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heets/sheet17.xml" ContentType="application/vnd.openxmlformats-officedocument.spreadsheetml.chart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heets/sheet13.xml" ContentType="application/vnd.openxmlformats-officedocument.spreadsheetml.chart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8.xml" ContentType="application/vnd.openxmlformats-officedocument.spreadsheetml.chart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chartsheets/sheet18.xml" ContentType="application/vnd.openxmlformats-officedocument.spreadsheetml.chartsheet+xml"/>
  <Override PartName="/xl/charts/chart7.xml" ContentType="application/vnd.openxmlformats-officedocument.drawingml.char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chartsheets/sheet16.xml" ContentType="application/vnd.openxmlformats-officedocument.spreadsheetml.chart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4.xml" ContentType="application/vnd.openxmlformats-officedocument.spreadsheetml.chart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12.xml" ContentType="application/vnd.openxmlformats-officedocument.spreadsheetml.chart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heets/sheet5.xml" ContentType="application/vnd.openxmlformats-officedocument.spreadsheetml.chartshee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9615" windowHeight="8760" firstSheet="6" activeTab="5"/>
  </bookViews>
  <sheets>
    <sheet name="Chart YNYSARWED 3" sheetId="28" r:id="rId1"/>
    <sheet name="YNYSARWED 3" sheetId="24" r:id="rId2"/>
    <sheet name="Chart YNYSAWED 2" sheetId="26" r:id="rId3"/>
    <sheet name="YNYSARWED 2" sheetId="25" r:id="rId4"/>
    <sheet name="Chart YNYSAWED 1" sheetId="27" r:id="rId5"/>
    <sheet name="YNYSARWED 1" sheetId="23" r:id="rId6"/>
    <sheet name="Chart TAN-Y-GARN 3" sheetId="33" r:id="rId7"/>
    <sheet name="TAN-Y-GARN 3" sheetId="32" r:id="rId8"/>
    <sheet name="Chart TAN-Y-GARN 2" sheetId="31" r:id="rId9"/>
    <sheet name="TAN-Y-GARN 2" sheetId="30" r:id="rId10"/>
    <sheet name="Chart TAN-Y-GARN 1" sheetId="29" r:id="rId11"/>
    <sheet name="TAN-Y-GARN 1" sheetId="2" r:id="rId12"/>
    <sheet name="Chart LINDSAY 1" sheetId="10" r:id="rId13"/>
    <sheet name="LINDSAY 1" sheetId="3" r:id="rId14"/>
    <sheet name="Chart LINDSAY 2" sheetId="16" r:id="rId15"/>
    <sheet name="LINDSAY 2" sheetId="8" r:id="rId16"/>
    <sheet name="Chart LINDSAY 3" sheetId="17" r:id="rId17"/>
    <sheet name="LINDSAY 3" sheetId="9" r:id="rId18"/>
    <sheet name="MORLAIS 3" sheetId="19" r:id="rId19"/>
    <sheet name="Chart MORLAIS 3" sheetId="22" r:id="rId20"/>
    <sheet name="MORLAIS 2" sheetId="18" r:id="rId21"/>
    <sheet name="Chart MORLAIS 2" sheetId="21" r:id="rId22"/>
    <sheet name="MORLAIS1" sheetId="4" r:id="rId23"/>
    <sheet name="Chart MORLAIS 1" sheetId="20" r:id="rId24"/>
    <sheet name="Chart TAFF 1" sheetId="11" r:id="rId25"/>
    <sheet name="TAFF 1" sheetId="5" r:id="rId26"/>
    <sheet name="ChartTAFF2" sheetId="12" r:id="rId27"/>
    <sheet name="TAFF2" sheetId="6" r:id="rId28"/>
    <sheet name="Chart TAFF3" sheetId="13" r:id="rId29"/>
    <sheet name="TAFF3" sheetId="7" r:id="rId30"/>
    <sheet name="Chart cad1" sheetId="44" r:id="rId31"/>
    <sheet name="cad1" sheetId="41" r:id="rId32"/>
    <sheet name="Chart cad2" sheetId="45" r:id="rId33"/>
    <sheet name="cad2" sheetId="42" r:id="rId34"/>
    <sheet name="Chart cad3" sheetId="46" r:id="rId35"/>
    <sheet name="cad3" sheetId="43" r:id="rId36"/>
  </sheets>
  <definedNames>
    <definedName name="_xlnm._FilterDatabase" localSheetId="31" hidden="1">'cad1'!$N$1:$N$730</definedName>
    <definedName name="_xlnm._FilterDatabase" localSheetId="27" hidden="1">TAFF2!$A$1:$A$730</definedName>
    <definedName name="_xlnm._FilterDatabase" localSheetId="3" hidden="1">'YNYSARWED 2'!$A$2:$AK$731</definedName>
    <definedName name="solver_adj" localSheetId="31" hidden="1">'cad1'!$D$2</definedName>
    <definedName name="solver_adj" localSheetId="33" hidden="1">'cad2'!$C$2</definedName>
    <definedName name="solver_adj" localSheetId="35" hidden="1">'cad3'!$C$2</definedName>
    <definedName name="solver_adj" localSheetId="13" hidden="1">'LINDSAY 1'!$C$2</definedName>
    <definedName name="solver_adj" localSheetId="15" hidden="1">'LINDSAY 2'!$C$2</definedName>
    <definedName name="solver_adj" localSheetId="17" hidden="1">'LINDSAY 3'!$C$2</definedName>
    <definedName name="solver_adj" localSheetId="20" hidden="1">'MORLAIS 2'!$C$2</definedName>
    <definedName name="solver_adj" localSheetId="18" hidden="1">'MORLAIS 3'!$C$2</definedName>
    <definedName name="solver_adj" localSheetId="22" hidden="1">MORLAIS1!$C$2</definedName>
    <definedName name="solver_adj" localSheetId="25" hidden="1">'TAFF 1'!$C$2</definedName>
    <definedName name="solver_adj" localSheetId="27" hidden="1">TAFF2!$C$2</definedName>
    <definedName name="solver_adj" localSheetId="29" hidden="1">TAFF3!$C$2</definedName>
    <definedName name="solver_adj" localSheetId="11" hidden="1">'TAN-Y-GARN 1'!$C$2</definedName>
    <definedName name="solver_adj" localSheetId="9" hidden="1">'TAN-Y-GARN 2'!$C$2</definedName>
    <definedName name="solver_adj" localSheetId="7" hidden="1">'TAN-Y-GARN 3'!$C$2</definedName>
    <definedName name="solver_adj" localSheetId="5" hidden="1">'YNYSARWED 1'!$C$2</definedName>
    <definedName name="solver_adj" localSheetId="3" hidden="1">'YNYSARWED 2'!$C$2</definedName>
    <definedName name="solver_adj" localSheetId="1" hidden="1">'YNYSARWED 3'!$C$2</definedName>
    <definedName name="solver_cvg" localSheetId="31" hidden="1">0.0001</definedName>
    <definedName name="solver_cvg" localSheetId="33" hidden="1">0.0001</definedName>
    <definedName name="solver_cvg" localSheetId="35" hidden="1">0.0001</definedName>
    <definedName name="solver_cvg" localSheetId="13" hidden="1">0.0001</definedName>
    <definedName name="solver_cvg" localSheetId="15" hidden="1">0.0001</definedName>
    <definedName name="solver_cvg" localSheetId="17" hidden="1">0.0001</definedName>
    <definedName name="solver_cvg" localSheetId="20" hidden="1">0.0001</definedName>
    <definedName name="solver_cvg" localSheetId="18" hidden="1">0.0001</definedName>
    <definedName name="solver_cvg" localSheetId="22" hidden="1">0.0001</definedName>
    <definedName name="solver_cvg" localSheetId="25" hidden="1">0.0001</definedName>
    <definedName name="solver_cvg" localSheetId="27" hidden="1">0.0001</definedName>
    <definedName name="solver_cvg" localSheetId="29" hidden="1">0.0001</definedName>
    <definedName name="solver_cvg" localSheetId="11" hidden="1">0.0001</definedName>
    <definedName name="solver_cvg" localSheetId="9" hidden="1">0.0001</definedName>
    <definedName name="solver_cvg" localSheetId="7" hidden="1">0.0001</definedName>
    <definedName name="solver_cvg" localSheetId="5" hidden="1">0.0001</definedName>
    <definedName name="solver_cvg" localSheetId="3" hidden="1">0.0001</definedName>
    <definedName name="solver_cvg" localSheetId="1" hidden="1">0.0001</definedName>
    <definedName name="solver_drv" localSheetId="31" hidden="1">1</definedName>
    <definedName name="solver_drv" localSheetId="33" hidden="1">1</definedName>
    <definedName name="solver_drv" localSheetId="35" hidden="1">1</definedName>
    <definedName name="solver_drv" localSheetId="13" hidden="1">1</definedName>
    <definedName name="solver_drv" localSheetId="15" hidden="1">1</definedName>
    <definedName name="solver_drv" localSheetId="17" hidden="1">1</definedName>
    <definedName name="solver_drv" localSheetId="20" hidden="1">1</definedName>
    <definedName name="solver_drv" localSheetId="18" hidden="1">1</definedName>
    <definedName name="solver_drv" localSheetId="22" hidden="1">1</definedName>
    <definedName name="solver_drv" localSheetId="25" hidden="1">1</definedName>
    <definedName name="solver_drv" localSheetId="27" hidden="1">1</definedName>
    <definedName name="solver_drv" localSheetId="29" hidden="1">1</definedName>
    <definedName name="solver_drv" localSheetId="11" hidden="1">1</definedName>
    <definedName name="solver_drv" localSheetId="9" hidden="1">1</definedName>
    <definedName name="solver_drv" localSheetId="7" hidden="1">1</definedName>
    <definedName name="solver_drv" localSheetId="5" hidden="1">1</definedName>
    <definedName name="solver_drv" localSheetId="3" hidden="1">1</definedName>
    <definedName name="solver_drv" localSheetId="1" hidden="1">1</definedName>
    <definedName name="solver_est" localSheetId="31" hidden="1">1</definedName>
    <definedName name="solver_est" localSheetId="33" hidden="1">1</definedName>
    <definedName name="solver_est" localSheetId="35" hidden="1">1</definedName>
    <definedName name="solver_est" localSheetId="13" hidden="1">1</definedName>
    <definedName name="solver_est" localSheetId="15" hidden="1">1</definedName>
    <definedName name="solver_est" localSheetId="17" hidden="1">1</definedName>
    <definedName name="solver_est" localSheetId="20" hidden="1">1</definedName>
    <definedName name="solver_est" localSheetId="18" hidden="1">1</definedName>
    <definedName name="solver_est" localSheetId="22" hidden="1">1</definedName>
    <definedName name="solver_est" localSheetId="25" hidden="1">1</definedName>
    <definedName name="solver_est" localSheetId="27" hidden="1">1</definedName>
    <definedName name="solver_est" localSheetId="29" hidden="1">1</definedName>
    <definedName name="solver_est" localSheetId="11" hidden="1">1</definedName>
    <definedName name="solver_est" localSheetId="9" hidden="1">1</definedName>
    <definedName name="solver_est" localSheetId="7" hidden="1">1</definedName>
    <definedName name="solver_est" localSheetId="5" hidden="1">1</definedName>
    <definedName name="solver_est" localSheetId="3" hidden="1">1</definedName>
    <definedName name="solver_est" localSheetId="1" hidden="1">1</definedName>
    <definedName name="solver_itr" localSheetId="31" hidden="1">100</definedName>
    <definedName name="solver_itr" localSheetId="33" hidden="1">100</definedName>
    <definedName name="solver_itr" localSheetId="35" hidden="1">100</definedName>
    <definedName name="solver_itr" localSheetId="13" hidden="1">100</definedName>
    <definedName name="solver_itr" localSheetId="15" hidden="1">100</definedName>
    <definedName name="solver_itr" localSheetId="17" hidden="1">100</definedName>
    <definedName name="solver_itr" localSheetId="20" hidden="1">100</definedName>
    <definedName name="solver_itr" localSheetId="18" hidden="1">100</definedName>
    <definedName name="solver_itr" localSheetId="22" hidden="1">100</definedName>
    <definedName name="solver_itr" localSheetId="25" hidden="1">100</definedName>
    <definedName name="solver_itr" localSheetId="27" hidden="1">100</definedName>
    <definedName name="solver_itr" localSheetId="29" hidden="1">100</definedName>
    <definedName name="solver_itr" localSheetId="11" hidden="1">100</definedName>
    <definedName name="solver_itr" localSheetId="9" hidden="1">100</definedName>
    <definedName name="solver_itr" localSheetId="7" hidden="1">100</definedName>
    <definedName name="solver_itr" localSheetId="5" hidden="1">100</definedName>
    <definedName name="solver_itr" localSheetId="3" hidden="1">100</definedName>
    <definedName name="solver_itr" localSheetId="1" hidden="1">100</definedName>
    <definedName name="solver_lin" localSheetId="31" hidden="1">2</definedName>
    <definedName name="solver_lin" localSheetId="33" hidden="1">2</definedName>
    <definedName name="solver_lin" localSheetId="35" hidden="1">2</definedName>
    <definedName name="solver_lin" localSheetId="13" hidden="1">2</definedName>
    <definedName name="solver_lin" localSheetId="15" hidden="1">2</definedName>
    <definedName name="solver_lin" localSheetId="17" hidden="1">2</definedName>
    <definedName name="solver_lin" localSheetId="20" hidden="1">2</definedName>
    <definedName name="solver_lin" localSheetId="18" hidden="1">2</definedName>
    <definedName name="solver_lin" localSheetId="22" hidden="1">2</definedName>
    <definedName name="solver_lin" localSheetId="25" hidden="1">2</definedName>
    <definedName name="solver_lin" localSheetId="27" hidden="1">2</definedName>
    <definedName name="solver_lin" localSheetId="29" hidden="1">2</definedName>
    <definedName name="solver_lin" localSheetId="11" hidden="1">2</definedName>
    <definedName name="solver_lin" localSheetId="9" hidden="1">2</definedName>
    <definedName name="solver_lin" localSheetId="7" hidden="1">2</definedName>
    <definedName name="solver_lin" localSheetId="5" hidden="1">2</definedName>
    <definedName name="solver_lin" localSheetId="3" hidden="1">2</definedName>
    <definedName name="solver_lin" localSheetId="1" hidden="1">2</definedName>
    <definedName name="solver_neg" localSheetId="31" hidden="1">2</definedName>
    <definedName name="solver_neg" localSheetId="33" hidden="1">2</definedName>
    <definedName name="solver_neg" localSheetId="35" hidden="1">2</definedName>
    <definedName name="solver_neg" localSheetId="13" hidden="1">2</definedName>
    <definedName name="solver_neg" localSheetId="15" hidden="1">2</definedName>
    <definedName name="solver_neg" localSheetId="17" hidden="1">2</definedName>
    <definedName name="solver_neg" localSheetId="20" hidden="1">2</definedName>
    <definedName name="solver_neg" localSheetId="18" hidden="1">2</definedName>
    <definedName name="solver_neg" localSheetId="22" hidden="1">2</definedName>
    <definedName name="solver_neg" localSheetId="25" hidden="1">2</definedName>
    <definedName name="solver_neg" localSheetId="27" hidden="1">2</definedName>
    <definedName name="solver_neg" localSheetId="29" hidden="1">2</definedName>
    <definedName name="solver_neg" localSheetId="11" hidden="1">2</definedName>
    <definedName name="solver_neg" localSheetId="9" hidden="1">2</definedName>
    <definedName name="solver_neg" localSheetId="7" hidden="1">2</definedName>
    <definedName name="solver_neg" localSheetId="5" hidden="1">2</definedName>
    <definedName name="solver_neg" localSheetId="3" hidden="1">2</definedName>
    <definedName name="solver_neg" localSheetId="1" hidden="1">2</definedName>
    <definedName name="solver_num" localSheetId="31" hidden="1">0</definedName>
    <definedName name="solver_num" localSheetId="33" hidden="1">0</definedName>
    <definedName name="solver_num" localSheetId="35" hidden="1">0</definedName>
    <definedName name="solver_num" localSheetId="13" hidden="1">0</definedName>
    <definedName name="solver_num" localSheetId="15" hidden="1">0</definedName>
    <definedName name="solver_num" localSheetId="17" hidden="1">0</definedName>
    <definedName name="solver_num" localSheetId="20" hidden="1">0</definedName>
    <definedName name="solver_num" localSheetId="18" hidden="1">0</definedName>
    <definedName name="solver_num" localSheetId="22" hidden="1">0</definedName>
    <definedName name="solver_num" localSheetId="25" hidden="1">0</definedName>
    <definedName name="solver_num" localSheetId="27" hidden="1">0</definedName>
    <definedName name="solver_num" localSheetId="29" hidden="1">0</definedName>
    <definedName name="solver_num" localSheetId="11" hidden="1">0</definedName>
    <definedName name="solver_num" localSheetId="9" hidden="1">0</definedName>
    <definedName name="solver_num" localSheetId="7" hidden="1">0</definedName>
    <definedName name="solver_num" localSheetId="5" hidden="1">0</definedName>
    <definedName name="solver_num" localSheetId="3" hidden="1">0</definedName>
    <definedName name="solver_num" localSheetId="1" hidden="1">0</definedName>
    <definedName name="solver_nwt" localSheetId="31" hidden="1">1</definedName>
    <definedName name="solver_nwt" localSheetId="33" hidden="1">1</definedName>
    <definedName name="solver_nwt" localSheetId="35" hidden="1">1</definedName>
    <definedName name="solver_nwt" localSheetId="13" hidden="1">1</definedName>
    <definedName name="solver_nwt" localSheetId="15" hidden="1">1</definedName>
    <definedName name="solver_nwt" localSheetId="17" hidden="1">1</definedName>
    <definedName name="solver_nwt" localSheetId="20" hidden="1">1</definedName>
    <definedName name="solver_nwt" localSheetId="18" hidden="1">1</definedName>
    <definedName name="solver_nwt" localSheetId="22" hidden="1">1</definedName>
    <definedName name="solver_nwt" localSheetId="25" hidden="1">1</definedName>
    <definedName name="solver_nwt" localSheetId="27" hidden="1">1</definedName>
    <definedName name="solver_nwt" localSheetId="29" hidden="1">1</definedName>
    <definedName name="solver_nwt" localSheetId="11" hidden="1">1</definedName>
    <definedName name="solver_nwt" localSheetId="9" hidden="1">1</definedName>
    <definedName name="solver_nwt" localSheetId="7" hidden="1">1</definedName>
    <definedName name="solver_nwt" localSheetId="5" hidden="1">1</definedName>
    <definedName name="solver_nwt" localSheetId="3" hidden="1">1</definedName>
    <definedName name="solver_nwt" localSheetId="1" hidden="1">1</definedName>
    <definedName name="solver_opt" localSheetId="31" hidden="1">'cad1'!$AG$368</definedName>
    <definedName name="solver_opt" localSheetId="33" hidden="1">'cad2'!$AF$188</definedName>
    <definedName name="solver_opt" localSheetId="35" hidden="1">'cad3'!$AF$188</definedName>
    <definedName name="solver_opt" localSheetId="13" hidden="1">'LINDSAY 1'!$AF$361</definedName>
    <definedName name="solver_opt" localSheetId="15" hidden="1">'LINDSAY 2'!$AG$368</definedName>
    <definedName name="solver_opt" localSheetId="17" hidden="1">'LINDSAY 3'!$AG$368</definedName>
    <definedName name="solver_opt" localSheetId="20" hidden="1">'MORLAIS 2'!$AF$307</definedName>
    <definedName name="solver_opt" localSheetId="18" hidden="1">'MORLAIS 3'!$AG$307</definedName>
    <definedName name="solver_opt" localSheetId="22" hidden="1">MORLAIS1!$AF$307</definedName>
    <definedName name="solver_opt" localSheetId="25" hidden="1">'TAFF 1'!$AF$303</definedName>
    <definedName name="solver_opt" localSheetId="27" hidden="1">TAFF2!$AF$191</definedName>
    <definedName name="solver_opt" localSheetId="29" hidden="1">TAFF3!$AF$163</definedName>
    <definedName name="solver_opt" localSheetId="11" hidden="1">'TAN-Y-GARN 1'!$AF$531</definedName>
    <definedName name="solver_opt" localSheetId="9" hidden="1">'TAN-Y-GARN 2'!$AF$729</definedName>
    <definedName name="solver_opt" localSheetId="7" hidden="1">'TAN-Y-GARN 3'!$AF$729</definedName>
    <definedName name="solver_opt" localSheetId="5" hidden="1">'YNYSARWED 1'!$AF$369</definedName>
    <definedName name="solver_opt" localSheetId="3" hidden="1">'YNYSARWED 2'!$AF$731</definedName>
    <definedName name="solver_opt" localSheetId="1" hidden="1">'YNYSARWED 3'!$AF$729</definedName>
    <definedName name="solver_pre" localSheetId="31" hidden="1">0.000001</definedName>
    <definedName name="solver_pre" localSheetId="33" hidden="1">0.000001</definedName>
    <definedName name="solver_pre" localSheetId="35" hidden="1">0.000001</definedName>
    <definedName name="solver_pre" localSheetId="13" hidden="1">0.000001</definedName>
    <definedName name="solver_pre" localSheetId="15" hidden="1">0.000001</definedName>
    <definedName name="solver_pre" localSheetId="17" hidden="1">0.000001</definedName>
    <definedName name="solver_pre" localSheetId="20" hidden="1">0.000001</definedName>
    <definedName name="solver_pre" localSheetId="18" hidden="1">0.000001</definedName>
    <definedName name="solver_pre" localSheetId="22" hidden="1">0.000001</definedName>
    <definedName name="solver_pre" localSheetId="25" hidden="1">0.000001</definedName>
    <definedName name="solver_pre" localSheetId="27" hidden="1">0.000001</definedName>
    <definedName name="solver_pre" localSheetId="29" hidden="1">0.000001</definedName>
    <definedName name="solver_pre" localSheetId="11" hidden="1">0.000001</definedName>
    <definedName name="solver_pre" localSheetId="9" hidden="1">0.000001</definedName>
    <definedName name="solver_pre" localSheetId="7" hidden="1">0.000001</definedName>
    <definedName name="solver_pre" localSheetId="5" hidden="1">0.000001</definedName>
    <definedName name="solver_pre" localSheetId="3" hidden="1">0.000001</definedName>
    <definedName name="solver_pre" localSheetId="1" hidden="1">0.000001</definedName>
    <definedName name="solver_scl" localSheetId="31" hidden="1">2</definedName>
    <definedName name="solver_scl" localSheetId="33" hidden="1">2</definedName>
    <definedName name="solver_scl" localSheetId="35" hidden="1">2</definedName>
    <definedName name="solver_scl" localSheetId="13" hidden="1">2</definedName>
    <definedName name="solver_scl" localSheetId="15" hidden="1">2</definedName>
    <definedName name="solver_scl" localSheetId="17" hidden="1">2</definedName>
    <definedName name="solver_scl" localSheetId="20" hidden="1">2</definedName>
    <definedName name="solver_scl" localSheetId="18" hidden="1">2</definedName>
    <definedName name="solver_scl" localSheetId="22" hidden="1">2</definedName>
    <definedName name="solver_scl" localSheetId="25" hidden="1">2</definedName>
    <definedName name="solver_scl" localSheetId="27" hidden="1">2</definedName>
    <definedName name="solver_scl" localSheetId="29" hidden="1">2</definedName>
    <definedName name="solver_scl" localSheetId="11" hidden="1">2</definedName>
    <definedName name="solver_scl" localSheetId="9" hidden="1">2</definedName>
    <definedName name="solver_scl" localSheetId="7" hidden="1">2</definedName>
    <definedName name="solver_scl" localSheetId="5" hidden="1">2</definedName>
    <definedName name="solver_scl" localSheetId="3" hidden="1">2</definedName>
    <definedName name="solver_scl" localSheetId="1" hidden="1">2</definedName>
    <definedName name="solver_sho" localSheetId="31" hidden="1">2</definedName>
    <definedName name="solver_sho" localSheetId="33" hidden="1">2</definedName>
    <definedName name="solver_sho" localSheetId="35" hidden="1">2</definedName>
    <definedName name="solver_sho" localSheetId="13" hidden="1">2</definedName>
    <definedName name="solver_sho" localSheetId="15" hidden="1">2</definedName>
    <definedName name="solver_sho" localSheetId="17" hidden="1">2</definedName>
    <definedName name="solver_sho" localSheetId="20" hidden="1">2</definedName>
    <definedName name="solver_sho" localSheetId="18" hidden="1">2</definedName>
    <definedName name="solver_sho" localSheetId="22" hidden="1">2</definedName>
    <definedName name="solver_sho" localSheetId="25" hidden="1">2</definedName>
    <definedName name="solver_sho" localSheetId="27" hidden="1">2</definedName>
    <definedName name="solver_sho" localSheetId="29" hidden="1">2</definedName>
    <definedName name="solver_sho" localSheetId="11" hidden="1">2</definedName>
    <definedName name="solver_sho" localSheetId="9" hidden="1">2</definedName>
    <definedName name="solver_sho" localSheetId="7" hidden="1">2</definedName>
    <definedName name="solver_sho" localSheetId="5" hidden="1">2</definedName>
    <definedName name="solver_sho" localSheetId="3" hidden="1">2</definedName>
    <definedName name="solver_sho" localSheetId="1" hidden="1">2</definedName>
    <definedName name="solver_tim" localSheetId="31" hidden="1">100</definedName>
    <definedName name="solver_tim" localSheetId="33" hidden="1">100</definedName>
    <definedName name="solver_tim" localSheetId="35" hidden="1">100</definedName>
    <definedName name="solver_tim" localSheetId="13" hidden="1">100</definedName>
    <definedName name="solver_tim" localSheetId="15" hidden="1">100</definedName>
    <definedName name="solver_tim" localSheetId="17" hidden="1">100</definedName>
    <definedName name="solver_tim" localSheetId="20" hidden="1">100</definedName>
    <definedName name="solver_tim" localSheetId="18" hidden="1">100</definedName>
    <definedName name="solver_tim" localSheetId="22" hidden="1">100</definedName>
    <definedName name="solver_tim" localSheetId="25" hidden="1">100</definedName>
    <definedName name="solver_tim" localSheetId="27" hidden="1">100</definedName>
    <definedName name="solver_tim" localSheetId="29" hidden="1">100</definedName>
    <definedName name="solver_tim" localSheetId="11" hidden="1">100</definedName>
    <definedName name="solver_tim" localSheetId="9" hidden="1">100</definedName>
    <definedName name="solver_tim" localSheetId="7" hidden="1">100</definedName>
    <definedName name="solver_tim" localSheetId="5" hidden="1">100</definedName>
    <definedName name="solver_tim" localSheetId="3" hidden="1">100</definedName>
    <definedName name="solver_tim" localSheetId="1" hidden="1">100</definedName>
    <definedName name="solver_tol" localSheetId="31" hidden="1">0.05</definedName>
    <definedName name="solver_tol" localSheetId="33" hidden="1">0.05</definedName>
    <definedName name="solver_tol" localSheetId="35" hidden="1">0.05</definedName>
    <definedName name="solver_tol" localSheetId="13" hidden="1">0.05</definedName>
    <definedName name="solver_tol" localSheetId="15" hidden="1">0.05</definedName>
    <definedName name="solver_tol" localSheetId="17" hidden="1">0.05</definedName>
    <definedName name="solver_tol" localSheetId="20" hidden="1">0.05</definedName>
    <definedName name="solver_tol" localSheetId="18" hidden="1">0.05</definedName>
    <definedName name="solver_tol" localSheetId="22" hidden="1">0.05</definedName>
    <definedName name="solver_tol" localSheetId="25" hidden="1">0.05</definedName>
    <definedName name="solver_tol" localSheetId="27" hidden="1">0.05</definedName>
    <definedName name="solver_tol" localSheetId="29" hidden="1">0.05</definedName>
    <definedName name="solver_tol" localSheetId="11" hidden="1">0.05</definedName>
    <definedName name="solver_tol" localSheetId="9" hidden="1">0.05</definedName>
    <definedName name="solver_tol" localSheetId="7" hidden="1">0.05</definedName>
    <definedName name="solver_tol" localSheetId="5" hidden="1">0.05</definedName>
    <definedName name="solver_tol" localSheetId="3" hidden="1">0.05</definedName>
    <definedName name="solver_tol" localSheetId="1" hidden="1">0.05</definedName>
    <definedName name="solver_typ" localSheetId="31" hidden="1">2</definedName>
    <definedName name="solver_typ" localSheetId="33" hidden="1">2</definedName>
    <definedName name="solver_typ" localSheetId="35" hidden="1">2</definedName>
    <definedName name="solver_typ" localSheetId="13" hidden="1">2</definedName>
    <definedName name="solver_typ" localSheetId="15" hidden="1">2</definedName>
    <definedName name="solver_typ" localSheetId="17" hidden="1">2</definedName>
    <definedName name="solver_typ" localSheetId="20" hidden="1">2</definedName>
    <definedName name="solver_typ" localSheetId="18" hidden="1">2</definedName>
    <definedName name="solver_typ" localSheetId="22" hidden="1">2</definedName>
    <definedName name="solver_typ" localSheetId="25" hidden="1">2</definedName>
    <definedName name="solver_typ" localSheetId="27" hidden="1">2</definedName>
    <definedName name="solver_typ" localSheetId="29" hidden="1">2</definedName>
    <definedName name="solver_typ" localSheetId="11" hidden="1">2</definedName>
    <definedName name="solver_typ" localSheetId="9" hidden="1">2</definedName>
    <definedName name="solver_typ" localSheetId="7" hidden="1">2</definedName>
    <definedName name="solver_typ" localSheetId="5" hidden="1">2</definedName>
    <definedName name="solver_typ" localSheetId="3" hidden="1">2</definedName>
    <definedName name="solver_typ" localSheetId="1" hidden="1">2</definedName>
    <definedName name="solver_val" localSheetId="31" hidden="1">0</definedName>
    <definedName name="solver_val" localSheetId="33" hidden="1">0</definedName>
    <definedName name="solver_val" localSheetId="35" hidden="1">0</definedName>
    <definedName name="solver_val" localSheetId="13" hidden="1">0</definedName>
    <definedName name="solver_val" localSheetId="15" hidden="1">0</definedName>
    <definedName name="solver_val" localSheetId="17" hidden="1">0</definedName>
    <definedName name="solver_val" localSheetId="20" hidden="1">0</definedName>
    <definedName name="solver_val" localSheetId="18" hidden="1">0</definedName>
    <definedName name="solver_val" localSheetId="22" hidden="1">0</definedName>
    <definedName name="solver_val" localSheetId="25" hidden="1">0</definedName>
    <definedName name="solver_val" localSheetId="27" hidden="1">0</definedName>
    <definedName name="solver_val" localSheetId="29" hidden="1">0</definedName>
    <definedName name="solver_val" localSheetId="11" hidden="1">0</definedName>
    <definedName name="solver_val" localSheetId="9" hidden="1">0</definedName>
    <definedName name="solver_val" localSheetId="7" hidden="1">0</definedName>
    <definedName name="solver_val" localSheetId="5" hidden="1">0</definedName>
    <definedName name="solver_val" localSheetId="3" hidden="1">0</definedName>
    <definedName name="solver_val" localSheetId="1" hidden="1">0</definedName>
  </definedNames>
  <calcPr calcId="125725"/>
</workbook>
</file>

<file path=xl/calcChain.xml><?xml version="1.0" encoding="utf-8"?>
<calcChain xmlns="http://schemas.openxmlformats.org/spreadsheetml/2006/main">
  <c r="W6" i="18"/>
  <c r="Q1" i="19"/>
  <c r="Q1" i="9"/>
  <c r="Q1" i="8"/>
  <c r="N1" i="19"/>
  <c r="N1" i="9"/>
  <c r="N1" i="8"/>
  <c r="P6" i="43" l="1"/>
  <c r="O6"/>
  <c r="N6"/>
  <c r="M6"/>
  <c r="N186" i="42"/>
  <c r="N156"/>
  <c r="N126"/>
  <c r="N124"/>
  <c r="N122"/>
  <c r="N120"/>
  <c r="N118"/>
  <c r="N116"/>
  <c r="N114"/>
  <c r="N102"/>
  <c r="N100"/>
  <c r="N98"/>
  <c r="N96"/>
  <c r="N94"/>
  <c r="N90"/>
  <c r="N78"/>
  <c r="N76"/>
  <c r="N74"/>
  <c r="N68"/>
  <c r="N66"/>
  <c r="N48"/>
  <c r="N46"/>
  <c r="N44"/>
  <c r="N42"/>
  <c r="N36"/>
  <c r="N32"/>
  <c r="N30"/>
  <c r="N24"/>
  <c r="N22"/>
  <c r="N20"/>
  <c r="N18"/>
  <c r="N16"/>
  <c r="N14"/>
  <c r="N12"/>
  <c r="N6"/>
  <c r="N187" i="43"/>
  <c r="N186"/>
  <c r="N156"/>
  <c r="N138"/>
  <c r="N126"/>
  <c r="N114"/>
  <c r="N102"/>
  <c r="N90"/>
  <c r="N78"/>
  <c r="N66"/>
  <c r="N60"/>
  <c r="N54"/>
  <c r="N48"/>
  <c r="N42"/>
  <c r="N30"/>
  <c r="N18"/>
  <c r="AE138"/>
  <c r="AE90"/>
  <c r="AE60"/>
  <c r="AE54"/>
  <c r="AE18"/>
  <c r="AL149"/>
  <c r="AJ149"/>
  <c r="AL148"/>
  <c r="AJ148"/>
  <c r="AL147"/>
  <c r="AJ147"/>
  <c r="AL146"/>
  <c r="AJ146"/>
  <c r="AL145"/>
  <c r="AJ145"/>
  <c r="AL144"/>
  <c r="AJ144"/>
  <c r="AL143"/>
  <c r="AJ143"/>
  <c r="AL142"/>
  <c r="AJ142"/>
  <c r="AL141"/>
  <c r="AJ141"/>
  <c r="AL140"/>
  <c r="AJ140"/>
  <c r="AL139"/>
  <c r="AJ139"/>
  <c r="AL138"/>
  <c r="AJ138"/>
  <c r="AL137"/>
  <c r="AJ137"/>
  <c r="AL136"/>
  <c r="AJ136"/>
  <c r="AL135"/>
  <c r="AJ135"/>
  <c r="AL134"/>
  <c r="AJ134"/>
  <c r="K185"/>
  <c r="N185" s="1"/>
  <c r="K184"/>
  <c r="N184" s="1"/>
  <c r="K183"/>
  <c r="N183" s="1"/>
  <c r="K182"/>
  <c r="N182" s="1"/>
  <c r="K181"/>
  <c r="N181" s="1"/>
  <c r="K180"/>
  <c r="N180" s="1"/>
  <c r="K179"/>
  <c r="N179" s="1"/>
  <c r="K172"/>
  <c r="N172" s="1"/>
  <c r="K178"/>
  <c r="N178" s="1"/>
  <c r="K177"/>
  <c r="N177" s="1"/>
  <c r="K176"/>
  <c r="N176" s="1"/>
  <c r="K175"/>
  <c r="N175" s="1"/>
  <c r="K174"/>
  <c r="N174" s="1"/>
  <c r="K173"/>
  <c r="N173" s="1"/>
  <c r="K171"/>
  <c r="N171" s="1"/>
  <c r="K170"/>
  <c r="N170" s="1"/>
  <c r="K169"/>
  <c r="N169" s="1"/>
  <c r="K168"/>
  <c r="N168" s="1"/>
  <c r="K167"/>
  <c r="N167" s="1"/>
  <c r="K166"/>
  <c r="N166" s="1"/>
  <c r="K165"/>
  <c r="N165" s="1"/>
  <c r="K164"/>
  <c r="N164" s="1"/>
  <c r="K163"/>
  <c r="N163" s="1"/>
  <c r="K162"/>
  <c r="N162" s="1"/>
  <c r="K161"/>
  <c r="N161" s="1"/>
  <c r="K160"/>
  <c r="N160" s="1"/>
  <c r="K159"/>
  <c r="N159" s="1"/>
  <c r="K158"/>
  <c r="N158" s="1"/>
  <c r="K157"/>
  <c r="N157" s="1"/>
  <c r="K155"/>
  <c r="N155" s="1"/>
  <c r="Q155" s="1"/>
  <c r="K154"/>
  <c r="N154" s="1"/>
  <c r="K153"/>
  <c r="N153" s="1"/>
  <c r="K152"/>
  <c r="N152" s="1"/>
  <c r="K151"/>
  <c r="N151" s="1"/>
  <c r="K150"/>
  <c r="N150" s="1"/>
  <c r="K149"/>
  <c r="N149" s="1"/>
  <c r="K148"/>
  <c r="N148" s="1"/>
  <c r="K147"/>
  <c r="N147" s="1"/>
  <c r="K146"/>
  <c r="N146" s="1"/>
  <c r="K145"/>
  <c r="N145" s="1"/>
  <c r="K144"/>
  <c r="N144" s="1"/>
  <c r="K143"/>
  <c r="N143" s="1"/>
  <c r="K142"/>
  <c r="N142" s="1"/>
  <c r="K141"/>
  <c r="N141" s="1"/>
  <c r="K140"/>
  <c r="N140" s="1"/>
  <c r="K139"/>
  <c r="N139" s="1"/>
  <c r="K137"/>
  <c r="N137" s="1"/>
  <c r="K136"/>
  <c r="N136" s="1"/>
  <c r="K135"/>
  <c r="N135" s="1"/>
  <c r="K134"/>
  <c r="N134" s="1"/>
  <c r="K133"/>
  <c r="N133" s="1"/>
  <c r="K132"/>
  <c r="N132" s="1"/>
  <c r="K131"/>
  <c r="N131" s="1"/>
  <c r="K130"/>
  <c r="N130" s="1"/>
  <c r="K129"/>
  <c r="N129" s="1"/>
  <c r="K128"/>
  <c r="N128" s="1"/>
  <c r="K127"/>
  <c r="N127" s="1"/>
  <c r="K125"/>
  <c r="N125" s="1"/>
  <c r="K124"/>
  <c r="N124" s="1"/>
  <c r="K123"/>
  <c r="N123" s="1"/>
  <c r="K122"/>
  <c r="N122" s="1"/>
  <c r="K121"/>
  <c r="N121" s="1"/>
  <c r="K120"/>
  <c r="N120" s="1"/>
  <c r="K119"/>
  <c r="N119" s="1"/>
  <c r="K118"/>
  <c r="N118" s="1"/>
  <c r="K117"/>
  <c r="N117" s="1"/>
  <c r="K116"/>
  <c r="N116" s="1"/>
  <c r="K115"/>
  <c r="N115" s="1"/>
  <c r="K113"/>
  <c r="N113" s="1"/>
  <c r="K112"/>
  <c r="N112" s="1"/>
  <c r="K111"/>
  <c r="N111" s="1"/>
  <c r="K110"/>
  <c r="N110" s="1"/>
  <c r="K109"/>
  <c r="N109" s="1"/>
  <c r="K108"/>
  <c r="N108" s="1"/>
  <c r="K107"/>
  <c r="N107" s="1"/>
  <c r="K106"/>
  <c r="N106" s="1"/>
  <c r="K105"/>
  <c r="N105" s="1"/>
  <c r="K104"/>
  <c r="N104" s="1"/>
  <c r="K103"/>
  <c r="N103" s="1"/>
  <c r="K101"/>
  <c r="N101" s="1"/>
  <c r="K100"/>
  <c r="N100" s="1"/>
  <c r="K99"/>
  <c r="N99" s="1"/>
  <c r="K98"/>
  <c r="N98" s="1"/>
  <c r="K97"/>
  <c r="N97" s="1"/>
  <c r="K96"/>
  <c r="N96" s="1"/>
  <c r="K95"/>
  <c r="N95" s="1"/>
  <c r="K94"/>
  <c r="N94" s="1"/>
  <c r="K93"/>
  <c r="N93" s="1"/>
  <c r="K92"/>
  <c r="N92" s="1"/>
  <c r="K91"/>
  <c r="N91" s="1"/>
  <c r="K89"/>
  <c r="N89" s="1"/>
  <c r="K88"/>
  <c r="N88" s="1"/>
  <c r="K87"/>
  <c r="N87" s="1"/>
  <c r="K86"/>
  <c r="N86" s="1"/>
  <c r="K85"/>
  <c r="N85" s="1"/>
  <c r="K84"/>
  <c r="N84" s="1"/>
  <c r="K83"/>
  <c r="N83" s="1"/>
  <c r="K82"/>
  <c r="N82" s="1"/>
  <c r="K81"/>
  <c r="N81" s="1"/>
  <c r="K80"/>
  <c r="N80" s="1"/>
  <c r="K79"/>
  <c r="N79" s="1"/>
  <c r="K77"/>
  <c r="N77" s="1"/>
  <c r="K76"/>
  <c r="N76" s="1"/>
  <c r="K75"/>
  <c r="N75" s="1"/>
  <c r="K74"/>
  <c r="N74" s="1"/>
  <c r="K73"/>
  <c r="N73" s="1"/>
  <c r="K72"/>
  <c r="N72" s="1"/>
  <c r="K71"/>
  <c r="N71" s="1"/>
  <c r="K70"/>
  <c r="N70" s="1"/>
  <c r="K69"/>
  <c r="N69" s="1"/>
  <c r="K68"/>
  <c r="N68" s="1"/>
  <c r="K65"/>
  <c r="N65" s="1"/>
  <c r="K64"/>
  <c r="N64" s="1"/>
  <c r="K63"/>
  <c r="N63" s="1"/>
  <c r="K62"/>
  <c r="N62" s="1"/>
  <c r="K61"/>
  <c r="N61" s="1"/>
  <c r="K59"/>
  <c r="N59" s="1"/>
  <c r="K58"/>
  <c r="N58" s="1"/>
  <c r="K57"/>
  <c r="N57" s="1"/>
  <c r="K56"/>
  <c r="N56" s="1"/>
  <c r="K55"/>
  <c r="N55" s="1"/>
  <c r="K53"/>
  <c r="N53" s="1"/>
  <c r="K52"/>
  <c r="N52" s="1"/>
  <c r="K51"/>
  <c r="N51" s="1"/>
  <c r="K50"/>
  <c r="N50" s="1"/>
  <c r="K49"/>
  <c r="N49" s="1"/>
  <c r="K47"/>
  <c r="N47" s="1"/>
  <c r="K46"/>
  <c r="N46" s="1"/>
  <c r="K45"/>
  <c r="N45" s="1"/>
  <c r="K44"/>
  <c r="N44" s="1"/>
  <c r="K43"/>
  <c r="N43" s="1"/>
  <c r="K41"/>
  <c r="N41" s="1"/>
  <c r="K40"/>
  <c r="N40" s="1"/>
  <c r="K39"/>
  <c r="N39" s="1"/>
  <c r="K38"/>
  <c r="N38" s="1"/>
  <c r="K37"/>
  <c r="N37" s="1"/>
  <c r="K36"/>
  <c r="N36" s="1"/>
  <c r="K35"/>
  <c r="N35" s="1"/>
  <c r="K34"/>
  <c r="N34" s="1"/>
  <c r="K33"/>
  <c r="N33" s="1"/>
  <c r="K32"/>
  <c r="N32" s="1"/>
  <c r="K31"/>
  <c r="N31" s="1"/>
  <c r="K29"/>
  <c r="N29" s="1"/>
  <c r="K28"/>
  <c r="N28" s="1"/>
  <c r="K27"/>
  <c r="N27" s="1"/>
  <c r="K26"/>
  <c r="N26" s="1"/>
  <c r="K25"/>
  <c r="N25" s="1"/>
  <c r="K24"/>
  <c r="N24" s="1"/>
  <c r="Q24" s="1"/>
  <c r="K23"/>
  <c r="N23" s="1"/>
  <c r="Q23" s="1"/>
  <c r="K22"/>
  <c r="N22" s="1"/>
  <c r="Q22" s="1"/>
  <c r="K21"/>
  <c r="N21" s="1"/>
  <c r="Q21" s="1"/>
  <c r="K20"/>
  <c r="N20" s="1"/>
  <c r="Q20" s="1"/>
  <c r="K19"/>
  <c r="N19" s="1"/>
  <c r="Q19" s="1"/>
  <c r="K17"/>
  <c r="N17" s="1"/>
  <c r="K16"/>
  <c r="N16" s="1"/>
  <c r="K15"/>
  <c r="N15" s="1"/>
  <c r="K14"/>
  <c r="N14" s="1"/>
  <c r="K13"/>
  <c r="N13" s="1"/>
  <c r="K12"/>
  <c r="N12" s="1"/>
  <c r="K11"/>
  <c r="N11" s="1"/>
  <c r="K10"/>
  <c r="N10" s="1"/>
  <c r="K9"/>
  <c r="N9" s="1"/>
  <c r="K8"/>
  <c r="N8" s="1"/>
  <c r="K7"/>
  <c r="N7" s="1"/>
  <c r="D21"/>
  <c r="B21"/>
  <c r="C325"/>
  <c r="C295"/>
  <c r="C270"/>
  <c r="B252"/>
  <c r="B234"/>
  <c r="B212"/>
  <c r="AE186"/>
  <c r="O186"/>
  <c r="M186"/>
  <c r="O185"/>
  <c r="P185" s="1"/>
  <c r="M185"/>
  <c r="U185" s="1"/>
  <c r="V185" s="1"/>
  <c r="W185" s="1"/>
  <c r="O184"/>
  <c r="P184" s="1"/>
  <c r="M184"/>
  <c r="U184" s="1"/>
  <c r="V184" s="1"/>
  <c r="W184" s="1"/>
  <c r="C184"/>
  <c r="O183"/>
  <c r="M183"/>
  <c r="U183" s="1"/>
  <c r="V183" s="1"/>
  <c r="W183" s="1"/>
  <c r="O182"/>
  <c r="M182"/>
  <c r="U182" s="1"/>
  <c r="V182" s="1"/>
  <c r="W182" s="1"/>
  <c r="O181"/>
  <c r="M181"/>
  <c r="U181" s="1"/>
  <c r="V181" s="1"/>
  <c r="W181" s="1"/>
  <c r="O180"/>
  <c r="M180"/>
  <c r="U180" s="1"/>
  <c r="V180" s="1"/>
  <c r="W180" s="1"/>
  <c r="O179"/>
  <c r="M179"/>
  <c r="U179" s="1"/>
  <c r="V179" s="1"/>
  <c r="W179" s="1"/>
  <c r="O178"/>
  <c r="M178"/>
  <c r="U178" s="1"/>
  <c r="V178" s="1"/>
  <c r="W178" s="1"/>
  <c r="O177"/>
  <c r="M177"/>
  <c r="U177" s="1"/>
  <c r="V177" s="1"/>
  <c r="W177" s="1"/>
  <c r="O176"/>
  <c r="M176"/>
  <c r="U176" s="1"/>
  <c r="V176" s="1"/>
  <c r="W176" s="1"/>
  <c r="O175"/>
  <c r="M175"/>
  <c r="U175" s="1"/>
  <c r="V175" s="1"/>
  <c r="W175" s="1"/>
  <c r="O174"/>
  <c r="M174"/>
  <c r="U174" s="1"/>
  <c r="V174" s="1"/>
  <c r="W174" s="1"/>
  <c r="O173"/>
  <c r="M173"/>
  <c r="U173" s="1"/>
  <c r="V173" s="1"/>
  <c r="W173" s="1"/>
  <c r="O172"/>
  <c r="M172"/>
  <c r="U172" s="1"/>
  <c r="V172" s="1"/>
  <c r="W172" s="1"/>
  <c r="O171"/>
  <c r="M171"/>
  <c r="U171" s="1"/>
  <c r="V171" s="1"/>
  <c r="W171" s="1"/>
  <c r="O170"/>
  <c r="M170"/>
  <c r="U170" s="1"/>
  <c r="V170" s="1"/>
  <c r="W170" s="1"/>
  <c r="O169"/>
  <c r="M169"/>
  <c r="U169" s="1"/>
  <c r="V169" s="1"/>
  <c r="W169" s="1"/>
  <c r="O168"/>
  <c r="M168"/>
  <c r="U168" s="1"/>
  <c r="V168" s="1"/>
  <c r="W168" s="1"/>
  <c r="O167"/>
  <c r="M167"/>
  <c r="U167" s="1"/>
  <c r="V167" s="1"/>
  <c r="W167" s="1"/>
  <c r="O166"/>
  <c r="M166"/>
  <c r="U166" s="1"/>
  <c r="V166" s="1"/>
  <c r="W166" s="1"/>
  <c r="O165"/>
  <c r="M165"/>
  <c r="U165" s="1"/>
  <c r="V165" s="1"/>
  <c r="W165" s="1"/>
  <c r="O164"/>
  <c r="M164"/>
  <c r="U164" s="1"/>
  <c r="V164" s="1"/>
  <c r="W164" s="1"/>
  <c r="O163"/>
  <c r="M163"/>
  <c r="U163" s="1"/>
  <c r="V163" s="1"/>
  <c r="W163" s="1"/>
  <c r="O162"/>
  <c r="M162"/>
  <c r="U162" s="1"/>
  <c r="V162" s="1"/>
  <c r="W162" s="1"/>
  <c r="O161"/>
  <c r="M161"/>
  <c r="U161" s="1"/>
  <c r="V161" s="1"/>
  <c r="W161" s="1"/>
  <c r="O160"/>
  <c r="M160"/>
  <c r="U160" s="1"/>
  <c r="V160" s="1"/>
  <c r="W160" s="1"/>
  <c r="O159"/>
  <c r="M159"/>
  <c r="U159" s="1"/>
  <c r="V159" s="1"/>
  <c r="W159" s="1"/>
  <c r="O158"/>
  <c r="M158"/>
  <c r="U158" s="1"/>
  <c r="V158" s="1"/>
  <c r="W158" s="1"/>
  <c r="O157"/>
  <c r="M157"/>
  <c r="U157" s="1"/>
  <c r="V157" s="1"/>
  <c r="W157" s="1"/>
  <c r="AE156"/>
  <c r="O156"/>
  <c r="M156"/>
  <c r="U156" s="1"/>
  <c r="V156" s="1"/>
  <c r="W156" s="1"/>
  <c r="O155"/>
  <c r="M155"/>
  <c r="U155" s="1"/>
  <c r="V155" s="1"/>
  <c r="W155" s="1"/>
  <c r="O154"/>
  <c r="P154" s="1"/>
  <c r="M154"/>
  <c r="U154" s="1"/>
  <c r="V154" s="1"/>
  <c r="W154" s="1"/>
  <c r="O153"/>
  <c r="P153" s="1"/>
  <c r="M153"/>
  <c r="U153" s="1"/>
  <c r="V153" s="1"/>
  <c r="W153" s="1"/>
  <c r="O152"/>
  <c r="P152" s="1"/>
  <c r="M152"/>
  <c r="U152" s="1"/>
  <c r="V152" s="1"/>
  <c r="W152" s="1"/>
  <c r="O151"/>
  <c r="P151" s="1"/>
  <c r="M151"/>
  <c r="U151" s="1"/>
  <c r="V151" s="1"/>
  <c r="W151" s="1"/>
  <c r="O150"/>
  <c r="P150" s="1"/>
  <c r="M150"/>
  <c r="U150" s="1"/>
  <c r="V150" s="1"/>
  <c r="W150" s="1"/>
  <c r="O149"/>
  <c r="P149" s="1"/>
  <c r="M149"/>
  <c r="U149" s="1"/>
  <c r="V149" s="1"/>
  <c r="W149" s="1"/>
  <c r="O148"/>
  <c r="P148" s="1"/>
  <c r="M148"/>
  <c r="U148" s="1"/>
  <c r="V148" s="1"/>
  <c r="W148" s="1"/>
  <c r="O147"/>
  <c r="P147" s="1"/>
  <c r="M147"/>
  <c r="U147" s="1"/>
  <c r="V147" s="1"/>
  <c r="W147" s="1"/>
  <c r="O146"/>
  <c r="P146" s="1"/>
  <c r="M146"/>
  <c r="U146" s="1"/>
  <c r="V146" s="1"/>
  <c r="W146" s="1"/>
  <c r="O145"/>
  <c r="P145" s="1"/>
  <c r="M145"/>
  <c r="U145" s="1"/>
  <c r="V145" s="1"/>
  <c r="W145" s="1"/>
  <c r="O144"/>
  <c r="P144" s="1"/>
  <c r="M144"/>
  <c r="U144" s="1"/>
  <c r="V144" s="1"/>
  <c r="W144" s="1"/>
  <c r="O143"/>
  <c r="P143" s="1"/>
  <c r="M143"/>
  <c r="U143" s="1"/>
  <c r="V143" s="1"/>
  <c r="W143" s="1"/>
  <c r="O142"/>
  <c r="P142" s="1"/>
  <c r="M142"/>
  <c r="U142" s="1"/>
  <c r="V142" s="1"/>
  <c r="W142" s="1"/>
  <c r="O141"/>
  <c r="P141" s="1"/>
  <c r="M141"/>
  <c r="U141" s="1"/>
  <c r="V141" s="1"/>
  <c r="W141" s="1"/>
  <c r="O140"/>
  <c r="P140" s="1"/>
  <c r="M140"/>
  <c r="U140" s="1"/>
  <c r="V140" s="1"/>
  <c r="W140" s="1"/>
  <c r="O139"/>
  <c r="P139" s="1"/>
  <c r="M139"/>
  <c r="U139" s="1"/>
  <c r="V139" s="1"/>
  <c r="W139" s="1"/>
  <c r="O138"/>
  <c r="P138" s="1"/>
  <c r="M138"/>
  <c r="U138" s="1"/>
  <c r="V138" s="1"/>
  <c r="W138" s="1"/>
  <c r="O137"/>
  <c r="P137" s="1"/>
  <c r="M137"/>
  <c r="U137" s="1"/>
  <c r="V137" s="1"/>
  <c r="W137" s="1"/>
  <c r="O136"/>
  <c r="P136" s="1"/>
  <c r="M136"/>
  <c r="U136" s="1"/>
  <c r="V136" s="1"/>
  <c r="W136" s="1"/>
  <c r="O135"/>
  <c r="P135" s="1"/>
  <c r="M135"/>
  <c r="U135" s="1"/>
  <c r="V135" s="1"/>
  <c r="W135" s="1"/>
  <c r="O134"/>
  <c r="P134" s="1"/>
  <c r="M134"/>
  <c r="U134" s="1"/>
  <c r="V134" s="1"/>
  <c r="W134" s="1"/>
  <c r="O133"/>
  <c r="P133" s="1"/>
  <c r="M133"/>
  <c r="U133" s="1"/>
  <c r="V133" s="1"/>
  <c r="W133" s="1"/>
  <c r="O132"/>
  <c r="P132" s="1"/>
  <c r="M132"/>
  <c r="U132" s="1"/>
  <c r="V132" s="1"/>
  <c r="W132" s="1"/>
  <c r="O131"/>
  <c r="P131" s="1"/>
  <c r="M131"/>
  <c r="U131" s="1"/>
  <c r="V131" s="1"/>
  <c r="W131" s="1"/>
  <c r="O130"/>
  <c r="P130" s="1"/>
  <c r="M130"/>
  <c r="U130" s="1"/>
  <c r="V130" s="1"/>
  <c r="W130" s="1"/>
  <c r="O129"/>
  <c r="P129" s="1"/>
  <c r="M129"/>
  <c r="U129" s="1"/>
  <c r="V129" s="1"/>
  <c r="W129" s="1"/>
  <c r="O128"/>
  <c r="P128" s="1"/>
  <c r="M128"/>
  <c r="U128" s="1"/>
  <c r="V128" s="1"/>
  <c r="W128" s="1"/>
  <c r="O127"/>
  <c r="P127" s="1"/>
  <c r="M127"/>
  <c r="U127" s="1"/>
  <c r="V127" s="1"/>
  <c r="W127" s="1"/>
  <c r="AE126"/>
  <c r="O126"/>
  <c r="M126"/>
  <c r="U126" s="1"/>
  <c r="V126" s="1"/>
  <c r="W126" s="1"/>
  <c r="O125"/>
  <c r="P125" s="1"/>
  <c r="M125"/>
  <c r="U125" s="1"/>
  <c r="V125" s="1"/>
  <c r="W125" s="1"/>
  <c r="O124"/>
  <c r="M124"/>
  <c r="U124" s="1"/>
  <c r="V124" s="1"/>
  <c r="W124" s="1"/>
  <c r="O123"/>
  <c r="P123" s="1"/>
  <c r="M123"/>
  <c r="U123" s="1"/>
  <c r="V123" s="1"/>
  <c r="W123" s="1"/>
  <c r="O122"/>
  <c r="M122"/>
  <c r="U122" s="1"/>
  <c r="V122" s="1"/>
  <c r="W122" s="1"/>
  <c r="O121"/>
  <c r="P121" s="1"/>
  <c r="M121"/>
  <c r="U121" s="1"/>
  <c r="V121" s="1"/>
  <c r="W121" s="1"/>
  <c r="O120"/>
  <c r="M120"/>
  <c r="U120" s="1"/>
  <c r="V120" s="1"/>
  <c r="W120" s="1"/>
  <c r="O119"/>
  <c r="P119" s="1"/>
  <c r="M119"/>
  <c r="U119" s="1"/>
  <c r="V119" s="1"/>
  <c r="W119" s="1"/>
  <c r="O118"/>
  <c r="M118"/>
  <c r="U118" s="1"/>
  <c r="V118" s="1"/>
  <c r="W118" s="1"/>
  <c r="B118"/>
  <c r="O117"/>
  <c r="P117" s="1"/>
  <c r="M117"/>
  <c r="U117" s="1"/>
  <c r="V117" s="1"/>
  <c r="W117" s="1"/>
  <c r="O116"/>
  <c r="P116" s="1"/>
  <c r="M116"/>
  <c r="U116" s="1"/>
  <c r="V116" s="1"/>
  <c r="W116" s="1"/>
  <c r="O115"/>
  <c r="P115" s="1"/>
  <c r="M115"/>
  <c r="U115" s="1"/>
  <c r="V115" s="1"/>
  <c r="W115" s="1"/>
  <c r="AE114"/>
  <c r="O114"/>
  <c r="M114"/>
  <c r="U114" s="1"/>
  <c r="V114" s="1"/>
  <c r="W114" s="1"/>
  <c r="O113"/>
  <c r="P113" s="1"/>
  <c r="M113"/>
  <c r="U113" s="1"/>
  <c r="V113" s="1"/>
  <c r="W113" s="1"/>
  <c r="O112"/>
  <c r="M112"/>
  <c r="U112" s="1"/>
  <c r="V112" s="1"/>
  <c r="W112" s="1"/>
  <c r="O111"/>
  <c r="P111" s="1"/>
  <c r="M111"/>
  <c r="U111" s="1"/>
  <c r="V111" s="1"/>
  <c r="W111" s="1"/>
  <c r="O110"/>
  <c r="M110"/>
  <c r="U110" s="1"/>
  <c r="V110" s="1"/>
  <c r="W110" s="1"/>
  <c r="O109"/>
  <c r="P109" s="1"/>
  <c r="M109"/>
  <c r="U109" s="1"/>
  <c r="V109" s="1"/>
  <c r="W109" s="1"/>
  <c r="O108"/>
  <c r="M108"/>
  <c r="U108" s="1"/>
  <c r="V108" s="1"/>
  <c r="W108" s="1"/>
  <c r="O107"/>
  <c r="P107" s="1"/>
  <c r="M107"/>
  <c r="U107" s="1"/>
  <c r="V107" s="1"/>
  <c r="W107" s="1"/>
  <c r="O106"/>
  <c r="M106"/>
  <c r="U106" s="1"/>
  <c r="V106" s="1"/>
  <c r="W106" s="1"/>
  <c r="O105"/>
  <c r="P105" s="1"/>
  <c r="M105"/>
  <c r="U105" s="1"/>
  <c r="V105" s="1"/>
  <c r="W105" s="1"/>
  <c r="O104"/>
  <c r="M104"/>
  <c r="U104" s="1"/>
  <c r="V104" s="1"/>
  <c r="W104" s="1"/>
  <c r="O103"/>
  <c r="P103" s="1"/>
  <c r="M103"/>
  <c r="U103" s="1"/>
  <c r="V103" s="1"/>
  <c r="W103" s="1"/>
  <c r="AE102"/>
  <c r="O102"/>
  <c r="P102" s="1"/>
  <c r="Q102"/>
  <c r="M102"/>
  <c r="U102" s="1"/>
  <c r="V102" s="1"/>
  <c r="W102" s="1"/>
  <c r="O101"/>
  <c r="M101"/>
  <c r="U101" s="1"/>
  <c r="V101" s="1"/>
  <c r="W101" s="1"/>
  <c r="O100"/>
  <c r="M100"/>
  <c r="U100" s="1"/>
  <c r="V100" s="1"/>
  <c r="W100" s="1"/>
  <c r="O99"/>
  <c r="M99"/>
  <c r="U99" s="1"/>
  <c r="V99" s="1"/>
  <c r="W99" s="1"/>
  <c r="O98"/>
  <c r="M98"/>
  <c r="U98" s="1"/>
  <c r="V98" s="1"/>
  <c r="W98" s="1"/>
  <c r="O97"/>
  <c r="M97"/>
  <c r="U97" s="1"/>
  <c r="V97" s="1"/>
  <c r="W97" s="1"/>
  <c r="O96"/>
  <c r="M96"/>
  <c r="U96" s="1"/>
  <c r="V96" s="1"/>
  <c r="W96" s="1"/>
  <c r="O95"/>
  <c r="M95"/>
  <c r="U95" s="1"/>
  <c r="V95" s="1"/>
  <c r="W95" s="1"/>
  <c r="O94"/>
  <c r="M94"/>
  <c r="U94" s="1"/>
  <c r="V94" s="1"/>
  <c r="W94" s="1"/>
  <c r="O93"/>
  <c r="M93"/>
  <c r="U93" s="1"/>
  <c r="V93" s="1"/>
  <c r="W93" s="1"/>
  <c r="O92"/>
  <c r="M92"/>
  <c r="O91"/>
  <c r="M91"/>
  <c r="U91" s="1"/>
  <c r="V91" s="1"/>
  <c r="W91" s="1"/>
  <c r="O90"/>
  <c r="M90"/>
  <c r="U90" s="1"/>
  <c r="V90" s="1"/>
  <c r="W90" s="1"/>
  <c r="O89"/>
  <c r="M89"/>
  <c r="U89" s="1"/>
  <c r="V89" s="1"/>
  <c r="W89" s="1"/>
  <c r="O88"/>
  <c r="P88" s="1"/>
  <c r="M88"/>
  <c r="U88" s="1"/>
  <c r="V88" s="1"/>
  <c r="W88" s="1"/>
  <c r="O87"/>
  <c r="M87"/>
  <c r="U87" s="1"/>
  <c r="V87" s="1"/>
  <c r="W87" s="1"/>
  <c r="O86"/>
  <c r="P86" s="1"/>
  <c r="M86"/>
  <c r="U86" s="1"/>
  <c r="V86" s="1"/>
  <c r="W86" s="1"/>
  <c r="O85"/>
  <c r="M85"/>
  <c r="U85" s="1"/>
  <c r="V85" s="1"/>
  <c r="W85" s="1"/>
  <c r="O84"/>
  <c r="P84" s="1"/>
  <c r="M84"/>
  <c r="U84" s="1"/>
  <c r="V84" s="1"/>
  <c r="W84" s="1"/>
  <c r="O83"/>
  <c r="M83"/>
  <c r="U83" s="1"/>
  <c r="V83" s="1"/>
  <c r="W83" s="1"/>
  <c r="O82"/>
  <c r="P82" s="1"/>
  <c r="M82"/>
  <c r="U82" s="1"/>
  <c r="V82" s="1"/>
  <c r="W82" s="1"/>
  <c r="O81"/>
  <c r="M81"/>
  <c r="U81" s="1"/>
  <c r="V81" s="1"/>
  <c r="W81" s="1"/>
  <c r="O80"/>
  <c r="P80" s="1"/>
  <c r="M80"/>
  <c r="U80" s="1"/>
  <c r="V80" s="1"/>
  <c r="W80" s="1"/>
  <c r="O79"/>
  <c r="M79"/>
  <c r="U79" s="1"/>
  <c r="V79" s="1"/>
  <c r="W79" s="1"/>
  <c r="AE78"/>
  <c r="O78"/>
  <c r="M78"/>
  <c r="U78" s="1"/>
  <c r="V78" s="1"/>
  <c r="W78" s="1"/>
  <c r="O77"/>
  <c r="M77"/>
  <c r="U77" s="1"/>
  <c r="V77" s="1"/>
  <c r="W77" s="1"/>
  <c r="O76"/>
  <c r="M76"/>
  <c r="U76" s="1"/>
  <c r="V76" s="1"/>
  <c r="W76" s="1"/>
  <c r="O75"/>
  <c r="M75"/>
  <c r="U75" s="1"/>
  <c r="V75" s="1"/>
  <c r="W75" s="1"/>
  <c r="O74"/>
  <c r="M74"/>
  <c r="U74" s="1"/>
  <c r="V74" s="1"/>
  <c r="W74" s="1"/>
  <c r="O73"/>
  <c r="M73"/>
  <c r="U73" s="1"/>
  <c r="V73" s="1"/>
  <c r="W73" s="1"/>
  <c r="O72"/>
  <c r="M72"/>
  <c r="U72" s="1"/>
  <c r="V72" s="1"/>
  <c r="W72" s="1"/>
  <c r="O71"/>
  <c r="M71"/>
  <c r="U71" s="1"/>
  <c r="V71" s="1"/>
  <c r="W71" s="1"/>
  <c r="O70"/>
  <c r="M70"/>
  <c r="U70" s="1"/>
  <c r="V70" s="1"/>
  <c r="W70" s="1"/>
  <c r="O69"/>
  <c r="M69"/>
  <c r="U69" s="1"/>
  <c r="V69" s="1"/>
  <c r="W69" s="1"/>
  <c r="O68"/>
  <c r="M68"/>
  <c r="U68" s="1"/>
  <c r="V68" s="1"/>
  <c r="W68" s="1"/>
  <c r="O67"/>
  <c r="M67"/>
  <c r="U67" s="1"/>
  <c r="V67" s="1"/>
  <c r="W67" s="1"/>
  <c r="K67"/>
  <c r="N67" s="1"/>
  <c r="AE66"/>
  <c r="O66"/>
  <c r="M66"/>
  <c r="U66" s="1"/>
  <c r="V66" s="1"/>
  <c r="W66" s="1"/>
  <c r="O65"/>
  <c r="P65" s="1"/>
  <c r="M65"/>
  <c r="U65" s="1"/>
  <c r="V65" s="1"/>
  <c r="W65" s="1"/>
  <c r="O64"/>
  <c r="M64"/>
  <c r="U64" s="1"/>
  <c r="V64" s="1"/>
  <c r="W64" s="1"/>
  <c r="O63"/>
  <c r="P63" s="1"/>
  <c r="M63"/>
  <c r="U63" s="1"/>
  <c r="V63" s="1"/>
  <c r="W63" s="1"/>
  <c r="O62"/>
  <c r="M62"/>
  <c r="U62" s="1"/>
  <c r="V62" s="1"/>
  <c r="W62" s="1"/>
  <c r="O61"/>
  <c r="P61" s="1"/>
  <c r="M61"/>
  <c r="U61" s="1"/>
  <c r="V61" s="1"/>
  <c r="W61" s="1"/>
  <c r="O60"/>
  <c r="M60"/>
  <c r="U60" s="1"/>
  <c r="V60" s="1"/>
  <c r="W60" s="1"/>
  <c r="O59"/>
  <c r="P59" s="1"/>
  <c r="M59"/>
  <c r="U59" s="1"/>
  <c r="V59" s="1"/>
  <c r="W59" s="1"/>
  <c r="O58"/>
  <c r="M58"/>
  <c r="U58" s="1"/>
  <c r="V58" s="1"/>
  <c r="W58" s="1"/>
  <c r="O57"/>
  <c r="P57" s="1"/>
  <c r="M57"/>
  <c r="U57" s="1"/>
  <c r="V57" s="1"/>
  <c r="W57" s="1"/>
  <c r="O56"/>
  <c r="M56"/>
  <c r="U56" s="1"/>
  <c r="V56" s="1"/>
  <c r="W56" s="1"/>
  <c r="O55"/>
  <c r="P55" s="1"/>
  <c r="M55"/>
  <c r="U55" s="1"/>
  <c r="V55" s="1"/>
  <c r="W55" s="1"/>
  <c r="O54"/>
  <c r="M54"/>
  <c r="U54" s="1"/>
  <c r="V54" s="1"/>
  <c r="W54" s="1"/>
  <c r="O53"/>
  <c r="P53" s="1"/>
  <c r="M53"/>
  <c r="U53" s="1"/>
  <c r="V53" s="1"/>
  <c r="W53" s="1"/>
  <c r="O52"/>
  <c r="M52"/>
  <c r="U52" s="1"/>
  <c r="V52" s="1"/>
  <c r="W52" s="1"/>
  <c r="O51"/>
  <c r="P51" s="1"/>
  <c r="M51"/>
  <c r="U51" s="1"/>
  <c r="V51" s="1"/>
  <c r="W51" s="1"/>
  <c r="O50"/>
  <c r="M50"/>
  <c r="U50" s="1"/>
  <c r="V50" s="1"/>
  <c r="W50" s="1"/>
  <c r="O49"/>
  <c r="P49" s="1"/>
  <c r="M49"/>
  <c r="U49" s="1"/>
  <c r="V49" s="1"/>
  <c r="W49" s="1"/>
  <c r="AE48"/>
  <c r="O48"/>
  <c r="P48" s="1"/>
  <c r="M48"/>
  <c r="U48" s="1"/>
  <c r="V48" s="1"/>
  <c r="W48" s="1"/>
  <c r="O47"/>
  <c r="P47" s="1"/>
  <c r="M47"/>
  <c r="U47" s="1"/>
  <c r="V47" s="1"/>
  <c r="W47" s="1"/>
  <c r="O46"/>
  <c r="P46" s="1"/>
  <c r="M46"/>
  <c r="U46" s="1"/>
  <c r="V46" s="1"/>
  <c r="W46" s="1"/>
  <c r="O45"/>
  <c r="P45" s="1"/>
  <c r="M45"/>
  <c r="U45" s="1"/>
  <c r="V45" s="1"/>
  <c r="W45" s="1"/>
  <c r="O44"/>
  <c r="P44" s="1"/>
  <c r="M44"/>
  <c r="U44" s="1"/>
  <c r="V44" s="1"/>
  <c r="W44" s="1"/>
  <c r="O43"/>
  <c r="P43" s="1"/>
  <c r="M43"/>
  <c r="U43" s="1"/>
  <c r="V43" s="1"/>
  <c r="W43" s="1"/>
  <c r="AE42"/>
  <c r="O42"/>
  <c r="M42"/>
  <c r="U42" s="1"/>
  <c r="V42" s="1"/>
  <c r="W42" s="1"/>
  <c r="O41"/>
  <c r="P41" s="1"/>
  <c r="M41"/>
  <c r="U41" s="1"/>
  <c r="V41" s="1"/>
  <c r="W41" s="1"/>
  <c r="O40"/>
  <c r="M40"/>
  <c r="U40" s="1"/>
  <c r="V40" s="1"/>
  <c r="W40" s="1"/>
  <c r="O39"/>
  <c r="P39" s="1"/>
  <c r="M39"/>
  <c r="U39" s="1"/>
  <c r="V39" s="1"/>
  <c r="W39" s="1"/>
  <c r="O38"/>
  <c r="M38"/>
  <c r="U38" s="1"/>
  <c r="V38" s="1"/>
  <c r="W38" s="1"/>
  <c r="O37"/>
  <c r="P37" s="1"/>
  <c r="M37"/>
  <c r="U37" s="1"/>
  <c r="V37" s="1"/>
  <c r="W37" s="1"/>
  <c r="O36"/>
  <c r="M36"/>
  <c r="U36" s="1"/>
  <c r="V36" s="1"/>
  <c r="W36" s="1"/>
  <c r="O35"/>
  <c r="M35"/>
  <c r="U35" s="1"/>
  <c r="V35" s="1"/>
  <c r="W35" s="1"/>
  <c r="O34"/>
  <c r="M34"/>
  <c r="U34" s="1"/>
  <c r="V34" s="1"/>
  <c r="W34" s="1"/>
  <c r="O33"/>
  <c r="M33"/>
  <c r="U33" s="1"/>
  <c r="V33" s="1"/>
  <c r="W33" s="1"/>
  <c r="O32"/>
  <c r="M32"/>
  <c r="U32" s="1"/>
  <c r="V32" s="1"/>
  <c r="W32" s="1"/>
  <c r="O31"/>
  <c r="M31"/>
  <c r="U31" s="1"/>
  <c r="V31" s="1"/>
  <c r="W31" s="1"/>
  <c r="AE30"/>
  <c r="O30"/>
  <c r="P30" s="1"/>
  <c r="M30"/>
  <c r="U30" s="1"/>
  <c r="V30" s="1"/>
  <c r="W30" s="1"/>
  <c r="O29"/>
  <c r="M29"/>
  <c r="U29" s="1"/>
  <c r="V29" s="1"/>
  <c r="W29" s="1"/>
  <c r="O28"/>
  <c r="P28" s="1"/>
  <c r="M28"/>
  <c r="U28" s="1"/>
  <c r="V28" s="1"/>
  <c r="W28" s="1"/>
  <c r="O27"/>
  <c r="M27"/>
  <c r="U27" s="1"/>
  <c r="V27" s="1"/>
  <c r="W27" s="1"/>
  <c r="O26"/>
  <c r="P26" s="1"/>
  <c r="M26"/>
  <c r="U26" s="1"/>
  <c r="V26" s="1"/>
  <c r="W26" s="1"/>
  <c r="O25"/>
  <c r="M25"/>
  <c r="U25" s="1"/>
  <c r="V25" s="1"/>
  <c r="W25" s="1"/>
  <c r="O24"/>
  <c r="P24" s="1"/>
  <c r="M24"/>
  <c r="U24" s="1"/>
  <c r="V24" s="1"/>
  <c r="W24" s="1"/>
  <c r="O23"/>
  <c r="M23"/>
  <c r="O22"/>
  <c r="M22"/>
  <c r="O21"/>
  <c r="M21"/>
  <c r="O20"/>
  <c r="M20"/>
  <c r="D20"/>
  <c r="B20"/>
  <c r="O19"/>
  <c r="M19"/>
  <c r="D19"/>
  <c r="B19"/>
  <c r="O18"/>
  <c r="M18"/>
  <c r="D18"/>
  <c r="B18"/>
  <c r="O17"/>
  <c r="M17"/>
  <c r="D17"/>
  <c r="B17"/>
  <c r="O16"/>
  <c r="P16" s="1"/>
  <c r="M16"/>
  <c r="U16" s="1"/>
  <c r="V16" s="1"/>
  <c r="W16" s="1"/>
  <c r="D16"/>
  <c r="B16"/>
  <c r="O15"/>
  <c r="P15" s="1"/>
  <c r="M15"/>
  <c r="U15" s="1"/>
  <c r="V15" s="1"/>
  <c r="W15" s="1"/>
  <c r="D15"/>
  <c r="B15"/>
  <c r="O14"/>
  <c r="P14" s="1"/>
  <c r="M14"/>
  <c r="U14" s="1"/>
  <c r="V14" s="1"/>
  <c r="W14" s="1"/>
  <c r="D14"/>
  <c r="B14"/>
  <c r="O13"/>
  <c r="P13" s="1"/>
  <c r="M13"/>
  <c r="U13" s="1"/>
  <c r="V13" s="1"/>
  <c r="W13" s="1"/>
  <c r="D13"/>
  <c r="B13"/>
  <c r="O12"/>
  <c r="P12" s="1"/>
  <c r="M12"/>
  <c r="U12" s="1"/>
  <c r="V12" s="1"/>
  <c r="W12" s="1"/>
  <c r="D12"/>
  <c r="B12"/>
  <c r="O11"/>
  <c r="M11"/>
  <c r="U11" s="1"/>
  <c r="V11" s="1"/>
  <c r="W11" s="1"/>
  <c r="D11"/>
  <c r="B11"/>
  <c r="O10"/>
  <c r="P10" s="1"/>
  <c r="M10"/>
  <c r="U10" s="1"/>
  <c r="V10" s="1"/>
  <c r="W10" s="1"/>
  <c r="D10"/>
  <c r="B10"/>
  <c r="O9"/>
  <c r="M9"/>
  <c r="U9" s="1"/>
  <c r="V9" s="1"/>
  <c r="W9" s="1"/>
  <c r="D9"/>
  <c r="B9"/>
  <c r="O8"/>
  <c r="P8" s="1"/>
  <c r="M8"/>
  <c r="U8" s="1"/>
  <c r="V8" s="1"/>
  <c r="W8" s="1"/>
  <c r="D8"/>
  <c r="B8"/>
  <c r="O7"/>
  <c r="M7"/>
  <c r="U7" s="1"/>
  <c r="V7" s="1"/>
  <c r="W7" s="1"/>
  <c r="D7"/>
  <c r="B7"/>
  <c r="AE6"/>
  <c r="AB6"/>
  <c r="AD6" s="1"/>
  <c r="AF6" s="1"/>
  <c r="Q6"/>
  <c r="U6"/>
  <c r="V6" s="1"/>
  <c r="W6" s="1"/>
  <c r="D6"/>
  <c r="B6"/>
  <c r="B2"/>
  <c r="D2" s="1"/>
  <c r="AE42" i="42"/>
  <c r="AL171"/>
  <c r="AJ171"/>
  <c r="AL170"/>
  <c r="AJ170"/>
  <c r="AL169"/>
  <c r="AJ169"/>
  <c r="AL168"/>
  <c r="AJ168"/>
  <c r="AL167"/>
  <c r="AJ167"/>
  <c r="AL166"/>
  <c r="AJ166"/>
  <c r="AL165"/>
  <c r="AJ165"/>
  <c r="AL164"/>
  <c r="AJ164"/>
  <c r="AL163"/>
  <c r="AJ163"/>
  <c r="AL162"/>
  <c r="AJ162"/>
  <c r="AL161"/>
  <c r="AJ161"/>
  <c r="AL160"/>
  <c r="AJ160"/>
  <c r="AL159"/>
  <c r="AJ159"/>
  <c r="AL158"/>
  <c r="AJ158"/>
  <c r="AL157"/>
  <c r="AJ157"/>
  <c r="K185"/>
  <c r="N185" s="1"/>
  <c r="K184"/>
  <c r="N184" s="1"/>
  <c r="K183"/>
  <c r="N183" s="1"/>
  <c r="K182"/>
  <c r="N182" s="1"/>
  <c r="K181"/>
  <c r="N181" s="1"/>
  <c r="K180"/>
  <c r="N180" s="1"/>
  <c r="K179"/>
  <c r="N179" s="1"/>
  <c r="K178"/>
  <c r="N178" s="1"/>
  <c r="K177"/>
  <c r="N177" s="1"/>
  <c r="K176"/>
  <c r="N176" s="1"/>
  <c r="K175"/>
  <c r="N175" s="1"/>
  <c r="K174"/>
  <c r="N174" s="1"/>
  <c r="K173"/>
  <c r="N173" s="1"/>
  <c r="K172"/>
  <c r="N172" s="1"/>
  <c r="K171"/>
  <c r="N171" s="1"/>
  <c r="K170"/>
  <c r="N170" s="1"/>
  <c r="K169"/>
  <c r="N169" s="1"/>
  <c r="K168"/>
  <c r="N168" s="1"/>
  <c r="K167"/>
  <c r="N167" s="1"/>
  <c r="K166"/>
  <c r="N166" s="1"/>
  <c r="K165"/>
  <c r="N165" s="1"/>
  <c r="K164"/>
  <c r="N164" s="1"/>
  <c r="K163"/>
  <c r="N163" s="1"/>
  <c r="K162"/>
  <c r="N162" s="1"/>
  <c r="K161"/>
  <c r="N161" s="1"/>
  <c r="K160"/>
  <c r="N160" s="1"/>
  <c r="K159"/>
  <c r="N159" s="1"/>
  <c r="K158"/>
  <c r="N158" s="1"/>
  <c r="K157"/>
  <c r="N157" s="1"/>
  <c r="K155"/>
  <c r="N155" s="1"/>
  <c r="K154"/>
  <c r="N154" s="1"/>
  <c r="K153"/>
  <c r="N153" s="1"/>
  <c r="K152"/>
  <c r="N152" s="1"/>
  <c r="K151"/>
  <c r="N151" s="1"/>
  <c r="K150"/>
  <c r="N150" s="1"/>
  <c r="K149"/>
  <c r="N149" s="1"/>
  <c r="K148"/>
  <c r="N148" s="1"/>
  <c r="K147"/>
  <c r="N147" s="1"/>
  <c r="K146"/>
  <c r="N146" s="1"/>
  <c r="K145"/>
  <c r="N145" s="1"/>
  <c r="K144"/>
  <c r="N144" s="1"/>
  <c r="K143"/>
  <c r="N143" s="1"/>
  <c r="K142"/>
  <c r="N142" s="1"/>
  <c r="K141"/>
  <c r="N141" s="1"/>
  <c r="K140"/>
  <c r="N140" s="1"/>
  <c r="K139"/>
  <c r="N139" s="1"/>
  <c r="K138"/>
  <c r="N138" s="1"/>
  <c r="K137"/>
  <c r="N137" s="1"/>
  <c r="K136"/>
  <c r="N136" s="1"/>
  <c r="K135"/>
  <c r="N135" s="1"/>
  <c r="K134"/>
  <c r="N134" s="1"/>
  <c r="K133"/>
  <c r="N133" s="1"/>
  <c r="K132"/>
  <c r="N132" s="1"/>
  <c r="K131"/>
  <c r="N131" s="1"/>
  <c r="K130"/>
  <c r="N130" s="1"/>
  <c r="K129"/>
  <c r="N129" s="1"/>
  <c r="K128"/>
  <c r="N128" s="1"/>
  <c r="K127"/>
  <c r="N127" s="1"/>
  <c r="K125"/>
  <c r="N125" s="1"/>
  <c r="K124"/>
  <c r="K123"/>
  <c r="N123" s="1"/>
  <c r="K122"/>
  <c r="K121"/>
  <c r="N121" s="1"/>
  <c r="K120"/>
  <c r="K119"/>
  <c r="N119" s="1"/>
  <c r="K118"/>
  <c r="K117"/>
  <c r="N117" s="1"/>
  <c r="K116"/>
  <c r="K115"/>
  <c r="N115" s="1"/>
  <c r="K113"/>
  <c r="N113" s="1"/>
  <c r="K112"/>
  <c r="N112" s="1"/>
  <c r="K111"/>
  <c r="N111" s="1"/>
  <c r="K110"/>
  <c r="N110" s="1"/>
  <c r="K109"/>
  <c r="N109" s="1"/>
  <c r="K108"/>
  <c r="N108" s="1"/>
  <c r="K107"/>
  <c r="N107" s="1"/>
  <c r="K106"/>
  <c r="N106" s="1"/>
  <c r="K105"/>
  <c r="N105" s="1"/>
  <c r="K104"/>
  <c r="N104" s="1"/>
  <c r="K103"/>
  <c r="N103" s="1"/>
  <c r="K101"/>
  <c r="N101" s="1"/>
  <c r="K100"/>
  <c r="K99"/>
  <c r="N99" s="1"/>
  <c r="K98"/>
  <c r="K97"/>
  <c r="N97" s="1"/>
  <c r="K96"/>
  <c r="K95"/>
  <c r="N95" s="1"/>
  <c r="K94"/>
  <c r="K93"/>
  <c r="N93" s="1"/>
  <c r="K91"/>
  <c r="N91" s="1"/>
  <c r="K92"/>
  <c r="N92" s="1"/>
  <c r="K89"/>
  <c r="N89" s="1"/>
  <c r="K88"/>
  <c r="N88" s="1"/>
  <c r="K87"/>
  <c r="N87" s="1"/>
  <c r="K86"/>
  <c r="N86" s="1"/>
  <c r="K85"/>
  <c r="N85" s="1"/>
  <c r="K84"/>
  <c r="N84" s="1"/>
  <c r="K83"/>
  <c r="N83" s="1"/>
  <c r="K82"/>
  <c r="N82" s="1"/>
  <c r="K81"/>
  <c r="N81" s="1"/>
  <c r="K80"/>
  <c r="N80" s="1"/>
  <c r="K79"/>
  <c r="N79" s="1"/>
  <c r="K73"/>
  <c r="N73" s="1"/>
  <c r="K74"/>
  <c r="K75"/>
  <c r="N75" s="1"/>
  <c r="K76"/>
  <c r="K77"/>
  <c r="N77" s="1"/>
  <c r="K68"/>
  <c r="K72"/>
  <c r="N72" s="1"/>
  <c r="K71"/>
  <c r="N71" s="1"/>
  <c r="K70"/>
  <c r="N70" s="1"/>
  <c r="K69"/>
  <c r="N69" s="1"/>
  <c r="K67"/>
  <c r="N67" s="1"/>
  <c r="K65"/>
  <c r="N65" s="1"/>
  <c r="K64"/>
  <c r="N64" s="1"/>
  <c r="K63"/>
  <c r="N63" s="1"/>
  <c r="K62"/>
  <c r="N62" s="1"/>
  <c r="K61"/>
  <c r="N61" s="1"/>
  <c r="K60"/>
  <c r="N60" s="1"/>
  <c r="K59"/>
  <c r="N59" s="1"/>
  <c r="K58"/>
  <c r="N58" s="1"/>
  <c r="K57"/>
  <c r="N57" s="1"/>
  <c r="K56"/>
  <c r="N56" s="1"/>
  <c r="K55"/>
  <c r="N55" s="1"/>
  <c r="K54"/>
  <c r="N54" s="1"/>
  <c r="K53"/>
  <c r="N53" s="1"/>
  <c r="K52"/>
  <c r="N52" s="1"/>
  <c r="K51"/>
  <c r="N51" s="1"/>
  <c r="K50"/>
  <c r="N50" s="1"/>
  <c r="K49"/>
  <c r="N49" s="1"/>
  <c r="K47"/>
  <c r="N47" s="1"/>
  <c r="K46"/>
  <c r="K45"/>
  <c r="N45" s="1"/>
  <c r="K44"/>
  <c r="K43"/>
  <c r="N43" s="1"/>
  <c r="K41"/>
  <c r="N41" s="1"/>
  <c r="K40"/>
  <c r="N40" s="1"/>
  <c r="K39"/>
  <c r="N39" s="1"/>
  <c r="K38"/>
  <c r="N38" s="1"/>
  <c r="K37"/>
  <c r="N37" s="1"/>
  <c r="K33"/>
  <c r="N33" s="1"/>
  <c r="K32"/>
  <c r="K31"/>
  <c r="N31" s="1"/>
  <c r="K35"/>
  <c r="N35" s="1"/>
  <c r="K34"/>
  <c r="N34" s="1"/>
  <c r="K29"/>
  <c r="N29" s="1"/>
  <c r="K28"/>
  <c r="N28" s="1"/>
  <c r="K27"/>
  <c r="N27" s="1"/>
  <c r="K26"/>
  <c r="N26" s="1"/>
  <c r="K25"/>
  <c r="N25" s="1"/>
  <c r="K23"/>
  <c r="N23" s="1"/>
  <c r="K22"/>
  <c r="K21"/>
  <c r="N21" s="1"/>
  <c r="K20"/>
  <c r="K19"/>
  <c r="N19" s="1"/>
  <c r="K18"/>
  <c r="K17"/>
  <c r="N17" s="1"/>
  <c r="K16"/>
  <c r="K15"/>
  <c r="N15" s="1"/>
  <c r="K14"/>
  <c r="K13"/>
  <c r="N13" s="1"/>
  <c r="K11"/>
  <c r="N11" s="1"/>
  <c r="K10"/>
  <c r="N10" s="1"/>
  <c r="K9"/>
  <c r="N9" s="1"/>
  <c r="K8"/>
  <c r="N8" s="1"/>
  <c r="K7"/>
  <c r="N7" s="1"/>
  <c r="C325"/>
  <c r="C295"/>
  <c r="C270"/>
  <c r="B252"/>
  <c r="B234"/>
  <c r="B212"/>
  <c r="AE186"/>
  <c r="O186"/>
  <c r="M186"/>
  <c r="U186" s="1"/>
  <c r="V186" s="1"/>
  <c r="W186" s="1"/>
  <c r="O185"/>
  <c r="M185"/>
  <c r="U185" s="1"/>
  <c r="V185" s="1"/>
  <c r="W185" s="1"/>
  <c r="O184"/>
  <c r="M184"/>
  <c r="U184" s="1"/>
  <c r="V184" s="1"/>
  <c r="W184" s="1"/>
  <c r="C184"/>
  <c r="O183"/>
  <c r="M183"/>
  <c r="U183" s="1"/>
  <c r="V183" s="1"/>
  <c r="W183" s="1"/>
  <c r="O182"/>
  <c r="P182" s="1"/>
  <c r="M182"/>
  <c r="U182" s="1"/>
  <c r="V182" s="1"/>
  <c r="W182" s="1"/>
  <c r="O181"/>
  <c r="M181"/>
  <c r="U181" s="1"/>
  <c r="V181" s="1"/>
  <c r="W181" s="1"/>
  <c r="O180"/>
  <c r="P180" s="1"/>
  <c r="M180"/>
  <c r="U180" s="1"/>
  <c r="V180" s="1"/>
  <c r="W180" s="1"/>
  <c r="O179"/>
  <c r="M179"/>
  <c r="U179" s="1"/>
  <c r="V179" s="1"/>
  <c r="W179" s="1"/>
  <c r="O178"/>
  <c r="P178" s="1"/>
  <c r="M178"/>
  <c r="U178" s="1"/>
  <c r="V178" s="1"/>
  <c r="W178" s="1"/>
  <c r="O177"/>
  <c r="M177"/>
  <c r="U177" s="1"/>
  <c r="V177" s="1"/>
  <c r="W177" s="1"/>
  <c r="O176"/>
  <c r="P176" s="1"/>
  <c r="M176"/>
  <c r="U176" s="1"/>
  <c r="V176" s="1"/>
  <c r="W176" s="1"/>
  <c r="O175"/>
  <c r="M175"/>
  <c r="O174"/>
  <c r="M174"/>
  <c r="U174" s="1"/>
  <c r="V174" s="1"/>
  <c r="W174" s="1"/>
  <c r="O173"/>
  <c r="M173"/>
  <c r="U173" s="1"/>
  <c r="V173" s="1"/>
  <c r="W173" s="1"/>
  <c r="O172"/>
  <c r="M172"/>
  <c r="U172" s="1"/>
  <c r="V172" s="1"/>
  <c r="W172" s="1"/>
  <c r="O171"/>
  <c r="M171"/>
  <c r="U171" s="1"/>
  <c r="V171" s="1"/>
  <c r="W171" s="1"/>
  <c r="O170"/>
  <c r="M170"/>
  <c r="U170" s="1"/>
  <c r="V170" s="1"/>
  <c r="W170" s="1"/>
  <c r="O169"/>
  <c r="M169"/>
  <c r="U169" s="1"/>
  <c r="V169" s="1"/>
  <c r="W169" s="1"/>
  <c r="O168"/>
  <c r="M168"/>
  <c r="U168" s="1"/>
  <c r="V168" s="1"/>
  <c r="W168" s="1"/>
  <c r="O167"/>
  <c r="M167"/>
  <c r="U167" s="1"/>
  <c r="V167" s="1"/>
  <c r="W167" s="1"/>
  <c r="O166"/>
  <c r="M166"/>
  <c r="U166" s="1"/>
  <c r="V166" s="1"/>
  <c r="W166" s="1"/>
  <c r="O165"/>
  <c r="M165"/>
  <c r="U165" s="1"/>
  <c r="V165" s="1"/>
  <c r="W165" s="1"/>
  <c r="O164"/>
  <c r="M164"/>
  <c r="U164" s="1"/>
  <c r="V164" s="1"/>
  <c r="W164" s="1"/>
  <c r="O163"/>
  <c r="M163"/>
  <c r="U163" s="1"/>
  <c r="V163" s="1"/>
  <c r="W163" s="1"/>
  <c r="O162"/>
  <c r="M162"/>
  <c r="U162" s="1"/>
  <c r="V162" s="1"/>
  <c r="W162" s="1"/>
  <c r="O161"/>
  <c r="M161"/>
  <c r="U161" s="1"/>
  <c r="V161" s="1"/>
  <c r="W161" s="1"/>
  <c r="O160"/>
  <c r="M160"/>
  <c r="U160" s="1"/>
  <c r="V160" s="1"/>
  <c r="W160" s="1"/>
  <c r="O159"/>
  <c r="M159"/>
  <c r="U159" s="1"/>
  <c r="V159" s="1"/>
  <c r="W159" s="1"/>
  <c r="O158"/>
  <c r="M158"/>
  <c r="U158" s="1"/>
  <c r="V158" s="1"/>
  <c r="W158" s="1"/>
  <c r="O157"/>
  <c r="M157"/>
  <c r="U157" s="1"/>
  <c r="V157" s="1"/>
  <c r="W157" s="1"/>
  <c r="AE156"/>
  <c r="O156"/>
  <c r="M156"/>
  <c r="U156" s="1"/>
  <c r="V156" s="1"/>
  <c r="W156" s="1"/>
  <c r="O155"/>
  <c r="M155"/>
  <c r="U155" s="1"/>
  <c r="V155" s="1"/>
  <c r="W155" s="1"/>
  <c r="O154"/>
  <c r="M154"/>
  <c r="U154" s="1"/>
  <c r="V154" s="1"/>
  <c r="W154" s="1"/>
  <c r="O153"/>
  <c r="M153"/>
  <c r="U153" s="1"/>
  <c r="V153" s="1"/>
  <c r="W153" s="1"/>
  <c r="O152"/>
  <c r="M152"/>
  <c r="U152" s="1"/>
  <c r="V152" s="1"/>
  <c r="W152" s="1"/>
  <c r="O151"/>
  <c r="M151"/>
  <c r="U151" s="1"/>
  <c r="V151" s="1"/>
  <c r="W151" s="1"/>
  <c r="O150"/>
  <c r="M150"/>
  <c r="U150" s="1"/>
  <c r="V150" s="1"/>
  <c r="W150" s="1"/>
  <c r="O149"/>
  <c r="M149"/>
  <c r="U149" s="1"/>
  <c r="V149" s="1"/>
  <c r="W149" s="1"/>
  <c r="O148"/>
  <c r="M148"/>
  <c r="U148" s="1"/>
  <c r="V148" s="1"/>
  <c r="W148" s="1"/>
  <c r="O147"/>
  <c r="M147"/>
  <c r="U147" s="1"/>
  <c r="V147" s="1"/>
  <c r="W147" s="1"/>
  <c r="O146"/>
  <c r="M146"/>
  <c r="U146" s="1"/>
  <c r="V146" s="1"/>
  <c r="W146" s="1"/>
  <c r="O145"/>
  <c r="M145"/>
  <c r="U145" s="1"/>
  <c r="V145" s="1"/>
  <c r="W145" s="1"/>
  <c r="O144"/>
  <c r="M144"/>
  <c r="U144" s="1"/>
  <c r="V144" s="1"/>
  <c r="W144" s="1"/>
  <c r="O143"/>
  <c r="M143"/>
  <c r="U143" s="1"/>
  <c r="V143" s="1"/>
  <c r="W143" s="1"/>
  <c r="O142"/>
  <c r="M142"/>
  <c r="U142" s="1"/>
  <c r="V142" s="1"/>
  <c r="W142" s="1"/>
  <c r="O141"/>
  <c r="M141"/>
  <c r="U141" s="1"/>
  <c r="V141" s="1"/>
  <c r="W141" s="1"/>
  <c r="O140"/>
  <c r="M140"/>
  <c r="U140" s="1"/>
  <c r="V140" s="1"/>
  <c r="W140" s="1"/>
  <c r="O139"/>
  <c r="M139"/>
  <c r="U139" s="1"/>
  <c r="V139" s="1"/>
  <c r="W139" s="1"/>
  <c r="O138"/>
  <c r="M138"/>
  <c r="U138" s="1"/>
  <c r="V138" s="1"/>
  <c r="W138" s="1"/>
  <c r="O137"/>
  <c r="M137"/>
  <c r="U137" s="1"/>
  <c r="V137" s="1"/>
  <c r="W137" s="1"/>
  <c r="O136"/>
  <c r="M136"/>
  <c r="U136" s="1"/>
  <c r="V136" s="1"/>
  <c r="W136" s="1"/>
  <c r="O135"/>
  <c r="M135"/>
  <c r="U135" s="1"/>
  <c r="V135" s="1"/>
  <c r="W135" s="1"/>
  <c r="O134"/>
  <c r="M134"/>
  <c r="U134" s="1"/>
  <c r="V134" s="1"/>
  <c r="W134" s="1"/>
  <c r="O133"/>
  <c r="M133"/>
  <c r="U133" s="1"/>
  <c r="V133" s="1"/>
  <c r="W133" s="1"/>
  <c r="O132"/>
  <c r="M132"/>
  <c r="U132" s="1"/>
  <c r="V132" s="1"/>
  <c r="W132" s="1"/>
  <c r="O131"/>
  <c r="M131"/>
  <c r="U131" s="1"/>
  <c r="V131" s="1"/>
  <c r="W131" s="1"/>
  <c r="O130"/>
  <c r="M130"/>
  <c r="U130" s="1"/>
  <c r="V130" s="1"/>
  <c r="W130" s="1"/>
  <c r="O129"/>
  <c r="M129"/>
  <c r="U129" s="1"/>
  <c r="V129" s="1"/>
  <c r="W129" s="1"/>
  <c r="O128"/>
  <c r="M128"/>
  <c r="U128" s="1"/>
  <c r="V128" s="1"/>
  <c r="W128" s="1"/>
  <c r="O127"/>
  <c r="M127"/>
  <c r="U127" s="1"/>
  <c r="V127" s="1"/>
  <c r="W127" s="1"/>
  <c r="AE126"/>
  <c r="O126"/>
  <c r="M126"/>
  <c r="U126" s="1"/>
  <c r="V126" s="1"/>
  <c r="W126" s="1"/>
  <c r="O125"/>
  <c r="M125"/>
  <c r="U125" s="1"/>
  <c r="V125" s="1"/>
  <c r="W125" s="1"/>
  <c r="O124"/>
  <c r="M124"/>
  <c r="U124" s="1"/>
  <c r="V124" s="1"/>
  <c r="W124" s="1"/>
  <c r="O123"/>
  <c r="M123"/>
  <c r="U123" s="1"/>
  <c r="V123" s="1"/>
  <c r="W123" s="1"/>
  <c r="O122"/>
  <c r="M122"/>
  <c r="U122" s="1"/>
  <c r="V122" s="1"/>
  <c r="W122" s="1"/>
  <c r="O121"/>
  <c r="M121"/>
  <c r="U121" s="1"/>
  <c r="V121" s="1"/>
  <c r="W121" s="1"/>
  <c r="O120"/>
  <c r="M120"/>
  <c r="U120" s="1"/>
  <c r="V120" s="1"/>
  <c r="W120" s="1"/>
  <c r="O119"/>
  <c r="M119"/>
  <c r="U119" s="1"/>
  <c r="V119" s="1"/>
  <c r="W119" s="1"/>
  <c r="O118"/>
  <c r="M118"/>
  <c r="U118" s="1"/>
  <c r="V118" s="1"/>
  <c r="W118" s="1"/>
  <c r="B118"/>
  <c r="O117"/>
  <c r="M117"/>
  <c r="U117" s="1"/>
  <c r="V117" s="1"/>
  <c r="W117" s="1"/>
  <c r="O116"/>
  <c r="M116"/>
  <c r="U116" s="1"/>
  <c r="V116" s="1"/>
  <c r="W116" s="1"/>
  <c r="O115"/>
  <c r="M115"/>
  <c r="U115" s="1"/>
  <c r="V115" s="1"/>
  <c r="W115" s="1"/>
  <c r="AE114"/>
  <c r="O114"/>
  <c r="M114"/>
  <c r="U114" s="1"/>
  <c r="V114" s="1"/>
  <c r="W114" s="1"/>
  <c r="O113"/>
  <c r="M113"/>
  <c r="U113" s="1"/>
  <c r="V113" s="1"/>
  <c r="W113" s="1"/>
  <c r="O112"/>
  <c r="M112"/>
  <c r="U112" s="1"/>
  <c r="V112" s="1"/>
  <c r="W112" s="1"/>
  <c r="O111"/>
  <c r="M111"/>
  <c r="U111" s="1"/>
  <c r="V111" s="1"/>
  <c r="W111" s="1"/>
  <c r="O110"/>
  <c r="M110"/>
  <c r="U110" s="1"/>
  <c r="V110" s="1"/>
  <c r="W110" s="1"/>
  <c r="O109"/>
  <c r="M109"/>
  <c r="U109" s="1"/>
  <c r="V109" s="1"/>
  <c r="W109" s="1"/>
  <c r="O108"/>
  <c r="M108"/>
  <c r="U108" s="1"/>
  <c r="V108" s="1"/>
  <c r="W108" s="1"/>
  <c r="O107"/>
  <c r="M107"/>
  <c r="U107" s="1"/>
  <c r="V107" s="1"/>
  <c r="W107" s="1"/>
  <c r="O106"/>
  <c r="P106" s="1"/>
  <c r="M106"/>
  <c r="U106" s="1"/>
  <c r="V106" s="1"/>
  <c r="W106" s="1"/>
  <c r="O105"/>
  <c r="M105"/>
  <c r="U105" s="1"/>
  <c r="V105" s="1"/>
  <c r="W105" s="1"/>
  <c r="O104"/>
  <c r="P104" s="1"/>
  <c r="M104"/>
  <c r="U104" s="1"/>
  <c r="V104" s="1"/>
  <c r="W104" s="1"/>
  <c r="O103"/>
  <c r="M103"/>
  <c r="U103" s="1"/>
  <c r="V103" s="1"/>
  <c r="W103" s="1"/>
  <c r="AE102"/>
  <c r="O102"/>
  <c r="M102"/>
  <c r="U102" s="1"/>
  <c r="V102" s="1"/>
  <c r="W102" s="1"/>
  <c r="O101"/>
  <c r="M101"/>
  <c r="U101" s="1"/>
  <c r="V101" s="1"/>
  <c r="W101" s="1"/>
  <c r="O100"/>
  <c r="M100"/>
  <c r="U100" s="1"/>
  <c r="V100" s="1"/>
  <c r="W100" s="1"/>
  <c r="O99"/>
  <c r="M99"/>
  <c r="U99" s="1"/>
  <c r="V99" s="1"/>
  <c r="W99" s="1"/>
  <c r="O98"/>
  <c r="M98"/>
  <c r="U98" s="1"/>
  <c r="V98" s="1"/>
  <c r="W98" s="1"/>
  <c r="O97"/>
  <c r="M97"/>
  <c r="U97" s="1"/>
  <c r="V97" s="1"/>
  <c r="W97" s="1"/>
  <c r="O96"/>
  <c r="M96"/>
  <c r="U96" s="1"/>
  <c r="V96" s="1"/>
  <c r="W96" s="1"/>
  <c r="O95"/>
  <c r="M95"/>
  <c r="U95" s="1"/>
  <c r="V95" s="1"/>
  <c r="W95" s="1"/>
  <c r="O94"/>
  <c r="M94"/>
  <c r="U94" s="1"/>
  <c r="V94" s="1"/>
  <c r="W94" s="1"/>
  <c r="O93"/>
  <c r="M93"/>
  <c r="U93" s="1"/>
  <c r="V93" s="1"/>
  <c r="W93" s="1"/>
  <c r="O92"/>
  <c r="M92"/>
  <c r="U92" s="1"/>
  <c r="V92" s="1"/>
  <c r="W92" s="1"/>
  <c r="O91"/>
  <c r="M91"/>
  <c r="U91" s="1"/>
  <c r="V91" s="1"/>
  <c r="W91" s="1"/>
  <c r="O90"/>
  <c r="M90"/>
  <c r="U90" s="1"/>
  <c r="V90" s="1"/>
  <c r="W90" s="1"/>
  <c r="O89"/>
  <c r="M89"/>
  <c r="U89" s="1"/>
  <c r="V89" s="1"/>
  <c r="W89" s="1"/>
  <c r="O88"/>
  <c r="M88"/>
  <c r="U88" s="1"/>
  <c r="V88" s="1"/>
  <c r="W88" s="1"/>
  <c r="O87"/>
  <c r="M87"/>
  <c r="U87" s="1"/>
  <c r="V87" s="1"/>
  <c r="W87" s="1"/>
  <c r="O86"/>
  <c r="M86"/>
  <c r="U86" s="1"/>
  <c r="V86" s="1"/>
  <c r="W86" s="1"/>
  <c r="O85"/>
  <c r="M85"/>
  <c r="U85" s="1"/>
  <c r="V85" s="1"/>
  <c r="W85" s="1"/>
  <c r="O84"/>
  <c r="M84"/>
  <c r="U84" s="1"/>
  <c r="V84" s="1"/>
  <c r="W84" s="1"/>
  <c r="O83"/>
  <c r="M83"/>
  <c r="U83" s="1"/>
  <c r="V83" s="1"/>
  <c r="W83" s="1"/>
  <c r="O82"/>
  <c r="M82"/>
  <c r="U82" s="1"/>
  <c r="V82" s="1"/>
  <c r="W82" s="1"/>
  <c r="O81"/>
  <c r="M81"/>
  <c r="U81" s="1"/>
  <c r="V81" s="1"/>
  <c r="W81" s="1"/>
  <c r="O80"/>
  <c r="M80"/>
  <c r="U80" s="1"/>
  <c r="V80" s="1"/>
  <c r="W80" s="1"/>
  <c r="O79"/>
  <c r="M79"/>
  <c r="U79" s="1"/>
  <c r="V79" s="1"/>
  <c r="W79" s="1"/>
  <c r="O78"/>
  <c r="M78"/>
  <c r="U78" s="1"/>
  <c r="V78" s="1"/>
  <c r="W78" s="1"/>
  <c r="O77"/>
  <c r="M77"/>
  <c r="U77" s="1"/>
  <c r="V77" s="1"/>
  <c r="W77" s="1"/>
  <c r="O76"/>
  <c r="M76"/>
  <c r="U76" s="1"/>
  <c r="V76" s="1"/>
  <c r="W76" s="1"/>
  <c r="O75"/>
  <c r="M75"/>
  <c r="U75" s="1"/>
  <c r="V75" s="1"/>
  <c r="W75" s="1"/>
  <c r="O74"/>
  <c r="M74"/>
  <c r="U74" s="1"/>
  <c r="V74" s="1"/>
  <c r="W74" s="1"/>
  <c r="O73"/>
  <c r="M73"/>
  <c r="U73" s="1"/>
  <c r="V73" s="1"/>
  <c r="W73" s="1"/>
  <c r="O72"/>
  <c r="M72"/>
  <c r="U72" s="1"/>
  <c r="V72" s="1"/>
  <c r="W72" s="1"/>
  <c r="O71"/>
  <c r="M71"/>
  <c r="U71" s="1"/>
  <c r="V71" s="1"/>
  <c r="W71" s="1"/>
  <c r="O70"/>
  <c r="M70"/>
  <c r="U70" s="1"/>
  <c r="V70" s="1"/>
  <c r="W70" s="1"/>
  <c r="O69"/>
  <c r="M69"/>
  <c r="U69" s="1"/>
  <c r="V69" s="1"/>
  <c r="W69" s="1"/>
  <c r="O68"/>
  <c r="M68"/>
  <c r="U68" s="1"/>
  <c r="V68" s="1"/>
  <c r="W68" s="1"/>
  <c r="O67"/>
  <c r="M67"/>
  <c r="U67" s="1"/>
  <c r="V67" s="1"/>
  <c r="W67" s="1"/>
  <c r="AE66"/>
  <c r="O66"/>
  <c r="M66"/>
  <c r="U66" s="1"/>
  <c r="V66" s="1"/>
  <c r="W66" s="1"/>
  <c r="O65"/>
  <c r="M65"/>
  <c r="U65" s="1"/>
  <c r="V65" s="1"/>
  <c r="W65" s="1"/>
  <c r="O64"/>
  <c r="M64"/>
  <c r="U64" s="1"/>
  <c r="V64" s="1"/>
  <c r="W64" s="1"/>
  <c r="O63"/>
  <c r="M63"/>
  <c r="U63" s="1"/>
  <c r="V63" s="1"/>
  <c r="W63" s="1"/>
  <c r="O62"/>
  <c r="M62"/>
  <c r="U62" s="1"/>
  <c r="V62" s="1"/>
  <c r="W62" s="1"/>
  <c r="O61"/>
  <c r="M61"/>
  <c r="U61" s="1"/>
  <c r="V61" s="1"/>
  <c r="W61" s="1"/>
  <c r="O60"/>
  <c r="M60"/>
  <c r="U60" s="1"/>
  <c r="V60" s="1"/>
  <c r="W60" s="1"/>
  <c r="O59"/>
  <c r="M59"/>
  <c r="U59" s="1"/>
  <c r="V59" s="1"/>
  <c r="W59" s="1"/>
  <c r="O58"/>
  <c r="M58"/>
  <c r="U58" s="1"/>
  <c r="V58" s="1"/>
  <c r="W58" s="1"/>
  <c r="O57"/>
  <c r="M57"/>
  <c r="U57" s="1"/>
  <c r="V57" s="1"/>
  <c r="W57" s="1"/>
  <c r="O56"/>
  <c r="M56"/>
  <c r="U56" s="1"/>
  <c r="V56" s="1"/>
  <c r="W56" s="1"/>
  <c r="O55"/>
  <c r="M55"/>
  <c r="U55" s="1"/>
  <c r="V55" s="1"/>
  <c r="W55" s="1"/>
  <c r="O54"/>
  <c r="M54"/>
  <c r="U54" s="1"/>
  <c r="V54" s="1"/>
  <c r="W54" s="1"/>
  <c r="O53"/>
  <c r="M53"/>
  <c r="U53" s="1"/>
  <c r="V53" s="1"/>
  <c r="W53" s="1"/>
  <c r="O52"/>
  <c r="M52"/>
  <c r="U52" s="1"/>
  <c r="V52" s="1"/>
  <c r="W52" s="1"/>
  <c r="O51"/>
  <c r="M51"/>
  <c r="U51" s="1"/>
  <c r="V51" s="1"/>
  <c r="W51" s="1"/>
  <c r="O50"/>
  <c r="M50"/>
  <c r="U50" s="1"/>
  <c r="V50" s="1"/>
  <c r="W50" s="1"/>
  <c r="O49"/>
  <c r="M49"/>
  <c r="U49" s="1"/>
  <c r="V49" s="1"/>
  <c r="W49" s="1"/>
  <c r="AE48"/>
  <c r="O48"/>
  <c r="M48"/>
  <c r="U48" s="1"/>
  <c r="V48" s="1"/>
  <c r="W48" s="1"/>
  <c r="O47"/>
  <c r="M47"/>
  <c r="U47" s="1"/>
  <c r="V47" s="1"/>
  <c r="W47" s="1"/>
  <c r="O46"/>
  <c r="M46"/>
  <c r="U46" s="1"/>
  <c r="V46" s="1"/>
  <c r="W46" s="1"/>
  <c r="O45"/>
  <c r="M45"/>
  <c r="U45" s="1"/>
  <c r="V45" s="1"/>
  <c r="W45" s="1"/>
  <c r="O44"/>
  <c r="M44"/>
  <c r="U44" s="1"/>
  <c r="V44" s="1"/>
  <c r="W44" s="1"/>
  <c r="O43"/>
  <c r="M43"/>
  <c r="U43" s="1"/>
  <c r="V43" s="1"/>
  <c r="W43" s="1"/>
  <c r="O42"/>
  <c r="M42"/>
  <c r="U42" s="1"/>
  <c r="V42" s="1"/>
  <c r="W42" s="1"/>
  <c r="O41"/>
  <c r="M41"/>
  <c r="U41" s="1"/>
  <c r="V41" s="1"/>
  <c r="W41" s="1"/>
  <c r="O40"/>
  <c r="M40"/>
  <c r="U40" s="1"/>
  <c r="V40" s="1"/>
  <c r="W40" s="1"/>
  <c r="O39"/>
  <c r="M39"/>
  <c r="U39" s="1"/>
  <c r="V39" s="1"/>
  <c r="W39" s="1"/>
  <c r="O38"/>
  <c r="M38"/>
  <c r="U38" s="1"/>
  <c r="V38" s="1"/>
  <c r="W38" s="1"/>
  <c r="O37"/>
  <c r="M37"/>
  <c r="U37" s="1"/>
  <c r="V37" s="1"/>
  <c r="W37" s="1"/>
  <c r="AE36"/>
  <c r="O36"/>
  <c r="M36"/>
  <c r="U36" s="1"/>
  <c r="V36" s="1"/>
  <c r="W36" s="1"/>
  <c r="O35"/>
  <c r="M35"/>
  <c r="O34"/>
  <c r="M34"/>
  <c r="U34" s="1"/>
  <c r="V34" s="1"/>
  <c r="W34" s="1"/>
  <c r="O33"/>
  <c r="M33"/>
  <c r="U33" s="1"/>
  <c r="V33" s="1"/>
  <c r="W33" s="1"/>
  <c r="O32"/>
  <c r="M32"/>
  <c r="U32" s="1"/>
  <c r="V32" s="1"/>
  <c r="W32" s="1"/>
  <c r="O31"/>
  <c r="M31"/>
  <c r="U31" s="1"/>
  <c r="V31" s="1"/>
  <c r="W31" s="1"/>
  <c r="AE30"/>
  <c r="O30"/>
  <c r="M30"/>
  <c r="U30" s="1"/>
  <c r="V30" s="1"/>
  <c r="W30" s="1"/>
  <c r="O29"/>
  <c r="M29"/>
  <c r="U29" s="1"/>
  <c r="V29" s="1"/>
  <c r="W29" s="1"/>
  <c r="O28"/>
  <c r="M28"/>
  <c r="U28" s="1"/>
  <c r="V28" s="1"/>
  <c r="W28" s="1"/>
  <c r="O27"/>
  <c r="M27"/>
  <c r="U27" s="1"/>
  <c r="V27" s="1"/>
  <c r="W27" s="1"/>
  <c r="O26"/>
  <c r="M26"/>
  <c r="U26" s="1"/>
  <c r="V26" s="1"/>
  <c r="W26" s="1"/>
  <c r="O25"/>
  <c r="M25"/>
  <c r="U25" s="1"/>
  <c r="V25" s="1"/>
  <c r="W25" s="1"/>
  <c r="AE24"/>
  <c r="O24"/>
  <c r="M24"/>
  <c r="U24" s="1"/>
  <c r="V24" s="1"/>
  <c r="W24" s="1"/>
  <c r="O23"/>
  <c r="M23"/>
  <c r="U23" s="1"/>
  <c r="V23" s="1"/>
  <c r="W23" s="1"/>
  <c r="O22"/>
  <c r="M22"/>
  <c r="U22" s="1"/>
  <c r="V22" s="1"/>
  <c r="W22" s="1"/>
  <c r="O21"/>
  <c r="M21"/>
  <c r="U21" s="1"/>
  <c r="V21" s="1"/>
  <c r="W21" s="1"/>
  <c r="O20"/>
  <c r="M20"/>
  <c r="U20" s="1"/>
  <c r="V20" s="1"/>
  <c r="W20" s="1"/>
  <c r="D20"/>
  <c r="B20"/>
  <c r="O19"/>
  <c r="M19"/>
  <c r="U19" s="1"/>
  <c r="V19" s="1"/>
  <c r="W19" s="1"/>
  <c r="D19"/>
  <c r="B19"/>
  <c r="O18"/>
  <c r="M18"/>
  <c r="U18" s="1"/>
  <c r="V18" s="1"/>
  <c r="W18" s="1"/>
  <c r="D18"/>
  <c r="B18"/>
  <c r="O17"/>
  <c r="M17"/>
  <c r="U17" s="1"/>
  <c r="V17" s="1"/>
  <c r="W17" s="1"/>
  <c r="D17"/>
  <c r="B17"/>
  <c r="O16"/>
  <c r="M16"/>
  <c r="U16" s="1"/>
  <c r="V16" s="1"/>
  <c r="W16" s="1"/>
  <c r="D16"/>
  <c r="B16"/>
  <c r="O15"/>
  <c r="M15"/>
  <c r="U15" s="1"/>
  <c r="V15" s="1"/>
  <c r="W15" s="1"/>
  <c r="D15"/>
  <c r="B15"/>
  <c r="O14"/>
  <c r="M14"/>
  <c r="U14" s="1"/>
  <c r="V14" s="1"/>
  <c r="W14" s="1"/>
  <c r="D14"/>
  <c r="B14"/>
  <c r="O13"/>
  <c r="M13"/>
  <c r="U13" s="1"/>
  <c r="V13" s="1"/>
  <c r="W13" s="1"/>
  <c r="D13"/>
  <c r="B13"/>
  <c r="AE12"/>
  <c r="O12"/>
  <c r="M12"/>
  <c r="U12" s="1"/>
  <c r="V12" s="1"/>
  <c r="W12" s="1"/>
  <c r="D12"/>
  <c r="B12"/>
  <c r="O11"/>
  <c r="M11"/>
  <c r="U11" s="1"/>
  <c r="V11" s="1"/>
  <c r="W11" s="1"/>
  <c r="D11"/>
  <c r="B11"/>
  <c r="O10"/>
  <c r="M10"/>
  <c r="U10" s="1"/>
  <c r="V10" s="1"/>
  <c r="W10" s="1"/>
  <c r="D10"/>
  <c r="B10"/>
  <c r="O9"/>
  <c r="M9"/>
  <c r="U9" s="1"/>
  <c r="V9" s="1"/>
  <c r="W9" s="1"/>
  <c r="D9"/>
  <c r="AE78" s="1"/>
  <c r="B9"/>
  <c r="O8"/>
  <c r="M8"/>
  <c r="U8" s="1"/>
  <c r="V8" s="1"/>
  <c r="W8" s="1"/>
  <c r="D8"/>
  <c r="B8"/>
  <c r="O7"/>
  <c r="M7"/>
  <c r="U7" s="1"/>
  <c r="V7" s="1"/>
  <c r="W7" s="1"/>
  <c r="D7"/>
  <c r="B7"/>
  <c r="AE6"/>
  <c r="AB6"/>
  <c r="O6"/>
  <c r="M6"/>
  <c r="U6" s="1"/>
  <c r="V6" s="1"/>
  <c r="W6" s="1"/>
  <c r="D6"/>
  <c r="B6"/>
  <c r="B2"/>
  <c r="D2" s="1"/>
  <c r="AF276" i="41"/>
  <c r="AF114"/>
  <c r="AF90"/>
  <c r="AF66"/>
  <c r="AF48"/>
  <c r="AF36"/>
  <c r="AF24"/>
  <c r="AF12"/>
  <c r="E25"/>
  <c r="E24"/>
  <c r="C25"/>
  <c r="C24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D325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D295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D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1"/>
  <c r="C252"/>
  <c r="L250"/>
  <c r="L249"/>
  <c r="L248"/>
  <c r="L247"/>
  <c r="L246"/>
  <c r="L245"/>
  <c r="L244"/>
  <c r="L243"/>
  <c r="L242"/>
  <c r="L241"/>
  <c r="L240"/>
  <c r="L239"/>
  <c r="L238"/>
  <c r="L237"/>
  <c r="L236"/>
  <c r="L235"/>
  <c r="C234"/>
  <c r="L233"/>
  <c r="O233" s="1"/>
  <c r="R233" s="1"/>
  <c r="L232"/>
  <c r="L231"/>
  <c r="O231" s="1"/>
  <c r="R231" s="1"/>
  <c r="L230"/>
  <c r="L229"/>
  <c r="O229" s="1"/>
  <c r="R229" s="1"/>
  <c r="L228"/>
  <c r="L227"/>
  <c r="O227" s="1"/>
  <c r="R227" s="1"/>
  <c r="L226"/>
  <c r="L225"/>
  <c r="O225" s="1"/>
  <c r="R225" s="1"/>
  <c r="L224"/>
  <c r="L223"/>
  <c r="O223" s="1"/>
  <c r="R223" s="1"/>
  <c r="L222"/>
  <c r="L221"/>
  <c r="O221" s="1"/>
  <c r="R221" s="1"/>
  <c r="L220"/>
  <c r="L219"/>
  <c r="O219" s="1"/>
  <c r="R219" s="1"/>
  <c r="L218"/>
  <c r="L217"/>
  <c r="O217" s="1"/>
  <c r="R217" s="1"/>
  <c r="L216"/>
  <c r="L215"/>
  <c r="O215" s="1"/>
  <c r="L214"/>
  <c r="L213"/>
  <c r="O213" s="1"/>
  <c r="L212"/>
  <c r="L211"/>
  <c r="O211" s="1"/>
  <c r="C212"/>
  <c r="L209"/>
  <c r="O209" s="1"/>
  <c r="L208"/>
  <c r="L207"/>
  <c r="O207" s="1"/>
  <c r="L206"/>
  <c r="L205"/>
  <c r="O205" s="1"/>
  <c r="L204"/>
  <c r="L203"/>
  <c r="O203" s="1"/>
  <c r="L202"/>
  <c r="L201"/>
  <c r="O201" s="1"/>
  <c r="L200"/>
  <c r="L199"/>
  <c r="O199" s="1"/>
  <c r="L198"/>
  <c r="L197"/>
  <c r="O197" s="1"/>
  <c r="L196"/>
  <c r="L195"/>
  <c r="O195" s="1"/>
  <c r="L194"/>
  <c r="L193"/>
  <c r="O193" s="1"/>
  <c r="L192"/>
  <c r="L191"/>
  <c r="O191" s="1"/>
  <c r="L190"/>
  <c r="L189"/>
  <c r="O189" s="1"/>
  <c r="L188"/>
  <c r="L187"/>
  <c r="O187" s="1"/>
  <c r="D184"/>
  <c r="L185"/>
  <c r="O185" s="1"/>
  <c r="L184"/>
  <c r="L183"/>
  <c r="O183" s="1"/>
  <c r="L182"/>
  <c r="L181"/>
  <c r="O181" s="1"/>
  <c r="L180"/>
  <c r="L179"/>
  <c r="O179" s="1"/>
  <c r="L178"/>
  <c r="L177"/>
  <c r="O177" s="1"/>
  <c r="L176"/>
  <c r="L175"/>
  <c r="O175" s="1"/>
  <c r="L174"/>
  <c r="L173"/>
  <c r="O173" s="1"/>
  <c r="L172"/>
  <c r="L171"/>
  <c r="O171" s="1"/>
  <c r="L170"/>
  <c r="L169"/>
  <c r="O169" s="1"/>
  <c r="L168"/>
  <c r="L167"/>
  <c r="O167" s="1"/>
  <c r="L166"/>
  <c r="L165"/>
  <c r="O165" s="1"/>
  <c r="L164"/>
  <c r="L163"/>
  <c r="O163" s="1"/>
  <c r="L162"/>
  <c r="L161"/>
  <c r="O161" s="1"/>
  <c r="L160"/>
  <c r="L159"/>
  <c r="O159" s="1"/>
  <c r="L158"/>
  <c r="L157"/>
  <c r="O157" s="1"/>
  <c r="R157" s="1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7"/>
  <c r="O127" s="1"/>
  <c r="L126"/>
  <c r="L125"/>
  <c r="O125" s="1"/>
  <c r="R125" s="1"/>
  <c r="L124"/>
  <c r="L123"/>
  <c r="O123" s="1"/>
  <c r="R123" s="1"/>
  <c r="L122"/>
  <c r="C118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5"/>
  <c r="O95" s="1"/>
  <c r="L94"/>
  <c r="L93"/>
  <c r="O93" s="1"/>
  <c r="L92"/>
  <c r="L91"/>
  <c r="O91" s="1"/>
  <c r="L90"/>
  <c r="L89"/>
  <c r="O89" s="1"/>
  <c r="L88"/>
  <c r="L87"/>
  <c r="O87" s="1"/>
  <c r="L86"/>
  <c r="L85"/>
  <c r="O85" s="1"/>
  <c r="L84"/>
  <c r="L83"/>
  <c r="O83" s="1"/>
  <c r="L82"/>
  <c r="L81"/>
  <c r="O81" s="1"/>
  <c r="L80"/>
  <c r="L79"/>
  <c r="O79" s="1"/>
  <c r="L78"/>
  <c r="L77"/>
  <c r="O77" s="1"/>
  <c r="R77" s="1"/>
  <c r="L76"/>
  <c r="L75"/>
  <c r="O75" s="1"/>
  <c r="L74"/>
  <c r="L73"/>
  <c r="O73" s="1"/>
  <c r="L72"/>
  <c r="L71"/>
  <c r="O71" s="1"/>
  <c r="L70"/>
  <c r="L69"/>
  <c r="O69" s="1"/>
  <c r="L68"/>
  <c r="L67"/>
  <c r="O67" s="1"/>
  <c r="L63"/>
  <c r="O63" s="1"/>
  <c r="L62"/>
  <c r="O62" s="1"/>
  <c r="L65"/>
  <c r="L64"/>
  <c r="L61"/>
  <c r="L60"/>
  <c r="O60" s="1"/>
  <c r="L59"/>
  <c r="L58"/>
  <c r="O58" s="1"/>
  <c r="L57"/>
  <c r="L56"/>
  <c r="O56" s="1"/>
  <c r="L55"/>
  <c r="L54"/>
  <c r="O54" s="1"/>
  <c r="R54" s="1"/>
  <c r="L53"/>
  <c r="L52"/>
  <c r="O52" s="1"/>
  <c r="R52" s="1"/>
  <c r="L51"/>
  <c r="L50"/>
  <c r="O50" s="1"/>
  <c r="L49"/>
  <c r="L48"/>
  <c r="O48" s="1"/>
  <c r="L47"/>
  <c r="L46"/>
  <c r="O46" s="1"/>
  <c r="R46" s="1"/>
  <c r="L45"/>
  <c r="L44"/>
  <c r="O44" s="1"/>
  <c r="R44" s="1"/>
  <c r="L43"/>
  <c r="L42"/>
  <c r="O42" s="1"/>
  <c r="L41"/>
  <c r="L40"/>
  <c r="O40" s="1"/>
  <c r="R40" s="1"/>
  <c r="L39"/>
  <c r="L38"/>
  <c r="O38" s="1"/>
  <c r="R38" s="1"/>
  <c r="L37"/>
  <c r="L36"/>
  <c r="O36" s="1"/>
  <c r="R36" s="1"/>
  <c r="L35"/>
  <c r="L34"/>
  <c r="O34" s="1"/>
  <c r="R34" s="1"/>
  <c r="L33"/>
  <c r="L32"/>
  <c r="O32" s="1"/>
  <c r="R32" s="1"/>
  <c r="L31"/>
  <c r="L29"/>
  <c r="O29" s="1"/>
  <c r="L28"/>
  <c r="L27"/>
  <c r="O27" s="1"/>
  <c r="R27" s="1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P26"/>
  <c r="P366"/>
  <c r="O366"/>
  <c r="N366"/>
  <c r="V366" s="1"/>
  <c r="W366" s="1"/>
  <c r="X366" s="1"/>
  <c r="P365"/>
  <c r="O365"/>
  <c r="N365"/>
  <c r="V365" s="1"/>
  <c r="W365" s="1"/>
  <c r="X365" s="1"/>
  <c r="P364"/>
  <c r="O364"/>
  <c r="N364"/>
  <c r="V364" s="1"/>
  <c r="W364" s="1"/>
  <c r="X364" s="1"/>
  <c r="P363"/>
  <c r="O363"/>
  <c r="N363"/>
  <c r="V363" s="1"/>
  <c r="W363" s="1"/>
  <c r="X363" s="1"/>
  <c r="P362"/>
  <c r="O362"/>
  <c r="N362"/>
  <c r="V362" s="1"/>
  <c r="W362" s="1"/>
  <c r="X362" s="1"/>
  <c r="P361"/>
  <c r="O361"/>
  <c r="N361"/>
  <c r="V361" s="1"/>
  <c r="W361" s="1"/>
  <c r="X361" s="1"/>
  <c r="P360"/>
  <c r="O360"/>
  <c r="N360"/>
  <c r="V360" s="1"/>
  <c r="W360" s="1"/>
  <c r="X360" s="1"/>
  <c r="P359"/>
  <c r="O359"/>
  <c r="N359"/>
  <c r="V359" s="1"/>
  <c r="W359" s="1"/>
  <c r="X359" s="1"/>
  <c r="P358"/>
  <c r="O358"/>
  <c r="N358"/>
  <c r="V358" s="1"/>
  <c r="W358" s="1"/>
  <c r="X358" s="1"/>
  <c r="P357"/>
  <c r="O357"/>
  <c r="N357"/>
  <c r="V357" s="1"/>
  <c r="W357" s="1"/>
  <c r="X357" s="1"/>
  <c r="P356"/>
  <c r="O356"/>
  <c r="N356"/>
  <c r="V356" s="1"/>
  <c r="W356" s="1"/>
  <c r="X356" s="1"/>
  <c r="P355"/>
  <c r="O355"/>
  <c r="N355"/>
  <c r="V355" s="1"/>
  <c r="W355" s="1"/>
  <c r="X355" s="1"/>
  <c r="P354"/>
  <c r="O354"/>
  <c r="N354"/>
  <c r="V354" s="1"/>
  <c r="W354" s="1"/>
  <c r="X354" s="1"/>
  <c r="P353"/>
  <c r="O353"/>
  <c r="N353"/>
  <c r="V353" s="1"/>
  <c r="W353" s="1"/>
  <c r="X353" s="1"/>
  <c r="P352"/>
  <c r="O352"/>
  <c r="N352"/>
  <c r="V352" s="1"/>
  <c r="W352" s="1"/>
  <c r="X352" s="1"/>
  <c r="P351"/>
  <c r="O351"/>
  <c r="N351"/>
  <c r="V351" s="1"/>
  <c r="W351" s="1"/>
  <c r="X351" s="1"/>
  <c r="P350"/>
  <c r="O350"/>
  <c r="N350"/>
  <c r="V350" s="1"/>
  <c r="W350" s="1"/>
  <c r="X350" s="1"/>
  <c r="P349"/>
  <c r="O349"/>
  <c r="N349"/>
  <c r="V349" s="1"/>
  <c r="W349" s="1"/>
  <c r="X349" s="1"/>
  <c r="P348"/>
  <c r="O348"/>
  <c r="N348"/>
  <c r="V348" s="1"/>
  <c r="W348" s="1"/>
  <c r="X348" s="1"/>
  <c r="P347"/>
  <c r="O347"/>
  <c r="N347"/>
  <c r="V347" s="1"/>
  <c r="W347" s="1"/>
  <c r="X347" s="1"/>
  <c r="P346"/>
  <c r="O346"/>
  <c r="N346"/>
  <c r="V346" s="1"/>
  <c r="W346" s="1"/>
  <c r="X346" s="1"/>
  <c r="P345"/>
  <c r="O345"/>
  <c r="N345"/>
  <c r="V345" s="1"/>
  <c r="W345" s="1"/>
  <c r="X345" s="1"/>
  <c r="P344"/>
  <c r="O344"/>
  <c r="N344"/>
  <c r="V344" s="1"/>
  <c r="W344" s="1"/>
  <c r="X344" s="1"/>
  <c r="P343"/>
  <c r="O343"/>
  <c r="N343"/>
  <c r="V343" s="1"/>
  <c r="W343" s="1"/>
  <c r="X343" s="1"/>
  <c r="P342"/>
  <c r="O342"/>
  <c r="N342"/>
  <c r="V342" s="1"/>
  <c r="W342" s="1"/>
  <c r="X342" s="1"/>
  <c r="P341"/>
  <c r="O341"/>
  <c r="N341"/>
  <c r="V341" s="1"/>
  <c r="W341" s="1"/>
  <c r="X341" s="1"/>
  <c r="P340"/>
  <c r="O340"/>
  <c r="N340"/>
  <c r="V340" s="1"/>
  <c r="W340" s="1"/>
  <c r="X340" s="1"/>
  <c r="P339"/>
  <c r="O339"/>
  <c r="N339"/>
  <c r="V339" s="1"/>
  <c r="W339" s="1"/>
  <c r="X339" s="1"/>
  <c r="P338"/>
  <c r="O338"/>
  <c r="N338"/>
  <c r="V338" s="1"/>
  <c r="W338" s="1"/>
  <c r="X338" s="1"/>
  <c r="P337"/>
  <c r="O337"/>
  <c r="N337"/>
  <c r="V337" s="1"/>
  <c r="W337" s="1"/>
  <c r="X337" s="1"/>
  <c r="P336"/>
  <c r="O336"/>
  <c r="N336"/>
  <c r="V336" s="1"/>
  <c r="W336" s="1"/>
  <c r="X336" s="1"/>
  <c r="P335"/>
  <c r="O335"/>
  <c r="N335"/>
  <c r="V335" s="1"/>
  <c r="W335" s="1"/>
  <c r="X335" s="1"/>
  <c r="P334"/>
  <c r="O334"/>
  <c r="N334"/>
  <c r="V334" s="1"/>
  <c r="W334" s="1"/>
  <c r="X334" s="1"/>
  <c r="P333"/>
  <c r="O333"/>
  <c r="N333"/>
  <c r="V333" s="1"/>
  <c r="W333" s="1"/>
  <c r="X333" s="1"/>
  <c r="P332"/>
  <c r="O332"/>
  <c r="N332"/>
  <c r="V332" s="1"/>
  <c r="W332" s="1"/>
  <c r="X332" s="1"/>
  <c r="P331"/>
  <c r="O331"/>
  <c r="N331"/>
  <c r="V331" s="1"/>
  <c r="W331" s="1"/>
  <c r="X331" s="1"/>
  <c r="P330"/>
  <c r="O330"/>
  <c r="N330"/>
  <c r="V330" s="1"/>
  <c r="W330" s="1"/>
  <c r="X330" s="1"/>
  <c r="P329"/>
  <c r="O329"/>
  <c r="N329"/>
  <c r="V329" s="1"/>
  <c r="W329" s="1"/>
  <c r="X329" s="1"/>
  <c r="P328"/>
  <c r="O328"/>
  <c r="N328"/>
  <c r="V328" s="1"/>
  <c r="W328" s="1"/>
  <c r="X328" s="1"/>
  <c r="P327"/>
  <c r="O327"/>
  <c r="N327"/>
  <c r="V327" s="1"/>
  <c r="W327" s="1"/>
  <c r="X327" s="1"/>
  <c r="P326"/>
  <c r="O326"/>
  <c r="N326"/>
  <c r="V326" s="1"/>
  <c r="W326" s="1"/>
  <c r="X326" s="1"/>
  <c r="P325"/>
  <c r="O325"/>
  <c r="N325"/>
  <c r="V325" s="1"/>
  <c r="W325" s="1"/>
  <c r="X325" s="1"/>
  <c r="P324"/>
  <c r="O324"/>
  <c r="N324"/>
  <c r="V324" s="1"/>
  <c r="W324" s="1"/>
  <c r="X324" s="1"/>
  <c r="P323"/>
  <c r="O323"/>
  <c r="N323"/>
  <c r="V323" s="1"/>
  <c r="W323" s="1"/>
  <c r="X323" s="1"/>
  <c r="P322"/>
  <c r="O322"/>
  <c r="N322"/>
  <c r="V322" s="1"/>
  <c r="W322" s="1"/>
  <c r="X322" s="1"/>
  <c r="P321"/>
  <c r="O321"/>
  <c r="N321"/>
  <c r="V321" s="1"/>
  <c r="W321" s="1"/>
  <c r="X321" s="1"/>
  <c r="P320"/>
  <c r="O320"/>
  <c r="N320"/>
  <c r="V320" s="1"/>
  <c r="W320" s="1"/>
  <c r="X320" s="1"/>
  <c r="P319"/>
  <c r="O319"/>
  <c r="N319"/>
  <c r="V319" s="1"/>
  <c r="W319" s="1"/>
  <c r="X319" s="1"/>
  <c r="P318"/>
  <c r="O318"/>
  <c r="N318"/>
  <c r="V318" s="1"/>
  <c r="W318" s="1"/>
  <c r="X318" s="1"/>
  <c r="P317"/>
  <c r="O317"/>
  <c r="N317"/>
  <c r="V317" s="1"/>
  <c r="W317" s="1"/>
  <c r="X317" s="1"/>
  <c r="P316"/>
  <c r="O316"/>
  <c r="N316"/>
  <c r="V316" s="1"/>
  <c r="W316" s="1"/>
  <c r="X316" s="1"/>
  <c r="P315"/>
  <c r="O315"/>
  <c r="N315"/>
  <c r="V315" s="1"/>
  <c r="W315" s="1"/>
  <c r="X315" s="1"/>
  <c r="P314"/>
  <c r="O314"/>
  <c r="N314"/>
  <c r="V314" s="1"/>
  <c r="W314" s="1"/>
  <c r="X314" s="1"/>
  <c r="P313"/>
  <c r="O313"/>
  <c r="N313"/>
  <c r="V313" s="1"/>
  <c r="W313" s="1"/>
  <c r="X313" s="1"/>
  <c r="P312"/>
  <c r="O312"/>
  <c r="N312"/>
  <c r="V312" s="1"/>
  <c r="W312" s="1"/>
  <c r="X312" s="1"/>
  <c r="P311"/>
  <c r="O311"/>
  <c r="N311"/>
  <c r="V311" s="1"/>
  <c r="W311" s="1"/>
  <c r="X311" s="1"/>
  <c r="P310"/>
  <c r="O310"/>
  <c r="N310"/>
  <c r="V310" s="1"/>
  <c r="W310" s="1"/>
  <c r="X310" s="1"/>
  <c r="P309"/>
  <c r="O309"/>
  <c r="N309"/>
  <c r="V309" s="1"/>
  <c r="W309" s="1"/>
  <c r="X309" s="1"/>
  <c r="P308"/>
  <c r="O308"/>
  <c r="N308"/>
  <c r="V308" s="1"/>
  <c r="W308" s="1"/>
  <c r="X308" s="1"/>
  <c r="P307"/>
  <c r="O307"/>
  <c r="N307"/>
  <c r="V307" s="1"/>
  <c r="W307" s="1"/>
  <c r="X307" s="1"/>
  <c r="P306"/>
  <c r="O306"/>
  <c r="N306"/>
  <c r="V306" s="1"/>
  <c r="W306" s="1"/>
  <c r="X306" s="1"/>
  <c r="P305"/>
  <c r="O305"/>
  <c r="N305"/>
  <c r="V305" s="1"/>
  <c r="W305" s="1"/>
  <c r="X305" s="1"/>
  <c r="P304"/>
  <c r="O304"/>
  <c r="N304"/>
  <c r="V304" s="1"/>
  <c r="W304" s="1"/>
  <c r="X304" s="1"/>
  <c r="P303"/>
  <c r="O303"/>
  <c r="N303"/>
  <c r="V303" s="1"/>
  <c r="W303" s="1"/>
  <c r="X303" s="1"/>
  <c r="P302"/>
  <c r="O302"/>
  <c r="N302"/>
  <c r="V302" s="1"/>
  <c r="W302" s="1"/>
  <c r="X302" s="1"/>
  <c r="P301"/>
  <c r="O301"/>
  <c r="N301"/>
  <c r="V301" s="1"/>
  <c r="W301" s="1"/>
  <c r="X301" s="1"/>
  <c r="P300"/>
  <c r="O300"/>
  <c r="N300"/>
  <c r="V300" s="1"/>
  <c r="W300" s="1"/>
  <c r="X300" s="1"/>
  <c r="P299"/>
  <c r="O299"/>
  <c r="N299"/>
  <c r="V299" s="1"/>
  <c r="W299" s="1"/>
  <c r="X299" s="1"/>
  <c r="P298"/>
  <c r="O298"/>
  <c r="N298"/>
  <c r="V298" s="1"/>
  <c r="W298" s="1"/>
  <c r="X298" s="1"/>
  <c r="P297"/>
  <c r="O297"/>
  <c r="N297"/>
  <c r="V297" s="1"/>
  <c r="W297" s="1"/>
  <c r="X297" s="1"/>
  <c r="P296"/>
  <c r="O296"/>
  <c r="N296"/>
  <c r="V296" s="1"/>
  <c r="W296" s="1"/>
  <c r="X296" s="1"/>
  <c r="P295"/>
  <c r="O295"/>
  <c r="N295"/>
  <c r="V295" s="1"/>
  <c r="W295" s="1"/>
  <c r="X295" s="1"/>
  <c r="P294"/>
  <c r="O294"/>
  <c r="N294"/>
  <c r="V294" s="1"/>
  <c r="W294" s="1"/>
  <c r="X294" s="1"/>
  <c r="P293"/>
  <c r="O293"/>
  <c r="N293"/>
  <c r="V293" s="1"/>
  <c r="W293" s="1"/>
  <c r="X293" s="1"/>
  <c r="P292"/>
  <c r="O292"/>
  <c r="N292"/>
  <c r="V292" s="1"/>
  <c r="W292" s="1"/>
  <c r="X292" s="1"/>
  <c r="P291"/>
  <c r="O291"/>
  <c r="N291"/>
  <c r="V291" s="1"/>
  <c r="W291" s="1"/>
  <c r="X291" s="1"/>
  <c r="P290"/>
  <c r="O290"/>
  <c r="N290"/>
  <c r="V290" s="1"/>
  <c r="W290" s="1"/>
  <c r="X290" s="1"/>
  <c r="P289"/>
  <c r="O289"/>
  <c r="N289"/>
  <c r="V289" s="1"/>
  <c r="W289" s="1"/>
  <c r="X289" s="1"/>
  <c r="P288"/>
  <c r="O288"/>
  <c r="N288"/>
  <c r="V288" s="1"/>
  <c r="W288" s="1"/>
  <c r="X288" s="1"/>
  <c r="P287"/>
  <c r="O287"/>
  <c r="N287"/>
  <c r="V287" s="1"/>
  <c r="W287" s="1"/>
  <c r="X287" s="1"/>
  <c r="P286"/>
  <c r="O286"/>
  <c r="N286"/>
  <c r="V286" s="1"/>
  <c r="W286" s="1"/>
  <c r="X286" s="1"/>
  <c r="P285"/>
  <c r="O285"/>
  <c r="N285"/>
  <c r="V285" s="1"/>
  <c r="W285" s="1"/>
  <c r="X285" s="1"/>
  <c r="P284"/>
  <c r="O284"/>
  <c r="N284"/>
  <c r="V284" s="1"/>
  <c r="W284" s="1"/>
  <c r="X284" s="1"/>
  <c r="P283"/>
  <c r="O283"/>
  <c r="N283"/>
  <c r="V283" s="1"/>
  <c r="W283" s="1"/>
  <c r="X283" s="1"/>
  <c r="P282"/>
  <c r="O282"/>
  <c r="N282"/>
  <c r="V282" s="1"/>
  <c r="W282" s="1"/>
  <c r="X282" s="1"/>
  <c r="P281"/>
  <c r="O281"/>
  <c r="N281"/>
  <c r="V281" s="1"/>
  <c r="W281" s="1"/>
  <c r="X281" s="1"/>
  <c r="P280"/>
  <c r="O280"/>
  <c r="N280"/>
  <c r="V280" s="1"/>
  <c r="W280" s="1"/>
  <c r="X280" s="1"/>
  <c r="P279"/>
  <c r="O279"/>
  <c r="N279"/>
  <c r="V279" s="1"/>
  <c r="W279" s="1"/>
  <c r="X279" s="1"/>
  <c r="P278"/>
  <c r="O278"/>
  <c r="N278"/>
  <c r="V278" s="1"/>
  <c r="W278" s="1"/>
  <c r="X278" s="1"/>
  <c r="P277"/>
  <c r="O277"/>
  <c r="N277"/>
  <c r="V277" s="1"/>
  <c r="W277" s="1"/>
  <c r="X277" s="1"/>
  <c r="P276"/>
  <c r="O276"/>
  <c r="N276"/>
  <c r="V276" s="1"/>
  <c r="W276" s="1"/>
  <c r="X276" s="1"/>
  <c r="P275"/>
  <c r="O275"/>
  <c r="N275"/>
  <c r="V275" s="1"/>
  <c r="W275" s="1"/>
  <c r="X275" s="1"/>
  <c r="P274"/>
  <c r="O274"/>
  <c r="N274"/>
  <c r="V274" s="1"/>
  <c r="W274" s="1"/>
  <c r="X274" s="1"/>
  <c r="P273"/>
  <c r="O273"/>
  <c r="N273"/>
  <c r="V273" s="1"/>
  <c r="W273" s="1"/>
  <c r="X273" s="1"/>
  <c r="P272"/>
  <c r="O272"/>
  <c r="N272"/>
  <c r="V272" s="1"/>
  <c r="W272" s="1"/>
  <c r="X272" s="1"/>
  <c r="P271"/>
  <c r="O271"/>
  <c r="N271"/>
  <c r="V271" s="1"/>
  <c r="W271" s="1"/>
  <c r="X271" s="1"/>
  <c r="P270"/>
  <c r="O270"/>
  <c r="N270"/>
  <c r="V270" s="1"/>
  <c r="W270" s="1"/>
  <c r="X270" s="1"/>
  <c r="P269"/>
  <c r="O269"/>
  <c r="N269"/>
  <c r="V269" s="1"/>
  <c r="W269" s="1"/>
  <c r="X269" s="1"/>
  <c r="P268"/>
  <c r="O268"/>
  <c r="N268"/>
  <c r="V268" s="1"/>
  <c r="W268" s="1"/>
  <c r="X268" s="1"/>
  <c r="P267"/>
  <c r="O267"/>
  <c r="N267"/>
  <c r="V267" s="1"/>
  <c r="W267" s="1"/>
  <c r="X267" s="1"/>
  <c r="P266"/>
  <c r="O266"/>
  <c r="N266"/>
  <c r="V266" s="1"/>
  <c r="W266" s="1"/>
  <c r="X266" s="1"/>
  <c r="P265"/>
  <c r="O265"/>
  <c r="N265"/>
  <c r="V265" s="1"/>
  <c r="W265" s="1"/>
  <c r="X265" s="1"/>
  <c r="P264"/>
  <c r="O264"/>
  <c r="N264"/>
  <c r="V264" s="1"/>
  <c r="W264" s="1"/>
  <c r="X264" s="1"/>
  <c r="P263"/>
  <c r="O263"/>
  <c r="N263"/>
  <c r="V263" s="1"/>
  <c r="W263" s="1"/>
  <c r="X263" s="1"/>
  <c r="P262"/>
  <c r="O262"/>
  <c r="N262"/>
  <c r="V262" s="1"/>
  <c r="W262" s="1"/>
  <c r="X262" s="1"/>
  <c r="P261"/>
  <c r="O261"/>
  <c r="N261"/>
  <c r="V261" s="1"/>
  <c r="W261" s="1"/>
  <c r="X261" s="1"/>
  <c r="P260"/>
  <c r="O260"/>
  <c r="N260"/>
  <c r="V260" s="1"/>
  <c r="W260" s="1"/>
  <c r="X260" s="1"/>
  <c r="P259"/>
  <c r="O259"/>
  <c r="N259"/>
  <c r="V259" s="1"/>
  <c r="W259" s="1"/>
  <c r="X259" s="1"/>
  <c r="P258"/>
  <c r="O258"/>
  <c r="N258"/>
  <c r="V258" s="1"/>
  <c r="W258" s="1"/>
  <c r="X258" s="1"/>
  <c r="P257"/>
  <c r="O257"/>
  <c r="N257"/>
  <c r="V257" s="1"/>
  <c r="W257" s="1"/>
  <c r="X257" s="1"/>
  <c r="P256"/>
  <c r="O256"/>
  <c r="N256"/>
  <c r="V256" s="1"/>
  <c r="W256" s="1"/>
  <c r="X256" s="1"/>
  <c r="P255"/>
  <c r="O255"/>
  <c r="N255"/>
  <c r="V255" s="1"/>
  <c r="W255" s="1"/>
  <c r="X255" s="1"/>
  <c r="P254"/>
  <c r="O254"/>
  <c r="N254"/>
  <c r="V254" s="1"/>
  <c r="W254" s="1"/>
  <c r="X254" s="1"/>
  <c r="P253"/>
  <c r="O253"/>
  <c r="N253"/>
  <c r="V253" s="1"/>
  <c r="W253" s="1"/>
  <c r="X253" s="1"/>
  <c r="P252"/>
  <c r="O252"/>
  <c r="N252"/>
  <c r="V252" s="1"/>
  <c r="W252" s="1"/>
  <c r="X252" s="1"/>
  <c r="P251"/>
  <c r="O251"/>
  <c r="N251"/>
  <c r="V251" s="1"/>
  <c r="W251" s="1"/>
  <c r="X251" s="1"/>
  <c r="P250"/>
  <c r="O250"/>
  <c r="N250"/>
  <c r="V250" s="1"/>
  <c r="W250" s="1"/>
  <c r="X250" s="1"/>
  <c r="P249"/>
  <c r="O249"/>
  <c r="N249"/>
  <c r="V249" s="1"/>
  <c r="W249" s="1"/>
  <c r="X249" s="1"/>
  <c r="P248"/>
  <c r="O248"/>
  <c r="N248"/>
  <c r="V248" s="1"/>
  <c r="W248" s="1"/>
  <c r="X248" s="1"/>
  <c r="P247"/>
  <c r="O247"/>
  <c r="N247"/>
  <c r="V247" s="1"/>
  <c r="W247" s="1"/>
  <c r="X247" s="1"/>
  <c r="P246"/>
  <c r="O246"/>
  <c r="N246"/>
  <c r="V246" s="1"/>
  <c r="W246" s="1"/>
  <c r="X246" s="1"/>
  <c r="P245"/>
  <c r="O245"/>
  <c r="N245"/>
  <c r="V245" s="1"/>
  <c r="W245" s="1"/>
  <c r="X245" s="1"/>
  <c r="P244"/>
  <c r="O244"/>
  <c r="N244"/>
  <c r="V244" s="1"/>
  <c r="W244" s="1"/>
  <c r="X244" s="1"/>
  <c r="P243"/>
  <c r="O243"/>
  <c r="N243"/>
  <c r="V243" s="1"/>
  <c r="W243" s="1"/>
  <c r="X243" s="1"/>
  <c r="P242"/>
  <c r="O242"/>
  <c r="N242"/>
  <c r="P241"/>
  <c r="O241"/>
  <c r="R241" s="1"/>
  <c r="N241"/>
  <c r="V241" s="1"/>
  <c r="W241" s="1"/>
  <c r="X241" s="1"/>
  <c r="P240"/>
  <c r="O240"/>
  <c r="N240"/>
  <c r="P239"/>
  <c r="O239"/>
  <c r="R239" s="1"/>
  <c r="N239"/>
  <c r="V239" s="1"/>
  <c r="W239" s="1"/>
  <c r="X239" s="1"/>
  <c r="P238"/>
  <c r="O238"/>
  <c r="N238"/>
  <c r="P237"/>
  <c r="O237"/>
  <c r="R237" s="1"/>
  <c r="N237"/>
  <c r="V237" s="1"/>
  <c r="W237" s="1"/>
  <c r="X237" s="1"/>
  <c r="P236"/>
  <c r="O236"/>
  <c r="N236"/>
  <c r="P235"/>
  <c r="O235"/>
  <c r="R235" s="1"/>
  <c r="N235"/>
  <c r="V235" s="1"/>
  <c r="W235" s="1"/>
  <c r="X235" s="1"/>
  <c r="P234"/>
  <c r="O234"/>
  <c r="N234"/>
  <c r="P233"/>
  <c r="N233"/>
  <c r="V233" s="1"/>
  <c r="W233" s="1"/>
  <c r="X233" s="1"/>
  <c r="P232"/>
  <c r="O232"/>
  <c r="N232"/>
  <c r="P231"/>
  <c r="N231"/>
  <c r="V231" s="1"/>
  <c r="W231" s="1"/>
  <c r="X231" s="1"/>
  <c r="P230"/>
  <c r="O230"/>
  <c r="N230"/>
  <c r="P229"/>
  <c r="N229"/>
  <c r="V229" s="1"/>
  <c r="W229" s="1"/>
  <c r="X229" s="1"/>
  <c r="P228"/>
  <c r="O228"/>
  <c r="N228"/>
  <c r="P227"/>
  <c r="N227"/>
  <c r="V227" s="1"/>
  <c r="W227" s="1"/>
  <c r="X227" s="1"/>
  <c r="P226"/>
  <c r="O226"/>
  <c r="N226"/>
  <c r="P225"/>
  <c r="N225"/>
  <c r="V225" s="1"/>
  <c r="W225" s="1"/>
  <c r="X225" s="1"/>
  <c r="P224"/>
  <c r="O224"/>
  <c r="N224"/>
  <c r="P223"/>
  <c r="N223"/>
  <c r="V223" s="1"/>
  <c r="W223" s="1"/>
  <c r="X223" s="1"/>
  <c r="P222"/>
  <c r="O222"/>
  <c r="N222"/>
  <c r="P221"/>
  <c r="N221"/>
  <c r="V221" s="1"/>
  <c r="W221" s="1"/>
  <c r="X221" s="1"/>
  <c r="P220"/>
  <c r="O220"/>
  <c r="N220"/>
  <c r="P219"/>
  <c r="N219"/>
  <c r="V219" s="1"/>
  <c r="W219" s="1"/>
  <c r="X219" s="1"/>
  <c r="P218"/>
  <c r="O218"/>
  <c r="N218"/>
  <c r="P217"/>
  <c r="N217"/>
  <c r="V217" s="1"/>
  <c r="W217" s="1"/>
  <c r="X217" s="1"/>
  <c r="P216"/>
  <c r="O216"/>
  <c r="R216" s="1"/>
  <c r="N216"/>
  <c r="V216" s="1"/>
  <c r="W216" s="1"/>
  <c r="X216" s="1"/>
  <c r="P215"/>
  <c r="N215"/>
  <c r="P214"/>
  <c r="O214"/>
  <c r="R214" s="1"/>
  <c r="N214"/>
  <c r="V214" s="1"/>
  <c r="W214" s="1"/>
  <c r="X214" s="1"/>
  <c r="P213"/>
  <c r="N213"/>
  <c r="P212"/>
  <c r="O212"/>
  <c r="N212"/>
  <c r="V212" s="1"/>
  <c r="W212" s="1"/>
  <c r="X212" s="1"/>
  <c r="P211"/>
  <c r="N211"/>
  <c r="V211" s="1"/>
  <c r="W211" s="1"/>
  <c r="X211" s="1"/>
  <c r="P210"/>
  <c r="O210"/>
  <c r="N210"/>
  <c r="V210" s="1"/>
  <c r="W210" s="1"/>
  <c r="X210" s="1"/>
  <c r="P209"/>
  <c r="N209"/>
  <c r="V209" s="1"/>
  <c r="W209" s="1"/>
  <c r="X209" s="1"/>
  <c r="P208"/>
  <c r="O208"/>
  <c r="N208"/>
  <c r="V208" s="1"/>
  <c r="W208" s="1"/>
  <c r="X208" s="1"/>
  <c r="P207"/>
  <c r="N207"/>
  <c r="V207" s="1"/>
  <c r="W207" s="1"/>
  <c r="X207" s="1"/>
  <c r="P206"/>
  <c r="O206"/>
  <c r="N206"/>
  <c r="V206" s="1"/>
  <c r="W206" s="1"/>
  <c r="X206" s="1"/>
  <c r="P205"/>
  <c r="N205"/>
  <c r="V205" s="1"/>
  <c r="W205" s="1"/>
  <c r="X205" s="1"/>
  <c r="P204"/>
  <c r="O204"/>
  <c r="N204"/>
  <c r="V204" s="1"/>
  <c r="W204" s="1"/>
  <c r="X204" s="1"/>
  <c r="P203"/>
  <c r="N203"/>
  <c r="V203" s="1"/>
  <c r="W203" s="1"/>
  <c r="X203" s="1"/>
  <c r="P202"/>
  <c r="O202"/>
  <c r="N202"/>
  <c r="V202" s="1"/>
  <c r="W202" s="1"/>
  <c r="X202" s="1"/>
  <c r="P201"/>
  <c r="N201"/>
  <c r="V201" s="1"/>
  <c r="W201" s="1"/>
  <c r="X201" s="1"/>
  <c r="P200"/>
  <c r="O200"/>
  <c r="N200"/>
  <c r="V200" s="1"/>
  <c r="W200" s="1"/>
  <c r="X200" s="1"/>
  <c r="P199"/>
  <c r="N199"/>
  <c r="V199" s="1"/>
  <c r="W199" s="1"/>
  <c r="X199" s="1"/>
  <c r="P198"/>
  <c r="O198"/>
  <c r="N198"/>
  <c r="V198" s="1"/>
  <c r="W198" s="1"/>
  <c r="X198" s="1"/>
  <c r="P197"/>
  <c r="N197"/>
  <c r="V197" s="1"/>
  <c r="W197" s="1"/>
  <c r="X197" s="1"/>
  <c r="P196"/>
  <c r="O196"/>
  <c r="N196"/>
  <c r="V196" s="1"/>
  <c r="W196" s="1"/>
  <c r="X196" s="1"/>
  <c r="P195"/>
  <c r="N195"/>
  <c r="V195" s="1"/>
  <c r="W195" s="1"/>
  <c r="X195" s="1"/>
  <c r="P194"/>
  <c r="O194"/>
  <c r="N194"/>
  <c r="V194" s="1"/>
  <c r="W194" s="1"/>
  <c r="X194" s="1"/>
  <c r="P193"/>
  <c r="N193"/>
  <c r="V193" s="1"/>
  <c r="W193" s="1"/>
  <c r="X193" s="1"/>
  <c r="P192"/>
  <c r="O192"/>
  <c r="N192"/>
  <c r="V192" s="1"/>
  <c r="W192" s="1"/>
  <c r="X192" s="1"/>
  <c r="P191"/>
  <c r="N191"/>
  <c r="V191" s="1"/>
  <c r="W191" s="1"/>
  <c r="X191" s="1"/>
  <c r="P190"/>
  <c r="O190"/>
  <c r="N190"/>
  <c r="V190" s="1"/>
  <c r="W190" s="1"/>
  <c r="X190" s="1"/>
  <c r="P189"/>
  <c r="N189"/>
  <c r="V189" s="1"/>
  <c r="W189" s="1"/>
  <c r="X189" s="1"/>
  <c r="P188"/>
  <c r="O188"/>
  <c r="N188"/>
  <c r="V188" s="1"/>
  <c r="W188" s="1"/>
  <c r="X188" s="1"/>
  <c r="P187"/>
  <c r="N187"/>
  <c r="V187" s="1"/>
  <c r="W187" s="1"/>
  <c r="X187" s="1"/>
  <c r="P186"/>
  <c r="O186"/>
  <c r="N186"/>
  <c r="V186" s="1"/>
  <c r="W186" s="1"/>
  <c r="X186" s="1"/>
  <c r="P185"/>
  <c r="N185"/>
  <c r="V185" s="1"/>
  <c r="W185" s="1"/>
  <c r="X185" s="1"/>
  <c r="P184"/>
  <c r="O184"/>
  <c r="N184"/>
  <c r="V184" s="1"/>
  <c r="W184" s="1"/>
  <c r="X184" s="1"/>
  <c r="P183"/>
  <c r="N183"/>
  <c r="V183" s="1"/>
  <c r="W183" s="1"/>
  <c r="X183" s="1"/>
  <c r="P182"/>
  <c r="O182"/>
  <c r="N182"/>
  <c r="V182" s="1"/>
  <c r="W182" s="1"/>
  <c r="X182" s="1"/>
  <c r="P181"/>
  <c r="N181"/>
  <c r="V181" s="1"/>
  <c r="W181" s="1"/>
  <c r="X181" s="1"/>
  <c r="P180"/>
  <c r="O180"/>
  <c r="N180"/>
  <c r="V180" s="1"/>
  <c r="W180" s="1"/>
  <c r="X180" s="1"/>
  <c r="P179"/>
  <c r="N179"/>
  <c r="V179" s="1"/>
  <c r="W179" s="1"/>
  <c r="X179" s="1"/>
  <c r="P178"/>
  <c r="O178"/>
  <c r="N178"/>
  <c r="V178" s="1"/>
  <c r="W178" s="1"/>
  <c r="X178" s="1"/>
  <c r="P177"/>
  <c r="N177"/>
  <c r="V177" s="1"/>
  <c r="W177" s="1"/>
  <c r="X177" s="1"/>
  <c r="P176"/>
  <c r="O176"/>
  <c r="N176"/>
  <c r="V176" s="1"/>
  <c r="W176" s="1"/>
  <c r="X176" s="1"/>
  <c r="P175"/>
  <c r="N175"/>
  <c r="V175" s="1"/>
  <c r="W175" s="1"/>
  <c r="X175" s="1"/>
  <c r="P174"/>
  <c r="O174"/>
  <c r="N174"/>
  <c r="V174" s="1"/>
  <c r="W174" s="1"/>
  <c r="X174" s="1"/>
  <c r="P173"/>
  <c r="N173"/>
  <c r="V173" s="1"/>
  <c r="W173" s="1"/>
  <c r="X173" s="1"/>
  <c r="P172"/>
  <c r="O172"/>
  <c r="N172"/>
  <c r="V172" s="1"/>
  <c r="W172" s="1"/>
  <c r="X172" s="1"/>
  <c r="P171"/>
  <c r="N171"/>
  <c r="V171" s="1"/>
  <c r="W171" s="1"/>
  <c r="X171" s="1"/>
  <c r="P170"/>
  <c r="O170"/>
  <c r="N170"/>
  <c r="V170" s="1"/>
  <c r="W170" s="1"/>
  <c r="X170" s="1"/>
  <c r="P169"/>
  <c r="N169"/>
  <c r="V169" s="1"/>
  <c r="W169" s="1"/>
  <c r="X169" s="1"/>
  <c r="P168"/>
  <c r="O168"/>
  <c r="N168"/>
  <c r="V168" s="1"/>
  <c r="W168" s="1"/>
  <c r="X168" s="1"/>
  <c r="P167"/>
  <c r="N167"/>
  <c r="V167" s="1"/>
  <c r="W167" s="1"/>
  <c r="X167" s="1"/>
  <c r="P166"/>
  <c r="O166"/>
  <c r="N166"/>
  <c r="V166" s="1"/>
  <c r="W166" s="1"/>
  <c r="X166" s="1"/>
  <c r="P165"/>
  <c r="N165"/>
  <c r="V165" s="1"/>
  <c r="W165" s="1"/>
  <c r="X165" s="1"/>
  <c r="P164"/>
  <c r="O164"/>
  <c r="N164"/>
  <c r="V164" s="1"/>
  <c r="W164" s="1"/>
  <c r="X164" s="1"/>
  <c r="P163"/>
  <c r="N163"/>
  <c r="V163" s="1"/>
  <c r="W163" s="1"/>
  <c r="X163" s="1"/>
  <c r="P162"/>
  <c r="O162"/>
  <c r="N162"/>
  <c r="V162" s="1"/>
  <c r="W162" s="1"/>
  <c r="X162" s="1"/>
  <c r="P161"/>
  <c r="N161"/>
  <c r="V161" s="1"/>
  <c r="W161" s="1"/>
  <c r="X161" s="1"/>
  <c r="P160"/>
  <c r="O160"/>
  <c r="N160"/>
  <c r="V160" s="1"/>
  <c r="W160" s="1"/>
  <c r="X160" s="1"/>
  <c r="P159"/>
  <c r="N159"/>
  <c r="V159" s="1"/>
  <c r="W159" s="1"/>
  <c r="X159" s="1"/>
  <c r="P158"/>
  <c r="O158"/>
  <c r="N158"/>
  <c r="V158" s="1"/>
  <c r="W158" s="1"/>
  <c r="X158" s="1"/>
  <c r="P157"/>
  <c r="N157"/>
  <c r="V157" s="1"/>
  <c r="W157" s="1"/>
  <c r="X157" s="1"/>
  <c r="P156"/>
  <c r="O156"/>
  <c r="R156" s="1"/>
  <c r="N156"/>
  <c r="V156" s="1"/>
  <c r="W156" s="1"/>
  <c r="X156" s="1"/>
  <c r="P155"/>
  <c r="O155"/>
  <c r="N155"/>
  <c r="V155" s="1"/>
  <c r="W155" s="1"/>
  <c r="X155" s="1"/>
  <c r="P154"/>
  <c r="O154"/>
  <c r="N154"/>
  <c r="V154" s="1"/>
  <c r="W154" s="1"/>
  <c r="X154" s="1"/>
  <c r="P153"/>
  <c r="O153"/>
  <c r="N153"/>
  <c r="V153" s="1"/>
  <c r="W153" s="1"/>
  <c r="X153" s="1"/>
  <c r="P152"/>
  <c r="O152"/>
  <c r="N152"/>
  <c r="V152" s="1"/>
  <c r="W152" s="1"/>
  <c r="X152" s="1"/>
  <c r="P151"/>
  <c r="O151"/>
  <c r="N151"/>
  <c r="V151" s="1"/>
  <c r="W151" s="1"/>
  <c r="X151" s="1"/>
  <c r="P150"/>
  <c r="O150"/>
  <c r="R150" s="1"/>
  <c r="N150"/>
  <c r="V150" s="1"/>
  <c r="W150" s="1"/>
  <c r="X150" s="1"/>
  <c r="P149"/>
  <c r="O149"/>
  <c r="N149"/>
  <c r="V149" s="1"/>
  <c r="W149" s="1"/>
  <c r="X149" s="1"/>
  <c r="P148"/>
  <c r="O148"/>
  <c r="R148" s="1"/>
  <c r="N148"/>
  <c r="V148" s="1"/>
  <c r="W148" s="1"/>
  <c r="X148" s="1"/>
  <c r="P147"/>
  <c r="O147"/>
  <c r="N147"/>
  <c r="P146"/>
  <c r="O146"/>
  <c r="R146" s="1"/>
  <c r="N146"/>
  <c r="V146" s="1"/>
  <c r="W146" s="1"/>
  <c r="X146" s="1"/>
  <c r="P145"/>
  <c r="O145"/>
  <c r="N145"/>
  <c r="V145" s="1"/>
  <c r="W145" s="1"/>
  <c r="X145" s="1"/>
  <c r="P144"/>
  <c r="O144"/>
  <c r="R144" s="1"/>
  <c r="N144"/>
  <c r="V144" s="1"/>
  <c r="W144" s="1"/>
  <c r="X144" s="1"/>
  <c r="P143"/>
  <c r="O143"/>
  <c r="N143"/>
  <c r="P142"/>
  <c r="O142"/>
  <c r="R142" s="1"/>
  <c r="N142"/>
  <c r="V142" s="1"/>
  <c r="W142" s="1"/>
  <c r="X142" s="1"/>
  <c r="P141"/>
  <c r="O141"/>
  <c r="N141"/>
  <c r="P140"/>
  <c r="O140"/>
  <c r="R140" s="1"/>
  <c r="N140"/>
  <c r="V140" s="1"/>
  <c r="W140" s="1"/>
  <c r="X140" s="1"/>
  <c r="P139"/>
  <c r="O139"/>
  <c r="N139"/>
  <c r="V139" s="1"/>
  <c r="W139" s="1"/>
  <c r="X139" s="1"/>
  <c r="P138"/>
  <c r="O138"/>
  <c r="R138" s="1"/>
  <c r="N138"/>
  <c r="V138" s="1"/>
  <c r="W138" s="1"/>
  <c r="X138" s="1"/>
  <c r="P137"/>
  <c r="O137"/>
  <c r="N137"/>
  <c r="V137" s="1"/>
  <c r="W137" s="1"/>
  <c r="X137" s="1"/>
  <c r="P136"/>
  <c r="O136"/>
  <c r="N136"/>
  <c r="V136" s="1"/>
  <c r="W136" s="1"/>
  <c r="X136" s="1"/>
  <c r="P135"/>
  <c r="O135"/>
  <c r="N135"/>
  <c r="V135" s="1"/>
  <c r="W135" s="1"/>
  <c r="X135" s="1"/>
  <c r="P134"/>
  <c r="O134"/>
  <c r="R134" s="1"/>
  <c r="N134"/>
  <c r="V134" s="1"/>
  <c r="W134" s="1"/>
  <c r="X134" s="1"/>
  <c r="P133"/>
  <c r="O133"/>
  <c r="N133"/>
  <c r="V133" s="1"/>
  <c r="W133" s="1"/>
  <c r="X133" s="1"/>
  <c r="P132"/>
  <c r="O132"/>
  <c r="N132"/>
  <c r="V132" s="1"/>
  <c r="W132" s="1"/>
  <c r="X132" s="1"/>
  <c r="P131"/>
  <c r="O131"/>
  <c r="N131"/>
  <c r="V131" s="1"/>
  <c r="W131" s="1"/>
  <c r="X131" s="1"/>
  <c r="P130"/>
  <c r="O130"/>
  <c r="R130" s="1"/>
  <c r="N130"/>
  <c r="V130" s="1"/>
  <c r="W130" s="1"/>
  <c r="X130" s="1"/>
  <c r="P129"/>
  <c r="O129"/>
  <c r="N129"/>
  <c r="P128"/>
  <c r="O128"/>
  <c r="R128" s="1"/>
  <c r="N128"/>
  <c r="V128" s="1"/>
  <c r="W128" s="1"/>
  <c r="X128" s="1"/>
  <c r="P127"/>
  <c r="N127"/>
  <c r="V127" s="1"/>
  <c r="W127" s="1"/>
  <c r="X127" s="1"/>
  <c r="P126"/>
  <c r="O126"/>
  <c r="N126"/>
  <c r="V126" s="1"/>
  <c r="W126" s="1"/>
  <c r="X126" s="1"/>
  <c r="P125"/>
  <c r="N125"/>
  <c r="V125" s="1"/>
  <c r="W125" s="1"/>
  <c r="X125" s="1"/>
  <c r="P124"/>
  <c r="O124"/>
  <c r="N124"/>
  <c r="P123"/>
  <c r="N123"/>
  <c r="V123" s="1"/>
  <c r="W123" s="1"/>
  <c r="X123" s="1"/>
  <c r="P122"/>
  <c r="O122"/>
  <c r="N122"/>
  <c r="V122" s="1"/>
  <c r="W122" s="1"/>
  <c r="X122" s="1"/>
  <c r="P121"/>
  <c r="O121"/>
  <c r="R121" s="1"/>
  <c r="N121"/>
  <c r="V121" s="1"/>
  <c r="W121" s="1"/>
  <c r="X121" s="1"/>
  <c r="P120"/>
  <c r="O120"/>
  <c r="N120"/>
  <c r="V120" s="1"/>
  <c r="W120" s="1"/>
  <c r="X120" s="1"/>
  <c r="P119"/>
  <c r="O119"/>
  <c r="N119"/>
  <c r="V119" s="1"/>
  <c r="W119" s="1"/>
  <c r="X119" s="1"/>
  <c r="P118"/>
  <c r="O118"/>
  <c r="N118"/>
  <c r="V118" s="1"/>
  <c r="W118" s="1"/>
  <c r="X118" s="1"/>
  <c r="P117"/>
  <c r="O117"/>
  <c r="N117"/>
  <c r="V117" s="1"/>
  <c r="W117" s="1"/>
  <c r="X117" s="1"/>
  <c r="P116"/>
  <c r="O116"/>
  <c r="N116"/>
  <c r="V116" s="1"/>
  <c r="W116" s="1"/>
  <c r="X116" s="1"/>
  <c r="P115"/>
  <c r="O115"/>
  <c r="R115" s="1"/>
  <c r="N115"/>
  <c r="V115" s="1"/>
  <c r="W115" s="1"/>
  <c r="X115" s="1"/>
  <c r="P114"/>
  <c r="O114"/>
  <c r="N114"/>
  <c r="P113"/>
  <c r="O113"/>
  <c r="N113"/>
  <c r="V113" s="1"/>
  <c r="W113" s="1"/>
  <c r="X113" s="1"/>
  <c r="P112"/>
  <c r="O112"/>
  <c r="N112"/>
  <c r="P111"/>
  <c r="O111"/>
  <c r="N111"/>
  <c r="V111" s="1"/>
  <c r="W111" s="1"/>
  <c r="X111" s="1"/>
  <c r="P110"/>
  <c r="O110"/>
  <c r="N110"/>
  <c r="V110" s="1"/>
  <c r="W110" s="1"/>
  <c r="X110" s="1"/>
  <c r="P109"/>
  <c r="O109"/>
  <c r="R109" s="1"/>
  <c r="N109"/>
  <c r="V109" s="1"/>
  <c r="W109" s="1"/>
  <c r="X109" s="1"/>
  <c r="P108"/>
  <c r="O108"/>
  <c r="N108"/>
  <c r="V108" s="1"/>
  <c r="W108" s="1"/>
  <c r="X108" s="1"/>
  <c r="P107"/>
  <c r="O107"/>
  <c r="N107"/>
  <c r="V107" s="1"/>
  <c r="W107" s="1"/>
  <c r="X107" s="1"/>
  <c r="P106"/>
  <c r="O106"/>
  <c r="N106"/>
  <c r="V106" s="1"/>
  <c r="W106" s="1"/>
  <c r="X106" s="1"/>
  <c r="P105"/>
  <c r="O105"/>
  <c r="R105" s="1"/>
  <c r="N105"/>
  <c r="V105" s="1"/>
  <c r="W105" s="1"/>
  <c r="X105" s="1"/>
  <c r="P104"/>
  <c r="O104"/>
  <c r="N104"/>
  <c r="V104" s="1"/>
  <c r="W104" s="1"/>
  <c r="X104" s="1"/>
  <c r="P103"/>
  <c r="O103"/>
  <c r="R103" s="1"/>
  <c r="N103"/>
  <c r="V103" s="1"/>
  <c r="W103" s="1"/>
  <c r="X103" s="1"/>
  <c r="P102"/>
  <c r="O102"/>
  <c r="N102"/>
  <c r="V102" s="1"/>
  <c r="W102" s="1"/>
  <c r="X102" s="1"/>
  <c r="P101"/>
  <c r="O101"/>
  <c r="N101"/>
  <c r="P100"/>
  <c r="O100"/>
  <c r="N100"/>
  <c r="V100" s="1"/>
  <c r="W100" s="1"/>
  <c r="X100" s="1"/>
  <c r="P99"/>
  <c r="O99"/>
  <c r="N99"/>
  <c r="P98"/>
  <c r="O98"/>
  <c r="N98"/>
  <c r="V98" s="1"/>
  <c r="W98" s="1"/>
  <c r="X98" s="1"/>
  <c r="P97"/>
  <c r="O97"/>
  <c r="N97"/>
  <c r="V97" s="1"/>
  <c r="W97" s="1"/>
  <c r="X97" s="1"/>
  <c r="P96"/>
  <c r="O96"/>
  <c r="R96" s="1"/>
  <c r="N96"/>
  <c r="V96" s="1"/>
  <c r="W96" s="1"/>
  <c r="X96" s="1"/>
  <c r="P95"/>
  <c r="N95"/>
  <c r="P94"/>
  <c r="O94"/>
  <c r="R94" s="1"/>
  <c r="N94"/>
  <c r="V94" s="1"/>
  <c r="W94" s="1"/>
  <c r="X94" s="1"/>
  <c r="P93"/>
  <c r="N93"/>
  <c r="P92"/>
  <c r="O92"/>
  <c r="R92" s="1"/>
  <c r="N92"/>
  <c r="V92" s="1"/>
  <c r="W92" s="1"/>
  <c r="X92" s="1"/>
  <c r="P91"/>
  <c r="N91"/>
  <c r="V91" s="1"/>
  <c r="W91" s="1"/>
  <c r="X91" s="1"/>
  <c r="P90"/>
  <c r="O90"/>
  <c r="R90" s="1"/>
  <c r="N90"/>
  <c r="V90" s="1"/>
  <c r="W90" s="1"/>
  <c r="X90" s="1"/>
  <c r="P89"/>
  <c r="N89"/>
  <c r="V89" s="1"/>
  <c r="W89" s="1"/>
  <c r="X89" s="1"/>
  <c r="P88"/>
  <c r="O88"/>
  <c r="R88" s="1"/>
  <c r="N88"/>
  <c r="V88" s="1"/>
  <c r="W88" s="1"/>
  <c r="X88" s="1"/>
  <c r="P87"/>
  <c r="N87"/>
  <c r="V87" s="1"/>
  <c r="W87" s="1"/>
  <c r="X87" s="1"/>
  <c r="P86"/>
  <c r="O86"/>
  <c r="N86"/>
  <c r="V86" s="1"/>
  <c r="W86" s="1"/>
  <c r="X86" s="1"/>
  <c r="P85"/>
  <c r="N85"/>
  <c r="V85" s="1"/>
  <c r="W85" s="1"/>
  <c r="X85" s="1"/>
  <c r="P84"/>
  <c r="O84"/>
  <c r="N84"/>
  <c r="V84" s="1"/>
  <c r="W84" s="1"/>
  <c r="X84" s="1"/>
  <c r="P83"/>
  <c r="N83"/>
  <c r="V83" s="1"/>
  <c r="W83" s="1"/>
  <c r="X83" s="1"/>
  <c r="P82"/>
  <c r="O82"/>
  <c r="R82" s="1"/>
  <c r="N82"/>
  <c r="V82" s="1"/>
  <c r="W82" s="1"/>
  <c r="X82" s="1"/>
  <c r="P81"/>
  <c r="N81"/>
  <c r="V81" s="1"/>
  <c r="W81" s="1"/>
  <c r="X81" s="1"/>
  <c r="P80"/>
  <c r="O80"/>
  <c r="N80"/>
  <c r="V80" s="1"/>
  <c r="W80" s="1"/>
  <c r="X80" s="1"/>
  <c r="P79"/>
  <c r="N79"/>
  <c r="V79" s="1"/>
  <c r="W79" s="1"/>
  <c r="X79" s="1"/>
  <c r="P78"/>
  <c r="O78"/>
  <c r="N78"/>
  <c r="P77"/>
  <c r="N77"/>
  <c r="V77" s="1"/>
  <c r="W77" s="1"/>
  <c r="X77" s="1"/>
  <c r="P76"/>
  <c r="O76"/>
  <c r="N76"/>
  <c r="V76" s="1"/>
  <c r="W76" s="1"/>
  <c r="X76" s="1"/>
  <c r="P75"/>
  <c r="N75"/>
  <c r="V75" s="1"/>
  <c r="W75" s="1"/>
  <c r="X75" s="1"/>
  <c r="P74"/>
  <c r="O74"/>
  <c r="N74"/>
  <c r="V74" s="1"/>
  <c r="W74" s="1"/>
  <c r="X74" s="1"/>
  <c r="P73"/>
  <c r="N73"/>
  <c r="V73" s="1"/>
  <c r="W73" s="1"/>
  <c r="X73" s="1"/>
  <c r="P72"/>
  <c r="O72"/>
  <c r="N72"/>
  <c r="V72" s="1"/>
  <c r="W72" s="1"/>
  <c r="X72" s="1"/>
  <c r="P71"/>
  <c r="N71"/>
  <c r="V71" s="1"/>
  <c r="W71" s="1"/>
  <c r="X71" s="1"/>
  <c r="P70"/>
  <c r="O70"/>
  <c r="N70"/>
  <c r="V70" s="1"/>
  <c r="W70" s="1"/>
  <c r="X70" s="1"/>
  <c r="P69"/>
  <c r="N69"/>
  <c r="V69" s="1"/>
  <c r="W69" s="1"/>
  <c r="X69" s="1"/>
  <c r="P68"/>
  <c r="O68"/>
  <c r="N68"/>
  <c r="V68" s="1"/>
  <c r="W68" s="1"/>
  <c r="X68" s="1"/>
  <c r="P67"/>
  <c r="N67"/>
  <c r="V67" s="1"/>
  <c r="W67" s="1"/>
  <c r="X67" s="1"/>
  <c r="P66"/>
  <c r="O66"/>
  <c r="N66"/>
  <c r="V66" s="1"/>
  <c r="W66" s="1"/>
  <c r="X66" s="1"/>
  <c r="P65"/>
  <c r="O65"/>
  <c r="N65"/>
  <c r="P64"/>
  <c r="O64"/>
  <c r="N64"/>
  <c r="V64" s="1"/>
  <c r="W64" s="1"/>
  <c r="X64" s="1"/>
  <c r="P63"/>
  <c r="N63"/>
  <c r="P62"/>
  <c r="N62"/>
  <c r="V62" s="1"/>
  <c r="W62" s="1"/>
  <c r="X62" s="1"/>
  <c r="P61"/>
  <c r="O61"/>
  <c r="N61"/>
  <c r="P60"/>
  <c r="N60"/>
  <c r="P59"/>
  <c r="O59"/>
  <c r="R59" s="1"/>
  <c r="N59"/>
  <c r="P58"/>
  <c r="N58"/>
  <c r="V58" s="1"/>
  <c r="W58" s="1"/>
  <c r="X58" s="1"/>
  <c r="P57"/>
  <c r="O57"/>
  <c r="R57" s="1"/>
  <c r="N57"/>
  <c r="P56"/>
  <c r="N56"/>
  <c r="P55"/>
  <c r="O55"/>
  <c r="N55"/>
  <c r="P54"/>
  <c r="N54"/>
  <c r="P53"/>
  <c r="O53"/>
  <c r="N53"/>
  <c r="P52"/>
  <c r="N52"/>
  <c r="P51"/>
  <c r="O51"/>
  <c r="N51"/>
  <c r="P50"/>
  <c r="N50"/>
  <c r="P49"/>
  <c r="O49"/>
  <c r="N49"/>
  <c r="P48"/>
  <c r="N48"/>
  <c r="V48" s="1"/>
  <c r="W48" s="1"/>
  <c r="X48" s="1"/>
  <c r="P47"/>
  <c r="O47"/>
  <c r="N47"/>
  <c r="P46"/>
  <c r="N46"/>
  <c r="V46" s="1"/>
  <c r="W46" s="1"/>
  <c r="X46" s="1"/>
  <c r="P45"/>
  <c r="O45"/>
  <c r="N45"/>
  <c r="V45" s="1"/>
  <c r="W45" s="1"/>
  <c r="X45" s="1"/>
  <c r="P44"/>
  <c r="N44"/>
  <c r="V44" s="1"/>
  <c r="W44" s="1"/>
  <c r="X44" s="1"/>
  <c r="P43"/>
  <c r="O43"/>
  <c r="N43"/>
  <c r="V43" s="1"/>
  <c r="W43" s="1"/>
  <c r="X43" s="1"/>
  <c r="P42"/>
  <c r="N42"/>
  <c r="V42" s="1"/>
  <c r="W42" s="1"/>
  <c r="X42" s="1"/>
  <c r="P41"/>
  <c r="O41"/>
  <c r="N41"/>
  <c r="P40"/>
  <c r="N40"/>
  <c r="V40" s="1"/>
  <c r="W40" s="1"/>
  <c r="X40" s="1"/>
  <c r="P39"/>
  <c r="O39"/>
  <c r="N39"/>
  <c r="P38"/>
  <c r="N38"/>
  <c r="V38" s="1"/>
  <c r="W38" s="1"/>
  <c r="X38" s="1"/>
  <c r="P37"/>
  <c r="O37"/>
  <c r="N37"/>
  <c r="V37" s="1"/>
  <c r="W37" s="1"/>
  <c r="X37" s="1"/>
  <c r="P36"/>
  <c r="N36"/>
  <c r="V36" s="1"/>
  <c r="W36" s="1"/>
  <c r="X36" s="1"/>
  <c r="P35"/>
  <c r="O35"/>
  <c r="N35"/>
  <c r="V35" s="1"/>
  <c r="W35" s="1"/>
  <c r="X35" s="1"/>
  <c r="P34"/>
  <c r="N34"/>
  <c r="V34" s="1"/>
  <c r="W34" s="1"/>
  <c r="X34" s="1"/>
  <c r="P33"/>
  <c r="O33"/>
  <c r="N33"/>
  <c r="P32"/>
  <c r="N32"/>
  <c r="V32" s="1"/>
  <c r="W32" s="1"/>
  <c r="X32" s="1"/>
  <c r="P31"/>
  <c r="O31"/>
  <c r="N31"/>
  <c r="AF30"/>
  <c r="P30"/>
  <c r="O30"/>
  <c r="N30"/>
  <c r="V30" s="1"/>
  <c r="W30" s="1"/>
  <c r="X30" s="1"/>
  <c r="P29"/>
  <c r="N29"/>
  <c r="V29" s="1"/>
  <c r="W29" s="1"/>
  <c r="X29" s="1"/>
  <c r="P28"/>
  <c r="O28"/>
  <c r="N28"/>
  <c r="V28" s="1"/>
  <c r="W28" s="1"/>
  <c r="X28" s="1"/>
  <c r="P27"/>
  <c r="N27"/>
  <c r="V27" s="1"/>
  <c r="W27" s="1"/>
  <c r="X27" s="1"/>
  <c r="O26"/>
  <c r="N26"/>
  <c r="P25"/>
  <c r="O25"/>
  <c r="R25" s="1"/>
  <c r="N25"/>
  <c r="V25" s="1"/>
  <c r="W25" s="1"/>
  <c r="X25" s="1"/>
  <c r="P24"/>
  <c r="O24"/>
  <c r="N24"/>
  <c r="V24" s="1"/>
  <c r="W24" s="1"/>
  <c r="X24" s="1"/>
  <c r="P23"/>
  <c r="O23"/>
  <c r="N23"/>
  <c r="V23" s="1"/>
  <c r="W23" s="1"/>
  <c r="X23" s="1"/>
  <c r="E23"/>
  <c r="C23"/>
  <c r="P22"/>
  <c r="O22"/>
  <c r="N22"/>
  <c r="V22" s="1"/>
  <c r="W22" s="1"/>
  <c r="X22" s="1"/>
  <c r="E22"/>
  <c r="C22"/>
  <c r="P21"/>
  <c r="O21"/>
  <c r="N21"/>
  <c r="V21" s="1"/>
  <c r="W21" s="1"/>
  <c r="X21" s="1"/>
  <c r="E21"/>
  <c r="C21"/>
  <c r="P20"/>
  <c r="O20"/>
  <c r="N20"/>
  <c r="V20" s="1"/>
  <c r="W20" s="1"/>
  <c r="X20" s="1"/>
  <c r="E20"/>
  <c r="C20"/>
  <c r="P19"/>
  <c r="O19"/>
  <c r="N19"/>
  <c r="V19" s="1"/>
  <c r="W19" s="1"/>
  <c r="X19" s="1"/>
  <c r="E19"/>
  <c r="C19"/>
  <c r="P18"/>
  <c r="O18"/>
  <c r="N18"/>
  <c r="V18" s="1"/>
  <c r="W18" s="1"/>
  <c r="X18" s="1"/>
  <c r="E18"/>
  <c r="C18"/>
  <c r="P17"/>
  <c r="O17"/>
  <c r="N17"/>
  <c r="V17" s="1"/>
  <c r="W17" s="1"/>
  <c r="X17" s="1"/>
  <c r="E17"/>
  <c r="AF366" s="1"/>
  <c r="C17"/>
  <c r="P16"/>
  <c r="O16"/>
  <c r="N16"/>
  <c r="V16" s="1"/>
  <c r="W16" s="1"/>
  <c r="X16" s="1"/>
  <c r="E16"/>
  <c r="AF306" s="1"/>
  <c r="C16"/>
  <c r="P15"/>
  <c r="O15"/>
  <c r="N15"/>
  <c r="V15" s="1"/>
  <c r="W15" s="1"/>
  <c r="X15" s="1"/>
  <c r="E15"/>
  <c r="AF246" s="1"/>
  <c r="C15"/>
  <c r="P14"/>
  <c r="O14"/>
  <c r="N14"/>
  <c r="V14" s="1"/>
  <c r="W14" s="1"/>
  <c r="X14" s="1"/>
  <c r="E14"/>
  <c r="AF216" s="1"/>
  <c r="C14"/>
  <c r="P13"/>
  <c r="O13"/>
  <c r="N13"/>
  <c r="V13" s="1"/>
  <c r="W13" s="1"/>
  <c r="X13" s="1"/>
  <c r="E13"/>
  <c r="AF186" s="1"/>
  <c r="C13"/>
  <c r="P12"/>
  <c r="O12"/>
  <c r="N12"/>
  <c r="V12" s="1"/>
  <c r="W12" s="1"/>
  <c r="X12" s="1"/>
  <c r="E12"/>
  <c r="AF156" s="1"/>
  <c r="C12"/>
  <c r="P11"/>
  <c r="O11"/>
  <c r="N11"/>
  <c r="V11" s="1"/>
  <c r="W11" s="1"/>
  <c r="X11" s="1"/>
  <c r="E11"/>
  <c r="AF126" s="1"/>
  <c r="C11"/>
  <c r="P10"/>
  <c r="O10"/>
  <c r="N10"/>
  <c r="E10"/>
  <c r="AF102" s="1"/>
  <c r="C10"/>
  <c r="P9"/>
  <c r="O9"/>
  <c r="R9" s="1"/>
  <c r="N9"/>
  <c r="V9" s="1"/>
  <c r="W9" s="1"/>
  <c r="X9" s="1"/>
  <c r="E9"/>
  <c r="C9"/>
  <c r="P8"/>
  <c r="O8"/>
  <c r="N8"/>
  <c r="V8" s="1"/>
  <c r="W8" s="1"/>
  <c r="X8" s="1"/>
  <c r="E8"/>
  <c r="C8"/>
  <c r="P7"/>
  <c r="O7"/>
  <c r="R7" s="1"/>
  <c r="N7"/>
  <c r="V7" s="1"/>
  <c r="W7" s="1"/>
  <c r="X7" s="1"/>
  <c r="E7"/>
  <c r="C7"/>
  <c r="AF6"/>
  <c r="AC6"/>
  <c r="AE6" s="1"/>
  <c r="P6"/>
  <c r="O6"/>
  <c r="N6"/>
  <c r="V6" s="1"/>
  <c r="W6" s="1"/>
  <c r="X6" s="1"/>
  <c r="E6"/>
  <c r="C6"/>
  <c r="C2"/>
  <c r="E2" s="1"/>
  <c r="R306" i="19"/>
  <c r="Q306"/>
  <c r="S306" s="1"/>
  <c r="T306" s="1"/>
  <c r="P306"/>
  <c r="R305"/>
  <c r="Q305"/>
  <c r="S305" s="1"/>
  <c r="T305" s="1"/>
  <c r="P305"/>
  <c r="R304"/>
  <c r="Q304"/>
  <c r="S304" s="1"/>
  <c r="T304" s="1"/>
  <c r="P304"/>
  <c r="R303"/>
  <c r="Q303"/>
  <c r="S303" s="1"/>
  <c r="T303" s="1"/>
  <c r="P303"/>
  <c r="R302"/>
  <c r="Q302"/>
  <c r="S302" s="1"/>
  <c r="T302" s="1"/>
  <c r="P302"/>
  <c r="R301"/>
  <c r="Q301"/>
  <c r="S301" s="1"/>
  <c r="T301" s="1"/>
  <c r="P301"/>
  <c r="R300"/>
  <c r="Q300"/>
  <c r="S300" s="1"/>
  <c r="T300" s="1"/>
  <c r="P300"/>
  <c r="R299"/>
  <c r="Q299"/>
  <c r="S299" s="1"/>
  <c r="T299" s="1"/>
  <c r="P299"/>
  <c r="R298"/>
  <c r="Q298"/>
  <c r="S298" s="1"/>
  <c r="T298" s="1"/>
  <c r="P298"/>
  <c r="R297"/>
  <c r="Q297"/>
  <c r="S297" s="1"/>
  <c r="T297" s="1"/>
  <c r="P297"/>
  <c r="R296"/>
  <c r="Q296"/>
  <c r="S296" s="1"/>
  <c r="T296" s="1"/>
  <c r="P296"/>
  <c r="R295"/>
  <c r="Q295"/>
  <c r="S295" s="1"/>
  <c r="T295" s="1"/>
  <c r="P295"/>
  <c r="R294"/>
  <c r="Q294"/>
  <c r="S294" s="1"/>
  <c r="T294" s="1"/>
  <c r="P294"/>
  <c r="R293"/>
  <c r="Q293"/>
  <c r="S293" s="1"/>
  <c r="T293" s="1"/>
  <c r="P293"/>
  <c r="R292"/>
  <c r="Q292"/>
  <c r="S292" s="1"/>
  <c r="T292" s="1"/>
  <c r="P292"/>
  <c r="R291"/>
  <c r="Q291"/>
  <c r="S291" s="1"/>
  <c r="T291" s="1"/>
  <c r="P291"/>
  <c r="R290"/>
  <c r="Q290"/>
  <c r="S290" s="1"/>
  <c r="T290" s="1"/>
  <c r="P290"/>
  <c r="R289"/>
  <c r="Q289"/>
  <c r="S289" s="1"/>
  <c r="T289" s="1"/>
  <c r="P289"/>
  <c r="R288"/>
  <c r="Q288"/>
  <c r="S288" s="1"/>
  <c r="T288" s="1"/>
  <c r="P288"/>
  <c r="R287"/>
  <c r="Q287"/>
  <c r="S287" s="1"/>
  <c r="T287" s="1"/>
  <c r="P287"/>
  <c r="R286"/>
  <c r="Q286"/>
  <c r="S286" s="1"/>
  <c r="T286" s="1"/>
  <c r="P286"/>
  <c r="R285"/>
  <c r="Q285"/>
  <c r="S285" s="1"/>
  <c r="T285" s="1"/>
  <c r="P285"/>
  <c r="R284"/>
  <c r="Q284"/>
  <c r="S284" s="1"/>
  <c r="T284" s="1"/>
  <c r="P284"/>
  <c r="R283"/>
  <c r="Q283"/>
  <c r="S283" s="1"/>
  <c r="T283" s="1"/>
  <c r="P283"/>
  <c r="R282"/>
  <c r="Q282"/>
  <c r="S282" s="1"/>
  <c r="T282" s="1"/>
  <c r="P282"/>
  <c r="R281"/>
  <c r="Q281"/>
  <c r="S281" s="1"/>
  <c r="T281" s="1"/>
  <c r="P281"/>
  <c r="R280"/>
  <c r="Q280"/>
  <c r="S280" s="1"/>
  <c r="T280" s="1"/>
  <c r="P280"/>
  <c r="R279"/>
  <c r="Q279"/>
  <c r="S279" s="1"/>
  <c r="T279" s="1"/>
  <c r="P279"/>
  <c r="R278"/>
  <c r="Q278"/>
  <c r="S278" s="1"/>
  <c r="T278" s="1"/>
  <c r="P278"/>
  <c r="R277"/>
  <c r="Q277"/>
  <c r="S277" s="1"/>
  <c r="T277" s="1"/>
  <c r="P277"/>
  <c r="R276"/>
  <c r="Q276"/>
  <c r="S276" s="1"/>
  <c r="T276" s="1"/>
  <c r="P276"/>
  <c r="R275"/>
  <c r="Q275"/>
  <c r="S275" s="1"/>
  <c r="T275" s="1"/>
  <c r="P275"/>
  <c r="R274"/>
  <c r="Q274"/>
  <c r="S274" s="1"/>
  <c r="T274" s="1"/>
  <c r="P274"/>
  <c r="R273"/>
  <c r="Q273"/>
  <c r="S273" s="1"/>
  <c r="T273" s="1"/>
  <c r="P273"/>
  <c r="R272"/>
  <c r="Q272"/>
  <c r="S272" s="1"/>
  <c r="T272" s="1"/>
  <c r="P272"/>
  <c r="R271"/>
  <c r="Q271"/>
  <c r="S271" s="1"/>
  <c r="T271" s="1"/>
  <c r="P271"/>
  <c r="R270"/>
  <c r="Q270"/>
  <c r="S270" s="1"/>
  <c r="T270" s="1"/>
  <c r="P270"/>
  <c r="R269"/>
  <c r="Q269"/>
  <c r="S269" s="1"/>
  <c r="T269" s="1"/>
  <c r="P269"/>
  <c r="R268"/>
  <c r="Q268"/>
  <c r="S268" s="1"/>
  <c r="T268" s="1"/>
  <c r="P268"/>
  <c r="R267"/>
  <c r="Q267"/>
  <c r="S267" s="1"/>
  <c r="T267" s="1"/>
  <c r="P267"/>
  <c r="R266"/>
  <c r="Q266"/>
  <c r="S266" s="1"/>
  <c r="T266" s="1"/>
  <c r="P266"/>
  <c r="R265"/>
  <c r="Q265"/>
  <c r="S265" s="1"/>
  <c r="T265" s="1"/>
  <c r="P265"/>
  <c r="R264"/>
  <c r="Q264"/>
  <c r="S264" s="1"/>
  <c r="T264" s="1"/>
  <c r="P264"/>
  <c r="R263"/>
  <c r="Q263"/>
  <c r="S263" s="1"/>
  <c r="T263" s="1"/>
  <c r="P263"/>
  <c r="R262"/>
  <c r="Q262"/>
  <c r="S262" s="1"/>
  <c r="T262" s="1"/>
  <c r="P262"/>
  <c r="R261"/>
  <c r="Q261"/>
  <c r="S261" s="1"/>
  <c r="T261" s="1"/>
  <c r="P261"/>
  <c r="R260"/>
  <c r="Q260"/>
  <c r="S260" s="1"/>
  <c r="T260" s="1"/>
  <c r="P260"/>
  <c r="R259"/>
  <c r="Q259"/>
  <c r="S259" s="1"/>
  <c r="T259" s="1"/>
  <c r="P259"/>
  <c r="R258"/>
  <c r="Q258"/>
  <c r="S258" s="1"/>
  <c r="T258" s="1"/>
  <c r="P258"/>
  <c r="R257"/>
  <c r="Q257"/>
  <c r="S257" s="1"/>
  <c r="T257" s="1"/>
  <c r="P257"/>
  <c r="R256"/>
  <c r="Q256"/>
  <c r="S256" s="1"/>
  <c r="T256" s="1"/>
  <c r="P256"/>
  <c r="R255"/>
  <c r="Q255"/>
  <c r="S255" s="1"/>
  <c r="T255" s="1"/>
  <c r="P255"/>
  <c r="R254"/>
  <c r="Q254"/>
  <c r="S254" s="1"/>
  <c r="T254" s="1"/>
  <c r="P254"/>
  <c r="R253"/>
  <c r="Q253"/>
  <c r="S253" s="1"/>
  <c r="T253" s="1"/>
  <c r="P253"/>
  <c r="R252"/>
  <c r="Q252"/>
  <c r="S252" s="1"/>
  <c r="T252" s="1"/>
  <c r="P252"/>
  <c r="R251"/>
  <c r="Q251"/>
  <c r="S251" s="1"/>
  <c r="T251" s="1"/>
  <c r="P251"/>
  <c r="R250"/>
  <c r="Q250"/>
  <c r="S250" s="1"/>
  <c r="T250" s="1"/>
  <c r="P250"/>
  <c r="R249"/>
  <c r="Q249"/>
  <c r="S249" s="1"/>
  <c r="T249" s="1"/>
  <c r="P249"/>
  <c r="R248"/>
  <c r="Q248"/>
  <c r="S248" s="1"/>
  <c r="T248" s="1"/>
  <c r="P248"/>
  <c r="R247"/>
  <c r="Q247"/>
  <c r="S247" s="1"/>
  <c r="T247" s="1"/>
  <c r="P247"/>
  <c r="R246"/>
  <c r="Q246"/>
  <c r="S246" s="1"/>
  <c r="T246" s="1"/>
  <c r="P246"/>
  <c r="R245"/>
  <c r="Q245"/>
  <c r="S245" s="1"/>
  <c r="T245" s="1"/>
  <c r="P245"/>
  <c r="R244"/>
  <c r="Q244"/>
  <c r="S244" s="1"/>
  <c r="T244" s="1"/>
  <c r="P244"/>
  <c r="R243"/>
  <c r="Q243"/>
  <c r="S243" s="1"/>
  <c r="T243" s="1"/>
  <c r="P243"/>
  <c r="R242"/>
  <c r="Q242"/>
  <c r="S242" s="1"/>
  <c r="T242" s="1"/>
  <c r="P242"/>
  <c r="R241"/>
  <c r="Q241"/>
  <c r="S241" s="1"/>
  <c r="T241" s="1"/>
  <c r="P241"/>
  <c r="R240"/>
  <c r="Q240"/>
  <c r="S240" s="1"/>
  <c r="T240" s="1"/>
  <c r="P240"/>
  <c r="R239"/>
  <c r="Q239"/>
  <c r="S239" s="1"/>
  <c r="T239" s="1"/>
  <c r="P239"/>
  <c r="R238"/>
  <c r="Q238"/>
  <c r="S238" s="1"/>
  <c r="T238" s="1"/>
  <c r="P238"/>
  <c r="R237"/>
  <c r="Q237"/>
  <c r="S237" s="1"/>
  <c r="T237" s="1"/>
  <c r="P237"/>
  <c r="R236"/>
  <c r="Q236"/>
  <c r="S236" s="1"/>
  <c r="T236" s="1"/>
  <c r="P236"/>
  <c r="R235"/>
  <c r="Q235"/>
  <c r="S235" s="1"/>
  <c r="T235" s="1"/>
  <c r="P235"/>
  <c r="R234"/>
  <c r="Q234"/>
  <c r="S234" s="1"/>
  <c r="T234" s="1"/>
  <c r="P234"/>
  <c r="R233"/>
  <c r="Q233"/>
  <c r="S233" s="1"/>
  <c r="T233" s="1"/>
  <c r="P233"/>
  <c r="R232"/>
  <c r="Q232"/>
  <c r="S232" s="1"/>
  <c r="T232" s="1"/>
  <c r="P232"/>
  <c r="R231"/>
  <c r="Q231"/>
  <c r="S231" s="1"/>
  <c r="T231" s="1"/>
  <c r="P231"/>
  <c r="R230"/>
  <c r="Q230"/>
  <c r="S230" s="1"/>
  <c r="T230" s="1"/>
  <c r="P230"/>
  <c r="R229"/>
  <c r="Q229"/>
  <c r="S229" s="1"/>
  <c r="T229" s="1"/>
  <c r="P229"/>
  <c r="R228"/>
  <c r="Q228"/>
  <c r="S228" s="1"/>
  <c r="T228" s="1"/>
  <c r="P228"/>
  <c r="R227"/>
  <c r="Q227"/>
  <c r="S227" s="1"/>
  <c r="T227" s="1"/>
  <c r="P227"/>
  <c r="R226"/>
  <c r="Q226"/>
  <c r="S226" s="1"/>
  <c r="T226" s="1"/>
  <c r="P226"/>
  <c r="R225"/>
  <c r="Q225"/>
  <c r="S225" s="1"/>
  <c r="T225" s="1"/>
  <c r="P225"/>
  <c r="R224"/>
  <c r="Q224"/>
  <c r="S224" s="1"/>
  <c r="T224" s="1"/>
  <c r="P224"/>
  <c r="R223"/>
  <c r="Q223"/>
  <c r="S223" s="1"/>
  <c r="T223" s="1"/>
  <c r="P223"/>
  <c r="R222"/>
  <c r="Q222"/>
  <c r="S222" s="1"/>
  <c r="T222" s="1"/>
  <c r="P222"/>
  <c r="R221"/>
  <c r="Q221"/>
  <c r="S221" s="1"/>
  <c r="T221" s="1"/>
  <c r="P221"/>
  <c r="R220"/>
  <c r="Q220"/>
  <c r="S220" s="1"/>
  <c r="T220" s="1"/>
  <c r="P220"/>
  <c r="R219"/>
  <c r="Q219"/>
  <c r="S219" s="1"/>
  <c r="T219" s="1"/>
  <c r="P219"/>
  <c r="R218"/>
  <c r="Q218"/>
  <c r="S218" s="1"/>
  <c r="T218" s="1"/>
  <c r="P218"/>
  <c r="R217"/>
  <c r="Q217"/>
  <c r="S217" s="1"/>
  <c r="T217" s="1"/>
  <c r="P217"/>
  <c r="R216"/>
  <c r="Q216"/>
  <c r="S216" s="1"/>
  <c r="T216" s="1"/>
  <c r="P216"/>
  <c r="R215"/>
  <c r="Q215"/>
  <c r="S215" s="1"/>
  <c r="T215" s="1"/>
  <c r="P215"/>
  <c r="R214"/>
  <c r="Q214"/>
  <c r="S214" s="1"/>
  <c r="T214" s="1"/>
  <c r="P214"/>
  <c r="R213"/>
  <c r="Q213"/>
  <c r="S213" s="1"/>
  <c r="T213" s="1"/>
  <c r="P213"/>
  <c r="R212"/>
  <c r="Q212"/>
  <c r="S212" s="1"/>
  <c r="T212" s="1"/>
  <c r="P212"/>
  <c r="R211"/>
  <c r="Q211"/>
  <c r="S211" s="1"/>
  <c r="T211" s="1"/>
  <c r="P211"/>
  <c r="R210"/>
  <c r="Q210"/>
  <c r="S210" s="1"/>
  <c r="T210" s="1"/>
  <c r="P210"/>
  <c r="R209"/>
  <c r="Q209"/>
  <c r="S209" s="1"/>
  <c r="T209" s="1"/>
  <c r="P209"/>
  <c r="R208"/>
  <c r="Q208"/>
  <c r="S208" s="1"/>
  <c r="T208" s="1"/>
  <c r="P208"/>
  <c r="R207"/>
  <c r="Q207"/>
  <c r="S207" s="1"/>
  <c r="T207" s="1"/>
  <c r="P207"/>
  <c r="R206"/>
  <c r="Q206"/>
  <c r="S206" s="1"/>
  <c r="T206" s="1"/>
  <c r="P206"/>
  <c r="R205"/>
  <c r="Q205"/>
  <c r="S205" s="1"/>
  <c r="T205" s="1"/>
  <c r="P205"/>
  <c r="R204"/>
  <c r="Q204"/>
  <c r="S204" s="1"/>
  <c r="T204" s="1"/>
  <c r="P204"/>
  <c r="R203"/>
  <c r="Q203"/>
  <c r="S203" s="1"/>
  <c r="T203" s="1"/>
  <c r="P203"/>
  <c r="R202"/>
  <c r="Q202"/>
  <c r="S202" s="1"/>
  <c r="T202" s="1"/>
  <c r="P202"/>
  <c r="R201"/>
  <c r="Q201"/>
  <c r="S201" s="1"/>
  <c r="T201" s="1"/>
  <c r="P201"/>
  <c r="R200"/>
  <c r="Q200"/>
  <c r="S200" s="1"/>
  <c r="T200" s="1"/>
  <c r="P200"/>
  <c r="R199"/>
  <c r="Q199"/>
  <c r="S199" s="1"/>
  <c r="T199" s="1"/>
  <c r="P199"/>
  <c r="R198"/>
  <c r="Q198"/>
  <c r="S198" s="1"/>
  <c r="T198" s="1"/>
  <c r="P198"/>
  <c r="R197"/>
  <c r="Q197"/>
  <c r="S197" s="1"/>
  <c r="T197" s="1"/>
  <c r="P197"/>
  <c r="R196"/>
  <c r="Q196"/>
  <c r="S196" s="1"/>
  <c r="T196" s="1"/>
  <c r="P196"/>
  <c r="R195"/>
  <c r="Q195"/>
  <c r="S195" s="1"/>
  <c r="T195" s="1"/>
  <c r="P195"/>
  <c r="R194"/>
  <c r="Q194"/>
  <c r="S194" s="1"/>
  <c r="T194" s="1"/>
  <c r="P194"/>
  <c r="R193"/>
  <c r="Q193"/>
  <c r="S193" s="1"/>
  <c r="T193" s="1"/>
  <c r="P193"/>
  <c r="R192"/>
  <c r="Q192"/>
  <c r="S192" s="1"/>
  <c r="T192" s="1"/>
  <c r="P192"/>
  <c r="R191"/>
  <c r="Q191"/>
  <c r="S191" s="1"/>
  <c r="T191" s="1"/>
  <c r="P191"/>
  <c r="R190"/>
  <c r="Q190"/>
  <c r="S190" s="1"/>
  <c r="T190" s="1"/>
  <c r="P190"/>
  <c r="R189"/>
  <c r="Q189"/>
  <c r="S189" s="1"/>
  <c r="T189" s="1"/>
  <c r="P189"/>
  <c r="R188"/>
  <c r="Q188"/>
  <c r="S188" s="1"/>
  <c r="T188" s="1"/>
  <c r="P188"/>
  <c r="R187"/>
  <c r="Q187"/>
  <c r="S187" s="1"/>
  <c r="T187" s="1"/>
  <c r="P187"/>
  <c r="R186"/>
  <c r="Q186"/>
  <c r="S186" s="1"/>
  <c r="T186" s="1"/>
  <c r="P186"/>
  <c r="R185"/>
  <c r="Q185"/>
  <c r="S185" s="1"/>
  <c r="T185" s="1"/>
  <c r="P185"/>
  <c r="R184"/>
  <c r="Q184"/>
  <c r="S184" s="1"/>
  <c r="T184" s="1"/>
  <c r="P184"/>
  <c r="R183"/>
  <c r="Q183"/>
  <c r="S183" s="1"/>
  <c r="T183" s="1"/>
  <c r="P183"/>
  <c r="R182"/>
  <c r="Q182"/>
  <c r="S182" s="1"/>
  <c r="T182" s="1"/>
  <c r="P182"/>
  <c r="R181"/>
  <c r="Q181"/>
  <c r="S181" s="1"/>
  <c r="T181" s="1"/>
  <c r="P181"/>
  <c r="R180"/>
  <c r="Q180"/>
  <c r="S180" s="1"/>
  <c r="T180" s="1"/>
  <c r="P180"/>
  <c r="R179"/>
  <c r="Q179"/>
  <c r="S179" s="1"/>
  <c r="T179" s="1"/>
  <c r="P179"/>
  <c r="R178"/>
  <c r="Q178"/>
  <c r="S178" s="1"/>
  <c r="T178" s="1"/>
  <c r="P178"/>
  <c r="R177"/>
  <c r="Q177"/>
  <c r="S177" s="1"/>
  <c r="T177" s="1"/>
  <c r="P177"/>
  <c r="R176"/>
  <c r="Q176"/>
  <c r="S176" s="1"/>
  <c r="T176" s="1"/>
  <c r="P176"/>
  <c r="R175"/>
  <c r="Q175"/>
  <c r="S175" s="1"/>
  <c r="T175" s="1"/>
  <c r="P175"/>
  <c r="R174"/>
  <c r="Q174"/>
  <c r="S174" s="1"/>
  <c r="T174" s="1"/>
  <c r="P174"/>
  <c r="R173"/>
  <c r="Q173"/>
  <c r="S173" s="1"/>
  <c r="T173" s="1"/>
  <c r="P173"/>
  <c r="R172"/>
  <c r="Q172"/>
  <c r="S172" s="1"/>
  <c r="T172" s="1"/>
  <c r="P172"/>
  <c r="R171"/>
  <c r="Q171"/>
  <c r="S171" s="1"/>
  <c r="T171" s="1"/>
  <c r="P171"/>
  <c r="R170"/>
  <c r="Q170"/>
  <c r="S170" s="1"/>
  <c r="T170" s="1"/>
  <c r="P170"/>
  <c r="R169"/>
  <c r="Q169"/>
  <c r="S169" s="1"/>
  <c r="T169" s="1"/>
  <c r="P169"/>
  <c r="R168"/>
  <c r="Q168"/>
  <c r="S168" s="1"/>
  <c r="T168" s="1"/>
  <c r="P168"/>
  <c r="R167"/>
  <c r="Q167"/>
  <c r="S167" s="1"/>
  <c r="T167" s="1"/>
  <c r="P167"/>
  <c r="R166"/>
  <c r="Q166"/>
  <c r="S166" s="1"/>
  <c r="T166" s="1"/>
  <c r="P166"/>
  <c r="R165"/>
  <c r="Q165"/>
  <c r="S165" s="1"/>
  <c r="T165" s="1"/>
  <c r="P165"/>
  <c r="R164"/>
  <c r="Q164"/>
  <c r="S164" s="1"/>
  <c r="T164" s="1"/>
  <c r="P164"/>
  <c r="R163"/>
  <c r="Q163"/>
  <c r="S163" s="1"/>
  <c r="T163" s="1"/>
  <c r="P163"/>
  <c r="R162"/>
  <c r="Q162"/>
  <c r="S162" s="1"/>
  <c r="T162" s="1"/>
  <c r="P162"/>
  <c r="R161"/>
  <c r="Q161"/>
  <c r="S161" s="1"/>
  <c r="T161" s="1"/>
  <c r="P161"/>
  <c r="R160"/>
  <c r="Q160"/>
  <c r="S160" s="1"/>
  <c r="T160" s="1"/>
  <c r="P160"/>
  <c r="R159"/>
  <c r="Q159"/>
  <c r="S159" s="1"/>
  <c r="T159" s="1"/>
  <c r="P159"/>
  <c r="R158"/>
  <c r="Q158"/>
  <c r="S158" s="1"/>
  <c r="T158" s="1"/>
  <c r="P158"/>
  <c r="R157"/>
  <c r="Q157"/>
  <c r="S157" s="1"/>
  <c r="T157" s="1"/>
  <c r="P157"/>
  <c r="R156"/>
  <c r="Q156"/>
  <c r="S156" s="1"/>
  <c r="T156" s="1"/>
  <c r="P156"/>
  <c r="R155"/>
  <c r="Q155"/>
  <c r="S155" s="1"/>
  <c r="T155" s="1"/>
  <c r="P155"/>
  <c r="R154"/>
  <c r="Q154"/>
  <c r="S154" s="1"/>
  <c r="T154" s="1"/>
  <c r="P154"/>
  <c r="R153"/>
  <c r="Q153"/>
  <c r="S153" s="1"/>
  <c r="T153" s="1"/>
  <c r="P153"/>
  <c r="R152"/>
  <c r="Q152"/>
  <c r="S152" s="1"/>
  <c r="T152" s="1"/>
  <c r="P152"/>
  <c r="R151"/>
  <c r="Q151"/>
  <c r="S151" s="1"/>
  <c r="T151" s="1"/>
  <c r="P151"/>
  <c r="R150"/>
  <c r="Q150"/>
  <c r="S150" s="1"/>
  <c r="T150" s="1"/>
  <c r="P150"/>
  <c r="R149"/>
  <c r="Q149"/>
  <c r="S149" s="1"/>
  <c r="T149" s="1"/>
  <c r="P149"/>
  <c r="R148"/>
  <c r="Q148"/>
  <c r="S148" s="1"/>
  <c r="T148" s="1"/>
  <c r="P148"/>
  <c r="R147"/>
  <c r="Q147"/>
  <c r="S147" s="1"/>
  <c r="T147" s="1"/>
  <c r="P147"/>
  <c r="R146"/>
  <c r="Q146"/>
  <c r="S146" s="1"/>
  <c r="T146" s="1"/>
  <c r="P146"/>
  <c r="R145"/>
  <c r="Q145"/>
  <c r="S145" s="1"/>
  <c r="T145" s="1"/>
  <c r="P145"/>
  <c r="R144"/>
  <c r="Q144"/>
  <c r="S144" s="1"/>
  <c r="T144" s="1"/>
  <c r="P144"/>
  <c r="R143"/>
  <c r="Q143"/>
  <c r="S143" s="1"/>
  <c r="T143" s="1"/>
  <c r="P143"/>
  <c r="R142"/>
  <c r="Q142"/>
  <c r="S142" s="1"/>
  <c r="T142" s="1"/>
  <c r="P142"/>
  <c r="R141"/>
  <c r="Q141"/>
  <c r="S141" s="1"/>
  <c r="T141" s="1"/>
  <c r="P141"/>
  <c r="R140"/>
  <c r="Q140"/>
  <c r="S140" s="1"/>
  <c r="T140" s="1"/>
  <c r="P140"/>
  <c r="R139"/>
  <c r="Q139"/>
  <c r="S139" s="1"/>
  <c r="T139" s="1"/>
  <c r="P139"/>
  <c r="R138"/>
  <c r="Q138"/>
  <c r="S138" s="1"/>
  <c r="T138" s="1"/>
  <c r="P138"/>
  <c r="R137"/>
  <c r="Q137"/>
  <c r="S137" s="1"/>
  <c r="T137" s="1"/>
  <c r="P137"/>
  <c r="R136"/>
  <c r="Q136"/>
  <c r="S136" s="1"/>
  <c r="T136" s="1"/>
  <c r="P136"/>
  <c r="R135"/>
  <c r="Q135"/>
  <c r="S135" s="1"/>
  <c r="T135" s="1"/>
  <c r="P135"/>
  <c r="R134"/>
  <c r="Q134"/>
  <c r="S134" s="1"/>
  <c r="T134" s="1"/>
  <c r="P134"/>
  <c r="R133"/>
  <c r="Q133"/>
  <c r="S133" s="1"/>
  <c r="T133" s="1"/>
  <c r="P133"/>
  <c r="R132"/>
  <c r="Q132"/>
  <c r="S132" s="1"/>
  <c r="T132" s="1"/>
  <c r="P132"/>
  <c r="R131"/>
  <c r="Q131"/>
  <c r="S131" s="1"/>
  <c r="T131" s="1"/>
  <c r="P131"/>
  <c r="R130"/>
  <c r="Q130"/>
  <c r="S130" s="1"/>
  <c r="T130" s="1"/>
  <c r="P130"/>
  <c r="R129"/>
  <c r="Q129"/>
  <c r="S129" s="1"/>
  <c r="T129" s="1"/>
  <c r="P129"/>
  <c r="R128"/>
  <c r="Q128"/>
  <c r="S128" s="1"/>
  <c r="T128" s="1"/>
  <c r="P128"/>
  <c r="R127"/>
  <c r="Q127"/>
  <c r="S127" s="1"/>
  <c r="T127" s="1"/>
  <c r="P127"/>
  <c r="R126"/>
  <c r="Q126"/>
  <c r="S126" s="1"/>
  <c r="T126" s="1"/>
  <c r="P126"/>
  <c r="R125"/>
  <c r="Q125"/>
  <c r="S125" s="1"/>
  <c r="T125" s="1"/>
  <c r="P125"/>
  <c r="R124"/>
  <c r="Q124"/>
  <c r="S124" s="1"/>
  <c r="T124" s="1"/>
  <c r="P124"/>
  <c r="R123"/>
  <c r="Q123"/>
  <c r="S123" s="1"/>
  <c r="T123" s="1"/>
  <c r="P123"/>
  <c r="R122"/>
  <c r="Q122"/>
  <c r="S122" s="1"/>
  <c r="T122" s="1"/>
  <c r="P122"/>
  <c r="R121"/>
  <c r="Q121"/>
  <c r="S121" s="1"/>
  <c r="T121" s="1"/>
  <c r="P121"/>
  <c r="R120"/>
  <c r="Q120"/>
  <c r="S120" s="1"/>
  <c r="T120" s="1"/>
  <c r="P120"/>
  <c r="R119"/>
  <c r="Q119"/>
  <c r="S119" s="1"/>
  <c r="T119" s="1"/>
  <c r="P119"/>
  <c r="R118"/>
  <c r="Q118"/>
  <c r="S118" s="1"/>
  <c r="T118" s="1"/>
  <c r="P118"/>
  <c r="R117"/>
  <c r="Q117"/>
  <c r="S117" s="1"/>
  <c r="T117" s="1"/>
  <c r="P117"/>
  <c r="R116"/>
  <c r="Q116"/>
  <c r="S116" s="1"/>
  <c r="T116" s="1"/>
  <c r="P116"/>
  <c r="R115"/>
  <c r="Q115"/>
  <c r="S115" s="1"/>
  <c r="T115" s="1"/>
  <c r="P115"/>
  <c r="R114"/>
  <c r="Q114"/>
  <c r="S114" s="1"/>
  <c r="T114" s="1"/>
  <c r="P114"/>
  <c r="R113"/>
  <c r="Q113"/>
  <c r="S113" s="1"/>
  <c r="T113" s="1"/>
  <c r="P113"/>
  <c r="R112"/>
  <c r="Q112"/>
  <c r="S112" s="1"/>
  <c r="T112" s="1"/>
  <c r="P112"/>
  <c r="R111"/>
  <c r="Q111"/>
  <c r="S111" s="1"/>
  <c r="T111" s="1"/>
  <c r="P111"/>
  <c r="R110"/>
  <c r="Q110"/>
  <c r="S110" s="1"/>
  <c r="T110" s="1"/>
  <c r="P110"/>
  <c r="R109"/>
  <c r="Q109"/>
  <c r="S109" s="1"/>
  <c r="T109" s="1"/>
  <c r="P109"/>
  <c r="R108"/>
  <c r="Q108"/>
  <c r="S108" s="1"/>
  <c r="T108" s="1"/>
  <c r="P108"/>
  <c r="R107"/>
  <c r="Q107"/>
  <c r="S107" s="1"/>
  <c r="T107" s="1"/>
  <c r="P107"/>
  <c r="R106"/>
  <c r="Q106"/>
  <c r="S106" s="1"/>
  <c r="T106" s="1"/>
  <c r="P106"/>
  <c r="R105"/>
  <c r="Q105"/>
  <c r="S105" s="1"/>
  <c r="T105" s="1"/>
  <c r="P105"/>
  <c r="R104"/>
  <c r="Q104"/>
  <c r="S104" s="1"/>
  <c r="T104" s="1"/>
  <c r="P104"/>
  <c r="R103"/>
  <c r="Q103"/>
  <c r="S103" s="1"/>
  <c r="T103" s="1"/>
  <c r="P103"/>
  <c r="R102"/>
  <c r="Q102"/>
  <c r="S102" s="1"/>
  <c r="T102" s="1"/>
  <c r="P102"/>
  <c r="R101"/>
  <c r="Q101"/>
  <c r="S101" s="1"/>
  <c r="T101" s="1"/>
  <c r="P101"/>
  <c r="R100"/>
  <c r="Q100"/>
  <c r="S100" s="1"/>
  <c r="T100" s="1"/>
  <c r="P100"/>
  <c r="R99"/>
  <c r="Q99"/>
  <c r="S99" s="1"/>
  <c r="T99" s="1"/>
  <c r="P99"/>
  <c r="R98"/>
  <c r="Q98"/>
  <c r="S98" s="1"/>
  <c r="T98" s="1"/>
  <c r="P98"/>
  <c r="R97"/>
  <c r="Q97"/>
  <c r="S97" s="1"/>
  <c r="T97" s="1"/>
  <c r="P97"/>
  <c r="R96"/>
  <c r="Q96"/>
  <c r="S96" s="1"/>
  <c r="T96" s="1"/>
  <c r="P96"/>
  <c r="R95"/>
  <c r="Q95"/>
  <c r="S95" s="1"/>
  <c r="T95" s="1"/>
  <c r="P95"/>
  <c r="R94"/>
  <c r="Q94"/>
  <c r="S94" s="1"/>
  <c r="T94" s="1"/>
  <c r="P94"/>
  <c r="R93"/>
  <c r="Q93"/>
  <c r="S93" s="1"/>
  <c r="T93" s="1"/>
  <c r="P93"/>
  <c r="R92"/>
  <c r="Q92"/>
  <c r="S92" s="1"/>
  <c r="T92" s="1"/>
  <c r="P92"/>
  <c r="R91"/>
  <c r="Q91"/>
  <c r="S91" s="1"/>
  <c r="T91" s="1"/>
  <c r="P91"/>
  <c r="R90"/>
  <c r="Q90"/>
  <c r="S90" s="1"/>
  <c r="T90" s="1"/>
  <c r="P90"/>
  <c r="R89"/>
  <c r="Q89"/>
  <c r="S89" s="1"/>
  <c r="T89" s="1"/>
  <c r="P89"/>
  <c r="R88"/>
  <c r="Q88"/>
  <c r="S88" s="1"/>
  <c r="T88" s="1"/>
  <c r="P88"/>
  <c r="R87"/>
  <c r="Q87"/>
  <c r="S87" s="1"/>
  <c r="T87" s="1"/>
  <c r="P87"/>
  <c r="R86"/>
  <c r="Q86"/>
  <c r="S86" s="1"/>
  <c r="T86" s="1"/>
  <c r="P86"/>
  <c r="R85"/>
  <c r="Q85"/>
  <c r="S85" s="1"/>
  <c r="T85" s="1"/>
  <c r="P85"/>
  <c r="R84"/>
  <c r="Q84"/>
  <c r="S84" s="1"/>
  <c r="T84" s="1"/>
  <c r="P84"/>
  <c r="R83"/>
  <c r="Q83"/>
  <c r="S83" s="1"/>
  <c r="T83" s="1"/>
  <c r="P83"/>
  <c r="R82"/>
  <c r="Q82"/>
  <c r="S82" s="1"/>
  <c r="T82" s="1"/>
  <c r="P82"/>
  <c r="R81"/>
  <c r="Q81"/>
  <c r="S81" s="1"/>
  <c r="T81" s="1"/>
  <c r="P81"/>
  <c r="R80"/>
  <c r="Q80"/>
  <c r="S80" s="1"/>
  <c r="T80" s="1"/>
  <c r="P80"/>
  <c r="R79"/>
  <c r="Q79"/>
  <c r="S79" s="1"/>
  <c r="T79" s="1"/>
  <c r="P79"/>
  <c r="R78"/>
  <c r="Q78"/>
  <c r="S78" s="1"/>
  <c r="T78" s="1"/>
  <c r="P78"/>
  <c r="R77"/>
  <c r="Q77"/>
  <c r="S77" s="1"/>
  <c r="T77" s="1"/>
  <c r="P77"/>
  <c r="R76"/>
  <c r="Q76"/>
  <c r="S76" s="1"/>
  <c r="T76" s="1"/>
  <c r="P76"/>
  <c r="R75"/>
  <c r="Q75"/>
  <c r="S75" s="1"/>
  <c r="T75" s="1"/>
  <c r="P75"/>
  <c r="R74"/>
  <c r="Q74"/>
  <c r="S74" s="1"/>
  <c r="T74" s="1"/>
  <c r="P74"/>
  <c r="R73"/>
  <c r="Q73"/>
  <c r="S73" s="1"/>
  <c r="T73" s="1"/>
  <c r="P73"/>
  <c r="R72"/>
  <c r="Q72"/>
  <c r="S72" s="1"/>
  <c r="T72" s="1"/>
  <c r="P72"/>
  <c r="R71"/>
  <c r="Q71"/>
  <c r="S71" s="1"/>
  <c r="T71" s="1"/>
  <c r="P71"/>
  <c r="R70"/>
  <c r="Q70"/>
  <c r="S70" s="1"/>
  <c r="T70" s="1"/>
  <c r="P70"/>
  <c r="R69"/>
  <c r="Q69"/>
  <c r="S69" s="1"/>
  <c r="T69" s="1"/>
  <c r="P69"/>
  <c r="R68"/>
  <c r="Q68"/>
  <c r="S68" s="1"/>
  <c r="T68" s="1"/>
  <c r="P68"/>
  <c r="R67"/>
  <c r="Q67"/>
  <c r="S67" s="1"/>
  <c r="T67" s="1"/>
  <c r="P67"/>
  <c r="R66"/>
  <c r="Q66"/>
  <c r="S66" s="1"/>
  <c r="T66" s="1"/>
  <c r="P66"/>
  <c r="R65"/>
  <c r="Q65"/>
  <c r="S65" s="1"/>
  <c r="T65" s="1"/>
  <c r="P65"/>
  <c r="R64"/>
  <c r="Q64"/>
  <c r="S64" s="1"/>
  <c r="T64" s="1"/>
  <c r="P64"/>
  <c r="R63"/>
  <c r="Q63"/>
  <c r="S63" s="1"/>
  <c r="T63" s="1"/>
  <c r="P63"/>
  <c r="R62"/>
  <c r="Q62"/>
  <c r="S62" s="1"/>
  <c r="T62" s="1"/>
  <c r="P62"/>
  <c r="R61"/>
  <c r="Q61"/>
  <c r="S61" s="1"/>
  <c r="T61" s="1"/>
  <c r="P61"/>
  <c r="R60"/>
  <c r="Q60"/>
  <c r="S60" s="1"/>
  <c r="T60" s="1"/>
  <c r="P60"/>
  <c r="R59"/>
  <c r="Q59"/>
  <c r="S59" s="1"/>
  <c r="T59" s="1"/>
  <c r="P59"/>
  <c r="R58"/>
  <c r="Q58"/>
  <c r="S58" s="1"/>
  <c r="T58" s="1"/>
  <c r="P58"/>
  <c r="R57"/>
  <c r="Q57"/>
  <c r="S57" s="1"/>
  <c r="T57" s="1"/>
  <c r="P57"/>
  <c r="R56"/>
  <c r="Q56"/>
  <c r="S56" s="1"/>
  <c r="T56" s="1"/>
  <c r="P56"/>
  <c r="R55"/>
  <c r="Q55"/>
  <c r="S55" s="1"/>
  <c r="T55" s="1"/>
  <c r="P55"/>
  <c r="R54"/>
  <c r="Q54"/>
  <c r="S54" s="1"/>
  <c r="T54" s="1"/>
  <c r="P54"/>
  <c r="R53"/>
  <c r="Q53"/>
  <c r="S53" s="1"/>
  <c r="T53" s="1"/>
  <c r="P53"/>
  <c r="R52"/>
  <c r="Q52"/>
  <c r="S52" s="1"/>
  <c r="T52" s="1"/>
  <c r="P52"/>
  <c r="R51"/>
  <c r="Q51"/>
  <c r="S51" s="1"/>
  <c r="T51" s="1"/>
  <c r="P51"/>
  <c r="R50"/>
  <c r="Q50"/>
  <c r="S50" s="1"/>
  <c r="T50" s="1"/>
  <c r="P50"/>
  <c r="R49"/>
  <c r="Q49"/>
  <c r="S49" s="1"/>
  <c r="T49" s="1"/>
  <c r="P49"/>
  <c r="R48"/>
  <c r="Q48"/>
  <c r="S48" s="1"/>
  <c r="T48" s="1"/>
  <c r="P48"/>
  <c r="R47"/>
  <c r="Q47"/>
  <c r="S47" s="1"/>
  <c r="T47" s="1"/>
  <c r="P47"/>
  <c r="R46"/>
  <c r="Q46"/>
  <c r="S46" s="1"/>
  <c r="T46" s="1"/>
  <c r="P46"/>
  <c r="R45"/>
  <c r="Q45"/>
  <c r="S45" s="1"/>
  <c r="T45" s="1"/>
  <c r="P45"/>
  <c r="R44"/>
  <c r="Q44"/>
  <c r="S44" s="1"/>
  <c r="T44" s="1"/>
  <c r="P44"/>
  <c r="R43"/>
  <c r="Q43"/>
  <c r="S43" s="1"/>
  <c r="T43" s="1"/>
  <c r="P43"/>
  <c r="R42"/>
  <c r="Q42"/>
  <c r="S42" s="1"/>
  <c r="T42" s="1"/>
  <c r="P42"/>
  <c r="R41"/>
  <c r="Q41"/>
  <c r="S41" s="1"/>
  <c r="T41" s="1"/>
  <c r="P41"/>
  <c r="R40"/>
  <c r="Q40"/>
  <c r="S40" s="1"/>
  <c r="T40" s="1"/>
  <c r="P40"/>
  <c r="R39"/>
  <c r="Q39"/>
  <c r="S39" s="1"/>
  <c r="T39" s="1"/>
  <c r="P39"/>
  <c r="R38"/>
  <c r="Q38"/>
  <c r="S38" s="1"/>
  <c r="T38" s="1"/>
  <c r="P38"/>
  <c r="R37"/>
  <c r="Q37"/>
  <c r="S37" s="1"/>
  <c r="T37" s="1"/>
  <c r="P37"/>
  <c r="R36"/>
  <c r="Q36"/>
  <c r="S36" s="1"/>
  <c r="T36" s="1"/>
  <c r="P36"/>
  <c r="R35"/>
  <c r="Q35"/>
  <c r="S35" s="1"/>
  <c r="T35" s="1"/>
  <c r="P35"/>
  <c r="R34"/>
  <c r="Q34"/>
  <c r="S34" s="1"/>
  <c r="T34" s="1"/>
  <c r="P34"/>
  <c r="R33"/>
  <c r="Q33"/>
  <c r="S33" s="1"/>
  <c r="T33" s="1"/>
  <c r="P33"/>
  <c r="R32"/>
  <c r="Q32"/>
  <c r="S32" s="1"/>
  <c r="T32" s="1"/>
  <c r="P32"/>
  <c r="R31"/>
  <c r="Q31"/>
  <c r="S31" s="1"/>
  <c r="T31" s="1"/>
  <c r="P31"/>
  <c r="R30"/>
  <c r="Q30"/>
  <c r="S30" s="1"/>
  <c r="T30" s="1"/>
  <c r="P30"/>
  <c r="R29"/>
  <c r="Q29"/>
  <c r="S29" s="1"/>
  <c r="T29" s="1"/>
  <c r="P29"/>
  <c r="R28"/>
  <c r="Q28"/>
  <c r="S28" s="1"/>
  <c r="T28" s="1"/>
  <c r="P28"/>
  <c r="R27"/>
  <c r="Q27"/>
  <c r="S27" s="1"/>
  <c r="T27" s="1"/>
  <c r="P27"/>
  <c r="R26"/>
  <c r="Q26"/>
  <c r="S26" s="1"/>
  <c r="T26" s="1"/>
  <c r="P26"/>
  <c r="R25"/>
  <c r="Q25"/>
  <c r="S25" s="1"/>
  <c r="T25" s="1"/>
  <c r="P25"/>
  <c r="R24"/>
  <c r="Q24"/>
  <c r="S24" s="1"/>
  <c r="T24" s="1"/>
  <c r="P24"/>
  <c r="R23"/>
  <c r="Q23"/>
  <c r="S23" s="1"/>
  <c r="T23" s="1"/>
  <c r="P23"/>
  <c r="R22"/>
  <c r="Q22"/>
  <c r="S22" s="1"/>
  <c r="T22" s="1"/>
  <c r="P22"/>
  <c r="R21"/>
  <c r="Q21"/>
  <c r="S21" s="1"/>
  <c r="T21" s="1"/>
  <c r="P21"/>
  <c r="R20"/>
  <c r="Q20"/>
  <c r="S20" s="1"/>
  <c r="T20" s="1"/>
  <c r="P20"/>
  <c r="R19"/>
  <c r="Q19"/>
  <c r="S19" s="1"/>
  <c r="T19" s="1"/>
  <c r="P19"/>
  <c r="R18"/>
  <c r="Q18"/>
  <c r="S18" s="1"/>
  <c r="T18" s="1"/>
  <c r="P18"/>
  <c r="R17"/>
  <c r="Q17"/>
  <c r="S17" s="1"/>
  <c r="T17" s="1"/>
  <c r="P17"/>
  <c r="R16"/>
  <c r="Q16"/>
  <c r="S16" s="1"/>
  <c r="T16" s="1"/>
  <c r="P16"/>
  <c r="R15"/>
  <c r="Q15"/>
  <c r="S15" s="1"/>
  <c r="T15" s="1"/>
  <c r="P15"/>
  <c r="R14"/>
  <c r="Q14"/>
  <c r="S14" s="1"/>
  <c r="T14" s="1"/>
  <c r="P14"/>
  <c r="R13"/>
  <c r="Q13"/>
  <c r="S13" s="1"/>
  <c r="T13" s="1"/>
  <c r="P13"/>
  <c r="R12"/>
  <c r="Q12"/>
  <c r="S12" s="1"/>
  <c r="T12" s="1"/>
  <c r="P12"/>
  <c r="R11"/>
  <c r="Q11"/>
  <c r="S11" s="1"/>
  <c r="T11" s="1"/>
  <c r="P11"/>
  <c r="R10"/>
  <c r="Q10"/>
  <c r="S10" s="1"/>
  <c r="T10" s="1"/>
  <c r="P10"/>
  <c r="R9"/>
  <c r="Q9"/>
  <c r="S9" s="1"/>
  <c r="T9" s="1"/>
  <c r="P9"/>
  <c r="R8"/>
  <c r="Q8"/>
  <c r="S8" s="1"/>
  <c r="T8" s="1"/>
  <c r="P8"/>
  <c r="R7"/>
  <c r="Q7"/>
  <c r="S7" s="1"/>
  <c r="T7" s="1"/>
  <c r="P7"/>
  <c r="R6"/>
  <c r="Q6"/>
  <c r="F2"/>
  <c r="R367" i="9"/>
  <c r="Q367"/>
  <c r="S367" s="1"/>
  <c r="T367" s="1"/>
  <c r="P367"/>
  <c r="R366"/>
  <c r="Q366"/>
  <c r="S366" s="1"/>
  <c r="T366" s="1"/>
  <c r="P366"/>
  <c r="R365"/>
  <c r="Q365"/>
  <c r="S365" s="1"/>
  <c r="T365" s="1"/>
  <c r="P365"/>
  <c r="R364"/>
  <c r="Q364"/>
  <c r="S364" s="1"/>
  <c r="T364" s="1"/>
  <c r="P364"/>
  <c r="R363"/>
  <c r="Q363"/>
  <c r="S363" s="1"/>
  <c r="T363" s="1"/>
  <c r="P363"/>
  <c r="R362"/>
  <c r="Q362"/>
  <c r="S362" s="1"/>
  <c r="T362" s="1"/>
  <c r="P362"/>
  <c r="R361"/>
  <c r="Q361"/>
  <c r="S361" s="1"/>
  <c r="T361" s="1"/>
  <c r="P361"/>
  <c r="R360"/>
  <c r="Q360"/>
  <c r="S360" s="1"/>
  <c r="T360" s="1"/>
  <c r="P360"/>
  <c r="R359"/>
  <c r="Q359"/>
  <c r="S359" s="1"/>
  <c r="T359" s="1"/>
  <c r="P359"/>
  <c r="R358"/>
  <c r="Q358"/>
  <c r="S358" s="1"/>
  <c r="T358" s="1"/>
  <c r="P358"/>
  <c r="R357"/>
  <c r="Q357"/>
  <c r="S357" s="1"/>
  <c r="T357" s="1"/>
  <c r="P357"/>
  <c r="R356"/>
  <c r="Q356"/>
  <c r="S356" s="1"/>
  <c r="T356" s="1"/>
  <c r="P356"/>
  <c r="R355"/>
  <c r="Q355"/>
  <c r="S355" s="1"/>
  <c r="T355" s="1"/>
  <c r="P355"/>
  <c r="R354"/>
  <c r="Q354"/>
  <c r="S354" s="1"/>
  <c r="T354" s="1"/>
  <c r="P354"/>
  <c r="R353"/>
  <c r="Q353"/>
  <c r="S353" s="1"/>
  <c r="T353" s="1"/>
  <c r="P353"/>
  <c r="R352"/>
  <c r="Q352"/>
  <c r="S352" s="1"/>
  <c r="T352" s="1"/>
  <c r="P352"/>
  <c r="R351"/>
  <c r="Q351"/>
  <c r="S351" s="1"/>
  <c r="T351" s="1"/>
  <c r="P351"/>
  <c r="R350"/>
  <c r="Q350"/>
  <c r="S350" s="1"/>
  <c r="T350" s="1"/>
  <c r="P350"/>
  <c r="R349"/>
  <c r="Q349"/>
  <c r="S349" s="1"/>
  <c r="T349" s="1"/>
  <c r="P349"/>
  <c r="R348"/>
  <c r="Q348"/>
  <c r="S348" s="1"/>
  <c r="T348" s="1"/>
  <c r="P348"/>
  <c r="R347"/>
  <c r="Q347"/>
  <c r="S347" s="1"/>
  <c r="T347" s="1"/>
  <c r="P347"/>
  <c r="R346"/>
  <c r="Q346"/>
  <c r="S346" s="1"/>
  <c r="T346" s="1"/>
  <c r="P346"/>
  <c r="R345"/>
  <c r="Q345"/>
  <c r="S345" s="1"/>
  <c r="T345" s="1"/>
  <c r="P345"/>
  <c r="R344"/>
  <c r="Q344"/>
  <c r="S344" s="1"/>
  <c r="T344" s="1"/>
  <c r="P344"/>
  <c r="R343"/>
  <c r="Q343"/>
  <c r="S343" s="1"/>
  <c r="T343" s="1"/>
  <c r="P343"/>
  <c r="R342"/>
  <c r="Q342"/>
  <c r="S342" s="1"/>
  <c r="T342" s="1"/>
  <c r="P342"/>
  <c r="R341"/>
  <c r="Q341"/>
  <c r="S341" s="1"/>
  <c r="T341" s="1"/>
  <c r="P341"/>
  <c r="R340"/>
  <c r="Q340"/>
  <c r="S340" s="1"/>
  <c r="T340" s="1"/>
  <c r="P340"/>
  <c r="R339"/>
  <c r="Q339"/>
  <c r="S339" s="1"/>
  <c r="T339" s="1"/>
  <c r="P339"/>
  <c r="R338"/>
  <c r="Q338"/>
  <c r="S338" s="1"/>
  <c r="T338" s="1"/>
  <c r="P338"/>
  <c r="R337"/>
  <c r="Q337"/>
  <c r="S337" s="1"/>
  <c r="T337" s="1"/>
  <c r="P337"/>
  <c r="R336"/>
  <c r="Q336"/>
  <c r="S336" s="1"/>
  <c r="T336" s="1"/>
  <c r="P336"/>
  <c r="R335"/>
  <c r="Q335"/>
  <c r="S335" s="1"/>
  <c r="T335" s="1"/>
  <c r="P335"/>
  <c r="R334"/>
  <c r="Q334"/>
  <c r="S334" s="1"/>
  <c r="T334" s="1"/>
  <c r="P334"/>
  <c r="R333"/>
  <c r="Q333"/>
  <c r="S333" s="1"/>
  <c r="T333" s="1"/>
  <c r="P333"/>
  <c r="R332"/>
  <c r="Q332"/>
  <c r="S332" s="1"/>
  <c r="T332" s="1"/>
  <c r="P332"/>
  <c r="R331"/>
  <c r="Q331"/>
  <c r="S331" s="1"/>
  <c r="T331" s="1"/>
  <c r="P331"/>
  <c r="R330"/>
  <c r="Q330"/>
  <c r="S330" s="1"/>
  <c r="T330" s="1"/>
  <c r="P330"/>
  <c r="R329"/>
  <c r="Q329"/>
  <c r="S329" s="1"/>
  <c r="T329" s="1"/>
  <c r="P329"/>
  <c r="R328"/>
  <c r="Q328"/>
  <c r="S328" s="1"/>
  <c r="T328" s="1"/>
  <c r="P328"/>
  <c r="R327"/>
  <c r="Q327"/>
  <c r="S327" s="1"/>
  <c r="T327" s="1"/>
  <c r="P327"/>
  <c r="R326"/>
  <c r="Q326"/>
  <c r="S326" s="1"/>
  <c r="T326" s="1"/>
  <c r="P326"/>
  <c r="R325"/>
  <c r="Q325"/>
  <c r="S325" s="1"/>
  <c r="T325" s="1"/>
  <c r="P325"/>
  <c r="R324"/>
  <c r="Q324"/>
  <c r="S324" s="1"/>
  <c r="T324" s="1"/>
  <c r="P324"/>
  <c r="R323"/>
  <c r="Q323"/>
  <c r="S323" s="1"/>
  <c r="T323" s="1"/>
  <c r="P323"/>
  <c r="R322"/>
  <c r="Q322"/>
  <c r="S322" s="1"/>
  <c r="T322" s="1"/>
  <c r="P322"/>
  <c r="R321"/>
  <c r="Q321"/>
  <c r="S321" s="1"/>
  <c r="T321" s="1"/>
  <c r="P321"/>
  <c r="R320"/>
  <c r="Q320"/>
  <c r="S320" s="1"/>
  <c r="T320" s="1"/>
  <c r="P320"/>
  <c r="R319"/>
  <c r="Q319"/>
  <c r="S319" s="1"/>
  <c r="T319" s="1"/>
  <c r="P319"/>
  <c r="R318"/>
  <c r="Q318"/>
  <c r="S318" s="1"/>
  <c r="T318" s="1"/>
  <c r="P318"/>
  <c r="R317"/>
  <c r="Q317"/>
  <c r="S317" s="1"/>
  <c r="T317" s="1"/>
  <c r="P317"/>
  <c r="R316"/>
  <c r="Q316"/>
  <c r="S316" s="1"/>
  <c r="T316" s="1"/>
  <c r="P316"/>
  <c r="R315"/>
  <c r="Q315"/>
  <c r="S315" s="1"/>
  <c r="T315" s="1"/>
  <c r="P315"/>
  <c r="R314"/>
  <c r="Q314"/>
  <c r="S314" s="1"/>
  <c r="T314" s="1"/>
  <c r="P314"/>
  <c r="R313"/>
  <c r="Q313"/>
  <c r="S313" s="1"/>
  <c r="T313" s="1"/>
  <c r="P313"/>
  <c r="R312"/>
  <c r="Q312"/>
  <c r="S312" s="1"/>
  <c r="T312" s="1"/>
  <c r="P312"/>
  <c r="R311"/>
  <c r="Q311"/>
  <c r="S311" s="1"/>
  <c r="T311" s="1"/>
  <c r="P311"/>
  <c r="R310"/>
  <c r="Q310"/>
  <c r="S310" s="1"/>
  <c r="T310" s="1"/>
  <c r="P310"/>
  <c r="R309"/>
  <c r="Q309"/>
  <c r="S309" s="1"/>
  <c r="T309" s="1"/>
  <c r="P309"/>
  <c r="R308"/>
  <c r="Q308"/>
  <c r="S308" s="1"/>
  <c r="T308" s="1"/>
  <c r="P308"/>
  <c r="R307"/>
  <c r="Q307"/>
  <c r="S307" s="1"/>
  <c r="T307" s="1"/>
  <c r="P307"/>
  <c r="R306"/>
  <c r="Q306"/>
  <c r="S306" s="1"/>
  <c r="T306" s="1"/>
  <c r="P306"/>
  <c r="R305"/>
  <c r="Q305"/>
  <c r="S305" s="1"/>
  <c r="T305" s="1"/>
  <c r="P305"/>
  <c r="R304"/>
  <c r="Q304"/>
  <c r="S304" s="1"/>
  <c r="T304" s="1"/>
  <c r="P304"/>
  <c r="R303"/>
  <c r="Q303"/>
  <c r="S303" s="1"/>
  <c r="T303" s="1"/>
  <c r="P303"/>
  <c r="R302"/>
  <c r="Q302"/>
  <c r="S302" s="1"/>
  <c r="T302" s="1"/>
  <c r="P302"/>
  <c r="R301"/>
  <c r="Q301"/>
  <c r="S301" s="1"/>
  <c r="T301" s="1"/>
  <c r="P301"/>
  <c r="R300"/>
  <c r="Q300"/>
  <c r="S300" s="1"/>
  <c r="T300" s="1"/>
  <c r="P300"/>
  <c r="R299"/>
  <c r="Q299"/>
  <c r="S299" s="1"/>
  <c r="T299" s="1"/>
  <c r="P299"/>
  <c r="R298"/>
  <c r="Q298"/>
  <c r="S298" s="1"/>
  <c r="T298" s="1"/>
  <c r="P298"/>
  <c r="R297"/>
  <c r="Q297"/>
  <c r="S297" s="1"/>
  <c r="T297" s="1"/>
  <c r="P297"/>
  <c r="R296"/>
  <c r="Q296"/>
  <c r="S296" s="1"/>
  <c r="T296" s="1"/>
  <c r="P296"/>
  <c r="R295"/>
  <c r="Q295"/>
  <c r="S295" s="1"/>
  <c r="T295" s="1"/>
  <c r="P295"/>
  <c r="R294"/>
  <c r="Q294"/>
  <c r="S294" s="1"/>
  <c r="T294" s="1"/>
  <c r="P294"/>
  <c r="R293"/>
  <c r="Q293"/>
  <c r="S293" s="1"/>
  <c r="T293" s="1"/>
  <c r="P293"/>
  <c r="R292"/>
  <c r="Q292"/>
  <c r="S292" s="1"/>
  <c r="T292" s="1"/>
  <c r="P292"/>
  <c r="R291"/>
  <c r="Q291"/>
  <c r="S291" s="1"/>
  <c r="T291" s="1"/>
  <c r="P291"/>
  <c r="R290"/>
  <c r="Q290"/>
  <c r="S290" s="1"/>
  <c r="T290" s="1"/>
  <c r="P290"/>
  <c r="R289"/>
  <c r="Q289"/>
  <c r="S289" s="1"/>
  <c r="T289" s="1"/>
  <c r="P289"/>
  <c r="R288"/>
  <c r="Q288"/>
  <c r="S288" s="1"/>
  <c r="T288" s="1"/>
  <c r="P288"/>
  <c r="R287"/>
  <c r="Q287"/>
  <c r="S287" s="1"/>
  <c r="T287" s="1"/>
  <c r="P287"/>
  <c r="R286"/>
  <c r="Q286"/>
  <c r="S286" s="1"/>
  <c r="T286" s="1"/>
  <c r="P286"/>
  <c r="R285"/>
  <c r="Q285"/>
  <c r="S285" s="1"/>
  <c r="T285" s="1"/>
  <c r="P285"/>
  <c r="R284"/>
  <c r="Q284"/>
  <c r="S284" s="1"/>
  <c r="T284" s="1"/>
  <c r="P284"/>
  <c r="R283"/>
  <c r="Q283"/>
  <c r="S283" s="1"/>
  <c r="T283" s="1"/>
  <c r="P283"/>
  <c r="R282"/>
  <c r="Q282"/>
  <c r="S282" s="1"/>
  <c r="T282" s="1"/>
  <c r="P282"/>
  <c r="R281"/>
  <c r="Q281"/>
  <c r="S281" s="1"/>
  <c r="T281" s="1"/>
  <c r="P281"/>
  <c r="R280"/>
  <c r="Q280"/>
  <c r="S280" s="1"/>
  <c r="T280" s="1"/>
  <c r="P280"/>
  <c r="R279"/>
  <c r="Q279"/>
  <c r="S279" s="1"/>
  <c r="T279" s="1"/>
  <c r="P279"/>
  <c r="R278"/>
  <c r="Q278"/>
  <c r="S278" s="1"/>
  <c r="T278" s="1"/>
  <c r="P278"/>
  <c r="R277"/>
  <c r="Q277"/>
  <c r="S277" s="1"/>
  <c r="T277" s="1"/>
  <c r="P277"/>
  <c r="R276"/>
  <c r="Q276"/>
  <c r="S276" s="1"/>
  <c r="T276" s="1"/>
  <c r="P276"/>
  <c r="R275"/>
  <c r="Q275"/>
  <c r="S275" s="1"/>
  <c r="T275" s="1"/>
  <c r="P275"/>
  <c r="R274"/>
  <c r="Q274"/>
  <c r="S274" s="1"/>
  <c r="T274" s="1"/>
  <c r="P274"/>
  <c r="R273"/>
  <c r="Q273"/>
  <c r="S273" s="1"/>
  <c r="T273" s="1"/>
  <c r="P273"/>
  <c r="R272"/>
  <c r="Q272"/>
  <c r="S272" s="1"/>
  <c r="T272" s="1"/>
  <c r="P272"/>
  <c r="R271"/>
  <c r="Q271"/>
  <c r="S271" s="1"/>
  <c r="T271" s="1"/>
  <c r="P271"/>
  <c r="R270"/>
  <c r="Q270"/>
  <c r="S270" s="1"/>
  <c r="T270" s="1"/>
  <c r="P270"/>
  <c r="R269"/>
  <c r="Q269"/>
  <c r="S269" s="1"/>
  <c r="T269" s="1"/>
  <c r="P269"/>
  <c r="R268"/>
  <c r="Q268"/>
  <c r="S268" s="1"/>
  <c r="T268" s="1"/>
  <c r="P268"/>
  <c r="R267"/>
  <c r="Q267"/>
  <c r="S267" s="1"/>
  <c r="T267" s="1"/>
  <c r="P267"/>
  <c r="R266"/>
  <c r="Q266"/>
  <c r="S266" s="1"/>
  <c r="T266" s="1"/>
  <c r="P266"/>
  <c r="R265"/>
  <c r="Q265"/>
  <c r="S265" s="1"/>
  <c r="T265" s="1"/>
  <c r="P265"/>
  <c r="R264"/>
  <c r="Q264"/>
  <c r="S264" s="1"/>
  <c r="T264" s="1"/>
  <c r="P264"/>
  <c r="R263"/>
  <c r="Q263"/>
  <c r="S263" s="1"/>
  <c r="T263" s="1"/>
  <c r="P263"/>
  <c r="R262"/>
  <c r="Q262"/>
  <c r="S262" s="1"/>
  <c r="T262" s="1"/>
  <c r="P262"/>
  <c r="R261"/>
  <c r="Q261"/>
  <c r="S261" s="1"/>
  <c r="T261" s="1"/>
  <c r="P261"/>
  <c r="R260"/>
  <c r="Q260"/>
  <c r="S260" s="1"/>
  <c r="T260" s="1"/>
  <c r="P260"/>
  <c r="R259"/>
  <c r="Q259"/>
  <c r="S259" s="1"/>
  <c r="T259" s="1"/>
  <c r="P259"/>
  <c r="R258"/>
  <c r="Q258"/>
  <c r="S258" s="1"/>
  <c r="T258" s="1"/>
  <c r="P258"/>
  <c r="R257"/>
  <c r="Q257"/>
  <c r="S257" s="1"/>
  <c r="T257" s="1"/>
  <c r="P257"/>
  <c r="R256"/>
  <c r="Q256"/>
  <c r="S256" s="1"/>
  <c r="T256" s="1"/>
  <c r="P256"/>
  <c r="R255"/>
  <c r="Q255"/>
  <c r="S255" s="1"/>
  <c r="T255" s="1"/>
  <c r="P255"/>
  <c r="R254"/>
  <c r="Q254"/>
  <c r="S254" s="1"/>
  <c r="T254" s="1"/>
  <c r="P254"/>
  <c r="R253"/>
  <c r="Q253"/>
  <c r="S253" s="1"/>
  <c r="T253" s="1"/>
  <c r="P253"/>
  <c r="R252"/>
  <c r="Q252"/>
  <c r="S252" s="1"/>
  <c r="T252" s="1"/>
  <c r="P252"/>
  <c r="R251"/>
  <c r="Q251"/>
  <c r="S251" s="1"/>
  <c r="T251" s="1"/>
  <c r="P251"/>
  <c r="R250"/>
  <c r="Q250"/>
  <c r="S250" s="1"/>
  <c r="T250" s="1"/>
  <c r="P250"/>
  <c r="R249"/>
  <c r="Q249"/>
  <c r="S249" s="1"/>
  <c r="T249" s="1"/>
  <c r="P249"/>
  <c r="R248"/>
  <c r="Q248"/>
  <c r="S248" s="1"/>
  <c r="T248" s="1"/>
  <c r="P248"/>
  <c r="R247"/>
  <c r="Q247"/>
  <c r="S247" s="1"/>
  <c r="T247" s="1"/>
  <c r="P247"/>
  <c r="R246"/>
  <c r="Q246"/>
  <c r="S246" s="1"/>
  <c r="T246" s="1"/>
  <c r="P246"/>
  <c r="R245"/>
  <c r="Q245"/>
  <c r="S245" s="1"/>
  <c r="T245" s="1"/>
  <c r="P245"/>
  <c r="R244"/>
  <c r="Q244"/>
  <c r="S244" s="1"/>
  <c r="T244" s="1"/>
  <c r="P244"/>
  <c r="R243"/>
  <c r="Q243"/>
  <c r="S243" s="1"/>
  <c r="T243" s="1"/>
  <c r="P243"/>
  <c r="R242"/>
  <c r="Q242"/>
  <c r="S242" s="1"/>
  <c r="T242" s="1"/>
  <c r="P242"/>
  <c r="R241"/>
  <c r="Q241"/>
  <c r="S241" s="1"/>
  <c r="T241" s="1"/>
  <c r="P241"/>
  <c r="R240"/>
  <c r="Q240"/>
  <c r="S240" s="1"/>
  <c r="T240" s="1"/>
  <c r="P240"/>
  <c r="R239"/>
  <c r="Q239"/>
  <c r="S239" s="1"/>
  <c r="T239" s="1"/>
  <c r="P239"/>
  <c r="R238"/>
  <c r="Q238"/>
  <c r="S238" s="1"/>
  <c r="T238" s="1"/>
  <c r="P238"/>
  <c r="R237"/>
  <c r="Q237"/>
  <c r="S237" s="1"/>
  <c r="T237" s="1"/>
  <c r="P237"/>
  <c r="R236"/>
  <c r="Q236"/>
  <c r="S236" s="1"/>
  <c r="T236" s="1"/>
  <c r="P236"/>
  <c r="R235"/>
  <c r="Q235"/>
  <c r="S235" s="1"/>
  <c r="T235" s="1"/>
  <c r="P235"/>
  <c r="R234"/>
  <c r="Q234"/>
  <c r="S234" s="1"/>
  <c r="T234" s="1"/>
  <c r="P234"/>
  <c r="R233"/>
  <c r="Q233"/>
  <c r="S233" s="1"/>
  <c r="T233" s="1"/>
  <c r="P233"/>
  <c r="R232"/>
  <c r="Q232"/>
  <c r="S232" s="1"/>
  <c r="T232" s="1"/>
  <c r="P232"/>
  <c r="R231"/>
  <c r="Q231"/>
  <c r="S231" s="1"/>
  <c r="T231" s="1"/>
  <c r="P231"/>
  <c r="R230"/>
  <c r="Q230"/>
  <c r="S230" s="1"/>
  <c r="T230" s="1"/>
  <c r="P230"/>
  <c r="R229"/>
  <c r="Q229"/>
  <c r="S229" s="1"/>
  <c r="T229" s="1"/>
  <c r="P229"/>
  <c r="R228"/>
  <c r="Q228"/>
  <c r="S228" s="1"/>
  <c r="T228" s="1"/>
  <c r="P228"/>
  <c r="R227"/>
  <c r="Q227"/>
  <c r="S227" s="1"/>
  <c r="T227" s="1"/>
  <c r="P227"/>
  <c r="R226"/>
  <c r="Q226"/>
  <c r="S226" s="1"/>
  <c r="T226" s="1"/>
  <c r="P226"/>
  <c r="R225"/>
  <c r="Q225"/>
  <c r="S225" s="1"/>
  <c r="T225" s="1"/>
  <c r="P225"/>
  <c r="R224"/>
  <c r="Q224"/>
  <c r="S224" s="1"/>
  <c r="T224" s="1"/>
  <c r="P224"/>
  <c r="R223"/>
  <c r="Q223"/>
  <c r="S223" s="1"/>
  <c r="T223" s="1"/>
  <c r="P223"/>
  <c r="R222"/>
  <c r="Q222"/>
  <c r="S222" s="1"/>
  <c r="T222" s="1"/>
  <c r="P222"/>
  <c r="R221"/>
  <c r="Q221"/>
  <c r="S221" s="1"/>
  <c r="T221" s="1"/>
  <c r="P221"/>
  <c r="R220"/>
  <c r="Q220"/>
  <c r="S220" s="1"/>
  <c r="T220" s="1"/>
  <c r="P220"/>
  <c r="R219"/>
  <c r="Q219"/>
  <c r="S219" s="1"/>
  <c r="T219" s="1"/>
  <c r="P219"/>
  <c r="R218"/>
  <c r="Q218"/>
  <c r="S218" s="1"/>
  <c r="T218" s="1"/>
  <c r="P218"/>
  <c r="R217"/>
  <c r="Q217"/>
  <c r="S217" s="1"/>
  <c r="T217" s="1"/>
  <c r="P217"/>
  <c r="R216"/>
  <c r="Q216"/>
  <c r="S216" s="1"/>
  <c r="T216" s="1"/>
  <c r="P216"/>
  <c r="R215"/>
  <c r="Q215"/>
  <c r="S215" s="1"/>
  <c r="T215" s="1"/>
  <c r="P215"/>
  <c r="R214"/>
  <c r="Q214"/>
  <c r="S214" s="1"/>
  <c r="T214" s="1"/>
  <c r="P214"/>
  <c r="R213"/>
  <c r="Q213"/>
  <c r="S213" s="1"/>
  <c r="T213" s="1"/>
  <c r="P213"/>
  <c r="R212"/>
  <c r="Q212"/>
  <c r="S212" s="1"/>
  <c r="T212" s="1"/>
  <c r="P212"/>
  <c r="R211"/>
  <c r="Q211"/>
  <c r="S211" s="1"/>
  <c r="T211" s="1"/>
  <c r="P211"/>
  <c r="R210"/>
  <c r="Q210"/>
  <c r="S210" s="1"/>
  <c r="T210" s="1"/>
  <c r="P210"/>
  <c r="R209"/>
  <c r="Q209"/>
  <c r="S209" s="1"/>
  <c r="T209" s="1"/>
  <c r="P209"/>
  <c r="R208"/>
  <c r="Q208"/>
  <c r="S208" s="1"/>
  <c r="T208" s="1"/>
  <c r="P208"/>
  <c r="R207"/>
  <c r="Q207"/>
  <c r="S207" s="1"/>
  <c r="T207" s="1"/>
  <c r="P207"/>
  <c r="R206"/>
  <c r="Q206"/>
  <c r="S206" s="1"/>
  <c r="T206" s="1"/>
  <c r="P206"/>
  <c r="R205"/>
  <c r="Q205"/>
  <c r="S205" s="1"/>
  <c r="T205" s="1"/>
  <c r="P205"/>
  <c r="R204"/>
  <c r="Q204"/>
  <c r="S204" s="1"/>
  <c r="T204" s="1"/>
  <c r="P204"/>
  <c r="R203"/>
  <c r="Q203"/>
  <c r="S203" s="1"/>
  <c r="T203" s="1"/>
  <c r="P203"/>
  <c r="R202"/>
  <c r="Q202"/>
  <c r="S202" s="1"/>
  <c r="T202" s="1"/>
  <c r="P202"/>
  <c r="R201"/>
  <c r="Q201"/>
  <c r="S201" s="1"/>
  <c r="T201" s="1"/>
  <c r="P201"/>
  <c r="R200"/>
  <c r="Q200"/>
  <c r="S200" s="1"/>
  <c r="T200" s="1"/>
  <c r="P200"/>
  <c r="R199"/>
  <c r="Q199"/>
  <c r="S199" s="1"/>
  <c r="T199" s="1"/>
  <c r="P199"/>
  <c r="R198"/>
  <c r="Q198"/>
  <c r="S198" s="1"/>
  <c r="T198" s="1"/>
  <c r="P198"/>
  <c r="R197"/>
  <c r="Q197"/>
  <c r="S197" s="1"/>
  <c r="T197" s="1"/>
  <c r="P197"/>
  <c r="R196"/>
  <c r="Q196"/>
  <c r="S196" s="1"/>
  <c r="T196" s="1"/>
  <c r="P196"/>
  <c r="R195"/>
  <c r="Q195"/>
  <c r="S195" s="1"/>
  <c r="T195" s="1"/>
  <c r="P195"/>
  <c r="R194"/>
  <c r="Q194"/>
  <c r="S194" s="1"/>
  <c r="T194" s="1"/>
  <c r="P194"/>
  <c r="R193"/>
  <c r="Q193"/>
  <c r="S193" s="1"/>
  <c r="T193" s="1"/>
  <c r="P193"/>
  <c r="R192"/>
  <c r="Q192"/>
  <c r="S192" s="1"/>
  <c r="T192" s="1"/>
  <c r="P192"/>
  <c r="R191"/>
  <c r="Q191"/>
  <c r="S191" s="1"/>
  <c r="T191" s="1"/>
  <c r="P191"/>
  <c r="R190"/>
  <c r="Q190"/>
  <c r="S190" s="1"/>
  <c r="T190" s="1"/>
  <c r="P190"/>
  <c r="R189"/>
  <c r="Q189"/>
  <c r="S189" s="1"/>
  <c r="T189" s="1"/>
  <c r="P189"/>
  <c r="R188"/>
  <c r="Q188"/>
  <c r="S188" s="1"/>
  <c r="T188" s="1"/>
  <c r="P188"/>
  <c r="R187"/>
  <c r="Q187"/>
  <c r="S187" s="1"/>
  <c r="T187" s="1"/>
  <c r="P187"/>
  <c r="R186"/>
  <c r="Q186"/>
  <c r="S186" s="1"/>
  <c r="T186" s="1"/>
  <c r="P186"/>
  <c r="R185"/>
  <c r="Q185"/>
  <c r="S185" s="1"/>
  <c r="T185" s="1"/>
  <c r="P185"/>
  <c r="R184"/>
  <c r="Q184"/>
  <c r="S184" s="1"/>
  <c r="T184" s="1"/>
  <c r="P184"/>
  <c r="R183"/>
  <c r="Q183"/>
  <c r="S183" s="1"/>
  <c r="T183" s="1"/>
  <c r="P183"/>
  <c r="R182"/>
  <c r="Q182"/>
  <c r="S182" s="1"/>
  <c r="T182" s="1"/>
  <c r="P182"/>
  <c r="R181"/>
  <c r="Q181"/>
  <c r="S181" s="1"/>
  <c r="T181" s="1"/>
  <c r="P181"/>
  <c r="R180"/>
  <c r="Q180"/>
  <c r="S180" s="1"/>
  <c r="T180" s="1"/>
  <c r="P180"/>
  <c r="R179"/>
  <c r="Q179"/>
  <c r="S179" s="1"/>
  <c r="T179" s="1"/>
  <c r="P179"/>
  <c r="R178"/>
  <c r="Q178"/>
  <c r="S178" s="1"/>
  <c r="T178" s="1"/>
  <c r="P178"/>
  <c r="R177"/>
  <c r="Q177"/>
  <c r="S177" s="1"/>
  <c r="T177" s="1"/>
  <c r="P177"/>
  <c r="R176"/>
  <c r="Q176"/>
  <c r="S176" s="1"/>
  <c r="T176" s="1"/>
  <c r="P176"/>
  <c r="R175"/>
  <c r="Q175"/>
  <c r="S175" s="1"/>
  <c r="T175" s="1"/>
  <c r="P175"/>
  <c r="R174"/>
  <c r="Q174"/>
  <c r="S174" s="1"/>
  <c r="T174" s="1"/>
  <c r="P174"/>
  <c r="R173"/>
  <c r="Q173"/>
  <c r="S173" s="1"/>
  <c r="T173" s="1"/>
  <c r="P173"/>
  <c r="R172"/>
  <c r="Q172"/>
  <c r="S172" s="1"/>
  <c r="T172" s="1"/>
  <c r="P172"/>
  <c r="R171"/>
  <c r="Q171"/>
  <c r="S171" s="1"/>
  <c r="T171" s="1"/>
  <c r="P171"/>
  <c r="R170"/>
  <c r="Q170"/>
  <c r="S170" s="1"/>
  <c r="T170" s="1"/>
  <c r="P170"/>
  <c r="R169"/>
  <c r="Q169"/>
  <c r="S169" s="1"/>
  <c r="T169" s="1"/>
  <c r="P169"/>
  <c r="R168"/>
  <c r="Q168"/>
  <c r="S168" s="1"/>
  <c r="T168" s="1"/>
  <c r="P168"/>
  <c r="R167"/>
  <c r="Q167"/>
  <c r="S167" s="1"/>
  <c r="T167" s="1"/>
  <c r="P167"/>
  <c r="R166"/>
  <c r="Q166"/>
  <c r="S166" s="1"/>
  <c r="T166" s="1"/>
  <c r="P166"/>
  <c r="R165"/>
  <c r="Q165"/>
  <c r="S165" s="1"/>
  <c r="T165" s="1"/>
  <c r="P165"/>
  <c r="R164"/>
  <c r="Q164"/>
  <c r="S164" s="1"/>
  <c r="T164" s="1"/>
  <c r="P164"/>
  <c r="R163"/>
  <c r="Q163"/>
  <c r="S163" s="1"/>
  <c r="T163" s="1"/>
  <c r="P163"/>
  <c r="R162"/>
  <c r="Q162"/>
  <c r="S162" s="1"/>
  <c r="T162" s="1"/>
  <c r="P162"/>
  <c r="R161"/>
  <c r="Q161"/>
  <c r="S161" s="1"/>
  <c r="T161" s="1"/>
  <c r="P161"/>
  <c r="R160"/>
  <c r="Q160"/>
  <c r="S160" s="1"/>
  <c r="T160" s="1"/>
  <c r="P160"/>
  <c r="R159"/>
  <c r="Q159"/>
  <c r="S159" s="1"/>
  <c r="T159" s="1"/>
  <c r="P159"/>
  <c r="R158"/>
  <c r="Q158"/>
  <c r="S158" s="1"/>
  <c r="T158" s="1"/>
  <c r="P158"/>
  <c r="R157"/>
  <c r="Q157"/>
  <c r="S157" s="1"/>
  <c r="T157" s="1"/>
  <c r="P157"/>
  <c r="R156"/>
  <c r="Q156"/>
  <c r="S156" s="1"/>
  <c r="T156" s="1"/>
  <c r="P156"/>
  <c r="R155"/>
  <c r="Q155"/>
  <c r="S155" s="1"/>
  <c r="T155" s="1"/>
  <c r="P155"/>
  <c r="R154"/>
  <c r="Q154"/>
  <c r="S154" s="1"/>
  <c r="T154" s="1"/>
  <c r="P154"/>
  <c r="R153"/>
  <c r="Q153"/>
  <c r="S153" s="1"/>
  <c r="T153" s="1"/>
  <c r="P153"/>
  <c r="R152"/>
  <c r="Q152"/>
  <c r="S152" s="1"/>
  <c r="T152" s="1"/>
  <c r="P152"/>
  <c r="R151"/>
  <c r="Q151"/>
  <c r="S151" s="1"/>
  <c r="T151" s="1"/>
  <c r="P151"/>
  <c r="R150"/>
  <c r="Q150"/>
  <c r="S150" s="1"/>
  <c r="T150" s="1"/>
  <c r="P150"/>
  <c r="R149"/>
  <c r="Q149"/>
  <c r="S149" s="1"/>
  <c r="T149" s="1"/>
  <c r="P149"/>
  <c r="R148"/>
  <c r="Q148"/>
  <c r="S148" s="1"/>
  <c r="T148" s="1"/>
  <c r="P148"/>
  <c r="R147"/>
  <c r="Q147"/>
  <c r="S147" s="1"/>
  <c r="T147" s="1"/>
  <c r="P147"/>
  <c r="R146"/>
  <c r="Q146"/>
  <c r="S146" s="1"/>
  <c r="T146" s="1"/>
  <c r="P146"/>
  <c r="R145"/>
  <c r="Q145"/>
  <c r="S145" s="1"/>
  <c r="T145" s="1"/>
  <c r="P145"/>
  <c r="R144"/>
  <c r="Q144"/>
  <c r="S144" s="1"/>
  <c r="T144" s="1"/>
  <c r="P144"/>
  <c r="R143"/>
  <c r="Q143"/>
  <c r="S143" s="1"/>
  <c r="T143" s="1"/>
  <c r="P143"/>
  <c r="R142"/>
  <c r="Q142"/>
  <c r="S142" s="1"/>
  <c r="T142" s="1"/>
  <c r="P142"/>
  <c r="R141"/>
  <c r="Q141"/>
  <c r="S141" s="1"/>
  <c r="T141" s="1"/>
  <c r="P141"/>
  <c r="R140"/>
  <c r="Q140"/>
  <c r="S140" s="1"/>
  <c r="T140" s="1"/>
  <c r="P140"/>
  <c r="R139"/>
  <c r="Q139"/>
  <c r="S139" s="1"/>
  <c r="T139" s="1"/>
  <c r="P139"/>
  <c r="R138"/>
  <c r="Q138"/>
  <c r="S138" s="1"/>
  <c r="T138" s="1"/>
  <c r="P138"/>
  <c r="R137"/>
  <c r="Q137"/>
  <c r="S137" s="1"/>
  <c r="T137" s="1"/>
  <c r="P137"/>
  <c r="R136"/>
  <c r="Q136"/>
  <c r="S136" s="1"/>
  <c r="T136" s="1"/>
  <c r="P136"/>
  <c r="R135"/>
  <c r="Q135"/>
  <c r="S135" s="1"/>
  <c r="T135" s="1"/>
  <c r="P135"/>
  <c r="R134"/>
  <c r="Q134"/>
  <c r="S134" s="1"/>
  <c r="T134" s="1"/>
  <c r="P134"/>
  <c r="R133"/>
  <c r="Q133"/>
  <c r="S133" s="1"/>
  <c r="T133" s="1"/>
  <c r="P133"/>
  <c r="R132"/>
  <c r="Q132"/>
  <c r="S132" s="1"/>
  <c r="T132" s="1"/>
  <c r="P132"/>
  <c r="R131"/>
  <c r="Q131"/>
  <c r="S131" s="1"/>
  <c r="T131" s="1"/>
  <c r="P131"/>
  <c r="R130"/>
  <c r="Q130"/>
  <c r="S130" s="1"/>
  <c r="T130" s="1"/>
  <c r="P130"/>
  <c r="R129"/>
  <c r="Q129"/>
  <c r="S129" s="1"/>
  <c r="T129" s="1"/>
  <c r="P129"/>
  <c r="R128"/>
  <c r="Q128"/>
  <c r="S128" s="1"/>
  <c r="T128" s="1"/>
  <c r="P128"/>
  <c r="R127"/>
  <c r="Q127"/>
  <c r="S127" s="1"/>
  <c r="T127" s="1"/>
  <c r="P127"/>
  <c r="R126"/>
  <c r="Q126"/>
  <c r="S126" s="1"/>
  <c r="T126" s="1"/>
  <c r="P126"/>
  <c r="R125"/>
  <c r="Q125"/>
  <c r="S125" s="1"/>
  <c r="T125" s="1"/>
  <c r="P125"/>
  <c r="R124"/>
  <c r="Q124"/>
  <c r="S124" s="1"/>
  <c r="T124" s="1"/>
  <c r="P124"/>
  <c r="R123"/>
  <c r="Q123"/>
  <c r="S123" s="1"/>
  <c r="T123" s="1"/>
  <c r="P123"/>
  <c r="R122"/>
  <c r="Q122"/>
  <c r="S122" s="1"/>
  <c r="T122" s="1"/>
  <c r="P122"/>
  <c r="R121"/>
  <c r="Q121"/>
  <c r="S121" s="1"/>
  <c r="T121" s="1"/>
  <c r="P121"/>
  <c r="R120"/>
  <c r="Q120"/>
  <c r="S120" s="1"/>
  <c r="T120" s="1"/>
  <c r="P120"/>
  <c r="R119"/>
  <c r="Q119"/>
  <c r="S119" s="1"/>
  <c r="T119" s="1"/>
  <c r="P119"/>
  <c r="R118"/>
  <c r="Q118"/>
  <c r="S118" s="1"/>
  <c r="T118" s="1"/>
  <c r="P118"/>
  <c r="R117"/>
  <c r="Q117"/>
  <c r="S117" s="1"/>
  <c r="T117" s="1"/>
  <c r="P117"/>
  <c r="R116"/>
  <c r="Q116"/>
  <c r="S116" s="1"/>
  <c r="T116" s="1"/>
  <c r="P116"/>
  <c r="R115"/>
  <c r="Q115"/>
  <c r="S115" s="1"/>
  <c r="T115" s="1"/>
  <c r="P115"/>
  <c r="R114"/>
  <c r="Q114"/>
  <c r="S114" s="1"/>
  <c r="T114" s="1"/>
  <c r="P114"/>
  <c r="R113"/>
  <c r="Q113"/>
  <c r="S113" s="1"/>
  <c r="T113" s="1"/>
  <c r="P113"/>
  <c r="R112"/>
  <c r="Q112"/>
  <c r="S112" s="1"/>
  <c r="T112" s="1"/>
  <c r="P112"/>
  <c r="R111"/>
  <c r="Q111"/>
  <c r="S111" s="1"/>
  <c r="T111" s="1"/>
  <c r="P111"/>
  <c r="R110"/>
  <c r="Q110"/>
  <c r="S110" s="1"/>
  <c r="T110" s="1"/>
  <c r="P110"/>
  <c r="R109"/>
  <c r="Q109"/>
  <c r="S109" s="1"/>
  <c r="T109" s="1"/>
  <c r="P109"/>
  <c r="R108"/>
  <c r="Q108"/>
  <c r="S108" s="1"/>
  <c r="T108" s="1"/>
  <c r="P108"/>
  <c r="R107"/>
  <c r="Q107"/>
  <c r="S107" s="1"/>
  <c r="T107" s="1"/>
  <c r="P107"/>
  <c r="R106"/>
  <c r="Q106"/>
  <c r="S106" s="1"/>
  <c r="T106" s="1"/>
  <c r="P106"/>
  <c r="R105"/>
  <c r="Q105"/>
  <c r="S105" s="1"/>
  <c r="T105" s="1"/>
  <c r="P105"/>
  <c r="R104"/>
  <c r="Q104"/>
  <c r="S104" s="1"/>
  <c r="T104" s="1"/>
  <c r="P104"/>
  <c r="R103"/>
  <c r="Q103"/>
  <c r="S103" s="1"/>
  <c r="T103" s="1"/>
  <c r="P103"/>
  <c r="R102"/>
  <c r="Q102"/>
  <c r="S102" s="1"/>
  <c r="T102" s="1"/>
  <c r="P102"/>
  <c r="R101"/>
  <c r="Q101"/>
  <c r="S101" s="1"/>
  <c r="T101" s="1"/>
  <c r="P101"/>
  <c r="R100"/>
  <c r="Q100"/>
  <c r="S100" s="1"/>
  <c r="T100" s="1"/>
  <c r="P100"/>
  <c r="R99"/>
  <c r="Q99"/>
  <c r="S99" s="1"/>
  <c r="T99" s="1"/>
  <c r="P99"/>
  <c r="R98"/>
  <c r="Q98"/>
  <c r="S98" s="1"/>
  <c r="T98" s="1"/>
  <c r="P98"/>
  <c r="R97"/>
  <c r="Q97"/>
  <c r="S97" s="1"/>
  <c r="T97" s="1"/>
  <c r="P97"/>
  <c r="R96"/>
  <c r="Q96"/>
  <c r="S96" s="1"/>
  <c r="T96" s="1"/>
  <c r="P96"/>
  <c r="R95"/>
  <c r="Q95"/>
  <c r="S95" s="1"/>
  <c r="T95" s="1"/>
  <c r="P95"/>
  <c r="R94"/>
  <c r="Q94"/>
  <c r="S94" s="1"/>
  <c r="T94" s="1"/>
  <c r="P94"/>
  <c r="R93"/>
  <c r="Q93"/>
  <c r="S93" s="1"/>
  <c r="T93" s="1"/>
  <c r="P93"/>
  <c r="R92"/>
  <c r="Q92"/>
  <c r="S92" s="1"/>
  <c r="T92" s="1"/>
  <c r="P92"/>
  <c r="R91"/>
  <c r="Q91"/>
  <c r="S91" s="1"/>
  <c r="T91" s="1"/>
  <c r="P91"/>
  <c r="R90"/>
  <c r="Q90"/>
  <c r="S90" s="1"/>
  <c r="T90" s="1"/>
  <c r="P90"/>
  <c r="R89"/>
  <c r="Q89"/>
  <c r="S89" s="1"/>
  <c r="T89" s="1"/>
  <c r="P89"/>
  <c r="R88"/>
  <c r="Q88"/>
  <c r="S88" s="1"/>
  <c r="T88" s="1"/>
  <c r="P88"/>
  <c r="R87"/>
  <c r="Q87"/>
  <c r="S87" s="1"/>
  <c r="T87" s="1"/>
  <c r="P87"/>
  <c r="R86"/>
  <c r="Q86"/>
  <c r="S86" s="1"/>
  <c r="T86" s="1"/>
  <c r="P86"/>
  <c r="R85"/>
  <c r="Q85"/>
  <c r="S85" s="1"/>
  <c r="T85" s="1"/>
  <c r="P85"/>
  <c r="R84"/>
  <c r="Q84"/>
  <c r="S84" s="1"/>
  <c r="T84" s="1"/>
  <c r="P84"/>
  <c r="R83"/>
  <c r="Q83"/>
  <c r="S83" s="1"/>
  <c r="T83" s="1"/>
  <c r="P83"/>
  <c r="R82"/>
  <c r="Q82"/>
  <c r="S82" s="1"/>
  <c r="T82" s="1"/>
  <c r="P82"/>
  <c r="R81"/>
  <c r="Q81"/>
  <c r="S81" s="1"/>
  <c r="T81" s="1"/>
  <c r="P81"/>
  <c r="R80"/>
  <c r="Q80"/>
  <c r="S80" s="1"/>
  <c r="T80" s="1"/>
  <c r="P80"/>
  <c r="R79"/>
  <c r="Q79"/>
  <c r="S79" s="1"/>
  <c r="T79" s="1"/>
  <c r="P79"/>
  <c r="R78"/>
  <c r="Q78"/>
  <c r="S78" s="1"/>
  <c r="T78" s="1"/>
  <c r="P78"/>
  <c r="R77"/>
  <c r="Q77"/>
  <c r="S77" s="1"/>
  <c r="T77" s="1"/>
  <c r="P77"/>
  <c r="R76"/>
  <c r="Q76"/>
  <c r="S76" s="1"/>
  <c r="T76" s="1"/>
  <c r="P76"/>
  <c r="R75"/>
  <c r="Q75"/>
  <c r="S75" s="1"/>
  <c r="T75" s="1"/>
  <c r="P75"/>
  <c r="R74"/>
  <c r="Q74"/>
  <c r="S74" s="1"/>
  <c r="T74" s="1"/>
  <c r="P74"/>
  <c r="R73"/>
  <c r="Q73"/>
  <c r="S73" s="1"/>
  <c r="T73" s="1"/>
  <c r="P73"/>
  <c r="R72"/>
  <c r="Q72"/>
  <c r="S72" s="1"/>
  <c r="T72" s="1"/>
  <c r="P72"/>
  <c r="R71"/>
  <c r="Q71"/>
  <c r="S71" s="1"/>
  <c r="T71" s="1"/>
  <c r="P71"/>
  <c r="R70"/>
  <c r="Q70"/>
  <c r="S70" s="1"/>
  <c r="T70" s="1"/>
  <c r="P70"/>
  <c r="R69"/>
  <c r="Q69"/>
  <c r="S69" s="1"/>
  <c r="T69" s="1"/>
  <c r="P69"/>
  <c r="R68"/>
  <c r="Q68"/>
  <c r="S68" s="1"/>
  <c r="T68" s="1"/>
  <c r="P68"/>
  <c r="R67"/>
  <c r="Q67"/>
  <c r="S67" s="1"/>
  <c r="T67" s="1"/>
  <c r="P67"/>
  <c r="R66"/>
  <c r="Q66"/>
  <c r="S66" s="1"/>
  <c r="T66" s="1"/>
  <c r="P66"/>
  <c r="R65"/>
  <c r="Q65"/>
  <c r="S65" s="1"/>
  <c r="T65" s="1"/>
  <c r="P65"/>
  <c r="R64"/>
  <c r="Q64"/>
  <c r="S64" s="1"/>
  <c r="T64" s="1"/>
  <c r="P64"/>
  <c r="R63"/>
  <c r="Q63"/>
  <c r="S63" s="1"/>
  <c r="T63" s="1"/>
  <c r="P63"/>
  <c r="R62"/>
  <c r="Q62"/>
  <c r="S62" s="1"/>
  <c r="T62" s="1"/>
  <c r="P62"/>
  <c r="R61"/>
  <c r="Q61"/>
  <c r="S61" s="1"/>
  <c r="T61" s="1"/>
  <c r="P61"/>
  <c r="R60"/>
  <c r="Q60"/>
  <c r="S60" s="1"/>
  <c r="T60" s="1"/>
  <c r="P60"/>
  <c r="R59"/>
  <c r="Q59"/>
  <c r="S59" s="1"/>
  <c r="T59" s="1"/>
  <c r="P59"/>
  <c r="R58"/>
  <c r="Q58"/>
  <c r="S58" s="1"/>
  <c r="T58" s="1"/>
  <c r="P58"/>
  <c r="R57"/>
  <c r="Q57"/>
  <c r="S57" s="1"/>
  <c r="T57" s="1"/>
  <c r="P57"/>
  <c r="R56"/>
  <c r="Q56"/>
  <c r="S56" s="1"/>
  <c r="T56" s="1"/>
  <c r="P56"/>
  <c r="R55"/>
  <c r="Q55"/>
  <c r="S55" s="1"/>
  <c r="T55" s="1"/>
  <c r="P55"/>
  <c r="R54"/>
  <c r="Q54"/>
  <c r="S54" s="1"/>
  <c r="T54" s="1"/>
  <c r="P54"/>
  <c r="R53"/>
  <c r="Q53"/>
  <c r="S53" s="1"/>
  <c r="T53" s="1"/>
  <c r="P53"/>
  <c r="R52"/>
  <c r="Q52"/>
  <c r="S52" s="1"/>
  <c r="T52" s="1"/>
  <c r="P52"/>
  <c r="R51"/>
  <c r="Q51"/>
  <c r="S51" s="1"/>
  <c r="T51" s="1"/>
  <c r="P51"/>
  <c r="R50"/>
  <c r="Q50"/>
  <c r="S50" s="1"/>
  <c r="T50" s="1"/>
  <c r="P50"/>
  <c r="R49"/>
  <c r="Q49"/>
  <c r="S49" s="1"/>
  <c r="T49" s="1"/>
  <c r="P49"/>
  <c r="R48"/>
  <c r="Q48"/>
  <c r="S48" s="1"/>
  <c r="T48" s="1"/>
  <c r="P48"/>
  <c r="R47"/>
  <c r="Q47"/>
  <c r="S47" s="1"/>
  <c r="T47" s="1"/>
  <c r="P47"/>
  <c r="R46"/>
  <c r="Q46"/>
  <c r="S46" s="1"/>
  <c r="T46" s="1"/>
  <c r="P46"/>
  <c r="R45"/>
  <c r="Q45"/>
  <c r="S45" s="1"/>
  <c r="T45" s="1"/>
  <c r="P45"/>
  <c r="R44"/>
  <c r="Q44"/>
  <c r="S44" s="1"/>
  <c r="T44" s="1"/>
  <c r="P44"/>
  <c r="R43"/>
  <c r="Q43"/>
  <c r="S43" s="1"/>
  <c r="T43" s="1"/>
  <c r="P43"/>
  <c r="R42"/>
  <c r="Q42"/>
  <c r="S42" s="1"/>
  <c r="T42" s="1"/>
  <c r="P42"/>
  <c r="R41"/>
  <c r="Q41"/>
  <c r="S41" s="1"/>
  <c r="T41" s="1"/>
  <c r="P41"/>
  <c r="R40"/>
  <c r="Q40"/>
  <c r="S40" s="1"/>
  <c r="T40" s="1"/>
  <c r="P40"/>
  <c r="R39"/>
  <c r="Q39"/>
  <c r="S39" s="1"/>
  <c r="T39" s="1"/>
  <c r="P39"/>
  <c r="R38"/>
  <c r="Q38"/>
  <c r="S38" s="1"/>
  <c r="T38" s="1"/>
  <c r="P38"/>
  <c r="R37"/>
  <c r="Q37"/>
  <c r="S37" s="1"/>
  <c r="T37" s="1"/>
  <c r="P37"/>
  <c r="R36"/>
  <c r="Q36"/>
  <c r="S36" s="1"/>
  <c r="T36" s="1"/>
  <c r="P36"/>
  <c r="R35"/>
  <c r="Q35"/>
  <c r="S35" s="1"/>
  <c r="T35" s="1"/>
  <c r="P35"/>
  <c r="R34"/>
  <c r="Q34"/>
  <c r="S34" s="1"/>
  <c r="T34" s="1"/>
  <c r="P34"/>
  <c r="R33"/>
  <c r="Q33"/>
  <c r="S33" s="1"/>
  <c r="T33" s="1"/>
  <c r="P33"/>
  <c r="R32"/>
  <c r="Q32"/>
  <c r="S32" s="1"/>
  <c r="T32" s="1"/>
  <c r="P32"/>
  <c r="R31"/>
  <c r="Q31"/>
  <c r="S31" s="1"/>
  <c r="T31" s="1"/>
  <c r="P31"/>
  <c r="R30"/>
  <c r="Q30"/>
  <c r="S30" s="1"/>
  <c r="T30" s="1"/>
  <c r="P30"/>
  <c r="R29"/>
  <c r="Q29"/>
  <c r="S29" s="1"/>
  <c r="T29" s="1"/>
  <c r="P29"/>
  <c r="R28"/>
  <c r="Q28"/>
  <c r="S28" s="1"/>
  <c r="T28" s="1"/>
  <c r="P28"/>
  <c r="R27"/>
  <c r="Q27"/>
  <c r="S27" s="1"/>
  <c r="T27" s="1"/>
  <c r="P27"/>
  <c r="R26"/>
  <c r="Q26"/>
  <c r="S26" s="1"/>
  <c r="T26" s="1"/>
  <c r="P26"/>
  <c r="R25"/>
  <c r="Q25"/>
  <c r="S25" s="1"/>
  <c r="T25" s="1"/>
  <c r="P25"/>
  <c r="R24"/>
  <c r="Q24"/>
  <c r="S24" s="1"/>
  <c r="T24" s="1"/>
  <c r="P24"/>
  <c r="R23"/>
  <c r="Q23"/>
  <c r="S23" s="1"/>
  <c r="T23" s="1"/>
  <c r="P23"/>
  <c r="R22"/>
  <c r="Q22"/>
  <c r="S22" s="1"/>
  <c r="T22" s="1"/>
  <c r="P22"/>
  <c r="R21"/>
  <c r="Q21"/>
  <c r="S21" s="1"/>
  <c r="T21" s="1"/>
  <c r="P21"/>
  <c r="R20"/>
  <c r="Q20"/>
  <c r="S20" s="1"/>
  <c r="T20" s="1"/>
  <c r="P20"/>
  <c r="R19"/>
  <c r="Q19"/>
  <c r="S19" s="1"/>
  <c r="T19" s="1"/>
  <c r="P19"/>
  <c r="R18"/>
  <c r="Q18"/>
  <c r="S18" s="1"/>
  <c r="T18" s="1"/>
  <c r="P18"/>
  <c r="R17"/>
  <c r="Q17"/>
  <c r="S17" s="1"/>
  <c r="T17" s="1"/>
  <c r="P17"/>
  <c r="R16"/>
  <c r="Q16"/>
  <c r="S16" s="1"/>
  <c r="T16" s="1"/>
  <c r="P16"/>
  <c r="R15"/>
  <c r="Q15"/>
  <c r="S15" s="1"/>
  <c r="T15" s="1"/>
  <c r="P15"/>
  <c r="R14"/>
  <c r="Q14"/>
  <c r="S14" s="1"/>
  <c r="T14" s="1"/>
  <c r="P14"/>
  <c r="R13"/>
  <c r="Q13"/>
  <c r="S13" s="1"/>
  <c r="T13" s="1"/>
  <c r="P13"/>
  <c r="R12"/>
  <c r="Q12"/>
  <c r="S12" s="1"/>
  <c r="T12" s="1"/>
  <c r="P12"/>
  <c r="R11"/>
  <c r="Q11"/>
  <c r="S11" s="1"/>
  <c r="T11" s="1"/>
  <c r="P11"/>
  <c r="R10"/>
  <c r="Q10"/>
  <c r="S10" s="1"/>
  <c r="T10" s="1"/>
  <c r="P10"/>
  <c r="R9"/>
  <c r="Q9"/>
  <c r="S9" s="1"/>
  <c r="T9" s="1"/>
  <c r="P9"/>
  <c r="R8"/>
  <c r="Q8"/>
  <c r="S8" s="1"/>
  <c r="T8" s="1"/>
  <c r="P8"/>
  <c r="R7"/>
  <c r="Q7"/>
  <c r="S7" s="1"/>
  <c r="T7" s="1"/>
  <c r="P7"/>
  <c r="R6"/>
  <c r="Q6"/>
  <c r="R367" i="8"/>
  <c r="Q367"/>
  <c r="S367" s="1"/>
  <c r="T367" s="1"/>
  <c r="P367"/>
  <c r="R366"/>
  <c r="Q366"/>
  <c r="S366" s="1"/>
  <c r="T366" s="1"/>
  <c r="P366"/>
  <c r="R365"/>
  <c r="Q365"/>
  <c r="S365" s="1"/>
  <c r="T365" s="1"/>
  <c r="P365"/>
  <c r="R364"/>
  <c r="Q364"/>
  <c r="S364" s="1"/>
  <c r="T364" s="1"/>
  <c r="P364"/>
  <c r="R363"/>
  <c r="Q363"/>
  <c r="S363" s="1"/>
  <c r="T363" s="1"/>
  <c r="P363"/>
  <c r="R362"/>
  <c r="Q362"/>
  <c r="S362" s="1"/>
  <c r="T362" s="1"/>
  <c r="P362"/>
  <c r="R361"/>
  <c r="Q361"/>
  <c r="S361" s="1"/>
  <c r="T361" s="1"/>
  <c r="P361"/>
  <c r="R360"/>
  <c r="Q360"/>
  <c r="S360" s="1"/>
  <c r="T360" s="1"/>
  <c r="P360"/>
  <c r="R359"/>
  <c r="Q359"/>
  <c r="S359" s="1"/>
  <c r="T359" s="1"/>
  <c r="P359"/>
  <c r="R358"/>
  <c r="Q358"/>
  <c r="S358" s="1"/>
  <c r="T358" s="1"/>
  <c r="P358"/>
  <c r="R357"/>
  <c r="Q357"/>
  <c r="S357" s="1"/>
  <c r="T357" s="1"/>
  <c r="P357"/>
  <c r="R356"/>
  <c r="Q356"/>
  <c r="S356" s="1"/>
  <c r="T356" s="1"/>
  <c r="P356"/>
  <c r="R355"/>
  <c r="Q355"/>
  <c r="S355" s="1"/>
  <c r="T355" s="1"/>
  <c r="P355"/>
  <c r="R354"/>
  <c r="Q354"/>
  <c r="S354" s="1"/>
  <c r="T354" s="1"/>
  <c r="P354"/>
  <c r="R353"/>
  <c r="Q353"/>
  <c r="S353" s="1"/>
  <c r="T353" s="1"/>
  <c r="P353"/>
  <c r="R352"/>
  <c r="Q352"/>
  <c r="S352" s="1"/>
  <c r="T352" s="1"/>
  <c r="P352"/>
  <c r="R351"/>
  <c r="Q351"/>
  <c r="S351" s="1"/>
  <c r="T351" s="1"/>
  <c r="P351"/>
  <c r="R350"/>
  <c r="Q350"/>
  <c r="S350" s="1"/>
  <c r="T350" s="1"/>
  <c r="P350"/>
  <c r="R349"/>
  <c r="Q349"/>
  <c r="S349" s="1"/>
  <c r="T349" s="1"/>
  <c r="P349"/>
  <c r="R348"/>
  <c r="Q348"/>
  <c r="S348" s="1"/>
  <c r="T348" s="1"/>
  <c r="P348"/>
  <c r="R347"/>
  <c r="Q347"/>
  <c r="S347" s="1"/>
  <c r="T347" s="1"/>
  <c r="P347"/>
  <c r="R346"/>
  <c r="Q346"/>
  <c r="S346" s="1"/>
  <c r="T346" s="1"/>
  <c r="P346"/>
  <c r="R345"/>
  <c r="Q345"/>
  <c r="S345" s="1"/>
  <c r="T345" s="1"/>
  <c r="P345"/>
  <c r="R344"/>
  <c r="Q344"/>
  <c r="S344" s="1"/>
  <c r="T344" s="1"/>
  <c r="P344"/>
  <c r="R343"/>
  <c r="Q343"/>
  <c r="S343" s="1"/>
  <c r="T343" s="1"/>
  <c r="P343"/>
  <c r="R342"/>
  <c r="Q342"/>
  <c r="S342" s="1"/>
  <c r="T342" s="1"/>
  <c r="P342"/>
  <c r="R341"/>
  <c r="Q341"/>
  <c r="S341" s="1"/>
  <c r="T341" s="1"/>
  <c r="P341"/>
  <c r="R340"/>
  <c r="Q340"/>
  <c r="S340" s="1"/>
  <c r="T340" s="1"/>
  <c r="P340"/>
  <c r="R339"/>
  <c r="Q339"/>
  <c r="S339" s="1"/>
  <c r="T339" s="1"/>
  <c r="P339"/>
  <c r="R338"/>
  <c r="Q338"/>
  <c r="S338" s="1"/>
  <c r="T338" s="1"/>
  <c r="P338"/>
  <c r="R337"/>
  <c r="Q337"/>
  <c r="S337" s="1"/>
  <c r="T337" s="1"/>
  <c r="P337"/>
  <c r="R336"/>
  <c r="Q336"/>
  <c r="S336" s="1"/>
  <c r="T336" s="1"/>
  <c r="P336"/>
  <c r="R335"/>
  <c r="Q335"/>
  <c r="S335" s="1"/>
  <c r="T335" s="1"/>
  <c r="P335"/>
  <c r="R334"/>
  <c r="Q334"/>
  <c r="S334" s="1"/>
  <c r="T334" s="1"/>
  <c r="P334"/>
  <c r="R333"/>
  <c r="Q333"/>
  <c r="S333" s="1"/>
  <c r="T333" s="1"/>
  <c r="P333"/>
  <c r="R332"/>
  <c r="Q332"/>
  <c r="S332" s="1"/>
  <c r="T332" s="1"/>
  <c r="P332"/>
  <c r="R331"/>
  <c r="Q331"/>
  <c r="S331" s="1"/>
  <c r="T331" s="1"/>
  <c r="P331"/>
  <c r="R330"/>
  <c r="Q330"/>
  <c r="S330" s="1"/>
  <c r="T330" s="1"/>
  <c r="P330"/>
  <c r="R329"/>
  <c r="Q329"/>
  <c r="S329" s="1"/>
  <c r="T329" s="1"/>
  <c r="P329"/>
  <c r="R328"/>
  <c r="Q328"/>
  <c r="S328" s="1"/>
  <c r="T328" s="1"/>
  <c r="P328"/>
  <c r="R327"/>
  <c r="Q327"/>
  <c r="S327" s="1"/>
  <c r="T327" s="1"/>
  <c r="P327"/>
  <c r="R326"/>
  <c r="Q326"/>
  <c r="S326" s="1"/>
  <c r="T326" s="1"/>
  <c r="P326"/>
  <c r="R325"/>
  <c r="Q325"/>
  <c r="S325" s="1"/>
  <c r="T325" s="1"/>
  <c r="P325"/>
  <c r="R324"/>
  <c r="Q324"/>
  <c r="S324" s="1"/>
  <c r="T324" s="1"/>
  <c r="P324"/>
  <c r="R323"/>
  <c r="Q323"/>
  <c r="S323" s="1"/>
  <c r="T323" s="1"/>
  <c r="P323"/>
  <c r="R322"/>
  <c r="Q322"/>
  <c r="S322" s="1"/>
  <c r="T322" s="1"/>
  <c r="P322"/>
  <c r="R321"/>
  <c r="Q321"/>
  <c r="S321" s="1"/>
  <c r="T321" s="1"/>
  <c r="P321"/>
  <c r="R320"/>
  <c r="Q320"/>
  <c r="S320" s="1"/>
  <c r="T320" s="1"/>
  <c r="P320"/>
  <c r="R319"/>
  <c r="Q319"/>
  <c r="S319" s="1"/>
  <c r="T319" s="1"/>
  <c r="P319"/>
  <c r="R318"/>
  <c r="Q318"/>
  <c r="S318" s="1"/>
  <c r="T318" s="1"/>
  <c r="P318"/>
  <c r="R317"/>
  <c r="Q317"/>
  <c r="S317" s="1"/>
  <c r="T317" s="1"/>
  <c r="P317"/>
  <c r="R316"/>
  <c r="Q316"/>
  <c r="S316" s="1"/>
  <c r="T316" s="1"/>
  <c r="P316"/>
  <c r="R315"/>
  <c r="Q315"/>
  <c r="S315" s="1"/>
  <c r="T315" s="1"/>
  <c r="P315"/>
  <c r="R314"/>
  <c r="Q314"/>
  <c r="S314" s="1"/>
  <c r="T314" s="1"/>
  <c r="P314"/>
  <c r="R313"/>
  <c r="Q313"/>
  <c r="S313" s="1"/>
  <c r="T313" s="1"/>
  <c r="P313"/>
  <c r="R312"/>
  <c r="Q312"/>
  <c r="S312" s="1"/>
  <c r="T312" s="1"/>
  <c r="P312"/>
  <c r="R311"/>
  <c r="Q311"/>
  <c r="S311" s="1"/>
  <c r="T311" s="1"/>
  <c r="P311"/>
  <c r="R310"/>
  <c r="Q310"/>
  <c r="S310" s="1"/>
  <c r="T310" s="1"/>
  <c r="P310"/>
  <c r="R309"/>
  <c r="Q309"/>
  <c r="S309" s="1"/>
  <c r="T309" s="1"/>
  <c r="P309"/>
  <c r="R308"/>
  <c r="Q308"/>
  <c r="S308" s="1"/>
  <c r="T308" s="1"/>
  <c r="P308"/>
  <c r="R307"/>
  <c r="Q307"/>
  <c r="S307" s="1"/>
  <c r="T307" s="1"/>
  <c r="P307"/>
  <c r="R306"/>
  <c r="Q306"/>
  <c r="S306" s="1"/>
  <c r="T306" s="1"/>
  <c r="P306"/>
  <c r="R305"/>
  <c r="Q305"/>
  <c r="S305" s="1"/>
  <c r="T305" s="1"/>
  <c r="P305"/>
  <c r="R304"/>
  <c r="Q304"/>
  <c r="S304" s="1"/>
  <c r="T304" s="1"/>
  <c r="P304"/>
  <c r="R303"/>
  <c r="Q303"/>
  <c r="S303" s="1"/>
  <c r="T303" s="1"/>
  <c r="P303"/>
  <c r="R302"/>
  <c r="Q302"/>
  <c r="S302" s="1"/>
  <c r="T302" s="1"/>
  <c r="P302"/>
  <c r="R301"/>
  <c r="Q301"/>
  <c r="S301" s="1"/>
  <c r="T301" s="1"/>
  <c r="P301"/>
  <c r="R300"/>
  <c r="Q300"/>
  <c r="S300" s="1"/>
  <c r="T300" s="1"/>
  <c r="P300"/>
  <c r="R299"/>
  <c r="Q299"/>
  <c r="S299" s="1"/>
  <c r="T299" s="1"/>
  <c r="P299"/>
  <c r="R298"/>
  <c r="Q298"/>
  <c r="S298" s="1"/>
  <c r="T298" s="1"/>
  <c r="P298"/>
  <c r="R297"/>
  <c r="Q297"/>
  <c r="S297" s="1"/>
  <c r="T297" s="1"/>
  <c r="P297"/>
  <c r="R296"/>
  <c r="Q296"/>
  <c r="S296" s="1"/>
  <c r="T296" s="1"/>
  <c r="P296"/>
  <c r="R295"/>
  <c r="Q295"/>
  <c r="S295" s="1"/>
  <c r="T295" s="1"/>
  <c r="P295"/>
  <c r="R294"/>
  <c r="Q294"/>
  <c r="S294" s="1"/>
  <c r="T294" s="1"/>
  <c r="P294"/>
  <c r="R293"/>
  <c r="Q293"/>
  <c r="S293" s="1"/>
  <c r="T293" s="1"/>
  <c r="P293"/>
  <c r="R292"/>
  <c r="Q292"/>
  <c r="S292" s="1"/>
  <c r="T292" s="1"/>
  <c r="P292"/>
  <c r="R291"/>
  <c r="Q291"/>
  <c r="S291" s="1"/>
  <c r="T291" s="1"/>
  <c r="P291"/>
  <c r="R290"/>
  <c r="Q290"/>
  <c r="S290" s="1"/>
  <c r="T290" s="1"/>
  <c r="P290"/>
  <c r="R289"/>
  <c r="Q289"/>
  <c r="S289" s="1"/>
  <c r="T289" s="1"/>
  <c r="P289"/>
  <c r="R288"/>
  <c r="Q288"/>
  <c r="S288" s="1"/>
  <c r="T288" s="1"/>
  <c r="P288"/>
  <c r="R287"/>
  <c r="Q287"/>
  <c r="S287" s="1"/>
  <c r="T287" s="1"/>
  <c r="P287"/>
  <c r="R286"/>
  <c r="Q286"/>
  <c r="S286" s="1"/>
  <c r="T286" s="1"/>
  <c r="P286"/>
  <c r="R285"/>
  <c r="Q285"/>
  <c r="S285" s="1"/>
  <c r="T285" s="1"/>
  <c r="P285"/>
  <c r="R284"/>
  <c r="Q284"/>
  <c r="S284" s="1"/>
  <c r="T284" s="1"/>
  <c r="P284"/>
  <c r="R283"/>
  <c r="Q283"/>
  <c r="S283" s="1"/>
  <c r="T283" s="1"/>
  <c r="P283"/>
  <c r="R282"/>
  <c r="Q282"/>
  <c r="S282" s="1"/>
  <c r="T282" s="1"/>
  <c r="P282"/>
  <c r="R281"/>
  <c r="Q281"/>
  <c r="S281" s="1"/>
  <c r="T281" s="1"/>
  <c r="P281"/>
  <c r="R280"/>
  <c r="Q280"/>
  <c r="S280" s="1"/>
  <c r="T280" s="1"/>
  <c r="P280"/>
  <c r="R279"/>
  <c r="Q279"/>
  <c r="S279" s="1"/>
  <c r="T279" s="1"/>
  <c r="P279"/>
  <c r="R278"/>
  <c r="Q278"/>
  <c r="S278" s="1"/>
  <c r="T278" s="1"/>
  <c r="P278"/>
  <c r="R277"/>
  <c r="Q277"/>
  <c r="S277" s="1"/>
  <c r="T277" s="1"/>
  <c r="P277"/>
  <c r="R276"/>
  <c r="Q276"/>
  <c r="S276" s="1"/>
  <c r="T276" s="1"/>
  <c r="P276"/>
  <c r="R275"/>
  <c r="Q275"/>
  <c r="S275" s="1"/>
  <c r="T275" s="1"/>
  <c r="P275"/>
  <c r="R274"/>
  <c r="Q274"/>
  <c r="S274" s="1"/>
  <c r="T274" s="1"/>
  <c r="P274"/>
  <c r="R273"/>
  <c r="Q273"/>
  <c r="S273" s="1"/>
  <c r="T273" s="1"/>
  <c r="P273"/>
  <c r="R272"/>
  <c r="Q272"/>
  <c r="S272" s="1"/>
  <c r="T272" s="1"/>
  <c r="P272"/>
  <c r="R271"/>
  <c r="Q271"/>
  <c r="S271" s="1"/>
  <c r="T271" s="1"/>
  <c r="P271"/>
  <c r="R270"/>
  <c r="Q270"/>
  <c r="S270" s="1"/>
  <c r="T270" s="1"/>
  <c r="P270"/>
  <c r="R269"/>
  <c r="Q269"/>
  <c r="S269" s="1"/>
  <c r="T269" s="1"/>
  <c r="P269"/>
  <c r="R268"/>
  <c r="Q268"/>
  <c r="S268" s="1"/>
  <c r="T268" s="1"/>
  <c r="P268"/>
  <c r="R267"/>
  <c r="Q267"/>
  <c r="S267" s="1"/>
  <c r="T267" s="1"/>
  <c r="P267"/>
  <c r="R266"/>
  <c r="Q266"/>
  <c r="S266" s="1"/>
  <c r="T266" s="1"/>
  <c r="P266"/>
  <c r="R265"/>
  <c r="Q265"/>
  <c r="S265" s="1"/>
  <c r="T265" s="1"/>
  <c r="P265"/>
  <c r="R264"/>
  <c r="Q264"/>
  <c r="S264" s="1"/>
  <c r="T264" s="1"/>
  <c r="P264"/>
  <c r="R263"/>
  <c r="Q263"/>
  <c r="S263" s="1"/>
  <c r="T263" s="1"/>
  <c r="P263"/>
  <c r="R262"/>
  <c r="Q262"/>
  <c r="S262" s="1"/>
  <c r="T262" s="1"/>
  <c r="P262"/>
  <c r="R261"/>
  <c r="Q261"/>
  <c r="S261" s="1"/>
  <c r="T261" s="1"/>
  <c r="P261"/>
  <c r="R260"/>
  <c r="Q260"/>
  <c r="S260" s="1"/>
  <c r="T260" s="1"/>
  <c r="P260"/>
  <c r="R259"/>
  <c r="Q259"/>
  <c r="S259" s="1"/>
  <c r="T259" s="1"/>
  <c r="P259"/>
  <c r="R258"/>
  <c r="Q258"/>
  <c r="S258" s="1"/>
  <c r="T258" s="1"/>
  <c r="P258"/>
  <c r="R257"/>
  <c r="Q257"/>
  <c r="S257" s="1"/>
  <c r="T257" s="1"/>
  <c r="P257"/>
  <c r="R256"/>
  <c r="Q256"/>
  <c r="S256" s="1"/>
  <c r="T256" s="1"/>
  <c r="P256"/>
  <c r="R255"/>
  <c r="Q255"/>
  <c r="S255" s="1"/>
  <c r="T255" s="1"/>
  <c r="P255"/>
  <c r="R254"/>
  <c r="Q254"/>
  <c r="S254" s="1"/>
  <c r="T254" s="1"/>
  <c r="P254"/>
  <c r="R253"/>
  <c r="Q253"/>
  <c r="S253" s="1"/>
  <c r="T253" s="1"/>
  <c r="P253"/>
  <c r="R252"/>
  <c r="Q252"/>
  <c r="S252" s="1"/>
  <c r="T252" s="1"/>
  <c r="P252"/>
  <c r="R251"/>
  <c r="Q251"/>
  <c r="S251" s="1"/>
  <c r="T251" s="1"/>
  <c r="P251"/>
  <c r="R250"/>
  <c r="Q250"/>
  <c r="S250" s="1"/>
  <c r="T250" s="1"/>
  <c r="P250"/>
  <c r="R249"/>
  <c r="Q249"/>
  <c r="S249" s="1"/>
  <c r="T249" s="1"/>
  <c r="P249"/>
  <c r="R248"/>
  <c r="Q248"/>
  <c r="S248" s="1"/>
  <c r="T248" s="1"/>
  <c r="P248"/>
  <c r="R247"/>
  <c r="Q247"/>
  <c r="S247" s="1"/>
  <c r="T247" s="1"/>
  <c r="P247"/>
  <c r="R246"/>
  <c r="Q246"/>
  <c r="S246" s="1"/>
  <c r="T246" s="1"/>
  <c r="P246"/>
  <c r="R245"/>
  <c r="Q245"/>
  <c r="S245" s="1"/>
  <c r="T245" s="1"/>
  <c r="P245"/>
  <c r="R244"/>
  <c r="Q244"/>
  <c r="S244" s="1"/>
  <c r="T244" s="1"/>
  <c r="P244"/>
  <c r="R243"/>
  <c r="Q243"/>
  <c r="S243" s="1"/>
  <c r="T243" s="1"/>
  <c r="P243"/>
  <c r="R242"/>
  <c r="Q242"/>
  <c r="S242" s="1"/>
  <c r="T242" s="1"/>
  <c r="P242"/>
  <c r="R241"/>
  <c r="Q241"/>
  <c r="S241" s="1"/>
  <c r="T241" s="1"/>
  <c r="P241"/>
  <c r="R240"/>
  <c r="Q240"/>
  <c r="S240" s="1"/>
  <c r="T240" s="1"/>
  <c r="P240"/>
  <c r="R239"/>
  <c r="Q239"/>
  <c r="S239" s="1"/>
  <c r="T239" s="1"/>
  <c r="P239"/>
  <c r="R238"/>
  <c r="Q238"/>
  <c r="S238" s="1"/>
  <c r="T238" s="1"/>
  <c r="P238"/>
  <c r="R237"/>
  <c r="Q237"/>
  <c r="S237" s="1"/>
  <c r="T237" s="1"/>
  <c r="P237"/>
  <c r="R236"/>
  <c r="Q236"/>
  <c r="S236" s="1"/>
  <c r="T236" s="1"/>
  <c r="P236"/>
  <c r="R235"/>
  <c r="Q235"/>
  <c r="S235" s="1"/>
  <c r="T235" s="1"/>
  <c r="P235"/>
  <c r="R234"/>
  <c r="Q234"/>
  <c r="S234" s="1"/>
  <c r="T234" s="1"/>
  <c r="P234"/>
  <c r="R233"/>
  <c r="Q233"/>
  <c r="S233" s="1"/>
  <c r="T233" s="1"/>
  <c r="P233"/>
  <c r="R232"/>
  <c r="Q232"/>
  <c r="S232" s="1"/>
  <c r="T232" s="1"/>
  <c r="P232"/>
  <c r="R231"/>
  <c r="Q231"/>
  <c r="S231" s="1"/>
  <c r="T231" s="1"/>
  <c r="P231"/>
  <c r="R230"/>
  <c r="Q230"/>
  <c r="S230" s="1"/>
  <c r="T230" s="1"/>
  <c r="P230"/>
  <c r="R229"/>
  <c r="Q229"/>
  <c r="S229" s="1"/>
  <c r="T229" s="1"/>
  <c r="P229"/>
  <c r="R228"/>
  <c r="Q228"/>
  <c r="S228" s="1"/>
  <c r="T228" s="1"/>
  <c r="P228"/>
  <c r="R227"/>
  <c r="Q227"/>
  <c r="S227" s="1"/>
  <c r="T227" s="1"/>
  <c r="P227"/>
  <c r="R226"/>
  <c r="Q226"/>
  <c r="S226" s="1"/>
  <c r="T226" s="1"/>
  <c r="P226"/>
  <c r="R225"/>
  <c r="Q225"/>
  <c r="S225" s="1"/>
  <c r="T225" s="1"/>
  <c r="P225"/>
  <c r="R224"/>
  <c r="Q224"/>
  <c r="S224" s="1"/>
  <c r="T224" s="1"/>
  <c r="P224"/>
  <c r="R223"/>
  <c r="Q223"/>
  <c r="S223" s="1"/>
  <c r="T223" s="1"/>
  <c r="P223"/>
  <c r="R222"/>
  <c r="Q222"/>
  <c r="S222" s="1"/>
  <c r="T222" s="1"/>
  <c r="P222"/>
  <c r="R221"/>
  <c r="Q221"/>
  <c r="S221" s="1"/>
  <c r="T221" s="1"/>
  <c r="P221"/>
  <c r="R220"/>
  <c r="Q220"/>
  <c r="S220" s="1"/>
  <c r="T220" s="1"/>
  <c r="P220"/>
  <c r="R219"/>
  <c r="Q219"/>
  <c r="S219" s="1"/>
  <c r="T219" s="1"/>
  <c r="P219"/>
  <c r="R218"/>
  <c r="Q218"/>
  <c r="S218" s="1"/>
  <c r="T218" s="1"/>
  <c r="P218"/>
  <c r="R217"/>
  <c r="Q217"/>
  <c r="S217" s="1"/>
  <c r="T217" s="1"/>
  <c r="P217"/>
  <c r="R216"/>
  <c r="Q216"/>
  <c r="S216" s="1"/>
  <c r="T216" s="1"/>
  <c r="P216"/>
  <c r="R215"/>
  <c r="Q215"/>
  <c r="S215" s="1"/>
  <c r="T215" s="1"/>
  <c r="P215"/>
  <c r="R214"/>
  <c r="Q214"/>
  <c r="S214" s="1"/>
  <c r="T214" s="1"/>
  <c r="P214"/>
  <c r="R213"/>
  <c r="Q213"/>
  <c r="S213" s="1"/>
  <c r="T213" s="1"/>
  <c r="P213"/>
  <c r="R212"/>
  <c r="Q212"/>
  <c r="S212" s="1"/>
  <c r="T212" s="1"/>
  <c r="P212"/>
  <c r="R211"/>
  <c r="Q211"/>
  <c r="S211" s="1"/>
  <c r="T211" s="1"/>
  <c r="P211"/>
  <c r="R210"/>
  <c r="Q210"/>
  <c r="S210" s="1"/>
  <c r="T210" s="1"/>
  <c r="P210"/>
  <c r="R209"/>
  <c r="Q209"/>
  <c r="S209" s="1"/>
  <c r="T209" s="1"/>
  <c r="P209"/>
  <c r="R208"/>
  <c r="Q208"/>
  <c r="S208" s="1"/>
  <c r="T208" s="1"/>
  <c r="P208"/>
  <c r="R207"/>
  <c r="Q207"/>
  <c r="S207" s="1"/>
  <c r="T207" s="1"/>
  <c r="P207"/>
  <c r="R206"/>
  <c r="Q206"/>
  <c r="S206" s="1"/>
  <c r="T206" s="1"/>
  <c r="P206"/>
  <c r="R205"/>
  <c r="Q205"/>
  <c r="S205" s="1"/>
  <c r="T205" s="1"/>
  <c r="P205"/>
  <c r="R204"/>
  <c r="Q204"/>
  <c r="S204" s="1"/>
  <c r="T204" s="1"/>
  <c r="P204"/>
  <c r="R203"/>
  <c r="Q203"/>
  <c r="S203" s="1"/>
  <c r="T203" s="1"/>
  <c r="P203"/>
  <c r="R202"/>
  <c r="Q202"/>
  <c r="S202" s="1"/>
  <c r="T202" s="1"/>
  <c r="P202"/>
  <c r="R201"/>
  <c r="Q201"/>
  <c r="S201" s="1"/>
  <c r="T201" s="1"/>
  <c r="P201"/>
  <c r="R200"/>
  <c r="Q200"/>
  <c r="S200" s="1"/>
  <c r="T200" s="1"/>
  <c r="P200"/>
  <c r="R199"/>
  <c r="Q199"/>
  <c r="S199" s="1"/>
  <c r="T199" s="1"/>
  <c r="P199"/>
  <c r="R198"/>
  <c r="Q198"/>
  <c r="S198" s="1"/>
  <c r="T198" s="1"/>
  <c r="P198"/>
  <c r="R197"/>
  <c r="Q197"/>
  <c r="S197" s="1"/>
  <c r="T197" s="1"/>
  <c r="P197"/>
  <c r="R196"/>
  <c r="Q196"/>
  <c r="S196" s="1"/>
  <c r="T196" s="1"/>
  <c r="P196"/>
  <c r="R195"/>
  <c r="Q195"/>
  <c r="S195" s="1"/>
  <c r="T195" s="1"/>
  <c r="P195"/>
  <c r="R194"/>
  <c r="Q194"/>
  <c r="S194" s="1"/>
  <c r="T194" s="1"/>
  <c r="P194"/>
  <c r="R193"/>
  <c r="Q193"/>
  <c r="S193" s="1"/>
  <c r="T193" s="1"/>
  <c r="P193"/>
  <c r="R192"/>
  <c r="Q192"/>
  <c r="S192" s="1"/>
  <c r="T192" s="1"/>
  <c r="P192"/>
  <c r="R191"/>
  <c r="Q191"/>
  <c r="S191" s="1"/>
  <c r="T191" s="1"/>
  <c r="P191"/>
  <c r="R190"/>
  <c r="Q190"/>
  <c r="S190" s="1"/>
  <c r="T190" s="1"/>
  <c r="P190"/>
  <c r="R189"/>
  <c r="Q189"/>
  <c r="S189" s="1"/>
  <c r="T189" s="1"/>
  <c r="P189"/>
  <c r="R188"/>
  <c r="Q188"/>
  <c r="S188" s="1"/>
  <c r="T188" s="1"/>
  <c r="P188"/>
  <c r="R187"/>
  <c r="Q187"/>
  <c r="S187" s="1"/>
  <c r="T187" s="1"/>
  <c r="P187"/>
  <c r="R186"/>
  <c r="Q186"/>
  <c r="S186" s="1"/>
  <c r="T186" s="1"/>
  <c r="P186"/>
  <c r="R185"/>
  <c r="Q185"/>
  <c r="S185" s="1"/>
  <c r="T185" s="1"/>
  <c r="P185"/>
  <c r="R184"/>
  <c r="Q184"/>
  <c r="S184" s="1"/>
  <c r="T184" s="1"/>
  <c r="P184"/>
  <c r="R183"/>
  <c r="Q183"/>
  <c r="S183" s="1"/>
  <c r="T183" s="1"/>
  <c r="P183"/>
  <c r="R182"/>
  <c r="Q182"/>
  <c r="S182" s="1"/>
  <c r="T182" s="1"/>
  <c r="P182"/>
  <c r="R181"/>
  <c r="Q181"/>
  <c r="S181" s="1"/>
  <c r="T181" s="1"/>
  <c r="P181"/>
  <c r="R180"/>
  <c r="Q180"/>
  <c r="S180" s="1"/>
  <c r="T180" s="1"/>
  <c r="P180"/>
  <c r="R179"/>
  <c r="Q179"/>
  <c r="S179" s="1"/>
  <c r="T179" s="1"/>
  <c r="P179"/>
  <c r="R178"/>
  <c r="Q178"/>
  <c r="S178" s="1"/>
  <c r="T178" s="1"/>
  <c r="P178"/>
  <c r="R177"/>
  <c r="Q177"/>
  <c r="S177" s="1"/>
  <c r="T177" s="1"/>
  <c r="P177"/>
  <c r="R176"/>
  <c r="Q176"/>
  <c r="S176" s="1"/>
  <c r="T176" s="1"/>
  <c r="P176"/>
  <c r="R175"/>
  <c r="Q175"/>
  <c r="S175" s="1"/>
  <c r="T175" s="1"/>
  <c r="P175"/>
  <c r="R174"/>
  <c r="Q174"/>
  <c r="S174" s="1"/>
  <c r="T174" s="1"/>
  <c r="P174"/>
  <c r="R173"/>
  <c r="Q173"/>
  <c r="S173" s="1"/>
  <c r="T173" s="1"/>
  <c r="P173"/>
  <c r="R172"/>
  <c r="Q172"/>
  <c r="S172" s="1"/>
  <c r="T172" s="1"/>
  <c r="P172"/>
  <c r="R171"/>
  <c r="Q171"/>
  <c r="S171" s="1"/>
  <c r="T171" s="1"/>
  <c r="P171"/>
  <c r="R170"/>
  <c r="Q170"/>
  <c r="S170" s="1"/>
  <c r="T170" s="1"/>
  <c r="P170"/>
  <c r="R169"/>
  <c r="Q169"/>
  <c r="S169" s="1"/>
  <c r="T169" s="1"/>
  <c r="P169"/>
  <c r="R168"/>
  <c r="Q168"/>
  <c r="S168" s="1"/>
  <c r="T168" s="1"/>
  <c r="P168"/>
  <c r="R167"/>
  <c r="Q167"/>
  <c r="S167" s="1"/>
  <c r="T167" s="1"/>
  <c r="P167"/>
  <c r="R166"/>
  <c r="Q166"/>
  <c r="S166" s="1"/>
  <c r="T166" s="1"/>
  <c r="P166"/>
  <c r="R165"/>
  <c r="Q165"/>
  <c r="S165" s="1"/>
  <c r="T165" s="1"/>
  <c r="P165"/>
  <c r="R164"/>
  <c r="Q164"/>
  <c r="S164" s="1"/>
  <c r="T164" s="1"/>
  <c r="P164"/>
  <c r="R163"/>
  <c r="Q163"/>
  <c r="S163" s="1"/>
  <c r="T163" s="1"/>
  <c r="P163"/>
  <c r="R162"/>
  <c r="Q162"/>
  <c r="S162" s="1"/>
  <c r="T162" s="1"/>
  <c r="P162"/>
  <c r="R161"/>
  <c r="Q161"/>
  <c r="S161" s="1"/>
  <c r="T161" s="1"/>
  <c r="P161"/>
  <c r="R160"/>
  <c r="Q160"/>
  <c r="S160" s="1"/>
  <c r="T160" s="1"/>
  <c r="P160"/>
  <c r="R159"/>
  <c r="Q159"/>
  <c r="S159" s="1"/>
  <c r="T159" s="1"/>
  <c r="P159"/>
  <c r="R158"/>
  <c r="Q158"/>
  <c r="S158" s="1"/>
  <c r="T158" s="1"/>
  <c r="P158"/>
  <c r="R157"/>
  <c r="Q157"/>
  <c r="S157" s="1"/>
  <c r="T157" s="1"/>
  <c r="P157"/>
  <c r="R156"/>
  <c r="Q156"/>
  <c r="S156" s="1"/>
  <c r="T156" s="1"/>
  <c r="P156"/>
  <c r="R155"/>
  <c r="Q155"/>
  <c r="S155" s="1"/>
  <c r="T155" s="1"/>
  <c r="P155"/>
  <c r="R154"/>
  <c r="Q154"/>
  <c r="S154" s="1"/>
  <c r="T154" s="1"/>
  <c r="P154"/>
  <c r="R153"/>
  <c r="Q153"/>
  <c r="S153" s="1"/>
  <c r="T153" s="1"/>
  <c r="P153"/>
  <c r="R152"/>
  <c r="Q152"/>
  <c r="S152" s="1"/>
  <c r="T152" s="1"/>
  <c r="P152"/>
  <c r="R151"/>
  <c r="Q151"/>
  <c r="S151" s="1"/>
  <c r="T151" s="1"/>
  <c r="P151"/>
  <c r="R150"/>
  <c r="Q150"/>
  <c r="S150" s="1"/>
  <c r="T150" s="1"/>
  <c r="P150"/>
  <c r="R149"/>
  <c r="Q149"/>
  <c r="S149" s="1"/>
  <c r="T149" s="1"/>
  <c r="P149"/>
  <c r="R148"/>
  <c r="Q148"/>
  <c r="S148" s="1"/>
  <c r="T148" s="1"/>
  <c r="P148"/>
  <c r="R147"/>
  <c r="Q147"/>
  <c r="S147" s="1"/>
  <c r="T147" s="1"/>
  <c r="P147"/>
  <c r="R146"/>
  <c r="Q146"/>
  <c r="S146" s="1"/>
  <c r="T146" s="1"/>
  <c r="P146"/>
  <c r="R145"/>
  <c r="Q145"/>
  <c r="S145" s="1"/>
  <c r="T145" s="1"/>
  <c r="P145"/>
  <c r="R144"/>
  <c r="Q144"/>
  <c r="S144" s="1"/>
  <c r="T144" s="1"/>
  <c r="P144"/>
  <c r="R143"/>
  <c r="Q143"/>
  <c r="S143" s="1"/>
  <c r="T143" s="1"/>
  <c r="P143"/>
  <c r="R142"/>
  <c r="Q142"/>
  <c r="S142" s="1"/>
  <c r="T142" s="1"/>
  <c r="P142"/>
  <c r="R141"/>
  <c r="Q141"/>
  <c r="S141" s="1"/>
  <c r="T141" s="1"/>
  <c r="P141"/>
  <c r="R140"/>
  <c r="Q140"/>
  <c r="S140" s="1"/>
  <c r="T140" s="1"/>
  <c r="P140"/>
  <c r="R139"/>
  <c r="Q139"/>
  <c r="S139" s="1"/>
  <c r="T139" s="1"/>
  <c r="P139"/>
  <c r="R138"/>
  <c r="Q138"/>
  <c r="S138" s="1"/>
  <c r="T138" s="1"/>
  <c r="P138"/>
  <c r="R137"/>
  <c r="Q137"/>
  <c r="S137" s="1"/>
  <c r="T137" s="1"/>
  <c r="P137"/>
  <c r="R136"/>
  <c r="Q136"/>
  <c r="S136" s="1"/>
  <c r="T136" s="1"/>
  <c r="P136"/>
  <c r="R135"/>
  <c r="Q135"/>
  <c r="S135" s="1"/>
  <c r="T135" s="1"/>
  <c r="P135"/>
  <c r="R134"/>
  <c r="Q134"/>
  <c r="S134" s="1"/>
  <c r="T134" s="1"/>
  <c r="P134"/>
  <c r="R133"/>
  <c r="Q133"/>
  <c r="S133" s="1"/>
  <c r="T133" s="1"/>
  <c r="P133"/>
  <c r="R132"/>
  <c r="Q132"/>
  <c r="S132" s="1"/>
  <c r="T132" s="1"/>
  <c r="P132"/>
  <c r="R131"/>
  <c r="Q131"/>
  <c r="S131" s="1"/>
  <c r="T131" s="1"/>
  <c r="P131"/>
  <c r="R130"/>
  <c r="Q130"/>
  <c r="S130" s="1"/>
  <c r="T130" s="1"/>
  <c r="P130"/>
  <c r="R129"/>
  <c r="Q129"/>
  <c r="S129" s="1"/>
  <c r="T129" s="1"/>
  <c r="P129"/>
  <c r="R128"/>
  <c r="Q128"/>
  <c r="S128" s="1"/>
  <c r="T128" s="1"/>
  <c r="P128"/>
  <c r="R127"/>
  <c r="Q127"/>
  <c r="S127" s="1"/>
  <c r="T127" s="1"/>
  <c r="P127"/>
  <c r="R126"/>
  <c r="Q126"/>
  <c r="S126" s="1"/>
  <c r="T126" s="1"/>
  <c r="P126"/>
  <c r="R125"/>
  <c r="Q125"/>
  <c r="S125" s="1"/>
  <c r="T125" s="1"/>
  <c r="P125"/>
  <c r="R124"/>
  <c r="Q124"/>
  <c r="S124" s="1"/>
  <c r="T124" s="1"/>
  <c r="P124"/>
  <c r="R123"/>
  <c r="Q123"/>
  <c r="S123" s="1"/>
  <c r="T123" s="1"/>
  <c r="P123"/>
  <c r="R122"/>
  <c r="Q122"/>
  <c r="S122" s="1"/>
  <c r="T122" s="1"/>
  <c r="P122"/>
  <c r="R121"/>
  <c r="Q121"/>
  <c r="S121" s="1"/>
  <c r="T121" s="1"/>
  <c r="P121"/>
  <c r="R120"/>
  <c r="Q120"/>
  <c r="S120" s="1"/>
  <c r="T120" s="1"/>
  <c r="P120"/>
  <c r="R119"/>
  <c r="Q119"/>
  <c r="S119" s="1"/>
  <c r="T119" s="1"/>
  <c r="P119"/>
  <c r="R118"/>
  <c r="Q118"/>
  <c r="S118" s="1"/>
  <c r="T118" s="1"/>
  <c r="P118"/>
  <c r="R117"/>
  <c r="Q117"/>
  <c r="S117" s="1"/>
  <c r="T117" s="1"/>
  <c r="P117"/>
  <c r="R116"/>
  <c r="Q116"/>
  <c r="S116" s="1"/>
  <c r="T116" s="1"/>
  <c r="P116"/>
  <c r="R115"/>
  <c r="Q115"/>
  <c r="S115" s="1"/>
  <c r="T115" s="1"/>
  <c r="P115"/>
  <c r="R114"/>
  <c r="Q114"/>
  <c r="S114" s="1"/>
  <c r="T114" s="1"/>
  <c r="P114"/>
  <c r="R113"/>
  <c r="Q113"/>
  <c r="S113" s="1"/>
  <c r="T113" s="1"/>
  <c r="P113"/>
  <c r="R112"/>
  <c r="Q112"/>
  <c r="S112" s="1"/>
  <c r="T112" s="1"/>
  <c r="P112"/>
  <c r="R111"/>
  <c r="Q111"/>
  <c r="S111" s="1"/>
  <c r="T111" s="1"/>
  <c r="P111"/>
  <c r="R110"/>
  <c r="Q110"/>
  <c r="S110" s="1"/>
  <c r="T110" s="1"/>
  <c r="P110"/>
  <c r="R109"/>
  <c r="Q109"/>
  <c r="S109" s="1"/>
  <c r="T109" s="1"/>
  <c r="P109"/>
  <c r="R108"/>
  <c r="Q108"/>
  <c r="S108" s="1"/>
  <c r="T108" s="1"/>
  <c r="P108"/>
  <c r="R107"/>
  <c r="Q107"/>
  <c r="S107" s="1"/>
  <c r="T107" s="1"/>
  <c r="P107"/>
  <c r="R106"/>
  <c r="Q106"/>
  <c r="S106" s="1"/>
  <c r="T106" s="1"/>
  <c r="P106"/>
  <c r="R105"/>
  <c r="Q105"/>
  <c r="S105" s="1"/>
  <c r="T105" s="1"/>
  <c r="P105"/>
  <c r="R104"/>
  <c r="Q104"/>
  <c r="S104" s="1"/>
  <c r="T104" s="1"/>
  <c r="P104"/>
  <c r="R103"/>
  <c r="Q103"/>
  <c r="S103" s="1"/>
  <c r="T103" s="1"/>
  <c r="P103"/>
  <c r="R102"/>
  <c r="Q102"/>
  <c r="S102" s="1"/>
  <c r="T102" s="1"/>
  <c r="P102"/>
  <c r="R101"/>
  <c r="Q101"/>
  <c r="S101" s="1"/>
  <c r="T101" s="1"/>
  <c r="P101"/>
  <c r="R100"/>
  <c r="Q100"/>
  <c r="S100" s="1"/>
  <c r="T100" s="1"/>
  <c r="P100"/>
  <c r="R99"/>
  <c r="Q99"/>
  <c r="S99" s="1"/>
  <c r="T99" s="1"/>
  <c r="P99"/>
  <c r="R98"/>
  <c r="Q98"/>
  <c r="S98" s="1"/>
  <c r="T98" s="1"/>
  <c r="P98"/>
  <c r="R97"/>
  <c r="Q97"/>
  <c r="S97" s="1"/>
  <c r="T97" s="1"/>
  <c r="P97"/>
  <c r="R96"/>
  <c r="Q96"/>
  <c r="S96" s="1"/>
  <c r="T96" s="1"/>
  <c r="P96"/>
  <c r="R95"/>
  <c r="Q95"/>
  <c r="S95" s="1"/>
  <c r="T95" s="1"/>
  <c r="P95"/>
  <c r="R94"/>
  <c r="Q94"/>
  <c r="S94" s="1"/>
  <c r="T94" s="1"/>
  <c r="P94"/>
  <c r="R93"/>
  <c r="Q93"/>
  <c r="S93" s="1"/>
  <c r="T93" s="1"/>
  <c r="P93"/>
  <c r="R92"/>
  <c r="Q92"/>
  <c r="S92" s="1"/>
  <c r="T92" s="1"/>
  <c r="P92"/>
  <c r="R91"/>
  <c r="Q91"/>
  <c r="S91" s="1"/>
  <c r="T91" s="1"/>
  <c r="P91"/>
  <c r="R90"/>
  <c r="Q90"/>
  <c r="S90" s="1"/>
  <c r="T90" s="1"/>
  <c r="P90"/>
  <c r="R89"/>
  <c r="Q89"/>
  <c r="S89" s="1"/>
  <c r="T89" s="1"/>
  <c r="P89"/>
  <c r="R88"/>
  <c r="Q88"/>
  <c r="S88" s="1"/>
  <c r="T88" s="1"/>
  <c r="P88"/>
  <c r="R87"/>
  <c r="Q87"/>
  <c r="S87" s="1"/>
  <c r="T87" s="1"/>
  <c r="P87"/>
  <c r="R86"/>
  <c r="Q86"/>
  <c r="S86" s="1"/>
  <c r="T86" s="1"/>
  <c r="P86"/>
  <c r="R85"/>
  <c r="Q85"/>
  <c r="S85" s="1"/>
  <c r="T85" s="1"/>
  <c r="P85"/>
  <c r="R84"/>
  <c r="Q84"/>
  <c r="S84" s="1"/>
  <c r="T84" s="1"/>
  <c r="P84"/>
  <c r="R83"/>
  <c r="Q83"/>
  <c r="S83" s="1"/>
  <c r="T83" s="1"/>
  <c r="P83"/>
  <c r="R82"/>
  <c r="Q82"/>
  <c r="S82" s="1"/>
  <c r="T82" s="1"/>
  <c r="P82"/>
  <c r="R81"/>
  <c r="Q81"/>
  <c r="S81" s="1"/>
  <c r="T81" s="1"/>
  <c r="P81"/>
  <c r="R80"/>
  <c r="Q80"/>
  <c r="S80" s="1"/>
  <c r="T80" s="1"/>
  <c r="P80"/>
  <c r="R79"/>
  <c r="Q79"/>
  <c r="S79" s="1"/>
  <c r="T79" s="1"/>
  <c r="P79"/>
  <c r="R78"/>
  <c r="Q78"/>
  <c r="S78" s="1"/>
  <c r="T78" s="1"/>
  <c r="P78"/>
  <c r="R77"/>
  <c r="Q77"/>
  <c r="S77" s="1"/>
  <c r="T77" s="1"/>
  <c r="P77"/>
  <c r="R76"/>
  <c r="Q76"/>
  <c r="S76" s="1"/>
  <c r="T76" s="1"/>
  <c r="P76"/>
  <c r="R75"/>
  <c r="Q75"/>
  <c r="S75" s="1"/>
  <c r="T75" s="1"/>
  <c r="P75"/>
  <c r="R74"/>
  <c r="Q74"/>
  <c r="S74" s="1"/>
  <c r="T74" s="1"/>
  <c r="P74"/>
  <c r="R73"/>
  <c r="Q73"/>
  <c r="S73" s="1"/>
  <c r="T73" s="1"/>
  <c r="P73"/>
  <c r="R72"/>
  <c r="Q72"/>
  <c r="S72" s="1"/>
  <c r="T72" s="1"/>
  <c r="P72"/>
  <c r="R71"/>
  <c r="Q71"/>
  <c r="S71" s="1"/>
  <c r="T71" s="1"/>
  <c r="P71"/>
  <c r="R70"/>
  <c r="Q70"/>
  <c r="S70" s="1"/>
  <c r="T70" s="1"/>
  <c r="P70"/>
  <c r="R69"/>
  <c r="Q69"/>
  <c r="S69" s="1"/>
  <c r="T69" s="1"/>
  <c r="P69"/>
  <c r="R68"/>
  <c r="Q68"/>
  <c r="S68" s="1"/>
  <c r="T68" s="1"/>
  <c r="P68"/>
  <c r="R67"/>
  <c r="Q67"/>
  <c r="S67" s="1"/>
  <c r="T67" s="1"/>
  <c r="P67"/>
  <c r="R66"/>
  <c r="Q66"/>
  <c r="S66" s="1"/>
  <c r="T66" s="1"/>
  <c r="P66"/>
  <c r="R65"/>
  <c r="Q65"/>
  <c r="S65" s="1"/>
  <c r="T65" s="1"/>
  <c r="P65"/>
  <c r="R64"/>
  <c r="Q64"/>
  <c r="S64" s="1"/>
  <c r="T64" s="1"/>
  <c r="P64"/>
  <c r="R63"/>
  <c r="Q63"/>
  <c r="S63" s="1"/>
  <c r="T63" s="1"/>
  <c r="P63"/>
  <c r="R62"/>
  <c r="Q62"/>
  <c r="S62" s="1"/>
  <c r="T62" s="1"/>
  <c r="P62"/>
  <c r="R61"/>
  <c r="Q61"/>
  <c r="S61" s="1"/>
  <c r="T61" s="1"/>
  <c r="P61"/>
  <c r="R60"/>
  <c r="Q60"/>
  <c r="S60" s="1"/>
  <c r="T60" s="1"/>
  <c r="P60"/>
  <c r="R59"/>
  <c r="Q59"/>
  <c r="S59" s="1"/>
  <c r="T59" s="1"/>
  <c r="P59"/>
  <c r="R58"/>
  <c r="Q58"/>
  <c r="S58" s="1"/>
  <c r="T58" s="1"/>
  <c r="P58"/>
  <c r="R57"/>
  <c r="Q57"/>
  <c r="S57" s="1"/>
  <c r="T57" s="1"/>
  <c r="P57"/>
  <c r="R56"/>
  <c r="Q56"/>
  <c r="S56" s="1"/>
  <c r="T56" s="1"/>
  <c r="P56"/>
  <c r="R55"/>
  <c r="Q55"/>
  <c r="S55" s="1"/>
  <c r="T55" s="1"/>
  <c r="P55"/>
  <c r="R54"/>
  <c r="Q54"/>
  <c r="S54" s="1"/>
  <c r="T54" s="1"/>
  <c r="P54"/>
  <c r="R53"/>
  <c r="Q53"/>
  <c r="S53" s="1"/>
  <c r="T53" s="1"/>
  <c r="P53"/>
  <c r="R52"/>
  <c r="Q52"/>
  <c r="S52" s="1"/>
  <c r="T52" s="1"/>
  <c r="P52"/>
  <c r="R51"/>
  <c r="Q51"/>
  <c r="S51" s="1"/>
  <c r="T51" s="1"/>
  <c r="P51"/>
  <c r="R50"/>
  <c r="Q50"/>
  <c r="S50" s="1"/>
  <c r="T50" s="1"/>
  <c r="P50"/>
  <c r="R49"/>
  <c r="Q49"/>
  <c r="S49" s="1"/>
  <c r="T49" s="1"/>
  <c r="P49"/>
  <c r="R48"/>
  <c r="Q48"/>
  <c r="S48" s="1"/>
  <c r="T48" s="1"/>
  <c r="P48"/>
  <c r="R47"/>
  <c r="Q47"/>
  <c r="S47" s="1"/>
  <c r="T47" s="1"/>
  <c r="P47"/>
  <c r="R46"/>
  <c r="Q46"/>
  <c r="S46" s="1"/>
  <c r="T46" s="1"/>
  <c r="P46"/>
  <c r="R45"/>
  <c r="Q45"/>
  <c r="S45" s="1"/>
  <c r="T45" s="1"/>
  <c r="P45"/>
  <c r="R44"/>
  <c r="Q44"/>
  <c r="S44" s="1"/>
  <c r="T44" s="1"/>
  <c r="P44"/>
  <c r="R43"/>
  <c r="Q43"/>
  <c r="S43" s="1"/>
  <c r="T43" s="1"/>
  <c r="P43"/>
  <c r="R42"/>
  <c r="Q42"/>
  <c r="S42" s="1"/>
  <c r="T42" s="1"/>
  <c r="P42"/>
  <c r="R41"/>
  <c r="Q41"/>
  <c r="S41" s="1"/>
  <c r="T41" s="1"/>
  <c r="P41"/>
  <c r="R40"/>
  <c r="Q40"/>
  <c r="S40" s="1"/>
  <c r="T40" s="1"/>
  <c r="P40"/>
  <c r="R39"/>
  <c r="Q39"/>
  <c r="S39" s="1"/>
  <c r="T39" s="1"/>
  <c r="P39"/>
  <c r="R38"/>
  <c r="Q38"/>
  <c r="S38" s="1"/>
  <c r="T38" s="1"/>
  <c r="P38"/>
  <c r="R37"/>
  <c r="Q37"/>
  <c r="S37" s="1"/>
  <c r="T37" s="1"/>
  <c r="P37"/>
  <c r="R36"/>
  <c r="Q36"/>
  <c r="S36" s="1"/>
  <c r="T36" s="1"/>
  <c r="P36"/>
  <c r="R35"/>
  <c r="Q35"/>
  <c r="S35" s="1"/>
  <c r="T35" s="1"/>
  <c r="P35"/>
  <c r="R34"/>
  <c r="Q34"/>
  <c r="S34" s="1"/>
  <c r="T34" s="1"/>
  <c r="P34"/>
  <c r="R33"/>
  <c r="Q33"/>
  <c r="S33" s="1"/>
  <c r="T33" s="1"/>
  <c r="P33"/>
  <c r="R32"/>
  <c r="Q32"/>
  <c r="S32" s="1"/>
  <c r="T32" s="1"/>
  <c r="P32"/>
  <c r="R31"/>
  <c r="Q31"/>
  <c r="S31" s="1"/>
  <c r="T31" s="1"/>
  <c r="P31"/>
  <c r="R30"/>
  <c r="Q30"/>
  <c r="S30" s="1"/>
  <c r="T30" s="1"/>
  <c r="P30"/>
  <c r="R29"/>
  <c r="Q29"/>
  <c r="S29" s="1"/>
  <c r="T29" s="1"/>
  <c r="P29"/>
  <c r="R28"/>
  <c r="Q28"/>
  <c r="S28" s="1"/>
  <c r="T28" s="1"/>
  <c r="P28"/>
  <c r="R27"/>
  <c r="Q27"/>
  <c r="S27" s="1"/>
  <c r="T27" s="1"/>
  <c r="P27"/>
  <c r="R26"/>
  <c r="Q26"/>
  <c r="S26" s="1"/>
  <c r="T26" s="1"/>
  <c r="P26"/>
  <c r="R25"/>
  <c r="Q25"/>
  <c r="S25" s="1"/>
  <c r="T25" s="1"/>
  <c r="P25"/>
  <c r="R24"/>
  <c r="Q24"/>
  <c r="S24" s="1"/>
  <c r="T24" s="1"/>
  <c r="P24"/>
  <c r="R23"/>
  <c r="Q23"/>
  <c r="S23" s="1"/>
  <c r="T23" s="1"/>
  <c r="P23"/>
  <c r="R22"/>
  <c r="Q22"/>
  <c r="S22" s="1"/>
  <c r="T22" s="1"/>
  <c r="P22"/>
  <c r="R21"/>
  <c r="Q21"/>
  <c r="S21" s="1"/>
  <c r="T21" s="1"/>
  <c r="P21"/>
  <c r="R20"/>
  <c r="Q20"/>
  <c r="S20" s="1"/>
  <c r="T20" s="1"/>
  <c r="P20"/>
  <c r="R19"/>
  <c r="Q19"/>
  <c r="S19" s="1"/>
  <c r="T19" s="1"/>
  <c r="P19"/>
  <c r="R18"/>
  <c r="Q18"/>
  <c r="S18" s="1"/>
  <c r="T18" s="1"/>
  <c r="P18"/>
  <c r="R17"/>
  <c r="Q17"/>
  <c r="S17" s="1"/>
  <c r="T17" s="1"/>
  <c r="P17"/>
  <c r="R16"/>
  <c r="Q16"/>
  <c r="S16" s="1"/>
  <c r="T16" s="1"/>
  <c r="P16"/>
  <c r="R15"/>
  <c r="Q15"/>
  <c r="S15" s="1"/>
  <c r="T15" s="1"/>
  <c r="P15"/>
  <c r="R14"/>
  <c r="Q14"/>
  <c r="S14" s="1"/>
  <c r="T14" s="1"/>
  <c r="P14"/>
  <c r="R13"/>
  <c r="Q13"/>
  <c r="S13" s="1"/>
  <c r="T13" s="1"/>
  <c r="P13"/>
  <c r="R12"/>
  <c r="Q12"/>
  <c r="S12" s="1"/>
  <c r="T12" s="1"/>
  <c r="P12"/>
  <c r="R11"/>
  <c r="Q11"/>
  <c r="S11" s="1"/>
  <c r="T11" s="1"/>
  <c r="P11"/>
  <c r="R10"/>
  <c r="Q10"/>
  <c r="S10" s="1"/>
  <c r="T10" s="1"/>
  <c r="P10"/>
  <c r="R9"/>
  <c r="Q9"/>
  <c r="S9" s="1"/>
  <c r="T9" s="1"/>
  <c r="P9"/>
  <c r="R8"/>
  <c r="Q8"/>
  <c r="S8" s="1"/>
  <c r="T8" s="1"/>
  <c r="P8"/>
  <c r="R7"/>
  <c r="Q7"/>
  <c r="S7" s="1"/>
  <c r="T7" s="1"/>
  <c r="P7"/>
  <c r="R6"/>
  <c r="Q6"/>
  <c r="P68" i="42" l="1"/>
  <c r="P70"/>
  <c r="P72"/>
  <c r="P74"/>
  <c r="P76"/>
  <c r="P78"/>
  <c r="P97"/>
  <c r="P99"/>
  <c r="P101"/>
  <c r="P130"/>
  <c r="P132"/>
  <c r="P134"/>
  <c r="P136"/>
  <c r="P138"/>
  <c r="P140"/>
  <c r="P142"/>
  <c r="P144"/>
  <c r="P146"/>
  <c r="P148"/>
  <c r="P150"/>
  <c r="P152"/>
  <c r="P154"/>
  <c r="R19" i="43"/>
  <c r="S19" s="1"/>
  <c r="R21"/>
  <c r="S21" s="1"/>
  <c r="R23"/>
  <c r="S23" s="1"/>
  <c r="P31"/>
  <c r="P32"/>
  <c r="P33"/>
  <c r="P34"/>
  <c r="P35"/>
  <c r="P42"/>
  <c r="P66"/>
  <c r="P67"/>
  <c r="P68"/>
  <c r="P69"/>
  <c r="P70"/>
  <c r="P71"/>
  <c r="P72"/>
  <c r="P73"/>
  <c r="P74"/>
  <c r="P75"/>
  <c r="P76"/>
  <c r="P77"/>
  <c r="P92"/>
  <c r="P93"/>
  <c r="P94"/>
  <c r="P95"/>
  <c r="P96"/>
  <c r="P97"/>
  <c r="P98"/>
  <c r="P99"/>
  <c r="P100"/>
  <c r="P101"/>
  <c r="P114"/>
  <c r="P12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7"/>
  <c r="P9"/>
  <c r="P11"/>
  <c r="R20"/>
  <c r="S20" s="1"/>
  <c r="R22"/>
  <c r="S22" s="1"/>
  <c r="P25"/>
  <c r="P27"/>
  <c r="P29"/>
  <c r="P36"/>
  <c r="P38"/>
  <c r="P40"/>
  <c r="P50"/>
  <c r="P52"/>
  <c r="P54"/>
  <c r="P56"/>
  <c r="P58"/>
  <c r="P60"/>
  <c r="P62"/>
  <c r="P64"/>
  <c r="P78"/>
  <c r="P79"/>
  <c r="P81"/>
  <c r="P83"/>
  <c r="P85"/>
  <c r="P87"/>
  <c r="P89"/>
  <c r="P104"/>
  <c r="P106"/>
  <c r="P108"/>
  <c r="P110"/>
  <c r="P112"/>
  <c r="P118"/>
  <c r="P120"/>
  <c r="P122"/>
  <c r="P124"/>
  <c r="P155"/>
  <c r="Q233" i="41"/>
  <c r="Q237"/>
  <c r="Q241"/>
  <c r="AG6"/>
  <c r="Q186" i="43"/>
  <c r="R186" s="1"/>
  <c r="S186" s="1"/>
  <c r="Q156"/>
  <c r="Q126"/>
  <c r="Q114"/>
  <c r="Q91"/>
  <c r="Q90"/>
  <c r="R90" s="1"/>
  <c r="S90" s="1"/>
  <c r="Q66"/>
  <c r="Q42"/>
  <c r="Q30"/>
  <c r="Q18"/>
  <c r="R18" s="1"/>
  <c r="S18" s="1"/>
  <c r="Q17"/>
  <c r="R17" s="1"/>
  <c r="S17" s="1"/>
  <c r="Q12"/>
  <c r="Q7"/>
  <c r="Q8"/>
  <c r="Q9"/>
  <c r="Q10"/>
  <c r="Q11"/>
  <c r="Q14"/>
  <c r="Q16"/>
  <c r="Q25"/>
  <c r="Q26"/>
  <c r="Q27"/>
  <c r="Q28"/>
  <c r="Q13"/>
  <c r="Q15"/>
  <c r="Q29"/>
  <c r="Q32"/>
  <c r="Q34"/>
  <c r="Q43"/>
  <c r="Q45"/>
  <c r="Q47"/>
  <c r="Q49"/>
  <c r="Q50"/>
  <c r="Q51"/>
  <c r="Q52"/>
  <c r="Q53"/>
  <c r="Q54"/>
  <c r="Q55"/>
  <c r="Q56"/>
  <c r="Q57"/>
  <c r="Q58"/>
  <c r="Q59"/>
  <c r="Q60"/>
  <c r="Q61"/>
  <c r="Q62"/>
  <c r="Q63"/>
  <c r="Q64"/>
  <c r="Q65"/>
  <c r="Q68"/>
  <c r="Q70"/>
  <c r="Q72"/>
  <c r="Q74"/>
  <c r="Q76"/>
  <c r="R12"/>
  <c r="S12" s="1"/>
  <c r="R13"/>
  <c r="S13" s="1"/>
  <c r="R14"/>
  <c r="S14" s="1"/>
  <c r="R15"/>
  <c r="S15" s="1"/>
  <c r="R16"/>
  <c r="S16" s="1"/>
  <c r="U17"/>
  <c r="V17" s="1"/>
  <c r="W17" s="1"/>
  <c r="U18"/>
  <c r="V18" s="1"/>
  <c r="W18" s="1"/>
  <c r="U19"/>
  <c r="V19" s="1"/>
  <c r="W19" s="1"/>
  <c r="U20"/>
  <c r="V20" s="1"/>
  <c r="W20" s="1"/>
  <c r="U21"/>
  <c r="V21" s="1"/>
  <c r="W21" s="1"/>
  <c r="U22"/>
  <c r="V22" s="1"/>
  <c r="W22" s="1"/>
  <c r="U23"/>
  <c r="V23" s="1"/>
  <c r="W23" s="1"/>
  <c r="Q31"/>
  <c r="Q33"/>
  <c r="Q35"/>
  <c r="Q37"/>
  <c r="Q38"/>
  <c r="Q39"/>
  <c r="Q40"/>
  <c r="Q41"/>
  <c r="Q44"/>
  <c r="Q46"/>
  <c r="Q67"/>
  <c r="Q69"/>
  <c r="Q71"/>
  <c r="Q73"/>
  <c r="Q75"/>
  <c r="Q77"/>
  <c r="Q79"/>
  <c r="Q80"/>
  <c r="Q81"/>
  <c r="Q82"/>
  <c r="Q83"/>
  <c r="Q84"/>
  <c r="Q85"/>
  <c r="Q86"/>
  <c r="Q87"/>
  <c r="Q88"/>
  <c r="Q89"/>
  <c r="R6"/>
  <c r="S6" s="1"/>
  <c r="X6" s="1"/>
  <c r="R7"/>
  <c r="S7" s="1"/>
  <c r="R8"/>
  <c r="S8" s="1"/>
  <c r="R9"/>
  <c r="S9" s="1"/>
  <c r="R10"/>
  <c r="S10" s="1"/>
  <c r="R11"/>
  <c r="S11" s="1"/>
  <c r="P17"/>
  <c r="P18"/>
  <c r="P19"/>
  <c r="P20"/>
  <c r="P21"/>
  <c r="P22"/>
  <c r="P23"/>
  <c r="Q92"/>
  <c r="Q94"/>
  <c r="Q96"/>
  <c r="Q98"/>
  <c r="Q100"/>
  <c r="Q115"/>
  <c r="Q117"/>
  <c r="Q118"/>
  <c r="Q119"/>
  <c r="Q120"/>
  <c r="Q121"/>
  <c r="Q122"/>
  <c r="Q123"/>
  <c r="Q124"/>
  <c r="Q125"/>
  <c r="Q128"/>
  <c r="Q130"/>
  <c r="Q132"/>
  <c r="Q134"/>
  <c r="Q136"/>
  <c r="Q138"/>
  <c r="R24"/>
  <c r="S24" s="1"/>
  <c r="R25"/>
  <c r="S25" s="1"/>
  <c r="R26"/>
  <c r="S26" s="1"/>
  <c r="R27"/>
  <c r="S27" s="1"/>
  <c r="R28"/>
  <c r="S28" s="1"/>
  <c r="R29"/>
  <c r="S29" s="1"/>
  <c r="Q36"/>
  <c r="R36" s="1"/>
  <c r="S36" s="1"/>
  <c r="R37"/>
  <c r="S37" s="1"/>
  <c r="R38"/>
  <c r="S38" s="1"/>
  <c r="R39"/>
  <c r="S39" s="1"/>
  <c r="R40"/>
  <c r="S40" s="1"/>
  <c r="R41"/>
  <c r="S41" s="1"/>
  <c r="Q48"/>
  <c r="R48" s="1"/>
  <c r="S48" s="1"/>
  <c r="R49"/>
  <c r="S49" s="1"/>
  <c r="R50"/>
  <c r="S50" s="1"/>
  <c r="R51"/>
  <c r="S51" s="1"/>
  <c r="R52"/>
  <c r="S52" s="1"/>
  <c r="R53"/>
  <c r="S53" s="1"/>
  <c r="R54"/>
  <c r="S54" s="1"/>
  <c r="R55"/>
  <c r="S55" s="1"/>
  <c r="R56"/>
  <c r="S56" s="1"/>
  <c r="R57"/>
  <c r="S57" s="1"/>
  <c r="R58"/>
  <c r="S58" s="1"/>
  <c r="R59"/>
  <c r="S59" s="1"/>
  <c r="R60"/>
  <c r="S60" s="1"/>
  <c r="R61"/>
  <c r="S61" s="1"/>
  <c r="R62"/>
  <c r="S62" s="1"/>
  <c r="R63"/>
  <c r="S63" s="1"/>
  <c r="R64"/>
  <c r="S64" s="1"/>
  <c r="R65"/>
  <c r="S65" s="1"/>
  <c r="Q78"/>
  <c r="R78" s="1"/>
  <c r="S78" s="1"/>
  <c r="P90"/>
  <c r="P91"/>
  <c r="R91"/>
  <c r="S91" s="1"/>
  <c r="U92"/>
  <c r="V92" s="1"/>
  <c r="W92" s="1"/>
  <c r="R92"/>
  <c r="S92" s="1"/>
  <c r="Q93"/>
  <c r="Q95"/>
  <c r="Q97"/>
  <c r="Q99"/>
  <c r="Q101"/>
  <c r="Q103"/>
  <c r="Q104"/>
  <c r="R104" s="1"/>
  <c r="S104" s="1"/>
  <c r="Q105"/>
  <c r="Q106"/>
  <c r="R106" s="1"/>
  <c r="S106" s="1"/>
  <c r="Q107"/>
  <c r="Q108"/>
  <c r="R108" s="1"/>
  <c r="S108" s="1"/>
  <c r="Q109"/>
  <c r="Q110"/>
  <c r="R110" s="1"/>
  <c r="S110" s="1"/>
  <c r="Q111"/>
  <c r="Q112"/>
  <c r="R112" s="1"/>
  <c r="S112" s="1"/>
  <c r="Q113"/>
  <c r="Q116"/>
  <c r="Q127"/>
  <c r="Q129"/>
  <c r="Q131"/>
  <c r="Q133"/>
  <c r="Q135"/>
  <c r="Q137"/>
  <c r="R30"/>
  <c r="S30" s="1"/>
  <c r="R31"/>
  <c r="S31" s="1"/>
  <c r="R32"/>
  <c r="S32" s="1"/>
  <c r="R33"/>
  <c r="S33" s="1"/>
  <c r="R34"/>
  <c r="S34" s="1"/>
  <c r="R35"/>
  <c r="S35" s="1"/>
  <c r="R42"/>
  <c r="S42" s="1"/>
  <c r="R43"/>
  <c r="S43" s="1"/>
  <c r="R44"/>
  <c r="S44" s="1"/>
  <c r="R45"/>
  <c r="S45" s="1"/>
  <c r="R46"/>
  <c r="S46" s="1"/>
  <c r="R47"/>
  <c r="S47" s="1"/>
  <c r="R66"/>
  <c r="S66" s="1"/>
  <c r="R67"/>
  <c r="S67" s="1"/>
  <c r="R68"/>
  <c r="S68" s="1"/>
  <c r="R69"/>
  <c r="S69" s="1"/>
  <c r="R70"/>
  <c r="S70" s="1"/>
  <c r="R71"/>
  <c r="S71" s="1"/>
  <c r="R72"/>
  <c r="S72" s="1"/>
  <c r="R73"/>
  <c r="S73" s="1"/>
  <c r="R74"/>
  <c r="S74" s="1"/>
  <c r="R75"/>
  <c r="S75" s="1"/>
  <c r="R76"/>
  <c r="S76" s="1"/>
  <c r="R77"/>
  <c r="S77" s="1"/>
  <c r="Q184"/>
  <c r="Q185"/>
  <c r="R93"/>
  <c r="S93" s="1"/>
  <c r="R94"/>
  <c r="S94" s="1"/>
  <c r="R95"/>
  <c r="S95" s="1"/>
  <c r="R96"/>
  <c r="S96" s="1"/>
  <c r="R97"/>
  <c r="S97" s="1"/>
  <c r="R98"/>
  <c r="S98" s="1"/>
  <c r="R99"/>
  <c r="S99" s="1"/>
  <c r="R100"/>
  <c r="S100" s="1"/>
  <c r="R101"/>
  <c r="S101" s="1"/>
  <c r="R114"/>
  <c r="S114" s="1"/>
  <c r="R115"/>
  <c r="S115" s="1"/>
  <c r="R116"/>
  <c r="S116" s="1"/>
  <c r="R117"/>
  <c r="S117" s="1"/>
  <c r="R126"/>
  <c r="S126" s="1"/>
  <c r="R127"/>
  <c r="S127" s="1"/>
  <c r="R128"/>
  <c r="S128" s="1"/>
  <c r="R129"/>
  <c r="S129" s="1"/>
  <c r="R130"/>
  <c r="S130" s="1"/>
  <c r="R131"/>
  <c r="S131" s="1"/>
  <c r="R132"/>
  <c r="S132" s="1"/>
  <c r="R133"/>
  <c r="S133" s="1"/>
  <c r="R134"/>
  <c r="S134" s="1"/>
  <c r="R135"/>
  <c r="S135" s="1"/>
  <c r="R136"/>
  <c r="S136" s="1"/>
  <c r="R137"/>
  <c r="S137" s="1"/>
  <c r="R138"/>
  <c r="S138" s="1"/>
  <c r="R79"/>
  <c r="S79" s="1"/>
  <c r="R80"/>
  <c r="S80" s="1"/>
  <c r="R81"/>
  <c r="S81" s="1"/>
  <c r="R82"/>
  <c r="S82" s="1"/>
  <c r="R83"/>
  <c r="S83" s="1"/>
  <c r="R84"/>
  <c r="S84" s="1"/>
  <c r="R85"/>
  <c r="S85" s="1"/>
  <c r="R86"/>
  <c r="S86" s="1"/>
  <c r="R87"/>
  <c r="S87" s="1"/>
  <c r="R88"/>
  <c r="S88" s="1"/>
  <c r="R89"/>
  <c r="S89" s="1"/>
  <c r="R102"/>
  <c r="S102" s="1"/>
  <c r="R103"/>
  <c r="S103" s="1"/>
  <c r="R105"/>
  <c r="S105" s="1"/>
  <c r="R107"/>
  <c r="S107" s="1"/>
  <c r="R109"/>
  <c r="S109" s="1"/>
  <c r="R111"/>
  <c r="S111" s="1"/>
  <c r="R113"/>
  <c r="S113" s="1"/>
  <c r="R118"/>
  <c r="S118" s="1"/>
  <c r="R119"/>
  <c r="S119" s="1"/>
  <c r="R120"/>
  <c r="S120" s="1"/>
  <c r="R121"/>
  <c r="S121" s="1"/>
  <c r="R122"/>
  <c r="S122" s="1"/>
  <c r="R123"/>
  <c r="S123" s="1"/>
  <c r="R124"/>
  <c r="S124" s="1"/>
  <c r="R125"/>
  <c r="S125" s="1"/>
  <c r="Q139"/>
  <c r="R139" s="1"/>
  <c r="S139" s="1"/>
  <c r="Q140"/>
  <c r="R140" s="1"/>
  <c r="S140" s="1"/>
  <c r="Q141"/>
  <c r="R141" s="1"/>
  <c r="S141" s="1"/>
  <c r="Q142"/>
  <c r="R142" s="1"/>
  <c r="S142" s="1"/>
  <c r="Q143"/>
  <c r="R143" s="1"/>
  <c r="S143" s="1"/>
  <c r="Q144"/>
  <c r="R144" s="1"/>
  <c r="S144" s="1"/>
  <c r="Q145"/>
  <c r="R145" s="1"/>
  <c r="S145" s="1"/>
  <c r="Q146"/>
  <c r="R146" s="1"/>
  <c r="S146" s="1"/>
  <c r="Q147"/>
  <c r="R147" s="1"/>
  <c r="S147" s="1"/>
  <c r="Q148"/>
  <c r="R148" s="1"/>
  <c r="S148" s="1"/>
  <c r="Q149"/>
  <c r="R149" s="1"/>
  <c r="S149" s="1"/>
  <c r="Q150"/>
  <c r="R150" s="1"/>
  <c r="S150" s="1"/>
  <c r="Q151"/>
  <c r="R151" s="1"/>
  <c r="S151" s="1"/>
  <c r="Q152"/>
  <c r="R152" s="1"/>
  <c r="S152" s="1"/>
  <c r="Q153"/>
  <c r="R153" s="1"/>
  <c r="S153" s="1"/>
  <c r="Q154"/>
  <c r="R154" s="1"/>
  <c r="S154" s="1"/>
  <c r="P156"/>
  <c r="R156"/>
  <c r="S156" s="1"/>
  <c r="U186"/>
  <c r="V186" s="1"/>
  <c r="W186" s="1"/>
  <c r="Q157"/>
  <c r="R157" s="1"/>
  <c r="S157" s="1"/>
  <c r="Q158"/>
  <c r="R158" s="1"/>
  <c r="S158" s="1"/>
  <c r="Q159"/>
  <c r="R159" s="1"/>
  <c r="S159" s="1"/>
  <c r="Q160"/>
  <c r="R160" s="1"/>
  <c r="S160" s="1"/>
  <c r="Q161"/>
  <c r="R161" s="1"/>
  <c r="S161" s="1"/>
  <c r="Q162"/>
  <c r="R162" s="1"/>
  <c r="S162" s="1"/>
  <c r="Q163"/>
  <c r="R163" s="1"/>
  <c r="S163" s="1"/>
  <c r="Q164"/>
  <c r="R164" s="1"/>
  <c r="S164" s="1"/>
  <c r="Q165"/>
  <c r="R165" s="1"/>
  <c r="S165" s="1"/>
  <c r="Q166"/>
  <c r="R166" s="1"/>
  <c r="S166" s="1"/>
  <c r="Q167"/>
  <c r="R167" s="1"/>
  <c r="S167" s="1"/>
  <c r="Q168"/>
  <c r="R168" s="1"/>
  <c r="S168" s="1"/>
  <c r="Q169"/>
  <c r="R169" s="1"/>
  <c r="S169" s="1"/>
  <c r="Q170"/>
  <c r="R170" s="1"/>
  <c r="S170" s="1"/>
  <c r="Q171"/>
  <c r="R171" s="1"/>
  <c r="S171" s="1"/>
  <c r="Q172"/>
  <c r="R172" s="1"/>
  <c r="S172" s="1"/>
  <c r="Q173"/>
  <c r="R173" s="1"/>
  <c r="S173" s="1"/>
  <c r="Q174"/>
  <c r="R174" s="1"/>
  <c r="S174" s="1"/>
  <c r="Q175"/>
  <c r="R175" s="1"/>
  <c r="S175" s="1"/>
  <c r="Q176"/>
  <c r="R176" s="1"/>
  <c r="S176" s="1"/>
  <c r="Q177"/>
  <c r="R177" s="1"/>
  <c r="S177" s="1"/>
  <c r="Q178"/>
  <c r="R178" s="1"/>
  <c r="S178" s="1"/>
  <c r="Q179"/>
  <c r="R179" s="1"/>
  <c r="S179" s="1"/>
  <c r="Q180"/>
  <c r="R180" s="1"/>
  <c r="S180" s="1"/>
  <c r="Q181"/>
  <c r="R181" s="1"/>
  <c r="S181" s="1"/>
  <c r="Q182"/>
  <c r="R182" s="1"/>
  <c r="S182" s="1"/>
  <c r="Q183"/>
  <c r="R183" s="1"/>
  <c r="S183" s="1"/>
  <c r="P186"/>
  <c r="R155"/>
  <c r="S155" s="1"/>
  <c r="R184"/>
  <c r="S184" s="1"/>
  <c r="R185"/>
  <c r="S185" s="1"/>
  <c r="Q168" i="42"/>
  <c r="Q169"/>
  <c r="Q170"/>
  <c r="Q171"/>
  <c r="Q172"/>
  <c r="Q173"/>
  <c r="Q174"/>
  <c r="P108"/>
  <c r="P110"/>
  <c r="P112"/>
  <c r="P114"/>
  <c r="P115"/>
  <c r="P117"/>
  <c r="P32"/>
  <c r="P34"/>
  <c r="P6"/>
  <c r="P7"/>
  <c r="P8"/>
  <c r="P9"/>
  <c r="P10"/>
  <c r="P11"/>
  <c r="P12"/>
  <c r="P25"/>
  <c r="P26"/>
  <c r="P27"/>
  <c r="P28"/>
  <c r="P29"/>
  <c r="Q30"/>
  <c r="P31"/>
  <c r="P33"/>
  <c r="P35"/>
  <c r="P36"/>
  <c r="P49"/>
  <c r="P50"/>
  <c r="P51"/>
  <c r="P52"/>
  <c r="P53"/>
  <c r="P54"/>
  <c r="P55"/>
  <c r="P56"/>
  <c r="P57"/>
  <c r="P58"/>
  <c r="P59"/>
  <c r="P60"/>
  <c r="P61"/>
  <c r="P62"/>
  <c r="P63"/>
  <c r="P64"/>
  <c r="P65"/>
  <c r="Q66"/>
  <c r="P67"/>
  <c r="P69"/>
  <c r="P71"/>
  <c r="P73"/>
  <c r="P75"/>
  <c r="P77"/>
  <c r="P91"/>
  <c r="P92"/>
  <c r="P93"/>
  <c r="P94"/>
  <c r="P95"/>
  <c r="Q96"/>
  <c r="P98"/>
  <c r="P100"/>
  <c r="P102"/>
  <c r="P103"/>
  <c r="P105"/>
  <c r="P107"/>
  <c r="P109"/>
  <c r="P111"/>
  <c r="P113"/>
  <c r="P116"/>
  <c r="P118"/>
  <c r="P119"/>
  <c r="P120"/>
  <c r="P121"/>
  <c r="P122"/>
  <c r="P123"/>
  <c r="P124"/>
  <c r="P125"/>
  <c r="P126"/>
  <c r="P128"/>
  <c r="P129"/>
  <c r="P131"/>
  <c r="P133"/>
  <c r="P135"/>
  <c r="P137"/>
  <c r="P139"/>
  <c r="P141"/>
  <c r="P143"/>
  <c r="P145"/>
  <c r="P147"/>
  <c r="P149"/>
  <c r="P151"/>
  <c r="P153"/>
  <c r="P155"/>
  <c r="P156"/>
  <c r="P177"/>
  <c r="P179"/>
  <c r="P181"/>
  <c r="P183"/>
  <c r="P186"/>
  <c r="P13"/>
  <c r="P14"/>
  <c r="P15"/>
  <c r="P16"/>
  <c r="P17"/>
  <c r="P18"/>
  <c r="P19"/>
  <c r="P20"/>
  <c r="P21"/>
  <c r="P22"/>
  <c r="P23"/>
  <c r="P24"/>
  <c r="P30"/>
  <c r="P37"/>
  <c r="P38"/>
  <c r="P39"/>
  <c r="P40"/>
  <c r="P41"/>
  <c r="P42"/>
  <c r="P43"/>
  <c r="P44"/>
  <c r="P45"/>
  <c r="P46"/>
  <c r="P47"/>
  <c r="P48"/>
  <c r="P66"/>
  <c r="P79"/>
  <c r="P80"/>
  <c r="P81"/>
  <c r="P82"/>
  <c r="P83"/>
  <c r="P84"/>
  <c r="P85"/>
  <c r="P86"/>
  <c r="P87"/>
  <c r="P88"/>
  <c r="P89"/>
  <c r="P90"/>
  <c r="P96"/>
  <c r="P127"/>
  <c r="Q128"/>
  <c r="P157"/>
  <c r="P158"/>
  <c r="P159"/>
  <c r="P160"/>
  <c r="P161"/>
  <c r="P162"/>
  <c r="P163"/>
  <c r="P164"/>
  <c r="P165"/>
  <c r="P166"/>
  <c r="P184"/>
  <c r="P185"/>
  <c r="Q186"/>
  <c r="Q13"/>
  <c r="Q14"/>
  <c r="Q15"/>
  <c r="Q16"/>
  <c r="Q17"/>
  <c r="Q18"/>
  <c r="Q19"/>
  <c r="Q20"/>
  <c r="Q21"/>
  <c r="Q22"/>
  <c r="Q23"/>
  <c r="Q24"/>
  <c r="Q31"/>
  <c r="Q33"/>
  <c r="Q35"/>
  <c r="Q37"/>
  <c r="Q38"/>
  <c r="Q39"/>
  <c r="Q40"/>
  <c r="Q41"/>
  <c r="Q42"/>
  <c r="Q43"/>
  <c r="Q44"/>
  <c r="Q45"/>
  <c r="Q46"/>
  <c r="Q47"/>
  <c r="Q48"/>
  <c r="Q7"/>
  <c r="Q8"/>
  <c r="Q9"/>
  <c r="Q10"/>
  <c r="Q11"/>
  <c r="Q12"/>
  <c r="Q25"/>
  <c r="Q26"/>
  <c r="Q27"/>
  <c r="Q28"/>
  <c r="Q29"/>
  <c r="Q32"/>
  <c r="Q34"/>
  <c r="Q36"/>
  <c r="Q49"/>
  <c r="Q50"/>
  <c r="Q51"/>
  <c r="Q67"/>
  <c r="Q69"/>
  <c r="Q71"/>
  <c r="Q73"/>
  <c r="Q75"/>
  <c r="Q77"/>
  <c r="Q79"/>
  <c r="Q80"/>
  <c r="Q81"/>
  <c r="Q82"/>
  <c r="Q83"/>
  <c r="Q84"/>
  <c r="Q85"/>
  <c r="Q86"/>
  <c r="Q87"/>
  <c r="Q88"/>
  <c r="Q89"/>
  <c r="Q90"/>
  <c r="R90" s="1"/>
  <c r="S90" s="1"/>
  <c r="Q98"/>
  <c r="Q100"/>
  <c r="Q102"/>
  <c r="Q103"/>
  <c r="Q105"/>
  <c r="Q107"/>
  <c r="Q109"/>
  <c r="Q111"/>
  <c r="Q113"/>
  <c r="Q116"/>
  <c r="Q127"/>
  <c r="Q129"/>
  <c r="Q131"/>
  <c r="Q133"/>
  <c r="Q135"/>
  <c r="Q137"/>
  <c r="Q139"/>
  <c r="Q141"/>
  <c r="Q143"/>
  <c r="Q145"/>
  <c r="Q147"/>
  <c r="Q149"/>
  <c r="Q151"/>
  <c r="Q153"/>
  <c r="Q155"/>
  <c r="Q157"/>
  <c r="Q158"/>
  <c r="Q159"/>
  <c r="Q160"/>
  <c r="Q161"/>
  <c r="Q162"/>
  <c r="Q163"/>
  <c r="Q164"/>
  <c r="Q165"/>
  <c r="Q166"/>
  <c r="Q167"/>
  <c r="Q6"/>
  <c r="R6" s="1"/>
  <c r="S6" s="1"/>
  <c r="AD6"/>
  <c r="AF6" s="1"/>
  <c r="R7"/>
  <c r="S7" s="1"/>
  <c r="R8"/>
  <c r="S8" s="1"/>
  <c r="R9"/>
  <c r="S9" s="1"/>
  <c r="R10"/>
  <c r="S10" s="1"/>
  <c r="R11"/>
  <c r="S11" s="1"/>
  <c r="R12"/>
  <c r="S12" s="1"/>
  <c r="R13"/>
  <c r="S13" s="1"/>
  <c r="R14"/>
  <c r="S14" s="1"/>
  <c r="R15"/>
  <c r="S15" s="1"/>
  <c r="R16"/>
  <c r="S16" s="1"/>
  <c r="R17"/>
  <c r="S17" s="1"/>
  <c r="R18"/>
  <c r="S18" s="1"/>
  <c r="R19"/>
  <c r="S19" s="1"/>
  <c r="R20"/>
  <c r="S20" s="1"/>
  <c r="R21"/>
  <c r="S21" s="1"/>
  <c r="R22"/>
  <c r="S22" s="1"/>
  <c r="R23"/>
  <c r="S23" s="1"/>
  <c r="R24"/>
  <c r="S24" s="1"/>
  <c r="R25"/>
  <c r="S25" s="1"/>
  <c r="R26"/>
  <c r="S26" s="1"/>
  <c r="R27"/>
  <c r="S27" s="1"/>
  <c r="R28"/>
  <c r="S28" s="1"/>
  <c r="R29"/>
  <c r="S29" s="1"/>
  <c r="U35"/>
  <c r="V35" s="1"/>
  <c r="W35" s="1"/>
  <c r="R35"/>
  <c r="S35" s="1"/>
  <c r="Q52"/>
  <c r="Q53"/>
  <c r="Q54"/>
  <c r="Q55"/>
  <c r="Q56"/>
  <c r="Q57"/>
  <c r="Q58"/>
  <c r="Q59"/>
  <c r="Q60"/>
  <c r="Q61"/>
  <c r="Q62"/>
  <c r="Q63"/>
  <c r="Q64"/>
  <c r="Q65"/>
  <c r="Q68"/>
  <c r="Q70"/>
  <c r="Q72"/>
  <c r="Q74"/>
  <c r="R74" s="1"/>
  <c r="S74" s="1"/>
  <c r="Q76"/>
  <c r="R76" s="1"/>
  <c r="S76" s="1"/>
  <c r="Q78"/>
  <c r="Q91"/>
  <c r="Q92"/>
  <c r="Q93"/>
  <c r="Q94"/>
  <c r="Q95"/>
  <c r="Q97"/>
  <c r="Q99"/>
  <c r="Q101"/>
  <c r="Q104"/>
  <c r="Q106"/>
  <c r="Q108"/>
  <c r="Q110"/>
  <c r="Q112"/>
  <c r="Q114"/>
  <c r="Q115"/>
  <c r="Q117"/>
  <c r="Q118"/>
  <c r="Q119"/>
  <c r="Q120"/>
  <c r="Q121"/>
  <c r="Q122"/>
  <c r="Q123"/>
  <c r="Q124"/>
  <c r="Q125"/>
  <c r="Q126"/>
  <c r="Q130"/>
  <c r="Q132"/>
  <c r="Q134"/>
  <c r="Q136"/>
  <c r="Q138"/>
  <c r="Q140"/>
  <c r="Q142"/>
  <c r="Q144"/>
  <c r="Q146"/>
  <c r="Q148"/>
  <c r="Q150"/>
  <c r="Q152"/>
  <c r="Q154"/>
  <c r="R30"/>
  <c r="S30" s="1"/>
  <c r="R31"/>
  <c r="S31" s="1"/>
  <c r="R32"/>
  <c r="S32" s="1"/>
  <c r="R33"/>
  <c r="S33" s="1"/>
  <c r="R34"/>
  <c r="S34" s="1"/>
  <c r="R167"/>
  <c r="S167" s="1"/>
  <c r="Q175"/>
  <c r="R175" s="1"/>
  <c r="S175" s="1"/>
  <c r="Q177"/>
  <c r="R177" s="1"/>
  <c r="S177" s="1"/>
  <c r="Q179"/>
  <c r="R179" s="1"/>
  <c r="S179" s="1"/>
  <c r="Q181"/>
  <c r="R181" s="1"/>
  <c r="S181" s="1"/>
  <c r="Q183"/>
  <c r="R183" s="1"/>
  <c r="S183" s="1"/>
  <c r="Q184"/>
  <c r="Q185"/>
  <c r="R36"/>
  <c r="S36" s="1"/>
  <c r="R37"/>
  <c r="S37" s="1"/>
  <c r="R38"/>
  <c r="S38" s="1"/>
  <c r="R39"/>
  <c r="S39" s="1"/>
  <c r="R40"/>
  <c r="S40" s="1"/>
  <c r="R41"/>
  <c r="S41" s="1"/>
  <c r="R42"/>
  <c r="S42" s="1"/>
  <c r="R43"/>
  <c r="S43" s="1"/>
  <c r="R44"/>
  <c r="S44" s="1"/>
  <c r="R45"/>
  <c r="S45" s="1"/>
  <c r="R46"/>
  <c r="S46" s="1"/>
  <c r="R47"/>
  <c r="S47" s="1"/>
  <c r="R48"/>
  <c r="S48" s="1"/>
  <c r="R49"/>
  <c r="S49" s="1"/>
  <c r="R50"/>
  <c r="S50" s="1"/>
  <c r="R51"/>
  <c r="S51" s="1"/>
  <c r="R52"/>
  <c r="S52" s="1"/>
  <c r="R53"/>
  <c r="S53" s="1"/>
  <c r="R54"/>
  <c r="S54" s="1"/>
  <c r="R55"/>
  <c r="S55" s="1"/>
  <c r="R56"/>
  <c r="S56" s="1"/>
  <c r="R57"/>
  <c r="S57" s="1"/>
  <c r="R58"/>
  <c r="S58" s="1"/>
  <c r="R59"/>
  <c r="S59" s="1"/>
  <c r="R60"/>
  <c r="S60" s="1"/>
  <c r="R61"/>
  <c r="S61" s="1"/>
  <c r="R62"/>
  <c r="S62" s="1"/>
  <c r="R63"/>
  <c r="S63" s="1"/>
  <c r="R64"/>
  <c r="S64" s="1"/>
  <c r="R65"/>
  <c r="S65" s="1"/>
  <c r="R79"/>
  <c r="S79" s="1"/>
  <c r="R80"/>
  <c r="S80" s="1"/>
  <c r="R81"/>
  <c r="S81" s="1"/>
  <c r="R82"/>
  <c r="S82" s="1"/>
  <c r="R83"/>
  <c r="S83" s="1"/>
  <c r="R84"/>
  <c r="S84" s="1"/>
  <c r="R85"/>
  <c r="S85" s="1"/>
  <c r="R86"/>
  <c r="S86" s="1"/>
  <c r="R87"/>
  <c r="S87" s="1"/>
  <c r="R88"/>
  <c r="S88" s="1"/>
  <c r="R89"/>
  <c r="S89" s="1"/>
  <c r="R91"/>
  <c r="S91" s="1"/>
  <c r="R92"/>
  <c r="S92" s="1"/>
  <c r="R93"/>
  <c r="S93" s="1"/>
  <c r="R94"/>
  <c r="S94" s="1"/>
  <c r="R95"/>
  <c r="S95" s="1"/>
  <c r="R118"/>
  <c r="S118" s="1"/>
  <c r="R119"/>
  <c r="S119" s="1"/>
  <c r="R120"/>
  <c r="S120" s="1"/>
  <c r="R121"/>
  <c r="S121" s="1"/>
  <c r="R122"/>
  <c r="S122" s="1"/>
  <c r="R123"/>
  <c r="S123" s="1"/>
  <c r="R124"/>
  <c r="S124" s="1"/>
  <c r="R125"/>
  <c r="S125" s="1"/>
  <c r="R126"/>
  <c r="S126" s="1"/>
  <c r="R127"/>
  <c r="S127" s="1"/>
  <c r="Q156"/>
  <c r="R156" s="1"/>
  <c r="S156" s="1"/>
  <c r="R157"/>
  <c r="S157" s="1"/>
  <c r="R158"/>
  <c r="S158" s="1"/>
  <c r="R159"/>
  <c r="S159" s="1"/>
  <c r="R160"/>
  <c r="S160" s="1"/>
  <c r="R161"/>
  <c r="S161" s="1"/>
  <c r="R162"/>
  <c r="S162" s="1"/>
  <c r="R163"/>
  <c r="S163" s="1"/>
  <c r="R164"/>
  <c r="S164" s="1"/>
  <c r="R165"/>
  <c r="S165" s="1"/>
  <c r="R166"/>
  <c r="S166" s="1"/>
  <c r="P167"/>
  <c r="P168"/>
  <c r="R168"/>
  <c r="S168" s="1"/>
  <c r="P169"/>
  <c r="R169"/>
  <c r="S169" s="1"/>
  <c r="P170"/>
  <c r="R170"/>
  <c r="S170" s="1"/>
  <c r="P171"/>
  <c r="R171"/>
  <c r="S171" s="1"/>
  <c r="P172"/>
  <c r="R172"/>
  <c r="S172" s="1"/>
  <c r="P173"/>
  <c r="R173"/>
  <c r="S173" s="1"/>
  <c r="P174"/>
  <c r="R174"/>
  <c r="S174" s="1"/>
  <c r="P175"/>
  <c r="U175"/>
  <c r="V175" s="1"/>
  <c r="W175" s="1"/>
  <c r="Q176"/>
  <c r="Q178"/>
  <c r="Q180"/>
  <c r="Q182"/>
  <c r="R66"/>
  <c r="S66" s="1"/>
  <c r="R67"/>
  <c r="S67" s="1"/>
  <c r="R68"/>
  <c r="S68" s="1"/>
  <c r="R69"/>
  <c r="S69" s="1"/>
  <c r="R70"/>
  <c r="S70" s="1"/>
  <c r="R71"/>
  <c r="S71" s="1"/>
  <c r="R72"/>
  <c r="S72" s="1"/>
  <c r="R73"/>
  <c r="S73" s="1"/>
  <c r="R75"/>
  <c r="S75" s="1"/>
  <c r="R77"/>
  <c r="S77" s="1"/>
  <c r="R78"/>
  <c r="S78" s="1"/>
  <c r="R96"/>
  <c r="S96" s="1"/>
  <c r="R97"/>
  <c r="S97" s="1"/>
  <c r="R98"/>
  <c r="S98" s="1"/>
  <c r="R99"/>
  <c r="S99" s="1"/>
  <c r="R100"/>
  <c r="S100" s="1"/>
  <c r="R101"/>
  <c r="S101" s="1"/>
  <c r="R102"/>
  <c r="S102" s="1"/>
  <c r="R103"/>
  <c r="S103" s="1"/>
  <c r="R104"/>
  <c r="S104" s="1"/>
  <c r="R105"/>
  <c r="S105" s="1"/>
  <c r="R106"/>
  <c r="S106" s="1"/>
  <c r="R107"/>
  <c r="S107" s="1"/>
  <c r="R108"/>
  <c r="S108" s="1"/>
  <c r="R109"/>
  <c r="S109" s="1"/>
  <c r="R110"/>
  <c r="S110" s="1"/>
  <c r="R111"/>
  <c r="S111" s="1"/>
  <c r="R112"/>
  <c r="S112" s="1"/>
  <c r="R113"/>
  <c r="S113" s="1"/>
  <c r="R114"/>
  <c r="S114" s="1"/>
  <c r="R115"/>
  <c r="S115" s="1"/>
  <c r="R116"/>
  <c r="S116" s="1"/>
  <c r="R117"/>
  <c r="S117" s="1"/>
  <c r="R128"/>
  <c r="S128" s="1"/>
  <c r="R129"/>
  <c r="S129" s="1"/>
  <c r="R130"/>
  <c r="S130" s="1"/>
  <c r="R131"/>
  <c r="S131" s="1"/>
  <c r="R132"/>
  <c r="S132" s="1"/>
  <c r="R133"/>
  <c r="S133" s="1"/>
  <c r="R134"/>
  <c r="S134" s="1"/>
  <c r="R135"/>
  <c r="S135" s="1"/>
  <c r="R136"/>
  <c r="S136" s="1"/>
  <c r="R137"/>
  <c r="S137" s="1"/>
  <c r="R138"/>
  <c r="S138" s="1"/>
  <c r="R139"/>
  <c r="S139" s="1"/>
  <c r="R140"/>
  <c r="S140" s="1"/>
  <c r="R141"/>
  <c r="S141" s="1"/>
  <c r="R142"/>
  <c r="S142" s="1"/>
  <c r="R143"/>
  <c r="S143" s="1"/>
  <c r="R144"/>
  <c r="S144" s="1"/>
  <c r="R145"/>
  <c r="S145" s="1"/>
  <c r="R146"/>
  <c r="S146" s="1"/>
  <c r="R147"/>
  <c r="S147" s="1"/>
  <c r="R148"/>
  <c r="S148" s="1"/>
  <c r="R149"/>
  <c r="S149" s="1"/>
  <c r="R150"/>
  <c r="S150" s="1"/>
  <c r="R151"/>
  <c r="S151" s="1"/>
  <c r="R152"/>
  <c r="S152" s="1"/>
  <c r="R153"/>
  <c r="S153" s="1"/>
  <c r="R154"/>
  <c r="S154" s="1"/>
  <c r="R155"/>
  <c r="S155" s="1"/>
  <c r="R176"/>
  <c r="S176" s="1"/>
  <c r="R178"/>
  <c r="S178" s="1"/>
  <c r="R180"/>
  <c r="S180" s="1"/>
  <c r="R182"/>
  <c r="S182" s="1"/>
  <c r="R186"/>
  <c r="S186" s="1"/>
  <c r="R184"/>
  <c r="S184" s="1"/>
  <c r="R185"/>
  <c r="S185" s="1"/>
  <c r="Q32" i="41"/>
  <c r="Q34"/>
  <c r="Q36"/>
  <c r="Q38"/>
  <c r="Q40"/>
  <c r="Q42"/>
  <c r="Q44"/>
  <c r="Q46"/>
  <c r="Q48"/>
  <c r="Q67"/>
  <c r="Q69"/>
  <c r="Q71"/>
  <c r="Q73"/>
  <c r="Q75"/>
  <c r="Q77"/>
  <c r="Q173"/>
  <c r="Q175"/>
  <c r="Q177"/>
  <c r="Q179"/>
  <c r="Q181"/>
  <c r="Q183"/>
  <c r="Q185"/>
  <c r="Q217"/>
  <c r="Q221"/>
  <c r="Q225"/>
  <c r="Q188"/>
  <c r="Q190"/>
  <c r="Q192"/>
  <c r="Q194"/>
  <c r="Q196"/>
  <c r="Q198"/>
  <c r="Q200"/>
  <c r="Q202"/>
  <c r="Q204"/>
  <c r="Q206"/>
  <c r="Q208"/>
  <c r="Q210"/>
  <c r="Q212"/>
  <c r="Q214"/>
  <c r="Q229"/>
  <c r="V50"/>
  <c r="W50" s="1"/>
  <c r="X50" s="1"/>
  <c r="Q50"/>
  <c r="V52"/>
  <c r="W52" s="1"/>
  <c r="X52" s="1"/>
  <c r="Q52"/>
  <c r="V54"/>
  <c r="W54" s="1"/>
  <c r="X54" s="1"/>
  <c r="Q54"/>
  <c r="Q6"/>
  <c r="Y6" s="1"/>
  <c r="Q7"/>
  <c r="R8"/>
  <c r="S8" s="1"/>
  <c r="T8" s="1"/>
  <c r="Q9"/>
  <c r="R10"/>
  <c r="Q11"/>
  <c r="R12"/>
  <c r="Q13"/>
  <c r="R14"/>
  <c r="Q15"/>
  <c r="R16"/>
  <c r="S16" s="1"/>
  <c r="T16" s="1"/>
  <c r="Q17"/>
  <c r="R18"/>
  <c r="Q19"/>
  <c r="R20"/>
  <c r="Q21"/>
  <c r="R22"/>
  <c r="Q23"/>
  <c r="R24"/>
  <c r="Q25"/>
  <c r="R26"/>
  <c r="S26" s="1"/>
  <c r="T26" s="1"/>
  <c r="Q27"/>
  <c r="R28"/>
  <c r="Q29"/>
  <c r="R30"/>
  <c r="Q31"/>
  <c r="Q33"/>
  <c r="Q35"/>
  <c r="Q37"/>
  <c r="Q39"/>
  <c r="Q41"/>
  <c r="Q43"/>
  <c r="Q45"/>
  <c r="Q47"/>
  <c r="Q49"/>
  <c r="Q56"/>
  <c r="Q58"/>
  <c r="Q60"/>
  <c r="Q62"/>
  <c r="Q64"/>
  <c r="Q66"/>
  <c r="V55"/>
  <c r="W55" s="1"/>
  <c r="X55" s="1"/>
  <c r="Q55"/>
  <c r="V57"/>
  <c r="W57" s="1"/>
  <c r="X57" s="1"/>
  <c r="Q57"/>
  <c r="V59"/>
  <c r="W59" s="1"/>
  <c r="X59" s="1"/>
  <c r="Q59"/>
  <c r="V61"/>
  <c r="W61" s="1"/>
  <c r="X61" s="1"/>
  <c r="Q61"/>
  <c r="V63"/>
  <c r="W63" s="1"/>
  <c r="X63" s="1"/>
  <c r="Q63"/>
  <c r="V65"/>
  <c r="W65" s="1"/>
  <c r="X65" s="1"/>
  <c r="Q65"/>
  <c r="R79"/>
  <c r="S79" s="1"/>
  <c r="T79" s="1"/>
  <c r="Q8"/>
  <c r="S10"/>
  <c r="T10" s="1"/>
  <c r="Q10"/>
  <c r="Q12"/>
  <c r="Q14"/>
  <c r="Q16"/>
  <c r="Q18"/>
  <c r="Q20"/>
  <c r="Q22"/>
  <c r="Q24"/>
  <c r="Q26"/>
  <c r="Q28"/>
  <c r="Q30"/>
  <c r="R31"/>
  <c r="S31" s="1"/>
  <c r="T31" s="1"/>
  <c r="R33"/>
  <c r="S33" s="1"/>
  <c r="T33" s="1"/>
  <c r="R35"/>
  <c r="R37"/>
  <c r="R39"/>
  <c r="S39" s="1"/>
  <c r="T39" s="1"/>
  <c r="R41"/>
  <c r="S41" s="1"/>
  <c r="T41" s="1"/>
  <c r="R43"/>
  <c r="R45"/>
  <c r="S45" s="1"/>
  <c r="T45" s="1"/>
  <c r="R47"/>
  <c r="S47" s="1"/>
  <c r="T47" s="1"/>
  <c r="R49"/>
  <c r="S49" s="1"/>
  <c r="T49" s="1"/>
  <c r="Q51"/>
  <c r="Q53"/>
  <c r="R68"/>
  <c r="R70"/>
  <c r="S70" s="1"/>
  <c r="T70" s="1"/>
  <c r="R72"/>
  <c r="R74"/>
  <c r="S74" s="1"/>
  <c r="T74" s="1"/>
  <c r="R76"/>
  <c r="R78"/>
  <c r="R51"/>
  <c r="S51" s="1"/>
  <c r="T51" s="1"/>
  <c r="R53"/>
  <c r="S53" s="1"/>
  <c r="T53" s="1"/>
  <c r="R56"/>
  <c r="S56" s="1"/>
  <c r="T56" s="1"/>
  <c r="R58"/>
  <c r="S58" s="1"/>
  <c r="T58" s="1"/>
  <c r="R60"/>
  <c r="S60" s="1"/>
  <c r="T60" s="1"/>
  <c r="R62"/>
  <c r="R64"/>
  <c r="R66"/>
  <c r="S66" s="1"/>
  <c r="T66" s="1"/>
  <c r="Q68"/>
  <c r="Q70"/>
  <c r="Q72"/>
  <c r="Q74"/>
  <c r="Q76"/>
  <c r="S78"/>
  <c r="T78" s="1"/>
  <c r="Q78"/>
  <c r="Q79"/>
  <c r="Q81"/>
  <c r="Q83"/>
  <c r="Q85"/>
  <c r="Q87"/>
  <c r="Q89"/>
  <c r="Q91"/>
  <c r="Q93"/>
  <c r="Q95"/>
  <c r="Q97"/>
  <c r="Q99"/>
  <c r="Q101"/>
  <c r="Q104"/>
  <c r="Q106"/>
  <c r="Q108"/>
  <c r="Q110"/>
  <c r="Q112"/>
  <c r="Q114"/>
  <c r="Q116"/>
  <c r="Q118"/>
  <c r="Q120"/>
  <c r="Q122"/>
  <c r="Q124"/>
  <c r="Q126"/>
  <c r="Q127"/>
  <c r="Q129"/>
  <c r="Q131"/>
  <c r="Q133"/>
  <c r="Q135"/>
  <c r="Q137"/>
  <c r="Q139"/>
  <c r="Q141"/>
  <c r="Q143"/>
  <c r="Q145"/>
  <c r="Q147"/>
  <c r="Q149"/>
  <c r="Q151"/>
  <c r="Q153"/>
  <c r="Q155"/>
  <c r="Q158"/>
  <c r="Q160"/>
  <c r="Q162"/>
  <c r="Q164"/>
  <c r="Q166"/>
  <c r="Q168"/>
  <c r="Q170"/>
  <c r="Q172"/>
  <c r="Q174"/>
  <c r="Q176"/>
  <c r="Q178"/>
  <c r="Q180"/>
  <c r="Q182"/>
  <c r="Q184"/>
  <c r="Q186"/>
  <c r="Q187"/>
  <c r="Q189"/>
  <c r="Q191"/>
  <c r="Q193"/>
  <c r="Q195"/>
  <c r="Q197"/>
  <c r="Q199"/>
  <c r="Q201"/>
  <c r="Q203"/>
  <c r="Q205"/>
  <c r="Q207"/>
  <c r="Q209"/>
  <c r="Q211"/>
  <c r="R215"/>
  <c r="Q216"/>
  <c r="R218"/>
  <c r="Q219"/>
  <c r="R222"/>
  <c r="S222" s="1"/>
  <c r="T222" s="1"/>
  <c r="Q223"/>
  <c r="R226"/>
  <c r="Q227"/>
  <c r="R230"/>
  <c r="S230" s="1"/>
  <c r="T230" s="1"/>
  <c r="Q231"/>
  <c r="R234"/>
  <c r="Q235"/>
  <c r="R238"/>
  <c r="S238" s="1"/>
  <c r="T238" s="1"/>
  <c r="Q239"/>
  <c r="R242"/>
  <c r="Q243"/>
  <c r="R244"/>
  <c r="Q245"/>
  <c r="R246"/>
  <c r="R247"/>
  <c r="Q248"/>
  <c r="R249"/>
  <c r="S249" s="1"/>
  <c r="T249" s="1"/>
  <c r="Q250"/>
  <c r="R251"/>
  <c r="Q252"/>
  <c r="R253"/>
  <c r="S253" s="1"/>
  <c r="T253" s="1"/>
  <c r="Q254"/>
  <c r="R255"/>
  <c r="Q256"/>
  <c r="R257"/>
  <c r="S257" s="1"/>
  <c r="T257" s="1"/>
  <c r="Q258"/>
  <c r="R259"/>
  <c r="Q260"/>
  <c r="R261"/>
  <c r="S261" s="1"/>
  <c r="T261" s="1"/>
  <c r="Q262"/>
  <c r="R263"/>
  <c r="Q264"/>
  <c r="R265"/>
  <c r="S265" s="1"/>
  <c r="T265" s="1"/>
  <c r="Q266"/>
  <c r="R267"/>
  <c r="Q268"/>
  <c r="R269"/>
  <c r="S269" s="1"/>
  <c r="T269" s="1"/>
  <c r="Q270"/>
  <c r="R271"/>
  <c r="Q272"/>
  <c r="R273"/>
  <c r="S273" s="1"/>
  <c r="T273" s="1"/>
  <c r="Q274"/>
  <c r="R275"/>
  <c r="Q276"/>
  <c r="R277"/>
  <c r="S277" s="1"/>
  <c r="T277" s="1"/>
  <c r="Q278"/>
  <c r="R279"/>
  <c r="Q280"/>
  <c r="R281"/>
  <c r="S281" s="1"/>
  <c r="T281" s="1"/>
  <c r="Q282"/>
  <c r="R283"/>
  <c r="Q284"/>
  <c r="R285"/>
  <c r="S285" s="1"/>
  <c r="T285" s="1"/>
  <c r="Q286"/>
  <c r="R287"/>
  <c r="Q288"/>
  <c r="R289"/>
  <c r="S289" s="1"/>
  <c r="T289" s="1"/>
  <c r="Q290"/>
  <c r="R291"/>
  <c r="Q292"/>
  <c r="R293"/>
  <c r="S293" s="1"/>
  <c r="T293" s="1"/>
  <c r="Q294"/>
  <c r="R295"/>
  <c r="Q296"/>
  <c r="R297"/>
  <c r="S297" s="1"/>
  <c r="T297" s="1"/>
  <c r="Q298"/>
  <c r="R299"/>
  <c r="Q300"/>
  <c r="R301"/>
  <c r="S301" s="1"/>
  <c r="T301" s="1"/>
  <c r="Q302"/>
  <c r="R303"/>
  <c r="Q304"/>
  <c r="R305"/>
  <c r="S305" s="1"/>
  <c r="T305" s="1"/>
  <c r="Q306"/>
  <c r="Q307"/>
  <c r="R308"/>
  <c r="Q309"/>
  <c r="R310"/>
  <c r="Q311"/>
  <c r="R312"/>
  <c r="Q313"/>
  <c r="R314"/>
  <c r="Q315"/>
  <c r="R316"/>
  <c r="Q317"/>
  <c r="R318"/>
  <c r="Q319"/>
  <c r="R320"/>
  <c r="Q321"/>
  <c r="R322"/>
  <c r="Q323"/>
  <c r="R324"/>
  <c r="Q325"/>
  <c r="R326"/>
  <c r="Q327"/>
  <c r="R328"/>
  <c r="Q329"/>
  <c r="R330"/>
  <c r="Q331"/>
  <c r="R332"/>
  <c r="Q333"/>
  <c r="R334"/>
  <c r="Q335"/>
  <c r="R336"/>
  <c r="Q337"/>
  <c r="R338"/>
  <c r="Q339"/>
  <c r="R340"/>
  <c r="Q341"/>
  <c r="R342"/>
  <c r="Q343"/>
  <c r="R344"/>
  <c r="Q345"/>
  <c r="R346"/>
  <c r="Q347"/>
  <c r="R348"/>
  <c r="Q349"/>
  <c r="R350"/>
  <c r="Q351"/>
  <c r="R352"/>
  <c r="Q353"/>
  <c r="R354"/>
  <c r="Q355"/>
  <c r="R356"/>
  <c r="Q357"/>
  <c r="R358"/>
  <c r="Q359"/>
  <c r="R360"/>
  <c r="Q361"/>
  <c r="R362"/>
  <c r="Q363"/>
  <c r="R364"/>
  <c r="Q365"/>
  <c r="R366"/>
  <c r="Q80"/>
  <c r="R81"/>
  <c r="Q82"/>
  <c r="R83"/>
  <c r="Q84"/>
  <c r="R85"/>
  <c r="Q86"/>
  <c r="R87"/>
  <c r="Q88"/>
  <c r="R89"/>
  <c r="Q90"/>
  <c r="R91"/>
  <c r="Q92"/>
  <c r="R93"/>
  <c r="S93" s="1"/>
  <c r="T93" s="1"/>
  <c r="Q94"/>
  <c r="R95"/>
  <c r="S95" s="1"/>
  <c r="T95" s="1"/>
  <c r="Q96"/>
  <c r="R97"/>
  <c r="Q98"/>
  <c r="R99"/>
  <c r="S99" s="1"/>
  <c r="T99" s="1"/>
  <c r="Q100"/>
  <c r="R101"/>
  <c r="S101" s="1"/>
  <c r="T101" s="1"/>
  <c r="Q102"/>
  <c r="Q103"/>
  <c r="R104"/>
  <c r="S104" s="1"/>
  <c r="T104" s="1"/>
  <c r="Q105"/>
  <c r="R106"/>
  <c r="S106" s="1"/>
  <c r="T106" s="1"/>
  <c r="Q107"/>
  <c r="R108"/>
  <c r="Q109"/>
  <c r="R110"/>
  <c r="Q111"/>
  <c r="R112"/>
  <c r="S112" s="1"/>
  <c r="T112" s="1"/>
  <c r="Q113"/>
  <c r="R114"/>
  <c r="S114" s="1"/>
  <c r="T114" s="1"/>
  <c r="Q115"/>
  <c r="R116"/>
  <c r="Q117"/>
  <c r="R118"/>
  <c r="S118" s="1"/>
  <c r="T118" s="1"/>
  <c r="Q119"/>
  <c r="R120"/>
  <c r="S120" s="1"/>
  <c r="T120" s="1"/>
  <c r="Q121"/>
  <c r="R122"/>
  <c r="S122" s="1"/>
  <c r="T122" s="1"/>
  <c r="Q123"/>
  <c r="R124"/>
  <c r="S124" s="1"/>
  <c r="T124" s="1"/>
  <c r="Q125"/>
  <c r="R126"/>
  <c r="S126" s="1"/>
  <c r="T126" s="1"/>
  <c r="R127"/>
  <c r="Q128"/>
  <c r="R129"/>
  <c r="S129" s="1"/>
  <c r="T129" s="1"/>
  <c r="Q130"/>
  <c r="R131"/>
  <c r="Q132"/>
  <c r="R133"/>
  <c r="Q134"/>
  <c r="R135"/>
  <c r="Q136"/>
  <c r="R137"/>
  <c r="Q138"/>
  <c r="R139"/>
  <c r="Q140"/>
  <c r="R141"/>
  <c r="S141" s="1"/>
  <c r="T141" s="1"/>
  <c r="Q142"/>
  <c r="R143"/>
  <c r="S143" s="1"/>
  <c r="T143" s="1"/>
  <c r="Q144"/>
  <c r="R145"/>
  <c r="Q146"/>
  <c r="R147"/>
  <c r="S147" s="1"/>
  <c r="T147" s="1"/>
  <c r="Q148"/>
  <c r="R149"/>
  <c r="Q150"/>
  <c r="R151"/>
  <c r="Q152"/>
  <c r="R153"/>
  <c r="Q154"/>
  <c r="R155"/>
  <c r="Q156"/>
  <c r="Q157"/>
  <c r="R158"/>
  <c r="S158" s="1"/>
  <c r="T158" s="1"/>
  <c r="Q159"/>
  <c r="R160"/>
  <c r="S160" s="1"/>
  <c r="T160" s="1"/>
  <c r="Q161"/>
  <c r="R162"/>
  <c r="S162" s="1"/>
  <c r="T162" s="1"/>
  <c r="Q163"/>
  <c r="R164"/>
  <c r="Q165"/>
  <c r="R166"/>
  <c r="S166" s="1"/>
  <c r="T166" s="1"/>
  <c r="Q167"/>
  <c r="R168"/>
  <c r="S168" s="1"/>
  <c r="T168" s="1"/>
  <c r="Q169"/>
  <c r="R170"/>
  <c r="S170" s="1"/>
  <c r="T170" s="1"/>
  <c r="Q171"/>
  <c r="R172"/>
  <c r="R174"/>
  <c r="R176"/>
  <c r="R178"/>
  <c r="R180"/>
  <c r="R182"/>
  <c r="R184"/>
  <c r="R186"/>
  <c r="R187"/>
  <c r="R189"/>
  <c r="R191"/>
  <c r="R193"/>
  <c r="R195"/>
  <c r="R197"/>
  <c r="R199"/>
  <c r="R201"/>
  <c r="R203"/>
  <c r="R205"/>
  <c r="R207"/>
  <c r="R209"/>
  <c r="R211"/>
  <c r="R213"/>
  <c r="S213" s="1"/>
  <c r="T213" s="1"/>
  <c r="S215"/>
  <c r="T215" s="1"/>
  <c r="S218"/>
  <c r="T218" s="1"/>
  <c r="R220"/>
  <c r="S220" s="1"/>
  <c r="T220" s="1"/>
  <c r="R224"/>
  <c r="S224" s="1"/>
  <c r="T224" s="1"/>
  <c r="S226"/>
  <c r="T226" s="1"/>
  <c r="R228"/>
  <c r="S228" s="1"/>
  <c r="T228" s="1"/>
  <c r="R232"/>
  <c r="S232" s="1"/>
  <c r="T232" s="1"/>
  <c r="S234"/>
  <c r="T234" s="1"/>
  <c r="R236"/>
  <c r="S236" s="1"/>
  <c r="T236" s="1"/>
  <c r="R240"/>
  <c r="S240" s="1"/>
  <c r="T240" s="1"/>
  <c r="Q244"/>
  <c r="Q246"/>
  <c r="Q247"/>
  <c r="Q249"/>
  <c r="Q251"/>
  <c r="Q253"/>
  <c r="Q255"/>
  <c r="Q257"/>
  <c r="Q259"/>
  <c r="Q261"/>
  <c r="Q263"/>
  <c r="Q265"/>
  <c r="Q267"/>
  <c r="Q269"/>
  <c r="Q271"/>
  <c r="Q273"/>
  <c r="Q275"/>
  <c r="Q277"/>
  <c r="Q279"/>
  <c r="Q281"/>
  <c r="Q283"/>
  <c r="Q285"/>
  <c r="Q287"/>
  <c r="Q289"/>
  <c r="Q291"/>
  <c r="Q293"/>
  <c r="Q295"/>
  <c r="Q297"/>
  <c r="Q299"/>
  <c r="Q301"/>
  <c r="Q303"/>
  <c r="Q305"/>
  <c r="Q308"/>
  <c r="Q310"/>
  <c r="Q312"/>
  <c r="Q314"/>
  <c r="Q316"/>
  <c r="Q318"/>
  <c r="Q320"/>
  <c r="Q322"/>
  <c r="Q324"/>
  <c r="Q326"/>
  <c r="Q328"/>
  <c r="Q330"/>
  <c r="Q332"/>
  <c r="Q334"/>
  <c r="Q336"/>
  <c r="Q338"/>
  <c r="Q340"/>
  <c r="Q342"/>
  <c r="Q344"/>
  <c r="Q346"/>
  <c r="Q348"/>
  <c r="Q350"/>
  <c r="Q352"/>
  <c r="Q354"/>
  <c r="Q356"/>
  <c r="Q358"/>
  <c r="Q360"/>
  <c r="Q362"/>
  <c r="Q364"/>
  <c r="Q366"/>
  <c r="V10"/>
  <c r="W10" s="1"/>
  <c r="X10" s="1"/>
  <c r="S12"/>
  <c r="T12" s="1"/>
  <c r="S18"/>
  <c r="T18" s="1"/>
  <c r="S20"/>
  <c r="T20" s="1"/>
  <c r="S24"/>
  <c r="T24" s="1"/>
  <c r="V26"/>
  <c r="W26" s="1"/>
  <c r="X26" s="1"/>
  <c r="S28"/>
  <c r="T28" s="1"/>
  <c r="V31"/>
  <c r="W31" s="1"/>
  <c r="X31" s="1"/>
  <c r="V33"/>
  <c r="W33" s="1"/>
  <c r="X33" s="1"/>
  <c r="S35"/>
  <c r="T35" s="1"/>
  <c r="S37"/>
  <c r="T37" s="1"/>
  <c r="V39"/>
  <c r="W39" s="1"/>
  <c r="X39" s="1"/>
  <c r="V41"/>
  <c r="W41" s="1"/>
  <c r="X41" s="1"/>
  <c r="S43"/>
  <c r="T43" s="1"/>
  <c r="V47"/>
  <c r="W47" s="1"/>
  <c r="X47" s="1"/>
  <c r="V49"/>
  <c r="W49" s="1"/>
  <c r="X49" s="1"/>
  <c r="V51"/>
  <c r="W51" s="1"/>
  <c r="X51" s="1"/>
  <c r="V53"/>
  <c r="W53" s="1"/>
  <c r="X53" s="1"/>
  <c r="V56"/>
  <c r="W56" s="1"/>
  <c r="X56" s="1"/>
  <c r="V60"/>
  <c r="W60" s="1"/>
  <c r="X60" s="1"/>
  <c r="S62"/>
  <c r="T62" s="1"/>
  <c r="S64"/>
  <c r="T64" s="1"/>
  <c r="V78"/>
  <c r="W78" s="1"/>
  <c r="X78" s="1"/>
  <c r="S81"/>
  <c r="T81" s="1"/>
  <c r="S83"/>
  <c r="T83" s="1"/>
  <c r="S87"/>
  <c r="T87" s="1"/>
  <c r="S89"/>
  <c r="T89" s="1"/>
  <c r="S91"/>
  <c r="T91" s="1"/>
  <c r="V93"/>
  <c r="W93" s="1"/>
  <c r="X93" s="1"/>
  <c r="V95"/>
  <c r="W95" s="1"/>
  <c r="X95" s="1"/>
  <c r="S97"/>
  <c r="T97" s="1"/>
  <c r="V99"/>
  <c r="W99" s="1"/>
  <c r="X99" s="1"/>
  <c r="V101"/>
  <c r="W101" s="1"/>
  <c r="X101" s="1"/>
  <c r="S108"/>
  <c r="T108" s="1"/>
  <c r="S110"/>
  <c r="T110" s="1"/>
  <c r="V112"/>
  <c r="W112" s="1"/>
  <c r="X112" s="1"/>
  <c r="V114"/>
  <c r="W114" s="1"/>
  <c r="X114" s="1"/>
  <c r="S116"/>
  <c r="T116" s="1"/>
  <c r="V124"/>
  <c r="W124" s="1"/>
  <c r="X124" s="1"/>
  <c r="S127"/>
  <c r="T127" s="1"/>
  <c r="V129"/>
  <c r="W129" s="1"/>
  <c r="X129" s="1"/>
  <c r="S131"/>
  <c r="T131" s="1"/>
  <c r="S133"/>
  <c r="T133" s="1"/>
  <c r="S137"/>
  <c r="T137" s="1"/>
  <c r="S139"/>
  <c r="T139" s="1"/>
  <c r="V141"/>
  <c r="W141" s="1"/>
  <c r="X141" s="1"/>
  <c r="V143"/>
  <c r="W143" s="1"/>
  <c r="X143" s="1"/>
  <c r="S145"/>
  <c r="T145" s="1"/>
  <c r="V147"/>
  <c r="W147" s="1"/>
  <c r="X147" s="1"/>
  <c r="S149"/>
  <c r="T149" s="1"/>
  <c r="S151"/>
  <c r="T151" s="1"/>
  <c r="S155"/>
  <c r="T155" s="1"/>
  <c r="R6"/>
  <c r="S6" s="1"/>
  <c r="T6" s="1"/>
  <c r="S7"/>
  <c r="T7" s="1"/>
  <c r="S9"/>
  <c r="T9" s="1"/>
  <c r="R11"/>
  <c r="S11" s="1"/>
  <c r="T11" s="1"/>
  <c r="R13"/>
  <c r="S13" s="1"/>
  <c r="T13" s="1"/>
  <c r="R15"/>
  <c r="S15" s="1"/>
  <c r="T15" s="1"/>
  <c r="R17"/>
  <c r="S17" s="1"/>
  <c r="T17" s="1"/>
  <c r="R19"/>
  <c r="S19" s="1"/>
  <c r="T19" s="1"/>
  <c r="R21"/>
  <c r="S21" s="1"/>
  <c r="T21" s="1"/>
  <c r="R23"/>
  <c r="S23" s="1"/>
  <c r="T23" s="1"/>
  <c r="S25"/>
  <c r="T25" s="1"/>
  <c r="S27"/>
  <c r="T27" s="1"/>
  <c r="R29"/>
  <c r="S29" s="1"/>
  <c r="T29" s="1"/>
  <c r="S32"/>
  <c r="T32" s="1"/>
  <c r="S34"/>
  <c r="T34" s="1"/>
  <c r="S36"/>
  <c r="T36" s="1"/>
  <c r="S38"/>
  <c r="T38" s="1"/>
  <c r="S40"/>
  <c r="T40" s="1"/>
  <c r="R42"/>
  <c r="S42" s="1"/>
  <c r="T42" s="1"/>
  <c r="S44"/>
  <c r="T44" s="1"/>
  <c r="S46"/>
  <c r="T46" s="1"/>
  <c r="R48"/>
  <c r="S48" s="1"/>
  <c r="T48" s="1"/>
  <c r="R50"/>
  <c r="S50" s="1"/>
  <c r="T50" s="1"/>
  <c r="S52"/>
  <c r="T52" s="1"/>
  <c r="S54"/>
  <c r="T54" s="1"/>
  <c r="R55"/>
  <c r="S55" s="1"/>
  <c r="T55" s="1"/>
  <c r="S57"/>
  <c r="T57" s="1"/>
  <c r="S59"/>
  <c r="T59" s="1"/>
  <c r="R61"/>
  <c r="S61" s="1"/>
  <c r="T61" s="1"/>
  <c r="R63"/>
  <c r="S63" s="1"/>
  <c r="T63" s="1"/>
  <c r="R65"/>
  <c r="S65" s="1"/>
  <c r="T65" s="1"/>
  <c r="R67"/>
  <c r="S67" s="1"/>
  <c r="T67" s="1"/>
  <c r="R69"/>
  <c r="S69" s="1"/>
  <c r="T69" s="1"/>
  <c r="R71"/>
  <c r="S71" s="1"/>
  <c r="T71" s="1"/>
  <c r="R73"/>
  <c r="S73" s="1"/>
  <c r="T73" s="1"/>
  <c r="R75"/>
  <c r="S75" s="1"/>
  <c r="T75" s="1"/>
  <c r="S77"/>
  <c r="T77" s="1"/>
  <c r="R80"/>
  <c r="S80" s="1"/>
  <c r="T80" s="1"/>
  <c r="S82"/>
  <c r="T82" s="1"/>
  <c r="R84"/>
  <c r="S84" s="1"/>
  <c r="T84" s="1"/>
  <c r="R86"/>
  <c r="S86" s="1"/>
  <c r="T86" s="1"/>
  <c r="S88"/>
  <c r="T88" s="1"/>
  <c r="S90"/>
  <c r="T90" s="1"/>
  <c r="S92"/>
  <c r="T92" s="1"/>
  <c r="S94"/>
  <c r="T94" s="1"/>
  <c r="S96"/>
  <c r="T96" s="1"/>
  <c r="R98"/>
  <c r="S98" s="1"/>
  <c r="T98" s="1"/>
  <c r="R100"/>
  <c r="S100" s="1"/>
  <c r="T100" s="1"/>
  <c r="R102"/>
  <c r="S102" s="1"/>
  <c r="T102" s="1"/>
  <c r="S103"/>
  <c r="T103" s="1"/>
  <c r="S105"/>
  <c r="T105" s="1"/>
  <c r="R107"/>
  <c r="S107" s="1"/>
  <c r="T107" s="1"/>
  <c r="S109"/>
  <c r="T109" s="1"/>
  <c r="R111"/>
  <c r="S111" s="1"/>
  <c r="T111" s="1"/>
  <c r="R113"/>
  <c r="S113" s="1"/>
  <c r="T113" s="1"/>
  <c r="S115"/>
  <c r="T115" s="1"/>
  <c r="R117"/>
  <c r="S117" s="1"/>
  <c r="T117" s="1"/>
  <c r="R119"/>
  <c r="S119" s="1"/>
  <c r="T119" s="1"/>
  <c r="S121"/>
  <c r="T121" s="1"/>
  <c r="S123"/>
  <c r="T123" s="1"/>
  <c r="S125"/>
  <c r="T125" s="1"/>
  <c r="S128"/>
  <c r="T128" s="1"/>
  <c r="S130"/>
  <c r="T130" s="1"/>
  <c r="R132"/>
  <c r="S132" s="1"/>
  <c r="T132" s="1"/>
  <c r="S134"/>
  <c r="T134" s="1"/>
  <c r="R136"/>
  <c r="S136" s="1"/>
  <c r="T136" s="1"/>
  <c r="S138"/>
  <c r="T138" s="1"/>
  <c r="S140"/>
  <c r="T140" s="1"/>
  <c r="S142"/>
  <c r="T142" s="1"/>
  <c r="S144"/>
  <c r="T144" s="1"/>
  <c r="S146"/>
  <c r="T146" s="1"/>
  <c r="S148"/>
  <c r="T148" s="1"/>
  <c r="S150"/>
  <c r="T150" s="1"/>
  <c r="R152"/>
  <c r="S152" s="1"/>
  <c r="T152" s="1"/>
  <c r="R154"/>
  <c r="S154" s="1"/>
  <c r="T154" s="1"/>
  <c r="S156"/>
  <c r="T156" s="1"/>
  <c r="S157"/>
  <c r="T157" s="1"/>
  <c r="R159"/>
  <c r="S159" s="1"/>
  <c r="T159" s="1"/>
  <c r="R161"/>
  <c r="S161" s="1"/>
  <c r="T161" s="1"/>
  <c r="R163"/>
  <c r="S163" s="1"/>
  <c r="T163" s="1"/>
  <c r="R165"/>
  <c r="S165" s="1"/>
  <c r="T165" s="1"/>
  <c r="R167"/>
  <c r="S167" s="1"/>
  <c r="T167" s="1"/>
  <c r="R169"/>
  <c r="S169" s="1"/>
  <c r="T169" s="1"/>
  <c r="R171"/>
  <c r="S171" s="1"/>
  <c r="T171" s="1"/>
  <c r="R173"/>
  <c r="S173" s="1"/>
  <c r="T173" s="1"/>
  <c r="R175"/>
  <c r="S175" s="1"/>
  <c r="T175" s="1"/>
  <c r="R177"/>
  <c r="S177" s="1"/>
  <c r="T177" s="1"/>
  <c r="R179"/>
  <c r="S179" s="1"/>
  <c r="T179" s="1"/>
  <c r="R181"/>
  <c r="S181" s="1"/>
  <c r="T181" s="1"/>
  <c r="R183"/>
  <c r="S183" s="1"/>
  <c r="T183" s="1"/>
  <c r="R185"/>
  <c r="S185" s="1"/>
  <c r="T185" s="1"/>
  <c r="R188"/>
  <c r="S188" s="1"/>
  <c r="T188" s="1"/>
  <c r="R190"/>
  <c r="S190" s="1"/>
  <c r="T190" s="1"/>
  <c r="R192"/>
  <c r="S192" s="1"/>
  <c r="T192" s="1"/>
  <c r="R194"/>
  <c r="S194" s="1"/>
  <c r="T194" s="1"/>
  <c r="R196"/>
  <c r="S196" s="1"/>
  <c r="T196" s="1"/>
  <c r="R198"/>
  <c r="S198" s="1"/>
  <c r="T198" s="1"/>
  <c r="R200"/>
  <c r="S200" s="1"/>
  <c r="T200" s="1"/>
  <c r="R202"/>
  <c r="S202" s="1"/>
  <c r="T202" s="1"/>
  <c r="R204"/>
  <c r="S204" s="1"/>
  <c r="T204" s="1"/>
  <c r="R206"/>
  <c r="S206" s="1"/>
  <c r="T206" s="1"/>
  <c r="R208"/>
  <c r="S208" s="1"/>
  <c r="T208" s="1"/>
  <c r="R210"/>
  <c r="S210" s="1"/>
  <c r="T210" s="1"/>
  <c r="R212"/>
  <c r="S212" s="1"/>
  <c r="T212" s="1"/>
  <c r="V213"/>
  <c r="W213" s="1"/>
  <c r="X213" s="1"/>
  <c r="V215"/>
  <c r="W215" s="1"/>
  <c r="X215" s="1"/>
  <c r="V218"/>
  <c r="W218" s="1"/>
  <c r="X218" s="1"/>
  <c r="V220"/>
  <c r="W220" s="1"/>
  <c r="X220" s="1"/>
  <c r="V222"/>
  <c r="W222" s="1"/>
  <c r="X222" s="1"/>
  <c r="V224"/>
  <c r="W224" s="1"/>
  <c r="X224" s="1"/>
  <c r="V226"/>
  <c r="W226" s="1"/>
  <c r="X226" s="1"/>
  <c r="V228"/>
  <c r="W228" s="1"/>
  <c r="X228" s="1"/>
  <c r="V230"/>
  <c r="W230" s="1"/>
  <c r="X230" s="1"/>
  <c r="V232"/>
  <c r="W232" s="1"/>
  <c r="X232" s="1"/>
  <c r="V234"/>
  <c r="W234" s="1"/>
  <c r="X234" s="1"/>
  <c r="V236"/>
  <c r="W236" s="1"/>
  <c r="X236" s="1"/>
  <c r="V238"/>
  <c r="W238" s="1"/>
  <c r="X238" s="1"/>
  <c r="V240"/>
  <c r="W240" s="1"/>
  <c r="X240" s="1"/>
  <c r="V242"/>
  <c r="W242" s="1"/>
  <c r="X242" s="1"/>
  <c r="S242"/>
  <c r="T242" s="1"/>
  <c r="S14"/>
  <c r="T14" s="1"/>
  <c r="S22"/>
  <c r="T22" s="1"/>
  <c r="S30"/>
  <c r="T30" s="1"/>
  <c r="S68"/>
  <c r="T68" s="1"/>
  <c r="S72"/>
  <c r="T72" s="1"/>
  <c r="S76"/>
  <c r="T76" s="1"/>
  <c r="S85"/>
  <c r="T85" s="1"/>
  <c r="S135"/>
  <c r="T135" s="1"/>
  <c r="S153"/>
  <c r="T153" s="1"/>
  <c r="S164"/>
  <c r="T164" s="1"/>
  <c r="S172"/>
  <c r="T172" s="1"/>
  <c r="S174"/>
  <c r="T174" s="1"/>
  <c r="S176"/>
  <c r="T176" s="1"/>
  <c r="S178"/>
  <c r="T178" s="1"/>
  <c r="S180"/>
  <c r="T180" s="1"/>
  <c r="S182"/>
  <c r="T182" s="1"/>
  <c r="S184"/>
  <c r="T184" s="1"/>
  <c r="S186"/>
  <c r="T186" s="1"/>
  <c r="S187"/>
  <c r="T187" s="1"/>
  <c r="S189"/>
  <c r="T189" s="1"/>
  <c r="S191"/>
  <c r="T191" s="1"/>
  <c r="S193"/>
  <c r="T193" s="1"/>
  <c r="S195"/>
  <c r="T195" s="1"/>
  <c r="S197"/>
  <c r="T197" s="1"/>
  <c r="S199"/>
  <c r="T199" s="1"/>
  <c r="S201"/>
  <c r="T201" s="1"/>
  <c r="S203"/>
  <c r="T203" s="1"/>
  <c r="S205"/>
  <c r="T205" s="1"/>
  <c r="S207"/>
  <c r="T207" s="1"/>
  <c r="S209"/>
  <c r="T209" s="1"/>
  <c r="S211"/>
  <c r="T211" s="1"/>
  <c r="Q213"/>
  <c r="Q215"/>
  <c r="Q218"/>
  <c r="Q220"/>
  <c r="Q222"/>
  <c r="Q224"/>
  <c r="Q226"/>
  <c r="Q228"/>
  <c r="Q230"/>
  <c r="Q232"/>
  <c r="Q234"/>
  <c r="Q236"/>
  <c r="Q238"/>
  <c r="Q240"/>
  <c r="Q242"/>
  <c r="S214"/>
  <c r="T214" s="1"/>
  <c r="S216"/>
  <c r="T216" s="1"/>
  <c r="S217"/>
  <c r="T217" s="1"/>
  <c r="S219"/>
  <c r="T219" s="1"/>
  <c r="S221"/>
  <c r="T221" s="1"/>
  <c r="S223"/>
  <c r="T223" s="1"/>
  <c r="S225"/>
  <c r="T225" s="1"/>
  <c r="S227"/>
  <c r="T227" s="1"/>
  <c r="S229"/>
  <c r="T229" s="1"/>
  <c r="S231"/>
  <c r="T231" s="1"/>
  <c r="S233"/>
  <c r="T233" s="1"/>
  <c r="S235"/>
  <c r="T235" s="1"/>
  <c r="S237"/>
  <c r="T237" s="1"/>
  <c r="S239"/>
  <c r="T239" s="1"/>
  <c r="S241"/>
  <c r="T241" s="1"/>
  <c r="R243"/>
  <c r="S243" s="1"/>
  <c r="T243" s="1"/>
  <c r="R245"/>
  <c r="S245" s="1"/>
  <c r="T245" s="1"/>
  <c r="R248"/>
  <c r="S248" s="1"/>
  <c r="T248" s="1"/>
  <c r="R250"/>
  <c r="S250" s="1"/>
  <c r="T250" s="1"/>
  <c r="R252"/>
  <c r="S252" s="1"/>
  <c r="T252" s="1"/>
  <c r="R254"/>
  <c r="S254" s="1"/>
  <c r="T254" s="1"/>
  <c r="R256"/>
  <c r="S256" s="1"/>
  <c r="T256" s="1"/>
  <c r="R258"/>
  <c r="S258" s="1"/>
  <c r="T258" s="1"/>
  <c r="R260"/>
  <c r="S260" s="1"/>
  <c r="T260" s="1"/>
  <c r="R262"/>
  <c r="S262" s="1"/>
  <c r="T262" s="1"/>
  <c r="R264"/>
  <c r="S264" s="1"/>
  <c r="T264" s="1"/>
  <c r="R266"/>
  <c r="S266" s="1"/>
  <c r="T266" s="1"/>
  <c r="R268"/>
  <c r="S268" s="1"/>
  <c r="T268" s="1"/>
  <c r="R270"/>
  <c r="S270" s="1"/>
  <c r="T270" s="1"/>
  <c r="R272"/>
  <c r="S272" s="1"/>
  <c r="T272" s="1"/>
  <c r="R274"/>
  <c r="S274" s="1"/>
  <c r="T274" s="1"/>
  <c r="R276"/>
  <c r="S276" s="1"/>
  <c r="T276" s="1"/>
  <c r="R278"/>
  <c r="S278" s="1"/>
  <c r="T278" s="1"/>
  <c r="R280"/>
  <c r="S280" s="1"/>
  <c r="T280" s="1"/>
  <c r="R282"/>
  <c r="S282" s="1"/>
  <c r="T282" s="1"/>
  <c r="R284"/>
  <c r="S284" s="1"/>
  <c r="T284" s="1"/>
  <c r="R286"/>
  <c r="S286" s="1"/>
  <c r="T286" s="1"/>
  <c r="R288"/>
  <c r="S288" s="1"/>
  <c r="T288" s="1"/>
  <c r="R290"/>
  <c r="S290" s="1"/>
  <c r="T290" s="1"/>
  <c r="R292"/>
  <c r="S292" s="1"/>
  <c r="T292" s="1"/>
  <c r="R294"/>
  <c r="S294" s="1"/>
  <c r="T294" s="1"/>
  <c r="R296"/>
  <c r="S296" s="1"/>
  <c r="T296" s="1"/>
  <c r="R298"/>
  <c r="S298" s="1"/>
  <c r="T298" s="1"/>
  <c r="R300"/>
  <c r="S300" s="1"/>
  <c r="T300" s="1"/>
  <c r="R302"/>
  <c r="S302" s="1"/>
  <c r="T302" s="1"/>
  <c r="R304"/>
  <c r="S304" s="1"/>
  <c r="T304" s="1"/>
  <c r="R306"/>
  <c r="S306" s="1"/>
  <c r="T306" s="1"/>
  <c r="R307"/>
  <c r="S307" s="1"/>
  <c r="T307" s="1"/>
  <c r="R309"/>
  <c r="S309" s="1"/>
  <c r="T309" s="1"/>
  <c r="R311"/>
  <c r="S311" s="1"/>
  <c r="T311" s="1"/>
  <c r="R313"/>
  <c r="S313" s="1"/>
  <c r="T313" s="1"/>
  <c r="R315"/>
  <c r="S315" s="1"/>
  <c r="T315" s="1"/>
  <c r="R317"/>
  <c r="S317" s="1"/>
  <c r="T317" s="1"/>
  <c r="R319"/>
  <c r="S319" s="1"/>
  <c r="T319" s="1"/>
  <c r="R321"/>
  <c r="S321" s="1"/>
  <c r="T321" s="1"/>
  <c r="R323"/>
  <c r="S323" s="1"/>
  <c r="T323" s="1"/>
  <c r="R325"/>
  <c r="S325" s="1"/>
  <c r="T325" s="1"/>
  <c r="R327"/>
  <c r="S327" s="1"/>
  <c r="T327" s="1"/>
  <c r="R329"/>
  <c r="S329" s="1"/>
  <c r="T329" s="1"/>
  <c r="R331"/>
  <c r="S331" s="1"/>
  <c r="T331" s="1"/>
  <c r="R333"/>
  <c r="S333" s="1"/>
  <c r="T333" s="1"/>
  <c r="R335"/>
  <c r="S335" s="1"/>
  <c r="T335" s="1"/>
  <c r="R337"/>
  <c r="S337" s="1"/>
  <c r="T337" s="1"/>
  <c r="R339"/>
  <c r="S339" s="1"/>
  <c r="T339" s="1"/>
  <c r="R341"/>
  <c r="S341" s="1"/>
  <c r="T341" s="1"/>
  <c r="R343"/>
  <c r="S343" s="1"/>
  <c r="T343" s="1"/>
  <c r="R345"/>
  <c r="S345" s="1"/>
  <c r="T345" s="1"/>
  <c r="R347"/>
  <c r="S347" s="1"/>
  <c r="T347" s="1"/>
  <c r="R349"/>
  <c r="S349" s="1"/>
  <c r="T349" s="1"/>
  <c r="R351"/>
  <c r="S351" s="1"/>
  <c r="T351" s="1"/>
  <c r="R353"/>
  <c r="S353" s="1"/>
  <c r="T353" s="1"/>
  <c r="R355"/>
  <c r="S355" s="1"/>
  <c r="T355" s="1"/>
  <c r="R357"/>
  <c r="S357" s="1"/>
  <c r="T357" s="1"/>
  <c r="R359"/>
  <c r="S359" s="1"/>
  <c r="T359" s="1"/>
  <c r="R361"/>
  <c r="S361" s="1"/>
  <c r="T361" s="1"/>
  <c r="R363"/>
  <c r="S363" s="1"/>
  <c r="T363" s="1"/>
  <c r="R365"/>
  <c r="S365" s="1"/>
  <c r="T365" s="1"/>
  <c r="S244"/>
  <c r="T244" s="1"/>
  <c r="S246"/>
  <c r="T246" s="1"/>
  <c r="S247"/>
  <c r="T247" s="1"/>
  <c r="S251"/>
  <c r="T251" s="1"/>
  <c r="S255"/>
  <c r="T255" s="1"/>
  <c r="S259"/>
  <c r="T259" s="1"/>
  <c r="S263"/>
  <c r="T263" s="1"/>
  <c r="S267"/>
  <c r="T267" s="1"/>
  <c r="S271"/>
  <c r="T271" s="1"/>
  <c r="S275"/>
  <c r="T275" s="1"/>
  <c r="S279"/>
  <c r="T279" s="1"/>
  <c r="S283"/>
  <c r="T283" s="1"/>
  <c r="S287"/>
  <c r="T287" s="1"/>
  <c r="S291"/>
  <c r="T291" s="1"/>
  <c r="S295"/>
  <c r="T295" s="1"/>
  <c r="S299"/>
  <c r="T299" s="1"/>
  <c r="S303"/>
  <c r="T303" s="1"/>
  <c r="S308"/>
  <c r="T308" s="1"/>
  <c r="S310"/>
  <c r="T310" s="1"/>
  <c r="S312"/>
  <c r="T312" s="1"/>
  <c r="S314"/>
  <c r="T314" s="1"/>
  <c r="S316"/>
  <c r="T316" s="1"/>
  <c r="S318"/>
  <c r="T318" s="1"/>
  <c r="S320"/>
  <c r="T320" s="1"/>
  <c r="S322"/>
  <c r="T322" s="1"/>
  <c r="S324"/>
  <c r="T324" s="1"/>
  <c r="S326"/>
  <c r="T326" s="1"/>
  <c r="S328"/>
  <c r="T328" s="1"/>
  <c r="S330"/>
  <c r="T330" s="1"/>
  <c r="S332"/>
  <c r="T332" s="1"/>
  <c r="S334"/>
  <c r="T334" s="1"/>
  <c r="S336"/>
  <c r="T336" s="1"/>
  <c r="S338"/>
  <c r="T338" s="1"/>
  <c r="S340"/>
  <c r="T340" s="1"/>
  <c r="S342"/>
  <c r="T342" s="1"/>
  <c r="S344"/>
  <c r="T344" s="1"/>
  <c r="S346"/>
  <c r="T346" s="1"/>
  <c r="S348"/>
  <c r="T348" s="1"/>
  <c r="S350"/>
  <c r="T350" s="1"/>
  <c r="S352"/>
  <c r="T352" s="1"/>
  <c r="S354"/>
  <c r="T354" s="1"/>
  <c r="S356"/>
  <c r="T356" s="1"/>
  <c r="S358"/>
  <c r="T358" s="1"/>
  <c r="S360"/>
  <c r="T360" s="1"/>
  <c r="S362"/>
  <c r="T362" s="1"/>
  <c r="S364"/>
  <c r="T364" s="1"/>
  <c r="S366"/>
  <c r="T366" s="1"/>
  <c r="B2" i="7"/>
  <c r="B2" i="5"/>
  <c r="AC6" i="32"/>
  <c r="O728"/>
  <c r="P728" s="1"/>
  <c r="N728"/>
  <c r="Q728" s="1"/>
  <c r="R728" s="1"/>
  <c r="S728" s="1"/>
  <c r="M728"/>
  <c r="U728" s="1"/>
  <c r="V728" s="1"/>
  <c r="W728" s="1"/>
  <c r="O727"/>
  <c r="P727" s="1"/>
  <c r="N727"/>
  <c r="Q727" s="1"/>
  <c r="R727" s="1"/>
  <c r="S727" s="1"/>
  <c r="M727"/>
  <c r="O726"/>
  <c r="N726"/>
  <c r="Q726" s="1"/>
  <c r="R726" s="1"/>
  <c r="S726" s="1"/>
  <c r="M726"/>
  <c r="O725"/>
  <c r="N725"/>
  <c r="Q725" s="1"/>
  <c r="M725"/>
  <c r="U725" s="1"/>
  <c r="V725" s="1"/>
  <c r="W725" s="1"/>
  <c r="O724"/>
  <c r="P724" s="1"/>
  <c r="N724"/>
  <c r="Q724" s="1"/>
  <c r="R724" s="1"/>
  <c r="S724" s="1"/>
  <c r="M724"/>
  <c r="O723"/>
  <c r="P723" s="1"/>
  <c r="N723"/>
  <c r="Q723" s="1"/>
  <c r="R723" s="1"/>
  <c r="S723" s="1"/>
  <c r="M723"/>
  <c r="U723" s="1"/>
  <c r="V723" s="1"/>
  <c r="W723" s="1"/>
  <c r="O722"/>
  <c r="N722"/>
  <c r="Q722" s="1"/>
  <c r="R722" s="1"/>
  <c r="S722" s="1"/>
  <c r="M722"/>
  <c r="O721"/>
  <c r="N721"/>
  <c r="Q721" s="1"/>
  <c r="M721"/>
  <c r="U721" s="1"/>
  <c r="V721" s="1"/>
  <c r="W721" s="1"/>
  <c r="O720"/>
  <c r="P720" s="1"/>
  <c r="N720"/>
  <c r="Q720" s="1"/>
  <c r="R720" s="1"/>
  <c r="S720" s="1"/>
  <c r="M720"/>
  <c r="O719"/>
  <c r="P719" s="1"/>
  <c r="N719"/>
  <c r="Q719" s="1"/>
  <c r="R719" s="1"/>
  <c r="S719" s="1"/>
  <c r="M719"/>
  <c r="U719" s="1"/>
  <c r="V719" s="1"/>
  <c r="W719" s="1"/>
  <c r="O718"/>
  <c r="N718"/>
  <c r="Q718" s="1"/>
  <c r="R718" s="1"/>
  <c r="S718" s="1"/>
  <c r="M718"/>
  <c r="O717"/>
  <c r="N717"/>
  <c r="Q717" s="1"/>
  <c r="M717"/>
  <c r="U717" s="1"/>
  <c r="V717" s="1"/>
  <c r="W717" s="1"/>
  <c r="O716"/>
  <c r="P716" s="1"/>
  <c r="N716"/>
  <c r="Q716" s="1"/>
  <c r="R716" s="1"/>
  <c r="S716" s="1"/>
  <c r="M716"/>
  <c r="O715"/>
  <c r="P715" s="1"/>
  <c r="N715"/>
  <c r="Q715" s="1"/>
  <c r="R715" s="1"/>
  <c r="S715" s="1"/>
  <c r="M715"/>
  <c r="U715" s="1"/>
  <c r="V715" s="1"/>
  <c r="W715" s="1"/>
  <c r="O714"/>
  <c r="N714"/>
  <c r="Q714" s="1"/>
  <c r="R714" s="1"/>
  <c r="S714" s="1"/>
  <c r="M714"/>
  <c r="O713"/>
  <c r="N713"/>
  <c r="Q713" s="1"/>
  <c r="M713"/>
  <c r="U713" s="1"/>
  <c r="V713" s="1"/>
  <c r="W713" s="1"/>
  <c r="O712"/>
  <c r="P712" s="1"/>
  <c r="N712"/>
  <c r="Q712" s="1"/>
  <c r="R712" s="1"/>
  <c r="S712" s="1"/>
  <c r="M712"/>
  <c r="O711"/>
  <c r="P711" s="1"/>
  <c r="N711"/>
  <c r="Q711" s="1"/>
  <c r="R711" s="1"/>
  <c r="S711" s="1"/>
  <c r="M711"/>
  <c r="U711" s="1"/>
  <c r="V711" s="1"/>
  <c r="W711" s="1"/>
  <c r="O710"/>
  <c r="N710"/>
  <c r="Q710" s="1"/>
  <c r="R710" s="1"/>
  <c r="S710" s="1"/>
  <c r="M710"/>
  <c r="O709"/>
  <c r="N709"/>
  <c r="Q709" s="1"/>
  <c r="M709"/>
  <c r="U709" s="1"/>
  <c r="V709" s="1"/>
  <c r="W709" s="1"/>
  <c r="O708"/>
  <c r="P708" s="1"/>
  <c r="N708"/>
  <c r="Q708" s="1"/>
  <c r="R708" s="1"/>
  <c r="S708" s="1"/>
  <c r="M708"/>
  <c r="O707"/>
  <c r="P707" s="1"/>
  <c r="N707"/>
  <c r="Q707" s="1"/>
  <c r="R707" s="1"/>
  <c r="S707" s="1"/>
  <c r="M707"/>
  <c r="U707" s="1"/>
  <c r="V707" s="1"/>
  <c r="W707" s="1"/>
  <c r="O706"/>
  <c r="N706"/>
  <c r="Q706" s="1"/>
  <c r="R706" s="1"/>
  <c r="S706" s="1"/>
  <c r="M706"/>
  <c r="O705"/>
  <c r="N705"/>
  <c r="Q705" s="1"/>
  <c r="M705"/>
  <c r="U705" s="1"/>
  <c r="V705" s="1"/>
  <c r="W705" s="1"/>
  <c r="O704"/>
  <c r="P704" s="1"/>
  <c r="N704"/>
  <c r="Q704" s="1"/>
  <c r="R704" s="1"/>
  <c r="S704" s="1"/>
  <c r="M704"/>
  <c r="O703"/>
  <c r="P703" s="1"/>
  <c r="N703"/>
  <c r="Q703" s="1"/>
  <c r="R703" s="1"/>
  <c r="S703" s="1"/>
  <c r="M703"/>
  <c r="U703" s="1"/>
  <c r="V703" s="1"/>
  <c r="W703" s="1"/>
  <c r="O702"/>
  <c r="N702"/>
  <c r="Q702" s="1"/>
  <c r="R702" s="1"/>
  <c r="S702" s="1"/>
  <c r="M702"/>
  <c r="O701"/>
  <c r="N701"/>
  <c r="Q701" s="1"/>
  <c r="M701"/>
  <c r="U701" s="1"/>
  <c r="V701" s="1"/>
  <c r="W701" s="1"/>
  <c r="O700"/>
  <c r="P700" s="1"/>
  <c r="N700"/>
  <c r="Q700" s="1"/>
  <c r="R700" s="1"/>
  <c r="S700" s="1"/>
  <c r="M700"/>
  <c r="O699"/>
  <c r="P699" s="1"/>
  <c r="N699"/>
  <c r="Q699" s="1"/>
  <c r="R699" s="1"/>
  <c r="S699" s="1"/>
  <c r="M699"/>
  <c r="U699" s="1"/>
  <c r="V699" s="1"/>
  <c r="W699" s="1"/>
  <c r="O698"/>
  <c r="N698"/>
  <c r="Q698" s="1"/>
  <c r="R698" s="1"/>
  <c r="S698" s="1"/>
  <c r="M698"/>
  <c r="O697"/>
  <c r="N697"/>
  <c r="Q697" s="1"/>
  <c r="M697"/>
  <c r="U697" s="1"/>
  <c r="V697" s="1"/>
  <c r="W697" s="1"/>
  <c r="O696"/>
  <c r="P696" s="1"/>
  <c r="N696"/>
  <c r="Q696" s="1"/>
  <c r="R696" s="1"/>
  <c r="S696" s="1"/>
  <c r="M696"/>
  <c r="O695"/>
  <c r="P695" s="1"/>
  <c r="N695"/>
  <c r="Q695" s="1"/>
  <c r="R695" s="1"/>
  <c r="S695" s="1"/>
  <c r="M695"/>
  <c r="U695" s="1"/>
  <c r="V695" s="1"/>
  <c r="W695" s="1"/>
  <c r="O694"/>
  <c r="N694"/>
  <c r="Q694" s="1"/>
  <c r="R694" s="1"/>
  <c r="S694" s="1"/>
  <c r="M694"/>
  <c r="O693"/>
  <c r="N693"/>
  <c r="Q693" s="1"/>
  <c r="M693"/>
  <c r="U693" s="1"/>
  <c r="V693" s="1"/>
  <c r="W693" s="1"/>
  <c r="O692"/>
  <c r="P692" s="1"/>
  <c r="N692"/>
  <c r="Q692" s="1"/>
  <c r="R692" s="1"/>
  <c r="S692" s="1"/>
  <c r="M692"/>
  <c r="U692" s="1"/>
  <c r="V692" s="1"/>
  <c r="W692" s="1"/>
  <c r="O691"/>
  <c r="P691" s="1"/>
  <c r="N691"/>
  <c r="Q691" s="1"/>
  <c r="R691" s="1"/>
  <c r="S691" s="1"/>
  <c r="M691"/>
  <c r="U691" s="1"/>
  <c r="V691" s="1"/>
  <c r="W691" s="1"/>
  <c r="O690"/>
  <c r="N690"/>
  <c r="Q690" s="1"/>
  <c r="R690" s="1"/>
  <c r="S690" s="1"/>
  <c r="M690"/>
  <c r="U690" s="1"/>
  <c r="V690" s="1"/>
  <c r="W690" s="1"/>
  <c r="O689"/>
  <c r="N689"/>
  <c r="Q689" s="1"/>
  <c r="M689"/>
  <c r="U689" s="1"/>
  <c r="V689" s="1"/>
  <c r="W689" s="1"/>
  <c r="O688"/>
  <c r="P688" s="1"/>
  <c r="N688"/>
  <c r="Q688" s="1"/>
  <c r="R688" s="1"/>
  <c r="S688" s="1"/>
  <c r="M688"/>
  <c r="U688" s="1"/>
  <c r="V688" s="1"/>
  <c r="W688" s="1"/>
  <c r="O687"/>
  <c r="P687" s="1"/>
  <c r="N687"/>
  <c r="Q687" s="1"/>
  <c r="R687" s="1"/>
  <c r="S687" s="1"/>
  <c r="M687"/>
  <c r="U687" s="1"/>
  <c r="V687" s="1"/>
  <c r="W687" s="1"/>
  <c r="O686"/>
  <c r="N686"/>
  <c r="Q686" s="1"/>
  <c r="R686" s="1"/>
  <c r="S686" s="1"/>
  <c r="M686"/>
  <c r="U686" s="1"/>
  <c r="V686" s="1"/>
  <c r="W686" s="1"/>
  <c r="O685"/>
  <c r="N685"/>
  <c r="Q685" s="1"/>
  <c r="M685"/>
  <c r="U685" s="1"/>
  <c r="V685" s="1"/>
  <c r="W685" s="1"/>
  <c r="O684"/>
  <c r="P684" s="1"/>
  <c r="N684"/>
  <c r="Q684" s="1"/>
  <c r="R684" s="1"/>
  <c r="S684" s="1"/>
  <c r="M684"/>
  <c r="U684" s="1"/>
  <c r="V684" s="1"/>
  <c r="W684" s="1"/>
  <c r="O683"/>
  <c r="P683" s="1"/>
  <c r="N683"/>
  <c r="Q683" s="1"/>
  <c r="R683" s="1"/>
  <c r="S683" s="1"/>
  <c r="M683"/>
  <c r="U683" s="1"/>
  <c r="V683" s="1"/>
  <c r="W683" s="1"/>
  <c r="O682"/>
  <c r="N682"/>
  <c r="Q682" s="1"/>
  <c r="R682" s="1"/>
  <c r="S682" s="1"/>
  <c r="M682"/>
  <c r="U682" s="1"/>
  <c r="V682" s="1"/>
  <c r="W682" s="1"/>
  <c r="O681"/>
  <c r="N681"/>
  <c r="Q681" s="1"/>
  <c r="M681"/>
  <c r="U681" s="1"/>
  <c r="V681" s="1"/>
  <c r="W681" s="1"/>
  <c r="O680"/>
  <c r="P680" s="1"/>
  <c r="N680"/>
  <c r="Q680" s="1"/>
  <c r="R680" s="1"/>
  <c r="S680" s="1"/>
  <c r="M680"/>
  <c r="U680" s="1"/>
  <c r="V680" s="1"/>
  <c r="W680" s="1"/>
  <c r="O679"/>
  <c r="P679" s="1"/>
  <c r="N679"/>
  <c r="Q679" s="1"/>
  <c r="R679" s="1"/>
  <c r="S679" s="1"/>
  <c r="M679"/>
  <c r="O678"/>
  <c r="N678"/>
  <c r="Q678" s="1"/>
  <c r="R678" s="1"/>
  <c r="S678" s="1"/>
  <c r="M678"/>
  <c r="U678" s="1"/>
  <c r="V678" s="1"/>
  <c r="W678" s="1"/>
  <c r="O677"/>
  <c r="N677"/>
  <c r="Q677" s="1"/>
  <c r="M677"/>
  <c r="U677" s="1"/>
  <c r="V677" s="1"/>
  <c r="W677" s="1"/>
  <c r="O676"/>
  <c r="P676" s="1"/>
  <c r="N676"/>
  <c r="Q676" s="1"/>
  <c r="R676" s="1"/>
  <c r="S676" s="1"/>
  <c r="M676"/>
  <c r="U676" s="1"/>
  <c r="V676" s="1"/>
  <c r="W676" s="1"/>
  <c r="O675"/>
  <c r="P675" s="1"/>
  <c r="N675"/>
  <c r="Q675" s="1"/>
  <c r="R675" s="1"/>
  <c r="S675" s="1"/>
  <c r="M675"/>
  <c r="U675" s="1"/>
  <c r="V675" s="1"/>
  <c r="W675" s="1"/>
  <c r="O674"/>
  <c r="N674"/>
  <c r="Q674" s="1"/>
  <c r="R674" s="1"/>
  <c r="S674" s="1"/>
  <c r="M674"/>
  <c r="U674" s="1"/>
  <c r="V674" s="1"/>
  <c r="W674" s="1"/>
  <c r="O673"/>
  <c r="N673"/>
  <c r="Q673" s="1"/>
  <c r="M673"/>
  <c r="U673" s="1"/>
  <c r="V673" s="1"/>
  <c r="W673" s="1"/>
  <c r="O672"/>
  <c r="P672" s="1"/>
  <c r="N672"/>
  <c r="Q672" s="1"/>
  <c r="R672" s="1"/>
  <c r="S672" s="1"/>
  <c r="M672"/>
  <c r="U672" s="1"/>
  <c r="V672" s="1"/>
  <c r="W672" s="1"/>
  <c r="O671"/>
  <c r="P671" s="1"/>
  <c r="N671"/>
  <c r="Q671" s="1"/>
  <c r="R671" s="1"/>
  <c r="S671" s="1"/>
  <c r="M671"/>
  <c r="U671" s="1"/>
  <c r="V671" s="1"/>
  <c r="W671" s="1"/>
  <c r="O670"/>
  <c r="N670"/>
  <c r="Q670" s="1"/>
  <c r="R670" s="1"/>
  <c r="S670" s="1"/>
  <c r="M670"/>
  <c r="U670" s="1"/>
  <c r="V670" s="1"/>
  <c r="W670" s="1"/>
  <c r="O669"/>
  <c r="N669"/>
  <c r="Q669" s="1"/>
  <c r="M669"/>
  <c r="U669" s="1"/>
  <c r="V669" s="1"/>
  <c r="W669" s="1"/>
  <c r="O668"/>
  <c r="P668" s="1"/>
  <c r="N668"/>
  <c r="Q668" s="1"/>
  <c r="R668" s="1"/>
  <c r="S668" s="1"/>
  <c r="M668"/>
  <c r="U668" s="1"/>
  <c r="V668" s="1"/>
  <c r="W668" s="1"/>
  <c r="O667"/>
  <c r="P667" s="1"/>
  <c r="N667"/>
  <c r="Q667" s="1"/>
  <c r="R667" s="1"/>
  <c r="S667" s="1"/>
  <c r="M667"/>
  <c r="U667" s="1"/>
  <c r="V667" s="1"/>
  <c r="W667" s="1"/>
  <c r="O666"/>
  <c r="N666"/>
  <c r="Q666" s="1"/>
  <c r="R666" s="1"/>
  <c r="S666" s="1"/>
  <c r="M666"/>
  <c r="U666" s="1"/>
  <c r="V666" s="1"/>
  <c r="W666" s="1"/>
  <c r="O665"/>
  <c r="N665"/>
  <c r="Q665" s="1"/>
  <c r="M665"/>
  <c r="U665" s="1"/>
  <c r="V665" s="1"/>
  <c r="W665" s="1"/>
  <c r="O664"/>
  <c r="P664" s="1"/>
  <c r="N664"/>
  <c r="Q664" s="1"/>
  <c r="R664" s="1"/>
  <c r="S664" s="1"/>
  <c r="M664"/>
  <c r="U664" s="1"/>
  <c r="V664" s="1"/>
  <c r="W664" s="1"/>
  <c r="O663"/>
  <c r="P663" s="1"/>
  <c r="N663"/>
  <c r="Q663" s="1"/>
  <c r="R663" s="1"/>
  <c r="S663" s="1"/>
  <c r="M663"/>
  <c r="U663" s="1"/>
  <c r="V663" s="1"/>
  <c r="W663" s="1"/>
  <c r="O662"/>
  <c r="N662"/>
  <c r="Q662" s="1"/>
  <c r="R662" s="1"/>
  <c r="S662" s="1"/>
  <c r="M662"/>
  <c r="U662" s="1"/>
  <c r="V662" s="1"/>
  <c r="W662" s="1"/>
  <c r="O661"/>
  <c r="N661"/>
  <c r="Q661" s="1"/>
  <c r="M661"/>
  <c r="U661" s="1"/>
  <c r="V661" s="1"/>
  <c r="W661" s="1"/>
  <c r="O660"/>
  <c r="P660" s="1"/>
  <c r="N660"/>
  <c r="Q660" s="1"/>
  <c r="R660" s="1"/>
  <c r="S660" s="1"/>
  <c r="M660"/>
  <c r="U660" s="1"/>
  <c r="V660" s="1"/>
  <c r="W660" s="1"/>
  <c r="O659"/>
  <c r="P659" s="1"/>
  <c r="N659"/>
  <c r="Q659" s="1"/>
  <c r="R659" s="1"/>
  <c r="S659" s="1"/>
  <c r="M659"/>
  <c r="U659" s="1"/>
  <c r="V659" s="1"/>
  <c r="W659" s="1"/>
  <c r="O658"/>
  <c r="N658"/>
  <c r="Q658" s="1"/>
  <c r="R658" s="1"/>
  <c r="S658" s="1"/>
  <c r="M658"/>
  <c r="U658" s="1"/>
  <c r="V658" s="1"/>
  <c r="W658" s="1"/>
  <c r="O657"/>
  <c r="N657"/>
  <c r="Q657" s="1"/>
  <c r="M657"/>
  <c r="U657" s="1"/>
  <c r="V657" s="1"/>
  <c r="W657" s="1"/>
  <c r="O656"/>
  <c r="P656" s="1"/>
  <c r="N656"/>
  <c r="Q656" s="1"/>
  <c r="R656" s="1"/>
  <c r="S656" s="1"/>
  <c r="M656"/>
  <c r="U656" s="1"/>
  <c r="V656" s="1"/>
  <c r="W656" s="1"/>
  <c r="O655"/>
  <c r="P655" s="1"/>
  <c r="N655"/>
  <c r="Q655" s="1"/>
  <c r="R655" s="1"/>
  <c r="S655" s="1"/>
  <c r="M655"/>
  <c r="U655" s="1"/>
  <c r="V655" s="1"/>
  <c r="W655" s="1"/>
  <c r="O654"/>
  <c r="N654"/>
  <c r="Q654" s="1"/>
  <c r="R654" s="1"/>
  <c r="S654" s="1"/>
  <c r="M654"/>
  <c r="U654" s="1"/>
  <c r="V654" s="1"/>
  <c r="W654" s="1"/>
  <c r="O653"/>
  <c r="N653"/>
  <c r="Q653" s="1"/>
  <c r="M653"/>
  <c r="U653" s="1"/>
  <c r="V653" s="1"/>
  <c r="W653" s="1"/>
  <c r="O652"/>
  <c r="P652" s="1"/>
  <c r="N652"/>
  <c r="Q652" s="1"/>
  <c r="R652" s="1"/>
  <c r="S652" s="1"/>
  <c r="M652"/>
  <c r="U652" s="1"/>
  <c r="V652" s="1"/>
  <c r="W652" s="1"/>
  <c r="O651"/>
  <c r="P651" s="1"/>
  <c r="N651"/>
  <c r="Q651" s="1"/>
  <c r="R651" s="1"/>
  <c r="S651" s="1"/>
  <c r="M651"/>
  <c r="U651" s="1"/>
  <c r="V651" s="1"/>
  <c r="W651" s="1"/>
  <c r="O650"/>
  <c r="N650"/>
  <c r="Q650" s="1"/>
  <c r="R650" s="1"/>
  <c r="S650" s="1"/>
  <c r="M650"/>
  <c r="U650" s="1"/>
  <c r="V650" s="1"/>
  <c r="W650" s="1"/>
  <c r="O649"/>
  <c r="N649"/>
  <c r="Q649" s="1"/>
  <c r="M649"/>
  <c r="U649" s="1"/>
  <c r="V649" s="1"/>
  <c r="W649" s="1"/>
  <c r="O648"/>
  <c r="P648" s="1"/>
  <c r="N648"/>
  <c r="Q648" s="1"/>
  <c r="R648" s="1"/>
  <c r="S648" s="1"/>
  <c r="M648"/>
  <c r="U648" s="1"/>
  <c r="V648" s="1"/>
  <c r="W648" s="1"/>
  <c r="O647"/>
  <c r="P647" s="1"/>
  <c r="N647"/>
  <c r="Q647" s="1"/>
  <c r="R647" s="1"/>
  <c r="S647" s="1"/>
  <c r="M647"/>
  <c r="U647" s="1"/>
  <c r="V647" s="1"/>
  <c r="W647" s="1"/>
  <c r="O646"/>
  <c r="N646"/>
  <c r="Q646" s="1"/>
  <c r="R646" s="1"/>
  <c r="S646" s="1"/>
  <c r="M646"/>
  <c r="U646" s="1"/>
  <c r="V646" s="1"/>
  <c r="W646" s="1"/>
  <c r="O645"/>
  <c r="N645"/>
  <c r="Q645" s="1"/>
  <c r="M645"/>
  <c r="U645" s="1"/>
  <c r="V645" s="1"/>
  <c r="W645" s="1"/>
  <c r="O644"/>
  <c r="P644" s="1"/>
  <c r="N644"/>
  <c r="Q644" s="1"/>
  <c r="R644" s="1"/>
  <c r="S644" s="1"/>
  <c r="M644"/>
  <c r="U644" s="1"/>
  <c r="V644" s="1"/>
  <c r="W644" s="1"/>
  <c r="O643"/>
  <c r="P643" s="1"/>
  <c r="N643"/>
  <c r="Q643" s="1"/>
  <c r="R643" s="1"/>
  <c r="S643" s="1"/>
  <c r="M643"/>
  <c r="U643" s="1"/>
  <c r="V643" s="1"/>
  <c r="W643" s="1"/>
  <c r="O642"/>
  <c r="N642"/>
  <c r="Q642" s="1"/>
  <c r="R642" s="1"/>
  <c r="S642" s="1"/>
  <c r="M642"/>
  <c r="U642" s="1"/>
  <c r="V642" s="1"/>
  <c r="W642" s="1"/>
  <c r="O641"/>
  <c r="N641"/>
  <c r="Q641" s="1"/>
  <c r="M641"/>
  <c r="U641" s="1"/>
  <c r="V641" s="1"/>
  <c r="W641" s="1"/>
  <c r="O640"/>
  <c r="P640" s="1"/>
  <c r="N640"/>
  <c r="Q640" s="1"/>
  <c r="R640" s="1"/>
  <c r="S640" s="1"/>
  <c r="M640"/>
  <c r="U640" s="1"/>
  <c r="V640" s="1"/>
  <c r="W640" s="1"/>
  <c r="O639"/>
  <c r="P639" s="1"/>
  <c r="N639"/>
  <c r="Q639" s="1"/>
  <c r="R639" s="1"/>
  <c r="S639" s="1"/>
  <c r="M639"/>
  <c r="U639" s="1"/>
  <c r="V639" s="1"/>
  <c r="W639" s="1"/>
  <c r="O638"/>
  <c r="N638"/>
  <c r="Q638" s="1"/>
  <c r="R638" s="1"/>
  <c r="S638" s="1"/>
  <c r="M638"/>
  <c r="U638" s="1"/>
  <c r="V638" s="1"/>
  <c r="W638" s="1"/>
  <c r="O637"/>
  <c r="N637"/>
  <c r="Q637" s="1"/>
  <c r="M637"/>
  <c r="U637" s="1"/>
  <c r="V637" s="1"/>
  <c r="W637" s="1"/>
  <c r="O636"/>
  <c r="P636" s="1"/>
  <c r="N636"/>
  <c r="Q636" s="1"/>
  <c r="R636" s="1"/>
  <c r="S636" s="1"/>
  <c r="M636"/>
  <c r="U636" s="1"/>
  <c r="V636" s="1"/>
  <c r="W636" s="1"/>
  <c r="O635"/>
  <c r="P635" s="1"/>
  <c r="N635"/>
  <c r="Q635" s="1"/>
  <c r="R635" s="1"/>
  <c r="S635" s="1"/>
  <c r="M635"/>
  <c r="U635" s="1"/>
  <c r="V635" s="1"/>
  <c r="W635" s="1"/>
  <c r="O634"/>
  <c r="N634"/>
  <c r="Q634" s="1"/>
  <c r="R634" s="1"/>
  <c r="S634" s="1"/>
  <c r="M634"/>
  <c r="U634" s="1"/>
  <c r="V634" s="1"/>
  <c r="W634" s="1"/>
  <c r="O633"/>
  <c r="N633"/>
  <c r="Q633" s="1"/>
  <c r="M633"/>
  <c r="U633" s="1"/>
  <c r="V633" s="1"/>
  <c r="W633" s="1"/>
  <c r="O632"/>
  <c r="P632" s="1"/>
  <c r="N632"/>
  <c r="Q632" s="1"/>
  <c r="R632" s="1"/>
  <c r="S632" s="1"/>
  <c r="M632"/>
  <c r="U632" s="1"/>
  <c r="V632" s="1"/>
  <c r="W632" s="1"/>
  <c r="O631"/>
  <c r="P631" s="1"/>
  <c r="N631"/>
  <c r="Q631" s="1"/>
  <c r="R631" s="1"/>
  <c r="S631" s="1"/>
  <c r="M631"/>
  <c r="U631" s="1"/>
  <c r="V631" s="1"/>
  <c r="W631" s="1"/>
  <c r="O630"/>
  <c r="N630"/>
  <c r="Q630" s="1"/>
  <c r="R630" s="1"/>
  <c r="S630" s="1"/>
  <c r="M630"/>
  <c r="U630" s="1"/>
  <c r="V630" s="1"/>
  <c r="W630" s="1"/>
  <c r="O629"/>
  <c r="N629"/>
  <c r="Q629" s="1"/>
  <c r="M629"/>
  <c r="U629" s="1"/>
  <c r="V629" s="1"/>
  <c r="W629" s="1"/>
  <c r="O628"/>
  <c r="P628" s="1"/>
  <c r="N628"/>
  <c r="Q628" s="1"/>
  <c r="R628" s="1"/>
  <c r="S628" s="1"/>
  <c r="M628"/>
  <c r="U628" s="1"/>
  <c r="V628" s="1"/>
  <c r="W628" s="1"/>
  <c r="O627"/>
  <c r="P627" s="1"/>
  <c r="N627"/>
  <c r="Q627" s="1"/>
  <c r="R627" s="1"/>
  <c r="S627" s="1"/>
  <c r="M627"/>
  <c r="U627" s="1"/>
  <c r="V627" s="1"/>
  <c r="W627" s="1"/>
  <c r="O626"/>
  <c r="N626"/>
  <c r="Q626" s="1"/>
  <c r="R626" s="1"/>
  <c r="S626" s="1"/>
  <c r="M626"/>
  <c r="U626" s="1"/>
  <c r="V626" s="1"/>
  <c r="W626" s="1"/>
  <c r="O625"/>
  <c r="N625"/>
  <c r="Q625" s="1"/>
  <c r="M625"/>
  <c r="U625" s="1"/>
  <c r="V625" s="1"/>
  <c r="W625" s="1"/>
  <c r="O624"/>
  <c r="P624" s="1"/>
  <c r="N624"/>
  <c r="Q624" s="1"/>
  <c r="R624" s="1"/>
  <c r="S624" s="1"/>
  <c r="M624"/>
  <c r="U624" s="1"/>
  <c r="V624" s="1"/>
  <c r="W624" s="1"/>
  <c r="O623"/>
  <c r="P623" s="1"/>
  <c r="N623"/>
  <c r="Q623" s="1"/>
  <c r="R623" s="1"/>
  <c r="S623" s="1"/>
  <c r="M623"/>
  <c r="U623" s="1"/>
  <c r="V623" s="1"/>
  <c r="W623" s="1"/>
  <c r="O622"/>
  <c r="N622"/>
  <c r="Q622" s="1"/>
  <c r="R622" s="1"/>
  <c r="S622" s="1"/>
  <c r="M622"/>
  <c r="U622" s="1"/>
  <c r="V622" s="1"/>
  <c r="W622" s="1"/>
  <c r="O621"/>
  <c r="N621"/>
  <c r="Q621" s="1"/>
  <c r="M621"/>
  <c r="O620"/>
  <c r="P620" s="1"/>
  <c r="N620"/>
  <c r="Q620" s="1"/>
  <c r="R620" s="1"/>
  <c r="S620" s="1"/>
  <c r="M620"/>
  <c r="U620" s="1"/>
  <c r="V620" s="1"/>
  <c r="W620" s="1"/>
  <c r="O619"/>
  <c r="P619" s="1"/>
  <c r="N619"/>
  <c r="Q619" s="1"/>
  <c r="R619" s="1"/>
  <c r="S619" s="1"/>
  <c r="M619"/>
  <c r="O618"/>
  <c r="N618"/>
  <c r="Q618" s="1"/>
  <c r="R618" s="1"/>
  <c r="S618" s="1"/>
  <c r="M618"/>
  <c r="U618" s="1"/>
  <c r="V618" s="1"/>
  <c r="W618" s="1"/>
  <c r="O617"/>
  <c r="N617"/>
  <c r="Q617" s="1"/>
  <c r="M617"/>
  <c r="U617" s="1"/>
  <c r="V617" s="1"/>
  <c r="W617" s="1"/>
  <c r="O616"/>
  <c r="P616" s="1"/>
  <c r="N616"/>
  <c r="Q616" s="1"/>
  <c r="R616" s="1"/>
  <c r="S616" s="1"/>
  <c r="M616"/>
  <c r="U616" s="1"/>
  <c r="V616" s="1"/>
  <c r="W616" s="1"/>
  <c r="O615"/>
  <c r="P615" s="1"/>
  <c r="N615"/>
  <c r="Q615" s="1"/>
  <c r="R615" s="1"/>
  <c r="S615" s="1"/>
  <c r="M615"/>
  <c r="U615" s="1"/>
  <c r="V615" s="1"/>
  <c r="W615" s="1"/>
  <c r="O614"/>
  <c r="N614"/>
  <c r="Q614" s="1"/>
  <c r="R614" s="1"/>
  <c r="S614" s="1"/>
  <c r="M614"/>
  <c r="U614" s="1"/>
  <c r="V614" s="1"/>
  <c r="W614" s="1"/>
  <c r="O613"/>
  <c r="N613"/>
  <c r="Q613" s="1"/>
  <c r="M613"/>
  <c r="U613" s="1"/>
  <c r="V613" s="1"/>
  <c r="W613" s="1"/>
  <c r="O612"/>
  <c r="P612" s="1"/>
  <c r="N612"/>
  <c r="Q612" s="1"/>
  <c r="R612" s="1"/>
  <c r="S612" s="1"/>
  <c r="M612"/>
  <c r="U612" s="1"/>
  <c r="V612" s="1"/>
  <c r="W612" s="1"/>
  <c r="U611"/>
  <c r="V611" s="1"/>
  <c r="W611" s="1"/>
  <c r="O611"/>
  <c r="P611" s="1"/>
  <c r="N611"/>
  <c r="Q611" s="1"/>
  <c r="R611" s="1"/>
  <c r="S611" s="1"/>
  <c r="M611"/>
  <c r="O610"/>
  <c r="P610" s="1"/>
  <c r="N610"/>
  <c r="Q610" s="1"/>
  <c r="R610" s="1"/>
  <c r="S610" s="1"/>
  <c r="M610"/>
  <c r="U610" s="1"/>
  <c r="V610" s="1"/>
  <c r="W610" s="1"/>
  <c r="O609"/>
  <c r="N609"/>
  <c r="Q609" s="1"/>
  <c r="R609" s="1"/>
  <c r="S609" s="1"/>
  <c r="M609"/>
  <c r="U609" s="1"/>
  <c r="V609" s="1"/>
  <c r="W609" s="1"/>
  <c r="O608"/>
  <c r="N608"/>
  <c r="Q608" s="1"/>
  <c r="M608"/>
  <c r="U608" s="1"/>
  <c r="V608" s="1"/>
  <c r="W608" s="1"/>
  <c r="O607"/>
  <c r="P607" s="1"/>
  <c r="N607"/>
  <c r="Q607" s="1"/>
  <c r="R607" s="1"/>
  <c r="S607" s="1"/>
  <c r="M607"/>
  <c r="U607" s="1"/>
  <c r="V607" s="1"/>
  <c r="W607" s="1"/>
  <c r="O606"/>
  <c r="P606" s="1"/>
  <c r="N606"/>
  <c r="Q606" s="1"/>
  <c r="R606" s="1"/>
  <c r="S606" s="1"/>
  <c r="M606"/>
  <c r="U606" s="1"/>
  <c r="V606" s="1"/>
  <c r="W606" s="1"/>
  <c r="O605"/>
  <c r="N605"/>
  <c r="Q605" s="1"/>
  <c r="R605" s="1"/>
  <c r="S605" s="1"/>
  <c r="M605"/>
  <c r="U605" s="1"/>
  <c r="V605" s="1"/>
  <c r="W605" s="1"/>
  <c r="O604"/>
  <c r="N604"/>
  <c r="Q604" s="1"/>
  <c r="M604"/>
  <c r="U604" s="1"/>
  <c r="V604" s="1"/>
  <c r="W604" s="1"/>
  <c r="O603"/>
  <c r="P603" s="1"/>
  <c r="N603"/>
  <c r="Q603" s="1"/>
  <c r="R603" s="1"/>
  <c r="S603" s="1"/>
  <c r="M603"/>
  <c r="O602"/>
  <c r="P602" s="1"/>
  <c r="N602"/>
  <c r="Q602" s="1"/>
  <c r="R602" s="1"/>
  <c r="S602" s="1"/>
  <c r="M602"/>
  <c r="U602" s="1"/>
  <c r="V602" s="1"/>
  <c r="W602" s="1"/>
  <c r="O601"/>
  <c r="N601"/>
  <c r="Q601" s="1"/>
  <c r="R601" s="1"/>
  <c r="S601" s="1"/>
  <c r="M601"/>
  <c r="U601" s="1"/>
  <c r="V601" s="1"/>
  <c r="W601" s="1"/>
  <c r="O600"/>
  <c r="N600"/>
  <c r="Q600" s="1"/>
  <c r="M600"/>
  <c r="U600" s="1"/>
  <c r="V600" s="1"/>
  <c r="W600" s="1"/>
  <c r="O599"/>
  <c r="P599" s="1"/>
  <c r="N599"/>
  <c r="Q599" s="1"/>
  <c r="R599" s="1"/>
  <c r="S599" s="1"/>
  <c r="M599"/>
  <c r="U599" s="1"/>
  <c r="V599" s="1"/>
  <c r="W599" s="1"/>
  <c r="O598"/>
  <c r="P598" s="1"/>
  <c r="N598"/>
  <c r="Q598" s="1"/>
  <c r="R598" s="1"/>
  <c r="S598" s="1"/>
  <c r="M598"/>
  <c r="U598" s="1"/>
  <c r="V598" s="1"/>
  <c r="W598" s="1"/>
  <c r="O597"/>
  <c r="N597"/>
  <c r="Q597" s="1"/>
  <c r="R597" s="1"/>
  <c r="S597" s="1"/>
  <c r="M597"/>
  <c r="U597" s="1"/>
  <c r="V597" s="1"/>
  <c r="W597" s="1"/>
  <c r="O596"/>
  <c r="N596"/>
  <c r="Q596" s="1"/>
  <c r="M596"/>
  <c r="U596" s="1"/>
  <c r="V596" s="1"/>
  <c r="W596" s="1"/>
  <c r="O595"/>
  <c r="P595" s="1"/>
  <c r="N595"/>
  <c r="Q595" s="1"/>
  <c r="R595" s="1"/>
  <c r="S595" s="1"/>
  <c r="M595"/>
  <c r="U595" s="1"/>
  <c r="V595" s="1"/>
  <c r="W595" s="1"/>
  <c r="O594"/>
  <c r="P594" s="1"/>
  <c r="N594"/>
  <c r="Q594" s="1"/>
  <c r="R594" s="1"/>
  <c r="S594" s="1"/>
  <c r="M594"/>
  <c r="U594" s="1"/>
  <c r="V594" s="1"/>
  <c r="W594" s="1"/>
  <c r="O593"/>
  <c r="N593"/>
  <c r="Q593" s="1"/>
  <c r="R593" s="1"/>
  <c r="S593" s="1"/>
  <c r="M593"/>
  <c r="U593" s="1"/>
  <c r="V593" s="1"/>
  <c r="W593" s="1"/>
  <c r="O592"/>
  <c r="N592"/>
  <c r="Q592" s="1"/>
  <c r="M592"/>
  <c r="U592" s="1"/>
  <c r="V592" s="1"/>
  <c r="W592" s="1"/>
  <c r="O591"/>
  <c r="P591" s="1"/>
  <c r="N591"/>
  <c r="Q591" s="1"/>
  <c r="R591" s="1"/>
  <c r="S591" s="1"/>
  <c r="M591"/>
  <c r="U591" s="1"/>
  <c r="V591" s="1"/>
  <c r="W591" s="1"/>
  <c r="O590"/>
  <c r="P590" s="1"/>
  <c r="N590"/>
  <c r="Q590" s="1"/>
  <c r="R590" s="1"/>
  <c r="S590" s="1"/>
  <c r="M590"/>
  <c r="U590" s="1"/>
  <c r="V590" s="1"/>
  <c r="W590" s="1"/>
  <c r="O589"/>
  <c r="N589"/>
  <c r="Q589" s="1"/>
  <c r="R589" s="1"/>
  <c r="S589" s="1"/>
  <c r="M589"/>
  <c r="U589" s="1"/>
  <c r="V589" s="1"/>
  <c r="W589" s="1"/>
  <c r="O588"/>
  <c r="N588"/>
  <c r="Q588" s="1"/>
  <c r="M588"/>
  <c r="U588" s="1"/>
  <c r="V588" s="1"/>
  <c r="W588" s="1"/>
  <c r="O587"/>
  <c r="P587" s="1"/>
  <c r="N587"/>
  <c r="Q587" s="1"/>
  <c r="R587" s="1"/>
  <c r="S587" s="1"/>
  <c r="M587"/>
  <c r="U587" s="1"/>
  <c r="V587" s="1"/>
  <c r="W587" s="1"/>
  <c r="O586"/>
  <c r="P586" s="1"/>
  <c r="N586"/>
  <c r="Q586" s="1"/>
  <c r="R586" s="1"/>
  <c r="S586" s="1"/>
  <c r="M586"/>
  <c r="U586" s="1"/>
  <c r="V586" s="1"/>
  <c r="W586" s="1"/>
  <c r="O585"/>
  <c r="N585"/>
  <c r="Q585" s="1"/>
  <c r="R585" s="1"/>
  <c r="S585" s="1"/>
  <c r="M585"/>
  <c r="U585" s="1"/>
  <c r="V585" s="1"/>
  <c r="W585" s="1"/>
  <c r="O584"/>
  <c r="N584"/>
  <c r="Q584" s="1"/>
  <c r="M584"/>
  <c r="U584" s="1"/>
  <c r="V584" s="1"/>
  <c r="W584" s="1"/>
  <c r="O583"/>
  <c r="P583" s="1"/>
  <c r="N583"/>
  <c r="Q583" s="1"/>
  <c r="R583" s="1"/>
  <c r="S583" s="1"/>
  <c r="M583"/>
  <c r="U583" s="1"/>
  <c r="V583" s="1"/>
  <c r="W583" s="1"/>
  <c r="O582"/>
  <c r="P582" s="1"/>
  <c r="N582"/>
  <c r="Q582" s="1"/>
  <c r="R582" s="1"/>
  <c r="S582" s="1"/>
  <c r="M582"/>
  <c r="U582" s="1"/>
  <c r="V582" s="1"/>
  <c r="W582" s="1"/>
  <c r="O581"/>
  <c r="N581"/>
  <c r="Q581" s="1"/>
  <c r="R581" s="1"/>
  <c r="S581" s="1"/>
  <c r="M581"/>
  <c r="U581" s="1"/>
  <c r="V581" s="1"/>
  <c r="W581" s="1"/>
  <c r="O580"/>
  <c r="N580"/>
  <c r="Q580" s="1"/>
  <c r="M580"/>
  <c r="U580" s="1"/>
  <c r="V580" s="1"/>
  <c r="W580" s="1"/>
  <c r="O579"/>
  <c r="P579" s="1"/>
  <c r="N579"/>
  <c r="Q579" s="1"/>
  <c r="R579" s="1"/>
  <c r="S579" s="1"/>
  <c r="M579"/>
  <c r="U579" s="1"/>
  <c r="V579" s="1"/>
  <c r="W579" s="1"/>
  <c r="O578"/>
  <c r="P578" s="1"/>
  <c r="N578"/>
  <c r="Q578" s="1"/>
  <c r="R578" s="1"/>
  <c r="S578" s="1"/>
  <c r="M578"/>
  <c r="U578" s="1"/>
  <c r="V578" s="1"/>
  <c r="W578" s="1"/>
  <c r="O577"/>
  <c r="N577"/>
  <c r="Q577" s="1"/>
  <c r="R577" s="1"/>
  <c r="S577" s="1"/>
  <c r="M577"/>
  <c r="U577" s="1"/>
  <c r="V577" s="1"/>
  <c r="W577" s="1"/>
  <c r="O576"/>
  <c r="N576"/>
  <c r="Q576" s="1"/>
  <c r="M576"/>
  <c r="U576" s="1"/>
  <c r="V576" s="1"/>
  <c r="W576" s="1"/>
  <c r="O575"/>
  <c r="P575" s="1"/>
  <c r="N575"/>
  <c r="Q575" s="1"/>
  <c r="R575" s="1"/>
  <c r="S575" s="1"/>
  <c r="M575"/>
  <c r="U575" s="1"/>
  <c r="V575" s="1"/>
  <c r="W575" s="1"/>
  <c r="O574"/>
  <c r="P574" s="1"/>
  <c r="N574"/>
  <c r="Q574" s="1"/>
  <c r="R574" s="1"/>
  <c r="S574" s="1"/>
  <c r="M574"/>
  <c r="U574" s="1"/>
  <c r="V574" s="1"/>
  <c r="W574" s="1"/>
  <c r="O573"/>
  <c r="N573"/>
  <c r="Q573" s="1"/>
  <c r="R573" s="1"/>
  <c r="S573" s="1"/>
  <c r="M573"/>
  <c r="U573" s="1"/>
  <c r="V573" s="1"/>
  <c r="W573" s="1"/>
  <c r="O572"/>
  <c r="N572"/>
  <c r="Q572" s="1"/>
  <c r="M572"/>
  <c r="U572" s="1"/>
  <c r="V572" s="1"/>
  <c r="W572" s="1"/>
  <c r="O571"/>
  <c r="P571" s="1"/>
  <c r="N571"/>
  <c r="Q571" s="1"/>
  <c r="R571" s="1"/>
  <c r="S571" s="1"/>
  <c r="M571"/>
  <c r="U571" s="1"/>
  <c r="V571" s="1"/>
  <c r="W571" s="1"/>
  <c r="O570"/>
  <c r="P570" s="1"/>
  <c r="N570"/>
  <c r="Q570" s="1"/>
  <c r="R570" s="1"/>
  <c r="S570" s="1"/>
  <c r="M570"/>
  <c r="U570" s="1"/>
  <c r="V570" s="1"/>
  <c r="W570" s="1"/>
  <c r="O569"/>
  <c r="N569"/>
  <c r="Q569" s="1"/>
  <c r="R569" s="1"/>
  <c r="S569" s="1"/>
  <c r="M569"/>
  <c r="U569" s="1"/>
  <c r="V569" s="1"/>
  <c r="W569" s="1"/>
  <c r="O568"/>
  <c r="N568"/>
  <c r="Q568" s="1"/>
  <c r="M568"/>
  <c r="U568" s="1"/>
  <c r="V568" s="1"/>
  <c r="W568" s="1"/>
  <c r="O567"/>
  <c r="P567" s="1"/>
  <c r="N567"/>
  <c r="Q567" s="1"/>
  <c r="R567" s="1"/>
  <c r="S567" s="1"/>
  <c r="M567"/>
  <c r="U567" s="1"/>
  <c r="V567" s="1"/>
  <c r="W567" s="1"/>
  <c r="O566"/>
  <c r="P566" s="1"/>
  <c r="N566"/>
  <c r="Q566" s="1"/>
  <c r="R566" s="1"/>
  <c r="S566" s="1"/>
  <c r="M566"/>
  <c r="U566" s="1"/>
  <c r="V566" s="1"/>
  <c r="W566" s="1"/>
  <c r="O565"/>
  <c r="N565"/>
  <c r="Q565" s="1"/>
  <c r="R565" s="1"/>
  <c r="S565" s="1"/>
  <c r="M565"/>
  <c r="U565" s="1"/>
  <c r="V565" s="1"/>
  <c r="W565" s="1"/>
  <c r="O564"/>
  <c r="N564"/>
  <c r="Q564" s="1"/>
  <c r="M564"/>
  <c r="U564" s="1"/>
  <c r="V564" s="1"/>
  <c r="W564" s="1"/>
  <c r="O563"/>
  <c r="P563" s="1"/>
  <c r="N563"/>
  <c r="Q563" s="1"/>
  <c r="R563" s="1"/>
  <c r="S563" s="1"/>
  <c r="M563"/>
  <c r="U563" s="1"/>
  <c r="V563" s="1"/>
  <c r="W563" s="1"/>
  <c r="O562"/>
  <c r="P562" s="1"/>
  <c r="N562"/>
  <c r="Q562" s="1"/>
  <c r="R562" s="1"/>
  <c r="S562" s="1"/>
  <c r="M562"/>
  <c r="U562" s="1"/>
  <c r="V562" s="1"/>
  <c r="W562" s="1"/>
  <c r="O561"/>
  <c r="N561"/>
  <c r="Q561" s="1"/>
  <c r="R561" s="1"/>
  <c r="S561" s="1"/>
  <c r="M561"/>
  <c r="U561" s="1"/>
  <c r="V561" s="1"/>
  <c r="W561" s="1"/>
  <c r="O560"/>
  <c r="N560"/>
  <c r="Q560" s="1"/>
  <c r="M560"/>
  <c r="U560" s="1"/>
  <c r="V560" s="1"/>
  <c r="W560" s="1"/>
  <c r="O559"/>
  <c r="P559" s="1"/>
  <c r="N559"/>
  <c r="Q559" s="1"/>
  <c r="R559" s="1"/>
  <c r="S559" s="1"/>
  <c r="M559"/>
  <c r="U559" s="1"/>
  <c r="V559" s="1"/>
  <c r="W559" s="1"/>
  <c r="O558"/>
  <c r="P558" s="1"/>
  <c r="N558"/>
  <c r="Q558" s="1"/>
  <c r="R558" s="1"/>
  <c r="S558" s="1"/>
  <c r="M558"/>
  <c r="U558" s="1"/>
  <c r="V558" s="1"/>
  <c r="W558" s="1"/>
  <c r="O557"/>
  <c r="N557"/>
  <c r="Q557" s="1"/>
  <c r="R557" s="1"/>
  <c r="S557" s="1"/>
  <c r="M557"/>
  <c r="U557" s="1"/>
  <c r="V557" s="1"/>
  <c r="W557" s="1"/>
  <c r="O556"/>
  <c r="N556"/>
  <c r="Q556" s="1"/>
  <c r="M556"/>
  <c r="U556" s="1"/>
  <c r="V556" s="1"/>
  <c r="W556" s="1"/>
  <c r="O555"/>
  <c r="P555" s="1"/>
  <c r="N555"/>
  <c r="Q555" s="1"/>
  <c r="R555" s="1"/>
  <c r="S555" s="1"/>
  <c r="M555"/>
  <c r="U555" s="1"/>
  <c r="V555" s="1"/>
  <c r="W555" s="1"/>
  <c r="O554"/>
  <c r="P554" s="1"/>
  <c r="N554"/>
  <c r="Q554" s="1"/>
  <c r="R554" s="1"/>
  <c r="S554" s="1"/>
  <c r="M554"/>
  <c r="U554" s="1"/>
  <c r="V554" s="1"/>
  <c r="W554" s="1"/>
  <c r="O553"/>
  <c r="N553"/>
  <c r="Q553" s="1"/>
  <c r="R553" s="1"/>
  <c r="S553" s="1"/>
  <c r="M553"/>
  <c r="U553" s="1"/>
  <c r="V553" s="1"/>
  <c r="W553" s="1"/>
  <c r="O552"/>
  <c r="N552"/>
  <c r="Q552" s="1"/>
  <c r="M552"/>
  <c r="U552" s="1"/>
  <c r="V552" s="1"/>
  <c r="W552" s="1"/>
  <c r="O551"/>
  <c r="P551" s="1"/>
  <c r="N551"/>
  <c r="Q551" s="1"/>
  <c r="R551" s="1"/>
  <c r="S551" s="1"/>
  <c r="M551"/>
  <c r="U551" s="1"/>
  <c r="V551" s="1"/>
  <c r="W551" s="1"/>
  <c r="O550"/>
  <c r="P550" s="1"/>
  <c r="N550"/>
  <c r="Q550" s="1"/>
  <c r="R550" s="1"/>
  <c r="S550" s="1"/>
  <c r="M550"/>
  <c r="U550" s="1"/>
  <c r="V550" s="1"/>
  <c r="W550" s="1"/>
  <c r="O549"/>
  <c r="N549"/>
  <c r="Q549" s="1"/>
  <c r="R549" s="1"/>
  <c r="S549" s="1"/>
  <c r="M549"/>
  <c r="U549" s="1"/>
  <c r="V549" s="1"/>
  <c r="W549" s="1"/>
  <c r="O548"/>
  <c r="N548"/>
  <c r="Q548" s="1"/>
  <c r="M548"/>
  <c r="U548" s="1"/>
  <c r="V548" s="1"/>
  <c r="W548" s="1"/>
  <c r="O547"/>
  <c r="P547" s="1"/>
  <c r="N547"/>
  <c r="Q547" s="1"/>
  <c r="R547" s="1"/>
  <c r="S547" s="1"/>
  <c r="M547"/>
  <c r="U547" s="1"/>
  <c r="V547" s="1"/>
  <c r="W547" s="1"/>
  <c r="O546"/>
  <c r="P546" s="1"/>
  <c r="N546"/>
  <c r="Q546" s="1"/>
  <c r="R546" s="1"/>
  <c r="S546" s="1"/>
  <c r="M546"/>
  <c r="U546" s="1"/>
  <c r="V546" s="1"/>
  <c r="W546" s="1"/>
  <c r="O545"/>
  <c r="N545"/>
  <c r="Q545" s="1"/>
  <c r="R545" s="1"/>
  <c r="S545" s="1"/>
  <c r="M545"/>
  <c r="U545" s="1"/>
  <c r="V545" s="1"/>
  <c r="W545" s="1"/>
  <c r="O544"/>
  <c r="N544"/>
  <c r="Q544" s="1"/>
  <c r="M544"/>
  <c r="U544" s="1"/>
  <c r="V544" s="1"/>
  <c r="W544" s="1"/>
  <c r="O543"/>
  <c r="P543" s="1"/>
  <c r="N543"/>
  <c r="Q543" s="1"/>
  <c r="R543" s="1"/>
  <c r="S543" s="1"/>
  <c r="M543"/>
  <c r="U543" s="1"/>
  <c r="V543" s="1"/>
  <c r="W543" s="1"/>
  <c r="O542"/>
  <c r="P542" s="1"/>
  <c r="N542"/>
  <c r="Q542" s="1"/>
  <c r="R542" s="1"/>
  <c r="S542" s="1"/>
  <c r="M542"/>
  <c r="U542" s="1"/>
  <c r="V542" s="1"/>
  <c r="W542" s="1"/>
  <c r="O541"/>
  <c r="N541"/>
  <c r="Q541" s="1"/>
  <c r="R541" s="1"/>
  <c r="S541" s="1"/>
  <c r="M541"/>
  <c r="U541" s="1"/>
  <c r="V541" s="1"/>
  <c r="W541" s="1"/>
  <c r="O540"/>
  <c r="N540"/>
  <c r="Q540" s="1"/>
  <c r="M540"/>
  <c r="U540" s="1"/>
  <c r="V540" s="1"/>
  <c r="W540" s="1"/>
  <c r="O539"/>
  <c r="P539" s="1"/>
  <c r="N539"/>
  <c r="Q539" s="1"/>
  <c r="R539" s="1"/>
  <c r="S539" s="1"/>
  <c r="M539"/>
  <c r="U539" s="1"/>
  <c r="V539" s="1"/>
  <c r="W539" s="1"/>
  <c r="O538"/>
  <c r="P538" s="1"/>
  <c r="N538"/>
  <c r="Q538" s="1"/>
  <c r="R538" s="1"/>
  <c r="S538" s="1"/>
  <c r="M538"/>
  <c r="U538" s="1"/>
  <c r="V538" s="1"/>
  <c r="W538" s="1"/>
  <c r="O537"/>
  <c r="N537"/>
  <c r="Q537" s="1"/>
  <c r="R537" s="1"/>
  <c r="S537" s="1"/>
  <c r="M537"/>
  <c r="U537" s="1"/>
  <c r="V537" s="1"/>
  <c r="W537" s="1"/>
  <c r="O536"/>
  <c r="N536"/>
  <c r="Q536" s="1"/>
  <c r="M536"/>
  <c r="U536" s="1"/>
  <c r="V536" s="1"/>
  <c r="W536" s="1"/>
  <c r="O535"/>
  <c r="P535" s="1"/>
  <c r="N535"/>
  <c r="Q535" s="1"/>
  <c r="R535" s="1"/>
  <c r="S535" s="1"/>
  <c r="M535"/>
  <c r="U535" s="1"/>
  <c r="V535" s="1"/>
  <c r="W535" s="1"/>
  <c r="O534"/>
  <c r="P534" s="1"/>
  <c r="N534"/>
  <c r="Q534" s="1"/>
  <c r="R534" s="1"/>
  <c r="S534" s="1"/>
  <c r="M534"/>
  <c r="U534" s="1"/>
  <c r="V534" s="1"/>
  <c r="W534" s="1"/>
  <c r="O533"/>
  <c r="N533"/>
  <c r="Q533" s="1"/>
  <c r="R533" s="1"/>
  <c r="S533" s="1"/>
  <c r="M533"/>
  <c r="U533" s="1"/>
  <c r="V533" s="1"/>
  <c r="W533" s="1"/>
  <c r="O532"/>
  <c r="N532"/>
  <c r="Q532" s="1"/>
  <c r="M532"/>
  <c r="U532" s="1"/>
  <c r="V532" s="1"/>
  <c r="W532" s="1"/>
  <c r="O531"/>
  <c r="P531" s="1"/>
  <c r="N531"/>
  <c r="Q531" s="1"/>
  <c r="R531" s="1"/>
  <c r="S531" s="1"/>
  <c r="M531"/>
  <c r="U531" s="1"/>
  <c r="V531" s="1"/>
  <c r="W531" s="1"/>
  <c r="O530"/>
  <c r="P530" s="1"/>
  <c r="N530"/>
  <c r="Q530" s="1"/>
  <c r="R530" s="1"/>
  <c r="S530" s="1"/>
  <c r="M530"/>
  <c r="U530" s="1"/>
  <c r="V530" s="1"/>
  <c r="W530" s="1"/>
  <c r="O529"/>
  <c r="N529"/>
  <c r="Q529" s="1"/>
  <c r="R529" s="1"/>
  <c r="S529" s="1"/>
  <c r="M529"/>
  <c r="U529" s="1"/>
  <c r="V529" s="1"/>
  <c r="W529" s="1"/>
  <c r="O528"/>
  <c r="N528"/>
  <c r="Q528" s="1"/>
  <c r="M528"/>
  <c r="U528" s="1"/>
  <c r="V528" s="1"/>
  <c r="W528" s="1"/>
  <c r="O527"/>
  <c r="P527" s="1"/>
  <c r="N527"/>
  <c r="Q527" s="1"/>
  <c r="R527" s="1"/>
  <c r="S527" s="1"/>
  <c r="M527"/>
  <c r="U527" s="1"/>
  <c r="V527" s="1"/>
  <c r="W527" s="1"/>
  <c r="O526"/>
  <c r="P526" s="1"/>
  <c r="N526"/>
  <c r="Q526" s="1"/>
  <c r="R526" s="1"/>
  <c r="S526" s="1"/>
  <c r="M526"/>
  <c r="U526" s="1"/>
  <c r="V526" s="1"/>
  <c r="W526" s="1"/>
  <c r="O525"/>
  <c r="N525"/>
  <c r="Q525" s="1"/>
  <c r="R525" s="1"/>
  <c r="S525" s="1"/>
  <c r="M525"/>
  <c r="U525" s="1"/>
  <c r="V525" s="1"/>
  <c r="W525" s="1"/>
  <c r="O524"/>
  <c r="N524"/>
  <c r="Q524" s="1"/>
  <c r="M524"/>
  <c r="U524" s="1"/>
  <c r="V524" s="1"/>
  <c r="W524" s="1"/>
  <c r="O523"/>
  <c r="P523" s="1"/>
  <c r="N523"/>
  <c r="Q523" s="1"/>
  <c r="R523" s="1"/>
  <c r="S523" s="1"/>
  <c r="M523"/>
  <c r="U523" s="1"/>
  <c r="V523" s="1"/>
  <c r="W523" s="1"/>
  <c r="O522"/>
  <c r="P522" s="1"/>
  <c r="N522"/>
  <c r="Q522" s="1"/>
  <c r="R522" s="1"/>
  <c r="S522" s="1"/>
  <c r="M522"/>
  <c r="U522" s="1"/>
  <c r="V522" s="1"/>
  <c r="W522" s="1"/>
  <c r="O521"/>
  <c r="N521"/>
  <c r="Q521" s="1"/>
  <c r="R521" s="1"/>
  <c r="S521" s="1"/>
  <c r="M521"/>
  <c r="U521" s="1"/>
  <c r="V521" s="1"/>
  <c r="W521" s="1"/>
  <c r="O520"/>
  <c r="N520"/>
  <c r="Q520" s="1"/>
  <c r="M520"/>
  <c r="U520" s="1"/>
  <c r="V520" s="1"/>
  <c r="W520" s="1"/>
  <c r="O519"/>
  <c r="P519" s="1"/>
  <c r="N519"/>
  <c r="Q519" s="1"/>
  <c r="R519" s="1"/>
  <c r="S519" s="1"/>
  <c r="M519"/>
  <c r="U519" s="1"/>
  <c r="V519" s="1"/>
  <c r="W519" s="1"/>
  <c r="O518"/>
  <c r="P518" s="1"/>
  <c r="N518"/>
  <c r="Q518" s="1"/>
  <c r="R518" s="1"/>
  <c r="S518" s="1"/>
  <c r="M518"/>
  <c r="U518" s="1"/>
  <c r="V518" s="1"/>
  <c r="W518" s="1"/>
  <c r="O517"/>
  <c r="N517"/>
  <c r="Q517" s="1"/>
  <c r="R517" s="1"/>
  <c r="S517" s="1"/>
  <c r="M517"/>
  <c r="O516"/>
  <c r="N516"/>
  <c r="Q516" s="1"/>
  <c r="M516"/>
  <c r="U516" s="1"/>
  <c r="V516" s="1"/>
  <c r="W516" s="1"/>
  <c r="O515"/>
  <c r="P515" s="1"/>
  <c r="N515"/>
  <c r="Q515" s="1"/>
  <c r="R515" s="1"/>
  <c r="S515" s="1"/>
  <c r="M515"/>
  <c r="U515" s="1"/>
  <c r="V515" s="1"/>
  <c r="W515" s="1"/>
  <c r="O514"/>
  <c r="P514" s="1"/>
  <c r="N514"/>
  <c r="Q514" s="1"/>
  <c r="R514" s="1"/>
  <c r="S514" s="1"/>
  <c r="M514"/>
  <c r="U514" s="1"/>
  <c r="V514" s="1"/>
  <c r="W514" s="1"/>
  <c r="O513"/>
  <c r="N513"/>
  <c r="Q513" s="1"/>
  <c r="R513" s="1"/>
  <c r="S513" s="1"/>
  <c r="M513"/>
  <c r="U513" s="1"/>
  <c r="V513" s="1"/>
  <c r="W513" s="1"/>
  <c r="O512"/>
  <c r="N512"/>
  <c r="Q512" s="1"/>
  <c r="M512"/>
  <c r="U512" s="1"/>
  <c r="V512" s="1"/>
  <c r="W512" s="1"/>
  <c r="O511"/>
  <c r="P511" s="1"/>
  <c r="N511"/>
  <c r="Q511" s="1"/>
  <c r="R511" s="1"/>
  <c r="S511" s="1"/>
  <c r="M511"/>
  <c r="U511" s="1"/>
  <c r="V511" s="1"/>
  <c r="W511" s="1"/>
  <c r="O510"/>
  <c r="P510" s="1"/>
  <c r="N510"/>
  <c r="Q510" s="1"/>
  <c r="R510" s="1"/>
  <c r="S510" s="1"/>
  <c r="M510"/>
  <c r="U510" s="1"/>
  <c r="V510" s="1"/>
  <c r="W510" s="1"/>
  <c r="O509"/>
  <c r="N509"/>
  <c r="Q509" s="1"/>
  <c r="R509" s="1"/>
  <c r="S509" s="1"/>
  <c r="M509"/>
  <c r="U509" s="1"/>
  <c r="V509" s="1"/>
  <c r="W509" s="1"/>
  <c r="O508"/>
  <c r="N508"/>
  <c r="Q508" s="1"/>
  <c r="M508"/>
  <c r="U508" s="1"/>
  <c r="V508" s="1"/>
  <c r="W508" s="1"/>
  <c r="O507"/>
  <c r="P507" s="1"/>
  <c r="N507"/>
  <c r="Q507" s="1"/>
  <c r="R507" s="1"/>
  <c r="S507" s="1"/>
  <c r="M507"/>
  <c r="U507" s="1"/>
  <c r="V507" s="1"/>
  <c r="W507" s="1"/>
  <c r="O506"/>
  <c r="P506" s="1"/>
  <c r="N506"/>
  <c r="Q506" s="1"/>
  <c r="R506" s="1"/>
  <c r="S506" s="1"/>
  <c r="M506"/>
  <c r="U506" s="1"/>
  <c r="V506" s="1"/>
  <c r="W506" s="1"/>
  <c r="O505"/>
  <c r="N505"/>
  <c r="Q505" s="1"/>
  <c r="R505" s="1"/>
  <c r="S505" s="1"/>
  <c r="M505"/>
  <c r="U505" s="1"/>
  <c r="V505" s="1"/>
  <c r="W505" s="1"/>
  <c r="O504"/>
  <c r="N504"/>
  <c r="Q504" s="1"/>
  <c r="M504"/>
  <c r="U504" s="1"/>
  <c r="V504" s="1"/>
  <c r="W504" s="1"/>
  <c r="O503"/>
  <c r="P503" s="1"/>
  <c r="N503"/>
  <c r="Q503" s="1"/>
  <c r="R503" s="1"/>
  <c r="S503" s="1"/>
  <c r="M503"/>
  <c r="U503" s="1"/>
  <c r="V503" s="1"/>
  <c r="W503" s="1"/>
  <c r="O502"/>
  <c r="P502" s="1"/>
  <c r="N502"/>
  <c r="Q502" s="1"/>
  <c r="R502" s="1"/>
  <c r="S502" s="1"/>
  <c r="M502"/>
  <c r="U502" s="1"/>
  <c r="V502" s="1"/>
  <c r="W502" s="1"/>
  <c r="O501"/>
  <c r="N501"/>
  <c r="Q501" s="1"/>
  <c r="R501" s="1"/>
  <c r="S501" s="1"/>
  <c r="M501"/>
  <c r="U501" s="1"/>
  <c r="V501" s="1"/>
  <c r="W501" s="1"/>
  <c r="O500"/>
  <c r="N500"/>
  <c r="Q500" s="1"/>
  <c r="M500"/>
  <c r="U500" s="1"/>
  <c r="V500" s="1"/>
  <c r="W500" s="1"/>
  <c r="O499"/>
  <c r="P499" s="1"/>
  <c r="N499"/>
  <c r="Q499" s="1"/>
  <c r="R499" s="1"/>
  <c r="S499" s="1"/>
  <c r="M499"/>
  <c r="U499" s="1"/>
  <c r="V499" s="1"/>
  <c r="W499" s="1"/>
  <c r="O498"/>
  <c r="P498" s="1"/>
  <c r="N498"/>
  <c r="Q498" s="1"/>
  <c r="R498" s="1"/>
  <c r="S498" s="1"/>
  <c r="M498"/>
  <c r="U498" s="1"/>
  <c r="V498" s="1"/>
  <c r="W498" s="1"/>
  <c r="O497"/>
  <c r="N497"/>
  <c r="Q497" s="1"/>
  <c r="R497" s="1"/>
  <c r="S497" s="1"/>
  <c r="M497"/>
  <c r="U497" s="1"/>
  <c r="V497" s="1"/>
  <c r="W497" s="1"/>
  <c r="O496"/>
  <c r="N496"/>
  <c r="Q496" s="1"/>
  <c r="M496"/>
  <c r="U496" s="1"/>
  <c r="V496" s="1"/>
  <c r="W496" s="1"/>
  <c r="O495"/>
  <c r="P495" s="1"/>
  <c r="N495"/>
  <c r="Q495" s="1"/>
  <c r="R495" s="1"/>
  <c r="S495" s="1"/>
  <c r="M495"/>
  <c r="U495" s="1"/>
  <c r="V495" s="1"/>
  <c r="W495" s="1"/>
  <c r="O494"/>
  <c r="P494" s="1"/>
  <c r="N494"/>
  <c r="Q494" s="1"/>
  <c r="R494" s="1"/>
  <c r="S494" s="1"/>
  <c r="M494"/>
  <c r="U494" s="1"/>
  <c r="V494" s="1"/>
  <c r="W494" s="1"/>
  <c r="O493"/>
  <c r="N493"/>
  <c r="Q493" s="1"/>
  <c r="R493" s="1"/>
  <c r="S493" s="1"/>
  <c r="M493"/>
  <c r="U493" s="1"/>
  <c r="V493" s="1"/>
  <c r="W493" s="1"/>
  <c r="O492"/>
  <c r="N492"/>
  <c r="Q492" s="1"/>
  <c r="M492"/>
  <c r="U492" s="1"/>
  <c r="V492" s="1"/>
  <c r="W492" s="1"/>
  <c r="O491"/>
  <c r="P491" s="1"/>
  <c r="N491"/>
  <c r="Q491" s="1"/>
  <c r="R491" s="1"/>
  <c r="S491" s="1"/>
  <c r="M491"/>
  <c r="U491" s="1"/>
  <c r="V491" s="1"/>
  <c r="W491" s="1"/>
  <c r="O490"/>
  <c r="P490" s="1"/>
  <c r="N490"/>
  <c r="Q490" s="1"/>
  <c r="R490" s="1"/>
  <c r="S490" s="1"/>
  <c r="M490"/>
  <c r="U490" s="1"/>
  <c r="V490" s="1"/>
  <c r="W490" s="1"/>
  <c r="O489"/>
  <c r="N489"/>
  <c r="Q489" s="1"/>
  <c r="R489" s="1"/>
  <c r="S489" s="1"/>
  <c r="M489"/>
  <c r="U489" s="1"/>
  <c r="V489" s="1"/>
  <c r="W489" s="1"/>
  <c r="O488"/>
  <c r="N488"/>
  <c r="Q488" s="1"/>
  <c r="M488"/>
  <c r="U488" s="1"/>
  <c r="V488" s="1"/>
  <c r="W488" s="1"/>
  <c r="O487"/>
  <c r="P487" s="1"/>
  <c r="N487"/>
  <c r="Q487" s="1"/>
  <c r="R487" s="1"/>
  <c r="S487" s="1"/>
  <c r="M487"/>
  <c r="U487" s="1"/>
  <c r="V487" s="1"/>
  <c r="W487" s="1"/>
  <c r="O486"/>
  <c r="P486" s="1"/>
  <c r="N486"/>
  <c r="Q486" s="1"/>
  <c r="R486" s="1"/>
  <c r="S486" s="1"/>
  <c r="M486"/>
  <c r="U486" s="1"/>
  <c r="V486" s="1"/>
  <c r="W486" s="1"/>
  <c r="O485"/>
  <c r="N485"/>
  <c r="Q485" s="1"/>
  <c r="R485" s="1"/>
  <c r="S485" s="1"/>
  <c r="M485"/>
  <c r="U485" s="1"/>
  <c r="V485" s="1"/>
  <c r="W485" s="1"/>
  <c r="O484"/>
  <c r="N484"/>
  <c r="Q484" s="1"/>
  <c r="M484"/>
  <c r="U484" s="1"/>
  <c r="V484" s="1"/>
  <c r="W484" s="1"/>
  <c r="O483"/>
  <c r="P483" s="1"/>
  <c r="N483"/>
  <c r="Q483" s="1"/>
  <c r="R483" s="1"/>
  <c r="S483" s="1"/>
  <c r="M483"/>
  <c r="U483" s="1"/>
  <c r="V483" s="1"/>
  <c r="W483" s="1"/>
  <c r="O482"/>
  <c r="P482" s="1"/>
  <c r="N482"/>
  <c r="Q482" s="1"/>
  <c r="R482" s="1"/>
  <c r="S482" s="1"/>
  <c r="M482"/>
  <c r="U482" s="1"/>
  <c r="V482" s="1"/>
  <c r="W482" s="1"/>
  <c r="O481"/>
  <c r="N481"/>
  <c r="Q481" s="1"/>
  <c r="R481" s="1"/>
  <c r="S481" s="1"/>
  <c r="M481"/>
  <c r="U481" s="1"/>
  <c r="V481" s="1"/>
  <c r="W481" s="1"/>
  <c r="O480"/>
  <c r="N480"/>
  <c r="Q480" s="1"/>
  <c r="M480"/>
  <c r="U480" s="1"/>
  <c r="V480" s="1"/>
  <c r="W480" s="1"/>
  <c r="O479"/>
  <c r="P479" s="1"/>
  <c r="N479"/>
  <c r="Q479" s="1"/>
  <c r="R479" s="1"/>
  <c r="S479" s="1"/>
  <c r="M479"/>
  <c r="U479" s="1"/>
  <c r="V479" s="1"/>
  <c r="W479" s="1"/>
  <c r="O478"/>
  <c r="P478" s="1"/>
  <c r="N478"/>
  <c r="Q478" s="1"/>
  <c r="R478" s="1"/>
  <c r="S478" s="1"/>
  <c r="M478"/>
  <c r="U478" s="1"/>
  <c r="V478" s="1"/>
  <c r="W478" s="1"/>
  <c r="O477"/>
  <c r="N477"/>
  <c r="Q477" s="1"/>
  <c r="R477" s="1"/>
  <c r="S477" s="1"/>
  <c r="M477"/>
  <c r="U477" s="1"/>
  <c r="V477" s="1"/>
  <c r="W477" s="1"/>
  <c r="O476"/>
  <c r="N476"/>
  <c r="Q476" s="1"/>
  <c r="M476"/>
  <c r="U476" s="1"/>
  <c r="V476" s="1"/>
  <c r="W476" s="1"/>
  <c r="O475"/>
  <c r="P475" s="1"/>
  <c r="N475"/>
  <c r="Q475" s="1"/>
  <c r="R475" s="1"/>
  <c r="S475" s="1"/>
  <c r="M475"/>
  <c r="U475" s="1"/>
  <c r="V475" s="1"/>
  <c r="W475" s="1"/>
  <c r="O474"/>
  <c r="P474" s="1"/>
  <c r="N474"/>
  <c r="Q474" s="1"/>
  <c r="R474" s="1"/>
  <c r="S474" s="1"/>
  <c r="M474"/>
  <c r="U474" s="1"/>
  <c r="V474" s="1"/>
  <c r="W474" s="1"/>
  <c r="O473"/>
  <c r="N473"/>
  <c r="Q473" s="1"/>
  <c r="R473" s="1"/>
  <c r="S473" s="1"/>
  <c r="M473"/>
  <c r="U473" s="1"/>
  <c r="V473" s="1"/>
  <c r="W473" s="1"/>
  <c r="O472"/>
  <c r="N472"/>
  <c r="Q472" s="1"/>
  <c r="M472"/>
  <c r="U472" s="1"/>
  <c r="V472" s="1"/>
  <c r="W472" s="1"/>
  <c r="O471"/>
  <c r="P471" s="1"/>
  <c r="N471"/>
  <c r="Q471" s="1"/>
  <c r="R471" s="1"/>
  <c r="S471" s="1"/>
  <c r="M471"/>
  <c r="U471" s="1"/>
  <c r="V471" s="1"/>
  <c r="W471" s="1"/>
  <c r="O470"/>
  <c r="P470" s="1"/>
  <c r="N470"/>
  <c r="Q470" s="1"/>
  <c r="R470" s="1"/>
  <c r="S470" s="1"/>
  <c r="M470"/>
  <c r="U470" s="1"/>
  <c r="V470" s="1"/>
  <c r="W470" s="1"/>
  <c r="O469"/>
  <c r="N469"/>
  <c r="Q469" s="1"/>
  <c r="R469" s="1"/>
  <c r="S469" s="1"/>
  <c r="M469"/>
  <c r="U469" s="1"/>
  <c r="V469" s="1"/>
  <c r="W469" s="1"/>
  <c r="O468"/>
  <c r="N468"/>
  <c r="Q468" s="1"/>
  <c r="M468"/>
  <c r="U468" s="1"/>
  <c r="V468" s="1"/>
  <c r="W468" s="1"/>
  <c r="O467"/>
  <c r="P467" s="1"/>
  <c r="N467"/>
  <c r="Q467" s="1"/>
  <c r="R467" s="1"/>
  <c r="S467" s="1"/>
  <c r="M467"/>
  <c r="U467" s="1"/>
  <c r="V467" s="1"/>
  <c r="W467" s="1"/>
  <c r="O466"/>
  <c r="P466" s="1"/>
  <c r="N466"/>
  <c r="Q466" s="1"/>
  <c r="R466" s="1"/>
  <c r="S466" s="1"/>
  <c r="M466"/>
  <c r="U466" s="1"/>
  <c r="V466" s="1"/>
  <c r="W466" s="1"/>
  <c r="O465"/>
  <c r="N465"/>
  <c r="Q465" s="1"/>
  <c r="R465" s="1"/>
  <c r="S465" s="1"/>
  <c r="M465"/>
  <c r="U465" s="1"/>
  <c r="V465" s="1"/>
  <c r="W465" s="1"/>
  <c r="O464"/>
  <c r="N464"/>
  <c r="Q464" s="1"/>
  <c r="M464"/>
  <c r="U464" s="1"/>
  <c r="V464" s="1"/>
  <c r="W464" s="1"/>
  <c r="O463"/>
  <c r="P463" s="1"/>
  <c r="N463"/>
  <c r="Q463" s="1"/>
  <c r="R463" s="1"/>
  <c r="S463" s="1"/>
  <c r="M463"/>
  <c r="U463" s="1"/>
  <c r="V463" s="1"/>
  <c r="W463" s="1"/>
  <c r="O462"/>
  <c r="P462" s="1"/>
  <c r="N462"/>
  <c r="Q462" s="1"/>
  <c r="R462" s="1"/>
  <c r="S462" s="1"/>
  <c r="M462"/>
  <c r="U462" s="1"/>
  <c r="V462" s="1"/>
  <c r="W462" s="1"/>
  <c r="O461"/>
  <c r="N461"/>
  <c r="Q461" s="1"/>
  <c r="R461" s="1"/>
  <c r="S461" s="1"/>
  <c r="M461"/>
  <c r="U461" s="1"/>
  <c r="V461" s="1"/>
  <c r="W461" s="1"/>
  <c r="O460"/>
  <c r="N460"/>
  <c r="Q460" s="1"/>
  <c r="M460"/>
  <c r="U460" s="1"/>
  <c r="V460" s="1"/>
  <c r="W460" s="1"/>
  <c r="O459"/>
  <c r="P459" s="1"/>
  <c r="N459"/>
  <c r="Q459" s="1"/>
  <c r="R459" s="1"/>
  <c r="S459" s="1"/>
  <c r="M459"/>
  <c r="U459" s="1"/>
  <c r="V459" s="1"/>
  <c r="W459" s="1"/>
  <c r="O458"/>
  <c r="P458" s="1"/>
  <c r="N458"/>
  <c r="Q458" s="1"/>
  <c r="R458" s="1"/>
  <c r="S458" s="1"/>
  <c r="M458"/>
  <c r="U458" s="1"/>
  <c r="V458" s="1"/>
  <c r="W458" s="1"/>
  <c r="O457"/>
  <c r="N457"/>
  <c r="Q457" s="1"/>
  <c r="R457" s="1"/>
  <c r="S457" s="1"/>
  <c r="M457"/>
  <c r="U457" s="1"/>
  <c r="V457" s="1"/>
  <c r="W457" s="1"/>
  <c r="O456"/>
  <c r="N456"/>
  <c r="Q456" s="1"/>
  <c r="M456"/>
  <c r="U456" s="1"/>
  <c r="V456" s="1"/>
  <c r="W456" s="1"/>
  <c r="O455"/>
  <c r="P455" s="1"/>
  <c r="N455"/>
  <c r="Q455" s="1"/>
  <c r="R455" s="1"/>
  <c r="S455" s="1"/>
  <c r="M455"/>
  <c r="U455" s="1"/>
  <c r="V455" s="1"/>
  <c r="W455" s="1"/>
  <c r="O454"/>
  <c r="P454" s="1"/>
  <c r="N454"/>
  <c r="Q454" s="1"/>
  <c r="R454" s="1"/>
  <c r="S454" s="1"/>
  <c r="M454"/>
  <c r="U454" s="1"/>
  <c r="V454" s="1"/>
  <c r="W454" s="1"/>
  <c r="O453"/>
  <c r="N453"/>
  <c r="Q453" s="1"/>
  <c r="R453" s="1"/>
  <c r="S453" s="1"/>
  <c r="M453"/>
  <c r="U453" s="1"/>
  <c r="V453" s="1"/>
  <c r="W453" s="1"/>
  <c r="O452"/>
  <c r="N452"/>
  <c r="Q452" s="1"/>
  <c r="M452"/>
  <c r="U452" s="1"/>
  <c r="V452" s="1"/>
  <c r="W452" s="1"/>
  <c r="O451"/>
  <c r="P451" s="1"/>
  <c r="N451"/>
  <c r="Q451" s="1"/>
  <c r="R451" s="1"/>
  <c r="S451" s="1"/>
  <c r="M451"/>
  <c r="U451" s="1"/>
  <c r="V451" s="1"/>
  <c r="W451" s="1"/>
  <c r="O450"/>
  <c r="P450" s="1"/>
  <c r="N450"/>
  <c r="Q450" s="1"/>
  <c r="R450" s="1"/>
  <c r="S450" s="1"/>
  <c r="M450"/>
  <c r="U450" s="1"/>
  <c r="V450" s="1"/>
  <c r="W450" s="1"/>
  <c r="O449"/>
  <c r="N449"/>
  <c r="Q449" s="1"/>
  <c r="R449" s="1"/>
  <c r="S449" s="1"/>
  <c r="M449"/>
  <c r="U449" s="1"/>
  <c r="V449" s="1"/>
  <c r="W449" s="1"/>
  <c r="O448"/>
  <c r="N448"/>
  <c r="Q448" s="1"/>
  <c r="M448"/>
  <c r="U448" s="1"/>
  <c r="V448" s="1"/>
  <c r="W448" s="1"/>
  <c r="O447"/>
  <c r="P447" s="1"/>
  <c r="N447"/>
  <c r="Q447" s="1"/>
  <c r="R447" s="1"/>
  <c r="S447" s="1"/>
  <c r="M447"/>
  <c r="U447" s="1"/>
  <c r="V447" s="1"/>
  <c r="W447" s="1"/>
  <c r="O446"/>
  <c r="P446" s="1"/>
  <c r="N446"/>
  <c r="Q446" s="1"/>
  <c r="R446" s="1"/>
  <c r="S446" s="1"/>
  <c r="M446"/>
  <c r="U446" s="1"/>
  <c r="V446" s="1"/>
  <c r="W446" s="1"/>
  <c r="O445"/>
  <c r="N445"/>
  <c r="Q445" s="1"/>
  <c r="R445" s="1"/>
  <c r="S445" s="1"/>
  <c r="M445"/>
  <c r="U445" s="1"/>
  <c r="V445" s="1"/>
  <c r="W445" s="1"/>
  <c r="O444"/>
  <c r="N444"/>
  <c r="Q444" s="1"/>
  <c r="M444"/>
  <c r="U444" s="1"/>
  <c r="V444" s="1"/>
  <c r="W444" s="1"/>
  <c r="O443"/>
  <c r="P443" s="1"/>
  <c r="N443"/>
  <c r="Q443" s="1"/>
  <c r="R443" s="1"/>
  <c r="S443" s="1"/>
  <c r="M443"/>
  <c r="U443" s="1"/>
  <c r="V443" s="1"/>
  <c r="W443" s="1"/>
  <c r="O442"/>
  <c r="P442" s="1"/>
  <c r="N442"/>
  <c r="Q442" s="1"/>
  <c r="R442" s="1"/>
  <c r="S442" s="1"/>
  <c r="M442"/>
  <c r="U442" s="1"/>
  <c r="V442" s="1"/>
  <c r="W442" s="1"/>
  <c r="O441"/>
  <c r="N441"/>
  <c r="Q441" s="1"/>
  <c r="R441" s="1"/>
  <c r="S441" s="1"/>
  <c r="M441"/>
  <c r="U441" s="1"/>
  <c r="V441" s="1"/>
  <c r="W441" s="1"/>
  <c r="O440"/>
  <c r="N440"/>
  <c r="Q440" s="1"/>
  <c r="M440"/>
  <c r="U440" s="1"/>
  <c r="V440" s="1"/>
  <c r="W440" s="1"/>
  <c r="O439"/>
  <c r="P439" s="1"/>
  <c r="N439"/>
  <c r="Q439" s="1"/>
  <c r="R439" s="1"/>
  <c r="S439" s="1"/>
  <c r="M439"/>
  <c r="U439" s="1"/>
  <c r="V439" s="1"/>
  <c r="W439" s="1"/>
  <c r="O438"/>
  <c r="P438" s="1"/>
  <c r="N438"/>
  <c r="Q438" s="1"/>
  <c r="R438" s="1"/>
  <c r="S438" s="1"/>
  <c r="M438"/>
  <c r="U438" s="1"/>
  <c r="V438" s="1"/>
  <c r="W438" s="1"/>
  <c r="O437"/>
  <c r="N437"/>
  <c r="Q437" s="1"/>
  <c r="R437" s="1"/>
  <c r="S437" s="1"/>
  <c r="M437"/>
  <c r="U437" s="1"/>
  <c r="V437" s="1"/>
  <c r="W437" s="1"/>
  <c r="O436"/>
  <c r="N436"/>
  <c r="Q436" s="1"/>
  <c r="M436"/>
  <c r="U436" s="1"/>
  <c r="V436" s="1"/>
  <c r="W436" s="1"/>
  <c r="O435"/>
  <c r="P435" s="1"/>
  <c r="N435"/>
  <c r="Q435" s="1"/>
  <c r="R435" s="1"/>
  <c r="S435" s="1"/>
  <c r="M435"/>
  <c r="U435" s="1"/>
  <c r="V435" s="1"/>
  <c r="W435" s="1"/>
  <c r="O434"/>
  <c r="P434" s="1"/>
  <c r="N434"/>
  <c r="Q434" s="1"/>
  <c r="R434" s="1"/>
  <c r="S434" s="1"/>
  <c r="M434"/>
  <c r="U434" s="1"/>
  <c r="V434" s="1"/>
  <c r="W434" s="1"/>
  <c r="O433"/>
  <c r="N433"/>
  <c r="Q433" s="1"/>
  <c r="R433" s="1"/>
  <c r="S433" s="1"/>
  <c r="M433"/>
  <c r="U433" s="1"/>
  <c r="V433" s="1"/>
  <c r="W433" s="1"/>
  <c r="O432"/>
  <c r="N432"/>
  <c r="Q432" s="1"/>
  <c r="M432"/>
  <c r="U432" s="1"/>
  <c r="V432" s="1"/>
  <c r="W432" s="1"/>
  <c r="O431"/>
  <c r="P431" s="1"/>
  <c r="N431"/>
  <c r="Q431" s="1"/>
  <c r="R431" s="1"/>
  <c r="S431" s="1"/>
  <c r="M431"/>
  <c r="U431" s="1"/>
  <c r="V431" s="1"/>
  <c r="W431" s="1"/>
  <c r="O430"/>
  <c r="P430" s="1"/>
  <c r="N430"/>
  <c r="Q430" s="1"/>
  <c r="R430" s="1"/>
  <c r="S430" s="1"/>
  <c r="M430"/>
  <c r="U430" s="1"/>
  <c r="V430" s="1"/>
  <c r="W430" s="1"/>
  <c r="O429"/>
  <c r="N429"/>
  <c r="Q429" s="1"/>
  <c r="R429" s="1"/>
  <c r="S429" s="1"/>
  <c r="M429"/>
  <c r="U429" s="1"/>
  <c r="V429" s="1"/>
  <c r="W429" s="1"/>
  <c r="O428"/>
  <c r="N428"/>
  <c r="Q428" s="1"/>
  <c r="M428"/>
  <c r="U428" s="1"/>
  <c r="V428" s="1"/>
  <c r="W428" s="1"/>
  <c r="O427"/>
  <c r="P427" s="1"/>
  <c r="N427"/>
  <c r="Q427" s="1"/>
  <c r="R427" s="1"/>
  <c r="S427" s="1"/>
  <c r="M427"/>
  <c r="U427" s="1"/>
  <c r="V427" s="1"/>
  <c r="W427" s="1"/>
  <c r="O426"/>
  <c r="P426" s="1"/>
  <c r="N426"/>
  <c r="Q426" s="1"/>
  <c r="R426" s="1"/>
  <c r="S426" s="1"/>
  <c r="M426"/>
  <c r="U426" s="1"/>
  <c r="V426" s="1"/>
  <c r="W426" s="1"/>
  <c r="O425"/>
  <c r="N425"/>
  <c r="Q425" s="1"/>
  <c r="R425" s="1"/>
  <c r="S425" s="1"/>
  <c r="M425"/>
  <c r="U425" s="1"/>
  <c r="V425" s="1"/>
  <c r="W425" s="1"/>
  <c r="O424"/>
  <c r="N424"/>
  <c r="Q424" s="1"/>
  <c r="M424"/>
  <c r="U424" s="1"/>
  <c r="V424" s="1"/>
  <c r="W424" s="1"/>
  <c r="O423"/>
  <c r="P423" s="1"/>
  <c r="N423"/>
  <c r="Q423" s="1"/>
  <c r="R423" s="1"/>
  <c r="S423" s="1"/>
  <c r="M423"/>
  <c r="U423" s="1"/>
  <c r="V423" s="1"/>
  <c r="W423" s="1"/>
  <c r="O422"/>
  <c r="P422" s="1"/>
  <c r="N422"/>
  <c r="Q422" s="1"/>
  <c r="R422" s="1"/>
  <c r="S422" s="1"/>
  <c r="M422"/>
  <c r="U422" s="1"/>
  <c r="V422" s="1"/>
  <c r="W422" s="1"/>
  <c r="O421"/>
  <c r="N421"/>
  <c r="Q421" s="1"/>
  <c r="R421" s="1"/>
  <c r="S421" s="1"/>
  <c r="M421"/>
  <c r="U421" s="1"/>
  <c r="V421" s="1"/>
  <c r="W421" s="1"/>
  <c r="O420"/>
  <c r="N420"/>
  <c r="Q420" s="1"/>
  <c r="M420"/>
  <c r="U420" s="1"/>
  <c r="V420" s="1"/>
  <c r="W420" s="1"/>
  <c r="O419"/>
  <c r="P419" s="1"/>
  <c r="N419"/>
  <c r="Q419" s="1"/>
  <c r="R419" s="1"/>
  <c r="S419" s="1"/>
  <c r="M419"/>
  <c r="U419" s="1"/>
  <c r="V419" s="1"/>
  <c r="W419" s="1"/>
  <c r="O418"/>
  <c r="P418" s="1"/>
  <c r="N418"/>
  <c r="Q418" s="1"/>
  <c r="R418" s="1"/>
  <c r="S418" s="1"/>
  <c r="M418"/>
  <c r="U418" s="1"/>
  <c r="V418" s="1"/>
  <c r="W418" s="1"/>
  <c r="O417"/>
  <c r="N417"/>
  <c r="Q417" s="1"/>
  <c r="R417" s="1"/>
  <c r="S417" s="1"/>
  <c r="M417"/>
  <c r="U417" s="1"/>
  <c r="V417" s="1"/>
  <c r="W417" s="1"/>
  <c r="O416"/>
  <c r="N416"/>
  <c r="Q416" s="1"/>
  <c r="M416"/>
  <c r="U416" s="1"/>
  <c r="V416" s="1"/>
  <c r="W416" s="1"/>
  <c r="O415"/>
  <c r="P415" s="1"/>
  <c r="N415"/>
  <c r="Q415" s="1"/>
  <c r="R415" s="1"/>
  <c r="S415" s="1"/>
  <c r="M415"/>
  <c r="U415" s="1"/>
  <c r="V415" s="1"/>
  <c r="W415" s="1"/>
  <c r="O414"/>
  <c r="P414" s="1"/>
  <c r="N414"/>
  <c r="Q414" s="1"/>
  <c r="R414" s="1"/>
  <c r="S414" s="1"/>
  <c r="M414"/>
  <c r="U414" s="1"/>
  <c r="V414" s="1"/>
  <c r="W414" s="1"/>
  <c r="O413"/>
  <c r="N413"/>
  <c r="Q413" s="1"/>
  <c r="R413" s="1"/>
  <c r="S413" s="1"/>
  <c r="M413"/>
  <c r="U413" s="1"/>
  <c r="V413" s="1"/>
  <c r="W413" s="1"/>
  <c r="O412"/>
  <c r="N412"/>
  <c r="Q412" s="1"/>
  <c r="M412"/>
  <c r="U412" s="1"/>
  <c r="V412" s="1"/>
  <c r="W412" s="1"/>
  <c r="O411"/>
  <c r="P411" s="1"/>
  <c r="N411"/>
  <c r="Q411" s="1"/>
  <c r="R411" s="1"/>
  <c r="S411" s="1"/>
  <c r="M411"/>
  <c r="U411" s="1"/>
  <c r="V411" s="1"/>
  <c r="W411" s="1"/>
  <c r="O410"/>
  <c r="P410" s="1"/>
  <c r="N410"/>
  <c r="Q410" s="1"/>
  <c r="R410" s="1"/>
  <c r="S410" s="1"/>
  <c r="M410"/>
  <c r="U410" s="1"/>
  <c r="V410" s="1"/>
  <c r="W410" s="1"/>
  <c r="O409"/>
  <c r="N409"/>
  <c r="Q409" s="1"/>
  <c r="R409" s="1"/>
  <c r="S409" s="1"/>
  <c r="M409"/>
  <c r="U409" s="1"/>
  <c r="V409" s="1"/>
  <c r="W409" s="1"/>
  <c r="O408"/>
  <c r="N408"/>
  <c r="Q408" s="1"/>
  <c r="M408"/>
  <c r="U408" s="1"/>
  <c r="V408" s="1"/>
  <c r="W408" s="1"/>
  <c r="O407"/>
  <c r="P407" s="1"/>
  <c r="N407"/>
  <c r="Q407" s="1"/>
  <c r="R407" s="1"/>
  <c r="S407" s="1"/>
  <c r="M407"/>
  <c r="U407" s="1"/>
  <c r="V407" s="1"/>
  <c r="W407" s="1"/>
  <c r="O406"/>
  <c r="P406" s="1"/>
  <c r="N406"/>
  <c r="Q406" s="1"/>
  <c r="R406" s="1"/>
  <c r="S406" s="1"/>
  <c r="M406"/>
  <c r="U406" s="1"/>
  <c r="V406" s="1"/>
  <c r="W406" s="1"/>
  <c r="O405"/>
  <c r="N405"/>
  <c r="Q405" s="1"/>
  <c r="R405" s="1"/>
  <c r="S405" s="1"/>
  <c r="M405"/>
  <c r="U405" s="1"/>
  <c r="V405" s="1"/>
  <c r="W405" s="1"/>
  <c r="O404"/>
  <c r="N404"/>
  <c r="Q404" s="1"/>
  <c r="M404"/>
  <c r="U404" s="1"/>
  <c r="V404" s="1"/>
  <c r="W404" s="1"/>
  <c r="O403"/>
  <c r="P403" s="1"/>
  <c r="N403"/>
  <c r="Q403" s="1"/>
  <c r="R403" s="1"/>
  <c r="S403" s="1"/>
  <c r="M403"/>
  <c r="U403" s="1"/>
  <c r="V403" s="1"/>
  <c r="W403" s="1"/>
  <c r="O402"/>
  <c r="P402" s="1"/>
  <c r="N402"/>
  <c r="Q402" s="1"/>
  <c r="R402" s="1"/>
  <c r="S402" s="1"/>
  <c r="M402"/>
  <c r="U402" s="1"/>
  <c r="V402" s="1"/>
  <c r="W402" s="1"/>
  <c r="O401"/>
  <c r="N401"/>
  <c r="Q401" s="1"/>
  <c r="R401" s="1"/>
  <c r="S401" s="1"/>
  <c r="M401"/>
  <c r="U401" s="1"/>
  <c r="V401" s="1"/>
  <c r="W401" s="1"/>
  <c r="O400"/>
  <c r="N400"/>
  <c r="Q400" s="1"/>
  <c r="M400"/>
  <c r="U400" s="1"/>
  <c r="V400" s="1"/>
  <c r="W400" s="1"/>
  <c r="O399"/>
  <c r="P399" s="1"/>
  <c r="N399"/>
  <c r="Q399" s="1"/>
  <c r="R399" s="1"/>
  <c r="S399" s="1"/>
  <c r="M399"/>
  <c r="U399" s="1"/>
  <c r="V399" s="1"/>
  <c r="W399" s="1"/>
  <c r="O398"/>
  <c r="P398" s="1"/>
  <c r="N398"/>
  <c r="Q398" s="1"/>
  <c r="R398" s="1"/>
  <c r="S398" s="1"/>
  <c r="M398"/>
  <c r="O397"/>
  <c r="N397"/>
  <c r="Q397" s="1"/>
  <c r="R397" s="1"/>
  <c r="S397" s="1"/>
  <c r="M397"/>
  <c r="U397" s="1"/>
  <c r="V397" s="1"/>
  <c r="W397" s="1"/>
  <c r="O396"/>
  <c r="N396"/>
  <c r="Q396" s="1"/>
  <c r="M396"/>
  <c r="O395"/>
  <c r="P395" s="1"/>
  <c r="N395"/>
  <c r="Q395" s="1"/>
  <c r="R395" s="1"/>
  <c r="S395" s="1"/>
  <c r="M395"/>
  <c r="U395" s="1"/>
  <c r="V395" s="1"/>
  <c r="W395" s="1"/>
  <c r="O394"/>
  <c r="P394" s="1"/>
  <c r="N394"/>
  <c r="Q394" s="1"/>
  <c r="R394" s="1"/>
  <c r="S394" s="1"/>
  <c r="M394"/>
  <c r="O393"/>
  <c r="N393"/>
  <c r="Q393" s="1"/>
  <c r="R393" s="1"/>
  <c r="S393" s="1"/>
  <c r="M393"/>
  <c r="U393" s="1"/>
  <c r="V393" s="1"/>
  <c r="W393" s="1"/>
  <c r="O392"/>
  <c r="N392"/>
  <c r="Q392" s="1"/>
  <c r="M392"/>
  <c r="O391"/>
  <c r="P391" s="1"/>
  <c r="N391"/>
  <c r="Q391" s="1"/>
  <c r="R391" s="1"/>
  <c r="S391" s="1"/>
  <c r="M391"/>
  <c r="U391" s="1"/>
  <c r="V391" s="1"/>
  <c r="W391" s="1"/>
  <c r="O390"/>
  <c r="P390" s="1"/>
  <c r="N390"/>
  <c r="Q390" s="1"/>
  <c r="R390" s="1"/>
  <c r="S390" s="1"/>
  <c r="M390"/>
  <c r="O389"/>
  <c r="N389"/>
  <c r="Q389" s="1"/>
  <c r="R389" s="1"/>
  <c r="S389" s="1"/>
  <c r="M389"/>
  <c r="U389" s="1"/>
  <c r="V389" s="1"/>
  <c r="W389" s="1"/>
  <c r="O388"/>
  <c r="N388"/>
  <c r="Q388" s="1"/>
  <c r="M388"/>
  <c r="O387"/>
  <c r="P387" s="1"/>
  <c r="N387"/>
  <c r="Q387" s="1"/>
  <c r="R387" s="1"/>
  <c r="S387" s="1"/>
  <c r="M387"/>
  <c r="U387" s="1"/>
  <c r="V387" s="1"/>
  <c r="W387" s="1"/>
  <c r="O386"/>
  <c r="P386" s="1"/>
  <c r="N386"/>
  <c r="Q386" s="1"/>
  <c r="R386" s="1"/>
  <c r="S386" s="1"/>
  <c r="M386"/>
  <c r="O385"/>
  <c r="N385"/>
  <c r="Q385" s="1"/>
  <c r="R385" s="1"/>
  <c r="S385" s="1"/>
  <c r="M385"/>
  <c r="U385" s="1"/>
  <c r="V385" s="1"/>
  <c r="W385" s="1"/>
  <c r="O384"/>
  <c r="N384"/>
  <c r="Q384" s="1"/>
  <c r="M384"/>
  <c r="O383"/>
  <c r="P383" s="1"/>
  <c r="N383"/>
  <c r="Q383" s="1"/>
  <c r="R383" s="1"/>
  <c r="S383" s="1"/>
  <c r="M383"/>
  <c r="U383" s="1"/>
  <c r="V383" s="1"/>
  <c r="W383" s="1"/>
  <c r="O382"/>
  <c r="P382" s="1"/>
  <c r="N382"/>
  <c r="Q382" s="1"/>
  <c r="R382" s="1"/>
  <c r="S382" s="1"/>
  <c r="M382"/>
  <c r="O381"/>
  <c r="N381"/>
  <c r="Q381" s="1"/>
  <c r="R381" s="1"/>
  <c r="S381" s="1"/>
  <c r="M381"/>
  <c r="U381" s="1"/>
  <c r="V381" s="1"/>
  <c r="W381" s="1"/>
  <c r="O380"/>
  <c r="N380"/>
  <c r="Q380" s="1"/>
  <c r="M380"/>
  <c r="O379"/>
  <c r="P379" s="1"/>
  <c r="N379"/>
  <c r="Q379" s="1"/>
  <c r="R379" s="1"/>
  <c r="S379" s="1"/>
  <c r="M379"/>
  <c r="U379" s="1"/>
  <c r="V379" s="1"/>
  <c r="W379" s="1"/>
  <c r="O378"/>
  <c r="P378" s="1"/>
  <c r="N378"/>
  <c r="Q378" s="1"/>
  <c r="R378" s="1"/>
  <c r="S378" s="1"/>
  <c r="M378"/>
  <c r="U378" s="1"/>
  <c r="V378" s="1"/>
  <c r="W378" s="1"/>
  <c r="O377"/>
  <c r="N377"/>
  <c r="Q377" s="1"/>
  <c r="R377" s="1"/>
  <c r="S377" s="1"/>
  <c r="M377"/>
  <c r="U377" s="1"/>
  <c r="V377" s="1"/>
  <c r="W377" s="1"/>
  <c r="O376"/>
  <c r="N376"/>
  <c r="Q376" s="1"/>
  <c r="M376"/>
  <c r="U376" s="1"/>
  <c r="V376" s="1"/>
  <c r="W376" s="1"/>
  <c r="O375"/>
  <c r="P375" s="1"/>
  <c r="N375"/>
  <c r="Q375" s="1"/>
  <c r="R375" s="1"/>
  <c r="S375" s="1"/>
  <c r="M375"/>
  <c r="U375" s="1"/>
  <c r="V375" s="1"/>
  <c r="W375" s="1"/>
  <c r="O374"/>
  <c r="P374" s="1"/>
  <c r="N374"/>
  <c r="Q374" s="1"/>
  <c r="R374" s="1"/>
  <c r="S374" s="1"/>
  <c r="M374"/>
  <c r="U374" s="1"/>
  <c r="V374" s="1"/>
  <c r="W374" s="1"/>
  <c r="O373"/>
  <c r="N373"/>
  <c r="Q373" s="1"/>
  <c r="R373" s="1"/>
  <c r="S373" s="1"/>
  <c r="M373"/>
  <c r="U373" s="1"/>
  <c r="V373" s="1"/>
  <c r="W373" s="1"/>
  <c r="O372"/>
  <c r="N372"/>
  <c r="Q372" s="1"/>
  <c r="M372"/>
  <c r="U372" s="1"/>
  <c r="V372" s="1"/>
  <c r="W372" s="1"/>
  <c r="O371"/>
  <c r="P371" s="1"/>
  <c r="N371"/>
  <c r="Q371" s="1"/>
  <c r="R371" s="1"/>
  <c r="S371" s="1"/>
  <c r="M371"/>
  <c r="U371" s="1"/>
  <c r="V371" s="1"/>
  <c r="W371" s="1"/>
  <c r="O370"/>
  <c r="P370" s="1"/>
  <c r="N370"/>
  <c r="Q370" s="1"/>
  <c r="R370" s="1"/>
  <c r="S370" s="1"/>
  <c r="M370"/>
  <c r="U370" s="1"/>
  <c r="V370" s="1"/>
  <c r="W370" s="1"/>
  <c r="O369"/>
  <c r="N369"/>
  <c r="Q369" s="1"/>
  <c r="R369" s="1"/>
  <c r="S369" s="1"/>
  <c r="M369"/>
  <c r="U369" s="1"/>
  <c r="V369" s="1"/>
  <c r="W369" s="1"/>
  <c r="O368"/>
  <c r="N368"/>
  <c r="Q368" s="1"/>
  <c r="M368"/>
  <c r="U368" s="1"/>
  <c r="V368" s="1"/>
  <c r="W368" s="1"/>
  <c r="O367"/>
  <c r="P367" s="1"/>
  <c r="N367"/>
  <c r="Q367" s="1"/>
  <c r="R367" s="1"/>
  <c r="S367" s="1"/>
  <c r="M367"/>
  <c r="U367" s="1"/>
  <c r="V367" s="1"/>
  <c r="W367" s="1"/>
  <c r="O366"/>
  <c r="P366" s="1"/>
  <c r="N366"/>
  <c r="Q366" s="1"/>
  <c r="R366" s="1"/>
  <c r="S366" s="1"/>
  <c r="M366"/>
  <c r="U366" s="1"/>
  <c r="V366" s="1"/>
  <c r="W366" s="1"/>
  <c r="O365"/>
  <c r="N365"/>
  <c r="Q365" s="1"/>
  <c r="R365" s="1"/>
  <c r="S365" s="1"/>
  <c r="M365"/>
  <c r="U365" s="1"/>
  <c r="V365" s="1"/>
  <c r="W365" s="1"/>
  <c r="O364"/>
  <c r="N364"/>
  <c r="Q364" s="1"/>
  <c r="M364"/>
  <c r="U364" s="1"/>
  <c r="V364" s="1"/>
  <c r="W364" s="1"/>
  <c r="O363"/>
  <c r="P363" s="1"/>
  <c r="N363"/>
  <c r="Q363" s="1"/>
  <c r="R363" s="1"/>
  <c r="S363" s="1"/>
  <c r="M363"/>
  <c r="U363" s="1"/>
  <c r="V363" s="1"/>
  <c r="W363" s="1"/>
  <c r="O362"/>
  <c r="P362" s="1"/>
  <c r="N362"/>
  <c r="Q362" s="1"/>
  <c r="R362" s="1"/>
  <c r="S362" s="1"/>
  <c r="M362"/>
  <c r="U362" s="1"/>
  <c r="V362" s="1"/>
  <c r="W362" s="1"/>
  <c r="O361"/>
  <c r="N361"/>
  <c r="Q361" s="1"/>
  <c r="R361" s="1"/>
  <c r="S361" s="1"/>
  <c r="M361"/>
  <c r="U361" s="1"/>
  <c r="V361" s="1"/>
  <c r="W361" s="1"/>
  <c r="O360"/>
  <c r="N360"/>
  <c r="Q360" s="1"/>
  <c r="M360"/>
  <c r="U360" s="1"/>
  <c r="V360" s="1"/>
  <c r="W360" s="1"/>
  <c r="O359"/>
  <c r="P359" s="1"/>
  <c r="N359"/>
  <c r="Q359" s="1"/>
  <c r="R359" s="1"/>
  <c r="S359" s="1"/>
  <c r="M359"/>
  <c r="U359" s="1"/>
  <c r="V359" s="1"/>
  <c r="W359" s="1"/>
  <c r="O358"/>
  <c r="P358" s="1"/>
  <c r="N358"/>
  <c r="Q358" s="1"/>
  <c r="R358" s="1"/>
  <c r="S358" s="1"/>
  <c r="M358"/>
  <c r="U358" s="1"/>
  <c r="V358" s="1"/>
  <c r="W358" s="1"/>
  <c r="O357"/>
  <c r="N357"/>
  <c r="Q357" s="1"/>
  <c r="R357" s="1"/>
  <c r="S357" s="1"/>
  <c r="M357"/>
  <c r="U357" s="1"/>
  <c r="V357" s="1"/>
  <c r="W357" s="1"/>
  <c r="O356"/>
  <c r="N356"/>
  <c r="Q356" s="1"/>
  <c r="M356"/>
  <c r="U356" s="1"/>
  <c r="V356" s="1"/>
  <c r="W356" s="1"/>
  <c r="O355"/>
  <c r="P355" s="1"/>
  <c r="N355"/>
  <c r="Q355" s="1"/>
  <c r="R355" s="1"/>
  <c r="S355" s="1"/>
  <c r="M355"/>
  <c r="U355" s="1"/>
  <c r="V355" s="1"/>
  <c r="W355" s="1"/>
  <c r="O354"/>
  <c r="P354" s="1"/>
  <c r="N354"/>
  <c r="Q354" s="1"/>
  <c r="R354" s="1"/>
  <c r="S354" s="1"/>
  <c r="M354"/>
  <c r="U354" s="1"/>
  <c r="V354" s="1"/>
  <c r="W354" s="1"/>
  <c r="O353"/>
  <c r="N353"/>
  <c r="Q353" s="1"/>
  <c r="R353" s="1"/>
  <c r="S353" s="1"/>
  <c r="M353"/>
  <c r="U353" s="1"/>
  <c r="V353" s="1"/>
  <c r="W353" s="1"/>
  <c r="O352"/>
  <c r="N352"/>
  <c r="Q352" s="1"/>
  <c r="M352"/>
  <c r="U352" s="1"/>
  <c r="V352" s="1"/>
  <c r="W352" s="1"/>
  <c r="O351"/>
  <c r="P351" s="1"/>
  <c r="N351"/>
  <c r="Q351" s="1"/>
  <c r="R351" s="1"/>
  <c r="S351" s="1"/>
  <c r="M351"/>
  <c r="U351" s="1"/>
  <c r="V351" s="1"/>
  <c r="W351" s="1"/>
  <c r="O350"/>
  <c r="P350" s="1"/>
  <c r="N350"/>
  <c r="Q350" s="1"/>
  <c r="R350" s="1"/>
  <c r="S350" s="1"/>
  <c r="M350"/>
  <c r="U350" s="1"/>
  <c r="V350" s="1"/>
  <c r="W350" s="1"/>
  <c r="O349"/>
  <c r="N349"/>
  <c r="Q349" s="1"/>
  <c r="R349" s="1"/>
  <c r="S349" s="1"/>
  <c r="M349"/>
  <c r="U349" s="1"/>
  <c r="V349" s="1"/>
  <c r="W349" s="1"/>
  <c r="O348"/>
  <c r="N348"/>
  <c r="Q348" s="1"/>
  <c r="M348"/>
  <c r="U348" s="1"/>
  <c r="V348" s="1"/>
  <c r="W348" s="1"/>
  <c r="O347"/>
  <c r="P347" s="1"/>
  <c r="N347"/>
  <c r="Q347" s="1"/>
  <c r="R347" s="1"/>
  <c r="S347" s="1"/>
  <c r="M347"/>
  <c r="U347" s="1"/>
  <c r="V347" s="1"/>
  <c r="W347" s="1"/>
  <c r="O346"/>
  <c r="P346" s="1"/>
  <c r="N346"/>
  <c r="Q346" s="1"/>
  <c r="R346" s="1"/>
  <c r="S346" s="1"/>
  <c r="M346"/>
  <c r="U346" s="1"/>
  <c r="V346" s="1"/>
  <c r="W346" s="1"/>
  <c r="O345"/>
  <c r="N345"/>
  <c r="Q345" s="1"/>
  <c r="R345" s="1"/>
  <c r="S345" s="1"/>
  <c r="M345"/>
  <c r="U345" s="1"/>
  <c r="V345" s="1"/>
  <c r="W345" s="1"/>
  <c r="O344"/>
  <c r="N344"/>
  <c r="Q344" s="1"/>
  <c r="M344"/>
  <c r="U344" s="1"/>
  <c r="V344" s="1"/>
  <c r="W344" s="1"/>
  <c r="O343"/>
  <c r="P343" s="1"/>
  <c r="N343"/>
  <c r="Q343" s="1"/>
  <c r="R343" s="1"/>
  <c r="S343" s="1"/>
  <c r="M343"/>
  <c r="U343" s="1"/>
  <c r="V343" s="1"/>
  <c r="W343" s="1"/>
  <c r="O342"/>
  <c r="P342" s="1"/>
  <c r="N342"/>
  <c r="Q342" s="1"/>
  <c r="R342" s="1"/>
  <c r="S342" s="1"/>
  <c r="M342"/>
  <c r="U342" s="1"/>
  <c r="V342" s="1"/>
  <c r="W342" s="1"/>
  <c r="O341"/>
  <c r="N341"/>
  <c r="Q341" s="1"/>
  <c r="R341" s="1"/>
  <c r="S341" s="1"/>
  <c r="M341"/>
  <c r="U341" s="1"/>
  <c r="V341" s="1"/>
  <c r="W341" s="1"/>
  <c r="O340"/>
  <c r="N340"/>
  <c r="Q340" s="1"/>
  <c r="M340"/>
  <c r="U340" s="1"/>
  <c r="V340" s="1"/>
  <c r="W340" s="1"/>
  <c r="O339"/>
  <c r="P339" s="1"/>
  <c r="N339"/>
  <c r="Q339" s="1"/>
  <c r="R339" s="1"/>
  <c r="S339" s="1"/>
  <c r="M339"/>
  <c r="U339" s="1"/>
  <c r="V339" s="1"/>
  <c r="W339" s="1"/>
  <c r="O338"/>
  <c r="P338" s="1"/>
  <c r="N338"/>
  <c r="Q338" s="1"/>
  <c r="R338" s="1"/>
  <c r="S338" s="1"/>
  <c r="M338"/>
  <c r="U338" s="1"/>
  <c r="V338" s="1"/>
  <c r="W338" s="1"/>
  <c r="O337"/>
  <c r="N337"/>
  <c r="Q337" s="1"/>
  <c r="R337" s="1"/>
  <c r="S337" s="1"/>
  <c r="M337"/>
  <c r="U337" s="1"/>
  <c r="V337" s="1"/>
  <c r="W337" s="1"/>
  <c r="O336"/>
  <c r="N336"/>
  <c r="Q336" s="1"/>
  <c r="M336"/>
  <c r="U336" s="1"/>
  <c r="V336" s="1"/>
  <c r="W336" s="1"/>
  <c r="O335"/>
  <c r="P335" s="1"/>
  <c r="N335"/>
  <c r="Q335" s="1"/>
  <c r="R335" s="1"/>
  <c r="S335" s="1"/>
  <c r="M335"/>
  <c r="U335" s="1"/>
  <c r="V335" s="1"/>
  <c r="W335" s="1"/>
  <c r="O334"/>
  <c r="P334" s="1"/>
  <c r="N334"/>
  <c r="Q334" s="1"/>
  <c r="R334" s="1"/>
  <c r="S334" s="1"/>
  <c r="M334"/>
  <c r="U334" s="1"/>
  <c r="V334" s="1"/>
  <c r="W334" s="1"/>
  <c r="O333"/>
  <c r="N333"/>
  <c r="Q333" s="1"/>
  <c r="R333" s="1"/>
  <c r="S333" s="1"/>
  <c r="M333"/>
  <c r="U333" s="1"/>
  <c r="V333" s="1"/>
  <c r="W333" s="1"/>
  <c r="O332"/>
  <c r="N332"/>
  <c r="Q332" s="1"/>
  <c r="M332"/>
  <c r="U332" s="1"/>
  <c r="V332" s="1"/>
  <c r="W332" s="1"/>
  <c r="O331"/>
  <c r="P331" s="1"/>
  <c r="N331"/>
  <c r="Q331" s="1"/>
  <c r="R331" s="1"/>
  <c r="S331" s="1"/>
  <c r="M331"/>
  <c r="U331" s="1"/>
  <c r="V331" s="1"/>
  <c r="W331" s="1"/>
  <c r="O330"/>
  <c r="P330" s="1"/>
  <c r="N330"/>
  <c r="Q330" s="1"/>
  <c r="R330" s="1"/>
  <c r="S330" s="1"/>
  <c r="M330"/>
  <c r="U330" s="1"/>
  <c r="V330" s="1"/>
  <c r="W330" s="1"/>
  <c r="O329"/>
  <c r="N329"/>
  <c r="Q329" s="1"/>
  <c r="R329" s="1"/>
  <c r="S329" s="1"/>
  <c r="M329"/>
  <c r="U329" s="1"/>
  <c r="V329" s="1"/>
  <c r="W329" s="1"/>
  <c r="O328"/>
  <c r="N328"/>
  <c r="Q328" s="1"/>
  <c r="M328"/>
  <c r="U328" s="1"/>
  <c r="V328" s="1"/>
  <c r="W328" s="1"/>
  <c r="O327"/>
  <c r="P327" s="1"/>
  <c r="N327"/>
  <c r="Q327" s="1"/>
  <c r="R327" s="1"/>
  <c r="S327" s="1"/>
  <c r="M327"/>
  <c r="U327" s="1"/>
  <c r="V327" s="1"/>
  <c r="W327" s="1"/>
  <c r="O326"/>
  <c r="P326" s="1"/>
  <c r="N326"/>
  <c r="Q326" s="1"/>
  <c r="R326" s="1"/>
  <c r="S326" s="1"/>
  <c r="M326"/>
  <c r="U326" s="1"/>
  <c r="V326" s="1"/>
  <c r="W326" s="1"/>
  <c r="O325"/>
  <c r="N325"/>
  <c r="Q325" s="1"/>
  <c r="R325" s="1"/>
  <c r="S325" s="1"/>
  <c r="M325"/>
  <c r="U325" s="1"/>
  <c r="V325" s="1"/>
  <c r="W325" s="1"/>
  <c r="O324"/>
  <c r="N324"/>
  <c r="Q324" s="1"/>
  <c r="M324"/>
  <c r="U324" s="1"/>
  <c r="V324" s="1"/>
  <c r="W324" s="1"/>
  <c r="O323"/>
  <c r="P323" s="1"/>
  <c r="N323"/>
  <c r="Q323" s="1"/>
  <c r="R323" s="1"/>
  <c r="S323" s="1"/>
  <c r="M323"/>
  <c r="U323" s="1"/>
  <c r="V323" s="1"/>
  <c r="W323" s="1"/>
  <c r="O322"/>
  <c r="P322" s="1"/>
  <c r="N322"/>
  <c r="Q322" s="1"/>
  <c r="R322" s="1"/>
  <c r="S322" s="1"/>
  <c r="M322"/>
  <c r="U322" s="1"/>
  <c r="V322" s="1"/>
  <c r="W322" s="1"/>
  <c r="O321"/>
  <c r="N321"/>
  <c r="Q321" s="1"/>
  <c r="R321" s="1"/>
  <c r="S321" s="1"/>
  <c r="M321"/>
  <c r="U321" s="1"/>
  <c r="V321" s="1"/>
  <c r="W321" s="1"/>
  <c r="O320"/>
  <c r="N320"/>
  <c r="Q320" s="1"/>
  <c r="M320"/>
  <c r="U320" s="1"/>
  <c r="V320" s="1"/>
  <c r="W320" s="1"/>
  <c r="O319"/>
  <c r="P319" s="1"/>
  <c r="N319"/>
  <c r="Q319" s="1"/>
  <c r="R319" s="1"/>
  <c r="S319" s="1"/>
  <c r="M319"/>
  <c r="U319" s="1"/>
  <c r="V319" s="1"/>
  <c r="W319" s="1"/>
  <c r="O318"/>
  <c r="P318" s="1"/>
  <c r="N318"/>
  <c r="Q318" s="1"/>
  <c r="R318" s="1"/>
  <c r="S318" s="1"/>
  <c r="M318"/>
  <c r="U318" s="1"/>
  <c r="V318" s="1"/>
  <c r="W318" s="1"/>
  <c r="O317"/>
  <c r="N317"/>
  <c r="Q317" s="1"/>
  <c r="R317" s="1"/>
  <c r="S317" s="1"/>
  <c r="M317"/>
  <c r="U317" s="1"/>
  <c r="V317" s="1"/>
  <c r="W317" s="1"/>
  <c r="O316"/>
  <c r="N316"/>
  <c r="Q316" s="1"/>
  <c r="M316"/>
  <c r="U316" s="1"/>
  <c r="V316" s="1"/>
  <c r="W316" s="1"/>
  <c r="O315"/>
  <c r="P315" s="1"/>
  <c r="N315"/>
  <c r="Q315" s="1"/>
  <c r="R315" s="1"/>
  <c r="S315" s="1"/>
  <c r="M315"/>
  <c r="U315" s="1"/>
  <c r="V315" s="1"/>
  <c r="W315" s="1"/>
  <c r="O314"/>
  <c r="P314" s="1"/>
  <c r="N314"/>
  <c r="Q314" s="1"/>
  <c r="R314" s="1"/>
  <c r="S314" s="1"/>
  <c r="M314"/>
  <c r="U314" s="1"/>
  <c r="V314" s="1"/>
  <c r="W314" s="1"/>
  <c r="O313"/>
  <c r="N313"/>
  <c r="Q313" s="1"/>
  <c r="R313" s="1"/>
  <c r="S313" s="1"/>
  <c r="M313"/>
  <c r="U313" s="1"/>
  <c r="V313" s="1"/>
  <c r="W313" s="1"/>
  <c r="O312"/>
  <c r="N312"/>
  <c r="Q312" s="1"/>
  <c r="M312"/>
  <c r="U312" s="1"/>
  <c r="V312" s="1"/>
  <c r="W312" s="1"/>
  <c r="O311"/>
  <c r="P311" s="1"/>
  <c r="N311"/>
  <c r="Q311" s="1"/>
  <c r="R311" s="1"/>
  <c r="S311" s="1"/>
  <c r="M311"/>
  <c r="U311" s="1"/>
  <c r="V311" s="1"/>
  <c r="W311" s="1"/>
  <c r="O310"/>
  <c r="P310" s="1"/>
  <c r="N310"/>
  <c r="Q310" s="1"/>
  <c r="R310" s="1"/>
  <c r="S310" s="1"/>
  <c r="M310"/>
  <c r="U310" s="1"/>
  <c r="V310" s="1"/>
  <c r="W310" s="1"/>
  <c r="O309"/>
  <c r="N309"/>
  <c r="Q309" s="1"/>
  <c r="R309" s="1"/>
  <c r="S309" s="1"/>
  <c r="M309"/>
  <c r="U309" s="1"/>
  <c r="V309" s="1"/>
  <c r="W309" s="1"/>
  <c r="O308"/>
  <c r="N308"/>
  <c r="Q308" s="1"/>
  <c r="M308"/>
  <c r="U308" s="1"/>
  <c r="V308" s="1"/>
  <c r="W308" s="1"/>
  <c r="O307"/>
  <c r="P307" s="1"/>
  <c r="N307"/>
  <c r="Q307" s="1"/>
  <c r="R307" s="1"/>
  <c r="S307" s="1"/>
  <c r="M307"/>
  <c r="U307" s="1"/>
  <c r="V307" s="1"/>
  <c r="W307" s="1"/>
  <c r="O306"/>
  <c r="P306" s="1"/>
  <c r="N306"/>
  <c r="Q306" s="1"/>
  <c r="R306" s="1"/>
  <c r="S306" s="1"/>
  <c r="M306"/>
  <c r="U306" s="1"/>
  <c r="V306" s="1"/>
  <c r="W306" s="1"/>
  <c r="O305"/>
  <c r="N305"/>
  <c r="Q305" s="1"/>
  <c r="R305" s="1"/>
  <c r="S305" s="1"/>
  <c r="M305"/>
  <c r="U305" s="1"/>
  <c r="V305" s="1"/>
  <c r="W305" s="1"/>
  <c r="O304"/>
  <c r="N304"/>
  <c r="Q304" s="1"/>
  <c r="M304"/>
  <c r="U304" s="1"/>
  <c r="V304" s="1"/>
  <c r="W304" s="1"/>
  <c r="O303"/>
  <c r="P303" s="1"/>
  <c r="N303"/>
  <c r="Q303" s="1"/>
  <c r="R303" s="1"/>
  <c r="S303" s="1"/>
  <c r="M303"/>
  <c r="U303" s="1"/>
  <c r="V303" s="1"/>
  <c r="W303" s="1"/>
  <c r="O302"/>
  <c r="P302" s="1"/>
  <c r="N302"/>
  <c r="Q302" s="1"/>
  <c r="R302" s="1"/>
  <c r="S302" s="1"/>
  <c r="M302"/>
  <c r="U302" s="1"/>
  <c r="V302" s="1"/>
  <c r="W302" s="1"/>
  <c r="O301"/>
  <c r="N301"/>
  <c r="Q301" s="1"/>
  <c r="R301" s="1"/>
  <c r="S301" s="1"/>
  <c r="M301"/>
  <c r="U301" s="1"/>
  <c r="V301" s="1"/>
  <c r="W301" s="1"/>
  <c r="O300"/>
  <c r="N300"/>
  <c r="Q300" s="1"/>
  <c r="M300"/>
  <c r="U300" s="1"/>
  <c r="V300" s="1"/>
  <c r="W300" s="1"/>
  <c r="O299"/>
  <c r="P299" s="1"/>
  <c r="N299"/>
  <c r="Q299" s="1"/>
  <c r="R299" s="1"/>
  <c r="S299" s="1"/>
  <c r="M299"/>
  <c r="U299" s="1"/>
  <c r="V299" s="1"/>
  <c r="W299" s="1"/>
  <c r="O298"/>
  <c r="P298" s="1"/>
  <c r="N298"/>
  <c r="Q298" s="1"/>
  <c r="R298" s="1"/>
  <c r="S298" s="1"/>
  <c r="M298"/>
  <c r="U298" s="1"/>
  <c r="V298" s="1"/>
  <c r="W298" s="1"/>
  <c r="O297"/>
  <c r="N297"/>
  <c r="Q297" s="1"/>
  <c r="R297" s="1"/>
  <c r="S297" s="1"/>
  <c r="M297"/>
  <c r="U297" s="1"/>
  <c r="V297" s="1"/>
  <c r="W297" s="1"/>
  <c r="O296"/>
  <c r="N296"/>
  <c r="Q296" s="1"/>
  <c r="M296"/>
  <c r="U296" s="1"/>
  <c r="V296" s="1"/>
  <c r="W296" s="1"/>
  <c r="O295"/>
  <c r="P295" s="1"/>
  <c r="N295"/>
  <c r="Q295" s="1"/>
  <c r="R295" s="1"/>
  <c r="S295" s="1"/>
  <c r="M295"/>
  <c r="U295" s="1"/>
  <c r="V295" s="1"/>
  <c r="W295" s="1"/>
  <c r="O294"/>
  <c r="P294" s="1"/>
  <c r="N294"/>
  <c r="Q294" s="1"/>
  <c r="R294" s="1"/>
  <c r="S294" s="1"/>
  <c r="M294"/>
  <c r="U294" s="1"/>
  <c r="V294" s="1"/>
  <c r="W294" s="1"/>
  <c r="O293"/>
  <c r="N293"/>
  <c r="Q293" s="1"/>
  <c r="R293" s="1"/>
  <c r="S293" s="1"/>
  <c r="M293"/>
  <c r="U293" s="1"/>
  <c r="V293" s="1"/>
  <c r="W293" s="1"/>
  <c r="O292"/>
  <c r="N292"/>
  <c r="Q292" s="1"/>
  <c r="M292"/>
  <c r="U292" s="1"/>
  <c r="V292" s="1"/>
  <c r="W292" s="1"/>
  <c r="O291"/>
  <c r="P291" s="1"/>
  <c r="N291"/>
  <c r="Q291" s="1"/>
  <c r="R291" s="1"/>
  <c r="S291" s="1"/>
  <c r="M291"/>
  <c r="U291" s="1"/>
  <c r="V291" s="1"/>
  <c r="W291" s="1"/>
  <c r="O290"/>
  <c r="P290" s="1"/>
  <c r="N290"/>
  <c r="Q290" s="1"/>
  <c r="R290" s="1"/>
  <c r="S290" s="1"/>
  <c r="M290"/>
  <c r="U290" s="1"/>
  <c r="V290" s="1"/>
  <c r="W290" s="1"/>
  <c r="O289"/>
  <c r="N289"/>
  <c r="Q289" s="1"/>
  <c r="R289" s="1"/>
  <c r="S289" s="1"/>
  <c r="M289"/>
  <c r="U289" s="1"/>
  <c r="V289" s="1"/>
  <c r="W289" s="1"/>
  <c r="O288"/>
  <c r="N288"/>
  <c r="Q288" s="1"/>
  <c r="M288"/>
  <c r="U288" s="1"/>
  <c r="V288" s="1"/>
  <c r="W288" s="1"/>
  <c r="O287"/>
  <c r="P287" s="1"/>
  <c r="N287"/>
  <c r="Q287" s="1"/>
  <c r="R287" s="1"/>
  <c r="S287" s="1"/>
  <c r="M287"/>
  <c r="U287" s="1"/>
  <c r="V287" s="1"/>
  <c r="W287" s="1"/>
  <c r="O286"/>
  <c r="P286" s="1"/>
  <c r="N286"/>
  <c r="Q286" s="1"/>
  <c r="R286" s="1"/>
  <c r="S286" s="1"/>
  <c r="M286"/>
  <c r="U286" s="1"/>
  <c r="V286" s="1"/>
  <c r="W286" s="1"/>
  <c r="O285"/>
  <c r="N285"/>
  <c r="Q285" s="1"/>
  <c r="R285" s="1"/>
  <c r="S285" s="1"/>
  <c r="M285"/>
  <c r="U285" s="1"/>
  <c r="V285" s="1"/>
  <c r="W285" s="1"/>
  <c r="O284"/>
  <c r="N284"/>
  <c r="Q284" s="1"/>
  <c r="M284"/>
  <c r="U284" s="1"/>
  <c r="V284" s="1"/>
  <c r="W284" s="1"/>
  <c r="O283"/>
  <c r="P283" s="1"/>
  <c r="N283"/>
  <c r="Q283" s="1"/>
  <c r="R283" s="1"/>
  <c r="S283" s="1"/>
  <c r="M283"/>
  <c r="U283" s="1"/>
  <c r="V283" s="1"/>
  <c r="W283" s="1"/>
  <c r="O282"/>
  <c r="P282" s="1"/>
  <c r="N282"/>
  <c r="Q282" s="1"/>
  <c r="R282" s="1"/>
  <c r="S282" s="1"/>
  <c r="M282"/>
  <c r="U282" s="1"/>
  <c r="V282" s="1"/>
  <c r="W282" s="1"/>
  <c r="O281"/>
  <c r="N281"/>
  <c r="Q281" s="1"/>
  <c r="R281" s="1"/>
  <c r="S281" s="1"/>
  <c r="M281"/>
  <c r="U281" s="1"/>
  <c r="V281" s="1"/>
  <c r="W281" s="1"/>
  <c r="O280"/>
  <c r="N280"/>
  <c r="Q280" s="1"/>
  <c r="M280"/>
  <c r="U280" s="1"/>
  <c r="V280" s="1"/>
  <c r="W280" s="1"/>
  <c r="O279"/>
  <c r="P279" s="1"/>
  <c r="N279"/>
  <c r="Q279" s="1"/>
  <c r="R279" s="1"/>
  <c r="S279" s="1"/>
  <c r="M279"/>
  <c r="U279" s="1"/>
  <c r="V279" s="1"/>
  <c r="W279" s="1"/>
  <c r="O278"/>
  <c r="P278" s="1"/>
  <c r="N278"/>
  <c r="Q278" s="1"/>
  <c r="R278" s="1"/>
  <c r="S278" s="1"/>
  <c r="M278"/>
  <c r="U278" s="1"/>
  <c r="V278" s="1"/>
  <c r="W278" s="1"/>
  <c r="O277"/>
  <c r="N277"/>
  <c r="Q277" s="1"/>
  <c r="R277" s="1"/>
  <c r="S277" s="1"/>
  <c r="M277"/>
  <c r="U277" s="1"/>
  <c r="V277" s="1"/>
  <c r="W277" s="1"/>
  <c r="O276"/>
  <c r="N276"/>
  <c r="Q276" s="1"/>
  <c r="M276"/>
  <c r="U276" s="1"/>
  <c r="V276" s="1"/>
  <c r="W276" s="1"/>
  <c r="O275"/>
  <c r="P275" s="1"/>
  <c r="N275"/>
  <c r="Q275" s="1"/>
  <c r="R275" s="1"/>
  <c r="S275" s="1"/>
  <c r="M275"/>
  <c r="U275" s="1"/>
  <c r="V275" s="1"/>
  <c r="W275" s="1"/>
  <c r="O274"/>
  <c r="P274" s="1"/>
  <c r="N274"/>
  <c r="Q274" s="1"/>
  <c r="R274" s="1"/>
  <c r="S274" s="1"/>
  <c r="M274"/>
  <c r="U274" s="1"/>
  <c r="V274" s="1"/>
  <c r="W274" s="1"/>
  <c r="O273"/>
  <c r="N273"/>
  <c r="Q273" s="1"/>
  <c r="R273" s="1"/>
  <c r="S273" s="1"/>
  <c r="M273"/>
  <c r="U273" s="1"/>
  <c r="V273" s="1"/>
  <c r="W273" s="1"/>
  <c r="O272"/>
  <c r="N272"/>
  <c r="Q272" s="1"/>
  <c r="M272"/>
  <c r="U272" s="1"/>
  <c r="V272" s="1"/>
  <c r="W272" s="1"/>
  <c r="O271"/>
  <c r="P271" s="1"/>
  <c r="N271"/>
  <c r="Q271" s="1"/>
  <c r="R271" s="1"/>
  <c r="S271" s="1"/>
  <c r="M271"/>
  <c r="U271" s="1"/>
  <c r="V271" s="1"/>
  <c r="W271" s="1"/>
  <c r="O270"/>
  <c r="P270" s="1"/>
  <c r="N270"/>
  <c r="Q270" s="1"/>
  <c r="R270" s="1"/>
  <c r="S270" s="1"/>
  <c r="M270"/>
  <c r="U270" s="1"/>
  <c r="V270" s="1"/>
  <c r="W270" s="1"/>
  <c r="O269"/>
  <c r="N269"/>
  <c r="Q269" s="1"/>
  <c r="R269" s="1"/>
  <c r="S269" s="1"/>
  <c r="M269"/>
  <c r="U269" s="1"/>
  <c r="V269" s="1"/>
  <c r="W269" s="1"/>
  <c r="O268"/>
  <c r="N268"/>
  <c r="Q268" s="1"/>
  <c r="M268"/>
  <c r="U268" s="1"/>
  <c r="V268" s="1"/>
  <c r="W268" s="1"/>
  <c r="O267"/>
  <c r="P267" s="1"/>
  <c r="N267"/>
  <c r="Q267" s="1"/>
  <c r="R267" s="1"/>
  <c r="S267" s="1"/>
  <c r="M267"/>
  <c r="U267" s="1"/>
  <c r="V267" s="1"/>
  <c r="W267" s="1"/>
  <c r="O266"/>
  <c r="P266" s="1"/>
  <c r="N266"/>
  <c r="Q266" s="1"/>
  <c r="R266" s="1"/>
  <c r="S266" s="1"/>
  <c r="M266"/>
  <c r="U266" s="1"/>
  <c r="V266" s="1"/>
  <c r="W266" s="1"/>
  <c r="O265"/>
  <c r="N265"/>
  <c r="Q265" s="1"/>
  <c r="R265" s="1"/>
  <c r="S265" s="1"/>
  <c r="M265"/>
  <c r="U265" s="1"/>
  <c r="V265" s="1"/>
  <c r="W265" s="1"/>
  <c r="O264"/>
  <c r="N264"/>
  <c r="Q264" s="1"/>
  <c r="M264"/>
  <c r="U264" s="1"/>
  <c r="V264" s="1"/>
  <c r="W264" s="1"/>
  <c r="O263"/>
  <c r="P263" s="1"/>
  <c r="N263"/>
  <c r="Q263" s="1"/>
  <c r="R263" s="1"/>
  <c r="S263" s="1"/>
  <c r="M263"/>
  <c r="U263" s="1"/>
  <c r="V263" s="1"/>
  <c r="W263" s="1"/>
  <c r="O262"/>
  <c r="P262" s="1"/>
  <c r="N262"/>
  <c r="Q262" s="1"/>
  <c r="R262" s="1"/>
  <c r="S262" s="1"/>
  <c r="M262"/>
  <c r="U262" s="1"/>
  <c r="V262" s="1"/>
  <c r="W262" s="1"/>
  <c r="O261"/>
  <c r="N261"/>
  <c r="Q261" s="1"/>
  <c r="R261" s="1"/>
  <c r="S261" s="1"/>
  <c r="M261"/>
  <c r="U261" s="1"/>
  <c r="V261" s="1"/>
  <c r="W261" s="1"/>
  <c r="O260"/>
  <c r="N260"/>
  <c r="Q260" s="1"/>
  <c r="M260"/>
  <c r="U260" s="1"/>
  <c r="V260" s="1"/>
  <c r="W260" s="1"/>
  <c r="O259"/>
  <c r="P259" s="1"/>
  <c r="N259"/>
  <c r="Q259" s="1"/>
  <c r="R259" s="1"/>
  <c r="S259" s="1"/>
  <c r="M259"/>
  <c r="U259" s="1"/>
  <c r="V259" s="1"/>
  <c r="W259" s="1"/>
  <c r="O258"/>
  <c r="P258" s="1"/>
  <c r="N258"/>
  <c r="Q258" s="1"/>
  <c r="R258" s="1"/>
  <c r="S258" s="1"/>
  <c r="M258"/>
  <c r="U258" s="1"/>
  <c r="V258" s="1"/>
  <c r="W258" s="1"/>
  <c r="O257"/>
  <c r="N257"/>
  <c r="Q257" s="1"/>
  <c r="R257" s="1"/>
  <c r="S257" s="1"/>
  <c r="M257"/>
  <c r="U257" s="1"/>
  <c r="V257" s="1"/>
  <c r="W257" s="1"/>
  <c r="O256"/>
  <c r="N256"/>
  <c r="Q256" s="1"/>
  <c r="M256"/>
  <c r="U256" s="1"/>
  <c r="V256" s="1"/>
  <c r="W256" s="1"/>
  <c r="O255"/>
  <c r="P255" s="1"/>
  <c r="N255"/>
  <c r="Q255" s="1"/>
  <c r="R255" s="1"/>
  <c r="S255" s="1"/>
  <c r="M255"/>
  <c r="U255" s="1"/>
  <c r="V255" s="1"/>
  <c r="W255" s="1"/>
  <c r="O254"/>
  <c r="P254" s="1"/>
  <c r="N254"/>
  <c r="Q254" s="1"/>
  <c r="R254" s="1"/>
  <c r="S254" s="1"/>
  <c r="M254"/>
  <c r="U254" s="1"/>
  <c r="V254" s="1"/>
  <c r="W254" s="1"/>
  <c r="O253"/>
  <c r="N253"/>
  <c r="Q253" s="1"/>
  <c r="R253" s="1"/>
  <c r="S253" s="1"/>
  <c r="M253"/>
  <c r="U253" s="1"/>
  <c r="V253" s="1"/>
  <c r="W253" s="1"/>
  <c r="O252"/>
  <c r="N252"/>
  <c r="Q252" s="1"/>
  <c r="M252"/>
  <c r="U252" s="1"/>
  <c r="V252" s="1"/>
  <c r="W252" s="1"/>
  <c r="O251"/>
  <c r="P251" s="1"/>
  <c r="N251"/>
  <c r="Q251" s="1"/>
  <c r="R251" s="1"/>
  <c r="S251" s="1"/>
  <c r="M251"/>
  <c r="U251" s="1"/>
  <c r="V251" s="1"/>
  <c r="W251" s="1"/>
  <c r="O250"/>
  <c r="P250" s="1"/>
  <c r="N250"/>
  <c r="Q250" s="1"/>
  <c r="R250" s="1"/>
  <c r="S250" s="1"/>
  <c r="M250"/>
  <c r="U250" s="1"/>
  <c r="V250" s="1"/>
  <c r="W250" s="1"/>
  <c r="O249"/>
  <c r="N249"/>
  <c r="Q249" s="1"/>
  <c r="R249" s="1"/>
  <c r="S249" s="1"/>
  <c r="M249"/>
  <c r="U249" s="1"/>
  <c r="V249" s="1"/>
  <c r="W249" s="1"/>
  <c r="O248"/>
  <c r="N248"/>
  <c r="Q248" s="1"/>
  <c r="M248"/>
  <c r="U248" s="1"/>
  <c r="V248" s="1"/>
  <c r="W248" s="1"/>
  <c r="O247"/>
  <c r="P247" s="1"/>
  <c r="N247"/>
  <c r="Q247" s="1"/>
  <c r="R247" s="1"/>
  <c r="S247" s="1"/>
  <c r="M247"/>
  <c r="U247" s="1"/>
  <c r="V247" s="1"/>
  <c r="W247" s="1"/>
  <c r="O246"/>
  <c r="P246" s="1"/>
  <c r="N246"/>
  <c r="Q246" s="1"/>
  <c r="R246" s="1"/>
  <c r="S246" s="1"/>
  <c r="M246"/>
  <c r="U246" s="1"/>
  <c r="V246" s="1"/>
  <c r="W246" s="1"/>
  <c r="O245"/>
  <c r="N245"/>
  <c r="Q245" s="1"/>
  <c r="R245" s="1"/>
  <c r="S245" s="1"/>
  <c r="M245"/>
  <c r="U245" s="1"/>
  <c r="V245" s="1"/>
  <c r="W245" s="1"/>
  <c r="O244"/>
  <c r="N244"/>
  <c r="Q244" s="1"/>
  <c r="M244"/>
  <c r="U244" s="1"/>
  <c r="V244" s="1"/>
  <c r="W244" s="1"/>
  <c r="O243"/>
  <c r="P243" s="1"/>
  <c r="N243"/>
  <c r="Q243" s="1"/>
  <c r="R243" s="1"/>
  <c r="S243" s="1"/>
  <c r="M243"/>
  <c r="U243" s="1"/>
  <c r="V243" s="1"/>
  <c r="W243" s="1"/>
  <c r="O242"/>
  <c r="P242" s="1"/>
  <c r="N242"/>
  <c r="Q242" s="1"/>
  <c r="R242" s="1"/>
  <c r="S242" s="1"/>
  <c r="M242"/>
  <c r="U242" s="1"/>
  <c r="V242" s="1"/>
  <c r="W242" s="1"/>
  <c r="O241"/>
  <c r="N241"/>
  <c r="Q241" s="1"/>
  <c r="R241" s="1"/>
  <c r="S241" s="1"/>
  <c r="M241"/>
  <c r="U241" s="1"/>
  <c r="V241" s="1"/>
  <c r="W241" s="1"/>
  <c r="O240"/>
  <c r="N240"/>
  <c r="Q240" s="1"/>
  <c r="M240"/>
  <c r="U240" s="1"/>
  <c r="V240" s="1"/>
  <c r="W240" s="1"/>
  <c r="O239"/>
  <c r="P239" s="1"/>
  <c r="N239"/>
  <c r="Q239" s="1"/>
  <c r="R239" s="1"/>
  <c r="S239" s="1"/>
  <c r="M239"/>
  <c r="U239" s="1"/>
  <c r="V239" s="1"/>
  <c r="W239" s="1"/>
  <c r="O238"/>
  <c r="P238" s="1"/>
  <c r="N238"/>
  <c r="Q238" s="1"/>
  <c r="R238" s="1"/>
  <c r="S238" s="1"/>
  <c r="M238"/>
  <c r="U238" s="1"/>
  <c r="V238" s="1"/>
  <c r="W238" s="1"/>
  <c r="O237"/>
  <c r="N237"/>
  <c r="Q237" s="1"/>
  <c r="R237" s="1"/>
  <c r="S237" s="1"/>
  <c r="M237"/>
  <c r="U237" s="1"/>
  <c r="V237" s="1"/>
  <c r="W237" s="1"/>
  <c r="O236"/>
  <c r="N236"/>
  <c r="Q236" s="1"/>
  <c r="M236"/>
  <c r="U236" s="1"/>
  <c r="V236" s="1"/>
  <c r="W236" s="1"/>
  <c r="O235"/>
  <c r="P235" s="1"/>
  <c r="N235"/>
  <c r="Q235" s="1"/>
  <c r="R235" s="1"/>
  <c r="S235" s="1"/>
  <c r="M235"/>
  <c r="U235" s="1"/>
  <c r="V235" s="1"/>
  <c r="W235" s="1"/>
  <c r="O234"/>
  <c r="P234" s="1"/>
  <c r="N234"/>
  <c r="Q234" s="1"/>
  <c r="R234" s="1"/>
  <c r="S234" s="1"/>
  <c r="M234"/>
  <c r="U234" s="1"/>
  <c r="V234" s="1"/>
  <c r="W234" s="1"/>
  <c r="O233"/>
  <c r="N233"/>
  <c r="Q233" s="1"/>
  <c r="R233" s="1"/>
  <c r="S233" s="1"/>
  <c r="M233"/>
  <c r="U233" s="1"/>
  <c r="V233" s="1"/>
  <c r="W233" s="1"/>
  <c r="O232"/>
  <c r="N232"/>
  <c r="Q232" s="1"/>
  <c r="M232"/>
  <c r="U232" s="1"/>
  <c r="V232" s="1"/>
  <c r="W232" s="1"/>
  <c r="O231"/>
  <c r="P231" s="1"/>
  <c r="N231"/>
  <c r="Q231" s="1"/>
  <c r="R231" s="1"/>
  <c r="S231" s="1"/>
  <c r="M231"/>
  <c r="U231" s="1"/>
  <c r="V231" s="1"/>
  <c r="W231" s="1"/>
  <c r="O230"/>
  <c r="P230" s="1"/>
  <c r="N230"/>
  <c r="Q230" s="1"/>
  <c r="R230" s="1"/>
  <c r="S230" s="1"/>
  <c r="M230"/>
  <c r="U230" s="1"/>
  <c r="V230" s="1"/>
  <c r="W230" s="1"/>
  <c r="O229"/>
  <c r="N229"/>
  <c r="Q229" s="1"/>
  <c r="R229" s="1"/>
  <c r="S229" s="1"/>
  <c r="M229"/>
  <c r="U229" s="1"/>
  <c r="V229" s="1"/>
  <c r="W229" s="1"/>
  <c r="O228"/>
  <c r="N228"/>
  <c r="Q228" s="1"/>
  <c r="M228"/>
  <c r="O227"/>
  <c r="P227" s="1"/>
  <c r="N227"/>
  <c r="Q227" s="1"/>
  <c r="R227" s="1"/>
  <c r="S227" s="1"/>
  <c r="M227"/>
  <c r="U227" s="1"/>
  <c r="V227" s="1"/>
  <c r="W227" s="1"/>
  <c r="O226"/>
  <c r="P226" s="1"/>
  <c r="N226"/>
  <c r="Q226" s="1"/>
  <c r="R226" s="1"/>
  <c r="S226" s="1"/>
  <c r="M226"/>
  <c r="O225"/>
  <c r="N225"/>
  <c r="Q225" s="1"/>
  <c r="R225" s="1"/>
  <c r="S225" s="1"/>
  <c r="M225"/>
  <c r="U225" s="1"/>
  <c r="V225" s="1"/>
  <c r="W225" s="1"/>
  <c r="O224"/>
  <c r="N224"/>
  <c r="Q224" s="1"/>
  <c r="M224"/>
  <c r="O223"/>
  <c r="P223" s="1"/>
  <c r="N223"/>
  <c r="Q223" s="1"/>
  <c r="R223" s="1"/>
  <c r="S223" s="1"/>
  <c r="M223"/>
  <c r="U223" s="1"/>
  <c r="V223" s="1"/>
  <c r="W223" s="1"/>
  <c r="O222"/>
  <c r="P222" s="1"/>
  <c r="N222"/>
  <c r="Q222" s="1"/>
  <c r="R222" s="1"/>
  <c r="S222" s="1"/>
  <c r="M222"/>
  <c r="O221"/>
  <c r="N221"/>
  <c r="Q221" s="1"/>
  <c r="R221" s="1"/>
  <c r="S221" s="1"/>
  <c r="M221"/>
  <c r="U221" s="1"/>
  <c r="V221" s="1"/>
  <c r="W221" s="1"/>
  <c r="O220"/>
  <c r="N220"/>
  <c r="Q220" s="1"/>
  <c r="M220"/>
  <c r="O219"/>
  <c r="P219" s="1"/>
  <c r="N219"/>
  <c r="Q219" s="1"/>
  <c r="R219" s="1"/>
  <c r="S219" s="1"/>
  <c r="M219"/>
  <c r="U219" s="1"/>
  <c r="V219" s="1"/>
  <c r="W219" s="1"/>
  <c r="O218"/>
  <c r="P218" s="1"/>
  <c r="N218"/>
  <c r="Q218" s="1"/>
  <c r="R218" s="1"/>
  <c r="S218" s="1"/>
  <c r="M218"/>
  <c r="O217"/>
  <c r="N217"/>
  <c r="Q217" s="1"/>
  <c r="R217" s="1"/>
  <c r="S217" s="1"/>
  <c r="M217"/>
  <c r="U217" s="1"/>
  <c r="V217" s="1"/>
  <c r="W217" s="1"/>
  <c r="O216"/>
  <c r="N216"/>
  <c r="Q216" s="1"/>
  <c r="M216"/>
  <c r="U216" s="1"/>
  <c r="V216" s="1"/>
  <c r="W216" s="1"/>
  <c r="O215"/>
  <c r="P215" s="1"/>
  <c r="N215"/>
  <c r="Q215" s="1"/>
  <c r="R215" s="1"/>
  <c r="S215" s="1"/>
  <c r="M215"/>
  <c r="O214"/>
  <c r="P214" s="1"/>
  <c r="N214"/>
  <c r="Q214" s="1"/>
  <c r="R214" s="1"/>
  <c r="S214" s="1"/>
  <c r="M214"/>
  <c r="U214" s="1"/>
  <c r="V214" s="1"/>
  <c r="W214" s="1"/>
  <c r="O213"/>
  <c r="N213"/>
  <c r="Q213" s="1"/>
  <c r="R213" s="1"/>
  <c r="S213" s="1"/>
  <c r="M213"/>
  <c r="O212"/>
  <c r="N212"/>
  <c r="Q212" s="1"/>
  <c r="M212"/>
  <c r="U212" s="1"/>
  <c r="V212" s="1"/>
  <c r="W212" s="1"/>
  <c r="O211"/>
  <c r="P211" s="1"/>
  <c r="N211"/>
  <c r="Q211" s="1"/>
  <c r="R211" s="1"/>
  <c r="S211" s="1"/>
  <c r="M211"/>
  <c r="U211" s="1"/>
  <c r="V211" s="1"/>
  <c r="W211" s="1"/>
  <c r="O210"/>
  <c r="P210" s="1"/>
  <c r="N210"/>
  <c r="Q210" s="1"/>
  <c r="R210" s="1"/>
  <c r="S210" s="1"/>
  <c r="M210"/>
  <c r="U210" s="1"/>
  <c r="V210" s="1"/>
  <c r="W210" s="1"/>
  <c r="O209"/>
  <c r="N209"/>
  <c r="Q209" s="1"/>
  <c r="R209" s="1"/>
  <c r="S209" s="1"/>
  <c r="M209"/>
  <c r="U209" s="1"/>
  <c r="V209" s="1"/>
  <c r="W209" s="1"/>
  <c r="O208"/>
  <c r="N208"/>
  <c r="Q208" s="1"/>
  <c r="M208"/>
  <c r="U208" s="1"/>
  <c r="V208" s="1"/>
  <c r="W208" s="1"/>
  <c r="O207"/>
  <c r="P207" s="1"/>
  <c r="N207"/>
  <c r="Q207" s="1"/>
  <c r="R207" s="1"/>
  <c r="S207" s="1"/>
  <c r="M207"/>
  <c r="U207" s="1"/>
  <c r="V207" s="1"/>
  <c r="W207" s="1"/>
  <c r="O206"/>
  <c r="P206" s="1"/>
  <c r="N206"/>
  <c r="Q206" s="1"/>
  <c r="R206" s="1"/>
  <c r="S206" s="1"/>
  <c r="M206"/>
  <c r="U206" s="1"/>
  <c r="V206" s="1"/>
  <c r="W206" s="1"/>
  <c r="O205"/>
  <c r="N205"/>
  <c r="Q205" s="1"/>
  <c r="R205" s="1"/>
  <c r="S205" s="1"/>
  <c r="M205"/>
  <c r="U205" s="1"/>
  <c r="V205" s="1"/>
  <c r="W205" s="1"/>
  <c r="O204"/>
  <c r="N204"/>
  <c r="Q204" s="1"/>
  <c r="M204"/>
  <c r="U204" s="1"/>
  <c r="V204" s="1"/>
  <c r="W204" s="1"/>
  <c r="O203"/>
  <c r="P203" s="1"/>
  <c r="N203"/>
  <c r="Q203" s="1"/>
  <c r="R203" s="1"/>
  <c r="S203" s="1"/>
  <c r="M203"/>
  <c r="U203" s="1"/>
  <c r="V203" s="1"/>
  <c r="W203" s="1"/>
  <c r="O202"/>
  <c r="P202" s="1"/>
  <c r="N202"/>
  <c r="Q202" s="1"/>
  <c r="R202" s="1"/>
  <c r="S202" s="1"/>
  <c r="M202"/>
  <c r="U202" s="1"/>
  <c r="V202" s="1"/>
  <c r="W202" s="1"/>
  <c r="O201"/>
  <c r="N201"/>
  <c r="Q201" s="1"/>
  <c r="R201" s="1"/>
  <c r="S201" s="1"/>
  <c r="M201"/>
  <c r="U201" s="1"/>
  <c r="V201" s="1"/>
  <c r="W201" s="1"/>
  <c r="O200"/>
  <c r="N200"/>
  <c r="Q200" s="1"/>
  <c r="M200"/>
  <c r="U200" s="1"/>
  <c r="V200" s="1"/>
  <c r="W200" s="1"/>
  <c r="O199"/>
  <c r="P199" s="1"/>
  <c r="N199"/>
  <c r="Q199" s="1"/>
  <c r="R199" s="1"/>
  <c r="S199" s="1"/>
  <c r="M199"/>
  <c r="U199" s="1"/>
  <c r="V199" s="1"/>
  <c r="W199" s="1"/>
  <c r="O198"/>
  <c r="P198" s="1"/>
  <c r="N198"/>
  <c r="Q198" s="1"/>
  <c r="R198" s="1"/>
  <c r="S198" s="1"/>
  <c r="M198"/>
  <c r="U198" s="1"/>
  <c r="V198" s="1"/>
  <c r="W198" s="1"/>
  <c r="O197"/>
  <c r="N197"/>
  <c r="Q197" s="1"/>
  <c r="R197" s="1"/>
  <c r="S197" s="1"/>
  <c r="M197"/>
  <c r="U197" s="1"/>
  <c r="V197" s="1"/>
  <c r="W197" s="1"/>
  <c r="O196"/>
  <c r="N196"/>
  <c r="Q196" s="1"/>
  <c r="M196"/>
  <c r="U196" s="1"/>
  <c r="V196" s="1"/>
  <c r="W196" s="1"/>
  <c r="O195"/>
  <c r="P195" s="1"/>
  <c r="N195"/>
  <c r="Q195" s="1"/>
  <c r="R195" s="1"/>
  <c r="S195" s="1"/>
  <c r="M195"/>
  <c r="U195" s="1"/>
  <c r="V195" s="1"/>
  <c r="W195" s="1"/>
  <c r="O194"/>
  <c r="P194" s="1"/>
  <c r="N194"/>
  <c r="Q194" s="1"/>
  <c r="R194" s="1"/>
  <c r="S194" s="1"/>
  <c r="M194"/>
  <c r="U194" s="1"/>
  <c r="V194" s="1"/>
  <c r="W194" s="1"/>
  <c r="O193"/>
  <c r="N193"/>
  <c r="Q193" s="1"/>
  <c r="R193" s="1"/>
  <c r="S193" s="1"/>
  <c r="M193"/>
  <c r="U193" s="1"/>
  <c r="V193" s="1"/>
  <c r="W193" s="1"/>
  <c r="O192"/>
  <c r="N192"/>
  <c r="Q192" s="1"/>
  <c r="M192"/>
  <c r="U192" s="1"/>
  <c r="V192" s="1"/>
  <c r="W192" s="1"/>
  <c r="O191"/>
  <c r="P191" s="1"/>
  <c r="N191"/>
  <c r="Q191" s="1"/>
  <c r="R191" s="1"/>
  <c r="S191" s="1"/>
  <c r="M191"/>
  <c r="U191" s="1"/>
  <c r="V191" s="1"/>
  <c r="W191" s="1"/>
  <c r="O190"/>
  <c r="P190" s="1"/>
  <c r="N190"/>
  <c r="Q190" s="1"/>
  <c r="R190" s="1"/>
  <c r="S190" s="1"/>
  <c r="M190"/>
  <c r="U190" s="1"/>
  <c r="V190" s="1"/>
  <c r="W190" s="1"/>
  <c r="O189"/>
  <c r="N189"/>
  <c r="Q189" s="1"/>
  <c r="R189" s="1"/>
  <c r="S189" s="1"/>
  <c r="M189"/>
  <c r="U189" s="1"/>
  <c r="V189" s="1"/>
  <c r="W189" s="1"/>
  <c r="O188"/>
  <c r="N188"/>
  <c r="Q188" s="1"/>
  <c r="M188"/>
  <c r="U188" s="1"/>
  <c r="V188" s="1"/>
  <c r="W188" s="1"/>
  <c r="O187"/>
  <c r="P187" s="1"/>
  <c r="N187"/>
  <c r="Q187" s="1"/>
  <c r="R187" s="1"/>
  <c r="S187" s="1"/>
  <c r="M187"/>
  <c r="U187" s="1"/>
  <c r="V187" s="1"/>
  <c r="W187" s="1"/>
  <c r="O186"/>
  <c r="P186" s="1"/>
  <c r="N186"/>
  <c r="Q186" s="1"/>
  <c r="R186" s="1"/>
  <c r="S186" s="1"/>
  <c r="M186"/>
  <c r="U186" s="1"/>
  <c r="V186" s="1"/>
  <c r="W186" s="1"/>
  <c r="O185"/>
  <c r="N185"/>
  <c r="Q185" s="1"/>
  <c r="R185" s="1"/>
  <c r="S185" s="1"/>
  <c r="M185"/>
  <c r="U185" s="1"/>
  <c r="V185" s="1"/>
  <c r="W185" s="1"/>
  <c r="O184"/>
  <c r="N184"/>
  <c r="Q184" s="1"/>
  <c r="M184"/>
  <c r="U184" s="1"/>
  <c r="V184" s="1"/>
  <c r="W184" s="1"/>
  <c r="O183"/>
  <c r="P183" s="1"/>
  <c r="N183"/>
  <c r="Q183" s="1"/>
  <c r="R183" s="1"/>
  <c r="S183" s="1"/>
  <c r="M183"/>
  <c r="U183" s="1"/>
  <c r="V183" s="1"/>
  <c r="W183" s="1"/>
  <c r="O182"/>
  <c r="P182" s="1"/>
  <c r="N182"/>
  <c r="Q182" s="1"/>
  <c r="R182" s="1"/>
  <c r="S182" s="1"/>
  <c r="M182"/>
  <c r="U182" s="1"/>
  <c r="V182" s="1"/>
  <c r="W182" s="1"/>
  <c r="O181"/>
  <c r="N181"/>
  <c r="Q181" s="1"/>
  <c r="R181" s="1"/>
  <c r="S181" s="1"/>
  <c r="M181"/>
  <c r="U181" s="1"/>
  <c r="V181" s="1"/>
  <c r="W181" s="1"/>
  <c r="O180"/>
  <c r="N180"/>
  <c r="Q180" s="1"/>
  <c r="M180"/>
  <c r="U180" s="1"/>
  <c r="V180" s="1"/>
  <c r="W180" s="1"/>
  <c r="O179"/>
  <c r="P179" s="1"/>
  <c r="N179"/>
  <c r="Q179" s="1"/>
  <c r="R179" s="1"/>
  <c r="S179" s="1"/>
  <c r="M179"/>
  <c r="U179" s="1"/>
  <c r="V179" s="1"/>
  <c r="W179" s="1"/>
  <c r="O178"/>
  <c r="P178" s="1"/>
  <c r="N178"/>
  <c r="Q178" s="1"/>
  <c r="R178" s="1"/>
  <c r="S178" s="1"/>
  <c r="M178"/>
  <c r="U178" s="1"/>
  <c r="V178" s="1"/>
  <c r="W178" s="1"/>
  <c r="O177"/>
  <c r="N177"/>
  <c r="Q177" s="1"/>
  <c r="R177" s="1"/>
  <c r="S177" s="1"/>
  <c r="M177"/>
  <c r="U177" s="1"/>
  <c r="V177" s="1"/>
  <c r="W177" s="1"/>
  <c r="O176"/>
  <c r="N176"/>
  <c r="Q176" s="1"/>
  <c r="M176"/>
  <c r="U176" s="1"/>
  <c r="V176" s="1"/>
  <c r="W176" s="1"/>
  <c r="O175"/>
  <c r="P175" s="1"/>
  <c r="N175"/>
  <c r="Q175" s="1"/>
  <c r="R175" s="1"/>
  <c r="S175" s="1"/>
  <c r="M175"/>
  <c r="U175" s="1"/>
  <c r="V175" s="1"/>
  <c r="W175" s="1"/>
  <c r="O174"/>
  <c r="P174" s="1"/>
  <c r="N174"/>
  <c r="Q174" s="1"/>
  <c r="R174" s="1"/>
  <c r="S174" s="1"/>
  <c r="M174"/>
  <c r="U174" s="1"/>
  <c r="V174" s="1"/>
  <c r="W174" s="1"/>
  <c r="O173"/>
  <c r="N173"/>
  <c r="Q173" s="1"/>
  <c r="R173" s="1"/>
  <c r="S173" s="1"/>
  <c r="M173"/>
  <c r="U173" s="1"/>
  <c r="V173" s="1"/>
  <c r="W173" s="1"/>
  <c r="O172"/>
  <c r="N172"/>
  <c r="Q172" s="1"/>
  <c r="M172"/>
  <c r="U172" s="1"/>
  <c r="V172" s="1"/>
  <c r="W172" s="1"/>
  <c r="O171"/>
  <c r="P171" s="1"/>
  <c r="N171"/>
  <c r="Q171" s="1"/>
  <c r="R171" s="1"/>
  <c r="S171" s="1"/>
  <c r="M171"/>
  <c r="U171" s="1"/>
  <c r="V171" s="1"/>
  <c r="W171" s="1"/>
  <c r="O170"/>
  <c r="P170" s="1"/>
  <c r="N170"/>
  <c r="Q170" s="1"/>
  <c r="R170" s="1"/>
  <c r="S170" s="1"/>
  <c r="M170"/>
  <c r="U170" s="1"/>
  <c r="V170" s="1"/>
  <c r="W170" s="1"/>
  <c r="O169"/>
  <c r="N169"/>
  <c r="Q169" s="1"/>
  <c r="R169" s="1"/>
  <c r="S169" s="1"/>
  <c r="M169"/>
  <c r="U169" s="1"/>
  <c r="V169" s="1"/>
  <c r="W169" s="1"/>
  <c r="O168"/>
  <c r="N168"/>
  <c r="Q168" s="1"/>
  <c r="M168"/>
  <c r="U168" s="1"/>
  <c r="V168" s="1"/>
  <c r="W168" s="1"/>
  <c r="O167"/>
  <c r="P167" s="1"/>
  <c r="N167"/>
  <c r="Q167" s="1"/>
  <c r="R167" s="1"/>
  <c r="S167" s="1"/>
  <c r="M167"/>
  <c r="U167" s="1"/>
  <c r="V167" s="1"/>
  <c r="W167" s="1"/>
  <c r="O166"/>
  <c r="P166" s="1"/>
  <c r="N166"/>
  <c r="Q166" s="1"/>
  <c r="R166" s="1"/>
  <c r="S166" s="1"/>
  <c r="M166"/>
  <c r="U166" s="1"/>
  <c r="V166" s="1"/>
  <c r="W166" s="1"/>
  <c r="O165"/>
  <c r="N165"/>
  <c r="Q165" s="1"/>
  <c r="R165" s="1"/>
  <c r="S165" s="1"/>
  <c r="M165"/>
  <c r="U165" s="1"/>
  <c r="V165" s="1"/>
  <c r="W165" s="1"/>
  <c r="O164"/>
  <c r="N164"/>
  <c r="Q164" s="1"/>
  <c r="M164"/>
  <c r="U164" s="1"/>
  <c r="V164" s="1"/>
  <c r="W164" s="1"/>
  <c r="O163"/>
  <c r="P163" s="1"/>
  <c r="N163"/>
  <c r="Q163" s="1"/>
  <c r="R163" s="1"/>
  <c r="S163" s="1"/>
  <c r="M163"/>
  <c r="U163" s="1"/>
  <c r="V163" s="1"/>
  <c r="W163" s="1"/>
  <c r="O162"/>
  <c r="P162" s="1"/>
  <c r="N162"/>
  <c r="Q162" s="1"/>
  <c r="R162" s="1"/>
  <c r="S162" s="1"/>
  <c r="M162"/>
  <c r="U162" s="1"/>
  <c r="V162" s="1"/>
  <c r="W162" s="1"/>
  <c r="O161"/>
  <c r="N161"/>
  <c r="Q161" s="1"/>
  <c r="R161" s="1"/>
  <c r="S161" s="1"/>
  <c r="M161"/>
  <c r="U161" s="1"/>
  <c r="V161" s="1"/>
  <c r="W161" s="1"/>
  <c r="O160"/>
  <c r="N160"/>
  <c r="Q160" s="1"/>
  <c r="M160"/>
  <c r="U160" s="1"/>
  <c r="V160" s="1"/>
  <c r="W160" s="1"/>
  <c r="O159"/>
  <c r="P159" s="1"/>
  <c r="N159"/>
  <c r="Q159" s="1"/>
  <c r="R159" s="1"/>
  <c r="S159" s="1"/>
  <c r="M159"/>
  <c r="U159" s="1"/>
  <c r="V159" s="1"/>
  <c r="W159" s="1"/>
  <c r="O158"/>
  <c r="P158" s="1"/>
  <c r="N158"/>
  <c r="Q158" s="1"/>
  <c r="R158" s="1"/>
  <c r="S158" s="1"/>
  <c r="M158"/>
  <c r="U158" s="1"/>
  <c r="V158" s="1"/>
  <c r="W158" s="1"/>
  <c r="O157"/>
  <c r="N157"/>
  <c r="Q157" s="1"/>
  <c r="R157" s="1"/>
  <c r="S157" s="1"/>
  <c r="M157"/>
  <c r="U157" s="1"/>
  <c r="V157" s="1"/>
  <c r="W157" s="1"/>
  <c r="O156"/>
  <c r="N156"/>
  <c r="Q156" s="1"/>
  <c r="M156"/>
  <c r="U156" s="1"/>
  <c r="V156" s="1"/>
  <c r="W156" s="1"/>
  <c r="O155"/>
  <c r="P155" s="1"/>
  <c r="N155"/>
  <c r="Q155" s="1"/>
  <c r="R155" s="1"/>
  <c r="S155" s="1"/>
  <c r="M155"/>
  <c r="U155" s="1"/>
  <c r="V155" s="1"/>
  <c r="W155" s="1"/>
  <c r="O154"/>
  <c r="P154" s="1"/>
  <c r="N154"/>
  <c r="Q154" s="1"/>
  <c r="R154" s="1"/>
  <c r="S154" s="1"/>
  <c r="M154"/>
  <c r="U154" s="1"/>
  <c r="V154" s="1"/>
  <c r="W154" s="1"/>
  <c r="O153"/>
  <c r="N153"/>
  <c r="Q153" s="1"/>
  <c r="R153" s="1"/>
  <c r="S153" s="1"/>
  <c r="M153"/>
  <c r="U153" s="1"/>
  <c r="V153" s="1"/>
  <c r="W153" s="1"/>
  <c r="O152"/>
  <c r="N152"/>
  <c r="Q152" s="1"/>
  <c r="M152"/>
  <c r="U152" s="1"/>
  <c r="V152" s="1"/>
  <c r="W152" s="1"/>
  <c r="O151"/>
  <c r="P151" s="1"/>
  <c r="N151"/>
  <c r="Q151" s="1"/>
  <c r="R151" s="1"/>
  <c r="S151" s="1"/>
  <c r="M151"/>
  <c r="U151" s="1"/>
  <c r="V151" s="1"/>
  <c r="W151" s="1"/>
  <c r="O150"/>
  <c r="P150" s="1"/>
  <c r="N150"/>
  <c r="Q150" s="1"/>
  <c r="R150" s="1"/>
  <c r="S150" s="1"/>
  <c r="M150"/>
  <c r="U150" s="1"/>
  <c r="V150" s="1"/>
  <c r="W150" s="1"/>
  <c r="O149"/>
  <c r="N149"/>
  <c r="Q149" s="1"/>
  <c r="R149" s="1"/>
  <c r="S149" s="1"/>
  <c r="M149"/>
  <c r="U149" s="1"/>
  <c r="V149" s="1"/>
  <c r="W149" s="1"/>
  <c r="O148"/>
  <c r="N148"/>
  <c r="Q148" s="1"/>
  <c r="M148"/>
  <c r="U148" s="1"/>
  <c r="V148" s="1"/>
  <c r="W148" s="1"/>
  <c r="O147"/>
  <c r="P147" s="1"/>
  <c r="N147"/>
  <c r="Q147" s="1"/>
  <c r="R147" s="1"/>
  <c r="S147" s="1"/>
  <c r="M147"/>
  <c r="U147" s="1"/>
  <c r="V147" s="1"/>
  <c r="W147" s="1"/>
  <c r="O146"/>
  <c r="P146" s="1"/>
  <c r="N146"/>
  <c r="Q146" s="1"/>
  <c r="R146" s="1"/>
  <c r="S146" s="1"/>
  <c r="M146"/>
  <c r="U146" s="1"/>
  <c r="V146" s="1"/>
  <c r="W146" s="1"/>
  <c r="O145"/>
  <c r="N145"/>
  <c r="Q145" s="1"/>
  <c r="R145" s="1"/>
  <c r="S145" s="1"/>
  <c r="M145"/>
  <c r="U145" s="1"/>
  <c r="V145" s="1"/>
  <c r="W145" s="1"/>
  <c r="O144"/>
  <c r="N144"/>
  <c r="Q144" s="1"/>
  <c r="M144"/>
  <c r="U144" s="1"/>
  <c r="V144" s="1"/>
  <c r="W144" s="1"/>
  <c r="O143"/>
  <c r="P143" s="1"/>
  <c r="N143"/>
  <c r="Q143" s="1"/>
  <c r="R143" s="1"/>
  <c r="S143" s="1"/>
  <c r="M143"/>
  <c r="U143" s="1"/>
  <c r="V143" s="1"/>
  <c r="W143" s="1"/>
  <c r="O142"/>
  <c r="P142" s="1"/>
  <c r="N142"/>
  <c r="Q142" s="1"/>
  <c r="R142" s="1"/>
  <c r="S142" s="1"/>
  <c r="M142"/>
  <c r="U142" s="1"/>
  <c r="V142" s="1"/>
  <c r="W142" s="1"/>
  <c r="O141"/>
  <c r="N141"/>
  <c r="Q141" s="1"/>
  <c r="R141" s="1"/>
  <c r="S141" s="1"/>
  <c r="M141"/>
  <c r="U141" s="1"/>
  <c r="V141" s="1"/>
  <c r="W141" s="1"/>
  <c r="O140"/>
  <c r="N140"/>
  <c r="Q140" s="1"/>
  <c r="M140"/>
  <c r="U140" s="1"/>
  <c r="V140" s="1"/>
  <c r="W140" s="1"/>
  <c r="O139"/>
  <c r="P139" s="1"/>
  <c r="N139"/>
  <c r="Q139" s="1"/>
  <c r="R139" s="1"/>
  <c r="S139" s="1"/>
  <c r="M139"/>
  <c r="U139" s="1"/>
  <c r="V139" s="1"/>
  <c r="W139" s="1"/>
  <c r="O138"/>
  <c r="P138" s="1"/>
  <c r="N138"/>
  <c r="Q138" s="1"/>
  <c r="R138" s="1"/>
  <c r="S138" s="1"/>
  <c r="M138"/>
  <c r="U138" s="1"/>
  <c r="V138" s="1"/>
  <c r="W138" s="1"/>
  <c r="O137"/>
  <c r="N137"/>
  <c r="Q137" s="1"/>
  <c r="R137" s="1"/>
  <c r="S137" s="1"/>
  <c r="M137"/>
  <c r="U137" s="1"/>
  <c r="V137" s="1"/>
  <c r="W137" s="1"/>
  <c r="O136"/>
  <c r="N136"/>
  <c r="Q136" s="1"/>
  <c r="M136"/>
  <c r="U136" s="1"/>
  <c r="V136" s="1"/>
  <c r="W136" s="1"/>
  <c r="O135"/>
  <c r="P135" s="1"/>
  <c r="N135"/>
  <c r="Q135" s="1"/>
  <c r="R135" s="1"/>
  <c r="S135" s="1"/>
  <c r="M135"/>
  <c r="U135" s="1"/>
  <c r="V135" s="1"/>
  <c r="W135" s="1"/>
  <c r="O134"/>
  <c r="P134" s="1"/>
  <c r="N134"/>
  <c r="Q134" s="1"/>
  <c r="R134" s="1"/>
  <c r="S134" s="1"/>
  <c r="M134"/>
  <c r="U134" s="1"/>
  <c r="V134" s="1"/>
  <c r="W134" s="1"/>
  <c r="O133"/>
  <c r="N133"/>
  <c r="Q133" s="1"/>
  <c r="R133" s="1"/>
  <c r="S133" s="1"/>
  <c r="M133"/>
  <c r="U133" s="1"/>
  <c r="V133" s="1"/>
  <c r="W133" s="1"/>
  <c r="O132"/>
  <c r="N132"/>
  <c r="Q132" s="1"/>
  <c r="M132"/>
  <c r="U132" s="1"/>
  <c r="V132" s="1"/>
  <c r="W132" s="1"/>
  <c r="O131"/>
  <c r="P131" s="1"/>
  <c r="N131"/>
  <c r="Q131" s="1"/>
  <c r="R131" s="1"/>
  <c r="S131" s="1"/>
  <c r="M131"/>
  <c r="U131" s="1"/>
  <c r="V131" s="1"/>
  <c r="W131" s="1"/>
  <c r="O130"/>
  <c r="P130" s="1"/>
  <c r="N130"/>
  <c r="Q130" s="1"/>
  <c r="R130" s="1"/>
  <c r="S130" s="1"/>
  <c r="M130"/>
  <c r="U130" s="1"/>
  <c r="V130" s="1"/>
  <c r="W130" s="1"/>
  <c r="O129"/>
  <c r="N129"/>
  <c r="Q129" s="1"/>
  <c r="R129" s="1"/>
  <c r="S129" s="1"/>
  <c r="M129"/>
  <c r="U129" s="1"/>
  <c r="V129" s="1"/>
  <c r="W129" s="1"/>
  <c r="O128"/>
  <c r="N128"/>
  <c r="Q128" s="1"/>
  <c r="M128"/>
  <c r="U128" s="1"/>
  <c r="V128" s="1"/>
  <c r="W128" s="1"/>
  <c r="O127"/>
  <c r="P127" s="1"/>
  <c r="N127"/>
  <c r="Q127" s="1"/>
  <c r="R127" s="1"/>
  <c r="S127" s="1"/>
  <c r="M127"/>
  <c r="U127" s="1"/>
  <c r="V127" s="1"/>
  <c r="W127" s="1"/>
  <c r="O126"/>
  <c r="P126" s="1"/>
  <c r="N126"/>
  <c r="Q126" s="1"/>
  <c r="R126" s="1"/>
  <c r="S126" s="1"/>
  <c r="M126"/>
  <c r="U126" s="1"/>
  <c r="V126" s="1"/>
  <c r="W126" s="1"/>
  <c r="O125"/>
  <c r="N125"/>
  <c r="Q125" s="1"/>
  <c r="R125" s="1"/>
  <c r="S125" s="1"/>
  <c r="M125"/>
  <c r="U125" s="1"/>
  <c r="V125" s="1"/>
  <c r="W125" s="1"/>
  <c r="O124"/>
  <c r="N124"/>
  <c r="Q124" s="1"/>
  <c r="M124"/>
  <c r="U124" s="1"/>
  <c r="V124" s="1"/>
  <c r="W124" s="1"/>
  <c r="O123"/>
  <c r="P123" s="1"/>
  <c r="N123"/>
  <c r="Q123" s="1"/>
  <c r="R123" s="1"/>
  <c r="S123" s="1"/>
  <c r="M123"/>
  <c r="U123" s="1"/>
  <c r="V123" s="1"/>
  <c r="W123" s="1"/>
  <c r="O122"/>
  <c r="P122" s="1"/>
  <c r="N122"/>
  <c r="Q122" s="1"/>
  <c r="R122" s="1"/>
  <c r="S122" s="1"/>
  <c r="M122"/>
  <c r="U122" s="1"/>
  <c r="V122" s="1"/>
  <c r="W122" s="1"/>
  <c r="O121"/>
  <c r="N121"/>
  <c r="Q121" s="1"/>
  <c r="R121" s="1"/>
  <c r="S121" s="1"/>
  <c r="M121"/>
  <c r="U121" s="1"/>
  <c r="V121" s="1"/>
  <c r="W121" s="1"/>
  <c r="O120"/>
  <c r="N120"/>
  <c r="Q120" s="1"/>
  <c r="M120"/>
  <c r="U120" s="1"/>
  <c r="V120" s="1"/>
  <c r="W120" s="1"/>
  <c r="O119"/>
  <c r="P119" s="1"/>
  <c r="N119"/>
  <c r="Q119" s="1"/>
  <c r="R119" s="1"/>
  <c r="S119" s="1"/>
  <c r="M119"/>
  <c r="U119" s="1"/>
  <c r="V119" s="1"/>
  <c r="W119" s="1"/>
  <c r="O118"/>
  <c r="P118" s="1"/>
  <c r="N118"/>
  <c r="Q118" s="1"/>
  <c r="R118" s="1"/>
  <c r="S118" s="1"/>
  <c r="M118"/>
  <c r="U118" s="1"/>
  <c r="V118" s="1"/>
  <c r="W118" s="1"/>
  <c r="O117"/>
  <c r="N117"/>
  <c r="Q117" s="1"/>
  <c r="R117" s="1"/>
  <c r="S117" s="1"/>
  <c r="M117"/>
  <c r="U117" s="1"/>
  <c r="V117" s="1"/>
  <c r="W117" s="1"/>
  <c r="O116"/>
  <c r="N116"/>
  <c r="Q116" s="1"/>
  <c r="M116"/>
  <c r="U116" s="1"/>
  <c r="V116" s="1"/>
  <c r="W116" s="1"/>
  <c r="O115"/>
  <c r="P115" s="1"/>
  <c r="N115"/>
  <c r="Q115" s="1"/>
  <c r="R115" s="1"/>
  <c r="S115" s="1"/>
  <c r="M115"/>
  <c r="U115" s="1"/>
  <c r="V115" s="1"/>
  <c r="W115" s="1"/>
  <c r="O114"/>
  <c r="P114" s="1"/>
  <c r="N114"/>
  <c r="Q114" s="1"/>
  <c r="R114" s="1"/>
  <c r="S114" s="1"/>
  <c r="M114"/>
  <c r="U114" s="1"/>
  <c r="V114" s="1"/>
  <c r="W114" s="1"/>
  <c r="O113"/>
  <c r="N113"/>
  <c r="Q113" s="1"/>
  <c r="R113" s="1"/>
  <c r="S113" s="1"/>
  <c r="M113"/>
  <c r="U113" s="1"/>
  <c r="V113" s="1"/>
  <c r="W113" s="1"/>
  <c r="O112"/>
  <c r="N112"/>
  <c r="Q112" s="1"/>
  <c r="M112"/>
  <c r="U112" s="1"/>
  <c r="V112" s="1"/>
  <c r="W112" s="1"/>
  <c r="O111"/>
  <c r="P111" s="1"/>
  <c r="N111"/>
  <c r="Q111" s="1"/>
  <c r="R111" s="1"/>
  <c r="S111" s="1"/>
  <c r="M111"/>
  <c r="U111" s="1"/>
  <c r="V111" s="1"/>
  <c r="W111" s="1"/>
  <c r="O110"/>
  <c r="P110" s="1"/>
  <c r="N110"/>
  <c r="Q110" s="1"/>
  <c r="R110" s="1"/>
  <c r="S110" s="1"/>
  <c r="M110"/>
  <c r="U110" s="1"/>
  <c r="V110" s="1"/>
  <c r="W110" s="1"/>
  <c r="O109"/>
  <c r="N109"/>
  <c r="Q109" s="1"/>
  <c r="R109" s="1"/>
  <c r="S109" s="1"/>
  <c r="M109"/>
  <c r="U109" s="1"/>
  <c r="V109" s="1"/>
  <c r="W109" s="1"/>
  <c r="O108"/>
  <c r="N108"/>
  <c r="Q108" s="1"/>
  <c r="M108"/>
  <c r="U108" s="1"/>
  <c r="V108" s="1"/>
  <c r="W108" s="1"/>
  <c r="O107"/>
  <c r="P107" s="1"/>
  <c r="N107"/>
  <c r="Q107" s="1"/>
  <c r="R107" s="1"/>
  <c r="S107" s="1"/>
  <c r="M107"/>
  <c r="U107" s="1"/>
  <c r="V107" s="1"/>
  <c r="W107" s="1"/>
  <c r="O106"/>
  <c r="P106" s="1"/>
  <c r="N106"/>
  <c r="Q106" s="1"/>
  <c r="R106" s="1"/>
  <c r="S106" s="1"/>
  <c r="M106"/>
  <c r="U106" s="1"/>
  <c r="V106" s="1"/>
  <c r="W106" s="1"/>
  <c r="O105"/>
  <c r="N105"/>
  <c r="Q105" s="1"/>
  <c r="R105" s="1"/>
  <c r="S105" s="1"/>
  <c r="M105"/>
  <c r="U105" s="1"/>
  <c r="V105" s="1"/>
  <c r="W105" s="1"/>
  <c r="O104"/>
  <c r="N104"/>
  <c r="Q104" s="1"/>
  <c r="M104"/>
  <c r="U104" s="1"/>
  <c r="V104" s="1"/>
  <c r="W104" s="1"/>
  <c r="O103"/>
  <c r="P103" s="1"/>
  <c r="N103"/>
  <c r="Q103" s="1"/>
  <c r="R103" s="1"/>
  <c r="S103" s="1"/>
  <c r="M103"/>
  <c r="U103" s="1"/>
  <c r="V103" s="1"/>
  <c r="W103" s="1"/>
  <c r="O102"/>
  <c r="P102" s="1"/>
  <c r="N102"/>
  <c r="Q102" s="1"/>
  <c r="R102" s="1"/>
  <c r="S102" s="1"/>
  <c r="M102"/>
  <c r="U102" s="1"/>
  <c r="V102" s="1"/>
  <c r="W102" s="1"/>
  <c r="O101"/>
  <c r="N101"/>
  <c r="Q101" s="1"/>
  <c r="R101" s="1"/>
  <c r="S101" s="1"/>
  <c r="M101"/>
  <c r="U101" s="1"/>
  <c r="V101" s="1"/>
  <c r="W101" s="1"/>
  <c r="O100"/>
  <c r="N100"/>
  <c r="Q100" s="1"/>
  <c r="M100"/>
  <c r="U100" s="1"/>
  <c r="V100" s="1"/>
  <c r="W100" s="1"/>
  <c r="O99"/>
  <c r="P99" s="1"/>
  <c r="N99"/>
  <c r="Q99" s="1"/>
  <c r="R99" s="1"/>
  <c r="S99" s="1"/>
  <c r="M99"/>
  <c r="U99" s="1"/>
  <c r="V99" s="1"/>
  <c r="W99" s="1"/>
  <c r="O98"/>
  <c r="P98" s="1"/>
  <c r="N98"/>
  <c r="Q98" s="1"/>
  <c r="R98" s="1"/>
  <c r="S98" s="1"/>
  <c r="M98"/>
  <c r="U98" s="1"/>
  <c r="V98" s="1"/>
  <c r="W98" s="1"/>
  <c r="O97"/>
  <c r="N97"/>
  <c r="Q97" s="1"/>
  <c r="R97" s="1"/>
  <c r="S97" s="1"/>
  <c r="M97"/>
  <c r="U97" s="1"/>
  <c r="V97" s="1"/>
  <c r="W97" s="1"/>
  <c r="O96"/>
  <c r="N96"/>
  <c r="Q96" s="1"/>
  <c r="M96"/>
  <c r="U96" s="1"/>
  <c r="V96" s="1"/>
  <c r="W96" s="1"/>
  <c r="O95"/>
  <c r="P95" s="1"/>
  <c r="N95"/>
  <c r="Q95" s="1"/>
  <c r="R95" s="1"/>
  <c r="S95" s="1"/>
  <c r="M95"/>
  <c r="U95" s="1"/>
  <c r="V95" s="1"/>
  <c r="W95" s="1"/>
  <c r="O94"/>
  <c r="P94" s="1"/>
  <c r="N94"/>
  <c r="Q94" s="1"/>
  <c r="R94" s="1"/>
  <c r="S94" s="1"/>
  <c r="M94"/>
  <c r="U94" s="1"/>
  <c r="V94" s="1"/>
  <c r="W94" s="1"/>
  <c r="O93"/>
  <c r="N93"/>
  <c r="Q93" s="1"/>
  <c r="R93" s="1"/>
  <c r="S93" s="1"/>
  <c r="M93"/>
  <c r="U93" s="1"/>
  <c r="V93" s="1"/>
  <c r="W93" s="1"/>
  <c r="O92"/>
  <c r="N92"/>
  <c r="Q92" s="1"/>
  <c r="M92"/>
  <c r="U92" s="1"/>
  <c r="V92" s="1"/>
  <c r="W92" s="1"/>
  <c r="O91"/>
  <c r="P91" s="1"/>
  <c r="N91"/>
  <c r="Q91" s="1"/>
  <c r="R91" s="1"/>
  <c r="S91" s="1"/>
  <c r="M91"/>
  <c r="U91" s="1"/>
  <c r="V91" s="1"/>
  <c r="W91" s="1"/>
  <c r="O90"/>
  <c r="P90" s="1"/>
  <c r="N90"/>
  <c r="Q90" s="1"/>
  <c r="R90" s="1"/>
  <c r="S90" s="1"/>
  <c r="M90"/>
  <c r="U90" s="1"/>
  <c r="V90" s="1"/>
  <c r="W90" s="1"/>
  <c r="O89"/>
  <c r="N89"/>
  <c r="Q89" s="1"/>
  <c r="R89" s="1"/>
  <c r="S89" s="1"/>
  <c r="M89"/>
  <c r="U89" s="1"/>
  <c r="V89" s="1"/>
  <c r="W89" s="1"/>
  <c r="O88"/>
  <c r="N88"/>
  <c r="Q88" s="1"/>
  <c r="M88"/>
  <c r="U88" s="1"/>
  <c r="V88" s="1"/>
  <c r="W88" s="1"/>
  <c r="O87"/>
  <c r="P87" s="1"/>
  <c r="N87"/>
  <c r="Q87" s="1"/>
  <c r="R87" s="1"/>
  <c r="S87" s="1"/>
  <c r="M87"/>
  <c r="U87" s="1"/>
  <c r="V87" s="1"/>
  <c r="W87" s="1"/>
  <c r="O86"/>
  <c r="P86" s="1"/>
  <c r="N86"/>
  <c r="Q86" s="1"/>
  <c r="R86" s="1"/>
  <c r="S86" s="1"/>
  <c r="M86"/>
  <c r="U86" s="1"/>
  <c r="V86" s="1"/>
  <c r="W86" s="1"/>
  <c r="O85"/>
  <c r="N85"/>
  <c r="Q85" s="1"/>
  <c r="R85" s="1"/>
  <c r="S85" s="1"/>
  <c r="M85"/>
  <c r="U85" s="1"/>
  <c r="V85" s="1"/>
  <c r="W85" s="1"/>
  <c r="O84"/>
  <c r="N84"/>
  <c r="Q84" s="1"/>
  <c r="M84"/>
  <c r="U84" s="1"/>
  <c r="V84" s="1"/>
  <c r="W84" s="1"/>
  <c r="O83"/>
  <c r="P83" s="1"/>
  <c r="N83"/>
  <c r="Q83" s="1"/>
  <c r="R83" s="1"/>
  <c r="S83" s="1"/>
  <c r="M83"/>
  <c r="U83" s="1"/>
  <c r="V83" s="1"/>
  <c r="W83" s="1"/>
  <c r="O82"/>
  <c r="P82" s="1"/>
  <c r="N82"/>
  <c r="Q82" s="1"/>
  <c r="R82" s="1"/>
  <c r="S82" s="1"/>
  <c r="M82"/>
  <c r="U82" s="1"/>
  <c r="V82" s="1"/>
  <c r="W82" s="1"/>
  <c r="O81"/>
  <c r="N81"/>
  <c r="Q81" s="1"/>
  <c r="R81" s="1"/>
  <c r="S81" s="1"/>
  <c r="M81"/>
  <c r="U81" s="1"/>
  <c r="V81" s="1"/>
  <c r="W81" s="1"/>
  <c r="O80"/>
  <c r="N80"/>
  <c r="Q80" s="1"/>
  <c r="M80"/>
  <c r="U80" s="1"/>
  <c r="V80" s="1"/>
  <c r="W80" s="1"/>
  <c r="O79"/>
  <c r="P79" s="1"/>
  <c r="N79"/>
  <c r="Q79" s="1"/>
  <c r="R79" s="1"/>
  <c r="S79" s="1"/>
  <c r="M79"/>
  <c r="U79" s="1"/>
  <c r="V79" s="1"/>
  <c r="W79" s="1"/>
  <c r="O78"/>
  <c r="P78" s="1"/>
  <c r="N78"/>
  <c r="Q78" s="1"/>
  <c r="R78" s="1"/>
  <c r="S78" s="1"/>
  <c r="M78"/>
  <c r="U78" s="1"/>
  <c r="V78" s="1"/>
  <c r="W78" s="1"/>
  <c r="O77"/>
  <c r="N77"/>
  <c r="Q77" s="1"/>
  <c r="R77" s="1"/>
  <c r="S77" s="1"/>
  <c r="M77"/>
  <c r="U77" s="1"/>
  <c r="V77" s="1"/>
  <c r="W77" s="1"/>
  <c r="O76"/>
  <c r="N76"/>
  <c r="Q76" s="1"/>
  <c r="M76"/>
  <c r="U76" s="1"/>
  <c r="V76" s="1"/>
  <c r="W76" s="1"/>
  <c r="O75"/>
  <c r="P75" s="1"/>
  <c r="N75"/>
  <c r="Q75" s="1"/>
  <c r="R75" s="1"/>
  <c r="S75" s="1"/>
  <c r="M75"/>
  <c r="U75" s="1"/>
  <c r="V75" s="1"/>
  <c r="W75" s="1"/>
  <c r="O74"/>
  <c r="P74" s="1"/>
  <c r="N74"/>
  <c r="Q74" s="1"/>
  <c r="R74" s="1"/>
  <c r="S74" s="1"/>
  <c r="M74"/>
  <c r="U74" s="1"/>
  <c r="V74" s="1"/>
  <c r="W74" s="1"/>
  <c r="O73"/>
  <c r="N73"/>
  <c r="Q73" s="1"/>
  <c r="R73" s="1"/>
  <c r="S73" s="1"/>
  <c r="M73"/>
  <c r="U73" s="1"/>
  <c r="V73" s="1"/>
  <c r="W73" s="1"/>
  <c r="O72"/>
  <c r="N72"/>
  <c r="Q72" s="1"/>
  <c r="M72"/>
  <c r="U72" s="1"/>
  <c r="V72" s="1"/>
  <c r="W72" s="1"/>
  <c r="O71"/>
  <c r="P71" s="1"/>
  <c r="N71"/>
  <c r="Q71" s="1"/>
  <c r="R71" s="1"/>
  <c r="S71" s="1"/>
  <c r="M71"/>
  <c r="U71" s="1"/>
  <c r="V71" s="1"/>
  <c r="W71" s="1"/>
  <c r="O70"/>
  <c r="P70" s="1"/>
  <c r="N70"/>
  <c r="Q70" s="1"/>
  <c r="R70" s="1"/>
  <c r="S70" s="1"/>
  <c r="M70"/>
  <c r="U70" s="1"/>
  <c r="V70" s="1"/>
  <c r="W70" s="1"/>
  <c r="O69"/>
  <c r="N69"/>
  <c r="Q69" s="1"/>
  <c r="R69" s="1"/>
  <c r="S69" s="1"/>
  <c r="M69"/>
  <c r="U69" s="1"/>
  <c r="V69" s="1"/>
  <c r="W69" s="1"/>
  <c r="O68"/>
  <c r="N68"/>
  <c r="Q68" s="1"/>
  <c r="M68"/>
  <c r="U68" s="1"/>
  <c r="V68" s="1"/>
  <c r="W68" s="1"/>
  <c r="O67"/>
  <c r="P67" s="1"/>
  <c r="N67"/>
  <c r="Q67" s="1"/>
  <c r="R67" s="1"/>
  <c r="S67" s="1"/>
  <c r="M67"/>
  <c r="U67" s="1"/>
  <c r="V67" s="1"/>
  <c r="W67" s="1"/>
  <c r="O66"/>
  <c r="P66" s="1"/>
  <c r="N66"/>
  <c r="Q66" s="1"/>
  <c r="R66" s="1"/>
  <c r="S66" s="1"/>
  <c r="M66"/>
  <c r="U66" s="1"/>
  <c r="V66" s="1"/>
  <c r="W66" s="1"/>
  <c r="O65"/>
  <c r="N65"/>
  <c r="Q65" s="1"/>
  <c r="R65" s="1"/>
  <c r="S65" s="1"/>
  <c r="M65"/>
  <c r="U65" s="1"/>
  <c r="V65" s="1"/>
  <c r="W65" s="1"/>
  <c r="O64"/>
  <c r="N64"/>
  <c r="Q64" s="1"/>
  <c r="M64"/>
  <c r="U64" s="1"/>
  <c r="V64" s="1"/>
  <c r="W64" s="1"/>
  <c r="O63"/>
  <c r="P63" s="1"/>
  <c r="N63"/>
  <c r="Q63" s="1"/>
  <c r="R63" s="1"/>
  <c r="S63" s="1"/>
  <c r="M63"/>
  <c r="U63" s="1"/>
  <c r="V63" s="1"/>
  <c r="W63" s="1"/>
  <c r="O62"/>
  <c r="P62" s="1"/>
  <c r="N62"/>
  <c r="Q62" s="1"/>
  <c r="R62" s="1"/>
  <c r="S62" s="1"/>
  <c r="M62"/>
  <c r="U62" s="1"/>
  <c r="V62" s="1"/>
  <c r="W62" s="1"/>
  <c r="O61"/>
  <c r="N61"/>
  <c r="Q61" s="1"/>
  <c r="R61" s="1"/>
  <c r="S61" s="1"/>
  <c r="M61"/>
  <c r="U61" s="1"/>
  <c r="V61" s="1"/>
  <c r="W61" s="1"/>
  <c r="O60"/>
  <c r="N60"/>
  <c r="Q60" s="1"/>
  <c r="M60"/>
  <c r="U60" s="1"/>
  <c r="V60" s="1"/>
  <c r="W60" s="1"/>
  <c r="O59"/>
  <c r="P59" s="1"/>
  <c r="N59"/>
  <c r="Q59" s="1"/>
  <c r="R59" s="1"/>
  <c r="S59" s="1"/>
  <c r="M59"/>
  <c r="U59" s="1"/>
  <c r="V59" s="1"/>
  <c r="W59" s="1"/>
  <c r="O58"/>
  <c r="P58" s="1"/>
  <c r="N58"/>
  <c r="Q58" s="1"/>
  <c r="R58" s="1"/>
  <c r="S58" s="1"/>
  <c r="M58"/>
  <c r="U58" s="1"/>
  <c r="V58" s="1"/>
  <c r="W58" s="1"/>
  <c r="O57"/>
  <c r="N57"/>
  <c r="Q57" s="1"/>
  <c r="R57" s="1"/>
  <c r="S57" s="1"/>
  <c r="M57"/>
  <c r="U57" s="1"/>
  <c r="V57" s="1"/>
  <c r="W57" s="1"/>
  <c r="O56"/>
  <c r="N56"/>
  <c r="Q56" s="1"/>
  <c r="M56"/>
  <c r="U56" s="1"/>
  <c r="V56" s="1"/>
  <c r="W56" s="1"/>
  <c r="O55"/>
  <c r="P55" s="1"/>
  <c r="N55"/>
  <c r="Q55" s="1"/>
  <c r="R55" s="1"/>
  <c r="S55" s="1"/>
  <c r="M55"/>
  <c r="U55" s="1"/>
  <c r="V55" s="1"/>
  <c r="W55" s="1"/>
  <c r="O54"/>
  <c r="P54" s="1"/>
  <c r="N54"/>
  <c r="Q54" s="1"/>
  <c r="R54" s="1"/>
  <c r="S54" s="1"/>
  <c r="M54"/>
  <c r="U54" s="1"/>
  <c r="V54" s="1"/>
  <c r="W54" s="1"/>
  <c r="O53"/>
  <c r="N53"/>
  <c r="Q53" s="1"/>
  <c r="R53" s="1"/>
  <c r="S53" s="1"/>
  <c r="M53"/>
  <c r="U53" s="1"/>
  <c r="V53" s="1"/>
  <c r="W53" s="1"/>
  <c r="O52"/>
  <c r="N52"/>
  <c r="Q52" s="1"/>
  <c r="M52"/>
  <c r="U52" s="1"/>
  <c r="V52" s="1"/>
  <c r="W52" s="1"/>
  <c r="O51"/>
  <c r="P51" s="1"/>
  <c r="N51"/>
  <c r="Q51" s="1"/>
  <c r="R51" s="1"/>
  <c r="S51" s="1"/>
  <c r="M51"/>
  <c r="U51" s="1"/>
  <c r="V51" s="1"/>
  <c r="W51" s="1"/>
  <c r="O50"/>
  <c r="P50" s="1"/>
  <c r="N50"/>
  <c r="Q50" s="1"/>
  <c r="R50" s="1"/>
  <c r="S50" s="1"/>
  <c r="M50"/>
  <c r="U50" s="1"/>
  <c r="V50" s="1"/>
  <c r="W50" s="1"/>
  <c r="O49"/>
  <c r="N49"/>
  <c r="Q49" s="1"/>
  <c r="R49" s="1"/>
  <c r="S49" s="1"/>
  <c r="M49"/>
  <c r="U49" s="1"/>
  <c r="V49" s="1"/>
  <c r="W49" s="1"/>
  <c r="O48"/>
  <c r="N48"/>
  <c r="Q48" s="1"/>
  <c r="M48"/>
  <c r="U48" s="1"/>
  <c r="V48" s="1"/>
  <c r="W48" s="1"/>
  <c r="O47"/>
  <c r="P47" s="1"/>
  <c r="N47"/>
  <c r="Q47" s="1"/>
  <c r="R47" s="1"/>
  <c r="S47" s="1"/>
  <c r="M47"/>
  <c r="U47" s="1"/>
  <c r="V47" s="1"/>
  <c r="W47" s="1"/>
  <c r="O46"/>
  <c r="P46" s="1"/>
  <c r="N46"/>
  <c r="Q46" s="1"/>
  <c r="R46" s="1"/>
  <c r="S46" s="1"/>
  <c r="M46"/>
  <c r="U46" s="1"/>
  <c r="V46" s="1"/>
  <c r="W46" s="1"/>
  <c r="O45"/>
  <c r="N45"/>
  <c r="Q45" s="1"/>
  <c r="R45" s="1"/>
  <c r="S45" s="1"/>
  <c r="M45"/>
  <c r="U45" s="1"/>
  <c r="V45" s="1"/>
  <c r="W45" s="1"/>
  <c r="O44"/>
  <c r="N44"/>
  <c r="Q44" s="1"/>
  <c r="M44"/>
  <c r="U44" s="1"/>
  <c r="V44" s="1"/>
  <c r="W44" s="1"/>
  <c r="O43"/>
  <c r="P43" s="1"/>
  <c r="N43"/>
  <c r="Q43" s="1"/>
  <c r="R43" s="1"/>
  <c r="S43" s="1"/>
  <c r="M43"/>
  <c r="U43" s="1"/>
  <c r="V43" s="1"/>
  <c r="W43" s="1"/>
  <c r="O42"/>
  <c r="P42" s="1"/>
  <c r="N42"/>
  <c r="Q42" s="1"/>
  <c r="R42" s="1"/>
  <c r="S42" s="1"/>
  <c r="M42"/>
  <c r="U42" s="1"/>
  <c r="V42" s="1"/>
  <c r="W42" s="1"/>
  <c r="O41"/>
  <c r="N41"/>
  <c r="Q41" s="1"/>
  <c r="R41" s="1"/>
  <c r="S41" s="1"/>
  <c r="M41"/>
  <c r="U41" s="1"/>
  <c r="V41" s="1"/>
  <c r="W41" s="1"/>
  <c r="O40"/>
  <c r="N40"/>
  <c r="Q40" s="1"/>
  <c r="M40"/>
  <c r="U40" s="1"/>
  <c r="V40" s="1"/>
  <c r="W40" s="1"/>
  <c r="O39"/>
  <c r="P39" s="1"/>
  <c r="N39"/>
  <c r="Q39" s="1"/>
  <c r="R39" s="1"/>
  <c r="S39" s="1"/>
  <c r="M39"/>
  <c r="U39" s="1"/>
  <c r="V39" s="1"/>
  <c r="W39" s="1"/>
  <c r="O38"/>
  <c r="P38" s="1"/>
  <c r="N38"/>
  <c r="Q38" s="1"/>
  <c r="R38" s="1"/>
  <c r="S38" s="1"/>
  <c r="M38"/>
  <c r="U38" s="1"/>
  <c r="V38" s="1"/>
  <c r="W38" s="1"/>
  <c r="O37"/>
  <c r="N37"/>
  <c r="Q37" s="1"/>
  <c r="R37" s="1"/>
  <c r="S37" s="1"/>
  <c r="M37"/>
  <c r="U37" s="1"/>
  <c r="V37" s="1"/>
  <c r="W37" s="1"/>
  <c r="O36"/>
  <c r="N36"/>
  <c r="Q36" s="1"/>
  <c r="M36"/>
  <c r="U36" s="1"/>
  <c r="V36" s="1"/>
  <c r="W36" s="1"/>
  <c r="O35"/>
  <c r="P35" s="1"/>
  <c r="N35"/>
  <c r="Q35" s="1"/>
  <c r="R35" s="1"/>
  <c r="S35" s="1"/>
  <c r="M35"/>
  <c r="U35" s="1"/>
  <c r="V35" s="1"/>
  <c r="W35" s="1"/>
  <c r="O34"/>
  <c r="P34" s="1"/>
  <c r="N34"/>
  <c r="Q34" s="1"/>
  <c r="R34" s="1"/>
  <c r="S34" s="1"/>
  <c r="M34"/>
  <c r="U34" s="1"/>
  <c r="V34" s="1"/>
  <c r="W34" s="1"/>
  <c r="O33"/>
  <c r="N33"/>
  <c r="Q33" s="1"/>
  <c r="R33" s="1"/>
  <c r="S33" s="1"/>
  <c r="M33"/>
  <c r="U33" s="1"/>
  <c r="V33" s="1"/>
  <c r="W33" s="1"/>
  <c r="O32"/>
  <c r="N32"/>
  <c r="Q32" s="1"/>
  <c r="M32"/>
  <c r="U32" s="1"/>
  <c r="V32" s="1"/>
  <c r="W32" s="1"/>
  <c r="O31"/>
  <c r="P31" s="1"/>
  <c r="N31"/>
  <c r="Q31" s="1"/>
  <c r="R31" s="1"/>
  <c r="S31" s="1"/>
  <c r="M31"/>
  <c r="U31" s="1"/>
  <c r="V31" s="1"/>
  <c r="W31" s="1"/>
  <c r="O30"/>
  <c r="P30" s="1"/>
  <c r="N30"/>
  <c r="Q30" s="1"/>
  <c r="R30" s="1"/>
  <c r="S30" s="1"/>
  <c r="M30"/>
  <c r="U30" s="1"/>
  <c r="V30" s="1"/>
  <c r="W30" s="1"/>
  <c r="O29"/>
  <c r="N29"/>
  <c r="Q29" s="1"/>
  <c r="R29" s="1"/>
  <c r="S29" s="1"/>
  <c r="M29"/>
  <c r="U29" s="1"/>
  <c r="V29" s="1"/>
  <c r="W29" s="1"/>
  <c r="O28"/>
  <c r="N28"/>
  <c r="Q28" s="1"/>
  <c r="M28"/>
  <c r="U28" s="1"/>
  <c r="V28" s="1"/>
  <c r="W28" s="1"/>
  <c r="O27"/>
  <c r="P27" s="1"/>
  <c r="N27"/>
  <c r="Q27" s="1"/>
  <c r="R27" s="1"/>
  <c r="S27" s="1"/>
  <c r="M27"/>
  <c r="U27" s="1"/>
  <c r="V27" s="1"/>
  <c r="W27" s="1"/>
  <c r="O26"/>
  <c r="P26" s="1"/>
  <c r="N26"/>
  <c r="Q26" s="1"/>
  <c r="R26" s="1"/>
  <c r="S26" s="1"/>
  <c r="M26"/>
  <c r="U26" s="1"/>
  <c r="V26" s="1"/>
  <c r="W26" s="1"/>
  <c r="O25"/>
  <c r="N25"/>
  <c r="Q25" s="1"/>
  <c r="R25" s="1"/>
  <c r="S25" s="1"/>
  <c r="M25"/>
  <c r="U25" s="1"/>
  <c r="V25" s="1"/>
  <c r="W25" s="1"/>
  <c r="O24"/>
  <c r="N24"/>
  <c r="Q24" s="1"/>
  <c r="M24"/>
  <c r="U24" s="1"/>
  <c r="V24" s="1"/>
  <c r="W24" s="1"/>
  <c r="O23"/>
  <c r="P23" s="1"/>
  <c r="N23"/>
  <c r="Q23" s="1"/>
  <c r="R23" s="1"/>
  <c r="S23" s="1"/>
  <c r="M23"/>
  <c r="U23" s="1"/>
  <c r="V23" s="1"/>
  <c r="W23" s="1"/>
  <c r="C23"/>
  <c r="D23" s="1"/>
  <c r="AC726" s="1"/>
  <c r="AE726" s="1"/>
  <c r="A23"/>
  <c r="O22"/>
  <c r="N22"/>
  <c r="Q22" s="1"/>
  <c r="M22"/>
  <c r="U22" s="1"/>
  <c r="V22" s="1"/>
  <c r="W22" s="1"/>
  <c r="C22"/>
  <c r="D22" s="1"/>
  <c r="AC666" s="1"/>
  <c r="AE666" s="1"/>
  <c r="A22"/>
  <c r="O21"/>
  <c r="N21"/>
  <c r="Q21" s="1"/>
  <c r="R21" s="1"/>
  <c r="S21" s="1"/>
  <c r="M21"/>
  <c r="U21" s="1"/>
  <c r="V21" s="1"/>
  <c r="W21" s="1"/>
  <c r="C21"/>
  <c r="D21" s="1"/>
  <c r="AC606" s="1"/>
  <c r="AE606" s="1"/>
  <c r="A21"/>
  <c r="O20"/>
  <c r="P20" s="1"/>
  <c r="N20"/>
  <c r="Q20" s="1"/>
  <c r="R20" s="1"/>
  <c r="S20" s="1"/>
  <c r="M20"/>
  <c r="U20" s="1"/>
  <c r="V20" s="1"/>
  <c r="W20" s="1"/>
  <c r="C20"/>
  <c r="D20" s="1"/>
  <c r="AC546" s="1"/>
  <c r="AE546" s="1"/>
  <c r="A20"/>
  <c r="O19"/>
  <c r="P19" s="1"/>
  <c r="N19"/>
  <c r="Q19" s="1"/>
  <c r="R19" s="1"/>
  <c r="S19" s="1"/>
  <c r="M19"/>
  <c r="U19" s="1"/>
  <c r="V19" s="1"/>
  <c r="W19" s="1"/>
  <c r="C19"/>
  <c r="D19" s="1"/>
  <c r="AC486" s="1"/>
  <c r="AE486" s="1"/>
  <c r="A19"/>
  <c r="O18"/>
  <c r="N18"/>
  <c r="Q18" s="1"/>
  <c r="M18"/>
  <c r="U18" s="1"/>
  <c r="V18" s="1"/>
  <c r="W18" s="1"/>
  <c r="C18"/>
  <c r="D18" s="1"/>
  <c r="AC426" s="1"/>
  <c r="AE426" s="1"/>
  <c r="A18"/>
  <c r="O17"/>
  <c r="N17"/>
  <c r="Q17" s="1"/>
  <c r="R17" s="1"/>
  <c r="S17" s="1"/>
  <c r="M17"/>
  <c r="U17" s="1"/>
  <c r="V17" s="1"/>
  <c r="W17" s="1"/>
  <c r="C17"/>
  <c r="D17" s="1"/>
  <c r="AC366" s="1"/>
  <c r="AE366" s="1"/>
  <c r="A17"/>
  <c r="O16"/>
  <c r="P16" s="1"/>
  <c r="N16"/>
  <c r="Q16" s="1"/>
  <c r="R16" s="1"/>
  <c r="S16" s="1"/>
  <c r="M16"/>
  <c r="U16" s="1"/>
  <c r="V16" s="1"/>
  <c r="W16" s="1"/>
  <c r="C16"/>
  <c r="D16" s="1"/>
  <c r="AC306" s="1"/>
  <c r="AE306" s="1"/>
  <c r="A16"/>
  <c r="O15"/>
  <c r="P15" s="1"/>
  <c r="N15"/>
  <c r="Q15" s="1"/>
  <c r="R15" s="1"/>
  <c r="S15" s="1"/>
  <c r="M15"/>
  <c r="U15" s="1"/>
  <c r="V15" s="1"/>
  <c r="W15" s="1"/>
  <c r="C15"/>
  <c r="D15" s="1"/>
  <c r="AC246" s="1"/>
  <c r="AE246" s="1"/>
  <c r="A15"/>
  <c r="O14"/>
  <c r="N14"/>
  <c r="Q14" s="1"/>
  <c r="M14"/>
  <c r="U14" s="1"/>
  <c r="V14" s="1"/>
  <c r="W14" s="1"/>
  <c r="C14"/>
  <c r="D14" s="1"/>
  <c r="AC216" s="1"/>
  <c r="AE216" s="1"/>
  <c r="A14"/>
  <c r="O13"/>
  <c r="N13"/>
  <c r="Q13" s="1"/>
  <c r="R13" s="1"/>
  <c r="S13" s="1"/>
  <c r="M13"/>
  <c r="U13" s="1"/>
  <c r="V13" s="1"/>
  <c r="W13" s="1"/>
  <c r="C13"/>
  <c r="D13" s="1"/>
  <c r="AC186" s="1"/>
  <c r="AE186" s="1"/>
  <c r="A13"/>
  <c r="O12"/>
  <c r="P12" s="1"/>
  <c r="N12"/>
  <c r="Q12" s="1"/>
  <c r="R12" s="1"/>
  <c r="S12" s="1"/>
  <c r="M12"/>
  <c r="U12" s="1"/>
  <c r="V12" s="1"/>
  <c r="W12" s="1"/>
  <c r="C12"/>
  <c r="D12" s="1"/>
  <c r="AC156" s="1"/>
  <c r="AE156" s="1"/>
  <c r="O11"/>
  <c r="P11" s="1"/>
  <c r="N11"/>
  <c r="Q11" s="1"/>
  <c r="R11" s="1"/>
  <c r="S11" s="1"/>
  <c r="M11"/>
  <c r="U11" s="1"/>
  <c r="V11" s="1"/>
  <c r="W11" s="1"/>
  <c r="C11"/>
  <c r="D11" s="1"/>
  <c r="AC126" s="1"/>
  <c r="AE126" s="1"/>
  <c r="O10"/>
  <c r="P10" s="1"/>
  <c r="N10"/>
  <c r="Q10" s="1"/>
  <c r="R10" s="1"/>
  <c r="S10" s="1"/>
  <c r="M10"/>
  <c r="U10" s="1"/>
  <c r="V10" s="1"/>
  <c r="W10" s="1"/>
  <c r="C10"/>
  <c r="D10" s="1"/>
  <c r="AC102" s="1"/>
  <c r="AE102" s="1"/>
  <c r="O9"/>
  <c r="P9" s="1"/>
  <c r="N9"/>
  <c r="Q9" s="1"/>
  <c r="R9" s="1"/>
  <c r="S9" s="1"/>
  <c r="M9"/>
  <c r="U9" s="1"/>
  <c r="V9" s="1"/>
  <c r="W9" s="1"/>
  <c r="C9"/>
  <c r="D9" s="1"/>
  <c r="AC78" s="1"/>
  <c r="AE78" s="1"/>
  <c r="O8"/>
  <c r="P8" s="1"/>
  <c r="N8"/>
  <c r="Q8" s="1"/>
  <c r="R8" s="1"/>
  <c r="S8" s="1"/>
  <c r="M8"/>
  <c r="U8" s="1"/>
  <c r="V8" s="1"/>
  <c r="W8" s="1"/>
  <c r="C8"/>
  <c r="D8" s="1"/>
  <c r="AC54" s="1"/>
  <c r="AE54" s="1"/>
  <c r="O7"/>
  <c r="P7" s="1"/>
  <c r="N7"/>
  <c r="Q7" s="1"/>
  <c r="R7" s="1"/>
  <c r="S7" s="1"/>
  <c r="M7"/>
  <c r="U7" s="1"/>
  <c r="V7" s="1"/>
  <c r="W7" s="1"/>
  <c r="C7"/>
  <c r="D7" s="1"/>
  <c r="AC30" s="1"/>
  <c r="AE30" s="1"/>
  <c r="A7"/>
  <c r="O6"/>
  <c r="N6"/>
  <c r="Q6" s="1"/>
  <c r="M6"/>
  <c r="U6" s="1"/>
  <c r="V6" s="1"/>
  <c r="W6" s="1"/>
  <c r="C6"/>
  <c r="D6" s="1"/>
  <c r="B2"/>
  <c r="AC30" i="30"/>
  <c r="AE30" s="1"/>
  <c r="O728"/>
  <c r="N728"/>
  <c r="Q728" s="1"/>
  <c r="R728" s="1"/>
  <c r="S728" s="1"/>
  <c r="M728"/>
  <c r="U728" s="1"/>
  <c r="V728" s="1"/>
  <c r="W728" s="1"/>
  <c r="O727"/>
  <c r="N727"/>
  <c r="Q727" s="1"/>
  <c r="M727"/>
  <c r="U727" s="1"/>
  <c r="V727" s="1"/>
  <c r="W727" s="1"/>
  <c r="O726"/>
  <c r="P726" s="1"/>
  <c r="N726"/>
  <c r="Q726" s="1"/>
  <c r="M726"/>
  <c r="U726" s="1"/>
  <c r="V726" s="1"/>
  <c r="W726" s="1"/>
  <c r="O725"/>
  <c r="P725" s="1"/>
  <c r="N725"/>
  <c r="Q725" s="1"/>
  <c r="R725" s="1"/>
  <c r="S725" s="1"/>
  <c r="M725"/>
  <c r="U725" s="1"/>
  <c r="V725" s="1"/>
  <c r="W725" s="1"/>
  <c r="O724"/>
  <c r="N724"/>
  <c r="Q724" s="1"/>
  <c r="R724" s="1"/>
  <c r="S724" s="1"/>
  <c r="M724"/>
  <c r="U724" s="1"/>
  <c r="V724" s="1"/>
  <c r="W724" s="1"/>
  <c r="O723"/>
  <c r="N723"/>
  <c r="Q723" s="1"/>
  <c r="M723"/>
  <c r="U723" s="1"/>
  <c r="V723" s="1"/>
  <c r="W723" s="1"/>
  <c r="O722"/>
  <c r="P722" s="1"/>
  <c r="N722"/>
  <c r="Q722" s="1"/>
  <c r="M722"/>
  <c r="U722" s="1"/>
  <c r="V722" s="1"/>
  <c r="W722" s="1"/>
  <c r="O721"/>
  <c r="P721" s="1"/>
  <c r="N721"/>
  <c r="Q721" s="1"/>
  <c r="R721" s="1"/>
  <c r="S721" s="1"/>
  <c r="M721"/>
  <c r="U721" s="1"/>
  <c r="V721" s="1"/>
  <c r="W721" s="1"/>
  <c r="O720"/>
  <c r="N720"/>
  <c r="Q720" s="1"/>
  <c r="R720" s="1"/>
  <c r="S720" s="1"/>
  <c r="M720"/>
  <c r="U720" s="1"/>
  <c r="V720" s="1"/>
  <c r="W720" s="1"/>
  <c r="O719"/>
  <c r="N719"/>
  <c r="Q719" s="1"/>
  <c r="M719"/>
  <c r="U719" s="1"/>
  <c r="V719" s="1"/>
  <c r="W719" s="1"/>
  <c r="O718"/>
  <c r="P718" s="1"/>
  <c r="N718"/>
  <c r="Q718" s="1"/>
  <c r="R718" s="1"/>
  <c r="S718" s="1"/>
  <c r="M718"/>
  <c r="U718" s="1"/>
  <c r="V718" s="1"/>
  <c r="W718" s="1"/>
  <c r="O717"/>
  <c r="P717" s="1"/>
  <c r="N717"/>
  <c r="Q717" s="1"/>
  <c r="R717" s="1"/>
  <c r="S717" s="1"/>
  <c r="M717"/>
  <c r="U717" s="1"/>
  <c r="V717" s="1"/>
  <c r="W717" s="1"/>
  <c r="O716"/>
  <c r="N716"/>
  <c r="Q716" s="1"/>
  <c r="R716" s="1"/>
  <c r="S716" s="1"/>
  <c r="M716"/>
  <c r="U716" s="1"/>
  <c r="V716" s="1"/>
  <c r="W716" s="1"/>
  <c r="O715"/>
  <c r="N715"/>
  <c r="Q715" s="1"/>
  <c r="M715"/>
  <c r="U715" s="1"/>
  <c r="V715" s="1"/>
  <c r="W715" s="1"/>
  <c r="O714"/>
  <c r="P714" s="1"/>
  <c r="N714"/>
  <c r="Q714" s="1"/>
  <c r="R714" s="1"/>
  <c r="S714" s="1"/>
  <c r="M714"/>
  <c r="U714" s="1"/>
  <c r="V714" s="1"/>
  <c r="W714" s="1"/>
  <c r="O713"/>
  <c r="P713" s="1"/>
  <c r="N713"/>
  <c r="Q713" s="1"/>
  <c r="R713" s="1"/>
  <c r="S713" s="1"/>
  <c r="M713"/>
  <c r="U713" s="1"/>
  <c r="V713" s="1"/>
  <c r="W713" s="1"/>
  <c r="O712"/>
  <c r="N712"/>
  <c r="Q712" s="1"/>
  <c r="R712" s="1"/>
  <c r="S712" s="1"/>
  <c r="M712"/>
  <c r="U712" s="1"/>
  <c r="V712" s="1"/>
  <c r="W712" s="1"/>
  <c r="O711"/>
  <c r="N711"/>
  <c r="Q711" s="1"/>
  <c r="M711"/>
  <c r="U711" s="1"/>
  <c r="V711" s="1"/>
  <c r="W711" s="1"/>
  <c r="O710"/>
  <c r="P710" s="1"/>
  <c r="N710"/>
  <c r="Q710" s="1"/>
  <c r="R710" s="1"/>
  <c r="S710" s="1"/>
  <c r="M710"/>
  <c r="U710" s="1"/>
  <c r="V710" s="1"/>
  <c r="W710" s="1"/>
  <c r="O709"/>
  <c r="P709" s="1"/>
  <c r="N709"/>
  <c r="Q709" s="1"/>
  <c r="R709" s="1"/>
  <c r="S709" s="1"/>
  <c r="M709"/>
  <c r="U709" s="1"/>
  <c r="V709" s="1"/>
  <c r="W709" s="1"/>
  <c r="O708"/>
  <c r="N708"/>
  <c r="Q708" s="1"/>
  <c r="R708" s="1"/>
  <c r="S708" s="1"/>
  <c r="M708"/>
  <c r="U708" s="1"/>
  <c r="V708" s="1"/>
  <c r="W708" s="1"/>
  <c r="O707"/>
  <c r="N707"/>
  <c r="Q707" s="1"/>
  <c r="M707"/>
  <c r="U707" s="1"/>
  <c r="V707" s="1"/>
  <c r="W707" s="1"/>
  <c r="O706"/>
  <c r="P706" s="1"/>
  <c r="N706"/>
  <c r="Q706" s="1"/>
  <c r="R706" s="1"/>
  <c r="S706" s="1"/>
  <c r="M706"/>
  <c r="U706" s="1"/>
  <c r="V706" s="1"/>
  <c r="W706" s="1"/>
  <c r="O705"/>
  <c r="P705" s="1"/>
  <c r="N705"/>
  <c r="Q705" s="1"/>
  <c r="R705" s="1"/>
  <c r="S705" s="1"/>
  <c r="M705"/>
  <c r="U705" s="1"/>
  <c r="V705" s="1"/>
  <c r="W705" s="1"/>
  <c r="O704"/>
  <c r="N704"/>
  <c r="Q704" s="1"/>
  <c r="R704" s="1"/>
  <c r="S704" s="1"/>
  <c r="M704"/>
  <c r="U704" s="1"/>
  <c r="V704" s="1"/>
  <c r="W704" s="1"/>
  <c r="O703"/>
  <c r="N703"/>
  <c r="Q703" s="1"/>
  <c r="M703"/>
  <c r="U703" s="1"/>
  <c r="V703" s="1"/>
  <c r="W703" s="1"/>
  <c r="O702"/>
  <c r="P702" s="1"/>
  <c r="N702"/>
  <c r="Q702" s="1"/>
  <c r="R702" s="1"/>
  <c r="S702" s="1"/>
  <c r="M702"/>
  <c r="U702" s="1"/>
  <c r="V702" s="1"/>
  <c r="W702" s="1"/>
  <c r="O701"/>
  <c r="P701" s="1"/>
  <c r="N701"/>
  <c r="Q701" s="1"/>
  <c r="R701" s="1"/>
  <c r="S701" s="1"/>
  <c r="M701"/>
  <c r="U701" s="1"/>
  <c r="V701" s="1"/>
  <c r="W701" s="1"/>
  <c r="O700"/>
  <c r="N700"/>
  <c r="Q700" s="1"/>
  <c r="R700" s="1"/>
  <c r="S700" s="1"/>
  <c r="M700"/>
  <c r="U700" s="1"/>
  <c r="V700" s="1"/>
  <c r="W700" s="1"/>
  <c r="O699"/>
  <c r="N699"/>
  <c r="Q699" s="1"/>
  <c r="M699"/>
  <c r="U699" s="1"/>
  <c r="V699" s="1"/>
  <c r="W699" s="1"/>
  <c r="O698"/>
  <c r="P698" s="1"/>
  <c r="N698"/>
  <c r="Q698" s="1"/>
  <c r="R698" s="1"/>
  <c r="S698" s="1"/>
  <c r="M698"/>
  <c r="U698" s="1"/>
  <c r="V698" s="1"/>
  <c r="W698" s="1"/>
  <c r="O697"/>
  <c r="P697" s="1"/>
  <c r="N697"/>
  <c r="Q697" s="1"/>
  <c r="R697" s="1"/>
  <c r="S697" s="1"/>
  <c r="M697"/>
  <c r="U697" s="1"/>
  <c r="V697" s="1"/>
  <c r="W697" s="1"/>
  <c r="O696"/>
  <c r="N696"/>
  <c r="Q696" s="1"/>
  <c r="R696" s="1"/>
  <c r="S696" s="1"/>
  <c r="M696"/>
  <c r="U696" s="1"/>
  <c r="V696" s="1"/>
  <c r="W696" s="1"/>
  <c r="O695"/>
  <c r="N695"/>
  <c r="Q695" s="1"/>
  <c r="M695"/>
  <c r="U695" s="1"/>
  <c r="V695" s="1"/>
  <c r="W695" s="1"/>
  <c r="O694"/>
  <c r="P694" s="1"/>
  <c r="N694"/>
  <c r="Q694" s="1"/>
  <c r="R694" s="1"/>
  <c r="S694" s="1"/>
  <c r="M694"/>
  <c r="U694" s="1"/>
  <c r="V694" s="1"/>
  <c r="W694" s="1"/>
  <c r="O693"/>
  <c r="P693" s="1"/>
  <c r="N693"/>
  <c r="Q693" s="1"/>
  <c r="R693" s="1"/>
  <c r="S693" s="1"/>
  <c r="M693"/>
  <c r="U693" s="1"/>
  <c r="V693" s="1"/>
  <c r="W693" s="1"/>
  <c r="O692"/>
  <c r="N692"/>
  <c r="Q692" s="1"/>
  <c r="R692" s="1"/>
  <c r="S692" s="1"/>
  <c r="M692"/>
  <c r="U692" s="1"/>
  <c r="V692" s="1"/>
  <c r="W692" s="1"/>
  <c r="O691"/>
  <c r="N691"/>
  <c r="Q691" s="1"/>
  <c r="M691"/>
  <c r="U691" s="1"/>
  <c r="V691" s="1"/>
  <c r="W691" s="1"/>
  <c r="O690"/>
  <c r="P690" s="1"/>
  <c r="N690"/>
  <c r="Q690" s="1"/>
  <c r="R690" s="1"/>
  <c r="S690" s="1"/>
  <c r="M690"/>
  <c r="U690" s="1"/>
  <c r="V690" s="1"/>
  <c r="W690" s="1"/>
  <c r="O689"/>
  <c r="P689" s="1"/>
  <c r="N689"/>
  <c r="Q689" s="1"/>
  <c r="R689" s="1"/>
  <c r="S689" s="1"/>
  <c r="M689"/>
  <c r="U689" s="1"/>
  <c r="V689" s="1"/>
  <c r="W689" s="1"/>
  <c r="O688"/>
  <c r="N688"/>
  <c r="Q688" s="1"/>
  <c r="R688" s="1"/>
  <c r="S688" s="1"/>
  <c r="M688"/>
  <c r="U688" s="1"/>
  <c r="V688" s="1"/>
  <c r="W688" s="1"/>
  <c r="O687"/>
  <c r="N687"/>
  <c r="Q687" s="1"/>
  <c r="M687"/>
  <c r="U687" s="1"/>
  <c r="V687" s="1"/>
  <c r="W687" s="1"/>
  <c r="O686"/>
  <c r="P686" s="1"/>
  <c r="N686"/>
  <c r="Q686" s="1"/>
  <c r="R686" s="1"/>
  <c r="S686" s="1"/>
  <c r="M686"/>
  <c r="U686" s="1"/>
  <c r="V686" s="1"/>
  <c r="W686" s="1"/>
  <c r="O685"/>
  <c r="P685" s="1"/>
  <c r="N685"/>
  <c r="Q685" s="1"/>
  <c r="R685" s="1"/>
  <c r="S685" s="1"/>
  <c r="M685"/>
  <c r="U685" s="1"/>
  <c r="V685" s="1"/>
  <c r="W685" s="1"/>
  <c r="O684"/>
  <c r="N684"/>
  <c r="Q684" s="1"/>
  <c r="R684" s="1"/>
  <c r="S684" s="1"/>
  <c r="M684"/>
  <c r="U684" s="1"/>
  <c r="V684" s="1"/>
  <c r="W684" s="1"/>
  <c r="O683"/>
  <c r="N683"/>
  <c r="Q683" s="1"/>
  <c r="M683"/>
  <c r="U683" s="1"/>
  <c r="V683" s="1"/>
  <c r="W683" s="1"/>
  <c r="O682"/>
  <c r="P682" s="1"/>
  <c r="N682"/>
  <c r="Q682" s="1"/>
  <c r="R682" s="1"/>
  <c r="S682" s="1"/>
  <c r="M682"/>
  <c r="U682" s="1"/>
  <c r="V682" s="1"/>
  <c r="W682" s="1"/>
  <c r="O681"/>
  <c r="P681" s="1"/>
  <c r="N681"/>
  <c r="Q681" s="1"/>
  <c r="R681" s="1"/>
  <c r="S681" s="1"/>
  <c r="M681"/>
  <c r="U681" s="1"/>
  <c r="V681" s="1"/>
  <c r="W681" s="1"/>
  <c r="O680"/>
  <c r="N680"/>
  <c r="Q680" s="1"/>
  <c r="R680" s="1"/>
  <c r="S680" s="1"/>
  <c r="M680"/>
  <c r="U680" s="1"/>
  <c r="V680" s="1"/>
  <c r="W680" s="1"/>
  <c r="O679"/>
  <c r="N679"/>
  <c r="Q679" s="1"/>
  <c r="M679"/>
  <c r="U679" s="1"/>
  <c r="V679" s="1"/>
  <c r="W679" s="1"/>
  <c r="O678"/>
  <c r="P678" s="1"/>
  <c r="N678"/>
  <c r="Q678" s="1"/>
  <c r="R678" s="1"/>
  <c r="S678" s="1"/>
  <c r="M678"/>
  <c r="U678" s="1"/>
  <c r="V678" s="1"/>
  <c r="W678" s="1"/>
  <c r="O677"/>
  <c r="P677" s="1"/>
  <c r="N677"/>
  <c r="Q677" s="1"/>
  <c r="R677" s="1"/>
  <c r="S677" s="1"/>
  <c r="M677"/>
  <c r="U677" s="1"/>
  <c r="V677" s="1"/>
  <c r="W677" s="1"/>
  <c r="O676"/>
  <c r="N676"/>
  <c r="Q676" s="1"/>
  <c r="R676" s="1"/>
  <c r="S676" s="1"/>
  <c r="M676"/>
  <c r="U676" s="1"/>
  <c r="V676" s="1"/>
  <c r="W676" s="1"/>
  <c r="O675"/>
  <c r="N675"/>
  <c r="Q675" s="1"/>
  <c r="M675"/>
  <c r="U675" s="1"/>
  <c r="V675" s="1"/>
  <c r="W675" s="1"/>
  <c r="O674"/>
  <c r="P674" s="1"/>
  <c r="N674"/>
  <c r="Q674" s="1"/>
  <c r="R674" s="1"/>
  <c r="S674" s="1"/>
  <c r="M674"/>
  <c r="U674" s="1"/>
  <c r="V674" s="1"/>
  <c r="W674" s="1"/>
  <c r="O673"/>
  <c r="P673" s="1"/>
  <c r="N673"/>
  <c r="Q673" s="1"/>
  <c r="R673" s="1"/>
  <c r="S673" s="1"/>
  <c r="M673"/>
  <c r="U673" s="1"/>
  <c r="V673" s="1"/>
  <c r="W673" s="1"/>
  <c r="O672"/>
  <c r="N672"/>
  <c r="Q672" s="1"/>
  <c r="R672" s="1"/>
  <c r="S672" s="1"/>
  <c r="M672"/>
  <c r="U672" s="1"/>
  <c r="V672" s="1"/>
  <c r="W672" s="1"/>
  <c r="O671"/>
  <c r="N671"/>
  <c r="Q671" s="1"/>
  <c r="M671"/>
  <c r="U671" s="1"/>
  <c r="V671" s="1"/>
  <c r="W671" s="1"/>
  <c r="O670"/>
  <c r="P670" s="1"/>
  <c r="N670"/>
  <c r="Q670" s="1"/>
  <c r="R670" s="1"/>
  <c r="S670" s="1"/>
  <c r="M670"/>
  <c r="U670" s="1"/>
  <c r="V670" s="1"/>
  <c r="W670" s="1"/>
  <c r="O669"/>
  <c r="P669" s="1"/>
  <c r="N669"/>
  <c r="Q669" s="1"/>
  <c r="R669" s="1"/>
  <c r="S669" s="1"/>
  <c r="M669"/>
  <c r="U669" s="1"/>
  <c r="V669" s="1"/>
  <c r="W669" s="1"/>
  <c r="O668"/>
  <c r="N668"/>
  <c r="Q668" s="1"/>
  <c r="R668" s="1"/>
  <c r="S668" s="1"/>
  <c r="M668"/>
  <c r="U668" s="1"/>
  <c r="V668" s="1"/>
  <c r="W668" s="1"/>
  <c r="O667"/>
  <c r="N667"/>
  <c r="Q667" s="1"/>
  <c r="M667"/>
  <c r="U667" s="1"/>
  <c r="V667" s="1"/>
  <c r="W667" s="1"/>
  <c r="O666"/>
  <c r="P666" s="1"/>
  <c r="N666"/>
  <c r="Q666" s="1"/>
  <c r="R666" s="1"/>
  <c r="S666" s="1"/>
  <c r="M666"/>
  <c r="U666" s="1"/>
  <c r="V666" s="1"/>
  <c r="W666" s="1"/>
  <c r="O665"/>
  <c r="P665" s="1"/>
  <c r="N665"/>
  <c r="Q665" s="1"/>
  <c r="R665" s="1"/>
  <c r="S665" s="1"/>
  <c r="M665"/>
  <c r="U665" s="1"/>
  <c r="V665" s="1"/>
  <c r="W665" s="1"/>
  <c r="O664"/>
  <c r="N664"/>
  <c r="Q664" s="1"/>
  <c r="R664" s="1"/>
  <c r="S664" s="1"/>
  <c r="M664"/>
  <c r="U664" s="1"/>
  <c r="V664" s="1"/>
  <c r="W664" s="1"/>
  <c r="O663"/>
  <c r="N663"/>
  <c r="Q663" s="1"/>
  <c r="M663"/>
  <c r="U663" s="1"/>
  <c r="V663" s="1"/>
  <c r="W663" s="1"/>
  <c r="O662"/>
  <c r="P662" s="1"/>
  <c r="N662"/>
  <c r="Q662" s="1"/>
  <c r="R662" s="1"/>
  <c r="S662" s="1"/>
  <c r="M662"/>
  <c r="U662" s="1"/>
  <c r="V662" s="1"/>
  <c r="W662" s="1"/>
  <c r="O661"/>
  <c r="P661" s="1"/>
  <c r="N661"/>
  <c r="Q661" s="1"/>
  <c r="R661" s="1"/>
  <c r="S661" s="1"/>
  <c r="M661"/>
  <c r="U661" s="1"/>
  <c r="V661" s="1"/>
  <c r="W661" s="1"/>
  <c r="O660"/>
  <c r="N660"/>
  <c r="Q660" s="1"/>
  <c r="R660" s="1"/>
  <c r="S660" s="1"/>
  <c r="M660"/>
  <c r="U660" s="1"/>
  <c r="V660" s="1"/>
  <c r="W660" s="1"/>
  <c r="O659"/>
  <c r="N659"/>
  <c r="Q659" s="1"/>
  <c r="M659"/>
  <c r="U659" s="1"/>
  <c r="V659" s="1"/>
  <c r="W659" s="1"/>
  <c r="O658"/>
  <c r="P658" s="1"/>
  <c r="N658"/>
  <c r="Q658" s="1"/>
  <c r="R658" s="1"/>
  <c r="S658" s="1"/>
  <c r="M658"/>
  <c r="U658" s="1"/>
  <c r="V658" s="1"/>
  <c r="W658" s="1"/>
  <c r="O657"/>
  <c r="P657" s="1"/>
  <c r="N657"/>
  <c r="Q657" s="1"/>
  <c r="R657" s="1"/>
  <c r="S657" s="1"/>
  <c r="M657"/>
  <c r="U657" s="1"/>
  <c r="V657" s="1"/>
  <c r="W657" s="1"/>
  <c r="O656"/>
  <c r="N656"/>
  <c r="Q656" s="1"/>
  <c r="R656" s="1"/>
  <c r="S656" s="1"/>
  <c r="M656"/>
  <c r="U656" s="1"/>
  <c r="V656" s="1"/>
  <c r="W656" s="1"/>
  <c r="O655"/>
  <c r="N655"/>
  <c r="Q655" s="1"/>
  <c r="M655"/>
  <c r="U655" s="1"/>
  <c r="V655" s="1"/>
  <c r="W655" s="1"/>
  <c r="O654"/>
  <c r="P654" s="1"/>
  <c r="N654"/>
  <c r="Q654" s="1"/>
  <c r="R654" s="1"/>
  <c r="S654" s="1"/>
  <c r="M654"/>
  <c r="U654" s="1"/>
  <c r="V654" s="1"/>
  <c r="W654" s="1"/>
  <c r="O653"/>
  <c r="P653" s="1"/>
  <c r="N653"/>
  <c r="Q653" s="1"/>
  <c r="R653" s="1"/>
  <c r="S653" s="1"/>
  <c r="M653"/>
  <c r="U653" s="1"/>
  <c r="V653" s="1"/>
  <c r="W653" s="1"/>
  <c r="O652"/>
  <c r="N652"/>
  <c r="Q652" s="1"/>
  <c r="R652" s="1"/>
  <c r="S652" s="1"/>
  <c r="M652"/>
  <c r="U652" s="1"/>
  <c r="V652" s="1"/>
  <c r="W652" s="1"/>
  <c r="O651"/>
  <c r="N651"/>
  <c r="Q651" s="1"/>
  <c r="M651"/>
  <c r="U651" s="1"/>
  <c r="V651" s="1"/>
  <c r="W651" s="1"/>
  <c r="O650"/>
  <c r="P650" s="1"/>
  <c r="N650"/>
  <c r="Q650" s="1"/>
  <c r="R650" s="1"/>
  <c r="S650" s="1"/>
  <c r="M650"/>
  <c r="U650" s="1"/>
  <c r="V650" s="1"/>
  <c r="W650" s="1"/>
  <c r="O649"/>
  <c r="P649" s="1"/>
  <c r="N649"/>
  <c r="Q649" s="1"/>
  <c r="R649" s="1"/>
  <c r="S649" s="1"/>
  <c r="M649"/>
  <c r="U649" s="1"/>
  <c r="V649" s="1"/>
  <c r="W649" s="1"/>
  <c r="O648"/>
  <c r="N648"/>
  <c r="Q648" s="1"/>
  <c r="R648" s="1"/>
  <c r="S648" s="1"/>
  <c r="M648"/>
  <c r="U648" s="1"/>
  <c r="V648" s="1"/>
  <c r="W648" s="1"/>
  <c r="O647"/>
  <c r="N647"/>
  <c r="Q647" s="1"/>
  <c r="M647"/>
  <c r="U647" s="1"/>
  <c r="V647" s="1"/>
  <c r="W647" s="1"/>
  <c r="O646"/>
  <c r="P646" s="1"/>
  <c r="N646"/>
  <c r="Q646" s="1"/>
  <c r="R646" s="1"/>
  <c r="S646" s="1"/>
  <c r="M646"/>
  <c r="U646" s="1"/>
  <c r="V646" s="1"/>
  <c r="W646" s="1"/>
  <c r="O645"/>
  <c r="P645" s="1"/>
  <c r="N645"/>
  <c r="Q645" s="1"/>
  <c r="R645" s="1"/>
  <c r="S645" s="1"/>
  <c r="M645"/>
  <c r="U645" s="1"/>
  <c r="V645" s="1"/>
  <c r="W645" s="1"/>
  <c r="O644"/>
  <c r="N644"/>
  <c r="Q644" s="1"/>
  <c r="R644" s="1"/>
  <c r="S644" s="1"/>
  <c r="M644"/>
  <c r="U644" s="1"/>
  <c r="V644" s="1"/>
  <c r="W644" s="1"/>
  <c r="O643"/>
  <c r="N643"/>
  <c r="Q643" s="1"/>
  <c r="M643"/>
  <c r="U643" s="1"/>
  <c r="V643" s="1"/>
  <c r="W643" s="1"/>
  <c r="O642"/>
  <c r="P642" s="1"/>
  <c r="N642"/>
  <c r="Q642" s="1"/>
  <c r="R642" s="1"/>
  <c r="S642" s="1"/>
  <c r="M642"/>
  <c r="U642" s="1"/>
  <c r="V642" s="1"/>
  <c r="W642" s="1"/>
  <c r="O641"/>
  <c r="P641" s="1"/>
  <c r="N641"/>
  <c r="Q641" s="1"/>
  <c r="R641" s="1"/>
  <c r="S641" s="1"/>
  <c r="M641"/>
  <c r="U641" s="1"/>
  <c r="V641" s="1"/>
  <c r="W641" s="1"/>
  <c r="O640"/>
  <c r="N640"/>
  <c r="Q640" s="1"/>
  <c r="R640" s="1"/>
  <c r="S640" s="1"/>
  <c r="M640"/>
  <c r="U640" s="1"/>
  <c r="V640" s="1"/>
  <c r="W640" s="1"/>
  <c r="O639"/>
  <c r="N639"/>
  <c r="Q639" s="1"/>
  <c r="M639"/>
  <c r="U639" s="1"/>
  <c r="V639" s="1"/>
  <c r="W639" s="1"/>
  <c r="O638"/>
  <c r="P638" s="1"/>
  <c r="N638"/>
  <c r="Q638" s="1"/>
  <c r="R638" s="1"/>
  <c r="S638" s="1"/>
  <c r="M638"/>
  <c r="U638" s="1"/>
  <c r="V638" s="1"/>
  <c r="W638" s="1"/>
  <c r="O637"/>
  <c r="P637" s="1"/>
  <c r="N637"/>
  <c r="Q637" s="1"/>
  <c r="R637" s="1"/>
  <c r="S637" s="1"/>
  <c r="M637"/>
  <c r="U637" s="1"/>
  <c r="V637" s="1"/>
  <c r="W637" s="1"/>
  <c r="O636"/>
  <c r="N636"/>
  <c r="Q636" s="1"/>
  <c r="R636" s="1"/>
  <c r="S636" s="1"/>
  <c r="M636"/>
  <c r="U636" s="1"/>
  <c r="V636" s="1"/>
  <c r="W636" s="1"/>
  <c r="O635"/>
  <c r="N635"/>
  <c r="Q635" s="1"/>
  <c r="M635"/>
  <c r="U635" s="1"/>
  <c r="V635" s="1"/>
  <c r="W635" s="1"/>
  <c r="O634"/>
  <c r="P634" s="1"/>
  <c r="N634"/>
  <c r="Q634" s="1"/>
  <c r="R634" s="1"/>
  <c r="S634" s="1"/>
  <c r="M634"/>
  <c r="U634" s="1"/>
  <c r="V634" s="1"/>
  <c r="W634" s="1"/>
  <c r="O633"/>
  <c r="P633" s="1"/>
  <c r="N633"/>
  <c r="Q633" s="1"/>
  <c r="R633" s="1"/>
  <c r="S633" s="1"/>
  <c r="M633"/>
  <c r="U633" s="1"/>
  <c r="V633" s="1"/>
  <c r="W633" s="1"/>
  <c r="O632"/>
  <c r="N632"/>
  <c r="Q632" s="1"/>
  <c r="R632" s="1"/>
  <c r="S632" s="1"/>
  <c r="M632"/>
  <c r="U632" s="1"/>
  <c r="V632" s="1"/>
  <c r="W632" s="1"/>
  <c r="O631"/>
  <c r="N631"/>
  <c r="Q631" s="1"/>
  <c r="M631"/>
  <c r="U631" s="1"/>
  <c r="V631" s="1"/>
  <c r="W631" s="1"/>
  <c r="O630"/>
  <c r="P630" s="1"/>
  <c r="N630"/>
  <c r="Q630" s="1"/>
  <c r="R630" s="1"/>
  <c r="S630" s="1"/>
  <c r="M630"/>
  <c r="U630" s="1"/>
  <c r="V630" s="1"/>
  <c r="W630" s="1"/>
  <c r="O629"/>
  <c r="P629" s="1"/>
  <c r="N629"/>
  <c r="Q629" s="1"/>
  <c r="R629" s="1"/>
  <c r="S629" s="1"/>
  <c r="M629"/>
  <c r="U629" s="1"/>
  <c r="V629" s="1"/>
  <c r="W629" s="1"/>
  <c r="O628"/>
  <c r="N628"/>
  <c r="Q628" s="1"/>
  <c r="R628" s="1"/>
  <c r="S628" s="1"/>
  <c r="M628"/>
  <c r="U628" s="1"/>
  <c r="V628" s="1"/>
  <c r="W628" s="1"/>
  <c r="O627"/>
  <c r="N627"/>
  <c r="Q627" s="1"/>
  <c r="M627"/>
  <c r="U627" s="1"/>
  <c r="V627" s="1"/>
  <c r="W627" s="1"/>
  <c r="O626"/>
  <c r="P626" s="1"/>
  <c r="N626"/>
  <c r="Q626" s="1"/>
  <c r="R626" s="1"/>
  <c r="S626" s="1"/>
  <c r="M626"/>
  <c r="U626" s="1"/>
  <c r="V626" s="1"/>
  <c r="W626" s="1"/>
  <c r="O625"/>
  <c r="P625" s="1"/>
  <c r="N625"/>
  <c r="Q625" s="1"/>
  <c r="R625" s="1"/>
  <c r="S625" s="1"/>
  <c r="M625"/>
  <c r="U625" s="1"/>
  <c r="V625" s="1"/>
  <c r="W625" s="1"/>
  <c r="O624"/>
  <c r="N624"/>
  <c r="Q624" s="1"/>
  <c r="R624" s="1"/>
  <c r="S624" s="1"/>
  <c r="M624"/>
  <c r="U624" s="1"/>
  <c r="V624" s="1"/>
  <c r="W624" s="1"/>
  <c r="O623"/>
  <c r="N623"/>
  <c r="Q623" s="1"/>
  <c r="M623"/>
  <c r="U623" s="1"/>
  <c r="V623" s="1"/>
  <c r="W623" s="1"/>
  <c r="O622"/>
  <c r="P622" s="1"/>
  <c r="N622"/>
  <c r="Q622" s="1"/>
  <c r="R622" s="1"/>
  <c r="S622" s="1"/>
  <c r="M622"/>
  <c r="U622" s="1"/>
  <c r="V622" s="1"/>
  <c r="W622" s="1"/>
  <c r="O621"/>
  <c r="P621" s="1"/>
  <c r="N621"/>
  <c r="Q621" s="1"/>
  <c r="R621" s="1"/>
  <c r="S621" s="1"/>
  <c r="M621"/>
  <c r="U621" s="1"/>
  <c r="V621" s="1"/>
  <c r="W621" s="1"/>
  <c r="O620"/>
  <c r="N620"/>
  <c r="Q620" s="1"/>
  <c r="R620" s="1"/>
  <c r="S620" s="1"/>
  <c r="M620"/>
  <c r="U620" s="1"/>
  <c r="V620" s="1"/>
  <c r="W620" s="1"/>
  <c r="O619"/>
  <c r="N619"/>
  <c r="Q619" s="1"/>
  <c r="M619"/>
  <c r="U619" s="1"/>
  <c r="V619" s="1"/>
  <c r="W619" s="1"/>
  <c r="O618"/>
  <c r="P618" s="1"/>
  <c r="N618"/>
  <c r="Q618" s="1"/>
  <c r="R618" s="1"/>
  <c r="S618" s="1"/>
  <c r="M618"/>
  <c r="U618" s="1"/>
  <c r="V618" s="1"/>
  <c r="W618" s="1"/>
  <c r="O617"/>
  <c r="P617" s="1"/>
  <c r="N617"/>
  <c r="Q617" s="1"/>
  <c r="R617" s="1"/>
  <c r="S617" s="1"/>
  <c r="M617"/>
  <c r="U617" s="1"/>
  <c r="V617" s="1"/>
  <c r="W617" s="1"/>
  <c r="O616"/>
  <c r="N616"/>
  <c r="Q616" s="1"/>
  <c r="R616" s="1"/>
  <c r="S616" s="1"/>
  <c r="M616"/>
  <c r="U616" s="1"/>
  <c r="V616" s="1"/>
  <c r="W616" s="1"/>
  <c r="O615"/>
  <c r="N615"/>
  <c r="Q615" s="1"/>
  <c r="M615"/>
  <c r="U615" s="1"/>
  <c r="V615" s="1"/>
  <c r="W615" s="1"/>
  <c r="O614"/>
  <c r="P614" s="1"/>
  <c r="N614"/>
  <c r="Q614" s="1"/>
  <c r="R614" s="1"/>
  <c r="S614" s="1"/>
  <c r="M614"/>
  <c r="U614" s="1"/>
  <c r="V614" s="1"/>
  <c r="W614" s="1"/>
  <c r="O613"/>
  <c r="P613" s="1"/>
  <c r="N613"/>
  <c r="Q613" s="1"/>
  <c r="R613" s="1"/>
  <c r="S613" s="1"/>
  <c r="M613"/>
  <c r="U613" s="1"/>
  <c r="V613" s="1"/>
  <c r="W613" s="1"/>
  <c r="O612"/>
  <c r="N612"/>
  <c r="Q612" s="1"/>
  <c r="R612" s="1"/>
  <c r="S612" s="1"/>
  <c r="M612"/>
  <c r="U612" s="1"/>
  <c r="V612" s="1"/>
  <c r="W612" s="1"/>
  <c r="O611"/>
  <c r="N611"/>
  <c r="Q611" s="1"/>
  <c r="M611"/>
  <c r="U611" s="1"/>
  <c r="V611" s="1"/>
  <c r="W611" s="1"/>
  <c r="O610"/>
  <c r="P610" s="1"/>
  <c r="N610"/>
  <c r="Q610" s="1"/>
  <c r="R610" s="1"/>
  <c r="S610" s="1"/>
  <c r="M610"/>
  <c r="U610" s="1"/>
  <c r="V610" s="1"/>
  <c r="W610" s="1"/>
  <c r="O609"/>
  <c r="P609" s="1"/>
  <c r="N609"/>
  <c r="Q609" s="1"/>
  <c r="R609" s="1"/>
  <c r="S609" s="1"/>
  <c r="M609"/>
  <c r="U609" s="1"/>
  <c r="V609" s="1"/>
  <c r="W609" s="1"/>
  <c r="O608"/>
  <c r="N608"/>
  <c r="Q608" s="1"/>
  <c r="R608" s="1"/>
  <c r="S608" s="1"/>
  <c r="M608"/>
  <c r="U608" s="1"/>
  <c r="V608" s="1"/>
  <c r="W608" s="1"/>
  <c r="O607"/>
  <c r="N607"/>
  <c r="Q607" s="1"/>
  <c r="M607"/>
  <c r="U607" s="1"/>
  <c r="V607" s="1"/>
  <c r="W607" s="1"/>
  <c r="O606"/>
  <c r="P606" s="1"/>
  <c r="N606"/>
  <c r="Q606" s="1"/>
  <c r="R606" s="1"/>
  <c r="S606" s="1"/>
  <c r="M606"/>
  <c r="U606" s="1"/>
  <c r="V606" s="1"/>
  <c r="W606" s="1"/>
  <c r="O605"/>
  <c r="P605" s="1"/>
  <c r="N605"/>
  <c r="Q605" s="1"/>
  <c r="R605" s="1"/>
  <c r="S605" s="1"/>
  <c r="M605"/>
  <c r="U605" s="1"/>
  <c r="V605" s="1"/>
  <c r="W605" s="1"/>
  <c r="O604"/>
  <c r="N604"/>
  <c r="Q604" s="1"/>
  <c r="R604" s="1"/>
  <c r="S604" s="1"/>
  <c r="M604"/>
  <c r="U604" s="1"/>
  <c r="V604" s="1"/>
  <c r="W604" s="1"/>
  <c r="O603"/>
  <c r="N603"/>
  <c r="Q603" s="1"/>
  <c r="M603"/>
  <c r="U603" s="1"/>
  <c r="V603" s="1"/>
  <c r="W603" s="1"/>
  <c r="O602"/>
  <c r="P602" s="1"/>
  <c r="N602"/>
  <c r="Q602" s="1"/>
  <c r="R602" s="1"/>
  <c r="S602" s="1"/>
  <c r="M602"/>
  <c r="U602" s="1"/>
  <c r="V602" s="1"/>
  <c r="W602" s="1"/>
  <c r="O601"/>
  <c r="P601" s="1"/>
  <c r="N601"/>
  <c r="Q601" s="1"/>
  <c r="R601" s="1"/>
  <c r="S601" s="1"/>
  <c r="M601"/>
  <c r="U601" s="1"/>
  <c r="V601" s="1"/>
  <c r="W601" s="1"/>
  <c r="O600"/>
  <c r="N600"/>
  <c r="Q600" s="1"/>
  <c r="R600" s="1"/>
  <c r="S600" s="1"/>
  <c r="M600"/>
  <c r="U600" s="1"/>
  <c r="V600" s="1"/>
  <c r="W600" s="1"/>
  <c r="O599"/>
  <c r="N599"/>
  <c r="Q599" s="1"/>
  <c r="M599"/>
  <c r="U599" s="1"/>
  <c r="V599" s="1"/>
  <c r="W599" s="1"/>
  <c r="O598"/>
  <c r="P598" s="1"/>
  <c r="N598"/>
  <c r="Q598" s="1"/>
  <c r="R598" s="1"/>
  <c r="S598" s="1"/>
  <c r="M598"/>
  <c r="U598" s="1"/>
  <c r="V598" s="1"/>
  <c r="W598" s="1"/>
  <c r="O597"/>
  <c r="P597" s="1"/>
  <c r="N597"/>
  <c r="Q597" s="1"/>
  <c r="R597" s="1"/>
  <c r="S597" s="1"/>
  <c r="M597"/>
  <c r="U597" s="1"/>
  <c r="V597" s="1"/>
  <c r="W597" s="1"/>
  <c r="O596"/>
  <c r="N596"/>
  <c r="Q596" s="1"/>
  <c r="R596" s="1"/>
  <c r="S596" s="1"/>
  <c r="M596"/>
  <c r="U596" s="1"/>
  <c r="V596" s="1"/>
  <c r="W596" s="1"/>
  <c r="O595"/>
  <c r="N595"/>
  <c r="Q595" s="1"/>
  <c r="M595"/>
  <c r="U595" s="1"/>
  <c r="V595" s="1"/>
  <c r="W595" s="1"/>
  <c r="O594"/>
  <c r="P594" s="1"/>
  <c r="N594"/>
  <c r="Q594" s="1"/>
  <c r="R594" s="1"/>
  <c r="S594" s="1"/>
  <c r="M594"/>
  <c r="U594" s="1"/>
  <c r="V594" s="1"/>
  <c r="W594" s="1"/>
  <c r="O593"/>
  <c r="P593" s="1"/>
  <c r="N593"/>
  <c r="Q593" s="1"/>
  <c r="R593" s="1"/>
  <c r="S593" s="1"/>
  <c r="M593"/>
  <c r="U593" s="1"/>
  <c r="V593" s="1"/>
  <c r="W593" s="1"/>
  <c r="O592"/>
  <c r="N592"/>
  <c r="Q592" s="1"/>
  <c r="R592" s="1"/>
  <c r="S592" s="1"/>
  <c r="M592"/>
  <c r="U592" s="1"/>
  <c r="V592" s="1"/>
  <c r="W592" s="1"/>
  <c r="O591"/>
  <c r="N591"/>
  <c r="Q591" s="1"/>
  <c r="M591"/>
  <c r="U591" s="1"/>
  <c r="V591" s="1"/>
  <c r="W591" s="1"/>
  <c r="O590"/>
  <c r="P590" s="1"/>
  <c r="N590"/>
  <c r="Q590" s="1"/>
  <c r="R590" s="1"/>
  <c r="S590" s="1"/>
  <c r="M590"/>
  <c r="U590" s="1"/>
  <c r="V590" s="1"/>
  <c r="W590" s="1"/>
  <c r="O589"/>
  <c r="P589" s="1"/>
  <c r="N589"/>
  <c r="Q589" s="1"/>
  <c r="R589" s="1"/>
  <c r="S589" s="1"/>
  <c r="M589"/>
  <c r="U589" s="1"/>
  <c r="V589" s="1"/>
  <c r="W589" s="1"/>
  <c r="O588"/>
  <c r="N588"/>
  <c r="Q588" s="1"/>
  <c r="R588" s="1"/>
  <c r="S588" s="1"/>
  <c r="M588"/>
  <c r="U588" s="1"/>
  <c r="V588" s="1"/>
  <c r="W588" s="1"/>
  <c r="O587"/>
  <c r="N587"/>
  <c r="Q587" s="1"/>
  <c r="M587"/>
  <c r="U587" s="1"/>
  <c r="V587" s="1"/>
  <c r="W587" s="1"/>
  <c r="O586"/>
  <c r="P586" s="1"/>
  <c r="N586"/>
  <c r="Q586" s="1"/>
  <c r="R586" s="1"/>
  <c r="S586" s="1"/>
  <c r="M586"/>
  <c r="U586" s="1"/>
  <c r="V586" s="1"/>
  <c r="W586" s="1"/>
  <c r="O585"/>
  <c r="P585" s="1"/>
  <c r="N585"/>
  <c r="Q585" s="1"/>
  <c r="R585" s="1"/>
  <c r="S585" s="1"/>
  <c r="M585"/>
  <c r="U585" s="1"/>
  <c r="V585" s="1"/>
  <c r="W585" s="1"/>
  <c r="O584"/>
  <c r="N584"/>
  <c r="Q584" s="1"/>
  <c r="R584" s="1"/>
  <c r="S584" s="1"/>
  <c r="M584"/>
  <c r="U584" s="1"/>
  <c r="V584" s="1"/>
  <c r="W584" s="1"/>
  <c r="O583"/>
  <c r="N583"/>
  <c r="Q583" s="1"/>
  <c r="M583"/>
  <c r="U583" s="1"/>
  <c r="V583" s="1"/>
  <c r="W583" s="1"/>
  <c r="O582"/>
  <c r="P582" s="1"/>
  <c r="N582"/>
  <c r="Q582" s="1"/>
  <c r="R582" s="1"/>
  <c r="S582" s="1"/>
  <c r="M582"/>
  <c r="U582" s="1"/>
  <c r="V582" s="1"/>
  <c r="W582" s="1"/>
  <c r="O581"/>
  <c r="P581" s="1"/>
  <c r="N581"/>
  <c r="Q581" s="1"/>
  <c r="R581" s="1"/>
  <c r="S581" s="1"/>
  <c r="M581"/>
  <c r="U581" s="1"/>
  <c r="V581" s="1"/>
  <c r="W581" s="1"/>
  <c r="O580"/>
  <c r="N580"/>
  <c r="Q580" s="1"/>
  <c r="R580" s="1"/>
  <c r="S580" s="1"/>
  <c r="M580"/>
  <c r="U580" s="1"/>
  <c r="V580" s="1"/>
  <c r="W580" s="1"/>
  <c r="O579"/>
  <c r="N579"/>
  <c r="Q579" s="1"/>
  <c r="M579"/>
  <c r="U579" s="1"/>
  <c r="V579" s="1"/>
  <c r="W579" s="1"/>
  <c r="O578"/>
  <c r="P578" s="1"/>
  <c r="N578"/>
  <c r="Q578" s="1"/>
  <c r="R578" s="1"/>
  <c r="S578" s="1"/>
  <c r="M578"/>
  <c r="U578" s="1"/>
  <c r="V578" s="1"/>
  <c r="W578" s="1"/>
  <c r="O577"/>
  <c r="P577" s="1"/>
  <c r="N577"/>
  <c r="Q577" s="1"/>
  <c r="R577" s="1"/>
  <c r="S577" s="1"/>
  <c r="M577"/>
  <c r="U577" s="1"/>
  <c r="V577" s="1"/>
  <c r="W577" s="1"/>
  <c r="O576"/>
  <c r="N576"/>
  <c r="Q576" s="1"/>
  <c r="R576" s="1"/>
  <c r="S576" s="1"/>
  <c r="M576"/>
  <c r="U576" s="1"/>
  <c r="V576" s="1"/>
  <c r="W576" s="1"/>
  <c r="O575"/>
  <c r="N575"/>
  <c r="Q575" s="1"/>
  <c r="M575"/>
  <c r="U575" s="1"/>
  <c r="V575" s="1"/>
  <c r="W575" s="1"/>
  <c r="O574"/>
  <c r="P574" s="1"/>
  <c r="N574"/>
  <c r="Q574" s="1"/>
  <c r="R574" s="1"/>
  <c r="S574" s="1"/>
  <c r="M574"/>
  <c r="U574" s="1"/>
  <c r="V574" s="1"/>
  <c r="W574" s="1"/>
  <c r="O573"/>
  <c r="P573" s="1"/>
  <c r="N573"/>
  <c r="Q573" s="1"/>
  <c r="R573" s="1"/>
  <c r="S573" s="1"/>
  <c r="M573"/>
  <c r="U573" s="1"/>
  <c r="V573" s="1"/>
  <c r="W573" s="1"/>
  <c r="O572"/>
  <c r="N572"/>
  <c r="Q572" s="1"/>
  <c r="R572" s="1"/>
  <c r="S572" s="1"/>
  <c r="M572"/>
  <c r="U572" s="1"/>
  <c r="V572" s="1"/>
  <c r="W572" s="1"/>
  <c r="O571"/>
  <c r="N571"/>
  <c r="Q571" s="1"/>
  <c r="M571"/>
  <c r="U571" s="1"/>
  <c r="V571" s="1"/>
  <c r="W571" s="1"/>
  <c r="O570"/>
  <c r="P570" s="1"/>
  <c r="N570"/>
  <c r="Q570" s="1"/>
  <c r="R570" s="1"/>
  <c r="S570" s="1"/>
  <c r="M570"/>
  <c r="U570" s="1"/>
  <c r="V570" s="1"/>
  <c r="W570" s="1"/>
  <c r="O569"/>
  <c r="P569" s="1"/>
  <c r="N569"/>
  <c r="Q569" s="1"/>
  <c r="R569" s="1"/>
  <c r="S569" s="1"/>
  <c r="M569"/>
  <c r="U569" s="1"/>
  <c r="V569" s="1"/>
  <c r="W569" s="1"/>
  <c r="O568"/>
  <c r="N568"/>
  <c r="Q568" s="1"/>
  <c r="R568" s="1"/>
  <c r="S568" s="1"/>
  <c r="M568"/>
  <c r="U568" s="1"/>
  <c r="V568" s="1"/>
  <c r="W568" s="1"/>
  <c r="O567"/>
  <c r="N567"/>
  <c r="Q567" s="1"/>
  <c r="M567"/>
  <c r="U567" s="1"/>
  <c r="V567" s="1"/>
  <c r="W567" s="1"/>
  <c r="O566"/>
  <c r="P566" s="1"/>
  <c r="N566"/>
  <c r="Q566" s="1"/>
  <c r="R566" s="1"/>
  <c r="S566" s="1"/>
  <c r="M566"/>
  <c r="U566" s="1"/>
  <c r="V566" s="1"/>
  <c r="W566" s="1"/>
  <c r="O565"/>
  <c r="P565" s="1"/>
  <c r="N565"/>
  <c r="Q565" s="1"/>
  <c r="R565" s="1"/>
  <c r="S565" s="1"/>
  <c r="M565"/>
  <c r="U565" s="1"/>
  <c r="V565" s="1"/>
  <c r="W565" s="1"/>
  <c r="O564"/>
  <c r="N564"/>
  <c r="Q564" s="1"/>
  <c r="R564" s="1"/>
  <c r="S564" s="1"/>
  <c r="M564"/>
  <c r="U564" s="1"/>
  <c r="V564" s="1"/>
  <c r="W564" s="1"/>
  <c r="O563"/>
  <c r="N563"/>
  <c r="Q563" s="1"/>
  <c r="M563"/>
  <c r="U563" s="1"/>
  <c r="V563" s="1"/>
  <c r="W563" s="1"/>
  <c r="O562"/>
  <c r="P562" s="1"/>
  <c r="N562"/>
  <c r="Q562" s="1"/>
  <c r="R562" s="1"/>
  <c r="S562" s="1"/>
  <c r="M562"/>
  <c r="U562" s="1"/>
  <c r="V562" s="1"/>
  <c r="W562" s="1"/>
  <c r="O561"/>
  <c r="P561" s="1"/>
  <c r="N561"/>
  <c r="Q561" s="1"/>
  <c r="R561" s="1"/>
  <c r="S561" s="1"/>
  <c r="M561"/>
  <c r="U561" s="1"/>
  <c r="V561" s="1"/>
  <c r="W561" s="1"/>
  <c r="O560"/>
  <c r="N560"/>
  <c r="Q560" s="1"/>
  <c r="R560" s="1"/>
  <c r="S560" s="1"/>
  <c r="M560"/>
  <c r="U560" s="1"/>
  <c r="V560" s="1"/>
  <c r="W560" s="1"/>
  <c r="O559"/>
  <c r="N559"/>
  <c r="Q559" s="1"/>
  <c r="M559"/>
  <c r="U559" s="1"/>
  <c r="V559" s="1"/>
  <c r="W559" s="1"/>
  <c r="O558"/>
  <c r="P558" s="1"/>
  <c r="N558"/>
  <c r="Q558" s="1"/>
  <c r="R558" s="1"/>
  <c r="S558" s="1"/>
  <c r="M558"/>
  <c r="U558" s="1"/>
  <c r="V558" s="1"/>
  <c r="W558" s="1"/>
  <c r="O557"/>
  <c r="P557" s="1"/>
  <c r="N557"/>
  <c r="Q557" s="1"/>
  <c r="R557" s="1"/>
  <c r="S557" s="1"/>
  <c r="M557"/>
  <c r="U557" s="1"/>
  <c r="V557" s="1"/>
  <c r="W557" s="1"/>
  <c r="O556"/>
  <c r="N556"/>
  <c r="Q556" s="1"/>
  <c r="R556" s="1"/>
  <c r="S556" s="1"/>
  <c r="M556"/>
  <c r="U556" s="1"/>
  <c r="V556" s="1"/>
  <c r="W556" s="1"/>
  <c r="O555"/>
  <c r="N555"/>
  <c r="Q555" s="1"/>
  <c r="M555"/>
  <c r="U555" s="1"/>
  <c r="V555" s="1"/>
  <c r="W555" s="1"/>
  <c r="O554"/>
  <c r="P554" s="1"/>
  <c r="N554"/>
  <c r="Q554" s="1"/>
  <c r="R554" s="1"/>
  <c r="S554" s="1"/>
  <c r="M554"/>
  <c r="U554" s="1"/>
  <c r="V554" s="1"/>
  <c r="W554" s="1"/>
  <c r="O553"/>
  <c r="P553" s="1"/>
  <c r="N553"/>
  <c r="Q553" s="1"/>
  <c r="R553" s="1"/>
  <c r="S553" s="1"/>
  <c r="M553"/>
  <c r="U553" s="1"/>
  <c r="V553" s="1"/>
  <c r="W553" s="1"/>
  <c r="O552"/>
  <c r="N552"/>
  <c r="Q552" s="1"/>
  <c r="R552" s="1"/>
  <c r="S552" s="1"/>
  <c r="M552"/>
  <c r="U552" s="1"/>
  <c r="V552" s="1"/>
  <c r="W552" s="1"/>
  <c r="O551"/>
  <c r="N551"/>
  <c r="Q551" s="1"/>
  <c r="M551"/>
  <c r="U551" s="1"/>
  <c r="V551" s="1"/>
  <c r="W551" s="1"/>
  <c r="O550"/>
  <c r="P550" s="1"/>
  <c r="N550"/>
  <c r="Q550" s="1"/>
  <c r="R550" s="1"/>
  <c r="S550" s="1"/>
  <c r="M550"/>
  <c r="U550" s="1"/>
  <c r="V550" s="1"/>
  <c r="W550" s="1"/>
  <c r="O549"/>
  <c r="P549" s="1"/>
  <c r="N549"/>
  <c r="Q549" s="1"/>
  <c r="R549" s="1"/>
  <c r="S549" s="1"/>
  <c r="M549"/>
  <c r="U549" s="1"/>
  <c r="V549" s="1"/>
  <c r="W549" s="1"/>
  <c r="O548"/>
  <c r="N548"/>
  <c r="Q548" s="1"/>
  <c r="R548" s="1"/>
  <c r="S548" s="1"/>
  <c r="M548"/>
  <c r="U548" s="1"/>
  <c r="V548" s="1"/>
  <c r="W548" s="1"/>
  <c r="O547"/>
  <c r="N547"/>
  <c r="Q547" s="1"/>
  <c r="M547"/>
  <c r="U547" s="1"/>
  <c r="V547" s="1"/>
  <c r="W547" s="1"/>
  <c r="O546"/>
  <c r="P546" s="1"/>
  <c r="N546"/>
  <c r="Q546" s="1"/>
  <c r="R546" s="1"/>
  <c r="S546" s="1"/>
  <c r="M546"/>
  <c r="U546" s="1"/>
  <c r="V546" s="1"/>
  <c r="W546" s="1"/>
  <c r="O545"/>
  <c r="P545" s="1"/>
  <c r="N545"/>
  <c r="Q545" s="1"/>
  <c r="R545" s="1"/>
  <c r="S545" s="1"/>
  <c r="M545"/>
  <c r="U545" s="1"/>
  <c r="V545" s="1"/>
  <c r="W545" s="1"/>
  <c r="O544"/>
  <c r="N544"/>
  <c r="Q544" s="1"/>
  <c r="R544" s="1"/>
  <c r="S544" s="1"/>
  <c r="M544"/>
  <c r="U544" s="1"/>
  <c r="V544" s="1"/>
  <c r="W544" s="1"/>
  <c r="O543"/>
  <c r="N543"/>
  <c r="Q543" s="1"/>
  <c r="M543"/>
  <c r="U543" s="1"/>
  <c r="V543" s="1"/>
  <c r="W543" s="1"/>
  <c r="O542"/>
  <c r="P542" s="1"/>
  <c r="N542"/>
  <c r="Q542" s="1"/>
  <c r="R542" s="1"/>
  <c r="S542" s="1"/>
  <c r="M542"/>
  <c r="U542" s="1"/>
  <c r="V542" s="1"/>
  <c r="W542" s="1"/>
  <c r="O541"/>
  <c r="P541" s="1"/>
  <c r="N541"/>
  <c r="Q541" s="1"/>
  <c r="R541" s="1"/>
  <c r="S541" s="1"/>
  <c r="M541"/>
  <c r="U541" s="1"/>
  <c r="V541" s="1"/>
  <c r="W541" s="1"/>
  <c r="O540"/>
  <c r="N540"/>
  <c r="Q540" s="1"/>
  <c r="R540" s="1"/>
  <c r="S540" s="1"/>
  <c r="M540"/>
  <c r="U540" s="1"/>
  <c r="V540" s="1"/>
  <c r="W540" s="1"/>
  <c r="O539"/>
  <c r="N539"/>
  <c r="Q539" s="1"/>
  <c r="M539"/>
  <c r="U539" s="1"/>
  <c r="V539" s="1"/>
  <c r="W539" s="1"/>
  <c r="O538"/>
  <c r="P538" s="1"/>
  <c r="N538"/>
  <c r="Q538" s="1"/>
  <c r="R538" s="1"/>
  <c r="S538" s="1"/>
  <c r="M538"/>
  <c r="U538" s="1"/>
  <c r="V538" s="1"/>
  <c r="W538" s="1"/>
  <c r="O537"/>
  <c r="P537" s="1"/>
  <c r="N537"/>
  <c r="Q537" s="1"/>
  <c r="R537" s="1"/>
  <c r="S537" s="1"/>
  <c r="M537"/>
  <c r="U537" s="1"/>
  <c r="V537" s="1"/>
  <c r="W537" s="1"/>
  <c r="O536"/>
  <c r="N536"/>
  <c r="Q536" s="1"/>
  <c r="R536" s="1"/>
  <c r="S536" s="1"/>
  <c r="M536"/>
  <c r="U536" s="1"/>
  <c r="V536" s="1"/>
  <c r="W536" s="1"/>
  <c r="O535"/>
  <c r="N535"/>
  <c r="Q535" s="1"/>
  <c r="M535"/>
  <c r="U535" s="1"/>
  <c r="V535" s="1"/>
  <c r="W535" s="1"/>
  <c r="O534"/>
  <c r="P534" s="1"/>
  <c r="N534"/>
  <c r="Q534" s="1"/>
  <c r="R534" s="1"/>
  <c r="S534" s="1"/>
  <c r="M534"/>
  <c r="U534" s="1"/>
  <c r="V534" s="1"/>
  <c r="W534" s="1"/>
  <c r="O533"/>
  <c r="P533" s="1"/>
  <c r="N533"/>
  <c r="Q533" s="1"/>
  <c r="R533" s="1"/>
  <c r="S533" s="1"/>
  <c r="M533"/>
  <c r="U533" s="1"/>
  <c r="V533" s="1"/>
  <c r="W533" s="1"/>
  <c r="O532"/>
  <c r="N532"/>
  <c r="Q532" s="1"/>
  <c r="R532" s="1"/>
  <c r="S532" s="1"/>
  <c r="M532"/>
  <c r="U532" s="1"/>
  <c r="V532" s="1"/>
  <c r="W532" s="1"/>
  <c r="O531"/>
  <c r="N531"/>
  <c r="Q531" s="1"/>
  <c r="M531"/>
  <c r="U531" s="1"/>
  <c r="V531" s="1"/>
  <c r="W531" s="1"/>
  <c r="O530"/>
  <c r="P530" s="1"/>
  <c r="N530"/>
  <c r="Q530" s="1"/>
  <c r="R530" s="1"/>
  <c r="S530" s="1"/>
  <c r="M530"/>
  <c r="U530" s="1"/>
  <c r="V530" s="1"/>
  <c r="W530" s="1"/>
  <c r="O529"/>
  <c r="P529" s="1"/>
  <c r="N529"/>
  <c r="Q529" s="1"/>
  <c r="R529" s="1"/>
  <c r="S529" s="1"/>
  <c r="M529"/>
  <c r="U529" s="1"/>
  <c r="V529" s="1"/>
  <c r="W529" s="1"/>
  <c r="O528"/>
  <c r="N528"/>
  <c r="Q528" s="1"/>
  <c r="R528" s="1"/>
  <c r="S528" s="1"/>
  <c r="M528"/>
  <c r="U528" s="1"/>
  <c r="V528" s="1"/>
  <c r="W528" s="1"/>
  <c r="O527"/>
  <c r="N527"/>
  <c r="Q527" s="1"/>
  <c r="M527"/>
  <c r="U527" s="1"/>
  <c r="V527" s="1"/>
  <c r="W527" s="1"/>
  <c r="O526"/>
  <c r="P526" s="1"/>
  <c r="N526"/>
  <c r="Q526" s="1"/>
  <c r="R526" s="1"/>
  <c r="S526" s="1"/>
  <c r="M526"/>
  <c r="U526" s="1"/>
  <c r="V526" s="1"/>
  <c r="W526" s="1"/>
  <c r="O525"/>
  <c r="P525" s="1"/>
  <c r="N525"/>
  <c r="Q525" s="1"/>
  <c r="R525" s="1"/>
  <c r="S525" s="1"/>
  <c r="M525"/>
  <c r="U525" s="1"/>
  <c r="V525" s="1"/>
  <c r="W525" s="1"/>
  <c r="O524"/>
  <c r="N524"/>
  <c r="Q524" s="1"/>
  <c r="R524" s="1"/>
  <c r="S524" s="1"/>
  <c r="M524"/>
  <c r="U524" s="1"/>
  <c r="V524" s="1"/>
  <c r="W524" s="1"/>
  <c r="O523"/>
  <c r="N523"/>
  <c r="Q523" s="1"/>
  <c r="M523"/>
  <c r="U523" s="1"/>
  <c r="V523" s="1"/>
  <c r="W523" s="1"/>
  <c r="O522"/>
  <c r="P522" s="1"/>
  <c r="N522"/>
  <c r="Q522" s="1"/>
  <c r="R522" s="1"/>
  <c r="S522" s="1"/>
  <c r="M522"/>
  <c r="U522" s="1"/>
  <c r="V522" s="1"/>
  <c r="W522" s="1"/>
  <c r="O521"/>
  <c r="P521" s="1"/>
  <c r="N521"/>
  <c r="Q521" s="1"/>
  <c r="R521" s="1"/>
  <c r="S521" s="1"/>
  <c r="M521"/>
  <c r="U521" s="1"/>
  <c r="V521" s="1"/>
  <c r="W521" s="1"/>
  <c r="O520"/>
  <c r="N520"/>
  <c r="Q520" s="1"/>
  <c r="R520" s="1"/>
  <c r="S520" s="1"/>
  <c r="M520"/>
  <c r="U520" s="1"/>
  <c r="V520" s="1"/>
  <c r="W520" s="1"/>
  <c r="O519"/>
  <c r="N519"/>
  <c r="Q519" s="1"/>
  <c r="M519"/>
  <c r="U519" s="1"/>
  <c r="V519" s="1"/>
  <c r="W519" s="1"/>
  <c r="O518"/>
  <c r="P518" s="1"/>
  <c r="N518"/>
  <c r="Q518" s="1"/>
  <c r="R518" s="1"/>
  <c r="S518" s="1"/>
  <c r="M518"/>
  <c r="U518" s="1"/>
  <c r="V518" s="1"/>
  <c r="W518" s="1"/>
  <c r="O517"/>
  <c r="P517" s="1"/>
  <c r="N517"/>
  <c r="Q517" s="1"/>
  <c r="R517" s="1"/>
  <c r="S517" s="1"/>
  <c r="M517"/>
  <c r="U517" s="1"/>
  <c r="V517" s="1"/>
  <c r="W517" s="1"/>
  <c r="O516"/>
  <c r="N516"/>
  <c r="Q516" s="1"/>
  <c r="R516" s="1"/>
  <c r="S516" s="1"/>
  <c r="M516"/>
  <c r="U516" s="1"/>
  <c r="V516" s="1"/>
  <c r="W516" s="1"/>
  <c r="O515"/>
  <c r="N515"/>
  <c r="Q515" s="1"/>
  <c r="M515"/>
  <c r="U515" s="1"/>
  <c r="V515" s="1"/>
  <c r="W515" s="1"/>
  <c r="O514"/>
  <c r="P514" s="1"/>
  <c r="N514"/>
  <c r="Q514" s="1"/>
  <c r="R514" s="1"/>
  <c r="S514" s="1"/>
  <c r="M514"/>
  <c r="U514" s="1"/>
  <c r="V514" s="1"/>
  <c r="W514" s="1"/>
  <c r="O513"/>
  <c r="P513" s="1"/>
  <c r="N513"/>
  <c r="Q513" s="1"/>
  <c r="R513" s="1"/>
  <c r="S513" s="1"/>
  <c r="M513"/>
  <c r="U513" s="1"/>
  <c r="V513" s="1"/>
  <c r="W513" s="1"/>
  <c r="O512"/>
  <c r="N512"/>
  <c r="Q512" s="1"/>
  <c r="R512" s="1"/>
  <c r="S512" s="1"/>
  <c r="M512"/>
  <c r="U512" s="1"/>
  <c r="V512" s="1"/>
  <c r="W512" s="1"/>
  <c r="O511"/>
  <c r="N511"/>
  <c r="Q511" s="1"/>
  <c r="M511"/>
  <c r="U511" s="1"/>
  <c r="V511" s="1"/>
  <c r="W511" s="1"/>
  <c r="O510"/>
  <c r="P510" s="1"/>
  <c r="N510"/>
  <c r="Q510" s="1"/>
  <c r="R510" s="1"/>
  <c r="S510" s="1"/>
  <c r="M510"/>
  <c r="U510" s="1"/>
  <c r="V510" s="1"/>
  <c r="W510" s="1"/>
  <c r="O509"/>
  <c r="P509" s="1"/>
  <c r="N509"/>
  <c r="Q509" s="1"/>
  <c r="R509" s="1"/>
  <c r="S509" s="1"/>
  <c r="M509"/>
  <c r="U509" s="1"/>
  <c r="V509" s="1"/>
  <c r="W509" s="1"/>
  <c r="O508"/>
  <c r="N508"/>
  <c r="Q508" s="1"/>
  <c r="R508" s="1"/>
  <c r="S508" s="1"/>
  <c r="M508"/>
  <c r="U508" s="1"/>
  <c r="V508" s="1"/>
  <c r="W508" s="1"/>
  <c r="O507"/>
  <c r="N507"/>
  <c r="Q507" s="1"/>
  <c r="M507"/>
  <c r="U507" s="1"/>
  <c r="V507" s="1"/>
  <c r="W507" s="1"/>
  <c r="O506"/>
  <c r="P506" s="1"/>
  <c r="N506"/>
  <c r="Q506" s="1"/>
  <c r="R506" s="1"/>
  <c r="S506" s="1"/>
  <c r="M506"/>
  <c r="U506" s="1"/>
  <c r="V506" s="1"/>
  <c r="W506" s="1"/>
  <c r="O505"/>
  <c r="P505" s="1"/>
  <c r="N505"/>
  <c r="Q505" s="1"/>
  <c r="R505" s="1"/>
  <c r="S505" s="1"/>
  <c r="M505"/>
  <c r="U505" s="1"/>
  <c r="V505" s="1"/>
  <c r="W505" s="1"/>
  <c r="O504"/>
  <c r="N504"/>
  <c r="Q504" s="1"/>
  <c r="R504" s="1"/>
  <c r="S504" s="1"/>
  <c r="M504"/>
  <c r="U504" s="1"/>
  <c r="V504" s="1"/>
  <c r="W504" s="1"/>
  <c r="O503"/>
  <c r="N503"/>
  <c r="Q503" s="1"/>
  <c r="M503"/>
  <c r="U503" s="1"/>
  <c r="V503" s="1"/>
  <c r="W503" s="1"/>
  <c r="O502"/>
  <c r="P502" s="1"/>
  <c r="N502"/>
  <c r="Q502" s="1"/>
  <c r="R502" s="1"/>
  <c r="S502" s="1"/>
  <c r="M502"/>
  <c r="U502" s="1"/>
  <c r="V502" s="1"/>
  <c r="W502" s="1"/>
  <c r="O501"/>
  <c r="P501" s="1"/>
  <c r="N501"/>
  <c r="Q501" s="1"/>
  <c r="R501" s="1"/>
  <c r="S501" s="1"/>
  <c r="M501"/>
  <c r="U501" s="1"/>
  <c r="V501" s="1"/>
  <c r="W501" s="1"/>
  <c r="O500"/>
  <c r="N500"/>
  <c r="Q500" s="1"/>
  <c r="R500" s="1"/>
  <c r="S500" s="1"/>
  <c r="M500"/>
  <c r="U500" s="1"/>
  <c r="V500" s="1"/>
  <c r="W500" s="1"/>
  <c r="O499"/>
  <c r="N499"/>
  <c r="Q499" s="1"/>
  <c r="M499"/>
  <c r="U499" s="1"/>
  <c r="V499" s="1"/>
  <c r="W499" s="1"/>
  <c r="O498"/>
  <c r="P498" s="1"/>
  <c r="N498"/>
  <c r="Q498" s="1"/>
  <c r="R498" s="1"/>
  <c r="S498" s="1"/>
  <c r="M498"/>
  <c r="U498" s="1"/>
  <c r="V498" s="1"/>
  <c r="W498" s="1"/>
  <c r="O497"/>
  <c r="P497" s="1"/>
  <c r="N497"/>
  <c r="Q497" s="1"/>
  <c r="R497" s="1"/>
  <c r="S497" s="1"/>
  <c r="M497"/>
  <c r="U497" s="1"/>
  <c r="V497" s="1"/>
  <c r="W497" s="1"/>
  <c r="O496"/>
  <c r="N496"/>
  <c r="Q496" s="1"/>
  <c r="R496" s="1"/>
  <c r="S496" s="1"/>
  <c r="M496"/>
  <c r="U496" s="1"/>
  <c r="V496" s="1"/>
  <c r="W496" s="1"/>
  <c r="O495"/>
  <c r="N495"/>
  <c r="Q495" s="1"/>
  <c r="M495"/>
  <c r="U495" s="1"/>
  <c r="V495" s="1"/>
  <c r="W495" s="1"/>
  <c r="O494"/>
  <c r="P494" s="1"/>
  <c r="N494"/>
  <c r="Q494" s="1"/>
  <c r="R494" s="1"/>
  <c r="S494" s="1"/>
  <c r="M494"/>
  <c r="U494" s="1"/>
  <c r="V494" s="1"/>
  <c r="W494" s="1"/>
  <c r="O493"/>
  <c r="P493" s="1"/>
  <c r="N493"/>
  <c r="Q493" s="1"/>
  <c r="R493" s="1"/>
  <c r="S493" s="1"/>
  <c r="M493"/>
  <c r="U493" s="1"/>
  <c r="V493" s="1"/>
  <c r="W493" s="1"/>
  <c r="O492"/>
  <c r="N492"/>
  <c r="Q492" s="1"/>
  <c r="R492" s="1"/>
  <c r="S492" s="1"/>
  <c r="M492"/>
  <c r="U492" s="1"/>
  <c r="V492" s="1"/>
  <c r="W492" s="1"/>
  <c r="O491"/>
  <c r="N491"/>
  <c r="Q491" s="1"/>
  <c r="M491"/>
  <c r="U491" s="1"/>
  <c r="V491" s="1"/>
  <c r="W491" s="1"/>
  <c r="O490"/>
  <c r="P490" s="1"/>
  <c r="N490"/>
  <c r="Q490" s="1"/>
  <c r="R490" s="1"/>
  <c r="S490" s="1"/>
  <c r="M490"/>
  <c r="U490" s="1"/>
  <c r="V490" s="1"/>
  <c r="W490" s="1"/>
  <c r="O489"/>
  <c r="P489" s="1"/>
  <c r="N489"/>
  <c r="Q489" s="1"/>
  <c r="R489" s="1"/>
  <c r="S489" s="1"/>
  <c r="M489"/>
  <c r="U489" s="1"/>
  <c r="V489" s="1"/>
  <c r="W489" s="1"/>
  <c r="O488"/>
  <c r="N488"/>
  <c r="Q488" s="1"/>
  <c r="R488" s="1"/>
  <c r="S488" s="1"/>
  <c r="M488"/>
  <c r="U488" s="1"/>
  <c r="V488" s="1"/>
  <c r="W488" s="1"/>
  <c r="O487"/>
  <c r="N487"/>
  <c r="Q487" s="1"/>
  <c r="M487"/>
  <c r="U487" s="1"/>
  <c r="V487" s="1"/>
  <c r="W487" s="1"/>
  <c r="O486"/>
  <c r="P486" s="1"/>
  <c r="N486"/>
  <c r="Q486" s="1"/>
  <c r="R486" s="1"/>
  <c r="S486" s="1"/>
  <c r="M486"/>
  <c r="U486" s="1"/>
  <c r="V486" s="1"/>
  <c r="W486" s="1"/>
  <c r="O485"/>
  <c r="P485" s="1"/>
  <c r="N485"/>
  <c r="Q485" s="1"/>
  <c r="R485" s="1"/>
  <c r="S485" s="1"/>
  <c r="M485"/>
  <c r="U485" s="1"/>
  <c r="V485" s="1"/>
  <c r="W485" s="1"/>
  <c r="O484"/>
  <c r="N484"/>
  <c r="Q484" s="1"/>
  <c r="R484" s="1"/>
  <c r="S484" s="1"/>
  <c r="M484"/>
  <c r="U484" s="1"/>
  <c r="V484" s="1"/>
  <c r="W484" s="1"/>
  <c r="O483"/>
  <c r="N483"/>
  <c r="Q483" s="1"/>
  <c r="M483"/>
  <c r="U483" s="1"/>
  <c r="V483" s="1"/>
  <c r="W483" s="1"/>
  <c r="O482"/>
  <c r="P482" s="1"/>
  <c r="N482"/>
  <c r="Q482" s="1"/>
  <c r="R482" s="1"/>
  <c r="S482" s="1"/>
  <c r="M482"/>
  <c r="U482" s="1"/>
  <c r="V482" s="1"/>
  <c r="W482" s="1"/>
  <c r="O481"/>
  <c r="P481" s="1"/>
  <c r="N481"/>
  <c r="Q481" s="1"/>
  <c r="R481" s="1"/>
  <c r="S481" s="1"/>
  <c r="M481"/>
  <c r="U481" s="1"/>
  <c r="V481" s="1"/>
  <c r="W481" s="1"/>
  <c r="O480"/>
  <c r="N480"/>
  <c r="Q480" s="1"/>
  <c r="R480" s="1"/>
  <c r="S480" s="1"/>
  <c r="M480"/>
  <c r="U480" s="1"/>
  <c r="V480" s="1"/>
  <c r="W480" s="1"/>
  <c r="O479"/>
  <c r="N479"/>
  <c r="Q479" s="1"/>
  <c r="M479"/>
  <c r="U479" s="1"/>
  <c r="V479" s="1"/>
  <c r="W479" s="1"/>
  <c r="O478"/>
  <c r="P478" s="1"/>
  <c r="N478"/>
  <c r="Q478" s="1"/>
  <c r="R478" s="1"/>
  <c r="S478" s="1"/>
  <c r="M478"/>
  <c r="U478" s="1"/>
  <c r="V478" s="1"/>
  <c r="W478" s="1"/>
  <c r="O477"/>
  <c r="P477" s="1"/>
  <c r="N477"/>
  <c r="Q477" s="1"/>
  <c r="R477" s="1"/>
  <c r="S477" s="1"/>
  <c r="M477"/>
  <c r="U477" s="1"/>
  <c r="V477" s="1"/>
  <c r="W477" s="1"/>
  <c r="O476"/>
  <c r="N476"/>
  <c r="Q476" s="1"/>
  <c r="R476" s="1"/>
  <c r="S476" s="1"/>
  <c r="M476"/>
  <c r="U476" s="1"/>
  <c r="V476" s="1"/>
  <c r="W476" s="1"/>
  <c r="O475"/>
  <c r="N475"/>
  <c r="Q475" s="1"/>
  <c r="M475"/>
  <c r="U475" s="1"/>
  <c r="V475" s="1"/>
  <c r="W475" s="1"/>
  <c r="O474"/>
  <c r="P474" s="1"/>
  <c r="N474"/>
  <c r="Q474" s="1"/>
  <c r="R474" s="1"/>
  <c r="S474" s="1"/>
  <c r="M474"/>
  <c r="U474" s="1"/>
  <c r="V474" s="1"/>
  <c r="W474" s="1"/>
  <c r="O473"/>
  <c r="P473" s="1"/>
  <c r="N473"/>
  <c r="Q473" s="1"/>
  <c r="R473" s="1"/>
  <c r="S473" s="1"/>
  <c r="M473"/>
  <c r="U473" s="1"/>
  <c r="V473" s="1"/>
  <c r="W473" s="1"/>
  <c r="O472"/>
  <c r="N472"/>
  <c r="Q472" s="1"/>
  <c r="R472" s="1"/>
  <c r="S472" s="1"/>
  <c r="M472"/>
  <c r="U472" s="1"/>
  <c r="V472" s="1"/>
  <c r="W472" s="1"/>
  <c r="O471"/>
  <c r="N471"/>
  <c r="Q471" s="1"/>
  <c r="M471"/>
  <c r="U471" s="1"/>
  <c r="V471" s="1"/>
  <c r="W471" s="1"/>
  <c r="O470"/>
  <c r="P470" s="1"/>
  <c r="N470"/>
  <c r="Q470" s="1"/>
  <c r="R470" s="1"/>
  <c r="S470" s="1"/>
  <c r="M470"/>
  <c r="U470" s="1"/>
  <c r="V470" s="1"/>
  <c r="W470" s="1"/>
  <c r="O469"/>
  <c r="P469" s="1"/>
  <c r="N469"/>
  <c r="Q469" s="1"/>
  <c r="R469" s="1"/>
  <c r="S469" s="1"/>
  <c r="M469"/>
  <c r="U469" s="1"/>
  <c r="V469" s="1"/>
  <c r="W469" s="1"/>
  <c r="O468"/>
  <c r="N468"/>
  <c r="Q468" s="1"/>
  <c r="R468" s="1"/>
  <c r="S468" s="1"/>
  <c r="M468"/>
  <c r="U468" s="1"/>
  <c r="V468" s="1"/>
  <c r="W468" s="1"/>
  <c r="O467"/>
  <c r="N467"/>
  <c r="Q467" s="1"/>
  <c r="M467"/>
  <c r="U467" s="1"/>
  <c r="V467" s="1"/>
  <c r="W467" s="1"/>
  <c r="O466"/>
  <c r="P466" s="1"/>
  <c r="N466"/>
  <c r="Q466" s="1"/>
  <c r="R466" s="1"/>
  <c r="S466" s="1"/>
  <c r="M466"/>
  <c r="U466" s="1"/>
  <c r="V466" s="1"/>
  <c r="W466" s="1"/>
  <c r="O465"/>
  <c r="P465" s="1"/>
  <c r="N465"/>
  <c r="Q465" s="1"/>
  <c r="R465" s="1"/>
  <c r="S465" s="1"/>
  <c r="M465"/>
  <c r="U465" s="1"/>
  <c r="V465" s="1"/>
  <c r="W465" s="1"/>
  <c r="O464"/>
  <c r="N464"/>
  <c r="Q464" s="1"/>
  <c r="R464" s="1"/>
  <c r="S464" s="1"/>
  <c r="M464"/>
  <c r="U464" s="1"/>
  <c r="V464" s="1"/>
  <c r="W464" s="1"/>
  <c r="O463"/>
  <c r="N463"/>
  <c r="Q463" s="1"/>
  <c r="M463"/>
  <c r="U463" s="1"/>
  <c r="V463" s="1"/>
  <c r="W463" s="1"/>
  <c r="O462"/>
  <c r="P462" s="1"/>
  <c r="N462"/>
  <c r="Q462" s="1"/>
  <c r="R462" s="1"/>
  <c r="S462" s="1"/>
  <c r="M462"/>
  <c r="U462" s="1"/>
  <c r="V462" s="1"/>
  <c r="W462" s="1"/>
  <c r="O461"/>
  <c r="P461" s="1"/>
  <c r="N461"/>
  <c r="Q461" s="1"/>
  <c r="R461" s="1"/>
  <c r="S461" s="1"/>
  <c r="M461"/>
  <c r="U461" s="1"/>
  <c r="V461" s="1"/>
  <c r="W461" s="1"/>
  <c r="O460"/>
  <c r="N460"/>
  <c r="Q460" s="1"/>
  <c r="R460" s="1"/>
  <c r="S460" s="1"/>
  <c r="M460"/>
  <c r="U460" s="1"/>
  <c r="V460" s="1"/>
  <c r="W460" s="1"/>
  <c r="O459"/>
  <c r="N459"/>
  <c r="Q459" s="1"/>
  <c r="M459"/>
  <c r="U459" s="1"/>
  <c r="V459" s="1"/>
  <c r="W459" s="1"/>
  <c r="O458"/>
  <c r="P458" s="1"/>
  <c r="N458"/>
  <c r="Q458" s="1"/>
  <c r="R458" s="1"/>
  <c r="S458" s="1"/>
  <c r="M458"/>
  <c r="U458" s="1"/>
  <c r="V458" s="1"/>
  <c r="W458" s="1"/>
  <c r="O457"/>
  <c r="P457" s="1"/>
  <c r="N457"/>
  <c r="Q457" s="1"/>
  <c r="R457" s="1"/>
  <c r="S457" s="1"/>
  <c r="M457"/>
  <c r="U457" s="1"/>
  <c r="V457" s="1"/>
  <c r="W457" s="1"/>
  <c r="O456"/>
  <c r="N456"/>
  <c r="Q456" s="1"/>
  <c r="R456" s="1"/>
  <c r="S456" s="1"/>
  <c r="M456"/>
  <c r="U456" s="1"/>
  <c r="V456" s="1"/>
  <c r="W456" s="1"/>
  <c r="O455"/>
  <c r="N455"/>
  <c r="Q455" s="1"/>
  <c r="M455"/>
  <c r="U455" s="1"/>
  <c r="V455" s="1"/>
  <c r="W455" s="1"/>
  <c r="O454"/>
  <c r="P454" s="1"/>
  <c r="N454"/>
  <c r="Q454" s="1"/>
  <c r="R454" s="1"/>
  <c r="S454" s="1"/>
  <c r="M454"/>
  <c r="U454" s="1"/>
  <c r="V454" s="1"/>
  <c r="W454" s="1"/>
  <c r="O453"/>
  <c r="P453" s="1"/>
  <c r="N453"/>
  <c r="Q453" s="1"/>
  <c r="R453" s="1"/>
  <c r="S453" s="1"/>
  <c r="M453"/>
  <c r="U453" s="1"/>
  <c r="V453" s="1"/>
  <c r="W453" s="1"/>
  <c r="O452"/>
  <c r="N452"/>
  <c r="Q452" s="1"/>
  <c r="R452" s="1"/>
  <c r="S452" s="1"/>
  <c r="M452"/>
  <c r="U452" s="1"/>
  <c r="V452" s="1"/>
  <c r="W452" s="1"/>
  <c r="O451"/>
  <c r="N451"/>
  <c r="Q451" s="1"/>
  <c r="M451"/>
  <c r="U451" s="1"/>
  <c r="V451" s="1"/>
  <c r="W451" s="1"/>
  <c r="O450"/>
  <c r="P450" s="1"/>
  <c r="N450"/>
  <c r="Q450" s="1"/>
  <c r="R450" s="1"/>
  <c r="S450" s="1"/>
  <c r="M450"/>
  <c r="U450" s="1"/>
  <c r="V450" s="1"/>
  <c r="W450" s="1"/>
  <c r="O449"/>
  <c r="P449" s="1"/>
  <c r="N449"/>
  <c r="Q449" s="1"/>
  <c r="R449" s="1"/>
  <c r="S449" s="1"/>
  <c r="M449"/>
  <c r="U449" s="1"/>
  <c r="V449" s="1"/>
  <c r="W449" s="1"/>
  <c r="O448"/>
  <c r="N448"/>
  <c r="Q448" s="1"/>
  <c r="R448" s="1"/>
  <c r="S448" s="1"/>
  <c r="M448"/>
  <c r="U448" s="1"/>
  <c r="V448" s="1"/>
  <c r="W448" s="1"/>
  <c r="O447"/>
  <c r="N447"/>
  <c r="Q447" s="1"/>
  <c r="M447"/>
  <c r="U447" s="1"/>
  <c r="V447" s="1"/>
  <c r="W447" s="1"/>
  <c r="O446"/>
  <c r="P446" s="1"/>
  <c r="N446"/>
  <c r="Q446" s="1"/>
  <c r="R446" s="1"/>
  <c r="S446" s="1"/>
  <c r="M446"/>
  <c r="U446" s="1"/>
  <c r="V446" s="1"/>
  <c r="W446" s="1"/>
  <c r="O445"/>
  <c r="P445" s="1"/>
  <c r="N445"/>
  <c r="Q445" s="1"/>
  <c r="R445" s="1"/>
  <c r="S445" s="1"/>
  <c r="M445"/>
  <c r="U445" s="1"/>
  <c r="V445" s="1"/>
  <c r="W445" s="1"/>
  <c r="O444"/>
  <c r="N444"/>
  <c r="Q444" s="1"/>
  <c r="R444" s="1"/>
  <c r="S444" s="1"/>
  <c r="M444"/>
  <c r="U444" s="1"/>
  <c r="V444" s="1"/>
  <c r="W444" s="1"/>
  <c r="O443"/>
  <c r="N443"/>
  <c r="Q443" s="1"/>
  <c r="M443"/>
  <c r="U443" s="1"/>
  <c r="V443" s="1"/>
  <c r="W443" s="1"/>
  <c r="O442"/>
  <c r="P442" s="1"/>
  <c r="N442"/>
  <c r="Q442" s="1"/>
  <c r="R442" s="1"/>
  <c r="S442" s="1"/>
  <c r="M442"/>
  <c r="U442" s="1"/>
  <c r="V442" s="1"/>
  <c r="W442" s="1"/>
  <c r="O441"/>
  <c r="P441" s="1"/>
  <c r="N441"/>
  <c r="Q441" s="1"/>
  <c r="R441" s="1"/>
  <c r="S441" s="1"/>
  <c r="M441"/>
  <c r="U441" s="1"/>
  <c r="V441" s="1"/>
  <c r="W441" s="1"/>
  <c r="O440"/>
  <c r="N440"/>
  <c r="Q440" s="1"/>
  <c r="R440" s="1"/>
  <c r="S440" s="1"/>
  <c r="M440"/>
  <c r="U440" s="1"/>
  <c r="V440" s="1"/>
  <c r="W440" s="1"/>
  <c r="O439"/>
  <c r="N439"/>
  <c r="Q439" s="1"/>
  <c r="M439"/>
  <c r="U439" s="1"/>
  <c r="V439" s="1"/>
  <c r="W439" s="1"/>
  <c r="O438"/>
  <c r="P438" s="1"/>
  <c r="N438"/>
  <c r="Q438" s="1"/>
  <c r="R438" s="1"/>
  <c r="S438" s="1"/>
  <c r="M438"/>
  <c r="U438" s="1"/>
  <c r="V438" s="1"/>
  <c r="W438" s="1"/>
  <c r="O437"/>
  <c r="P437" s="1"/>
  <c r="N437"/>
  <c r="Q437" s="1"/>
  <c r="R437" s="1"/>
  <c r="S437" s="1"/>
  <c r="M437"/>
  <c r="U437" s="1"/>
  <c r="V437" s="1"/>
  <c r="W437" s="1"/>
  <c r="O436"/>
  <c r="N436"/>
  <c r="Q436" s="1"/>
  <c r="R436" s="1"/>
  <c r="S436" s="1"/>
  <c r="M436"/>
  <c r="U436" s="1"/>
  <c r="V436" s="1"/>
  <c r="W436" s="1"/>
  <c r="O435"/>
  <c r="N435"/>
  <c r="Q435" s="1"/>
  <c r="M435"/>
  <c r="U435" s="1"/>
  <c r="V435" s="1"/>
  <c r="W435" s="1"/>
  <c r="O434"/>
  <c r="P434" s="1"/>
  <c r="N434"/>
  <c r="Q434" s="1"/>
  <c r="R434" s="1"/>
  <c r="S434" s="1"/>
  <c r="M434"/>
  <c r="U434" s="1"/>
  <c r="V434" s="1"/>
  <c r="W434" s="1"/>
  <c r="O433"/>
  <c r="P433" s="1"/>
  <c r="N433"/>
  <c r="Q433" s="1"/>
  <c r="R433" s="1"/>
  <c r="S433" s="1"/>
  <c r="M433"/>
  <c r="U433" s="1"/>
  <c r="V433" s="1"/>
  <c r="W433" s="1"/>
  <c r="O432"/>
  <c r="N432"/>
  <c r="Q432" s="1"/>
  <c r="R432" s="1"/>
  <c r="S432" s="1"/>
  <c r="M432"/>
  <c r="U432" s="1"/>
  <c r="V432" s="1"/>
  <c r="W432" s="1"/>
  <c r="O431"/>
  <c r="N431"/>
  <c r="Q431" s="1"/>
  <c r="M431"/>
  <c r="U431" s="1"/>
  <c r="V431" s="1"/>
  <c r="W431" s="1"/>
  <c r="O430"/>
  <c r="P430" s="1"/>
  <c r="N430"/>
  <c r="Q430" s="1"/>
  <c r="R430" s="1"/>
  <c r="S430" s="1"/>
  <c r="M430"/>
  <c r="U430" s="1"/>
  <c r="V430" s="1"/>
  <c r="W430" s="1"/>
  <c r="O429"/>
  <c r="P429" s="1"/>
  <c r="N429"/>
  <c r="Q429" s="1"/>
  <c r="R429" s="1"/>
  <c r="S429" s="1"/>
  <c r="M429"/>
  <c r="U429" s="1"/>
  <c r="V429" s="1"/>
  <c r="W429" s="1"/>
  <c r="O428"/>
  <c r="N428"/>
  <c r="Q428" s="1"/>
  <c r="R428" s="1"/>
  <c r="S428" s="1"/>
  <c r="M428"/>
  <c r="U428" s="1"/>
  <c r="V428" s="1"/>
  <c r="W428" s="1"/>
  <c r="O427"/>
  <c r="N427"/>
  <c r="Q427" s="1"/>
  <c r="M427"/>
  <c r="U427" s="1"/>
  <c r="V427" s="1"/>
  <c r="W427" s="1"/>
  <c r="O426"/>
  <c r="P426" s="1"/>
  <c r="N426"/>
  <c r="Q426" s="1"/>
  <c r="R426" s="1"/>
  <c r="S426" s="1"/>
  <c r="M426"/>
  <c r="U426" s="1"/>
  <c r="V426" s="1"/>
  <c r="W426" s="1"/>
  <c r="O425"/>
  <c r="P425" s="1"/>
  <c r="N425"/>
  <c r="Q425" s="1"/>
  <c r="R425" s="1"/>
  <c r="S425" s="1"/>
  <c r="M425"/>
  <c r="U425" s="1"/>
  <c r="V425" s="1"/>
  <c r="W425" s="1"/>
  <c r="O424"/>
  <c r="N424"/>
  <c r="Q424" s="1"/>
  <c r="R424" s="1"/>
  <c r="S424" s="1"/>
  <c r="M424"/>
  <c r="U424" s="1"/>
  <c r="V424" s="1"/>
  <c r="W424" s="1"/>
  <c r="O423"/>
  <c r="N423"/>
  <c r="Q423" s="1"/>
  <c r="M423"/>
  <c r="U423" s="1"/>
  <c r="V423" s="1"/>
  <c r="W423" s="1"/>
  <c r="O422"/>
  <c r="P422" s="1"/>
  <c r="N422"/>
  <c r="Q422" s="1"/>
  <c r="R422" s="1"/>
  <c r="S422" s="1"/>
  <c r="M422"/>
  <c r="U422" s="1"/>
  <c r="V422" s="1"/>
  <c r="W422" s="1"/>
  <c r="O421"/>
  <c r="P421" s="1"/>
  <c r="N421"/>
  <c r="Q421" s="1"/>
  <c r="R421" s="1"/>
  <c r="S421" s="1"/>
  <c r="M421"/>
  <c r="U421" s="1"/>
  <c r="V421" s="1"/>
  <c r="W421" s="1"/>
  <c r="O420"/>
  <c r="N420"/>
  <c r="Q420" s="1"/>
  <c r="R420" s="1"/>
  <c r="S420" s="1"/>
  <c r="M420"/>
  <c r="U420" s="1"/>
  <c r="V420" s="1"/>
  <c r="W420" s="1"/>
  <c r="O419"/>
  <c r="N419"/>
  <c r="Q419" s="1"/>
  <c r="M419"/>
  <c r="U419" s="1"/>
  <c r="V419" s="1"/>
  <c r="W419" s="1"/>
  <c r="O418"/>
  <c r="P418" s="1"/>
  <c r="N418"/>
  <c r="Q418" s="1"/>
  <c r="R418" s="1"/>
  <c r="S418" s="1"/>
  <c r="M418"/>
  <c r="U418" s="1"/>
  <c r="V418" s="1"/>
  <c r="W418" s="1"/>
  <c r="O417"/>
  <c r="P417" s="1"/>
  <c r="N417"/>
  <c r="Q417" s="1"/>
  <c r="R417" s="1"/>
  <c r="S417" s="1"/>
  <c r="M417"/>
  <c r="U417" s="1"/>
  <c r="V417" s="1"/>
  <c r="W417" s="1"/>
  <c r="O416"/>
  <c r="N416"/>
  <c r="Q416" s="1"/>
  <c r="R416" s="1"/>
  <c r="S416" s="1"/>
  <c r="M416"/>
  <c r="U416" s="1"/>
  <c r="V416" s="1"/>
  <c r="W416" s="1"/>
  <c r="O415"/>
  <c r="N415"/>
  <c r="Q415" s="1"/>
  <c r="M415"/>
  <c r="U415" s="1"/>
  <c r="V415" s="1"/>
  <c r="W415" s="1"/>
  <c r="O414"/>
  <c r="P414" s="1"/>
  <c r="N414"/>
  <c r="Q414" s="1"/>
  <c r="R414" s="1"/>
  <c r="S414" s="1"/>
  <c r="M414"/>
  <c r="U414" s="1"/>
  <c r="V414" s="1"/>
  <c r="W414" s="1"/>
  <c r="O413"/>
  <c r="P413" s="1"/>
  <c r="N413"/>
  <c r="Q413" s="1"/>
  <c r="R413" s="1"/>
  <c r="S413" s="1"/>
  <c r="M413"/>
  <c r="U413" s="1"/>
  <c r="V413" s="1"/>
  <c r="W413" s="1"/>
  <c r="O412"/>
  <c r="N412"/>
  <c r="Q412" s="1"/>
  <c r="R412" s="1"/>
  <c r="S412" s="1"/>
  <c r="M412"/>
  <c r="U412" s="1"/>
  <c r="V412" s="1"/>
  <c r="W412" s="1"/>
  <c r="O411"/>
  <c r="N411"/>
  <c r="Q411" s="1"/>
  <c r="M411"/>
  <c r="U411" s="1"/>
  <c r="V411" s="1"/>
  <c r="W411" s="1"/>
  <c r="O410"/>
  <c r="P410" s="1"/>
  <c r="N410"/>
  <c r="Q410" s="1"/>
  <c r="R410" s="1"/>
  <c r="S410" s="1"/>
  <c r="M410"/>
  <c r="U410" s="1"/>
  <c r="V410" s="1"/>
  <c r="W410" s="1"/>
  <c r="O409"/>
  <c r="P409" s="1"/>
  <c r="N409"/>
  <c r="Q409" s="1"/>
  <c r="R409" s="1"/>
  <c r="S409" s="1"/>
  <c r="M409"/>
  <c r="U409" s="1"/>
  <c r="V409" s="1"/>
  <c r="W409" s="1"/>
  <c r="O408"/>
  <c r="N408"/>
  <c r="Q408" s="1"/>
  <c r="R408" s="1"/>
  <c r="S408" s="1"/>
  <c r="M408"/>
  <c r="U408" s="1"/>
  <c r="V408" s="1"/>
  <c r="W408" s="1"/>
  <c r="O407"/>
  <c r="N407"/>
  <c r="Q407" s="1"/>
  <c r="M407"/>
  <c r="U407" s="1"/>
  <c r="V407" s="1"/>
  <c r="W407" s="1"/>
  <c r="O406"/>
  <c r="P406" s="1"/>
  <c r="N406"/>
  <c r="Q406" s="1"/>
  <c r="R406" s="1"/>
  <c r="S406" s="1"/>
  <c r="M406"/>
  <c r="U406" s="1"/>
  <c r="V406" s="1"/>
  <c r="W406" s="1"/>
  <c r="O405"/>
  <c r="P405" s="1"/>
  <c r="N405"/>
  <c r="Q405" s="1"/>
  <c r="R405" s="1"/>
  <c r="S405" s="1"/>
  <c r="M405"/>
  <c r="U405" s="1"/>
  <c r="V405" s="1"/>
  <c r="W405" s="1"/>
  <c r="O404"/>
  <c r="N404"/>
  <c r="Q404" s="1"/>
  <c r="R404" s="1"/>
  <c r="S404" s="1"/>
  <c r="M404"/>
  <c r="U404" s="1"/>
  <c r="V404" s="1"/>
  <c r="W404" s="1"/>
  <c r="O403"/>
  <c r="N403"/>
  <c r="Q403" s="1"/>
  <c r="M403"/>
  <c r="U403" s="1"/>
  <c r="V403" s="1"/>
  <c r="W403" s="1"/>
  <c r="O402"/>
  <c r="P402" s="1"/>
  <c r="N402"/>
  <c r="Q402" s="1"/>
  <c r="R402" s="1"/>
  <c r="S402" s="1"/>
  <c r="M402"/>
  <c r="U402" s="1"/>
  <c r="V402" s="1"/>
  <c r="W402" s="1"/>
  <c r="O401"/>
  <c r="P401" s="1"/>
  <c r="N401"/>
  <c r="Q401" s="1"/>
  <c r="R401" s="1"/>
  <c r="S401" s="1"/>
  <c r="M401"/>
  <c r="U401" s="1"/>
  <c r="V401" s="1"/>
  <c r="W401" s="1"/>
  <c r="O400"/>
  <c r="N400"/>
  <c r="Q400" s="1"/>
  <c r="R400" s="1"/>
  <c r="S400" s="1"/>
  <c r="M400"/>
  <c r="U400" s="1"/>
  <c r="V400" s="1"/>
  <c r="W400" s="1"/>
  <c r="O399"/>
  <c r="N399"/>
  <c r="Q399" s="1"/>
  <c r="M399"/>
  <c r="U399" s="1"/>
  <c r="V399" s="1"/>
  <c r="W399" s="1"/>
  <c r="O398"/>
  <c r="P398" s="1"/>
  <c r="N398"/>
  <c r="Q398" s="1"/>
  <c r="R398" s="1"/>
  <c r="S398" s="1"/>
  <c r="M398"/>
  <c r="U398" s="1"/>
  <c r="V398" s="1"/>
  <c r="W398" s="1"/>
  <c r="O397"/>
  <c r="P397" s="1"/>
  <c r="N397"/>
  <c r="Q397" s="1"/>
  <c r="R397" s="1"/>
  <c r="S397" s="1"/>
  <c r="M397"/>
  <c r="U397" s="1"/>
  <c r="V397" s="1"/>
  <c r="W397" s="1"/>
  <c r="O396"/>
  <c r="N396"/>
  <c r="Q396" s="1"/>
  <c r="R396" s="1"/>
  <c r="S396" s="1"/>
  <c r="M396"/>
  <c r="U396" s="1"/>
  <c r="V396" s="1"/>
  <c r="W396" s="1"/>
  <c r="O395"/>
  <c r="N395"/>
  <c r="Q395" s="1"/>
  <c r="M395"/>
  <c r="U395" s="1"/>
  <c r="V395" s="1"/>
  <c r="W395" s="1"/>
  <c r="O394"/>
  <c r="P394" s="1"/>
  <c r="N394"/>
  <c r="Q394" s="1"/>
  <c r="R394" s="1"/>
  <c r="S394" s="1"/>
  <c r="M394"/>
  <c r="U394" s="1"/>
  <c r="V394" s="1"/>
  <c r="W394" s="1"/>
  <c r="O393"/>
  <c r="P393" s="1"/>
  <c r="N393"/>
  <c r="Q393" s="1"/>
  <c r="R393" s="1"/>
  <c r="S393" s="1"/>
  <c r="M393"/>
  <c r="U393" s="1"/>
  <c r="V393" s="1"/>
  <c r="W393" s="1"/>
  <c r="O392"/>
  <c r="N392"/>
  <c r="Q392" s="1"/>
  <c r="R392" s="1"/>
  <c r="S392" s="1"/>
  <c r="M392"/>
  <c r="U392" s="1"/>
  <c r="V392" s="1"/>
  <c r="W392" s="1"/>
  <c r="O391"/>
  <c r="N391"/>
  <c r="Q391" s="1"/>
  <c r="M391"/>
  <c r="U391" s="1"/>
  <c r="V391" s="1"/>
  <c r="W391" s="1"/>
  <c r="O390"/>
  <c r="P390" s="1"/>
  <c r="N390"/>
  <c r="Q390" s="1"/>
  <c r="R390" s="1"/>
  <c r="S390" s="1"/>
  <c r="M390"/>
  <c r="U390" s="1"/>
  <c r="V390" s="1"/>
  <c r="W390" s="1"/>
  <c r="O389"/>
  <c r="P389" s="1"/>
  <c r="N389"/>
  <c r="Q389" s="1"/>
  <c r="R389" s="1"/>
  <c r="S389" s="1"/>
  <c r="M389"/>
  <c r="U389" s="1"/>
  <c r="V389" s="1"/>
  <c r="W389" s="1"/>
  <c r="O388"/>
  <c r="N388"/>
  <c r="Q388" s="1"/>
  <c r="R388" s="1"/>
  <c r="S388" s="1"/>
  <c r="M388"/>
  <c r="U388" s="1"/>
  <c r="V388" s="1"/>
  <c r="W388" s="1"/>
  <c r="O387"/>
  <c r="N387"/>
  <c r="Q387" s="1"/>
  <c r="M387"/>
  <c r="U387" s="1"/>
  <c r="V387" s="1"/>
  <c r="W387" s="1"/>
  <c r="O386"/>
  <c r="P386" s="1"/>
  <c r="N386"/>
  <c r="Q386" s="1"/>
  <c r="R386" s="1"/>
  <c r="S386" s="1"/>
  <c r="M386"/>
  <c r="U386" s="1"/>
  <c r="V386" s="1"/>
  <c r="W386" s="1"/>
  <c r="O385"/>
  <c r="P385" s="1"/>
  <c r="N385"/>
  <c r="Q385" s="1"/>
  <c r="R385" s="1"/>
  <c r="S385" s="1"/>
  <c r="M385"/>
  <c r="U385" s="1"/>
  <c r="V385" s="1"/>
  <c r="W385" s="1"/>
  <c r="O384"/>
  <c r="N384"/>
  <c r="Q384" s="1"/>
  <c r="R384" s="1"/>
  <c r="S384" s="1"/>
  <c r="M384"/>
  <c r="U384" s="1"/>
  <c r="V384" s="1"/>
  <c r="W384" s="1"/>
  <c r="O383"/>
  <c r="N383"/>
  <c r="Q383" s="1"/>
  <c r="M383"/>
  <c r="U383" s="1"/>
  <c r="V383" s="1"/>
  <c r="W383" s="1"/>
  <c r="O382"/>
  <c r="P382" s="1"/>
  <c r="N382"/>
  <c r="Q382" s="1"/>
  <c r="R382" s="1"/>
  <c r="S382" s="1"/>
  <c r="M382"/>
  <c r="U382" s="1"/>
  <c r="V382" s="1"/>
  <c r="W382" s="1"/>
  <c r="O381"/>
  <c r="P381" s="1"/>
  <c r="N381"/>
  <c r="Q381" s="1"/>
  <c r="R381" s="1"/>
  <c r="S381" s="1"/>
  <c r="M381"/>
  <c r="U381" s="1"/>
  <c r="V381" s="1"/>
  <c r="W381" s="1"/>
  <c r="O380"/>
  <c r="N380"/>
  <c r="Q380" s="1"/>
  <c r="R380" s="1"/>
  <c r="S380" s="1"/>
  <c r="M380"/>
  <c r="U380" s="1"/>
  <c r="V380" s="1"/>
  <c r="W380" s="1"/>
  <c r="O379"/>
  <c r="N379"/>
  <c r="Q379" s="1"/>
  <c r="M379"/>
  <c r="U379" s="1"/>
  <c r="V379" s="1"/>
  <c r="W379" s="1"/>
  <c r="O378"/>
  <c r="P378" s="1"/>
  <c r="N378"/>
  <c r="Q378" s="1"/>
  <c r="R378" s="1"/>
  <c r="S378" s="1"/>
  <c r="M378"/>
  <c r="U378" s="1"/>
  <c r="V378" s="1"/>
  <c r="W378" s="1"/>
  <c r="O377"/>
  <c r="P377" s="1"/>
  <c r="N377"/>
  <c r="Q377" s="1"/>
  <c r="R377" s="1"/>
  <c r="S377" s="1"/>
  <c r="M377"/>
  <c r="U377" s="1"/>
  <c r="V377" s="1"/>
  <c r="W377" s="1"/>
  <c r="O376"/>
  <c r="N376"/>
  <c r="Q376" s="1"/>
  <c r="R376" s="1"/>
  <c r="S376" s="1"/>
  <c r="M376"/>
  <c r="U376" s="1"/>
  <c r="V376" s="1"/>
  <c r="W376" s="1"/>
  <c r="O375"/>
  <c r="N375"/>
  <c r="Q375" s="1"/>
  <c r="M375"/>
  <c r="U375" s="1"/>
  <c r="V375" s="1"/>
  <c r="W375" s="1"/>
  <c r="O374"/>
  <c r="P374" s="1"/>
  <c r="N374"/>
  <c r="Q374" s="1"/>
  <c r="R374" s="1"/>
  <c r="S374" s="1"/>
  <c r="M374"/>
  <c r="U374" s="1"/>
  <c r="V374" s="1"/>
  <c r="W374" s="1"/>
  <c r="O373"/>
  <c r="P373" s="1"/>
  <c r="N373"/>
  <c r="Q373" s="1"/>
  <c r="R373" s="1"/>
  <c r="S373" s="1"/>
  <c r="M373"/>
  <c r="U373" s="1"/>
  <c r="V373" s="1"/>
  <c r="W373" s="1"/>
  <c r="O372"/>
  <c r="N372"/>
  <c r="Q372" s="1"/>
  <c r="R372" s="1"/>
  <c r="S372" s="1"/>
  <c r="M372"/>
  <c r="U372" s="1"/>
  <c r="V372" s="1"/>
  <c r="W372" s="1"/>
  <c r="O371"/>
  <c r="N371"/>
  <c r="Q371" s="1"/>
  <c r="M371"/>
  <c r="U371" s="1"/>
  <c r="V371" s="1"/>
  <c r="W371" s="1"/>
  <c r="O370"/>
  <c r="P370" s="1"/>
  <c r="N370"/>
  <c r="Q370" s="1"/>
  <c r="R370" s="1"/>
  <c r="S370" s="1"/>
  <c r="M370"/>
  <c r="U370" s="1"/>
  <c r="V370" s="1"/>
  <c r="W370" s="1"/>
  <c r="O369"/>
  <c r="P369" s="1"/>
  <c r="N369"/>
  <c r="Q369" s="1"/>
  <c r="R369" s="1"/>
  <c r="S369" s="1"/>
  <c r="M369"/>
  <c r="U369" s="1"/>
  <c r="V369" s="1"/>
  <c r="W369" s="1"/>
  <c r="AC666"/>
  <c r="AE666" s="1"/>
  <c r="AC426"/>
  <c r="AE426" s="1"/>
  <c r="AC216"/>
  <c r="AE216" s="1"/>
  <c r="AC102"/>
  <c r="AE102" s="1"/>
  <c r="C23"/>
  <c r="C22"/>
  <c r="C21"/>
  <c r="C20"/>
  <c r="D20" s="1"/>
  <c r="AC546" s="1"/>
  <c r="AE546" s="1"/>
  <c r="C19"/>
  <c r="C18"/>
  <c r="C17"/>
  <c r="C16"/>
  <c r="D16" s="1"/>
  <c r="AC306" s="1"/>
  <c r="AE306" s="1"/>
  <c r="C15"/>
  <c r="C14"/>
  <c r="C13"/>
  <c r="C12"/>
  <c r="D12" s="1"/>
  <c r="AC156" s="1"/>
  <c r="AE156" s="1"/>
  <c r="C11"/>
  <c r="D11" s="1"/>
  <c r="AC126" s="1"/>
  <c r="AE126" s="1"/>
  <c r="C10"/>
  <c r="C9"/>
  <c r="D9" s="1"/>
  <c r="AC78" s="1"/>
  <c r="AE78" s="1"/>
  <c r="C8"/>
  <c r="C7"/>
  <c r="D7" s="1"/>
  <c r="C6"/>
  <c r="D23"/>
  <c r="AC726" s="1"/>
  <c r="AE726" s="1"/>
  <c r="A23"/>
  <c r="D22"/>
  <c r="A22"/>
  <c r="D21"/>
  <c r="AC606" s="1"/>
  <c r="AE606" s="1"/>
  <c r="A21"/>
  <c r="A20"/>
  <c r="D19"/>
  <c r="AC486" s="1"/>
  <c r="AE486" s="1"/>
  <c r="A19"/>
  <c r="D18"/>
  <c r="A18"/>
  <c r="D17"/>
  <c r="AC366" s="1"/>
  <c r="AE366" s="1"/>
  <c r="A17"/>
  <c r="A16"/>
  <c r="D15"/>
  <c r="AC246" s="1"/>
  <c r="AE246" s="1"/>
  <c r="A15"/>
  <c r="D14"/>
  <c r="A14"/>
  <c r="D13"/>
  <c r="AC186" s="1"/>
  <c r="AE186" s="1"/>
  <c r="A13"/>
  <c r="D10"/>
  <c r="D8"/>
  <c r="AC54" s="1"/>
  <c r="AE54" s="1"/>
  <c r="A7"/>
  <c r="D6"/>
  <c r="AC6" s="1"/>
  <c r="B2"/>
  <c r="D2" s="1"/>
  <c r="O368"/>
  <c r="P368" s="1"/>
  <c r="N368"/>
  <c r="Q368" s="1"/>
  <c r="R368" s="1"/>
  <c r="S368" s="1"/>
  <c r="M368"/>
  <c r="O367"/>
  <c r="N367"/>
  <c r="Q367" s="1"/>
  <c r="R367" s="1"/>
  <c r="S367" s="1"/>
  <c r="M367"/>
  <c r="U367" s="1"/>
  <c r="V367" s="1"/>
  <c r="W367" s="1"/>
  <c r="O366"/>
  <c r="N366"/>
  <c r="Q366" s="1"/>
  <c r="M366"/>
  <c r="U366" s="1"/>
  <c r="V366" s="1"/>
  <c r="W366" s="1"/>
  <c r="O365"/>
  <c r="P365" s="1"/>
  <c r="N365"/>
  <c r="Q365" s="1"/>
  <c r="R365" s="1"/>
  <c r="S365" s="1"/>
  <c r="M365"/>
  <c r="U365" s="1"/>
  <c r="V365" s="1"/>
  <c r="W365" s="1"/>
  <c r="O364"/>
  <c r="P364" s="1"/>
  <c r="N364"/>
  <c r="Q364" s="1"/>
  <c r="R364" s="1"/>
  <c r="S364" s="1"/>
  <c r="M364"/>
  <c r="U364" s="1"/>
  <c r="V364" s="1"/>
  <c r="W364" s="1"/>
  <c r="O363"/>
  <c r="N363"/>
  <c r="Q363" s="1"/>
  <c r="R363" s="1"/>
  <c r="S363" s="1"/>
  <c r="M363"/>
  <c r="U363" s="1"/>
  <c r="V363" s="1"/>
  <c r="W363" s="1"/>
  <c r="O362"/>
  <c r="N362"/>
  <c r="Q362" s="1"/>
  <c r="M362"/>
  <c r="U362" s="1"/>
  <c r="V362" s="1"/>
  <c r="W362" s="1"/>
  <c r="O361"/>
  <c r="P361" s="1"/>
  <c r="N361"/>
  <c r="Q361" s="1"/>
  <c r="R361" s="1"/>
  <c r="S361" s="1"/>
  <c r="M361"/>
  <c r="U361" s="1"/>
  <c r="V361" s="1"/>
  <c r="W361" s="1"/>
  <c r="O360"/>
  <c r="P360" s="1"/>
  <c r="N360"/>
  <c r="Q360" s="1"/>
  <c r="R360" s="1"/>
  <c r="S360" s="1"/>
  <c r="M360"/>
  <c r="U360" s="1"/>
  <c r="V360" s="1"/>
  <c r="W360" s="1"/>
  <c r="O359"/>
  <c r="N359"/>
  <c r="Q359" s="1"/>
  <c r="R359" s="1"/>
  <c r="S359" s="1"/>
  <c r="M359"/>
  <c r="U359" s="1"/>
  <c r="V359" s="1"/>
  <c r="W359" s="1"/>
  <c r="O358"/>
  <c r="N358"/>
  <c r="Q358" s="1"/>
  <c r="M358"/>
  <c r="U358" s="1"/>
  <c r="V358" s="1"/>
  <c r="W358" s="1"/>
  <c r="O357"/>
  <c r="P357" s="1"/>
  <c r="N357"/>
  <c r="Q357" s="1"/>
  <c r="R357" s="1"/>
  <c r="S357" s="1"/>
  <c r="M357"/>
  <c r="U357" s="1"/>
  <c r="V357" s="1"/>
  <c r="W357" s="1"/>
  <c r="O356"/>
  <c r="P356" s="1"/>
  <c r="N356"/>
  <c r="Q356" s="1"/>
  <c r="R356" s="1"/>
  <c r="S356" s="1"/>
  <c r="M356"/>
  <c r="U356" s="1"/>
  <c r="V356" s="1"/>
  <c r="W356" s="1"/>
  <c r="O355"/>
  <c r="N355"/>
  <c r="Q355" s="1"/>
  <c r="R355" s="1"/>
  <c r="S355" s="1"/>
  <c r="M355"/>
  <c r="U355" s="1"/>
  <c r="V355" s="1"/>
  <c r="W355" s="1"/>
  <c r="O354"/>
  <c r="N354"/>
  <c r="Q354" s="1"/>
  <c r="M354"/>
  <c r="U354" s="1"/>
  <c r="V354" s="1"/>
  <c r="W354" s="1"/>
  <c r="O353"/>
  <c r="P353" s="1"/>
  <c r="N353"/>
  <c r="Q353" s="1"/>
  <c r="R353" s="1"/>
  <c r="S353" s="1"/>
  <c r="M353"/>
  <c r="U353" s="1"/>
  <c r="V353" s="1"/>
  <c r="W353" s="1"/>
  <c r="O352"/>
  <c r="P352" s="1"/>
  <c r="N352"/>
  <c r="Q352" s="1"/>
  <c r="R352" s="1"/>
  <c r="S352" s="1"/>
  <c r="M352"/>
  <c r="U352" s="1"/>
  <c r="V352" s="1"/>
  <c r="W352" s="1"/>
  <c r="O351"/>
  <c r="N351"/>
  <c r="Q351" s="1"/>
  <c r="R351" s="1"/>
  <c r="S351" s="1"/>
  <c r="M351"/>
  <c r="U351" s="1"/>
  <c r="V351" s="1"/>
  <c r="W351" s="1"/>
  <c r="O350"/>
  <c r="N350"/>
  <c r="Q350" s="1"/>
  <c r="M350"/>
  <c r="U350" s="1"/>
  <c r="V350" s="1"/>
  <c r="W350" s="1"/>
  <c r="O349"/>
  <c r="P349" s="1"/>
  <c r="N349"/>
  <c r="Q349" s="1"/>
  <c r="R349" s="1"/>
  <c r="S349" s="1"/>
  <c r="M349"/>
  <c r="U349" s="1"/>
  <c r="V349" s="1"/>
  <c r="W349" s="1"/>
  <c r="O348"/>
  <c r="P348" s="1"/>
  <c r="N348"/>
  <c r="Q348" s="1"/>
  <c r="R348" s="1"/>
  <c r="S348" s="1"/>
  <c r="M348"/>
  <c r="U348" s="1"/>
  <c r="V348" s="1"/>
  <c r="W348" s="1"/>
  <c r="O347"/>
  <c r="N347"/>
  <c r="Q347" s="1"/>
  <c r="R347" s="1"/>
  <c r="S347" s="1"/>
  <c r="M347"/>
  <c r="U347" s="1"/>
  <c r="V347" s="1"/>
  <c r="W347" s="1"/>
  <c r="O346"/>
  <c r="N346"/>
  <c r="Q346" s="1"/>
  <c r="M346"/>
  <c r="U346" s="1"/>
  <c r="V346" s="1"/>
  <c r="W346" s="1"/>
  <c r="O345"/>
  <c r="P345" s="1"/>
  <c r="N345"/>
  <c r="Q345" s="1"/>
  <c r="R345" s="1"/>
  <c r="S345" s="1"/>
  <c r="M345"/>
  <c r="U345" s="1"/>
  <c r="V345" s="1"/>
  <c r="W345" s="1"/>
  <c r="O344"/>
  <c r="P344" s="1"/>
  <c r="N344"/>
  <c r="Q344" s="1"/>
  <c r="R344" s="1"/>
  <c r="S344" s="1"/>
  <c r="M344"/>
  <c r="U344" s="1"/>
  <c r="V344" s="1"/>
  <c r="W344" s="1"/>
  <c r="O343"/>
  <c r="N343"/>
  <c r="Q343" s="1"/>
  <c r="R343" s="1"/>
  <c r="S343" s="1"/>
  <c r="M343"/>
  <c r="U343" s="1"/>
  <c r="V343" s="1"/>
  <c r="W343" s="1"/>
  <c r="O342"/>
  <c r="N342"/>
  <c r="Q342" s="1"/>
  <c r="M342"/>
  <c r="U342" s="1"/>
  <c r="V342" s="1"/>
  <c r="W342" s="1"/>
  <c r="O341"/>
  <c r="P341" s="1"/>
  <c r="N341"/>
  <c r="Q341" s="1"/>
  <c r="R341" s="1"/>
  <c r="S341" s="1"/>
  <c r="M341"/>
  <c r="U341" s="1"/>
  <c r="V341" s="1"/>
  <c r="W341" s="1"/>
  <c r="O340"/>
  <c r="P340" s="1"/>
  <c r="N340"/>
  <c r="Q340" s="1"/>
  <c r="R340" s="1"/>
  <c r="S340" s="1"/>
  <c r="M340"/>
  <c r="U340" s="1"/>
  <c r="V340" s="1"/>
  <c r="W340" s="1"/>
  <c r="O339"/>
  <c r="N339"/>
  <c r="Q339" s="1"/>
  <c r="R339" s="1"/>
  <c r="S339" s="1"/>
  <c r="M339"/>
  <c r="U339" s="1"/>
  <c r="V339" s="1"/>
  <c r="W339" s="1"/>
  <c r="O338"/>
  <c r="N338"/>
  <c r="Q338" s="1"/>
  <c r="M338"/>
  <c r="U338" s="1"/>
  <c r="V338" s="1"/>
  <c r="W338" s="1"/>
  <c r="O337"/>
  <c r="P337" s="1"/>
  <c r="N337"/>
  <c r="Q337" s="1"/>
  <c r="R337" s="1"/>
  <c r="S337" s="1"/>
  <c r="M337"/>
  <c r="U337" s="1"/>
  <c r="V337" s="1"/>
  <c r="W337" s="1"/>
  <c r="O336"/>
  <c r="P336" s="1"/>
  <c r="N336"/>
  <c r="Q336" s="1"/>
  <c r="R336" s="1"/>
  <c r="S336" s="1"/>
  <c r="M336"/>
  <c r="U336" s="1"/>
  <c r="V336" s="1"/>
  <c r="W336" s="1"/>
  <c r="O335"/>
  <c r="N335"/>
  <c r="Q335" s="1"/>
  <c r="R335" s="1"/>
  <c r="S335" s="1"/>
  <c r="M335"/>
  <c r="U335" s="1"/>
  <c r="V335" s="1"/>
  <c r="W335" s="1"/>
  <c r="O334"/>
  <c r="N334"/>
  <c r="Q334" s="1"/>
  <c r="M334"/>
  <c r="U334" s="1"/>
  <c r="V334" s="1"/>
  <c r="W334" s="1"/>
  <c r="O333"/>
  <c r="P333" s="1"/>
  <c r="N333"/>
  <c r="Q333" s="1"/>
  <c r="R333" s="1"/>
  <c r="S333" s="1"/>
  <c r="M333"/>
  <c r="U333" s="1"/>
  <c r="V333" s="1"/>
  <c r="W333" s="1"/>
  <c r="O332"/>
  <c r="P332" s="1"/>
  <c r="N332"/>
  <c r="Q332" s="1"/>
  <c r="R332" s="1"/>
  <c r="S332" s="1"/>
  <c r="M332"/>
  <c r="U332" s="1"/>
  <c r="V332" s="1"/>
  <c r="W332" s="1"/>
  <c r="O331"/>
  <c r="N331"/>
  <c r="Q331" s="1"/>
  <c r="R331" s="1"/>
  <c r="S331" s="1"/>
  <c r="M331"/>
  <c r="U331" s="1"/>
  <c r="V331" s="1"/>
  <c r="W331" s="1"/>
  <c r="O330"/>
  <c r="N330"/>
  <c r="Q330" s="1"/>
  <c r="M330"/>
  <c r="U330" s="1"/>
  <c r="V330" s="1"/>
  <c r="W330" s="1"/>
  <c r="O329"/>
  <c r="P329" s="1"/>
  <c r="N329"/>
  <c r="Q329" s="1"/>
  <c r="R329" s="1"/>
  <c r="S329" s="1"/>
  <c r="M329"/>
  <c r="U329" s="1"/>
  <c r="V329" s="1"/>
  <c r="W329" s="1"/>
  <c r="O328"/>
  <c r="P328" s="1"/>
  <c r="N328"/>
  <c r="Q328" s="1"/>
  <c r="R328" s="1"/>
  <c r="S328" s="1"/>
  <c r="M328"/>
  <c r="U328" s="1"/>
  <c r="V328" s="1"/>
  <c r="W328" s="1"/>
  <c r="O327"/>
  <c r="N327"/>
  <c r="Q327" s="1"/>
  <c r="R327" s="1"/>
  <c r="S327" s="1"/>
  <c r="M327"/>
  <c r="U327" s="1"/>
  <c r="V327" s="1"/>
  <c r="W327" s="1"/>
  <c r="O326"/>
  <c r="N326"/>
  <c r="Q326" s="1"/>
  <c r="M326"/>
  <c r="U326" s="1"/>
  <c r="V326" s="1"/>
  <c r="W326" s="1"/>
  <c r="O325"/>
  <c r="P325" s="1"/>
  <c r="N325"/>
  <c r="Q325" s="1"/>
  <c r="R325" s="1"/>
  <c r="S325" s="1"/>
  <c r="M325"/>
  <c r="U325" s="1"/>
  <c r="V325" s="1"/>
  <c r="W325" s="1"/>
  <c r="O324"/>
  <c r="P324" s="1"/>
  <c r="N324"/>
  <c r="Q324" s="1"/>
  <c r="R324" s="1"/>
  <c r="S324" s="1"/>
  <c r="M324"/>
  <c r="U324" s="1"/>
  <c r="V324" s="1"/>
  <c r="W324" s="1"/>
  <c r="O323"/>
  <c r="N323"/>
  <c r="Q323" s="1"/>
  <c r="R323" s="1"/>
  <c r="S323" s="1"/>
  <c r="M323"/>
  <c r="U323" s="1"/>
  <c r="V323" s="1"/>
  <c r="W323" s="1"/>
  <c r="O322"/>
  <c r="N322"/>
  <c r="Q322" s="1"/>
  <c r="M322"/>
  <c r="U322" s="1"/>
  <c r="V322" s="1"/>
  <c r="W322" s="1"/>
  <c r="O321"/>
  <c r="P321" s="1"/>
  <c r="N321"/>
  <c r="Q321" s="1"/>
  <c r="R321" s="1"/>
  <c r="S321" s="1"/>
  <c r="M321"/>
  <c r="U321" s="1"/>
  <c r="V321" s="1"/>
  <c r="W321" s="1"/>
  <c r="O320"/>
  <c r="P320" s="1"/>
  <c r="N320"/>
  <c r="Q320" s="1"/>
  <c r="R320" s="1"/>
  <c r="S320" s="1"/>
  <c r="M320"/>
  <c r="U320" s="1"/>
  <c r="V320" s="1"/>
  <c r="W320" s="1"/>
  <c r="O319"/>
  <c r="N319"/>
  <c r="Q319" s="1"/>
  <c r="R319" s="1"/>
  <c r="S319" s="1"/>
  <c r="M319"/>
  <c r="U319" s="1"/>
  <c r="V319" s="1"/>
  <c r="W319" s="1"/>
  <c r="O318"/>
  <c r="N318"/>
  <c r="Q318" s="1"/>
  <c r="M318"/>
  <c r="U318" s="1"/>
  <c r="V318" s="1"/>
  <c r="W318" s="1"/>
  <c r="O317"/>
  <c r="P317" s="1"/>
  <c r="N317"/>
  <c r="Q317" s="1"/>
  <c r="R317" s="1"/>
  <c r="S317" s="1"/>
  <c r="M317"/>
  <c r="U317" s="1"/>
  <c r="V317" s="1"/>
  <c r="W317" s="1"/>
  <c r="O316"/>
  <c r="P316" s="1"/>
  <c r="N316"/>
  <c r="Q316" s="1"/>
  <c r="R316" s="1"/>
  <c r="S316" s="1"/>
  <c r="M316"/>
  <c r="U316" s="1"/>
  <c r="V316" s="1"/>
  <c r="W316" s="1"/>
  <c r="O315"/>
  <c r="N315"/>
  <c r="Q315" s="1"/>
  <c r="R315" s="1"/>
  <c r="S315" s="1"/>
  <c r="M315"/>
  <c r="U315" s="1"/>
  <c r="V315" s="1"/>
  <c r="W315" s="1"/>
  <c r="O314"/>
  <c r="N314"/>
  <c r="Q314" s="1"/>
  <c r="M314"/>
  <c r="U314" s="1"/>
  <c r="V314" s="1"/>
  <c r="W314" s="1"/>
  <c r="O313"/>
  <c r="P313" s="1"/>
  <c r="N313"/>
  <c r="Q313" s="1"/>
  <c r="R313" s="1"/>
  <c r="S313" s="1"/>
  <c r="M313"/>
  <c r="U313" s="1"/>
  <c r="V313" s="1"/>
  <c r="W313" s="1"/>
  <c r="O312"/>
  <c r="P312" s="1"/>
  <c r="N312"/>
  <c r="Q312" s="1"/>
  <c r="R312" s="1"/>
  <c r="S312" s="1"/>
  <c r="M312"/>
  <c r="U312" s="1"/>
  <c r="V312" s="1"/>
  <c r="W312" s="1"/>
  <c r="O311"/>
  <c r="N311"/>
  <c r="Q311" s="1"/>
  <c r="R311" s="1"/>
  <c r="S311" s="1"/>
  <c r="M311"/>
  <c r="U311" s="1"/>
  <c r="V311" s="1"/>
  <c r="W311" s="1"/>
  <c r="O310"/>
  <c r="N310"/>
  <c r="Q310" s="1"/>
  <c r="M310"/>
  <c r="U310" s="1"/>
  <c r="V310" s="1"/>
  <c r="W310" s="1"/>
  <c r="O309"/>
  <c r="P309" s="1"/>
  <c r="N309"/>
  <c r="Q309" s="1"/>
  <c r="R309" s="1"/>
  <c r="S309" s="1"/>
  <c r="M309"/>
  <c r="U309" s="1"/>
  <c r="V309" s="1"/>
  <c r="W309" s="1"/>
  <c r="O308"/>
  <c r="P308" s="1"/>
  <c r="N308"/>
  <c r="Q308" s="1"/>
  <c r="R308" s="1"/>
  <c r="S308" s="1"/>
  <c r="M308"/>
  <c r="U308" s="1"/>
  <c r="V308" s="1"/>
  <c r="W308" s="1"/>
  <c r="O307"/>
  <c r="N307"/>
  <c r="Q307" s="1"/>
  <c r="R307" s="1"/>
  <c r="S307" s="1"/>
  <c r="M307"/>
  <c r="U307" s="1"/>
  <c r="V307" s="1"/>
  <c r="W307" s="1"/>
  <c r="O306"/>
  <c r="N306"/>
  <c r="Q306" s="1"/>
  <c r="M306"/>
  <c r="O305"/>
  <c r="P305" s="1"/>
  <c r="N305"/>
  <c r="Q305" s="1"/>
  <c r="R305" s="1"/>
  <c r="S305" s="1"/>
  <c r="M305"/>
  <c r="U305" s="1"/>
  <c r="V305" s="1"/>
  <c r="W305" s="1"/>
  <c r="O304"/>
  <c r="P304" s="1"/>
  <c r="N304"/>
  <c r="Q304" s="1"/>
  <c r="R304" s="1"/>
  <c r="S304" s="1"/>
  <c r="M304"/>
  <c r="O303"/>
  <c r="N303"/>
  <c r="Q303" s="1"/>
  <c r="R303" s="1"/>
  <c r="S303" s="1"/>
  <c r="M303"/>
  <c r="U303" s="1"/>
  <c r="V303" s="1"/>
  <c r="W303" s="1"/>
  <c r="O302"/>
  <c r="N302"/>
  <c r="Q302" s="1"/>
  <c r="M302"/>
  <c r="O301"/>
  <c r="P301" s="1"/>
  <c r="N301"/>
  <c r="Q301" s="1"/>
  <c r="R301" s="1"/>
  <c r="S301" s="1"/>
  <c r="M301"/>
  <c r="U301" s="1"/>
  <c r="V301" s="1"/>
  <c r="W301" s="1"/>
  <c r="O300"/>
  <c r="P300" s="1"/>
  <c r="N300"/>
  <c r="Q300" s="1"/>
  <c r="R300" s="1"/>
  <c r="S300" s="1"/>
  <c r="M300"/>
  <c r="O299"/>
  <c r="N299"/>
  <c r="Q299" s="1"/>
  <c r="R299" s="1"/>
  <c r="S299" s="1"/>
  <c r="M299"/>
  <c r="U299" s="1"/>
  <c r="V299" s="1"/>
  <c r="W299" s="1"/>
  <c r="O298"/>
  <c r="N298"/>
  <c r="Q298" s="1"/>
  <c r="M298"/>
  <c r="U298" s="1"/>
  <c r="V298" s="1"/>
  <c r="W298" s="1"/>
  <c r="O297"/>
  <c r="P297" s="1"/>
  <c r="N297"/>
  <c r="Q297" s="1"/>
  <c r="R297" s="1"/>
  <c r="S297" s="1"/>
  <c r="M297"/>
  <c r="U297" s="1"/>
  <c r="V297" s="1"/>
  <c r="W297" s="1"/>
  <c r="O296"/>
  <c r="P296" s="1"/>
  <c r="N296"/>
  <c r="Q296" s="1"/>
  <c r="R296" s="1"/>
  <c r="S296" s="1"/>
  <c r="M296"/>
  <c r="U296" s="1"/>
  <c r="V296" s="1"/>
  <c r="W296" s="1"/>
  <c r="O295"/>
  <c r="N295"/>
  <c r="Q295" s="1"/>
  <c r="R295" s="1"/>
  <c r="S295" s="1"/>
  <c r="M295"/>
  <c r="U295" s="1"/>
  <c r="V295" s="1"/>
  <c r="W295" s="1"/>
  <c r="O294"/>
  <c r="N294"/>
  <c r="Q294" s="1"/>
  <c r="M294"/>
  <c r="U294" s="1"/>
  <c r="V294" s="1"/>
  <c r="W294" s="1"/>
  <c r="O293"/>
  <c r="P293" s="1"/>
  <c r="N293"/>
  <c r="Q293" s="1"/>
  <c r="R293" s="1"/>
  <c r="S293" s="1"/>
  <c r="M293"/>
  <c r="U293" s="1"/>
  <c r="V293" s="1"/>
  <c r="W293" s="1"/>
  <c r="O292"/>
  <c r="P292" s="1"/>
  <c r="N292"/>
  <c r="Q292" s="1"/>
  <c r="R292" s="1"/>
  <c r="S292" s="1"/>
  <c r="M292"/>
  <c r="U292" s="1"/>
  <c r="V292" s="1"/>
  <c r="W292" s="1"/>
  <c r="O291"/>
  <c r="N291"/>
  <c r="Q291" s="1"/>
  <c r="R291" s="1"/>
  <c r="S291" s="1"/>
  <c r="M291"/>
  <c r="U291" s="1"/>
  <c r="V291" s="1"/>
  <c r="W291" s="1"/>
  <c r="O290"/>
  <c r="N290"/>
  <c r="Q290" s="1"/>
  <c r="M290"/>
  <c r="U290" s="1"/>
  <c r="V290" s="1"/>
  <c r="W290" s="1"/>
  <c r="O289"/>
  <c r="P289" s="1"/>
  <c r="N289"/>
  <c r="Q289" s="1"/>
  <c r="R289" s="1"/>
  <c r="S289" s="1"/>
  <c r="M289"/>
  <c r="U289" s="1"/>
  <c r="V289" s="1"/>
  <c r="W289" s="1"/>
  <c r="O288"/>
  <c r="P288" s="1"/>
  <c r="N288"/>
  <c r="Q288" s="1"/>
  <c r="R288" s="1"/>
  <c r="S288" s="1"/>
  <c r="M288"/>
  <c r="U288" s="1"/>
  <c r="V288" s="1"/>
  <c r="W288" s="1"/>
  <c r="O287"/>
  <c r="N287"/>
  <c r="Q287" s="1"/>
  <c r="R287" s="1"/>
  <c r="S287" s="1"/>
  <c r="M287"/>
  <c r="U287" s="1"/>
  <c r="V287" s="1"/>
  <c r="W287" s="1"/>
  <c r="O286"/>
  <c r="N286"/>
  <c r="Q286" s="1"/>
  <c r="M286"/>
  <c r="U286" s="1"/>
  <c r="V286" s="1"/>
  <c r="W286" s="1"/>
  <c r="O285"/>
  <c r="P285" s="1"/>
  <c r="N285"/>
  <c r="Q285" s="1"/>
  <c r="R285" s="1"/>
  <c r="S285" s="1"/>
  <c r="M285"/>
  <c r="U285" s="1"/>
  <c r="V285" s="1"/>
  <c r="W285" s="1"/>
  <c r="O284"/>
  <c r="P284" s="1"/>
  <c r="N284"/>
  <c r="Q284" s="1"/>
  <c r="R284" s="1"/>
  <c r="S284" s="1"/>
  <c r="M284"/>
  <c r="U284" s="1"/>
  <c r="V284" s="1"/>
  <c r="W284" s="1"/>
  <c r="O283"/>
  <c r="N283"/>
  <c r="Q283" s="1"/>
  <c r="R283" s="1"/>
  <c r="S283" s="1"/>
  <c r="M283"/>
  <c r="U283" s="1"/>
  <c r="V283" s="1"/>
  <c r="W283" s="1"/>
  <c r="O282"/>
  <c r="N282"/>
  <c r="Q282" s="1"/>
  <c r="M282"/>
  <c r="U282" s="1"/>
  <c r="V282" s="1"/>
  <c r="W282" s="1"/>
  <c r="O281"/>
  <c r="P281" s="1"/>
  <c r="N281"/>
  <c r="Q281" s="1"/>
  <c r="R281" s="1"/>
  <c r="S281" s="1"/>
  <c r="M281"/>
  <c r="U281" s="1"/>
  <c r="V281" s="1"/>
  <c r="W281" s="1"/>
  <c r="O280"/>
  <c r="P280" s="1"/>
  <c r="N280"/>
  <c r="Q280" s="1"/>
  <c r="R280" s="1"/>
  <c r="S280" s="1"/>
  <c r="M280"/>
  <c r="U280" s="1"/>
  <c r="V280" s="1"/>
  <c r="W280" s="1"/>
  <c r="O279"/>
  <c r="N279"/>
  <c r="Q279" s="1"/>
  <c r="R279" s="1"/>
  <c r="S279" s="1"/>
  <c r="M279"/>
  <c r="U279" s="1"/>
  <c r="V279" s="1"/>
  <c r="W279" s="1"/>
  <c r="O278"/>
  <c r="N278"/>
  <c r="Q278" s="1"/>
  <c r="M278"/>
  <c r="U278" s="1"/>
  <c r="V278" s="1"/>
  <c r="W278" s="1"/>
  <c r="O277"/>
  <c r="P277" s="1"/>
  <c r="N277"/>
  <c r="Q277" s="1"/>
  <c r="R277" s="1"/>
  <c r="S277" s="1"/>
  <c r="M277"/>
  <c r="U277" s="1"/>
  <c r="V277" s="1"/>
  <c r="W277" s="1"/>
  <c r="O276"/>
  <c r="P276" s="1"/>
  <c r="N276"/>
  <c r="Q276" s="1"/>
  <c r="R276" s="1"/>
  <c r="S276" s="1"/>
  <c r="M276"/>
  <c r="U276" s="1"/>
  <c r="V276" s="1"/>
  <c r="W276" s="1"/>
  <c r="O275"/>
  <c r="N275"/>
  <c r="Q275" s="1"/>
  <c r="R275" s="1"/>
  <c r="S275" s="1"/>
  <c r="M275"/>
  <c r="U275" s="1"/>
  <c r="V275" s="1"/>
  <c r="W275" s="1"/>
  <c r="O274"/>
  <c r="N274"/>
  <c r="Q274" s="1"/>
  <c r="M274"/>
  <c r="U274" s="1"/>
  <c r="V274" s="1"/>
  <c r="W274" s="1"/>
  <c r="O273"/>
  <c r="P273" s="1"/>
  <c r="N273"/>
  <c r="Q273" s="1"/>
  <c r="R273" s="1"/>
  <c r="S273" s="1"/>
  <c r="M273"/>
  <c r="U273" s="1"/>
  <c r="V273" s="1"/>
  <c r="W273" s="1"/>
  <c r="O272"/>
  <c r="P272" s="1"/>
  <c r="N272"/>
  <c r="Q272" s="1"/>
  <c r="R272" s="1"/>
  <c r="S272" s="1"/>
  <c r="M272"/>
  <c r="U272" s="1"/>
  <c r="V272" s="1"/>
  <c r="W272" s="1"/>
  <c r="O271"/>
  <c r="N271"/>
  <c r="Q271" s="1"/>
  <c r="R271" s="1"/>
  <c r="S271" s="1"/>
  <c r="M271"/>
  <c r="U271" s="1"/>
  <c r="V271" s="1"/>
  <c r="W271" s="1"/>
  <c r="O270"/>
  <c r="N270"/>
  <c r="Q270" s="1"/>
  <c r="M270"/>
  <c r="U270" s="1"/>
  <c r="V270" s="1"/>
  <c r="W270" s="1"/>
  <c r="O269"/>
  <c r="P269" s="1"/>
  <c r="N269"/>
  <c r="Q269" s="1"/>
  <c r="R269" s="1"/>
  <c r="S269" s="1"/>
  <c r="M269"/>
  <c r="U269" s="1"/>
  <c r="V269" s="1"/>
  <c r="W269" s="1"/>
  <c r="O268"/>
  <c r="P268" s="1"/>
  <c r="N268"/>
  <c r="Q268" s="1"/>
  <c r="R268" s="1"/>
  <c r="S268" s="1"/>
  <c r="M268"/>
  <c r="U268" s="1"/>
  <c r="V268" s="1"/>
  <c r="W268" s="1"/>
  <c r="O267"/>
  <c r="N267"/>
  <c r="Q267" s="1"/>
  <c r="R267" s="1"/>
  <c r="S267" s="1"/>
  <c r="M267"/>
  <c r="U267" s="1"/>
  <c r="V267" s="1"/>
  <c r="W267" s="1"/>
  <c r="O266"/>
  <c r="N266"/>
  <c r="Q266" s="1"/>
  <c r="M266"/>
  <c r="U266" s="1"/>
  <c r="V266" s="1"/>
  <c r="W266" s="1"/>
  <c r="O265"/>
  <c r="P265" s="1"/>
  <c r="N265"/>
  <c r="Q265" s="1"/>
  <c r="R265" s="1"/>
  <c r="S265" s="1"/>
  <c r="M265"/>
  <c r="U265" s="1"/>
  <c r="V265" s="1"/>
  <c r="W265" s="1"/>
  <c r="O264"/>
  <c r="P264" s="1"/>
  <c r="N264"/>
  <c r="Q264" s="1"/>
  <c r="R264" s="1"/>
  <c r="S264" s="1"/>
  <c r="M264"/>
  <c r="U264" s="1"/>
  <c r="V264" s="1"/>
  <c r="W264" s="1"/>
  <c r="O263"/>
  <c r="N263"/>
  <c r="Q263" s="1"/>
  <c r="R263" s="1"/>
  <c r="S263" s="1"/>
  <c r="M263"/>
  <c r="U263" s="1"/>
  <c r="V263" s="1"/>
  <c r="W263" s="1"/>
  <c r="O262"/>
  <c r="N262"/>
  <c r="Q262" s="1"/>
  <c r="M262"/>
  <c r="U262" s="1"/>
  <c r="V262" s="1"/>
  <c r="W262" s="1"/>
  <c r="O261"/>
  <c r="P261" s="1"/>
  <c r="N261"/>
  <c r="Q261" s="1"/>
  <c r="R261" s="1"/>
  <c r="S261" s="1"/>
  <c r="M261"/>
  <c r="U261" s="1"/>
  <c r="V261" s="1"/>
  <c r="W261" s="1"/>
  <c r="O260"/>
  <c r="P260" s="1"/>
  <c r="N260"/>
  <c r="Q260" s="1"/>
  <c r="R260" s="1"/>
  <c r="S260" s="1"/>
  <c r="M260"/>
  <c r="U260" s="1"/>
  <c r="V260" s="1"/>
  <c r="W260" s="1"/>
  <c r="O259"/>
  <c r="N259"/>
  <c r="Q259" s="1"/>
  <c r="R259" s="1"/>
  <c r="S259" s="1"/>
  <c r="M259"/>
  <c r="U259" s="1"/>
  <c r="V259" s="1"/>
  <c r="W259" s="1"/>
  <c r="O258"/>
  <c r="N258"/>
  <c r="Q258" s="1"/>
  <c r="M258"/>
  <c r="U258" s="1"/>
  <c r="V258" s="1"/>
  <c r="W258" s="1"/>
  <c r="O257"/>
  <c r="P257" s="1"/>
  <c r="N257"/>
  <c r="Q257" s="1"/>
  <c r="R257" s="1"/>
  <c r="S257" s="1"/>
  <c r="M257"/>
  <c r="U257" s="1"/>
  <c r="V257" s="1"/>
  <c r="W257" s="1"/>
  <c r="O256"/>
  <c r="P256" s="1"/>
  <c r="N256"/>
  <c r="Q256" s="1"/>
  <c r="R256" s="1"/>
  <c r="S256" s="1"/>
  <c r="M256"/>
  <c r="U256" s="1"/>
  <c r="V256" s="1"/>
  <c r="W256" s="1"/>
  <c r="O255"/>
  <c r="N255"/>
  <c r="Q255" s="1"/>
  <c r="R255" s="1"/>
  <c r="S255" s="1"/>
  <c r="M255"/>
  <c r="U255" s="1"/>
  <c r="V255" s="1"/>
  <c r="W255" s="1"/>
  <c r="O254"/>
  <c r="N254"/>
  <c r="Q254" s="1"/>
  <c r="M254"/>
  <c r="U254" s="1"/>
  <c r="V254" s="1"/>
  <c r="W254" s="1"/>
  <c r="O253"/>
  <c r="P253" s="1"/>
  <c r="N253"/>
  <c r="Q253" s="1"/>
  <c r="R253" s="1"/>
  <c r="S253" s="1"/>
  <c r="M253"/>
  <c r="U253" s="1"/>
  <c r="V253" s="1"/>
  <c r="W253" s="1"/>
  <c r="O252"/>
  <c r="P252" s="1"/>
  <c r="N252"/>
  <c r="Q252" s="1"/>
  <c r="R252" s="1"/>
  <c r="S252" s="1"/>
  <c r="M252"/>
  <c r="U252" s="1"/>
  <c r="V252" s="1"/>
  <c r="W252" s="1"/>
  <c r="O251"/>
  <c r="N251"/>
  <c r="Q251" s="1"/>
  <c r="R251" s="1"/>
  <c r="S251" s="1"/>
  <c r="M251"/>
  <c r="U251" s="1"/>
  <c r="V251" s="1"/>
  <c r="W251" s="1"/>
  <c r="O250"/>
  <c r="N250"/>
  <c r="Q250" s="1"/>
  <c r="M250"/>
  <c r="U250" s="1"/>
  <c r="V250" s="1"/>
  <c r="W250" s="1"/>
  <c r="O249"/>
  <c r="P249" s="1"/>
  <c r="N249"/>
  <c r="Q249" s="1"/>
  <c r="R249" s="1"/>
  <c r="S249" s="1"/>
  <c r="M249"/>
  <c r="U249" s="1"/>
  <c r="V249" s="1"/>
  <c r="W249" s="1"/>
  <c r="O248"/>
  <c r="P248" s="1"/>
  <c r="N248"/>
  <c r="Q248" s="1"/>
  <c r="R248" s="1"/>
  <c r="S248" s="1"/>
  <c r="M248"/>
  <c r="U248" s="1"/>
  <c r="V248" s="1"/>
  <c r="W248" s="1"/>
  <c r="O247"/>
  <c r="N247"/>
  <c r="Q247" s="1"/>
  <c r="R247" s="1"/>
  <c r="S247" s="1"/>
  <c r="M247"/>
  <c r="U247" s="1"/>
  <c r="V247" s="1"/>
  <c r="W247" s="1"/>
  <c r="O246"/>
  <c r="N246"/>
  <c r="Q246" s="1"/>
  <c r="M246"/>
  <c r="U246" s="1"/>
  <c r="V246" s="1"/>
  <c r="W246" s="1"/>
  <c r="O245"/>
  <c r="P245" s="1"/>
  <c r="N245"/>
  <c r="Q245" s="1"/>
  <c r="R245" s="1"/>
  <c r="S245" s="1"/>
  <c r="M245"/>
  <c r="O244"/>
  <c r="P244" s="1"/>
  <c r="N244"/>
  <c r="Q244" s="1"/>
  <c r="R244" s="1"/>
  <c r="S244" s="1"/>
  <c r="M244"/>
  <c r="U244" s="1"/>
  <c r="V244" s="1"/>
  <c r="W244" s="1"/>
  <c r="O243"/>
  <c r="N243"/>
  <c r="Q243" s="1"/>
  <c r="R243" s="1"/>
  <c r="S243" s="1"/>
  <c r="M243"/>
  <c r="O242"/>
  <c r="N242"/>
  <c r="Q242" s="1"/>
  <c r="M242"/>
  <c r="U242" s="1"/>
  <c r="V242" s="1"/>
  <c r="W242" s="1"/>
  <c r="O241"/>
  <c r="P241" s="1"/>
  <c r="N241"/>
  <c r="Q241" s="1"/>
  <c r="R241" s="1"/>
  <c r="S241" s="1"/>
  <c r="M241"/>
  <c r="O240"/>
  <c r="P240" s="1"/>
  <c r="N240"/>
  <c r="Q240" s="1"/>
  <c r="R240" s="1"/>
  <c r="S240" s="1"/>
  <c r="M240"/>
  <c r="U240" s="1"/>
  <c r="V240" s="1"/>
  <c r="W240" s="1"/>
  <c r="O239"/>
  <c r="N239"/>
  <c r="Q239" s="1"/>
  <c r="R239" s="1"/>
  <c r="S239" s="1"/>
  <c r="M239"/>
  <c r="O238"/>
  <c r="N238"/>
  <c r="Q238" s="1"/>
  <c r="M238"/>
  <c r="U238" s="1"/>
  <c r="V238" s="1"/>
  <c r="W238" s="1"/>
  <c r="O237"/>
  <c r="P237" s="1"/>
  <c r="N237"/>
  <c r="Q237" s="1"/>
  <c r="R237" s="1"/>
  <c r="S237" s="1"/>
  <c r="M237"/>
  <c r="O236"/>
  <c r="P236" s="1"/>
  <c r="N236"/>
  <c r="Q236" s="1"/>
  <c r="R236" s="1"/>
  <c r="S236" s="1"/>
  <c r="M236"/>
  <c r="U236" s="1"/>
  <c r="V236" s="1"/>
  <c r="W236" s="1"/>
  <c r="O235"/>
  <c r="N235"/>
  <c r="Q235" s="1"/>
  <c r="R235" s="1"/>
  <c r="S235" s="1"/>
  <c r="M235"/>
  <c r="O234"/>
  <c r="N234"/>
  <c r="Q234" s="1"/>
  <c r="M234"/>
  <c r="U234" s="1"/>
  <c r="V234" s="1"/>
  <c r="W234" s="1"/>
  <c r="O233"/>
  <c r="P233" s="1"/>
  <c r="N233"/>
  <c r="Q233" s="1"/>
  <c r="R233" s="1"/>
  <c r="S233" s="1"/>
  <c r="M233"/>
  <c r="O232"/>
  <c r="P232" s="1"/>
  <c r="N232"/>
  <c r="Q232" s="1"/>
  <c r="R232" s="1"/>
  <c r="S232" s="1"/>
  <c r="M232"/>
  <c r="U232" s="1"/>
  <c r="V232" s="1"/>
  <c r="W232" s="1"/>
  <c r="O231"/>
  <c r="N231"/>
  <c r="Q231" s="1"/>
  <c r="R231" s="1"/>
  <c r="S231" s="1"/>
  <c r="M231"/>
  <c r="O230"/>
  <c r="N230"/>
  <c r="Q230" s="1"/>
  <c r="M230"/>
  <c r="U230" s="1"/>
  <c r="V230" s="1"/>
  <c r="W230" s="1"/>
  <c r="O229"/>
  <c r="P229" s="1"/>
  <c r="N229"/>
  <c r="Q229" s="1"/>
  <c r="R229" s="1"/>
  <c r="S229" s="1"/>
  <c r="M229"/>
  <c r="U229" s="1"/>
  <c r="V229" s="1"/>
  <c r="W229" s="1"/>
  <c r="O228"/>
  <c r="P228" s="1"/>
  <c r="N228"/>
  <c r="Q228" s="1"/>
  <c r="R228" s="1"/>
  <c r="S228" s="1"/>
  <c r="M228"/>
  <c r="U228" s="1"/>
  <c r="V228" s="1"/>
  <c r="W228" s="1"/>
  <c r="O227"/>
  <c r="N227"/>
  <c r="Q227" s="1"/>
  <c r="R227" s="1"/>
  <c r="S227" s="1"/>
  <c r="M227"/>
  <c r="U227" s="1"/>
  <c r="V227" s="1"/>
  <c r="W227" s="1"/>
  <c r="O226"/>
  <c r="N226"/>
  <c r="Q226" s="1"/>
  <c r="M226"/>
  <c r="U226" s="1"/>
  <c r="V226" s="1"/>
  <c r="W226" s="1"/>
  <c r="O225"/>
  <c r="P225" s="1"/>
  <c r="N225"/>
  <c r="Q225" s="1"/>
  <c r="R225" s="1"/>
  <c r="S225" s="1"/>
  <c r="M225"/>
  <c r="U225" s="1"/>
  <c r="V225" s="1"/>
  <c r="W225" s="1"/>
  <c r="O224"/>
  <c r="P224" s="1"/>
  <c r="N224"/>
  <c r="Q224" s="1"/>
  <c r="R224" s="1"/>
  <c r="S224" s="1"/>
  <c r="M224"/>
  <c r="U224" s="1"/>
  <c r="V224" s="1"/>
  <c r="W224" s="1"/>
  <c r="O223"/>
  <c r="N223"/>
  <c r="Q223" s="1"/>
  <c r="R223" s="1"/>
  <c r="S223" s="1"/>
  <c r="M223"/>
  <c r="U223" s="1"/>
  <c r="V223" s="1"/>
  <c r="W223" s="1"/>
  <c r="O222"/>
  <c r="N222"/>
  <c r="Q222" s="1"/>
  <c r="M222"/>
  <c r="U222" s="1"/>
  <c r="V222" s="1"/>
  <c r="W222" s="1"/>
  <c r="O221"/>
  <c r="P221" s="1"/>
  <c r="N221"/>
  <c r="Q221" s="1"/>
  <c r="R221" s="1"/>
  <c r="S221" s="1"/>
  <c r="M221"/>
  <c r="U221" s="1"/>
  <c r="V221" s="1"/>
  <c r="W221" s="1"/>
  <c r="O220"/>
  <c r="P220" s="1"/>
  <c r="N220"/>
  <c r="Q220" s="1"/>
  <c r="R220" s="1"/>
  <c r="S220" s="1"/>
  <c r="M220"/>
  <c r="U220" s="1"/>
  <c r="V220" s="1"/>
  <c r="W220" s="1"/>
  <c r="O219"/>
  <c r="N219"/>
  <c r="Q219" s="1"/>
  <c r="R219" s="1"/>
  <c r="S219" s="1"/>
  <c r="M219"/>
  <c r="U219" s="1"/>
  <c r="V219" s="1"/>
  <c r="W219" s="1"/>
  <c r="O218"/>
  <c r="N218"/>
  <c r="Q218" s="1"/>
  <c r="M218"/>
  <c r="U218" s="1"/>
  <c r="V218" s="1"/>
  <c r="W218" s="1"/>
  <c r="O217"/>
  <c r="P217" s="1"/>
  <c r="N217"/>
  <c r="Q217" s="1"/>
  <c r="R217" s="1"/>
  <c r="S217" s="1"/>
  <c r="M217"/>
  <c r="U217" s="1"/>
  <c r="V217" s="1"/>
  <c r="W217" s="1"/>
  <c r="O216"/>
  <c r="P216" s="1"/>
  <c r="N216"/>
  <c r="Q216" s="1"/>
  <c r="R216" s="1"/>
  <c r="S216" s="1"/>
  <c r="M216"/>
  <c r="U216" s="1"/>
  <c r="V216" s="1"/>
  <c r="W216" s="1"/>
  <c r="O215"/>
  <c r="N215"/>
  <c r="Q215" s="1"/>
  <c r="R215" s="1"/>
  <c r="S215" s="1"/>
  <c r="M215"/>
  <c r="U215" s="1"/>
  <c r="V215" s="1"/>
  <c r="W215" s="1"/>
  <c r="O214"/>
  <c r="N214"/>
  <c r="Q214" s="1"/>
  <c r="M214"/>
  <c r="U214" s="1"/>
  <c r="V214" s="1"/>
  <c r="W214" s="1"/>
  <c r="O213"/>
  <c r="P213" s="1"/>
  <c r="N213"/>
  <c r="Q213" s="1"/>
  <c r="R213" s="1"/>
  <c r="S213" s="1"/>
  <c r="M213"/>
  <c r="U213" s="1"/>
  <c r="V213" s="1"/>
  <c r="W213" s="1"/>
  <c r="O212"/>
  <c r="P212" s="1"/>
  <c r="N212"/>
  <c r="Q212" s="1"/>
  <c r="R212" s="1"/>
  <c r="S212" s="1"/>
  <c r="M212"/>
  <c r="U212" s="1"/>
  <c r="V212" s="1"/>
  <c r="W212" s="1"/>
  <c r="O211"/>
  <c r="N211"/>
  <c r="Q211" s="1"/>
  <c r="R211" s="1"/>
  <c r="S211" s="1"/>
  <c r="M211"/>
  <c r="U211" s="1"/>
  <c r="V211" s="1"/>
  <c r="W211" s="1"/>
  <c r="O210"/>
  <c r="N210"/>
  <c r="Q210" s="1"/>
  <c r="M210"/>
  <c r="U210" s="1"/>
  <c r="V210" s="1"/>
  <c r="W210" s="1"/>
  <c r="O209"/>
  <c r="P209" s="1"/>
  <c r="N209"/>
  <c r="Q209" s="1"/>
  <c r="R209" s="1"/>
  <c r="S209" s="1"/>
  <c r="M209"/>
  <c r="U209" s="1"/>
  <c r="V209" s="1"/>
  <c r="W209" s="1"/>
  <c r="O208"/>
  <c r="P208" s="1"/>
  <c r="N208"/>
  <c r="Q208" s="1"/>
  <c r="R208" s="1"/>
  <c r="S208" s="1"/>
  <c r="M208"/>
  <c r="U208" s="1"/>
  <c r="V208" s="1"/>
  <c r="W208" s="1"/>
  <c r="O207"/>
  <c r="N207"/>
  <c r="Q207" s="1"/>
  <c r="R207" s="1"/>
  <c r="S207" s="1"/>
  <c r="M207"/>
  <c r="U207" s="1"/>
  <c r="V207" s="1"/>
  <c r="W207" s="1"/>
  <c r="O206"/>
  <c r="N206"/>
  <c r="Q206" s="1"/>
  <c r="M206"/>
  <c r="U206" s="1"/>
  <c r="V206" s="1"/>
  <c r="W206" s="1"/>
  <c r="O205"/>
  <c r="P205" s="1"/>
  <c r="N205"/>
  <c r="Q205" s="1"/>
  <c r="R205" s="1"/>
  <c r="S205" s="1"/>
  <c r="M205"/>
  <c r="U205" s="1"/>
  <c r="V205" s="1"/>
  <c r="W205" s="1"/>
  <c r="O204"/>
  <c r="P204" s="1"/>
  <c r="N204"/>
  <c r="Q204" s="1"/>
  <c r="R204" s="1"/>
  <c r="S204" s="1"/>
  <c r="M204"/>
  <c r="U204" s="1"/>
  <c r="V204" s="1"/>
  <c r="W204" s="1"/>
  <c r="O203"/>
  <c r="N203"/>
  <c r="Q203" s="1"/>
  <c r="R203" s="1"/>
  <c r="S203" s="1"/>
  <c r="M203"/>
  <c r="U203" s="1"/>
  <c r="V203" s="1"/>
  <c r="W203" s="1"/>
  <c r="O202"/>
  <c r="N202"/>
  <c r="Q202" s="1"/>
  <c r="M202"/>
  <c r="U202" s="1"/>
  <c r="V202" s="1"/>
  <c r="W202" s="1"/>
  <c r="O201"/>
  <c r="P201" s="1"/>
  <c r="N201"/>
  <c r="Q201" s="1"/>
  <c r="R201" s="1"/>
  <c r="S201" s="1"/>
  <c r="M201"/>
  <c r="U201" s="1"/>
  <c r="V201" s="1"/>
  <c r="W201" s="1"/>
  <c r="O200"/>
  <c r="P200" s="1"/>
  <c r="N200"/>
  <c r="Q200" s="1"/>
  <c r="R200" s="1"/>
  <c r="S200" s="1"/>
  <c r="M200"/>
  <c r="U200" s="1"/>
  <c r="V200" s="1"/>
  <c r="W200" s="1"/>
  <c r="O199"/>
  <c r="N199"/>
  <c r="Q199" s="1"/>
  <c r="R199" s="1"/>
  <c r="S199" s="1"/>
  <c r="M199"/>
  <c r="U199" s="1"/>
  <c r="V199" s="1"/>
  <c r="W199" s="1"/>
  <c r="O198"/>
  <c r="N198"/>
  <c r="Q198" s="1"/>
  <c r="M198"/>
  <c r="U198" s="1"/>
  <c r="V198" s="1"/>
  <c r="W198" s="1"/>
  <c r="O197"/>
  <c r="P197" s="1"/>
  <c r="N197"/>
  <c r="Q197" s="1"/>
  <c r="R197" s="1"/>
  <c r="S197" s="1"/>
  <c r="M197"/>
  <c r="U197" s="1"/>
  <c r="V197" s="1"/>
  <c r="W197" s="1"/>
  <c r="O196"/>
  <c r="P196" s="1"/>
  <c r="N196"/>
  <c r="Q196" s="1"/>
  <c r="R196" s="1"/>
  <c r="S196" s="1"/>
  <c r="M196"/>
  <c r="U196" s="1"/>
  <c r="V196" s="1"/>
  <c r="W196" s="1"/>
  <c r="O195"/>
  <c r="N195"/>
  <c r="Q195" s="1"/>
  <c r="R195" s="1"/>
  <c r="S195" s="1"/>
  <c r="M195"/>
  <c r="U195" s="1"/>
  <c r="V195" s="1"/>
  <c r="W195" s="1"/>
  <c r="O194"/>
  <c r="N194"/>
  <c r="Q194" s="1"/>
  <c r="M194"/>
  <c r="U194" s="1"/>
  <c r="V194" s="1"/>
  <c r="W194" s="1"/>
  <c r="O193"/>
  <c r="P193" s="1"/>
  <c r="N193"/>
  <c r="Q193" s="1"/>
  <c r="R193" s="1"/>
  <c r="S193" s="1"/>
  <c r="M193"/>
  <c r="U193" s="1"/>
  <c r="V193" s="1"/>
  <c r="W193" s="1"/>
  <c r="O192"/>
  <c r="P192" s="1"/>
  <c r="N192"/>
  <c r="Q192" s="1"/>
  <c r="R192" s="1"/>
  <c r="S192" s="1"/>
  <c r="M192"/>
  <c r="U192" s="1"/>
  <c r="V192" s="1"/>
  <c r="W192" s="1"/>
  <c r="O191"/>
  <c r="N191"/>
  <c r="Q191" s="1"/>
  <c r="R191" s="1"/>
  <c r="S191" s="1"/>
  <c r="M191"/>
  <c r="U191" s="1"/>
  <c r="V191" s="1"/>
  <c r="W191" s="1"/>
  <c r="O190"/>
  <c r="N190"/>
  <c r="Q190" s="1"/>
  <c r="M190"/>
  <c r="U190" s="1"/>
  <c r="V190" s="1"/>
  <c r="W190" s="1"/>
  <c r="O189"/>
  <c r="P189" s="1"/>
  <c r="N189"/>
  <c r="Q189" s="1"/>
  <c r="R189" s="1"/>
  <c r="S189" s="1"/>
  <c r="M189"/>
  <c r="U189" s="1"/>
  <c r="V189" s="1"/>
  <c r="W189" s="1"/>
  <c r="O188"/>
  <c r="P188" s="1"/>
  <c r="N188"/>
  <c r="Q188" s="1"/>
  <c r="R188" s="1"/>
  <c r="S188" s="1"/>
  <c r="M188"/>
  <c r="U188" s="1"/>
  <c r="V188" s="1"/>
  <c r="W188" s="1"/>
  <c r="O187"/>
  <c r="N187"/>
  <c r="Q187" s="1"/>
  <c r="R187" s="1"/>
  <c r="S187" s="1"/>
  <c r="M187"/>
  <c r="O186"/>
  <c r="N186"/>
  <c r="Q186" s="1"/>
  <c r="M186"/>
  <c r="O185"/>
  <c r="P185" s="1"/>
  <c r="N185"/>
  <c r="Q185" s="1"/>
  <c r="R185" s="1"/>
  <c r="S185" s="1"/>
  <c r="M185"/>
  <c r="U185" s="1"/>
  <c r="V185" s="1"/>
  <c r="W185" s="1"/>
  <c r="O184"/>
  <c r="P184" s="1"/>
  <c r="N184"/>
  <c r="Q184" s="1"/>
  <c r="R184" s="1"/>
  <c r="S184" s="1"/>
  <c r="M184"/>
  <c r="O183"/>
  <c r="N183"/>
  <c r="Q183" s="1"/>
  <c r="R183" s="1"/>
  <c r="S183" s="1"/>
  <c r="M183"/>
  <c r="U183" s="1"/>
  <c r="V183" s="1"/>
  <c r="W183" s="1"/>
  <c r="O182"/>
  <c r="N182"/>
  <c r="Q182" s="1"/>
  <c r="M182"/>
  <c r="O181"/>
  <c r="P181" s="1"/>
  <c r="N181"/>
  <c r="Q181" s="1"/>
  <c r="R181" s="1"/>
  <c r="S181" s="1"/>
  <c r="M181"/>
  <c r="U181" s="1"/>
  <c r="V181" s="1"/>
  <c r="W181" s="1"/>
  <c r="O180"/>
  <c r="P180" s="1"/>
  <c r="N180"/>
  <c r="Q180" s="1"/>
  <c r="R180" s="1"/>
  <c r="S180" s="1"/>
  <c r="M180"/>
  <c r="O179"/>
  <c r="N179"/>
  <c r="Q179" s="1"/>
  <c r="R179" s="1"/>
  <c r="S179" s="1"/>
  <c r="M179"/>
  <c r="U179" s="1"/>
  <c r="V179" s="1"/>
  <c r="W179" s="1"/>
  <c r="O178"/>
  <c r="N178"/>
  <c r="Q178" s="1"/>
  <c r="M178"/>
  <c r="O177"/>
  <c r="P177" s="1"/>
  <c r="N177"/>
  <c r="Q177" s="1"/>
  <c r="R177" s="1"/>
  <c r="S177" s="1"/>
  <c r="M177"/>
  <c r="U177" s="1"/>
  <c r="V177" s="1"/>
  <c r="W177" s="1"/>
  <c r="O176"/>
  <c r="P176" s="1"/>
  <c r="N176"/>
  <c r="Q176" s="1"/>
  <c r="R176" s="1"/>
  <c r="S176" s="1"/>
  <c r="M176"/>
  <c r="O175"/>
  <c r="N175"/>
  <c r="Q175" s="1"/>
  <c r="R175" s="1"/>
  <c r="S175" s="1"/>
  <c r="M175"/>
  <c r="U175" s="1"/>
  <c r="V175" s="1"/>
  <c r="W175" s="1"/>
  <c r="O174"/>
  <c r="N174"/>
  <c r="Q174" s="1"/>
  <c r="M174"/>
  <c r="O173"/>
  <c r="P173" s="1"/>
  <c r="N173"/>
  <c r="Q173" s="1"/>
  <c r="R173" s="1"/>
  <c r="S173" s="1"/>
  <c r="M173"/>
  <c r="U173" s="1"/>
  <c r="V173" s="1"/>
  <c r="W173" s="1"/>
  <c r="O172"/>
  <c r="P172" s="1"/>
  <c r="N172"/>
  <c r="Q172" s="1"/>
  <c r="R172" s="1"/>
  <c r="S172" s="1"/>
  <c r="M172"/>
  <c r="O171"/>
  <c r="N171"/>
  <c r="Q171" s="1"/>
  <c r="R171" s="1"/>
  <c r="S171" s="1"/>
  <c r="M171"/>
  <c r="U171" s="1"/>
  <c r="V171" s="1"/>
  <c r="W171" s="1"/>
  <c r="O170"/>
  <c r="N170"/>
  <c r="Q170" s="1"/>
  <c r="M170"/>
  <c r="U170" s="1"/>
  <c r="V170" s="1"/>
  <c r="W170" s="1"/>
  <c r="O169"/>
  <c r="P169" s="1"/>
  <c r="N169"/>
  <c r="Q169" s="1"/>
  <c r="R169" s="1"/>
  <c r="S169" s="1"/>
  <c r="M169"/>
  <c r="U169" s="1"/>
  <c r="V169" s="1"/>
  <c r="W169" s="1"/>
  <c r="O168"/>
  <c r="P168" s="1"/>
  <c r="N168"/>
  <c r="Q168" s="1"/>
  <c r="R168" s="1"/>
  <c r="S168" s="1"/>
  <c r="M168"/>
  <c r="U168" s="1"/>
  <c r="V168" s="1"/>
  <c r="W168" s="1"/>
  <c r="O167"/>
  <c r="N167"/>
  <c r="Q167" s="1"/>
  <c r="R167" s="1"/>
  <c r="S167" s="1"/>
  <c r="M167"/>
  <c r="U167" s="1"/>
  <c r="V167" s="1"/>
  <c r="W167" s="1"/>
  <c r="O166"/>
  <c r="N166"/>
  <c r="Q166" s="1"/>
  <c r="M166"/>
  <c r="U166" s="1"/>
  <c r="V166" s="1"/>
  <c r="W166" s="1"/>
  <c r="O165"/>
  <c r="P165" s="1"/>
  <c r="N165"/>
  <c r="Q165" s="1"/>
  <c r="R165" s="1"/>
  <c r="S165" s="1"/>
  <c r="M165"/>
  <c r="U165" s="1"/>
  <c r="V165" s="1"/>
  <c r="W165" s="1"/>
  <c r="O164"/>
  <c r="P164" s="1"/>
  <c r="N164"/>
  <c r="Q164" s="1"/>
  <c r="R164" s="1"/>
  <c r="S164" s="1"/>
  <c r="M164"/>
  <c r="U164" s="1"/>
  <c r="V164" s="1"/>
  <c r="W164" s="1"/>
  <c r="O163"/>
  <c r="N163"/>
  <c r="Q163" s="1"/>
  <c r="R163" s="1"/>
  <c r="S163" s="1"/>
  <c r="M163"/>
  <c r="U163" s="1"/>
  <c r="V163" s="1"/>
  <c r="W163" s="1"/>
  <c r="O162"/>
  <c r="N162"/>
  <c r="Q162" s="1"/>
  <c r="M162"/>
  <c r="U162" s="1"/>
  <c r="V162" s="1"/>
  <c r="W162" s="1"/>
  <c r="O161"/>
  <c r="P161" s="1"/>
  <c r="N161"/>
  <c r="Q161" s="1"/>
  <c r="R161" s="1"/>
  <c r="S161" s="1"/>
  <c r="M161"/>
  <c r="U161" s="1"/>
  <c r="V161" s="1"/>
  <c r="W161" s="1"/>
  <c r="O160"/>
  <c r="P160" s="1"/>
  <c r="N160"/>
  <c r="Q160" s="1"/>
  <c r="R160" s="1"/>
  <c r="S160" s="1"/>
  <c r="M160"/>
  <c r="U160" s="1"/>
  <c r="V160" s="1"/>
  <c r="W160" s="1"/>
  <c r="O159"/>
  <c r="N159"/>
  <c r="Q159" s="1"/>
  <c r="R159" s="1"/>
  <c r="S159" s="1"/>
  <c r="M159"/>
  <c r="U159" s="1"/>
  <c r="V159" s="1"/>
  <c r="W159" s="1"/>
  <c r="O158"/>
  <c r="N158"/>
  <c r="Q158" s="1"/>
  <c r="M158"/>
  <c r="U158" s="1"/>
  <c r="V158" s="1"/>
  <c r="W158" s="1"/>
  <c r="O157"/>
  <c r="P157" s="1"/>
  <c r="N157"/>
  <c r="Q157" s="1"/>
  <c r="R157" s="1"/>
  <c r="S157" s="1"/>
  <c r="M157"/>
  <c r="U157" s="1"/>
  <c r="V157" s="1"/>
  <c r="W157" s="1"/>
  <c r="O156"/>
  <c r="P156" s="1"/>
  <c r="N156"/>
  <c r="Q156" s="1"/>
  <c r="R156" s="1"/>
  <c r="S156" s="1"/>
  <c r="M156"/>
  <c r="U156" s="1"/>
  <c r="V156" s="1"/>
  <c r="W156" s="1"/>
  <c r="O155"/>
  <c r="N155"/>
  <c r="Q155" s="1"/>
  <c r="R155" s="1"/>
  <c r="S155" s="1"/>
  <c r="M155"/>
  <c r="U155" s="1"/>
  <c r="V155" s="1"/>
  <c r="W155" s="1"/>
  <c r="O154"/>
  <c r="N154"/>
  <c r="Q154" s="1"/>
  <c r="M154"/>
  <c r="U154" s="1"/>
  <c r="V154" s="1"/>
  <c r="W154" s="1"/>
  <c r="O153"/>
  <c r="P153" s="1"/>
  <c r="N153"/>
  <c r="Q153" s="1"/>
  <c r="R153" s="1"/>
  <c r="S153" s="1"/>
  <c r="M153"/>
  <c r="U153" s="1"/>
  <c r="V153" s="1"/>
  <c r="W153" s="1"/>
  <c r="O152"/>
  <c r="P152" s="1"/>
  <c r="N152"/>
  <c r="Q152" s="1"/>
  <c r="R152" s="1"/>
  <c r="S152" s="1"/>
  <c r="M152"/>
  <c r="U152" s="1"/>
  <c r="V152" s="1"/>
  <c r="W152" s="1"/>
  <c r="O151"/>
  <c r="N151"/>
  <c r="Q151" s="1"/>
  <c r="R151" s="1"/>
  <c r="S151" s="1"/>
  <c r="M151"/>
  <c r="U151" s="1"/>
  <c r="V151" s="1"/>
  <c r="W151" s="1"/>
  <c r="O150"/>
  <c r="N150"/>
  <c r="Q150" s="1"/>
  <c r="M150"/>
  <c r="U150" s="1"/>
  <c r="V150" s="1"/>
  <c r="W150" s="1"/>
  <c r="O149"/>
  <c r="P149" s="1"/>
  <c r="N149"/>
  <c r="Q149" s="1"/>
  <c r="R149" s="1"/>
  <c r="S149" s="1"/>
  <c r="M149"/>
  <c r="U149" s="1"/>
  <c r="V149" s="1"/>
  <c r="W149" s="1"/>
  <c r="O148"/>
  <c r="P148" s="1"/>
  <c r="N148"/>
  <c r="Q148" s="1"/>
  <c r="R148" s="1"/>
  <c r="S148" s="1"/>
  <c r="M148"/>
  <c r="U148" s="1"/>
  <c r="V148" s="1"/>
  <c r="W148" s="1"/>
  <c r="O147"/>
  <c r="N147"/>
  <c r="Q147" s="1"/>
  <c r="R147" s="1"/>
  <c r="S147" s="1"/>
  <c r="M147"/>
  <c r="U147" s="1"/>
  <c r="V147" s="1"/>
  <c r="W147" s="1"/>
  <c r="O146"/>
  <c r="N146"/>
  <c r="Q146" s="1"/>
  <c r="M146"/>
  <c r="U146" s="1"/>
  <c r="V146" s="1"/>
  <c r="W146" s="1"/>
  <c r="O145"/>
  <c r="P145" s="1"/>
  <c r="N145"/>
  <c r="Q145" s="1"/>
  <c r="R145" s="1"/>
  <c r="S145" s="1"/>
  <c r="M145"/>
  <c r="U145" s="1"/>
  <c r="V145" s="1"/>
  <c r="W145" s="1"/>
  <c r="O144"/>
  <c r="P144" s="1"/>
  <c r="N144"/>
  <c r="Q144" s="1"/>
  <c r="R144" s="1"/>
  <c r="S144" s="1"/>
  <c r="M144"/>
  <c r="U144" s="1"/>
  <c r="V144" s="1"/>
  <c r="W144" s="1"/>
  <c r="O143"/>
  <c r="N143"/>
  <c r="Q143" s="1"/>
  <c r="R143" s="1"/>
  <c r="S143" s="1"/>
  <c r="M143"/>
  <c r="U143" s="1"/>
  <c r="V143" s="1"/>
  <c r="W143" s="1"/>
  <c r="O142"/>
  <c r="N142"/>
  <c r="Q142" s="1"/>
  <c r="M142"/>
  <c r="U142" s="1"/>
  <c r="V142" s="1"/>
  <c r="W142" s="1"/>
  <c r="O141"/>
  <c r="P141" s="1"/>
  <c r="N141"/>
  <c r="Q141" s="1"/>
  <c r="R141" s="1"/>
  <c r="S141" s="1"/>
  <c r="M141"/>
  <c r="U141" s="1"/>
  <c r="V141" s="1"/>
  <c r="W141" s="1"/>
  <c r="O140"/>
  <c r="P140" s="1"/>
  <c r="N140"/>
  <c r="Q140" s="1"/>
  <c r="R140" s="1"/>
  <c r="S140" s="1"/>
  <c r="M140"/>
  <c r="U140" s="1"/>
  <c r="V140" s="1"/>
  <c r="W140" s="1"/>
  <c r="O139"/>
  <c r="N139"/>
  <c r="Q139" s="1"/>
  <c r="R139" s="1"/>
  <c r="S139" s="1"/>
  <c r="M139"/>
  <c r="U139" s="1"/>
  <c r="V139" s="1"/>
  <c r="W139" s="1"/>
  <c r="O138"/>
  <c r="N138"/>
  <c r="Q138" s="1"/>
  <c r="M138"/>
  <c r="U138" s="1"/>
  <c r="V138" s="1"/>
  <c r="W138" s="1"/>
  <c r="O137"/>
  <c r="P137" s="1"/>
  <c r="N137"/>
  <c r="Q137" s="1"/>
  <c r="R137" s="1"/>
  <c r="S137" s="1"/>
  <c r="M137"/>
  <c r="U137" s="1"/>
  <c r="V137" s="1"/>
  <c r="W137" s="1"/>
  <c r="O136"/>
  <c r="P136" s="1"/>
  <c r="N136"/>
  <c r="Q136" s="1"/>
  <c r="R136" s="1"/>
  <c r="S136" s="1"/>
  <c r="M136"/>
  <c r="U136" s="1"/>
  <c r="V136" s="1"/>
  <c r="W136" s="1"/>
  <c r="O135"/>
  <c r="N135"/>
  <c r="Q135" s="1"/>
  <c r="R135" s="1"/>
  <c r="S135" s="1"/>
  <c r="M135"/>
  <c r="U135" s="1"/>
  <c r="V135" s="1"/>
  <c r="W135" s="1"/>
  <c r="O134"/>
  <c r="N134"/>
  <c r="Q134" s="1"/>
  <c r="M134"/>
  <c r="U134" s="1"/>
  <c r="V134" s="1"/>
  <c r="W134" s="1"/>
  <c r="O133"/>
  <c r="P133" s="1"/>
  <c r="N133"/>
  <c r="Q133" s="1"/>
  <c r="R133" s="1"/>
  <c r="S133" s="1"/>
  <c r="M133"/>
  <c r="U133" s="1"/>
  <c r="V133" s="1"/>
  <c r="W133" s="1"/>
  <c r="O132"/>
  <c r="P132" s="1"/>
  <c r="N132"/>
  <c r="Q132" s="1"/>
  <c r="R132" s="1"/>
  <c r="S132" s="1"/>
  <c r="M132"/>
  <c r="U132" s="1"/>
  <c r="V132" s="1"/>
  <c r="W132" s="1"/>
  <c r="O131"/>
  <c r="N131"/>
  <c r="Q131" s="1"/>
  <c r="R131" s="1"/>
  <c r="S131" s="1"/>
  <c r="M131"/>
  <c r="U131" s="1"/>
  <c r="V131" s="1"/>
  <c r="W131" s="1"/>
  <c r="O130"/>
  <c r="N130"/>
  <c r="Q130" s="1"/>
  <c r="M130"/>
  <c r="U130" s="1"/>
  <c r="V130" s="1"/>
  <c r="W130" s="1"/>
  <c r="O129"/>
  <c r="P129" s="1"/>
  <c r="N129"/>
  <c r="Q129" s="1"/>
  <c r="R129" s="1"/>
  <c r="S129" s="1"/>
  <c r="M129"/>
  <c r="U129" s="1"/>
  <c r="V129" s="1"/>
  <c r="W129" s="1"/>
  <c r="O128"/>
  <c r="P128" s="1"/>
  <c r="N128"/>
  <c r="Q128" s="1"/>
  <c r="R128" s="1"/>
  <c r="S128" s="1"/>
  <c r="M128"/>
  <c r="U128" s="1"/>
  <c r="V128" s="1"/>
  <c r="W128" s="1"/>
  <c r="O127"/>
  <c r="N127"/>
  <c r="Q127" s="1"/>
  <c r="R127" s="1"/>
  <c r="S127" s="1"/>
  <c r="M127"/>
  <c r="U127" s="1"/>
  <c r="V127" s="1"/>
  <c r="W127" s="1"/>
  <c r="O126"/>
  <c r="N126"/>
  <c r="Q126" s="1"/>
  <c r="M126"/>
  <c r="U126" s="1"/>
  <c r="V126" s="1"/>
  <c r="W126" s="1"/>
  <c r="O125"/>
  <c r="P125" s="1"/>
  <c r="N125"/>
  <c r="Q125" s="1"/>
  <c r="R125" s="1"/>
  <c r="S125" s="1"/>
  <c r="M125"/>
  <c r="U125" s="1"/>
  <c r="V125" s="1"/>
  <c r="W125" s="1"/>
  <c r="O124"/>
  <c r="P124" s="1"/>
  <c r="N124"/>
  <c r="Q124" s="1"/>
  <c r="R124" s="1"/>
  <c r="S124" s="1"/>
  <c r="M124"/>
  <c r="U124" s="1"/>
  <c r="V124" s="1"/>
  <c r="W124" s="1"/>
  <c r="O123"/>
  <c r="N123"/>
  <c r="Q123" s="1"/>
  <c r="R123" s="1"/>
  <c r="S123" s="1"/>
  <c r="M123"/>
  <c r="U123" s="1"/>
  <c r="V123" s="1"/>
  <c r="W123" s="1"/>
  <c r="O122"/>
  <c r="N122"/>
  <c r="Q122" s="1"/>
  <c r="M122"/>
  <c r="U122" s="1"/>
  <c r="V122" s="1"/>
  <c r="W122" s="1"/>
  <c r="O121"/>
  <c r="P121" s="1"/>
  <c r="N121"/>
  <c r="Q121" s="1"/>
  <c r="R121" s="1"/>
  <c r="S121" s="1"/>
  <c r="M121"/>
  <c r="U121" s="1"/>
  <c r="V121" s="1"/>
  <c r="W121" s="1"/>
  <c r="O120"/>
  <c r="P120" s="1"/>
  <c r="N120"/>
  <c r="Q120" s="1"/>
  <c r="R120" s="1"/>
  <c r="S120" s="1"/>
  <c r="M120"/>
  <c r="U120" s="1"/>
  <c r="V120" s="1"/>
  <c r="W120" s="1"/>
  <c r="O119"/>
  <c r="N119"/>
  <c r="Q119" s="1"/>
  <c r="R119" s="1"/>
  <c r="S119" s="1"/>
  <c r="M119"/>
  <c r="U119" s="1"/>
  <c r="V119" s="1"/>
  <c r="W119" s="1"/>
  <c r="O118"/>
  <c r="N118"/>
  <c r="Q118" s="1"/>
  <c r="M118"/>
  <c r="U118" s="1"/>
  <c r="V118" s="1"/>
  <c r="W118" s="1"/>
  <c r="O117"/>
  <c r="P117" s="1"/>
  <c r="N117"/>
  <c r="Q117" s="1"/>
  <c r="R117" s="1"/>
  <c r="S117" s="1"/>
  <c r="M117"/>
  <c r="U117" s="1"/>
  <c r="V117" s="1"/>
  <c r="W117" s="1"/>
  <c r="O116"/>
  <c r="P116" s="1"/>
  <c r="N116"/>
  <c r="Q116" s="1"/>
  <c r="R116" s="1"/>
  <c r="S116" s="1"/>
  <c r="M116"/>
  <c r="U116" s="1"/>
  <c r="V116" s="1"/>
  <c r="W116" s="1"/>
  <c r="O115"/>
  <c r="N115"/>
  <c r="Q115" s="1"/>
  <c r="R115" s="1"/>
  <c r="S115" s="1"/>
  <c r="M115"/>
  <c r="U115" s="1"/>
  <c r="V115" s="1"/>
  <c r="W115" s="1"/>
  <c r="O114"/>
  <c r="N114"/>
  <c r="Q114" s="1"/>
  <c r="M114"/>
  <c r="U114" s="1"/>
  <c r="V114" s="1"/>
  <c r="W114" s="1"/>
  <c r="O113"/>
  <c r="P113" s="1"/>
  <c r="N113"/>
  <c r="Q113" s="1"/>
  <c r="R113" s="1"/>
  <c r="S113" s="1"/>
  <c r="M113"/>
  <c r="U113" s="1"/>
  <c r="V113" s="1"/>
  <c r="W113" s="1"/>
  <c r="O112"/>
  <c r="P112" s="1"/>
  <c r="N112"/>
  <c r="Q112" s="1"/>
  <c r="R112" s="1"/>
  <c r="S112" s="1"/>
  <c r="M112"/>
  <c r="U112" s="1"/>
  <c r="V112" s="1"/>
  <c r="W112" s="1"/>
  <c r="O111"/>
  <c r="N111"/>
  <c r="Q111" s="1"/>
  <c r="R111" s="1"/>
  <c r="S111" s="1"/>
  <c r="M111"/>
  <c r="U111" s="1"/>
  <c r="V111" s="1"/>
  <c r="W111" s="1"/>
  <c r="O110"/>
  <c r="N110"/>
  <c r="Q110" s="1"/>
  <c r="M110"/>
  <c r="U110" s="1"/>
  <c r="V110" s="1"/>
  <c r="W110" s="1"/>
  <c r="O109"/>
  <c r="P109" s="1"/>
  <c r="N109"/>
  <c r="Q109" s="1"/>
  <c r="R109" s="1"/>
  <c r="S109" s="1"/>
  <c r="M109"/>
  <c r="U109" s="1"/>
  <c r="V109" s="1"/>
  <c r="W109" s="1"/>
  <c r="O108"/>
  <c r="P108" s="1"/>
  <c r="N108"/>
  <c r="Q108" s="1"/>
  <c r="R108" s="1"/>
  <c r="S108" s="1"/>
  <c r="M108"/>
  <c r="U108" s="1"/>
  <c r="V108" s="1"/>
  <c r="W108" s="1"/>
  <c r="O107"/>
  <c r="N107"/>
  <c r="Q107" s="1"/>
  <c r="R107" s="1"/>
  <c r="S107" s="1"/>
  <c r="M107"/>
  <c r="U107" s="1"/>
  <c r="V107" s="1"/>
  <c r="W107" s="1"/>
  <c r="O106"/>
  <c r="N106"/>
  <c r="Q106" s="1"/>
  <c r="M106"/>
  <c r="U106" s="1"/>
  <c r="V106" s="1"/>
  <c r="W106" s="1"/>
  <c r="O105"/>
  <c r="P105" s="1"/>
  <c r="N105"/>
  <c r="Q105" s="1"/>
  <c r="R105" s="1"/>
  <c r="S105" s="1"/>
  <c r="M105"/>
  <c r="U105" s="1"/>
  <c r="V105" s="1"/>
  <c r="W105" s="1"/>
  <c r="O104"/>
  <c r="P104" s="1"/>
  <c r="N104"/>
  <c r="Q104" s="1"/>
  <c r="R104" s="1"/>
  <c r="S104" s="1"/>
  <c r="M104"/>
  <c r="U104" s="1"/>
  <c r="V104" s="1"/>
  <c r="W104" s="1"/>
  <c r="O103"/>
  <c r="N103"/>
  <c r="Q103" s="1"/>
  <c r="R103" s="1"/>
  <c r="S103" s="1"/>
  <c r="M103"/>
  <c r="U103" s="1"/>
  <c r="V103" s="1"/>
  <c r="W103" s="1"/>
  <c r="O102"/>
  <c r="N102"/>
  <c r="Q102" s="1"/>
  <c r="M102"/>
  <c r="U102" s="1"/>
  <c r="V102" s="1"/>
  <c r="W102" s="1"/>
  <c r="O101"/>
  <c r="P101" s="1"/>
  <c r="N101"/>
  <c r="Q101" s="1"/>
  <c r="R101" s="1"/>
  <c r="S101" s="1"/>
  <c r="M101"/>
  <c r="U101" s="1"/>
  <c r="V101" s="1"/>
  <c r="W101" s="1"/>
  <c r="O100"/>
  <c r="P100" s="1"/>
  <c r="N100"/>
  <c r="Q100" s="1"/>
  <c r="R100" s="1"/>
  <c r="S100" s="1"/>
  <c r="M100"/>
  <c r="U100" s="1"/>
  <c r="V100" s="1"/>
  <c r="W100" s="1"/>
  <c r="O99"/>
  <c r="N99"/>
  <c r="Q99" s="1"/>
  <c r="R99" s="1"/>
  <c r="S99" s="1"/>
  <c r="M99"/>
  <c r="U99" s="1"/>
  <c r="V99" s="1"/>
  <c r="W99" s="1"/>
  <c r="O98"/>
  <c r="N98"/>
  <c r="Q98" s="1"/>
  <c r="M98"/>
  <c r="U98" s="1"/>
  <c r="V98" s="1"/>
  <c r="W98" s="1"/>
  <c r="O97"/>
  <c r="P97" s="1"/>
  <c r="N97"/>
  <c r="Q97" s="1"/>
  <c r="R97" s="1"/>
  <c r="S97" s="1"/>
  <c r="M97"/>
  <c r="U97" s="1"/>
  <c r="V97" s="1"/>
  <c r="W97" s="1"/>
  <c r="O96"/>
  <c r="P96" s="1"/>
  <c r="N96"/>
  <c r="Q96" s="1"/>
  <c r="R96" s="1"/>
  <c r="S96" s="1"/>
  <c r="M96"/>
  <c r="U96" s="1"/>
  <c r="V96" s="1"/>
  <c r="W96" s="1"/>
  <c r="O95"/>
  <c r="N95"/>
  <c r="Q95" s="1"/>
  <c r="R95" s="1"/>
  <c r="S95" s="1"/>
  <c r="M95"/>
  <c r="U95" s="1"/>
  <c r="V95" s="1"/>
  <c r="W95" s="1"/>
  <c r="O94"/>
  <c r="N94"/>
  <c r="Q94" s="1"/>
  <c r="M94"/>
  <c r="U94" s="1"/>
  <c r="V94" s="1"/>
  <c r="W94" s="1"/>
  <c r="O93"/>
  <c r="P93" s="1"/>
  <c r="N93"/>
  <c r="Q93" s="1"/>
  <c r="R93" s="1"/>
  <c r="S93" s="1"/>
  <c r="M93"/>
  <c r="U93" s="1"/>
  <c r="V93" s="1"/>
  <c r="W93" s="1"/>
  <c r="O92"/>
  <c r="P92" s="1"/>
  <c r="N92"/>
  <c r="Q92" s="1"/>
  <c r="R92" s="1"/>
  <c r="S92" s="1"/>
  <c r="M92"/>
  <c r="U92" s="1"/>
  <c r="V92" s="1"/>
  <c r="W92" s="1"/>
  <c r="O91"/>
  <c r="N91"/>
  <c r="Q91" s="1"/>
  <c r="R91" s="1"/>
  <c r="S91" s="1"/>
  <c r="M91"/>
  <c r="U91" s="1"/>
  <c r="V91" s="1"/>
  <c r="W91" s="1"/>
  <c r="O90"/>
  <c r="N90"/>
  <c r="Q90" s="1"/>
  <c r="M90"/>
  <c r="U90" s="1"/>
  <c r="V90" s="1"/>
  <c r="W90" s="1"/>
  <c r="O89"/>
  <c r="P89" s="1"/>
  <c r="N89"/>
  <c r="Q89" s="1"/>
  <c r="R89" s="1"/>
  <c r="S89" s="1"/>
  <c r="M89"/>
  <c r="U89" s="1"/>
  <c r="V89" s="1"/>
  <c r="W89" s="1"/>
  <c r="O88"/>
  <c r="P88" s="1"/>
  <c r="N88"/>
  <c r="Q88" s="1"/>
  <c r="R88" s="1"/>
  <c r="S88" s="1"/>
  <c r="M88"/>
  <c r="U88" s="1"/>
  <c r="V88" s="1"/>
  <c r="W88" s="1"/>
  <c r="O87"/>
  <c r="N87"/>
  <c r="Q87" s="1"/>
  <c r="R87" s="1"/>
  <c r="S87" s="1"/>
  <c r="M87"/>
  <c r="U87" s="1"/>
  <c r="V87" s="1"/>
  <c r="W87" s="1"/>
  <c r="O86"/>
  <c r="N86"/>
  <c r="Q86" s="1"/>
  <c r="M86"/>
  <c r="U86" s="1"/>
  <c r="V86" s="1"/>
  <c r="W86" s="1"/>
  <c r="O85"/>
  <c r="P85" s="1"/>
  <c r="N85"/>
  <c r="Q85" s="1"/>
  <c r="R85" s="1"/>
  <c r="S85" s="1"/>
  <c r="M85"/>
  <c r="U85" s="1"/>
  <c r="V85" s="1"/>
  <c r="W85" s="1"/>
  <c r="O84"/>
  <c r="P84" s="1"/>
  <c r="N84"/>
  <c r="Q84" s="1"/>
  <c r="R84" s="1"/>
  <c r="S84" s="1"/>
  <c r="M84"/>
  <c r="U84" s="1"/>
  <c r="V84" s="1"/>
  <c r="W84" s="1"/>
  <c r="O83"/>
  <c r="N83"/>
  <c r="Q83" s="1"/>
  <c r="R83" s="1"/>
  <c r="S83" s="1"/>
  <c r="M83"/>
  <c r="U83" s="1"/>
  <c r="V83" s="1"/>
  <c r="W83" s="1"/>
  <c r="O82"/>
  <c r="N82"/>
  <c r="Q82" s="1"/>
  <c r="M82"/>
  <c r="U82" s="1"/>
  <c r="V82" s="1"/>
  <c r="W82" s="1"/>
  <c r="O81"/>
  <c r="P81" s="1"/>
  <c r="N81"/>
  <c r="Q81" s="1"/>
  <c r="R81" s="1"/>
  <c r="S81" s="1"/>
  <c r="M81"/>
  <c r="U81" s="1"/>
  <c r="V81" s="1"/>
  <c r="W81" s="1"/>
  <c r="O80"/>
  <c r="P80" s="1"/>
  <c r="N80"/>
  <c r="Q80" s="1"/>
  <c r="R80" s="1"/>
  <c r="S80" s="1"/>
  <c r="M80"/>
  <c r="U80" s="1"/>
  <c r="V80" s="1"/>
  <c r="W80" s="1"/>
  <c r="O79"/>
  <c r="N79"/>
  <c r="Q79" s="1"/>
  <c r="R79" s="1"/>
  <c r="S79" s="1"/>
  <c r="M79"/>
  <c r="U79" s="1"/>
  <c r="V79" s="1"/>
  <c r="W79" s="1"/>
  <c r="O78"/>
  <c r="N78"/>
  <c r="Q78" s="1"/>
  <c r="M78"/>
  <c r="U78" s="1"/>
  <c r="V78" s="1"/>
  <c r="W78" s="1"/>
  <c r="O77"/>
  <c r="P77" s="1"/>
  <c r="N77"/>
  <c r="Q77" s="1"/>
  <c r="R77" s="1"/>
  <c r="S77" s="1"/>
  <c r="M77"/>
  <c r="U77" s="1"/>
  <c r="V77" s="1"/>
  <c r="W77" s="1"/>
  <c r="O76"/>
  <c r="P76" s="1"/>
  <c r="N76"/>
  <c r="Q76" s="1"/>
  <c r="R76" s="1"/>
  <c r="S76" s="1"/>
  <c r="M76"/>
  <c r="U76" s="1"/>
  <c r="V76" s="1"/>
  <c r="W76" s="1"/>
  <c r="O75"/>
  <c r="N75"/>
  <c r="Q75" s="1"/>
  <c r="R75" s="1"/>
  <c r="S75" s="1"/>
  <c r="M75"/>
  <c r="U75" s="1"/>
  <c r="V75" s="1"/>
  <c r="W75" s="1"/>
  <c r="O74"/>
  <c r="N74"/>
  <c r="Q74" s="1"/>
  <c r="M74"/>
  <c r="U74" s="1"/>
  <c r="V74" s="1"/>
  <c r="W74" s="1"/>
  <c r="O73"/>
  <c r="P73" s="1"/>
  <c r="N73"/>
  <c r="Q73" s="1"/>
  <c r="R73" s="1"/>
  <c r="S73" s="1"/>
  <c r="M73"/>
  <c r="U73" s="1"/>
  <c r="V73" s="1"/>
  <c r="W73" s="1"/>
  <c r="O72"/>
  <c r="P72" s="1"/>
  <c r="N72"/>
  <c r="Q72" s="1"/>
  <c r="R72" s="1"/>
  <c r="S72" s="1"/>
  <c r="M72"/>
  <c r="U72" s="1"/>
  <c r="V72" s="1"/>
  <c r="W72" s="1"/>
  <c r="O71"/>
  <c r="N71"/>
  <c r="Q71" s="1"/>
  <c r="R71" s="1"/>
  <c r="S71" s="1"/>
  <c r="M71"/>
  <c r="U71" s="1"/>
  <c r="V71" s="1"/>
  <c r="W71" s="1"/>
  <c r="O70"/>
  <c r="N70"/>
  <c r="Q70" s="1"/>
  <c r="M70"/>
  <c r="U70" s="1"/>
  <c r="V70" s="1"/>
  <c r="W70" s="1"/>
  <c r="O69"/>
  <c r="P69" s="1"/>
  <c r="N69"/>
  <c r="Q69" s="1"/>
  <c r="R69" s="1"/>
  <c r="S69" s="1"/>
  <c r="M69"/>
  <c r="U69" s="1"/>
  <c r="V69" s="1"/>
  <c r="W69" s="1"/>
  <c r="O68"/>
  <c r="P68" s="1"/>
  <c r="N68"/>
  <c r="Q68" s="1"/>
  <c r="R68" s="1"/>
  <c r="S68" s="1"/>
  <c r="M68"/>
  <c r="U68" s="1"/>
  <c r="V68" s="1"/>
  <c r="W68" s="1"/>
  <c r="O67"/>
  <c r="N67"/>
  <c r="Q67" s="1"/>
  <c r="R67" s="1"/>
  <c r="S67" s="1"/>
  <c r="M67"/>
  <c r="U67" s="1"/>
  <c r="V67" s="1"/>
  <c r="W67" s="1"/>
  <c r="O66"/>
  <c r="N66"/>
  <c r="Q66" s="1"/>
  <c r="M66"/>
  <c r="U66" s="1"/>
  <c r="V66" s="1"/>
  <c r="W66" s="1"/>
  <c r="O65"/>
  <c r="P65" s="1"/>
  <c r="N65"/>
  <c r="Q65" s="1"/>
  <c r="R65" s="1"/>
  <c r="S65" s="1"/>
  <c r="M65"/>
  <c r="U65" s="1"/>
  <c r="V65" s="1"/>
  <c r="W65" s="1"/>
  <c r="O64"/>
  <c r="P64" s="1"/>
  <c r="N64"/>
  <c r="Q64" s="1"/>
  <c r="R64" s="1"/>
  <c r="S64" s="1"/>
  <c r="M64"/>
  <c r="U64" s="1"/>
  <c r="V64" s="1"/>
  <c r="W64" s="1"/>
  <c r="O63"/>
  <c r="N63"/>
  <c r="Q63" s="1"/>
  <c r="R63" s="1"/>
  <c r="S63" s="1"/>
  <c r="M63"/>
  <c r="U63" s="1"/>
  <c r="V63" s="1"/>
  <c r="W63" s="1"/>
  <c r="O62"/>
  <c r="N62"/>
  <c r="Q62" s="1"/>
  <c r="M62"/>
  <c r="U62" s="1"/>
  <c r="V62" s="1"/>
  <c r="W62" s="1"/>
  <c r="O61"/>
  <c r="P61" s="1"/>
  <c r="N61"/>
  <c r="Q61" s="1"/>
  <c r="R61" s="1"/>
  <c r="S61" s="1"/>
  <c r="M61"/>
  <c r="U61" s="1"/>
  <c r="V61" s="1"/>
  <c r="W61" s="1"/>
  <c r="O60"/>
  <c r="P60" s="1"/>
  <c r="N60"/>
  <c r="Q60" s="1"/>
  <c r="R60" s="1"/>
  <c r="S60" s="1"/>
  <c r="M60"/>
  <c r="O59"/>
  <c r="N59"/>
  <c r="Q59" s="1"/>
  <c r="R59" s="1"/>
  <c r="S59" s="1"/>
  <c r="M59"/>
  <c r="U59" s="1"/>
  <c r="V59" s="1"/>
  <c r="W59" s="1"/>
  <c r="O58"/>
  <c r="N58"/>
  <c r="Q58" s="1"/>
  <c r="M58"/>
  <c r="U58" s="1"/>
  <c r="V58" s="1"/>
  <c r="W58" s="1"/>
  <c r="O57"/>
  <c r="P57" s="1"/>
  <c r="N57"/>
  <c r="Q57" s="1"/>
  <c r="R57" s="1"/>
  <c r="S57" s="1"/>
  <c r="M57"/>
  <c r="U57" s="1"/>
  <c r="V57" s="1"/>
  <c r="W57" s="1"/>
  <c r="O56"/>
  <c r="P56" s="1"/>
  <c r="N56"/>
  <c r="Q56" s="1"/>
  <c r="R56" s="1"/>
  <c r="S56" s="1"/>
  <c r="M56"/>
  <c r="U56" s="1"/>
  <c r="V56" s="1"/>
  <c r="W56" s="1"/>
  <c r="O55"/>
  <c r="N55"/>
  <c r="Q55" s="1"/>
  <c r="R55" s="1"/>
  <c r="S55" s="1"/>
  <c r="M55"/>
  <c r="U55" s="1"/>
  <c r="V55" s="1"/>
  <c r="W55" s="1"/>
  <c r="O54"/>
  <c r="N54"/>
  <c r="Q54" s="1"/>
  <c r="M54"/>
  <c r="U54" s="1"/>
  <c r="V54" s="1"/>
  <c r="W54" s="1"/>
  <c r="O53"/>
  <c r="P53" s="1"/>
  <c r="N53"/>
  <c r="Q53" s="1"/>
  <c r="R53" s="1"/>
  <c r="S53" s="1"/>
  <c r="M53"/>
  <c r="U53" s="1"/>
  <c r="V53" s="1"/>
  <c r="W53" s="1"/>
  <c r="O52"/>
  <c r="P52" s="1"/>
  <c r="N52"/>
  <c r="Q52" s="1"/>
  <c r="R52" s="1"/>
  <c r="S52" s="1"/>
  <c r="M52"/>
  <c r="U52" s="1"/>
  <c r="V52" s="1"/>
  <c r="W52" s="1"/>
  <c r="O51"/>
  <c r="N51"/>
  <c r="Q51" s="1"/>
  <c r="R51" s="1"/>
  <c r="S51" s="1"/>
  <c r="M51"/>
  <c r="U51" s="1"/>
  <c r="V51" s="1"/>
  <c r="W51" s="1"/>
  <c r="O50"/>
  <c r="N50"/>
  <c r="Q50" s="1"/>
  <c r="M50"/>
  <c r="U50" s="1"/>
  <c r="V50" s="1"/>
  <c r="W50" s="1"/>
  <c r="O49"/>
  <c r="P49" s="1"/>
  <c r="N49"/>
  <c r="Q49" s="1"/>
  <c r="R49" s="1"/>
  <c r="S49" s="1"/>
  <c r="M49"/>
  <c r="U49" s="1"/>
  <c r="V49" s="1"/>
  <c r="W49" s="1"/>
  <c r="O48"/>
  <c r="P48" s="1"/>
  <c r="N48"/>
  <c r="Q48" s="1"/>
  <c r="R48" s="1"/>
  <c r="S48" s="1"/>
  <c r="M48"/>
  <c r="U48" s="1"/>
  <c r="V48" s="1"/>
  <c r="W48" s="1"/>
  <c r="O47"/>
  <c r="N47"/>
  <c r="Q47" s="1"/>
  <c r="R47" s="1"/>
  <c r="S47" s="1"/>
  <c r="M47"/>
  <c r="U47" s="1"/>
  <c r="V47" s="1"/>
  <c r="W47" s="1"/>
  <c r="O46"/>
  <c r="N46"/>
  <c r="Q46" s="1"/>
  <c r="M46"/>
  <c r="U46" s="1"/>
  <c r="V46" s="1"/>
  <c r="W46" s="1"/>
  <c r="O45"/>
  <c r="P45" s="1"/>
  <c r="N45"/>
  <c r="Q45" s="1"/>
  <c r="R45" s="1"/>
  <c r="S45" s="1"/>
  <c r="M45"/>
  <c r="U45" s="1"/>
  <c r="V45" s="1"/>
  <c r="W45" s="1"/>
  <c r="O44"/>
  <c r="P44" s="1"/>
  <c r="N44"/>
  <c r="Q44" s="1"/>
  <c r="R44" s="1"/>
  <c r="S44" s="1"/>
  <c r="M44"/>
  <c r="U44" s="1"/>
  <c r="V44" s="1"/>
  <c r="W44" s="1"/>
  <c r="O43"/>
  <c r="N43"/>
  <c r="Q43" s="1"/>
  <c r="R43" s="1"/>
  <c r="S43" s="1"/>
  <c r="M43"/>
  <c r="U43" s="1"/>
  <c r="V43" s="1"/>
  <c r="W43" s="1"/>
  <c r="O42"/>
  <c r="N42"/>
  <c r="Q42" s="1"/>
  <c r="M42"/>
  <c r="U42" s="1"/>
  <c r="V42" s="1"/>
  <c r="W42" s="1"/>
  <c r="O41"/>
  <c r="P41" s="1"/>
  <c r="N41"/>
  <c r="Q41" s="1"/>
  <c r="R41" s="1"/>
  <c r="S41" s="1"/>
  <c r="M41"/>
  <c r="O40"/>
  <c r="P40" s="1"/>
  <c r="N40"/>
  <c r="Q40" s="1"/>
  <c r="R40" s="1"/>
  <c r="S40" s="1"/>
  <c r="M40"/>
  <c r="U40" s="1"/>
  <c r="V40" s="1"/>
  <c r="W40" s="1"/>
  <c r="O39"/>
  <c r="N39"/>
  <c r="Q39" s="1"/>
  <c r="R39" s="1"/>
  <c r="S39" s="1"/>
  <c r="M39"/>
  <c r="O38"/>
  <c r="N38"/>
  <c r="Q38" s="1"/>
  <c r="M38"/>
  <c r="U38" s="1"/>
  <c r="V38" s="1"/>
  <c r="W38" s="1"/>
  <c r="O37"/>
  <c r="P37" s="1"/>
  <c r="N37"/>
  <c r="Q37" s="1"/>
  <c r="R37" s="1"/>
  <c r="S37" s="1"/>
  <c r="M37"/>
  <c r="U37" s="1"/>
  <c r="V37" s="1"/>
  <c r="W37" s="1"/>
  <c r="O36"/>
  <c r="P36" s="1"/>
  <c r="N36"/>
  <c r="Q36" s="1"/>
  <c r="R36" s="1"/>
  <c r="S36" s="1"/>
  <c r="M36"/>
  <c r="U36" s="1"/>
  <c r="V36" s="1"/>
  <c r="W36" s="1"/>
  <c r="O35"/>
  <c r="N35"/>
  <c r="Q35" s="1"/>
  <c r="R35" s="1"/>
  <c r="S35" s="1"/>
  <c r="M35"/>
  <c r="U35" s="1"/>
  <c r="V35" s="1"/>
  <c r="W35" s="1"/>
  <c r="O34"/>
  <c r="N34"/>
  <c r="Q34" s="1"/>
  <c r="M34"/>
  <c r="U34" s="1"/>
  <c r="V34" s="1"/>
  <c r="W34" s="1"/>
  <c r="O33"/>
  <c r="P33" s="1"/>
  <c r="N33"/>
  <c r="Q33" s="1"/>
  <c r="R33" s="1"/>
  <c r="S33" s="1"/>
  <c r="M33"/>
  <c r="U33" s="1"/>
  <c r="V33" s="1"/>
  <c r="W33" s="1"/>
  <c r="O32"/>
  <c r="P32" s="1"/>
  <c r="N32"/>
  <c r="Q32" s="1"/>
  <c r="R32" s="1"/>
  <c r="S32" s="1"/>
  <c r="M32"/>
  <c r="U32" s="1"/>
  <c r="V32" s="1"/>
  <c r="W32" s="1"/>
  <c r="O31"/>
  <c r="N31"/>
  <c r="Q31" s="1"/>
  <c r="R31" s="1"/>
  <c r="S31" s="1"/>
  <c r="M31"/>
  <c r="U31" s="1"/>
  <c r="V31" s="1"/>
  <c r="W31" s="1"/>
  <c r="O30"/>
  <c r="N30"/>
  <c r="Q30" s="1"/>
  <c r="M30"/>
  <c r="U30" s="1"/>
  <c r="V30" s="1"/>
  <c r="W30" s="1"/>
  <c r="O29"/>
  <c r="P29" s="1"/>
  <c r="N29"/>
  <c r="Q29" s="1"/>
  <c r="R29" s="1"/>
  <c r="S29" s="1"/>
  <c r="M29"/>
  <c r="U29" s="1"/>
  <c r="V29" s="1"/>
  <c r="W29" s="1"/>
  <c r="O28"/>
  <c r="P28" s="1"/>
  <c r="N28"/>
  <c r="Q28" s="1"/>
  <c r="R28" s="1"/>
  <c r="S28" s="1"/>
  <c r="M28"/>
  <c r="U28" s="1"/>
  <c r="V28" s="1"/>
  <c r="W28" s="1"/>
  <c r="O27"/>
  <c r="N27"/>
  <c r="Q27" s="1"/>
  <c r="R27" s="1"/>
  <c r="S27" s="1"/>
  <c r="M27"/>
  <c r="U27" s="1"/>
  <c r="V27" s="1"/>
  <c r="W27" s="1"/>
  <c r="O26"/>
  <c r="N26"/>
  <c r="Q26" s="1"/>
  <c r="M26"/>
  <c r="U26" s="1"/>
  <c r="V26" s="1"/>
  <c r="W26" s="1"/>
  <c r="O25"/>
  <c r="P25" s="1"/>
  <c r="N25"/>
  <c r="Q25" s="1"/>
  <c r="R25" s="1"/>
  <c r="S25" s="1"/>
  <c r="M25"/>
  <c r="U25" s="1"/>
  <c r="V25" s="1"/>
  <c r="W25" s="1"/>
  <c r="O24"/>
  <c r="P24" s="1"/>
  <c r="N24"/>
  <c r="Q24" s="1"/>
  <c r="R24" s="1"/>
  <c r="S24" s="1"/>
  <c r="M24"/>
  <c r="U24" s="1"/>
  <c r="V24" s="1"/>
  <c r="W24" s="1"/>
  <c r="O23"/>
  <c r="N23"/>
  <c r="Q23" s="1"/>
  <c r="R23" s="1"/>
  <c r="S23" s="1"/>
  <c r="M23"/>
  <c r="U23" s="1"/>
  <c r="V23" s="1"/>
  <c r="W23" s="1"/>
  <c r="O22"/>
  <c r="N22"/>
  <c r="Q22" s="1"/>
  <c r="M22"/>
  <c r="U22" s="1"/>
  <c r="V22" s="1"/>
  <c r="W22" s="1"/>
  <c r="O21"/>
  <c r="P21" s="1"/>
  <c r="N21"/>
  <c r="Q21" s="1"/>
  <c r="R21" s="1"/>
  <c r="S21" s="1"/>
  <c r="M21"/>
  <c r="U21" s="1"/>
  <c r="V21" s="1"/>
  <c r="W21" s="1"/>
  <c r="O20"/>
  <c r="P20" s="1"/>
  <c r="N20"/>
  <c r="Q20" s="1"/>
  <c r="R20" s="1"/>
  <c r="S20" s="1"/>
  <c r="M20"/>
  <c r="U20" s="1"/>
  <c r="V20" s="1"/>
  <c r="W20" s="1"/>
  <c r="O19"/>
  <c r="N19"/>
  <c r="Q19" s="1"/>
  <c r="R19" s="1"/>
  <c r="S19" s="1"/>
  <c r="M19"/>
  <c r="U19" s="1"/>
  <c r="V19" s="1"/>
  <c r="W19" s="1"/>
  <c r="O18"/>
  <c r="N18"/>
  <c r="Q18" s="1"/>
  <c r="M18"/>
  <c r="U18" s="1"/>
  <c r="V18" s="1"/>
  <c r="W18" s="1"/>
  <c r="O17"/>
  <c r="P17" s="1"/>
  <c r="N17"/>
  <c r="Q17" s="1"/>
  <c r="R17" s="1"/>
  <c r="S17" s="1"/>
  <c r="M17"/>
  <c r="U17" s="1"/>
  <c r="V17" s="1"/>
  <c r="W17" s="1"/>
  <c r="O16"/>
  <c r="P16" s="1"/>
  <c r="N16"/>
  <c r="Q16" s="1"/>
  <c r="R16" s="1"/>
  <c r="S16" s="1"/>
  <c r="M16"/>
  <c r="U16" s="1"/>
  <c r="V16" s="1"/>
  <c r="W16" s="1"/>
  <c r="O15"/>
  <c r="N15"/>
  <c r="Q15" s="1"/>
  <c r="R15" s="1"/>
  <c r="S15" s="1"/>
  <c r="M15"/>
  <c r="U15" s="1"/>
  <c r="V15" s="1"/>
  <c r="W15" s="1"/>
  <c r="O14"/>
  <c r="N14"/>
  <c r="Q14" s="1"/>
  <c r="M14"/>
  <c r="U14" s="1"/>
  <c r="V14" s="1"/>
  <c r="W14" s="1"/>
  <c r="O13"/>
  <c r="P13" s="1"/>
  <c r="N13"/>
  <c r="Q13" s="1"/>
  <c r="R13" s="1"/>
  <c r="S13" s="1"/>
  <c r="M13"/>
  <c r="U13" s="1"/>
  <c r="V13" s="1"/>
  <c r="W13" s="1"/>
  <c r="O12"/>
  <c r="P12" s="1"/>
  <c r="N12"/>
  <c r="Q12" s="1"/>
  <c r="R12" s="1"/>
  <c r="S12" s="1"/>
  <c r="M12"/>
  <c r="U12" s="1"/>
  <c r="V12" s="1"/>
  <c r="W12" s="1"/>
  <c r="O11"/>
  <c r="N11"/>
  <c r="Q11" s="1"/>
  <c r="R11" s="1"/>
  <c r="S11" s="1"/>
  <c r="M11"/>
  <c r="U11" s="1"/>
  <c r="V11" s="1"/>
  <c r="W11" s="1"/>
  <c r="O10"/>
  <c r="N10"/>
  <c r="Q10" s="1"/>
  <c r="M10"/>
  <c r="U10" s="1"/>
  <c r="V10" s="1"/>
  <c r="W10" s="1"/>
  <c r="O9"/>
  <c r="P9" s="1"/>
  <c r="N9"/>
  <c r="Q9" s="1"/>
  <c r="R9" s="1"/>
  <c r="S9" s="1"/>
  <c r="M9"/>
  <c r="U9" s="1"/>
  <c r="V9" s="1"/>
  <c r="W9" s="1"/>
  <c r="O8"/>
  <c r="P8" s="1"/>
  <c r="N8"/>
  <c r="Q8" s="1"/>
  <c r="R8" s="1"/>
  <c r="S8" s="1"/>
  <c r="M8"/>
  <c r="U8" s="1"/>
  <c r="V8" s="1"/>
  <c r="W8" s="1"/>
  <c r="O7"/>
  <c r="N7"/>
  <c r="Q7" s="1"/>
  <c r="R7" s="1"/>
  <c r="S7" s="1"/>
  <c r="M7"/>
  <c r="U7" s="1"/>
  <c r="V7" s="1"/>
  <c r="W7" s="1"/>
  <c r="O6"/>
  <c r="N6"/>
  <c r="Q6" s="1"/>
  <c r="M6"/>
  <c r="U6" s="1"/>
  <c r="V6" s="1"/>
  <c r="W6" s="1"/>
  <c r="AH471" i="2"/>
  <c r="AH472"/>
  <c r="AH473"/>
  <c r="AH474"/>
  <c r="AJ474"/>
  <c r="AK474" s="1"/>
  <c r="AJ473"/>
  <c r="AK473" s="1"/>
  <c r="AJ472"/>
  <c r="AK472" s="1"/>
  <c r="AJ471"/>
  <c r="AK471" s="1"/>
  <c r="AJ470"/>
  <c r="AK470" s="1"/>
  <c r="AJ469"/>
  <c r="AK469" s="1"/>
  <c r="AJ468"/>
  <c r="AK468" s="1"/>
  <c r="AJ467"/>
  <c r="AK467" s="1"/>
  <c r="AJ466"/>
  <c r="AK466" s="1"/>
  <c r="AJ465"/>
  <c r="AK465" s="1"/>
  <c r="AK464"/>
  <c r="AJ464"/>
  <c r="AH464"/>
  <c r="AJ463"/>
  <c r="AK463" s="1"/>
  <c r="AJ462"/>
  <c r="AK462" s="1"/>
  <c r="AJ461"/>
  <c r="AK461" s="1"/>
  <c r="AJ460"/>
  <c r="AK460" s="1"/>
  <c r="AJ459"/>
  <c r="AK459" s="1"/>
  <c r="AJ458"/>
  <c r="AK458" s="1"/>
  <c r="AK383"/>
  <c r="AJ383"/>
  <c r="AJ382"/>
  <c r="AK382" s="1"/>
  <c r="AK381"/>
  <c r="AJ381"/>
  <c r="AJ380"/>
  <c r="AK380" s="1"/>
  <c r="AJ379"/>
  <c r="AK379" s="1"/>
  <c r="AJ378"/>
  <c r="AK378" s="1"/>
  <c r="AJ377"/>
  <c r="AK377" s="1"/>
  <c r="AJ376"/>
  <c r="AK376" s="1"/>
  <c r="AJ375"/>
  <c r="AK375" s="1"/>
  <c r="AJ374"/>
  <c r="AK374" s="1"/>
  <c r="AJ373"/>
  <c r="AK373" s="1"/>
  <c r="AH373"/>
  <c r="AJ372"/>
  <c r="AK372" s="1"/>
  <c r="AK371"/>
  <c r="AJ371"/>
  <c r="AJ370"/>
  <c r="AK370" s="1"/>
  <c r="AK369"/>
  <c r="AJ369"/>
  <c r="AJ368"/>
  <c r="AK368" s="1"/>
  <c r="AK367"/>
  <c r="AJ367"/>
  <c r="AH251"/>
  <c r="AJ261"/>
  <c r="AK261" s="1"/>
  <c r="AJ260"/>
  <c r="AK260" s="1"/>
  <c r="AK259"/>
  <c r="AJ259"/>
  <c r="AJ258"/>
  <c r="AK258" s="1"/>
  <c r="AJ257"/>
  <c r="AK257" s="1"/>
  <c r="AJ256"/>
  <c r="AK256" s="1"/>
  <c r="AJ255"/>
  <c r="AK255" s="1"/>
  <c r="AJ254"/>
  <c r="AK254" s="1"/>
  <c r="AJ253"/>
  <c r="AK253" s="1"/>
  <c r="AJ252"/>
  <c r="AK252" s="1"/>
  <c r="AJ251"/>
  <c r="AK251" s="1"/>
  <c r="AJ250"/>
  <c r="AK250" s="1"/>
  <c r="AJ249"/>
  <c r="AK249" s="1"/>
  <c r="AJ248"/>
  <c r="AK248" s="1"/>
  <c r="AJ247"/>
  <c r="AK247" s="1"/>
  <c r="AJ246"/>
  <c r="AK246" s="1"/>
  <c r="AJ245"/>
  <c r="AK245" s="1"/>
  <c r="O728" i="24"/>
  <c r="N728"/>
  <c r="Q728" s="1"/>
  <c r="M728"/>
  <c r="U728" s="1"/>
  <c r="V728" s="1"/>
  <c r="W728" s="1"/>
  <c r="O727"/>
  <c r="N727"/>
  <c r="Q727" s="1"/>
  <c r="M727"/>
  <c r="U727" s="1"/>
  <c r="V727" s="1"/>
  <c r="W727" s="1"/>
  <c r="O726"/>
  <c r="N726"/>
  <c r="Q726" s="1"/>
  <c r="M726"/>
  <c r="U726" s="1"/>
  <c r="V726" s="1"/>
  <c r="W726" s="1"/>
  <c r="O725"/>
  <c r="P725" s="1"/>
  <c r="N725"/>
  <c r="Q725" s="1"/>
  <c r="M725"/>
  <c r="U725" s="1"/>
  <c r="V725" s="1"/>
  <c r="W725" s="1"/>
  <c r="O724"/>
  <c r="P724" s="1"/>
  <c r="N724"/>
  <c r="Q724" s="1"/>
  <c r="R724" s="1"/>
  <c r="S724" s="1"/>
  <c r="M724"/>
  <c r="U724" s="1"/>
  <c r="V724" s="1"/>
  <c r="W724" s="1"/>
  <c r="O723"/>
  <c r="N723"/>
  <c r="Q723" s="1"/>
  <c r="M723"/>
  <c r="U723" s="1"/>
  <c r="V723" s="1"/>
  <c r="W723" s="1"/>
  <c r="O722"/>
  <c r="N722"/>
  <c r="Q722" s="1"/>
  <c r="M722"/>
  <c r="U722" s="1"/>
  <c r="V722" s="1"/>
  <c r="W722" s="1"/>
  <c r="O721"/>
  <c r="P721" s="1"/>
  <c r="N721"/>
  <c r="Q721" s="1"/>
  <c r="M721"/>
  <c r="U721" s="1"/>
  <c r="V721" s="1"/>
  <c r="W721" s="1"/>
  <c r="O720"/>
  <c r="P720" s="1"/>
  <c r="N720"/>
  <c r="Q720" s="1"/>
  <c r="R720" s="1"/>
  <c r="S720" s="1"/>
  <c r="M720"/>
  <c r="U720" s="1"/>
  <c r="V720" s="1"/>
  <c r="W720" s="1"/>
  <c r="O719"/>
  <c r="N719"/>
  <c r="Q719" s="1"/>
  <c r="M719"/>
  <c r="U719" s="1"/>
  <c r="V719" s="1"/>
  <c r="W719" s="1"/>
  <c r="O718"/>
  <c r="N718"/>
  <c r="Q718" s="1"/>
  <c r="M718"/>
  <c r="U718" s="1"/>
  <c r="V718" s="1"/>
  <c r="W718" s="1"/>
  <c r="O717"/>
  <c r="P717" s="1"/>
  <c r="N717"/>
  <c r="Q717" s="1"/>
  <c r="M717"/>
  <c r="U717" s="1"/>
  <c r="V717" s="1"/>
  <c r="W717" s="1"/>
  <c r="O716"/>
  <c r="P716" s="1"/>
  <c r="N716"/>
  <c r="Q716" s="1"/>
  <c r="R716" s="1"/>
  <c r="S716" s="1"/>
  <c r="M716"/>
  <c r="U716" s="1"/>
  <c r="V716" s="1"/>
  <c r="W716" s="1"/>
  <c r="O715"/>
  <c r="N715"/>
  <c r="Q715" s="1"/>
  <c r="M715"/>
  <c r="U715" s="1"/>
  <c r="V715" s="1"/>
  <c r="W715" s="1"/>
  <c r="O714"/>
  <c r="N714"/>
  <c r="Q714" s="1"/>
  <c r="M714"/>
  <c r="U714" s="1"/>
  <c r="V714" s="1"/>
  <c r="W714" s="1"/>
  <c r="O713"/>
  <c r="P713" s="1"/>
  <c r="N713"/>
  <c r="Q713" s="1"/>
  <c r="M713"/>
  <c r="U713" s="1"/>
  <c r="V713" s="1"/>
  <c r="W713" s="1"/>
  <c r="O712"/>
  <c r="P712" s="1"/>
  <c r="N712"/>
  <c r="Q712" s="1"/>
  <c r="R712" s="1"/>
  <c r="S712" s="1"/>
  <c r="M712"/>
  <c r="U712" s="1"/>
  <c r="V712" s="1"/>
  <c r="W712" s="1"/>
  <c r="O711"/>
  <c r="N711"/>
  <c r="Q711" s="1"/>
  <c r="M711"/>
  <c r="U711" s="1"/>
  <c r="V711" s="1"/>
  <c r="W711" s="1"/>
  <c r="O710"/>
  <c r="N710"/>
  <c r="Q710" s="1"/>
  <c r="M710"/>
  <c r="U710" s="1"/>
  <c r="V710" s="1"/>
  <c r="W710" s="1"/>
  <c r="O709"/>
  <c r="P709" s="1"/>
  <c r="N709"/>
  <c r="Q709" s="1"/>
  <c r="M709"/>
  <c r="U709" s="1"/>
  <c r="V709" s="1"/>
  <c r="W709" s="1"/>
  <c r="O708"/>
  <c r="P708" s="1"/>
  <c r="N708"/>
  <c r="Q708" s="1"/>
  <c r="R708" s="1"/>
  <c r="S708" s="1"/>
  <c r="M708"/>
  <c r="U708" s="1"/>
  <c r="V708" s="1"/>
  <c r="W708" s="1"/>
  <c r="O707"/>
  <c r="N707"/>
  <c r="Q707" s="1"/>
  <c r="M707"/>
  <c r="U707" s="1"/>
  <c r="V707" s="1"/>
  <c r="W707" s="1"/>
  <c r="O706"/>
  <c r="N706"/>
  <c r="Q706" s="1"/>
  <c r="M706"/>
  <c r="U706" s="1"/>
  <c r="V706" s="1"/>
  <c r="W706" s="1"/>
  <c r="O705"/>
  <c r="P705" s="1"/>
  <c r="N705"/>
  <c r="Q705" s="1"/>
  <c r="M705"/>
  <c r="U705" s="1"/>
  <c r="V705" s="1"/>
  <c r="W705" s="1"/>
  <c r="O704"/>
  <c r="P704" s="1"/>
  <c r="N704"/>
  <c r="Q704" s="1"/>
  <c r="R704" s="1"/>
  <c r="S704" s="1"/>
  <c r="M704"/>
  <c r="U704" s="1"/>
  <c r="V704" s="1"/>
  <c r="W704" s="1"/>
  <c r="O703"/>
  <c r="N703"/>
  <c r="Q703" s="1"/>
  <c r="M703"/>
  <c r="U703" s="1"/>
  <c r="V703" s="1"/>
  <c r="W703" s="1"/>
  <c r="O702"/>
  <c r="N702"/>
  <c r="Q702" s="1"/>
  <c r="R702" s="1"/>
  <c r="S702" s="1"/>
  <c r="M702"/>
  <c r="U702" s="1"/>
  <c r="V702" s="1"/>
  <c r="W702" s="1"/>
  <c r="O701"/>
  <c r="P701" s="1"/>
  <c r="N701"/>
  <c r="Q701" s="1"/>
  <c r="M701"/>
  <c r="U701" s="1"/>
  <c r="V701" s="1"/>
  <c r="W701" s="1"/>
  <c r="O700"/>
  <c r="P700" s="1"/>
  <c r="N700"/>
  <c r="Q700" s="1"/>
  <c r="R700" s="1"/>
  <c r="S700" s="1"/>
  <c r="M700"/>
  <c r="U700" s="1"/>
  <c r="V700" s="1"/>
  <c r="W700" s="1"/>
  <c r="O699"/>
  <c r="N699"/>
  <c r="Q699" s="1"/>
  <c r="M699"/>
  <c r="U699" s="1"/>
  <c r="V699" s="1"/>
  <c r="W699" s="1"/>
  <c r="O698"/>
  <c r="N698"/>
  <c r="Q698" s="1"/>
  <c r="R698" s="1"/>
  <c r="S698" s="1"/>
  <c r="M698"/>
  <c r="U698" s="1"/>
  <c r="V698" s="1"/>
  <c r="W698" s="1"/>
  <c r="O697"/>
  <c r="P697" s="1"/>
  <c r="N697"/>
  <c r="Q697" s="1"/>
  <c r="M697"/>
  <c r="U697" s="1"/>
  <c r="V697" s="1"/>
  <c r="W697" s="1"/>
  <c r="O696"/>
  <c r="P696" s="1"/>
  <c r="N696"/>
  <c r="Q696" s="1"/>
  <c r="R696" s="1"/>
  <c r="S696" s="1"/>
  <c r="M696"/>
  <c r="U696" s="1"/>
  <c r="V696" s="1"/>
  <c r="W696" s="1"/>
  <c r="O695"/>
  <c r="N695"/>
  <c r="Q695" s="1"/>
  <c r="M695"/>
  <c r="U695" s="1"/>
  <c r="V695" s="1"/>
  <c r="W695" s="1"/>
  <c r="O694"/>
  <c r="N694"/>
  <c r="Q694" s="1"/>
  <c r="R694" s="1"/>
  <c r="S694" s="1"/>
  <c r="M694"/>
  <c r="U694" s="1"/>
  <c r="V694" s="1"/>
  <c r="W694" s="1"/>
  <c r="O693"/>
  <c r="P693" s="1"/>
  <c r="N693"/>
  <c r="Q693" s="1"/>
  <c r="M693"/>
  <c r="U693" s="1"/>
  <c r="V693" s="1"/>
  <c r="W693" s="1"/>
  <c r="O692"/>
  <c r="P692" s="1"/>
  <c r="N692"/>
  <c r="Q692" s="1"/>
  <c r="R692" s="1"/>
  <c r="S692" s="1"/>
  <c r="M692"/>
  <c r="U692" s="1"/>
  <c r="V692" s="1"/>
  <c r="W692" s="1"/>
  <c r="O691"/>
  <c r="N691"/>
  <c r="Q691" s="1"/>
  <c r="M691"/>
  <c r="U691" s="1"/>
  <c r="V691" s="1"/>
  <c r="W691" s="1"/>
  <c r="O690"/>
  <c r="N690"/>
  <c r="Q690" s="1"/>
  <c r="R690" s="1"/>
  <c r="S690" s="1"/>
  <c r="M690"/>
  <c r="U690" s="1"/>
  <c r="V690" s="1"/>
  <c r="W690" s="1"/>
  <c r="O689"/>
  <c r="P689" s="1"/>
  <c r="N689"/>
  <c r="Q689" s="1"/>
  <c r="M689"/>
  <c r="U689" s="1"/>
  <c r="V689" s="1"/>
  <c r="W689" s="1"/>
  <c r="O688"/>
  <c r="P688" s="1"/>
  <c r="N688"/>
  <c r="Q688" s="1"/>
  <c r="R688" s="1"/>
  <c r="S688" s="1"/>
  <c r="M688"/>
  <c r="U688" s="1"/>
  <c r="V688" s="1"/>
  <c r="W688" s="1"/>
  <c r="O687"/>
  <c r="N687"/>
  <c r="Q687" s="1"/>
  <c r="M687"/>
  <c r="U687" s="1"/>
  <c r="V687" s="1"/>
  <c r="W687" s="1"/>
  <c r="O686"/>
  <c r="N686"/>
  <c r="Q686" s="1"/>
  <c r="R686" s="1"/>
  <c r="S686" s="1"/>
  <c r="M686"/>
  <c r="U686" s="1"/>
  <c r="V686" s="1"/>
  <c r="W686" s="1"/>
  <c r="O685"/>
  <c r="P685" s="1"/>
  <c r="N685"/>
  <c r="Q685" s="1"/>
  <c r="M685"/>
  <c r="U685" s="1"/>
  <c r="V685" s="1"/>
  <c r="W685" s="1"/>
  <c r="O684"/>
  <c r="P684" s="1"/>
  <c r="N684"/>
  <c r="Q684" s="1"/>
  <c r="R684" s="1"/>
  <c r="S684" s="1"/>
  <c r="M684"/>
  <c r="U684" s="1"/>
  <c r="V684" s="1"/>
  <c r="W684" s="1"/>
  <c r="O683"/>
  <c r="N683"/>
  <c r="Q683" s="1"/>
  <c r="M683"/>
  <c r="U683" s="1"/>
  <c r="V683" s="1"/>
  <c r="W683" s="1"/>
  <c r="O682"/>
  <c r="N682"/>
  <c r="Q682" s="1"/>
  <c r="R682" s="1"/>
  <c r="S682" s="1"/>
  <c r="M682"/>
  <c r="U682" s="1"/>
  <c r="V682" s="1"/>
  <c r="W682" s="1"/>
  <c r="O681"/>
  <c r="P681" s="1"/>
  <c r="N681"/>
  <c r="Q681" s="1"/>
  <c r="M681"/>
  <c r="U681" s="1"/>
  <c r="V681" s="1"/>
  <c r="W681" s="1"/>
  <c r="O680"/>
  <c r="P680" s="1"/>
  <c r="N680"/>
  <c r="Q680" s="1"/>
  <c r="R680" s="1"/>
  <c r="S680" s="1"/>
  <c r="M680"/>
  <c r="U680" s="1"/>
  <c r="V680" s="1"/>
  <c r="W680" s="1"/>
  <c r="O679"/>
  <c r="N679"/>
  <c r="Q679" s="1"/>
  <c r="M679"/>
  <c r="U679" s="1"/>
  <c r="V679" s="1"/>
  <c r="W679" s="1"/>
  <c r="O678"/>
  <c r="N678"/>
  <c r="Q678" s="1"/>
  <c r="R678" s="1"/>
  <c r="S678" s="1"/>
  <c r="M678"/>
  <c r="U678" s="1"/>
  <c r="V678" s="1"/>
  <c r="W678" s="1"/>
  <c r="O677"/>
  <c r="P677" s="1"/>
  <c r="N677"/>
  <c r="Q677" s="1"/>
  <c r="M677"/>
  <c r="U677" s="1"/>
  <c r="V677" s="1"/>
  <c r="W677" s="1"/>
  <c r="O676"/>
  <c r="P676" s="1"/>
  <c r="N676"/>
  <c r="Q676" s="1"/>
  <c r="R676" s="1"/>
  <c r="S676" s="1"/>
  <c r="M676"/>
  <c r="U676" s="1"/>
  <c r="V676" s="1"/>
  <c r="W676" s="1"/>
  <c r="O675"/>
  <c r="N675"/>
  <c r="Q675" s="1"/>
  <c r="M675"/>
  <c r="U675" s="1"/>
  <c r="V675" s="1"/>
  <c r="W675" s="1"/>
  <c r="O674"/>
  <c r="N674"/>
  <c r="Q674" s="1"/>
  <c r="R674" s="1"/>
  <c r="S674" s="1"/>
  <c r="M674"/>
  <c r="U674" s="1"/>
  <c r="V674" s="1"/>
  <c r="W674" s="1"/>
  <c r="O673"/>
  <c r="P673" s="1"/>
  <c r="N673"/>
  <c r="Q673" s="1"/>
  <c r="M673"/>
  <c r="U673" s="1"/>
  <c r="V673" s="1"/>
  <c r="W673" s="1"/>
  <c r="O672"/>
  <c r="P672" s="1"/>
  <c r="N672"/>
  <c r="Q672" s="1"/>
  <c r="R672" s="1"/>
  <c r="S672" s="1"/>
  <c r="M672"/>
  <c r="U672" s="1"/>
  <c r="V672" s="1"/>
  <c r="W672" s="1"/>
  <c r="O671"/>
  <c r="N671"/>
  <c r="Q671" s="1"/>
  <c r="M671"/>
  <c r="U671" s="1"/>
  <c r="V671" s="1"/>
  <c r="W671" s="1"/>
  <c r="O670"/>
  <c r="N670"/>
  <c r="Q670" s="1"/>
  <c r="R670" s="1"/>
  <c r="S670" s="1"/>
  <c r="M670"/>
  <c r="U670" s="1"/>
  <c r="V670" s="1"/>
  <c r="W670" s="1"/>
  <c r="O669"/>
  <c r="P669" s="1"/>
  <c r="N669"/>
  <c r="Q669" s="1"/>
  <c r="M669"/>
  <c r="U669" s="1"/>
  <c r="V669" s="1"/>
  <c r="W669" s="1"/>
  <c r="O668"/>
  <c r="P668" s="1"/>
  <c r="N668"/>
  <c r="Q668" s="1"/>
  <c r="R668" s="1"/>
  <c r="S668" s="1"/>
  <c r="M668"/>
  <c r="U668" s="1"/>
  <c r="V668" s="1"/>
  <c r="W668" s="1"/>
  <c r="O667"/>
  <c r="N667"/>
  <c r="Q667" s="1"/>
  <c r="M667"/>
  <c r="U667" s="1"/>
  <c r="V667" s="1"/>
  <c r="W667" s="1"/>
  <c r="O666"/>
  <c r="N666"/>
  <c r="Q666" s="1"/>
  <c r="M666"/>
  <c r="U666" s="1"/>
  <c r="V666" s="1"/>
  <c r="W666" s="1"/>
  <c r="O665"/>
  <c r="N665"/>
  <c r="Q665" s="1"/>
  <c r="R665" s="1"/>
  <c r="S665" s="1"/>
  <c r="M665"/>
  <c r="U665" s="1"/>
  <c r="V665" s="1"/>
  <c r="W665" s="1"/>
  <c r="O664"/>
  <c r="P664" s="1"/>
  <c r="N664"/>
  <c r="Q664" s="1"/>
  <c r="M664"/>
  <c r="U664" s="1"/>
  <c r="V664" s="1"/>
  <c r="W664" s="1"/>
  <c r="O663"/>
  <c r="P663" s="1"/>
  <c r="N663"/>
  <c r="Q663" s="1"/>
  <c r="R663" s="1"/>
  <c r="S663" s="1"/>
  <c r="M663"/>
  <c r="U663" s="1"/>
  <c r="V663" s="1"/>
  <c r="W663" s="1"/>
  <c r="O662"/>
  <c r="N662"/>
  <c r="Q662" s="1"/>
  <c r="M662"/>
  <c r="U662" s="1"/>
  <c r="V662" s="1"/>
  <c r="W662" s="1"/>
  <c r="O661"/>
  <c r="N661"/>
  <c r="Q661" s="1"/>
  <c r="R661" s="1"/>
  <c r="S661" s="1"/>
  <c r="M661"/>
  <c r="U661" s="1"/>
  <c r="V661" s="1"/>
  <c r="W661" s="1"/>
  <c r="O660"/>
  <c r="P660" s="1"/>
  <c r="N660"/>
  <c r="Q660" s="1"/>
  <c r="M660"/>
  <c r="U660" s="1"/>
  <c r="V660" s="1"/>
  <c r="W660" s="1"/>
  <c r="O659"/>
  <c r="P659" s="1"/>
  <c r="N659"/>
  <c r="Q659" s="1"/>
  <c r="R659" s="1"/>
  <c r="S659" s="1"/>
  <c r="M659"/>
  <c r="U659" s="1"/>
  <c r="V659" s="1"/>
  <c r="W659" s="1"/>
  <c r="O658"/>
  <c r="N658"/>
  <c r="Q658" s="1"/>
  <c r="M658"/>
  <c r="U658" s="1"/>
  <c r="V658" s="1"/>
  <c r="W658" s="1"/>
  <c r="O657"/>
  <c r="N657"/>
  <c r="Q657" s="1"/>
  <c r="R657" s="1"/>
  <c r="S657" s="1"/>
  <c r="M657"/>
  <c r="U657" s="1"/>
  <c r="V657" s="1"/>
  <c r="W657" s="1"/>
  <c r="O656"/>
  <c r="P656" s="1"/>
  <c r="N656"/>
  <c r="Q656" s="1"/>
  <c r="M656"/>
  <c r="U656" s="1"/>
  <c r="V656" s="1"/>
  <c r="W656" s="1"/>
  <c r="O655"/>
  <c r="P655" s="1"/>
  <c r="N655"/>
  <c r="Q655" s="1"/>
  <c r="R655" s="1"/>
  <c r="S655" s="1"/>
  <c r="M655"/>
  <c r="U655" s="1"/>
  <c r="V655" s="1"/>
  <c r="W655" s="1"/>
  <c r="O654"/>
  <c r="N654"/>
  <c r="Q654" s="1"/>
  <c r="M654"/>
  <c r="U654" s="1"/>
  <c r="V654" s="1"/>
  <c r="W654" s="1"/>
  <c r="O653"/>
  <c r="N653"/>
  <c r="Q653" s="1"/>
  <c r="R653" s="1"/>
  <c r="S653" s="1"/>
  <c r="M653"/>
  <c r="U653" s="1"/>
  <c r="V653" s="1"/>
  <c r="W653" s="1"/>
  <c r="O652"/>
  <c r="P652" s="1"/>
  <c r="N652"/>
  <c r="Q652" s="1"/>
  <c r="M652"/>
  <c r="U652" s="1"/>
  <c r="V652" s="1"/>
  <c r="W652" s="1"/>
  <c r="O651"/>
  <c r="P651" s="1"/>
  <c r="N651"/>
  <c r="Q651" s="1"/>
  <c r="R651" s="1"/>
  <c r="S651" s="1"/>
  <c r="M651"/>
  <c r="U651" s="1"/>
  <c r="V651" s="1"/>
  <c r="W651" s="1"/>
  <c r="O650"/>
  <c r="N650"/>
  <c r="Q650" s="1"/>
  <c r="M650"/>
  <c r="U650" s="1"/>
  <c r="V650" s="1"/>
  <c r="W650" s="1"/>
  <c r="O649"/>
  <c r="N649"/>
  <c r="Q649" s="1"/>
  <c r="R649" s="1"/>
  <c r="S649" s="1"/>
  <c r="M649"/>
  <c r="U649" s="1"/>
  <c r="V649" s="1"/>
  <c r="W649" s="1"/>
  <c r="O648"/>
  <c r="P648" s="1"/>
  <c r="N648"/>
  <c r="Q648" s="1"/>
  <c r="M648"/>
  <c r="U648" s="1"/>
  <c r="V648" s="1"/>
  <c r="W648" s="1"/>
  <c r="O647"/>
  <c r="P647" s="1"/>
  <c r="N647"/>
  <c r="Q647" s="1"/>
  <c r="R647" s="1"/>
  <c r="S647" s="1"/>
  <c r="M647"/>
  <c r="U647" s="1"/>
  <c r="V647" s="1"/>
  <c r="W647" s="1"/>
  <c r="O646"/>
  <c r="N646"/>
  <c r="Q646" s="1"/>
  <c r="M646"/>
  <c r="U646" s="1"/>
  <c r="V646" s="1"/>
  <c r="W646" s="1"/>
  <c r="O645"/>
  <c r="N645"/>
  <c r="Q645" s="1"/>
  <c r="R645" s="1"/>
  <c r="S645" s="1"/>
  <c r="M645"/>
  <c r="U645" s="1"/>
  <c r="V645" s="1"/>
  <c r="W645" s="1"/>
  <c r="O644"/>
  <c r="P644" s="1"/>
  <c r="N644"/>
  <c r="Q644" s="1"/>
  <c r="M644"/>
  <c r="U644" s="1"/>
  <c r="V644" s="1"/>
  <c r="W644" s="1"/>
  <c r="O643"/>
  <c r="P643" s="1"/>
  <c r="N643"/>
  <c r="Q643" s="1"/>
  <c r="R643" s="1"/>
  <c r="S643" s="1"/>
  <c r="M643"/>
  <c r="U643" s="1"/>
  <c r="V643" s="1"/>
  <c r="W643" s="1"/>
  <c r="O642"/>
  <c r="N642"/>
  <c r="Q642" s="1"/>
  <c r="M642"/>
  <c r="U642" s="1"/>
  <c r="V642" s="1"/>
  <c r="W642" s="1"/>
  <c r="O641"/>
  <c r="N641"/>
  <c r="Q641" s="1"/>
  <c r="R641" s="1"/>
  <c r="S641" s="1"/>
  <c r="M641"/>
  <c r="U641" s="1"/>
  <c r="V641" s="1"/>
  <c r="W641" s="1"/>
  <c r="O640"/>
  <c r="P640" s="1"/>
  <c r="N640"/>
  <c r="Q640" s="1"/>
  <c r="M640"/>
  <c r="U640" s="1"/>
  <c r="V640" s="1"/>
  <c r="W640" s="1"/>
  <c r="O639"/>
  <c r="P639" s="1"/>
  <c r="N639"/>
  <c r="Q639" s="1"/>
  <c r="R639" s="1"/>
  <c r="S639" s="1"/>
  <c r="M639"/>
  <c r="U639" s="1"/>
  <c r="V639" s="1"/>
  <c r="W639" s="1"/>
  <c r="O638"/>
  <c r="N638"/>
  <c r="Q638" s="1"/>
  <c r="M638"/>
  <c r="U638" s="1"/>
  <c r="V638" s="1"/>
  <c r="W638" s="1"/>
  <c r="O637"/>
  <c r="N637"/>
  <c r="Q637" s="1"/>
  <c r="R637" s="1"/>
  <c r="S637" s="1"/>
  <c r="M637"/>
  <c r="U637" s="1"/>
  <c r="V637" s="1"/>
  <c r="W637" s="1"/>
  <c r="O636"/>
  <c r="P636" s="1"/>
  <c r="N636"/>
  <c r="Q636" s="1"/>
  <c r="M636"/>
  <c r="U636" s="1"/>
  <c r="V636" s="1"/>
  <c r="W636" s="1"/>
  <c r="O635"/>
  <c r="P635" s="1"/>
  <c r="N635"/>
  <c r="Q635" s="1"/>
  <c r="R635" s="1"/>
  <c r="S635" s="1"/>
  <c r="M635"/>
  <c r="U635" s="1"/>
  <c r="V635" s="1"/>
  <c r="W635" s="1"/>
  <c r="O634"/>
  <c r="N634"/>
  <c r="Q634" s="1"/>
  <c r="M634"/>
  <c r="U634" s="1"/>
  <c r="V634" s="1"/>
  <c r="W634" s="1"/>
  <c r="O633"/>
  <c r="N633"/>
  <c r="Q633" s="1"/>
  <c r="R633" s="1"/>
  <c r="S633" s="1"/>
  <c r="M633"/>
  <c r="U633" s="1"/>
  <c r="V633" s="1"/>
  <c r="W633" s="1"/>
  <c r="O632"/>
  <c r="P632" s="1"/>
  <c r="N632"/>
  <c r="Q632" s="1"/>
  <c r="M632"/>
  <c r="U632" s="1"/>
  <c r="V632" s="1"/>
  <c r="W632" s="1"/>
  <c r="O631"/>
  <c r="P631" s="1"/>
  <c r="N631"/>
  <c r="Q631" s="1"/>
  <c r="R631" s="1"/>
  <c r="S631" s="1"/>
  <c r="M631"/>
  <c r="U631" s="1"/>
  <c r="V631" s="1"/>
  <c r="W631" s="1"/>
  <c r="O630"/>
  <c r="N630"/>
  <c r="Q630" s="1"/>
  <c r="M630"/>
  <c r="U630" s="1"/>
  <c r="V630" s="1"/>
  <c r="W630" s="1"/>
  <c r="O629"/>
  <c r="N629"/>
  <c r="Q629" s="1"/>
  <c r="R629" s="1"/>
  <c r="S629" s="1"/>
  <c r="M629"/>
  <c r="U629" s="1"/>
  <c r="V629" s="1"/>
  <c r="W629" s="1"/>
  <c r="O628"/>
  <c r="P628" s="1"/>
  <c r="N628"/>
  <c r="Q628" s="1"/>
  <c r="M628"/>
  <c r="U628" s="1"/>
  <c r="V628" s="1"/>
  <c r="W628" s="1"/>
  <c r="O627"/>
  <c r="P627" s="1"/>
  <c r="N627"/>
  <c r="Q627" s="1"/>
  <c r="R627" s="1"/>
  <c r="S627" s="1"/>
  <c r="M627"/>
  <c r="U627" s="1"/>
  <c r="V627" s="1"/>
  <c r="W627" s="1"/>
  <c r="O626"/>
  <c r="N626"/>
  <c r="Q626" s="1"/>
  <c r="M626"/>
  <c r="U626" s="1"/>
  <c r="V626" s="1"/>
  <c r="W626" s="1"/>
  <c r="O625"/>
  <c r="N625"/>
  <c r="Q625" s="1"/>
  <c r="R625" s="1"/>
  <c r="S625" s="1"/>
  <c r="M625"/>
  <c r="U625" s="1"/>
  <c r="V625" s="1"/>
  <c r="W625" s="1"/>
  <c r="O624"/>
  <c r="P624" s="1"/>
  <c r="N624"/>
  <c r="Q624" s="1"/>
  <c r="M624"/>
  <c r="U624" s="1"/>
  <c r="V624" s="1"/>
  <c r="W624" s="1"/>
  <c r="O623"/>
  <c r="P623" s="1"/>
  <c r="N623"/>
  <c r="Q623" s="1"/>
  <c r="R623" s="1"/>
  <c r="S623" s="1"/>
  <c r="M623"/>
  <c r="U623" s="1"/>
  <c r="V623" s="1"/>
  <c r="W623" s="1"/>
  <c r="O622"/>
  <c r="N622"/>
  <c r="Q622" s="1"/>
  <c r="M622"/>
  <c r="U622" s="1"/>
  <c r="V622" s="1"/>
  <c r="W622" s="1"/>
  <c r="O621"/>
  <c r="N621"/>
  <c r="Q621" s="1"/>
  <c r="R621" s="1"/>
  <c r="S621" s="1"/>
  <c r="M621"/>
  <c r="U621" s="1"/>
  <c r="V621" s="1"/>
  <c r="W621" s="1"/>
  <c r="O620"/>
  <c r="P620" s="1"/>
  <c r="N620"/>
  <c r="Q620" s="1"/>
  <c r="M620"/>
  <c r="U620" s="1"/>
  <c r="V620" s="1"/>
  <c r="W620" s="1"/>
  <c r="O619"/>
  <c r="P619" s="1"/>
  <c r="N619"/>
  <c r="Q619" s="1"/>
  <c r="R619" s="1"/>
  <c r="S619" s="1"/>
  <c r="M619"/>
  <c r="U619" s="1"/>
  <c r="V619" s="1"/>
  <c r="W619" s="1"/>
  <c r="O618"/>
  <c r="N618"/>
  <c r="Q618" s="1"/>
  <c r="M618"/>
  <c r="U618" s="1"/>
  <c r="V618" s="1"/>
  <c r="W618" s="1"/>
  <c r="O617"/>
  <c r="N617"/>
  <c r="Q617" s="1"/>
  <c r="R617" s="1"/>
  <c r="S617" s="1"/>
  <c r="M617"/>
  <c r="U617" s="1"/>
  <c r="V617" s="1"/>
  <c r="W617" s="1"/>
  <c r="O616"/>
  <c r="P616" s="1"/>
  <c r="N616"/>
  <c r="Q616" s="1"/>
  <c r="M616"/>
  <c r="U616" s="1"/>
  <c r="V616" s="1"/>
  <c r="W616" s="1"/>
  <c r="O615"/>
  <c r="P615" s="1"/>
  <c r="N615"/>
  <c r="Q615" s="1"/>
  <c r="R615" s="1"/>
  <c r="S615" s="1"/>
  <c r="M615"/>
  <c r="U615" s="1"/>
  <c r="V615" s="1"/>
  <c r="W615" s="1"/>
  <c r="O614"/>
  <c r="N614"/>
  <c r="Q614" s="1"/>
  <c r="M614"/>
  <c r="U614" s="1"/>
  <c r="V614" s="1"/>
  <c r="W614" s="1"/>
  <c r="O613"/>
  <c r="N613"/>
  <c r="Q613" s="1"/>
  <c r="R613" s="1"/>
  <c r="S613" s="1"/>
  <c r="M613"/>
  <c r="U613" s="1"/>
  <c r="V613" s="1"/>
  <c r="W613" s="1"/>
  <c r="O612"/>
  <c r="P612" s="1"/>
  <c r="N612"/>
  <c r="Q612" s="1"/>
  <c r="M612"/>
  <c r="U612" s="1"/>
  <c r="V612" s="1"/>
  <c r="W612" s="1"/>
  <c r="O611"/>
  <c r="P611" s="1"/>
  <c r="N611"/>
  <c r="Q611" s="1"/>
  <c r="R611" s="1"/>
  <c r="S611" s="1"/>
  <c r="M611"/>
  <c r="U611" s="1"/>
  <c r="V611" s="1"/>
  <c r="W611" s="1"/>
  <c r="O610"/>
  <c r="N610"/>
  <c r="Q610" s="1"/>
  <c r="M610"/>
  <c r="U610" s="1"/>
  <c r="V610" s="1"/>
  <c r="W610" s="1"/>
  <c r="O609"/>
  <c r="N609"/>
  <c r="Q609" s="1"/>
  <c r="R609" s="1"/>
  <c r="S609" s="1"/>
  <c r="M609"/>
  <c r="U609" s="1"/>
  <c r="V609" s="1"/>
  <c r="W609" s="1"/>
  <c r="O608"/>
  <c r="P608" s="1"/>
  <c r="N608"/>
  <c r="Q608" s="1"/>
  <c r="M608"/>
  <c r="U608" s="1"/>
  <c r="V608" s="1"/>
  <c r="W608" s="1"/>
  <c r="O607"/>
  <c r="P607" s="1"/>
  <c r="N607"/>
  <c r="Q607" s="1"/>
  <c r="R607" s="1"/>
  <c r="S607" s="1"/>
  <c r="M607"/>
  <c r="U607" s="1"/>
  <c r="V607" s="1"/>
  <c r="W607" s="1"/>
  <c r="O606"/>
  <c r="P606" s="1"/>
  <c r="N606"/>
  <c r="Q606" s="1"/>
  <c r="R606" s="1"/>
  <c r="S606" s="1"/>
  <c r="M606"/>
  <c r="U606" s="1"/>
  <c r="V606" s="1"/>
  <c r="W606" s="1"/>
  <c r="O605"/>
  <c r="N605"/>
  <c r="Q605" s="1"/>
  <c r="M605"/>
  <c r="U605" s="1"/>
  <c r="V605" s="1"/>
  <c r="W605" s="1"/>
  <c r="O604"/>
  <c r="N604"/>
  <c r="Q604" s="1"/>
  <c r="R604" s="1"/>
  <c r="S604" s="1"/>
  <c r="M604"/>
  <c r="U604" s="1"/>
  <c r="V604" s="1"/>
  <c r="W604" s="1"/>
  <c r="O603"/>
  <c r="P603" s="1"/>
  <c r="N603"/>
  <c r="Q603" s="1"/>
  <c r="M603"/>
  <c r="U603" s="1"/>
  <c r="V603" s="1"/>
  <c r="W603" s="1"/>
  <c r="O602"/>
  <c r="P602" s="1"/>
  <c r="N602"/>
  <c r="Q602" s="1"/>
  <c r="R602" s="1"/>
  <c r="S602" s="1"/>
  <c r="M602"/>
  <c r="U602" s="1"/>
  <c r="V602" s="1"/>
  <c r="W602" s="1"/>
  <c r="O601"/>
  <c r="N601"/>
  <c r="Q601" s="1"/>
  <c r="M601"/>
  <c r="U601" s="1"/>
  <c r="V601" s="1"/>
  <c r="W601" s="1"/>
  <c r="O600"/>
  <c r="N600"/>
  <c r="Q600" s="1"/>
  <c r="R600" s="1"/>
  <c r="S600" s="1"/>
  <c r="M600"/>
  <c r="U600" s="1"/>
  <c r="V600" s="1"/>
  <c r="W600" s="1"/>
  <c r="O599"/>
  <c r="P599" s="1"/>
  <c r="N599"/>
  <c r="Q599" s="1"/>
  <c r="M599"/>
  <c r="U599" s="1"/>
  <c r="V599" s="1"/>
  <c r="W599" s="1"/>
  <c r="O598"/>
  <c r="P598" s="1"/>
  <c r="N598"/>
  <c r="Q598" s="1"/>
  <c r="R598" s="1"/>
  <c r="S598" s="1"/>
  <c r="M598"/>
  <c r="U598" s="1"/>
  <c r="V598" s="1"/>
  <c r="W598" s="1"/>
  <c r="O597"/>
  <c r="N597"/>
  <c r="Q597" s="1"/>
  <c r="M597"/>
  <c r="U597" s="1"/>
  <c r="V597" s="1"/>
  <c r="W597" s="1"/>
  <c r="O596"/>
  <c r="N596"/>
  <c r="Q596" s="1"/>
  <c r="R596" s="1"/>
  <c r="S596" s="1"/>
  <c r="M596"/>
  <c r="U596" s="1"/>
  <c r="V596" s="1"/>
  <c r="W596" s="1"/>
  <c r="O595"/>
  <c r="P595" s="1"/>
  <c r="N595"/>
  <c r="Q595" s="1"/>
  <c r="M595"/>
  <c r="U595" s="1"/>
  <c r="V595" s="1"/>
  <c r="W595" s="1"/>
  <c r="O594"/>
  <c r="P594" s="1"/>
  <c r="N594"/>
  <c r="Q594" s="1"/>
  <c r="R594" s="1"/>
  <c r="S594" s="1"/>
  <c r="M594"/>
  <c r="U594" s="1"/>
  <c r="V594" s="1"/>
  <c r="W594" s="1"/>
  <c r="O593"/>
  <c r="N593"/>
  <c r="Q593" s="1"/>
  <c r="M593"/>
  <c r="U593" s="1"/>
  <c r="V593" s="1"/>
  <c r="W593" s="1"/>
  <c r="O592"/>
  <c r="N592"/>
  <c r="Q592" s="1"/>
  <c r="R592" s="1"/>
  <c r="S592" s="1"/>
  <c r="M592"/>
  <c r="U592" s="1"/>
  <c r="V592" s="1"/>
  <c r="W592" s="1"/>
  <c r="O591"/>
  <c r="P591" s="1"/>
  <c r="N591"/>
  <c r="Q591" s="1"/>
  <c r="M591"/>
  <c r="U591" s="1"/>
  <c r="V591" s="1"/>
  <c r="W591" s="1"/>
  <c r="O590"/>
  <c r="P590" s="1"/>
  <c r="N590"/>
  <c r="Q590" s="1"/>
  <c r="R590" s="1"/>
  <c r="S590" s="1"/>
  <c r="M590"/>
  <c r="U590" s="1"/>
  <c r="V590" s="1"/>
  <c r="W590" s="1"/>
  <c r="O589"/>
  <c r="N589"/>
  <c r="Q589" s="1"/>
  <c r="M589"/>
  <c r="O588"/>
  <c r="N588"/>
  <c r="Q588" s="1"/>
  <c r="R588" s="1"/>
  <c r="S588" s="1"/>
  <c r="M588"/>
  <c r="O587"/>
  <c r="P587" s="1"/>
  <c r="N587"/>
  <c r="Q587" s="1"/>
  <c r="M587"/>
  <c r="U587" s="1"/>
  <c r="V587" s="1"/>
  <c r="W587" s="1"/>
  <c r="O586"/>
  <c r="P586" s="1"/>
  <c r="N586"/>
  <c r="Q586" s="1"/>
  <c r="R586" s="1"/>
  <c r="S586" s="1"/>
  <c r="M586"/>
  <c r="U586" s="1"/>
  <c r="V586" s="1"/>
  <c r="W586" s="1"/>
  <c r="O585"/>
  <c r="N585"/>
  <c r="Q585" s="1"/>
  <c r="M585"/>
  <c r="U585" s="1"/>
  <c r="V585" s="1"/>
  <c r="W585" s="1"/>
  <c r="O584"/>
  <c r="N584"/>
  <c r="Q584" s="1"/>
  <c r="R584" s="1"/>
  <c r="S584" s="1"/>
  <c r="M584"/>
  <c r="U584" s="1"/>
  <c r="V584" s="1"/>
  <c r="W584" s="1"/>
  <c r="O583"/>
  <c r="P583" s="1"/>
  <c r="N583"/>
  <c r="Q583" s="1"/>
  <c r="M583"/>
  <c r="U583" s="1"/>
  <c r="V583" s="1"/>
  <c r="W583" s="1"/>
  <c r="O582"/>
  <c r="P582" s="1"/>
  <c r="N582"/>
  <c r="Q582" s="1"/>
  <c r="R582" s="1"/>
  <c r="S582" s="1"/>
  <c r="M582"/>
  <c r="U582" s="1"/>
  <c r="V582" s="1"/>
  <c r="W582" s="1"/>
  <c r="O581"/>
  <c r="N581"/>
  <c r="Q581" s="1"/>
  <c r="M581"/>
  <c r="U581" s="1"/>
  <c r="V581" s="1"/>
  <c r="W581" s="1"/>
  <c r="O580"/>
  <c r="N580"/>
  <c r="Q580" s="1"/>
  <c r="R580" s="1"/>
  <c r="S580" s="1"/>
  <c r="M580"/>
  <c r="U580" s="1"/>
  <c r="V580" s="1"/>
  <c r="W580" s="1"/>
  <c r="O579"/>
  <c r="P579" s="1"/>
  <c r="N579"/>
  <c r="Q579" s="1"/>
  <c r="M579"/>
  <c r="U579" s="1"/>
  <c r="V579" s="1"/>
  <c r="W579" s="1"/>
  <c r="O578"/>
  <c r="P578" s="1"/>
  <c r="N578"/>
  <c r="Q578" s="1"/>
  <c r="R578" s="1"/>
  <c r="S578" s="1"/>
  <c r="M578"/>
  <c r="U578" s="1"/>
  <c r="V578" s="1"/>
  <c r="W578" s="1"/>
  <c r="O577"/>
  <c r="N577"/>
  <c r="Q577" s="1"/>
  <c r="M577"/>
  <c r="U577" s="1"/>
  <c r="V577" s="1"/>
  <c r="W577" s="1"/>
  <c r="O576"/>
  <c r="N576"/>
  <c r="Q576" s="1"/>
  <c r="R576" s="1"/>
  <c r="S576" s="1"/>
  <c r="M576"/>
  <c r="U576" s="1"/>
  <c r="V576" s="1"/>
  <c r="W576" s="1"/>
  <c r="O575"/>
  <c r="P575" s="1"/>
  <c r="N575"/>
  <c r="Q575" s="1"/>
  <c r="M575"/>
  <c r="U575" s="1"/>
  <c r="V575" s="1"/>
  <c r="W575" s="1"/>
  <c r="O574"/>
  <c r="P574" s="1"/>
  <c r="N574"/>
  <c r="Q574" s="1"/>
  <c r="R574" s="1"/>
  <c r="S574" s="1"/>
  <c r="M574"/>
  <c r="U574" s="1"/>
  <c r="V574" s="1"/>
  <c r="W574" s="1"/>
  <c r="O573"/>
  <c r="N573"/>
  <c r="Q573" s="1"/>
  <c r="M573"/>
  <c r="U573" s="1"/>
  <c r="V573" s="1"/>
  <c r="W573" s="1"/>
  <c r="O572"/>
  <c r="N572"/>
  <c r="Q572" s="1"/>
  <c r="R572" s="1"/>
  <c r="S572" s="1"/>
  <c r="M572"/>
  <c r="U572" s="1"/>
  <c r="V572" s="1"/>
  <c r="W572" s="1"/>
  <c r="O571"/>
  <c r="P571" s="1"/>
  <c r="N571"/>
  <c r="Q571" s="1"/>
  <c r="M571"/>
  <c r="U571" s="1"/>
  <c r="V571" s="1"/>
  <c r="W571" s="1"/>
  <c r="O570"/>
  <c r="P570" s="1"/>
  <c r="N570"/>
  <c r="Q570" s="1"/>
  <c r="R570" s="1"/>
  <c r="S570" s="1"/>
  <c r="M570"/>
  <c r="U570" s="1"/>
  <c r="V570" s="1"/>
  <c r="W570" s="1"/>
  <c r="O569"/>
  <c r="N569"/>
  <c r="Q569" s="1"/>
  <c r="M569"/>
  <c r="U569" s="1"/>
  <c r="V569" s="1"/>
  <c r="W569" s="1"/>
  <c r="O568"/>
  <c r="N568"/>
  <c r="Q568" s="1"/>
  <c r="R568" s="1"/>
  <c r="S568" s="1"/>
  <c r="M568"/>
  <c r="U568" s="1"/>
  <c r="V568" s="1"/>
  <c r="W568" s="1"/>
  <c r="O567"/>
  <c r="P567" s="1"/>
  <c r="N567"/>
  <c r="Q567" s="1"/>
  <c r="M567"/>
  <c r="U567" s="1"/>
  <c r="V567" s="1"/>
  <c r="W567" s="1"/>
  <c r="O566"/>
  <c r="P566" s="1"/>
  <c r="N566"/>
  <c r="Q566" s="1"/>
  <c r="R566" s="1"/>
  <c r="S566" s="1"/>
  <c r="M566"/>
  <c r="U566" s="1"/>
  <c r="V566" s="1"/>
  <c r="W566" s="1"/>
  <c r="O565"/>
  <c r="N565"/>
  <c r="Q565" s="1"/>
  <c r="M565"/>
  <c r="U565" s="1"/>
  <c r="V565" s="1"/>
  <c r="W565" s="1"/>
  <c r="O564"/>
  <c r="N564"/>
  <c r="Q564" s="1"/>
  <c r="R564" s="1"/>
  <c r="S564" s="1"/>
  <c r="M564"/>
  <c r="U564" s="1"/>
  <c r="V564" s="1"/>
  <c r="W564" s="1"/>
  <c r="O563"/>
  <c r="P563" s="1"/>
  <c r="N563"/>
  <c r="Q563" s="1"/>
  <c r="M563"/>
  <c r="U563" s="1"/>
  <c r="V563" s="1"/>
  <c r="W563" s="1"/>
  <c r="O562"/>
  <c r="P562" s="1"/>
  <c r="N562"/>
  <c r="Q562" s="1"/>
  <c r="R562" s="1"/>
  <c r="S562" s="1"/>
  <c r="M562"/>
  <c r="U562" s="1"/>
  <c r="V562" s="1"/>
  <c r="W562" s="1"/>
  <c r="O561"/>
  <c r="N561"/>
  <c r="Q561" s="1"/>
  <c r="M561"/>
  <c r="U561" s="1"/>
  <c r="V561" s="1"/>
  <c r="W561" s="1"/>
  <c r="O560"/>
  <c r="N560"/>
  <c r="Q560" s="1"/>
  <c r="R560" s="1"/>
  <c r="S560" s="1"/>
  <c r="M560"/>
  <c r="U560" s="1"/>
  <c r="V560" s="1"/>
  <c r="W560" s="1"/>
  <c r="O559"/>
  <c r="P559" s="1"/>
  <c r="N559"/>
  <c r="Q559" s="1"/>
  <c r="M559"/>
  <c r="U559" s="1"/>
  <c r="V559" s="1"/>
  <c r="W559" s="1"/>
  <c r="O558"/>
  <c r="P558" s="1"/>
  <c r="N558"/>
  <c r="Q558" s="1"/>
  <c r="R558" s="1"/>
  <c r="S558" s="1"/>
  <c r="M558"/>
  <c r="U558" s="1"/>
  <c r="V558" s="1"/>
  <c r="W558" s="1"/>
  <c r="O557"/>
  <c r="N557"/>
  <c r="Q557" s="1"/>
  <c r="M557"/>
  <c r="U557" s="1"/>
  <c r="V557" s="1"/>
  <c r="W557" s="1"/>
  <c r="O556"/>
  <c r="N556"/>
  <c r="Q556" s="1"/>
  <c r="R556" s="1"/>
  <c r="S556" s="1"/>
  <c r="M556"/>
  <c r="U556" s="1"/>
  <c r="V556" s="1"/>
  <c r="W556" s="1"/>
  <c r="O555"/>
  <c r="P555" s="1"/>
  <c r="N555"/>
  <c r="Q555" s="1"/>
  <c r="M555"/>
  <c r="U555" s="1"/>
  <c r="V555" s="1"/>
  <c r="W555" s="1"/>
  <c r="O554"/>
  <c r="P554" s="1"/>
  <c r="N554"/>
  <c r="Q554" s="1"/>
  <c r="R554" s="1"/>
  <c r="S554" s="1"/>
  <c r="M554"/>
  <c r="U554" s="1"/>
  <c r="V554" s="1"/>
  <c r="W554" s="1"/>
  <c r="O553"/>
  <c r="N553"/>
  <c r="Q553" s="1"/>
  <c r="M553"/>
  <c r="U553" s="1"/>
  <c r="V553" s="1"/>
  <c r="W553" s="1"/>
  <c r="O552"/>
  <c r="N552"/>
  <c r="Q552" s="1"/>
  <c r="R552" s="1"/>
  <c r="S552" s="1"/>
  <c r="M552"/>
  <c r="U552" s="1"/>
  <c r="V552" s="1"/>
  <c r="W552" s="1"/>
  <c r="O551"/>
  <c r="P551" s="1"/>
  <c r="N551"/>
  <c r="Q551" s="1"/>
  <c r="M551"/>
  <c r="U551" s="1"/>
  <c r="V551" s="1"/>
  <c r="W551" s="1"/>
  <c r="O550"/>
  <c r="P550" s="1"/>
  <c r="N550"/>
  <c r="Q550" s="1"/>
  <c r="R550" s="1"/>
  <c r="S550" s="1"/>
  <c r="M550"/>
  <c r="U550" s="1"/>
  <c r="V550" s="1"/>
  <c r="W550" s="1"/>
  <c r="O549"/>
  <c r="N549"/>
  <c r="Q549" s="1"/>
  <c r="M549"/>
  <c r="U549" s="1"/>
  <c r="V549" s="1"/>
  <c r="W549" s="1"/>
  <c r="O548"/>
  <c r="N548"/>
  <c r="Q548" s="1"/>
  <c r="R548" s="1"/>
  <c r="S548" s="1"/>
  <c r="M548"/>
  <c r="U548" s="1"/>
  <c r="V548" s="1"/>
  <c r="W548" s="1"/>
  <c r="O547"/>
  <c r="P547" s="1"/>
  <c r="N547"/>
  <c r="Q547" s="1"/>
  <c r="M547"/>
  <c r="U547" s="1"/>
  <c r="V547" s="1"/>
  <c r="W547" s="1"/>
  <c r="O546"/>
  <c r="P546" s="1"/>
  <c r="N546"/>
  <c r="Q546" s="1"/>
  <c r="M546"/>
  <c r="U546" s="1"/>
  <c r="V546" s="1"/>
  <c r="W546" s="1"/>
  <c r="O545"/>
  <c r="P545" s="1"/>
  <c r="N545"/>
  <c r="Q545" s="1"/>
  <c r="R545" s="1"/>
  <c r="S545" s="1"/>
  <c r="M545"/>
  <c r="U545" s="1"/>
  <c r="V545" s="1"/>
  <c r="W545" s="1"/>
  <c r="O544"/>
  <c r="N544"/>
  <c r="Q544" s="1"/>
  <c r="M544"/>
  <c r="U544" s="1"/>
  <c r="V544" s="1"/>
  <c r="W544" s="1"/>
  <c r="O543"/>
  <c r="N543"/>
  <c r="Q543" s="1"/>
  <c r="R543" s="1"/>
  <c r="S543" s="1"/>
  <c r="M543"/>
  <c r="U543" s="1"/>
  <c r="V543" s="1"/>
  <c r="W543" s="1"/>
  <c r="O542"/>
  <c r="P542" s="1"/>
  <c r="N542"/>
  <c r="Q542" s="1"/>
  <c r="M542"/>
  <c r="U542" s="1"/>
  <c r="V542" s="1"/>
  <c r="W542" s="1"/>
  <c r="O541"/>
  <c r="P541" s="1"/>
  <c r="N541"/>
  <c r="Q541" s="1"/>
  <c r="R541" s="1"/>
  <c r="S541" s="1"/>
  <c r="M541"/>
  <c r="U541" s="1"/>
  <c r="V541" s="1"/>
  <c r="W541" s="1"/>
  <c r="O540"/>
  <c r="N540"/>
  <c r="Q540" s="1"/>
  <c r="M540"/>
  <c r="U540" s="1"/>
  <c r="V540" s="1"/>
  <c r="W540" s="1"/>
  <c r="O539"/>
  <c r="N539"/>
  <c r="Q539" s="1"/>
  <c r="R539" s="1"/>
  <c r="S539" s="1"/>
  <c r="M539"/>
  <c r="U539" s="1"/>
  <c r="V539" s="1"/>
  <c r="W539" s="1"/>
  <c r="O538"/>
  <c r="P538" s="1"/>
  <c r="N538"/>
  <c r="Q538" s="1"/>
  <c r="M538"/>
  <c r="U538" s="1"/>
  <c r="V538" s="1"/>
  <c r="W538" s="1"/>
  <c r="O537"/>
  <c r="P537" s="1"/>
  <c r="N537"/>
  <c r="Q537" s="1"/>
  <c r="R537" s="1"/>
  <c r="S537" s="1"/>
  <c r="M537"/>
  <c r="U537" s="1"/>
  <c r="V537" s="1"/>
  <c r="W537" s="1"/>
  <c r="O536"/>
  <c r="N536"/>
  <c r="Q536" s="1"/>
  <c r="M536"/>
  <c r="U536" s="1"/>
  <c r="V536" s="1"/>
  <c r="W536" s="1"/>
  <c r="O535"/>
  <c r="N535"/>
  <c r="Q535" s="1"/>
  <c r="R535" s="1"/>
  <c r="S535" s="1"/>
  <c r="M535"/>
  <c r="U535" s="1"/>
  <c r="V535" s="1"/>
  <c r="W535" s="1"/>
  <c r="O534"/>
  <c r="P534" s="1"/>
  <c r="N534"/>
  <c r="Q534" s="1"/>
  <c r="M534"/>
  <c r="U534" s="1"/>
  <c r="V534" s="1"/>
  <c r="W534" s="1"/>
  <c r="O533"/>
  <c r="P533" s="1"/>
  <c r="N533"/>
  <c r="Q533" s="1"/>
  <c r="R533" s="1"/>
  <c r="S533" s="1"/>
  <c r="M533"/>
  <c r="U533" s="1"/>
  <c r="V533" s="1"/>
  <c r="W533" s="1"/>
  <c r="O532"/>
  <c r="N532"/>
  <c r="Q532" s="1"/>
  <c r="M532"/>
  <c r="U532" s="1"/>
  <c r="V532" s="1"/>
  <c r="W532" s="1"/>
  <c r="O531"/>
  <c r="N531"/>
  <c r="Q531" s="1"/>
  <c r="R531" s="1"/>
  <c r="S531" s="1"/>
  <c r="M531"/>
  <c r="U531" s="1"/>
  <c r="V531" s="1"/>
  <c r="W531" s="1"/>
  <c r="O530"/>
  <c r="P530" s="1"/>
  <c r="N530"/>
  <c r="Q530" s="1"/>
  <c r="M530"/>
  <c r="U530" s="1"/>
  <c r="V530" s="1"/>
  <c r="W530" s="1"/>
  <c r="O529"/>
  <c r="P529" s="1"/>
  <c r="N529"/>
  <c r="Q529" s="1"/>
  <c r="R529" s="1"/>
  <c r="S529" s="1"/>
  <c r="M529"/>
  <c r="U529" s="1"/>
  <c r="V529" s="1"/>
  <c r="W529" s="1"/>
  <c r="O528"/>
  <c r="N528"/>
  <c r="Q528" s="1"/>
  <c r="M528"/>
  <c r="U528" s="1"/>
  <c r="V528" s="1"/>
  <c r="W528" s="1"/>
  <c r="O527"/>
  <c r="N527"/>
  <c r="Q527" s="1"/>
  <c r="R527" s="1"/>
  <c r="S527" s="1"/>
  <c r="M527"/>
  <c r="U527" s="1"/>
  <c r="V527" s="1"/>
  <c r="W527" s="1"/>
  <c r="O526"/>
  <c r="P526" s="1"/>
  <c r="N526"/>
  <c r="Q526" s="1"/>
  <c r="M526"/>
  <c r="U526" s="1"/>
  <c r="V526" s="1"/>
  <c r="W526" s="1"/>
  <c r="O525"/>
  <c r="P525" s="1"/>
  <c r="N525"/>
  <c r="Q525" s="1"/>
  <c r="R525" s="1"/>
  <c r="S525" s="1"/>
  <c r="M525"/>
  <c r="U525" s="1"/>
  <c r="V525" s="1"/>
  <c r="W525" s="1"/>
  <c r="O524"/>
  <c r="N524"/>
  <c r="Q524" s="1"/>
  <c r="M524"/>
  <c r="U524" s="1"/>
  <c r="V524" s="1"/>
  <c r="W524" s="1"/>
  <c r="O523"/>
  <c r="N523"/>
  <c r="Q523" s="1"/>
  <c r="R523" s="1"/>
  <c r="S523" s="1"/>
  <c r="M523"/>
  <c r="U523" s="1"/>
  <c r="V523" s="1"/>
  <c r="W523" s="1"/>
  <c r="O522"/>
  <c r="P522" s="1"/>
  <c r="N522"/>
  <c r="Q522" s="1"/>
  <c r="M522"/>
  <c r="U522" s="1"/>
  <c r="V522" s="1"/>
  <c r="W522" s="1"/>
  <c r="O521"/>
  <c r="P521" s="1"/>
  <c r="N521"/>
  <c r="Q521" s="1"/>
  <c r="R521" s="1"/>
  <c r="S521" s="1"/>
  <c r="M521"/>
  <c r="U521" s="1"/>
  <c r="V521" s="1"/>
  <c r="W521" s="1"/>
  <c r="O520"/>
  <c r="N520"/>
  <c r="Q520" s="1"/>
  <c r="M520"/>
  <c r="U520" s="1"/>
  <c r="V520" s="1"/>
  <c r="W520" s="1"/>
  <c r="O519"/>
  <c r="N519"/>
  <c r="Q519" s="1"/>
  <c r="R519" s="1"/>
  <c r="S519" s="1"/>
  <c r="M519"/>
  <c r="U519" s="1"/>
  <c r="V519" s="1"/>
  <c r="W519" s="1"/>
  <c r="O518"/>
  <c r="P518" s="1"/>
  <c r="N518"/>
  <c r="Q518" s="1"/>
  <c r="M518"/>
  <c r="U518" s="1"/>
  <c r="V518" s="1"/>
  <c r="W518" s="1"/>
  <c r="O517"/>
  <c r="P517" s="1"/>
  <c r="N517"/>
  <c r="Q517" s="1"/>
  <c r="R517" s="1"/>
  <c r="S517" s="1"/>
  <c r="M517"/>
  <c r="U517" s="1"/>
  <c r="V517" s="1"/>
  <c r="W517" s="1"/>
  <c r="O516"/>
  <c r="N516"/>
  <c r="Q516" s="1"/>
  <c r="M516"/>
  <c r="U516" s="1"/>
  <c r="V516" s="1"/>
  <c r="W516" s="1"/>
  <c r="O515"/>
  <c r="N515"/>
  <c r="Q515" s="1"/>
  <c r="R515" s="1"/>
  <c r="S515" s="1"/>
  <c r="M515"/>
  <c r="U515" s="1"/>
  <c r="V515" s="1"/>
  <c r="W515" s="1"/>
  <c r="O514"/>
  <c r="P514" s="1"/>
  <c r="N514"/>
  <c r="Q514" s="1"/>
  <c r="M514"/>
  <c r="U514" s="1"/>
  <c r="V514" s="1"/>
  <c r="W514" s="1"/>
  <c r="O513"/>
  <c r="P513" s="1"/>
  <c r="N513"/>
  <c r="Q513" s="1"/>
  <c r="R513" s="1"/>
  <c r="S513" s="1"/>
  <c r="M513"/>
  <c r="U513" s="1"/>
  <c r="V513" s="1"/>
  <c r="W513" s="1"/>
  <c r="O512"/>
  <c r="N512"/>
  <c r="Q512" s="1"/>
  <c r="M512"/>
  <c r="U512" s="1"/>
  <c r="V512" s="1"/>
  <c r="W512" s="1"/>
  <c r="O511"/>
  <c r="N511"/>
  <c r="Q511" s="1"/>
  <c r="R511" s="1"/>
  <c r="S511" s="1"/>
  <c r="M511"/>
  <c r="U511" s="1"/>
  <c r="V511" s="1"/>
  <c r="W511" s="1"/>
  <c r="O510"/>
  <c r="P510" s="1"/>
  <c r="N510"/>
  <c r="Q510" s="1"/>
  <c r="M510"/>
  <c r="U510" s="1"/>
  <c r="V510" s="1"/>
  <c r="W510" s="1"/>
  <c r="O509"/>
  <c r="P509" s="1"/>
  <c r="N509"/>
  <c r="Q509" s="1"/>
  <c r="R509" s="1"/>
  <c r="S509" s="1"/>
  <c r="M509"/>
  <c r="U509" s="1"/>
  <c r="V509" s="1"/>
  <c r="W509" s="1"/>
  <c r="O508"/>
  <c r="N508"/>
  <c r="Q508" s="1"/>
  <c r="M508"/>
  <c r="U508" s="1"/>
  <c r="V508" s="1"/>
  <c r="W508" s="1"/>
  <c r="O507"/>
  <c r="N507"/>
  <c r="Q507" s="1"/>
  <c r="R507" s="1"/>
  <c r="S507" s="1"/>
  <c r="M507"/>
  <c r="U507" s="1"/>
  <c r="V507" s="1"/>
  <c r="W507" s="1"/>
  <c r="O506"/>
  <c r="P506" s="1"/>
  <c r="N506"/>
  <c r="Q506" s="1"/>
  <c r="M506"/>
  <c r="U506" s="1"/>
  <c r="V506" s="1"/>
  <c r="W506" s="1"/>
  <c r="O505"/>
  <c r="P505" s="1"/>
  <c r="N505"/>
  <c r="Q505" s="1"/>
  <c r="R505" s="1"/>
  <c r="S505" s="1"/>
  <c r="M505"/>
  <c r="U505" s="1"/>
  <c r="V505" s="1"/>
  <c r="W505" s="1"/>
  <c r="O504"/>
  <c r="N504"/>
  <c r="Q504" s="1"/>
  <c r="M504"/>
  <c r="U504" s="1"/>
  <c r="V504" s="1"/>
  <c r="W504" s="1"/>
  <c r="O503"/>
  <c r="N503"/>
  <c r="Q503" s="1"/>
  <c r="R503" s="1"/>
  <c r="S503" s="1"/>
  <c r="M503"/>
  <c r="U503" s="1"/>
  <c r="V503" s="1"/>
  <c r="W503" s="1"/>
  <c r="O502"/>
  <c r="P502" s="1"/>
  <c r="N502"/>
  <c r="Q502" s="1"/>
  <c r="M502"/>
  <c r="U502" s="1"/>
  <c r="V502" s="1"/>
  <c r="W502" s="1"/>
  <c r="O501"/>
  <c r="P501" s="1"/>
  <c r="N501"/>
  <c r="Q501" s="1"/>
  <c r="R501" s="1"/>
  <c r="S501" s="1"/>
  <c r="M501"/>
  <c r="U501" s="1"/>
  <c r="V501" s="1"/>
  <c r="W501" s="1"/>
  <c r="O500"/>
  <c r="N500"/>
  <c r="Q500" s="1"/>
  <c r="M500"/>
  <c r="U500" s="1"/>
  <c r="V500" s="1"/>
  <c r="W500" s="1"/>
  <c r="O499"/>
  <c r="N499"/>
  <c r="Q499" s="1"/>
  <c r="R499" s="1"/>
  <c r="S499" s="1"/>
  <c r="M499"/>
  <c r="U499" s="1"/>
  <c r="V499" s="1"/>
  <c r="W499" s="1"/>
  <c r="O498"/>
  <c r="P498" s="1"/>
  <c r="N498"/>
  <c r="Q498" s="1"/>
  <c r="M498"/>
  <c r="U498" s="1"/>
  <c r="V498" s="1"/>
  <c r="W498" s="1"/>
  <c r="O497"/>
  <c r="P497" s="1"/>
  <c r="N497"/>
  <c r="Q497" s="1"/>
  <c r="R497" s="1"/>
  <c r="S497" s="1"/>
  <c r="M497"/>
  <c r="U497" s="1"/>
  <c r="V497" s="1"/>
  <c r="W497" s="1"/>
  <c r="O496"/>
  <c r="N496"/>
  <c r="Q496" s="1"/>
  <c r="M496"/>
  <c r="U496" s="1"/>
  <c r="V496" s="1"/>
  <c r="W496" s="1"/>
  <c r="O495"/>
  <c r="N495"/>
  <c r="Q495" s="1"/>
  <c r="R495" s="1"/>
  <c r="S495" s="1"/>
  <c r="M495"/>
  <c r="U495" s="1"/>
  <c r="V495" s="1"/>
  <c r="W495" s="1"/>
  <c r="O494"/>
  <c r="P494" s="1"/>
  <c r="N494"/>
  <c r="Q494" s="1"/>
  <c r="M494"/>
  <c r="U494" s="1"/>
  <c r="V494" s="1"/>
  <c r="W494" s="1"/>
  <c r="O493"/>
  <c r="P493" s="1"/>
  <c r="N493"/>
  <c r="Q493" s="1"/>
  <c r="R493" s="1"/>
  <c r="S493" s="1"/>
  <c r="M493"/>
  <c r="U493" s="1"/>
  <c r="V493" s="1"/>
  <c r="W493" s="1"/>
  <c r="O492"/>
  <c r="N492"/>
  <c r="Q492" s="1"/>
  <c r="M492"/>
  <c r="U492" s="1"/>
  <c r="V492" s="1"/>
  <c r="W492" s="1"/>
  <c r="O491"/>
  <c r="N491"/>
  <c r="Q491" s="1"/>
  <c r="R491" s="1"/>
  <c r="S491" s="1"/>
  <c r="M491"/>
  <c r="U491" s="1"/>
  <c r="V491" s="1"/>
  <c r="W491" s="1"/>
  <c r="O490"/>
  <c r="P490" s="1"/>
  <c r="N490"/>
  <c r="Q490" s="1"/>
  <c r="M490"/>
  <c r="U490" s="1"/>
  <c r="V490" s="1"/>
  <c r="W490" s="1"/>
  <c r="O489"/>
  <c r="P489" s="1"/>
  <c r="N489"/>
  <c r="Q489" s="1"/>
  <c r="R489" s="1"/>
  <c r="S489" s="1"/>
  <c r="M489"/>
  <c r="U489" s="1"/>
  <c r="V489" s="1"/>
  <c r="W489" s="1"/>
  <c r="O488"/>
  <c r="N488"/>
  <c r="Q488" s="1"/>
  <c r="M488"/>
  <c r="U488" s="1"/>
  <c r="V488" s="1"/>
  <c r="W488" s="1"/>
  <c r="O487"/>
  <c r="N487"/>
  <c r="Q487" s="1"/>
  <c r="R487" s="1"/>
  <c r="S487" s="1"/>
  <c r="M487"/>
  <c r="U487" s="1"/>
  <c r="V487" s="1"/>
  <c r="W487" s="1"/>
  <c r="O486"/>
  <c r="N486"/>
  <c r="Q486" s="1"/>
  <c r="R486" s="1"/>
  <c r="S486" s="1"/>
  <c r="M486"/>
  <c r="U486" s="1"/>
  <c r="V486" s="1"/>
  <c r="W486" s="1"/>
  <c r="O485"/>
  <c r="P485" s="1"/>
  <c r="N485"/>
  <c r="Q485" s="1"/>
  <c r="M485"/>
  <c r="U485" s="1"/>
  <c r="V485" s="1"/>
  <c r="W485" s="1"/>
  <c r="O484"/>
  <c r="P484" s="1"/>
  <c r="N484"/>
  <c r="Q484" s="1"/>
  <c r="R484" s="1"/>
  <c r="S484" s="1"/>
  <c r="M484"/>
  <c r="U484" s="1"/>
  <c r="V484" s="1"/>
  <c r="W484" s="1"/>
  <c r="O483"/>
  <c r="N483"/>
  <c r="Q483" s="1"/>
  <c r="M483"/>
  <c r="U483" s="1"/>
  <c r="V483" s="1"/>
  <c r="W483" s="1"/>
  <c r="O482"/>
  <c r="N482"/>
  <c r="Q482" s="1"/>
  <c r="R482" s="1"/>
  <c r="S482" s="1"/>
  <c r="M482"/>
  <c r="U482" s="1"/>
  <c r="V482" s="1"/>
  <c r="W482" s="1"/>
  <c r="O481"/>
  <c r="P481" s="1"/>
  <c r="N481"/>
  <c r="Q481" s="1"/>
  <c r="M481"/>
  <c r="U481" s="1"/>
  <c r="V481" s="1"/>
  <c r="W481" s="1"/>
  <c r="O480"/>
  <c r="P480" s="1"/>
  <c r="N480"/>
  <c r="Q480" s="1"/>
  <c r="R480" s="1"/>
  <c r="S480" s="1"/>
  <c r="M480"/>
  <c r="U480" s="1"/>
  <c r="V480" s="1"/>
  <c r="W480" s="1"/>
  <c r="O479"/>
  <c r="N479"/>
  <c r="Q479" s="1"/>
  <c r="M479"/>
  <c r="U479" s="1"/>
  <c r="V479" s="1"/>
  <c r="W479" s="1"/>
  <c r="O478"/>
  <c r="N478"/>
  <c r="Q478" s="1"/>
  <c r="R478" s="1"/>
  <c r="S478" s="1"/>
  <c r="M478"/>
  <c r="U478" s="1"/>
  <c r="V478" s="1"/>
  <c r="W478" s="1"/>
  <c r="O477"/>
  <c r="P477" s="1"/>
  <c r="N477"/>
  <c r="Q477" s="1"/>
  <c r="M477"/>
  <c r="U477" s="1"/>
  <c r="V477" s="1"/>
  <c r="W477" s="1"/>
  <c r="O476"/>
  <c r="P476" s="1"/>
  <c r="N476"/>
  <c r="Q476" s="1"/>
  <c r="R476" s="1"/>
  <c r="S476" s="1"/>
  <c r="M476"/>
  <c r="U476" s="1"/>
  <c r="V476" s="1"/>
  <c r="W476" s="1"/>
  <c r="O475"/>
  <c r="N475"/>
  <c r="Q475" s="1"/>
  <c r="M475"/>
  <c r="U475" s="1"/>
  <c r="V475" s="1"/>
  <c r="W475" s="1"/>
  <c r="O474"/>
  <c r="N474"/>
  <c r="Q474" s="1"/>
  <c r="R474" s="1"/>
  <c r="S474" s="1"/>
  <c r="M474"/>
  <c r="U474" s="1"/>
  <c r="V474" s="1"/>
  <c r="W474" s="1"/>
  <c r="O473"/>
  <c r="P473" s="1"/>
  <c r="N473"/>
  <c r="Q473" s="1"/>
  <c r="M473"/>
  <c r="U473" s="1"/>
  <c r="V473" s="1"/>
  <c r="W473" s="1"/>
  <c r="O472"/>
  <c r="P472" s="1"/>
  <c r="N472"/>
  <c r="Q472" s="1"/>
  <c r="R472" s="1"/>
  <c r="S472" s="1"/>
  <c r="M472"/>
  <c r="U472" s="1"/>
  <c r="V472" s="1"/>
  <c r="W472" s="1"/>
  <c r="O471"/>
  <c r="N471"/>
  <c r="Q471" s="1"/>
  <c r="M471"/>
  <c r="U471" s="1"/>
  <c r="V471" s="1"/>
  <c r="W471" s="1"/>
  <c r="O470"/>
  <c r="N470"/>
  <c r="Q470" s="1"/>
  <c r="R470" s="1"/>
  <c r="S470" s="1"/>
  <c r="M470"/>
  <c r="U470" s="1"/>
  <c r="V470" s="1"/>
  <c r="W470" s="1"/>
  <c r="O469"/>
  <c r="P469" s="1"/>
  <c r="N469"/>
  <c r="Q469" s="1"/>
  <c r="M469"/>
  <c r="U469" s="1"/>
  <c r="V469" s="1"/>
  <c r="W469" s="1"/>
  <c r="O468"/>
  <c r="P468" s="1"/>
  <c r="N468"/>
  <c r="Q468" s="1"/>
  <c r="R468" s="1"/>
  <c r="S468" s="1"/>
  <c r="M468"/>
  <c r="U468" s="1"/>
  <c r="V468" s="1"/>
  <c r="W468" s="1"/>
  <c r="O467"/>
  <c r="N467"/>
  <c r="Q467" s="1"/>
  <c r="M467"/>
  <c r="U467" s="1"/>
  <c r="V467" s="1"/>
  <c r="W467" s="1"/>
  <c r="O466"/>
  <c r="N466"/>
  <c r="Q466" s="1"/>
  <c r="R466" s="1"/>
  <c r="S466" s="1"/>
  <c r="M466"/>
  <c r="U466" s="1"/>
  <c r="V466" s="1"/>
  <c r="W466" s="1"/>
  <c r="O465"/>
  <c r="P465" s="1"/>
  <c r="N465"/>
  <c r="Q465" s="1"/>
  <c r="M465"/>
  <c r="U465" s="1"/>
  <c r="V465" s="1"/>
  <c r="W465" s="1"/>
  <c r="O464"/>
  <c r="P464" s="1"/>
  <c r="N464"/>
  <c r="Q464" s="1"/>
  <c r="R464" s="1"/>
  <c r="S464" s="1"/>
  <c r="M464"/>
  <c r="U464" s="1"/>
  <c r="V464" s="1"/>
  <c r="W464" s="1"/>
  <c r="O463"/>
  <c r="N463"/>
  <c r="Q463" s="1"/>
  <c r="M463"/>
  <c r="U463" s="1"/>
  <c r="V463" s="1"/>
  <c r="W463" s="1"/>
  <c r="O462"/>
  <c r="N462"/>
  <c r="Q462" s="1"/>
  <c r="R462" s="1"/>
  <c r="S462" s="1"/>
  <c r="M462"/>
  <c r="U462" s="1"/>
  <c r="V462" s="1"/>
  <c r="W462" s="1"/>
  <c r="O461"/>
  <c r="P461" s="1"/>
  <c r="N461"/>
  <c r="Q461" s="1"/>
  <c r="M461"/>
  <c r="U461" s="1"/>
  <c r="V461" s="1"/>
  <c r="W461" s="1"/>
  <c r="O460"/>
  <c r="P460" s="1"/>
  <c r="N460"/>
  <c r="Q460" s="1"/>
  <c r="R460" s="1"/>
  <c r="S460" s="1"/>
  <c r="M460"/>
  <c r="U460" s="1"/>
  <c r="V460" s="1"/>
  <c r="W460" s="1"/>
  <c r="O459"/>
  <c r="N459"/>
  <c r="Q459" s="1"/>
  <c r="M459"/>
  <c r="U459" s="1"/>
  <c r="V459" s="1"/>
  <c r="W459" s="1"/>
  <c r="O458"/>
  <c r="N458"/>
  <c r="Q458" s="1"/>
  <c r="R458" s="1"/>
  <c r="S458" s="1"/>
  <c r="M458"/>
  <c r="U458" s="1"/>
  <c r="V458" s="1"/>
  <c r="W458" s="1"/>
  <c r="O457"/>
  <c r="P457" s="1"/>
  <c r="N457"/>
  <c r="Q457" s="1"/>
  <c r="M457"/>
  <c r="U457" s="1"/>
  <c r="V457" s="1"/>
  <c r="W457" s="1"/>
  <c r="O456"/>
  <c r="P456" s="1"/>
  <c r="N456"/>
  <c r="Q456" s="1"/>
  <c r="R456" s="1"/>
  <c r="S456" s="1"/>
  <c r="M456"/>
  <c r="U456" s="1"/>
  <c r="V456" s="1"/>
  <c r="W456" s="1"/>
  <c r="O455"/>
  <c r="N455"/>
  <c r="Q455" s="1"/>
  <c r="M455"/>
  <c r="U455" s="1"/>
  <c r="V455" s="1"/>
  <c r="W455" s="1"/>
  <c r="O454"/>
  <c r="N454"/>
  <c r="Q454" s="1"/>
  <c r="R454" s="1"/>
  <c r="S454" s="1"/>
  <c r="M454"/>
  <c r="U454" s="1"/>
  <c r="V454" s="1"/>
  <c r="W454" s="1"/>
  <c r="O453"/>
  <c r="P453" s="1"/>
  <c r="N453"/>
  <c r="Q453" s="1"/>
  <c r="M453"/>
  <c r="U453" s="1"/>
  <c r="V453" s="1"/>
  <c r="W453" s="1"/>
  <c r="O452"/>
  <c r="P452" s="1"/>
  <c r="N452"/>
  <c r="Q452" s="1"/>
  <c r="R452" s="1"/>
  <c r="S452" s="1"/>
  <c r="M452"/>
  <c r="U452" s="1"/>
  <c r="V452" s="1"/>
  <c r="W452" s="1"/>
  <c r="O451"/>
  <c r="N451"/>
  <c r="Q451" s="1"/>
  <c r="M451"/>
  <c r="U451" s="1"/>
  <c r="V451" s="1"/>
  <c r="W451" s="1"/>
  <c r="O450"/>
  <c r="N450"/>
  <c r="Q450" s="1"/>
  <c r="R450" s="1"/>
  <c r="S450" s="1"/>
  <c r="M450"/>
  <c r="U450" s="1"/>
  <c r="V450" s="1"/>
  <c r="W450" s="1"/>
  <c r="O449"/>
  <c r="P449" s="1"/>
  <c r="N449"/>
  <c r="Q449" s="1"/>
  <c r="M449"/>
  <c r="U449" s="1"/>
  <c r="V449" s="1"/>
  <c r="W449" s="1"/>
  <c r="O448"/>
  <c r="P448" s="1"/>
  <c r="N448"/>
  <c r="Q448" s="1"/>
  <c r="R448" s="1"/>
  <c r="S448" s="1"/>
  <c r="M448"/>
  <c r="U448" s="1"/>
  <c r="V448" s="1"/>
  <c r="W448" s="1"/>
  <c r="O447"/>
  <c r="N447"/>
  <c r="Q447" s="1"/>
  <c r="M447"/>
  <c r="U447" s="1"/>
  <c r="V447" s="1"/>
  <c r="W447" s="1"/>
  <c r="O446"/>
  <c r="N446"/>
  <c r="Q446" s="1"/>
  <c r="R446" s="1"/>
  <c r="S446" s="1"/>
  <c r="M446"/>
  <c r="U446" s="1"/>
  <c r="V446" s="1"/>
  <c r="W446" s="1"/>
  <c r="O445"/>
  <c r="P445" s="1"/>
  <c r="N445"/>
  <c r="Q445" s="1"/>
  <c r="M445"/>
  <c r="U445" s="1"/>
  <c r="V445" s="1"/>
  <c r="W445" s="1"/>
  <c r="O444"/>
  <c r="P444" s="1"/>
  <c r="N444"/>
  <c r="Q444" s="1"/>
  <c r="R444" s="1"/>
  <c r="S444" s="1"/>
  <c r="M444"/>
  <c r="U444" s="1"/>
  <c r="V444" s="1"/>
  <c r="W444" s="1"/>
  <c r="O443"/>
  <c r="N443"/>
  <c r="Q443" s="1"/>
  <c r="M443"/>
  <c r="U443" s="1"/>
  <c r="V443" s="1"/>
  <c r="W443" s="1"/>
  <c r="O442"/>
  <c r="N442"/>
  <c r="Q442" s="1"/>
  <c r="R442" s="1"/>
  <c r="S442" s="1"/>
  <c r="M442"/>
  <c r="U442" s="1"/>
  <c r="V442" s="1"/>
  <c r="W442" s="1"/>
  <c r="O441"/>
  <c r="P441" s="1"/>
  <c r="N441"/>
  <c r="Q441" s="1"/>
  <c r="M441"/>
  <c r="U441" s="1"/>
  <c r="V441" s="1"/>
  <c r="W441" s="1"/>
  <c r="O440"/>
  <c r="P440" s="1"/>
  <c r="N440"/>
  <c r="Q440" s="1"/>
  <c r="R440" s="1"/>
  <c r="S440" s="1"/>
  <c r="M440"/>
  <c r="U440" s="1"/>
  <c r="V440" s="1"/>
  <c r="W440" s="1"/>
  <c r="O439"/>
  <c r="N439"/>
  <c r="Q439" s="1"/>
  <c r="M439"/>
  <c r="U439" s="1"/>
  <c r="V439" s="1"/>
  <c r="W439" s="1"/>
  <c r="O438"/>
  <c r="N438"/>
  <c r="Q438" s="1"/>
  <c r="R438" s="1"/>
  <c r="S438" s="1"/>
  <c r="M438"/>
  <c r="U438" s="1"/>
  <c r="V438" s="1"/>
  <c r="W438" s="1"/>
  <c r="O437"/>
  <c r="P437" s="1"/>
  <c r="N437"/>
  <c r="Q437" s="1"/>
  <c r="M437"/>
  <c r="U437" s="1"/>
  <c r="V437" s="1"/>
  <c r="W437" s="1"/>
  <c r="O436"/>
  <c r="P436" s="1"/>
  <c r="N436"/>
  <c r="Q436" s="1"/>
  <c r="R436" s="1"/>
  <c r="S436" s="1"/>
  <c r="M436"/>
  <c r="U436" s="1"/>
  <c r="V436" s="1"/>
  <c r="W436" s="1"/>
  <c r="O435"/>
  <c r="N435"/>
  <c r="Q435" s="1"/>
  <c r="M435"/>
  <c r="U435" s="1"/>
  <c r="V435" s="1"/>
  <c r="W435" s="1"/>
  <c r="O434"/>
  <c r="N434"/>
  <c r="Q434" s="1"/>
  <c r="R434" s="1"/>
  <c r="S434" s="1"/>
  <c r="M434"/>
  <c r="U434" s="1"/>
  <c r="V434" s="1"/>
  <c r="W434" s="1"/>
  <c r="O433"/>
  <c r="P433" s="1"/>
  <c r="N433"/>
  <c r="Q433" s="1"/>
  <c r="M433"/>
  <c r="U433" s="1"/>
  <c r="V433" s="1"/>
  <c r="W433" s="1"/>
  <c r="O432"/>
  <c r="P432" s="1"/>
  <c r="N432"/>
  <c r="Q432" s="1"/>
  <c r="R432" s="1"/>
  <c r="S432" s="1"/>
  <c r="M432"/>
  <c r="U432" s="1"/>
  <c r="V432" s="1"/>
  <c r="W432" s="1"/>
  <c r="O431"/>
  <c r="N431"/>
  <c r="Q431" s="1"/>
  <c r="M431"/>
  <c r="U431" s="1"/>
  <c r="V431" s="1"/>
  <c r="W431" s="1"/>
  <c r="O430"/>
  <c r="N430"/>
  <c r="Q430" s="1"/>
  <c r="R430" s="1"/>
  <c r="S430" s="1"/>
  <c r="M430"/>
  <c r="U430" s="1"/>
  <c r="V430" s="1"/>
  <c r="W430" s="1"/>
  <c r="O429"/>
  <c r="P429" s="1"/>
  <c r="N429"/>
  <c r="Q429" s="1"/>
  <c r="M429"/>
  <c r="U429" s="1"/>
  <c r="V429" s="1"/>
  <c r="W429" s="1"/>
  <c r="O428"/>
  <c r="P428" s="1"/>
  <c r="N428"/>
  <c r="Q428" s="1"/>
  <c r="R428" s="1"/>
  <c r="S428" s="1"/>
  <c r="M428"/>
  <c r="U428" s="1"/>
  <c r="V428" s="1"/>
  <c r="W428" s="1"/>
  <c r="O427"/>
  <c r="N427"/>
  <c r="Q427" s="1"/>
  <c r="M427"/>
  <c r="U427" s="1"/>
  <c r="V427" s="1"/>
  <c r="W427" s="1"/>
  <c r="O426"/>
  <c r="N426"/>
  <c r="Q426" s="1"/>
  <c r="M426"/>
  <c r="U426" s="1"/>
  <c r="V426" s="1"/>
  <c r="W426" s="1"/>
  <c r="O425"/>
  <c r="N425"/>
  <c r="Q425" s="1"/>
  <c r="R425" s="1"/>
  <c r="S425" s="1"/>
  <c r="M425"/>
  <c r="U425" s="1"/>
  <c r="V425" s="1"/>
  <c r="W425" s="1"/>
  <c r="O424"/>
  <c r="P424" s="1"/>
  <c r="N424"/>
  <c r="Q424" s="1"/>
  <c r="M424"/>
  <c r="U424" s="1"/>
  <c r="V424" s="1"/>
  <c r="W424" s="1"/>
  <c r="O423"/>
  <c r="P423" s="1"/>
  <c r="N423"/>
  <c r="Q423" s="1"/>
  <c r="R423" s="1"/>
  <c r="S423" s="1"/>
  <c r="M423"/>
  <c r="U423" s="1"/>
  <c r="V423" s="1"/>
  <c r="W423" s="1"/>
  <c r="O422"/>
  <c r="N422"/>
  <c r="Q422" s="1"/>
  <c r="M422"/>
  <c r="U422" s="1"/>
  <c r="V422" s="1"/>
  <c r="W422" s="1"/>
  <c r="O421"/>
  <c r="N421"/>
  <c r="Q421" s="1"/>
  <c r="R421" s="1"/>
  <c r="S421" s="1"/>
  <c r="M421"/>
  <c r="U421" s="1"/>
  <c r="V421" s="1"/>
  <c r="W421" s="1"/>
  <c r="O420"/>
  <c r="P420" s="1"/>
  <c r="N420"/>
  <c r="Q420" s="1"/>
  <c r="M420"/>
  <c r="U420" s="1"/>
  <c r="V420" s="1"/>
  <c r="W420" s="1"/>
  <c r="O419"/>
  <c r="P419" s="1"/>
  <c r="N419"/>
  <c r="Q419" s="1"/>
  <c r="R419" s="1"/>
  <c r="S419" s="1"/>
  <c r="M419"/>
  <c r="U419" s="1"/>
  <c r="V419" s="1"/>
  <c r="W419" s="1"/>
  <c r="O418"/>
  <c r="N418"/>
  <c r="Q418" s="1"/>
  <c r="M418"/>
  <c r="U418" s="1"/>
  <c r="V418" s="1"/>
  <c r="W418" s="1"/>
  <c r="O417"/>
  <c r="N417"/>
  <c r="Q417" s="1"/>
  <c r="R417" s="1"/>
  <c r="S417" s="1"/>
  <c r="M417"/>
  <c r="U417" s="1"/>
  <c r="V417" s="1"/>
  <c r="W417" s="1"/>
  <c r="O416"/>
  <c r="P416" s="1"/>
  <c r="N416"/>
  <c r="Q416" s="1"/>
  <c r="M416"/>
  <c r="U416" s="1"/>
  <c r="V416" s="1"/>
  <c r="W416" s="1"/>
  <c r="O415"/>
  <c r="P415" s="1"/>
  <c r="N415"/>
  <c r="Q415" s="1"/>
  <c r="R415" s="1"/>
  <c r="S415" s="1"/>
  <c r="M415"/>
  <c r="U415" s="1"/>
  <c r="V415" s="1"/>
  <c r="W415" s="1"/>
  <c r="O414"/>
  <c r="N414"/>
  <c r="Q414" s="1"/>
  <c r="M414"/>
  <c r="U414" s="1"/>
  <c r="V414" s="1"/>
  <c r="W414" s="1"/>
  <c r="O413"/>
  <c r="N413"/>
  <c r="Q413" s="1"/>
  <c r="R413" s="1"/>
  <c r="S413" s="1"/>
  <c r="M413"/>
  <c r="U413" s="1"/>
  <c r="V413" s="1"/>
  <c r="W413" s="1"/>
  <c r="O412"/>
  <c r="P412" s="1"/>
  <c r="N412"/>
  <c r="Q412" s="1"/>
  <c r="M412"/>
  <c r="U412" s="1"/>
  <c r="V412" s="1"/>
  <c r="W412" s="1"/>
  <c r="O411"/>
  <c r="P411" s="1"/>
  <c r="N411"/>
  <c r="Q411" s="1"/>
  <c r="R411" s="1"/>
  <c r="S411" s="1"/>
  <c r="M411"/>
  <c r="U411" s="1"/>
  <c r="V411" s="1"/>
  <c r="W411" s="1"/>
  <c r="O410"/>
  <c r="N410"/>
  <c r="Q410" s="1"/>
  <c r="M410"/>
  <c r="U410" s="1"/>
  <c r="V410" s="1"/>
  <c r="W410" s="1"/>
  <c r="O409"/>
  <c r="N409"/>
  <c r="Q409" s="1"/>
  <c r="R409" s="1"/>
  <c r="S409" s="1"/>
  <c r="M409"/>
  <c r="U409" s="1"/>
  <c r="V409" s="1"/>
  <c r="W409" s="1"/>
  <c r="O408"/>
  <c r="P408" s="1"/>
  <c r="N408"/>
  <c r="Q408" s="1"/>
  <c r="M408"/>
  <c r="U408" s="1"/>
  <c r="V408" s="1"/>
  <c r="W408" s="1"/>
  <c r="O407"/>
  <c r="P407" s="1"/>
  <c r="N407"/>
  <c r="Q407" s="1"/>
  <c r="R407" s="1"/>
  <c r="S407" s="1"/>
  <c r="M407"/>
  <c r="U407" s="1"/>
  <c r="V407" s="1"/>
  <c r="W407" s="1"/>
  <c r="O406"/>
  <c r="N406"/>
  <c r="Q406" s="1"/>
  <c r="M406"/>
  <c r="U406" s="1"/>
  <c r="V406" s="1"/>
  <c r="W406" s="1"/>
  <c r="O405"/>
  <c r="N405"/>
  <c r="Q405" s="1"/>
  <c r="R405" s="1"/>
  <c r="S405" s="1"/>
  <c r="M405"/>
  <c r="U405" s="1"/>
  <c r="V405" s="1"/>
  <c r="W405" s="1"/>
  <c r="O404"/>
  <c r="P404" s="1"/>
  <c r="N404"/>
  <c r="Q404" s="1"/>
  <c r="M404"/>
  <c r="U404" s="1"/>
  <c r="V404" s="1"/>
  <c r="W404" s="1"/>
  <c r="O403"/>
  <c r="P403" s="1"/>
  <c r="N403"/>
  <c r="Q403" s="1"/>
  <c r="R403" s="1"/>
  <c r="S403" s="1"/>
  <c r="M403"/>
  <c r="U403" s="1"/>
  <c r="V403" s="1"/>
  <c r="W403" s="1"/>
  <c r="O402"/>
  <c r="N402"/>
  <c r="Q402" s="1"/>
  <c r="M402"/>
  <c r="U402" s="1"/>
  <c r="V402" s="1"/>
  <c r="W402" s="1"/>
  <c r="O401"/>
  <c r="N401"/>
  <c r="Q401" s="1"/>
  <c r="R401" s="1"/>
  <c r="S401" s="1"/>
  <c r="M401"/>
  <c r="U401" s="1"/>
  <c r="V401" s="1"/>
  <c r="W401" s="1"/>
  <c r="O400"/>
  <c r="P400" s="1"/>
  <c r="N400"/>
  <c r="Q400" s="1"/>
  <c r="M400"/>
  <c r="U400" s="1"/>
  <c r="V400" s="1"/>
  <c r="W400" s="1"/>
  <c r="O399"/>
  <c r="P399" s="1"/>
  <c r="N399"/>
  <c r="Q399" s="1"/>
  <c r="R399" s="1"/>
  <c r="S399" s="1"/>
  <c r="M399"/>
  <c r="U399" s="1"/>
  <c r="V399" s="1"/>
  <c r="W399" s="1"/>
  <c r="O398"/>
  <c r="N398"/>
  <c r="Q398" s="1"/>
  <c r="M398"/>
  <c r="U398" s="1"/>
  <c r="V398" s="1"/>
  <c r="W398" s="1"/>
  <c r="O397"/>
  <c r="N397"/>
  <c r="Q397" s="1"/>
  <c r="R397" s="1"/>
  <c r="S397" s="1"/>
  <c r="M397"/>
  <c r="U397" s="1"/>
  <c r="V397" s="1"/>
  <c r="W397" s="1"/>
  <c r="O396"/>
  <c r="P396" s="1"/>
  <c r="N396"/>
  <c r="Q396" s="1"/>
  <c r="M396"/>
  <c r="U396" s="1"/>
  <c r="V396" s="1"/>
  <c r="W396" s="1"/>
  <c r="O395"/>
  <c r="P395" s="1"/>
  <c r="N395"/>
  <c r="Q395" s="1"/>
  <c r="R395" s="1"/>
  <c r="S395" s="1"/>
  <c r="M395"/>
  <c r="U395" s="1"/>
  <c r="V395" s="1"/>
  <c r="W395" s="1"/>
  <c r="O394"/>
  <c r="N394"/>
  <c r="Q394" s="1"/>
  <c r="M394"/>
  <c r="U394" s="1"/>
  <c r="V394" s="1"/>
  <c r="W394" s="1"/>
  <c r="O393"/>
  <c r="N393"/>
  <c r="Q393" s="1"/>
  <c r="R393" s="1"/>
  <c r="S393" s="1"/>
  <c r="M393"/>
  <c r="U393" s="1"/>
  <c r="V393" s="1"/>
  <c r="W393" s="1"/>
  <c r="O392"/>
  <c r="P392" s="1"/>
  <c r="N392"/>
  <c r="Q392" s="1"/>
  <c r="M392"/>
  <c r="U392" s="1"/>
  <c r="V392" s="1"/>
  <c r="W392" s="1"/>
  <c r="O391"/>
  <c r="P391" s="1"/>
  <c r="N391"/>
  <c r="Q391" s="1"/>
  <c r="R391" s="1"/>
  <c r="S391" s="1"/>
  <c r="M391"/>
  <c r="U391" s="1"/>
  <c r="V391" s="1"/>
  <c r="W391" s="1"/>
  <c r="O390"/>
  <c r="N390"/>
  <c r="Q390" s="1"/>
  <c r="M390"/>
  <c r="U390" s="1"/>
  <c r="V390" s="1"/>
  <c r="W390" s="1"/>
  <c r="O389"/>
  <c r="N389"/>
  <c r="Q389" s="1"/>
  <c r="R389" s="1"/>
  <c r="S389" s="1"/>
  <c r="M389"/>
  <c r="U389" s="1"/>
  <c r="V389" s="1"/>
  <c r="W389" s="1"/>
  <c r="O388"/>
  <c r="P388" s="1"/>
  <c r="N388"/>
  <c r="Q388" s="1"/>
  <c r="M388"/>
  <c r="U388" s="1"/>
  <c r="V388" s="1"/>
  <c r="W388" s="1"/>
  <c r="O387"/>
  <c r="P387" s="1"/>
  <c r="N387"/>
  <c r="Q387" s="1"/>
  <c r="R387" s="1"/>
  <c r="S387" s="1"/>
  <c r="M387"/>
  <c r="U387" s="1"/>
  <c r="V387" s="1"/>
  <c r="W387" s="1"/>
  <c r="O386"/>
  <c r="N386"/>
  <c r="Q386" s="1"/>
  <c r="M386"/>
  <c r="U386" s="1"/>
  <c r="V386" s="1"/>
  <c r="W386" s="1"/>
  <c r="O385"/>
  <c r="N385"/>
  <c r="Q385" s="1"/>
  <c r="R385" s="1"/>
  <c r="S385" s="1"/>
  <c r="M385"/>
  <c r="U385" s="1"/>
  <c r="V385" s="1"/>
  <c r="W385" s="1"/>
  <c r="O384"/>
  <c r="P384" s="1"/>
  <c r="N384"/>
  <c r="Q384" s="1"/>
  <c r="M384"/>
  <c r="U384" s="1"/>
  <c r="V384" s="1"/>
  <c r="W384" s="1"/>
  <c r="O383"/>
  <c r="P383" s="1"/>
  <c r="N383"/>
  <c r="Q383" s="1"/>
  <c r="R383" s="1"/>
  <c r="S383" s="1"/>
  <c r="M383"/>
  <c r="O382"/>
  <c r="N382"/>
  <c r="Q382" s="1"/>
  <c r="M382"/>
  <c r="U382" s="1"/>
  <c r="V382" s="1"/>
  <c r="W382" s="1"/>
  <c r="O381"/>
  <c r="N381"/>
  <c r="Q381" s="1"/>
  <c r="R381" s="1"/>
  <c r="S381" s="1"/>
  <c r="M381"/>
  <c r="O380"/>
  <c r="P380" s="1"/>
  <c r="N380"/>
  <c r="Q380" s="1"/>
  <c r="M380"/>
  <c r="U380" s="1"/>
  <c r="V380" s="1"/>
  <c r="W380" s="1"/>
  <c r="O379"/>
  <c r="P379" s="1"/>
  <c r="N379"/>
  <c r="Q379" s="1"/>
  <c r="R379" s="1"/>
  <c r="S379" s="1"/>
  <c r="M379"/>
  <c r="O378"/>
  <c r="N378"/>
  <c r="Q378" s="1"/>
  <c r="M378"/>
  <c r="U378" s="1"/>
  <c r="V378" s="1"/>
  <c r="W378" s="1"/>
  <c r="O377"/>
  <c r="N377"/>
  <c r="Q377" s="1"/>
  <c r="R377" s="1"/>
  <c r="S377" s="1"/>
  <c r="M377"/>
  <c r="O376"/>
  <c r="P376" s="1"/>
  <c r="N376"/>
  <c r="Q376" s="1"/>
  <c r="M376"/>
  <c r="U376" s="1"/>
  <c r="V376" s="1"/>
  <c r="W376" s="1"/>
  <c r="O375"/>
  <c r="P375" s="1"/>
  <c r="N375"/>
  <c r="Q375" s="1"/>
  <c r="R375" s="1"/>
  <c r="S375" s="1"/>
  <c r="M375"/>
  <c r="O374"/>
  <c r="N374"/>
  <c r="Q374" s="1"/>
  <c r="M374"/>
  <c r="U374" s="1"/>
  <c r="V374" s="1"/>
  <c r="W374" s="1"/>
  <c r="O373"/>
  <c r="N373"/>
  <c r="Q373" s="1"/>
  <c r="R373" s="1"/>
  <c r="S373" s="1"/>
  <c r="M373"/>
  <c r="O372"/>
  <c r="P372" s="1"/>
  <c r="N372"/>
  <c r="Q372" s="1"/>
  <c r="M372"/>
  <c r="U372" s="1"/>
  <c r="V372" s="1"/>
  <c r="W372" s="1"/>
  <c r="O371"/>
  <c r="P371" s="1"/>
  <c r="N371"/>
  <c r="Q371" s="1"/>
  <c r="R371" s="1"/>
  <c r="S371" s="1"/>
  <c r="M371"/>
  <c r="U371" s="1"/>
  <c r="V371" s="1"/>
  <c r="W371" s="1"/>
  <c r="O370"/>
  <c r="N370"/>
  <c r="Q370" s="1"/>
  <c r="M370"/>
  <c r="U370" s="1"/>
  <c r="V370" s="1"/>
  <c r="W370" s="1"/>
  <c r="O369"/>
  <c r="N369"/>
  <c r="Q369" s="1"/>
  <c r="R369" s="1"/>
  <c r="S369" s="1"/>
  <c r="M369"/>
  <c r="U369" s="1"/>
  <c r="V369" s="1"/>
  <c r="W369" s="1"/>
  <c r="O368"/>
  <c r="P368" s="1"/>
  <c r="N368"/>
  <c r="Q368" s="1"/>
  <c r="M368"/>
  <c r="U368" s="1"/>
  <c r="V368" s="1"/>
  <c r="W368" s="1"/>
  <c r="O367"/>
  <c r="P367" s="1"/>
  <c r="N367"/>
  <c r="Q367" s="1"/>
  <c r="R367" s="1"/>
  <c r="S367" s="1"/>
  <c r="M367"/>
  <c r="U367" s="1"/>
  <c r="V367" s="1"/>
  <c r="W367" s="1"/>
  <c r="O366"/>
  <c r="P366" s="1"/>
  <c r="N366"/>
  <c r="Q366" s="1"/>
  <c r="R366" s="1"/>
  <c r="S366" s="1"/>
  <c r="M366"/>
  <c r="U366" s="1"/>
  <c r="V366" s="1"/>
  <c r="W366" s="1"/>
  <c r="O365"/>
  <c r="N365"/>
  <c r="Q365" s="1"/>
  <c r="M365"/>
  <c r="U365" s="1"/>
  <c r="V365" s="1"/>
  <c r="W365" s="1"/>
  <c r="O364"/>
  <c r="N364"/>
  <c r="Q364" s="1"/>
  <c r="R364" s="1"/>
  <c r="S364" s="1"/>
  <c r="M364"/>
  <c r="U364" s="1"/>
  <c r="V364" s="1"/>
  <c r="W364" s="1"/>
  <c r="O363"/>
  <c r="P363" s="1"/>
  <c r="N363"/>
  <c r="Q363" s="1"/>
  <c r="M363"/>
  <c r="U363" s="1"/>
  <c r="V363" s="1"/>
  <c r="W363" s="1"/>
  <c r="O362"/>
  <c r="P362" s="1"/>
  <c r="N362"/>
  <c r="Q362" s="1"/>
  <c r="R362" s="1"/>
  <c r="S362" s="1"/>
  <c r="M362"/>
  <c r="U362" s="1"/>
  <c r="V362" s="1"/>
  <c r="W362" s="1"/>
  <c r="O361"/>
  <c r="N361"/>
  <c r="Q361" s="1"/>
  <c r="M361"/>
  <c r="U361" s="1"/>
  <c r="V361" s="1"/>
  <c r="W361" s="1"/>
  <c r="O360"/>
  <c r="N360"/>
  <c r="Q360" s="1"/>
  <c r="R360" s="1"/>
  <c r="S360" s="1"/>
  <c r="M360"/>
  <c r="U360" s="1"/>
  <c r="V360" s="1"/>
  <c r="W360" s="1"/>
  <c r="O359"/>
  <c r="P359" s="1"/>
  <c r="N359"/>
  <c r="Q359" s="1"/>
  <c r="M359"/>
  <c r="U359" s="1"/>
  <c r="V359" s="1"/>
  <c r="W359" s="1"/>
  <c r="O358"/>
  <c r="P358" s="1"/>
  <c r="N358"/>
  <c r="Q358" s="1"/>
  <c r="R358" s="1"/>
  <c r="S358" s="1"/>
  <c r="M358"/>
  <c r="U358" s="1"/>
  <c r="V358" s="1"/>
  <c r="W358" s="1"/>
  <c r="O357"/>
  <c r="N357"/>
  <c r="Q357" s="1"/>
  <c r="M357"/>
  <c r="U357" s="1"/>
  <c r="V357" s="1"/>
  <c r="W357" s="1"/>
  <c r="O356"/>
  <c r="N356"/>
  <c r="Q356" s="1"/>
  <c r="R356" s="1"/>
  <c r="S356" s="1"/>
  <c r="M356"/>
  <c r="U356" s="1"/>
  <c r="V356" s="1"/>
  <c r="W356" s="1"/>
  <c r="O355"/>
  <c r="P355" s="1"/>
  <c r="N355"/>
  <c r="Q355" s="1"/>
  <c r="M355"/>
  <c r="U355" s="1"/>
  <c r="V355" s="1"/>
  <c r="W355" s="1"/>
  <c r="O354"/>
  <c r="P354" s="1"/>
  <c r="N354"/>
  <c r="Q354" s="1"/>
  <c r="R354" s="1"/>
  <c r="S354" s="1"/>
  <c r="M354"/>
  <c r="U354" s="1"/>
  <c r="V354" s="1"/>
  <c r="W354" s="1"/>
  <c r="O353"/>
  <c r="N353"/>
  <c r="Q353" s="1"/>
  <c r="M353"/>
  <c r="U353" s="1"/>
  <c r="V353" s="1"/>
  <c r="W353" s="1"/>
  <c r="O352"/>
  <c r="N352"/>
  <c r="Q352" s="1"/>
  <c r="R352" s="1"/>
  <c r="S352" s="1"/>
  <c r="M352"/>
  <c r="U352" s="1"/>
  <c r="V352" s="1"/>
  <c r="W352" s="1"/>
  <c r="O351"/>
  <c r="P351" s="1"/>
  <c r="N351"/>
  <c r="Q351" s="1"/>
  <c r="M351"/>
  <c r="U351" s="1"/>
  <c r="V351" s="1"/>
  <c r="W351" s="1"/>
  <c r="O350"/>
  <c r="P350" s="1"/>
  <c r="N350"/>
  <c r="Q350" s="1"/>
  <c r="R350" s="1"/>
  <c r="S350" s="1"/>
  <c r="M350"/>
  <c r="U350" s="1"/>
  <c r="V350" s="1"/>
  <c r="W350" s="1"/>
  <c r="O349"/>
  <c r="N349"/>
  <c r="Q349" s="1"/>
  <c r="M349"/>
  <c r="U349" s="1"/>
  <c r="V349" s="1"/>
  <c r="W349" s="1"/>
  <c r="O348"/>
  <c r="N348"/>
  <c r="Q348" s="1"/>
  <c r="R348" s="1"/>
  <c r="S348" s="1"/>
  <c r="M348"/>
  <c r="U348" s="1"/>
  <c r="V348" s="1"/>
  <c r="W348" s="1"/>
  <c r="O347"/>
  <c r="P347" s="1"/>
  <c r="N347"/>
  <c r="Q347" s="1"/>
  <c r="M347"/>
  <c r="U347" s="1"/>
  <c r="V347" s="1"/>
  <c r="W347" s="1"/>
  <c r="O346"/>
  <c r="P346" s="1"/>
  <c r="N346"/>
  <c r="Q346" s="1"/>
  <c r="R346" s="1"/>
  <c r="S346" s="1"/>
  <c r="M346"/>
  <c r="U346" s="1"/>
  <c r="V346" s="1"/>
  <c r="W346" s="1"/>
  <c r="O345"/>
  <c r="N345"/>
  <c r="Q345" s="1"/>
  <c r="M345"/>
  <c r="U345" s="1"/>
  <c r="V345" s="1"/>
  <c r="W345" s="1"/>
  <c r="O344"/>
  <c r="N344"/>
  <c r="Q344" s="1"/>
  <c r="R344" s="1"/>
  <c r="S344" s="1"/>
  <c r="M344"/>
  <c r="U344" s="1"/>
  <c r="V344" s="1"/>
  <c r="W344" s="1"/>
  <c r="O343"/>
  <c r="P343" s="1"/>
  <c r="N343"/>
  <c r="Q343" s="1"/>
  <c r="M343"/>
  <c r="U343" s="1"/>
  <c r="V343" s="1"/>
  <c r="W343" s="1"/>
  <c r="O342"/>
  <c r="P342" s="1"/>
  <c r="N342"/>
  <c r="Q342" s="1"/>
  <c r="R342" s="1"/>
  <c r="S342" s="1"/>
  <c r="M342"/>
  <c r="U342" s="1"/>
  <c r="V342" s="1"/>
  <c r="W342" s="1"/>
  <c r="O341"/>
  <c r="N341"/>
  <c r="Q341" s="1"/>
  <c r="M341"/>
  <c r="U341" s="1"/>
  <c r="V341" s="1"/>
  <c r="W341" s="1"/>
  <c r="O340"/>
  <c r="N340"/>
  <c r="Q340" s="1"/>
  <c r="R340" s="1"/>
  <c r="S340" s="1"/>
  <c r="M340"/>
  <c r="U340" s="1"/>
  <c r="V340" s="1"/>
  <c r="W340" s="1"/>
  <c r="O339"/>
  <c r="P339" s="1"/>
  <c r="N339"/>
  <c r="Q339" s="1"/>
  <c r="M339"/>
  <c r="U339" s="1"/>
  <c r="V339" s="1"/>
  <c r="W339" s="1"/>
  <c r="O338"/>
  <c r="P338" s="1"/>
  <c r="N338"/>
  <c r="Q338" s="1"/>
  <c r="R338" s="1"/>
  <c r="S338" s="1"/>
  <c r="M338"/>
  <c r="U338" s="1"/>
  <c r="V338" s="1"/>
  <c r="W338" s="1"/>
  <c r="O337"/>
  <c r="N337"/>
  <c r="Q337" s="1"/>
  <c r="M337"/>
  <c r="U337" s="1"/>
  <c r="V337" s="1"/>
  <c r="W337" s="1"/>
  <c r="O336"/>
  <c r="N336"/>
  <c r="Q336" s="1"/>
  <c r="R336" s="1"/>
  <c r="S336" s="1"/>
  <c r="M336"/>
  <c r="U336" s="1"/>
  <c r="V336" s="1"/>
  <c r="W336" s="1"/>
  <c r="O335"/>
  <c r="P335" s="1"/>
  <c r="N335"/>
  <c r="Q335" s="1"/>
  <c r="M335"/>
  <c r="U335" s="1"/>
  <c r="V335" s="1"/>
  <c r="W335" s="1"/>
  <c r="O334"/>
  <c r="P334" s="1"/>
  <c r="N334"/>
  <c r="Q334" s="1"/>
  <c r="R334" s="1"/>
  <c r="S334" s="1"/>
  <c r="M334"/>
  <c r="U334" s="1"/>
  <c r="V334" s="1"/>
  <c r="W334" s="1"/>
  <c r="O333"/>
  <c r="N333"/>
  <c r="Q333" s="1"/>
  <c r="M333"/>
  <c r="U333" s="1"/>
  <c r="V333" s="1"/>
  <c r="W333" s="1"/>
  <c r="O332"/>
  <c r="N332"/>
  <c r="Q332" s="1"/>
  <c r="R332" s="1"/>
  <c r="S332" s="1"/>
  <c r="M332"/>
  <c r="U332" s="1"/>
  <c r="V332" s="1"/>
  <c r="W332" s="1"/>
  <c r="O331"/>
  <c r="P331" s="1"/>
  <c r="N331"/>
  <c r="Q331" s="1"/>
  <c r="M331"/>
  <c r="U331" s="1"/>
  <c r="V331" s="1"/>
  <c r="W331" s="1"/>
  <c r="O330"/>
  <c r="P330" s="1"/>
  <c r="N330"/>
  <c r="Q330" s="1"/>
  <c r="R330" s="1"/>
  <c r="S330" s="1"/>
  <c r="M330"/>
  <c r="U330" s="1"/>
  <c r="V330" s="1"/>
  <c r="W330" s="1"/>
  <c r="O329"/>
  <c r="N329"/>
  <c r="Q329" s="1"/>
  <c r="M329"/>
  <c r="U329" s="1"/>
  <c r="V329" s="1"/>
  <c r="W329" s="1"/>
  <c r="O328"/>
  <c r="N328"/>
  <c r="Q328" s="1"/>
  <c r="R328" s="1"/>
  <c r="S328" s="1"/>
  <c r="M328"/>
  <c r="U328" s="1"/>
  <c r="V328" s="1"/>
  <c r="W328" s="1"/>
  <c r="O327"/>
  <c r="P327" s="1"/>
  <c r="N327"/>
  <c r="Q327" s="1"/>
  <c r="M327"/>
  <c r="U327" s="1"/>
  <c r="V327" s="1"/>
  <c r="W327" s="1"/>
  <c r="O326"/>
  <c r="P326" s="1"/>
  <c r="N326"/>
  <c r="Q326" s="1"/>
  <c r="R326" s="1"/>
  <c r="S326" s="1"/>
  <c r="M326"/>
  <c r="U326" s="1"/>
  <c r="V326" s="1"/>
  <c r="W326" s="1"/>
  <c r="O325"/>
  <c r="N325"/>
  <c r="Q325" s="1"/>
  <c r="M325"/>
  <c r="U325" s="1"/>
  <c r="V325" s="1"/>
  <c r="W325" s="1"/>
  <c r="O324"/>
  <c r="N324"/>
  <c r="Q324" s="1"/>
  <c r="R324" s="1"/>
  <c r="S324" s="1"/>
  <c r="M324"/>
  <c r="U324" s="1"/>
  <c r="V324" s="1"/>
  <c r="W324" s="1"/>
  <c r="O323"/>
  <c r="P323" s="1"/>
  <c r="N323"/>
  <c r="Q323" s="1"/>
  <c r="M323"/>
  <c r="U323" s="1"/>
  <c r="V323" s="1"/>
  <c r="W323" s="1"/>
  <c r="O322"/>
  <c r="P322" s="1"/>
  <c r="N322"/>
  <c r="Q322" s="1"/>
  <c r="R322" s="1"/>
  <c r="S322" s="1"/>
  <c r="M322"/>
  <c r="U322" s="1"/>
  <c r="V322" s="1"/>
  <c r="W322" s="1"/>
  <c r="O321"/>
  <c r="N321"/>
  <c r="Q321" s="1"/>
  <c r="M321"/>
  <c r="U321" s="1"/>
  <c r="V321" s="1"/>
  <c r="W321" s="1"/>
  <c r="O320"/>
  <c r="N320"/>
  <c r="Q320" s="1"/>
  <c r="R320" s="1"/>
  <c r="S320" s="1"/>
  <c r="M320"/>
  <c r="U320" s="1"/>
  <c r="V320" s="1"/>
  <c r="W320" s="1"/>
  <c r="O319"/>
  <c r="P319" s="1"/>
  <c r="N319"/>
  <c r="Q319" s="1"/>
  <c r="M319"/>
  <c r="U319" s="1"/>
  <c r="V319" s="1"/>
  <c r="W319" s="1"/>
  <c r="O318"/>
  <c r="P318" s="1"/>
  <c r="N318"/>
  <c r="Q318" s="1"/>
  <c r="R318" s="1"/>
  <c r="S318" s="1"/>
  <c r="M318"/>
  <c r="U318" s="1"/>
  <c r="V318" s="1"/>
  <c r="W318" s="1"/>
  <c r="O317"/>
  <c r="N317"/>
  <c r="Q317" s="1"/>
  <c r="M317"/>
  <c r="U317" s="1"/>
  <c r="V317" s="1"/>
  <c r="W317" s="1"/>
  <c r="O316"/>
  <c r="N316"/>
  <c r="Q316" s="1"/>
  <c r="R316" s="1"/>
  <c r="S316" s="1"/>
  <c r="M316"/>
  <c r="U316" s="1"/>
  <c r="V316" s="1"/>
  <c r="W316" s="1"/>
  <c r="O315"/>
  <c r="P315" s="1"/>
  <c r="N315"/>
  <c r="Q315" s="1"/>
  <c r="M315"/>
  <c r="U315" s="1"/>
  <c r="V315" s="1"/>
  <c r="W315" s="1"/>
  <c r="O314"/>
  <c r="P314" s="1"/>
  <c r="N314"/>
  <c r="Q314" s="1"/>
  <c r="R314" s="1"/>
  <c r="S314" s="1"/>
  <c r="M314"/>
  <c r="U314" s="1"/>
  <c r="V314" s="1"/>
  <c r="W314" s="1"/>
  <c r="O313"/>
  <c r="N313"/>
  <c r="Q313" s="1"/>
  <c r="M313"/>
  <c r="U313" s="1"/>
  <c r="V313" s="1"/>
  <c r="W313" s="1"/>
  <c r="O312"/>
  <c r="N312"/>
  <c r="Q312" s="1"/>
  <c r="R312" s="1"/>
  <c r="S312" s="1"/>
  <c r="M312"/>
  <c r="U312" s="1"/>
  <c r="V312" s="1"/>
  <c r="W312" s="1"/>
  <c r="O311"/>
  <c r="P311" s="1"/>
  <c r="N311"/>
  <c r="Q311" s="1"/>
  <c r="M311"/>
  <c r="U311" s="1"/>
  <c r="V311" s="1"/>
  <c r="W311" s="1"/>
  <c r="O310"/>
  <c r="P310" s="1"/>
  <c r="N310"/>
  <c r="Q310" s="1"/>
  <c r="R310" s="1"/>
  <c r="S310" s="1"/>
  <c r="M310"/>
  <c r="U310" s="1"/>
  <c r="V310" s="1"/>
  <c r="W310" s="1"/>
  <c r="O309"/>
  <c r="N309"/>
  <c r="Q309" s="1"/>
  <c r="M309"/>
  <c r="U309" s="1"/>
  <c r="V309" s="1"/>
  <c r="W309" s="1"/>
  <c r="O308"/>
  <c r="N308"/>
  <c r="Q308" s="1"/>
  <c r="R308" s="1"/>
  <c r="S308" s="1"/>
  <c r="M308"/>
  <c r="U308" s="1"/>
  <c r="V308" s="1"/>
  <c r="W308" s="1"/>
  <c r="O307"/>
  <c r="P307" s="1"/>
  <c r="N307"/>
  <c r="Q307" s="1"/>
  <c r="M307"/>
  <c r="U307" s="1"/>
  <c r="V307" s="1"/>
  <c r="W307" s="1"/>
  <c r="O306"/>
  <c r="P306" s="1"/>
  <c r="N306"/>
  <c r="Q306" s="1"/>
  <c r="M306"/>
  <c r="U306" s="1"/>
  <c r="V306" s="1"/>
  <c r="W306" s="1"/>
  <c r="O305"/>
  <c r="P305" s="1"/>
  <c r="N305"/>
  <c r="Q305" s="1"/>
  <c r="R305" s="1"/>
  <c r="S305" s="1"/>
  <c r="M305"/>
  <c r="U305" s="1"/>
  <c r="V305" s="1"/>
  <c r="W305" s="1"/>
  <c r="O304"/>
  <c r="N304"/>
  <c r="Q304" s="1"/>
  <c r="M304"/>
  <c r="U304" s="1"/>
  <c r="V304" s="1"/>
  <c r="W304" s="1"/>
  <c r="O303"/>
  <c r="N303"/>
  <c r="Q303" s="1"/>
  <c r="R303" s="1"/>
  <c r="S303" s="1"/>
  <c r="M303"/>
  <c r="U303" s="1"/>
  <c r="V303" s="1"/>
  <c r="W303" s="1"/>
  <c r="O302"/>
  <c r="P302" s="1"/>
  <c r="N302"/>
  <c r="Q302" s="1"/>
  <c r="M302"/>
  <c r="U302" s="1"/>
  <c r="V302" s="1"/>
  <c r="W302" s="1"/>
  <c r="O301"/>
  <c r="P301" s="1"/>
  <c r="N301"/>
  <c r="Q301" s="1"/>
  <c r="R301" s="1"/>
  <c r="S301" s="1"/>
  <c r="M301"/>
  <c r="U301" s="1"/>
  <c r="V301" s="1"/>
  <c r="W301" s="1"/>
  <c r="O300"/>
  <c r="N300"/>
  <c r="Q300" s="1"/>
  <c r="M300"/>
  <c r="U300" s="1"/>
  <c r="V300" s="1"/>
  <c r="W300" s="1"/>
  <c r="O299"/>
  <c r="N299"/>
  <c r="Q299" s="1"/>
  <c r="R299" s="1"/>
  <c r="S299" s="1"/>
  <c r="M299"/>
  <c r="U299" s="1"/>
  <c r="V299" s="1"/>
  <c r="W299" s="1"/>
  <c r="O298"/>
  <c r="P298" s="1"/>
  <c r="N298"/>
  <c r="Q298" s="1"/>
  <c r="M298"/>
  <c r="U298" s="1"/>
  <c r="V298" s="1"/>
  <c r="W298" s="1"/>
  <c r="O297"/>
  <c r="P297" s="1"/>
  <c r="N297"/>
  <c r="Q297" s="1"/>
  <c r="R297" s="1"/>
  <c r="S297" s="1"/>
  <c r="M297"/>
  <c r="U297" s="1"/>
  <c r="V297" s="1"/>
  <c r="W297" s="1"/>
  <c r="O296"/>
  <c r="N296"/>
  <c r="Q296" s="1"/>
  <c r="M296"/>
  <c r="U296" s="1"/>
  <c r="V296" s="1"/>
  <c r="W296" s="1"/>
  <c r="O295"/>
  <c r="N295"/>
  <c r="Q295" s="1"/>
  <c r="R295" s="1"/>
  <c r="S295" s="1"/>
  <c r="M295"/>
  <c r="U295" s="1"/>
  <c r="V295" s="1"/>
  <c r="W295" s="1"/>
  <c r="O294"/>
  <c r="P294" s="1"/>
  <c r="N294"/>
  <c r="Q294" s="1"/>
  <c r="M294"/>
  <c r="U294" s="1"/>
  <c r="V294" s="1"/>
  <c r="W294" s="1"/>
  <c r="O293"/>
  <c r="P293" s="1"/>
  <c r="N293"/>
  <c r="Q293" s="1"/>
  <c r="R293" s="1"/>
  <c r="S293" s="1"/>
  <c r="M293"/>
  <c r="U293" s="1"/>
  <c r="V293" s="1"/>
  <c r="W293" s="1"/>
  <c r="O292"/>
  <c r="N292"/>
  <c r="Q292" s="1"/>
  <c r="M292"/>
  <c r="U292" s="1"/>
  <c r="V292" s="1"/>
  <c r="W292" s="1"/>
  <c r="O291"/>
  <c r="N291"/>
  <c r="Q291" s="1"/>
  <c r="R291" s="1"/>
  <c r="S291" s="1"/>
  <c r="M291"/>
  <c r="U291" s="1"/>
  <c r="V291" s="1"/>
  <c r="W291" s="1"/>
  <c r="O290"/>
  <c r="P290" s="1"/>
  <c r="N290"/>
  <c r="Q290" s="1"/>
  <c r="M290"/>
  <c r="U290" s="1"/>
  <c r="V290" s="1"/>
  <c r="W290" s="1"/>
  <c r="O289"/>
  <c r="P289" s="1"/>
  <c r="N289"/>
  <c r="Q289" s="1"/>
  <c r="R289" s="1"/>
  <c r="S289" s="1"/>
  <c r="M289"/>
  <c r="U289" s="1"/>
  <c r="V289" s="1"/>
  <c r="W289" s="1"/>
  <c r="O288"/>
  <c r="N288"/>
  <c r="Q288" s="1"/>
  <c r="M288"/>
  <c r="U288" s="1"/>
  <c r="V288" s="1"/>
  <c r="W288" s="1"/>
  <c r="O287"/>
  <c r="N287"/>
  <c r="Q287" s="1"/>
  <c r="R287" s="1"/>
  <c r="S287" s="1"/>
  <c r="M287"/>
  <c r="U287" s="1"/>
  <c r="V287" s="1"/>
  <c r="W287" s="1"/>
  <c r="O286"/>
  <c r="P286" s="1"/>
  <c r="N286"/>
  <c r="Q286" s="1"/>
  <c r="M286"/>
  <c r="U286" s="1"/>
  <c r="V286" s="1"/>
  <c r="W286" s="1"/>
  <c r="O285"/>
  <c r="P285" s="1"/>
  <c r="N285"/>
  <c r="Q285" s="1"/>
  <c r="R285" s="1"/>
  <c r="S285" s="1"/>
  <c r="M285"/>
  <c r="U285" s="1"/>
  <c r="V285" s="1"/>
  <c r="W285" s="1"/>
  <c r="O284"/>
  <c r="N284"/>
  <c r="Q284" s="1"/>
  <c r="M284"/>
  <c r="U284" s="1"/>
  <c r="V284" s="1"/>
  <c r="W284" s="1"/>
  <c r="O283"/>
  <c r="N283"/>
  <c r="Q283" s="1"/>
  <c r="R283" s="1"/>
  <c r="S283" s="1"/>
  <c r="M283"/>
  <c r="U283" s="1"/>
  <c r="V283" s="1"/>
  <c r="W283" s="1"/>
  <c r="O282"/>
  <c r="P282" s="1"/>
  <c r="N282"/>
  <c r="Q282" s="1"/>
  <c r="M282"/>
  <c r="U282" s="1"/>
  <c r="V282" s="1"/>
  <c r="W282" s="1"/>
  <c r="O281"/>
  <c r="P281" s="1"/>
  <c r="N281"/>
  <c r="Q281" s="1"/>
  <c r="R281" s="1"/>
  <c r="S281" s="1"/>
  <c r="M281"/>
  <c r="U281" s="1"/>
  <c r="V281" s="1"/>
  <c r="W281" s="1"/>
  <c r="O280"/>
  <c r="N280"/>
  <c r="Q280" s="1"/>
  <c r="M280"/>
  <c r="U280" s="1"/>
  <c r="V280" s="1"/>
  <c r="W280" s="1"/>
  <c r="O279"/>
  <c r="N279"/>
  <c r="Q279" s="1"/>
  <c r="R279" s="1"/>
  <c r="S279" s="1"/>
  <c r="M279"/>
  <c r="U279" s="1"/>
  <c r="V279" s="1"/>
  <c r="W279" s="1"/>
  <c r="O278"/>
  <c r="P278" s="1"/>
  <c r="N278"/>
  <c r="Q278" s="1"/>
  <c r="M278"/>
  <c r="U278" s="1"/>
  <c r="V278" s="1"/>
  <c r="W278" s="1"/>
  <c r="O277"/>
  <c r="P277" s="1"/>
  <c r="N277"/>
  <c r="Q277" s="1"/>
  <c r="R277" s="1"/>
  <c r="S277" s="1"/>
  <c r="M277"/>
  <c r="U277" s="1"/>
  <c r="V277" s="1"/>
  <c r="W277" s="1"/>
  <c r="O276"/>
  <c r="N276"/>
  <c r="Q276" s="1"/>
  <c r="M276"/>
  <c r="U276" s="1"/>
  <c r="V276" s="1"/>
  <c r="W276" s="1"/>
  <c r="O275"/>
  <c r="N275"/>
  <c r="Q275" s="1"/>
  <c r="R275" s="1"/>
  <c r="S275" s="1"/>
  <c r="M275"/>
  <c r="U275" s="1"/>
  <c r="V275" s="1"/>
  <c r="W275" s="1"/>
  <c r="O274"/>
  <c r="P274" s="1"/>
  <c r="N274"/>
  <c r="Q274" s="1"/>
  <c r="M274"/>
  <c r="U274" s="1"/>
  <c r="V274" s="1"/>
  <c r="W274" s="1"/>
  <c r="O273"/>
  <c r="P273" s="1"/>
  <c r="N273"/>
  <c r="Q273" s="1"/>
  <c r="R273" s="1"/>
  <c r="S273" s="1"/>
  <c r="M273"/>
  <c r="U273" s="1"/>
  <c r="V273" s="1"/>
  <c r="W273" s="1"/>
  <c r="O272"/>
  <c r="N272"/>
  <c r="Q272" s="1"/>
  <c r="M272"/>
  <c r="U272" s="1"/>
  <c r="V272" s="1"/>
  <c r="W272" s="1"/>
  <c r="O271"/>
  <c r="N271"/>
  <c r="Q271" s="1"/>
  <c r="R271" s="1"/>
  <c r="S271" s="1"/>
  <c r="M271"/>
  <c r="U271" s="1"/>
  <c r="V271" s="1"/>
  <c r="W271" s="1"/>
  <c r="O270"/>
  <c r="P270" s="1"/>
  <c r="N270"/>
  <c r="Q270" s="1"/>
  <c r="M270"/>
  <c r="U270" s="1"/>
  <c r="V270" s="1"/>
  <c r="W270" s="1"/>
  <c r="O269"/>
  <c r="P269" s="1"/>
  <c r="N269"/>
  <c r="Q269" s="1"/>
  <c r="R269" s="1"/>
  <c r="S269" s="1"/>
  <c r="M269"/>
  <c r="U269" s="1"/>
  <c r="V269" s="1"/>
  <c r="W269" s="1"/>
  <c r="O268"/>
  <c r="N268"/>
  <c r="Q268" s="1"/>
  <c r="M268"/>
  <c r="U268" s="1"/>
  <c r="V268" s="1"/>
  <c r="W268" s="1"/>
  <c r="O267"/>
  <c r="N267"/>
  <c r="Q267" s="1"/>
  <c r="R267" s="1"/>
  <c r="S267" s="1"/>
  <c r="M267"/>
  <c r="U267" s="1"/>
  <c r="V267" s="1"/>
  <c r="W267" s="1"/>
  <c r="O266"/>
  <c r="P266" s="1"/>
  <c r="N266"/>
  <c r="Q266" s="1"/>
  <c r="M266"/>
  <c r="U266" s="1"/>
  <c r="V266" s="1"/>
  <c r="W266" s="1"/>
  <c r="O265"/>
  <c r="P265" s="1"/>
  <c r="N265"/>
  <c r="Q265" s="1"/>
  <c r="R265" s="1"/>
  <c r="S265" s="1"/>
  <c r="M265"/>
  <c r="U265" s="1"/>
  <c r="V265" s="1"/>
  <c r="W265" s="1"/>
  <c r="O264"/>
  <c r="N264"/>
  <c r="Q264" s="1"/>
  <c r="M264"/>
  <c r="U264" s="1"/>
  <c r="V264" s="1"/>
  <c r="W264" s="1"/>
  <c r="O263"/>
  <c r="N263"/>
  <c r="Q263" s="1"/>
  <c r="R263" s="1"/>
  <c r="S263" s="1"/>
  <c r="M263"/>
  <c r="U263" s="1"/>
  <c r="V263" s="1"/>
  <c r="W263" s="1"/>
  <c r="O262"/>
  <c r="P262" s="1"/>
  <c r="N262"/>
  <c r="Q262" s="1"/>
  <c r="M262"/>
  <c r="U262" s="1"/>
  <c r="V262" s="1"/>
  <c r="W262" s="1"/>
  <c r="O261"/>
  <c r="P261" s="1"/>
  <c r="N261"/>
  <c r="Q261" s="1"/>
  <c r="R261" s="1"/>
  <c r="S261" s="1"/>
  <c r="M261"/>
  <c r="U261" s="1"/>
  <c r="V261" s="1"/>
  <c r="W261" s="1"/>
  <c r="O260"/>
  <c r="N260"/>
  <c r="Q260" s="1"/>
  <c r="M260"/>
  <c r="U260" s="1"/>
  <c r="V260" s="1"/>
  <c r="W260" s="1"/>
  <c r="O259"/>
  <c r="N259"/>
  <c r="Q259" s="1"/>
  <c r="R259" s="1"/>
  <c r="S259" s="1"/>
  <c r="M259"/>
  <c r="U259" s="1"/>
  <c r="V259" s="1"/>
  <c r="W259" s="1"/>
  <c r="O258"/>
  <c r="P258" s="1"/>
  <c r="N258"/>
  <c r="Q258" s="1"/>
  <c r="M258"/>
  <c r="U258" s="1"/>
  <c r="V258" s="1"/>
  <c r="W258" s="1"/>
  <c r="O257"/>
  <c r="P257" s="1"/>
  <c r="N257"/>
  <c r="Q257" s="1"/>
  <c r="R257" s="1"/>
  <c r="S257" s="1"/>
  <c r="M257"/>
  <c r="U257" s="1"/>
  <c r="V257" s="1"/>
  <c r="W257" s="1"/>
  <c r="O256"/>
  <c r="N256"/>
  <c r="Q256" s="1"/>
  <c r="M256"/>
  <c r="U256" s="1"/>
  <c r="V256" s="1"/>
  <c r="W256" s="1"/>
  <c r="O255"/>
  <c r="N255"/>
  <c r="Q255" s="1"/>
  <c r="R255" s="1"/>
  <c r="S255" s="1"/>
  <c r="M255"/>
  <c r="U255" s="1"/>
  <c r="V255" s="1"/>
  <c r="W255" s="1"/>
  <c r="O254"/>
  <c r="P254" s="1"/>
  <c r="N254"/>
  <c r="Q254" s="1"/>
  <c r="M254"/>
  <c r="U254" s="1"/>
  <c r="V254" s="1"/>
  <c r="W254" s="1"/>
  <c r="O253"/>
  <c r="P253" s="1"/>
  <c r="N253"/>
  <c r="Q253" s="1"/>
  <c r="R253" s="1"/>
  <c r="S253" s="1"/>
  <c r="M253"/>
  <c r="U253" s="1"/>
  <c r="V253" s="1"/>
  <c r="W253" s="1"/>
  <c r="O252"/>
  <c r="N252"/>
  <c r="Q252" s="1"/>
  <c r="M252"/>
  <c r="U252" s="1"/>
  <c r="V252" s="1"/>
  <c r="W252" s="1"/>
  <c r="O251"/>
  <c r="N251"/>
  <c r="Q251" s="1"/>
  <c r="R251" s="1"/>
  <c r="S251" s="1"/>
  <c r="M251"/>
  <c r="U251" s="1"/>
  <c r="V251" s="1"/>
  <c r="W251" s="1"/>
  <c r="O250"/>
  <c r="P250" s="1"/>
  <c r="N250"/>
  <c r="Q250" s="1"/>
  <c r="M250"/>
  <c r="U250" s="1"/>
  <c r="V250" s="1"/>
  <c r="W250" s="1"/>
  <c r="O249"/>
  <c r="P249" s="1"/>
  <c r="N249"/>
  <c r="Q249" s="1"/>
  <c r="R249" s="1"/>
  <c r="S249" s="1"/>
  <c r="M249"/>
  <c r="U249" s="1"/>
  <c r="V249" s="1"/>
  <c r="W249" s="1"/>
  <c r="O248"/>
  <c r="N248"/>
  <c r="Q248" s="1"/>
  <c r="M248"/>
  <c r="U248" s="1"/>
  <c r="V248" s="1"/>
  <c r="W248" s="1"/>
  <c r="O247"/>
  <c r="N247"/>
  <c r="Q247" s="1"/>
  <c r="R247" s="1"/>
  <c r="S247" s="1"/>
  <c r="M247"/>
  <c r="U247" s="1"/>
  <c r="V247" s="1"/>
  <c r="W247" s="1"/>
  <c r="O246"/>
  <c r="N246"/>
  <c r="Q246" s="1"/>
  <c r="R246" s="1"/>
  <c r="S246" s="1"/>
  <c r="M246"/>
  <c r="U246" s="1"/>
  <c r="V246" s="1"/>
  <c r="W246" s="1"/>
  <c r="O245"/>
  <c r="P245" s="1"/>
  <c r="N245"/>
  <c r="Q245" s="1"/>
  <c r="M245"/>
  <c r="U245" s="1"/>
  <c r="V245" s="1"/>
  <c r="W245" s="1"/>
  <c r="O244"/>
  <c r="P244" s="1"/>
  <c r="N244"/>
  <c r="Q244" s="1"/>
  <c r="R244" s="1"/>
  <c r="S244" s="1"/>
  <c r="M244"/>
  <c r="U244" s="1"/>
  <c r="V244" s="1"/>
  <c r="W244" s="1"/>
  <c r="O243"/>
  <c r="N243"/>
  <c r="Q243" s="1"/>
  <c r="M243"/>
  <c r="U243" s="1"/>
  <c r="V243" s="1"/>
  <c r="W243" s="1"/>
  <c r="O242"/>
  <c r="N242"/>
  <c r="Q242" s="1"/>
  <c r="R242" s="1"/>
  <c r="S242" s="1"/>
  <c r="M242"/>
  <c r="U242" s="1"/>
  <c r="V242" s="1"/>
  <c r="W242" s="1"/>
  <c r="O241"/>
  <c r="P241" s="1"/>
  <c r="N241"/>
  <c r="Q241" s="1"/>
  <c r="M241"/>
  <c r="O240"/>
  <c r="P240" s="1"/>
  <c r="N240"/>
  <c r="Q240" s="1"/>
  <c r="R240" s="1"/>
  <c r="S240" s="1"/>
  <c r="M240"/>
  <c r="U240" s="1"/>
  <c r="V240" s="1"/>
  <c r="W240" s="1"/>
  <c r="O239"/>
  <c r="N239"/>
  <c r="Q239" s="1"/>
  <c r="M239"/>
  <c r="U239" s="1"/>
  <c r="V239" s="1"/>
  <c r="W239" s="1"/>
  <c r="O238"/>
  <c r="N238"/>
  <c r="Q238" s="1"/>
  <c r="R238" s="1"/>
  <c r="S238" s="1"/>
  <c r="M238"/>
  <c r="U238" s="1"/>
  <c r="V238" s="1"/>
  <c r="W238" s="1"/>
  <c r="O237"/>
  <c r="P237" s="1"/>
  <c r="N237"/>
  <c r="Q237" s="1"/>
  <c r="M237"/>
  <c r="U237" s="1"/>
  <c r="V237" s="1"/>
  <c r="W237" s="1"/>
  <c r="O236"/>
  <c r="P236" s="1"/>
  <c r="N236"/>
  <c r="Q236" s="1"/>
  <c r="R236" s="1"/>
  <c r="S236" s="1"/>
  <c r="M236"/>
  <c r="U236" s="1"/>
  <c r="V236" s="1"/>
  <c r="W236" s="1"/>
  <c r="O235"/>
  <c r="N235"/>
  <c r="Q235" s="1"/>
  <c r="M235"/>
  <c r="U235" s="1"/>
  <c r="V235" s="1"/>
  <c r="W235" s="1"/>
  <c r="O234"/>
  <c r="N234"/>
  <c r="Q234" s="1"/>
  <c r="R234" s="1"/>
  <c r="S234" s="1"/>
  <c r="M234"/>
  <c r="U234" s="1"/>
  <c r="V234" s="1"/>
  <c r="W234" s="1"/>
  <c r="O233"/>
  <c r="P233" s="1"/>
  <c r="N233"/>
  <c r="Q233" s="1"/>
  <c r="M233"/>
  <c r="U233" s="1"/>
  <c r="V233" s="1"/>
  <c r="W233" s="1"/>
  <c r="O232"/>
  <c r="P232" s="1"/>
  <c r="N232"/>
  <c r="Q232" s="1"/>
  <c r="R232" s="1"/>
  <c r="S232" s="1"/>
  <c r="M232"/>
  <c r="U232" s="1"/>
  <c r="V232" s="1"/>
  <c r="W232" s="1"/>
  <c r="O231"/>
  <c r="N231"/>
  <c r="Q231" s="1"/>
  <c r="M231"/>
  <c r="U231" s="1"/>
  <c r="V231" s="1"/>
  <c r="W231" s="1"/>
  <c r="O230"/>
  <c r="N230"/>
  <c r="Q230" s="1"/>
  <c r="R230" s="1"/>
  <c r="S230" s="1"/>
  <c r="M230"/>
  <c r="U230" s="1"/>
  <c r="V230" s="1"/>
  <c r="W230" s="1"/>
  <c r="O229"/>
  <c r="P229" s="1"/>
  <c r="N229"/>
  <c r="Q229" s="1"/>
  <c r="M229"/>
  <c r="U229" s="1"/>
  <c r="V229" s="1"/>
  <c r="W229" s="1"/>
  <c r="O228"/>
  <c r="P228" s="1"/>
  <c r="N228"/>
  <c r="Q228" s="1"/>
  <c r="R228" s="1"/>
  <c r="S228" s="1"/>
  <c r="M228"/>
  <c r="U228" s="1"/>
  <c r="V228" s="1"/>
  <c r="W228" s="1"/>
  <c r="O227"/>
  <c r="N227"/>
  <c r="Q227" s="1"/>
  <c r="M227"/>
  <c r="U227" s="1"/>
  <c r="V227" s="1"/>
  <c r="W227" s="1"/>
  <c r="O226"/>
  <c r="N226"/>
  <c r="Q226" s="1"/>
  <c r="R226" s="1"/>
  <c r="S226" s="1"/>
  <c r="M226"/>
  <c r="U226" s="1"/>
  <c r="V226" s="1"/>
  <c r="W226" s="1"/>
  <c r="O225"/>
  <c r="P225" s="1"/>
  <c r="N225"/>
  <c r="Q225" s="1"/>
  <c r="M225"/>
  <c r="U225" s="1"/>
  <c r="V225" s="1"/>
  <c r="W225" s="1"/>
  <c r="O224"/>
  <c r="P224" s="1"/>
  <c r="N224"/>
  <c r="Q224" s="1"/>
  <c r="R224" s="1"/>
  <c r="S224" s="1"/>
  <c r="M224"/>
  <c r="U224" s="1"/>
  <c r="V224" s="1"/>
  <c r="W224" s="1"/>
  <c r="O223"/>
  <c r="N223"/>
  <c r="Q223" s="1"/>
  <c r="M223"/>
  <c r="U223" s="1"/>
  <c r="V223" s="1"/>
  <c r="W223" s="1"/>
  <c r="O222"/>
  <c r="N222"/>
  <c r="Q222" s="1"/>
  <c r="R222" s="1"/>
  <c r="S222" s="1"/>
  <c r="M222"/>
  <c r="U222" s="1"/>
  <c r="V222" s="1"/>
  <c r="W222" s="1"/>
  <c r="O221"/>
  <c r="P221" s="1"/>
  <c r="N221"/>
  <c r="Q221" s="1"/>
  <c r="M221"/>
  <c r="U221" s="1"/>
  <c r="V221" s="1"/>
  <c r="W221" s="1"/>
  <c r="O220"/>
  <c r="P220" s="1"/>
  <c r="N220"/>
  <c r="Q220" s="1"/>
  <c r="R220" s="1"/>
  <c r="S220" s="1"/>
  <c r="M220"/>
  <c r="U220" s="1"/>
  <c r="V220" s="1"/>
  <c r="W220" s="1"/>
  <c r="O219"/>
  <c r="N219"/>
  <c r="Q219" s="1"/>
  <c r="M219"/>
  <c r="U219" s="1"/>
  <c r="V219" s="1"/>
  <c r="W219" s="1"/>
  <c r="O218"/>
  <c r="N218"/>
  <c r="Q218" s="1"/>
  <c r="R218" s="1"/>
  <c r="S218" s="1"/>
  <c r="M218"/>
  <c r="U218" s="1"/>
  <c r="V218" s="1"/>
  <c r="W218" s="1"/>
  <c r="O217"/>
  <c r="P217" s="1"/>
  <c r="N217"/>
  <c r="Q217" s="1"/>
  <c r="M217"/>
  <c r="U217" s="1"/>
  <c r="V217" s="1"/>
  <c r="W217" s="1"/>
  <c r="O216"/>
  <c r="P216" s="1"/>
  <c r="N216"/>
  <c r="Q216" s="1"/>
  <c r="M216"/>
  <c r="U216" s="1"/>
  <c r="V216" s="1"/>
  <c r="W216" s="1"/>
  <c r="O215"/>
  <c r="P215" s="1"/>
  <c r="N215"/>
  <c r="Q215" s="1"/>
  <c r="R215" s="1"/>
  <c r="S215" s="1"/>
  <c r="M215"/>
  <c r="U215" s="1"/>
  <c r="V215" s="1"/>
  <c r="W215" s="1"/>
  <c r="O214"/>
  <c r="N214"/>
  <c r="Q214" s="1"/>
  <c r="M214"/>
  <c r="U214" s="1"/>
  <c r="V214" s="1"/>
  <c r="W214" s="1"/>
  <c r="O213"/>
  <c r="N213"/>
  <c r="Q213" s="1"/>
  <c r="R213" s="1"/>
  <c r="S213" s="1"/>
  <c r="M213"/>
  <c r="U213" s="1"/>
  <c r="V213" s="1"/>
  <c r="W213" s="1"/>
  <c r="O212"/>
  <c r="P212" s="1"/>
  <c r="N212"/>
  <c r="Q212" s="1"/>
  <c r="M212"/>
  <c r="U212" s="1"/>
  <c r="V212" s="1"/>
  <c r="W212" s="1"/>
  <c r="O211"/>
  <c r="P211" s="1"/>
  <c r="N211"/>
  <c r="Q211" s="1"/>
  <c r="R211" s="1"/>
  <c r="S211" s="1"/>
  <c r="M211"/>
  <c r="U211" s="1"/>
  <c r="V211" s="1"/>
  <c r="W211" s="1"/>
  <c r="O210"/>
  <c r="N210"/>
  <c r="Q210" s="1"/>
  <c r="M210"/>
  <c r="U210" s="1"/>
  <c r="V210" s="1"/>
  <c r="W210" s="1"/>
  <c r="O209"/>
  <c r="N209"/>
  <c r="Q209" s="1"/>
  <c r="R209" s="1"/>
  <c r="S209" s="1"/>
  <c r="M209"/>
  <c r="U209" s="1"/>
  <c r="V209" s="1"/>
  <c r="W209" s="1"/>
  <c r="O208"/>
  <c r="P208" s="1"/>
  <c r="N208"/>
  <c r="Q208" s="1"/>
  <c r="M208"/>
  <c r="U208" s="1"/>
  <c r="V208" s="1"/>
  <c r="W208" s="1"/>
  <c r="O207"/>
  <c r="P207" s="1"/>
  <c r="N207"/>
  <c r="Q207" s="1"/>
  <c r="R207" s="1"/>
  <c r="S207" s="1"/>
  <c r="M207"/>
  <c r="U207" s="1"/>
  <c r="V207" s="1"/>
  <c r="W207" s="1"/>
  <c r="O206"/>
  <c r="N206"/>
  <c r="Q206" s="1"/>
  <c r="M206"/>
  <c r="U206" s="1"/>
  <c r="V206" s="1"/>
  <c r="W206" s="1"/>
  <c r="O205"/>
  <c r="N205"/>
  <c r="Q205" s="1"/>
  <c r="R205" s="1"/>
  <c r="S205" s="1"/>
  <c r="M205"/>
  <c r="U205" s="1"/>
  <c r="V205" s="1"/>
  <c r="W205" s="1"/>
  <c r="O204"/>
  <c r="P204" s="1"/>
  <c r="N204"/>
  <c r="Q204" s="1"/>
  <c r="M204"/>
  <c r="U204" s="1"/>
  <c r="V204" s="1"/>
  <c r="W204" s="1"/>
  <c r="O203"/>
  <c r="P203" s="1"/>
  <c r="N203"/>
  <c r="Q203" s="1"/>
  <c r="R203" s="1"/>
  <c r="S203" s="1"/>
  <c r="M203"/>
  <c r="U203" s="1"/>
  <c r="V203" s="1"/>
  <c r="W203" s="1"/>
  <c r="O202"/>
  <c r="N202"/>
  <c r="Q202" s="1"/>
  <c r="M202"/>
  <c r="U202" s="1"/>
  <c r="V202" s="1"/>
  <c r="W202" s="1"/>
  <c r="O201"/>
  <c r="N201"/>
  <c r="Q201" s="1"/>
  <c r="R201" s="1"/>
  <c r="S201" s="1"/>
  <c r="M201"/>
  <c r="U201" s="1"/>
  <c r="V201" s="1"/>
  <c r="W201" s="1"/>
  <c r="O200"/>
  <c r="P200" s="1"/>
  <c r="N200"/>
  <c r="Q200" s="1"/>
  <c r="M200"/>
  <c r="U200" s="1"/>
  <c r="V200" s="1"/>
  <c r="W200" s="1"/>
  <c r="O199"/>
  <c r="P199" s="1"/>
  <c r="N199"/>
  <c r="Q199" s="1"/>
  <c r="R199" s="1"/>
  <c r="S199" s="1"/>
  <c r="M199"/>
  <c r="U199" s="1"/>
  <c r="V199" s="1"/>
  <c r="W199" s="1"/>
  <c r="O198"/>
  <c r="N198"/>
  <c r="Q198" s="1"/>
  <c r="M198"/>
  <c r="U198" s="1"/>
  <c r="V198" s="1"/>
  <c r="W198" s="1"/>
  <c r="O197"/>
  <c r="N197"/>
  <c r="Q197" s="1"/>
  <c r="R197" s="1"/>
  <c r="S197" s="1"/>
  <c r="M197"/>
  <c r="U197" s="1"/>
  <c r="V197" s="1"/>
  <c r="W197" s="1"/>
  <c r="O196"/>
  <c r="P196" s="1"/>
  <c r="N196"/>
  <c r="Q196" s="1"/>
  <c r="M196"/>
  <c r="U196" s="1"/>
  <c r="V196" s="1"/>
  <c r="W196" s="1"/>
  <c r="O195"/>
  <c r="P195" s="1"/>
  <c r="N195"/>
  <c r="Q195" s="1"/>
  <c r="R195" s="1"/>
  <c r="S195" s="1"/>
  <c r="M195"/>
  <c r="U195" s="1"/>
  <c r="V195" s="1"/>
  <c r="W195" s="1"/>
  <c r="O194"/>
  <c r="N194"/>
  <c r="Q194" s="1"/>
  <c r="M194"/>
  <c r="U194" s="1"/>
  <c r="V194" s="1"/>
  <c r="W194" s="1"/>
  <c r="O193"/>
  <c r="N193"/>
  <c r="Q193" s="1"/>
  <c r="R193" s="1"/>
  <c r="S193" s="1"/>
  <c r="M193"/>
  <c r="U193" s="1"/>
  <c r="V193" s="1"/>
  <c r="W193" s="1"/>
  <c r="O192"/>
  <c r="P192" s="1"/>
  <c r="N192"/>
  <c r="Q192" s="1"/>
  <c r="M192"/>
  <c r="U192" s="1"/>
  <c r="V192" s="1"/>
  <c r="W192" s="1"/>
  <c r="O191"/>
  <c r="P191" s="1"/>
  <c r="N191"/>
  <c r="Q191" s="1"/>
  <c r="R191" s="1"/>
  <c r="S191" s="1"/>
  <c r="M191"/>
  <c r="U191" s="1"/>
  <c r="V191" s="1"/>
  <c r="W191" s="1"/>
  <c r="O190"/>
  <c r="N190"/>
  <c r="Q190" s="1"/>
  <c r="M190"/>
  <c r="U190" s="1"/>
  <c r="V190" s="1"/>
  <c r="W190" s="1"/>
  <c r="O189"/>
  <c r="N189"/>
  <c r="Q189" s="1"/>
  <c r="R189" s="1"/>
  <c r="S189" s="1"/>
  <c r="M189"/>
  <c r="U189" s="1"/>
  <c r="V189" s="1"/>
  <c r="W189" s="1"/>
  <c r="O188"/>
  <c r="P188" s="1"/>
  <c r="N188"/>
  <c r="Q188" s="1"/>
  <c r="M188"/>
  <c r="U188" s="1"/>
  <c r="V188" s="1"/>
  <c r="W188" s="1"/>
  <c r="O187"/>
  <c r="P187" s="1"/>
  <c r="N187"/>
  <c r="Q187" s="1"/>
  <c r="R187" s="1"/>
  <c r="S187" s="1"/>
  <c r="M187"/>
  <c r="U187" s="1"/>
  <c r="V187" s="1"/>
  <c r="W187" s="1"/>
  <c r="O186"/>
  <c r="P186" s="1"/>
  <c r="N186"/>
  <c r="Q186" s="1"/>
  <c r="R186" s="1"/>
  <c r="S186" s="1"/>
  <c r="M186"/>
  <c r="U186" s="1"/>
  <c r="V186" s="1"/>
  <c r="W186" s="1"/>
  <c r="O185"/>
  <c r="N185"/>
  <c r="Q185" s="1"/>
  <c r="M185"/>
  <c r="U185" s="1"/>
  <c r="V185" s="1"/>
  <c r="W185" s="1"/>
  <c r="O184"/>
  <c r="N184"/>
  <c r="Q184" s="1"/>
  <c r="R184" s="1"/>
  <c r="S184" s="1"/>
  <c r="M184"/>
  <c r="U184" s="1"/>
  <c r="V184" s="1"/>
  <c r="W184" s="1"/>
  <c r="O183"/>
  <c r="P183" s="1"/>
  <c r="N183"/>
  <c r="Q183" s="1"/>
  <c r="M183"/>
  <c r="U183" s="1"/>
  <c r="V183" s="1"/>
  <c r="W183" s="1"/>
  <c r="O182"/>
  <c r="P182" s="1"/>
  <c r="N182"/>
  <c r="Q182" s="1"/>
  <c r="R182" s="1"/>
  <c r="S182" s="1"/>
  <c r="M182"/>
  <c r="U182" s="1"/>
  <c r="V182" s="1"/>
  <c r="W182" s="1"/>
  <c r="O181"/>
  <c r="N181"/>
  <c r="Q181" s="1"/>
  <c r="M181"/>
  <c r="U181" s="1"/>
  <c r="V181" s="1"/>
  <c r="W181" s="1"/>
  <c r="O180"/>
  <c r="N180"/>
  <c r="Q180" s="1"/>
  <c r="R180" s="1"/>
  <c r="S180" s="1"/>
  <c r="M180"/>
  <c r="U180" s="1"/>
  <c r="V180" s="1"/>
  <c r="W180" s="1"/>
  <c r="O179"/>
  <c r="P179" s="1"/>
  <c r="N179"/>
  <c r="Q179" s="1"/>
  <c r="M179"/>
  <c r="U179" s="1"/>
  <c r="V179" s="1"/>
  <c r="W179" s="1"/>
  <c r="O178"/>
  <c r="P178" s="1"/>
  <c r="N178"/>
  <c r="Q178" s="1"/>
  <c r="R178" s="1"/>
  <c r="S178" s="1"/>
  <c r="M178"/>
  <c r="U178" s="1"/>
  <c r="V178" s="1"/>
  <c r="W178" s="1"/>
  <c r="O177"/>
  <c r="N177"/>
  <c r="Q177" s="1"/>
  <c r="M177"/>
  <c r="U177" s="1"/>
  <c r="V177" s="1"/>
  <c r="W177" s="1"/>
  <c r="O176"/>
  <c r="N176"/>
  <c r="Q176" s="1"/>
  <c r="R176" s="1"/>
  <c r="S176" s="1"/>
  <c r="M176"/>
  <c r="U176" s="1"/>
  <c r="V176" s="1"/>
  <c r="W176" s="1"/>
  <c r="O175"/>
  <c r="P175" s="1"/>
  <c r="N175"/>
  <c r="Q175" s="1"/>
  <c r="M175"/>
  <c r="U175" s="1"/>
  <c r="V175" s="1"/>
  <c r="W175" s="1"/>
  <c r="O174"/>
  <c r="P174" s="1"/>
  <c r="N174"/>
  <c r="Q174" s="1"/>
  <c r="R174" s="1"/>
  <c r="S174" s="1"/>
  <c r="M174"/>
  <c r="U174" s="1"/>
  <c r="V174" s="1"/>
  <c r="W174" s="1"/>
  <c r="O173"/>
  <c r="N173"/>
  <c r="Q173" s="1"/>
  <c r="M173"/>
  <c r="U173" s="1"/>
  <c r="V173" s="1"/>
  <c r="W173" s="1"/>
  <c r="O172"/>
  <c r="N172"/>
  <c r="Q172" s="1"/>
  <c r="R172" s="1"/>
  <c r="S172" s="1"/>
  <c r="M172"/>
  <c r="U172" s="1"/>
  <c r="V172" s="1"/>
  <c r="W172" s="1"/>
  <c r="O171"/>
  <c r="P171" s="1"/>
  <c r="N171"/>
  <c r="Q171" s="1"/>
  <c r="M171"/>
  <c r="U171" s="1"/>
  <c r="V171" s="1"/>
  <c r="W171" s="1"/>
  <c r="O170"/>
  <c r="P170" s="1"/>
  <c r="N170"/>
  <c r="Q170" s="1"/>
  <c r="R170" s="1"/>
  <c r="S170" s="1"/>
  <c r="M170"/>
  <c r="U170" s="1"/>
  <c r="V170" s="1"/>
  <c r="W170" s="1"/>
  <c r="O169"/>
  <c r="N169"/>
  <c r="Q169" s="1"/>
  <c r="M169"/>
  <c r="U169" s="1"/>
  <c r="V169" s="1"/>
  <c r="W169" s="1"/>
  <c r="O168"/>
  <c r="N168"/>
  <c r="Q168" s="1"/>
  <c r="R168" s="1"/>
  <c r="S168" s="1"/>
  <c r="M168"/>
  <c r="U168" s="1"/>
  <c r="V168" s="1"/>
  <c r="W168" s="1"/>
  <c r="O167"/>
  <c r="P167" s="1"/>
  <c r="N167"/>
  <c r="Q167" s="1"/>
  <c r="M167"/>
  <c r="U167" s="1"/>
  <c r="V167" s="1"/>
  <c r="W167" s="1"/>
  <c r="O166"/>
  <c r="P166" s="1"/>
  <c r="N166"/>
  <c r="Q166" s="1"/>
  <c r="R166" s="1"/>
  <c r="S166" s="1"/>
  <c r="M166"/>
  <c r="U166" s="1"/>
  <c r="V166" s="1"/>
  <c r="W166" s="1"/>
  <c r="O165"/>
  <c r="N165"/>
  <c r="Q165" s="1"/>
  <c r="M165"/>
  <c r="U165" s="1"/>
  <c r="V165" s="1"/>
  <c r="W165" s="1"/>
  <c r="O164"/>
  <c r="N164"/>
  <c r="Q164" s="1"/>
  <c r="R164" s="1"/>
  <c r="S164" s="1"/>
  <c r="M164"/>
  <c r="U164" s="1"/>
  <c r="V164" s="1"/>
  <c r="W164" s="1"/>
  <c r="O163"/>
  <c r="P163" s="1"/>
  <c r="N163"/>
  <c r="Q163" s="1"/>
  <c r="M163"/>
  <c r="U163" s="1"/>
  <c r="V163" s="1"/>
  <c r="W163" s="1"/>
  <c r="O162"/>
  <c r="P162" s="1"/>
  <c r="N162"/>
  <c r="Q162" s="1"/>
  <c r="R162" s="1"/>
  <c r="S162" s="1"/>
  <c r="M162"/>
  <c r="U162" s="1"/>
  <c r="V162" s="1"/>
  <c r="W162" s="1"/>
  <c r="O161"/>
  <c r="N161"/>
  <c r="Q161" s="1"/>
  <c r="M161"/>
  <c r="U161" s="1"/>
  <c r="V161" s="1"/>
  <c r="W161" s="1"/>
  <c r="O160"/>
  <c r="N160"/>
  <c r="Q160" s="1"/>
  <c r="R160" s="1"/>
  <c r="S160" s="1"/>
  <c r="M160"/>
  <c r="U160" s="1"/>
  <c r="V160" s="1"/>
  <c r="W160" s="1"/>
  <c r="O159"/>
  <c r="P159" s="1"/>
  <c r="N159"/>
  <c r="Q159" s="1"/>
  <c r="M159"/>
  <c r="U159" s="1"/>
  <c r="V159" s="1"/>
  <c r="W159" s="1"/>
  <c r="O158"/>
  <c r="P158" s="1"/>
  <c r="N158"/>
  <c r="Q158" s="1"/>
  <c r="R158" s="1"/>
  <c r="S158" s="1"/>
  <c r="M158"/>
  <c r="U158" s="1"/>
  <c r="V158" s="1"/>
  <c r="W158" s="1"/>
  <c r="O157"/>
  <c r="N157"/>
  <c r="Q157" s="1"/>
  <c r="M157"/>
  <c r="U157" s="1"/>
  <c r="V157" s="1"/>
  <c r="W157" s="1"/>
  <c r="O156"/>
  <c r="N156"/>
  <c r="Q156" s="1"/>
  <c r="M156"/>
  <c r="U156" s="1"/>
  <c r="V156" s="1"/>
  <c r="W156" s="1"/>
  <c r="O155"/>
  <c r="N155"/>
  <c r="Q155" s="1"/>
  <c r="R155" s="1"/>
  <c r="S155" s="1"/>
  <c r="M155"/>
  <c r="U155" s="1"/>
  <c r="V155" s="1"/>
  <c r="W155" s="1"/>
  <c r="O154"/>
  <c r="P154" s="1"/>
  <c r="N154"/>
  <c r="Q154" s="1"/>
  <c r="M154"/>
  <c r="U154" s="1"/>
  <c r="V154" s="1"/>
  <c r="W154" s="1"/>
  <c r="O153"/>
  <c r="P153" s="1"/>
  <c r="N153"/>
  <c r="Q153" s="1"/>
  <c r="R153" s="1"/>
  <c r="S153" s="1"/>
  <c r="M153"/>
  <c r="U153" s="1"/>
  <c r="V153" s="1"/>
  <c r="W153" s="1"/>
  <c r="O152"/>
  <c r="N152"/>
  <c r="Q152" s="1"/>
  <c r="M152"/>
  <c r="U152" s="1"/>
  <c r="V152" s="1"/>
  <c r="W152" s="1"/>
  <c r="O151"/>
  <c r="N151"/>
  <c r="Q151" s="1"/>
  <c r="R151" s="1"/>
  <c r="S151" s="1"/>
  <c r="M151"/>
  <c r="U151" s="1"/>
  <c r="V151" s="1"/>
  <c r="W151" s="1"/>
  <c r="O150"/>
  <c r="P150" s="1"/>
  <c r="N150"/>
  <c r="Q150" s="1"/>
  <c r="M150"/>
  <c r="U150" s="1"/>
  <c r="V150" s="1"/>
  <c r="W150" s="1"/>
  <c r="O149"/>
  <c r="P149" s="1"/>
  <c r="N149"/>
  <c r="Q149" s="1"/>
  <c r="R149" s="1"/>
  <c r="S149" s="1"/>
  <c r="M149"/>
  <c r="U149" s="1"/>
  <c r="V149" s="1"/>
  <c r="W149" s="1"/>
  <c r="O148"/>
  <c r="N148"/>
  <c r="Q148" s="1"/>
  <c r="M148"/>
  <c r="U148" s="1"/>
  <c r="V148" s="1"/>
  <c r="W148" s="1"/>
  <c r="O147"/>
  <c r="N147"/>
  <c r="Q147" s="1"/>
  <c r="R147" s="1"/>
  <c r="S147" s="1"/>
  <c r="M147"/>
  <c r="U147" s="1"/>
  <c r="V147" s="1"/>
  <c r="W147" s="1"/>
  <c r="O146"/>
  <c r="P146" s="1"/>
  <c r="N146"/>
  <c r="Q146" s="1"/>
  <c r="M146"/>
  <c r="U146" s="1"/>
  <c r="V146" s="1"/>
  <c r="W146" s="1"/>
  <c r="O145"/>
  <c r="P145" s="1"/>
  <c r="N145"/>
  <c r="Q145" s="1"/>
  <c r="R145" s="1"/>
  <c r="S145" s="1"/>
  <c r="M145"/>
  <c r="U145" s="1"/>
  <c r="V145" s="1"/>
  <c r="W145" s="1"/>
  <c r="O144"/>
  <c r="N144"/>
  <c r="Q144" s="1"/>
  <c r="M144"/>
  <c r="U144" s="1"/>
  <c r="V144" s="1"/>
  <c r="W144" s="1"/>
  <c r="O143"/>
  <c r="N143"/>
  <c r="Q143" s="1"/>
  <c r="R143" s="1"/>
  <c r="S143" s="1"/>
  <c r="M143"/>
  <c r="U143" s="1"/>
  <c r="V143" s="1"/>
  <c r="W143" s="1"/>
  <c r="O142"/>
  <c r="P142" s="1"/>
  <c r="N142"/>
  <c r="Q142" s="1"/>
  <c r="M142"/>
  <c r="U142" s="1"/>
  <c r="V142" s="1"/>
  <c r="W142" s="1"/>
  <c r="O141"/>
  <c r="P141" s="1"/>
  <c r="N141"/>
  <c r="Q141" s="1"/>
  <c r="R141" s="1"/>
  <c r="S141" s="1"/>
  <c r="M141"/>
  <c r="U141" s="1"/>
  <c r="V141" s="1"/>
  <c r="W141" s="1"/>
  <c r="O140"/>
  <c r="N140"/>
  <c r="Q140" s="1"/>
  <c r="M140"/>
  <c r="U140" s="1"/>
  <c r="V140" s="1"/>
  <c r="W140" s="1"/>
  <c r="O139"/>
  <c r="N139"/>
  <c r="Q139" s="1"/>
  <c r="R139" s="1"/>
  <c r="S139" s="1"/>
  <c r="M139"/>
  <c r="U139" s="1"/>
  <c r="V139" s="1"/>
  <c r="W139" s="1"/>
  <c r="O138"/>
  <c r="P138" s="1"/>
  <c r="N138"/>
  <c r="Q138" s="1"/>
  <c r="M138"/>
  <c r="U138" s="1"/>
  <c r="V138" s="1"/>
  <c r="W138" s="1"/>
  <c r="O137"/>
  <c r="P137" s="1"/>
  <c r="N137"/>
  <c r="Q137" s="1"/>
  <c r="R137" s="1"/>
  <c r="S137" s="1"/>
  <c r="M137"/>
  <c r="U137" s="1"/>
  <c r="V137" s="1"/>
  <c r="W137" s="1"/>
  <c r="O136"/>
  <c r="N136"/>
  <c r="Q136" s="1"/>
  <c r="M136"/>
  <c r="U136" s="1"/>
  <c r="V136" s="1"/>
  <c r="W136" s="1"/>
  <c r="O135"/>
  <c r="N135"/>
  <c r="Q135" s="1"/>
  <c r="R135" s="1"/>
  <c r="S135" s="1"/>
  <c r="M135"/>
  <c r="U135" s="1"/>
  <c r="V135" s="1"/>
  <c r="W135" s="1"/>
  <c r="O134"/>
  <c r="P134" s="1"/>
  <c r="N134"/>
  <c r="Q134" s="1"/>
  <c r="M134"/>
  <c r="U134" s="1"/>
  <c r="V134" s="1"/>
  <c r="W134" s="1"/>
  <c r="O133"/>
  <c r="P133" s="1"/>
  <c r="N133"/>
  <c r="Q133" s="1"/>
  <c r="R133" s="1"/>
  <c r="S133" s="1"/>
  <c r="M133"/>
  <c r="U133" s="1"/>
  <c r="V133" s="1"/>
  <c r="W133" s="1"/>
  <c r="O132"/>
  <c r="N132"/>
  <c r="Q132" s="1"/>
  <c r="M132"/>
  <c r="U132" s="1"/>
  <c r="V132" s="1"/>
  <c r="W132" s="1"/>
  <c r="O131"/>
  <c r="N131"/>
  <c r="Q131" s="1"/>
  <c r="R131" s="1"/>
  <c r="S131" s="1"/>
  <c r="M131"/>
  <c r="U131" s="1"/>
  <c r="V131" s="1"/>
  <c r="W131" s="1"/>
  <c r="O130"/>
  <c r="P130" s="1"/>
  <c r="N130"/>
  <c r="Q130" s="1"/>
  <c r="M130"/>
  <c r="U130" s="1"/>
  <c r="V130" s="1"/>
  <c r="W130" s="1"/>
  <c r="O129"/>
  <c r="P129" s="1"/>
  <c r="N129"/>
  <c r="Q129" s="1"/>
  <c r="R129" s="1"/>
  <c r="S129" s="1"/>
  <c r="M129"/>
  <c r="U129" s="1"/>
  <c r="V129" s="1"/>
  <c r="W129" s="1"/>
  <c r="O128"/>
  <c r="N128"/>
  <c r="Q128" s="1"/>
  <c r="M128"/>
  <c r="U128" s="1"/>
  <c r="V128" s="1"/>
  <c r="W128" s="1"/>
  <c r="O127"/>
  <c r="N127"/>
  <c r="Q127" s="1"/>
  <c r="R127" s="1"/>
  <c r="S127" s="1"/>
  <c r="M127"/>
  <c r="U127" s="1"/>
  <c r="V127" s="1"/>
  <c r="W127" s="1"/>
  <c r="O126"/>
  <c r="N126"/>
  <c r="Q126" s="1"/>
  <c r="R126" s="1"/>
  <c r="S126" s="1"/>
  <c r="M126"/>
  <c r="U126" s="1"/>
  <c r="V126" s="1"/>
  <c r="W126" s="1"/>
  <c r="O125"/>
  <c r="P125" s="1"/>
  <c r="N125"/>
  <c r="Q125" s="1"/>
  <c r="M125"/>
  <c r="U125" s="1"/>
  <c r="V125" s="1"/>
  <c r="W125" s="1"/>
  <c r="O124"/>
  <c r="P124" s="1"/>
  <c r="N124"/>
  <c r="Q124" s="1"/>
  <c r="R124" s="1"/>
  <c r="S124" s="1"/>
  <c r="M124"/>
  <c r="U124" s="1"/>
  <c r="V124" s="1"/>
  <c r="W124" s="1"/>
  <c r="O123"/>
  <c r="N123"/>
  <c r="Q123" s="1"/>
  <c r="M123"/>
  <c r="U123" s="1"/>
  <c r="V123" s="1"/>
  <c r="W123" s="1"/>
  <c r="O122"/>
  <c r="N122"/>
  <c r="Q122" s="1"/>
  <c r="R122" s="1"/>
  <c r="S122" s="1"/>
  <c r="M122"/>
  <c r="U122" s="1"/>
  <c r="V122" s="1"/>
  <c r="W122" s="1"/>
  <c r="O121"/>
  <c r="P121" s="1"/>
  <c r="N121"/>
  <c r="Q121" s="1"/>
  <c r="M121"/>
  <c r="U121" s="1"/>
  <c r="V121" s="1"/>
  <c r="W121" s="1"/>
  <c r="O120"/>
  <c r="P120" s="1"/>
  <c r="N120"/>
  <c r="Q120" s="1"/>
  <c r="R120" s="1"/>
  <c r="S120" s="1"/>
  <c r="M120"/>
  <c r="U120" s="1"/>
  <c r="V120" s="1"/>
  <c r="W120" s="1"/>
  <c r="O119"/>
  <c r="N119"/>
  <c r="Q119" s="1"/>
  <c r="M119"/>
  <c r="U119" s="1"/>
  <c r="V119" s="1"/>
  <c r="W119" s="1"/>
  <c r="O118"/>
  <c r="N118"/>
  <c r="Q118" s="1"/>
  <c r="R118" s="1"/>
  <c r="S118" s="1"/>
  <c r="M118"/>
  <c r="U118" s="1"/>
  <c r="V118" s="1"/>
  <c r="W118" s="1"/>
  <c r="O117"/>
  <c r="P117" s="1"/>
  <c r="N117"/>
  <c r="Q117" s="1"/>
  <c r="M117"/>
  <c r="U117" s="1"/>
  <c r="V117" s="1"/>
  <c r="W117" s="1"/>
  <c r="O116"/>
  <c r="P116" s="1"/>
  <c r="N116"/>
  <c r="Q116" s="1"/>
  <c r="R116" s="1"/>
  <c r="S116" s="1"/>
  <c r="M116"/>
  <c r="U116" s="1"/>
  <c r="V116" s="1"/>
  <c r="W116" s="1"/>
  <c r="O115"/>
  <c r="N115"/>
  <c r="Q115" s="1"/>
  <c r="M115"/>
  <c r="U115" s="1"/>
  <c r="V115" s="1"/>
  <c r="W115" s="1"/>
  <c r="O114"/>
  <c r="N114"/>
  <c r="Q114" s="1"/>
  <c r="R114" s="1"/>
  <c r="S114" s="1"/>
  <c r="M114"/>
  <c r="U114" s="1"/>
  <c r="V114" s="1"/>
  <c r="W114" s="1"/>
  <c r="O113"/>
  <c r="P113" s="1"/>
  <c r="N113"/>
  <c r="Q113" s="1"/>
  <c r="M113"/>
  <c r="U113" s="1"/>
  <c r="V113" s="1"/>
  <c r="W113" s="1"/>
  <c r="O112"/>
  <c r="P112" s="1"/>
  <c r="N112"/>
  <c r="Q112" s="1"/>
  <c r="R112" s="1"/>
  <c r="S112" s="1"/>
  <c r="M112"/>
  <c r="U112" s="1"/>
  <c r="V112" s="1"/>
  <c r="W112" s="1"/>
  <c r="O111"/>
  <c r="N111"/>
  <c r="Q111" s="1"/>
  <c r="M111"/>
  <c r="U111" s="1"/>
  <c r="V111" s="1"/>
  <c r="W111" s="1"/>
  <c r="O110"/>
  <c r="N110"/>
  <c r="Q110" s="1"/>
  <c r="R110" s="1"/>
  <c r="S110" s="1"/>
  <c r="M110"/>
  <c r="U110" s="1"/>
  <c r="V110" s="1"/>
  <c r="W110" s="1"/>
  <c r="O109"/>
  <c r="P109" s="1"/>
  <c r="N109"/>
  <c r="Q109" s="1"/>
  <c r="M109"/>
  <c r="U109" s="1"/>
  <c r="V109" s="1"/>
  <c r="W109" s="1"/>
  <c r="O108"/>
  <c r="P108" s="1"/>
  <c r="N108"/>
  <c r="Q108" s="1"/>
  <c r="R108" s="1"/>
  <c r="S108" s="1"/>
  <c r="M108"/>
  <c r="U108" s="1"/>
  <c r="V108" s="1"/>
  <c r="W108" s="1"/>
  <c r="O107"/>
  <c r="N107"/>
  <c r="Q107" s="1"/>
  <c r="M107"/>
  <c r="U107" s="1"/>
  <c r="V107" s="1"/>
  <c r="W107" s="1"/>
  <c r="O106"/>
  <c r="N106"/>
  <c r="Q106" s="1"/>
  <c r="R106" s="1"/>
  <c r="S106" s="1"/>
  <c r="M106"/>
  <c r="U106" s="1"/>
  <c r="V106" s="1"/>
  <c r="W106" s="1"/>
  <c r="O105"/>
  <c r="P105" s="1"/>
  <c r="N105"/>
  <c r="Q105" s="1"/>
  <c r="M105"/>
  <c r="U105" s="1"/>
  <c r="V105" s="1"/>
  <c r="W105" s="1"/>
  <c r="O104"/>
  <c r="P104" s="1"/>
  <c r="N104"/>
  <c r="Q104" s="1"/>
  <c r="R104" s="1"/>
  <c r="S104" s="1"/>
  <c r="M104"/>
  <c r="U104" s="1"/>
  <c r="V104" s="1"/>
  <c r="W104" s="1"/>
  <c r="O103"/>
  <c r="N103"/>
  <c r="Q103" s="1"/>
  <c r="M103"/>
  <c r="U103" s="1"/>
  <c r="V103" s="1"/>
  <c r="W103" s="1"/>
  <c r="O102"/>
  <c r="N102"/>
  <c r="Q102" s="1"/>
  <c r="M102"/>
  <c r="U102" s="1"/>
  <c r="V102" s="1"/>
  <c r="W102" s="1"/>
  <c r="O101"/>
  <c r="N101"/>
  <c r="Q101" s="1"/>
  <c r="R101" s="1"/>
  <c r="S101" s="1"/>
  <c r="M101"/>
  <c r="U101" s="1"/>
  <c r="V101" s="1"/>
  <c r="W101" s="1"/>
  <c r="O100"/>
  <c r="P100" s="1"/>
  <c r="N100"/>
  <c r="Q100" s="1"/>
  <c r="M100"/>
  <c r="U100" s="1"/>
  <c r="V100" s="1"/>
  <c r="W100" s="1"/>
  <c r="O99"/>
  <c r="P99" s="1"/>
  <c r="N99"/>
  <c r="Q99" s="1"/>
  <c r="R99" s="1"/>
  <c r="S99" s="1"/>
  <c r="M99"/>
  <c r="U99" s="1"/>
  <c r="V99" s="1"/>
  <c r="W99" s="1"/>
  <c r="O98"/>
  <c r="N98"/>
  <c r="Q98" s="1"/>
  <c r="M98"/>
  <c r="U98" s="1"/>
  <c r="V98" s="1"/>
  <c r="W98" s="1"/>
  <c r="O97"/>
  <c r="N97"/>
  <c r="Q97" s="1"/>
  <c r="R97" s="1"/>
  <c r="S97" s="1"/>
  <c r="M97"/>
  <c r="U97" s="1"/>
  <c r="V97" s="1"/>
  <c r="W97" s="1"/>
  <c r="O96"/>
  <c r="P96" s="1"/>
  <c r="N96"/>
  <c r="Q96" s="1"/>
  <c r="M96"/>
  <c r="U96" s="1"/>
  <c r="V96" s="1"/>
  <c r="W96" s="1"/>
  <c r="O95"/>
  <c r="P95" s="1"/>
  <c r="N95"/>
  <c r="Q95" s="1"/>
  <c r="R95" s="1"/>
  <c r="S95" s="1"/>
  <c r="M95"/>
  <c r="U95" s="1"/>
  <c r="V95" s="1"/>
  <c r="W95" s="1"/>
  <c r="O94"/>
  <c r="N94"/>
  <c r="Q94" s="1"/>
  <c r="M94"/>
  <c r="U94" s="1"/>
  <c r="V94" s="1"/>
  <c r="W94" s="1"/>
  <c r="O93"/>
  <c r="N93"/>
  <c r="Q93" s="1"/>
  <c r="R93" s="1"/>
  <c r="S93" s="1"/>
  <c r="M93"/>
  <c r="U93" s="1"/>
  <c r="V93" s="1"/>
  <c r="W93" s="1"/>
  <c r="O92"/>
  <c r="P92" s="1"/>
  <c r="N92"/>
  <c r="Q92" s="1"/>
  <c r="M92"/>
  <c r="U92" s="1"/>
  <c r="V92" s="1"/>
  <c r="W92" s="1"/>
  <c r="O91"/>
  <c r="P91" s="1"/>
  <c r="N91"/>
  <c r="Q91" s="1"/>
  <c r="R91" s="1"/>
  <c r="S91" s="1"/>
  <c r="M91"/>
  <c r="U91" s="1"/>
  <c r="V91" s="1"/>
  <c r="W91" s="1"/>
  <c r="O90"/>
  <c r="N90"/>
  <c r="Q90" s="1"/>
  <c r="M90"/>
  <c r="U90" s="1"/>
  <c r="V90" s="1"/>
  <c r="W90" s="1"/>
  <c r="O89"/>
  <c r="N89"/>
  <c r="Q89" s="1"/>
  <c r="R89" s="1"/>
  <c r="S89" s="1"/>
  <c r="M89"/>
  <c r="U89" s="1"/>
  <c r="V89" s="1"/>
  <c r="W89" s="1"/>
  <c r="O88"/>
  <c r="P88" s="1"/>
  <c r="N88"/>
  <c r="Q88" s="1"/>
  <c r="M88"/>
  <c r="U88" s="1"/>
  <c r="V88" s="1"/>
  <c r="W88" s="1"/>
  <c r="O87"/>
  <c r="P87" s="1"/>
  <c r="N87"/>
  <c r="Q87" s="1"/>
  <c r="R87" s="1"/>
  <c r="S87" s="1"/>
  <c r="M87"/>
  <c r="U87" s="1"/>
  <c r="V87" s="1"/>
  <c r="W87" s="1"/>
  <c r="O86"/>
  <c r="N86"/>
  <c r="Q86" s="1"/>
  <c r="M86"/>
  <c r="U86" s="1"/>
  <c r="V86" s="1"/>
  <c r="W86" s="1"/>
  <c r="O85"/>
  <c r="N85"/>
  <c r="Q85" s="1"/>
  <c r="R85" s="1"/>
  <c r="S85" s="1"/>
  <c r="M85"/>
  <c r="U85" s="1"/>
  <c r="V85" s="1"/>
  <c r="W85" s="1"/>
  <c r="O84"/>
  <c r="P84" s="1"/>
  <c r="N84"/>
  <c r="Q84" s="1"/>
  <c r="M84"/>
  <c r="U84" s="1"/>
  <c r="V84" s="1"/>
  <c r="W84" s="1"/>
  <c r="O83"/>
  <c r="P83" s="1"/>
  <c r="N83"/>
  <c r="Q83" s="1"/>
  <c r="R83" s="1"/>
  <c r="S83" s="1"/>
  <c r="M83"/>
  <c r="U83" s="1"/>
  <c r="V83" s="1"/>
  <c r="W83" s="1"/>
  <c r="O82"/>
  <c r="N82"/>
  <c r="Q82" s="1"/>
  <c r="M82"/>
  <c r="U82" s="1"/>
  <c r="V82" s="1"/>
  <c r="W82" s="1"/>
  <c r="O81"/>
  <c r="N81"/>
  <c r="Q81" s="1"/>
  <c r="R81" s="1"/>
  <c r="S81" s="1"/>
  <c r="M81"/>
  <c r="U81" s="1"/>
  <c r="V81" s="1"/>
  <c r="W81" s="1"/>
  <c r="O80"/>
  <c r="P80" s="1"/>
  <c r="N80"/>
  <c r="Q80" s="1"/>
  <c r="M80"/>
  <c r="U80" s="1"/>
  <c r="V80" s="1"/>
  <c r="W80" s="1"/>
  <c r="O79"/>
  <c r="P79" s="1"/>
  <c r="N79"/>
  <c r="Q79" s="1"/>
  <c r="R79" s="1"/>
  <c r="S79" s="1"/>
  <c r="M79"/>
  <c r="U79" s="1"/>
  <c r="V79" s="1"/>
  <c r="W79" s="1"/>
  <c r="O78"/>
  <c r="P78" s="1"/>
  <c r="N78"/>
  <c r="Q78" s="1"/>
  <c r="R78" s="1"/>
  <c r="S78" s="1"/>
  <c r="M78"/>
  <c r="U78" s="1"/>
  <c r="V78" s="1"/>
  <c r="W78" s="1"/>
  <c r="O77"/>
  <c r="N77"/>
  <c r="Q77" s="1"/>
  <c r="M77"/>
  <c r="U77" s="1"/>
  <c r="V77" s="1"/>
  <c r="W77" s="1"/>
  <c r="O76"/>
  <c r="N76"/>
  <c r="Q76" s="1"/>
  <c r="R76" s="1"/>
  <c r="S76" s="1"/>
  <c r="M76"/>
  <c r="U76" s="1"/>
  <c r="V76" s="1"/>
  <c r="W76" s="1"/>
  <c r="O75"/>
  <c r="P75" s="1"/>
  <c r="N75"/>
  <c r="Q75" s="1"/>
  <c r="M75"/>
  <c r="U75" s="1"/>
  <c r="V75" s="1"/>
  <c r="W75" s="1"/>
  <c r="O74"/>
  <c r="P74" s="1"/>
  <c r="N74"/>
  <c r="Q74" s="1"/>
  <c r="R74" s="1"/>
  <c r="S74" s="1"/>
  <c r="M74"/>
  <c r="U74" s="1"/>
  <c r="V74" s="1"/>
  <c r="W74" s="1"/>
  <c r="O73"/>
  <c r="N73"/>
  <c r="Q73" s="1"/>
  <c r="M73"/>
  <c r="U73" s="1"/>
  <c r="V73" s="1"/>
  <c r="W73" s="1"/>
  <c r="O72"/>
  <c r="N72"/>
  <c r="Q72" s="1"/>
  <c r="R72" s="1"/>
  <c r="S72" s="1"/>
  <c r="M72"/>
  <c r="U72" s="1"/>
  <c r="V72" s="1"/>
  <c r="W72" s="1"/>
  <c r="O71"/>
  <c r="P71" s="1"/>
  <c r="N71"/>
  <c r="Q71" s="1"/>
  <c r="M71"/>
  <c r="U71" s="1"/>
  <c r="V71" s="1"/>
  <c r="W71" s="1"/>
  <c r="O70"/>
  <c r="P70" s="1"/>
  <c r="N70"/>
  <c r="Q70" s="1"/>
  <c r="R70" s="1"/>
  <c r="S70" s="1"/>
  <c r="M70"/>
  <c r="U70" s="1"/>
  <c r="V70" s="1"/>
  <c r="W70" s="1"/>
  <c r="O69"/>
  <c r="N69"/>
  <c r="Q69" s="1"/>
  <c r="M69"/>
  <c r="U69" s="1"/>
  <c r="V69" s="1"/>
  <c r="W69" s="1"/>
  <c r="O68"/>
  <c r="N68"/>
  <c r="Q68" s="1"/>
  <c r="R68" s="1"/>
  <c r="S68" s="1"/>
  <c r="M68"/>
  <c r="U68" s="1"/>
  <c r="V68" s="1"/>
  <c r="W68" s="1"/>
  <c r="O67"/>
  <c r="P67" s="1"/>
  <c r="N67"/>
  <c r="Q67" s="1"/>
  <c r="M67"/>
  <c r="U67" s="1"/>
  <c r="V67" s="1"/>
  <c r="W67" s="1"/>
  <c r="O66"/>
  <c r="P66" s="1"/>
  <c r="N66"/>
  <c r="Q66" s="1"/>
  <c r="R66" s="1"/>
  <c r="S66" s="1"/>
  <c r="M66"/>
  <c r="U66" s="1"/>
  <c r="V66" s="1"/>
  <c r="W66" s="1"/>
  <c r="O65"/>
  <c r="N65"/>
  <c r="Q65" s="1"/>
  <c r="M65"/>
  <c r="U65" s="1"/>
  <c r="V65" s="1"/>
  <c r="W65" s="1"/>
  <c r="O64"/>
  <c r="N64"/>
  <c r="Q64" s="1"/>
  <c r="R64" s="1"/>
  <c r="S64" s="1"/>
  <c r="M64"/>
  <c r="U64" s="1"/>
  <c r="V64" s="1"/>
  <c r="W64" s="1"/>
  <c r="O63"/>
  <c r="P63" s="1"/>
  <c r="N63"/>
  <c r="Q63" s="1"/>
  <c r="M63"/>
  <c r="U63" s="1"/>
  <c r="V63" s="1"/>
  <c r="W63" s="1"/>
  <c r="O62"/>
  <c r="P62" s="1"/>
  <c r="N62"/>
  <c r="Q62" s="1"/>
  <c r="R62" s="1"/>
  <c r="S62" s="1"/>
  <c r="M62"/>
  <c r="U62" s="1"/>
  <c r="V62" s="1"/>
  <c r="W62" s="1"/>
  <c r="O61"/>
  <c r="N61"/>
  <c r="Q61" s="1"/>
  <c r="M61"/>
  <c r="U61" s="1"/>
  <c r="V61" s="1"/>
  <c r="W61" s="1"/>
  <c r="O60"/>
  <c r="N60"/>
  <c r="Q60" s="1"/>
  <c r="R60" s="1"/>
  <c r="S60" s="1"/>
  <c r="M60"/>
  <c r="U60" s="1"/>
  <c r="V60" s="1"/>
  <c r="W60" s="1"/>
  <c r="O59"/>
  <c r="P59" s="1"/>
  <c r="N59"/>
  <c r="Q59" s="1"/>
  <c r="M59"/>
  <c r="U59" s="1"/>
  <c r="V59" s="1"/>
  <c r="W59" s="1"/>
  <c r="O58"/>
  <c r="P58" s="1"/>
  <c r="N58"/>
  <c r="Q58" s="1"/>
  <c r="R58" s="1"/>
  <c r="S58" s="1"/>
  <c r="M58"/>
  <c r="U58" s="1"/>
  <c r="V58" s="1"/>
  <c r="W58" s="1"/>
  <c r="O57"/>
  <c r="N57"/>
  <c r="Q57" s="1"/>
  <c r="M57"/>
  <c r="U57" s="1"/>
  <c r="V57" s="1"/>
  <c r="W57" s="1"/>
  <c r="O56"/>
  <c r="N56"/>
  <c r="Q56" s="1"/>
  <c r="R56" s="1"/>
  <c r="S56" s="1"/>
  <c r="M56"/>
  <c r="U56" s="1"/>
  <c r="V56" s="1"/>
  <c r="W56" s="1"/>
  <c r="O55"/>
  <c r="P55" s="1"/>
  <c r="N55"/>
  <c r="Q55" s="1"/>
  <c r="M55"/>
  <c r="U55" s="1"/>
  <c r="V55" s="1"/>
  <c r="W55" s="1"/>
  <c r="O54"/>
  <c r="P54" s="1"/>
  <c r="N54"/>
  <c r="Q54" s="1"/>
  <c r="M54"/>
  <c r="U54" s="1"/>
  <c r="V54" s="1"/>
  <c r="W54" s="1"/>
  <c r="O53"/>
  <c r="P53" s="1"/>
  <c r="N53"/>
  <c r="Q53" s="1"/>
  <c r="R53" s="1"/>
  <c r="S53" s="1"/>
  <c r="M53"/>
  <c r="U53" s="1"/>
  <c r="V53" s="1"/>
  <c r="W53" s="1"/>
  <c r="O52"/>
  <c r="N52"/>
  <c r="Q52" s="1"/>
  <c r="M52"/>
  <c r="U52" s="1"/>
  <c r="V52" s="1"/>
  <c r="W52" s="1"/>
  <c r="O51"/>
  <c r="N51"/>
  <c r="Q51" s="1"/>
  <c r="R51" s="1"/>
  <c r="S51" s="1"/>
  <c r="M51"/>
  <c r="U51" s="1"/>
  <c r="V51" s="1"/>
  <c r="W51" s="1"/>
  <c r="O50"/>
  <c r="P50" s="1"/>
  <c r="N50"/>
  <c r="Q50" s="1"/>
  <c r="M50"/>
  <c r="U50" s="1"/>
  <c r="V50" s="1"/>
  <c r="W50" s="1"/>
  <c r="O49"/>
  <c r="P49" s="1"/>
  <c r="N49"/>
  <c r="Q49" s="1"/>
  <c r="R49" s="1"/>
  <c r="S49" s="1"/>
  <c r="M49"/>
  <c r="U49" s="1"/>
  <c r="V49" s="1"/>
  <c r="W49" s="1"/>
  <c r="O48"/>
  <c r="N48"/>
  <c r="Q48" s="1"/>
  <c r="M48"/>
  <c r="U48" s="1"/>
  <c r="V48" s="1"/>
  <c r="W48" s="1"/>
  <c r="O47"/>
  <c r="N47"/>
  <c r="Q47" s="1"/>
  <c r="R47" s="1"/>
  <c r="S47" s="1"/>
  <c r="M47"/>
  <c r="U47" s="1"/>
  <c r="V47" s="1"/>
  <c r="W47" s="1"/>
  <c r="O46"/>
  <c r="P46" s="1"/>
  <c r="N46"/>
  <c r="Q46" s="1"/>
  <c r="M46"/>
  <c r="U46" s="1"/>
  <c r="V46" s="1"/>
  <c r="W46" s="1"/>
  <c r="O45"/>
  <c r="P45" s="1"/>
  <c r="N45"/>
  <c r="Q45" s="1"/>
  <c r="R45" s="1"/>
  <c r="S45" s="1"/>
  <c r="M45"/>
  <c r="U45" s="1"/>
  <c r="V45" s="1"/>
  <c r="W45" s="1"/>
  <c r="O44"/>
  <c r="N44"/>
  <c r="Q44" s="1"/>
  <c r="M44"/>
  <c r="U44" s="1"/>
  <c r="V44" s="1"/>
  <c r="W44" s="1"/>
  <c r="O43"/>
  <c r="N43"/>
  <c r="Q43" s="1"/>
  <c r="R43" s="1"/>
  <c r="S43" s="1"/>
  <c r="M43"/>
  <c r="U43" s="1"/>
  <c r="V43" s="1"/>
  <c r="W43" s="1"/>
  <c r="O42"/>
  <c r="P42" s="1"/>
  <c r="N42"/>
  <c r="Q42" s="1"/>
  <c r="M42"/>
  <c r="U42" s="1"/>
  <c r="V42" s="1"/>
  <c r="W42" s="1"/>
  <c r="O41"/>
  <c r="P41" s="1"/>
  <c r="N41"/>
  <c r="Q41" s="1"/>
  <c r="R41" s="1"/>
  <c r="S41" s="1"/>
  <c r="M41"/>
  <c r="U41" s="1"/>
  <c r="V41" s="1"/>
  <c r="W41" s="1"/>
  <c r="O40"/>
  <c r="N40"/>
  <c r="Q40" s="1"/>
  <c r="M40"/>
  <c r="U40" s="1"/>
  <c r="V40" s="1"/>
  <c r="W40" s="1"/>
  <c r="O39"/>
  <c r="N39"/>
  <c r="Q39" s="1"/>
  <c r="R39" s="1"/>
  <c r="S39" s="1"/>
  <c r="M39"/>
  <c r="U39" s="1"/>
  <c r="V39" s="1"/>
  <c r="W39" s="1"/>
  <c r="O38"/>
  <c r="P38" s="1"/>
  <c r="N38"/>
  <c r="Q38" s="1"/>
  <c r="M38"/>
  <c r="U38" s="1"/>
  <c r="V38" s="1"/>
  <c r="W38" s="1"/>
  <c r="O37"/>
  <c r="P37" s="1"/>
  <c r="N37"/>
  <c r="Q37" s="1"/>
  <c r="R37" s="1"/>
  <c r="S37" s="1"/>
  <c r="M37"/>
  <c r="U37" s="1"/>
  <c r="V37" s="1"/>
  <c r="W37" s="1"/>
  <c r="O36"/>
  <c r="N36"/>
  <c r="Q36" s="1"/>
  <c r="M36"/>
  <c r="U36" s="1"/>
  <c r="V36" s="1"/>
  <c r="W36" s="1"/>
  <c r="O35"/>
  <c r="N35"/>
  <c r="Q35" s="1"/>
  <c r="R35" s="1"/>
  <c r="S35" s="1"/>
  <c r="M35"/>
  <c r="U35" s="1"/>
  <c r="V35" s="1"/>
  <c r="W35" s="1"/>
  <c r="O34"/>
  <c r="P34" s="1"/>
  <c r="N34"/>
  <c r="Q34" s="1"/>
  <c r="M34"/>
  <c r="U34" s="1"/>
  <c r="V34" s="1"/>
  <c r="W34" s="1"/>
  <c r="O33"/>
  <c r="P33" s="1"/>
  <c r="N33"/>
  <c r="Q33" s="1"/>
  <c r="R33" s="1"/>
  <c r="S33" s="1"/>
  <c r="M33"/>
  <c r="U33" s="1"/>
  <c r="V33" s="1"/>
  <c r="W33" s="1"/>
  <c r="O32"/>
  <c r="N32"/>
  <c r="Q32" s="1"/>
  <c r="M32"/>
  <c r="U32" s="1"/>
  <c r="V32" s="1"/>
  <c r="W32" s="1"/>
  <c r="O31"/>
  <c r="N31"/>
  <c r="Q31" s="1"/>
  <c r="R31" s="1"/>
  <c r="S31" s="1"/>
  <c r="M31"/>
  <c r="U31" s="1"/>
  <c r="V31" s="1"/>
  <c r="W31" s="1"/>
  <c r="O30"/>
  <c r="N30"/>
  <c r="Q30" s="1"/>
  <c r="R30" s="1"/>
  <c r="S30" s="1"/>
  <c r="M30"/>
  <c r="U30" s="1"/>
  <c r="V30" s="1"/>
  <c r="W30" s="1"/>
  <c r="O29"/>
  <c r="P29" s="1"/>
  <c r="N29"/>
  <c r="Q29" s="1"/>
  <c r="M29"/>
  <c r="U29" s="1"/>
  <c r="V29" s="1"/>
  <c r="W29" s="1"/>
  <c r="O28"/>
  <c r="P28" s="1"/>
  <c r="N28"/>
  <c r="Q28" s="1"/>
  <c r="R28" s="1"/>
  <c r="S28" s="1"/>
  <c r="M28"/>
  <c r="U28" s="1"/>
  <c r="V28" s="1"/>
  <c r="W28" s="1"/>
  <c r="O27"/>
  <c r="N27"/>
  <c r="Q27" s="1"/>
  <c r="M27"/>
  <c r="U27" s="1"/>
  <c r="V27" s="1"/>
  <c r="W27" s="1"/>
  <c r="O26"/>
  <c r="N26"/>
  <c r="Q26" s="1"/>
  <c r="R26" s="1"/>
  <c r="S26" s="1"/>
  <c r="M26"/>
  <c r="U26" s="1"/>
  <c r="V26" s="1"/>
  <c r="W26" s="1"/>
  <c r="O25"/>
  <c r="P25" s="1"/>
  <c r="N25"/>
  <c r="Q25" s="1"/>
  <c r="M25"/>
  <c r="U25" s="1"/>
  <c r="V25" s="1"/>
  <c r="W25" s="1"/>
  <c r="O24"/>
  <c r="P24" s="1"/>
  <c r="N24"/>
  <c r="Q24" s="1"/>
  <c r="R24" s="1"/>
  <c r="S24" s="1"/>
  <c r="M24"/>
  <c r="U24" s="1"/>
  <c r="V24" s="1"/>
  <c r="W24" s="1"/>
  <c r="O23"/>
  <c r="N23"/>
  <c r="Q23" s="1"/>
  <c r="M23"/>
  <c r="U23" s="1"/>
  <c r="V23" s="1"/>
  <c r="W23" s="1"/>
  <c r="O22"/>
  <c r="N22"/>
  <c r="Q22" s="1"/>
  <c r="R22" s="1"/>
  <c r="S22" s="1"/>
  <c r="M22"/>
  <c r="U22" s="1"/>
  <c r="V22" s="1"/>
  <c r="W22" s="1"/>
  <c r="O21"/>
  <c r="P21" s="1"/>
  <c r="N21"/>
  <c r="Q21" s="1"/>
  <c r="M21"/>
  <c r="U21" s="1"/>
  <c r="V21" s="1"/>
  <c r="W21" s="1"/>
  <c r="O20"/>
  <c r="P20" s="1"/>
  <c r="N20"/>
  <c r="Q20" s="1"/>
  <c r="R20" s="1"/>
  <c r="S20" s="1"/>
  <c r="M20"/>
  <c r="U20" s="1"/>
  <c r="V20" s="1"/>
  <c r="W20" s="1"/>
  <c r="O19"/>
  <c r="N19"/>
  <c r="Q19" s="1"/>
  <c r="M19"/>
  <c r="U19" s="1"/>
  <c r="V19" s="1"/>
  <c r="W19" s="1"/>
  <c r="O18"/>
  <c r="N18"/>
  <c r="Q18" s="1"/>
  <c r="R18" s="1"/>
  <c r="S18" s="1"/>
  <c r="M18"/>
  <c r="U18" s="1"/>
  <c r="V18" s="1"/>
  <c r="W18" s="1"/>
  <c r="O17"/>
  <c r="P17" s="1"/>
  <c r="N17"/>
  <c r="Q17" s="1"/>
  <c r="M17"/>
  <c r="U17" s="1"/>
  <c r="V17" s="1"/>
  <c r="W17" s="1"/>
  <c r="O16"/>
  <c r="P16" s="1"/>
  <c r="N16"/>
  <c r="Q16" s="1"/>
  <c r="R16" s="1"/>
  <c r="S16" s="1"/>
  <c r="M16"/>
  <c r="U16" s="1"/>
  <c r="V16" s="1"/>
  <c r="W16" s="1"/>
  <c r="O15"/>
  <c r="N15"/>
  <c r="Q15" s="1"/>
  <c r="M15"/>
  <c r="U15" s="1"/>
  <c r="V15" s="1"/>
  <c r="W15" s="1"/>
  <c r="O14"/>
  <c r="N14"/>
  <c r="Q14" s="1"/>
  <c r="R14" s="1"/>
  <c r="S14" s="1"/>
  <c r="M14"/>
  <c r="U14" s="1"/>
  <c r="V14" s="1"/>
  <c r="W14" s="1"/>
  <c r="O13"/>
  <c r="P13" s="1"/>
  <c r="N13"/>
  <c r="Q13" s="1"/>
  <c r="M13"/>
  <c r="U13" s="1"/>
  <c r="V13" s="1"/>
  <c r="W13" s="1"/>
  <c r="O12"/>
  <c r="P12" s="1"/>
  <c r="N12"/>
  <c r="Q12" s="1"/>
  <c r="R12" s="1"/>
  <c r="S12" s="1"/>
  <c r="M12"/>
  <c r="U12" s="1"/>
  <c r="V12" s="1"/>
  <c r="W12" s="1"/>
  <c r="O11"/>
  <c r="N11"/>
  <c r="Q11" s="1"/>
  <c r="M11"/>
  <c r="U11" s="1"/>
  <c r="V11" s="1"/>
  <c r="W11" s="1"/>
  <c r="O10"/>
  <c r="N10"/>
  <c r="Q10" s="1"/>
  <c r="R10" s="1"/>
  <c r="S10" s="1"/>
  <c r="M10"/>
  <c r="U10" s="1"/>
  <c r="V10" s="1"/>
  <c r="W10" s="1"/>
  <c r="O9"/>
  <c r="P9" s="1"/>
  <c r="N9"/>
  <c r="Q9" s="1"/>
  <c r="M9"/>
  <c r="U9" s="1"/>
  <c r="V9" s="1"/>
  <c r="W9" s="1"/>
  <c r="O8"/>
  <c r="P8" s="1"/>
  <c r="N8"/>
  <c r="Q8" s="1"/>
  <c r="R8" s="1"/>
  <c r="S8" s="1"/>
  <c r="M8"/>
  <c r="U8" s="1"/>
  <c r="V8" s="1"/>
  <c r="W8" s="1"/>
  <c r="O7"/>
  <c r="N7"/>
  <c r="Q7" s="1"/>
  <c r="M7"/>
  <c r="U7" s="1"/>
  <c r="V7" s="1"/>
  <c r="W7" s="1"/>
  <c r="O6"/>
  <c r="N6"/>
  <c r="M6"/>
  <c r="AK187" i="25"/>
  <c r="AI187"/>
  <c r="AK186"/>
  <c r="AI186"/>
  <c r="AK185"/>
  <c r="AI185"/>
  <c r="AK184"/>
  <c r="AI184"/>
  <c r="AK183"/>
  <c r="AI183"/>
  <c r="AK182"/>
  <c r="AI182"/>
  <c r="AK181"/>
  <c r="AI181"/>
  <c r="AK180"/>
  <c r="AI180"/>
  <c r="AK179"/>
  <c r="AI179"/>
  <c r="AK178"/>
  <c r="AI178"/>
  <c r="AK177"/>
  <c r="AI177"/>
  <c r="AK176"/>
  <c r="AI176"/>
  <c r="AK175"/>
  <c r="AI175"/>
  <c r="AK174"/>
  <c r="AI174"/>
  <c r="AK173"/>
  <c r="AI173"/>
  <c r="AK172"/>
  <c r="AI172"/>
  <c r="AK171"/>
  <c r="AI171"/>
  <c r="AK170"/>
  <c r="AI170"/>
  <c r="B23"/>
  <c r="B22"/>
  <c r="B21"/>
  <c r="B20"/>
  <c r="B19"/>
  <c r="B18"/>
  <c r="B17"/>
  <c r="B16"/>
  <c r="B15"/>
  <c r="B14"/>
  <c r="B13"/>
  <c r="B12"/>
  <c r="B11"/>
  <c r="B10"/>
  <c r="B9"/>
  <c r="B8"/>
  <c r="B7"/>
  <c r="B6"/>
  <c r="D6"/>
  <c r="D7"/>
  <c r="D8"/>
  <c r="AC54" s="1"/>
  <c r="AE54" s="1"/>
  <c r="D9"/>
  <c r="AC78" s="1"/>
  <c r="AE78" s="1"/>
  <c r="D10"/>
  <c r="AC102" s="1"/>
  <c r="AE102" s="1"/>
  <c r="D11"/>
  <c r="AC126" s="1"/>
  <c r="AE126" s="1"/>
  <c r="D12"/>
  <c r="AC156" s="1"/>
  <c r="AE156" s="1"/>
  <c r="D13"/>
  <c r="AC186" s="1"/>
  <c r="AE186" s="1"/>
  <c r="D14"/>
  <c r="AC216" s="1"/>
  <c r="AE216" s="1"/>
  <c r="D15"/>
  <c r="AC246" s="1"/>
  <c r="AE246" s="1"/>
  <c r="D16"/>
  <c r="AC306" s="1"/>
  <c r="AE306" s="1"/>
  <c r="D17"/>
  <c r="AC366" s="1"/>
  <c r="AE366" s="1"/>
  <c r="D18"/>
  <c r="AC426" s="1"/>
  <c r="AE426" s="1"/>
  <c r="D19"/>
  <c r="AC486" s="1"/>
  <c r="AE486" s="1"/>
  <c r="D20"/>
  <c r="AC546" s="1"/>
  <c r="AE546" s="1"/>
  <c r="D21"/>
  <c r="AC606" s="1"/>
  <c r="AE606" s="1"/>
  <c r="D22"/>
  <c r="AC666" s="1"/>
  <c r="AE666" s="1"/>
  <c r="D23"/>
  <c r="AC726" s="1"/>
  <c r="AE726" s="1"/>
  <c r="B6" i="24"/>
  <c r="D6"/>
  <c r="AC6" s="1"/>
  <c r="AB6" s="1"/>
  <c r="B7"/>
  <c r="D7"/>
  <c r="AC30" i="25" s="1"/>
  <c r="AE30" s="1"/>
  <c r="B8" i="24"/>
  <c r="D8"/>
  <c r="AC54" s="1"/>
  <c r="AE54" s="1"/>
  <c r="B9"/>
  <c r="D9"/>
  <c r="AC78" s="1"/>
  <c r="AE78" s="1"/>
  <c r="B10"/>
  <c r="D10"/>
  <c r="AC102" s="1"/>
  <c r="AE102" s="1"/>
  <c r="B11"/>
  <c r="D11"/>
  <c r="AC126" s="1"/>
  <c r="AE126" s="1"/>
  <c r="B12"/>
  <c r="D12"/>
  <c r="AC156" s="1"/>
  <c r="AE156" s="1"/>
  <c r="B13"/>
  <c r="D13"/>
  <c r="AC186" s="1"/>
  <c r="AE186" s="1"/>
  <c r="B14"/>
  <c r="D14"/>
  <c r="AC216" s="1"/>
  <c r="AE216" s="1"/>
  <c r="B15"/>
  <c r="D15"/>
  <c r="AC246" s="1"/>
  <c r="AE246" s="1"/>
  <c r="B16"/>
  <c r="D16"/>
  <c r="AC306" s="1"/>
  <c r="AE306" s="1"/>
  <c r="B17"/>
  <c r="D17"/>
  <c r="AC366" s="1"/>
  <c r="AE366" s="1"/>
  <c r="B18"/>
  <c r="D18"/>
  <c r="AC426" s="1"/>
  <c r="AE426" s="1"/>
  <c r="B19"/>
  <c r="D19"/>
  <c r="AC486" s="1"/>
  <c r="AE486" s="1"/>
  <c r="B20"/>
  <c r="D20"/>
  <c r="AC546" s="1"/>
  <c r="AE546" s="1"/>
  <c r="B21"/>
  <c r="D21"/>
  <c r="AC606" s="1"/>
  <c r="AE606" s="1"/>
  <c r="B22"/>
  <c r="D22"/>
  <c r="AC666" s="1"/>
  <c r="AE666" s="1"/>
  <c r="B23"/>
  <c r="D23"/>
  <c r="AC726" s="1"/>
  <c r="AE726" s="1"/>
  <c r="B2" i="25"/>
  <c r="D2" s="1"/>
  <c r="B2" i="24"/>
  <c r="D2" s="1"/>
  <c r="O730" i="25"/>
  <c r="N730"/>
  <c r="M730"/>
  <c r="U730" s="1"/>
  <c r="V730" s="1"/>
  <c r="W730" s="1"/>
  <c r="O729"/>
  <c r="N729"/>
  <c r="M729"/>
  <c r="U729" s="1"/>
  <c r="V729" s="1"/>
  <c r="W729" s="1"/>
  <c r="O728"/>
  <c r="N728"/>
  <c r="M728"/>
  <c r="U728" s="1"/>
  <c r="V728" s="1"/>
  <c r="W728" s="1"/>
  <c r="O727"/>
  <c r="N727"/>
  <c r="M727"/>
  <c r="U727" s="1"/>
  <c r="V727" s="1"/>
  <c r="W727" s="1"/>
  <c r="O726"/>
  <c r="N726"/>
  <c r="M726"/>
  <c r="U726" s="1"/>
  <c r="V726" s="1"/>
  <c r="W726" s="1"/>
  <c r="O725"/>
  <c r="N725"/>
  <c r="M725"/>
  <c r="U725" s="1"/>
  <c r="V725" s="1"/>
  <c r="W725" s="1"/>
  <c r="O724"/>
  <c r="N724"/>
  <c r="M724"/>
  <c r="U724" s="1"/>
  <c r="V724" s="1"/>
  <c r="W724" s="1"/>
  <c r="O723"/>
  <c r="N723"/>
  <c r="M723"/>
  <c r="U723" s="1"/>
  <c r="V723" s="1"/>
  <c r="W723" s="1"/>
  <c r="O722"/>
  <c r="N722"/>
  <c r="M722"/>
  <c r="U722" s="1"/>
  <c r="V722" s="1"/>
  <c r="W722" s="1"/>
  <c r="O721"/>
  <c r="N721"/>
  <c r="M721"/>
  <c r="U721" s="1"/>
  <c r="V721" s="1"/>
  <c r="W721" s="1"/>
  <c r="O720"/>
  <c r="N720"/>
  <c r="M720"/>
  <c r="U720" s="1"/>
  <c r="V720" s="1"/>
  <c r="W720" s="1"/>
  <c r="O719"/>
  <c r="N719"/>
  <c r="M719"/>
  <c r="U719" s="1"/>
  <c r="V719" s="1"/>
  <c r="W719" s="1"/>
  <c r="O718"/>
  <c r="N718"/>
  <c r="M718"/>
  <c r="U718" s="1"/>
  <c r="V718" s="1"/>
  <c r="W718" s="1"/>
  <c r="O717"/>
  <c r="N717"/>
  <c r="M717"/>
  <c r="U717" s="1"/>
  <c r="V717" s="1"/>
  <c r="W717" s="1"/>
  <c r="O716"/>
  <c r="N716"/>
  <c r="M716"/>
  <c r="U716" s="1"/>
  <c r="V716" s="1"/>
  <c r="W716" s="1"/>
  <c r="O715"/>
  <c r="N715"/>
  <c r="M715"/>
  <c r="U715" s="1"/>
  <c r="V715" s="1"/>
  <c r="W715" s="1"/>
  <c r="O714"/>
  <c r="N714"/>
  <c r="M714"/>
  <c r="U714" s="1"/>
  <c r="V714" s="1"/>
  <c r="W714" s="1"/>
  <c r="O713"/>
  <c r="N713"/>
  <c r="M713"/>
  <c r="U713" s="1"/>
  <c r="V713" s="1"/>
  <c r="W713" s="1"/>
  <c r="O712"/>
  <c r="N712"/>
  <c r="M712"/>
  <c r="U712" s="1"/>
  <c r="V712" s="1"/>
  <c r="W712" s="1"/>
  <c r="O711"/>
  <c r="N711"/>
  <c r="M711"/>
  <c r="U711" s="1"/>
  <c r="V711" s="1"/>
  <c r="W711" s="1"/>
  <c r="O710"/>
  <c r="N710"/>
  <c r="M710"/>
  <c r="U710" s="1"/>
  <c r="V710" s="1"/>
  <c r="W710" s="1"/>
  <c r="O709"/>
  <c r="N709"/>
  <c r="M709"/>
  <c r="U709" s="1"/>
  <c r="V709" s="1"/>
  <c r="W709" s="1"/>
  <c r="O708"/>
  <c r="N708"/>
  <c r="M708"/>
  <c r="U708" s="1"/>
  <c r="V708" s="1"/>
  <c r="W708" s="1"/>
  <c r="O707"/>
  <c r="N707"/>
  <c r="M707"/>
  <c r="U707" s="1"/>
  <c r="V707" s="1"/>
  <c r="W707" s="1"/>
  <c r="O706"/>
  <c r="N706"/>
  <c r="M706"/>
  <c r="U706" s="1"/>
  <c r="V706" s="1"/>
  <c r="W706" s="1"/>
  <c r="O705"/>
  <c r="N705"/>
  <c r="M705"/>
  <c r="U705" s="1"/>
  <c r="V705" s="1"/>
  <c r="W705" s="1"/>
  <c r="O704"/>
  <c r="N704"/>
  <c r="M704"/>
  <c r="U704" s="1"/>
  <c r="V704" s="1"/>
  <c r="W704" s="1"/>
  <c r="O703"/>
  <c r="N703"/>
  <c r="M703"/>
  <c r="U703" s="1"/>
  <c r="V703" s="1"/>
  <c r="W703" s="1"/>
  <c r="O702"/>
  <c r="N702"/>
  <c r="M702"/>
  <c r="U702" s="1"/>
  <c r="V702" s="1"/>
  <c r="W702" s="1"/>
  <c r="O701"/>
  <c r="N701"/>
  <c r="M701"/>
  <c r="U701" s="1"/>
  <c r="V701" s="1"/>
  <c r="W701" s="1"/>
  <c r="O700"/>
  <c r="N700"/>
  <c r="M700"/>
  <c r="U700" s="1"/>
  <c r="V700" s="1"/>
  <c r="W700" s="1"/>
  <c r="O699"/>
  <c r="N699"/>
  <c r="M699"/>
  <c r="U699" s="1"/>
  <c r="V699" s="1"/>
  <c r="W699" s="1"/>
  <c r="O698"/>
  <c r="N698"/>
  <c r="M698"/>
  <c r="U698" s="1"/>
  <c r="V698" s="1"/>
  <c r="W698" s="1"/>
  <c r="O697"/>
  <c r="N697"/>
  <c r="M697"/>
  <c r="U697" s="1"/>
  <c r="V697" s="1"/>
  <c r="W697" s="1"/>
  <c r="O696"/>
  <c r="N696"/>
  <c r="M696"/>
  <c r="U696" s="1"/>
  <c r="V696" s="1"/>
  <c r="W696" s="1"/>
  <c r="O695"/>
  <c r="N695"/>
  <c r="M695"/>
  <c r="U695" s="1"/>
  <c r="V695" s="1"/>
  <c r="W695" s="1"/>
  <c r="O694"/>
  <c r="N694"/>
  <c r="M694"/>
  <c r="U694" s="1"/>
  <c r="V694" s="1"/>
  <c r="W694" s="1"/>
  <c r="O693"/>
  <c r="N693"/>
  <c r="M693"/>
  <c r="U693" s="1"/>
  <c r="V693" s="1"/>
  <c r="W693" s="1"/>
  <c r="O692"/>
  <c r="N692"/>
  <c r="M692"/>
  <c r="U692" s="1"/>
  <c r="V692" s="1"/>
  <c r="W692" s="1"/>
  <c r="O691"/>
  <c r="N691"/>
  <c r="M691"/>
  <c r="U691" s="1"/>
  <c r="V691" s="1"/>
  <c r="W691" s="1"/>
  <c r="O690"/>
  <c r="N690"/>
  <c r="M690"/>
  <c r="U690" s="1"/>
  <c r="V690" s="1"/>
  <c r="W690" s="1"/>
  <c r="O689"/>
  <c r="N689"/>
  <c r="M689"/>
  <c r="U689" s="1"/>
  <c r="V689" s="1"/>
  <c r="W689" s="1"/>
  <c r="O688"/>
  <c r="N688"/>
  <c r="M688"/>
  <c r="U688" s="1"/>
  <c r="V688" s="1"/>
  <c r="W688" s="1"/>
  <c r="O687"/>
  <c r="N687"/>
  <c r="M687"/>
  <c r="U687" s="1"/>
  <c r="V687" s="1"/>
  <c r="W687" s="1"/>
  <c r="O686"/>
  <c r="N686"/>
  <c r="M686"/>
  <c r="U686" s="1"/>
  <c r="V686" s="1"/>
  <c r="W686" s="1"/>
  <c r="O685"/>
  <c r="N685"/>
  <c r="M685"/>
  <c r="U685" s="1"/>
  <c r="V685" s="1"/>
  <c r="W685" s="1"/>
  <c r="O684"/>
  <c r="N684"/>
  <c r="M684"/>
  <c r="U684" s="1"/>
  <c r="V684" s="1"/>
  <c r="W684" s="1"/>
  <c r="O683"/>
  <c r="N683"/>
  <c r="M683"/>
  <c r="U683" s="1"/>
  <c r="V683" s="1"/>
  <c r="W683" s="1"/>
  <c r="O682"/>
  <c r="N682"/>
  <c r="M682"/>
  <c r="U682" s="1"/>
  <c r="V682" s="1"/>
  <c r="W682" s="1"/>
  <c r="O681"/>
  <c r="N681"/>
  <c r="M681"/>
  <c r="U681" s="1"/>
  <c r="V681" s="1"/>
  <c r="W681" s="1"/>
  <c r="O680"/>
  <c r="N680"/>
  <c r="M680"/>
  <c r="U680" s="1"/>
  <c r="V680" s="1"/>
  <c r="W680" s="1"/>
  <c r="O679"/>
  <c r="N679"/>
  <c r="M679"/>
  <c r="U679" s="1"/>
  <c r="V679" s="1"/>
  <c r="W679" s="1"/>
  <c r="O678"/>
  <c r="N678"/>
  <c r="M678"/>
  <c r="U678" s="1"/>
  <c r="V678" s="1"/>
  <c r="W678" s="1"/>
  <c r="O677"/>
  <c r="N677"/>
  <c r="M677"/>
  <c r="U677" s="1"/>
  <c r="V677" s="1"/>
  <c r="W677" s="1"/>
  <c r="O676"/>
  <c r="N676"/>
  <c r="M676"/>
  <c r="U676" s="1"/>
  <c r="V676" s="1"/>
  <c r="W676" s="1"/>
  <c r="O675"/>
  <c r="N675"/>
  <c r="M675"/>
  <c r="U675" s="1"/>
  <c r="V675" s="1"/>
  <c r="W675" s="1"/>
  <c r="O674"/>
  <c r="N674"/>
  <c r="M674"/>
  <c r="U674" s="1"/>
  <c r="V674" s="1"/>
  <c r="W674" s="1"/>
  <c r="O673"/>
  <c r="N673"/>
  <c r="M673"/>
  <c r="U673" s="1"/>
  <c r="V673" s="1"/>
  <c r="W673" s="1"/>
  <c r="O672"/>
  <c r="N672"/>
  <c r="M672"/>
  <c r="U672" s="1"/>
  <c r="V672" s="1"/>
  <c r="W672" s="1"/>
  <c r="O671"/>
  <c r="N671"/>
  <c r="M671"/>
  <c r="U671" s="1"/>
  <c r="V671" s="1"/>
  <c r="W671" s="1"/>
  <c r="O670"/>
  <c r="N670"/>
  <c r="M670"/>
  <c r="U670" s="1"/>
  <c r="V670" s="1"/>
  <c r="W670" s="1"/>
  <c r="O669"/>
  <c r="N669"/>
  <c r="M669"/>
  <c r="U669" s="1"/>
  <c r="V669" s="1"/>
  <c r="W669" s="1"/>
  <c r="O668"/>
  <c r="N668"/>
  <c r="M668"/>
  <c r="U668" s="1"/>
  <c r="V668" s="1"/>
  <c r="W668" s="1"/>
  <c r="O667"/>
  <c r="N667"/>
  <c r="M667"/>
  <c r="U667" s="1"/>
  <c r="V667" s="1"/>
  <c r="W667" s="1"/>
  <c r="O666"/>
  <c r="N666"/>
  <c r="M666"/>
  <c r="U666" s="1"/>
  <c r="V666" s="1"/>
  <c r="W666" s="1"/>
  <c r="O665"/>
  <c r="N665"/>
  <c r="M665"/>
  <c r="U665" s="1"/>
  <c r="V665" s="1"/>
  <c r="W665" s="1"/>
  <c r="O664"/>
  <c r="N664"/>
  <c r="M664"/>
  <c r="U664" s="1"/>
  <c r="V664" s="1"/>
  <c r="W664" s="1"/>
  <c r="O663"/>
  <c r="N663"/>
  <c r="M663"/>
  <c r="U663" s="1"/>
  <c r="V663" s="1"/>
  <c r="W663" s="1"/>
  <c r="O662"/>
  <c r="N662"/>
  <c r="M662"/>
  <c r="U662" s="1"/>
  <c r="V662" s="1"/>
  <c r="W662" s="1"/>
  <c r="O661"/>
  <c r="N661"/>
  <c r="M661"/>
  <c r="U661" s="1"/>
  <c r="V661" s="1"/>
  <c r="W661" s="1"/>
  <c r="O660"/>
  <c r="N660"/>
  <c r="M660"/>
  <c r="U660" s="1"/>
  <c r="V660" s="1"/>
  <c r="W660" s="1"/>
  <c r="O659"/>
  <c r="N659"/>
  <c r="M659"/>
  <c r="U659" s="1"/>
  <c r="V659" s="1"/>
  <c r="W659" s="1"/>
  <c r="O658"/>
  <c r="N658"/>
  <c r="M658"/>
  <c r="U658" s="1"/>
  <c r="V658" s="1"/>
  <c r="W658" s="1"/>
  <c r="O657"/>
  <c r="N657"/>
  <c r="M657"/>
  <c r="U657" s="1"/>
  <c r="V657" s="1"/>
  <c r="W657" s="1"/>
  <c r="O656"/>
  <c r="N656"/>
  <c r="M656"/>
  <c r="U656" s="1"/>
  <c r="V656" s="1"/>
  <c r="W656" s="1"/>
  <c r="O655"/>
  <c r="N655"/>
  <c r="M655"/>
  <c r="U655" s="1"/>
  <c r="V655" s="1"/>
  <c r="W655" s="1"/>
  <c r="O654"/>
  <c r="N654"/>
  <c r="M654"/>
  <c r="U654" s="1"/>
  <c r="V654" s="1"/>
  <c r="W654" s="1"/>
  <c r="O653"/>
  <c r="N653"/>
  <c r="M653"/>
  <c r="U653" s="1"/>
  <c r="V653" s="1"/>
  <c r="W653" s="1"/>
  <c r="O652"/>
  <c r="N652"/>
  <c r="M652"/>
  <c r="U652" s="1"/>
  <c r="V652" s="1"/>
  <c r="W652" s="1"/>
  <c r="O651"/>
  <c r="N651"/>
  <c r="M651"/>
  <c r="U651" s="1"/>
  <c r="V651" s="1"/>
  <c r="W651" s="1"/>
  <c r="O650"/>
  <c r="N650"/>
  <c r="M650"/>
  <c r="U650" s="1"/>
  <c r="V650" s="1"/>
  <c r="W650" s="1"/>
  <c r="O649"/>
  <c r="N649"/>
  <c r="M649"/>
  <c r="U649" s="1"/>
  <c r="V649" s="1"/>
  <c r="W649" s="1"/>
  <c r="O648"/>
  <c r="N648"/>
  <c r="M648"/>
  <c r="U648" s="1"/>
  <c r="V648" s="1"/>
  <c r="W648" s="1"/>
  <c r="O647"/>
  <c r="N647"/>
  <c r="M647"/>
  <c r="U647" s="1"/>
  <c r="V647" s="1"/>
  <c r="W647" s="1"/>
  <c r="O646"/>
  <c r="N646"/>
  <c r="M646"/>
  <c r="U646" s="1"/>
  <c r="V646" s="1"/>
  <c r="W646" s="1"/>
  <c r="O645"/>
  <c r="N645"/>
  <c r="M645"/>
  <c r="U645" s="1"/>
  <c r="V645" s="1"/>
  <c r="W645" s="1"/>
  <c r="O644"/>
  <c r="N644"/>
  <c r="M644"/>
  <c r="U644" s="1"/>
  <c r="V644" s="1"/>
  <c r="W644" s="1"/>
  <c r="O643"/>
  <c r="N643"/>
  <c r="M643"/>
  <c r="U643" s="1"/>
  <c r="V643" s="1"/>
  <c r="W643" s="1"/>
  <c r="O642"/>
  <c r="N642"/>
  <c r="M642"/>
  <c r="U642" s="1"/>
  <c r="V642" s="1"/>
  <c r="W642" s="1"/>
  <c r="O641"/>
  <c r="N641"/>
  <c r="M641"/>
  <c r="U641" s="1"/>
  <c r="V641" s="1"/>
  <c r="W641" s="1"/>
  <c r="O640"/>
  <c r="N640"/>
  <c r="M640"/>
  <c r="U640" s="1"/>
  <c r="V640" s="1"/>
  <c r="W640" s="1"/>
  <c r="O639"/>
  <c r="N639"/>
  <c r="M639"/>
  <c r="U639" s="1"/>
  <c r="V639" s="1"/>
  <c r="W639" s="1"/>
  <c r="O638"/>
  <c r="N638"/>
  <c r="M638"/>
  <c r="U638" s="1"/>
  <c r="V638" s="1"/>
  <c r="W638" s="1"/>
  <c r="O637"/>
  <c r="N637"/>
  <c r="M637"/>
  <c r="U637" s="1"/>
  <c r="V637" s="1"/>
  <c r="W637" s="1"/>
  <c r="O636"/>
  <c r="N636"/>
  <c r="M636"/>
  <c r="U636" s="1"/>
  <c r="V636" s="1"/>
  <c r="W636" s="1"/>
  <c r="O635"/>
  <c r="N635"/>
  <c r="M635"/>
  <c r="U635" s="1"/>
  <c r="V635" s="1"/>
  <c r="W635" s="1"/>
  <c r="O634"/>
  <c r="N634"/>
  <c r="M634"/>
  <c r="U634" s="1"/>
  <c r="V634" s="1"/>
  <c r="W634" s="1"/>
  <c r="O633"/>
  <c r="N633"/>
  <c r="M633"/>
  <c r="U633" s="1"/>
  <c r="V633" s="1"/>
  <c r="W633" s="1"/>
  <c r="O632"/>
  <c r="N632"/>
  <c r="M632"/>
  <c r="U632" s="1"/>
  <c r="V632" s="1"/>
  <c r="W632" s="1"/>
  <c r="O631"/>
  <c r="N631"/>
  <c r="M631"/>
  <c r="U631" s="1"/>
  <c r="V631" s="1"/>
  <c r="W631" s="1"/>
  <c r="O630"/>
  <c r="N630"/>
  <c r="M630"/>
  <c r="U630" s="1"/>
  <c r="V630" s="1"/>
  <c r="W630" s="1"/>
  <c r="O629"/>
  <c r="N629"/>
  <c r="M629"/>
  <c r="U629" s="1"/>
  <c r="V629" s="1"/>
  <c r="W629" s="1"/>
  <c r="O628"/>
  <c r="N628"/>
  <c r="M628"/>
  <c r="U628" s="1"/>
  <c r="V628" s="1"/>
  <c r="W628" s="1"/>
  <c r="O627"/>
  <c r="N627"/>
  <c r="M627"/>
  <c r="U627" s="1"/>
  <c r="V627" s="1"/>
  <c r="W627" s="1"/>
  <c r="O626"/>
  <c r="N626"/>
  <c r="M626"/>
  <c r="U626" s="1"/>
  <c r="V626" s="1"/>
  <c r="W626" s="1"/>
  <c r="O625"/>
  <c r="N625"/>
  <c r="M625"/>
  <c r="U625" s="1"/>
  <c r="V625" s="1"/>
  <c r="W625" s="1"/>
  <c r="O624"/>
  <c r="N624"/>
  <c r="M624"/>
  <c r="U624" s="1"/>
  <c r="V624" s="1"/>
  <c r="W624" s="1"/>
  <c r="O623"/>
  <c r="N623"/>
  <c r="M623"/>
  <c r="U623" s="1"/>
  <c r="V623" s="1"/>
  <c r="W623" s="1"/>
  <c r="O622"/>
  <c r="N622"/>
  <c r="M622"/>
  <c r="U622" s="1"/>
  <c r="V622" s="1"/>
  <c r="W622" s="1"/>
  <c r="O621"/>
  <c r="N621"/>
  <c r="M621"/>
  <c r="U621" s="1"/>
  <c r="V621" s="1"/>
  <c r="W621" s="1"/>
  <c r="O620"/>
  <c r="N620"/>
  <c r="M620"/>
  <c r="U620" s="1"/>
  <c r="V620" s="1"/>
  <c r="W620" s="1"/>
  <c r="O619"/>
  <c r="N619"/>
  <c r="M619"/>
  <c r="U619" s="1"/>
  <c r="V619" s="1"/>
  <c r="W619" s="1"/>
  <c r="O618"/>
  <c r="N618"/>
  <c r="M618"/>
  <c r="U618" s="1"/>
  <c r="V618" s="1"/>
  <c r="W618" s="1"/>
  <c r="O617"/>
  <c r="N617"/>
  <c r="M617"/>
  <c r="U617" s="1"/>
  <c r="V617" s="1"/>
  <c r="W617" s="1"/>
  <c r="O616"/>
  <c r="N616"/>
  <c r="M616"/>
  <c r="U616" s="1"/>
  <c r="V616" s="1"/>
  <c r="W616" s="1"/>
  <c r="O615"/>
  <c r="N615"/>
  <c r="M615"/>
  <c r="U615" s="1"/>
  <c r="V615" s="1"/>
  <c r="W615" s="1"/>
  <c r="O614"/>
  <c r="N614"/>
  <c r="M614"/>
  <c r="U614" s="1"/>
  <c r="V614" s="1"/>
  <c r="W614" s="1"/>
  <c r="O613"/>
  <c r="N613"/>
  <c r="M613"/>
  <c r="U613" s="1"/>
  <c r="V613" s="1"/>
  <c r="W613" s="1"/>
  <c r="O612"/>
  <c r="N612"/>
  <c r="M612"/>
  <c r="U612" s="1"/>
  <c r="V612" s="1"/>
  <c r="W612" s="1"/>
  <c r="O611"/>
  <c r="N611"/>
  <c r="M611"/>
  <c r="U611" s="1"/>
  <c r="V611" s="1"/>
  <c r="W611" s="1"/>
  <c r="O610"/>
  <c r="N610"/>
  <c r="M610"/>
  <c r="U610" s="1"/>
  <c r="V610" s="1"/>
  <c r="W610" s="1"/>
  <c r="O609"/>
  <c r="N609"/>
  <c r="M609"/>
  <c r="U609" s="1"/>
  <c r="V609" s="1"/>
  <c r="W609" s="1"/>
  <c r="O608"/>
  <c r="N608"/>
  <c r="M608"/>
  <c r="U608" s="1"/>
  <c r="V608" s="1"/>
  <c r="W608" s="1"/>
  <c r="O607"/>
  <c r="N607"/>
  <c r="M607"/>
  <c r="U607" s="1"/>
  <c r="V607" s="1"/>
  <c r="W607" s="1"/>
  <c r="O606"/>
  <c r="N606"/>
  <c r="M606"/>
  <c r="U606" s="1"/>
  <c r="V606" s="1"/>
  <c r="W606" s="1"/>
  <c r="O605"/>
  <c r="N605"/>
  <c r="M605"/>
  <c r="U605" s="1"/>
  <c r="V605" s="1"/>
  <c r="W605" s="1"/>
  <c r="O604"/>
  <c r="N604"/>
  <c r="M604"/>
  <c r="U604" s="1"/>
  <c r="V604" s="1"/>
  <c r="W604" s="1"/>
  <c r="O603"/>
  <c r="N603"/>
  <c r="M603"/>
  <c r="U603" s="1"/>
  <c r="V603" s="1"/>
  <c r="W603" s="1"/>
  <c r="O602"/>
  <c r="N602"/>
  <c r="M602"/>
  <c r="U602" s="1"/>
  <c r="V602" s="1"/>
  <c r="W602" s="1"/>
  <c r="O601"/>
  <c r="N601"/>
  <c r="M601"/>
  <c r="U601" s="1"/>
  <c r="V601" s="1"/>
  <c r="W601" s="1"/>
  <c r="O600"/>
  <c r="N600"/>
  <c r="M600"/>
  <c r="U600" s="1"/>
  <c r="V600" s="1"/>
  <c r="W600" s="1"/>
  <c r="O599"/>
  <c r="N599"/>
  <c r="M599"/>
  <c r="U599" s="1"/>
  <c r="V599" s="1"/>
  <c r="W599" s="1"/>
  <c r="O598"/>
  <c r="N598"/>
  <c r="M598"/>
  <c r="U598" s="1"/>
  <c r="V598" s="1"/>
  <c r="W598" s="1"/>
  <c r="O597"/>
  <c r="N597"/>
  <c r="M597"/>
  <c r="U597" s="1"/>
  <c r="V597" s="1"/>
  <c r="W597" s="1"/>
  <c r="O596"/>
  <c r="N596"/>
  <c r="M596"/>
  <c r="U596" s="1"/>
  <c r="V596" s="1"/>
  <c r="W596" s="1"/>
  <c r="O595"/>
  <c r="N595"/>
  <c r="M595"/>
  <c r="U595" s="1"/>
  <c r="V595" s="1"/>
  <c r="W595" s="1"/>
  <c r="O594"/>
  <c r="N594"/>
  <c r="M594"/>
  <c r="U594" s="1"/>
  <c r="V594" s="1"/>
  <c r="W594" s="1"/>
  <c r="O593"/>
  <c r="N593"/>
  <c r="M593"/>
  <c r="U593" s="1"/>
  <c r="V593" s="1"/>
  <c r="W593" s="1"/>
  <c r="O592"/>
  <c r="N592"/>
  <c r="M592"/>
  <c r="U592" s="1"/>
  <c r="V592" s="1"/>
  <c r="W592" s="1"/>
  <c r="O591"/>
  <c r="N591"/>
  <c r="M591"/>
  <c r="U591" s="1"/>
  <c r="V591" s="1"/>
  <c r="W591" s="1"/>
  <c r="O590"/>
  <c r="N590"/>
  <c r="M590"/>
  <c r="U590" s="1"/>
  <c r="V590" s="1"/>
  <c r="W590" s="1"/>
  <c r="O589"/>
  <c r="N589"/>
  <c r="M589"/>
  <c r="U589" s="1"/>
  <c r="V589" s="1"/>
  <c r="W589" s="1"/>
  <c r="O588"/>
  <c r="N588"/>
  <c r="M588"/>
  <c r="U588" s="1"/>
  <c r="V588" s="1"/>
  <c r="W588" s="1"/>
  <c r="O587"/>
  <c r="N587"/>
  <c r="M587"/>
  <c r="U587" s="1"/>
  <c r="V587" s="1"/>
  <c r="W587" s="1"/>
  <c r="O586"/>
  <c r="N586"/>
  <c r="M586"/>
  <c r="U586" s="1"/>
  <c r="V586" s="1"/>
  <c r="W586" s="1"/>
  <c r="O585"/>
  <c r="N585"/>
  <c r="M585"/>
  <c r="U585" s="1"/>
  <c r="V585" s="1"/>
  <c r="W585" s="1"/>
  <c r="O584"/>
  <c r="N584"/>
  <c r="M584"/>
  <c r="U584" s="1"/>
  <c r="V584" s="1"/>
  <c r="W584" s="1"/>
  <c r="O583"/>
  <c r="N583"/>
  <c r="M583"/>
  <c r="U583" s="1"/>
  <c r="V583" s="1"/>
  <c r="W583" s="1"/>
  <c r="O582"/>
  <c r="N582"/>
  <c r="M582"/>
  <c r="U582" s="1"/>
  <c r="V582" s="1"/>
  <c r="W582" s="1"/>
  <c r="O581"/>
  <c r="N581"/>
  <c r="M581"/>
  <c r="U581" s="1"/>
  <c r="V581" s="1"/>
  <c r="W581" s="1"/>
  <c r="O580"/>
  <c r="N580"/>
  <c r="M580"/>
  <c r="U580" s="1"/>
  <c r="V580" s="1"/>
  <c r="W580" s="1"/>
  <c r="O579"/>
  <c r="N579"/>
  <c r="M579"/>
  <c r="U579" s="1"/>
  <c r="V579" s="1"/>
  <c r="W579" s="1"/>
  <c r="O578"/>
  <c r="N578"/>
  <c r="M578"/>
  <c r="U578" s="1"/>
  <c r="V578" s="1"/>
  <c r="W578" s="1"/>
  <c r="O577"/>
  <c r="N577"/>
  <c r="M577"/>
  <c r="U577" s="1"/>
  <c r="V577" s="1"/>
  <c r="W577" s="1"/>
  <c r="O576"/>
  <c r="N576"/>
  <c r="M576"/>
  <c r="U576" s="1"/>
  <c r="V576" s="1"/>
  <c r="W576" s="1"/>
  <c r="O575"/>
  <c r="N575"/>
  <c r="M575"/>
  <c r="U575" s="1"/>
  <c r="V575" s="1"/>
  <c r="W575" s="1"/>
  <c r="O574"/>
  <c r="N574"/>
  <c r="M574"/>
  <c r="U574" s="1"/>
  <c r="V574" s="1"/>
  <c r="W574" s="1"/>
  <c r="O573"/>
  <c r="N573"/>
  <c r="M573"/>
  <c r="U573" s="1"/>
  <c r="V573" s="1"/>
  <c r="W573" s="1"/>
  <c r="O572"/>
  <c r="N572"/>
  <c r="M572"/>
  <c r="U572" s="1"/>
  <c r="V572" s="1"/>
  <c r="W572" s="1"/>
  <c r="O571"/>
  <c r="N571"/>
  <c r="M571"/>
  <c r="U571" s="1"/>
  <c r="V571" s="1"/>
  <c r="W571" s="1"/>
  <c r="O570"/>
  <c r="N570"/>
  <c r="M570"/>
  <c r="U570" s="1"/>
  <c r="V570" s="1"/>
  <c r="W570" s="1"/>
  <c r="O569"/>
  <c r="N569"/>
  <c r="M569"/>
  <c r="U569" s="1"/>
  <c r="V569" s="1"/>
  <c r="W569" s="1"/>
  <c r="O568"/>
  <c r="N568"/>
  <c r="M568"/>
  <c r="U568" s="1"/>
  <c r="V568" s="1"/>
  <c r="W568" s="1"/>
  <c r="O567"/>
  <c r="N567"/>
  <c r="M567"/>
  <c r="U567" s="1"/>
  <c r="V567" s="1"/>
  <c r="W567" s="1"/>
  <c r="O566"/>
  <c r="N566"/>
  <c r="M566"/>
  <c r="U566" s="1"/>
  <c r="V566" s="1"/>
  <c r="W566" s="1"/>
  <c r="O565"/>
  <c r="N565"/>
  <c r="M565"/>
  <c r="U565" s="1"/>
  <c r="V565" s="1"/>
  <c r="W565" s="1"/>
  <c r="O564"/>
  <c r="N564"/>
  <c r="M564"/>
  <c r="U564" s="1"/>
  <c r="V564" s="1"/>
  <c r="W564" s="1"/>
  <c r="O563"/>
  <c r="N563"/>
  <c r="M563"/>
  <c r="U563" s="1"/>
  <c r="V563" s="1"/>
  <c r="W563" s="1"/>
  <c r="O562"/>
  <c r="N562"/>
  <c r="M562"/>
  <c r="U562" s="1"/>
  <c r="V562" s="1"/>
  <c r="W562" s="1"/>
  <c r="O561"/>
  <c r="N561"/>
  <c r="M561"/>
  <c r="U561" s="1"/>
  <c r="V561" s="1"/>
  <c r="W561" s="1"/>
  <c r="O560"/>
  <c r="N560"/>
  <c r="M560"/>
  <c r="U560" s="1"/>
  <c r="V560" s="1"/>
  <c r="W560" s="1"/>
  <c r="O559"/>
  <c r="N559"/>
  <c r="M559"/>
  <c r="U559" s="1"/>
  <c r="V559" s="1"/>
  <c r="W559" s="1"/>
  <c r="O558"/>
  <c r="N558"/>
  <c r="M558"/>
  <c r="U558" s="1"/>
  <c r="V558" s="1"/>
  <c r="W558" s="1"/>
  <c r="O557"/>
  <c r="N557"/>
  <c r="M557"/>
  <c r="U557" s="1"/>
  <c r="V557" s="1"/>
  <c r="W557" s="1"/>
  <c r="O556"/>
  <c r="N556"/>
  <c r="M556"/>
  <c r="U556" s="1"/>
  <c r="V556" s="1"/>
  <c r="W556" s="1"/>
  <c r="O555"/>
  <c r="N555"/>
  <c r="M555"/>
  <c r="U555" s="1"/>
  <c r="V555" s="1"/>
  <c r="W555" s="1"/>
  <c r="O554"/>
  <c r="N554"/>
  <c r="M554"/>
  <c r="U554" s="1"/>
  <c r="V554" s="1"/>
  <c r="W554" s="1"/>
  <c r="O553"/>
  <c r="N553"/>
  <c r="M553"/>
  <c r="U553" s="1"/>
  <c r="V553" s="1"/>
  <c r="W553" s="1"/>
  <c r="O552"/>
  <c r="N552"/>
  <c r="M552"/>
  <c r="U552" s="1"/>
  <c r="V552" s="1"/>
  <c r="W552" s="1"/>
  <c r="O551"/>
  <c r="N551"/>
  <c r="M551"/>
  <c r="U551" s="1"/>
  <c r="V551" s="1"/>
  <c r="W551" s="1"/>
  <c r="O550"/>
  <c r="N550"/>
  <c r="M550"/>
  <c r="U550" s="1"/>
  <c r="V550" s="1"/>
  <c r="W550" s="1"/>
  <c r="O549"/>
  <c r="N549"/>
  <c r="M549"/>
  <c r="U549" s="1"/>
  <c r="V549" s="1"/>
  <c r="W549" s="1"/>
  <c r="O548"/>
  <c r="N548"/>
  <c r="M548"/>
  <c r="U548" s="1"/>
  <c r="V548" s="1"/>
  <c r="W548" s="1"/>
  <c r="O547"/>
  <c r="N547"/>
  <c r="M547"/>
  <c r="U547" s="1"/>
  <c r="V547" s="1"/>
  <c r="W547" s="1"/>
  <c r="O546"/>
  <c r="N546"/>
  <c r="M546"/>
  <c r="U546" s="1"/>
  <c r="V546" s="1"/>
  <c r="W546" s="1"/>
  <c r="O545"/>
  <c r="N545"/>
  <c r="M545"/>
  <c r="U545" s="1"/>
  <c r="V545" s="1"/>
  <c r="W545" s="1"/>
  <c r="O544"/>
  <c r="N544"/>
  <c r="M544"/>
  <c r="U544" s="1"/>
  <c r="V544" s="1"/>
  <c r="W544" s="1"/>
  <c r="O543"/>
  <c r="N543"/>
  <c r="M543"/>
  <c r="U543" s="1"/>
  <c r="V543" s="1"/>
  <c r="W543" s="1"/>
  <c r="O542"/>
  <c r="N542"/>
  <c r="M542"/>
  <c r="U542" s="1"/>
  <c r="V542" s="1"/>
  <c r="W542" s="1"/>
  <c r="O541"/>
  <c r="N541"/>
  <c r="M541"/>
  <c r="U541" s="1"/>
  <c r="V541" s="1"/>
  <c r="W541" s="1"/>
  <c r="O540"/>
  <c r="N540"/>
  <c r="M540"/>
  <c r="U540" s="1"/>
  <c r="V540" s="1"/>
  <c r="W540" s="1"/>
  <c r="O539"/>
  <c r="N539"/>
  <c r="M539"/>
  <c r="U539" s="1"/>
  <c r="V539" s="1"/>
  <c r="W539" s="1"/>
  <c r="O538"/>
  <c r="N538"/>
  <c r="M538"/>
  <c r="U538" s="1"/>
  <c r="V538" s="1"/>
  <c r="W538" s="1"/>
  <c r="O537"/>
  <c r="N537"/>
  <c r="M537"/>
  <c r="U537" s="1"/>
  <c r="V537" s="1"/>
  <c r="W537" s="1"/>
  <c r="O536"/>
  <c r="N536"/>
  <c r="M536"/>
  <c r="U536" s="1"/>
  <c r="V536" s="1"/>
  <c r="W536" s="1"/>
  <c r="O535"/>
  <c r="N535"/>
  <c r="M535"/>
  <c r="U535" s="1"/>
  <c r="V535" s="1"/>
  <c r="W535" s="1"/>
  <c r="O534"/>
  <c r="N534"/>
  <c r="M534"/>
  <c r="U534" s="1"/>
  <c r="V534" s="1"/>
  <c r="W534" s="1"/>
  <c r="O533"/>
  <c r="N533"/>
  <c r="M533"/>
  <c r="U533" s="1"/>
  <c r="V533" s="1"/>
  <c r="W533" s="1"/>
  <c r="O532"/>
  <c r="N532"/>
  <c r="M532"/>
  <c r="U532" s="1"/>
  <c r="V532" s="1"/>
  <c r="W532" s="1"/>
  <c r="O531"/>
  <c r="N531"/>
  <c r="M531"/>
  <c r="U531" s="1"/>
  <c r="V531" s="1"/>
  <c r="W531" s="1"/>
  <c r="O530"/>
  <c r="N530"/>
  <c r="M530"/>
  <c r="U530" s="1"/>
  <c r="V530" s="1"/>
  <c r="W530" s="1"/>
  <c r="O529"/>
  <c r="N529"/>
  <c r="M529"/>
  <c r="U529" s="1"/>
  <c r="V529" s="1"/>
  <c r="W529" s="1"/>
  <c r="O528"/>
  <c r="N528"/>
  <c r="M528"/>
  <c r="U528" s="1"/>
  <c r="V528" s="1"/>
  <c r="W528" s="1"/>
  <c r="O527"/>
  <c r="N527"/>
  <c r="M527"/>
  <c r="U527" s="1"/>
  <c r="V527" s="1"/>
  <c r="W527" s="1"/>
  <c r="O526"/>
  <c r="N526"/>
  <c r="M526"/>
  <c r="U526" s="1"/>
  <c r="V526" s="1"/>
  <c r="W526" s="1"/>
  <c r="O525"/>
  <c r="N525"/>
  <c r="M525"/>
  <c r="U525" s="1"/>
  <c r="V525" s="1"/>
  <c r="W525" s="1"/>
  <c r="O524"/>
  <c r="N524"/>
  <c r="M524"/>
  <c r="U524" s="1"/>
  <c r="V524" s="1"/>
  <c r="W524" s="1"/>
  <c r="O523"/>
  <c r="N523"/>
  <c r="M523"/>
  <c r="U523" s="1"/>
  <c r="V523" s="1"/>
  <c r="W523" s="1"/>
  <c r="O522"/>
  <c r="N522"/>
  <c r="M522"/>
  <c r="U522" s="1"/>
  <c r="V522" s="1"/>
  <c r="W522" s="1"/>
  <c r="O521"/>
  <c r="N521"/>
  <c r="M521"/>
  <c r="U521" s="1"/>
  <c r="V521" s="1"/>
  <c r="W521" s="1"/>
  <c r="O520"/>
  <c r="N520"/>
  <c r="M520"/>
  <c r="U520" s="1"/>
  <c r="V520" s="1"/>
  <c r="W520" s="1"/>
  <c r="O519"/>
  <c r="N519"/>
  <c r="M519"/>
  <c r="U519" s="1"/>
  <c r="V519" s="1"/>
  <c r="W519" s="1"/>
  <c r="O518"/>
  <c r="N518"/>
  <c r="M518"/>
  <c r="U518" s="1"/>
  <c r="V518" s="1"/>
  <c r="W518" s="1"/>
  <c r="O517"/>
  <c r="N517"/>
  <c r="M517"/>
  <c r="U517" s="1"/>
  <c r="V517" s="1"/>
  <c r="W517" s="1"/>
  <c r="O516"/>
  <c r="N516"/>
  <c r="M516"/>
  <c r="U516" s="1"/>
  <c r="V516" s="1"/>
  <c r="W516" s="1"/>
  <c r="O515"/>
  <c r="N515"/>
  <c r="M515"/>
  <c r="U515" s="1"/>
  <c r="V515" s="1"/>
  <c r="W515" s="1"/>
  <c r="O514"/>
  <c r="N514"/>
  <c r="M514"/>
  <c r="U514" s="1"/>
  <c r="V514" s="1"/>
  <c r="W514" s="1"/>
  <c r="O513"/>
  <c r="N513"/>
  <c r="M513"/>
  <c r="U513" s="1"/>
  <c r="V513" s="1"/>
  <c r="W513" s="1"/>
  <c r="O512"/>
  <c r="N512"/>
  <c r="M512"/>
  <c r="U512" s="1"/>
  <c r="V512" s="1"/>
  <c r="W512" s="1"/>
  <c r="O511"/>
  <c r="N511"/>
  <c r="M511"/>
  <c r="U511" s="1"/>
  <c r="V511" s="1"/>
  <c r="W511" s="1"/>
  <c r="O510"/>
  <c r="N510"/>
  <c r="M510"/>
  <c r="U510" s="1"/>
  <c r="V510" s="1"/>
  <c r="W510" s="1"/>
  <c r="O509"/>
  <c r="N509"/>
  <c r="M509"/>
  <c r="U509" s="1"/>
  <c r="V509" s="1"/>
  <c r="W509" s="1"/>
  <c r="O508"/>
  <c r="N508"/>
  <c r="M508"/>
  <c r="U508" s="1"/>
  <c r="V508" s="1"/>
  <c r="W508" s="1"/>
  <c r="O507"/>
  <c r="N507"/>
  <c r="M507"/>
  <c r="U507" s="1"/>
  <c r="V507" s="1"/>
  <c r="W507" s="1"/>
  <c r="O506"/>
  <c r="N506"/>
  <c r="M506"/>
  <c r="U506" s="1"/>
  <c r="V506" s="1"/>
  <c r="W506" s="1"/>
  <c r="O505"/>
  <c r="N505"/>
  <c r="M505"/>
  <c r="U505" s="1"/>
  <c r="V505" s="1"/>
  <c r="W505" s="1"/>
  <c r="O504"/>
  <c r="N504"/>
  <c r="M504"/>
  <c r="U504" s="1"/>
  <c r="V504" s="1"/>
  <c r="W504" s="1"/>
  <c r="O503"/>
  <c r="N503"/>
  <c r="M503"/>
  <c r="U503" s="1"/>
  <c r="V503" s="1"/>
  <c r="W503" s="1"/>
  <c r="O502"/>
  <c r="N502"/>
  <c r="M502"/>
  <c r="U502" s="1"/>
  <c r="V502" s="1"/>
  <c r="W502" s="1"/>
  <c r="O501"/>
  <c r="N501"/>
  <c r="M501"/>
  <c r="U501" s="1"/>
  <c r="V501" s="1"/>
  <c r="W501" s="1"/>
  <c r="O500"/>
  <c r="N500"/>
  <c r="M500"/>
  <c r="U500" s="1"/>
  <c r="V500" s="1"/>
  <c r="W500" s="1"/>
  <c r="O499"/>
  <c r="N499"/>
  <c r="M499"/>
  <c r="U499" s="1"/>
  <c r="V499" s="1"/>
  <c r="W499" s="1"/>
  <c r="O498"/>
  <c r="N498"/>
  <c r="M498"/>
  <c r="U498" s="1"/>
  <c r="V498" s="1"/>
  <c r="W498" s="1"/>
  <c r="O497"/>
  <c r="N497"/>
  <c r="M497"/>
  <c r="U497" s="1"/>
  <c r="V497" s="1"/>
  <c r="W497" s="1"/>
  <c r="O496"/>
  <c r="N496"/>
  <c r="M496"/>
  <c r="U496" s="1"/>
  <c r="V496" s="1"/>
  <c r="W496" s="1"/>
  <c r="O495"/>
  <c r="N495"/>
  <c r="M495"/>
  <c r="U495" s="1"/>
  <c r="V495" s="1"/>
  <c r="W495" s="1"/>
  <c r="O494"/>
  <c r="N494"/>
  <c r="M494"/>
  <c r="U494" s="1"/>
  <c r="V494" s="1"/>
  <c r="W494" s="1"/>
  <c r="O493"/>
  <c r="N493"/>
  <c r="M493"/>
  <c r="U493" s="1"/>
  <c r="V493" s="1"/>
  <c r="W493" s="1"/>
  <c r="O492"/>
  <c r="N492"/>
  <c r="M492"/>
  <c r="U492" s="1"/>
  <c r="V492" s="1"/>
  <c r="W492" s="1"/>
  <c r="O491"/>
  <c r="N491"/>
  <c r="M491"/>
  <c r="U491" s="1"/>
  <c r="V491" s="1"/>
  <c r="W491" s="1"/>
  <c r="O490"/>
  <c r="N490"/>
  <c r="M490"/>
  <c r="U490" s="1"/>
  <c r="V490" s="1"/>
  <c r="W490" s="1"/>
  <c r="O489"/>
  <c r="N489"/>
  <c r="M489"/>
  <c r="U489" s="1"/>
  <c r="V489" s="1"/>
  <c r="W489" s="1"/>
  <c r="O488"/>
  <c r="N488"/>
  <c r="M488"/>
  <c r="U488" s="1"/>
  <c r="V488" s="1"/>
  <c r="W488" s="1"/>
  <c r="O487"/>
  <c r="N487"/>
  <c r="M487"/>
  <c r="U487" s="1"/>
  <c r="V487" s="1"/>
  <c r="W487" s="1"/>
  <c r="O486"/>
  <c r="N486"/>
  <c r="M486"/>
  <c r="U486" s="1"/>
  <c r="V486" s="1"/>
  <c r="W486" s="1"/>
  <c r="O485"/>
  <c r="N485"/>
  <c r="M485"/>
  <c r="U485" s="1"/>
  <c r="V485" s="1"/>
  <c r="W485" s="1"/>
  <c r="O484"/>
  <c r="N484"/>
  <c r="M484"/>
  <c r="U484" s="1"/>
  <c r="V484" s="1"/>
  <c r="W484" s="1"/>
  <c r="O483"/>
  <c r="N483"/>
  <c r="M483"/>
  <c r="U483" s="1"/>
  <c r="V483" s="1"/>
  <c r="W483" s="1"/>
  <c r="O482"/>
  <c r="N482"/>
  <c r="M482"/>
  <c r="U482" s="1"/>
  <c r="V482" s="1"/>
  <c r="W482" s="1"/>
  <c r="O481"/>
  <c r="N481"/>
  <c r="M481"/>
  <c r="U481" s="1"/>
  <c r="V481" s="1"/>
  <c r="W481" s="1"/>
  <c r="O480"/>
  <c r="N480"/>
  <c r="M480"/>
  <c r="U480" s="1"/>
  <c r="V480" s="1"/>
  <c r="W480" s="1"/>
  <c r="O479"/>
  <c r="N479"/>
  <c r="M479"/>
  <c r="U479" s="1"/>
  <c r="V479" s="1"/>
  <c r="W479" s="1"/>
  <c r="O478"/>
  <c r="N478"/>
  <c r="M478"/>
  <c r="U478" s="1"/>
  <c r="V478" s="1"/>
  <c r="W478" s="1"/>
  <c r="O477"/>
  <c r="N477"/>
  <c r="M477"/>
  <c r="U477" s="1"/>
  <c r="V477" s="1"/>
  <c r="W477" s="1"/>
  <c r="O476"/>
  <c r="N476"/>
  <c r="M476"/>
  <c r="U476" s="1"/>
  <c r="V476" s="1"/>
  <c r="W476" s="1"/>
  <c r="O475"/>
  <c r="N475"/>
  <c r="M475"/>
  <c r="U475" s="1"/>
  <c r="V475" s="1"/>
  <c r="W475" s="1"/>
  <c r="O474"/>
  <c r="N474"/>
  <c r="M474"/>
  <c r="U474" s="1"/>
  <c r="V474" s="1"/>
  <c r="W474" s="1"/>
  <c r="O473"/>
  <c r="N473"/>
  <c r="M473"/>
  <c r="U473" s="1"/>
  <c r="V473" s="1"/>
  <c r="W473" s="1"/>
  <c r="O472"/>
  <c r="N472"/>
  <c r="M472"/>
  <c r="U472" s="1"/>
  <c r="V472" s="1"/>
  <c r="W472" s="1"/>
  <c r="O471"/>
  <c r="N471"/>
  <c r="M471"/>
  <c r="U471" s="1"/>
  <c r="V471" s="1"/>
  <c r="W471" s="1"/>
  <c r="O470"/>
  <c r="N470"/>
  <c r="M470"/>
  <c r="U470" s="1"/>
  <c r="V470" s="1"/>
  <c r="W470" s="1"/>
  <c r="O469"/>
  <c r="N469"/>
  <c r="M469"/>
  <c r="U469" s="1"/>
  <c r="V469" s="1"/>
  <c r="W469" s="1"/>
  <c r="O468"/>
  <c r="N468"/>
  <c r="M468"/>
  <c r="U468" s="1"/>
  <c r="V468" s="1"/>
  <c r="W468" s="1"/>
  <c r="O467"/>
  <c r="N467"/>
  <c r="M467"/>
  <c r="U467" s="1"/>
  <c r="V467" s="1"/>
  <c r="W467" s="1"/>
  <c r="O466"/>
  <c r="N466"/>
  <c r="M466"/>
  <c r="U466" s="1"/>
  <c r="V466" s="1"/>
  <c r="W466" s="1"/>
  <c r="O465"/>
  <c r="N465"/>
  <c r="M465"/>
  <c r="U465" s="1"/>
  <c r="V465" s="1"/>
  <c r="W465" s="1"/>
  <c r="O464"/>
  <c r="N464"/>
  <c r="M464"/>
  <c r="U464" s="1"/>
  <c r="V464" s="1"/>
  <c r="W464" s="1"/>
  <c r="O463"/>
  <c r="N463"/>
  <c r="M463"/>
  <c r="U463" s="1"/>
  <c r="V463" s="1"/>
  <c r="W463" s="1"/>
  <c r="O462"/>
  <c r="N462"/>
  <c r="M462"/>
  <c r="U462" s="1"/>
  <c r="V462" s="1"/>
  <c r="W462" s="1"/>
  <c r="O461"/>
  <c r="N461"/>
  <c r="M461"/>
  <c r="U461" s="1"/>
  <c r="V461" s="1"/>
  <c r="W461" s="1"/>
  <c r="O460"/>
  <c r="N460"/>
  <c r="M460"/>
  <c r="U460" s="1"/>
  <c r="V460" s="1"/>
  <c r="W460" s="1"/>
  <c r="O459"/>
  <c r="N459"/>
  <c r="M459"/>
  <c r="U459" s="1"/>
  <c r="V459" s="1"/>
  <c r="W459" s="1"/>
  <c r="O458"/>
  <c r="N458"/>
  <c r="M458"/>
  <c r="U458" s="1"/>
  <c r="V458" s="1"/>
  <c r="W458" s="1"/>
  <c r="O457"/>
  <c r="N457"/>
  <c r="M457"/>
  <c r="U457" s="1"/>
  <c r="V457" s="1"/>
  <c r="W457" s="1"/>
  <c r="O456"/>
  <c r="N456"/>
  <c r="M456"/>
  <c r="U456" s="1"/>
  <c r="V456" s="1"/>
  <c r="W456" s="1"/>
  <c r="O455"/>
  <c r="N455"/>
  <c r="M455"/>
  <c r="U455" s="1"/>
  <c r="V455" s="1"/>
  <c r="W455" s="1"/>
  <c r="O454"/>
  <c r="N454"/>
  <c r="M454"/>
  <c r="U454" s="1"/>
  <c r="V454" s="1"/>
  <c r="W454" s="1"/>
  <c r="O453"/>
  <c r="N453"/>
  <c r="M453"/>
  <c r="U453" s="1"/>
  <c r="V453" s="1"/>
  <c r="W453" s="1"/>
  <c r="O452"/>
  <c r="N452"/>
  <c r="M452"/>
  <c r="U452" s="1"/>
  <c r="V452" s="1"/>
  <c r="W452" s="1"/>
  <c r="O451"/>
  <c r="N451"/>
  <c r="M451"/>
  <c r="U451" s="1"/>
  <c r="V451" s="1"/>
  <c r="W451" s="1"/>
  <c r="O450"/>
  <c r="N450"/>
  <c r="M450"/>
  <c r="U450" s="1"/>
  <c r="V450" s="1"/>
  <c r="W450" s="1"/>
  <c r="O449"/>
  <c r="N449"/>
  <c r="M449"/>
  <c r="U449" s="1"/>
  <c r="V449" s="1"/>
  <c r="W449" s="1"/>
  <c r="O448"/>
  <c r="N448"/>
  <c r="M448"/>
  <c r="U448" s="1"/>
  <c r="V448" s="1"/>
  <c r="W448" s="1"/>
  <c r="O447"/>
  <c r="N447"/>
  <c r="M447"/>
  <c r="U447" s="1"/>
  <c r="V447" s="1"/>
  <c r="W447" s="1"/>
  <c r="O446"/>
  <c r="N446"/>
  <c r="M446"/>
  <c r="U446" s="1"/>
  <c r="V446" s="1"/>
  <c r="W446" s="1"/>
  <c r="O445"/>
  <c r="N445"/>
  <c r="M445"/>
  <c r="U445" s="1"/>
  <c r="V445" s="1"/>
  <c r="W445" s="1"/>
  <c r="O444"/>
  <c r="N444"/>
  <c r="M444"/>
  <c r="U444" s="1"/>
  <c r="V444" s="1"/>
  <c r="W444" s="1"/>
  <c r="O443"/>
  <c r="N443"/>
  <c r="M443"/>
  <c r="U443" s="1"/>
  <c r="V443" s="1"/>
  <c r="W443" s="1"/>
  <c r="O442"/>
  <c r="N442"/>
  <c r="M442"/>
  <c r="U442" s="1"/>
  <c r="V442" s="1"/>
  <c r="W442" s="1"/>
  <c r="O441"/>
  <c r="N441"/>
  <c r="M441"/>
  <c r="U441" s="1"/>
  <c r="V441" s="1"/>
  <c r="W441" s="1"/>
  <c r="O440"/>
  <c r="N440"/>
  <c r="M440"/>
  <c r="U440" s="1"/>
  <c r="V440" s="1"/>
  <c r="W440" s="1"/>
  <c r="O439"/>
  <c r="N439"/>
  <c r="M439"/>
  <c r="U439" s="1"/>
  <c r="V439" s="1"/>
  <c r="W439" s="1"/>
  <c r="O438"/>
  <c r="N438"/>
  <c r="M438"/>
  <c r="U438" s="1"/>
  <c r="V438" s="1"/>
  <c r="W438" s="1"/>
  <c r="O437"/>
  <c r="N437"/>
  <c r="M437"/>
  <c r="U437" s="1"/>
  <c r="V437" s="1"/>
  <c r="W437" s="1"/>
  <c r="O436"/>
  <c r="N436"/>
  <c r="M436"/>
  <c r="U436" s="1"/>
  <c r="V436" s="1"/>
  <c r="W436" s="1"/>
  <c r="O435"/>
  <c r="N435"/>
  <c r="M435"/>
  <c r="U435" s="1"/>
  <c r="V435" s="1"/>
  <c r="W435" s="1"/>
  <c r="O434"/>
  <c r="N434"/>
  <c r="M434"/>
  <c r="U434" s="1"/>
  <c r="V434" s="1"/>
  <c r="W434" s="1"/>
  <c r="O433"/>
  <c r="N433"/>
  <c r="M433"/>
  <c r="U433" s="1"/>
  <c r="V433" s="1"/>
  <c r="W433" s="1"/>
  <c r="O432"/>
  <c r="N432"/>
  <c r="M432"/>
  <c r="U432" s="1"/>
  <c r="V432" s="1"/>
  <c r="W432" s="1"/>
  <c r="O431"/>
  <c r="N431"/>
  <c r="M431"/>
  <c r="U431" s="1"/>
  <c r="V431" s="1"/>
  <c r="W431" s="1"/>
  <c r="O430"/>
  <c r="N430"/>
  <c r="M430"/>
  <c r="U430" s="1"/>
  <c r="V430" s="1"/>
  <c r="W430" s="1"/>
  <c r="O429"/>
  <c r="N429"/>
  <c r="M429"/>
  <c r="U429" s="1"/>
  <c r="V429" s="1"/>
  <c r="W429" s="1"/>
  <c r="O428"/>
  <c r="N428"/>
  <c r="M428"/>
  <c r="U428" s="1"/>
  <c r="V428" s="1"/>
  <c r="W428" s="1"/>
  <c r="O427"/>
  <c r="N427"/>
  <c r="M427"/>
  <c r="U427" s="1"/>
  <c r="V427" s="1"/>
  <c r="W427" s="1"/>
  <c r="O426"/>
  <c r="N426"/>
  <c r="M426"/>
  <c r="U426" s="1"/>
  <c r="V426" s="1"/>
  <c r="W426" s="1"/>
  <c r="O425"/>
  <c r="N425"/>
  <c r="M425"/>
  <c r="U425" s="1"/>
  <c r="V425" s="1"/>
  <c r="W425" s="1"/>
  <c r="O424"/>
  <c r="N424"/>
  <c r="M424"/>
  <c r="U424" s="1"/>
  <c r="V424" s="1"/>
  <c r="W424" s="1"/>
  <c r="O423"/>
  <c r="N423"/>
  <c r="M423"/>
  <c r="U423" s="1"/>
  <c r="V423" s="1"/>
  <c r="W423" s="1"/>
  <c r="O422"/>
  <c r="N422"/>
  <c r="M422"/>
  <c r="U422" s="1"/>
  <c r="V422" s="1"/>
  <c r="W422" s="1"/>
  <c r="O421"/>
  <c r="N421"/>
  <c r="M421"/>
  <c r="U421" s="1"/>
  <c r="V421" s="1"/>
  <c r="W421" s="1"/>
  <c r="O420"/>
  <c r="N420"/>
  <c r="M420"/>
  <c r="U420" s="1"/>
  <c r="V420" s="1"/>
  <c r="W420" s="1"/>
  <c r="O419"/>
  <c r="N419"/>
  <c r="M419"/>
  <c r="U419" s="1"/>
  <c r="V419" s="1"/>
  <c r="W419" s="1"/>
  <c r="O418"/>
  <c r="N418"/>
  <c r="M418"/>
  <c r="U418" s="1"/>
  <c r="V418" s="1"/>
  <c r="W418" s="1"/>
  <c r="O417"/>
  <c r="N417"/>
  <c r="M417"/>
  <c r="U417" s="1"/>
  <c r="V417" s="1"/>
  <c r="W417" s="1"/>
  <c r="O416"/>
  <c r="N416"/>
  <c r="M416"/>
  <c r="U416" s="1"/>
  <c r="V416" s="1"/>
  <c r="W416" s="1"/>
  <c r="O415"/>
  <c r="N415"/>
  <c r="M415"/>
  <c r="U415" s="1"/>
  <c r="V415" s="1"/>
  <c r="W415" s="1"/>
  <c r="O414"/>
  <c r="N414"/>
  <c r="M414"/>
  <c r="U414" s="1"/>
  <c r="V414" s="1"/>
  <c r="W414" s="1"/>
  <c r="O413"/>
  <c r="N413"/>
  <c r="M413"/>
  <c r="U413" s="1"/>
  <c r="V413" s="1"/>
  <c r="W413" s="1"/>
  <c r="O412"/>
  <c r="N412"/>
  <c r="M412"/>
  <c r="U412" s="1"/>
  <c r="V412" s="1"/>
  <c r="W412" s="1"/>
  <c r="O411"/>
  <c r="N411"/>
  <c r="M411"/>
  <c r="U411" s="1"/>
  <c r="V411" s="1"/>
  <c r="W411" s="1"/>
  <c r="O410"/>
  <c r="N410"/>
  <c r="M410"/>
  <c r="U410" s="1"/>
  <c r="V410" s="1"/>
  <c r="W410" s="1"/>
  <c r="O409"/>
  <c r="N409"/>
  <c r="M409"/>
  <c r="U409" s="1"/>
  <c r="V409" s="1"/>
  <c r="W409" s="1"/>
  <c r="O408"/>
  <c r="N408"/>
  <c r="M408"/>
  <c r="U408" s="1"/>
  <c r="V408" s="1"/>
  <c r="W408" s="1"/>
  <c r="O407"/>
  <c r="N407"/>
  <c r="M407"/>
  <c r="U407" s="1"/>
  <c r="V407" s="1"/>
  <c r="W407" s="1"/>
  <c r="O406"/>
  <c r="N406"/>
  <c r="M406"/>
  <c r="U406" s="1"/>
  <c r="V406" s="1"/>
  <c r="W406" s="1"/>
  <c r="O405"/>
  <c r="N405"/>
  <c r="M405"/>
  <c r="U405" s="1"/>
  <c r="V405" s="1"/>
  <c r="W405" s="1"/>
  <c r="O404"/>
  <c r="N404"/>
  <c r="M404"/>
  <c r="U404" s="1"/>
  <c r="V404" s="1"/>
  <c r="W404" s="1"/>
  <c r="O403"/>
  <c r="N403"/>
  <c r="M403"/>
  <c r="U403" s="1"/>
  <c r="V403" s="1"/>
  <c r="W403" s="1"/>
  <c r="O402"/>
  <c r="N402"/>
  <c r="M402"/>
  <c r="U402" s="1"/>
  <c r="V402" s="1"/>
  <c r="W402" s="1"/>
  <c r="O401"/>
  <c r="N401"/>
  <c r="M401"/>
  <c r="U401" s="1"/>
  <c r="V401" s="1"/>
  <c r="W401" s="1"/>
  <c r="O400"/>
  <c r="N400"/>
  <c r="M400"/>
  <c r="U400" s="1"/>
  <c r="V400" s="1"/>
  <c r="W400" s="1"/>
  <c r="O399"/>
  <c r="N399"/>
  <c r="M399"/>
  <c r="U399" s="1"/>
  <c r="V399" s="1"/>
  <c r="W399" s="1"/>
  <c r="O398"/>
  <c r="N398"/>
  <c r="M398"/>
  <c r="U398" s="1"/>
  <c r="V398" s="1"/>
  <c r="W398" s="1"/>
  <c r="O397"/>
  <c r="N397"/>
  <c r="M397"/>
  <c r="U397" s="1"/>
  <c r="V397" s="1"/>
  <c r="W397" s="1"/>
  <c r="O396"/>
  <c r="N396"/>
  <c r="M396"/>
  <c r="U396" s="1"/>
  <c r="V396" s="1"/>
  <c r="W396" s="1"/>
  <c r="O395"/>
  <c r="N395"/>
  <c r="M395"/>
  <c r="U395" s="1"/>
  <c r="V395" s="1"/>
  <c r="W395" s="1"/>
  <c r="O394"/>
  <c r="N394"/>
  <c r="M394"/>
  <c r="U394" s="1"/>
  <c r="V394" s="1"/>
  <c r="W394" s="1"/>
  <c r="O393"/>
  <c r="N393"/>
  <c r="M393"/>
  <c r="U393" s="1"/>
  <c r="V393" s="1"/>
  <c r="W393" s="1"/>
  <c r="O392"/>
  <c r="N392"/>
  <c r="M392"/>
  <c r="U392" s="1"/>
  <c r="V392" s="1"/>
  <c r="W392" s="1"/>
  <c r="O391"/>
  <c r="N391"/>
  <c r="M391"/>
  <c r="U391" s="1"/>
  <c r="V391" s="1"/>
  <c r="W391" s="1"/>
  <c r="O390"/>
  <c r="N390"/>
  <c r="M390"/>
  <c r="U390" s="1"/>
  <c r="V390" s="1"/>
  <c r="W390" s="1"/>
  <c r="O389"/>
  <c r="N389"/>
  <c r="M389"/>
  <c r="U389" s="1"/>
  <c r="V389" s="1"/>
  <c r="W389" s="1"/>
  <c r="O388"/>
  <c r="N388"/>
  <c r="M388"/>
  <c r="U388" s="1"/>
  <c r="V388" s="1"/>
  <c r="W388" s="1"/>
  <c r="O387"/>
  <c r="N387"/>
  <c r="M387"/>
  <c r="U387" s="1"/>
  <c r="V387" s="1"/>
  <c r="W387" s="1"/>
  <c r="O386"/>
  <c r="N386"/>
  <c r="M386"/>
  <c r="U386" s="1"/>
  <c r="V386" s="1"/>
  <c r="W386" s="1"/>
  <c r="O385"/>
  <c r="N385"/>
  <c r="M385"/>
  <c r="U385" s="1"/>
  <c r="V385" s="1"/>
  <c r="W385" s="1"/>
  <c r="O384"/>
  <c r="N384"/>
  <c r="M384"/>
  <c r="U384" s="1"/>
  <c r="V384" s="1"/>
  <c r="W384" s="1"/>
  <c r="O383"/>
  <c r="N383"/>
  <c r="M383"/>
  <c r="U383" s="1"/>
  <c r="V383" s="1"/>
  <c r="W383" s="1"/>
  <c r="O382"/>
  <c r="N382"/>
  <c r="M382"/>
  <c r="U382" s="1"/>
  <c r="V382" s="1"/>
  <c r="W382" s="1"/>
  <c r="O381"/>
  <c r="N381"/>
  <c r="M381"/>
  <c r="U381" s="1"/>
  <c r="V381" s="1"/>
  <c r="W381" s="1"/>
  <c r="O380"/>
  <c r="N380"/>
  <c r="M380"/>
  <c r="U380" s="1"/>
  <c r="V380" s="1"/>
  <c r="W380" s="1"/>
  <c r="O379"/>
  <c r="N379"/>
  <c r="M379"/>
  <c r="U379" s="1"/>
  <c r="V379" s="1"/>
  <c r="W379" s="1"/>
  <c r="O378"/>
  <c r="N378"/>
  <c r="M378"/>
  <c r="U378" s="1"/>
  <c r="V378" s="1"/>
  <c r="W378" s="1"/>
  <c r="O377"/>
  <c r="N377"/>
  <c r="M377"/>
  <c r="U377" s="1"/>
  <c r="V377" s="1"/>
  <c r="W377" s="1"/>
  <c r="O376"/>
  <c r="N376"/>
  <c r="M376"/>
  <c r="U376" s="1"/>
  <c r="V376" s="1"/>
  <c r="W376" s="1"/>
  <c r="O375"/>
  <c r="N375"/>
  <c r="M375"/>
  <c r="U375" s="1"/>
  <c r="V375" s="1"/>
  <c r="W375" s="1"/>
  <c r="O374"/>
  <c r="N374"/>
  <c r="M374"/>
  <c r="U374" s="1"/>
  <c r="V374" s="1"/>
  <c r="W374" s="1"/>
  <c r="O373"/>
  <c r="N373"/>
  <c r="M373"/>
  <c r="U373" s="1"/>
  <c r="V373" s="1"/>
  <c r="W373" s="1"/>
  <c r="O372"/>
  <c r="N372"/>
  <c r="M372"/>
  <c r="U372" s="1"/>
  <c r="V372" s="1"/>
  <c r="W372" s="1"/>
  <c r="O371"/>
  <c r="N371"/>
  <c r="M371"/>
  <c r="U371" s="1"/>
  <c r="V371" s="1"/>
  <c r="W371" s="1"/>
  <c r="O370"/>
  <c r="N370"/>
  <c r="M370"/>
  <c r="U370" s="1"/>
  <c r="V370" s="1"/>
  <c r="W370" s="1"/>
  <c r="O369"/>
  <c r="N369"/>
  <c r="M369"/>
  <c r="U369" s="1"/>
  <c r="V369" s="1"/>
  <c r="W369" s="1"/>
  <c r="O368"/>
  <c r="N368"/>
  <c r="M368"/>
  <c r="U368" s="1"/>
  <c r="V368" s="1"/>
  <c r="W368" s="1"/>
  <c r="O367"/>
  <c r="N367"/>
  <c r="M367"/>
  <c r="U367" s="1"/>
  <c r="V367" s="1"/>
  <c r="W367" s="1"/>
  <c r="O366"/>
  <c r="N366"/>
  <c r="M366"/>
  <c r="U366" s="1"/>
  <c r="V366" s="1"/>
  <c r="W366" s="1"/>
  <c r="O365"/>
  <c r="N365"/>
  <c r="M365"/>
  <c r="U365" s="1"/>
  <c r="V365" s="1"/>
  <c r="W365" s="1"/>
  <c r="O364"/>
  <c r="N364"/>
  <c r="M364"/>
  <c r="U364" s="1"/>
  <c r="V364" s="1"/>
  <c r="W364" s="1"/>
  <c r="O363"/>
  <c r="N363"/>
  <c r="M363"/>
  <c r="U363" s="1"/>
  <c r="V363" s="1"/>
  <c r="W363" s="1"/>
  <c r="O362"/>
  <c r="N362"/>
  <c r="M362"/>
  <c r="U362" s="1"/>
  <c r="V362" s="1"/>
  <c r="W362" s="1"/>
  <c r="O361"/>
  <c r="N361"/>
  <c r="M361"/>
  <c r="U361" s="1"/>
  <c r="V361" s="1"/>
  <c r="W361" s="1"/>
  <c r="O360"/>
  <c r="N360"/>
  <c r="M360"/>
  <c r="U360" s="1"/>
  <c r="V360" s="1"/>
  <c r="W360" s="1"/>
  <c r="O359"/>
  <c r="N359"/>
  <c r="M359"/>
  <c r="U359" s="1"/>
  <c r="V359" s="1"/>
  <c r="W359" s="1"/>
  <c r="O358"/>
  <c r="N358"/>
  <c r="M358"/>
  <c r="U358" s="1"/>
  <c r="V358" s="1"/>
  <c r="W358" s="1"/>
  <c r="O357"/>
  <c r="N357"/>
  <c r="M357"/>
  <c r="U357" s="1"/>
  <c r="V357" s="1"/>
  <c r="W357" s="1"/>
  <c r="O356"/>
  <c r="N356"/>
  <c r="M356"/>
  <c r="U356" s="1"/>
  <c r="V356" s="1"/>
  <c r="W356" s="1"/>
  <c r="O355"/>
  <c r="N355"/>
  <c r="M355"/>
  <c r="U355" s="1"/>
  <c r="V355" s="1"/>
  <c r="W355" s="1"/>
  <c r="O354"/>
  <c r="N354"/>
  <c r="M354"/>
  <c r="U354" s="1"/>
  <c r="V354" s="1"/>
  <c r="W354" s="1"/>
  <c r="O353"/>
  <c r="N353"/>
  <c r="M353"/>
  <c r="U353" s="1"/>
  <c r="V353" s="1"/>
  <c r="W353" s="1"/>
  <c r="O352"/>
  <c r="N352"/>
  <c r="M352"/>
  <c r="U352" s="1"/>
  <c r="V352" s="1"/>
  <c r="W352" s="1"/>
  <c r="O351"/>
  <c r="N351"/>
  <c r="M351"/>
  <c r="U351" s="1"/>
  <c r="V351" s="1"/>
  <c r="W351" s="1"/>
  <c r="O350"/>
  <c r="N350"/>
  <c r="M350"/>
  <c r="U350" s="1"/>
  <c r="V350" s="1"/>
  <c r="W350" s="1"/>
  <c r="O349"/>
  <c r="N349"/>
  <c r="M349"/>
  <c r="U349" s="1"/>
  <c r="V349" s="1"/>
  <c r="W349" s="1"/>
  <c r="O348"/>
  <c r="N348"/>
  <c r="M348"/>
  <c r="U348" s="1"/>
  <c r="V348" s="1"/>
  <c r="W348" s="1"/>
  <c r="O347"/>
  <c r="N347"/>
  <c r="M347"/>
  <c r="U347" s="1"/>
  <c r="V347" s="1"/>
  <c r="W347" s="1"/>
  <c r="O346"/>
  <c r="N346"/>
  <c r="M346"/>
  <c r="U346" s="1"/>
  <c r="V346" s="1"/>
  <c r="W346" s="1"/>
  <c r="O345"/>
  <c r="N345"/>
  <c r="M345"/>
  <c r="U345" s="1"/>
  <c r="V345" s="1"/>
  <c r="W345" s="1"/>
  <c r="O344"/>
  <c r="N344"/>
  <c r="M344"/>
  <c r="U344" s="1"/>
  <c r="V344" s="1"/>
  <c r="W344" s="1"/>
  <c r="O343"/>
  <c r="N343"/>
  <c r="M343"/>
  <c r="U343" s="1"/>
  <c r="V343" s="1"/>
  <c r="W343" s="1"/>
  <c r="O342"/>
  <c r="N342"/>
  <c r="M342"/>
  <c r="U342" s="1"/>
  <c r="V342" s="1"/>
  <c r="W342" s="1"/>
  <c r="O341"/>
  <c r="N341"/>
  <c r="M341"/>
  <c r="U341" s="1"/>
  <c r="V341" s="1"/>
  <c r="W341" s="1"/>
  <c r="O340"/>
  <c r="N340"/>
  <c r="M340"/>
  <c r="U340" s="1"/>
  <c r="V340" s="1"/>
  <c r="W340" s="1"/>
  <c r="O339"/>
  <c r="N339"/>
  <c r="M339"/>
  <c r="U339" s="1"/>
  <c r="V339" s="1"/>
  <c r="W339" s="1"/>
  <c r="O338"/>
  <c r="N338"/>
  <c r="M338"/>
  <c r="U338" s="1"/>
  <c r="V338" s="1"/>
  <c r="W338" s="1"/>
  <c r="O337"/>
  <c r="N337"/>
  <c r="M337"/>
  <c r="U337" s="1"/>
  <c r="V337" s="1"/>
  <c r="W337" s="1"/>
  <c r="O336"/>
  <c r="N336"/>
  <c r="M336"/>
  <c r="U336" s="1"/>
  <c r="V336" s="1"/>
  <c r="W336" s="1"/>
  <c r="O335"/>
  <c r="N335"/>
  <c r="M335"/>
  <c r="U335" s="1"/>
  <c r="V335" s="1"/>
  <c r="W335" s="1"/>
  <c r="O334"/>
  <c r="N334"/>
  <c r="M334"/>
  <c r="U334" s="1"/>
  <c r="V334" s="1"/>
  <c r="W334" s="1"/>
  <c r="O333"/>
  <c r="N333"/>
  <c r="M333"/>
  <c r="U333" s="1"/>
  <c r="V333" s="1"/>
  <c r="W333" s="1"/>
  <c r="O332"/>
  <c r="N332"/>
  <c r="M332"/>
  <c r="U332" s="1"/>
  <c r="V332" s="1"/>
  <c r="W332" s="1"/>
  <c r="O331"/>
  <c r="N331"/>
  <c r="M331"/>
  <c r="U331" s="1"/>
  <c r="V331" s="1"/>
  <c r="W331" s="1"/>
  <c r="O330"/>
  <c r="N330"/>
  <c r="M330"/>
  <c r="U330" s="1"/>
  <c r="V330" s="1"/>
  <c r="W330" s="1"/>
  <c r="O329"/>
  <c r="N329"/>
  <c r="M329"/>
  <c r="U329" s="1"/>
  <c r="V329" s="1"/>
  <c r="W329" s="1"/>
  <c r="O328"/>
  <c r="N328"/>
  <c r="M328"/>
  <c r="U328" s="1"/>
  <c r="V328" s="1"/>
  <c r="W328" s="1"/>
  <c r="O327"/>
  <c r="N327"/>
  <c r="M327"/>
  <c r="U327" s="1"/>
  <c r="V327" s="1"/>
  <c r="W327" s="1"/>
  <c r="O326"/>
  <c r="N326"/>
  <c r="M326"/>
  <c r="U326" s="1"/>
  <c r="V326" s="1"/>
  <c r="W326" s="1"/>
  <c r="O325"/>
  <c r="N325"/>
  <c r="M325"/>
  <c r="U325" s="1"/>
  <c r="V325" s="1"/>
  <c r="W325" s="1"/>
  <c r="O324"/>
  <c r="N324"/>
  <c r="M324"/>
  <c r="U324" s="1"/>
  <c r="V324" s="1"/>
  <c r="W324" s="1"/>
  <c r="O323"/>
  <c r="N323"/>
  <c r="M323"/>
  <c r="U323" s="1"/>
  <c r="V323" s="1"/>
  <c r="W323" s="1"/>
  <c r="O322"/>
  <c r="N322"/>
  <c r="M322"/>
  <c r="U322" s="1"/>
  <c r="V322" s="1"/>
  <c r="W322" s="1"/>
  <c r="O321"/>
  <c r="N321"/>
  <c r="M321"/>
  <c r="U321" s="1"/>
  <c r="V321" s="1"/>
  <c r="W321" s="1"/>
  <c r="O320"/>
  <c r="N320"/>
  <c r="M320"/>
  <c r="U320" s="1"/>
  <c r="V320" s="1"/>
  <c r="W320" s="1"/>
  <c r="O319"/>
  <c r="N319"/>
  <c r="M319"/>
  <c r="U319" s="1"/>
  <c r="V319" s="1"/>
  <c r="W319" s="1"/>
  <c r="O318"/>
  <c r="N318"/>
  <c r="M318"/>
  <c r="U318" s="1"/>
  <c r="V318" s="1"/>
  <c r="W318" s="1"/>
  <c r="O317"/>
  <c r="N317"/>
  <c r="M317"/>
  <c r="U317" s="1"/>
  <c r="V317" s="1"/>
  <c r="W317" s="1"/>
  <c r="O316"/>
  <c r="N316"/>
  <c r="M316"/>
  <c r="U316" s="1"/>
  <c r="V316" s="1"/>
  <c r="W316" s="1"/>
  <c r="O315"/>
  <c r="N315"/>
  <c r="M315"/>
  <c r="U315" s="1"/>
  <c r="V315" s="1"/>
  <c r="W315" s="1"/>
  <c r="O314"/>
  <c r="N314"/>
  <c r="M314"/>
  <c r="U314" s="1"/>
  <c r="V314" s="1"/>
  <c r="W314" s="1"/>
  <c r="O313"/>
  <c r="N313"/>
  <c r="M313"/>
  <c r="U313" s="1"/>
  <c r="V313" s="1"/>
  <c r="W313" s="1"/>
  <c r="O312"/>
  <c r="N312"/>
  <c r="M312"/>
  <c r="U312" s="1"/>
  <c r="V312" s="1"/>
  <c r="W312" s="1"/>
  <c r="O311"/>
  <c r="N311"/>
  <c r="M311"/>
  <c r="U311" s="1"/>
  <c r="V311" s="1"/>
  <c r="W311" s="1"/>
  <c r="O310"/>
  <c r="N310"/>
  <c r="M310"/>
  <c r="U310" s="1"/>
  <c r="V310" s="1"/>
  <c r="W310" s="1"/>
  <c r="O309"/>
  <c r="N309"/>
  <c r="M309"/>
  <c r="U309" s="1"/>
  <c r="V309" s="1"/>
  <c r="W309" s="1"/>
  <c r="O308"/>
  <c r="N308"/>
  <c r="M308"/>
  <c r="U308" s="1"/>
  <c r="V308" s="1"/>
  <c r="W308" s="1"/>
  <c r="O307"/>
  <c r="N307"/>
  <c r="M307"/>
  <c r="U307" s="1"/>
  <c r="V307" s="1"/>
  <c r="W307" s="1"/>
  <c r="O306"/>
  <c r="N306"/>
  <c r="M306"/>
  <c r="U306" s="1"/>
  <c r="V306" s="1"/>
  <c r="W306" s="1"/>
  <c r="O305"/>
  <c r="N305"/>
  <c r="M305"/>
  <c r="U305" s="1"/>
  <c r="V305" s="1"/>
  <c r="W305" s="1"/>
  <c r="O304"/>
  <c r="N304"/>
  <c r="M304"/>
  <c r="U304" s="1"/>
  <c r="V304" s="1"/>
  <c r="W304" s="1"/>
  <c r="O303"/>
  <c r="N303"/>
  <c r="M303"/>
  <c r="U303" s="1"/>
  <c r="V303" s="1"/>
  <c r="W303" s="1"/>
  <c r="O302"/>
  <c r="N302"/>
  <c r="M302"/>
  <c r="U302" s="1"/>
  <c r="V302" s="1"/>
  <c r="W302" s="1"/>
  <c r="O301"/>
  <c r="N301"/>
  <c r="M301"/>
  <c r="U301" s="1"/>
  <c r="V301" s="1"/>
  <c r="W301" s="1"/>
  <c r="O300"/>
  <c r="N300"/>
  <c r="M300"/>
  <c r="U300" s="1"/>
  <c r="V300" s="1"/>
  <c r="W300" s="1"/>
  <c r="O299"/>
  <c r="N299"/>
  <c r="M299"/>
  <c r="U299" s="1"/>
  <c r="V299" s="1"/>
  <c r="W299" s="1"/>
  <c r="O298"/>
  <c r="N298"/>
  <c r="M298"/>
  <c r="U298" s="1"/>
  <c r="V298" s="1"/>
  <c r="W298" s="1"/>
  <c r="O297"/>
  <c r="N297"/>
  <c r="M297"/>
  <c r="U297" s="1"/>
  <c r="V297" s="1"/>
  <c r="W297" s="1"/>
  <c r="O296"/>
  <c r="N296"/>
  <c r="M296"/>
  <c r="U296" s="1"/>
  <c r="V296" s="1"/>
  <c r="W296" s="1"/>
  <c r="O295"/>
  <c r="N295"/>
  <c r="M295"/>
  <c r="U295" s="1"/>
  <c r="V295" s="1"/>
  <c r="W295" s="1"/>
  <c r="O294"/>
  <c r="N294"/>
  <c r="M294"/>
  <c r="U294" s="1"/>
  <c r="V294" s="1"/>
  <c r="W294" s="1"/>
  <c r="O293"/>
  <c r="N293"/>
  <c r="M293"/>
  <c r="U293" s="1"/>
  <c r="V293" s="1"/>
  <c r="W293" s="1"/>
  <c r="O292"/>
  <c r="N292"/>
  <c r="M292"/>
  <c r="U292" s="1"/>
  <c r="V292" s="1"/>
  <c r="W292" s="1"/>
  <c r="O291"/>
  <c r="N291"/>
  <c r="M291"/>
  <c r="U291" s="1"/>
  <c r="V291" s="1"/>
  <c r="W291" s="1"/>
  <c r="O290"/>
  <c r="N290"/>
  <c r="M290"/>
  <c r="U290" s="1"/>
  <c r="V290" s="1"/>
  <c r="W290" s="1"/>
  <c r="O289"/>
  <c r="N289"/>
  <c r="M289"/>
  <c r="U289" s="1"/>
  <c r="V289" s="1"/>
  <c r="W289" s="1"/>
  <c r="O288"/>
  <c r="N288"/>
  <c r="M288"/>
  <c r="U288" s="1"/>
  <c r="V288" s="1"/>
  <c r="W288" s="1"/>
  <c r="O287"/>
  <c r="N287"/>
  <c r="M287"/>
  <c r="U287" s="1"/>
  <c r="V287" s="1"/>
  <c r="W287" s="1"/>
  <c r="O286"/>
  <c r="N286"/>
  <c r="M286"/>
  <c r="U286" s="1"/>
  <c r="V286" s="1"/>
  <c r="W286" s="1"/>
  <c r="O285"/>
  <c r="N285"/>
  <c r="M285"/>
  <c r="U285" s="1"/>
  <c r="V285" s="1"/>
  <c r="W285" s="1"/>
  <c r="O284"/>
  <c r="N284"/>
  <c r="M284"/>
  <c r="U284" s="1"/>
  <c r="V284" s="1"/>
  <c r="W284" s="1"/>
  <c r="O283"/>
  <c r="N283"/>
  <c r="M283"/>
  <c r="U283" s="1"/>
  <c r="V283" s="1"/>
  <c r="W283" s="1"/>
  <c r="O282"/>
  <c r="N282"/>
  <c r="M282"/>
  <c r="U282" s="1"/>
  <c r="V282" s="1"/>
  <c r="W282" s="1"/>
  <c r="O281"/>
  <c r="N281"/>
  <c r="M281"/>
  <c r="U281" s="1"/>
  <c r="V281" s="1"/>
  <c r="W281" s="1"/>
  <c r="O280"/>
  <c r="N280"/>
  <c r="M280"/>
  <c r="U280" s="1"/>
  <c r="V280" s="1"/>
  <c r="W280" s="1"/>
  <c r="O279"/>
  <c r="N279"/>
  <c r="M279"/>
  <c r="U279" s="1"/>
  <c r="V279" s="1"/>
  <c r="W279" s="1"/>
  <c r="O278"/>
  <c r="N278"/>
  <c r="M278"/>
  <c r="U278" s="1"/>
  <c r="V278" s="1"/>
  <c r="W278" s="1"/>
  <c r="O277"/>
  <c r="N277"/>
  <c r="M277"/>
  <c r="U277" s="1"/>
  <c r="V277" s="1"/>
  <c r="W277" s="1"/>
  <c r="O276"/>
  <c r="N276"/>
  <c r="M276"/>
  <c r="U276" s="1"/>
  <c r="V276" s="1"/>
  <c r="W276" s="1"/>
  <c r="O275"/>
  <c r="N275"/>
  <c r="M275"/>
  <c r="U275" s="1"/>
  <c r="V275" s="1"/>
  <c r="W275" s="1"/>
  <c r="O274"/>
  <c r="N274"/>
  <c r="M274"/>
  <c r="U274" s="1"/>
  <c r="V274" s="1"/>
  <c r="W274" s="1"/>
  <c r="O273"/>
  <c r="N273"/>
  <c r="M273"/>
  <c r="U273" s="1"/>
  <c r="V273" s="1"/>
  <c r="W273" s="1"/>
  <c r="O272"/>
  <c r="N272"/>
  <c r="M272"/>
  <c r="U272" s="1"/>
  <c r="V272" s="1"/>
  <c r="W272" s="1"/>
  <c r="O271"/>
  <c r="N271"/>
  <c r="M271"/>
  <c r="U271" s="1"/>
  <c r="V271" s="1"/>
  <c r="W271" s="1"/>
  <c r="O270"/>
  <c r="N270"/>
  <c r="M270"/>
  <c r="U270" s="1"/>
  <c r="V270" s="1"/>
  <c r="W270" s="1"/>
  <c r="O269"/>
  <c r="N269"/>
  <c r="M269"/>
  <c r="U269" s="1"/>
  <c r="V269" s="1"/>
  <c r="W269" s="1"/>
  <c r="O268"/>
  <c r="N268"/>
  <c r="M268"/>
  <c r="U268" s="1"/>
  <c r="V268" s="1"/>
  <c r="W268" s="1"/>
  <c r="O267"/>
  <c r="N267"/>
  <c r="M267"/>
  <c r="U267" s="1"/>
  <c r="V267" s="1"/>
  <c r="W267" s="1"/>
  <c r="O266"/>
  <c r="N266"/>
  <c r="M266"/>
  <c r="U266" s="1"/>
  <c r="V266" s="1"/>
  <c r="W266" s="1"/>
  <c r="O265"/>
  <c r="N265"/>
  <c r="M265"/>
  <c r="U265" s="1"/>
  <c r="V265" s="1"/>
  <c r="W265" s="1"/>
  <c r="O264"/>
  <c r="N264"/>
  <c r="M264"/>
  <c r="U264" s="1"/>
  <c r="V264" s="1"/>
  <c r="W264" s="1"/>
  <c r="O263"/>
  <c r="N263"/>
  <c r="M263"/>
  <c r="U263" s="1"/>
  <c r="V263" s="1"/>
  <c r="W263" s="1"/>
  <c r="O262"/>
  <c r="N262"/>
  <c r="M262"/>
  <c r="U262" s="1"/>
  <c r="V262" s="1"/>
  <c r="W262" s="1"/>
  <c r="O261"/>
  <c r="N261"/>
  <c r="M261"/>
  <c r="U261" s="1"/>
  <c r="V261" s="1"/>
  <c r="W261" s="1"/>
  <c r="O260"/>
  <c r="N260"/>
  <c r="M260"/>
  <c r="U260" s="1"/>
  <c r="V260" s="1"/>
  <c r="W260" s="1"/>
  <c r="O259"/>
  <c r="N259"/>
  <c r="M259"/>
  <c r="U259" s="1"/>
  <c r="V259" s="1"/>
  <c r="W259" s="1"/>
  <c r="O258"/>
  <c r="N258"/>
  <c r="M258"/>
  <c r="U258" s="1"/>
  <c r="V258" s="1"/>
  <c r="W258" s="1"/>
  <c r="O257"/>
  <c r="N257"/>
  <c r="M257"/>
  <c r="U257" s="1"/>
  <c r="V257" s="1"/>
  <c r="W257" s="1"/>
  <c r="O256"/>
  <c r="N256"/>
  <c r="M256"/>
  <c r="U256" s="1"/>
  <c r="V256" s="1"/>
  <c r="W256" s="1"/>
  <c r="O255"/>
  <c r="N255"/>
  <c r="M255"/>
  <c r="U255" s="1"/>
  <c r="V255" s="1"/>
  <c r="W255" s="1"/>
  <c r="O254"/>
  <c r="N254"/>
  <c r="M254"/>
  <c r="U254" s="1"/>
  <c r="V254" s="1"/>
  <c r="W254" s="1"/>
  <c r="O253"/>
  <c r="N253"/>
  <c r="M253"/>
  <c r="U253" s="1"/>
  <c r="V253" s="1"/>
  <c r="W253" s="1"/>
  <c r="O252"/>
  <c r="N252"/>
  <c r="M252"/>
  <c r="U252" s="1"/>
  <c r="V252" s="1"/>
  <c r="W252" s="1"/>
  <c r="O251"/>
  <c r="N251"/>
  <c r="M251"/>
  <c r="U251" s="1"/>
  <c r="V251" s="1"/>
  <c r="W251" s="1"/>
  <c r="O250"/>
  <c r="N250"/>
  <c r="M250"/>
  <c r="U250" s="1"/>
  <c r="V250" s="1"/>
  <c r="W250" s="1"/>
  <c r="O249"/>
  <c r="N249"/>
  <c r="M249"/>
  <c r="U249" s="1"/>
  <c r="V249" s="1"/>
  <c r="W249" s="1"/>
  <c r="O248"/>
  <c r="N248"/>
  <c r="M248"/>
  <c r="U248" s="1"/>
  <c r="V248" s="1"/>
  <c r="W248" s="1"/>
  <c r="O247"/>
  <c r="N247"/>
  <c r="M247"/>
  <c r="U247" s="1"/>
  <c r="V247" s="1"/>
  <c r="W247" s="1"/>
  <c r="O246"/>
  <c r="N246"/>
  <c r="M246"/>
  <c r="U246" s="1"/>
  <c r="V246" s="1"/>
  <c r="W246" s="1"/>
  <c r="O245"/>
  <c r="N245"/>
  <c r="M245"/>
  <c r="U245" s="1"/>
  <c r="V245" s="1"/>
  <c r="W245" s="1"/>
  <c r="O244"/>
  <c r="N244"/>
  <c r="M244"/>
  <c r="U244" s="1"/>
  <c r="V244" s="1"/>
  <c r="W244" s="1"/>
  <c r="O243"/>
  <c r="N243"/>
  <c r="M243"/>
  <c r="U243" s="1"/>
  <c r="V243" s="1"/>
  <c r="W243" s="1"/>
  <c r="O242"/>
  <c r="N242"/>
  <c r="M242"/>
  <c r="U242" s="1"/>
  <c r="V242" s="1"/>
  <c r="W242" s="1"/>
  <c r="O241"/>
  <c r="N241"/>
  <c r="M241"/>
  <c r="U241" s="1"/>
  <c r="V241" s="1"/>
  <c r="W241" s="1"/>
  <c r="O240"/>
  <c r="N240"/>
  <c r="M240"/>
  <c r="U240" s="1"/>
  <c r="V240" s="1"/>
  <c r="W240" s="1"/>
  <c r="O239"/>
  <c r="N239"/>
  <c r="M239"/>
  <c r="U239" s="1"/>
  <c r="V239" s="1"/>
  <c r="W239" s="1"/>
  <c r="O238"/>
  <c r="N238"/>
  <c r="M238"/>
  <c r="U238" s="1"/>
  <c r="V238" s="1"/>
  <c r="W238" s="1"/>
  <c r="O237"/>
  <c r="N237"/>
  <c r="M237"/>
  <c r="U237" s="1"/>
  <c r="V237" s="1"/>
  <c r="W237" s="1"/>
  <c r="O236"/>
  <c r="N236"/>
  <c r="M236"/>
  <c r="U236" s="1"/>
  <c r="V236" s="1"/>
  <c r="W236" s="1"/>
  <c r="O235"/>
  <c r="N235"/>
  <c r="M235"/>
  <c r="U235" s="1"/>
  <c r="V235" s="1"/>
  <c r="W235" s="1"/>
  <c r="O234"/>
  <c r="N234"/>
  <c r="M234"/>
  <c r="U234" s="1"/>
  <c r="V234" s="1"/>
  <c r="W234" s="1"/>
  <c r="O233"/>
  <c r="N233"/>
  <c r="M233"/>
  <c r="U233" s="1"/>
  <c r="V233" s="1"/>
  <c r="W233" s="1"/>
  <c r="O232"/>
  <c r="N232"/>
  <c r="M232"/>
  <c r="U232" s="1"/>
  <c r="V232" s="1"/>
  <c r="W232" s="1"/>
  <c r="O231"/>
  <c r="N231"/>
  <c r="M231"/>
  <c r="U231" s="1"/>
  <c r="V231" s="1"/>
  <c r="W231" s="1"/>
  <c r="O230"/>
  <c r="N230"/>
  <c r="M230"/>
  <c r="U230" s="1"/>
  <c r="V230" s="1"/>
  <c r="W230" s="1"/>
  <c r="O229"/>
  <c r="N229"/>
  <c r="M229"/>
  <c r="U229" s="1"/>
  <c r="V229" s="1"/>
  <c r="W229" s="1"/>
  <c r="O228"/>
  <c r="N228"/>
  <c r="M228"/>
  <c r="U228" s="1"/>
  <c r="V228" s="1"/>
  <c r="W228" s="1"/>
  <c r="O227"/>
  <c r="N227"/>
  <c r="M227"/>
  <c r="U227" s="1"/>
  <c r="V227" s="1"/>
  <c r="W227" s="1"/>
  <c r="O226"/>
  <c r="N226"/>
  <c r="M226"/>
  <c r="U226" s="1"/>
  <c r="V226" s="1"/>
  <c r="W226" s="1"/>
  <c r="O225"/>
  <c r="N225"/>
  <c r="M225"/>
  <c r="U225" s="1"/>
  <c r="V225" s="1"/>
  <c r="W225" s="1"/>
  <c r="O224"/>
  <c r="N224"/>
  <c r="M224"/>
  <c r="U224" s="1"/>
  <c r="V224" s="1"/>
  <c r="W224" s="1"/>
  <c r="O223"/>
  <c r="N223"/>
  <c r="M223"/>
  <c r="U223" s="1"/>
  <c r="V223" s="1"/>
  <c r="W223" s="1"/>
  <c r="O222"/>
  <c r="N222"/>
  <c r="M222"/>
  <c r="U222" s="1"/>
  <c r="V222" s="1"/>
  <c r="W222" s="1"/>
  <c r="O221"/>
  <c r="N221"/>
  <c r="M221"/>
  <c r="U221" s="1"/>
  <c r="V221" s="1"/>
  <c r="W221" s="1"/>
  <c r="O220"/>
  <c r="N220"/>
  <c r="M220"/>
  <c r="U220" s="1"/>
  <c r="V220" s="1"/>
  <c r="W220" s="1"/>
  <c r="O219"/>
  <c r="N219"/>
  <c r="M219"/>
  <c r="U219" s="1"/>
  <c r="V219" s="1"/>
  <c r="W219" s="1"/>
  <c r="O218"/>
  <c r="N218"/>
  <c r="M218"/>
  <c r="U218" s="1"/>
  <c r="V218" s="1"/>
  <c r="W218" s="1"/>
  <c r="O217"/>
  <c r="N217"/>
  <c r="M217"/>
  <c r="U217" s="1"/>
  <c r="V217" s="1"/>
  <c r="W217" s="1"/>
  <c r="O216"/>
  <c r="N216"/>
  <c r="M216"/>
  <c r="U216" s="1"/>
  <c r="V216" s="1"/>
  <c r="W216" s="1"/>
  <c r="O215"/>
  <c r="N215"/>
  <c r="M215"/>
  <c r="U215" s="1"/>
  <c r="V215" s="1"/>
  <c r="W215" s="1"/>
  <c r="O214"/>
  <c r="N214"/>
  <c r="M214"/>
  <c r="U214" s="1"/>
  <c r="V214" s="1"/>
  <c r="W214" s="1"/>
  <c r="O213"/>
  <c r="N213"/>
  <c r="M213"/>
  <c r="U213" s="1"/>
  <c r="V213" s="1"/>
  <c r="W213" s="1"/>
  <c r="O212"/>
  <c r="N212"/>
  <c r="M212"/>
  <c r="U212" s="1"/>
  <c r="V212" s="1"/>
  <c r="W212" s="1"/>
  <c r="O211"/>
  <c r="N211"/>
  <c r="M211"/>
  <c r="U211" s="1"/>
  <c r="V211" s="1"/>
  <c r="W211" s="1"/>
  <c r="O210"/>
  <c r="N210"/>
  <c r="M210"/>
  <c r="U210" s="1"/>
  <c r="V210" s="1"/>
  <c r="W210" s="1"/>
  <c r="O209"/>
  <c r="N209"/>
  <c r="M209"/>
  <c r="U209" s="1"/>
  <c r="V209" s="1"/>
  <c r="W209" s="1"/>
  <c r="O208"/>
  <c r="N208"/>
  <c r="M208"/>
  <c r="U208" s="1"/>
  <c r="V208" s="1"/>
  <c r="W208" s="1"/>
  <c r="O207"/>
  <c r="N207"/>
  <c r="M207"/>
  <c r="U207" s="1"/>
  <c r="V207" s="1"/>
  <c r="W207" s="1"/>
  <c r="O206"/>
  <c r="N206"/>
  <c r="M206"/>
  <c r="U206" s="1"/>
  <c r="V206" s="1"/>
  <c r="W206" s="1"/>
  <c r="O205"/>
  <c r="N205"/>
  <c r="M205"/>
  <c r="U205" s="1"/>
  <c r="V205" s="1"/>
  <c r="W205" s="1"/>
  <c r="O204"/>
  <c r="N204"/>
  <c r="M204"/>
  <c r="U204" s="1"/>
  <c r="V204" s="1"/>
  <c r="W204" s="1"/>
  <c r="O203"/>
  <c r="N203"/>
  <c r="M203"/>
  <c r="U203" s="1"/>
  <c r="V203" s="1"/>
  <c r="W203" s="1"/>
  <c r="O202"/>
  <c r="N202"/>
  <c r="M202"/>
  <c r="U202" s="1"/>
  <c r="V202" s="1"/>
  <c r="W202" s="1"/>
  <c r="O201"/>
  <c r="N201"/>
  <c r="M201"/>
  <c r="U201" s="1"/>
  <c r="V201" s="1"/>
  <c r="W201" s="1"/>
  <c r="O200"/>
  <c r="N200"/>
  <c r="M200"/>
  <c r="U200" s="1"/>
  <c r="V200" s="1"/>
  <c r="W200" s="1"/>
  <c r="O199"/>
  <c r="N199"/>
  <c r="M199"/>
  <c r="U199" s="1"/>
  <c r="V199" s="1"/>
  <c r="W199" s="1"/>
  <c r="O198"/>
  <c r="N198"/>
  <c r="M198"/>
  <c r="U198" s="1"/>
  <c r="V198" s="1"/>
  <c r="W198" s="1"/>
  <c r="O197"/>
  <c r="N197"/>
  <c r="M197"/>
  <c r="U197" s="1"/>
  <c r="V197" s="1"/>
  <c r="W197" s="1"/>
  <c r="O196"/>
  <c r="N196"/>
  <c r="M196"/>
  <c r="U196" s="1"/>
  <c r="V196" s="1"/>
  <c r="W196" s="1"/>
  <c r="O195"/>
  <c r="N195"/>
  <c r="M195"/>
  <c r="U195" s="1"/>
  <c r="V195" s="1"/>
  <c r="W195" s="1"/>
  <c r="O194"/>
  <c r="N194"/>
  <c r="M194"/>
  <c r="U194" s="1"/>
  <c r="V194" s="1"/>
  <c r="W194" s="1"/>
  <c r="O193"/>
  <c r="N193"/>
  <c r="M193"/>
  <c r="U193" s="1"/>
  <c r="V193" s="1"/>
  <c r="W193" s="1"/>
  <c r="O192"/>
  <c r="N192"/>
  <c r="M192"/>
  <c r="U192" s="1"/>
  <c r="V192" s="1"/>
  <c r="W192" s="1"/>
  <c r="O191"/>
  <c r="N191"/>
  <c r="M191"/>
  <c r="U191" s="1"/>
  <c r="V191" s="1"/>
  <c r="W191" s="1"/>
  <c r="O190"/>
  <c r="N190"/>
  <c r="M190"/>
  <c r="U190" s="1"/>
  <c r="V190" s="1"/>
  <c r="W190" s="1"/>
  <c r="O189"/>
  <c r="N189"/>
  <c r="M189"/>
  <c r="U189" s="1"/>
  <c r="V189" s="1"/>
  <c r="W189" s="1"/>
  <c r="O188"/>
  <c r="N188"/>
  <c r="M188"/>
  <c r="U188" s="1"/>
  <c r="V188" s="1"/>
  <c r="W188" s="1"/>
  <c r="O187"/>
  <c r="N187"/>
  <c r="M187"/>
  <c r="U187" s="1"/>
  <c r="V187" s="1"/>
  <c r="W187" s="1"/>
  <c r="O186"/>
  <c r="N186"/>
  <c r="M186"/>
  <c r="U186" s="1"/>
  <c r="V186" s="1"/>
  <c r="W186" s="1"/>
  <c r="O185"/>
  <c r="N185"/>
  <c r="M185"/>
  <c r="U185" s="1"/>
  <c r="V185" s="1"/>
  <c r="W185" s="1"/>
  <c r="O184"/>
  <c r="N184"/>
  <c r="M184"/>
  <c r="U184" s="1"/>
  <c r="V184" s="1"/>
  <c r="W184" s="1"/>
  <c r="O183"/>
  <c r="N183"/>
  <c r="M183"/>
  <c r="U183" s="1"/>
  <c r="V183" s="1"/>
  <c r="W183" s="1"/>
  <c r="O182"/>
  <c r="N182"/>
  <c r="M182"/>
  <c r="U182" s="1"/>
  <c r="V182" s="1"/>
  <c r="W182" s="1"/>
  <c r="O181"/>
  <c r="N181"/>
  <c r="M181"/>
  <c r="U181" s="1"/>
  <c r="V181" s="1"/>
  <c r="W181" s="1"/>
  <c r="O180"/>
  <c r="N180"/>
  <c r="M180"/>
  <c r="U180" s="1"/>
  <c r="V180" s="1"/>
  <c r="W180" s="1"/>
  <c r="O179"/>
  <c r="N179"/>
  <c r="M179"/>
  <c r="U179" s="1"/>
  <c r="V179" s="1"/>
  <c r="W179" s="1"/>
  <c r="O178"/>
  <c r="N178"/>
  <c r="M178"/>
  <c r="U178" s="1"/>
  <c r="V178" s="1"/>
  <c r="W178" s="1"/>
  <c r="O177"/>
  <c r="N177"/>
  <c r="M177"/>
  <c r="U177" s="1"/>
  <c r="V177" s="1"/>
  <c r="W177" s="1"/>
  <c r="O176"/>
  <c r="N176"/>
  <c r="M176"/>
  <c r="U176" s="1"/>
  <c r="V176" s="1"/>
  <c r="W176" s="1"/>
  <c r="O175"/>
  <c r="N175"/>
  <c r="M175"/>
  <c r="U175" s="1"/>
  <c r="V175" s="1"/>
  <c r="W175" s="1"/>
  <c r="O174"/>
  <c r="N174"/>
  <c r="M174"/>
  <c r="U174" s="1"/>
  <c r="V174" s="1"/>
  <c r="W174" s="1"/>
  <c r="O173"/>
  <c r="N173"/>
  <c r="M173"/>
  <c r="U173" s="1"/>
  <c r="V173" s="1"/>
  <c r="W173" s="1"/>
  <c r="O172"/>
  <c r="N172"/>
  <c r="M172"/>
  <c r="U172" s="1"/>
  <c r="V172" s="1"/>
  <c r="W172" s="1"/>
  <c r="O171"/>
  <c r="N171"/>
  <c r="M171"/>
  <c r="U171" s="1"/>
  <c r="V171" s="1"/>
  <c r="W171" s="1"/>
  <c r="O170"/>
  <c r="N170"/>
  <c r="M170"/>
  <c r="U170" s="1"/>
  <c r="V170" s="1"/>
  <c r="W170" s="1"/>
  <c r="O169"/>
  <c r="N169"/>
  <c r="M169"/>
  <c r="U169" s="1"/>
  <c r="V169" s="1"/>
  <c r="W169" s="1"/>
  <c r="O168"/>
  <c r="N168"/>
  <c r="M168"/>
  <c r="U168" s="1"/>
  <c r="V168" s="1"/>
  <c r="W168" s="1"/>
  <c r="O167"/>
  <c r="N167"/>
  <c r="M167"/>
  <c r="U167" s="1"/>
  <c r="V167" s="1"/>
  <c r="W167" s="1"/>
  <c r="O166"/>
  <c r="N166"/>
  <c r="M166"/>
  <c r="U166" s="1"/>
  <c r="V166" s="1"/>
  <c r="W166" s="1"/>
  <c r="O165"/>
  <c r="N165"/>
  <c r="M165"/>
  <c r="U165" s="1"/>
  <c r="V165" s="1"/>
  <c r="W165" s="1"/>
  <c r="O164"/>
  <c r="N164"/>
  <c r="M164"/>
  <c r="U164" s="1"/>
  <c r="V164" s="1"/>
  <c r="W164" s="1"/>
  <c r="O163"/>
  <c r="N163"/>
  <c r="M163"/>
  <c r="U163" s="1"/>
  <c r="V163" s="1"/>
  <c r="W163" s="1"/>
  <c r="O162"/>
  <c r="N162"/>
  <c r="M162"/>
  <c r="U162" s="1"/>
  <c r="V162" s="1"/>
  <c r="W162" s="1"/>
  <c r="O161"/>
  <c r="N161"/>
  <c r="M161"/>
  <c r="U161" s="1"/>
  <c r="V161" s="1"/>
  <c r="W161" s="1"/>
  <c r="O160"/>
  <c r="N160"/>
  <c r="M160"/>
  <c r="U160" s="1"/>
  <c r="V160" s="1"/>
  <c r="W160" s="1"/>
  <c r="O159"/>
  <c r="N159"/>
  <c r="M159"/>
  <c r="U159" s="1"/>
  <c r="V159" s="1"/>
  <c r="W159" s="1"/>
  <c r="O158"/>
  <c r="N158"/>
  <c r="M158"/>
  <c r="U158" s="1"/>
  <c r="V158" s="1"/>
  <c r="W158" s="1"/>
  <c r="O157"/>
  <c r="N157"/>
  <c r="M157"/>
  <c r="U157" s="1"/>
  <c r="V157" s="1"/>
  <c r="W157" s="1"/>
  <c r="O156"/>
  <c r="N156"/>
  <c r="M156"/>
  <c r="U156" s="1"/>
  <c r="V156" s="1"/>
  <c r="W156" s="1"/>
  <c r="O155"/>
  <c r="N155"/>
  <c r="M155"/>
  <c r="U155" s="1"/>
  <c r="V155" s="1"/>
  <c r="W155" s="1"/>
  <c r="O154"/>
  <c r="N154"/>
  <c r="M154"/>
  <c r="U154" s="1"/>
  <c r="V154" s="1"/>
  <c r="W154" s="1"/>
  <c r="O153"/>
  <c r="N153"/>
  <c r="M153"/>
  <c r="U153" s="1"/>
  <c r="V153" s="1"/>
  <c r="W153" s="1"/>
  <c r="O152"/>
  <c r="N152"/>
  <c r="M152"/>
  <c r="U152" s="1"/>
  <c r="V152" s="1"/>
  <c r="W152" s="1"/>
  <c r="O151"/>
  <c r="N151"/>
  <c r="M151"/>
  <c r="U151" s="1"/>
  <c r="V151" s="1"/>
  <c r="W151" s="1"/>
  <c r="O150"/>
  <c r="N150"/>
  <c r="M150"/>
  <c r="U150" s="1"/>
  <c r="V150" s="1"/>
  <c r="W150" s="1"/>
  <c r="O149"/>
  <c r="N149"/>
  <c r="M149"/>
  <c r="U149" s="1"/>
  <c r="V149" s="1"/>
  <c r="W149" s="1"/>
  <c r="O148"/>
  <c r="N148"/>
  <c r="M148"/>
  <c r="U148" s="1"/>
  <c r="V148" s="1"/>
  <c r="W148" s="1"/>
  <c r="O147"/>
  <c r="N147"/>
  <c r="M147"/>
  <c r="U147" s="1"/>
  <c r="V147" s="1"/>
  <c r="W147" s="1"/>
  <c r="O146"/>
  <c r="N146"/>
  <c r="M146"/>
  <c r="U146" s="1"/>
  <c r="V146" s="1"/>
  <c r="W146" s="1"/>
  <c r="O145"/>
  <c r="N145"/>
  <c r="M145"/>
  <c r="U145" s="1"/>
  <c r="V145" s="1"/>
  <c r="W145" s="1"/>
  <c r="O144"/>
  <c r="N144"/>
  <c r="M144"/>
  <c r="U144" s="1"/>
  <c r="V144" s="1"/>
  <c r="W144" s="1"/>
  <c r="O143"/>
  <c r="N143"/>
  <c r="M143"/>
  <c r="U143" s="1"/>
  <c r="V143" s="1"/>
  <c r="W143" s="1"/>
  <c r="O142"/>
  <c r="N142"/>
  <c r="M142"/>
  <c r="U142" s="1"/>
  <c r="V142" s="1"/>
  <c r="W142" s="1"/>
  <c r="O141"/>
  <c r="N141"/>
  <c r="M141"/>
  <c r="U141" s="1"/>
  <c r="V141" s="1"/>
  <c r="W141" s="1"/>
  <c r="O140"/>
  <c r="N140"/>
  <c r="M140"/>
  <c r="U140" s="1"/>
  <c r="V140" s="1"/>
  <c r="W140" s="1"/>
  <c r="O139"/>
  <c r="N139"/>
  <c r="M139"/>
  <c r="U139" s="1"/>
  <c r="V139" s="1"/>
  <c r="W139" s="1"/>
  <c r="O138"/>
  <c r="N138"/>
  <c r="M138"/>
  <c r="U138" s="1"/>
  <c r="V138" s="1"/>
  <c r="W138" s="1"/>
  <c r="O137"/>
  <c r="N137"/>
  <c r="M137"/>
  <c r="U137" s="1"/>
  <c r="V137" s="1"/>
  <c r="W137" s="1"/>
  <c r="O136"/>
  <c r="N136"/>
  <c r="M136"/>
  <c r="U136" s="1"/>
  <c r="V136" s="1"/>
  <c r="W136" s="1"/>
  <c r="O135"/>
  <c r="N135"/>
  <c r="M135"/>
  <c r="U135" s="1"/>
  <c r="V135" s="1"/>
  <c r="W135" s="1"/>
  <c r="O134"/>
  <c r="N134"/>
  <c r="M134"/>
  <c r="U134" s="1"/>
  <c r="V134" s="1"/>
  <c r="W134" s="1"/>
  <c r="O133"/>
  <c r="N133"/>
  <c r="M133"/>
  <c r="U133" s="1"/>
  <c r="V133" s="1"/>
  <c r="W133" s="1"/>
  <c r="O132"/>
  <c r="N132"/>
  <c r="M132"/>
  <c r="U132" s="1"/>
  <c r="V132" s="1"/>
  <c r="W132" s="1"/>
  <c r="O131"/>
  <c r="N131"/>
  <c r="M131"/>
  <c r="U131" s="1"/>
  <c r="V131" s="1"/>
  <c r="W131" s="1"/>
  <c r="O130"/>
  <c r="N130"/>
  <c r="M130"/>
  <c r="U130" s="1"/>
  <c r="V130" s="1"/>
  <c r="W130" s="1"/>
  <c r="O129"/>
  <c r="N129"/>
  <c r="M129"/>
  <c r="U129" s="1"/>
  <c r="V129" s="1"/>
  <c r="W129" s="1"/>
  <c r="O128"/>
  <c r="N128"/>
  <c r="M128"/>
  <c r="U128" s="1"/>
  <c r="V128" s="1"/>
  <c r="W128" s="1"/>
  <c r="O127"/>
  <c r="N127"/>
  <c r="M127"/>
  <c r="U127" s="1"/>
  <c r="V127" s="1"/>
  <c r="W127" s="1"/>
  <c r="O126"/>
  <c r="N126"/>
  <c r="M126"/>
  <c r="U126" s="1"/>
  <c r="V126" s="1"/>
  <c r="W126" s="1"/>
  <c r="O125"/>
  <c r="N125"/>
  <c r="M125"/>
  <c r="U125" s="1"/>
  <c r="V125" s="1"/>
  <c r="W125" s="1"/>
  <c r="O124"/>
  <c r="N124"/>
  <c r="M124"/>
  <c r="U124" s="1"/>
  <c r="V124" s="1"/>
  <c r="W124" s="1"/>
  <c r="O123"/>
  <c r="N123"/>
  <c r="M123"/>
  <c r="U123" s="1"/>
  <c r="V123" s="1"/>
  <c r="W123" s="1"/>
  <c r="O122"/>
  <c r="N122"/>
  <c r="M122"/>
  <c r="U122" s="1"/>
  <c r="V122" s="1"/>
  <c r="W122" s="1"/>
  <c r="O121"/>
  <c r="N121"/>
  <c r="M121"/>
  <c r="U121" s="1"/>
  <c r="V121" s="1"/>
  <c r="W121" s="1"/>
  <c r="O120"/>
  <c r="N120"/>
  <c r="M120"/>
  <c r="U120" s="1"/>
  <c r="V120" s="1"/>
  <c r="W120" s="1"/>
  <c r="O119"/>
  <c r="N119"/>
  <c r="M119"/>
  <c r="U119" s="1"/>
  <c r="V119" s="1"/>
  <c r="W119" s="1"/>
  <c r="O118"/>
  <c r="N118"/>
  <c r="M118"/>
  <c r="U118" s="1"/>
  <c r="V118" s="1"/>
  <c r="W118" s="1"/>
  <c r="O117"/>
  <c r="N117"/>
  <c r="M117"/>
  <c r="U117" s="1"/>
  <c r="V117" s="1"/>
  <c r="W117" s="1"/>
  <c r="O116"/>
  <c r="N116"/>
  <c r="M116"/>
  <c r="U116" s="1"/>
  <c r="V116" s="1"/>
  <c r="W116" s="1"/>
  <c r="O115"/>
  <c r="N115"/>
  <c r="M115"/>
  <c r="U115" s="1"/>
  <c r="V115" s="1"/>
  <c r="W115" s="1"/>
  <c r="O114"/>
  <c r="N114"/>
  <c r="M114"/>
  <c r="U114" s="1"/>
  <c r="V114" s="1"/>
  <c r="W114" s="1"/>
  <c r="O113"/>
  <c r="N113"/>
  <c r="M113"/>
  <c r="U113" s="1"/>
  <c r="V113" s="1"/>
  <c r="W113" s="1"/>
  <c r="O112"/>
  <c r="N112"/>
  <c r="M112"/>
  <c r="U112" s="1"/>
  <c r="V112" s="1"/>
  <c r="W112" s="1"/>
  <c r="O111"/>
  <c r="N111"/>
  <c r="M111"/>
  <c r="U111" s="1"/>
  <c r="V111" s="1"/>
  <c r="W111" s="1"/>
  <c r="O110"/>
  <c r="N110"/>
  <c r="M110"/>
  <c r="U110" s="1"/>
  <c r="V110" s="1"/>
  <c r="W110" s="1"/>
  <c r="O109"/>
  <c r="N109"/>
  <c r="M109"/>
  <c r="U109" s="1"/>
  <c r="V109" s="1"/>
  <c r="W109" s="1"/>
  <c r="O108"/>
  <c r="N108"/>
  <c r="M108"/>
  <c r="U108" s="1"/>
  <c r="V108" s="1"/>
  <c r="W108" s="1"/>
  <c r="O107"/>
  <c r="N107"/>
  <c r="M107"/>
  <c r="U107" s="1"/>
  <c r="V107" s="1"/>
  <c r="W107" s="1"/>
  <c r="O106"/>
  <c r="N106"/>
  <c r="M106"/>
  <c r="U106" s="1"/>
  <c r="V106" s="1"/>
  <c r="W106" s="1"/>
  <c r="O105"/>
  <c r="N105"/>
  <c r="M105"/>
  <c r="U105" s="1"/>
  <c r="V105" s="1"/>
  <c r="W105" s="1"/>
  <c r="O104"/>
  <c r="N104"/>
  <c r="M104"/>
  <c r="U104" s="1"/>
  <c r="V104" s="1"/>
  <c r="W104" s="1"/>
  <c r="O103"/>
  <c r="N103"/>
  <c r="M103"/>
  <c r="U103" s="1"/>
  <c r="V103" s="1"/>
  <c r="W103" s="1"/>
  <c r="O102"/>
  <c r="N102"/>
  <c r="M102"/>
  <c r="U102" s="1"/>
  <c r="V102" s="1"/>
  <c r="W102" s="1"/>
  <c r="O101"/>
  <c r="N101"/>
  <c r="M101"/>
  <c r="U101" s="1"/>
  <c r="V101" s="1"/>
  <c r="W101" s="1"/>
  <c r="O100"/>
  <c r="N100"/>
  <c r="M100"/>
  <c r="U100" s="1"/>
  <c r="V100" s="1"/>
  <c r="W100" s="1"/>
  <c r="O99"/>
  <c r="N99"/>
  <c r="M99"/>
  <c r="U99" s="1"/>
  <c r="V99" s="1"/>
  <c r="W99" s="1"/>
  <c r="O98"/>
  <c r="N98"/>
  <c r="M98"/>
  <c r="U98" s="1"/>
  <c r="V98" s="1"/>
  <c r="W98" s="1"/>
  <c r="O97"/>
  <c r="N97"/>
  <c r="M97"/>
  <c r="U97" s="1"/>
  <c r="V97" s="1"/>
  <c r="W97" s="1"/>
  <c r="O96"/>
  <c r="N96"/>
  <c r="M96"/>
  <c r="U96" s="1"/>
  <c r="V96" s="1"/>
  <c r="W96" s="1"/>
  <c r="O95"/>
  <c r="N95"/>
  <c r="M95"/>
  <c r="U95" s="1"/>
  <c r="V95" s="1"/>
  <c r="W95" s="1"/>
  <c r="O94"/>
  <c r="N94"/>
  <c r="M94"/>
  <c r="U94" s="1"/>
  <c r="V94" s="1"/>
  <c r="W94" s="1"/>
  <c r="O93"/>
  <c r="N93"/>
  <c r="M93"/>
  <c r="U93" s="1"/>
  <c r="V93" s="1"/>
  <c r="W93" s="1"/>
  <c r="O92"/>
  <c r="N92"/>
  <c r="M92"/>
  <c r="U92" s="1"/>
  <c r="V92" s="1"/>
  <c r="W92" s="1"/>
  <c r="O91"/>
  <c r="N91"/>
  <c r="M91"/>
  <c r="U91" s="1"/>
  <c r="V91" s="1"/>
  <c r="W91" s="1"/>
  <c r="O90"/>
  <c r="N90"/>
  <c r="M90"/>
  <c r="U90" s="1"/>
  <c r="V90" s="1"/>
  <c r="W90" s="1"/>
  <c r="O89"/>
  <c r="N89"/>
  <c r="M89"/>
  <c r="U89" s="1"/>
  <c r="V89" s="1"/>
  <c r="W89" s="1"/>
  <c r="O88"/>
  <c r="N88"/>
  <c r="M88"/>
  <c r="U88" s="1"/>
  <c r="V88" s="1"/>
  <c r="W88" s="1"/>
  <c r="O87"/>
  <c r="N87"/>
  <c r="M87"/>
  <c r="U87" s="1"/>
  <c r="V87" s="1"/>
  <c r="W87" s="1"/>
  <c r="O86"/>
  <c r="N86"/>
  <c r="M86"/>
  <c r="U86" s="1"/>
  <c r="V86" s="1"/>
  <c r="W86" s="1"/>
  <c r="O85"/>
  <c r="N85"/>
  <c r="M85"/>
  <c r="U85" s="1"/>
  <c r="V85" s="1"/>
  <c r="W85" s="1"/>
  <c r="O84"/>
  <c r="N84"/>
  <c r="M84"/>
  <c r="U84" s="1"/>
  <c r="V84" s="1"/>
  <c r="W84" s="1"/>
  <c r="O83"/>
  <c r="N83"/>
  <c r="M83"/>
  <c r="U83" s="1"/>
  <c r="V83" s="1"/>
  <c r="W83" s="1"/>
  <c r="O82"/>
  <c r="N82"/>
  <c r="M82"/>
  <c r="U82" s="1"/>
  <c r="V82" s="1"/>
  <c r="W82" s="1"/>
  <c r="O81"/>
  <c r="N81"/>
  <c r="M81"/>
  <c r="U81" s="1"/>
  <c r="V81" s="1"/>
  <c r="W81" s="1"/>
  <c r="O80"/>
  <c r="N80"/>
  <c r="M80"/>
  <c r="U80" s="1"/>
  <c r="V80" s="1"/>
  <c r="W80" s="1"/>
  <c r="O79"/>
  <c r="N79"/>
  <c r="M79"/>
  <c r="U79" s="1"/>
  <c r="V79" s="1"/>
  <c r="W79" s="1"/>
  <c r="O78"/>
  <c r="N78"/>
  <c r="M78"/>
  <c r="U78" s="1"/>
  <c r="V78" s="1"/>
  <c r="W78" s="1"/>
  <c r="O77"/>
  <c r="N77"/>
  <c r="M77"/>
  <c r="U77" s="1"/>
  <c r="V77" s="1"/>
  <c r="W77" s="1"/>
  <c r="O76"/>
  <c r="N76"/>
  <c r="M76"/>
  <c r="U76" s="1"/>
  <c r="V76" s="1"/>
  <c r="W76" s="1"/>
  <c r="O75"/>
  <c r="N75"/>
  <c r="M75"/>
  <c r="U75" s="1"/>
  <c r="V75" s="1"/>
  <c r="W75" s="1"/>
  <c r="O74"/>
  <c r="N74"/>
  <c r="M74"/>
  <c r="U74" s="1"/>
  <c r="V74" s="1"/>
  <c r="W74" s="1"/>
  <c r="O73"/>
  <c r="N73"/>
  <c r="M73"/>
  <c r="U73" s="1"/>
  <c r="V73" s="1"/>
  <c r="W73" s="1"/>
  <c r="O72"/>
  <c r="N72"/>
  <c r="M72"/>
  <c r="U72" s="1"/>
  <c r="V72" s="1"/>
  <c r="W72" s="1"/>
  <c r="O71"/>
  <c r="N71"/>
  <c r="M71"/>
  <c r="U71" s="1"/>
  <c r="V71" s="1"/>
  <c r="W71" s="1"/>
  <c r="O70"/>
  <c r="N70"/>
  <c r="M70"/>
  <c r="U70" s="1"/>
  <c r="V70" s="1"/>
  <c r="W70" s="1"/>
  <c r="O69"/>
  <c r="N69"/>
  <c r="M69"/>
  <c r="U69" s="1"/>
  <c r="V69" s="1"/>
  <c r="W69" s="1"/>
  <c r="O68"/>
  <c r="N68"/>
  <c r="M68"/>
  <c r="U68" s="1"/>
  <c r="V68" s="1"/>
  <c r="W68" s="1"/>
  <c r="O67"/>
  <c r="N67"/>
  <c r="M67"/>
  <c r="U67" s="1"/>
  <c r="V67" s="1"/>
  <c r="W67" s="1"/>
  <c r="O66"/>
  <c r="N66"/>
  <c r="M66"/>
  <c r="U66" s="1"/>
  <c r="V66" s="1"/>
  <c r="W66" s="1"/>
  <c r="O65"/>
  <c r="N65"/>
  <c r="M65"/>
  <c r="U65" s="1"/>
  <c r="V65" s="1"/>
  <c r="W65" s="1"/>
  <c r="O64"/>
  <c r="N64"/>
  <c r="M64"/>
  <c r="U64" s="1"/>
  <c r="V64" s="1"/>
  <c r="W64" s="1"/>
  <c r="O63"/>
  <c r="N63"/>
  <c r="M63"/>
  <c r="U63" s="1"/>
  <c r="V63" s="1"/>
  <c r="W63" s="1"/>
  <c r="O62"/>
  <c r="N62"/>
  <c r="M62"/>
  <c r="U62" s="1"/>
  <c r="V62" s="1"/>
  <c r="W62" s="1"/>
  <c r="O61"/>
  <c r="N61"/>
  <c r="M61"/>
  <c r="U61" s="1"/>
  <c r="V61" s="1"/>
  <c r="W61" s="1"/>
  <c r="O60"/>
  <c r="N60"/>
  <c r="M60"/>
  <c r="U60" s="1"/>
  <c r="V60" s="1"/>
  <c r="W60" s="1"/>
  <c r="O59"/>
  <c r="N59"/>
  <c r="M59"/>
  <c r="U59" s="1"/>
  <c r="V59" s="1"/>
  <c r="W59" s="1"/>
  <c r="O58"/>
  <c r="N58"/>
  <c r="M58"/>
  <c r="U58" s="1"/>
  <c r="V58" s="1"/>
  <c r="W58" s="1"/>
  <c r="O57"/>
  <c r="N57"/>
  <c r="M57"/>
  <c r="U57" s="1"/>
  <c r="V57" s="1"/>
  <c r="W57" s="1"/>
  <c r="O56"/>
  <c r="N56"/>
  <c r="M56"/>
  <c r="U56" s="1"/>
  <c r="V56" s="1"/>
  <c r="W56" s="1"/>
  <c r="O55"/>
  <c r="N55"/>
  <c r="M55"/>
  <c r="U55" s="1"/>
  <c r="V55" s="1"/>
  <c r="W55" s="1"/>
  <c r="O54"/>
  <c r="N54"/>
  <c r="M54"/>
  <c r="U54" s="1"/>
  <c r="V54" s="1"/>
  <c r="W54" s="1"/>
  <c r="O53"/>
  <c r="N53"/>
  <c r="M53"/>
  <c r="U53" s="1"/>
  <c r="V53" s="1"/>
  <c r="W53" s="1"/>
  <c r="O52"/>
  <c r="N52"/>
  <c r="M52"/>
  <c r="U52" s="1"/>
  <c r="V52" s="1"/>
  <c r="W52" s="1"/>
  <c r="O51"/>
  <c r="N51"/>
  <c r="M51"/>
  <c r="U51" s="1"/>
  <c r="V51" s="1"/>
  <c r="W51" s="1"/>
  <c r="O50"/>
  <c r="N50"/>
  <c r="M50"/>
  <c r="U50" s="1"/>
  <c r="V50" s="1"/>
  <c r="W50" s="1"/>
  <c r="O49"/>
  <c r="N49"/>
  <c r="M49"/>
  <c r="U49" s="1"/>
  <c r="V49" s="1"/>
  <c r="W49" s="1"/>
  <c r="O48"/>
  <c r="N48"/>
  <c r="M48"/>
  <c r="U48" s="1"/>
  <c r="V48" s="1"/>
  <c r="W48" s="1"/>
  <c r="O47"/>
  <c r="N47"/>
  <c r="M47"/>
  <c r="U47" s="1"/>
  <c r="V47" s="1"/>
  <c r="W47" s="1"/>
  <c r="O46"/>
  <c r="N46"/>
  <c r="M46"/>
  <c r="U46" s="1"/>
  <c r="V46" s="1"/>
  <c r="W46" s="1"/>
  <c r="O45"/>
  <c r="N45"/>
  <c r="M45"/>
  <c r="U45" s="1"/>
  <c r="V45" s="1"/>
  <c r="W45" s="1"/>
  <c r="O44"/>
  <c r="N44"/>
  <c r="M44"/>
  <c r="U44" s="1"/>
  <c r="V44" s="1"/>
  <c r="W44" s="1"/>
  <c r="O43"/>
  <c r="N43"/>
  <c r="M43"/>
  <c r="U43" s="1"/>
  <c r="V43" s="1"/>
  <c r="W43" s="1"/>
  <c r="O42"/>
  <c r="N42"/>
  <c r="M42"/>
  <c r="U42" s="1"/>
  <c r="V42" s="1"/>
  <c r="W42" s="1"/>
  <c r="O41"/>
  <c r="N41"/>
  <c r="M41"/>
  <c r="U41" s="1"/>
  <c r="V41" s="1"/>
  <c r="W41" s="1"/>
  <c r="O40"/>
  <c r="N40"/>
  <c r="M40"/>
  <c r="U40" s="1"/>
  <c r="V40" s="1"/>
  <c r="W40" s="1"/>
  <c r="O39"/>
  <c r="N39"/>
  <c r="M39"/>
  <c r="U39" s="1"/>
  <c r="V39" s="1"/>
  <c r="W39" s="1"/>
  <c r="O38"/>
  <c r="N38"/>
  <c r="M38"/>
  <c r="U38" s="1"/>
  <c r="V38" s="1"/>
  <c r="W38" s="1"/>
  <c r="O37"/>
  <c r="N37"/>
  <c r="M37"/>
  <c r="U37" s="1"/>
  <c r="V37" s="1"/>
  <c r="W37" s="1"/>
  <c r="O36"/>
  <c r="N36"/>
  <c r="M36"/>
  <c r="U36" s="1"/>
  <c r="V36" s="1"/>
  <c r="W36" s="1"/>
  <c r="O35"/>
  <c r="N35"/>
  <c r="M35"/>
  <c r="U35" s="1"/>
  <c r="V35" s="1"/>
  <c r="W35" s="1"/>
  <c r="O34"/>
  <c r="N34"/>
  <c r="M34"/>
  <c r="U34" s="1"/>
  <c r="V34" s="1"/>
  <c r="W34" s="1"/>
  <c r="O33"/>
  <c r="N33"/>
  <c r="M33"/>
  <c r="U33" s="1"/>
  <c r="V33" s="1"/>
  <c r="W33" s="1"/>
  <c r="O32"/>
  <c r="N32"/>
  <c r="M32"/>
  <c r="U32" s="1"/>
  <c r="V32" s="1"/>
  <c r="W32" s="1"/>
  <c r="O31"/>
  <c r="N31"/>
  <c r="M31"/>
  <c r="U31" s="1"/>
  <c r="V31" s="1"/>
  <c r="W31" s="1"/>
  <c r="O30"/>
  <c r="N30"/>
  <c r="M30"/>
  <c r="U30" s="1"/>
  <c r="V30" s="1"/>
  <c r="W30" s="1"/>
  <c r="O29"/>
  <c r="N29"/>
  <c r="M29"/>
  <c r="U29" s="1"/>
  <c r="V29" s="1"/>
  <c r="W29" s="1"/>
  <c r="O28"/>
  <c r="N28"/>
  <c r="M28"/>
  <c r="U28" s="1"/>
  <c r="V28" s="1"/>
  <c r="W28" s="1"/>
  <c r="O27"/>
  <c r="N27"/>
  <c r="M27"/>
  <c r="U27" s="1"/>
  <c r="V27" s="1"/>
  <c r="W27" s="1"/>
  <c r="O26"/>
  <c r="N26"/>
  <c r="M26"/>
  <c r="U26" s="1"/>
  <c r="V26" s="1"/>
  <c r="W26" s="1"/>
  <c r="O25"/>
  <c r="N25"/>
  <c r="M25"/>
  <c r="U25" s="1"/>
  <c r="V25" s="1"/>
  <c r="W25" s="1"/>
  <c r="O24"/>
  <c r="N24"/>
  <c r="M24"/>
  <c r="U24" s="1"/>
  <c r="V24" s="1"/>
  <c r="W24" s="1"/>
  <c r="O23"/>
  <c r="N23"/>
  <c r="M23"/>
  <c r="U23" s="1"/>
  <c r="V23" s="1"/>
  <c r="W23" s="1"/>
  <c r="O22"/>
  <c r="N22"/>
  <c r="M22"/>
  <c r="U22" s="1"/>
  <c r="V22" s="1"/>
  <c r="W22" s="1"/>
  <c r="O21"/>
  <c r="N21"/>
  <c r="M21"/>
  <c r="U21" s="1"/>
  <c r="V21" s="1"/>
  <c r="W21" s="1"/>
  <c r="O20"/>
  <c r="N20"/>
  <c r="M20"/>
  <c r="U20" s="1"/>
  <c r="V20" s="1"/>
  <c r="W20" s="1"/>
  <c r="O19"/>
  <c r="N19"/>
  <c r="M19"/>
  <c r="U19" s="1"/>
  <c r="V19" s="1"/>
  <c r="W19" s="1"/>
  <c r="O18"/>
  <c r="N18"/>
  <c r="M18"/>
  <c r="U18" s="1"/>
  <c r="V18" s="1"/>
  <c r="W18" s="1"/>
  <c r="O17"/>
  <c r="N17"/>
  <c r="M17"/>
  <c r="U17" s="1"/>
  <c r="V17" s="1"/>
  <c r="W17" s="1"/>
  <c r="O16"/>
  <c r="N16"/>
  <c r="M16"/>
  <c r="U16" s="1"/>
  <c r="V16" s="1"/>
  <c r="W16" s="1"/>
  <c r="O15"/>
  <c r="N15"/>
  <c r="M15"/>
  <c r="U15" s="1"/>
  <c r="V15" s="1"/>
  <c r="W15" s="1"/>
  <c r="O14"/>
  <c r="N14"/>
  <c r="M14"/>
  <c r="U14" s="1"/>
  <c r="V14" s="1"/>
  <c r="W14" s="1"/>
  <c r="O13"/>
  <c r="N13"/>
  <c r="M13"/>
  <c r="U13" s="1"/>
  <c r="V13" s="1"/>
  <c r="W13" s="1"/>
  <c r="O12"/>
  <c r="N12"/>
  <c r="M12"/>
  <c r="U12" s="1"/>
  <c r="V12" s="1"/>
  <c r="W12" s="1"/>
  <c r="O11"/>
  <c r="N11"/>
  <c r="M11"/>
  <c r="U11" s="1"/>
  <c r="V11" s="1"/>
  <c r="W11" s="1"/>
  <c r="O10"/>
  <c r="N10"/>
  <c r="M10"/>
  <c r="U10" s="1"/>
  <c r="V10" s="1"/>
  <c r="W10" s="1"/>
  <c r="O9"/>
  <c r="N9"/>
  <c r="M9"/>
  <c r="U9" s="1"/>
  <c r="V9" s="1"/>
  <c r="W9" s="1"/>
  <c r="O8"/>
  <c r="N8"/>
  <c r="M8"/>
  <c r="U8" s="1"/>
  <c r="V8" s="1"/>
  <c r="W8" s="1"/>
  <c r="O7"/>
  <c r="N7"/>
  <c r="M7"/>
  <c r="U7" s="1"/>
  <c r="V7" s="1"/>
  <c r="W7" s="1"/>
  <c r="AC6"/>
  <c r="AB6" s="1"/>
  <c r="O6"/>
  <c r="N6"/>
  <c r="M6"/>
  <c r="U6" s="1"/>
  <c r="V6" s="1"/>
  <c r="W6" s="1"/>
  <c r="AC306" i="23"/>
  <c r="AE306" s="1"/>
  <c r="AB6"/>
  <c r="AJ375"/>
  <c r="AK375" s="1"/>
  <c r="AH375"/>
  <c r="AJ374"/>
  <c r="AK374" s="1"/>
  <c r="AH374"/>
  <c r="AJ373"/>
  <c r="AK373" s="1"/>
  <c r="AH373"/>
  <c r="AJ372"/>
  <c r="AK372" s="1"/>
  <c r="AH372"/>
  <c r="AJ371"/>
  <c r="AK371" s="1"/>
  <c r="AH371"/>
  <c r="AJ370"/>
  <c r="AK370" s="1"/>
  <c r="AH370"/>
  <c r="AJ369"/>
  <c r="AK369" s="1"/>
  <c r="AH369"/>
  <c r="AJ368"/>
  <c r="AK368" s="1"/>
  <c r="AH368"/>
  <c r="AJ367"/>
  <c r="AK367" s="1"/>
  <c r="AH367"/>
  <c r="AJ366"/>
  <c r="AK366" s="1"/>
  <c r="AH366"/>
  <c r="AJ365"/>
  <c r="AK365" s="1"/>
  <c r="AH365"/>
  <c r="AJ364"/>
  <c r="AK364" s="1"/>
  <c r="AJ363"/>
  <c r="AK363" s="1"/>
  <c r="AJ362"/>
  <c r="AK362" s="1"/>
  <c r="AJ361"/>
  <c r="AK361" s="1"/>
  <c r="AJ360"/>
  <c r="AK360" s="1"/>
  <c r="AJ359"/>
  <c r="AK359" s="1"/>
  <c r="AH359"/>
  <c r="AJ358"/>
  <c r="AK358" s="1"/>
  <c r="B2"/>
  <c r="D2" s="1"/>
  <c r="O368"/>
  <c r="P368" s="1"/>
  <c r="N368"/>
  <c r="Q368" s="1"/>
  <c r="R368" s="1"/>
  <c r="S368" s="1"/>
  <c r="M368"/>
  <c r="U368" s="1"/>
  <c r="V368" s="1"/>
  <c r="W368" s="1"/>
  <c r="O367"/>
  <c r="N367"/>
  <c r="Q367" s="1"/>
  <c r="R367" s="1"/>
  <c r="S367" s="1"/>
  <c r="M367"/>
  <c r="U367" s="1"/>
  <c r="V367" s="1"/>
  <c r="W367" s="1"/>
  <c r="O366"/>
  <c r="N366"/>
  <c r="Q366" s="1"/>
  <c r="M366"/>
  <c r="U366" s="1"/>
  <c r="V366" s="1"/>
  <c r="W366" s="1"/>
  <c r="O365"/>
  <c r="P365" s="1"/>
  <c r="N365"/>
  <c r="Q365" s="1"/>
  <c r="R365" s="1"/>
  <c r="S365" s="1"/>
  <c r="M365"/>
  <c r="U365" s="1"/>
  <c r="V365" s="1"/>
  <c r="W365" s="1"/>
  <c r="O364"/>
  <c r="P364" s="1"/>
  <c r="N364"/>
  <c r="Q364" s="1"/>
  <c r="R364" s="1"/>
  <c r="S364" s="1"/>
  <c r="M364"/>
  <c r="U364" s="1"/>
  <c r="V364" s="1"/>
  <c r="W364" s="1"/>
  <c r="O363"/>
  <c r="N363"/>
  <c r="Q363" s="1"/>
  <c r="R363" s="1"/>
  <c r="S363" s="1"/>
  <c r="M363"/>
  <c r="U363" s="1"/>
  <c r="V363" s="1"/>
  <c r="W363" s="1"/>
  <c r="O362"/>
  <c r="N362"/>
  <c r="Q362" s="1"/>
  <c r="M362"/>
  <c r="U362" s="1"/>
  <c r="V362" s="1"/>
  <c r="W362" s="1"/>
  <c r="O361"/>
  <c r="P361" s="1"/>
  <c r="N361"/>
  <c r="Q361" s="1"/>
  <c r="R361" s="1"/>
  <c r="S361" s="1"/>
  <c r="M361"/>
  <c r="U361" s="1"/>
  <c r="V361" s="1"/>
  <c r="W361" s="1"/>
  <c r="O360"/>
  <c r="P360" s="1"/>
  <c r="N360"/>
  <c r="Q360" s="1"/>
  <c r="R360" s="1"/>
  <c r="S360" s="1"/>
  <c r="M360"/>
  <c r="U360" s="1"/>
  <c r="V360" s="1"/>
  <c r="W360" s="1"/>
  <c r="O359"/>
  <c r="N359"/>
  <c r="Q359" s="1"/>
  <c r="R359" s="1"/>
  <c r="S359" s="1"/>
  <c r="M359"/>
  <c r="U359" s="1"/>
  <c r="V359" s="1"/>
  <c r="W359" s="1"/>
  <c r="O358"/>
  <c r="N358"/>
  <c r="Q358" s="1"/>
  <c r="M358"/>
  <c r="U358" s="1"/>
  <c r="V358" s="1"/>
  <c r="W358" s="1"/>
  <c r="O357"/>
  <c r="P357" s="1"/>
  <c r="N357"/>
  <c r="Q357" s="1"/>
  <c r="R357" s="1"/>
  <c r="S357" s="1"/>
  <c r="M357"/>
  <c r="U357" s="1"/>
  <c r="V357" s="1"/>
  <c r="W357" s="1"/>
  <c r="O356"/>
  <c r="P356" s="1"/>
  <c r="N356"/>
  <c r="Q356" s="1"/>
  <c r="R356" s="1"/>
  <c r="S356" s="1"/>
  <c r="M356"/>
  <c r="U356" s="1"/>
  <c r="V356" s="1"/>
  <c r="W356" s="1"/>
  <c r="O355"/>
  <c r="N355"/>
  <c r="Q355" s="1"/>
  <c r="R355" s="1"/>
  <c r="S355" s="1"/>
  <c r="M355"/>
  <c r="U355" s="1"/>
  <c r="V355" s="1"/>
  <c r="W355" s="1"/>
  <c r="O354"/>
  <c r="N354"/>
  <c r="Q354" s="1"/>
  <c r="M354"/>
  <c r="U354" s="1"/>
  <c r="V354" s="1"/>
  <c r="W354" s="1"/>
  <c r="O353"/>
  <c r="P353" s="1"/>
  <c r="N353"/>
  <c r="Q353" s="1"/>
  <c r="R353" s="1"/>
  <c r="S353" s="1"/>
  <c r="M353"/>
  <c r="U353" s="1"/>
  <c r="V353" s="1"/>
  <c r="W353" s="1"/>
  <c r="O352"/>
  <c r="P352" s="1"/>
  <c r="N352"/>
  <c r="Q352" s="1"/>
  <c r="R352" s="1"/>
  <c r="S352" s="1"/>
  <c r="M352"/>
  <c r="U352" s="1"/>
  <c r="V352" s="1"/>
  <c r="W352" s="1"/>
  <c r="O351"/>
  <c r="N351"/>
  <c r="Q351" s="1"/>
  <c r="R351" s="1"/>
  <c r="S351" s="1"/>
  <c r="M351"/>
  <c r="U351" s="1"/>
  <c r="V351" s="1"/>
  <c r="W351" s="1"/>
  <c r="O350"/>
  <c r="N350"/>
  <c r="Q350" s="1"/>
  <c r="M350"/>
  <c r="U350" s="1"/>
  <c r="V350" s="1"/>
  <c r="W350" s="1"/>
  <c r="O349"/>
  <c r="P349" s="1"/>
  <c r="N349"/>
  <c r="Q349" s="1"/>
  <c r="R349" s="1"/>
  <c r="S349" s="1"/>
  <c r="M349"/>
  <c r="U349" s="1"/>
  <c r="V349" s="1"/>
  <c r="W349" s="1"/>
  <c r="O348"/>
  <c r="P348" s="1"/>
  <c r="N348"/>
  <c r="Q348" s="1"/>
  <c r="R348" s="1"/>
  <c r="S348" s="1"/>
  <c r="M348"/>
  <c r="U348" s="1"/>
  <c r="V348" s="1"/>
  <c r="W348" s="1"/>
  <c r="O347"/>
  <c r="N347"/>
  <c r="Q347" s="1"/>
  <c r="R347" s="1"/>
  <c r="S347" s="1"/>
  <c r="M347"/>
  <c r="U347" s="1"/>
  <c r="V347" s="1"/>
  <c r="W347" s="1"/>
  <c r="O346"/>
  <c r="N346"/>
  <c r="Q346" s="1"/>
  <c r="M346"/>
  <c r="U346" s="1"/>
  <c r="V346" s="1"/>
  <c r="W346" s="1"/>
  <c r="O345"/>
  <c r="P345" s="1"/>
  <c r="N345"/>
  <c r="Q345" s="1"/>
  <c r="R345" s="1"/>
  <c r="S345" s="1"/>
  <c r="M345"/>
  <c r="U345" s="1"/>
  <c r="V345" s="1"/>
  <c r="W345" s="1"/>
  <c r="O344"/>
  <c r="P344" s="1"/>
  <c r="N344"/>
  <c r="Q344" s="1"/>
  <c r="R344" s="1"/>
  <c r="S344" s="1"/>
  <c r="M344"/>
  <c r="U344" s="1"/>
  <c r="V344" s="1"/>
  <c r="W344" s="1"/>
  <c r="O343"/>
  <c r="N343"/>
  <c r="Q343" s="1"/>
  <c r="R343" s="1"/>
  <c r="S343" s="1"/>
  <c r="M343"/>
  <c r="U343" s="1"/>
  <c r="V343" s="1"/>
  <c r="W343" s="1"/>
  <c r="O342"/>
  <c r="N342"/>
  <c r="Q342" s="1"/>
  <c r="M342"/>
  <c r="U342" s="1"/>
  <c r="V342" s="1"/>
  <c r="W342" s="1"/>
  <c r="O341"/>
  <c r="P341" s="1"/>
  <c r="N341"/>
  <c r="Q341" s="1"/>
  <c r="R341" s="1"/>
  <c r="S341" s="1"/>
  <c r="M341"/>
  <c r="U341" s="1"/>
  <c r="V341" s="1"/>
  <c r="W341" s="1"/>
  <c r="O340"/>
  <c r="P340" s="1"/>
  <c r="N340"/>
  <c r="Q340" s="1"/>
  <c r="R340" s="1"/>
  <c r="S340" s="1"/>
  <c r="M340"/>
  <c r="U340" s="1"/>
  <c r="V340" s="1"/>
  <c r="W340" s="1"/>
  <c r="O339"/>
  <c r="N339"/>
  <c r="Q339" s="1"/>
  <c r="R339" s="1"/>
  <c r="S339" s="1"/>
  <c r="M339"/>
  <c r="U339" s="1"/>
  <c r="V339" s="1"/>
  <c r="W339" s="1"/>
  <c r="O338"/>
  <c r="N338"/>
  <c r="Q338" s="1"/>
  <c r="M338"/>
  <c r="U338" s="1"/>
  <c r="V338" s="1"/>
  <c r="W338" s="1"/>
  <c r="O337"/>
  <c r="P337" s="1"/>
  <c r="N337"/>
  <c r="Q337" s="1"/>
  <c r="R337" s="1"/>
  <c r="S337" s="1"/>
  <c r="M337"/>
  <c r="U337" s="1"/>
  <c r="V337" s="1"/>
  <c r="W337" s="1"/>
  <c r="O336"/>
  <c r="P336" s="1"/>
  <c r="N336"/>
  <c r="Q336" s="1"/>
  <c r="R336" s="1"/>
  <c r="S336" s="1"/>
  <c r="M336"/>
  <c r="O335"/>
  <c r="N335"/>
  <c r="Q335" s="1"/>
  <c r="R335" s="1"/>
  <c r="S335" s="1"/>
  <c r="M335"/>
  <c r="U335" s="1"/>
  <c r="V335" s="1"/>
  <c r="W335" s="1"/>
  <c r="O334"/>
  <c r="N334"/>
  <c r="Q334" s="1"/>
  <c r="R334" s="1"/>
  <c r="S334" s="1"/>
  <c r="M334"/>
  <c r="U334" s="1"/>
  <c r="V334" s="1"/>
  <c r="W334" s="1"/>
  <c r="O333"/>
  <c r="N333"/>
  <c r="Q333" s="1"/>
  <c r="M333"/>
  <c r="U333" s="1"/>
  <c r="V333" s="1"/>
  <c r="W333" s="1"/>
  <c r="O332"/>
  <c r="P332" s="1"/>
  <c r="N332"/>
  <c r="Q332" s="1"/>
  <c r="R332" s="1"/>
  <c r="S332" s="1"/>
  <c r="M332"/>
  <c r="U332" s="1"/>
  <c r="V332" s="1"/>
  <c r="W332" s="1"/>
  <c r="O331"/>
  <c r="P331" s="1"/>
  <c r="N331"/>
  <c r="Q331" s="1"/>
  <c r="R331" s="1"/>
  <c r="S331" s="1"/>
  <c r="M331"/>
  <c r="U331" s="1"/>
  <c r="V331" s="1"/>
  <c r="W331" s="1"/>
  <c r="O330"/>
  <c r="N330"/>
  <c r="Q330" s="1"/>
  <c r="R330" s="1"/>
  <c r="S330" s="1"/>
  <c r="M330"/>
  <c r="U330" s="1"/>
  <c r="V330" s="1"/>
  <c r="W330" s="1"/>
  <c r="O329"/>
  <c r="N329"/>
  <c r="Q329" s="1"/>
  <c r="M329"/>
  <c r="U329" s="1"/>
  <c r="V329" s="1"/>
  <c r="W329" s="1"/>
  <c r="O328"/>
  <c r="P328" s="1"/>
  <c r="N328"/>
  <c r="Q328" s="1"/>
  <c r="R328" s="1"/>
  <c r="S328" s="1"/>
  <c r="M328"/>
  <c r="U328" s="1"/>
  <c r="V328" s="1"/>
  <c r="W328" s="1"/>
  <c r="O327"/>
  <c r="P327" s="1"/>
  <c r="N327"/>
  <c r="Q327" s="1"/>
  <c r="R327" s="1"/>
  <c r="S327" s="1"/>
  <c r="M327"/>
  <c r="U327" s="1"/>
  <c r="V327" s="1"/>
  <c r="W327" s="1"/>
  <c r="O326"/>
  <c r="N326"/>
  <c r="Q326" s="1"/>
  <c r="R326" s="1"/>
  <c r="S326" s="1"/>
  <c r="M326"/>
  <c r="U326" s="1"/>
  <c r="V326" s="1"/>
  <c r="W326" s="1"/>
  <c r="O325"/>
  <c r="N325"/>
  <c r="Q325" s="1"/>
  <c r="M325"/>
  <c r="U325" s="1"/>
  <c r="V325" s="1"/>
  <c r="W325" s="1"/>
  <c r="O324"/>
  <c r="P324" s="1"/>
  <c r="N324"/>
  <c r="Q324" s="1"/>
  <c r="R324" s="1"/>
  <c r="S324" s="1"/>
  <c r="M324"/>
  <c r="U324" s="1"/>
  <c r="V324" s="1"/>
  <c r="W324" s="1"/>
  <c r="O323"/>
  <c r="P323" s="1"/>
  <c r="N323"/>
  <c r="Q323" s="1"/>
  <c r="R323" s="1"/>
  <c r="S323" s="1"/>
  <c r="M323"/>
  <c r="U323" s="1"/>
  <c r="V323" s="1"/>
  <c r="W323" s="1"/>
  <c r="O322"/>
  <c r="N322"/>
  <c r="Q322" s="1"/>
  <c r="R322" s="1"/>
  <c r="S322" s="1"/>
  <c r="M322"/>
  <c r="U322" s="1"/>
  <c r="V322" s="1"/>
  <c r="W322" s="1"/>
  <c r="O321"/>
  <c r="N321"/>
  <c r="Q321" s="1"/>
  <c r="M321"/>
  <c r="U321" s="1"/>
  <c r="V321" s="1"/>
  <c r="W321" s="1"/>
  <c r="O320"/>
  <c r="P320" s="1"/>
  <c r="N320"/>
  <c r="Q320" s="1"/>
  <c r="R320" s="1"/>
  <c r="S320" s="1"/>
  <c r="M320"/>
  <c r="U320" s="1"/>
  <c r="V320" s="1"/>
  <c r="W320" s="1"/>
  <c r="O319"/>
  <c r="P319" s="1"/>
  <c r="N319"/>
  <c r="Q319" s="1"/>
  <c r="R319" s="1"/>
  <c r="S319" s="1"/>
  <c r="M319"/>
  <c r="U319" s="1"/>
  <c r="V319" s="1"/>
  <c r="W319" s="1"/>
  <c r="O318"/>
  <c r="N318"/>
  <c r="Q318" s="1"/>
  <c r="R318" s="1"/>
  <c r="S318" s="1"/>
  <c r="M318"/>
  <c r="U318" s="1"/>
  <c r="V318" s="1"/>
  <c r="W318" s="1"/>
  <c r="O317"/>
  <c r="N317"/>
  <c r="Q317" s="1"/>
  <c r="M317"/>
  <c r="U317" s="1"/>
  <c r="V317" s="1"/>
  <c r="W317" s="1"/>
  <c r="O316"/>
  <c r="P316" s="1"/>
  <c r="N316"/>
  <c r="Q316" s="1"/>
  <c r="R316" s="1"/>
  <c r="S316" s="1"/>
  <c r="M316"/>
  <c r="U316" s="1"/>
  <c r="V316" s="1"/>
  <c r="W316" s="1"/>
  <c r="O315"/>
  <c r="P315" s="1"/>
  <c r="N315"/>
  <c r="Q315" s="1"/>
  <c r="R315" s="1"/>
  <c r="S315" s="1"/>
  <c r="M315"/>
  <c r="U315" s="1"/>
  <c r="V315" s="1"/>
  <c r="W315" s="1"/>
  <c r="O314"/>
  <c r="N314"/>
  <c r="Q314" s="1"/>
  <c r="R314" s="1"/>
  <c r="S314" s="1"/>
  <c r="M314"/>
  <c r="U314" s="1"/>
  <c r="V314" s="1"/>
  <c r="W314" s="1"/>
  <c r="O313"/>
  <c r="N313"/>
  <c r="Q313" s="1"/>
  <c r="M313"/>
  <c r="U313" s="1"/>
  <c r="V313" s="1"/>
  <c r="W313" s="1"/>
  <c r="O312"/>
  <c r="P312" s="1"/>
  <c r="N312"/>
  <c r="Q312" s="1"/>
  <c r="R312" s="1"/>
  <c r="S312" s="1"/>
  <c r="M312"/>
  <c r="U312" s="1"/>
  <c r="V312" s="1"/>
  <c r="W312" s="1"/>
  <c r="O311"/>
  <c r="P311" s="1"/>
  <c r="N311"/>
  <c r="Q311" s="1"/>
  <c r="R311" s="1"/>
  <c r="S311" s="1"/>
  <c r="M311"/>
  <c r="U311" s="1"/>
  <c r="V311" s="1"/>
  <c r="W311" s="1"/>
  <c r="O310"/>
  <c r="N310"/>
  <c r="Q310" s="1"/>
  <c r="R310" s="1"/>
  <c r="S310" s="1"/>
  <c r="M310"/>
  <c r="U310" s="1"/>
  <c r="V310" s="1"/>
  <c r="W310" s="1"/>
  <c r="O309"/>
  <c r="N309"/>
  <c r="Q309" s="1"/>
  <c r="M309"/>
  <c r="U309" s="1"/>
  <c r="V309" s="1"/>
  <c r="W309" s="1"/>
  <c r="O308"/>
  <c r="P308" s="1"/>
  <c r="N308"/>
  <c r="Q308" s="1"/>
  <c r="R308" s="1"/>
  <c r="S308" s="1"/>
  <c r="M308"/>
  <c r="U308" s="1"/>
  <c r="V308" s="1"/>
  <c r="W308" s="1"/>
  <c r="O307"/>
  <c r="P307" s="1"/>
  <c r="N307"/>
  <c r="Q307" s="1"/>
  <c r="R307" s="1"/>
  <c r="S307" s="1"/>
  <c r="M307"/>
  <c r="U307" s="1"/>
  <c r="V307" s="1"/>
  <c r="W307" s="1"/>
  <c r="O306"/>
  <c r="N306"/>
  <c r="Q306" s="1"/>
  <c r="R306" s="1"/>
  <c r="S306" s="1"/>
  <c r="M306"/>
  <c r="U306" s="1"/>
  <c r="V306" s="1"/>
  <c r="W306" s="1"/>
  <c r="O305"/>
  <c r="N305"/>
  <c r="Q305" s="1"/>
  <c r="M305"/>
  <c r="U305" s="1"/>
  <c r="V305" s="1"/>
  <c r="W305" s="1"/>
  <c r="O304"/>
  <c r="P304" s="1"/>
  <c r="N304"/>
  <c r="Q304" s="1"/>
  <c r="R304" s="1"/>
  <c r="S304" s="1"/>
  <c r="M304"/>
  <c r="U304" s="1"/>
  <c r="V304" s="1"/>
  <c r="W304" s="1"/>
  <c r="O303"/>
  <c r="P303" s="1"/>
  <c r="N303"/>
  <c r="Q303" s="1"/>
  <c r="R303" s="1"/>
  <c r="S303" s="1"/>
  <c r="M303"/>
  <c r="U303" s="1"/>
  <c r="V303" s="1"/>
  <c r="W303" s="1"/>
  <c r="O302"/>
  <c r="N302"/>
  <c r="Q302" s="1"/>
  <c r="R302" s="1"/>
  <c r="S302" s="1"/>
  <c r="M302"/>
  <c r="U302" s="1"/>
  <c r="V302" s="1"/>
  <c r="W302" s="1"/>
  <c r="O301"/>
  <c r="N301"/>
  <c r="Q301" s="1"/>
  <c r="M301"/>
  <c r="U301" s="1"/>
  <c r="V301" s="1"/>
  <c r="W301" s="1"/>
  <c r="O300"/>
  <c r="P300" s="1"/>
  <c r="N300"/>
  <c r="Q300" s="1"/>
  <c r="R300" s="1"/>
  <c r="S300" s="1"/>
  <c r="M300"/>
  <c r="U300" s="1"/>
  <c r="V300" s="1"/>
  <c r="W300" s="1"/>
  <c r="O299"/>
  <c r="P299" s="1"/>
  <c r="N299"/>
  <c r="Q299" s="1"/>
  <c r="R299" s="1"/>
  <c r="S299" s="1"/>
  <c r="M299"/>
  <c r="U299" s="1"/>
  <c r="V299" s="1"/>
  <c r="W299" s="1"/>
  <c r="O298"/>
  <c r="N298"/>
  <c r="Q298" s="1"/>
  <c r="R298" s="1"/>
  <c r="S298" s="1"/>
  <c r="M298"/>
  <c r="U298" s="1"/>
  <c r="V298" s="1"/>
  <c r="W298" s="1"/>
  <c r="O297"/>
  <c r="N297"/>
  <c r="Q297" s="1"/>
  <c r="M297"/>
  <c r="U297" s="1"/>
  <c r="V297" s="1"/>
  <c r="W297" s="1"/>
  <c r="O296"/>
  <c r="P296" s="1"/>
  <c r="N296"/>
  <c r="Q296" s="1"/>
  <c r="R296" s="1"/>
  <c r="S296" s="1"/>
  <c r="M296"/>
  <c r="U296" s="1"/>
  <c r="V296" s="1"/>
  <c r="W296" s="1"/>
  <c r="O295"/>
  <c r="P295" s="1"/>
  <c r="N295"/>
  <c r="Q295" s="1"/>
  <c r="R295" s="1"/>
  <c r="S295" s="1"/>
  <c r="M295"/>
  <c r="U295" s="1"/>
  <c r="V295" s="1"/>
  <c r="W295" s="1"/>
  <c r="O294"/>
  <c r="N294"/>
  <c r="Q294" s="1"/>
  <c r="R294" s="1"/>
  <c r="S294" s="1"/>
  <c r="M294"/>
  <c r="U294" s="1"/>
  <c r="V294" s="1"/>
  <c r="W294" s="1"/>
  <c r="O293"/>
  <c r="N293"/>
  <c r="Q293" s="1"/>
  <c r="M293"/>
  <c r="U293" s="1"/>
  <c r="V293" s="1"/>
  <c r="W293" s="1"/>
  <c r="O292"/>
  <c r="P292" s="1"/>
  <c r="N292"/>
  <c r="Q292" s="1"/>
  <c r="R292" s="1"/>
  <c r="S292" s="1"/>
  <c r="M292"/>
  <c r="U292" s="1"/>
  <c r="V292" s="1"/>
  <c r="W292" s="1"/>
  <c r="O291"/>
  <c r="P291" s="1"/>
  <c r="N291"/>
  <c r="Q291" s="1"/>
  <c r="R291" s="1"/>
  <c r="S291" s="1"/>
  <c r="M291"/>
  <c r="U291" s="1"/>
  <c r="V291" s="1"/>
  <c r="W291" s="1"/>
  <c r="O290"/>
  <c r="N290"/>
  <c r="Q290" s="1"/>
  <c r="R290" s="1"/>
  <c r="S290" s="1"/>
  <c r="M290"/>
  <c r="U290" s="1"/>
  <c r="V290" s="1"/>
  <c r="W290" s="1"/>
  <c r="O289"/>
  <c r="N289"/>
  <c r="Q289" s="1"/>
  <c r="M289"/>
  <c r="U289" s="1"/>
  <c r="V289" s="1"/>
  <c r="W289" s="1"/>
  <c r="O288"/>
  <c r="P288" s="1"/>
  <c r="N288"/>
  <c r="Q288" s="1"/>
  <c r="R288" s="1"/>
  <c r="S288" s="1"/>
  <c r="M288"/>
  <c r="U288" s="1"/>
  <c r="V288" s="1"/>
  <c r="W288" s="1"/>
  <c r="O287"/>
  <c r="P287" s="1"/>
  <c r="N287"/>
  <c r="Q287" s="1"/>
  <c r="R287" s="1"/>
  <c r="S287" s="1"/>
  <c r="M287"/>
  <c r="U287" s="1"/>
  <c r="V287" s="1"/>
  <c r="W287" s="1"/>
  <c r="O286"/>
  <c r="N286"/>
  <c r="Q286" s="1"/>
  <c r="R286" s="1"/>
  <c r="S286" s="1"/>
  <c r="M286"/>
  <c r="U286" s="1"/>
  <c r="V286" s="1"/>
  <c r="W286" s="1"/>
  <c r="O285"/>
  <c r="N285"/>
  <c r="Q285" s="1"/>
  <c r="M285"/>
  <c r="U285" s="1"/>
  <c r="V285" s="1"/>
  <c r="W285" s="1"/>
  <c r="O284"/>
  <c r="P284" s="1"/>
  <c r="N284"/>
  <c r="Q284" s="1"/>
  <c r="R284" s="1"/>
  <c r="S284" s="1"/>
  <c r="M284"/>
  <c r="U284" s="1"/>
  <c r="V284" s="1"/>
  <c r="W284" s="1"/>
  <c r="O283"/>
  <c r="P283" s="1"/>
  <c r="N283"/>
  <c r="Q283" s="1"/>
  <c r="R283" s="1"/>
  <c r="S283" s="1"/>
  <c r="M283"/>
  <c r="U283" s="1"/>
  <c r="V283" s="1"/>
  <c r="W283" s="1"/>
  <c r="O282"/>
  <c r="N282"/>
  <c r="Q282" s="1"/>
  <c r="R282" s="1"/>
  <c r="S282" s="1"/>
  <c r="M282"/>
  <c r="U282" s="1"/>
  <c r="V282" s="1"/>
  <c r="W282" s="1"/>
  <c r="O281"/>
  <c r="N281"/>
  <c r="Q281" s="1"/>
  <c r="M281"/>
  <c r="U281" s="1"/>
  <c r="V281" s="1"/>
  <c r="W281" s="1"/>
  <c r="O280"/>
  <c r="P280" s="1"/>
  <c r="N280"/>
  <c r="Q280" s="1"/>
  <c r="R280" s="1"/>
  <c r="S280" s="1"/>
  <c r="M280"/>
  <c r="U280" s="1"/>
  <c r="V280" s="1"/>
  <c r="W280" s="1"/>
  <c r="O279"/>
  <c r="P279" s="1"/>
  <c r="N279"/>
  <c r="Q279" s="1"/>
  <c r="R279" s="1"/>
  <c r="S279" s="1"/>
  <c r="M279"/>
  <c r="U279" s="1"/>
  <c r="V279" s="1"/>
  <c r="W279" s="1"/>
  <c r="O278"/>
  <c r="N278"/>
  <c r="Q278" s="1"/>
  <c r="R278" s="1"/>
  <c r="S278" s="1"/>
  <c r="M278"/>
  <c r="U278" s="1"/>
  <c r="V278" s="1"/>
  <c r="W278" s="1"/>
  <c r="O277"/>
  <c r="N277"/>
  <c r="Q277" s="1"/>
  <c r="M277"/>
  <c r="U277" s="1"/>
  <c r="V277" s="1"/>
  <c r="W277" s="1"/>
  <c r="O276"/>
  <c r="P276" s="1"/>
  <c r="N276"/>
  <c r="Q276" s="1"/>
  <c r="R276" s="1"/>
  <c r="S276" s="1"/>
  <c r="M276"/>
  <c r="U276" s="1"/>
  <c r="V276" s="1"/>
  <c r="W276" s="1"/>
  <c r="O275"/>
  <c r="P275" s="1"/>
  <c r="N275"/>
  <c r="Q275" s="1"/>
  <c r="R275" s="1"/>
  <c r="S275" s="1"/>
  <c r="M275"/>
  <c r="U275" s="1"/>
  <c r="V275" s="1"/>
  <c r="W275" s="1"/>
  <c r="O274"/>
  <c r="N274"/>
  <c r="Q274" s="1"/>
  <c r="R274" s="1"/>
  <c r="S274" s="1"/>
  <c r="M274"/>
  <c r="U274" s="1"/>
  <c r="V274" s="1"/>
  <c r="W274" s="1"/>
  <c r="O273"/>
  <c r="N273"/>
  <c r="Q273" s="1"/>
  <c r="M273"/>
  <c r="U273" s="1"/>
  <c r="V273" s="1"/>
  <c r="W273" s="1"/>
  <c r="O272"/>
  <c r="P272" s="1"/>
  <c r="N272"/>
  <c r="Q272" s="1"/>
  <c r="R272" s="1"/>
  <c r="S272" s="1"/>
  <c r="M272"/>
  <c r="U272" s="1"/>
  <c r="V272" s="1"/>
  <c r="W272" s="1"/>
  <c r="O271"/>
  <c r="P271" s="1"/>
  <c r="N271"/>
  <c r="Q271" s="1"/>
  <c r="R271" s="1"/>
  <c r="S271" s="1"/>
  <c r="M271"/>
  <c r="U271" s="1"/>
  <c r="V271" s="1"/>
  <c r="W271" s="1"/>
  <c r="O270"/>
  <c r="N270"/>
  <c r="Q270" s="1"/>
  <c r="R270" s="1"/>
  <c r="S270" s="1"/>
  <c r="M270"/>
  <c r="U270" s="1"/>
  <c r="V270" s="1"/>
  <c r="W270" s="1"/>
  <c r="O269"/>
  <c r="N269"/>
  <c r="Q269" s="1"/>
  <c r="M269"/>
  <c r="U269" s="1"/>
  <c r="V269" s="1"/>
  <c r="W269" s="1"/>
  <c r="O268"/>
  <c r="P268" s="1"/>
  <c r="N268"/>
  <c r="Q268" s="1"/>
  <c r="R268" s="1"/>
  <c r="S268" s="1"/>
  <c r="M268"/>
  <c r="U268" s="1"/>
  <c r="V268" s="1"/>
  <c r="W268" s="1"/>
  <c r="O267"/>
  <c r="P267" s="1"/>
  <c r="N267"/>
  <c r="Q267" s="1"/>
  <c r="R267" s="1"/>
  <c r="S267" s="1"/>
  <c r="M267"/>
  <c r="O266"/>
  <c r="N266"/>
  <c r="Q266" s="1"/>
  <c r="R266" s="1"/>
  <c r="S266" s="1"/>
  <c r="M266"/>
  <c r="U266" s="1"/>
  <c r="V266" s="1"/>
  <c r="W266" s="1"/>
  <c r="O265"/>
  <c r="N265"/>
  <c r="Q265" s="1"/>
  <c r="M265"/>
  <c r="U265" s="1"/>
  <c r="V265" s="1"/>
  <c r="W265" s="1"/>
  <c r="O264"/>
  <c r="P264" s="1"/>
  <c r="N264"/>
  <c r="Q264" s="1"/>
  <c r="R264" s="1"/>
  <c r="S264" s="1"/>
  <c r="M264"/>
  <c r="U264" s="1"/>
  <c r="V264" s="1"/>
  <c r="W264" s="1"/>
  <c r="O263"/>
  <c r="P263" s="1"/>
  <c r="N263"/>
  <c r="Q263" s="1"/>
  <c r="R263" s="1"/>
  <c r="S263" s="1"/>
  <c r="M263"/>
  <c r="U263" s="1"/>
  <c r="V263" s="1"/>
  <c r="W263" s="1"/>
  <c r="O262"/>
  <c r="N262"/>
  <c r="Q262" s="1"/>
  <c r="R262" s="1"/>
  <c r="S262" s="1"/>
  <c r="M262"/>
  <c r="U262" s="1"/>
  <c r="V262" s="1"/>
  <c r="W262" s="1"/>
  <c r="O261"/>
  <c r="N261"/>
  <c r="Q261" s="1"/>
  <c r="M261"/>
  <c r="U261" s="1"/>
  <c r="V261" s="1"/>
  <c r="W261" s="1"/>
  <c r="O260"/>
  <c r="P260" s="1"/>
  <c r="N260"/>
  <c r="Q260" s="1"/>
  <c r="R260" s="1"/>
  <c r="S260" s="1"/>
  <c r="M260"/>
  <c r="U260" s="1"/>
  <c r="V260" s="1"/>
  <c r="W260" s="1"/>
  <c r="O259"/>
  <c r="P259" s="1"/>
  <c r="N259"/>
  <c r="Q259" s="1"/>
  <c r="R259" s="1"/>
  <c r="S259" s="1"/>
  <c r="M259"/>
  <c r="U259" s="1"/>
  <c r="V259" s="1"/>
  <c r="W259" s="1"/>
  <c r="O258"/>
  <c r="N258"/>
  <c r="Q258" s="1"/>
  <c r="R258" s="1"/>
  <c r="S258" s="1"/>
  <c r="M258"/>
  <c r="U258" s="1"/>
  <c r="V258" s="1"/>
  <c r="W258" s="1"/>
  <c r="O257"/>
  <c r="N257"/>
  <c r="Q257" s="1"/>
  <c r="M257"/>
  <c r="U257" s="1"/>
  <c r="V257" s="1"/>
  <c r="W257" s="1"/>
  <c r="O256"/>
  <c r="P256" s="1"/>
  <c r="N256"/>
  <c r="Q256" s="1"/>
  <c r="R256" s="1"/>
  <c r="S256" s="1"/>
  <c r="M256"/>
  <c r="U256" s="1"/>
  <c r="V256" s="1"/>
  <c r="W256" s="1"/>
  <c r="O255"/>
  <c r="P255" s="1"/>
  <c r="N255"/>
  <c r="Q255" s="1"/>
  <c r="R255" s="1"/>
  <c r="S255" s="1"/>
  <c r="M255"/>
  <c r="U255" s="1"/>
  <c r="V255" s="1"/>
  <c r="W255" s="1"/>
  <c r="O254"/>
  <c r="N254"/>
  <c r="Q254" s="1"/>
  <c r="R254" s="1"/>
  <c r="S254" s="1"/>
  <c r="M254"/>
  <c r="U254" s="1"/>
  <c r="V254" s="1"/>
  <c r="W254" s="1"/>
  <c r="O253"/>
  <c r="N253"/>
  <c r="Q253" s="1"/>
  <c r="M253"/>
  <c r="U253" s="1"/>
  <c r="V253" s="1"/>
  <c r="W253" s="1"/>
  <c r="O252"/>
  <c r="P252" s="1"/>
  <c r="N252"/>
  <c r="Q252" s="1"/>
  <c r="R252" s="1"/>
  <c r="S252" s="1"/>
  <c r="M252"/>
  <c r="U252" s="1"/>
  <c r="V252" s="1"/>
  <c r="W252" s="1"/>
  <c r="O251"/>
  <c r="P251" s="1"/>
  <c r="N251"/>
  <c r="Q251" s="1"/>
  <c r="R251" s="1"/>
  <c r="S251" s="1"/>
  <c r="M251"/>
  <c r="U251" s="1"/>
  <c r="V251" s="1"/>
  <c r="W251" s="1"/>
  <c r="O250"/>
  <c r="N250"/>
  <c r="Q250" s="1"/>
  <c r="R250" s="1"/>
  <c r="S250" s="1"/>
  <c r="M250"/>
  <c r="U250" s="1"/>
  <c r="V250" s="1"/>
  <c r="W250" s="1"/>
  <c r="O249"/>
  <c r="N249"/>
  <c r="Q249" s="1"/>
  <c r="M249"/>
  <c r="U249" s="1"/>
  <c r="V249" s="1"/>
  <c r="W249" s="1"/>
  <c r="O248"/>
  <c r="P248" s="1"/>
  <c r="N248"/>
  <c r="Q248" s="1"/>
  <c r="R248" s="1"/>
  <c r="S248" s="1"/>
  <c r="M248"/>
  <c r="U248" s="1"/>
  <c r="V248" s="1"/>
  <c r="W248" s="1"/>
  <c r="O247"/>
  <c r="P247" s="1"/>
  <c r="N247"/>
  <c r="Q247" s="1"/>
  <c r="R247" s="1"/>
  <c r="S247" s="1"/>
  <c r="M247"/>
  <c r="U247" s="1"/>
  <c r="V247" s="1"/>
  <c r="W247" s="1"/>
  <c r="O246"/>
  <c r="N246"/>
  <c r="Q246" s="1"/>
  <c r="R246" s="1"/>
  <c r="S246" s="1"/>
  <c r="M246"/>
  <c r="U246" s="1"/>
  <c r="V246" s="1"/>
  <c r="W246" s="1"/>
  <c r="O245"/>
  <c r="N245"/>
  <c r="Q245" s="1"/>
  <c r="M245"/>
  <c r="U245" s="1"/>
  <c r="V245" s="1"/>
  <c r="W245" s="1"/>
  <c r="O244"/>
  <c r="P244" s="1"/>
  <c r="N244"/>
  <c r="Q244" s="1"/>
  <c r="R244" s="1"/>
  <c r="S244" s="1"/>
  <c r="M244"/>
  <c r="U244" s="1"/>
  <c r="V244" s="1"/>
  <c r="W244" s="1"/>
  <c r="O243"/>
  <c r="P243" s="1"/>
  <c r="N243"/>
  <c r="Q243" s="1"/>
  <c r="R243" s="1"/>
  <c r="S243" s="1"/>
  <c r="M243"/>
  <c r="U243" s="1"/>
  <c r="V243" s="1"/>
  <c r="W243" s="1"/>
  <c r="O242"/>
  <c r="N242"/>
  <c r="Q242" s="1"/>
  <c r="R242" s="1"/>
  <c r="S242" s="1"/>
  <c r="M242"/>
  <c r="U242" s="1"/>
  <c r="V242" s="1"/>
  <c r="W242" s="1"/>
  <c r="O241"/>
  <c r="N241"/>
  <c r="Q241" s="1"/>
  <c r="M241"/>
  <c r="U241" s="1"/>
  <c r="V241" s="1"/>
  <c r="W241" s="1"/>
  <c r="O240"/>
  <c r="P240" s="1"/>
  <c r="N240"/>
  <c r="Q240" s="1"/>
  <c r="R240" s="1"/>
  <c r="S240" s="1"/>
  <c r="M240"/>
  <c r="U240" s="1"/>
  <c r="V240" s="1"/>
  <c r="W240" s="1"/>
  <c r="O239"/>
  <c r="P239" s="1"/>
  <c r="N239"/>
  <c r="Q239" s="1"/>
  <c r="R239" s="1"/>
  <c r="S239" s="1"/>
  <c r="M239"/>
  <c r="U239" s="1"/>
  <c r="V239" s="1"/>
  <c r="W239" s="1"/>
  <c r="O238"/>
  <c r="N238"/>
  <c r="Q238" s="1"/>
  <c r="R238" s="1"/>
  <c r="S238" s="1"/>
  <c r="M238"/>
  <c r="U238" s="1"/>
  <c r="V238" s="1"/>
  <c r="W238" s="1"/>
  <c r="O237"/>
  <c r="N237"/>
  <c r="Q237" s="1"/>
  <c r="M237"/>
  <c r="U237" s="1"/>
  <c r="V237" s="1"/>
  <c r="W237" s="1"/>
  <c r="O236"/>
  <c r="P236" s="1"/>
  <c r="N236"/>
  <c r="Q236" s="1"/>
  <c r="R236" s="1"/>
  <c r="S236" s="1"/>
  <c r="M236"/>
  <c r="U236" s="1"/>
  <c r="V236" s="1"/>
  <c r="W236" s="1"/>
  <c r="O235"/>
  <c r="P235" s="1"/>
  <c r="N235"/>
  <c r="Q235" s="1"/>
  <c r="R235" s="1"/>
  <c r="S235" s="1"/>
  <c r="M235"/>
  <c r="U235" s="1"/>
  <c r="V235" s="1"/>
  <c r="W235" s="1"/>
  <c r="O234"/>
  <c r="N234"/>
  <c r="Q234" s="1"/>
  <c r="R234" s="1"/>
  <c r="S234" s="1"/>
  <c r="M234"/>
  <c r="U234" s="1"/>
  <c r="V234" s="1"/>
  <c r="W234" s="1"/>
  <c r="O233"/>
  <c r="N233"/>
  <c r="Q233" s="1"/>
  <c r="M233"/>
  <c r="U233" s="1"/>
  <c r="V233" s="1"/>
  <c r="W233" s="1"/>
  <c r="O232"/>
  <c r="P232" s="1"/>
  <c r="N232"/>
  <c r="Q232" s="1"/>
  <c r="R232" s="1"/>
  <c r="S232" s="1"/>
  <c r="M232"/>
  <c r="U232" s="1"/>
  <c r="V232" s="1"/>
  <c r="W232" s="1"/>
  <c r="O231"/>
  <c r="P231" s="1"/>
  <c r="N231"/>
  <c r="Q231" s="1"/>
  <c r="R231" s="1"/>
  <c r="S231" s="1"/>
  <c r="M231"/>
  <c r="U231" s="1"/>
  <c r="V231" s="1"/>
  <c r="W231" s="1"/>
  <c r="O230"/>
  <c r="N230"/>
  <c r="Q230" s="1"/>
  <c r="R230" s="1"/>
  <c r="S230" s="1"/>
  <c r="M230"/>
  <c r="U230" s="1"/>
  <c r="V230" s="1"/>
  <c r="W230" s="1"/>
  <c r="O229"/>
  <c r="N229"/>
  <c r="Q229" s="1"/>
  <c r="M229"/>
  <c r="U229" s="1"/>
  <c r="V229" s="1"/>
  <c r="W229" s="1"/>
  <c r="O228"/>
  <c r="P228" s="1"/>
  <c r="N228"/>
  <c r="Q228" s="1"/>
  <c r="R228" s="1"/>
  <c r="S228" s="1"/>
  <c r="M228"/>
  <c r="U228" s="1"/>
  <c r="V228" s="1"/>
  <c r="W228" s="1"/>
  <c r="O227"/>
  <c r="P227" s="1"/>
  <c r="N227"/>
  <c r="Q227" s="1"/>
  <c r="R227" s="1"/>
  <c r="S227" s="1"/>
  <c r="M227"/>
  <c r="U227" s="1"/>
  <c r="V227" s="1"/>
  <c r="W227" s="1"/>
  <c r="O226"/>
  <c r="N226"/>
  <c r="Q226" s="1"/>
  <c r="R226" s="1"/>
  <c r="S226" s="1"/>
  <c r="M226"/>
  <c r="U226" s="1"/>
  <c r="V226" s="1"/>
  <c r="W226" s="1"/>
  <c r="O225"/>
  <c r="N225"/>
  <c r="Q225" s="1"/>
  <c r="M225"/>
  <c r="U225" s="1"/>
  <c r="V225" s="1"/>
  <c r="W225" s="1"/>
  <c r="O224"/>
  <c r="P224" s="1"/>
  <c r="N224"/>
  <c r="Q224" s="1"/>
  <c r="R224" s="1"/>
  <c r="S224" s="1"/>
  <c r="M224"/>
  <c r="U224" s="1"/>
  <c r="V224" s="1"/>
  <c r="W224" s="1"/>
  <c r="O223"/>
  <c r="P223" s="1"/>
  <c r="N223"/>
  <c r="Q223" s="1"/>
  <c r="R223" s="1"/>
  <c r="S223" s="1"/>
  <c r="M223"/>
  <c r="U223" s="1"/>
  <c r="V223" s="1"/>
  <c r="W223" s="1"/>
  <c r="O222"/>
  <c r="N222"/>
  <c r="Q222" s="1"/>
  <c r="R222" s="1"/>
  <c r="S222" s="1"/>
  <c r="M222"/>
  <c r="U222" s="1"/>
  <c r="V222" s="1"/>
  <c r="W222" s="1"/>
  <c r="O221"/>
  <c r="N221"/>
  <c r="Q221" s="1"/>
  <c r="M221"/>
  <c r="U221" s="1"/>
  <c r="V221" s="1"/>
  <c r="W221" s="1"/>
  <c r="O220"/>
  <c r="P220" s="1"/>
  <c r="N220"/>
  <c r="Q220" s="1"/>
  <c r="R220" s="1"/>
  <c r="S220" s="1"/>
  <c r="M220"/>
  <c r="U220" s="1"/>
  <c r="V220" s="1"/>
  <c r="W220" s="1"/>
  <c r="O219"/>
  <c r="P219" s="1"/>
  <c r="N219"/>
  <c r="Q219" s="1"/>
  <c r="R219" s="1"/>
  <c r="S219" s="1"/>
  <c r="M219"/>
  <c r="U219" s="1"/>
  <c r="V219" s="1"/>
  <c r="W219" s="1"/>
  <c r="O218"/>
  <c r="N218"/>
  <c r="Q218" s="1"/>
  <c r="R218" s="1"/>
  <c r="S218" s="1"/>
  <c r="M218"/>
  <c r="U218" s="1"/>
  <c r="V218" s="1"/>
  <c r="W218" s="1"/>
  <c r="O217"/>
  <c r="N217"/>
  <c r="Q217" s="1"/>
  <c r="M217"/>
  <c r="U217" s="1"/>
  <c r="V217" s="1"/>
  <c r="W217" s="1"/>
  <c r="O216"/>
  <c r="P216" s="1"/>
  <c r="N216"/>
  <c r="Q216" s="1"/>
  <c r="R216" s="1"/>
  <c r="S216" s="1"/>
  <c r="M216"/>
  <c r="U216" s="1"/>
  <c r="V216" s="1"/>
  <c r="W216" s="1"/>
  <c r="O215"/>
  <c r="P215" s="1"/>
  <c r="N215"/>
  <c r="Q215" s="1"/>
  <c r="R215" s="1"/>
  <c r="S215" s="1"/>
  <c r="M215"/>
  <c r="U215" s="1"/>
  <c r="V215" s="1"/>
  <c r="W215" s="1"/>
  <c r="O214"/>
  <c r="N214"/>
  <c r="Q214" s="1"/>
  <c r="R214" s="1"/>
  <c r="S214" s="1"/>
  <c r="M214"/>
  <c r="U214" s="1"/>
  <c r="V214" s="1"/>
  <c r="W214" s="1"/>
  <c r="O213"/>
  <c r="N213"/>
  <c r="Q213" s="1"/>
  <c r="M213"/>
  <c r="U213" s="1"/>
  <c r="V213" s="1"/>
  <c r="W213" s="1"/>
  <c r="O212"/>
  <c r="P212" s="1"/>
  <c r="N212"/>
  <c r="Q212" s="1"/>
  <c r="R212" s="1"/>
  <c r="S212" s="1"/>
  <c r="M212"/>
  <c r="U212" s="1"/>
  <c r="V212" s="1"/>
  <c r="W212" s="1"/>
  <c r="O211"/>
  <c r="P211" s="1"/>
  <c r="N211"/>
  <c r="Q211" s="1"/>
  <c r="R211" s="1"/>
  <c r="S211" s="1"/>
  <c r="M211"/>
  <c r="U211" s="1"/>
  <c r="V211" s="1"/>
  <c r="W211" s="1"/>
  <c r="O210"/>
  <c r="N210"/>
  <c r="Q210" s="1"/>
  <c r="R210" s="1"/>
  <c r="S210" s="1"/>
  <c r="M210"/>
  <c r="U210" s="1"/>
  <c r="V210" s="1"/>
  <c r="W210" s="1"/>
  <c r="O209"/>
  <c r="N209"/>
  <c r="Q209" s="1"/>
  <c r="M209"/>
  <c r="U209" s="1"/>
  <c r="V209" s="1"/>
  <c r="W209" s="1"/>
  <c r="O208"/>
  <c r="P208" s="1"/>
  <c r="N208"/>
  <c r="Q208" s="1"/>
  <c r="R208" s="1"/>
  <c r="S208" s="1"/>
  <c r="M208"/>
  <c r="U208" s="1"/>
  <c r="V208" s="1"/>
  <c r="W208" s="1"/>
  <c r="O207"/>
  <c r="P207" s="1"/>
  <c r="N207"/>
  <c r="Q207" s="1"/>
  <c r="R207" s="1"/>
  <c r="S207" s="1"/>
  <c r="M207"/>
  <c r="U207" s="1"/>
  <c r="V207" s="1"/>
  <c r="W207" s="1"/>
  <c r="O206"/>
  <c r="N206"/>
  <c r="Q206" s="1"/>
  <c r="R206" s="1"/>
  <c r="S206" s="1"/>
  <c r="M206"/>
  <c r="U206" s="1"/>
  <c r="V206" s="1"/>
  <c r="W206" s="1"/>
  <c r="O205"/>
  <c r="N205"/>
  <c r="Q205" s="1"/>
  <c r="M205"/>
  <c r="U205" s="1"/>
  <c r="V205" s="1"/>
  <c r="W205" s="1"/>
  <c r="O204"/>
  <c r="P204" s="1"/>
  <c r="N204"/>
  <c r="Q204" s="1"/>
  <c r="R204" s="1"/>
  <c r="S204" s="1"/>
  <c r="M204"/>
  <c r="U204" s="1"/>
  <c r="V204" s="1"/>
  <c r="W204" s="1"/>
  <c r="O203"/>
  <c r="P203" s="1"/>
  <c r="N203"/>
  <c r="Q203" s="1"/>
  <c r="R203" s="1"/>
  <c r="S203" s="1"/>
  <c r="M203"/>
  <c r="U203" s="1"/>
  <c r="V203" s="1"/>
  <c r="W203" s="1"/>
  <c r="O202"/>
  <c r="N202"/>
  <c r="Q202" s="1"/>
  <c r="R202" s="1"/>
  <c r="S202" s="1"/>
  <c r="M202"/>
  <c r="U202" s="1"/>
  <c r="V202" s="1"/>
  <c r="W202" s="1"/>
  <c r="O201"/>
  <c r="N201"/>
  <c r="Q201" s="1"/>
  <c r="M201"/>
  <c r="U201" s="1"/>
  <c r="V201" s="1"/>
  <c r="W201" s="1"/>
  <c r="O200"/>
  <c r="P200" s="1"/>
  <c r="N200"/>
  <c r="Q200" s="1"/>
  <c r="R200" s="1"/>
  <c r="S200" s="1"/>
  <c r="M200"/>
  <c r="U200" s="1"/>
  <c r="V200" s="1"/>
  <c r="W200" s="1"/>
  <c r="O199"/>
  <c r="P199" s="1"/>
  <c r="N199"/>
  <c r="Q199" s="1"/>
  <c r="R199" s="1"/>
  <c r="S199" s="1"/>
  <c r="M199"/>
  <c r="U199" s="1"/>
  <c r="V199" s="1"/>
  <c r="W199" s="1"/>
  <c r="O198"/>
  <c r="N198"/>
  <c r="Q198" s="1"/>
  <c r="R198" s="1"/>
  <c r="S198" s="1"/>
  <c r="M198"/>
  <c r="U198" s="1"/>
  <c r="V198" s="1"/>
  <c r="W198" s="1"/>
  <c r="O197"/>
  <c r="N197"/>
  <c r="Q197" s="1"/>
  <c r="M197"/>
  <c r="U197" s="1"/>
  <c r="V197" s="1"/>
  <c r="W197" s="1"/>
  <c r="O196"/>
  <c r="P196" s="1"/>
  <c r="N196"/>
  <c r="Q196" s="1"/>
  <c r="R196" s="1"/>
  <c r="S196" s="1"/>
  <c r="M196"/>
  <c r="U196" s="1"/>
  <c r="V196" s="1"/>
  <c r="W196" s="1"/>
  <c r="O195"/>
  <c r="P195" s="1"/>
  <c r="N195"/>
  <c r="Q195" s="1"/>
  <c r="R195" s="1"/>
  <c r="S195" s="1"/>
  <c r="M195"/>
  <c r="U195" s="1"/>
  <c r="V195" s="1"/>
  <c r="W195" s="1"/>
  <c r="O194"/>
  <c r="N194"/>
  <c r="Q194" s="1"/>
  <c r="R194" s="1"/>
  <c r="S194" s="1"/>
  <c r="M194"/>
  <c r="U194" s="1"/>
  <c r="V194" s="1"/>
  <c r="W194" s="1"/>
  <c r="O193"/>
  <c r="N193"/>
  <c r="Q193" s="1"/>
  <c r="M193"/>
  <c r="U193" s="1"/>
  <c r="V193" s="1"/>
  <c r="W193" s="1"/>
  <c r="O192"/>
  <c r="P192" s="1"/>
  <c r="N192"/>
  <c r="Q192" s="1"/>
  <c r="R192" s="1"/>
  <c r="S192" s="1"/>
  <c r="M192"/>
  <c r="U192" s="1"/>
  <c r="V192" s="1"/>
  <c r="W192" s="1"/>
  <c r="O191"/>
  <c r="P191" s="1"/>
  <c r="N191"/>
  <c r="Q191" s="1"/>
  <c r="R191" s="1"/>
  <c r="S191" s="1"/>
  <c r="M191"/>
  <c r="U191" s="1"/>
  <c r="V191" s="1"/>
  <c r="W191" s="1"/>
  <c r="O190"/>
  <c r="N190"/>
  <c r="Q190" s="1"/>
  <c r="R190" s="1"/>
  <c r="S190" s="1"/>
  <c r="M190"/>
  <c r="U190" s="1"/>
  <c r="V190" s="1"/>
  <c r="W190" s="1"/>
  <c r="O189"/>
  <c r="N189"/>
  <c r="Q189" s="1"/>
  <c r="M189"/>
  <c r="U189" s="1"/>
  <c r="V189" s="1"/>
  <c r="W189" s="1"/>
  <c r="O188"/>
  <c r="P188" s="1"/>
  <c r="N188"/>
  <c r="Q188" s="1"/>
  <c r="R188" s="1"/>
  <c r="S188" s="1"/>
  <c r="M188"/>
  <c r="U188" s="1"/>
  <c r="V188" s="1"/>
  <c r="W188" s="1"/>
  <c r="O187"/>
  <c r="P187" s="1"/>
  <c r="N187"/>
  <c r="Q187" s="1"/>
  <c r="R187" s="1"/>
  <c r="S187" s="1"/>
  <c r="M187"/>
  <c r="O186"/>
  <c r="N186"/>
  <c r="Q186" s="1"/>
  <c r="R186" s="1"/>
  <c r="S186" s="1"/>
  <c r="M186"/>
  <c r="U186" s="1"/>
  <c r="V186" s="1"/>
  <c r="W186" s="1"/>
  <c r="O185"/>
  <c r="N185"/>
  <c r="Q185" s="1"/>
  <c r="M185"/>
  <c r="O184"/>
  <c r="P184" s="1"/>
  <c r="N184"/>
  <c r="Q184" s="1"/>
  <c r="R184" s="1"/>
  <c r="S184" s="1"/>
  <c r="M184"/>
  <c r="U184" s="1"/>
  <c r="V184" s="1"/>
  <c r="W184" s="1"/>
  <c r="O183"/>
  <c r="P183" s="1"/>
  <c r="N183"/>
  <c r="Q183" s="1"/>
  <c r="R183" s="1"/>
  <c r="S183" s="1"/>
  <c r="M183"/>
  <c r="O182"/>
  <c r="N182"/>
  <c r="Q182" s="1"/>
  <c r="R182" s="1"/>
  <c r="S182" s="1"/>
  <c r="M182"/>
  <c r="U182" s="1"/>
  <c r="V182" s="1"/>
  <c r="W182" s="1"/>
  <c r="O181"/>
  <c r="N181"/>
  <c r="Q181" s="1"/>
  <c r="M181"/>
  <c r="O180"/>
  <c r="P180" s="1"/>
  <c r="N180"/>
  <c r="Q180" s="1"/>
  <c r="R180" s="1"/>
  <c r="S180" s="1"/>
  <c r="M180"/>
  <c r="U180" s="1"/>
  <c r="V180" s="1"/>
  <c r="W180" s="1"/>
  <c r="O179"/>
  <c r="P179" s="1"/>
  <c r="N179"/>
  <c r="Q179" s="1"/>
  <c r="R179" s="1"/>
  <c r="S179" s="1"/>
  <c r="M179"/>
  <c r="O178"/>
  <c r="N178"/>
  <c r="Q178" s="1"/>
  <c r="R178" s="1"/>
  <c r="S178" s="1"/>
  <c r="M178"/>
  <c r="U178" s="1"/>
  <c r="V178" s="1"/>
  <c r="W178" s="1"/>
  <c r="O177"/>
  <c r="N177"/>
  <c r="Q177" s="1"/>
  <c r="M177"/>
  <c r="O176"/>
  <c r="P176" s="1"/>
  <c r="N176"/>
  <c r="Q176" s="1"/>
  <c r="R176" s="1"/>
  <c r="S176" s="1"/>
  <c r="M176"/>
  <c r="U176" s="1"/>
  <c r="V176" s="1"/>
  <c r="W176" s="1"/>
  <c r="O175"/>
  <c r="P175" s="1"/>
  <c r="N175"/>
  <c r="Q175" s="1"/>
  <c r="R175" s="1"/>
  <c r="S175" s="1"/>
  <c r="M175"/>
  <c r="O174"/>
  <c r="N174"/>
  <c r="Q174" s="1"/>
  <c r="R174" s="1"/>
  <c r="S174" s="1"/>
  <c r="M174"/>
  <c r="U174" s="1"/>
  <c r="V174" s="1"/>
  <c r="W174" s="1"/>
  <c r="O173"/>
  <c r="N173"/>
  <c r="Q173" s="1"/>
  <c r="M173"/>
  <c r="O172"/>
  <c r="P172" s="1"/>
  <c r="N172"/>
  <c r="Q172" s="1"/>
  <c r="R172" s="1"/>
  <c r="S172" s="1"/>
  <c r="M172"/>
  <c r="U172" s="1"/>
  <c r="V172" s="1"/>
  <c r="W172" s="1"/>
  <c r="O171"/>
  <c r="P171" s="1"/>
  <c r="N171"/>
  <c r="Q171" s="1"/>
  <c r="R171" s="1"/>
  <c r="S171" s="1"/>
  <c r="M171"/>
  <c r="U171" s="1"/>
  <c r="V171" s="1"/>
  <c r="W171" s="1"/>
  <c r="O170"/>
  <c r="N170"/>
  <c r="Q170" s="1"/>
  <c r="R170" s="1"/>
  <c r="S170" s="1"/>
  <c r="M170"/>
  <c r="U170" s="1"/>
  <c r="V170" s="1"/>
  <c r="W170" s="1"/>
  <c r="O169"/>
  <c r="N169"/>
  <c r="Q169" s="1"/>
  <c r="M169"/>
  <c r="U169" s="1"/>
  <c r="V169" s="1"/>
  <c r="W169" s="1"/>
  <c r="O168"/>
  <c r="P168" s="1"/>
  <c r="N168"/>
  <c r="Q168" s="1"/>
  <c r="R168" s="1"/>
  <c r="S168" s="1"/>
  <c r="M168"/>
  <c r="U168" s="1"/>
  <c r="V168" s="1"/>
  <c r="W168" s="1"/>
  <c r="O167"/>
  <c r="P167" s="1"/>
  <c r="N167"/>
  <c r="Q167" s="1"/>
  <c r="R167" s="1"/>
  <c r="S167" s="1"/>
  <c r="M167"/>
  <c r="U167" s="1"/>
  <c r="V167" s="1"/>
  <c r="W167" s="1"/>
  <c r="O166"/>
  <c r="N166"/>
  <c r="Q166" s="1"/>
  <c r="R166" s="1"/>
  <c r="S166" s="1"/>
  <c r="M166"/>
  <c r="U166" s="1"/>
  <c r="V166" s="1"/>
  <c r="W166" s="1"/>
  <c r="O165"/>
  <c r="N165"/>
  <c r="Q165" s="1"/>
  <c r="M165"/>
  <c r="U165" s="1"/>
  <c r="V165" s="1"/>
  <c r="W165" s="1"/>
  <c r="O164"/>
  <c r="P164" s="1"/>
  <c r="N164"/>
  <c r="Q164" s="1"/>
  <c r="R164" s="1"/>
  <c r="S164" s="1"/>
  <c r="M164"/>
  <c r="U164" s="1"/>
  <c r="V164" s="1"/>
  <c r="W164" s="1"/>
  <c r="O163"/>
  <c r="P163" s="1"/>
  <c r="N163"/>
  <c r="Q163" s="1"/>
  <c r="R163" s="1"/>
  <c r="S163" s="1"/>
  <c r="M163"/>
  <c r="U163" s="1"/>
  <c r="V163" s="1"/>
  <c r="W163" s="1"/>
  <c r="O162"/>
  <c r="N162"/>
  <c r="Q162" s="1"/>
  <c r="R162" s="1"/>
  <c r="S162" s="1"/>
  <c r="M162"/>
  <c r="U162" s="1"/>
  <c r="V162" s="1"/>
  <c r="W162" s="1"/>
  <c r="O161"/>
  <c r="N161"/>
  <c r="Q161" s="1"/>
  <c r="M161"/>
  <c r="U161" s="1"/>
  <c r="V161" s="1"/>
  <c r="W161" s="1"/>
  <c r="O160"/>
  <c r="P160" s="1"/>
  <c r="N160"/>
  <c r="Q160" s="1"/>
  <c r="R160" s="1"/>
  <c r="S160" s="1"/>
  <c r="M160"/>
  <c r="U160" s="1"/>
  <c r="V160" s="1"/>
  <c r="W160" s="1"/>
  <c r="O159"/>
  <c r="P159" s="1"/>
  <c r="N159"/>
  <c r="Q159" s="1"/>
  <c r="R159" s="1"/>
  <c r="S159" s="1"/>
  <c r="M159"/>
  <c r="U159" s="1"/>
  <c r="V159" s="1"/>
  <c r="W159" s="1"/>
  <c r="O158"/>
  <c r="N158"/>
  <c r="Q158" s="1"/>
  <c r="R158" s="1"/>
  <c r="S158" s="1"/>
  <c r="M158"/>
  <c r="U158" s="1"/>
  <c r="V158" s="1"/>
  <c r="W158" s="1"/>
  <c r="O157"/>
  <c r="N157"/>
  <c r="Q157" s="1"/>
  <c r="M157"/>
  <c r="U157" s="1"/>
  <c r="V157" s="1"/>
  <c r="W157" s="1"/>
  <c r="O156"/>
  <c r="P156" s="1"/>
  <c r="N156"/>
  <c r="Q156" s="1"/>
  <c r="R156" s="1"/>
  <c r="S156" s="1"/>
  <c r="M156"/>
  <c r="U156" s="1"/>
  <c r="V156" s="1"/>
  <c r="W156" s="1"/>
  <c r="O155"/>
  <c r="P155" s="1"/>
  <c r="N155"/>
  <c r="Q155" s="1"/>
  <c r="R155" s="1"/>
  <c r="S155" s="1"/>
  <c r="M155"/>
  <c r="U155" s="1"/>
  <c r="V155" s="1"/>
  <c r="W155" s="1"/>
  <c r="O154"/>
  <c r="N154"/>
  <c r="Q154" s="1"/>
  <c r="R154" s="1"/>
  <c r="S154" s="1"/>
  <c r="M154"/>
  <c r="U154" s="1"/>
  <c r="V154" s="1"/>
  <c r="W154" s="1"/>
  <c r="O153"/>
  <c r="N153"/>
  <c r="Q153" s="1"/>
  <c r="M153"/>
  <c r="U153" s="1"/>
  <c r="V153" s="1"/>
  <c r="W153" s="1"/>
  <c r="O152"/>
  <c r="P152" s="1"/>
  <c r="N152"/>
  <c r="Q152" s="1"/>
  <c r="R152" s="1"/>
  <c r="S152" s="1"/>
  <c r="M152"/>
  <c r="U152" s="1"/>
  <c r="V152" s="1"/>
  <c r="W152" s="1"/>
  <c r="O151"/>
  <c r="P151" s="1"/>
  <c r="N151"/>
  <c r="Q151" s="1"/>
  <c r="R151" s="1"/>
  <c r="S151" s="1"/>
  <c r="M151"/>
  <c r="U151" s="1"/>
  <c r="V151" s="1"/>
  <c r="W151" s="1"/>
  <c r="O150"/>
  <c r="N150"/>
  <c r="Q150" s="1"/>
  <c r="R150" s="1"/>
  <c r="S150" s="1"/>
  <c r="M150"/>
  <c r="U150" s="1"/>
  <c r="V150" s="1"/>
  <c r="W150" s="1"/>
  <c r="O149"/>
  <c r="N149"/>
  <c r="Q149" s="1"/>
  <c r="M149"/>
  <c r="U149" s="1"/>
  <c r="V149" s="1"/>
  <c r="W149" s="1"/>
  <c r="O148"/>
  <c r="P148" s="1"/>
  <c r="N148"/>
  <c r="Q148" s="1"/>
  <c r="R148" s="1"/>
  <c r="S148" s="1"/>
  <c r="M148"/>
  <c r="U148" s="1"/>
  <c r="V148" s="1"/>
  <c r="W148" s="1"/>
  <c r="O147"/>
  <c r="P147" s="1"/>
  <c r="N147"/>
  <c r="Q147" s="1"/>
  <c r="R147" s="1"/>
  <c r="S147" s="1"/>
  <c r="M147"/>
  <c r="U147" s="1"/>
  <c r="V147" s="1"/>
  <c r="W147" s="1"/>
  <c r="O146"/>
  <c r="N146"/>
  <c r="Q146" s="1"/>
  <c r="R146" s="1"/>
  <c r="S146" s="1"/>
  <c r="M146"/>
  <c r="U146" s="1"/>
  <c r="V146" s="1"/>
  <c r="W146" s="1"/>
  <c r="O145"/>
  <c r="N145"/>
  <c r="Q145" s="1"/>
  <c r="M145"/>
  <c r="U145" s="1"/>
  <c r="V145" s="1"/>
  <c r="W145" s="1"/>
  <c r="O144"/>
  <c r="P144" s="1"/>
  <c r="N144"/>
  <c r="Q144" s="1"/>
  <c r="R144" s="1"/>
  <c r="S144" s="1"/>
  <c r="M144"/>
  <c r="U144" s="1"/>
  <c r="V144" s="1"/>
  <c r="W144" s="1"/>
  <c r="O143"/>
  <c r="P143" s="1"/>
  <c r="N143"/>
  <c r="Q143" s="1"/>
  <c r="R143" s="1"/>
  <c r="S143" s="1"/>
  <c r="M143"/>
  <c r="U143" s="1"/>
  <c r="V143" s="1"/>
  <c r="W143" s="1"/>
  <c r="O142"/>
  <c r="N142"/>
  <c r="Q142" s="1"/>
  <c r="R142" s="1"/>
  <c r="S142" s="1"/>
  <c r="M142"/>
  <c r="U142" s="1"/>
  <c r="V142" s="1"/>
  <c r="W142" s="1"/>
  <c r="O141"/>
  <c r="N141"/>
  <c r="Q141" s="1"/>
  <c r="M141"/>
  <c r="U141" s="1"/>
  <c r="V141" s="1"/>
  <c r="W141" s="1"/>
  <c r="O140"/>
  <c r="P140" s="1"/>
  <c r="N140"/>
  <c r="Q140" s="1"/>
  <c r="R140" s="1"/>
  <c r="S140" s="1"/>
  <c r="M140"/>
  <c r="U140" s="1"/>
  <c r="V140" s="1"/>
  <c r="W140" s="1"/>
  <c r="O139"/>
  <c r="P139" s="1"/>
  <c r="N139"/>
  <c r="Q139" s="1"/>
  <c r="R139" s="1"/>
  <c r="S139" s="1"/>
  <c r="M139"/>
  <c r="U139" s="1"/>
  <c r="V139" s="1"/>
  <c r="W139" s="1"/>
  <c r="O138"/>
  <c r="N138"/>
  <c r="Q138" s="1"/>
  <c r="R138" s="1"/>
  <c r="S138" s="1"/>
  <c r="M138"/>
  <c r="U138" s="1"/>
  <c r="V138" s="1"/>
  <c r="W138" s="1"/>
  <c r="O137"/>
  <c r="N137"/>
  <c r="Q137" s="1"/>
  <c r="M137"/>
  <c r="U137" s="1"/>
  <c r="V137" s="1"/>
  <c r="W137" s="1"/>
  <c r="O136"/>
  <c r="P136" s="1"/>
  <c r="N136"/>
  <c r="Q136" s="1"/>
  <c r="R136" s="1"/>
  <c r="S136" s="1"/>
  <c r="M136"/>
  <c r="U136" s="1"/>
  <c r="V136" s="1"/>
  <c r="W136" s="1"/>
  <c r="O135"/>
  <c r="P135" s="1"/>
  <c r="N135"/>
  <c r="Q135" s="1"/>
  <c r="R135" s="1"/>
  <c r="S135" s="1"/>
  <c r="M135"/>
  <c r="U135" s="1"/>
  <c r="V135" s="1"/>
  <c r="W135" s="1"/>
  <c r="O134"/>
  <c r="N134"/>
  <c r="Q134" s="1"/>
  <c r="R134" s="1"/>
  <c r="S134" s="1"/>
  <c r="M134"/>
  <c r="U134" s="1"/>
  <c r="V134" s="1"/>
  <c r="W134" s="1"/>
  <c r="O133"/>
  <c r="N133"/>
  <c r="Q133" s="1"/>
  <c r="M133"/>
  <c r="U133" s="1"/>
  <c r="V133" s="1"/>
  <c r="W133" s="1"/>
  <c r="O132"/>
  <c r="P132" s="1"/>
  <c r="N132"/>
  <c r="Q132" s="1"/>
  <c r="R132" s="1"/>
  <c r="S132" s="1"/>
  <c r="M132"/>
  <c r="U132" s="1"/>
  <c r="V132" s="1"/>
  <c r="W132" s="1"/>
  <c r="O131"/>
  <c r="P131" s="1"/>
  <c r="N131"/>
  <c r="Q131" s="1"/>
  <c r="R131" s="1"/>
  <c r="S131" s="1"/>
  <c r="M131"/>
  <c r="U131" s="1"/>
  <c r="V131" s="1"/>
  <c r="W131" s="1"/>
  <c r="O130"/>
  <c r="N130"/>
  <c r="Q130" s="1"/>
  <c r="R130" s="1"/>
  <c r="S130" s="1"/>
  <c r="M130"/>
  <c r="U130" s="1"/>
  <c r="V130" s="1"/>
  <c r="W130" s="1"/>
  <c r="O129"/>
  <c r="N129"/>
  <c r="Q129" s="1"/>
  <c r="M129"/>
  <c r="U129" s="1"/>
  <c r="V129" s="1"/>
  <c r="W129" s="1"/>
  <c r="O128"/>
  <c r="P128" s="1"/>
  <c r="N128"/>
  <c r="Q128" s="1"/>
  <c r="R128" s="1"/>
  <c r="S128" s="1"/>
  <c r="M128"/>
  <c r="U128" s="1"/>
  <c r="V128" s="1"/>
  <c r="W128" s="1"/>
  <c r="O127"/>
  <c r="P127" s="1"/>
  <c r="N127"/>
  <c r="Q127" s="1"/>
  <c r="R127" s="1"/>
  <c r="S127" s="1"/>
  <c r="M127"/>
  <c r="U127" s="1"/>
  <c r="V127" s="1"/>
  <c r="W127" s="1"/>
  <c r="O126"/>
  <c r="P126" s="1"/>
  <c r="N126"/>
  <c r="Q126" s="1"/>
  <c r="R126" s="1"/>
  <c r="S126" s="1"/>
  <c r="M126"/>
  <c r="U126" s="1"/>
  <c r="V126" s="1"/>
  <c r="W126" s="1"/>
  <c r="O125"/>
  <c r="N125"/>
  <c r="Q125" s="1"/>
  <c r="R125" s="1"/>
  <c r="S125" s="1"/>
  <c r="M125"/>
  <c r="U125" s="1"/>
  <c r="V125" s="1"/>
  <c r="W125" s="1"/>
  <c r="O124"/>
  <c r="N124"/>
  <c r="Q124" s="1"/>
  <c r="M124"/>
  <c r="U124" s="1"/>
  <c r="V124" s="1"/>
  <c r="W124" s="1"/>
  <c r="O123"/>
  <c r="P123" s="1"/>
  <c r="N123"/>
  <c r="Q123" s="1"/>
  <c r="R123" s="1"/>
  <c r="S123" s="1"/>
  <c r="M123"/>
  <c r="U123" s="1"/>
  <c r="V123" s="1"/>
  <c r="W123" s="1"/>
  <c r="O122"/>
  <c r="P122" s="1"/>
  <c r="N122"/>
  <c r="Q122" s="1"/>
  <c r="R122" s="1"/>
  <c r="S122" s="1"/>
  <c r="M122"/>
  <c r="U122" s="1"/>
  <c r="V122" s="1"/>
  <c r="W122" s="1"/>
  <c r="O121"/>
  <c r="N121"/>
  <c r="Q121" s="1"/>
  <c r="R121" s="1"/>
  <c r="S121" s="1"/>
  <c r="M121"/>
  <c r="U121" s="1"/>
  <c r="V121" s="1"/>
  <c r="W121" s="1"/>
  <c r="O120"/>
  <c r="N120"/>
  <c r="Q120" s="1"/>
  <c r="M120"/>
  <c r="U120" s="1"/>
  <c r="V120" s="1"/>
  <c r="W120" s="1"/>
  <c r="O119"/>
  <c r="P119" s="1"/>
  <c r="N119"/>
  <c r="Q119" s="1"/>
  <c r="R119" s="1"/>
  <c r="S119" s="1"/>
  <c r="M119"/>
  <c r="U119" s="1"/>
  <c r="V119" s="1"/>
  <c r="W119" s="1"/>
  <c r="O118"/>
  <c r="P118" s="1"/>
  <c r="N118"/>
  <c r="Q118" s="1"/>
  <c r="R118" s="1"/>
  <c r="S118" s="1"/>
  <c r="M118"/>
  <c r="U118" s="1"/>
  <c r="V118" s="1"/>
  <c r="W118" s="1"/>
  <c r="O117"/>
  <c r="N117"/>
  <c r="Q117" s="1"/>
  <c r="R117" s="1"/>
  <c r="S117" s="1"/>
  <c r="M117"/>
  <c r="U117" s="1"/>
  <c r="V117" s="1"/>
  <c r="W117" s="1"/>
  <c r="O116"/>
  <c r="N116"/>
  <c r="Q116" s="1"/>
  <c r="M116"/>
  <c r="U116" s="1"/>
  <c r="V116" s="1"/>
  <c r="W116" s="1"/>
  <c r="O115"/>
  <c r="P115" s="1"/>
  <c r="N115"/>
  <c r="Q115" s="1"/>
  <c r="R115" s="1"/>
  <c r="S115" s="1"/>
  <c r="M115"/>
  <c r="U115" s="1"/>
  <c r="V115" s="1"/>
  <c r="W115" s="1"/>
  <c r="O114"/>
  <c r="P114" s="1"/>
  <c r="N114"/>
  <c r="Q114" s="1"/>
  <c r="R114" s="1"/>
  <c r="S114" s="1"/>
  <c r="M114"/>
  <c r="U114" s="1"/>
  <c r="V114" s="1"/>
  <c r="W114" s="1"/>
  <c r="O113"/>
  <c r="N113"/>
  <c r="Q113" s="1"/>
  <c r="R113" s="1"/>
  <c r="S113" s="1"/>
  <c r="M113"/>
  <c r="U113" s="1"/>
  <c r="V113" s="1"/>
  <c r="W113" s="1"/>
  <c r="O112"/>
  <c r="N112"/>
  <c r="Q112" s="1"/>
  <c r="M112"/>
  <c r="U112" s="1"/>
  <c r="V112" s="1"/>
  <c r="W112" s="1"/>
  <c r="O111"/>
  <c r="P111" s="1"/>
  <c r="N111"/>
  <c r="Q111" s="1"/>
  <c r="R111" s="1"/>
  <c r="S111" s="1"/>
  <c r="M111"/>
  <c r="U111" s="1"/>
  <c r="V111" s="1"/>
  <c r="W111" s="1"/>
  <c r="O110"/>
  <c r="P110" s="1"/>
  <c r="N110"/>
  <c r="Q110" s="1"/>
  <c r="R110" s="1"/>
  <c r="S110" s="1"/>
  <c r="M110"/>
  <c r="U110" s="1"/>
  <c r="V110" s="1"/>
  <c r="W110" s="1"/>
  <c r="O109"/>
  <c r="N109"/>
  <c r="Q109" s="1"/>
  <c r="R109" s="1"/>
  <c r="S109" s="1"/>
  <c r="M109"/>
  <c r="U109" s="1"/>
  <c r="V109" s="1"/>
  <c r="W109" s="1"/>
  <c r="O108"/>
  <c r="N108"/>
  <c r="Q108" s="1"/>
  <c r="M108"/>
  <c r="U108" s="1"/>
  <c r="V108" s="1"/>
  <c r="W108" s="1"/>
  <c r="O107"/>
  <c r="P107" s="1"/>
  <c r="N107"/>
  <c r="Q107" s="1"/>
  <c r="R107" s="1"/>
  <c r="S107" s="1"/>
  <c r="M107"/>
  <c r="U107" s="1"/>
  <c r="V107" s="1"/>
  <c r="W107" s="1"/>
  <c r="O106"/>
  <c r="P106" s="1"/>
  <c r="N106"/>
  <c r="Q106" s="1"/>
  <c r="R106" s="1"/>
  <c r="S106" s="1"/>
  <c r="M106"/>
  <c r="U106" s="1"/>
  <c r="V106" s="1"/>
  <c r="W106" s="1"/>
  <c r="O105"/>
  <c r="N105"/>
  <c r="Q105" s="1"/>
  <c r="R105" s="1"/>
  <c r="S105" s="1"/>
  <c r="M105"/>
  <c r="O104"/>
  <c r="N104"/>
  <c r="Q104" s="1"/>
  <c r="M104"/>
  <c r="U104" s="1"/>
  <c r="V104" s="1"/>
  <c r="W104" s="1"/>
  <c r="O103"/>
  <c r="P103" s="1"/>
  <c r="N103"/>
  <c r="Q103" s="1"/>
  <c r="R103" s="1"/>
  <c r="S103" s="1"/>
  <c r="M103"/>
  <c r="O102"/>
  <c r="P102" s="1"/>
  <c r="N102"/>
  <c r="Q102" s="1"/>
  <c r="R102" s="1"/>
  <c r="S102" s="1"/>
  <c r="M102"/>
  <c r="U102" s="1"/>
  <c r="V102" s="1"/>
  <c r="W102" s="1"/>
  <c r="O101"/>
  <c r="N101"/>
  <c r="Q101" s="1"/>
  <c r="R101" s="1"/>
  <c r="S101" s="1"/>
  <c r="M101"/>
  <c r="O100"/>
  <c r="N100"/>
  <c r="Q100" s="1"/>
  <c r="M100"/>
  <c r="U100" s="1"/>
  <c r="V100" s="1"/>
  <c r="W100" s="1"/>
  <c r="O99"/>
  <c r="P99" s="1"/>
  <c r="N99"/>
  <c r="Q99" s="1"/>
  <c r="R99" s="1"/>
  <c r="S99" s="1"/>
  <c r="M99"/>
  <c r="O98"/>
  <c r="P98" s="1"/>
  <c r="N98"/>
  <c r="Q98" s="1"/>
  <c r="R98" s="1"/>
  <c r="S98" s="1"/>
  <c r="M98"/>
  <c r="U98" s="1"/>
  <c r="V98" s="1"/>
  <c r="W98" s="1"/>
  <c r="O97"/>
  <c r="N97"/>
  <c r="Q97" s="1"/>
  <c r="R97" s="1"/>
  <c r="S97" s="1"/>
  <c r="M97"/>
  <c r="O96"/>
  <c r="N96"/>
  <c r="Q96" s="1"/>
  <c r="M96"/>
  <c r="U96" s="1"/>
  <c r="V96" s="1"/>
  <c r="W96" s="1"/>
  <c r="O95"/>
  <c r="P95" s="1"/>
  <c r="N95"/>
  <c r="Q95" s="1"/>
  <c r="R95" s="1"/>
  <c r="S95" s="1"/>
  <c r="M95"/>
  <c r="U95" s="1"/>
  <c r="V95" s="1"/>
  <c r="W95" s="1"/>
  <c r="O94"/>
  <c r="P94" s="1"/>
  <c r="N94"/>
  <c r="Q94" s="1"/>
  <c r="R94" s="1"/>
  <c r="S94" s="1"/>
  <c r="M94"/>
  <c r="U94" s="1"/>
  <c r="V94" s="1"/>
  <c r="W94" s="1"/>
  <c r="O93"/>
  <c r="N93"/>
  <c r="Q93" s="1"/>
  <c r="R93" s="1"/>
  <c r="S93" s="1"/>
  <c r="M93"/>
  <c r="U93" s="1"/>
  <c r="V93" s="1"/>
  <c r="W93" s="1"/>
  <c r="O92"/>
  <c r="N92"/>
  <c r="Q92" s="1"/>
  <c r="M92"/>
  <c r="U92" s="1"/>
  <c r="V92" s="1"/>
  <c r="W92" s="1"/>
  <c r="O91"/>
  <c r="P91" s="1"/>
  <c r="N91"/>
  <c r="Q91" s="1"/>
  <c r="R91" s="1"/>
  <c r="S91" s="1"/>
  <c r="M91"/>
  <c r="U91" s="1"/>
  <c r="V91" s="1"/>
  <c r="W91" s="1"/>
  <c r="O90"/>
  <c r="P90" s="1"/>
  <c r="N90"/>
  <c r="Q90" s="1"/>
  <c r="R90" s="1"/>
  <c r="S90" s="1"/>
  <c r="M90"/>
  <c r="U90" s="1"/>
  <c r="V90" s="1"/>
  <c r="W90" s="1"/>
  <c r="O89"/>
  <c r="N89"/>
  <c r="Q89" s="1"/>
  <c r="R89" s="1"/>
  <c r="S89" s="1"/>
  <c r="M89"/>
  <c r="U89" s="1"/>
  <c r="V89" s="1"/>
  <c r="W89" s="1"/>
  <c r="O88"/>
  <c r="N88"/>
  <c r="Q88" s="1"/>
  <c r="M88"/>
  <c r="U88" s="1"/>
  <c r="V88" s="1"/>
  <c r="W88" s="1"/>
  <c r="O87"/>
  <c r="P87" s="1"/>
  <c r="N87"/>
  <c r="Q87" s="1"/>
  <c r="R87" s="1"/>
  <c r="S87" s="1"/>
  <c r="M87"/>
  <c r="U87" s="1"/>
  <c r="V87" s="1"/>
  <c r="W87" s="1"/>
  <c r="O86"/>
  <c r="P86" s="1"/>
  <c r="N86"/>
  <c r="Q86" s="1"/>
  <c r="R86" s="1"/>
  <c r="S86" s="1"/>
  <c r="M86"/>
  <c r="U86" s="1"/>
  <c r="V86" s="1"/>
  <c r="W86" s="1"/>
  <c r="O85"/>
  <c r="N85"/>
  <c r="Q85" s="1"/>
  <c r="R85" s="1"/>
  <c r="S85" s="1"/>
  <c r="M85"/>
  <c r="U85" s="1"/>
  <c r="V85" s="1"/>
  <c r="W85" s="1"/>
  <c r="O84"/>
  <c r="N84"/>
  <c r="Q84" s="1"/>
  <c r="M84"/>
  <c r="U84" s="1"/>
  <c r="V84" s="1"/>
  <c r="W84" s="1"/>
  <c r="O83"/>
  <c r="P83" s="1"/>
  <c r="N83"/>
  <c r="Q83" s="1"/>
  <c r="R83" s="1"/>
  <c r="S83" s="1"/>
  <c r="M83"/>
  <c r="U83" s="1"/>
  <c r="V83" s="1"/>
  <c r="W83" s="1"/>
  <c r="O82"/>
  <c r="P82" s="1"/>
  <c r="N82"/>
  <c r="Q82" s="1"/>
  <c r="R82" s="1"/>
  <c r="S82" s="1"/>
  <c r="M82"/>
  <c r="U82" s="1"/>
  <c r="V82" s="1"/>
  <c r="W82" s="1"/>
  <c r="O81"/>
  <c r="N81"/>
  <c r="Q81" s="1"/>
  <c r="R81" s="1"/>
  <c r="S81" s="1"/>
  <c r="M81"/>
  <c r="U81" s="1"/>
  <c r="V81" s="1"/>
  <c r="W81" s="1"/>
  <c r="O80"/>
  <c r="N80"/>
  <c r="Q80" s="1"/>
  <c r="M80"/>
  <c r="U80" s="1"/>
  <c r="V80" s="1"/>
  <c r="W80" s="1"/>
  <c r="O79"/>
  <c r="P79" s="1"/>
  <c r="N79"/>
  <c r="Q79" s="1"/>
  <c r="R79" s="1"/>
  <c r="S79" s="1"/>
  <c r="M79"/>
  <c r="U79" s="1"/>
  <c r="V79" s="1"/>
  <c r="W79" s="1"/>
  <c r="O78"/>
  <c r="P78" s="1"/>
  <c r="N78"/>
  <c r="Q78" s="1"/>
  <c r="R78" s="1"/>
  <c r="S78" s="1"/>
  <c r="M78"/>
  <c r="U78" s="1"/>
  <c r="V78" s="1"/>
  <c r="W78" s="1"/>
  <c r="O77"/>
  <c r="N77"/>
  <c r="Q77" s="1"/>
  <c r="R77" s="1"/>
  <c r="S77" s="1"/>
  <c r="M77"/>
  <c r="U77" s="1"/>
  <c r="V77" s="1"/>
  <c r="W77" s="1"/>
  <c r="O76"/>
  <c r="N76"/>
  <c r="Q76" s="1"/>
  <c r="M76"/>
  <c r="U76" s="1"/>
  <c r="V76" s="1"/>
  <c r="W76" s="1"/>
  <c r="O75"/>
  <c r="P75" s="1"/>
  <c r="N75"/>
  <c r="Q75" s="1"/>
  <c r="R75" s="1"/>
  <c r="S75" s="1"/>
  <c r="M75"/>
  <c r="U75" s="1"/>
  <c r="V75" s="1"/>
  <c r="W75" s="1"/>
  <c r="O74"/>
  <c r="P74" s="1"/>
  <c r="N74"/>
  <c r="Q74" s="1"/>
  <c r="R74" s="1"/>
  <c r="S74" s="1"/>
  <c r="M74"/>
  <c r="U74" s="1"/>
  <c r="V74" s="1"/>
  <c r="W74" s="1"/>
  <c r="O73"/>
  <c r="N73"/>
  <c r="Q73" s="1"/>
  <c r="R73" s="1"/>
  <c r="S73" s="1"/>
  <c r="M73"/>
  <c r="U73" s="1"/>
  <c r="V73" s="1"/>
  <c r="W73" s="1"/>
  <c r="O72"/>
  <c r="N72"/>
  <c r="Q72" s="1"/>
  <c r="M72"/>
  <c r="U72" s="1"/>
  <c r="V72" s="1"/>
  <c r="W72" s="1"/>
  <c r="O71"/>
  <c r="P71" s="1"/>
  <c r="N71"/>
  <c r="Q71" s="1"/>
  <c r="R71" s="1"/>
  <c r="S71" s="1"/>
  <c r="M71"/>
  <c r="U71" s="1"/>
  <c r="V71" s="1"/>
  <c r="W71" s="1"/>
  <c r="O70"/>
  <c r="P70" s="1"/>
  <c r="N70"/>
  <c r="Q70" s="1"/>
  <c r="R70" s="1"/>
  <c r="S70" s="1"/>
  <c r="M70"/>
  <c r="U70" s="1"/>
  <c r="V70" s="1"/>
  <c r="W70" s="1"/>
  <c r="O69"/>
  <c r="N69"/>
  <c r="Q69" s="1"/>
  <c r="R69" s="1"/>
  <c r="S69" s="1"/>
  <c r="M69"/>
  <c r="U69" s="1"/>
  <c r="V69" s="1"/>
  <c r="W69" s="1"/>
  <c r="O68"/>
  <c r="N68"/>
  <c r="Q68" s="1"/>
  <c r="M68"/>
  <c r="U68" s="1"/>
  <c r="V68" s="1"/>
  <c r="W68" s="1"/>
  <c r="O67"/>
  <c r="P67" s="1"/>
  <c r="N67"/>
  <c r="Q67" s="1"/>
  <c r="R67" s="1"/>
  <c r="S67" s="1"/>
  <c r="M67"/>
  <c r="U67" s="1"/>
  <c r="V67" s="1"/>
  <c r="W67" s="1"/>
  <c r="O66"/>
  <c r="P66" s="1"/>
  <c r="N66"/>
  <c r="Q66" s="1"/>
  <c r="R66" s="1"/>
  <c r="S66" s="1"/>
  <c r="M66"/>
  <c r="U66" s="1"/>
  <c r="V66" s="1"/>
  <c r="W66" s="1"/>
  <c r="O65"/>
  <c r="P65" s="1"/>
  <c r="N65"/>
  <c r="Q65" s="1"/>
  <c r="R65" s="1"/>
  <c r="S65" s="1"/>
  <c r="M65"/>
  <c r="U65" s="1"/>
  <c r="V65" s="1"/>
  <c r="W65" s="1"/>
  <c r="O64"/>
  <c r="N64"/>
  <c r="Q64" s="1"/>
  <c r="R64" s="1"/>
  <c r="S64" s="1"/>
  <c r="M64"/>
  <c r="U64" s="1"/>
  <c r="V64" s="1"/>
  <c r="W64" s="1"/>
  <c r="O63"/>
  <c r="N63"/>
  <c r="Q63" s="1"/>
  <c r="M63"/>
  <c r="U63" s="1"/>
  <c r="V63" s="1"/>
  <c r="W63" s="1"/>
  <c r="O62"/>
  <c r="P62" s="1"/>
  <c r="N62"/>
  <c r="Q62" s="1"/>
  <c r="R62" s="1"/>
  <c r="S62" s="1"/>
  <c r="M62"/>
  <c r="U62" s="1"/>
  <c r="V62" s="1"/>
  <c r="W62" s="1"/>
  <c r="O61"/>
  <c r="P61" s="1"/>
  <c r="N61"/>
  <c r="Q61" s="1"/>
  <c r="R61" s="1"/>
  <c r="S61" s="1"/>
  <c r="M61"/>
  <c r="U61" s="1"/>
  <c r="V61" s="1"/>
  <c r="W61" s="1"/>
  <c r="O60"/>
  <c r="N60"/>
  <c r="Q60" s="1"/>
  <c r="R60" s="1"/>
  <c r="S60" s="1"/>
  <c r="M60"/>
  <c r="U60" s="1"/>
  <c r="V60" s="1"/>
  <c r="W60" s="1"/>
  <c r="O59"/>
  <c r="N59"/>
  <c r="Q59" s="1"/>
  <c r="M59"/>
  <c r="U59" s="1"/>
  <c r="V59" s="1"/>
  <c r="W59" s="1"/>
  <c r="O58"/>
  <c r="P58" s="1"/>
  <c r="N58"/>
  <c r="Q58" s="1"/>
  <c r="R58" s="1"/>
  <c r="S58" s="1"/>
  <c r="M58"/>
  <c r="U58" s="1"/>
  <c r="V58" s="1"/>
  <c r="W58" s="1"/>
  <c r="O57"/>
  <c r="P57" s="1"/>
  <c r="N57"/>
  <c r="Q57" s="1"/>
  <c r="R57" s="1"/>
  <c r="S57" s="1"/>
  <c r="M57"/>
  <c r="U57" s="1"/>
  <c r="V57" s="1"/>
  <c r="W57" s="1"/>
  <c r="O56"/>
  <c r="N56"/>
  <c r="Q56" s="1"/>
  <c r="R56" s="1"/>
  <c r="S56" s="1"/>
  <c r="M56"/>
  <c r="U56" s="1"/>
  <c r="V56" s="1"/>
  <c r="W56" s="1"/>
  <c r="O55"/>
  <c r="N55"/>
  <c r="Q55" s="1"/>
  <c r="M55"/>
  <c r="U55" s="1"/>
  <c r="V55" s="1"/>
  <c r="W55" s="1"/>
  <c r="O54"/>
  <c r="P54" s="1"/>
  <c r="N54"/>
  <c r="Q54" s="1"/>
  <c r="R54" s="1"/>
  <c r="S54" s="1"/>
  <c r="M54"/>
  <c r="U54" s="1"/>
  <c r="V54" s="1"/>
  <c r="W54" s="1"/>
  <c r="O53"/>
  <c r="P53" s="1"/>
  <c r="N53"/>
  <c r="Q53" s="1"/>
  <c r="R53" s="1"/>
  <c r="S53" s="1"/>
  <c r="M53"/>
  <c r="U53" s="1"/>
  <c r="V53" s="1"/>
  <c r="W53" s="1"/>
  <c r="O52"/>
  <c r="N52"/>
  <c r="Q52" s="1"/>
  <c r="R52" s="1"/>
  <c r="S52" s="1"/>
  <c r="M52"/>
  <c r="U52" s="1"/>
  <c r="V52" s="1"/>
  <c r="W52" s="1"/>
  <c r="O51"/>
  <c r="N51"/>
  <c r="Q51" s="1"/>
  <c r="M51"/>
  <c r="U51" s="1"/>
  <c r="V51" s="1"/>
  <c r="W51" s="1"/>
  <c r="O50"/>
  <c r="P50" s="1"/>
  <c r="N50"/>
  <c r="Q50" s="1"/>
  <c r="R50" s="1"/>
  <c r="S50" s="1"/>
  <c r="M50"/>
  <c r="U50" s="1"/>
  <c r="V50" s="1"/>
  <c r="W50" s="1"/>
  <c r="O49"/>
  <c r="P49" s="1"/>
  <c r="N49"/>
  <c r="Q49" s="1"/>
  <c r="R49" s="1"/>
  <c r="S49" s="1"/>
  <c r="M49"/>
  <c r="U49" s="1"/>
  <c r="V49" s="1"/>
  <c r="W49" s="1"/>
  <c r="O48"/>
  <c r="N48"/>
  <c r="Q48" s="1"/>
  <c r="R48" s="1"/>
  <c r="S48" s="1"/>
  <c r="M48"/>
  <c r="U48" s="1"/>
  <c r="V48" s="1"/>
  <c r="W48" s="1"/>
  <c r="O47"/>
  <c r="N47"/>
  <c r="Q47" s="1"/>
  <c r="M47"/>
  <c r="U47" s="1"/>
  <c r="V47" s="1"/>
  <c r="W47" s="1"/>
  <c r="O46"/>
  <c r="P46" s="1"/>
  <c r="N46"/>
  <c r="Q46" s="1"/>
  <c r="R46" s="1"/>
  <c r="S46" s="1"/>
  <c r="M46"/>
  <c r="O45"/>
  <c r="P45" s="1"/>
  <c r="N45"/>
  <c r="Q45" s="1"/>
  <c r="R45" s="1"/>
  <c r="S45" s="1"/>
  <c r="M45"/>
  <c r="U45" s="1"/>
  <c r="V45" s="1"/>
  <c r="W45" s="1"/>
  <c r="O44"/>
  <c r="N44"/>
  <c r="Q44" s="1"/>
  <c r="R44" s="1"/>
  <c r="S44" s="1"/>
  <c r="M44"/>
  <c r="U44" s="1"/>
  <c r="V44" s="1"/>
  <c r="W44" s="1"/>
  <c r="O43"/>
  <c r="N43"/>
  <c r="Q43" s="1"/>
  <c r="M43"/>
  <c r="U43" s="1"/>
  <c r="V43" s="1"/>
  <c r="W43" s="1"/>
  <c r="AC42"/>
  <c r="AE42" s="1"/>
  <c r="O42"/>
  <c r="N42"/>
  <c r="Q42" s="1"/>
  <c r="M42"/>
  <c r="U42" s="1"/>
  <c r="V42" s="1"/>
  <c r="W42" s="1"/>
  <c r="O41"/>
  <c r="P41" s="1"/>
  <c r="N41"/>
  <c r="Q41" s="1"/>
  <c r="R41" s="1"/>
  <c r="S41" s="1"/>
  <c r="M41"/>
  <c r="U41" s="1"/>
  <c r="V41" s="1"/>
  <c r="W41" s="1"/>
  <c r="O40"/>
  <c r="P40" s="1"/>
  <c r="N40"/>
  <c r="Q40" s="1"/>
  <c r="R40" s="1"/>
  <c r="S40" s="1"/>
  <c r="M40"/>
  <c r="U40" s="1"/>
  <c r="V40" s="1"/>
  <c r="W40" s="1"/>
  <c r="O39"/>
  <c r="N39"/>
  <c r="Q39" s="1"/>
  <c r="R39" s="1"/>
  <c r="S39" s="1"/>
  <c r="M39"/>
  <c r="U39" s="1"/>
  <c r="V39" s="1"/>
  <c r="W39" s="1"/>
  <c r="O38"/>
  <c r="N38"/>
  <c r="Q38" s="1"/>
  <c r="M38"/>
  <c r="U38" s="1"/>
  <c r="V38" s="1"/>
  <c r="W38" s="1"/>
  <c r="O37"/>
  <c r="P37" s="1"/>
  <c r="N37"/>
  <c r="Q37" s="1"/>
  <c r="R37" s="1"/>
  <c r="S37" s="1"/>
  <c r="M37"/>
  <c r="O36"/>
  <c r="P36" s="1"/>
  <c r="N36"/>
  <c r="Q36" s="1"/>
  <c r="R36" s="1"/>
  <c r="S36" s="1"/>
  <c r="M36"/>
  <c r="U36" s="1"/>
  <c r="V36" s="1"/>
  <c r="W36" s="1"/>
  <c r="O35"/>
  <c r="N35"/>
  <c r="Q35" s="1"/>
  <c r="R35" s="1"/>
  <c r="S35" s="1"/>
  <c r="M35"/>
  <c r="O34"/>
  <c r="N34"/>
  <c r="Q34" s="1"/>
  <c r="M34"/>
  <c r="U34" s="1"/>
  <c r="V34" s="1"/>
  <c r="W34" s="1"/>
  <c r="O33"/>
  <c r="P33" s="1"/>
  <c r="N33"/>
  <c r="Q33" s="1"/>
  <c r="R33" s="1"/>
  <c r="S33" s="1"/>
  <c r="M33"/>
  <c r="O32"/>
  <c r="P32" s="1"/>
  <c r="N32"/>
  <c r="Q32" s="1"/>
  <c r="R32" s="1"/>
  <c r="S32" s="1"/>
  <c r="M32"/>
  <c r="U32" s="1"/>
  <c r="V32" s="1"/>
  <c r="W32" s="1"/>
  <c r="O31"/>
  <c r="N31"/>
  <c r="Q31" s="1"/>
  <c r="R31" s="1"/>
  <c r="S31" s="1"/>
  <c r="M31"/>
  <c r="U31" s="1"/>
  <c r="V31" s="1"/>
  <c r="W31" s="1"/>
  <c r="O30"/>
  <c r="N30"/>
  <c r="Q30" s="1"/>
  <c r="R30" s="1"/>
  <c r="S30" s="1"/>
  <c r="M30"/>
  <c r="O29"/>
  <c r="N29"/>
  <c r="Q29" s="1"/>
  <c r="M29"/>
  <c r="U29" s="1"/>
  <c r="V29" s="1"/>
  <c r="W29" s="1"/>
  <c r="O28"/>
  <c r="P28" s="1"/>
  <c r="N28"/>
  <c r="Q28" s="1"/>
  <c r="R28" s="1"/>
  <c r="S28" s="1"/>
  <c r="M28"/>
  <c r="U28" s="1"/>
  <c r="V28" s="1"/>
  <c r="W28" s="1"/>
  <c r="O27"/>
  <c r="P27" s="1"/>
  <c r="N27"/>
  <c r="Q27" s="1"/>
  <c r="R27" s="1"/>
  <c r="S27" s="1"/>
  <c r="M27"/>
  <c r="U27" s="1"/>
  <c r="V27" s="1"/>
  <c r="W27" s="1"/>
  <c r="O26"/>
  <c r="N26"/>
  <c r="Q26" s="1"/>
  <c r="R26" s="1"/>
  <c r="S26" s="1"/>
  <c r="M26"/>
  <c r="U26" s="1"/>
  <c r="V26" s="1"/>
  <c r="W26" s="1"/>
  <c r="O25"/>
  <c r="N25"/>
  <c r="Q25" s="1"/>
  <c r="M25"/>
  <c r="U25" s="1"/>
  <c r="V25" s="1"/>
  <c r="W25" s="1"/>
  <c r="O24"/>
  <c r="P24" s="1"/>
  <c r="N24"/>
  <c r="Q24" s="1"/>
  <c r="R24" s="1"/>
  <c r="S24" s="1"/>
  <c r="M24"/>
  <c r="U24" s="1"/>
  <c r="V24" s="1"/>
  <c r="W24" s="1"/>
  <c r="O23"/>
  <c r="P23" s="1"/>
  <c r="N23"/>
  <c r="Q23" s="1"/>
  <c r="R23" s="1"/>
  <c r="S23" s="1"/>
  <c r="M23"/>
  <c r="U23" s="1"/>
  <c r="V23" s="1"/>
  <c r="W23" s="1"/>
  <c r="O22"/>
  <c r="N22"/>
  <c r="Q22" s="1"/>
  <c r="R22" s="1"/>
  <c r="S22" s="1"/>
  <c r="M22"/>
  <c r="U22" s="1"/>
  <c r="V22" s="1"/>
  <c r="W22" s="1"/>
  <c r="O21"/>
  <c r="N21"/>
  <c r="Q21" s="1"/>
  <c r="M21"/>
  <c r="U21" s="1"/>
  <c r="V21" s="1"/>
  <c r="W21" s="1"/>
  <c r="O20"/>
  <c r="P20" s="1"/>
  <c r="N20"/>
  <c r="Q20" s="1"/>
  <c r="R20" s="1"/>
  <c r="S20" s="1"/>
  <c r="M20"/>
  <c r="O19"/>
  <c r="P19" s="1"/>
  <c r="N19"/>
  <c r="Q19" s="1"/>
  <c r="R19" s="1"/>
  <c r="S19" s="1"/>
  <c r="M19"/>
  <c r="U19" s="1"/>
  <c r="V19" s="1"/>
  <c r="W19" s="1"/>
  <c r="O18"/>
  <c r="P18" s="1"/>
  <c r="N18"/>
  <c r="Q18" s="1"/>
  <c r="R18" s="1"/>
  <c r="S18" s="1"/>
  <c r="M18"/>
  <c r="U18" s="1"/>
  <c r="V18" s="1"/>
  <c r="W18" s="1"/>
  <c r="O17"/>
  <c r="N17"/>
  <c r="Q17" s="1"/>
  <c r="R17" s="1"/>
  <c r="S17" s="1"/>
  <c r="M17"/>
  <c r="U17" s="1"/>
  <c r="V17" s="1"/>
  <c r="W17" s="1"/>
  <c r="O16"/>
  <c r="N16"/>
  <c r="Q16" s="1"/>
  <c r="M16"/>
  <c r="U16" s="1"/>
  <c r="V16" s="1"/>
  <c r="W16" s="1"/>
  <c r="O15"/>
  <c r="P15" s="1"/>
  <c r="N15"/>
  <c r="Q15" s="1"/>
  <c r="R15" s="1"/>
  <c r="S15" s="1"/>
  <c r="M15"/>
  <c r="U15" s="1"/>
  <c r="V15" s="1"/>
  <c r="W15" s="1"/>
  <c r="O14"/>
  <c r="P14" s="1"/>
  <c r="N14"/>
  <c r="Q14" s="1"/>
  <c r="R14" s="1"/>
  <c r="S14" s="1"/>
  <c r="M14"/>
  <c r="U14" s="1"/>
  <c r="V14" s="1"/>
  <c r="W14" s="1"/>
  <c r="O13"/>
  <c r="N13"/>
  <c r="Q13" s="1"/>
  <c r="R13" s="1"/>
  <c r="S13" s="1"/>
  <c r="M13"/>
  <c r="O12"/>
  <c r="N12"/>
  <c r="Q12" s="1"/>
  <c r="M12"/>
  <c r="U12" s="1"/>
  <c r="V12" s="1"/>
  <c r="W12" s="1"/>
  <c r="O11"/>
  <c r="P11" s="1"/>
  <c r="N11"/>
  <c r="Q11" s="1"/>
  <c r="R11" s="1"/>
  <c r="S11" s="1"/>
  <c r="M11"/>
  <c r="U11" s="1"/>
  <c r="V11" s="1"/>
  <c r="W11" s="1"/>
  <c r="O10"/>
  <c r="P10" s="1"/>
  <c r="N10"/>
  <c r="Q10" s="1"/>
  <c r="R10" s="1"/>
  <c r="S10" s="1"/>
  <c r="M10"/>
  <c r="U10" s="1"/>
  <c r="V10" s="1"/>
  <c r="W10" s="1"/>
  <c r="O9"/>
  <c r="N9"/>
  <c r="Q9" s="1"/>
  <c r="R9" s="1"/>
  <c r="S9" s="1"/>
  <c r="M9"/>
  <c r="U9" s="1"/>
  <c r="V9" s="1"/>
  <c r="W9" s="1"/>
  <c r="O8"/>
  <c r="N8"/>
  <c r="Q8" s="1"/>
  <c r="M8"/>
  <c r="U8" s="1"/>
  <c r="V8" s="1"/>
  <c r="W8" s="1"/>
  <c r="O7"/>
  <c r="P7" s="1"/>
  <c r="N7"/>
  <c r="Q7" s="1"/>
  <c r="R7" s="1"/>
  <c r="S7" s="1"/>
  <c r="M7"/>
  <c r="AD6"/>
  <c r="AC6"/>
  <c r="AE6" s="1"/>
  <c r="O6"/>
  <c r="N6"/>
  <c r="M6"/>
  <c r="U6" s="1"/>
  <c r="V6" s="1"/>
  <c r="W6" s="1"/>
  <c r="C21"/>
  <c r="D21" s="1"/>
  <c r="AC246" s="1"/>
  <c r="AE246" s="1"/>
  <c r="D23"/>
  <c r="AC366" s="1"/>
  <c r="AE366" s="1"/>
  <c r="C23"/>
  <c r="C20"/>
  <c r="D20" s="1"/>
  <c r="AC186" s="1"/>
  <c r="AE186" s="1"/>
  <c r="C19"/>
  <c r="C18"/>
  <c r="C17"/>
  <c r="C16"/>
  <c r="D16" s="1"/>
  <c r="AC126" s="1"/>
  <c r="AE126" s="1"/>
  <c r="C15"/>
  <c r="D15" s="1"/>
  <c r="AC114" s="1"/>
  <c r="AE114" s="1"/>
  <c r="C14"/>
  <c r="C13"/>
  <c r="C12"/>
  <c r="D12" s="1"/>
  <c r="AC78" s="1"/>
  <c r="AE78" s="1"/>
  <c r="C11"/>
  <c r="D11" s="1"/>
  <c r="AC66" s="1"/>
  <c r="AE66" s="1"/>
  <c r="C10"/>
  <c r="D10" s="1"/>
  <c r="C9"/>
  <c r="C8"/>
  <c r="D8" s="1"/>
  <c r="AC30" s="1"/>
  <c r="AE30" s="1"/>
  <c r="C7"/>
  <c r="D7" s="1"/>
  <c r="AC18" s="1"/>
  <c r="AE18" s="1"/>
  <c r="C6"/>
  <c r="D6" s="1"/>
  <c r="C22"/>
  <c r="D22" s="1"/>
  <c r="D19"/>
  <c r="AC162" s="1"/>
  <c r="AE162" s="1"/>
  <c r="D18"/>
  <c r="AC150" s="1"/>
  <c r="AE150" s="1"/>
  <c r="D17"/>
  <c r="AC138" s="1"/>
  <c r="AE138" s="1"/>
  <c r="D14"/>
  <c r="AC102" s="1"/>
  <c r="AE102" s="1"/>
  <c r="D13"/>
  <c r="AC90" s="1"/>
  <c r="AE90" s="1"/>
  <c r="D9"/>
  <c r="B2" i="2"/>
  <c r="D2" s="1"/>
  <c r="O530"/>
  <c r="P530" s="1"/>
  <c r="N530"/>
  <c r="Q530" s="1"/>
  <c r="R530" s="1"/>
  <c r="S530" s="1"/>
  <c r="M530"/>
  <c r="U530" s="1"/>
  <c r="V530" s="1"/>
  <c r="W530" s="1"/>
  <c r="O529"/>
  <c r="N529"/>
  <c r="Q529" s="1"/>
  <c r="R529" s="1"/>
  <c r="S529" s="1"/>
  <c r="M529"/>
  <c r="U529" s="1"/>
  <c r="V529" s="1"/>
  <c r="W529" s="1"/>
  <c r="O528"/>
  <c r="N528"/>
  <c r="Q528" s="1"/>
  <c r="M528"/>
  <c r="U528" s="1"/>
  <c r="V528" s="1"/>
  <c r="W528" s="1"/>
  <c r="O527"/>
  <c r="P527" s="1"/>
  <c r="N527"/>
  <c r="Q527" s="1"/>
  <c r="R527" s="1"/>
  <c r="S527" s="1"/>
  <c r="M527"/>
  <c r="U527" s="1"/>
  <c r="V527" s="1"/>
  <c r="W527" s="1"/>
  <c r="O526"/>
  <c r="P526" s="1"/>
  <c r="N526"/>
  <c r="Q526" s="1"/>
  <c r="R526" s="1"/>
  <c r="S526" s="1"/>
  <c r="M526"/>
  <c r="U526" s="1"/>
  <c r="V526" s="1"/>
  <c r="W526" s="1"/>
  <c r="O525"/>
  <c r="N525"/>
  <c r="Q525" s="1"/>
  <c r="R525" s="1"/>
  <c r="S525" s="1"/>
  <c r="M525"/>
  <c r="U525" s="1"/>
  <c r="V525" s="1"/>
  <c r="W525" s="1"/>
  <c r="O524"/>
  <c r="N524"/>
  <c r="Q524" s="1"/>
  <c r="M524"/>
  <c r="U524" s="1"/>
  <c r="V524" s="1"/>
  <c r="W524" s="1"/>
  <c r="O523"/>
  <c r="P523" s="1"/>
  <c r="N523"/>
  <c r="Q523" s="1"/>
  <c r="R523" s="1"/>
  <c r="S523" s="1"/>
  <c r="M523"/>
  <c r="U523" s="1"/>
  <c r="V523" s="1"/>
  <c r="W523" s="1"/>
  <c r="O522"/>
  <c r="P522" s="1"/>
  <c r="N522"/>
  <c r="Q522" s="1"/>
  <c r="R522" s="1"/>
  <c r="S522" s="1"/>
  <c r="M522"/>
  <c r="U522" s="1"/>
  <c r="V522" s="1"/>
  <c r="W522" s="1"/>
  <c r="O521"/>
  <c r="N521"/>
  <c r="Q521" s="1"/>
  <c r="R521" s="1"/>
  <c r="S521" s="1"/>
  <c r="M521"/>
  <c r="U521" s="1"/>
  <c r="V521" s="1"/>
  <c r="W521" s="1"/>
  <c r="O520"/>
  <c r="N520"/>
  <c r="Q520" s="1"/>
  <c r="M520"/>
  <c r="O519"/>
  <c r="P519" s="1"/>
  <c r="N519"/>
  <c r="Q519" s="1"/>
  <c r="R519" s="1"/>
  <c r="S519" s="1"/>
  <c r="M519"/>
  <c r="U519" s="1"/>
  <c r="V519" s="1"/>
  <c r="W519" s="1"/>
  <c r="O518"/>
  <c r="P518" s="1"/>
  <c r="N518"/>
  <c r="Q518" s="1"/>
  <c r="R518" s="1"/>
  <c r="S518" s="1"/>
  <c r="M518"/>
  <c r="U518" s="1"/>
  <c r="V518" s="1"/>
  <c r="W518" s="1"/>
  <c r="O517"/>
  <c r="N517"/>
  <c r="Q517" s="1"/>
  <c r="R517" s="1"/>
  <c r="S517" s="1"/>
  <c r="M517"/>
  <c r="U517" s="1"/>
  <c r="V517" s="1"/>
  <c r="W517" s="1"/>
  <c r="O516"/>
  <c r="N516"/>
  <c r="Q516" s="1"/>
  <c r="M516"/>
  <c r="U516" s="1"/>
  <c r="V516" s="1"/>
  <c r="W516" s="1"/>
  <c r="O515"/>
  <c r="P515" s="1"/>
  <c r="N515"/>
  <c r="Q515" s="1"/>
  <c r="R515" s="1"/>
  <c r="S515" s="1"/>
  <c r="M515"/>
  <c r="U515" s="1"/>
  <c r="V515" s="1"/>
  <c r="W515" s="1"/>
  <c r="O514"/>
  <c r="P514" s="1"/>
  <c r="N514"/>
  <c r="Q514" s="1"/>
  <c r="R514" s="1"/>
  <c r="S514" s="1"/>
  <c r="M514"/>
  <c r="U514" s="1"/>
  <c r="V514" s="1"/>
  <c r="W514" s="1"/>
  <c r="O513"/>
  <c r="N513"/>
  <c r="Q513" s="1"/>
  <c r="R513" s="1"/>
  <c r="S513" s="1"/>
  <c r="M513"/>
  <c r="U513" s="1"/>
  <c r="V513" s="1"/>
  <c r="W513" s="1"/>
  <c r="O512"/>
  <c r="N512"/>
  <c r="Q512" s="1"/>
  <c r="M512"/>
  <c r="U512" s="1"/>
  <c r="V512" s="1"/>
  <c r="W512" s="1"/>
  <c r="O511"/>
  <c r="P511" s="1"/>
  <c r="N511"/>
  <c r="Q511" s="1"/>
  <c r="R511" s="1"/>
  <c r="S511" s="1"/>
  <c r="M511"/>
  <c r="U511" s="1"/>
  <c r="V511" s="1"/>
  <c r="W511" s="1"/>
  <c r="O510"/>
  <c r="P510" s="1"/>
  <c r="N510"/>
  <c r="Q510" s="1"/>
  <c r="R510" s="1"/>
  <c r="S510" s="1"/>
  <c r="M510"/>
  <c r="U510" s="1"/>
  <c r="V510" s="1"/>
  <c r="W510" s="1"/>
  <c r="O509"/>
  <c r="N509"/>
  <c r="Q509" s="1"/>
  <c r="R509" s="1"/>
  <c r="S509" s="1"/>
  <c r="M509"/>
  <c r="U509" s="1"/>
  <c r="V509" s="1"/>
  <c r="W509" s="1"/>
  <c r="O508"/>
  <c r="N508"/>
  <c r="Q508" s="1"/>
  <c r="M508"/>
  <c r="U508" s="1"/>
  <c r="V508" s="1"/>
  <c r="W508" s="1"/>
  <c r="O507"/>
  <c r="P507" s="1"/>
  <c r="N507"/>
  <c r="Q507" s="1"/>
  <c r="R507" s="1"/>
  <c r="S507" s="1"/>
  <c r="M507"/>
  <c r="U507" s="1"/>
  <c r="V507" s="1"/>
  <c r="W507" s="1"/>
  <c r="O506"/>
  <c r="P506" s="1"/>
  <c r="N506"/>
  <c r="Q506" s="1"/>
  <c r="R506" s="1"/>
  <c r="S506" s="1"/>
  <c r="M506"/>
  <c r="U506" s="1"/>
  <c r="V506" s="1"/>
  <c r="W506" s="1"/>
  <c r="O505"/>
  <c r="N505"/>
  <c r="Q505" s="1"/>
  <c r="R505" s="1"/>
  <c r="S505" s="1"/>
  <c r="M505"/>
  <c r="U505" s="1"/>
  <c r="V505" s="1"/>
  <c r="W505" s="1"/>
  <c r="O504"/>
  <c r="N504"/>
  <c r="Q504" s="1"/>
  <c r="M504"/>
  <c r="U504" s="1"/>
  <c r="V504" s="1"/>
  <c r="W504" s="1"/>
  <c r="O503"/>
  <c r="P503" s="1"/>
  <c r="N503"/>
  <c r="Q503" s="1"/>
  <c r="R503" s="1"/>
  <c r="S503" s="1"/>
  <c r="M503"/>
  <c r="U503" s="1"/>
  <c r="V503" s="1"/>
  <c r="W503" s="1"/>
  <c r="O502"/>
  <c r="P502" s="1"/>
  <c r="N502"/>
  <c r="Q502" s="1"/>
  <c r="R502" s="1"/>
  <c r="S502" s="1"/>
  <c r="M502"/>
  <c r="U502" s="1"/>
  <c r="V502" s="1"/>
  <c r="W502" s="1"/>
  <c r="O501"/>
  <c r="N501"/>
  <c r="Q501" s="1"/>
  <c r="R501" s="1"/>
  <c r="S501" s="1"/>
  <c r="M501"/>
  <c r="U501" s="1"/>
  <c r="V501" s="1"/>
  <c r="W501" s="1"/>
  <c r="O500"/>
  <c r="N500"/>
  <c r="Q500" s="1"/>
  <c r="M500"/>
  <c r="U500" s="1"/>
  <c r="V500" s="1"/>
  <c r="W500" s="1"/>
  <c r="O499"/>
  <c r="P499" s="1"/>
  <c r="N499"/>
  <c r="Q499" s="1"/>
  <c r="R499" s="1"/>
  <c r="S499" s="1"/>
  <c r="M499"/>
  <c r="U499" s="1"/>
  <c r="V499" s="1"/>
  <c r="W499" s="1"/>
  <c r="O498"/>
  <c r="P498" s="1"/>
  <c r="N498"/>
  <c r="Q498" s="1"/>
  <c r="R498" s="1"/>
  <c r="S498" s="1"/>
  <c r="M498"/>
  <c r="U498" s="1"/>
  <c r="V498" s="1"/>
  <c r="W498" s="1"/>
  <c r="O497"/>
  <c r="N497"/>
  <c r="Q497" s="1"/>
  <c r="R497" s="1"/>
  <c r="S497" s="1"/>
  <c r="M497"/>
  <c r="U497" s="1"/>
  <c r="V497" s="1"/>
  <c r="W497" s="1"/>
  <c r="O496"/>
  <c r="N496"/>
  <c r="Q496" s="1"/>
  <c r="M496"/>
  <c r="U496" s="1"/>
  <c r="V496" s="1"/>
  <c r="W496" s="1"/>
  <c r="O495"/>
  <c r="P495" s="1"/>
  <c r="N495"/>
  <c r="Q495" s="1"/>
  <c r="R495" s="1"/>
  <c r="S495" s="1"/>
  <c r="M495"/>
  <c r="U495" s="1"/>
  <c r="V495" s="1"/>
  <c r="W495" s="1"/>
  <c r="O494"/>
  <c r="P494" s="1"/>
  <c r="N494"/>
  <c r="Q494" s="1"/>
  <c r="R494" s="1"/>
  <c r="S494" s="1"/>
  <c r="M494"/>
  <c r="U494" s="1"/>
  <c r="V494" s="1"/>
  <c r="W494" s="1"/>
  <c r="O493"/>
  <c r="N493"/>
  <c r="Q493" s="1"/>
  <c r="R493" s="1"/>
  <c r="S493" s="1"/>
  <c r="M493"/>
  <c r="U493" s="1"/>
  <c r="V493" s="1"/>
  <c r="W493" s="1"/>
  <c r="O492"/>
  <c r="N492"/>
  <c r="Q492" s="1"/>
  <c r="M492"/>
  <c r="U492" s="1"/>
  <c r="V492" s="1"/>
  <c r="W492" s="1"/>
  <c r="O491"/>
  <c r="P491" s="1"/>
  <c r="N491"/>
  <c r="Q491" s="1"/>
  <c r="R491" s="1"/>
  <c r="S491" s="1"/>
  <c r="M491"/>
  <c r="U491" s="1"/>
  <c r="V491" s="1"/>
  <c r="W491" s="1"/>
  <c r="O490"/>
  <c r="P490" s="1"/>
  <c r="N490"/>
  <c r="Q490" s="1"/>
  <c r="R490" s="1"/>
  <c r="S490" s="1"/>
  <c r="M490"/>
  <c r="U490" s="1"/>
  <c r="V490" s="1"/>
  <c r="W490" s="1"/>
  <c r="O489"/>
  <c r="N489"/>
  <c r="Q489" s="1"/>
  <c r="R489" s="1"/>
  <c r="S489" s="1"/>
  <c r="M489"/>
  <c r="U489" s="1"/>
  <c r="V489" s="1"/>
  <c r="W489" s="1"/>
  <c r="O488"/>
  <c r="N488"/>
  <c r="Q488" s="1"/>
  <c r="M488"/>
  <c r="U488" s="1"/>
  <c r="V488" s="1"/>
  <c r="W488" s="1"/>
  <c r="O487"/>
  <c r="P487" s="1"/>
  <c r="N487"/>
  <c r="Q487" s="1"/>
  <c r="R487" s="1"/>
  <c r="S487" s="1"/>
  <c r="M487"/>
  <c r="U487" s="1"/>
  <c r="V487" s="1"/>
  <c r="W487" s="1"/>
  <c r="O486"/>
  <c r="P486" s="1"/>
  <c r="N486"/>
  <c r="Q486" s="1"/>
  <c r="R486" s="1"/>
  <c r="S486" s="1"/>
  <c r="M486"/>
  <c r="U486" s="1"/>
  <c r="V486" s="1"/>
  <c r="W486" s="1"/>
  <c r="O485"/>
  <c r="N485"/>
  <c r="Q485" s="1"/>
  <c r="R485" s="1"/>
  <c r="S485" s="1"/>
  <c r="M485"/>
  <c r="U485" s="1"/>
  <c r="V485" s="1"/>
  <c r="W485" s="1"/>
  <c r="O484"/>
  <c r="N484"/>
  <c r="Q484" s="1"/>
  <c r="M484"/>
  <c r="U484" s="1"/>
  <c r="V484" s="1"/>
  <c r="W484" s="1"/>
  <c r="O483"/>
  <c r="P483" s="1"/>
  <c r="N483"/>
  <c r="Q483" s="1"/>
  <c r="R483" s="1"/>
  <c r="S483" s="1"/>
  <c r="M483"/>
  <c r="U483" s="1"/>
  <c r="V483" s="1"/>
  <c r="W483" s="1"/>
  <c r="O482"/>
  <c r="P482" s="1"/>
  <c r="N482"/>
  <c r="Q482" s="1"/>
  <c r="R482" s="1"/>
  <c r="S482" s="1"/>
  <c r="M482"/>
  <c r="U482" s="1"/>
  <c r="V482" s="1"/>
  <c r="W482" s="1"/>
  <c r="O481"/>
  <c r="N481"/>
  <c r="Q481" s="1"/>
  <c r="R481" s="1"/>
  <c r="S481" s="1"/>
  <c r="M481"/>
  <c r="U481" s="1"/>
  <c r="V481" s="1"/>
  <c r="W481" s="1"/>
  <c r="O480"/>
  <c r="N480"/>
  <c r="Q480" s="1"/>
  <c r="M480"/>
  <c r="U480" s="1"/>
  <c r="V480" s="1"/>
  <c r="W480" s="1"/>
  <c r="O479"/>
  <c r="P479" s="1"/>
  <c r="N479"/>
  <c r="Q479" s="1"/>
  <c r="R479" s="1"/>
  <c r="S479" s="1"/>
  <c r="M479"/>
  <c r="U479" s="1"/>
  <c r="V479" s="1"/>
  <c r="W479" s="1"/>
  <c r="O478"/>
  <c r="P478" s="1"/>
  <c r="N478"/>
  <c r="Q478" s="1"/>
  <c r="R478" s="1"/>
  <c r="S478" s="1"/>
  <c r="M478"/>
  <c r="U478" s="1"/>
  <c r="V478" s="1"/>
  <c r="W478" s="1"/>
  <c r="O477"/>
  <c r="N477"/>
  <c r="Q477" s="1"/>
  <c r="R477" s="1"/>
  <c r="S477" s="1"/>
  <c r="M477"/>
  <c r="U477" s="1"/>
  <c r="V477" s="1"/>
  <c r="W477" s="1"/>
  <c r="O476"/>
  <c r="N476"/>
  <c r="Q476" s="1"/>
  <c r="M476"/>
  <c r="U476" s="1"/>
  <c r="V476" s="1"/>
  <c r="W476" s="1"/>
  <c r="O475"/>
  <c r="P475" s="1"/>
  <c r="N475"/>
  <c r="Q475" s="1"/>
  <c r="R475" s="1"/>
  <c r="S475" s="1"/>
  <c r="M475"/>
  <c r="U475" s="1"/>
  <c r="V475" s="1"/>
  <c r="W475" s="1"/>
  <c r="O474"/>
  <c r="P474" s="1"/>
  <c r="N474"/>
  <c r="Q474" s="1"/>
  <c r="R474" s="1"/>
  <c r="S474" s="1"/>
  <c r="M474"/>
  <c r="U474" s="1"/>
  <c r="V474" s="1"/>
  <c r="W474" s="1"/>
  <c r="O473"/>
  <c r="N473"/>
  <c r="Q473" s="1"/>
  <c r="R473" s="1"/>
  <c r="S473" s="1"/>
  <c r="M473"/>
  <c r="U473" s="1"/>
  <c r="V473" s="1"/>
  <c r="W473" s="1"/>
  <c r="O472"/>
  <c r="N472"/>
  <c r="Q472" s="1"/>
  <c r="M472"/>
  <c r="U472" s="1"/>
  <c r="V472" s="1"/>
  <c r="W472" s="1"/>
  <c r="O471"/>
  <c r="P471" s="1"/>
  <c r="N471"/>
  <c r="Q471" s="1"/>
  <c r="R471" s="1"/>
  <c r="S471" s="1"/>
  <c r="M471"/>
  <c r="U471" s="1"/>
  <c r="V471" s="1"/>
  <c r="W471" s="1"/>
  <c r="O470"/>
  <c r="P470" s="1"/>
  <c r="N470"/>
  <c r="Q470" s="1"/>
  <c r="R470" s="1"/>
  <c r="S470" s="1"/>
  <c r="M470"/>
  <c r="U470" s="1"/>
  <c r="V470" s="1"/>
  <c r="W470" s="1"/>
  <c r="O469"/>
  <c r="N469"/>
  <c r="Q469" s="1"/>
  <c r="R469" s="1"/>
  <c r="S469" s="1"/>
  <c r="M469"/>
  <c r="U469" s="1"/>
  <c r="V469" s="1"/>
  <c r="W469" s="1"/>
  <c r="O468"/>
  <c r="N468"/>
  <c r="Q468" s="1"/>
  <c r="M468"/>
  <c r="U468" s="1"/>
  <c r="V468" s="1"/>
  <c r="W468" s="1"/>
  <c r="O467"/>
  <c r="P467" s="1"/>
  <c r="N467"/>
  <c r="Q467" s="1"/>
  <c r="R467" s="1"/>
  <c r="S467" s="1"/>
  <c r="M467"/>
  <c r="U467" s="1"/>
  <c r="V467" s="1"/>
  <c r="W467" s="1"/>
  <c r="O466"/>
  <c r="P466" s="1"/>
  <c r="N466"/>
  <c r="Q466" s="1"/>
  <c r="R466" s="1"/>
  <c r="S466" s="1"/>
  <c r="M466"/>
  <c r="U466" s="1"/>
  <c r="V466" s="1"/>
  <c r="W466" s="1"/>
  <c r="O465"/>
  <c r="N465"/>
  <c r="Q465" s="1"/>
  <c r="R465" s="1"/>
  <c r="S465" s="1"/>
  <c r="M465"/>
  <c r="U465" s="1"/>
  <c r="V465" s="1"/>
  <c r="W465" s="1"/>
  <c r="O464"/>
  <c r="N464"/>
  <c r="Q464" s="1"/>
  <c r="M464"/>
  <c r="U464" s="1"/>
  <c r="V464" s="1"/>
  <c r="W464" s="1"/>
  <c r="O463"/>
  <c r="P463" s="1"/>
  <c r="N463"/>
  <c r="Q463" s="1"/>
  <c r="R463" s="1"/>
  <c r="S463" s="1"/>
  <c r="M463"/>
  <c r="U463" s="1"/>
  <c r="V463" s="1"/>
  <c r="W463" s="1"/>
  <c r="O462"/>
  <c r="P462" s="1"/>
  <c r="N462"/>
  <c r="Q462" s="1"/>
  <c r="R462" s="1"/>
  <c r="S462" s="1"/>
  <c r="M462"/>
  <c r="U462" s="1"/>
  <c r="V462" s="1"/>
  <c r="W462" s="1"/>
  <c r="O461"/>
  <c r="N461"/>
  <c r="Q461" s="1"/>
  <c r="R461" s="1"/>
  <c r="S461" s="1"/>
  <c r="M461"/>
  <c r="U461" s="1"/>
  <c r="V461" s="1"/>
  <c r="W461" s="1"/>
  <c r="O460"/>
  <c r="N460"/>
  <c r="Q460" s="1"/>
  <c r="M460"/>
  <c r="U460" s="1"/>
  <c r="V460" s="1"/>
  <c r="W460" s="1"/>
  <c r="O459"/>
  <c r="P459" s="1"/>
  <c r="N459"/>
  <c r="Q459" s="1"/>
  <c r="R459" s="1"/>
  <c r="S459" s="1"/>
  <c r="M459"/>
  <c r="U459" s="1"/>
  <c r="V459" s="1"/>
  <c r="W459" s="1"/>
  <c r="O458"/>
  <c r="P458" s="1"/>
  <c r="N458"/>
  <c r="Q458" s="1"/>
  <c r="R458" s="1"/>
  <c r="S458" s="1"/>
  <c r="M458"/>
  <c r="U458" s="1"/>
  <c r="V458" s="1"/>
  <c r="W458" s="1"/>
  <c r="O457"/>
  <c r="N457"/>
  <c r="Q457" s="1"/>
  <c r="R457" s="1"/>
  <c r="S457" s="1"/>
  <c r="M457"/>
  <c r="U457" s="1"/>
  <c r="V457" s="1"/>
  <c r="W457" s="1"/>
  <c r="O456"/>
  <c r="N456"/>
  <c r="Q456" s="1"/>
  <c r="M456"/>
  <c r="U456" s="1"/>
  <c r="V456" s="1"/>
  <c r="W456" s="1"/>
  <c r="O455"/>
  <c r="P455" s="1"/>
  <c r="N455"/>
  <c r="Q455" s="1"/>
  <c r="R455" s="1"/>
  <c r="S455" s="1"/>
  <c r="M455"/>
  <c r="U455" s="1"/>
  <c r="V455" s="1"/>
  <c r="W455" s="1"/>
  <c r="O454"/>
  <c r="P454" s="1"/>
  <c r="N454"/>
  <c r="Q454" s="1"/>
  <c r="R454" s="1"/>
  <c r="S454" s="1"/>
  <c r="M454"/>
  <c r="U454" s="1"/>
  <c r="V454" s="1"/>
  <c r="W454" s="1"/>
  <c r="O453"/>
  <c r="N453"/>
  <c r="Q453" s="1"/>
  <c r="R453" s="1"/>
  <c r="S453" s="1"/>
  <c r="M453"/>
  <c r="U453" s="1"/>
  <c r="V453" s="1"/>
  <c r="W453" s="1"/>
  <c r="O452"/>
  <c r="N452"/>
  <c r="Q452" s="1"/>
  <c r="M452"/>
  <c r="U452" s="1"/>
  <c r="V452" s="1"/>
  <c r="W452" s="1"/>
  <c r="O451"/>
  <c r="P451" s="1"/>
  <c r="N451"/>
  <c r="Q451" s="1"/>
  <c r="R451" s="1"/>
  <c r="S451" s="1"/>
  <c r="M451"/>
  <c r="U451" s="1"/>
  <c r="V451" s="1"/>
  <c r="W451" s="1"/>
  <c r="O450"/>
  <c r="P450" s="1"/>
  <c r="N450"/>
  <c r="Q450" s="1"/>
  <c r="R450" s="1"/>
  <c r="S450" s="1"/>
  <c r="M450"/>
  <c r="U450" s="1"/>
  <c r="V450" s="1"/>
  <c r="W450" s="1"/>
  <c r="O449"/>
  <c r="N449"/>
  <c r="Q449" s="1"/>
  <c r="R449" s="1"/>
  <c r="S449" s="1"/>
  <c r="M449"/>
  <c r="U449" s="1"/>
  <c r="V449" s="1"/>
  <c r="W449" s="1"/>
  <c r="O448"/>
  <c r="N448"/>
  <c r="Q448" s="1"/>
  <c r="M448"/>
  <c r="U448" s="1"/>
  <c r="V448" s="1"/>
  <c r="W448" s="1"/>
  <c r="O447"/>
  <c r="P447" s="1"/>
  <c r="N447"/>
  <c r="Q447" s="1"/>
  <c r="R447" s="1"/>
  <c r="S447" s="1"/>
  <c r="M447"/>
  <c r="U447" s="1"/>
  <c r="V447" s="1"/>
  <c r="W447" s="1"/>
  <c r="O446"/>
  <c r="P446" s="1"/>
  <c r="N446"/>
  <c r="Q446" s="1"/>
  <c r="R446" s="1"/>
  <c r="S446" s="1"/>
  <c r="M446"/>
  <c r="U446" s="1"/>
  <c r="V446" s="1"/>
  <c r="W446" s="1"/>
  <c r="O445"/>
  <c r="N445"/>
  <c r="Q445" s="1"/>
  <c r="R445" s="1"/>
  <c r="S445" s="1"/>
  <c r="M445"/>
  <c r="U445" s="1"/>
  <c r="V445" s="1"/>
  <c r="W445" s="1"/>
  <c r="O444"/>
  <c r="N444"/>
  <c r="Q444" s="1"/>
  <c r="M444"/>
  <c r="U444" s="1"/>
  <c r="V444" s="1"/>
  <c r="W444" s="1"/>
  <c r="O443"/>
  <c r="P443" s="1"/>
  <c r="N443"/>
  <c r="Q443" s="1"/>
  <c r="R443" s="1"/>
  <c r="S443" s="1"/>
  <c r="M443"/>
  <c r="U443" s="1"/>
  <c r="V443" s="1"/>
  <c r="W443" s="1"/>
  <c r="O442"/>
  <c r="P442" s="1"/>
  <c r="N442"/>
  <c r="Q442" s="1"/>
  <c r="R442" s="1"/>
  <c r="S442" s="1"/>
  <c r="M442"/>
  <c r="U442" s="1"/>
  <c r="V442" s="1"/>
  <c r="W442" s="1"/>
  <c r="O441"/>
  <c r="N441"/>
  <c r="Q441" s="1"/>
  <c r="R441" s="1"/>
  <c r="S441" s="1"/>
  <c r="M441"/>
  <c r="U441" s="1"/>
  <c r="V441" s="1"/>
  <c r="W441" s="1"/>
  <c r="O440"/>
  <c r="N440"/>
  <c r="Q440" s="1"/>
  <c r="M440"/>
  <c r="U440" s="1"/>
  <c r="V440" s="1"/>
  <c r="W440" s="1"/>
  <c r="O439"/>
  <c r="P439" s="1"/>
  <c r="N439"/>
  <c r="Q439" s="1"/>
  <c r="R439" s="1"/>
  <c r="S439" s="1"/>
  <c r="M439"/>
  <c r="U439" s="1"/>
  <c r="V439" s="1"/>
  <c r="W439" s="1"/>
  <c r="O438"/>
  <c r="P438" s="1"/>
  <c r="N438"/>
  <c r="Q438" s="1"/>
  <c r="R438" s="1"/>
  <c r="S438" s="1"/>
  <c r="M438"/>
  <c r="U438" s="1"/>
  <c r="V438" s="1"/>
  <c r="W438" s="1"/>
  <c r="O437"/>
  <c r="N437"/>
  <c r="Q437" s="1"/>
  <c r="R437" s="1"/>
  <c r="S437" s="1"/>
  <c r="M437"/>
  <c r="U437" s="1"/>
  <c r="V437" s="1"/>
  <c r="W437" s="1"/>
  <c r="O436"/>
  <c r="N436"/>
  <c r="Q436" s="1"/>
  <c r="M436"/>
  <c r="U436" s="1"/>
  <c r="V436" s="1"/>
  <c r="W436" s="1"/>
  <c r="O435"/>
  <c r="P435" s="1"/>
  <c r="N435"/>
  <c r="Q435" s="1"/>
  <c r="R435" s="1"/>
  <c r="S435" s="1"/>
  <c r="M435"/>
  <c r="U435" s="1"/>
  <c r="V435" s="1"/>
  <c r="W435" s="1"/>
  <c r="O434"/>
  <c r="P434" s="1"/>
  <c r="N434"/>
  <c r="Q434" s="1"/>
  <c r="R434" s="1"/>
  <c r="S434" s="1"/>
  <c r="M434"/>
  <c r="U434" s="1"/>
  <c r="V434" s="1"/>
  <c r="W434" s="1"/>
  <c r="O433"/>
  <c r="N433"/>
  <c r="Q433" s="1"/>
  <c r="R433" s="1"/>
  <c r="S433" s="1"/>
  <c r="M433"/>
  <c r="U433" s="1"/>
  <c r="V433" s="1"/>
  <c r="W433" s="1"/>
  <c r="O432"/>
  <c r="N432"/>
  <c r="Q432" s="1"/>
  <c r="M432"/>
  <c r="U432" s="1"/>
  <c r="V432" s="1"/>
  <c r="W432" s="1"/>
  <c r="O431"/>
  <c r="P431" s="1"/>
  <c r="N431"/>
  <c r="Q431" s="1"/>
  <c r="R431" s="1"/>
  <c r="S431" s="1"/>
  <c r="M431"/>
  <c r="U431" s="1"/>
  <c r="V431" s="1"/>
  <c r="W431" s="1"/>
  <c r="O430"/>
  <c r="P430" s="1"/>
  <c r="N430"/>
  <c r="Q430" s="1"/>
  <c r="R430" s="1"/>
  <c r="S430" s="1"/>
  <c r="M430"/>
  <c r="U430" s="1"/>
  <c r="V430" s="1"/>
  <c r="W430" s="1"/>
  <c r="O429"/>
  <c r="N429"/>
  <c r="Q429" s="1"/>
  <c r="R429" s="1"/>
  <c r="S429" s="1"/>
  <c r="M429"/>
  <c r="U429" s="1"/>
  <c r="V429" s="1"/>
  <c r="W429" s="1"/>
  <c r="O428"/>
  <c r="N428"/>
  <c r="Q428" s="1"/>
  <c r="M428"/>
  <c r="U428" s="1"/>
  <c r="V428" s="1"/>
  <c r="W428" s="1"/>
  <c r="O427"/>
  <c r="P427" s="1"/>
  <c r="N427"/>
  <c r="Q427" s="1"/>
  <c r="R427" s="1"/>
  <c r="S427" s="1"/>
  <c r="M427"/>
  <c r="U427" s="1"/>
  <c r="V427" s="1"/>
  <c r="W427" s="1"/>
  <c r="O426"/>
  <c r="P426" s="1"/>
  <c r="N426"/>
  <c r="Q426" s="1"/>
  <c r="R426" s="1"/>
  <c r="S426" s="1"/>
  <c r="M426"/>
  <c r="U426" s="1"/>
  <c r="V426" s="1"/>
  <c r="W426" s="1"/>
  <c r="O425"/>
  <c r="N425"/>
  <c r="Q425" s="1"/>
  <c r="R425" s="1"/>
  <c r="S425" s="1"/>
  <c r="M425"/>
  <c r="U425" s="1"/>
  <c r="V425" s="1"/>
  <c r="W425" s="1"/>
  <c r="O424"/>
  <c r="N424"/>
  <c r="Q424" s="1"/>
  <c r="M424"/>
  <c r="U424" s="1"/>
  <c r="V424" s="1"/>
  <c r="W424" s="1"/>
  <c r="O423"/>
  <c r="P423" s="1"/>
  <c r="N423"/>
  <c r="Q423" s="1"/>
  <c r="R423" s="1"/>
  <c r="S423" s="1"/>
  <c r="M423"/>
  <c r="U423" s="1"/>
  <c r="V423" s="1"/>
  <c r="W423" s="1"/>
  <c r="O422"/>
  <c r="P422" s="1"/>
  <c r="N422"/>
  <c r="Q422" s="1"/>
  <c r="R422" s="1"/>
  <c r="S422" s="1"/>
  <c r="M422"/>
  <c r="U422" s="1"/>
  <c r="V422" s="1"/>
  <c r="W422" s="1"/>
  <c r="O421"/>
  <c r="N421"/>
  <c r="Q421" s="1"/>
  <c r="R421" s="1"/>
  <c r="S421" s="1"/>
  <c r="M421"/>
  <c r="U421" s="1"/>
  <c r="V421" s="1"/>
  <c r="W421" s="1"/>
  <c r="O420"/>
  <c r="N420"/>
  <c r="Q420" s="1"/>
  <c r="M420"/>
  <c r="U420" s="1"/>
  <c r="V420" s="1"/>
  <c r="W420" s="1"/>
  <c r="O419"/>
  <c r="P419" s="1"/>
  <c r="N419"/>
  <c r="Q419" s="1"/>
  <c r="R419" s="1"/>
  <c r="S419" s="1"/>
  <c r="M419"/>
  <c r="U419" s="1"/>
  <c r="V419" s="1"/>
  <c r="W419" s="1"/>
  <c r="O418"/>
  <c r="P418" s="1"/>
  <c r="N418"/>
  <c r="Q418" s="1"/>
  <c r="R418" s="1"/>
  <c r="S418" s="1"/>
  <c r="M418"/>
  <c r="U418" s="1"/>
  <c r="V418" s="1"/>
  <c r="W418" s="1"/>
  <c r="O417"/>
  <c r="N417"/>
  <c r="Q417" s="1"/>
  <c r="R417" s="1"/>
  <c r="S417" s="1"/>
  <c r="M417"/>
  <c r="U417" s="1"/>
  <c r="V417" s="1"/>
  <c r="W417" s="1"/>
  <c r="O416"/>
  <c r="N416"/>
  <c r="Q416" s="1"/>
  <c r="M416"/>
  <c r="U416" s="1"/>
  <c r="V416" s="1"/>
  <c r="W416" s="1"/>
  <c r="O415"/>
  <c r="P415" s="1"/>
  <c r="N415"/>
  <c r="Q415" s="1"/>
  <c r="R415" s="1"/>
  <c r="S415" s="1"/>
  <c r="M415"/>
  <c r="U415" s="1"/>
  <c r="V415" s="1"/>
  <c r="W415" s="1"/>
  <c r="O414"/>
  <c r="P414" s="1"/>
  <c r="N414"/>
  <c r="Q414" s="1"/>
  <c r="R414" s="1"/>
  <c r="S414" s="1"/>
  <c r="M414"/>
  <c r="U414" s="1"/>
  <c r="V414" s="1"/>
  <c r="W414" s="1"/>
  <c r="O413"/>
  <c r="N413"/>
  <c r="Q413" s="1"/>
  <c r="R413" s="1"/>
  <c r="S413" s="1"/>
  <c r="M413"/>
  <c r="U413" s="1"/>
  <c r="V413" s="1"/>
  <c r="W413" s="1"/>
  <c r="O412"/>
  <c r="N412"/>
  <c r="Q412" s="1"/>
  <c r="M412"/>
  <c r="U412" s="1"/>
  <c r="V412" s="1"/>
  <c r="W412" s="1"/>
  <c r="O411"/>
  <c r="P411" s="1"/>
  <c r="N411"/>
  <c r="Q411" s="1"/>
  <c r="R411" s="1"/>
  <c r="S411" s="1"/>
  <c r="M411"/>
  <c r="U411" s="1"/>
  <c r="V411" s="1"/>
  <c r="W411" s="1"/>
  <c r="O410"/>
  <c r="P410" s="1"/>
  <c r="N410"/>
  <c r="Q410" s="1"/>
  <c r="R410" s="1"/>
  <c r="S410" s="1"/>
  <c r="M410"/>
  <c r="U410" s="1"/>
  <c r="V410" s="1"/>
  <c r="W410" s="1"/>
  <c r="O409"/>
  <c r="N409"/>
  <c r="Q409" s="1"/>
  <c r="R409" s="1"/>
  <c r="S409" s="1"/>
  <c r="M409"/>
  <c r="U409" s="1"/>
  <c r="V409" s="1"/>
  <c r="W409" s="1"/>
  <c r="O408"/>
  <c r="N408"/>
  <c r="Q408" s="1"/>
  <c r="M408"/>
  <c r="U408" s="1"/>
  <c r="V408" s="1"/>
  <c r="W408" s="1"/>
  <c r="O407"/>
  <c r="P407" s="1"/>
  <c r="N407"/>
  <c r="Q407" s="1"/>
  <c r="R407" s="1"/>
  <c r="S407" s="1"/>
  <c r="M407"/>
  <c r="U407" s="1"/>
  <c r="V407" s="1"/>
  <c r="W407" s="1"/>
  <c r="O406"/>
  <c r="P406" s="1"/>
  <c r="N406"/>
  <c r="Q406" s="1"/>
  <c r="R406" s="1"/>
  <c r="S406" s="1"/>
  <c r="M406"/>
  <c r="U406" s="1"/>
  <c r="V406" s="1"/>
  <c r="W406" s="1"/>
  <c r="O405"/>
  <c r="N405"/>
  <c r="Q405" s="1"/>
  <c r="R405" s="1"/>
  <c r="S405" s="1"/>
  <c r="M405"/>
  <c r="U405" s="1"/>
  <c r="V405" s="1"/>
  <c r="W405" s="1"/>
  <c r="O404"/>
  <c r="N404"/>
  <c r="Q404" s="1"/>
  <c r="M404"/>
  <c r="U404" s="1"/>
  <c r="V404" s="1"/>
  <c r="W404" s="1"/>
  <c r="O403"/>
  <c r="P403" s="1"/>
  <c r="N403"/>
  <c r="Q403" s="1"/>
  <c r="R403" s="1"/>
  <c r="S403" s="1"/>
  <c r="M403"/>
  <c r="U403" s="1"/>
  <c r="V403" s="1"/>
  <c r="W403" s="1"/>
  <c r="O402"/>
  <c r="P402" s="1"/>
  <c r="N402"/>
  <c r="Q402" s="1"/>
  <c r="R402" s="1"/>
  <c r="S402" s="1"/>
  <c r="M402"/>
  <c r="U402" s="1"/>
  <c r="V402" s="1"/>
  <c r="W402" s="1"/>
  <c r="O401"/>
  <c r="N401"/>
  <c r="Q401" s="1"/>
  <c r="R401" s="1"/>
  <c r="S401" s="1"/>
  <c r="M401"/>
  <c r="U401" s="1"/>
  <c r="V401" s="1"/>
  <c r="W401" s="1"/>
  <c r="O400"/>
  <c r="N400"/>
  <c r="Q400" s="1"/>
  <c r="M400"/>
  <c r="U400" s="1"/>
  <c r="V400" s="1"/>
  <c r="W400" s="1"/>
  <c r="O399"/>
  <c r="P399" s="1"/>
  <c r="N399"/>
  <c r="Q399" s="1"/>
  <c r="R399" s="1"/>
  <c r="S399" s="1"/>
  <c r="M399"/>
  <c r="U399" s="1"/>
  <c r="V399" s="1"/>
  <c r="W399" s="1"/>
  <c r="O398"/>
  <c r="P398" s="1"/>
  <c r="N398"/>
  <c r="Q398" s="1"/>
  <c r="R398" s="1"/>
  <c r="S398" s="1"/>
  <c r="M398"/>
  <c r="U398" s="1"/>
  <c r="V398" s="1"/>
  <c r="W398" s="1"/>
  <c r="O397"/>
  <c r="N397"/>
  <c r="Q397" s="1"/>
  <c r="R397" s="1"/>
  <c r="S397" s="1"/>
  <c r="M397"/>
  <c r="U397" s="1"/>
  <c r="V397" s="1"/>
  <c r="W397" s="1"/>
  <c r="O396"/>
  <c r="N396"/>
  <c r="Q396" s="1"/>
  <c r="M396"/>
  <c r="U396" s="1"/>
  <c r="V396" s="1"/>
  <c r="W396" s="1"/>
  <c r="O395"/>
  <c r="P395" s="1"/>
  <c r="N395"/>
  <c r="Q395" s="1"/>
  <c r="R395" s="1"/>
  <c r="S395" s="1"/>
  <c r="M395"/>
  <c r="U395" s="1"/>
  <c r="V395" s="1"/>
  <c r="W395" s="1"/>
  <c r="O394"/>
  <c r="P394" s="1"/>
  <c r="N394"/>
  <c r="Q394" s="1"/>
  <c r="R394" s="1"/>
  <c r="S394" s="1"/>
  <c r="M394"/>
  <c r="U394" s="1"/>
  <c r="V394" s="1"/>
  <c r="W394" s="1"/>
  <c r="O393"/>
  <c r="N393"/>
  <c r="Q393" s="1"/>
  <c r="R393" s="1"/>
  <c r="S393" s="1"/>
  <c r="M393"/>
  <c r="U393" s="1"/>
  <c r="V393" s="1"/>
  <c r="W393" s="1"/>
  <c r="O392"/>
  <c r="N392"/>
  <c r="Q392" s="1"/>
  <c r="M392"/>
  <c r="U392" s="1"/>
  <c r="V392" s="1"/>
  <c r="W392" s="1"/>
  <c r="O391"/>
  <c r="P391" s="1"/>
  <c r="N391"/>
  <c r="Q391" s="1"/>
  <c r="R391" s="1"/>
  <c r="S391" s="1"/>
  <c r="M391"/>
  <c r="U391" s="1"/>
  <c r="V391" s="1"/>
  <c r="W391" s="1"/>
  <c r="O390"/>
  <c r="P390" s="1"/>
  <c r="N390"/>
  <c r="Q390" s="1"/>
  <c r="R390" s="1"/>
  <c r="S390" s="1"/>
  <c r="M390"/>
  <c r="U390" s="1"/>
  <c r="V390" s="1"/>
  <c r="W390" s="1"/>
  <c r="O389"/>
  <c r="N389"/>
  <c r="Q389" s="1"/>
  <c r="R389" s="1"/>
  <c r="S389" s="1"/>
  <c r="M389"/>
  <c r="U389" s="1"/>
  <c r="V389" s="1"/>
  <c r="W389" s="1"/>
  <c r="O388"/>
  <c r="N388"/>
  <c r="Q388" s="1"/>
  <c r="M388"/>
  <c r="U388" s="1"/>
  <c r="V388" s="1"/>
  <c r="W388" s="1"/>
  <c r="O387"/>
  <c r="P387" s="1"/>
  <c r="N387"/>
  <c r="Q387" s="1"/>
  <c r="R387" s="1"/>
  <c r="S387" s="1"/>
  <c r="M387"/>
  <c r="U387" s="1"/>
  <c r="V387" s="1"/>
  <c r="W387" s="1"/>
  <c r="O386"/>
  <c r="P386" s="1"/>
  <c r="N386"/>
  <c r="Q386" s="1"/>
  <c r="R386" s="1"/>
  <c r="S386" s="1"/>
  <c r="M386"/>
  <c r="U386" s="1"/>
  <c r="V386" s="1"/>
  <c r="W386" s="1"/>
  <c r="O385"/>
  <c r="N385"/>
  <c r="Q385" s="1"/>
  <c r="R385" s="1"/>
  <c r="S385" s="1"/>
  <c r="M385"/>
  <c r="U385" s="1"/>
  <c r="V385" s="1"/>
  <c r="W385" s="1"/>
  <c r="O384"/>
  <c r="N384"/>
  <c r="Q384" s="1"/>
  <c r="M384"/>
  <c r="U384" s="1"/>
  <c r="V384" s="1"/>
  <c r="W384" s="1"/>
  <c r="O383"/>
  <c r="P383" s="1"/>
  <c r="N383"/>
  <c r="Q383" s="1"/>
  <c r="R383" s="1"/>
  <c r="S383" s="1"/>
  <c r="M383"/>
  <c r="U383" s="1"/>
  <c r="V383" s="1"/>
  <c r="W383" s="1"/>
  <c r="O382"/>
  <c r="P382" s="1"/>
  <c r="N382"/>
  <c r="Q382" s="1"/>
  <c r="R382" s="1"/>
  <c r="S382" s="1"/>
  <c r="M382"/>
  <c r="U382" s="1"/>
  <c r="V382" s="1"/>
  <c r="W382" s="1"/>
  <c r="O381"/>
  <c r="N381"/>
  <c r="Q381" s="1"/>
  <c r="R381" s="1"/>
  <c r="S381" s="1"/>
  <c r="M381"/>
  <c r="U381" s="1"/>
  <c r="V381" s="1"/>
  <c r="W381" s="1"/>
  <c r="O380"/>
  <c r="N380"/>
  <c r="Q380" s="1"/>
  <c r="M380"/>
  <c r="U380" s="1"/>
  <c r="V380" s="1"/>
  <c r="W380" s="1"/>
  <c r="O379"/>
  <c r="P379" s="1"/>
  <c r="N379"/>
  <c r="Q379" s="1"/>
  <c r="R379" s="1"/>
  <c r="S379" s="1"/>
  <c r="M379"/>
  <c r="U379" s="1"/>
  <c r="V379" s="1"/>
  <c r="W379" s="1"/>
  <c r="O378"/>
  <c r="P378" s="1"/>
  <c r="N378"/>
  <c r="Q378" s="1"/>
  <c r="R378" s="1"/>
  <c r="S378" s="1"/>
  <c r="M378"/>
  <c r="U378" s="1"/>
  <c r="V378" s="1"/>
  <c r="W378" s="1"/>
  <c r="O377"/>
  <c r="N377"/>
  <c r="Q377" s="1"/>
  <c r="R377" s="1"/>
  <c r="S377" s="1"/>
  <c r="M377"/>
  <c r="U377" s="1"/>
  <c r="V377" s="1"/>
  <c r="W377" s="1"/>
  <c r="O376"/>
  <c r="N376"/>
  <c r="Q376" s="1"/>
  <c r="M376"/>
  <c r="U376" s="1"/>
  <c r="V376" s="1"/>
  <c r="W376" s="1"/>
  <c r="O375"/>
  <c r="P375" s="1"/>
  <c r="N375"/>
  <c r="Q375" s="1"/>
  <c r="R375" s="1"/>
  <c r="S375" s="1"/>
  <c r="M375"/>
  <c r="U375" s="1"/>
  <c r="V375" s="1"/>
  <c r="W375" s="1"/>
  <c r="O374"/>
  <c r="P374" s="1"/>
  <c r="N374"/>
  <c r="Q374" s="1"/>
  <c r="R374" s="1"/>
  <c r="S374" s="1"/>
  <c r="M374"/>
  <c r="U374" s="1"/>
  <c r="V374" s="1"/>
  <c r="W374" s="1"/>
  <c r="O373"/>
  <c r="N373"/>
  <c r="Q373" s="1"/>
  <c r="R373" s="1"/>
  <c r="S373" s="1"/>
  <c r="M373"/>
  <c r="U373" s="1"/>
  <c r="V373" s="1"/>
  <c r="W373" s="1"/>
  <c r="O372"/>
  <c r="N372"/>
  <c r="Q372" s="1"/>
  <c r="M372"/>
  <c r="U372" s="1"/>
  <c r="V372" s="1"/>
  <c r="W372" s="1"/>
  <c r="O371"/>
  <c r="P371" s="1"/>
  <c r="N371"/>
  <c r="Q371" s="1"/>
  <c r="R371" s="1"/>
  <c r="S371" s="1"/>
  <c r="M371"/>
  <c r="U371" s="1"/>
  <c r="V371" s="1"/>
  <c r="W371" s="1"/>
  <c r="O370"/>
  <c r="P370" s="1"/>
  <c r="N370"/>
  <c r="Q370" s="1"/>
  <c r="R370" s="1"/>
  <c r="S370" s="1"/>
  <c r="M370"/>
  <c r="U370" s="1"/>
  <c r="V370" s="1"/>
  <c r="W370" s="1"/>
  <c r="O369"/>
  <c r="N369"/>
  <c r="Q369" s="1"/>
  <c r="R369" s="1"/>
  <c r="S369" s="1"/>
  <c r="M369"/>
  <c r="U369" s="1"/>
  <c r="V369" s="1"/>
  <c r="W369" s="1"/>
  <c r="O368"/>
  <c r="N368"/>
  <c r="Q368" s="1"/>
  <c r="M368"/>
  <c r="U368" s="1"/>
  <c r="V368" s="1"/>
  <c r="W368" s="1"/>
  <c r="O367"/>
  <c r="P367" s="1"/>
  <c r="N367"/>
  <c r="Q367" s="1"/>
  <c r="R367" s="1"/>
  <c r="S367" s="1"/>
  <c r="M367"/>
  <c r="U367" s="1"/>
  <c r="V367" s="1"/>
  <c r="W367" s="1"/>
  <c r="O366"/>
  <c r="P366" s="1"/>
  <c r="N366"/>
  <c r="Q366" s="1"/>
  <c r="R366" s="1"/>
  <c r="S366" s="1"/>
  <c r="M366"/>
  <c r="U366" s="1"/>
  <c r="V366" s="1"/>
  <c r="W366" s="1"/>
  <c r="O365"/>
  <c r="N365"/>
  <c r="Q365" s="1"/>
  <c r="R365" s="1"/>
  <c r="S365" s="1"/>
  <c r="M365"/>
  <c r="U365" s="1"/>
  <c r="V365" s="1"/>
  <c r="W365" s="1"/>
  <c r="O364"/>
  <c r="N364"/>
  <c r="Q364" s="1"/>
  <c r="M364"/>
  <c r="U364" s="1"/>
  <c r="V364" s="1"/>
  <c r="W364" s="1"/>
  <c r="O363"/>
  <c r="P363" s="1"/>
  <c r="N363"/>
  <c r="Q363" s="1"/>
  <c r="R363" s="1"/>
  <c r="S363" s="1"/>
  <c r="M363"/>
  <c r="U363" s="1"/>
  <c r="V363" s="1"/>
  <c r="W363" s="1"/>
  <c r="O362"/>
  <c r="P362" s="1"/>
  <c r="N362"/>
  <c r="Q362" s="1"/>
  <c r="R362" s="1"/>
  <c r="S362" s="1"/>
  <c r="M362"/>
  <c r="U362" s="1"/>
  <c r="V362" s="1"/>
  <c r="W362" s="1"/>
  <c r="O361"/>
  <c r="N361"/>
  <c r="Q361" s="1"/>
  <c r="R361" s="1"/>
  <c r="S361" s="1"/>
  <c r="M361"/>
  <c r="U361" s="1"/>
  <c r="V361" s="1"/>
  <c r="W361" s="1"/>
  <c r="O360"/>
  <c r="N360"/>
  <c r="Q360" s="1"/>
  <c r="M360"/>
  <c r="U360" s="1"/>
  <c r="V360" s="1"/>
  <c r="W360" s="1"/>
  <c r="O359"/>
  <c r="P359" s="1"/>
  <c r="N359"/>
  <c r="Q359" s="1"/>
  <c r="R359" s="1"/>
  <c r="S359" s="1"/>
  <c r="M359"/>
  <c r="U359" s="1"/>
  <c r="V359" s="1"/>
  <c r="W359" s="1"/>
  <c r="O358"/>
  <c r="P358" s="1"/>
  <c r="N358"/>
  <c r="Q358" s="1"/>
  <c r="R358" s="1"/>
  <c r="S358" s="1"/>
  <c r="M358"/>
  <c r="U358" s="1"/>
  <c r="V358" s="1"/>
  <c r="W358" s="1"/>
  <c r="O357"/>
  <c r="N357"/>
  <c r="Q357" s="1"/>
  <c r="R357" s="1"/>
  <c r="S357" s="1"/>
  <c r="M357"/>
  <c r="U357" s="1"/>
  <c r="V357" s="1"/>
  <c r="W357" s="1"/>
  <c r="O356"/>
  <c r="N356"/>
  <c r="Q356" s="1"/>
  <c r="M356"/>
  <c r="U356" s="1"/>
  <c r="V356" s="1"/>
  <c r="W356" s="1"/>
  <c r="O355"/>
  <c r="P355" s="1"/>
  <c r="N355"/>
  <c r="Q355" s="1"/>
  <c r="R355" s="1"/>
  <c r="S355" s="1"/>
  <c r="M355"/>
  <c r="U355" s="1"/>
  <c r="V355" s="1"/>
  <c r="W355" s="1"/>
  <c r="O354"/>
  <c r="P354" s="1"/>
  <c r="N354"/>
  <c r="Q354" s="1"/>
  <c r="R354" s="1"/>
  <c r="S354" s="1"/>
  <c r="M354"/>
  <c r="U354" s="1"/>
  <c r="V354" s="1"/>
  <c r="W354" s="1"/>
  <c r="O353"/>
  <c r="N353"/>
  <c r="Q353" s="1"/>
  <c r="R353" s="1"/>
  <c r="S353" s="1"/>
  <c r="M353"/>
  <c r="U353" s="1"/>
  <c r="V353" s="1"/>
  <c r="W353" s="1"/>
  <c r="O352"/>
  <c r="N352"/>
  <c r="Q352" s="1"/>
  <c r="M352"/>
  <c r="U352" s="1"/>
  <c r="V352" s="1"/>
  <c r="W352" s="1"/>
  <c r="O351"/>
  <c r="P351" s="1"/>
  <c r="N351"/>
  <c r="Q351" s="1"/>
  <c r="R351" s="1"/>
  <c r="S351" s="1"/>
  <c r="M351"/>
  <c r="U351" s="1"/>
  <c r="V351" s="1"/>
  <c r="W351" s="1"/>
  <c r="O350"/>
  <c r="P350" s="1"/>
  <c r="N350"/>
  <c r="Q350" s="1"/>
  <c r="R350" s="1"/>
  <c r="S350" s="1"/>
  <c r="M350"/>
  <c r="U350" s="1"/>
  <c r="V350" s="1"/>
  <c r="W350" s="1"/>
  <c r="O349"/>
  <c r="N349"/>
  <c r="Q349" s="1"/>
  <c r="R349" s="1"/>
  <c r="S349" s="1"/>
  <c r="M349"/>
  <c r="U349" s="1"/>
  <c r="V349" s="1"/>
  <c r="W349" s="1"/>
  <c r="O348"/>
  <c r="N348"/>
  <c r="Q348" s="1"/>
  <c r="M348"/>
  <c r="U348" s="1"/>
  <c r="V348" s="1"/>
  <c r="W348" s="1"/>
  <c r="O347"/>
  <c r="P347" s="1"/>
  <c r="N347"/>
  <c r="Q347" s="1"/>
  <c r="R347" s="1"/>
  <c r="S347" s="1"/>
  <c r="M347"/>
  <c r="U347" s="1"/>
  <c r="V347" s="1"/>
  <c r="W347" s="1"/>
  <c r="O346"/>
  <c r="P346" s="1"/>
  <c r="N346"/>
  <c r="Q346" s="1"/>
  <c r="R346" s="1"/>
  <c r="S346" s="1"/>
  <c r="M346"/>
  <c r="U346" s="1"/>
  <c r="V346" s="1"/>
  <c r="W346" s="1"/>
  <c r="O345"/>
  <c r="N345"/>
  <c r="Q345" s="1"/>
  <c r="R345" s="1"/>
  <c r="S345" s="1"/>
  <c r="M345"/>
  <c r="U345" s="1"/>
  <c r="V345" s="1"/>
  <c r="W345" s="1"/>
  <c r="O344"/>
  <c r="N344"/>
  <c r="Q344" s="1"/>
  <c r="M344"/>
  <c r="U344" s="1"/>
  <c r="V344" s="1"/>
  <c r="W344" s="1"/>
  <c r="O343"/>
  <c r="P343" s="1"/>
  <c r="N343"/>
  <c r="Q343" s="1"/>
  <c r="R343" s="1"/>
  <c r="S343" s="1"/>
  <c r="M343"/>
  <c r="U343" s="1"/>
  <c r="V343" s="1"/>
  <c r="W343" s="1"/>
  <c r="O342"/>
  <c r="P342" s="1"/>
  <c r="N342"/>
  <c r="Q342" s="1"/>
  <c r="R342" s="1"/>
  <c r="S342" s="1"/>
  <c r="M342"/>
  <c r="U342" s="1"/>
  <c r="V342" s="1"/>
  <c r="W342" s="1"/>
  <c r="O341"/>
  <c r="N341"/>
  <c r="Q341" s="1"/>
  <c r="R341" s="1"/>
  <c r="S341" s="1"/>
  <c r="M341"/>
  <c r="U341" s="1"/>
  <c r="V341" s="1"/>
  <c r="W341" s="1"/>
  <c r="O340"/>
  <c r="N340"/>
  <c r="Q340" s="1"/>
  <c r="M340"/>
  <c r="U340" s="1"/>
  <c r="V340" s="1"/>
  <c r="W340" s="1"/>
  <c r="O339"/>
  <c r="P339" s="1"/>
  <c r="N339"/>
  <c r="Q339" s="1"/>
  <c r="M339"/>
  <c r="U339" s="1"/>
  <c r="V339" s="1"/>
  <c r="W339" s="1"/>
  <c r="O338"/>
  <c r="P338" s="1"/>
  <c r="N338"/>
  <c r="Q338" s="1"/>
  <c r="R338" s="1"/>
  <c r="S338" s="1"/>
  <c r="M338"/>
  <c r="U338" s="1"/>
  <c r="V338" s="1"/>
  <c r="W338" s="1"/>
  <c r="O337"/>
  <c r="N337"/>
  <c r="Q337" s="1"/>
  <c r="R337" s="1"/>
  <c r="S337" s="1"/>
  <c r="M337"/>
  <c r="U337" s="1"/>
  <c r="V337" s="1"/>
  <c r="W337" s="1"/>
  <c r="O336"/>
  <c r="N336"/>
  <c r="Q336" s="1"/>
  <c r="M336"/>
  <c r="U336" s="1"/>
  <c r="V336" s="1"/>
  <c r="W336" s="1"/>
  <c r="O335"/>
  <c r="P335" s="1"/>
  <c r="N335"/>
  <c r="Q335" s="1"/>
  <c r="M335"/>
  <c r="U335" s="1"/>
  <c r="V335" s="1"/>
  <c r="W335" s="1"/>
  <c r="O334"/>
  <c r="P334" s="1"/>
  <c r="N334"/>
  <c r="Q334" s="1"/>
  <c r="R334" s="1"/>
  <c r="S334" s="1"/>
  <c r="M334"/>
  <c r="O333"/>
  <c r="N333"/>
  <c r="Q333" s="1"/>
  <c r="R333" s="1"/>
  <c r="S333" s="1"/>
  <c r="M333"/>
  <c r="U333" s="1"/>
  <c r="V333" s="1"/>
  <c r="W333" s="1"/>
  <c r="O332"/>
  <c r="N332"/>
  <c r="Q332" s="1"/>
  <c r="M332"/>
  <c r="O331"/>
  <c r="P331" s="1"/>
  <c r="N331"/>
  <c r="Q331" s="1"/>
  <c r="M331"/>
  <c r="U331" s="1"/>
  <c r="V331" s="1"/>
  <c r="W331" s="1"/>
  <c r="O330"/>
  <c r="P330" s="1"/>
  <c r="N330"/>
  <c r="Q330" s="1"/>
  <c r="R330" s="1"/>
  <c r="S330" s="1"/>
  <c r="M330"/>
  <c r="O329"/>
  <c r="N329"/>
  <c r="Q329" s="1"/>
  <c r="R329" s="1"/>
  <c r="S329" s="1"/>
  <c r="M329"/>
  <c r="U329" s="1"/>
  <c r="V329" s="1"/>
  <c r="W329" s="1"/>
  <c r="O328"/>
  <c r="N328"/>
  <c r="Q328" s="1"/>
  <c r="M328"/>
  <c r="O327"/>
  <c r="P327" s="1"/>
  <c r="N327"/>
  <c r="Q327" s="1"/>
  <c r="M327"/>
  <c r="U327" s="1"/>
  <c r="V327" s="1"/>
  <c r="W327" s="1"/>
  <c r="O326"/>
  <c r="P326" s="1"/>
  <c r="N326"/>
  <c r="Q326" s="1"/>
  <c r="R326" s="1"/>
  <c r="S326" s="1"/>
  <c r="M326"/>
  <c r="O325"/>
  <c r="N325"/>
  <c r="Q325" s="1"/>
  <c r="R325" s="1"/>
  <c r="S325" s="1"/>
  <c r="M325"/>
  <c r="U325" s="1"/>
  <c r="V325" s="1"/>
  <c r="W325" s="1"/>
  <c r="O324"/>
  <c r="N324"/>
  <c r="Q324" s="1"/>
  <c r="M324"/>
  <c r="U324" s="1"/>
  <c r="V324" s="1"/>
  <c r="W324" s="1"/>
  <c r="O323"/>
  <c r="P323" s="1"/>
  <c r="N323"/>
  <c r="Q323" s="1"/>
  <c r="M323"/>
  <c r="U323" s="1"/>
  <c r="V323" s="1"/>
  <c r="W323" s="1"/>
  <c r="O322"/>
  <c r="P322" s="1"/>
  <c r="N322"/>
  <c r="Q322" s="1"/>
  <c r="R322" s="1"/>
  <c r="S322" s="1"/>
  <c r="M322"/>
  <c r="U322" s="1"/>
  <c r="V322" s="1"/>
  <c r="W322" s="1"/>
  <c r="O321"/>
  <c r="N321"/>
  <c r="Q321" s="1"/>
  <c r="R321" s="1"/>
  <c r="S321" s="1"/>
  <c r="M321"/>
  <c r="U321" s="1"/>
  <c r="V321" s="1"/>
  <c r="W321" s="1"/>
  <c r="O320"/>
  <c r="N320"/>
  <c r="Q320" s="1"/>
  <c r="M320"/>
  <c r="U320" s="1"/>
  <c r="V320" s="1"/>
  <c r="W320" s="1"/>
  <c r="O319"/>
  <c r="P319" s="1"/>
  <c r="N319"/>
  <c r="Q319" s="1"/>
  <c r="M319"/>
  <c r="U319" s="1"/>
  <c r="V319" s="1"/>
  <c r="W319" s="1"/>
  <c r="O318"/>
  <c r="P318" s="1"/>
  <c r="N318"/>
  <c r="Q318" s="1"/>
  <c r="R318" s="1"/>
  <c r="S318" s="1"/>
  <c r="M318"/>
  <c r="U318" s="1"/>
  <c r="V318" s="1"/>
  <c r="W318" s="1"/>
  <c r="O317"/>
  <c r="N317"/>
  <c r="Q317" s="1"/>
  <c r="R317" s="1"/>
  <c r="S317" s="1"/>
  <c r="M317"/>
  <c r="U317" s="1"/>
  <c r="V317" s="1"/>
  <c r="W317" s="1"/>
  <c r="O316"/>
  <c r="N316"/>
  <c r="Q316" s="1"/>
  <c r="M316"/>
  <c r="U316" s="1"/>
  <c r="V316" s="1"/>
  <c r="W316" s="1"/>
  <c r="O315"/>
  <c r="P315" s="1"/>
  <c r="N315"/>
  <c r="Q315" s="1"/>
  <c r="M315"/>
  <c r="U315" s="1"/>
  <c r="V315" s="1"/>
  <c r="W315" s="1"/>
  <c r="O314"/>
  <c r="P314" s="1"/>
  <c r="N314"/>
  <c r="Q314" s="1"/>
  <c r="R314" s="1"/>
  <c r="S314" s="1"/>
  <c r="M314"/>
  <c r="U314" s="1"/>
  <c r="V314" s="1"/>
  <c r="W314" s="1"/>
  <c r="O313"/>
  <c r="N313"/>
  <c r="Q313" s="1"/>
  <c r="R313" s="1"/>
  <c r="S313" s="1"/>
  <c r="M313"/>
  <c r="U313" s="1"/>
  <c r="V313" s="1"/>
  <c r="W313" s="1"/>
  <c r="O312"/>
  <c r="N312"/>
  <c r="Q312" s="1"/>
  <c r="M312"/>
  <c r="U312" s="1"/>
  <c r="V312" s="1"/>
  <c r="W312" s="1"/>
  <c r="O311"/>
  <c r="P311" s="1"/>
  <c r="N311"/>
  <c r="Q311" s="1"/>
  <c r="R311" s="1"/>
  <c r="S311" s="1"/>
  <c r="M311"/>
  <c r="U311" s="1"/>
  <c r="V311" s="1"/>
  <c r="W311" s="1"/>
  <c r="O310"/>
  <c r="P310" s="1"/>
  <c r="N310"/>
  <c r="Q310" s="1"/>
  <c r="R310" s="1"/>
  <c r="S310" s="1"/>
  <c r="M310"/>
  <c r="U310" s="1"/>
  <c r="V310" s="1"/>
  <c r="W310" s="1"/>
  <c r="O309"/>
  <c r="N309"/>
  <c r="Q309" s="1"/>
  <c r="R309" s="1"/>
  <c r="S309" s="1"/>
  <c r="M309"/>
  <c r="U309" s="1"/>
  <c r="V309" s="1"/>
  <c r="W309" s="1"/>
  <c r="O308"/>
  <c r="N308"/>
  <c r="Q308" s="1"/>
  <c r="M308"/>
  <c r="U308" s="1"/>
  <c r="V308" s="1"/>
  <c r="W308" s="1"/>
  <c r="O307"/>
  <c r="P307" s="1"/>
  <c r="N307"/>
  <c r="Q307" s="1"/>
  <c r="R307" s="1"/>
  <c r="S307" s="1"/>
  <c r="M307"/>
  <c r="U307" s="1"/>
  <c r="V307" s="1"/>
  <c r="W307" s="1"/>
  <c r="O306"/>
  <c r="P306" s="1"/>
  <c r="N306"/>
  <c r="Q306" s="1"/>
  <c r="R306" s="1"/>
  <c r="S306" s="1"/>
  <c r="M306"/>
  <c r="U306" s="1"/>
  <c r="V306" s="1"/>
  <c r="W306" s="1"/>
  <c r="O305"/>
  <c r="P305" s="1"/>
  <c r="N305"/>
  <c r="Q305" s="1"/>
  <c r="R305" s="1"/>
  <c r="S305" s="1"/>
  <c r="M305"/>
  <c r="U305" s="1"/>
  <c r="V305" s="1"/>
  <c r="W305" s="1"/>
  <c r="O304"/>
  <c r="N304"/>
  <c r="Q304" s="1"/>
  <c r="R304" s="1"/>
  <c r="S304" s="1"/>
  <c r="M304"/>
  <c r="U304" s="1"/>
  <c r="V304" s="1"/>
  <c r="W304" s="1"/>
  <c r="O303"/>
  <c r="N303"/>
  <c r="Q303" s="1"/>
  <c r="M303"/>
  <c r="U303" s="1"/>
  <c r="V303" s="1"/>
  <c r="W303" s="1"/>
  <c r="O302"/>
  <c r="P302" s="1"/>
  <c r="N302"/>
  <c r="Q302" s="1"/>
  <c r="R302" s="1"/>
  <c r="S302" s="1"/>
  <c r="M302"/>
  <c r="U302" s="1"/>
  <c r="V302" s="1"/>
  <c r="W302" s="1"/>
  <c r="O301"/>
  <c r="P301" s="1"/>
  <c r="N301"/>
  <c r="Q301" s="1"/>
  <c r="R301" s="1"/>
  <c r="S301" s="1"/>
  <c r="M301"/>
  <c r="U301" s="1"/>
  <c r="V301" s="1"/>
  <c r="W301" s="1"/>
  <c r="O300"/>
  <c r="N300"/>
  <c r="Q300" s="1"/>
  <c r="R300" s="1"/>
  <c r="S300" s="1"/>
  <c r="M300"/>
  <c r="U300" s="1"/>
  <c r="V300" s="1"/>
  <c r="W300" s="1"/>
  <c r="O299"/>
  <c r="N299"/>
  <c r="Q299" s="1"/>
  <c r="M299"/>
  <c r="U299" s="1"/>
  <c r="V299" s="1"/>
  <c r="W299" s="1"/>
  <c r="O298"/>
  <c r="P298" s="1"/>
  <c r="N298"/>
  <c r="Q298" s="1"/>
  <c r="R298" s="1"/>
  <c r="S298" s="1"/>
  <c r="M298"/>
  <c r="U298" s="1"/>
  <c r="V298" s="1"/>
  <c r="W298" s="1"/>
  <c r="O297"/>
  <c r="P297" s="1"/>
  <c r="N297"/>
  <c r="Q297" s="1"/>
  <c r="R297" s="1"/>
  <c r="S297" s="1"/>
  <c r="M297"/>
  <c r="U297" s="1"/>
  <c r="V297" s="1"/>
  <c r="W297" s="1"/>
  <c r="O296"/>
  <c r="N296"/>
  <c r="Q296" s="1"/>
  <c r="R296" s="1"/>
  <c r="S296" s="1"/>
  <c r="M296"/>
  <c r="U296" s="1"/>
  <c r="V296" s="1"/>
  <c r="W296" s="1"/>
  <c r="O295"/>
  <c r="N295"/>
  <c r="Q295" s="1"/>
  <c r="M295"/>
  <c r="U295" s="1"/>
  <c r="V295" s="1"/>
  <c r="W295" s="1"/>
  <c r="O294"/>
  <c r="P294" s="1"/>
  <c r="N294"/>
  <c r="Q294" s="1"/>
  <c r="R294" s="1"/>
  <c r="S294" s="1"/>
  <c r="M294"/>
  <c r="U294" s="1"/>
  <c r="V294" s="1"/>
  <c r="W294" s="1"/>
  <c r="O293"/>
  <c r="P293" s="1"/>
  <c r="N293"/>
  <c r="Q293" s="1"/>
  <c r="R293" s="1"/>
  <c r="S293" s="1"/>
  <c r="M293"/>
  <c r="U293" s="1"/>
  <c r="V293" s="1"/>
  <c r="W293" s="1"/>
  <c r="O292"/>
  <c r="N292"/>
  <c r="Q292" s="1"/>
  <c r="R292" s="1"/>
  <c r="S292" s="1"/>
  <c r="M292"/>
  <c r="U292" s="1"/>
  <c r="V292" s="1"/>
  <c r="W292" s="1"/>
  <c r="O291"/>
  <c r="N291"/>
  <c r="Q291" s="1"/>
  <c r="M291"/>
  <c r="U291" s="1"/>
  <c r="V291" s="1"/>
  <c r="W291" s="1"/>
  <c r="O290"/>
  <c r="P290" s="1"/>
  <c r="N290"/>
  <c r="Q290" s="1"/>
  <c r="R290" s="1"/>
  <c r="S290" s="1"/>
  <c r="M290"/>
  <c r="U290" s="1"/>
  <c r="V290" s="1"/>
  <c r="W290" s="1"/>
  <c r="O289"/>
  <c r="P289" s="1"/>
  <c r="N289"/>
  <c r="Q289" s="1"/>
  <c r="R289" s="1"/>
  <c r="S289" s="1"/>
  <c r="M289"/>
  <c r="U289" s="1"/>
  <c r="V289" s="1"/>
  <c r="W289" s="1"/>
  <c r="O288"/>
  <c r="N288"/>
  <c r="Q288" s="1"/>
  <c r="R288" s="1"/>
  <c r="S288" s="1"/>
  <c r="M288"/>
  <c r="U288" s="1"/>
  <c r="V288" s="1"/>
  <c r="W288" s="1"/>
  <c r="O287"/>
  <c r="N287"/>
  <c r="Q287" s="1"/>
  <c r="M287"/>
  <c r="U287" s="1"/>
  <c r="V287" s="1"/>
  <c r="W287" s="1"/>
  <c r="O286"/>
  <c r="P286" s="1"/>
  <c r="N286"/>
  <c r="Q286" s="1"/>
  <c r="R286" s="1"/>
  <c r="S286" s="1"/>
  <c r="M286"/>
  <c r="U286" s="1"/>
  <c r="V286" s="1"/>
  <c r="W286" s="1"/>
  <c r="O285"/>
  <c r="P285" s="1"/>
  <c r="N285"/>
  <c r="Q285" s="1"/>
  <c r="R285" s="1"/>
  <c r="S285" s="1"/>
  <c r="M285"/>
  <c r="U285" s="1"/>
  <c r="V285" s="1"/>
  <c r="W285" s="1"/>
  <c r="O284"/>
  <c r="N284"/>
  <c r="Q284" s="1"/>
  <c r="R284" s="1"/>
  <c r="S284" s="1"/>
  <c r="M284"/>
  <c r="U284" s="1"/>
  <c r="V284" s="1"/>
  <c r="W284" s="1"/>
  <c r="O283"/>
  <c r="N283"/>
  <c r="Q283" s="1"/>
  <c r="M283"/>
  <c r="U283" s="1"/>
  <c r="V283" s="1"/>
  <c r="W283" s="1"/>
  <c r="O282"/>
  <c r="P282" s="1"/>
  <c r="N282"/>
  <c r="Q282" s="1"/>
  <c r="R282" s="1"/>
  <c r="S282" s="1"/>
  <c r="M282"/>
  <c r="U282" s="1"/>
  <c r="V282" s="1"/>
  <c r="W282" s="1"/>
  <c r="O281"/>
  <c r="P281" s="1"/>
  <c r="N281"/>
  <c r="Q281" s="1"/>
  <c r="R281" s="1"/>
  <c r="S281" s="1"/>
  <c r="M281"/>
  <c r="U281" s="1"/>
  <c r="V281" s="1"/>
  <c r="W281" s="1"/>
  <c r="O280"/>
  <c r="N280"/>
  <c r="Q280" s="1"/>
  <c r="R280" s="1"/>
  <c r="S280" s="1"/>
  <c r="M280"/>
  <c r="U280" s="1"/>
  <c r="V280" s="1"/>
  <c r="W280" s="1"/>
  <c r="O279"/>
  <c r="N279"/>
  <c r="Q279" s="1"/>
  <c r="M279"/>
  <c r="U279" s="1"/>
  <c r="V279" s="1"/>
  <c r="W279" s="1"/>
  <c r="O278"/>
  <c r="P278" s="1"/>
  <c r="N278"/>
  <c r="Q278" s="1"/>
  <c r="R278" s="1"/>
  <c r="S278" s="1"/>
  <c r="M278"/>
  <c r="U278" s="1"/>
  <c r="V278" s="1"/>
  <c r="W278" s="1"/>
  <c r="O277"/>
  <c r="P277" s="1"/>
  <c r="N277"/>
  <c r="Q277" s="1"/>
  <c r="R277" s="1"/>
  <c r="S277" s="1"/>
  <c r="M277"/>
  <c r="U277" s="1"/>
  <c r="V277" s="1"/>
  <c r="W277" s="1"/>
  <c r="O276"/>
  <c r="N276"/>
  <c r="Q276" s="1"/>
  <c r="R276" s="1"/>
  <c r="S276" s="1"/>
  <c r="M276"/>
  <c r="U276" s="1"/>
  <c r="V276" s="1"/>
  <c r="W276" s="1"/>
  <c r="O275"/>
  <c r="N275"/>
  <c r="Q275" s="1"/>
  <c r="M275"/>
  <c r="U275" s="1"/>
  <c r="V275" s="1"/>
  <c r="W275" s="1"/>
  <c r="O274"/>
  <c r="P274" s="1"/>
  <c r="N274"/>
  <c r="Q274" s="1"/>
  <c r="R274" s="1"/>
  <c r="S274" s="1"/>
  <c r="M274"/>
  <c r="U274" s="1"/>
  <c r="V274" s="1"/>
  <c r="W274" s="1"/>
  <c r="O273"/>
  <c r="P273" s="1"/>
  <c r="N273"/>
  <c r="Q273" s="1"/>
  <c r="R273" s="1"/>
  <c r="S273" s="1"/>
  <c r="M273"/>
  <c r="U273" s="1"/>
  <c r="V273" s="1"/>
  <c r="W273" s="1"/>
  <c r="O272"/>
  <c r="N272"/>
  <c r="Q272" s="1"/>
  <c r="R272" s="1"/>
  <c r="S272" s="1"/>
  <c r="M272"/>
  <c r="U272" s="1"/>
  <c r="V272" s="1"/>
  <c r="W272" s="1"/>
  <c r="O271"/>
  <c r="N271"/>
  <c r="Q271" s="1"/>
  <c r="M271"/>
  <c r="U271" s="1"/>
  <c r="V271" s="1"/>
  <c r="W271" s="1"/>
  <c r="O270"/>
  <c r="P270" s="1"/>
  <c r="N270"/>
  <c r="Q270" s="1"/>
  <c r="R270" s="1"/>
  <c r="S270" s="1"/>
  <c r="M270"/>
  <c r="U270" s="1"/>
  <c r="V270" s="1"/>
  <c r="W270" s="1"/>
  <c r="O269"/>
  <c r="P269" s="1"/>
  <c r="N269"/>
  <c r="Q269" s="1"/>
  <c r="R269" s="1"/>
  <c r="S269" s="1"/>
  <c r="M269"/>
  <c r="U269" s="1"/>
  <c r="V269" s="1"/>
  <c r="W269" s="1"/>
  <c r="O268"/>
  <c r="N268"/>
  <c r="Q268" s="1"/>
  <c r="R268" s="1"/>
  <c r="S268" s="1"/>
  <c r="M268"/>
  <c r="U268" s="1"/>
  <c r="V268" s="1"/>
  <c r="W268" s="1"/>
  <c r="O267"/>
  <c r="N267"/>
  <c r="Q267" s="1"/>
  <c r="M267"/>
  <c r="U267" s="1"/>
  <c r="V267" s="1"/>
  <c r="W267" s="1"/>
  <c r="O266"/>
  <c r="P266" s="1"/>
  <c r="N266"/>
  <c r="Q266" s="1"/>
  <c r="R266" s="1"/>
  <c r="S266" s="1"/>
  <c r="M266"/>
  <c r="U266" s="1"/>
  <c r="V266" s="1"/>
  <c r="W266" s="1"/>
  <c r="O265"/>
  <c r="P265" s="1"/>
  <c r="N265"/>
  <c r="Q265" s="1"/>
  <c r="R265" s="1"/>
  <c r="S265" s="1"/>
  <c r="M265"/>
  <c r="U265" s="1"/>
  <c r="V265" s="1"/>
  <c r="W265" s="1"/>
  <c r="O264"/>
  <c r="N264"/>
  <c r="Q264" s="1"/>
  <c r="R264" s="1"/>
  <c r="S264" s="1"/>
  <c r="M264"/>
  <c r="U264" s="1"/>
  <c r="V264" s="1"/>
  <c r="W264" s="1"/>
  <c r="O263"/>
  <c r="N263"/>
  <c r="Q263" s="1"/>
  <c r="M263"/>
  <c r="U263" s="1"/>
  <c r="V263" s="1"/>
  <c r="W263" s="1"/>
  <c r="O262"/>
  <c r="P262" s="1"/>
  <c r="N262"/>
  <c r="Q262" s="1"/>
  <c r="R262" s="1"/>
  <c r="S262" s="1"/>
  <c r="M262"/>
  <c r="U262" s="1"/>
  <c r="V262" s="1"/>
  <c r="W262" s="1"/>
  <c r="O261"/>
  <c r="P261" s="1"/>
  <c r="N261"/>
  <c r="Q261" s="1"/>
  <c r="R261" s="1"/>
  <c r="S261" s="1"/>
  <c r="M261"/>
  <c r="U261" s="1"/>
  <c r="V261" s="1"/>
  <c r="W261" s="1"/>
  <c r="O260"/>
  <c r="N260"/>
  <c r="Q260" s="1"/>
  <c r="R260" s="1"/>
  <c r="S260" s="1"/>
  <c r="M260"/>
  <c r="U260" s="1"/>
  <c r="V260" s="1"/>
  <c r="W260" s="1"/>
  <c r="O259"/>
  <c r="N259"/>
  <c r="Q259" s="1"/>
  <c r="M259"/>
  <c r="U259" s="1"/>
  <c r="V259" s="1"/>
  <c r="W259" s="1"/>
  <c r="O258"/>
  <c r="P258" s="1"/>
  <c r="N258"/>
  <c r="Q258" s="1"/>
  <c r="R258" s="1"/>
  <c r="S258" s="1"/>
  <c r="M258"/>
  <c r="U258" s="1"/>
  <c r="V258" s="1"/>
  <c r="W258" s="1"/>
  <c r="O257"/>
  <c r="P257" s="1"/>
  <c r="N257"/>
  <c r="Q257" s="1"/>
  <c r="R257" s="1"/>
  <c r="S257" s="1"/>
  <c r="M257"/>
  <c r="U257" s="1"/>
  <c r="V257" s="1"/>
  <c r="W257" s="1"/>
  <c r="O256"/>
  <c r="N256"/>
  <c r="Q256" s="1"/>
  <c r="R256" s="1"/>
  <c r="S256" s="1"/>
  <c r="M256"/>
  <c r="U256" s="1"/>
  <c r="V256" s="1"/>
  <c r="W256" s="1"/>
  <c r="O255"/>
  <c r="N255"/>
  <c r="Q255" s="1"/>
  <c r="M255"/>
  <c r="U255" s="1"/>
  <c r="V255" s="1"/>
  <c r="W255" s="1"/>
  <c r="O254"/>
  <c r="P254" s="1"/>
  <c r="N254"/>
  <c r="Q254" s="1"/>
  <c r="R254" s="1"/>
  <c r="S254" s="1"/>
  <c r="M254"/>
  <c r="U254" s="1"/>
  <c r="V254" s="1"/>
  <c r="W254" s="1"/>
  <c r="O253"/>
  <c r="P253" s="1"/>
  <c r="N253"/>
  <c r="Q253" s="1"/>
  <c r="R253" s="1"/>
  <c r="S253" s="1"/>
  <c r="M253"/>
  <c r="U253" s="1"/>
  <c r="V253" s="1"/>
  <c r="W253" s="1"/>
  <c r="O252"/>
  <c r="N252"/>
  <c r="Q252" s="1"/>
  <c r="R252" s="1"/>
  <c r="S252" s="1"/>
  <c r="M252"/>
  <c r="U252" s="1"/>
  <c r="V252" s="1"/>
  <c r="W252" s="1"/>
  <c r="O251"/>
  <c r="N251"/>
  <c r="Q251" s="1"/>
  <c r="M251"/>
  <c r="U251" s="1"/>
  <c r="V251" s="1"/>
  <c r="W251" s="1"/>
  <c r="O250"/>
  <c r="P250" s="1"/>
  <c r="N250"/>
  <c r="Q250" s="1"/>
  <c r="R250" s="1"/>
  <c r="S250" s="1"/>
  <c r="M250"/>
  <c r="U250" s="1"/>
  <c r="V250" s="1"/>
  <c r="W250" s="1"/>
  <c r="O249"/>
  <c r="P249" s="1"/>
  <c r="N249"/>
  <c r="Q249" s="1"/>
  <c r="R249" s="1"/>
  <c r="S249" s="1"/>
  <c r="M249"/>
  <c r="U249" s="1"/>
  <c r="V249" s="1"/>
  <c r="W249" s="1"/>
  <c r="O248"/>
  <c r="N248"/>
  <c r="Q248" s="1"/>
  <c r="R248" s="1"/>
  <c r="S248" s="1"/>
  <c r="M248"/>
  <c r="U248" s="1"/>
  <c r="V248" s="1"/>
  <c r="W248" s="1"/>
  <c r="O247"/>
  <c r="N247"/>
  <c r="Q247" s="1"/>
  <c r="M247"/>
  <c r="U247" s="1"/>
  <c r="V247" s="1"/>
  <c r="W247" s="1"/>
  <c r="O246"/>
  <c r="N246"/>
  <c r="Q246" s="1"/>
  <c r="M246"/>
  <c r="U246" s="1"/>
  <c r="V246" s="1"/>
  <c r="W246" s="1"/>
  <c r="O245"/>
  <c r="P245" s="1"/>
  <c r="N245"/>
  <c r="Q245" s="1"/>
  <c r="R245" s="1"/>
  <c r="S245" s="1"/>
  <c r="M245"/>
  <c r="U245" s="1"/>
  <c r="V245" s="1"/>
  <c r="W245" s="1"/>
  <c r="O244"/>
  <c r="P244" s="1"/>
  <c r="N244"/>
  <c r="Q244" s="1"/>
  <c r="R244" s="1"/>
  <c r="S244" s="1"/>
  <c r="M244"/>
  <c r="U244" s="1"/>
  <c r="V244" s="1"/>
  <c r="W244" s="1"/>
  <c r="O243"/>
  <c r="N243"/>
  <c r="Q243" s="1"/>
  <c r="R243" s="1"/>
  <c r="S243" s="1"/>
  <c r="M243"/>
  <c r="U243" s="1"/>
  <c r="V243" s="1"/>
  <c r="W243" s="1"/>
  <c r="O242"/>
  <c r="N242"/>
  <c r="Q242" s="1"/>
  <c r="M242"/>
  <c r="U242" s="1"/>
  <c r="V242" s="1"/>
  <c r="W242" s="1"/>
  <c r="O241"/>
  <c r="P241" s="1"/>
  <c r="N241"/>
  <c r="Q241" s="1"/>
  <c r="R241" s="1"/>
  <c r="S241" s="1"/>
  <c r="M241"/>
  <c r="U241" s="1"/>
  <c r="V241" s="1"/>
  <c r="W241" s="1"/>
  <c r="O240"/>
  <c r="P240" s="1"/>
  <c r="N240"/>
  <c r="Q240" s="1"/>
  <c r="R240" s="1"/>
  <c r="S240" s="1"/>
  <c r="M240"/>
  <c r="U240" s="1"/>
  <c r="V240" s="1"/>
  <c r="W240" s="1"/>
  <c r="O239"/>
  <c r="N239"/>
  <c r="Q239" s="1"/>
  <c r="R239" s="1"/>
  <c r="S239" s="1"/>
  <c r="M239"/>
  <c r="U239" s="1"/>
  <c r="V239" s="1"/>
  <c r="W239" s="1"/>
  <c r="O238"/>
  <c r="N238"/>
  <c r="Q238" s="1"/>
  <c r="M238"/>
  <c r="U238" s="1"/>
  <c r="V238" s="1"/>
  <c r="W238" s="1"/>
  <c r="O237"/>
  <c r="P237" s="1"/>
  <c r="N237"/>
  <c r="Q237" s="1"/>
  <c r="R237" s="1"/>
  <c r="S237" s="1"/>
  <c r="M237"/>
  <c r="U237" s="1"/>
  <c r="V237" s="1"/>
  <c r="W237" s="1"/>
  <c r="O236"/>
  <c r="P236" s="1"/>
  <c r="N236"/>
  <c r="Q236" s="1"/>
  <c r="R236" s="1"/>
  <c r="S236" s="1"/>
  <c r="M236"/>
  <c r="U236" s="1"/>
  <c r="V236" s="1"/>
  <c r="W236" s="1"/>
  <c r="O235"/>
  <c r="N235"/>
  <c r="Q235" s="1"/>
  <c r="R235" s="1"/>
  <c r="S235" s="1"/>
  <c r="M235"/>
  <c r="U235" s="1"/>
  <c r="V235" s="1"/>
  <c r="W235" s="1"/>
  <c r="O234"/>
  <c r="N234"/>
  <c r="Q234" s="1"/>
  <c r="M234"/>
  <c r="U234" s="1"/>
  <c r="V234" s="1"/>
  <c r="W234" s="1"/>
  <c r="O233"/>
  <c r="P233" s="1"/>
  <c r="N233"/>
  <c r="Q233" s="1"/>
  <c r="R233" s="1"/>
  <c r="S233" s="1"/>
  <c r="M233"/>
  <c r="U233" s="1"/>
  <c r="V233" s="1"/>
  <c r="W233" s="1"/>
  <c r="O232"/>
  <c r="P232" s="1"/>
  <c r="N232"/>
  <c r="Q232" s="1"/>
  <c r="R232" s="1"/>
  <c r="S232" s="1"/>
  <c r="M232"/>
  <c r="U232" s="1"/>
  <c r="V232" s="1"/>
  <c r="W232" s="1"/>
  <c r="O231"/>
  <c r="N231"/>
  <c r="Q231" s="1"/>
  <c r="R231" s="1"/>
  <c r="S231" s="1"/>
  <c r="M231"/>
  <c r="U231" s="1"/>
  <c r="V231" s="1"/>
  <c r="W231" s="1"/>
  <c r="O230"/>
  <c r="N230"/>
  <c r="Q230" s="1"/>
  <c r="M230"/>
  <c r="U230" s="1"/>
  <c r="V230" s="1"/>
  <c r="W230" s="1"/>
  <c r="O229"/>
  <c r="P229" s="1"/>
  <c r="N229"/>
  <c r="Q229" s="1"/>
  <c r="R229" s="1"/>
  <c r="S229" s="1"/>
  <c r="M229"/>
  <c r="U229" s="1"/>
  <c r="V229" s="1"/>
  <c r="W229" s="1"/>
  <c r="O228"/>
  <c r="P228" s="1"/>
  <c r="N228"/>
  <c r="Q228" s="1"/>
  <c r="R228" s="1"/>
  <c r="S228" s="1"/>
  <c r="M228"/>
  <c r="U228" s="1"/>
  <c r="V228" s="1"/>
  <c r="W228" s="1"/>
  <c r="O227"/>
  <c r="N227"/>
  <c r="Q227" s="1"/>
  <c r="R227" s="1"/>
  <c r="S227" s="1"/>
  <c r="M227"/>
  <c r="U227" s="1"/>
  <c r="V227" s="1"/>
  <c r="W227" s="1"/>
  <c r="O226"/>
  <c r="N226"/>
  <c r="Q226" s="1"/>
  <c r="M226"/>
  <c r="U226" s="1"/>
  <c r="V226" s="1"/>
  <c r="W226" s="1"/>
  <c r="O225"/>
  <c r="P225" s="1"/>
  <c r="N225"/>
  <c r="Q225" s="1"/>
  <c r="R225" s="1"/>
  <c r="S225" s="1"/>
  <c r="M225"/>
  <c r="U225" s="1"/>
  <c r="V225" s="1"/>
  <c r="W225" s="1"/>
  <c r="O224"/>
  <c r="P224" s="1"/>
  <c r="N224"/>
  <c r="Q224" s="1"/>
  <c r="R224" s="1"/>
  <c r="S224" s="1"/>
  <c r="M224"/>
  <c r="U224" s="1"/>
  <c r="V224" s="1"/>
  <c r="W224" s="1"/>
  <c r="O223"/>
  <c r="N223"/>
  <c r="Q223" s="1"/>
  <c r="R223" s="1"/>
  <c r="S223" s="1"/>
  <c r="M223"/>
  <c r="U223" s="1"/>
  <c r="V223" s="1"/>
  <c r="W223" s="1"/>
  <c r="O222"/>
  <c r="N222"/>
  <c r="Q222" s="1"/>
  <c r="M222"/>
  <c r="U222" s="1"/>
  <c r="V222" s="1"/>
  <c r="W222" s="1"/>
  <c r="O221"/>
  <c r="P221" s="1"/>
  <c r="N221"/>
  <c r="Q221" s="1"/>
  <c r="R221" s="1"/>
  <c r="S221" s="1"/>
  <c r="M221"/>
  <c r="U221" s="1"/>
  <c r="V221" s="1"/>
  <c r="W221" s="1"/>
  <c r="O220"/>
  <c r="P220" s="1"/>
  <c r="N220"/>
  <c r="Q220" s="1"/>
  <c r="R220" s="1"/>
  <c r="S220" s="1"/>
  <c r="M220"/>
  <c r="U220" s="1"/>
  <c r="V220" s="1"/>
  <c r="W220" s="1"/>
  <c r="O219"/>
  <c r="N219"/>
  <c r="Q219" s="1"/>
  <c r="R219" s="1"/>
  <c r="S219" s="1"/>
  <c r="M219"/>
  <c r="U219" s="1"/>
  <c r="V219" s="1"/>
  <c r="W219" s="1"/>
  <c r="O218"/>
  <c r="N218"/>
  <c r="Q218" s="1"/>
  <c r="M218"/>
  <c r="U218" s="1"/>
  <c r="V218" s="1"/>
  <c r="W218" s="1"/>
  <c r="O217"/>
  <c r="P217" s="1"/>
  <c r="N217"/>
  <c r="Q217" s="1"/>
  <c r="R217" s="1"/>
  <c r="S217" s="1"/>
  <c r="M217"/>
  <c r="U217" s="1"/>
  <c r="V217" s="1"/>
  <c r="W217" s="1"/>
  <c r="O216"/>
  <c r="P216" s="1"/>
  <c r="N216"/>
  <c r="Q216" s="1"/>
  <c r="R216" s="1"/>
  <c r="S216" s="1"/>
  <c r="M216"/>
  <c r="U216" s="1"/>
  <c r="V216" s="1"/>
  <c r="W216" s="1"/>
  <c r="O215"/>
  <c r="P215" s="1"/>
  <c r="N215"/>
  <c r="Q215" s="1"/>
  <c r="R215" s="1"/>
  <c r="S215" s="1"/>
  <c r="M215"/>
  <c r="U215" s="1"/>
  <c r="V215" s="1"/>
  <c r="W215" s="1"/>
  <c r="O214"/>
  <c r="N214"/>
  <c r="Q214" s="1"/>
  <c r="R214" s="1"/>
  <c r="S214" s="1"/>
  <c r="M214"/>
  <c r="U214" s="1"/>
  <c r="V214" s="1"/>
  <c r="W214" s="1"/>
  <c r="O213"/>
  <c r="N213"/>
  <c r="Q213" s="1"/>
  <c r="M213"/>
  <c r="U213" s="1"/>
  <c r="V213" s="1"/>
  <c r="W213" s="1"/>
  <c r="O212"/>
  <c r="P212" s="1"/>
  <c r="N212"/>
  <c r="Q212" s="1"/>
  <c r="R212" s="1"/>
  <c r="S212" s="1"/>
  <c r="M212"/>
  <c r="U212" s="1"/>
  <c r="V212" s="1"/>
  <c r="W212" s="1"/>
  <c r="O211"/>
  <c r="P211" s="1"/>
  <c r="N211"/>
  <c r="Q211" s="1"/>
  <c r="R211" s="1"/>
  <c r="S211" s="1"/>
  <c r="M211"/>
  <c r="U211" s="1"/>
  <c r="V211" s="1"/>
  <c r="W211" s="1"/>
  <c r="O210"/>
  <c r="N210"/>
  <c r="Q210" s="1"/>
  <c r="R210" s="1"/>
  <c r="S210" s="1"/>
  <c r="M210"/>
  <c r="U210" s="1"/>
  <c r="V210" s="1"/>
  <c r="W210" s="1"/>
  <c r="O209"/>
  <c r="N209"/>
  <c r="Q209" s="1"/>
  <c r="M209"/>
  <c r="U209" s="1"/>
  <c r="V209" s="1"/>
  <c r="W209" s="1"/>
  <c r="O208"/>
  <c r="P208" s="1"/>
  <c r="N208"/>
  <c r="Q208" s="1"/>
  <c r="R208" s="1"/>
  <c r="S208" s="1"/>
  <c r="M208"/>
  <c r="U208" s="1"/>
  <c r="V208" s="1"/>
  <c r="W208" s="1"/>
  <c r="O207"/>
  <c r="P207" s="1"/>
  <c r="N207"/>
  <c r="Q207" s="1"/>
  <c r="R207" s="1"/>
  <c r="S207" s="1"/>
  <c r="M207"/>
  <c r="U207" s="1"/>
  <c r="V207" s="1"/>
  <c r="W207" s="1"/>
  <c r="O206"/>
  <c r="N206"/>
  <c r="Q206" s="1"/>
  <c r="R206" s="1"/>
  <c r="S206" s="1"/>
  <c r="M206"/>
  <c r="U206" s="1"/>
  <c r="V206" s="1"/>
  <c r="W206" s="1"/>
  <c r="O205"/>
  <c r="N205"/>
  <c r="Q205" s="1"/>
  <c r="M205"/>
  <c r="U205" s="1"/>
  <c r="V205" s="1"/>
  <c r="W205" s="1"/>
  <c r="O204"/>
  <c r="P204" s="1"/>
  <c r="N204"/>
  <c r="Q204" s="1"/>
  <c r="R204" s="1"/>
  <c r="S204" s="1"/>
  <c r="M204"/>
  <c r="U204" s="1"/>
  <c r="V204" s="1"/>
  <c r="W204" s="1"/>
  <c r="O203"/>
  <c r="P203" s="1"/>
  <c r="N203"/>
  <c r="Q203" s="1"/>
  <c r="R203" s="1"/>
  <c r="S203" s="1"/>
  <c r="M203"/>
  <c r="U203" s="1"/>
  <c r="V203" s="1"/>
  <c r="W203" s="1"/>
  <c r="O202"/>
  <c r="N202"/>
  <c r="Q202" s="1"/>
  <c r="R202" s="1"/>
  <c r="S202" s="1"/>
  <c r="M202"/>
  <c r="U202" s="1"/>
  <c r="V202" s="1"/>
  <c r="W202" s="1"/>
  <c r="O201"/>
  <c r="N201"/>
  <c r="Q201" s="1"/>
  <c r="M201"/>
  <c r="U201" s="1"/>
  <c r="V201" s="1"/>
  <c r="W201" s="1"/>
  <c r="O200"/>
  <c r="P200" s="1"/>
  <c r="N200"/>
  <c r="Q200" s="1"/>
  <c r="R200" s="1"/>
  <c r="S200" s="1"/>
  <c r="M200"/>
  <c r="U200" s="1"/>
  <c r="V200" s="1"/>
  <c r="W200" s="1"/>
  <c r="O199"/>
  <c r="P199" s="1"/>
  <c r="N199"/>
  <c r="Q199" s="1"/>
  <c r="R199" s="1"/>
  <c r="S199" s="1"/>
  <c r="M199"/>
  <c r="U199" s="1"/>
  <c r="V199" s="1"/>
  <c r="W199" s="1"/>
  <c r="O198"/>
  <c r="N198"/>
  <c r="Q198" s="1"/>
  <c r="R198" s="1"/>
  <c r="S198" s="1"/>
  <c r="M198"/>
  <c r="U198" s="1"/>
  <c r="V198" s="1"/>
  <c r="W198" s="1"/>
  <c r="O197"/>
  <c r="N197"/>
  <c r="Q197" s="1"/>
  <c r="M197"/>
  <c r="U197" s="1"/>
  <c r="V197" s="1"/>
  <c r="W197" s="1"/>
  <c r="O196"/>
  <c r="P196" s="1"/>
  <c r="N196"/>
  <c r="Q196" s="1"/>
  <c r="R196" s="1"/>
  <c r="S196" s="1"/>
  <c r="M196"/>
  <c r="U196" s="1"/>
  <c r="V196" s="1"/>
  <c r="W196" s="1"/>
  <c r="O195"/>
  <c r="P195" s="1"/>
  <c r="N195"/>
  <c r="Q195" s="1"/>
  <c r="R195" s="1"/>
  <c r="S195" s="1"/>
  <c r="M195"/>
  <c r="U195" s="1"/>
  <c r="V195" s="1"/>
  <c r="W195" s="1"/>
  <c r="O194"/>
  <c r="N194"/>
  <c r="Q194" s="1"/>
  <c r="R194" s="1"/>
  <c r="S194" s="1"/>
  <c r="M194"/>
  <c r="U194" s="1"/>
  <c r="V194" s="1"/>
  <c r="W194" s="1"/>
  <c r="O193"/>
  <c r="N193"/>
  <c r="Q193" s="1"/>
  <c r="M193"/>
  <c r="U193" s="1"/>
  <c r="V193" s="1"/>
  <c r="W193" s="1"/>
  <c r="O192"/>
  <c r="P192" s="1"/>
  <c r="N192"/>
  <c r="Q192" s="1"/>
  <c r="R192" s="1"/>
  <c r="S192" s="1"/>
  <c r="M192"/>
  <c r="U192" s="1"/>
  <c r="V192" s="1"/>
  <c r="W192" s="1"/>
  <c r="O191"/>
  <c r="P191" s="1"/>
  <c r="N191"/>
  <c r="Q191" s="1"/>
  <c r="R191" s="1"/>
  <c r="S191" s="1"/>
  <c r="M191"/>
  <c r="U191" s="1"/>
  <c r="V191" s="1"/>
  <c r="W191" s="1"/>
  <c r="O190"/>
  <c r="N190"/>
  <c r="Q190" s="1"/>
  <c r="R190" s="1"/>
  <c r="S190" s="1"/>
  <c r="M190"/>
  <c r="U190" s="1"/>
  <c r="V190" s="1"/>
  <c r="W190" s="1"/>
  <c r="O189"/>
  <c r="N189"/>
  <c r="Q189" s="1"/>
  <c r="M189"/>
  <c r="U189" s="1"/>
  <c r="V189" s="1"/>
  <c r="W189" s="1"/>
  <c r="O188"/>
  <c r="P188" s="1"/>
  <c r="N188"/>
  <c r="Q188" s="1"/>
  <c r="R188" s="1"/>
  <c r="S188" s="1"/>
  <c r="M188"/>
  <c r="U188" s="1"/>
  <c r="V188" s="1"/>
  <c r="W188" s="1"/>
  <c r="O187"/>
  <c r="P187" s="1"/>
  <c r="N187"/>
  <c r="Q187" s="1"/>
  <c r="R187" s="1"/>
  <c r="S187" s="1"/>
  <c r="M187"/>
  <c r="U187" s="1"/>
  <c r="V187" s="1"/>
  <c r="W187" s="1"/>
  <c r="O186"/>
  <c r="P186" s="1"/>
  <c r="N186"/>
  <c r="Q186" s="1"/>
  <c r="R186" s="1"/>
  <c r="S186" s="1"/>
  <c r="M186"/>
  <c r="U186" s="1"/>
  <c r="V186" s="1"/>
  <c r="W186" s="1"/>
  <c r="O185"/>
  <c r="N185"/>
  <c r="Q185" s="1"/>
  <c r="R185" s="1"/>
  <c r="S185" s="1"/>
  <c r="M185"/>
  <c r="U185" s="1"/>
  <c r="V185" s="1"/>
  <c r="W185" s="1"/>
  <c r="O184"/>
  <c r="N184"/>
  <c r="Q184" s="1"/>
  <c r="M184"/>
  <c r="U184" s="1"/>
  <c r="V184" s="1"/>
  <c r="W184" s="1"/>
  <c r="O183"/>
  <c r="P183" s="1"/>
  <c r="N183"/>
  <c r="Q183" s="1"/>
  <c r="R183" s="1"/>
  <c r="S183" s="1"/>
  <c r="M183"/>
  <c r="U183" s="1"/>
  <c r="V183" s="1"/>
  <c r="W183" s="1"/>
  <c r="O182"/>
  <c r="P182" s="1"/>
  <c r="N182"/>
  <c r="Q182" s="1"/>
  <c r="R182" s="1"/>
  <c r="S182" s="1"/>
  <c r="M182"/>
  <c r="U182" s="1"/>
  <c r="V182" s="1"/>
  <c r="W182" s="1"/>
  <c r="O181"/>
  <c r="N181"/>
  <c r="Q181" s="1"/>
  <c r="R181" s="1"/>
  <c r="S181" s="1"/>
  <c r="M181"/>
  <c r="U181" s="1"/>
  <c r="V181" s="1"/>
  <c r="W181" s="1"/>
  <c r="O180"/>
  <c r="N180"/>
  <c r="Q180" s="1"/>
  <c r="M180"/>
  <c r="U180" s="1"/>
  <c r="V180" s="1"/>
  <c r="W180" s="1"/>
  <c r="O179"/>
  <c r="P179" s="1"/>
  <c r="N179"/>
  <c r="Q179" s="1"/>
  <c r="R179" s="1"/>
  <c r="S179" s="1"/>
  <c r="M179"/>
  <c r="U179" s="1"/>
  <c r="V179" s="1"/>
  <c r="W179" s="1"/>
  <c r="O178"/>
  <c r="P178" s="1"/>
  <c r="N178"/>
  <c r="Q178" s="1"/>
  <c r="R178" s="1"/>
  <c r="S178" s="1"/>
  <c r="M178"/>
  <c r="U178" s="1"/>
  <c r="V178" s="1"/>
  <c r="W178" s="1"/>
  <c r="O177"/>
  <c r="N177"/>
  <c r="Q177" s="1"/>
  <c r="R177" s="1"/>
  <c r="S177" s="1"/>
  <c r="M177"/>
  <c r="U177" s="1"/>
  <c r="V177" s="1"/>
  <c r="W177" s="1"/>
  <c r="O176"/>
  <c r="N176"/>
  <c r="Q176" s="1"/>
  <c r="M176"/>
  <c r="U176" s="1"/>
  <c r="V176" s="1"/>
  <c r="W176" s="1"/>
  <c r="O175"/>
  <c r="P175" s="1"/>
  <c r="N175"/>
  <c r="Q175" s="1"/>
  <c r="R175" s="1"/>
  <c r="S175" s="1"/>
  <c r="M175"/>
  <c r="U175" s="1"/>
  <c r="V175" s="1"/>
  <c r="W175" s="1"/>
  <c r="O174"/>
  <c r="P174" s="1"/>
  <c r="N174"/>
  <c r="Q174" s="1"/>
  <c r="R174" s="1"/>
  <c r="S174" s="1"/>
  <c r="M174"/>
  <c r="U174" s="1"/>
  <c r="V174" s="1"/>
  <c r="W174" s="1"/>
  <c r="O173"/>
  <c r="N173"/>
  <c r="Q173" s="1"/>
  <c r="R173" s="1"/>
  <c r="S173" s="1"/>
  <c r="M173"/>
  <c r="U173" s="1"/>
  <c r="V173" s="1"/>
  <c r="W173" s="1"/>
  <c r="O172"/>
  <c r="N172"/>
  <c r="Q172" s="1"/>
  <c r="M172"/>
  <c r="U172" s="1"/>
  <c r="V172" s="1"/>
  <c r="W172" s="1"/>
  <c r="O171"/>
  <c r="P171" s="1"/>
  <c r="N171"/>
  <c r="Q171" s="1"/>
  <c r="R171" s="1"/>
  <c r="S171" s="1"/>
  <c r="M171"/>
  <c r="U171" s="1"/>
  <c r="V171" s="1"/>
  <c r="W171" s="1"/>
  <c r="O170"/>
  <c r="P170" s="1"/>
  <c r="N170"/>
  <c r="Q170" s="1"/>
  <c r="R170" s="1"/>
  <c r="S170" s="1"/>
  <c r="M170"/>
  <c r="U170" s="1"/>
  <c r="V170" s="1"/>
  <c r="W170" s="1"/>
  <c r="O169"/>
  <c r="N169"/>
  <c r="Q169" s="1"/>
  <c r="R169" s="1"/>
  <c r="S169" s="1"/>
  <c r="M169"/>
  <c r="U169" s="1"/>
  <c r="V169" s="1"/>
  <c r="W169" s="1"/>
  <c r="O168"/>
  <c r="N168"/>
  <c r="Q168" s="1"/>
  <c r="M168"/>
  <c r="U168" s="1"/>
  <c r="V168" s="1"/>
  <c r="W168" s="1"/>
  <c r="O167"/>
  <c r="P167" s="1"/>
  <c r="N167"/>
  <c r="Q167" s="1"/>
  <c r="R167" s="1"/>
  <c r="S167" s="1"/>
  <c r="M167"/>
  <c r="U167" s="1"/>
  <c r="V167" s="1"/>
  <c r="W167" s="1"/>
  <c r="O166"/>
  <c r="P166" s="1"/>
  <c r="N166"/>
  <c r="Q166" s="1"/>
  <c r="R166" s="1"/>
  <c r="S166" s="1"/>
  <c r="M166"/>
  <c r="U166" s="1"/>
  <c r="V166" s="1"/>
  <c r="W166" s="1"/>
  <c r="O165"/>
  <c r="N165"/>
  <c r="Q165" s="1"/>
  <c r="R165" s="1"/>
  <c r="S165" s="1"/>
  <c r="M165"/>
  <c r="U165" s="1"/>
  <c r="V165" s="1"/>
  <c r="W165" s="1"/>
  <c r="O164"/>
  <c r="N164"/>
  <c r="Q164" s="1"/>
  <c r="M164"/>
  <c r="U164" s="1"/>
  <c r="V164" s="1"/>
  <c r="W164" s="1"/>
  <c r="O163"/>
  <c r="P163" s="1"/>
  <c r="N163"/>
  <c r="Q163" s="1"/>
  <c r="R163" s="1"/>
  <c r="S163" s="1"/>
  <c r="M163"/>
  <c r="U163" s="1"/>
  <c r="V163" s="1"/>
  <c r="W163" s="1"/>
  <c r="O162"/>
  <c r="P162" s="1"/>
  <c r="N162"/>
  <c r="Q162" s="1"/>
  <c r="R162" s="1"/>
  <c r="S162" s="1"/>
  <c r="M162"/>
  <c r="U162" s="1"/>
  <c r="V162" s="1"/>
  <c r="W162" s="1"/>
  <c r="O161"/>
  <c r="N161"/>
  <c r="Q161" s="1"/>
  <c r="R161" s="1"/>
  <c r="S161" s="1"/>
  <c r="M161"/>
  <c r="U161" s="1"/>
  <c r="V161" s="1"/>
  <c r="W161" s="1"/>
  <c r="O160"/>
  <c r="N160"/>
  <c r="Q160" s="1"/>
  <c r="M160"/>
  <c r="U160" s="1"/>
  <c r="V160" s="1"/>
  <c r="W160" s="1"/>
  <c r="O159"/>
  <c r="P159" s="1"/>
  <c r="N159"/>
  <c r="Q159" s="1"/>
  <c r="R159" s="1"/>
  <c r="S159" s="1"/>
  <c r="M159"/>
  <c r="U159" s="1"/>
  <c r="V159" s="1"/>
  <c r="W159" s="1"/>
  <c r="O158"/>
  <c r="P158" s="1"/>
  <c r="N158"/>
  <c r="Q158" s="1"/>
  <c r="R158" s="1"/>
  <c r="S158" s="1"/>
  <c r="M158"/>
  <c r="U158" s="1"/>
  <c r="V158" s="1"/>
  <c r="W158" s="1"/>
  <c r="O157"/>
  <c r="N157"/>
  <c r="Q157" s="1"/>
  <c r="R157" s="1"/>
  <c r="S157" s="1"/>
  <c r="M157"/>
  <c r="U157" s="1"/>
  <c r="V157" s="1"/>
  <c r="W157" s="1"/>
  <c r="O156"/>
  <c r="N156"/>
  <c r="Q156" s="1"/>
  <c r="R156" s="1"/>
  <c r="S156" s="1"/>
  <c r="M156"/>
  <c r="O155"/>
  <c r="N155"/>
  <c r="Q155" s="1"/>
  <c r="M155"/>
  <c r="U155" s="1"/>
  <c r="V155" s="1"/>
  <c r="W155" s="1"/>
  <c r="O154"/>
  <c r="P154" s="1"/>
  <c r="N154"/>
  <c r="Q154" s="1"/>
  <c r="R154" s="1"/>
  <c r="S154" s="1"/>
  <c r="M154"/>
  <c r="O153"/>
  <c r="P153" s="1"/>
  <c r="N153"/>
  <c r="Q153" s="1"/>
  <c r="R153" s="1"/>
  <c r="S153" s="1"/>
  <c r="M153"/>
  <c r="U153" s="1"/>
  <c r="V153" s="1"/>
  <c r="W153" s="1"/>
  <c r="O152"/>
  <c r="N152"/>
  <c r="Q152" s="1"/>
  <c r="R152" s="1"/>
  <c r="S152" s="1"/>
  <c r="M152"/>
  <c r="O151"/>
  <c r="N151"/>
  <c r="Q151" s="1"/>
  <c r="M151"/>
  <c r="U151" s="1"/>
  <c r="V151" s="1"/>
  <c r="W151" s="1"/>
  <c r="O150"/>
  <c r="P150" s="1"/>
  <c r="N150"/>
  <c r="Q150" s="1"/>
  <c r="R150" s="1"/>
  <c r="S150" s="1"/>
  <c r="M150"/>
  <c r="U150" s="1"/>
  <c r="V150" s="1"/>
  <c r="W150" s="1"/>
  <c r="O149"/>
  <c r="P149" s="1"/>
  <c r="N149"/>
  <c r="Q149" s="1"/>
  <c r="R149" s="1"/>
  <c r="S149" s="1"/>
  <c r="M149"/>
  <c r="U149" s="1"/>
  <c r="V149" s="1"/>
  <c r="W149" s="1"/>
  <c r="O148"/>
  <c r="N148"/>
  <c r="Q148" s="1"/>
  <c r="R148" s="1"/>
  <c r="S148" s="1"/>
  <c r="M148"/>
  <c r="U148" s="1"/>
  <c r="V148" s="1"/>
  <c r="W148" s="1"/>
  <c r="O147"/>
  <c r="N147"/>
  <c r="Q147" s="1"/>
  <c r="M147"/>
  <c r="U147" s="1"/>
  <c r="V147" s="1"/>
  <c r="W147" s="1"/>
  <c r="O146"/>
  <c r="P146" s="1"/>
  <c r="N146"/>
  <c r="Q146" s="1"/>
  <c r="R146" s="1"/>
  <c r="S146" s="1"/>
  <c r="M146"/>
  <c r="U146" s="1"/>
  <c r="V146" s="1"/>
  <c r="W146" s="1"/>
  <c r="O145"/>
  <c r="P145" s="1"/>
  <c r="N145"/>
  <c r="Q145" s="1"/>
  <c r="R145" s="1"/>
  <c r="S145" s="1"/>
  <c r="M145"/>
  <c r="U145" s="1"/>
  <c r="V145" s="1"/>
  <c r="W145" s="1"/>
  <c r="O144"/>
  <c r="N144"/>
  <c r="Q144" s="1"/>
  <c r="R144" s="1"/>
  <c r="S144" s="1"/>
  <c r="M144"/>
  <c r="U144" s="1"/>
  <c r="V144" s="1"/>
  <c r="W144" s="1"/>
  <c r="O143"/>
  <c r="N143"/>
  <c r="Q143" s="1"/>
  <c r="M143"/>
  <c r="U143" s="1"/>
  <c r="V143" s="1"/>
  <c r="W143" s="1"/>
  <c r="O142"/>
  <c r="P142" s="1"/>
  <c r="N142"/>
  <c r="Q142" s="1"/>
  <c r="R142" s="1"/>
  <c r="S142" s="1"/>
  <c r="M142"/>
  <c r="U142" s="1"/>
  <c r="V142" s="1"/>
  <c r="W142" s="1"/>
  <c r="O141"/>
  <c r="P141" s="1"/>
  <c r="N141"/>
  <c r="Q141" s="1"/>
  <c r="R141" s="1"/>
  <c r="S141" s="1"/>
  <c r="M141"/>
  <c r="U141" s="1"/>
  <c r="V141" s="1"/>
  <c r="W141" s="1"/>
  <c r="O140"/>
  <c r="N140"/>
  <c r="Q140" s="1"/>
  <c r="R140" s="1"/>
  <c r="S140" s="1"/>
  <c r="M140"/>
  <c r="U140" s="1"/>
  <c r="V140" s="1"/>
  <c r="W140" s="1"/>
  <c r="O139"/>
  <c r="N139"/>
  <c r="Q139" s="1"/>
  <c r="M139"/>
  <c r="U139" s="1"/>
  <c r="V139" s="1"/>
  <c r="W139" s="1"/>
  <c r="O138"/>
  <c r="P138" s="1"/>
  <c r="N138"/>
  <c r="Q138" s="1"/>
  <c r="R138" s="1"/>
  <c r="S138" s="1"/>
  <c r="M138"/>
  <c r="U138" s="1"/>
  <c r="V138" s="1"/>
  <c r="W138" s="1"/>
  <c r="O137"/>
  <c r="P137" s="1"/>
  <c r="N137"/>
  <c r="Q137" s="1"/>
  <c r="R137" s="1"/>
  <c r="S137" s="1"/>
  <c r="M137"/>
  <c r="U137" s="1"/>
  <c r="V137" s="1"/>
  <c r="W137" s="1"/>
  <c r="O136"/>
  <c r="N136"/>
  <c r="Q136" s="1"/>
  <c r="R136" s="1"/>
  <c r="S136" s="1"/>
  <c r="M136"/>
  <c r="U136" s="1"/>
  <c r="V136" s="1"/>
  <c r="W136" s="1"/>
  <c r="O135"/>
  <c r="N135"/>
  <c r="Q135" s="1"/>
  <c r="M135"/>
  <c r="U135" s="1"/>
  <c r="V135" s="1"/>
  <c r="W135" s="1"/>
  <c r="O134"/>
  <c r="P134" s="1"/>
  <c r="N134"/>
  <c r="Q134" s="1"/>
  <c r="R134" s="1"/>
  <c r="S134" s="1"/>
  <c r="M134"/>
  <c r="U134" s="1"/>
  <c r="V134" s="1"/>
  <c r="W134" s="1"/>
  <c r="O133"/>
  <c r="P133" s="1"/>
  <c r="N133"/>
  <c r="Q133" s="1"/>
  <c r="R133" s="1"/>
  <c r="S133" s="1"/>
  <c r="M133"/>
  <c r="U133" s="1"/>
  <c r="V133" s="1"/>
  <c r="W133" s="1"/>
  <c r="O132"/>
  <c r="N132"/>
  <c r="Q132" s="1"/>
  <c r="R132" s="1"/>
  <c r="S132" s="1"/>
  <c r="M132"/>
  <c r="U132" s="1"/>
  <c r="V132" s="1"/>
  <c r="W132" s="1"/>
  <c r="O131"/>
  <c r="N131"/>
  <c r="Q131" s="1"/>
  <c r="M131"/>
  <c r="U131" s="1"/>
  <c r="V131" s="1"/>
  <c r="W131" s="1"/>
  <c r="O130"/>
  <c r="P130" s="1"/>
  <c r="N130"/>
  <c r="Q130" s="1"/>
  <c r="R130" s="1"/>
  <c r="S130" s="1"/>
  <c r="M130"/>
  <c r="U130" s="1"/>
  <c r="V130" s="1"/>
  <c r="W130" s="1"/>
  <c r="O129"/>
  <c r="P129" s="1"/>
  <c r="N129"/>
  <c r="Q129" s="1"/>
  <c r="R129" s="1"/>
  <c r="S129" s="1"/>
  <c r="M129"/>
  <c r="U129" s="1"/>
  <c r="V129" s="1"/>
  <c r="W129" s="1"/>
  <c r="O128"/>
  <c r="N128"/>
  <c r="Q128" s="1"/>
  <c r="R128" s="1"/>
  <c r="S128" s="1"/>
  <c r="M128"/>
  <c r="U128" s="1"/>
  <c r="V128" s="1"/>
  <c r="W128" s="1"/>
  <c r="O127"/>
  <c r="N127"/>
  <c r="Q127" s="1"/>
  <c r="M127"/>
  <c r="U127" s="1"/>
  <c r="V127" s="1"/>
  <c r="W127" s="1"/>
  <c r="O126"/>
  <c r="N126"/>
  <c r="Q126" s="1"/>
  <c r="M126"/>
  <c r="U126" s="1"/>
  <c r="V126" s="1"/>
  <c r="W126" s="1"/>
  <c r="O125"/>
  <c r="P125" s="1"/>
  <c r="N125"/>
  <c r="Q125" s="1"/>
  <c r="R125" s="1"/>
  <c r="S125" s="1"/>
  <c r="M125"/>
  <c r="U125" s="1"/>
  <c r="V125" s="1"/>
  <c r="W125" s="1"/>
  <c r="O124"/>
  <c r="P124" s="1"/>
  <c r="N124"/>
  <c r="Q124" s="1"/>
  <c r="R124" s="1"/>
  <c r="S124" s="1"/>
  <c r="M124"/>
  <c r="U124" s="1"/>
  <c r="V124" s="1"/>
  <c r="W124" s="1"/>
  <c r="O123"/>
  <c r="N123"/>
  <c r="Q123" s="1"/>
  <c r="R123" s="1"/>
  <c r="S123" s="1"/>
  <c r="M123"/>
  <c r="U123" s="1"/>
  <c r="V123" s="1"/>
  <c r="W123" s="1"/>
  <c r="O122"/>
  <c r="N122"/>
  <c r="Q122" s="1"/>
  <c r="M122"/>
  <c r="U122" s="1"/>
  <c r="V122" s="1"/>
  <c r="W122" s="1"/>
  <c r="O121"/>
  <c r="P121" s="1"/>
  <c r="N121"/>
  <c r="Q121" s="1"/>
  <c r="R121" s="1"/>
  <c r="S121" s="1"/>
  <c r="M121"/>
  <c r="U121" s="1"/>
  <c r="V121" s="1"/>
  <c r="W121" s="1"/>
  <c r="O120"/>
  <c r="P120" s="1"/>
  <c r="N120"/>
  <c r="Q120" s="1"/>
  <c r="R120" s="1"/>
  <c r="S120" s="1"/>
  <c r="M120"/>
  <c r="U120" s="1"/>
  <c r="V120" s="1"/>
  <c r="W120" s="1"/>
  <c r="O119"/>
  <c r="N119"/>
  <c r="Q119" s="1"/>
  <c r="R119" s="1"/>
  <c r="S119" s="1"/>
  <c r="M119"/>
  <c r="U119" s="1"/>
  <c r="V119" s="1"/>
  <c r="W119" s="1"/>
  <c r="O118"/>
  <c r="N118"/>
  <c r="Q118" s="1"/>
  <c r="M118"/>
  <c r="U118" s="1"/>
  <c r="V118" s="1"/>
  <c r="W118" s="1"/>
  <c r="O117"/>
  <c r="P117" s="1"/>
  <c r="N117"/>
  <c r="Q117" s="1"/>
  <c r="R117" s="1"/>
  <c r="S117" s="1"/>
  <c r="M117"/>
  <c r="U117" s="1"/>
  <c r="V117" s="1"/>
  <c r="W117" s="1"/>
  <c r="O116"/>
  <c r="P116" s="1"/>
  <c r="N116"/>
  <c r="Q116" s="1"/>
  <c r="R116" s="1"/>
  <c r="S116" s="1"/>
  <c r="M116"/>
  <c r="U116" s="1"/>
  <c r="V116" s="1"/>
  <c r="W116" s="1"/>
  <c r="O115"/>
  <c r="N115"/>
  <c r="Q115" s="1"/>
  <c r="R115" s="1"/>
  <c r="S115" s="1"/>
  <c r="M115"/>
  <c r="U115" s="1"/>
  <c r="V115" s="1"/>
  <c r="W115" s="1"/>
  <c r="O114"/>
  <c r="N114"/>
  <c r="Q114" s="1"/>
  <c r="M114"/>
  <c r="U114" s="1"/>
  <c r="V114" s="1"/>
  <c r="W114" s="1"/>
  <c r="O113"/>
  <c r="P113" s="1"/>
  <c r="N113"/>
  <c r="Q113" s="1"/>
  <c r="R113" s="1"/>
  <c r="S113" s="1"/>
  <c r="M113"/>
  <c r="U113" s="1"/>
  <c r="V113" s="1"/>
  <c r="W113" s="1"/>
  <c r="O112"/>
  <c r="P112" s="1"/>
  <c r="N112"/>
  <c r="Q112" s="1"/>
  <c r="R112" s="1"/>
  <c r="S112" s="1"/>
  <c r="M112"/>
  <c r="U112" s="1"/>
  <c r="V112" s="1"/>
  <c r="W112" s="1"/>
  <c r="O111"/>
  <c r="N111"/>
  <c r="Q111" s="1"/>
  <c r="R111" s="1"/>
  <c r="S111" s="1"/>
  <c r="M111"/>
  <c r="U111" s="1"/>
  <c r="V111" s="1"/>
  <c r="W111" s="1"/>
  <c r="O110"/>
  <c r="N110"/>
  <c r="Q110" s="1"/>
  <c r="M110"/>
  <c r="U110" s="1"/>
  <c r="V110" s="1"/>
  <c r="W110" s="1"/>
  <c r="O109"/>
  <c r="P109" s="1"/>
  <c r="N109"/>
  <c r="Q109" s="1"/>
  <c r="R109" s="1"/>
  <c r="S109" s="1"/>
  <c r="M109"/>
  <c r="U109" s="1"/>
  <c r="V109" s="1"/>
  <c r="W109" s="1"/>
  <c r="O108"/>
  <c r="P108" s="1"/>
  <c r="N108"/>
  <c r="Q108" s="1"/>
  <c r="R108" s="1"/>
  <c r="S108" s="1"/>
  <c r="M108"/>
  <c r="U108" s="1"/>
  <c r="V108" s="1"/>
  <c r="W108" s="1"/>
  <c r="O107"/>
  <c r="N107"/>
  <c r="Q107" s="1"/>
  <c r="R107" s="1"/>
  <c r="S107" s="1"/>
  <c r="M107"/>
  <c r="U107" s="1"/>
  <c r="V107" s="1"/>
  <c r="W107" s="1"/>
  <c r="O106"/>
  <c r="N106"/>
  <c r="Q106" s="1"/>
  <c r="M106"/>
  <c r="U106" s="1"/>
  <c r="V106" s="1"/>
  <c r="W106" s="1"/>
  <c r="O105"/>
  <c r="P105" s="1"/>
  <c r="N105"/>
  <c r="Q105" s="1"/>
  <c r="R105" s="1"/>
  <c r="S105" s="1"/>
  <c r="M105"/>
  <c r="U105" s="1"/>
  <c r="V105" s="1"/>
  <c r="W105" s="1"/>
  <c r="O104"/>
  <c r="P104" s="1"/>
  <c r="N104"/>
  <c r="Q104" s="1"/>
  <c r="R104" s="1"/>
  <c r="S104" s="1"/>
  <c r="M104"/>
  <c r="U104" s="1"/>
  <c r="V104" s="1"/>
  <c r="W104" s="1"/>
  <c r="O103"/>
  <c r="N103"/>
  <c r="Q103" s="1"/>
  <c r="R103" s="1"/>
  <c r="S103" s="1"/>
  <c r="M103"/>
  <c r="U103" s="1"/>
  <c r="V103" s="1"/>
  <c r="W103" s="1"/>
  <c r="O102"/>
  <c r="N102"/>
  <c r="Q102" s="1"/>
  <c r="M102"/>
  <c r="U102" s="1"/>
  <c r="V102" s="1"/>
  <c r="W102" s="1"/>
  <c r="O101"/>
  <c r="P101" s="1"/>
  <c r="N101"/>
  <c r="Q101" s="1"/>
  <c r="R101" s="1"/>
  <c r="S101" s="1"/>
  <c r="M101"/>
  <c r="U101" s="1"/>
  <c r="V101" s="1"/>
  <c r="W101" s="1"/>
  <c r="O100"/>
  <c r="P100" s="1"/>
  <c r="N100"/>
  <c r="Q100" s="1"/>
  <c r="R100" s="1"/>
  <c r="S100" s="1"/>
  <c r="M100"/>
  <c r="U100" s="1"/>
  <c r="V100" s="1"/>
  <c r="W100" s="1"/>
  <c r="O99"/>
  <c r="N99"/>
  <c r="Q99" s="1"/>
  <c r="R99" s="1"/>
  <c r="S99" s="1"/>
  <c r="M99"/>
  <c r="U99" s="1"/>
  <c r="V99" s="1"/>
  <c r="W99" s="1"/>
  <c r="O98"/>
  <c r="N98"/>
  <c r="Q98" s="1"/>
  <c r="M98"/>
  <c r="U98" s="1"/>
  <c r="V98" s="1"/>
  <c r="W98" s="1"/>
  <c r="O97"/>
  <c r="P97" s="1"/>
  <c r="N97"/>
  <c r="Q97" s="1"/>
  <c r="R97" s="1"/>
  <c r="S97" s="1"/>
  <c r="M97"/>
  <c r="U97" s="1"/>
  <c r="V97" s="1"/>
  <c r="W97" s="1"/>
  <c r="O96"/>
  <c r="P96" s="1"/>
  <c r="N96"/>
  <c r="Q96" s="1"/>
  <c r="R96" s="1"/>
  <c r="S96" s="1"/>
  <c r="M96"/>
  <c r="U96" s="1"/>
  <c r="V96" s="1"/>
  <c r="W96" s="1"/>
  <c r="O95"/>
  <c r="N95"/>
  <c r="Q95" s="1"/>
  <c r="R95" s="1"/>
  <c r="S95" s="1"/>
  <c r="M95"/>
  <c r="U95" s="1"/>
  <c r="V95" s="1"/>
  <c r="W95" s="1"/>
  <c r="O94"/>
  <c r="N94"/>
  <c r="Q94" s="1"/>
  <c r="M94"/>
  <c r="U94" s="1"/>
  <c r="V94" s="1"/>
  <c r="W94" s="1"/>
  <c r="O93"/>
  <c r="P93" s="1"/>
  <c r="N93"/>
  <c r="Q93" s="1"/>
  <c r="R93" s="1"/>
  <c r="S93" s="1"/>
  <c r="M93"/>
  <c r="U93" s="1"/>
  <c r="V93" s="1"/>
  <c r="W93" s="1"/>
  <c r="O92"/>
  <c r="P92" s="1"/>
  <c r="N92"/>
  <c r="Q92" s="1"/>
  <c r="R92" s="1"/>
  <c r="S92" s="1"/>
  <c r="M92"/>
  <c r="U92" s="1"/>
  <c r="V92" s="1"/>
  <c r="W92" s="1"/>
  <c r="O91"/>
  <c r="N91"/>
  <c r="Q91" s="1"/>
  <c r="R91" s="1"/>
  <c r="S91" s="1"/>
  <c r="M91"/>
  <c r="U91" s="1"/>
  <c r="V91" s="1"/>
  <c r="W91" s="1"/>
  <c r="O90"/>
  <c r="N90"/>
  <c r="Q90" s="1"/>
  <c r="M90"/>
  <c r="U90" s="1"/>
  <c r="V90" s="1"/>
  <c r="W90" s="1"/>
  <c r="O89"/>
  <c r="P89" s="1"/>
  <c r="N89"/>
  <c r="Q89" s="1"/>
  <c r="R89" s="1"/>
  <c r="S89" s="1"/>
  <c r="M89"/>
  <c r="U89" s="1"/>
  <c r="V89" s="1"/>
  <c r="W89" s="1"/>
  <c r="O88"/>
  <c r="P88" s="1"/>
  <c r="N88"/>
  <c r="Q88" s="1"/>
  <c r="R88" s="1"/>
  <c r="S88" s="1"/>
  <c r="M88"/>
  <c r="U88" s="1"/>
  <c r="V88" s="1"/>
  <c r="W88" s="1"/>
  <c r="O87"/>
  <c r="N87"/>
  <c r="Q87" s="1"/>
  <c r="R87" s="1"/>
  <c r="S87" s="1"/>
  <c r="M87"/>
  <c r="U87" s="1"/>
  <c r="V87" s="1"/>
  <c r="W87" s="1"/>
  <c r="O86"/>
  <c r="N86"/>
  <c r="Q86" s="1"/>
  <c r="M86"/>
  <c r="U86" s="1"/>
  <c r="V86" s="1"/>
  <c r="W86" s="1"/>
  <c r="O85"/>
  <c r="P85" s="1"/>
  <c r="N85"/>
  <c r="Q85" s="1"/>
  <c r="R85" s="1"/>
  <c r="S85" s="1"/>
  <c r="M85"/>
  <c r="U85" s="1"/>
  <c r="V85" s="1"/>
  <c r="W85" s="1"/>
  <c r="O84"/>
  <c r="P84" s="1"/>
  <c r="N84"/>
  <c r="Q84" s="1"/>
  <c r="R84" s="1"/>
  <c r="S84" s="1"/>
  <c r="M84"/>
  <c r="U84" s="1"/>
  <c r="V84" s="1"/>
  <c r="W84" s="1"/>
  <c r="O83"/>
  <c r="N83"/>
  <c r="Q83" s="1"/>
  <c r="R83" s="1"/>
  <c r="S83" s="1"/>
  <c r="M83"/>
  <c r="U83" s="1"/>
  <c r="V83" s="1"/>
  <c r="W83" s="1"/>
  <c r="O82"/>
  <c r="N82"/>
  <c r="Q82" s="1"/>
  <c r="M82"/>
  <c r="U82" s="1"/>
  <c r="V82" s="1"/>
  <c r="W82" s="1"/>
  <c r="O81"/>
  <c r="P81" s="1"/>
  <c r="N81"/>
  <c r="Q81" s="1"/>
  <c r="R81" s="1"/>
  <c r="S81" s="1"/>
  <c r="M81"/>
  <c r="U81" s="1"/>
  <c r="V81" s="1"/>
  <c r="W81" s="1"/>
  <c r="O80"/>
  <c r="P80" s="1"/>
  <c r="N80"/>
  <c r="Q80" s="1"/>
  <c r="R80" s="1"/>
  <c r="S80" s="1"/>
  <c r="M80"/>
  <c r="U80" s="1"/>
  <c r="V80" s="1"/>
  <c r="W80" s="1"/>
  <c r="O79"/>
  <c r="N79"/>
  <c r="Q79" s="1"/>
  <c r="R79" s="1"/>
  <c r="S79" s="1"/>
  <c r="M79"/>
  <c r="U79" s="1"/>
  <c r="V79" s="1"/>
  <c r="W79" s="1"/>
  <c r="O78"/>
  <c r="N78"/>
  <c r="Q78" s="1"/>
  <c r="M78"/>
  <c r="U78" s="1"/>
  <c r="V78" s="1"/>
  <c r="W78" s="1"/>
  <c r="O77"/>
  <c r="P77" s="1"/>
  <c r="N77"/>
  <c r="Q77" s="1"/>
  <c r="R77" s="1"/>
  <c r="S77" s="1"/>
  <c r="M77"/>
  <c r="U77" s="1"/>
  <c r="V77" s="1"/>
  <c r="W77" s="1"/>
  <c r="O76"/>
  <c r="P76" s="1"/>
  <c r="N76"/>
  <c r="Q76" s="1"/>
  <c r="R76" s="1"/>
  <c r="S76" s="1"/>
  <c r="M76"/>
  <c r="U76" s="1"/>
  <c r="V76" s="1"/>
  <c r="W76" s="1"/>
  <c r="O75"/>
  <c r="N75"/>
  <c r="Q75" s="1"/>
  <c r="R75" s="1"/>
  <c r="S75" s="1"/>
  <c r="M75"/>
  <c r="U75" s="1"/>
  <c r="V75" s="1"/>
  <c r="W75" s="1"/>
  <c r="O74"/>
  <c r="N74"/>
  <c r="Q74" s="1"/>
  <c r="M74"/>
  <c r="U74" s="1"/>
  <c r="V74" s="1"/>
  <c r="W74" s="1"/>
  <c r="O73"/>
  <c r="P73" s="1"/>
  <c r="N73"/>
  <c r="Q73" s="1"/>
  <c r="R73" s="1"/>
  <c r="S73" s="1"/>
  <c r="M73"/>
  <c r="U73" s="1"/>
  <c r="V73" s="1"/>
  <c r="W73" s="1"/>
  <c r="O72"/>
  <c r="P72" s="1"/>
  <c r="N72"/>
  <c r="Q72" s="1"/>
  <c r="R72" s="1"/>
  <c r="S72" s="1"/>
  <c r="M72"/>
  <c r="U72" s="1"/>
  <c r="V72" s="1"/>
  <c r="W72" s="1"/>
  <c r="O71"/>
  <c r="N71"/>
  <c r="Q71" s="1"/>
  <c r="R71" s="1"/>
  <c r="S71" s="1"/>
  <c r="M71"/>
  <c r="U71" s="1"/>
  <c r="V71" s="1"/>
  <c r="W71" s="1"/>
  <c r="O70"/>
  <c r="N70"/>
  <c r="Q70" s="1"/>
  <c r="M70"/>
  <c r="U70" s="1"/>
  <c r="V70" s="1"/>
  <c r="W70" s="1"/>
  <c r="O69"/>
  <c r="P69" s="1"/>
  <c r="N69"/>
  <c r="Q69" s="1"/>
  <c r="R69" s="1"/>
  <c r="S69" s="1"/>
  <c r="M69"/>
  <c r="U69" s="1"/>
  <c r="V69" s="1"/>
  <c r="W69" s="1"/>
  <c r="O68"/>
  <c r="P68" s="1"/>
  <c r="N68"/>
  <c r="Q68" s="1"/>
  <c r="R68" s="1"/>
  <c r="S68" s="1"/>
  <c r="M68"/>
  <c r="U68" s="1"/>
  <c r="V68" s="1"/>
  <c r="W68" s="1"/>
  <c r="O67"/>
  <c r="N67"/>
  <c r="Q67" s="1"/>
  <c r="R67" s="1"/>
  <c r="S67" s="1"/>
  <c r="M67"/>
  <c r="U67" s="1"/>
  <c r="V67" s="1"/>
  <c r="W67" s="1"/>
  <c r="O66"/>
  <c r="N66"/>
  <c r="Q66" s="1"/>
  <c r="R66" s="1"/>
  <c r="S66" s="1"/>
  <c r="M66"/>
  <c r="U66" s="1"/>
  <c r="V66" s="1"/>
  <c r="W66" s="1"/>
  <c r="O65"/>
  <c r="N65"/>
  <c r="Q65" s="1"/>
  <c r="M65"/>
  <c r="U65" s="1"/>
  <c r="V65" s="1"/>
  <c r="W65" s="1"/>
  <c r="O64"/>
  <c r="P64" s="1"/>
  <c r="N64"/>
  <c r="Q64" s="1"/>
  <c r="R64" s="1"/>
  <c r="S64" s="1"/>
  <c r="M64"/>
  <c r="U64" s="1"/>
  <c r="V64" s="1"/>
  <c r="W64" s="1"/>
  <c r="O63"/>
  <c r="P63" s="1"/>
  <c r="N63"/>
  <c r="Q63" s="1"/>
  <c r="R63" s="1"/>
  <c r="S63" s="1"/>
  <c r="M63"/>
  <c r="U63" s="1"/>
  <c r="V63" s="1"/>
  <c r="W63" s="1"/>
  <c r="O62"/>
  <c r="N62"/>
  <c r="Q62" s="1"/>
  <c r="R62" s="1"/>
  <c r="S62" s="1"/>
  <c r="M62"/>
  <c r="U62" s="1"/>
  <c r="V62" s="1"/>
  <c r="W62" s="1"/>
  <c r="O61"/>
  <c r="N61"/>
  <c r="Q61" s="1"/>
  <c r="M61"/>
  <c r="U61" s="1"/>
  <c r="V61" s="1"/>
  <c r="W61" s="1"/>
  <c r="O60"/>
  <c r="P60" s="1"/>
  <c r="N60"/>
  <c r="Q60" s="1"/>
  <c r="R60" s="1"/>
  <c r="S60" s="1"/>
  <c r="M60"/>
  <c r="U60" s="1"/>
  <c r="V60" s="1"/>
  <c r="W60" s="1"/>
  <c r="O59"/>
  <c r="P59" s="1"/>
  <c r="N59"/>
  <c r="Q59" s="1"/>
  <c r="R59" s="1"/>
  <c r="S59" s="1"/>
  <c r="M59"/>
  <c r="U59" s="1"/>
  <c r="V59" s="1"/>
  <c r="W59" s="1"/>
  <c r="O58"/>
  <c r="N58"/>
  <c r="Q58" s="1"/>
  <c r="R58" s="1"/>
  <c r="S58" s="1"/>
  <c r="M58"/>
  <c r="U58" s="1"/>
  <c r="V58" s="1"/>
  <c r="W58" s="1"/>
  <c r="O57"/>
  <c r="N57"/>
  <c r="Q57" s="1"/>
  <c r="M57"/>
  <c r="U57" s="1"/>
  <c r="V57" s="1"/>
  <c r="W57" s="1"/>
  <c r="O56"/>
  <c r="P56" s="1"/>
  <c r="N56"/>
  <c r="Q56" s="1"/>
  <c r="R56" s="1"/>
  <c r="S56" s="1"/>
  <c r="M56"/>
  <c r="U56" s="1"/>
  <c r="V56" s="1"/>
  <c r="W56" s="1"/>
  <c r="O55"/>
  <c r="P55" s="1"/>
  <c r="N55"/>
  <c r="Q55" s="1"/>
  <c r="R55" s="1"/>
  <c r="S55" s="1"/>
  <c r="M55"/>
  <c r="U55" s="1"/>
  <c r="V55" s="1"/>
  <c r="W55" s="1"/>
  <c r="O54"/>
  <c r="N54"/>
  <c r="Q54" s="1"/>
  <c r="R54" s="1"/>
  <c r="S54" s="1"/>
  <c r="M54"/>
  <c r="U54" s="1"/>
  <c r="V54" s="1"/>
  <c r="W54" s="1"/>
  <c r="O53"/>
  <c r="N53"/>
  <c r="Q53" s="1"/>
  <c r="M53"/>
  <c r="U53" s="1"/>
  <c r="V53" s="1"/>
  <c r="W53" s="1"/>
  <c r="O52"/>
  <c r="P52" s="1"/>
  <c r="N52"/>
  <c r="Q52" s="1"/>
  <c r="R52" s="1"/>
  <c r="S52" s="1"/>
  <c r="M52"/>
  <c r="U52" s="1"/>
  <c r="V52" s="1"/>
  <c r="W52" s="1"/>
  <c r="O51"/>
  <c r="P51" s="1"/>
  <c r="N51"/>
  <c r="Q51" s="1"/>
  <c r="R51" s="1"/>
  <c r="S51" s="1"/>
  <c r="M51"/>
  <c r="U51" s="1"/>
  <c r="V51" s="1"/>
  <c r="W51" s="1"/>
  <c r="O50"/>
  <c r="N50"/>
  <c r="Q50" s="1"/>
  <c r="R50" s="1"/>
  <c r="S50" s="1"/>
  <c r="M50"/>
  <c r="U50" s="1"/>
  <c r="V50" s="1"/>
  <c r="W50" s="1"/>
  <c r="O49"/>
  <c r="N49"/>
  <c r="Q49" s="1"/>
  <c r="M49"/>
  <c r="U49" s="1"/>
  <c r="V49" s="1"/>
  <c r="W49" s="1"/>
  <c r="O48"/>
  <c r="P48" s="1"/>
  <c r="N48"/>
  <c r="Q48" s="1"/>
  <c r="R48" s="1"/>
  <c r="S48" s="1"/>
  <c r="M48"/>
  <c r="U48" s="1"/>
  <c r="V48" s="1"/>
  <c r="W48" s="1"/>
  <c r="O47"/>
  <c r="P47" s="1"/>
  <c r="N47"/>
  <c r="Q47" s="1"/>
  <c r="R47" s="1"/>
  <c r="S47" s="1"/>
  <c r="M47"/>
  <c r="U47" s="1"/>
  <c r="V47" s="1"/>
  <c r="W47" s="1"/>
  <c r="O46"/>
  <c r="N46"/>
  <c r="Q46" s="1"/>
  <c r="R46" s="1"/>
  <c r="S46" s="1"/>
  <c r="M46"/>
  <c r="U46" s="1"/>
  <c r="V46" s="1"/>
  <c r="W46" s="1"/>
  <c r="O45"/>
  <c r="N45"/>
  <c r="Q45" s="1"/>
  <c r="M45"/>
  <c r="U45" s="1"/>
  <c r="V45" s="1"/>
  <c r="W45" s="1"/>
  <c r="O44"/>
  <c r="P44" s="1"/>
  <c r="N44"/>
  <c r="Q44" s="1"/>
  <c r="R44" s="1"/>
  <c r="S44" s="1"/>
  <c r="M44"/>
  <c r="U44" s="1"/>
  <c r="V44" s="1"/>
  <c r="W44" s="1"/>
  <c r="O43"/>
  <c r="P43" s="1"/>
  <c r="N43"/>
  <c r="Q43" s="1"/>
  <c r="R43" s="1"/>
  <c r="S43" s="1"/>
  <c r="M43"/>
  <c r="U43" s="1"/>
  <c r="V43" s="1"/>
  <c r="W43" s="1"/>
  <c r="O42"/>
  <c r="N42"/>
  <c r="Q42" s="1"/>
  <c r="R42" s="1"/>
  <c r="S42" s="1"/>
  <c r="M42"/>
  <c r="U42" s="1"/>
  <c r="V42" s="1"/>
  <c r="W42" s="1"/>
  <c r="O41"/>
  <c r="N41"/>
  <c r="Q41" s="1"/>
  <c r="M41"/>
  <c r="U41" s="1"/>
  <c r="V41" s="1"/>
  <c r="W41" s="1"/>
  <c r="O40"/>
  <c r="P40" s="1"/>
  <c r="N40"/>
  <c r="Q40" s="1"/>
  <c r="R40" s="1"/>
  <c r="S40" s="1"/>
  <c r="M40"/>
  <c r="U40" s="1"/>
  <c r="V40" s="1"/>
  <c r="W40" s="1"/>
  <c r="O39"/>
  <c r="P39" s="1"/>
  <c r="N39"/>
  <c r="Q39" s="1"/>
  <c r="R39" s="1"/>
  <c r="S39" s="1"/>
  <c r="M39"/>
  <c r="U39" s="1"/>
  <c r="V39" s="1"/>
  <c r="W39" s="1"/>
  <c r="O38"/>
  <c r="N38"/>
  <c r="Q38" s="1"/>
  <c r="R38" s="1"/>
  <c r="S38" s="1"/>
  <c r="M38"/>
  <c r="U38" s="1"/>
  <c r="V38" s="1"/>
  <c r="W38" s="1"/>
  <c r="O37"/>
  <c r="N37"/>
  <c r="Q37" s="1"/>
  <c r="M37"/>
  <c r="U37" s="1"/>
  <c r="V37" s="1"/>
  <c r="W37" s="1"/>
  <c r="O36"/>
  <c r="P36" s="1"/>
  <c r="N36"/>
  <c r="Q36" s="1"/>
  <c r="R36" s="1"/>
  <c r="S36" s="1"/>
  <c r="M36"/>
  <c r="U36" s="1"/>
  <c r="V36" s="1"/>
  <c r="W36" s="1"/>
  <c r="O35"/>
  <c r="P35" s="1"/>
  <c r="N35"/>
  <c r="Q35" s="1"/>
  <c r="R35" s="1"/>
  <c r="S35" s="1"/>
  <c r="M35"/>
  <c r="U35" s="1"/>
  <c r="V35" s="1"/>
  <c r="W35" s="1"/>
  <c r="O34"/>
  <c r="N34"/>
  <c r="Q34" s="1"/>
  <c r="R34" s="1"/>
  <c r="S34" s="1"/>
  <c r="M34"/>
  <c r="U34" s="1"/>
  <c r="V34" s="1"/>
  <c r="W34" s="1"/>
  <c r="O33"/>
  <c r="N33"/>
  <c r="Q33" s="1"/>
  <c r="M33"/>
  <c r="U33" s="1"/>
  <c r="V33" s="1"/>
  <c r="W33" s="1"/>
  <c r="O32"/>
  <c r="P32" s="1"/>
  <c r="N32"/>
  <c r="Q32" s="1"/>
  <c r="R32" s="1"/>
  <c r="S32" s="1"/>
  <c r="M32"/>
  <c r="U32" s="1"/>
  <c r="V32" s="1"/>
  <c r="W32" s="1"/>
  <c r="O31"/>
  <c r="P31" s="1"/>
  <c r="N31"/>
  <c r="Q31" s="1"/>
  <c r="R31" s="1"/>
  <c r="S31" s="1"/>
  <c r="M31"/>
  <c r="U31" s="1"/>
  <c r="V31" s="1"/>
  <c r="W31" s="1"/>
  <c r="O30"/>
  <c r="N30"/>
  <c r="Q30" s="1"/>
  <c r="R30" s="1"/>
  <c r="S30" s="1"/>
  <c r="M30"/>
  <c r="U30" s="1"/>
  <c r="V30" s="1"/>
  <c r="W30" s="1"/>
  <c r="O29"/>
  <c r="N29"/>
  <c r="Q29" s="1"/>
  <c r="M29"/>
  <c r="U29" s="1"/>
  <c r="V29" s="1"/>
  <c r="W29" s="1"/>
  <c r="O28"/>
  <c r="P28" s="1"/>
  <c r="N28"/>
  <c r="Q28" s="1"/>
  <c r="R28" s="1"/>
  <c r="S28" s="1"/>
  <c r="M28"/>
  <c r="U28" s="1"/>
  <c r="V28" s="1"/>
  <c r="W28" s="1"/>
  <c r="O27"/>
  <c r="P27" s="1"/>
  <c r="N27"/>
  <c r="Q27" s="1"/>
  <c r="R27" s="1"/>
  <c r="S27" s="1"/>
  <c r="M27"/>
  <c r="O26"/>
  <c r="N26"/>
  <c r="Q26" s="1"/>
  <c r="R26" s="1"/>
  <c r="S26" s="1"/>
  <c r="M26"/>
  <c r="U26" s="1"/>
  <c r="V26" s="1"/>
  <c r="W26" s="1"/>
  <c r="O25"/>
  <c r="N25"/>
  <c r="Q25" s="1"/>
  <c r="M25"/>
  <c r="O24"/>
  <c r="P24" s="1"/>
  <c r="N24"/>
  <c r="Q24" s="1"/>
  <c r="R24" s="1"/>
  <c r="S24" s="1"/>
  <c r="M24"/>
  <c r="U24" s="1"/>
  <c r="V24" s="1"/>
  <c r="W24" s="1"/>
  <c r="O23"/>
  <c r="P23" s="1"/>
  <c r="N23"/>
  <c r="Q23" s="1"/>
  <c r="R23" s="1"/>
  <c r="S23" s="1"/>
  <c r="M23"/>
  <c r="O22"/>
  <c r="N22"/>
  <c r="Q22" s="1"/>
  <c r="R22" s="1"/>
  <c r="S22" s="1"/>
  <c r="M22"/>
  <c r="U22" s="1"/>
  <c r="V22" s="1"/>
  <c r="W22" s="1"/>
  <c r="O21"/>
  <c r="N21"/>
  <c r="Q21" s="1"/>
  <c r="M21"/>
  <c r="O20"/>
  <c r="P20" s="1"/>
  <c r="N20"/>
  <c r="Q20" s="1"/>
  <c r="R20" s="1"/>
  <c r="S20" s="1"/>
  <c r="M20"/>
  <c r="U20" s="1"/>
  <c r="V20" s="1"/>
  <c r="W20" s="1"/>
  <c r="O19"/>
  <c r="P19" s="1"/>
  <c r="N19"/>
  <c r="Q19" s="1"/>
  <c r="R19" s="1"/>
  <c r="S19" s="1"/>
  <c r="M19"/>
  <c r="O18"/>
  <c r="N18"/>
  <c r="Q18" s="1"/>
  <c r="R18" s="1"/>
  <c r="S18" s="1"/>
  <c r="M18"/>
  <c r="O17"/>
  <c r="N17"/>
  <c r="Q17" s="1"/>
  <c r="M17"/>
  <c r="U17" s="1"/>
  <c r="V17" s="1"/>
  <c r="W17" s="1"/>
  <c r="O16"/>
  <c r="P16" s="1"/>
  <c r="N16"/>
  <c r="Q16" s="1"/>
  <c r="R16" s="1"/>
  <c r="S16" s="1"/>
  <c r="M16"/>
  <c r="O15"/>
  <c r="P15" s="1"/>
  <c r="N15"/>
  <c r="Q15" s="1"/>
  <c r="R15" s="1"/>
  <c r="S15" s="1"/>
  <c r="M15"/>
  <c r="U15" s="1"/>
  <c r="V15" s="1"/>
  <c r="W15" s="1"/>
  <c r="O14"/>
  <c r="N14"/>
  <c r="Q14" s="1"/>
  <c r="R14" s="1"/>
  <c r="S14" s="1"/>
  <c r="M14"/>
  <c r="U14" s="1"/>
  <c r="V14" s="1"/>
  <c r="W14" s="1"/>
  <c r="O13"/>
  <c r="N13"/>
  <c r="Q13" s="1"/>
  <c r="M13"/>
  <c r="U13" s="1"/>
  <c r="V13" s="1"/>
  <c r="W13" s="1"/>
  <c r="O12"/>
  <c r="P12" s="1"/>
  <c r="N12"/>
  <c r="Q12" s="1"/>
  <c r="R12" s="1"/>
  <c r="S12" s="1"/>
  <c r="M12"/>
  <c r="U12" s="1"/>
  <c r="V12" s="1"/>
  <c r="W12" s="1"/>
  <c r="O11"/>
  <c r="P11" s="1"/>
  <c r="N11"/>
  <c r="Q11" s="1"/>
  <c r="R11" s="1"/>
  <c r="S11" s="1"/>
  <c r="M11"/>
  <c r="U11" s="1"/>
  <c r="V11" s="1"/>
  <c r="W11" s="1"/>
  <c r="O10"/>
  <c r="N10"/>
  <c r="Q10" s="1"/>
  <c r="R10" s="1"/>
  <c r="S10" s="1"/>
  <c r="M10"/>
  <c r="U10" s="1"/>
  <c r="V10" s="1"/>
  <c r="W10" s="1"/>
  <c r="O9"/>
  <c r="N9"/>
  <c r="Q9" s="1"/>
  <c r="M9"/>
  <c r="U9" s="1"/>
  <c r="V9" s="1"/>
  <c r="W9" s="1"/>
  <c r="O8"/>
  <c r="P8" s="1"/>
  <c r="N8"/>
  <c r="Q8" s="1"/>
  <c r="R8" s="1"/>
  <c r="S8" s="1"/>
  <c r="M8"/>
  <c r="U8" s="1"/>
  <c r="V8" s="1"/>
  <c r="W8" s="1"/>
  <c r="O7"/>
  <c r="P7" s="1"/>
  <c r="N7"/>
  <c r="Q7" s="1"/>
  <c r="R7" s="1"/>
  <c r="S7" s="1"/>
  <c r="M7"/>
  <c r="U7" s="1"/>
  <c r="V7" s="1"/>
  <c r="W7" s="1"/>
  <c r="O6"/>
  <c r="N6"/>
  <c r="Q6" s="1"/>
  <c r="M6"/>
  <c r="U6" s="1"/>
  <c r="V6" s="1"/>
  <c r="W6" s="1"/>
  <c r="AF303" i="19"/>
  <c r="O306"/>
  <c r="N306"/>
  <c r="M306"/>
  <c r="O305"/>
  <c r="N305"/>
  <c r="M305"/>
  <c r="O304"/>
  <c r="N304"/>
  <c r="M304"/>
  <c r="O303"/>
  <c r="N303"/>
  <c r="M303"/>
  <c r="V303" s="1"/>
  <c r="W303" s="1"/>
  <c r="X303" s="1"/>
  <c r="O302"/>
  <c r="N302"/>
  <c r="M302"/>
  <c r="O301"/>
  <c r="N301"/>
  <c r="M301"/>
  <c r="V301" s="1"/>
  <c r="W301" s="1"/>
  <c r="X301" s="1"/>
  <c r="O300"/>
  <c r="N300"/>
  <c r="M300"/>
  <c r="AC6"/>
  <c r="O306" i="18"/>
  <c r="N306"/>
  <c r="M306"/>
  <c r="U306" s="1"/>
  <c r="V306" s="1"/>
  <c r="W306" s="1"/>
  <c r="O305"/>
  <c r="N305"/>
  <c r="M305"/>
  <c r="U305" s="1"/>
  <c r="V305" s="1"/>
  <c r="W305" s="1"/>
  <c r="O304"/>
  <c r="N304"/>
  <c r="M304"/>
  <c r="U304" s="1"/>
  <c r="V304" s="1"/>
  <c r="W304" s="1"/>
  <c r="O303"/>
  <c r="N303"/>
  <c r="M303"/>
  <c r="U303" s="1"/>
  <c r="V303" s="1"/>
  <c r="W303" s="1"/>
  <c r="A6" i="4"/>
  <c r="AD276" i="19"/>
  <c r="AF276" s="1"/>
  <c r="AD246"/>
  <c r="AF246" s="1"/>
  <c r="AD216"/>
  <c r="AF216" s="1"/>
  <c r="AD186"/>
  <c r="AF186" s="1"/>
  <c r="AD156"/>
  <c r="AF156" s="1"/>
  <c r="AD126"/>
  <c r="AF126" s="1"/>
  <c r="AD102"/>
  <c r="AF102" s="1"/>
  <c r="AD90"/>
  <c r="AF90" s="1"/>
  <c r="AD78"/>
  <c r="AF78" s="1"/>
  <c r="AD66"/>
  <c r="AF66" s="1"/>
  <c r="AD54"/>
  <c r="AF54" s="1"/>
  <c r="AD42"/>
  <c r="AF42" s="1"/>
  <c r="AD30"/>
  <c r="AF30" s="1"/>
  <c r="AD21"/>
  <c r="AF21" s="1"/>
  <c r="AE6"/>
  <c r="AD6"/>
  <c r="AF6" s="1"/>
  <c r="AD6" i="18"/>
  <c r="AJ183" i="4"/>
  <c r="AK183" s="1"/>
  <c r="AH183"/>
  <c r="AJ182"/>
  <c r="AK182" s="1"/>
  <c r="AH182"/>
  <c r="AJ181"/>
  <c r="AK181" s="1"/>
  <c r="AH181"/>
  <c r="AK180"/>
  <c r="AJ180"/>
  <c r="AH180"/>
  <c r="AJ179"/>
  <c r="AK179" s="1"/>
  <c r="AH179"/>
  <c r="AJ178"/>
  <c r="AK178" s="1"/>
  <c r="AH178"/>
  <c r="AJ177"/>
  <c r="AK177" s="1"/>
  <c r="AH177"/>
  <c r="AJ176"/>
  <c r="AK176" s="1"/>
  <c r="AH176"/>
  <c r="AJ175"/>
  <c r="AK175" s="1"/>
  <c r="AH175"/>
  <c r="AK174"/>
  <c r="AJ174"/>
  <c r="AH174"/>
  <c r="AJ173"/>
  <c r="AK173" s="1"/>
  <c r="AH173"/>
  <c r="AJ172"/>
  <c r="AK172" s="1"/>
  <c r="AH172"/>
  <c r="AJ171"/>
  <c r="AK171" s="1"/>
  <c r="AH171"/>
  <c r="AK170"/>
  <c r="AJ170"/>
  <c r="AH170"/>
  <c r="AJ169"/>
  <c r="AK169" s="1"/>
  <c r="AJ109"/>
  <c r="AK109" s="1"/>
  <c r="AH109"/>
  <c r="AJ108"/>
  <c r="AK108" s="1"/>
  <c r="AH108"/>
  <c r="AK107"/>
  <c r="AJ107"/>
  <c r="AH107"/>
  <c r="AJ106"/>
  <c r="AK106" s="1"/>
  <c r="AH106"/>
  <c r="AJ105"/>
  <c r="AK105" s="1"/>
  <c r="AH105"/>
  <c r="AJ104"/>
  <c r="AK104" s="1"/>
  <c r="AH104"/>
  <c r="AK103"/>
  <c r="AJ103"/>
  <c r="AH103"/>
  <c r="AJ102"/>
  <c r="AK102" s="1"/>
  <c r="AH102"/>
  <c r="AJ101"/>
  <c r="AK101" s="1"/>
  <c r="AH101"/>
  <c r="AJ100"/>
  <c r="AK100" s="1"/>
  <c r="AH100"/>
  <c r="AK99"/>
  <c r="AJ99"/>
  <c r="AH99"/>
  <c r="AJ98"/>
  <c r="AK98" s="1"/>
  <c r="AH98"/>
  <c r="AJ97"/>
  <c r="AK97" s="1"/>
  <c r="AH97"/>
  <c r="AJ96"/>
  <c r="AK96" s="1"/>
  <c r="AH96"/>
  <c r="AK95"/>
  <c r="AJ95"/>
  <c r="A15"/>
  <c r="A14"/>
  <c r="A13"/>
  <c r="A12"/>
  <c r="A11"/>
  <c r="A10"/>
  <c r="A9"/>
  <c r="A8"/>
  <c r="A7"/>
  <c r="O306"/>
  <c r="N306"/>
  <c r="Q306" s="1"/>
  <c r="R306" s="1"/>
  <c r="S306" s="1"/>
  <c r="M306"/>
  <c r="U306" s="1"/>
  <c r="V306" s="1"/>
  <c r="W306" s="1"/>
  <c r="O305"/>
  <c r="N305"/>
  <c r="Q305" s="1"/>
  <c r="M305"/>
  <c r="U305" s="1"/>
  <c r="V305" s="1"/>
  <c r="W305" s="1"/>
  <c r="O304"/>
  <c r="N304"/>
  <c r="Q304" s="1"/>
  <c r="R304" s="1"/>
  <c r="S304" s="1"/>
  <c r="M304"/>
  <c r="U304" s="1"/>
  <c r="V304" s="1"/>
  <c r="W304" s="1"/>
  <c r="O303"/>
  <c r="N303"/>
  <c r="Q303" s="1"/>
  <c r="M303"/>
  <c r="U303" s="1"/>
  <c r="V303" s="1"/>
  <c r="W303" s="1"/>
  <c r="B2" i="19"/>
  <c r="D2" s="1"/>
  <c r="B2" i="18"/>
  <c r="D2" s="1"/>
  <c r="B2" i="4"/>
  <c r="D2" s="1"/>
  <c r="O302"/>
  <c r="N302"/>
  <c r="Q302" s="1"/>
  <c r="M302"/>
  <c r="U302" s="1"/>
  <c r="V302" s="1"/>
  <c r="W302" s="1"/>
  <c r="O301"/>
  <c r="N301"/>
  <c r="Q301" s="1"/>
  <c r="M301"/>
  <c r="U301" s="1"/>
  <c r="V301" s="1"/>
  <c r="W301" s="1"/>
  <c r="O300"/>
  <c r="N300"/>
  <c r="Q300" s="1"/>
  <c r="R300" s="1"/>
  <c r="S300" s="1"/>
  <c r="M300"/>
  <c r="U300" s="1"/>
  <c r="V300" s="1"/>
  <c r="W300" s="1"/>
  <c r="O299"/>
  <c r="N299"/>
  <c r="Q299" s="1"/>
  <c r="M299"/>
  <c r="U299" s="1"/>
  <c r="V299" s="1"/>
  <c r="W299" s="1"/>
  <c r="O298"/>
  <c r="N298"/>
  <c r="Q298" s="1"/>
  <c r="R298" s="1"/>
  <c r="S298" s="1"/>
  <c r="M298"/>
  <c r="U298" s="1"/>
  <c r="V298" s="1"/>
  <c r="W298" s="1"/>
  <c r="O297"/>
  <c r="N297"/>
  <c r="Q297" s="1"/>
  <c r="M297"/>
  <c r="U297" s="1"/>
  <c r="V297" s="1"/>
  <c r="W297" s="1"/>
  <c r="O296"/>
  <c r="N296"/>
  <c r="Q296" s="1"/>
  <c r="R296" s="1"/>
  <c r="S296" s="1"/>
  <c r="M296"/>
  <c r="U296" s="1"/>
  <c r="V296" s="1"/>
  <c r="W296" s="1"/>
  <c r="O295"/>
  <c r="N295"/>
  <c r="Q295" s="1"/>
  <c r="M295"/>
  <c r="U295" s="1"/>
  <c r="V295" s="1"/>
  <c r="W295" s="1"/>
  <c r="O294"/>
  <c r="N294"/>
  <c r="Q294" s="1"/>
  <c r="R294" s="1"/>
  <c r="S294" s="1"/>
  <c r="M294"/>
  <c r="U294" s="1"/>
  <c r="V294" s="1"/>
  <c r="W294" s="1"/>
  <c r="O293"/>
  <c r="N293"/>
  <c r="Q293" s="1"/>
  <c r="M293"/>
  <c r="U293" s="1"/>
  <c r="V293" s="1"/>
  <c r="W293" s="1"/>
  <c r="O292"/>
  <c r="N292"/>
  <c r="Q292" s="1"/>
  <c r="R292" s="1"/>
  <c r="S292" s="1"/>
  <c r="M292"/>
  <c r="U292" s="1"/>
  <c r="V292" s="1"/>
  <c r="W292" s="1"/>
  <c r="O291"/>
  <c r="N291"/>
  <c r="Q291" s="1"/>
  <c r="M291"/>
  <c r="U291" s="1"/>
  <c r="V291" s="1"/>
  <c r="W291" s="1"/>
  <c r="O290"/>
  <c r="N290"/>
  <c r="Q290" s="1"/>
  <c r="R290" s="1"/>
  <c r="S290" s="1"/>
  <c r="M290"/>
  <c r="U290" s="1"/>
  <c r="V290" s="1"/>
  <c r="W290" s="1"/>
  <c r="O289"/>
  <c r="N289"/>
  <c r="Q289" s="1"/>
  <c r="M289"/>
  <c r="U289" s="1"/>
  <c r="V289" s="1"/>
  <c r="W289" s="1"/>
  <c r="O288"/>
  <c r="N288"/>
  <c r="Q288" s="1"/>
  <c r="R288" s="1"/>
  <c r="S288" s="1"/>
  <c r="M288"/>
  <c r="U288" s="1"/>
  <c r="V288" s="1"/>
  <c r="W288" s="1"/>
  <c r="O287"/>
  <c r="N287"/>
  <c r="Q287" s="1"/>
  <c r="M287"/>
  <c r="U287" s="1"/>
  <c r="V287" s="1"/>
  <c r="W287" s="1"/>
  <c r="O286"/>
  <c r="N286"/>
  <c r="Q286" s="1"/>
  <c r="R286" s="1"/>
  <c r="S286" s="1"/>
  <c r="M286"/>
  <c r="U286" s="1"/>
  <c r="V286" s="1"/>
  <c r="W286" s="1"/>
  <c r="O285"/>
  <c r="N285"/>
  <c r="Q285" s="1"/>
  <c r="M285"/>
  <c r="U285" s="1"/>
  <c r="V285" s="1"/>
  <c r="W285" s="1"/>
  <c r="O284"/>
  <c r="N284"/>
  <c r="Q284" s="1"/>
  <c r="R284" s="1"/>
  <c r="S284" s="1"/>
  <c r="M284"/>
  <c r="U284" s="1"/>
  <c r="V284" s="1"/>
  <c r="W284" s="1"/>
  <c r="O283"/>
  <c r="N283"/>
  <c r="Q283" s="1"/>
  <c r="M283"/>
  <c r="U283" s="1"/>
  <c r="V283" s="1"/>
  <c r="W283" s="1"/>
  <c r="O282"/>
  <c r="N282"/>
  <c r="Q282" s="1"/>
  <c r="R282" s="1"/>
  <c r="S282" s="1"/>
  <c r="M282"/>
  <c r="U282" s="1"/>
  <c r="V282" s="1"/>
  <c r="W282" s="1"/>
  <c r="O281"/>
  <c r="N281"/>
  <c r="Q281" s="1"/>
  <c r="M281"/>
  <c r="U281" s="1"/>
  <c r="V281" s="1"/>
  <c r="W281" s="1"/>
  <c r="O280"/>
  <c r="N280"/>
  <c r="Q280" s="1"/>
  <c r="R280" s="1"/>
  <c r="S280" s="1"/>
  <c r="M280"/>
  <c r="U280" s="1"/>
  <c r="V280" s="1"/>
  <c r="W280" s="1"/>
  <c r="O279"/>
  <c r="N279"/>
  <c r="Q279" s="1"/>
  <c r="M279"/>
  <c r="U279" s="1"/>
  <c r="V279" s="1"/>
  <c r="W279" s="1"/>
  <c r="O278"/>
  <c r="N278"/>
  <c r="Q278" s="1"/>
  <c r="R278" s="1"/>
  <c r="S278" s="1"/>
  <c r="M278"/>
  <c r="U278" s="1"/>
  <c r="V278" s="1"/>
  <c r="W278" s="1"/>
  <c r="O277"/>
  <c r="N277"/>
  <c r="Q277" s="1"/>
  <c r="M277"/>
  <c r="U277" s="1"/>
  <c r="V277" s="1"/>
  <c r="W277" s="1"/>
  <c r="O276"/>
  <c r="N276"/>
  <c r="Q276" s="1"/>
  <c r="R276" s="1"/>
  <c r="S276" s="1"/>
  <c r="M276"/>
  <c r="O275"/>
  <c r="N275"/>
  <c r="Q275" s="1"/>
  <c r="M275"/>
  <c r="U275" s="1"/>
  <c r="V275" s="1"/>
  <c r="W275" s="1"/>
  <c r="O274"/>
  <c r="N274"/>
  <c r="Q274" s="1"/>
  <c r="R274" s="1"/>
  <c r="S274" s="1"/>
  <c r="M274"/>
  <c r="U274" s="1"/>
  <c r="V274" s="1"/>
  <c r="W274" s="1"/>
  <c r="O273"/>
  <c r="N273"/>
  <c r="Q273" s="1"/>
  <c r="M273"/>
  <c r="U273" s="1"/>
  <c r="V273" s="1"/>
  <c r="W273" s="1"/>
  <c r="O272"/>
  <c r="N272"/>
  <c r="Q272" s="1"/>
  <c r="R272" s="1"/>
  <c r="S272" s="1"/>
  <c r="M272"/>
  <c r="U272" s="1"/>
  <c r="V272" s="1"/>
  <c r="W272" s="1"/>
  <c r="O271"/>
  <c r="N271"/>
  <c r="Q271" s="1"/>
  <c r="M271"/>
  <c r="U271" s="1"/>
  <c r="V271" s="1"/>
  <c r="W271" s="1"/>
  <c r="O270"/>
  <c r="N270"/>
  <c r="Q270" s="1"/>
  <c r="R270" s="1"/>
  <c r="S270" s="1"/>
  <c r="M270"/>
  <c r="U270" s="1"/>
  <c r="V270" s="1"/>
  <c r="W270" s="1"/>
  <c r="O269"/>
  <c r="N269"/>
  <c r="Q269" s="1"/>
  <c r="M269"/>
  <c r="U269" s="1"/>
  <c r="V269" s="1"/>
  <c r="W269" s="1"/>
  <c r="O268"/>
  <c r="N268"/>
  <c r="Q268" s="1"/>
  <c r="R268" s="1"/>
  <c r="S268" s="1"/>
  <c r="M268"/>
  <c r="U268" s="1"/>
  <c r="V268" s="1"/>
  <c r="W268" s="1"/>
  <c r="O267"/>
  <c r="N267"/>
  <c r="Q267" s="1"/>
  <c r="M267"/>
  <c r="O266"/>
  <c r="N266"/>
  <c r="Q266" s="1"/>
  <c r="R266" s="1"/>
  <c r="S266" s="1"/>
  <c r="M266"/>
  <c r="U266" s="1"/>
  <c r="V266" s="1"/>
  <c r="W266" s="1"/>
  <c r="O265"/>
  <c r="N265"/>
  <c r="Q265" s="1"/>
  <c r="M265"/>
  <c r="U265" s="1"/>
  <c r="V265" s="1"/>
  <c r="W265" s="1"/>
  <c r="O264"/>
  <c r="N264"/>
  <c r="Q264" s="1"/>
  <c r="R264" s="1"/>
  <c r="S264" s="1"/>
  <c r="M264"/>
  <c r="U264" s="1"/>
  <c r="V264" s="1"/>
  <c r="W264" s="1"/>
  <c r="O263"/>
  <c r="N263"/>
  <c r="Q263" s="1"/>
  <c r="M263"/>
  <c r="U263" s="1"/>
  <c r="V263" s="1"/>
  <c r="W263" s="1"/>
  <c r="O262"/>
  <c r="N262"/>
  <c r="Q262" s="1"/>
  <c r="R262" s="1"/>
  <c r="S262" s="1"/>
  <c r="M262"/>
  <c r="U262" s="1"/>
  <c r="V262" s="1"/>
  <c r="W262" s="1"/>
  <c r="O261"/>
  <c r="N261"/>
  <c r="Q261" s="1"/>
  <c r="M261"/>
  <c r="U261" s="1"/>
  <c r="V261" s="1"/>
  <c r="W261" s="1"/>
  <c r="O260"/>
  <c r="N260"/>
  <c r="Q260" s="1"/>
  <c r="R260" s="1"/>
  <c r="S260" s="1"/>
  <c r="M260"/>
  <c r="U260" s="1"/>
  <c r="V260" s="1"/>
  <c r="W260" s="1"/>
  <c r="O259"/>
  <c r="N259"/>
  <c r="Q259" s="1"/>
  <c r="M259"/>
  <c r="U259" s="1"/>
  <c r="V259" s="1"/>
  <c r="W259" s="1"/>
  <c r="O258"/>
  <c r="N258"/>
  <c r="Q258" s="1"/>
  <c r="R258" s="1"/>
  <c r="S258" s="1"/>
  <c r="M258"/>
  <c r="U258" s="1"/>
  <c r="V258" s="1"/>
  <c r="W258" s="1"/>
  <c r="O257"/>
  <c r="N257"/>
  <c r="Q257" s="1"/>
  <c r="M257"/>
  <c r="U257" s="1"/>
  <c r="V257" s="1"/>
  <c r="W257" s="1"/>
  <c r="O256"/>
  <c r="N256"/>
  <c r="Q256" s="1"/>
  <c r="R256" s="1"/>
  <c r="S256" s="1"/>
  <c r="M256"/>
  <c r="U256" s="1"/>
  <c r="V256" s="1"/>
  <c r="W256" s="1"/>
  <c r="O255"/>
  <c r="N255"/>
  <c r="Q255" s="1"/>
  <c r="M255"/>
  <c r="U255" s="1"/>
  <c r="V255" s="1"/>
  <c r="W255" s="1"/>
  <c r="O254"/>
  <c r="N254"/>
  <c r="Q254" s="1"/>
  <c r="R254" s="1"/>
  <c r="S254" s="1"/>
  <c r="M254"/>
  <c r="U254" s="1"/>
  <c r="V254" s="1"/>
  <c r="W254" s="1"/>
  <c r="O253"/>
  <c r="N253"/>
  <c r="Q253" s="1"/>
  <c r="M253"/>
  <c r="U253" s="1"/>
  <c r="V253" s="1"/>
  <c r="W253" s="1"/>
  <c r="O252"/>
  <c r="N252"/>
  <c r="Q252" s="1"/>
  <c r="R252" s="1"/>
  <c r="S252" s="1"/>
  <c r="M252"/>
  <c r="U252" s="1"/>
  <c r="V252" s="1"/>
  <c r="W252" s="1"/>
  <c r="O251"/>
  <c r="N251"/>
  <c r="Q251" s="1"/>
  <c r="M251"/>
  <c r="U251" s="1"/>
  <c r="V251" s="1"/>
  <c r="W251" s="1"/>
  <c r="O250"/>
  <c r="N250"/>
  <c r="Q250" s="1"/>
  <c r="R250" s="1"/>
  <c r="S250" s="1"/>
  <c r="M250"/>
  <c r="U250" s="1"/>
  <c r="V250" s="1"/>
  <c r="W250" s="1"/>
  <c r="O249"/>
  <c r="N249"/>
  <c r="Q249" s="1"/>
  <c r="M249"/>
  <c r="U249" s="1"/>
  <c r="V249" s="1"/>
  <c r="W249" s="1"/>
  <c r="O248"/>
  <c r="N248"/>
  <c r="Q248" s="1"/>
  <c r="R248" s="1"/>
  <c r="S248" s="1"/>
  <c r="M248"/>
  <c r="U248" s="1"/>
  <c r="V248" s="1"/>
  <c r="W248" s="1"/>
  <c r="O247"/>
  <c r="N247"/>
  <c r="Q247" s="1"/>
  <c r="M247"/>
  <c r="U247" s="1"/>
  <c r="V247" s="1"/>
  <c r="W247" s="1"/>
  <c r="O246"/>
  <c r="N246"/>
  <c r="Q246" s="1"/>
  <c r="R246" s="1"/>
  <c r="S246" s="1"/>
  <c r="M246"/>
  <c r="U246" s="1"/>
  <c r="V246" s="1"/>
  <c r="W246" s="1"/>
  <c r="O245"/>
  <c r="N245"/>
  <c r="Q245" s="1"/>
  <c r="M245"/>
  <c r="U245" s="1"/>
  <c r="V245" s="1"/>
  <c r="W245" s="1"/>
  <c r="O244"/>
  <c r="N244"/>
  <c r="Q244" s="1"/>
  <c r="R244" s="1"/>
  <c r="S244" s="1"/>
  <c r="M244"/>
  <c r="U244" s="1"/>
  <c r="V244" s="1"/>
  <c r="W244" s="1"/>
  <c r="O243"/>
  <c r="N243"/>
  <c r="Q243" s="1"/>
  <c r="M243"/>
  <c r="U243" s="1"/>
  <c r="V243" s="1"/>
  <c r="W243" s="1"/>
  <c r="O242"/>
  <c r="N242"/>
  <c r="Q242" s="1"/>
  <c r="R242" s="1"/>
  <c r="S242" s="1"/>
  <c r="M242"/>
  <c r="U242" s="1"/>
  <c r="V242" s="1"/>
  <c r="W242" s="1"/>
  <c r="O241"/>
  <c r="N241"/>
  <c r="Q241" s="1"/>
  <c r="M241"/>
  <c r="U241" s="1"/>
  <c r="V241" s="1"/>
  <c r="W241" s="1"/>
  <c r="O240"/>
  <c r="N240"/>
  <c r="Q240" s="1"/>
  <c r="R240" s="1"/>
  <c r="S240" s="1"/>
  <c r="M240"/>
  <c r="U240" s="1"/>
  <c r="V240" s="1"/>
  <c r="W240" s="1"/>
  <c r="O239"/>
  <c r="N239"/>
  <c r="Q239" s="1"/>
  <c r="M239"/>
  <c r="U239" s="1"/>
  <c r="V239" s="1"/>
  <c r="W239" s="1"/>
  <c r="O238"/>
  <c r="N238"/>
  <c r="Q238" s="1"/>
  <c r="R238" s="1"/>
  <c r="S238" s="1"/>
  <c r="M238"/>
  <c r="U238" s="1"/>
  <c r="V238" s="1"/>
  <c r="W238" s="1"/>
  <c r="O237"/>
  <c r="N237"/>
  <c r="Q237" s="1"/>
  <c r="M237"/>
  <c r="U237" s="1"/>
  <c r="V237" s="1"/>
  <c r="W237" s="1"/>
  <c r="O236"/>
  <c r="N236"/>
  <c r="Q236" s="1"/>
  <c r="R236" s="1"/>
  <c r="S236" s="1"/>
  <c r="M236"/>
  <c r="U236" s="1"/>
  <c r="V236" s="1"/>
  <c r="W236" s="1"/>
  <c r="O235"/>
  <c r="N235"/>
  <c r="Q235" s="1"/>
  <c r="M235"/>
  <c r="U235" s="1"/>
  <c r="V235" s="1"/>
  <c r="W235" s="1"/>
  <c r="O234"/>
  <c r="N234"/>
  <c r="Q234" s="1"/>
  <c r="R234" s="1"/>
  <c r="S234" s="1"/>
  <c r="M234"/>
  <c r="U234" s="1"/>
  <c r="V234" s="1"/>
  <c r="W234" s="1"/>
  <c r="O233"/>
  <c r="N233"/>
  <c r="Q233" s="1"/>
  <c r="M233"/>
  <c r="U233" s="1"/>
  <c r="V233" s="1"/>
  <c r="W233" s="1"/>
  <c r="O232"/>
  <c r="N232"/>
  <c r="Q232" s="1"/>
  <c r="R232" s="1"/>
  <c r="S232" s="1"/>
  <c r="M232"/>
  <c r="U232" s="1"/>
  <c r="V232" s="1"/>
  <c r="W232" s="1"/>
  <c r="O231"/>
  <c r="N231"/>
  <c r="Q231" s="1"/>
  <c r="M231"/>
  <c r="O230"/>
  <c r="N230"/>
  <c r="Q230" s="1"/>
  <c r="R230" s="1"/>
  <c r="S230" s="1"/>
  <c r="M230"/>
  <c r="U230" s="1"/>
  <c r="V230" s="1"/>
  <c r="W230" s="1"/>
  <c r="O229"/>
  <c r="N229"/>
  <c r="Q229" s="1"/>
  <c r="M229"/>
  <c r="O228"/>
  <c r="N228"/>
  <c r="Q228" s="1"/>
  <c r="R228" s="1"/>
  <c r="S228" s="1"/>
  <c r="M228"/>
  <c r="U228" s="1"/>
  <c r="V228" s="1"/>
  <c r="W228" s="1"/>
  <c r="O227"/>
  <c r="N227"/>
  <c r="Q227" s="1"/>
  <c r="M227"/>
  <c r="O226"/>
  <c r="N226"/>
  <c r="Q226" s="1"/>
  <c r="R226" s="1"/>
  <c r="S226" s="1"/>
  <c r="M226"/>
  <c r="U226" s="1"/>
  <c r="V226" s="1"/>
  <c r="W226" s="1"/>
  <c r="O225"/>
  <c r="N225"/>
  <c r="Q225" s="1"/>
  <c r="M225"/>
  <c r="O224"/>
  <c r="N224"/>
  <c r="Q224" s="1"/>
  <c r="R224" s="1"/>
  <c r="S224" s="1"/>
  <c r="M224"/>
  <c r="U224" s="1"/>
  <c r="V224" s="1"/>
  <c r="W224" s="1"/>
  <c r="O223"/>
  <c r="N223"/>
  <c r="Q223" s="1"/>
  <c r="M223"/>
  <c r="U223" s="1"/>
  <c r="V223" s="1"/>
  <c r="W223" s="1"/>
  <c r="O222"/>
  <c r="N222"/>
  <c r="Q222" s="1"/>
  <c r="R222" s="1"/>
  <c r="S222" s="1"/>
  <c r="M222"/>
  <c r="U222" s="1"/>
  <c r="V222" s="1"/>
  <c r="W222" s="1"/>
  <c r="O221"/>
  <c r="N221"/>
  <c r="Q221" s="1"/>
  <c r="M221"/>
  <c r="U221" s="1"/>
  <c r="V221" s="1"/>
  <c r="W221" s="1"/>
  <c r="O220"/>
  <c r="N220"/>
  <c r="Q220" s="1"/>
  <c r="R220" s="1"/>
  <c r="S220" s="1"/>
  <c r="M220"/>
  <c r="U220" s="1"/>
  <c r="V220" s="1"/>
  <c r="W220" s="1"/>
  <c r="O219"/>
  <c r="N219"/>
  <c r="Q219" s="1"/>
  <c r="M219"/>
  <c r="U219" s="1"/>
  <c r="V219" s="1"/>
  <c r="W219" s="1"/>
  <c r="O218"/>
  <c r="N218"/>
  <c r="Q218" s="1"/>
  <c r="R218" s="1"/>
  <c r="S218" s="1"/>
  <c r="M218"/>
  <c r="U218" s="1"/>
  <c r="V218" s="1"/>
  <c r="W218" s="1"/>
  <c r="O217"/>
  <c r="N217"/>
  <c r="Q217" s="1"/>
  <c r="M217"/>
  <c r="U217" s="1"/>
  <c r="V217" s="1"/>
  <c r="W217" s="1"/>
  <c r="O216"/>
  <c r="N216"/>
  <c r="Q216" s="1"/>
  <c r="M216"/>
  <c r="U216" s="1"/>
  <c r="V216" s="1"/>
  <c r="W216" s="1"/>
  <c r="O215"/>
  <c r="N215"/>
  <c r="Q215" s="1"/>
  <c r="R215" s="1"/>
  <c r="S215" s="1"/>
  <c r="M215"/>
  <c r="U215" s="1"/>
  <c r="V215" s="1"/>
  <c r="W215" s="1"/>
  <c r="O214"/>
  <c r="N214"/>
  <c r="Q214" s="1"/>
  <c r="M214"/>
  <c r="U214" s="1"/>
  <c r="V214" s="1"/>
  <c r="W214" s="1"/>
  <c r="O213"/>
  <c r="N213"/>
  <c r="Q213" s="1"/>
  <c r="R213" s="1"/>
  <c r="S213" s="1"/>
  <c r="M213"/>
  <c r="U213" s="1"/>
  <c r="V213" s="1"/>
  <c r="W213" s="1"/>
  <c r="O212"/>
  <c r="N212"/>
  <c r="Q212" s="1"/>
  <c r="M212"/>
  <c r="U212" s="1"/>
  <c r="V212" s="1"/>
  <c r="W212" s="1"/>
  <c r="O211"/>
  <c r="N211"/>
  <c r="Q211" s="1"/>
  <c r="R211" s="1"/>
  <c r="S211" s="1"/>
  <c r="M211"/>
  <c r="U211" s="1"/>
  <c r="V211" s="1"/>
  <c r="W211" s="1"/>
  <c r="O210"/>
  <c r="N210"/>
  <c r="Q210" s="1"/>
  <c r="M210"/>
  <c r="U210" s="1"/>
  <c r="V210" s="1"/>
  <c r="W210" s="1"/>
  <c r="O209"/>
  <c r="N209"/>
  <c r="Q209" s="1"/>
  <c r="R209" s="1"/>
  <c r="S209" s="1"/>
  <c r="M209"/>
  <c r="U209" s="1"/>
  <c r="V209" s="1"/>
  <c r="W209" s="1"/>
  <c r="O208"/>
  <c r="N208"/>
  <c r="Q208" s="1"/>
  <c r="M208"/>
  <c r="U208" s="1"/>
  <c r="V208" s="1"/>
  <c r="W208" s="1"/>
  <c r="O207"/>
  <c r="N207"/>
  <c r="Q207" s="1"/>
  <c r="R207" s="1"/>
  <c r="S207" s="1"/>
  <c r="M207"/>
  <c r="U207" s="1"/>
  <c r="V207" s="1"/>
  <c r="W207" s="1"/>
  <c r="O206"/>
  <c r="N206"/>
  <c r="Q206" s="1"/>
  <c r="M206"/>
  <c r="U206" s="1"/>
  <c r="V206" s="1"/>
  <c r="W206" s="1"/>
  <c r="O205"/>
  <c r="N205"/>
  <c r="Q205" s="1"/>
  <c r="R205" s="1"/>
  <c r="S205" s="1"/>
  <c r="M205"/>
  <c r="U205" s="1"/>
  <c r="V205" s="1"/>
  <c r="W205" s="1"/>
  <c r="O204"/>
  <c r="N204"/>
  <c r="Q204" s="1"/>
  <c r="M204"/>
  <c r="U204" s="1"/>
  <c r="V204" s="1"/>
  <c r="W204" s="1"/>
  <c r="O203"/>
  <c r="N203"/>
  <c r="Q203" s="1"/>
  <c r="R203" s="1"/>
  <c r="S203" s="1"/>
  <c r="M203"/>
  <c r="U203" s="1"/>
  <c r="V203" s="1"/>
  <c r="W203" s="1"/>
  <c r="O202"/>
  <c r="N202"/>
  <c r="Q202" s="1"/>
  <c r="M202"/>
  <c r="U202" s="1"/>
  <c r="V202" s="1"/>
  <c r="W202" s="1"/>
  <c r="O201"/>
  <c r="N201"/>
  <c r="Q201" s="1"/>
  <c r="R201" s="1"/>
  <c r="S201" s="1"/>
  <c r="M201"/>
  <c r="U201" s="1"/>
  <c r="V201" s="1"/>
  <c r="W201" s="1"/>
  <c r="O200"/>
  <c r="N200"/>
  <c r="Q200" s="1"/>
  <c r="M200"/>
  <c r="U200" s="1"/>
  <c r="V200" s="1"/>
  <c r="W200" s="1"/>
  <c r="O199"/>
  <c r="N199"/>
  <c r="Q199" s="1"/>
  <c r="R199" s="1"/>
  <c r="S199" s="1"/>
  <c r="M199"/>
  <c r="U199" s="1"/>
  <c r="V199" s="1"/>
  <c r="W199" s="1"/>
  <c r="O198"/>
  <c r="N198"/>
  <c r="Q198" s="1"/>
  <c r="M198"/>
  <c r="U198" s="1"/>
  <c r="V198" s="1"/>
  <c r="W198" s="1"/>
  <c r="O197"/>
  <c r="N197"/>
  <c r="Q197" s="1"/>
  <c r="R197" s="1"/>
  <c r="S197" s="1"/>
  <c r="M197"/>
  <c r="U197" s="1"/>
  <c r="V197" s="1"/>
  <c r="W197" s="1"/>
  <c r="O196"/>
  <c r="N196"/>
  <c r="Q196" s="1"/>
  <c r="M196"/>
  <c r="U196" s="1"/>
  <c r="V196" s="1"/>
  <c r="W196" s="1"/>
  <c r="O195"/>
  <c r="N195"/>
  <c r="Q195" s="1"/>
  <c r="R195" s="1"/>
  <c r="S195" s="1"/>
  <c r="M195"/>
  <c r="U195" s="1"/>
  <c r="V195" s="1"/>
  <c r="W195" s="1"/>
  <c r="O194"/>
  <c r="N194"/>
  <c r="Q194" s="1"/>
  <c r="M194"/>
  <c r="U194" s="1"/>
  <c r="V194" s="1"/>
  <c r="W194" s="1"/>
  <c r="O193"/>
  <c r="N193"/>
  <c r="Q193" s="1"/>
  <c r="R193" s="1"/>
  <c r="S193" s="1"/>
  <c r="M193"/>
  <c r="O192"/>
  <c r="N192"/>
  <c r="Q192" s="1"/>
  <c r="M192"/>
  <c r="U192" s="1"/>
  <c r="V192" s="1"/>
  <c r="W192" s="1"/>
  <c r="O191"/>
  <c r="N191"/>
  <c r="Q191" s="1"/>
  <c r="R191" s="1"/>
  <c r="S191" s="1"/>
  <c r="M191"/>
  <c r="U191" s="1"/>
  <c r="V191" s="1"/>
  <c r="W191" s="1"/>
  <c r="O190"/>
  <c r="N190"/>
  <c r="Q190" s="1"/>
  <c r="M190"/>
  <c r="U190" s="1"/>
  <c r="V190" s="1"/>
  <c r="W190" s="1"/>
  <c r="O189"/>
  <c r="N189"/>
  <c r="Q189" s="1"/>
  <c r="R189" s="1"/>
  <c r="S189" s="1"/>
  <c r="M189"/>
  <c r="U189" s="1"/>
  <c r="V189" s="1"/>
  <c r="W189" s="1"/>
  <c r="O188"/>
  <c r="N188"/>
  <c r="Q188" s="1"/>
  <c r="M188"/>
  <c r="U188" s="1"/>
  <c r="V188" s="1"/>
  <c r="W188" s="1"/>
  <c r="O187"/>
  <c r="N187"/>
  <c r="Q187" s="1"/>
  <c r="R187" s="1"/>
  <c r="S187" s="1"/>
  <c r="M187"/>
  <c r="U187" s="1"/>
  <c r="V187" s="1"/>
  <c r="W187" s="1"/>
  <c r="O186"/>
  <c r="N186"/>
  <c r="Q186" s="1"/>
  <c r="M186"/>
  <c r="U186" s="1"/>
  <c r="V186" s="1"/>
  <c r="W186" s="1"/>
  <c r="O185"/>
  <c r="N185"/>
  <c r="Q185" s="1"/>
  <c r="R185" s="1"/>
  <c r="S185" s="1"/>
  <c r="M185"/>
  <c r="U185" s="1"/>
  <c r="V185" s="1"/>
  <c r="W185" s="1"/>
  <c r="O184"/>
  <c r="N184"/>
  <c r="Q184" s="1"/>
  <c r="M184"/>
  <c r="U184" s="1"/>
  <c r="V184" s="1"/>
  <c r="W184" s="1"/>
  <c r="O183"/>
  <c r="N183"/>
  <c r="Q183" s="1"/>
  <c r="R183" s="1"/>
  <c r="S183" s="1"/>
  <c r="M183"/>
  <c r="U183" s="1"/>
  <c r="V183" s="1"/>
  <c r="W183" s="1"/>
  <c r="O182"/>
  <c r="N182"/>
  <c r="Q182" s="1"/>
  <c r="M182"/>
  <c r="U182" s="1"/>
  <c r="V182" s="1"/>
  <c r="W182" s="1"/>
  <c r="O181"/>
  <c r="N181"/>
  <c r="Q181" s="1"/>
  <c r="R181" s="1"/>
  <c r="S181" s="1"/>
  <c r="M181"/>
  <c r="U181" s="1"/>
  <c r="V181" s="1"/>
  <c r="W181" s="1"/>
  <c r="O180"/>
  <c r="N180"/>
  <c r="Q180" s="1"/>
  <c r="M180"/>
  <c r="U180" s="1"/>
  <c r="V180" s="1"/>
  <c r="W180" s="1"/>
  <c r="O179"/>
  <c r="N179"/>
  <c r="Q179" s="1"/>
  <c r="R179" s="1"/>
  <c r="S179" s="1"/>
  <c r="M179"/>
  <c r="U179" s="1"/>
  <c r="V179" s="1"/>
  <c r="W179" s="1"/>
  <c r="O178"/>
  <c r="N178"/>
  <c r="Q178" s="1"/>
  <c r="M178"/>
  <c r="U178" s="1"/>
  <c r="V178" s="1"/>
  <c r="W178" s="1"/>
  <c r="O177"/>
  <c r="N177"/>
  <c r="Q177" s="1"/>
  <c r="R177" s="1"/>
  <c r="S177" s="1"/>
  <c r="M177"/>
  <c r="U177" s="1"/>
  <c r="V177" s="1"/>
  <c r="W177" s="1"/>
  <c r="O176"/>
  <c r="N176"/>
  <c r="Q176" s="1"/>
  <c r="M176"/>
  <c r="U176" s="1"/>
  <c r="V176" s="1"/>
  <c r="W176" s="1"/>
  <c r="O175"/>
  <c r="N175"/>
  <c r="Q175" s="1"/>
  <c r="R175" s="1"/>
  <c r="S175" s="1"/>
  <c r="M175"/>
  <c r="U175" s="1"/>
  <c r="V175" s="1"/>
  <c r="W175" s="1"/>
  <c r="O174"/>
  <c r="N174"/>
  <c r="Q174" s="1"/>
  <c r="M174"/>
  <c r="U174" s="1"/>
  <c r="V174" s="1"/>
  <c r="W174" s="1"/>
  <c r="O173"/>
  <c r="N173"/>
  <c r="Q173" s="1"/>
  <c r="R173" s="1"/>
  <c r="S173" s="1"/>
  <c r="M173"/>
  <c r="U173" s="1"/>
  <c r="V173" s="1"/>
  <c r="W173" s="1"/>
  <c r="O172"/>
  <c r="N172"/>
  <c r="Q172" s="1"/>
  <c r="M172"/>
  <c r="U172" s="1"/>
  <c r="V172" s="1"/>
  <c r="W172" s="1"/>
  <c r="O171"/>
  <c r="N171"/>
  <c r="Q171" s="1"/>
  <c r="R171" s="1"/>
  <c r="S171" s="1"/>
  <c r="M171"/>
  <c r="U171" s="1"/>
  <c r="V171" s="1"/>
  <c r="W171" s="1"/>
  <c r="O170"/>
  <c r="N170"/>
  <c r="Q170" s="1"/>
  <c r="M170"/>
  <c r="U170" s="1"/>
  <c r="V170" s="1"/>
  <c r="W170" s="1"/>
  <c r="O169"/>
  <c r="N169"/>
  <c r="Q169" s="1"/>
  <c r="R169" s="1"/>
  <c r="S169" s="1"/>
  <c r="M169"/>
  <c r="U169" s="1"/>
  <c r="V169" s="1"/>
  <c r="W169" s="1"/>
  <c r="O168"/>
  <c r="N168"/>
  <c r="Q168" s="1"/>
  <c r="M168"/>
  <c r="U168" s="1"/>
  <c r="V168" s="1"/>
  <c r="W168" s="1"/>
  <c r="O167"/>
  <c r="N167"/>
  <c r="Q167" s="1"/>
  <c r="R167" s="1"/>
  <c r="S167" s="1"/>
  <c r="M167"/>
  <c r="U167" s="1"/>
  <c r="V167" s="1"/>
  <c r="W167" s="1"/>
  <c r="O166"/>
  <c r="N166"/>
  <c r="Q166" s="1"/>
  <c r="M166"/>
  <c r="U166" s="1"/>
  <c r="V166" s="1"/>
  <c r="W166" s="1"/>
  <c r="O165"/>
  <c r="N165"/>
  <c r="Q165" s="1"/>
  <c r="R165" s="1"/>
  <c r="S165" s="1"/>
  <c r="M165"/>
  <c r="U165" s="1"/>
  <c r="V165" s="1"/>
  <c r="W165" s="1"/>
  <c r="O164"/>
  <c r="N164"/>
  <c r="Q164" s="1"/>
  <c r="M164"/>
  <c r="U164" s="1"/>
  <c r="V164" s="1"/>
  <c r="W164" s="1"/>
  <c r="O163"/>
  <c r="N163"/>
  <c r="Q163" s="1"/>
  <c r="R163" s="1"/>
  <c r="S163" s="1"/>
  <c r="M163"/>
  <c r="U163" s="1"/>
  <c r="V163" s="1"/>
  <c r="W163" s="1"/>
  <c r="O162"/>
  <c r="N162"/>
  <c r="Q162" s="1"/>
  <c r="M162"/>
  <c r="U162" s="1"/>
  <c r="V162" s="1"/>
  <c r="W162" s="1"/>
  <c r="O161"/>
  <c r="N161"/>
  <c r="Q161" s="1"/>
  <c r="R161" s="1"/>
  <c r="S161" s="1"/>
  <c r="M161"/>
  <c r="U161" s="1"/>
  <c r="V161" s="1"/>
  <c r="W161" s="1"/>
  <c r="O160"/>
  <c r="N160"/>
  <c r="Q160" s="1"/>
  <c r="M160"/>
  <c r="U160" s="1"/>
  <c r="V160" s="1"/>
  <c r="W160" s="1"/>
  <c r="O159"/>
  <c r="N159"/>
  <c r="Q159" s="1"/>
  <c r="R159" s="1"/>
  <c r="S159" s="1"/>
  <c r="M159"/>
  <c r="U159" s="1"/>
  <c r="V159" s="1"/>
  <c r="W159" s="1"/>
  <c r="O158"/>
  <c r="N158"/>
  <c r="Q158" s="1"/>
  <c r="M158"/>
  <c r="U158" s="1"/>
  <c r="V158" s="1"/>
  <c r="W158" s="1"/>
  <c r="O157"/>
  <c r="N157"/>
  <c r="Q157" s="1"/>
  <c r="R157" s="1"/>
  <c r="S157" s="1"/>
  <c r="M157"/>
  <c r="O156"/>
  <c r="N156"/>
  <c r="Q156" s="1"/>
  <c r="R156" s="1"/>
  <c r="S156" s="1"/>
  <c r="M156"/>
  <c r="O155"/>
  <c r="N155"/>
  <c r="Q155" s="1"/>
  <c r="M155"/>
  <c r="U155" s="1"/>
  <c r="V155" s="1"/>
  <c r="W155" s="1"/>
  <c r="O154"/>
  <c r="N154"/>
  <c r="Q154" s="1"/>
  <c r="R154" s="1"/>
  <c r="S154" s="1"/>
  <c r="M154"/>
  <c r="O153"/>
  <c r="N153"/>
  <c r="Q153" s="1"/>
  <c r="M153"/>
  <c r="U153" s="1"/>
  <c r="V153" s="1"/>
  <c r="W153" s="1"/>
  <c r="O152"/>
  <c r="N152"/>
  <c r="Q152" s="1"/>
  <c r="R152" s="1"/>
  <c r="S152" s="1"/>
  <c r="M152"/>
  <c r="O151"/>
  <c r="N151"/>
  <c r="Q151" s="1"/>
  <c r="M151"/>
  <c r="U151" s="1"/>
  <c r="V151" s="1"/>
  <c r="W151" s="1"/>
  <c r="O150"/>
  <c r="N150"/>
  <c r="Q150" s="1"/>
  <c r="R150" s="1"/>
  <c r="S150" s="1"/>
  <c r="M150"/>
  <c r="O149"/>
  <c r="N149"/>
  <c r="Q149" s="1"/>
  <c r="M149"/>
  <c r="U149" s="1"/>
  <c r="V149" s="1"/>
  <c r="W149" s="1"/>
  <c r="O148"/>
  <c r="N148"/>
  <c r="Q148" s="1"/>
  <c r="R148" s="1"/>
  <c r="S148" s="1"/>
  <c r="M148"/>
  <c r="O147"/>
  <c r="N147"/>
  <c r="Q147" s="1"/>
  <c r="M147"/>
  <c r="U147" s="1"/>
  <c r="V147" s="1"/>
  <c r="W147" s="1"/>
  <c r="O146"/>
  <c r="N146"/>
  <c r="Q146" s="1"/>
  <c r="R146" s="1"/>
  <c r="S146" s="1"/>
  <c r="M146"/>
  <c r="O145"/>
  <c r="N145"/>
  <c r="Q145" s="1"/>
  <c r="M145"/>
  <c r="U145" s="1"/>
  <c r="V145" s="1"/>
  <c r="W145" s="1"/>
  <c r="O144"/>
  <c r="N144"/>
  <c r="Q144" s="1"/>
  <c r="R144" s="1"/>
  <c r="S144" s="1"/>
  <c r="M144"/>
  <c r="O143"/>
  <c r="N143"/>
  <c r="Q143" s="1"/>
  <c r="M143"/>
  <c r="U143" s="1"/>
  <c r="V143" s="1"/>
  <c r="W143" s="1"/>
  <c r="O142"/>
  <c r="N142"/>
  <c r="Q142" s="1"/>
  <c r="R142" s="1"/>
  <c r="S142" s="1"/>
  <c r="M142"/>
  <c r="O141"/>
  <c r="N141"/>
  <c r="Q141" s="1"/>
  <c r="M141"/>
  <c r="U141" s="1"/>
  <c r="V141" s="1"/>
  <c r="W141" s="1"/>
  <c r="O140"/>
  <c r="N140"/>
  <c r="Q140" s="1"/>
  <c r="R140" s="1"/>
  <c r="S140" s="1"/>
  <c r="M140"/>
  <c r="O139"/>
  <c r="N139"/>
  <c r="Q139" s="1"/>
  <c r="M139"/>
  <c r="U139" s="1"/>
  <c r="V139" s="1"/>
  <c r="W139" s="1"/>
  <c r="O138"/>
  <c r="N138"/>
  <c r="Q138" s="1"/>
  <c r="R138" s="1"/>
  <c r="S138" s="1"/>
  <c r="M138"/>
  <c r="O137"/>
  <c r="N137"/>
  <c r="Q137" s="1"/>
  <c r="M137"/>
  <c r="U137" s="1"/>
  <c r="V137" s="1"/>
  <c r="W137" s="1"/>
  <c r="O136"/>
  <c r="N136"/>
  <c r="Q136" s="1"/>
  <c r="R136" s="1"/>
  <c r="S136" s="1"/>
  <c r="M136"/>
  <c r="O135"/>
  <c r="N135"/>
  <c r="Q135" s="1"/>
  <c r="M135"/>
  <c r="U135" s="1"/>
  <c r="V135" s="1"/>
  <c r="W135" s="1"/>
  <c r="O134"/>
  <c r="N134"/>
  <c r="Q134" s="1"/>
  <c r="R134" s="1"/>
  <c r="S134" s="1"/>
  <c r="M134"/>
  <c r="O133"/>
  <c r="N133"/>
  <c r="Q133" s="1"/>
  <c r="M133"/>
  <c r="U133" s="1"/>
  <c r="V133" s="1"/>
  <c r="W133" s="1"/>
  <c r="O132"/>
  <c r="N132"/>
  <c r="Q132" s="1"/>
  <c r="R132" s="1"/>
  <c r="S132" s="1"/>
  <c r="M132"/>
  <c r="O131"/>
  <c r="N131"/>
  <c r="Q131" s="1"/>
  <c r="M131"/>
  <c r="U131" s="1"/>
  <c r="V131" s="1"/>
  <c r="W131" s="1"/>
  <c r="O130"/>
  <c r="N130"/>
  <c r="Q130" s="1"/>
  <c r="R130" s="1"/>
  <c r="S130" s="1"/>
  <c r="M130"/>
  <c r="O129"/>
  <c r="N129"/>
  <c r="Q129" s="1"/>
  <c r="M129"/>
  <c r="U129" s="1"/>
  <c r="V129" s="1"/>
  <c r="W129" s="1"/>
  <c r="O128"/>
  <c r="N128"/>
  <c r="Q128" s="1"/>
  <c r="R128" s="1"/>
  <c r="S128" s="1"/>
  <c r="M128"/>
  <c r="O127"/>
  <c r="N127"/>
  <c r="Q127" s="1"/>
  <c r="M127"/>
  <c r="U127" s="1"/>
  <c r="V127" s="1"/>
  <c r="W127" s="1"/>
  <c r="O126"/>
  <c r="N126"/>
  <c r="Q126" s="1"/>
  <c r="M126"/>
  <c r="U126" s="1"/>
  <c r="V126" s="1"/>
  <c r="W126" s="1"/>
  <c r="O125"/>
  <c r="N125"/>
  <c r="Q125" s="1"/>
  <c r="R125" s="1"/>
  <c r="S125" s="1"/>
  <c r="M125"/>
  <c r="O124"/>
  <c r="N124"/>
  <c r="Q124" s="1"/>
  <c r="M124"/>
  <c r="U124" s="1"/>
  <c r="V124" s="1"/>
  <c r="W124" s="1"/>
  <c r="O123"/>
  <c r="N123"/>
  <c r="Q123" s="1"/>
  <c r="R123" s="1"/>
  <c r="S123" s="1"/>
  <c r="M123"/>
  <c r="O122"/>
  <c r="N122"/>
  <c r="Q122" s="1"/>
  <c r="M122"/>
  <c r="U122" s="1"/>
  <c r="V122" s="1"/>
  <c r="W122" s="1"/>
  <c r="O121"/>
  <c r="N121"/>
  <c r="Q121" s="1"/>
  <c r="R121" s="1"/>
  <c r="S121" s="1"/>
  <c r="M121"/>
  <c r="O120"/>
  <c r="N120"/>
  <c r="Q120" s="1"/>
  <c r="M120"/>
  <c r="U120" s="1"/>
  <c r="V120" s="1"/>
  <c r="W120" s="1"/>
  <c r="O119"/>
  <c r="N119"/>
  <c r="Q119" s="1"/>
  <c r="R119" s="1"/>
  <c r="S119" s="1"/>
  <c r="M119"/>
  <c r="O118"/>
  <c r="N118"/>
  <c r="Q118" s="1"/>
  <c r="M118"/>
  <c r="U118" s="1"/>
  <c r="V118" s="1"/>
  <c r="W118" s="1"/>
  <c r="O117"/>
  <c r="N117"/>
  <c r="Q117" s="1"/>
  <c r="R117" s="1"/>
  <c r="S117" s="1"/>
  <c r="M117"/>
  <c r="O116"/>
  <c r="N116"/>
  <c r="Q116" s="1"/>
  <c r="M116"/>
  <c r="U116" s="1"/>
  <c r="V116" s="1"/>
  <c r="W116" s="1"/>
  <c r="O115"/>
  <c r="N115"/>
  <c r="Q115" s="1"/>
  <c r="R115" s="1"/>
  <c r="S115" s="1"/>
  <c r="M115"/>
  <c r="O114"/>
  <c r="N114"/>
  <c r="Q114" s="1"/>
  <c r="M114"/>
  <c r="U114" s="1"/>
  <c r="V114" s="1"/>
  <c r="W114" s="1"/>
  <c r="O113"/>
  <c r="N113"/>
  <c r="Q113" s="1"/>
  <c r="R113" s="1"/>
  <c r="S113" s="1"/>
  <c r="M113"/>
  <c r="O112"/>
  <c r="N112"/>
  <c r="Q112" s="1"/>
  <c r="M112"/>
  <c r="U112" s="1"/>
  <c r="V112" s="1"/>
  <c r="W112" s="1"/>
  <c r="O111"/>
  <c r="N111"/>
  <c r="Q111" s="1"/>
  <c r="R111" s="1"/>
  <c r="S111" s="1"/>
  <c r="M111"/>
  <c r="O110"/>
  <c r="N110"/>
  <c r="Q110" s="1"/>
  <c r="M110"/>
  <c r="U110" s="1"/>
  <c r="V110" s="1"/>
  <c r="W110" s="1"/>
  <c r="O109"/>
  <c r="N109"/>
  <c r="Q109" s="1"/>
  <c r="R109" s="1"/>
  <c r="S109" s="1"/>
  <c r="M109"/>
  <c r="O108"/>
  <c r="N108"/>
  <c r="Q108" s="1"/>
  <c r="M108"/>
  <c r="U108" s="1"/>
  <c r="V108" s="1"/>
  <c r="W108" s="1"/>
  <c r="O107"/>
  <c r="N107"/>
  <c r="Q107" s="1"/>
  <c r="R107" s="1"/>
  <c r="S107" s="1"/>
  <c r="M107"/>
  <c r="O106"/>
  <c r="N106"/>
  <c r="Q106" s="1"/>
  <c r="M106"/>
  <c r="U106" s="1"/>
  <c r="V106" s="1"/>
  <c r="W106" s="1"/>
  <c r="O105"/>
  <c r="N105"/>
  <c r="Q105" s="1"/>
  <c r="R105" s="1"/>
  <c r="S105" s="1"/>
  <c r="M105"/>
  <c r="O104"/>
  <c r="N104"/>
  <c r="Q104" s="1"/>
  <c r="M104"/>
  <c r="U104" s="1"/>
  <c r="V104" s="1"/>
  <c r="W104" s="1"/>
  <c r="O103"/>
  <c r="N103"/>
  <c r="Q103" s="1"/>
  <c r="R103" s="1"/>
  <c r="S103" s="1"/>
  <c r="M103"/>
  <c r="O102"/>
  <c r="N102"/>
  <c r="Q102" s="1"/>
  <c r="M102"/>
  <c r="U102" s="1"/>
  <c r="V102" s="1"/>
  <c r="W102" s="1"/>
  <c r="O101"/>
  <c r="N101"/>
  <c r="Q101" s="1"/>
  <c r="R101" s="1"/>
  <c r="S101" s="1"/>
  <c r="M101"/>
  <c r="U101" s="1"/>
  <c r="V101" s="1"/>
  <c r="W101" s="1"/>
  <c r="O100"/>
  <c r="N100"/>
  <c r="Q100" s="1"/>
  <c r="M100"/>
  <c r="U100" s="1"/>
  <c r="V100" s="1"/>
  <c r="W100" s="1"/>
  <c r="O99"/>
  <c r="N99"/>
  <c r="Q99" s="1"/>
  <c r="R99" s="1"/>
  <c r="S99" s="1"/>
  <c r="M99"/>
  <c r="U99" s="1"/>
  <c r="V99" s="1"/>
  <c r="W99" s="1"/>
  <c r="O98"/>
  <c r="N98"/>
  <c r="Q98" s="1"/>
  <c r="M98"/>
  <c r="U98" s="1"/>
  <c r="V98" s="1"/>
  <c r="W98" s="1"/>
  <c r="O97"/>
  <c r="N97"/>
  <c r="Q97" s="1"/>
  <c r="R97" s="1"/>
  <c r="S97" s="1"/>
  <c r="M97"/>
  <c r="U97" s="1"/>
  <c r="V97" s="1"/>
  <c r="W97" s="1"/>
  <c r="O96"/>
  <c r="N96"/>
  <c r="Q96" s="1"/>
  <c r="M96"/>
  <c r="U96" s="1"/>
  <c r="V96" s="1"/>
  <c r="W96" s="1"/>
  <c r="O95"/>
  <c r="N95"/>
  <c r="Q95" s="1"/>
  <c r="R95" s="1"/>
  <c r="S95" s="1"/>
  <c r="M95"/>
  <c r="U95" s="1"/>
  <c r="V95" s="1"/>
  <c r="W95" s="1"/>
  <c r="O94"/>
  <c r="N94"/>
  <c r="Q94" s="1"/>
  <c r="M94"/>
  <c r="U94" s="1"/>
  <c r="V94" s="1"/>
  <c r="W94" s="1"/>
  <c r="O93"/>
  <c r="N93"/>
  <c r="Q93" s="1"/>
  <c r="R93" s="1"/>
  <c r="S93" s="1"/>
  <c r="M93"/>
  <c r="U93" s="1"/>
  <c r="V93" s="1"/>
  <c r="W93" s="1"/>
  <c r="O92"/>
  <c r="N92"/>
  <c r="Q92" s="1"/>
  <c r="M92"/>
  <c r="U92" s="1"/>
  <c r="V92" s="1"/>
  <c r="W92" s="1"/>
  <c r="O91"/>
  <c r="N91"/>
  <c r="Q91" s="1"/>
  <c r="R91" s="1"/>
  <c r="S91" s="1"/>
  <c r="M91"/>
  <c r="U91" s="1"/>
  <c r="V91" s="1"/>
  <c r="W91" s="1"/>
  <c r="O90"/>
  <c r="N90"/>
  <c r="Q90" s="1"/>
  <c r="M90"/>
  <c r="U90" s="1"/>
  <c r="V90" s="1"/>
  <c r="W90" s="1"/>
  <c r="O89"/>
  <c r="N89"/>
  <c r="Q89" s="1"/>
  <c r="R89" s="1"/>
  <c r="S89" s="1"/>
  <c r="M89"/>
  <c r="U89" s="1"/>
  <c r="V89" s="1"/>
  <c r="W89" s="1"/>
  <c r="O88"/>
  <c r="N88"/>
  <c r="Q88" s="1"/>
  <c r="M88"/>
  <c r="U88" s="1"/>
  <c r="V88" s="1"/>
  <c r="W88" s="1"/>
  <c r="O87"/>
  <c r="N87"/>
  <c r="Q87" s="1"/>
  <c r="R87" s="1"/>
  <c r="S87" s="1"/>
  <c r="M87"/>
  <c r="U87" s="1"/>
  <c r="V87" s="1"/>
  <c r="W87" s="1"/>
  <c r="O86"/>
  <c r="N86"/>
  <c r="Q86" s="1"/>
  <c r="M86"/>
  <c r="U86" s="1"/>
  <c r="V86" s="1"/>
  <c r="W86" s="1"/>
  <c r="O85"/>
  <c r="N85"/>
  <c r="Q85" s="1"/>
  <c r="R85" s="1"/>
  <c r="S85" s="1"/>
  <c r="M85"/>
  <c r="U85" s="1"/>
  <c r="V85" s="1"/>
  <c r="W85" s="1"/>
  <c r="O84"/>
  <c r="N84"/>
  <c r="Q84" s="1"/>
  <c r="M84"/>
  <c r="U84" s="1"/>
  <c r="V84" s="1"/>
  <c r="W84" s="1"/>
  <c r="O83"/>
  <c r="N83"/>
  <c r="Q83" s="1"/>
  <c r="R83" s="1"/>
  <c r="S83" s="1"/>
  <c r="M83"/>
  <c r="U83" s="1"/>
  <c r="V83" s="1"/>
  <c r="W83" s="1"/>
  <c r="O82"/>
  <c r="N82"/>
  <c r="Q82" s="1"/>
  <c r="M82"/>
  <c r="U82" s="1"/>
  <c r="V82" s="1"/>
  <c r="W82" s="1"/>
  <c r="O81"/>
  <c r="N81"/>
  <c r="Q81" s="1"/>
  <c r="R81" s="1"/>
  <c r="S81" s="1"/>
  <c r="M81"/>
  <c r="U81" s="1"/>
  <c r="V81" s="1"/>
  <c r="W81" s="1"/>
  <c r="O80"/>
  <c r="N80"/>
  <c r="Q80" s="1"/>
  <c r="M80"/>
  <c r="U80" s="1"/>
  <c r="V80" s="1"/>
  <c r="W80" s="1"/>
  <c r="O79"/>
  <c r="N79"/>
  <c r="Q79" s="1"/>
  <c r="R79" s="1"/>
  <c r="S79" s="1"/>
  <c r="M79"/>
  <c r="U79" s="1"/>
  <c r="V79" s="1"/>
  <c r="W79" s="1"/>
  <c r="O78"/>
  <c r="N78"/>
  <c r="Q78" s="1"/>
  <c r="M78"/>
  <c r="U78" s="1"/>
  <c r="V78" s="1"/>
  <c r="W78" s="1"/>
  <c r="O77"/>
  <c r="N77"/>
  <c r="Q77" s="1"/>
  <c r="R77" s="1"/>
  <c r="S77" s="1"/>
  <c r="M77"/>
  <c r="U77" s="1"/>
  <c r="V77" s="1"/>
  <c r="W77" s="1"/>
  <c r="O76"/>
  <c r="N76"/>
  <c r="Q76" s="1"/>
  <c r="M76"/>
  <c r="U76" s="1"/>
  <c r="V76" s="1"/>
  <c r="W76" s="1"/>
  <c r="O75"/>
  <c r="N75"/>
  <c r="Q75" s="1"/>
  <c r="R75" s="1"/>
  <c r="S75" s="1"/>
  <c r="M75"/>
  <c r="U75" s="1"/>
  <c r="V75" s="1"/>
  <c r="W75" s="1"/>
  <c r="O74"/>
  <c r="N74"/>
  <c r="Q74" s="1"/>
  <c r="M74"/>
  <c r="U74" s="1"/>
  <c r="V74" s="1"/>
  <c r="W74" s="1"/>
  <c r="O73"/>
  <c r="N73"/>
  <c r="Q73" s="1"/>
  <c r="R73" s="1"/>
  <c r="S73" s="1"/>
  <c r="M73"/>
  <c r="U73" s="1"/>
  <c r="V73" s="1"/>
  <c r="W73" s="1"/>
  <c r="O72"/>
  <c r="N72"/>
  <c r="Q72" s="1"/>
  <c r="M72"/>
  <c r="U72" s="1"/>
  <c r="V72" s="1"/>
  <c r="W72" s="1"/>
  <c r="O71"/>
  <c r="N71"/>
  <c r="Q71" s="1"/>
  <c r="R71" s="1"/>
  <c r="S71" s="1"/>
  <c r="M71"/>
  <c r="U71" s="1"/>
  <c r="V71" s="1"/>
  <c r="W71" s="1"/>
  <c r="O70"/>
  <c r="N70"/>
  <c r="Q70" s="1"/>
  <c r="M70"/>
  <c r="O69"/>
  <c r="N69"/>
  <c r="Q69" s="1"/>
  <c r="R69" s="1"/>
  <c r="S69" s="1"/>
  <c r="M69"/>
  <c r="U69" s="1"/>
  <c r="V69" s="1"/>
  <c r="W69" s="1"/>
  <c r="O68"/>
  <c r="N68"/>
  <c r="Q68" s="1"/>
  <c r="M68"/>
  <c r="O67"/>
  <c r="N67"/>
  <c r="Q67" s="1"/>
  <c r="R67" s="1"/>
  <c r="S67" s="1"/>
  <c r="M67"/>
  <c r="U67" s="1"/>
  <c r="V67" s="1"/>
  <c r="W67" s="1"/>
  <c r="O66"/>
  <c r="N66"/>
  <c r="Q66" s="1"/>
  <c r="R66" s="1"/>
  <c r="S66" s="1"/>
  <c r="M66"/>
  <c r="U66" s="1"/>
  <c r="V66" s="1"/>
  <c r="W66" s="1"/>
  <c r="O65"/>
  <c r="N65"/>
  <c r="Q65" s="1"/>
  <c r="M65"/>
  <c r="O64"/>
  <c r="N64"/>
  <c r="Q64" s="1"/>
  <c r="R64" s="1"/>
  <c r="S64" s="1"/>
  <c r="M64"/>
  <c r="U64" s="1"/>
  <c r="V64" s="1"/>
  <c r="W64" s="1"/>
  <c r="O63"/>
  <c r="N63"/>
  <c r="Q63" s="1"/>
  <c r="M63"/>
  <c r="U63" s="1"/>
  <c r="V63" s="1"/>
  <c r="W63" s="1"/>
  <c r="O62"/>
  <c r="N62"/>
  <c r="Q62" s="1"/>
  <c r="R62" s="1"/>
  <c r="S62" s="1"/>
  <c r="M62"/>
  <c r="U62" s="1"/>
  <c r="V62" s="1"/>
  <c r="W62" s="1"/>
  <c r="O61"/>
  <c r="N61"/>
  <c r="Q61" s="1"/>
  <c r="M61"/>
  <c r="U61" s="1"/>
  <c r="V61" s="1"/>
  <c r="W61" s="1"/>
  <c r="O60"/>
  <c r="N60"/>
  <c r="Q60" s="1"/>
  <c r="R60" s="1"/>
  <c r="S60" s="1"/>
  <c r="M60"/>
  <c r="U60" s="1"/>
  <c r="V60" s="1"/>
  <c r="W60" s="1"/>
  <c r="O59"/>
  <c r="N59"/>
  <c r="Q59" s="1"/>
  <c r="M59"/>
  <c r="U59" s="1"/>
  <c r="V59" s="1"/>
  <c r="W59" s="1"/>
  <c r="O58"/>
  <c r="N58"/>
  <c r="Q58" s="1"/>
  <c r="R58" s="1"/>
  <c r="S58" s="1"/>
  <c r="M58"/>
  <c r="U58" s="1"/>
  <c r="V58" s="1"/>
  <c r="W58" s="1"/>
  <c r="O57"/>
  <c r="N57"/>
  <c r="Q57" s="1"/>
  <c r="M57"/>
  <c r="U57" s="1"/>
  <c r="V57" s="1"/>
  <c r="W57" s="1"/>
  <c r="O56"/>
  <c r="N56"/>
  <c r="Q56" s="1"/>
  <c r="R56" s="1"/>
  <c r="S56" s="1"/>
  <c r="M56"/>
  <c r="U56" s="1"/>
  <c r="V56" s="1"/>
  <c r="W56" s="1"/>
  <c r="O55"/>
  <c r="N55"/>
  <c r="Q55" s="1"/>
  <c r="M55"/>
  <c r="U55" s="1"/>
  <c r="V55" s="1"/>
  <c r="W55" s="1"/>
  <c r="O54"/>
  <c r="N54"/>
  <c r="Q54" s="1"/>
  <c r="M54"/>
  <c r="O53"/>
  <c r="N53"/>
  <c r="Q53" s="1"/>
  <c r="R53" s="1"/>
  <c r="S53" s="1"/>
  <c r="M53"/>
  <c r="U53" s="1"/>
  <c r="V53" s="1"/>
  <c r="W53" s="1"/>
  <c r="O52"/>
  <c r="N52"/>
  <c r="Q52" s="1"/>
  <c r="M52"/>
  <c r="O51"/>
  <c r="N51"/>
  <c r="Q51" s="1"/>
  <c r="R51" s="1"/>
  <c r="S51" s="1"/>
  <c r="M51"/>
  <c r="U51" s="1"/>
  <c r="V51" s="1"/>
  <c r="W51" s="1"/>
  <c r="O50"/>
  <c r="N50"/>
  <c r="Q50" s="1"/>
  <c r="M50"/>
  <c r="O49"/>
  <c r="N49"/>
  <c r="Q49" s="1"/>
  <c r="R49" s="1"/>
  <c r="S49" s="1"/>
  <c r="M49"/>
  <c r="U49" s="1"/>
  <c r="V49" s="1"/>
  <c r="W49" s="1"/>
  <c r="O48"/>
  <c r="N48"/>
  <c r="Q48" s="1"/>
  <c r="M48"/>
  <c r="O47"/>
  <c r="N47"/>
  <c r="Q47" s="1"/>
  <c r="R47" s="1"/>
  <c r="S47" s="1"/>
  <c r="M47"/>
  <c r="U47" s="1"/>
  <c r="V47" s="1"/>
  <c r="W47" s="1"/>
  <c r="O46"/>
  <c r="N46"/>
  <c r="Q46" s="1"/>
  <c r="M46"/>
  <c r="O45"/>
  <c r="N45"/>
  <c r="Q45" s="1"/>
  <c r="R45" s="1"/>
  <c r="S45" s="1"/>
  <c r="M45"/>
  <c r="U45" s="1"/>
  <c r="V45" s="1"/>
  <c r="W45" s="1"/>
  <c r="O44"/>
  <c r="N44"/>
  <c r="Q44" s="1"/>
  <c r="M44"/>
  <c r="O43"/>
  <c r="N43"/>
  <c r="Q43" s="1"/>
  <c r="R43" s="1"/>
  <c r="S43" s="1"/>
  <c r="M43"/>
  <c r="U43" s="1"/>
  <c r="V43" s="1"/>
  <c r="W43" s="1"/>
  <c r="O42"/>
  <c r="N42"/>
  <c r="Q42" s="1"/>
  <c r="R42" s="1"/>
  <c r="S42" s="1"/>
  <c r="M42"/>
  <c r="U42" s="1"/>
  <c r="V42" s="1"/>
  <c r="W42" s="1"/>
  <c r="O41"/>
  <c r="N41"/>
  <c r="Q41" s="1"/>
  <c r="M41"/>
  <c r="U41" s="1"/>
  <c r="V41" s="1"/>
  <c r="W41" s="1"/>
  <c r="O40"/>
  <c r="N40"/>
  <c r="Q40" s="1"/>
  <c r="R40" s="1"/>
  <c r="S40" s="1"/>
  <c r="M40"/>
  <c r="U40" s="1"/>
  <c r="V40" s="1"/>
  <c r="W40" s="1"/>
  <c r="O39"/>
  <c r="N39"/>
  <c r="Q39" s="1"/>
  <c r="M39"/>
  <c r="U39" s="1"/>
  <c r="V39" s="1"/>
  <c r="W39" s="1"/>
  <c r="O38"/>
  <c r="N38"/>
  <c r="Q38" s="1"/>
  <c r="R38" s="1"/>
  <c r="S38" s="1"/>
  <c r="M38"/>
  <c r="U38" s="1"/>
  <c r="V38" s="1"/>
  <c r="W38" s="1"/>
  <c r="O37"/>
  <c r="N37"/>
  <c r="Q37" s="1"/>
  <c r="M37"/>
  <c r="U37" s="1"/>
  <c r="V37" s="1"/>
  <c r="W37" s="1"/>
  <c r="O36"/>
  <c r="N36"/>
  <c r="Q36" s="1"/>
  <c r="R36" s="1"/>
  <c r="S36" s="1"/>
  <c r="M36"/>
  <c r="U36" s="1"/>
  <c r="V36" s="1"/>
  <c r="W36" s="1"/>
  <c r="O35"/>
  <c r="N35"/>
  <c r="Q35" s="1"/>
  <c r="M35"/>
  <c r="U35" s="1"/>
  <c r="V35" s="1"/>
  <c r="W35" s="1"/>
  <c r="O34"/>
  <c r="N34"/>
  <c r="Q34" s="1"/>
  <c r="R34" s="1"/>
  <c r="S34" s="1"/>
  <c r="M34"/>
  <c r="U34" s="1"/>
  <c r="V34" s="1"/>
  <c r="W34" s="1"/>
  <c r="O33"/>
  <c r="N33"/>
  <c r="Q33" s="1"/>
  <c r="M33"/>
  <c r="U33" s="1"/>
  <c r="V33" s="1"/>
  <c r="W33" s="1"/>
  <c r="O32"/>
  <c r="N32"/>
  <c r="Q32" s="1"/>
  <c r="R32" s="1"/>
  <c r="S32" s="1"/>
  <c r="M32"/>
  <c r="U32" s="1"/>
  <c r="V32" s="1"/>
  <c r="W32" s="1"/>
  <c r="O31"/>
  <c r="N31"/>
  <c r="Q31" s="1"/>
  <c r="M31"/>
  <c r="U31" s="1"/>
  <c r="V31" s="1"/>
  <c r="W31" s="1"/>
  <c r="O30"/>
  <c r="N30"/>
  <c r="Q30" s="1"/>
  <c r="M30"/>
  <c r="O29"/>
  <c r="N29"/>
  <c r="Q29" s="1"/>
  <c r="R29" s="1"/>
  <c r="S29" s="1"/>
  <c r="M29"/>
  <c r="U29" s="1"/>
  <c r="V29" s="1"/>
  <c r="W29" s="1"/>
  <c r="O28"/>
  <c r="N28"/>
  <c r="Q28" s="1"/>
  <c r="M28"/>
  <c r="O27"/>
  <c r="N27"/>
  <c r="Q27" s="1"/>
  <c r="R27" s="1"/>
  <c r="S27" s="1"/>
  <c r="M27"/>
  <c r="U27" s="1"/>
  <c r="V27" s="1"/>
  <c r="W27" s="1"/>
  <c r="O26"/>
  <c r="N26"/>
  <c r="Q26" s="1"/>
  <c r="M26"/>
  <c r="O25"/>
  <c r="N25"/>
  <c r="Q25" s="1"/>
  <c r="R25" s="1"/>
  <c r="S25" s="1"/>
  <c r="M25"/>
  <c r="U25" s="1"/>
  <c r="V25" s="1"/>
  <c r="W25" s="1"/>
  <c r="O24"/>
  <c r="N24"/>
  <c r="Q24" s="1"/>
  <c r="M24"/>
  <c r="O23"/>
  <c r="N23"/>
  <c r="Q23" s="1"/>
  <c r="R23" s="1"/>
  <c r="S23" s="1"/>
  <c r="M23"/>
  <c r="U23" s="1"/>
  <c r="V23" s="1"/>
  <c r="W23" s="1"/>
  <c r="O22"/>
  <c r="N22"/>
  <c r="Q22" s="1"/>
  <c r="M22"/>
  <c r="O21"/>
  <c r="N21"/>
  <c r="Q21" s="1"/>
  <c r="R21" s="1"/>
  <c r="S21" s="1"/>
  <c r="M21"/>
  <c r="U21" s="1"/>
  <c r="V21" s="1"/>
  <c r="W21" s="1"/>
  <c r="O20"/>
  <c r="N20"/>
  <c r="Q20" s="1"/>
  <c r="M20"/>
  <c r="O19"/>
  <c r="N19"/>
  <c r="Q19" s="1"/>
  <c r="R19" s="1"/>
  <c r="S19" s="1"/>
  <c r="M19"/>
  <c r="U19" s="1"/>
  <c r="V19" s="1"/>
  <c r="W19" s="1"/>
  <c r="O18"/>
  <c r="N18"/>
  <c r="Q18" s="1"/>
  <c r="M18"/>
  <c r="U18" s="1"/>
  <c r="V18" s="1"/>
  <c r="W18" s="1"/>
  <c r="O17"/>
  <c r="N17"/>
  <c r="Q17" s="1"/>
  <c r="R17" s="1"/>
  <c r="S17" s="1"/>
  <c r="M17"/>
  <c r="U17" s="1"/>
  <c r="V17" s="1"/>
  <c r="W17" s="1"/>
  <c r="O16"/>
  <c r="N16"/>
  <c r="Q16" s="1"/>
  <c r="M16"/>
  <c r="U16" s="1"/>
  <c r="V16" s="1"/>
  <c r="W16" s="1"/>
  <c r="O15"/>
  <c r="N15"/>
  <c r="Q15" s="1"/>
  <c r="R15" s="1"/>
  <c r="S15" s="1"/>
  <c r="M15"/>
  <c r="U15" s="1"/>
  <c r="V15" s="1"/>
  <c r="W15" s="1"/>
  <c r="O14"/>
  <c r="N14"/>
  <c r="Q14" s="1"/>
  <c r="M14"/>
  <c r="U14" s="1"/>
  <c r="V14" s="1"/>
  <c r="W14" s="1"/>
  <c r="O13"/>
  <c r="N13"/>
  <c r="Q13" s="1"/>
  <c r="R13" s="1"/>
  <c r="S13" s="1"/>
  <c r="M13"/>
  <c r="U13" s="1"/>
  <c r="V13" s="1"/>
  <c r="W13" s="1"/>
  <c r="O12"/>
  <c r="N12"/>
  <c r="Q12" s="1"/>
  <c r="M12"/>
  <c r="U12" s="1"/>
  <c r="V12" s="1"/>
  <c r="W12" s="1"/>
  <c r="O11"/>
  <c r="N11"/>
  <c r="Q11" s="1"/>
  <c r="R11" s="1"/>
  <c r="S11" s="1"/>
  <c r="M11"/>
  <c r="U11" s="1"/>
  <c r="V11" s="1"/>
  <c r="W11" s="1"/>
  <c r="O10"/>
  <c r="N10"/>
  <c r="Q10" s="1"/>
  <c r="M10"/>
  <c r="U10" s="1"/>
  <c r="V10" s="1"/>
  <c r="W10" s="1"/>
  <c r="O9"/>
  <c r="N9"/>
  <c r="Q9" s="1"/>
  <c r="R9" s="1"/>
  <c r="S9" s="1"/>
  <c r="M9"/>
  <c r="U9" s="1"/>
  <c r="V9" s="1"/>
  <c r="W9" s="1"/>
  <c r="O8"/>
  <c r="N8"/>
  <c r="Q8" s="1"/>
  <c r="M8"/>
  <c r="U8" s="1"/>
  <c r="V8" s="1"/>
  <c r="W8" s="1"/>
  <c r="O7"/>
  <c r="N7"/>
  <c r="Q7" s="1"/>
  <c r="R7" s="1"/>
  <c r="S7" s="1"/>
  <c r="M7"/>
  <c r="U7" s="1"/>
  <c r="V7" s="1"/>
  <c r="W7" s="1"/>
  <c r="O6"/>
  <c r="N6"/>
  <c r="Q6" s="1"/>
  <c r="M6"/>
  <c r="U6" s="1"/>
  <c r="V6" s="1"/>
  <c r="W6" s="1"/>
  <c r="O302" i="18"/>
  <c r="N302"/>
  <c r="M302"/>
  <c r="U302" s="1"/>
  <c r="V302" s="1"/>
  <c r="W302" s="1"/>
  <c r="O301"/>
  <c r="N301"/>
  <c r="M301"/>
  <c r="U301" s="1"/>
  <c r="V301" s="1"/>
  <c r="W301" s="1"/>
  <c r="O300"/>
  <c r="N300"/>
  <c r="M300"/>
  <c r="U300" s="1"/>
  <c r="V300" s="1"/>
  <c r="W300" s="1"/>
  <c r="O299"/>
  <c r="P299" s="1"/>
  <c r="N299"/>
  <c r="M299"/>
  <c r="U299" s="1"/>
  <c r="V299" s="1"/>
  <c r="W299" s="1"/>
  <c r="O298"/>
  <c r="N298"/>
  <c r="M298"/>
  <c r="U298" s="1"/>
  <c r="V298" s="1"/>
  <c r="W298" s="1"/>
  <c r="O297"/>
  <c r="N297"/>
  <c r="M297"/>
  <c r="U297" s="1"/>
  <c r="V297" s="1"/>
  <c r="W297" s="1"/>
  <c r="O296"/>
  <c r="N296"/>
  <c r="M296"/>
  <c r="U296" s="1"/>
  <c r="V296" s="1"/>
  <c r="W296" s="1"/>
  <c r="O295"/>
  <c r="P295" s="1"/>
  <c r="N295"/>
  <c r="M295"/>
  <c r="U295" s="1"/>
  <c r="V295" s="1"/>
  <c r="W295" s="1"/>
  <c r="O294"/>
  <c r="N294"/>
  <c r="M294"/>
  <c r="U294" s="1"/>
  <c r="V294" s="1"/>
  <c r="W294" s="1"/>
  <c r="O293"/>
  <c r="N293"/>
  <c r="M293"/>
  <c r="U293" s="1"/>
  <c r="V293" s="1"/>
  <c r="W293" s="1"/>
  <c r="O292"/>
  <c r="N292"/>
  <c r="M292"/>
  <c r="U292" s="1"/>
  <c r="V292" s="1"/>
  <c r="W292" s="1"/>
  <c r="O291"/>
  <c r="P291" s="1"/>
  <c r="N291"/>
  <c r="M291"/>
  <c r="U291" s="1"/>
  <c r="V291" s="1"/>
  <c r="W291" s="1"/>
  <c r="O290"/>
  <c r="N290"/>
  <c r="M290"/>
  <c r="U290" s="1"/>
  <c r="V290" s="1"/>
  <c r="W290" s="1"/>
  <c r="O289"/>
  <c r="N289"/>
  <c r="M289"/>
  <c r="U289" s="1"/>
  <c r="V289" s="1"/>
  <c r="W289" s="1"/>
  <c r="O288"/>
  <c r="N288"/>
  <c r="M288"/>
  <c r="U288" s="1"/>
  <c r="V288" s="1"/>
  <c r="W288" s="1"/>
  <c r="O287"/>
  <c r="P287" s="1"/>
  <c r="N287"/>
  <c r="M287"/>
  <c r="U287" s="1"/>
  <c r="V287" s="1"/>
  <c r="W287" s="1"/>
  <c r="O286"/>
  <c r="N286"/>
  <c r="M286"/>
  <c r="U286" s="1"/>
  <c r="V286" s="1"/>
  <c r="W286" s="1"/>
  <c r="O285"/>
  <c r="N285"/>
  <c r="M285"/>
  <c r="U285" s="1"/>
  <c r="V285" s="1"/>
  <c r="W285" s="1"/>
  <c r="O284"/>
  <c r="N284"/>
  <c r="M284"/>
  <c r="U284" s="1"/>
  <c r="V284" s="1"/>
  <c r="W284" s="1"/>
  <c r="O283"/>
  <c r="P283" s="1"/>
  <c r="N283"/>
  <c r="M283"/>
  <c r="U283" s="1"/>
  <c r="V283" s="1"/>
  <c r="W283" s="1"/>
  <c r="O282"/>
  <c r="N282"/>
  <c r="M282"/>
  <c r="U282" s="1"/>
  <c r="V282" s="1"/>
  <c r="W282" s="1"/>
  <c r="O281"/>
  <c r="N281"/>
  <c r="M281"/>
  <c r="U281" s="1"/>
  <c r="V281" s="1"/>
  <c r="W281" s="1"/>
  <c r="O280"/>
  <c r="N280"/>
  <c r="M280"/>
  <c r="U280" s="1"/>
  <c r="V280" s="1"/>
  <c r="W280" s="1"/>
  <c r="O279"/>
  <c r="P279" s="1"/>
  <c r="N279"/>
  <c r="M279"/>
  <c r="U279" s="1"/>
  <c r="V279" s="1"/>
  <c r="W279" s="1"/>
  <c r="O278"/>
  <c r="N278"/>
  <c r="M278"/>
  <c r="U278" s="1"/>
  <c r="V278" s="1"/>
  <c r="W278" s="1"/>
  <c r="O277"/>
  <c r="N277"/>
  <c r="M277"/>
  <c r="U277" s="1"/>
  <c r="V277" s="1"/>
  <c r="W277" s="1"/>
  <c r="O276"/>
  <c r="N276"/>
  <c r="M276"/>
  <c r="U276" s="1"/>
  <c r="V276" s="1"/>
  <c r="W276" s="1"/>
  <c r="O275"/>
  <c r="P275" s="1"/>
  <c r="N275"/>
  <c r="M275"/>
  <c r="U275" s="1"/>
  <c r="V275" s="1"/>
  <c r="W275" s="1"/>
  <c r="O274"/>
  <c r="N274"/>
  <c r="M274"/>
  <c r="U274" s="1"/>
  <c r="V274" s="1"/>
  <c r="W274" s="1"/>
  <c r="O273"/>
  <c r="N273"/>
  <c r="M273"/>
  <c r="U273" s="1"/>
  <c r="V273" s="1"/>
  <c r="W273" s="1"/>
  <c r="O272"/>
  <c r="N272"/>
  <c r="M272"/>
  <c r="U272" s="1"/>
  <c r="V272" s="1"/>
  <c r="W272" s="1"/>
  <c r="O271"/>
  <c r="P271" s="1"/>
  <c r="N271"/>
  <c r="M271"/>
  <c r="U271" s="1"/>
  <c r="V271" s="1"/>
  <c r="W271" s="1"/>
  <c r="O270"/>
  <c r="N270"/>
  <c r="M270"/>
  <c r="U270" s="1"/>
  <c r="V270" s="1"/>
  <c r="W270" s="1"/>
  <c r="O269"/>
  <c r="N269"/>
  <c r="M269"/>
  <c r="U269" s="1"/>
  <c r="V269" s="1"/>
  <c r="W269" s="1"/>
  <c r="O268"/>
  <c r="N268"/>
  <c r="M268"/>
  <c r="U268" s="1"/>
  <c r="V268" s="1"/>
  <c r="W268" s="1"/>
  <c r="O267"/>
  <c r="P267" s="1"/>
  <c r="N267"/>
  <c r="M267"/>
  <c r="U267" s="1"/>
  <c r="V267" s="1"/>
  <c r="W267" s="1"/>
  <c r="O266"/>
  <c r="N266"/>
  <c r="M266"/>
  <c r="U266" s="1"/>
  <c r="V266" s="1"/>
  <c r="W266" s="1"/>
  <c r="O265"/>
  <c r="N265"/>
  <c r="M265"/>
  <c r="U265" s="1"/>
  <c r="V265" s="1"/>
  <c r="W265" s="1"/>
  <c r="O264"/>
  <c r="N264"/>
  <c r="M264"/>
  <c r="U264" s="1"/>
  <c r="V264" s="1"/>
  <c r="W264" s="1"/>
  <c r="O263"/>
  <c r="P263" s="1"/>
  <c r="N263"/>
  <c r="M263"/>
  <c r="U263" s="1"/>
  <c r="V263" s="1"/>
  <c r="W263" s="1"/>
  <c r="O262"/>
  <c r="N262"/>
  <c r="M262"/>
  <c r="U262" s="1"/>
  <c r="V262" s="1"/>
  <c r="W262" s="1"/>
  <c r="O261"/>
  <c r="N261"/>
  <c r="M261"/>
  <c r="U261" s="1"/>
  <c r="V261" s="1"/>
  <c r="W261" s="1"/>
  <c r="O260"/>
  <c r="N260"/>
  <c r="M260"/>
  <c r="U260" s="1"/>
  <c r="V260" s="1"/>
  <c r="W260" s="1"/>
  <c r="O259"/>
  <c r="P259" s="1"/>
  <c r="N259"/>
  <c r="M259"/>
  <c r="U259" s="1"/>
  <c r="V259" s="1"/>
  <c r="W259" s="1"/>
  <c r="O258"/>
  <c r="N258"/>
  <c r="M258"/>
  <c r="U258" s="1"/>
  <c r="V258" s="1"/>
  <c r="W258" s="1"/>
  <c r="O257"/>
  <c r="N257"/>
  <c r="M257"/>
  <c r="U257" s="1"/>
  <c r="V257" s="1"/>
  <c r="W257" s="1"/>
  <c r="O256"/>
  <c r="N256"/>
  <c r="M256"/>
  <c r="U256" s="1"/>
  <c r="V256" s="1"/>
  <c r="W256" s="1"/>
  <c r="O255"/>
  <c r="P255" s="1"/>
  <c r="N255"/>
  <c r="M255"/>
  <c r="U255" s="1"/>
  <c r="V255" s="1"/>
  <c r="W255" s="1"/>
  <c r="O254"/>
  <c r="N254"/>
  <c r="M254"/>
  <c r="U254" s="1"/>
  <c r="V254" s="1"/>
  <c r="W254" s="1"/>
  <c r="O253"/>
  <c r="N253"/>
  <c r="M253"/>
  <c r="U253" s="1"/>
  <c r="V253" s="1"/>
  <c r="W253" s="1"/>
  <c r="O252"/>
  <c r="N252"/>
  <c r="M252"/>
  <c r="U252" s="1"/>
  <c r="V252" s="1"/>
  <c r="W252" s="1"/>
  <c r="O251"/>
  <c r="P251" s="1"/>
  <c r="N251"/>
  <c r="M251"/>
  <c r="U251" s="1"/>
  <c r="V251" s="1"/>
  <c r="W251" s="1"/>
  <c r="O250"/>
  <c r="N250"/>
  <c r="M250"/>
  <c r="U250" s="1"/>
  <c r="V250" s="1"/>
  <c r="W250" s="1"/>
  <c r="O249"/>
  <c r="N249"/>
  <c r="M249"/>
  <c r="U249" s="1"/>
  <c r="V249" s="1"/>
  <c r="W249" s="1"/>
  <c r="O248"/>
  <c r="N248"/>
  <c r="M248"/>
  <c r="U248" s="1"/>
  <c r="V248" s="1"/>
  <c r="W248" s="1"/>
  <c r="O247"/>
  <c r="P247" s="1"/>
  <c r="N247"/>
  <c r="M247"/>
  <c r="U247" s="1"/>
  <c r="V247" s="1"/>
  <c r="W247" s="1"/>
  <c r="O246"/>
  <c r="N246"/>
  <c r="M246"/>
  <c r="U246" s="1"/>
  <c r="V246" s="1"/>
  <c r="W246" s="1"/>
  <c r="O245"/>
  <c r="N245"/>
  <c r="M245"/>
  <c r="U245" s="1"/>
  <c r="V245" s="1"/>
  <c r="W245" s="1"/>
  <c r="O244"/>
  <c r="N244"/>
  <c r="M244"/>
  <c r="U244" s="1"/>
  <c r="V244" s="1"/>
  <c r="W244" s="1"/>
  <c r="O243"/>
  <c r="P243" s="1"/>
  <c r="N243"/>
  <c r="M243"/>
  <c r="U243" s="1"/>
  <c r="V243" s="1"/>
  <c r="W243" s="1"/>
  <c r="O242"/>
  <c r="N242"/>
  <c r="M242"/>
  <c r="U242" s="1"/>
  <c r="V242" s="1"/>
  <c r="W242" s="1"/>
  <c r="O241"/>
  <c r="N241"/>
  <c r="M241"/>
  <c r="U241" s="1"/>
  <c r="V241" s="1"/>
  <c r="W241" s="1"/>
  <c r="O240"/>
  <c r="N240"/>
  <c r="M240"/>
  <c r="U240" s="1"/>
  <c r="V240" s="1"/>
  <c r="W240" s="1"/>
  <c r="O239"/>
  <c r="P239" s="1"/>
  <c r="N239"/>
  <c r="M239"/>
  <c r="U239" s="1"/>
  <c r="V239" s="1"/>
  <c r="W239" s="1"/>
  <c r="O238"/>
  <c r="N238"/>
  <c r="M238"/>
  <c r="U238" s="1"/>
  <c r="V238" s="1"/>
  <c r="W238" s="1"/>
  <c r="O237"/>
  <c r="N237"/>
  <c r="M237"/>
  <c r="U237" s="1"/>
  <c r="V237" s="1"/>
  <c r="W237" s="1"/>
  <c r="O236"/>
  <c r="N236"/>
  <c r="M236"/>
  <c r="U236" s="1"/>
  <c r="V236" s="1"/>
  <c r="W236" s="1"/>
  <c r="O235"/>
  <c r="P235" s="1"/>
  <c r="N235"/>
  <c r="M235"/>
  <c r="U235" s="1"/>
  <c r="V235" s="1"/>
  <c r="W235" s="1"/>
  <c r="O234"/>
  <c r="N234"/>
  <c r="M234"/>
  <c r="U234" s="1"/>
  <c r="V234" s="1"/>
  <c r="W234" s="1"/>
  <c r="O233"/>
  <c r="N233"/>
  <c r="M233"/>
  <c r="U233" s="1"/>
  <c r="V233" s="1"/>
  <c r="W233" s="1"/>
  <c r="O232"/>
  <c r="N232"/>
  <c r="M232"/>
  <c r="U232" s="1"/>
  <c r="V232" s="1"/>
  <c r="W232" s="1"/>
  <c r="O231"/>
  <c r="P231" s="1"/>
  <c r="N231"/>
  <c r="M231"/>
  <c r="U231" s="1"/>
  <c r="V231" s="1"/>
  <c r="W231" s="1"/>
  <c r="O230"/>
  <c r="N230"/>
  <c r="M230"/>
  <c r="U230" s="1"/>
  <c r="V230" s="1"/>
  <c r="W230" s="1"/>
  <c r="O229"/>
  <c r="N229"/>
  <c r="M229"/>
  <c r="U229" s="1"/>
  <c r="V229" s="1"/>
  <c r="W229" s="1"/>
  <c r="O228"/>
  <c r="N228"/>
  <c r="M228"/>
  <c r="U228" s="1"/>
  <c r="V228" s="1"/>
  <c r="W228" s="1"/>
  <c r="O227"/>
  <c r="P227" s="1"/>
  <c r="N227"/>
  <c r="M227"/>
  <c r="U227" s="1"/>
  <c r="V227" s="1"/>
  <c r="W227" s="1"/>
  <c r="O226"/>
  <c r="N226"/>
  <c r="M226"/>
  <c r="U226" s="1"/>
  <c r="V226" s="1"/>
  <c r="W226" s="1"/>
  <c r="O225"/>
  <c r="N225"/>
  <c r="M225"/>
  <c r="U225" s="1"/>
  <c r="V225" s="1"/>
  <c r="W225" s="1"/>
  <c r="O224"/>
  <c r="N224"/>
  <c r="M224"/>
  <c r="U224" s="1"/>
  <c r="V224" s="1"/>
  <c r="W224" s="1"/>
  <c r="O223"/>
  <c r="P223" s="1"/>
  <c r="N223"/>
  <c r="M223"/>
  <c r="U223" s="1"/>
  <c r="V223" s="1"/>
  <c r="W223" s="1"/>
  <c r="O222"/>
  <c r="N222"/>
  <c r="M222"/>
  <c r="U222" s="1"/>
  <c r="V222" s="1"/>
  <c r="W222" s="1"/>
  <c r="O221"/>
  <c r="N221"/>
  <c r="M221"/>
  <c r="U221" s="1"/>
  <c r="V221" s="1"/>
  <c r="W221" s="1"/>
  <c r="O220"/>
  <c r="N220"/>
  <c r="M220"/>
  <c r="U220" s="1"/>
  <c r="V220" s="1"/>
  <c r="W220" s="1"/>
  <c r="O219"/>
  <c r="P219" s="1"/>
  <c r="N219"/>
  <c r="M219"/>
  <c r="U219" s="1"/>
  <c r="V219" s="1"/>
  <c r="W219" s="1"/>
  <c r="O218"/>
  <c r="N218"/>
  <c r="M218"/>
  <c r="U218" s="1"/>
  <c r="V218" s="1"/>
  <c r="W218" s="1"/>
  <c r="O217"/>
  <c r="N217"/>
  <c r="M217"/>
  <c r="U217" s="1"/>
  <c r="V217" s="1"/>
  <c r="W217" s="1"/>
  <c r="O216"/>
  <c r="N216"/>
  <c r="M216"/>
  <c r="U216" s="1"/>
  <c r="V216" s="1"/>
  <c r="W216" s="1"/>
  <c r="O215"/>
  <c r="P215" s="1"/>
  <c r="N215"/>
  <c r="M215"/>
  <c r="U215" s="1"/>
  <c r="V215" s="1"/>
  <c r="W215" s="1"/>
  <c r="O214"/>
  <c r="N214"/>
  <c r="M214"/>
  <c r="U214" s="1"/>
  <c r="V214" s="1"/>
  <c r="W214" s="1"/>
  <c r="O213"/>
  <c r="N213"/>
  <c r="M213"/>
  <c r="U213" s="1"/>
  <c r="V213" s="1"/>
  <c r="W213" s="1"/>
  <c r="O212"/>
  <c r="N212"/>
  <c r="M212"/>
  <c r="U212" s="1"/>
  <c r="V212" s="1"/>
  <c r="W212" s="1"/>
  <c r="O211"/>
  <c r="P211" s="1"/>
  <c r="N211"/>
  <c r="M211"/>
  <c r="U211" s="1"/>
  <c r="V211" s="1"/>
  <c r="W211" s="1"/>
  <c r="O210"/>
  <c r="N210"/>
  <c r="M210"/>
  <c r="U210" s="1"/>
  <c r="V210" s="1"/>
  <c r="W210" s="1"/>
  <c r="O209"/>
  <c r="N209"/>
  <c r="M209"/>
  <c r="U209" s="1"/>
  <c r="V209" s="1"/>
  <c r="W209" s="1"/>
  <c r="O208"/>
  <c r="N208"/>
  <c r="M208"/>
  <c r="U208" s="1"/>
  <c r="V208" s="1"/>
  <c r="W208" s="1"/>
  <c r="O207"/>
  <c r="P207" s="1"/>
  <c r="N207"/>
  <c r="M207"/>
  <c r="U207" s="1"/>
  <c r="V207" s="1"/>
  <c r="W207" s="1"/>
  <c r="O206"/>
  <c r="N206"/>
  <c r="M206"/>
  <c r="U206" s="1"/>
  <c r="V206" s="1"/>
  <c r="W206" s="1"/>
  <c r="O205"/>
  <c r="N205"/>
  <c r="M205"/>
  <c r="U205" s="1"/>
  <c r="V205" s="1"/>
  <c r="W205" s="1"/>
  <c r="O204"/>
  <c r="N204"/>
  <c r="M204"/>
  <c r="U204" s="1"/>
  <c r="V204" s="1"/>
  <c r="W204" s="1"/>
  <c r="O203"/>
  <c r="P203" s="1"/>
  <c r="N203"/>
  <c r="M203"/>
  <c r="U203" s="1"/>
  <c r="V203" s="1"/>
  <c r="W203" s="1"/>
  <c r="O202"/>
  <c r="N202"/>
  <c r="M202"/>
  <c r="U202" s="1"/>
  <c r="V202" s="1"/>
  <c r="W202" s="1"/>
  <c r="O201"/>
  <c r="N201"/>
  <c r="M201"/>
  <c r="U201" s="1"/>
  <c r="V201" s="1"/>
  <c r="W201" s="1"/>
  <c r="O200"/>
  <c r="N200"/>
  <c r="M200"/>
  <c r="U200" s="1"/>
  <c r="V200" s="1"/>
  <c r="W200" s="1"/>
  <c r="O199"/>
  <c r="P199" s="1"/>
  <c r="N199"/>
  <c r="M199"/>
  <c r="U199" s="1"/>
  <c r="V199" s="1"/>
  <c r="W199" s="1"/>
  <c r="O198"/>
  <c r="N198"/>
  <c r="M198"/>
  <c r="U198" s="1"/>
  <c r="V198" s="1"/>
  <c r="W198" s="1"/>
  <c r="O197"/>
  <c r="N197"/>
  <c r="M197"/>
  <c r="U197" s="1"/>
  <c r="V197" s="1"/>
  <c r="W197" s="1"/>
  <c r="O196"/>
  <c r="N196"/>
  <c r="M196"/>
  <c r="U196" s="1"/>
  <c r="V196" s="1"/>
  <c r="W196" s="1"/>
  <c r="O195"/>
  <c r="P195" s="1"/>
  <c r="N195"/>
  <c r="M195"/>
  <c r="U195" s="1"/>
  <c r="V195" s="1"/>
  <c r="W195" s="1"/>
  <c r="O194"/>
  <c r="N194"/>
  <c r="M194"/>
  <c r="U194" s="1"/>
  <c r="V194" s="1"/>
  <c r="W194" s="1"/>
  <c r="O193"/>
  <c r="N193"/>
  <c r="M193"/>
  <c r="U193" s="1"/>
  <c r="V193" s="1"/>
  <c r="W193" s="1"/>
  <c r="O192"/>
  <c r="N192"/>
  <c r="M192"/>
  <c r="U192" s="1"/>
  <c r="V192" s="1"/>
  <c r="W192" s="1"/>
  <c r="O191"/>
  <c r="P191" s="1"/>
  <c r="N191"/>
  <c r="M191"/>
  <c r="U191" s="1"/>
  <c r="V191" s="1"/>
  <c r="W191" s="1"/>
  <c r="O190"/>
  <c r="N190"/>
  <c r="M190"/>
  <c r="U190" s="1"/>
  <c r="V190" s="1"/>
  <c r="W190" s="1"/>
  <c r="O189"/>
  <c r="N189"/>
  <c r="M189"/>
  <c r="U189" s="1"/>
  <c r="V189" s="1"/>
  <c r="W189" s="1"/>
  <c r="O188"/>
  <c r="N188"/>
  <c r="M188"/>
  <c r="U188" s="1"/>
  <c r="V188" s="1"/>
  <c r="W188" s="1"/>
  <c r="O187"/>
  <c r="P187" s="1"/>
  <c r="N187"/>
  <c r="M187"/>
  <c r="U187" s="1"/>
  <c r="V187" s="1"/>
  <c r="W187" s="1"/>
  <c r="O186"/>
  <c r="N186"/>
  <c r="M186"/>
  <c r="U186" s="1"/>
  <c r="V186" s="1"/>
  <c r="W186" s="1"/>
  <c r="O185"/>
  <c r="N185"/>
  <c r="M185"/>
  <c r="U185" s="1"/>
  <c r="V185" s="1"/>
  <c r="W185" s="1"/>
  <c r="O184"/>
  <c r="N184"/>
  <c r="M184"/>
  <c r="U184" s="1"/>
  <c r="V184" s="1"/>
  <c r="W184" s="1"/>
  <c r="O183"/>
  <c r="P183" s="1"/>
  <c r="N183"/>
  <c r="M183"/>
  <c r="U183" s="1"/>
  <c r="V183" s="1"/>
  <c r="W183" s="1"/>
  <c r="O182"/>
  <c r="N182"/>
  <c r="M182"/>
  <c r="U182" s="1"/>
  <c r="V182" s="1"/>
  <c r="W182" s="1"/>
  <c r="O181"/>
  <c r="N181"/>
  <c r="M181"/>
  <c r="U181" s="1"/>
  <c r="V181" s="1"/>
  <c r="W181" s="1"/>
  <c r="O180"/>
  <c r="N180"/>
  <c r="M180"/>
  <c r="U180" s="1"/>
  <c r="V180" s="1"/>
  <c r="W180" s="1"/>
  <c r="O179"/>
  <c r="P179" s="1"/>
  <c r="N179"/>
  <c r="M179"/>
  <c r="U179" s="1"/>
  <c r="V179" s="1"/>
  <c r="W179" s="1"/>
  <c r="O178"/>
  <c r="N178"/>
  <c r="M178"/>
  <c r="U178" s="1"/>
  <c r="V178" s="1"/>
  <c r="W178" s="1"/>
  <c r="O177"/>
  <c r="N177"/>
  <c r="M177"/>
  <c r="U177" s="1"/>
  <c r="V177" s="1"/>
  <c r="W177" s="1"/>
  <c r="O176"/>
  <c r="N176"/>
  <c r="M176"/>
  <c r="U176" s="1"/>
  <c r="V176" s="1"/>
  <c r="W176" s="1"/>
  <c r="O175"/>
  <c r="P175" s="1"/>
  <c r="N175"/>
  <c r="M175"/>
  <c r="U175" s="1"/>
  <c r="V175" s="1"/>
  <c r="W175" s="1"/>
  <c r="O174"/>
  <c r="N174"/>
  <c r="M174"/>
  <c r="U174" s="1"/>
  <c r="V174" s="1"/>
  <c r="W174" s="1"/>
  <c r="O173"/>
  <c r="N173"/>
  <c r="M173"/>
  <c r="U173" s="1"/>
  <c r="V173" s="1"/>
  <c r="W173" s="1"/>
  <c r="O172"/>
  <c r="N172"/>
  <c r="M172"/>
  <c r="U172" s="1"/>
  <c r="V172" s="1"/>
  <c r="W172" s="1"/>
  <c r="O171"/>
  <c r="P171" s="1"/>
  <c r="N171"/>
  <c r="M171"/>
  <c r="U171" s="1"/>
  <c r="V171" s="1"/>
  <c r="W171" s="1"/>
  <c r="O170"/>
  <c r="N170"/>
  <c r="M170"/>
  <c r="U170" s="1"/>
  <c r="V170" s="1"/>
  <c r="W170" s="1"/>
  <c r="O169"/>
  <c r="N169"/>
  <c r="M169"/>
  <c r="U169" s="1"/>
  <c r="V169" s="1"/>
  <c r="W169" s="1"/>
  <c r="O168"/>
  <c r="N168"/>
  <c r="M168"/>
  <c r="U168" s="1"/>
  <c r="V168" s="1"/>
  <c r="W168" s="1"/>
  <c r="O167"/>
  <c r="P167" s="1"/>
  <c r="N167"/>
  <c r="M167"/>
  <c r="U167" s="1"/>
  <c r="V167" s="1"/>
  <c r="W167" s="1"/>
  <c r="O166"/>
  <c r="N166"/>
  <c r="M166"/>
  <c r="U166" s="1"/>
  <c r="V166" s="1"/>
  <c r="W166" s="1"/>
  <c r="O165"/>
  <c r="N165"/>
  <c r="M165"/>
  <c r="U165" s="1"/>
  <c r="V165" s="1"/>
  <c r="W165" s="1"/>
  <c r="O164"/>
  <c r="N164"/>
  <c r="M164"/>
  <c r="U164" s="1"/>
  <c r="V164" s="1"/>
  <c r="W164" s="1"/>
  <c r="O163"/>
  <c r="P163" s="1"/>
  <c r="N163"/>
  <c r="M163"/>
  <c r="U163" s="1"/>
  <c r="V163" s="1"/>
  <c r="W163" s="1"/>
  <c r="O162"/>
  <c r="N162"/>
  <c r="M162"/>
  <c r="U162" s="1"/>
  <c r="V162" s="1"/>
  <c r="W162" s="1"/>
  <c r="O161"/>
  <c r="N161"/>
  <c r="M161"/>
  <c r="U161" s="1"/>
  <c r="V161" s="1"/>
  <c r="W161" s="1"/>
  <c r="O160"/>
  <c r="N160"/>
  <c r="M160"/>
  <c r="U160" s="1"/>
  <c r="V160" s="1"/>
  <c r="W160" s="1"/>
  <c r="O159"/>
  <c r="P159" s="1"/>
  <c r="N159"/>
  <c r="M159"/>
  <c r="U159" s="1"/>
  <c r="V159" s="1"/>
  <c r="W159" s="1"/>
  <c r="O158"/>
  <c r="N158"/>
  <c r="M158"/>
  <c r="U158" s="1"/>
  <c r="V158" s="1"/>
  <c r="W158" s="1"/>
  <c r="O157"/>
  <c r="N157"/>
  <c r="M157"/>
  <c r="U157" s="1"/>
  <c r="V157" s="1"/>
  <c r="W157" s="1"/>
  <c r="O156"/>
  <c r="N156"/>
  <c r="M156"/>
  <c r="U156" s="1"/>
  <c r="V156" s="1"/>
  <c r="W156" s="1"/>
  <c r="O155"/>
  <c r="P155" s="1"/>
  <c r="N155"/>
  <c r="M155"/>
  <c r="U155" s="1"/>
  <c r="V155" s="1"/>
  <c r="W155" s="1"/>
  <c r="O154"/>
  <c r="N154"/>
  <c r="M154"/>
  <c r="U154" s="1"/>
  <c r="V154" s="1"/>
  <c r="W154" s="1"/>
  <c r="O153"/>
  <c r="N153"/>
  <c r="M153"/>
  <c r="U153" s="1"/>
  <c r="V153" s="1"/>
  <c r="W153" s="1"/>
  <c r="O152"/>
  <c r="N152"/>
  <c r="M152"/>
  <c r="U152" s="1"/>
  <c r="V152" s="1"/>
  <c r="W152" s="1"/>
  <c r="O151"/>
  <c r="N151"/>
  <c r="M151"/>
  <c r="U151" s="1"/>
  <c r="V151" s="1"/>
  <c r="W151" s="1"/>
  <c r="O150"/>
  <c r="N150"/>
  <c r="M150"/>
  <c r="U150" s="1"/>
  <c r="V150" s="1"/>
  <c r="W150" s="1"/>
  <c r="O149"/>
  <c r="N149"/>
  <c r="M149"/>
  <c r="U149" s="1"/>
  <c r="V149" s="1"/>
  <c r="W149" s="1"/>
  <c r="O148"/>
  <c r="N148"/>
  <c r="M148"/>
  <c r="U148" s="1"/>
  <c r="V148" s="1"/>
  <c r="W148" s="1"/>
  <c r="O147"/>
  <c r="P147" s="1"/>
  <c r="N147"/>
  <c r="M147"/>
  <c r="U147" s="1"/>
  <c r="V147" s="1"/>
  <c r="W147" s="1"/>
  <c r="O146"/>
  <c r="N146"/>
  <c r="M146"/>
  <c r="U146" s="1"/>
  <c r="V146" s="1"/>
  <c r="W146" s="1"/>
  <c r="O145"/>
  <c r="N145"/>
  <c r="M145"/>
  <c r="U145" s="1"/>
  <c r="V145" s="1"/>
  <c r="W145" s="1"/>
  <c r="O144"/>
  <c r="N144"/>
  <c r="M144"/>
  <c r="U144" s="1"/>
  <c r="V144" s="1"/>
  <c r="W144" s="1"/>
  <c r="O143"/>
  <c r="P143" s="1"/>
  <c r="N143"/>
  <c r="M143"/>
  <c r="U143" s="1"/>
  <c r="V143" s="1"/>
  <c r="W143" s="1"/>
  <c r="O142"/>
  <c r="N142"/>
  <c r="M142"/>
  <c r="U142" s="1"/>
  <c r="V142" s="1"/>
  <c r="W142" s="1"/>
  <c r="O141"/>
  <c r="N141"/>
  <c r="M141"/>
  <c r="U141" s="1"/>
  <c r="V141" s="1"/>
  <c r="W141" s="1"/>
  <c r="O140"/>
  <c r="N140"/>
  <c r="M140"/>
  <c r="U140" s="1"/>
  <c r="V140" s="1"/>
  <c r="W140" s="1"/>
  <c r="O139"/>
  <c r="P139" s="1"/>
  <c r="N139"/>
  <c r="M139"/>
  <c r="U139" s="1"/>
  <c r="V139" s="1"/>
  <c r="W139" s="1"/>
  <c r="O138"/>
  <c r="N138"/>
  <c r="M138"/>
  <c r="U138" s="1"/>
  <c r="V138" s="1"/>
  <c r="W138" s="1"/>
  <c r="O137"/>
  <c r="N137"/>
  <c r="M137"/>
  <c r="U137" s="1"/>
  <c r="V137" s="1"/>
  <c r="W137" s="1"/>
  <c r="O136"/>
  <c r="N136"/>
  <c r="M136"/>
  <c r="U136" s="1"/>
  <c r="V136" s="1"/>
  <c r="W136" s="1"/>
  <c r="O135"/>
  <c r="P135" s="1"/>
  <c r="N135"/>
  <c r="M135"/>
  <c r="U135" s="1"/>
  <c r="V135" s="1"/>
  <c r="W135" s="1"/>
  <c r="O134"/>
  <c r="N134"/>
  <c r="M134"/>
  <c r="U134" s="1"/>
  <c r="V134" s="1"/>
  <c r="W134" s="1"/>
  <c r="O133"/>
  <c r="N133"/>
  <c r="M133"/>
  <c r="U133" s="1"/>
  <c r="V133" s="1"/>
  <c r="W133" s="1"/>
  <c r="O132"/>
  <c r="N132"/>
  <c r="M132"/>
  <c r="U132" s="1"/>
  <c r="V132" s="1"/>
  <c r="W132" s="1"/>
  <c r="O131"/>
  <c r="P131" s="1"/>
  <c r="N131"/>
  <c r="M131"/>
  <c r="U131" s="1"/>
  <c r="V131" s="1"/>
  <c r="W131" s="1"/>
  <c r="O130"/>
  <c r="N130"/>
  <c r="M130"/>
  <c r="U130" s="1"/>
  <c r="V130" s="1"/>
  <c r="W130" s="1"/>
  <c r="O129"/>
  <c r="N129"/>
  <c r="M129"/>
  <c r="U129" s="1"/>
  <c r="V129" s="1"/>
  <c r="W129" s="1"/>
  <c r="O128"/>
  <c r="N128"/>
  <c r="M128"/>
  <c r="U128" s="1"/>
  <c r="V128" s="1"/>
  <c r="W128" s="1"/>
  <c r="O127"/>
  <c r="P127" s="1"/>
  <c r="N127"/>
  <c r="M127"/>
  <c r="U127" s="1"/>
  <c r="V127" s="1"/>
  <c r="W127" s="1"/>
  <c r="O126"/>
  <c r="N126"/>
  <c r="M126"/>
  <c r="U126" s="1"/>
  <c r="V126" s="1"/>
  <c r="W126" s="1"/>
  <c r="O125"/>
  <c r="N125"/>
  <c r="M125"/>
  <c r="U125" s="1"/>
  <c r="V125" s="1"/>
  <c r="W125" s="1"/>
  <c r="O124"/>
  <c r="N124"/>
  <c r="M124"/>
  <c r="U124" s="1"/>
  <c r="V124" s="1"/>
  <c r="W124" s="1"/>
  <c r="O123"/>
  <c r="P123" s="1"/>
  <c r="N123"/>
  <c r="M123"/>
  <c r="U123" s="1"/>
  <c r="V123" s="1"/>
  <c r="W123" s="1"/>
  <c r="O122"/>
  <c r="N122"/>
  <c r="M122"/>
  <c r="U122" s="1"/>
  <c r="V122" s="1"/>
  <c r="W122" s="1"/>
  <c r="O121"/>
  <c r="N121"/>
  <c r="M121"/>
  <c r="U121" s="1"/>
  <c r="V121" s="1"/>
  <c r="W121" s="1"/>
  <c r="O120"/>
  <c r="N120"/>
  <c r="M120"/>
  <c r="U120" s="1"/>
  <c r="V120" s="1"/>
  <c r="W120" s="1"/>
  <c r="O119"/>
  <c r="P119" s="1"/>
  <c r="N119"/>
  <c r="M119"/>
  <c r="U119" s="1"/>
  <c r="V119" s="1"/>
  <c r="W119" s="1"/>
  <c r="O118"/>
  <c r="N118"/>
  <c r="M118"/>
  <c r="U118" s="1"/>
  <c r="V118" s="1"/>
  <c r="W118" s="1"/>
  <c r="O117"/>
  <c r="N117"/>
  <c r="M117"/>
  <c r="U117" s="1"/>
  <c r="V117" s="1"/>
  <c r="W117" s="1"/>
  <c r="O116"/>
  <c r="N116"/>
  <c r="M116"/>
  <c r="U116" s="1"/>
  <c r="V116" s="1"/>
  <c r="W116" s="1"/>
  <c r="O115"/>
  <c r="P115" s="1"/>
  <c r="N115"/>
  <c r="M115"/>
  <c r="U115" s="1"/>
  <c r="V115" s="1"/>
  <c r="W115" s="1"/>
  <c r="O114"/>
  <c r="N114"/>
  <c r="M114"/>
  <c r="U114" s="1"/>
  <c r="V114" s="1"/>
  <c r="W114" s="1"/>
  <c r="O113"/>
  <c r="N113"/>
  <c r="M113"/>
  <c r="U113" s="1"/>
  <c r="V113" s="1"/>
  <c r="W113" s="1"/>
  <c r="O112"/>
  <c r="N112"/>
  <c r="M112"/>
  <c r="U112" s="1"/>
  <c r="V112" s="1"/>
  <c r="W112" s="1"/>
  <c r="O111"/>
  <c r="P111" s="1"/>
  <c r="N111"/>
  <c r="M111"/>
  <c r="U111" s="1"/>
  <c r="V111" s="1"/>
  <c r="W111" s="1"/>
  <c r="O110"/>
  <c r="N110"/>
  <c r="M110"/>
  <c r="U110" s="1"/>
  <c r="V110" s="1"/>
  <c r="W110" s="1"/>
  <c r="O109"/>
  <c r="N109"/>
  <c r="M109"/>
  <c r="U109" s="1"/>
  <c r="V109" s="1"/>
  <c r="W109" s="1"/>
  <c r="O108"/>
  <c r="N108"/>
  <c r="M108"/>
  <c r="U108" s="1"/>
  <c r="V108" s="1"/>
  <c r="W108" s="1"/>
  <c r="O107"/>
  <c r="P107" s="1"/>
  <c r="N107"/>
  <c r="M107"/>
  <c r="U107" s="1"/>
  <c r="V107" s="1"/>
  <c r="W107" s="1"/>
  <c r="O106"/>
  <c r="N106"/>
  <c r="M106"/>
  <c r="U106" s="1"/>
  <c r="V106" s="1"/>
  <c r="W106" s="1"/>
  <c r="O105"/>
  <c r="N105"/>
  <c r="M105"/>
  <c r="U105" s="1"/>
  <c r="V105" s="1"/>
  <c r="W105" s="1"/>
  <c r="O104"/>
  <c r="N104"/>
  <c r="M104"/>
  <c r="U104" s="1"/>
  <c r="V104" s="1"/>
  <c r="W104" s="1"/>
  <c r="O103"/>
  <c r="P103" s="1"/>
  <c r="N103"/>
  <c r="M103"/>
  <c r="U103" s="1"/>
  <c r="V103" s="1"/>
  <c r="W103" s="1"/>
  <c r="O102"/>
  <c r="N102"/>
  <c r="M102"/>
  <c r="U102" s="1"/>
  <c r="V102" s="1"/>
  <c r="W102" s="1"/>
  <c r="O101"/>
  <c r="N101"/>
  <c r="M101"/>
  <c r="U101" s="1"/>
  <c r="V101" s="1"/>
  <c r="W101" s="1"/>
  <c r="O100"/>
  <c r="N100"/>
  <c r="M100"/>
  <c r="U100" s="1"/>
  <c r="V100" s="1"/>
  <c r="W100" s="1"/>
  <c r="O99"/>
  <c r="N99"/>
  <c r="M99"/>
  <c r="U99" s="1"/>
  <c r="V99" s="1"/>
  <c r="W99" s="1"/>
  <c r="O98"/>
  <c r="N98"/>
  <c r="M98"/>
  <c r="U98" s="1"/>
  <c r="V98" s="1"/>
  <c r="W98" s="1"/>
  <c r="O97"/>
  <c r="N97"/>
  <c r="M97"/>
  <c r="U97" s="1"/>
  <c r="V97" s="1"/>
  <c r="W97" s="1"/>
  <c r="O96"/>
  <c r="N96"/>
  <c r="M96"/>
  <c r="U96" s="1"/>
  <c r="V96" s="1"/>
  <c r="W96" s="1"/>
  <c r="O95"/>
  <c r="N95"/>
  <c r="M95"/>
  <c r="U95" s="1"/>
  <c r="V95" s="1"/>
  <c r="W95" s="1"/>
  <c r="O94"/>
  <c r="N94"/>
  <c r="M94"/>
  <c r="U94" s="1"/>
  <c r="V94" s="1"/>
  <c r="W94" s="1"/>
  <c r="O93"/>
  <c r="N93"/>
  <c r="M93"/>
  <c r="U93" s="1"/>
  <c r="V93" s="1"/>
  <c r="W93" s="1"/>
  <c r="O92"/>
  <c r="N92"/>
  <c r="M92"/>
  <c r="U92" s="1"/>
  <c r="V92" s="1"/>
  <c r="W92" s="1"/>
  <c r="O91"/>
  <c r="N91"/>
  <c r="M91"/>
  <c r="U91" s="1"/>
  <c r="V91" s="1"/>
  <c r="W91" s="1"/>
  <c r="O90"/>
  <c r="N90"/>
  <c r="M90"/>
  <c r="U90" s="1"/>
  <c r="V90" s="1"/>
  <c r="W90" s="1"/>
  <c r="O89"/>
  <c r="N89"/>
  <c r="M89"/>
  <c r="U89" s="1"/>
  <c r="V89" s="1"/>
  <c r="W89" s="1"/>
  <c r="O88"/>
  <c r="N88"/>
  <c r="M88"/>
  <c r="U88" s="1"/>
  <c r="V88" s="1"/>
  <c r="W88" s="1"/>
  <c r="O87"/>
  <c r="N87"/>
  <c r="M87"/>
  <c r="U87" s="1"/>
  <c r="V87" s="1"/>
  <c r="W87" s="1"/>
  <c r="O86"/>
  <c r="N86"/>
  <c r="M86"/>
  <c r="U86" s="1"/>
  <c r="V86" s="1"/>
  <c r="W86" s="1"/>
  <c r="O85"/>
  <c r="N85"/>
  <c r="M85"/>
  <c r="U85" s="1"/>
  <c r="V85" s="1"/>
  <c r="W85" s="1"/>
  <c r="O84"/>
  <c r="N84"/>
  <c r="M84"/>
  <c r="U84" s="1"/>
  <c r="V84" s="1"/>
  <c r="W84" s="1"/>
  <c r="O83"/>
  <c r="P83" s="1"/>
  <c r="N83"/>
  <c r="M83"/>
  <c r="U83" s="1"/>
  <c r="V83" s="1"/>
  <c r="W83" s="1"/>
  <c r="O82"/>
  <c r="N82"/>
  <c r="M82"/>
  <c r="U82" s="1"/>
  <c r="V82" s="1"/>
  <c r="W82" s="1"/>
  <c r="O81"/>
  <c r="N81"/>
  <c r="M81"/>
  <c r="U81" s="1"/>
  <c r="V81" s="1"/>
  <c r="W81" s="1"/>
  <c r="O80"/>
  <c r="N80"/>
  <c r="M80"/>
  <c r="U80" s="1"/>
  <c r="V80" s="1"/>
  <c r="W80" s="1"/>
  <c r="O79"/>
  <c r="P79" s="1"/>
  <c r="N79"/>
  <c r="M79"/>
  <c r="U79" s="1"/>
  <c r="V79" s="1"/>
  <c r="W79" s="1"/>
  <c r="O78"/>
  <c r="N78"/>
  <c r="M78"/>
  <c r="U78" s="1"/>
  <c r="V78" s="1"/>
  <c r="W78" s="1"/>
  <c r="O77"/>
  <c r="N77"/>
  <c r="M77"/>
  <c r="U77" s="1"/>
  <c r="V77" s="1"/>
  <c r="W77" s="1"/>
  <c r="O76"/>
  <c r="N76"/>
  <c r="M76"/>
  <c r="U76" s="1"/>
  <c r="V76" s="1"/>
  <c r="W76" s="1"/>
  <c r="O75"/>
  <c r="P75" s="1"/>
  <c r="N75"/>
  <c r="M75"/>
  <c r="U75" s="1"/>
  <c r="V75" s="1"/>
  <c r="W75" s="1"/>
  <c r="O74"/>
  <c r="N74"/>
  <c r="M74"/>
  <c r="U74" s="1"/>
  <c r="V74" s="1"/>
  <c r="W74" s="1"/>
  <c r="O73"/>
  <c r="N73"/>
  <c r="M73"/>
  <c r="U73" s="1"/>
  <c r="V73" s="1"/>
  <c r="W73" s="1"/>
  <c r="O72"/>
  <c r="N72"/>
  <c r="M72"/>
  <c r="U72" s="1"/>
  <c r="V72" s="1"/>
  <c r="W72" s="1"/>
  <c r="O71"/>
  <c r="P71" s="1"/>
  <c r="N71"/>
  <c r="M71"/>
  <c r="U71" s="1"/>
  <c r="V71" s="1"/>
  <c r="W71" s="1"/>
  <c r="O70"/>
  <c r="N70"/>
  <c r="M70"/>
  <c r="U70" s="1"/>
  <c r="V70" s="1"/>
  <c r="W70" s="1"/>
  <c r="O69"/>
  <c r="N69"/>
  <c r="M69"/>
  <c r="U69" s="1"/>
  <c r="V69" s="1"/>
  <c r="W69" s="1"/>
  <c r="O68"/>
  <c r="N68"/>
  <c r="M68"/>
  <c r="U68" s="1"/>
  <c r="V68" s="1"/>
  <c r="W68" s="1"/>
  <c r="O67"/>
  <c r="P67" s="1"/>
  <c r="N67"/>
  <c r="M67"/>
  <c r="U67" s="1"/>
  <c r="V67" s="1"/>
  <c r="W67" s="1"/>
  <c r="O66"/>
  <c r="N66"/>
  <c r="M66"/>
  <c r="U66" s="1"/>
  <c r="V66" s="1"/>
  <c r="W66" s="1"/>
  <c r="O65"/>
  <c r="N65"/>
  <c r="M65"/>
  <c r="U65" s="1"/>
  <c r="V65" s="1"/>
  <c r="W65" s="1"/>
  <c r="O64"/>
  <c r="N64"/>
  <c r="M64"/>
  <c r="U64" s="1"/>
  <c r="V64" s="1"/>
  <c r="W64" s="1"/>
  <c r="O63"/>
  <c r="P63" s="1"/>
  <c r="N63"/>
  <c r="M63"/>
  <c r="U63" s="1"/>
  <c r="V63" s="1"/>
  <c r="W63" s="1"/>
  <c r="O62"/>
  <c r="N62"/>
  <c r="M62"/>
  <c r="U62" s="1"/>
  <c r="V62" s="1"/>
  <c r="W62" s="1"/>
  <c r="O61"/>
  <c r="N61"/>
  <c r="M61"/>
  <c r="U61" s="1"/>
  <c r="V61" s="1"/>
  <c r="W61" s="1"/>
  <c r="O60"/>
  <c r="N60"/>
  <c r="M60"/>
  <c r="U60" s="1"/>
  <c r="V60" s="1"/>
  <c r="W60" s="1"/>
  <c r="O59"/>
  <c r="P59" s="1"/>
  <c r="N59"/>
  <c r="M59"/>
  <c r="U59" s="1"/>
  <c r="V59" s="1"/>
  <c r="W59" s="1"/>
  <c r="O58"/>
  <c r="N58"/>
  <c r="M58"/>
  <c r="U58" s="1"/>
  <c r="V58" s="1"/>
  <c r="W58" s="1"/>
  <c r="O57"/>
  <c r="N57"/>
  <c r="M57"/>
  <c r="U57" s="1"/>
  <c r="V57" s="1"/>
  <c r="W57" s="1"/>
  <c r="O56"/>
  <c r="N56"/>
  <c r="M56"/>
  <c r="U56" s="1"/>
  <c r="V56" s="1"/>
  <c r="W56" s="1"/>
  <c r="O55"/>
  <c r="P55" s="1"/>
  <c r="N55"/>
  <c r="M55"/>
  <c r="U55" s="1"/>
  <c r="V55" s="1"/>
  <c r="W55" s="1"/>
  <c r="O54"/>
  <c r="N54"/>
  <c r="M54"/>
  <c r="U54" s="1"/>
  <c r="V54" s="1"/>
  <c r="W54" s="1"/>
  <c r="O53"/>
  <c r="N53"/>
  <c r="M53"/>
  <c r="U53" s="1"/>
  <c r="V53" s="1"/>
  <c r="W53" s="1"/>
  <c r="O52"/>
  <c r="N52"/>
  <c r="M52"/>
  <c r="U52" s="1"/>
  <c r="V52" s="1"/>
  <c r="W52" s="1"/>
  <c r="O51"/>
  <c r="P51" s="1"/>
  <c r="N51"/>
  <c r="M51"/>
  <c r="U51" s="1"/>
  <c r="V51" s="1"/>
  <c r="W51" s="1"/>
  <c r="O50"/>
  <c r="N50"/>
  <c r="M50"/>
  <c r="U50" s="1"/>
  <c r="V50" s="1"/>
  <c r="W50" s="1"/>
  <c r="O49"/>
  <c r="N49"/>
  <c r="M49"/>
  <c r="U49" s="1"/>
  <c r="V49" s="1"/>
  <c r="W49" s="1"/>
  <c r="O48"/>
  <c r="N48"/>
  <c r="M48"/>
  <c r="U48" s="1"/>
  <c r="V48" s="1"/>
  <c r="W48" s="1"/>
  <c r="O47"/>
  <c r="P47" s="1"/>
  <c r="N47"/>
  <c r="M47"/>
  <c r="U47" s="1"/>
  <c r="V47" s="1"/>
  <c r="W47" s="1"/>
  <c r="O46"/>
  <c r="N46"/>
  <c r="M46"/>
  <c r="U46" s="1"/>
  <c r="V46" s="1"/>
  <c r="W46" s="1"/>
  <c r="O45"/>
  <c r="N45"/>
  <c r="M45"/>
  <c r="U45" s="1"/>
  <c r="V45" s="1"/>
  <c r="W45" s="1"/>
  <c r="O44"/>
  <c r="N44"/>
  <c r="M44"/>
  <c r="U44" s="1"/>
  <c r="V44" s="1"/>
  <c r="W44" s="1"/>
  <c r="O43"/>
  <c r="P43" s="1"/>
  <c r="N43"/>
  <c r="M43"/>
  <c r="U43" s="1"/>
  <c r="V43" s="1"/>
  <c r="W43" s="1"/>
  <c r="O42"/>
  <c r="N42"/>
  <c r="M42"/>
  <c r="U42" s="1"/>
  <c r="V42" s="1"/>
  <c r="W42" s="1"/>
  <c r="O41"/>
  <c r="N41"/>
  <c r="M41"/>
  <c r="U41" s="1"/>
  <c r="V41" s="1"/>
  <c r="W41" s="1"/>
  <c r="O40"/>
  <c r="N40"/>
  <c r="M40"/>
  <c r="U40" s="1"/>
  <c r="V40" s="1"/>
  <c r="W40" s="1"/>
  <c r="O39"/>
  <c r="P39" s="1"/>
  <c r="N39"/>
  <c r="M39"/>
  <c r="U39" s="1"/>
  <c r="V39" s="1"/>
  <c r="W39" s="1"/>
  <c r="O38"/>
  <c r="N38"/>
  <c r="M38"/>
  <c r="U38" s="1"/>
  <c r="V38" s="1"/>
  <c r="W38" s="1"/>
  <c r="O37"/>
  <c r="N37"/>
  <c r="M37"/>
  <c r="U37" s="1"/>
  <c r="V37" s="1"/>
  <c r="W37" s="1"/>
  <c r="O36"/>
  <c r="N36"/>
  <c r="M36"/>
  <c r="U36" s="1"/>
  <c r="V36" s="1"/>
  <c r="W36" s="1"/>
  <c r="O35"/>
  <c r="P35" s="1"/>
  <c r="N35"/>
  <c r="M35"/>
  <c r="U35" s="1"/>
  <c r="V35" s="1"/>
  <c r="W35" s="1"/>
  <c r="O34"/>
  <c r="N34"/>
  <c r="M34"/>
  <c r="U34" s="1"/>
  <c r="V34" s="1"/>
  <c r="W34" s="1"/>
  <c r="O33"/>
  <c r="N33"/>
  <c r="M33"/>
  <c r="U33" s="1"/>
  <c r="V33" s="1"/>
  <c r="W33" s="1"/>
  <c r="O32"/>
  <c r="N32"/>
  <c r="M32"/>
  <c r="U32" s="1"/>
  <c r="V32" s="1"/>
  <c r="W32" s="1"/>
  <c r="O31"/>
  <c r="P31" s="1"/>
  <c r="N31"/>
  <c r="M31"/>
  <c r="U31" s="1"/>
  <c r="V31" s="1"/>
  <c r="W31" s="1"/>
  <c r="O30"/>
  <c r="N30"/>
  <c r="M30"/>
  <c r="U30" s="1"/>
  <c r="V30" s="1"/>
  <c r="W30" s="1"/>
  <c r="O29"/>
  <c r="N29"/>
  <c r="M29"/>
  <c r="U29" s="1"/>
  <c r="V29" s="1"/>
  <c r="W29" s="1"/>
  <c r="O28"/>
  <c r="N28"/>
  <c r="M28"/>
  <c r="U28" s="1"/>
  <c r="V28" s="1"/>
  <c r="W28" s="1"/>
  <c r="O27"/>
  <c r="N27"/>
  <c r="M27"/>
  <c r="U27" s="1"/>
  <c r="V27" s="1"/>
  <c r="W27" s="1"/>
  <c r="O26"/>
  <c r="N26"/>
  <c r="M26"/>
  <c r="U26" s="1"/>
  <c r="V26" s="1"/>
  <c r="W26" s="1"/>
  <c r="O25"/>
  <c r="N25"/>
  <c r="M25"/>
  <c r="U25" s="1"/>
  <c r="V25" s="1"/>
  <c r="W25" s="1"/>
  <c r="O24"/>
  <c r="N24"/>
  <c r="M24"/>
  <c r="U24" s="1"/>
  <c r="V24" s="1"/>
  <c r="W24" s="1"/>
  <c r="O23"/>
  <c r="N23"/>
  <c r="M23"/>
  <c r="U23" s="1"/>
  <c r="V23" s="1"/>
  <c r="W23" s="1"/>
  <c r="O22"/>
  <c r="N22"/>
  <c r="M22"/>
  <c r="U22" s="1"/>
  <c r="V22" s="1"/>
  <c r="W22" s="1"/>
  <c r="O21"/>
  <c r="N21"/>
  <c r="M21"/>
  <c r="U21" s="1"/>
  <c r="V21" s="1"/>
  <c r="W21" s="1"/>
  <c r="O20"/>
  <c r="N20"/>
  <c r="M20"/>
  <c r="U20" s="1"/>
  <c r="V20" s="1"/>
  <c r="W20" s="1"/>
  <c r="O19"/>
  <c r="N19"/>
  <c r="M19"/>
  <c r="U19" s="1"/>
  <c r="V19" s="1"/>
  <c r="W19" s="1"/>
  <c r="O18"/>
  <c r="N18"/>
  <c r="M18"/>
  <c r="U18" s="1"/>
  <c r="V18" s="1"/>
  <c r="W18" s="1"/>
  <c r="O17"/>
  <c r="N17"/>
  <c r="M17"/>
  <c r="U17" s="1"/>
  <c r="V17" s="1"/>
  <c r="W17" s="1"/>
  <c r="O16"/>
  <c r="N16"/>
  <c r="M16"/>
  <c r="U16" s="1"/>
  <c r="V16" s="1"/>
  <c r="W16" s="1"/>
  <c r="O15"/>
  <c r="N15"/>
  <c r="M15"/>
  <c r="U15" s="1"/>
  <c r="V15" s="1"/>
  <c r="W15" s="1"/>
  <c r="O14"/>
  <c r="N14"/>
  <c r="M14"/>
  <c r="U14" s="1"/>
  <c r="V14" s="1"/>
  <c r="W14" s="1"/>
  <c r="O13"/>
  <c r="N13"/>
  <c r="M13"/>
  <c r="U13" s="1"/>
  <c r="V13" s="1"/>
  <c r="W13" s="1"/>
  <c r="O12"/>
  <c r="N12"/>
  <c r="M12"/>
  <c r="U12" s="1"/>
  <c r="V12" s="1"/>
  <c r="W12" s="1"/>
  <c r="O11"/>
  <c r="N11"/>
  <c r="M11"/>
  <c r="U11" s="1"/>
  <c r="V11" s="1"/>
  <c r="W11" s="1"/>
  <c r="O10"/>
  <c r="N10"/>
  <c r="M10"/>
  <c r="U10" s="1"/>
  <c r="V10" s="1"/>
  <c r="W10" s="1"/>
  <c r="O9"/>
  <c r="N9"/>
  <c r="M9"/>
  <c r="U9" s="1"/>
  <c r="V9" s="1"/>
  <c r="W9" s="1"/>
  <c r="O8"/>
  <c r="N8"/>
  <c r="M8"/>
  <c r="U8" s="1"/>
  <c r="V8" s="1"/>
  <c r="W8" s="1"/>
  <c r="O7"/>
  <c r="N7"/>
  <c r="M7"/>
  <c r="U7" s="1"/>
  <c r="V7" s="1"/>
  <c r="W7" s="1"/>
  <c r="O6"/>
  <c r="N6"/>
  <c r="M6"/>
  <c r="O299" i="19"/>
  <c r="N299"/>
  <c r="M299"/>
  <c r="V299" s="1"/>
  <c r="W299" s="1"/>
  <c r="X299" s="1"/>
  <c r="O298"/>
  <c r="N298"/>
  <c r="M298"/>
  <c r="O297"/>
  <c r="N297"/>
  <c r="M297"/>
  <c r="O296"/>
  <c r="N296"/>
  <c r="M296"/>
  <c r="O295"/>
  <c r="N295"/>
  <c r="M295"/>
  <c r="O294"/>
  <c r="N294"/>
  <c r="M294"/>
  <c r="O293"/>
  <c r="N293"/>
  <c r="M293"/>
  <c r="O292"/>
  <c r="N292"/>
  <c r="M292"/>
  <c r="O291"/>
  <c r="N291"/>
  <c r="M291"/>
  <c r="O290"/>
  <c r="N290"/>
  <c r="M290"/>
  <c r="O289"/>
  <c r="N289"/>
  <c r="M289"/>
  <c r="O288"/>
  <c r="N288"/>
  <c r="M288"/>
  <c r="O287"/>
  <c r="N287"/>
  <c r="M287"/>
  <c r="O286"/>
  <c r="N286"/>
  <c r="M286"/>
  <c r="O285"/>
  <c r="N285"/>
  <c r="M285"/>
  <c r="O284"/>
  <c r="N284"/>
  <c r="M284"/>
  <c r="O283"/>
  <c r="N283"/>
  <c r="M283"/>
  <c r="O282"/>
  <c r="N282"/>
  <c r="M282"/>
  <c r="O281"/>
  <c r="N281"/>
  <c r="M281"/>
  <c r="O280"/>
  <c r="N280"/>
  <c r="M280"/>
  <c r="O279"/>
  <c r="N279"/>
  <c r="M279"/>
  <c r="O278"/>
  <c r="N278"/>
  <c r="M278"/>
  <c r="O277"/>
  <c r="N277"/>
  <c r="M277"/>
  <c r="O276"/>
  <c r="N276"/>
  <c r="M276"/>
  <c r="O275"/>
  <c r="N275"/>
  <c r="M275"/>
  <c r="O274"/>
  <c r="N274"/>
  <c r="M274"/>
  <c r="O273"/>
  <c r="N273"/>
  <c r="M273"/>
  <c r="O272"/>
  <c r="N272"/>
  <c r="M272"/>
  <c r="O271"/>
  <c r="N271"/>
  <c r="M271"/>
  <c r="O270"/>
  <c r="N270"/>
  <c r="M270"/>
  <c r="O269"/>
  <c r="N269"/>
  <c r="M269"/>
  <c r="O268"/>
  <c r="N268"/>
  <c r="M268"/>
  <c r="O267"/>
  <c r="N267"/>
  <c r="M267"/>
  <c r="O266"/>
  <c r="N266"/>
  <c r="M266"/>
  <c r="O265"/>
  <c r="N265"/>
  <c r="M265"/>
  <c r="O264"/>
  <c r="N264"/>
  <c r="M264"/>
  <c r="O263"/>
  <c r="N263"/>
  <c r="M263"/>
  <c r="O262"/>
  <c r="N262"/>
  <c r="M262"/>
  <c r="O261"/>
  <c r="N261"/>
  <c r="M261"/>
  <c r="O260"/>
  <c r="N260"/>
  <c r="M260"/>
  <c r="O259"/>
  <c r="N259"/>
  <c r="M259"/>
  <c r="O258"/>
  <c r="N258"/>
  <c r="M258"/>
  <c r="O257"/>
  <c r="N257"/>
  <c r="M257"/>
  <c r="O256"/>
  <c r="N256"/>
  <c r="M256"/>
  <c r="O255"/>
  <c r="N255"/>
  <c r="M255"/>
  <c r="O254"/>
  <c r="N254"/>
  <c r="M254"/>
  <c r="O253"/>
  <c r="N253"/>
  <c r="M253"/>
  <c r="O252"/>
  <c r="N252"/>
  <c r="M252"/>
  <c r="O251"/>
  <c r="N251"/>
  <c r="M251"/>
  <c r="O250"/>
  <c r="N250"/>
  <c r="M250"/>
  <c r="O249"/>
  <c r="N249"/>
  <c r="M249"/>
  <c r="O248"/>
  <c r="N248"/>
  <c r="M248"/>
  <c r="O247"/>
  <c r="N247"/>
  <c r="M247"/>
  <c r="O246"/>
  <c r="N246"/>
  <c r="M246"/>
  <c r="O245"/>
  <c r="N245"/>
  <c r="M245"/>
  <c r="O244"/>
  <c r="N244"/>
  <c r="M244"/>
  <c r="O243"/>
  <c r="N243"/>
  <c r="M243"/>
  <c r="O242"/>
  <c r="N242"/>
  <c r="M242"/>
  <c r="O241"/>
  <c r="N241"/>
  <c r="M241"/>
  <c r="O240"/>
  <c r="N240"/>
  <c r="M240"/>
  <c r="O239"/>
  <c r="N239"/>
  <c r="M239"/>
  <c r="O238"/>
  <c r="N238"/>
  <c r="M238"/>
  <c r="O237"/>
  <c r="N237"/>
  <c r="M237"/>
  <c r="O236"/>
  <c r="N236"/>
  <c r="M236"/>
  <c r="O235"/>
  <c r="N235"/>
  <c r="M235"/>
  <c r="O234"/>
  <c r="N234"/>
  <c r="M234"/>
  <c r="O233"/>
  <c r="N233"/>
  <c r="M233"/>
  <c r="O232"/>
  <c r="N232"/>
  <c r="M232"/>
  <c r="O231"/>
  <c r="N231"/>
  <c r="M231"/>
  <c r="O230"/>
  <c r="N230"/>
  <c r="M230"/>
  <c r="O229"/>
  <c r="N229"/>
  <c r="M229"/>
  <c r="O228"/>
  <c r="N228"/>
  <c r="M228"/>
  <c r="O227"/>
  <c r="N227"/>
  <c r="M227"/>
  <c r="O226"/>
  <c r="N226"/>
  <c r="M226"/>
  <c r="O225"/>
  <c r="N225"/>
  <c r="M225"/>
  <c r="O224"/>
  <c r="N224"/>
  <c r="M224"/>
  <c r="O223"/>
  <c r="N223"/>
  <c r="M223"/>
  <c r="O222"/>
  <c r="N222"/>
  <c r="M222"/>
  <c r="O221"/>
  <c r="N221"/>
  <c r="M221"/>
  <c r="O220"/>
  <c r="N220"/>
  <c r="M220"/>
  <c r="O219"/>
  <c r="N219"/>
  <c r="M219"/>
  <c r="O218"/>
  <c r="N218"/>
  <c r="M218"/>
  <c r="O217"/>
  <c r="N217"/>
  <c r="M217"/>
  <c r="O216"/>
  <c r="N216"/>
  <c r="M216"/>
  <c r="O215"/>
  <c r="N215"/>
  <c r="M215"/>
  <c r="O214"/>
  <c r="N214"/>
  <c r="M214"/>
  <c r="O213"/>
  <c r="N213"/>
  <c r="M213"/>
  <c r="O212"/>
  <c r="N212"/>
  <c r="M212"/>
  <c r="O211"/>
  <c r="N211"/>
  <c r="M211"/>
  <c r="O210"/>
  <c r="N210"/>
  <c r="M210"/>
  <c r="O209"/>
  <c r="N209"/>
  <c r="M209"/>
  <c r="O208"/>
  <c r="N208"/>
  <c r="M208"/>
  <c r="O207"/>
  <c r="N207"/>
  <c r="M207"/>
  <c r="O206"/>
  <c r="N206"/>
  <c r="M206"/>
  <c r="O205"/>
  <c r="N205"/>
  <c r="M205"/>
  <c r="O204"/>
  <c r="N204"/>
  <c r="M204"/>
  <c r="O203"/>
  <c r="N203"/>
  <c r="M203"/>
  <c r="O202"/>
  <c r="N202"/>
  <c r="M202"/>
  <c r="O201"/>
  <c r="N201"/>
  <c r="M201"/>
  <c r="O200"/>
  <c r="N200"/>
  <c r="M200"/>
  <c r="O199"/>
  <c r="N199"/>
  <c r="M199"/>
  <c r="O198"/>
  <c r="N198"/>
  <c r="M198"/>
  <c r="O197"/>
  <c r="N197"/>
  <c r="M197"/>
  <c r="O196"/>
  <c r="N196"/>
  <c r="M196"/>
  <c r="O195"/>
  <c r="N195"/>
  <c r="M195"/>
  <c r="O194"/>
  <c r="N194"/>
  <c r="M194"/>
  <c r="O193"/>
  <c r="N193"/>
  <c r="M193"/>
  <c r="O192"/>
  <c r="N192"/>
  <c r="M192"/>
  <c r="O191"/>
  <c r="N191"/>
  <c r="M191"/>
  <c r="O190"/>
  <c r="N190"/>
  <c r="M190"/>
  <c r="O189"/>
  <c r="N189"/>
  <c r="M189"/>
  <c r="O188"/>
  <c r="N188"/>
  <c r="M188"/>
  <c r="O187"/>
  <c r="N187"/>
  <c r="M187"/>
  <c r="O186"/>
  <c r="N186"/>
  <c r="M186"/>
  <c r="O185"/>
  <c r="N185"/>
  <c r="M185"/>
  <c r="O184"/>
  <c r="N184"/>
  <c r="M184"/>
  <c r="O183"/>
  <c r="N183"/>
  <c r="M183"/>
  <c r="O182"/>
  <c r="N182"/>
  <c r="M182"/>
  <c r="O181"/>
  <c r="N181"/>
  <c r="M181"/>
  <c r="O180"/>
  <c r="N180"/>
  <c r="M180"/>
  <c r="O179"/>
  <c r="N179"/>
  <c r="M179"/>
  <c r="O178"/>
  <c r="N178"/>
  <c r="M178"/>
  <c r="O177"/>
  <c r="N177"/>
  <c r="M177"/>
  <c r="O176"/>
  <c r="N176"/>
  <c r="M176"/>
  <c r="O175"/>
  <c r="N175"/>
  <c r="M175"/>
  <c r="O174"/>
  <c r="N174"/>
  <c r="M174"/>
  <c r="O173"/>
  <c r="N173"/>
  <c r="M173"/>
  <c r="O172"/>
  <c r="N172"/>
  <c r="M172"/>
  <c r="O171"/>
  <c r="N171"/>
  <c r="M171"/>
  <c r="O170"/>
  <c r="N170"/>
  <c r="M170"/>
  <c r="O169"/>
  <c r="N169"/>
  <c r="M169"/>
  <c r="O168"/>
  <c r="N168"/>
  <c r="M168"/>
  <c r="O167"/>
  <c r="N167"/>
  <c r="M167"/>
  <c r="O166"/>
  <c r="N166"/>
  <c r="M166"/>
  <c r="O165"/>
  <c r="N165"/>
  <c r="M165"/>
  <c r="O164"/>
  <c r="N164"/>
  <c r="M164"/>
  <c r="O163"/>
  <c r="N163"/>
  <c r="M163"/>
  <c r="O162"/>
  <c r="N162"/>
  <c r="M162"/>
  <c r="O161"/>
  <c r="N161"/>
  <c r="M161"/>
  <c r="O160"/>
  <c r="N160"/>
  <c r="M160"/>
  <c r="O159"/>
  <c r="N159"/>
  <c r="M159"/>
  <c r="O158"/>
  <c r="N158"/>
  <c r="M158"/>
  <c r="O157"/>
  <c r="N157"/>
  <c r="M157"/>
  <c r="O156"/>
  <c r="N156"/>
  <c r="M156"/>
  <c r="O155"/>
  <c r="N155"/>
  <c r="M155"/>
  <c r="O154"/>
  <c r="N154"/>
  <c r="M154"/>
  <c r="O153"/>
  <c r="N153"/>
  <c r="M153"/>
  <c r="O152"/>
  <c r="N152"/>
  <c r="M152"/>
  <c r="O151"/>
  <c r="N151"/>
  <c r="M151"/>
  <c r="O150"/>
  <c r="N150"/>
  <c r="M150"/>
  <c r="O149"/>
  <c r="N149"/>
  <c r="M149"/>
  <c r="O148"/>
  <c r="N148"/>
  <c r="M148"/>
  <c r="O147"/>
  <c r="N147"/>
  <c r="M147"/>
  <c r="O146"/>
  <c r="N146"/>
  <c r="M146"/>
  <c r="O145"/>
  <c r="N145"/>
  <c r="M145"/>
  <c r="O144"/>
  <c r="N144"/>
  <c r="M144"/>
  <c r="O143"/>
  <c r="N143"/>
  <c r="M143"/>
  <c r="O142"/>
  <c r="N142"/>
  <c r="M142"/>
  <c r="O141"/>
  <c r="N141"/>
  <c r="M141"/>
  <c r="O140"/>
  <c r="N140"/>
  <c r="M140"/>
  <c r="O139"/>
  <c r="N139"/>
  <c r="M139"/>
  <c r="O138"/>
  <c r="N138"/>
  <c r="M138"/>
  <c r="O137"/>
  <c r="N137"/>
  <c r="M137"/>
  <c r="O136"/>
  <c r="N136"/>
  <c r="M136"/>
  <c r="O135"/>
  <c r="N135"/>
  <c r="M135"/>
  <c r="O134"/>
  <c r="N134"/>
  <c r="M134"/>
  <c r="O133"/>
  <c r="N133"/>
  <c r="M133"/>
  <c r="O132"/>
  <c r="N132"/>
  <c r="M132"/>
  <c r="O131"/>
  <c r="N131"/>
  <c r="M131"/>
  <c r="O130"/>
  <c r="N130"/>
  <c r="M130"/>
  <c r="O129"/>
  <c r="N129"/>
  <c r="M129"/>
  <c r="O128"/>
  <c r="N128"/>
  <c r="M128"/>
  <c r="O127"/>
  <c r="N127"/>
  <c r="M127"/>
  <c r="O126"/>
  <c r="N126"/>
  <c r="M126"/>
  <c r="O125"/>
  <c r="N125"/>
  <c r="M125"/>
  <c r="O124"/>
  <c r="N124"/>
  <c r="M124"/>
  <c r="O123"/>
  <c r="N123"/>
  <c r="M123"/>
  <c r="O122"/>
  <c r="N122"/>
  <c r="M122"/>
  <c r="O121"/>
  <c r="N121"/>
  <c r="M121"/>
  <c r="O120"/>
  <c r="N120"/>
  <c r="M120"/>
  <c r="O119"/>
  <c r="N119"/>
  <c r="M119"/>
  <c r="O118"/>
  <c r="N118"/>
  <c r="M118"/>
  <c r="O117"/>
  <c r="N117"/>
  <c r="M117"/>
  <c r="O116"/>
  <c r="N116"/>
  <c r="M116"/>
  <c r="O115"/>
  <c r="N115"/>
  <c r="M115"/>
  <c r="O114"/>
  <c r="N114"/>
  <c r="M114"/>
  <c r="O113"/>
  <c r="N113"/>
  <c r="M113"/>
  <c r="O112"/>
  <c r="N112"/>
  <c r="M112"/>
  <c r="O111"/>
  <c r="N111"/>
  <c r="M111"/>
  <c r="O110"/>
  <c r="N110"/>
  <c r="M110"/>
  <c r="O109"/>
  <c r="N109"/>
  <c r="M109"/>
  <c r="O108"/>
  <c r="N108"/>
  <c r="M108"/>
  <c r="O107"/>
  <c r="N107"/>
  <c r="M107"/>
  <c r="O106"/>
  <c r="N106"/>
  <c r="M106"/>
  <c r="O105"/>
  <c r="N105"/>
  <c r="M105"/>
  <c r="O104"/>
  <c r="N104"/>
  <c r="M104"/>
  <c r="O103"/>
  <c r="N103"/>
  <c r="M103"/>
  <c r="O102"/>
  <c r="N102"/>
  <c r="M102"/>
  <c r="O101"/>
  <c r="N101"/>
  <c r="M101"/>
  <c r="O100"/>
  <c r="N100"/>
  <c r="M100"/>
  <c r="O99"/>
  <c r="N99"/>
  <c r="M99"/>
  <c r="O98"/>
  <c r="N98"/>
  <c r="M98"/>
  <c r="O97"/>
  <c r="N97"/>
  <c r="M97"/>
  <c r="O96"/>
  <c r="N96"/>
  <c r="M96"/>
  <c r="O95"/>
  <c r="N95"/>
  <c r="M95"/>
  <c r="O94"/>
  <c r="N94"/>
  <c r="M94"/>
  <c r="O93"/>
  <c r="N93"/>
  <c r="M93"/>
  <c r="O92"/>
  <c r="N92"/>
  <c r="M92"/>
  <c r="O91"/>
  <c r="N91"/>
  <c r="M91"/>
  <c r="O90"/>
  <c r="N90"/>
  <c r="M90"/>
  <c r="O89"/>
  <c r="N89"/>
  <c r="M89"/>
  <c r="O88"/>
  <c r="N88"/>
  <c r="M88"/>
  <c r="O87"/>
  <c r="N87"/>
  <c r="M87"/>
  <c r="O86"/>
  <c r="N86"/>
  <c r="M86"/>
  <c r="O85"/>
  <c r="N85"/>
  <c r="M85"/>
  <c r="O84"/>
  <c r="N84"/>
  <c r="M84"/>
  <c r="O83"/>
  <c r="N83"/>
  <c r="M83"/>
  <c r="O82"/>
  <c r="N82"/>
  <c r="M82"/>
  <c r="O81"/>
  <c r="N81"/>
  <c r="M81"/>
  <c r="O80"/>
  <c r="N80"/>
  <c r="M80"/>
  <c r="O79"/>
  <c r="N79"/>
  <c r="M79"/>
  <c r="O78"/>
  <c r="N78"/>
  <c r="M78"/>
  <c r="O77"/>
  <c r="N77"/>
  <c r="M77"/>
  <c r="O76"/>
  <c r="N76"/>
  <c r="M76"/>
  <c r="O75"/>
  <c r="N75"/>
  <c r="M75"/>
  <c r="O74"/>
  <c r="N74"/>
  <c r="M74"/>
  <c r="O73"/>
  <c r="N73"/>
  <c r="M73"/>
  <c r="O72"/>
  <c r="N72"/>
  <c r="M72"/>
  <c r="O71"/>
  <c r="N71"/>
  <c r="M71"/>
  <c r="O70"/>
  <c r="N70"/>
  <c r="M70"/>
  <c r="O69"/>
  <c r="N69"/>
  <c r="M69"/>
  <c r="O68"/>
  <c r="N68"/>
  <c r="M68"/>
  <c r="O67"/>
  <c r="N67"/>
  <c r="M67"/>
  <c r="O66"/>
  <c r="N66"/>
  <c r="M66"/>
  <c r="O65"/>
  <c r="N65"/>
  <c r="M65"/>
  <c r="O64"/>
  <c r="N64"/>
  <c r="M64"/>
  <c r="O63"/>
  <c r="N63"/>
  <c r="M63"/>
  <c r="O62"/>
  <c r="N62"/>
  <c r="M62"/>
  <c r="O61"/>
  <c r="N61"/>
  <c r="M61"/>
  <c r="O60"/>
  <c r="N60"/>
  <c r="M60"/>
  <c r="O59"/>
  <c r="N59"/>
  <c r="M59"/>
  <c r="O58"/>
  <c r="N58"/>
  <c r="M58"/>
  <c r="O57"/>
  <c r="N57"/>
  <c r="M57"/>
  <c r="O56"/>
  <c r="N56"/>
  <c r="M56"/>
  <c r="O55"/>
  <c r="N55"/>
  <c r="M55"/>
  <c r="O54"/>
  <c r="N54"/>
  <c r="M54"/>
  <c r="O53"/>
  <c r="N53"/>
  <c r="M53"/>
  <c r="O52"/>
  <c r="N52"/>
  <c r="M52"/>
  <c r="O51"/>
  <c r="N51"/>
  <c r="M51"/>
  <c r="O50"/>
  <c r="N50"/>
  <c r="M50"/>
  <c r="O49"/>
  <c r="N49"/>
  <c r="M49"/>
  <c r="O48"/>
  <c r="N48"/>
  <c r="M48"/>
  <c r="O47"/>
  <c r="N47"/>
  <c r="M47"/>
  <c r="O46"/>
  <c r="N46"/>
  <c r="M46"/>
  <c r="O45"/>
  <c r="N45"/>
  <c r="M45"/>
  <c r="O44"/>
  <c r="N44"/>
  <c r="M44"/>
  <c r="O43"/>
  <c r="N43"/>
  <c r="M43"/>
  <c r="O42"/>
  <c r="N42"/>
  <c r="M42"/>
  <c r="O41"/>
  <c r="N41"/>
  <c r="M41"/>
  <c r="O40"/>
  <c r="N40"/>
  <c r="M40"/>
  <c r="O39"/>
  <c r="N39"/>
  <c r="M39"/>
  <c r="O38"/>
  <c r="N38"/>
  <c r="M38"/>
  <c r="O37"/>
  <c r="N37"/>
  <c r="M37"/>
  <c r="O36"/>
  <c r="N36"/>
  <c r="M36"/>
  <c r="O35"/>
  <c r="N35"/>
  <c r="M35"/>
  <c r="O34"/>
  <c r="N34"/>
  <c r="M34"/>
  <c r="O33"/>
  <c r="N33"/>
  <c r="M33"/>
  <c r="O32"/>
  <c r="N32"/>
  <c r="M32"/>
  <c r="O31"/>
  <c r="N31"/>
  <c r="M31"/>
  <c r="O30"/>
  <c r="N30"/>
  <c r="M30"/>
  <c r="O29"/>
  <c r="N29"/>
  <c r="M29"/>
  <c r="O28"/>
  <c r="N28"/>
  <c r="M28"/>
  <c r="O27"/>
  <c r="N27"/>
  <c r="M27"/>
  <c r="O26"/>
  <c r="N26"/>
  <c r="M26"/>
  <c r="O25"/>
  <c r="N25"/>
  <c r="M25"/>
  <c r="O24"/>
  <c r="N24"/>
  <c r="M24"/>
  <c r="O23"/>
  <c r="N23"/>
  <c r="M23"/>
  <c r="O22"/>
  <c r="N22"/>
  <c r="M22"/>
  <c r="O21"/>
  <c r="N21"/>
  <c r="M21"/>
  <c r="O20"/>
  <c r="N20"/>
  <c r="M20"/>
  <c r="O19"/>
  <c r="N19"/>
  <c r="M19"/>
  <c r="O18"/>
  <c r="N18"/>
  <c r="M18"/>
  <c r="O17"/>
  <c r="N17"/>
  <c r="M17"/>
  <c r="O16"/>
  <c r="N16"/>
  <c r="M16"/>
  <c r="O15"/>
  <c r="N15"/>
  <c r="M15"/>
  <c r="O14"/>
  <c r="N14"/>
  <c r="M14"/>
  <c r="O13"/>
  <c r="N13"/>
  <c r="M13"/>
  <c r="O12"/>
  <c r="N12"/>
  <c r="M12"/>
  <c r="O11"/>
  <c r="N11"/>
  <c r="M11"/>
  <c r="O10"/>
  <c r="N10"/>
  <c r="M10"/>
  <c r="O9"/>
  <c r="N9"/>
  <c r="M9"/>
  <c r="O8"/>
  <c r="N8"/>
  <c r="M8"/>
  <c r="O7"/>
  <c r="N7"/>
  <c r="M7"/>
  <c r="O6"/>
  <c r="N6"/>
  <c r="M6"/>
  <c r="V6" s="1"/>
  <c r="W6" s="1"/>
  <c r="X6" s="1"/>
  <c r="AC276" i="4"/>
  <c r="AE276" s="1"/>
  <c r="AC246"/>
  <c r="AE246" s="1"/>
  <c r="AC216"/>
  <c r="AE216" s="1"/>
  <c r="AC186"/>
  <c r="AE186" s="1"/>
  <c r="C15"/>
  <c r="D15" s="1"/>
  <c r="AC156" s="1"/>
  <c r="AE156" s="1"/>
  <c r="C14"/>
  <c r="D14" s="1"/>
  <c r="AC126" s="1"/>
  <c r="AE126" s="1"/>
  <c r="C13"/>
  <c r="D13" s="1"/>
  <c r="AC102" s="1"/>
  <c r="AE102" s="1"/>
  <c r="C12"/>
  <c r="D12" s="1"/>
  <c r="AC90" s="1"/>
  <c r="AE90" s="1"/>
  <c r="C11"/>
  <c r="D11" s="1"/>
  <c r="AC78" s="1"/>
  <c r="AE78" s="1"/>
  <c r="C10"/>
  <c r="D10" s="1"/>
  <c r="AC66" s="1"/>
  <c r="AE66" s="1"/>
  <c r="C9"/>
  <c r="D9" s="1"/>
  <c r="AC54" s="1"/>
  <c r="AE54" s="1"/>
  <c r="C8"/>
  <c r="D8" s="1"/>
  <c r="AC42" s="1"/>
  <c r="AE42" s="1"/>
  <c r="C7"/>
  <c r="D7" s="1"/>
  <c r="AC30" s="1"/>
  <c r="AE30" s="1"/>
  <c r="C6"/>
  <c r="D6" s="1"/>
  <c r="AC18" s="1"/>
  <c r="AE18" s="1"/>
  <c r="C5"/>
  <c r="D5" s="1"/>
  <c r="AC6" s="1"/>
  <c r="C20" i="18"/>
  <c r="D20" s="1"/>
  <c r="C19"/>
  <c r="D19" s="1"/>
  <c r="AC276" s="1"/>
  <c r="AE276" s="1"/>
  <c r="C18"/>
  <c r="D18" s="1"/>
  <c r="AC246" s="1"/>
  <c r="AE246" s="1"/>
  <c r="C17"/>
  <c r="D17" s="1"/>
  <c r="AC216" s="1"/>
  <c r="AE216" s="1"/>
  <c r="C16"/>
  <c r="D16" s="1"/>
  <c r="AC186" s="1"/>
  <c r="AE186" s="1"/>
  <c r="C15"/>
  <c r="D15" s="1"/>
  <c r="AC156" s="1"/>
  <c r="AE156" s="1"/>
  <c r="C14"/>
  <c r="D14" s="1"/>
  <c r="AC126" s="1"/>
  <c r="AE126" s="1"/>
  <c r="C13"/>
  <c r="D13" s="1"/>
  <c r="AC102" s="1"/>
  <c r="AE102" s="1"/>
  <c r="C12"/>
  <c r="D12" s="1"/>
  <c r="AC90" s="1"/>
  <c r="AE90" s="1"/>
  <c r="C11"/>
  <c r="D11" s="1"/>
  <c r="AC78" s="1"/>
  <c r="AE78" s="1"/>
  <c r="C10"/>
  <c r="D10" s="1"/>
  <c r="AC66" s="1"/>
  <c r="AE66" s="1"/>
  <c r="C9"/>
  <c r="D9" s="1"/>
  <c r="AC54" s="1"/>
  <c r="AE54" s="1"/>
  <c r="C8"/>
  <c r="D8" s="1"/>
  <c r="AC42" s="1"/>
  <c r="AE42" s="1"/>
  <c r="C7"/>
  <c r="D7" s="1"/>
  <c r="AC30" s="1"/>
  <c r="AE30" s="1"/>
  <c r="C6"/>
  <c r="D6" s="1"/>
  <c r="AC18" s="1"/>
  <c r="AE18" s="1"/>
  <c r="C5"/>
  <c r="D5" s="1"/>
  <c r="AC6" s="1"/>
  <c r="AE6" s="1"/>
  <c r="C19" i="19"/>
  <c r="D19" s="1"/>
  <c r="C18"/>
  <c r="D18" s="1"/>
  <c r="C17"/>
  <c r="D17" s="1"/>
  <c r="C16"/>
  <c r="D16" s="1"/>
  <c r="C15"/>
  <c r="D15" s="1"/>
  <c r="C14"/>
  <c r="D14" s="1"/>
  <c r="C13"/>
  <c r="D13" s="1"/>
  <c r="C12"/>
  <c r="D12" s="1"/>
  <c r="C11"/>
  <c r="D11" s="1"/>
  <c r="C10"/>
  <c r="D10" s="1"/>
  <c r="C9"/>
  <c r="D9" s="1"/>
  <c r="C8"/>
  <c r="D8" s="1"/>
  <c r="C7"/>
  <c r="D7" s="1"/>
  <c r="C6"/>
  <c r="D6" s="1"/>
  <c r="C5"/>
  <c r="D5" s="1"/>
  <c r="AF366" i="9"/>
  <c r="AD366"/>
  <c r="AF306"/>
  <c r="AD306"/>
  <c r="AF246"/>
  <c r="AD246"/>
  <c r="AD216"/>
  <c r="AF186"/>
  <c r="AD186"/>
  <c r="AD156"/>
  <c r="AF138"/>
  <c r="AD138"/>
  <c r="AD126"/>
  <c r="AF114"/>
  <c r="AD114"/>
  <c r="AF102"/>
  <c r="AD102"/>
  <c r="AF90"/>
  <c r="AD90"/>
  <c r="AF78"/>
  <c r="AD78"/>
  <c r="AL299"/>
  <c r="AJ299"/>
  <c r="AL298"/>
  <c r="AJ298"/>
  <c r="AL297"/>
  <c r="AJ297"/>
  <c r="AL296"/>
  <c r="AJ296"/>
  <c r="AL295"/>
  <c r="AJ295"/>
  <c r="AL294"/>
  <c r="AJ294"/>
  <c r="AL293"/>
  <c r="AJ293"/>
  <c r="AL292"/>
  <c r="AJ292"/>
  <c r="AL291"/>
  <c r="AJ291"/>
  <c r="AL290"/>
  <c r="AJ290"/>
  <c r="AL289"/>
  <c r="AJ289"/>
  <c r="AL288"/>
  <c r="AJ288"/>
  <c r="AL287"/>
  <c r="AJ287"/>
  <c r="AL286"/>
  <c r="AJ286"/>
  <c r="AL285"/>
  <c r="AJ285"/>
  <c r="AL284"/>
  <c r="AJ284"/>
  <c r="AL283"/>
  <c r="AJ283"/>
  <c r="AL282"/>
  <c r="AJ282"/>
  <c r="B23"/>
  <c r="B22"/>
  <c r="B21"/>
  <c r="B20"/>
  <c r="B19"/>
  <c r="B18"/>
  <c r="B17"/>
  <c r="B16"/>
  <c r="B15"/>
  <c r="B14"/>
  <c r="B13"/>
  <c r="B12"/>
  <c r="B11"/>
  <c r="B10"/>
  <c r="B9"/>
  <c r="B8"/>
  <c r="B7"/>
  <c r="B6"/>
  <c r="O367"/>
  <c r="N367"/>
  <c r="M367"/>
  <c r="V367" s="1"/>
  <c r="W367" s="1"/>
  <c r="X367" s="1"/>
  <c r="O366"/>
  <c r="N366"/>
  <c r="M366"/>
  <c r="V366" s="1"/>
  <c r="W366" s="1"/>
  <c r="X366" s="1"/>
  <c r="O365"/>
  <c r="N365"/>
  <c r="M365"/>
  <c r="V365" s="1"/>
  <c r="W365" s="1"/>
  <c r="X365" s="1"/>
  <c r="O364"/>
  <c r="N364"/>
  <c r="M364"/>
  <c r="V364" s="1"/>
  <c r="W364" s="1"/>
  <c r="X364" s="1"/>
  <c r="O363"/>
  <c r="N363"/>
  <c r="M363"/>
  <c r="V363" s="1"/>
  <c r="W363" s="1"/>
  <c r="X363" s="1"/>
  <c r="O362"/>
  <c r="N362"/>
  <c r="M362"/>
  <c r="V362" s="1"/>
  <c r="W362" s="1"/>
  <c r="X362" s="1"/>
  <c r="O361"/>
  <c r="N361"/>
  <c r="M361"/>
  <c r="V361" s="1"/>
  <c r="W361" s="1"/>
  <c r="X361" s="1"/>
  <c r="O360"/>
  <c r="N360"/>
  <c r="M360"/>
  <c r="V360" s="1"/>
  <c r="W360" s="1"/>
  <c r="X360" s="1"/>
  <c r="O359"/>
  <c r="N359"/>
  <c r="M359"/>
  <c r="V359" s="1"/>
  <c r="W359" s="1"/>
  <c r="X359" s="1"/>
  <c r="O358"/>
  <c r="N358"/>
  <c r="M358"/>
  <c r="V358" s="1"/>
  <c r="W358" s="1"/>
  <c r="X358" s="1"/>
  <c r="O357"/>
  <c r="N357"/>
  <c r="M357"/>
  <c r="V357" s="1"/>
  <c r="W357" s="1"/>
  <c r="X357" s="1"/>
  <c r="O356"/>
  <c r="N356"/>
  <c r="M356"/>
  <c r="V356" s="1"/>
  <c r="W356" s="1"/>
  <c r="X356" s="1"/>
  <c r="O355"/>
  <c r="N355"/>
  <c r="M355"/>
  <c r="V355" s="1"/>
  <c r="W355" s="1"/>
  <c r="X355" s="1"/>
  <c r="O354"/>
  <c r="N354"/>
  <c r="M354"/>
  <c r="V354" s="1"/>
  <c r="W354" s="1"/>
  <c r="X354" s="1"/>
  <c r="O353"/>
  <c r="N353"/>
  <c r="M353"/>
  <c r="V353" s="1"/>
  <c r="W353" s="1"/>
  <c r="X353" s="1"/>
  <c r="O352"/>
  <c r="N352"/>
  <c r="M352"/>
  <c r="V352" s="1"/>
  <c r="W352" s="1"/>
  <c r="X352" s="1"/>
  <c r="O351"/>
  <c r="N351"/>
  <c r="M351"/>
  <c r="V351" s="1"/>
  <c r="W351" s="1"/>
  <c r="X351" s="1"/>
  <c r="O350"/>
  <c r="N350"/>
  <c r="M350"/>
  <c r="V350" s="1"/>
  <c r="W350" s="1"/>
  <c r="X350" s="1"/>
  <c r="O349"/>
  <c r="N349"/>
  <c r="M349"/>
  <c r="V349" s="1"/>
  <c r="W349" s="1"/>
  <c r="X349" s="1"/>
  <c r="O348"/>
  <c r="N348"/>
  <c r="M348"/>
  <c r="V348" s="1"/>
  <c r="W348" s="1"/>
  <c r="X348" s="1"/>
  <c r="O347"/>
  <c r="N347"/>
  <c r="M347"/>
  <c r="V347" s="1"/>
  <c r="W347" s="1"/>
  <c r="X347" s="1"/>
  <c r="O346"/>
  <c r="N346"/>
  <c r="M346"/>
  <c r="V346" s="1"/>
  <c r="W346" s="1"/>
  <c r="X346" s="1"/>
  <c r="O345"/>
  <c r="N345"/>
  <c r="M345"/>
  <c r="V345" s="1"/>
  <c r="W345" s="1"/>
  <c r="X345" s="1"/>
  <c r="O344"/>
  <c r="N344"/>
  <c r="M344"/>
  <c r="V344" s="1"/>
  <c r="W344" s="1"/>
  <c r="X344" s="1"/>
  <c r="O343"/>
  <c r="N343"/>
  <c r="M343"/>
  <c r="V343" s="1"/>
  <c r="W343" s="1"/>
  <c r="X343" s="1"/>
  <c r="O342"/>
  <c r="N342"/>
  <c r="M342"/>
  <c r="V342" s="1"/>
  <c r="W342" s="1"/>
  <c r="X342" s="1"/>
  <c r="O341"/>
  <c r="N341"/>
  <c r="M341"/>
  <c r="V341" s="1"/>
  <c r="W341" s="1"/>
  <c r="X341" s="1"/>
  <c r="O340"/>
  <c r="N340"/>
  <c r="M340"/>
  <c r="V340" s="1"/>
  <c r="W340" s="1"/>
  <c r="X340" s="1"/>
  <c r="O339"/>
  <c r="N339"/>
  <c r="M339"/>
  <c r="O338"/>
  <c r="N338"/>
  <c r="M338"/>
  <c r="V338" s="1"/>
  <c r="W338" s="1"/>
  <c r="X338" s="1"/>
  <c r="V337"/>
  <c r="W337" s="1"/>
  <c r="X337" s="1"/>
  <c r="O337"/>
  <c r="N337"/>
  <c r="M337"/>
  <c r="O336"/>
  <c r="N336"/>
  <c r="M336"/>
  <c r="V336" s="1"/>
  <c r="W336" s="1"/>
  <c r="X336" s="1"/>
  <c r="V335"/>
  <c r="W335" s="1"/>
  <c r="X335" s="1"/>
  <c r="O335"/>
  <c r="N335"/>
  <c r="M335"/>
  <c r="O334"/>
  <c r="N334"/>
  <c r="M334"/>
  <c r="V334" s="1"/>
  <c r="W334" s="1"/>
  <c r="X334" s="1"/>
  <c r="V333"/>
  <c r="W333" s="1"/>
  <c r="X333" s="1"/>
  <c r="O333"/>
  <c r="N333"/>
  <c r="M333"/>
  <c r="O332"/>
  <c r="N332"/>
  <c r="M332"/>
  <c r="V332" s="1"/>
  <c r="W332" s="1"/>
  <c r="X332" s="1"/>
  <c r="O331"/>
  <c r="N331"/>
  <c r="M331"/>
  <c r="V331" s="1"/>
  <c r="W331" s="1"/>
  <c r="X331" s="1"/>
  <c r="O330"/>
  <c r="N330"/>
  <c r="M330"/>
  <c r="V330" s="1"/>
  <c r="W330" s="1"/>
  <c r="X330" s="1"/>
  <c r="O329"/>
  <c r="N329"/>
  <c r="M329"/>
  <c r="V329" s="1"/>
  <c r="W329" s="1"/>
  <c r="X329" s="1"/>
  <c r="O328"/>
  <c r="N328"/>
  <c r="M328"/>
  <c r="V328" s="1"/>
  <c r="W328" s="1"/>
  <c r="X328" s="1"/>
  <c r="O327"/>
  <c r="N327"/>
  <c r="M327"/>
  <c r="V327" s="1"/>
  <c r="W327" s="1"/>
  <c r="X327" s="1"/>
  <c r="O326"/>
  <c r="N326"/>
  <c r="M326"/>
  <c r="V326" s="1"/>
  <c r="W326" s="1"/>
  <c r="X326" s="1"/>
  <c r="O325"/>
  <c r="N325"/>
  <c r="M325"/>
  <c r="V325" s="1"/>
  <c r="W325" s="1"/>
  <c r="X325" s="1"/>
  <c r="O324"/>
  <c r="N324"/>
  <c r="M324"/>
  <c r="V324" s="1"/>
  <c r="W324" s="1"/>
  <c r="X324" s="1"/>
  <c r="O323"/>
  <c r="N323"/>
  <c r="M323"/>
  <c r="V323" s="1"/>
  <c r="W323" s="1"/>
  <c r="X323" s="1"/>
  <c r="O322"/>
  <c r="N322"/>
  <c r="M322"/>
  <c r="V322" s="1"/>
  <c r="W322" s="1"/>
  <c r="X322" s="1"/>
  <c r="O321"/>
  <c r="N321"/>
  <c r="M321"/>
  <c r="V321" s="1"/>
  <c r="W321" s="1"/>
  <c r="X321" s="1"/>
  <c r="O320"/>
  <c r="N320"/>
  <c r="M320"/>
  <c r="V320" s="1"/>
  <c r="W320" s="1"/>
  <c r="X320" s="1"/>
  <c r="O319"/>
  <c r="N319"/>
  <c r="M319"/>
  <c r="V319" s="1"/>
  <c r="W319" s="1"/>
  <c r="X319" s="1"/>
  <c r="O318"/>
  <c r="N318"/>
  <c r="M318"/>
  <c r="V318" s="1"/>
  <c r="W318" s="1"/>
  <c r="X318" s="1"/>
  <c r="O317"/>
  <c r="N317"/>
  <c r="M317"/>
  <c r="V317" s="1"/>
  <c r="W317" s="1"/>
  <c r="X317" s="1"/>
  <c r="O316"/>
  <c r="N316"/>
  <c r="M316"/>
  <c r="V316" s="1"/>
  <c r="W316" s="1"/>
  <c r="X316" s="1"/>
  <c r="O315"/>
  <c r="N315"/>
  <c r="M315"/>
  <c r="V315" s="1"/>
  <c r="W315" s="1"/>
  <c r="X315" s="1"/>
  <c r="O314"/>
  <c r="N314"/>
  <c r="M314"/>
  <c r="V314" s="1"/>
  <c r="W314" s="1"/>
  <c r="X314" s="1"/>
  <c r="O313"/>
  <c r="N313"/>
  <c r="M313"/>
  <c r="V313" s="1"/>
  <c r="W313" s="1"/>
  <c r="X313" s="1"/>
  <c r="O312"/>
  <c r="N312"/>
  <c r="M312"/>
  <c r="V312" s="1"/>
  <c r="W312" s="1"/>
  <c r="X312" s="1"/>
  <c r="O311"/>
  <c r="N311"/>
  <c r="M311"/>
  <c r="V311" s="1"/>
  <c r="W311" s="1"/>
  <c r="X311" s="1"/>
  <c r="O310"/>
  <c r="N310"/>
  <c r="M310"/>
  <c r="V310" s="1"/>
  <c r="W310" s="1"/>
  <c r="X310" s="1"/>
  <c r="O309"/>
  <c r="N309"/>
  <c r="M309"/>
  <c r="V309" s="1"/>
  <c r="W309" s="1"/>
  <c r="X309" s="1"/>
  <c r="O308"/>
  <c r="N308"/>
  <c r="M308"/>
  <c r="V308" s="1"/>
  <c r="W308" s="1"/>
  <c r="X308" s="1"/>
  <c r="O307"/>
  <c r="N307"/>
  <c r="M307"/>
  <c r="V307" s="1"/>
  <c r="W307" s="1"/>
  <c r="X307" s="1"/>
  <c r="O306"/>
  <c r="N306"/>
  <c r="M306"/>
  <c r="V306" s="1"/>
  <c r="W306" s="1"/>
  <c r="X306" s="1"/>
  <c r="O305"/>
  <c r="N305"/>
  <c r="M305"/>
  <c r="V305" s="1"/>
  <c r="W305" s="1"/>
  <c r="X305" s="1"/>
  <c r="O304"/>
  <c r="N304"/>
  <c r="M304"/>
  <c r="V304" s="1"/>
  <c r="W304" s="1"/>
  <c r="X304" s="1"/>
  <c r="O303"/>
  <c r="N303"/>
  <c r="M303"/>
  <c r="V303" s="1"/>
  <c r="W303" s="1"/>
  <c r="X303" s="1"/>
  <c r="AF366" i="8"/>
  <c r="AD366"/>
  <c r="AF306"/>
  <c r="AD306"/>
  <c r="AF246"/>
  <c r="AD246"/>
  <c r="AD216"/>
  <c r="AF186"/>
  <c r="AD186"/>
  <c r="AF78"/>
  <c r="AD78"/>
  <c r="AF90"/>
  <c r="AD90"/>
  <c r="AF102"/>
  <c r="AD102"/>
  <c r="AF114"/>
  <c r="AD114"/>
  <c r="AD126"/>
  <c r="AD15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O367"/>
  <c r="N367"/>
  <c r="M367"/>
  <c r="V367" s="1"/>
  <c r="W367" s="1"/>
  <c r="X367" s="1"/>
  <c r="O366"/>
  <c r="N366"/>
  <c r="M366"/>
  <c r="V366" s="1"/>
  <c r="W366" s="1"/>
  <c r="X366" s="1"/>
  <c r="O365"/>
  <c r="N365"/>
  <c r="M365"/>
  <c r="V365" s="1"/>
  <c r="W365" s="1"/>
  <c r="X365" s="1"/>
  <c r="O364"/>
  <c r="N364"/>
  <c r="M364"/>
  <c r="V364" s="1"/>
  <c r="W364" s="1"/>
  <c r="X364" s="1"/>
  <c r="O363"/>
  <c r="N363"/>
  <c r="M363"/>
  <c r="V363" s="1"/>
  <c r="W363" s="1"/>
  <c r="X363" s="1"/>
  <c r="O362"/>
  <c r="N362"/>
  <c r="M362"/>
  <c r="V362" s="1"/>
  <c r="W362" s="1"/>
  <c r="X362" s="1"/>
  <c r="O361"/>
  <c r="N361"/>
  <c r="M361"/>
  <c r="V361" s="1"/>
  <c r="W361" s="1"/>
  <c r="X361" s="1"/>
  <c r="O360"/>
  <c r="N360"/>
  <c r="M360"/>
  <c r="V360" s="1"/>
  <c r="W360" s="1"/>
  <c r="X360" s="1"/>
  <c r="O359"/>
  <c r="N359"/>
  <c r="M359"/>
  <c r="V359" s="1"/>
  <c r="W359" s="1"/>
  <c r="X359" s="1"/>
  <c r="O358"/>
  <c r="N358"/>
  <c r="M358"/>
  <c r="V358" s="1"/>
  <c r="W358" s="1"/>
  <c r="X358" s="1"/>
  <c r="O357"/>
  <c r="N357"/>
  <c r="M357"/>
  <c r="V357" s="1"/>
  <c r="W357" s="1"/>
  <c r="X357" s="1"/>
  <c r="O356"/>
  <c r="N356"/>
  <c r="M356"/>
  <c r="V356" s="1"/>
  <c r="W356" s="1"/>
  <c r="X356" s="1"/>
  <c r="O355"/>
  <c r="N355"/>
  <c r="M355"/>
  <c r="V355" s="1"/>
  <c r="W355" s="1"/>
  <c r="X355" s="1"/>
  <c r="O354"/>
  <c r="N354"/>
  <c r="M354"/>
  <c r="V354" s="1"/>
  <c r="W354" s="1"/>
  <c r="X354" s="1"/>
  <c r="O353"/>
  <c r="N353"/>
  <c r="M353"/>
  <c r="V353" s="1"/>
  <c r="W353" s="1"/>
  <c r="X353" s="1"/>
  <c r="O352"/>
  <c r="N352"/>
  <c r="M352"/>
  <c r="V352" s="1"/>
  <c r="W352" s="1"/>
  <c r="X352" s="1"/>
  <c r="O351"/>
  <c r="N351"/>
  <c r="M351"/>
  <c r="V351" s="1"/>
  <c r="W351" s="1"/>
  <c r="X351" s="1"/>
  <c r="O350"/>
  <c r="N350"/>
  <c r="M350"/>
  <c r="V350" s="1"/>
  <c r="W350" s="1"/>
  <c r="X350" s="1"/>
  <c r="O349"/>
  <c r="N349"/>
  <c r="M349"/>
  <c r="V349" s="1"/>
  <c r="W349" s="1"/>
  <c r="X349" s="1"/>
  <c r="O348"/>
  <c r="N348"/>
  <c r="M348"/>
  <c r="V348" s="1"/>
  <c r="W348" s="1"/>
  <c r="X348" s="1"/>
  <c r="O347"/>
  <c r="N347"/>
  <c r="M347"/>
  <c r="V347" s="1"/>
  <c r="W347" s="1"/>
  <c r="X347" s="1"/>
  <c r="O346"/>
  <c r="N346"/>
  <c r="M346"/>
  <c r="V346" s="1"/>
  <c r="W346" s="1"/>
  <c r="X346" s="1"/>
  <c r="O345"/>
  <c r="N345"/>
  <c r="M345"/>
  <c r="V345" s="1"/>
  <c r="W345" s="1"/>
  <c r="X345" s="1"/>
  <c r="O344"/>
  <c r="N344"/>
  <c r="M344"/>
  <c r="V344" s="1"/>
  <c r="W344" s="1"/>
  <c r="X344" s="1"/>
  <c r="O343"/>
  <c r="N343"/>
  <c r="M343"/>
  <c r="V343" s="1"/>
  <c r="W343" s="1"/>
  <c r="X343" s="1"/>
  <c r="O342"/>
  <c r="N342"/>
  <c r="M342"/>
  <c r="V342" s="1"/>
  <c r="W342" s="1"/>
  <c r="X342" s="1"/>
  <c r="O341"/>
  <c r="N341"/>
  <c r="M341"/>
  <c r="V341" s="1"/>
  <c r="W341" s="1"/>
  <c r="X341" s="1"/>
  <c r="O340"/>
  <c r="N340"/>
  <c r="M340"/>
  <c r="V340" s="1"/>
  <c r="W340" s="1"/>
  <c r="X340" s="1"/>
  <c r="O339"/>
  <c r="N339"/>
  <c r="M339"/>
  <c r="V339" s="1"/>
  <c r="W339" s="1"/>
  <c r="X339" s="1"/>
  <c r="O338"/>
  <c r="N338"/>
  <c r="M338"/>
  <c r="V338" s="1"/>
  <c r="W338" s="1"/>
  <c r="X338" s="1"/>
  <c r="O337"/>
  <c r="N337"/>
  <c r="M337"/>
  <c r="V337" s="1"/>
  <c r="W337" s="1"/>
  <c r="X337" s="1"/>
  <c r="O336"/>
  <c r="N336"/>
  <c r="M336"/>
  <c r="V336" s="1"/>
  <c r="W336" s="1"/>
  <c r="X336" s="1"/>
  <c r="O335"/>
  <c r="N335"/>
  <c r="M335"/>
  <c r="V335" s="1"/>
  <c r="W335" s="1"/>
  <c r="X335" s="1"/>
  <c r="O334"/>
  <c r="N334"/>
  <c r="M334"/>
  <c r="V334" s="1"/>
  <c r="W334" s="1"/>
  <c r="X334" s="1"/>
  <c r="O333"/>
  <c r="N333"/>
  <c r="M333"/>
  <c r="V333" s="1"/>
  <c r="W333" s="1"/>
  <c r="X333" s="1"/>
  <c r="V332"/>
  <c r="W332" s="1"/>
  <c r="X332" s="1"/>
  <c r="O332"/>
  <c r="N332"/>
  <c r="M332"/>
  <c r="O331"/>
  <c r="N331"/>
  <c r="M331"/>
  <c r="V331" s="1"/>
  <c r="W331" s="1"/>
  <c r="X331" s="1"/>
  <c r="O330"/>
  <c r="N330"/>
  <c r="M330"/>
  <c r="V330" s="1"/>
  <c r="W330" s="1"/>
  <c r="X330" s="1"/>
  <c r="O329"/>
  <c r="N329"/>
  <c r="M329"/>
  <c r="V329" s="1"/>
  <c r="W329" s="1"/>
  <c r="X329" s="1"/>
  <c r="O328"/>
  <c r="N328"/>
  <c r="M328"/>
  <c r="V328" s="1"/>
  <c r="W328" s="1"/>
  <c r="X328" s="1"/>
  <c r="O327"/>
  <c r="N327"/>
  <c r="M327"/>
  <c r="V327" s="1"/>
  <c r="W327" s="1"/>
  <c r="X327" s="1"/>
  <c r="O326"/>
  <c r="N326"/>
  <c r="M326"/>
  <c r="V326" s="1"/>
  <c r="W326" s="1"/>
  <c r="X326" s="1"/>
  <c r="O325"/>
  <c r="N325"/>
  <c r="M325"/>
  <c r="V325" s="1"/>
  <c r="W325" s="1"/>
  <c r="X325" s="1"/>
  <c r="O324"/>
  <c r="N324"/>
  <c r="M324"/>
  <c r="V324" s="1"/>
  <c r="W324" s="1"/>
  <c r="X324" s="1"/>
  <c r="O323"/>
  <c r="N323"/>
  <c r="M323"/>
  <c r="V323" s="1"/>
  <c r="W323" s="1"/>
  <c r="X323" s="1"/>
  <c r="O322"/>
  <c r="N322"/>
  <c r="M322"/>
  <c r="V322" s="1"/>
  <c r="W322" s="1"/>
  <c r="X322" s="1"/>
  <c r="O321"/>
  <c r="N321"/>
  <c r="M321"/>
  <c r="V321" s="1"/>
  <c r="W321" s="1"/>
  <c r="X321" s="1"/>
  <c r="O320"/>
  <c r="N320"/>
  <c r="M320"/>
  <c r="V320" s="1"/>
  <c r="W320" s="1"/>
  <c r="X320" s="1"/>
  <c r="O319"/>
  <c r="N319"/>
  <c r="M319"/>
  <c r="V319" s="1"/>
  <c r="W319" s="1"/>
  <c r="X319" s="1"/>
  <c r="O318"/>
  <c r="N318"/>
  <c r="M318"/>
  <c r="V318" s="1"/>
  <c r="W318" s="1"/>
  <c r="X318" s="1"/>
  <c r="O317"/>
  <c r="N317"/>
  <c r="M317"/>
  <c r="V317" s="1"/>
  <c r="W317" s="1"/>
  <c r="X317" s="1"/>
  <c r="O316"/>
  <c r="N316"/>
  <c r="M316"/>
  <c r="V316" s="1"/>
  <c r="W316" s="1"/>
  <c r="X316" s="1"/>
  <c r="O315"/>
  <c r="N315"/>
  <c r="M315"/>
  <c r="V315" s="1"/>
  <c r="W315" s="1"/>
  <c r="X315" s="1"/>
  <c r="O314"/>
  <c r="N314"/>
  <c r="M314"/>
  <c r="V314" s="1"/>
  <c r="W314" s="1"/>
  <c r="X314" s="1"/>
  <c r="O313"/>
  <c r="N313"/>
  <c r="M313"/>
  <c r="V313" s="1"/>
  <c r="W313" s="1"/>
  <c r="X313" s="1"/>
  <c r="O312"/>
  <c r="N312"/>
  <c r="M312"/>
  <c r="V312" s="1"/>
  <c r="W312" s="1"/>
  <c r="X312" s="1"/>
  <c r="O311"/>
  <c r="N311"/>
  <c r="M311"/>
  <c r="V311" s="1"/>
  <c r="W311" s="1"/>
  <c r="X311" s="1"/>
  <c r="O310"/>
  <c r="N310"/>
  <c r="M310"/>
  <c r="V310" s="1"/>
  <c r="W310" s="1"/>
  <c r="X310" s="1"/>
  <c r="O309"/>
  <c r="N309"/>
  <c r="M309"/>
  <c r="V309" s="1"/>
  <c r="W309" s="1"/>
  <c r="X309" s="1"/>
  <c r="O308"/>
  <c r="N308"/>
  <c r="M308"/>
  <c r="V308" s="1"/>
  <c r="W308" s="1"/>
  <c r="X308" s="1"/>
  <c r="O307"/>
  <c r="N307"/>
  <c r="M307"/>
  <c r="V307" s="1"/>
  <c r="W307" s="1"/>
  <c r="X307" s="1"/>
  <c r="O306"/>
  <c r="N306"/>
  <c r="M306"/>
  <c r="V306" s="1"/>
  <c r="W306" s="1"/>
  <c r="X306" s="1"/>
  <c r="O305"/>
  <c r="N305"/>
  <c r="M305"/>
  <c r="V305" s="1"/>
  <c r="W305" s="1"/>
  <c r="X305" s="1"/>
  <c r="O304"/>
  <c r="N304"/>
  <c r="M304"/>
  <c r="V304" s="1"/>
  <c r="W304" s="1"/>
  <c r="X304" s="1"/>
  <c r="O303"/>
  <c r="N303"/>
  <c r="M303"/>
  <c r="V303" s="1"/>
  <c r="W303" s="1"/>
  <c r="X303" s="1"/>
  <c r="O360" i="3"/>
  <c r="N360"/>
  <c r="Q360" s="1"/>
  <c r="M360"/>
  <c r="U360" s="1"/>
  <c r="V360" s="1"/>
  <c r="W360" s="1"/>
  <c r="O359"/>
  <c r="P359" s="1"/>
  <c r="N359"/>
  <c r="Q359" s="1"/>
  <c r="M359"/>
  <c r="U359" s="1"/>
  <c r="V359" s="1"/>
  <c r="W359" s="1"/>
  <c r="O358"/>
  <c r="P358" s="1"/>
  <c r="N358"/>
  <c r="Q358" s="1"/>
  <c r="R358" s="1"/>
  <c r="S358" s="1"/>
  <c r="M358"/>
  <c r="U358" s="1"/>
  <c r="V358" s="1"/>
  <c r="W358" s="1"/>
  <c r="AB6" i="4" l="1"/>
  <c r="AD6" s="1"/>
  <c r="AE6"/>
  <c r="P8"/>
  <c r="P10"/>
  <c r="P12"/>
  <c r="P14"/>
  <c r="P16"/>
  <c r="P18"/>
  <c r="P20"/>
  <c r="P22"/>
  <c r="P24"/>
  <c r="P26"/>
  <c r="P28"/>
  <c r="P30"/>
  <c r="P31"/>
  <c r="P33"/>
  <c r="P35"/>
  <c r="P37"/>
  <c r="P39"/>
  <c r="P41"/>
  <c r="P44"/>
  <c r="P46"/>
  <c r="P48"/>
  <c r="P50"/>
  <c r="P52"/>
  <c r="P54"/>
  <c r="P55"/>
  <c r="P57"/>
  <c r="P59"/>
  <c r="P61"/>
  <c r="P63"/>
  <c r="P65"/>
  <c r="P68"/>
  <c r="P70"/>
  <c r="P72"/>
  <c r="P74"/>
  <c r="P76"/>
  <c r="P78"/>
  <c r="P80"/>
  <c r="P82"/>
  <c r="P84"/>
  <c r="P86"/>
  <c r="P88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7"/>
  <c r="P129"/>
  <c r="P131"/>
  <c r="P133"/>
  <c r="P135"/>
  <c r="P137"/>
  <c r="P139"/>
  <c r="P141"/>
  <c r="P143"/>
  <c r="P145"/>
  <c r="P147"/>
  <c r="P149"/>
  <c r="P151"/>
  <c r="P153"/>
  <c r="P155"/>
  <c r="P158"/>
  <c r="P160"/>
  <c r="P162"/>
  <c r="P164"/>
  <c r="P166"/>
  <c r="P168"/>
  <c r="P170"/>
  <c r="P172"/>
  <c r="P174"/>
  <c r="P176"/>
  <c r="P178"/>
  <c r="P180"/>
  <c r="P182"/>
  <c r="P184"/>
  <c r="P186"/>
  <c r="P188"/>
  <c r="P190"/>
  <c r="P192"/>
  <c r="P194"/>
  <c r="P196"/>
  <c r="P198"/>
  <c r="P200"/>
  <c r="P202"/>
  <c r="P204"/>
  <c r="P206"/>
  <c r="P208"/>
  <c r="P210"/>
  <c r="P212"/>
  <c r="P214"/>
  <c r="P216"/>
  <c r="P217"/>
  <c r="P219"/>
  <c r="P221"/>
  <c r="P223"/>
  <c r="P225"/>
  <c r="P227"/>
  <c r="P229"/>
  <c r="P231"/>
  <c r="P233"/>
  <c r="P235"/>
  <c r="P237"/>
  <c r="P239"/>
  <c r="P241"/>
  <c r="P243"/>
  <c r="P245"/>
  <c r="P247"/>
  <c r="P249"/>
  <c r="P251"/>
  <c r="P253"/>
  <c r="P255"/>
  <c r="P257"/>
  <c r="P259"/>
  <c r="P261"/>
  <c r="P263"/>
  <c r="P265"/>
  <c r="P267"/>
  <c r="P269"/>
  <c r="P271"/>
  <c r="P273"/>
  <c r="P275"/>
  <c r="P277"/>
  <c r="P279"/>
  <c r="P281"/>
  <c r="P283"/>
  <c r="P285"/>
  <c r="P287"/>
  <c r="P289"/>
  <c r="P291"/>
  <c r="P293"/>
  <c r="P295"/>
  <c r="P297"/>
  <c r="P299"/>
  <c r="P301"/>
  <c r="P302"/>
  <c r="P303"/>
  <c r="P305"/>
  <c r="P7"/>
  <c r="R8"/>
  <c r="S8" s="1"/>
  <c r="P9"/>
  <c r="R10"/>
  <c r="S10" s="1"/>
  <c r="P11"/>
  <c r="R12"/>
  <c r="S12" s="1"/>
  <c r="P13"/>
  <c r="R14"/>
  <c r="S14" s="1"/>
  <c r="P15"/>
  <c r="R16"/>
  <c r="S16" s="1"/>
  <c r="P17"/>
  <c r="R18"/>
  <c r="S18" s="1"/>
  <c r="P19"/>
  <c r="R20"/>
  <c r="S20" s="1"/>
  <c r="P21"/>
  <c r="R22"/>
  <c r="S22" s="1"/>
  <c r="P23"/>
  <c r="R24"/>
  <c r="S24" s="1"/>
  <c r="P25"/>
  <c r="R26"/>
  <c r="S26" s="1"/>
  <c r="P27"/>
  <c r="R28"/>
  <c r="S28" s="1"/>
  <c r="P29"/>
  <c r="R30"/>
  <c r="S30" s="1"/>
  <c r="R31"/>
  <c r="S31" s="1"/>
  <c r="P32"/>
  <c r="R33"/>
  <c r="S33" s="1"/>
  <c r="P34"/>
  <c r="R35"/>
  <c r="S35" s="1"/>
  <c r="P36"/>
  <c r="R37"/>
  <c r="S37" s="1"/>
  <c r="P38"/>
  <c r="R39"/>
  <c r="S39" s="1"/>
  <c r="P40"/>
  <c r="R41"/>
  <c r="S41" s="1"/>
  <c r="P42"/>
  <c r="P43"/>
  <c r="R44"/>
  <c r="S44" s="1"/>
  <c r="P45"/>
  <c r="R46"/>
  <c r="S46" s="1"/>
  <c r="P47"/>
  <c r="R48"/>
  <c r="S48" s="1"/>
  <c r="P49"/>
  <c r="R50"/>
  <c r="S50" s="1"/>
  <c r="P51"/>
  <c r="R52"/>
  <c r="S52" s="1"/>
  <c r="P53"/>
  <c r="R54"/>
  <c r="S54" s="1"/>
  <c r="R55"/>
  <c r="S55" s="1"/>
  <c r="P56"/>
  <c r="R57"/>
  <c r="S57" s="1"/>
  <c r="P58"/>
  <c r="R59"/>
  <c r="S59" s="1"/>
  <c r="P60"/>
  <c r="R61"/>
  <c r="S61" s="1"/>
  <c r="P62"/>
  <c r="R63"/>
  <c r="S63" s="1"/>
  <c r="P64"/>
  <c r="R65"/>
  <c r="S65" s="1"/>
  <c r="P66"/>
  <c r="P67"/>
  <c r="R68"/>
  <c r="S68" s="1"/>
  <c r="P69"/>
  <c r="R70"/>
  <c r="S70" s="1"/>
  <c r="P71"/>
  <c r="R72"/>
  <c r="S72" s="1"/>
  <c r="P73"/>
  <c r="R74"/>
  <c r="S74" s="1"/>
  <c r="P75"/>
  <c r="R76"/>
  <c r="S76" s="1"/>
  <c r="P77"/>
  <c r="R78"/>
  <c r="S78" s="1"/>
  <c r="P79"/>
  <c r="R80"/>
  <c r="S80" s="1"/>
  <c r="P81"/>
  <c r="R82"/>
  <c r="S82" s="1"/>
  <c r="P83"/>
  <c r="R84"/>
  <c r="S84" s="1"/>
  <c r="P85"/>
  <c r="R86"/>
  <c r="S86" s="1"/>
  <c r="P87"/>
  <c r="R88"/>
  <c r="S88" s="1"/>
  <c r="P89"/>
  <c r="R90"/>
  <c r="S90" s="1"/>
  <c r="P91"/>
  <c r="R92"/>
  <c r="S92" s="1"/>
  <c r="P93"/>
  <c r="R94"/>
  <c r="S94" s="1"/>
  <c r="P95"/>
  <c r="R96"/>
  <c r="S96" s="1"/>
  <c r="P97"/>
  <c r="R98"/>
  <c r="S98" s="1"/>
  <c r="P99"/>
  <c r="R100"/>
  <c r="S100" s="1"/>
  <c r="P101"/>
  <c r="R102"/>
  <c r="S102" s="1"/>
  <c r="P103"/>
  <c r="R104"/>
  <c r="S104" s="1"/>
  <c r="P105"/>
  <c r="R106"/>
  <c r="S106" s="1"/>
  <c r="P107"/>
  <c r="R108"/>
  <c r="S108" s="1"/>
  <c r="P109"/>
  <c r="R110"/>
  <c r="S110" s="1"/>
  <c r="P111"/>
  <c r="R112"/>
  <c r="S112" s="1"/>
  <c r="P113"/>
  <c r="R114"/>
  <c r="S114" s="1"/>
  <c r="P115"/>
  <c r="R116"/>
  <c r="S116" s="1"/>
  <c r="P117"/>
  <c r="R118"/>
  <c r="S118" s="1"/>
  <c r="P119"/>
  <c r="R120"/>
  <c r="S120" s="1"/>
  <c r="P121"/>
  <c r="R122"/>
  <c r="S122" s="1"/>
  <c r="P123"/>
  <c r="R124"/>
  <c r="S124" s="1"/>
  <c r="P125"/>
  <c r="R126"/>
  <c r="S126" s="1"/>
  <c r="R127"/>
  <c r="S127" s="1"/>
  <c r="P128"/>
  <c r="R129"/>
  <c r="S129" s="1"/>
  <c r="P130"/>
  <c r="R131"/>
  <c r="S131" s="1"/>
  <c r="P132"/>
  <c r="R133"/>
  <c r="S133" s="1"/>
  <c r="P134"/>
  <c r="R135"/>
  <c r="S135" s="1"/>
  <c r="P136"/>
  <c r="R137"/>
  <c r="S137" s="1"/>
  <c r="P138"/>
  <c r="R139"/>
  <c r="S139" s="1"/>
  <c r="P140"/>
  <c r="R141"/>
  <c r="S141" s="1"/>
  <c r="P142"/>
  <c r="R143"/>
  <c r="S143" s="1"/>
  <c r="P144"/>
  <c r="R145"/>
  <c r="S145" s="1"/>
  <c r="P146"/>
  <c r="R147"/>
  <c r="S147" s="1"/>
  <c r="P148"/>
  <c r="R149"/>
  <c r="S149" s="1"/>
  <c r="P150"/>
  <c r="R151"/>
  <c r="S151" s="1"/>
  <c r="P152"/>
  <c r="R153"/>
  <c r="S153" s="1"/>
  <c r="P154"/>
  <c r="R155"/>
  <c r="S155" s="1"/>
  <c r="P156"/>
  <c r="P157"/>
  <c r="R158"/>
  <c r="S158" s="1"/>
  <c r="P159"/>
  <c r="R160"/>
  <c r="S160" s="1"/>
  <c r="P161"/>
  <c r="R162"/>
  <c r="S162" s="1"/>
  <c r="P163"/>
  <c r="R164"/>
  <c r="S164" s="1"/>
  <c r="P165"/>
  <c r="R166"/>
  <c r="S166" s="1"/>
  <c r="P167"/>
  <c r="R168"/>
  <c r="S168" s="1"/>
  <c r="P169"/>
  <c r="R170"/>
  <c r="S170" s="1"/>
  <c r="P171"/>
  <c r="R172"/>
  <c r="S172" s="1"/>
  <c r="P173"/>
  <c r="R174"/>
  <c r="S174" s="1"/>
  <c r="P175"/>
  <c r="R176"/>
  <c r="S176" s="1"/>
  <c r="P177"/>
  <c r="R178"/>
  <c r="S178" s="1"/>
  <c r="P179"/>
  <c r="R180"/>
  <c r="S180" s="1"/>
  <c r="P181"/>
  <c r="R182"/>
  <c r="S182" s="1"/>
  <c r="P183"/>
  <c r="R184"/>
  <c r="S184" s="1"/>
  <c r="P185"/>
  <c r="R186"/>
  <c r="S186" s="1"/>
  <c r="P187"/>
  <c r="R188"/>
  <c r="S188" s="1"/>
  <c r="P189"/>
  <c r="R190"/>
  <c r="S190" s="1"/>
  <c r="P191"/>
  <c r="R192"/>
  <c r="S192" s="1"/>
  <c r="P193"/>
  <c r="R194"/>
  <c r="S194" s="1"/>
  <c r="P195"/>
  <c r="R196"/>
  <c r="S196" s="1"/>
  <c r="P197"/>
  <c r="R198"/>
  <c r="S198" s="1"/>
  <c r="P199"/>
  <c r="R200"/>
  <c r="S200" s="1"/>
  <c r="P201"/>
  <c r="R202"/>
  <c r="S202" s="1"/>
  <c r="P203"/>
  <c r="R204"/>
  <c r="S204" s="1"/>
  <c r="P205"/>
  <c r="R206"/>
  <c r="S206" s="1"/>
  <c r="P207"/>
  <c r="R208"/>
  <c r="S208" s="1"/>
  <c r="P209"/>
  <c r="R210"/>
  <c r="S210" s="1"/>
  <c r="P211"/>
  <c r="R212"/>
  <c r="S212" s="1"/>
  <c r="P213"/>
  <c r="R214"/>
  <c r="S214" s="1"/>
  <c r="P215"/>
  <c r="R216"/>
  <c r="S216" s="1"/>
  <c r="R217"/>
  <c r="S217" s="1"/>
  <c r="P218"/>
  <c r="R219"/>
  <c r="S219" s="1"/>
  <c r="P220"/>
  <c r="R221"/>
  <c r="S221" s="1"/>
  <c r="P222"/>
  <c r="R223"/>
  <c r="S223" s="1"/>
  <c r="P224"/>
  <c r="R225"/>
  <c r="S225" s="1"/>
  <c r="P226"/>
  <c r="R227"/>
  <c r="S227" s="1"/>
  <c r="P228"/>
  <c r="R229"/>
  <c r="S229" s="1"/>
  <c r="P230"/>
  <c r="R231"/>
  <c r="S231" s="1"/>
  <c r="P232"/>
  <c r="R233"/>
  <c r="S233" s="1"/>
  <c r="P234"/>
  <c r="R235"/>
  <c r="S235" s="1"/>
  <c r="P236"/>
  <c r="R237"/>
  <c r="S237" s="1"/>
  <c r="P238"/>
  <c r="R239"/>
  <c r="S239" s="1"/>
  <c r="P240"/>
  <c r="R241"/>
  <c r="S241" s="1"/>
  <c r="P242"/>
  <c r="R243"/>
  <c r="S243" s="1"/>
  <c r="P244"/>
  <c r="R245"/>
  <c r="S245" s="1"/>
  <c r="P246"/>
  <c r="R247"/>
  <c r="S247" s="1"/>
  <c r="P248"/>
  <c r="R249"/>
  <c r="S249" s="1"/>
  <c r="P250"/>
  <c r="R251"/>
  <c r="S251" s="1"/>
  <c r="P252"/>
  <c r="R253"/>
  <c r="S253" s="1"/>
  <c r="P254"/>
  <c r="R255"/>
  <c r="S255" s="1"/>
  <c r="P256"/>
  <c r="R257"/>
  <c r="S257" s="1"/>
  <c r="P258"/>
  <c r="R259"/>
  <c r="S259" s="1"/>
  <c r="P260"/>
  <c r="R261"/>
  <c r="S261" s="1"/>
  <c r="P262"/>
  <c r="R263"/>
  <c r="S263" s="1"/>
  <c r="P264"/>
  <c r="R265"/>
  <c r="S265" s="1"/>
  <c r="P266"/>
  <c r="R267"/>
  <c r="S267" s="1"/>
  <c r="P268"/>
  <c r="R269"/>
  <c r="S269" s="1"/>
  <c r="P270"/>
  <c r="R271"/>
  <c r="S271" s="1"/>
  <c r="P272"/>
  <c r="R273"/>
  <c r="S273" s="1"/>
  <c r="P274"/>
  <c r="R275"/>
  <c r="S275" s="1"/>
  <c r="P276"/>
  <c r="R277"/>
  <c r="S277" s="1"/>
  <c r="P278"/>
  <c r="R279"/>
  <c r="S279" s="1"/>
  <c r="P280"/>
  <c r="R281"/>
  <c r="S281" s="1"/>
  <c r="P282"/>
  <c r="R283"/>
  <c r="S283" s="1"/>
  <c r="P284"/>
  <c r="R285"/>
  <c r="S285" s="1"/>
  <c r="P286"/>
  <c r="R287"/>
  <c r="S287" s="1"/>
  <c r="P288"/>
  <c r="R289"/>
  <c r="S289" s="1"/>
  <c r="P290"/>
  <c r="R291"/>
  <c r="S291" s="1"/>
  <c r="P292"/>
  <c r="R293"/>
  <c r="S293" s="1"/>
  <c r="P294"/>
  <c r="R295"/>
  <c r="S295" s="1"/>
  <c r="P296"/>
  <c r="R297"/>
  <c r="S297" s="1"/>
  <c r="P298"/>
  <c r="R299"/>
  <c r="S299" s="1"/>
  <c r="P300"/>
  <c r="R301"/>
  <c r="S301" s="1"/>
  <c r="AC301"/>
  <c r="AE301" s="1"/>
  <c r="R302"/>
  <c r="S302" s="1"/>
  <c r="R303"/>
  <c r="S303" s="1"/>
  <c r="P304"/>
  <c r="R305"/>
  <c r="S305" s="1"/>
  <c r="P306"/>
  <c r="P9" i="2"/>
  <c r="P25"/>
  <c r="P29"/>
  <c r="P37"/>
  <c r="P41"/>
  <c r="P45"/>
  <c r="P49"/>
  <c r="P53"/>
  <c r="P57"/>
  <c r="P61"/>
  <c r="P70"/>
  <c r="P74"/>
  <c r="P78"/>
  <c r="P82"/>
  <c r="P86"/>
  <c r="P90"/>
  <c r="P94"/>
  <c r="P98"/>
  <c r="P102"/>
  <c r="P106"/>
  <c r="P110"/>
  <c r="P118"/>
  <c r="P126"/>
  <c r="P131"/>
  <c r="P135"/>
  <c r="P139"/>
  <c r="P143"/>
  <c r="P147"/>
  <c r="P155"/>
  <c r="P184"/>
  <c r="P197"/>
  <c r="P213"/>
  <c r="P218"/>
  <c r="R9"/>
  <c r="S9" s="1"/>
  <c r="P10"/>
  <c r="R13"/>
  <c r="S13" s="1"/>
  <c r="P14"/>
  <c r="R17"/>
  <c r="S17" s="1"/>
  <c r="P18"/>
  <c r="R21"/>
  <c r="S21" s="1"/>
  <c r="P22"/>
  <c r="R25"/>
  <c r="S25" s="1"/>
  <c r="P26"/>
  <c r="R29"/>
  <c r="S29" s="1"/>
  <c r="P30"/>
  <c r="R33"/>
  <c r="S33" s="1"/>
  <c r="P34"/>
  <c r="R37"/>
  <c r="S37" s="1"/>
  <c r="P38"/>
  <c r="R41"/>
  <c r="S41" s="1"/>
  <c r="P42"/>
  <c r="R45"/>
  <c r="S45" s="1"/>
  <c r="P46"/>
  <c r="R49"/>
  <c r="S49" s="1"/>
  <c r="P50"/>
  <c r="R53"/>
  <c r="S53" s="1"/>
  <c r="P54"/>
  <c r="R57"/>
  <c r="S57" s="1"/>
  <c r="P58"/>
  <c r="R61"/>
  <c r="S61" s="1"/>
  <c r="P62"/>
  <c r="R65"/>
  <c r="S65" s="1"/>
  <c r="P66"/>
  <c r="P67"/>
  <c r="R70"/>
  <c r="S70" s="1"/>
  <c r="P71"/>
  <c r="R74"/>
  <c r="S74" s="1"/>
  <c r="P75"/>
  <c r="R78"/>
  <c r="S78" s="1"/>
  <c r="P79"/>
  <c r="R82"/>
  <c r="S82" s="1"/>
  <c r="P83"/>
  <c r="R86"/>
  <c r="S86" s="1"/>
  <c r="P87"/>
  <c r="R90"/>
  <c r="S90" s="1"/>
  <c r="P91"/>
  <c r="R94"/>
  <c r="S94" s="1"/>
  <c r="P95"/>
  <c r="R98"/>
  <c r="S98" s="1"/>
  <c r="P99"/>
  <c r="R102"/>
  <c r="S102" s="1"/>
  <c r="P103"/>
  <c r="R106"/>
  <c r="S106" s="1"/>
  <c r="P107"/>
  <c r="R110"/>
  <c r="S110" s="1"/>
  <c r="P111"/>
  <c r="R114"/>
  <c r="S114" s="1"/>
  <c r="P115"/>
  <c r="R118"/>
  <c r="S118" s="1"/>
  <c r="P119"/>
  <c r="R122"/>
  <c r="S122" s="1"/>
  <c r="P123"/>
  <c r="R126"/>
  <c r="S126" s="1"/>
  <c r="R127"/>
  <c r="S127" s="1"/>
  <c r="P128"/>
  <c r="R131"/>
  <c r="S131" s="1"/>
  <c r="P132"/>
  <c r="R135"/>
  <c r="S135" s="1"/>
  <c r="P136"/>
  <c r="R139"/>
  <c r="S139" s="1"/>
  <c r="P140"/>
  <c r="R143"/>
  <c r="S143" s="1"/>
  <c r="P144"/>
  <c r="R147"/>
  <c r="S147" s="1"/>
  <c r="P148"/>
  <c r="R151"/>
  <c r="S151" s="1"/>
  <c r="P152"/>
  <c r="R155"/>
  <c r="S155" s="1"/>
  <c r="P156"/>
  <c r="P157"/>
  <c r="R160"/>
  <c r="S160" s="1"/>
  <c r="P161"/>
  <c r="R164"/>
  <c r="S164" s="1"/>
  <c r="P165"/>
  <c r="R168"/>
  <c r="S168" s="1"/>
  <c r="P169"/>
  <c r="R172"/>
  <c r="S172" s="1"/>
  <c r="P173"/>
  <c r="R176"/>
  <c r="S176" s="1"/>
  <c r="P177"/>
  <c r="R180"/>
  <c r="S180" s="1"/>
  <c r="P181"/>
  <c r="R184"/>
  <c r="S184" s="1"/>
  <c r="P185"/>
  <c r="R189"/>
  <c r="S189" s="1"/>
  <c r="P190"/>
  <c r="R193"/>
  <c r="S193" s="1"/>
  <c r="P194"/>
  <c r="R197"/>
  <c r="S197" s="1"/>
  <c r="P198"/>
  <c r="R201"/>
  <c r="S201" s="1"/>
  <c r="P202"/>
  <c r="R205"/>
  <c r="S205" s="1"/>
  <c r="P206"/>
  <c r="R209"/>
  <c r="S209" s="1"/>
  <c r="P210"/>
  <c r="R213"/>
  <c r="S213" s="1"/>
  <c r="P214"/>
  <c r="R218"/>
  <c r="S218" s="1"/>
  <c r="P219"/>
  <c r="R222"/>
  <c r="S222" s="1"/>
  <c r="P223"/>
  <c r="R226"/>
  <c r="S226" s="1"/>
  <c r="P227"/>
  <c r="R230"/>
  <c r="S230" s="1"/>
  <c r="P231"/>
  <c r="R234"/>
  <c r="S234" s="1"/>
  <c r="P235"/>
  <c r="R238"/>
  <c r="S238" s="1"/>
  <c r="P239"/>
  <c r="R242"/>
  <c r="S242" s="1"/>
  <c r="P243"/>
  <c r="R246"/>
  <c r="S246" s="1"/>
  <c r="R247"/>
  <c r="S247" s="1"/>
  <c r="P248"/>
  <c r="R251"/>
  <c r="S251" s="1"/>
  <c r="P252"/>
  <c r="R255"/>
  <c r="S255" s="1"/>
  <c r="P256"/>
  <c r="R259"/>
  <c r="S259" s="1"/>
  <c r="P260"/>
  <c r="R263"/>
  <c r="S263" s="1"/>
  <c r="P264"/>
  <c r="R267"/>
  <c r="S267" s="1"/>
  <c r="P268"/>
  <c r="R271"/>
  <c r="S271" s="1"/>
  <c r="P272"/>
  <c r="R275"/>
  <c r="S275" s="1"/>
  <c r="P276"/>
  <c r="R279"/>
  <c r="S279" s="1"/>
  <c r="P280"/>
  <c r="R283"/>
  <c r="S283" s="1"/>
  <c r="P284"/>
  <c r="R287"/>
  <c r="S287" s="1"/>
  <c r="P288"/>
  <c r="R291"/>
  <c r="S291" s="1"/>
  <c r="P292"/>
  <c r="R295"/>
  <c r="S295" s="1"/>
  <c r="P296"/>
  <c r="R299"/>
  <c r="S299" s="1"/>
  <c r="P300"/>
  <c r="R303"/>
  <c r="S303" s="1"/>
  <c r="P304"/>
  <c r="R308"/>
  <c r="S308" s="1"/>
  <c r="P309"/>
  <c r="R312"/>
  <c r="S312" s="1"/>
  <c r="P313"/>
  <c r="R316"/>
  <c r="S316" s="1"/>
  <c r="P317"/>
  <c r="R320"/>
  <c r="S320" s="1"/>
  <c r="P321"/>
  <c r="R324"/>
  <c r="S324" s="1"/>
  <c r="P325"/>
  <c r="R328"/>
  <c r="S328" s="1"/>
  <c r="P329"/>
  <c r="R332"/>
  <c r="S332" s="1"/>
  <c r="P333"/>
  <c r="R336"/>
  <c r="S336" s="1"/>
  <c r="P337"/>
  <c r="R340"/>
  <c r="S340" s="1"/>
  <c r="P341"/>
  <c r="R344"/>
  <c r="S344" s="1"/>
  <c r="P345"/>
  <c r="R348"/>
  <c r="S348" s="1"/>
  <c r="P349"/>
  <c r="R352"/>
  <c r="S352" s="1"/>
  <c r="P353"/>
  <c r="R356"/>
  <c r="S356" s="1"/>
  <c r="P357"/>
  <c r="R360"/>
  <c r="S360" s="1"/>
  <c r="P361"/>
  <c r="R364"/>
  <c r="S364" s="1"/>
  <c r="P365"/>
  <c r="R368"/>
  <c r="S368" s="1"/>
  <c r="P369"/>
  <c r="R372"/>
  <c r="S372" s="1"/>
  <c r="P373"/>
  <c r="R376"/>
  <c r="S376" s="1"/>
  <c r="P377"/>
  <c r="R380"/>
  <c r="S380" s="1"/>
  <c r="P381"/>
  <c r="R384"/>
  <c r="S384" s="1"/>
  <c r="P385"/>
  <c r="R388"/>
  <c r="S388" s="1"/>
  <c r="P389"/>
  <c r="R392"/>
  <c r="S392" s="1"/>
  <c r="P393"/>
  <c r="R396"/>
  <c r="S396" s="1"/>
  <c r="P397"/>
  <c r="R400"/>
  <c r="S400" s="1"/>
  <c r="P401"/>
  <c r="R404"/>
  <c r="S404" s="1"/>
  <c r="P405"/>
  <c r="R408"/>
  <c r="S408" s="1"/>
  <c r="P409"/>
  <c r="R412"/>
  <c r="S412" s="1"/>
  <c r="P413"/>
  <c r="R416"/>
  <c r="S416" s="1"/>
  <c r="P417"/>
  <c r="R420"/>
  <c r="S420" s="1"/>
  <c r="P421"/>
  <c r="R424"/>
  <c r="S424" s="1"/>
  <c r="P425"/>
  <c r="R428"/>
  <c r="S428" s="1"/>
  <c r="P429"/>
  <c r="R432"/>
  <c r="S432" s="1"/>
  <c r="P433"/>
  <c r="R436"/>
  <c r="S436" s="1"/>
  <c r="P437"/>
  <c r="R440"/>
  <c r="S440" s="1"/>
  <c r="P441"/>
  <c r="R444"/>
  <c r="S444" s="1"/>
  <c r="P445"/>
  <c r="R448"/>
  <c r="S448" s="1"/>
  <c r="P449"/>
  <c r="R452"/>
  <c r="S452" s="1"/>
  <c r="P453"/>
  <c r="R456"/>
  <c r="S456" s="1"/>
  <c r="P457"/>
  <c r="R460"/>
  <c r="S460" s="1"/>
  <c r="P461"/>
  <c r="R464"/>
  <c r="S464" s="1"/>
  <c r="P465"/>
  <c r="R468"/>
  <c r="S468" s="1"/>
  <c r="P469"/>
  <c r="R472"/>
  <c r="S472" s="1"/>
  <c r="P473"/>
  <c r="R476"/>
  <c r="S476" s="1"/>
  <c r="P477"/>
  <c r="R480"/>
  <c r="S480" s="1"/>
  <c r="P481"/>
  <c r="R484"/>
  <c r="S484" s="1"/>
  <c r="P485"/>
  <c r="R488"/>
  <c r="S488" s="1"/>
  <c r="P489"/>
  <c r="R492"/>
  <c r="S492" s="1"/>
  <c r="P493"/>
  <c r="R496"/>
  <c r="S496" s="1"/>
  <c r="P497"/>
  <c r="R500"/>
  <c r="S500" s="1"/>
  <c r="P501"/>
  <c r="R504"/>
  <c r="S504" s="1"/>
  <c r="P505"/>
  <c r="R508"/>
  <c r="S508" s="1"/>
  <c r="P509"/>
  <c r="R512"/>
  <c r="S512" s="1"/>
  <c r="P513"/>
  <c r="R516"/>
  <c r="S516" s="1"/>
  <c r="P517"/>
  <c r="R520"/>
  <c r="S520" s="1"/>
  <c r="P521"/>
  <c r="R524"/>
  <c r="S524" s="1"/>
  <c r="P525"/>
  <c r="R528"/>
  <c r="S528" s="1"/>
  <c r="P529"/>
  <c r="P13"/>
  <c r="P17"/>
  <c r="P21"/>
  <c r="P33"/>
  <c r="P65"/>
  <c r="P114"/>
  <c r="P122"/>
  <c r="P127"/>
  <c r="P151"/>
  <c r="P160"/>
  <c r="P164"/>
  <c r="P168"/>
  <c r="P172"/>
  <c r="P176"/>
  <c r="P180"/>
  <c r="P189"/>
  <c r="P193"/>
  <c r="P201"/>
  <c r="P205"/>
  <c r="P209"/>
  <c r="P222"/>
  <c r="P226"/>
  <c r="P230"/>
  <c r="P234"/>
  <c r="P238"/>
  <c r="P242"/>
  <c r="P246"/>
  <c r="P247"/>
  <c r="P251"/>
  <c r="P255"/>
  <c r="P259"/>
  <c r="P263"/>
  <c r="P267"/>
  <c r="P271"/>
  <c r="P275"/>
  <c r="P279"/>
  <c r="P283"/>
  <c r="P287"/>
  <c r="P291"/>
  <c r="P295"/>
  <c r="P299"/>
  <c r="P303"/>
  <c r="P308"/>
  <c r="P312"/>
  <c r="R315"/>
  <c r="S315" s="1"/>
  <c r="P316"/>
  <c r="R319"/>
  <c r="S319" s="1"/>
  <c r="P320"/>
  <c r="R323"/>
  <c r="S323" s="1"/>
  <c r="P324"/>
  <c r="R327"/>
  <c r="S327" s="1"/>
  <c r="P328"/>
  <c r="R331"/>
  <c r="S331" s="1"/>
  <c r="P332"/>
  <c r="R335"/>
  <c r="S335" s="1"/>
  <c r="P336"/>
  <c r="R339"/>
  <c r="S339" s="1"/>
  <c r="P340"/>
  <c r="P344"/>
  <c r="P348"/>
  <c r="P352"/>
  <c r="P356"/>
  <c r="P360"/>
  <c r="P364"/>
  <c r="P368"/>
  <c r="P372"/>
  <c r="P376"/>
  <c r="P380"/>
  <c r="P384"/>
  <c r="P388"/>
  <c r="P392"/>
  <c r="P396"/>
  <c r="P400"/>
  <c r="P404"/>
  <c r="P408"/>
  <c r="P412"/>
  <c r="P416"/>
  <c r="P420"/>
  <c r="P424"/>
  <c r="P428"/>
  <c r="P432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504"/>
  <c r="P508"/>
  <c r="P512"/>
  <c r="P516"/>
  <c r="P520"/>
  <c r="P524"/>
  <c r="P528"/>
  <c r="R360" i="3"/>
  <c r="S360" s="1"/>
  <c r="R359"/>
  <c r="S359" s="1"/>
  <c r="P360"/>
  <c r="AB6" i="30"/>
  <c r="AD6" s="1"/>
  <c r="AF6" s="1"/>
  <c r="AE6"/>
  <c r="P7"/>
  <c r="R10"/>
  <c r="S10" s="1"/>
  <c r="P11"/>
  <c r="R14"/>
  <c r="S14" s="1"/>
  <c r="P15"/>
  <c r="R18"/>
  <c r="S18" s="1"/>
  <c r="P19"/>
  <c r="R22"/>
  <c r="S22" s="1"/>
  <c r="P23"/>
  <c r="R26"/>
  <c r="S26" s="1"/>
  <c r="P27"/>
  <c r="R30"/>
  <c r="S30" s="1"/>
  <c r="P31"/>
  <c r="R34"/>
  <c r="S34" s="1"/>
  <c r="P35"/>
  <c r="R38"/>
  <c r="S38" s="1"/>
  <c r="P39"/>
  <c r="R42"/>
  <c r="S42" s="1"/>
  <c r="P43"/>
  <c r="R46"/>
  <c r="S46" s="1"/>
  <c r="P47"/>
  <c r="R50"/>
  <c r="S50" s="1"/>
  <c r="P51"/>
  <c r="R54"/>
  <c r="S54" s="1"/>
  <c r="P55"/>
  <c r="R58"/>
  <c r="S58" s="1"/>
  <c r="P59"/>
  <c r="R62"/>
  <c r="S62" s="1"/>
  <c r="P63"/>
  <c r="R66"/>
  <c r="S66" s="1"/>
  <c r="P67"/>
  <c r="R70"/>
  <c r="S70" s="1"/>
  <c r="P71"/>
  <c r="R74"/>
  <c r="S74" s="1"/>
  <c r="P75"/>
  <c r="R78"/>
  <c r="S78" s="1"/>
  <c r="P79"/>
  <c r="R82"/>
  <c r="S82" s="1"/>
  <c r="P83"/>
  <c r="R86"/>
  <c r="S86" s="1"/>
  <c r="P87"/>
  <c r="R90"/>
  <c r="S90" s="1"/>
  <c r="P91"/>
  <c r="R94"/>
  <c r="S94" s="1"/>
  <c r="P95"/>
  <c r="R98"/>
  <c r="S98" s="1"/>
  <c r="P99"/>
  <c r="R102"/>
  <c r="S102" s="1"/>
  <c r="P103"/>
  <c r="R106"/>
  <c r="S106" s="1"/>
  <c r="P107"/>
  <c r="R110"/>
  <c r="S110" s="1"/>
  <c r="P111"/>
  <c r="R114"/>
  <c r="S114" s="1"/>
  <c r="P115"/>
  <c r="R118"/>
  <c r="S118" s="1"/>
  <c r="P119"/>
  <c r="R122"/>
  <c r="S122" s="1"/>
  <c r="P123"/>
  <c r="R126"/>
  <c r="S126" s="1"/>
  <c r="P127"/>
  <c r="R130"/>
  <c r="S130" s="1"/>
  <c r="P131"/>
  <c r="R134"/>
  <c r="S134" s="1"/>
  <c r="P135"/>
  <c r="R138"/>
  <c r="S138" s="1"/>
  <c r="P139"/>
  <c r="R142"/>
  <c r="S142" s="1"/>
  <c r="P143"/>
  <c r="R146"/>
  <c r="S146" s="1"/>
  <c r="P147"/>
  <c r="R150"/>
  <c r="S150" s="1"/>
  <c r="P151"/>
  <c r="R154"/>
  <c r="S154" s="1"/>
  <c r="P155"/>
  <c r="R158"/>
  <c r="S158" s="1"/>
  <c r="P159"/>
  <c r="R162"/>
  <c r="S162" s="1"/>
  <c r="P163"/>
  <c r="R166"/>
  <c r="S166" s="1"/>
  <c r="P167"/>
  <c r="R170"/>
  <c r="S170" s="1"/>
  <c r="P171"/>
  <c r="R174"/>
  <c r="S174" s="1"/>
  <c r="P175"/>
  <c r="R178"/>
  <c r="S178" s="1"/>
  <c r="P179"/>
  <c r="R182"/>
  <c r="S182" s="1"/>
  <c r="P183"/>
  <c r="R186"/>
  <c r="S186" s="1"/>
  <c r="P187"/>
  <c r="R190"/>
  <c r="S190" s="1"/>
  <c r="P191"/>
  <c r="R194"/>
  <c r="S194" s="1"/>
  <c r="P195"/>
  <c r="R198"/>
  <c r="S198" s="1"/>
  <c r="P199"/>
  <c r="R202"/>
  <c r="S202" s="1"/>
  <c r="P203"/>
  <c r="R206"/>
  <c r="S206" s="1"/>
  <c r="P207"/>
  <c r="R210"/>
  <c r="S210" s="1"/>
  <c r="P211"/>
  <c r="R214"/>
  <c r="S214" s="1"/>
  <c r="P215"/>
  <c r="R218"/>
  <c r="S218" s="1"/>
  <c r="P219"/>
  <c r="R222"/>
  <c r="S222" s="1"/>
  <c r="P223"/>
  <c r="R226"/>
  <c r="S226" s="1"/>
  <c r="P227"/>
  <c r="R230"/>
  <c r="S230" s="1"/>
  <c r="P231"/>
  <c r="R234"/>
  <c r="S234" s="1"/>
  <c r="P235"/>
  <c r="R238"/>
  <c r="S238" s="1"/>
  <c r="P239"/>
  <c r="R242"/>
  <c r="S242" s="1"/>
  <c r="P243"/>
  <c r="R246"/>
  <c r="S246" s="1"/>
  <c r="P247"/>
  <c r="R250"/>
  <c r="S250" s="1"/>
  <c r="P251"/>
  <c r="R254"/>
  <c r="S254" s="1"/>
  <c r="P255"/>
  <c r="R258"/>
  <c r="S258" s="1"/>
  <c r="P259"/>
  <c r="R262"/>
  <c r="S262" s="1"/>
  <c r="P263"/>
  <c r="R266"/>
  <c r="S266" s="1"/>
  <c r="P267"/>
  <c r="R270"/>
  <c r="S270" s="1"/>
  <c r="P271"/>
  <c r="R274"/>
  <c r="S274" s="1"/>
  <c r="P275"/>
  <c r="R278"/>
  <c r="S278" s="1"/>
  <c r="P279"/>
  <c r="R282"/>
  <c r="S282" s="1"/>
  <c r="P283"/>
  <c r="R286"/>
  <c r="S286" s="1"/>
  <c r="P287"/>
  <c r="R290"/>
  <c r="S290" s="1"/>
  <c r="P291"/>
  <c r="R294"/>
  <c r="S294" s="1"/>
  <c r="P295"/>
  <c r="R298"/>
  <c r="S298" s="1"/>
  <c r="P299"/>
  <c r="R302"/>
  <c r="S302" s="1"/>
  <c r="P303"/>
  <c r="R306"/>
  <c r="S306" s="1"/>
  <c r="P307"/>
  <c r="R310"/>
  <c r="S310" s="1"/>
  <c r="P311"/>
  <c r="R314"/>
  <c r="S314" s="1"/>
  <c r="P315"/>
  <c r="R318"/>
  <c r="S318" s="1"/>
  <c r="P319"/>
  <c r="R322"/>
  <c r="S322" s="1"/>
  <c r="P323"/>
  <c r="R326"/>
  <c r="S326" s="1"/>
  <c r="P327"/>
  <c r="R330"/>
  <c r="S330" s="1"/>
  <c r="P331"/>
  <c r="R334"/>
  <c r="S334" s="1"/>
  <c r="P335"/>
  <c r="R338"/>
  <c r="S338" s="1"/>
  <c r="P339"/>
  <c r="R342"/>
  <c r="S342" s="1"/>
  <c r="P343"/>
  <c r="R346"/>
  <c r="S346" s="1"/>
  <c r="P347"/>
  <c r="R350"/>
  <c r="S350" s="1"/>
  <c r="P351"/>
  <c r="R354"/>
  <c r="S354" s="1"/>
  <c r="P355"/>
  <c r="R358"/>
  <c r="S358" s="1"/>
  <c r="P359"/>
  <c r="R362"/>
  <c r="S362" s="1"/>
  <c r="P363"/>
  <c r="R366"/>
  <c r="S366" s="1"/>
  <c r="P367"/>
  <c r="R371"/>
  <c r="S371" s="1"/>
  <c r="P372"/>
  <c r="R375"/>
  <c r="S375" s="1"/>
  <c r="P376"/>
  <c r="R379"/>
  <c r="S379" s="1"/>
  <c r="P380"/>
  <c r="R383"/>
  <c r="S383" s="1"/>
  <c r="P384"/>
  <c r="R387"/>
  <c r="S387" s="1"/>
  <c r="P388"/>
  <c r="R391"/>
  <c r="S391" s="1"/>
  <c r="P392"/>
  <c r="R395"/>
  <c r="S395" s="1"/>
  <c r="P396"/>
  <c r="R399"/>
  <c r="S399" s="1"/>
  <c r="P400"/>
  <c r="R403"/>
  <c r="S403" s="1"/>
  <c r="P404"/>
  <c r="R407"/>
  <c r="S407" s="1"/>
  <c r="P408"/>
  <c r="R411"/>
  <c r="S411" s="1"/>
  <c r="P412"/>
  <c r="R415"/>
  <c r="S415" s="1"/>
  <c r="P416"/>
  <c r="R419"/>
  <c r="S419" s="1"/>
  <c r="P420"/>
  <c r="R423"/>
  <c r="S423" s="1"/>
  <c r="P424"/>
  <c r="R427"/>
  <c r="S427" s="1"/>
  <c r="P428"/>
  <c r="R431"/>
  <c r="S431" s="1"/>
  <c r="P432"/>
  <c r="R435"/>
  <c r="S435" s="1"/>
  <c r="P436"/>
  <c r="R439"/>
  <c r="S439" s="1"/>
  <c r="P440"/>
  <c r="R443"/>
  <c r="S443" s="1"/>
  <c r="P444"/>
  <c r="R447"/>
  <c r="S447" s="1"/>
  <c r="P448"/>
  <c r="R451"/>
  <c r="S451" s="1"/>
  <c r="P452"/>
  <c r="R455"/>
  <c r="S455" s="1"/>
  <c r="P456"/>
  <c r="R459"/>
  <c r="S459" s="1"/>
  <c r="P460"/>
  <c r="R463"/>
  <c r="S463" s="1"/>
  <c r="P464"/>
  <c r="R467"/>
  <c r="S467" s="1"/>
  <c r="P468"/>
  <c r="R471"/>
  <c r="S471" s="1"/>
  <c r="P472"/>
  <c r="R475"/>
  <c r="S475" s="1"/>
  <c r="P476"/>
  <c r="R479"/>
  <c r="S479" s="1"/>
  <c r="P480"/>
  <c r="R483"/>
  <c r="S483" s="1"/>
  <c r="P484"/>
  <c r="R487"/>
  <c r="S487" s="1"/>
  <c r="P488"/>
  <c r="R491"/>
  <c r="S491" s="1"/>
  <c r="P492"/>
  <c r="R495"/>
  <c r="S495" s="1"/>
  <c r="P496"/>
  <c r="R499"/>
  <c r="S499" s="1"/>
  <c r="P500"/>
  <c r="R503"/>
  <c r="S503" s="1"/>
  <c r="P504"/>
  <c r="R507"/>
  <c r="S507" s="1"/>
  <c r="P508"/>
  <c r="R511"/>
  <c r="S511" s="1"/>
  <c r="P512"/>
  <c r="R515"/>
  <c r="S515" s="1"/>
  <c r="P516"/>
  <c r="R519"/>
  <c r="S519" s="1"/>
  <c r="P520"/>
  <c r="R523"/>
  <c r="S523" s="1"/>
  <c r="P524"/>
  <c r="R527"/>
  <c r="S527" s="1"/>
  <c r="P528"/>
  <c r="R531"/>
  <c r="S531" s="1"/>
  <c r="P532"/>
  <c r="R535"/>
  <c r="S535" s="1"/>
  <c r="P536"/>
  <c r="R539"/>
  <c r="S539" s="1"/>
  <c r="P540"/>
  <c r="R543"/>
  <c r="S543" s="1"/>
  <c r="P544"/>
  <c r="R547"/>
  <c r="S547" s="1"/>
  <c r="P548"/>
  <c r="R551"/>
  <c r="S551" s="1"/>
  <c r="P552"/>
  <c r="R555"/>
  <c r="S555" s="1"/>
  <c r="P556"/>
  <c r="R559"/>
  <c r="S559" s="1"/>
  <c r="P560"/>
  <c r="R563"/>
  <c r="S563" s="1"/>
  <c r="P564"/>
  <c r="R567"/>
  <c r="S567" s="1"/>
  <c r="P568"/>
  <c r="R571"/>
  <c r="S571" s="1"/>
  <c r="P572"/>
  <c r="R575"/>
  <c r="S575" s="1"/>
  <c r="P576"/>
  <c r="R579"/>
  <c r="S579" s="1"/>
  <c r="P580"/>
  <c r="R583"/>
  <c r="S583" s="1"/>
  <c r="P584"/>
  <c r="R587"/>
  <c r="S587" s="1"/>
  <c r="P588"/>
  <c r="R591"/>
  <c r="S591" s="1"/>
  <c r="P592"/>
  <c r="R595"/>
  <c r="S595" s="1"/>
  <c r="P596"/>
  <c r="R599"/>
  <c r="S599" s="1"/>
  <c r="P600"/>
  <c r="R603"/>
  <c r="S603" s="1"/>
  <c r="P604"/>
  <c r="R607"/>
  <c r="S607" s="1"/>
  <c r="P608"/>
  <c r="R611"/>
  <c r="S611" s="1"/>
  <c r="P612"/>
  <c r="R615"/>
  <c r="S615" s="1"/>
  <c r="P616"/>
  <c r="R619"/>
  <c r="S619" s="1"/>
  <c r="P620"/>
  <c r="R623"/>
  <c r="S623" s="1"/>
  <c r="P624"/>
  <c r="R627"/>
  <c r="S627" s="1"/>
  <c r="P628"/>
  <c r="R631"/>
  <c r="S631" s="1"/>
  <c r="P632"/>
  <c r="R635"/>
  <c r="S635" s="1"/>
  <c r="P636"/>
  <c r="R639"/>
  <c r="S639" s="1"/>
  <c r="P640"/>
  <c r="R643"/>
  <c r="S643" s="1"/>
  <c r="P644"/>
  <c r="R647"/>
  <c r="S647" s="1"/>
  <c r="P648"/>
  <c r="R651"/>
  <c r="S651" s="1"/>
  <c r="P652"/>
  <c r="R655"/>
  <c r="S655" s="1"/>
  <c r="P656"/>
  <c r="R659"/>
  <c r="S659" s="1"/>
  <c r="P660"/>
  <c r="R663"/>
  <c r="S663" s="1"/>
  <c r="P664"/>
  <c r="R667"/>
  <c r="S667" s="1"/>
  <c r="P668"/>
  <c r="R671"/>
  <c r="S671" s="1"/>
  <c r="P672"/>
  <c r="R675"/>
  <c r="S675" s="1"/>
  <c r="P676"/>
  <c r="R679"/>
  <c r="S679" s="1"/>
  <c r="P680"/>
  <c r="R683"/>
  <c r="S683" s="1"/>
  <c r="P684"/>
  <c r="R687"/>
  <c r="S687" s="1"/>
  <c r="P688"/>
  <c r="R691"/>
  <c r="S691" s="1"/>
  <c r="P692"/>
  <c r="R695"/>
  <c r="S695" s="1"/>
  <c r="P696"/>
  <c r="R699"/>
  <c r="S699" s="1"/>
  <c r="P700"/>
  <c r="R703"/>
  <c r="S703" s="1"/>
  <c r="P704"/>
  <c r="R707"/>
  <c r="S707" s="1"/>
  <c r="P708"/>
  <c r="R711"/>
  <c r="S711" s="1"/>
  <c r="P712"/>
  <c r="R715"/>
  <c r="S715" s="1"/>
  <c r="P716"/>
  <c r="R719"/>
  <c r="S719" s="1"/>
  <c r="P720"/>
  <c r="R723"/>
  <c r="S723" s="1"/>
  <c r="P724"/>
  <c r="R727"/>
  <c r="S727" s="1"/>
  <c r="P728"/>
  <c r="P10"/>
  <c r="P14"/>
  <c r="P18"/>
  <c r="P22"/>
  <c r="P26"/>
  <c r="P30"/>
  <c r="P34"/>
  <c r="P38"/>
  <c r="P42"/>
  <c r="P46"/>
  <c r="P50"/>
  <c r="P54"/>
  <c r="P58"/>
  <c r="P62"/>
  <c r="P66"/>
  <c r="P70"/>
  <c r="P74"/>
  <c r="P78"/>
  <c r="P82"/>
  <c r="P86"/>
  <c r="P90"/>
  <c r="P94"/>
  <c r="P98"/>
  <c r="P102"/>
  <c r="P106"/>
  <c r="P110"/>
  <c r="P114"/>
  <c r="P118"/>
  <c r="P122"/>
  <c r="P126"/>
  <c r="P130"/>
  <c r="P134"/>
  <c r="P138"/>
  <c r="P142"/>
  <c r="P146"/>
  <c r="P150"/>
  <c r="P154"/>
  <c r="P158"/>
  <c r="P162"/>
  <c r="P166"/>
  <c r="P170"/>
  <c r="P174"/>
  <c r="P178"/>
  <c r="P182"/>
  <c r="P186"/>
  <c r="P190"/>
  <c r="P194"/>
  <c r="P198"/>
  <c r="P202"/>
  <c r="P206"/>
  <c r="P210"/>
  <c r="P214"/>
  <c r="P218"/>
  <c r="P222"/>
  <c r="P226"/>
  <c r="P230"/>
  <c r="P234"/>
  <c r="P238"/>
  <c r="P242"/>
  <c r="P246"/>
  <c r="P250"/>
  <c r="P254"/>
  <c r="P258"/>
  <c r="P262"/>
  <c r="P266"/>
  <c r="P270"/>
  <c r="P274"/>
  <c r="P278"/>
  <c r="P282"/>
  <c r="P286"/>
  <c r="P290"/>
  <c r="P294"/>
  <c r="P298"/>
  <c r="P302"/>
  <c r="P306"/>
  <c r="P310"/>
  <c r="P314"/>
  <c r="P318"/>
  <c r="P322"/>
  <c r="P326"/>
  <c r="P330"/>
  <c r="P334"/>
  <c r="P338"/>
  <c r="P342"/>
  <c r="P346"/>
  <c r="P350"/>
  <c r="P354"/>
  <c r="P358"/>
  <c r="P362"/>
  <c r="P366"/>
  <c r="P371"/>
  <c r="P375"/>
  <c r="P379"/>
  <c r="P383"/>
  <c r="P387"/>
  <c r="P391"/>
  <c r="P395"/>
  <c r="P399"/>
  <c r="P403"/>
  <c r="P407"/>
  <c r="P411"/>
  <c r="P415"/>
  <c r="P419"/>
  <c r="P423"/>
  <c r="P427"/>
  <c r="P431"/>
  <c r="P435"/>
  <c r="P439"/>
  <c r="P443"/>
  <c r="P447"/>
  <c r="P451"/>
  <c r="P455"/>
  <c r="P459"/>
  <c r="P463"/>
  <c r="P467"/>
  <c r="P471"/>
  <c r="P475"/>
  <c r="P479"/>
  <c r="P483"/>
  <c r="P487"/>
  <c r="P491"/>
  <c r="P495"/>
  <c r="P499"/>
  <c r="P503"/>
  <c r="P507"/>
  <c r="P511"/>
  <c r="P515"/>
  <c r="P519"/>
  <c r="P523"/>
  <c r="P527"/>
  <c r="P531"/>
  <c r="P535"/>
  <c r="P539"/>
  <c r="P543"/>
  <c r="P547"/>
  <c r="P551"/>
  <c r="P555"/>
  <c r="P559"/>
  <c r="P563"/>
  <c r="P567"/>
  <c r="P571"/>
  <c r="P575"/>
  <c r="P579"/>
  <c r="P583"/>
  <c r="P587"/>
  <c r="P591"/>
  <c r="P595"/>
  <c r="P599"/>
  <c r="P603"/>
  <c r="P607"/>
  <c r="P611"/>
  <c r="P615"/>
  <c r="P619"/>
  <c r="P623"/>
  <c r="P627"/>
  <c r="P631"/>
  <c r="P635"/>
  <c r="P639"/>
  <c r="P643"/>
  <c r="P647"/>
  <c r="P651"/>
  <c r="P655"/>
  <c r="P659"/>
  <c r="P663"/>
  <c r="P667"/>
  <c r="P671"/>
  <c r="P675"/>
  <c r="P679"/>
  <c r="P683"/>
  <c r="P687"/>
  <c r="P691"/>
  <c r="P695"/>
  <c r="P699"/>
  <c r="P703"/>
  <c r="P707"/>
  <c r="P711"/>
  <c r="P715"/>
  <c r="P719"/>
  <c r="R722"/>
  <c r="S722" s="1"/>
  <c r="P723"/>
  <c r="R726"/>
  <c r="S726" s="1"/>
  <c r="P727"/>
  <c r="P14" i="32"/>
  <c r="P18"/>
  <c r="P22"/>
  <c r="P24"/>
  <c r="P28"/>
  <c r="P32"/>
  <c r="P36"/>
  <c r="P40"/>
  <c r="P44"/>
  <c r="P48"/>
  <c r="P52"/>
  <c r="P56"/>
  <c r="P60"/>
  <c r="P64"/>
  <c r="P68"/>
  <c r="P72"/>
  <c r="P76"/>
  <c r="P80"/>
  <c r="P84"/>
  <c r="P88"/>
  <c r="P92"/>
  <c r="P96"/>
  <c r="P100"/>
  <c r="P104"/>
  <c r="P108"/>
  <c r="P112"/>
  <c r="P116"/>
  <c r="P120"/>
  <c r="P124"/>
  <c r="P128"/>
  <c r="P132"/>
  <c r="P136"/>
  <c r="P140"/>
  <c r="P144"/>
  <c r="P148"/>
  <c r="P152"/>
  <c r="P156"/>
  <c r="P160"/>
  <c r="P164"/>
  <c r="P168"/>
  <c r="P172"/>
  <c r="P176"/>
  <c r="P180"/>
  <c r="P184"/>
  <c r="P188"/>
  <c r="P192"/>
  <c r="P196"/>
  <c r="P200"/>
  <c r="P204"/>
  <c r="P208"/>
  <c r="P212"/>
  <c r="P216"/>
  <c r="P220"/>
  <c r="P224"/>
  <c r="P228"/>
  <c r="P232"/>
  <c r="P236"/>
  <c r="P240"/>
  <c r="P244"/>
  <c r="P248"/>
  <c r="P252"/>
  <c r="P256"/>
  <c r="P260"/>
  <c r="P264"/>
  <c r="P268"/>
  <c r="P272"/>
  <c r="P276"/>
  <c r="P280"/>
  <c r="P284"/>
  <c r="P288"/>
  <c r="P292"/>
  <c r="P296"/>
  <c r="P300"/>
  <c r="P304"/>
  <c r="P308"/>
  <c r="P312"/>
  <c r="P316"/>
  <c r="P320"/>
  <c r="P324"/>
  <c r="P328"/>
  <c r="P332"/>
  <c r="P336"/>
  <c r="P340"/>
  <c r="P344"/>
  <c r="P348"/>
  <c r="P352"/>
  <c r="P356"/>
  <c r="P360"/>
  <c r="P364"/>
  <c r="P368"/>
  <c r="P372"/>
  <c r="P376"/>
  <c r="P380"/>
  <c r="P384"/>
  <c r="P388"/>
  <c r="P392"/>
  <c r="P396"/>
  <c r="P400"/>
  <c r="P404"/>
  <c r="P408"/>
  <c r="P412"/>
  <c r="P416"/>
  <c r="P420"/>
  <c r="P424"/>
  <c r="P428"/>
  <c r="P432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504"/>
  <c r="P508"/>
  <c r="P512"/>
  <c r="P516"/>
  <c r="P520"/>
  <c r="P524"/>
  <c r="P528"/>
  <c r="P532"/>
  <c r="P536"/>
  <c r="P540"/>
  <c r="P544"/>
  <c r="P548"/>
  <c r="P552"/>
  <c r="P556"/>
  <c r="P560"/>
  <c r="P564"/>
  <c r="P568"/>
  <c r="P572"/>
  <c r="P576"/>
  <c r="P580"/>
  <c r="P584"/>
  <c r="P588"/>
  <c r="P592"/>
  <c r="P596"/>
  <c r="P600"/>
  <c r="P604"/>
  <c r="P608"/>
  <c r="P613"/>
  <c r="P617"/>
  <c r="P621"/>
  <c r="P625"/>
  <c r="P629"/>
  <c r="P633"/>
  <c r="P637"/>
  <c r="P641"/>
  <c r="P645"/>
  <c r="P649"/>
  <c r="P653"/>
  <c r="P657"/>
  <c r="P661"/>
  <c r="P665"/>
  <c r="P669"/>
  <c r="P673"/>
  <c r="P677"/>
  <c r="P681"/>
  <c r="P685"/>
  <c r="P689"/>
  <c r="P693"/>
  <c r="P697"/>
  <c r="P701"/>
  <c r="P705"/>
  <c r="P709"/>
  <c r="P713"/>
  <c r="P717"/>
  <c r="P721"/>
  <c r="P725"/>
  <c r="P13"/>
  <c r="R14"/>
  <c r="S14" s="1"/>
  <c r="P17"/>
  <c r="R18"/>
  <c r="S18" s="1"/>
  <c r="P21"/>
  <c r="R22"/>
  <c r="S22" s="1"/>
  <c r="R24"/>
  <c r="S24" s="1"/>
  <c r="P25"/>
  <c r="R28"/>
  <c r="S28" s="1"/>
  <c r="P29"/>
  <c r="R32"/>
  <c r="S32" s="1"/>
  <c r="P33"/>
  <c r="R36"/>
  <c r="S36" s="1"/>
  <c r="P37"/>
  <c r="R40"/>
  <c r="S40" s="1"/>
  <c r="P41"/>
  <c r="R44"/>
  <c r="S44" s="1"/>
  <c r="P45"/>
  <c r="R48"/>
  <c r="S48" s="1"/>
  <c r="P49"/>
  <c r="R52"/>
  <c r="S52" s="1"/>
  <c r="P53"/>
  <c r="R56"/>
  <c r="S56" s="1"/>
  <c r="P57"/>
  <c r="R60"/>
  <c r="S60" s="1"/>
  <c r="P61"/>
  <c r="R64"/>
  <c r="S64" s="1"/>
  <c r="P65"/>
  <c r="R68"/>
  <c r="S68" s="1"/>
  <c r="P69"/>
  <c r="R72"/>
  <c r="S72" s="1"/>
  <c r="P73"/>
  <c r="R76"/>
  <c r="S76" s="1"/>
  <c r="P77"/>
  <c r="R80"/>
  <c r="S80" s="1"/>
  <c r="P81"/>
  <c r="R84"/>
  <c r="S84" s="1"/>
  <c r="P85"/>
  <c r="R88"/>
  <c r="S88" s="1"/>
  <c r="P89"/>
  <c r="R92"/>
  <c r="S92" s="1"/>
  <c r="P93"/>
  <c r="R96"/>
  <c r="S96" s="1"/>
  <c r="P97"/>
  <c r="R100"/>
  <c r="S100" s="1"/>
  <c r="P101"/>
  <c r="R104"/>
  <c r="S104" s="1"/>
  <c r="P105"/>
  <c r="R108"/>
  <c r="S108" s="1"/>
  <c r="P109"/>
  <c r="R112"/>
  <c r="S112" s="1"/>
  <c r="P113"/>
  <c r="R116"/>
  <c r="S116" s="1"/>
  <c r="P117"/>
  <c r="R120"/>
  <c r="S120" s="1"/>
  <c r="P121"/>
  <c r="R124"/>
  <c r="S124" s="1"/>
  <c r="P125"/>
  <c r="R128"/>
  <c r="S128" s="1"/>
  <c r="P129"/>
  <c r="R132"/>
  <c r="S132" s="1"/>
  <c r="P133"/>
  <c r="R136"/>
  <c r="S136" s="1"/>
  <c r="P137"/>
  <c r="R140"/>
  <c r="S140" s="1"/>
  <c r="P141"/>
  <c r="R144"/>
  <c r="S144" s="1"/>
  <c r="P145"/>
  <c r="R148"/>
  <c r="S148" s="1"/>
  <c r="P149"/>
  <c r="R152"/>
  <c r="S152" s="1"/>
  <c r="P153"/>
  <c r="R156"/>
  <c r="S156" s="1"/>
  <c r="P157"/>
  <c r="R160"/>
  <c r="S160" s="1"/>
  <c r="P161"/>
  <c r="R164"/>
  <c r="S164" s="1"/>
  <c r="P165"/>
  <c r="R168"/>
  <c r="S168" s="1"/>
  <c r="P169"/>
  <c r="R172"/>
  <c r="S172" s="1"/>
  <c r="P173"/>
  <c r="R176"/>
  <c r="S176" s="1"/>
  <c r="P177"/>
  <c r="R180"/>
  <c r="S180" s="1"/>
  <c r="P181"/>
  <c r="R184"/>
  <c r="S184" s="1"/>
  <c r="P185"/>
  <c r="R188"/>
  <c r="S188" s="1"/>
  <c r="P189"/>
  <c r="R192"/>
  <c r="S192" s="1"/>
  <c r="P193"/>
  <c r="R196"/>
  <c r="S196" s="1"/>
  <c r="P197"/>
  <c r="R200"/>
  <c r="S200" s="1"/>
  <c r="P201"/>
  <c r="R204"/>
  <c r="S204" s="1"/>
  <c r="P205"/>
  <c r="R208"/>
  <c r="S208" s="1"/>
  <c r="P209"/>
  <c r="R212"/>
  <c r="S212" s="1"/>
  <c r="P213"/>
  <c r="R216"/>
  <c r="S216" s="1"/>
  <c r="P217"/>
  <c r="R220"/>
  <c r="S220" s="1"/>
  <c r="P221"/>
  <c r="R224"/>
  <c r="S224" s="1"/>
  <c r="P225"/>
  <c r="R228"/>
  <c r="S228" s="1"/>
  <c r="P229"/>
  <c r="R232"/>
  <c r="S232" s="1"/>
  <c r="P233"/>
  <c r="R236"/>
  <c r="S236" s="1"/>
  <c r="P237"/>
  <c r="R240"/>
  <c r="S240" s="1"/>
  <c r="P241"/>
  <c r="R244"/>
  <c r="S244" s="1"/>
  <c r="P245"/>
  <c r="R248"/>
  <c r="S248" s="1"/>
  <c r="P249"/>
  <c r="R252"/>
  <c r="S252" s="1"/>
  <c r="P253"/>
  <c r="R256"/>
  <c r="S256" s="1"/>
  <c r="P257"/>
  <c r="R260"/>
  <c r="S260" s="1"/>
  <c r="P261"/>
  <c r="R264"/>
  <c r="S264" s="1"/>
  <c r="P265"/>
  <c r="R268"/>
  <c r="S268" s="1"/>
  <c r="P269"/>
  <c r="R272"/>
  <c r="S272" s="1"/>
  <c r="P273"/>
  <c r="R276"/>
  <c r="S276" s="1"/>
  <c r="P277"/>
  <c r="R280"/>
  <c r="S280" s="1"/>
  <c r="P281"/>
  <c r="R284"/>
  <c r="S284" s="1"/>
  <c r="P285"/>
  <c r="R288"/>
  <c r="S288" s="1"/>
  <c r="P289"/>
  <c r="R292"/>
  <c r="S292" s="1"/>
  <c r="P293"/>
  <c r="R296"/>
  <c r="S296" s="1"/>
  <c r="P297"/>
  <c r="R300"/>
  <c r="S300" s="1"/>
  <c r="P301"/>
  <c r="R304"/>
  <c r="S304" s="1"/>
  <c r="P305"/>
  <c r="R308"/>
  <c r="S308" s="1"/>
  <c r="P309"/>
  <c r="R312"/>
  <c r="S312" s="1"/>
  <c r="P313"/>
  <c r="R316"/>
  <c r="S316" s="1"/>
  <c r="P317"/>
  <c r="R320"/>
  <c r="S320" s="1"/>
  <c r="P321"/>
  <c r="R324"/>
  <c r="S324" s="1"/>
  <c r="P325"/>
  <c r="R328"/>
  <c r="S328" s="1"/>
  <c r="P329"/>
  <c r="R332"/>
  <c r="S332" s="1"/>
  <c r="P333"/>
  <c r="R336"/>
  <c r="S336" s="1"/>
  <c r="P337"/>
  <c r="R340"/>
  <c r="S340" s="1"/>
  <c r="P341"/>
  <c r="R344"/>
  <c r="S344" s="1"/>
  <c r="P345"/>
  <c r="R348"/>
  <c r="S348" s="1"/>
  <c r="P349"/>
  <c r="R352"/>
  <c r="S352" s="1"/>
  <c r="P353"/>
  <c r="R356"/>
  <c r="S356" s="1"/>
  <c r="P357"/>
  <c r="R360"/>
  <c r="S360" s="1"/>
  <c r="P361"/>
  <c r="R364"/>
  <c r="S364" s="1"/>
  <c r="P365"/>
  <c r="R368"/>
  <c r="S368" s="1"/>
  <c r="P369"/>
  <c r="R372"/>
  <c r="S372" s="1"/>
  <c r="P373"/>
  <c r="R376"/>
  <c r="S376" s="1"/>
  <c r="P377"/>
  <c r="R380"/>
  <c r="S380" s="1"/>
  <c r="P381"/>
  <c r="R384"/>
  <c r="S384" s="1"/>
  <c r="P385"/>
  <c r="R388"/>
  <c r="S388" s="1"/>
  <c r="P389"/>
  <c r="R392"/>
  <c r="S392" s="1"/>
  <c r="P393"/>
  <c r="R396"/>
  <c r="S396" s="1"/>
  <c r="P397"/>
  <c r="R400"/>
  <c r="S400" s="1"/>
  <c r="P401"/>
  <c r="R404"/>
  <c r="S404" s="1"/>
  <c r="P405"/>
  <c r="R408"/>
  <c r="S408" s="1"/>
  <c r="P409"/>
  <c r="R412"/>
  <c r="S412" s="1"/>
  <c r="P413"/>
  <c r="R416"/>
  <c r="S416" s="1"/>
  <c r="P417"/>
  <c r="R420"/>
  <c r="S420" s="1"/>
  <c r="P421"/>
  <c r="R424"/>
  <c r="S424" s="1"/>
  <c r="P425"/>
  <c r="R428"/>
  <c r="S428" s="1"/>
  <c r="P429"/>
  <c r="R432"/>
  <c r="S432" s="1"/>
  <c r="P433"/>
  <c r="R436"/>
  <c r="S436" s="1"/>
  <c r="P437"/>
  <c r="R440"/>
  <c r="S440" s="1"/>
  <c r="P441"/>
  <c r="R444"/>
  <c r="S444" s="1"/>
  <c r="P445"/>
  <c r="R448"/>
  <c r="S448" s="1"/>
  <c r="P449"/>
  <c r="R452"/>
  <c r="S452" s="1"/>
  <c r="P453"/>
  <c r="R456"/>
  <c r="S456" s="1"/>
  <c r="P457"/>
  <c r="R460"/>
  <c r="S460" s="1"/>
  <c r="P461"/>
  <c r="R464"/>
  <c r="S464" s="1"/>
  <c r="P465"/>
  <c r="R468"/>
  <c r="S468" s="1"/>
  <c r="P469"/>
  <c r="R472"/>
  <c r="S472" s="1"/>
  <c r="P473"/>
  <c r="R476"/>
  <c r="S476" s="1"/>
  <c r="P477"/>
  <c r="R480"/>
  <c r="S480" s="1"/>
  <c r="P481"/>
  <c r="R484"/>
  <c r="S484" s="1"/>
  <c r="P485"/>
  <c r="R488"/>
  <c r="S488" s="1"/>
  <c r="P489"/>
  <c r="R492"/>
  <c r="S492" s="1"/>
  <c r="P493"/>
  <c r="R496"/>
  <c r="S496" s="1"/>
  <c r="P497"/>
  <c r="R500"/>
  <c r="S500" s="1"/>
  <c r="P501"/>
  <c r="R504"/>
  <c r="S504" s="1"/>
  <c r="P505"/>
  <c r="R508"/>
  <c r="S508" s="1"/>
  <c r="P509"/>
  <c r="R512"/>
  <c r="S512" s="1"/>
  <c r="P513"/>
  <c r="R516"/>
  <c r="S516" s="1"/>
  <c r="P517"/>
  <c r="R520"/>
  <c r="S520" s="1"/>
  <c r="P521"/>
  <c r="R524"/>
  <c r="S524" s="1"/>
  <c r="P525"/>
  <c r="R528"/>
  <c r="S528" s="1"/>
  <c r="P529"/>
  <c r="R532"/>
  <c r="S532" s="1"/>
  <c r="P533"/>
  <c r="R536"/>
  <c r="S536" s="1"/>
  <c r="P537"/>
  <c r="R540"/>
  <c r="S540" s="1"/>
  <c r="P541"/>
  <c r="R544"/>
  <c r="S544" s="1"/>
  <c r="P545"/>
  <c r="R548"/>
  <c r="S548" s="1"/>
  <c r="P549"/>
  <c r="R552"/>
  <c r="S552" s="1"/>
  <c r="P553"/>
  <c r="R556"/>
  <c r="S556" s="1"/>
  <c r="P557"/>
  <c r="R560"/>
  <c r="S560" s="1"/>
  <c r="P561"/>
  <c r="R564"/>
  <c r="S564" s="1"/>
  <c r="P565"/>
  <c r="R568"/>
  <c r="S568" s="1"/>
  <c r="P569"/>
  <c r="R572"/>
  <c r="S572" s="1"/>
  <c r="P573"/>
  <c r="R576"/>
  <c r="S576" s="1"/>
  <c r="P577"/>
  <c r="R580"/>
  <c r="S580" s="1"/>
  <c r="P581"/>
  <c r="R584"/>
  <c r="S584" s="1"/>
  <c r="P585"/>
  <c r="R588"/>
  <c r="S588" s="1"/>
  <c r="P589"/>
  <c r="R592"/>
  <c r="S592" s="1"/>
  <c r="P593"/>
  <c r="R596"/>
  <c r="S596" s="1"/>
  <c r="P597"/>
  <c r="R600"/>
  <c r="S600" s="1"/>
  <c r="P601"/>
  <c r="R604"/>
  <c r="S604" s="1"/>
  <c r="P605"/>
  <c r="R608"/>
  <c r="S608" s="1"/>
  <c r="P609"/>
  <c r="R613"/>
  <c r="S613" s="1"/>
  <c r="P614"/>
  <c r="R617"/>
  <c r="S617" s="1"/>
  <c r="P618"/>
  <c r="R621"/>
  <c r="S621" s="1"/>
  <c r="P622"/>
  <c r="R625"/>
  <c r="S625" s="1"/>
  <c r="P626"/>
  <c r="R629"/>
  <c r="S629" s="1"/>
  <c r="P630"/>
  <c r="R633"/>
  <c r="S633" s="1"/>
  <c r="P634"/>
  <c r="R637"/>
  <c r="S637" s="1"/>
  <c r="P638"/>
  <c r="R641"/>
  <c r="S641" s="1"/>
  <c r="P642"/>
  <c r="R645"/>
  <c r="S645" s="1"/>
  <c r="P646"/>
  <c r="R649"/>
  <c r="S649" s="1"/>
  <c r="P650"/>
  <c r="R653"/>
  <c r="S653" s="1"/>
  <c r="P654"/>
  <c r="R657"/>
  <c r="S657" s="1"/>
  <c r="P658"/>
  <c r="R661"/>
  <c r="S661" s="1"/>
  <c r="P662"/>
  <c r="R665"/>
  <c r="S665" s="1"/>
  <c r="P666"/>
  <c r="R669"/>
  <c r="S669" s="1"/>
  <c r="P670"/>
  <c r="R673"/>
  <c r="S673" s="1"/>
  <c r="P674"/>
  <c r="R677"/>
  <c r="S677" s="1"/>
  <c r="P678"/>
  <c r="R681"/>
  <c r="S681" s="1"/>
  <c r="P682"/>
  <c r="R685"/>
  <c r="S685" s="1"/>
  <c r="P686"/>
  <c r="R689"/>
  <c r="S689" s="1"/>
  <c r="P690"/>
  <c r="R693"/>
  <c r="S693" s="1"/>
  <c r="P694"/>
  <c r="R697"/>
  <c r="S697" s="1"/>
  <c r="P698"/>
  <c r="R701"/>
  <c r="S701" s="1"/>
  <c r="P702"/>
  <c r="R705"/>
  <c r="S705" s="1"/>
  <c r="P706"/>
  <c r="R709"/>
  <c r="S709" s="1"/>
  <c r="P710"/>
  <c r="R713"/>
  <c r="S713" s="1"/>
  <c r="P714"/>
  <c r="R717"/>
  <c r="S717" s="1"/>
  <c r="P718"/>
  <c r="R721"/>
  <c r="S721" s="1"/>
  <c r="P722"/>
  <c r="R725"/>
  <c r="S725" s="1"/>
  <c r="P726"/>
  <c r="P6" i="23"/>
  <c r="P8"/>
  <c r="P12"/>
  <c r="P16"/>
  <c r="P21"/>
  <c r="P25"/>
  <c r="P29"/>
  <c r="P34"/>
  <c r="P38"/>
  <c r="P42"/>
  <c r="P43"/>
  <c r="P47"/>
  <c r="P51"/>
  <c r="P55"/>
  <c r="P59"/>
  <c r="P63"/>
  <c r="P68"/>
  <c r="P72"/>
  <c r="P76"/>
  <c r="P80"/>
  <c r="P84"/>
  <c r="P88"/>
  <c r="P92"/>
  <c r="P96"/>
  <c r="P100"/>
  <c r="P104"/>
  <c r="P108"/>
  <c r="P112"/>
  <c r="P116"/>
  <c r="P120"/>
  <c r="P124"/>
  <c r="P129"/>
  <c r="P133"/>
  <c r="P137"/>
  <c r="P141"/>
  <c r="P145"/>
  <c r="P149"/>
  <c r="P153"/>
  <c r="P157"/>
  <c r="P161"/>
  <c r="P165"/>
  <c r="P169"/>
  <c r="P173"/>
  <c r="P177"/>
  <c r="P181"/>
  <c r="P185"/>
  <c r="P189"/>
  <c r="P193"/>
  <c r="P197"/>
  <c r="P201"/>
  <c r="P205"/>
  <c r="P209"/>
  <c r="P213"/>
  <c r="P217"/>
  <c r="P221"/>
  <c r="P225"/>
  <c r="P229"/>
  <c r="P233"/>
  <c r="P237"/>
  <c r="P241"/>
  <c r="P245"/>
  <c r="P249"/>
  <c r="P253"/>
  <c r="P257"/>
  <c r="P261"/>
  <c r="P265"/>
  <c r="P269"/>
  <c r="P273"/>
  <c r="P277"/>
  <c r="P281"/>
  <c r="P285"/>
  <c r="P289"/>
  <c r="P293"/>
  <c r="P297"/>
  <c r="P301"/>
  <c r="P305"/>
  <c r="P309"/>
  <c r="P313"/>
  <c r="P317"/>
  <c r="P321"/>
  <c r="P325"/>
  <c r="P329"/>
  <c r="P333"/>
  <c r="P338"/>
  <c r="P342"/>
  <c r="P346"/>
  <c r="P350"/>
  <c r="P354"/>
  <c r="P358"/>
  <c r="P362"/>
  <c r="P366"/>
  <c r="Q6"/>
  <c r="R8"/>
  <c r="S8" s="1"/>
  <c r="P9"/>
  <c r="R12"/>
  <c r="S12" s="1"/>
  <c r="P13"/>
  <c r="R16"/>
  <c r="S16" s="1"/>
  <c r="P17"/>
  <c r="R21"/>
  <c r="S21" s="1"/>
  <c r="P22"/>
  <c r="R25"/>
  <c r="S25" s="1"/>
  <c r="P26"/>
  <c r="R29"/>
  <c r="S29" s="1"/>
  <c r="P30"/>
  <c r="P31"/>
  <c r="R34"/>
  <c r="S34" s="1"/>
  <c r="P35"/>
  <c r="R38"/>
  <c r="S38" s="1"/>
  <c r="P39"/>
  <c r="R42"/>
  <c r="S42" s="1"/>
  <c r="R43"/>
  <c r="S43" s="1"/>
  <c r="P44"/>
  <c r="R47"/>
  <c r="S47" s="1"/>
  <c r="P48"/>
  <c r="R51"/>
  <c r="S51" s="1"/>
  <c r="P52"/>
  <c r="R55"/>
  <c r="S55" s="1"/>
  <c r="P56"/>
  <c r="R59"/>
  <c r="S59" s="1"/>
  <c r="P60"/>
  <c r="R63"/>
  <c r="S63" s="1"/>
  <c r="P64"/>
  <c r="R68"/>
  <c r="S68" s="1"/>
  <c r="P69"/>
  <c r="R72"/>
  <c r="S72" s="1"/>
  <c r="P73"/>
  <c r="R76"/>
  <c r="S76" s="1"/>
  <c r="P77"/>
  <c r="R80"/>
  <c r="S80" s="1"/>
  <c r="P81"/>
  <c r="R84"/>
  <c r="S84" s="1"/>
  <c r="P85"/>
  <c r="R88"/>
  <c r="S88" s="1"/>
  <c r="P89"/>
  <c r="R92"/>
  <c r="S92" s="1"/>
  <c r="P93"/>
  <c r="R96"/>
  <c r="S96" s="1"/>
  <c r="P97"/>
  <c r="R100"/>
  <c r="S100" s="1"/>
  <c r="P101"/>
  <c r="R104"/>
  <c r="S104" s="1"/>
  <c r="P105"/>
  <c r="R108"/>
  <c r="S108" s="1"/>
  <c r="P109"/>
  <c r="R112"/>
  <c r="S112" s="1"/>
  <c r="P113"/>
  <c r="R116"/>
  <c r="S116" s="1"/>
  <c r="P117"/>
  <c r="R120"/>
  <c r="S120" s="1"/>
  <c r="P121"/>
  <c r="R124"/>
  <c r="S124" s="1"/>
  <c r="P125"/>
  <c r="R129"/>
  <c r="S129" s="1"/>
  <c r="P130"/>
  <c r="R133"/>
  <c r="S133" s="1"/>
  <c r="P134"/>
  <c r="R137"/>
  <c r="S137" s="1"/>
  <c r="P138"/>
  <c r="R141"/>
  <c r="S141" s="1"/>
  <c r="P142"/>
  <c r="R145"/>
  <c r="S145" s="1"/>
  <c r="P146"/>
  <c r="R149"/>
  <c r="S149" s="1"/>
  <c r="P150"/>
  <c r="R153"/>
  <c r="S153" s="1"/>
  <c r="P154"/>
  <c r="R157"/>
  <c r="S157" s="1"/>
  <c r="P158"/>
  <c r="R161"/>
  <c r="S161" s="1"/>
  <c r="P162"/>
  <c r="R165"/>
  <c r="S165" s="1"/>
  <c r="P166"/>
  <c r="R169"/>
  <c r="S169" s="1"/>
  <c r="P170"/>
  <c r="R173"/>
  <c r="S173" s="1"/>
  <c r="P174"/>
  <c r="R177"/>
  <c r="S177" s="1"/>
  <c r="P178"/>
  <c r="R181"/>
  <c r="S181" s="1"/>
  <c r="P182"/>
  <c r="R185"/>
  <c r="S185" s="1"/>
  <c r="P186"/>
  <c r="R189"/>
  <c r="S189" s="1"/>
  <c r="P190"/>
  <c r="R193"/>
  <c r="S193" s="1"/>
  <c r="P194"/>
  <c r="R197"/>
  <c r="S197" s="1"/>
  <c r="P198"/>
  <c r="R201"/>
  <c r="S201" s="1"/>
  <c r="P202"/>
  <c r="R205"/>
  <c r="S205" s="1"/>
  <c r="P206"/>
  <c r="R209"/>
  <c r="S209" s="1"/>
  <c r="P210"/>
  <c r="R213"/>
  <c r="S213" s="1"/>
  <c r="P214"/>
  <c r="R217"/>
  <c r="S217" s="1"/>
  <c r="P218"/>
  <c r="R221"/>
  <c r="S221" s="1"/>
  <c r="P222"/>
  <c r="R225"/>
  <c r="S225" s="1"/>
  <c r="P226"/>
  <c r="R229"/>
  <c r="S229" s="1"/>
  <c r="P230"/>
  <c r="R233"/>
  <c r="S233" s="1"/>
  <c r="P234"/>
  <c r="R237"/>
  <c r="S237" s="1"/>
  <c r="P238"/>
  <c r="R241"/>
  <c r="S241" s="1"/>
  <c r="P242"/>
  <c r="R245"/>
  <c r="S245" s="1"/>
  <c r="P246"/>
  <c r="R249"/>
  <c r="S249" s="1"/>
  <c r="P250"/>
  <c r="R253"/>
  <c r="S253" s="1"/>
  <c r="P254"/>
  <c r="R257"/>
  <c r="S257" s="1"/>
  <c r="P258"/>
  <c r="R261"/>
  <c r="S261" s="1"/>
  <c r="P262"/>
  <c r="R265"/>
  <c r="S265" s="1"/>
  <c r="P266"/>
  <c r="R269"/>
  <c r="S269" s="1"/>
  <c r="P270"/>
  <c r="R273"/>
  <c r="S273" s="1"/>
  <c r="P274"/>
  <c r="R277"/>
  <c r="S277" s="1"/>
  <c r="P278"/>
  <c r="R281"/>
  <c r="S281" s="1"/>
  <c r="P282"/>
  <c r="R285"/>
  <c r="S285" s="1"/>
  <c r="P286"/>
  <c r="R289"/>
  <c r="S289" s="1"/>
  <c r="P290"/>
  <c r="R293"/>
  <c r="S293" s="1"/>
  <c r="P294"/>
  <c r="R297"/>
  <c r="S297" s="1"/>
  <c r="P298"/>
  <c r="R301"/>
  <c r="S301" s="1"/>
  <c r="P302"/>
  <c r="R305"/>
  <c r="S305" s="1"/>
  <c r="P306"/>
  <c r="R309"/>
  <c r="S309" s="1"/>
  <c r="P310"/>
  <c r="R313"/>
  <c r="S313" s="1"/>
  <c r="P314"/>
  <c r="R317"/>
  <c r="S317" s="1"/>
  <c r="P318"/>
  <c r="R321"/>
  <c r="S321" s="1"/>
  <c r="P322"/>
  <c r="R325"/>
  <c r="S325" s="1"/>
  <c r="P326"/>
  <c r="R329"/>
  <c r="S329" s="1"/>
  <c r="P330"/>
  <c r="R333"/>
  <c r="S333" s="1"/>
  <c r="P334"/>
  <c r="P335"/>
  <c r="R338"/>
  <c r="S338" s="1"/>
  <c r="P339"/>
  <c r="R342"/>
  <c r="S342" s="1"/>
  <c r="P343"/>
  <c r="R346"/>
  <c r="S346" s="1"/>
  <c r="P347"/>
  <c r="R350"/>
  <c r="S350" s="1"/>
  <c r="P351"/>
  <c r="R354"/>
  <c r="S354" s="1"/>
  <c r="P355"/>
  <c r="R358"/>
  <c r="S358" s="1"/>
  <c r="P359"/>
  <c r="R362"/>
  <c r="S362" s="1"/>
  <c r="P363"/>
  <c r="R366"/>
  <c r="S366" s="1"/>
  <c r="P367"/>
  <c r="R9" i="24"/>
  <c r="S9" s="1"/>
  <c r="P10"/>
  <c r="R13"/>
  <c r="S13" s="1"/>
  <c r="P14"/>
  <c r="R17"/>
  <c r="S17" s="1"/>
  <c r="P18"/>
  <c r="R21"/>
  <c r="S21" s="1"/>
  <c r="P22"/>
  <c r="R25"/>
  <c r="S25" s="1"/>
  <c r="P26"/>
  <c r="R29"/>
  <c r="S29" s="1"/>
  <c r="P30"/>
  <c r="P31"/>
  <c r="R34"/>
  <c r="S34" s="1"/>
  <c r="P35"/>
  <c r="R38"/>
  <c r="S38" s="1"/>
  <c r="P39"/>
  <c r="R42"/>
  <c r="S42" s="1"/>
  <c r="P43"/>
  <c r="R46"/>
  <c r="S46" s="1"/>
  <c r="P47"/>
  <c r="R50"/>
  <c r="S50" s="1"/>
  <c r="P51"/>
  <c r="R54"/>
  <c r="S54" s="1"/>
  <c r="R55"/>
  <c r="S55" s="1"/>
  <c r="P56"/>
  <c r="R59"/>
  <c r="S59" s="1"/>
  <c r="P60"/>
  <c r="R63"/>
  <c r="S63" s="1"/>
  <c r="P64"/>
  <c r="R67"/>
  <c r="S67" s="1"/>
  <c r="P68"/>
  <c r="R71"/>
  <c r="S71" s="1"/>
  <c r="P72"/>
  <c r="R75"/>
  <c r="S75" s="1"/>
  <c r="P76"/>
  <c r="R80"/>
  <c r="S80" s="1"/>
  <c r="P81"/>
  <c r="R84"/>
  <c r="S84" s="1"/>
  <c r="P85"/>
  <c r="R88"/>
  <c r="S88" s="1"/>
  <c r="P89"/>
  <c r="R92"/>
  <c r="S92" s="1"/>
  <c r="P93"/>
  <c r="R96"/>
  <c r="S96" s="1"/>
  <c r="P97"/>
  <c r="R100"/>
  <c r="S100" s="1"/>
  <c r="P101"/>
  <c r="R105"/>
  <c r="S105" s="1"/>
  <c r="P106"/>
  <c r="R109"/>
  <c r="S109" s="1"/>
  <c r="P110"/>
  <c r="R113"/>
  <c r="S113" s="1"/>
  <c r="P114"/>
  <c r="R117"/>
  <c r="S117" s="1"/>
  <c r="P118"/>
  <c r="R121"/>
  <c r="S121" s="1"/>
  <c r="P122"/>
  <c r="R125"/>
  <c r="S125" s="1"/>
  <c r="P126"/>
  <c r="P127"/>
  <c r="R130"/>
  <c r="S130" s="1"/>
  <c r="P131"/>
  <c r="R134"/>
  <c r="S134" s="1"/>
  <c r="P135"/>
  <c r="R138"/>
  <c r="S138" s="1"/>
  <c r="P139"/>
  <c r="R142"/>
  <c r="S142" s="1"/>
  <c r="P143"/>
  <c r="R146"/>
  <c r="S146" s="1"/>
  <c r="P147"/>
  <c r="R150"/>
  <c r="S150" s="1"/>
  <c r="P151"/>
  <c r="R154"/>
  <c r="S154" s="1"/>
  <c r="P155"/>
  <c r="R159"/>
  <c r="S159" s="1"/>
  <c r="P160"/>
  <c r="R163"/>
  <c r="S163" s="1"/>
  <c r="P164"/>
  <c r="R167"/>
  <c r="S167" s="1"/>
  <c r="P168"/>
  <c r="R171"/>
  <c r="S171" s="1"/>
  <c r="P172"/>
  <c r="R175"/>
  <c r="S175" s="1"/>
  <c r="P176"/>
  <c r="R179"/>
  <c r="S179" s="1"/>
  <c r="P180"/>
  <c r="R183"/>
  <c r="S183" s="1"/>
  <c r="P184"/>
  <c r="R188"/>
  <c r="S188" s="1"/>
  <c r="P189"/>
  <c r="R192"/>
  <c r="S192" s="1"/>
  <c r="P193"/>
  <c r="R196"/>
  <c r="S196" s="1"/>
  <c r="P197"/>
  <c r="R200"/>
  <c r="S200" s="1"/>
  <c r="P201"/>
  <c r="R204"/>
  <c r="S204" s="1"/>
  <c r="P205"/>
  <c r="R208"/>
  <c r="S208" s="1"/>
  <c r="P209"/>
  <c r="R212"/>
  <c r="S212" s="1"/>
  <c r="P213"/>
  <c r="R216"/>
  <c r="S216" s="1"/>
  <c r="R217"/>
  <c r="S217" s="1"/>
  <c r="P218"/>
  <c r="R221"/>
  <c r="S221" s="1"/>
  <c r="P222"/>
  <c r="R225"/>
  <c r="S225" s="1"/>
  <c r="P226"/>
  <c r="R229"/>
  <c r="S229" s="1"/>
  <c r="P230"/>
  <c r="R233"/>
  <c r="S233" s="1"/>
  <c r="P234"/>
  <c r="R237"/>
  <c r="S237" s="1"/>
  <c r="P238"/>
  <c r="R241"/>
  <c r="S241" s="1"/>
  <c r="P242"/>
  <c r="R245"/>
  <c r="S245" s="1"/>
  <c r="P246"/>
  <c r="P247"/>
  <c r="R250"/>
  <c r="S250" s="1"/>
  <c r="P251"/>
  <c r="R254"/>
  <c r="S254" s="1"/>
  <c r="P255"/>
  <c r="R258"/>
  <c r="S258" s="1"/>
  <c r="P259"/>
  <c r="R262"/>
  <c r="S262" s="1"/>
  <c r="P263"/>
  <c r="R266"/>
  <c r="S266" s="1"/>
  <c r="P267"/>
  <c r="R270"/>
  <c r="S270" s="1"/>
  <c r="P271"/>
  <c r="R274"/>
  <c r="S274" s="1"/>
  <c r="P275"/>
  <c r="R278"/>
  <c r="S278" s="1"/>
  <c r="P279"/>
  <c r="R282"/>
  <c r="S282" s="1"/>
  <c r="P283"/>
  <c r="R286"/>
  <c r="S286" s="1"/>
  <c r="P287"/>
  <c r="R290"/>
  <c r="S290" s="1"/>
  <c r="P291"/>
  <c r="R294"/>
  <c r="S294" s="1"/>
  <c r="P295"/>
  <c r="R298"/>
  <c r="S298" s="1"/>
  <c r="P299"/>
  <c r="R302"/>
  <c r="S302" s="1"/>
  <c r="P303"/>
  <c r="R306"/>
  <c r="S306" s="1"/>
  <c r="R307"/>
  <c r="S307" s="1"/>
  <c r="P308"/>
  <c r="R311"/>
  <c r="S311" s="1"/>
  <c r="P312"/>
  <c r="R315"/>
  <c r="S315" s="1"/>
  <c r="P316"/>
  <c r="R319"/>
  <c r="S319" s="1"/>
  <c r="P320"/>
  <c r="R323"/>
  <c r="S323" s="1"/>
  <c r="P324"/>
  <c r="R327"/>
  <c r="S327" s="1"/>
  <c r="P328"/>
  <c r="R331"/>
  <c r="S331" s="1"/>
  <c r="P332"/>
  <c r="R335"/>
  <c r="S335" s="1"/>
  <c r="P336"/>
  <c r="R339"/>
  <c r="S339" s="1"/>
  <c r="P340"/>
  <c r="R343"/>
  <c r="S343" s="1"/>
  <c r="P344"/>
  <c r="R347"/>
  <c r="S347" s="1"/>
  <c r="P348"/>
  <c r="R351"/>
  <c r="S351" s="1"/>
  <c r="P352"/>
  <c r="R355"/>
  <c r="S355" s="1"/>
  <c r="P356"/>
  <c r="R359"/>
  <c r="S359" s="1"/>
  <c r="P360"/>
  <c r="R363"/>
  <c r="S363" s="1"/>
  <c r="P364"/>
  <c r="R368"/>
  <c r="S368" s="1"/>
  <c r="P369"/>
  <c r="R372"/>
  <c r="S372" s="1"/>
  <c r="P373"/>
  <c r="R376"/>
  <c r="S376" s="1"/>
  <c r="P377"/>
  <c r="R380"/>
  <c r="S380" s="1"/>
  <c r="P381"/>
  <c r="R384"/>
  <c r="S384" s="1"/>
  <c r="P385"/>
  <c r="R388"/>
  <c r="S388" s="1"/>
  <c r="P389"/>
  <c r="R392"/>
  <c r="S392" s="1"/>
  <c r="P393"/>
  <c r="R396"/>
  <c r="S396" s="1"/>
  <c r="P397"/>
  <c r="R400"/>
  <c r="S400" s="1"/>
  <c r="P401"/>
  <c r="R404"/>
  <c r="S404" s="1"/>
  <c r="P405"/>
  <c r="R408"/>
  <c r="S408" s="1"/>
  <c r="P409"/>
  <c r="R412"/>
  <c r="S412" s="1"/>
  <c r="P413"/>
  <c r="R416"/>
  <c r="S416" s="1"/>
  <c r="P417"/>
  <c r="R420"/>
  <c r="S420" s="1"/>
  <c r="P421"/>
  <c r="R424"/>
  <c r="S424" s="1"/>
  <c r="P425"/>
  <c r="R429"/>
  <c r="S429" s="1"/>
  <c r="P430"/>
  <c r="R433"/>
  <c r="S433" s="1"/>
  <c r="P434"/>
  <c r="R437"/>
  <c r="S437" s="1"/>
  <c r="P438"/>
  <c r="R441"/>
  <c r="S441" s="1"/>
  <c r="P442"/>
  <c r="R445"/>
  <c r="S445" s="1"/>
  <c r="P446"/>
  <c r="R449"/>
  <c r="S449" s="1"/>
  <c r="P450"/>
  <c r="R453"/>
  <c r="S453" s="1"/>
  <c r="P454"/>
  <c r="R457"/>
  <c r="S457" s="1"/>
  <c r="P458"/>
  <c r="R461"/>
  <c r="S461" s="1"/>
  <c r="P462"/>
  <c r="R465"/>
  <c r="S465" s="1"/>
  <c r="P466"/>
  <c r="R469"/>
  <c r="S469" s="1"/>
  <c r="P470"/>
  <c r="R473"/>
  <c r="S473" s="1"/>
  <c r="P474"/>
  <c r="R477"/>
  <c r="S477" s="1"/>
  <c r="P478"/>
  <c r="R481"/>
  <c r="S481" s="1"/>
  <c r="P482"/>
  <c r="R485"/>
  <c r="S485" s="1"/>
  <c r="P486"/>
  <c r="P487"/>
  <c r="R490"/>
  <c r="S490" s="1"/>
  <c r="P491"/>
  <c r="R494"/>
  <c r="S494" s="1"/>
  <c r="P495"/>
  <c r="R498"/>
  <c r="S498" s="1"/>
  <c r="P499"/>
  <c r="R502"/>
  <c r="S502" s="1"/>
  <c r="P503"/>
  <c r="R506"/>
  <c r="S506" s="1"/>
  <c r="P507"/>
  <c r="R510"/>
  <c r="S510" s="1"/>
  <c r="P511"/>
  <c r="R514"/>
  <c r="S514" s="1"/>
  <c r="P515"/>
  <c r="R518"/>
  <c r="S518" s="1"/>
  <c r="P519"/>
  <c r="R522"/>
  <c r="S522" s="1"/>
  <c r="P523"/>
  <c r="R526"/>
  <c r="S526" s="1"/>
  <c r="P527"/>
  <c r="R530"/>
  <c r="S530" s="1"/>
  <c r="P531"/>
  <c r="R534"/>
  <c r="S534" s="1"/>
  <c r="P535"/>
  <c r="R538"/>
  <c r="S538" s="1"/>
  <c r="P539"/>
  <c r="R542"/>
  <c r="S542" s="1"/>
  <c r="P543"/>
  <c r="R546"/>
  <c r="S546" s="1"/>
  <c r="R547"/>
  <c r="S547" s="1"/>
  <c r="P548"/>
  <c r="R551"/>
  <c r="S551" s="1"/>
  <c r="P552"/>
  <c r="R555"/>
  <c r="S555" s="1"/>
  <c r="P556"/>
  <c r="R559"/>
  <c r="S559" s="1"/>
  <c r="P560"/>
  <c r="R563"/>
  <c r="S563" s="1"/>
  <c r="P564"/>
  <c r="R567"/>
  <c r="S567" s="1"/>
  <c r="P568"/>
  <c r="R571"/>
  <c r="S571" s="1"/>
  <c r="P572"/>
  <c r="R575"/>
  <c r="S575" s="1"/>
  <c r="P576"/>
  <c r="R579"/>
  <c r="S579" s="1"/>
  <c r="P580"/>
  <c r="R583"/>
  <c r="S583" s="1"/>
  <c r="P584"/>
  <c r="R587"/>
  <c r="S587" s="1"/>
  <c r="P588"/>
  <c r="R591"/>
  <c r="S591" s="1"/>
  <c r="P592"/>
  <c r="R595"/>
  <c r="S595" s="1"/>
  <c r="P596"/>
  <c r="R599"/>
  <c r="S599" s="1"/>
  <c r="P600"/>
  <c r="R603"/>
  <c r="S603" s="1"/>
  <c r="P604"/>
  <c r="R608"/>
  <c r="S608" s="1"/>
  <c r="P609"/>
  <c r="R612"/>
  <c r="S612" s="1"/>
  <c r="P613"/>
  <c r="R616"/>
  <c r="S616" s="1"/>
  <c r="P617"/>
  <c r="R620"/>
  <c r="S620" s="1"/>
  <c r="P621"/>
  <c r="R624"/>
  <c r="S624" s="1"/>
  <c r="P625"/>
  <c r="R628"/>
  <c r="S628" s="1"/>
  <c r="P629"/>
  <c r="R632"/>
  <c r="S632" s="1"/>
  <c r="P633"/>
  <c r="R636"/>
  <c r="S636" s="1"/>
  <c r="P637"/>
  <c r="R640"/>
  <c r="S640" s="1"/>
  <c r="P641"/>
  <c r="R644"/>
  <c r="S644" s="1"/>
  <c r="P645"/>
  <c r="R648"/>
  <c r="S648" s="1"/>
  <c r="P649"/>
  <c r="R652"/>
  <c r="S652" s="1"/>
  <c r="P653"/>
  <c r="R656"/>
  <c r="S656" s="1"/>
  <c r="P657"/>
  <c r="R660"/>
  <c r="S660" s="1"/>
  <c r="P661"/>
  <c r="R664"/>
  <c r="S664" s="1"/>
  <c r="P665"/>
  <c r="R669"/>
  <c r="S669" s="1"/>
  <c r="P670"/>
  <c r="R673"/>
  <c r="S673" s="1"/>
  <c r="P674"/>
  <c r="R677"/>
  <c r="S677" s="1"/>
  <c r="P678"/>
  <c r="R681"/>
  <c r="S681" s="1"/>
  <c r="P682"/>
  <c r="R685"/>
  <c r="S685" s="1"/>
  <c r="P686"/>
  <c r="R689"/>
  <c r="S689" s="1"/>
  <c r="P690"/>
  <c r="R693"/>
  <c r="S693" s="1"/>
  <c r="P694"/>
  <c r="R697"/>
  <c r="S697" s="1"/>
  <c r="P698"/>
  <c r="R701"/>
  <c r="S701" s="1"/>
  <c r="P702"/>
  <c r="R705"/>
  <c r="S705" s="1"/>
  <c r="P706"/>
  <c r="R709"/>
  <c r="S709" s="1"/>
  <c r="P710"/>
  <c r="R713"/>
  <c r="S713" s="1"/>
  <c r="P714"/>
  <c r="R717"/>
  <c r="S717" s="1"/>
  <c r="P718"/>
  <c r="R721"/>
  <c r="S721" s="1"/>
  <c r="P722"/>
  <c r="R725"/>
  <c r="S725" s="1"/>
  <c r="P726"/>
  <c r="P727"/>
  <c r="P7"/>
  <c r="P11"/>
  <c r="P15"/>
  <c r="P19"/>
  <c r="P23"/>
  <c r="P27"/>
  <c r="P32"/>
  <c r="P36"/>
  <c r="P40"/>
  <c r="P44"/>
  <c r="P48"/>
  <c r="P52"/>
  <c r="P57"/>
  <c r="P61"/>
  <c r="P65"/>
  <c r="P69"/>
  <c r="P73"/>
  <c r="P77"/>
  <c r="P82"/>
  <c r="P86"/>
  <c r="P90"/>
  <c r="P94"/>
  <c r="P98"/>
  <c r="P102"/>
  <c r="P103"/>
  <c r="P107"/>
  <c r="P111"/>
  <c r="P115"/>
  <c r="P119"/>
  <c r="P123"/>
  <c r="P128"/>
  <c r="P132"/>
  <c r="P136"/>
  <c r="P140"/>
  <c r="P144"/>
  <c r="P148"/>
  <c r="P152"/>
  <c r="P156"/>
  <c r="P157"/>
  <c r="P161"/>
  <c r="P165"/>
  <c r="P169"/>
  <c r="P173"/>
  <c r="P177"/>
  <c r="P181"/>
  <c r="P185"/>
  <c r="P190"/>
  <c r="P194"/>
  <c r="P198"/>
  <c r="P202"/>
  <c r="P206"/>
  <c r="P210"/>
  <c r="P214"/>
  <c r="P219"/>
  <c r="P223"/>
  <c r="P227"/>
  <c r="P231"/>
  <c r="P235"/>
  <c r="P239"/>
  <c r="P243"/>
  <c r="P248"/>
  <c r="P252"/>
  <c r="P256"/>
  <c r="P260"/>
  <c r="P264"/>
  <c r="P268"/>
  <c r="P272"/>
  <c r="P276"/>
  <c r="P280"/>
  <c r="P284"/>
  <c r="P288"/>
  <c r="P292"/>
  <c r="P296"/>
  <c r="P300"/>
  <c r="P304"/>
  <c r="P309"/>
  <c r="P313"/>
  <c r="P317"/>
  <c r="P321"/>
  <c r="P325"/>
  <c r="P329"/>
  <c r="P333"/>
  <c r="P337"/>
  <c r="P341"/>
  <c r="P345"/>
  <c r="P349"/>
  <c r="P353"/>
  <c r="P357"/>
  <c r="P361"/>
  <c r="P365"/>
  <c r="P370"/>
  <c r="P374"/>
  <c r="P378"/>
  <c r="P382"/>
  <c r="P386"/>
  <c r="P390"/>
  <c r="P394"/>
  <c r="P398"/>
  <c r="P402"/>
  <c r="P406"/>
  <c r="P410"/>
  <c r="P414"/>
  <c r="P418"/>
  <c r="P422"/>
  <c r="P426"/>
  <c r="P427"/>
  <c r="P431"/>
  <c r="P435"/>
  <c r="P439"/>
  <c r="P443"/>
  <c r="P447"/>
  <c r="P451"/>
  <c r="P455"/>
  <c r="P459"/>
  <c r="P463"/>
  <c r="P467"/>
  <c r="P471"/>
  <c r="P475"/>
  <c r="P479"/>
  <c r="P483"/>
  <c r="P488"/>
  <c r="P492"/>
  <c r="P496"/>
  <c r="P500"/>
  <c r="P504"/>
  <c r="P508"/>
  <c r="P512"/>
  <c r="P516"/>
  <c r="P520"/>
  <c r="P524"/>
  <c r="P528"/>
  <c r="P532"/>
  <c r="P536"/>
  <c r="P540"/>
  <c r="P544"/>
  <c r="P549"/>
  <c r="P553"/>
  <c r="P557"/>
  <c r="P561"/>
  <c r="P565"/>
  <c r="P569"/>
  <c r="P573"/>
  <c r="P577"/>
  <c r="P581"/>
  <c r="P585"/>
  <c r="P589"/>
  <c r="P593"/>
  <c r="P597"/>
  <c r="P601"/>
  <c r="P605"/>
  <c r="P610"/>
  <c r="P614"/>
  <c r="P618"/>
  <c r="P622"/>
  <c r="P626"/>
  <c r="P630"/>
  <c r="P634"/>
  <c r="P638"/>
  <c r="P642"/>
  <c r="P646"/>
  <c r="P650"/>
  <c r="P654"/>
  <c r="P658"/>
  <c r="P662"/>
  <c r="P666"/>
  <c r="P667"/>
  <c r="P671"/>
  <c r="P675"/>
  <c r="P679"/>
  <c r="P683"/>
  <c r="P687"/>
  <c r="P691"/>
  <c r="P695"/>
  <c r="P699"/>
  <c r="P703"/>
  <c r="R706"/>
  <c r="S706" s="1"/>
  <c r="P707"/>
  <c r="R710"/>
  <c r="S710" s="1"/>
  <c r="P711"/>
  <c r="R714"/>
  <c r="S714" s="1"/>
  <c r="P715"/>
  <c r="R718"/>
  <c r="S718" s="1"/>
  <c r="P719"/>
  <c r="R722"/>
  <c r="S722" s="1"/>
  <c r="P723"/>
  <c r="R726"/>
  <c r="S726" s="1"/>
  <c r="R727"/>
  <c r="S727" s="1"/>
  <c r="P728"/>
  <c r="U6"/>
  <c r="V6" s="1"/>
  <c r="W6" s="1"/>
  <c r="X6" s="1"/>
  <c r="R6"/>
  <c r="S6" s="1"/>
  <c r="N1"/>
  <c r="Q729" s="1"/>
  <c r="Q6"/>
  <c r="AC30"/>
  <c r="AE30" s="1"/>
  <c r="R7"/>
  <c r="S7" s="1"/>
  <c r="R11"/>
  <c r="S11" s="1"/>
  <c r="R15"/>
  <c r="S15" s="1"/>
  <c r="R19"/>
  <c r="S19" s="1"/>
  <c r="R23"/>
  <c r="S23" s="1"/>
  <c r="R27"/>
  <c r="S27" s="1"/>
  <c r="R32"/>
  <c r="S32" s="1"/>
  <c r="R36"/>
  <c r="S36" s="1"/>
  <c r="R40"/>
  <c r="S40" s="1"/>
  <c r="R44"/>
  <c r="S44" s="1"/>
  <c r="R48"/>
  <c r="S48" s="1"/>
  <c r="R52"/>
  <c r="S52" s="1"/>
  <c r="R57"/>
  <c r="S57" s="1"/>
  <c r="R61"/>
  <c r="S61" s="1"/>
  <c r="R65"/>
  <c r="S65" s="1"/>
  <c r="R69"/>
  <c r="S69" s="1"/>
  <c r="R73"/>
  <c r="S73" s="1"/>
  <c r="R77"/>
  <c r="S77" s="1"/>
  <c r="R82"/>
  <c r="S82" s="1"/>
  <c r="R86"/>
  <c r="S86" s="1"/>
  <c r="R90"/>
  <c r="S90" s="1"/>
  <c r="R94"/>
  <c r="S94" s="1"/>
  <c r="R98"/>
  <c r="S98" s="1"/>
  <c r="R102"/>
  <c r="S102" s="1"/>
  <c r="R103"/>
  <c r="S103" s="1"/>
  <c r="R107"/>
  <c r="S107" s="1"/>
  <c r="R111"/>
  <c r="S111" s="1"/>
  <c r="R115"/>
  <c r="S115" s="1"/>
  <c r="R119"/>
  <c r="S119" s="1"/>
  <c r="R123"/>
  <c r="S123" s="1"/>
  <c r="R128"/>
  <c r="S128" s="1"/>
  <c r="R132"/>
  <c r="S132" s="1"/>
  <c r="R136"/>
  <c r="S136" s="1"/>
  <c r="R140"/>
  <c r="S140" s="1"/>
  <c r="R144"/>
  <c r="S144" s="1"/>
  <c r="R148"/>
  <c r="S148" s="1"/>
  <c r="R152"/>
  <c r="S152" s="1"/>
  <c r="R156"/>
  <c r="S156" s="1"/>
  <c r="R157"/>
  <c r="S157" s="1"/>
  <c r="R161"/>
  <c r="S161" s="1"/>
  <c r="R165"/>
  <c r="S165" s="1"/>
  <c r="R169"/>
  <c r="S169" s="1"/>
  <c r="R173"/>
  <c r="S173" s="1"/>
  <c r="R177"/>
  <c r="S177" s="1"/>
  <c r="R181"/>
  <c r="S181" s="1"/>
  <c r="R185"/>
  <c r="S185" s="1"/>
  <c r="R190"/>
  <c r="S190" s="1"/>
  <c r="R194"/>
  <c r="S194" s="1"/>
  <c r="R198"/>
  <c r="S198" s="1"/>
  <c r="R202"/>
  <c r="S202" s="1"/>
  <c r="R206"/>
  <c r="S206" s="1"/>
  <c r="R210"/>
  <c r="S210" s="1"/>
  <c r="R214"/>
  <c r="S214" s="1"/>
  <c r="R219"/>
  <c r="S219" s="1"/>
  <c r="R223"/>
  <c r="S223" s="1"/>
  <c r="R227"/>
  <c r="S227" s="1"/>
  <c r="R231"/>
  <c r="S231" s="1"/>
  <c r="R235"/>
  <c r="S235" s="1"/>
  <c r="R239"/>
  <c r="S239" s="1"/>
  <c r="R243"/>
  <c r="S243" s="1"/>
  <c r="R248"/>
  <c r="S248" s="1"/>
  <c r="R252"/>
  <c r="S252" s="1"/>
  <c r="R256"/>
  <c r="S256" s="1"/>
  <c r="R260"/>
  <c r="S260" s="1"/>
  <c r="R264"/>
  <c r="S264" s="1"/>
  <c r="R268"/>
  <c r="S268" s="1"/>
  <c r="R272"/>
  <c r="S272" s="1"/>
  <c r="R276"/>
  <c r="S276" s="1"/>
  <c r="R280"/>
  <c r="S280" s="1"/>
  <c r="R284"/>
  <c r="S284" s="1"/>
  <c r="R288"/>
  <c r="S288" s="1"/>
  <c r="R292"/>
  <c r="S292" s="1"/>
  <c r="R296"/>
  <c r="S296" s="1"/>
  <c r="R300"/>
  <c r="S300" s="1"/>
  <c r="R304"/>
  <c r="S304" s="1"/>
  <c r="R309"/>
  <c r="S309" s="1"/>
  <c r="R313"/>
  <c r="S313" s="1"/>
  <c r="R317"/>
  <c r="S317" s="1"/>
  <c r="R321"/>
  <c r="S321" s="1"/>
  <c r="R325"/>
  <c r="S325" s="1"/>
  <c r="R329"/>
  <c r="S329" s="1"/>
  <c r="R333"/>
  <c r="S333" s="1"/>
  <c r="R337"/>
  <c r="S337" s="1"/>
  <c r="R341"/>
  <c r="S341" s="1"/>
  <c r="R345"/>
  <c r="S345" s="1"/>
  <c r="R349"/>
  <c r="S349" s="1"/>
  <c r="R353"/>
  <c r="S353" s="1"/>
  <c r="R357"/>
  <c r="S357" s="1"/>
  <c r="R361"/>
  <c r="S361" s="1"/>
  <c r="R365"/>
  <c r="S365" s="1"/>
  <c r="R370"/>
  <c r="S370" s="1"/>
  <c r="R374"/>
  <c r="S374" s="1"/>
  <c r="R378"/>
  <c r="S378" s="1"/>
  <c r="R382"/>
  <c r="S382" s="1"/>
  <c r="R386"/>
  <c r="S386" s="1"/>
  <c r="R390"/>
  <c r="S390" s="1"/>
  <c r="R394"/>
  <c r="S394" s="1"/>
  <c r="R398"/>
  <c r="S398" s="1"/>
  <c r="R402"/>
  <c r="S402" s="1"/>
  <c r="R406"/>
  <c r="S406" s="1"/>
  <c r="R410"/>
  <c r="S410" s="1"/>
  <c r="R414"/>
  <c r="S414" s="1"/>
  <c r="R418"/>
  <c r="S418" s="1"/>
  <c r="R422"/>
  <c r="S422" s="1"/>
  <c r="R426"/>
  <c r="S426" s="1"/>
  <c r="R427"/>
  <c r="S427" s="1"/>
  <c r="R431"/>
  <c r="S431" s="1"/>
  <c r="R435"/>
  <c r="S435" s="1"/>
  <c r="R439"/>
  <c r="S439" s="1"/>
  <c r="R443"/>
  <c r="S443" s="1"/>
  <c r="R447"/>
  <c r="S447" s="1"/>
  <c r="R451"/>
  <c r="S451" s="1"/>
  <c r="R455"/>
  <c r="S455" s="1"/>
  <c r="R459"/>
  <c r="S459" s="1"/>
  <c r="R463"/>
  <c r="S463" s="1"/>
  <c r="R467"/>
  <c r="S467" s="1"/>
  <c r="R471"/>
  <c r="S471" s="1"/>
  <c r="R475"/>
  <c r="S475" s="1"/>
  <c r="R479"/>
  <c r="S479" s="1"/>
  <c r="R483"/>
  <c r="S483" s="1"/>
  <c r="R488"/>
  <c r="S488" s="1"/>
  <c r="R492"/>
  <c r="S492" s="1"/>
  <c r="R496"/>
  <c r="S496" s="1"/>
  <c r="R500"/>
  <c r="S500" s="1"/>
  <c r="R504"/>
  <c r="S504" s="1"/>
  <c r="R508"/>
  <c r="S508" s="1"/>
  <c r="R512"/>
  <c r="S512" s="1"/>
  <c r="R516"/>
  <c r="S516" s="1"/>
  <c r="R520"/>
  <c r="S520" s="1"/>
  <c r="R524"/>
  <c r="S524" s="1"/>
  <c r="R528"/>
  <c r="S528" s="1"/>
  <c r="R532"/>
  <c r="S532" s="1"/>
  <c r="R536"/>
  <c r="S536" s="1"/>
  <c r="R540"/>
  <c r="S540" s="1"/>
  <c r="R544"/>
  <c r="S544" s="1"/>
  <c r="R549"/>
  <c r="S549" s="1"/>
  <c r="R553"/>
  <c r="S553" s="1"/>
  <c r="R557"/>
  <c r="S557" s="1"/>
  <c r="R561"/>
  <c r="S561" s="1"/>
  <c r="R565"/>
  <c r="S565" s="1"/>
  <c r="R569"/>
  <c r="S569" s="1"/>
  <c r="R573"/>
  <c r="S573" s="1"/>
  <c r="R577"/>
  <c r="S577" s="1"/>
  <c r="R581"/>
  <c r="S581" s="1"/>
  <c r="R585"/>
  <c r="S585" s="1"/>
  <c r="R589"/>
  <c r="S589" s="1"/>
  <c r="R593"/>
  <c r="S593" s="1"/>
  <c r="R597"/>
  <c r="S597" s="1"/>
  <c r="R601"/>
  <c r="S601" s="1"/>
  <c r="R605"/>
  <c r="S605" s="1"/>
  <c r="R610"/>
  <c r="S610" s="1"/>
  <c r="R614"/>
  <c r="S614" s="1"/>
  <c r="R618"/>
  <c r="S618" s="1"/>
  <c r="R622"/>
  <c r="S622" s="1"/>
  <c r="R626"/>
  <c r="S626" s="1"/>
  <c r="R630"/>
  <c r="S630" s="1"/>
  <c r="R634"/>
  <c r="S634" s="1"/>
  <c r="R638"/>
  <c r="S638" s="1"/>
  <c r="R642"/>
  <c r="S642" s="1"/>
  <c r="R646"/>
  <c r="S646" s="1"/>
  <c r="R650"/>
  <c r="S650" s="1"/>
  <c r="R654"/>
  <c r="S654" s="1"/>
  <c r="R658"/>
  <c r="S658" s="1"/>
  <c r="R662"/>
  <c r="S662" s="1"/>
  <c r="R666"/>
  <c r="S666" s="1"/>
  <c r="R667"/>
  <c r="S667" s="1"/>
  <c r="R671"/>
  <c r="S671" s="1"/>
  <c r="R675"/>
  <c r="S675" s="1"/>
  <c r="R679"/>
  <c r="S679" s="1"/>
  <c r="R683"/>
  <c r="S683" s="1"/>
  <c r="R687"/>
  <c r="S687" s="1"/>
  <c r="R691"/>
  <c r="S691" s="1"/>
  <c r="R695"/>
  <c r="S695" s="1"/>
  <c r="R699"/>
  <c r="S699" s="1"/>
  <c r="R703"/>
  <c r="S703" s="1"/>
  <c r="R707"/>
  <c r="S707" s="1"/>
  <c r="R711"/>
  <c r="S711" s="1"/>
  <c r="R715"/>
  <c r="S715" s="1"/>
  <c r="R719"/>
  <c r="S719" s="1"/>
  <c r="R723"/>
  <c r="S723" s="1"/>
  <c r="R728"/>
  <c r="S728" s="1"/>
  <c r="P8" i="18"/>
  <c r="P12"/>
  <c r="P16"/>
  <c r="P20"/>
  <c r="P24"/>
  <c r="P28"/>
  <c r="P32"/>
  <c r="P36"/>
  <c r="P40"/>
  <c r="P44"/>
  <c r="P48"/>
  <c r="P52"/>
  <c r="P56"/>
  <c r="P60"/>
  <c r="P64"/>
  <c r="P68"/>
  <c r="P72"/>
  <c r="P76"/>
  <c r="P80"/>
  <c r="P84"/>
  <c r="P88"/>
  <c r="P92"/>
  <c r="P96"/>
  <c r="P100"/>
  <c r="P104"/>
  <c r="P108"/>
  <c r="P112"/>
  <c r="P116"/>
  <c r="P120"/>
  <c r="P124"/>
  <c r="P128"/>
  <c r="P132"/>
  <c r="P136"/>
  <c r="P140"/>
  <c r="P144"/>
  <c r="P148"/>
  <c r="P152"/>
  <c r="P156"/>
  <c r="P160"/>
  <c r="P164"/>
  <c r="P168"/>
  <c r="P172"/>
  <c r="P176"/>
  <c r="P180"/>
  <c r="P184"/>
  <c r="P188"/>
  <c r="P192"/>
  <c r="P196"/>
  <c r="P200"/>
  <c r="P204"/>
  <c r="P208"/>
  <c r="P212"/>
  <c r="P216"/>
  <c r="P220"/>
  <c r="P224"/>
  <c r="P228"/>
  <c r="P232"/>
  <c r="P236"/>
  <c r="P240"/>
  <c r="P244"/>
  <c r="P248"/>
  <c r="P252"/>
  <c r="P256"/>
  <c r="P260"/>
  <c r="P264"/>
  <c r="P268"/>
  <c r="P272"/>
  <c r="P276"/>
  <c r="P280"/>
  <c r="P284"/>
  <c r="P288"/>
  <c r="P292"/>
  <c r="P296"/>
  <c r="P300"/>
  <c r="Q8"/>
  <c r="R8" s="1"/>
  <c r="S8" s="1"/>
  <c r="Q12"/>
  <c r="R12" s="1"/>
  <c r="S12" s="1"/>
  <c r="Q16"/>
  <c r="R16" s="1"/>
  <c r="S16" s="1"/>
  <c r="Q20"/>
  <c r="R20" s="1"/>
  <c r="S20" s="1"/>
  <c r="Q24"/>
  <c r="R24" s="1"/>
  <c r="S24" s="1"/>
  <c r="Q28"/>
  <c r="R28" s="1"/>
  <c r="S28" s="1"/>
  <c r="Q32"/>
  <c r="R32" s="1"/>
  <c r="S32" s="1"/>
  <c r="Q36"/>
  <c r="R36" s="1"/>
  <c r="S36" s="1"/>
  <c r="Q40"/>
  <c r="R40" s="1"/>
  <c r="S40" s="1"/>
  <c r="Q44"/>
  <c r="R44" s="1"/>
  <c r="S44" s="1"/>
  <c r="Q48"/>
  <c r="R48" s="1"/>
  <c r="S48" s="1"/>
  <c r="Q52"/>
  <c r="R52" s="1"/>
  <c r="S52" s="1"/>
  <c r="Q56"/>
  <c r="R56" s="1"/>
  <c r="S56" s="1"/>
  <c r="Q60"/>
  <c r="R60" s="1"/>
  <c r="S60" s="1"/>
  <c r="Q64"/>
  <c r="R64" s="1"/>
  <c r="S64" s="1"/>
  <c r="Q68"/>
  <c r="R68" s="1"/>
  <c r="S68" s="1"/>
  <c r="Q72"/>
  <c r="R72" s="1"/>
  <c r="S72" s="1"/>
  <c r="Q76"/>
  <c r="R76" s="1"/>
  <c r="S76" s="1"/>
  <c r="Q80"/>
  <c r="R80" s="1"/>
  <c r="S80" s="1"/>
  <c r="Q84"/>
  <c r="R84" s="1"/>
  <c r="S84" s="1"/>
  <c r="Q88"/>
  <c r="R88" s="1"/>
  <c r="S88" s="1"/>
  <c r="Q92"/>
  <c r="R92" s="1"/>
  <c r="S92" s="1"/>
  <c r="Q96"/>
  <c r="R96" s="1"/>
  <c r="S96" s="1"/>
  <c r="Q100"/>
  <c r="R100" s="1"/>
  <c r="S100" s="1"/>
  <c r="Q104"/>
  <c r="R104" s="1"/>
  <c r="S104" s="1"/>
  <c r="Q108"/>
  <c r="R108" s="1"/>
  <c r="S108" s="1"/>
  <c r="Q112"/>
  <c r="R112" s="1"/>
  <c r="S112" s="1"/>
  <c r="Q116"/>
  <c r="R116" s="1"/>
  <c r="S116" s="1"/>
  <c r="Q120"/>
  <c r="R120" s="1"/>
  <c r="S120" s="1"/>
  <c r="Q124"/>
  <c r="R124" s="1"/>
  <c r="S124" s="1"/>
  <c r="Q128"/>
  <c r="R128" s="1"/>
  <c r="S128" s="1"/>
  <c r="Q132"/>
  <c r="R132" s="1"/>
  <c r="S132" s="1"/>
  <c r="Q136"/>
  <c r="R136" s="1"/>
  <c r="S136" s="1"/>
  <c r="Q140"/>
  <c r="R140" s="1"/>
  <c r="S140" s="1"/>
  <c r="Q144"/>
  <c r="R144" s="1"/>
  <c r="S144" s="1"/>
  <c r="Q148"/>
  <c r="R148" s="1"/>
  <c r="S148" s="1"/>
  <c r="Q152"/>
  <c r="R152" s="1"/>
  <c r="S152" s="1"/>
  <c r="Q156"/>
  <c r="R156" s="1"/>
  <c r="S156" s="1"/>
  <c r="Q160"/>
  <c r="R160" s="1"/>
  <c r="S160" s="1"/>
  <c r="Q164"/>
  <c r="R164" s="1"/>
  <c r="S164" s="1"/>
  <c r="Q168"/>
  <c r="R168" s="1"/>
  <c r="S168" s="1"/>
  <c r="Q172"/>
  <c r="R172" s="1"/>
  <c r="S172" s="1"/>
  <c r="Q176"/>
  <c r="R176" s="1"/>
  <c r="S176" s="1"/>
  <c r="Q180"/>
  <c r="R180" s="1"/>
  <c r="S180" s="1"/>
  <c r="Q184"/>
  <c r="R184" s="1"/>
  <c r="S184" s="1"/>
  <c r="Q188"/>
  <c r="R188" s="1"/>
  <c r="S188" s="1"/>
  <c r="Q192"/>
  <c r="R192" s="1"/>
  <c r="S192" s="1"/>
  <c r="Q196"/>
  <c r="R196" s="1"/>
  <c r="S196" s="1"/>
  <c r="Q200"/>
  <c r="R200" s="1"/>
  <c r="S200" s="1"/>
  <c r="Q204"/>
  <c r="R204" s="1"/>
  <c r="S204" s="1"/>
  <c r="Q208"/>
  <c r="R208" s="1"/>
  <c r="S208" s="1"/>
  <c r="Q212"/>
  <c r="R212" s="1"/>
  <c r="S212" s="1"/>
  <c r="Q216"/>
  <c r="R216" s="1"/>
  <c r="S216" s="1"/>
  <c r="Q220"/>
  <c r="R220" s="1"/>
  <c r="S220" s="1"/>
  <c r="Q224"/>
  <c r="R224" s="1"/>
  <c r="S224" s="1"/>
  <c r="Q228"/>
  <c r="R228" s="1"/>
  <c r="S228" s="1"/>
  <c r="Q232"/>
  <c r="R232" s="1"/>
  <c r="S232" s="1"/>
  <c r="Q236"/>
  <c r="R236" s="1"/>
  <c r="S236" s="1"/>
  <c r="Q240"/>
  <c r="R240" s="1"/>
  <c r="S240" s="1"/>
  <c r="Q244"/>
  <c r="R244" s="1"/>
  <c r="S244" s="1"/>
  <c r="Q248"/>
  <c r="R248" s="1"/>
  <c r="S248" s="1"/>
  <c r="Q252"/>
  <c r="R252" s="1"/>
  <c r="S252" s="1"/>
  <c r="Q256"/>
  <c r="R256" s="1"/>
  <c r="S256" s="1"/>
  <c r="Q260"/>
  <c r="R260" s="1"/>
  <c r="S260" s="1"/>
  <c r="Q264"/>
  <c r="R264" s="1"/>
  <c r="S264" s="1"/>
  <c r="Q268"/>
  <c r="R268" s="1"/>
  <c r="S268" s="1"/>
  <c r="Q272"/>
  <c r="R272" s="1"/>
  <c r="S272" s="1"/>
  <c r="Q276"/>
  <c r="R276" s="1"/>
  <c r="S276" s="1"/>
  <c r="Q280"/>
  <c r="R280" s="1"/>
  <c r="S280" s="1"/>
  <c r="Q284"/>
  <c r="R284" s="1"/>
  <c r="S284" s="1"/>
  <c r="Q288"/>
  <c r="R288" s="1"/>
  <c r="S288" s="1"/>
  <c r="Q292"/>
  <c r="R292" s="1"/>
  <c r="S292" s="1"/>
  <c r="Q296"/>
  <c r="R296" s="1"/>
  <c r="S296" s="1"/>
  <c r="Q300"/>
  <c r="R300" s="1"/>
  <c r="S300" s="1"/>
  <c r="Q303"/>
  <c r="R303" s="1"/>
  <c r="S303" s="1"/>
  <c r="Q9"/>
  <c r="Q13"/>
  <c r="R13" s="1"/>
  <c r="S13" s="1"/>
  <c r="Q17"/>
  <c r="R17" s="1"/>
  <c r="S17" s="1"/>
  <c r="Q21"/>
  <c r="R21" s="1"/>
  <c r="S21" s="1"/>
  <c r="Q25"/>
  <c r="Q29"/>
  <c r="R29" s="1"/>
  <c r="S29" s="1"/>
  <c r="Q33"/>
  <c r="R33" s="1"/>
  <c r="S33" s="1"/>
  <c r="Q37"/>
  <c r="R37" s="1"/>
  <c r="S37" s="1"/>
  <c r="Q41"/>
  <c r="Q45"/>
  <c r="R45" s="1"/>
  <c r="S45" s="1"/>
  <c r="Q49"/>
  <c r="R49" s="1"/>
  <c r="S49" s="1"/>
  <c r="Q53"/>
  <c r="R53" s="1"/>
  <c r="S53" s="1"/>
  <c r="Q57"/>
  <c r="Q61"/>
  <c r="R61" s="1"/>
  <c r="S61" s="1"/>
  <c r="Q65"/>
  <c r="R65" s="1"/>
  <c r="S65" s="1"/>
  <c r="Q69"/>
  <c r="R69" s="1"/>
  <c r="S69" s="1"/>
  <c r="Q73"/>
  <c r="Q77"/>
  <c r="R77" s="1"/>
  <c r="S77" s="1"/>
  <c r="Q81"/>
  <c r="R81" s="1"/>
  <c r="S81" s="1"/>
  <c r="Q85"/>
  <c r="R85" s="1"/>
  <c r="S85" s="1"/>
  <c r="Q89"/>
  <c r="Q93"/>
  <c r="R93" s="1"/>
  <c r="S93" s="1"/>
  <c r="Q97"/>
  <c r="R97" s="1"/>
  <c r="S97" s="1"/>
  <c r="Q101"/>
  <c r="R101" s="1"/>
  <c r="S101" s="1"/>
  <c r="Q105"/>
  <c r="Q109"/>
  <c r="R109" s="1"/>
  <c r="S109" s="1"/>
  <c r="Q113"/>
  <c r="R113" s="1"/>
  <c r="S113" s="1"/>
  <c r="Q117"/>
  <c r="R117" s="1"/>
  <c r="S117" s="1"/>
  <c r="Q121"/>
  <c r="Q125"/>
  <c r="R125" s="1"/>
  <c r="S125" s="1"/>
  <c r="Q129"/>
  <c r="R129" s="1"/>
  <c r="S129" s="1"/>
  <c r="Q133"/>
  <c r="R133" s="1"/>
  <c r="S133" s="1"/>
  <c r="Q137"/>
  <c r="Q141"/>
  <c r="R141" s="1"/>
  <c r="S141" s="1"/>
  <c r="Q145"/>
  <c r="R145" s="1"/>
  <c r="S145" s="1"/>
  <c r="Q149"/>
  <c r="R149" s="1"/>
  <c r="S149" s="1"/>
  <c r="Q153"/>
  <c r="Q157"/>
  <c r="R157" s="1"/>
  <c r="S157" s="1"/>
  <c r="Q161"/>
  <c r="R161" s="1"/>
  <c r="S161" s="1"/>
  <c r="Q165"/>
  <c r="R165" s="1"/>
  <c r="S165" s="1"/>
  <c r="Q169"/>
  <c r="Q173"/>
  <c r="R173" s="1"/>
  <c r="S173" s="1"/>
  <c r="Q177"/>
  <c r="R177" s="1"/>
  <c r="S177" s="1"/>
  <c r="Q181"/>
  <c r="R181" s="1"/>
  <c r="S181" s="1"/>
  <c r="Q185"/>
  <c r="Q189"/>
  <c r="R189" s="1"/>
  <c r="S189" s="1"/>
  <c r="Q193"/>
  <c r="R193" s="1"/>
  <c r="S193" s="1"/>
  <c r="Q197"/>
  <c r="R197" s="1"/>
  <c r="S197" s="1"/>
  <c r="Q201"/>
  <c r="Q205"/>
  <c r="R205" s="1"/>
  <c r="S205" s="1"/>
  <c r="Q209"/>
  <c r="R209" s="1"/>
  <c r="S209" s="1"/>
  <c r="Q213"/>
  <c r="R213" s="1"/>
  <c r="S213" s="1"/>
  <c r="Q217"/>
  <c r="Q221"/>
  <c r="R221" s="1"/>
  <c r="S221" s="1"/>
  <c r="Q225"/>
  <c r="R225" s="1"/>
  <c r="S225" s="1"/>
  <c r="Q229"/>
  <c r="R229" s="1"/>
  <c r="S229" s="1"/>
  <c r="Q233"/>
  <c r="Q237"/>
  <c r="R237" s="1"/>
  <c r="S237" s="1"/>
  <c r="Q241"/>
  <c r="R241" s="1"/>
  <c r="S241" s="1"/>
  <c r="Q245"/>
  <c r="R245" s="1"/>
  <c r="S245" s="1"/>
  <c r="Q249"/>
  <c r="Q253"/>
  <c r="R253" s="1"/>
  <c r="S253" s="1"/>
  <c r="Q257"/>
  <c r="R257" s="1"/>
  <c r="S257" s="1"/>
  <c r="Q261"/>
  <c r="R261" s="1"/>
  <c r="S261" s="1"/>
  <c r="Q265"/>
  <c r="Q269"/>
  <c r="R269" s="1"/>
  <c r="S269" s="1"/>
  <c r="Q273"/>
  <c r="R273" s="1"/>
  <c r="S273" s="1"/>
  <c r="Q277"/>
  <c r="R277" s="1"/>
  <c r="S277" s="1"/>
  <c r="Q281"/>
  <c r="Q285"/>
  <c r="R285" s="1"/>
  <c r="S285" s="1"/>
  <c r="Q289"/>
  <c r="R289" s="1"/>
  <c r="S289" s="1"/>
  <c r="Q293"/>
  <c r="R293" s="1"/>
  <c r="S293" s="1"/>
  <c r="Q297"/>
  <c r="Q301"/>
  <c r="R301" s="1"/>
  <c r="S301" s="1"/>
  <c r="Q304"/>
  <c r="R304" s="1"/>
  <c r="S304" s="1"/>
  <c r="Q10"/>
  <c r="R10" s="1"/>
  <c r="S10" s="1"/>
  <c r="Q14"/>
  <c r="R14" s="1"/>
  <c r="S14" s="1"/>
  <c r="Q18"/>
  <c r="R18" s="1"/>
  <c r="S18" s="1"/>
  <c r="Q22"/>
  <c r="R22" s="1"/>
  <c r="S22" s="1"/>
  <c r="Q26"/>
  <c r="R26" s="1"/>
  <c r="S26" s="1"/>
  <c r="Q30"/>
  <c r="R30" s="1"/>
  <c r="S30" s="1"/>
  <c r="Q34"/>
  <c r="R34" s="1"/>
  <c r="S34" s="1"/>
  <c r="Q38"/>
  <c r="R38" s="1"/>
  <c r="S38" s="1"/>
  <c r="Q42"/>
  <c r="R42" s="1"/>
  <c r="S42" s="1"/>
  <c r="Q46"/>
  <c r="R46" s="1"/>
  <c r="S46" s="1"/>
  <c r="Q50"/>
  <c r="R50" s="1"/>
  <c r="S50" s="1"/>
  <c r="Q54"/>
  <c r="R54" s="1"/>
  <c r="S54" s="1"/>
  <c r="Q58"/>
  <c r="R58" s="1"/>
  <c r="S58" s="1"/>
  <c r="Q62"/>
  <c r="R62" s="1"/>
  <c r="S62" s="1"/>
  <c r="Q66"/>
  <c r="R66" s="1"/>
  <c r="S66" s="1"/>
  <c r="Q70"/>
  <c r="R70" s="1"/>
  <c r="S70" s="1"/>
  <c r="Q74"/>
  <c r="R74" s="1"/>
  <c r="S74" s="1"/>
  <c r="Q78"/>
  <c r="R78" s="1"/>
  <c r="S78" s="1"/>
  <c r="Q82"/>
  <c r="R82" s="1"/>
  <c r="S82" s="1"/>
  <c r="Q86"/>
  <c r="R86" s="1"/>
  <c r="S86" s="1"/>
  <c r="Q90"/>
  <c r="R90" s="1"/>
  <c r="S90" s="1"/>
  <c r="Q94"/>
  <c r="R94" s="1"/>
  <c r="S94" s="1"/>
  <c r="Q98"/>
  <c r="R98" s="1"/>
  <c r="S98" s="1"/>
  <c r="Q102"/>
  <c r="R102" s="1"/>
  <c r="S102" s="1"/>
  <c r="Q106"/>
  <c r="R106" s="1"/>
  <c r="S106" s="1"/>
  <c r="Q110"/>
  <c r="R110" s="1"/>
  <c r="S110" s="1"/>
  <c r="Q114"/>
  <c r="R114" s="1"/>
  <c r="S114" s="1"/>
  <c r="Q118"/>
  <c r="R118" s="1"/>
  <c r="S118" s="1"/>
  <c r="Q122"/>
  <c r="R122" s="1"/>
  <c r="S122" s="1"/>
  <c r="Q126"/>
  <c r="R126" s="1"/>
  <c r="S126" s="1"/>
  <c r="Q130"/>
  <c r="R130" s="1"/>
  <c r="S130" s="1"/>
  <c r="Q134"/>
  <c r="R134" s="1"/>
  <c r="S134" s="1"/>
  <c r="Q138"/>
  <c r="R138" s="1"/>
  <c r="S138" s="1"/>
  <c r="Q142"/>
  <c r="R142" s="1"/>
  <c r="S142" s="1"/>
  <c r="Q146"/>
  <c r="R146" s="1"/>
  <c r="S146" s="1"/>
  <c r="Q150"/>
  <c r="R150" s="1"/>
  <c r="S150" s="1"/>
  <c r="Q154"/>
  <c r="R154" s="1"/>
  <c r="S154" s="1"/>
  <c r="Q158"/>
  <c r="R158" s="1"/>
  <c r="S158" s="1"/>
  <c r="Q162"/>
  <c r="R162" s="1"/>
  <c r="S162" s="1"/>
  <c r="Q166"/>
  <c r="R166" s="1"/>
  <c r="S166" s="1"/>
  <c r="Q170"/>
  <c r="R170" s="1"/>
  <c r="S170" s="1"/>
  <c r="Q174"/>
  <c r="R174" s="1"/>
  <c r="S174" s="1"/>
  <c r="Q178"/>
  <c r="R178" s="1"/>
  <c r="S178" s="1"/>
  <c r="Q182"/>
  <c r="R182" s="1"/>
  <c r="S182" s="1"/>
  <c r="Q186"/>
  <c r="R186" s="1"/>
  <c r="S186" s="1"/>
  <c r="Q190"/>
  <c r="R190" s="1"/>
  <c r="S190" s="1"/>
  <c r="Q194"/>
  <c r="R194" s="1"/>
  <c r="S194" s="1"/>
  <c r="Q198"/>
  <c r="R198" s="1"/>
  <c r="S198" s="1"/>
  <c r="Q202"/>
  <c r="R202" s="1"/>
  <c r="S202" s="1"/>
  <c r="Q206"/>
  <c r="R206" s="1"/>
  <c r="S206" s="1"/>
  <c r="Q210"/>
  <c r="R210" s="1"/>
  <c r="S210" s="1"/>
  <c r="Q214"/>
  <c r="R214" s="1"/>
  <c r="S214" s="1"/>
  <c r="Q218"/>
  <c r="R218" s="1"/>
  <c r="S218" s="1"/>
  <c r="Q222"/>
  <c r="R222" s="1"/>
  <c r="S222" s="1"/>
  <c r="Q226"/>
  <c r="R226" s="1"/>
  <c r="S226" s="1"/>
  <c r="Q230"/>
  <c r="R230" s="1"/>
  <c r="S230" s="1"/>
  <c r="Q234"/>
  <c r="R234" s="1"/>
  <c r="S234" s="1"/>
  <c r="Q238"/>
  <c r="R238" s="1"/>
  <c r="S238" s="1"/>
  <c r="Q242"/>
  <c r="R242" s="1"/>
  <c r="S242" s="1"/>
  <c r="Q246"/>
  <c r="R246" s="1"/>
  <c r="S246" s="1"/>
  <c r="Q250"/>
  <c r="R250" s="1"/>
  <c r="S250" s="1"/>
  <c r="Q254"/>
  <c r="R254" s="1"/>
  <c r="S254" s="1"/>
  <c r="Q258"/>
  <c r="R258" s="1"/>
  <c r="S258" s="1"/>
  <c r="Q262"/>
  <c r="R262" s="1"/>
  <c r="S262" s="1"/>
  <c r="Q266"/>
  <c r="R266" s="1"/>
  <c r="S266" s="1"/>
  <c r="Q270"/>
  <c r="R270" s="1"/>
  <c r="S270" s="1"/>
  <c r="Q274"/>
  <c r="R274" s="1"/>
  <c r="S274" s="1"/>
  <c r="Q278"/>
  <c r="R278" s="1"/>
  <c r="S278" s="1"/>
  <c r="Q282"/>
  <c r="R282" s="1"/>
  <c r="S282" s="1"/>
  <c r="Q286"/>
  <c r="R286" s="1"/>
  <c r="S286" s="1"/>
  <c r="Q290"/>
  <c r="R290" s="1"/>
  <c r="S290" s="1"/>
  <c r="Q294"/>
  <c r="R294" s="1"/>
  <c r="S294" s="1"/>
  <c r="Q298"/>
  <c r="R298" s="1"/>
  <c r="S298" s="1"/>
  <c r="Q302"/>
  <c r="R302" s="1"/>
  <c r="S302" s="1"/>
  <c r="Q305"/>
  <c r="R305" s="1"/>
  <c r="S305" s="1"/>
  <c r="Q7"/>
  <c r="R7" s="1"/>
  <c r="S7" s="1"/>
  <c r="Q11"/>
  <c r="R11" s="1"/>
  <c r="S11" s="1"/>
  <c r="Q15"/>
  <c r="Q19"/>
  <c r="R19" s="1"/>
  <c r="S19" s="1"/>
  <c r="Q23"/>
  <c r="R23" s="1"/>
  <c r="S23" s="1"/>
  <c r="Q27"/>
  <c r="R27" s="1"/>
  <c r="S27" s="1"/>
  <c r="Q31"/>
  <c r="Q35"/>
  <c r="R35" s="1"/>
  <c r="S35" s="1"/>
  <c r="Q39"/>
  <c r="Q43"/>
  <c r="Q47"/>
  <c r="Q51"/>
  <c r="R51" s="1"/>
  <c r="S51" s="1"/>
  <c r="Q55"/>
  <c r="R55" s="1"/>
  <c r="S55" s="1"/>
  <c r="Q59"/>
  <c r="Q63"/>
  <c r="Q67"/>
  <c r="R67" s="1"/>
  <c r="S67" s="1"/>
  <c r="Q71"/>
  <c r="R71" s="1"/>
  <c r="S71" s="1"/>
  <c r="Q75"/>
  <c r="R75" s="1"/>
  <c r="S75" s="1"/>
  <c r="Q79"/>
  <c r="Q83"/>
  <c r="R83" s="1"/>
  <c r="S83" s="1"/>
  <c r="Q87"/>
  <c r="R87" s="1"/>
  <c r="S87" s="1"/>
  <c r="Q91"/>
  <c r="R91" s="1"/>
  <c r="S91" s="1"/>
  <c r="Q95"/>
  <c r="Q99"/>
  <c r="R99" s="1"/>
  <c r="S99" s="1"/>
  <c r="Q103"/>
  <c r="Q107"/>
  <c r="Q111"/>
  <c r="Q115"/>
  <c r="R115" s="1"/>
  <c r="S115" s="1"/>
  <c r="Q119"/>
  <c r="R119" s="1"/>
  <c r="S119" s="1"/>
  <c r="Q123"/>
  <c r="Q127"/>
  <c r="Q131"/>
  <c r="R131" s="1"/>
  <c r="S131" s="1"/>
  <c r="Q135"/>
  <c r="R135" s="1"/>
  <c r="S135" s="1"/>
  <c r="Q139"/>
  <c r="R139" s="1"/>
  <c r="S139" s="1"/>
  <c r="Q143"/>
  <c r="Q147"/>
  <c r="R147" s="1"/>
  <c r="S147" s="1"/>
  <c r="Q151"/>
  <c r="R151" s="1"/>
  <c r="S151" s="1"/>
  <c r="Q155"/>
  <c r="R155" s="1"/>
  <c r="S155" s="1"/>
  <c r="Q159"/>
  <c r="Q163"/>
  <c r="R163" s="1"/>
  <c r="S163" s="1"/>
  <c r="Q167"/>
  <c r="Q171"/>
  <c r="Q175"/>
  <c r="Q179"/>
  <c r="R179" s="1"/>
  <c r="S179" s="1"/>
  <c r="Q183"/>
  <c r="R183" s="1"/>
  <c r="S183" s="1"/>
  <c r="Q187"/>
  <c r="Q191"/>
  <c r="Q195"/>
  <c r="R195" s="1"/>
  <c r="S195" s="1"/>
  <c r="Q199"/>
  <c r="R199" s="1"/>
  <c r="S199" s="1"/>
  <c r="Q203"/>
  <c r="R203" s="1"/>
  <c r="S203" s="1"/>
  <c r="Q207"/>
  <c r="Q211"/>
  <c r="R211" s="1"/>
  <c r="S211" s="1"/>
  <c r="Q215"/>
  <c r="R215" s="1"/>
  <c r="S215" s="1"/>
  <c r="Q219"/>
  <c r="R219" s="1"/>
  <c r="S219" s="1"/>
  <c r="Q223"/>
  <c r="Q227"/>
  <c r="R227" s="1"/>
  <c r="S227" s="1"/>
  <c r="Q231"/>
  <c r="Q235"/>
  <c r="Q239"/>
  <c r="Q243"/>
  <c r="R243" s="1"/>
  <c r="S243" s="1"/>
  <c r="Q247"/>
  <c r="R247" s="1"/>
  <c r="S247" s="1"/>
  <c r="Q251"/>
  <c r="Q255"/>
  <c r="Q259"/>
  <c r="R259" s="1"/>
  <c r="S259" s="1"/>
  <c r="Q263"/>
  <c r="R263" s="1"/>
  <c r="S263" s="1"/>
  <c r="Q267"/>
  <c r="R267" s="1"/>
  <c r="S267" s="1"/>
  <c r="Q271"/>
  <c r="Q275"/>
  <c r="R275" s="1"/>
  <c r="S275" s="1"/>
  <c r="Q279"/>
  <c r="R279" s="1"/>
  <c r="S279" s="1"/>
  <c r="Q283"/>
  <c r="R283" s="1"/>
  <c r="S283" s="1"/>
  <c r="Q287"/>
  <c r="Q291"/>
  <c r="R291" s="1"/>
  <c r="S291" s="1"/>
  <c r="Q295"/>
  <c r="Q299"/>
  <c r="Q306"/>
  <c r="R306" s="1"/>
  <c r="S306" s="1"/>
  <c r="N1"/>
  <c r="Q6"/>
  <c r="R6" s="1"/>
  <c r="S6" s="1"/>
  <c r="U6"/>
  <c r="V6" s="1"/>
  <c r="P7"/>
  <c r="P11"/>
  <c r="P15"/>
  <c r="P19"/>
  <c r="P23"/>
  <c r="P27"/>
  <c r="P87"/>
  <c r="P91"/>
  <c r="P95"/>
  <c r="P99"/>
  <c r="P151"/>
  <c r="P304"/>
  <c r="R15"/>
  <c r="S15" s="1"/>
  <c r="R31"/>
  <c r="S31" s="1"/>
  <c r="R39"/>
  <c r="S39" s="1"/>
  <c r="R43"/>
  <c r="S43" s="1"/>
  <c r="R47"/>
  <c r="S47" s="1"/>
  <c r="R59"/>
  <c r="S59" s="1"/>
  <c r="R63"/>
  <c r="S63" s="1"/>
  <c r="R79"/>
  <c r="S79" s="1"/>
  <c r="R95"/>
  <c r="S95" s="1"/>
  <c r="R103"/>
  <c r="S103" s="1"/>
  <c r="R107"/>
  <c r="S107" s="1"/>
  <c r="R111"/>
  <c r="S111" s="1"/>
  <c r="R123"/>
  <c r="S123" s="1"/>
  <c r="R127"/>
  <c r="S127" s="1"/>
  <c r="R143"/>
  <c r="S143" s="1"/>
  <c r="R159"/>
  <c r="S159" s="1"/>
  <c r="R167"/>
  <c r="S167" s="1"/>
  <c r="R171"/>
  <c r="S171" s="1"/>
  <c r="R175"/>
  <c r="S175" s="1"/>
  <c r="R187"/>
  <c r="S187" s="1"/>
  <c r="R191"/>
  <c r="S191" s="1"/>
  <c r="R207"/>
  <c r="S207" s="1"/>
  <c r="R223"/>
  <c r="S223" s="1"/>
  <c r="R231"/>
  <c r="S231" s="1"/>
  <c r="R235"/>
  <c r="S235" s="1"/>
  <c r="R239"/>
  <c r="S239" s="1"/>
  <c r="R251"/>
  <c r="S251" s="1"/>
  <c r="R255"/>
  <c r="S255" s="1"/>
  <c r="R271"/>
  <c r="S271" s="1"/>
  <c r="R287"/>
  <c r="S287" s="1"/>
  <c r="R295"/>
  <c r="S295" s="1"/>
  <c r="R299"/>
  <c r="S299" s="1"/>
  <c r="P305"/>
  <c r="P306"/>
  <c r="P9"/>
  <c r="P13"/>
  <c r="P17"/>
  <c r="P21"/>
  <c r="P25"/>
  <c r="P29"/>
  <c r="P33"/>
  <c r="P37"/>
  <c r="P41"/>
  <c r="P45"/>
  <c r="P49"/>
  <c r="P53"/>
  <c r="P57"/>
  <c r="P61"/>
  <c r="P65"/>
  <c r="P69"/>
  <c r="P73"/>
  <c r="P77"/>
  <c r="P81"/>
  <c r="P85"/>
  <c r="P89"/>
  <c r="P93"/>
  <c r="P97"/>
  <c r="P101"/>
  <c r="P105"/>
  <c r="P109"/>
  <c r="P113"/>
  <c r="P117"/>
  <c r="P121"/>
  <c r="P125"/>
  <c r="P129"/>
  <c r="P133"/>
  <c r="P137"/>
  <c r="P141"/>
  <c r="P145"/>
  <c r="P149"/>
  <c r="P153"/>
  <c r="P157"/>
  <c r="P161"/>
  <c r="P165"/>
  <c r="P169"/>
  <c r="P173"/>
  <c r="P177"/>
  <c r="P181"/>
  <c r="P185"/>
  <c r="P189"/>
  <c r="P193"/>
  <c r="P197"/>
  <c r="P201"/>
  <c r="P205"/>
  <c r="P209"/>
  <c r="P213"/>
  <c r="P217"/>
  <c r="P221"/>
  <c r="P225"/>
  <c r="P229"/>
  <c r="P233"/>
  <c r="P237"/>
  <c r="P241"/>
  <c r="P245"/>
  <c r="P249"/>
  <c r="P253"/>
  <c r="P257"/>
  <c r="P261"/>
  <c r="P265"/>
  <c r="P269"/>
  <c r="P273"/>
  <c r="P277"/>
  <c r="P281"/>
  <c r="P285"/>
  <c r="P289"/>
  <c r="P293"/>
  <c r="P297"/>
  <c r="P301"/>
  <c r="AC301"/>
  <c r="AE301" s="1"/>
  <c r="R9"/>
  <c r="S9" s="1"/>
  <c r="P10"/>
  <c r="P14"/>
  <c r="P18"/>
  <c r="P22"/>
  <c r="R25"/>
  <c r="S25" s="1"/>
  <c r="P26"/>
  <c r="P30"/>
  <c r="P34"/>
  <c r="P38"/>
  <c r="R41"/>
  <c r="S41" s="1"/>
  <c r="P42"/>
  <c r="P46"/>
  <c r="P50"/>
  <c r="P54"/>
  <c r="R57"/>
  <c r="S57" s="1"/>
  <c r="P58"/>
  <c r="P62"/>
  <c r="P66"/>
  <c r="P70"/>
  <c r="R73"/>
  <c r="S73" s="1"/>
  <c r="P74"/>
  <c r="P78"/>
  <c r="P82"/>
  <c r="P86"/>
  <c r="R89"/>
  <c r="S89" s="1"/>
  <c r="P90"/>
  <c r="P94"/>
  <c r="P98"/>
  <c r="P102"/>
  <c r="R105"/>
  <c r="S105" s="1"/>
  <c r="P106"/>
  <c r="P110"/>
  <c r="P114"/>
  <c r="P118"/>
  <c r="R121"/>
  <c r="S121" s="1"/>
  <c r="P122"/>
  <c r="P126"/>
  <c r="P130"/>
  <c r="P134"/>
  <c r="R137"/>
  <c r="S137" s="1"/>
  <c r="P138"/>
  <c r="P142"/>
  <c r="P146"/>
  <c r="P150"/>
  <c r="R153"/>
  <c r="S153" s="1"/>
  <c r="P154"/>
  <c r="P158"/>
  <c r="P162"/>
  <c r="P166"/>
  <c r="R169"/>
  <c r="S169" s="1"/>
  <c r="P170"/>
  <c r="P174"/>
  <c r="P178"/>
  <c r="P182"/>
  <c r="R185"/>
  <c r="S185" s="1"/>
  <c r="P186"/>
  <c r="P190"/>
  <c r="P194"/>
  <c r="P198"/>
  <c r="R201"/>
  <c r="S201" s="1"/>
  <c r="P202"/>
  <c r="P206"/>
  <c r="P210"/>
  <c r="P214"/>
  <c r="R217"/>
  <c r="S217" s="1"/>
  <c r="P218"/>
  <c r="P222"/>
  <c r="P226"/>
  <c r="P230"/>
  <c r="R233"/>
  <c r="S233" s="1"/>
  <c r="P234"/>
  <c r="P238"/>
  <c r="P242"/>
  <c r="P246"/>
  <c r="R249"/>
  <c r="S249" s="1"/>
  <c r="P250"/>
  <c r="P254"/>
  <c r="P258"/>
  <c r="P262"/>
  <c r="R265"/>
  <c r="S265" s="1"/>
  <c r="P266"/>
  <c r="P270"/>
  <c r="P274"/>
  <c r="P278"/>
  <c r="R281"/>
  <c r="S281" s="1"/>
  <c r="P282"/>
  <c r="P286"/>
  <c r="P290"/>
  <c r="P294"/>
  <c r="R297"/>
  <c r="S297" s="1"/>
  <c r="P298"/>
  <c r="P302"/>
  <c r="P303"/>
  <c r="Q8" i="25"/>
  <c r="R8" s="1"/>
  <c r="S8" s="1"/>
  <c r="Q10"/>
  <c r="R10" s="1"/>
  <c r="S10" s="1"/>
  <c r="Q12"/>
  <c r="R12" s="1"/>
  <c r="S12" s="1"/>
  <c r="Q14"/>
  <c r="R14" s="1"/>
  <c r="S14" s="1"/>
  <c r="Q16"/>
  <c r="R16" s="1"/>
  <c r="S16" s="1"/>
  <c r="Q18"/>
  <c r="R18" s="1"/>
  <c r="S18" s="1"/>
  <c r="Q20"/>
  <c r="R20" s="1"/>
  <c r="S20" s="1"/>
  <c r="Q22"/>
  <c r="R22" s="1"/>
  <c r="S22" s="1"/>
  <c r="Q24"/>
  <c r="R24" s="1"/>
  <c r="S24" s="1"/>
  <c r="Q26"/>
  <c r="R26" s="1"/>
  <c r="S26" s="1"/>
  <c r="Q28"/>
  <c r="R28" s="1"/>
  <c r="S28" s="1"/>
  <c r="Q30"/>
  <c r="R30" s="1"/>
  <c r="S30" s="1"/>
  <c r="Q32"/>
  <c r="R32" s="1"/>
  <c r="S32" s="1"/>
  <c r="Q34"/>
  <c r="R34" s="1"/>
  <c r="S34" s="1"/>
  <c r="Q36"/>
  <c r="R36" s="1"/>
  <c r="S36" s="1"/>
  <c r="Q38"/>
  <c r="R38" s="1"/>
  <c r="S38" s="1"/>
  <c r="Q40"/>
  <c r="R40" s="1"/>
  <c r="S40" s="1"/>
  <c r="Q42"/>
  <c r="R42" s="1"/>
  <c r="S42" s="1"/>
  <c r="Q44"/>
  <c r="R44" s="1"/>
  <c r="S44" s="1"/>
  <c r="Q46"/>
  <c r="R46" s="1"/>
  <c r="S46" s="1"/>
  <c r="Q48"/>
  <c r="R48" s="1"/>
  <c r="S48" s="1"/>
  <c r="Q50"/>
  <c r="R50" s="1"/>
  <c r="S50" s="1"/>
  <c r="Q52"/>
  <c r="R52" s="1"/>
  <c r="S52" s="1"/>
  <c r="Q54"/>
  <c r="R54" s="1"/>
  <c r="S54" s="1"/>
  <c r="Q56"/>
  <c r="R56" s="1"/>
  <c r="S56" s="1"/>
  <c r="Q58"/>
  <c r="R58" s="1"/>
  <c r="S58" s="1"/>
  <c r="Q60"/>
  <c r="R60" s="1"/>
  <c r="S60" s="1"/>
  <c r="Q62"/>
  <c r="R62" s="1"/>
  <c r="S62" s="1"/>
  <c r="Q64"/>
  <c r="R64" s="1"/>
  <c r="S64" s="1"/>
  <c r="Q66"/>
  <c r="R66" s="1"/>
  <c r="S66" s="1"/>
  <c r="Q68"/>
  <c r="R68" s="1"/>
  <c r="S68" s="1"/>
  <c r="Q70"/>
  <c r="R70" s="1"/>
  <c r="S70" s="1"/>
  <c r="Q72"/>
  <c r="R72" s="1"/>
  <c r="S72" s="1"/>
  <c r="Q74"/>
  <c r="R74" s="1"/>
  <c r="S74" s="1"/>
  <c r="Q76"/>
  <c r="R76" s="1"/>
  <c r="S76" s="1"/>
  <c r="Q78"/>
  <c r="R78" s="1"/>
  <c r="S78" s="1"/>
  <c r="Q80"/>
  <c r="R80" s="1"/>
  <c r="S80" s="1"/>
  <c r="Q82"/>
  <c r="R82" s="1"/>
  <c r="S82" s="1"/>
  <c r="Q84"/>
  <c r="R84" s="1"/>
  <c r="S84" s="1"/>
  <c r="Q86"/>
  <c r="R86" s="1"/>
  <c r="S86" s="1"/>
  <c r="Q88"/>
  <c r="R88" s="1"/>
  <c r="S88" s="1"/>
  <c r="Q90"/>
  <c r="R90" s="1"/>
  <c r="S90" s="1"/>
  <c r="Q92"/>
  <c r="R92" s="1"/>
  <c r="S92" s="1"/>
  <c r="Q94"/>
  <c r="R94" s="1"/>
  <c r="S94" s="1"/>
  <c r="Q96"/>
  <c r="R96" s="1"/>
  <c r="S96" s="1"/>
  <c r="Q98"/>
  <c r="R98" s="1"/>
  <c r="S98" s="1"/>
  <c r="Q100"/>
  <c r="R100" s="1"/>
  <c r="S100" s="1"/>
  <c r="Q102"/>
  <c r="R102" s="1"/>
  <c r="S102" s="1"/>
  <c r="Q104"/>
  <c r="R104" s="1"/>
  <c r="S104" s="1"/>
  <c r="Q106"/>
  <c r="R106" s="1"/>
  <c r="S106" s="1"/>
  <c r="Q108"/>
  <c r="R108" s="1"/>
  <c r="S108" s="1"/>
  <c r="Q110"/>
  <c r="R110" s="1"/>
  <c r="S110" s="1"/>
  <c r="Q112"/>
  <c r="R112" s="1"/>
  <c r="S112" s="1"/>
  <c r="Q114"/>
  <c r="R114" s="1"/>
  <c r="S114" s="1"/>
  <c r="Q116"/>
  <c r="R116" s="1"/>
  <c r="S116" s="1"/>
  <c r="Q118"/>
  <c r="R118" s="1"/>
  <c r="S118" s="1"/>
  <c r="Q120"/>
  <c r="R120" s="1"/>
  <c r="S120" s="1"/>
  <c r="Q122"/>
  <c r="R122" s="1"/>
  <c r="S122" s="1"/>
  <c r="Q124"/>
  <c r="R124" s="1"/>
  <c r="S124" s="1"/>
  <c r="Q126"/>
  <c r="R126" s="1"/>
  <c r="S126" s="1"/>
  <c r="Q128"/>
  <c r="R128" s="1"/>
  <c r="S128" s="1"/>
  <c r="Q130"/>
  <c r="R130" s="1"/>
  <c r="S130" s="1"/>
  <c r="Q132"/>
  <c r="R132" s="1"/>
  <c r="S132" s="1"/>
  <c r="Q134"/>
  <c r="R134" s="1"/>
  <c r="S134" s="1"/>
  <c r="Q136"/>
  <c r="R136" s="1"/>
  <c r="S136" s="1"/>
  <c r="Q138"/>
  <c r="R138" s="1"/>
  <c r="S138" s="1"/>
  <c r="Q140"/>
  <c r="R140" s="1"/>
  <c r="S140" s="1"/>
  <c r="Q142"/>
  <c r="R142" s="1"/>
  <c r="S142" s="1"/>
  <c r="Q144"/>
  <c r="R144" s="1"/>
  <c r="S144" s="1"/>
  <c r="Q146"/>
  <c r="R146" s="1"/>
  <c r="S146" s="1"/>
  <c r="Q148"/>
  <c r="R148" s="1"/>
  <c r="S148" s="1"/>
  <c r="Q150"/>
  <c r="R150" s="1"/>
  <c r="S150" s="1"/>
  <c r="Q152"/>
  <c r="R152" s="1"/>
  <c r="S152" s="1"/>
  <c r="Q154"/>
  <c r="R154" s="1"/>
  <c r="S154" s="1"/>
  <c r="Q156"/>
  <c r="R156" s="1"/>
  <c r="S156" s="1"/>
  <c r="Q158"/>
  <c r="R158" s="1"/>
  <c r="S158" s="1"/>
  <c r="Q160"/>
  <c r="R160" s="1"/>
  <c r="S160" s="1"/>
  <c r="Q162"/>
  <c r="R162" s="1"/>
  <c r="S162" s="1"/>
  <c r="Q164"/>
  <c r="R164" s="1"/>
  <c r="S164" s="1"/>
  <c r="Q166"/>
  <c r="R166" s="1"/>
  <c r="S166" s="1"/>
  <c r="Q168"/>
  <c r="R168" s="1"/>
  <c r="S168" s="1"/>
  <c r="Q170"/>
  <c r="R170" s="1"/>
  <c r="S170" s="1"/>
  <c r="Q172"/>
  <c r="R172" s="1"/>
  <c r="S172" s="1"/>
  <c r="Q174"/>
  <c r="R174" s="1"/>
  <c r="S174" s="1"/>
  <c r="Q176"/>
  <c r="R176" s="1"/>
  <c r="S176" s="1"/>
  <c r="Q178"/>
  <c r="R178" s="1"/>
  <c r="S178" s="1"/>
  <c r="Q180"/>
  <c r="R180" s="1"/>
  <c r="S180" s="1"/>
  <c r="Q182"/>
  <c r="R182" s="1"/>
  <c r="S182" s="1"/>
  <c r="Q184"/>
  <c r="R184" s="1"/>
  <c r="S184" s="1"/>
  <c r="Q186"/>
  <c r="R186" s="1"/>
  <c r="S186" s="1"/>
  <c r="Q188"/>
  <c r="R188" s="1"/>
  <c r="S188" s="1"/>
  <c r="Q190"/>
  <c r="R190" s="1"/>
  <c r="S190" s="1"/>
  <c r="Q192"/>
  <c r="R192" s="1"/>
  <c r="S192" s="1"/>
  <c r="Q194"/>
  <c r="R194" s="1"/>
  <c r="S194" s="1"/>
  <c r="Q196"/>
  <c r="R196" s="1"/>
  <c r="S196" s="1"/>
  <c r="Q198"/>
  <c r="R198" s="1"/>
  <c r="S198" s="1"/>
  <c r="Q200"/>
  <c r="R200" s="1"/>
  <c r="S200" s="1"/>
  <c r="Q202"/>
  <c r="R202" s="1"/>
  <c r="S202" s="1"/>
  <c r="Q204"/>
  <c r="R204" s="1"/>
  <c r="S204" s="1"/>
  <c r="Q206"/>
  <c r="R206" s="1"/>
  <c r="S206" s="1"/>
  <c r="Q208"/>
  <c r="R208" s="1"/>
  <c r="S208" s="1"/>
  <c r="Q210"/>
  <c r="R210" s="1"/>
  <c r="S210" s="1"/>
  <c r="Q212"/>
  <c r="R212" s="1"/>
  <c r="S212" s="1"/>
  <c r="Q214"/>
  <c r="R214" s="1"/>
  <c r="S214" s="1"/>
  <c r="Q216"/>
  <c r="R216" s="1"/>
  <c r="S216" s="1"/>
  <c r="Q218"/>
  <c r="R218" s="1"/>
  <c r="S218" s="1"/>
  <c r="Q220"/>
  <c r="R220" s="1"/>
  <c r="S220" s="1"/>
  <c r="P7"/>
  <c r="P9"/>
  <c r="P11"/>
  <c r="P13"/>
  <c r="P15"/>
  <c r="P17"/>
  <c r="P19"/>
  <c r="P21"/>
  <c r="P23"/>
  <c r="P25"/>
  <c r="P27"/>
  <c r="P29"/>
  <c r="P31"/>
  <c r="P33"/>
  <c r="P35"/>
  <c r="P37"/>
  <c r="P39"/>
  <c r="P41"/>
  <c r="P43"/>
  <c r="P45"/>
  <c r="P47"/>
  <c r="P49"/>
  <c r="P51"/>
  <c r="P53"/>
  <c r="P55"/>
  <c r="P57"/>
  <c r="P59"/>
  <c r="P61"/>
  <c r="P63"/>
  <c r="P65"/>
  <c r="P67"/>
  <c r="P69"/>
  <c r="P71"/>
  <c r="P73"/>
  <c r="P75"/>
  <c r="P77"/>
  <c r="P79"/>
  <c r="P81"/>
  <c r="P83"/>
  <c r="P85"/>
  <c r="P87"/>
  <c r="P89"/>
  <c r="P91"/>
  <c r="P93"/>
  <c r="P95"/>
  <c r="P97"/>
  <c r="P99"/>
  <c r="P101"/>
  <c r="P103"/>
  <c r="P105"/>
  <c r="P107"/>
  <c r="P109"/>
  <c r="P111"/>
  <c r="P113"/>
  <c r="P115"/>
  <c r="P117"/>
  <c r="P119"/>
  <c r="P121"/>
  <c r="P123"/>
  <c r="P125"/>
  <c r="P127"/>
  <c r="P129"/>
  <c r="P131"/>
  <c r="P133"/>
  <c r="P135"/>
  <c r="P137"/>
  <c r="P139"/>
  <c r="P141"/>
  <c r="P143"/>
  <c r="P145"/>
  <c r="P147"/>
  <c r="P149"/>
  <c r="P151"/>
  <c r="P153"/>
  <c r="P155"/>
  <c r="P157"/>
  <c r="P159"/>
  <c r="P161"/>
  <c r="P163"/>
  <c r="P165"/>
  <c r="P167"/>
  <c r="P169"/>
  <c r="P171"/>
  <c r="P173"/>
  <c r="P175"/>
  <c r="P177"/>
  <c r="P179"/>
  <c r="P181"/>
  <c r="P183"/>
  <c r="P185"/>
  <c r="P187"/>
  <c r="P189"/>
  <c r="P191"/>
  <c r="P193"/>
  <c r="P195"/>
  <c r="P197"/>
  <c r="P199"/>
  <c r="P201"/>
  <c r="P203"/>
  <c r="P205"/>
  <c r="P207"/>
  <c r="P209"/>
  <c r="P211"/>
  <c r="P213"/>
  <c r="P215"/>
  <c r="P217"/>
  <c r="P219"/>
  <c r="Q6"/>
  <c r="Q7"/>
  <c r="R7" s="1"/>
  <c r="S7" s="1"/>
  <c r="Q9"/>
  <c r="R9" s="1"/>
  <c r="S9" s="1"/>
  <c r="Q11"/>
  <c r="R11" s="1"/>
  <c r="S11" s="1"/>
  <c r="Q13"/>
  <c r="R13" s="1"/>
  <c r="S13" s="1"/>
  <c r="Q15"/>
  <c r="R15" s="1"/>
  <c r="S15" s="1"/>
  <c r="Q17"/>
  <c r="R17" s="1"/>
  <c r="S17" s="1"/>
  <c r="Q19"/>
  <c r="R19" s="1"/>
  <c r="S19" s="1"/>
  <c r="Q21"/>
  <c r="R21" s="1"/>
  <c r="S21" s="1"/>
  <c r="Q23"/>
  <c r="R23" s="1"/>
  <c r="S23" s="1"/>
  <c r="Q25"/>
  <c r="R25" s="1"/>
  <c r="S25" s="1"/>
  <c r="Q27"/>
  <c r="R27" s="1"/>
  <c r="S27" s="1"/>
  <c r="Q29"/>
  <c r="R29" s="1"/>
  <c r="S29" s="1"/>
  <c r="Q31"/>
  <c r="R31" s="1"/>
  <c r="S31" s="1"/>
  <c r="Q33"/>
  <c r="R33" s="1"/>
  <c r="S33" s="1"/>
  <c r="Q35"/>
  <c r="R35" s="1"/>
  <c r="S35" s="1"/>
  <c r="Q37"/>
  <c r="R37" s="1"/>
  <c r="S37" s="1"/>
  <c r="Q39"/>
  <c r="R39" s="1"/>
  <c r="S39" s="1"/>
  <c r="Q41"/>
  <c r="R41" s="1"/>
  <c r="S41" s="1"/>
  <c r="Q43"/>
  <c r="R43" s="1"/>
  <c r="S43" s="1"/>
  <c r="Q45"/>
  <c r="R45" s="1"/>
  <c r="S45" s="1"/>
  <c r="Q47"/>
  <c r="R47" s="1"/>
  <c r="S47" s="1"/>
  <c r="Q49"/>
  <c r="R49" s="1"/>
  <c r="S49" s="1"/>
  <c r="Q51"/>
  <c r="R51" s="1"/>
  <c r="S51" s="1"/>
  <c r="Q53"/>
  <c r="R53" s="1"/>
  <c r="S53" s="1"/>
  <c r="Q55"/>
  <c r="R55" s="1"/>
  <c r="S55" s="1"/>
  <c r="Q57"/>
  <c r="R57" s="1"/>
  <c r="S57" s="1"/>
  <c r="Q59"/>
  <c r="R59" s="1"/>
  <c r="S59" s="1"/>
  <c r="Q61"/>
  <c r="R61" s="1"/>
  <c r="S61" s="1"/>
  <c r="Q63"/>
  <c r="R63" s="1"/>
  <c r="S63" s="1"/>
  <c r="Q65"/>
  <c r="R65" s="1"/>
  <c r="S65" s="1"/>
  <c r="Q67"/>
  <c r="R67" s="1"/>
  <c r="S67" s="1"/>
  <c r="Q69"/>
  <c r="R69" s="1"/>
  <c r="S69" s="1"/>
  <c r="Q71"/>
  <c r="R71" s="1"/>
  <c r="S71" s="1"/>
  <c r="Q73"/>
  <c r="R73" s="1"/>
  <c r="S73" s="1"/>
  <c r="Q75"/>
  <c r="R75" s="1"/>
  <c r="S75" s="1"/>
  <c r="Q77"/>
  <c r="R77" s="1"/>
  <c r="S77" s="1"/>
  <c r="Q79"/>
  <c r="R79" s="1"/>
  <c r="S79" s="1"/>
  <c r="Q81"/>
  <c r="R81" s="1"/>
  <c r="S81" s="1"/>
  <c r="Q83"/>
  <c r="R83" s="1"/>
  <c r="S83" s="1"/>
  <c r="Q85"/>
  <c r="R85" s="1"/>
  <c r="S85" s="1"/>
  <c r="Q87"/>
  <c r="R87" s="1"/>
  <c r="S87" s="1"/>
  <c r="Q89"/>
  <c r="R89" s="1"/>
  <c r="S89" s="1"/>
  <c r="Q91"/>
  <c r="R91" s="1"/>
  <c r="S91" s="1"/>
  <c r="Q93"/>
  <c r="R93" s="1"/>
  <c r="S93" s="1"/>
  <c r="Q95"/>
  <c r="R95" s="1"/>
  <c r="S95" s="1"/>
  <c r="Q97"/>
  <c r="R97" s="1"/>
  <c r="S97" s="1"/>
  <c r="Q99"/>
  <c r="R99" s="1"/>
  <c r="S99" s="1"/>
  <c r="Q101"/>
  <c r="R101" s="1"/>
  <c r="S101" s="1"/>
  <c r="Q103"/>
  <c r="R103" s="1"/>
  <c r="S103" s="1"/>
  <c r="Q105"/>
  <c r="R105" s="1"/>
  <c r="S105" s="1"/>
  <c r="Q107"/>
  <c r="R107" s="1"/>
  <c r="S107" s="1"/>
  <c r="Q109"/>
  <c r="R109" s="1"/>
  <c r="S109" s="1"/>
  <c r="Q111"/>
  <c r="R111" s="1"/>
  <c r="S111" s="1"/>
  <c r="Q113"/>
  <c r="R113" s="1"/>
  <c r="S113" s="1"/>
  <c r="Q115"/>
  <c r="R115" s="1"/>
  <c r="S115" s="1"/>
  <c r="Q117"/>
  <c r="R117" s="1"/>
  <c r="S117" s="1"/>
  <c r="Q119"/>
  <c r="R119" s="1"/>
  <c r="S119" s="1"/>
  <c r="Q121"/>
  <c r="R121" s="1"/>
  <c r="S121" s="1"/>
  <c r="Q123"/>
  <c r="R123" s="1"/>
  <c r="S123" s="1"/>
  <c r="Q125"/>
  <c r="R125" s="1"/>
  <c r="S125" s="1"/>
  <c r="Q127"/>
  <c r="R127" s="1"/>
  <c r="S127" s="1"/>
  <c r="Q129"/>
  <c r="R129" s="1"/>
  <c r="S129" s="1"/>
  <c r="Q131"/>
  <c r="R131" s="1"/>
  <c r="S131" s="1"/>
  <c r="Q133"/>
  <c r="R133" s="1"/>
  <c r="S133" s="1"/>
  <c r="Q135"/>
  <c r="R135" s="1"/>
  <c r="S135" s="1"/>
  <c r="Q137"/>
  <c r="R137" s="1"/>
  <c r="S137" s="1"/>
  <c r="Q139"/>
  <c r="R139" s="1"/>
  <c r="S139" s="1"/>
  <c r="Q141"/>
  <c r="R141" s="1"/>
  <c r="S141" s="1"/>
  <c r="Q143"/>
  <c r="R143" s="1"/>
  <c r="S143" s="1"/>
  <c r="Q145"/>
  <c r="R145" s="1"/>
  <c r="S145" s="1"/>
  <c r="Q147"/>
  <c r="R147" s="1"/>
  <c r="S147" s="1"/>
  <c r="Q149"/>
  <c r="R149" s="1"/>
  <c r="S149" s="1"/>
  <c r="Q151"/>
  <c r="R151" s="1"/>
  <c r="S151" s="1"/>
  <c r="Q153"/>
  <c r="R153" s="1"/>
  <c r="S153" s="1"/>
  <c r="Q155"/>
  <c r="R155" s="1"/>
  <c r="S155" s="1"/>
  <c r="Q157"/>
  <c r="R157" s="1"/>
  <c r="S157" s="1"/>
  <c r="Q159"/>
  <c r="R159" s="1"/>
  <c r="S159" s="1"/>
  <c r="Q161"/>
  <c r="R161" s="1"/>
  <c r="S161" s="1"/>
  <c r="Q163"/>
  <c r="R163" s="1"/>
  <c r="S163" s="1"/>
  <c r="Q165"/>
  <c r="R165" s="1"/>
  <c r="S165" s="1"/>
  <c r="Q167"/>
  <c r="R167" s="1"/>
  <c r="S167" s="1"/>
  <c r="Q169"/>
  <c r="R169" s="1"/>
  <c r="S169" s="1"/>
  <c r="Q171"/>
  <c r="R171" s="1"/>
  <c r="S171" s="1"/>
  <c r="Q173"/>
  <c r="R173" s="1"/>
  <c r="S173" s="1"/>
  <c r="Q175"/>
  <c r="R175" s="1"/>
  <c r="S175" s="1"/>
  <c r="Q177"/>
  <c r="R177" s="1"/>
  <c r="S177" s="1"/>
  <c r="Q179"/>
  <c r="R179" s="1"/>
  <c r="S179" s="1"/>
  <c r="Q181"/>
  <c r="R181" s="1"/>
  <c r="S181" s="1"/>
  <c r="Q183"/>
  <c r="R183" s="1"/>
  <c r="S183" s="1"/>
  <c r="Q185"/>
  <c r="R185" s="1"/>
  <c r="S185" s="1"/>
  <c r="Q187"/>
  <c r="R187" s="1"/>
  <c r="S187" s="1"/>
  <c r="Q189"/>
  <c r="R189" s="1"/>
  <c r="S189" s="1"/>
  <c r="Q191"/>
  <c r="R191" s="1"/>
  <c r="S191" s="1"/>
  <c r="Q193"/>
  <c r="R193" s="1"/>
  <c r="S193" s="1"/>
  <c r="Q195"/>
  <c r="R195" s="1"/>
  <c r="S195" s="1"/>
  <c r="Q197"/>
  <c r="R197" s="1"/>
  <c r="S197" s="1"/>
  <c r="Q199"/>
  <c r="R199" s="1"/>
  <c r="S199" s="1"/>
  <c r="Q201"/>
  <c r="R201" s="1"/>
  <c r="S201" s="1"/>
  <c r="Q203"/>
  <c r="R203" s="1"/>
  <c r="S203" s="1"/>
  <c r="Q205"/>
  <c r="R205" s="1"/>
  <c r="S205" s="1"/>
  <c r="Q207"/>
  <c r="R207" s="1"/>
  <c r="S207" s="1"/>
  <c r="Q209"/>
  <c r="R209" s="1"/>
  <c r="S209" s="1"/>
  <c r="Q211"/>
  <c r="R211" s="1"/>
  <c r="S211" s="1"/>
  <c r="Q213"/>
  <c r="R213" s="1"/>
  <c r="S213" s="1"/>
  <c r="Q215"/>
  <c r="R215" s="1"/>
  <c r="S215" s="1"/>
  <c r="Q217"/>
  <c r="R217" s="1"/>
  <c r="S217" s="1"/>
  <c r="Q219"/>
  <c r="R219" s="1"/>
  <c r="S219" s="1"/>
  <c r="P8"/>
  <c r="P10"/>
  <c r="P12"/>
  <c r="P14"/>
  <c r="P16"/>
  <c r="P18"/>
  <c r="P20"/>
  <c r="P22"/>
  <c r="P24"/>
  <c r="P26"/>
  <c r="P28"/>
  <c r="P30"/>
  <c r="P32"/>
  <c r="P34"/>
  <c r="P36"/>
  <c r="P38"/>
  <c r="P40"/>
  <c r="P42"/>
  <c r="P44"/>
  <c r="P46"/>
  <c r="P48"/>
  <c r="P50"/>
  <c r="P52"/>
  <c r="P54"/>
  <c r="P56"/>
  <c r="P58"/>
  <c r="P60"/>
  <c r="P62"/>
  <c r="P64"/>
  <c r="P66"/>
  <c r="P68"/>
  <c r="P70"/>
  <c r="P72"/>
  <c r="P74"/>
  <c r="P76"/>
  <c r="P78"/>
  <c r="P80"/>
  <c r="P82"/>
  <c r="P84"/>
  <c r="P86"/>
  <c r="P88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8"/>
  <c r="P130"/>
  <c r="P132"/>
  <c r="P134"/>
  <c r="P136"/>
  <c r="P138"/>
  <c r="P140"/>
  <c r="P142"/>
  <c r="P144"/>
  <c r="P146"/>
  <c r="P148"/>
  <c r="P150"/>
  <c r="P152"/>
  <c r="P154"/>
  <c r="P156"/>
  <c r="P158"/>
  <c r="P160"/>
  <c r="P162"/>
  <c r="P164"/>
  <c r="P166"/>
  <c r="P168"/>
  <c r="P170"/>
  <c r="P172"/>
  <c r="P174"/>
  <c r="P176"/>
  <c r="P178"/>
  <c r="P180"/>
  <c r="P182"/>
  <c r="P184"/>
  <c r="P186"/>
  <c r="P188"/>
  <c r="P190"/>
  <c r="P192"/>
  <c r="P194"/>
  <c r="P196"/>
  <c r="P198"/>
  <c r="P200"/>
  <c r="P202"/>
  <c r="P204"/>
  <c r="P206"/>
  <c r="P208"/>
  <c r="P210"/>
  <c r="P212"/>
  <c r="P214"/>
  <c r="P216"/>
  <c r="P218"/>
  <c r="P220"/>
  <c r="Q221"/>
  <c r="R221" s="1"/>
  <c r="S221" s="1"/>
  <c r="Q223"/>
  <c r="R223" s="1"/>
  <c r="S223" s="1"/>
  <c r="Q225"/>
  <c r="R225" s="1"/>
  <c r="S225" s="1"/>
  <c r="Q227"/>
  <c r="R227" s="1"/>
  <c r="S227" s="1"/>
  <c r="Q229"/>
  <c r="R229" s="1"/>
  <c r="S229" s="1"/>
  <c r="Q231"/>
  <c r="R231" s="1"/>
  <c r="S231" s="1"/>
  <c r="Q233"/>
  <c r="R233" s="1"/>
  <c r="S233" s="1"/>
  <c r="Q235"/>
  <c r="R235" s="1"/>
  <c r="S235" s="1"/>
  <c r="Q237"/>
  <c r="R237" s="1"/>
  <c r="S237" s="1"/>
  <c r="Q239"/>
  <c r="R239" s="1"/>
  <c r="S239" s="1"/>
  <c r="Q241"/>
  <c r="R241" s="1"/>
  <c r="S241" s="1"/>
  <c r="Q242"/>
  <c r="R242" s="1"/>
  <c r="S242" s="1"/>
  <c r="Q245"/>
  <c r="R245" s="1"/>
  <c r="S245" s="1"/>
  <c r="Q246"/>
  <c r="R246" s="1"/>
  <c r="S246" s="1"/>
  <c r="Q249"/>
  <c r="R249" s="1"/>
  <c r="S249" s="1"/>
  <c r="Q251"/>
  <c r="R251" s="1"/>
  <c r="S251" s="1"/>
  <c r="Q253"/>
  <c r="R253" s="1"/>
  <c r="S253" s="1"/>
  <c r="Q255"/>
  <c r="R255" s="1"/>
  <c r="S255" s="1"/>
  <c r="Q257"/>
  <c r="R257" s="1"/>
  <c r="S257" s="1"/>
  <c r="Q259"/>
  <c r="R259" s="1"/>
  <c r="S259" s="1"/>
  <c r="Q261"/>
  <c r="R261" s="1"/>
  <c r="S261" s="1"/>
  <c r="Q263"/>
  <c r="R263" s="1"/>
  <c r="S263" s="1"/>
  <c r="Q265"/>
  <c r="R265" s="1"/>
  <c r="S265" s="1"/>
  <c r="Q267"/>
  <c r="R267" s="1"/>
  <c r="S267" s="1"/>
  <c r="Q269"/>
  <c r="R269" s="1"/>
  <c r="S269" s="1"/>
  <c r="Q271"/>
  <c r="R271" s="1"/>
  <c r="S271" s="1"/>
  <c r="Q273"/>
  <c r="R273" s="1"/>
  <c r="S273" s="1"/>
  <c r="Q275"/>
  <c r="R275" s="1"/>
  <c r="S275" s="1"/>
  <c r="Q277"/>
  <c r="R277" s="1"/>
  <c r="S277" s="1"/>
  <c r="Q279"/>
  <c r="R279" s="1"/>
  <c r="S279" s="1"/>
  <c r="Q281"/>
  <c r="R281" s="1"/>
  <c r="S281" s="1"/>
  <c r="Q283"/>
  <c r="R283" s="1"/>
  <c r="S283" s="1"/>
  <c r="Q285"/>
  <c r="R285" s="1"/>
  <c r="S285" s="1"/>
  <c r="Q287"/>
  <c r="R287" s="1"/>
  <c r="S287" s="1"/>
  <c r="Q289"/>
  <c r="R289" s="1"/>
  <c r="S289" s="1"/>
  <c r="Q291"/>
  <c r="R291" s="1"/>
  <c r="S291" s="1"/>
  <c r="Q293"/>
  <c r="R293" s="1"/>
  <c r="S293" s="1"/>
  <c r="Q295"/>
  <c r="R295" s="1"/>
  <c r="S295" s="1"/>
  <c r="Q297"/>
  <c r="R297" s="1"/>
  <c r="S297" s="1"/>
  <c r="Q299"/>
  <c r="R299" s="1"/>
  <c r="S299" s="1"/>
  <c r="Q301"/>
  <c r="R301" s="1"/>
  <c r="S301" s="1"/>
  <c r="Q303"/>
  <c r="R303" s="1"/>
  <c r="S303" s="1"/>
  <c r="Q305"/>
  <c r="R305" s="1"/>
  <c r="S305" s="1"/>
  <c r="Q307"/>
  <c r="R307" s="1"/>
  <c r="S307" s="1"/>
  <c r="Q309"/>
  <c r="R309" s="1"/>
  <c r="S309" s="1"/>
  <c r="Q311"/>
  <c r="R311" s="1"/>
  <c r="S311" s="1"/>
  <c r="Q313"/>
  <c r="R313" s="1"/>
  <c r="S313" s="1"/>
  <c r="Q315"/>
  <c r="R315" s="1"/>
  <c r="S315" s="1"/>
  <c r="Q317"/>
  <c r="R317" s="1"/>
  <c r="S317" s="1"/>
  <c r="Q319"/>
  <c r="R319" s="1"/>
  <c r="S319" s="1"/>
  <c r="Q321"/>
  <c r="R321" s="1"/>
  <c r="S321" s="1"/>
  <c r="Q323"/>
  <c r="R323" s="1"/>
  <c r="S323" s="1"/>
  <c r="Q325"/>
  <c r="R325" s="1"/>
  <c r="S325" s="1"/>
  <c r="Q327"/>
  <c r="R327" s="1"/>
  <c r="S327" s="1"/>
  <c r="Q329"/>
  <c r="R329" s="1"/>
  <c r="S329" s="1"/>
  <c r="Q331"/>
  <c r="R331" s="1"/>
  <c r="S331" s="1"/>
  <c r="Q333"/>
  <c r="R333" s="1"/>
  <c r="S333" s="1"/>
  <c r="Q335"/>
  <c r="R335" s="1"/>
  <c r="S335" s="1"/>
  <c r="Q337"/>
  <c r="R337" s="1"/>
  <c r="S337" s="1"/>
  <c r="Q339"/>
  <c r="R339" s="1"/>
  <c r="S339" s="1"/>
  <c r="Q341"/>
  <c r="R341" s="1"/>
  <c r="S341" s="1"/>
  <c r="Q343"/>
  <c r="R343" s="1"/>
  <c r="S343" s="1"/>
  <c r="Q345"/>
  <c r="R345" s="1"/>
  <c r="S345" s="1"/>
  <c r="Q347"/>
  <c r="R347" s="1"/>
  <c r="S347" s="1"/>
  <c r="Q349"/>
  <c r="R349" s="1"/>
  <c r="S349" s="1"/>
  <c r="Q351"/>
  <c r="R351" s="1"/>
  <c r="S351" s="1"/>
  <c r="Q353"/>
  <c r="R353" s="1"/>
  <c r="S353" s="1"/>
  <c r="Q355"/>
  <c r="R355" s="1"/>
  <c r="S355" s="1"/>
  <c r="Q357"/>
  <c r="R357" s="1"/>
  <c r="S357" s="1"/>
  <c r="Q359"/>
  <c r="R359" s="1"/>
  <c r="S359" s="1"/>
  <c r="Q361"/>
  <c r="R361" s="1"/>
  <c r="S361" s="1"/>
  <c r="Q363"/>
  <c r="R363" s="1"/>
  <c r="S363" s="1"/>
  <c r="Q365"/>
  <c r="R365" s="1"/>
  <c r="S365" s="1"/>
  <c r="Q367"/>
  <c r="R367" s="1"/>
  <c r="S367" s="1"/>
  <c r="Q369"/>
  <c r="R369" s="1"/>
  <c r="S369" s="1"/>
  <c r="Q371"/>
  <c r="R371" s="1"/>
  <c r="S371" s="1"/>
  <c r="Q373"/>
  <c r="R373" s="1"/>
  <c r="S373" s="1"/>
  <c r="Q375"/>
  <c r="R375" s="1"/>
  <c r="S375" s="1"/>
  <c r="Q377"/>
  <c r="R377" s="1"/>
  <c r="S377" s="1"/>
  <c r="Q379"/>
  <c r="R379" s="1"/>
  <c r="S379" s="1"/>
  <c r="Q381"/>
  <c r="R381" s="1"/>
  <c r="S381" s="1"/>
  <c r="Q383"/>
  <c r="R383" s="1"/>
  <c r="S383" s="1"/>
  <c r="Q385"/>
  <c r="R385" s="1"/>
  <c r="S385" s="1"/>
  <c r="Q387"/>
  <c r="R387" s="1"/>
  <c r="S387" s="1"/>
  <c r="Q389"/>
  <c r="R389" s="1"/>
  <c r="S389" s="1"/>
  <c r="Q392"/>
  <c r="R392" s="1"/>
  <c r="S392" s="1"/>
  <c r="Q393"/>
  <c r="R393" s="1"/>
  <c r="S393" s="1"/>
  <c r="Q396"/>
  <c r="R396" s="1"/>
  <c r="S396" s="1"/>
  <c r="Q397"/>
  <c r="R397" s="1"/>
  <c r="S397" s="1"/>
  <c r="Q400"/>
  <c r="R400" s="1"/>
  <c r="S400" s="1"/>
  <c r="Q401"/>
  <c r="R401" s="1"/>
  <c r="S401" s="1"/>
  <c r="Q403"/>
  <c r="R403" s="1"/>
  <c r="S403" s="1"/>
  <c r="Q405"/>
  <c r="R405" s="1"/>
  <c r="S405" s="1"/>
  <c r="Q407"/>
  <c r="R407" s="1"/>
  <c r="S407" s="1"/>
  <c r="Q409"/>
  <c r="R409" s="1"/>
  <c r="S409" s="1"/>
  <c r="Q411"/>
  <c r="R411" s="1"/>
  <c r="S411" s="1"/>
  <c r="Q413"/>
  <c r="R413" s="1"/>
  <c r="S413" s="1"/>
  <c r="Q415"/>
  <c r="R415" s="1"/>
  <c r="S415" s="1"/>
  <c r="Q417"/>
  <c r="R417" s="1"/>
  <c r="S417" s="1"/>
  <c r="Q419"/>
  <c r="R419" s="1"/>
  <c r="S419" s="1"/>
  <c r="Q421"/>
  <c r="R421" s="1"/>
  <c r="S421" s="1"/>
  <c r="Q423"/>
  <c r="R423" s="1"/>
  <c r="S423" s="1"/>
  <c r="Q425"/>
  <c r="R425" s="1"/>
  <c r="S425" s="1"/>
  <c r="Q427"/>
  <c r="R427" s="1"/>
  <c r="S427" s="1"/>
  <c r="Q429"/>
  <c r="R429" s="1"/>
  <c r="S429" s="1"/>
  <c r="Q431"/>
  <c r="R431" s="1"/>
  <c r="S431" s="1"/>
  <c r="Q433"/>
  <c r="R433" s="1"/>
  <c r="S433" s="1"/>
  <c r="Q435"/>
  <c r="R435" s="1"/>
  <c r="S435" s="1"/>
  <c r="Q437"/>
  <c r="R437" s="1"/>
  <c r="S437" s="1"/>
  <c r="Q439"/>
  <c r="R439" s="1"/>
  <c r="S439" s="1"/>
  <c r="Q441"/>
  <c r="R441" s="1"/>
  <c r="S441" s="1"/>
  <c r="Q443"/>
  <c r="R443" s="1"/>
  <c r="S443" s="1"/>
  <c r="Q445"/>
  <c r="R445" s="1"/>
  <c r="S445" s="1"/>
  <c r="Q447"/>
  <c r="R447" s="1"/>
  <c r="S447" s="1"/>
  <c r="Q449"/>
  <c r="R449" s="1"/>
  <c r="S449" s="1"/>
  <c r="Q451"/>
  <c r="R451" s="1"/>
  <c r="S451" s="1"/>
  <c r="Q453"/>
  <c r="R453" s="1"/>
  <c r="S453" s="1"/>
  <c r="Q455"/>
  <c r="R455" s="1"/>
  <c r="S455" s="1"/>
  <c r="Q457"/>
  <c r="R457" s="1"/>
  <c r="S457" s="1"/>
  <c r="Q459"/>
  <c r="R459" s="1"/>
  <c r="S459" s="1"/>
  <c r="Q461"/>
  <c r="R461" s="1"/>
  <c r="S461" s="1"/>
  <c r="Q463"/>
  <c r="R463" s="1"/>
  <c r="S463" s="1"/>
  <c r="Q465"/>
  <c r="R465" s="1"/>
  <c r="S465" s="1"/>
  <c r="Q467"/>
  <c r="R467" s="1"/>
  <c r="S467" s="1"/>
  <c r="Q469"/>
  <c r="R469" s="1"/>
  <c r="S469" s="1"/>
  <c r="Q471"/>
  <c r="R471" s="1"/>
  <c r="S471" s="1"/>
  <c r="Q473"/>
  <c r="R473" s="1"/>
  <c r="S473" s="1"/>
  <c r="Q475"/>
  <c r="R475" s="1"/>
  <c r="S475" s="1"/>
  <c r="Q477"/>
  <c r="R477" s="1"/>
  <c r="S477" s="1"/>
  <c r="Q479"/>
  <c r="R479" s="1"/>
  <c r="S479" s="1"/>
  <c r="Q481"/>
  <c r="R481" s="1"/>
  <c r="S481" s="1"/>
  <c r="Q483"/>
  <c r="R483" s="1"/>
  <c r="S483" s="1"/>
  <c r="Q485"/>
  <c r="R485" s="1"/>
  <c r="S485" s="1"/>
  <c r="Q487"/>
  <c r="R487" s="1"/>
  <c r="S487" s="1"/>
  <c r="Q489"/>
  <c r="R489" s="1"/>
  <c r="S489" s="1"/>
  <c r="Q491"/>
  <c r="R491" s="1"/>
  <c r="S491" s="1"/>
  <c r="Q493"/>
  <c r="R493" s="1"/>
  <c r="S493" s="1"/>
  <c r="Q495"/>
  <c r="R495" s="1"/>
  <c r="S495" s="1"/>
  <c r="Q497"/>
  <c r="R497" s="1"/>
  <c r="S497" s="1"/>
  <c r="Q499"/>
  <c r="R499" s="1"/>
  <c r="S499" s="1"/>
  <c r="Q501"/>
  <c r="R501" s="1"/>
  <c r="S501" s="1"/>
  <c r="Q503"/>
  <c r="R503" s="1"/>
  <c r="S503" s="1"/>
  <c r="Q505"/>
  <c r="R505" s="1"/>
  <c r="S505" s="1"/>
  <c r="Q507"/>
  <c r="R507" s="1"/>
  <c r="S507" s="1"/>
  <c r="Q509"/>
  <c r="R509" s="1"/>
  <c r="S509" s="1"/>
  <c r="Q511"/>
  <c r="R511" s="1"/>
  <c r="S511" s="1"/>
  <c r="Q513"/>
  <c r="R513" s="1"/>
  <c r="S513" s="1"/>
  <c r="Q515"/>
  <c r="R515" s="1"/>
  <c r="S515" s="1"/>
  <c r="Q517"/>
  <c r="R517" s="1"/>
  <c r="S517" s="1"/>
  <c r="Q519"/>
  <c r="R519" s="1"/>
  <c r="S519" s="1"/>
  <c r="Q521"/>
  <c r="R521" s="1"/>
  <c r="S521" s="1"/>
  <c r="Q523"/>
  <c r="R523" s="1"/>
  <c r="S523" s="1"/>
  <c r="Q524"/>
  <c r="R524" s="1"/>
  <c r="S524" s="1"/>
  <c r="Q527"/>
  <c r="R527" s="1"/>
  <c r="S527" s="1"/>
  <c r="Q528"/>
  <c r="R528" s="1"/>
  <c r="S528" s="1"/>
  <c r="Q531"/>
  <c r="R531" s="1"/>
  <c r="S531" s="1"/>
  <c r="Q532"/>
  <c r="R532" s="1"/>
  <c r="S532" s="1"/>
  <c r="Q535"/>
  <c r="R535" s="1"/>
  <c r="S535" s="1"/>
  <c r="Q536"/>
  <c r="R536" s="1"/>
  <c r="S536" s="1"/>
  <c r="Q539"/>
  <c r="R539" s="1"/>
  <c r="S539" s="1"/>
  <c r="Q540"/>
  <c r="R540" s="1"/>
  <c r="S540" s="1"/>
  <c r="Q542"/>
  <c r="R542" s="1"/>
  <c r="S542" s="1"/>
  <c r="Q544"/>
  <c r="R544" s="1"/>
  <c r="S544" s="1"/>
  <c r="Q546"/>
  <c r="R546" s="1"/>
  <c r="S546" s="1"/>
  <c r="Q548"/>
  <c r="R548" s="1"/>
  <c r="S548" s="1"/>
  <c r="Q550"/>
  <c r="R550" s="1"/>
  <c r="S550" s="1"/>
  <c r="Q552"/>
  <c r="R552" s="1"/>
  <c r="S552" s="1"/>
  <c r="Q554"/>
  <c r="R554" s="1"/>
  <c r="S554" s="1"/>
  <c r="Q556"/>
  <c r="R556" s="1"/>
  <c r="S556" s="1"/>
  <c r="Q558"/>
  <c r="R558" s="1"/>
  <c r="S558" s="1"/>
  <c r="Q560"/>
  <c r="R560" s="1"/>
  <c r="S560" s="1"/>
  <c r="Q562"/>
  <c r="R562" s="1"/>
  <c r="S562" s="1"/>
  <c r="Q564"/>
  <c r="R564" s="1"/>
  <c r="S564" s="1"/>
  <c r="Q566"/>
  <c r="R566" s="1"/>
  <c r="S566" s="1"/>
  <c r="Q568"/>
  <c r="R568" s="1"/>
  <c r="S568" s="1"/>
  <c r="Q570"/>
  <c r="R570" s="1"/>
  <c r="S570" s="1"/>
  <c r="Q572"/>
  <c r="R572" s="1"/>
  <c r="S572" s="1"/>
  <c r="Q574"/>
  <c r="R574" s="1"/>
  <c r="S574" s="1"/>
  <c r="Q576"/>
  <c r="R576" s="1"/>
  <c r="S576" s="1"/>
  <c r="Q578"/>
  <c r="R578" s="1"/>
  <c r="S578" s="1"/>
  <c r="Q580"/>
  <c r="R580" s="1"/>
  <c r="S580" s="1"/>
  <c r="Q582"/>
  <c r="R582" s="1"/>
  <c r="S582" s="1"/>
  <c r="Q584"/>
  <c r="R584" s="1"/>
  <c r="S584" s="1"/>
  <c r="Q586"/>
  <c r="R586" s="1"/>
  <c r="S586" s="1"/>
  <c r="Q588"/>
  <c r="R588" s="1"/>
  <c r="S588" s="1"/>
  <c r="Q590"/>
  <c r="R590" s="1"/>
  <c r="S590" s="1"/>
  <c r="Q592"/>
  <c r="R592" s="1"/>
  <c r="S592" s="1"/>
  <c r="Q594"/>
  <c r="R594" s="1"/>
  <c r="S594" s="1"/>
  <c r="Q596"/>
  <c r="R596" s="1"/>
  <c r="S596" s="1"/>
  <c r="Q598"/>
  <c r="R598" s="1"/>
  <c r="S598" s="1"/>
  <c r="Q600"/>
  <c r="R600" s="1"/>
  <c r="S600" s="1"/>
  <c r="Q602"/>
  <c r="R602" s="1"/>
  <c r="S602" s="1"/>
  <c r="Q604"/>
  <c r="R604" s="1"/>
  <c r="S604" s="1"/>
  <c r="Q606"/>
  <c r="R606" s="1"/>
  <c r="S606" s="1"/>
  <c r="Q608"/>
  <c r="R608" s="1"/>
  <c r="S608" s="1"/>
  <c r="Q610"/>
  <c r="R610" s="1"/>
  <c r="S610" s="1"/>
  <c r="Q612"/>
  <c r="R612" s="1"/>
  <c r="S612" s="1"/>
  <c r="Q614"/>
  <c r="R614" s="1"/>
  <c r="S614" s="1"/>
  <c r="Q616"/>
  <c r="R616" s="1"/>
  <c r="S616" s="1"/>
  <c r="Q618"/>
  <c r="R618" s="1"/>
  <c r="S618" s="1"/>
  <c r="Q620"/>
  <c r="R620" s="1"/>
  <c r="S620" s="1"/>
  <c r="Q622"/>
  <c r="R622" s="1"/>
  <c r="S622" s="1"/>
  <c r="Q624"/>
  <c r="R624" s="1"/>
  <c r="S624" s="1"/>
  <c r="Q626"/>
  <c r="R626" s="1"/>
  <c r="S626" s="1"/>
  <c r="Q628"/>
  <c r="R628" s="1"/>
  <c r="S628" s="1"/>
  <c r="Q630"/>
  <c r="R630" s="1"/>
  <c r="S630" s="1"/>
  <c r="Q632"/>
  <c r="R632" s="1"/>
  <c r="S632" s="1"/>
  <c r="Q634"/>
  <c r="R634" s="1"/>
  <c r="S634" s="1"/>
  <c r="Q636"/>
  <c r="R636" s="1"/>
  <c r="S636" s="1"/>
  <c r="Q638"/>
  <c r="R638" s="1"/>
  <c r="S638" s="1"/>
  <c r="Q640"/>
  <c r="R640" s="1"/>
  <c r="S640" s="1"/>
  <c r="Q642"/>
  <c r="R642" s="1"/>
  <c r="S642" s="1"/>
  <c r="Q644"/>
  <c r="R644" s="1"/>
  <c r="S644" s="1"/>
  <c r="Q646"/>
  <c r="R646" s="1"/>
  <c r="S646" s="1"/>
  <c r="Q648"/>
  <c r="R648" s="1"/>
  <c r="S648" s="1"/>
  <c r="Q650"/>
  <c r="R650" s="1"/>
  <c r="S650" s="1"/>
  <c r="Q652"/>
  <c r="R652" s="1"/>
  <c r="S652" s="1"/>
  <c r="Q654"/>
  <c r="R654" s="1"/>
  <c r="S654" s="1"/>
  <c r="Q656"/>
  <c r="R656" s="1"/>
  <c r="S656" s="1"/>
  <c r="Q658"/>
  <c r="R658" s="1"/>
  <c r="S658" s="1"/>
  <c r="Q660"/>
  <c r="R660" s="1"/>
  <c r="S660" s="1"/>
  <c r="Q662"/>
  <c r="R662" s="1"/>
  <c r="S662" s="1"/>
  <c r="Q664"/>
  <c r="R664" s="1"/>
  <c r="S664" s="1"/>
  <c r="Q666"/>
  <c r="R666" s="1"/>
  <c r="S666" s="1"/>
  <c r="Q668"/>
  <c r="R668" s="1"/>
  <c r="S668" s="1"/>
  <c r="Q670"/>
  <c r="R670" s="1"/>
  <c r="S670" s="1"/>
  <c r="Q672"/>
  <c r="R672" s="1"/>
  <c r="S672" s="1"/>
  <c r="Q674"/>
  <c r="R674" s="1"/>
  <c r="S674" s="1"/>
  <c r="Q676"/>
  <c r="R676" s="1"/>
  <c r="S676" s="1"/>
  <c r="Q678"/>
  <c r="R678" s="1"/>
  <c r="S678" s="1"/>
  <c r="Q680"/>
  <c r="R680" s="1"/>
  <c r="S680" s="1"/>
  <c r="Q682"/>
  <c r="R682" s="1"/>
  <c r="S682" s="1"/>
  <c r="Q684"/>
  <c r="R684" s="1"/>
  <c r="S684" s="1"/>
  <c r="Q686"/>
  <c r="R686" s="1"/>
  <c r="S686" s="1"/>
  <c r="Q688"/>
  <c r="R688" s="1"/>
  <c r="S688" s="1"/>
  <c r="Q690"/>
  <c r="R690" s="1"/>
  <c r="S690" s="1"/>
  <c r="Q692"/>
  <c r="R692" s="1"/>
  <c r="S692" s="1"/>
  <c r="Q694"/>
  <c r="R694" s="1"/>
  <c r="S694" s="1"/>
  <c r="Q697"/>
  <c r="R697" s="1"/>
  <c r="S697" s="1"/>
  <c r="Q698"/>
  <c r="R698" s="1"/>
  <c r="S698" s="1"/>
  <c r="Q701"/>
  <c r="R701" s="1"/>
  <c r="S701" s="1"/>
  <c r="Q702"/>
  <c r="R702" s="1"/>
  <c r="S702" s="1"/>
  <c r="Q704"/>
  <c r="R704" s="1"/>
  <c r="S704" s="1"/>
  <c r="Q706"/>
  <c r="R706" s="1"/>
  <c r="S706" s="1"/>
  <c r="Q708"/>
  <c r="R708" s="1"/>
  <c r="S708" s="1"/>
  <c r="Q710"/>
  <c r="R710" s="1"/>
  <c r="S710" s="1"/>
  <c r="Q712"/>
  <c r="R712" s="1"/>
  <c r="S712" s="1"/>
  <c r="Q714"/>
  <c r="R714" s="1"/>
  <c r="S714" s="1"/>
  <c r="Q716"/>
  <c r="R716" s="1"/>
  <c r="S716" s="1"/>
  <c r="Q718"/>
  <c r="R718" s="1"/>
  <c r="S718" s="1"/>
  <c r="Q720"/>
  <c r="R720" s="1"/>
  <c r="S720" s="1"/>
  <c r="Q722"/>
  <c r="R722" s="1"/>
  <c r="S722" s="1"/>
  <c r="Q724"/>
  <c r="R724" s="1"/>
  <c r="S724" s="1"/>
  <c r="Q726"/>
  <c r="R726" s="1"/>
  <c r="S726" s="1"/>
  <c r="Q728"/>
  <c r="R728" s="1"/>
  <c r="S728" s="1"/>
  <c r="Q730"/>
  <c r="R730" s="1"/>
  <c r="S730" s="1"/>
  <c r="P222"/>
  <c r="P224"/>
  <c r="P226"/>
  <c r="P228"/>
  <c r="P230"/>
  <c r="P232"/>
  <c r="P234"/>
  <c r="P236"/>
  <c r="P238"/>
  <c r="P240"/>
  <c r="P243"/>
  <c r="P244"/>
  <c r="P247"/>
  <c r="P248"/>
  <c r="P250"/>
  <c r="P252"/>
  <c r="P254"/>
  <c r="P256"/>
  <c r="P258"/>
  <c r="P260"/>
  <c r="P262"/>
  <c r="P264"/>
  <c r="P266"/>
  <c r="P268"/>
  <c r="P270"/>
  <c r="P272"/>
  <c r="P274"/>
  <c r="P276"/>
  <c r="P278"/>
  <c r="P280"/>
  <c r="P282"/>
  <c r="P284"/>
  <c r="P286"/>
  <c r="P288"/>
  <c r="P290"/>
  <c r="P292"/>
  <c r="P294"/>
  <c r="P296"/>
  <c r="P298"/>
  <c r="P300"/>
  <c r="P302"/>
  <c r="P304"/>
  <c r="P306"/>
  <c r="P308"/>
  <c r="P310"/>
  <c r="P312"/>
  <c r="P314"/>
  <c r="P316"/>
  <c r="P318"/>
  <c r="P320"/>
  <c r="P322"/>
  <c r="P324"/>
  <c r="P326"/>
  <c r="P328"/>
  <c r="P330"/>
  <c r="P332"/>
  <c r="P334"/>
  <c r="P336"/>
  <c r="P338"/>
  <c r="P340"/>
  <c r="P342"/>
  <c r="P344"/>
  <c r="P346"/>
  <c r="P348"/>
  <c r="P350"/>
  <c r="P352"/>
  <c r="P354"/>
  <c r="P356"/>
  <c r="P358"/>
  <c r="P360"/>
  <c r="P362"/>
  <c r="P364"/>
  <c r="P366"/>
  <c r="P368"/>
  <c r="P370"/>
  <c r="P372"/>
  <c r="P374"/>
  <c r="P376"/>
  <c r="P378"/>
  <c r="P380"/>
  <c r="P382"/>
  <c r="P384"/>
  <c r="P386"/>
  <c r="P388"/>
  <c r="P390"/>
  <c r="P391"/>
  <c r="P394"/>
  <c r="P395"/>
  <c r="P398"/>
  <c r="P399"/>
  <c r="P402"/>
  <c r="P404"/>
  <c r="P406"/>
  <c r="P408"/>
  <c r="P410"/>
  <c r="P412"/>
  <c r="P414"/>
  <c r="P416"/>
  <c r="P418"/>
  <c r="P420"/>
  <c r="P422"/>
  <c r="P424"/>
  <c r="P426"/>
  <c r="P428"/>
  <c r="P430"/>
  <c r="P432"/>
  <c r="P434"/>
  <c r="P436"/>
  <c r="P438"/>
  <c r="P440"/>
  <c r="P442"/>
  <c r="P444"/>
  <c r="P446"/>
  <c r="P448"/>
  <c r="P450"/>
  <c r="P452"/>
  <c r="P454"/>
  <c r="P456"/>
  <c r="P458"/>
  <c r="P460"/>
  <c r="P462"/>
  <c r="P464"/>
  <c r="P466"/>
  <c r="P468"/>
  <c r="P470"/>
  <c r="P472"/>
  <c r="P474"/>
  <c r="P476"/>
  <c r="P478"/>
  <c r="P480"/>
  <c r="P482"/>
  <c r="P484"/>
  <c r="P486"/>
  <c r="P488"/>
  <c r="P490"/>
  <c r="P492"/>
  <c r="P494"/>
  <c r="P496"/>
  <c r="P498"/>
  <c r="P500"/>
  <c r="P502"/>
  <c r="P504"/>
  <c r="P506"/>
  <c r="P508"/>
  <c r="P510"/>
  <c r="P512"/>
  <c r="P514"/>
  <c r="P516"/>
  <c r="P518"/>
  <c r="P520"/>
  <c r="P522"/>
  <c r="P525"/>
  <c r="P526"/>
  <c r="P529"/>
  <c r="P530"/>
  <c r="P533"/>
  <c r="P534"/>
  <c r="P537"/>
  <c r="P538"/>
  <c r="P541"/>
  <c r="P543"/>
  <c r="P545"/>
  <c r="P547"/>
  <c r="P549"/>
  <c r="P551"/>
  <c r="P553"/>
  <c r="P555"/>
  <c r="P557"/>
  <c r="P559"/>
  <c r="P561"/>
  <c r="P563"/>
  <c r="P565"/>
  <c r="P567"/>
  <c r="P569"/>
  <c r="P571"/>
  <c r="P573"/>
  <c r="P575"/>
  <c r="P577"/>
  <c r="P579"/>
  <c r="P581"/>
  <c r="P583"/>
  <c r="P585"/>
  <c r="P587"/>
  <c r="P589"/>
  <c r="P591"/>
  <c r="P593"/>
  <c r="P595"/>
  <c r="P597"/>
  <c r="P599"/>
  <c r="P601"/>
  <c r="P603"/>
  <c r="P605"/>
  <c r="P607"/>
  <c r="P609"/>
  <c r="P611"/>
  <c r="P613"/>
  <c r="P615"/>
  <c r="P617"/>
  <c r="P619"/>
  <c r="P621"/>
  <c r="P623"/>
  <c r="P625"/>
  <c r="P627"/>
  <c r="P629"/>
  <c r="P631"/>
  <c r="P633"/>
  <c r="P635"/>
  <c r="P637"/>
  <c r="P639"/>
  <c r="P641"/>
  <c r="P643"/>
  <c r="P645"/>
  <c r="P647"/>
  <c r="P649"/>
  <c r="P651"/>
  <c r="P653"/>
  <c r="P655"/>
  <c r="P657"/>
  <c r="P659"/>
  <c r="P661"/>
  <c r="P663"/>
  <c r="P665"/>
  <c r="P667"/>
  <c r="P669"/>
  <c r="P671"/>
  <c r="P673"/>
  <c r="P675"/>
  <c r="P677"/>
  <c r="P679"/>
  <c r="P681"/>
  <c r="P683"/>
  <c r="P685"/>
  <c r="P687"/>
  <c r="P689"/>
  <c r="P691"/>
  <c r="P693"/>
  <c r="P695"/>
  <c r="P696"/>
  <c r="P699"/>
  <c r="P700"/>
  <c r="P703"/>
  <c r="P705"/>
  <c r="P707"/>
  <c r="P709"/>
  <c r="P711"/>
  <c r="P713"/>
  <c r="P715"/>
  <c r="P717"/>
  <c r="P719"/>
  <c r="P721"/>
  <c r="P723"/>
  <c r="P725"/>
  <c r="P727"/>
  <c r="P729"/>
  <c r="Q222"/>
  <c r="R222" s="1"/>
  <c r="S222" s="1"/>
  <c r="Q224"/>
  <c r="R224" s="1"/>
  <c r="S224" s="1"/>
  <c r="Q226"/>
  <c r="R226" s="1"/>
  <c r="S226" s="1"/>
  <c r="Q228"/>
  <c r="R228" s="1"/>
  <c r="S228" s="1"/>
  <c r="Q230"/>
  <c r="R230" s="1"/>
  <c r="S230" s="1"/>
  <c r="Q232"/>
  <c r="R232" s="1"/>
  <c r="S232" s="1"/>
  <c r="Q234"/>
  <c r="R234" s="1"/>
  <c r="S234" s="1"/>
  <c r="Q236"/>
  <c r="R236" s="1"/>
  <c r="S236" s="1"/>
  <c r="Q238"/>
  <c r="R238" s="1"/>
  <c r="S238" s="1"/>
  <c r="Q240"/>
  <c r="R240" s="1"/>
  <c r="S240" s="1"/>
  <c r="Q243"/>
  <c r="R243" s="1"/>
  <c r="S243" s="1"/>
  <c r="Q244"/>
  <c r="R244" s="1"/>
  <c r="S244" s="1"/>
  <c r="Q247"/>
  <c r="R247" s="1"/>
  <c r="S247" s="1"/>
  <c r="Q248"/>
  <c r="R248" s="1"/>
  <c r="S248" s="1"/>
  <c r="Q250"/>
  <c r="R250" s="1"/>
  <c r="S250" s="1"/>
  <c r="Q252"/>
  <c r="R252" s="1"/>
  <c r="S252" s="1"/>
  <c r="Q254"/>
  <c r="R254" s="1"/>
  <c r="S254" s="1"/>
  <c r="Q256"/>
  <c r="R256" s="1"/>
  <c r="S256" s="1"/>
  <c r="Q258"/>
  <c r="R258" s="1"/>
  <c r="S258" s="1"/>
  <c r="Q260"/>
  <c r="R260" s="1"/>
  <c r="S260" s="1"/>
  <c r="Q262"/>
  <c r="R262" s="1"/>
  <c r="S262" s="1"/>
  <c r="Q264"/>
  <c r="R264" s="1"/>
  <c r="S264" s="1"/>
  <c r="Q266"/>
  <c r="R266" s="1"/>
  <c r="S266" s="1"/>
  <c r="Q268"/>
  <c r="R268" s="1"/>
  <c r="S268" s="1"/>
  <c r="Q270"/>
  <c r="R270" s="1"/>
  <c r="S270" s="1"/>
  <c r="Q272"/>
  <c r="R272" s="1"/>
  <c r="S272" s="1"/>
  <c r="Q274"/>
  <c r="R274" s="1"/>
  <c r="S274" s="1"/>
  <c r="Q276"/>
  <c r="R276" s="1"/>
  <c r="S276" s="1"/>
  <c r="Q278"/>
  <c r="R278" s="1"/>
  <c r="S278" s="1"/>
  <c r="Q280"/>
  <c r="R280" s="1"/>
  <c r="S280" s="1"/>
  <c r="Q282"/>
  <c r="R282" s="1"/>
  <c r="S282" s="1"/>
  <c r="Q284"/>
  <c r="R284" s="1"/>
  <c r="S284" s="1"/>
  <c r="Q286"/>
  <c r="R286" s="1"/>
  <c r="S286" s="1"/>
  <c r="Q288"/>
  <c r="R288" s="1"/>
  <c r="S288" s="1"/>
  <c r="Q290"/>
  <c r="R290" s="1"/>
  <c r="S290" s="1"/>
  <c r="Q292"/>
  <c r="R292" s="1"/>
  <c r="S292" s="1"/>
  <c r="Q294"/>
  <c r="R294" s="1"/>
  <c r="S294" s="1"/>
  <c r="Q296"/>
  <c r="R296" s="1"/>
  <c r="S296" s="1"/>
  <c r="Q298"/>
  <c r="R298" s="1"/>
  <c r="S298" s="1"/>
  <c r="Q300"/>
  <c r="R300" s="1"/>
  <c r="S300" s="1"/>
  <c r="Q302"/>
  <c r="R302" s="1"/>
  <c r="S302" s="1"/>
  <c r="Q304"/>
  <c r="R304" s="1"/>
  <c r="S304" s="1"/>
  <c r="Q306"/>
  <c r="R306" s="1"/>
  <c r="S306" s="1"/>
  <c r="Q308"/>
  <c r="R308" s="1"/>
  <c r="S308" s="1"/>
  <c r="Q310"/>
  <c r="R310" s="1"/>
  <c r="S310" s="1"/>
  <c r="Q312"/>
  <c r="R312" s="1"/>
  <c r="S312" s="1"/>
  <c r="Q314"/>
  <c r="R314" s="1"/>
  <c r="S314" s="1"/>
  <c r="Q316"/>
  <c r="R316" s="1"/>
  <c r="S316" s="1"/>
  <c r="Q318"/>
  <c r="R318" s="1"/>
  <c r="S318" s="1"/>
  <c r="Q320"/>
  <c r="R320" s="1"/>
  <c r="S320" s="1"/>
  <c r="Q322"/>
  <c r="R322" s="1"/>
  <c r="S322" s="1"/>
  <c r="Q324"/>
  <c r="R324" s="1"/>
  <c r="S324" s="1"/>
  <c r="Q326"/>
  <c r="R326" s="1"/>
  <c r="S326" s="1"/>
  <c r="Q328"/>
  <c r="R328" s="1"/>
  <c r="S328" s="1"/>
  <c r="Q330"/>
  <c r="R330" s="1"/>
  <c r="S330" s="1"/>
  <c r="Q332"/>
  <c r="R332" s="1"/>
  <c r="S332" s="1"/>
  <c r="Q334"/>
  <c r="R334" s="1"/>
  <c r="S334" s="1"/>
  <c r="Q336"/>
  <c r="R336" s="1"/>
  <c r="S336" s="1"/>
  <c r="Q338"/>
  <c r="R338" s="1"/>
  <c r="S338" s="1"/>
  <c r="Q340"/>
  <c r="R340" s="1"/>
  <c r="S340" s="1"/>
  <c r="Q342"/>
  <c r="R342" s="1"/>
  <c r="S342" s="1"/>
  <c r="Q344"/>
  <c r="R344" s="1"/>
  <c r="S344" s="1"/>
  <c r="Q346"/>
  <c r="R346" s="1"/>
  <c r="S346" s="1"/>
  <c r="Q348"/>
  <c r="R348" s="1"/>
  <c r="S348" s="1"/>
  <c r="Q350"/>
  <c r="R350" s="1"/>
  <c r="S350" s="1"/>
  <c r="Q352"/>
  <c r="R352" s="1"/>
  <c r="S352" s="1"/>
  <c r="Q354"/>
  <c r="R354" s="1"/>
  <c r="S354" s="1"/>
  <c r="Q356"/>
  <c r="R356" s="1"/>
  <c r="S356" s="1"/>
  <c r="Q358"/>
  <c r="R358" s="1"/>
  <c r="S358" s="1"/>
  <c r="Q360"/>
  <c r="R360" s="1"/>
  <c r="S360" s="1"/>
  <c r="Q362"/>
  <c r="R362" s="1"/>
  <c r="S362" s="1"/>
  <c r="Q364"/>
  <c r="R364" s="1"/>
  <c r="S364" s="1"/>
  <c r="Q366"/>
  <c r="R366" s="1"/>
  <c r="S366" s="1"/>
  <c r="Q368"/>
  <c r="R368" s="1"/>
  <c r="S368" s="1"/>
  <c r="Q370"/>
  <c r="R370" s="1"/>
  <c r="S370" s="1"/>
  <c r="Q372"/>
  <c r="R372" s="1"/>
  <c r="S372" s="1"/>
  <c r="Q374"/>
  <c r="R374" s="1"/>
  <c r="S374" s="1"/>
  <c r="Q376"/>
  <c r="R376" s="1"/>
  <c r="S376" s="1"/>
  <c r="Q378"/>
  <c r="R378" s="1"/>
  <c r="S378" s="1"/>
  <c r="Q380"/>
  <c r="R380" s="1"/>
  <c r="S380" s="1"/>
  <c r="Q382"/>
  <c r="R382" s="1"/>
  <c r="S382" s="1"/>
  <c r="Q384"/>
  <c r="R384" s="1"/>
  <c r="S384" s="1"/>
  <c r="Q386"/>
  <c r="R386" s="1"/>
  <c r="S386" s="1"/>
  <c r="Q388"/>
  <c r="R388" s="1"/>
  <c r="S388" s="1"/>
  <c r="Q390"/>
  <c r="R390" s="1"/>
  <c r="S390" s="1"/>
  <c r="Q391"/>
  <c r="R391" s="1"/>
  <c r="S391" s="1"/>
  <c r="Q394"/>
  <c r="R394" s="1"/>
  <c r="S394" s="1"/>
  <c r="Q395"/>
  <c r="R395" s="1"/>
  <c r="S395" s="1"/>
  <c r="Q398"/>
  <c r="R398" s="1"/>
  <c r="S398" s="1"/>
  <c r="Q399"/>
  <c r="R399" s="1"/>
  <c r="S399" s="1"/>
  <c r="Q402"/>
  <c r="R402" s="1"/>
  <c r="S402" s="1"/>
  <c r="Q404"/>
  <c r="R404" s="1"/>
  <c r="S404" s="1"/>
  <c r="Q406"/>
  <c r="R406" s="1"/>
  <c r="S406" s="1"/>
  <c r="Q408"/>
  <c r="R408" s="1"/>
  <c r="S408" s="1"/>
  <c r="Q410"/>
  <c r="R410" s="1"/>
  <c r="S410" s="1"/>
  <c r="Q412"/>
  <c r="R412" s="1"/>
  <c r="S412" s="1"/>
  <c r="Q414"/>
  <c r="R414" s="1"/>
  <c r="S414" s="1"/>
  <c r="Q416"/>
  <c r="R416" s="1"/>
  <c r="S416" s="1"/>
  <c r="Q418"/>
  <c r="R418" s="1"/>
  <c r="S418" s="1"/>
  <c r="Q420"/>
  <c r="R420" s="1"/>
  <c r="S420" s="1"/>
  <c r="Q422"/>
  <c r="R422" s="1"/>
  <c r="S422" s="1"/>
  <c r="Q424"/>
  <c r="R424" s="1"/>
  <c r="S424" s="1"/>
  <c r="Q426"/>
  <c r="R426" s="1"/>
  <c r="S426" s="1"/>
  <c r="Q428"/>
  <c r="R428" s="1"/>
  <c r="S428" s="1"/>
  <c r="Q430"/>
  <c r="R430" s="1"/>
  <c r="S430" s="1"/>
  <c r="Q432"/>
  <c r="R432" s="1"/>
  <c r="S432" s="1"/>
  <c r="Q434"/>
  <c r="R434" s="1"/>
  <c r="S434" s="1"/>
  <c r="Q436"/>
  <c r="R436" s="1"/>
  <c r="S436" s="1"/>
  <c r="Q438"/>
  <c r="R438" s="1"/>
  <c r="S438" s="1"/>
  <c r="Q440"/>
  <c r="R440" s="1"/>
  <c r="S440" s="1"/>
  <c r="Q442"/>
  <c r="R442" s="1"/>
  <c r="S442" s="1"/>
  <c r="Q444"/>
  <c r="R444" s="1"/>
  <c r="S444" s="1"/>
  <c r="Q446"/>
  <c r="R446" s="1"/>
  <c r="S446" s="1"/>
  <c r="Q448"/>
  <c r="R448" s="1"/>
  <c r="S448" s="1"/>
  <c r="Q450"/>
  <c r="R450" s="1"/>
  <c r="S450" s="1"/>
  <c r="Q452"/>
  <c r="R452" s="1"/>
  <c r="S452" s="1"/>
  <c r="Q454"/>
  <c r="R454" s="1"/>
  <c r="S454" s="1"/>
  <c r="Q456"/>
  <c r="R456" s="1"/>
  <c r="S456" s="1"/>
  <c r="Q458"/>
  <c r="R458" s="1"/>
  <c r="S458" s="1"/>
  <c r="Q460"/>
  <c r="R460" s="1"/>
  <c r="S460" s="1"/>
  <c r="Q462"/>
  <c r="R462" s="1"/>
  <c r="S462" s="1"/>
  <c r="Q464"/>
  <c r="R464" s="1"/>
  <c r="S464" s="1"/>
  <c r="Q466"/>
  <c r="R466" s="1"/>
  <c r="S466" s="1"/>
  <c r="Q468"/>
  <c r="R468" s="1"/>
  <c r="S468" s="1"/>
  <c r="Q470"/>
  <c r="R470" s="1"/>
  <c r="S470" s="1"/>
  <c r="Q472"/>
  <c r="R472" s="1"/>
  <c r="S472" s="1"/>
  <c r="Q474"/>
  <c r="R474" s="1"/>
  <c r="S474" s="1"/>
  <c r="Q476"/>
  <c r="R476" s="1"/>
  <c r="S476" s="1"/>
  <c r="Q478"/>
  <c r="R478" s="1"/>
  <c r="S478" s="1"/>
  <c r="Q480"/>
  <c r="R480" s="1"/>
  <c r="S480" s="1"/>
  <c r="Q482"/>
  <c r="R482" s="1"/>
  <c r="S482" s="1"/>
  <c r="Q484"/>
  <c r="R484" s="1"/>
  <c r="S484" s="1"/>
  <c r="Q486"/>
  <c r="R486" s="1"/>
  <c r="S486" s="1"/>
  <c r="Q488"/>
  <c r="R488" s="1"/>
  <c r="S488" s="1"/>
  <c r="Q490"/>
  <c r="R490" s="1"/>
  <c r="S490" s="1"/>
  <c r="Q492"/>
  <c r="R492" s="1"/>
  <c r="S492" s="1"/>
  <c r="Q494"/>
  <c r="R494" s="1"/>
  <c r="S494" s="1"/>
  <c r="Q496"/>
  <c r="R496" s="1"/>
  <c r="S496" s="1"/>
  <c r="Q498"/>
  <c r="R498" s="1"/>
  <c r="S498" s="1"/>
  <c r="Q500"/>
  <c r="R500" s="1"/>
  <c r="S500" s="1"/>
  <c r="Q502"/>
  <c r="R502" s="1"/>
  <c r="S502" s="1"/>
  <c r="Q504"/>
  <c r="R504" s="1"/>
  <c r="S504" s="1"/>
  <c r="Q506"/>
  <c r="R506" s="1"/>
  <c r="S506" s="1"/>
  <c r="Q508"/>
  <c r="R508" s="1"/>
  <c r="S508" s="1"/>
  <c r="Q510"/>
  <c r="R510" s="1"/>
  <c r="S510" s="1"/>
  <c r="Q512"/>
  <c r="R512" s="1"/>
  <c r="S512" s="1"/>
  <c r="Q514"/>
  <c r="R514" s="1"/>
  <c r="S514" s="1"/>
  <c r="Q516"/>
  <c r="R516" s="1"/>
  <c r="S516" s="1"/>
  <c r="Q518"/>
  <c r="R518" s="1"/>
  <c r="S518" s="1"/>
  <c r="Q520"/>
  <c r="R520" s="1"/>
  <c r="S520" s="1"/>
  <c r="Q522"/>
  <c r="R522" s="1"/>
  <c r="S522" s="1"/>
  <c r="Q525"/>
  <c r="R525" s="1"/>
  <c r="S525" s="1"/>
  <c r="Q526"/>
  <c r="R526" s="1"/>
  <c r="S526" s="1"/>
  <c r="Q529"/>
  <c r="R529" s="1"/>
  <c r="S529" s="1"/>
  <c r="Q530"/>
  <c r="R530" s="1"/>
  <c r="S530" s="1"/>
  <c r="Q533"/>
  <c r="R533" s="1"/>
  <c r="S533" s="1"/>
  <c r="Q534"/>
  <c r="R534" s="1"/>
  <c r="S534" s="1"/>
  <c r="Q537"/>
  <c r="R537" s="1"/>
  <c r="S537" s="1"/>
  <c r="Q538"/>
  <c r="R538" s="1"/>
  <c r="S538" s="1"/>
  <c r="Q541"/>
  <c r="R541" s="1"/>
  <c r="S541" s="1"/>
  <c r="Q543"/>
  <c r="R543" s="1"/>
  <c r="S543" s="1"/>
  <c r="Q545"/>
  <c r="R545" s="1"/>
  <c r="S545" s="1"/>
  <c r="Q547"/>
  <c r="R547" s="1"/>
  <c r="S547" s="1"/>
  <c r="Q549"/>
  <c r="R549" s="1"/>
  <c r="S549" s="1"/>
  <c r="Q551"/>
  <c r="R551" s="1"/>
  <c r="S551" s="1"/>
  <c r="Q553"/>
  <c r="R553" s="1"/>
  <c r="S553" s="1"/>
  <c r="Q555"/>
  <c r="R555" s="1"/>
  <c r="S555" s="1"/>
  <c r="Q557"/>
  <c r="R557" s="1"/>
  <c r="S557" s="1"/>
  <c r="Q559"/>
  <c r="R559" s="1"/>
  <c r="S559" s="1"/>
  <c r="Q561"/>
  <c r="R561" s="1"/>
  <c r="S561" s="1"/>
  <c r="Q563"/>
  <c r="R563" s="1"/>
  <c r="S563" s="1"/>
  <c r="Q565"/>
  <c r="R565" s="1"/>
  <c r="S565" s="1"/>
  <c r="Q567"/>
  <c r="R567" s="1"/>
  <c r="S567" s="1"/>
  <c r="Q569"/>
  <c r="R569" s="1"/>
  <c r="S569" s="1"/>
  <c r="Q571"/>
  <c r="R571" s="1"/>
  <c r="S571" s="1"/>
  <c r="Q573"/>
  <c r="R573" s="1"/>
  <c r="S573" s="1"/>
  <c r="Q575"/>
  <c r="R575" s="1"/>
  <c r="S575" s="1"/>
  <c r="Q577"/>
  <c r="R577" s="1"/>
  <c r="S577" s="1"/>
  <c r="Q579"/>
  <c r="R579" s="1"/>
  <c r="S579" s="1"/>
  <c r="Q581"/>
  <c r="R581" s="1"/>
  <c r="S581" s="1"/>
  <c r="Q583"/>
  <c r="R583" s="1"/>
  <c r="S583" s="1"/>
  <c r="Q585"/>
  <c r="R585" s="1"/>
  <c r="S585" s="1"/>
  <c r="Q587"/>
  <c r="R587" s="1"/>
  <c r="S587" s="1"/>
  <c r="Q589"/>
  <c r="R589" s="1"/>
  <c r="S589" s="1"/>
  <c r="Q591"/>
  <c r="R591" s="1"/>
  <c r="S591" s="1"/>
  <c r="Q593"/>
  <c r="R593" s="1"/>
  <c r="S593" s="1"/>
  <c r="Q595"/>
  <c r="R595" s="1"/>
  <c r="S595" s="1"/>
  <c r="Q597"/>
  <c r="R597" s="1"/>
  <c r="S597" s="1"/>
  <c r="Q599"/>
  <c r="R599" s="1"/>
  <c r="S599" s="1"/>
  <c r="Q601"/>
  <c r="R601" s="1"/>
  <c r="S601" s="1"/>
  <c r="Q603"/>
  <c r="R603" s="1"/>
  <c r="S603" s="1"/>
  <c r="Q605"/>
  <c r="R605" s="1"/>
  <c r="S605" s="1"/>
  <c r="Q607"/>
  <c r="R607" s="1"/>
  <c r="S607" s="1"/>
  <c r="Q609"/>
  <c r="R609" s="1"/>
  <c r="S609" s="1"/>
  <c r="Q611"/>
  <c r="R611" s="1"/>
  <c r="S611" s="1"/>
  <c r="Q613"/>
  <c r="R613" s="1"/>
  <c r="S613" s="1"/>
  <c r="Q615"/>
  <c r="R615" s="1"/>
  <c r="S615" s="1"/>
  <c r="Q617"/>
  <c r="R617" s="1"/>
  <c r="S617" s="1"/>
  <c r="Q619"/>
  <c r="R619" s="1"/>
  <c r="S619" s="1"/>
  <c r="Q621"/>
  <c r="R621" s="1"/>
  <c r="S621" s="1"/>
  <c r="Q623"/>
  <c r="R623" s="1"/>
  <c r="S623" s="1"/>
  <c r="Q625"/>
  <c r="R625" s="1"/>
  <c r="S625" s="1"/>
  <c r="Q627"/>
  <c r="R627" s="1"/>
  <c r="S627" s="1"/>
  <c r="Q629"/>
  <c r="R629" s="1"/>
  <c r="S629" s="1"/>
  <c r="Q631"/>
  <c r="R631" s="1"/>
  <c r="S631" s="1"/>
  <c r="Q633"/>
  <c r="R633" s="1"/>
  <c r="S633" s="1"/>
  <c r="Q635"/>
  <c r="R635" s="1"/>
  <c r="S635" s="1"/>
  <c r="Q637"/>
  <c r="R637" s="1"/>
  <c r="S637" s="1"/>
  <c r="Q639"/>
  <c r="R639" s="1"/>
  <c r="S639" s="1"/>
  <c r="Q641"/>
  <c r="R641" s="1"/>
  <c r="S641" s="1"/>
  <c r="Q643"/>
  <c r="R643" s="1"/>
  <c r="S643" s="1"/>
  <c r="Q645"/>
  <c r="R645" s="1"/>
  <c r="S645" s="1"/>
  <c r="Q647"/>
  <c r="R647" s="1"/>
  <c r="S647" s="1"/>
  <c r="Q649"/>
  <c r="R649" s="1"/>
  <c r="S649" s="1"/>
  <c r="Q651"/>
  <c r="R651" s="1"/>
  <c r="S651" s="1"/>
  <c r="Q653"/>
  <c r="R653" s="1"/>
  <c r="S653" s="1"/>
  <c r="Q655"/>
  <c r="R655" s="1"/>
  <c r="S655" s="1"/>
  <c r="Q657"/>
  <c r="R657" s="1"/>
  <c r="S657" s="1"/>
  <c r="Q659"/>
  <c r="R659" s="1"/>
  <c r="S659" s="1"/>
  <c r="Q661"/>
  <c r="R661" s="1"/>
  <c r="S661" s="1"/>
  <c r="Q663"/>
  <c r="R663" s="1"/>
  <c r="S663" s="1"/>
  <c r="Q665"/>
  <c r="R665" s="1"/>
  <c r="S665" s="1"/>
  <c r="Q667"/>
  <c r="R667" s="1"/>
  <c r="S667" s="1"/>
  <c r="Q669"/>
  <c r="R669" s="1"/>
  <c r="S669" s="1"/>
  <c r="Q671"/>
  <c r="R671" s="1"/>
  <c r="S671" s="1"/>
  <c r="Q673"/>
  <c r="R673" s="1"/>
  <c r="S673" s="1"/>
  <c r="Q675"/>
  <c r="R675" s="1"/>
  <c r="S675" s="1"/>
  <c r="Q677"/>
  <c r="R677" s="1"/>
  <c r="S677" s="1"/>
  <c r="Q679"/>
  <c r="R679" s="1"/>
  <c r="S679" s="1"/>
  <c r="Q681"/>
  <c r="R681" s="1"/>
  <c r="S681" s="1"/>
  <c r="Q683"/>
  <c r="R683" s="1"/>
  <c r="S683" s="1"/>
  <c r="Q685"/>
  <c r="R685" s="1"/>
  <c r="S685" s="1"/>
  <c r="Q687"/>
  <c r="R687" s="1"/>
  <c r="S687" s="1"/>
  <c r="Q689"/>
  <c r="R689" s="1"/>
  <c r="S689" s="1"/>
  <c r="Q691"/>
  <c r="R691" s="1"/>
  <c r="S691" s="1"/>
  <c r="Q693"/>
  <c r="R693" s="1"/>
  <c r="S693" s="1"/>
  <c r="Q695"/>
  <c r="R695" s="1"/>
  <c r="S695" s="1"/>
  <c r="Q696"/>
  <c r="R696" s="1"/>
  <c r="S696" s="1"/>
  <c r="Q699"/>
  <c r="R699" s="1"/>
  <c r="S699" s="1"/>
  <c r="Q700"/>
  <c r="R700" s="1"/>
  <c r="S700" s="1"/>
  <c r="Q703"/>
  <c r="R703" s="1"/>
  <c r="S703" s="1"/>
  <c r="Q705"/>
  <c r="R705" s="1"/>
  <c r="S705" s="1"/>
  <c r="Q707"/>
  <c r="R707" s="1"/>
  <c r="S707" s="1"/>
  <c r="Q709"/>
  <c r="R709" s="1"/>
  <c r="S709" s="1"/>
  <c r="Q711"/>
  <c r="R711" s="1"/>
  <c r="S711" s="1"/>
  <c r="Q713"/>
  <c r="R713" s="1"/>
  <c r="S713" s="1"/>
  <c r="Q715"/>
  <c r="R715" s="1"/>
  <c r="S715" s="1"/>
  <c r="Q717"/>
  <c r="R717" s="1"/>
  <c r="S717" s="1"/>
  <c r="Q719"/>
  <c r="R719" s="1"/>
  <c r="S719" s="1"/>
  <c r="Q721"/>
  <c r="R721" s="1"/>
  <c r="S721" s="1"/>
  <c r="Q723"/>
  <c r="R723" s="1"/>
  <c r="S723" s="1"/>
  <c r="Q725"/>
  <c r="R725" s="1"/>
  <c r="S725" s="1"/>
  <c r="Q727"/>
  <c r="R727" s="1"/>
  <c r="S727" s="1"/>
  <c r="Q729"/>
  <c r="R729" s="1"/>
  <c r="S729" s="1"/>
  <c r="P221"/>
  <c r="P223"/>
  <c r="P225"/>
  <c r="P227"/>
  <c r="P229"/>
  <c r="P231"/>
  <c r="P233"/>
  <c r="P235"/>
  <c r="P237"/>
  <c r="P239"/>
  <c r="P241"/>
  <c r="P242"/>
  <c r="P245"/>
  <c r="P246"/>
  <c r="P249"/>
  <c r="P251"/>
  <c r="P253"/>
  <c r="P255"/>
  <c r="P257"/>
  <c r="P259"/>
  <c r="P261"/>
  <c r="P263"/>
  <c r="P265"/>
  <c r="P267"/>
  <c r="P269"/>
  <c r="P271"/>
  <c r="P273"/>
  <c r="P275"/>
  <c r="P277"/>
  <c r="P279"/>
  <c r="P281"/>
  <c r="P283"/>
  <c r="P285"/>
  <c r="P287"/>
  <c r="P289"/>
  <c r="P291"/>
  <c r="P293"/>
  <c r="P295"/>
  <c r="P297"/>
  <c r="P299"/>
  <c r="P301"/>
  <c r="P303"/>
  <c r="P305"/>
  <c r="P307"/>
  <c r="P309"/>
  <c r="P311"/>
  <c r="P313"/>
  <c r="P315"/>
  <c r="P317"/>
  <c r="P319"/>
  <c r="P321"/>
  <c r="P323"/>
  <c r="P325"/>
  <c r="P327"/>
  <c r="P329"/>
  <c r="P331"/>
  <c r="P333"/>
  <c r="P335"/>
  <c r="P337"/>
  <c r="P339"/>
  <c r="P341"/>
  <c r="P343"/>
  <c r="P345"/>
  <c r="P347"/>
  <c r="P349"/>
  <c r="P351"/>
  <c r="P353"/>
  <c r="P355"/>
  <c r="P357"/>
  <c r="P359"/>
  <c r="P361"/>
  <c r="P363"/>
  <c r="P365"/>
  <c r="P367"/>
  <c r="P369"/>
  <c r="P371"/>
  <c r="P373"/>
  <c r="P375"/>
  <c r="P377"/>
  <c r="P379"/>
  <c r="P381"/>
  <c r="P383"/>
  <c r="P385"/>
  <c r="P387"/>
  <c r="P389"/>
  <c r="P392"/>
  <c r="P393"/>
  <c r="P396"/>
  <c r="P397"/>
  <c r="P400"/>
  <c r="P401"/>
  <c r="P403"/>
  <c r="P405"/>
  <c r="P407"/>
  <c r="P409"/>
  <c r="P411"/>
  <c r="P413"/>
  <c r="P415"/>
  <c r="P417"/>
  <c r="P419"/>
  <c r="P421"/>
  <c r="P423"/>
  <c r="P425"/>
  <c r="P427"/>
  <c r="P429"/>
  <c r="P431"/>
  <c r="P433"/>
  <c r="P435"/>
  <c r="P437"/>
  <c r="P439"/>
  <c r="P441"/>
  <c r="P443"/>
  <c r="P445"/>
  <c r="P447"/>
  <c r="P449"/>
  <c r="P451"/>
  <c r="P453"/>
  <c r="P455"/>
  <c r="P457"/>
  <c r="P459"/>
  <c r="P461"/>
  <c r="P463"/>
  <c r="P465"/>
  <c r="P467"/>
  <c r="P469"/>
  <c r="P471"/>
  <c r="P473"/>
  <c r="P475"/>
  <c r="P477"/>
  <c r="P479"/>
  <c r="P481"/>
  <c r="P483"/>
  <c r="P485"/>
  <c r="P487"/>
  <c r="P489"/>
  <c r="P491"/>
  <c r="P493"/>
  <c r="P495"/>
  <c r="P497"/>
  <c r="P499"/>
  <c r="P501"/>
  <c r="P503"/>
  <c r="P505"/>
  <c r="P507"/>
  <c r="P509"/>
  <c r="P511"/>
  <c r="P513"/>
  <c r="P515"/>
  <c r="P517"/>
  <c r="P519"/>
  <c r="P521"/>
  <c r="P523"/>
  <c r="P524"/>
  <c r="P527"/>
  <c r="P528"/>
  <c r="P531"/>
  <c r="P532"/>
  <c r="P535"/>
  <c r="P536"/>
  <c r="P539"/>
  <c r="P540"/>
  <c r="P542"/>
  <c r="P544"/>
  <c r="P546"/>
  <c r="P548"/>
  <c r="P550"/>
  <c r="P552"/>
  <c r="P554"/>
  <c r="P556"/>
  <c r="P558"/>
  <c r="P560"/>
  <c r="P562"/>
  <c r="P564"/>
  <c r="P566"/>
  <c r="P568"/>
  <c r="P570"/>
  <c r="P572"/>
  <c r="P574"/>
  <c r="P576"/>
  <c r="P578"/>
  <c r="P580"/>
  <c r="P582"/>
  <c r="P584"/>
  <c r="P586"/>
  <c r="P588"/>
  <c r="P590"/>
  <c r="P592"/>
  <c r="P594"/>
  <c r="P596"/>
  <c r="P598"/>
  <c r="P600"/>
  <c r="P602"/>
  <c r="P604"/>
  <c r="P606"/>
  <c r="P608"/>
  <c r="P610"/>
  <c r="P612"/>
  <c r="P614"/>
  <c r="P616"/>
  <c r="P618"/>
  <c r="P620"/>
  <c r="P622"/>
  <c r="P624"/>
  <c r="P626"/>
  <c r="P628"/>
  <c r="P630"/>
  <c r="P632"/>
  <c r="P634"/>
  <c r="P636"/>
  <c r="P638"/>
  <c r="P640"/>
  <c r="P642"/>
  <c r="P644"/>
  <c r="P646"/>
  <c r="P648"/>
  <c r="P650"/>
  <c r="P652"/>
  <c r="P654"/>
  <c r="P656"/>
  <c r="P658"/>
  <c r="P660"/>
  <c r="P662"/>
  <c r="P664"/>
  <c r="P666"/>
  <c r="P668"/>
  <c r="P670"/>
  <c r="P672"/>
  <c r="P674"/>
  <c r="P676"/>
  <c r="P678"/>
  <c r="P680"/>
  <c r="P682"/>
  <c r="P684"/>
  <c r="P686"/>
  <c r="P688"/>
  <c r="P690"/>
  <c r="P692"/>
  <c r="P694"/>
  <c r="P697"/>
  <c r="P698"/>
  <c r="P701"/>
  <c r="P702"/>
  <c r="P704"/>
  <c r="P706"/>
  <c r="P708"/>
  <c r="P710"/>
  <c r="P712"/>
  <c r="P714"/>
  <c r="P716"/>
  <c r="P718"/>
  <c r="P720"/>
  <c r="P722"/>
  <c r="P724"/>
  <c r="P726"/>
  <c r="P728"/>
  <c r="P730"/>
  <c r="Y6" i="43"/>
  <c r="Z6" s="1"/>
  <c r="AA6" s="1"/>
  <c r="X6" i="42"/>
  <c r="Y6" s="1"/>
  <c r="Z6" s="1"/>
  <c r="AA6" s="1"/>
  <c r="Z6" i="41"/>
  <c r="AA6" s="1"/>
  <c r="AB6" s="1"/>
  <c r="P6" i="32"/>
  <c r="AE6"/>
  <c r="AB6"/>
  <c r="D2"/>
  <c r="U213"/>
  <c r="V213" s="1"/>
  <c r="W213" s="1"/>
  <c r="U215"/>
  <c r="V215" s="1"/>
  <c r="W215" s="1"/>
  <c r="U218"/>
  <c r="V218" s="1"/>
  <c r="W218" s="1"/>
  <c r="U220"/>
  <c r="V220" s="1"/>
  <c r="W220" s="1"/>
  <c r="U222"/>
  <c r="V222" s="1"/>
  <c r="W222" s="1"/>
  <c r="U224"/>
  <c r="V224" s="1"/>
  <c r="W224" s="1"/>
  <c r="U226"/>
  <c r="V226" s="1"/>
  <c r="W226" s="1"/>
  <c r="U228"/>
  <c r="V228" s="1"/>
  <c r="W228" s="1"/>
  <c r="R6"/>
  <c r="S6" s="1"/>
  <c r="U380"/>
  <c r="V380" s="1"/>
  <c r="W380" s="1"/>
  <c r="U382"/>
  <c r="V382" s="1"/>
  <c r="W382" s="1"/>
  <c r="U384"/>
  <c r="V384" s="1"/>
  <c r="W384" s="1"/>
  <c r="U386"/>
  <c r="V386" s="1"/>
  <c r="W386" s="1"/>
  <c r="U388"/>
  <c r="V388" s="1"/>
  <c r="W388" s="1"/>
  <c r="U390"/>
  <c r="V390" s="1"/>
  <c r="W390" s="1"/>
  <c r="U392"/>
  <c r="V392" s="1"/>
  <c r="W392" s="1"/>
  <c r="U394"/>
  <c r="V394" s="1"/>
  <c r="W394" s="1"/>
  <c r="U396"/>
  <c r="V396" s="1"/>
  <c r="W396" s="1"/>
  <c r="U398"/>
  <c r="V398" s="1"/>
  <c r="W398" s="1"/>
  <c r="U517"/>
  <c r="V517" s="1"/>
  <c r="W517" s="1"/>
  <c r="U603"/>
  <c r="V603" s="1"/>
  <c r="W603" s="1"/>
  <c r="U619"/>
  <c r="V619" s="1"/>
  <c r="W619" s="1"/>
  <c r="U621"/>
  <c r="V621" s="1"/>
  <c r="W621" s="1"/>
  <c r="U679"/>
  <c r="V679" s="1"/>
  <c r="W679" s="1"/>
  <c r="U727"/>
  <c r="V727" s="1"/>
  <c r="W727" s="1"/>
  <c r="U694"/>
  <c r="V694" s="1"/>
  <c r="W694" s="1"/>
  <c r="U696"/>
  <c r="V696" s="1"/>
  <c r="W696" s="1"/>
  <c r="U698"/>
  <c r="V698" s="1"/>
  <c r="W698" s="1"/>
  <c r="U700"/>
  <c r="V700" s="1"/>
  <c r="W700" s="1"/>
  <c r="U702"/>
  <c r="V702" s="1"/>
  <c r="W702" s="1"/>
  <c r="U704"/>
  <c r="V704" s="1"/>
  <c r="W704" s="1"/>
  <c r="U706"/>
  <c r="V706" s="1"/>
  <c r="W706" s="1"/>
  <c r="U708"/>
  <c r="V708" s="1"/>
  <c r="W708" s="1"/>
  <c r="U710"/>
  <c r="V710" s="1"/>
  <c r="W710" s="1"/>
  <c r="U712"/>
  <c r="V712" s="1"/>
  <c r="W712" s="1"/>
  <c r="U714"/>
  <c r="V714" s="1"/>
  <c r="W714" s="1"/>
  <c r="U716"/>
  <c r="V716" s="1"/>
  <c r="W716" s="1"/>
  <c r="U718"/>
  <c r="V718" s="1"/>
  <c r="W718" s="1"/>
  <c r="U720"/>
  <c r="V720" s="1"/>
  <c r="W720" s="1"/>
  <c r="U722"/>
  <c r="V722" s="1"/>
  <c r="W722" s="1"/>
  <c r="U724"/>
  <c r="V724" s="1"/>
  <c r="W724" s="1"/>
  <c r="U726"/>
  <c r="V726" s="1"/>
  <c r="W726" s="1"/>
  <c r="U187" i="30"/>
  <c r="V187" s="1"/>
  <c r="W187" s="1"/>
  <c r="U233"/>
  <c r="V233" s="1"/>
  <c r="W233" s="1"/>
  <c r="U235"/>
  <c r="V235" s="1"/>
  <c r="W235" s="1"/>
  <c r="U237"/>
  <c r="V237" s="1"/>
  <c r="W237" s="1"/>
  <c r="U239"/>
  <c r="V239" s="1"/>
  <c r="W239" s="1"/>
  <c r="U241"/>
  <c r="V241" s="1"/>
  <c r="W241" s="1"/>
  <c r="U243"/>
  <c r="V243" s="1"/>
  <c r="W243" s="1"/>
  <c r="U245"/>
  <c r="V245" s="1"/>
  <c r="W245" s="1"/>
  <c r="P6"/>
  <c r="U39"/>
  <c r="V39" s="1"/>
  <c r="W39" s="1"/>
  <c r="U41"/>
  <c r="V41" s="1"/>
  <c r="W41" s="1"/>
  <c r="U300"/>
  <c r="V300" s="1"/>
  <c r="W300" s="1"/>
  <c r="U302"/>
  <c r="V302" s="1"/>
  <c r="W302" s="1"/>
  <c r="U304"/>
  <c r="V304" s="1"/>
  <c r="W304" s="1"/>
  <c r="U306"/>
  <c r="V306" s="1"/>
  <c r="W306" s="1"/>
  <c r="U60"/>
  <c r="V60" s="1"/>
  <c r="W60" s="1"/>
  <c r="R6"/>
  <c r="S6" s="1"/>
  <c r="U172"/>
  <c r="V172" s="1"/>
  <c r="W172" s="1"/>
  <c r="U174"/>
  <c r="V174" s="1"/>
  <c r="W174" s="1"/>
  <c r="U176"/>
  <c r="V176" s="1"/>
  <c r="W176" s="1"/>
  <c r="U178"/>
  <c r="V178" s="1"/>
  <c r="W178" s="1"/>
  <c r="U180"/>
  <c r="V180" s="1"/>
  <c r="W180" s="1"/>
  <c r="U182"/>
  <c r="V182" s="1"/>
  <c r="W182" s="1"/>
  <c r="U184"/>
  <c r="V184" s="1"/>
  <c r="W184" s="1"/>
  <c r="U186"/>
  <c r="V186" s="1"/>
  <c r="W186" s="1"/>
  <c r="U231"/>
  <c r="V231" s="1"/>
  <c r="W231" s="1"/>
  <c r="U368"/>
  <c r="V368" s="1"/>
  <c r="W368" s="1"/>
  <c r="P6" i="24"/>
  <c r="U589"/>
  <c r="V589" s="1"/>
  <c r="W589" s="1"/>
  <c r="U373"/>
  <c r="V373" s="1"/>
  <c r="W373" s="1"/>
  <c r="U375"/>
  <c r="V375" s="1"/>
  <c r="W375" s="1"/>
  <c r="U377"/>
  <c r="V377" s="1"/>
  <c r="W377" s="1"/>
  <c r="U379"/>
  <c r="V379" s="1"/>
  <c r="W379" s="1"/>
  <c r="U381"/>
  <c r="V381" s="1"/>
  <c r="W381" s="1"/>
  <c r="AD6"/>
  <c r="AE6"/>
  <c r="U241"/>
  <c r="V241" s="1"/>
  <c r="W241" s="1"/>
  <c r="U383"/>
  <c r="V383" s="1"/>
  <c r="W383" s="1"/>
  <c r="U588"/>
  <c r="V588" s="1"/>
  <c r="W588" s="1"/>
  <c r="P6" i="25"/>
  <c r="AD6"/>
  <c r="R6"/>
  <c r="S6" s="1"/>
  <c r="X6" s="1"/>
  <c r="AE6"/>
  <c r="U336" i="23"/>
  <c r="V336" s="1"/>
  <c r="W336" s="1"/>
  <c r="U267"/>
  <c r="V267" s="1"/>
  <c r="W267" s="1"/>
  <c r="U97"/>
  <c r="V97" s="1"/>
  <c r="W97" s="1"/>
  <c r="U99"/>
  <c r="V99" s="1"/>
  <c r="W99" s="1"/>
  <c r="U101"/>
  <c r="V101" s="1"/>
  <c r="W101" s="1"/>
  <c r="U103"/>
  <c r="V103" s="1"/>
  <c r="W103" s="1"/>
  <c r="U173"/>
  <c r="V173" s="1"/>
  <c r="W173" s="1"/>
  <c r="U175"/>
  <c r="V175" s="1"/>
  <c r="W175" s="1"/>
  <c r="U177"/>
  <c r="V177" s="1"/>
  <c r="W177" s="1"/>
  <c r="U179"/>
  <c r="V179" s="1"/>
  <c r="W179" s="1"/>
  <c r="U181"/>
  <c r="V181" s="1"/>
  <c r="W181" s="1"/>
  <c r="U183"/>
  <c r="V183" s="1"/>
  <c r="W183" s="1"/>
  <c r="U185"/>
  <c r="V185" s="1"/>
  <c r="W185" s="1"/>
  <c r="U187"/>
  <c r="V187" s="1"/>
  <c r="W187" s="1"/>
  <c r="AF6"/>
  <c r="U7"/>
  <c r="V7" s="1"/>
  <c r="W7" s="1"/>
  <c r="U13"/>
  <c r="V13" s="1"/>
  <c r="W13" s="1"/>
  <c r="U20"/>
  <c r="V20" s="1"/>
  <c r="W20" s="1"/>
  <c r="U30"/>
  <c r="V30" s="1"/>
  <c r="W30" s="1"/>
  <c r="U33"/>
  <c r="V33" s="1"/>
  <c r="W33" s="1"/>
  <c r="U35"/>
  <c r="V35" s="1"/>
  <c r="W35" s="1"/>
  <c r="U37"/>
  <c r="V37" s="1"/>
  <c r="W37" s="1"/>
  <c r="U46"/>
  <c r="V46" s="1"/>
  <c r="W46" s="1"/>
  <c r="R6"/>
  <c r="S6" s="1"/>
  <c r="X6" s="1"/>
  <c r="U105"/>
  <c r="V105" s="1"/>
  <c r="W105" s="1"/>
  <c r="U520" i="2"/>
  <c r="V520" s="1"/>
  <c r="W520" s="1"/>
  <c r="P6"/>
  <c r="U326"/>
  <c r="V326" s="1"/>
  <c r="W326" s="1"/>
  <c r="U328"/>
  <c r="V328" s="1"/>
  <c r="W328" s="1"/>
  <c r="U330"/>
  <c r="V330" s="1"/>
  <c r="W330" s="1"/>
  <c r="U332"/>
  <c r="V332" s="1"/>
  <c r="W332" s="1"/>
  <c r="U334"/>
  <c r="V334" s="1"/>
  <c r="W334" s="1"/>
  <c r="R6"/>
  <c r="S6" s="1"/>
  <c r="U19"/>
  <c r="V19" s="1"/>
  <c r="W19" s="1"/>
  <c r="U21"/>
  <c r="V21" s="1"/>
  <c r="W21" s="1"/>
  <c r="U23"/>
  <c r="V23" s="1"/>
  <c r="W23" s="1"/>
  <c r="U25"/>
  <c r="V25" s="1"/>
  <c r="W25" s="1"/>
  <c r="U27"/>
  <c r="V27" s="1"/>
  <c r="W27" s="1"/>
  <c r="U152"/>
  <c r="V152" s="1"/>
  <c r="W152" s="1"/>
  <c r="U154"/>
  <c r="V154" s="1"/>
  <c r="W154" s="1"/>
  <c r="U156"/>
  <c r="V156" s="1"/>
  <c r="W156" s="1"/>
  <c r="U16"/>
  <c r="V16" s="1"/>
  <c r="W16" s="1"/>
  <c r="U18"/>
  <c r="V18" s="1"/>
  <c r="W18" s="1"/>
  <c r="S6" i="19"/>
  <c r="T6" s="1"/>
  <c r="V305"/>
  <c r="W305" s="1"/>
  <c r="X305" s="1"/>
  <c r="V300"/>
  <c r="W300" s="1"/>
  <c r="X300" s="1"/>
  <c r="V302"/>
  <c r="W302" s="1"/>
  <c r="X302" s="1"/>
  <c r="V304"/>
  <c r="W304" s="1"/>
  <c r="X304" s="1"/>
  <c r="V306"/>
  <c r="W306" s="1"/>
  <c r="X306" s="1"/>
  <c r="V245"/>
  <c r="W245" s="1"/>
  <c r="X245" s="1"/>
  <c r="V247"/>
  <c r="W247" s="1"/>
  <c r="X247" s="1"/>
  <c r="V249"/>
  <c r="W249" s="1"/>
  <c r="X249" s="1"/>
  <c r="V251"/>
  <c r="W251" s="1"/>
  <c r="X251" s="1"/>
  <c r="V253"/>
  <c r="W253" s="1"/>
  <c r="X253" s="1"/>
  <c r="V255"/>
  <c r="W255" s="1"/>
  <c r="X255" s="1"/>
  <c r="V257"/>
  <c r="W257" s="1"/>
  <c r="X257" s="1"/>
  <c r="V259"/>
  <c r="W259" s="1"/>
  <c r="X259" s="1"/>
  <c r="V261"/>
  <c r="W261" s="1"/>
  <c r="X261" s="1"/>
  <c r="V263"/>
  <c r="W263" s="1"/>
  <c r="X263" s="1"/>
  <c r="V265"/>
  <c r="W265" s="1"/>
  <c r="X265" s="1"/>
  <c r="V267"/>
  <c r="W267" s="1"/>
  <c r="X267" s="1"/>
  <c r="V269"/>
  <c r="W269" s="1"/>
  <c r="X269" s="1"/>
  <c r="V271"/>
  <c r="W271" s="1"/>
  <c r="X271" s="1"/>
  <c r="V273"/>
  <c r="W273" s="1"/>
  <c r="X273" s="1"/>
  <c r="V275"/>
  <c r="W275" s="1"/>
  <c r="X275" s="1"/>
  <c r="V277"/>
  <c r="W277" s="1"/>
  <c r="X277" s="1"/>
  <c r="V279"/>
  <c r="W279" s="1"/>
  <c r="X279" s="1"/>
  <c r="V281"/>
  <c r="W281" s="1"/>
  <c r="X281" s="1"/>
  <c r="V283"/>
  <c r="W283" s="1"/>
  <c r="X283" s="1"/>
  <c r="V285"/>
  <c r="W285" s="1"/>
  <c r="X285" s="1"/>
  <c r="V287"/>
  <c r="W287" s="1"/>
  <c r="X287" s="1"/>
  <c r="V289"/>
  <c r="W289" s="1"/>
  <c r="X289" s="1"/>
  <c r="V291"/>
  <c r="W291" s="1"/>
  <c r="X291" s="1"/>
  <c r="V293"/>
  <c r="W293" s="1"/>
  <c r="X293" s="1"/>
  <c r="V295"/>
  <c r="W295" s="1"/>
  <c r="X295" s="1"/>
  <c r="V297"/>
  <c r="W297" s="1"/>
  <c r="X297" s="1"/>
  <c r="P6"/>
  <c r="V7"/>
  <c r="W7" s="1"/>
  <c r="X7" s="1"/>
  <c r="V9"/>
  <c r="W9" s="1"/>
  <c r="X9" s="1"/>
  <c r="V11"/>
  <c r="W11" s="1"/>
  <c r="X11" s="1"/>
  <c r="V13"/>
  <c r="W13" s="1"/>
  <c r="X13" s="1"/>
  <c r="V15"/>
  <c r="W15" s="1"/>
  <c r="X15" s="1"/>
  <c r="V17"/>
  <c r="W17" s="1"/>
  <c r="X17" s="1"/>
  <c r="V19"/>
  <c r="W19" s="1"/>
  <c r="X19" s="1"/>
  <c r="V21"/>
  <c r="W21" s="1"/>
  <c r="X21" s="1"/>
  <c r="V23"/>
  <c r="W23" s="1"/>
  <c r="X23" s="1"/>
  <c r="V25"/>
  <c r="W25" s="1"/>
  <c r="X25" s="1"/>
  <c r="V27"/>
  <c r="W27" s="1"/>
  <c r="X27" s="1"/>
  <c r="V29"/>
  <c r="W29" s="1"/>
  <c r="X29" s="1"/>
  <c r="V31"/>
  <c r="W31" s="1"/>
  <c r="X31" s="1"/>
  <c r="V33"/>
  <c r="W33" s="1"/>
  <c r="X33" s="1"/>
  <c r="V35"/>
  <c r="W35" s="1"/>
  <c r="X35" s="1"/>
  <c r="V37"/>
  <c r="W37" s="1"/>
  <c r="X37" s="1"/>
  <c r="V39"/>
  <c r="W39" s="1"/>
  <c r="X39" s="1"/>
  <c r="V41"/>
  <c r="W41" s="1"/>
  <c r="X41" s="1"/>
  <c r="V43"/>
  <c r="W43" s="1"/>
  <c r="X43" s="1"/>
  <c r="V45"/>
  <c r="W45" s="1"/>
  <c r="X45" s="1"/>
  <c r="V47"/>
  <c r="W47" s="1"/>
  <c r="X47" s="1"/>
  <c r="V49"/>
  <c r="W49" s="1"/>
  <c r="X49" s="1"/>
  <c r="V51"/>
  <c r="W51" s="1"/>
  <c r="X51" s="1"/>
  <c r="V53"/>
  <c r="W53" s="1"/>
  <c r="X53" s="1"/>
  <c r="V55"/>
  <c r="W55" s="1"/>
  <c r="X55" s="1"/>
  <c r="V57"/>
  <c r="W57" s="1"/>
  <c r="X57" s="1"/>
  <c r="V59"/>
  <c r="W59" s="1"/>
  <c r="X59" s="1"/>
  <c r="V60"/>
  <c r="W60" s="1"/>
  <c r="X60" s="1"/>
  <c r="V61"/>
  <c r="W61" s="1"/>
  <c r="X61" s="1"/>
  <c r="V62"/>
  <c r="W62" s="1"/>
  <c r="X62" s="1"/>
  <c r="V63"/>
  <c r="W63" s="1"/>
  <c r="X63" s="1"/>
  <c r="V64"/>
  <c r="W64" s="1"/>
  <c r="X64" s="1"/>
  <c r="V65"/>
  <c r="W65" s="1"/>
  <c r="X65" s="1"/>
  <c r="V66"/>
  <c r="W66" s="1"/>
  <c r="X66" s="1"/>
  <c r="V67"/>
  <c r="W67" s="1"/>
  <c r="X67" s="1"/>
  <c r="V68"/>
  <c r="W68" s="1"/>
  <c r="X68" s="1"/>
  <c r="V69"/>
  <c r="W69" s="1"/>
  <c r="X69" s="1"/>
  <c r="V70"/>
  <c r="W70" s="1"/>
  <c r="X70" s="1"/>
  <c r="V71"/>
  <c r="W71" s="1"/>
  <c r="X71" s="1"/>
  <c r="V72"/>
  <c r="W72" s="1"/>
  <c r="X72" s="1"/>
  <c r="V73"/>
  <c r="W73" s="1"/>
  <c r="X73" s="1"/>
  <c r="V74"/>
  <c r="W74" s="1"/>
  <c r="X74" s="1"/>
  <c r="V75"/>
  <c r="W75" s="1"/>
  <c r="X75" s="1"/>
  <c r="V76"/>
  <c r="W76" s="1"/>
  <c r="X76" s="1"/>
  <c r="V77"/>
  <c r="W77" s="1"/>
  <c r="X77" s="1"/>
  <c r="V78"/>
  <c r="W78" s="1"/>
  <c r="X78" s="1"/>
  <c r="V79"/>
  <c r="W79" s="1"/>
  <c r="X79" s="1"/>
  <c r="V80"/>
  <c r="W80" s="1"/>
  <c r="X80" s="1"/>
  <c r="V81"/>
  <c r="W81" s="1"/>
  <c r="X81" s="1"/>
  <c r="V82"/>
  <c r="W82" s="1"/>
  <c r="X82" s="1"/>
  <c r="V83"/>
  <c r="W83" s="1"/>
  <c r="X83" s="1"/>
  <c r="V84"/>
  <c r="W84" s="1"/>
  <c r="X84" s="1"/>
  <c r="V85"/>
  <c r="W85" s="1"/>
  <c r="X85" s="1"/>
  <c r="V86"/>
  <c r="W86" s="1"/>
  <c r="X86" s="1"/>
  <c r="V87"/>
  <c r="W87" s="1"/>
  <c r="X87" s="1"/>
  <c r="V88"/>
  <c r="W88" s="1"/>
  <c r="X88" s="1"/>
  <c r="V89"/>
  <c r="W89" s="1"/>
  <c r="X89" s="1"/>
  <c r="V90"/>
  <c r="W90" s="1"/>
  <c r="X90" s="1"/>
  <c r="V91"/>
  <c r="W91" s="1"/>
  <c r="X91" s="1"/>
  <c r="V92"/>
  <c r="W92" s="1"/>
  <c r="X92" s="1"/>
  <c r="V93"/>
  <c r="W93" s="1"/>
  <c r="X93" s="1"/>
  <c r="V94"/>
  <c r="W94" s="1"/>
  <c r="X94" s="1"/>
  <c r="V95"/>
  <c r="W95" s="1"/>
  <c r="X95" s="1"/>
  <c r="V96"/>
  <c r="W96" s="1"/>
  <c r="X96" s="1"/>
  <c r="V97"/>
  <c r="W97" s="1"/>
  <c r="X97" s="1"/>
  <c r="V98"/>
  <c r="W98" s="1"/>
  <c r="X98" s="1"/>
  <c r="V99"/>
  <c r="W99" s="1"/>
  <c r="X99" s="1"/>
  <c r="V100"/>
  <c r="W100" s="1"/>
  <c r="X100" s="1"/>
  <c r="V101"/>
  <c r="W101" s="1"/>
  <c r="X101" s="1"/>
  <c r="V102"/>
  <c r="W102" s="1"/>
  <c r="X102" s="1"/>
  <c r="V103"/>
  <c r="W103" s="1"/>
  <c r="X103" s="1"/>
  <c r="V104"/>
  <c r="W104" s="1"/>
  <c r="X104" s="1"/>
  <c r="V105"/>
  <c r="W105" s="1"/>
  <c r="X105" s="1"/>
  <c r="V106"/>
  <c r="W106" s="1"/>
  <c r="X106" s="1"/>
  <c r="V107"/>
  <c r="W107" s="1"/>
  <c r="X107" s="1"/>
  <c r="V108"/>
  <c r="W108" s="1"/>
  <c r="X108" s="1"/>
  <c r="V109"/>
  <c r="W109" s="1"/>
  <c r="X109" s="1"/>
  <c r="V110"/>
  <c r="W110" s="1"/>
  <c r="X110" s="1"/>
  <c r="V111"/>
  <c r="W111" s="1"/>
  <c r="X111" s="1"/>
  <c r="V112"/>
  <c r="W112" s="1"/>
  <c r="X112" s="1"/>
  <c r="V113"/>
  <c r="W113" s="1"/>
  <c r="X113" s="1"/>
  <c r="V114"/>
  <c r="W114" s="1"/>
  <c r="X114" s="1"/>
  <c r="V115"/>
  <c r="W115" s="1"/>
  <c r="X115" s="1"/>
  <c r="V116"/>
  <c r="W116" s="1"/>
  <c r="X116" s="1"/>
  <c r="V117"/>
  <c r="W117" s="1"/>
  <c r="X117" s="1"/>
  <c r="V118"/>
  <c r="W118" s="1"/>
  <c r="X118" s="1"/>
  <c r="V119"/>
  <c r="W119" s="1"/>
  <c r="X119" s="1"/>
  <c r="V120"/>
  <c r="W120" s="1"/>
  <c r="X120" s="1"/>
  <c r="V121"/>
  <c r="W121" s="1"/>
  <c r="X121" s="1"/>
  <c r="V122"/>
  <c r="W122" s="1"/>
  <c r="X122" s="1"/>
  <c r="V123"/>
  <c r="W123" s="1"/>
  <c r="X123" s="1"/>
  <c r="V124"/>
  <c r="W124" s="1"/>
  <c r="X124" s="1"/>
  <c r="V125"/>
  <c r="W125" s="1"/>
  <c r="X125" s="1"/>
  <c r="V126"/>
  <c r="W126" s="1"/>
  <c r="X126" s="1"/>
  <c r="V127"/>
  <c r="W127" s="1"/>
  <c r="X127" s="1"/>
  <c r="V128"/>
  <c r="W128" s="1"/>
  <c r="X128" s="1"/>
  <c r="V129"/>
  <c r="W129" s="1"/>
  <c r="X129" s="1"/>
  <c r="V130"/>
  <c r="W130" s="1"/>
  <c r="X130" s="1"/>
  <c r="V131"/>
  <c r="W131" s="1"/>
  <c r="X131" s="1"/>
  <c r="V132"/>
  <c r="W132" s="1"/>
  <c r="X132" s="1"/>
  <c r="V133"/>
  <c r="W133" s="1"/>
  <c r="X133" s="1"/>
  <c r="V134"/>
  <c r="W134" s="1"/>
  <c r="X134" s="1"/>
  <c r="V135"/>
  <c r="W135" s="1"/>
  <c r="X135" s="1"/>
  <c r="V136"/>
  <c r="W136" s="1"/>
  <c r="X136" s="1"/>
  <c r="V137"/>
  <c r="W137" s="1"/>
  <c r="X137" s="1"/>
  <c r="V138"/>
  <c r="W138" s="1"/>
  <c r="X138" s="1"/>
  <c r="V139"/>
  <c r="W139" s="1"/>
  <c r="X139" s="1"/>
  <c r="V140"/>
  <c r="W140" s="1"/>
  <c r="X140" s="1"/>
  <c r="V141"/>
  <c r="W141" s="1"/>
  <c r="X141" s="1"/>
  <c r="V142"/>
  <c r="W142" s="1"/>
  <c r="X142" s="1"/>
  <c r="V143"/>
  <c r="W143" s="1"/>
  <c r="X143" s="1"/>
  <c r="V144"/>
  <c r="W144" s="1"/>
  <c r="X144" s="1"/>
  <c r="V145"/>
  <c r="W145" s="1"/>
  <c r="X145" s="1"/>
  <c r="V146"/>
  <c r="W146" s="1"/>
  <c r="X146" s="1"/>
  <c r="V147"/>
  <c r="W147" s="1"/>
  <c r="X147" s="1"/>
  <c r="V148"/>
  <c r="W148" s="1"/>
  <c r="X148" s="1"/>
  <c r="V149"/>
  <c r="W149" s="1"/>
  <c r="X149" s="1"/>
  <c r="V150"/>
  <c r="W150" s="1"/>
  <c r="X150" s="1"/>
  <c r="V151"/>
  <c r="W151" s="1"/>
  <c r="X151" s="1"/>
  <c r="V152"/>
  <c r="W152" s="1"/>
  <c r="X152" s="1"/>
  <c r="V153"/>
  <c r="W153" s="1"/>
  <c r="X153" s="1"/>
  <c r="V154"/>
  <c r="W154" s="1"/>
  <c r="X154" s="1"/>
  <c r="V155"/>
  <c r="W155" s="1"/>
  <c r="X155" s="1"/>
  <c r="V156"/>
  <c r="W156" s="1"/>
  <c r="X156" s="1"/>
  <c r="V157"/>
  <c r="W157" s="1"/>
  <c r="X157" s="1"/>
  <c r="V158"/>
  <c r="W158" s="1"/>
  <c r="X158" s="1"/>
  <c r="V159"/>
  <c r="W159" s="1"/>
  <c r="X159" s="1"/>
  <c r="V160"/>
  <c r="W160" s="1"/>
  <c r="X160" s="1"/>
  <c r="V161"/>
  <c r="W161" s="1"/>
  <c r="X161" s="1"/>
  <c r="V162"/>
  <c r="W162" s="1"/>
  <c r="X162" s="1"/>
  <c r="V163"/>
  <c r="W163" s="1"/>
  <c r="X163" s="1"/>
  <c r="V164"/>
  <c r="W164" s="1"/>
  <c r="X164" s="1"/>
  <c r="V165"/>
  <c r="W165" s="1"/>
  <c r="X165" s="1"/>
  <c r="V166"/>
  <c r="W166" s="1"/>
  <c r="X166" s="1"/>
  <c r="V167"/>
  <c r="W167" s="1"/>
  <c r="X167" s="1"/>
  <c r="V168"/>
  <c r="W168" s="1"/>
  <c r="X168" s="1"/>
  <c r="V169"/>
  <c r="W169" s="1"/>
  <c r="X169" s="1"/>
  <c r="V170"/>
  <c r="W170" s="1"/>
  <c r="X170" s="1"/>
  <c r="V171"/>
  <c r="W171" s="1"/>
  <c r="X171" s="1"/>
  <c r="V172"/>
  <c r="W172" s="1"/>
  <c r="X172" s="1"/>
  <c r="V173"/>
  <c r="W173" s="1"/>
  <c r="X173" s="1"/>
  <c r="V174"/>
  <c r="W174" s="1"/>
  <c r="X174" s="1"/>
  <c r="V175"/>
  <c r="W175" s="1"/>
  <c r="X175" s="1"/>
  <c r="V176"/>
  <c r="W176" s="1"/>
  <c r="X176" s="1"/>
  <c r="V177"/>
  <c r="W177" s="1"/>
  <c r="X177" s="1"/>
  <c r="V178"/>
  <c r="W178" s="1"/>
  <c r="X178" s="1"/>
  <c r="V179"/>
  <c r="W179" s="1"/>
  <c r="X179" s="1"/>
  <c r="V180"/>
  <c r="W180" s="1"/>
  <c r="X180" s="1"/>
  <c r="V181"/>
  <c r="W181" s="1"/>
  <c r="X181" s="1"/>
  <c r="V182"/>
  <c r="W182" s="1"/>
  <c r="X182" s="1"/>
  <c r="V183"/>
  <c r="W183" s="1"/>
  <c r="X183" s="1"/>
  <c r="V184"/>
  <c r="W184" s="1"/>
  <c r="X184" s="1"/>
  <c r="V185"/>
  <c r="W185" s="1"/>
  <c r="X185" s="1"/>
  <c r="V186"/>
  <c r="W186" s="1"/>
  <c r="X186" s="1"/>
  <c r="V187"/>
  <c r="W187" s="1"/>
  <c r="X187" s="1"/>
  <c r="V188"/>
  <c r="W188" s="1"/>
  <c r="X188" s="1"/>
  <c r="V189"/>
  <c r="W189" s="1"/>
  <c r="X189" s="1"/>
  <c r="V190"/>
  <c r="W190" s="1"/>
  <c r="X190" s="1"/>
  <c r="V191"/>
  <c r="W191" s="1"/>
  <c r="X191" s="1"/>
  <c r="V192"/>
  <c r="W192" s="1"/>
  <c r="X192" s="1"/>
  <c r="V193"/>
  <c r="W193" s="1"/>
  <c r="X193" s="1"/>
  <c r="V194"/>
  <c r="W194" s="1"/>
  <c r="X194" s="1"/>
  <c r="V196"/>
  <c r="W196" s="1"/>
  <c r="X196" s="1"/>
  <c r="V198"/>
  <c r="W198" s="1"/>
  <c r="X198" s="1"/>
  <c r="V200"/>
  <c r="W200" s="1"/>
  <c r="X200" s="1"/>
  <c r="V202"/>
  <c r="W202" s="1"/>
  <c r="X202" s="1"/>
  <c r="V204"/>
  <c r="W204" s="1"/>
  <c r="X204" s="1"/>
  <c r="V206"/>
  <c r="W206" s="1"/>
  <c r="X206" s="1"/>
  <c r="V208"/>
  <c r="W208" s="1"/>
  <c r="X208" s="1"/>
  <c r="V210"/>
  <c r="W210" s="1"/>
  <c r="X210" s="1"/>
  <c r="V212"/>
  <c r="W212" s="1"/>
  <c r="X212" s="1"/>
  <c r="V214"/>
  <c r="W214" s="1"/>
  <c r="X214" s="1"/>
  <c r="V216"/>
  <c r="W216" s="1"/>
  <c r="X216" s="1"/>
  <c r="V218"/>
  <c r="W218" s="1"/>
  <c r="X218" s="1"/>
  <c r="V220"/>
  <c r="W220" s="1"/>
  <c r="X220" s="1"/>
  <c r="V222"/>
  <c r="W222" s="1"/>
  <c r="X222" s="1"/>
  <c r="V224"/>
  <c r="W224" s="1"/>
  <c r="X224" s="1"/>
  <c r="V226"/>
  <c r="W226" s="1"/>
  <c r="X226" s="1"/>
  <c r="V228"/>
  <c r="W228" s="1"/>
  <c r="X228" s="1"/>
  <c r="V230"/>
  <c r="W230" s="1"/>
  <c r="X230" s="1"/>
  <c r="V232"/>
  <c r="W232" s="1"/>
  <c r="X232" s="1"/>
  <c r="V234"/>
  <c r="W234" s="1"/>
  <c r="X234" s="1"/>
  <c r="V236"/>
  <c r="W236" s="1"/>
  <c r="X236" s="1"/>
  <c r="V238"/>
  <c r="W238" s="1"/>
  <c r="X238" s="1"/>
  <c r="V240"/>
  <c r="W240" s="1"/>
  <c r="X240" s="1"/>
  <c r="V243"/>
  <c r="W243" s="1"/>
  <c r="X243" s="1"/>
  <c r="V244"/>
  <c r="W244" s="1"/>
  <c r="X244" s="1"/>
  <c r="V246"/>
  <c r="W246" s="1"/>
  <c r="X246" s="1"/>
  <c r="V248"/>
  <c r="W248" s="1"/>
  <c r="X248" s="1"/>
  <c r="V250"/>
  <c r="W250" s="1"/>
  <c r="X250" s="1"/>
  <c r="V252"/>
  <c r="W252" s="1"/>
  <c r="X252" s="1"/>
  <c r="V254"/>
  <c r="W254" s="1"/>
  <c r="X254" s="1"/>
  <c r="V256"/>
  <c r="W256" s="1"/>
  <c r="X256" s="1"/>
  <c r="V258"/>
  <c r="W258" s="1"/>
  <c r="X258" s="1"/>
  <c r="V260"/>
  <c r="W260" s="1"/>
  <c r="X260" s="1"/>
  <c r="V262"/>
  <c r="W262" s="1"/>
  <c r="X262" s="1"/>
  <c r="V264"/>
  <c r="W264" s="1"/>
  <c r="X264" s="1"/>
  <c r="V266"/>
  <c r="W266" s="1"/>
  <c r="X266" s="1"/>
  <c r="V268"/>
  <c r="W268" s="1"/>
  <c r="X268" s="1"/>
  <c r="V270"/>
  <c r="W270" s="1"/>
  <c r="X270" s="1"/>
  <c r="V272"/>
  <c r="W272" s="1"/>
  <c r="X272" s="1"/>
  <c r="V274"/>
  <c r="W274" s="1"/>
  <c r="X274" s="1"/>
  <c r="V276"/>
  <c r="W276" s="1"/>
  <c r="X276" s="1"/>
  <c r="V278"/>
  <c r="W278" s="1"/>
  <c r="X278" s="1"/>
  <c r="V280"/>
  <c r="W280" s="1"/>
  <c r="X280" s="1"/>
  <c r="V282"/>
  <c r="W282" s="1"/>
  <c r="X282" s="1"/>
  <c r="V284"/>
  <c r="W284" s="1"/>
  <c r="X284" s="1"/>
  <c r="V286"/>
  <c r="W286" s="1"/>
  <c r="X286" s="1"/>
  <c r="V288"/>
  <c r="W288" s="1"/>
  <c r="X288" s="1"/>
  <c r="V290"/>
  <c r="W290" s="1"/>
  <c r="X290" s="1"/>
  <c r="V292"/>
  <c r="W292" s="1"/>
  <c r="X292" s="1"/>
  <c r="V294"/>
  <c r="W294" s="1"/>
  <c r="X294" s="1"/>
  <c r="V296"/>
  <c r="W296" s="1"/>
  <c r="X296" s="1"/>
  <c r="V298"/>
  <c r="W298" s="1"/>
  <c r="X298" s="1"/>
  <c r="V8"/>
  <c r="W8" s="1"/>
  <c r="X8" s="1"/>
  <c r="V10"/>
  <c r="W10" s="1"/>
  <c r="X10" s="1"/>
  <c r="V12"/>
  <c r="W12" s="1"/>
  <c r="X12" s="1"/>
  <c r="V14"/>
  <c r="W14" s="1"/>
  <c r="X14" s="1"/>
  <c r="V16"/>
  <c r="W16" s="1"/>
  <c r="X16" s="1"/>
  <c r="V18"/>
  <c r="W18" s="1"/>
  <c r="X18" s="1"/>
  <c r="V20"/>
  <c r="W20" s="1"/>
  <c r="X20" s="1"/>
  <c r="V22"/>
  <c r="W22" s="1"/>
  <c r="X22" s="1"/>
  <c r="V24"/>
  <c r="W24" s="1"/>
  <c r="X24" s="1"/>
  <c r="V26"/>
  <c r="W26" s="1"/>
  <c r="X26" s="1"/>
  <c r="V28"/>
  <c r="W28" s="1"/>
  <c r="X28" s="1"/>
  <c r="V30"/>
  <c r="W30" s="1"/>
  <c r="X30" s="1"/>
  <c r="V32"/>
  <c r="W32" s="1"/>
  <c r="X32" s="1"/>
  <c r="V34"/>
  <c r="W34" s="1"/>
  <c r="X34" s="1"/>
  <c r="V36"/>
  <c r="W36" s="1"/>
  <c r="X36" s="1"/>
  <c r="V38"/>
  <c r="W38" s="1"/>
  <c r="X38" s="1"/>
  <c r="V40"/>
  <c r="W40" s="1"/>
  <c r="X40" s="1"/>
  <c r="V42"/>
  <c r="W42" s="1"/>
  <c r="X42" s="1"/>
  <c r="V44"/>
  <c r="W44" s="1"/>
  <c r="X44" s="1"/>
  <c r="V46"/>
  <c r="W46" s="1"/>
  <c r="X46" s="1"/>
  <c r="V48"/>
  <c r="W48" s="1"/>
  <c r="X48" s="1"/>
  <c r="V50"/>
  <c r="W50" s="1"/>
  <c r="X50" s="1"/>
  <c r="V52"/>
  <c r="W52" s="1"/>
  <c r="X52" s="1"/>
  <c r="V54"/>
  <c r="W54" s="1"/>
  <c r="X54" s="1"/>
  <c r="V56"/>
  <c r="W56" s="1"/>
  <c r="X56" s="1"/>
  <c r="V58"/>
  <c r="W58" s="1"/>
  <c r="X58" s="1"/>
  <c r="V195"/>
  <c r="W195" s="1"/>
  <c r="X195" s="1"/>
  <c r="V197"/>
  <c r="W197" s="1"/>
  <c r="X197" s="1"/>
  <c r="V199"/>
  <c r="W199" s="1"/>
  <c r="X199" s="1"/>
  <c r="V201"/>
  <c r="W201" s="1"/>
  <c r="X201" s="1"/>
  <c r="V203"/>
  <c r="W203" s="1"/>
  <c r="X203" s="1"/>
  <c r="V205"/>
  <c r="W205" s="1"/>
  <c r="X205" s="1"/>
  <c r="V207"/>
  <c r="W207" s="1"/>
  <c r="X207" s="1"/>
  <c r="V209"/>
  <c r="W209" s="1"/>
  <c r="X209" s="1"/>
  <c r="V211"/>
  <c r="W211" s="1"/>
  <c r="X211" s="1"/>
  <c r="V213"/>
  <c r="W213" s="1"/>
  <c r="X213" s="1"/>
  <c r="V215"/>
  <c r="W215" s="1"/>
  <c r="X215" s="1"/>
  <c r="V217"/>
  <c r="W217" s="1"/>
  <c r="X217" s="1"/>
  <c r="V219"/>
  <c r="W219" s="1"/>
  <c r="X219" s="1"/>
  <c r="V221"/>
  <c r="W221" s="1"/>
  <c r="X221" s="1"/>
  <c r="V223"/>
  <c r="W223" s="1"/>
  <c r="X223" s="1"/>
  <c r="V225"/>
  <c r="W225" s="1"/>
  <c r="X225" s="1"/>
  <c r="V227"/>
  <c r="W227" s="1"/>
  <c r="X227" s="1"/>
  <c r="V229"/>
  <c r="W229" s="1"/>
  <c r="X229" s="1"/>
  <c r="V231"/>
  <c r="W231" s="1"/>
  <c r="X231" s="1"/>
  <c r="V233"/>
  <c r="W233" s="1"/>
  <c r="X233" s="1"/>
  <c r="V235"/>
  <c r="W235" s="1"/>
  <c r="X235" s="1"/>
  <c r="V237"/>
  <c r="W237" s="1"/>
  <c r="X237" s="1"/>
  <c r="V239"/>
  <c r="W239" s="1"/>
  <c r="X239" s="1"/>
  <c r="V241"/>
  <c r="W241" s="1"/>
  <c r="X241" s="1"/>
  <c r="V242"/>
  <c r="W242" s="1"/>
  <c r="X242" s="1"/>
  <c r="P6" i="18"/>
  <c r="Y6" i="19"/>
  <c r="AG6"/>
  <c r="AF6" i="18"/>
  <c r="P6" i="4"/>
  <c r="U20"/>
  <c r="V20" s="1"/>
  <c r="W20" s="1"/>
  <c r="U22"/>
  <c r="V22" s="1"/>
  <c r="W22" s="1"/>
  <c r="U24"/>
  <c r="V24" s="1"/>
  <c r="W24" s="1"/>
  <c r="U26"/>
  <c r="V26" s="1"/>
  <c r="W26" s="1"/>
  <c r="U28"/>
  <c r="V28" s="1"/>
  <c r="W28" s="1"/>
  <c r="U30"/>
  <c r="V30" s="1"/>
  <c r="W30" s="1"/>
  <c r="U44"/>
  <c r="V44" s="1"/>
  <c r="W44" s="1"/>
  <c r="U46"/>
  <c r="V46" s="1"/>
  <c r="W46" s="1"/>
  <c r="U48"/>
  <c r="V48" s="1"/>
  <c r="W48" s="1"/>
  <c r="U50"/>
  <c r="V50" s="1"/>
  <c r="W50" s="1"/>
  <c r="U52"/>
  <c r="V52" s="1"/>
  <c r="W52" s="1"/>
  <c r="U54"/>
  <c r="V54" s="1"/>
  <c r="W54" s="1"/>
  <c r="U103"/>
  <c r="V103" s="1"/>
  <c r="W103" s="1"/>
  <c r="U105"/>
  <c r="V105" s="1"/>
  <c r="W105" s="1"/>
  <c r="U107"/>
  <c r="V107" s="1"/>
  <c r="W107" s="1"/>
  <c r="U109"/>
  <c r="V109" s="1"/>
  <c r="W109" s="1"/>
  <c r="U111"/>
  <c r="V111" s="1"/>
  <c r="W111" s="1"/>
  <c r="U113"/>
  <c r="V113" s="1"/>
  <c r="W113" s="1"/>
  <c r="U115"/>
  <c r="V115" s="1"/>
  <c r="W115" s="1"/>
  <c r="U117"/>
  <c r="V117" s="1"/>
  <c r="W117" s="1"/>
  <c r="U119"/>
  <c r="V119" s="1"/>
  <c r="W119" s="1"/>
  <c r="U121"/>
  <c r="V121" s="1"/>
  <c r="W121" s="1"/>
  <c r="U123"/>
  <c r="V123" s="1"/>
  <c r="W123" s="1"/>
  <c r="U125"/>
  <c r="V125" s="1"/>
  <c r="W125" s="1"/>
  <c r="U157"/>
  <c r="V157" s="1"/>
  <c r="W157" s="1"/>
  <c r="U225"/>
  <c r="V225" s="1"/>
  <c r="W225" s="1"/>
  <c r="U227"/>
  <c r="V227" s="1"/>
  <c r="W227" s="1"/>
  <c r="U229"/>
  <c r="V229" s="1"/>
  <c r="W229" s="1"/>
  <c r="U231"/>
  <c r="V231" s="1"/>
  <c r="W231" s="1"/>
  <c r="U267"/>
  <c r="V267" s="1"/>
  <c r="W267" s="1"/>
  <c r="AF6"/>
  <c r="U65"/>
  <c r="V65" s="1"/>
  <c r="W65" s="1"/>
  <c r="U68"/>
  <c r="V68" s="1"/>
  <c r="W68" s="1"/>
  <c r="U70"/>
  <c r="V70" s="1"/>
  <c r="W70" s="1"/>
  <c r="R6"/>
  <c r="S6" s="1"/>
  <c r="U128"/>
  <c r="V128" s="1"/>
  <c r="W128" s="1"/>
  <c r="U130"/>
  <c r="V130" s="1"/>
  <c r="W130" s="1"/>
  <c r="U132"/>
  <c r="V132" s="1"/>
  <c r="W132" s="1"/>
  <c r="U134"/>
  <c r="V134" s="1"/>
  <c r="W134" s="1"/>
  <c r="U136"/>
  <c r="V136" s="1"/>
  <c r="W136" s="1"/>
  <c r="U138"/>
  <c r="V138" s="1"/>
  <c r="W138" s="1"/>
  <c r="U140"/>
  <c r="V140" s="1"/>
  <c r="W140" s="1"/>
  <c r="U142"/>
  <c r="V142" s="1"/>
  <c r="W142" s="1"/>
  <c r="U144"/>
  <c r="V144" s="1"/>
  <c r="W144" s="1"/>
  <c r="U146"/>
  <c r="V146" s="1"/>
  <c r="W146" s="1"/>
  <c r="U148"/>
  <c r="V148" s="1"/>
  <c r="W148" s="1"/>
  <c r="U150"/>
  <c r="V150" s="1"/>
  <c r="W150" s="1"/>
  <c r="U152"/>
  <c r="V152" s="1"/>
  <c r="W152" s="1"/>
  <c r="U154"/>
  <c r="V154" s="1"/>
  <c r="W154" s="1"/>
  <c r="U156"/>
  <c r="V156" s="1"/>
  <c r="W156" s="1"/>
  <c r="U193"/>
  <c r="V193" s="1"/>
  <c r="W193" s="1"/>
  <c r="U276"/>
  <c r="V276" s="1"/>
  <c r="W276" s="1"/>
  <c r="V339" i="9"/>
  <c r="W339" s="1"/>
  <c r="X339" s="1"/>
  <c r="X6" i="30" l="1"/>
  <c r="Y6" s="1"/>
  <c r="Z6" s="1"/>
  <c r="AA6" s="1"/>
  <c r="X6" i="32"/>
  <c r="Y6" s="1"/>
  <c r="Z6" s="1"/>
  <c r="AA6" s="1"/>
  <c r="Q1" i="18"/>
  <c r="X6"/>
  <c r="Y6" s="1"/>
  <c r="Z6" s="1"/>
  <c r="AA6" s="1"/>
  <c r="AB7" i="43"/>
  <c r="AD7" s="1"/>
  <c r="AB7" i="42"/>
  <c r="AC7" i="41"/>
  <c r="AF6" i="24"/>
  <c r="AD6" i="32"/>
  <c r="AF6" s="1"/>
  <c r="Y6" i="24"/>
  <c r="Z6" s="1"/>
  <c r="AA6" s="1"/>
  <c r="Y6" i="25"/>
  <c r="Z6" s="1"/>
  <c r="AA6" s="1"/>
  <c r="AF6"/>
  <c r="Y6" i="23"/>
  <c r="Z6" s="1"/>
  <c r="AA6" s="1"/>
  <c r="Z6" i="19"/>
  <c r="AA6" s="1"/>
  <c r="AB6" s="1"/>
  <c r="X6" i="4"/>
  <c r="Y6" s="1"/>
  <c r="Z6" s="1"/>
  <c r="AA6" s="1"/>
  <c r="X7" i="43" l="1"/>
  <c r="Y7" s="1"/>
  <c r="Z7" s="1"/>
  <c r="AA7" s="1"/>
  <c r="AD7" i="42"/>
  <c r="X7"/>
  <c r="Y7" s="1"/>
  <c r="Z7" s="1"/>
  <c r="AA7" s="1"/>
  <c r="AE7" i="41"/>
  <c r="Y7"/>
  <c r="Z7" s="1"/>
  <c r="AA7" s="1"/>
  <c r="AB7" s="1"/>
  <c r="AB7" i="32"/>
  <c r="AB7" i="30"/>
  <c r="X7" s="1"/>
  <c r="Y7" s="1"/>
  <c r="Z7" s="1"/>
  <c r="AA7" s="1"/>
  <c r="AB7" i="24"/>
  <c r="X7" s="1"/>
  <c r="AB7" i="25"/>
  <c r="AB7" i="23"/>
  <c r="AC7" i="19"/>
  <c r="AB7" i="18"/>
  <c r="AB7" i="4"/>
  <c r="AB8" i="43" l="1"/>
  <c r="AB8" i="42"/>
  <c r="AC8" i="41"/>
  <c r="AD7" i="32"/>
  <c r="X7"/>
  <c r="Y7" s="1"/>
  <c r="Z7" s="1"/>
  <c r="AA7" s="1"/>
  <c r="AD7" i="30"/>
  <c r="Y7" i="24"/>
  <c r="Z7" s="1"/>
  <c r="AA7" s="1"/>
  <c r="AD7"/>
  <c r="AD7" i="25"/>
  <c r="X7"/>
  <c r="Y7" s="1"/>
  <c r="Z7" s="1"/>
  <c r="AA7" s="1"/>
  <c r="AD7" i="23"/>
  <c r="X7"/>
  <c r="Y7" s="1"/>
  <c r="Z7" s="1"/>
  <c r="AA7" s="1"/>
  <c r="Y7" i="19"/>
  <c r="X7" i="18"/>
  <c r="Y7" s="1"/>
  <c r="Z7" s="1"/>
  <c r="AA7" s="1"/>
  <c r="AE7" i="19"/>
  <c r="AD7" i="18"/>
  <c r="AD7" i="4"/>
  <c r="X7"/>
  <c r="AD8" i="43" l="1"/>
  <c r="X8"/>
  <c r="AD8" i="42"/>
  <c r="X8"/>
  <c r="AE8" i="41"/>
  <c r="Y8"/>
  <c r="AB8" i="32"/>
  <c r="AB8" i="24"/>
  <c r="AD8" s="1"/>
  <c r="AB8" i="25"/>
  <c r="AB8" i="23"/>
  <c r="Z7" i="19"/>
  <c r="AA7" s="1"/>
  <c r="AB7" s="1"/>
  <c r="Y7" i="4"/>
  <c r="Z7" s="1"/>
  <c r="AA7" s="1"/>
  <c r="AB8" s="1"/>
  <c r="Y8" i="43" l="1"/>
  <c r="Z8" s="1"/>
  <c r="AA8" s="1"/>
  <c r="Y8" i="42"/>
  <c r="Z8" s="1"/>
  <c r="AA8" s="1"/>
  <c r="Z8" i="41"/>
  <c r="AA8" s="1"/>
  <c r="AB8" s="1"/>
  <c r="AD8" i="32"/>
  <c r="X8"/>
  <c r="AB8" i="30"/>
  <c r="X8" i="24"/>
  <c r="Y8" s="1"/>
  <c r="Z8" s="1"/>
  <c r="AA8" s="1"/>
  <c r="AB9" s="1"/>
  <c r="AD8" i="25"/>
  <c r="X8"/>
  <c r="Y8" s="1"/>
  <c r="Z8" s="1"/>
  <c r="AA8" s="1"/>
  <c r="AD8" i="23"/>
  <c r="X8"/>
  <c r="Y8" s="1"/>
  <c r="Z8" s="1"/>
  <c r="AA8" s="1"/>
  <c r="AC8" i="19"/>
  <c r="AE8" s="1"/>
  <c r="AB8" i="18"/>
  <c r="AD8" i="4"/>
  <c r="X8"/>
  <c r="Y8" s="1"/>
  <c r="AB9" i="43" l="1"/>
  <c r="AB9" i="42"/>
  <c r="AC9" i="41"/>
  <c r="Y8" i="32"/>
  <c r="Z8" s="1"/>
  <c r="AA8" s="1"/>
  <c r="AD8" i="30"/>
  <c r="X8"/>
  <c r="Y8" s="1"/>
  <c r="Z8" s="1"/>
  <c r="AA8" s="1"/>
  <c r="AD9" i="24"/>
  <c r="X9"/>
  <c r="Y9" s="1"/>
  <c r="Z9" s="1"/>
  <c r="AA9" s="1"/>
  <c r="AB9" i="25"/>
  <c r="AB9" i="23"/>
  <c r="Y8" i="19"/>
  <c r="Z8" s="1"/>
  <c r="AA8" s="1"/>
  <c r="AB8" s="1"/>
  <c r="X8" i="18"/>
  <c r="Y8" s="1"/>
  <c r="Z8" s="1"/>
  <c r="AA8" s="1"/>
  <c r="AD8"/>
  <c r="Z8" i="4"/>
  <c r="AA8" s="1"/>
  <c r="B2" i="9"/>
  <c r="B2" i="8"/>
  <c r="O357" i="3"/>
  <c r="N357"/>
  <c r="Q357" s="1"/>
  <c r="R357" s="1"/>
  <c r="S357" s="1"/>
  <c r="M357"/>
  <c r="U357" s="1"/>
  <c r="V357" s="1"/>
  <c r="W357" s="1"/>
  <c r="O356"/>
  <c r="N356"/>
  <c r="Q356" s="1"/>
  <c r="M356"/>
  <c r="U356" s="1"/>
  <c r="V356" s="1"/>
  <c r="W356" s="1"/>
  <c r="O355"/>
  <c r="P355" s="1"/>
  <c r="N355"/>
  <c r="Q355" s="1"/>
  <c r="R355" s="1"/>
  <c r="S355" s="1"/>
  <c r="M355"/>
  <c r="U355" s="1"/>
  <c r="V355" s="1"/>
  <c r="W355" s="1"/>
  <c r="O354"/>
  <c r="P354" s="1"/>
  <c r="N354"/>
  <c r="Q354" s="1"/>
  <c r="R354" s="1"/>
  <c r="S354" s="1"/>
  <c r="M354"/>
  <c r="U354" s="1"/>
  <c r="V354" s="1"/>
  <c r="W354" s="1"/>
  <c r="O353"/>
  <c r="N353"/>
  <c r="Q353" s="1"/>
  <c r="R353" s="1"/>
  <c r="S353" s="1"/>
  <c r="M353"/>
  <c r="U353" s="1"/>
  <c r="V353" s="1"/>
  <c r="W353" s="1"/>
  <c r="O352"/>
  <c r="N352"/>
  <c r="Q352" s="1"/>
  <c r="M352"/>
  <c r="U352" s="1"/>
  <c r="V352" s="1"/>
  <c r="W352" s="1"/>
  <c r="O351"/>
  <c r="P351" s="1"/>
  <c r="N351"/>
  <c r="Q351" s="1"/>
  <c r="R351" s="1"/>
  <c r="S351" s="1"/>
  <c r="M351"/>
  <c r="U351" s="1"/>
  <c r="V351" s="1"/>
  <c r="W351" s="1"/>
  <c r="O350"/>
  <c r="P350" s="1"/>
  <c r="N350"/>
  <c r="Q350" s="1"/>
  <c r="R350" s="1"/>
  <c r="S350" s="1"/>
  <c r="M350"/>
  <c r="U350" s="1"/>
  <c r="V350" s="1"/>
  <c r="W350" s="1"/>
  <c r="O349"/>
  <c r="N349"/>
  <c r="Q349" s="1"/>
  <c r="R349" s="1"/>
  <c r="S349" s="1"/>
  <c r="M349"/>
  <c r="U349" s="1"/>
  <c r="V349" s="1"/>
  <c r="W349" s="1"/>
  <c r="O348"/>
  <c r="N348"/>
  <c r="Q348" s="1"/>
  <c r="M348"/>
  <c r="U348" s="1"/>
  <c r="V348" s="1"/>
  <c r="W348" s="1"/>
  <c r="O347"/>
  <c r="P347" s="1"/>
  <c r="N347"/>
  <c r="Q347" s="1"/>
  <c r="R347" s="1"/>
  <c r="S347" s="1"/>
  <c r="M347"/>
  <c r="U347" s="1"/>
  <c r="V347" s="1"/>
  <c r="W347" s="1"/>
  <c r="O346"/>
  <c r="P346" s="1"/>
  <c r="N346"/>
  <c r="Q346" s="1"/>
  <c r="R346" s="1"/>
  <c r="S346" s="1"/>
  <c r="M346"/>
  <c r="U346" s="1"/>
  <c r="V346" s="1"/>
  <c r="W346" s="1"/>
  <c r="O345"/>
  <c r="N345"/>
  <c r="Q345" s="1"/>
  <c r="R345" s="1"/>
  <c r="S345" s="1"/>
  <c r="M345"/>
  <c r="U345" s="1"/>
  <c r="V345" s="1"/>
  <c r="W345" s="1"/>
  <c r="O344"/>
  <c r="N344"/>
  <c r="Q344" s="1"/>
  <c r="M344"/>
  <c r="U344" s="1"/>
  <c r="V344" s="1"/>
  <c r="W344" s="1"/>
  <c r="O343"/>
  <c r="P343" s="1"/>
  <c r="N343"/>
  <c r="Q343" s="1"/>
  <c r="R343" s="1"/>
  <c r="S343" s="1"/>
  <c r="M343"/>
  <c r="U343" s="1"/>
  <c r="V343" s="1"/>
  <c r="W343" s="1"/>
  <c r="O342"/>
  <c r="P342" s="1"/>
  <c r="N342"/>
  <c r="Q342" s="1"/>
  <c r="R342" s="1"/>
  <c r="S342" s="1"/>
  <c r="M342"/>
  <c r="U342" s="1"/>
  <c r="V342" s="1"/>
  <c r="W342" s="1"/>
  <c r="O341"/>
  <c r="N341"/>
  <c r="Q341" s="1"/>
  <c r="R341" s="1"/>
  <c r="S341" s="1"/>
  <c r="M341"/>
  <c r="U341" s="1"/>
  <c r="V341" s="1"/>
  <c r="W341" s="1"/>
  <c r="O340"/>
  <c r="N340"/>
  <c r="Q340" s="1"/>
  <c r="M340"/>
  <c r="U340" s="1"/>
  <c r="V340" s="1"/>
  <c r="W340" s="1"/>
  <c r="O339"/>
  <c r="P339" s="1"/>
  <c r="N339"/>
  <c r="Q339" s="1"/>
  <c r="R339" s="1"/>
  <c r="S339" s="1"/>
  <c r="M339"/>
  <c r="U339" s="1"/>
  <c r="V339" s="1"/>
  <c r="W339" s="1"/>
  <c r="O338"/>
  <c r="P338" s="1"/>
  <c r="N338"/>
  <c r="Q338" s="1"/>
  <c r="R338" s="1"/>
  <c r="S338" s="1"/>
  <c r="M338"/>
  <c r="U338" s="1"/>
  <c r="V338" s="1"/>
  <c r="W338" s="1"/>
  <c r="O337"/>
  <c r="N337"/>
  <c r="Q337" s="1"/>
  <c r="R337" s="1"/>
  <c r="S337" s="1"/>
  <c r="M337"/>
  <c r="U337" s="1"/>
  <c r="V337" s="1"/>
  <c r="W337" s="1"/>
  <c r="O336"/>
  <c r="N336"/>
  <c r="Q336" s="1"/>
  <c r="M336"/>
  <c r="U336" s="1"/>
  <c r="V336" s="1"/>
  <c r="W336" s="1"/>
  <c r="O335"/>
  <c r="P335" s="1"/>
  <c r="N335"/>
  <c r="Q335" s="1"/>
  <c r="R335" s="1"/>
  <c r="S335" s="1"/>
  <c r="M335"/>
  <c r="U335" s="1"/>
  <c r="V335" s="1"/>
  <c r="W335" s="1"/>
  <c r="O334"/>
  <c r="P334" s="1"/>
  <c r="N334"/>
  <c r="Q334" s="1"/>
  <c r="R334" s="1"/>
  <c r="S334" s="1"/>
  <c r="M334"/>
  <c r="U334" s="1"/>
  <c r="V334" s="1"/>
  <c r="W334" s="1"/>
  <c r="O333"/>
  <c r="N333"/>
  <c r="Q333" s="1"/>
  <c r="R333" s="1"/>
  <c r="S333" s="1"/>
  <c r="M333"/>
  <c r="U333" s="1"/>
  <c r="V333" s="1"/>
  <c r="W333" s="1"/>
  <c r="O332"/>
  <c r="N332"/>
  <c r="Q332" s="1"/>
  <c r="M332"/>
  <c r="U332" s="1"/>
  <c r="V332" s="1"/>
  <c r="W332" s="1"/>
  <c r="O331"/>
  <c r="P331" s="1"/>
  <c r="N331"/>
  <c r="Q331" s="1"/>
  <c r="R331" s="1"/>
  <c r="S331" s="1"/>
  <c r="M331"/>
  <c r="U331" s="1"/>
  <c r="V331" s="1"/>
  <c r="W331" s="1"/>
  <c r="O330"/>
  <c r="P330" s="1"/>
  <c r="N330"/>
  <c r="Q330" s="1"/>
  <c r="R330" s="1"/>
  <c r="S330" s="1"/>
  <c r="M330"/>
  <c r="U330" s="1"/>
  <c r="V330" s="1"/>
  <c r="W330" s="1"/>
  <c r="O329"/>
  <c r="N329"/>
  <c r="Q329" s="1"/>
  <c r="R329" s="1"/>
  <c r="S329" s="1"/>
  <c r="M329"/>
  <c r="U329" s="1"/>
  <c r="V329" s="1"/>
  <c r="W329" s="1"/>
  <c r="O328"/>
  <c r="N328"/>
  <c r="Q328" s="1"/>
  <c r="M328"/>
  <c r="U328" s="1"/>
  <c r="V328" s="1"/>
  <c r="W328" s="1"/>
  <c r="O327"/>
  <c r="P327" s="1"/>
  <c r="N327"/>
  <c r="Q327" s="1"/>
  <c r="R327" s="1"/>
  <c r="S327" s="1"/>
  <c r="M327"/>
  <c r="U327" s="1"/>
  <c r="V327" s="1"/>
  <c r="W327" s="1"/>
  <c r="O326"/>
  <c r="P326" s="1"/>
  <c r="N326"/>
  <c r="Q326" s="1"/>
  <c r="R326" s="1"/>
  <c r="S326" s="1"/>
  <c r="M326"/>
  <c r="O325"/>
  <c r="N325"/>
  <c r="Q325" s="1"/>
  <c r="R325" s="1"/>
  <c r="S325" s="1"/>
  <c r="M325"/>
  <c r="U325" s="1"/>
  <c r="V325" s="1"/>
  <c r="W325" s="1"/>
  <c r="O324"/>
  <c r="N324"/>
  <c r="Q324" s="1"/>
  <c r="M324"/>
  <c r="U324" s="1"/>
  <c r="V324" s="1"/>
  <c r="W324" s="1"/>
  <c r="O323"/>
  <c r="P323" s="1"/>
  <c r="N323"/>
  <c r="Q323" s="1"/>
  <c r="R323" s="1"/>
  <c r="S323" s="1"/>
  <c r="M323"/>
  <c r="U323" s="1"/>
  <c r="V323" s="1"/>
  <c r="W323" s="1"/>
  <c r="U322"/>
  <c r="V322" s="1"/>
  <c r="W322" s="1"/>
  <c r="O322"/>
  <c r="P322" s="1"/>
  <c r="N322"/>
  <c r="Q322" s="1"/>
  <c r="R322" s="1"/>
  <c r="S322" s="1"/>
  <c r="M322"/>
  <c r="O321"/>
  <c r="P321" s="1"/>
  <c r="N321"/>
  <c r="Q321" s="1"/>
  <c r="R321" s="1"/>
  <c r="S321" s="1"/>
  <c r="M321"/>
  <c r="U321" s="1"/>
  <c r="V321" s="1"/>
  <c r="W321" s="1"/>
  <c r="O320"/>
  <c r="N320"/>
  <c r="Q320" s="1"/>
  <c r="R320" s="1"/>
  <c r="S320" s="1"/>
  <c r="M320"/>
  <c r="U320" s="1"/>
  <c r="V320" s="1"/>
  <c r="W320" s="1"/>
  <c r="O319"/>
  <c r="N319"/>
  <c r="Q319" s="1"/>
  <c r="M319"/>
  <c r="U319" s="1"/>
  <c r="V319" s="1"/>
  <c r="W319" s="1"/>
  <c r="O318"/>
  <c r="P318" s="1"/>
  <c r="N318"/>
  <c r="Q318" s="1"/>
  <c r="R318" s="1"/>
  <c r="S318" s="1"/>
  <c r="M318"/>
  <c r="U318" s="1"/>
  <c r="V318" s="1"/>
  <c r="W318" s="1"/>
  <c r="O317"/>
  <c r="P317" s="1"/>
  <c r="N317"/>
  <c r="Q317" s="1"/>
  <c r="R317" s="1"/>
  <c r="S317" s="1"/>
  <c r="M317"/>
  <c r="U317" s="1"/>
  <c r="V317" s="1"/>
  <c r="W317" s="1"/>
  <c r="O316"/>
  <c r="N316"/>
  <c r="Q316" s="1"/>
  <c r="R316" s="1"/>
  <c r="S316" s="1"/>
  <c r="M316"/>
  <c r="U316" s="1"/>
  <c r="V316" s="1"/>
  <c r="W316" s="1"/>
  <c r="O315"/>
  <c r="N315"/>
  <c r="Q315" s="1"/>
  <c r="M315"/>
  <c r="U315" s="1"/>
  <c r="V315" s="1"/>
  <c r="W315" s="1"/>
  <c r="O314"/>
  <c r="P314" s="1"/>
  <c r="N314"/>
  <c r="Q314" s="1"/>
  <c r="R314" s="1"/>
  <c r="S314" s="1"/>
  <c r="M314"/>
  <c r="U314" s="1"/>
  <c r="V314" s="1"/>
  <c r="W314" s="1"/>
  <c r="O313"/>
  <c r="P313" s="1"/>
  <c r="N313"/>
  <c r="Q313" s="1"/>
  <c r="R313" s="1"/>
  <c r="S313" s="1"/>
  <c r="M313"/>
  <c r="U313" s="1"/>
  <c r="V313" s="1"/>
  <c r="W313" s="1"/>
  <c r="O312"/>
  <c r="N312"/>
  <c r="Q312" s="1"/>
  <c r="R312" s="1"/>
  <c r="S312" s="1"/>
  <c r="M312"/>
  <c r="U312" s="1"/>
  <c r="V312" s="1"/>
  <c r="W312" s="1"/>
  <c r="O311"/>
  <c r="N311"/>
  <c r="Q311" s="1"/>
  <c r="M311"/>
  <c r="U311" s="1"/>
  <c r="V311" s="1"/>
  <c r="W311" s="1"/>
  <c r="O310"/>
  <c r="P310" s="1"/>
  <c r="N310"/>
  <c r="Q310" s="1"/>
  <c r="R310" s="1"/>
  <c r="S310" s="1"/>
  <c r="M310"/>
  <c r="U310" s="1"/>
  <c r="V310" s="1"/>
  <c r="W310" s="1"/>
  <c r="O309"/>
  <c r="P309" s="1"/>
  <c r="N309"/>
  <c r="Q309" s="1"/>
  <c r="R309" s="1"/>
  <c r="S309" s="1"/>
  <c r="M309"/>
  <c r="U309" s="1"/>
  <c r="V309" s="1"/>
  <c r="W309" s="1"/>
  <c r="O308"/>
  <c r="N308"/>
  <c r="Q308" s="1"/>
  <c r="R308" s="1"/>
  <c r="S308" s="1"/>
  <c r="M308"/>
  <c r="U308" s="1"/>
  <c r="V308" s="1"/>
  <c r="W308" s="1"/>
  <c r="O307"/>
  <c r="N307"/>
  <c r="Q307" s="1"/>
  <c r="M307"/>
  <c r="U307" s="1"/>
  <c r="V307" s="1"/>
  <c r="W307" s="1"/>
  <c r="O306"/>
  <c r="P306" s="1"/>
  <c r="N306"/>
  <c r="Q306" s="1"/>
  <c r="R306" s="1"/>
  <c r="S306" s="1"/>
  <c r="M306"/>
  <c r="U306" s="1"/>
  <c r="V306" s="1"/>
  <c r="W306" s="1"/>
  <c r="O305"/>
  <c r="P305" s="1"/>
  <c r="N305"/>
  <c r="Q305" s="1"/>
  <c r="R305" s="1"/>
  <c r="S305" s="1"/>
  <c r="M305"/>
  <c r="U305" s="1"/>
  <c r="V305" s="1"/>
  <c r="W305" s="1"/>
  <c r="O304"/>
  <c r="N304"/>
  <c r="Q304" s="1"/>
  <c r="R304" s="1"/>
  <c r="S304" s="1"/>
  <c r="M304"/>
  <c r="U304" s="1"/>
  <c r="V304" s="1"/>
  <c r="W304" s="1"/>
  <c r="O303"/>
  <c r="N303"/>
  <c r="Q303" s="1"/>
  <c r="M303"/>
  <c r="U303" s="1"/>
  <c r="V303" s="1"/>
  <c r="W303" s="1"/>
  <c r="AK293"/>
  <c r="AI293"/>
  <c r="AK292"/>
  <c r="AI292"/>
  <c r="AK291"/>
  <c r="AI291"/>
  <c r="AK290"/>
  <c r="AI290"/>
  <c r="AK289"/>
  <c r="AI289"/>
  <c r="AK288"/>
  <c r="AI288"/>
  <c r="AK287"/>
  <c r="AI287"/>
  <c r="AK286"/>
  <c r="AI286"/>
  <c r="AK285"/>
  <c r="AI285"/>
  <c r="AK284"/>
  <c r="AI284"/>
  <c r="AK283"/>
  <c r="AI283"/>
  <c r="AK282"/>
  <c r="AI282"/>
  <c r="AK281"/>
  <c r="AI281"/>
  <c r="AK280"/>
  <c r="AI280"/>
  <c r="AK279"/>
  <c r="AI279"/>
  <c r="AK278"/>
  <c r="AI278"/>
  <c r="AK277"/>
  <c r="AI277"/>
  <c r="AK276"/>
  <c r="AI276"/>
  <c r="B23"/>
  <c r="B22"/>
  <c r="B21"/>
  <c r="B20"/>
  <c r="B19"/>
  <c r="B18"/>
  <c r="B17"/>
  <c r="B16"/>
  <c r="B15"/>
  <c r="B14"/>
  <c r="B13"/>
  <c r="B12"/>
  <c r="B11"/>
  <c r="B10"/>
  <c r="B9"/>
  <c r="B8"/>
  <c r="B7"/>
  <c r="B6"/>
  <c r="B2"/>
  <c r="D2" s="1"/>
  <c r="O302" i="9"/>
  <c r="N302"/>
  <c r="M302"/>
  <c r="V302" s="1"/>
  <c r="W302" s="1"/>
  <c r="X302" s="1"/>
  <c r="O301"/>
  <c r="N301"/>
  <c r="M301"/>
  <c r="V301" s="1"/>
  <c r="W301" s="1"/>
  <c r="X301" s="1"/>
  <c r="O300"/>
  <c r="N300"/>
  <c r="M300"/>
  <c r="V300" s="1"/>
  <c r="W300" s="1"/>
  <c r="X300" s="1"/>
  <c r="O299"/>
  <c r="N299"/>
  <c r="M299"/>
  <c r="V299" s="1"/>
  <c r="W299" s="1"/>
  <c r="X299" s="1"/>
  <c r="O298"/>
  <c r="N298"/>
  <c r="M298"/>
  <c r="V298" s="1"/>
  <c r="W298" s="1"/>
  <c r="X298" s="1"/>
  <c r="O297"/>
  <c r="N297"/>
  <c r="M297"/>
  <c r="V297" s="1"/>
  <c r="W297" s="1"/>
  <c r="X297" s="1"/>
  <c r="O296"/>
  <c r="N296"/>
  <c r="M296"/>
  <c r="V296" s="1"/>
  <c r="W296" s="1"/>
  <c r="X296" s="1"/>
  <c r="O295"/>
  <c r="N295"/>
  <c r="M295"/>
  <c r="V295" s="1"/>
  <c r="W295" s="1"/>
  <c r="X295" s="1"/>
  <c r="O294"/>
  <c r="N294"/>
  <c r="M294"/>
  <c r="V294" s="1"/>
  <c r="W294" s="1"/>
  <c r="X294" s="1"/>
  <c r="O293"/>
  <c r="N293"/>
  <c r="M293"/>
  <c r="V293" s="1"/>
  <c r="W293" s="1"/>
  <c r="X293" s="1"/>
  <c r="O292"/>
  <c r="N292"/>
  <c r="M292"/>
  <c r="V292" s="1"/>
  <c r="W292" s="1"/>
  <c r="X292" s="1"/>
  <c r="O291"/>
  <c r="N291"/>
  <c r="M291"/>
  <c r="V291" s="1"/>
  <c r="W291" s="1"/>
  <c r="X291" s="1"/>
  <c r="O290"/>
  <c r="N290"/>
  <c r="M290"/>
  <c r="V290" s="1"/>
  <c r="W290" s="1"/>
  <c r="X290" s="1"/>
  <c r="O289"/>
  <c r="N289"/>
  <c r="M289"/>
  <c r="V289" s="1"/>
  <c r="W289" s="1"/>
  <c r="X289" s="1"/>
  <c r="O288"/>
  <c r="N288"/>
  <c r="M288"/>
  <c r="V288" s="1"/>
  <c r="W288" s="1"/>
  <c r="X288" s="1"/>
  <c r="O287"/>
  <c r="N287"/>
  <c r="M287"/>
  <c r="V287" s="1"/>
  <c r="W287" s="1"/>
  <c r="X287" s="1"/>
  <c r="O286"/>
  <c r="N286"/>
  <c r="M286"/>
  <c r="V286" s="1"/>
  <c r="W286" s="1"/>
  <c r="X286" s="1"/>
  <c r="O285"/>
  <c r="N285"/>
  <c r="M285"/>
  <c r="V285" s="1"/>
  <c r="W285" s="1"/>
  <c r="X285" s="1"/>
  <c r="O284"/>
  <c r="N284"/>
  <c r="M284"/>
  <c r="V284" s="1"/>
  <c r="W284" s="1"/>
  <c r="X284" s="1"/>
  <c r="O283"/>
  <c r="N283"/>
  <c r="M283"/>
  <c r="V283" s="1"/>
  <c r="W283" s="1"/>
  <c r="X283" s="1"/>
  <c r="O282"/>
  <c r="N282"/>
  <c r="M282"/>
  <c r="V282" s="1"/>
  <c r="W282" s="1"/>
  <c r="X282" s="1"/>
  <c r="O281"/>
  <c r="N281"/>
  <c r="M281"/>
  <c r="V281" s="1"/>
  <c r="W281" s="1"/>
  <c r="X281" s="1"/>
  <c r="O280"/>
  <c r="N280"/>
  <c r="M280"/>
  <c r="V280" s="1"/>
  <c r="W280" s="1"/>
  <c r="X280" s="1"/>
  <c r="O279"/>
  <c r="N279"/>
  <c r="M279"/>
  <c r="V279" s="1"/>
  <c r="W279" s="1"/>
  <c r="X279" s="1"/>
  <c r="O278"/>
  <c r="N278"/>
  <c r="M278"/>
  <c r="V278" s="1"/>
  <c r="W278" s="1"/>
  <c r="X278" s="1"/>
  <c r="O277"/>
  <c r="N277"/>
  <c r="M277"/>
  <c r="V277" s="1"/>
  <c r="W277" s="1"/>
  <c r="X277" s="1"/>
  <c r="O276"/>
  <c r="N276"/>
  <c r="M276"/>
  <c r="V276" s="1"/>
  <c r="W276" s="1"/>
  <c r="X276" s="1"/>
  <c r="O275"/>
  <c r="N275"/>
  <c r="M275"/>
  <c r="V275" s="1"/>
  <c r="W275" s="1"/>
  <c r="X275" s="1"/>
  <c r="O274"/>
  <c r="N274"/>
  <c r="M274"/>
  <c r="V274" s="1"/>
  <c r="W274" s="1"/>
  <c r="X274" s="1"/>
  <c r="O273"/>
  <c r="N273"/>
  <c r="M273"/>
  <c r="V273" s="1"/>
  <c r="W273" s="1"/>
  <c r="X273" s="1"/>
  <c r="O272"/>
  <c r="N272"/>
  <c r="M272"/>
  <c r="V272" s="1"/>
  <c r="W272" s="1"/>
  <c r="X272" s="1"/>
  <c r="O271"/>
  <c r="N271"/>
  <c r="M271"/>
  <c r="O270"/>
  <c r="N270"/>
  <c r="M270"/>
  <c r="V270" s="1"/>
  <c r="W270" s="1"/>
  <c r="X270" s="1"/>
  <c r="O269"/>
  <c r="N269"/>
  <c r="M269"/>
  <c r="O268"/>
  <c r="N268"/>
  <c r="M268"/>
  <c r="V268" s="1"/>
  <c r="W268" s="1"/>
  <c r="X268" s="1"/>
  <c r="O267"/>
  <c r="N267"/>
  <c r="M267"/>
  <c r="V267" s="1"/>
  <c r="W267" s="1"/>
  <c r="X267" s="1"/>
  <c r="O266"/>
  <c r="N266"/>
  <c r="M266"/>
  <c r="V266" s="1"/>
  <c r="W266" s="1"/>
  <c r="X266" s="1"/>
  <c r="O265"/>
  <c r="N265"/>
  <c r="M265"/>
  <c r="V265" s="1"/>
  <c r="W265" s="1"/>
  <c r="X265" s="1"/>
  <c r="O264"/>
  <c r="N264"/>
  <c r="M264"/>
  <c r="V264" s="1"/>
  <c r="W264" s="1"/>
  <c r="X264" s="1"/>
  <c r="O263"/>
  <c r="N263"/>
  <c r="M263"/>
  <c r="V263" s="1"/>
  <c r="W263" s="1"/>
  <c r="X263" s="1"/>
  <c r="O262"/>
  <c r="N262"/>
  <c r="M262"/>
  <c r="V262" s="1"/>
  <c r="W262" s="1"/>
  <c r="X262" s="1"/>
  <c r="O261"/>
  <c r="N261"/>
  <c r="M261"/>
  <c r="V261" s="1"/>
  <c r="W261" s="1"/>
  <c r="X261" s="1"/>
  <c r="O260"/>
  <c r="N260"/>
  <c r="M260"/>
  <c r="V260" s="1"/>
  <c r="W260" s="1"/>
  <c r="X260" s="1"/>
  <c r="O259"/>
  <c r="N259"/>
  <c r="M259"/>
  <c r="V259" s="1"/>
  <c r="W259" s="1"/>
  <c r="X259" s="1"/>
  <c r="O258"/>
  <c r="N258"/>
  <c r="M258"/>
  <c r="V258" s="1"/>
  <c r="W258" s="1"/>
  <c r="X258" s="1"/>
  <c r="O257"/>
  <c r="N257"/>
  <c r="M257"/>
  <c r="V257" s="1"/>
  <c r="W257" s="1"/>
  <c r="X257" s="1"/>
  <c r="O256"/>
  <c r="N256"/>
  <c r="M256"/>
  <c r="V256" s="1"/>
  <c r="W256" s="1"/>
  <c r="X256" s="1"/>
  <c r="O255"/>
  <c r="N255"/>
  <c r="M255"/>
  <c r="V255" s="1"/>
  <c r="W255" s="1"/>
  <c r="X255" s="1"/>
  <c r="O254"/>
  <c r="N254"/>
  <c r="M254"/>
  <c r="V254" s="1"/>
  <c r="W254" s="1"/>
  <c r="X254" s="1"/>
  <c r="O253"/>
  <c r="N253"/>
  <c r="M253"/>
  <c r="V253" s="1"/>
  <c r="W253" s="1"/>
  <c r="X253" s="1"/>
  <c r="O252"/>
  <c r="N252"/>
  <c r="M252"/>
  <c r="V252" s="1"/>
  <c r="W252" s="1"/>
  <c r="X252" s="1"/>
  <c r="O251"/>
  <c r="N251"/>
  <c r="M251"/>
  <c r="V251" s="1"/>
  <c r="W251" s="1"/>
  <c r="X251" s="1"/>
  <c r="O250"/>
  <c r="N250"/>
  <c r="M250"/>
  <c r="V250" s="1"/>
  <c r="W250" s="1"/>
  <c r="X250" s="1"/>
  <c r="O249"/>
  <c r="N249"/>
  <c r="M249"/>
  <c r="V249" s="1"/>
  <c r="W249" s="1"/>
  <c r="X249" s="1"/>
  <c r="O248"/>
  <c r="N248"/>
  <c r="M248"/>
  <c r="V248" s="1"/>
  <c r="W248" s="1"/>
  <c r="X248" s="1"/>
  <c r="O247"/>
  <c r="N247"/>
  <c r="M247"/>
  <c r="V247" s="1"/>
  <c r="W247" s="1"/>
  <c r="X247" s="1"/>
  <c r="O246"/>
  <c r="N246"/>
  <c r="M246"/>
  <c r="V246" s="1"/>
  <c r="W246" s="1"/>
  <c r="X246" s="1"/>
  <c r="O245"/>
  <c r="N245"/>
  <c r="M245"/>
  <c r="V245" s="1"/>
  <c r="W245" s="1"/>
  <c r="X245" s="1"/>
  <c r="O244"/>
  <c r="N244"/>
  <c r="M244"/>
  <c r="V244" s="1"/>
  <c r="W244" s="1"/>
  <c r="X244" s="1"/>
  <c r="O243"/>
  <c r="N243"/>
  <c r="M243"/>
  <c r="V243" s="1"/>
  <c r="W243" s="1"/>
  <c r="X243" s="1"/>
  <c r="O242"/>
  <c r="N242"/>
  <c r="M242"/>
  <c r="V242" s="1"/>
  <c r="W242" s="1"/>
  <c r="X242" s="1"/>
  <c r="O241"/>
  <c r="N241"/>
  <c r="M241"/>
  <c r="V241" s="1"/>
  <c r="W241" s="1"/>
  <c r="X241" s="1"/>
  <c r="O240"/>
  <c r="N240"/>
  <c r="M240"/>
  <c r="V240" s="1"/>
  <c r="W240" s="1"/>
  <c r="X240" s="1"/>
  <c r="O239"/>
  <c r="N239"/>
  <c r="M239"/>
  <c r="V239" s="1"/>
  <c r="W239" s="1"/>
  <c r="X239" s="1"/>
  <c r="O238"/>
  <c r="N238"/>
  <c r="M238"/>
  <c r="V238" s="1"/>
  <c r="W238" s="1"/>
  <c r="X238" s="1"/>
  <c r="O237"/>
  <c r="N237"/>
  <c r="M237"/>
  <c r="V237" s="1"/>
  <c r="W237" s="1"/>
  <c r="X237" s="1"/>
  <c r="O236"/>
  <c r="N236"/>
  <c r="M236"/>
  <c r="V236" s="1"/>
  <c r="W236" s="1"/>
  <c r="X236" s="1"/>
  <c r="O235"/>
  <c r="N235"/>
  <c r="M235"/>
  <c r="V235" s="1"/>
  <c r="W235" s="1"/>
  <c r="X235" s="1"/>
  <c r="O234"/>
  <c r="N234"/>
  <c r="M234"/>
  <c r="V234" s="1"/>
  <c r="W234" s="1"/>
  <c r="X234" s="1"/>
  <c r="O233"/>
  <c r="N233"/>
  <c r="M233"/>
  <c r="V233" s="1"/>
  <c r="W233" s="1"/>
  <c r="X233" s="1"/>
  <c r="O232"/>
  <c r="N232"/>
  <c r="M232"/>
  <c r="O231"/>
  <c r="N231"/>
  <c r="M231"/>
  <c r="V231" s="1"/>
  <c r="W231" s="1"/>
  <c r="X231" s="1"/>
  <c r="O230"/>
  <c r="N230"/>
  <c r="M230"/>
  <c r="O229"/>
  <c r="N229"/>
  <c r="M229"/>
  <c r="V229" s="1"/>
  <c r="W229" s="1"/>
  <c r="X229" s="1"/>
  <c r="O228"/>
  <c r="N228"/>
  <c r="M228"/>
  <c r="O227"/>
  <c r="N227"/>
  <c r="M227"/>
  <c r="V227" s="1"/>
  <c r="W227" s="1"/>
  <c r="X227" s="1"/>
  <c r="O226"/>
  <c r="N226"/>
  <c r="M226"/>
  <c r="O225"/>
  <c r="N225"/>
  <c r="M225"/>
  <c r="V225" s="1"/>
  <c r="W225" s="1"/>
  <c r="X225" s="1"/>
  <c r="O224"/>
  <c r="N224"/>
  <c r="M224"/>
  <c r="O223"/>
  <c r="N223"/>
  <c r="M223"/>
  <c r="V223" s="1"/>
  <c r="W223" s="1"/>
  <c r="X223" s="1"/>
  <c r="O222"/>
  <c r="N222"/>
  <c r="M222"/>
  <c r="V222" s="1"/>
  <c r="W222" s="1"/>
  <c r="X222" s="1"/>
  <c r="O221"/>
  <c r="N221"/>
  <c r="M221"/>
  <c r="V221" s="1"/>
  <c r="W221" s="1"/>
  <c r="X221" s="1"/>
  <c r="O220"/>
  <c r="N220"/>
  <c r="M220"/>
  <c r="V220" s="1"/>
  <c r="W220" s="1"/>
  <c r="X220" s="1"/>
  <c r="O219"/>
  <c r="N219"/>
  <c r="M219"/>
  <c r="V219" s="1"/>
  <c r="W219" s="1"/>
  <c r="X219" s="1"/>
  <c r="O218"/>
  <c r="N218"/>
  <c r="M218"/>
  <c r="V218" s="1"/>
  <c r="W218" s="1"/>
  <c r="X218" s="1"/>
  <c r="O217"/>
  <c r="N217"/>
  <c r="M217"/>
  <c r="V217" s="1"/>
  <c r="W217" s="1"/>
  <c r="X217" s="1"/>
  <c r="AF216"/>
  <c r="O216"/>
  <c r="N216"/>
  <c r="M216"/>
  <c r="V216" s="1"/>
  <c r="W216" s="1"/>
  <c r="X216" s="1"/>
  <c r="O215"/>
  <c r="N215"/>
  <c r="M215"/>
  <c r="V215" s="1"/>
  <c r="W215" s="1"/>
  <c r="X215" s="1"/>
  <c r="O214"/>
  <c r="N214"/>
  <c r="M214"/>
  <c r="V214" s="1"/>
  <c r="W214" s="1"/>
  <c r="X214" s="1"/>
  <c r="O213"/>
  <c r="N213"/>
  <c r="M213"/>
  <c r="V213" s="1"/>
  <c r="W213" s="1"/>
  <c r="X213" s="1"/>
  <c r="O212"/>
  <c r="N212"/>
  <c r="M212"/>
  <c r="V212" s="1"/>
  <c r="W212" s="1"/>
  <c r="X212" s="1"/>
  <c r="O211"/>
  <c r="N211"/>
  <c r="M211"/>
  <c r="V211" s="1"/>
  <c r="W211" s="1"/>
  <c r="X211" s="1"/>
  <c r="O210"/>
  <c r="N210"/>
  <c r="M210"/>
  <c r="V210" s="1"/>
  <c r="W210" s="1"/>
  <c r="X210" s="1"/>
  <c r="O209"/>
  <c r="N209"/>
  <c r="M209"/>
  <c r="V209" s="1"/>
  <c r="W209" s="1"/>
  <c r="X209" s="1"/>
  <c r="O208"/>
  <c r="N208"/>
  <c r="M208"/>
  <c r="V208" s="1"/>
  <c r="W208" s="1"/>
  <c r="X208" s="1"/>
  <c r="O207"/>
  <c r="N207"/>
  <c r="M207"/>
  <c r="V207" s="1"/>
  <c r="W207" s="1"/>
  <c r="X207" s="1"/>
  <c r="O206"/>
  <c r="N206"/>
  <c r="M206"/>
  <c r="V206" s="1"/>
  <c r="W206" s="1"/>
  <c r="X206" s="1"/>
  <c r="O205"/>
  <c r="N205"/>
  <c r="M205"/>
  <c r="V205" s="1"/>
  <c r="W205" s="1"/>
  <c r="X205" s="1"/>
  <c r="O204"/>
  <c r="N204"/>
  <c r="M204"/>
  <c r="V204" s="1"/>
  <c r="W204" s="1"/>
  <c r="X204" s="1"/>
  <c r="O203"/>
  <c r="N203"/>
  <c r="M203"/>
  <c r="V203" s="1"/>
  <c r="W203" s="1"/>
  <c r="X203" s="1"/>
  <c r="O202"/>
  <c r="N202"/>
  <c r="M202"/>
  <c r="V202" s="1"/>
  <c r="W202" s="1"/>
  <c r="X202" s="1"/>
  <c r="O201"/>
  <c r="N201"/>
  <c r="M201"/>
  <c r="V201" s="1"/>
  <c r="W201" s="1"/>
  <c r="X201" s="1"/>
  <c r="O200"/>
  <c r="N200"/>
  <c r="M200"/>
  <c r="V200" s="1"/>
  <c r="W200" s="1"/>
  <c r="X200" s="1"/>
  <c r="O199"/>
  <c r="N199"/>
  <c r="M199"/>
  <c r="V199" s="1"/>
  <c r="W199" s="1"/>
  <c r="X199" s="1"/>
  <c r="O198"/>
  <c r="N198"/>
  <c r="M198"/>
  <c r="V198" s="1"/>
  <c r="W198" s="1"/>
  <c r="X198" s="1"/>
  <c r="O197"/>
  <c r="N197"/>
  <c r="M197"/>
  <c r="V197" s="1"/>
  <c r="W197" s="1"/>
  <c r="X197" s="1"/>
  <c r="O196"/>
  <c r="N196"/>
  <c r="M196"/>
  <c r="V196" s="1"/>
  <c r="W196" s="1"/>
  <c r="X196" s="1"/>
  <c r="O195"/>
  <c r="N195"/>
  <c r="M195"/>
  <c r="V195" s="1"/>
  <c r="W195" s="1"/>
  <c r="X195" s="1"/>
  <c r="O194"/>
  <c r="N194"/>
  <c r="M194"/>
  <c r="V194" s="1"/>
  <c r="W194" s="1"/>
  <c r="X194" s="1"/>
  <c r="O193"/>
  <c r="N193"/>
  <c r="M193"/>
  <c r="V193" s="1"/>
  <c r="W193" s="1"/>
  <c r="X193" s="1"/>
  <c r="O192"/>
  <c r="N192"/>
  <c r="M192"/>
  <c r="V192" s="1"/>
  <c r="W192" s="1"/>
  <c r="X192" s="1"/>
  <c r="O191"/>
  <c r="N191"/>
  <c r="M191"/>
  <c r="V191" s="1"/>
  <c r="W191" s="1"/>
  <c r="X191" s="1"/>
  <c r="O190"/>
  <c r="N190"/>
  <c r="M190"/>
  <c r="V190" s="1"/>
  <c r="W190" s="1"/>
  <c r="X190" s="1"/>
  <c r="O189"/>
  <c r="N189"/>
  <c r="M189"/>
  <c r="V189" s="1"/>
  <c r="W189" s="1"/>
  <c r="X189" s="1"/>
  <c r="O188"/>
  <c r="N188"/>
  <c r="M188"/>
  <c r="V188" s="1"/>
  <c r="W188" s="1"/>
  <c r="X188" s="1"/>
  <c r="O187"/>
  <c r="N187"/>
  <c r="M187"/>
  <c r="V187" s="1"/>
  <c r="W187" s="1"/>
  <c r="X187" s="1"/>
  <c r="O186"/>
  <c r="N186"/>
  <c r="M186"/>
  <c r="V186" s="1"/>
  <c r="W186" s="1"/>
  <c r="X186" s="1"/>
  <c r="O185"/>
  <c r="N185"/>
  <c r="M185"/>
  <c r="V185" s="1"/>
  <c r="W185" s="1"/>
  <c r="X185" s="1"/>
  <c r="O184"/>
  <c r="N184"/>
  <c r="M184"/>
  <c r="V184" s="1"/>
  <c r="W184" s="1"/>
  <c r="X184" s="1"/>
  <c r="O183"/>
  <c r="N183"/>
  <c r="M183"/>
  <c r="V183" s="1"/>
  <c r="W183" s="1"/>
  <c r="X183" s="1"/>
  <c r="O182"/>
  <c r="N182"/>
  <c r="M182"/>
  <c r="V182" s="1"/>
  <c r="W182" s="1"/>
  <c r="X182" s="1"/>
  <c r="O181"/>
  <c r="N181"/>
  <c r="M181"/>
  <c r="V181" s="1"/>
  <c r="W181" s="1"/>
  <c r="X181" s="1"/>
  <c r="O180"/>
  <c r="N180"/>
  <c r="M180"/>
  <c r="V180" s="1"/>
  <c r="W180" s="1"/>
  <c r="X180" s="1"/>
  <c r="O179"/>
  <c r="N179"/>
  <c r="M179"/>
  <c r="V179" s="1"/>
  <c r="W179" s="1"/>
  <c r="X179" s="1"/>
  <c r="O178"/>
  <c r="N178"/>
  <c r="M178"/>
  <c r="V178" s="1"/>
  <c r="W178" s="1"/>
  <c r="X178" s="1"/>
  <c r="O177"/>
  <c r="N177"/>
  <c r="M177"/>
  <c r="V177" s="1"/>
  <c r="W177" s="1"/>
  <c r="X177" s="1"/>
  <c r="O176"/>
  <c r="N176"/>
  <c r="M176"/>
  <c r="V176" s="1"/>
  <c r="W176" s="1"/>
  <c r="X176" s="1"/>
  <c r="O175"/>
  <c r="N175"/>
  <c r="M175"/>
  <c r="V175" s="1"/>
  <c r="W175" s="1"/>
  <c r="X175" s="1"/>
  <c r="O174"/>
  <c r="N174"/>
  <c r="M174"/>
  <c r="V174" s="1"/>
  <c r="W174" s="1"/>
  <c r="X174" s="1"/>
  <c r="O173"/>
  <c r="N173"/>
  <c r="M173"/>
  <c r="V173" s="1"/>
  <c r="W173" s="1"/>
  <c r="X173" s="1"/>
  <c r="O172"/>
  <c r="N172"/>
  <c r="M172"/>
  <c r="V172" s="1"/>
  <c r="W172" s="1"/>
  <c r="X172" s="1"/>
  <c r="O171"/>
  <c r="N171"/>
  <c r="M171"/>
  <c r="O170"/>
  <c r="N170"/>
  <c r="M170"/>
  <c r="V170" s="1"/>
  <c r="W170" s="1"/>
  <c r="X170" s="1"/>
  <c r="O169"/>
  <c r="N169"/>
  <c r="M169"/>
  <c r="O168"/>
  <c r="N168"/>
  <c r="M168"/>
  <c r="V168" s="1"/>
  <c r="W168" s="1"/>
  <c r="X168" s="1"/>
  <c r="O167"/>
  <c r="N167"/>
  <c r="M167"/>
  <c r="O166"/>
  <c r="N166"/>
  <c r="M166"/>
  <c r="V166" s="1"/>
  <c r="W166" s="1"/>
  <c r="X166" s="1"/>
  <c r="O165"/>
  <c r="N165"/>
  <c r="M165"/>
  <c r="O164"/>
  <c r="N164"/>
  <c r="M164"/>
  <c r="V164" s="1"/>
  <c r="W164" s="1"/>
  <c r="X164" s="1"/>
  <c r="O163"/>
  <c r="N163"/>
  <c r="M163"/>
  <c r="O162"/>
  <c r="N162"/>
  <c r="M162"/>
  <c r="V162" s="1"/>
  <c r="W162" s="1"/>
  <c r="X162" s="1"/>
  <c r="O161"/>
  <c r="N161"/>
  <c r="M161"/>
  <c r="O160"/>
  <c r="N160"/>
  <c r="M160"/>
  <c r="V160" s="1"/>
  <c r="W160" s="1"/>
  <c r="X160" s="1"/>
  <c r="O159"/>
  <c r="N159"/>
  <c r="M159"/>
  <c r="O158"/>
  <c r="N158"/>
  <c r="M158"/>
  <c r="V158" s="1"/>
  <c r="W158" s="1"/>
  <c r="X158" s="1"/>
  <c r="O157"/>
  <c r="N157"/>
  <c r="M157"/>
  <c r="V157" s="1"/>
  <c r="W157" s="1"/>
  <c r="X157" s="1"/>
  <c r="AF156"/>
  <c r="O156"/>
  <c r="N156"/>
  <c r="M156"/>
  <c r="V156" s="1"/>
  <c r="W156" s="1"/>
  <c r="X156" s="1"/>
  <c r="O155"/>
  <c r="N155"/>
  <c r="M155"/>
  <c r="V155" s="1"/>
  <c r="W155" s="1"/>
  <c r="X155" s="1"/>
  <c r="O154"/>
  <c r="N154"/>
  <c r="M154"/>
  <c r="V154" s="1"/>
  <c r="W154" s="1"/>
  <c r="X154" s="1"/>
  <c r="O153"/>
  <c r="N153"/>
  <c r="M153"/>
  <c r="V153" s="1"/>
  <c r="W153" s="1"/>
  <c r="X153" s="1"/>
  <c r="O152"/>
  <c r="N152"/>
  <c r="M152"/>
  <c r="V152" s="1"/>
  <c r="W152" s="1"/>
  <c r="X152" s="1"/>
  <c r="O151"/>
  <c r="N151"/>
  <c r="M151"/>
  <c r="V151" s="1"/>
  <c r="W151" s="1"/>
  <c r="X151" s="1"/>
  <c r="O150"/>
  <c r="N150"/>
  <c r="M150"/>
  <c r="V150" s="1"/>
  <c r="W150" s="1"/>
  <c r="X150" s="1"/>
  <c r="O149"/>
  <c r="N149"/>
  <c r="M149"/>
  <c r="V149" s="1"/>
  <c r="W149" s="1"/>
  <c r="X149" s="1"/>
  <c r="O148"/>
  <c r="N148"/>
  <c r="M148"/>
  <c r="V148" s="1"/>
  <c r="W148" s="1"/>
  <c r="X148" s="1"/>
  <c r="O147"/>
  <c r="N147"/>
  <c r="M147"/>
  <c r="V147" s="1"/>
  <c r="W147" s="1"/>
  <c r="X147" s="1"/>
  <c r="O146"/>
  <c r="N146"/>
  <c r="M146"/>
  <c r="V146" s="1"/>
  <c r="W146" s="1"/>
  <c r="X146" s="1"/>
  <c r="O145"/>
  <c r="N145"/>
  <c r="M145"/>
  <c r="V145" s="1"/>
  <c r="W145" s="1"/>
  <c r="X145" s="1"/>
  <c r="O144"/>
  <c r="N144"/>
  <c r="M144"/>
  <c r="V144" s="1"/>
  <c r="W144" s="1"/>
  <c r="X144" s="1"/>
  <c r="O143"/>
  <c r="N143"/>
  <c r="M143"/>
  <c r="V143" s="1"/>
  <c r="W143" s="1"/>
  <c r="X143" s="1"/>
  <c r="O142"/>
  <c r="N142"/>
  <c r="M142"/>
  <c r="V142" s="1"/>
  <c r="W142" s="1"/>
  <c r="X142" s="1"/>
  <c r="O141"/>
  <c r="N141"/>
  <c r="M141"/>
  <c r="V141" s="1"/>
  <c r="W141" s="1"/>
  <c r="X141" s="1"/>
  <c r="O140"/>
  <c r="N140"/>
  <c r="M140"/>
  <c r="V140" s="1"/>
  <c r="W140" s="1"/>
  <c r="X140" s="1"/>
  <c r="O139"/>
  <c r="N139"/>
  <c r="M139"/>
  <c r="V139" s="1"/>
  <c r="W139" s="1"/>
  <c r="X139" s="1"/>
  <c r="O138"/>
  <c r="N138"/>
  <c r="M138"/>
  <c r="V138" s="1"/>
  <c r="W138" s="1"/>
  <c r="X138" s="1"/>
  <c r="O137"/>
  <c r="N137"/>
  <c r="M137"/>
  <c r="V137" s="1"/>
  <c r="W137" s="1"/>
  <c r="X137" s="1"/>
  <c r="O136"/>
  <c r="N136"/>
  <c r="M136"/>
  <c r="V136" s="1"/>
  <c r="W136" s="1"/>
  <c r="X136" s="1"/>
  <c r="O135"/>
  <c r="N135"/>
  <c r="M135"/>
  <c r="V135" s="1"/>
  <c r="W135" s="1"/>
  <c r="X135" s="1"/>
  <c r="O134"/>
  <c r="N134"/>
  <c r="M134"/>
  <c r="V134" s="1"/>
  <c r="W134" s="1"/>
  <c r="X134" s="1"/>
  <c r="O133"/>
  <c r="N133"/>
  <c r="M133"/>
  <c r="V133" s="1"/>
  <c r="W133" s="1"/>
  <c r="X133" s="1"/>
  <c r="O132"/>
  <c r="N132"/>
  <c r="M132"/>
  <c r="V132" s="1"/>
  <c r="W132" s="1"/>
  <c r="X132" s="1"/>
  <c r="O131"/>
  <c r="N131"/>
  <c r="M131"/>
  <c r="V131" s="1"/>
  <c r="W131" s="1"/>
  <c r="X131" s="1"/>
  <c r="O130"/>
  <c r="N130"/>
  <c r="M130"/>
  <c r="V130" s="1"/>
  <c r="W130" s="1"/>
  <c r="X130" s="1"/>
  <c r="O129"/>
  <c r="N129"/>
  <c r="M129"/>
  <c r="V129" s="1"/>
  <c r="W129" s="1"/>
  <c r="X129" s="1"/>
  <c r="O128"/>
  <c r="N128"/>
  <c r="M128"/>
  <c r="V128" s="1"/>
  <c r="W128" s="1"/>
  <c r="X128" s="1"/>
  <c r="O127"/>
  <c r="N127"/>
  <c r="M127"/>
  <c r="V127" s="1"/>
  <c r="W127" s="1"/>
  <c r="X127" s="1"/>
  <c r="AF126"/>
  <c r="O126"/>
  <c r="N126"/>
  <c r="M126"/>
  <c r="V126" s="1"/>
  <c r="W126" s="1"/>
  <c r="X126" s="1"/>
  <c r="O125"/>
  <c r="N125"/>
  <c r="M125"/>
  <c r="V125" s="1"/>
  <c r="W125" s="1"/>
  <c r="X125" s="1"/>
  <c r="O124"/>
  <c r="N124"/>
  <c r="M124"/>
  <c r="V124" s="1"/>
  <c r="W124" s="1"/>
  <c r="X124" s="1"/>
  <c r="O123"/>
  <c r="N123"/>
  <c r="M123"/>
  <c r="V123" s="1"/>
  <c r="W123" s="1"/>
  <c r="X123" s="1"/>
  <c r="O122"/>
  <c r="N122"/>
  <c r="M122"/>
  <c r="V122" s="1"/>
  <c r="W122" s="1"/>
  <c r="X122" s="1"/>
  <c r="O121"/>
  <c r="N121"/>
  <c r="M121"/>
  <c r="V121" s="1"/>
  <c r="W121" s="1"/>
  <c r="X121" s="1"/>
  <c r="O120"/>
  <c r="N120"/>
  <c r="M120"/>
  <c r="V120" s="1"/>
  <c r="W120" s="1"/>
  <c r="X120" s="1"/>
  <c r="O119"/>
  <c r="N119"/>
  <c r="M119"/>
  <c r="V119" s="1"/>
  <c r="W119" s="1"/>
  <c r="X119" s="1"/>
  <c r="O118"/>
  <c r="N118"/>
  <c r="M118"/>
  <c r="V118" s="1"/>
  <c r="W118" s="1"/>
  <c r="X118" s="1"/>
  <c r="O117"/>
  <c r="N117"/>
  <c r="M117"/>
  <c r="V117" s="1"/>
  <c r="W117" s="1"/>
  <c r="X117" s="1"/>
  <c r="O116"/>
  <c r="N116"/>
  <c r="M116"/>
  <c r="V116" s="1"/>
  <c r="W116" s="1"/>
  <c r="X116" s="1"/>
  <c r="O115"/>
  <c r="N115"/>
  <c r="M115"/>
  <c r="V115" s="1"/>
  <c r="W115" s="1"/>
  <c r="X115" s="1"/>
  <c r="O114"/>
  <c r="N114"/>
  <c r="M114"/>
  <c r="V114" s="1"/>
  <c r="W114" s="1"/>
  <c r="X114" s="1"/>
  <c r="O113"/>
  <c r="N113"/>
  <c r="M113"/>
  <c r="V113" s="1"/>
  <c r="W113" s="1"/>
  <c r="X113" s="1"/>
  <c r="O112"/>
  <c r="N112"/>
  <c r="M112"/>
  <c r="V112" s="1"/>
  <c r="W112" s="1"/>
  <c r="X112" s="1"/>
  <c r="O111"/>
  <c r="N111"/>
  <c r="M111"/>
  <c r="V111" s="1"/>
  <c r="W111" s="1"/>
  <c r="X111" s="1"/>
  <c r="O110"/>
  <c r="N110"/>
  <c r="M110"/>
  <c r="V110" s="1"/>
  <c r="W110" s="1"/>
  <c r="X110" s="1"/>
  <c r="O109"/>
  <c r="N109"/>
  <c r="M109"/>
  <c r="V109" s="1"/>
  <c r="W109" s="1"/>
  <c r="X109" s="1"/>
  <c r="O108"/>
  <c r="N108"/>
  <c r="M108"/>
  <c r="V108" s="1"/>
  <c r="W108" s="1"/>
  <c r="X108" s="1"/>
  <c r="O107"/>
  <c r="N107"/>
  <c r="M107"/>
  <c r="V107" s="1"/>
  <c r="W107" s="1"/>
  <c r="X107" s="1"/>
  <c r="O106"/>
  <c r="N106"/>
  <c r="M106"/>
  <c r="O105"/>
  <c r="N105"/>
  <c r="M105"/>
  <c r="V105" s="1"/>
  <c r="W105" s="1"/>
  <c r="X105" s="1"/>
  <c r="O104"/>
  <c r="N104"/>
  <c r="M104"/>
  <c r="O103"/>
  <c r="N103"/>
  <c r="M103"/>
  <c r="V103" s="1"/>
  <c r="W103" s="1"/>
  <c r="X103" s="1"/>
  <c r="O102"/>
  <c r="N102"/>
  <c r="M102"/>
  <c r="O101"/>
  <c r="N101"/>
  <c r="M101"/>
  <c r="V101" s="1"/>
  <c r="W101" s="1"/>
  <c r="X101" s="1"/>
  <c r="O100"/>
  <c r="N100"/>
  <c r="M100"/>
  <c r="O99"/>
  <c r="N99"/>
  <c r="M99"/>
  <c r="V99" s="1"/>
  <c r="W99" s="1"/>
  <c r="X99" s="1"/>
  <c r="O98"/>
  <c r="N98"/>
  <c r="M98"/>
  <c r="O97"/>
  <c r="N97"/>
  <c r="M97"/>
  <c r="V97" s="1"/>
  <c r="W97" s="1"/>
  <c r="X97" s="1"/>
  <c r="O96"/>
  <c r="N96"/>
  <c r="M96"/>
  <c r="O95"/>
  <c r="N95"/>
  <c r="M95"/>
  <c r="V95" s="1"/>
  <c r="W95" s="1"/>
  <c r="X95" s="1"/>
  <c r="O94"/>
  <c r="N94"/>
  <c r="M94"/>
  <c r="V94" s="1"/>
  <c r="W94" s="1"/>
  <c r="X94" s="1"/>
  <c r="O93"/>
  <c r="N93"/>
  <c r="M93"/>
  <c r="V93" s="1"/>
  <c r="W93" s="1"/>
  <c r="X93" s="1"/>
  <c r="O92"/>
  <c r="N92"/>
  <c r="M92"/>
  <c r="V92" s="1"/>
  <c r="W92" s="1"/>
  <c r="X92" s="1"/>
  <c r="O91"/>
  <c r="N91"/>
  <c r="M91"/>
  <c r="V91" s="1"/>
  <c r="W91" s="1"/>
  <c r="X91" s="1"/>
  <c r="O90"/>
  <c r="N90"/>
  <c r="M90"/>
  <c r="V90" s="1"/>
  <c r="W90" s="1"/>
  <c r="X90" s="1"/>
  <c r="O89"/>
  <c r="N89"/>
  <c r="M89"/>
  <c r="V89" s="1"/>
  <c r="W89" s="1"/>
  <c r="X89" s="1"/>
  <c r="O88"/>
  <c r="N88"/>
  <c r="M88"/>
  <c r="V88" s="1"/>
  <c r="W88" s="1"/>
  <c r="X88" s="1"/>
  <c r="O87"/>
  <c r="N87"/>
  <c r="M87"/>
  <c r="V87" s="1"/>
  <c r="W87" s="1"/>
  <c r="X87" s="1"/>
  <c r="O86"/>
  <c r="N86"/>
  <c r="M86"/>
  <c r="V86" s="1"/>
  <c r="W86" s="1"/>
  <c r="X86" s="1"/>
  <c r="O85"/>
  <c r="N85"/>
  <c r="M85"/>
  <c r="V85" s="1"/>
  <c r="W85" s="1"/>
  <c r="X85" s="1"/>
  <c r="O84"/>
  <c r="N84"/>
  <c r="M84"/>
  <c r="V84" s="1"/>
  <c r="W84" s="1"/>
  <c r="X84" s="1"/>
  <c r="O83"/>
  <c r="N83"/>
  <c r="M83"/>
  <c r="V83" s="1"/>
  <c r="W83" s="1"/>
  <c r="X83" s="1"/>
  <c r="O82"/>
  <c r="N82"/>
  <c r="M82"/>
  <c r="V82" s="1"/>
  <c r="W82" s="1"/>
  <c r="X82" s="1"/>
  <c r="O81"/>
  <c r="N81"/>
  <c r="M81"/>
  <c r="V81" s="1"/>
  <c r="W81" s="1"/>
  <c r="X81" s="1"/>
  <c r="O80"/>
  <c r="N80"/>
  <c r="M80"/>
  <c r="V80" s="1"/>
  <c r="W80" s="1"/>
  <c r="X80" s="1"/>
  <c r="O79"/>
  <c r="N79"/>
  <c r="M79"/>
  <c r="V79" s="1"/>
  <c r="W79" s="1"/>
  <c r="X79" s="1"/>
  <c r="O78"/>
  <c r="N78"/>
  <c r="M78"/>
  <c r="V78" s="1"/>
  <c r="W78" s="1"/>
  <c r="X78" s="1"/>
  <c r="O77"/>
  <c r="N77"/>
  <c r="M77"/>
  <c r="V77" s="1"/>
  <c r="W77" s="1"/>
  <c r="X77" s="1"/>
  <c r="O76"/>
  <c r="N76"/>
  <c r="M76"/>
  <c r="V76" s="1"/>
  <c r="W76" s="1"/>
  <c r="X76" s="1"/>
  <c r="O75"/>
  <c r="N75"/>
  <c r="M75"/>
  <c r="V75" s="1"/>
  <c r="W75" s="1"/>
  <c r="X75" s="1"/>
  <c r="O74"/>
  <c r="N74"/>
  <c r="M74"/>
  <c r="V74" s="1"/>
  <c r="W74" s="1"/>
  <c r="X74" s="1"/>
  <c r="O73"/>
  <c r="N73"/>
  <c r="M73"/>
  <c r="V73" s="1"/>
  <c r="W73" s="1"/>
  <c r="X73" s="1"/>
  <c r="O72"/>
  <c r="N72"/>
  <c r="M72"/>
  <c r="V72" s="1"/>
  <c r="W72" s="1"/>
  <c r="X72" s="1"/>
  <c r="O71"/>
  <c r="N71"/>
  <c r="M71"/>
  <c r="V71" s="1"/>
  <c r="W71" s="1"/>
  <c r="X71" s="1"/>
  <c r="O70"/>
  <c r="N70"/>
  <c r="M70"/>
  <c r="V70" s="1"/>
  <c r="W70" s="1"/>
  <c r="X70" s="1"/>
  <c r="O69"/>
  <c r="N69"/>
  <c r="M69"/>
  <c r="V69" s="1"/>
  <c r="W69" s="1"/>
  <c r="X69" s="1"/>
  <c r="O68"/>
  <c r="N68"/>
  <c r="M68"/>
  <c r="V68" s="1"/>
  <c r="W68" s="1"/>
  <c r="X68" s="1"/>
  <c r="O67"/>
  <c r="N67"/>
  <c r="M67"/>
  <c r="V67" s="1"/>
  <c r="W67" s="1"/>
  <c r="X67" s="1"/>
  <c r="AD66"/>
  <c r="AF66" s="1"/>
  <c r="O66"/>
  <c r="N66"/>
  <c r="M66"/>
  <c r="V66" s="1"/>
  <c r="W66" s="1"/>
  <c r="X66" s="1"/>
  <c r="O65"/>
  <c r="N65"/>
  <c r="M65"/>
  <c r="V65" s="1"/>
  <c r="W65" s="1"/>
  <c r="X65" s="1"/>
  <c r="O64"/>
  <c r="N64"/>
  <c r="M64"/>
  <c r="V64" s="1"/>
  <c r="W64" s="1"/>
  <c r="X64" s="1"/>
  <c r="O63"/>
  <c r="N63"/>
  <c r="M63"/>
  <c r="V63" s="1"/>
  <c r="W63" s="1"/>
  <c r="X63" s="1"/>
  <c r="O62"/>
  <c r="N62"/>
  <c r="M62"/>
  <c r="V62" s="1"/>
  <c r="W62" s="1"/>
  <c r="X62" s="1"/>
  <c r="O61"/>
  <c r="N61"/>
  <c r="M61"/>
  <c r="V61" s="1"/>
  <c r="W61" s="1"/>
  <c r="X61" s="1"/>
  <c r="O60"/>
  <c r="N60"/>
  <c r="M60"/>
  <c r="V60" s="1"/>
  <c r="W60" s="1"/>
  <c r="X60" s="1"/>
  <c r="O59"/>
  <c r="N59"/>
  <c r="M59"/>
  <c r="V59" s="1"/>
  <c r="W59" s="1"/>
  <c r="X59" s="1"/>
  <c r="O58"/>
  <c r="N58"/>
  <c r="M58"/>
  <c r="V58" s="1"/>
  <c r="W58" s="1"/>
  <c r="X58" s="1"/>
  <c r="O57"/>
  <c r="N57"/>
  <c r="M57"/>
  <c r="V57" s="1"/>
  <c r="W57" s="1"/>
  <c r="X57" s="1"/>
  <c r="O56"/>
  <c r="N56"/>
  <c r="M56"/>
  <c r="V56" s="1"/>
  <c r="W56" s="1"/>
  <c r="X56" s="1"/>
  <c r="O55"/>
  <c r="N55"/>
  <c r="M55"/>
  <c r="V55" s="1"/>
  <c r="W55" s="1"/>
  <c r="X55" s="1"/>
  <c r="AD54"/>
  <c r="AF54" s="1"/>
  <c r="O54"/>
  <c r="N54"/>
  <c r="M54"/>
  <c r="V54" s="1"/>
  <c r="W54" s="1"/>
  <c r="X54" s="1"/>
  <c r="O53"/>
  <c r="N53"/>
  <c r="M53"/>
  <c r="V53" s="1"/>
  <c r="W53" s="1"/>
  <c r="X53" s="1"/>
  <c r="O52"/>
  <c r="N52"/>
  <c r="M52"/>
  <c r="V52" s="1"/>
  <c r="W52" s="1"/>
  <c r="X52" s="1"/>
  <c r="O51"/>
  <c r="N51"/>
  <c r="M51"/>
  <c r="V51" s="1"/>
  <c r="W51" s="1"/>
  <c r="X51" s="1"/>
  <c r="O50"/>
  <c r="N50"/>
  <c r="M50"/>
  <c r="V50" s="1"/>
  <c r="W50" s="1"/>
  <c r="X50" s="1"/>
  <c r="O49"/>
  <c r="N49"/>
  <c r="M49"/>
  <c r="V49" s="1"/>
  <c r="W49" s="1"/>
  <c r="X49" s="1"/>
  <c r="O48"/>
  <c r="N48"/>
  <c r="M48"/>
  <c r="V48" s="1"/>
  <c r="W48" s="1"/>
  <c r="X48" s="1"/>
  <c r="O47"/>
  <c r="N47"/>
  <c r="M47"/>
  <c r="V47" s="1"/>
  <c r="W47" s="1"/>
  <c r="X47" s="1"/>
  <c r="O46"/>
  <c r="N46"/>
  <c r="M46"/>
  <c r="V46" s="1"/>
  <c r="W46" s="1"/>
  <c r="X46" s="1"/>
  <c r="O45"/>
  <c r="N45"/>
  <c r="M45"/>
  <c r="V45" s="1"/>
  <c r="W45" s="1"/>
  <c r="X45" s="1"/>
  <c r="O44"/>
  <c r="N44"/>
  <c r="M44"/>
  <c r="V44" s="1"/>
  <c r="W44" s="1"/>
  <c r="X44" s="1"/>
  <c r="O43"/>
  <c r="N43"/>
  <c r="M43"/>
  <c r="V43" s="1"/>
  <c r="W43" s="1"/>
  <c r="X43" s="1"/>
  <c r="AD42"/>
  <c r="AF42" s="1"/>
  <c r="O42"/>
  <c r="N42"/>
  <c r="M42"/>
  <c r="V42" s="1"/>
  <c r="W42" s="1"/>
  <c r="X42" s="1"/>
  <c r="O41"/>
  <c r="N41"/>
  <c r="M41"/>
  <c r="V41" s="1"/>
  <c r="W41" s="1"/>
  <c r="X41" s="1"/>
  <c r="O40"/>
  <c r="N40"/>
  <c r="M40"/>
  <c r="V40" s="1"/>
  <c r="W40" s="1"/>
  <c r="X40" s="1"/>
  <c r="O39"/>
  <c r="N39"/>
  <c r="M39"/>
  <c r="V39" s="1"/>
  <c r="W39" s="1"/>
  <c r="X39" s="1"/>
  <c r="O38"/>
  <c r="N38"/>
  <c r="M38"/>
  <c r="V38" s="1"/>
  <c r="W38" s="1"/>
  <c r="X38" s="1"/>
  <c r="O37"/>
  <c r="N37"/>
  <c r="M37"/>
  <c r="V37" s="1"/>
  <c r="W37" s="1"/>
  <c r="X37" s="1"/>
  <c r="O36"/>
  <c r="N36"/>
  <c r="M36"/>
  <c r="V36" s="1"/>
  <c r="W36" s="1"/>
  <c r="X36" s="1"/>
  <c r="O35"/>
  <c r="N35"/>
  <c r="M35"/>
  <c r="V35" s="1"/>
  <c r="W35" s="1"/>
  <c r="X35" s="1"/>
  <c r="O34"/>
  <c r="N34"/>
  <c r="M34"/>
  <c r="V34" s="1"/>
  <c r="W34" s="1"/>
  <c r="X34" s="1"/>
  <c r="O33"/>
  <c r="N33"/>
  <c r="M33"/>
  <c r="V33" s="1"/>
  <c r="W33" s="1"/>
  <c r="X33" s="1"/>
  <c r="O32"/>
  <c r="N32"/>
  <c r="M32"/>
  <c r="V32" s="1"/>
  <c r="W32" s="1"/>
  <c r="X32" s="1"/>
  <c r="O31"/>
  <c r="N31"/>
  <c r="M31"/>
  <c r="V31" s="1"/>
  <c r="W31" s="1"/>
  <c r="X31" s="1"/>
  <c r="AD30"/>
  <c r="AF30" s="1"/>
  <c r="O30"/>
  <c r="N30"/>
  <c r="M30"/>
  <c r="V30" s="1"/>
  <c r="W30" s="1"/>
  <c r="X30" s="1"/>
  <c r="O29"/>
  <c r="N29"/>
  <c r="M29"/>
  <c r="V29" s="1"/>
  <c r="W29" s="1"/>
  <c r="X29" s="1"/>
  <c r="O28"/>
  <c r="N28"/>
  <c r="M28"/>
  <c r="V28" s="1"/>
  <c r="W28" s="1"/>
  <c r="X28" s="1"/>
  <c r="O27"/>
  <c r="N27"/>
  <c r="M27"/>
  <c r="V27" s="1"/>
  <c r="W27" s="1"/>
  <c r="X27" s="1"/>
  <c r="O26"/>
  <c r="N26"/>
  <c r="M26"/>
  <c r="V26" s="1"/>
  <c r="W26" s="1"/>
  <c r="X26" s="1"/>
  <c r="O25"/>
  <c r="N25"/>
  <c r="M25"/>
  <c r="V25" s="1"/>
  <c r="W25" s="1"/>
  <c r="X25" s="1"/>
  <c r="O24"/>
  <c r="N24"/>
  <c r="M24"/>
  <c r="V24" s="1"/>
  <c r="W24" s="1"/>
  <c r="X24" s="1"/>
  <c r="O23"/>
  <c r="N23"/>
  <c r="M23"/>
  <c r="V23" s="1"/>
  <c r="W23" s="1"/>
  <c r="X23" s="1"/>
  <c r="O22"/>
  <c r="N22"/>
  <c r="M22"/>
  <c r="V22" s="1"/>
  <c r="W22" s="1"/>
  <c r="X22" s="1"/>
  <c r="O21"/>
  <c r="N21"/>
  <c r="M21"/>
  <c r="V21" s="1"/>
  <c r="W21" s="1"/>
  <c r="X21" s="1"/>
  <c r="O20"/>
  <c r="N20"/>
  <c r="M20"/>
  <c r="V20" s="1"/>
  <c r="W20" s="1"/>
  <c r="X20" s="1"/>
  <c r="O19"/>
  <c r="N19"/>
  <c r="M19"/>
  <c r="V19" s="1"/>
  <c r="W19" s="1"/>
  <c r="X19" s="1"/>
  <c r="AD18"/>
  <c r="AF18" s="1"/>
  <c r="O18"/>
  <c r="N18"/>
  <c r="M18"/>
  <c r="V18" s="1"/>
  <c r="W18" s="1"/>
  <c r="X18" s="1"/>
  <c r="O17"/>
  <c r="N17"/>
  <c r="M17"/>
  <c r="V17" s="1"/>
  <c r="W17" s="1"/>
  <c r="X17" s="1"/>
  <c r="O16"/>
  <c r="N16"/>
  <c r="M16"/>
  <c r="V16" s="1"/>
  <c r="W16" s="1"/>
  <c r="X16" s="1"/>
  <c r="O15"/>
  <c r="N15"/>
  <c r="M15"/>
  <c r="V15" s="1"/>
  <c r="W15" s="1"/>
  <c r="X15" s="1"/>
  <c r="O14"/>
  <c r="N14"/>
  <c r="M14"/>
  <c r="V14" s="1"/>
  <c r="W14" s="1"/>
  <c r="X14" s="1"/>
  <c r="O13"/>
  <c r="N13"/>
  <c r="M13"/>
  <c r="V13" s="1"/>
  <c r="W13" s="1"/>
  <c r="X13" s="1"/>
  <c r="O12"/>
  <c r="N12"/>
  <c r="M12"/>
  <c r="V12" s="1"/>
  <c r="W12" s="1"/>
  <c r="X12" s="1"/>
  <c r="O11"/>
  <c r="N11"/>
  <c r="M11"/>
  <c r="V11" s="1"/>
  <c r="W11" s="1"/>
  <c r="X11" s="1"/>
  <c r="O10"/>
  <c r="N10"/>
  <c r="M10"/>
  <c r="V10" s="1"/>
  <c r="W10" s="1"/>
  <c r="X10" s="1"/>
  <c r="O9"/>
  <c r="N9"/>
  <c r="M9"/>
  <c r="V9" s="1"/>
  <c r="W9" s="1"/>
  <c r="X9" s="1"/>
  <c r="O8"/>
  <c r="N8"/>
  <c r="M8"/>
  <c r="V8" s="1"/>
  <c r="W8" s="1"/>
  <c r="X8" s="1"/>
  <c r="O7"/>
  <c r="N7"/>
  <c r="M7"/>
  <c r="V7" s="1"/>
  <c r="W7" s="1"/>
  <c r="X7" s="1"/>
  <c r="AE6"/>
  <c r="AD6"/>
  <c r="AF6" s="1"/>
  <c r="O6"/>
  <c r="N6"/>
  <c r="M6"/>
  <c r="V6" s="1"/>
  <c r="W6" s="1"/>
  <c r="X6" s="1"/>
  <c r="O302" i="8"/>
  <c r="N302"/>
  <c r="M302"/>
  <c r="O301"/>
  <c r="N301"/>
  <c r="M301"/>
  <c r="V301" s="1"/>
  <c r="W301" s="1"/>
  <c r="X301" s="1"/>
  <c r="O300"/>
  <c r="N300"/>
  <c r="M300"/>
  <c r="V300" s="1"/>
  <c r="W300" s="1"/>
  <c r="X300" s="1"/>
  <c r="O299"/>
  <c r="N299"/>
  <c r="M299"/>
  <c r="V299" s="1"/>
  <c r="W299" s="1"/>
  <c r="X299" s="1"/>
  <c r="O298"/>
  <c r="N298"/>
  <c r="M298"/>
  <c r="V298" s="1"/>
  <c r="W298" s="1"/>
  <c r="X298" s="1"/>
  <c r="O297"/>
  <c r="N297"/>
  <c r="M297"/>
  <c r="V297" s="1"/>
  <c r="W297" s="1"/>
  <c r="X297" s="1"/>
  <c r="O296"/>
  <c r="N296"/>
  <c r="M296"/>
  <c r="V296" s="1"/>
  <c r="W296" s="1"/>
  <c r="X296" s="1"/>
  <c r="O295"/>
  <c r="N295"/>
  <c r="M295"/>
  <c r="V295" s="1"/>
  <c r="W295" s="1"/>
  <c r="X295" s="1"/>
  <c r="O294"/>
  <c r="N294"/>
  <c r="M294"/>
  <c r="V294" s="1"/>
  <c r="W294" s="1"/>
  <c r="X294" s="1"/>
  <c r="O293"/>
  <c r="N293"/>
  <c r="M293"/>
  <c r="V293" s="1"/>
  <c r="W293" s="1"/>
  <c r="X293" s="1"/>
  <c r="O292"/>
  <c r="N292"/>
  <c r="M292"/>
  <c r="V292" s="1"/>
  <c r="W292" s="1"/>
  <c r="X292" s="1"/>
  <c r="O291"/>
  <c r="N291"/>
  <c r="M291"/>
  <c r="V291" s="1"/>
  <c r="W291" s="1"/>
  <c r="X291" s="1"/>
  <c r="O290"/>
  <c r="N290"/>
  <c r="M290"/>
  <c r="V290" s="1"/>
  <c r="W290" s="1"/>
  <c r="X290" s="1"/>
  <c r="O289"/>
  <c r="N289"/>
  <c r="M289"/>
  <c r="V289" s="1"/>
  <c r="W289" s="1"/>
  <c r="X289" s="1"/>
  <c r="O288"/>
  <c r="N288"/>
  <c r="M288"/>
  <c r="V288" s="1"/>
  <c r="W288" s="1"/>
  <c r="X288" s="1"/>
  <c r="O287"/>
  <c r="N287"/>
  <c r="M287"/>
  <c r="V287" s="1"/>
  <c r="W287" s="1"/>
  <c r="X287" s="1"/>
  <c r="O286"/>
  <c r="N286"/>
  <c r="M286"/>
  <c r="V286" s="1"/>
  <c r="W286" s="1"/>
  <c r="X286" s="1"/>
  <c r="O285"/>
  <c r="N285"/>
  <c r="M285"/>
  <c r="V285" s="1"/>
  <c r="W285" s="1"/>
  <c r="X285" s="1"/>
  <c r="O284"/>
  <c r="N284"/>
  <c r="M284"/>
  <c r="V284" s="1"/>
  <c r="W284" s="1"/>
  <c r="X284" s="1"/>
  <c r="O283"/>
  <c r="N283"/>
  <c r="M283"/>
  <c r="V283" s="1"/>
  <c r="W283" s="1"/>
  <c r="X283" s="1"/>
  <c r="O282"/>
  <c r="N282"/>
  <c r="M282"/>
  <c r="V282" s="1"/>
  <c r="W282" s="1"/>
  <c r="X282" s="1"/>
  <c r="O281"/>
  <c r="N281"/>
  <c r="M281"/>
  <c r="V281" s="1"/>
  <c r="W281" s="1"/>
  <c r="X281" s="1"/>
  <c r="O280"/>
  <c r="N280"/>
  <c r="M280"/>
  <c r="V280" s="1"/>
  <c r="W280" s="1"/>
  <c r="X280" s="1"/>
  <c r="O279"/>
  <c r="N279"/>
  <c r="M279"/>
  <c r="V279" s="1"/>
  <c r="W279" s="1"/>
  <c r="X279" s="1"/>
  <c r="O278"/>
  <c r="N278"/>
  <c r="M278"/>
  <c r="V278" s="1"/>
  <c r="W278" s="1"/>
  <c r="X278" s="1"/>
  <c r="O277"/>
  <c r="N277"/>
  <c r="M277"/>
  <c r="V277" s="1"/>
  <c r="W277" s="1"/>
  <c r="X277" s="1"/>
  <c r="O276"/>
  <c r="N276"/>
  <c r="M276"/>
  <c r="V276" s="1"/>
  <c r="W276" s="1"/>
  <c r="X276" s="1"/>
  <c r="O275"/>
  <c r="N275"/>
  <c r="M275"/>
  <c r="V275" s="1"/>
  <c r="W275" s="1"/>
  <c r="X275" s="1"/>
  <c r="O274"/>
  <c r="N274"/>
  <c r="M274"/>
  <c r="V274" s="1"/>
  <c r="W274" s="1"/>
  <c r="X274" s="1"/>
  <c r="O273"/>
  <c r="N273"/>
  <c r="M273"/>
  <c r="V273" s="1"/>
  <c r="W273" s="1"/>
  <c r="X273" s="1"/>
  <c r="O272"/>
  <c r="N272"/>
  <c r="M272"/>
  <c r="V272" s="1"/>
  <c r="W272" s="1"/>
  <c r="X272" s="1"/>
  <c r="O271"/>
  <c r="N271"/>
  <c r="M271"/>
  <c r="V271" s="1"/>
  <c r="W271" s="1"/>
  <c r="X271" s="1"/>
  <c r="O270"/>
  <c r="N270"/>
  <c r="M270"/>
  <c r="V270" s="1"/>
  <c r="W270" s="1"/>
  <c r="X270" s="1"/>
  <c r="O269"/>
  <c r="N269"/>
  <c r="M269"/>
  <c r="V269" s="1"/>
  <c r="W269" s="1"/>
  <c r="X269" s="1"/>
  <c r="O268"/>
  <c r="N268"/>
  <c r="M268"/>
  <c r="V268" s="1"/>
  <c r="W268" s="1"/>
  <c r="X268" s="1"/>
  <c r="O267"/>
  <c r="N267"/>
  <c r="M267"/>
  <c r="V267" s="1"/>
  <c r="W267" s="1"/>
  <c r="X267" s="1"/>
  <c r="O266"/>
  <c r="N266"/>
  <c r="M266"/>
  <c r="V266" s="1"/>
  <c r="W266" s="1"/>
  <c r="X266" s="1"/>
  <c r="O265"/>
  <c r="N265"/>
  <c r="M265"/>
  <c r="V265" s="1"/>
  <c r="W265" s="1"/>
  <c r="X265" s="1"/>
  <c r="O264"/>
  <c r="N264"/>
  <c r="M264"/>
  <c r="V264" s="1"/>
  <c r="W264" s="1"/>
  <c r="X264" s="1"/>
  <c r="O263"/>
  <c r="N263"/>
  <c r="M263"/>
  <c r="V263" s="1"/>
  <c r="W263" s="1"/>
  <c r="X263" s="1"/>
  <c r="O262"/>
  <c r="N262"/>
  <c r="M262"/>
  <c r="V262" s="1"/>
  <c r="W262" s="1"/>
  <c r="X262" s="1"/>
  <c r="O261"/>
  <c r="N261"/>
  <c r="M261"/>
  <c r="V261" s="1"/>
  <c r="W261" s="1"/>
  <c r="X261" s="1"/>
  <c r="O260"/>
  <c r="N260"/>
  <c r="M260"/>
  <c r="V260" s="1"/>
  <c r="W260" s="1"/>
  <c r="X260" s="1"/>
  <c r="O259"/>
  <c r="N259"/>
  <c r="M259"/>
  <c r="V259" s="1"/>
  <c r="W259" s="1"/>
  <c r="X259" s="1"/>
  <c r="O258"/>
  <c r="N258"/>
  <c r="M258"/>
  <c r="V258" s="1"/>
  <c r="W258" s="1"/>
  <c r="X258" s="1"/>
  <c r="O257"/>
  <c r="N257"/>
  <c r="M257"/>
  <c r="V257" s="1"/>
  <c r="W257" s="1"/>
  <c r="X257" s="1"/>
  <c r="O256"/>
  <c r="N256"/>
  <c r="M256"/>
  <c r="V256" s="1"/>
  <c r="W256" s="1"/>
  <c r="X256" s="1"/>
  <c r="O255"/>
  <c r="N255"/>
  <c r="M255"/>
  <c r="V255" s="1"/>
  <c r="W255" s="1"/>
  <c r="X255" s="1"/>
  <c r="O254"/>
  <c r="N254"/>
  <c r="M254"/>
  <c r="V254" s="1"/>
  <c r="W254" s="1"/>
  <c r="X254" s="1"/>
  <c r="O253"/>
  <c r="N253"/>
  <c r="M253"/>
  <c r="V253" s="1"/>
  <c r="W253" s="1"/>
  <c r="X253" s="1"/>
  <c r="O252"/>
  <c r="N252"/>
  <c r="M252"/>
  <c r="V252" s="1"/>
  <c r="W252" s="1"/>
  <c r="X252" s="1"/>
  <c r="O251"/>
  <c r="N251"/>
  <c r="M251"/>
  <c r="V251" s="1"/>
  <c r="W251" s="1"/>
  <c r="X251" s="1"/>
  <c r="O250"/>
  <c r="N250"/>
  <c r="M250"/>
  <c r="V250" s="1"/>
  <c r="W250" s="1"/>
  <c r="X250" s="1"/>
  <c r="O249"/>
  <c r="N249"/>
  <c r="M249"/>
  <c r="V249" s="1"/>
  <c r="W249" s="1"/>
  <c r="X249" s="1"/>
  <c r="O248"/>
  <c r="N248"/>
  <c r="M248"/>
  <c r="V248" s="1"/>
  <c r="W248" s="1"/>
  <c r="X248" s="1"/>
  <c r="O247"/>
  <c r="N247"/>
  <c r="M247"/>
  <c r="V247" s="1"/>
  <c r="W247" s="1"/>
  <c r="X247" s="1"/>
  <c r="O246"/>
  <c r="N246"/>
  <c r="M246"/>
  <c r="V246" s="1"/>
  <c r="W246" s="1"/>
  <c r="X246" s="1"/>
  <c r="O245"/>
  <c r="N245"/>
  <c r="M245"/>
  <c r="V245" s="1"/>
  <c r="W245" s="1"/>
  <c r="X245" s="1"/>
  <c r="O244"/>
  <c r="N244"/>
  <c r="M244"/>
  <c r="V244" s="1"/>
  <c r="W244" s="1"/>
  <c r="X244" s="1"/>
  <c r="O243"/>
  <c r="N243"/>
  <c r="M243"/>
  <c r="V243" s="1"/>
  <c r="W243" s="1"/>
  <c r="X243" s="1"/>
  <c r="O242"/>
  <c r="N242"/>
  <c r="M242"/>
  <c r="V242" s="1"/>
  <c r="W242" s="1"/>
  <c r="X242" s="1"/>
  <c r="O241"/>
  <c r="N241"/>
  <c r="M241"/>
  <c r="V241" s="1"/>
  <c r="W241" s="1"/>
  <c r="X241" s="1"/>
  <c r="O240"/>
  <c r="N240"/>
  <c r="M240"/>
  <c r="V240" s="1"/>
  <c r="W240" s="1"/>
  <c r="X240" s="1"/>
  <c r="O239"/>
  <c r="N239"/>
  <c r="M239"/>
  <c r="V239" s="1"/>
  <c r="W239" s="1"/>
  <c r="X239" s="1"/>
  <c r="O238"/>
  <c r="N238"/>
  <c r="M238"/>
  <c r="V238" s="1"/>
  <c r="W238" s="1"/>
  <c r="X238" s="1"/>
  <c r="O237"/>
  <c r="N237"/>
  <c r="M237"/>
  <c r="V237" s="1"/>
  <c r="W237" s="1"/>
  <c r="X237" s="1"/>
  <c r="O236"/>
  <c r="N236"/>
  <c r="M236"/>
  <c r="V236" s="1"/>
  <c r="W236" s="1"/>
  <c r="X236" s="1"/>
  <c r="O235"/>
  <c r="N235"/>
  <c r="M235"/>
  <c r="V235" s="1"/>
  <c r="W235" s="1"/>
  <c r="X235" s="1"/>
  <c r="O234"/>
  <c r="N234"/>
  <c r="M234"/>
  <c r="V234" s="1"/>
  <c r="W234" s="1"/>
  <c r="X234" s="1"/>
  <c r="O233"/>
  <c r="N233"/>
  <c r="M233"/>
  <c r="V233" s="1"/>
  <c r="W233" s="1"/>
  <c r="X233" s="1"/>
  <c r="O232"/>
  <c r="N232"/>
  <c r="M232"/>
  <c r="V232" s="1"/>
  <c r="W232" s="1"/>
  <c r="X232" s="1"/>
  <c r="O231"/>
  <c r="N231"/>
  <c r="M231"/>
  <c r="V231" s="1"/>
  <c r="W231" s="1"/>
  <c r="X231" s="1"/>
  <c r="O230"/>
  <c r="N230"/>
  <c r="M230"/>
  <c r="V230" s="1"/>
  <c r="W230" s="1"/>
  <c r="X230" s="1"/>
  <c r="O229"/>
  <c r="N229"/>
  <c r="M229"/>
  <c r="V229" s="1"/>
  <c r="W229" s="1"/>
  <c r="X229" s="1"/>
  <c r="O228"/>
  <c r="N228"/>
  <c r="M228"/>
  <c r="V228" s="1"/>
  <c r="W228" s="1"/>
  <c r="X228" s="1"/>
  <c r="O227"/>
  <c r="N227"/>
  <c r="M227"/>
  <c r="V227" s="1"/>
  <c r="W227" s="1"/>
  <c r="X227" s="1"/>
  <c r="O226"/>
  <c r="N226"/>
  <c r="M226"/>
  <c r="V226" s="1"/>
  <c r="W226" s="1"/>
  <c r="X226" s="1"/>
  <c r="O225"/>
  <c r="N225"/>
  <c r="M225"/>
  <c r="V225" s="1"/>
  <c r="W225" s="1"/>
  <c r="X225" s="1"/>
  <c r="O224"/>
  <c r="N224"/>
  <c r="M224"/>
  <c r="V224" s="1"/>
  <c r="W224" s="1"/>
  <c r="X224" s="1"/>
  <c r="O223"/>
  <c r="N223"/>
  <c r="M223"/>
  <c r="V223" s="1"/>
  <c r="W223" s="1"/>
  <c r="X223" s="1"/>
  <c r="O222"/>
  <c r="N222"/>
  <c r="M222"/>
  <c r="V222" s="1"/>
  <c r="W222" s="1"/>
  <c r="X222" s="1"/>
  <c r="O221"/>
  <c r="N221"/>
  <c r="M221"/>
  <c r="V221" s="1"/>
  <c r="W221" s="1"/>
  <c r="X221" s="1"/>
  <c r="O220"/>
  <c r="N220"/>
  <c r="M220"/>
  <c r="V220" s="1"/>
  <c r="W220" s="1"/>
  <c r="X220" s="1"/>
  <c r="O219"/>
  <c r="N219"/>
  <c r="M219"/>
  <c r="V219" s="1"/>
  <c r="W219" s="1"/>
  <c r="X219" s="1"/>
  <c r="O218"/>
  <c r="N218"/>
  <c r="M218"/>
  <c r="V218" s="1"/>
  <c r="W218" s="1"/>
  <c r="X218" s="1"/>
  <c r="O217"/>
  <c r="N217"/>
  <c r="M217"/>
  <c r="V217" s="1"/>
  <c r="W217" s="1"/>
  <c r="X217" s="1"/>
  <c r="AF216"/>
  <c r="O216"/>
  <c r="N216"/>
  <c r="M216"/>
  <c r="O215"/>
  <c r="N215"/>
  <c r="M215"/>
  <c r="V215" s="1"/>
  <c r="W215" s="1"/>
  <c r="X215" s="1"/>
  <c r="O214"/>
  <c r="N214"/>
  <c r="M214"/>
  <c r="O213"/>
  <c r="N213"/>
  <c r="M213"/>
  <c r="V213" s="1"/>
  <c r="W213" s="1"/>
  <c r="X213" s="1"/>
  <c r="O212"/>
  <c r="N212"/>
  <c r="M212"/>
  <c r="O211"/>
  <c r="N211"/>
  <c r="M211"/>
  <c r="V211" s="1"/>
  <c r="W211" s="1"/>
  <c r="X211" s="1"/>
  <c r="O210"/>
  <c r="N210"/>
  <c r="M210"/>
  <c r="O209"/>
  <c r="N209"/>
  <c r="M209"/>
  <c r="V209" s="1"/>
  <c r="W209" s="1"/>
  <c r="X209" s="1"/>
  <c r="O208"/>
  <c r="N208"/>
  <c r="M208"/>
  <c r="O207"/>
  <c r="N207"/>
  <c r="M207"/>
  <c r="V207" s="1"/>
  <c r="W207" s="1"/>
  <c r="X207" s="1"/>
  <c r="O206"/>
  <c r="N206"/>
  <c r="M206"/>
  <c r="O205"/>
  <c r="N205"/>
  <c r="M205"/>
  <c r="V205" s="1"/>
  <c r="W205" s="1"/>
  <c r="X205" s="1"/>
  <c r="O204"/>
  <c r="N204"/>
  <c r="M204"/>
  <c r="O203"/>
  <c r="N203"/>
  <c r="M203"/>
  <c r="V203" s="1"/>
  <c r="W203" s="1"/>
  <c r="X203" s="1"/>
  <c r="O202"/>
  <c r="N202"/>
  <c r="M202"/>
  <c r="O201"/>
  <c r="N201"/>
  <c r="M201"/>
  <c r="V201" s="1"/>
  <c r="W201" s="1"/>
  <c r="X201" s="1"/>
  <c r="O200"/>
  <c r="N200"/>
  <c r="M200"/>
  <c r="O199"/>
  <c r="N199"/>
  <c r="M199"/>
  <c r="V199" s="1"/>
  <c r="W199" s="1"/>
  <c r="X199" s="1"/>
  <c r="O198"/>
  <c r="N198"/>
  <c r="M198"/>
  <c r="O197"/>
  <c r="N197"/>
  <c r="M197"/>
  <c r="V197" s="1"/>
  <c r="W197" s="1"/>
  <c r="X197" s="1"/>
  <c r="O196"/>
  <c r="N196"/>
  <c r="M196"/>
  <c r="O195"/>
  <c r="N195"/>
  <c r="M195"/>
  <c r="V195" s="1"/>
  <c r="W195" s="1"/>
  <c r="X195" s="1"/>
  <c r="O194"/>
  <c r="N194"/>
  <c r="M194"/>
  <c r="V194" s="1"/>
  <c r="W194" s="1"/>
  <c r="X194" s="1"/>
  <c r="O193"/>
  <c r="N193"/>
  <c r="M193"/>
  <c r="O192"/>
  <c r="N192"/>
  <c r="M192"/>
  <c r="V192" s="1"/>
  <c r="W192" s="1"/>
  <c r="X192" s="1"/>
  <c r="O191"/>
  <c r="N191"/>
  <c r="M191"/>
  <c r="O190"/>
  <c r="N190"/>
  <c r="M190"/>
  <c r="V190" s="1"/>
  <c r="W190" s="1"/>
  <c r="X190" s="1"/>
  <c r="O189"/>
  <c r="N189"/>
  <c r="M189"/>
  <c r="O188"/>
  <c r="N188"/>
  <c r="M188"/>
  <c r="V188" s="1"/>
  <c r="W188" s="1"/>
  <c r="X188" s="1"/>
  <c r="O187"/>
  <c r="N187"/>
  <c r="M187"/>
  <c r="O186"/>
  <c r="N186"/>
  <c r="M186"/>
  <c r="V186" s="1"/>
  <c r="W186" s="1"/>
  <c r="X186" s="1"/>
  <c r="O185"/>
  <c r="N185"/>
  <c r="M185"/>
  <c r="O184"/>
  <c r="N184"/>
  <c r="M184"/>
  <c r="V184" s="1"/>
  <c r="W184" s="1"/>
  <c r="X184" s="1"/>
  <c r="O183"/>
  <c r="N183"/>
  <c r="M183"/>
  <c r="O182"/>
  <c r="N182"/>
  <c r="M182"/>
  <c r="V182" s="1"/>
  <c r="W182" s="1"/>
  <c r="X182" s="1"/>
  <c r="O181"/>
  <c r="N181"/>
  <c r="M181"/>
  <c r="O180"/>
  <c r="N180"/>
  <c r="M180"/>
  <c r="V180" s="1"/>
  <c r="W180" s="1"/>
  <c r="X180" s="1"/>
  <c r="O179"/>
  <c r="N179"/>
  <c r="M179"/>
  <c r="O178"/>
  <c r="N178"/>
  <c r="M178"/>
  <c r="V178" s="1"/>
  <c r="W178" s="1"/>
  <c r="X178" s="1"/>
  <c r="O177"/>
  <c r="N177"/>
  <c r="M177"/>
  <c r="O176"/>
  <c r="N176"/>
  <c r="M176"/>
  <c r="V176" s="1"/>
  <c r="W176" s="1"/>
  <c r="X176" s="1"/>
  <c r="O175"/>
  <c r="N175"/>
  <c r="M175"/>
  <c r="O174"/>
  <c r="N174"/>
  <c r="M174"/>
  <c r="V174" s="1"/>
  <c r="W174" s="1"/>
  <c r="X174" s="1"/>
  <c r="O173"/>
  <c r="N173"/>
  <c r="M173"/>
  <c r="O172"/>
  <c r="N172"/>
  <c r="M172"/>
  <c r="V172" s="1"/>
  <c r="W172" s="1"/>
  <c r="X172" s="1"/>
  <c r="O171"/>
  <c r="N171"/>
  <c r="M171"/>
  <c r="O170"/>
  <c r="N170"/>
  <c r="M170"/>
  <c r="V170" s="1"/>
  <c r="W170" s="1"/>
  <c r="X170" s="1"/>
  <c r="O169"/>
  <c r="N169"/>
  <c r="M169"/>
  <c r="O168"/>
  <c r="N168"/>
  <c r="M168"/>
  <c r="V168" s="1"/>
  <c r="W168" s="1"/>
  <c r="X168" s="1"/>
  <c r="O167"/>
  <c r="N167"/>
  <c r="M167"/>
  <c r="O166"/>
  <c r="N166"/>
  <c r="M166"/>
  <c r="V166" s="1"/>
  <c r="W166" s="1"/>
  <c r="X166" s="1"/>
  <c r="O165"/>
  <c r="N165"/>
  <c r="M165"/>
  <c r="O164"/>
  <c r="N164"/>
  <c r="M164"/>
  <c r="V164" s="1"/>
  <c r="W164" s="1"/>
  <c r="X164" s="1"/>
  <c r="O163"/>
  <c r="N163"/>
  <c r="M163"/>
  <c r="O162"/>
  <c r="N162"/>
  <c r="M162"/>
  <c r="V162" s="1"/>
  <c r="W162" s="1"/>
  <c r="X162" s="1"/>
  <c r="O161"/>
  <c r="N161"/>
  <c r="M161"/>
  <c r="O160"/>
  <c r="N160"/>
  <c r="M160"/>
  <c r="V160" s="1"/>
  <c r="W160" s="1"/>
  <c r="X160" s="1"/>
  <c r="O159"/>
  <c r="N159"/>
  <c r="M159"/>
  <c r="O158"/>
  <c r="N158"/>
  <c r="M158"/>
  <c r="V158" s="1"/>
  <c r="W158" s="1"/>
  <c r="X158" s="1"/>
  <c r="O157"/>
  <c r="N157"/>
  <c r="M157"/>
  <c r="AF156"/>
  <c r="O156"/>
  <c r="N156"/>
  <c r="M156"/>
  <c r="V156" s="1"/>
  <c r="W156" s="1"/>
  <c r="X156" s="1"/>
  <c r="O155"/>
  <c r="N155"/>
  <c r="M155"/>
  <c r="V155" s="1"/>
  <c r="W155" s="1"/>
  <c r="X155" s="1"/>
  <c r="O154"/>
  <c r="N154"/>
  <c r="M154"/>
  <c r="V154" s="1"/>
  <c r="W154" s="1"/>
  <c r="X154" s="1"/>
  <c r="O153"/>
  <c r="N153"/>
  <c r="M153"/>
  <c r="V153" s="1"/>
  <c r="W153" s="1"/>
  <c r="X153" s="1"/>
  <c r="O152"/>
  <c r="N152"/>
  <c r="M152"/>
  <c r="V152" s="1"/>
  <c r="W152" s="1"/>
  <c r="X152" s="1"/>
  <c r="O151"/>
  <c r="N151"/>
  <c r="M151"/>
  <c r="V151" s="1"/>
  <c r="W151" s="1"/>
  <c r="X151" s="1"/>
  <c r="O150"/>
  <c r="N150"/>
  <c r="M150"/>
  <c r="V150" s="1"/>
  <c r="W150" s="1"/>
  <c r="X150" s="1"/>
  <c r="O149"/>
  <c r="N149"/>
  <c r="M149"/>
  <c r="V149" s="1"/>
  <c r="W149" s="1"/>
  <c r="X149" s="1"/>
  <c r="O148"/>
  <c r="N148"/>
  <c r="M148"/>
  <c r="V148" s="1"/>
  <c r="W148" s="1"/>
  <c r="X148" s="1"/>
  <c r="O147"/>
  <c r="N147"/>
  <c r="M147"/>
  <c r="V147" s="1"/>
  <c r="W147" s="1"/>
  <c r="X147" s="1"/>
  <c r="O146"/>
  <c r="N146"/>
  <c r="M146"/>
  <c r="V146" s="1"/>
  <c r="W146" s="1"/>
  <c r="X146" s="1"/>
  <c r="O145"/>
  <c r="N145"/>
  <c r="M145"/>
  <c r="V145" s="1"/>
  <c r="W145" s="1"/>
  <c r="X145" s="1"/>
  <c r="O144"/>
  <c r="N144"/>
  <c r="M144"/>
  <c r="V144" s="1"/>
  <c r="W144" s="1"/>
  <c r="X144" s="1"/>
  <c r="O143"/>
  <c r="N143"/>
  <c r="M143"/>
  <c r="V143" s="1"/>
  <c r="W143" s="1"/>
  <c r="X143" s="1"/>
  <c r="O142"/>
  <c r="N142"/>
  <c r="M142"/>
  <c r="V142" s="1"/>
  <c r="W142" s="1"/>
  <c r="X142" s="1"/>
  <c r="O141"/>
  <c r="N141"/>
  <c r="M141"/>
  <c r="V141" s="1"/>
  <c r="W141" s="1"/>
  <c r="X141" s="1"/>
  <c r="O140"/>
  <c r="N140"/>
  <c r="M140"/>
  <c r="V140" s="1"/>
  <c r="W140" s="1"/>
  <c r="X140" s="1"/>
  <c r="O139"/>
  <c r="N139"/>
  <c r="M139"/>
  <c r="V139" s="1"/>
  <c r="W139" s="1"/>
  <c r="X139" s="1"/>
  <c r="O138"/>
  <c r="N138"/>
  <c r="M138"/>
  <c r="V138" s="1"/>
  <c r="W138" s="1"/>
  <c r="X138" s="1"/>
  <c r="O137"/>
  <c r="N137"/>
  <c r="M137"/>
  <c r="V137" s="1"/>
  <c r="W137" s="1"/>
  <c r="X137" s="1"/>
  <c r="O136"/>
  <c r="N136"/>
  <c r="M136"/>
  <c r="V136" s="1"/>
  <c r="W136" s="1"/>
  <c r="X136" s="1"/>
  <c r="O135"/>
  <c r="N135"/>
  <c r="M135"/>
  <c r="V135" s="1"/>
  <c r="W135" s="1"/>
  <c r="X135" s="1"/>
  <c r="O134"/>
  <c r="N134"/>
  <c r="M134"/>
  <c r="V134" s="1"/>
  <c r="W134" s="1"/>
  <c r="X134" s="1"/>
  <c r="O133"/>
  <c r="N133"/>
  <c r="M133"/>
  <c r="V133" s="1"/>
  <c r="W133" s="1"/>
  <c r="X133" s="1"/>
  <c r="O132"/>
  <c r="N132"/>
  <c r="M132"/>
  <c r="V132" s="1"/>
  <c r="W132" s="1"/>
  <c r="X132" s="1"/>
  <c r="O131"/>
  <c r="N131"/>
  <c r="M131"/>
  <c r="V131" s="1"/>
  <c r="W131" s="1"/>
  <c r="X131" s="1"/>
  <c r="O130"/>
  <c r="N130"/>
  <c r="M130"/>
  <c r="V130" s="1"/>
  <c r="W130" s="1"/>
  <c r="X130" s="1"/>
  <c r="O129"/>
  <c r="N129"/>
  <c r="M129"/>
  <c r="V129" s="1"/>
  <c r="W129" s="1"/>
  <c r="X129" s="1"/>
  <c r="O128"/>
  <c r="N128"/>
  <c r="M128"/>
  <c r="V128" s="1"/>
  <c r="W128" s="1"/>
  <c r="X128" s="1"/>
  <c r="O127"/>
  <c r="N127"/>
  <c r="M127"/>
  <c r="V127" s="1"/>
  <c r="W127" s="1"/>
  <c r="X127" s="1"/>
  <c r="AF126"/>
  <c r="O126"/>
  <c r="N126"/>
  <c r="M126"/>
  <c r="V126" s="1"/>
  <c r="W126" s="1"/>
  <c r="X126" s="1"/>
  <c r="O125"/>
  <c r="N125"/>
  <c r="M125"/>
  <c r="O124"/>
  <c r="N124"/>
  <c r="M124"/>
  <c r="V124" s="1"/>
  <c r="W124" s="1"/>
  <c r="X124" s="1"/>
  <c r="O123"/>
  <c r="N123"/>
  <c r="M123"/>
  <c r="O122"/>
  <c r="N122"/>
  <c r="M122"/>
  <c r="V122" s="1"/>
  <c r="W122" s="1"/>
  <c r="X122" s="1"/>
  <c r="O121"/>
  <c r="N121"/>
  <c r="M121"/>
  <c r="O120"/>
  <c r="N120"/>
  <c r="M120"/>
  <c r="V120" s="1"/>
  <c r="W120" s="1"/>
  <c r="X120" s="1"/>
  <c r="O119"/>
  <c r="N119"/>
  <c r="M119"/>
  <c r="O118"/>
  <c r="N118"/>
  <c r="M118"/>
  <c r="V118" s="1"/>
  <c r="W118" s="1"/>
  <c r="X118" s="1"/>
  <c r="O117"/>
  <c r="N117"/>
  <c r="M117"/>
  <c r="O116"/>
  <c r="N116"/>
  <c r="M116"/>
  <c r="V116" s="1"/>
  <c r="W116" s="1"/>
  <c r="X116" s="1"/>
  <c r="O115"/>
  <c r="N115"/>
  <c r="M115"/>
  <c r="O114"/>
  <c r="N114"/>
  <c r="M114"/>
  <c r="V114" s="1"/>
  <c r="W114" s="1"/>
  <c r="X114" s="1"/>
  <c r="O113"/>
  <c r="N113"/>
  <c r="M113"/>
  <c r="O112"/>
  <c r="N112"/>
  <c r="M112"/>
  <c r="V112" s="1"/>
  <c r="W112" s="1"/>
  <c r="X112" s="1"/>
  <c r="O111"/>
  <c r="N111"/>
  <c r="M111"/>
  <c r="O110"/>
  <c r="N110"/>
  <c r="M110"/>
  <c r="V110" s="1"/>
  <c r="W110" s="1"/>
  <c r="X110" s="1"/>
  <c r="O109"/>
  <c r="N109"/>
  <c r="M109"/>
  <c r="O108"/>
  <c r="N108"/>
  <c r="M108"/>
  <c r="V108" s="1"/>
  <c r="W108" s="1"/>
  <c r="X108" s="1"/>
  <c r="O107"/>
  <c r="N107"/>
  <c r="M107"/>
  <c r="O106"/>
  <c r="N106"/>
  <c r="M106"/>
  <c r="V106" s="1"/>
  <c r="W106" s="1"/>
  <c r="X106" s="1"/>
  <c r="O105"/>
  <c r="N105"/>
  <c r="M105"/>
  <c r="O104"/>
  <c r="N104"/>
  <c r="M104"/>
  <c r="V104" s="1"/>
  <c r="W104" s="1"/>
  <c r="X104" s="1"/>
  <c r="O103"/>
  <c r="N103"/>
  <c r="M103"/>
  <c r="O102"/>
  <c r="N102"/>
  <c r="M102"/>
  <c r="V102" s="1"/>
  <c r="W102" s="1"/>
  <c r="X102" s="1"/>
  <c r="O101"/>
  <c r="N101"/>
  <c r="M101"/>
  <c r="O100"/>
  <c r="N100"/>
  <c r="M100"/>
  <c r="V100" s="1"/>
  <c r="W100" s="1"/>
  <c r="X100" s="1"/>
  <c r="O99"/>
  <c r="N99"/>
  <c r="M99"/>
  <c r="O98"/>
  <c r="N98"/>
  <c r="M98"/>
  <c r="V98" s="1"/>
  <c r="W98" s="1"/>
  <c r="X98" s="1"/>
  <c r="O97"/>
  <c r="N97"/>
  <c r="M97"/>
  <c r="V97" s="1"/>
  <c r="W97" s="1"/>
  <c r="X97" s="1"/>
  <c r="O96"/>
  <c r="N96"/>
  <c r="M96"/>
  <c r="V96" s="1"/>
  <c r="W96" s="1"/>
  <c r="X96" s="1"/>
  <c r="O95"/>
  <c r="N95"/>
  <c r="M95"/>
  <c r="V95" s="1"/>
  <c r="W95" s="1"/>
  <c r="X95" s="1"/>
  <c r="O94"/>
  <c r="N94"/>
  <c r="M94"/>
  <c r="V94" s="1"/>
  <c r="W94" s="1"/>
  <c r="X94" s="1"/>
  <c r="O93"/>
  <c r="N93"/>
  <c r="M93"/>
  <c r="V93" s="1"/>
  <c r="W93" s="1"/>
  <c r="X93" s="1"/>
  <c r="O92"/>
  <c r="N92"/>
  <c r="M92"/>
  <c r="V92" s="1"/>
  <c r="W92" s="1"/>
  <c r="X92" s="1"/>
  <c r="O91"/>
  <c r="N91"/>
  <c r="M91"/>
  <c r="V91" s="1"/>
  <c r="W91" s="1"/>
  <c r="X91" s="1"/>
  <c r="O90"/>
  <c r="N90"/>
  <c r="M90"/>
  <c r="V90" s="1"/>
  <c r="W90" s="1"/>
  <c r="X90" s="1"/>
  <c r="O89"/>
  <c r="N89"/>
  <c r="M89"/>
  <c r="V89" s="1"/>
  <c r="W89" s="1"/>
  <c r="X89" s="1"/>
  <c r="O88"/>
  <c r="N88"/>
  <c r="M88"/>
  <c r="V88" s="1"/>
  <c r="W88" s="1"/>
  <c r="X88" s="1"/>
  <c r="O87"/>
  <c r="N87"/>
  <c r="M87"/>
  <c r="V87" s="1"/>
  <c r="W87" s="1"/>
  <c r="X87" s="1"/>
  <c r="O86"/>
  <c r="N86"/>
  <c r="M86"/>
  <c r="V86" s="1"/>
  <c r="W86" s="1"/>
  <c r="X86" s="1"/>
  <c r="O85"/>
  <c r="N85"/>
  <c r="M85"/>
  <c r="V85" s="1"/>
  <c r="W85" s="1"/>
  <c r="X85" s="1"/>
  <c r="O84"/>
  <c r="N84"/>
  <c r="M84"/>
  <c r="V84" s="1"/>
  <c r="W84" s="1"/>
  <c r="X84" s="1"/>
  <c r="O83"/>
  <c r="N83"/>
  <c r="M83"/>
  <c r="V83" s="1"/>
  <c r="W83" s="1"/>
  <c r="X83" s="1"/>
  <c r="O82"/>
  <c r="N82"/>
  <c r="M82"/>
  <c r="V82" s="1"/>
  <c r="W82" s="1"/>
  <c r="X82" s="1"/>
  <c r="O81"/>
  <c r="N81"/>
  <c r="M81"/>
  <c r="V81" s="1"/>
  <c r="W81" s="1"/>
  <c r="X81" s="1"/>
  <c r="O80"/>
  <c r="N80"/>
  <c r="M80"/>
  <c r="V80" s="1"/>
  <c r="W80" s="1"/>
  <c r="X80" s="1"/>
  <c r="O79"/>
  <c r="N79"/>
  <c r="M79"/>
  <c r="V79" s="1"/>
  <c r="W79" s="1"/>
  <c r="X79" s="1"/>
  <c r="O78"/>
  <c r="N78"/>
  <c r="M78"/>
  <c r="V78" s="1"/>
  <c r="W78" s="1"/>
  <c r="X78" s="1"/>
  <c r="O77"/>
  <c r="N77"/>
  <c r="M77"/>
  <c r="V77" s="1"/>
  <c r="W77" s="1"/>
  <c r="X77" s="1"/>
  <c r="O76"/>
  <c r="N76"/>
  <c r="M76"/>
  <c r="V76" s="1"/>
  <c r="W76" s="1"/>
  <c r="X76" s="1"/>
  <c r="O75"/>
  <c r="N75"/>
  <c r="M75"/>
  <c r="V75" s="1"/>
  <c r="W75" s="1"/>
  <c r="X75" s="1"/>
  <c r="O74"/>
  <c r="N74"/>
  <c r="M74"/>
  <c r="V74" s="1"/>
  <c r="W74" s="1"/>
  <c r="X74" s="1"/>
  <c r="O73"/>
  <c r="N73"/>
  <c r="M73"/>
  <c r="V73" s="1"/>
  <c r="W73" s="1"/>
  <c r="X73" s="1"/>
  <c r="O72"/>
  <c r="N72"/>
  <c r="M72"/>
  <c r="V72" s="1"/>
  <c r="W72" s="1"/>
  <c r="X72" s="1"/>
  <c r="O71"/>
  <c r="N71"/>
  <c r="M71"/>
  <c r="V71" s="1"/>
  <c r="W71" s="1"/>
  <c r="X71" s="1"/>
  <c r="O70"/>
  <c r="N70"/>
  <c r="M70"/>
  <c r="V70" s="1"/>
  <c r="W70" s="1"/>
  <c r="X70" s="1"/>
  <c r="O69"/>
  <c r="N69"/>
  <c r="M69"/>
  <c r="V69" s="1"/>
  <c r="W69" s="1"/>
  <c r="X69" s="1"/>
  <c r="O68"/>
  <c r="N68"/>
  <c r="M68"/>
  <c r="V68" s="1"/>
  <c r="W68" s="1"/>
  <c r="X68" s="1"/>
  <c r="O67"/>
  <c r="N67"/>
  <c r="M67"/>
  <c r="V67" s="1"/>
  <c r="W67" s="1"/>
  <c r="X67" s="1"/>
  <c r="AD66"/>
  <c r="AF66" s="1"/>
  <c r="O66"/>
  <c r="N66"/>
  <c r="M66"/>
  <c r="V66" s="1"/>
  <c r="W66" s="1"/>
  <c r="X66" s="1"/>
  <c r="O65"/>
  <c r="N65"/>
  <c r="M65"/>
  <c r="V65" s="1"/>
  <c r="W65" s="1"/>
  <c r="X65" s="1"/>
  <c r="O64"/>
  <c r="N64"/>
  <c r="M64"/>
  <c r="V64" s="1"/>
  <c r="W64" s="1"/>
  <c r="X64" s="1"/>
  <c r="O63"/>
  <c r="N63"/>
  <c r="M63"/>
  <c r="V63" s="1"/>
  <c r="W63" s="1"/>
  <c r="X63" s="1"/>
  <c r="O62"/>
  <c r="N62"/>
  <c r="M62"/>
  <c r="V62" s="1"/>
  <c r="W62" s="1"/>
  <c r="X62" s="1"/>
  <c r="O61"/>
  <c r="N61"/>
  <c r="M61"/>
  <c r="V61" s="1"/>
  <c r="W61" s="1"/>
  <c r="X61" s="1"/>
  <c r="O60"/>
  <c r="N60"/>
  <c r="M60"/>
  <c r="O59"/>
  <c r="N59"/>
  <c r="M59"/>
  <c r="V59" s="1"/>
  <c r="W59" s="1"/>
  <c r="X59" s="1"/>
  <c r="O58"/>
  <c r="N58"/>
  <c r="M58"/>
  <c r="O57"/>
  <c r="N57"/>
  <c r="M57"/>
  <c r="V57" s="1"/>
  <c r="W57" s="1"/>
  <c r="X57" s="1"/>
  <c r="O56"/>
  <c r="N56"/>
  <c r="M56"/>
  <c r="O55"/>
  <c r="N55"/>
  <c r="M55"/>
  <c r="V55" s="1"/>
  <c r="W55" s="1"/>
  <c r="X55" s="1"/>
  <c r="AD54"/>
  <c r="AF54" s="1"/>
  <c r="O54"/>
  <c r="N54"/>
  <c r="M54"/>
  <c r="V54" s="1"/>
  <c r="W54" s="1"/>
  <c r="X54" s="1"/>
  <c r="O53"/>
  <c r="N53"/>
  <c r="M53"/>
  <c r="O52"/>
  <c r="N52"/>
  <c r="M52"/>
  <c r="V52" s="1"/>
  <c r="W52" s="1"/>
  <c r="X52" s="1"/>
  <c r="O51"/>
  <c r="N51"/>
  <c r="M51"/>
  <c r="O50"/>
  <c r="N50"/>
  <c r="M50"/>
  <c r="V50" s="1"/>
  <c r="W50" s="1"/>
  <c r="X50" s="1"/>
  <c r="O49"/>
  <c r="N49"/>
  <c r="M49"/>
  <c r="O48"/>
  <c r="N48"/>
  <c r="M48"/>
  <c r="V48" s="1"/>
  <c r="W48" s="1"/>
  <c r="X48" s="1"/>
  <c r="O47"/>
  <c r="N47"/>
  <c r="M47"/>
  <c r="O46"/>
  <c r="N46"/>
  <c r="M46"/>
  <c r="V46" s="1"/>
  <c r="W46" s="1"/>
  <c r="X46" s="1"/>
  <c r="O45"/>
  <c r="N45"/>
  <c r="M45"/>
  <c r="O44"/>
  <c r="N44"/>
  <c r="M44"/>
  <c r="V44" s="1"/>
  <c r="W44" s="1"/>
  <c r="X44" s="1"/>
  <c r="O43"/>
  <c r="N43"/>
  <c r="M43"/>
  <c r="AD42"/>
  <c r="AF42" s="1"/>
  <c r="O42"/>
  <c r="N42"/>
  <c r="M42"/>
  <c r="O41"/>
  <c r="N41"/>
  <c r="M41"/>
  <c r="O40"/>
  <c r="N40"/>
  <c r="M40"/>
  <c r="V40" s="1"/>
  <c r="W40" s="1"/>
  <c r="X40" s="1"/>
  <c r="O39"/>
  <c r="N39"/>
  <c r="M39"/>
  <c r="V39" s="1"/>
  <c r="W39" s="1"/>
  <c r="X39" s="1"/>
  <c r="O38"/>
  <c r="N38"/>
  <c r="M38"/>
  <c r="V38" s="1"/>
  <c r="W38" s="1"/>
  <c r="X38" s="1"/>
  <c r="O37"/>
  <c r="N37"/>
  <c r="M37"/>
  <c r="V37" s="1"/>
  <c r="W37" s="1"/>
  <c r="X37" s="1"/>
  <c r="O36"/>
  <c r="N36"/>
  <c r="M36"/>
  <c r="V36" s="1"/>
  <c r="W36" s="1"/>
  <c r="X36" s="1"/>
  <c r="O35"/>
  <c r="N35"/>
  <c r="M35"/>
  <c r="V35" s="1"/>
  <c r="W35" s="1"/>
  <c r="X35" s="1"/>
  <c r="O34"/>
  <c r="N34"/>
  <c r="M34"/>
  <c r="V34" s="1"/>
  <c r="W34" s="1"/>
  <c r="X34" s="1"/>
  <c r="O33"/>
  <c r="N33"/>
  <c r="M33"/>
  <c r="V33" s="1"/>
  <c r="W33" s="1"/>
  <c r="X33" s="1"/>
  <c r="O32"/>
  <c r="N32"/>
  <c r="M32"/>
  <c r="V32" s="1"/>
  <c r="W32" s="1"/>
  <c r="X32" s="1"/>
  <c r="O31"/>
  <c r="N31"/>
  <c r="M31"/>
  <c r="V31" s="1"/>
  <c r="W31" s="1"/>
  <c r="X31" s="1"/>
  <c r="AD30"/>
  <c r="AF30" s="1"/>
  <c r="O30"/>
  <c r="N30"/>
  <c r="M30"/>
  <c r="V30" s="1"/>
  <c r="W30" s="1"/>
  <c r="X30" s="1"/>
  <c r="O29"/>
  <c r="N29"/>
  <c r="M29"/>
  <c r="V29" s="1"/>
  <c r="W29" s="1"/>
  <c r="X29" s="1"/>
  <c r="O28"/>
  <c r="N28"/>
  <c r="M28"/>
  <c r="V28" s="1"/>
  <c r="W28" s="1"/>
  <c r="X28" s="1"/>
  <c r="O27"/>
  <c r="N27"/>
  <c r="M27"/>
  <c r="V27" s="1"/>
  <c r="W27" s="1"/>
  <c r="X27" s="1"/>
  <c r="O26"/>
  <c r="N26"/>
  <c r="M26"/>
  <c r="V26" s="1"/>
  <c r="W26" s="1"/>
  <c r="X26" s="1"/>
  <c r="O25"/>
  <c r="N25"/>
  <c r="M25"/>
  <c r="V25" s="1"/>
  <c r="W25" s="1"/>
  <c r="X25" s="1"/>
  <c r="O24"/>
  <c r="N24"/>
  <c r="M24"/>
  <c r="V24" s="1"/>
  <c r="W24" s="1"/>
  <c r="X24" s="1"/>
  <c r="O23"/>
  <c r="N23"/>
  <c r="M23"/>
  <c r="V23" s="1"/>
  <c r="W23" s="1"/>
  <c r="X23" s="1"/>
  <c r="O22"/>
  <c r="N22"/>
  <c r="M22"/>
  <c r="V22" s="1"/>
  <c r="W22" s="1"/>
  <c r="X22" s="1"/>
  <c r="O21"/>
  <c r="N21"/>
  <c r="M21"/>
  <c r="V21" s="1"/>
  <c r="W21" s="1"/>
  <c r="X21" s="1"/>
  <c r="O20"/>
  <c r="N20"/>
  <c r="M20"/>
  <c r="V20" s="1"/>
  <c r="W20" s="1"/>
  <c r="X20" s="1"/>
  <c r="O19"/>
  <c r="N19"/>
  <c r="M19"/>
  <c r="V19" s="1"/>
  <c r="W19" s="1"/>
  <c r="X19" s="1"/>
  <c r="AD18"/>
  <c r="AF18" s="1"/>
  <c r="O18"/>
  <c r="N18"/>
  <c r="M18"/>
  <c r="V18" s="1"/>
  <c r="W18" s="1"/>
  <c r="X18" s="1"/>
  <c r="O17"/>
  <c r="N17"/>
  <c r="M17"/>
  <c r="V17" s="1"/>
  <c r="W17" s="1"/>
  <c r="X17" s="1"/>
  <c r="O16"/>
  <c r="N16"/>
  <c r="M16"/>
  <c r="V16" s="1"/>
  <c r="W16" s="1"/>
  <c r="X16" s="1"/>
  <c r="O15"/>
  <c r="N15"/>
  <c r="M15"/>
  <c r="V15" s="1"/>
  <c r="W15" s="1"/>
  <c r="X15" s="1"/>
  <c r="O14"/>
  <c r="N14"/>
  <c r="M14"/>
  <c r="V14" s="1"/>
  <c r="W14" s="1"/>
  <c r="X14" s="1"/>
  <c r="O13"/>
  <c r="N13"/>
  <c r="M13"/>
  <c r="V13" s="1"/>
  <c r="W13" s="1"/>
  <c r="X13" s="1"/>
  <c r="O12"/>
  <c r="N12"/>
  <c r="M12"/>
  <c r="V12" s="1"/>
  <c r="W12" s="1"/>
  <c r="X12" s="1"/>
  <c r="O11"/>
  <c r="N11"/>
  <c r="M11"/>
  <c r="V11" s="1"/>
  <c r="W11" s="1"/>
  <c r="X11" s="1"/>
  <c r="O10"/>
  <c r="N10"/>
  <c r="M10"/>
  <c r="V10" s="1"/>
  <c r="W10" s="1"/>
  <c r="X10" s="1"/>
  <c r="O9"/>
  <c r="N9"/>
  <c r="M9"/>
  <c r="V9" s="1"/>
  <c r="W9" s="1"/>
  <c r="X9" s="1"/>
  <c r="O8"/>
  <c r="N8"/>
  <c r="M8"/>
  <c r="V8" s="1"/>
  <c r="W8" s="1"/>
  <c r="X8" s="1"/>
  <c r="O7"/>
  <c r="N7"/>
  <c r="M7"/>
  <c r="V7" s="1"/>
  <c r="W7" s="1"/>
  <c r="X7" s="1"/>
  <c r="AE6"/>
  <c r="AG6" s="1"/>
  <c r="AD6"/>
  <c r="AF6" s="1"/>
  <c r="O6"/>
  <c r="N6"/>
  <c r="M6"/>
  <c r="V6" s="1"/>
  <c r="W6" s="1"/>
  <c r="X6" s="1"/>
  <c r="O302" i="3"/>
  <c r="P302" s="1"/>
  <c r="N302"/>
  <c r="Q302" s="1"/>
  <c r="R302" s="1"/>
  <c r="S302" s="1"/>
  <c r="M302"/>
  <c r="U302" s="1"/>
  <c r="V302" s="1"/>
  <c r="W302" s="1"/>
  <c r="O301"/>
  <c r="N301"/>
  <c r="Q301" s="1"/>
  <c r="R301" s="1"/>
  <c r="S301" s="1"/>
  <c r="M301"/>
  <c r="U301" s="1"/>
  <c r="V301" s="1"/>
  <c r="W301" s="1"/>
  <c r="O300"/>
  <c r="N300"/>
  <c r="Q300" s="1"/>
  <c r="M300"/>
  <c r="U300" s="1"/>
  <c r="V300" s="1"/>
  <c r="W300" s="1"/>
  <c r="O299"/>
  <c r="P299" s="1"/>
  <c r="N299"/>
  <c r="Q299" s="1"/>
  <c r="R299" s="1"/>
  <c r="S299" s="1"/>
  <c r="M299"/>
  <c r="U299" s="1"/>
  <c r="V299" s="1"/>
  <c r="W299" s="1"/>
  <c r="O298"/>
  <c r="P298" s="1"/>
  <c r="N298"/>
  <c r="Q298" s="1"/>
  <c r="R298" s="1"/>
  <c r="S298" s="1"/>
  <c r="M298"/>
  <c r="U298" s="1"/>
  <c r="V298" s="1"/>
  <c r="W298" s="1"/>
  <c r="O297"/>
  <c r="N297"/>
  <c r="Q297" s="1"/>
  <c r="R297" s="1"/>
  <c r="S297" s="1"/>
  <c r="M297"/>
  <c r="U297" s="1"/>
  <c r="V297" s="1"/>
  <c r="W297" s="1"/>
  <c r="O296"/>
  <c r="N296"/>
  <c r="Q296" s="1"/>
  <c r="M296"/>
  <c r="U296" s="1"/>
  <c r="V296" s="1"/>
  <c r="W296" s="1"/>
  <c r="O295"/>
  <c r="P295" s="1"/>
  <c r="N295"/>
  <c r="Q295" s="1"/>
  <c r="R295" s="1"/>
  <c r="S295" s="1"/>
  <c r="M295"/>
  <c r="U295" s="1"/>
  <c r="V295" s="1"/>
  <c r="W295" s="1"/>
  <c r="O294"/>
  <c r="P294" s="1"/>
  <c r="N294"/>
  <c r="Q294" s="1"/>
  <c r="R294" s="1"/>
  <c r="S294" s="1"/>
  <c r="M294"/>
  <c r="U294" s="1"/>
  <c r="V294" s="1"/>
  <c r="W294" s="1"/>
  <c r="O293"/>
  <c r="N293"/>
  <c r="Q293" s="1"/>
  <c r="R293" s="1"/>
  <c r="S293" s="1"/>
  <c r="M293"/>
  <c r="U293" s="1"/>
  <c r="V293" s="1"/>
  <c r="W293" s="1"/>
  <c r="O292"/>
  <c r="N292"/>
  <c r="Q292" s="1"/>
  <c r="M292"/>
  <c r="U292" s="1"/>
  <c r="V292" s="1"/>
  <c r="W292" s="1"/>
  <c r="O291"/>
  <c r="P291" s="1"/>
  <c r="N291"/>
  <c r="Q291" s="1"/>
  <c r="R291" s="1"/>
  <c r="S291" s="1"/>
  <c r="M291"/>
  <c r="U291" s="1"/>
  <c r="V291" s="1"/>
  <c r="W291" s="1"/>
  <c r="O290"/>
  <c r="P290" s="1"/>
  <c r="N290"/>
  <c r="Q290" s="1"/>
  <c r="R290" s="1"/>
  <c r="S290" s="1"/>
  <c r="M290"/>
  <c r="U290" s="1"/>
  <c r="V290" s="1"/>
  <c r="W290" s="1"/>
  <c r="O289"/>
  <c r="N289"/>
  <c r="Q289" s="1"/>
  <c r="R289" s="1"/>
  <c r="S289" s="1"/>
  <c r="M289"/>
  <c r="U289" s="1"/>
  <c r="V289" s="1"/>
  <c r="W289" s="1"/>
  <c r="O288"/>
  <c r="N288"/>
  <c r="Q288" s="1"/>
  <c r="M288"/>
  <c r="U288" s="1"/>
  <c r="V288" s="1"/>
  <c r="W288" s="1"/>
  <c r="O287"/>
  <c r="P287" s="1"/>
  <c r="N287"/>
  <c r="Q287" s="1"/>
  <c r="R287" s="1"/>
  <c r="S287" s="1"/>
  <c r="M287"/>
  <c r="U287" s="1"/>
  <c r="V287" s="1"/>
  <c r="W287" s="1"/>
  <c r="O286"/>
  <c r="P286" s="1"/>
  <c r="N286"/>
  <c r="Q286" s="1"/>
  <c r="R286" s="1"/>
  <c r="S286" s="1"/>
  <c r="M286"/>
  <c r="U286" s="1"/>
  <c r="V286" s="1"/>
  <c r="W286" s="1"/>
  <c r="O285"/>
  <c r="N285"/>
  <c r="Q285" s="1"/>
  <c r="R285" s="1"/>
  <c r="S285" s="1"/>
  <c r="M285"/>
  <c r="U285" s="1"/>
  <c r="V285" s="1"/>
  <c r="W285" s="1"/>
  <c r="O284"/>
  <c r="N284"/>
  <c r="Q284" s="1"/>
  <c r="M284"/>
  <c r="U284" s="1"/>
  <c r="V284" s="1"/>
  <c r="W284" s="1"/>
  <c r="O283"/>
  <c r="P283" s="1"/>
  <c r="N283"/>
  <c r="Q283" s="1"/>
  <c r="R283" s="1"/>
  <c r="S283" s="1"/>
  <c r="M283"/>
  <c r="U283" s="1"/>
  <c r="V283" s="1"/>
  <c r="W283" s="1"/>
  <c r="O282"/>
  <c r="P282" s="1"/>
  <c r="N282"/>
  <c r="Q282" s="1"/>
  <c r="R282" s="1"/>
  <c r="S282" s="1"/>
  <c r="M282"/>
  <c r="U282" s="1"/>
  <c r="V282" s="1"/>
  <c r="W282" s="1"/>
  <c r="O281"/>
  <c r="N281"/>
  <c r="Q281" s="1"/>
  <c r="R281" s="1"/>
  <c r="S281" s="1"/>
  <c r="M281"/>
  <c r="U281" s="1"/>
  <c r="V281" s="1"/>
  <c r="W281" s="1"/>
  <c r="O280"/>
  <c r="N280"/>
  <c r="Q280" s="1"/>
  <c r="M280"/>
  <c r="U280" s="1"/>
  <c r="V280" s="1"/>
  <c r="W280" s="1"/>
  <c r="O279"/>
  <c r="P279" s="1"/>
  <c r="N279"/>
  <c r="Q279" s="1"/>
  <c r="R279" s="1"/>
  <c r="S279" s="1"/>
  <c r="M279"/>
  <c r="U279" s="1"/>
  <c r="V279" s="1"/>
  <c r="W279" s="1"/>
  <c r="O278"/>
  <c r="P278" s="1"/>
  <c r="N278"/>
  <c r="Q278" s="1"/>
  <c r="R278" s="1"/>
  <c r="S278" s="1"/>
  <c r="M278"/>
  <c r="U278" s="1"/>
  <c r="V278" s="1"/>
  <c r="W278" s="1"/>
  <c r="O277"/>
  <c r="N277"/>
  <c r="Q277" s="1"/>
  <c r="R277" s="1"/>
  <c r="S277" s="1"/>
  <c r="M277"/>
  <c r="U277" s="1"/>
  <c r="V277" s="1"/>
  <c r="W277" s="1"/>
  <c r="O276"/>
  <c r="N276"/>
  <c r="Q276" s="1"/>
  <c r="M276"/>
  <c r="U276" s="1"/>
  <c r="V276" s="1"/>
  <c r="W276" s="1"/>
  <c r="O275"/>
  <c r="P275" s="1"/>
  <c r="N275"/>
  <c r="Q275" s="1"/>
  <c r="R275" s="1"/>
  <c r="S275" s="1"/>
  <c r="M275"/>
  <c r="U275" s="1"/>
  <c r="V275" s="1"/>
  <c r="W275" s="1"/>
  <c r="O274"/>
  <c r="P274" s="1"/>
  <c r="N274"/>
  <c r="Q274" s="1"/>
  <c r="R274" s="1"/>
  <c r="S274" s="1"/>
  <c r="M274"/>
  <c r="O273"/>
  <c r="N273"/>
  <c r="Q273" s="1"/>
  <c r="R273" s="1"/>
  <c r="S273" s="1"/>
  <c r="M273"/>
  <c r="U273" s="1"/>
  <c r="V273" s="1"/>
  <c r="W273" s="1"/>
  <c r="O272"/>
  <c r="N272"/>
  <c r="Q272" s="1"/>
  <c r="M272"/>
  <c r="O271"/>
  <c r="P271" s="1"/>
  <c r="N271"/>
  <c r="Q271" s="1"/>
  <c r="R271" s="1"/>
  <c r="S271" s="1"/>
  <c r="M271"/>
  <c r="U271" s="1"/>
  <c r="V271" s="1"/>
  <c r="W271" s="1"/>
  <c r="O270"/>
  <c r="P270" s="1"/>
  <c r="N270"/>
  <c r="Q270" s="1"/>
  <c r="R270" s="1"/>
  <c r="S270" s="1"/>
  <c r="M270"/>
  <c r="O269"/>
  <c r="N269"/>
  <c r="Q269" s="1"/>
  <c r="R269" s="1"/>
  <c r="S269" s="1"/>
  <c r="M269"/>
  <c r="U269" s="1"/>
  <c r="V269" s="1"/>
  <c r="W269" s="1"/>
  <c r="O268"/>
  <c r="N268"/>
  <c r="Q268" s="1"/>
  <c r="M268"/>
  <c r="O267"/>
  <c r="P267" s="1"/>
  <c r="N267"/>
  <c r="Q267" s="1"/>
  <c r="R267" s="1"/>
  <c r="S267" s="1"/>
  <c r="M267"/>
  <c r="U267" s="1"/>
  <c r="V267" s="1"/>
  <c r="W267" s="1"/>
  <c r="O266"/>
  <c r="P266" s="1"/>
  <c r="N266"/>
  <c r="Q266" s="1"/>
  <c r="R266" s="1"/>
  <c r="S266" s="1"/>
  <c r="M266"/>
  <c r="U266" s="1"/>
  <c r="V266" s="1"/>
  <c r="W266" s="1"/>
  <c r="O265"/>
  <c r="N265"/>
  <c r="Q265" s="1"/>
  <c r="R265" s="1"/>
  <c r="S265" s="1"/>
  <c r="M265"/>
  <c r="U265" s="1"/>
  <c r="V265" s="1"/>
  <c r="W265" s="1"/>
  <c r="O264"/>
  <c r="N264"/>
  <c r="Q264" s="1"/>
  <c r="M264"/>
  <c r="U264" s="1"/>
  <c r="V264" s="1"/>
  <c r="W264" s="1"/>
  <c r="O263"/>
  <c r="P263" s="1"/>
  <c r="N263"/>
  <c r="Q263" s="1"/>
  <c r="R263" s="1"/>
  <c r="S263" s="1"/>
  <c r="M263"/>
  <c r="U263" s="1"/>
  <c r="V263" s="1"/>
  <c r="W263" s="1"/>
  <c r="O262"/>
  <c r="P262" s="1"/>
  <c r="N262"/>
  <c r="Q262" s="1"/>
  <c r="R262" s="1"/>
  <c r="S262" s="1"/>
  <c r="M262"/>
  <c r="U262" s="1"/>
  <c r="V262" s="1"/>
  <c r="W262" s="1"/>
  <c r="O261"/>
  <c r="N261"/>
  <c r="Q261" s="1"/>
  <c r="R261" s="1"/>
  <c r="S261" s="1"/>
  <c r="M261"/>
  <c r="U261" s="1"/>
  <c r="V261" s="1"/>
  <c r="W261" s="1"/>
  <c r="O260"/>
  <c r="N260"/>
  <c r="Q260" s="1"/>
  <c r="M260"/>
  <c r="U260" s="1"/>
  <c r="V260" s="1"/>
  <c r="W260" s="1"/>
  <c r="O259"/>
  <c r="P259" s="1"/>
  <c r="N259"/>
  <c r="Q259" s="1"/>
  <c r="R259" s="1"/>
  <c r="S259" s="1"/>
  <c r="M259"/>
  <c r="U259" s="1"/>
  <c r="V259" s="1"/>
  <c r="W259" s="1"/>
  <c r="O258"/>
  <c r="P258" s="1"/>
  <c r="N258"/>
  <c r="Q258" s="1"/>
  <c r="R258" s="1"/>
  <c r="S258" s="1"/>
  <c r="M258"/>
  <c r="U258" s="1"/>
  <c r="V258" s="1"/>
  <c r="W258" s="1"/>
  <c r="O257"/>
  <c r="N257"/>
  <c r="Q257" s="1"/>
  <c r="R257" s="1"/>
  <c r="S257" s="1"/>
  <c r="M257"/>
  <c r="U257" s="1"/>
  <c r="V257" s="1"/>
  <c r="W257" s="1"/>
  <c r="O256"/>
  <c r="N256"/>
  <c r="Q256" s="1"/>
  <c r="M256"/>
  <c r="U256" s="1"/>
  <c r="V256" s="1"/>
  <c r="W256" s="1"/>
  <c r="O255"/>
  <c r="P255" s="1"/>
  <c r="N255"/>
  <c r="Q255" s="1"/>
  <c r="R255" s="1"/>
  <c r="S255" s="1"/>
  <c r="M255"/>
  <c r="U255" s="1"/>
  <c r="V255" s="1"/>
  <c r="W255" s="1"/>
  <c r="O254"/>
  <c r="P254" s="1"/>
  <c r="N254"/>
  <c r="Q254" s="1"/>
  <c r="R254" s="1"/>
  <c r="S254" s="1"/>
  <c r="M254"/>
  <c r="U254" s="1"/>
  <c r="V254" s="1"/>
  <c r="W254" s="1"/>
  <c r="O253"/>
  <c r="N253"/>
  <c r="Q253" s="1"/>
  <c r="R253" s="1"/>
  <c r="S253" s="1"/>
  <c r="M253"/>
  <c r="U253" s="1"/>
  <c r="V253" s="1"/>
  <c r="W253" s="1"/>
  <c r="O252"/>
  <c r="N252"/>
  <c r="Q252" s="1"/>
  <c r="M252"/>
  <c r="U252" s="1"/>
  <c r="V252" s="1"/>
  <c r="W252" s="1"/>
  <c r="O251"/>
  <c r="P251" s="1"/>
  <c r="N251"/>
  <c r="Q251" s="1"/>
  <c r="R251" s="1"/>
  <c r="S251" s="1"/>
  <c r="M251"/>
  <c r="U251" s="1"/>
  <c r="V251" s="1"/>
  <c r="W251" s="1"/>
  <c r="O250"/>
  <c r="P250" s="1"/>
  <c r="N250"/>
  <c r="Q250" s="1"/>
  <c r="R250" s="1"/>
  <c r="S250" s="1"/>
  <c r="M250"/>
  <c r="U250" s="1"/>
  <c r="V250" s="1"/>
  <c r="W250" s="1"/>
  <c r="O249"/>
  <c r="N249"/>
  <c r="Q249" s="1"/>
  <c r="R249" s="1"/>
  <c r="S249" s="1"/>
  <c r="M249"/>
  <c r="U249" s="1"/>
  <c r="V249" s="1"/>
  <c r="W249" s="1"/>
  <c r="O248"/>
  <c r="N248"/>
  <c r="Q248" s="1"/>
  <c r="M248"/>
  <c r="U248" s="1"/>
  <c r="V248" s="1"/>
  <c r="W248" s="1"/>
  <c r="O247"/>
  <c r="P247" s="1"/>
  <c r="N247"/>
  <c r="Q247" s="1"/>
  <c r="M247"/>
  <c r="U247" s="1"/>
  <c r="V247" s="1"/>
  <c r="W247" s="1"/>
  <c r="O246"/>
  <c r="P246" s="1"/>
  <c r="N246"/>
  <c r="Q246" s="1"/>
  <c r="R246" s="1"/>
  <c r="S246" s="1"/>
  <c r="M246"/>
  <c r="U246" s="1"/>
  <c r="V246" s="1"/>
  <c r="W246" s="1"/>
  <c r="O245"/>
  <c r="N245"/>
  <c r="Q245" s="1"/>
  <c r="R245" s="1"/>
  <c r="S245" s="1"/>
  <c r="M245"/>
  <c r="U245" s="1"/>
  <c r="V245" s="1"/>
  <c r="W245" s="1"/>
  <c r="O244"/>
  <c r="N244"/>
  <c r="Q244" s="1"/>
  <c r="M244"/>
  <c r="U244" s="1"/>
  <c r="V244" s="1"/>
  <c r="W244" s="1"/>
  <c r="O243"/>
  <c r="P243" s="1"/>
  <c r="N243"/>
  <c r="Q243" s="1"/>
  <c r="R243" s="1"/>
  <c r="S243" s="1"/>
  <c r="M243"/>
  <c r="U243" s="1"/>
  <c r="V243" s="1"/>
  <c r="W243" s="1"/>
  <c r="O242"/>
  <c r="P242" s="1"/>
  <c r="N242"/>
  <c r="Q242" s="1"/>
  <c r="R242" s="1"/>
  <c r="S242" s="1"/>
  <c r="M242"/>
  <c r="U242" s="1"/>
  <c r="V242" s="1"/>
  <c r="W242" s="1"/>
  <c r="O241"/>
  <c r="N241"/>
  <c r="Q241" s="1"/>
  <c r="R241" s="1"/>
  <c r="S241" s="1"/>
  <c r="M241"/>
  <c r="O240"/>
  <c r="N240"/>
  <c r="Q240" s="1"/>
  <c r="M240"/>
  <c r="U240" s="1"/>
  <c r="V240" s="1"/>
  <c r="W240" s="1"/>
  <c r="O239"/>
  <c r="P239" s="1"/>
  <c r="N239"/>
  <c r="Q239" s="1"/>
  <c r="R239" s="1"/>
  <c r="S239" s="1"/>
  <c r="M239"/>
  <c r="O238"/>
  <c r="P238" s="1"/>
  <c r="N238"/>
  <c r="Q238" s="1"/>
  <c r="R238" s="1"/>
  <c r="S238" s="1"/>
  <c r="M238"/>
  <c r="O237"/>
  <c r="N237"/>
  <c r="Q237" s="1"/>
  <c r="R237" s="1"/>
  <c r="S237" s="1"/>
  <c r="M237"/>
  <c r="U237" s="1"/>
  <c r="V237" s="1"/>
  <c r="W237" s="1"/>
  <c r="O236"/>
  <c r="N236"/>
  <c r="Q236" s="1"/>
  <c r="M236"/>
  <c r="U236" s="1"/>
  <c r="V236" s="1"/>
  <c r="W236" s="1"/>
  <c r="O235"/>
  <c r="P235" s="1"/>
  <c r="N235"/>
  <c r="Q235" s="1"/>
  <c r="R235" s="1"/>
  <c r="S235" s="1"/>
  <c r="M235"/>
  <c r="U235" s="1"/>
  <c r="V235" s="1"/>
  <c r="W235" s="1"/>
  <c r="O234"/>
  <c r="P234" s="1"/>
  <c r="N234"/>
  <c r="Q234" s="1"/>
  <c r="R234" s="1"/>
  <c r="S234" s="1"/>
  <c r="M234"/>
  <c r="U234" s="1"/>
  <c r="V234" s="1"/>
  <c r="W234" s="1"/>
  <c r="O233"/>
  <c r="N233"/>
  <c r="Q233" s="1"/>
  <c r="R233" s="1"/>
  <c r="S233" s="1"/>
  <c r="M233"/>
  <c r="U233" s="1"/>
  <c r="V233" s="1"/>
  <c r="W233" s="1"/>
  <c r="O232"/>
  <c r="N232"/>
  <c r="Q232" s="1"/>
  <c r="M232"/>
  <c r="U232" s="1"/>
  <c r="V232" s="1"/>
  <c r="W232" s="1"/>
  <c r="O231"/>
  <c r="P231" s="1"/>
  <c r="N231"/>
  <c r="Q231" s="1"/>
  <c r="R231" s="1"/>
  <c r="S231" s="1"/>
  <c r="M231"/>
  <c r="U231" s="1"/>
  <c r="V231" s="1"/>
  <c r="W231" s="1"/>
  <c r="O230"/>
  <c r="P230" s="1"/>
  <c r="N230"/>
  <c r="Q230" s="1"/>
  <c r="R230" s="1"/>
  <c r="S230" s="1"/>
  <c r="M230"/>
  <c r="U230" s="1"/>
  <c r="V230" s="1"/>
  <c r="W230" s="1"/>
  <c r="O229"/>
  <c r="N229"/>
  <c r="Q229" s="1"/>
  <c r="R229" s="1"/>
  <c r="S229" s="1"/>
  <c r="M229"/>
  <c r="U229" s="1"/>
  <c r="V229" s="1"/>
  <c r="W229" s="1"/>
  <c r="O228"/>
  <c r="N228"/>
  <c r="Q228" s="1"/>
  <c r="M228"/>
  <c r="U228" s="1"/>
  <c r="V228" s="1"/>
  <c r="W228" s="1"/>
  <c r="O227"/>
  <c r="P227" s="1"/>
  <c r="N227"/>
  <c r="Q227" s="1"/>
  <c r="R227" s="1"/>
  <c r="S227" s="1"/>
  <c r="M227"/>
  <c r="U227" s="1"/>
  <c r="V227" s="1"/>
  <c r="W227" s="1"/>
  <c r="O226"/>
  <c r="P226" s="1"/>
  <c r="N226"/>
  <c r="Q226" s="1"/>
  <c r="R226" s="1"/>
  <c r="S226" s="1"/>
  <c r="M226"/>
  <c r="U226" s="1"/>
  <c r="V226" s="1"/>
  <c r="W226" s="1"/>
  <c r="O225"/>
  <c r="N225"/>
  <c r="Q225" s="1"/>
  <c r="R225" s="1"/>
  <c r="S225" s="1"/>
  <c r="M225"/>
  <c r="U225" s="1"/>
  <c r="V225" s="1"/>
  <c r="W225" s="1"/>
  <c r="O224"/>
  <c r="N224"/>
  <c r="Q224" s="1"/>
  <c r="M224"/>
  <c r="U224" s="1"/>
  <c r="V224" s="1"/>
  <c r="W224" s="1"/>
  <c r="O223"/>
  <c r="P223" s="1"/>
  <c r="N223"/>
  <c r="Q223" s="1"/>
  <c r="R223" s="1"/>
  <c r="S223" s="1"/>
  <c r="M223"/>
  <c r="U223" s="1"/>
  <c r="V223" s="1"/>
  <c r="W223" s="1"/>
  <c r="O222"/>
  <c r="P222" s="1"/>
  <c r="N222"/>
  <c r="Q222" s="1"/>
  <c r="R222" s="1"/>
  <c r="S222" s="1"/>
  <c r="M222"/>
  <c r="U222" s="1"/>
  <c r="V222" s="1"/>
  <c r="W222" s="1"/>
  <c r="O221"/>
  <c r="N221"/>
  <c r="Q221" s="1"/>
  <c r="R221" s="1"/>
  <c r="S221" s="1"/>
  <c r="M221"/>
  <c r="U221" s="1"/>
  <c r="V221" s="1"/>
  <c r="W221" s="1"/>
  <c r="O220"/>
  <c r="N220"/>
  <c r="Q220" s="1"/>
  <c r="M220"/>
  <c r="U220" s="1"/>
  <c r="V220" s="1"/>
  <c r="W220" s="1"/>
  <c r="O219"/>
  <c r="P219" s="1"/>
  <c r="N219"/>
  <c r="Q219" s="1"/>
  <c r="R219" s="1"/>
  <c r="S219" s="1"/>
  <c r="M219"/>
  <c r="U219" s="1"/>
  <c r="V219" s="1"/>
  <c r="W219" s="1"/>
  <c r="O218"/>
  <c r="P218" s="1"/>
  <c r="N218"/>
  <c r="Q218" s="1"/>
  <c r="R218" s="1"/>
  <c r="S218" s="1"/>
  <c r="M218"/>
  <c r="U218" s="1"/>
  <c r="V218" s="1"/>
  <c r="W218" s="1"/>
  <c r="O217"/>
  <c r="N217"/>
  <c r="Q217" s="1"/>
  <c r="R217" s="1"/>
  <c r="S217" s="1"/>
  <c r="M217"/>
  <c r="U217" s="1"/>
  <c r="V217" s="1"/>
  <c r="W217" s="1"/>
  <c r="O216"/>
  <c r="N216"/>
  <c r="Q216" s="1"/>
  <c r="M216"/>
  <c r="U216" s="1"/>
  <c r="V216" s="1"/>
  <c r="W216" s="1"/>
  <c r="O215"/>
  <c r="P215" s="1"/>
  <c r="N215"/>
  <c r="Q215" s="1"/>
  <c r="R215" s="1"/>
  <c r="S215" s="1"/>
  <c r="M215"/>
  <c r="U215" s="1"/>
  <c r="V215" s="1"/>
  <c r="W215" s="1"/>
  <c r="O214"/>
  <c r="P214" s="1"/>
  <c r="N214"/>
  <c r="Q214" s="1"/>
  <c r="R214" s="1"/>
  <c r="S214" s="1"/>
  <c r="M214"/>
  <c r="U214" s="1"/>
  <c r="V214" s="1"/>
  <c r="W214" s="1"/>
  <c r="O213"/>
  <c r="N213"/>
  <c r="Q213" s="1"/>
  <c r="R213" s="1"/>
  <c r="S213" s="1"/>
  <c r="M213"/>
  <c r="U213" s="1"/>
  <c r="V213" s="1"/>
  <c r="W213" s="1"/>
  <c r="O212"/>
  <c r="N212"/>
  <c r="Q212" s="1"/>
  <c r="M212"/>
  <c r="U212" s="1"/>
  <c r="V212" s="1"/>
  <c r="W212" s="1"/>
  <c r="O211"/>
  <c r="P211" s="1"/>
  <c r="N211"/>
  <c r="Q211" s="1"/>
  <c r="R211" s="1"/>
  <c r="S211" s="1"/>
  <c r="M211"/>
  <c r="U211" s="1"/>
  <c r="V211" s="1"/>
  <c r="W211" s="1"/>
  <c r="O210"/>
  <c r="P210" s="1"/>
  <c r="N210"/>
  <c r="Q210" s="1"/>
  <c r="R210" s="1"/>
  <c r="S210" s="1"/>
  <c r="M210"/>
  <c r="U210" s="1"/>
  <c r="V210" s="1"/>
  <c r="W210" s="1"/>
  <c r="O209"/>
  <c r="N209"/>
  <c r="Q209" s="1"/>
  <c r="R209" s="1"/>
  <c r="S209" s="1"/>
  <c r="M209"/>
  <c r="U209" s="1"/>
  <c r="V209" s="1"/>
  <c r="W209" s="1"/>
  <c r="O208"/>
  <c r="N208"/>
  <c r="Q208" s="1"/>
  <c r="M208"/>
  <c r="U208" s="1"/>
  <c r="V208" s="1"/>
  <c r="W208" s="1"/>
  <c r="O207"/>
  <c r="P207" s="1"/>
  <c r="N207"/>
  <c r="Q207" s="1"/>
  <c r="R207" s="1"/>
  <c r="S207" s="1"/>
  <c r="M207"/>
  <c r="U207" s="1"/>
  <c r="V207" s="1"/>
  <c r="W207" s="1"/>
  <c r="O206"/>
  <c r="P206" s="1"/>
  <c r="N206"/>
  <c r="Q206" s="1"/>
  <c r="R206" s="1"/>
  <c r="S206" s="1"/>
  <c r="M206"/>
  <c r="U206" s="1"/>
  <c r="V206" s="1"/>
  <c r="W206" s="1"/>
  <c r="O205"/>
  <c r="N205"/>
  <c r="Q205" s="1"/>
  <c r="R205" s="1"/>
  <c r="S205" s="1"/>
  <c r="M205"/>
  <c r="U205" s="1"/>
  <c r="V205" s="1"/>
  <c r="W205" s="1"/>
  <c r="O204"/>
  <c r="N204"/>
  <c r="Q204" s="1"/>
  <c r="M204"/>
  <c r="U204" s="1"/>
  <c r="V204" s="1"/>
  <c r="W204" s="1"/>
  <c r="O203"/>
  <c r="P203" s="1"/>
  <c r="N203"/>
  <c r="Q203" s="1"/>
  <c r="R203" s="1"/>
  <c r="S203" s="1"/>
  <c r="M203"/>
  <c r="U203" s="1"/>
  <c r="V203" s="1"/>
  <c r="W203" s="1"/>
  <c r="O202"/>
  <c r="P202" s="1"/>
  <c r="N202"/>
  <c r="Q202" s="1"/>
  <c r="R202" s="1"/>
  <c r="S202" s="1"/>
  <c r="M202"/>
  <c r="U202" s="1"/>
  <c r="V202" s="1"/>
  <c r="W202" s="1"/>
  <c r="O201"/>
  <c r="N201"/>
  <c r="Q201" s="1"/>
  <c r="R201" s="1"/>
  <c r="S201" s="1"/>
  <c r="M201"/>
  <c r="U201" s="1"/>
  <c r="V201" s="1"/>
  <c r="W201" s="1"/>
  <c r="O200"/>
  <c r="N200"/>
  <c r="Q200" s="1"/>
  <c r="M200"/>
  <c r="U200" s="1"/>
  <c r="V200" s="1"/>
  <c r="W200" s="1"/>
  <c r="O199"/>
  <c r="P199" s="1"/>
  <c r="N199"/>
  <c r="Q199" s="1"/>
  <c r="R199" s="1"/>
  <c r="S199" s="1"/>
  <c r="M199"/>
  <c r="U199" s="1"/>
  <c r="V199" s="1"/>
  <c r="W199" s="1"/>
  <c r="O198"/>
  <c r="P198" s="1"/>
  <c r="N198"/>
  <c r="Q198" s="1"/>
  <c r="R198" s="1"/>
  <c r="S198" s="1"/>
  <c r="M198"/>
  <c r="U198" s="1"/>
  <c r="V198" s="1"/>
  <c r="W198" s="1"/>
  <c r="O197"/>
  <c r="N197"/>
  <c r="Q197" s="1"/>
  <c r="R197" s="1"/>
  <c r="S197" s="1"/>
  <c r="M197"/>
  <c r="U197" s="1"/>
  <c r="V197" s="1"/>
  <c r="W197" s="1"/>
  <c r="O196"/>
  <c r="N196"/>
  <c r="Q196" s="1"/>
  <c r="M196"/>
  <c r="U196" s="1"/>
  <c r="V196" s="1"/>
  <c r="W196" s="1"/>
  <c r="O195"/>
  <c r="P195" s="1"/>
  <c r="N195"/>
  <c r="Q195" s="1"/>
  <c r="R195" s="1"/>
  <c r="S195" s="1"/>
  <c r="M195"/>
  <c r="U195" s="1"/>
  <c r="V195" s="1"/>
  <c r="W195" s="1"/>
  <c r="O194"/>
  <c r="P194" s="1"/>
  <c r="N194"/>
  <c r="Q194" s="1"/>
  <c r="R194" s="1"/>
  <c r="S194" s="1"/>
  <c r="M194"/>
  <c r="U194" s="1"/>
  <c r="V194" s="1"/>
  <c r="W194" s="1"/>
  <c r="O193"/>
  <c r="N193"/>
  <c r="Q193" s="1"/>
  <c r="R193" s="1"/>
  <c r="S193" s="1"/>
  <c r="M193"/>
  <c r="U193" s="1"/>
  <c r="V193" s="1"/>
  <c r="W193" s="1"/>
  <c r="O192"/>
  <c r="N192"/>
  <c r="Q192" s="1"/>
  <c r="M192"/>
  <c r="U192" s="1"/>
  <c r="V192" s="1"/>
  <c r="W192" s="1"/>
  <c r="O191"/>
  <c r="P191" s="1"/>
  <c r="N191"/>
  <c r="Q191" s="1"/>
  <c r="R191" s="1"/>
  <c r="S191" s="1"/>
  <c r="M191"/>
  <c r="U191" s="1"/>
  <c r="V191" s="1"/>
  <c r="W191" s="1"/>
  <c r="O190"/>
  <c r="P190" s="1"/>
  <c r="N190"/>
  <c r="Q190" s="1"/>
  <c r="R190" s="1"/>
  <c r="S190" s="1"/>
  <c r="M190"/>
  <c r="U190" s="1"/>
  <c r="V190" s="1"/>
  <c r="W190" s="1"/>
  <c r="O189"/>
  <c r="N189"/>
  <c r="Q189" s="1"/>
  <c r="R189" s="1"/>
  <c r="S189" s="1"/>
  <c r="M189"/>
  <c r="U189" s="1"/>
  <c r="V189" s="1"/>
  <c r="W189" s="1"/>
  <c r="O188"/>
  <c r="N188"/>
  <c r="Q188" s="1"/>
  <c r="M188"/>
  <c r="U188" s="1"/>
  <c r="V188" s="1"/>
  <c r="W188" s="1"/>
  <c r="O187"/>
  <c r="P187" s="1"/>
  <c r="N187"/>
  <c r="Q187" s="1"/>
  <c r="R187" s="1"/>
  <c r="S187" s="1"/>
  <c r="M187"/>
  <c r="U187" s="1"/>
  <c r="V187" s="1"/>
  <c r="W187" s="1"/>
  <c r="O186"/>
  <c r="P186" s="1"/>
  <c r="N186"/>
  <c r="Q186" s="1"/>
  <c r="R186" s="1"/>
  <c r="S186" s="1"/>
  <c r="M186"/>
  <c r="U186" s="1"/>
  <c r="V186" s="1"/>
  <c r="W186" s="1"/>
  <c r="O185"/>
  <c r="N185"/>
  <c r="Q185" s="1"/>
  <c r="R185" s="1"/>
  <c r="S185" s="1"/>
  <c r="M185"/>
  <c r="U185" s="1"/>
  <c r="V185" s="1"/>
  <c r="W185" s="1"/>
  <c r="O184"/>
  <c r="N184"/>
  <c r="Q184" s="1"/>
  <c r="M184"/>
  <c r="U184" s="1"/>
  <c r="V184" s="1"/>
  <c r="W184" s="1"/>
  <c r="O183"/>
  <c r="P183" s="1"/>
  <c r="N183"/>
  <c r="Q183" s="1"/>
  <c r="R183" s="1"/>
  <c r="S183" s="1"/>
  <c r="M183"/>
  <c r="U183" s="1"/>
  <c r="V183" s="1"/>
  <c r="W183" s="1"/>
  <c r="O182"/>
  <c r="P182" s="1"/>
  <c r="N182"/>
  <c r="Q182" s="1"/>
  <c r="R182" s="1"/>
  <c r="S182" s="1"/>
  <c r="M182"/>
  <c r="U182" s="1"/>
  <c r="V182" s="1"/>
  <c r="W182" s="1"/>
  <c r="O181"/>
  <c r="N181"/>
  <c r="Q181" s="1"/>
  <c r="R181" s="1"/>
  <c r="S181" s="1"/>
  <c r="M181"/>
  <c r="U181" s="1"/>
  <c r="V181" s="1"/>
  <c r="W181" s="1"/>
  <c r="O180"/>
  <c r="N180"/>
  <c r="Q180" s="1"/>
  <c r="M180"/>
  <c r="U180" s="1"/>
  <c r="V180" s="1"/>
  <c r="W180" s="1"/>
  <c r="O179"/>
  <c r="P179" s="1"/>
  <c r="N179"/>
  <c r="Q179" s="1"/>
  <c r="R179" s="1"/>
  <c r="S179" s="1"/>
  <c r="M179"/>
  <c r="U179" s="1"/>
  <c r="V179" s="1"/>
  <c r="W179" s="1"/>
  <c r="O178"/>
  <c r="P178" s="1"/>
  <c r="N178"/>
  <c r="Q178" s="1"/>
  <c r="R178" s="1"/>
  <c r="S178" s="1"/>
  <c r="M178"/>
  <c r="U178" s="1"/>
  <c r="V178" s="1"/>
  <c r="W178" s="1"/>
  <c r="O177"/>
  <c r="N177"/>
  <c r="Q177" s="1"/>
  <c r="R177" s="1"/>
  <c r="S177" s="1"/>
  <c r="M177"/>
  <c r="U177" s="1"/>
  <c r="V177" s="1"/>
  <c r="W177" s="1"/>
  <c r="O176"/>
  <c r="N176"/>
  <c r="Q176" s="1"/>
  <c r="M176"/>
  <c r="U176" s="1"/>
  <c r="V176" s="1"/>
  <c r="W176" s="1"/>
  <c r="O175"/>
  <c r="P175" s="1"/>
  <c r="N175"/>
  <c r="Q175" s="1"/>
  <c r="R175" s="1"/>
  <c r="S175" s="1"/>
  <c r="M175"/>
  <c r="U175" s="1"/>
  <c r="V175" s="1"/>
  <c r="W175" s="1"/>
  <c r="O174"/>
  <c r="P174" s="1"/>
  <c r="N174"/>
  <c r="Q174" s="1"/>
  <c r="R174" s="1"/>
  <c r="S174" s="1"/>
  <c r="M174"/>
  <c r="U174" s="1"/>
  <c r="V174" s="1"/>
  <c r="W174" s="1"/>
  <c r="O173"/>
  <c r="N173"/>
  <c r="Q173" s="1"/>
  <c r="R173" s="1"/>
  <c r="S173" s="1"/>
  <c r="M173"/>
  <c r="U173" s="1"/>
  <c r="V173" s="1"/>
  <c r="W173" s="1"/>
  <c r="O172"/>
  <c r="N172"/>
  <c r="Q172" s="1"/>
  <c r="M172"/>
  <c r="U172" s="1"/>
  <c r="V172" s="1"/>
  <c r="W172" s="1"/>
  <c r="O171"/>
  <c r="P171" s="1"/>
  <c r="N171"/>
  <c r="Q171" s="1"/>
  <c r="R171" s="1"/>
  <c r="S171" s="1"/>
  <c r="M171"/>
  <c r="U171" s="1"/>
  <c r="V171" s="1"/>
  <c r="W171" s="1"/>
  <c r="O170"/>
  <c r="P170" s="1"/>
  <c r="N170"/>
  <c r="Q170" s="1"/>
  <c r="R170" s="1"/>
  <c r="S170" s="1"/>
  <c r="M170"/>
  <c r="U170" s="1"/>
  <c r="V170" s="1"/>
  <c r="W170" s="1"/>
  <c r="O169"/>
  <c r="N169"/>
  <c r="Q169" s="1"/>
  <c r="R169" s="1"/>
  <c r="S169" s="1"/>
  <c r="M169"/>
  <c r="U169" s="1"/>
  <c r="V169" s="1"/>
  <c r="W169" s="1"/>
  <c r="O168"/>
  <c r="N168"/>
  <c r="Q168" s="1"/>
  <c r="M168"/>
  <c r="U168" s="1"/>
  <c r="V168" s="1"/>
  <c r="W168" s="1"/>
  <c r="O167"/>
  <c r="P167" s="1"/>
  <c r="N167"/>
  <c r="Q167" s="1"/>
  <c r="R167" s="1"/>
  <c r="S167" s="1"/>
  <c r="M167"/>
  <c r="U167" s="1"/>
  <c r="V167" s="1"/>
  <c r="W167" s="1"/>
  <c r="O166"/>
  <c r="P166" s="1"/>
  <c r="N166"/>
  <c r="Q166" s="1"/>
  <c r="R166" s="1"/>
  <c r="S166" s="1"/>
  <c r="M166"/>
  <c r="U166" s="1"/>
  <c r="V166" s="1"/>
  <c r="W166" s="1"/>
  <c r="O165"/>
  <c r="N165"/>
  <c r="Q165" s="1"/>
  <c r="R165" s="1"/>
  <c r="S165" s="1"/>
  <c r="M165"/>
  <c r="U165" s="1"/>
  <c r="V165" s="1"/>
  <c r="W165" s="1"/>
  <c r="O164"/>
  <c r="N164"/>
  <c r="Q164" s="1"/>
  <c r="M164"/>
  <c r="U164" s="1"/>
  <c r="V164" s="1"/>
  <c r="W164" s="1"/>
  <c r="O163"/>
  <c r="P163" s="1"/>
  <c r="N163"/>
  <c r="Q163" s="1"/>
  <c r="R163" s="1"/>
  <c r="S163" s="1"/>
  <c r="M163"/>
  <c r="U163" s="1"/>
  <c r="V163" s="1"/>
  <c r="W163" s="1"/>
  <c r="O162"/>
  <c r="P162" s="1"/>
  <c r="N162"/>
  <c r="Q162" s="1"/>
  <c r="R162" s="1"/>
  <c r="S162" s="1"/>
  <c r="M162"/>
  <c r="U162" s="1"/>
  <c r="V162" s="1"/>
  <c r="W162" s="1"/>
  <c r="O161"/>
  <c r="N161"/>
  <c r="Q161" s="1"/>
  <c r="R161" s="1"/>
  <c r="S161" s="1"/>
  <c r="M161"/>
  <c r="U161" s="1"/>
  <c r="V161" s="1"/>
  <c r="W161" s="1"/>
  <c r="O160"/>
  <c r="N160"/>
  <c r="Q160" s="1"/>
  <c r="M160"/>
  <c r="U160" s="1"/>
  <c r="V160" s="1"/>
  <c r="W160" s="1"/>
  <c r="O159"/>
  <c r="P159" s="1"/>
  <c r="N159"/>
  <c r="Q159" s="1"/>
  <c r="R159" s="1"/>
  <c r="S159" s="1"/>
  <c r="M159"/>
  <c r="U159" s="1"/>
  <c r="V159" s="1"/>
  <c r="W159" s="1"/>
  <c r="O158"/>
  <c r="P158" s="1"/>
  <c r="N158"/>
  <c r="Q158" s="1"/>
  <c r="R158" s="1"/>
  <c r="S158" s="1"/>
  <c r="M158"/>
  <c r="U158" s="1"/>
  <c r="V158" s="1"/>
  <c r="W158" s="1"/>
  <c r="O157"/>
  <c r="N157"/>
  <c r="Q157" s="1"/>
  <c r="R157" s="1"/>
  <c r="S157" s="1"/>
  <c r="M157"/>
  <c r="U157" s="1"/>
  <c r="V157" s="1"/>
  <c r="W157" s="1"/>
  <c r="O156"/>
  <c r="N156"/>
  <c r="Q156" s="1"/>
  <c r="R156" s="1"/>
  <c r="S156" s="1"/>
  <c r="M156"/>
  <c r="U156" s="1"/>
  <c r="V156" s="1"/>
  <c r="W156" s="1"/>
  <c r="O155"/>
  <c r="N155"/>
  <c r="Q155" s="1"/>
  <c r="M155"/>
  <c r="U155" s="1"/>
  <c r="V155" s="1"/>
  <c r="W155" s="1"/>
  <c r="O154"/>
  <c r="P154" s="1"/>
  <c r="N154"/>
  <c r="Q154" s="1"/>
  <c r="R154" s="1"/>
  <c r="S154" s="1"/>
  <c r="M154"/>
  <c r="U154" s="1"/>
  <c r="V154" s="1"/>
  <c r="W154" s="1"/>
  <c r="O153"/>
  <c r="P153" s="1"/>
  <c r="N153"/>
  <c r="Q153" s="1"/>
  <c r="R153" s="1"/>
  <c r="S153" s="1"/>
  <c r="M153"/>
  <c r="U153" s="1"/>
  <c r="V153" s="1"/>
  <c r="W153" s="1"/>
  <c r="O152"/>
  <c r="N152"/>
  <c r="Q152" s="1"/>
  <c r="R152" s="1"/>
  <c r="S152" s="1"/>
  <c r="M152"/>
  <c r="U152" s="1"/>
  <c r="V152" s="1"/>
  <c r="W152" s="1"/>
  <c r="O151"/>
  <c r="N151"/>
  <c r="Q151" s="1"/>
  <c r="M151"/>
  <c r="U151" s="1"/>
  <c r="V151" s="1"/>
  <c r="W151" s="1"/>
  <c r="O150"/>
  <c r="P150" s="1"/>
  <c r="N150"/>
  <c r="Q150" s="1"/>
  <c r="R150" s="1"/>
  <c r="S150" s="1"/>
  <c r="M150"/>
  <c r="U150" s="1"/>
  <c r="V150" s="1"/>
  <c r="W150" s="1"/>
  <c r="O149"/>
  <c r="P149" s="1"/>
  <c r="N149"/>
  <c r="Q149" s="1"/>
  <c r="R149" s="1"/>
  <c r="S149" s="1"/>
  <c r="M149"/>
  <c r="U149" s="1"/>
  <c r="V149" s="1"/>
  <c r="W149" s="1"/>
  <c r="O148"/>
  <c r="N148"/>
  <c r="Q148" s="1"/>
  <c r="R148" s="1"/>
  <c r="S148" s="1"/>
  <c r="M148"/>
  <c r="U148" s="1"/>
  <c r="V148" s="1"/>
  <c r="W148" s="1"/>
  <c r="O147"/>
  <c r="N147"/>
  <c r="Q147" s="1"/>
  <c r="M147"/>
  <c r="U147" s="1"/>
  <c r="V147" s="1"/>
  <c r="W147" s="1"/>
  <c r="O146"/>
  <c r="P146" s="1"/>
  <c r="N146"/>
  <c r="Q146" s="1"/>
  <c r="R146" s="1"/>
  <c r="S146" s="1"/>
  <c r="M146"/>
  <c r="U146" s="1"/>
  <c r="V146" s="1"/>
  <c r="W146" s="1"/>
  <c r="O145"/>
  <c r="P145" s="1"/>
  <c r="N145"/>
  <c r="Q145" s="1"/>
  <c r="R145" s="1"/>
  <c r="S145" s="1"/>
  <c r="M145"/>
  <c r="U145" s="1"/>
  <c r="V145" s="1"/>
  <c r="W145" s="1"/>
  <c r="O144"/>
  <c r="N144"/>
  <c r="Q144" s="1"/>
  <c r="R144" s="1"/>
  <c r="S144" s="1"/>
  <c r="M144"/>
  <c r="U144" s="1"/>
  <c r="V144" s="1"/>
  <c r="W144" s="1"/>
  <c r="O143"/>
  <c r="N143"/>
  <c r="Q143" s="1"/>
  <c r="M143"/>
  <c r="U143" s="1"/>
  <c r="V143" s="1"/>
  <c r="W143" s="1"/>
  <c r="O142"/>
  <c r="P142" s="1"/>
  <c r="N142"/>
  <c r="Q142" s="1"/>
  <c r="R142" s="1"/>
  <c r="S142" s="1"/>
  <c r="M142"/>
  <c r="U142" s="1"/>
  <c r="V142" s="1"/>
  <c r="W142" s="1"/>
  <c r="O141"/>
  <c r="P141" s="1"/>
  <c r="N141"/>
  <c r="Q141" s="1"/>
  <c r="R141" s="1"/>
  <c r="S141" s="1"/>
  <c r="M141"/>
  <c r="U141" s="1"/>
  <c r="V141" s="1"/>
  <c r="W141" s="1"/>
  <c r="O140"/>
  <c r="N140"/>
  <c r="Q140" s="1"/>
  <c r="R140" s="1"/>
  <c r="S140" s="1"/>
  <c r="M140"/>
  <c r="U140" s="1"/>
  <c r="V140" s="1"/>
  <c r="W140" s="1"/>
  <c r="O139"/>
  <c r="N139"/>
  <c r="Q139" s="1"/>
  <c r="M139"/>
  <c r="U139" s="1"/>
  <c r="V139" s="1"/>
  <c r="W139" s="1"/>
  <c r="O138"/>
  <c r="P138" s="1"/>
  <c r="N138"/>
  <c r="Q138" s="1"/>
  <c r="R138" s="1"/>
  <c r="S138" s="1"/>
  <c r="M138"/>
  <c r="U138" s="1"/>
  <c r="V138" s="1"/>
  <c r="W138" s="1"/>
  <c r="O137"/>
  <c r="P137" s="1"/>
  <c r="N137"/>
  <c r="Q137" s="1"/>
  <c r="R137" s="1"/>
  <c r="S137" s="1"/>
  <c r="M137"/>
  <c r="U137" s="1"/>
  <c r="V137" s="1"/>
  <c r="W137" s="1"/>
  <c r="O136"/>
  <c r="N136"/>
  <c r="Q136" s="1"/>
  <c r="R136" s="1"/>
  <c r="S136" s="1"/>
  <c r="M136"/>
  <c r="U136" s="1"/>
  <c r="V136" s="1"/>
  <c r="W136" s="1"/>
  <c r="O135"/>
  <c r="N135"/>
  <c r="Q135" s="1"/>
  <c r="M135"/>
  <c r="U135" s="1"/>
  <c r="V135" s="1"/>
  <c r="W135" s="1"/>
  <c r="O134"/>
  <c r="P134" s="1"/>
  <c r="N134"/>
  <c r="Q134" s="1"/>
  <c r="R134" s="1"/>
  <c r="S134" s="1"/>
  <c r="M134"/>
  <c r="U134" s="1"/>
  <c r="V134" s="1"/>
  <c r="W134" s="1"/>
  <c r="O133"/>
  <c r="P133" s="1"/>
  <c r="N133"/>
  <c r="Q133" s="1"/>
  <c r="R133" s="1"/>
  <c r="S133" s="1"/>
  <c r="M133"/>
  <c r="U133" s="1"/>
  <c r="V133" s="1"/>
  <c r="W133" s="1"/>
  <c r="O132"/>
  <c r="N132"/>
  <c r="Q132" s="1"/>
  <c r="R132" s="1"/>
  <c r="S132" s="1"/>
  <c r="M132"/>
  <c r="U132" s="1"/>
  <c r="V132" s="1"/>
  <c r="W132" s="1"/>
  <c r="O131"/>
  <c r="N131"/>
  <c r="Q131" s="1"/>
  <c r="M131"/>
  <c r="U131" s="1"/>
  <c r="V131" s="1"/>
  <c r="W131" s="1"/>
  <c r="O130"/>
  <c r="P130" s="1"/>
  <c r="N130"/>
  <c r="Q130" s="1"/>
  <c r="R130" s="1"/>
  <c r="S130" s="1"/>
  <c r="M130"/>
  <c r="U130" s="1"/>
  <c r="V130" s="1"/>
  <c r="W130" s="1"/>
  <c r="O129"/>
  <c r="P129" s="1"/>
  <c r="N129"/>
  <c r="Q129" s="1"/>
  <c r="R129" s="1"/>
  <c r="S129" s="1"/>
  <c r="M129"/>
  <c r="U129" s="1"/>
  <c r="V129" s="1"/>
  <c r="W129" s="1"/>
  <c r="O128"/>
  <c r="N128"/>
  <c r="Q128" s="1"/>
  <c r="R128" s="1"/>
  <c r="S128" s="1"/>
  <c r="M128"/>
  <c r="U128" s="1"/>
  <c r="V128" s="1"/>
  <c r="W128" s="1"/>
  <c r="O127"/>
  <c r="N127"/>
  <c r="Q127" s="1"/>
  <c r="M127"/>
  <c r="U127" s="1"/>
  <c r="V127" s="1"/>
  <c r="W127" s="1"/>
  <c r="O126"/>
  <c r="N126"/>
  <c r="Q126" s="1"/>
  <c r="M126"/>
  <c r="U126" s="1"/>
  <c r="V126" s="1"/>
  <c r="W126" s="1"/>
  <c r="O125"/>
  <c r="P125" s="1"/>
  <c r="N125"/>
  <c r="Q125" s="1"/>
  <c r="R125" s="1"/>
  <c r="S125" s="1"/>
  <c r="M125"/>
  <c r="U125" s="1"/>
  <c r="V125" s="1"/>
  <c r="W125" s="1"/>
  <c r="O124"/>
  <c r="P124" s="1"/>
  <c r="N124"/>
  <c r="Q124" s="1"/>
  <c r="R124" s="1"/>
  <c r="S124" s="1"/>
  <c r="M124"/>
  <c r="U124" s="1"/>
  <c r="V124" s="1"/>
  <c r="W124" s="1"/>
  <c r="O123"/>
  <c r="N123"/>
  <c r="Q123" s="1"/>
  <c r="R123" s="1"/>
  <c r="S123" s="1"/>
  <c r="M123"/>
  <c r="U123" s="1"/>
  <c r="V123" s="1"/>
  <c r="W123" s="1"/>
  <c r="O122"/>
  <c r="N122"/>
  <c r="Q122" s="1"/>
  <c r="M122"/>
  <c r="U122" s="1"/>
  <c r="V122" s="1"/>
  <c r="W122" s="1"/>
  <c r="O121"/>
  <c r="P121" s="1"/>
  <c r="N121"/>
  <c r="Q121" s="1"/>
  <c r="R121" s="1"/>
  <c r="S121" s="1"/>
  <c r="M121"/>
  <c r="U121" s="1"/>
  <c r="V121" s="1"/>
  <c r="W121" s="1"/>
  <c r="O120"/>
  <c r="P120" s="1"/>
  <c r="N120"/>
  <c r="Q120" s="1"/>
  <c r="R120" s="1"/>
  <c r="S120" s="1"/>
  <c r="M120"/>
  <c r="U120" s="1"/>
  <c r="V120" s="1"/>
  <c r="W120" s="1"/>
  <c r="O119"/>
  <c r="N119"/>
  <c r="Q119" s="1"/>
  <c r="R119" s="1"/>
  <c r="S119" s="1"/>
  <c r="M119"/>
  <c r="U119" s="1"/>
  <c r="V119" s="1"/>
  <c r="W119" s="1"/>
  <c r="O118"/>
  <c r="N118"/>
  <c r="Q118" s="1"/>
  <c r="M118"/>
  <c r="U118" s="1"/>
  <c r="V118" s="1"/>
  <c r="W118" s="1"/>
  <c r="O117"/>
  <c r="P117" s="1"/>
  <c r="N117"/>
  <c r="Q117" s="1"/>
  <c r="R117" s="1"/>
  <c r="S117" s="1"/>
  <c r="M117"/>
  <c r="U117" s="1"/>
  <c r="V117" s="1"/>
  <c r="W117" s="1"/>
  <c r="O116"/>
  <c r="P116" s="1"/>
  <c r="N116"/>
  <c r="Q116" s="1"/>
  <c r="R116" s="1"/>
  <c r="S116" s="1"/>
  <c r="M116"/>
  <c r="U116" s="1"/>
  <c r="V116" s="1"/>
  <c r="W116" s="1"/>
  <c r="O115"/>
  <c r="N115"/>
  <c r="Q115" s="1"/>
  <c r="R115" s="1"/>
  <c r="S115" s="1"/>
  <c r="M115"/>
  <c r="U115" s="1"/>
  <c r="V115" s="1"/>
  <c r="W115" s="1"/>
  <c r="O114"/>
  <c r="N114"/>
  <c r="Q114" s="1"/>
  <c r="M114"/>
  <c r="U114" s="1"/>
  <c r="V114" s="1"/>
  <c r="W114" s="1"/>
  <c r="O113"/>
  <c r="P113" s="1"/>
  <c r="N113"/>
  <c r="Q113" s="1"/>
  <c r="R113" s="1"/>
  <c r="S113" s="1"/>
  <c r="M113"/>
  <c r="U113" s="1"/>
  <c r="V113" s="1"/>
  <c r="W113" s="1"/>
  <c r="O112"/>
  <c r="P112" s="1"/>
  <c r="N112"/>
  <c r="Q112" s="1"/>
  <c r="R112" s="1"/>
  <c r="S112" s="1"/>
  <c r="M112"/>
  <c r="U112" s="1"/>
  <c r="V112" s="1"/>
  <c r="W112" s="1"/>
  <c r="O111"/>
  <c r="N111"/>
  <c r="Q111" s="1"/>
  <c r="R111" s="1"/>
  <c r="S111" s="1"/>
  <c r="M111"/>
  <c r="U111" s="1"/>
  <c r="V111" s="1"/>
  <c r="W111" s="1"/>
  <c r="O110"/>
  <c r="N110"/>
  <c r="Q110" s="1"/>
  <c r="M110"/>
  <c r="U110" s="1"/>
  <c r="V110" s="1"/>
  <c r="W110" s="1"/>
  <c r="O109"/>
  <c r="P109" s="1"/>
  <c r="N109"/>
  <c r="Q109" s="1"/>
  <c r="R109" s="1"/>
  <c r="S109" s="1"/>
  <c r="M109"/>
  <c r="U109" s="1"/>
  <c r="V109" s="1"/>
  <c r="W109" s="1"/>
  <c r="O108"/>
  <c r="P108" s="1"/>
  <c r="N108"/>
  <c r="Q108" s="1"/>
  <c r="R108" s="1"/>
  <c r="S108" s="1"/>
  <c r="M108"/>
  <c r="U108" s="1"/>
  <c r="V108" s="1"/>
  <c r="W108" s="1"/>
  <c r="O107"/>
  <c r="N107"/>
  <c r="Q107" s="1"/>
  <c r="R107" s="1"/>
  <c r="S107" s="1"/>
  <c r="M107"/>
  <c r="U107" s="1"/>
  <c r="V107" s="1"/>
  <c r="W107" s="1"/>
  <c r="O106"/>
  <c r="N106"/>
  <c r="Q106" s="1"/>
  <c r="M106"/>
  <c r="U106" s="1"/>
  <c r="V106" s="1"/>
  <c r="W106" s="1"/>
  <c r="O105"/>
  <c r="P105" s="1"/>
  <c r="N105"/>
  <c r="Q105" s="1"/>
  <c r="R105" s="1"/>
  <c r="S105" s="1"/>
  <c r="M105"/>
  <c r="U105" s="1"/>
  <c r="V105" s="1"/>
  <c r="W105" s="1"/>
  <c r="O104"/>
  <c r="P104" s="1"/>
  <c r="N104"/>
  <c r="Q104" s="1"/>
  <c r="R104" s="1"/>
  <c r="S104" s="1"/>
  <c r="M104"/>
  <c r="U104" s="1"/>
  <c r="V104" s="1"/>
  <c r="W104" s="1"/>
  <c r="O103"/>
  <c r="N103"/>
  <c r="Q103" s="1"/>
  <c r="R103" s="1"/>
  <c r="S103" s="1"/>
  <c r="M103"/>
  <c r="U103" s="1"/>
  <c r="V103" s="1"/>
  <c r="W103" s="1"/>
  <c r="O102"/>
  <c r="N102"/>
  <c r="Q102" s="1"/>
  <c r="M102"/>
  <c r="U102" s="1"/>
  <c r="V102" s="1"/>
  <c r="W102" s="1"/>
  <c r="O101"/>
  <c r="P101" s="1"/>
  <c r="N101"/>
  <c r="Q101" s="1"/>
  <c r="R101" s="1"/>
  <c r="S101" s="1"/>
  <c r="M101"/>
  <c r="U101" s="1"/>
  <c r="V101" s="1"/>
  <c r="W101" s="1"/>
  <c r="O100"/>
  <c r="P100" s="1"/>
  <c r="N100"/>
  <c r="Q100" s="1"/>
  <c r="R100" s="1"/>
  <c r="S100" s="1"/>
  <c r="M100"/>
  <c r="U100" s="1"/>
  <c r="V100" s="1"/>
  <c r="W100" s="1"/>
  <c r="O99"/>
  <c r="N99"/>
  <c r="Q99" s="1"/>
  <c r="R99" s="1"/>
  <c r="S99" s="1"/>
  <c r="M99"/>
  <c r="U99" s="1"/>
  <c r="V99" s="1"/>
  <c r="W99" s="1"/>
  <c r="O98"/>
  <c r="N98"/>
  <c r="Q98" s="1"/>
  <c r="M98"/>
  <c r="U98" s="1"/>
  <c r="V98" s="1"/>
  <c r="W98" s="1"/>
  <c r="O97"/>
  <c r="P97" s="1"/>
  <c r="N97"/>
  <c r="Q97" s="1"/>
  <c r="R97" s="1"/>
  <c r="S97" s="1"/>
  <c r="M97"/>
  <c r="U97" s="1"/>
  <c r="V97" s="1"/>
  <c r="W97" s="1"/>
  <c r="O96"/>
  <c r="P96" s="1"/>
  <c r="N96"/>
  <c r="Q96" s="1"/>
  <c r="R96" s="1"/>
  <c r="S96" s="1"/>
  <c r="M96"/>
  <c r="U96" s="1"/>
  <c r="V96" s="1"/>
  <c r="W96" s="1"/>
  <c r="O95"/>
  <c r="P95" s="1"/>
  <c r="N95"/>
  <c r="Q95" s="1"/>
  <c r="R95" s="1"/>
  <c r="S95" s="1"/>
  <c r="M95"/>
  <c r="U95" s="1"/>
  <c r="V95" s="1"/>
  <c r="W95" s="1"/>
  <c r="O94"/>
  <c r="N94"/>
  <c r="Q94" s="1"/>
  <c r="R94" s="1"/>
  <c r="S94" s="1"/>
  <c r="M94"/>
  <c r="U94" s="1"/>
  <c r="V94" s="1"/>
  <c r="W94" s="1"/>
  <c r="O93"/>
  <c r="N93"/>
  <c r="Q93" s="1"/>
  <c r="M93"/>
  <c r="U93" s="1"/>
  <c r="V93" s="1"/>
  <c r="W93" s="1"/>
  <c r="O92"/>
  <c r="P92" s="1"/>
  <c r="N92"/>
  <c r="Q92" s="1"/>
  <c r="R92" s="1"/>
  <c r="S92" s="1"/>
  <c r="M92"/>
  <c r="U92" s="1"/>
  <c r="V92" s="1"/>
  <c r="W92" s="1"/>
  <c r="O91"/>
  <c r="P91" s="1"/>
  <c r="N91"/>
  <c r="Q91" s="1"/>
  <c r="R91" s="1"/>
  <c r="S91" s="1"/>
  <c r="M91"/>
  <c r="U91" s="1"/>
  <c r="V91" s="1"/>
  <c r="W91" s="1"/>
  <c r="O90"/>
  <c r="N90"/>
  <c r="Q90" s="1"/>
  <c r="R90" s="1"/>
  <c r="S90" s="1"/>
  <c r="M90"/>
  <c r="U90" s="1"/>
  <c r="V90" s="1"/>
  <c r="W90" s="1"/>
  <c r="O89"/>
  <c r="N89"/>
  <c r="Q89" s="1"/>
  <c r="M89"/>
  <c r="U89" s="1"/>
  <c r="V89" s="1"/>
  <c r="W89" s="1"/>
  <c r="O88"/>
  <c r="P88" s="1"/>
  <c r="N88"/>
  <c r="Q88" s="1"/>
  <c r="R88" s="1"/>
  <c r="S88" s="1"/>
  <c r="M88"/>
  <c r="U88" s="1"/>
  <c r="V88" s="1"/>
  <c r="W88" s="1"/>
  <c r="O87"/>
  <c r="P87" s="1"/>
  <c r="N87"/>
  <c r="Q87" s="1"/>
  <c r="R87" s="1"/>
  <c r="S87" s="1"/>
  <c r="M87"/>
  <c r="U87" s="1"/>
  <c r="V87" s="1"/>
  <c r="W87" s="1"/>
  <c r="O86"/>
  <c r="N86"/>
  <c r="Q86" s="1"/>
  <c r="R86" s="1"/>
  <c r="S86" s="1"/>
  <c r="M86"/>
  <c r="U86" s="1"/>
  <c r="V86" s="1"/>
  <c r="W86" s="1"/>
  <c r="O85"/>
  <c r="N85"/>
  <c r="Q85" s="1"/>
  <c r="M85"/>
  <c r="U85" s="1"/>
  <c r="V85" s="1"/>
  <c r="W85" s="1"/>
  <c r="O84"/>
  <c r="P84" s="1"/>
  <c r="N84"/>
  <c r="Q84" s="1"/>
  <c r="R84" s="1"/>
  <c r="S84" s="1"/>
  <c r="M84"/>
  <c r="U84" s="1"/>
  <c r="V84" s="1"/>
  <c r="W84" s="1"/>
  <c r="O83"/>
  <c r="P83" s="1"/>
  <c r="N83"/>
  <c r="Q83" s="1"/>
  <c r="R83" s="1"/>
  <c r="S83" s="1"/>
  <c r="M83"/>
  <c r="U83" s="1"/>
  <c r="V83" s="1"/>
  <c r="W83" s="1"/>
  <c r="O82"/>
  <c r="N82"/>
  <c r="Q82" s="1"/>
  <c r="R82" s="1"/>
  <c r="S82" s="1"/>
  <c r="M82"/>
  <c r="U82" s="1"/>
  <c r="V82" s="1"/>
  <c r="W82" s="1"/>
  <c r="O81"/>
  <c r="N81"/>
  <c r="Q81" s="1"/>
  <c r="M81"/>
  <c r="U81" s="1"/>
  <c r="V81" s="1"/>
  <c r="W81" s="1"/>
  <c r="O80"/>
  <c r="P80" s="1"/>
  <c r="N80"/>
  <c r="Q80" s="1"/>
  <c r="R80" s="1"/>
  <c r="S80" s="1"/>
  <c r="M80"/>
  <c r="U80" s="1"/>
  <c r="V80" s="1"/>
  <c r="W80" s="1"/>
  <c r="O79"/>
  <c r="P79" s="1"/>
  <c r="N79"/>
  <c r="Q79" s="1"/>
  <c r="R79" s="1"/>
  <c r="S79" s="1"/>
  <c r="M79"/>
  <c r="U79" s="1"/>
  <c r="V79" s="1"/>
  <c r="W79" s="1"/>
  <c r="O78"/>
  <c r="N78"/>
  <c r="Q78" s="1"/>
  <c r="R78" s="1"/>
  <c r="S78" s="1"/>
  <c r="M78"/>
  <c r="U78" s="1"/>
  <c r="V78" s="1"/>
  <c r="W78" s="1"/>
  <c r="O77"/>
  <c r="N77"/>
  <c r="Q77" s="1"/>
  <c r="M77"/>
  <c r="U77" s="1"/>
  <c r="V77" s="1"/>
  <c r="W77" s="1"/>
  <c r="O76"/>
  <c r="P76" s="1"/>
  <c r="N76"/>
  <c r="Q76" s="1"/>
  <c r="R76" s="1"/>
  <c r="S76" s="1"/>
  <c r="M76"/>
  <c r="U76" s="1"/>
  <c r="V76" s="1"/>
  <c r="W76" s="1"/>
  <c r="O75"/>
  <c r="P75" s="1"/>
  <c r="N75"/>
  <c r="Q75" s="1"/>
  <c r="R75" s="1"/>
  <c r="S75" s="1"/>
  <c r="M75"/>
  <c r="U75" s="1"/>
  <c r="V75" s="1"/>
  <c r="W75" s="1"/>
  <c r="O74"/>
  <c r="N74"/>
  <c r="Q74" s="1"/>
  <c r="R74" s="1"/>
  <c r="S74" s="1"/>
  <c r="M74"/>
  <c r="U74" s="1"/>
  <c r="V74" s="1"/>
  <c r="W74" s="1"/>
  <c r="O73"/>
  <c r="N73"/>
  <c r="Q73" s="1"/>
  <c r="M73"/>
  <c r="U73" s="1"/>
  <c r="V73" s="1"/>
  <c r="W73" s="1"/>
  <c r="O72"/>
  <c r="P72" s="1"/>
  <c r="N72"/>
  <c r="Q72" s="1"/>
  <c r="R72" s="1"/>
  <c r="S72" s="1"/>
  <c r="M72"/>
  <c r="U72" s="1"/>
  <c r="V72" s="1"/>
  <c r="W72" s="1"/>
  <c r="O71"/>
  <c r="P71" s="1"/>
  <c r="N71"/>
  <c r="Q71" s="1"/>
  <c r="R71" s="1"/>
  <c r="S71" s="1"/>
  <c r="M71"/>
  <c r="U71" s="1"/>
  <c r="V71" s="1"/>
  <c r="W71" s="1"/>
  <c r="O70"/>
  <c r="N70"/>
  <c r="Q70" s="1"/>
  <c r="R70" s="1"/>
  <c r="S70" s="1"/>
  <c r="M70"/>
  <c r="U70" s="1"/>
  <c r="V70" s="1"/>
  <c r="W70" s="1"/>
  <c r="O69"/>
  <c r="N69"/>
  <c r="Q69" s="1"/>
  <c r="M69"/>
  <c r="U69" s="1"/>
  <c r="V69" s="1"/>
  <c r="W69" s="1"/>
  <c r="O68"/>
  <c r="P68" s="1"/>
  <c r="N68"/>
  <c r="Q68" s="1"/>
  <c r="R68" s="1"/>
  <c r="S68" s="1"/>
  <c r="M68"/>
  <c r="U68" s="1"/>
  <c r="V68" s="1"/>
  <c r="W68" s="1"/>
  <c r="O67"/>
  <c r="P67" s="1"/>
  <c r="N67"/>
  <c r="Q67" s="1"/>
  <c r="R67" s="1"/>
  <c r="S67" s="1"/>
  <c r="M67"/>
  <c r="U67" s="1"/>
  <c r="V67" s="1"/>
  <c r="W67" s="1"/>
  <c r="O66"/>
  <c r="P66" s="1"/>
  <c r="N66"/>
  <c r="Q66" s="1"/>
  <c r="R66" s="1"/>
  <c r="S66" s="1"/>
  <c r="M66"/>
  <c r="U66" s="1"/>
  <c r="V66" s="1"/>
  <c r="W66" s="1"/>
  <c r="O65"/>
  <c r="N65"/>
  <c r="Q65" s="1"/>
  <c r="R65" s="1"/>
  <c r="S65" s="1"/>
  <c r="M65"/>
  <c r="U65" s="1"/>
  <c r="V65" s="1"/>
  <c r="W65" s="1"/>
  <c r="O64"/>
  <c r="N64"/>
  <c r="Q64" s="1"/>
  <c r="M64"/>
  <c r="U64" s="1"/>
  <c r="V64" s="1"/>
  <c r="W64" s="1"/>
  <c r="O63"/>
  <c r="P63" s="1"/>
  <c r="N63"/>
  <c r="Q63" s="1"/>
  <c r="R63" s="1"/>
  <c r="S63" s="1"/>
  <c r="M63"/>
  <c r="U63" s="1"/>
  <c r="V63" s="1"/>
  <c r="W63" s="1"/>
  <c r="O62"/>
  <c r="P62" s="1"/>
  <c r="N62"/>
  <c r="Q62" s="1"/>
  <c r="R62" s="1"/>
  <c r="S62" s="1"/>
  <c r="M62"/>
  <c r="U62" s="1"/>
  <c r="V62" s="1"/>
  <c r="W62" s="1"/>
  <c r="O61"/>
  <c r="N61"/>
  <c r="Q61" s="1"/>
  <c r="R61" s="1"/>
  <c r="S61" s="1"/>
  <c r="M61"/>
  <c r="U61" s="1"/>
  <c r="V61" s="1"/>
  <c r="W61" s="1"/>
  <c r="O60"/>
  <c r="N60"/>
  <c r="Q60" s="1"/>
  <c r="M60"/>
  <c r="U60" s="1"/>
  <c r="V60" s="1"/>
  <c r="W60" s="1"/>
  <c r="O59"/>
  <c r="P59" s="1"/>
  <c r="N59"/>
  <c r="Q59" s="1"/>
  <c r="R59" s="1"/>
  <c r="S59" s="1"/>
  <c r="M59"/>
  <c r="U59" s="1"/>
  <c r="V59" s="1"/>
  <c r="W59" s="1"/>
  <c r="O58"/>
  <c r="P58" s="1"/>
  <c r="N58"/>
  <c r="Q58" s="1"/>
  <c r="R58" s="1"/>
  <c r="S58" s="1"/>
  <c r="M58"/>
  <c r="U58" s="1"/>
  <c r="V58" s="1"/>
  <c r="W58" s="1"/>
  <c r="O57"/>
  <c r="N57"/>
  <c r="Q57" s="1"/>
  <c r="R57" s="1"/>
  <c r="S57" s="1"/>
  <c r="M57"/>
  <c r="U57" s="1"/>
  <c r="V57" s="1"/>
  <c r="W57" s="1"/>
  <c r="O56"/>
  <c r="N56"/>
  <c r="Q56" s="1"/>
  <c r="M56"/>
  <c r="U56" s="1"/>
  <c r="V56" s="1"/>
  <c r="W56" s="1"/>
  <c r="O55"/>
  <c r="P55" s="1"/>
  <c r="N55"/>
  <c r="Q55" s="1"/>
  <c r="R55" s="1"/>
  <c r="S55" s="1"/>
  <c r="M55"/>
  <c r="U55" s="1"/>
  <c r="V55" s="1"/>
  <c r="W55" s="1"/>
  <c r="O54"/>
  <c r="P54" s="1"/>
  <c r="N54"/>
  <c r="Q54" s="1"/>
  <c r="R54" s="1"/>
  <c r="S54" s="1"/>
  <c r="M54"/>
  <c r="U54" s="1"/>
  <c r="V54" s="1"/>
  <c r="W54" s="1"/>
  <c r="O53"/>
  <c r="P53" s="1"/>
  <c r="N53"/>
  <c r="Q53" s="1"/>
  <c r="R53" s="1"/>
  <c r="S53" s="1"/>
  <c r="M53"/>
  <c r="U53" s="1"/>
  <c r="V53" s="1"/>
  <c r="W53" s="1"/>
  <c r="O52"/>
  <c r="N52"/>
  <c r="Q52" s="1"/>
  <c r="R52" s="1"/>
  <c r="S52" s="1"/>
  <c r="M52"/>
  <c r="U52" s="1"/>
  <c r="V52" s="1"/>
  <c r="W52" s="1"/>
  <c r="O51"/>
  <c r="N51"/>
  <c r="Q51" s="1"/>
  <c r="M51"/>
  <c r="U51" s="1"/>
  <c r="V51" s="1"/>
  <c r="W51" s="1"/>
  <c r="O50"/>
  <c r="P50" s="1"/>
  <c r="N50"/>
  <c r="Q50" s="1"/>
  <c r="R50" s="1"/>
  <c r="S50" s="1"/>
  <c r="M50"/>
  <c r="U50" s="1"/>
  <c r="V50" s="1"/>
  <c r="W50" s="1"/>
  <c r="O49"/>
  <c r="P49" s="1"/>
  <c r="N49"/>
  <c r="Q49" s="1"/>
  <c r="R49" s="1"/>
  <c r="S49" s="1"/>
  <c r="M49"/>
  <c r="U49" s="1"/>
  <c r="V49" s="1"/>
  <c r="W49" s="1"/>
  <c r="O48"/>
  <c r="N48"/>
  <c r="Q48" s="1"/>
  <c r="R48" s="1"/>
  <c r="S48" s="1"/>
  <c r="M48"/>
  <c r="U48" s="1"/>
  <c r="V48" s="1"/>
  <c r="W48" s="1"/>
  <c r="O47"/>
  <c r="N47"/>
  <c r="Q47" s="1"/>
  <c r="M47"/>
  <c r="U47" s="1"/>
  <c r="V47" s="1"/>
  <c r="W47" s="1"/>
  <c r="O46"/>
  <c r="P46" s="1"/>
  <c r="N46"/>
  <c r="Q46" s="1"/>
  <c r="R46" s="1"/>
  <c r="S46" s="1"/>
  <c r="M46"/>
  <c r="U46" s="1"/>
  <c r="V46" s="1"/>
  <c r="W46" s="1"/>
  <c r="O45"/>
  <c r="P45" s="1"/>
  <c r="N45"/>
  <c r="Q45" s="1"/>
  <c r="R45" s="1"/>
  <c r="S45" s="1"/>
  <c r="M45"/>
  <c r="U45" s="1"/>
  <c r="V45" s="1"/>
  <c r="W45" s="1"/>
  <c r="O44"/>
  <c r="N44"/>
  <c r="Q44" s="1"/>
  <c r="R44" s="1"/>
  <c r="S44" s="1"/>
  <c r="M44"/>
  <c r="U44" s="1"/>
  <c r="V44" s="1"/>
  <c r="W44" s="1"/>
  <c r="O43"/>
  <c r="N43"/>
  <c r="Q43" s="1"/>
  <c r="M43"/>
  <c r="U43" s="1"/>
  <c r="V43" s="1"/>
  <c r="W43" s="1"/>
  <c r="O42"/>
  <c r="N42"/>
  <c r="Q42" s="1"/>
  <c r="M42"/>
  <c r="U42" s="1"/>
  <c r="V42" s="1"/>
  <c r="W42" s="1"/>
  <c r="O41"/>
  <c r="P41" s="1"/>
  <c r="N41"/>
  <c r="Q41" s="1"/>
  <c r="R41" s="1"/>
  <c r="S41" s="1"/>
  <c r="M41"/>
  <c r="U41" s="1"/>
  <c r="V41" s="1"/>
  <c r="W41" s="1"/>
  <c r="O40"/>
  <c r="P40" s="1"/>
  <c r="N40"/>
  <c r="Q40" s="1"/>
  <c r="R40" s="1"/>
  <c r="S40" s="1"/>
  <c r="M40"/>
  <c r="U40" s="1"/>
  <c r="V40" s="1"/>
  <c r="W40" s="1"/>
  <c r="O39"/>
  <c r="N39"/>
  <c r="Q39" s="1"/>
  <c r="R39" s="1"/>
  <c r="S39" s="1"/>
  <c r="M39"/>
  <c r="U39" s="1"/>
  <c r="V39" s="1"/>
  <c r="W39" s="1"/>
  <c r="O38"/>
  <c r="N38"/>
  <c r="Q38" s="1"/>
  <c r="M38"/>
  <c r="U38" s="1"/>
  <c r="V38" s="1"/>
  <c r="W38" s="1"/>
  <c r="O37"/>
  <c r="P37" s="1"/>
  <c r="N37"/>
  <c r="Q37" s="1"/>
  <c r="R37" s="1"/>
  <c r="S37" s="1"/>
  <c r="M37"/>
  <c r="U37" s="1"/>
  <c r="V37" s="1"/>
  <c r="W37" s="1"/>
  <c r="O36"/>
  <c r="P36" s="1"/>
  <c r="N36"/>
  <c r="Q36" s="1"/>
  <c r="R36" s="1"/>
  <c r="S36" s="1"/>
  <c r="M36"/>
  <c r="U36" s="1"/>
  <c r="V36" s="1"/>
  <c r="W36" s="1"/>
  <c r="O35"/>
  <c r="N35"/>
  <c r="Q35" s="1"/>
  <c r="R35" s="1"/>
  <c r="S35" s="1"/>
  <c r="M35"/>
  <c r="U35" s="1"/>
  <c r="V35" s="1"/>
  <c r="W35" s="1"/>
  <c r="O34"/>
  <c r="N34"/>
  <c r="Q34" s="1"/>
  <c r="M34"/>
  <c r="U34" s="1"/>
  <c r="V34" s="1"/>
  <c r="W34" s="1"/>
  <c r="O33"/>
  <c r="P33" s="1"/>
  <c r="N33"/>
  <c r="Q33" s="1"/>
  <c r="R33" s="1"/>
  <c r="S33" s="1"/>
  <c r="M33"/>
  <c r="U33" s="1"/>
  <c r="V33" s="1"/>
  <c r="W33" s="1"/>
  <c r="O32"/>
  <c r="P32" s="1"/>
  <c r="N32"/>
  <c r="Q32" s="1"/>
  <c r="R32" s="1"/>
  <c r="S32" s="1"/>
  <c r="M32"/>
  <c r="U32" s="1"/>
  <c r="V32" s="1"/>
  <c r="W32" s="1"/>
  <c r="O31"/>
  <c r="N31"/>
  <c r="Q31" s="1"/>
  <c r="R31" s="1"/>
  <c r="S31" s="1"/>
  <c r="M31"/>
  <c r="U31" s="1"/>
  <c r="V31" s="1"/>
  <c r="W31" s="1"/>
  <c r="O30"/>
  <c r="N30"/>
  <c r="Q30" s="1"/>
  <c r="R30" s="1"/>
  <c r="S30" s="1"/>
  <c r="M30"/>
  <c r="U30" s="1"/>
  <c r="V30" s="1"/>
  <c r="W30" s="1"/>
  <c r="O29"/>
  <c r="N29"/>
  <c r="Q29" s="1"/>
  <c r="M29"/>
  <c r="U29" s="1"/>
  <c r="V29" s="1"/>
  <c r="W29" s="1"/>
  <c r="O28"/>
  <c r="P28" s="1"/>
  <c r="N28"/>
  <c r="Q28" s="1"/>
  <c r="R28" s="1"/>
  <c r="S28" s="1"/>
  <c r="M28"/>
  <c r="U28" s="1"/>
  <c r="V28" s="1"/>
  <c r="W28" s="1"/>
  <c r="O27"/>
  <c r="P27" s="1"/>
  <c r="N27"/>
  <c r="Q27" s="1"/>
  <c r="R27" s="1"/>
  <c r="S27" s="1"/>
  <c r="M27"/>
  <c r="U27" s="1"/>
  <c r="V27" s="1"/>
  <c r="W27" s="1"/>
  <c r="O26"/>
  <c r="N26"/>
  <c r="Q26" s="1"/>
  <c r="R26" s="1"/>
  <c r="S26" s="1"/>
  <c r="M26"/>
  <c r="U26" s="1"/>
  <c r="V26" s="1"/>
  <c r="W26" s="1"/>
  <c r="O25"/>
  <c r="N25"/>
  <c r="Q25" s="1"/>
  <c r="M25"/>
  <c r="U25" s="1"/>
  <c r="V25" s="1"/>
  <c r="W25" s="1"/>
  <c r="O24"/>
  <c r="P24" s="1"/>
  <c r="N24"/>
  <c r="Q24" s="1"/>
  <c r="R24" s="1"/>
  <c r="S24" s="1"/>
  <c r="M24"/>
  <c r="U24" s="1"/>
  <c r="V24" s="1"/>
  <c r="W24" s="1"/>
  <c r="O23"/>
  <c r="P23" s="1"/>
  <c r="N23"/>
  <c r="Q23" s="1"/>
  <c r="R23" s="1"/>
  <c r="S23" s="1"/>
  <c r="M23"/>
  <c r="U23" s="1"/>
  <c r="V23" s="1"/>
  <c r="W23" s="1"/>
  <c r="O22"/>
  <c r="N22"/>
  <c r="Q22" s="1"/>
  <c r="R22" s="1"/>
  <c r="S22" s="1"/>
  <c r="M22"/>
  <c r="U22" s="1"/>
  <c r="V22" s="1"/>
  <c r="W22" s="1"/>
  <c r="O21"/>
  <c r="N21"/>
  <c r="Q21" s="1"/>
  <c r="M21"/>
  <c r="U21" s="1"/>
  <c r="V21" s="1"/>
  <c r="W21" s="1"/>
  <c r="O20"/>
  <c r="P20" s="1"/>
  <c r="N20"/>
  <c r="Q20" s="1"/>
  <c r="R20" s="1"/>
  <c r="S20" s="1"/>
  <c r="M20"/>
  <c r="U20" s="1"/>
  <c r="V20" s="1"/>
  <c r="W20" s="1"/>
  <c r="O19"/>
  <c r="P19" s="1"/>
  <c r="N19"/>
  <c r="Q19" s="1"/>
  <c r="R19" s="1"/>
  <c r="S19" s="1"/>
  <c r="M19"/>
  <c r="U19" s="1"/>
  <c r="V19" s="1"/>
  <c r="W19" s="1"/>
  <c r="O18"/>
  <c r="P18" s="1"/>
  <c r="N18"/>
  <c r="Q18" s="1"/>
  <c r="R18" s="1"/>
  <c r="S18" s="1"/>
  <c r="M18"/>
  <c r="U18" s="1"/>
  <c r="V18" s="1"/>
  <c r="W18" s="1"/>
  <c r="O17"/>
  <c r="N17"/>
  <c r="Q17" s="1"/>
  <c r="R17" s="1"/>
  <c r="S17" s="1"/>
  <c r="M17"/>
  <c r="U17" s="1"/>
  <c r="V17" s="1"/>
  <c r="W17" s="1"/>
  <c r="O16"/>
  <c r="N16"/>
  <c r="Q16" s="1"/>
  <c r="M16"/>
  <c r="U16" s="1"/>
  <c r="V16" s="1"/>
  <c r="W16" s="1"/>
  <c r="O15"/>
  <c r="P15" s="1"/>
  <c r="N15"/>
  <c r="Q15" s="1"/>
  <c r="R15" s="1"/>
  <c r="S15" s="1"/>
  <c r="M15"/>
  <c r="U15" s="1"/>
  <c r="V15" s="1"/>
  <c r="W15" s="1"/>
  <c r="O14"/>
  <c r="P14" s="1"/>
  <c r="N14"/>
  <c r="Q14" s="1"/>
  <c r="R14" s="1"/>
  <c r="S14" s="1"/>
  <c r="M14"/>
  <c r="U14" s="1"/>
  <c r="V14" s="1"/>
  <c r="W14" s="1"/>
  <c r="O13"/>
  <c r="N13"/>
  <c r="Q13" s="1"/>
  <c r="R13" s="1"/>
  <c r="S13" s="1"/>
  <c r="M13"/>
  <c r="U13" s="1"/>
  <c r="V13" s="1"/>
  <c r="W13" s="1"/>
  <c r="O12"/>
  <c r="N12"/>
  <c r="Q12" s="1"/>
  <c r="M12"/>
  <c r="U12" s="1"/>
  <c r="V12" s="1"/>
  <c r="W12" s="1"/>
  <c r="O11"/>
  <c r="P11" s="1"/>
  <c r="N11"/>
  <c r="Q11" s="1"/>
  <c r="R11" s="1"/>
  <c r="S11" s="1"/>
  <c r="M11"/>
  <c r="U11" s="1"/>
  <c r="V11" s="1"/>
  <c r="W11" s="1"/>
  <c r="O10"/>
  <c r="P10" s="1"/>
  <c r="N10"/>
  <c r="Q10" s="1"/>
  <c r="R10" s="1"/>
  <c r="S10" s="1"/>
  <c r="M10"/>
  <c r="U10" s="1"/>
  <c r="V10" s="1"/>
  <c r="W10" s="1"/>
  <c r="O9"/>
  <c r="N9"/>
  <c r="Q9" s="1"/>
  <c r="R9" s="1"/>
  <c r="S9" s="1"/>
  <c r="M9"/>
  <c r="U9" s="1"/>
  <c r="V9" s="1"/>
  <c r="W9" s="1"/>
  <c r="O8"/>
  <c r="N8"/>
  <c r="Q8" s="1"/>
  <c r="M8"/>
  <c r="U8" s="1"/>
  <c r="V8" s="1"/>
  <c r="W8" s="1"/>
  <c r="O7"/>
  <c r="P7" s="1"/>
  <c r="N7"/>
  <c r="Q7" s="1"/>
  <c r="R7" s="1"/>
  <c r="S7" s="1"/>
  <c r="M7"/>
  <c r="U7" s="1"/>
  <c r="V7" s="1"/>
  <c r="W7" s="1"/>
  <c r="O6"/>
  <c r="N6"/>
  <c r="Q6" s="1"/>
  <c r="M6"/>
  <c r="U6" s="1"/>
  <c r="V6" s="1"/>
  <c r="W6" s="1"/>
  <c r="P12" l="1"/>
  <c r="P16"/>
  <c r="P25"/>
  <c r="P29"/>
  <c r="R8"/>
  <c r="S8" s="1"/>
  <c r="P9"/>
  <c r="R12"/>
  <c r="S12" s="1"/>
  <c r="P13"/>
  <c r="R16"/>
  <c r="S16" s="1"/>
  <c r="P17"/>
  <c r="R21"/>
  <c r="S21" s="1"/>
  <c r="P22"/>
  <c r="R25"/>
  <c r="S25" s="1"/>
  <c r="P26"/>
  <c r="R29"/>
  <c r="S29" s="1"/>
  <c r="P30"/>
  <c r="P31"/>
  <c r="R34"/>
  <c r="S34" s="1"/>
  <c r="P35"/>
  <c r="R38"/>
  <c r="S38" s="1"/>
  <c r="P39"/>
  <c r="R42"/>
  <c r="S42" s="1"/>
  <c r="R43"/>
  <c r="S43" s="1"/>
  <c r="P44"/>
  <c r="R47"/>
  <c r="S47" s="1"/>
  <c r="P48"/>
  <c r="R51"/>
  <c r="S51" s="1"/>
  <c r="P52"/>
  <c r="R56"/>
  <c r="S56" s="1"/>
  <c r="P57"/>
  <c r="R60"/>
  <c r="S60" s="1"/>
  <c r="P61"/>
  <c r="R64"/>
  <c r="S64" s="1"/>
  <c r="P65"/>
  <c r="R69"/>
  <c r="S69" s="1"/>
  <c r="P70"/>
  <c r="R73"/>
  <c r="S73" s="1"/>
  <c r="P74"/>
  <c r="R77"/>
  <c r="S77" s="1"/>
  <c r="P78"/>
  <c r="R81"/>
  <c r="S81" s="1"/>
  <c r="P82"/>
  <c r="R85"/>
  <c r="S85" s="1"/>
  <c r="P86"/>
  <c r="R89"/>
  <c r="S89" s="1"/>
  <c r="P90"/>
  <c r="R93"/>
  <c r="S93" s="1"/>
  <c r="P94"/>
  <c r="R98"/>
  <c r="S98" s="1"/>
  <c r="P99"/>
  <c r="R102"/>
  <c r="S102" s="1"/>
  <c r="P103"/>
  <c r="R106"/>
  <c r="S106" s="1"/>
  <c r="P107"/>
  <c r="R110"/>
  <c r="S110" s="1"/>
  <c r="P111"/>
  <c r="R114"/>
  <c r="S114" s="1"/>
  <c r="P115"/>
  <c r="R118"/>
  <c r="S118" s="1"/>
  <c r="P119"/>
  <c r="R122"/>
  <c r="S122" s="1"/>
  <c r="P123"/>
  <c r="R126"/>
  <c r="S126" s="1"/>
  <c r="R127"/>
  <c r="S127" s="1"/>
  <c r="P128"/>
  <c r="R131"/>
  <c r="S131" s="1"/>
  <c r="P132"/>
  <c r="R135"/>
  <c r="S135" s="1"/>
  <c r="P136"/>
  <c r="R139"/>
  <c r="S139" s="1"/>
  <c r="P140"/>
  <c r="R143"/>
  <c r="S143" s="1"/>
  <c r="P144"/>
  <c r="R147"/>
  <c r="S147" s="1"/>
  <c r="P148"/>
  <c r="R151"/>
  <c r="S151" s="1"/>
  <c r="P152"/>
  <c r="R155"/>
  <c r="S155" s="1"/>
  <c r="P156"/>
  <c r="P157"/>
  <c r="R160"/>
  <c r="S160" s="1"/>
  <c r="P161"/>
  <c r="R164"/>
  <c r="S164" s="1"/>
  <c r="P165"/>
  <c r="R168"/>
  <c r="S168" s="1"/>
  <c r="P169"/>
  <c r="R172"/>
  <c r="S172" s="1"/>
  <c r="P173"/>
  <c r="R176"/>
  <c r="S176" s="1"/>
  <c r="P177"/>
  <c r="R180"/>
  <c r="S180" s="1"/>
  <c r="P181"/>
  <c r="R184"/>
  <c r="S184" s="1"/>
  <c r="P185"/>
  <c r="R188"/>
  <c r="S188" s="1"/>
  <c r="P189"/>
  <c r="R192"/>
  <c r="S192" s="1"/>
  <c r="P193"/>
  <c r="R196"/>
  <c r="S196" s="1"/>
  <c r="P197"/>
  <c r="R200"/>
  <c r="S200" s="1"/>
  <c r="P201"/>
  <c r="R204"/>
  <c r="S204" s="1"/>
  <c r="P205"/>
  <c r="R208"/>
  <c r="S208" s="1"/>
  <c r="P209"/>
  <c r="R212"/>
  <c r="S212" s="1"/>
  <c r="P213"/>
  <c r="R216"/>
  <c r="S216" s="1"/>
  <c r="P217"/>
  <c r="R220"/>
  <c r="S220" s="1"/>
  <c r="P221"/>
  <c r="R224"/>
  <c r="S224" s="1"/>
  <c r="P225"/>
  <c r="R228"/>
  <c r="S228" s="1"/>
  <c r="P229"/>
  <c r="R232"/>
  <c r="S232" s="1"/>
  <c r="P233"/>
  <c r="R236"/>
  <c r="S236" s="1"/>
  <c r="P237"/>
  <c r="R240"/>
  <c r="S240" s="1"/>
  <c r="P241"/>
  <c r="R244"/>
  <c r="S244" s="1"/>
  <c r="P245"/>
  <c r="R248"/>
  <c r="S248" s="1"/>
  <c r="P249"/>
  <c r="R252"/>
  <c r="S252" s="1"/>
  <c r="P253"/>
  <c r="R256"/>
  <c r="S256" s="1"/>
  <c r="P257"/>
  <c r="R260"/>
  <c r="S260" s="1"/>
  <c r="P261"/>
  <c r="R264"/>
  <c r="S264" s="1"/>
  <c r="P265"/>
  <c r="R268"/>
  <c r="S268" s="1"/>
  <c r="P269"/>
  <c r="R272"/>
  <c r="S272" s="1"/>
  <c r="P273"/>
  <c r="R276"/>
  <c r="S276" s="1"/>
  <c r="P277"/>
  <c r="R280"/>
  <c r="S280" s="1"/>
  <c r="P281"/>
  <c r="R284"/>
  <c r="S284" s="1"/>
  <c r="P285"/>
  <c r="R288"/>
  <c r="S288" s="1"/>
  <c r="P289"/>
  <c r="R292"/>
  <c r="S292" s="1"/>
  <c r="P293"/>
  <c r="R296"/>
  <c r="S296" s="1"/>
  <c r="P297"/>
  <c r="R300"/>
  <c r="S300" s="1"/>
  <c r="P301"/>
  <c r="R303"/>
  <c r="S303" s="1"/>
  <c r="P304"/>
  <c r="R307"/>
  <c r="S307" s="1"/>
  <c r="P308"/>
  <c r="R311"/>
  <c r="S311" s="1"/>
  <c r="P312"/>
  <c r="R315"/>
  <c r="S315" s="1"/>
  <c r="P316"/>
  <c r="R319"/>
  <c r="S319" s="1"/>
  <c r="P320"/>
  <c r="R324"/>
  <c r="S324" s="1"/>
  <c r="P325"/>
  <c r="R328"/>
  <c r="S328" s="1"/>
  <c r="P329"/>
  <c r="R332"/>
  <c r="S332" s="1"/>
  <c r="P333"/>
  <c r="R336"/>
  <c r="S336" s="1"/>
  <c r="P337"/>
  <c r="R340"/>
  <c r="S340" s="1"/>
  <c r="P341"/>
  <c r="R344"/>
  <c r="S344" s="1"/>
  <c r="P345"/>
  <c r="R348"/>
  <c r="S348" s="1"/>
  <c r="P349"/>
  <c r="R352"/>
  <c r="S352" s="1"/>
  <c r="P353"/>
  <c r="R356"/>
  <c r="S356" s="1"/>
  <c r="P357"/>
  <c r="P8"/>
  <c r="P21"/>
  <c r="P34"/>
  <c r="P38"/>
  <c r="P42"/>
  <c r="P43"/>
  <c r="P47"/>
  <c r="P51"/>
  <c r="P56"/>
  <c r="P60"/>
  <c r="P64"/>
  <c r="P69"/>
  <c r="P73"/>
  <c r="P77"/>
  <c r="P81"/>
  <c r="P85"/>
  <c r="P89"/>
  <c r="P93"/>
  <c r="P98"/>
  <c r="P102"/>
  <c r="P106"/>
  <c r="P110"/>
  <c r="P114"/>
  <c r="P118"/>
  <c r="P122"/>
  <c r="P126"/>
  <c r="P127"/>
  <c r="P131"/>
  <c r="P135"/>
  <c r="P139"/>
  <c r="P143"/>
  <c r="P147"/>
  <c r="P151"/>
  <c r="P155"/>
  <c r="P160"/>
  <c r="P164"/>
  <c r="P168"/>
  <c r="P172"/>
  <c r="P176"/>
  <c r="P180"/>
  <c r="P184"/>
  <c r="P188"/>
  <c r="P192"/>
  <c r="P196"/>
  <c r="P200"/>
  <c r="P204"/>
  <c r="P208"/>
  <c r="P212"/>
  <c r="P216"/>
  <c r="P220"/>
  <c r="P224"/>
  <c r="P228"/>
  <c r="P232"/>
  <c r="P236"/>
  <c r="P240"/>
  <c r="P244"/>
  <c r="R247"/>
  <c r="S247" s="1"/>
  <c r="P248"/>
  <c r="P252"/>
  <c r="P256"/>
  <c r="P260"/>
  <c r="P264"/>
  <c r="P268"/>
  <c r="P272"/>
  <c r="P276"/>
  <c r="P280"/>
  <c r="P284"/>
  <c r="P288"/>
  <c r="P292"/>
  <c r="P296"/>
  <c r="P300"/>
  <c r="P303"/>
  <c r="P307"/>
  <c r="P311"/>
  <c r="P315"/>
  <c r="P319"/>
  <c r="P324"/>
  <c r="P328"/>
  <c r="P332"/>
  <c r="P336"/>
  <c r="P340"/>
  <c r="P344"/>
  <c r="P348"/>
  <c r="P352"/>
  <c r="P356"/>
  <c r="AD9" i="43"/>
  <c r="X9"/>
  <c r="AD9" i="42"/>
  <c r="X9"/>
  <c r="AE9" i="41"/>
  <c r="Y9"/>
  <c r="Z9" s="1"/>
  <c r="AA9" s="1"/>
  <c r="AB9" s="1"/>
  <c r="AB9" i="32"/>
  <c r="AB10" i="24"/>
  <c r="AD10" s="1"/>
  <c r="AD9" i="25"/>
  <c r="X9"/>
  <c r="Y9" s="1"/>
  <c r="Z9" s="1"/>
  <c r="AA9" s="1"/>
  <c r="AD9" i="23"/>
  <c r="X9"/>
  <c r="AC9" i="19"/>
  <c r="AB9" i="18"/>
  <c r="AB9" i="4"/>
  <c r="AD9" s="1"/>
  <c r="P6" i="9"/>
  <c r="V224"/>
  <c r="W224" s="1"/>
  <c r="X224" s="1"/>
  <c r="V226"/>
  <c r="W226" s="1"/>
  <c r="X226" s="1"/>
  <c r="V228"/>
  <c r="W228" s="1"/>
  <c r="X228" s="1"/>
  <c r="V230"/>
  <c r="W230" s="1"/>
  <c r="X230" s="1"/>
  <c r="V232"/>
  <c r="W232" s="1"/>
  <c r="X232" s="1"/>
  <c r="V98"/>
  <c r="W98" s="1"/>
  <c r="X98" s="1"/>
  <c r="V100"/>
  <c r="W100" s="1"/>
  <c r="X100" s="1"/>
  <c r="V102"/>
  <c r="W102" s="1"/>
  <c r="X102" s="1"/>
  <c r="V104"/>
  <c r="W104" s="1"/>
  <c r="X104" s="1"/>
  <c r="V106"/>
  <c r="W106" s="1"/>
  <c r="X106" s="1"/>
  <c r="V269"/>
  <c r="W269" s="1"/>
  <c r="X269" s="1"/>
  <c r="V271"/>
  <c r="W271" s="1"/>
  <c r="X271" s="1"/>
  <c r="D2" i="8"/>
  <c r="P6"/>
  <c r="V42"/>
  <c r="W42" s="1"/>
  <c r="X42" s="1"/>
  <c r="V56"/>
  <c r="W56" s="1"/>
  <c r="X56" s="1"/>
  <c r="V58"/>
  <c r="W58" s="1"/>
  <c r="X58" s="1"/>
  <c r="V60"/>
  <c r="W60" s="1"/>
  <c r="X60" s="1"/>
  <c r="V157"/>
  <c r="W157" s="1"/>
  <c r="X157" s="1"/>
  <c r="V159"/>
  <c r="W159" s="1"/>
  <c r="X159" s="1"/>
  <c r="V161"/>
  <c r="W161" s="1"/>
  <c r="X161" s="1"/>
  <c r="V163"/>
  <c r="W163" s="1"/>
  <c r="X163" s="1"/>
  <c r="V165"/>
  <c r="W165" s="1"/>
  <c r="X165" s="1"/>
  <c r="V167"/>
  <c r="W167" s="1"/>
  <c r="X167" s="1"/>
  <c r="V169"/>
  <c r="W169" s="1"/>
  <c r="X169" s="1"/>
  <c r="V171"/>
  <c r="W171" s="1"/>
  <c r="X171" s="1"/>
  <c r="V173"/>
  <c r="W173" s="1"/>
  <c r="X173" s="1"/>
  <c r="V175"/>
  <c r="W175" s="1"/>
  <c r="X175" s="1"/>
  <c r="V177"/>
  <c r="W177" s="1"/>
  <c r="X177" s="1"/>
  <c r="V179"/>
  <c r="W179" s="1"/>
  <c r="X179" s="1"/>
  <c r="V181"/>
  <c r="W181" s="1"/>
  <c r="X181" s="1"/>
  <c r="V183"/>
  <c r="W183" s="1"/>
  <c r="X183" s="1"/>
  <c r="V185"/>
  <c r="W185" s="1"/>
  <c r="X185" s="1"/>
  <c r="V187"/>
  <c r="W187" s="1"/>
  <c r="X187" s="1"/>
  <c r="V189"/>
  <c r="W189" s="1"/>
  <c r="X189" s="1"/>
  <c r="V191"/>
  <c r="W191" s="1"/>
  <c r="X191" s="1"/>
  <c r="V193"/>
  <c r="W193" s="1"/>
  <c r="X193" s="1"/>
  <c r="V99"/>
  <c r="W99" s="1"/>
  <c r="X99" s="1"/>
  <c r="V101"/>
  <c r="W101" s="1"/>
  <c r="X101" s="1"/>
  <c r="V103"/>
  <c r="W103" s="1"/>
  <c r="X103" s="1"/>
  <c r="V105"/>
  <c r="W105" s="1"/>
  <c r="X105" s="1"/>
  <c r="V107"/>
  <c r="W107" s="1"/>
  <c r="X107" s="1"/>
  <c r="V109"/>
  <c r="W109" s="1"/>
  <c r="X109" s="1"/>
  <c r="V111"/>
  <c r="W111" s="1"/>
  <c r="X111" s="1"/>
  <c r="V113"/>
  <c r="W113" s="1"/>
  <c r="X113" s="1"/>
  <c r="V115"/>
  <c r="W115" s="1"/>
  <c r="X115" s="1"/>
  <c r="V117"/>
  <c r="W117" s="1"/>
  <c r="X117" s="1"/>
  <c r="V119"/>
  <c r="W119" s="1"/>
  <c r="X119" s="1"/>
  <c r="V121"/>
  <c r="W121" s="1"/>
  <c r="X121" s="1"/>
  <c r="V123"/>
  <c r="W123" s="1"/>
  <c r="X123" s="1"/>
  <c r="V125"/>
  <c r="W125" s="1"/>
  <c r="X125" s="1"/>
  <c r="V212"/>
  <c r="W212" s="1"/>
  <c r="X212" s="1"/>
  <c r="V214"/>
  <c r="W214" s="1"/>
  <c r="X214" s="1"/>
  <c r="V216"/>
  <c r="W216" s="1"/>
  <c r="X216" s="1"/>
  <c r="V302"/>
  <c r="W302" s="1"/>
  <c r="X302" s="1"/>
  <c r="U326" i="3"/>
  <c r="V326" s="1"/>
  <c r="W326" s="1"/>
  <c r="P6"/>
  <c r="U238"/>
  <c r="V238" s="1"/>
  <c r="W238" s="1"/>
  <c r="U268"/>
  <c r="V268" s="1"/>
  <c r="W268" s="1"/>
  <c r="U270"/>
  <c r="V270" s="1"/>
  <c r="W270" s="1"/>
  <c r="U272"/>
  <c r="V272" s="1"/>
  <c r="W272" s="1"/>
  <c r="AG6" i="9"/>
  <c r="S6"/>
  <c r="T6" s="1"/>
  <c r="Y6" s="1"/>
  <c r="Z6" s="1"/>
  <c r="AA6" s="1"/>
  <c r="AB6" s="1"/>
  <c r="V96"/>
  <c r="W96" s="1"/>
  <c r="X96" s="1"/>
  <c r="V159"/>
  <c r="W159" s="1"/>
  <c r="X159" s="1"/>
  <c r="V161"/>
  <c r="W161" s="1"/>
  <c r="X161" s="1"/>
  <c r="V163"/>
  <c r="W163" s="1"/>
  <c r="X163" s="1"/>
  <c r="V165"/>
  <c r="W165" s="1"/>
  <c r="X165" s="1"/>
  <c r="V167"/>
  <c r="W167" s="1"/>
  <c r="X167" s="1"/>
  <c r="V169"/>
  <c r="W169" s="1"/>
  <c r="X169" s="1"/>
  <c r="V171"/>
  <c r="W171" s="1"/>
  <c r="X171" s="1"/>
  <c r="S6" i="8"/>
  <c r="T6" s="1"/>
  <c r="Y6" s="1"/>
  <c r="Z6" s="1"/>
  <c r="AA6" s="1"/>
  <c r="AB6" s="1"/>
  <c r="V43"/>
  <c r="W43" s="1"/>
  <c r="X43" s="1"/>
  <c r="V45"/>
  <c r="W45" s="1"/>
  <c r="X45" s="1"/>
  <c r="V47"/>
  <c r="W47" s="1"/>
  <c r="X47" s="1"/>
  <c r="V49"/>
  <c r="W49" s="1"/>
  <c r="X49" s="1"/>
  <c r="V51"/>
  <c r="W51" s="1"/>
  <c r="X51" s="1"/>
  <c r="V53"/>
  <c r="W53" s="1"/>
  <c r="X53" s="1"/>
  <c r="V41"/>
  <c r="W41" s="1"/>
  <c r="X41" s="1"/>
  <c r="V196"/>
  <c r="W196" s="1"/>
  <c r="X196" s="1"/>
  <c r="V198"/>
  <c r="W198" s="1"/>
  <c r="X198" s="1"/>
  <c r="V200"/>
  <c r="W200" s="1"/>
  <c r="X200" s="1"/>
  <c r="V202"/>
  <c r="W202" s="1"/>
  <c r="X202" s="1"/>
  <c r="V204"/>
  <c r="W204" s="1"/>
  <c r="X204" s="1"/>
  <c r="V206"/>
  <c r="W206" s="1"/>
  <c r="X206" s="1"/>
  <c r="V208"/>
  <c r="W208" s="1"/>
  <c r="X208" s="1"/>
  <c r="V210"/>
  <c r="W210" s="1"/>
  <c r="X210" s="1"/>
  <c r="R6" i="3"/>
  <c r="S6" s="1"/>
  <c r="U239"/>
  <c r="V239" s="1"/>
  <c r="W239" s="1"/>
  <c r="U241"/>
  <c r="V241" s="1"/>
  <c r="W241" s="1"/>
  <c r="U274"/>
  <c r="V274" s="1"/>
  <c r="W274" s="1"/>
  <c r="Y9" i="43" l="1"/>
  <c r="Z9" s="1"/>
  <c r="AA9" s="1"/>
  <c r="Y9" i="42"/>
  <c r="Z9" s="1"/>
  <c r="AA9" s="1"/>
  <c r="AC10" i="41"/>
  <c r="AD9" i="32"/>
  <c r="X9"/>
  <c r="Y9" s="1"/>
  <c r="Z9" s="1"/>
  <c r="AA9" s="1"/>
  <c r="AB9" i="30"/>
  <c r="X10" i="24"/>
  <c r="Y10" s="1"/>
  <c r="Z10" s="1"/>
  <c r="AA10" s="1"/>
  <c r="AB10" i="25"/>
  <c r="Y9" i="23"/>
  <c r="Z9" s="1"/>
  <c r="AA9" s="1"/>
  <c r="Y9" i="19"/>
  <c r="Z9" s="1"/>
  <c r="AA9" s="1"/>
  <c r="AB9" s="1"/>
  <c r="X9" i="18"/>
  <c r="Y9" s="1"/>
  <c r="Z9" s="1"/>
  <c r="AA9" s="1"/>
  <c r="AE9" i="19"/>
  <c r="AD9" i="18"/>
  <c r="X9" i="4"/>
  <c r="Y9" s="1"/>
  <c r="Z9" s="1"/>
  <c r="AA9" s="1"/>
  <c r="AB10" i="43" l="1"/>
  <c r="AB10" i="42"/>
  <c r="AE10" i="41"/>
  <c r="Y10"/>
  <c r="Z10" s="1"/>
  <c r="AA10" s="1"/>
  <c r="AB10" s="1"/>
  <c r="AB10" i="32"/>
  <c r="X9" i="30"/>
  <c r="Y9" s="1"/>
  <c r="Z9" s="1"/>
  <c r="AA9" s="1"/>
  <c r="AD9"/>
  <c r="AB11" i="24"/>
  <c r="AD11" s="1"/>
  <c r="X10" i="25"/>
  <c r="Y10" s="1"/>
  <c r="Z10" s="1"/>
  <c r="AA10" s="1"/>
  <c r="AD10"/>
  <c r="AB10" i="23"/>
  <c r="AC10" i="19"/>
  <c r="AB10" i="4"/>
  <c r="AC7" i="9"/>
  <c r="Y7" s="1"/>
  <c r="Z7" s="1"/>
  <c r="AA7" s="1"/>
  <c r="AB7" s="1"/>
  <c r="AC7" i="8"/>
  <c r="Y7" s="1"/>
  <c r="Z7" s="1"/>
  <c r="AA7" s="1"/>
  <c r="AB7" s="1"/>
  <c r="AD10" i="43" l="1"/>
  <c r="X10"/>
  <c r="AD10" i="42"/>
  <c r="X10"/>
  <c r="AC11" i="41"/>
  <c r="AD10" i="32"/>
  <c r="X10"/>
  <c r="Y10" s="1"/>
  <c r="AB10" i="30"/>
  <c r="X11" i="24"/>
  <c r="Y11" s="1"/>
  <c r="Z11" s="1"/>
  <c r="AA11" s="1"/>
  <c r="AB11" i="25"/>
  <c r="AD10" i="23"/>
  <c r="X10"/>
  <c r="Y10" s="1"/>
  <c r="Z10" s="1"/>
  <c r="AA10" s="1"/>
  <c r="Y10" i="19"/>
  <c r="Z10" s="1"/>
  <c r="AA10" s="1"/>
  <c r="AB10" s="1"/>
  <c r="AE10"/>
  <c r="AB10" i="18"/>
  <c r="AD10" i="4"/>
  <c r="X10"/>
  <c r="AE7" i="9"/>
  <c r="AE7" i="8"/>
  <c r="Y10" i="43" l="1"/>
  <c r="Z10" s="1"/>
  <c r="AA10" s="1"/>
  <c r="Y10" i="42"/>
  <c r="Z10" s="1"/>
  <c r="AA10" s="1"/>
  <c r="AE11" i="41"/>
  <c r="Y11"/>
  <c r="Z11" s="1"/>
  <c r="AA11" s="1"/>
  <c r="AB11" s="1"/>
  <c r="Z10" i="32"/>
  <c r="AA10" s="1"/>
  <c r="X10" i="30"/>
  <c r="Y10" s="1"/>
  <c r="Z10" s="1"/>
  <c r="AA10" s="1"/>
  <c r="AD10"/>
  <c r="AB12" i="24"/>
  <c r="AD12" s="1"/>
  <c r="X11" i="25"/>
  <c r="Y11" s="1"/>
  <c r="Z11" s="1"/>
  <c r="AA11" s="1"/>
  <c r="AD11"/>
  <c r="AB11" i="23"/>
  <c r="AC11" i="19"/>
  <c r="X10" i="18"/>
  <c r="Y10" s="1"/>
  <c r="Z10" s="1"/>
  <c r="AA10" s="1"/>
  <c r="AD10"/>
  <c r="Y10" i="4"/>
  <c r="Z10" s="1"/>
  <c r="AA10" s="1"/>
  <c r="AC8" i="9"/>
  <c r="AC8" i="8"/>
  <c r="AB11" i="43" l="1"/>
  <c r="AB11" i="42"/>
  <c r="AC12" i="41"/>
  <c r="AB11" i="32"/>
  <c r="AD11" s="1"/>
  <c r="AB11" i="30"/>
  <c r="X12" i="24"/>
  <c r="Y12" s="1"/>
  <c r="Z12" s="1"/>
  <c r="AA12" s="1"/>
  <c r="AB12" i="25"/>
  <c r="AD12" s="1"/>
  <c r="AD11" i="23"/>
  <c r="X11"/>
  <c r="Y11" i="19"/>
  <c r="Z11" s="1"/>
  <c r="AA11" s="1"/>
  <c r="AB11" s="1"/>
  <c r="AE11"/>
  <c r="AB11" i="18"/>
  <c r="AB11" i="4"/>
  <c r="Y8" i="9"/>
  <c r="Z8" s="1"/>
  <c r="AA8" s="1"/>
  <c r="AB8" s="1"/>
  <c r="Y8" i="8"/>
  <c r="Z8" s="1"/>
  <c r="AA8" s="1"/>
  <c r="AB8" s="1"/>
  <c r="AE8" i="9"/>
  <c r="AE8" i="8"/>
  <c r="AD11" i="43" l="1"/>
  <c r="X11"/>
  <c r="Y11" s="1"/>
  <c r="Z11" s="1"/>
  <c r="AA11" s="1"/>
  <c r="AD11" i="42"/>
  <c r="X11"/>
  <c r="AE12" i="41"/>
  <c r="AG12" s="1"/>
  <c r="Y12"/>
  <c r="X11" i="32"/>
  <c r="Y11" s="1"/>
  <c r="Z11" s="1"/>
  <c r="AA11" s="1"/>
  <c r="X11" i="30"/>
  <c r="Y11" s="1"/>
  <c r="Z11" s="1"/>
  <c r="AA11" s="1"/>
  <c r="AD11"/>
  <c r="AB13" i="24"/>
  <c r="AD13" s="1"/>
  <c r="X12" i="25"/>
  <c r="Y12" s="1"/>
  <c r="Z12" s="1"/>
  <c r="AA12" s="1"/>
  <c r="AB13" s="1"/>
  <c r="AD13" s="1"/>
  <c r="Y11" i="23"/>
  <c r="Z11" s="1"/>
  <c r="AA11" s="1"/>
  <c r="AC12" i="19"/>
  <c r="X11" i="18"/>
  <c r="Y11" s="1"/>
  <c r="Z11" s="1"/>
  <c r="AA11" s="1"/>
  <c r="AD11"/>
  <c r="AD11" i="4"/>
  <c r="X11"/>
  <c r="AB12" i="43" l="1"/>
  <c r="Y11" i="42"/>
  <c r="Z11" s="1"/>
  <c r="AA11" s="1"/>
  <c r="AB12" s="1"/>
  <c r="Z12" i="41"/>
  <c r="AA12" s="1"/>
  <c r="AB12" s="1"/>
  <c r="AB12" i="32"/>
  <c r="AD12" s="1"/>
  <c r="X13" i="24"/>
  <c r="Y13" s="1"/>
  <c r="Z13" s="1"/>
  <c r="AA13" s="1"/>
  <c r="X13" i="25"/>
  <c r="Y13" s="1"/>
  <c r="Z13" s="1"/>
  <c r="AA13" s="1"/>
  <c r="AB12" i="23"/>
  <c r="AB12" i="18"/>
  <c r="Y11" i="4"/>
  <c r="Z11" s="1"/>
  <c r="AA11" s="1"/>
  <c r="AC9" i="8"/>
  <c r="AC9" i="9"/>
  <c r="AD12" i="43" l="1"/>
  <c r="X12"/>
  <c r="Y12" s="1"/>
  <c r="Z12" s="1"/>
  <c r="AA12" s="1"/>
  <c r="AD12" i="42"/>
  <c r="AF12" s="1"/>
  <c r="X12"/>
  <c r="Y12" s="1"/>
  <c r="Z12" s="1"/>
  <c r="AA12" s="1"/>
  <c r="AC13" i="41"/>
  <c r="X12" i="32"/>
  <c r="Y12" s="1"/>
  <c r="Z12" s="1"/>
  <c r="AA12" s="1"/>
  <c r="AB12" i="30"/>
  <c r="AB14" i="24"/>
  <c r="AD14" s="1"/>
  <c r="AB14" i="25"/>
  <c r="AD12" i="23"/>
  <c r="X12"/>
  <c r="Y12" i="19"/>
  <c r="X12" i="18"/>
  <c r="Y12" s="1"/>
  <c r="Z12" s="1"/>
  <c r="AA12" s="1"/>
  <c r="AE12" i="19"/>
  <c r="AD12" i="18"/>
  <c r="AB12" i="4"/>
  <c r="Y9" i="9"/>
  <c r="Z9" s="1"/>
  <c r="AA9" s="1"/>
  <c r="AB9" s="1"/>
  <c r="Y9" i="8"/>
  <c r="Z9" s="1"/>
  <c r="AA9" s="1"/>
  <c r="AB9" s="1"/>
  <c r="AE9"/>
  <c r="AE9" i="9"/>
  <c r="AB13" i="43" l="1"/>
  <c r="AB13" i="42"/>
  <c r="AE13" i="41"/>
  <c r="Y13"/>
  <c r="Z13" s="1"/>
  <c r="AA13" s="1"/>
  <c r="AB13" s="1"/>
  <c r="AB13" i="32"/>
  <c r="X12" i="30"/>
  <c r="Y12" s="1"/>
  <c r="Z12" s="1"/>
  <c r="AA12" s="1"/>
  <c r="AD12"/>
  <c r="X14" i="24"/>
  <c r="Y14" s="1"/>
  <c r="Z14" s="1"/>
  <c r="AA14" s="1"/>
  <c r="AD14" i="25"/>
  <c r="X14"/>
  <c r="Y14" s="1"/>
  <c r="Z14" s="1"/>
  <c r="AA14" s="1"/>
  <c r="Y12" i="23"/>
  <c r="Z12" s="1"/>
  <c r="AA12" s="1"/>
  <c r="Z12" i="19"/>
  <c r="AA12" s="1"/>
  <c r="AB12" s="1"/>
  <c r="AB13" i="18"/>
  <c r="AD12" i="4"/>
  <c r="X12"/>
  <c r="AC10" i="8"/>
  <c r="AC10" i="9"/>
  <c r="AD13" i="43" l="1"/>
  <c r="X13"/>
  <c r="AD13" i="42"/>
  <c r="X13"/>
  <c r="Y13" s="1"/>
  <c r="Z13" s="1"/>
  <c r="AA13" s="1"/>
  <c r="AC14" i="41"/>
  <c r="AD13" i="32"/>
  <c r="X13"/>
  <c r="Y13" s="1"/>
  <c r="Z13" s="1"/>
  <c r="AA13" s="1"/>
  <c r="AB13" i="30"/>
  <c r="AB15" i="24"/>
  <c r="AD15" s="1"/>
  <c r="AB15" i="25"/>
  <c r="AB13" i="23"/>
  <c r="AC13" i="19"/>
  <c r="AE13" s="1"/>
  <c r="X13" i="18"/>
  <c r="Y13" s="1"/>
  <c r="Z13" s="1"/>
  <c r="AA13" s="1"/>
  <c r="AD13"/>
  <c r="Y12" i="4"/>
  <c r="Z12" s="1"/>
  <c r="AA12" s="1"/>
  <c r="Y10" i="9"/>
  <c r="Z10" s="1"/>
  <c r="AA10" s="1"/>
  <c r="AB10" s="1"/>
  <c r="Y10" i="8"/>
  <c r="Z10" s="1"/>
  <c r="AA10" s="1"/>
  <c r="AB10" s="1"/>
  <c r="AE10"/>
  <c r="AE10" i="9"/>
  <c r="Y13" i="43" l="1"/>
  <c r="Z13" s="1"/>
  <c r="AA13" s="1"/>
  <c r="AB14" i="42"/>
  <c r="AE14" i="41"/>
  <c r="Y14"/>
  <c r="Z14" s="1"/>
  <c r="AA14" s="1"/>
  <c r="AB14" s="1"/>
  <c r="AB14" i="32"/>
  <c r="X13" i="30"/>
  <c r="Y13" s="1"/>
  <c r="Z13" s="1"/>
  <c r="AA13" s="1"/>
  <c r="AD13"/>
  <c r="X15" i="24"/>
  <c r="Y15" s="1"/>
  <c r="Z15" s="1"/>
  <c r="AA15" s="1"/>
  <c r="AD15" i="25"/>
  <c r="X15"/>
  <c r="AD13" i="23"/>
  <c r="X13"/>
  <c r="Y13" s="1"/>
  <c r="Z13" s="1"/>
  <c r="AA13" s="1"/>
  <c r="Y13" i="19"/>
  <c r="Z13" s="1"/>
  <c r="AA13" s="1"/>
  <c r="AB13" s="1"/>
  <c r="AB13" i="4"/>
  <c r="AC11" i="8"/>
  <c r="AB14" i="43" l="1"/>
  <c r="AD14" i="42"/>
  <c r="X14"/>
  <c r="AC15" i="41"/>
  <c r="AD14" i="32"/>
  <c r="X14"/>
  <c r="Y14" s="1"/>
  <c r="Z14" s="1"/>
  <c r="AA14" s="1"/>
  <c r="AB14" i="30"/>
  <c r="AB16" i="24"/>
  <c r="X16" s="1"/>
  <c r="Y16" s="1"/>
  <c r="Z16" s="1"/>
  <c r="AA16" s="1"/>
  <c r="Y15" i="25"/>
  <c r="Z15" s="1"/>
  <c r="AA15" s="1"/>
  <c r="AB14" i="23"/>
  <c r="AC14" i="19"/>
  <c r="AB14" i="18"/>
  <c r="AD13" i="4"/>
  <c r="X13"/>
  <c r="Y11" i="8"/>
  <c r="Z11" s="1"/>
  <c r="AA11" s="1"/>
  <c r="AB11" s="1"/>
  <c r="AC11" i="9"/>
  <c r="AE11" i="8"/>
  <c r="AD14" i="43" l="1"/>
  <c r="X14"/>
  <c r="Y14" i="42"/>
  <c r="Z14" s="1"/>
  <c r="AA14" s="1"/>
  <c r="AE15" i="41"/>
  <c r="Y15"/>
  <c r="Z15" s="1"/>
  <c r="AA15" s="1"/>
  <c r="AB15" s="1"/>
  <c r="AB15" i="32"/>
  <c r="X14" i="30"/>
  <c r="Y14" s="1"/>
  <c r="Z14" s="1"/>
  <c r="AA14" s="1"/>
  <c r="AD14"/>
  <c r="AB17" i="24"/>
  <c r="AD17" s="1"/>
  <c r="AD16"/>
  <c r="AB16" i="25"/>
  <c r="AD14" i="23"/>
  <c r="X14"/>
  <c r="Y14" s="1"/>
  <c r="Z14" s="1"/>
  <c r="AA14" s="1"/>
  <c r="Y14" i="19"/>
  <c r="Z14" s="1"/>
  <c r="AA14" s="1"/>
  <c r="AB14" s="1"/>
  <c r="X14" i="18"/>
  <c r="Y14" s="1"/>
  <c r="Z14" s="1"/>
  <c r="AA14" s="1"/>
  <c r="AE14" i="19"/>
  <c r="AD14" i="18"/>
  <c r="Y13" i="4"/>
  <c r="Z13" s="1"/>
  <c r="AA13" s="1"/>
  <c r="Y11" i="9"/>
  <c r="Z11" s="1"/>
  <c r="AA11" s="1"/>
  <c r="AB11" s="1"/>
  <c r="AE11"/>
  <c r="AC12" i="8"/>
  <c r="Y14" i="43" l="1"/>
  <c r="Z14" s="1"/>
  <c r="AA14" s="1"/>
  <c r="AB15" i="42"/>
  <c r="AC16" i="41"/>
  <c r="X17" i="24"/>
  <c r="Y17" s="1"/>
  <c r="Z17" s="1"/>
  <c r="AA17" s="1"/>
  <c r="X15" i="32"/>
  <c r="Y15" s="1"/>
  <c r="Z15" s="1"/>
  <c r="AA15" s="1"/>
  <c r="AD15"/>
  <c r="AD16" i="25"/>
  <c r="X16"/>
  <c r="Y16" s="1"/>
  <c r="Z16" s="1"/>
  <c r="AA16" s="1"/>
  <c r="AB15" i="23"/>
  <c r="AC15" i="19"/>
  <c r="AB15" i="18"/>
  <c r="AB14" i="4"/>
  <c r="Y12" i="8"/>
  <c r="Z12" s="1"/>
  <c r="AA12" s="1"/>
  <c r="AB12" s="1"/>
  <c r="AC12" i="9"/>
  <c r="AE12" i="8"/>
  <c r="AB15" i="43" l="1"/>
  <c r="AD15" i="42"/>
  <c r="X15"/>
  <c r="AE16" i="41"/>
  <c r="Y16"/>
  <c r="AB18" i="24"/>
  <c r="AD18" s="1"/>
  <c r="AB16" i="32"/>
  <c r="AB15" i="30"/>
  <c r="AB17" i="25"/>
  <c r="AD15" i="23"/>
  <c r="X15"/>
  <c r="Y15" s="1"/>
  <c r="Z15" s="1"/>
  <c r="AA15" s="1"/>
  <c r="Y15" i="19"/>
  <c r="Z15" s="1"/>
  <c r="AA15" s="1"/>
  <c r="AB15" s="1"/>
  <c r="X15" i="18"/>
  <c r="Y15" s="1"/>
  <c r="Z15" s="1"/>
  <c r="AA15" s="1"/>
  <c r="AE15" i="19"/>
  <c r="AD15" i="18"/>
  <c r="AD14" i="4"/>
  <c r="X14"/>
  <c r="Y12" i="9"/>
  <c r="Z12" s="1"/>
  <c r="AA12" s="1"/>
  <c r="AB12" s="1"/>
  <c r="AE12"/>
  <c r="AD15" i="43" l="1"/>
  <c r="X15"/>
  <c r="Y15" i="42"/>
  <c r="Z15" s="1"/>
  <c r="AA15" s="1"/>
  <c r="Z16" i="41"/>
  <c r="AA16" s="1"/>
  <c r="AB16" s="1"/>
  <c r="X18" i="24"/>
  <c r="Y18" s="1"/>
  <c r="Z18" s="1"/>
  <c r="AA18" s="1"/>
  <c r="AB19" s="1"/>
  <c r="AD16" i="32"/>
  <c r="X16"/>
  <c r="Y16" s="1"/>
  <c r="Z16" s="1"/>
  <c r="AA16" s="1"/>
  <c r="X15" i="30"/>
  <c r="Y15" s="1"/>
  <c r="Z15" s="1"/>
  <c r="AA15" s="1"/>
  <c r="AD15"/>
  <c r="AD17" i="25"/>
  <c r="X17"/>
  <c r="AB16" i="23"/>
  <c r="AC16" i="19"/>
  <c r="Y14" i="4"/>
  <c r="Z14" s="1"/>
  <c r="AA14" s="1"/>
  <c r="AC13" i="9"/>
  <c r="AC13" i="8"/>
  <c r="Y15" i="43" l="1"/>
  <c r="Z15" s="1"/>
  <c r="AA15" s="1"/>
  <c r="AB16" i="42"/>
  <c r="AC17" i="41"/>
  <c r="AB17" i="32"/>
  <c r="AB16" i="30"/>
  <c r="AD19" i="24"/>
  <c r="X19"/>
  <c r="Y19" s="1"/>
  <c r="Z19" s="1"/>
  <c r="AA19" s="1"/>
  <c r="Y17" i="25"/>
  <c r="Z17" s="1"/>
  <c r="AA17" s="1"/>
  <c r="AD16" i="23"/>
  <c r="X16"/>
  <c r="Y16" s="1"/>
  <c r="Z16" s="1"/>
  <c r="AA16" s="1"/>
  <c r="AB16" i="18"/>
  <c r="AB15" i="4"/>
  <c r="Y13" i="9"/>
  <c r="Z13" s="1"/>
  <c r="AA13" s="1"/>
  <c r="AB13" s="1"/>
  <c r="Y13" i="8"/>
  <c r="Z13" s="1"/>
  <c r="AA13" s="1"/>
  <c r="AB13" s="1"/>
  <c r="AE13" i="9"/>
  <c r="AE13" i="8"/>
  <c r="AB16" i="43" l="1"/>
  <c r="AD16" i="42"/>
  <c r="X16"/>
  <c r="AE17" i="41"/>
  <c r="Y17"/>
  <c r="X17" i="32"/>
  <c r="Y17" s="1"/>
  <c r="Z17" s="1"/>
  <c r="AA17" s="1"/>
  <c r="AD17"/>
  <c r="X16" i="30"/>
  <c r="Y16" s="1"/>
  <c r="Z16" s="1"/>
  <c r="AA16" s="1"/>
  <c r="AD16"/>
  <c r="AB20" i="24"/>
  <c r="AB18" i="25"/>
  <c r="AD18" s="1"/>
  <c r="AB17" i="23"/>
  <c r="Y16" i="19"/>
  <c r="X16" i="18"/>
  <c r="Y16" s="1"/>
  <c r="Z16" s="1"/>
  <c r="AA16" s="1"/>
  <c r="AE16" i="19"/>
  <c r="AD16" i="18"/>
  <c r="AD15" i="4"/>
  <c r="X15"/>
  <c r="AC14" i="9"/>
  <c r="AC14" i="8"/>
  <c r="AD16" i="43" l="1"/>
  <c r="X16"/>
  <c r="Y16" i="42"/>
  <c r="Z16" s="1"/>
  <c r="AA16" s="1"/>
  <c r="Z17" i="41"/>
  <c r="AA17" s="1"/>
  <c r="AB17" s="1"/>
  <c r="AB18" i="32"/>
  <c r="AB17" i="30"/>
  <c r="AD20" i="24"/>
  <c r="X20"/>
  <c r="Y20" s="1"/>
  <c r="Z20" s="1"/>
  <c r="AA20" s="1"/>
  <c r="X18" i="25"/>
  <c r="Y18" s="1"/>
  <c r="Z18" s="1"/>
  <c r="AA18" s="1"/>
  <c r="AD17" i="23"/>
  <c r="X17"/>
  <c r="Z16" i="19"/>
  <c r="AA16" s="1"/>
  <c r="AB16" s="1"/>
  <c r="AB17" i="18"/>
  <c r="Y15" i="4"/>
  <c r="Z15" s="1"/>
  <c r="AA15" s="1"/>
  <c r="Y14" i="9"/>
  <c r="Z14" s="1"/>
  <c r="AA14" s="1"/>
  <c r="AB14" s="1"/>
  <c r="Y14" i="8"/>
  <c r="Z14" s="1"/>
  <c r="AA14" s="1"/>
  <c r="AB14" s="1"/>
  <c r="AE14" i="9"/>
  <c r="AE14" i="8"/>
  <c r="Y16" i="43" l="1"/>
  <c r="Z16" s="1"/>
  <c r="AA16" s="1"/>
  <c r="AB17" i="42"/>
  <c r="AC18" i="41"/>
  <c r="AD18" i="32"/>
  <c r="X18"/>
  <c r="Y18" s="1"/>
  <c r="Z18" s="1"/>
  <c r="AA18" s="1"/>
  <c r="X17" i="30"/>
  <c r="Y17" s="1"/>
  <c r="Z17" s="1"/>
  <c r="AA17" s="1"/>
  <c r="AD17"/>
  <c r="AB21" i="24"/>
  <c r="AD21" s="1"/>
  <c r="AB19" i="25"/>
  <c r="AD19" s="1"/>
  <c r="Y17" i="23"/>
  <c r="Z17" s="1"/>
  <c r="AA17" s="1"/>
  <c r="AC17" i="19"/>
  <c r="Y17" s="1"/>
  <c r="Z17" s="1"/>
  <c r="AA17" s="1"/>
  <c r="AB17" s="1"/>
  <c r="X17" i="18"/>
  <c r="Y17" s="1"/>
  <c r="Z17" s="1"/>
  <c r="AA17" s="1"/>
  <c r="AD17"/>
  <c r="AB16" i="4"/>
  <c r="AB17" i="43" l="1"/>
  <c r="AD17" i="42"/>
  <c r="X17"/>
  <c r="AE18" i="41"/>
  <c r="Y18"/>
  <c r="Z18" s="1"/>
  <c r="AA18" s="1"/>
  <c r="AB18" s="1"/>
  <c r="AB19" i="32"/>
  <c r="AB18" i="30"/>
  <c r="X21" i="24"/>
  <c r="Y21" s="1"/>
  <c r="Z21" s="1"/>
  <c r="AA21" s="1"/>
  <c r="X19" i="25"/>
  <c r="Y19" s="1"/>
  <c r="Z19" s="1"/>
  <c r="AA19" s="1"/>
  <c r="AB18" i="23"/>
  <c r="AE17" i="19"/>
  <c r="AC18"/>
  <c r="AD16" i="4"/>
  <c r="X16"/>
  <c r="Y16" s="1"/>
  <c r="Z16" s="1"/>
  <c r="AA16" s="1"/>
  <c r="AC15" i="9"/>
  <c r="AC15" i="8"/>
  <c r="AD17" i="43" l="1"/>
  <c r="X17"/>
  <c r="Y17" i="42"/>
  <c r="Z17" s="1"/>
  <c r="AA17" s="1"/>
  <c r="AC19" i="41"/>
  <c r="X19" i="32"/>
  <c r="Y19" s="1"/>
  <c r="Z19" s="1"/>
  <c r="AA19" s="1"/>
  <c r="AD19"/>
  <c r="X18" i="30"/>
  <c r="Y18" s="1"/>
  <c r="Z18" s="1"/>
  <c r="AA18" s="1"/>
  <c r="AD18"/>
  <c r="AB22" i="24"/>
  <c r="AD22" s="1"/>
  <c r="AB20" i="25"/>
  <c r="AD18" i="23"/>
  <c r="AF18" s="1"/>
  <c r="X18"/>
  <c r="Y18" s="1"/>
  <c r="AB18" i="18"/>
  <c r="AB17" i="4"/>
  <c r="Y15" i="9"/>
  <c r="Z15" s="1"/>
  <c r="AA15" s="1"/>
  <c r="AB15" s="1"/>
  <c r="Y15" i="8"/>
  <c r="Z15" s="1"/>
  <c r="AA15" s="1"/>
  <c r="AB15" s="1"/>
  <c r="AE15" i="9"/>
  <c r="AE15" i="8"/>
  <c r="Y17" i="43" l="1"/>
  <c r="Z17" s="1"/>
  <c r="AA17" s="1"/>
  <c r="AB18" i="42"/>
  <c r="AE19" i="41"/>
  <c r="Y19"/>
  <c r="Z19" s="1"/>
  <c r="AA19" s="1"/>
  <c r="AB19" s="1"/>
  <c r="AB20" i="32"/>
  <c r="AB19" i="30"/>
  <c r="X22" i="24"/>
  <c r="Y22" s="1"/>
  <c r="Z22" s="1"/>
  <c r="AA22" s="1"/>
  <c r="AD20" i="25"/>
  <c r="X20"/>
  <c r="Y20" s="1"/>
  <c r="Z20" s="1"/>
  <c r="Z18" i="23"/>
  <c r="AA18" s="1"/>
  <c r="AB19" s="1"/>
  <c r="Y18" i="19"/>
  <c r="X18" i="18"/>
  <c r="Y18" s="1"/>
  <c r="Z18" s="1"/>
  <c r="AA18" s="1"/>
  <c r="AE18" i="19"/>
  <c r="AD18" i="18"/>
  <c r="AF18" s="1"/>
  <c r="AD17" i="4"/>
  <c r="X17"/>
  <c r="AC16" i="9"/>
  <c r="AC16" i="8"/>
  <c r="AB18" i="43" l="1"/>
  <c r="AD18" s="1"/>
  <c r="AF18" s="1"/>
  <c r="AD18" i="42"/>
  <c r="X18"/>
  <c r="AC20" i="41"/>
  <c r="AD20" i="32"/>
  <c r="X20"/>
  <c r="Y20" s="1"/>
  <c r="Z20" s="1"/>
  <c r="AA20" s="1"/>
  <c r="X19" i="30"/>
  <c r="Y19" s="1"/>
  <c r="Z19" s="1"/>
  <c r="AA19" s="1"/>
  <c r="AD19"/>
  <c r="AB23" i="24"/>
  <c r="AD23" s="1"/>
  <c r="AA20" i="25"/>
  <c r="AB21" s="1"/>
  <c r="AD21" s="1"/>
  <c r="AD19" i="23"/>
  <c r="X19"/>
  <c r="Y19" s="1"/>
  <c r="Z19" s="1"/>
  <c r="AA19" s="1"/>
  <c r="Z18" i="19"/>
  <c r="AA18" s="1"/>
  <c r="AB18" s="1"/>
  <c r="AB19" i="18"/>
  <c r="Y17" i="4"/>
  <c r="Z17" s="1"/>
  <c r="AA17" s="1"/>
  <c r="Y16" i="9"/>
  <c r="Z16" s="1"/>
  <c r="AA16" s="1"/>
  <c r="AB16" s="1"/>
  <c r="Y16" i="8"/>
  <c r="Z16" s="1"/>
  <c r="AA16" s="1"/>
  <c r="AB16" s="1"/>
  <c r="AE16" i="9"/>
  <c r="AE16" i="8"/>
  <c r="X18" i="43" l="1"/>
  <c r="Y18" i="42"/>
  <c r="Z18" s="1"/>
  <c r="AA18" s="1"/>
  <c r="AE20" i="41"/>
  <c r="Y20"/>
  <c r="AB21" i="32"/>
  <c r="AB20" i="30"/>
  <c r="X23" i="24"/>
  <c r="Y23" s="1"/>
  <c r="Z23" s="1"/>
  <c r="AA23" s="1"/>
  <c r="X21" i="25"/>
  <c r="Y21" s="1"/>
  <c r="Z21" s="1"/>
  <c r="AA21" s="1"/>
  <c r="AB20" i="23"/>
  <c r="AC19" i="19"/>
  <c r="Y19" s="1"/>
  <c r="Z19" s="1"/>
  <c r="AA19" s="1"/>
  <c r="AB19" s="1"/>
  <c r="X19" i="18"/>
  <c r="Y19" s="1"/>
  <c r="Z19" s="1"/>
  <c r="AA19" s="1"/>
  <c r="AD19"/>
  <c r="AB18" i="4"/>
  <c r="Y18" i="43" l="1"/>
  <c r="Z18" s="1"/>
  <c r="AA18" s="1"/>
  <c r="AB19" i="42"/>
  <c r="Z20" i="41"/>
  <c r="AA20" s="1"/>
  <c r="AB20" s="1"/>
  <c r="X21" i="32"/>
  <c r="Y21" s="1"/>
  <c r="Z21" s="1"/>
  <c r="AA21" s="1"/>
  <c r="AD21"/>
  <c r="X20" i="30"/>
  <c r="Y20" s="1"/>
  <c r="Z20" s="1"/>
  <c r="AA20" s="1"/>
  <c r="AD20"/>
  <c r="AB24" i="24"/>
  <c r="X24" s="1"/>
  <c r="Y24" s="1"/>
  <c r="Z24" s="1"/>
  <c r="AA24" s="1"/>
  <c r="AB22" i="25"/>
  <c r="X22" s="1"/>
  <c r="AD20" i="23"/>
  <c r="X20"/>
  <c r="AE19" i="19"/>
  <c r="AC20"/>
  <c r="AB20" i="18"/>
  <c r="AD18" i="4"/>
  <c r="AF18" s="1"/>
  <c r="X18"/>
  <c r="Y18" s="1"/>
  <c r="Z18" s="1"/>
  <c r="AA18" s="1"/>
  <c r="AC17" i="9"/>
  <c r="AC17" i="8"/>
  <c r="AB19" i="43" l="1"/>
  <c r="AD19" i="42"/>
  <c r="X19"/>
  <c r="AC21" i="41"/>
  <c r="AB22" i="32"/>
  <c r="AB21" i="30"/>
  <c r="AD24" i="24"/>
  <c r="AB25"/>
  <c r="AD22" i="25"/>
  <c r="Y22"/>
  <c r="Z22" s="1"/>
  <c r="AA22" s="1"/>
  <c r="Y20" i="23"/>
  <c r="Z20" s="1"/>
  <c r="AA20" s="1"/>
  <c r="Y20" i="19"/>
  <c r="Z20" s="1"/>
  <c r="AA20" s="1"/>
  <c r="AB20" s="1"/>
  <c r="X20" i="18"/>
  <c r="Y20" s="1"/>
  <c r="Z20" s="1"/>
  <c r="AA20" s="1"/>
  <c r="AE20" i="19"/>
  <c r="AD20" i="18"/>
  <c r="AB19" i="4"/>
  <c r="Y17" i="9"/>
  <c r="Z17" s="1"/>
  <c r="AA17" s="1"/>
  <c r="AB17" s="1"/>
  <c r="Y17" i="8"/>
  <c r="Z17" s="1"/>
  <c r="AA17" s="1"/>
  <c r="AB17" s="1"/>
  <c r="AE17" i="9"/>
  <c r="AE17" i="8"/>
  <c r="AD19" i="43" l="1"/>
  <c r="X19"/>
  <c r="Y19" i="42"/>
  <c r="Z19" s="1"/>
  <c r="AA19" s="1"/>
  <c r="AE21" i="41"/>
  <c r="Y21"/>
  <c r="AD22" i="32"/>
  <c r="X22"/>
  <c r="Y22" s="1"/>
  <c r="Z22" s="1"/>
  <c r="AA22" s="1"/>
  <c r="X21" i="30"/>
  <c r="Y21" s="1"/>
  <c r="Z21" s="1"/>
  <c r="AA21" s="1"/>
  <c r="AD21"/>
  <c r="AD25" i="24"/>
  <c r="X25"/>
  <c r="Y25" s="1"/>
  <c r="Z25" s="1"/>
  <c r="AA25" s="1"/>
  <c r="AB23" i="25"/>
  <c r="AB21" i="23"/>
  <c r="AC21" i="19"/>
  <c r="AD19" i="4"/>
  <c r="X19"/>
  <c r="Y19" s="1"/>
  <c r="Z19" s="1"/>
  <c r="AA19" s="1"/>
  <c r="AC18" i="9"/>
  <c r="AC18" i="8"/>
  <c r="Y19" i="43" l="1"/>
  <c r="Z19" s="1"/>
  <c r="AA19" s="1"/>
  <c r="AB20" i="42"/>
  <c r="Z21" i="41"/>
  <c r="AA21" s="1"/>
  <c r="AB21" s="1"/>
  <c r="AB23" i="32"/>
  <c r="AB22" i="30"/>
  <c r="AB26" i="24"/>
  <c r="AD23" i="25"/>
  <c r="X23"/>
  <c r="Y23" s="1"/>
  <c r="Z23" s="1"/>
  <c r="AA23" s="1"/>
  <c r="AD21" i="23"/>
  <c r="X21"/>
  <c r="AB21" i="18"/>
  <c r="AB20" i="4"/>
  <c r="X20" s="1"/>
  <c r="Y18" i="9"/>
  <c r="Z18" s="1"/>
  <c r="AA18" s="1"/>
  <c r="AB18" s="1"/>
  <c r="Y18" i="8"/>
  <c r="Z18" s="1"/>
  <c r="AA18" s="1"/>
  <c r="AB18" s="1"/>
  <c r="AE18" i="9"/>
  <c r="AG18" s="1"/>
  <c r="AE18" i="8"/>
  <c r="AG18" s="1"/>
  <c r="AB20" i="43" l="1"/>
  <c r="AD20" i="42"/>
  <c r="X20"/>
  <c r="Y20" s="1"/>
  <c r="Z20" s="1"/>
  <c r="AA20" s="1"/>
  <c r="AC22" i="41"/>
  <c r="X23" i="32"/>
  <c r="Y23" s="1"/>
  <c r="Z23" s="1"/>
  <c r="AA23" s="1"/>
  <c r="AD23"/>
  <c r="X22" i="30"/>
  <c r="Y22" s="1"/>
  <c r="Z22" s="1"/>
  <c r="AA22" s="1"/>
  <c r="AD22"/>
  <c r="AD26" i="24"/>
  <c r="X26"/>
  <c r="Y26" s="1"/>
  <c r="Z26" s="1"/>
  <c r="AA26" s="1"/>
  <c r="AB27" s="1"/>
  <c r="AB24" i="25"/>
  <c r="Y21" i="23"/>
  <c r="Z21" s="1"/>
  <c r="AA21" s="1"/>
  <c r="Y21" i="19"/>
  <c r="X21" i="18"/>
  <c r="Y21" s="1"/>
  <c r="Z21" s="1"/>
  <c r="AA21" s="1"/>
  <c r="AE21" i="19"/>
  <c r="AG21" s="1"/>
  <c r="AD21" i="18"/>
  <c r="AD20" i="4"/>
  <c r="AD20" i="43" l="1"/>
  <c r="X20"/>
  <c r="AB21" i="42"/>
  <c r="AE22" i="41"/>
  <c r="Y22"/>
  <c r="Z22" s="1"/>
  <c r="AA22" s="1"/>
  <c r="AB22" s="1"/>
  <c r="AB24" i="32"/>
  <c r="AB23" i="30"/>
  <c r="AD27" i="24"/>
  <c r="X27"/>
  <c r="AD24" i="25"/>
  <c r="X24"/>
  <c r="Y24" s="1"/>
  <c r="Z24" s="1"/>
  <c r="AA24" s="1"/>
  <c r="AB22" i="23"/>
  <c r="Z21" i="19"/>
  <c r="AA21" s="1"/>
  <c r="AB21" s="1"/>
  <c r="AB22" i="18"/>
  <c r="Y20" i="4"/>
  <c r="Z20" s="1"/>
  <c r="AA20" s="1"/>
  <c r="AC19" i="9"/>
  <c r="AC19" i="8"/>
  <c r="Y20" i="43" l="1"/>
  <c r="Z20" s="1"/>
  <c r="AA20" s="1"/>
  <c r="AD21" i="42"/>
  <c r="X21"/>
  <c r="Y21" s="1"/>
  <c r="Z21" s="1"/>
  <c r="AA21" s="1"/>
  <c r="AC23" i="41"/>
  <c r="X24" i="32"/>
  <c r="Y24" s="1"/>
  <c r="Z24" s="1"/>
  <c r="AA24" s="1"/>
  <c r="AD24"/>
  <c r="X23" i="30"/>
  <c r="Y23" s="1"/>
  <c r="Z23" s="1"/>
  <c r="AA23" s="1"/>
  <c r="AD23"/>
  <c r="Y27" i="24"/>
  <c r="Z27" s="1"/>
  <c r="AA27" s="1"/>
  <c r="AB25" i="25"/>
  <c r="AD22" i="23"/>
  <c r="X22"/>
  <c r="Y22" s="1"/>
  <c r="AC22" i="19"/>
  <c r="X22" i="18"/>
  <c r="Y22" s="1"/>
  <c r="Z22" s="1"/>
  <c r="AA22" s="1"/>
  <c r="AD22"/>
  <c r="AB21" i="4"/>
  <c r="Y19" i="9"/>
  <c r="Z19" s="1"/>
  <c r="AA19" s="1"/>
  <c r="AB19" s="1"/>
  <c r="Y19" i="8"/>
  <c r="Z19" s="1"/>
  <c r="AA19" s="1"/>
  <c r="AB19" s="1"/>
  <c r="AE19" i="9"/>
  <c r="AE19" i="8"/>
  <c r="AB21" i="43" l="1"/>
  <c r="AB22" i="42"/>
  <c r="AE23" i="41"/>
  <c r="Y23"/>
  <c r="Z23" s="1"/>
  <c r="AA23" s="1"/>
  <c r="AB23" s="1"/>
  <c r="AB25" i="32"/>
  <c r="AD25" s="1"/>
  <c r="AB24" i="30"/>
  <c r="AB28" i="24"/>
  <c r="AD28" s="1"/>
  <c r="AD25" i="25"/>
  <c r="X25"/>
  <c r="Y25" s="1"/>
  <c r="Z25" s="1"/>
  <c r="AA25" s="1"/>
  <c r="Z22" i="23"/>
  <c r="AA22" s="1"/>
  <c r="AE22" i="19"/>
  <c r="Y22"/>
  <c r="Z22" s="1"/>
  <c r="AA22" s="1"/>
  <c r="AB22" s="1"/>
  <c r="AD21" i="4"/>
  <c r="X21"/>
  <c r="Y21" s="1"/>
  <c r="Z21" s="1"/>
  <c r="AA21" s="1"/>
  <c r="AD21" i="43" l="1"/>
  <c r="X21"/>
  <c r="AD22" i="42"/>
  <c r="X22"/>
  <c r="Y22" s="1"/>
  <c r="Z22" s="1"/>
  <c r="AA22" s="1"/>
  <c r="AC24" i="41"/>
  <c r="X25" i="32"/>
  <c r="Y25" s="1"/>
  <c r="Z25" s="1"/>
  <c r="AA25" s="1"/>
  <c r="X24" i="30"/>
  <c r="Y24" s="1"/>
  <c r="Z24" s="1"/>
  <c r="AA24" s="1"/>
  <c r="AD24"/>
  <c r="X28" i="24"/>
  <c r="Y28" s="1"/>
  <c r="Z28" s="1"/>
  <c r="AA28" s="1"/>
  <c r="AB26" i="25"/>
  <c r="AB23" i="23"/>
  <c r="AC23" i="19"/>
  <c r="AB23" i="18"/>
  <c r="AB22" i="4"/>
  <c r="AC20" i="9"/>
  <c r="AC20" i="8"/>
  <c r="Y21" i="43" l="1"/>
  <c r="Z21" s="1"/>
  <c r="AA21" s="1"/>
  <c r="AB23" i="42"/>
  <c r="AE24" i="41"/>
  <c r="AG24" s="1"/>
  <c r="Y24"/>
  <c r="AB26" i="32"/>
  <c r="X26" s="1"/>
  <c r="Y26" s="1"/>
  <c r="Z26" s="1"/>
  <c r="AA26" s="1"/>
  <c r="AB25" i="30"/>
  <c r="AB29" i="24"/>
  <c r="X26" i="25"/>
  <c r="Y26" s="1"/>
  <c r="Z26" s="1"/>
  <c r="AA26" s="1"/>
  <c r="AD26"/>
  <c r="AD23" i="23"/>
  <c r="X23"/>
  <c r="Y23" i="19"/>
  <c r="X23" i="18"/>
  <c r="Y23" s="1"/>
  <c r="Z23" s="1"/>
  <c r="AA23" s="1"/>
  <c r="AE23" i="19"/>
  <c r="AD23" i="18"/>
  <c r="AD22" i="4"/>
  <c r="X22"/>
  <c r="Y20" i="9"/>
  <c r="Z20" s="1"/>
  <c r="AA20" s="1"/>
  <c r="AB20" s="1"/>
  <c r="Y20" i="8"/>
  <c r="Z20" s="1"/>
  <c r="AA20" s="1"/>
  <c r="AB20" s="1"/>
  <c r="AE20" i="9"/>
  <c r="AE20" i="8"/>
  <c r="AB22" i="43" l="1"/>
  <c r="AD23" i="42"/>
  <c r="X23"/>
  <c r="Z24" i="41"/>
  <c r="AA24" s="1"/>
  <c r="AB24" s="1"/>
  <c r="AD26" i="32"/>
  <c r="AB27"/>
  <c r="X27" s="1"/>
  <c r="Y27" s="1"/>
  <c r="X25" i="30"/>
  <c r="Y25" s="1"/>
  <c r="Z25" s="1"/>
  <c r="AA25" s="1"/>
  <c r="AD25"/>
  <c r="X29" i="24"/>
  <c r="Y29" s="1"/>
  <c r="Z29" s="1"/>
  <c r="AA29" s="1"/>
  <c r="AD29"/>
  <c r="AB27" i="25"/>
  <c r="AD27" s="1"/>
  <c r="Y23" i="23"/>
  <c r="Z23" s="1"/>
  <c r="AA23" s="1"/>
  <c r="Z23" i="19"/>
  <c r="AA23" s="1"/>
  <c r="AB23" s="1"/>
  <c r="AB24" i="18"/>
  <c r="Y22" i="4"/>
  <c r="Z22" s="1"/>
  <c r="AA22" s="1"/>
  <c r="AC21" i="9"/>
  <c r="AC21" i="8"/>
  <c r="AD22" i="43" l="1"/>
  <c r="X22"/>
  <c r="Y23" i="42"/>
  <c r="Z23" s="1"/>
  <c r="AA23" s="1"/>
  <c r="AC25" i="41"/>
  <c r="AD27" i="32"/>
  <c r="Z27"/>
  <c r="AA27" s="1"/>
  <c r="AB26" i="30"/>
  <c r="AB30" i="24"/>
  <c r="X27" i="25"/>
  <c r="Y27" s="1"/>
  <c r="Z27" s="1"/>
  <c r="AA27" s="1"/>
  <c r="AB24" i="23"/>
  <c r="AC24" i="19"/>
  <c r="Y24" s="1"/>
  <c r="Z24" s="1"/>
  <c r="AA24" s="1"/>
  <c r="AB24" s="1"/>
  <c r="X24" i="18"/>
  <c r="Y24" s="1"/>
  <c r="Z24" s="1"/>
  <c r="AA24" s="1"/>
  <c r="AD24"/>
  <c r="AB23" i="4"/>
  <c r="Y21" i="9"/>
  <c r="Z21" s="1"/>
  <c r="AA21" s="1"/>
  <c r="AB21" s="1"/>
  <c r="Y21" i="8"/>
  <c r="Z21" s="1"/>
  <c r="AA21" s="1"/>
  <c r="AB21" s="1"/>
  <c r="AE21" i="9"/>
  <c r="AE21" i="8"/>
  <c r="Y22" i="43" l="1"/>
  <c r="Z22" s="1"/>
  <c r="AA22" s="1"/>
  <c r="AB24" i="42"/>
  <c r="AE25" i="41"/>
  <c r="Y25"/>
  <c r="Z25" s="1"/>
  <c r="AA25" s="1"/>
  <c r="AB25" s="1"/>
  <c r="AB28" i="32"/>
  <c r="X28" s="1"/>
  <c r="Y28" s="1"/>
  <c r="Z28" s="1"/>
  <c r="AA28" s="1"/>
  <c r="X26" i="30"/>
  <c r="Y26" s="1"/>
  <c r="Z26" s="1"/>
  <c r="AA26" s="1"/>
  <c r="AD26"/>
  <c r="AD30" i="24"/>
  <c r="AF30" s="1"/>
  <c r="X30"/>
  <c r="Y30" s="1"/>
  <c r="Z30" s="1"/>
  <c r="AA30" s="1"/>
  <c r="AB31" s="1"/>
  <c r="X31" s="1"/>
  <c r="Y31" s="1"/>
  <c r="Z31" s="1"/>
  <c r="AA31" s="1"/>
  <c r="AB28" i="25"/>
  <c r="X28" s="1"/>
  <c r="Y28" s="1"/>
  <c r="Z28" s="1"/>
  <c r="AA28" s="1"/>
  <c r="AD24" i="23"/>
  <c r="X24"/>
  <c r="Y24" s="1"/>
  <c r="Z24" s="1"/>
  <c r="AA24" s="1"/>
  <c r="AE24" i="19"/>
  <c r="AC25"/>
  <c r="AD23" i="4"/>
  <c r="X23"/>
  <c r="Y23" s="1"/>
  <c r="Z23" s="1"/>
  <c r="AA23" s="1"/>
  <c r="AC22" i="9"/>
  <c r="AB23" i="43" l="1"/>
  <c r="AD23" s="1"/>
  <c r="AD24" i="42"/>
  <c r="AF24" s="1"/>
  <c r="X24"/>
  <c r="Y24" s="1"/>
  <c r="Z24" s="1"/>
  <c r="AA24" s="1"/>
  <c r="AC26" i="41"/>
  <c r="AD28" i="32"/>
  <c r="AB29"/>
  <c r="X29" s="1"/>
  <c r="Y29" s="1"/>
  <c r="Z29" s="1"/>
  <c r="AB27" i="30"/>
  <c r="AD31" i="24"/>
  <c r="AB32"/>
  <c r="AD28" i="25"/>
  <c r="AB29"/>
  <c r="AD29" s="1"/>
  <c r="AB25" i="23"/>
  <c r="AB24" i="4"/>
  <c r="Y22" i="9"/>
  <c r="Z22" s="1"/>
  <c r="AA22" s="1"/>
  <c r="AB22" s="1"/>
  <c r="AE22"/>
  <c r="AC22" i="8"/>
  <c r="X23" i="43" l="1"/>
  <c r="Y23" s="1"/>
  <c r="Z23" s="1"/>
  <c r="AA23" s="1"/>
  <c r="AB25" i="42"/>
  <c r="AE26" i="41"/>
  <c r="Y26"/>
  <c r="AD29" i="32"/>
  <c r="AA29"/>
  <c r="AB30" s="1"/>
  <c r="X27" i="30"/>
  <c r="Y27" s="1"/>
  <c r="Z27" s="1"/>
  <c r="AA27" s="1"/>
  <c r="AD27"/>
  <c r="AD32" i="24"/>
  <c r="X32"/>
  <c r="Y32" s="1"/>
  <c r="Z32" s="1"/>
  <c r="AA32" s="1"/>
  <c r="X29" i="25"/>
  <c r="Y29" s="1"/>
  <c r="Z29" s="1"/>
  <c r="AA29" s="1"/>
  <c r="AD25" i="23"/>
  <c r="X25"/>
  <c r="Y25" i="19"/>
  <c r="AE25"/>
  <c r="AB25" i="18"/>
  <c r="AD24" i="4"/>
  <c r="X24"/>
  <c r="Y22" i="8"/>
  <c r="Z22" s="1"/>
  <c r="AA22" s="1"/>
  <c r="AB22" s="1"/>
  <c r="AC23" i="9"/>
  <c r="AE22" i="8"/>
  <c r="AB24" i="43" l="1"/>
  <c r="AD25" i="42"/>
  <c r="X25"/>
  <c r="Z26" i="41"/>
  <c r="AA26" s="1"/>
  <c r="AB26" s="1"/>
  <c r="X30" i="32"/>
  <c r="AD30"/>
  <c r="AF30" s="1"/>
  <c r="Y30"/>
  <c r="Z30" s="1"/>
  <c r="AA30" s="1"/>
  <c r="AB28" i="30"/>
  <c r="AB33" i="24"/>
  <c r="AB30" i="25"/>
  <c r="AD30" s="1"/>
  <c r="AF30" s="1"/>
  <c r="Y25" i="23"/>
  <c r="Z25" s="1"/>
  <c r="AA25" s="1"/>
  <c r="Z25" i="19"/>
  <c r="AA25" s="1"/>
  <c r="AB25" s="1"/>
  <c r="AC26" s="1"/>
  <c r="X25" i="18"/>
  <c r="Y25" s="1"/>
  <c r="Z25" s="1"/>
  <c r="AA25" s="1"/>
  <c r="AD25"/>
  <c r="Y24" i="4"/>
  <c r="Z24" s="1"/>
  <c r="AA24" s="1"/>
  <c r="Y23" i="9"/>
  <c r="Z23" s="1"/>
  <c r="AA23" s="1"/>
  <c r="AB23" s="1"/>
  <c r="AE23"/>
  <c r="AC23" i="8"/>
  <c r="AD24" i="43" l="1"/>
  <c r="X24"/>
  <c r="Y24" s="1"/>
  <c r="Z24" s="1"/>
  <c r="AA24" s="1"/>
  <c r="Y25" i="42"/>
  <c r="Z25" s="1"/>
  <c r="AA25" s="1"/>
  <c r="AC27" i="41"/>
  <c r="AB31" i="32"/>
  <c r="AD31" s="1"/>
  <c r="X28" i="30"/>
  <c r="Y28" s="1"/>
  <c r="Z28" s="1"/>
  <c r="AA28" s="1"/>
  <c r="AD28"/>
  <c r="AD33" i="24"/>
  <c r="X33"/>
  <c r="Y33" s="1"/>
  <c r="Z33" s="1"/>
  <c r="AA33" s="1"/>
  <c r="X30" i="25"/>
  <c r="Y30" s="1"/>
  <c r="Z30" s="1"/>
  <c r="AA30" s="1"/>
  <c r="AB26" i="23"/>
  <c r="Y26" i="19"/>
  <c r="Z26" s="1"/>
  <c r="AA26" s="1"/>
  <c r="AB26" s="1"/>
  <c r="AE26"/>
  <c r="AB26" i="18"/>
  <c r="AB25" i="4"/>
  <c r="Y23" i="8"/>
  <c r="Z23" s="1"/>
  <c r="AA23" s="1"/>
  <c r="AB23" s="1"/>
  <c r="AE23"/>
  <c r="AB25" i="43" l="1"/>
  <c r="AB26" i="42"/>
  <c r="AE27" i="41"/>
  <c r="Y27"/>
  <c r="Z27" s="1"/>
  <c r="AA27" s="1"/>
  <c r="AB27" s="1"/>
  <c r="X31" i="32"/>
  <c r="Y31" s="1"/>
  <c r="Z31" s="1"/>
  <c r="AA31" s="1"/>
  <c r="AB34" i="24"/>
  <c r="AB31" i="25"/>
  <c r="AD31" s="1"/>
  <c r="AD26" i="23"/>
  <c r="X26"/>
  <c r="AC27" i="19"/>
  <c r="X26" i="18"/>
  <c r="Y26" s="1"/>
  <c r="Z26" s="1"/>
  <c r="AA26" s="1"/>
  <c r="AD26"/>
  <c r="AD25" i="4"/>
  <c r="X25"/>
  <c r="Y25" s="1"/>
  <c r="Z25" s="1"/>
  <c r="AA25" s="1"/>
  <c r="AC24" i="9"/>
  <c r="AD25" i="43" l="1"/>
  <c r="X25"/>
  <c r="AD26" i="42"/>
  <c r="X26"/>
  <c r="AC28" i="41"/>
  <c r="AB32" i="32"/>
  <c r="AD32" s="1"/>
  <c r="AB29" i="30"/>
  <c r="AD34" i="24"/>
  <c r="X34"/>
  <c r="X31" i="25"/>
  <c r="Y31" s="1"/>
  <c r="Z31" s="1"/>
  <c r="AA31" s="1"/>
  <c r="Y26" i="23"/>
  <c r="Z26" s="1"/>
  <c r="AA26" s="1"/>
  <c r="AB27" i="18"/>
  <c r="AB26" i="4"/>
  <c r="Y24" i="9"/>
  <c r="Z24" s="1"/>
  <c r="AA24" s="1"/>
  <c r="AB24" s="1"/>
  <c r="AE24"/>
  <c r="AC24" i="8"/>
  <c r="Y25" i="43" l="1"/>
  <c r="Z25" s="1"/>
  <c r="AA25" s="1"/>
  <c r="Y26" i="42"/>
  <c r="Z26" s="1"/>
  <c r="AA26" s="1"/>
  <c r="AE28" i="41"/>
  <c r="Y28"/>
  <c r="X32" i="32"/>
  <c r="Y32" s="1"/>
  <c r="Z32" s="1"/>
  <c r="AA32" s="1"/>
  <c r="X29" i="30"/>
  <c r="Y29" s="1"/>
  <c r="AD29"/>
  <c r="Y34" i="24"/>
  <c r="Z34" s="1"/>
  <c r="AA34" s="1"/>
  <c r="AB32" i="25"/>
  <c r="AB27" i="23"/>
  <c r="Y27" i="19"/>
  <c r="X27" i="18"/>
  <c r="Y27" s="1"/>
  <c r="Z27" s="1"/>
  <c r="AA27" s="1"/>
  <c r="AE27" i="19"/>
  <c r="AD27" i="18"/>
  <c r="AD26" i="4"/>
  <c r="X26"/>
  <c r="Y24" i="8"/>
  <c r="Z24" s="1"/>
  <c r="AA24" s="1"/>
  <c r="AB24" s="1"/>
  <c r="AC25" i="9"/>
  <c r="AE24" i="8"/>
  <c r="AB26" i="43" l="1"/>
  <c r="AB27" i="42"/>
  <c r="Z28" i="41"/>
  <c r="AA28" s="1"/>
  <c r="AB28" s="1"/>
  <c r="AB33" i="32"/>
  <c r="X33" s="1"/>
  <c r="Z29" i="30"/>
  <c r="AA29" s="1"/>
  <c r="AB35" i="24"/>
  <c r="X35" s="1"/>
  <c r="Y35" s="1"/>
  <c r="Z35" s="1"/>
  <c r="AD32" i="25"/>
  <c r="X32"/>
  <c r="Y32" s="1"/>
  <c r="Z32" s="1"/>
  <c r="AA32" s="1"/>
  <c r="AD27" i="23"/>
  <c r="X27"/>
  <c r="Y27" s="1"/>
  <c r="Z27" s="1"/>
  <c r="AA27" s="1"/>
  <c r="Z27" i="19"/>
  <c r="AA27" s="1"/>
  <c r="AB27" s="1"/>
  <c r="AB28" i="18"/>
  <c r="Y26" i="4"/>
  <c r="Z26" s="1"/>
  <c r="AA26" s="1"/>
  <c r="Y25" i="9"/>
  <c r="Z25" s="1"/>
  <c r="AA25" s="1"/>
  <c r="AB25" s="1"/>
  <c r="AE25"/>
  <c r="AC25" i="8"/>
  <c r="AD26" i="43" l="1"/>
  <c r="X26"/>
  <c r="Y26" s="1"/>
  <c r="Z26" s="1"/>
  <c r="AA26" s="1"/>
  <c r="AD27" i="42"/>
  <c r="X27"/>
  <c r="AC29" i="41"/>
  <c r="AD33" i="32"/>
  <c r="Y33"/>
  <c r="Z33" s="1"/>
  <c r="AA33" s="1"/>
  <c r="AB30" i="30"/>
  <c r="AD35" i="24"/>
  <c r="AA35"/>
  <c r="AB36" s="1"/>
  <c r="AB33" i="25"/>
  <c r="AB28" i="23"/>
  <c r="AC28" i="19"/>
  <c r="AE28" s="1"/>
  <c r="X28" i="18"/>
  <c r="Y28" s="1"/>
  <c r="Z28" s="1"/>
  <c r="AA28" s="1"/>
  <c r="AD28"/>
  <c r="AB27" i="4"/>
  <c r="Y25" i="8"/>
  <c r="Z25" s="1"/>
  <c r="AA25" s="1"/>
  <c r="AB25" s="1"/>
  <c r="AE25"/>
  <c r="AB27" i="43" l="1"/>
  <c r="Y27" i="42"/>
  <c r="Z27" s="1"/>
  <c r="AA27" s="1"/>
  <c r="AE29" i="41"/>
  <c r="Y29"/>
  <c r="Z29" s="1"/>
  <c r="AA29" s="1"/>
  <c r="AB29" s="1"/>
  <c r="AB34" i="32"/>
  <c r="X30" i="30"/>
  <c r="Y30" s="1"/>
  <c r="AD30"/>
  <c r="AF30" s="1"/>
  <c r="AD36" i="24"/>
  <c r="X36"/>
  <c r="Y36" s="1"/>
  <c r="Z36" s="1"/>
  <c r="AA36" s="1"/>
  <c r="AD33" i="25"/>
  <c r="X33"/>
  <c r="AD28" i="23"/>
  <c r="X28"/>
  <c r="Y28" i="19"/>
  <c r="Z28" s="1"/>
  <c r="AA28" s="1"/>
  <c r="AB28" s="1"/>
  <c r="AD27" i="4"/>
  <c r="X27"/>
  <c r="Y27" s="1"/>
  <c r="Z27" s="1"/>
  <c r="AA27" s="1"/>
  <c r="AC26" i="9"/>
  <c r="AD27" i="43" l="1"/>
  <c r="X27"/>
  <c r="Y27" s="1"/>
  <c r="Z27" s="1"/>
  <c r="AA27" s="1"/>
  <c r="AB28" i="42"/>
  <c r="AC30" i="41"/>
  <c r="X34" i="32"/>
  <c r="Y34" s="1"/>
  <c r="Z34" s="1"/>
  <c r="AA34" s="1"/>
  <c r="AB35" s="1"/>
  <c r="AD34"/>
  <c r="Z30" i="30"/>
  <c r="AA30" s="1"/>
  <c r="AB37" i="24"/>
  <c r="Y33" i="25"/>
  <c r="Z33" s="1"/>
  <c r="AA33" s="1"/>
  <c r="Y28" i="23"/>
  <c r="Z28" s="1"/>
  <c r="AA28" s="1"/>
  <c r="AC29" i="19"/>
  <c r="Y29" s="1"/>
  <c r="Z29" s="1"/>
  <c r="AA29" s="1"/>
  <c r="AB29" s="1"/>
  <c r="AB29" i="18"/>
  <c r="AB28" i="4"/>
  <c r="Y26" i="9"/>
  <c r="Z26" s="1"/>
  <c r="AA26" s="1"/>
  <c r="AB26" s="1"/>
  <c r="AE26"/>
  <c r="AC26" i="8"/>
  <c r="AB28" i="43" l="1"/>
  <c r="AD28" i="42"/>
  <c r="X28"/>
  <c r="AE30" i="41"/>
  <c r="AG30" s="1"/>
  <c r="Y30"/>
  <c r="Z30" s="1"/>
  <c r="AA30" s="1"/>
  <c r="AB30" s="1"/>
  <c r="X35" i="32"/>
  <c r="Y35" s="1"/>
  <c r="Z35" s="1"/>
  <c r="AA35" s="1"/>
  <c r="AD35"/>
  <c r="AB31" i="30"/>
  <c r="AD37" i="24"/>
  <c r="X37"/>
  <c r="Y37" s="1"/>
  <c r="Z37" s="1"/>
  <c r="AA37" s="1"/>
  <c r="AB34" i="25"/>
  <c r="AB29" i="23"/>
  <c r="AE29" i="19"/>
  <c r="AC30"/>
  <c r="X29" i="18"/>
  <c r="Y29" s="1"/>
  <c r="Z29" s="1"/>
  <c r="AA29" s="1"/>
  <c r="AD29"/>
  <c r="AD28" i="4"/>
  <c r="X28"/>
  <c r="Y26" i="8"/>
  <c r="Z26" s="1"/>
  <c r="AA26" s="1"/>
  <c r="AB26" s="1"/>
  <c r="AC27" i="9"/>
  <c r="AE26" i="8"/>
  <c r="AD28" i="43" l="1"/>
  <c r="X28"/>
  <c r="Y28" i="42"/>
  <c r="Z28" s="1"/>
  <c r="AA28" s="1"/>
  <c r="AC31" i="41"/>
  <c r="AB36" i="32"/>
  <c r="AD36" s="1"/>
  <c r="AD31" i="30"/>
  <c r="X31"/>
  <c r="AB38" i="24"/>
  <c r="X34" i="25"/>
  <c r="Y34" s="1"/>
  <c r="Z34" s="1"/>
  <c r="AD34"/>
  <c r="AD29" i="23"/>
  <c r="X29"/>
  <c r="Y30" i="19"/>
  <c r="Z30" s="1"/>
  <c r="AA30" s="1"/>
  <c r="AB30" s="1"/>
  <c r="AC31" s="1"/>
  <c r="AE30"/>
  <c r="AG30" s="1"/>
  <c r="AB30" i="18"/>
  <c r="Y28" i="4"/>
  <c r="Z28" s="1"/>
  <c r="AA28" s="1"/>
  <c r="Y27" i="9"/>
  <c r="Z27" s="1"/>
  <c r="AA27" s="1"/>
  <c r="AB27" s="1"/>
  <c r="AE27"/>
  <c r="AC27" i="8"/>
  <c r="Y28" i="43" l="1"/>
  <c r="Z28" s="1"/>
  <c r="AA28" s="1"/>
  <c r="AB29" i="42"/>
  <c r="AE31" i="41"/>
  <c r="Y31"/>
  <c r="X36" i="32"/>
  <c r="Y36" s="1"/>
  <c r="Z36" s="1"/>
  <c r="AA36" s="1"/>
  <c r="AB37" s="1"/>
  <c r="X37" s="1"/>
  <c r="Y37" s="1"/>
  <c r="Z37" s="1"/>
  <c r="AA37" s="1"/>
  <c r="Y31" i="30"/>
  <c r="Z31" s="1"/>
  <c r="AA31" s="1"/>
  <c r="AD38" i="24"/>
  <c r="X38"/>
  <c r="Y38" s="1"/>
  <c r="Z38" s="1"/>
  <c r="AA38" s="1"/>
  <c r="AA34" i="25"/>
  <c r="AB35" s="1"/>
  <c r="Y29" i="23"/>
  <c r="Z29" s="1"/>
  <c r="AA29" s="1"/>
  <c r="X30" i="18"/>
  <c r="Y30" s="1"/>
  <c r="Z30" s="1"/>
  <c r="AA30" s="1"/>
  <c r="AD30"/>
  <c r="AF30" s="1"/>
  <c r="AB29" i="4"/>
  <c r="Y27" i="8"/>
  <c r="Z27" s="1"/>
  <c r="AA27" s="1"/>
  <c r="AB27" s="1"/>
  <c r="AE27"/>
  <c r="AB29" i="43" l="1"/>
  <c r="AD29" i="42"/>
  <c r="X29"/>
  <c r="Z31" i="41"/>
  <c r="AA31" s="1"/>
  <c r="AB31" s="1"/>
  <c r="AD37" i="32"/>
  <c r="AB38"/>
  <c r="X38" s="1"/>
  <c r="Y38" s="1"/>
  <c r="Z38" s="1"/>
  <c r="AA38" s="1"/>
  <c r="AB32" i="30"/>
  <c r="AB39" i="24"/>
  <c r="AD35" i="25"/>
  <c r="X35"/>
  <c r="AB30" i="23"/>
  <c r="AD29" i="4"/>
  <c r="X29"/>
  <c r="Y29" s="1"/>
  <c r="Z29" s="1"/>
  <c r="AA29" s="1"/>
  <c r="AC28" i="9"/>
  <c r="AD29" i="43" l="1"/>
  <c r="X29"/>
  <c r="Y29" i="42"/>
  <c r="Z29" s="1"/>
  <c r="AA29" s="1"/>
  <c r="AC32" i="41"/>
  <c r="AD38" i="32"/>
  <c r="AB39"/>
  <c r="AD39" s="1"/>
  <c r="X32" i="30"/>
  <c r="Y32" s="1"/>
  <c r="AD32"/>
  <c r="AD39" i="24"/>
  <c r="X39"/>
  <c r="Y39" s="1"/>
  <c r="Z39" s="1"/>
  <c r="AA39" s="1"/>
  <c r="Y35" i="25"/>
  <c r="Z35" s="1"/>
  <c r="AA35" s="1"/>
  <c r="AD30" i="23"/>
  <c r="AF30" s="1"/>
  <c r="X30"/>
  <c r="Y31" i="19"/>
  <c r="AE31"/>
  <c r="AB31" i="18"/>
  <c r="AB30" i="4"/>
  <c r="Y28" i="9"/>
  <c r="Z28" s="1"/>
  <c r="AA28" s="1"/>
  <c r="AB28" s="1"/>
  <c r="AE28"/>
  <c r="AC28" i="8"/>
  <c r="Y29" i="43" l="1"/>
  <c r="Z29" s="1"/>
  <c r="AA29" s="1"/>
  <c r="AB30" i="42"/>
  <c r="AE32" i="41"/>
  <c r="Y32"/>
  <c r="Z32" s="1"/>
  <c r="AA32" s="1"/>
  <c r="AB32" s="1"/>
  <c r="X39" i="32"/>
  <c r="Y39" s="1"/>
  <c r="Z39" s="1"/>
  <c r="AA39" s="1"/>
  <c r="Z32" i="30"/>
  <c r="AA32" s="1"/>
  <c r="AB40" i="24"/>
  <c r="AB36" i="25"/>
  <c r="Y30" i="23"/>
  <c r="Z30" s="1"/>
  <c r="AA30" s="1"/>
  <c r="Z31" i="19"/>
  <c r="AA31" s="1"/>
  <c r="AB31" s="1"/>
  <c r="X31" i="18"/>
  <c r="Y31" s="1"/>
  <c r="Z31" s="1"/>
  <c r="AA31" s="1"/>
  <c r="AD31"/>
  <c r="AD30" i="4"/>
  <c r="AF30" s="1"/>
  <c r="X30"/>
  <c r="Y28" i="8"/>
  <c r="Z28" s="1"/>
  <c r="AA28" s="1"/>
  <c r="AB28" s="1"/>
  <c r="AC29" i="9"/>
  <c r="AE28" i="8"/>
  <c r="AB30" i="43" l="1"/>
  <c r="AD30" i="42"/>
  <c r="AF30" s="1"/>
  <c r="X30"/>
  <c r="Y30" s="1"/>
  <c r="Z30" s="1"/>
  <c r="AA30" s="1"/>
  <c r="AC33" i="41"/>
  <c r="AB40" i="32"/>
  <c r="X40" s="1"/>
  <c r="AB33" i="30"/>
  <c r="AD40" i="24"/>
  <c r="X40"/>
  <c r="AD36" i="25"/>
  <c r="X36"/>
  <c r="Y36" s="1"/>
  <c r="Z36" s="1"/>
  <c r="AB31" i="23"/>
  <c r="AC32" i="19"/>
  <c r="Y30" i="4"/>
  <c r="Z30" s="1"/>
  <c r="AA30" s="1"/>
  <c r="Y29" i="9"/>
  <c r="Z29" s="1"/>
  <c r="AA29" s="1"/>
  <c r="AB29" s="1"/>
  <c r="AE29"/>
  <c r="AC29" i="8"/>
  <c r="AD30" i="43" l="1"/>
  <c r="AF30" s="1"/>
  <c r="X30"/>
  <c r="Y30" s="1"/>
  <c r="Z30" s="1"/>
  <c r="AA30" s="1"/>
  <c r="AB31" i="42"/>
  <c r="AE33" i="41"/>
  <c r="Y33"/>
  <c r="Z33" s="1"/>
  <c r="AA33" s="1"/>
  <c r="AB33" s="1"/>
  <c r="AD40" i="32"/>
  <c r="Y40"/>
  <c r="Z40" s="1"/>
  <c r="AA40" s="1"/>
  <c r="X33" i="30"/>
  <c r="Y33" s="1"/>
  <c r="AD33"/>
  <c r="Y40" i="24"/>
  <c r="Z40" s="1"/>
  <c r="AA40" s="1"/>
  <c r="AA36" i="25"/>
  <c r="AB37" s="1"/>
  <c r="AD31" i="23"/>
  <c r="X31"/>
  <c r="Y31" s="1"/>
  <c r="Z31" s="1"/>
  <c r="AA31" s="1"/>
  <c r="AE32" i="19"/>
  <c r="Y32"/>
  <c r="Z32" s="1"/>
  <c r="AA32" s="1"/>
  <c r="AB32" s="1"/>
  <c r="AB32" i="18"/>
  <c r="AB31" i="4"/>
  <c r="Y29" i="8"/>
  <c r="Z29" s="1"/>
  <c r="AA29" s="1"/>
  <c r="AB29" s="1"/>
  <c r="AE29"/>
  <c r="AB31" i="43" l="1"/>
  <c r="AD31" i="42"/>
  <c r="X31"/>
  <c r="Y31" s="1"/>
  <c r="Z31" s="1"/>
  <c r="AA31" s="1"/>
  <c r="AC34" i="41"/>
  <c r="AB41" i="32"/>
  <c r="X41" s="1"/>
  <c r="Y41" s="1"/>
  <c r="Z41" s="1"/>
  <c r="AA41" s="1"/>
  <c r="Z33" i="30"/>
  <c r="AA33" s="1"/>
  <c r="AB41" i="24"/>
  <c r="X41" s="1"/>
  <c r="Y41" s="1"/>
  <c r="Z41" s="1"/>
  <c r="AD37" i="25"/>
  <c r="X37"/>
  <c r="Y37" s="1"/>
  <c r="Z37" s="1"/>
  <c r="AA37" s="1"/>
  <c r="AB32" i="23"/>
  <c r="AC33" i="19"/>
  <c r="X32" i="18"/>
  <c r="Y32" s="1"/>
  <c r="Z32" s="1"/>
  <c r="AA32" s="1"/>
  <c r="AD32"/>
  <c r="AD31" i="4"/>
  <c r="X31"/>
  <c r="AC30" i="9"/>
  <c r="AD31" i="43" l="1"/>
  <c r="X31"/>
  <c r="AB32" i="42"/>
  <c r="AE34" i="41"/>
  <c r="Y34"/>
  <c r="Z34" s="1"/>
  <c r="AA34" s="1"/>
  <c r="AB34" s="1"/>
  <c r="AD41" i="32"/>
  <c r="AB42"/>
  <c r="AB34" i="30"/>
  <c r="AD41" i="24"/>
  <c r="AA41"/>
  <c r="AB42" s="1"/>
  <c r="AB38" i="25"/>
  <c r="AD32" i="23"/>
  <c r="X32"/>
  <c r="Y32" s="1"/>
  <c r="Z32" s="1"/>
  <c r="AA32" s="1"/>
  <c r="AE33" i="19"/>
  <c r="Y33"/>
  <c r="Z33" s="1"/>
  <c r="AA33" s="1"/>
  <c r="AB33" s="1"/>
  <c r="AB33" i="18"/>
  <c r="AI24" s="1"/>
  <c r="Y31" i="4"/>
  <c r="Z31" s="1"/>
  <c r="AA31" s="1"/>
  <c r="Y30" i="9"/>
  <c r="Z30" s="1"/>
  <c r="AA30" s="1"/>
  <c r="AB30" s="1"/>
  <c r="AE30"/>
  <c r="AG30" s="1"/>
  <c r="AC30" i="8"/>
  <c r="Y31" i="43" l="1"/>
  <c r="Z31" s="1"/>
  <c r="AA31" s="1"/>
  <c r="AD32" i="42"/>
  <c r="X32"/>
  <c r="Y32" s="1"/>
  <c r="Z32" s="1"/>
  <c r="AA32" s="1"/>
  <c r="AC35" i="41"/>
  <c r="X42" i="32"/>
  <c r="Y42" s="1"/>
  <c r="Z42" s="1"/>
  <c r="AA42" s="1"/>
  <c r="AD42"/>
  <c r="X34" i="30"/>
  <c r="Y34" s="1"/>
  <c r="AD34"/>
  <c r="AD42" i="24"/>
  <c r="X42"/>
  <c r="Y42" s="1"/>
  <c r="Z42" s="1"/>
  <c r="AA42" s="1"/>
  <c r="AD38" i="25"/>
  <c r="X38"/>
  <c r="Y38" s="1"/>
  <c r="Z38" s="1"/>
  <c r="AB33" i="23"/>
  <c r="AC34" i="19"/>
  <c r="X33" i="18"/>
  <c r="Y33" s="1"/>
  <c r="Z33" s="1"/>
  <c r="AA33" s="1"/>
  <c r="AD33"/>
  <c r="AB32" i="4"/>
  <c r="AD32" s="1"/>
  <c r="Y30" i="8"/>
  <c r="Z30" s="1"/>
  <c r="AA30" s="1"/>
  <c r="AB30" s="1"/>
  <c r="AC31" i="9"/>
  <c r="AE30" i="8"/>
  <c r="AG30" s="1"/>
  <c r="AB32" i="43" l="1"/>
  <c r="AB33" i="42"/>
  <c r="AE35" i="41"/>
  <c r="Y35"/>
  <c r="AB43" i="32"/>
  <c r="Z34" i="30"/>
  <c r="AA34" s="1"/>
  <c r="AB35" s="1"/>
  <c r="AB43" i="24"/>
  <c r="AA38" i="25"/>
  <c r="AB39" s="1"/>
  <c r="AD33" i="23"/>
  <c r="X33"/>
  <c r="Y33" s="1"/>
  <c r="Z33" s="1"/>
  <c r="AA33" s="1"/>
  <c r="Y34" i="19"/>
  <c r="Z34" s="1"/>
  <c r="AA34" s="1"/>
  <c r="AB34" s="1"/>
  <c r="AE34"/>
  <c r="X32" i="4"/>
  <c r="Y32" s="1"/>
  <c r="Z32" s="1"/>
  <c r="AA32" s="1"/>
  <c r="Y31" i="9"/>
  <c r="Z31" s="1"/>
  <c r="AA31" s="1"/>
  <c r="AB31" s="1"/>
  <c r="AE31"/>
  <c r="AC31" i="8"/>
  <c r="AD32" i="43" l="1"/>
  <c r="X32"/>
  <c r="Y32" s="1"/>
  <c r="Z32" s="1"/>
  <c r="AA32" s="1"/>
  <c r="AD33" i="42"/>
  <c r="X33"/>
  <c r="Y33" s="1"/>
  <c r="Z33" s="1"/>
  <c r="AA33" s="1"/>
  <c r="Z35" i="41"/>
  <c r="AA35" s="1"/>
  <c r="AB35" s="1"/>
  <c r="X43" i="32"/>
  <c r="Y43" s="1"/>
  <c r="Z43" s="1"/>
  <c r="AA43" s="1"/>
  <c r="AD43"/>
  <c r="X35" i="30"/>
  <c r="Y35" s="1"/>
  <c r="AD35"/>
  <c r="X43" i="24"/>
  <c r="Y43" s="1"/>
  <c r="Z43" s="1"/>
  <c r="AA43" s="1"/>
  <c r="AD43"/>
  <c r="AD39" i="25"/>
  <c r="X39"/>
  <c r="Y39" s="1"/>
  <c r="Z39" s="1"/>
  <c r="AA39" s="1"/>
  <c r="AB34" i="23"/>
  <c r="AC35" i="19"/>
  <c r="AB34" i="18"/>
  <c r="AB33" i="4"/>
  <c r="Y31" i="8"/>
  <c r="Z31" s="1"/>
  <c r="AA31" s="1"/>
  <c r="AB31" s="1"/>
  <c r="AC32" i="9"/>
  <c r="AE31" i="8"/>
  <c r="AB33" i="43" l="1"/>
  <c r="AB34" i="42"/>
  <c r="AC36" i="41"/>
  <c r="AB44" i="32"/>
  <c r="AD44" s="1"/>
  <c r="X44"/>
  <c r="Y44" s="1"/>
  <c r="Z44" s="1"/>
  <c r="AA44" s="1"/>
  <c r="Z35" i="30"/>
  <c r="AA35" s="1"/>
  <c r="AB36" s="1"/>
  <c r="AB44" i="24"/>
  <c r="AB40" i="25"/>
  <c r="AD34" i="23"/>
  <c r="X34"/>
  <c r="X34" i="18"/>
  <c r="Y34" s="1"/>
  <c r="Z34" s="1"/>
  <c r="AA34" s="1"/>
  <c r="AD34"/>
  <c r="AD33" i="4"/>
  <c r="X33"/>
  <c r="Y32" i="9"/>
  <c r="Z32" s="1"/>
  <c r="AA32" s="1"/>
  <c r="AB32" s="1"/>
  <c r="AE32"/>
  <c r="AC32" i="8"/>
  <c r="AD33" i="43" l="1"/>
  <c r="X33"/>
  <c r="Y33" s="1"/>
  <c r="Z33" s="1"/>
  <c r="AA33" s="1"/>
  <c r="AD34" i="42"/>
  <c r="X34"/>
  <c r="Y34" s="1"/>
  <c r="Z34" s="1"/>
  <c r="AA34" s="1"/>
  <c r="AE36" i="41"/>
  <c r="AG36" s="1"/>
  <c r="Y36"/>
  <c r="Z36" s="1"/>
  <c r="AA36" s="1"/>
  <c r="AB36" s="1"/>
  <c r="AB45" i="32"/>
  <c r="AD45" s="1"/>
  <c r="X36" i="30"/>
  <c r="Y36" s="1"/>
  <c r="AD36"/>
  <c r="AD44" i="24"/>
  <c r="X44"/>
  <c r="Y44" s="1"/>
  <c r="Z44" s="1"/>
  <c r="AA44" s="1"/>
  <c r="X40" i="25"/>
  <c r="Y40" s="1"/>
  <c r="Z40" s="1"/>
  <c r="AA40" s="1"/>
  <c r="AD40"/>
  <c r="Y34" i="23"/>
  <c r="Z34" s="1"/>
  <c r="AA34" s="1"/>
  <c r="Y35" i="19"/>
  <c r="AE35"/>
  <c r="AB35" i="18"/>
  <c r="Y33" i="4"/>
  <c r="Z33" s="1"/>
  <c r="AA33" s="1"/>
  <c r="Y32" i="8"/>
  <c r="Z32" s="1"/>
  <c r="AA32" s="1"/>
  <c r="AB32" s="1"/>
  <c r="AE32"/>
  <c r="AB34" i="43" l="1"/>
  <c r="AB35" i="42"/>
  <c r="AC37" i="41"/>
  <c r="X45" i="32"/>
  <c r="Y45" s="1"/>
  <c r="Z45" s="1"/>
  <c r="AA45" s="1"/>
  <c r="Z36" i="30"/>
  <c r="AA36" s="1"/>
  <c r="AB45" i="24"/>
  <c r="AB41" i="25"/>
  <c r="AB35" i="23"/>
  <c r="AD35" s="1"/>
  <c r="Z35" i="19"/>
  <c r="AA35" s="1"/>
  <c r="AB35" s="1"/>
  <c r="X35" i="18"/>
  <c r="Y35" s="1"/>
  <c r="Z35" s="1"/>
  <c r="AA35" s="1"/>
  <c r="AD35"/>
  <c r="AB34" i="4"/>
  <c r="AC33" i="9"/>
  <c r="AD34" i="43" l="1"/>
  <c r="X34"/>
  <c r="AD35" i="42"/>
  <c r="X35"/>
  <c r="Y35" s="1"/>
  <c r="Z35" s="1"/>
  <c r="AA35" s="1"/>
  <c r="AE37" i="41"/>
  <c r="Y37"/>
  <c r="Z37" s="1"/>
  <c r="AA37" s="1"/>
  <c r="AB37" s="1"/>
  <c r="AB46" i="32"/>
  <c r="AD46" s="1"/>
  <c r="AB37" i="30"/>
  <c r="AD45" i="24"/>
  <c r="X45"/>
  <c r="Y45" s="1"/>
  <c r="Z45" s="1"/>
  <c r="AA45" s="1"/>
  <c r="AD41" i="25"/>
  <c r="X41"/>
  <c r="Y41" s="1"/>
  <c r="Z41" s="1"/>
  <c r="AA41" s="1"/>
  <c r="X35" i="23"/>
  <c r="Y35" s="1"/>
  <c r="Z35" s="1"/>
  <c r="AA35" s="1"/>
  <c r="AC36" i="19"/>
  <c r="AE36" s="1"/>
  <c r="AD34" i="4"/>
  <c r="X34"/>
  <c r="Y34" s="1"/>
  <c r="Z34" s="1"/>
  <c r="AA34" s="1"/>
  <c r="Y33" i="9"/>
  <c r="Z33" s="1"/>
  <c r="AA33" s="1"/>
  <c r="AB33" s="1"/>
  <c r="AE33"/>
  <c r="AC33" i="8"/>
  <c r="Y34" i="43" l="1"/>
  <c r="Z34" s="1"/>
  <c r="AA34" s="1"/>
  <c r="AB36" i="42"/>
  <c r="AC38" i="41"/>
  <c r="X46" i="32"/>
  <c r="Y46" s="1"/>
  <c r="Z46" s="1"/>
  <c r="AA46" s="1"/>
  <c r="X37" i="30"/>
  <c r="Y37" s="1"/>
  <c r="AD37"/>
  <c r="AB46" i="24"/>
  <c r="AB42" i="25"/>
  <c r="AB36" i="23"/>
  <c r="Y36" i="19"/>
  <c r="Z36" s="1"/>
  <c r="AA36" s="1"/>
  <c r="AB36" s="1"/>
  <c r="AC37" s="1"/>
  <c r="AB36" i="18"/>
  <c r="AB35" i="4"/>
  <c r="Y33" i="8"/>
  <c r="Z33" s="1"/>
  <c r="AA33" s="1"/>
  <c r="AB33" s="1"/>
  <c r="AC34" i="9"/>
  <c r="AE33" i="8"/>
  <c r="AB35" i="43" l="1"/>
  <c r="AD36" i="42"/>
  <c r="AF36" s="1"/>
  <c r="X36"/>
  <c r="Y36" s="1"/>
  <c r="Z36" s="1"/>
  <c r="AA36" s="1"/>
  <c r="AE38" i="41"/>
  <c r="Y38"/>
  <c r="Z38" s="1"/>
  <c r="AA38" s="1"/>
  <c r="AB38" s="1"/>
  <c r="AB47" i="32"/>
  <c r="AD47" s="1"/>
  <c r="Z37" i="30"/>
  <c r="AA37" s="1"/>
  <c r="AD46" i="24"/>
  <c r="X46"/>
  <c r="Y46" s="1"/>
  <c r="Z46" s="1"/>
  <c r="AA46" s="1"/>
  <c r="X42" i="25"/>
  <c r="Y42" s="1"/>
  <c r="Z42" s="1"/>
  <c r="AD42"/>
  <c r="AD36" i="23"/>
  <c r="X36"/>
  <c r="Y37" i="19"/>
  <c r="Z37" s="1"/>
  <c r="AA37" s="1"/>
  <c r="AB37" s="1"/>
  <c r="X36" i="18"/>
  <c r="Y36" s="1"/>
  <c r="Z36" s="1"/>
  <c r="AA36" s="1"/>
  <c r="AE37" i="19"/>
  <c r="AD36" i="18"/>
  <c r="AD35" i="4"/>
  <c r="X35"/>
  <c r="Y34" i="9"/>
  <c r="Z34" s="1"/>
  <c r="AA34" s="1"/>
  <c r="AB34" s="1"/>
  <c r="AE34"/>
  <c r="AC34" i="8"/>
  <c r="AD35" i="43" l="1"/>
  <c r="X35"/>
  <c r="AB37" i="42"/>
  <c r="AC39" i="41"/>
  <c r="X47" i="32"/>
  <c r="Y47" s="1"/>
  <c r="Z47" s="1"/>
  <c r="AA47" s="1"/>
  <c r="AB38" i="30"/>
  <c r="X38" s="1"/>
  <c r="Y38" s="1"/>
  <c r="AB47" i="24"/>
  <c r="AA42" i="25"/>
  <c r="AB43" s="1"/>
  <c r="Y36" i="23"/>
  <c r="Z36" s="1"/>
  <c r="AA36" s="1"/>
  <c r="AC38" i="19"/>
  <c r="AB37" i="18"/>
  <c r="Y35" i="4"/>
  <c r="Z35" s="1"/>
  <c r="AA35" s="1"/>
  <c r="Y34" i="8"/>
  <c r="Z34" s="1"/>
  <c r="AA34" s="1"/>
  <c r="AB34" s="1"/>
  <c r="AE34"/>
  <c r="Y35" i="43" l="1"/>
  <c r="Z35" s="1"/>
  <c r="AA35" s="1"/>
  <c r="AD37" i="42"/>
  <c r="X37"/>
  <c r="Y37" s="1"/>
  <c r="Z37" s="1"/>
  <c r="AA37" s="1"/>
  <c r="AE39" i="41"/>
  <c r="Y39"/>
  <c r="Z39" s="1"/>
  <c r="AA39" s="1"/>
  <c r="AB39" s="1"/>
  <c r="AB48" i="32"/>
  <c r="AD48" s="1"/>
  <c r="AD38" i="30"/>
  <c r="Z38"/>
  <c r="AA38" s="1"/>
  <c r="AD47" i="24"/>
  <c r="X47"/>
  <c r="Y47" s="1"/>
  <c r="Z47" s="1"/>
  <c r="AD43" i="25"/>
  <c r="X43"/>
  <c r="AB37" i="23"/>
  <c r="X37" i="18"/>
  <c r="Y37" s="1"/>
  <c r="Z37" s="1"/>
  <c r="AA37" s="1"/>
  <c r="AD37"/>
  <c r="AB36" i="4"/>
  <c r="AC35" i="9"/>
  <c r="AB36" i="43" l="1"/>
  <c r="AB38" i="42"/>
  <c r="AC40" i="41"/>
  <c r="X48" i="32"/>
  <c r="Y48" s="1"/>
  <c r="Z48" s="1"/>
  <c r="AA48" s="1"/>
  <c r="AB39" i="30"/>
  <c r="X39" s="1"/>
  <c r="Y39" s="1"/>
  <c r="AA47" i="24"/>
  <c r="AB48" s="1"/>
  <c r="Y43" i="25"/>
  <c r="Z43" s="1"/>
  <c r="AA43" s="1"/>
  <c r="AD37" i="23"/>
  <c r="X37"/>
  <c r="Y37" s="1"/>
  <c r="Z37" s="1"/>
  <c r="AA37" s="1"/>
  <c r="Y38" i="19"/>
  <c r="AE38"/>
  <c r="AD36" i="4"/>
  <c r="X36"/>
  <c r="Y36" s="1"/>
  <c r="Z36" s="1"/>
  <c r="AA36" s="1"/>
  <c r="Y35" i="9"/>
  <c r="Z35" s="1"/>
  <c r="AA35" s="1"/>
  <c r="AB35" s="1"/>
  <c r="AE35"/>
  <c r="AC35" i="8"/>
  <c r="AD36" i="43" l="1"/>
  <c r="X36"/>
  <c r="AD38" i="42"/>
  <c r="X38"/>
  <c r="Y38" s="1"/>
  <c r="Z38" s="1"/>
  <c r="AA38" s="1"/>
  <c r="AE40" i="41"/>
  <c r="Y40"/>
  <c r="AB49" i="32"/>
  <c r="AD49" s="1"/>
  <c r="AD39" i="30"/>
  <c r="Z39"/>
  <c r="AA39" s="1"/>
  <c r="AD48" i="24"/>
  <c r="X48"/>
  <c r="AB44" i="25"/>
  <c r="AB38" i="23"/>
  <c r="Z38" i="19"/>
  <c r="AA38" s="1"/>
  <c r="AB38" s="1"/>
  <c r="AB38" i="18"/>
  <c r="AB37" i="4"/>
  <c r="Y35" i="8"/>
  <c r="Z35" s="1"/>
  <c r="AA35" s="1"/>
  <c r="AB35" s="1"/>
  <c r="AC36" i="9"/>
  <c r="AE35" i="8"/>
  <c r="Y36" i="43" l="1"/>
  <c r="Z36" s="1"/>
  <c r="AA36" s="1"/>
  <c r="AB39" i="42"/>
  <c r="Z40" i="41"/>
  <c r="AA40" s="1"/>
  <c r="AB40" s="1"/>
  <c r="X49" i="32"/>
  <c r="Y49" s="1"/>
  <c r="Z49" s="1"/>
  <c r="AA49" s="1"/>
  <c r="AB40" i="30"/>
  <c r="AD40" s="1"/>
  <c r="Y48" i="24"/>
  <c r="Z48" s="1"/>
  <c r="AA48" s="1"/>
  <c r="X44" i="25"/>
  <c r="Y44" s="1"/>
  <c r="Z44" s="1"/>
  <c r="AD44"/>
  <c r="AD38" i="23"/>
  <c r="X38"/>
  <c r="AC39" i="19"/>
  <c r="X38" i="18"/>
  <c r="Y38" s="1"/>
  <c r="Z38" s="1"/>
  <c r="AA38" s="1"/>
  <c r="AD38"/>
  <c r="AD37" i="4"/>
  <c r="X37"/>
  <c r="Y36" i="9"/>
  <c r="Z36" s="1"/>
  <c r="AA36" s="1"/>
  <c r="AB36" s="1"/>
  <c r="AE36"/>
  <c r="AC36" i="8"/>
  <c r="AB37" i="43" l="1"/>
  <c r="AD39" i="42"/>
  <c r="X39"/>
  <c r="Y39" s="1"/>
  <c r="Z39" s="1"/>
  <c r="AA39" s="1"/>
  <c r="AC41" i="41"/>
  <c r="AE41" s="1"/>
  <c r="AB50" i="32"/>
  <c r="AD50" s="1"/>
  <c r="X40" i="30"/>
  <c r="Y40" s="1"/>
  <c r="Z40" s="1"/>
  <c r="AA40" s="1"/>
  <c r="AB49" i="24"/>
  <c r="AA44" i="25"/>
  <c r="AB45" s="1"/>
  <c r="Y38" i="23"/>
  <c r="Z38" s="1"/>
  <c r="AA38" s="1"/>
  <c r="AE39" i="19"/>
  <c r="Y39"/>
  <c r="Z39" s="1"/>
  <c r="AA39" s="1"/>
  <c r="AB39" s="1"/>
  <c r="AB39" i="18"/>
  <c r="Y37" i="4"/>
  <c r="Z37" s="1"/>
  <c r="AA37" s="1"/>
  <c r="Y36" i="8"/>
  <c r="Z36" s="1"/>
  <c r="AA36" s="1"/>
  <c r="AB36" s="1"/>
  <c r="AE36"/>
  <c r="AD37" i="43" l="1"/>
  <c r="X37"/>
  <c r="AB40" i="42"/>
  <c r="Y41" i="41"/>
  <c r="Z41" s="1"/>
  <c r="AA41" s="1"/>
  <c r="AB41" s="1"/>
  <c r="X50" i="32"/>
  <c r="Y50" s="1"/>
  <c r="Z50" s="1"/>
  <c r="AA50" s="1"/>
  <c r="AB41" i="30"/>
  <c r="AD41" s="1"/>
  <c r="X49" i="24"/>
  <c r="Y49" s="1"/>
  <c r="Z49" s="1"/>
  <c r="AA49" s="1"/>
  <c r="AD49"/>
  <c r="AD45" i="25"/>
  <c r="X45"/>
  <c r="Y45" s="1"/>
  <c r="Z45" s="1"/>
  <c r="AA45" s="1"/>
  <c r="AB39" i="23"/>
  <c r="AC40" i="19"/>
  <c r="X39" i="18"/>
  <c r="Y39" s="1"/>
  <c r="Z39" s="1"/>
  <c r="AA39" s="1"/>
  <c r="AD39"/>
  <c r="AB38" i="4"/>
  <c r="AC37" i="9"/>
  <c r="Y37" i="43" l="1"/>
  <c r="Z37" s="1"/>
  <c r="AA37" s="1"/>
  <c r="AD40" i="42"/>
  <c r="X40"/>
  <c r="Y40" s="1"/>
  <c r="Z40" s="1"/>
  <c r="AA40" s="1"/>
  <c r="AC42" i="41"/>
  <c r="AE42" s="1"/>
  <c r="AB51" i="32"/>
  <c r="AD51" s="1"/>
  <c r="X41" i="30"/>
  <c r="Y41" s="1"/>
  <c r="Z41" s="1"/>
  <c r="AA41" s="1"/>
  <c r="AB50" i="24"/>
  <c r="AB46" i="25"/>
  <c r="AD39" i="23"/>
  <c r="X39"/>
  <c r="Y39" s="1"/>
  <c r="Z39" s="1"/>
  <c r="AA39" s="1"/>
  <c r="AE40" i="19"/>
  <c r="Y40"/>
  <c r="Z40" s="1"/>
  <c r="AA40" s="1"/>
  <c r="AB40" s="1"/>
  <c r="AD38" i="4"/>
  <c r="X38"/>
  <c r="Y38" s="1"/>
  <c r="Z38" s="1"/>
  <c r="AA38" s="1"/>
  <c r="Y37" i="9"/>
  <c r="Z37" s="1"/>
  <c r="AA37" s="1"/>
  <c r="AB37" s="1"/>
  <c r="AE37"/>
  <c r="AC37" i="8"/>
  <c r="AB38" i="43" l="1"/>
  <c r="AB41" i="42"/>
  <c r="Y42" i="41"/>
  <c r="Z42" s="1"/>
  <c r="AA42" s="1"/>
  <c r="AB42" s="1"/>
  <c r="X51" i="32"/>
  <c r="Y51" s="1"/>
  <c r="Z51" s="1"/>
  <c r="AA51" s="1"/>
  <c r="AB42" i="30"/>
  <c r="X42" s="1"/>
  <c r="Y42" s="1"/>
  <c r="AD50" i="24"/>
  <c r="X50"/>
  <c r="Y50" s="1"/>
  <c r="Z50" s="1"/>
  <c r="AA50" s="1"/>
  <c r="X46" i="25"/>
  <c r="Y46" s="1"/>
  <c r="Z46" s="1"/>
  <c r="AA46" s="1"/>
  <c r="AD46"/>
  <c r="AB40" i="23"/>
  <c r="AC41" i="19"/>
  <c r="AB40" i="18"/>
  <c r="AB39" i="4"/>
  <c r="Y37" i="8"/>
  <c r="Z37" s="1"/>
  <c r="AA37" s="1"/>
  <c r="AB37" s="1"/>
  <c r="AC38" i="9"/>
  <c r="AE37" i="8"/>
  <c r="AD38" i="43" l="1"/>
  <c r="X38"/>
  <c r="AD41" i="42"/>
  <c r="X41"/>
  <c r="Y41" s="1"/>
  <c r="Z41" s="1"/>
  <c r="AA41" s="1"/>
  <c r="AC43" i="41"/>
  <c r="AE43" s="1"/>
  <c r="AB52" i="32"/>
  <c r="AD52" s="1"/>
  <c r="AD42" i="30"/>
  <c r="Z42"/>
  <c r="AA42" s="1"/>
  <c r="AB51" i="24"/>
  <c r="AB47" i="25"/>
  <c r="AD40" i="23"/>
  <c r="X40"/>
  <c r="AE41" i="19"/>
  <c r="Y41"/>
  <c r="Z41" s="1"/>
  <c r="AA41" s="1"/>
  <c r="AB41" s="1"/>
  <c r="X40" i="18"/>
  <c r="Y40" s="1"/>
  <c r="Z40" s="1"/>
  <c r="AA40" s="1"/>
  <c r="AD40"/>
  <c r="AD39" i="4"/>
  <c r="X39"/>
  <c r="Y38" i="9"/>
  <c r="Z38" s="1"/>
  <c r="AA38" s="1"/>
  <c r="AB38" s="1"/>
  <c r="AE38"/>
  <c r="AC38" i="8"/>
  <c r="Y38" i="43" l="1"/>
  <c r="Z38" s="1"/>
  <c r="AA38" s="1"/>
  <c r="AB42" i="42"/>
  <c r="Y43" i="41"/>
  <c r="Z43" s="1"/>
  <c r="AA43" s="1"/>
  <c r="AB43" s="1"/>
  <c r="X52" i="32"/>
  <c r="Y52" s="1"/>
  <c r="Z52" s="1"/>
  <c r="AA52" s="1"/>
  <c r="AB43" i="30"/>
  <c r="X51" i="24"/>
  <c r="Y51" s="1"/>
  <c r="Z51" s="1"/>
  <c r="AD51"/>
  <c r="AD47" i="25"/>
  <c r="X47"/>
  <c r="Y40" i="23"/>
  <c r="Z40" s="1"/>
  <c r="AA40" s="1"/>
  <c r="AC42" i="19"/>
  <c r="AB41" i="18"/>
  <c r="Y39" i="4"/>
  <c r="Z39" s="1"/>
  <c r="AA39" s="1"/>
  <c r="Y38" i="8"/>
  <c r="Z38" s="1"/>
  <c r="AA38" s="1"/>
  <c r="AB38" s="1"/>
  <c r="AE38"/>
  <c r="AB39" i="43" l="1"/>
  <c r="AD42" i="42"/>
  <c r="AF42" s="1"/>
  <c r="X42"/>
  <c r="Y42" s="1"/>
  <c r="Z42" s="1"/>
  <c r="AA42" s="1"/>
  <c r="AC44" i="41"/>
  <c r="AE44" s="1"/>
  <c r="AB53" i="32"/>
  <c r="AD53" s="1"/>
  <c r="X43" i="30"/>
  <c r="Y43" s="1"/>
  <c r="AD43"/>
  <c r="AA51" i="24"/>
  <c r="AB52" s="1"/>
  <c r="Y47" i="25"/>
  <c r="Z47" s="1"/>
  <c r="AA47" s="1"/>
  <c r="AB41" i="23"/>
  <c r="Y42" i="19"/>
  <c r="Z42" s="1"/>
  <c r="AA42" s="1"/>
  <c r="AB42" s="1"/>
  <c r="X41" i="18"/>
  <c r="Y41" s="1"/>
  <c r="Z41" s="1"/>
  <c r="AA41" s="1"/>
  <c r="AE42" i="19"/>
  <c r="AG42" s="1"/>
  <c r="AD41" i="18"/>
  <c r="AB40" i="4"/>
  <c r="AC39" i="9"/>
  <c r="AD39" i="43" l="1"/>
  <c r="X39"/>
  <c r="AB43" i="42"/>
  <c r="Y44" i="41"/>
  <c r="Z44" s="1"/>
  <c r="AA44" s="1"/>
  <c r="AB44" s="1"/>
  <c r="X53" i="32"/>
  <c r="Y53" s="1"/>
  <c r="Z53" s="1"/>
  <c r="AA53" s="1"/>
  <c r="Z43" i="30"/>
  <c r="AA43" s="1"/>
  <c r="AD52" i="24"/>
  <c r="X52"/>
  <c r="Y52" s="1"/>
  <c r="Z52" s="1"/>
  <c r="AA52" s="1"/>
  <c r="AB48" i="25"/>
  <c r="AD41" i="23"/>
  <c r="X41"/>
  <c r="Y41" s="1"/>
  <c r="Z41" s="1"/>
  <c r="AA41" s="1"/>
  <c r="AC43" i="19"/>
  <c r="AD40" i="4"/>
  <c r="X40"/>
  <c r="Y40" s="1"/>
  <c r="Z40" s="1"/>
  <c r="AA40" s="1"/>
  <c r="Y39" i="9"/>
  <c r="Z39" s="1"/>
  <c r="AA39" s="1"/>
  <c r="AB39" s="1"/>
  <c r="AE39"/>
  <c r="AC39" i="8"/>
  <c r="Y39" i="43" l="1"/>
  <c r="Z39" s="1"/>
  <c r="AA39" s="1"/>
  <c r="AD43" i="42"/>
  <c r="X43"/>
  <c r="Y43" s="1"/>
  <c r="Z43" s="1"/>
  <c r="AA43" s="1"/>
  <c r="AC45" i="41"/>
  <c r="AE45" s="1"/>
  <c r="AB54" i="32"/>
  <c r="AD54" s="1"/>
  <c r="AF54" s="1"/>
  <c r="AB44" i="30"/>
  <c r="AB53" i="24"/>
  <c r="AD48" i="25"/>
  <c r="X48"/>
  <c r="Y48" s="1"/>
  <c r="Z48" s="1"/>
  <c r="AB42" i="23"/>
  <c r="Y43" i="19"/>
  <c r="AE43"/>
  <c r="AB42" i="18"/>
  <c r="AB41" i="4"/>
  <c r="Y39" i="8"/>
  <c r="Z39" s="1"/>
  <c r="AA39" s="1"/>
  <c r="AB39" s="1"/>
  <c r="AC40" i="9"/>
  <c r="AE39" i="8"/>
  <c r="AB40" i="43" l="1"/>
  <c r="AB44" i="42"/>
  <c r="Y45" i="41"/>
  <c r="Z45" s="1"/>
  <c r="AA45" s="1"/>
  <c r="AB45" s="1"/>
  <c r="X54" i="32"/>
  <c r="Y54" s="1"/>
  <c r="Z54" s="1"/>
  <c r="AA54" s="1"/>
  <c r="X44" i="30"/>
  <c r="Y44" s="1"/>
  <c r="AD44"/>
  <c r="AD53" i="24"/>
  <c r="X53"/>
  <c r="Y53" s="1"/>
  <c r="Z53" s="1"/>
  <c r="AA48" i="25"/>
  <c r="AB49" s="1"/>
  <c r="AD42" i="23"/>
  <c r="AF42" s="1"/>
  <c r="X42"/>
  <c r="Z43" i="19"/>
  <c r="AA43" s="1"/>
  <c r="AB43" s="1"/>
  <c r="X42" i="18"/>
  <c r="Y42" s="1"/>
  <c r="Z42" s="1"/>
  <c r="AA42" s="1"/>
  <c r="AD42"/>
  <c r="AF42" s="1"/>
  <c r="AD41" i="4"/>
  <c r="X41"/>
  <c r="Y40" i="9"/>
  <c r="Z40" s="1"/>
  <c r="AA40" s="1"/>
  <c r="AB40" s="1"/>
  <c r="AE40"/>
  <c r="AC40" i="8"/>
  <c r="AD40" i="43" l="1"/>
  <c r="X40"/>
  <c r="AD44" i="42"/>
  <c r="X44"/>
  <c r="Y44" s="1"/>
  <c r="Z44" s="1"/>
  <c r="AA44" s="1"/>
  <c r="AC46" i="41"/>
  <c r="AB55" i="32"/>
  <c r="AD55" s="1"/>
  <c r="Z44" i="30"/>
  <c r="AA44" s="1"/>
  <c r="AA53" i="24"/>
  <c r="AB54" s="1"/>
  <c r="AD49" i="25"/>
  <c r="X49"/>
  <c r="Y49" s="1"/>
  <c r="Z49" s="1"/>
  <c r="AA49" s="1"/>
  <c r="Y42" i="23"/>
  <c r="Z42" s="1"/>
  <c r="AA42" s="1"/>
  <c r="AC44" i="19"/>
  <c r="AE44" s="1"/>
  <c r="AB43" i="18"/>
  <c r="Y41" i="4"/>
  <c r="Z41" s="1"/>
  <c r="AA41" s="1"/>
  <c r="Y40" i="8"/>
  <c r="Z40" s="1"/>
  <c r="AA40" s="1"/>
  <c r="AB40" s="1"/>
  <c r="AE40"/>
  <c r="Y40" i="43" l="1"/>
  <c r="Z40" s="1"/>
  <c r="AA40" s="1"/>
  <c r="AB45" i="42"/>
  <c r="AE46" i="41"/>
  <c r="Y46"/>
  <c r="Z46" s="1"/>
  <c r="AA46" s="1"/>
  <c r="AB46" s="1"/>
  <c r="X55" i="32"/>
  <c r="Y55" s="1"/>
  <c r="Z55" s="1"/>
  <c r="AA55" s="1"/>
  <c r="AB45" i="30"/>
  <c r="AD54" i="24"/>
  <c r="AF54" s="1"/>
  <c r="X54"/>
  <c r="Y54" s="1"/>
  <c r="AB50" i="25"/>
  <c r="AB43" i="23"/>
  <c r="Y44" i="19"/>
  <c r="Z44" s="1"/>
  <c r="AA44" s="1"/>
  <c r="AB44" s="1"/>
  <c r="X43" i="18"/>
  <c r="Y43" s="1"/>
  <c r="Z43" s="1"/>
  <c r="AA43" s="1"/>
  <c r="AD43"/>
  <c r="AB42" i="4"/>
  <c r="AC41" i="9"/>
  <c r="AB41" i="43" l="1"/>
  <c r="AD45" i="42"/>
  <c r="X45"/>
  <c r="Y45" s="1"/>
  <c r="Z45" s="1"/>
  <c r="AA45" s="1"/>
  <c r="AC47" i="41"/>
  <c r="AB56" i="32"/>
  <c r="AD56" s="1"/>
  <c r="X45" i="30"/>
  <c r="Y45" s="1"/>
  <c r="AD45"/>
  <c r="Z54" i="24"/>
  <c r="AA54" s="1"/>
  <c r="X50" i="25"/>
  <c r="Y50" s="1"/>
  <c r="Z50" s="1"/>
  <c r="AD50"/>
  <c r="AD43" i="23"/>
  <c r="X43"/>
  <c r="AC45" i="19"/>
  <c r="AB44" i="18"/>
  <c r="AD42" i="4"/>
  <c r="AF42" s="1"/>
  <c r="X42"/>
  <c r="Y42" s="1"/>
  <c r="Z42" s="1"/>
  <c r="AA42" s="1"/>
  <c r="Y41" i="9"/>
  <c r="Z41" s="1"/>
  <c r="AA41" s="1"/>
  <c r="AB41" s="1"/>
  <c r="AE41"/>
  <c r="AC41" i="8"/>
  <c r="AD41" i="43" l="1"/>
  <c r="X41"/>
  <c r="Y41" s="1"/>
  <c r="Z41" s="1"/>
  <c r="AA41" s="1"/>
  <c r="AB46" i="42"/>
  <c r="AE47" i="41"/>
  <c r="Y47"/>
  <c r="Z47" s="1"/>
  <c r="AA47" s="1"/>
  <c r="AB47" s="1"/>
  <c r="X56" i="32"/>
  <c r="Y56" s="1"/>
  <c r="Z56" s="1"/>
  <c r="AA56" s="1"/>
  <c r="Z45" i="30"/>
  <c r="AA45" s="1"/>
  <c r="AB55" i="24"/>
  <c r="AA50" i="25"/>
  <c r="AB51" s="1"/>
  <c r="Y43" i="23"/>
  <c r="Z43" s="1"/>
  <c r="AA43" s="1"/>
  <c r="Y45" i="19"/>
  <c r="Z45" s="1"/>
  <c r="AA45" s="1"/>
  <c r="AB45" s="1"/>
  <c r="X44" i="18"/>
  <c r="Y44" s="1"/>
  <c r="Z44" s="1"/>
  <c r="AA44" s="1"/>
  <c r="AE45" i="19"/>
  <c r="AD44" i="18"/>
  <c r="AB43" i="4"/>
  <c r="Y41" i="8"/>
  <c r="Z41" s="1"/>
  <c r="AA41" s="1"/>
  <c r="AB41" s="1"/>
  <c r="AC42" i="9"/>
  <c r="AE41" i="8"/>
  <c r="AB42" i="43" l="1"/>
  <c r="AD46" i="42"/>
  <c r="X46"/>
  <c r="Y46" s="1"/>
  <c r="Z46" s="1"/>
  <c r="AA46" s="1"/>
  <c r="AC48" i="41"/>
  <c r="AB57" i="32"/>
  <c r="AD57" s="1"/>
  <c r="AB46" i="30"/>
  <c r="AD55" i="24"/>
  <c r="X55"/>
  <c r="Y55" s="1"/>
  <c r="Z55" s="1"/>
  <c r="AA55" s="1"/>
  <c r="AD51" i="25"/>
  <c r="X51"/>
  <c r="AB44" i="23"/>
  <c r="AC46" i="19"/>
  <c r="AD43" i="4"/>
  <c r="X43"/>
  <c r="Y43" s="1"/>
  <c r="Z43" s="1"/>
  <c r="AA43" s="1"/>
  <c r="Y42" i="9"/>
  <c r="Z42" s="1"/>
  <c r="AA42" s="1"/>
  <c r="AB42" s="1"/>
  <c r="AE42"/>
  <c r="AG42" s="1"/>
  <c r="AC42" i="8"/>
  <c r="AD42" i="43" l="1"/>
  <c r="AF42" s="1"/>
  <c r="X42"/>
  <c r="AB47" i="42"/>
  <c r="AE48" i="41"/>
  <c r="AG48" s="1"/>
  <c r="Y48"/>
  <c r="X57" i="32"/>
  <c r="Y57" s="1"/>
  <c r="Z57" s="1"/>
  <c r="AA57" s="1"/>
  <c r="X46" i="30"/>
  <c r="Y46" s="1"/>
  <c r="AD46"/>
  <c r="AB56" i="24"/>
  <c r="Y51" i="25"/>
  <c r="Z51" s="1"/>
  <c r="AA51" s="1"/>
  <c r="AD44" i="23"/>
  <c r="X44"/>
  <c r="Y44" s="1"/>
  <c r="Z44" s="1"/>
  <c r="AA44" s="1"/>
  <c r="Y46" i="19"/>
  <c r="AE46"/>
  <c r="AB45" i="18"/>
  <c r="AB44" i="4"/>
  <c r="Y42" i="8"/>
  <c r="Z42" s="1"/>
  <c r="AA42" s="1"/>
  <c r="AB42" s="1"/>
  <c r="AE42"/>
  <c r="AG42" s="1"/>
  <c r="Y42" i="43" l="1"/>
  <c r="Z42" s="1"/>
  <c r="AA42" s="1"/>
  <c r="AD47" i="42"/>
  <c r="X47"/>
  <c r="Y47" s="1"/>
  <c r="Z47" s="1"/>
  <c r="AA47" s="1"/>
  <c r="Z48" i="41"/>
  <c r="AA48" s="1"/>
  <c r="AB48" s="1"/>
  <c r="AB58" i="32"/>
  <c r="AD58" s="1"/>
  <c r="Z46" i="30"/>
  <c r="AA46" s="1"/>
  <c r="X56" i="24"/>
  <c r="Y56" s="1"/>
  <c r="Z56" s="1"/>
  <c r="AA56" s="1"/>
  <c r="AD56"/>
  <c r="AB52" i="25"/>
  <c r="AB45" i="23"/>
  <c r="Z46" i="19"/>
  <c r="AA46" s="1"/>
  <c r="AB46" s="1"/>
  <c r="X45" i="18"/>
  <c r="Y45" s="1"/>
  <c r="Z45" s="1"/>
  <c r="AA45" s="1"/>
  <c r="AD45"/>
  <c r="AD44" i="4"/>
  <c r="X44"/>
  <c r="AC43" i="9"/>
  <c r="AC43" i="8"/>
  <c r="AB43" i="43" l="1"/>
  <c r="AB48" i="42"/>
  <c r="AC49" i="41"/>
  <c r="X58" i="32"/>
  <c r="Y58" s="1"/>
  <c r="Z58" s="1"/>
  <c r="AA58" s="1"/>
  <c r="AB47" i="30"/>
  <c r="AB57" i="24"/>
  <c r="AD57" s="1"/>
  <c r="X52" i="25"/>
  <c r="Y52" s="1"/>
  <c r="Z52" s="1"/>
  <c r="AD52"/>
  <c r="AD45" i="23"/>
  <c r="X45"/>
  <c r="Y45" s="1"/>
  <c r="Z45" s="1"/>
  <c r="AA45" s="1"/>
  <c r="AC47" i="19"/>
  <c r="Y44" i="4"/>
  <c r="Z44" s="1"/>
  <c r="AA44" s="1"/>
  <c r="Y43" i="9"/>
  <c r="Z43" s="1"/>
  <c r="AA43" s="1"/>
  <c r="AB43" s="1"/>
  <c r="Y43" i="8"/>
  <c r="Z43" s="1"/>
  <c r="AA43" s="1"/>
  <c r="AB43" s="1"/>
  <c r="AE43" i="9"/>
  <c r="AE43" i="8"/>
  <c r="AD43" i="43" l="1"/>
  <c r="X43"/>
  <c r="AD48" i="42"/>
  <c r="AF48" s="1"/>
  <c r="X48"/>
  <c r="Y48" s="1"/>
  <c r="Z48" s="1"/>
  <c r="AA48" s="1"/>
  <c r="AE49" i="41"/>
  <c r="Y49"/>
  <c r="AB59" i="32"/>
  <c r="AD59" s="1"/>
  <c r="X47" i="30"/>
  <c r="Y47" s="1"/>
  <c r="AD47"/>
  <c r="X57" i="24"/>
  <c r="Y57" s="1"/>
  <c r="Z57" s="1"/>
  <c r="AA57" s="1"/>
  <c r="AA52" i="25"/>
  <c r="AB53" s="1"/>
  <c r="AB46" i="23"/>
  <c r="Y47" i="19"/>
  <c r="Z47" s="1"/>
  <c r="AA47" s="1"/>
  <c r="AB47" s="1"/>
  <c r="AB46" i="18"/>
  <c r="AE47" i="19"/>
  <c r="AB45" i="4"/>
  <c r="Y43" i="43" l="1"/>
  <c r="Z43" s="1"/>
  <c r="AA43" s="1"/>
  <c r="AB49" i="42"/>
  <c r="Z49" i="41"/>
  <c r="AA49" s="1"/>
  <c r="AB49" s="1"/>
  <c r="X59" i="32"/>
  <c r="Y59" s="1"/>
  <c r="Z59" s="1"/>
  <c r="AA59" s="1"/>
  <c r="Z47" i="30"/>
  <c r="AA47" s="1"/>
  <c r="AB48" s="1"/>
  <c r="AB58" i="24"/>
  <c r="X58" s="1"/>
  <c r="Y58" s="1"/>
  <c r="Z58" s="1"/>
  <c r="AA58" s="1"/>
  <c r="AD53" i="25"/>
  <c r="X53"/>
  <c r="AD46" i="23"/>
  <c r="X46"/>
  <c r="AC48" i="19"/>
  <c r="X46" i="18"/>
  <c r="Y46" s="1"/>
  <c r="Z46" s="1"/>
  <c r="AA46" s="1"/>
  <c r="AD46"/>
  <c r="AD45" i="4"/>
  <c r="X45"/>
  <c r="Y45" s="1"/>
  <c r="Z45" s="1"/>
  <c r="AA45" s="1"/>
  <c r="AC44" i="9"/>
  <c r="AC44" i="8"/>
  <c r="AB44" i="43" l="1"/>
  <c r="AD49" i="42"/>
  <c r="X49"/>
  <c r="Y49" s="1"/>
  <c r="Z49" s="1"/>
  <c r="AA49" s="1"/>
  <c r="AC50" i="41"/>
  <c r="AE50" s="1"/>
  <c r="AB60" i="32"/>
  <c r="AD60" s="1"/>
  <c r="X48" i="30"/>
  <c r="Y48" s="1"/>
  <c r="AD48"/>
  <c r="AD58" i="24"/>
  <c r="AB59"/>
  <c r="Y53" i="25"/>
  <c r="Z53" s="1"/>
  <c r="AA53" s="1"/>
  <c r="Y46" i="23"/>
  <c r="Z46" s="1"/>
  <c r="AA46" s="1"/>
  <c r="AB47" i="18"/>
  <c r="AB46" i="4"/>
  <c r="Y44" i="9"/>
  <c r="Z44" s="1"/>
  <c r="AA44" s="1"/>
  <c r="AB44" s="1"/>
  <c r="Y44" i="8"/>
  <c r="Z44" s="1"/>
  <c r="AA44" s="1"/>
  <c r="AB44" s="1"/>
  <c r="AE44" i="9"/>
  <c r="AE44" i="8"/>
  <c r="AD44" i="43" l="1"/>
  <c r="X44"/>
  <c r="Y44" s="1"/>
  <c r="Z44" s="1"/>
  <c r="AA44" s="1"/>
  <c r="AB50" i="42"/>
  <c r="Y50" i="41"/>
  <c r="Z50" s="1"/>
  <c r="AA50" s="1"/>
  <c r="AB50" s="1"/>
  <c r="X60" i="32"/>
  <c r="Y60" s="1"/>
  <c r="Z60" s="1"/>
  <c r="AA60" s="1"/>
  <c r="Z48" i="30"/>
  <c r="AA48" s="1"/>
  <c r="AD59" i="24"/>
  <c r="X59"/>
  <c r="AB54" i="25"/>
  <c r="AB47" i="23"/>
  <c r="Y48" i="19"/>
  <c r="X47" i="18"/>
  <c r="Y47" s="1"/>
  <c r="Z47" s="1"/>
  <c r="AA47" s="1"/>
  <c r="AD47"/>
  <c r="AE48" i="19"/>
  <c r="AD46" i="4"/>
  <c r="X46"/>
  <c r="AC45" i="9"/>
  <c r="AC45" i="8"/>
  <c r="AB45" i="43" l="1"/>
  <c r="AD50" i="42"/>
  <c r="X50"/>
  <c r="AC51" i="41"/>
  <c r="AE51" s="1"/>
  <c r="AB61" i="32"/>
  <c r="AD61" s="1"/>
  <c r="AB49" i="30"/>
  <c r="Y59" i="24"/>
  <c r="Z59" s="1"/>
  <c r="AA59" s="1"/>
  <c r="AD54" i="25"/>
  <c r="AF54" s="1"/>
  <c r="X54"/>
  <c r="Y54" s="1"/>
  <c r="Z54" s="1"/>
  <c r="AA54" s="1"/>
  <c r="AD47" i="23"/>
  <c r="X47"/>
  <c r="Y47" s="1"/>
  <c r="Z47" s="1"/>
  <c r="AA47" s="1"/>
  <c r="Z48" i="19"/>
  <c r="AA48" s="1"/>
  <c r="AB48" s="1"/>
  <c r="Y46" i="4"/>
  <c r="Z46" s="1"/>
  <c r="AA46" s="1"/>
  <c r="Y45" i="9"/>
  <c r="Z45" s="1"/>
  <c r="AA45" s="1"/>
  <c r="AB45" s="1"/>
  <c r="Y45" i="8"/>
  <c r="Z45" s="1"/>
  <c r="AA45" s="1"/>
  <c r="AB45" s="1"/>
  <c r="AE45" i="9"/>
  <c r="AE45" i="8"/>
  <c r="AD45" i="43" l="1"/>
  <c r="X45"/>
  <c r="Y45" s="1"/>
  <c r="Y50" i="42"/>
  <c r="Z50" s="1"/>
  <c r="AA50" s="1"/>
  <c r="Y51" i="41"/>
  <c r="Z51" s="1"/>
  <c r="AA51" s="1"/>
  <c r="AB51" s="1"/>
  <c r="X61" i="32"/>
  <c r="Y61" s="1"/>
  <c r="Z61" s="1"/>
  <c r="AA61" s="1"/>
  <c r="X49" i="30"/>
  <c r="Y49" s="1"/>
  <c r="AD49"/>
  <c r="AB60" i="24"/>
  <c r="AB55" i="25"/>
  <c r="AB48" i="23"/>
  <c r="AC49" i="19"/>
  <c r="AB48" i="18"/>
  <c r="AB47" i="4"/>
  <c r="Z45" i="43" l="1"/>
  <c r="AA45" s="1"/>
  <c r="AB51" i="42"/>
  <c r="AC52" i="41"/>
  <c r="AE52" s="1"/>
  <c r="AB62" i="32"/>
  <c r="AD62" s="1"/>
  <c r="Z49" i="30"/>
  <c r="AA49" s="1"/>
  <c r="AD60" i="24"/>
  <c r="X60"/>
  <c r="Y60" s="1"/>
  <c r="Z60" s="1"/>
  <c r="AA60" s="1"/>
  <c r="AD55" i="25"/>
  <c r="X55"/>
  <c r="AD48" i="23"/>
  <c r="X48"/>
  <c r="Y48" s="1"/>
  <c r="Z48" s="1"/>
  <c r="AA48" s="1"/>
  <c r="Y49" i="19"/>
  <c r="X48" i="18"/>
  <c r="Y48" s="1"/>
  <c r="Z48" s="1"/>
  <c r="AA48" s="1"/>
  <c r="AD48"/>
  <c r="AE49" i="19"/>
  <c r="AD47" i="4"/>
  <c r="X47"/>
  <c r="Y47" s="1"/>
  <c r="Z47" s="1"/>
  <c r="AA47" s="1"/>
  <c r="AC46" i="9"/>
  <c r="AC46" i="8"/>
  <c r="AB46" i="43" l="1"/>
  <c r="AD51" i="42"/>
  <c r="X51"/>
  <c r="Y52" i="41"/>
  <c r="Z52" s="1"/>
  <c r="AA52" s="1"/>
  <c r="AB52" s="1"/>
  <c r="X62" i="32"/>
  <c r="Y62" s="1"/>
  <c r="Z62" s="1"/>
  <c r="AA62" s="1"/>
  <c r="AB50" i="30"/>
  <c r="AB61" i="24"/>
  <c r="Y55" i="25"/>
  <c r="Z55" s="1"/>
  <c r="AA55" s="1"/>
  <c r="AB49" i="23"/>
  <c r="Z49" i="19"/>
  <c r="AA49" s="1"/>
  <c r="AB49" s="1"/>
  <c r="AB48" i="4"/>
  <c r="Y46" i="9"/>
  <c r="Z46" s="1"/>
  <c r="AA46" s="1"/>
  <c r="AB46" s="1"/>
  <c r="Y46" i="8"/>
  <c r="Z46" s="1"/>
  <c r="AA46" s="1"/>
  <c r="AB46" s="1"/>
  <c r="AE46" i="9"/>
  <c r="AE46" i="8"/>
  <c r="AD46" i="43" l="1"/>
  <c r="X46"/>
  <c r="Y51" i="42"/>
  <c r="Z51" s="1"/>
  <c r="AA51" s="1"/>
  <c r="AC53" i="41"/>
  <c r="AB63" i="32"/>
  <c r="X50" i="30"/>
  <c r="Y50" s="1"/>
  <c r="AD50"/>
  <c r="AD61" i="24"/>
  <c r="X61"/>
  <c r="Y61" s="1"/>
  <c r="Z61" s="1"/>
  <c r="AA61" s="1"/>
  <c r="AB56" i="25"/>
  <c r="AD49" i="23"/>
  <c r="X49"/>
  <c r="Y49" s="1"/>
  <c r="Z49" s="1"/>
  <c r="AA49" s="1"/>
  <c r="AC50" i="19"/>
  <c r="Y50" s="1"/>
  <c r="Z50" s="1"/>
  <c r="AA50" s="1"/>
  <c r="AB50" s="1"/>
  <c r="AB49" i="18"/>
  <c r="AD48" i="4"/>
  <c r="X48"/>
  <c r="AC47" i="9"/>
  <c r="AC47" i="8"/>
  <c r="Y46" i="43" l="1"/>
  <c r="Z46" s="1"/>
  <c r="AA46" s="1"/>
  <c r="AB52" i="42"/>
  <c r="AE53" i="41"/>
  <c r="Y53"/>
  <c r="Z53" s="1"/>
  <c r="AA53" s="1"/>
  <c r="AB53" s="1"/>
  <c r="AD63" i="32"/>
  <c r="X63"/>
  <c r="Y63" s="1"/>
  <c r="Z63" s="1"/>
  <c r="AA63" s="1"/>
  <c r="Z50" i="30"/>
  <c r="AA50" s="1"/>
  <c r="AB62" i="24"/>
  <c r="AD56" i="25"/>
  <c r="X56"/>
  <c r="Y56" s="1"/>
  <c r="Z56" s="1"/>
  <c r="AA56" s="1"/>
  <c r="AB50" i="23"/>
  <c r="AE50" i="19"/>
  <c r="AC51"/>
  <c r="X49" i="18"/>
  <c r="Y49" s="1"/>
  <c r="Z49" s="1"/>
  <c r="AA49" s="1"/>
  <c r="AD49"/>
  <c r="Y48" i="4"/>
  <c r="Z48" s="1"/>
  <c r="AA48" s="1"/>
  <c r="Y47" i="9"/>
  <c r="Z47" s="1"/>
  <c r="AA47" s="1"/>
  <c r="AB47" s="1"/>
  <c r="Y47" i="8"/>
  <c r="Z47" s="1"/>
  <c r="AA47" s="1"/>
  <c r="AB47" s="1"/>
  <c r="AE47" i="9"/>
  <c r="AE47" i="8"/>
  <c r="AB47" i="43" l="1"/>
  <c r="AD52" i="42"/>
  <c r="X52"/>
  <c r="AC54" i="41"/>
  <c r="AB64" i="32"/>
  <c r="AB51" i="30"/>
  <c r="X62" i="24"/>
  <c r="Y62" s="1"/>
  <c r="Z62" s="1"/>
  <c r="AA62" s="1"/>
  <c r="AD62"/>
  <c r="AB57" i="25"/>
  <c r="AD57" s="1"/>
  <c r="AD50" i="23"/>
  <c r="X50"/>
  <c r="AB50" i="18"/>
  <c r="AI41" s="1"/>
  <c r="AB49" i="4"/>
  <c r="AC48" i="8"/>
  <c r="AD47" i="43" l="1"/>
  <c r="X47"/>
  <c r="Y52" i="42"/>
  <c r="Z52" s="1"/>
  <c r="AA52" s="1"/>
  <c r="AE54" i="41"/>
  <c r="Y54"/>
  <c r="AD64" i="32"/>
  <c r="X64"/>
  <c r="AD51" i="30"/>
  <c r="X51"/>
  <c r="Y51" s="1"/>
  <c r="AB63" i="24"/>
  <c r="X57" i="25"/>
  <c r="Y57" s="1"/>
  <c r="Z57" s="1"/>
  <c r="AA57" s="1"/>
  <c r="Y50" i="23"/>
  <c r="Z50" s="1"/>
  <c r="AA50" s="1"/>
  <c r="Y51" i="19"/>
  <c r="X50" i="18"/>
  <c r="Y50" s="1"/>
  <c r="Z50" s="1"/>
  <c r="AA50" s="1"/>
  <c r="AD50"/>
  <c r="AE51" i="19"/>
  <c r="AD49" i="4"/>
  <c r="X49"/>
  <c r="Y49" s="1"/>
  <c r="Z49" s="1"/>
  <c r="AA49" s="1"/>
  <c r="Y48" i="8"/>
  <c r="Z48" s="1"/>
  <c r="AA48" s="1"/>
  <c r="AB48" s="1"/>
  <c r="AC48" i="9"/>
  <c r="AE48" i="8"/>
  <c r="Y47" i="43" l="1"/>
  <c r="Z47" s="1"/>
  <c r="AA47" s="1"/>
  <c r="AB53" i="42"/>
  <c r="Z54" i="41"/>
  <c r="AA54" s="1"/>
  <c r="AB54" s="1"/>
  <c r="Y64" i="32"/>
  <c r="Z64" s="1"/>
  <c r="AA64" s="1"/>
  <c r="Z51" i="30"/>
  <c r="AA51" s="1"/>
  <c r="AD63" i="24"/>
  <c r="X63"/>
  <c r="Y63" s="1"/>
  <c r="Z63" s="1"/>
  <c r="AA63" s="1"/>
  <c r="AB58" i="25"/>
  <c r="AB51" i="23"/>
  <c r="Z51" i="19"/>
  <c r="AA51" s="1"/>
  <c r="AB51" s="1"/>
  <c r="AB50" i="4"/>
  <c r="Y48" i="9"/>
  <c r="Z48" s="1"/>
  <c r="AA48" s="1"/>
  <c r="AB48" s="1"/>
  <c r="AE48"/>
  <c r="AC49" i="8"/>
  <c r="AB48" i="43" l="1"/>
  <c r="AD53" i="42"/>
  <c r="X53"/>
  <c r="AC55" i="41"/>
  <c r="AB65" i="32"/>
  <c r="AB52" i="30"/>
  <c r="X52" s="1"/>
  <c r="Y52" s="1"/>
  <c r="AB64" i="24"/>
  <c r="AD58" i="25"/>
  <c r="X58"/>
  <c r="Y58" s="1"/>
  <c r="Z58" s="1"/>
  <c r="AA58" s="1"/>
  <c r="AD51" i="23"/>
  <c r="X51"/>
  <c r="Y51" s="1"/>
  <c r="Z51" s="1"/>
  <c r="AA51" s="1"/>
  <c r="AC52" i="19"/>
  <c r="Y52" s="1"/>
  <c r="Z52" s="1"/>
  <c r="AA52" s="1"/>
  <c r="AB52" s="1"/>
  <c r="AB51" i="18"/>
  <c r="AD50" i="4"/>
  <c r="X50"/>
  <c r="Y49" i="8"/>
  <c r="Z49" s="1"/>
  <c r="AA49" s="1"/>
  <c r="AB49" s="1"/>
  <c r="AC49" i="9"/>
  <c r="AE49" i="8"/>
  <c r="AD48" i="43" l="1"/>
  <c r="AF48" s="1"/>
  <c r="X48"/>
  <c r="Y53" i="42"/>
  <c r="Z53" s="1"/>
  <c r="AA53" s="1"/>
  <c r="AE55" i="41"/>
  <c r="Y55"/>
  <c r="AD65" i="32"/>
  <c r="X65"/>
  <c r="Y65" s="1"/>
  <c r="Z65" s="1"/>
  <c r="AA65" s="1"/>
  <c r="AD52" i="30"/>
  <c r="Z52"/>
  <c r="AA52" s="1"/>
  <c r="AD64" i="24"/>
  <c r="X64"/>
  <c r="Y64" s="1"/>
  <c r="Z64" s="1"/>
  <c r="AA64" s="1"/>
  <c r="AB59" i="25"/>
  <c r="AB52" i="23"/>
  <c r="AE52" i="19"/>
  <c r="AC53"/>
  <c r="X51" i="18"/>
  <c r="Y51" s="1"/>
  <c r="Z51" s="1"/>
  <c r="AA51" s="1"/>
  <c r="AD51"/>
  <c r="Y50" i="4"/>
  <c r="Z50" s="1"/>
  <c r="AA50" s="1"/>
  <c r="Y49" i="9"/>
  <c r="Z49" s="1"/>
  <c r="AA49" s="1"/>
  <c r="AB49" s="1"/>
  <c r="AE49"/>
  <c r="Y48" i="43" l="1"/>
  <c r="Z48" s="1"/>
  <c r="AA48" s="1"/>
  <c r="AB54" i="42"/>
  <c r="Z55" i="41"/>
  <c r="AA55" s="1"/>
  <c r="AB55" s="1"/>
  <c r="AB66" i="32"/>
  <c r="AB53" i="30"/>
  <c r="X53" s="1"/>
  <c r="Y53" s="1"/>
  <c r="AB65" i="24"/>
  <c r="AD65" s="1"/>
  <c r="AD59" i="25"/>
  <c r="X59"/>
  <c r="AD52" i="23"/>
  <c r="X52"/>
  <c r="Y52" s="1"/>
  <c r="Z52" s="1"/>
  <c r="AA52" s="1"/>
  <c r="AB52" i="18"/>
  <c r="AB51" i="4"/>
  <c r="AC50" i="8"/>
  <c r="AB49" i="43" l="1"/>
  <c r="AD54" i="42"/>
  <c r="X54"/>
  <c r="AC56" i="41"/>
  <c r="AD66" i="32"/>
  <c r="X66"/>
  <c r="AD53" i="30"/>
  <c r="Z53"/>
  <c r="AA53" s="1"/>
  <c r="X65" i="24"/>
  <c r="Y65" s="1"/>
  <c r="Z65" s="1"/>
  <c r="AA65" s="1"/>
  <c r="Y59" i="25"/>
  <c r="Z59" s="1"/>
  <c r="AA59" s="1"/>
  <c r="AB53" i="23"/>
  <c r="Y53" i="19"/>
  <c r="X52" i="18"/>
  <c r="Y52" s="1"/>
  <c r="Z52" s="1"/>
  <c r="AA52" s="1"/>
  <c r="AD52"/>
  <c r="AE53" i="19"/>
  <c r="AD51" i="4"/>
  <c r="X51"/>
  <c r="Y51" s="1"/>
  <c r="Z51" s="1"/>
  <c r="AA51" s="1"/>
  <c r="Y50" i="8"/>
  <c r="Z50" s="1"/>
  <c r="AA50" s="1"/>
  <c r="AB50" s="1"/>
  <c r="AC50" i="9"/>
  <c r="AE50" i="8"/>
  <c r="AD49" i="43" l="1"/>
  <c r="X49"/>
  <c r="Y54" i="42"/>
  <c r="Z54" s="1"/>
  <c r="AA54" s="1"/>
  <c r="AE56" i="41"/>
  <c r="Y56"/>
  <c r="Z56" s="1"/>
  <c r="AA56" s="1"/>
  <c r="AB56" s="1"/>
  <c r="Y66" i="32"/>
  <c r="Z66" s="1"/>
  <c r="AA66" s="1"/>
  <c r="AB54" i="30"/>
  <c r="AB66" i="24"/>
  <c r="AB60" i="25"/>
  <c r="AD53" i="23"/>
  <c r="X53"/>
  <c r="Z53" i="19"/>
  <c r="AA53" s="1"/>
  <c r="AB53" s="1"/>
  <c r="AB52" i="4"/>
  <c r="Y50" i="9"/>
  <c r="Z50" s="1"/>
  <c r="AA50" s="1"/>
  <c r="AB50" s="1"/>
  <c r="AE50"/>
  <c r="AC51" i="8"/>
  <c r="Y49" i="43" l="1"/>
  <c r="Z49" s="1"/>
  <c r="AA49" s="1"/>
  <c r="AB55" i="42"/>
  <c r="AC57" i="41"/>
  <c r="AB67" i="32"/>
  <c r="X54" i="30"/>
  <c r="Y54" s="1"/>
  <c r="AD54"/>
  <c r="AF54" s="1"/>
  <c r="AD66" i="24"/>
  <c r="X66"/>
  <c r="Y66" s="1"/>
  <c r="Z66" s="1"/>
  <c r="AD60" i="25"/>
  <c r="X60"/>
  <c r="Y60" s="1"/>
  <c r="Z60" s="1"/>
  <c r="Y53" i="23"/>
  <c r="Z53" s="1"/>
  <c r="AA53" s="1"/>
  <c r="AC54" i="19"/>
  <c r="Y54" s="1"/>
  <c r="Z54" s="1"/>
  <c r="AA54" s="1"/>
  <c r="AB54" s="1"/>
  <c r="AB53" i="18"/>
  <c r="AD52" i="4"/>
  <c r="X52"/>
  <c r="Y51" i="8"/>
  <c r="Z51" s="1"/>
  <c r="AA51" s="1"/>
  <c r="AB51" s="1"/>
  <c r="AC51" i="9"/>
  <c r="AE51" i="8"/>
  <c r="AB50" i="43" l="1"/>
  <c r="AD55" i="42"/>
  <c r="X55"/>
  <c r="AE57" i="41"/>
  <c r="Y57"/>
  <c r="Z57" s="1"/>
  <c r="AA57" s="1"/>
  <c r="AB57" s="1"/>
  <c r="AD67" i="32"/>
  <c r="X67"/>
  <c r="Z54" i="30"/>
  <c r="AA54" s="1"/>
  <c r="AA66" i="24"/>
  <c r="AB67" s="1"/>
  <c r="AA60" i="25"/>
  <c r="AB61" s="1"/>
  <c r="AB54" i="23"/>
  <c r="AE54" i="19"/>
  <c r="AG54" s="1"/>
  <c r="AC55"/>
  <c r="X53" i="18"/>
  <c r="Y53" s="1"/>
  <c r="Z53" s="1"/>
  <c r="AA53" s="1"/>
  <c r="AD53"/>
  <c r="Y52" i="4"/>
  <c r="Z52" s="1"/>
  <c r="AA52" s="1"/>
  <c r="Y51" i="9"/>
  <c r="Z51" s="1"/>
  <c r="AA51" s="1"/>
  <c r="AB51" s="1"/>
  <c r="AE51"/>
  <c r="AD50" i="43" l="1"/>
  <c r="X50"/>
  <c r="Y55" i="42"/>
  <c r="Z55" s="1"/>
  <c r="AA55" s="1"/>
  <c r="AC58" i="41"/>
  <c r="Y67" i="32"/>
  <c r="Z67" s="1"/>
  <c r="AA67" s="1"/>
  <c r="AB55" i="30"/>
  <c r="AD67" i="24"/>
  <c r="X67"/>
  <c r="AD61" i="25"/>
  <c r="X61"/>
  <c r="AD54" i="23"/>
  <c r="X54"/>
  <c r="AB54" i="18"/>
  <c r="AB53" i="4"/>
  <c r="AC52" i="8"/>
  <c r="Y50" i="43" l="1"/>
  <c r="Z50" s="1"/>
  <c r="AA50" s="1"/>
  <c r="AB56" i="42"/>
  <c r="AE58" i="41"/>
  <c r="Y58"/>
  <c r="AB68" i="32"/>
  <c r="X55" i="30"/>
  <c r="Y55" s="1"/>
  <c r="AD55"/>
  <c r="Y67" i="24"/>
  <c r="Z67" s="1"/>
  <c r="AA67" s="1"/>
  <c r="Y61" i="25"/>
  <c r="Z61" s="1"/>
  <c r="AA61" s="1"/>
  <c r="Y54" i="23"/>
  <c r="Z54" s="1"/>
  <c r="AA54" s="1"/>
  <c r="Y55" i="19"/>
  <c r="X54" i="18"/>
  <c r="Y54" s="1"/>
  <c r="Z54" s="1"/>
  <c r="AA54" s="1"/>
  <c r="AD54"/>
  <c r="AF54" s="1"/>
  <c r="AE55" i="19"/>
  <c r="AD53" i="4"/>
  <c r="X53"/>
  <c r="Y53" s="1"/>
  <c r="Z53" s="1"/>
  <c r="AA53" s="1"/>
  <c r="Y52" i="8"/>
  <c r="Z52" s="1"/>
  <c r="AA52" s="1"/>
  <c r="AB52" s="1"/>
  <c r="AC52" i="9"/>
  <c r="AE52" i="8"/>
  <c r="AB51" i="43" l="1"/>
  <c r="AD56" i="42"/>
  <c r="X56"/>
  <c r="Z58" i="41"/>
  <c r="AA58" s="1"/>
  <c r="AB58" s="1"/>
  <c r="AD68" i="32"/>
  <c r="X68"/>
  <c r="Z55" i="30"/>
  <c r="AA55" s="1"/>
  <c r="AB68" i="24"/>
  <c r="AB62" i="25"/>
  <c r="AB55" i="23"/>
  <c r="Z55" i="19"/>
  <c r="AA55" s="1"/>
  <c r="AB55" s="1"/>
  <c r="AB54" i="4"/>
  <c r="Y52" i="9"/>
  <c r="Z52" s="1"/>
  <c r="AA52" s="1"/>
  <c r="AB52" s="1"/>
  <c r="AE52"/>
  <c r="AC53" i="8"/>
  <c r="AD51" i="43" l="1"/>
  <c r="X51"/>
  <c r="Y56" i="42"/>
  <c r="Z56" s="1"/>
  <c r="AA56" s="1"/>
  <c r="AC59" i="41"/>
  <c r="Y68" i="32"/>
  <c r="Z68" s="1"/>
  <c r="AA68" s="1"/>
  <c r="AB56" i="30"/>
  <c r="X56" s="1"/>
  <c r="Y56" s="1"/>
  <c r="AD68" i="24"/>
  <c r="X68"/>
  <c r="Y68" s="1"/>
  <c r="Z68" s="1"/>
  <c r="AA68" s="1"/>
  <c r="X62" i="25"/>
  <c r="Y62" s="1"/>
  <c r="Z62" s="1"/>
  <c r="AA62" s="1"/>
  <c r="AD62"/>
  <c r="AD55" i="23"/>
  <c r="X55"/>
  <c r="Y55" s="1"/>
  <c r="Z55" s="1"/>
  <c r="AA55" s="1"/>
  <c r="AC56" i="19"/>
  <c r="AB55" i="18"/>
  <c r="AD54" i="4"/>
  <c r="AF54" s="1"/>
  <c r="X54"/>
  <c r="Y53" i="8"/>
  <c r="Z53" s="1"/>
  <c r="AA53" s="1"/>
  <c r="AB53" s="1"/>
  <c r="AC53" i="9"/>
  <c r="AE53" i="8"/>
  <c r="Y51" i="43" l="1"/>
  <c r="Z51" s="1"/>
  <c r="AA51" s="1"/>
  <c r="AB57" i="42"/>
  <c r="AE59" i="41"/>
  <c r="Y59"/>
  <c r="AB69" i="32"/>
  <c r="AD56" i="30"/>
  <c r="Z56"/>
  <c r="AA56" s="1"/>
  <c r="AB69" i="24"/>
  <c r="AB63" i="25"/>
  <c r="AB56" i="23"/>
  <c r="Y56" i="19"/>
  <c r="X55" i="18"/>
  <c r="Y55" s="1"/>
  <c r="Z55" s="1"/>
  <c r="AA55" s="1"/>
  <c r="AD55"/>
  <c r="AE56" i="19"/>
  <c r="Y54" i="4"/>
  <c r="Z54" s="1"/>
  <c r="AA54" s="1"/>
  <c r="Y53" i="9"/>
  <c r="Z53" s="1"/>
  <c r="AA53" s="1"/>
  <c r="AB53" s="1"/>
  <c r="AE53"/>
  <c r="AB52" i="43" l="1"/>
  <c r="AD57" i="42"/>
  <c r="X57"/>
  <c r="Y57" s="1"/>
  <c r="Z57" s="1"/>
  <c r="AA57" s="1"/>
  <c r="Z59" i="41"/>
  <c r="AA59" s="1"/>
  <c r="AB59" s="1"/>
  <c r="AD69" i="32"/>
  <c r="X69"/>
  <c r="Y69" s="1"/>
  <c r="Z69" s="1"/>
  <c r="AA69" s="1"/>
  <c r="AB57" i="30"/>
  <c r="AD69" i="24"/>
  <c r="X69"/>
  <c r="AD63" i="25"/>
  <c r="X63"/>
  <c r="AD56" i="23"/>
  <c r="X56"/>
  <c r="Z56" i="19"/>
  <c r="AA56" s="1"/>
  <c r="AB56" s="1"/>
  <c r="AB55" i="4"/>
  <c r="AC54" i="8"/>
  <c r="AD52" i="43" l="1"/>
  <c r="X52"/>
  <c r="AB58" i="42"/>
  <c r="AC60" i="41"/>
  <c r="AB70" i="32"/>
  <c r="X57" i="30"/>
  <c r="Y57" s="1"/>
  <c r="AD57"/>
  <c r="Y69" i="24"/>
  <c r="Z69" s="1"/>
  <c r="AA69" s="1"/>
  <c r="Y63" i="25"/>
  <c r="Z63" s="1"/>
  <c r="AA63" s="1"/>
  <c r="Y56" i="23"/>
  <c r="Z56" s="1"/>
  <c r="AA56" s="1"/>
  <c r="AC57" i="19"/>
  <c r="AB56" i="18"/>
  <c r="AD55" i="4"/>
  <c r="X55"/>
  <c r="Y54" i="8"/>
  <c r="Z54" s="1"/>
  <c r="AA54" s="1"/>
  <c r="AB54" s="1"/>
  <c r="AC54" i="9"/>
  <c r="AE54" i="8"/>
  <c r="AG54" s="1"/>
  <c r="Y52" i="43" l="1"/>
  <c r="Z52" s="1"/>
  <c r="AA52" s="1"/>
  <c r="AD58" i="42"/>
  <c r="X58"/>
  <c r="AE60" i="41"/>
  <c r="Y60"/>
  <c r="AD70" i="32"/>
  <c r="X70"/>
  <c r="Y70" s="1"/>
  <c r="Z70" s="1"/>
  <c r="AA70" s="1"/>
  <c r="Z57" i="30"/>
  <c r="AA57" s="1"/>
  <c r="AB58" s="1"/>
  <c r="AB70" i="24"/>
  <c r="AB64" i="25"/>
  <c r="AB57" i="23"/>
  <c r="Y57" i="19"/>
  <c r="X56" i="18"/>
  <c r="Y56" s="1"/>
  <c r="Z56" s="1"/>
  <c r="AA56" s="1"/>
  <c r="AD56"/>
  <c r="AE57" i="19"/>
  <c r="Y55" i="4"/>
  <c r="Z55" s="1"/>
  <c r="AA55" s="1"/>
  <c r="Y54" i="9"/>
  <c r="Z54" s="1"/>
  <c r="AA54" s="1"/>
  <c r="AB54" s="1"/>
  <c r="AE54"/>
  <c r="AG54" s="1"/>
  <c r="AC55" i="8"/>
  <c r="AB53" i="43" l="1"/>
  <c r="Y58" i="42"/>
  <c r="Z58" s="1"/>
  <c r="AA58" s="1"/>
  <c r="Z60" i="41"/>
  <c r="AA60" s="1"/>
  <c r="AB60" s="1"/>
  <c r="AB71" i="32"/>
  <c r="AD58" i="30"/>
  <c r="X58"/>
  <c r="AD70" i="24"/>
  <c r="X70"/>
  <c r="Y70" s="1"/>
  <c r="Z70" s="1"/>
  <c r="AA70" s="1"/>
  <c r="X64" i="25"/>
  <c r="Y64" s="1"/>
  <c r="Z64" s="1"/>
  <c r="AD64"/>
  <c r="AD57" i="23"/>
  <c r="X57"/>
  <c r="Y57" s="1"/>
  <c r="Z57" s="1"/>
  <c r="AA57" s="1"/>
  <c r="Z57" i="19"/>
  <c r="AA57" s="1"/>
  <c r="AB57" s="1"/>
  <c r="AB57" i="18"/>
  <c r="AI48" s="1"/>
  <c r="AB56" i="4"/>
  <c r="Y55" i="8"/>
  <c r="Z55" s="1"/>
  <c r="AA55" s="1"/>
  <c r="AB55" s="1"/>
  <c r="AC55" i="9"/>
  <c r="AE55" i="8"/>
  <c r="AD53" i="43" l="1"/>
  <c r="X53"/>
  <c r="AB59" i="42"/>
  <c r="AC61" i="41"/>
  <c r="AD71" i="32"/>
  <c r="X71"/>
  <c r="Y71" s="1"/>
  <c r="Z71" s="1"/>
  <c r="AA71" s="1"/>
  <c r="Y58" i="30"/>
  <c r="Z58" s="1"/>
  <c r="AA58" s="1"/>
  <c r="AB71" i="24"/>
  <c r="AA64" i="25"/>
  <c r="AB65" s="1"/>
  <c r="AB58" i="23"/>
  <c r="AC58" i="19"/>
  <c r="Y58" s="1"/>
  <c r="Z58" s="1"/>
  <c r="AA58" s="1"/>
  <c r="AB58" s="1"/>
  <c r="X57" i="18"/>
  <c r="Y57" s="1"/>
  <c r="Z57" s="1"/>
  <c r="AA57" s="1"/>
  <c r="AD57"/>
  <c r="AD56" i="4"/>
  <c r="X56"/>
  <c r="Y56" s="1"/>
  <c r="Z56" s="1"/>
  <c r="AA56" s="1"/>
  <c r="Y55" i="9"/>
  <c r="Z55" s="1"/>
  <c r="AA55" s="1"/>
  <c r="AB55" s="1"/>
  <c r="AE55"/>
  <c r="AC56" i="8"/>
  <c r="Y53" i="43" l="1"/>
  <c r="Z53" s="1"/>
  <c r="AA53" s="1"/>
  <c r="AD59" i="42"/>
  <c r="X59"/>
  <c r="AE61" i="41"/>
  <c r="Y61"/>
  <c r="AB72" i="32"/>
  <c r="AB59" i="30"/>
  <c r="AD71" i="24"/>
  <c r="X71"/>
  <c r="AD65" i="25"/>
  <c r="X65"/>
  <c r="AD58" i="23"/>
  <c r="X58"/>
  <c r="AE58" i="19"/>
  <c r="AC59"/>
  <c r="AB57" i="4"/>
  <c r="Y56" i="8"/>
  <c r="Z56" s="1"/>
  <c r="AA56" s="1"/>
  <c r="AB56" s="1"/>
  <c r="AC56" i="9"/>
  <c r="AE56" i="8"/>
  <c r="AB54" i="43" l="1"/>
  <c r="AD54" s="1"/>
  <c r="AF54" s="1"/>
  <c r="Y59" i="42"/>
  <c r="Z59" s="1"/>
  <c r="AA59" s="1"/>
  <c r="Z61" i="41"/>
  <c r="AA61" s="1"/>
  <c r="AB61" s="1"/>
  <c r="AD72" i="32"/>
  <c r="X72"/>
  <c r="AD59" i="30"/>
  <c r="X59"/>
  <c r="Y59" s="1"/>
  <c r="Y71" i="24"/>
  <c r="Z71" s="1"/>
  <c r="AA71" s="1"/>
  <c r="Y65" i="25"/>
  <c r="Z65" s="1"/>
  <c r="AA65" s="1"/>
  <c r="Y58" i="23"/>
  <c r="Z58" s="1"/>
  <c r="AA58" s="1"/>
  <c r="AB58" i="18"/>
  <c r="AD57" i="4"/>
  <c r="X57"/>
  <c r="Y56" i="9"/>
  <c r="Z56" s="1"/>
  <c r="AA56" s="1"/>
  <c r="AB56" s="1"/>
  <c r="AE56"/>
  <c r="X54" i="43" l="1"/>
  <c r="AB60" i="42"/>
  <c r="AC62" i="41"/>
  <c r="Y72" i="32"/>
  <c r="Z72" s="1"/>
  <c r="AA72" s="1"/>
  <c r="Z59" i="30"/>
  <c r="AA59" s="1"/>
  <c r="AB72" i="24"/>
  <c r="AB66" i="25"/>
  <c r="AB59" i="23"/>
  <c r="X58" i="18"/>
  <c r="Y58" s="1"/>
  <c r="Z58" s="1"/>
  <c r="AA58" s="1"/>
  <c r="AD58"/>
  <c r="Y57" i="4"/>
  <c r="Z57" s="1"/>
  <c r="AA57" s="1"/>
  <c r="AC57" i="8"/>
  <c r="Y54" i="43" l="1"/>
  <c r="Z54" s="1"/>
  <c r="AA54" s="1"/>
  <c r="AD60" i="42"/>
  <c r="X60"/>
  <c r="AE62" i="41"/>
  <c r="Y62"/>
  <c r="AB73" i="32"/>
  <c r="AB60" i="30"/>
  <c r="AD60" s="1"/>
  <c r="AD72" i="24"/>
  <c r="X72"/>
  <c r="Y72" s="1"/>
  <c r="Z72" s="1"/>
  <c r="AA72" s="1"/>
  <c r="AD66" i="25"/>
  <c r="X66"/>
  <c r="Y66" s="1"/>
  <c r="Z66" s="1"/>
  <c r="AD59" i="23"/>
  <c r="X59"/>
  <c r="Y59" s="1"/>
  <c r="Z59" s="1"/>
  <c r="AA59" s="1"/>
  <c r="Y59" i="19"/>
  <c r="AB59" i="18"/>
  <c r="AE59" i="19"/>
  <c r="AB58" i="4"/>
  <c r="Y57" i="8"/>
  <c r="Z57" s="1"/>
  <c r="AA57" s="1"/>
  <c r="AB57" s="1"/>
  <c r="AC57" i="9"/>
  <c r="AE57" i="8"/>
  <c r="AB55" i="43" l="1"/>
  <c r="Y60" i="42"/>
  <c r="Z60" s="1"/>
  <c r="AA60" s="1"/>
  <c r="Z62" i="41"/>
  <c r="AA62" s="1"/>
  <c r="AB62" s="1"/>
  <c r="AD73" i="32"/>
  <c r="X73"/>
  <c r="Y73" s="1"/>
  <c r="Z73" s="1"/>
  <c r="AA73" s="1"/>
  <c r="X60" i="30"/>
  <c r="Y60" s="1"/>
  <c r="Z60" s="1"/>
  <c r="AA60" s="1"/>
  <c r="AB73" i="24"/>
  <c r="AA66" i="25"/>
  <c r="AB67" s="1"/>
  <c r="AB60" i="23"/>
  <c r="Z59" i="19"/>
  <c r="AA59" s="1"/>
  <c r="AB59" s="1"/>
  <c r="X59" i="18"/>
  <c r="Y59" s="1"/>
  <c r="Z59" s="1"/>
  <c r="AA59" s="1"/>
  <c r="AD59"/>
  <c r="AD58" i="4"/>
  <c r="X58"/>
  <c r="Y57" i="9"/>
  <c r="Z57" s="1"/>
  <c r="AA57" s="1"/>
  <c r="AB57" s="1"/>
  <c r="AE57"/>
  <c r="AC58" i="8"/>
  <c r="AD55" i="43" l="1"/>
  <c r="X55"/>
  <c r="AB61" i="42"/>
  <c r="AC63" i="41"/>
  <c r="AB74" i="32"/>
  <c r="AB61" i="30"/>
  <c r="AD61" s="1"/>
  <c r="AD73" i="24"/>
  <c r="X73"/>
  <c r="Y73" s="1"/>
  <c r="Z73" s="1"/>
  <c r="AA73" s="1"/>
  <c r="AD67" i="25"/>
  <c r="X67"/>
  <c r="AD60" i="23"/>
  <c r="X60"/>
  <c r="Y60" s="1"/>
  <c r="Z60" s="1"/>
  <c r="AA60" s="1"/>
  <c r="AC60" i="19"/>
  <c r="Y58" i="4"/>
  <c r="Z58" s="1"/>
  <c r="AA58" s="1"/>
  <c r="Y58" i="8"/>
  <c r="Z58" s="1"/>
  <c r="AA58" s="1"/>
  <c r="AB58" s="1"/>
  <c r="AC58" i="9"/>
  <c r="AE58" i="8"/>
  <c r="Y55" i="43" l="1"/>
  <c r="Z55" s="1"/>
  <c r="AA55" s="1"/>
  <c r="AD61" i="42"/>
  <c r="X61"/>
  <c r="AE63" i="41"/>
  <c r="Y63"/>
  <c r="Z63" s="1"/>
  <c r="AA63" s="1"/>
  <c r="AB63" s="1"/>
  <c r="AD74" i="32"/>
  <c r="X74"/>
  <c r="X61" i="30"/>
  <c r="Y61" s="1"/>
  <c r="Z61" s="1"/>
  <c r="AA61" s="1"/>
  <c r="AB74" i="24"/>
  <c r="Y67" i="25"/>
  <c r="Z67" s="1"/>
  <c r="AA67" s="1"/>
  <c r="AB61" i="23"/>
  <c r="Y60" i="19"/>
  <c r="AE60"/>
  <c r="AB60" i="18"/>
  <c r="AB59" i="4"/>
  <c r="Y58" i="9"/>
  <c r="Z58" s="1"/>
  <c r="AA58" s="1"/>
  <c r="AB58" s="1"/>
  <c r="AE58"/>
  <c r="AB56" i="43" l="1"/>
  <c r="Y61" i="42"/>
  <c r="Z61" s="1"/>
  <c r="AA61" s="1"/>
  <c r="AC64" i="41"/>
  <c r="Y74" i="32"/>
  <c r="Z74" s="1"/>
  <c r="AA74" s="1"/>
  <c r="AB62" i="30"/>
  <c r="AD74" i="24"/>
  <c r="X74"/>
  <c r="Y74" s="1"/>
  <c r="Z74" s="1"/>
  <c r="AB68" i="25"/>
  <c r="AD61" i="23"/>
  <c r="X61"/>
  <c r="Y61" s="1"/>
  <c r="Z61" s="1"/>
  <c r="AA61" s="1"/>
  <c r="Z60" i="19"/>
  <c r="AA60" s="1"/>
  <c r="AB60" s="1"/>
  <c r="X60" i="18"/>
  <c r="Y60" s="1"/>
  <c r="Z60" s="1"/>
  <c r="AA60" s="1"/>
  <c r="AD60"/>
  <c r="AD59" i="4"/>
  <c r="X59"/>
  <c r="AC59" i="8"/>
  <c r="AD56" i="43" l="1"/>
  <c r="X56"/>
  <c r="AB62" i="42"/>
  <c r="AE64" i="41"/>
  <c r="Y64"/>
  <c r="AB75" i="32"/>
  <c r="X62" i="30"/>
  <c r="Y62" s="1"/>
  <c r="AD62"/>
  <c r="AA74" i="24"/>
  <c r="AB75" s="1"/>
  <c r="AD68" i="25"/>
  <c r="X68"/>
  <c r="Y68" s="1"/>
  <c r="Z68" s="1"/>
  <c r="AB62" i="23"/>
  <c r="AC61" i="19"/>
  <c r="AB61" i="18"/>
  <c r="Y59" i="4"/>
  <c r="Z59" s="1"/>
  <c r="AA59" s="1"/>
  <c r="Y59" i="8"/>
  <c r="Z59" s="1"/>
  <c r="AA59" s="1"/>
  <c r="AB59" s="1"/>
  <c r="AC59" i="9"/>
  <c r="AE59" i="8"/>
  <c r="Y56" i="43" l="1"/>
  <c r="Z56" s="1"/>
  <c r="AA56" s="1"/>
  <c r="AD62" i="42"/>
  <c r="X62"/>
  <c r="Z64" i="41"/>
  <c r="AA64" s="1"/>
  <c r="AB64" s="1"/>
  <c r="AD75" i="32"/>
  <c r="X75"/>
  <c r="Y75" s="1"/>
  <c r="Z75" s="1"/>
  <c r="AA75" s="1"/>
  <c r="Z62" i="30"/>
  <c r="AA62" s="1"/>
  <c r="AD75" i="24"/>
  <c r="X75"/>
  <c r="Y75" s="1"/>
  <c r="Z75" s="1"/>
  <c r="AA75" s="1"/>
  <c r="AA68" i="25"/>
  <c r="AB69" s="1"/>
  <c r="AD62" i="23"/>
  <c r="X62"/>
  <c r="Y62" s="1"/>
  <c r="Z62" s="1"/>
  <c r="AA62" s="1"/>
  <c r="Y61" i="19"/>
  <c r="X61" i="18"/>
  <c r="Y61" s="1"/>
  <c r="Z61" s="1"/>
  <c r="AA61" s="1"/>
  <c r="AE61" i="19"/>
  <c r="AD61" i="18"/>
  <c r="AB60" i="4"/>
  <c r="Y59" i="9"/>
  <c r="Z59" s="1"/>
  <c r="AA59" s="1"/>
  <c r="AB59" s="1"/>
  <c r="AE59"/>
  <c r="AC60" i="8"/>
  <c r="AB57" i="43" l="1"/>
  <c r="Y62" i="42"/>
  <c r="Z62" s="1"/>
  <c r="AA62" s="1"/>
  <c r="AC65" i="41"/>
  <c r="AB76" i="32"/>
  <c r="AB63" i="30"/>
  <c r="X63" s="1"/>
  <c r="Y63" s="1"/>
  <c r="Z63" s="1"/>
  <c r="AA63" s="1"/>
  <c r="AB76" i="24"/>
  <c r="AD69" i="25"/>
  <c r="X69"/>
  <c r="Y69" s="1"/>
  <c r="Z69" s="1"/>
  <c r="AA69" s="1"/>
  <c r="AB63" i="23"/>
  <c r="Z61" i="19"/>
  <c r="AA61" s="1"/>
  <c r="AB61" s="1"/>
  <c r="AD60" i="4"/>
  <c r="X60"/>
  <c r="Y60" i="8"/>
  <c r="Z60" s="1"/>
  <c r="AA60" s="1"/>
  <c r="AB60" s="1"/>
  <c r="AC60" i="9"/>
  <c r="AE60" i="8"/>
  <c r="AD57" i="43" l="1"/>
  <c r="X57"/>
  <c r="AB63" i="42"/>
  <c r="AE65" i="41"/>
  <c r="Y65"/>
  <c r="Z65" s="1"/>
  <c r="AA65" s="1"/>
  <c r="AB65" s="1"/>
  <c r="AD76" i="32"/>
  <c r="X76"/>
  <c r="Y76" s="1"/>
  <c r="Z76" s="1"/>
  <c r="AA76" s="1"/>
  <c r="AD63" i="30"/>
  <c r="AB64"/>
  <c r="AD76" i="24"/>
  <c r="X76"/>
  <c r="Y76" s="1"/>
  <c r="Z76" s="1"/>
  <c r="AA76" s="1"/>
  <c r="AB70" i="25"/>
  <c r="AD63" i="23"/>
  <c r="X63"/>
  <c r="Y63" s="1"/>
  <c r="Z63" s="1"/>
  <c r="AA63" s="1"/>
  <c r="AC62" i="19"/>
  <c r="AB62" i="18"/>
  <c r="Y60" i="4"/>
  <c r="Z60" s="1"/>
  <c r="AA60" s="1"/>
  <c r="Y60" i="9"/>
  <c r="Z60" s="1"/>
  <c r="AA60" s="1"/>
  <c r="AB60" s="1"/>
  <c r="AE60"/>
  <c r="Y57" i="43" l="1"/>
  <c r="Z57" s="1"/>
  <c r="AA57" s="1"/>
  <c r="AD63" i="42"/>
  <c r="X63"/>
  <c r="AC66" i="41"/>
  <c r="AB77" i="32"/>
  <c r="X64" i="30"/>
  <c r="Y64" s="1"/>
  <c r="AD64"/>
  <c r="AB77" i="24"/>
  <c r="AD70" i="25"/>
  <c r="X70"/>
  <c r="Y70" s="1"/>
  <c r="Z70" s="1"/>
  <c r="AA70" s="1"/>
  <c r="AB64" i="23"/>
  <c r="Y62" i="19"/>
  <c r="X62" i="18"/>
  <c r="Y62" s="1"/>
  <c r="Z62" s="1"/>
  <c r="AA62" s="1"/>
  <c r="AE62" i="19"/>
  <c r="AD62" i="18"/>
  <c r="AB61" i="4"/>
  <c r="AC61" i="8"/>
  <c r="AB58" i="43" l="1"/>
  <c r="AD58" s="1"/>
  <c r="Y63" i="42"/>
  <c r="Z63" s="1"/>
  <c r="AA63" s="1"/>
  <c r="AE66" i="41"/>
  <c r="AG66" s="1"/>
  <c r="Y66"/>
  <c r="AD77" i="32"/>
  <c r="X77"/>
  <c r="Y77" s="1"/>
  <c r="Z77" s="1"/>
  <c r="AA77" s="1"/>
  <c r="Z64" i="30"/>
  <c r="AA64" s="1"/>
  <c r="AB65" s="1"/>
  <c r="AD77" i="24"/>
  <c r="X77"/>
  <c r="AB71" i="25"/>
  <c r="AD64" i="23"/>
  <c r="X64"/>
  <c r="Y64" s="1"/>
  <c r="Z64" s="1"/>
  <c r="AA64" s="1"/>
  <c r="Z62" i="19"/>
  <c r="AA62" s="1"/>
  <c r="AB62" s="1"/>
  <c r="AB63" i="18"/>
  <c r="AD61" i="4"/>
  <c r="X61"/>
  <c r="Y61" s="1"/>
  <c r="Z61" s="1"/>
  <c r="AA61" s="1"/>
  <c r="Y61" i="8"/>
  <c r="Z61" s="1"/>
  <c r="AA61" s="1"/>
  <c r="AB61" s="1"/>
  <c r="AC61" i="9"/>
  <c r="AE61" i="8"/>
  <c r="X58" i="43" l="1"/>
  <c r="Y58" s="1"/>
  <c r="Z58" s="1"/>
  <c r="AA58" s="1"/>
  <c r="AB64" i="42"/>
  <c r="Z66" i="41"/>
  <c r="AA66" s="1"/>
  <c r="AB66" s="1"/>
  <c r="AB78" i="32"/>
  <c r="X65" i="30"/>
  <c r="Y65" s="1"/>
  <c r="AD65"/>
  <c r="Y77" i="24"/>
  <c r="Z77" s="1"/>
  <c r="AA77" s="1"/>
  <c r="AD71" i="25"/>
  <c r="X71"/>
  <c r="Y71" s="1"/>
  <c r="Z71" s="1"/>
  <c r="AA71" s="1"/>
  <c r="AB65" i="23"/>
  <c r="AC63" i="19"/>
  <c r="X63" i="18"/>
  <c r="Y63" s="1"/>
  <c r="Z63" s="1"/>
  <c r="AA63" s="1"/>
  <c r="AD63"/>
  <c r="AB62" i="4"/>
  <c r="Y61" i="9"/>
  <c r="Z61" s="1"/>
  <c r="AA61" s="1"/>
  <c r="AB61" s="1"/>
  <c r="AE61"/>
  <c r="AB59" i="43" l="1"/>
  <c r="AD59" s="1"/>
  <c r="AD64" i="42"/>
  <c r="X64"/>
  <c r="AC67" i="41"/>
  <c r="AD78" i="32"/>
  <c r="AF78" s="1"/>
  <c r="X78"/>
  <c r="Z65" i="30"/>
  <c r="AA65" s="1"/>
  <c r="AB78" i="24"/>
  <c r="AB72" i="25"/>
  <c r="AD65" i="23"/>
  <c r="X65"/>
  <c r="Y65" s="1"/>
  <c r="Z65" s="1"/>
  <c r="AA65" s="1"/>
  <c r="Y63" i="19"/>
  <c r="AE63"/>
  <c r="AB64" i="18"/>
  <c r="AD62" i="4"/>
  <c r="X62"/>
  <c r="Y62" s="1"/>
  <c r="Z62" s="1"/>
  <c r="AA62" s="1"/>
  <c r="AC62" i="9"/>
  <c r="AC62" i="8"/>
  <c r="X59" i="43" l="1"/>
  <c r="Y59" s="1"/>
  <c r="Z59" s="1"/>
  <c r="AA59" s="1"/>
  <c r="Y64" i="42"/>
  <c r="Z64" s="1"/>
  <c r="AA64" s="1"/>
  <c r="AE67" i="41"/>
  <c r="Y67"/>
  <c r="Y78" i="32"/>
  <c r="Z78" s="1"/>
  <c r="AA78" s="1"/>
  <c r="AB66" i="30"/>
  <c r="AD78" i="24"/>
  <c r="AF78" s="1"/>
  <c r="X78"/>
  <c r="Y78" s="1"/>
  <c r="Z78" s="1"/>
  <c r="AA78" s="1"/>
  <c r="X72" i="25"/>
  <c r="Y72" s="1"/>
  <c r="Z72" s="1"/>
  <c r="AD72"/>
  <c r="AB66" i="23"/>
  <c r="Z63" i="19"/>
  <c r="AA63" s="1"/>
  <c r="AB63" s="1"/>
  <c r="X64" i="18"/>
  <c r="Y64" s="1"/>
  <c r="Z64" s="1"/>
  <c r="AA64" s="1"/>
  <c r="AD64"/>
  <c r="AB63" i="4"/>
  <c r="Y62" i="9"/>
  <c r="Z62" s="1"/>
  <c r="AA62" s="1"/>
  <c r="AB62" s="1"/>
  <c r="Y62" i="8"/>
  <c r="Z62" s="1"/>
  <c r="AA62" s="1"/>
  <c r="AB62" s="1"/>
  <c r="AE62" i="9"/>
  <c r="AE62" i="8"/>
  <c r="AB60" i="43" l="1"/>
  <c r="AD60" s="1"/>
  <c r="AF60" s="1"/>
  <c r="AB65" i="42"/>
  <c r="Z67" i="41"/>
  <c r="AA67" s="1"/>
  <c r="AB67" s="1"/>
  <c r="AB79" i="32"/>
  <c r="X66" i="30"/>
  <c r="Y66" s="1"/>
  <c r="AD66"/>
  <c r="AB79" i="24"/>
  <c r="AA72" i="25"/>
  <c r="AB73" s="1"/>
  <c r="AD66" i="23"/>
  <c r="AF66" s="1"/>
  <c r="X66"/>
  <c r="AC64" i="19"/>
  <c r="AD63" i="4"/>
  <c r="X63"/>
  <c r="Y63" s="1"/>
  <c r="Z63" s="1"/>
  <c r="AA63" s="1"/>
  <c r="X60" i="43" l="1"/>
  <c r="AD65" i="42"/>
  <c r="X65"/>
  <c r="AC68" i="41"/>
  <c r="AD79" i="32"/>
  <c r="X79"/>
  <c r="Z66" i="30"/>
  <c r="AA66" s="1"/>
  <c r="AD79" i="24"/>
  <c r="X79"/>
  <c r="Y79" s="1"/>
  <c r="Z79" s="1"/>
  <c r="AA79" s="1"/>
  <c r="AD73" i="25"/>
  <c r="X73"/>
  <c r="Y66" i="23"/>
  <c r="Z66" s="1"/>
  <c r="AA66" s="1"/>
  <c r="Y64" i="19"/>
  <c r="AE64"/>
  <c r="AB65" i="18"/>
  <c r="AB64" i="4"/>
  <c r="AC63" i="9"/>
  <c r="AC63" i="8"/>
  <c r="Y60" i="43" l="1"/>
  <c r="Z60" s="1"/>
  <c r="AA60" s="1"/>
  <c r="Y65" i="42"/>
  <c r="Z65" s="1"/>
  <c r="AA65" s="1"/>
  <c r="AE68" i="41"/>
  <c r="Y68"/>
  <c r="Z68" s="1"/>
  <c r="AA68" s="1"/>
  <c r="AB68" s="1"/>
  <c r="Y79" i="32"/>
  <c r="Z79" s="1"/>
  <c r="AA79" s="1"/>
  <c r="AB67" i="30"/>
  <c r="AB80" i="24"/>
  <c r="Y73" i="25"/>
  <c r="Z73" s="1"/>
  <c r="AA73" s="1"/>
  <c r="AB67" i="23"/>
  <c r="Z64" i="19"/>
  <c r="AA64" s="1"/>
  <c r="AB64" s="1"/>
  <c r="X65" i="18"/>
  <c r="Y65" s="1"/>
  <c r="Z65" s="1"/>
  <c r="AA65" s="1"/>
  <c r="AD65"/>
  <c r="AD64" i="4"/>
  <c r="X64"/>
  <c r="Y64" s="1"/>
  <c r="Z64" s="1"/>
  <c r="AA64" s="1"/>
  <c r="Y63" i="9"/>
  <c r="Z63" s="1"/>
  <c r="AA63" s="1"/>
  <c r="AB63" s="1"/>
  <c r="Y63" i="8"/>
  <c r="Z63" s="1"/>
  <c r="AA63" s="1"/>
  <c r="AB63" s="1"/>
  <c r="AE63" i="9"/>
  <c r="AE63" i="8"/>
  <c r="AB61" i="43" l="1"/>
  <c r="AB66" i="42"/>
  <c r="AC69" i="41"/>
  <c r="AB80" i="32"/>
  <c r="X67" i="30"/>
  <c r="Y67" s="1"/>
  <c r="AD67"/>
  <c r="AD80" i="24"/>
  <c r="X80"/>
  <c r="Y80" s="1"/>
  <c r="AB74" i="25"/>
  <c r="AD67" i="23"/>
  <c r="X67"/>
  <c r="AC65" i="19"/>
  <c r="AB66" i="18"/>
  <c r="AB65" i="4"/>
  <c r="AC64" i="9"/>
  <c r="AC64" i="8"/>
  <c r="AD61" i="43" l="1"/>
  <c r="X61"/>
  <c r="AD66" i="42"/>
  <c r="AF66" s="1"/>
  <c r="X66"/>
  <c r="AE69" i="41"/>
  <c r="Y69"/>
  <c r="Z69" s="1"/>
  <c r="AA69" s="1"/>
  <c r="AB69" s="1"/>
  <c r="AD80" i="32"/>
  <c r="X80"/>
  <c r="Y80" s="1"/>
  <c r="Z80" s="1"/>
  <c r="AA80" s="1"/>
  <c r="Z67" i="30"/>
  <c r="AA67" s="1"/>
  <c r="Z80" i="24"/>
  <c r="AA80" s="1"/>
  <c r="AD74" i="25"/>
  <c r="X74"/>
  <c r="Y74" s="1"/>
  <c r="Z74" s="1"/>
  <c r="AA74" s="1"/>
  <c r="Y67" i="23"/>
  <c r="Z67" s="1"/>
  <c r="AA67" s="1"/>
  <c r="Y65" i="19"/>
  <c r="X66" i="18"/>
  <c r="Y66" s="1"/>
  <c r="Z66" s="1"/>
  <c r="AA66" s="1"/>
  <c r="AE65" i="19"/>
  <c r="AD66" i="18"/>
  <c r="AF66" s="1"/>
  <c r="AD65" i="4"/>
  <c r="X65"/>
  <c r="Y65" s="1"/>
  <c r="Z65" s="1"/>
  <c r="AA65" s="1"/>
  <c r="Y64" i="9"/>
  <c r="Z64" s="1"/>
  <c r="AA64" s="1"/>
  <c r="AB64" s="1"/>
  <c r="Y64" i="8"/>
  <c r="Z64" s="1"/>
  <c r="AA64" s="1"/>
  <c r="AB64" s="1"/>
  <c r="AE64" i="9"/>
  <c r="AE64" i="8"/>
  <c r="Y61" i="43" l="1"/>
  <c r="Z61" s="1"/>
  <c r="AA61" s="1"/>
  <c r="Y66" i="42"/>
  <c r="Z66" s="1"/>
  <c r="AA66" s="1"/>
  <c r="AC70" i="41"/>
  <c r="AB81" i="32"/>
  <c r="AB68" i="30"/>
  <c r="X68" s="1"/>
  <c r="Y68" s="1"/>
  <c r="Z68" s="1"/>
  <c r="AA68" s="1"/>
  <c r="AB81" i="24"/>
  <c r="X81" s="1"/>
  <c r="Y81" s="1"/>
  <c r="Z81" s="1"/>
  <c r="AA81" s="1"/>
  <c r="AB75" i="25"/>
  <c r="AD75" s="1"/>
  <c r="AB68" i="23"/>
  <c r="Z65" i="19"/>
  <c r="AA65" s="1"/>
  <c r="AB65" s="1"/>
  <c r="AB66" i="4"/>
  <c r="AB62" i="43" l="1"/>
  <c r="AB67" i="42"/>
  <c r="AE70" i="41"/>
  <c r="Y70"/>
  <c r="Z70" s="1"/>
  <c r="AA70" s="1"/>
  <c r="AB70" s="1"/>
  <c r="AD81" i="32"/>
  <c r="X81"/>
  <c r="AD68" i="30"/>
  <c r="AB69"/>
  <c r="AD81" i="24"/>
  <c r="AB82"/>
  <c r="AD82" s="1"/>
  <c r="X75" i="25"/>
  <c r="Y75" s="1"/>
  <c r="Z75" s="1"/>
  <c r="AA75" s="1"/>
  <c r="AD68" i="23"/>
  <c r="X68"/>
  <c r="Y68" s="1"/>
  <c r="Z68" s="1"/>
  <c r="AA68" s="1"/>
  <c r="AC66" i="19"/>
  <c r="AB67" i="18"/>
  <c r="AD66" i="4"/>
  <c r="AF66" s="1"/>
  <c r="X66"/>
  <c r="Y66" s="1"/>
  <c r="Z66" s="1"/>
  <c r="AA66" s="1"/>
  <c r="AC65" i="9"/>
  <c r="AC65" i="8"/>
  <c r="AD62" i="43" l="1"/>
  <c r="X62"/>
  <c r="AD67" i="42"/>
  <c r="X67"/>
  <c r="AC71" i="41"/>
  <c r="Y81" i="32"/>
  <c r="Z81" s="1"/>
  <c r="AA81" s="1"/>
  <c r="X69" i="30"/>
  <c r="Y69" s="1"/>
  <c r="AD69"/>
  <c r="X82" i="24"/>
  <c r="Y82" s="1"/>
  <c r="Z82" s="1"/>
  <c r="AA82" s="1"/>
  <c r="AB76" i="25"/>
  <c r="AD76" s="1"/>
  <c r="AB69" i="23"/>
  <c r="Y66" i="19"/>
  <c r="X67" i="18"/>
  <c r="Y67" s="1"/>
  <c r="Z67" s="1"/>
  <c r="AA67" s="1"/>
  <c r="AE66" i="19"/>
  <c r="AG66" s="1"/>
  <c r="AD67" i="18"/>
  <c r="AB67" i="4"/>
  <c r="Y65" i="9"/>
  <c r="Z65" s="1"/>
  <c r="AA65" s="1"/>
  <c r="AB65" s="1"/>
  <c r="Y65" i="8"/>
  <c r="Z65" s="1"/>
  <c r="AA65" s="1"/>
  <c r="AB65" s="1"/>
  <c r="AE65" i="9"/>
  <c r="AE65" i="8"/>
  <c r="Y62" i="43" l="1"/>
  <c r="Z62" s="1"/>
  <c r="AA62" s="1"/>
  <c r="Y67" i="42"/>
  <c r="Z67" s="1"/>
  <c r="AA67" s="1"/>
  <c r="AE71" i="41"/>
  <c r="Y71"/>
  <c r="AB82" i="32"/>
  <c r="Z69" i="30"/>
  <c r="AA69" s="1"/>
  <c r="AB83" i="24"/>
  <c r="AD83" s="1"/>
  <c r="X76" i="25"/>
  <c r="Y76" s="1"/>
  <c r="Z76" s="1"/>
  <c r="AA76" s="1"/>
  <c r="AD69" i="23"/>
  <c r="X69"/>
  <c r="Z66" i="19"/>
  <c r="AA66" s="1"/>
  <c r="AB66" s="1"/>
  <c r="AD67" i="4"/>
  <c r="X67"/>
  <c r="Y67" s="1"/>
  <c r="Z67" s="1"/>
  <c r="AA67" s="1"/>
  <c r="AC66" i="9"/>
  <c r="AC66" i="8"/>
  <c r="AB63" i="43" l="1"/>
  <c r="AB68" i="42"/>
  <c r="Z71" i="41"/>
  <c r="AA71" s="1"/>
  <c r="AB71" s="1"/>
  <c r="AD82" i="32"/>
  <c r="X82"/>
  <c r="Y82" s="1"/>
  <c r="Z82" s="1"/>
  <c r="AA82" s="1"/>
  <c r="AB70" i="30"/>
  <c r="X83" i="24"/>
  <c r="Y83" s="1"/>
  <c r="Z83" s="1"/>
  <c r="AA83" s="1"/>
  <c r="AB77" i="25"/>
  <c r="AD77" s="1"/>
  <c r="Y69" i="23"/>
  <c r="Z69" s="1"/>
  <c r="AA69" s="1"/>
  <c r="AC67" i="19"/>
  <c r="AB68" i="18"/>
  <c r="AB68" i="4"/>
  <c r="Y66" i="9"/>
  <c r="Z66" s="1"/>
  <c r="AA66" s="1"/>
  <c r="AB66" s="1"/>
  <c r="Y66" i="8"/>
  <c r="Z66" s="1"/>
  <c r="AA66" s="1"/>
  <c r="AB66" s="1"/>
  <c r="AE66" i="9"/>
  <c r="AG66" s="1"/>
  <c r="AE66" i="8"/>
  <c r="AG66" s="1"/>
  <c r="AD63" i="43" l="1"/>
  <c r="X63"/>
  <c r="AD68" i="42"/>
  <c r="X68"/>
  <c r="AC72" i="41"/>
  <c r="AB83" i="32"/>
  <c r="X70" i="30"/>
  <c r="Y70" s="1"/>
  <c r="Z70" s="1"/>
  <c r="AA70" s="1"/>
  <c r="AD70"/>
  <c r="AB84" i="24"/>
  <c r="AD84" s="1"/>
  <c r="X77" i="25"/>
  <c r="Y77" s="1"/>
  <c r="Z77" s="1"/>
  <c r="AA77" s="1"/>
  <c r="AB70" i="23"/>
  <c r="AD70" s="1"/>
  <c r="Y67" i="19"/>
  <c r="X68" i="18"/>
  <c r="Y68" s="1"/>
  <c r="Z68" s="1"/>
  <c r="AA68" s="1"/>
  <c r="AE67" i="19"/>
  <c r="AD68" i="18"/>
  <c r="AD68" i="4"/>
  <c r="X68"/>
  <c r="Y63" i="43" l="1"/>
  <c r="Z63" s="1"/>
  <c r="AA63" s="1"/>
  <c r="Y68" i="42"/>
  <c r="Z68" s="1"/>
  <c r="AA68" s="1"/>
  <c r="AE72" i="41"/>
  <c r="Y72"/>
  <c r="Z72" s="1"/>
  <c r="AA72" s="1"/>
  <c r="AB72" s="1"/>
  <c r="AD83" i="32"/>
  <c r="X83"/>
  <c r="AB71" i="30"/>
  <c r="X84" i="24"/>
  <c r="Y84" s="1"/>
  <c r="Z84" s="1"/>
  <c r="AA84" s="1"/>
  <c r="AB78" i="25"/>
  <c r="AD78" s="1"/>
  <c r="AF78" s="1"/>
  <c r="X70" i="23"/>
  <c r="Y70" s="1"/>
  <c r="Z70" s="1"/>
  <c r="AA70" s="1"/>
  <c r="Z67" i="19"/>
  <c r="AA67" s="1"/>
  <c r="AB67" s="1"/>
  <c r="Y68" i="4"/>
  <c r="Z68" s="1"/>
  <c r="AA68" s="1"/>
  <c r="AC67" i="9"/>
  <c r="AC67" i="8"/>
  <c r="AB64" i="43" l="1"/>
  <c r="AB69" i="42"/>
  <c r="AC73" i="41"/>
  <c r="Y83" i="32"/>
  <c r="Z83" s="1"/>
  <c r="AA83" s="1"/>
  <c r="X71" i="30"/>
  <c r="Y71" s="1"/>
  <c r="AD71"/>
  <c r="AB85" i="24"/>
  <c r="AD85" s="1"/>
  <c r="X78" i="25"/>
  <c r="Y78" s="1"/>
  <c r="Z78" s="1"/>
  <c r="AA78" s="1"/>
  <c r="AB71" i="23"/>
  <c r="AC68" i="19"/>
  <c r="AB69" i="18"/>
  <c r="AB69" i="4"/>
  <c r="Y67" i="9"/>
  <c r="Z67" s="1"/>
  <c r="AA67" s="1"/>
  <c r="AB67" s="1"/>
  <c r="Y67" i="8"/>
  <c r="Z67" s="1"/>
  <c r="AA67" s="1"/>
  <c r="AB67" s="1"/>
  <c r="AE67" i="9"/>
  <c r="AE67" i="8"/>
  <c r="AD64" i="43" l="1"/>
  <c r="X64"/>
  <c r="AD69" i="42"/>
  <c r="X69"/>
  <c r="AE73" i="41"/>
  <c r="Y73"/>
  <c r="Z73" s="1"/>
  <c r="AA73" s="1"/>
  <c r="AB73" s="1"/>
  <c r="AB84" i="32"/>
  <c r="Z71" i="30"/>
  <c r="AA71" s="1"/>
  <c r="AB72" s="1"/>
  <c r="X85" i="24"/>
  <c r="Y85" s="1"/>
  <c r="Z85" s="1"/>
  <c r="AA85" s="1"/>
  <c r="AB79" i="25"/>
  <c r="AD79" s="1"/>
  <c r="AD71" i="23"/>
  <c r="X71"/>
  <c r="Y71" s="1"/>
  <c r="Z71" s="1"/>
  <c r="AA71" s="1"/>
  <c r="Y68" i="19"/>
  <c r="X69" i="18"/>
  <c r="Y69" s="1"/>
  <c r="Z69" s="1"/>
  <c r="AA69" s="1"/>
  <c r="AE68" i="19"/>
  <c r="AD69" i="18"/>
  <c r="AD69" i="4"/>
  <c r="X69"/>
  <c r="Y69" s="1"/>
  <c r="Z69" s="1"/>
  <c r="AA69" s="1"/>
  <c r="Y64" i="43" l="1"/>
  <c r="Z64" s="1"/>
  <c r="AA64" s="1"/>
  <c r="Y69" i="42"/>
  <c r="Z69" s="1"/>
  <c r="AA69" s="1"/>
  <c r="AC74" i="41"/>
  <c r="AD84" i="32"/>
  <c r="X84"/>
  <c r="Y84" s="1"/>
  <c r="Z84" s="1"/>
  <c r="AA84" s="1"/>
  <c r="X72" i="30"/>
  <c r="Y72" s="1"/>
  <c r="AD72"/>
  <c r="AB86" i="24"/>
  <c r="AD86" s="1"/>
  <c r="X79" i="25"/>
  <c r="Y79" s="1"/>
  <c r="Z79" s="1"/>
  <c r="AA79" s="1"/>
  <c r="AB72" i="23"/>
  <c r="Z68" i="19"/>
  <c r="AA68" s="1"/>
  <c r="AB68" s="1"/>
  <c r="AB70" i="18"/>
  <c r="AB70" i="4"/>
  <c r="AC68" i="9"/>
  <c r="AC68" i="8"/>
  <c r="AB65" i="43" l="1"/>
  <c r="AB70" i="42"/>
  <c r="AE74" i="41"/>
  <c r="Y74"/>
  <c r="Z74" s="1"/>
  <c r="AA74" s="1"/>
  <c r="AB74" s="1"/>
  <c r="AB85" i="32"/>
  <c r="Z72" i="30"/>
  <c r="AA72" s="1"/>
  <c r="AB73" s="1"/>
  <c r="X86" i="24"/>
  <c r="Y86" s="1"/>
  <c r="Z86" s="1"/>
  <c r="AA86" s="1"/>
  <c r="AB80" i="25"/>
  <c r="X80" s="1"/>
  <c r="Y80" s="1"/>
  <c r="Z80" s="1"/>
  <c r="AD72" i="23"/>
  <c r="X72"/>
  <c r="Y72" s="1"/>
  <c r="Z72" s="1"/>
  <c r="AA72" s="1"/>
  <c r="AC69" i="19"/>
  <c r="Y69" s="1"/>
  <c r="Z69" s="1"/>
  <c r="AA69" s="1"/>
  <c r="AB69" s="1"/>
  <c r="X70" i="18"/>
  <c r="Y70" s="1"/>
  <c r="Z70" s="1"/>
  <c r="AA70" s="1"/>
  <c r="AD70"/>
  <c r="AD70" i="4"/>
  <c r="X70"/>
  <c r="Y70" s="1"/>
  <c r="Z70" s="1"/>
  <c r="AA70" s="1"/>
  <c r="Y68" i="9"/>
  <c r="Z68" s="1"/>
  <c r="AA68" s="1"/>
  <c r="AB68" s="1"/>
  <c r="Y68" i="8"/>
  <c r="Z68" s="1"/>
  <c r="AA68" s="1"/>
  <c r="AB68" s="1"/>
  <c r="AE68" i="9"/>
  <c r="AE68" i="8"/>
  <c r="AD65" i="43" l="1"/>
  <c r="X65"/>
  <c r="AD70" i="42"/>
  <c r="X70"/>
  <c r="AC75" i="41"/>
  <c r="AD85" i="32"/>
  <c r="X85"/>
  <c r="X73" i="30"/>
  <c r="Y73" s="1"/>
  <c r="AD73"/>
  <c r="AB87" i="24"/>
  <c r="X87" s="1"/>
  <c r="Y87" s="1"/>
  <c r="Z87" s="1"/>
  <c r="AA87" s="1"/>
  <c r="AB88" s="1"/>
  <c r="AD80" i="25"/>
  <c r="AA80"/>
  <c r="AB81" s="1"/>
  <c r="AB73" i="23"/>
  <c r="AE69" i="19"/>
  <c r="AC70"/>
  <c r="AB71" i="4"/>
  <c r="AC69" i="9"/>
  <c r="AC69" i="8"/>
  <c r="Y65" i="43" l="1"/>
  <c r="Z65" s="1"/>
  <c r="AA65" s="1"/>
  <c r="Y70" i="42"/>
  <c r="Z70" s="1"/>
  <c r="AA70" s="1"/>
  <c r="AE75" i="41"/>
  <c r="Y75"/>
  <c r="Y85" i="32"/>
  <c r="Z85" s="1"/>
  <c r="AA85" s="1"/>
  <c r="Z73" i="30"/>
  <c r="AA73" s="1"/>
  <c r="AB74" s="1"/>
  <c r="AD87" i="24"/>
  <c r="AD88"/>
  <c r="X88"/>
  <c r="Y88" s="1"/>
  <c r="AD81" i="25"/>
  <c r="X81"/>
  <c r="AD73" i="23"/>
  <c r="X73"/>
  <c r="AB71" i="18"/>
  <c r="AD71" i="4"/>
  <c r="X71"/>
  <c r="Y69" i="9"/>
  <c r="Z69" s="1"/>
  <c r="AA69" s="1"/>
  <c r="AB69" s="1"/>
  <c r="Y69" i="8"/>
  <c r="Z69" s="1"/>
  <c r="AA69" s="1"/>
  <c r="AB69" s="1"/>
  <c r="AE69" i="9"/>
  <c r="AE69" i="8"/>
  <c r="AB66" i="43" l="1"/>
  <c r="AB71" i="42"/>
  <c r="Z75" i="41"/>
  <c r="AA75" s="1"/>
  <c r="AB75" s="1"/>
  <c r="AB86" i="32"/>
  <c r="X74" i="30"/>
  <c r="Y74" s="1"/>
  <c r="Z74" s="1"/>
  <c r="AA74" s="1"/>
  <c r="AD74"/>
  <c r="Z88" i="24"/>
  <c r="AA88" s="1"/>
  <c r="Y81" i="25"/>
  <c r="Z81" s="1"/>
  <c r="AA81" s="1"/>
  <c r="Y73" i="23"/>
  <c r="Z73" s="1"/>
  <c r="AA73" s="1"/>
  <c r="Y70" i="19"/>
  <c r="X71" i="18"/>
  <c r="Y71" s="1"/>
  <c r="Z71" s="1"/>
  <c r="AA71" s="1"/>
  <c r="AE70" i="19"/>
  <c r="AD71" i="18"/>
  <c r="Y71" i="4"/>
  <c r="Z71" s="1"/>
  <c r="AA71" s="1"/>
  <c r="AD66" i="43" l="1"/>
  <c r="AF66" s="1"/>
  <c r="X66"/>
  <c r="AD71" i="42"/>
  <c r="X71"/>
  <c r="AC76" i="41"/>
  <c r="AD86" i="32"/>
  <c r="X86"/>
  <c r="Y86" s="1"/>
  <c r="Z86" s="1"/>
  <c r="AA86" s="1"/>
  <c r="AB75" i="30"/>
  <c r="AB89" i="24"/>
  <c r="AB82" i="25"/>
  <c r="AB74" i="23"/>
  <c r="Z70" i="19"/>
  <c r="AA70" s="1"/>
  <c r="AB70" s="1"/>
  <c r="AB72" i="18"/>
  <c r="AB72" i="4"/>
  <c r="AC70" i="9"/>
  <c r="AC70" i="8"/>
  <c r="Y66" i="43" l="1"/>
  <c r="Z66" s="1"/>
  <c r="AA66" s="1"/>
  <c r="Y71" i="42"/>
  <c r="Z71" s="1"/>
  <c r="AA71" s="1"/>
  <c r="AE76" i="41"/>
  <c r="Y76"/>
  <c r="Z76" s="1"/>
  <c r="AA76" s="1"/>
  <c r="AB76" s="1"/>
  <c r="AB87" i="32"/>
  <c r="X75" i="30"/>
  <c r="Y75" s="1"/>
  <c r="AD75"/>
  <c r="X89" i="24"/>
  <c r="Y89" s="1"/>
  <c r="Z89" s="1"/>
  <c r="AA89" s="1"/>
  <c r="AD89"/>
  <c r="AD82" i="25"/>
  <c r="X82"/>
  <c r="Y82" s="1"/>
  <c r="Z82" s="1"/>
  <c r="AD74" i="23"/>
  <c r="X74"/>
  <c r="Y74" s="1"/>
  <c r="Z74" s="1"/>
  <c r="AA74" s="1"/>
  <c r="AC71" i="19"/>
  <c r="X72" i="18"/>
  <c r="Y72" s="1"/>
  <c r="Z72" s="1"/>
  <c r="AA72" s="1"/>
  <c r="AD72"/>
  <c r="AD72" i="4"/>
  <c r="X72"/>
  <c r="Y72" s="1"/>
  <c r="Z72" s="1"/>
  <c r="AA72" s="1"/>
  <c r="Y70" i="9"/>
  <c r="Z70" s="1"/>
  <c r="AA70" s="1"/>
  <c r="AB70" s="1"/>
  <c r="Y70" i="8"/>
  <c r="Z70" s="1"/>
  <c r="AA70" s="1"/>
  <c r="AB70" s="1"/>
  <c r="AE70" i="9"/>
  <c r="AE70" i="8"/>
  <c r="AB67" i="43" l="1"/>
  <c r="AB72" i="42"/>
  <c r="AC77" i="41"/>
  <c r="AD87" i="32"/>
  <c r="X87"/>
  <c r="Z75" i="30"/>
  <c r="AA75" s="1"/>
  <c r="AB76" s="1"/>
  <c r="AB90" i="24"/>
  <c r="AD90" s="1"/>
  <c r="AA82" i="25"/>
  <c r="AB83" s="1"/>
  <c r="AB75" i="23"/>
  <c r="Y71" i="19"/>
  <c r="AE71"/>
  <c r="AB73" i="4"/>
  <c r="AC71" i="9"/>
  <c r="AC71" i="8"/>
  <c r="AD67" i="43" l="1"/>
  <c r="X67"/>
  <c r="AD72" i="42"/>
  <c r="X72"/>
  <c r="AE77" i="41"/>
  <c r="Y77"/>
  <c r="Z77" s="1"/>
  <c r="AA77" s="1"/>
  <c r="AB77" s="1"/>
  <c r="Y87" i="32"/>
  <c r="Z87" s="1"/>
  <c r="AA87" s="1"/>
  <c r="X76" i="30"/>
  <c r="Y76" s="1"/>
  <c r="AD76"/>
  <c r="X90" i="24"/>
  <c r="Y90" s="1"/>
  <c r="Z90" s="1"/>
  <c r="AA90" s="1"/>
  <c r="AD83" i="25"/>
  <c r="X83"/>
  <c r="Y83" s="1"/>
  <c r="Z83" s="1"/>
  <c r="AA83" s="1"/>
  <c r="AD75" i="23"/>
  <c r="X75"/>
  <c r="Z71" i="19"/>
  <c r="AA71" s="1"/>
  <c r="AB71" s="1"/>
  <c r="AB73" i="18"/>
  <c r="AD73" i="4"/>
  <c r="X73"/>
  <c r="Y71" i="9"/>
  <c r="Z71" s="1"/>
  <c r="AA71" s="1"/>
  <c r="AB71" s="1"/>
  <c r="Y71" i="8"/>
  <c r="Z71" s="1"/>
  <c r="AA71" s="1"/>
  <c r="AB71" s="1"/>
  <c r="AE71" i="9"/>
  <c r="AE71" i="8"/>
  <c r="Y67" i="43" l="1"/>
  <c r="Z67" s="1"/>
  <c r="AA67" s="1"/>
  <c r="Y72" i="42"/>
  <c r="Z72" s="1"/>
  <c r="AA72" s="1"/>
  <c r="AC78" i="41"/>
  <c r="AB88" i="32"/>
  <c r="Z76" i="30"/>
  <c r="AA76" s="1"/>
  <c r="AB77" s="1"/>
  <c r="AB91" i="24"/>
  <c r="AD91" s="1"/>
  <c r="AB84" i="25"/>
  <c r="Y75" i="23"/>
  <c r="Z75" s="1"/>
  <c r="AA75" s="1"/>
  <c r="AC72" i="19"/>
  <c r="X73" i="18"/>
  <c r="Y73" s="1"/>
  <c r="Z73" s="1"/>
  <c r="AA73" s="1"/>
  <c r="AD73"/>
  <c r="Y73" i="4"/>
  <c r="Z73" s="1"/>
  <c r="AA73" s="1"/>
  <c r="AB68" i="43" l="1"/>
  <c r="AB73" i="42"/>
  <c r="AE78" i="41"/>
  <c r="Y78"/>
  <c r="AD88" i="32"/>
  <c r="X88"/>
  <c r="Y88" s="1"/>
  <c r="Z88" s="1"/>
  <c r="AA88" s="1"/>
  <c r="X77" i="30"/>
  <c r="Y77" s="1"/>
  <c r="AD77"/>
  <c r="X91" i="24"/>
  <c r="Y91" s="1"/>
  <c r="Z91" s="1"/>
  <c r="AA91" s="1"/>
  <c r="AD84" i="25"/>
  <c r="X84"/>
  <c r="Y84" s="1"/>
  <c r="Z84" s="1"/>
  <c r="AA84" s="1"/>
  <c r="AB76" i="23"/>
  <c r="AE72" i="19"/>
  <c r="Y72"/>
  <c r="Z72" s="1"/>
  <c r="AA72" s="1"/>
  <c r="AB72" s="1"/>
  <c r="AB74" i="18"/>
  <c r="AB74" i="4"/>
  <c r="AC72" i="9"/>
  <c r="AC72" i="8"/>
  <c r="AD68" i="43" l="1"/>
  <c r="X68"/>
  <c r="AD73" i="42"/>
  <c r="X73"/>
  <c r="Z78" i="41"/>
  <c r="AA78" s="1"/>
  <c r="AB78" s="1"/>
  <c r="AB89" i="32"/>
  <c r="Z77" i="30"/>
  <c r="AA77" s="1"/>
  <c r="AB92" i="24"/>
  <c r="AD92" s="1"/>
  <c r="AB85" i="25"/>
  <c r="AD76" i="23"/>
  <c r="X76"/>
  <c r="Y76" s="1"/>
  <c r="Z76" s="1"/>
  <c r="AA76" s="1"/>
  <c r="AC73" i="19"/>
  <c r="X74" i="18"/>
  <c r="Y74" s="1"/>
  <c r="Z74" s="1"/>
  <c r="AA74" s="1"/>
  <c r="AD74"/>
  <c r="AD74" i="4"/>
  <c r="X74"/>
  <c r="Y74" s="1"/>
  <c r="Z74" s="1"/>
  <c r="AA74" s="1"/>
  <c r="Y72" i="9"/>
  <c r="Z72" s="1"/>
  <c r="AA72" s="1"/>
  <c r="AB72" s="1"/>
  <c r="Y72" i="8"/>
  <c r="Z72" s="1"/>
  <c r="AA72" s="1"/>
  <c r="AB72" s="1"/>
  <c r="AE72" i="9"/>
  <c r="AE72" i="8"/>
  <c r="Y68" i="43" l="1"/>
  <c r="Z68" s="1"/>
  <c r="AA68" s="1"/>
  <c r="Y73" i="42"/>
  <c r="Z73" s="1"/>
  <c r="AA73" s="1"/>
  <c r="AC79" i="41"/>
  <c r="AD89" i="32"/>
  <c r="X89"/>
  <c r="AB78" i="30"/>
  <c r="X92" i="24"/>
  <c r="Y92" s="1"/>
  <c r="Z92" s="1"/>
  <c r="AA92" s="1"/>
  <c r="AD85" i="25"/>
  <c r="X85"/>
  <c r="Y85" s="1"/>
  <c r="Z85" s="1"/>
  <c r="AA85" s="1"/>
  <c r="AB77" i="23"/>
  <c r="Y73" i="19"/>
  <c r="Z73" s="1"/>
  <c r="AA73" s="1"/>
  <c r="AB73" s="1"/>
  <c r="AE73"/>
  <c r="AB75" i="4"/>
  <c r="AC73" i="9"/>
  <c r="AC73" i="8"/>
  <c r="AB69" i="43" l="1"/>
  <c r="AB74" i="42"/>
  <c r="AE79" i="41"/>
  <c r="Y79"/>
  <c r="Y89" i="32"/>
  <c r="Z89" s="1"/>
  <c r="AA89" s="1"/>
  <c r="X78" i="30"/>
  <c r="Y78" s="1"/>
  <c r="AD78"/>
  <c r="AF78" s="1"/>
  <c r="AB93" i="24"/>
  <c r="AD93" s="1"/>
  <c r="AB86" i="25"/>
  <c r="AD77" i="23"/>
  <c r="X77"/>
  <c r="AC74" i="19"/>
  <c r="AB75" i="18"/>
  <c r="AD75" i="4"/>
  <c r="X75"/>
  <c r="Y73" i="9"/>
  <c r="Z73" s="1"/>
  <c r="AA73" s="1"/>
  <c r="AB73" s="1"/>
  <c r="Y73" i="8"/>
  <c r="Z73" s="1"/>
  <c r="AA73" s="1"/>
  <c r="AB73" s="1"/>
  <c r="AE73" i="9"/>
  <c r="AE73" i="8"/>
  <c r="AD69" i="43" l="1"/>
  <c r="X69"/>
  <c r="AD74" i="42"/>
  <c r="X74"/>
  <c r="Z79" i="41"/>
  <c r="AA79" s="1"/>
  <c r="AB79" s="1"/>
  <c r="AB90" i="32"/>
  <c r="Z78" i="30"/>
  <c r="AA78" s="1"/>
  <c r="X93" i="24"/>
  <c r="Y93" s="1"/>
  <c r="Z93" s="1"/>
  <c r="AA93" s="1"/>
  <c r="X86" i="25"/>
  <c r="Y86" s="1"/>
  <c r="Z86" s="1"/>
  <c r="AA86" s="1"/>
  <c r="AD86"/>
  <c r="Y77" i="23"/>
  <c r="Z77" s="1"/>
  <c r="AA77" s="1"/>
  <c r="AB78" s="1"/>
  <c r="X75" i="18"/>
  <c r="Y75" s="1"/>
  <c r="Z75" s="1"/>
  <c r="AA75" s="1"/>
  <c r="AD75"/>
  <c r="Y75" i="4"/>
  <c r="Z75" s="1"/>
  <c r="AA75" s="1"/>
  <c r="Y69" i="43" l="1"/>
  <c r="Z69" s="1"/>
  <c r="AA69" s="1"/>
  <c r="Y74" i="42"/>
  <c r="Z74" s="1"/>
  <c r="AA74" s="1"/>
  <c r="AC80" i="41"/>
  <c r="AD90" i="32"/>
  <c r="X90"/>
  <c r="Y90" s="1"/>
  <c r="Z90" s="1"/>
  <c r="AA90" s="1"/>
  <c r="AB79" i="30"/>
  <c r="AB94" i="24"/>
  <c r="X94" s="1"/>
  <c r="AB87" i="25"/>
  <c r="AD87" s="1"/>
  <c r="AD78" i="23"/>
  <c r="AF78" s="1"/>
  <c r="X78"/>
  <c r="Y78" s="1"/>
  <c r="Z78" s="1"/>
  <c r="AA78" s="1"/>
  <c r="Y74" i="19"/>
  <c r="AE74"/>
  <c r="AB76" i="18"/>
  <c r="AB76" i="4"/>
  <c r="AC74" i="9"/>
  <c r="AC74" i="8"/>
  <c r="AB70" i="43" l="1"/>
  <c r="AB75" i="42"/>
  <c r="AE80" i="41"/>
  <c r="Y80"/>
  <c r="Z80" s="1"/>
  <c r="AA80" s="1"/>
  <c r="AB80" s="1"/>
  <c r="AB91" i="32"/>
  <c r="X79" i="30"/>
  <c r="Y79" s="1"/>
  <c r="AD79"/>
  <c r="AD94" i="24"/>
  <c r="Y94"/>
  <c r="Z94" s="1"/>
  <c r="AA94" s="1"/>
  <c r="X87" i="25"/>
  <c r="Y87" s="1"/>
  <c r="Z87" s="1"/>
  <c r="AA87" s="1"/>
  <c r="AB79" i="23"/>
  <c r="Z74" i="19"/>
  <c r="AA74" s="1"/>
  <c r="AB74" s="1"/>
  <c r="X76" i="18"/>
  <c r="Y76" s="1"/>
  <c r="Z76" s="1"/>
  <c r="AA76" s="1"/>
  <c r="AD76"/>
  <c r="AD76" i="4"/>
  <c r="X76"/>
  <c r="Y76" s="1"/>
  <c r="Z76" s="1"/>
  <c r="AA76" s="1"/>
  <c r="Y74" i="9"/>
  <c r="Z74" s="1"/>
  <c r="AA74" s="1"/>
  <c r="AB74" s="1"/>
  <c r="Y74" i="8"/>
  <c r="Z74" s="1"/>
  <c r="AA74" s="1"/>
  <c r="AB74" s="1"/>
  <c r="AE74" i="9"/>
  <c r="AE74" i="8"/>
  <c r="AD70" i="43" l="1"/>
  <c r="X70"/>
  <c r="AD75" i="42"/>
  <c r="X75"/>
  <c r="AC81" i="41"/>
  <c r="AD91" i="32"/>
  <c r="X91"/>
  <c r="Z79" i="30"/>
  <c r="AA79" s="1"/>
  <c r="AB95" i="24"/>
  <c r="AB88" i="25"/>
  <c r="AD88" s="1"/>
  <c r="AD79" i="23"/>
  <c r="X79"/>
  <c r="AC75" i="19"/>
  <c r="AB77" i="4"/>
  <c r="AC75" i="9"/>
  <c r="AC75" i="8"/>
  <c r="Y70" i="43" l="1"/>
  <c r="Z70" s="1"/>
  <c r="AA70" s="1"/>
  <c r="Y75" i="42"/>
  <c r="Z75" s="1"/>
  <c r="AA75" s="1"/>
  <c r="AE81" i="41"/>
  <c r="Y81"/>
  <c r="Z81" s="1"/>
  <c r="AA81" s="1"/>
  <c r="AB81" s="1"/>
  <c r="Y91" i="32"/>
  <c r="Z91" s="1"/>
  <c r="AA91" s="1"/>
  <c r="AB80" i="30"/>
  <c r="X95" i="24"/>
  <c r="Y95" s="1"/>
  <c r="Z95" s="1"/>
  <c r="AA95" s="1"/>
  <c r="AB96" s="1"/>
  <c r="AD95"/>
  <c r="X88" i="25"/>
  <c r="Y88" s="1"/>
  <c r="Z88" s="1"/>
  <c r="AA88" s="1"/>
  <c r="Y79" i="23"/>
  <c r="Z79" s="1"/>
  <c r="AA79" s="1"/>
  <c r="Y75" i="19"/>
  <c r="Z75" s="1"/>
  <c r="AA75" s="1"/>
  <c r="AB75" s="1"/>
  <c r="AE75"/>
  <c r="AB77" i="18"/>
  <c r="AD77" i="4"/>
  <c r="X77"/>
  <c r="Y75" i="9"/>
  <c r="Z75" s="1"/>
  <c r="AA75" s="1"/>
  <c r="AB75" s="1"/>
  <c r="Y75" i="8"/>
  <c r="Z75" s="1"/>
  <c r="AA75" s="1"/>
  <c r="AB75" s="1"/>
  <c r="AE75" i="9"/>
  <c r="AE75" i="8"/>
  <c r="AB71" i="43" l="1"/>
  <c r="AB76" i="42"/>
  <c r="AC82" i="41"/>
  <c r="AB92" i="32"/>
  <c r="AD80" i="30"/>
  <c r="X80"/>
  <c r="Y80" s="1"/>
  <c r="X96" i="24"/>
  <c r="Y96" s="1"/>
  <c r="Z96" s="1"/>
  <c r="AA96" s="1"/>
  <c r="AB97" s="1"/>
  <c r="AD96"/>
  <c r="AB89" i="25"/>
  <c r="AD89" s="1"/>
  <c r="AB80" i="23"/>
  <c r="AC76" i="19"/>
  <c r="X77" i="18"/>
  <c r="Y77" s="1"/>
  <c r="Z77" s="1"/>
  <c r="AA77" s="1"/>
  <c r="AD77"/>
  <c r="Y77" i="4"/>
  <c r="Z77" s="1"/>
  <c r="AA77" s="1"/>
  <c r="AD71" i="43" l="1"/>
  <c r="X71"/>
  <c r="AD76" i="42"/>
  <c r="X76"/>
  <c r="AE82" i="41"/>
  <c r="Y82"/>
  <c r="Z82" s="1"/>
  <c r="AA82" s="1"/>
  <c r="AB82" s="1"/>
  <c r="AD92" i="32"/>
  <c r="X92"/>
  <c r="Y92" s="1"/>
  <c r="Z92" s="1"/>
  <c r="AA92" s="1"/>
  <c r="Z80" i="30"/>
  <c r="AA80" s="1"/>
  <c r="AD97" i="24"/>
  <c r="X97"/>
  <c r="Y97" s="1"/>
  <c r="Z97" s="1"/>
  <c r="AA97" s="1"/>
  <c r="X89" i="25"/>
  <c r="Y89" s="1"/>
  <c r="Z89" s="1"/>
  <c r="AA89" s="1"/>
  <c r="AD80" i="23"/>
  <c r="X80"/>
  <c r="Y80" s="1"/>
  <c r="Z80" s="1"/>
  <c r="AA80" s="1"/>
  <c r="AB78" i="18"/>
  <c r="AB78" i="4"/>
  <c r="AC76" i="9"/>
  <c r="AC76" i="8"/>
  <c r="Y71" i="43" l="1"/>
  <c r="Z71" s="1"/>
  <c r="AA71" s="1"/>
  <c r="Y76" i="42"/>
  <c r="Z76" s="1"/>
  <c r="AA76" s="1"/>
  <c r="AC83" i="41"/>
  <c r="AB93" i="32"/>
  <c r="AB81" i="30"/>
  <c r="X81" s="1"/>
  <c r="Y81" s="1"/>
  <c r="AB98" i="24"/>
  <c r="AB90" i="25"/>
  <c r="AB81" i="23"/>
  <c r="Y76" i="19"/>
  <c r="X78" i="18"/>
  <c r="Y78" s="1"/>
  <c r="Z78" s="1"/>
  <c r="AA78" s="1"/>
  <c r="AE76" i="19"/>
  <c r="AD78" i="18"/>
  <c r="AF78" s="1"/>
  <c r="AD78" i="4"/>
  <c r="AF78" s="1"/>
  <c r="X78"/>
  <c r="Y76" i="9"/>
  <c r="Z76" s="1"/>
  <c r="AA76" s="1"/>
  <c r="AB76" s="1"/>
  <c r="Y76" i="8"/>
  <c r="Z76" s="1"/>
  <c r="AA76" s="1"/>
  <c r="AB76" s="1"/>
  <c r="AE76" i="9"/>
  <c r="AE76" i="8"/>
  <c r="AB72" i="43" l="1"/>
  <c r="AB77" i="42"/>
  <c r="AE83" i="41"/>
  <c r="Y83"/>
  <c r="Z83" s="1"/>
  <c r="AA83" s="1"/>
  <c r="AB83" s="1"/>
  <c r="AD93" i="32"/>
  <c r="X93"/>
  <c r="AD81" i="30"/>
  <c r="Z81"/>
  <c r="AA81" s="1"/>
  <c r="AD98" i="24"/>
  <c r="X98"/>
  <c r="X90" i="25"/>
  <c r="Y90" s="1"/>
  <c r="Z90" s="1"/>
  <c r="AA90" s="1"/>
  <c r="AD90"/>
  <c r="AD81" i="23"/>
  <c r="X81"/>
  <c r="Z76" i="19"/>
  <c r="AA76" s="1"/>
  <c r="AB76" s="1"/>
  <c r="Y78" i="4"/>
  <c r="Z78" s="1"/>
  <c r="AA78" s="1"/>
  <c r="AC77" i="9"/>
  <c r="AC77" i="8"/>
  <c r="AD72" i="43" l="1"/>
  <c r="X72"/>
  <c r="AD77" i="42"/>
  <c r="X77"/>
  <c r="AC84" i="41"/>
  <c r="Y93" i="32"/>
  <c r="Z93" s="1"/>
  <c r="AA93" s="1"/>
  <c r="AB82" i="30"/>
  <c r="X82" s="1"/>
  <c r="Y82" s="1"/>
  <c r="Y98" i="24"/>
  <c r="Z98" s="1"/>
  <c r="AA98" s="1"/>
  <c r="AB91" i="25"/>
  <c r="Y81" i="23"/>
  <c r="Z81" s="1"/>
  <c r="AA81" s="1"/>
  <c r="AC77" i="19"/>
  <c r="AB79" i="18"/>
  <c r="AB79" i="4"/>
  <c r="Y77" i="9"/>
  <c r="Z77" s="1"/>
  <c r="AA77" s="1"/>
  <c r="AB77" s="1"/>
  <c r="Y77" i="8"/>
  <c r="Z77" s="1"/>
  <c r="AA77" s="1"/>
  <c r="AB77" s="1"/>
  <c r="AE77" i="9"/>
  <c r="AE77" i="8"/>
  <c r="Y72" i="43" l="1"/>
  <c r="Z72" s="1"/>
  <c r="AA72" s="1"/>
  <c r="Y77" i="42"/>
  <c r="Z77" s="1"/>
  <c r="AA77" s="1"/>
  <c r="AE84" i="41"/>
  <c r="Y84"/>
  <c r="AB94" i="32"/>
  <c r="AD82" i="30"/>
  <c r="Z82"/>
  <c r="AA82" s="1"/>
  <c r="AB83" s="1"/>
  <c r="AB99" i="24"/>
  <c r="X99" s="1"/>
  <c r="Y99" s="1"/>
  <c r="Z99" s="1"/>
  <c r="AA99" s="1"/>
  <c r="AD91" i="25"/>
  <c r="X91"/>
  <c r="AB82" i="23"/>
  <c r="Y77" i="19"/>
  <c r="Z77" s="1"/>
  <c r="AA77" s="1"/>
  <c r="AB77" s="1"/>
  <c r="X79" i="18"/>
  <c r="Y79" s="1"/>
  <c r="Z79" s="1"/>
  <c r="AA79" s="1"/>
  <c r="AE77" i="19"/>
  <c r="AD79" i="18"/>
  <c r="AD79" i="4"/>
  <c r="X79"/>
  <c r="Y79" s="1"/>
  <c r="Z79" s="1"/>
  <c r="AA79" s="1"/>
  <c r="AB73" i="43" l="1"/>
  <c r="AB78" i="42"/>
  <c r="Z84" i="41"/>
  <c r="AA84" s="1"/>
  <c r="AB84" s="1"/>
  <c r="AD94" i="32"/>
  <c r="X94"/>
  <c r="Y94" s="1"/>
  <c r="Z94" s="1"/>
  <c r="AA94" s="1"/>
  <c r="X83" i="30"/>
  <c r="Y83" s="1"/>
  <c r="Z83" s="1"/>
  <c r="AA83" s="1"/>
  <c r="AD83"/>
  <c r="AD99" i="24"/>
  <c r="AB100"/>
  <c r="Y91" i="25"/>
  <c r="Z91" s="1"/>
  <c r="AA91" s="1"/>
  <c r="AD82" i="23"/>
  <c r="X82"/>
  <c r="Y82" s="1"/>
  <c r="Z82" s="1"/>
  <c r="AA82" s="1"/>
  <c r="AC78" i="19"/>
  <c r="AB80" i="18"/>
  <c r="AB80" i="4"/>
  <c r="AC78" i="9"/>
  <c r="AC78" i="8"/>
  <c r="AD73" i="43" l="1"/>
  <c r="X73"/>
  <c r="Y73" s="1"/>
  <c r="Z73" s="1"/>
  <c r="AA73" s="1"/>
  <c r="AD78" i="42"/>
  <c r="AF78" s="1"/>
  <c r="X78"/>
  <c r="AC85" i="41"/>
  <c r="AB95" i="32"/>
  <c r="AB84" i="30"/>
  <c r="AD100" i="24"/>
  <c r="X100"/>
  <c r="AB92" i="25"/>
  <c r="AB83" i="23"/>
  <c r="Y78" i="19"/>
  <c r="X80" i="18"/>
  <c r="Y80" s="1"/>
  <c r="Z80" s="1"/>
  <c r="AA80" s="1"/>
  <c r="AE78" i="19"/>
  <c r="AG78" s="1"/>
  <c r="AD80" i="18"/>
  <c r="AD80" i="4"/>
  <c r="X80"/>
  <c r="Y78" i="9"/>
  <c r="Z78" s="1"/>
  <c r="AA78" s="1"/>
  <c r="AB78" s="1"/>
  <c r="Y78" i="8"/>
  <c r="Z78" s="1"/>
  <c r="AA78" s="1"/>
  <c r="AB78" s="1"/>
  <c r="AE78" i="9"/>
  <c r="AG78" s="1"/>
  <c r="AE78" i="8"/>
  <c r="AG78" s="1"/>
  <c r="AB74" i="43" l="1"/>
  <c r="Y78" i="42"/>
  <c r="Z78" s="1"/>
  <c r="AA78" s="1"/>
  <c r="AE85" i="41"/>
  <c r="Y85"/>
  <c r="AD95" i="32"/>
  <c r="X95"/>
  <c r="AD84" i="30"/>
  <c r="X84"/>
  <c r="Y84" s="1"/>
  <c r="Y100" i="24"/>
  <c r="Z100" s="1"/>
  <c r="AA100" s="1"/>
  <c r="AD92" i="25"/>
  <c r="X92"/>
  <c r="Y92" s="1"/>
  <c r="Z92" s="1"/>
  <c r="AD83" i="23"/>
  <c r="X83"/>
  <c r="Z78" i="19"/>
  <c r="AA78" s="1"/>
  <c r="AB78" s="1"/>
  <c r="Y80" i="4"/>
  <c r="Z80" s="1"/>
  <c r="AA80" s="1"/>
  <c r="AC79" i="9"/>
  <c r="AC79" i="8"/>
  <c r="AD74" i="43" l="1"/>
  <c r="X74"/>
  <c r="Y74" s="1"/>
  <c r="Z74" s="1"/>
  <c r="AA74" s="1"/>
  <c r="AB79" i="42"/>
  <c r="Z85" i="41"/>
  <c r="AA85" s="1"/>
  <c r="AB85" s="1"/>
  <c r="Y95" i="32"/>
  <c r="Z95" s="1"/>
  <c r="AA95" s="1"/>
  <c r="Z84" i="30"/>
  <c r="AA84" s="1"/>
  <c r="AB101" i="24"/>
  <c r="AD101" s="1"/>
  <c r="AA92" i="25"/>
  <c r="AB93" s="1"/>
  <c r="Y83" i="23"/>
  <c r="Z83" s="1"/>
  <c r="AA83" s="1"/>
  <c r="AC79" i="19"/>
  <c r="Y79" s="1"/>
  <c r="AB81" i="18"/>
  <c r="AB81" i="4"/>
  <c r="Y79" i="9"/>
  <c r="Z79" s="1"/>
  <c r="AA79" s="1"/>
  <c r="AB79" s="1"/>
  <c r="Y79" i="8"/>
  <c r="Z79" s="1"/>
  <c r="AA79" s="1"/>
  <c r="AB79" s="1"/>
  <c r="AE79" i="9"/>
  <c r="AE79" i="8"/>
  <c r="AB75" i="43" l="1"/>
  <c r="AD79" i="42"/>
  <c r="X79"/>
  <c r="AC86" i="41"/>
  <c r="AB96" i="32"/>
  <c r="AB85" i="30"/>
  <c r="X85" s="1"/>
  <c r="Y85" s="1"/>
  <c r="X101" i="24"/>
  <c r="Y101" s="1"/>
  <c r="Z101" s="1"/>
  <c r="AA101" s="1"/>
  <c r="AB102" s="1"/>
  <c r="AD102" s="1"/>
  <c r="AF102" s="1"/>
  <c r="AD93" i="25"/>
  <c r="X93"/>
  <c r="AB84" i="23"/>
  <c r="AE79" i="19"/>
  <c r="Z79"/>
  <c r="AA79" s="1"/>
  <c r="AB79" s="1"/>
  <c r="X81" i="18"/>
  <c r="Y81" s="1"/>
  <c r="Z81" s="1"/>
  <c r="AA81" s="1"/>
  <c r="AD81"/>
  <c r="AD81" i="4"/>
  <c r="X81"/>
  <c r="Y81" s="1"/>
  <c r="Z81" s="1"/>
  <c r="AA81" s="1"/>
  <c r="AC80" i="9"/>
  <c r="AD75" i="43" l="1"/>
  <c r="X75"/>
  <c r="Y79" i="42"/>
  <c r="Z79" s="1"/>
  <c r="AA79" s="1"/>
  <c r="AE86" i="41"/>
  <c r="Y86"/>
  <c r="AD96" i="32"/>
  <c r="X96"/>
  <c r="Y96" s="1"/>
  <c r="Z96" s="1"/>
  <c r="AA96" s="1"/>
  <c r="AD85" i="30"/>
  <c r="Z85"/>
  <c r="AA85" s="1"/>
  <c r="X102" i="24"/>
  <c r="Y102" s="1"/>
  <c r="Z102" s="1"/>
  <c r="AA102" s="1"/>
  <c r="AB103" s="1"/>
  <c r="AD103" s="1"/>
  <c r="Y93" i="25"/>
  <c r="Z93" s="1"/>
  <c r="AA93" s="1"/>
  <c r="AD84" i="23"/>
  <c r="X84"/>
  <c r="Y84" s="1"/>
  <c r="Z84" s="1"/>
  <c r="AA84" s="1"/>
  <c r="AC80" i="19"/>
  <c r="AE80" s="1"/>
  <c r="AB82" i="18"/>
  <c r="AB82" i="4"/>
  <c r="Y80" i="9"/>
  <c r="Z80" s="1"/>
  <c r="AA80" s="1"/>
  <c r="AB80" s="1"/>
  <c r="AE80"/>
  <c r="AC80" i="8"/>
  <c r="Y75" i="43" l="1"/>
  <c r="Z75" s="1"/>
  <c r="AA75" s="1"/>
  <c r="AB80" i="42"/>
  <c r="Z86" i="41"/>
  <c r="AA86" s="1"/>
  <c r="AB86" s="1"/>
  <c r="AB97" i="32"/>
  <c r="AB86" i="30"/>
  <c r="X86" s="1"/>
  <c r="Y86" s="1"/>
  <c r="Z86" s="1"/>
  <c r="AA86" s="1"/>
  <c r="X103" i="24"/>
  <c r="Y103" s="1"/>
  <c r="Z103" s="1"/>
  <c r="AA103" s="1"/>
  <c r="AB94" i="25"/>
  <c r="AD94" s="1"/>
  <c r="AB85" i="23"/>
  <c r="Y80" i="19"/>
  <c r="Z80" s="1"/>
  <c r="AA80" s="1"/>
  <c r="AB80" s="1"/>
  <c r="X82" i="18"/>
  <c r="Y82" s="1"/>
  <c r="Z82" s="1"/>
  <c r="AA82" s="1"/>
  <c r="AD82"/>
  <c r="AD82" i="4"/>
  <c r="X82"/>
  <c r="Y80" i="8"/>
  <c r="Z80" s="1"/>
  <c r="AA80" s="1"/>
  <c r="AB80" s="1"/>
  <c r="AC81" i="9"/>
  <c r="AE80" i="8"/>
  <c r="AB76" i="43" l="1"/>
  <c r="AD80" i="42"/>
  <c r="X80"/>
  <c r="AC87" i="41"/>
  <c r="AD97" i="32"/>
  <c r="X97"/>
  <c r="AD86" i="30"/>
  <c r="AB87"/>
  <c r="AB104" i="24"/>
  <c r="X104" s="1"/>
  <c r="Y104" s="1"/>
  <c r="X94" i="25"/>
  <c r="Y94" s="1"/>
  <c r="Z94" s="1"/>
  <c r="AA94" s="1"/>
  <c r="AD85" i="23"/>
  <c r="X85"/>
  <c r="Y85" s="1"/>
  <c r="Z85" s="1"/>
  <c r="AA85" s="1"/>
  <c r="AC81" i="19"/>
  <c r="Y82" i="4"/>
  <c r="Z82" s="1"/>
  <c r="AA82" s="1"/>
  <c r="Y81" i="9"/>
  <c r="Z81" s="1"/>
  <c r="AA81" s="1"/>
  <c r="AB81" s="1"/>
  <c r="AE81"/>
  <c r="AC81" i="8"/>
  <c r="AD76" i="43" l="1"/>
  <c r="X76"/>
  <c r="Y80" i="42"/>
  <c r="Z80" s="1"/>
  <c r="AA80" s="1"/>
  <c r="AE87" i="41"/>
  <c r="Y87"/>
  <c r="Y97" i="32"/>
  <c r="Z97" s="1"/>
  <c r="AA97" s="1"/>
  <c r="X87" i="30"/>
  <c r="Y87" s="1"/>
  <c r="Z87" s="1"/>
  <c r="AA87" s="1"/>
  <c r="AD87"/>
  <c r="AD104" i="24"/>
  <c r="Z104"/>
  <c r="AA104" s="1"/>
  <c r="AB95" i="25"/>
  <c r="AD95" s="1"/>
  <c r="AB86" i="23"/>
  <c r="Y81" i="19"/>
  <c r="AE81"/>
  <c r="AB83" i="18"/>
  <c r="AB83" i="4"/>
  <c r="Y81" i="8"/>
  <c r="Z81" s="1"/>
  <c r="AA81" s="1"/>
  <c r="AB81" s="1"/>
  <c r="AE81"/>
  <c r="Y76" i="43" l="1"/>
  <c r="Z76" s="1"/>
  <c r="AA76" s="1"/>
  <c r="AB81" i="42"/>
  <c r="Z87" i="41"/>
  <c r="AA87" s="1"/>
  <c r="AB87" s="1"/>
  <c r="AB98" i="32"/>
  <c r="AB88" i="30"/>
  <c r="AB105" i="24"/>
  <c r="AD105" s="1"/>
  <c r="X95" i="25"/>
  <c r="Y95" s="1"/>
  <c r="Z95" s="1"/>
  <c r="AA95" s="1"/>
  <c r="AD86" i="23"/>
  <c r="X86"/>
  <c r="Y86" s="1"/>
  <c r="Z86" s="1"/>
  <c r="AA86" s="1"/>
  <c r="Z81" i="19"/>
  <c r="AA81" s="1"/>
  <c r="AB81" s="1"/>
  <c r="X83" i="18"/>
  <c r="Y83" s="1"/>
  <c r="Z83" s="1"/>
  <c r="AA83" s="1"/>
  <c r="AD83"/>
  <c r="AD83" i="4"/>
  <c r="X83"/>
  <c r="Y83" s="1"/>
  <c r="Z83" s="1"/>
  <c r="AA83" s="1"/>
  <c r="AC82" i="9"/>
  <c r="AB77" i="43" l="1"/>
  <c r="AD81" i="42"/>
  <c r="X81"/>
  <c r="AC88" i="41"/>
  <c r="AD98" i="32"/>
  <c r="X98"/>
  <c r="Y98" s="1"/>
  <c r="Z98" s="1"/>
  <c r="AA98" s="1"/>
  <c r="X88" i="30"/>
  <c r="Y88" s="1"/>
  <c r="AD88"/>
  <c r="X105" i="24"/>
  <c r="Y105" s="1"/>
  <c r="Z105" s="1"/>
  <c r="AA105" s="1"/>
  <c r="AB96" i="25"/>
  <c r="AB87" i="23"/>
  <c r="AC82" i="19"/>
  <c r="AB84" i="18"/>
  <c r="AB84" i="4"/>
  <c r="Y82" i="9"/>
  <c r="Z82" s="1"/>
  <c r="AA82" s="1"/>
  <c r="AB82" s="1"/>
  <c r="AE82"/>
  <c r="AC82" i="8"/>
  <c r="AD77" i="43" l="1"/>
  <c r="X77"/>
  <c r="Y77" s="1"/>
  <c r="Z77" s="1"/>
  <c r="AA77" s="1"/>
  <c r="Y81" i="42"/>
  <c r="Z81" s="1"/>
  <c r="AA81" s="1"/>
  <c r="AE88" i="41"/>
  <c r="Y88"/>
  <c r="AB99" i="32"/>
  <c r="Z88" i="30"/>
  <c r="AA88" s="1"/>
  <c r="AB106" i="24"/>
  <c r="AD96" i="25"/>
  <c r="X96"/>
  <c r="Y96" s="1"/>
  <c r="Z96" s="1"/>
  <c r="AA96" s="1"/>
  <c r="AB97" s="1"/>
  <c r="AD87" i="23"/>
  <c r="X87"/>
  <c r="Y87" s="1"/>
  <c r="Z87" s="1"/>
  <c r="AA87" s="1"/>
  <c r="Y82" i="19"/>
  <c r="Z82" s="1"/>
  <c r="AA82" s="1"/>
  <c r="AB82" s="1"/>
  <c r="X84" i="18"/>
  <c r="Y84" s="1"/>
  <c r="Z84" s="1"/>
  <c r="AA84" s="1"/>
  <c r="AE82" i="19"/>
  <c r="AD84" i="18"/>
  <c r="AD84" i="4"/>
  <c r="X84"/>
  <c r="Y82" i="8"/>
  <c r="Z82" s="1"/>
  <c r="AA82" s="1"/>
  <c r="AB82" s="1"/>
  <c r="AC83" i="9"/>
  <c r="AE82" i="8"/>
  <c r="AB78" i="43" l="1"/>
  <c r="AB82" i="42"/>
  <c r="Z88" i="41"/>
  <c r="AA88" s="1"/>
  <c r="AB88" s="1"/>
  <c r="AD99" i="32"/>
  <c r="X99"/>
  <c r="AB89" i="30"/>
  <c r="X89" s="1"/>
  <c r="Y89" s="1"/>
  <c r="Z89" s="1"/>
  <c r="AA89" s="1"/>
  <c r="X106" i="24"/>
  <c r="Y106" s="1"/>
  <c r="Z106" s="1"/>
  <c r="AA106" s="1"/>
  <c r="AD106"/>
  <c r="AD97" i="25"/>
  <c r="X97"/>
  <c r="Y97" s="1"/>
  <c r="Z97" s="1"/>
  <c r="AA97" s="1"/>
  <c r="AB88" i="23"/>
  <c r="AC83" i="19"/>
  <c r="AB85" i="18"/>
  <c r="Y84" i="4"/>
  <c r="Z84" s="1"/>
  <c r="AA84" s="1"/>
  <c r="Y83" i="9"/>
  <c r="Z83" s="1"/>
  <c r="AA83" s="1"/>
  <c r="AB83" s="1"/>
  <c r="AE83"/>
  <c r="AD78" i="43" l="1"/>
  <c r="AF78" s="1"/>
  <c r="X78"/>
  <c r="Y78" s="1"/>
  <c r="Z78" s="1"/>
  <c r="AA78" s="1"/>
  <c r="AD82" i="42"/>
  <c r="X82"/>
  <c r="AC89" i="41"/>
  <c r="Y99" i="32"/>
  <c r="Z99" s="1"/>
  <c r="AA99" s="1"/>
  <c r="AD89" i="30"/>
  <c r="AB90"/>
  <c r="AB107" i="24"/>
  <c r="AD107" s="1"/>
  <c r="AB98" i="25"/>
  <c r="X98" s="1"/>
  <c r="Y98" s="1"/>
  <c r="Z98" s="1"/>
  <c r="AA98" s="1"/>
  <c r="AD88" i="23"/>
  <c r="X88"/>
  <c r="X85" i="18"/>
  <c r="Y85" s="1"/>
  <c r="Z85" s="1"/>
  <c r="AA85" s="1"/>
  <c r="AD85"/>
  <c r="AB85" i="4"/>
  <c r="AC83" i="8"/>
  <c r="AB79" i="43" l="1"/>
  <c r="Y82" i="42"/>
  <c r="Z82" s="1"/>
  <c r="AA82" s="1"/>
  <c r="AE89" i="41"/>
  <c r="Y89"/>
  <c r="Z89" s="1"/>
  <c r="AA89" s="1"/>
  <c r="AB89" s="1"/>
  <c r="AB100" i="32"/>
  <c r="X90" i="30"/>
  <c r="Y90" s="1"/>
  <c r="AD90"/>
  <c r="X107" i="24"/>
  <c r="Y107" s="1"/>
  <c r="Z107" s="1"/>
  <c r="AA107" s="1"/>
  <c r="AD98" i="25"/>
  <c r="AB99"/>
  <c r="AD99" s="1"/>
  <c r="Y88" i="23"/>
  <c r="Z88" s="1"/>
  <c r="AA88" s="1"/>
  <c r="Y83" i="19"/>
  <c r="AE83"/>
  <c r="AB86" i="18"/>
  <c r="AD85" i="4"/>
  <c r="X85"/>
  <c r="Y85" s="1"/>
  <c r="Z85" s="1"/>
  <c r="AA85" s="1"/>
  <c r="Y83" i="8"/>
  <c r="Z83" s="1"/>
  <c r="AA83" s="1"/>
  <c r="AB83" s="1"/>
  <c r="AC84" i="9"/>
  <c r="AE83" i="8"/>
  <c r="AD79" i="43" l="1"/>
  <c r="X79"/>
  <c r="AB83" i="42"/>
  <c r="AC90" i="41"/>
  <c r="AD100" i="32"/>
  <c r="X100"/>
  <c r="Y100" s="1"/>
  <c r="Z100" s="1"/>
  <c r="AA100" s="1"/>
  <c r="Z90" i="30"/>
  <c r="AA90" s="1"/>
  <c r="AB108" i="24"/>
  <c r="X108" s="1"/>
  <c r="Y108" s="1"/>
  <c r="X99" i="25"/>
  <c r="Y99" s="1"/>
  <c r="Z99" s="1"/>
  <c r="AA99" s="1"/>
  <c r="AB89" i="23"/>
  <c r="Z83" i="19"/>
  <c r="AA83" s="1"/>
  <c r="AB83" s="1"/>
  <c r="X86" i="18"/>
  <c r="Y86" s="1"/>
  <c r="Z86" s="1"/>
  <c r="AA86" s="1"/>
  <c r="AD86"/>
  <c r="AB86" i="4"/>
  <c r="Y84" i="9"/>
  <c r="Z84" s="1"/>
  <c r="AA84" s="1"/>
  <c r="AB84" s="1"/>
  <c r="AE84"/>
  <c r="Y79" i="43" l="1"/>
  <c r="Z79" s="1"/>
  <c r="AA79" s="1"/>
  <c r="AD83" i="42"/>
  <c r="X83"/>
  <c r="AE90" i="41"/>
  <c r="AG90" s="1"/>
  <c r="Y90"/>
  <c r="Z90" s="1"/>
  <c r="AB101" i="32"/>
  <c r="AB91" i="30"/>
  <c r="X91" s="1"/>
  <c r="Y91" s="1"/>
  <c r="AD108" i="24"/>
  <c r="Z108"/>
  <c r="AA108" s="1"/>
  <c r="AB100" i="25"/>
  <c r="X100" s="1"/>
  <c r="Y100" s="1"/>
  <c r="Z100" s="1"/>
  <c r="AD89" i="23"/>
  <c r="X89"/>
  <c r="Y89" s="1"/>
  <c r="Z89" s="1"/>
  <c r="AA89" s="1"/>
  <c r="AC84" i="19"/>
  <c r="AD86" i="4"/>
  <c r="X86"/>
  <c r="AC85" i="9"/>
  <c r="AC84" i="8"/>
  <c r="AB80" i="43" l="1"/>
  <c r="Y83" i="42"/>
  <c r="Z83" s="1"/>
  <c r="AA83" s="1"/>
  <c r="AA90" i="41"/>
  <c r="AB90" s="1"/>
  <c r="AC91" s="1"/>
  <c r="AD101" i="32"/>
  <c r="X101"/>
  <c r="AD91" i="30"/>
  <c r="Z91"/>
  <c r="AA91" s="1"/>
  <c r="AB109" i="24"/>
  <c r="AD100" i="25"/>
  <c r="AA100"/>
  <c r="AB101" s="1"/>
  <c r="AB90" i="23"/>
  <c r="Y84" i="19"/>
  <c r="Z84" s="1"/>
  <c r="AA84" s="1"/>
  <c r="AB84" s="1"/>
  <c r="AE84"/>
  <c r="AB87" i="18"/>
  <c r="Y86" i="4"/>
  <c r="Z86" s="1"/>
  <c r="AA86" s="1"/>
  <c r="Y85" i="9"/>
  <c r="Z85" s="1"/>
  <c r="AA85" s="1"/>
  <c r="AB85" s="1"/>
  <c r="Y84" i="8"/>
  <c r="Z84" s="1"/>
  <c r="AA84" s="1"/>
  <c r="AB84" s="1"/>
  <c r="AE85" i="9"/>
  <c r="AE84" i="8"/>
  <c r="AD80" i="43" l="1"/>
  <c r="X80"/>
  <c r="AB84" i="42"/>
  <c r="AE91" i="41"/>
  <c r="Y91"/>
  <c r="Y101" i="32"/>
  <c r="Z101" s="1"/>
  <c r="AA101" s="1"/>
  <c r="AB92" i="30"/>
  <c r="X92" s="1"/>
  <c r="Y92" s="1"/>
  <c r="AD109" i="24"/>
  <c r="X109"/>
  <c r="Y109" s="1"/>
  <c r="Z109" s="1"/>
  <c r="AA109" s="1"/>
  <c r="AD101" i="25"/>
  <c r="X101"/>
  <c r="AD90" i="23"/>
  <c r="AF90" s="1"/>
  <c r="X90"/>
  <c r="AC85" i="19"/>
  <c r="X87" i="18"/>
  <c r="Y87" s="1"/>
  <c r="Z87" s="1"/>
  <c r="AA87" s="1"/>
  <c r="AD87"/>
  <c r="AB87" i="4"/>
  <c r="AC85" i="8"/>
  <c r="Y80" i="43" l="1"/>
  <c r="Z80" s="1"/>
  <c r="AA80" s="1"/>
  <c r="AD84" i="42"/>
  <c r="X84"/>
  <c r="Z91" i="41"/>
  <c r="AA91" s="1"/>
  <c r="AB91" s="1"/>
  <c r="AB102" i="32"/>
  <c r="AD92" i="30"/>
  <c r="Z92"/>
  <c r="AA92" s="1"/>
  <c r="AB110" i="24"/>
  <c r="AD110" s="1"/>
  <c r="Y101" i="25"/>
  <c r="Z101" s="1"/>
  <c r="AA101" s="1"/>
  <c r="Y90" i="23"/>
  <c r="Z90" s="1"/>
  <c r="AA90" s="1"/>
  <c r="AB88" i="18"/>
  <c r="AD87" i="4"/>
  <c r="X87"/>
  <c r="Y87" s="1"/>
  <c r="Z87" s="1"/>
  <c r="AA87" s="1"/>
  <c r="Y85" i="8"/>
  <c r="Z85" s="1"/>
  <c r="AA85" s="1"/>
  <c r="AB85" s="1"/>
  <c r="AC86" i="9"/>
  <c r="AE85" i="8"/>
  <c r="AB81" i="43" l="1"/>
  <c r="Y84" i="42"/>
  <c r="Z84" s="1"/>
  <c r="AA84" s="1"/>
  <c r="AC92" i="41"/>
  <c r="AD102" i="32"/>
  <c r="AF102" s="1"/>
  <c r="X102"/>
  <c r="Y102" s="1"/>
  <c r="Z102" s="1"/>
  <c r="AA102" s="1"/>
  <c r="AB93" i="30"/>
  <c r="X93" s="1"/>
  <c r="Y93" s="1"/>
  <c r="Z93" s="1"/>
  <c r="AA93" s="1"/>
  <c r="X110" i="24"/>
  <c r="Y110" s="1"/>
  <c r="Z110" s="1"/>
  <c r="AA110" s="1"/>
  <c r="AB102" i="25"/>
  <c r="AB91" i="23"/>
  <c r="Y85" i="19"/>
  <c r="X88" i="18"/>
  <c r="Y88" s="1"/>
  <c r="Z88" s="1"/>
  <c r="AA88" s="1"/>
  <c r="AE85" i="19"/>
  <c r="AD88" i="18"/>
  <c r="AB88" i="4"/>
  <c r="Y86" i="9"/>
  <c r="Z86" s="1"/>
  <c r="AA86" s="1"/>
  <c r="AB86" s="1"/>
  <c r="AE86"/>
  <c r="AD81" i="43" l="1"/>
  <c r="X81"/>
  <c r="AB85" i="42"/>
  <c r="AE92" i="41"/>
  <c r="Y92"/>
  <c r="Z92" s="1"/>
  <c r="AA92" s="1"/>
  <c r="AB92" s="1"/>
  <c r="AB103" i="32"/>
  <c r="AD93" i="30"/>
  <c r="AB94"/>
  <c r="AB111" i="24"/>
  <c r="AD111" s="1"/>
  <c r="AD102" i="25"/>
  <c r="AF102" s="1"/>
  <c r="X102"/>
  <c r="Y102" s="1"/>
  <c r="Z102" s="1"/>
  <c r="AA102" s="1"/>
  <c r="AD91" i="23"/>
  <c r="X91"/>
  <c r="Y91" s="1"/>
  <c r="Z91" s="1"/>
  <c r="AA91" s="1"/>
  <c r="Z85" i="19"/>
  <c r="AA85" s="1"/>
  <c r="AB85" s="1"/>
  <c r="AB89" i="18"/>
  <c r="AD88" i="4"/>
  <c r="X88"/>
  <c r="AC86" i="8"/>
  <c r="Y81" i="43" l="1"/>
  <c r="Z81" s="1"/>
  <c r="AA81" s="1"/>
  <c r="AD85" i="42"/>
  <c r="X85"/>
  <c r="AC93" i="41"/>
  <c r="AD103" i="32"/>
  <c r="X103"/>
  <c r="Y103" s="1"/>
  <c r="Z103" s="1"/>
  <c r="AA103" s="1"/>
  <c r="X94" i="30"/>
  <c r="Y94" s="1"/>
  <c r="AD94"/>
  <c r="X111" i="24"/>
  <c r="Y111" s="1"/>
  <c r="Z111" s="1"/>
  <c r="AA111" s="1"/>
  <c r="AB103" i="25"/>
  <c r="AB92" i="23"/>
  <c r="AC86" i="19"/>
  <c r="X89" i="18"/>
  <c r="Y89" s="1"/>
  <c r="Z89" s="1"/>
  <c r="AA89" s="1"/>
  <c r="AD89"/>
  <c r="Y88" i="4"/>
  <c r="Z88" s="1"/>
  <c r="AA88" s="1"/>
  <c r="Y86" i="8"/>
  <c r="Z86" s="1"/>
  <c r="AA86" s="1"/>
  <c r="AB86" s="1"/>
  <c r="AC87" i="9"/>
  <c r="AE87" s="1"/>
  <c r="AE86" i="8"/>
  <c r="AB82" i="43" l="1"/>
  <c r="Y85" i="42"/>
  <c r="Z85" s="1"/>
  <c r="AA85" s="1"/>
  <c r="AE93" i="41"/>
  <c r="Y93"/>
  <c r="Z93" s="1"/>
  <c r="AB104" i="32"/>
  <c r="Z94" i="30"/>
  <c r="AA94" s="1"/>
  <c r="AB95" s="1"/>
  <c r="AB112" i="24"/>
  <c r="AD103" i="25"/>
  <c r="X103"/>
  <c r="AD92" i="23"/>
  <c r="X92"/>
  <c r="Y86" i="19"/>
  <c r="Z86" s="1"/>
  <c r="AA86" s="1"/>
  <c r="AB86" s="1"/>
  <c r="AE86"/>
  <c r="AB90" i="18"/>
  <c r="AB89" i="4"/>
  <c r="Y87" i="9"/>
  <c r="Z87" s="1"/>
  <c r="AA87" s="1"/>
  <c r="AB87" s="1"/>
  <c r="AC87" i="8"/>
  <c r="AD82" i="43" l="1"/>
  <c r="X82"/>
  <c r="AB86" i="42"/>
  <c r="AA93" i="41"/>
  <c r="AB93" s="1"/>
  <c r="AD104" i="32"/>
  <c r="X104"/>
  <c r="X95" i="30"/>
  <c r="Y95" s="1"/>
  <c r="Z95" s="1"/>
  <c r="AA95" s="1"/>
  <c r="AD95"/>
  <c r="X112" i="24"/>
  <c r="Y112" s="1"/>
  <c r="Z112" s="1"/>
  <c r="AA112" s="1"/>
  <c r="AD112"/>
  <c r="Y103" i="25"/>
  <c r="Z103" s="1"/>
  <c r="AA103" s="1"/>
  <c r="Y92" i="23"/>
  <c r="Z92" s="1"/>
  <c r="AA92" s="1"/>
  <c r="AC87" i="19"/>
  <c r="X90" i="18"/>
  <c r="Y90" s="1"/>
  <c r="Z90" s="1"/>
  <c r="AA90" s="1"/>
  <c r="AD90"/>
  <c r="AF90" s="1"/>
  <c r="AD89" i="4"/>
  <c r="X89"/>
  <c r="Y89" s="1"/>
  <c r="Z89" s="1"/>
  <c r="AA89" s="1"/>
  <c r="AC88" i="9"/>
  <c r="Y87" i="8"/>
  <c r="Z87" s="1"/>
  <c r="AA87" s="1"/>
  <c r="AB87" s="1"/>
  <c r="AE87"/>
  <c r="Y82" i="43" l="1"/>
  <c r="Z82" s="1"/>
  <c r="AA82" s="1"/>
  <c r="AD86" i="42"/>
  <c r="X86"/>
  <c r="AC94" i="41"/>
  <c r="AE94" s="1"/>
  <c r="Y104" i="32"/>
  <c r="Z104" s="1"/>
  <c r="AA104" s="1"/>
  <c r="AB96" i="30"/>
  <c r="AB113" i="24"/>
  <c r="AB104" i="25"/>
  <c r="AB93" i="23"/>
  <c r="AB91" i="18"/>
  <c r="AB90" i="4"/>
  <c r="Y88" i="9"/>
  <c r="Z88" s="1"/>
  <c r="AA88" s="1"/>
  <c r="AE88"/>
  <c r="AB83" i="43" l="1"/>
  <c r="Y86" i="42"/>
  <c r="Z86" s="1"/>
  <c r="AA86" s="1"/>
  <c r="Y94" i="41"/>
  <c r="Z94" s="1"/>
  <c r="AA94" s="1"/>
  <c r="AB94" s="1"/>
  <c r="AB105" i="32"/>
  <c r="X96" i="30"/>
  <c r="Y96" s="1"/>
  <c r="AD96"/>
  <c r="AD113" i="24"/>
  <c r="X113"/>
  <c r="Y113" s="1"/>
  <c r="Z113" s="1"/>
  <c r="AA113" s="1"/>
  <c r="AD104" i="25"/>
  <c r="X104"/>
  <c r="Y104" s="1"/>
  <c r="Z104" s="1"/>
  <c r="AA104" s="1"/>
  <c r="AD93" i="23"/>
  <c r="X93"/>
  <c r="Y93" s="1"/>
  <c r="Z93" s="1"/>
  <c r="AA93" s="1"/>
  <c r="Y87" i="19"/>
  <c r="X91" i="18"/>
  <c r="Y91" s="1"/>
  <c r="Z91" s="1"/>
  <c r="AA91" s="1"/>
  <c r="AE87" i="19"/>
  <c r="AD91" i="18"/>
  <c r="AD90" i="4"/>
  <c r="AF90" s="1"/>
  <c r="X90"/>
  <c r="AB88" i="9"/>
  <c r="AC89" s="1"/>
  <c r="AC88" i="8"/>
  <c r="AD83" i="43" l="1"/>
  <c r="X83"/>
  <c r="AB87" i="42"/>
  <c r="AC95" i="41"/>
  <c r="AD105" i="32"/>
  <c r="X105"/>
  <c r="Y105" s="1"/>
  <c r="Z105" s="1"/>
  <c r="AA105" s="1"/>
  <c r="Z96" i="30"/>
  <c r="AA96" s="1"/>
  <c r="AB114" i="24"/>
  <c r="AB105" i="25"/>
  <c r="AD105" s="1"/>
  <c r="AB94" i="23"/>
  <c r="Z87" i="19"/>
  <c r="AA87" s="1"/>
  <c r="AB87" s="1"/>
  <c r="AB92" i="18"/>
  <c r="Y90" i="4"/>
  <c r="Z90" s="1"/>
  <c r="AA90" s="1"/>
  <c r="AE89" i="9"/>
  <c r="Y89"/>
  <c r="Z89" s="1"/>
  <c r="AA89" s="1"/>
  <c r="Y88" i="8"/>
  <c r="Z88" s="1"/>
  <c r="AA88" s="1"/>
  <c r="AB88" s="1"/>
  <c r="AE88"/>
  <c r="Y83" i="43" l="1"/>
  <c r="Z83" s="1"/>
  <c r="AA83" s="1"/>
  <c r="AD87" i="42"/>
  <c r="X87"/>
  <c r="AE95" i="41"/>
  <c r="Y95"/>
  <c r="AB106" i="32"/>
  <c r="AB97" i="30"/>
  <c r="AD97" s="1"/>
  <c r="X114" i="24"/>
  <c r="Y114" s="1"/>
  <c r="Z114" s="1"/>
  <c r="AD114"/>
  <c r="X105" i="25"/>
  <c r="Y105" s="1"/>
  <c r="Z105" s="1"/>
  <c r="AA105" s="1"/>
  <c r="AD94" i="23"/>
  <c r="X94"/>
  <c r="AC88" i="19"/>
  <c r="X92" i="18"/>
  <c r="Y92" s="1"/>
  <c r="Z92" s="1"/>
  <c r="AA92" s="1"/>
  <c r="AD92"/>
  <c r="AB91" i="4"/>
  <c r="AB89" i="9"/>
  <c r="AC90" s="1"/>
  <c r="AC89" i="8"/>
  <c r="AB84" i="43" l="1"/>
  <c r="Y87" i="42"/>
  <c r="Z87" s="1"/>
  <c r="AA87" s="1"/>
  <c r="Z95" i="41"/>
  <c r="AA95" s="1"/>
  <c r="AB95" s="1"/>
  <c r="AD106" i="32"/>
  <c r="X106"/>
  <c r="X97" i="30"/>
  <c r="Y97" s="1"/>
  <c r="Z97" s="1"/>
  <c r="AA97" s="1"/>
  <c r="AA114" i="24"/>
  <c r="AB115" s="1"/>
  <c r="AB106" i="25"/>
  <c r="X106" s="1"/>
  <c r="Y106" s="1"/>
  <c r="Y94" i="23"/>
  <c r="Z94" s="1"/>
  <c r="AA94" s="1"/>
  <c r="Y88" i="19"/>
  <c r="Z88" s="1"/>
  <c r="AA88" s="1"/>
  <c r="AB88" s="1"/>
  <c r="AE88"/>
  <c r="AD91" i="4"/>
  <c r="X91"/>
  <c r="Y91" s="1"/>
  <c r="Z91" s="1"/>
  <c r="AA91" s="1"/>
  <c r="Y90" i="9"/>
  <c r="Z90" s="1"/>
  <c r="AA90" s="1"/>
  <c r="AB90" s="1"/>
  <c r="AE90"/>
  <c r="AG90" s="1"/>
  <c r="Y89" i="8"/>
  <c r="Z89" s="1"/>
  <c r="AA89" s="1"/>
  <c r="AB89" s="1"/>
  <c r="AE89"/>
  <c r="AD84" i="43" l="1"/>
  <c r="X84"/>
  <c r="AB88" i="42"/>
  <c r="AC96" i="41"/>
  <c r="Y106" i="32"/>
  <c r="Z106" s="1"/>
  <c r="AA106" s="1"/>
  <c r="AB98" i="30"/>
  <c r="AD115" i="24"/>
  <c r="X115"/>
  <c r="AD106" i="25"/>
  <c r="Z106"/>
  <c r="AA106" s="1"/>
  <c r="AB95" i="23"/>
  <c r="AC89" i="19"/>
  <c r="AB93" i="18"/>
  <c r="AB92" i="4"/>
  <c r="AC91" i="9"/>
  <c r="Y84" i="43" l="1"/>
  <c r="Z84" s="1"/>
  <c r="AA84" s="1"/>
  <c r="AD88" i="42"/>
  <c r="X88"/>
  <c r="AE96" i="41"/>
  <c r="Y96"/>
  <c r="AB107" i="32"/>
  <c r="X98" i="30"/>
  <c r="Y98" s="1"/>
  <c r="AD98"/>
  <c r="Y115" i="24"/>
  <c r="Z115" s="1"/>
  <c r="AA115" s="1"/>
  <c r="AB107" i="25"/>
  <c r="AD107" s="1"/>
  <c r="AD95" i="23"/>
  <c r="X95"/>
  <c r="Y95" s="1"/>
  <c r="Z95" s="1"/>
  <c r="AA95" s="1"/>
  <c r="Y89" i="19"/>
  <c r="X93" i="18"/>
  <c r="Y93" s="1"/>
  <c r="Z93" s="1"/>
  <c r="AA93" s="1"/>
  <c r="AE89" i="19"/>
  <c r="AD93" i="18"/>
  <c r="AD92" i="4"/>
  <c r="X92"/>
  <c r="Y91" i="9"/>
  <c r="Z91" s="1"/>
  <c r="AA91" s="1"/>
  <c r="AE91"/>
  <c r="AC90" i="8"/>
  <c r="AB85" i="43" l="1"/>
  <c r="Y88" i="42"/>
  <c r="Z88" s="1"/>
  <c r="AA88" s="1"/>
  <c r="Z96" i="41"/>
  <c r="AA96" s="1"/>
  <c r="AB96" s="1"/>
  <c r="AD107" i="32"/>
  <c r="X107"/>
  <c r="Y107" s="1"/>
  <c r="Z107" s="1"/>
  <c r="AA107" s="1"/>
  <c r="Z98" i="30"/>
  <c r="AA98" s="1"/>
  <c r="AB99" s="1"/>
  <c r="AB116" i="24"/>
  <c r="X107" i="25"/>
  <c r="Y107" s="1"/>
  <c r="Z107" s="1"/>
  <c r="AA107" s="1"/>
  <c r="AB96" i="23"/>
  <c r="Z89" i="19"/>
  <c r="AA89" s="1"/>
  <c r="AB89" s="1"/>
  <c r="Y92" i="4"/>
  <c r="Z92" s="1"/>
  <c r="AA92" s="1"/>
  <c r="AB91" i="9"/>
  <c r="AC92" s="1"/>
  <c r="Y90" i="8"/>
  <c r="Z90" s="1"/>
  <c r="AA90" s="1"/>
  <c r="AB90" s="1"/>
  <c r="AE90"/>
  <c r="AG90" s="1"/>
  <c r="AD85" i="43" l="1"/>
  <c r="X85"/>
  <c r="AB89" i="42"/>
  <c r="AC97" i="41"/>
  <c r="AB108" i="32"/>
  <c r="X99" i="30"/>
  <c r="Y99" s="1"/>
  <c r="AD99"/>
  <c r="X116" i="24"/>
  <c r="Y116" s="1"/>
  <c r="Z116" s="1"/>
  <c r="AA116" s="1"/>
  <c r="AD116"/>
  <c r="AB108" i="25"/>
  <c r="AD96" i="23"/>
  <c r="X96"/>
  <c r="AC90" i="19"/>
  <c r="AB94" i="18"/>
  <c r="AB93" i="4"/>
  <c r="AE92" i="9"/>
  <c r="Y92"/>
  <c r="Z92" s="1"/>
  <c r="AA92" s="1"/>
  <c r="AC91" i="8"/>
  <c r="Y85" i="43" l="1"/>
  <c r="Z85" s="1"/>
  <c r="AA85" s="1"/>
  <c r="AD89" i="42"/>
  <c r="X89"/>
  <c r="AE97" i="41"/>
  <c r="Y97"/>
  <c r="Z97" s="1"/>
  <c r="AA97" s="1"/>
  <c r="AB97" s="1"/>
  <c r="AD108" i="32"/>
  <c r="X108"/>
  <c r="Z99" i="30"/>
  <c r="AA99" s="1"/>
  <c r="AB117" i="24"/>
  <c r="AD108" i="25"/>
  <c r="X108"/>
  <c r="Y108" s="1"/>
  <c r="Z108" s="1"/>
  <c r="Y96" i="23"/>
  <c r="Z96" s="1"/>
  <c r="AA96" s="1"/>
  <c r="Y90" i="19"/>
  <c r="Z90" s="1"/>
  <c r="AA90" s="1"/>
  <c r="AB90" s="1"/>
  <c r="X94" i="18"/>
  <c r="Y94" s="1"/>
  <c r="Z94" s="1"/>
  <c r="AA94" s="1"/>
  <c r="AE90" i="19"/>
  <c r="AG90" s="1"/>
  <c r="AD94" i="18"/>
  <c r="AD93" i="4"/>
  <c r="X93"/>
  <c r="Y93" s="1"/>
  <c r="Z93" s="1"/>
  <c r="AA93" s="1"/>
  <c r="AB92" i="9"/>
  <c r="AC93" s="1"/>
  <c r="Y91" i="8"/>
  <c r="Z91" s="1"/>
  <c r="AA91" s="1"/>
  <c r="AB91" s="1"/>
  <c r="AE91"/>
  <c r="AB86" i="43" l="1"/>
  <c r="Y89" i="42"/>
  <c r="Z89" s="1"/>
  <c r="AA89" s="1"/>
  <c r="AC98" i="41"/>
  <c r="Y108" i="32"/>
  <c r="Z108" s="1"/>
  <c r="AA108" s="1"/>
  <c r="AB100" i="30"/>
  <c r="AD117" i="24"/>
  <c r="X117"/>
  <c r="Y117" s="1"/>
  <c r="Z117" s="1"/>
  <c r="AA117" s="1"/>
  <c r="AA108" i="25"/>
  <c r="AB109" s="1"/>
  <c r="AB97" i="23"/>
  <c r="AC91" i="19"/>
  <c r="AB95" i="18"/>
  <c r="AB94" i="4"/>
  <c r="AE93" i="9"/>
  <c r="Y93"/>
  <c r="Z93" s="1"/>
  <c r="AA93" s="1"/>
  <c r="AB93" s="1"/>
  <c r="AC92" i="8"/>
  <c r="AD86" i="43" l="1"/>
  <c r="X86"/>
  <c r="AB90" i="42"/>
  <c r="AE98" i="41"/>
  <c r="Y98"/>
  <c r="Z98" s="1"/>
  <c r="AB109" i="32"/>
  <c r="X100" i="30"/>
  <c r="Y100" s="1"/>
  <c r="Z100" s="1"/>
  <c r="AA100" s="1"/>
  <c r="AD100"/>
  <c r="AB118" i="24"/>
  <c r="AD109" i="25"/>
  <c r="X109"/>
  <c r="AD97" i="23"/>
  <c r="X97"/>
  <c r="X95" i="18"/>
  <c r="Y95" s="1"/>
  <c r="Z95" s="1"/>
  <c r="AA95" s="1"/>
  <c r="AD95"/>
  <c r="AD94" i="4"/>
  <c r="X94"/>
  <c r="AC94" i="9"/>
  <c r="Y92" i="8"/>
  <c r="Z92" s="1"/>
  <c r="AA92" s="1"/>
  <c r="AB92" s="1"/>
  <c r="AE92"/>
  <c r="Y86" i="43" l="1"/>
  <c r="Z86" s="1"/>
  <c r="AA86" s="1"/>
  <c r="AD90" i="42"/>
  <c r="X90"/>
  <c r="AA98" i="41"/>
  <c r="AB98" s="1"/>
  <c r="AD109" i="32"/>
  <c r="X109"/>
  <c r="Y109" s="1"/>
  <c r="Z109" s="1"/>
  <c r="AA109" s="1"/>
  <c r="AB101" i="30"/>
  <c r="AD118" i="24"/>
  <c r="X118"/>
  <c r="Y118" s="1"/>
  <c r="Z118" s="1"/>
  <c r="AA118" s="1"/>
  <c r="Y109" i="25"/>
  <c r="Z109" s="1"/>
  <c r="AA109" s="1"/>
  <c r="Y97" i="23"/>
  <c r="Z97" s="1"/>
  <c r="AA97" s="1"/>
  <c r="Y91" i="19"/>
  <c r="AE91"/>
  <c r="AB96" i="18"/>
  <c r="Y94" i="4"/>
  <c r="Z94" s="1"/>
  <c r="AA94" s="1"/>
  <c r="Y94" i="9"/>
  <c r="Z94" s="1"/>
  <c r="AA94" s="1"/>
  <c r="AB94" s="1"/>
  <c r="AE94"/>
  <c r="AC93" i="8"/>
  <c r="AB87" i="43" l="1"/>
  <c r="Y90" i="42"/>
  <c r="Z90" s="1"/>
  <c r="AA90" s="1"/>
  <c r="AC99" i="41"/>
  <c r="AE99" s="1"/>
  <c r="AB110" i="32"/>
  <c r="X101" i="30"/>
  <c r="Y101" s="1"/>
  <c r="AD101"/>
  <c r="AB119" i="24"/>
  <c r="AB110" i="25"/>
  <c r="AB98" i="23"/>
  <c r="Z91" i="19"/>
  <c r="AA91" s="1"/>
  <c r="AB91" s="1"/>
  <c r="X96" i="18"/>
  <c r="Y96" s="1"/>
  <c r="Z96" s="1"/>
  <c r="AA96" s="1"/>
  <c r="AD96"/>
  <c r="AB95" i="4"/>
  <c r="AC95" i="9"/>
  <c r="Y93" i="8"/>
  <c r="Z93" s="1"/>
  <c r="AA93" s="1"/>
  <c r="AB93" s="1"/>
  <c r="AE93"/>
  <c r="AD87" i="43" l="1"/>
  <c r="X87"/>
  <c r="AB91" i="42"/>
  <c r="Y99" i="41"/>
  <c r="Z99" s="1"/>
  <c r="AA99" s="1"/>
  <c r="AB99" s="1"/>
  <c r="AD110" i="32"/>
  <c r="X110"/>
  <c r="Z101" i="30"/>
  <c r="AA101" s="1"/>
  <c r="AD119" i="24"/>
  <c r="X119"/>
  <c r="Y119" s="1"/>
  <c r="Z119" s="1"/>
  <c r="AA119" s="1"/>
  <c r="AD110" i="25"/>
  <c r="X110"/>
  <c r="Y110" s="1"/>
  <c r="Z110" s="1"/>
  <c r="AD98" i="23"/>
  <c r="X98"/>
  <c r="Y98" s="1"/>
  <c r="Z98" s="1"/>
  <c r="AA98" s="1"/>
  <c r="AC92" i="19"/>
  <c r="AB97" i="18"/>
  <c r="AD95" i="4"/>
  <c r="X95"/>
  <c r="Y95" s="1"/>
  <c r="Z95" s="1"/>
  <c r="AA95" s="1"/>
  <c r="Y95" i="9"/>
  <c r="Z95" s="1"/>
  <c r="AA95" s="1"/>
  <c r="AE95"/>
  <c r="Y87" i="43" l="1"/>
  <c r="Z87" s="1"/>
  <c r="AA87" s="1"/>
  <c r="AD91" i="42"/>
  <c r="X91"/>
  <c r="AC100" i="41"/>
  <c r="Y110" i="32"/>
  <c r="Z110" s="1"/>
  <c r="AA110" s="1"/>
  <c r="AB102" i="30"/>
  <c r="X102" s="1"/>
  <c r="Y102" s="1"/>
  <c r="AB120" i="24"/>
  <c r="AA110" i="25"/>
  <c r="AB111" s="1"/>
  <c r="AB99" i="23"/>
  <c r="Y92" i="19"/>
  <c r="Z92" s="1"/>
  <c r="AA92" s="1"/>
  <c r="AB92" s="1"/>
  <c r="X97" i="18"/>
  <c r="Y97" s="1"/>
  <c r="Z97" s="1"/>
  <c r="AA97" s="1"/>
  <c r="AE92" i="19"/>
  <c r="AD97" i="18"/>
  <c r="AB96" i="4"/>
  <c r="AB95" i="9"/>
  <c r="AC96" s="1"/>
  <c r="AE96" s="1"/>
  <c r="AC94" i="8"/>
  <c r="AB88" i="43" l="1"/>
  <c r="Y91" i="42"/>
  <c r="Z91" s="1"/>
  <c r="AA91" s="1"/>
  <c r="AE100" i="41"/>
  <c r="Y100"/>
  <c r="AB111" i="32"/>
  <c r="AD102" i="30"/>
  <c r="AF102" s="1"/>
  <c r="Z102"/>
  <c r="AA102" s="1"/>
  <c r="AD120" i="24"/>
  <c r="X120"/>
  <c r="Y120" s="1"/>
  <c r="Z120" s="1"/>
  <c r="AD111" i="25"/>
  <c r="X111"/>
  <c r="Y111" s="1"/>
  <c r="Z111" s="1"/>
  <c r="AA111" s="1"/>
  <c r="AD99" i="23"/>
  <c r="X99"/>
  <c r="AC93" i="19"/>
  <c r="AB98" i="18"/>
  <c r="AD98" s="1"/>
  <c r="AD96" i="4"/>
  <c r="X96"/>
  <c r="Y96" i="9"/>
  <c r="Z96" s="1"/>
  <c r="AA96" s="1"/>
  <c r="Y94" i="8"/>
  <c r="Z94" s="1"/>
  <c r="AA94" s="1"/>
  <c r="AB94" s="1"/>
  <c r="AE94"/>
  <c r="AD88" i="43" l="1"/>
  <c r="X88"/>
  <c r="AB92" i="42"/>
  <c r="Z100" i="41"/>
  <c r="AA100" s="1"/>
  <c r="AB100" s="1"/>
  <c r="AD111" i="32"/>
  <c r="X111"/>
  <c r="Y111" s="1"/>
  <c r="Z111" s="1"/>
  <c r="AA111" s="1"/>
  <c r="AB103" i="30"/>
  <c r="AA120" i="24"/>
  <c r="AB121" s="1"/>
  <c r="AB112" i="25"/>
  <c r="Y99" i="23"/>
  <c r="Z99" s="1"/>
  <c r="AA99" s="1"/>
  <c r="X98" i="18"/>
  <c r="Y98" s="1"/>
  <c r="Z98" s="1"/>
  <c r="AA98" s="1"/>
  <c r="Y96" i="4"/>
  <c r="Z96" s="1"/>
  <c r="AA96" s="1"/>
  <c r="AB96" i="9"/>
  <c r="AC97" s="1"/>
  <c r="AC95" i="8"/>
  <c r="Y88" i="43" l="1"/>
  <c r="Z88" s="1"/>
  <c r="AA88" s="1"/>
  <c r="AD92" i="42"/>
  <c r="X92"/>
  <c r="AC101" i="41"/>
  <c r="AB112" i="32"/>
  <c r="X103" i="30"/>
  <c r="Y103" s="1"/>
  <c r="AD103"/>
  <c r="AD121" i="24"/>
  <c r="X121"/>
  <c r="Y121" s="1"/>
  <c r="X112" i="25"/>
  <c r="Y112" s="1"/>
  <c r="Z112" s="1"/>
  <c r="AA112" s="1"/>
  <c r="AD112"/>
  <c r="AB100" i="23"/>
  <c r="Y93" i="19"/>
  <c r="AE93"/>
  <c r="AB99" i="18"/>
  <c r="AB97" i="4"/>
  <c r="Y97" i="9"/>
  <c r="Z97" s="1"/>
  <c r="AA97" s="1"/>
  <c r="AE97"/>
  <c r="Y95" i="8"/>
  <c r="Z95" s="1"/>
  <c r="AA95" s="1"/>
  <c r="AB95" s="1"/>
  <c r="AE95"/>
  <c r="AB89" i="43" l="1"/>
  <c r="Y92" i="42"/>
  <c r="Z92" s="1"/>
  <c r="AA92" s="1"/>
  <c r="AE101" i="41"/>
  <c r="Y101"/>
  <c r="Z101" s="1"/>
  <c r="AA101" s="1"/>
  <c r="AB101" s="1"/>
  <c r="AD112" i="32"/>
  <c r="X112"/>
  <c r="Z103" i="30"/>
  <c r="AA103" s="1"/>
  <c r="Z121" i="24"/>
  <c r="AA121" s="1"/>
  <c r="AB113" i="25"/>
  <c r="AD100" i="23"/>
  <c r="X100"/>
  <c r="Y100" s="1"/>
  <c r="Z100" s="1"/>
  <c r="AA100" s="1"/>
  <c r="Z93" i="19"/>
  <c r="AA93" s="1"/>
  <c r="AB93" s="1"/>
  <c r="X99" i="18"/>
  <c r="Y99" s="1"/>
  <c r="Z99" s="1"/>
  <c r="AA99" s="1"/>
  <c r="AD99"/>
  <c r="AD97" i="4"/>
  <c r="X97"/>
  <c r="AB97" i="9"/>
  <c r="AC98" s="1"/>
  <c r="AD89" i="43" l="1"/>
  <c r="X89"/>
  <c r="Y89" s="1"/>
  <c r="AB93" i="42"/>
  <c r="AC102" i="41"/>
  <c r="Y112" i="32"/>
  <c r="Z112" s="1"/>
  <c r="AA112" s="1"/>
  <c r="AB104" i="30"/>
  <c r="AB122" i="24"/>
  <c r="AD113" i="25"/>
  <c r="X113"/>
  <c r="Y113" s="1"/>
  <c r="Z113" s="1"/>
  <c r="AA113" s="1"/>
  <c r="AB101" i="23"/>
  <c r="AC94" i="19"/>
  <c r="AB100" i="18"/>
  <c r="Y97" i="4"/>
  <c r="Z97" s="1"/>
  <c r="AA97" s="1"/>
  <c r="Y98" i="9"/>
  <c r="Z98" s="1"/>
  <c r="AA98" s="1"/>
  <c r="AB98" s="1"/>
  <c r="AE98"/>
  <c r="AC96" i="8"/>
  <c r="Z89" i="43" l="1"/>
  <c r="AA89" s="1"/>
  <c r="AD93" i="42"/>
  <c r="X93"/>
  <c r="AE102" i="41"/>
  <c r="AG102" s="1"/>
  <c r="Y102"/>
  <c r="Z102" s="1"/>
  <c r="AB113" i="32"/>
  <c r="AD104" i="30"/>
  <c r="X104"/>
  <c r="Y104" s="1"/>
  <c r="AD122" i="24"/>
  <c r="X122"/>
  <c r="Y122" s="1"/>
  <c r="Z122" s="1"/>
  <c r="AA122" s="1"/>
  <c r="AB114" i="25"/>
  <c r="AD101" i="23"/>
  <c r="X101"/>
  <c r="Y94" i="19"/>
  <c r="Z94" s="1"/>
  <c r="AA94" s="1"/>
  <c r="AB94" s="1"/>
  <c r="X100" i="18"/>
  <c r="Y100" s="1"/>
  <c r="Z100" s="1"/>
  <c r="AA100" s="1"/>
  <c r="AE94" i="19"/>
  <c r="AD100" i="18"/>
  <c r="AB98" i="4"/>
  <c r="Y96" i="8"/>
  <c r="Z96" s="1"/>
  <c r="AA96" s="1"/>
  <c r="AB96" s="1"/>
  <c r="AC99" i="9"/>
  <c r="AE96" i="8"/>
  <c r="AB90" i="43" l="1"/>
  <c r="AD90" s="1"/>
  <c r="AF90" s="1"/>
  <c r="Y93" i="42"/>
  <c r="Z93" s="1"/>
  <c r="AA93" s="1"/>
  <c r="AA102" i="41"/>
  <c r="AB102" s="1"/>
  <c r="X113" i="32"/>
  <c r="AD113"/>
  <c r="Z104" i="30"/>
  <c r="AA104" s="1"/>
  <c r="AB123" i="24"/>
  <c r="X114" i="25"/>
  <c r="Y114" s="1"/>
  <c r="Z114" s="1"/>
  <c r="AA114" s="1"/>
  <c r="AB115" s="1"/>
  <c r="AD114"/>
  <c r="Y101" i="23"/>
  <c r="Z101" s="1"/>
  <c r="AA101" s="1"/>
  <c r="AC95" i="19"/>
  <c r="AB101" i="18"/>
  <c r="AD98" i="4"/>
  <c r="X98"/>
  <c r="Y98" s="1"/>
  <c r="Z98" s="1"/>
  <c r="AA98" s="1"/>
  <c r="Y99" i="9"/>
  <c r="Z99" s="1"/>
  <c r="AA99" s="1"/>
  <c r="AB99" s="1"/>
  <c r="AE99"/>
  <c r="X90" i="43" l="1"/>
  <c r="Y90" s="1"/>
  <c r="Z90" s="1"/>
  <c r="AA90" s="1"/>
  <c r="AB94" i="42"/>
  <c r="AC103" i="41"/>
  <c r="Y113" i="32"/>
  <c r="Z113" s="1"/>
  <c r="AA113" s="1"/>
  <c r="AB114" s="1"/>
  <c r="AB105" i="30"/>
  <c r="AD105" s="1"/>
  <c r="X123" i="24"/>
  <c r="Y123" s="1"/>
  <c r="Z123" s="1"/>
  <c r="AA123" s="1"/>
  <c r="AD123"/>
  <c r="AD115" i="25"/>
  <c r="X115"/>
  <c r="Y115" s="1"/>
  <c r="Z115" s="1"/>
  <c r="AA115" s="1"/>
  <c r="AB102" i="23"/>
  <c r="X101" i="18"/>
  <c r="Y101" s="1"/>
  <c r="Z101" s="1"/>
  <c r="AA101" s="1"/>
  <c r="AD101"/>
  <c r="AB99" i="4"/>
  <c r="AC100" i="9"/>
  <c r="AC97" i="8"/>
  <c r="AB91" i="43" l="1"/>
  <c r="AD94" i="42"/>
  <c r="X94"/>
  <c r="AE103" i="41"/>
  <c r="Y103"/>
  <c r="Z103" s="1"/>
  <c r="AA103" s="1"/>
  <c r="AB103" s="1"/>
  <c r="X114" i="32"/>
  <c r="Y114" s="1"/>
  <c r="AD114"/>
  <c r="X105" i="30"/>
  <c r="Y105" s="1"/>
  <c r="Z105" s="1"/>
  <c r="AA105" s="1"/>
  <c r="AB124" i="24"/>
  <c r="AD124" s="1"/>
  <c r="AB116" i="25"/>
  <c r="AD102" i="23"/>
  <c r="AF102" s="1"/>
  <c r="X102"/>
  <c r="Y102" s="1"/>
  <c r="Z102" s="1"/>
  <c r="AA102" s="1"/>
  <c r="Y95" i="19"/>
  <c r="AE95"/>
  <c r="AB102" i="18"/>
  <c r="AD99" i="4"/>
  <c r="X99"/>
  <c r="Y100" i="9"/>
  <c r="Z100" s="1"/>
  <c r="AA100" s="1"/>
  <c r="AB100" s="1"/>
  <c r="Y97" i="8"/>
  <c r="Z97" s="1"/>
  <c r="AA97" s="1"/>
  <c r="AB97" s="1"/>
  <c r="AE100" i="9"/>
  <c r="AE97" i="8"/>
  <c r="AD91" i="43" l="1"/>
  <c r="X91"/>
  <c r="Y91" s="1"/>
  <c r="Z91" s="1"/>
  <c r="AA91" s="1"/>
  <c r="Y94" i="42"/>
  <c r="Z94" s="1"/>
  <c r="AA94" s="1"/>
  <c r="AC104" i="41"/>
  <c r="Z114" i="32"/>
  <c r="AA114" s="1"/>
  <c r="AB106" i="30"/>
  <c r="X124" i="24"/>
  <c r="Y124" s="1"/>
  <c r="Z124" s="1"/>
  <c r="AA124" s="1"/>
  <c r="AD116" i="25"/>
  <c r="X116"/>
  <c r="Y116" s="1"/>
  <c r="Z116" s="1"/>
  <c r="AA116" s="1"/>
  <c r="AB103" i="23"/>
  <c r="Z95" i="19"/>
  <c r="AA95" s="1"/>
  <c r="AB95" s="1"/>
  <c r="X102" i="18"/>
  <c r="Y102" s="1"/>
  <c r="Z102" s="1"/>
  <c r="AA102" s="1"/>
  <c r="AD102"/>
  <c r="AF102" s="1"/>
  <c r="Y99" i="4"/>
  <c r="Z99" s="1"/>
  <c r="AA99" s="1"/>
  <c r="AC101" i="9"/>
  <c r="AC98" i="8"/>
  <c r="AB92" i="43" l="1"/>
  <c r="AB95" i="42"/>
  <c r="AE104" i="41"/>
  <c r="Y104"/>
  <c r="Z104" s="1"/>
  <c r="AA104" s="1"/>
  <c r="AB104" s="1"/>
  <c r="AB115" i="32"/>
  <c r="AD115" s="1"/>
  <c r="AD106" i="30"/>
  <c r="X106"/>
  <c r="AB125" i="24"/>
  <c r="AD125" s="1"/>
  <c r="AB117" i="25"/>
  <c r="AD103" i="23"/>
  <c r="X103"/>
  <c r="AC96" i="19"/>
  <c r="AE96" s="1"/>
  <c r="AB103" i="18"/>
  <c r="AB100" i="4"/>
  <c r="Y101" i="9"/>
  <c r="Z101" s="1"/>
  <c r="AA101" s="1"/>
  <c r="AB101" s="1"/>
  <c r="Y98" i="8"/>
  <c r="Z98" s="1"/>
  <c r="AA98" s="1"/>
  <c r="AB98" s="1"/>
  <c r="AE101" i="9"/>
  <c r="AE98" i="8"/>
  <c r="AD92" i="43" l="1"/>
  <c r="X92"/>
  <c r="AD95" i="42"/>
  <c r="X95"/>
  <c r="AC105" i="41"/>
  <c r="X115" i="32"/>
  <c r="Y115" s="1"/>
  <c r="Z115" s="1"/>
  <c r="AA115" s="1"/>
  <c r="Y106" i="30"/>
  <c r="Z106" s="1"/>
  <c r="AA106" s="1"/>
  <c r="X125" i="24"/>
  <c r="Y125" s="1"/>
  <c r="Z125" s="1"/>
  <c r="AA125" s="1"/>
  <c r="X117" i="25"/>
  <c r="Y117" s="1"/>
  <c r="Z117" s="1"/>
  <c r="AA117" s="1"/>
  <c r="AD117"/>
  <c r="Y103" i="23"/>
  <c r="Z103" s="1"/>
  <c r="AA103" s="1"/>
  <c r="Y96" i="19"/>
  <c r="Z96" s="1"/>
  <c r="AA96" s="1"/>
  <c r="AB96" s="1"/>
  <c r="X103" i="18"/>
  <c r="Y103" s="1"/>
  <c r="Z103" s="1"/>
  <c r="AA103" s="1"/>
  <c r="AD103"/>
  <c r="AD100" i="4"/>
  <c r="X100"/>
  <c r="Y100" s="1"/>
  <c r="Z100" s="1"/>
  <c r="AA100" s="1"/>
  <c r="AC102" i="9"/>
  <c r="AC99" i="8"/>
  <c r="Y92" i="43" l="1"/>
  <c r="Z92" s="1"/>
  <c r="AA92" s="1"/>
  <c r="Y95" i="42"/>
  <c r="Z95" s="1"/>
  <c r="AA95" s="1"/>
  <c r="AE105" i="41"/>
  <c r="Y105"/>
  <c r="Z105" s="1"/>
  <c r="AB116" i="32"/>
  <c r="AB107" i="30"/>
  <c r="X107" s="1"/>
  <c r="Y107" s="1"/>
  <c r="AB126" i="24"/>
  <c r="AB118" i="25"/>
  <c r="AD118" s="1"/>
  <c r="AB104" i="23"/>
  <c r="AC97" i="19"/>
  <c r="AB101" i="4"/>
  <c r="Y102" i="9"/>
  <c r="Z102" s="1"/>
  <c r="AA102" s="1"/>
  <c r="AB102" s="1"/>
  <c r="Y99" i="8"/>
  <c r="Z99" s="1"/>
  <c r="AA99" s="1"/>
  <c r="AB99" s="1"/>
  <c r="AE102" i="9"/>
  <c r="AG102" s="1"/>
  <c r="AE99" i="8"/>
  <c r="AB93" i="43" l="1"/>
  <c r="AB96" i="42"/>
  <c r="AA105" i="41"/>
  <c r="AB105" s="1"/>
  <c r="X116" i="32"/>
  <c r="Y116" s="1"/>
  <c r="Z116" s="1"/>
  <c r="AA116" s="1"/>
  <c r="AB117" s="1"/>
  <c r="AD116"/>
  <c r="AD107" i="30"/>
  <c r="Z107"/>
  <c r="AA107" s="1"/>
  <c r="AD126" i="24"/>
  <c r="AF126" s="1"/>
  <c r="X126"/>
  <c r="Y126" s="1"/>
  <c r="Z126" s="1"/>
  <c r="AA126" s="1"/>
  <c r="AB127" s="1"/>
  <c r="X118" i="25"/>
  <c r="Y118" s="1"/>
  <c r="Z118" s="1"/>
  <c r="AA118" s="1"/>
  <c r="AD104" i="23"/>
  <c r="X104"/>
  <c r="Y104" s="1"/>
  <c r="Z104" s="1"/>
  <c r="AA104" s="1"/>
  <c r="Y97" i="19"/>
  <c r="Z97" s="1"/>
  <c r="AA97" s="1"/>
  <c r="AB97" s="1"/>
  <c r="AE97"/>
  <c r="AB104" i="18"/>
  <c r="AD101" i="4"/>
  <c r="X101"/>
  <c r="AC103" i="9"/>
  <c r="AD93" i="43" l="1"/>
  <c r="X93"/>
  <c r="AD96" i="42"/>
  <c r="X96"/>
  <c r="AC106" i="41"/>
  <c r="AE106" s="1"/>
  <c r="AD117" i="32"/>
  <c r="X117"/>
  <c r="AB108" i="30"/>
  <c r="AD127" i="24"/>
  <c r="X127"/>
  <c r="Y127" s="1"/>
  <c r="Z127" s="1"/>
  <c r="AA127" s="1"/>
  <c r="AB119" i="25"/>
  <c r="AD119" s="1"/>
  <c r="AB105" i="23"/>
  <c r="AC98" i="19"/>
  <c r="X104" i="18"/>
  <c r="Y104" s="1"/>
  <c r="Z104" s="1"/>
  <c r="AA104" s="1"/>
  <c r="AD104"/>
  <c r="Y101" i="4"/>
  <c r="Z101" s="1"/>
  <c r="AA101" s="1"/>
  <c r="Y103" i="9"/>
  <c r="Z103" s="1"/>
  <c r="AA103" s="1"/>
  <c r="AB103" s="1"/>
  <c r="AE103"/>
  <c r="AC100" i="8"/>
  <c r="Y93" i="43" l="1"/>
  <c r="Z93" s="1"/>
  <c r="AA93" s="1"/>
  <c r="Y96" i="42"/>
  <c r="Z96" s="1"/>
  <c r="AA96" s="1"/>
  <c r="Y106" i="41"/>
  <c r="Z106" s="1"/>
  <c r="AA106" s="1"/>
  <c r="AB106" s="1"/>
  <c r="Y117" i="32"/>
  <c r="Z117" s="1"/>
  <c r="AA117" s="1"/>
  <c r="AD108" i="30"/>
  <c r="X108"/>
  <c r="Y108" s="1"/>
  <c r="AB128" i="24"/>
  <c r="X119" i="25"/>
  <c r="Y119" s="1"/>
  <c r="Z119" s="1"/>
  <c r="AA119" s="1"/>
  <c r="AD105" i="23"/>
  <c r="X105"/>
  <c r="Y105" s="1"/>
  <c r="Z105" s="1"/>
  <c r="AA105" s="1"/>
  <c r="AB105" i="18"/>
  <c r="AB102" i="4"/>
  <c r="Y100" i="8"/>
  <c r="Z100" s="1"/>
  <c r="AA100" s="1"/>
  <c r="AB100" s="1"/>
  <c r="AC104" i="9"/>
  <c r="AE100" i="8"/>
  <c r="AB94" i="43" l="1"/>
  <c r="AB97" i="42"/>
  <c r="AC107" i="41"/>
  <c r="AB118" i="32"/>
  <c r="AD118" s="1"/>
  <c r="Z108" i="30"/>
  <c r="AA108" s="1"/>
  <c r="AD128" i="24"/>
  <c r="X128"/>
  <c r="Y128" s="1"/>
  <c r="AB120" i="25"/>
  <c r="X120" s="1"/>
  <c r="Y120" s="1"/>
  <c r="Z120" s="1"/>
  <c r="AA120" s="1"/>
  <c r="AB106" i="23"/>
  <c r="Y98" i="19"/>
  <c r="X105" i="18"/>
  <c r="Y105" s="1"/>
  <c r="Z105" s="1"/>
  <c r="AA105" s="1"/>
  <c r="AE98" i="19"/>
  <c r="AD105" i="18"/>
  <c r="AD102" i="4"/>
  <c r="AF102" s="1"/>
  <c r="X102"/>
  <c r="Y104" i="9"/>
  <c r="Z104" s="1"/>
  <c r="AA104" s="1"/>
  <c r="AB104" s="1"/>
  <c r="AE104"/>
  <c r="AC101" i="8"/>
  <c r="AD94" i="43" l="1"/>
  <c r="X94"/>
  <c r="AD97" i="42"/>
  <c r="X97"/>
  <c r="AE107" i="41"/>
  <c r="Y107"/>
  <c r="X118" i="32"/>
  <c r="Y118" s="1"/>
  <c r="Z118" s="1"/>
  <c r="AA118" s="1"/>
  <c r="AB109" i="30"/>
  <c r="AD109" s="1"/>
  <c r="Z128" i="24"/>
  <c r="AA128" s="1"/>
  <c r="AD120" i="25"/>
  <c r="AB121"/>
  <c r="X121" s="1"/>
  <c r="Y121" s="1"/>
  <c r="Z121" s="1"/>
  <c r="AA121" s="1"/>
  <c r="AD106" i="23"/>
  <c r="X106"/>
  <c r="Y106" s="1"/>
  <c r="Z98" i="19"/>
  <c r="AA98" s="1"/>
  <c r="AB98" s="1"/>
  <c r="Y102" i="4"/>
  <c r="Z102" s="1"/>
  <c r="AA102" s="1"/>
  <c r="Y101" i="8"/>
  <c r="Z101" s="1"/>
  <c r="AA101" s="1"/>
  <c r="AB101" s="1"/>
  <c r="AC105" i="9"/>
  <c r="AE101" i="8"/>
  <c r="Y94" i="43" l="1"/>
  <c r="Z94" s="1"/>
  <c r="AA94" s="1"/>
  <c r="Y97" i="42"/>
  <c r="Z97" s="1"/>
  <c r="AA97" s="1"/>
  <c r="Z107" i="41"/>
  <c r="AA107" s="1"/>
  <c r="AB107" s="1"/>
  <c r="AB119" i="32"/>
  <c r="X109" i="30"/>
  <c r="Y109" s="1"/>
  <c r="Z109" s="1"/>
  <c r="AA109" s="1"/>
  <c r="AB129" i="24"/>
  <c r="AD121" i="25"/>
  <c r="AB122"/>
  <c r="X122" s="1"/>
  <c r="Z106" i="23"/>
  <c r="AA106" s="1"/>
  <c r="AC99" i="19"/>
  <c r="AB106" i="18"/>
  <c r="AB103" i="4"/>
  <c r="AE105" i="9"/>
  <c r="Y105"/>
  <c r="Z105" s="1"/>
  <c r="AA105" s="1"/>
  <c r="AB105" s="1"/>
  <c r="AB95" i="43" l="1"/>
  <c r="AB98" i="42"/>
  <c r="AC108" i="41"/>
  <c r="AD119" i="32"/>
  <c r="X119"/>
  <c r="Y119" s="1"/>
  <c r="Z119" s="1"/>
  <c r="AA119" s="1"/>
  <c r="AB110" i="30"/>
  <c r="AD110" s="1"/>
  <c r="AD129" i="24"/>
  <c r="X129"/>
  <c r="Y129" s="1"/>
  <c r="Z129" s="1"/>
  <c r="AA129" s="1"/>
  <c r="AD122" i="25"/>
  <c r="Y122"/>
  <c r="Z122" s="1"/>
  <c r="AA122" s="1"/>
  <c r="AB107" i="23"/>
  <c r="Y99" i="19"/>
  <c r="Z99" s="1"/>
  <c r="AA99" s="1"/>
  <c r="AB99" s="1"/>
  <c r="X106" i="18"/>
  <c r="Y106" s="1"/>
  <c r="Z106" s="1"/>
  <c r="AA106" s="1"/>
  <c r="AE99" i="19"/>
  <c r="AD106" i="18"/>
  <c r="AD103" i="4"/>
  <c r="X103"/>
  <c r="AC106" i="9"/>
  <c r="AC102" i="8"/>
  <c r="AD95" i="43" l="1"/>
  <c r="X95"/>
  <c r="AD98" i="42"/>
  <c r="X98"/>
  <c r="AE108" i="41"/>
  <c r="Y108"/>
  <c r="AB120" i="32"/>
  <c r="X110" i="30"/>
  <c r="Y110" s="1"/>
  <c r="Z110" s="1"/>
  <c r="AA110" s="1"/>
  <c r="AB130" i="24"/>
  <c r="AB123" i="25"/>
  <c r="AD107" i="23"/>
  <c r="X107"/>
  <c r="AC100" i="19"/>
  <c r="AB107" i="18"/>
  <c r="Y103" i="4"/>
  <c r="Z103" s="1"/>
  <c r="AA103" s="1"/>
  <c r="AE106" i="9"/>
  <c r="Y106"/>
  <c r="Z106" s="1"/>
  <c r="AA106" s="1"/>
  <c r="Y102" i="8"/>
  <c r="Z102" s="1"/>
  <c r="AA102" s="1"/>
  <c r="AB102" s="1"/>
  <c r="AE102"/>
  <c r="AG102" s="1"/>
  <c r="Y95" i="43" l="1"/>
  <c r="Z95" s="1"/>
  <c r="AA95" s="1"/>
  <c r="Y98" i="42"/>
  <c r="Z98" s="1"/>
  <c r="AA98" s="1"/>
  <c r="Z108" i="41"/>
  <c r="AA108" s="1"/>
  <c r="AB108" s="1"/>
  <c r="AD120" i="32"/>
  <c r="X120"/>
  <c r="AB111" i="30"/>
  <c r="AD111" s="1"/>
  <c r="AD130" i="24"/>
  <c r="X130"/>
  <c r="Y130" s="1"/>
  <c r="X123" i="25"/>
  <c r="Y123" s="1"/>
  <c r="Z123" s="1"/>
  <c r="AA123" s="1"/>
  <c r="AD123"/>
  <c r="Y107" i="23"/>
  <c r="Z107" s="1"/>
  <c r="AA107" s="1"/>
  <c r="X107" i="18"/>
  <c r="Y107" s="1"/>
  <c r="Z107" s="1"/>
  <c r="AA107" s="1"/>
  <c r="AD107"/>
  <c r="AB104" i="4"/>
  <c r="AB106" i="9"/>
  <c r="AC107" s="1"/>
  <c r="AC103" i="8"/>
  <c r="AB96" i="43" l="1"/>
  <c r="AB99" i="42"/>
  <c r="AC109" i="41"/>
  <c r="Y120" i="32"/>
  <c r="Z120" s="1"/>
  <c r="AA120" s="1"/>
  <c r="X111" i="30"/>
  <c r="Y111" s="1"/>
  <c r="Z111" s="1"/>
  <c r="AA111" s="1"/>
  <c r="Z130" i="24"/>
  <c r="AA130" s="1"/>
  <c r="AB124" i="25"/>
  <c r="AD124" s="1"/>
  <c r="AB108" i="23"/>
  <c r="Y100" i="19"/>
  <c r="AE100"/>
  <c r="AD104" i="4"/>
  <c r="X104"/>
  <c r="Y107" i="9"/>
  <c r="Z107" s="1"/>
  <c r="AA107" s="1"/>
  <c r="AB107" s="1"/>
  <c r="AE107"/>
  <c r="Y103" i="8"/>
  <c r="Z103" s="1"/>
  <c r="AA103" s="1"/>
  <c r="AB103" s="1"/>
  <c r="AE103"/>
  <c r="AD96" i="43" l="1"/>
  <c r="X96"/>
  <c r="AD99" i="42"/>
  <c r="X99"/>
  <c r="Y99" s="1"/>
  <c r="Z99" s="1"/>
  <c r="AA99" s="1"/>
  <c r="AE109" i="41"/>
  <c r="Y109"/>
  <c r="AB121" i="32"/>
  <c r="AB112" i="30"/>
  <c r="X112" s="1"/>
  <c r="Y112" s="1"/>
  <c r="Z112" s="1"/>
  <c r="AA112" s="1"/>
  <c r="AB131" i="24"/>
  <c r="X124" i="25"/>
  <c r="Y124" s="1"/>
  <c r="Z124" s="1"/>
  <c r="AA124" s="1"/>
  <c r="AD108" i="23"/>
  <c r="X108"/>
  <c r="Y108" s="1"/>
  <c r="Z108" s="1"/>
  <c r="AA108" s="1"/>
  <c r="Z100" i="19"/>
  <c r="AA100" s="1"/>
  <c r="AB100" s="1"/>
  <c r="AB108" i="18"/>
  <c r="Y104" i="4"/>
  <c r="Z104" s="1"/>
  <c r="AA104" s="1"/>
  <c r="AC108" i="9"/>
  <c r="Y96" i="43" l="1"/>
  <c r="Z96" s="1"/>
  <c r="AA96" s="1"/>
  <c r="AB100" i="42"/>
  <c r="Z109" i="41"/>
  <c r="AA109" s="1"/>
  <c r="AB109" s="1"/>
  <c r="AD121" i="32"/>
  <c r="X121"/>
  <c r="Y121" s="1"/>
  <c r="Z121" s="1"/>
  <c r="AA121" s="1"/>
  <c r="AD112" i="30"/>
  <c r="AB113"/>
  <c r="AD131" i="24"/>
  <c r="X131"/>
  <c r="Y131" s="1"/>
  <c r="Z131" s="1"/>
  <c r="AA131" s="1"/>
  <c r="AB125" i="25"/>
  <c r="X125" s="1"/>
  <c r="Y125" s="1"/>
  <c r="AB109" i="23"/>
  <c r="AC101" i="19"/>
  <c r="X108" i="18"/>
  <c r="Y108" s="1"/>
  <c r="Z108" s="1"/>
  <c r="AA108" s="1"/>
  <c r="AD108"/>
  <c r="AB105" i="4"/>
  <c r="Y108" i="9"/>
  <c r="Z108" s="1"/>
  <c r="AA108" s="1"/>
  <c r="AB108" s="1"/>
  <c r="AE108"/>
  <c r="AC104" i="8"/>
  <c r="AB97" i="43" l="1"/>
  <c r="AD100" i="42"/>
  <c r="X100"/>
  <c r="AC110" i="41"/>
  <c r="AB122" i="32"/>
  <c r="X113" i="30"/>
  <c r="Y113" s="1"/>
  <c r="AD113"/>
  <c r="AB132" i="24"/>
  <c r="Z125" i="25"/>
  <c r="AA125" s="1"/>
  <c r="AD125"/>
  <c r="AD109" i="23"/>
  <c r="X109"/>
  <c r="Y101" i="19"/>
  <c r="Z101" s="1"/>
  <c r="AA101" s="1"/>
  <c r="AB101" s="1"/>
  <c r="AE101"/>
  <c r="AD105" i="4"/>
  <c r="X105"/>
  <c r="Y104" i="8"/>
  <c r="Z104" s="1"/>
  <c r="AA104" s="1"/>
  <c r="AB104" s="1"/>
  <c r="AC109" i="9"/>
  <c r="AE104" i="8"/>
  <c r="AB126" i="25" l="1"/>
  <c r="AD126" s="1"/>
  <c r="AF126" s="1"/>
  <c r="AD97" i="43"/>
  <c r="X97"/>
  <c r="Y100" i="42"/>
  <c r="Z100" s="1"/>
  <c r="AA100" s="1"/>
  <c r="AE110" i="41"/>
  <c r="Y110"/>
  <c r="AD122" i="32"/>
  <c r="X122"/>
  <c r="Z113" i="30"/>
  <c r="AA113" s="1"/>
  <c r="X132" i="24"/>
  <c r="Y132" s="1"/>
  <c r="Z132" s="1"/>
  <c r="AA132" s="1"/>
  <c r="AD132"/>
  <c r="X126" i="25"/>
  <c r="Y126" s="1"/>
  <c r="Z126" s="1"/>
  <c r="AA126" s="1"/>
  <c r="Y109" i="23"/>
  <c r="Z109" s="1"/>
  <c r="AA109" s="1"/>
  <c r="AC102" i="19"/>
  <c r="AB109" i="18"/>
  <c r="Y105" i="4"/>
  <c r="Z105" s="1"/>
  <c r="AA105" s="1"/>
  <c r="Y109" i="9"/>
  <c r="Z109" s="1"/>
  <c r="AA109" s="1"/>
  <c r="AB109" s="1"/>
  <c r="AE109"/>
  <c r="AC105" i="8"/>
  <c r="Y97" i="43" l="1"/>
  <c r="Z97" s="1"/>
  <c r="AA97" s="1"/>
  <c r="AB101" i="42"/>
  <c r="Z110" i="41"/>
  <c r="AA110" s="1"/>
  <c r="AB110" s="1"/>
  <c r="Y122" i="32"/>
  <c r="Z122" s="1"/>
  <c r="AA122" s="1"/>
  <c r="AB114" i="30"/>
  <c r="X114" s="1"/>
  <c r="Y114" s="1"/>
  <c r="Z114" s="1"/>
  <c r="AA114" s="1"/>
  <c r="AB133" i="24"/>
  <c r="AD133" s="1"/>
  <c r="AB127" i="25"/>
  <c r="X127" s="1"/>
  <c r="AB110" i="23"/>
  <c r="X109" i="18"/>
  <c r="Y109" s="1"/>
  <c r="Z109" s="1"/>
  <c r="AA109" s="1"/>
  <c r="AD109"/>
  <c r="AB106" i="4"/>
  <c r="Y105" i="8"/>
  <c r="Z105" s="1"/>
  <c r="AA105" s="1"/>
  <c r="AB105" s="1"/>
  <c r="AE105"/>
  <c r="AB98" i="43" l="1"/>
  <c r="AD101" i="42"/>
  <c r="X101"/>
  <c r="AC111" i="41"/>
  <c r="AB123" i="32"/>
  <c r="AD114" i="30"/>
  <c r="AB115"/>
  <c r="X133" i="24"/>
  <c r="Y133" s="1"/>
  <c r="Z133" s="1"/>
  <c r="AA133" s="1"/>
  <c r="AD127" i="25"/>
  <c r="Y127"/>
  <c r="Z127" s="1"/>
  <c r="AA127" s="1"/>
  <c r="AD110" i="23"/>
  <c r="X110"/>
  <c r="Y110" s="1"/>
  <c r="Z110" s="1"/>
  <c r="AA110" s="1"/>
  <c r="Y102" i="19"/>
  <c r="AE102"/>
  <c r="AG102" s="1"/>
  <c r="AB110" i="18"/>
  <c r="AD106" i="4"/>
  <c r="X106"/>
  <c r="AC110" i="9"/>
  <c r="AD98" i="43" l="1"/>
  <c r="X98"/>
  <c r="Y101" i="42"/>
  <c r="Z101" s="1"/>
  <c r="AA101" s="1"/>
  <c r="AE111" i="41"/>
  <c r="Y111"/>
  <c r="AD123" i="32"/>
  <c r="X123"/>
  <c r="Y123" s="1"/>
  <c r="Z123" s="1"/>
  <c r="AA123" s="1"/>
  <c r="X115" i="30"/>
  <c r="Y115" s="1"/>
  <c r="AD115"/>
  <c r="AB134" i="24"/>
  <c r="X134" s="1"/>
  <c r="AB128" i="25"/>
  <c r="AD128" s="1"/>
  <c r="AB111" i="23"/>
  <c r="Z102" i="19"/>
  <c r="AA102" s="1"/>
  <c r="AB102" s="1"/>
  <c r="X110" i="18"/>
  <c r="Y110" s="1"/>
  <c r="Z110" s="1"/>
  <c r="AA110" s="1"/>
  <c r="AD110"/>
  <c r="Y106" i="4"/>
  <c r="Z106" s="1"/>
  <c r="AA106" s="1"/>
  <c r="Y110" i="9"/>
  <c r="Z110" s="1"/>
  <c r="AA110" s="1"/>
  <c r="AB110" s="1"/>
  <c r="AE110"/>
  <c r="AC106" i="8"/>
  <c r="Y98" i="43" l="1"/>
  <c r="Z98" s="1"/>
  <c r="AA98" s="1"/>
  <c r="AB102" i="42"/>
  <c r="Z111" i="41"/>
  <c r="AA111" s="1"/>
  <c r="AB111" s="1"/>
  <c r="AB124" i="32"/>
  <c r="Z115" i="30"/>
  <c r="AA115" s="1"/>
  <c r="AD134" i="24"/>
  <c r="Y134"/>
  <c r="Z134" s="1"/>
  <c r="AA134" s="1"/>
  <c r="X128" i="25"/>
  <c r="Y128" s="1"/>
  <c r="Z128" s="1"/>
  <c r="AA128" s="1"/>
  <c r="AD111" i="23"/>
  <c r="X111"/>
  <c r="AC103" i="19"/>
  <c r="AE103" s="1"/>
  <c r="AB107" i="4"/>
  <c r="Y106" i="8"/>
  <c r="Z106" s="1"/>
  <c r="AA106" s="1"/>
  <c r="AB106" s="1"/>
  <c r="AC111" i="9"/>
  <c r="AE106" i="8"/>
  <c r="AB99" i="43" l="1"/>
  <c r="AD102" i="42"/>
  <c r="AF102" s="1"/>
  <c r="X102"/>
  <c r="AC112" i="41"/>
  <c r="AD124" i="32"/>
  <c r="X124"/>
  <c r="AB116" i="30"/>
  <c r="AB135" i="24"/>
  <c r="AB129" i="25"/>
  <c r="AD129" s="1"/>
  <c r="Y111" i="23"/>
  <c r="Z111" s="1"/>
  <c r="AA111" s="1"/>
  <c r="Y103" i="19"/>
  <c r="Z103" s="1"/>
  <c r="AA103" s="1"/>
  <c r="AB103" s="1"/>
  <c r="AC104" s="1"/>
  <c r="AB111" i="18"/>
  <c r="AD107" i="4"/>
  <c r="X107"/>
  <c r="Y111" i="9"/>
  <c r="Z111" s="1"/>
  <c r="AA111" s="1"/>
  <c r="AB111" s="1"/>
  <c r="AE111"/>
  <c r="AC107" i="8"/>
  <c r="AD99" i="43" l="1"/>
  <c r="X99"/>
  <c r="Y102" i="42"/>
  <c r="Z102" s="1"/>
  <c r="AA102" s="1"/>
  <c r="AE112" i="41"/>
  <c r="Y112"/>
  <c r="Y124" i="32"/>
  <c r="Z124" s="1"/>
  <c r="AA124" s="1"/>
  <c r="X116" i="30"/>
  <c r="Y116" s="1"/>
  <c r="AD116"/>
  <c r="X135" i="24"/>
  <c r="AD135"/>
  <c r="X129" i="25"/>
  <c r="Y129" s="1"/>
  <c r="Z129" s="1"/>
  <c r="AA129" s="1"/>
  <c r="AB112" i="23"/>
  <c r="Y104" i="19"/>
  <c r="Z104" s="1"/>
  <c r="AA104" s="1"/>
  <c r="AB104" s="1"/>
  <c r="X111" i="18"/>
  <c r="Y111" s="1"/>
  <c r="Z111" s="1"/>
  <c r="AA111" s="1"/>
  <c r="AE104" i="19"/>
  <c r="AD111" i="18"/>
  <c r="Y107" i="4"/>
  <c r="Z107" s="1"/>
  <c r="AA107" s="1"/>
  <c r="Y107" i="8"/>
  <c r="Z107" s="1"/>
  <c r="AA107" s="1"/>
  <c r="AB107" s="1"/>
  <c r="AE107"/>
  <c r="Y99" i="43" l="1"/>
  <c r="Z99" s="1"/>
  <c r="AA99" s="1"/>
  <c r="AB103" i="42"/>
  <c r="Z112" i="41"/>
  <c r="AA112" s="1"/>
  <c r="AB112" s="1"/>
  <c r="AB125" i="32"/>
  <c r="Z116" i="30"/>
  <c r="AA116" s="1"/>
  <c r="Y135" i="24"/>
  <c r="Z135" s="1"/>
  <c r="AA135" s="1"/>
  <c r="AB130" i="25"/>
  <c r="AD112" i="23"/>
  <c r="X112"/>
  <c r="Y112" s="1"/>
  <c r="Z112" s="1"/>
  <c r="AA112" s="1"/>
  <c r="AC105" i="19"/>
  <c r="AB112" i="18"/>
  <c r="AB108" i="4"/>
  <c r="AC112" i="9"/>
  <c r="AC108" i="8"/>
  <c r="AB100" i="43" l="1"/>
  <c r="AD103" i="42"/>
  <c r="X103"/>
  <c r="AC113" i="41"/>
  <c r="AD125" i="32"/>
  <c r="X125"/>
  <c r="Y125" s="1"/>
  <c r="Z125" s="1"/>
  <c r="AA125" s="1"/>
  <c r="AB117" i="30"/>
  <c r="AD117" s="1"/>
  <c r="AB136" i="24"/>
  <c r="X136" s="1"/>
  <c r="Y136" s="1"/>
  <c r="Z136" s="1"/>
  <c r="AA136" s="1"/>
  <c r="X130" i="25"/>
  <c r="Y130" s="1"/>
  <c r="Z130" s="1"/>
  <c r="AA130" s="1"/>
  <c r="AB131" s="1"/>
  <c r="AD130"/>
  <c r="AB113" i="23"/>
  <c r="X112" i="18"/>
  <c r="Y112" s="1"/>
  <c r="Z112" s="1"/>
  <c r="AA112" s="1"/>
  <c r="AD112"/>
  <c r="AD108" i="4"/>
  <c r="X108"/>
  <c r="Y112" i="9"/>
  <c r="Z112" s="1"/>
  <c r="AA112" s="1"/>
  <c r="AB112" s="1"/>
  <c r="Y108" i="8"/>
  <c r="Z108" s="1"/>
  <c r="AA108" s="1"/>
  <c r="AB108" s="1"/>
  <c r="AE112" i="9"/>
  <c r="AE108" i="8"/>
  <c r="AD100" i="43" l="1"/>
  <c r="X100"/>
  <c r="Y103" i="42"/>
  <c r="Z103" s="1"/>
  <c r="AA103" s="1"/>
  <c r="AE113" i="41"/>
  <c r="Y113"/>
  <c r="AB126" i="32"/>
  <c r="X117" i="30"/>
  <c r="Y117" s="1"/>
  <c r="Z117" s="1"/>
  <c r="AA117" s="1"/>
  <c r="AD136" i="24"/>
  <c r="AB137"/>
  <c r="AD137" s="1"/>
  <c r="AD131" i="25"/>
  <c r="X131"/>
  <c r="AD113" i="23"/>
  <c r="X113"/>
  <c r="Y105" i="19"/>
  <c r="AE105"/>
  <c r="Y108" i="4"/>
  <c r="Z108" s="1"/>
  <c r="AA108" s="1"/>
  <c r="AC113" i="9"/>
  <c r="AC109" i="8"/>
  <c r="Y100" i="43" l="1"/>
  <c r="Z100" s="1"/>
  <c r="AA100" s="1"/>
  <c r="AB104" i="42"/>
  <c r="Z113" i="41"/>
  <c r="AA113" s="1"/>
  <c r="AB113" s="1"/>
  <c r="AD126" i="32"/>
  <c r="AF126" s="1"/>
  <c r="X126"/>
  <c r="AB118" i="30"/>
  <c r="X118" s="1"/>
  <c r="Y118" s="1"/>
  <c r="X137" i="24"/>
  <c r="Y137" s="1"/>
  <c r="Z137" s="1"/>
  <c r="AA137" s="1"/>
  <c r="Y131" i="25"/>
  <c r="Z131" s="1"/>
  <c r="AA131" s="1"/>
  <c r="Y113" i="23"/>
  <c r="Z113" s="1"/>
  <c r="AA113" s="1"/>
  <c r="Z105" i="19"/>
  <c r="AA105" s="1"/>
  <c r="AB105" s="1"/>
  <c r="AB113" i="18"/>
  <c r="AB109" i="4"/>
  <c r="Y113" i="9"/>
  <c r="Z113" s="1"/>
  <c r="AA113" s="1"/>
  <c r="AB113" s="1"/>
  <c r="Y109" i="8"/>
  <c r="Z109" s="1"/>
  <c r="AA109" s="1"/>
  <c r="AB109" s="1"/>
  <c r="AE113" i="9"/>
  <c r="AE109" i="8"/>
  <c r="AB101" i="43" l="1"/>
  <c r="AD104" i="42"/>
  <c r="X104"/>
  <c r="AC114" i="41"/>
  <c r="Y126" i="32"/>
  <c r="Z126" s="1"/>
  <c r="AA126" s="1"/>
  <c r="AD118" i="30"/>
  <c r="Z118"/>
  <c r="AA118" s="1"/>
  <c r="AB138" i="24"/>
  <c r="AB132" i="25"/>
  <c r="AB114" i="23"/>
  <c r="AC106" i="19"/>
  <c r="X113" i="18"/>
  <c r="Y113" s="1"/>
  <c r="Z113" s="1"/>
  <c r="AA113" s="1"/>
  <c r="AD113"/>
  <c r="AD109" i="4"/>
  <c r="X109"/>
  <c r="AD101" i="43" l="1"/>
  <c r="X101"/>
  <c r="Y104" i="42"/>
  <c r="Z104" s="1"/>
  <c r="AA104" s="1"/>
  <c r="AE114" i="41"/>
  <c r="AG114" s="1"/>
  <c r="Y114"/>
  <c r="AB127" i="32"/>
  <c r="AB119" i="30"/>
  <c r="AD119" s="1"/>
  <c r="AD138" i="24"/>
  <c r="X138"/>
  <c r="Y138" s="1"/>
  <c r="X132" i="25"/>
  <c r="Y132" s="1"/>
  <c r="Z132" s="1"/>
  <c r="AA132" s="1"/>
  <c r="AD132"/>
  <c r="AD114" i="23"/>
  <c r="AF114" s="1"/>
  <c r="X114"/>
  <c r="Y114" s="1"/>
  <c r="Y106" i="19"/>
  <c r="Z106" s="1"/>
  <c r="AA106" s="1"/>
  <c r="AB106" s="1"/>
  <c r="AE106"/>
  <c r="AB114" i="18"/>
  <c r="Y109" i="4"/>
  <c r="Z109" s="1"/>
  <c r="AA109" s="1"/>
  <c r="AC110" i="8"/>
  <c r="AE110" s="1"/>
  <c r="AC114" i="9"/>
  <c r="Y101" i="43" l="1"/>
  <c r="Z101" s="1"/>
  <c r="AA101" s="1"/>
  <c r="AB105" i="42"/>
  <c r="Z114" i="41"/>
  <c r="AA114" s="1"/>
  <c r="AB114" s="1"/>
  <c r="AD127" i="32"/>
  <c r="X127"/>
  <c r="X119" i="30"/>
  <c r="Y119" s="1"/>
  <c r="Z119" s="1"/>
  <c r="AA119" s="1"/>
  <c r="Z138" i="24"/>
  <c r="AA138" s="1"/>
  <c r="AB133" i="25"/>
  <c r="AD133" s="1"/>
  <c r="Z114" i="23"/>
  <c r="AA114" s="1"/>
  <c r="AC107" i="19"/>
  <c r="X114" i="18"/>
  <c r="Y114" s="1"/>
  <c r="Z114" s="1"/>
  <c r="AA114" s="1"/>
  <c r="AD114"/>
  <c r="AB110" i="4"/>
  <c r="Y114" i="9"/>
  <c r="Z114" s="1"/>
  <c r="AA114" s="1"/>
  <c r="AB114" s="1"/>
  <c r="Y110" i="8"/>
  <c r="Z110" s="1"/>
  <c r="AA110" s="1"/>
  <c r="AB110" s="1"/>
  <c r="AE114" i="9"/>
  <c r="AG114" s="1"/>
  <c r="AB102" i="43" l="1"/>
  <c r="AD102" s="1"/>
  <c r="AF102" s="1"/>
  <c r="AD105" i="42"/>
  <c r="X105"/>
  <c r="AC115" i="41"/>
  <c r="Y127" i="32"/>
  <c r="Z127" s="1"/>
  <c r="AA127" s="1"/>
  <c r="AB120" i="30"/>
  <c r="X120" s="1"/>
  <c r="Y120" s="1"/>
  <c r="AB139" i="24"/>
  <c r="X133" i="25"/>
  <c r="Y133" s="1"/>
  <c r="Z133" s="1"/>
  <c r="AA133" s="1"/>
  <c r="AB115" i="23"/>
  <c r="AD115" s="1"/>
  <c r="AD110" i="4"/>
  <c r="X110"/>
  <c r="AC111" i="8"/>
  <c r="AE111" s="1"/>
  <c r="AC115" i="9"/>
  <c r="X102" i="43" l="1"/>
  <c r="Y102" s="1"/>
  <c r="Z102" s="1"/>
  <c r="AA102" s="1"/>
  <c r="Y105" i="42"/>
  <c r="Z105" s="1"/>
  <c r="AA105" s="1"/>
  <c r="AE115" i="41"/>
  <c r="Y115"/>
  <c r="AB128" i="32"/>
  <c r="AD120" i="30"/>
  <c r="Z120"/>
  <c r="AA120" s="1"/>
  <c r="AD139" i="24"/>
  <c r="X139"/>
  <c r="Y139" s="1"/>
  <c r="Z139" s="1"/>
  <c r="AA139" s="1"/>
  <c r="AB134" i="25"/>
  <c r="AD134" s="1"/>
  <c r="X115" i="23"/>
  <c r="Y115" s="1"/>
  <c r="Z115" s="1"/>
  <c r="AA115" s="1"/>
  <c r="Y107" i="19"/>
  <c r="AE107"/>
  <c r="AB115" i="18"/>
  <c r="AI106" s="1"/>
  <c r="Y110" i="4"/>
  <c r="Z110" s="1"/>
  <c r="AA110" s="1"/>
  <c r="Y115" i="9"/>
  <c r="Z115" s="1"/>
  <c r="AA115" s="1"/>
  <c r="AB115" s="1"/>
  <c r="Y111" i="8"/>
  <c r="Z111" s="1"/>
  <c r="AA111" s="1"/>
  <c r="AB111" s="1"/>
  <c r="AE115" i="9"/>
  <c r="AB103" i="43" l="1"/>
  <c r="AD103" s="1"/>
  <c r="AB106" i="42"/>
  <c r="Z115" i="41"/>
  <c r="AA115" s="1"/>
  <c r="AB115" s="1"/>
  <c r="AD128" i="32"/>
  <c r="X128"/>
  <c r="Y128" s="1"/>
  <c r="Z128" s="1"/>
  <c r="AA128" s="1"/>
  <c r="AB121" i="30"/>
  <c r="AD121" s="1"/>
  <c r="AB140" i="24"/>
  <c r="X134" i="25"/>
  <c r="Y134" s="1"/>
  <c r="Z134" s="1"/>
  <c r="AA134" s="1"/>
  <c r="AB116" i="23"/>
  <c r="AD116" s="1"/>
  <c r="Z107" i="19"/>
  <c r="AA107" s="1"/>
  <c r="AB107" s="1"/>
  <c r="X115" i="18"/>
  <c r="Y115" s="1"/>
  <c r="Z115" s="1"/>
  <c r="AA115" s="1"/>
  <c r="AD115"/>
  <c r="AB111" i="4"/>
  <c r="X103" i="43" l="1"/>
  <c r="Y103" s="1"/>
  <c r="Z103" s="1"/>
  <c r="AA103" s="1"/>
  <c r="AD106" i="42"/>
  <c r="X106"/>
  <c r="AC116" i="41"/>
  <c r="AB129" i="32"/>
  <c r="X121" i="30"/>
  <c r="Y121" s="1"/>
  <c r="Z121" s="1"/>
  <c r="AA121" s="1"/>
  <c r="X140" i="24"/>
  <c r="Y140" s="1"/>
  <c r="Z140" s="1"/>
  <c r="AA140" s="1"/>
  <c r="AD140"/>
  <c r="AB135" i="25"/>
  <c r="AD135" s="1"/>
  <c r="X116" i="23"/>
  <c r="Y116" s="1"/>
  <c r="Z116" s="1"/>
  <c r="AA116" s="1"/>
  <c r="AC108" i="19"/>
  <c r="AB116" i="18"/>
  <c r="AD111" i="4"/>
  <c r="X111"/>
  <c r="AC112" i="8"/>
  <c r="AC116" i="9"/>
  <c r="AB104" i="43" l="1"/>
  <c r="AD104" s="1"/>
  <c r="Y106" i="42"/>
  <c r="Z106" s="1"/>
  <c r="AA106" s="1"/>
  <c r="AE116" i="41"/>
  <c r="Y116"/>
  <c r="AD129" i="32"/>
  <c r="X129"/>
  <c r="AB122" i="30"/>
  <c r="X122" s="1"/>
  <c r="Y122" s="1"/>
  <c r="AB141" i="24"/>
  <c r="AD141" s="1"/>
  <c r="X135" i="25"/>
  <c r="Y135" s="1"/>
  <c r="Z135" s="1"/>
  <c r="AA135" s="1"/>
  <c r="AB117" i="23"/>
  <c r="AD117" s="1"/>
  <c r="Y108" i="19"/>
  <c r="Z108" s="1"/>
  <c r="AA108" s="1"/>
  <c r="AB108" s="1"/>
  <c r="X116" i="18"/>
  <c r="Y116" s="1"/>
  <c r="Z116" s="1"/>
  <c r="AA116" s="1"/>
  <c r="AE108" i="19"/>
  <c r="AD116" i="18"/>
  <c r="Y111" i="4"/>
  <c r="Z111" s="1"/>
  <c r="AA111" s="1"/>
  <c r="Y116" i="9"/>
  <c r="Z116" s="1"/>
  <c r="AA116" s="1"/>
  <c r="AB116" s="1"/>
  <c r="Y112" i="8"/>
  <c r="Z112" s="1"/>
  <c r="AA112" s="1"/>
  <c r="AB112" s="1"/>
  <c r="AE112"/>
  <c r="AE116" i="9"/>
  <c r="X104" i="43" l="1"/>
  <c r="Y104" s="1"/>
  <c r="Z104" s="1"/>
  <c r="AA104" s="1"/>
  <c r="AB107" i="42"/>
  <c r="Z116" i="41"/>
  <c r="AA116" s="1"/>
  <c r="AB116" s="1"/>
  <c r="Y129" i="32"/>
  <c r="Z129" s="1"/>
  <c r="AA129" s="1"/>
  <c r="AD122" i="30"/>
  <c r="Z122"/>
  <c r="AA122" s="1"/>
  <c r="X141" i="24"/>
  <c r="Y141" s="1"/>
  <c r="Z141" s="1"/>
  <c r="AA141" s="1"/>
  <c r="AB136" i="25"/>
  <c r="AD136" s="1"/>
  <c r="X117" i="23"/>
  <c r="Y117" s="1"/>
  <c r="Z117" s="1"/>
  <c r="AA117" s="1"/>
  <c r="AC109" i="19"/>
  <c r="AB112" i="4"/>
  <c r="AC113" i="8"/>
  <c r="AC117" i="9"/>
  <c r="AB105" i="43" l="1"/>
  <c r="AD105" s="1"/>
  <c r="AD107" i="42"/>
  <c r="X107"/>
  <c r="AC117" i="41"/>
  <c r="AB130" i="32"/>
  <c r="AB123" i="30"/>
  <c r="X123" s="1"/>
  <c r="Y123" s="1"/>
  <c r="AB142" i="24"/>
  <c r="X136" i="25"/>
  <c r="Y136" s="1"/>
  <c r="Z136" s="1"/>
  <c r="AA136" s="1"/>
  <c r="AB118" i="23"/>
  <c r="AD118" s="1"/>
  <c r="AB117" i="18"/>
  <c r="AD112" i="4"/>
  <c r="X112"/>
  <c r="Y117" i="9"/>
  <c r="Z117" s="1"/>
  <c r="AA117" s="1"/>
  <c r="AB117" s="1"/>
  <c r="Y113" i="8"/>
  <c r="Z113" s="1"/>
  <c r="AA113" s="1"/>
  <c r="AB113" s="1"/>
  <c r="AE113"/>
  <c r="AE117" i="9"/>
  <c r="X105" i="43" l="1"/>
  <c r="Y105" s="1"/>
  <c r="Z105" s="1"/>
  <c r="AA105" s="1"/>
  <c r="Y107" i="42"/>
  <c r="Z107" s="1"/>
  <c r="AA107" s="1"/>
  <c r="AE117" i="41"/>
  <c r="Y117"/>
  <c r="AD130" i="32"/>
  <c r="X130"/>
  <c r="Y130" s="1"/>
  <c r="Z130" s="1"/>
  <c r="AA130" s="1"/>
  <c r="AD123" i="30"/>
  <c r="Z123"/>
  <c r="AA123" s="1"/>
  <c r="AD142" i="24"/>
  <c r="X142"/>
  <c r="Y142" s="1"/>
  <c r="Z142" s="1"/>
  <c r="AA142" s="1"/>
  <c r="AB137" i="25"/>
  <c r="X137" s="1"/>
  <c r="X118" i="23"/>
  <c r="Y118" s="1"/>
  <c r="Z118" s="1"/>
  <c r="AA118" s="1"/>
  <c r="Y109" i="19"/>
  <c r="X117" i="18"/>
  <c r="Y117" s="1"/>
  <c r="Z117" s="1"/>
  <c r="AA117" s="1"/>
  <c r="AE109" i="19"/>
  <c r="AD117" i="18"/>
  <c r="Y112" i="4"/>
  <c r="Z112" s="1"/>
  <c r="AA112" s="1"/>
  <c r="AC114" i="8"/>
  <c r="AB106" i="43" l="1"/>
  <c r="AD106" s="1"/>
  <c r="AB108" i="42"/>
  <c r="Z117" i="41"/>
  <c r="AA117" s="1"/>
  <c r="AB117" s="1"/>
  <c r="AB131" i="32"/>
  <c r="AB124" i="30"/>
  <c r="AB143" i="24"/>
  <c r="AD137" i="25"/>
  <c r="Y137"/>
  <c r="Z137" s="1"/>
  <c r="AA137" s="1"/>
  <c r="AB138" s="1"/>
  <c r="AD138" s="1"/>
  <c r="AB119" i="23"/>
  <c r="AD119" s="1"/>
  <c r="Z109" i="19"/>
  <c r="AA109" s="1"/>
  <c r="AB109" s="1"/>
  <c r="AB118" i="18"/>
  <c r="AB113" i="4"/>
  <c r="Y114" i="8"/>
  <c r="Z114" s="1"/>
  <c r="AA114" s="1"/>
  <c r="AB114" s="1"/>
  <c r="AE114"/>
  <c r="AG114" s="1"/>
  <c r="AC118" i="9"/>
  <c r="X106" i="43" l="1"/>
  <c r="Y106" s="1"/>
  <c r="Z106" s="1"/>
  <c r="AA106" s="1"/>
  <c r="AD108" i="42"/>
  <c r="X108"/>
  <c r="AC118" i="41"/>
  <c r="AD131" i="32"/>
  <c r="X131"/>
  <c r="X124" i="30"/>
  <c r="Y124" s="1"/>
  <c r="AD124"/>
  <c r="AD143" i="24"/>
  <c r="X143"/>
  <c r="Y143" s="1"/>
  <c r="Z143" s="1"/>
  <c r="AA143" s="1"/>
  <c r="X138" i="25"/>
  <c r="Y138" s="1"/>
  <c r="Z138" s="1"/>
  <c r="AA138" s="1"/>
  <c r="X119" i="23"/>
  <c r="Y119" s="1"/>
  <c r="Z119" s="1"/>
  <c r="AA119" s="1"/>
  <c r="AC110" i="19"/>
  <c r="X118" i="18"/>
  <c r="Y118" s="1"/>
  <c r="Z118" s="1"/>
  <c r="AA118" s="1"/>
  <c r="AD118"/>
  <c r="AD113" i="4"/>
  <c r="X113"/>
  <c r="Y118" i="9"/>
  <c r="Z118" s="1"/>
  <c r="AA118" s="1"/>
  <c r="AB118" s="1"/>
  <c r="AC115" i="8"/>
  <c r="AE118" i="9"/>
  <c r="AB107" i="43" l="1"/>
  <c r="AD107" s="1"/>
  <c r="Y108" i="42"/>
  <c r="Z108" s="1"/>
  <c r="AA108" s="1"/>
  <c r="AE118" i="41"/>
  <c r="Y118"/>
  <c r="Y131" i="32"/>
  <c r="Z131" s="1"/>
  <c r="AA131" s="1"/>
  <c r="Z124" i="30"/>
  <c r="AA124" s="1"/>
  <c r="AB144" i="24"/>
  <c r="AB139" i="25"/>
  <c r="X139" s="1"/>
  <c r="AB120" i="23"/>
  <c r="AD120" s="1"/>
  <c r="Y110" i="19"/>
  <c r="Z110" s="1"/>
  <c r="AA110" s="1"/>
  <c r="AB110" s="1"/>
  <c r="AE110"/>
  <c r="Y113" i="4"/>
  <c r="Z113" s="1"/>
  <c r="AA113" s="1"/>
  <c r="AE115" i="8"/>
  <c r="Y115"/>
  <c r="Z115" s="1"/>
  <c r="AA115" s="1"/>
  <c r="AB115" s="1"/>
  <c r="AC119" i="9"/>
  <c r="X107" i="43" l="1"/>
  <c r="Y107" s="1"/>
  <c r="Z107" s="1"/>
  <c r="AA107" s="1"/>
  <c r="AB109" i="42"/>
  <c r="Z118" i="41"/>
  <c r="AA118" s="1"/>
  <c r="AB118" s="1"/>
  <c r="AB132" i="32"/>
  <c r="AB125" i="30"/>
  <c r="X125" s="1"/>
  <c r="Y125" s="1"/>
  <c r="AD144" i="24"/>
  <c r="X144"/>
  <c r="Y144" s="1"/>
  <c r="Z144" s="1"/>
  <c r="AA144" s="1"/>
  <c r="Y139" i="25"/>
  <c r="Z139" s="1"/>
  <c r="AA139" s="1"/>
  <c r="AD139"/>
  <c r="X120" i="23"/>
  <c r="Y120" s="1"/>
  <c r="Z120" s="1"/>
  <c r="AA120" s="1"/>
  <c r="AC111" i="19"/>
  <c r="AB119" i="18"/>
  <c r="AB114" i="4"/>
  <c r="Y119" i="9"/>
  <c r="Z119" s="1"/>
  <c r="AA119" s="1"/>
  <c r="AB119" s="1"/>
  <c r="AE119"/>
  <c r="AC116" i="8"/>
  <c r="AB140" i="25" l="1"/>
  <c r="AD140" s="1"/>
  <c r="AB108" i="43"/>
  <c r="AD108" s="1"/>
  <c r="AD109" i="42"/>
  <c r="X109"/>
  <c r="AC119" i="41"/>
  <c r="AD132" i="32"/>
  <c r="X132"/>
  <c r="Y132" s="1"/>
  <c r="Z132" s="1"/>
  <c r="AA132" s="1"/>
  <c r="AD125" i="30"/>
  <c r="Z125"/>
  <c r="AA125" s="1"/>
  <c r="AB145" i="24"/>
  <c r="X140" i="25"/>
  <c r="Y140" s="1"/>
  <c r="Z140" s="1"/>
  <c r="AA140" s="1"/>
  <c r="AB121" i="23"/>
  <c r="AD121" s="1"/>
  <c r="X119" i="18"/>
  <c r="Y119" s="1"/>
  <c r="Z119" s="1"/>
  <c r="AA119" s="1"/>
  <c r="AD119"/>
  <c r="AD114" i="4"/>
  <c r="X114"/>
  <c r="Y116" i="8"/>
  <c r="Z116" s="1"/>
  <c r="AA116" s="1"/>
  <c r="AB116" s="1"/>
  <c r="AE116"/>
  <c r="X108" i="43" l="1"/>
  <c r="Y108" s="1"/>
  <c r="Z108" s="1"/>
  <c r="AA108" s="1"/>
  <c r="Y109" i="42"/>
  <c r="Z109" s="1"/>
  <c r="AA109" s="1"/>
  <c r="AE119" i="41"/>
  <c r="Y119"/>
  <c r="AB133" i="32"/>
  <c r="AB126" i="30"/>
  <c r="AD145" i="24"/>
  <c r="X145"/>
  <c r="Y145" s="1"/>
  <c r="Z145" s="1"/>
  <c r="AA145" s="1"/>
  <c r="AB141" i="25"/>
  <c r="X141" s="1"/>
  <c r="Y141" s="1"/>
  <c r="Z141" s="1"/>
  <c r="AA141" s="1"/>
  <c r="X121" i="23"/>
  <c r="Y121" s="1"/>
  <c r="Z121" s="1"/>
  <c r="AA121" s="1"/>
  <c r="Y111" i="19"/>
  <c r="AE111"/>
  <c r="AB120" i="18"/>
  <c r="Y114" i="4"/>
  <c r="Z114" s="1"/>
  <c r="AA114" s="1"/>
  <c r="AC120" i="9"/>
  <c r="AC117" i="8"/>
  <c r="AB109" i="43" l="1"/>
  <c r="AD109" s="1"/>
  <c r="AB110" i="42"/>
  <c r="Z119" i="41"/>
  <c r="AA119" s="1"/>
  <c r="AB119" s="1"/>
  <c r="AD133" i="32"/>
  <c r="X133"/>
  <c r="X126" i="30"/>
  <c r="Y126" s="1"/>
  <c r="AD126"/>
  <c r="AF126" s="1"/>
  <c r="AB146" i="24"/>
  <c r="AB142" i="25"/>
  <c r="AD142" s="1"/>
  <c r="AD141"/>
  <c r="AB122" i="23"/>
  <c r="AD122" s="1"/>
  <c r="Z111" i="19"/>
  <c r="AA111" s="1"/>
  <c r="AB111" s="1"/>
  <c r="X120" i="18"/>
  <c r="Y120" s="1"/>
  <c r="Z120" s="1"/>
  <c r="AA120" s="1"/>
  <c r="AD120"/>
  <c r="AB115" i="4"/>
  <c r="Y120" i="9"/>
  <c r="Z120" s="1"/>
  <c r="AA120" s="1"/>
  <c r="AB120" s="1"/>
  <c r="Y117" i="8"/>
  <c r="Z117" s="1"/>
  <c r="AA117" s="1"/>
  <c r="AB117" s="1"/>
  <c r="AE120" i="9"/>
  <c r="AE117" i="8"/>
  <c r="X142" i="25" l="1"/>
  <c r="Y142" s="1"/>
  <c r="Z142" s="1"/>
  <c r="AA142" s="1"/>
  <c r="X109" i="43"/>
  <c r="Y109" s="1"/>
  <c r="Z109" s="1"/>
  <c r="AA109" s="1"/>
  <c r="AD110" i="42"/>
  <c r="X110"/>
  <c r="AC120" i="41"/>
  <c r="Y133" i="32"/>
  <c r="Z133" s="1"/>
  <c r="AA133" s="1"/>
  <c r="Z126" i="30"/>
  <c r="AA126" s="1"/>
  <c r="AD146" i="24"/>
  <c r="X146"/>
  <c r="Y146" s="1"/>
  <c r="Z146" s="1"/>
  <c r="AA146" s="1"/>
  <c r="X122" i="23"/>
  <c r="Y122" s="1"/>
  <c r="Z122" s="1"/>
  <c r="AA122" s="1"/>
  <c r="AC112" i="19"/>
  <c r="AD115" i="4"/>
  <c r="X115"/>
  <c r="AC121" i="9"/>
  <c r="AB143" i="25" l="1"/>
  <c r="AD143" s="1"/>
  <c r="AB110" i="43"/>
  <c r="AD110" s="1"/>
  <c r="Y110" i="42"/>
  <c r="Z110" s="1"/>
  <c r="AA110" s="1"/>
  <c r="AE120" i="41"/>
  <c r="Y120"/>
  <c r="AB134" i="32"/>
  <c r="AB127" i="30"/>
  <c r="AB147" i="24"/>
  <c r="X147" s="1"/>
  <c r="Y147" s="1"/>
  <c r="Z147" s="1"/>
  <c r="AA147" s="1"/>
  <c r="AB148" s="1"/>
  <c r="AB123" i="23"/>
  <c r="AD123" s="1"/>
  <c r="Y112" i="19"/>
  <c r="Z112" s="1"/>
  <c r="AA112" s="1"/>
  <c r="AB112" s="1"/>
  <c r="AE112"/>
  <c r="AB121" i="18"/>
  <c r="Y115" i="4"/>
  <c r="Z115" s="1"/>
  <c r="AA115" s="1"/>
  <c r="Y121" i="9"/>
  <c r="Z121" s="1"/>
  <c r="AA121" s="1"/>
  <c r="AB121" s="1"/>
  <c r="AE121"/>
  <c r="AC118" i="8"/>
  <c r="X143" i="25" l="1"/>
  <c r="Y143" s="1"/>
  <c r="Z143" s="1"/>
  <c r="AA143" s="1"/>
  <c r="X110" i="43"/>
  <c r="Y110" s="1"/>
  <c r="Z110" s="1"/>
  <c r="AA110" s="1"/>
  <c r="AB111" i="42"/>
  <c r="Z120" i="41"/>
  <c r="AA120" s="1"/>
  <c r="AB120" s="1"/>
  <c r="AD134" i="32"/>
  <c r="X134"/>
  <c r="Y134" s="1"/>
  <c r="Z134" s="1"/>
  <c r="AA134" s="1"/>
  <c r="X127" i="30"/>
  <c r="Y127" s="1"/>
  <c r="Z127" s="1"/>
  <c r="AA127" s="1"/>
  <c r="AD127"/>
  <c r="AD147" i="24"/>
  <c r="AD148"/>
  <c r="X148"/>
  <c r="Y148" s="1"/>
  <c r="Z148" s="1"/>
  <c r="AA148" s="1"/>
  <c r="X123" i="23"/>
  <c r="Y123" s="1"/>
  <c r="Z123" s="1"/>
  <c r="AA123" s="1"/>
  <c r="AC113" i="19"/>
  <c r="X121" i="18"/>
  <c r="Y121" s="1"/>
  <c r="Z121" s="1"/>
  <c r="AA121" s="1"/>
  <c r="AD121"/>
  <c r="AB116" i="4"/>
  <c r="Y118" i="8"/>
  <c r="Z118" s="1"/>
  <c r="AA118" s="1"/>
  <c r="AB118" s="1"/>
  <c r="AE118"/>
  <c r="AB144" i="25" l="1"/>
  <c r="AB111" i="43"/>
  <c r="AD111" s="1"/>
  <c r="AD111" i="42"/>
  <c r="X111"/>
  <c r="AC121" i="41"/>
  <c r="AB135" i="32"/>
  <c r="AB128" i="30"/>
  <c r="AB149" i="24"/>
  <c r="AD144" i="25"/>
  <c r="X144"/>
  <c r="Y144" s="1"/>
  <c r="Z144" s="1"/>
  <c r="AA144" s="1"/>
  <c r="AB124" i="23"/>
  <c r="AD124" s="1"/>
  <c r="Y113" i="19"/>
  <c r="AE113"/>
  <c r="AB122" i="18"/>
  <c r="AD116" i="4"/>
  <c r="X116"/>
  <c r="AC122" i="9"/>
  <c r="AC119" i="8"/>
  <c r="X111" i="43" l="1"/>
  <c r="Y111" s="1"/>
  <c r="Z111" s="1"/>
  <c r="AA111" s="1"/>
  <c r="Y111" i="42"/>
  <c r="Z111" s="1"/>
  <c r="AA111" s="1"/>
  <c r="AE121" i="41"/>
  <c r="Y121"/>
  <c r="AD135" i="32"/>
  <c r="X135"/>
  <c r="X128" i="30"/>
  <c r="Y128" s="1"/>
  <c r="AD128"/>
  <c r="AD149" i="24"/>
  <c r="X149"/>
  <c r="Y149" s="1"/>
  <c r="Z149" s="1"/>
  <c r="AA149" s="1"/>
  <c r="AB145" i="25"/>
  <c r="X124" i="23"/>
  <c r="Y124" s="1"/>
  <c r="Z124" s="1"/>
  <c r="AA124" s="1"/>
  <c r="AB125" s="1"/>
  <c r="Z113" i="19"/>
  <c r="AA113" s="1"/>
  <c r="AB113" s="1"/>
  <c r="X122" i="18"/>
  <c r="Y122" s="1"/>
  <c r="Z122" s="1"/>
  <c r="AA122" s="1"/>
  <c r="AD122"/>
  <c r="Y116" i="4"/>
  <c r="Z116" s="1"/>
  <c r="AA116" s="1"/>
  <c r="Y122" i="9"/>
  <c r="Z122" s="1"/>
  <c r="AA122" s="1"/>
  <c r="AB122" s="1"/>
  <c r="Y119" i="8"/>
  <c r="Z119" s="1"/>
  <c r="AA119" s="1"/>
  <c r="AB119" s="1"/>
  <c r="AE122" i="9"/>
  <c r="AE119" i="8"/>
  <c r="AB112" i="43" l="1"/>
  <c r="AD112" s="1"/>
  <c r="AB112" i="42"/>
  <c r="Z121" i="41"/>
  <c r="AA121" s="1"/>
  <c r="AB121" s="1"/>
  <c r="Y135" i="32"/>
  <c r="Z135" s="1"/>
  <c r="AA135" s="1"/>
  <c r="Z128" i="30"/>
  <c r="AA128" s="1"/>
  <c r="AB150" i="24"/>
  <c r="AD150" s="1"/>
  <c r="X145" i="25"/>
  <c r="Y145" s="1"/>
  <c r="Z145" s="1"/>
  <c r="AA145" s="1"/>
  <c r="AD145"/>
  <c r="AD125" i="23"/>
  <c r="X125"/>
  <c r="Y125" s="1"/>
  <c r="Z125" s="1"/>
  <c r="AA125" s="1"/>
  <c r="AC114" i="19"/>
  <c r="AB123" i="18"/>
  <c r="AB117" i="4"/>
  <c r="AC123" i="9"/>
  <c r="AC120" i="8"/>
  <c r="X112" i="43" l="1"/>
  <c r="Y112" s="1"/>
  <c r="Z112" s="1"/>
  <c r="AA112" s="1"/>
  <c r="AD112" i="42"/>
  <c r="X112"/>
  <c r="AC122" i="41"/>
  <c r="AB136" i="32"/>
  <c r="AB129" i="30"/>
  <c r="X150" i="24"/>
  <c r="Y150" s="1"/>
  <c r="Z150" s="1"/>
  <c r="AA150" s="1"/>
  <c r="AB146" i="25"/>
  <c r="AD146" s="1"/>
  <c r="AB126" i="23"/>
  <c r="Y114" i="19"/>
  <c r="Z114" s="1"/>
  <c r="AA114" s="1"/>
  <c r="AB114" s="1"/>
  <c r="X123" i="18"/>
  <c r="Y123" s="1"/>
  <c r="Z123" s="1"/>
  <c r="AA123" s="1"/>
  <c r="AE114" i="19"/>
  <c r="AD123" i="18"/>
  <c r="AD117" i="4"/>
  <c r="X117"/>
  <c r="Y123" i="9"/>
  <c r="Z123" s="1"/>
  <c r="AA123" s="1"/>
  <c r="AB123" s="1"/>
  <c r="Y120" i="8"/>
  <c r="Z120" s="1"/>
  <c r="AA120" s="1"/>
  <c r="AB120" s="1"/>
  <c r="AE123" i="9"/>
  <c r="AE120" i="8"/>
  <c r="AB113" i="43" l="1"/>
  <c r="AD113" s="1"/>
  <c r="Y112" i="42"/>
  <c r="Z112" s="1"/>
  <c r="AA112" s="1"/>
  <c r="AE122" i="41"/>
  <c r="Y122"/>
  <c r="AD136" i="32"/>
  <c r="X136"/>
  <c r="Y136" s="1"/>
  <c r="Z136" s="1"/>
  <c r="AA136" s="1"/>
  <c r="X129" i="30"/>
  <c r="Y129" s="1"/>
  <c r="Z129" s="1"/>
  <c r="AA129" s="1"/>
  <c r="AD129"/>
  <c r="AB151" i="24"/>
  <c r="X151" s="1"/>
  <c r="X146" i="25"/>
  <c r="Y146" s="1"/>
  <c r="Z146" s="1"/>
  <c r="AA146" s="1"/>
  <c r="AD126" i="23"/>
  <c r="AF126" s="1"/>
  <c r="X126"/>
  <c r="Y126" s="1"/>
  <c r="AC115" i="19"/>
  <c r="AB124" i="18"/>
  <c r="Y117" i="4"/>
  <c r="Z117" s="1"/>
  <c r="AA117" s="1"/>
  <c r="AC121" i="8"/>
  <c r="X113" i="43" l="1"/>
  <c r="Y113" s="1"/>
  <c r="Z113" s="1"/>
  <c r="AA113" s="1"/>
  <c r="AB113" i="42"/>
  <c r="Z122" i="41"/>
  <c r="AA122" s="1"/>
  <c r="AB122" s="1"/>
  <c r="AB137" i="32"/>
  <c r="AB130" i="30"/>
  <c r="Y151" i="24"/>
  <c r="Z151" s="1"/>
  <c r="AA151" s="1"/>
  <c r="AB152" s="1"/>
  <c r="AD151"/>
  <c r="AB147" i="25"/>
  <c r="AD147" s="1"/>
  <c r="Z126" i="23"/>
  <c r="AA126" s="1"/>
  <c r="X124" i="18"/>
  <c r="Y124" s="1"/>
  <c r="Z124" s="1"/>
  <c r="AA124" s="1"/>
  <c r="AD124"/>
  <c r="AB118" i="4"/>
  <c r="Y121" i="8"/>
  <c r="Z121" s="1"/>
  <c r="AA121" s="1"/>
  <c r="AB121" s="1"/>
  <c r="AC124" i="9"/>
  <c r="AE121" i="8"/>
  <c r="AB114" i="43" l="1"/>
  <c r="AD114" s="1"/>
  <c r="AF114" s="1"/>
  <c r="AD113" i="42"/>
  <c r="X113"/>
  <c r="AC123" i="41"/>
  <c r="AD137" i="32"/>
  <c r="X137"/>
  <c r="X130" i="30"/>
  <c r="Y130" s="1"/>
  <c r="AD130"/>
  <c r="X152" i="24"/>
  <c r="Y152" s="1"/>
  <c r="Z152" s="1"/>
  <c r="AA152" s="1"/>
  <c r="AD152"/>
  <c r="X147" i="25"/>
  <c r="Y147" s="1"/>
  <c r="Z147" s="1"/>
  <c r="AA147" s="1"/>
  <c r="AB127" i="23"/>
  <c r="AD127" s="1"/>
  <c r="Y115" i="19"/>
  <c r="AE115"/>
  <c r="AD118" i="4"/>
  <c r="X118"/>
  <c r="Y124" i="9"/>
  <c r="Z124" s="1"/>
  <c r="AA124" s="1"/>
  <c r="AB124" s="1"/>
  <c r="AE124"/>
  <c r="X114" i="43" l="1"/>
  <c r="Y114" s="1"/>
  <c r="Z114" s="1"/>
  <c r="AA114" s="1"/>
  <c r="Y113" i="42"/>
  <c r="Z113" s="1"/>
  <c r="AA113" s="1"/>
  <c r="AE123" i="41"/>
  <c r="Y123"/>
  <c r="Y137" i="32"/>
  <c r="Z137" s="1"/>
  <c r="AA137" s="1"/>
  <c r="Z130" i="30"/>
  <c r="AA130" s="1"/>
  <c r="AB131" s="1"/>
  <c r="AB153" i="24"/>
  <c r="AB148" i="25"/>
  <c r="AD148" s="1"/>
  <c r="X127" i="23"/>
  <c r="Y127" s="1"/>
  <c r="Z127" s="1"/>
  <c r="AA127" s="1"/>
  <c r="Z115" i="19"/>
  <c r="AA115" s="1"/>
  <c r="AB115" s="1"/>
  <c r="AB125" i="18"/>
  <c r="Y118" i="4"/>
  <c r="Z118" s="1"/>
  <c r="AA118" s="1"/>
  <c r="AC125" i="9"/>
  <c r="AC122" i="8"/>
  <c r="AB115" i="43" l="1"/>
  <c r="AD115" s="1"/>
  <c r="AB114" i="42"/>
  <c r="Z123" i="41"/>
  <c r="AA123" s="1"/>
  <c r="AB123" s="1"/>
  <c r="AB138" i="32"/>
  <c r="X131" i="30"/>
  <c r="Y131" s="1"/>
  <c r="AD131"/>
  <c r="AD153" i="24"/>
  <c r="X153"/>
  <c r="Y153" s="1"/>
  <c r="Z153" s="1"/>
  <c r="AA153" s="1"/>
  <c r="X148" i="25"/>
  <c r="Y148" s="1"/>
  <c r="Z148" s="1"/>
  <c r="AA148" s="1"/>
  <c r="AB128" i="23"/>
  <c r="AC116" i="19"/>
  <c r="X125" i="18"/>
  <c r="Y125" s="1"/>
  <c r="Z125" s="1"/>
  <c r="AA125" s="1"/>
  <c r="AD125"/>
  <c r="AB119" i="4"/>
  <c r="Y125" i="9"/>
  <c r="Z125" s="1"/>
  <c r="AA125" s="1"/>
  <c r="AB125" s="1"/>
  <c r="Y122" i="8"/>
  <c r="Z122" s="1"/>
  <c r="AA122" s="1"/>
  <c r="AB122" s="1"/>
  <c r="AE125" i="9"/>
  <c r="AE122" i="8"/>
  <c r="X115" i="43" l="1"/>
  <c r="Y115" s="1"/>
  <c r="Z115" s="1"/>
  <c r="AA115" s="1"/>
  <c r="AD114" i="42"/>
  <c r="AF114" s="1"/>
  <c r="X114"/>
  <c r="AC124" i="41"/>
  <c r="AD138" i="32"/>
  <c r="X138"/>
  <c r="Y138" s="1"/>
  <c r="Z138" s="1"/>
  <c r="AA138" s="1"/>
  <c r="Z131" i="30"/>
  <c r="AA131" s="1"/>
  <c r="AB154" i="24"/>
  <c r="AB149" i="25"/>
  <c r="AD128" i="23"/>
  <c r="X128"/>
  <c r="Y128" s="1"/>
  <c r="Z128" s="1"/>
  <c r="AA128" s="1"/>
  <c r="Y116" i="19"/>
  <c r="Z116" s="1"/>
  <c r="AA116" s="1"/>
  <c r="AB116" s="1"/>
  <c r="AE116"/>
  <c r="AB126" i="18"/>
  <c r="AD119" i="4"/>
  <c r="X119"/>
  <c r="AC126" i="9"/>
  <c r="AC123" i="8"/>
  <c r="AB116" i="43" l="1"/>
  <c r="AD116" s="1"/>
  <c r="Y114" i="42"/>
  <c r="Z114" s="1"/>
  <c r="AA114" s="1"/>
  <c r="AE124" i="41"/>
  <c r="Y124"/>
  <c r="AB139" i="32"/>
  <c r="AB132" i="30"/>
  <c r="X132" s="1"/>
  <c r="Y132" s="1"/>
  <c r="X154" i="24"/>
  <c r="Y154" s="1"/>
  <c r="Z154" s="1"/>
  <c r="AA154" s="1"/>
  <c r="AB155" s="1"/>
  <c r="X155" s="1"/>
  <c r="Y155" s="1"/>
  <c r="Z155" s="1"/>
  <c r="AA155" s="1"/>
  <c r="AD154"/>
  <c r="AD149" i="25"/>
  <c r="X149"/>
  <c r="Y149" s="1"/>
  <c r="Z149" s="1"/>
  <c r="AA149" s="1"/>
  <c r="AB129" i="23"/>
  <c r="AC117" i="19"/>
  <c r="X126" i="18"/>
  <c r="Y126" s="1"/>
  <c r="Z126" s="1"/>
  <c r="AA126" s="1"/>
  <c r="AD126"/>
  <c r="AF126" s="1"/>
  <c r="Y119" i="4"/>
  <c r="Z119" s="1"/>
  <c r="AA119" s="1"/>
  <c r="Y126" i="9"/>
  <c r="Z126" s="1"/>
  <c r="AA126" s="1"/>
  <c r="AB126" s="1"/>
  <c r="Y123" i="8"/>
  <c r="Z123" s="1"/>
  <c r="AA123" s="1"/>
  <c r="AB123" s="1"/>
  <c r="AE126" i="9"/>
  <c r="AG126" s="1"/>
  <c r="AE123" i="8"/>
  <c r="X116" i="43" l="1"/>
  <c r="Y116" s="1"/>
  <c r="Z116" s="1"/>
  <c r="AA116" s="1"/>
  <c r="AB115" i="42"/>
  <c r="Z124" i="41"/>
  <c r="AA124" s="1"/>
  <c r="AB124" s="1"/>
  <c r="AD139" i="32"/>
  <c r="X139"/>
  <c r="AD132" i="30"/>
  <c r="Z132"/>
  <c r="AA132" s="1"/>
  <c r="AD155" i="24"/>
  <c r="AB156"/>
  <c r="AD156" s="1"/>
  <c r="AF156" s="1"/>
  <c r="AB150" i="25"/>
  <c r="AD129" i="23"/>
  <c r="X129"/>
  <c r="Y129" s="1"/>
  <c r="AB120" i="4"/>
  <c r="AC127" i="9"/>
  <c r="AB117" i="43" l="1"/>
  <c r="AD117" s="1"/>
  <c r="AD115" i="42"/>
  <c r="X115"/>
  <c r="AC125" i="41"/>
  <c r="Y139" i="32"/>
  <c r="Z139" s="1"/>
  <c r="AA139" s="1"/>
  <c r="AB133" i="30"/>
  <c r="X133" s="1"/>
  <c r="Y133" s="1"/>
  <c r="X156" i="24"/>
  <c r="Y156" s="1"/>
  <c r="Z156" s="1"/>
  <c r="AA156" s="1"/>
  <c r="AD150" i="25"/>
  <c r="X150"/>
  <c r="Y150" s="1"/>
  <c r="Z150" s="1"/>
  <c r="AA150" s="1"/>
  <c r="Z129" i="23"/>
  <c r="AA129" s="1"/>
  <c r="Y117" i="19"/>
  <c r="AE117"/>
  <c r="AB127" i="18"/>
  <c r="AD120" i="4"/>
  <c r="X120"/>
  <c r="Y127" i="9"/>
  <c r="Z127" s="1"/>
  <c r="AA127" s="1"/>
  <c r="AB127" s="1"/>
  <c r="AE127"/>
  <c r="AC124" i="8"/>
  <c r="X117" i="43" l="1"/>
  <c r="Y117" s="1"/>
  <c r="Z117" s="1"/>
  <c r="AA117" s="1"/>
  <c r="Y115" i="42"/>
  <c r="Z115" s="1"/>
  <c r="AA115" s="1"/>
  <c r="AE125" i="41"/>
  <c r="Y125"/>
  <c r="AB140" i="32"/>
  <c r="AD133" i="30"/>
  <c r="Z133"/>
  <c r="AA133" s="1"/>
  <c r="AB157" i="24"/>
  <c r="AD157" s="1"/>
  <c r="AB151" i="25"/>
  <c r="AB130" i="23"/>
  <c r="AD130" s="1"/>
  <c r="Z117" i="19"/>
  <c r="AA117" s="1"/>
  <c r="AB117" s="1"/>
  <c r="X127" i="18"/>
  <c r="Y127" s="1"/>
  <c r="Z127" s="1"/>
  <c r="AA127" s="1"/>
  <c r="AD127"/>
  <c r="Y120" i="4"/>
  <c r="Z120" s="1"/>
  <c r="AA120" s="1"/>
  <c r="Y124" i="8"/>
  <c r="Z124" s="1"/>
  <c r="AA124" s="1"/>
  <c r="AB124" s="1"/>
  <c r="AC128" i="9"/>
  <c r="AE124" i="8"/>
  <c r="AB118" i="43" l="1"/>
  <c r="AD118" s="1"/>
  <c r="AB116" i="42"/>
  <c r="Z125" i="41"/>
  <c r="AA125" s="1"/>
  <c r="AB125" s="1"/>
  <c r="AD140" i="32"/>
  <c r="X140"/>
  <c r="Y140" s="1"/>
  <c r="Z140" s="1"/>
  <c r="AA140" s="1"/>
  <c r="AB134" i="30"/>
  <c r="X134" s="1"/>
  <c r="Y134" s="1"/>
  <c r="X157" i="24"/>
  <c r="Y157" s="1"/>
  <c r="Z157" s="1"/>
  <c r="AA157" s="1"/>
  <c r="X151" i="25"/>
  <c r="Y151" s="1"/>
  <c r="Z151" s="1"/>
  <c r="AA151" s="1"/>
  <c r="AD151"/>
  <c r="X130" i="23"/>
  <c r="Y130" s="1"/>
  <c r="Z130" s="1"/>
  <c r="AA130" s="1"/>
  <c r="AB131" s="1"/>
  <c r="AC118" i="19"/>
  <c r="AE118" s="1"/>
  <c r="AB121" i="4"/>
  <c r="Y128" i="9"/>
  <c r="Z128" s="1"/>
  <c r="AA128" s="1"/>
  <c r="AB128" s="1"/>
  <c r="AE128"/>
  <c r="AC125" i="8"/>
  <c r="X118" i="43" l="1"/>
  <c r="Y118" s="1"/>
  <c r="Z118" s="1"/>
  <c r="AA118" s="1"/>
  <c r="AD116" i="42"/>
  <c r="X116"/>
  <c r="AC126" i="41"/>
  <c r="AB152" i="25"/>
  <c r="AD152" s="1"/>
  <c r="AB141" i="32"/>
  <c r="AD134" i="30"/>
  <c r="Z134"/>
  <c r="AA134" s="1"/>
  <c r="AB158" i="24"/>
  <c r="AD158" s="1"/>
  <c r="AD131" i="23"/>
  <c r="X131"/>
  <c r="Y131" s="1"/>
  <c r="Y118" i="19"/>
  <c r="Z118" s="1"/>
  <c r="AA118" s="1"/>
  <c r="AB118" s="1"/>
  <c r="AB128" i="18"/>
  <c r="AD121" i="4"/>
  <c r="X121"/>
  <c r="Y125" i="8"/>
  <c r="Z125" s="1"/>
  <c r="AA125" s="1"/>
  <c r="AB125" s="1"/>
  <c r="AE125"/>
  <c r="X152" i="25" l="1"/>
  <c r="Y152" s="1"/>
  <c r="Z152" s="1"/>
  <c r="AA152" s="1"/>
  <c r="AB153" s="1"/>
  <c r="AD153" s="1"/>
  <c r="AB119" i="43"/>
  <c r="Y116" i="42"/>
  <c r="Z116" s="1"/>
  <c r="AA116" s="1"/>
  <c r="AE126" i="41"/>
  <c r="AG126" s="1"/>
  <c r="Y126"/>
  <c r="Z126" s="1"/>
  <c r="AA126" s="1"/>
  <c r="AB126" s="1"/>
  <c r="AD141" i="32"/>
  <c r="X141"/>
  <c r="AB135" i="30"/>
  <c r="X135" s="1"/>
  <c r="Y135" s="1"/>
  <c r="X158" i="24"/>
  <c r="Y158" s="1"/>
  <c r="Z158" s="1"/>
  <c r="AA158" s="1"/>
  <c r="Z131" i="23"/>
  <c r="AA131" s="1"/>
  <c r="AC119" i="19"/>
  <c r="X128" i="18"/>
  <c r="Y128" s="1"/>
  <c r="Z128" s="1"/>
  <c r="AA128" s="1"/>
  <c r="AD128"/>
  <c r="Y121" i="4"/>
  <c r="Z121" s="1"/>
  <c r="AA121" s="1"/>
  <c r="AC129" i="9"/>
  <c r="AC126" i="8"/>
  <c r="X153" i="25" l="1"/>
  <c r="Y153" s="1"/>
  <c r="Z153" s="1"/>
  <c r="AA153" s="1"/>
  <c r="X119" i="43"/>
  <c r="Y119" s="1"/>
  <c r="Z119" s="1"/>
  <c r="AA119" s="1"/>
  <c r="AD119"/>
  <c r="AB117" i="42"/>
  <c r="AC127" i="41"/>
  <c r="Y141" i="32"/>
  <c r="Z141" s="1"/>
  <c r="AA141" s="1"/>
  <c r="AD135" i="30"/>
  <c r="Z135"/>
  <c r="AA135" s="1"/>
  <c r="AB159" i="24"/>
  <c r="X159" s="1"/>
  <c r="Y159" s="1"/>
  <c r="Z159" s="1"/>
  <c r="AA159" s="1"/>
  <c r="AB132" i="23"/>
  <c r="AD132" s="1"/>
  <c r="Y119" i="19"/>
  <c r="AE119"/>
  <c r="AB129" i="18"/>
  <c r="AB122" i="4"/>
  <c r="Y129" i="9"/>
  <c r="Z129" s="1"/>
  <c r="AA129" s="1"/>
  <c r="AB129" s="1"/>
  <c r="Y126" i="8"/>
  <c r="Z126" s="1"/>
  <c r="AA126" s="1"/>
  <c r="AB126" s="1"/>
  <c r="AE129" i="9"/>
  <c r="AE126" i="8"/>
  <c r="AG126" s="1"/>
  <c r="AB154" i="25" l="1"/>
  <c r="AB120" i="43"/>
  <c r="AD120" s="1"/>
  <c r="AD117" i="42"/>
  <c r="X117"/>
  <c r="Y117" s="1"/>
  <c r="Z117" s="1"/>
  <c r="AA117" s="1"/>
  <c r="AE127" i="41"/>
  <c r="Y127"/>
  <c r="Z127" s="1"/>
  <c r="AA127" s="1"/>
  <c r="AB127" s="1"/>
  <c r="AB142" i="32"/>
  <c r="AB136" i="30"/>
  <c r="X136" s="1"/>
  <c r="Y136" s="1"/>
  <c r="AD159" i="24"/>
  <c r="AB160"/>
  <c r="AD160" s="1"/>
  <c r="X154" i="25"/>
  <c r="Y154" s="1"/>
  <c r="Z154" s="1"/>
  <c r="AA154" s="1"/>
  <c r="AD154"/>
  <c r="X132" i="23"/>
  <c r="Y132" s="1"/>
  <c r="Z132" s="1"/>
  <c r="AA132" s="1"/>
  <c r="Z119" i="19"/>
  <c r="AA119" s="1"/>
  <c r="AB119" s="1"/>
  <c r="X129" i="18"/>
  <c r="Y129" s="1"/>
  <c r="Z129" s="1"/>
  <c r="AA129" s="1"/>
  <c r="AD129"/>
  <c r="AD122" i="4"/>
  <c r="X122"/>
  <c r="AC130" i="9"/>
  <c r="AC127" i="8"/>
  <c r="X120" i="43" l="1"/>
  <c r="Y120" s="1"/>
  <c r="Z120" s="1"/>
  <c r="AA120" s="1"/>
  <c r="AB118" i="42"/>
  <c r="AC128" i="41"/>
  <c r="AD142" i="32"/>
  <c r="X142"/>
  <c r="Y142" s="1"/>
  <c r="Z142" s="1"/>
  <c r="AA142" s="1"/>
  <c r="AD136" i="30"/>
  <c r="Z136"/>
  <c r="AA136" s="1"/>
  <c r="X160" i="24"/>
  <c r="Y160" s="1"/>
  <c r="Z160" s="1"/>
  <c r="AA160" s="1"/>
  <c r="AB155" i="25"/>
  <c r="X155" s="1"/>
  <c r="Y155" s="1"/>
  <c r="Z155" s="1"/>
  <c r="AA155" s="1"/>
  <c r="AB156" s="1"/>
  <c r="AB133" i="23"/>
  <c r="AD133" s="1"/>
  <c r="AC120" i="19"/>
  <c r="Y122" i="4"/>
  <c r="Z122" s="1"/>
  <c r="AA122" s="1"/>
  <c r="Y130" i="9"/>
  <c r="Z130" s="1"/>
  <c r="AA130" s="1"/>
  <c r="AB130" s="1"/>
  <c r="Y127" i="8"/>
  <c r="Z127" s="1"/>
  <c r="AA127" s="1"/>
  <c r="AB127" s="1"/>
  <c r="AE130" i="9"/>
  <c r="AE127" i="8"/>
  <c r="AB121" i="43" l="1"/>
  <c r="AD121" s="1"/>
  <c r="AD118" i="42"/>
  <c r="X118"/>
  <c r="AE128" i="41"/>
  <c r="Y128"/>
  <c r="Z128" s="1"/>
  <c r="AA128" s="1"/>
  <c r="AB128" s="1"/>
  <c r="AB143" i="32"/>
  <c r="AB137" i="30"/>
  <c r="X137" s="1"/>
  <c r="Y137" s="1"/>
  <c r="AB161" i="24"/>
  <c r="X161" s="1"/>
  <c r="AD155" i="25"/>
  <c r="AD156"/>
  <c r="AF156" s="1"/>
  <c r="X156"/>
  <c r="Y156" s="1"/>
  <c r="Z156" s="1"/>
  <c r="AA156" s="1"/>
  <c r="X133" i="23"/>
  <c r="Y133" s="1"/>
  <c r="Z133" s="1"/>
  <c r="AA133" s="1"/>
  <c r="Y120" i="19"/>
  <c r="Z120" s="1"/>
  <c r="AA120" s="1"/>
  <c r="AB120" s="1"/>
  <c r="AE120"/>
  <c r="AB123" i="4"/>
  <c r="AC128" i="8"/>
  <c r="X121" i="43" l="1"/>
  <c r="Y121" s="1"/>
  <c r="Z121" s="1"/>
  <c r="AA121" s="1"/>
  <c r="AB122" s="1"/>
  <c r="AD122" s="1"/>
  <c r="Y118" i="42"/>
  <c r="Z118" s="1"/>
  <c r="AA118" s="1"/>
  <c r="AC129" i="41"/>
  <c r="AD143" i="32"/>
  <c r="X143"/>
  <c r="AD137" i="30"/>
  <c r="Z137"/>
  <c r="AA137" s="1"/>
  <c r="AD161" i="24"/>
  <c r="Y161"/>
  <c r="Z161" s="1"/>
  <c r="AA161" s="1"/>
  <c r="AB157" i="25"/>
  <c r="AB134" i="23"/>
  <c r="AD134" s="1"/>
  <c r="AC121" i="19"/>
  <c r="AB130" i="18"/>
  <c r="AD123" i="4"/>
  <c r="X123"/>
  <c r="Y128" i="8"/>
  <c r="Z128" s="1"/>
  <c r="AA128" s="1"/>
  <c r="AB128" s="1"/>
  <c r="AC131" i="9"/>
  <c r="AE128" i="8"/>
  <c r="X122" i="43" l="1"/>
  <c r="Y122" s="1"/>
  <c r="Z122" s="1"/>
  <c r="AA122" s="1"/>
  <c r="AB119" i="42"/>
  <c r="AE129" i="41"/>
  <c r="Y129"/>
  <c r="Z129" s="1"/>
  <c r="AA129" s="1"/>
  <c r="AB129" s="1"/>
  <c r="Y143" i="32"/>
  <c r="Z143" s="1"/>
  <c r="AA143" s="1"/>
  <c r="AB138" i="30"/>
  <c r="X138" s="1"/>
  <c r="AB162" i="24"/>
  <c r="AD162" s="1"/>
  <c r="X157" i="25"/>
  <c r="Y157" s="1"/>
  <c r="Z157" s="1"/>
  <c r="AA157" s="1"/>
  <c r="AD157"/>
  <c r="X134" i="23"/>
  <c r="Y134" s="1"/>
  <c r="Z134" s="1"/>
  <c r="AA134" s="1"/>
  <c r="X130" i="18"/>
  <c r="Y130" s="1"/>
  <c r="Z130" s="1"/>
  <c r="AA130" s="1"/>
  <c r="AD130"/>
  <c r="Y123" i="4"/>
  <c r="Z123" s="1"/>
  <c r="AA123" s="1"/>
  <c r="Y131" i="9"/>
  <c r="Z131" s="1"/>
  <c r="AA131" s="1"/>
  <c r="AB131" s="1"/>
  <c r="AE131"/>
  <c r="AB123" i="43" l="1"/>
  <c r="AD123" s="1"/>
  <c r="AD119" i="42"/>
  <c r="X119"/>
  <c r="Y119" s="1"/>
  <c r="AC130" i="41"/>
  <c r="AB144" i="32"/>
  <c r="AD138" i="30"/>
  <c r="Y138"/>
  <c r="Z138" s="1"/>
  <c r="AA138" s="1"/>
  <c r="X162" i="24"/>
  <c r="Y162" s="1"/>
  <c r="Z162" s="1"/>
  <c r="AA162" s="1"/>
  <c r="AB158" i="25"/>
  <c r="X158" s="1"/>
  <c r="Y158" s="1"/>
  <c r="Z158" s="1"/>
  <c r="AA158" s="1"/>
  <c r="AB135" i="23"/>
  <c r="AD135" s="1"/>
  <c r="Y121" i="19"/>
  <c r="AE121"/>
  <c r="AB124" i="4"/>
  <c r="AC132" i="9"/>
  <c r="AC129" i="8"/>
  <c r="X123" i="43" l="1"/>
  <c r="Y123" s="1"/>
  <c r="Z123" s="1"/>
  <c r="AA123" s="1"/>
  <c r="Z119" i="42"/>
  <c r="AA119" s="1"/>
  <c r="AE130" i="41"/>
  <c r="Y130"/>
  <c r="AD144" i="32"/>
  <c r="X144"/>
  <c r="Y144" s="1"/>
  <c r="Z144" s="1"/>
  <c r="AA144" s="1"/>
  <c r="AB139" i="30"/>
  <c r="AB163" i="24"/>
  <c r="X163" s="1"/>
  <c r="Y163" s="1"/>
  <c r="AD158" i="25"/>
  <c r="AB159"/>
  <c r="X159" s="1"/>
  <c r="Y159" s="1"/>
  <c r="Z159" s="1"/>
  <c r="AA159" s="1"/>
  <c r="X135" i="23"/>
  <c r="Y135" s="1"/>
  <c r="Z135" s="1"/>
  <c r="AA135" s="1"/>
  <c r="Z121" i="19"/>
  <c r="AA121" s="1"/>
  <c r="AB121" s="1"/>
  <c r="AB131" i="18"/>
  <c r="AD124" i="4"/>
  <c r="X124"/>
  <c r="Y132" i="9"/>
  <c r="Z132" s="1"/>
  <c r="AA132" s="1"/>
  <c r="AB132" s="1"/>
  <c r="Y129" i="8"/>
  <c r="Z129" s="1"/>
  <c r="AA129" s="1"/>
  <c r="AB129" s="1"/>
  <c r="AE132" i="9"/>
  <c r="AE129" i="8"/>
  <c r="AB124" i="43" l="1"/>
  <c r="AD124" s="1"/>
  <c r="AB120" i="42"/>
  <c r="AD120" s="1"/>
  <c r="Z130" i="41"/>
  <c r="AA130" s="1"/>
  <c r="AB130" s="1"/>
  <c r="AB145" i="32"/>
  <c r="X139" i="30"/>
  <c r="Y139" s="1"/>
  <c r="AD139"/>
  <c r="AD163" i="24"/>
  <c r="Z163"/>
  <c r="AA163" s="1"/>
  <c r="AD159" i="25"/>
  <c r="AB160"/>
  <c r="X160" s="1"/>
  <c r="Y160" s="1"/>
  <c r="Z160" s="1"/>
  <c r="AB136" i="23"/>
  <c r="AD136" s="1"/>
  <c r="AC122" i="19"/>
  <c r="X131" i="18"/>
  <c r="Y131" s="1"/>
  <c r="Z131" s="1"/>
  <c r="AA131" s="1"/>
  <c r="AD131"/>
  <c r="Y124" i="4"/>
  <c r="Z124" s="1"/>
  <c r="AA124" s="1"/>
  <c r="AC130" i="8"/>
  <c r="X124" i="43" l="1"/>
  <c r="Y124" s="1"/>
  <c r="Z124" s="1"/>
  <c r="AA124" s="1"/>
  <c r="AB125" s="1"/>
  <c r="X120" i="42"/>
  <c r="Y120" s="1"/>
  <c r="Z120" s="1"/>
  <c r="AA120" s="1"/>
  <c r="AC131" i="41"/>
  <c r="AD145" i="32"/>
  <c r="X145"/>
  <c r="Z139" i="30"/>
  <c r="AA139" s="1"/>
  <c r="AB140" s="1"/>
  <c r="AB164" i="24"/>
  <c r="AD164" s="1"/>
  <c r="AD160" i="25"/>
  <c r="AA160"/>
  <c r="AB161" s="1"/>
  <c r="X161" s="1"/>
  <c r="Y161" s="1"/>
  <c r="Z161" s="1"/>
  <c r="AA161" s="1"/>
  <c r="X136" i="23"/>
  <c r="Y136" s="1"/>
  <c r="Z136" s="1"/>
  <c r="AA136" s="1"/>
  <c r="Y122" i="19"/>
  <c r="Z122" s="1"/>
  <c r="AA122" s="1"/>
  <c r="AB122" s="1"/>
  <c r="AE122"/>
  <c r="AB125" i="4"/>
  <c r="Y130" i="8"/>
  <c r="Z130" s="1"/>
  <c r="AA130" s="1"/>
  <c r="AB130" s="1"/>
  <c r="AC133" i="9"/>
  <c r="AE130" i="8"/>
  <c r="AD125" i="43" l="1"/>
  <c r="X125"/>
  <c r="Y125" s="1"/>
  <c r="AB121" i="42"/>
  <c r="AD121" s="1"/>
  <c r="AE131" i="41"/>
  <c r="Y131"/>
  <c r="Z131" s="1"/>
  <c r="AA131" s="1"/>
  <c r="AB131" s="1"/>
  <c r="Y145" i="32"/>
  <c r="Z145" s="1"/>
  <c r="AA145" s="1"/>
  <c r="X140" i="30"/>
  <c r="Y140" s="1"/>
  <c r="AD140"/>
  <c r="X164" i="24"/>
  <c r="Y164" s="1"/>
  <c r="Z164" s="1"/>
  <c r="AA164" s="1"/>
  <c r="AD161" i="25"/>
  <c r="AB162"/>
  <c r="AB137" i="23"/>
  <c r="AD137" s="1"/>
  <c r="AC123" i="19"/>
  <c r="AB132" i="18"/>
  <c r="AD125" i="4"/>
  <c r="X125"/>
  <c r="Y133" i="9"/>
  <c r="Z133" s="1"/>
  <c r="AA133" s="1"/>
  <c r="AB133" s="1"/>
  <c r="AE133"/>
  <c r="Z125" i="43" l="1"/>
  <c r="AA125" s="1"/>
  <c r="X121" i="42"/>
  <c r="Y121" s="1"/>
  <c r="Z121" s="1"/>
  <c r="AA121" s="1"/>
  <c r="AC132" i="41"/>
  <c r="AB146" i="32"/>
  <c r="Z140" i="30"/>
  <c r="AA140" s="1"/>
  <c r="AB165" i="24"/>
  <c r="X162" i="25"/>
  <c r="Y162" s="1"/>
  <c r="Z162" s="1"/>
  <c r="AA162" s="1"/>
  <c r="AD162"/>
  <c r="X137" i="23"/>
  <c r="Y137" s="1"/>
  <c r="Z137" s="1"/>
  <c r="AA137" s="1"/>
  <c r="X132" i="18"/>
  <c r="Y132" s="1"/>
  <c r="Z132" s="1"/>
  <c r="AA132" s="1"/>
  <c r="AD132"/>
  <c r="Y125" i="4"/>
  <c r="Z125" s="1"/>
  <c r="AA125" s="1"/>
  <c r="AC134" i="9"/>
  <c r="AC131" i="8"/>
  <c r="AB126" i="43" l="1"/>
  <c r="AB122" i="42"/>
  <c r="AE132" i="41"/>
  <c r="Y132"/>
  <c r="Z132" s="1"/>
  <c r="AA132" s="1"/>
  <c r="AB132" s="1"/>
  <c r="AD146" i="32"/>
  <c r="X146"/>
  <c r="Y146" s="1"/>
  <c r="Z146" s="1"/>
  <c r="AA146" s="1"/>
  <c r="AB141" i="30"/>
  <c r="X141" s="1"/>
  <c r="Y141" s="1"/>
  <c r="AD165" i="24"/>
  <c r="X165"/>
  <c r="Y165" s="1"/>
  <c r="Z165" s="1"/>
  <c r="AB163" i="25"/>
  <c r="AD163" s="1"/>
  <c r="AB138" i="23"/>
  <c r="AD138" s="1"/>
  <c r="AF138" s="1"/>
  <c r="Y123" i="19"/>
  <c r="AE123"/>
  <c r="AB126" i="4"/>
  <c r="Y134" i="9"/>
  <c r="Z134" s="1"/>
  <c r="AA134" s="1"/>
  <c r="AB134" s="1"/>
  <c r="Y131" i="8"/>
  <c r="Z131" s="1"/>
  <c r="AA131" s="1"/>
  <c r="AB131" s="1"/>
  <c r="AE134" i="9"/>
  <c r="AE131" i="8"/>
  <c r="AD126" i="43" l="1"/>
  <c r="AF126" s="1"/>
  <c r="X126"/>
  <c r="AD122" i="42"/>
  <c r="X122"/>
  <c r="Y122" s="1"/>
  <c r="AC133" i="41"/>
  <c r="AB147" i="32"/>
  <c r="AD141" i="30"/>
  <c r="Z141"/>
  <c r="AA141" s="1"/>
  <c r="AA165" i="24"/>
  <c r="AB166" s="1"/>
  <c r="X163" i="25"/>
  <c r="Y163" s="1"/>
  <c r="Z163" s="1"/>
  <c r="AA163" s="1"/>
  <c r="X138" i="23"/>
  <c r="Y138" s="1"/>
  <c r="Z138" s="1"/>
  <c r="AA138" s="1"/>
  <c r="Z123" i="19"/>
  <c r="AA123" s="1"/>
  <c r="AB123" s="1"/>
  <c r="AB133" i="18"/>
  <c r="AI124" s="1"/>
  <c r="AD126" i="4"/>
  <c r="AF126" s="1"/>
  <c r="X126"/>
  <c r="Y126" s="1"/>
  <c r="Z126" s="1"/>
  <c r="AA126" s="1"/>
  <c r="AC132" i="8"/>
  <c r="Y126" i="43" l="1"/>
  <c r="Z126" s="1"/>
  <c r="AA126" s="1"/>
  <c r="Z122" i="42"/>
  <c r="AA122" s="1"/>
  <c r="AE133" i="41"/>
  <c r="Y133"/>
  <c r="AD147" i="32"/>
  <c r="X147"/>
  <c r="AB142" i="30"/>
  <c r="X142" s="1"/>
  <c r="Y142" s="1"/>
  <c r="AD166" i="24"/>
  <c r="X166"/>
  <c r="Y166" s="1"/>
  <c r="Z166" s="1"/>
  <c r="AA166" s="1"/>
  <c r="AB164" i="25"/>
  <c r="AD164" s="1"/>
  <c r="AB139" i="23"/>
  <c r="AD139" s="1"/>
  <c r="AC124" i="19"/>
  <c r="X133" i="18"/>
  <c r="Y133" s="1"/>
  <c r="Z133" s="1"/>
  <c r="AA133" s="1"/>
  <c r="AD133"/>
  <c r="AB127" i="4"/>
  <c r="Y132" i="8"/>
  <c r="Z132" s="1"/>
  <c r="AA132" s="1"/>
  <c r="AB132" s="1"/>
  <c r="AC135" i="9"/>
  <c r="AE132" i="8"/>
  <c r="AB127" i="43" l="1"/>
  <c r="AB123" i="42"/>
  <c r="AD123" s="1"/>
  <c r="Z133" i="41"/>
  <c r="AA133" s="1"/>
  <c r="AB133" s="1"/>
  <c r="Y147" i="32"/>
  <c r="Z147" s="1"/>
  <c r="AA147" s="1"/>
  <c r="AD142" i="30"/>
  <c r="Z142"/>
  <c r="AA142" s="1"/>
  <c r="AB167" i="24"/>
  <c r="X164" i="25"/>
  <c r="Y164" s="1"/>
  <c r="Z164" s="1"/>
  <c r="AA164" s="1"/>
  <c r="X139" i="23"/>
  <c r="Y139" s="1"/>
  <c r="Z139" s="1"/>
  <c r="AA139" s="1"/>
  <c r="Y124" i="19"/>
  <c r="Z124" s="1"/>
  <c r="AA124" s="1"/>
  <c r="AB124" s="1"/>
  <c r="AE124"/>
  <c r="AD127" i="4"/>
  <c r="X127"/>
  <c r="Y135" i="9"/>
  <c r="Z135" s="1"/>
  <c r="AA135" s="1"/>
  <c r="AB135" s="1"/>
  <c r="AE135"/>
  <c r="AD127" i="43" l="1"/>
  <c r="X127"/>
  <c r="X123" i="42"/>
  <c r="Y123" s="1"/>
  <c r="Z123" s="1"/>
  <c r="AA123" s="1"/>
  <c r="AC134" i="41"/>
  <c r="AB148" i="32"/>
  <c r="AB143" i="30"/>
  <c r="AD167" i="24"/>
  <c r="X167"/>
  <c r="AB165" i="25"/>
  <c r="X165" s="1"/>
  <c r="Y165" s="1"/>
  <c r="Z165" s="1"/>
  <c r="AA165" s="1"/>
  <c r="AB140" i="23"/>
  <c r="AD140" s="1"/>
  <c r="AC125" i="19"/>
  <c r="AB134" i="18"/>
  <c r="Y127" i="4"/>
  <c r="Z127" s="1"/>
  <c r="AA127" s="1"/>
  <c r="AC136" i="9"/>
  <c r="AC133" i="8"/>
  <c r="Y127" i="43" l="1"/>
  <c r="Z127" s="1"/>
  <c r="AA127" s="1"/>
  <c r="AB124" i="42"/>
  <c r="AD124" s="1"/>
  <c r="AE134" i="41"/>
  <c r="Y134"/>
  <c r="AD148" i="32"/>
  <c r="X148"/>
  <c r="Y148" s="1"/>
  <c r="Z148" s="1"/>
  <c r="AA148" s="1"/>
  <c r="X143" i="30"/>
  <c r="Y143" s="1"/>
  <c r="AD143"/>
  <c r="Y167" i="24"/>
  <c r="Z167" s="1"/>
  <c r="AA167" s="1"/>
  <c r="AD165" i="25"/>
  <c r="AB166"/>
  <c r="X140" i="23"/>
  <c r="Y140" s="1"/>
  <c r="Z140" s="1"/>
  <c r="AA140" s="1"/>
  <c r="X134" i="18"/>
  <c r="Y134" s="1"/>
  <c r="Z134" s="1"/>
  <c r="AA134" s="1"/>
  <c r="AD134"/>
  <c r="AB128" i="4"/>
  <c r="Y136" i="9"/>
  <c r="Z136" s="1"/>
  <c r="AA136" s="1"/>
  <c r="AB136" s="1"/>
  <c r="Y133" i="8"/>
  <c r="Z133" s="1"/>
  <c r="AA133" s="1"/>
  <c r="AB133" s="1"/>
  <c r="AE136" i="9"/>
  <c r="AE133" i="8"/>
  <c r="AB128" i="43" l="1"/>
  <c r="X124" i="42"/>
  <c r="Y124" s="1"/>
  <c r="Z124" s="1"/>
  <c r="AA124" s="1"/>
  <c r="Z134" i="41"/>
  <c r="AA134" s="1"/>
  <c r="AB134" s="1"/>
  <c r="AB149" i="32"/>
  <c r="Z143" i="30"/>
  <c r="AA143" s="1"/>
  <c r="AB168" i="24"/>
  <c r="AD168" s="1"/>
  <c r="X166" i="25"/>
  <c r="Y166" s="1"/>
  <c r="Z166" s="1"/>
  <c r="AA166" s="1"/>
  <c r="AD166"/>
  <c r="AB141" i="23"/>
  <c r="AD141" s="1"/>
  <c r="Y125" i="19"/>
  <c r="AE125"/>
  <c r="AD128" i="4"/>
  <c r="X128"/>
  <c r="AC134" i="8"/>
  <c r="AD128" i="43" l="1"/>
  <c r="X128"/>
  <c r="AB125" i="42"/>
  <c r="AD125" s="1"/>
  <c r="AC135" i="41"/>
  <c r="AD149" i="32"/>
  <c r="X149"/>
  <c r="AB144" i="30"/>
  <c r="X168" i="24"/>
  <c r="Y168" s="1"/>
  <c r="Z168" s="1"/>
  <c r="AA168" s="1"/>
  <c r="AB167" i="25"/>
  <c r="AD167" s="1"/>
  <c r="X141" i="23"/>
  <c r="Y141" s="1"/>
  <c r="Z141" s="1"/>
  <c r="AA141" s="1"/>
  <c r="Z125" i="19"/>
  <c r="AA125" s="1"/>
  <c r="AB125" s="1"/>
  <c r="AB135" i="18"/>
  <c r="Y128" i="4"/>
  <c r="Z128" s="1"/>
  <c r="AA128" s="1"/>
  <c r="Y134" i="8"/>
  <c r="Z134" s="1"/>
  <c r="AA134" s="1"/>
  <c r="AB134" s="1"/>
  <c r="AC137" i="9"/>
  <c r="AE134" i="8"/>
  <c r="Y128" i="43" l="1"/>
  <c r="Z128" s="1"/>
  <c r="AA128" s="1"/>
  <c r="X125" i="42"/>
  <c r="Y125" s="1"/>
  <c r="Z125" s="1"/>
  <c r="AA125" s="1"/>
  <c r="AE135" i="41"/>
  <c r="Y135"/>
  <c r="Y149" i="32"/>
  <c r="Z149" s="1"/>
  <c r="AA149" s="1"/>
  <c r="AB150" s="1"/>
  <c r="X144" i="30"/>
  <c r="Y144" s="1"/>
  <c r="AD144"/>
  <c r="AB169" i="24"/>
  <c r="X169" s="1"/>
  <c r="Y169" s="1"/>
  <c r="Z169" s="1"/>
  <c r="AA169" s="1"/>
  <c r="AB170" s="1"/>
  <c r="X167" i="25"/>
  <c r="Y167" s="1"/>
  <c r="Z167" s="1"/>
  <c r="AA167" s="1"/>
  <c r="AB142" i="23"/>
  <c r="AD142" s="1"/>
  <c r="AC126" i="19"/>
  <c r="X135" i="18"/>
  <c r="Y135" s="1"/>
  <c r="Z135" s="1"/>
  <c r="AA135" s="1"/>
  <c r="AD135"/>
  <c r="AB129" i="4"/>
  <c r="Y137" i="9"/>
  <c r="Z137" s="1"/>
  <c r="AA137" s="1"/>
  <c r="AB137" s="1"/>
  <c r="AE137"/>
  <c r="AB129" i="43" l="1"/>
  <c r="AB126" i="42"/>
  <c r="AD126" s="1"/>
  <c r="AF126" s="1"/>
  <c r="Z135" i="41"/>
  <c r="AA135" s="1"/>
  <c r="AB135" s="1"/>
  <c r="AD150" i="32"/>
  <c r="X150"/>
  <c r="Z144" i="30"/>
  <c r="AA144" s="1"/>
  <c r="AB145" s="1"/>
  <c r="AD169" i="24"/>
  <c r="AD170"/>
  <c r="X170"/>
  <c r="Y170" s="1"/>
  <c r="Z170" s="1"/>
  <c r="AA170" s="1"/>
  <c r="AB168" i="25"/>
  <c r="AD168" s="1"/>
  <c r="X142" i="23"/>
  <c r="Y142" s="1"/>
  <c r="Z142" s="1"/>
  <c r="AA142" s="1"/>
  <c r="Y126" i="19"/>
  <c r="Z126" s="1"/>
  <c r="AA126" s="1"/>
  <c r="AB126" s="1"/>
  <c r="AE126"/>
  <c r="AG126" s="1"/>
  <c r="AB136" i="18"/>
  <c r="AD129" i="4"/>
  <c r="X129"/>
  <c r="Y129" s="1"/>
  <c r="Z129" s="1"/>
  <c r="AA129" s="1"/>
  <c r="AC135" i="8"/>
  <c r="AE135" s="1"/>
  <c r="AC138" i="9"/>
  <c r="AD129" i="43" l="1"/>
  <c r="X129"/>
  <c r="X126" i="42"/>
  <c r="Y126" s="1"/>
  <c r="Z126" s="1"/>
  <c r="AA126" s="1"/>
  <c r="AC136" i="41"/>
  <c r="Y150" i="32"/>
  <c r="Z150" s="1"/>
  <c r="AA150" s="1"/>
  <c r="X145" i="30"/>
  <c r="Y145" s="1"/>
  <c r="AD145"/>
  <c r="AB171" i="24"/>
  <c r="AD171" s="1"/>
  <c r="X168" i="25"/>
  <c r="Y168" s="1"/>
  <c r="Z168" s="1"/>
  <c r="AA168" s="1"/>
  <c r="AB143" i="23"/>
  <c r="AD143" s="1"/>
  <c r="AC127" i="19"/>
  <c r="X136" i="18"/>
  <c r="Y136" s="1"/>
  <c r="Z136" s="1"/>
  <c r="AA136" s="1"/>
  <c r="AD136"/>
  <c r="AB130" i="4"/>
  <c r="Y138" i="9"/>
  <c r="Z138" s="1"/>
  <c r="AA138" s="1"/>
  <c r="AB138" s="1"/>
  <c r="Y135" i="8"/>
  <c r="Z135" s="1"/>
  <c r="AA135" s="1"/>
  <c r="AB135" s="1"/>
  <c r="AE138" i="9"/>
  <c r="AG138" s="1"/>
  <c r="Y129" i="43" l="1"/>
  <c r="Z129" s="1"/>
  <c r="AA129" s="1"/>
  <c r="AB127" i="42"/>
  <c r="X127" s="1"/>
  <c r="AE136" i="41"/>
  <c r="Y136"/>
  <c r="Z136" s="1"/>
  <c r="AA136" s="1"/>
  <c r="AB136" s="1"/>
  <c r="AB151" i="32"/>
  <c r="Z145" i="30"/>
  <c r="AA145" s="1"/>
  <c r="X171" i="24"/>
  <c r="Y171" s="1"/>
  <c r="Z171" s="1"/>
  <c r="AA171" s="1"/>
  <c r="AB169" i="25"/>
  <c r="X169" s="1"/>
  <c r="X143" i="23"/>
  <c r="Y143" s="1"/>
  <c r="Z143" s="1"/>
  <c r="AA143" s="1"/>
  <c r="AB137" i="18"/>
  <c r="AD130" i="4"/>
  <c r="X130"/>
  <c r="AC136" i="8"/>
  <c r="AE136" s="1"/>
  <c r="AB130" i="43" l="1"/>
  <c r="AD127" i="42"/>
  <c r="Y127"/>
  <c r="Z127" s="1"/>
  <c r="AA127" s="1"/>
  <c r="AC137" i="41"/>
  <c r="AD151" i="32"/>
  <c r="X151"/>
  <c r="AB146" i="30"/>
  <c r="AB172" i="24"/>
  <c r="Y169" i="25"/>
  <c r="Z169" s="1"/>
  <c r="AA169" s="1"/>
  <c r="AB170" s="1"/>
  <c r="AD169"/>
  <c r="AB144" i="23"/>
  <c r="AD144" s="1"/>
  <c r="Y127" i="19"/>
  <c r="X137" i="18"/>
  <c r="Y137" s="1"/>
  <c r="Z137" s="1"/>
  <c r="AA137" s="1"/>
  <c r="AE127" i="19"/>
  <c r="AD137" i="18"/>
  <c r="Y130" i="4"/>
  <c r="Z130" s="1"/>
  <c r="AA130" s="1"/>
  <c r="Y136" i="8"/>
  <c r="Z136" s="1"/>
  <c r="AA136" s="1"/>
  <c r="AB136" s="1"/>
  <c r="AC139" i="9"/>
  <c r="AD130" i="43" l="1"/>
  <c r="X130"/>
  <c r="AB128" i="42"/>
  <c r="AE137" i="41"/>
  <c r="Y137"/>
  <c r="Z137" s="1"/>
  <c r="Y151" i="32"/>
  <c r="Z151" s="1"/>
  <c r="AA151" s="1"/>
  <c r="X146" i="30"/>
  <c r="Y146" s="1"/>
  <c r="AD146"/>
  <c r="AD172" i="24"/>
  <c r="X172"/>
  <c r="Y172" s="1"/>
  <c r="Z172" s="1"/>
  <c r="AA172" s="1"/>
  <c r="X170" i="25"/>
  <c r="Y170" s="1"/>
  <c r="Z170" s="1"/>
  <c r="AA170" s="1"/>
  <c r="AD170"/>
  <c r="X144" i="23"/>
  <c r="Y144" s="1"/>
  <c r="Z144" s="1"/>
  <c r="AA144" s="1"/>
  <c r="Z127" i="19"/>
  <c r="AA127" s="1"/>
  <c r="AB127" s="1"/>
  <c r="AB131" i="4"/>
  <c r="Y139" i="9"/>
  <c r="Z139" s="1"/>
  <c r="AA139" s="1"/>
  <c r="AB139" s="1"/>
  <c r="AE139"/>
  <c r="AC137" i="8"/>
  <c r="Y130" i="43" l="1"/>
  <c r="Z130" s="1"/>
  <c r="AA130" s="1"/>
  <c r="AD128" i="42"/>
  <c r="X128"/>
  <c r="Y128" s="1"/>
  <c r="AA137" i="41"/>
  <c r="AB137" s="1"/>
  <c r="AB152" i="32"/>
  <c r="Z146" i="30"/>
  <c r="AA146" s="1"/>
  <c r="AB173" i="24"/>
  <c r="AB171" i="25"/>
  <c r="AD171" s="1"/>
  <c r="AB145" i="23"/>
  <c r="AD145" s="1"/>
  <c r="AC128" i="19"/>
  <c r="AB138" i="18"/>
  <c r="AD131" i="4"/>
  <c r="X131"/>
  <c r="Y131" s="1"/>
  <c r="Z131" s="1"/>
  <c r="AA131" s="1"/>
  <c r="Y137" i="8"/>
  <c r="Z137" s="1"/>
  <c r="AA137" s="1"/>
  <c r="AB137" s="1"/>
  <c r="AC140" i="9"/>
  <c r="AE137" i="8"/>
  <c r="AB131" i="43" l="1"/>
  <c r="Z128" i="42"/>
  <c r="AA128" s="1"/>
  <c r="AC138" i="41"/>
  <c r="AE138" s="1"/>
  <c r="AD152" i="32"/>
  <c r="X152"/>
  <c r="Y152" s="1"/>
  <c r="Z152" s="1"/>
  <c r="AA152" s="1"/>
  <c r="AB147" i="30"/>
  <c r="X147" s="1"/>
  <c r="Y147" s="1"/>
  <c r="Z147" s="1"/>
  <c r="AA147" s="1"/>
  <c r="AD173" i="24"/>
  <c r="X173"/>
  <c r="Y173" s="1"/>
  <c r="Z173" s="1"/>
  <c r="AA173" s="1"/>
  <c r="AB174" s="1"/>
  <c r="X171" i="25"/>
  <c r="Y171" s="1"/>
  <c r="Z171" s="1"/>
  <c r="AA171" s="1"/>
  <c r="X145" i="23"/>
  <c r="Y145" s="1"/>
  <c r="Z145" s="1"/>
  <c r="AA145" s="1"/>
  <c r="Y128" i="19"/>
  <c r="Z128" s="1"/>
  <c r="AA128" s="1"/>
  <c r="AB128" s="1"/>
  <c r="X138" i="18"/>
  <c r="Y138" s="1"/>
  <c r="Z138" s="1"/>
  <c r="AA138" s="1"/>
  <c r="AE128" i="19"/>
  <c r="AD138" i="18"/>
  <c r="AB132" i="4"/>
  <c r="Y140" i="9"/>
  <c r="Z140" s="1"/>
  <c r="AA140" s="1"/>
  <c r="AB140" s="1"/>
  <c r="AE140"/>
  <c r="AC138" i="8"/>
  <c r="AD131" i="43" l="1"/>
  <c r="X131"/>
  <c r="AB129" i="42"/>
  <c r="X129" s="1"/>
  <c r="Y129" s="1"/>
  <c r="Y138" i="41"/>
  <c r="Z138" s="1"/>
  <c r="AA138" s="1"/>
  <c r="AB138" s="1"/>
  <c r="AB153" i="32"/>
  <c r="AD147" i="30"/>
  <c r="AB148"/>
  <c r="AD174" i="24"/>
  <c r="X174"/>
  <c r="Y174" s="1"/>
  <c r="Z174" s="1"/>
  <c r="AA174" s="1"/>
  <c r="AB172" i="25"/>
  <c r="AD172" s="1"/>
  <c r="AB146" i="23"/>
  <c r="AD146" s="1"/>
  <c r="AC129" i="19"/>
  <c r="AB139" i="18"/>
  <c r="AD132" i="4"/>
  <c r="X132"/>
  <c r="Y138" i="8"/>
  <c r="Z138" s="1"/>
  <c r="AA138" s="1"/>
  <c r="AB138" s="1"/>
  <c r="AE138"/>
  <c r="Y131" i="43" l="1"/>
  <c r="Z131" s="1"/>
  <c r="AA131" s="1"/>
  <c r="AD129" i="42"/>
  <c r="Z129"/>
  <c r="AA129" s="1"/>
  <c r="AC139" i="41"/>
  <c r="AD153" i="32"/>
  <c r="X153"/>
  <c r="X148" i="30"/>
  <c r="Y148" s="1"/>
  <c r="AD148"/>
  <c r="AB175" i="24"/>
  <c r="X172" i="25"/>
  <c r="Y172" s="1"/>
  <c r="Z172" s="1"/>
  <c r="AA172" s="1"/>
  <c r="X146" i="23"/>
  <c r="Y146" s="1"/>
  <c r="Z146" s="1"/>
  <c r="AA146" s="1"/>
  <c r="X139" i="18"/>
  <c r="Y139" s="1"/>
  <c r="Z139" s="1"/>
  <c r="AA139" s="1"/>
  <c r="AD139"/>
  <c r="Y132" i="4"/>
  <c r="Z132" s="1"/>
  <c r="AA132" s="1"/>
  <c r="AC141" i="9"/>
  <c r="AB132" i="43" l="1"/>
  <c r="AB130" i="42"/>
  <c r="AE139" i="41"/>
  <c r="Y139"/>
  <c r="Y153" i="32"/>
  <c r="Z153" s="1"/>
  <c r="AA153" s="1"/>
  <c r="Z148" i="30"/>
  <c r="AA148" s="1"/>
  <c r="AD175" i="24"/>
  <c r="X175"/>
  <c r="Y175" s="1"/>
  <c r="Z175" s="1"/>
  <c r="AA175" s="1"/>
  <c r="AB176" s="1"/>
  <c r="X176" s="1"/>
  <c r="Y176" s="1"/>
  <c r="Z176" s="1"/>
  <c r="AA176" s="1"/>
  <c r="AB173" i="25"/>
  <c r="AD173" s="1"/>
  <c r="AB147" i="23"/>
  <c r="AD147" s="1"/>
  <c r="Y129" i="19"/>
  <c r="AE129"/>
  <c r="AB133" i="4"/>
  <c r="Y141" i="9"/>
  <c r="Z141" s="1"/>
  <c r="AA141" s="1"/>
  <c r="AB141" s="1"/>
  <c r="AE141"/>
  <c r="AC139" i="8"/>
  <c r="AD132" i="43" l="1"/>
  <c r="X132"/>
  <c r="AD130" i="42"/>
  <c r="X130"/>
  <c r="Y130" s="1"/>
  <c r="Z130" s="1"/>
  <c r="AA130" s="1"/>
  <c r="Z139" i="41"/>
  <c r="AA139" s="1"/>
  <c r="AB139" s="1"/>
  <c r="AB154" i="32"/>
  <c r="AB149" i="30"/>
  <c r="AD176" i="24"/>
  <c r="AB177"/>
  <c r="AD177" s="1"/>
  <c r="X173" i="25"/>
  <c r="Y173" s="1"/>
  <c r="Z173" s="1"/>
  <c r="AA173" s="1"/>
  <c r="X147" i="23"/>
  <c r="Y147" s="1"/>
  <c r="Z147" s="1"/>
  <c r="AA147" s="1"/>
  <c r="Z129" i="19"/>
  <c r="AA129" s="1"/>
  <c r="AB129" s="1"/>
  <c r="AB140" i="18"/>
  <c r="AD133" i="4"/>
  <c r="X133"/>
  <c r="Y133" s="1"/>
  <c r="Z133" s="1"/>
  <c r="AA133" s="1"/>
  <c r="Y139" i="8"/>
  <c r="Z139" s="1"/>
  <c r="AA139" s="1"/>
  <c r="AB139" s="1"/>
  <c r="AC142" i="9"/>
  <c r="AE139" i="8"/>
  <c r="Y132" i="43" l="1"/>
  <c r="Z132" s="1"/>
  <c r="AA132" s="1"/>
  <c r="AB131" i="42"/>
  <c r="AD131" s="1"/>
  <c r="AC140" i="41"/>
  <c r="AD154" i="32"/>
  <c r="X154"/>
  <c r="Y154" s="1"/>
  <c r="Z154" s="1"/>
  <c r="AA154" s="1"/>
  <c r="AD149" i="30"/>
  <c r="X149"/>
  <c r="X177" i="24"/>
  <c r="Y177" s="1"/>
  <c r="Z177" s="1"/>
  <c r="AA177" s="1"/>
  <c r="AB174" i="25"/>
  <c r="X174" s="1"/>
  <c r="Y174" s="1"/>
  <c r="Z174" s="1"/>
  <c r="AA174" s="1"/>
  <c r="AB148" i="23"/>
  <c r="AD148" s="1"/>
  <c r="AC130" i="19"/>
  <c r="X140" i="18"/>
  <c r="Y140" s="1"/>
  <c r="Z140" s="1"/>
  <c r="AA140" s="1"/>
  <c r="AD140"/>
  <c r="AB134" i="4"/>
  <c r="Y142" i="9"/>
  <c r="Z142" s="1"/>
  <c r="AA142" s="1"/>
  <c r="AB142" s="1"/>
  <c r="AE142"/>
  <c r="AB133" i="43" l="1"/>
  <c r="X131" i="42"/>
  <c r="Y131" s="1"/>
  <c r="Z131" s="1"/>
  <c r="AA131" s="1"/>
  <c r="AE140" i="41"/>
  <c r="Y140"/>
  <c r="AB155" i="32"/>
  <c r="Y149" i="30"/>
  <c r="Z149" s="1"/>
  <c r="AA149" s="1"/>
  <c r="AB178" i="24"/>
  <c r="AD178" s="1"/>
  <c r="AB175" i="25"/>
  <c r="AD175" s="1"/>
  <c r="AD174"/>
  <c r="X148" i="23"/>
  <c r="Y148" s="1"/>
  <c r="Z148" s="1"/>
  <c r="AA148" s="1"/>
  <c r="AE130" i="19"/>
  <c r="Y130"/>
  <c r="Z130" s="1"/>
  <c r="AA130" s="1"/>
  <c r="AB130" s="1"/>
  <c r="AB141" i="18"/>
  <c r="AD134" i="4"/>
  <c r="X134"/>
  <c r="AC140" i="8"/>
  <c r="AD133" i="43" l="1"/>
  <c r="X133"/>
  <c r="AB132" i="42"/>
  <c r="Z140" i="41"/>
  <c r="AA140" s="1"/>
  <c r="AB140" s="1"/>
  <c r="X175" i="25"/>
  <c r="Y175" s="1"/>
  <c r="Z175" s="1"/>
  <c r="AA175" s="1"/>
  <c r="AD155" i="32"/>
  <c r="X155"/>
  <c r="AB150" i="30"/>
  <c r="X178" i="24"/>
  <c r="Y178" s="1"/>
  <c r="Z178" s="1"/>
  <c r="AA178" s="1"/>
  <c r="AB149" i="23"/>
  <c r="AD149" s="1"/>
  <c r="AC131" i="19"/>
  <c r="X141" i="18"/>
  <c r="Y141" s="1"/>
  <c r="Z141" s="1"/>
  <c r="AA141" s="1"/>
  <c r="AD141"/>
  <c r="Y134" i="4"/>
  <c r="Z134" s="1"/>
  <c r="AA134" s="1"/>
  <c r="Y140" i="8"/>
  <c r="Z140" s="1"/>
  <c r="AA140" s="1"/>
  <c r="AB140" s="1"/>
  <c r="AC143" i="9"/>
  <c r="AE140" i="8"/>
  <c r="Y133" i="43" l="1"/>
  <c r="Z133" s="1"/>
  <c r="AA133" s="1"/>
  <c r="AD132" i="42"/>
  <c r="X132"/>
  <c r="AC141" i="41"/>
  <c r="AB176" i="25"/>
  <c r="AD176" s="1"/>
  <c r="Y155" i="32"/>
  <c r="Z155" s="1"/>
  <c r="AA155" s="1"/>
  <c r="X150" i="30"/>
  <c r="Y150" s="1"/>
  <c r="AD150"/>
  <c r="AB179" i="24"/>
  <c r="X149" i="23"/>
  <c r="Y149" s="1"/>
  <c r="Z149" s="1"/>
  <c r="AA149" s="1"/>
  <c r="Y131" i="19"/>
  <c r="Z131" s="1"/>
  <c r="AA131" s="1"/>
  <c r="AB131" s="1"/>
  <c r="AE131"/>
  <c r="AB142" i="18"/>
  <c r="AB135" i="4"/>
  <c r="Y143" i="9"/>
  <c r="Z143" s="1"/>
  <c r="AA143" s="1"/>
  <c r="AB143" s="1"/>
  <c r="AE143"/>
  <c r="AB134" i="43" l="1"/>
  <c r="Y132" i="42"/>
  <c r="Z132" s="1"/>
  <c r="AA132" s="1"/>
  <c r="AE141" i="41"/>
  <c r="Y141"/>
  <c r="X176" i="25"/>
  <c r="Y176" s="1"/>
  <c r="Z176" s="1"/>
  <c r="AA176" s="1"/>
  <c r="AB177" s="1"/>
  <c r="AD177" s="1"/>
  <c r="AB156" i="32"/>
  <c r="Z150" i="30"/>
  <c r="AA150" s="1"/>
  <c r="AB151" s="1"/>
  <c r="X179" i="24"/>
  <c r="Y179" s="1"/>
  <c r="Z179" s="1"/>
  <c r="AA179" s="1"/>
  <c r="AD179"/>
  <c r="AB150" i="23"/>
  <c r="AD150" s="1"/>
  <c r="AF150" s="1"/>
  <c r="AC132" i="19"/>
  <c r="X142" i="18"/>
  <c r="Y142" s="1"/>
  <c r="Z142" s="1"/>
  <c r="AA142" s="1"/>
  <c r="AD142"/>
  <c r="AD135" i="4"/>
  <c r="X135"/>
  <c r="Y135" s="1"/>
  <c r="Z135" s="1"/>
  <c r="AA135" s="1"/>
  <c r="AC144" i="9"/>
  <c r="AC141" i="8"/>
  <c r="AD134" i="43" l="1"/>
  <c r="X134"/>
  <c r="AB133" i="42"/>
  <c r="Z141" i="41"/>
  <c r="AA141" s="1"/>
  <c r="AB141" s="1"/>
  <c r="X177" i="25"/>
  <c r="Y177" s="1"/>
  <c r="Z177" s="1"/>
  <c r="AA177" s="1"/>
  <c r="AD156" i="32"/>
  <c r="AF156" s="1"/>
  <c r="X156"/>
  <c r="Y156" s="1"/>
  <c r="Z156" s="1"/>
  <c r="AA156" s="1"/>
  <c r="X151" i="30"/>
  <c r="Y151" s="1"/>
  <c r="Z151" s="1"/>
  <c r="AA151" s="1"/>
  <c r="AD151"/>
  <c r="AB180" i="24"/>
  <c r="AD180" s="1"/>
  <c r="X150" i="23"/>
  <c r="Y150" s="1"/>
  <c r="Z150" s="1"/>
  <c r="AA150" s="1"/>
  <c r="AB136" i="4"/>
  <c r="Y144" i="9"/>
  <c r="Z144" s="1"/>
  <c r="AA144" s="1"/>
  <c r="AB144" s="1"/>
  <c r="Y141" i="8"/>
  <c r="Z141" s="1"/>
  <c r="AA141" s="1"/>
  <c r="AB141" s="1"/>
  <c r="AE144" i="9"/>
  <c r="AE141" i="8"/>
  <c r="Y134" i="43" l="1"/>
  <c r="Z134" s="1"/>
  <c r="AA134" s="1"/>
  <c r="AD133" i="42"/>
  <c r="X133"/>
  <c r="AC142" i="41"/>
  <c r="AB178" i="25"/>
  <c r="AD178" s="1"/>
  <c r="AB157" i="32"/>
  <c r="AB152" i="30"/>
  <c r="X180" i="24"/>
  <c r="Y180" s="1"/>
  <c r="Z180" s="1"/>
  <c r="AA180" s="1"/>
  <c r="AB151" i="23"/>
  <c r="AD151" s="1"/>
  <c r="Y132" i="19"/>
  <c r="AE132"/>
  <c r="AB143" i="18"/>
  <c r="AD136" i="4"/>
  <c r="X136"/>
  <c r="AC142" i="8"/>
  <c r="AB135" i="43" l="1"/>
  <c r="Y133" i="42"/>
  <c r="Z133" s="1"/>
  <c r="AA133" s="1"/>
  <c r="AE142" i="41"/>
  <c r="Y142"/>
  <c r="X178" i="25"/>
  <c r="Y178" s="1"/>
  <c r="Z178" s="1"/>
  <c r="AA178" s="1"/>
  <c r="AD157" i="32"/>
  <c r="X157"/>
  <c r="Y157" s="1"/>
  <c r="Z157" s="1"/>
  <c r="AA157" s="1"/>
  <c r="X152" i="30"/>
  <c r="Y152" s="1"/>
  <c r="AD152"/>
  <c r="AB181" i="24"/>
  <c r="AD181" s="1"/>
  <c r="X151" i="23"/>
  <c r="Y151" s="1"/>
  <c r="Z151" s="1"/>
  <c r="AA151" s="1"/>
  <c r="Z132" i="19"/>
  <c r="AA132" s="1"/>
  <c r="AB132" s="1"/>
  <c r="X143" i="18"/>
  <c r="Y143" s="1"/>
  <c r="Z143" s="1"/>
  <c r="AA143" s="1"/>
  <c r="AD143"/>
  <c r="Y136" i="4"/>
  <c r="Z136" s="1"/>
  <c r="AA136" s="1"/>
  <c r="Y142" i="8"/>
  <c r="Z142" s="1"/>
  <c r="AA142" s="1"/>
  <c r="AB142" s="1"/>
  <c r="AC145" i="9"/>
  <c r="AE142" i="8"/>
  <c r="AD135" i="43" l="1"/>
  <c r="X135"/>
  <c r="Y135" s="1"/>
  <c r="Z135" s="1"/>
  <c r="AA135" s="1"/>
  <c r="AB134" i="42"/>
  <c r="Z142" i="41"/>
  <c r="AA142" s="1"/>
  <c r="AB142" s="1"/>
  <c r="AB179" i="25"/>
  <c r="X179" s="1"/>
  <c r="Y179" s="1"/>
  <c r="Z179" s="1"/>
  <c r="AA179" s="1"/>
  <c r="AB158" i="32"/>
  <c r="Z152" i="30"/>
  <c r="AA152" s="1"/>
  <c r="X181" i="24"/>
  <c r="Y181" s="1"/>
  <c r="Z181" s="1"/>
  <c r="AA181" s="1"/>
  <c r="AB152" i="23"/>
  <c r="AD152" s="1"/>
  <c r="AC133" i="19"/>
  <c r="AB137" i="4"/>
  <c r="Y145" i="9"/>
  <c r="Z145" s="1"/>
  <c r="AA145" s="1"/>
  <c r="AB145" s="1"/>
  <c r="AE145"/>
  <c r="AB136" i="43" l="1"/>
  <c r="AD134" i="42"/>
  <c r="X134"/>
  <c r="AC143" i="41"/>
  <c r="AB180" i="25"/>
  <c r="AD180" s="1"/>
  <c r="AD179"/>
  <c r="AD158" i="32"/>
  <c r="X158"/>
  <c r="AB153" i="30"/>
  <c r="AB182" i="24"/>
  <c r="X152" i="23"/>
  <c r="Y152" s="1"/>
  <c r="Z152" s="1"/>
  <c r="AA152" s="1"/>
  <c r="Y133" i="19"/>
  <c r="Z133" s="1"/>
  <c r="AA133" s="1"/>
  <c r="AB133" s="1"/>
  <c r="AE133"/>
  <c r="AB144" i="18"/>
  <c r="AD137" i="4"/>
  <c r="X137"/>
  <c r="Y137" s="1"/>
  <c r="Z137" s="1"/>
  <c r="AA137" s="1"/>
  <c r="AC146" i="9"/>
  <c r="AC143" i="8"/>
  <c r="AD136" i="43" l="1"/>
  <c r="X136"/>
  <c r="Y134" i="42"/>
  <c r="Z134" s="1"/>
  <c r="AA134" s="1"/>
  <c r="AE143" i="41"/>
  <c r="Y143"/>
  <c r="X180" i="25"/>
  <c r="Y158" i="32"/>
  <c r="Z158" s="1"/>
  <c r="AA158" s="1"/>
  <c r="X153" i="30"/>
  <c r="Y153" s="1"/>
  <c r="AD153"/>
  <c r="AD182" i="24"/>
  <c r="X182"/>
  <c r="Y182" s="1"/>
  <c r="Z182" s="1"/>
  <c r="AA182" s="1"/>
  <c r="Y180" i="25"/>
  <c r="Z180" s="1"/>
  <c r="AA180" s="1"/>
  <c r="AB153" i="23"/>
  <c r="AD153" s="1"/>
  <c r="AC134" i="19"/>
  <c r="X144" i="18"/>
  <c r="Y144" s="1"/>
  <c r="Z144" s="1"/>
  <c r="AA144" s="1"/>
  <c r="AD144"/>
  <c r="AB138" i="4"/>
  <c r="Y146" i="9"/>
  <c r="Z146" s="1"/>
  <c r="AA146" s="1"/>
  <c r="AB146" s="1"/>
  <c r="Y143" i="8"/>
  <c r="Z143" s="1"/>
  <c r="AA143" s="1"/>
  <c r="AB143" s="1"/>
  <c r="AE146" i="9"/>
  <c r="AE143" i="8"/>
  <c r="Y136" i="43" l="1"/>
  <c r="Z136" s="1"/>
  <c r="AA136" s="1"/>
  <c r="AB135" i="42"/>
  <c r="Z143" i="41"/>
  <c r="AA143" s="1"/>
  <c r="AB143" s="1"/>
  <c r="AB159" i="32"/>
  <c r="Z153" i="30"/>
  <c r="AA153" s="1"/>
  <c r="AB183" i="24"/>
  <c r="AB181" i="25"/>
  <c r="AD181" s="1"/>
  <c r="X153" i="23"/>
  <c r="Y153" s="1"/>
  <c r="Z153" s="1"/>
  <c r="AA153" s="1"/>
  <c r="AB154" s="1"/>
  <c r="AD138" i="4"/>
  <c r="X138"/>
  <c r="AC144" i="8"/>
  <c r="AB137" i="43" l="1"/>
  <c r="AD135" i="42"/>
  <c r="X135"/>
  <c r="AC144" i="41"/>
  <c r="AD159" i="32"/>
  <c r="X159"/>
  <c r="Y159" s="1"/>
  <c r="Z159" s="1"/>
  <c r="AA159" s="1"/>
  <c r="AB154" i="30"/>
  <c r="AD183" i="24"/>
  <c r="X183"/>
  <c r="X181" i="25"/>
  <c r="Y181" s="1"/>
  <c r="Z181" s="1"/>
  <c r="AA181" s="1"/>
  <c r="AD154" i="23"/>
  <c r="X154"/>
  <c r="Y154" s="1"/>
  <c r="Z154" s="1"/>
  <c r="AA154" s="1"/>
  <c r="Y134" i="19"/>
  <c r="AE134"/>
  <c r="AB145" i="18"/>
  <c r="Y138" i="4"/>
  <c r="Z138" s="1"/>
  <c r="AA138" s="1"/>
  <c r="Y144" i="8"/>
  <c r="Z144" s="1"/>
  <c r="AA144" s="1"/>
  <c r="AB144" s="1"/>
  <c r="AC147" i="9"/>
  <c r="AE144" i="8"/>
  <c r="AD137" i="43" l="1"/>
  <c r="X137"/>
  <c r="Y135" i="42"/>
  <c r="Z135" s="1"/>
  <c r="AA135" s="1"/>
  <c r="AE144" i="41"/>
  <c r="Y144"/>
  <c r="AB160" i="32"/>
  <c r="X154" i="30"/>
  <c r="Y154" s="1"/>
  <c r="Z154" s="1"/>
  <c r="AA154" s="1"/>
  <c r="AD154"/>
  <c r="Y183" i="24"/>
  <c r="Z183" s="1"/>
  <c r="AA183" s="1"/>
  <c r="AB182" i="25"/>
  <c r="AB155" i="23"/>
  <c r="Z134" i="19"/>
  <c r="AA134" s="1"/>
  <c r="AB134" s="1"/>
  <c r="X145" i="18"/>
  <c r="Y145" s="1"/>
  <c r="Z145" s="1"/>
  <c r="AA145" s="1"/>
  <c r="AD145"/>
  <c r="AB139" i="4"/>
  <c r="Y147" i="9"/>
  <c r="Z147" s="1"/>
  <c r="AA147" s="1"/>
  <c r="AB147" s="1"/>
  <c r="AE147"/>
  <c r="Y137" i="43" l="1"/>
  <c r="Z137" s="1"/>
  <c r="AA137" s="1"/>
  <c r="AB136" i="42"/>
  <c r="Z144" i="41"/>
  <c r="AA144" s="1"/>
  <c r="AB144" s="1"/>
  <c r="AD160" i="32"/>
  <c r="X160"/>
  <c r="AB155" i="30"/>
  <c r="AB184" i="24"/>
  <c r="X182" i="25"/>
  <c r="Y182" s="1"/>
  <c r="Z182" s="1"/>
  <c r="AA182" s="1"/>
  <c r="AD182"/>
  <c r="AD155" i="23"/>
  <c r="X155"/>
  <c r="Y155" s="1"/>
  <c r="AC135" i="19"/>
  <c r="AB146" i="18"/>
  <c r="AD139" i="4"/>
  <c r="X139"/>
  <c r="Y139" s="1"/>
  <c r="Z139" s="1"/>
  <c r="AA139" s="1"/>
  <c r="AC148" i="9"/>
  <c r="AC145" i="8"/>
  <c r="AB138" i="43" l="1"/>
  <c r="AD138" s="1"/>
  <c r="AF138" s="1"/>
  <c r="AD136" i="42"/>
  <c r="X136"/>
  <c r="AC145" i="41"/>
  <c r="Y160" i="32"/>
  <c r="Z160" s="1"/>
  <c r="AA160" s="1"/>
  <c r="X155" i="30"/>
  <c r="Y155" s="1"/>
  <c r="AD155"/>
  <c r="AD184" i="24"/>
  <c r="X184"/>
  <c r="Y184" s="1"/>
  <c r="Z184" s="1"/>
  <c r="AA184" s="1"/>
  <c r="AB183" i="25"/>
  <c r="AD183" s="1"/>
  <c r="Z155" i="23"/>
  <c r="AA155" s="1"/>
  <c r="Y135" i="19"/>
  <c r="Z135" s="1"/>
  <c r="AA135" s="1"/>
  <c r="AB135" s="1"/>
  <c r="X146" i="18"/>
  <c r="Y146" s="1"/>
  <c r="Z146" s="1"/>
  <c r="AA146" s="1"/>
  <c r="AE135" i="19"/>
  <c r="AD146" i="18"/>
  <c r="AB140" i="4"/>
  <c r="Y148" i="9"/>
  <c r="Z148" s="1"/>
  <c r="AA148" s="1"/>
  <c r="AB148" s="1"/>
  <c r="Y145" i="8"/>
  <c r="Z145" s="1"/>
  <c r="AA145" s="1"/>
  <c r="AB145" s="1"/>
  <c r="AE148" i="9"/>
  <c r="AE145" i="8"/>
  <c r="X138" i="43" l="1"/>
  <c r="Y138" s="1"/>
  <c r="Z138" s="1"/>
  <c r="AA138" s="1"/>
  <c r="Y136" i="42"/>
  <c r="Z136" s="1"/>
  <c r="AA136" s="1"/>
  <c r="AE145" i="41"/>
  <c r="Y145"/>
  <c r="AB161" i="32"/>
  <c r="Z155" i="30"/>
  <c r="AA155" s="1"/>
  <c r="AB156" s="1"/>
  <c r="AB185" i="24"/>
  <c r="X183" i="25"/>
  <c r="Y183" s="1"/>
  <c r="Z183" s="1"/>
  <c r="AA183" s="1"/>
  <c r="AB156" i="23"/>
  <c r="AD156" s="1"/>
  <c r="AC136" i="19"/>
  <c r="AB147" i="18"/>
  <c r="AD140" i="4"/>
  <c r="X140"/>
  <c r="AB139" i="43" l="1"/>
  <c r="AB137" i="42"/>
  <c r="Z145" i="41"/>
  <c r="AA145" s="1"/>
  <c r="AB145" s="1"/>
  <c r="AD161" i="32"/>
  <c r="X161"/>
  <c r="Y161" s="1"/>
  <c r="Z161" s="1"/>
  <c r="AA161" s="1"/>
  <c r="X156" i="30"/>
  <c r="Y156" s="1"/>
  <c r="AD156"/>
  <c r="AF156" s="1"/>
  <c r="AD185" i="24"/>
  <c r="X185"/>
  <c r="AB184" i="25"/>
  <c r="X156" i="23"/>
  <c r="Y156" s="1"/>
  <c r="Z156" s="1"/>
  <c r="AA156" s="1"/>
  <c r="X147" i="18"/>
  <c r="Y147" s="1"/>
  <c r="Z147" s="1"/>
  <c r="AA147" s="1"/>
  <c r="AD147"/>
  <c r="Y140" i="4"/>
  <c r="Z140" s="1"/>
  <c r="AA140" s="1"/>
  <c r="AC149" i="9"/>
  <c r="AC146" i="8"/>
  <c r="AD139" i="43" l="1"/>
  <c r="X139"/>
  <c r="Y139" s="1"/>
  <c r="Z139" s="1"/>
  <c r="AA139" s="1"/>
  <c r="AD137" i="42"/>
  <c r="X137"/>
  <c r="AC146" i="41"/>
  <c r="AB162" i="32"/>
  <c r="Z156" i="30"/>
  <c r="AA156" s="1"/>
  <c r="Y185" i="24"/>
  <c r="Z185" s="1"/>
  <c r="AA185" s="1"/>
  <c r="AD184" i="25"/>
  <c r="X184"/>
  <c r="Y184" s="1"/>
  <c r="Z184" s="1"/>
  <c r="AA184" s="1"/>
  <c r="AB157" i="23"/>
  <c r="Y136" i="19"/>
  <c r="AE136"/>
  <c r="AB148" i="18"/>
  <c r="AB141" i="4"/>
  <c r="Y149" i="9"/>
  <c r="Z149" s="1"/>
  <c r="AA149" s="1"/>
  <c r="AB149" s="1"/>
  <c r="Y146" i="8"/>
  <c r="Z146" s="1"/>
  <c r="AA146" s="1"/>
  <c r="AB146" s="1"/>
  <c r="AE149" i="9"/>
  <c r="AE146" i="8"/>
  <c r="AB140" i="43" l="1"/>
  <c r="Y137" i="42"/>
  <c r="Z137" s="1"/>
  <c r="AA137" s="1"/>
  <c r="AE146" i="41"/>
  <c r="Y146"/>
  <c r="Z146" s="1"/>
  <c r="AA146" s="1"/>
  <c r="AB146" s="1"/>
  <c r="AD162" i="32"/>
  <c r="X162"/>
  <c r="AB157" i="30"/>
  <c r="X157" s="1"/>
  <c r="Y157" s="1"/>
  <c r="AB186" i="24"/>
  <c r="AB185" i="25"/>
  <c r="AD157" i="23"/>
  <c r="X157"/>
  <c r="Y157" s="1"/>
  <c r="Z157" s="1"/>
  <c r="AA157" s="1"/>
  <c r="Z136" i="19"/>
  <c r="AA136" s="1"/>
  <c r="AB136" s="1"/>
  <c r="X148" i="18"/>
  <c r="Y148" s="1"/>
  <c r="Z148" s="1"/>
  <c r="AA148" s="1"/>
  <c r="AD148"/>
  <c r="AD141" i="4"/>
  <c r="X141"/>
  <c r="Y141" s="1"/>
  <c r="Z141" s="1"/>
  <c r="AA141" s="1"/>
  <c r="AC150" i="9"/>
  <c r="AD140" i="43" l="1"/>
  <c r="X140"/>
  <c r="Y140" s="1"/>
  <c r="Z140" s="1"/>
  <c r="AA140" s="1"/>
  <c r="AB138" i="42"/>
  <c r="AC147" i="41"/>
  <c r="Y162" i="32"/>
  <c r="Z162" s="1"/>
  <c r="AA162" s="1"/>
  <c r="AD157" i="30"/>
  <c r="Z157"/>
  <c r="AA157" s="1"/>
  <c r="AD186" i="24"/>
  <c r="AF186" s="1"/>
  <c r="X186"/>
  <c r="Y186" s="1"/>
  <c r="Z186" s="1"/>
  <c r="AA186" s="1"/>
  <c r="AD185" i="25"/>
  <c r="X185"/>
  <c r="AB158" i="23"/>
  <c r="AC137" i="19"/>
  <c r="AB149" i="18"/>
  <c r="AB142" i="4"/>
  <c r="Y150" i="9"/>
  <c r="Z150" s="1"/>
  <c r="AA150" s="1"/>
  <c r="AB150" s="1"/>
  <c r="AE150"/>
  <c r="AC147" i="8"/>
  <c r="AB141" i="43" l="1"/>
  <c r="AD138" i="42"/>
  <c r="X138"/>
  <c r="AE147" i="41"/>
  <c r="Y147"/>
  <c r="Z147" s="1"/>
  <c r="AA147" s="1"/>
  <c r="AB147" s="1"/>
  <c r="AB163" i="32"/>
  <c r="AB158" i="30"/>
  <c r="X158" s="1"/>
  <c r="Y158" s="1"/>
  <c r="AB187" i="24"/>
  <c r="Y185" i="25"/>
  <c r="Z185" s="1"/>
  <c r="AA185" s="1"/>
  <c r="AD158" i="23"/>
  <c r="X158"/>
  <c r="Y158" s="1"/>
  <c r="Y137" i="19"/>
  <c r="Z137" s="1"/>
  <c r="AA137" s="1"/>
  <c r="AB137" s="1"/>
  <c r="X149" i="18"/>
  <c r="Y149" s="1"/>
  <c r="Z149" s="1"/>
  <c r="AA149" s="1"/>
  <c r="AE137" i="19"/>
  <c r="AD149" i="18"/>
  <c r="AD142" i="4"/>
  <c r="X142"/>
  <c r="Y147" i="8"/>
  <c r="Z147" s="1"/>
  <c r="AA147" s="1"/>
  <c r="AB147" s="1"/>
  <c r="AE147"/>
  <c r="AD141" i="43" l="1"/>
  <c r="X141"/>
  <c r="Y141" s="1"/>
  <c r="Z141" s="1"/>
  <c r="AA141" s="1"/>
  <c r="Y138" i="42"/>
  <c r="Z138" s="1"/>
  <c r="AA138" s="1"/>
  <c r="AC148" i="41"/>
  <c r="AD163" i="32"/>
  <c r="X163"/>
  <c r="Y163" s="1"/>
  <c r="Z163" s="1"/>
  <c r="AA163" s="1"/>
  <c r="AD158" i="30"/>
  <c r="Z158"/>
  <c r="AA158" s="1"/>
  <c r="AD187" i="24"/>
  <c r="X187"/>
  <c r="Y187" s="1"/>
  <c r="Z187" s="1"/>
  <c r="AA187" s="1"/>
  <c r="AB186" i="25"/>
  <c r="Z158" i="23"/>
  <c r="AA158" s="1"/>
  <c r="AC138" i="19"/>
  <c r="AB150" i="18"/>
  <c r="Y142" i="4"/>
  <c r="Z142" s="1"/>
  <c r="AA142" s="1"/>
  <c r="AC151" i="9"/>
  <c r="AC148" i="8"/>
  <c r="AB142" i="43" l="1"/>
  <c r="AB139" i="42"/>
  <c r="AE148" i="41"/>
  <c r="Y148"/>
  <c r="AB164" i="32"/>
  <c r="AB159" i="30"/>
  <c r="AB188" i="24"/>
  <c r="AD186" i="25"/>
  <c r="AF186" s="1"/>
  <c r="X186"/>
  <c r="AB159" i="23"/>
  <c r="AD159" s="1"/>
  <c r="X150" i="18"/>
  <c r="Y150" s="1"/>
  <c r="Z150" s="1"/>
  <c r="AA150" s="1"/>
  <c r="AD150"/>
  <c r="AB143" i="4"/>
  <c r="Y151" i="9"/>
  <c r="Z151" s="1"/>
  <c r="AA151" s="1"/>
  <c r="AB151" s="1"/>
  <c r="Y148" i="8"/>
  <c r="Z148" s="1"/>
  <c r="AA148" s="1"/>
  <c r="AB148" s="1"/>
  <c r="AE151" i="9"/>
  <c r="AE148" i="8"/>
  <c r="AD142" i="43" l="1"/>
  <c r="X142"/>
  <c r="Y142" s="1"/>
  <c r="Z142" s="1"/>
  <c r="AA142" s="1"/>
  <c r="AD139" i="42"/>
  <c r="X139"/>
  <c r="Z148" i="41"/>
  <c r="AA148" s="1"/>
  <c r="AB148" s="1"/>
  <c r="AD164" i="32"/>
  <c r="X164"/>
  <c r="X159" i="30"/>
  <c r="Y159" s="1"/>
  <c r="Z159" s="1"/>
  <c r="AA159" s="1"/>
  <c r="AD159"/>
  <c r="AD188" i="24"/>
  <c r="X188"/>
  <c r="Y186" i="25"/>
  <c r="Z186" s="1"/>
  <c r="AA186" s="1"/>
  <c r="X159" i="23"/>
  <c r="Y159" s="1"/>
  <c r="Z159" s="1"/>
  <c r="AA159" s="1"/>
  <c r="Y138" i="19"/>
  <c r="AE138"/>
  <c r="AD143" i="4"/>
  <c r="X143"/>
  <c r="Y143" s="1"/>
  <c r="Z143" s="1"/>
  <c r="AA143" s="1"/>
  <c r="AC152" i="9"/>
  <c r="AB143" i="43" l="1"/>
  <c r="Y139" i="42"/>
  <c r="Z139" s="1"/>
  <c r="AA139" s="1"/>
  <c r="AC149" i="41"/>
  <c r="Y164" i="32"/>
  <c r="Z164" s="1"/>
  <c r="AA164" s="1"/>
  <c r="AB160" i="30"/>
  <c r="Y188" i="24"/>
  <c r="Z188" s="1"/>
  <c r="AA188" s="1"/>
  <c r="AB187" i="25"/>
  <c r="AB160" i="23"/>
  <c r="AD160" s="1"/>
  <c r="Z138" i="19"/>
  <c r="AA138" s="1"/>
  <c r="AB138" s="1"/>
  <c r="AB151" i="18"/>
  <c r="AB144" i="4"/>
  <c r="Y152" i="9"/>
  <c r="Z152" s="1"/>
  <c r="AA152" s="1"/>
  <c r="AB152" s="1"/>
  <c r="AE152"/>
  <c r="AC149" i="8"/>
  <c r="AD143" i="43" l="1"/>
  <c r="X143"/>
  <c r="Y143" s="1"/>
  <c r="Z143" s="1"/>
  <c r="AA143" s="1"/>
  <c r="AB140" i="42"/>
  <c r="AE149" i="41"/>
  <c r="Y149"/>
  <c r="AB165" i="32"/>
  <c r="AD160" i="30"/>
  <c r="X160"/>
  <c r="AB189" i="24"/>
  <c r="AD187" i="25"/>
  <c r="X187"/>
  <c r="X160" i="23"/>
  <c r="Y160" s="1"/>
  <c r="Z160" s="1"/>
  <c r="AA160" s="1"/>
  <c r="AC139" i="19"/>
  <c r="X151" i="18"/>
  <c r="Y151" s="1"/>
  <c r="Z151" s="1"/>
  <c r="AA151" s="1"/>
  <c r="AD151"/>
  <c r="AD144" i="4"/>
  <c r="X144"/>
  <c r="Y149" i="8"/>
  <c r="Z149" s="1"/>
  <c r="AA149" s="1"/>
  <c r="AB149" s="1"/>
  <c r="AC153" i="9"/>
  <c r="AE149" i="8"/>
  <c r="AB144" i="43" l="1"/>
  <c r="AD140" i="42"/>
  <c r="X140"/>
  <c r="Y140" s="1"/>
  <c r="Z140" s="1"/>
  <c r="AA140" s="1"/>
  <c r="Z149" i="41"/>
  <c r="AA149" s="1"/>
  <c r="AB149" s="1"/>
  <c r="AD165" i="32"/>
  <c r="X165"/>
  <c r="Y165" s="1"/>
  <c r="Z165" s="1"/>
  <c r="AA165" s="1"/>
  <c r="Y160" i="30"/>
  <c r="Z160" s="1"/>
  <c r="AA160" s="1"/>
  <c r="AD189" i="24"/>
  <c r="X189"/>
  <c r="Y189" s="1"/>
  <c r="Z189" s="1"/>
  <c r="AA189" s="1"/>
  <c r="Y187" i="25"/>
  <c r="Z187" s="1"/>
  <c r="AA187" s="1"/>
  <c r="AB161" i="23"/>
  <c r="AD161" s="1"/>
  <c r="Y139" i="19"/>
  <c r="Z139" s="1"/>
  <c r="AA139" s="1"/>
  <c r="AB139" s="1"/>
  <c r="AE139"/>
  <c r="Y144" i="4"/>
  <c r="Z144" s="1"/>
  <c r="AA144" s="1"/>
  <c r="Y153" i="9"/>
  <c r="Z153" s="1"/>
  <c r="AA153" s="1"/>
  <c r="AB153" s="1"/>
  <c r="AE153"/>
  <c r="AC150" i="8"/>
  <c r="AD144" i="43" l="1"/>
  <c r="X144"/>
  <c r="Y144" s="1"/>
  <c r="Z144" s="1"/>
  <c r="AA144" s="1"/>
  <c r="AB141" i="42"/>
  <c r="AC150" i="41"/>
  <c r="AE150" s="1"/>
  <c r="AB166" i="32"/>
  <c r="AB161" i="30"/>
  <c r="AB190" i="24"/>
  <c r="AB188" i="25"/>
  <c r="X161" i="23"/>
  <c r="Y161" s="1"/>
  <c r="Z161" s="1"/>
  <c r="AA161" s="1"/>
  <c r="AC140" i="19"/>
  <c r="AB152" i="18"/>
  <c r="AB145" i="4"/>
  <c r="Y150" i="8"/>
  <c r="Z150" s="1"/>
  <c r="AA150" s="1"/>
  <c r="AB150" s="1"/>
  <c r="AC154" i="9"/>
  <c r="AE150" i="8"/>
  <c r="AB145" i="43" l="1"/>
  <c r="AD141" i="42"/>
  <c r="X141"/>
  <c r="Y150" i="41"/>
  <c r="Z150" s="1"/>
  <c r="AA150" s="1"/>
  <c r="AB150" s="1"/>
  <c r="AD166" i="32"/>
  <c r="X166"/>
  <c r="X161" i="30"/>
  <c r="Y161" s="1"/>
  <c r="AD161"/>
  <c r="AD190" i="24"/>
  <c r="X190"/>
  <c r="AD188" i="25"/>
  <c r="X188"/>
  <c r="Y188" s="1"/>
  <c r="Z188" s="1"/>
  <c r="AA188" s="1"/>
  <c r="AB162" i="23"/>
  <c r="AD162" s="1"/>
  <c r="AF162" s="1"/>
  <c r="X152" i="18"/>
  <c r="Y152" s="1"/>
  <c r="Z152" s="1"/>
  <c r="AA152" s="1"/>
  <c r="AD152"/>
  <c r="AD145" i="4"/>
  <c r="X145"/>
  <c r="Y145" s="1"/>
  <c r="Z145" s="1"/>
  <c r="AA145" s="1"/>
  <c r="Y154" i="9"/>
  <c r="Z154" s="1"/>
  <c r="AA154" s="1"/>
  <c r="AB154" s="1"/>
  <c r="AE154"/>
  <c r="AD145" i="43" l="1"/>
  <c r="X145"/>
  <c r="Y145" s="1"/>
  <c r="Z145" s="1"/>
  <c r="AA145" s="1"/>
  <c r="Y141" i="42"/>
  <c r="Z141" s="1"/>
  <c r="AA141" s="1"/>
  <c r="AC151" i="41"/>
  <c r="AE151" s="1"/>
  <c r="Y166" i="32"/>
  <c r="Z166" s="1"/>
  <c r="AA166" s="1"/>
  <c r="Z161" i="30"/>
  <c r="AA161" s="1"/>
  <c r="Y190" i="24"/>
  <c r="Z190" s="1"/>
  <c r="AA190" s="1"/>
  <c r="AB189" i="25"/>
  <c r="X162" i="23"/>
  <c r="Y162" s="1"/>
  <c r="Z162" s="1"/>
  <c r="AA162" s="1"/>
  <c r="Y140" i="19"/>
  <c r="AE140"/>
  <c r="AB146" i="4"/>
  <c r="AC151" i="8"/>
  <c r="AB146" i="43" l="1"/>
  <c r="AB142" i="42"/>
  <c r="Y151" i="41"/>
  <c r="Z151" s="1"/>
  <c r="AA151" s="1"/>
  <c r="AB151" s="1"/>
  <c r="AB167" i="32"/>
  <c r="AB162" i="30"/>
  <c r="AB191" i="24"/>
  <c r="AD189" i="25"/>
  <c r="X189"/>
  <c r="AB163" i="23"/>
  <c r="AD163" s="1"/>
  <c r="Z140" i="19"/>
  <c r="AA140" s="1"/>
  <c r="AB140" s="1"/>
  <c r="AB153" i="18"/>
  <c r="AD146" i="4"/>
  <c r="X146"/>
  <c r="Y151" i="8"/>
  <c r="Z151" s="1"/>
  <c r="AA151" s="1"/>
  <c r="AB151" s="1"/>
  <c r="AC155" i="9"/>
  <c r="AE151" i="8"/>
  <c r="AD146" i="43" l="1"/>
  <c r="X146"/>
  <c r="Y146" s="1"/>
  <c r="Z146" s="1"/>
  <c r="AA146" s="1"/>
  <c r="AD142" i="42"/>
  <c r="X142"/>
  <c r="AC152" i="41"/>
  <c r="AE152" s="1"/>
  <c r="AD167" i="32"/>
  <c r="X167"/>
  <c r="Y167" s="1"/>
  <c r="Z167" s="1"/>
  <c r="AA167" s="1"/>
  <c r="AD162" i="30"/>
  <c r="X162"/>
  <c r="AD191" i="24"/>
  <c r="X191"/>
  <c r="Y191" s="1"/>
  <c r="Z191" s="1"/>
  <c r="AA191" s="1"/>
  <c r="Y189" i="25"/>
  <c r="Z189" s="1"/>
  <c r="AA189" s="1"/>
  <c r="X163" i="23"/>
  <c r="Y163" s="1"/>
  <c r="Z163" s="1"/>
  <c r="AA163" s="1"/>
  <c r="AC141" i="19"/>
  <c r="X153" i="18"/>
  <c r="Y153" s="1"/>
  <c r="Z153" s="1"/>
  <c r="AA153" s="1"/>
  <c r="AD153"/>
  <c r="Y146" i="4"/>
  <c r="Z146" s="1"/>
  <c r="AA146" s="1"/>
  <c r="Y155" i="9"/>
  <c r="Z155" s="1"/>
  <c r="AA155" s="1"/>
  <c r="AB155" s="1"/>
  <c r="AE155"/>
  <c r="AC152" i="8"/>
  <c r="AB147" i="43" l="1"/>
  <c r="Y142" i="42"/>
  <c r="Z142" s="1"/>
  <c r="AA142" s="1"/>
  <c r="Y152" i="41"/>
  <c r="Z152" s="1"/>
  <c r="AA152" s="1"/>
  <c r="AB152" s="1"/>
  <c r="AB168" i="32"/>
  <c r="Y162" i="30"/>
  <c r="Z162" s="1"/>
  <c r="AA162" s="1"/>
  <c r="AB192" i="24"/>
  <c r="AB190" i="25"/>
  <c r="AB164" i="23"/>
  <c r="AD164" s="1"/>
  <c r="Y141" i="19"/>
  <c r="Z141" s="1"/>
  <c r="AA141" s="1"/>
  <c r="AB141" s="1"/>
  <c r="AE141"/>
  <c r="AB154" i="18"/>
  <c r="AB147" i="4"/>
  <c r="AD147" s="1"/>
  <c r="Y152" i="8"/>
  <c r="Z152" s="1"/>
  <c r="AA152" s="1"/>
  <c r="AB152" s="1"/>
  <c r="AC156" i="9"/>
  <c r="AE152" i="8"/>
  <c r="AD147" i="43" l="1"/>
  <c r="X147"/>
  <c r="Y147" s="1"/>
  <c r="Z147" s="1"/>
  <c r="AA147" s="1"/>
  <c r="AB143" i="42"/>
  <c r="AC153" i="41"/>
  <c r="AD168" i="32"/>
  <c r="X168"/>
  <c r="AB163" i="30"/>
  <c r="AD192" i="24"/>
  <c r="X192"/>
  <c r="AD190" i="25"/>
  <c r="X190"/>
  <c r="Y190" s="1"/>
  <c r="Z190" s="1"/>
  <c r="AA190" s="1"/>
  <c r="X164" i="23"/>
  <c r="Y164" s="1"/>
  <c r="Z164" s="1"/>
  <c r="AA164" s="1"/>
  <c r="AC142" i="19"/>
  <c r="Y142" s="1"/>
  <c r="Z142" s="1"/>
  <c r="X154" i="18"/>
  <c r="Y154" s="1"/>
  <c r="Z154" s="1"/>
  <c r="AA154" s="1"/>
  <c r="AD154"/>
  <c r="X147" i="4"/>
  <c r="Y147" s="1"/>
  <c r="Z147" s="1"/>
  <c r="AA147" s="1"/>
  <c r="Y156" i="9"/>
  <c r="Z156" s="1"/>
  <c r="AA156" s="1"/>
  <c r="AB156" s="1"/>
  <c r="AE156"/>
  <c r="AB148" i="43" l="1"/>
  <c r="AD143" i="42"/>
  <c r="X143"/>
  <c r="AE153" i="41"/>
  <c r="Y153"/>
  <c r="Z153" s="1"/>
  <c r="AA153" s="1"/>
  <c r="AB153" s="1"/>
  <c r="Y168" i="32"/>
  <c r="Z168" s="1"/>
  <c r="AA168" s="1"/>
  <c r="AD163" i="30"/>
  <c r="X163"/>
  <c r="Y192" i="24"/>
  <c r="Z192" s="1"/>
  <c r="AA192" s="1"/>
  <c r="AB191" i="25"/>
  <c r="AB165" i="23"/>
  <c r="AD165" s="1"/>
  <c r="AB148" i="4"/>
  <c r="AC153" i="8"/>
  <c r="AD148" i="43" l="1"/>
  <c r="X148"/>
  <c r="Y148" s="1"/>
  <c r="Z148" s="1"/>
  <c r="AA148" s="1"/>
  <c r="Y143" i="42"/>
  <c r="Z143" s="1"/>
  <c r="AA143" s="1"/>
  <c r="AC154" i="41"/>
  <c r="AB169" i="32"/>
  <c r="Y163" i="30"/>
  <c r="Z163" s="1"/>
  <c r="AA163" s="1"/>
  <c r="AB193" i="24"/>
  <c r="AD191" i="25"/>
  <c r="X191"/>
  <c r="X165" i="23"/>
  <c r="Y165" s="1"/>
  <c r="Z165" s="1"/>
  <c r="AA165" s="1"/>
  <c r="AA142" i="19"/>
  <c r="AE142"/>
  <c r="AB155" i="18"/>
  <c r="AD148" i="4"/>
  <c r="X148"/>
  <c r="Y153" i="8"/>
  <c r="Z153" s="1"/>
  <c r="AA153" s="1"/>
  <c r="AB153" s="1"/>
  <c r="AC157" i="9"/>
  <c r="AE153" i="8"/>
  <c r="AB149" i="43" l="1"/>
  <c r="AB144" i="42"/>
  <c r="AE154" i="41"/>
  <c r="Y154"/>
  <c r="Z154" s="1"/>
  <c r="AA154" s="1"/>
  <c r="AB154" s="1"/>
  <c r="AD169" i="32"/>
  <c r="X169"/>
  <c r="Y169" s="1"/>
  <c r="Z169" s="1"/>
  <c r="AA169" s="1"/>
  <c r="AB164" i="30"/>
  <c r="AD193" i="24"/>
  <c r="X193"/>
  <c r="Y193" s="1"/>
  <c r="Z193" s="1"/>
  <c r="AA193" s="1"/>
  <c r="Y191" i="25"/>
  <c r="Z191" s="1"/>
  <c r="AA191" s="1"/>
  <c r="AB166" i="23"/>
  <c r="AD166" s="1"/>
  <c r="AB142" i="19"/>
  <c r="AC143" s="1"/>
  <c r="X155" i="18"/>
  <c r="Y155" s="1"/>
  <c r="Z155" s="1"/>
  <c r="AA155" s="1"/>
  <c r="AD155"/>
  <c r="Y148" i="4"/>
  <c r="Z148" s="1"/>
  <c r="AA148" s="1"/>
  <c r="Y157" i="9"/>
  <c r="Z157" s="1"/>
  <c r="AA157" s="1"/>
  <c r="AB157" s="1"/>
  <c r="AE157"/>
  <c r="AC154" i="8"/>
  <c r="AD149" i="43" l="1"/>
  <c r="X149"/>
  <c r="Y149" s="1"/>
  <c r="AD144" i="42"/>
  <c r="X144"/>
  <c r="AC155" i="41"/>
  <c r="AB170" i="32"/>
  <c r="AD164" i="30"/>
  <c r="X164"/>
  <c r="Y164" s="1"/>
  <c r="AB194" i="24"/>
  <c r="AB192" i="25"/>
  <c r="AD192" s="1"/>
  <c r="X166" i="23"/>
  <c r="Y166" s="1"/>
  <c r="Z166" s="1"/>
  <c r="AA166" s="1"/>
  <c r="AB149" i="4"/>
  <c r="Y154" i="8"/>
  <c r="Z154" s="1"/>
  <c r="AA154" s="1"/>
  <c r="AB154" s="1"/>
  <c r="AE154"/>
  <c r="Z149" i="43" l="1"/>
  <c r="AA149" s="1"/>
  <c r="Y144" i="42"/>
  <c r="Z144" s="1"/>
  <c r="AA144" s="1"/>
  <c r="AE155" i="41"/>
  <c r="Y155"/>
  <c r="AD170" i="32"/>
  <c r="X170"/>
  <c r="Z164" i="30"/>
  <c r="AA164" s="1"/>
  <c r="AD194" i="24"/>
  <c r="X194"/>
  <c r="X192" i="25"/>
  <c r="Y192" s="1"/>
  <c r="Z192" s="1"/>
  <c r="AA192" s="1"/>
  <c r="AB167" i="23"/>
  <c r="AD167" s="1"/>
  <c r="Y143" i="19"/>
  <c r="AE143"/>
  <c r="AB156" i="18"/>
  <c r="AD149" i="4"/>
  <c r="X149"/>
  <c r="Y149" s="1"/>
  <c r="Z149" s="1"/>
  <c r="AA149" s="1"/>
  <c r="AC158" i="9"/>
  <c r="AB150" i="43" l="1"/>
  <c r="AB145" i="42"/>
  <c r="Z155" i="41"/>
  <c r="AA155" s="1"/>
  <c r="AB155" s="1"/>
  <c r="Y170" i="32"/>
  <c r="Z170" s="1"/>
  <c r="AA170" s="1"/>
  <c r="AB165" i="30"/>
  <c r="AD165" s="1"/>
  <c r="Y194" i="24"/>
  <c r="Z194" s="1"/>
  <c r="AA194" s="1"/>
  <c r="AB193" i="25"/>
  <c r="X167" i="23"/>
  <c r="Y167" s="1"/>
  <c r="Z167" s="1"/>
  <c r="AA167" s="1"/>
  <c r="Z143" i="19"/>
  <c r="AA143" s="1"/>
  <c r="AB143" s="1"/>
  <c r="X156" i="18"/>
  <c r="Y156" s="1"/>
  <c r="Z156" s="1"/>
  <c r="AA156" s="1"/>
  <c r="AD156"/>
  <c r="AB150" i="4"/>
  <c r="Y158" i="9"/>
  <c r="Z158" s="1"/>
  <c r="AA158" s="1"/>
  <c r="AB158" s="1"/>
  <c r="AC155" i="8"/>
  <c r="AE158" i="9"/>
  <c r="AD150" i="43" l="1"/>
  <c r="X150"/>
  <c r="Y150" s="1"/>
  <c r="AD145" i="42"/>
  <c r="X145"/>
  <c r="AC156" i="41"/>
  <c r="AB171" i="32"/>
  <c r="X165" i="30"/>
  <c r="Y165" s="1"/>
  <c r="Z165" s="1"/>
  <c r="AA165" s="1"/>
  <c r="AB195" i="24"/>
  <c r="AD193" i="25"/>
  <c r="X193"/>
  <c r="AB168" i="23"/>
  <c r="AD168" s="1"/>
  <c r="AC144" i="19"/>
  <c r="AD150" i="4"/>
  <c r="X150"/>
  <c r="AE155" i="8"/>
  <c r="Y155"/>
  <c r="Z155" s="1"/>
  <c r="AC159" i="9"/>
  <c r="Z150" i="43" l="1"/>
  <c r="AA150" s="1"/>
  <c r="Y145" i="42"/>
  <c r="Z145" s="1"/>
  <c r="AA145" s="1"/>
  <c r="AE156" i="41"/>
  <c r="AG156" s="1"/>
  <c r="Y156"/>
  <c r="Z156" s="1"/>
  <c r="AA156" s="1"/>
  <c r="AB156" s="1"/>
  <c r="AD171" i="32"/>
  <c r="X171"/>
  <c r="Y171" s="1"/>
  <c r="Z171" s="1"/>
  <c r="AA171" s="1"/>
  <c r="AB166" i="30"/>
  <c r="X166" s="1"/>
  <c r="Y166" s="1"/>
  <c r="AD195" i="24"/>
  <c r="X195"/>
  <c r="Y195" s="1"/>
  <c r="Z195" s="1"/>
  <c r="AA195" s="1"/>
  <c r="Y193" i="25"/>
  <c r="Z193" s="1"/>
  <c r="AA193" s="1"/>
  <c r="X168" i="23"/>
  <c r="Y168" s="1"/>
  <c r="Z168" s="1"/>
  <c r="AA168" s="1"/>
  <c r="Y144" i="19"/>
  <c r="Z144" s="1"/>
  <c r="AA144" s="1"/>
  <c r="AB144" s="1"/>
  <c r="AE144"/>
  <c r="AB157" i="18"/>
  <c r="Y150" i="4"/>
  <c r="Z150" s="1"/>
  <c r="AA150" s="1"/>
  <c r="Y159" i="9"/>
  <c r="Z159" s="1"/>
  <c r="AA159" s="1"/>
  <c r="AB159" s="1"/>
  <c r="AA155" i="8"/>
  <c r="AB155" s="1"/>
  <c r="AE159" i="9"/>
  <c r="AB151" i="43" l="1"/>
  <c r="AB146" i="42"/>
  <c r="AC157" i="41"/>
  <c r="AB172" i="32"/>
  <c r="AD166" i="30"/>
  <c r="Z166"/>
  <c r="AA166" s="1"/>
  <c r="AB196" i="24"/>
  <c r="AB194" i="25"/>
  <c r="AB169" i="23"/>
  <c r="AD169" s="1"/>
  <c r="AC145" i="19"/>
  <c r="X157" i="18"/>
  <c r="Y157" s="1"/>
  <c r="Z157" s="1"/>
  <c r="AA157" s="1"/>
  <c r="AD157"/>
  <c r="AB151" i="4"/>
  <c r="AC156" i="8"/>
  <c r="AD151" i="43" l="1"/>
  <c r="X151"/>
  <c r="Y151" s="1"/>
  <c r="AD146" i="42"/>
  <c r="X146"/>
  <c r="AE157" i="41"/>
  <c r="Y157"/>
  <c r="Z157" s="1"/>
  <c r="AA157" s="1"/>
  <c r="AB157" s="1"/>
  <c r="AD172" i="32"/>
  <c r="X172"/>
  <c r="AB167" i="30"/>
  <c r="AD196" i="24"/>
  <c r="X196"/>
  <c r="AD194" i="25"/>
  <c r="X194"/>
  <c r="X169" i="23"/>
  <c r="Y169" s="1"/>
  <c r="Z169" s="1"/>
  <c r="AA169" s="1"/>
  <c r="AD151" i="4"/>
  <c r="X151"/>
  <c r="Y151" s="1"/>
  <c r="Z151" s="1"/>
  <c r="AA151" s="1"/>
  <c r="Y156" i="8"/>
  <c r="AE156"/>
  <c r="AC160" i="9"/>
  <c r="Z151" i="43" l="1"/>
  <c r="AA151" s="1"/>
  <c r="Y146" i="42"/>
  <c r="Z146" s="1"/>
  <c r="AA146" s="1"/>
  <c r="AC158" i="41"/>
  <c r="Y172" i="32"/>
  <c r="Z172" s="1"/>
  <c r="AA172" s="1"/>
  <c r="AD167" i="30"/>
  <c r="X167"/>
  <c r="Y167" s="1"/>
  <c r="Y196" i="24"/>
  <c r="Z196" s="1"/>
  <c r="AA196" s="1"/>
  <c r="Y194" i="25"/>
  <c r="Z194" s="1"/>
  <c r="AA194" s="1"/>
  <c r="AB170" i="23"/>
  <c r="AD170" s="1"/>
  <c r="Y145" i="19"/>
  <c r="AE145"/>
  <c r="AB158" i="18"/>
  <c r="AB152" i="4"/>
  <c r="Y160" i="9"/>
  <c r="Z160" s="1"/>
  <c r="AA160" s="1"/>
  <c r="AB160" s="1"/>
  <c r="Z156" i="8"/>
  <c r="AA156" s="1"/>
  <c r="AB156" s="1"/>
  <c r="AE160" i="9"/>
  <c r="AB152" i="43" l="1"/>
  <c r="AB147" i="42"/>
  <c r="AE158" i="41"/>
  <c r="Y158"/>
  <c r="Z158" s="1"/>
  <c r="AA158" s="1"/>
  <c r="AB158" s="1"/>
  <c r="AB173" i="32"/>
  <c r="Z167" i="30"/>
  <c r="AA167" s="1"/>
  <c r="AB197" i="24"/>
  <c r="AB195" i="25"/>
  <c r="X170" i="23"/>
  <c r="Y170" s="1"/>
  <c r="Z170" s="1"/>
  <c r="AA170" s="1"/>
  <c r="Z145" i="19"/>
  <c r="AA145" s="1"/>
  <c r="AB145" s="1"/>
  <c r="X158" i="18"/>
  <c r="Y158" s="1"/>
  <c r="Z158" s="1"/>
  <c r="AA158" s="1"/>
  <c r="AD158"/>
  <c r="AD152" i="4"/>
  <c r="X152"/>
  <c r="AC157" i="8"/>
  <c r="AC161" i="9"/>
  <c r="AD152" i="43" l="1"/>
  <c r="X152"/>
  <c r="Y152" s="1"/>
  <c r="AD147" i="42"/>
  <c r="X147"/>
  <c r="AC159" i="41"/>
  <c r="AD173" i="32"/>
  <c r="X173"/>
  <c r="Y173" s="1"/>
  <c r="Z173" s="1"/>
  <c r="AA173" s="1"/>
  <c r="AB168" i="30"/>
  <c r="X168" s="1"/>
  <c r="Y168" s="1"/>
  <c r="AD197" i="24"/>
  <c r="X197"/>
  <c r="Y197" s="1"/>
  <c r="Z197" s="1"/>
  <c r="AA197" s="1"/>
  <c r="AD195" i="25"/>
  <c r="X195"/>
  <c r="Y195" s="1"/>
  <c r="Z195" s="1"/>
  <c r="AA195" s="1"/>
  <c r="AB171" i="23"/>
  <c r="AD171" s="1"/>
  <c r="AC146" i="19"/>
  <c r="AE146" s="1"/>
  <c r="Y152" i="4"/>
  <c r="Z152" s="1"/>
  <c r="AA152" s="1"/>
  <c r="Y161" i="9"/>
  <c r="Z161" s="1"/>
  <c r="AA161" s="1"/>
  <c r="AB161" s="1"/>
  <c r="Y157" i="8"/>
  <c r="AE157"/>
  <c r="AE161" i="9"/>
  <c r="Z152" i="43" l="1"/>
  <c r="AA152" s="1"/>
  <c r="Y147" i="42"/>
  <c r="Z147" s="1"/>
  <c r="AA147" s="1"/>
  <c r="AE159" i="41"/>
  <c r="Y159"/>
  <c r="AB174" i="32"/>
  <c r="AD168" i="30"/>
  <c r="Z168"/>
  <c r="AA168" s="1"/>
  <c r="AB198" i="24"/>
  <c r="AB196" i="25"/>
  <c r="X171" i="23"/>
  <c r="Y171" s="1"/>
  <c r="Z171" s="1"/>
  <c r="AA171" s="1"/>
  <c r="Y146" i="19"/>
  <c r="Z146" s="1"/>
  <c r="AA146" s="1"/>
  <c r="AB146" s="1"/>
  <c r="AB159" i="18"/>
  <c r="AB153" i="4"/>
  <c r="Z157" i="8"/>
  <c r="AA157" s="1"/>
  <c r="AB157" s="1"/>
  <c r="AB153" i="43" l="1"/>
  <c r="AB148" i="42"/>
  <c r="Z159" i="41"/>
  <c r="AA159" s="1"/>
  <c r="AB159" s="1"/>
  <c r="AD174" i="32"/>
  <c r="X174"/>
  <c r="AB169" i="30"/>
  <c r="X169" s="1"/>
  <c r="Y169" s="1"/>
  <c r="AD198" i="24"/>
  <c r="X198"/>
  <c r="Y198" s="1"/>
  <c r="Z198" s="1"/>
  <c r="AA198" s="1"/>
  <c r="AD196" i="25"/>
  <c r="X196"/>
  <c r="Y196" s="1"/>
  <c r="Z196" s="1"/>
  <c r="AA196" s="1"/>
  <c r="AB172" i="23"/>
  <c r="AC147" i="19"/>
  <c r="AE147" s="1"/>
  <c r="X159" i="18"/>
  <c r="Y159" s="1"/>
  <c r="Z159" s="1"/>
  <c r="AA159" s="1"/>
  <c r="AD159"/>
  <c r="AD153" i="4"/>
  <c r="X153"/>
  <c r="Y153" s="1"/>
  <c r="Z153" s="1"/>
  <c r="AA153" s="1"/>
  <c r="AC158" i="8"/>
  <c r="AC162" i="9"/>
  <c r="AD153" i="43" l="1"/>
  <c r="X153"/>
  <c r="AD148" i="42"/>
  <c r="X148"/>
  <c r="AC160" i="41"/>
  <c r="Y174" i="32"/>
  <c r="Z174" s="1"/>
  <c r="AA174" s="1"/>
  <c r="AD169" i="30"/>
  <c r="Z169"/>
  <c r="AA169" s="1"/>
  <c r="AB199" i="24"/>
  <c r="AB197" i="25"/>
  <c r="AD172" i="23"/>
  <c r="X172"/>
  <c r="Y147" i="19"/>
  <c r="Z147" s="1"/>
  <c r="AA147" s="1"/>
  <c r="AB147" s="1"/>
  <c r="AB154" i="4"/>
  <c r="Y162" i="9"/>
  <c r="Z162" s="1"/>
  <c r="AA162" s="1"/>
  <c r="AB162" s="1"/>
  <c r="Y158" i="8"/>
  <c r="Z158" s="1"/>
  <c r="AE158"/>
  <c r="AE162" i="9"/>
  <c r="AG156" s="1"/>
  <c r="Y153" i="43" l="1"/>
  <c r="Z153" s="1"/>
  <c r="AA153" s="1"/>
  <c r="Y148" i="42"/>
  <c r="Z148" s="1"/>
  <c r="AA148" s="1"/>
  <c r="AE160" i="41"/>
  <c r="Y160"/>
  <c r="Z160" s="1"/>
  <c r="AA160" s="1"/>
  <c r="AB160" s="1"/>
  <c r="AB175" i="32"/>
  <c r="AB170" i="30"/>
  <c r="AD199" i="24"/>
  <c r="X199"/>
  <c r="AD197" i="25"/>
  <c r="X197"/>
  <c r="Y172" i="23"/>
  <c r="Z172" s="1"/>
  <c r="AA172" s="1"/>
  <c r="AC148" i="19"/>
  <c r="Y148" s="1"/>
  <c r="AB160" i="18"/>
  <c r="AD154" i="4"/>
  <c r="X154"/>
  <c r="AA158" i="8"/>
  <c r="AB158" s="1"/>
  <c r="AC163" i="9"/>
  <c r="AB154" i="43" l="1"/>
  <c r="AD154" s="1"/>
  <c r="AB149" i="42"/>
  <c r="AC161" i="41"/>
  <c r="AD175" i="32"/>
  <c r="X175"/>
  <c r="Y175" s="1"/>
  <c r="Z175" s="1"/>
  <c r="AA175" s="1"/>
  <c r="X170" i="30"/>
  <c r="Y170" s="1"/>
  <c r="AD170"/>
  <c r="Y199" i="24"/>
  <c r="Z199" s="1"/>
  <c r="AA199" s="1"/>
  <c r="Y197" i="25"/>
  <c r="Z197" s="1"/>
  <c r="AA197" s="1"/>
  <c r="AB173" i="23"/>
  <c r="AE148" i="19"/>
  <c r="Z148"/>
  <c r="AA148" s="1"/>
  <c r="AB148" s="1"/>
  <c r="X160" i="18"/>
  <c r="Y160" s="1"/>
  <c r="Z160" s="1"/>
  <c r="AA160" s="1"/>
  <c r="AD160"/>
  <c r="Y154" i="4"/>
  <c r="Z154" s="1"/>
  <c r="AA154" s="1"/>
  <c r="Y163" i="9"/>
  <c r="Z163" s="1"/>
  <c r="AA163" s="1"/>
  <c r="AB163" s="1"/>
  <c r="AC159" i="8"/>
  <c r="AE163" i="9"/>
  <c r="X154" i="43" l="1"/>
  <c r="Y154" s="1"/>
  <c r="Z154" s="1"/>
  <c r="AA154" s="1"/>
  <c r="AD149" i="42"/>
  <c r="X149"/>
  <c r="AE161" i="41"/>
  <c r="Y161"/>
  <c r="AB176" i="32"/>
  <c r="Z170" i="30"/>
  <c r="AA170" s="1"/>
  <c r="AB200" i="24"/>
  <c r="AB198" i="25"/>
  <c r="AD173" i="23"/>
  <c r="X173"/>
  <c r="AC149" i="19"/>
  <c r="AE149" s="1"/>
  <c r="AB161" i="18"/>
  <c r="AB155" i="4"/>
  <c r="Y159" i="8"/>
  <c r="Z159" s="1"/>
  <c r="AE159"/>
  <c r="AB155" i="43" l="1"/>
  <c r="AD155" s="1"/>
  <c r="Y149" i="42"/>
  <c r="Z149" s="1"/>
  <c r="AA149" s="1"/>
  <c r="Z161" i="41"/>
  <c r="AA161" s="1"/>
  <c r="AB161" s="1"/>
  <c r="AD176" i="32"/>
  <c r="X176"/>
  <c r="AB171" i="30"/>
  <c r="X171" s="1"/>
  <c r="Y171" s="1"/>
  <c r="Z171" s="1"/>
  <c r="AA171" s="1"/>
  <c r="AD200" i="24"/>
  <c r="X200"/>
  <c r="AD198" i="25"/>
  <c r="X198"/>
  <c r="Y198" s="1"/>
  <c r="Y173" i="23"/>
  <c r="Z173" s="1"/>
  <c r="AA173" s="1"/>
  <c r="Y149" i="19"/>
  <c r="Z149" s="1"/>
  <c r="AA149" s="1"/>
  <c r="AB149" s="1"/>
  <c r="X161" i="18"/>
  <c r="Y161" s="1"/>
  <c r="Z161" s="1"/>
  <c r="AA161" s="1"/>
  <c r="AD161"/>
  <c r="AD155" i="4"/>
  <c r="X155"/>
  <c r="AA159" i="8"/>
  <c r="AB159" s="1"/>
  <c r="AC164" i="9"/>
  <c r="X155" i="43" l="1"/>
  <c r="Y155" s="1"/>
  <c r="Z155" s="1"/>
  <c r="AA155" s="1"/>
  <c r="AB150" i="42"/>
  <c r="AC162" i="41"/>
  <c r="Y176" i="32"/>
  <c r="Z176" s="1"/>
  <c r="AA176" s="1"/>
  <c r="AD171" i="30"/>
  <c r="AB172"/>
  <c r="Y200" i="24"/>
  <c r="Z200" s="1"/>
  <c r="AA200" s="1"/>
  <c r="Z198" i="25"/>
  <c r="AA198" s="1"/>
  <c r="AB174" i="23"/>
  <c r="AC150" i="19"/>
  <c r="Y155" i="4"/>
  <c r="Z155" s="1"/>
  <c r="AA155" s="1"/>
  <c r="Y164" i="9"/>
  <c r="Z164" s="1"/>
  <c r="AA164" s="1"/>
  <c r="AB164" s="1"/>
  <c r="AC160" i="8"/>
  <c r="AE164" i="9"/>
  <c r="AB156" i="43" l="1"/>
  <c r="AD156" s="1"/>
  <c r="AF156" s="1"/>
  <c r="AD150" i="42"/>
  <c r="X150"/>
  <c r="AE162" i="41"/>
  <c r="Y162"/>
  <c r="Z162" s="1"/>
  <c r="AA162" s="1"/>
  <c r="AB162" s="1"/>
  <c r="AB177" i="32"/>
  <c r="X172" i="30"/>
  <c r="Y172" s="1"/>
  <c r="AD172"/>
  <c r="AB201" i="24"/>
  <c r="AB199" i="25"/>
  <c r="AD199" s="1"/>
  <c r="AD174" i="23"/>
  <c r="X174"/>
  <c r="Y150" i="19"/>
  <c r="AE150"/>
  <c r="AB162" i="18"/>
  <c r="AB156" i="4"/>
  <c r="AD156" s="1"/>
  <c r="Y160" i="8"/>
  <c r="Z160" s="1"/>
  <c r="AE160"/>
  <c r="AC165" i="9"/>
  <c r="X156" i="43" l="1"/>
  <c r="Y156" s="1"/>
  <c r="Z156" s="1"/>
  <c r="AA156" s="1"/>
  <c r="Y150" i="42"/>
  <c r="Z150" s="1"/>
  <c r="AA150" s="1"/>
  <c r="AC163" i="41"/>
  <c r="AD177" i="32"/>
  <c r="X177"/>
  <c r="Y177" s="1"/>
  <c r="Z177" s="1"/>
  <c r="AA177" s="1"/>
  <c r="Z172" i="30"/>
  <c r="AA172" s="1"/>
  <c r="AD201" i="24"/>
  <c r="X201"/>
  <c r="X199" i="25"/>
  <c r="Y199" s="1"/>
  <c r="Z199" s="1"/>
  <c r="AA199" s="1"/>
  <c r="Y174" i="23"/>
  <c r="Z174" s="1"/>
  <c r="AA174" s="1"/>
  <c r="Z150" i="19"/>
  <c r="AA150" s="1"/>
  <c r="AB150" s="1"/>
  <c r="X162" i="18"/>
  <c r="Y162" s="1"/>
  <c r="Z162" s="1"/>
  <c r="AA162" s="1"/>
  <c r="AD162"/>
  <c r="AF156" s="1"/>
  <c r="X156" i="4"/>
  <c r="Y156" s="1"/>
  <c r="Z156" s="1"/>
  <c r="AA156" s="1"/>
  <c r="Y165" i="9"/>
  <c r="Z165" s="1"/>
  <c r="AA165" s="1"/>
  <c r="AB165" s="1"/>
  <c r="AA160" i="8"/>
  <c r="AB160" s="1"/>
  <c r="AE165" i="9"/>
  <c r="AB157" i="43" l="1"/>
  <c r="AB151" i="42"/>
  <c r="AE163" i="41"/>
  <c r="Y163"/>
  <c r="AB178" i="32"/>
  <c r="AB173" i="30"/>
  <c r="Y201" i="24"/>
  <c r="Z201" s="1"/>
  <c r="AA201" s="1"/>
  <c r="AB200" i="25"/>
  <c r="AB175" i="23"/>
  <c r="AC151" i="19"/>
  <c r="AB157" i="4"/>
  <c r="AC161" i="8"/>
  <c r="AD157" i="43" l="1"/>
  <c r="X157"/>
  <c r="Y157" s="1"/>
  <c r="AD151" i="42"/>
  <c r="X151"/>
  <c r="Z163" i="41"/>
  <c r="AA163" s="1"/>
  <c r="AB163" s="1"/>
  <c r="AD178" i="32"/>
  <c r="X178"/>
  <c r="AD173" i="30"/>
  <c r="X173"/>
  <c r="Y173" s="1"/>
  <c r="AB202" i="24"/>
  <c r="AD200" i="25"/>
  <c r="X200"/>
  <c r="Y200" s="1"/>
  <c r="Z200" s="1"/>
  <c r="AA200" s="1"/>
  <c r="AD175" i="23"/>
  <c r="X175"/>
  <c r="Y151" i="19"/>
  <c r="Z151" s="1"/>
  <c r="AA151" s="1"/>
  <c r="AB151" s="1"/>
  <c r="AE151"/>
  <c r="AB163" i="18"/>
  <c r="AD157" i="4"/>
  <c r="X157"/>
  <c r="Y157" s="1"/>
  <c r="Z157" s="1"/>
  <c r="AA157" s="1"/>
  <c r="Y161" i="8"/>
  <c r="Z161" s="1"/>
  <c r="AE161"/>
  <c r="AC166" i="9"/>
  <c r="Z157" i="43" l="1"/>
  <c r="AA157" s="1"/>
  <c r="Y151" i="42"/>
  <c r="Z151" s="1"/>
  <c r="AA151" s="1"/>
  <c r="AC164" i="41"/>
  <c r="Y178" i="32"/>
  <c r="Z178" s="1"/>
  <c r="AA178" s="1"/>
  <c r="Z173" i="30"/>
  <c r="AA173" s="1"/>
  <c r="AD202" i="24"/>
  <c r="X202"/>
  <c r="AB201" i="25"/>
  <c r="Y175" i="23"/>
  <c r="Z175" s="1"/>
  <c r="AA175" s="1"/>
  <c r="AC152" i="19"/>
  <c r="X163" i="18"/>
  <c r="Y163" s="1"/>
  <c r="Z163" s="1"/>
  <c r="AA163" s="1"/>
  <c r="AD163"/>
  <c r="AB158" i="4"/>
  <c r="Y166" i="9"/>
  <c r="Z166" s="1"/>
  <c r="AA166" s="1"/>
  <c r="AB166" s="1"/>
  <c r="AA161" i="8"/>
  <c r="AB161" s="1"/>
  <c r="AE166" i="9"/>
  <c r="AB158" i="43" l="1"/>
  <c r="AB152" i="42"/>
  <c r="AE164" i="41"/>
  <c r="Y164"/>
  <c r="Z164" s="1"/>
  <c r="AA164" s="1"/>
  <c r="AB164" s="1"/>
  <c r="AB179" i="32"/>
  <c r="AB174" i="30"/>
  <c r="X174" s="1"/>
  <c r="Y174" s="1"/>
  <c r="Y202" i="24"/>
  <c r="Z202" s="1"/>
  <c r="AA202" s="1"/>
  <c r="AD201" i="25"/>
  <c r="X201"/>
  <c r="AB176" i="23"/>
  <c r="Y152" i="19"/>
  <c r="AE152"/>
  <c r="AD158" i="4"/>
  <c r="X158"/>
  <c r="Y158" s="1"/>
  <c r="Z158" s="1"/>
  <c r="AA158" s="1"/>
  <c r="AC162" i="8"/>
  <c r="AC167" i="9"/>
  <c r="AD158" i="43" l="1"/>
  <c r="X158"/>
  <c r="Y158" s="1"/>
  <c r="AD152" i="42"/>
  <c r="X152"/>
  <c r="AC165" i="41"/>
  <c r="AD179" i="32"/>
  <c r="X179"/>
  <c r="Y179" s="1"/>
  <c r="Z179" s="1"/>
  <c r="AA179" s="1"/>
  <c r="AD174" i="30"/>
  <c r="Z174"/>
  <c r="AA174" s="1"/>
  <c r="AB203" i="24"/>
  <c r="Y201" i="25"/>
  <c r="Z201" s="1"/>
  <c r="AA201" s="1"/>
  <c r="AD176" i="23"/>
  <c r="X176"/>
  <c r="Z152" i="19"/>
  <c r="AA152" s="1"/>
  <c r="AB152" s="1"/>
  <c r="AB164" i="18"/>
  <c r="AB159" i="4"/>
  <c r="Y167" i="9"/>
  <c r="Z167" s="1"/>
  <c r="AA167" s="1"/>
  <c r="AB167" s="1"/>
  <c r="Y162" i="8"/>
  <c r="Z162" s="1"/>
  <c r="AE162"/>
  <c r="AG156" s="1"/>
  <c r="AE167" i="9"/>
  <c r="Z158" i="43" l="1"/>
  <c r="AA158" s="1"/>
  <c r="Y152" i="42"/>
  <c r="Z152" s="1"/>
  <c r="AA152" s="1"/>
  <c r="AE165" i="41"/>
  <c r="Y165"/>
  <c r="AB180" i="32"/>
  <c r="AB175" i="30"/>
  <c r="X175" s="1"/>
  <c r="Y175" s="1"/>
  <c r="AD203" i="24"/>
  <c r="X203"/>
  <c r="Y203" s="1"/>
  <c r="Z203" s="1"/>
  <c r="AA203" s="1"/>
  <c r="AB202" i="25"/>
  <c r="Y176" i="23"/>
  <c r="Z176" s="1"/>
  <c r="AA176" s="1"/>
  <c r="AC153" i="19"/>
  <c r="X164" i="18"/>
  <c r="Y164" s="1"/>
  <c r="Z164" s="1"/>
  <c r="AA164" s="1"/>
  <c r="AD164"/>
  <c r="AD159" i="4"/>
  <c r="X159"/>
  <c r="Y159" s="1"/>
  <c r="Z159" s="1"/>
  <c r="AA159" s="1"/>
  <c r="AA162" i="8"/>
  <c r="AB162" s="1"/>
  <c r="AC168" i="9"/>
  <c r="AB159" i="43" l="1"/>
  <c r="AB153" i="42"/>
  <c r="Z165" i="41"/>
  <c r="AA165" s="1"/>
  <c r="AB165" s="1"/>
  <c r="AD180" i="32"/>
  <c r="X180"/>
  <c r="AD175" i="30"/>
  <c r="Z175"/>
  <c r="AA175" s="1"/>
  <c r="AB204" i="24"/>
  <c r="AD202" i="25"/>
  <c r="X202"/>
  <c r="Y202" s="1"/>
  <c r="Z202" s="1"/>
  <c r="AA202" s="1"/>
  <c r="AB177" i="23"/>
  <c r="AE153" i="19"/>
  <c r="Y153"/>
  <c r="Z153" s="1"/>
  <c r="AA153" s="1"/>
  <c r="AB153" s="1"/>
  <c r="AB160" i="4"/>
  <c r="Y168" i="9"/>
  <c r="Z168" s="1"/>
  <c r="AA168" s="1"/>
  <c r="AB168" s="1"/>
  <c r="AC163" i="8"/>
  <c r="AE168" i="9"/>
  <c r="AD159" i="43" l="1"/>
  <c r="X159"/>
  <c r="Y159" s="1"/>
  <c r="AD153" i="42"/>
  <c r="X153"/>
  <c r="AC166" i="41"/>
  <c r="Y180" i="32"/>
  <c r="Z180" s="1"/>
  <c r="AA180" s="1"/>
  <c r="AB176" i="30"/>
  <c r="AD204" i="24"/>
  <c r="X204"/>
  <c r="AB203" i="25"/>
  <c r="AD177" i="23"/>
  <c r="X177"/>
  <c r="AC154" i="19"/>
  <c r="AE154" s="1"/>
  <c r="AB165" i="18"/>
  <c r="AD160" i="4"/>
  <c r="X160"/>
  <c r="Y160" s="1"/>
  <c r="Z160" s="1"/>
  <c r="AA160" s="1"/>
  <c r="Y163" i="8"/>
  <c r="Z163" s="1"/>
  <c r="AE163"/>
  <c r="AC169" i="9"/>
  <c r="Z159" i="43" l="1"/>
  <c r="AA159" s="1"/>
  <c r="Y153" i="42"/>
  <c r="Z153" s="1"/>
  <c r="AA153" s="1"/>
  <c r="AE166" i="41"/>
  <c r="Y166"/>
  <c r="Z166" s="1"/>
  <c r="AA166" s="1"/>
  <c r="AB166" s="1"/>
  <c r="AB181" i="32"/>
  <c r="X176" i="30"/>
  <c r="Y176" s="1"/>
  <c r="Z176" s="1"/>
  <c r="AA176" s="1"/>
  <c r="AD176"/>
  <c r="Y204" i="24"/>
  <c r="Z204" s="1"/>
  <c r="AA204" s="1"/>
  <c r="AD203" i="25"/>
  <c r="X203"/>
  <c r="Y177" i="23"/>
  <c r="Z177" s="1"/>
  <c r="AA177" s="1"/>
  <c r="Y154" i="19"/>
  <c r="Z154" s="1"/>
  <c r="AA154" s="1"/>
  <c r="AB154" s="1"/>
  <c r="X165" i="18"/>
  <c r="Y165" s="1"/>
  <c r="Z165" s="1"/>
  <c r="AA165" s="1"/>
  <c r="AD165"/>
  <c r="AB161" i="4"/>
  <c r="Y169" i="9"/>
  <c r="Z169" s="1"/>
  <c r="AA169" s="1"/>
  <c r="AB169" s="1"/>
  <c r="AA163" i="8"/>
  <c r="AB163" s="1"/>
  <c r="AE169" i="9"/>
  <c r="AB160" i="43" l="1"/>
  <c r="AB154" i="42"/>
  <c r="AC167" i="41"/>
  <c r="AD181" i="32"/>
  <c r="X181"/>
  <c r="Y181" s="1"/>
  <c r="Z181" s="1"/>
  <c r="AA181" s="1"/>
  <c r="AB177" i="30"/>
  <c r="AB205" i="24"/>
  <c r="Y203" i="25"/>
  <c r="Z203" s="1"/>
  <c r="AA203" s="1"/>
  <c r="AB178" i="23"/>
  <c r="AC155" i="19"/>
  <c r="AD161" i="4"/>
  <c r="X161"/>
  <c r="Y161" s="1"/>
  <c r="Z161" s="1"/>
  <c r="AA161" s="1"/>
  <c r="AC164" i="8"/>
  <c r="AD160" i="43" l="1"/>
  <c r="X160"/>
  <c r="Y160" s="1"/>
  <c r="AD154" i="42"/>
  <c r="X154"/>
  <c r="AE167" i="41"/>
  <c r="Y167"/>
  <c r="AB182" i="32"/>
  <c r="AD177" i="30"/>
  <c r="X177"/>
  <c r="Y177" s="1"/>
  <c r="AD205" i="24"/>
  <c r="X205"/>
  <c r="Y205" s="1"/>
  <c r="Z205" s="1"/>
  <c r="AA205" s="1"/>
  <c r="AB204" i="25"/>
  <c r="AD178" i="23"/>
  <c r="X178"/>
  <c r="Y155" i="19"/>
  <c r="Z155" s="1"/>
  <c r="AA155" s="1"/>
  <c r="AB155" s="1"/>
  <c r="AE155"/>
  <c r="AB166" i="18"/>
  <c r="AB162" i="4"/>
  <c r="Y164" i="8"/>
  <c r="Z164" s="1"/>
  <c r="AE164"/>
  <c r="AC170" i="9"/>
  <c r="Z160" i="43" l="1"/>
  <c r="AA160" s="1"/>
  <c r="Y154" i="42"/>
  <c r="Z154" s="1"/>
  <c r="AA154" s="1"/>
  <c r="Z167" i="41"/>
  <c r="AA167" s="1"/>
  <c r="AB167" s="1"/>
  <c r="AD182" i="32"/>
  <c r="X182"/>
  <c r="Z177" i="30"/>
  <c r="AA177" s="1"/>
  <c r="AB206" i="24"/>
  <c r="AD204" i="25"/>
  <c r="X204"/>
  <c r="Y204" s="1"/>
  <c r="Z204" s="1"/>
  <c r="AA204" s="1"/>
  <c r="Y178" i="23"/>
  <c r="Z178" s="1"/>
  <c r="AA178" s="1"/>
  <c r="AC156" i="19"/>
  <c r="Y156" s="1"/>
  <c r="X166" i="18"/>
  <c r="Y166" s="1"/>
  <c r="Z166" s="1"/>
  <c r="AA166" s="1"/>
  <c r="AD166"/>
  <c r="AD162" i="4"/>
  <c r="AF156" s="1"/>
  <c r="X162"/>
  <c r="Y162" s="1"/>
  <c r="Z162" s="1"/>
  <c r="AA162" s="1"/>
  <c r="Y170" i="9"/>
  <c r="Z170" s="1"/>
  <c r="AA170" s="1"/>
  <c r="AB170" s="1"/>
  <c r="AA164" i="8"/>
  <c r="AB164" s="1"/>
  <c r="AE170" i="9"/>
  <c r="AB161" i="43" l="1"/>
  <c r="AB155" i="42"/>
  <c r="AC168" i="41"/>
  <c r="Y182" i="32"/>
  <c r="Z182" s="1"/>
  <c r="AA182" s="1"/>
  <c r="AB178" i="30"/>
  <c r="AD206" i="24"/>
  <c r="X206"/>
  <c r="AB205" i="25"/>
  <c r="AB179" i="23"/>
  <c r="AE156" i="19"/>
  <c r="Z156"/>
  <c r="AA156" s="1"/>
  <c r="AB156" s="1"/>
  <c r="AB163" i="4"/>
  <c r="AC165" i="8"/>
  <c r="AC171" i="9"/>
  <c r="AD161" i="43" l="1"/>
  <c r="X161"/>
  <c r="Y161" s="1"/>
  <c r="AD155" i="42"/>
  <c r="X155"/>
  <c r="Y155" s="1"/>
  <c r="Z155" s="1"/>
  <c r="AA155" s="1"/>
  <c r="AE168" i="41"/>
  <c r="Y168"/>
  <c r="Z168" s="1"/>
  <c r="AA168" s="1"/>
  <c r="AB168" s="1"/>
  <c r="AB183" i="32"/>
  <c r="AD178" i="30"/>
  <c r="X178"/>
  <c r="Y206" i="24"/>
  <c r="Z206" s="1"/>
  <c r="AA206" s="1"/>
  <c r="AD205" i="25"/>
  <c r="X205"/>
  <c r="AD179" i="23"/>
  <c r="X179"/>
  <c r="AC157" i="19"/>
  <c r="AE157" s="1"/>
  <c r="AB167" i="18"/>
  <c r="AD163" i="4"/>
  <c r="X163"/>
  <c r="Y163" s="1"/>
  <c r="Z163" s="1"/>
  <c r="AA163" s="1"/>
  <c r="Y171" i="9"/>
  <c r="Z171" s="1"/>
  <c r="AA171" s="1"/>
  <c r="AB171" s="1"/>
  <c r="Y165" i="8"/>
  <c r="Z165" s="1"/>
  <c r="AE165"/>
  <c r="AE171" i="9"/>
  <c r="Z161" i="43" l="1"/>
  <c r="AA161" s="1"/>
  <c r="AB156" i="42"/>
  <c r="AC169" i="41"/>
  <c r="AD183" i="32"/>
  <c r="X183"/>
  <c r="Y183" s="1"/>
  <c r="Z183" s="1"/>
  <c r="AA183" s="1"/>
  <c r="Y178" i="30"/>
  <c r="Z178" s="1"/>
  <c r="AA178" s="1"/>
  <c r="AB207" i="24"/>
  <c r="Y205" i="25"/>
  <c r="Z205" s="1"/>
  <c r="AA205" s="1"/>
  <c r="Y179" i="23"/>
  <c r="Z179" s="1"/>
  <c r="AA179" s="1"/>
  <c r="Y157" i="19"/>
  <c r="Z157" s="1"/>
  <c r="AA157" s="1"/>
  <c r="AB157" s="1"/>
  <c r="X167" i="18"/>
  <c r="Y167" s="1"/>
  <c r="Z167" s="1"/>
  <c r="AA167" s="1"/>
  <c r="AD167"/>
  <c r="AB164" i="4"/>
  <c r="AA165" i="8"/>
  <c r="AB165" s="1"/>
  <c r="AB162" i="43" l="1"/>
  <c r="AD156" i="42"/>
  <c r="AF156" s="1"/>
  <c r="X156"/>
  <c r="AE169" i="41"/>
  <c r="Y169"/>
  <c r="AB184" i="32"/>
  <c r="AB179" i="30"/>
  <c r="AD207" i="24"/>
  <c r="X207"/>
  <c r="Y207" s="1"/>
  <c r="Z207" s="1"/>
  <c r="AA207" s="1"/>
  <c r="AB206" i="25"/>
  <c r="AB180" i="23"/>
  <c r="AC158" i="19"/>
  <c r="AD164" i="4"/>
  <c r="X164"/>
  <c r="Y164" s="1"/>
  <c r="Z164" s="1"/>
  <c r="AA164" s="1"/>
  <c r="AC166" i="8"/>
  <c r="AC172" i="9"/>
  <c r="AD162" i="43" l="1"/>
  <c r="X162"/>
  <c r="Y162" s="1"/>
  <c r="Y156" i="42"/>
  <c r="Z156" s="1"/>
  <c r="AA156" s="1"/>
  <c r="Z169" i="41"/>
  <c r="AA169" s="1"/>
  <c r="AB169" s="1"/>
  <c r="AD184" i="32"/>
  <c r="X184"/>
  <c r="AD179" i="30"/>
  <c r="X179"/>
  <c r="AB208" i="24"/>
  <c r="AD206" i="25"/>
  <c r="X206"/>
  <c r="Y206" s="1"/>
  <c r="Z206" s="1"/>
  <c r="AA206" s="1"/>
  <c r="AD180" i="23"/>
  <c r="X180"/>
  <c r="Y158" i="19"/>
  <c r="Z158" s="1"/>
  <c r="AA158" s="1"/>
  <c r="AB158" s="1"/>
  <c r="AE158"/>
  <c r="AB168" i="18"/>
  <c r="AB165" i="4"/>
  <c r="Y172" i="9"/>
  <c r="Z172" s="1"/>
  <c r="AA172" s="1"/>
  <c r="AB172" s="1"/>
  <c r="Y166" i="8"/>
  <c r="Z166" s="1"/>
  <c r="AE166"/>
  <c r="AE172" i="9"/>
  <c r="Z162" i="43" l="1"/>
  <c r="AA162" s="1"/>
  <c r="AB157" i="42"/>
  <c r="AC170" i="41"/>
  <c r="AE170" s="1"/>
  <c r="Y184" i="32"/>
  <c r="Z184" s="1"/>
  <c r="AA184" s="1"/>
  <c r="Y179" i="30"/>
  <c r="Z179" s="1"/>
  <c r="AA179" s="1"/>
  <c r="AD208" i="24"/>
  <c r="X208"/>
  <c r="AB207" i="25"/>
  <c r="Y180" i="23"/>
  <c r="Z180" s="1"/>
  <c r="AA180" s="1"/>
  <c r="AC159" i="19"/>
  <c r="Y159" s="1"/>
  <c r="X168" i="18"/>
  <c r="Y168" s="1"/>
  <c r="Z168" s="1"/>
  <c r="AA168" s="1"/>
  <c r="AD168"/>
  <c r="AD165" i="4"/>
  <c r="X165"/>
  <c r="Y165" s="1"/>
  <c r="Z165" s="1"/>
  <c r="AA165" s="1"/>
  <c r="AA166" i="8"/>
  <c r="AB166" s="1"/>
  <c r="AC173" i="9"/>
  <c r="AB163" i="43" l="1"/>
  <c r="AD157" i="42"/>
  <c r="X157"/>
  <c r="Y170" i="41"/>
  <c r="Z170" s="1"/>
  <c r="AA170" s="1"/>
  <c r="AB170" s="1"/>
  <c r="AB185" i="32"/>
  <c r="AB180" i="30"/>
  <c r="X180" s="1"/>
  <c r="Y180" s="1"/>
  <c r="Y208" i="24"/>
  <c r="Z208" s="1"/>
  <c r="AA208" s="1"/>
  <c r="AD207" i="25"/>
  <c r="X207"/>
  <c r="AB181" i="23"/>
  <c r="AE159" i="19"/>
  <c r="Z159"/>
  <c r="AA159" s="1"/>
  <c r="AB159" s="1"/>
  <c r="AB166" i="4"/>
  <c r="Y173" i="9"/>
  <c r="Z173" s="1"/>
  <c r="AA173" s="1"/>
  <c r="AB173" s="1"/>
  <c r="AC167" i="8"/>
  <c r="AE173" i="9"/>
  <c r="AD163" i="43" l="1"/>
  <c r="X163"/>
  <c r="Y163" s="1"/>
  <c r="Y157" i="42"/>
  <c r="Z157" s="1"/>
  <c r="AA157" s="1"/>
  <c r="AC171" i="41"/>
  <c r="AE171" s="1"/>
  <c r="AD185" i="32"/>
  <c r="X185"/>
  <c r="Y185" s="1"/>
  <c r="Z185" s="1"/>
  <c r="AA185" s="1"/>
  <c r="AD180" i="30"/>
  <c r="Z180"/>
  <c r="AA180" s="1"/>
  <c r="AB209" i="24"/>
  <c r="Y207" i="25"/>
  <c r="Z207" s="1"/>
  <c r="AA207" s="1"/>
  <c r="AD181" i="23"/>
  <c r="X181"/>
  <c r="AC160" i="19"/>
  <c r="AB169" i="18"/>
  <c r="AD166" i="4"/>
  <c r="X166"/>
  <c r="Y166" s="1"/>
  <c r="Z166" s="1"/>
  <c r="AA166" s="1"/>
  <c r="Y167" i="8"/>
  <c r="Z167" s="1"/>
  <c r="AE167"/>
  <c r="Z163" i="43" l="1"/>
  <c r="AA163" s="1"/>
  <c r="AB158" i="42"/>
  <c r="Y171" i="41"/>
  <c r="Z171" s="1"/>
  <c r="AA171" s="1"/>
  <c r="AB171" s="1"/>
  <c r="AB186" i="32"/>
  <c r="AB181" i="30"/>
  <c r="X181" s="1"/>
  <c r="Y181" s="1"/>
  <c r="AD209" i="24"/>
  <c r="X209"/>
  <c r="Y209" s="1"/>
  <c r="Z209" s="1"/>
  <c r="AA209" s="1"/>
  <c r="AB208" i="25"/>
  <c r="Y181" i="23"/>
  <c r="Z181" s="1"/>
  <c r="AA181" s="1"/>
  <c r="Y160" i="19"/>
  <c r="Z160" s="1"/>
  <c r="AA160" s="1"/>
  <c r="AB160" s="1"/>
  <c r="X169" i="18"/>
  <c r="Y169" s="1"/>
  <c r="Z169" s="1"/>
  <c r="AA169" s="1"/>
  <c r="AE160" i="19"/>
  <c r="AD169" i="18"/>
  <c r="AB167" i="4"/>
  <c r="AA167" i="8"/>
  <c r="AB167" s="1"/>
  <c r="AC174" i="9"/>
  <c r="AB164" i="43" l="1"/>
  <c r="AD158" i="42"/>
  <c r="X158"/>
  <c r="AC172" i="41"/>
  <c r="AD186" i="32"/>
  <c r="AF186" s="1"/>
  <c r="X186"/>
  <c r="AD181" i="30"/>
  <c r="Z181"/>
  <c r="AA181" s="1"/>
  <c r="AB210" i="24"/>
  <c r="AD208" i="25"/>
  <c r="X208"/>
  <c r="Y208" s="1"/>
  <c r="AB182" i="23"/>
  <c r="AC161" i="19"/>
  <c r="AD167" i="4"/>
  <c r="X167"/>
  <c r="Y167" s="1"/>
  <c r="Z167" s="1"/>
  <c r="AA167" s="1"/>
  <c r="Y174" i="9"/>
  <c r="Z174" s="1"/>
  <c r="AA174" s="1"/>
  <c r="AB174" s="1"/>
  <c r="AC168" i="8"/>
  <c r="AE174" i="9"/>
  <c r="AD164" i="43" l="1"/>
  <c r="X164"/>
  <c r="Y164" s="1"/>
  <c r="Y158" i="42"/>
  <c r="Z158" s="1"/>
  <c r="AA158" s="1"/>
  <c r="AE172" i="41"/>
  <c r="Y172"/>
  <c r="Z172" s="1"/>
  <c r="AA172" s="1"/>
  <c r="AB172" s="1"/>
  <c r="Y186" i="32"/>
  <c r="Z186" s="1"/>
  <c r="AA186" s="1"/>
  <c r="AB182" i="30"/>
  <c r="X182" s="1"/>
  <c r="Y182" s="1"/>
  <c r="AD210" i="24"/>
  <c r="X210"/>
  <c r="Z208" i="25"/>
  <c r="AA208" s="1"/>
  <c r="AD182" i="23"/>
  <c r="X182"/>
  <c r="Y161" i="19"/>
  <c r="Z161" s="1"/>
  <c r="AA161" s="1"/>
  <c r="AB161" s="1"/>
  <c r="AE161"/>
  <c r="AB170" i="18"/>
  <c r="AB168" i="4"/>
  <c r="Y168" i="8"/>
  <c r="Z168" s="1"/>
  <c r="AE168"/>
  <c r="AC175" i="9"/>
  <c r="Z164" i="43" l="1"/>
  <c r="AA164" s="1"/>
  <c r="AB159" i="42"/>
  <c r="AC173" i="41"/>
  <c r="AB187" i="32"/>
  <c r="AD187" s="1"/>
  <c r="AD182" i="30"/>
  <c r="Z182"/>
  <c r="AA182" s="1"/>
  <c r="Y210" i="24"/>
  <c r="Z210" s="1"/>
  <c r="AA210" s="1"/>
  <c r="AB209" i="25"/>
  <c r="Y182" i="23"/>
  <c r="Z182" s="1"/>
  <c r="AA182" s="1"/>
  <c r="AC162" i="19"/>
  <c r="X170" i="18"/>
  <c r="Y170" s="1"/>
  <c r="Z170" s="1"/>
  <c r="AA170" s="1"/>
  <c r="AD170"/>
  <c r="AD168" i="4"/>
  <c r="X168"/>
  <c r="Y168" s="1"/>
  <c r="Z168" s="1"/>
  <c r="AA168" s="1"/>
  <c r="Y175" i="9"/>
  <c r="Z175" s="1"/>
  <c r="AA175" s="1"/>
  <c r="AB175" s="1"/>
  <c r="AA168" i="8"/>
  <c r="AB168" s="1"/>
  <c r="AE175" i="9"/>
  <c r="AB165" i="43" l="1"/>
  <c r="AD159" i="42"/>
  <c r="X159"/>
  <c r="Y159" s="1"/>
  <c r="Z159" s="1"/>
  <c r="AA159" s="1"/>
  <c r="AE173" i="41"/>
  <c r="Y173"/>
  <c r="Z173" s="1"/>
  <c r="AA173" s="1"/>
  <c r="AB173" s="1"/>
  <c r="X187" i="32"/>
  <c r="Y187" s="1"/>
  <c r="Z187" s="1"/>
  <c r="AA187" s="1"/>
  <c r="AB183" i="30"/>
  <c r="AD183" s="1"/>
  <c r="AB211" i="24"/>
  <c r="AD209" i="25"/>
  <c r="X209"/>
  <c r="AB183" i="23"/>
  <c r="Y162" i="19"/>
  <c r="AE162"/>
  <c r="AG156" s="1"/>
  <c r="AB169" i="4"/>
  <c r="AC169" i="8"/>
  <c r="AD165" i="43" l="1"/>
  <c r="X165"/>
  <c r="Y165" s="1"/>
  <c r="AB160" i="42"/>
  <c r="AC174" i="41"/>
  <c r="AB188" i="32"/>
  <c r="X183" i="30"/>
  <c r="Y183" s="1"/>
  <c r="Z183" s="1"/>
  <c r="AA183" s="1"/>
  <c r="AD211" i="24"/>
  <c r="X211"/>
  <c r="Y211" s="1"/>
  <c r="Z211" s="1"/>
  <c r="AA211" s="1"/>
  <c r="Y209" i="25"/>
  <c r="Z209" s="1"/>
  <c r="AA209" s="1"/>
  <c r="AD183" i="23"/>
  <c r="X183"/>
  <c r="Z162" i="19"/>
  <c r="AA162" s="1"/>
  <c r="AB162" s="1"/>
  <c r="AB171" i="18"/>
  <c r="AD169" i="4"/>
  <c r="X169"/>
  <c r="Y169" s="1"/>
  <c r="Z169" s="1"/>
  <c r="AA169" s="1"/>
  <c r="Y169" i="8"/>
  <c r="Z169" s="1"/>
  <c r="AE169"/>
  <c r="AC176" i="9"/>
  <c r="Z165" i="43" l="1"/>
  <c r="AA165" s="1"/>
  <c r="AD160" i="42"/>
  <c r="X160"/>
  <c r="AE174" i="41"/>
  <c r="Y174"/>
  <c r="Z174" s="1"/>
  <c r="AD188" i="32"/>
  <c r="X188"/>
  <c r="Y188" s="1"/>
  <c r="Z188" s="1"/>
  <c r="AA188" s="1"/>
  <c r="AB184" i="30"/>
  <c r="AD184" s="1"/>
  <c r="AB212" i="24"/>
  <c r="AB210" i="25"/>
  <c r="Y183" i="23"/>
  <c r="Z183" s="1"/>
  <c r="AA183" s="1"/>
  <c r="AC163" i="19"/>
  <c r="X171" i="18"/>
  <c r="Y171" s="1"/>
  <c r="Z171" s="1"/>
  <c r="AA171" s="1"/>
  <c r="AD171"/>
  <c r="AB170" i="4"/>
  <c r="Y176" i="9"/>
  <c r="Z176" s="1"/>
  <c r="AA176" s="1"/>
  <c r="AB176" s="1"/>
  <c r="AA169" i="8"/>
  <c r="AB169" s="1"/>
  <c r="AE176" i="9"/>
  <c r="AB166" i="43" l="1"/>
  <c r="Y160" i="42"/>
  <c r="Z160" s="1"/>
  <c r="AA160" s="1"/>
  <c r="AA174" i="41"/>
  <c r="AB174" s="1"/>
  <c r="AB189" i="32"/>
  <c r="X184" i="30"/>
  <c r="Y184" s="1"/>
  <c r="Z184" s="1"/>
  <c r="AA184" s="1"/>
  <c r="AD212" i="24"/>
  <c r="X212"/>
  <c r="AD210" i="25"/>
  <c r="X210"/>
  <c r="Y210" s="1"/>
  <c r="Z210" s="1"/>
  <c r="AA210" s="1"/>
  <c r="AB184" i="23"/>
  <c r="Y163" i="19"/>
  <c r="Z163" s="1"/>
  <c r="AA163" s="1"/>
  <c r="AB163" s="1"/>
  <c r="AE163"/>
  <c r="AD170" i="4"/>
  <c r="X170"/>
  <c r="Y170" s="1"/>
  <c r="Z170" s="1"/>
  <c r="AA170" s="1"/>
  <c r="AC170" i="8"/>
  <c r="AC177" i="9"/>
  <c r="AD166" i="43" l="1"/>
  <c r="X166"/>
  <c r="Y166" s="1"/>
  <c r="AB161" i="42"/>
  <c r="AC175" i="41"/>
  <c r="AD189" i="32"/>
  <c r="X189"/>
  <c r="AB185" i="30"/>
  <c r="AD185" s="1"/>
  <c r="Y212" i="24"/>
  <c r="Z212" s="1"/>
  <c r="AA212" s="1"/>
  <c r="AB211" i="25"/>
  <c r="AD184" i="23"/>
  <c r="X184"/>
  <c r="AC164" i="19"/>
  <c r="AB172" i="18"/>
  <c r="AB171" i="4"/>
  <c r="Y177" i="9"/>
  <c r="Z177" s="1"/>
  <c r="AA177" s="1"/>
  <c r="AB177" s="1"/>
  <c r="Y170" i="8"/>
  <c r="Z170" s="1"/>
  <c r="AE170"/>
  <c r="AE177" i="9"/>
  <c r="Z166" i="43" l="1"/>
  <c r="AA166" s="1"/>
  <c r="AD161" i="42"/>
  <c r="X161"/>
  <c r="AE175" i="41"/>
  <c r="Y175"/>
  <c r="Z175" s="1"/>
  <c r="AA175" s="1"/>
  <c r="AB175" s="1"/>
  <c r="Y189" i="32"/>
  <c r="Z189" s="1"/>
  <c r="AA189" s="1"/>
  <c r="X185" i="30"/>
  <c r="Y185" s="1"/>
  <c r="Z185" s="1"/>
  <c r="AA185" s="1"/>
  <c r="AB213" i="24"/>
  <c r="AD211" i="25"/>
  <c r="X211"/>
  <c r="Y184" i="23"/>
  <c r="Z184" s="1"/>
  <c r="AA184" s="1"/>
  <c r="Y164" i="19"/>
  <c r="Z164" s="1"/>
  <c r="AA164" s="1"/>
  <c r="AB164" s="1"/>
  <c r="X172" i="18"/>
  <c r="Y172" s="1"/>
  <c r="Z172" s="1"/>
  <c r="AA172" s="1"/>
  <c r="AE164" i="19"/>
  <c r="AD172" i="18"/>
  <c r="AD171" i="4"/>
  <c r="X171"/>
  <c r="Y171" s="1"/>
  <c r="Z171" s="1"/>
  <c r="AA171" s="1"/>
  <c r="AA170" i="8"/>
  <c r="AB170" s="1"/>
  <c r="AB167" i="43" l="1"/>
  <c r="Y161" i="42"/>
  <c r="Z161" s="1"/>
  <c r="AA161" s="1"/>
  <c r="AC176" i="41"/>
  <c r="AB190" i="32"/>
  <c r="AB186" i="30"/>
  <c r="X186" s="1"/>
  <c r="Y186" s="1"/>
  <c r="AD213" i="24"/>
  <c r="X213"/>
  <c r="Y213" s="1"/>
  <c r="Z213" s="1"/>
  <c r="AA213" s="1"/>
  <c r="Y211" i="25"/>
  <c r="Z211" s="1"/>
  <c r="AA211" s="1"/>
  <c r="AB185" i="23"/>
  <c r="AC165" i="19"/>
  <c r="AB172" i="4"/>
  <c r="AC171" i="8"/>
  <c r="AC178" i="9"/>
  <c r="AD167" i="43" l="1"/>
  <c r="X167"/>
  <c r="Y167" s="1"/>
  <c r="AB162" i="42"/>
  <c r="AE176" i="41"/>
  <c r="Y176"/>
  <c r="Z176" s="1"/>
  <c r="AA176" s="1"/>
  <c r="AB176" s="1"/>
  <c r="AD190" i="32"/>
  <c r="X190"/>
  <c r="Y190" s="1"/>
  <c r="Z190" s="1"/>
  <c r="AA190" s="1"/>
  <c r="AD186" i="30"/>
  <c r="AF186" s="1"/>
  <c r="Z186"/>
  <c r="AA186" s="1"/>
  <c r="AB214" i="24"/>
  <c r="AB212" i="25"/>
  <c r="AD185" i="23"/>
  <c r="X185"/>
  <c r="AB173" i="18"/>
  <c r="AD172" i="4"/>
  <c r="X172"/>
  <c r="Y172" s="1"/>
  <c r="Z172" s="1"/>
  <c r="AA172" s="1"/>
  <c r="Y178" i="9"/>
  <c r="Z178" s="1"/>
  <c r="AA178" s="1"/>
  <c r="AB178" s="1"/>
  <c r="Y171" i="8"/>
  <c r="Z171" s="1"/>
  <c r="AE171"/>
  <c r="AE178" i="9"/>
  <c r="Z167" i="43" l="1"/>
  <c r="AA167" s="1"/>
  <c r="AD162" i="42"/>
  <c r="X162"/>
  <c r="AC177" i="41"/>
  <c r="AB191" i="32"/>
  <c r="AB187" i="30"/>
  <c r="X187" s="1"/>
  <c r="Y187" s="1"/>
  <c r="AD214" i="24"/>
  <c r="X214"/>
  <c r="AD212" i="25"/>
  <c r="X212"/>
  <c r="Y212" s="1"/>
  <c r="Z212" s="1"/>
  <c r="AA212" s="1"/>
  <c r="Y185" i="23"/>
  <c r="Z185" s="1"/>
  <c r="AA185" s="1"/>
  <c r="Y165" i="19"/>
  <c r="Z165" s="1"/>
  <c r="AA165" s="1"/>
  <c r="AB165" s="1"/>
  <c r="X173" i="18"/>
  <c r="Y173" s="1"/>
  <c r="Z173" s="1"/>
  <c r="AA173" s="1"/>
  <c r="AE165" i="19"/>
  <c r="AD173" i="18"/>
  <c r="AB173" i="4"/>
  <c r="AA171" i="8"/>
  <c r="AB171" s="1"/>
  <c r="AC179" i="9"/>
  <c r="AB168" i="43" l="1"/>
  <c r="Y162" i="42"/>
  <c r="Z162" s="1"/>
  <c r="AA162" s="1"/>
  <c r="AE177" i="41"/>
  <c r="Y177"/>
  <c r="AD191" i="32"/>
  <c r="X191"/>
  <c r="AD187" i="30"/>
  <c r="Z187"/>
  <c r="AA187" s="1"/>
  <c r="Y214" i="24"/>
  <c r="Z214" s="1"/>
  <c r="AA214" s="1"/>
  <c r="AB213" i="25"/>
  <c r="AB186" i="23"/>
  <c r="AC166" i="19"/>
  <c r="AD173" i="4"/>
  <c r="X173"/>
  <c r="Y173" s="1"/>
  <c r="Z173" s="1"/>
  <c r="AA173" s="1"/>
  <c r="Y179" i="9"/>
  <c r="Z179" s="1"/>
  <c r="AA179" s="1"/>
  <c r="AB179" s="1"/>
  <c r="AC172" i="8"/>
  <c r="AE179" i="9"/>
  <c r="AD168" i="43" l="1"/>
  <c r="X168"/>
  <c r="Y168" s="1"/>
  <c r="AB163" i="42"/>
  <c r="Z177" i="41"/>
  <c r="AA177" s="1"/>
  <c r="AB177" s="1"/>
  <c r="Y191" i="32"/>
  <c r="Z191" s="1"/>
  <c r="AA191" s="1"/>
  <c r="AB188" i="30"/>
  <c r="AD188" s="1"/>
  <c r="AB215" i="24"/>
  <c r="AD213" i="25"/>
  <c r="X213"/>
  <c r="AD186" i="23"/>
  <c r="AF186" s="1"/>
  <c r="X186"/>
  <c r="AB174" i="18"/>
  <c r="AB174" i="4"/>
  <c r="Y172" i="8"/>
  <c r="Z172" s="1"/>
  <c r="AE172"/>
  <c r="Z168" i="43" l="1"/>
  <c r="AA168" s="1"/>
  <c r="AD163" i="42"/>
  <c r="X163"/>
  <c r="AC178" i="41"/>
  <c r="AB192" i="32"/>
  <c r="X188" i="30"/>
  <c r="Y188" s="1"/>
  <c r="Z188" s="1"/>
  <c r="AD215" i="24"/>
  <c r="X215"/>
  <c r="Y215" s="1"/>
  <c r="Z215" s="1"/>
  <c r="AA215" s="1"/>
  <c r="Y213" i="25"/>
  <c r="Z213" s="1"/>
  <c r="AA213" s="1"/>
  <c r="Y186" i="23"/>
  <c r="Z186" s="1"/>
  <c r="AA186" s="1"/>
  <c r="Y166" i="19"/>
  <c r="Z166" s="1"/>
  <c r="AA166" s="1"/>
  <c r="AB166" s="1"/>
  <c r="X174" i="18"/>
  <c r="Y174" s="1"/>
  <c r="Z174" s="1"/>
  <c r="AA174" s="1"/>
  <c r="AE166" i="19"/>
  <c r="AD174" i="18"/>
  <c r="AD174" i="4"/>
  <c r="X174"/>
  <c r="Y174" s="1"/>
  <c r="Z174" s="1"/>
  <c r="AA174" s="1"/>
  <c r="AA172" i="8"/>
  <c r="AB172" s="1"/>
  <c r="AC180" i="9"/>
  <c r="AB169" i="43" l="1"/>
  <c r="Y163" i="42"/>
  <c r="Z163" s="1"/>
  <c r="AA163" s="1"/>
  <c r="AE178" i="41"/>
  <c r="Y178"/>
  <c r="Z178" s="1"/>
  <c r="AA178" s="1"/>
  <c r="AB178" s="1"/>
  <c r="AD192" i="32"/>
  <c r="X192"/>
  <c r="Y192" s="1"/>
  <c r="Z192" s="1"/>
  <c r="AA192" s="1"/>
  <c r="AA188" i="30"/>
  <c r="AB189" s="1"/>
  <c r="AB216" i="24"/>
  <c r="AB214" i="25"/>
  <c r="AB187" i="23"/>
  <c r="AC167" i="19"/>
  <c r="AB175" i="4"/>
  <c r="Y180" i="9"/>
  <c r="Z180" s="1"/>
  <c r="AA180" s="1"/>
  <c r="AB180" s="1"/>
  <c r="AC173" i="8"/>
  <c r="AE180" i="9"/>
  <c r="AD169" i="43" l="1"/>
  <c r="X169"/>
  <c r="Y169" s="1"/>
  <c r="AB164" i="42"/>
  <c r="AC179" i="41"/>
  <c r="AB193" i="32"/>
  <c r="X189" i="30"/>
  <c r="Y189" s="1"/>
  <c r="Z189" s="1"/>
  <c r="AA189" s="1"/>
  <c r="AD189"/>
  <c r="AD216" i="24"/>
  <c r="AF216" s="1"/>
  <c r="X216"/>
  <c r="AD214" i="25"/>
  <c r="X214"/>
  <c r="Y214" s="1"/>
  <c r="AD187" i="23"/>
  <c r="X187"/>
  <c r="Y187" s="1"/>
  <c r="Z187" s="1"/>
  <c r="AA187" s="1"/>
  <c r="AB175" i="18"/>
  <c r="AD175" i="4"/>
  <c r="X175"/>
  <c r="Y175" s="1"/>
  <c r="Z175" s="1"/>
  <c r="AA175" s="1"/>
  <c r="Y173" i="8"/>
  <c r="Z173" s="1"/>
  <c r="AE173"/>
  <c r="AC181" i="9"/>
  <c r="Z169" i="43" l="1"/>
  <c r="AA169" s="1"/>
  <c r="AD164" i="42"/>
  <c r="X164"/>
  <c r="AE179" i="41"/>
  <c r="Y179"/>
  <c r="AD193" i="32"/>
  <c r="X193"/>
  <c r="AB190" i="30"/>
  <c r="X190" s="1"/>
  <c r="Y190" s="1"/>
  <c r="Z190" s="1"/>
  <c r="AA190" s="1"/>
  <c r="Y216" i="24"/>
  <c r="Z216" s="1"/>
  <c r="AA216" s="1"/>
  <c r="Z214" i="25"/>
  <c r="AA214" s="1"/>
  <c r="AB188" i="23"/>
  <c r="Y167" i="19"/>
  <c r="X175" i="18"/>
  <c r="Y175" s="1"/>
  <c r="Z175" s="1"/>
  <c r="AA175" s="1"/>
  <c r="AE167" i="19"/>
  <c r="AD175" i="18"/>
  <c r="AB176" i="4"/>
  <c r="Y181" i="9"/>
  <c r="Z181" s="1"/>
  <c r="AA181" s="1"/>
  <c r="AB181" s="1"/>
  <c r="AA173" i="8"/>
  <c r="AB173" s="1"/>
  <c r="AE181" i="9"/>
  <c r="AB170" i="43" l="1"/>
  <c r="Y164" i="42"/>
  <c r="Z164" s="1"/>
  <c r="AA164" s="1"/>
  <c r="Z179" i="41"/>
  <c r="AA179" s="1"/>
  <c r="AB179" s="1"/>
  <c r="Y193" i="32"/>
  <c r="Z193" s="1"/>
  <c r="AA193" s="1"/>
  <c r="AD190" i="30"/>
  <c r="AB191"/>
  <c r="AB217" i="24"/>
  <c r="AB215" i="25"/>
  <c r="AD188" i="23"/>
  <c r="X188"/>
  <c r="Y188" s="1"/>
  <c r="Z188" s="1"/>
  <c r="AA188" s="1"/>
  <c r="Z167" i="19"/>
  <c r="AA167" s="1"/>
  <c r="AB167" s="1"/>
  <c r="AD176" i="4"/>
  <c r="X176"/>
  <c r="Y176" s="1"/>
  <c r="Z176" s="1"/>
  <c r="AA176" s="1"/>
  <c r="AC174" i="8"/>
  <c r="AD170" i="43" l="1"/>
  <c r="X170"/>
  <c r="Y170" s="1"/>
  <c r="AB165" i="42"/>
  <c r="AC180" i="41"/>
  <c r="AB194" i="32"/>
  <c r="X191" i="30"/>
  <c r="Y191" s="1"/>
  <c r="AD191"/>
  <c r="AD217" i="24"/>
  <c r="X217"/>
  <c r="AD215" i="25"/>
  <c r="X215"/>
  <c r="AB189" i="23"/>
  <c r="AC168" i="19"/>
  <c r="Y168" s="1"/>
  <c r="Z168" s="1"/>
  <c r="AB176" i="18"/>
  <c r="AB177" i="4"/>
  <c r="Y174" i="8"/>
  <c r="Z174" s="1"/>
  <c r="AE174"/>
  <c r="AC182" i="9"/>
  <c r="Z170" i="43" l="1"/>
  <c r="AA170" s="1"/>
  <c r="AD165" i="42"/>
  <c r="X165"/>
  <c r="AE180" i="41"/>
  <c r="Y180"/>
  <c r="Z180" s="1"/>
  <c r="AA180" s="1"/>
  <c r="AB180" s="1"/>
  <c r="AD194" i="32"/>
  <c r="X194"/>
  <c r="Y194" s="1"/>
  <c r="Z194" s="1"/>
  <c r="AA194" s="1"/>
  <c r="Z191" i="30"/>
  <c r="AA191" s="1"/>
  <c r="Y217" i="24"/>
  <c r="Z217" s="1"/>
  <c r="AA217" s="1"/>
  <c r="AB218" s="1"/>
  <c r="Y215" i="25"/>
  <c r="Z215" s="1"/>
  <c r="AA215" s="1"/>
  <c r="AD189" i="23"/>
  <c r="X189"/>
  <c r="AE168" i="19"/>
  <c r="AA168"/>
  <c r="AB168" s="1"/>
  <c r="AC169" s="1"/>
  <c r="X176" i="18"/>
  <c r="Y176" s="1"/>
  <c r="Z176" s="1"/>
  <c r="AA176" s="1"/>
  <c r="AD176"/>
  <c r="AD177" i="4"/>
  <c r="X177"/>
  <c r="Y177" s="1"/>
  <c r="Z177" s="1"/>
  <c r="AA177" s="1"/>
  <c r="Y182" i="9"/>
  <c r="Z182" s="1"/>
  <c r="AA182" s="1"/>
  <c r="AB182" s="1"/>
  <c r="AA174" i="8"/>
  <c r="AB174" s="1"/>
  <c r="AE182" i="9"/>
  <c r="AB171" i="43" l="1"/>
  <c r="Y165" i="42"/>
  <c r="Z165" s="1"/>
  <c r="AA165" s="1"/>
  <c r="AC181" i="41"/>
  <c r="AB195" i="32"/>
  <c r="AB192" i="30"/>
  <c r="X192" s="1"/>
  <c r="Y192" s="1"/>
  <c r="AD218" i="24"/>
  <c r="X218"/>
  <c r="Y218" s="1"/>
  <c r="Z218" s="1"/>
  <c r="AA218" s="1"/>
  <c r="AB216" i="25"/>
  <c r="Y189" i="23"/>
  <c r="Z189" s="1"/>
  <c r="AA189" s="1"/>
  <c r="Y169" i="19"/>
  <c r="Z169" s="1"/>
  <c r="AA169" s="1"/>
  <c r="AB169" s="1"/>
  <c r="AE169"/>
  <c r="AB178" i="4"/>
  <c r="AC175" i="8"/>
  <c r="AC183" i="9"/>
  <c r="AD171" i="43" l="1"/>
  <c r="X171"/>
  <c r="Y171" s="1"/>
  <c r="AB166" i="42"/>
  <c r="AE181" i="41"/>
  <c r="Y181"/>
  <c r="AD195" i="32"/>
  <c r="X195"/>
  <c r="AD192" i="30"/>
  <c r="Z192"/>
  <c r="AA192" s="1"/>
  <c r="AB219" i="24"/>
  <c r="AD216" i="25"/>
  <c r="AF216" s="1"/>
  <c r="X216"/>
  <c r="Y216" s="1"/>
  <c r="AB190" i="23"/>
  <c r="AC170" i="19"/>
  <c r="AB177" i="18"/>
  <c r="AD178" i="4"/>
  <c r="X178"/>
  <c r="Y178" s="1"/>
  <c r="Z178" s="1"/>
  <c r="AA178" s="1"/>
  <c r="Y183" i="9"/>
  <c r="Z183" s="1"/>
  <c r="AA183" s="1"/>
  <c r="AB183" s="1"/>
  <c r="Y175" i="8"/>
  <c r="Z175" s="1"/>
  <c r="AE175"/>
  <c r="AE183" i="9"/>
  <c r="Z171" i="43" l="1"/>
  <c r="AA171" s="1"/>
  <c r="AD166" i="42"/>
  <c r="X166"/>
  <c r="Z181" i="41"/>
  <c r="AA181" s="1"/>
  <c r="AB181" s="1"/>
  <c r="Y195" i="32"/>
  <c r="Z195" s="1"/>
  <c r="AA195" s="1"/>
  <c r="AB196" s="1"/>
  <c r="AB193" i="30"/>
  <c r="X193" s="1"/>
  <c r="Y193" s="1"/>
  <c r="AD219" i="24"/>
  <c r="X219"/>
  <c r="Z216" i="25"/>
  <c r="AA216" s="1"/>
  <c r="AD190" i="23"/>
  <c r="X190"/>
  <c r="Y190" s="1"/>
  <c r="Z190" s="1"/>
  <c r="AA190" s="1"/>
  <c r="Y170" i="19"/>
  <c r="Z170" s="1"/>
  <c r="AA170" s="1"/>
  <c r="AB170" s="1"/>
  <c r="X177" i="18"/>
  <c r="Y177" s="1"/>
  <c r="Z177" s="1"/>
  <c r="AA177" s="1"/>
  <c r="AE170" i="19"/>
  <c r="AD177" i="18"/>
  <c r="AB179" i="4"/>
  <c r="AA175" i="8"/>
  <c r="AB175" s="1"/>
  <c r="AB172" i="43" l="1"/>
  <c r="Y166" i="42"/>
  <c r="Z166" s="1"/>
  <c r="AA166" s="1"/>
  <c r="AC182" i="41"/>
  <c r="AD196" i="32"/>
  <c r="X196"/>
  <c r="Y196" s="1"/>
  <c r="Z196" s="1"/>
  <c r="AA196" s="1"/>
  <c r="AD193" i="30"/>
  <c r="Z193"/>
  <c r="AA193" s="1"/>
  <c r="Y219" i="24"/>
  <c r="Z219" s="1"/>
  <c r="AA219" s="1"/>
  <c r="AB217" i="25"/>
  <c r="AB191" i="23"/>
  <c r="AC171" i="19"/>
  <c r="AD179" i="4"/>
  <c r="X179"/>
  <c r="Y179" s="1"/>
  <c r="Z179" s="1"/>
  <c r="AA179" s="1"/>
  <c r="AC176" i="8"/>
  <c r="AC184" i="9"/>
  <c r="AD172" i="43" l="1"/>
  <c r="X172"/>
  <c r="Y172" s="1"/>
  <c r="AB167" i="42"/>
  <c r="AE182" i="41"/>
  <c r="Y182"/>
  <c r="Z182" s="1"/>
  <c r="AA182" s="1"/>
  <c r="AB182" s="1"/>
  <c r="AB197" i="32"/>
  <c r="AB194" i="30"/>
  <c r="X194" s="1"/>
  <c r="Y194" s="1"/>
  <c r="AB220" i="24"/>
  <c r="AD217" i="25"/>
  <c r="X217"/>
  <c r="Y217" s="1"/>
  <c r="Z217" s="1"/>
  <c r="AA217" s="1"/>
  <c r="AD191" i="23"/>
  <c r="X191"/>
  <c r="AB178" i="18"/>
  <c r="AB180" i="4"/>
  <c r="Y184" i="9"/>
  <c r="Z184" s="1"/>
  <c r="AA184" s="1"/>
  <c r="AB184" s="1"/>
  <c r="Y176" i="8"/>
  <c r="Z176" s="1"/>
  <c r="AE176"/>
  <c r="AE184" i="9"/>
  <c r="Z172" i="43" l="1"/>
  <c r="AA172" s="1"/>
  <c r="AD167" i="42"/>
  <c r="X167"/>
  <c r="Y167" s="1"/>
  <c r="Z167" s="1"/>
  <c r="AA167" s="1"/>
  <c r="AC183" i="41"/>
  <c r="AD197" i="32"/>
  <c r="X197"/>
  <c r="AD194" i="30"/>
  <c r="Z194"/>
  <c r="AA194" s="1"/>
  <c r="AD220" i="24"/>
  <c r="X220"/>
  <c r="Y220" s="1"/>
  <c r="Z220" s="1"/>
  <c r="AA220" s="1"/>
  <c r="AB218" i="25"/>
  <c r="Y191" i="23"/>
  <c r="Z191" s="1"/>
  <c r="AA191" s="1"/>
  <c r="Y171" i="19"/>
  <c r="X178" i="18"/>
  <c r="Y178" s="1"/>
  <c r="Z178" s="1"/>
  <c r="AA178" s="1"/>
  <c r="AE171" i="19"/>
  <c r="AD178" i="18"/>
  <c r="AD180" i="4"/>
  <c r="X180"/>
  <c r="Y180" s="1"/>
  <c r="Z180" s="1"/>
  <c r="AA180" s="1"/>
  <c r="AA176" i="8"/>
  <c r="AB176" s="1"/>
  <c r="AC185" i="9"/>
  <c r="AB173" i="43" l="1"/>
  <c r="AB168" i="42"/>
  <c r="AE183" i="41"/>
  <c r="Y183"/>
  <c r="Y197" i="32"/>
  <c r="Z197" s="1"/>
  <c r="AA197" s="1"/>
  <c r="AB195" i="30"/>
  <c r="X195" s="1"/>
  <c r="Y195" s="1"/>
  <c r="Z195" s="1"/>
  <c r="AA195" s="1"/>
  <c r="AB221" i="24"/>
  <c r="AD218" i="25"/>
  <c r="X218"/>
  <c r="AB192" i="23"/>
  <c r="Z171" i="19"/>
  <c r="AA171" s="1"/>
  <c r="AB171" s="1"/>
  <c r="AB181" i="4"/>
  <c r="Y185" i="9"/>
  <c r="Z185" s="1"/>
  <c r="AA185" s="1"/>
  <c r="AB185" s="1"/>
  <c r="AC177" i="8"/>
  <c r="AE185" i="9"/>
  <c r="AD173" i="43" l="1"/>
  <c r="X173"/>
  <c r="Y173" s="1"/>
  <c r="AD168" i="42"/>
  <c r="X168"/>
  <c r="Y168" s="1"/>
  <c r="Z168" s="1"/>
  <c r="AA168" s="1"/>
  <c r="Z183" i="41"/>
  <c r="AA183" s="1"/>
  <c r="AB183" s="1"/>
  <c r="AB198" i="32"/>
  <c r="AD195" i="30"/>
  <c r="AB196"/>
  <c r="AD221" i="24"/>
  <c r="X221"/>
  <c r="Y221" s="1"/>
  <c r="Z221" s="1"/>
  <c r="AA221" s="1"/>
  <c r="Y218" i="25"/>
  <c r="Z218" s="1"/>
  <c r="AA218" s="1"/>
  <c r="AD192" i="23"/>
  <c r="X192"/>
  <c r="Y192" s="1"/>
  <c r="Z192" s="1"/>
  <c r="AA192" s="1"/>
  <c r="AC172" i="19"/>
  <c r="AB179" i="18"/>
  <c r="AD181" i="4"/>
  <c r="X181"/>
  <c r="Y181" s="1"/>
  <c r="Z181" s="1"/>
  <c r="AA181" s="1"/>
  <c r="Y177" i="8"/>
  <c r="Z177" s="1"/>
  <c r="AE177"/>
  <c r="Z173" i="43" l="1"/>
  <c r="AA173" s="1"/>
  <c r="AB169" i="42"/>
  <c r="AC184" i="41"/>
  <c r="AD198" i="32"/>
  <c r="X198"/>
  <c r="Y198" s="1"/>
  <c r="Z198" s="1"/>
  <c r="AA198" s="1"/>
  <c r="X196" i="30"/>
  <c r="Y196" s="1"/>
  <c r="AD196"/>
  <c r="AB222" i="24"/>
  <c r="AB219" i="25"/>
  <c r="AB193" i="23"/>
  <c r="Y172" i="19"/>
  <c r="Z172" s="1"/>
  <c r="AA172" s="1"/>
  <c r="AB172" s="1"/>
  <c r="X179" i="18"/>
  <c r="Y179" s="1"/>
  <c r="Z179" s="1"/>
  <c r="AA179" s="1"/>
  <c r="AE172" i="19"/>
  <c r="AD179" i="18"/>
  <c r="AB182" i="4"/>
  <c r="AA177" i="8"/>
  <c r="AB177" s="1"/>
  <c r="AC186" i="9"/>
  <c r="AB174" i="43" l="1"/>
  <c r="AD169" i="42"/>
  <c r="X169"/>
  <c r="Y169" s="1"/>
  <c r="Z169" s="1"/>
  <c r="AA169" s="1"/>
  <c r="AE184" i="41"/>
  <c r="Y184"/>
  <c r="Z184" s="1"/>
  <c r="AA184" s="1"/>
  <c r="AB184" s="1"/>
  <c r="AB199" i="32"/>
  <c r="Z196" i="30"/>
  <c r="AA196" s="1"/>
  <c r="AB197" s="1"/>
  <c r="AD222" i="24"/>
  <c r="X222"/>
  <c r="AD219" i="25"/>
  <c r="X219"/>
  <c r="AD193" i="23"/>
  <c r="X193"/>
  <c r="AC173" i="19"/>
  <c r="AD182" i="4"/>
  <c r="X182"/>
  <c r="Y182" s="1"/>
  <c r="Z182" s="1"/>
  <c r="AA182" s="1"/>
  <c r="Y186" i="9"/>
  <c r="Z186" s="1"/>
  <c r="AA186" s="1"/>
  <c r="AB186" s="1"/>
  <c r="AC178" i="8"/>
  <c r="AE186" i="9"/>
  <c r="AD174" i="43" l="1"/>
  <c r="X174"/>
  <c r="Y174" s="1"/>
  <c r="AB170" i="42"/>
  <c r="AC185" i="41"/>
  <c r="AD199" i="32"/>
  <c r="X199"/>
  <c r="X197" i="30"/>
  <c r="Y197" s="1"/>
  <c r="AD197"/>
  <c r="Y222" i="24"/>
  <c r="Z222" s="1"/>
  <c r="AA222" s="1"/>
  <c r="Y219" i="25"/>
  <c r="Z219" s="1"/>
  <c r="AA219" s="1"/>
  <c r="Y193" i="23"/>
  <c r="Z193" s="1"/>
  <c r="AA193" s="1"/>
  <c r="Y173" i="19"/>
  <c r="Z173" s="1"/>
  <c r="AA173" s="1"/>
  <c r="AB173" s="1"/>
  <c r="AE173"/>
  <c r="AB180" i="18"/>
  <c r="AB183" i="4"/>
  <c r="Y178" i="8"/>
  <c r="Z178" s="1"/>
  <c r="AE178"/>
  <c r="AC187" i="9"/>
  <c r="Z174" i="43" l="1"/>
  <c r="AA174" s="1"/>
  <c r="AD170" i="42"/>
  <c r="X170"/>
  <c r="Y170" s="1"/>
  <c r="Z170" s="1"/>
  <c r="AA170" s="1"/>
  <c r="AE185" i="41"/>
  <c r="Y185"/>
  <c r="Y199" i="32"/>
  <c r="Z199" s="1"/>
  <c r="AA199" s="1"/>
  <c r="Z197" i="30"/>
  <c r="AA197" s="1"/>
  <c r="AB223" i="24"/>
  <c r="AB220" i="25"/>
  <c r="AB194" i="23"/>
  <c r="AC174" i="19"/>
  <c r="X180" i="18"/>
  <c r="Y180" s="1"/>
  <c r="Z180" s="1"/>
  <c r="AA180" s="1"/>
  <c r="AD180"/>
  <c r="AD183" i="4"/>
  <c r="X183"/>
  <c r="Y183" s="1"/>
  <c r="Z183" s="1"/>
  <c r="AA183" s="1"/>
  <c r="Y187" i="9"/>
  <c r="Z187" s="1"/>
  <c r="AA187" s="1"/>
  <c r="AB187" s="1"/>
  <c r="AA178" i="8"/>
  <c r="AB178" s="1"/>
  <c r="AE187" i="9"/>
  <c r="AB175" i="43" l="1"/>
  <c r="AB171" i="42"/>
  <c r="Z185" i="41"/>
  <c r="AA185" s="1"/>
  <c r="AB185" s="1"/>
  <c r="AB200" i="32"/>
  <c r="AB198" i="30"/>
  <c r="AD223" i="24"/>
  <c r="X223"/>
  <c r="AD220" i="25"/>
  <c r="X220"/>
  <c r="Y220" s="1"/>
  <c r="Z220" s="1"/>
  <c r="AA220" s="1"/>
  <c r="AD194" i="23"/>
  <c r="X194"/>
  <c r="Y194" s="1"/>
  <c r="Z194" s="1"/>
  <c r="AA194" s="1"/>
  <c r="AB184" i="4"/>
  <c r="AC179" i="8"/>
  <c r="AD175" i="43" l="1"/>
  <c r="X175"/>
  <c r="Y175" s="1"/>
  <c r="AD171" i="42"/>
  <c r="X171"/>
  <c r="Y171" s="1"/>
  <c r="Z171" s="1"/>
  <c r="AA171" s="1"/>
  <c r="AC186" i="41"/>
  <c r="AD200" i="32"/>
  <c r="X200"/>
  <c r="Y200" s="1"/>
  <c r="Z200" s="1"/>
  <c r="AA200" s="1"/>
  <c r="X198" i="30"/>
  <c r="Y198" s="1"/>
  <c r="AD198"/>
  <c r="Y223" i="24"/>
  <c r="Z223" s="1"/>
  <c r="AA223" s="1"/>
  <c r="AB221" i="25"/>
  <c r="AB195" i="23"/>
  <c r="Y174" i="19"/>
  <c r="Z174" s="1"/>
  <c r="AA174" s="1"/>
  <c r="AB174" s="1"/>
  <c r="AE174"/>
  <c r="AB181" i="18"/>
  <c r="AD184" i="4"/>
  <c r="X184"/>
  <c r="Y184" s="1"/>
  <c r="Z184" s="1"/>
  <c r="AA184" s="1"/>
  <c r="Y179" i="8"/>
  <c r="Z179" s="1"/>
  <c r="AE179"/>
  <c r="AC188" i="9"/>
  <c r="Z175" i="43" l="1"/>
  <c r="AA175" s="1"/>
  <c r="AB172" i="42"/>
  <c r="AE186" i="41"/>
  <c r="AG186" s="1"/>
  <c r="Y186"/>
  <c r="Z186" s="1"/>
  <c r="AA186" s="1"/>
  <c r="AB186" s="1"/>
  <c r="AB201" i="32"/>
  <c r="Z198" i="30"/>
  <c r="AA198" s="1"/>
  <c r="AB224" i="24"/>
  <c r="AD221" i="25"/>
  <c r="X221"/>
  <c r="AD195" i="23"/>
  <c r="X195"/>
  <c r="Y195" s="1"/>
  <c r="Z195" s="1"/>
  <c r="AA195" s="1"/>
  <c r="AC175" i="19"/>
  <c r="X181" i="18"/>
  <c r="Y181" s="1"/>
  <c r="Z181" s="1"/>
  <c r="AA181" s="1"/>
  <c r="AD181"/>
  <c r="AB185" i="4"/>
  <c r="Y188" i="9"/>
  <c r="Z188" s="1"/>
  <c r="AA188" s="1"/>
  <c r="AB188" s="1"/>
  <c r="AA179" i="8"/>
  <c r="AB179" s="1"/>
  <c r="AE188" i="9"/>
  <c r="AB176" i="43" l="1"/>
  <c r="AD172" i="42"/>
  <c r="X172"/>
  <c r="Y172" s="1"/>
  <c r="Z172" s="1"/>
  <c r="AA172" s="1"/>
  <c r="AC187" i="41"/>
  <c r="AD201" i="32"/>
  <c r="X201"/>
  <c r="AB199" i="30"/>
  <c r="AD224" i="24"/>
  <c r="X224"/>
  <c r="Y224" s="1"/>
  <c r="Z224" s="1"/>
  <c r="AA224" s="1"/>
  <c r="Y221" i="25"/>
  <c r="Z221" s="1"/>
  <c r="AA221" s="1"/>
  <c r="AB196" i="23"/>
  <c r="AD185" i="4"/>
  <c r="X185"/>
  <c r="Y185" s="1"/>
  <c r="Z185" s="1"/>
  <c r="AA185" s="1"/>
  <c r="AC180" i="8"/>
  <c r="AC189" i="9"/>
  <c r="AD176" i="43" l="1"/>
  <c r="X176"/>
  <c r="Y176" s="1"/>
  <c r="AB173" i="42"/>
  <c r="AE187" i="41"/>
  <c r="Y187"/>
  <c r="Z187" s="1"/>
  <c r="AA187" s="1"/>
  <c r="AB187" s="1"/>
  <c r="Y201" i="32"/>
  <c r="Z201" s="1"/>
  <c r="AA201" s="1"/>
  <c r="X199" i="30"/>
  <c r="Y199" s="1"/>
  <c r="Z199" s="1"/>
  <c r="AA199" s="1"/>
  <c r="AD199"/>
  <c r="AB225" i="24"/>
  <c r="AB222" i="25"/>
  <c r="AD196" i="23"/>
  <c r="X196"/>
  <c r="Y175" i="19"/>
  <c r="Z175" s="1"/>
  <c r="AA175" s="1"/>
  <c r="AB175" s="1"/>
  <c r="AE175"/>
  <c r="AB182" i="18"/>
  <c r="AB186" i="4"/>
  <c r="Y189" i="9"/>
  <c r="Z189" s="1"/>
  <c r="AA189" s="1"/>
  <c r="AB189" s="1"/>
  <c r="Y180" i="8"/>
  <c r="Z180" s="1"/>
  <c r="AE180"/>
  <c r="AE189" i="9"/>
  <c r="Z176" i="43" l="1"/>
  <c r="AA176" s="1"/>
  <c r="AD173" i="42"/>
  <c r="X173"/>
  <c r="Y173" s="1"/>
  <c r="Z173" s="1"/>
  <c r="AA173" s="1"/>
  <c r="AC188" i="41"/>
  <c r="AB202" i="32"/>
  <c r="AB200" i="30"/>
  <c r="AD225" i="24"/>
  <c r="X225"/>
  <c r="AD222" i="25"/>
  <c r="X222"/>
  <c r="Y222" s="1"/>
  <c r="Y196" i="23"/>
  <c r="Z196" s="1"/>
  <c r="AA196" s="1"/>
  <c r="AC176" i="19"/>
  <c r="X182" i="18"/>
  <c r="Y182" s="1"/>
  <c r="Z182" s="1"/>
  <c r="AA182" s="1"/>
  <c r="AD182"/>
  <c r="AD186" i="4"/>
  <c r="X186"/>
  <c r="Y186" s="1"/>
  <c r="Z186" s="1"/>
  <c r="AA186" s="1"/>
  <c r="AA180" i="8"/>
  <c r="AB180" s="1"/>
  <c r="AB177" i="43" l="1"/>
  <c r="AB174" i="42"/>
  <c r="AE188" i="41"/>
  <c r="Y188"/>
  <c r="AD202" i="32"/>
  <c r="X202"/>
  <c r="Y202" s="1"/>
  <c r="Z202" s="1"/>
  <c r="AA202" s="1"/>
  <c r="X200" i="30"/>
  <c r="Y200" s="1"/>
  <c r="AD200"/>
  <c r="Y225" i="24"/>
  <c r="Z225" s="1"/>
  <c r="AA225" s="1"/>
  <c r="Z222" i="25"/>
  <c r="AA222" s="1"/>
  <c r="AB197" i="23"/>
  <c r="AB187" i="4"/>
  <c r="AC181" i="8"/>
  <c r="AC190" i="9"/>
  <c r="AD177" i="43" l="1"/>
  <c r="X177"/>
  <c r="Y177" s="1"/>
  <c r="AD174" i="42"/>
  <c r="X174"/>
  <c r="Y174" s="1"/>
  <c r="Z174" s="1"/>
  <c r="AA174" s="1"/>
  <c r="Z188" i="41"/>
  <c r="AA188" s="1"/>
  <c r="AB188" s="1"/>
  <c r="AB203" i="32"/>
  <c r="Z200" i="30"/>
  <c r="AA200" s="1"/>
  <c r="AB201" s="1"/>
  <c r="AB226" i="24"/>
  <c r="AB223" i="25"/>
  <c r="AD223" s="1"/>
  <c r="AD197" i="23"/>
  <c r="X197"/>
  <c r="Y197" s="1"/>
  <c r="Y176" i="19"/>
  <c r="Z176" s="1"/>
  <c r="AA176" s="1"/>
  <c r="AB176" s="1"/>
  <c r="AE176"/>
  <c r="AB183" i="18"/>
  <c r="AD187" i="4"/>
  <c r="X187"/>
  <c r="Y187" s="1"/>
  <c r="Z187" s="1"/>
  <c r="AA187" s="1"/>
  <c r="Y190" i="9"/>
  <c r="Z190" s="1"/>
  <c r="AA190" s="1"/>
  <c r="AB190" s="1"/>
  <c r="Y181" i="8"/>
  <c r="Z181" s="1"/>
  <c r="AE181"/>
  <c r="AE190" i="9"/>
  <c r="Z177" i="43" l="1"/>
  <c r="AA177" s="1"/>
  <c r="AB175" i="42"/>
  <c r="AC189" i="41"/>
  <c r="AD203" i="32"/>
  <c r="X203"/>
  <c r="X201" i="30"/>
  <c r="Y201" s="1"/>
  <c r="Z201" s="1"/>
  <c r="AA201" s="1"/>
  <c r="AD201"/>
  <c r="AD226" i="24"/>
  <c r="X226"/>
  <c r="Y226" s="1"/>
  <c r="Z226" s="1"/>
  <c r="AA226" s="1"/>
  <c r="X223" i="25"/>
  <c r="Y223" s="1"/>
  <c r="Z223" s="1"/>
  <c r="AA223" s="1"/>
  <c r="Z197" i="23"/>
  <c r="AA197" s="1"/>
  <c r="AC177" i="19"/>
  <c r="X183" i="18"/>
  <c r="Y183" s="1"/>
  <c r="Z183" s="1"/>
  <c r="AA183" s="1"/>
  <c r="AD183"/>
  <c r="AB188" i="4"/>
  <c r="AA181" i="8"/>
  <c r="AB181" s="1"/>
  <c r="AC191" i="9"/>
  <c r="AB178" i="43" l="1"/>
  <c r="AD175" i="42"/>
  <c r="X175"/>
  <c r="Y175" s="1"/>
  <c r="Z175" s="1"/>
  <c r="AA175" s="1"/>
  <c r="AE189" i="41"/>
  <c r="Y189"/>
  <c r="Z189" s="1"/>
  <c r="AA189" s="1"/>
  <c r="AB189" s="1"/>
  <c r="Y203" i="32"/>
  <c r="Z203" s="1"/>
  <c r="AA203" s="1"/>
  <c r="AB202" i="30"/>
  <c r="AB227" i="24"/>
  <c r="AB224" i="25"/>
  <c r="AB198" i="23"/>
  <c r="AD198" s="1"/>
  <c r="AD188" i="4"/>
  <c r="X188"/>
  <c r="Y188" s="1"/>
  <c r="Z188" s="1"/>
  <c r="AA188" s="1"/>
  <c r="Y191" i="9"/>
  <c r="Z191" s="1"/>
  <c r="AA191" s="1"/>
  <c r="AB191" s="1"/>
  <c r="AC182" i="8"/>
  <c r="AE191" i="9"/>
  <c r="AD178" i="43" l="1"/>
  <c r="X178"/>
  <c r="Y178" s="1"/>
  <c r="AB176" i="42"/>
  <c r="AC190" i="41"/>
  <c r="AB204" i="32"/>
  <c r="X202" i="30"/>
  <c r="Y202" s="1"/>
  <c r="Z202" s="1"/>
  <c r="AA202" s="1"/>
  <c r="AD202"/>
  <c r="AD227" i="24"/>
  <c r="X227"/>
  <c r="Y227" s="1"/>
  <c r="Z227" s="1"/>
  <c r="AA227" s="1"/>
  <c r="AD224" i="25"/>
  <c r="X224"/>
  <c r="X198" i="23"/>
  <c r="Y198" s="1"/>
  <c r="Z198" s="1"/>
  <c r="AA198" s="1"/>
  <c r="Y177" i="19"/>
  <c r="Z177" s="1"/>
  <c r="AA177" s="1"/>
  <c r="AB177" s="1"/>
  <c r="AE177"/>
  <c r="AB184" i="18"/>
  <c r="AB189" i="4"/>
  <c r="Y182" i="8"/>
  <c r="Z182" s="1"/>
  <c r="AE182"/>
  <c r="Z178" i="43" l="1"/>
  <c r="AA178" s="1"/>
  <c r="AD176" i="42"/>
  <c r="X176"/>
  <c r="Y176" s="1"/>
  <c r="Z176" s="1"/>
  <c r="AA176" s="1"/>
  <c r="AE190" i="41"/>
  <c r="Y190"/>
  <c r="AD204" i="32"/>
  <c r="X204"/>
  <c r="Y204" s="1"/>
  <c r="Z204" s="1"/>
  <c r="AA204" s="1"/>
  <c r="AB203" i="30"/>
  <c r="AB228" i="24"/>
  <c r="Y224" i="25"/>
  <c r="Z224" s="1"/>
  <c r="AA224" s="1"/>
  <c r="AB199" i="23"/>
  <c r="AC178" i="19"/>
  <c r="X184" i="18"/>
  <c r="Y184" s="1"/>
  <c r="Z184" s="1"/>
  <c r="AA184" s="1"/>
  <c r="AD184"/>
  <c r="AD189" i="4"/>
  <c r="X189"/>
  <c r="Y189" s="1"/>
  <c r="Z189" s="1"/>
  <c r="AA189" s="1"/>
  <c r="AA182" i="8"/>
  <c r="AB182" s="1"/>
  <c r="AC192" i="9"/>
  <c r="AB179" i="43" l="1"/>
  <c r="AB177" i="42"/>
  <c r="Z190" i="41"/>
  <c r="AA190" s="1"/>
  <c r="AB190" s="1"/>
  <c r="AB205" i="32"/>
  <c r="X203" i="30"/>
  <c r="Y203" s="1"/>
  <c r="AD203"/>
  <c r="AD228" i="24"/>
  <c r="X228"/>
  <c r="Y228" s="1"/>
  <c r="Z228" s="1"/>
  <c r="AA228" s="1"/>
  <c r="AB225" i="25"/>
  <c r="X199" i="23"/>
  <c r="Y199" s="1"/>
  <c r="Z199" s="1"/>
  <c r="AA199" s="1"/>
  <c r="AD199"/>
  <c r="AB190" i="4"/>
  <c r="Y192" i="9"/>
  <c r="Z192" s="1"/>
  <c r="AA192" s="1"/>
  <c r="AB192" s="1"/>
  <c r="AC183" i="8"/>
  <c r="AE192" i="9"/>
  <c r="AG186" s="1"/>
  <c r="AD179" i="43" l="1"/>
  <c r="X179"/>
  <c r="Y179" s="1"/>
  <c r="AD177" i="42"/>
  <c r="X177"/>
  <c r="AC191" i="41"/>
  <c r="AD205" i="32"/>
  <c r="X205"/>
  <c r="Y205" s="1"/>
  <c r="Z205" s="1"/>
  <c r="AA205" s="1"/>
  <c r="Z203" i="30"/>
  <c r="AA203" s="1"/>
  <c r="AB229" i="24"/>
  <c r="AD225" i="25"/>
  <c r="X225"/>
  <c r="Y225" s="1"/>
  <c r="Z225" s="1"/>
  <c r="AA225" s="1"/>
  <c r="AB200" i="23"/>
  <c r="AD200" s="1"/>
  <c r="Y178" i="19"/>
  <c r="AE178"/>
  <c r="AB185" i="18"/>
  <c r="AD190" i="4"/>
  <c r="X190"/>
  <c r="Y190" s="1"/>
  <c r="Z190" s="1"/>
  <c r="AA190" s="1"/>
  <c r="Y183" i="8"/>
  <c r="Z183" s="1"/>
  <c r="AE183"/>
  <c r="AC193" i="9"/>
  <c r="Z179" i="43" l="1"/>
  <c r="AA179" s="1"/>
  <c r="Y177" i="42"/>
  <c r="Z177" s="1"/>
  <c r="AA177" s="1"/>
  <c r="AE191" i="41"/>
  <c r="Y191"/>
  <c r="Z191" s="1"/>
  <c r="AA191" s="1"/>
  <c r="AB191" s="1"/>
  <c r="AB206" i="32"/>
  <c r="AB204" i="30"/>
  <c r="X204" s="1"/>
  <c r="Y204" s="1"/>
  <c r="Z204" s="1"/>
  <c r="AA204" s="1"/>
  <c r="AD229" i="24"/>
  <c r="X229"/>
  <c r="AB226" i="25"/>
  <c r="X200" i="23"/>
  <c r="Y200" s="1"/>
  <c r="Z200" s="1"/>
  <c r="AA200" s="1"/>
  <c r="Z178" i="19"/>
  <c r="AA178" s="1"/>
  <c r="AB178" s="1"/>
  <c r="X185" i="18"/>
  <c r="Y185" s="1"/>
  <c r="Z185" s="1"/>
  <c r="AA185" s="1"/>
  <c r="AD185"/>
  <c r="AB191" i="4"/>
  <c r="Y193" i="9"/>
  <c r="Z193" s="1"/>
  <c r="AA193" s="1"/>
  <c r="AB193" s="1"/>
  <c r="AA183" i="8"/>
  <c r="AB183" s="1"/>
  <c r="AE193" i="9"/>
  <c r="AB180" i="43" l="1"/>
  <c r="AB178" i="42"/>
  <c r="AC192" i="41"/>
  <c r="AD206" i="32"/>
  <c r="X206"/>
  <c r="Y206" s="1"/>
  <c r="Z206" s="1"/>
  <c r="AA206" s="1"/>
  <c r="AD204" i="30"/>
  <c r="AB205"/>
  <c r="Y229" i="24"/>
  <c r="Z229" s="1"/>
  <c r="AA229" s="1"/>
  <c r="AD226" i="25"/>
  <c r="X226"/>
  <c r="AB201" i="23"/>
  <c r="AD201" s="1"/>
  <c r="AC179" i="19"/>
  <c r="AD191" i="4"/>
  <c r="X191"/>
  <c r="Y191" s="1"/>
  <c r="Z191" s="1"/>
  <c r="AA191" s="1"/>
  <c r="AC184" i="8"/>
  <c r="AD180" i="43" l="1"/>
  <c r="X180"/>
  <c r="Y180" s="1"/>
  <c r="AD178" i="42"/>
  <c r="X178"/>
  <c r="AE192" i="41"/>
  <c r="Y192"/>
  <c r="AB207" i="32"/>
  <c r="X205" i="30"/>
  <c r="Y205" s="1"/>
  <c r="Z205" s="1"/>
  <c r="AA205" s="1"/>
  <c r="AD205"/>
  <c r="AB230" i="24"/>
  <c r="Y226" i="25"/>
  <c r="Z226" s="1"/>
  <c r="AA226" s="1"/>
  <c r="X201" i="23"/>
  <c r="Y201" s="1"/>
  <c r="Z201" s="1"/>
  <c r="AA201" s="1"/>
  <c r="Y179" i="19"/>
  <c r="AE179"/>
  <c r="AB186" i="18"/>
  <c r="AB192" i="4"/>
  <c r="Y184" i="8"/>
  <c r="Z184" s="1"/>
  <c r="AE184"/>
  <c r="AC194" i="9"/>
  <c r="Z180" i="43" l="1"/>
  <c r="AA180" s="1"/>
  <c r="Y178" i="42"/>
  <c r="Z178" s="1"/>
  <c r="AA178" s="1"/>
  <c r="Z192" i="41"/>
  <c r="AA192" s="1"/>
  <c r="AB192" s="1"/>
  <c r="AD207" i="32"/>
  <c r="X207"/>
  <c r="AB206" i="30"/>
  <c r="AD230" i="24"/>
  <c r="X230"/>
  <c r="Y230" s="1"/>
  <c r="Z230" s="1"/>
  <c r="AA230" s="1"/>
  <c r="AB227" i="25"/>
  <c r="AB202" i="23"/>
  <c r="AD202" s="1"/>
  <c r="Z179" i="19"/>
  <c r="AA179" s="1"/>
  <c r="AB179" s="1"/>
  <c r="X186" i="18"/>
  <c r="Y186" s="1"/>
  <c r="Z186" s="1"/>
  <c r="AA186" s="1"/>
  <c r="AD186"/>
  <c r="AD192" i="4"/>
  <c r="AF186" s="1"/>
  <c r="X192"/>
  <c r="Y192" s="1"/>
  <c r="Z192" s="1"/>
  <c r="AA192" s="1"/>
  <c r="Y194" i="9"/>
  <c r="Z194" s="1"/>
  <c r="AA194" s="1"/>
  <c r="AB194" s="1"/>
  <c r="AA184" i="8"/>
  <c r="AB184" s="1"/>
  <c r="AE194" i="9"/>
  <c r="AB181" i="43" l="1"/>
  <c r="AB179" i="42"/>
  <c r="AC193" i="41"/>
  <c r="Y207" i="32"/>
  <c r="Z207" s="1"/>
  <c r="AA207" s="1"/>
  <c r="X206" i="30"/>
  <c r="Y206" s="1"/>
  <c r="AD206"/>
  <c r="AB231" i="24"/>
  <c r="AD227" i="25"/>
  <c r="X227"/>
  <c r="X202" i="23"/>
  <c r="Y202" s="1"/>
  <c r="Z202" s="1"/>
  <c r="AA202" s="1"/>
  <c r="AC180" i="19"/>
  <c r="AB193" i="4"/>
  <c r="AC185" i="8"/>
  <c r="AC195" i="9"/>
  <c r="AD181" i="43" l="1"/>
  <c r="X181"/>
  <c r="Y181" s="1"/>
  <c r="AD179" i="42"/>
  <c r="X179"/>
  <c r="AE193" i="41"/>
  <c r="Y193"/>
  <c r="Z193" s="1"/>
  <c r="AA193" s="1"/>
  <c r="AB193" s="1"/>
  <c r="AB208" i="32"/>
  <c r="Z206" i="30"/>
  <c r="AA206" s="1"/>
  <c r="AD231" i="24"/>
  <c r="X231"/>
  <c r="Y231" s="1"/>
  <c r="Z231" s="1"/>
  <c r="AA231" s="1"/>
  <c r="Y227" i="25"/>
  <c r="Z227" s="1"/>
  <c r="AA227" s="1"/>
  <c r="AB203" i="23"/>
  <c r="Y180" i="19"/>
  <c r="Z180" s="1"/>
  <c r="AA180" s="1"/>
  <c r="AB180" s="1"/>
  <c r="AE180"/>
  <c r="AB187" i="18"/>
  <c r="AD193" i="4"/>
  <c r="X193"/>
  <c r="Y195" i="9"/>
  <c r="Z195" s="1"/>
  <c r="AA195" s="1"/>
  <c r="AB195" s="1"/>
  <c r="Y185" i="8"/>
  <c r="Z185" s="1"/>
  <c r="AE185"/>
  <c r="AE195" i="9"/>
  <c r="Z181" i="43" l="1"/>
  <c r="AA181" s="1"/>
  <c r="Y179" i="42"/>
  <c r="Z179" s="1"/>
  <c r="AA179" s="1"/>
  <c r="AC194" i="41"/>
  <c r="AD208" i="32"/>
  <c r="X208"/>
  <c r="Y208" s="1"/>
  <c r="Z208" s="1"/>
  <c r="AA208" s="1"/>
  <c r="AB207" i="30"/>
  <c r="AB232" i="24"/>
  <c r="AB228" i="25"/>
  <c r="AD203" i="23"/>
  <c r="X203"/>
  <c r="Y203" s="1"/>
  <c r="Z203" s="1"/>
  <c r="AA203" s="1"/>
  <c r="AC181" i="19"/>
  <c r="X187" i="18"/>
  <c r="Y187" s="1"/>
  <c r="Z187" s="1"/>
  <c r="AA187" s="1"/>
  <c r="AD187"/>
  <c r="Y193" i="4"/>
  <c r="Z193" s="1"/>
  <c r="AA193" s="1"/>
  <c r="AA185" i="8"/>
  <c r="AB185" s="1"/>
  <c r="AC196" i="9"/>
  <c r="AB182" i="43" l="1"/>
  <c r="AB180" i="42"/>
  <c r="AE194" i="41"/>
  <c r="Y194"/>
  <c r="Z194" s="1"/>
  <c r="AA194" s="1"/>
  <c r="AB194" s="1"/>
  <c r="AB209" i="32"/>
  <c r="X207" i="30"/>
  <c r="Y207" s="1"/>
  <c r="AD207"/>
  <c r="AD232" i="24"/>
  <c r="X232"/>
  <c r="Y232" s="1"/>
  <c r="Z232" s="1"/>
  <c r="AA232" s="1"/>
  <c r="AD228" i="25"/>
  <c r="X228"/>
  <c r="Y228" s="1"/>
  <c r="Z228" s="1"/>
  <c r="AA228" s="1"/>
  <c r="AB204" i="23"/>
  <c r="AB188" i="18"/>
  <c r="AB194" i="4"/>
  <c r="Y196" i="9"/>
  <c r="Z196" s="1"/>
  <c r="AA196" s="1"/>
  <c r="AB196" s="1"/>
  <c r="AC186" i="8"/>
  <c r="AE196" i="9"/>
  <c r="AD182" i="43" l="1"/>
  <c r="X182"/>
  <c r="Y182" s="1"/>
  <c r="AD180" i="42"/>
  <c r="X180"/>
  <c r="AC195" i="41"/>
  <c r="AD209" i="32"/>
  <c r="X209"/>
  <c r="Z207" i="30"/>
  <c r="AA207" s="1"/>
  <c r="AB208" s="1"/>
  <c r="AB233" i="24"/>
  <c r="AB229" i="25"/>
  <c r="AD204" i="23"/>
  <c r="X204"/>
  <c r="Y181" i="19"/>
  <c r="X188" i="18"/>
  <c r="Y188" s="1"/>
  <c r="Z188" s="1"/>
  <c r="AA188" s="1"/>
  <c r="AE181" i="19"/>
  <c r="AD188" i="18"/>
  <c r="AD194" i="4"/>
  <c r="X194"/>
  <c r="Y194" s="1"/>
  <c r="Z194" s="1"/>
  <c r="AA194" s="1"/>
  <c r="Y186" i="8"/>
  <c r="Z186" s="1"/>
  <c r="AE186"/>
  <c r="Z182" i="43" l="1"/>
  <c r="AA182" s="1"/>
  <c r="Y180" i="42"/>
  <c r="Z180" s="1"/>
  <c r="AA180" s="1"/>
  <c r="AE195" i="41"/>
  <c r="Y195"/>
  <c r="Z195" s="1"/>
  <c r="AA195" s="1"/>
  <c r="AB195" s="1"/>
  <c r="Y209" i="32"/>
  <c r="Z209" s="1"/>
  <c r="AA209" s="1"/>
  <c r="AD208" i="30"/>
  <c r="X208"/>
  <c r="AD233" i="24"/>
  <c r="X233"/>
  <c r="AD229" i="25"/>
  <c r="X229"/>
  <c r="Y204" i="23"/>
  <c r="Z204" s="1"/>
  <c r="AA204" s="1"/>
  <c r="Z181" i="19"/>
  <c r="AA181" s="1"/>
  <c r="AB181" s="1"/>
  <c r="AB195" i="4"/>
  <c r="AA186" i="8"/>
  <c r="AB186" s="1"/>
  <c r="AC197" i="9"/>
  <c r="AB183" i="43" l="1"/>
  <c r="AB181" i="42"/>
  <c r="AC196" i="41"/>
  <c r="AB210" i="32"/>
  <c r="Y208" i="30"/>
  <c r="Z208" s="1"/>
  <c r="AA208" s="1"/>
  <c r="Y233" i="24"/>
  <c r="Z233" s="1"/>
  <c r="AA233" s="1"/>
  <c r="Y229" i="25"/>
  <c r="Z229" s="1"/>
  <c r="AA229" s="1"/>
  <c r="AB205" i="23"/>
  <c r="AC182" i="19"/>
  <c r="AB189" i="18"/>
  <c r="AD195" i="4"/>
  <c r="X195"/>
  <c r="Y195" s="1"/>
  <c r="Z195" s="1"/>
  <c r="AA195" s="1"/>
  <c r="Y197" i="9"/>
  <c r="Z197" s="1"/>
  <c r="AA197" s="1"/>
  <c r="AB197" s="1"/>
  <c r="AC187" i="8"/>
  <c r="AE197" i="9"/>
  <c r="AD183" i="43" l="1"/>
  <c r="X183"/>
  <c r="AD181" i="42"/>
  <c r="X181"/>
  <c r="AE196" i="41"/>
  <c r="Y196"/>
  <c r="AD210" i="32"/>
  <c r="X210"/>
  <c r="Y210" s="1"/>
  <c r="Z210" s="1"/>
  <c r="AA210" s="1"/>
  <c r="AB209" i="30"/>
  <c r="AB234" i="24"/>
  <c r="AB230" i="25"/>
  <c r="AD205" i="23"/>
  <c r="X205"/>
  <c r="Y205" s="1"/>
  <c r="Z205" s="1"/>
  <c r="AA205" s="1"/>
  <c r="Y182" i="19"/>
  <c r="Z182" s="1"/>
  <c r="AA182" s="1"/>
  <c r="AB182" s="1"/>
  <c r="X189" i="18"/>
  <c r="Y189" s="1"/>
  <c r="Z189" s="1"/>
  <c r="AA189" s="1"/>
  <c r="AE182" i="19"/>
  <c r="AD189" i="18"/>
  <c r="AB196" i="4"/>
  <c r="Y187" i="8"/>
  <c r="Z187" s="1"/>
  <c r="AE187"/>
  <c r="AC198" i="9"/>
  <c r="Y183" i="43" l="1"/>
  <c r="Z183" s="1"/>
  <c r="AA183" s="1"/>
  <c r="Y181" i="42"/>
  <c r="Z181" s="1"/>
  <c r="AA181" s="1"/>
  <c r="Z196" i="41"/>
  <c r="AA196" s="1"/>
  <c r="AB196" s="1"/>
  <c r="AB211" i="32"/>
  <c r="X209" i="30"/>
  <c r="Y209" s="1"/>
  <c r="AD209"/>
  <c r="AD234" i="24"/>
  <c r="X234"/>
  <c r="Y234" s="1"/>
  <c r="Z234" s="1"/>
  <c r="AA234" s="1"/>
  <c r="AD230" i="25"/>
  <c r="X230"/>
  <c r="Y230" s="1"/>
  <c r="AB206" i="23"/>
  <c r="AC183" i="19"/>
  <c r="AB190" i="18"/>
  <c r="AD196" i="4"/>
  <c r="X196"/>
  <c r="Y198" i="9"/>
  <c r="Z198" s="1"/>
  <c r="AA198" s="1"/>
  <c r="AB198" s="1"/>
  <c r="AA187" i="8"/>
  <c r="AB187" s="1"/>
  <c r="AE198" i="9"/>
  <c r="AB184" i="43" l="1"/>
  <c r="AD184" s="1"/>
  <c r="AB182" i="42"/>
  <c r="AC197" i="41"/>
  <c r="AD211" i="32"/>
  <c r="X211"/>
  <c r="Z209" i="30"/>
  <c r="AA209" s="1"/>
  <c r="AB235" i="24"/>
  <c r="Z230" i="25"/>
  <c r="AA230" s="1"/>
  <c r="AB231" s="1"/>
  <c r="AD206" i="23"/>
  <c r="X206"/>
  <c r="X190" i="18"/>
  <c r="Y190" s="1"/>
  <c r="Z190" s="1"/>
  <c r="AA190" s="1"/>
  <c r="AD190"/>
  <c r="Y196" i="4"/>
  <c r="Z196" s="1"/>
  <c r="AA196" s="1"/>
  <c r="AC188" i="8"/>
  <c r="X184" i="43" l="1"/>
  <c r="Y184" s="1"/>
  <c r="Z184" s="1"/>
  <c r="AA184" s="1"/>
  <c r="AD182" i="42"/>
  <c r="X182"/>
  <c r="Y182" s="1"/>
  <c r="Z182" s="1"/>
  <c r="AA182" s="1"/>
  <c r="AE197" i="41"/>
  <c r="Y197"/>
  <c r="Z197" s="1"/>
  <c r="AA197" s="1"/>
  <c r="AB197" s="1"/>
  <c r="Y211" i="32"/>
  <c r="Z211" s="1"/>
  <c r="AA211" s="1"/>
  <c r="AB210" i="30"/>
  <c r="X210" s="1"/>
  <c r="Y210" s="1"/>
  <c r="Z210" s="1"/>
  <c r="AA210" s="1"/>
  <c r="AD235" i="24"/>
  <c r="X235"/>
  <c r="AD231" i="25"/>
  <c r="X231"/>
  <c r="Y206" i="23"/>
  <c r="Z206" s="1"/>
  <c r="AA206" s="1"/>
  <c r="Y183" i="19"/>
  <c r="AE183"/>
  <c r="AB191" i="18"/>
  <c r="AB197" i="4"/>
  <c r="Y188" i="8"/>
  <c r="Z188" s="1"/>
  <c r="AE188"/>
  <c r="AC199" i="9"/>
  <c r="AB185" i="43" l="1"/>
  <c r="AD185" s="1"/>
  <c r="AB183" i="42"/>
  <c r="AC198" i="41"/>
  <c r="AB212" i="32"/>
  <c r="AD210" i="30"/>
  <c r="AB211"/>
  <c r="Y235" i="24"/>
  <c r="Z235" s="1"/>
  <c r="AA235" s="1"/>
  <c r="Y231" i="25"/>
  <c r="Z231" s="1"/>
  <c r="AA231" s="1"/>
  <c r="AB207" i="23"/>
  <c r="Z183" i="19"/>
  <c r="AA183" s="1"/>
  <c r="AB183" s="1"/>
  <c r="X191" i="18"/>
  <c r="Y191" s="1"/>
  <c r="Z191" s="1"/>
  <c r="AA191" s="1"/>
  <c r="AD191"/>
  <c r="X197" i="4"/>
  <c r="Y197" s="1"/>
  <c r="Z197" s="1"/>
  <c r="AA197" s="1"/>
  <c r="AD197"/>
  <c r="Y199" i="9"/>
  <c r="Z199" s="1"/>
  <c r="AA199" s="1"/>
  <c r="AB199" s="1"/>
  <c r="AA188" i="8"/>
  <c r="AB188" s="1"/>
  <c r="AE199" i="9"/>
  <c r="X185" i="43" l="1"/>
  <c r="Y185" s="1"/>
  <c r="Z185" s="1"/>
  <c r="AA185" s="1"/>
  <c r="AD183" i="42"/>
  <c r="X183"/>
  <c r="AE198" i="41"/>
  <c r="Y198"/>
  <c r="AD212" i="32"/>
  <c r="X212"/>
  <c r="Y212" s="1"/>
  <c r="Z212" s="1"/>
  <c r="AA212" s="1"/>
  <c r="X211" i="30"/>
  <c r="Y211" s="1"/>
  <c r="Z211" s="1"/>
  <c r="AA211" s="1"/>
  <c r="AD211"/>
  <c r="AB236" i="24"/>
  <c r="AB232" i="25"/>
  <c r="AD207" i="23"/>
  <c r="X207"/>
  <c r="Y207" s="1"/>
  <c r="Z207" s="1"/>
  <c r="AA207" s="1"/>
  <c r="AC184" i="19"/>
  <c r="AE184" s="1"/>
  <c r="AB198" i="4"/>
  <c r="AD198" s="1"/>
  <c r="AC189" i="8"/>
  <c r="AC200" i="9"/>
  <c r="AB186" i="43" l="1"/>
  <c r="AD186" s="1"/>
  <c r="AF186" s="1"/>
  <c r="AF188" s="1"/>
  <c r="Y183" i="42"/>
  <c r="Z183" s="1"/>
  <c r="AA183" s="1"/>
  <c r="Z198" i="41"/>
  <c r="AA198" s="1"/>
  <c r="AB198" s="1"/>
  <c r="AB213" i="32"/>
  <c r="AB212" i="30"/>
  <c r="AD236" i="24"/>
  <c r="X236"/>
  <c r="Y236" s="1"/>
  <c r="Z236" s="1"/>
  <c r="AA236" s="1"/>
  <c r="AD232" i="25"/>
  <c r="X232"/>
  <c r="Y232" s="1"/>
  <c r="Z232" s="1"/>
  <c r="AA232" s="1"/>
  <c r="AB208" i="23"/>
  <c r="Y184" i="19"/>
  <c r="Z184" s="1"/>
  <c r="AA184" s="1"/>
  <c r="AB184" s="1"/>
  <c r="AB192" i="18"/>
  <c r="X198" i="4"/>
  <c r="Y198" s="1"/>
  <c r="Z198" s="1"/>
  <c r="AA198" s="1"/>
  <c r="Y200" i="9"/>
  <c r="Z200" s="1"/>
  <c r="AA200" s="1"/>
  <c r="AB200" s="1"/>
  <c r="Y189" i="8"/>
  <c r="Z189" s="1"/>
  <c r="AE189"/>
  <c r="AE200" i="9"/>
  <c r="X186" i="43" l="1"/>
  <c r="Y186" s="1"/>
  <c r="Z186" s="1"/>
  <c r="AA186" s="1"/>
  <c r="AB184" i="42"/>
  <c r="AC199" i="41"/>
  <c r="AD213" i="32"/>
  <c r="X213"/>
  <c r="Y213" s="1"/>
  <c r="Z213" s="1"/>
  <c r="AA213" s="1"/>
  <c r="X212" i="30"/>
  <c r="Y212" s="1"/>
  <c r="Z212" s="1"/>
  <c r="AA212" s="1"/>
  <c r="AD212"/>
  <c r="AB237" i="24"/>
  <c r="AB233" i="25"/>
  <c r="AD208" i="23"/>
  <c r="X208"/>
  <c r="Y208" s="1"/>
  <c r="Z208" s="1"/>
  <c r="AA208" s="1"/>
  <c r="AC185" i="19"/>
  <c r="X192" i="18"/>
  <c r="Y192" s="1"/>
  <c r="Z192" s="1"/>
  <c r="AA192" s="1"/>
  <c r="AD192"/>
  <c r="AF186" s="1"/>
  <c r="AB199" i="4"/>
  <c r="AD199" s="1"/>
  <c r="AA189" i="8"/>
  <c r="AB189" s="1"/>
  <c r="AD184" i="42" l="1"/>
  <c r="X184"/>
  <c r="AE199" i="41"/>
  <c r="Y199"/>
  <c r="Z199" s="1"/>
  <c r="AA199" s="1"/>
  <c r="AB199" s="1"/>
  <c r="AB214" i="32"/>
  <c r="AB213" i="30"/>
  <c r="AD237" i="24"/>
  <c r="X237"/>
  <c r="Y237" s="1"/>
  <c r="Z237" s="1"/>
  <c r="AA237" s="1"/>
  <c r="AD233" i="25"/>
  <c r="X233"/>
  <c r="AB209" i="23"/>
  <c r="Y185" i="19"/>
  <c r="AE185"/>
  <c r="X199" i="4"/>
  <c r="Y199" s="1"/>
  <c r="Z199" s="1"/>
  <c r="AA199" s="1"/>
  <c r="AC190" i="8"/>
  <c r="AC201" i="9"/>
  <c r="Y184" i="42" l="1"/>
  <c r="Z184" s="1"/>
  <c r="AA184" s="1"/>
  <c r="AC200" i="41"/>
  <c r="AD214" i="32"/>
  <c r="X214"/>
  <c r="Y214" s="1"/>
  <c r="Z214" s="1"/>
  <c r="AA214" s="1"/>
  <c r="X213" i="30"/>
  <c r="Y213" s="1"/>
  <c r="AD213"/>
  <c r="AB238" i="24"/>
  <c r="Y233" i="25"/>
  <c r="Z233" s="1"/>
  <c r="AA233" s="1"/>
  <c r="AD209" i="23"/>
  <c r="X209"/>
  <c r="Y209" s="1"/>
  <c r="Z209" s="1"/>
  <c r="AA209" s="1"/>
  <c r="Z185" i="19"/>
  <c r="AA185" s="1"/>
  <c r="AB185" s="1"/>
  <c r="AB193" i="18"/>
  <c r="AB200" i="4"/>
  <c r="X200" s="1"/>
  <c r="Y201" i="9"/>
  <c r="Z201" s="1"/>
  <c r="AA201" s="1"/>
  <c r="AB201" s="1"/>
  <c r="Y190" i="8"/>
  <c r="Z190" s="1"/>
  <c r="AE190"/>
  <c r="AG186" s="1"/>
  <c r="AE201" i="9"/>
  <c r="AB185" i="42" l="1"/>
  <c r="AE200" i="41"/>
  <c r="Y200"/>
  <c r="AB215" i="32"/>
  <c r="Z213" i="30"/>
  <c r="AA213" s="1"/>
  <c r="AD238" i="24"/>
  <c r="X238"/>
  <c r="Y238" s="1"/>
  <c r="Z238" s="1"/>
  <c r="AA238" s="1"/>
  <c r="AB234" i="25"/>
  <c r="AB210" i="23"/>
  <c r="AC186" i="19"/>
  <c r="X193" i="18"/>
  <c r="Y193" s="1"/>
  <c r="Z193" s="1"/>
  <c r="AA193" s="1"/>
  <c r="AD193"/>
  <c r="AD200" i="4"/>
  <c r="Y200"/>
  <c r="Z200" s="1"/>
  <c r="AA200" s="1"/>
  <c r="AA190" i="8"/>
  <c r="AB190" s="1"/>
  <c r="AC202" i="9"/>
  <c r="AD185" i="42" l="1"/>
  <c r="X185"/>
  <c r="Y185" s="1"/>
  <c r="Z185" s="1"/>
  <c r="AA185" s="1"/>
  <c r="Z200" i="41"/>
  <c r="AA200" s="1"/>
  <c r="AB200" s="1"/>
  <c r="AD215" i="32"/>
  <c r="X215"/>
  <c r="AB214" i="30"/>
  <c r="AB239" i="24"/>
  <c r="AD234" i="25"/>
  <c r="X234"/>
  <c r="Y234" s="1"/>
  <c r="AD210" i="23"/>
  <c r="X210"/>
  <c r="Y186" i="19"/>
  <c r="Z186" s="1"/>
  <c r="AA186" s="1"/>
  <c r="AB186" s="1"/>
  <c r="AE186"/>
  <c r="AB201" i="4"/>
  <c r="Y202" i="9"/>
  <c r="Z202" s="1"/>
  <c r="AA202" s="1"/>
  <c r="AB202" s="1"/>
  <c r="AC191" i="8"/>
  <c r="AE202" i="9"/>
  <c r="AB186" i="42" l="1"/>
  <c r="AC201" i="41"/>
  <c r="Y215" i="32"/>
  <c r="Z215" s="1"/>
  <c r="AA215" s="1"/>
  <c r="X214" i="30"/>
  <c r="Y214" s="1"/>
  <c r="Z214" s="1"/>
  <c r="AA214" s="1"/>
  <c r="AD214"/>
  <c r="AD239" i="24"/>
  <c r="X239"/>
  <c r="Z234" i="25"/>
  <c r="AA234" s="1"/>
  <c r="Y210" i="23"/>
  <c r="Z210" s="1"/>
  <c r="AA210" s="1"/>
  <c r="AC187" i="19"/>
  <c r="AB194" i="18"/>
  <c r="AD201" i="4"/>
  <c r="X201"/>
  <c r="Y201" s="1"/>
  <c r="Z201" s="1"/>
  <c r="AA201" s="1"/>
  <c r="Y191" i="8"/>
  <c r="Z191" s="1"/>
  <c r="AE191"/>
  <c r="AD186" i="42" l="1"/>
  <c r="AF186" s="1"/>
  <c r="AF188" s="1"/>
  <c r="X186"/>
  <c r="Y186" s="1"/>
  <c r="Z186" s="1"/>
  <c r="AA186" s="1"/>
  <c r="AE201" i="41"/>
  <c r="Y201"/>
  <c r="Z201" s="1"/>
  <c r="AA201" s="1"/>
  <c r="AB201" s="1"/>
  <c r="AB216" i="32"/>
  <c r="AB215" i="30"/>
  <c r="Y239" i="24"/>
  <c r="Z239" s="1"/>
  <c r="AA239" s="1"/>
  <c r="AB235" i="25"/>
  <c r="AD235" s="1"/>
  <c r="AB211" i="23"/>
  <c r="X194" i="18"/>
  <c r="Y194" s="1"/>
  <c r="Z194" s="1"/>
  <c r="AA194" s="1"/>
  <c r="AD194"/>
  <c r="AB202" i="4"/>
  <c r="AA191" i="8"/>
  <c r="AB191" s="1"/>
  <c r="AC203" i="9"/>
  <c r="AC202" i="41" l="1"/>
  <c r="AD216" i="32"/>
  <c r="AF216" s="1"/>
  <c r="X216"/>
  <c r="Y216" s="1"/>
  <c r="Z216" s="1"/>
  <c r="AA216" s="1"/>
  <c r="X215" i="30"/>
  <c r="Y215" s="1"/>
  <c r="AD215"/>
  <c r="AB240" i="24"/>
  <c r="X235" i="25"/>
  <c r="AD211" i="23"/>
  <c r="X211"/>
  <c r="Y211" s="1"/>
  <c r="Z211" s="1"/>
  <c r="AA211" s="1"/>
  <c r="Y187" i="19"/>
  <c r="Z187" s="1"/>
  <c r="AA187" s="1"/>
  <c r="AB187" s="1"/>
  <c r="AE187"/>
  <c r="AB195" i="18"/>
  <c r="AD202" i="4"/>
  <c r="X202"/>
  <c r="Y203" i="9"/>
  <c r="Z203" s="1"/>
  <c r="AA203" s="1"/>
  <c r="AB203" s="1"/>
  <c r="AC192" i="8"/>
  <c r="AE203" i="9"/>
  <c r="AE202" i="41" l="1"/>
  <c r="Y202"/>
  <c r="AB217" i="32"/>
  <c r="Z215" i="30"/>
  <c r="AA215" s="1"/>
  <c r="AD240" i="24"/>
  <c r="X240"/>
  <c r="Y240" s="1"/>
  <c r="Z240" s="1"/>
  <c r="AA240" s="1"/>
  <c r="Y235" i="25"/>
  <c r="Z235" s="1"/>
  <c r="AA235" s="1"/>
  <c r="AB236" s="1"/>
  <c r="AB212" i="23"/>
  <c r="AC188" i="19"/>
  <c r="X195" i="18"/>
  <c r="Y195" s="1"/>
  <c r="Z195" s="1"/>
  <c r="AA195" s="1"/>
  <c r="AD195"/>
  <c r="Y202" i="4"/>
  <c r="Z202" s="1"/>
  <c r="AA202" s="1"/>
  <c r="Y192" i="8"/>
  <c r="Z192" s="1"/>
  <c r="AE192"/>
  <c r="AC204" i="9"/>
  <c r="Z202" i="41" l="1"/>
  <c r="AA202" s="1"/>
  <c r="AB202" s="1"/>
  <c r="AC203" s="1"/>
  <c r="AD217" i="32"/>
  <c r="X217"/>
  <c r="Y217" s="1"/>
  <c r="Z217" s="1"/>
  <c r="AA217" s="1"/>
  <c r="AB216" i="30"/>
  <c r="AB241" i="24"/>
  <c r="AD236" i="25"/>
  <c r="X236"/>
  <c r="AD212" i="23"/>
  <c r="X212"/>
  <c r="Y188" i="19"/>
  <c r="Z188" s="1"/>
  <c r="AA188" s="1"/>
  <c r="AB188" s="1"/>
  <c r="AE188"/>
  <c r="AB203" i="4"/>
  <c r="Y204" i="9"/>
  <c r="Z204" s="1"/>
  <c r="AA204" s="1"/>
  <c r="AB204" s="1"/>
  <c r="AA192" i="8"/>
  <c r="AB192" s="1"/>
  <c r="AE204" i="9"/>
  <c r="AE203" i="41" l="1"/>
  <c r="Y203"/>
  <c r="Z203" s="1"/>
  <c r="AA203" s="1"/>
  <c r="AB203" s="1"/>
  <c r="AB218" i="32"/>
  <c r="AD216" i="30"/>
  <c r="AF216" s="1"/>
  <c r="X216"/>
  <c r="Y216" s="1"/>
  <c r="AD241" i="24"/>
  <c r="X241"/>
  <c r="Y236" i="25"/>
  <c r="Z236" s="1"/>
  <c r="AA236" s="1"/>
  <c r="Y212" i="23"/>
  <c r="Z212" s="1"/>
  <c r="AA212" s="1"/>
  <c r="AC189" i="19"/>
  <c r="AB196" i="18"/>
  <c r="AD203" i="4"/>
  <c r="X203"/>
  <c r="Y203" s="1"/>
  <c r="Z203" s="1"/>
  <c r="AA203" s="1"/>
  <c r="AC193" i="8"/>
  <c r="AC204" i="41" l="1"/>
  <c r="AD218" i="32"/>
  <c r="X218"/>
  <c r="Y218" s="1"/>
  <c r="Z218" s="1"/>
  <c r="AA218" s="1"/>
  <c r="Z216" i="30"/>
  <c r="AA216" s="1"/>
  <c r="Y241" i="24"/>
  <c r="Z241" s="1"/>
  <c r="AA241" s="1"/>
  <c r="AB237" i="25"/>
  <c r="AB213" i="23"/>
  <c r="X196" i="18"/>
  <c r="Y196" s="1"/>
  <c r="Z196" s="1"/>
  <c r="AA196" s="1"/>
  <c r="AD196"/>
  <c r="AB204" i="4"/>
  <c r="Y193" i="8"/>
  <c r="Z193" s="1"/>
  <c r="AE193"/>
  <c r="AC205" i="9"/>
  <c r="AE204" i="41" l="1"/>
  <c r="Y204"/>
  <c r="AB219" i="32"/>
  <c r="AB217" i="30"/>
  <c r="X217" s="1"/>
  <c r="Y217" s="1"/>
  <c r="AB242" i="24"/>
  <c r="AD237" i="25"/>
  <c r="X237"/>
  <c r="Y237" s="1"/>
  <c r="Z237" s="1"/>
  <c r="AA237" s="1"/>
  <c r="AD213" i="23"/>
  <c r="X213"/>
  <c r="Y213" s="1"/>
  <c r="Z213" s="1"/>
  <c r="AA213" s="1"/>
  <c r="Y189" i="19"/>
  <c r="Z189" s="1"/>
  <c r="AA189" s="1"/>
  <c r="AB189" s="1"/>
  <c r="AE189"/>
  <c r="AB197" i="18"/>
  <c r="AD204" i="4"/>
  <c r="X204"/>
  <c r="Y205" i="9"/>
  <c r="Z205" s="1"/>
  <c r="AA205" s="1"/>
  <c r="AB205" s="1"/>
  <c r="AA193" i="8"/>
  <c r="AB193" s="1"/>
  <c r="AE205" i="9"/>
  <c r="Z204" i="41" l="1"/>
  <c r="AA204" s="1"/>
  <c r="AB204" s="1"/>
  <c r="AD219" i="32"/>
  <c r="X219"/>
  <c r="Y219" s="1"/>
  <c r="Z219" s="1"/>
  <c r="AA219" s="1"/>
  <c r="AD217" i="30"/>
  <c r="Z217"/>
  <c r="AA217" s="1"/>
  <c r="AD242" i="24"/>
  <c r="X242"/>
  <c r="Y242" s="1"/>
  <c r="Z242" s="1"/>
  <c r="AA242" s="1"/>
  <c r="AB238" i="25"/>
  <c r="AB214" i="23"/>
  <c r="AC190" i="19"/>
  <c r="X197" i="18"/>
  <c r="Y197" s="1"/>
  <c r="Z197" s="1"/>
  <c r="AA197" s="1"/>
  <c r="AD197"/>
  <c r="Y204" i="4"/>
  <c r="Z204" s="1"/>
  <c r="AA204" s="1"/>
  <c r="AC194" i="8"/>
  <c r="AC206" i="9"/>
  <c r="AC205" i="41" l="1"/>
  <c r="AB220" i="32"/>
  <c r="AB218" i="30"/>
  <c r="AB243" i="24"/>
  <c r="X238" i="25"/>
  <c r="Y238" s="1"/>
  <c r="Z238" s="1"/>
  <c r="AD238"/>
  <c r="AD214" i="23"/>
  <c r="X214"/>
  <c r="Y190" i="19"/>
  <c r="Z190" s="1"/>
  <c r="AA190" s="1"/>
  <c r="AB190" s="1"/>
  <c r="AE190"/>
  <c r="AB205" i="4"/>
  <c r="Y206" i="9"/>
  <c r="Z206" s="1"/>
  <c r="AA206" s="1"/>
  <c r="AB206" s="1"/>
  <c r="AE194" i="8"/>
  <c r="Y194"/>
  <c r="AE206" i="9"/>
  <c r="AE205" i="41" l="1"/>
  <c r="Y205"/>
  <c r="Z205" s="1"/>
  <c r="AA205" s="1"/>
  <c r="AB205" s="1"/>
  <c r="AD220" i="32"/>
  <c r="X220"/>
  <c r="AD218" i="30"/>
  <c r="X218"/>
  <c r="AD243" i="24"/>
  <c r="X243"/>
  <c r="AA238" i="25"/>
  <c r="AB239" s="1"/>
  <c r="Y214" i="23"/>
  <c r="Z214" s="1"/>
  <c r="AA214" s="1"/>
  <c r="AC191" i="19"/>
  <c r="AB198" i="18"/>
  <c r="AD205" i="4"/>
  <c r="X205"/>
  <c r="Y205" s="1"/>
  <c r="Z205" s="1"/>
  <c r="AA205" s="1"/>
  <c r="Z194" i="8"/>
  <c r="AA194" s="1"/>
  <c r="AB194" s="1"/>
  <c r="AC206" i="41" l="1"/>
  <c r="Y220" i="32"/>
  <c r="Z220" s="1"/>
  <c r="AA220" s="1"/>
  <c r="Y218" i="30"/>
  <c r="Z218" s="1"/>
  <c r="AA218" s="1"/>
  <c r="Y243" i="24"/>
  <c r="Z243" s="1"/>
  <c r="AA243" s="1"/>
  <c r="AD239" i="25"/>
  <c r="X239"/>
  <c r="Y239" s="1"/>
  <c r="Z239" s="1"/>
  <c r="AA239" s="1"/>
  <c r="AB215" i="23"/>
  <c r="Y191" i="19"/>
  <c r="Z191" s="1"/>
  <c r="AA191" s="1"/>
  <c r="AB191" s="1"/>
  <c r="X198" i="18"/>
  <c r="Y198" s="1"/>
  <c r="Z198" s="1"/>
  <c r="AA198" s="1"/>
  <c r="AE191" i="19"/>
  <c r="AD198" i="18"/>
  <c r="AB206" i="4"/>
  <c r="AC195" i="8"/>
  <c r="AC207" i="9"/>
  <c r="AE206" i="41" l="1"/>
  <c r="Y206"/>
  <c r="AB221" i="32"/>
  <c r="AB219" i="30"/>
  <c r="AD219" s="1"/>
  <c r="AB244" i="24"/>
  <c r="AB240" i="25"/>
  <c r="AD215" i="23"/>
  <c r="X215"/>
  <c r="Y215" s="1"/>
  <c r="Z215" s="1"/>
  <c r="AA215" s="1"/>
  <c r="AC192" i="19"/>
  <c r="AB199" i="18"/>
  <c r="AD206" i="4"/>
  <c r="X206"/>
  <c r="Y207" i="9"/>
  <c r="Z207" s="1"/>
  <c r="AA207" s="1"/>
  <c r="AB207" s="1"/>
  <c r="Y195" i="8"/>
  <c r="Z195" s="1"/>
  <c r="AE195"/>
  <c r="AE207" i="9"/>
  <c r="Z206" i="41" l="1"/>
  <c r="AA206" s="1"/>
  <c r="AB206" s="1"/>
  <c r="AD221" i="32"/>
  <c r="X221"/>
  <c r="Y221" s="1"/>
  <c r="Z221" s="1"/>
  <c r="AA221" s="1"/>
  <c r="X219" i="30"/>
  <c r="Y219" s="1"/>
  <c r="Z219" s="1"/>
  <c r="AA219" s="1"/>
  <c r="AD244" i="24"/>
  <c r="X244"/>
  <c r="Y244" s="1"/>
  <c r="AD240" i="25"/>
  <c r="X240"/>
  <c r="Y240" s="1"/>
  <c r="Z240" s="1"/>
  <c r="AA240" s="1"/>
  <c r="AB216" i="23"/>
  <c r="Y192" i="19"/>
  <c r="X199" i="18"/>
  <c r="Y199" s="1"/>
  <c r="Z199" s="1"/>
  <c r="AA199" s="1"/>
  <c r="AE192" i="19"/>
  <c r="AG186" s="1"/>
  <c r="AD199" i="18"/>
  <c r="Y206" i="4"/>
  <c r="Z206" s="1"/>
  <c r="AA206" s="1"/>
  <c r="AA195" i="8"/>
  <c r="AB195" s="1"/>
  <c r="AC208" i="9"/>
  <c r="AC207" i="41" l="1"/>
  <c r="AB222" i="32"/>
  <c r="AB220" i="30"/>
  <c r="AD220" s="1"/>
  <c r="Z244" i="24"/>
  <c r="AA244" s="1"/>
  <c r="AB241" i="25"/>
  <c r="AD216" i="23"/>
  <c r="X216"/>
  <c r="Z192" i="19"/>
  <c r="AA192" s="1"/>
  <c r="AB192" s="1"/>
  <c r="AB207" i="4"/>
  <c r="Y208" i="9"/>
  <c r="Z208" s="1"/>
  <c r="AA208" s="1"/>
  <c r="AB208" s="1"/>
  <c r="AC196" i="8"/>
  <c r="AE208" i="9"/>
  <c r="AE207" i="41" l="1"/>
  <c r="Y207"/>
  <c r="Z207" s="1"/>
  <c r="AA207" s="1"/>
  <c r="AB207" s="1"/>
  <c r="AD222" i="32"/>
  <c r="X222"/>
  <c r="Y222" s="1"/>
  <c r="Z222" s="1"/>
  <c r="AA222" s="1"/>
  <c r="X220" i="30"/>
  <c r="Y220" s="1"/>
  <c r="Z220" s="1"/>
  <c r="AA220" s="1"/>
  <c r="AB221" s="1"/>
  <c r="AB245" i="24"/>
  <c r="X241" i="25"/>
  <c r="Y241" s="1"/>
  <c r="AD241"/>
  <c r="Y216" i="23"/>
  <c r="Z216" s="1"/>
  <c r="AA216" s="1"/>
  <c r="AC193" i="19"/>
  <c r="AE193" s="1"/>
  <c r="AB200" i="18"/>
  <c r="AD207" i="4"/>
  <c r="X207"/>
  <c r="Y207" s="1"/>
  <c r="Z207" s="1"/>
  <c r="AA207" s="1"/>
  <c r="Y196" i="8"/>
  <c r="Z196" s="1"/>
  <c r="AE196"/>
  <c r="AC208" i="41" l="1"/>
  <c r="AB223" i="32"/>
  <c r="X221" i="30"/>
  <c r="Y221" s="1"/>
  <c r="AD221"/>
  <c r="AD245" i="24"/>
  <c r="X245"/>
  <c r="Z241" i="25"/>
  <c r="AA241" s="1"/>
  <c r="AB217" i="23"/>
  <c r="Y193" i="19"/>
  <c r="Z193" s="1"/>
  <c r="AA193" s="1"/>
  <c r="AB193" s="1"/>
  <c r="X200" i="18"/>
  <c r="Y200" s="1"/>
  <c r="Z200" s="1"/>
  <c r="AA200" s="1"/>
  <c r="AD200"/>
  <c r="AB208" i="4"/>
  <c r="AA196" i="8"/>
  <c r="AB196" s="1"/>
  <c r="AC209" i="9"/>
  <c r="AE208" i="41" l="1"/>
  <c r="Y208"/>
  <c r="AD223" i="32"/>
  <c r="X223"/>
  <c r="Y223" s="1"/>
  <c r="Z223" s="1"/>
  <c r="AA223" s="1"/>
  <c r="Z221" i="30"/>
  <c r="AA221" s="1"/>
  <c r="Y245" i="24"/>
  <c r="Z245" s="1"/>
  <c r="AA245" s="1"/>
  <c r="AB242" i="25"/>
  <c r="AD217" i="23"/>
  <c r="X217"/>
  <c r="AC194" i="19"/>
  <c r="Y194" s="1"/>
  <c r="Z194" s="1"/>
  <c r="AA194" s="1"/>
  <c r="AB194" s="1"/>
  <c r="AD208" i="4"/>
  <c r="X208"/>
  <c r="Y209" i="9"/>
  <c r="Z209" s="1"/>
  <c r="AA209" s="1"/>
  <c r="AB209" s="1"/>
  <c r="AC197" i="8"/>
  <c r="AE209" i="9"/>
  <c r="Z208" i="41" l="1"/>
  <c r="AA208" s="1"/>
  <c r="AB208" s="1"/>
  <c r="AB224" i="32"/>
  <c r="AB222" i="30"/>
  <c r="X222" s="1"/>
  <c r="Y222" s="1"/>
  <c r="AB246" i="24"/>
  <c r="AD242" i="25"/>
  <c r="X242"/>
  <c r="Y242" s="1"/>
  <c r="Z242" s="1"/>
  <c r="AA242" s="1"/>
  <c r="Y217" i="23"/>
  <c r="Z217" s="1"/>
  <c r="AA217" s="1"/>
  <c r="AE194" i="19"/>
  <c r="AC195"/>
  <c r="AB201" i="18"/>
  <c r="Y208" i="4"/>
  <c r="Z208" s="1"/>
  <c r="AA208" s="1"/>
  <c r="Y197" i="8"/>
  <c r="Z197" s="1"/>
  <c r="AE197"/>
  <c r="AC210" i="9"/>
  <c r="AC209" i="41" l="1"/>
  <c r="AD224" i="32"/>
  <c r="X224"/>
  <c r="Y224" s="1"/>
  <c r="Z224" s="1"/>
  <c r="AA224" s="1"/>
  <c r="AD222" i="30"/>
  <c r="Z222"/>
  <c r="AA222" s="1"/>
  <c r="AD246" i="24"/>
  <c r="AF246" s="1"/>
  <c r="X246"/>
  <c r="Y246" s="1"/>
  <c r="Z246" s="1"/>
  <c r="AA246" s="1"/>
  <c r="AB243" i="25"/>
  <c r="AB218" i="23"/>
  <c r="Y195" i="19"/>
  <c r="Z195" s="1"/>
  <c r="AA195" s="1"/>
  <c r="AB195" s="1"/>
  <c r="X201" i="18"/>
  <c r="Y201" s="1"/>
  <c r="Z201" s="1"/>
  <c r="AA201" s="1"/>
  <c r="AE195" i="19"/>
  <c r="AD201" i="18"/>
  <c r="AB209" i="4"/>
  <c r="Y210" i="9"/>
  <c r="Z210" s="1"/>
  <c r="AA210" s="1"/>
  <c r="AB210" s="1"/>
  <c r="AA197" i="8"/>
  <c r="AB197" s="1"/>
  <c r="AE210" i="9"/>
  <c r="AE209" i="41" l="1"/>
  <c r="Y209"/>
  <c r="Z209" s="1"/>
  <c r="AA209" s="1"/>
  <c r="AB209" s="1"/>
  <c r="AB225" i="32"/>
  <c r="AB223" i="30"/>
  <c r="X223" s="1"/>
  <c r="Y223" s="1"/>
  <c r="AB247" i="24"/>
  <c r="AD243" i="25"/>
  <c r="X243"/>
  <c r="Y243" s="1"/>
  <c r="Z243" s="1"/>
  <c r="AA243" s="1"/>
  <c r="AD218" i="23"/>
  <c r="X218"/>
  <c r="Y218" s="1"/>
  <c r="Z218" s="1"/>
  <c r="AA218" s="1"/>
  <c r="AC196" i="19"/>
  <c r="AB202" i="18"/>
  <c r="AD209" i="4"/>
  <c r="X209"/>
  <c r="Y209" s="1"/>
  <c r="Z209" s="1"/>
  <c r="AA209" s="1"/>
  <c r="AC198" i="8"/>
  <c r="AC211" i="9"/>
  <c r="AC210" i="41" l="1"/>
  <c r="AD225" i="32"/>
  <c r="X225"/>
  <c r="Y225" s="1"/>
  <c r="Z225" s="1"/>
  <c r="AA225" s="1"/>
  <c r="AD223" i="30"/>
  <c r="Z223"/>
  <c r="AA223" s="1"/>
  <c r="AD247" i="24"/>
  <c r="X247"/>
  <c r="Y247" s="1"/>
  <c r="Z247" s="1"/>
  <c r="AA247" s="1"/>
  <c r="AB244" i="25"/>
  <c r="AB219" i="23"/>
  <c r="Y196" i="19"/>
  <c r="X202" i="18"/>
  <c r="Y202" s="1"/>
  <c r="Z202" s="1"/>
  <c r="AA202" s="1"/>
  <c r="AE196" i="19"/>
  <c r="AD202" i="18"/>
  <c r="AB210" i="4"/>
  <c r="Y211" i="9"/>
  <c r="Z211" s="1"/>
  <c r="AA211" s="1"/>
  <c r="AB211" s="1"/>
  <c r="Y198" i="8"/>
  <c r="Z198" s="1"/>
  <c r="AE198"/>
  <c r="AE211" i="9"/>
  <c r="AE210" i="41" l="1"/>
  <c r="Y210"/>
  <c r="AB226" i="32"/>
  <c r="AB224" i="30"/>
  <c r="X224" s="1"/>
  <c r="Y224" s="1"/>
  <c r="AB248" i="24"/>
  <c r="X244" i="25"/>
  <c r="Y244" s="1"/>
  <c r="Z244" s="1"/>
  <c r="AD244"/>
  <c r="AD219" i="23"/>
  <c r="X219"/>
  <c r="Z196" i="19"/>
  <c r="AA196" s="1"/>
  <c r="AB196" s="1"/>
  <c r="AD210" i="4"/>
  <c r="X210"/>
  <c r="AA198" i="8"/>
  <c r="AB198" s="1"/>
  <c r="AC212" i="9"/>
  <c r="Z210" i="41" l="1"/>
  <c r="AA210" s="1"/>
  <c r="AB210" s="1"/>
  <c r="AD226" i="32"/>
  <c r="X226"/>
  <c r="AD224" i="30"/>
  <c r="Z224"/>
  <c r="AA224" s="1"/>
  <c r="AD248" i="24"/>
  <c r="X248"/>
  <c r="AA244" i="25"/>
  <c r="AB245" s="1"/>
  <c r="Y219" i="23"/>
  <c r="Z219" s="1"/>
  <c r="AA219" s="1"/>
  <c r="AC197" i="19"/>
  <c r="AE197" s="1"/>
  <c r="AB203" i="18"/>
  <c r="Y210" i="4"/>
  <c r="Z210" s="1"/>
  <c r="AA210" s="1"/>
  <c r="Y212" i="9"/>
  <c r="Z212" s="1"/>
  <c r="AA212" s="1"/>
  <c r="AB212" s="1"/>
  <c r="AC199" i="8"/>
  <c r="AE212" i="9"/>
  <c r="AC211" i="41" l="1"/>
  <c r="Y226" i="32"/>
  <c r="Z226" s="1"/>
  <c r="AA226" s="1"/>
  <c r="AB225" i="30"/>
  <c r="X225" s="1"/>
  <c r="Y225" s="1"/>
  <c r="Y248" i="24"/>
  <c r="Z248" s="1"/>
  <c r="AA248" s="1"/>
  <c r="X245" i="25"/>
  <c r="Y245" s="1"/>
  <c r="AD245"/>
  <c r="AB220" i="23"/>
  <c r="Y197" i="19"/>
  <c r="Z197" s="1"/>
  <c r="AA197" s="1"/>
  <c r="AB197" s="1"/>
  <c r="X203" i="18"/>
  <c r="Y203" s="1"/>
  <c r="Z203" s="1"/>
  <c r="AA203" s="1"/>
  <c r="AD203"/>
  <c r="AB211" i="4"/>
  <c r="Y199" i="8"/>
  <c r="Z199" s="1"/>
  <c r="AE199"/>
  <c r="AE211" i="41" l="1"/>
  <c r="Y211"/>
  <c r="Z211" s="1"/>
  <c r="AA211" s="1"/>
  <c r="AB211" s="1"/>
  <c r="AB227" i="32"/>
  <c r="AD225" i="30"/>
  <c r="Z225"/>
  <c r="AA225" s="1"/>
  <c r="AB249" i="24"/>
  <c r="Z245" i="25"/>
  <c r="AA245" s="1"/>
  <c r="AD220" i="23"/>
  <c r="X220"/>
  <c r="Y220" s="1"/>
  <c r="Z220" s="1"/>
  <c r="AA220" s="1"/>
  <c r="AC198" i="19"/>
  <c r="AE198" s="1"/>
  <c r="AB204" i="18"/>
  <c r="AD211" i="4"/>
  <c r="X211"/>
  <c r="Y211" s="1"/>
  <c r="Z211" s="1"/>
  <c r="AA211" s="1"/>
  <c r="AA199" i="8"/>
  <c r="AB199" s="1"/>
  <c r="AC213" i="9"/>
  <c r="AC212" i="41" l="1"/>
  <c r="AD227" i="32"/>
  <c r="X227"/>
  <c r="Y227" s="1"/>
  <c r="Z227" s="1"/>
  <c r="AA227" s="1"/>
  <c r="AB226" i="30"/>
  <c r="X226" s="1"/>
  <c r="Y226" s="1"/>
  <c r="AD249" i="24"/>
  <c r="X249"/>
  <c r="Y249" s="1"/>
  <c r="Z249" s="1"/>
  <c r="AA249" s="1"/>
  <c r="AB246" i="25"/>
  <c r="AB221" i="23"/>
  <c r="Y198" i="19"/>
  <c r="Z198" s="1"/>
  <c r="AA198" s="1"/>
  <c r="AB198" s="1"/>
  <c r="X204" i="18"/>
  <c r="Y204" s="1"/>
  <c r="Z204" s="1"/>
  <c r="AA204" s="1"/>
  <c r="AD204"/>
  <c r="AB212" i="4"/>
  <c r="Y213" i="9"/>
  <c r="Z213" s="1"/>
  <c r="AA213" s="1"/>
  <c r="AB213" s="1"/>
  <c r="AC200" i="8"/>
  <c r="AE213" i="9"/>
  <c r="AE212" i="41" l="1"/>
  <c r="Y212"/>
  <c r="AB228" i="32"/>
  <c r="AD226" i="30"/>
  <c r="Z226"/>
  <c r="AA226" s="1"/>
  <c r="AB250" i="24"/>
  <c r="X246" i="25"/>
  <c r="Y246" s="1"/>
  <c r="Z246" s="1"/>
  <c r="AD246"/>
  <c r="AF246" s="1"/>
  <c r="AD221" i="23"/>
  <c r="X221"/>
  <c r="AC199" i="19"/>
  <c r="Y199" s="1"/>
  <c r="AD212" i="4"/>
  <c r="X212"/>
  <c r="Y200" i="8"/>
  <c r="Z200" s="1"/>
  <c r="AE200"/>
  <c r="AC214" i="9"/>
  <c r="Z212" i="41" l="1"/>
  <c r="AA212" s="1"/>
  <c r="AB212" s="1"/>
  <c r="AD228" i="32"/>
  <c r="X228"/>
  <c r="AB227" i="30"/>
  <c r="X227" s="1"/>
  <c r="Y227" s="1"/>
  <c r="AD250" i="24"/>
  <c r="X250"/>
  <c r="AA246" i="25"/>
  <c r="AB247" s="1"/>
  <c r="Y221" i="23"/>
  <c r="Z221" s="1"/>
  <c r="AA221" s="1"/>
  <c r="AE199" i="19"/>
  <c r="Z199"/>
  <c r="AA199" s="1"/>
  <c r="AB199" s="1"/>
  <c r="AB205" i="18"/>
  <c r="Y212" i="4"/>
  <c r="Z212" s="1"/>
  <c r="AA212" s="1"/>
  <c r="Y214" i="9"/>
  <c r="Z214" s="1"/>
  <c r="AA214" s="1"/>
  <c r="AB214" s="1"/>
  <c r="AA200" i="8"/>
  <c r="AB200" s="1"/>
  <c r="AE214" i="9"/>
  <c r="AC213" i="41" l="1"/>
  <c r="Y228" i="32"/>
  <c r="Z228" s="1"/>
  <c r="AA228" s="1"/>
  <c r="AD227" i="30"/>
  <c r="Z227"/>
  <c r="AA227" s="1"/>
  <c r="Y250" i="24"/>
  <c r="Z250" s="1"/>
  <c r="AA250" s="1"/>
  <c r="AD247" i="25"/>
  <c r="X247"/>
  <c r="AB222" i="23"/>
  <c r="AC200" i="19"/>
  <c r="X205" i="18"/>
  <c r="Y205" s="1"/>
  <c r="Z205" s="1"/>
  <c r="AA205" s="1"/>
  <c r="AD205"/>
  <c r="AB213" i="4"/>
  <c r="AC201" i="8"/>
  <c r="AE213" i="41" l="1"/>
  <c r="Y213"/>
  <c r="AB229" i="32"/>
  <c r="AB228" i="30"/>
  <c r="X228" s="1"/>
  <c r="Y228" s="1"/>
  <c r="AB251" i="24"/>
  <c r="Y247" i="25"/>
  <c r="Z247" s="1"/>
  <c r="AA247" s="1"/>
  <c r="AD222" i="23"/>
  <c r="X222"/>
  <c r="Y222" s="1"/>
  <c r="Z222" s="1"/>
  <c r="AA222" s="1"/>
  <c r="AE200" i="19"/>
  <c r="Y200"/>
  <c r="Z200" s="1"/>
  <c r="AA200" s="1"/>
  <c r="AB200" s="1"/>
  <c r="AB206" i="18"/>
  <c r="AD213" i="4"/>
  <c r="X213"/>
  <c r="Y213" s="1"/>
  <c r="Z213" s="1"/>
  <c r="AA213" s="1"/>
  <c r="Y201" i="8"/>
  <c r="Z201" s="1"/>
  <c r="AE201"/>
  <c r="AC215" i="9"/>
  <c r="Z213" i="41" l="1"/>
  <c r="AA213" s="1"/>
  <c r="AB213" s="1"/>
  <c r="AD229" i="32"/>
  <c r="X229"/>
  <c r="AD228" i="30"/>
  <c r="Z228"/>
  <c r="AA228" s="1"/>
  <c r="AD251" i="24"/>
  <c r="X251"/>
  <c r="Y251" s="1"/>
  <c r="Z251" s="1"/>
  <c r="AA251" s="1"/>
  <c r="AB248" i="25"/>
  <c r="X248" s="1"/>
  <c r="Y248" s="1"/>
  <c r="AB223" i="23"/>
  <c r="AC201" i="19"/>
  <c r="X206" i="18"/>
  <c r="Y206" s="1"/>
  <c r="Z206" s="1"/>
  <c r="AA206" s="1"/>
  <c r="AD206"/>
  <c r="AB214" i="4"/>
  <c r="Y215" i="9"/>
  <c r="Z215" s="1"/>
  <c r="AA215" s="1"/>
  <c r="AB215" s="1"/>
  <c r="AA201" i="8"/>
  <c r="AB201" s="1"/>
  <c r="AE215" i="9"/>
  <c r="AC214" i="41" l="1"/>
  <c r="Y229" i="32"/>
  <c r="Z229" s="1"/>
  <c r="AA229" s="1"/>
  <c r="AB229" i="30"/>
  <c r="X229" s="1"/>
  <c r="Y229" s="1"/>
  <c r="AB252" i="24"/>
  <c r="AD248" i="25"/>
  <c r="Z248"/>
  <c r="AA248" s="1"/>
  <c r="AD223" i="23"/>
  <c r="X223"/>
  <c r="AE201" i="19"/>
  <c r="Y201"/>
  <c r="Z201" s="1"/>
  <c r="AA201" s="1"/>
  <c r="AB201" s="1"/>
  <c r="AD214" i="4"/>
  <c r="X214"/>
  <c r="AC202" i="8"/>
  <c r="AC216" i="9"/>
  <c r="AE214" i="41" l="1"/>
  <c r="Y214"/>
  <c r="Z214" s="1"/>
  <c r="AA214" s="1"/>
  <c r="AB214" s="1"/>
  <c r="AB230" i="32"/>
  <c r="AD229" i="30"/>
  <c r="Z229"/>
  <c r="AA229" s="1"/>
  <c r="AD252" i="24"/>
  <c r="X252"/>
  <c r="AB249" i="25"/>
  <c r="AD249" s="1"/>
  <c r="Y223" i="23"/>
  <c r="Z223" s="1"/>
  <c r="AA223" s="1"/>
  <c r="AC202" i="19"/>
  <c r="AE202" s="1"/>
  <c r="AB207" i="18"/>
  <c r="Y214" i="4"/>
  <c r="Z214" s="1"/>
  <c r="AA214" s="1"/>
  <c r="Y216" i="9"/>
  <c r="Z216" s="1"/>
  <c r="AA216" s="1"/>
  <c r="AB216" s="1"/>
  <c r="Y202" i="8"/>
  <c r="Z202" s="1"/>
  <c r="AE202"/>
  <c r="AE216" i="9"/>
  <c r="AG216" s="1"/>
  <c r="AC215" i="41" l="1"/>
  <c r="AD230" i="32"/>
  <c r="X230"/>
  <c r="Y230" s="1"/>
  <c r="Z230" s="1"/>
  <c r="AA230" s="1"/>
  <c r="AB230" i="30"/>
  <c r="AD230" s="1"/>
  <c r="Y252" i="24"/>
  <c r="Z252" s="1"/>
  <c r="AA252" s="1"/>
  <c r="X249" i="25"/>
  <c r="Y249" s="1"/>
  <c r="Z249" s="1"/>
  <c r="AA249" s="1"/>
  <c r="AB224" i="23"/>
  <c r="Y202" i="19"/>
  <c r="Z202" s="1"/>
  <c r="AA202" s="1"/>
  <c r="AB202" s="1"/>
  <c r="X207" i="18"/>
  <c r="Y207" s="1"/>
  <c r="Z207" s="1"/>
  <c r="AA207" s="1"/>
  <c r="AD207"/>
  <c r="AB215" i="4"/>
  <c r="AD215" s="1"/>
  <c r="AA202" i="8"/>
  <c r="AB202" s="1"/>
  <c r="AE215" i="41" l="1"/>
  <c r="Y215"/>
  <c r="AB231" i="32"/>
  <c r="X230" i="30"/>
  <c r="Y230" s="1"/>
  <c r="Z230" s="1"/>
  <c r="AA230" s="1"/>
  <c r="AB253" i="24"/>
  <c r="AB250" i="25"/>
  <c r="AD250" s="1"/>
  <c r="AD224" i="23"/>
  <c r="X224"/>
  <c r="Y224" s="1"/>
  <c r="Z224" s="1"/>
  <c r="AA224" s="1"/>
  <c r="AC203" i="19"/>
  <c r="Y203" s="1"/>
  <c r="Z203" s="1"/>
  <c r="AA203" s="1"/>
  <c r="AB203" s="1"/>
  <c r="AB208" i="18"/>
  <c r="X215" i="4"/>
  <c r="Y215" s="1"/>
  <c r="Z215" s="1"/>
  <c r="AA215" s="1"/>
  <c r="AC203" i="8"/>
  <c r="AC217" i="9"/>
  <c r="Z215" i="41" l="1"/>
  <c r="AA215" s="1"/>
  <c r="AB215" s="1"/>
  <c r="AD231" i="32"/>
  <c r="X231"/>
  <c r="AB231" i="30"/>
  <c r="X231" s="1"/>
  <c r="Y231" s="1"/>
  <c r="AD253" i="24"/>
  <c r="X253"/>
  <c r="Y253" s="1"/>
  <c r="Z253" s="1"/>
  <c r="AA253" s="1"/>
  <c r="X250" i="25"/>
  <c r="Y250" s="1"/>
  <c r="Z250" s="1"/>
  <c r="AA250" s="1"/>
  <c r="AB225" i="23"/>
  <c r="AE203" i="19"/>
  <c r="AC204"/>
  <c r="X208" i="18"/>
  <c r="Y208" s="1"/>
  <c r="Z208" s="1"/>
  <c r="AA208" s="1"/>
  <c r="AD208"/>
  <c r="AB216" i="4"/>
  <c r="AD216" s="1"/>
  <c r="AF216" s="1"/>
  <c r="Y217" i="9"/>
  <c r="Z217" s="1"/>
  <c r="AA217" s="1"/>
  <c r="AB217" s="1"/>
  <c r="Y203" i="8"/>
  <c r="Z203" s="1"/>
  <c r="AE203"/>
  <c r="AE217" i="9"/>
  <c r="AC216" i="41" l="1"/>
  <c r="Y231" i="32"/>
  <c r="Z231" s="1"/>
  <c r="AA231" s="1"/>
  <c r="AD231" i="30"/>
  <c r="Z231"/>
  <c r="AA231" s="1"/>
  <c r="AB254" i="24"/>
  <c r="AB251" i="25"/>
  <c r="AD251" s="1"/>
  <c r="AD225" i="23"/>
  <c r="X225"/>
  <c r="Y204" i="19"/>
  <c r="Z204" s="1"/>
  <c r="AA204" s="1"/>
  <c r="AB204" s="1"/>
  <c r="AE204"/>
  <c r="X216" i="4"/>
  <c r="Y216" s="1"/>
  <c r="Z216" s="1"/>
  <c r="AA216" s="1"/>
  <c r="AA203" i="8"/>
  <c r="AB203" s="1"/>
  <c r="AC218" i="9"/>
  <c r="AE216" i="41" l="1"/>
  <c r="AG216" s="1"/>
  <c r="Y216"/>
  <c r="Z216" s="1"/>
  <c r="AB232" i="32"/>
  <c r="AB232" i="30"/>
  <c r="AD232" s="1"/>
  <c r="AD254" i="24"/>
  <c r="X254"/>
  <c r="X251" i="25"/>
  <c r="Y251" s="1"/>
  <c r="Z251" s="1"/>
  <c r="AA251" s="1"/>
  <c r="Y225" i="23"/>
  <c r="Z225" s="1"/>
  <c r="AA225" s="1"/>
  <c r="AC205" i="19"/>
  <c r="AB209" i="18"/>
  <c r="AB217" i="4"/>
  <c r="Y218" i="9"/>
  <c r="Z218" s="1"/>
  <c r="AA218" s="1"/>
  <c r="AB218" s="1"/>
  <c r="AC204" i="8"/>
  <c r="AE218" i="9"/>
  <c r="AA216" i="41" l="1"/>
  <c r="AB216" s="1"/>
  <c r="AD232" i="32"/>
  <c r="X232"/>
  <c r="Y232" s="1"/>
  <c r="Z232" s="1"/>
  <c r="AA232" s="1"/>
  <c r="X232" i="30"/>
  <c r="Y232" s="1"/>
  <c r="Z232" s="1"/>
  <c r="AA232" s="1"/>
  <c r="Y254" i="24"/>
  <c r="Z254" s="1"/>
  <c r="AA254" s="1"/>
  <c r="AB252" i="25"/>
  <c r="X252" s="1"/>
  <c r="Y252" s="1"/>
  <c r="Z252" s="1"/>
  <c r="AA252" s="1"/>
  <c r="AB226" i="23"/>
  <c r="Y205" i="19"/>
  <c r="X209" i="18"/>
  <c r="Y209" s="1"/>
  <c r="Z209" s="1"/>
  <c r="AA209" s="1"/>
  <c r="AE205" i="19"/>
  <c r="AD209" i="18"/>
  <c r="AD217" i="4"/>
  <c r="X217"/>
  <c r="Y204" i="8"/>
  <c r="Z204" s="1"/>
  <c r="AE204"/>
  <c r="AC219" i="9"/>
  <c r="AC217" i="41" l="1"/>
  <c r="AB233" i="32"/>
  <c r="AB233" i="30"/>
  <c r="AD233" s="1"/>
  <c r="AB255" i="24"/>
  <c r="AD252" i="25"/>
  <c r="AB253"/>
  <c r="AD253" s="1"/>
  <c r="AD226" i="23"/>
  <c r="X226"/>
  <c r="Y226" s="1"/>
  <c r="Z226" s="1"/>
  <c r="AA226" s="1"/>
  <c r="Z205" i="19"/>
  <c r="AA205" s="1"/>
  <c r="AB205" s="1"/>
  <c r="Y217" i="4"/>
  <c r="Z217" s="1"/>
  <c r="AA217" s="1"/>
  <c r="Y219" i="9"/>
  <c r="Z219" s="1"/>
  <c r="AA219" s="1"/>
  <c r="AB219" s="1"/>
  <c r="AA204" i="8"/>
  <c r="AB204" s="1"/>
  <c r="AE219" i="9"/>
  <c r="AE217" i="41" l="1"/>
  <c r="Y217"/>
  <c r="Z217" s="1"/>
  <c r="AA217" s="1"/>
  <c r="AB217" s="1"/>
  <c r="AD233" i="32"/>
  <c r="X233"/>
  <c r="Y233" s="1"/>
  <c r="Z233" s="1"/>
  <c r="AA233" s="1"/>
  <c r="X233" i="30"/>
  <c r="Y233" s="1"/>
  <c r="Z233" s="1"/>
  <c r="AA233" s="1"/>
  <c r="AD255" i="24"/>
  <c r="X255"/>
  <c r="Y255" s="1"/>
  <c r="Z255" s="1"/>
  <c r="AA255" s="1"/>
  <c r="X253" i="25"/>
  <c r="Y253" s="1"/>
  <c r="Z253" s="1"/>
  <c r="AA253" s="1"/>
  <c r="AB227" i="23"/>
  <c r="AC206" i="19"/>
  <c r="AE206" s="1"/>
  <c r="AB210" i="18"/>
  <c r="AB218" i="4"/>
  <c r="AC205" i="8"/>
  <c r="AC218" i="41" l="1"/>
  <c r="AB234" i="32"/>
  <c r="AB234" i="30"/>
  <c r="X234" s="1"/>
  <c r="Y234" s="1"/>
  <c r="AB256" i="24"/>
  <c r="AB254" i="25"/>
  <c r="X254" s="1"/>
  <c r="Y254" s="1"/>
  <c r="Z254" s="1"/>
  <c r="AA254" s="1"/>
  <c r="AD227" i="23"/>
  <c r="X227"/>
  <c r="Y206" i="19"/>
  <c r="Z206" s="1"/>
  <c r="AA206" s="1"/>
  <c r="AB206" s="1"/>
  <c r="X210" i="18"/>
  <c r="Y210" s="1"/>
  <c r="Z210" s="1"/>
  <c r="AA210" s="1"/>
  <c r="AD210"/>
  <c r="AD218" i="4"/>
  <c r="X218"/>
  <c r="Y218" s="1"/>
  <c r="Z218" s="1"/>
  <c r="AA218" s="1"/>
  <c r="Y205" i="8"/>
  <c r="Z205" s="1"/>
  <c r="AE205"/>
  <c r="AC220" i="9"/>
  <c r="AE218" i="41" l="1"/>
  <c r="Y218"/>
  <c r="AD234" i="32"/>
  <c r="X234"/>
  <c r="Y234" s="1"/>
  <c r="Z234" s="1"/>
  <c r="AA234" s="1"/>
  <c r="AD234" i="30"/>
  <c r="Z234"/>
  <c r="AA234" s="1"/>
  <c r="AD256" i="24"/>
  <c r="X256"/>
  <c r="Y256" s="1"/>
  <c r="Z256" s="1"/>
  <c r="AA256" s="1"/>
  <c r="AD254" i="25"/>
  <c r="AB255"/>
  <c r="X255" s="1"/>
  <c r="Y227" i="23"/>
  <c r="Z227" s="1"/>
  <c r="AA227" s="1"/>
  <c r="AC207" i="19"/>
  <c r="AB219" i="4"/>
  <c r="Y220" i="9"/>
  <c r="Z220" s="1"/>
  <c r="AA220" s="1"/>
  <c r="AB220" s="1"/>
  <c r="AA205" i="8"/>
  <c r="AB205" s="1"/>
  <c r="AE220" i="9"/>
  <c r="Z218" i="41" l="1"/>
  <c r="AA218" s="1"/>
  <c r="AB218" s="1"/>
  <c r="AB235" i="32"/>
  <c r="AB235" i="30"/>
  <c r="X235" s="1"/>
  <c r="Y235" s="1"/>
  <c r="AB257" i="24"/>
  <c r="AD255" i="25"/>
  <c r="Y255"/>
  <c r="Z255" s="1"/>
  <c r="AA255" s="1"/>
  <c r="AB228" i="23"/>
  <c r="Y207" i="19"/>
  <c r="Z207" s="1"/>
  <c r="AA207" s="1"/>
  <c r="AB207" s="1"/>
  <c r="AE207"/>
  <c r="AB211" i="18"/>
  <c r="AD219" i="4"/>
  <c r="X219"/>
  <c r="AC206" i="8"/>
  <c r="AC221" i="9"/>
  <c r="AC219" i="41" l="1"/>
  <c r="AD235" i="32"/>
  <c r="X235"/>
  <c r="AD235" i="30"/>
  <c r="Z235"/>
  <c r="AA235" s="1"/>
  <c r="AB236" s="1"/>
  <c r="AD257" i="24"/>
  <c r="X257"/>
  <c r="Y257" s="1"/>
  <c r="Z257" s="1"/>
  <c r="AA257" s="1"/>
  <c r="AB256" i="25"/>
  <c r="X256" s="1"/>
  <c r="AD228" i="23"/>
  <c r="X228"/>
  <c r="Y228" s="1"/>
  <c r="Z228" s="1"/>
  <c r="AA228" s="1"/>
  <c r="AC208" i="19"/>
  <c r="Y208" s="1"/>
  <c r="X211" i="18"/>
  <c r="Y211" s="1"/>
  <c r="Z211" s="1"/>
  <c r="AA211" s="1"/>
  <c r="AD211"/>
  <c r="Y219" i="4"/>
  <c r="Z219" s="1"/>
  <c r="AA219" s="1"/>
  <c r="Y221" i="9"/>
  <c r="Z221" s="1"/>
  <c r="AA221" s="1"/>
  <c r="AB221" s="1"/>
  <c r="Y206" i="8"/>
  <c r="Z206" s="1"/>
  <c r="AE206"/>
  <c r="AE221" i="9"/>
  <c r="AE219" i="41" l="1"/>
  <c r="Y219"/>
  <c r="Z219" s="1"/>
  <c r="AA219" s="1"/>
  <c r="AB219" s="1"/>
  <c r="Y235" i="32"/>
  <c r="Z235" s="1"/>
  <c r="AA235" s="1"/>
  <c r="X236" i="30"/>
  <c r="Y236" s="1"/>
  <c r="AD236"/>
  <c r="AB258" i="24"/>
  <c r="Y256" i="25"/>
  <c r="Z256" s="1"/>
  <c r="AA256" s="1"/>
  <c r="AD256"/>
  <c r="AB229" i="23"/>
  <c r="AE208" i="19"/>
  <c r="Z208"/>
  <c r="AA208" s="1"/>
  <c r="AB208" s="1"/>
  <c r="AB212" i="18"/>
  <c r="AB220" i="4"/>
  <c r="AA206" i="8"/>
  <c r="AB206" s="1"/>
  <c r="AC220" i="41" l="1"/>
  <c r="AB257" i="25"/>
  <c r="X257" s="1"/>
  <c r="Y257" s="1"/>
  <c r="Z257" s="1"/>
  <c r="AA257" s="1"/>
  <c r="AB236" i="32"/>
  <c r="Z236" i="30"/>
  <c r="AA236" s="1"/>
  <c r="AD258" i="24"/>
  <c r="X258"/>
  <c r="AD229" i="23"/>
  <c r="X229"/>
  <c r="AC209" i="19"/>
  <c r="X212" i="18"/>
  <c r="Y212" s="1"/>
  <c r="Z212" s="1"/>
  <c r="AA212" s="1"/>
  <c r="AD212"/>
  <c r="AD220" i="4"/>
  <c r="X220"/>
  <c r="Y220" s="1"/>
  <c r="Z220" s="1"/>
  <c r="AA220" s="1"/>
  <c r="AC207" i="8"/>
  <c r="AC222" i="9"/>
  <c r="AD257" i="25" l="1"/>
  <c r="AE220" i="41"/>
  <c r="Y220"/>
  <c r="AD236" i="32"/>
  <c r="X236"/>
  <c r="Y236" s="1"/>
  <c r="Z236" s="1"/>
  <c r="AA236" s="1"/>
  <c r="AB237" i="30"/>
  <c r="X237" s="1"/>
  <c r="Y237" s="1"/>
  <c r="Y258" i="24"/>
  <c r="Z258" s="1"/>
  <c r="AA258" s="1"/>
  <c r="AB258" i="25"/>
  <c r="Y229" i="23"/>
  <c r="Z229" s="1"/>
  <c r="AA229" s="1"/>
  <c r="AE209" i="19"/>
  <c r="Y209"/>
  <c r="Z209" s="1"/>
  <c r="AA209" s="1"/>
  <c r="AB209" s="1"/>
  <c r="AB213" i="18"/>
  <c r="AB221" i="4"/>
  <c r="Y222" i="9"/>
  <c r="Z222" s="1"/>
  <c r="AA222" s="1"/>
  <c r="AB222" s="1"/>
  <c r="Y207" i="8"/>
  <c r="Z207" s="1"/>
  <c r="AE207"/>
  <c r="AE222" i="9"/>
  <c r="Z220" i="41" l="1"/>
  <c r="AA220" s="1"/>
  <c r="AB220" s="1"/>
  <c r="AB237" i="32"/>
  <c r="AD237" i="30"/>
  <c r="Z237"/>
  <c r="AA237" s="1"/>
  <c r="AB259" i="24"/>
  <c r="AD258" i="25"/>
  <c r="X258"/>
  <c r="Y258" s="1"/>
  <c r="Z258" s="1"/>
  <c r="AA258" s="1"/>
  <c r="AB230" i="23"/>
  <c r="AC210" i="19"/>
  <c r="Y210" s="1"/>
  <c r="X213" i="18"/>
  <c r="Y213" s="1"/>
  <c r="Z213" s="1"/>
  <c r="AA213" s="1"/>
  <c r="AD213"/>
  <c r="AD221" i="4"/>
  <c r="X221"/>
  <c r="AA207" i="8"/>
  <c r="AB207" s="1"/>
  <c r="AC223" i="9"/>
  <c r="AC221" i="41" l="1"/>
  <c r="AD237" i="32"/>
  <c r="X237"/>
  <c r="Y237" s="1"/>
  <c r="Z237" s="1"/>
  <c r="AA237" s="1"/>
  <c r="AB238" i="30"/>
  <c r="X238" s="1"/>
  <c r="Y238" s="1"/>
  <c r="AD259" i="24"/>
  <c r="X259"/>
  <c r="Y259" s="1"/>
  <c r="Z259" s="1"/>
  <c r="AA259" s="1"/>
  <c r="AB259" i="25"/>
  <c r="AD230" i="23"/>
  <c r="X230"/>
  <c r="Y230" s="1"/>
  <c r="Z230" s="1"/>
  <c r="AA230" s="1"/>
  <c r="AE210" i="19"/>
  <c r="Z210"/>
  <c r="AA210" s="1"/>
  <c r="AB210" s="1"/>
  <c r="Y221" i="4"/>
  <c r="Z221" s="1"/>
  <c r="AA221" s="1"/>
  <c r="Y223" i="9"/>
  <c r="Z223" s="1"/>
  <c r="AA223" s="1"/>
  <c r="AB223" s="1"/>
  <c r="AC208" i="8"/>
  <c r="AE223" i="9"/>
  <c r="AE221" i="41" l="1"/>
  <c r="Y221"/>
  <c r="Z221" s="1"/>
  <c r="AA221" s="1"/>
  <c r="AB221" s="1"/>
  <c r="AB238" i="32"/>
  <c r="AD238" i="30"/>
  <c r="Z238"/>
  <c r="AA238" s="1"/>
  <c r="AB260" i="24"/>
  <c r="X259" i="25"/>
  <c r="Y259" s="1"/>
  <c r="Z259" s="1"/>
  <c r="AA259" s="1"/>
  <c r="AD259"/>
  <c r="AB231" i="23"/>
  <c r="AC211" i="19"/>
  <c r="Y211" s="1"/>
  <c r="Z211" s="1"/>
  <c r="AA211" s="1"/>
  <c r="AB211" s="1"/>
  <c r="AB214" i="18"/>
  <c r="AB222" i="4"/>
  <c r="Y208" i="8"/>
  <c r="Z208" s="1"/>
  <c r="AE208"/>
  <c r="AC222" i="41" l="1"/>
  <c r="AD238" i="32"/>
  <c r="X238"/>
  <c r="AB239" i="30"/>
  <c r="X239" s="1"/>
  <c r="Y239" s="1"/>
  <c r="AD260" i="24"/>
  <c r="X260"/>
  <c r="AB260" i="25"/>
  <c r="AD260" s="1"/>
  <c r="AD231" i="23"/>
  <c r="X231"/>
  <c r="AC212" i="19"/>
  <c r="AE211"/>
  <c r="X214" i="18"/>
  <c r="Y214" s="1"/>
  <c r="Z214" s="1"/>
  <c r="AA214" s="1"/>
  <c r="AD214"/>
  <c r="AD222" i="4"/>
  <c r="X222"/>
  <c r="Y222" s="1"/>
  <c r="Z222" s="1"/>
  <c r="AA222" s="1"/>
  <c r="AA208" i="8"/>
  <c r="AB208" s="1"/>
  <c r="AC224" i="9"/>
  <c r="AE222" i="41" l="1"/>
  <c r="Y222"/>
  <c r="Y238" i="32"/>
  <c r="Z238" s="1"/>
  <c r="AA238" s="1"/>
  <c r="AD239" i="30"/>
  <c r="Z239"/>
  <c r="AA239" s="1"/>
  <c r="Y260" i="24"/>
  <c r="Z260" s="1"/>
  <c r="AA260" s="1"/>
  <c r="X260" i="25"/>
  <c r="Y260" s="1"/>
  <c r="Z260" s="1"/>
  <c r="AA260" s="1"/>
  <c r="Y231" i="23"/>
  <c r="Z231" s="1"/>
  <c r="AA231" s="1"/>
  <c r="Y212" i="19"/>
  <c r="Z212" s="1"/>
  <c r="AA212" s="1"/>
  <c r="AB212" s="1"/>
  <c r="AE212"/>
  <c r="AB223" i="4"/>
  <c r="Y224" i="9"/>
  <c r="Z224" s="1"/>
  <c r="AA224" s="1"/>
  <c r="AB224" s="1"/>
  <c r="AC209" i="8"/>
  <c r="AE224" i="9"/>
  <c r="Z222" i="41" l="1"/>
  <c r="AA222" s="1"/>
  <c r="AB222" s="1"/>
  <c r="AB239" i="32"/>
  <c r="AB240" i="30"/>
  <c r="X240" s="1"/>
  <c r="Y240" s="1"/>
  <c r="AB261" i="24"/>
  <c r="AB261" i="25"/>
  <c r="AD261" s="1"/>
  <c r="AB232" i="23"/>
  <c r="AC213" i="19"/>
  <c r="AB215" i="18"/>
  <c r="AD223" i="4"/>
  <c r="X223"/>
  <c r="Y209" i="8"/>
  <c r="Z209" s="1"/>
  <c r="AE209"/>
  <c r="AC223" i="41" l="1"/>
  <c r="AD239" i="32"/>
  <c r="X239"/>
  <c r="AD240" i="30"/>
  <c r="Z240"/>
  <c r="AA240" s="1"/>
  <c r="AB241" s="1"/>
  <c r="AD261" i="24"/>
  <c r="X261"/>
  <c r="X261" i="25"/>
  <c r="Y261" s="1"/>
  <c r="Z261" s="1"/>
  <c r="AA261" s="1"/>
  <c r="AD232" i="23"/>
  <c r="X232"/>
  <c r="Y232" s="1"/>
  <c r="Z232" s="1"/>
  <c r="AA232" s="1"/>
  <c r="Y213" i="19"/>
  <c r="Z213" s="1"/>
  <c r="AA213" s="1"/>
  <c r="AB213" s="1"/>
  <c r="AC214" s="1"/>
  <c r="X215" i="18"/>
  <c r="Y215" s="1"/>
  <c r="Z215" s="1"/>
  <c r="AA215" s="1"/>
  <c r="AE213" i="19"/>
  <c r="AD215" i="18"/>
  <c r="Y223" i="4"/>
  <c r="Z223" s="1"/>
  <c r="AA223" s="1"/>
  <c r="AA209" i="8"/>
  <c r="AB209" s="1"/>
  <c r="AC225" i="9"/>
  <c r="AE223" i="41" l="1"/>
  <c r="Y223"/>
  <c r="Z223" s="1"/>
  <c r="AA223" s="1"/>
  <c r="AB223" s="1"/>
  <c r="Y239" i="32"/>
  <c r="Z239" s="1"/>
  <c r="AA239" s="1"/>
  <c r="X241" i="30"/>
  <c r="Y241" s="1"/>
  <c r="AD241"/>
  <c r="Y261" i="24"/>
  <c r="Z261" s="1"/>
  <c r="AA261" s="1"/>
  <c r="AB262" i="25"/>
  <c r="AB233" i="23"/>
  <c r="AB224" i="4"/>
  <c r="Y225" i="9"/>
  <c r="Z225" s="1"/>
  <c r="AA225" s="1"/>
  <c r="AB225" s="1"/>
  <c r="AC210" i="8"/>
  <c r="AE225" i="9"/>
  <c r="AC224" i="41" l="1"/>
  <c r="AB240" i="32"/>
  <c r="Z241" i="30"/>
  <c r="AA241" s="1"/>
  <c r="AB262" i="24"/>
  <c r="AD262" i="25"/>
  <c r="X262"/>
  <c r="AD233" i="23"/>
  <c r="X233"/>
  <c r="Y214" i="19"/>
  <c r="AE214"/>
  <c r="AB216" i="18"/>
  <c r="AD224" i="4"/>
  <c r="X224"/>
  <c r="Y210" i="8"/>
  <c r="Z210" s="1"/>
  <c r="AE210"/>
  <c r="AC226" i="9"/>
  <c r="AE224" i="41" l="1"/>
  <c r="Y224"/>
  <c r="AD240" i="32"/>
  <c r="X240"/>
  <c r="Y240" s="1"/>
  <c r="Z240" s="1"/>
  <c r="AA240" s="1"/>
  <c r="AB242" i="30"/>
  <c r="AD242" s="1"/>
  <c r="AD262" i="24"/>
  <c r="X262"/>
  <c r="Y262" i="25"/>
  <c r="Z262" s="1"/>
  <c r="AA262" s="1"/>
  <c r="Y233" i="23"/>
  <c r="Z233" s="1"/>
  <c r="AA233" s="1"/>
  <c r="Z214" i="19"/>
  <c r="AA214" s="1"/>
  <c r="AB214" s="1"/>
  <c r="X216" i="18"/>
  <c r="Y216" s="1"/>
  <c r="Z216" s="1"/>
  <c r="AA216" s="1"/>
  <c r="AD216"/>
  <c r="AF216" s="1"/>
  <c r="Y224" i="4"/>
  <c r="Z224" s="1"/>
  <c r="AA224" s="1"/>
  <c r="Y226" i="9"/>
  <c r="Z226" s="1"/>
  <c r="AA226" s="1"/>
  <c r="AB226" s="1"/>
  <c r="AA210" i="8"/>
  <c r="AB210" s="1"/>
  <c r="AE226" i="9"/>
  <c r="Z224" i="41" l="1"/>
  <c r="AA224" s="1"/>
  <c r="AB224" s="1"/>
  <c r="AB241" i="32"/>
  <c r="X242" i="30"/>
  <c r="Y242" s="1"/>
  <c r="Z242" s="1"/>
  <c r="AA242" s="1"/>
  <c r="Y262" i="24"/>
  <c r="Z262" s="1"/>
  <c r="AA262" s="1"/>
  <c r="AB263" i="25"/>
  <c r="AB234" i="23"/>
  <c r="AC215" i="19"/>
  <c r="Y215" s="1"/>
  <c r="AB225" i="4"/>
  <c r="AC211" i="8"/>
  <c r="AC225" i="41" l="1"/>
  <c r="AD241" i="32"/>
  <c r="X241"/>
  <c r="AB243" i="30"/>
  <c r="AD243" s="1"/>
  <c r="AB263" i="24"/>
  <c r="AD263" i="25"/>
  <c r="X263"/>
  <c r="AD234" i="23"/>
  <c r="X234"/>
  <c r="Y234" s="1"/>
  <c r="Z234" s="1"/>
  <c r="AA234" s="1"/>
  <c r="AE215" i="19"/>
  <c r="Z215"/>
  <c r="AA215" s="1"/>
  <c r="AB215" s="1"/>
  <c r="AB217" i="18"/>
  <c r="AD225" i="4"/>
  <c r="X225"/>
  <c r="Y211" i="8"/>
  <c r="Z211" s="1"/>
  <c r="AE211"/>
  <c r="AC227" i="9"/>
  <c r="AE225" i="41" l="1"/>
  <c r="Y225"/>
  <c r="Z225" s="1"/>
  <c r="AA225" s="1"/>
  <c r="AB225" s="1"/>
  <c r="Y241" i="32"/>
  <c r="Z241" s="1"/>
  <c r="AA241" s="1"/>
  <c r="X243" i="30"/>
  <c r="Y243" s="1"/>
  <c r="Z243" s="1"/>
  <c r="AA243" s="1"/>
  <c r="AD263" i="24"/>
  <c r="X263"/>
  <c r="Y263" s="1"/>
  <c r="Z263" s="1"/>
  <c r="AA263" s="1"/>
  <c r="Y263" i="25"/>
  <c r="Z263" s="1"/>
  <c r="AA263" s="1"/>
  <c r="AB235" i="23"/>
  <c r="AC216" i="19"/>
  <c r="X217" i="18"/>
  <c r="Y217" s="1"/>
  <c r="Z217" s="1"/>
  <c r="AA217" s="1"/>
  <c r="AD217"/>
  <c r="Y225" i="4"/>
  <c r="Z225" s="1"/>
  <c r="AA225" s="1"/>
  <c r="Y227" i="9"/>
  <c r="Z227" s="1"/>
  <c r="AA227" s="1"/>
  <c r="AB227" s="1"/>
  <c r="AA211" i="8"/>
  <c r="AB211" s="1"/>
  <c r="AE227" i="9"/>
  <c r="AC226" i="41" l="1"/>
  <c r="AB242" i="32"/>
  <c r="AB244" i="30"/>
  <c r="X244" s="1"/>
  <c r="Y244" s="1"/>
  <c r="AB264" i="24"/>
  <c r="AB264" i="25"/>
  <c r="AD235" i="23"/>
  <c r="X235"/>
  <c r="Y235" s="1"/>
  <c r="Z235" s="1"/>
  <c r="AA235" s="1"/>
  <c r="AE216" i="19"/>
  <c r="AG216" s="1"/>
  <c r="Y216"/>
  <c r="Z216" s="1"/>
  <c r="AA216" s="1"/>
  <c r="AB216" s="1"/>
  <c r="AB226" i="4"/>
  <c r="AC212" i="8"/>
  <c r="AC228" i="9"/>
  <c r="AE226" i="41" l="1"/>
  <c r="Y226"/>
  <c r="AD242" i="32"/>
  <c r="X242"/>
  <c r="Y242" s="1"/>
  <c r="Z242" s="1"/>
  <c r="AA242" s="1"/>
  <c r="AD244" i="30"/>
  <c r="Z244"/>
  <c r="AA244" s="1"/>
  <c r="AD264" i="24"/>
  <c r="X264"/>
  <c r="AD264" i="25"/>
  <c r="X264"/>
  <c r="Y264" s="1"/>
  <c r="Z264" s="1"/>
  <c r="AA264" s="1"/>
  <c r="AB236" i="23"/>
  <c r="AC217" i="19"/>
  <c r="AE217" s="1"/>
  <c r="AB218" i="18"/>
  <c r="AD226" i="4"/>
  <c r="X226"/>
  <c r="Y228" i="9"/>
  <c r="Z228" s="1"/>
  <c r="AA228" s="1"/>
  <c r="AB228" s="1"/>
  <c r="Y212" i="8"/>
  <c r="Z212" s="1"/>
  <c r="AA212" s="1"/>
  <c r="AE212"/>
  <c r="AE228" i="9"/>
  <c r="Z226" i="41" l="1"/>
  <c r="AA226" s="1"/>
  <c r="AB226" s="1"/>
  <c r="AB243" i="32"/>
  <c r="AB245" i="30"/>
  <c r="X245" s="1"/>
  <c r="Y245" s="1"/>
  <c r="Y264" i="24"/>
  <c r="Z264" s="1"/>
  <c r="AA264" s="1"/>
  <c r="AB265" i="25"/>
  <c r="AD236" i="23"/>
  <c r="X236"/>
  <c r="Y236" s="1"/>
  <c r="Z236" s="1"/>
  <c r="AA236" s="1"/>
  <c r="Y217" i="19"/>
  <c r="Z217" s="1"/>
  <c r="AA217" s="1"/>
  <c r="AB217" s="1"/>
  <c r="X218" i="18"/>
  <c r="Y218" s="1"/>
  <c r="Z218" s="1"/>
  <c r="AA218" s="1"/>
  <c r="AD218"/>
  <c r="Y226" i="4"/>
  <c r="Z226" s="1"/>
  <c r="AA226" s="1"/>
  <c r="AB212" i="8"/>
  <c r="AC213" s="1"/>
  <c r="AC227" i="41" l="1"/>
  <c r="AD243" i="32"/>
  <c r="X243"/>
  <c r="AD245" i="30"/>
  <c r="Z245"/>
  <c r="AA245" s="1"/>
  <c r="AB265" i="24"/>
  <c r="AD265" i="25"/>
  <c r="X265"/>
  <c r="AB237" i="23"/>
  <c r="AC218" i="19"/>
  <c r="AE218" s="1"/>
  <c r="AB227" i="4"/>
  <c r="Y213" i="8"/>
  <c r="Z213" s="1"/>
  <c r="AA213" s="1"/>
  <c r="AE213"/>
  <c r="AC229" i="9"/>
  <c r="AE227" i="41" l="1"/>
  <c r="Y227"/>
  <c r="Z227" s="1"/>
  <c r="AA227" s="1"/>
  <c r="AB227" s="1"/>
  <c r="Y243" i="32"/>
  <c r="Z243" s="1"/>
  <c r="AA243" s="1"/>
  <c r="AB246" i="30"/>
  <c r="X246" s="1"/>
  <c r="Y246" s="1"/>
  <c r="AD265" i="24"/>
  <c r="X265"/>
  <c r="Y265" s="1"/>
  <c r="Z265" s="1"/>
  <c r="AA265" s="1"/>
  <c r="Y265" i="25"/>
  <c r="Z265" s="1"/>
  <c r="AA265" s="1"/>
  <c r="AD237" i="23"/>
  <c r="X237"/>
  <c r="Y218" i="19"/>
  <c r="Z218" s="1"/>
  <c r="AA218" s="1"/>
  <c r="AB218" s="1"/>
  <c r="AB219" i="18"/>
  <c r="AD227" i="4"/>
  <c r="X227"/>
  <c r="Y229" i="9"/>
  <c r="Z229" s="1"/>
  <c r="AA229" s="1"/>
  <c r="AB229" s="1"/>
  <c r="AB213" i="8"/>
  <c r="AC214" s="1"/>
  <c r="AE229" i="9"/>
  <c r="AC228" i="41" l="1"/>
  <c r="AB244" i="32"/>
  <c r="AD246" i="30"/>
  <c r="AF246" s="1"/>
  <c r="Z246"/>
  <c r="AA246" s="1"/>
  <c r="AB266" i="24"/>
  <c r="AB266" i="25"/>
  <c r="Y237" i="23"/>
  <c r="Z237" s="1"/>
  <c r="AA237" s="1"/>
  <c r="AC219" i="19"/>
  <c r="Y219" s="1"/>
  <c r="X219" i="18"/>
  <c r="Y219" s="1"/>
  <c r="Z219" s="1"/>
  <c r="AA219" s="1"/>
  <c r="AD219"/>
  <c r="Y227" i="4"/>
  <c r="Z227" s="1"/>
  <c r="AA227" s="1"/>
  <c r="Y214" i="8"/>
  <c r="Z214" s="1"/>
  <c r="AA214" s="1"/>
  <c r="AE214"/>
  <c r="AC230" i="9"/>
  <c r="AE228" i="41" l="1"/>
  <c r="Y228"/>
  <c r="AD244" i="32"/>
  <c r="X244"/>
  <c r="Y244" s="1"/>
  <c r="Z244" s="1"/>
  <c r="AA244" s="1"/>
  <c r="AB247" i="30"/>
  <c r="X247" s="1"/>
  <c r="Y247" s="1"/>
  <c r="AD266" i="24"/>
  <c r="X266"/>
  <c r="AD266" i="25"/>
  <c r="X266"/>
  <c r="AB238" i="23"/>
  <c r="AE219" i="19"/>
  <c r="Z219"/>
  <c r="AA219" s="1"/>
  <c r="AB219" s="1"/>
  <c r="AB228" i="4"/>
  <c r="Y230" i="9"/>
  <c r="Z230" s="1"/>
  <c r="AA230" s="1"/>
  <c r="AB230" s="1"/>
  <c r="AB214" i="8"/>
  <c r="AC215" s="1"/>
  <c r="AE230" i="9"/>
  <c r="Z228" i="41" l="1"/>
  <c r="AA228" s="1"/>
  <c r="AB228" s="1"/>
  <c r="AB245" i="32"/>
  <c r="AD247" i="30"/>
  <c r="Z247"/>
  <c r="AA247" s="1"/>
  <c r="Y266" i="24"/>
  <c r="Z266" s="1"/>
  <c r="AA266" s="1"/>
  <c r="Y266" i="25"/>
  <c r="Z266" s="1"/>
  <c r="AA266" s="1"/>
  <c r="AD238" i="23"/>
  <c r="X238"/>
  <c r="AC220" i="19"/>
  <c r="AE220" s="1"/>
  <c r="AB220" i="18"/>
  <c r="AD228" i="4"/>
  <c r="X228"/>
  <c r="Y215" i="8"/>
  <c r="Z215" s="1"/>
  <c r="AA215" s="1"/>
  <c r="AE215"/>
  <c r="AC229" i="41" l="1"/>
  <c r="AD245" i="32"/>
  <c r="X245"/>
  <c r="AB248" i="30"/>
  <c r="X248" s="1"/>
  <c r="Y248" s="1"/>
  <c r="AB267" i="24"/>
  <c r="AB267" i="25"/>
  <c r="Y238" i="23"/>
  <c r="Z238" s="1"/>
  <c r="AA238" s="1"/>
  <c r="Y220" i="19"/>
  <c r="Z220" s="1"/>
  <c r="AA220" s="1"/>
  <c r="AB220" s="1"/>
  <c r="X220" i="18"/>
  <c r="Y220" s="1"/>
  <c r="Z220" s="1"/>
  <c r="AA220" s="1"/>
  <c r="AD220"/>
  <c r="Y228" i="4"/>
  <c r="Z228" s="1"/>
  <c r="AA228" s="1"/>
  <c r="AB215" i="8"/>
  <c r="AC216" s="1"/>
  <c r="AC231" i="9"/>
  <c r="AE229" i="41" l="1"/>
  <c r="Y229"/>
  <c r="Z229" s="1"/>
  <c r="AA229" s="1"/>
  <c r="AB229" s="1"/>
  <c r="Y245" i="32"/>
  <c r="Z245" s="1"/>
  <c r="AA245" s="1"/>
  <c r="AD248" i="30"/>
  <c r="Z248"/>
  <c r="AA248" s="1"/>
  <c r="AD267" i="24"/>
  <c r="X267"/>
  <c r="Y267" s="1"/>
  <c r="Z267" s="1"/>
  <c r="AA267" s="1"/>
  <c r="AD267" i="25"/>
  <c r="X267"/>
  <c r="AB239" i="23"/>
  <c r="AC221" i="19"/>
  <c r="Y221" s="1"/>
  <c r="Z221" s="1"/>
  <c r="AA221" s="1"/>
  <c r="AB221" s="1"/>
  <c r="AB229" i="4"/>
  <c r="Y231" i="9"/>
  <c r="Z231" s="1"/>
  <c r="AA231" s="1"/>
  <c r="AB231" s="1"/>
  <c r="Y216" i="8"/>
  <c r="Z216" s="1"/>
  <c r="AA216" s="1"/>
  <c r="AE216"/>
  <c r="AG216" s="1"/>
  <c r="AE231" i="9"/>
  <c r="AC230" i="41" l="1"/>
  <c r="AB246" i="32"/>
  <c r="AB249" i="30"/>
  <c r="X249" s="1"/>
  <c r="Y249" s="1"/>
  <c r="AB268" i="24"/>
  <c r="Y267" i="25"/>
  <c r="Z267" s="1"/>
  <c r="AA267" s="1"/>
  <c r="AD239" i="23"/>
  <c r="X239"/>
  <c r="Y239" s="1"/>
  <c r="Z239" s="1"/>
  <c r="AA239" s="1"/>
  <c r="AE221" i="19"/>
  <c r="AC222"/>
  <c r="AB221" i="18"/>
  <c r="AD229" i="4"/>
  <c r="X229"/>
  <c r="AB216" i="8"/>
  <c r="AC217" s="1"/>
  <c r="AC232" i="9"/>
  <c r="AE230" i="41" l="1"/>
  <c r="Y230"/>
  <c r="AD246" i="32"/>
  <c r="AF246" s="1"/>
  <c r="X246"/>
  <c r="Y246" s="1"/>
  <c r="Z246" s="1"/>
  <c r="AA246" s="1"/>
  <c r="AD249" i="30"/>
  <c r="Z249"/>
  <c r="AA249" s="1"/>
  <c r="AD268" i="24"/>
  <c r="X268"/>
  <c r="AB268" i="25"/>
  <c r="AB240" i="23"/>
  <c r="Y222" i="19"/>
  <c r="X221" i="18"/>
  <c r="Y221" s="1"/>
  <c r="Z221" s="1"/>
  <c r="AA221" s="1"/>
  <c r="AE222" i="19"/>
  <c r="AD221" i="18"/>
  <c r="Y229" i="4"/>
  <c r="Z229" s="1"/>
  <c r="AA229" s="1"/>
  <c r="Y232" i="9"/>
  <c r="Z232" s="1"/>
  <c r="AA232" s="1"/>
  <c r="AB232" s="1"/>
  <c r="Y217" i="8"/>
  <c r="Z217" s="1"/>
  <c r="AA217" s="1"/>
  <c r="AE217"/>
  <c r="AE232" i="9"/>
  <c r="Z230" i="41" l="1"/>
  <c r="AA230" s="1"/>
  <c r="AB230" s="1"/>
  <c r="AB247" i="32"/>
  <c r="AB250" i="30"/>
  <c r="AD250" s="1"/>
  <c r="Y268" i="24"/>
  <c r="Z268" s="1"/>
  <c r="AA268" s="1"/>
  <c r="AD268" i="25"/>
  <c r="X268"/>
  <c r="AD240" i="23"/>
  <c r="X240"/>
  <c r="Z222" i="19"/>
  <c r="AA222" s="1"/>
  <c r="AB222" s="1"/>
  <c r="AB230" i="4"/>
  <c r="AB217" i="8"/>
  <c r="AC218" s="1"/>
  <c r="AC231" i="41" l="1"/>
  <c r="AD247" i="32"/>
  <c r="X247"/>
  <c r="Y247" s="1"/>
  <c r="Z247" s="1"/>
  <c r="AA247" s="1"/>
  <c r="X250" i="30"/>
  <c r="Y250" s="1"/>
  <c r="Z250" s="1"/>
  <c r="AA250" s="1"/>
  <c r="AB269" i="24"/>
  <c r="Y268" i="25"/>
  <c r="Z268" s="1"/>
  <c r="AA268" s="1"/>
  <c r="Y240" i="23"/>
  <c r="Z240" s="1"/>
  <c r="AA240" s="1"/>
  <c r="AC223" i="19"/>
  <c r="AE223" s="1"/>
  <c r="AB222" i="18"/>
  <c r="AD230" i="4"/>
  <c r="X230"/>
  <c r="Y230" s="1"/>
  <c r="Z230" s="1"/>
  <c r="AA230" s="1"/>
  <c r="Y218" i="8"/>
  <c r="Z218" s="1"/>
  <c r="AA218" s="1"/>
  <c r="AE218"/>
  <c r="AC233" i="9"/>
  <c r="AE231" i="41" l="1"/>
  <c r="Y231"/>
  <c r="Z231" s="1"/>
  <c r="AB248" i="32"/>
  <c r="AB251" i="30"/>
  <c r="X251" s="1"/>
  <c r="Y251" s="1"/>
  <c r="AD269" i="24"/>
  <c r="X269"/>
  <c r="Y269" s="1"/>
  <c r="Z269" s="1"/>
  <c r="AA269" s="1"/>
  <c r="AB269" i="25"/>
  <c r="AB241" i="23"/>
  <c r="Y223" i="19"/>
  <c r="Z223" s="1"/>
  <c r="AA223" s="1"/>
  <c r="AB223" s="1"/>
  <c r="X222" i="18"/>
  <c r="Y222" s="1"/>
  <c r="Z222" s="1"/>
  <c r="AA222" s="1"/>
  <c r="AD222"/>
  <c r="AB231" i="4"/>
  <c r="Y233" i="9"/>
  <c r="Z233" s="1"/>
  <c r="AA233" s="1"/>
  <c r="AB233" s="1"/>
  <c r="AB218" i="8"/>
  <c r="AC219" s="1"/>
  <c r="AE233" i="9"/>
  <c r="AA231" i="41" l="1"/>
  <c r="AB231" s="1"/>
  <c r="AD248" i="32"/>
  <c r="X248"/>
  <c r="AD251" i="30"/>
  <c r="Z251"/>
  <c r="AA251" s="1"/>
  <c r="AB270" i="24"/>
  <c r="AD269" i="25"/>
  <c r="X269"/>
  <c r="AD241" i="23"/>
  <c r="X241"/>
  <c r="Y241" s="1"/>
  <c r="Z241" s="1"/>
  <c r="AA241" s="1"/>
  <c r="AC224" i="19"/>
  <c r="Y224" s="1"/>
  <c r="Z224" s="1"/>
  <c r="AA224" s="1"/>
  <c r="AB224" s="1"/>
  <c r="AD231" i="4"/>
  <c r="X231"/>
  <c r="Y231" s="1"/>
  <c r="Y219" i="8"/>
  <c r="Z219" s="1"/>
  <c r="AA219" s="1"/>
  <c r="AE219"/>
  <c r="AC234" i="9"/>
  <c r="AC232" i="41" l="1"/>
  <c r="AE232" s="1"/>
  <c r="Y248" i="32"/>
  <c r="Z248" s="1"/>
  <c r="AA248" s="1"/>
  <c r="AB252" i="30"/>
  <c r="AD270" i="24"/>
  <c r="X270"/>
  <c r="Y269" i="25"/>
  <c r="Z269" s="1"/>
  <c r="AA269" s="1"/>
  <c r="AB242" i="23"/>
  <c r="AE224" i="19"/>
  <c r="AC225"/>
  <c r="AB223" i="18"/>
  <c r="Z231" i="4"/>
  <c r="AA231" s="1"/>
  <c r="Y234" i="9"/>
  <c r="Z234" s="1"/>
  <c r="AA234" s="1"/>
  <c r="AB234" s="1"/>
  <c r="AB219" i="8"/>
  <c r="AC220" s="1"/>
  <c r="AE234" i="9"/>
  <c r="Y232" i="41" l="1"/>
  <c r="Z232" s="1"/>
  <c r="AA232" s="1"/>
  <c r="AB232" s="1"/>
  <c r="AB249" i="32"/>
  <c r="X252" i="30"/>
  <c r="Y252" s="1"/>
  <c r="AD252"/>
  <c r="Y270" i="24"/>
  <c r="Z270" s="1"/>
  <c r="AA270" s="1"/>
  <c r="AB270" i="25"/>
  <c r="AD242" i="23"/>
  <c r="X242"/>
  <c r="Y225" i="19"/>
  <c r="X223" i="18"/>
  <c r="Y223" s="1"/>
  <c r="Z223" s="1"/>
  <c r="AA223" s="1"/>
  <c r="AE225" i="19"/>
  <c r="AD223" i="18"/>
  <c r="AB232" i="4"/>
  <c r="AD232" s="1"/>
  <c r="Y220" i="8"/>
  <c r="Z220" s="1"/>
  <c r="AE220"/>
  <c r="AC233" i="41" l="1"/>
  <c r="AE233" s="1"/>
  <c r="AD249" i="32"/>
  <c r="X249"/>
  <c r="Y249" s="1"/>
  <c r="Z249" s="1"/>
  <c r="AA249" s="1"/>
  <c r="Z252" i="30"/>
  <c r="AA252" s="1"/>
  <c r="AB271" i="24"/>
  <c r="AD270" i="25"/>
  <c r="X270"/>
  <c r="Y242" i="23"/>
  <c r="Z242" s="1"/>
  <c r="AA242" s="1"/>
  <c r="Z225" i="19"/>
  <c r="AA225" s="1"/>
  <c r="AB225" s="1"/>
  <c r="X232" i="4"/>
  <c r="Y232" s="1"/>
  <c r="Z232" s="1"/>
  <c r="AA232" s="1"/>
  <c r="AA220" i="8"/>
  <c r="AB220" s="1"/>
  <c r="AC235" i="9"/>
  <c r="Y233" i="41" l="1"/>
  <c r="Z233" s="1"/>
  <c r="AA233" s="1"/>
  <c r="AB233" s="1"/>
  <c r="AB250" i="32"/>
  <c r="AB253" i="30"/>
  <c r="X253" s="1"/>
  <c r="Y253" s="1"/>
  <c r="AD271" i="24"/>
  <c r="X271"/>
  <c r="Y271" s="1"/>
  <c r="Z271" s="1"/>
  <c r="AA271" s="1"/>
  <c r="Y270" i="25"/>
  <c r="Z270" s="1"/>
  <c r="AA270" s="1"/>
  <c r="AB243" i="23"/>
  <c r="AC226" i="19"/>
  <c r="AB224" i="18"/>
  <c r="AB233" i="4"/>
  <c r="AD233" s="1"/>
  <c r="Y235" i="9"/>
  <c r="Z235" s="1"/>
  <c r="AA235" s="1"/>
  <c r="AB235" s="1"/>
  <c r="AC221" i="8"/>
  <c r="AE235" i="9"/>
  <c r="AC234" i="41" l="1"/>
  <c r="AE234" s="1"/>
  <c r="AD250" i="32"/>
  <c r="X250"/>
  <c r="AD253" i="30"/>
  <c r="Z253"/>
  <c r="AA253" s="1"/>
  <c r="AB272" i="24"/>
  <c r="AB271" i="25"/>
  <c r="AD243" i="23"/>
  <c r="X243"/>
  <c r="Y243" s="1"/>
  <c r="Z243" s="1"/>
  <c r="AA243" s="1"/>
  <c r="AE226" i="19"/>
  <c r="Y226"/>
  <c r="Z226" s="1"/>
  <c r="AA226" s="1"/>
  <c r="AB226" s="1"/>
  <c r="X224" i="18"/>
  <c r="Y224" s="1"/>
  <c r="Z224" s="1"/>
  <c r="AA224" s="1"/>
  <c r="AD224"/>
  <c r="X233" i="4"/>
  <c r="Y233" s="1"/>
  <c r="Z233" s="1"/>
  <c r="AA233" s="1"/>
  <c r="Y221" i="8"/>
  <c r="Z221" s="1"/>
  <c r="AA221" s="1"/>
  <c r="AE221"/>
  <c r="AC236" i="9"/>
  <c r="Y234" i="41" l="1"/>
  <c r="Z234" s="1"/>
  <c r="AA234" s="1"/>
  <c r="AB234" s="1"/>
  <c r="Y250" i="32"/>
  <c r="Z250" s="1"/>
  <c r="AA250" s="1"/>
  <c r="AB254" i="30"/>
  <c r="X254" s="1"/>
  <c r="Y254" s="1"/>
  <c r="AD272" i="24"/>
  <c r="X272"/>
  <c r="Y272" s="1"/>
  <c r="Z272" s="1"/>
  <c r="AA272" s="1"/>
  <c r="AD271" i="25"/>
  <c r="X271"/>
  <c r="AB244" i="23"/>
  <c r="AC227" i="19"/>
  <c r="AB234" i="4"/>
  <c r="Y236" i="9"/>
  <c r="Z236" s="1"/>
  <c r="AA236" s="1"/>
  <c r="AB236" s="1"/>
  <c r="AB221" i="8"/>
  <c r="AC222" s="1"/>
  <c r="AE236" i="9"/>
  <c r="AC235" i="41" l="1"/>
  <c r="AB251" i="32"/>
  <c r="AD254" i="30"/>
  <c r="Z254"/>
  <c r="AA254" s="1"/>
  <c r="AB273" i="24"/>
  <c r="Y271" i="25"/>
  <c r="Z271" s="1"/>
  <c r="AA271" s="1"/>
  <c r="AD244" i="23"/>
  <c r="X244"/>
  <c r="AE227" i="19"/>
  <c r="Y227"/>
  <c r="Z227" s="1"/>
  <c r="AA227" s="1"/>
  <c r="AB227" s="1"/>
  <c r="AB225" i="18"/>
  <c r="AD234" i="4"/>
  <c r="X234"/>
  <c r="Y222" i="8"/>
  <c r="Z222" s="1"/>
  <c r="AA222" s="1"/>
  <c r="AE222"/>
  <c r="AE235" i="41" l="1"/>
  <c r="Y235"/>
  <c r="Z235" s="1"/>
  <c r="AA235" s="1"/>
  <c r="AB235" s="1"/>
  <c r="AD251" i="32"/>
  <c r="X251"/>
  <c r="Y251" s="1"/>
  <c r="Z251" s="1"/>
  <c r="AA251" s="1"/>
  <c r="AB255" i="30"/>
  <c r="X255" s="1"/>
  <c r="Y255" s="1"/>
  <c r="AD273" i="24"/>
  <c r="X273"/>
  <c r="Y273" s="1"/>
  <c r="Z273" s="1"/>
  <c r="AA273" s="1"/>
  <c r="AB272" i="25"/>
  <c r="Y244" i="23"/>
  <c r="Z244" s="1"/>
  <c r="AA244" s="1"/>
  <c r="AC228" i="19"/>
  <c r="AE228" s="1"/>
  <c r="X225" i="18"/>
  <c r="Y225" s="1"/>
  <c r="Z225" s="1"/>
  <c r="AA225" s="1"/>
  <c r="AD225"/>
  <c r="Y234" i="4"/>
  <c r="Z234" s="1"/>
  <c r="AA234" s="1"/>
  <c r="AB222" i="8"/>
  <c r="AC223" s="1"/>
  <c r="AC237" i="9"/>
  <c r="AC236" i="41" l="1"/>
  <c r="AB252" i="32"/>
  <c r="AD255" i="30"/>
  <c r="Z255"/>
  <c r="AA255" s="1"/>
  <c r="AB274" i="24"/>
  <c r="AD272" i="25"/>
  <c r="X272"/>
  <c r="Y272" s="1"/>
  <c r="Z272" s="1"/>
  <c r="AA272" s="1"/>
  <c r="AB245" i="23"/>
  <c r="Y228" i="19"/>
  <c r="Z228" s="1"/>
  <c r="AA228" s="1"/>
  <c r="AB228" s="1"/>
  <c r="AB226" i="18"/>
  <c r="AB235" i="4"/>
  <c r="Y237" i="9"/>
  <c r="Z237" s="1"/>
  <c r="AA237" s="1"/>
  <c r="AB237" s="1"/>
  <c r="Y223" i="8"/>
  <c r="Z223" s="1"/>
  <c r="AA223" s="1"/>
  <c r="AE223"/>
  <c r="AE237" i="9"/>
  <c r="AE236" i="41" l="1"/>
  <c r="Y236"/>
  <c r="AD252" i="32"/>
  <c r="X252"/>
  <c r="AB256" i="30"/>
  <c r="X256" s="1"/>
  <c r="Y256" s="1"/>
  <c r="AD274" i="24"/>
  <c r="X274"/>
  <c r="Y274" s="1"/>
  <c r="Z274" s="1"/>
  <c r="AA274" s="1"/>
  <c r="AB273" i="25"/>
  <c r="AD245" i="23"/>
  <c r="X245"/>
  <c r="Y245" s="1"/>
  <c r="Z245" s="1"/>
  <c r="AA245" s="1"/>
  <c r="AC229" i="19"/>
  <c r="Y229" s="1"/>
  <c r="Z229" s="1"/>
  <c r="AA229" s="1"/>
  <c r="AB229" s="1"/>
  <c r="X226" i="18"/>
  <c r="Y226" s="1"/>
  <c r="Z226" s="1"/>
  <c r="AA226" s="1"/>
  <c r="AD226"/>
  <c r="AD235" i="4"/>
  <c r="X235"/>
  <c r="AB223" i="8"/>
  <c r="AC224" s="1"/>
  <c r="AC238" i="9"/>
  <c r="Z236" i="41" l="1"/>
  <c r="AA236" s="1"/>
  <c r="AB236" s="1"/>
  <c r="Y252" i="32"/>
  <c r="Z252" s="1"/>
  <c r="AA252" s="1"/>
  <c r="AD256" i="30"/>
  <c r="Z256"/>
  <c r="AA256" s="1"/>
  <c r="AB257" s="1"/>
  <c r="AB275" i="24"/>
  <c r="AD273" i="25"/>
  <c r="X273"/>
  <c r="AB246" i="23"/>
  <c r="AE229" i="19"/>
  <c r="AC230"/>
  <c r="Y235" i="4"/>
  <c r="Z235" s="1"/>
  <c r="AA235" s="1"/>
  <c r="Y238" i="9"/>
  <c r="Z238" s="1"/>
  <c r="AA238" s="1"/>
  <c r="AB238" s="1"/>
  <c r="Y224" i="8"/>
  <c r="Z224" s="1"/>
  <c r="AA224" s="1"/>
  <c r="AE224"/>
  <c r="AE238" i="9"/>
  <c r="AC237" i="41" l="1"/>
  <c r="AB253" i="32"/>
  <c r="X257" i="30"/>
  <c r="Y257" s="1"/>
  <c r="AD257"/>
  <c r="AD275" i="24"/>
  <c r="X275"/>
  <c r="Y275" s="1"/>
  <c r="Z275" s="1"/>
  <c r="AA275" s="1"/>
  <c r="Y273" i="25"/>
  <c r="Z273" s="1"/>
  <c r="AA273" s="1"/>
  <c r="AD246" i="23"/>
  <c r="AF246" s="1"/>
  <c r="X246"/>
  <c r="Y230" i="19"/>
  <c r="Z230" s="1"/>
  <c r="AA230" s="1"/>
  <c r="AB230" s="1"/>
  <c r="AE230"/>
  <c r="AB227" i="18"/>
  <c r="AB236" i="4"/>
  <c r="AB224" i="8"/>
  <c r="AC225" s="1"/>
  <c r="AE237" i="41" l="1"/>
  <c r="Y237"/>
  <c r="Z237" s="1"/>
  <c r="AA237" s="1"/>
  <c r="AB237" s="1"/>
  <c r="AD253" i="32"/>
  <c r="X253"/>
  <c r="Y253" s="1"/>
  <c r="Z253" s="1"/>
  <c r="AA253" s="1"/>
  <c r="Z257" i="30"/>
  <c r="AA257" s="1"/>
  <c r="AB276" i="24"/>
  <c r="AB274" i="25"/>
  <c r="Y246" i="23"/>
  <c r="Z246" s="1"/>
  <c r="AA246" s="1"/>
  <c r="AC231" i="19"/>
  <c r="X227" i="18"/>
  <c r="Y227" s="1"/>
  <c r="Z227" s="1"/>
  <c r="AA227" s="1"/>
  <c r="AD227"/>
  <c r="AD236" i="4"/>
  <c r="X236"/>
  <c r="Y236" s="1"/>
  <c r="Z236" s="1"/>
  <c r="AA236" s="1"/>
  <c r="Y225" i="8"/>
  <c r="Z225" s="1"/>
  <c r="AA225" s="1"/>
  <c r="AE225"/>
  <c r="AC239" i="9"/>
  <c r="AC238" i="41" l="1"/>
  <c r="AB254" i="32"/>
  <c r="AB258" i="30"/>
  <c r="X258" s="1"/>
  <c r="Y258" s="1"/>
  <c r="AD276" i="24"/>
  <c r="X276"/>
  <c r="AD274" i="25"/>
  <c r="X274"/>
  <c r="Y274" s="1"/>
  <c r="Z274" s="1"/>
  <c r="AA274" s="1"/>
  <c r="AB247" i="23"/>
  <c r="Y231" i="19"/>
  <c r="Z231" s="1"/>
  <c r="AA231" s="1"/>
  <c r="AB231" s="1"/>
  <c r="AE231"/>
  <c r="AB237" i="4"/>
  <c r="Y239" i="9"/>
  <c r="Z239" s="1"/>
  <c r="AA239" s="1"/>
  <c r="AB239" s="1"/>
  <c r="AB225" i="8"/>
  <c r="AC226" s="1"/>
  <c r="AE239" i="9"/>
  <c r="AE238" i="41" l="1"/>
  <c r="Y238"/>
  <c r="AD254" i="32"/>
  <c r="X254"/>
  <c r="Y254" s="1"/>
  <c r="Z254" s="1"/>
  <c r="AA254" s="1"/>
  <c r="AD258" i="30"/>
  <c r="Z258"/>
  <c r="AA258" s="1"/>
  <c r="Y276" i="24"/>
  <c r="Z276" s="1"/>
  <c r="AA276" s="1"/>
  <c r="AB275" i="25"/>
  <c r="AD247" i="23"/>
  <c r="X247"/>
  <c r="Y247" s="1"/>
  <c r="Z247" s="1"/>
  <c r="AA247" s="1"/>
  <c r="AC232" i="19"/>
  <c r="AB228" i="18"/>
  <c r="AD237" i="4"/>
  <c r="X237"/>
  <c r="Y237" s="1"/>
  <c r="Z237" s="1"/>
  <c r="AA237" s="1"/>
  <c r="Y226" i="8"/>
  <c r="Z226" s="1"/>
  <c r="AA226" s="1"/>
  <c r="AE226"/>
  <c r="Z238" i="41" l="1"/>
  <c r="AA238" s="1"/>
  <c r="AB238" s="1"/>
  <c r="AB255" i="32"/>
  <c r="AB259" i="30"/>
  <c r="X259" s="1"/>
  <c r="Y259" s="1"/>
  <c r="AB277" i="24"/>
  <c r="AD275" i="25"/>
  <c r="X275"/>
  <c r="AB248" i="23"/>
  <c r="Y232" i="19"/>
  <c r="X228" i="18"/>
  <c r="Y228" s="1"/>
  <c r="Z228" s="1"/>
  <c r="AA228" s="1"/>
  <c r="AE232" i="19"/>
  <c r="AD228" i="18"/>
  <c r="AB238" i="4"/>
  <c r="AB226" i="8"/>
  <c r="AC227" s="1"/>
  <c r="AC240" i="9"/>
  <c r="AC239" i="41" l="1"/>
  <c r="AD255" i="32"/>
  <c r="X255"/>
  <c r="Y255" s="1"/>
  <c r="Z255" s="1"/>
  <c r="AA255" s="1"/>
  <c r="AD259" i="30"/>
  <c r="Z259"/>
  <c r="AA259" s="1"/>
  <c r="AD277" i="24"/>
  <c r="X277"/>
  <c r="Y277" s="1"/>
  <c r="Z277" s="1"/>
  <c r="AA277" s="1"/>
  <c r="Y275" i="25"/>
  <c r="Z275" s="1"/>
  <c r="AA275" s="1"/>
  <c r="AD248" i="23"/>
  <c r="X248"/>
  <c r="Z232" i="19"/>
  <c r="AA232" s="1"/>
  <c r="AB232" s="1"/>
  <c r="AD238" i="4"/>
  <c r="X238"/>
  <c r="Y238" s="1"/>
  <c r="Y240" i="9"/>
  <c r="Z240" s="1"/>
  <c r="AA240" s="1"/>
  <c r="AB240" s="1"/>
  <c r="Y227" i="8"/>
  <c r="Z227" s="1"/>
  <c r="AA227" s="1"/>
  <c r="AE227"/>
  <c r="AE240" i="9"/>
  <c r="AE239" i="41" l="1"/>
  <c r="Y239"/>
  <c r="Z239" s="1"/>
  <c r="AA239" s="1"/>
  <c r="AB239" s="1"/>
  <c r="AB256" i="32"/>
  <c r="AB260" i="30"/>
  <c r="X260" s="1"/>
  <c r="Y260" s="1"/>
  <c r="AB278" i="24"/>
  <c r="AB276" i="25"/>
  <c r="Y248" i="23"/>
  <c r="Z248" s="1"/>
  <c r="AA248" s="1"/>
  <c r="AC233" i="19"/>
  <c r="Y233" s="1"/>
  <c r="AB229" i="18"/>
  <c r="Z238" i="4"/>
  <c r="AA238" s="1"/>
  <c r="AB227" i="8"/>
  <c r="AC228" s="1"/>
  <c r="AC241" i="9"/>
  <c r="AC240" i="41" l="1"/>
  <c r="AD256" i="32"/>
  <c r="X256"/>
  <c r="AD260" i="30"/>
  <c r="Z260"/>
  <c r="AA260" s="1"/>
  <c r="AB261" s="1"/>
  <c r="AD278" i="24"/>
  <c r="X278"/>
  <c r="AD276" i="25"/>
  <c r="X276"/>
  <c r="AB249" i="23"/>
  <c r="AE233" i="19"/>
  <c r="Z233"/>
  <c r="AA233" s="1"/>
  <c r="AB233" s="1"/>
  <c r="X229" i="18"/>
  <c r="Y229" s="1"/>
  <c r="Z229" s="1"/>
  <c r="AA229" s="1"/>
  <c r="AD229"/>
  <c r="AB239" i="4"/>
  <c r="Y241" i="9"/>
  <c r="Z241" s="1"/>
  <c r="AA241" s="1"/>
  <c r="AB241" s="1"/>
  <c r="Y228" i="8"/>
  <c r="Z228" s="1"/>
  <c r="AA228" s="1"/>
  <c r="AE228"/>
  <c r="AE241" i="9"/>
  <c r="AE240" i="41" l="1"/>
  <c r="Y240"/>
  <c r="Y256" i="32"/>
  <c r="Z256" s="1"/>
  <c r="AA256" s="1"/>
  <c r="X261" i="30"/>
  <c r="Y261" s="1"/>
  <c r="AD261"/>
  <c r="Y278" i="24"/>
  <c r="Z278" s="1"/>
  <c r="AA278" s="1"/>
  <c r="Y276" i="25"/>
  <c r="Z276" s="1"/>
  <c r="AA276" s="1"/>
  <c r="AD249" i="23"/>
  <c r="X249"/>
  <c r="Y249" s="1"/>
  <c r="Z249" s="1"/>
  <c r="AA249" s="1"/>
  <c r="AC234" i="19"/>
  <c r="Y234" s="1"/>
  <c r="Z234" s="1"/>
  <c r="AA234" s="1"/>
  <c r="AB234" s="1"/>
  <c r="AB230" i="18"/>
  <c r="AD239" i="4"/>
  <c r="X239"/>
  <c r="AB228" i="8"/>
  <c r="AC229" s="1"/>
  <c r="Z240" i="41" l="1"/>
  <c r="AA240" s="1"/>
  <c r="AB240" s="1"/>
  <c r="AB257" i="32"/>
  <c r="Z261" i="30"/>
  <c r="AA261" s="1"/>
  <c r="AB262" s="1"/>
  <c r="AB279" i="24"/>
  <c r="AB277" i="25"/>
  <c r="AD277" s="1"/>
  <c r="AB250" i="23"/>
  <c r="AE234" i="19"/>
  <c r="AC235"/>
  <c r="X230" i="18"/>
  <c r="Y230" s="1"/>
  <c r="Z230" s="1"/>
  <c r="AA230" s="1"/>
  <c r="AD230"/>
  <c r="Y239" i="4"/>
  <c r="Z239" s="1"/>
  <c r="AA239" s="1"/>
  <c r="Y229" i="8"/>
  <c r="Z229" s="1"/>
  <c r="AA229" s="1"/>
  <c r="AE229"/>
  <c r="AC242" i="9"/>
  <c r="AC241" i="41" l="1"/>
  <c r="AD257" i="32"/>
  <c r="X257"/>
  <c r="Y257" s="1"/>
  <c r="Z257" s="1"/>
  <c r="AA257" s="1"/>
  <c r="X262" i="30"/>
  <c r="Y262" s="1"/>
  <c r="AD262"/>
  <c r="AD279" i="24"/>
  <c r="X279"/>
  <c r="Y279" s="1"/>
  <c r="Z279" s="1"/>
  <c r="AA279" s="1"/>
  <c r="X277" i="25"/>
  <c r="Y277" s="1"/>
  <c r="Z277" s="1"/>
  <c r="AA277" s="1"/>
  <c r="AD250" i="23"/>
  <c r="X250"/>
  <c r="Y235" i="19"/>
  <c r="Z235" s="1"/>
  <c r="AA235" s="1"/>
  <c r="AB235" s="1"/>
  <c r="AE235"/>
  <c r="AB231" i="18"/>
  <c r="AB240" i="4"/>
  <c r="AD240" s="1"/>
  <c r="Y242" i="9"/>
  <c r="Z242" s="1"/>
  <c r="AA242" s="1"/>
  <c r="AB242" s="1"/>
  <c r="AB229" i="8"/>
  <c r="AC230" s="1"/>
  <c r="AE242" i="9"/>
  <c r="AE241" i="41" l="1"/>
  <c r="Y241"/>
  <c r="Z241" s="1"/>
  <c r="AA241" s="1"/>
  <c r="AB241" s="1"/>
  <c r="AB258" i="32"/>
  <c r="Z262" i="30"/>
  <c r="AA262" s="1"/>
  <c r="AB263" s="1"/>
  <c r="AB280" i="24"/>
  <c r="AB278" i="25"/>
  <c r="Y250" i="23"/>
  <c r="Z250" s="1"/>
  <c r="AA250" s="1"/>
  <c r="AC236" i="19"/>
  <c r="X231" i="18"/>
  <c r="Y231" s="1"/>
  <c r="Z231" s="1"/>
  <c r="AA231" s="1"/>
  <c r="AD231"/>
  <c r="X240" i="4"/>
  <c r="Y240" s="1"/>
  <c r="Z240" s="1"/>
  <c r="AA240" s="1"/>
  <c r="Y230" i="8"/>
  <c r="Z230" s="1"/>
  <c r="AA230" s="1"/>
  <c r="AE230"/>
  <c r="AC243" i="9"/>
  <c r="AC242" i="41" l="1"/>
  <c r="AD258" i="32"/>
  <c r="X258"/>
  <c r="X263" i="30"/>
  <c r="Y263" s="1"/>
  <c r="AD263"/>
  <c r="AD280" i="24"/>
  <c r="X280"/>
  <c r="AD278" i="25"/>
  <c r="X278"/>
  <c r="Y278" s="1"/>
  <c r="Z278" s="1"/>
  <c r="AA278" s="1"/>
  <c r="AB251" i="23"/>
  <c r="Y236" i="19"/>
  <c r="Z236" s="1"/>
  <c r="AA236" s="1"/>
  <c r="AB236" s="1"/>
  <c r="AE236"/>
  <c r="AB232" i="18"/>
  <c r="AB241" i="4"/>
  <c r="Y243" i="9"/>
  <c r="Z243" s="1"/>
  <c r="AA243" s="1"/>
  <c r="AB243" s="1"/>
  <c r="AB230" i="8"/>
  <c r="AC231" s="1"/>
  <c r="AE243" i="9"/>
  <c r="AE242" i="41" l="1"/>
  <c r="Y242"/>
  <c r="Z242" s="1"/>
  <c r="AA242" s="1"/>
  <c r="AB242" s="1"/>
  <c r="Y258" i="32"/>
  <c r="Z258" s="1"/>
  <c r="AA258" s="1"/>
  <c r="Z263" i="30"/>
  <c r="AA263" s="1"/>
  <c r="AB264" s="1"/>
  <c r="Y280" i="24"/>
  <c r="Z280" s="1"/>
  <c r="AA280" s="1"/>
  <c r="AB279" i="25"/>
  <c r="AD251" i="23"/>
  <c r="X251"/>
  <c r="Y251" s="1"/>
  <c r="Z251" s="1"/>
  <c r="AA251" s="1"/>
  <c r="AC237" i="19"/>
  <c r="X232" i="18"/>
  <c r="Y232" s="1"/>
  <c r="Z232" s="1"/>
  <c r="AA232" s="1"/>
  <c r="AD232"/>
  <c r="AD241" i="4"/>
  <c r="X241"/>
  <c r="Y241" s="1"/>
  <c r="Z241" s="1"/>
  <c r="AA241" s="1"/>
  <c r="AE231" i="8"/>
  <c r="Y231"/>
  <c r="Z231" s="1"/>
  <c r="AA231" s="1"/>
  <c r="AB231" s="1"/>
  <c r="AC243" i="41" l="1"/>
  <c r="AB259" i="32"/>
  <c r="X264" i="30"/>
  <c r="Y264" s="1"/>
  <c r="AD264"/>
  <c r="AB281" i="24"/>
  <c r="AD279" i="25"/>
  <c r="X279"/>
  <c r="AB252" i="23"/>
  <c r="Y237" i="19"/>
  <c r="AE237"/>
  <c r="AB242" i="4"/>
  <c r="AC232" i="8"/>
  <c r="AC244" i="9"/>
  <c r="AE243" i="41" l="1"/>
  <c r="Y243"/>
  <c r="AD259" i="32"/>
  <c r="X259"/>
  <c r="Y259" s="1"/>
  <c r="Z259" s="1"/>
  <c r="AA259" s="1"/>
  <c r="Z264" i="30"/>
  <c r="AA264" s="1"/>
  <c r="AB265" s="1"/>
  <c r="AD281" i="24"/>
  <c r="X281"/>
  <c r="Y281" s="1"/>
  <c r="Z281" s="1"/>
  <c r="AA281" s="1"/>
  <c r="Y279" i="25"/>
  <c r="Z279" s="1"/>
  <c r="AA279" s="1"/>
  <c r="AD252" i="23"/>
  <c r="X252"/>
  <c r="Z237" i="19"/>
  <c r="AA237" s="1"/>
  <c r="AB237" s="1"/>
  <c r="AB233" i="18"/>
  <c r="AD242" i="4"/>
  <c r="X242"/>
  <c r="Y244" i="9"/>
  <c r="Z244" s="1"/>
  <c r="AA244" s="1"/>
  <c r="AB244" s="1"/>
  <c r="Y232" i="8"/>
  <c r="Z232" s="1"/>
  <c r="AA232" s="1"/>
  <c r="AE232"/>
  <c r="AE244" i="9"/>
  <c r="Z243" i="41" l="1"/>
  <c r="AA243" s="1"/>
  <c r="AB243" s="1"/>
  <c r="AB260" i="32"/>
  <c r="X265" i="30"/>
  <c r="Y265" s="1"/>
  <c r="AD265"/>
  <c r="AB282" i="24"/>
  <c r="AB280" i="25"/>
  <c r="Y252" i="23"/>
  <c r="Z252" s="1"/>
  <c r="AA252" s="1"/>
  <c r="AC238" i="19"/>
  <c r="Y238" s="1"/>
  <c r="Z238" s="1"/>
  <c r="AA238" s="1"/>
  <c r="AB238" s="1"/>
  <c r="X233" i="18"/>
  <c r="Y233" s="1"/>
  <c r="Z233" s="1"/>
  <c r="AA233" s="1"/>
  <c r="AD233"/>
  <c r="Y242" i="4"/>
  <c r="Z242" s="1"/>
  <c r="AA242" s="1"/>
  <c r="AB232" i="8"/>
  <c r="AC233" s="1"/>
  <c r="AC245" i="9"/>
  <c r="AC244" i="41" l="1"/>
  <c r="AD260" i="32"/>
  <c r="X260"/>
  <c r="Z265" i="30"/>
  <c r="AA265" s="1"/>
  <c r="AB266" s="1"/>
  <c r="AD282" i="24"/>
  <c r="X282"/>
  <c r="AD280" i="25"/>
  <c r="X280"/>
  <c r="Y280" s="1"/>
  <c r="Z280" s="1"/>
  <c r="AA280" s="1"/>
  <c r="AB253" i="23"/>
  <c r="AE238" i="19"/>
  <c r="AC239"/>
  <c r="AB243" i="4"/>
  <c r="Y245" i="9"/>
  <c r="Z245" s="1"/>
  <c r="AA245" s="1"/>
  <c r="AB245" s="1"/>
  <c r="Y233" i="8"/>
  <c r="Z233" s="1"/>
  <c r="AA233" s="1"/>
  <c r="AE233"/>
  <c r="AE245" i="9"/>
  <c r="AE244" i="41" l="1"/>
  <c r="Y244"/>
  <c r="Z244" s="1"/>
  <c r="AA244" s="1"/>
  <c r="AB244" s="1"/>
  <c r="Y260" i="32"/>
  <c r="Z260" s="1"/>
  <c r="AA260" s="1"/>
  <c r="X266" i="30"/>
  <c r="Y266" s="1"/>
  <c r="AD266"/>
  <c r="Y282" i="24"/>
  <c r="Z282" s="1"/>
  <c r="AA282" s="1"/>
  <c r="AB281" i="25"/>
  <c r="AD253" i="23"/>
  <c r="X253"/>
  <c r="Y253" s="1"/>
  <c r="Z253" s="1"/>
  <c r="AA253" s="1"/>
  <c r="Y239" i="19"/>
  <c r="Z239" s="1"/>
  <c r="AA239" s="1"/>
  <c r="AB239" s="1"/>
  <c r="AE239"/>
  <c r="AB234" i="18"/>
  <c r="AD243" i="4"/>
  <c r="X243"/>
  <c r="Y243" s="1"/>
  <c r="Z243" s="1"/>
  <c r="AA243" s="1"/>
  <c r="AB233" i="8"/>
  <c r="AC234" s="1"/>
  <c r="AC245" i="41" l="1"/>
  <c r="AB261" i="32"/>
  <c r="Z266" i="30"/>
  <c r="AA266" s="1"/>
  <c r="AB283" i="24"/>
  <c r="AD281" i="25"/>
  <c r="X281"/>
  <c r="AB254" i="23"/>
  <c r="AC240" i="19"/>
  <c r="X234" i="18"/>
  <c r="Y234" s="1"/>
  <c r="Z234" s="1"/>
  <c r="AA234" s="1"/>
  <c r="AD234"/>
  <c r="AB244" i="4"/>
  <c r="Y234" i="8"/>
  <c r="Z234" s="1"/>
  <c r="AA234" s="1"/>
  <c r="AE234"/>
  <c r="AC246" i="9"/>
  <c r="AE245" i="41" l="1"/>
  <c r="Y245"/>
  <c r="Z245" s="1"/>
  <c r="AA245" s="1"/>
  <c r="AB245" s="1"/>
  <c r="AD261" i="32"/>
  <c r="X261"/>
  <c r="Y261" s="1"/>
  <c r="Z261" s="1"/>
  <c r="AA261" s="1"/>
  <c r="AB267" i="30"/>
  <c r="X267" s="1"/>
  <c r="Y267" s="1"/>
  <c r="AD283" i="24"/>
  <c r="X283"/>
  <c r="Y283" s="1"/>
  <c r="Z283" s="1"/>
  <c r="AA283" s="1"/>
  <c r="Y281" i="25"/>
  <c r="Z281" s="1"/>
  <c r="AA281" s="1"/>
  <c r="AD254" i="23"/>
  <c r="X254"/>
  <c r="Y240" i="19"/>
  <c r="AE240"/>
  <c r="AB235" i="18"/>
  <c r="X244" i="4"/>
  <c r="Y244" s="1"/>
  <c r="Z244" s="1"/>
  <c r="AA244" s="1"/>
  <c r="AD244"/>
  <c r="Y246" i="9"/>
  <c r="Z246" s="1"/>
  <c r="AA246" s="1"/>
  <c r="AB246" s="1"/>
  <c r="AB234" i="8"/>
  <c r="AC235" s="1"/>
  <c r="AE246" i="9"/>
  <c r="AG246" s="1"/>
  <c r="AC246" i="41" l="1"/>
  <c r="AB262" i="32"/>
  <c r="AD267" i="30"/>
  <c r="Z267"/>
  <c r="AA267" s="1"/>
  <c r="AB284" i="24"/>
  <c r="AB282" i="25"/>
  <c r="Y254" i="23"/>
  <c r="Z254" s="1"/>
  <c r="AA254" s="1"/>
  <c r="Z240" i="19"/>
  <c r="AA240" s="1"/>
  <c r="AB240" s="1"/>
  <c r="X235" i="18"/>
  <c r="Y235" s="1"/>
  <c r="Z235" s="1"/>
  <c r="AA235" s="1"/>
  <c r="AD235"/>
  <c r="AB245" i="4"/>
  <c r="X245" s="1"/>
  <c r="Y245" s="1"/>
  <c r="Z245" s="1"/>
  <c r="AA245" s="1"/>
  <c r="Y235" i="8"/>
  <c r="Z235" s="1"/>
  <c r="AA235" s="1"/>
  <c r="AE235"/>
  <c r="AC247" i="9"/>
  <c r="AE246" i="41" l="1"/>
  <c r="AG246" s="1"/>
  <c r="Y246"/>
  <c r="Z246" s="1"/>
  <c r="AA246" s="1"/>
  <c r="AB246" s="1"/>
  <c r="AD262" i="32"/>
  <c r="X262"/>
  <c r="AB268" i="30"/>
  <c r="X268" s="1"/>
  <c r="Y268" s="1"/>
  <c r="AD284" i="24"/>
  <c r="X284"/>
  <c r="AD282" i="25"/>
  <c r="X282"/>
  <c r="Y282" s="1"/>
  <c r="Z282" s="1"/>
  <c r="AA282" s="1"/>
  <c r="AB255" i="23"/>
  <c r="AC241" i="19"/>
  <c r="Y241" s="1"/>
  <c r="Z241" s="1"/>
  <c r="AA241" s="1"/>
  <c r="AB241" s="1"/>
  <c r="AD245" i="4"/>
  <c r="AB246"/>
  <c r="X246" s="1"/>
  <c r="Y246" s="1"/>
  <c r="Y247" i="9"/>
  <c r="Z247" s="1"/>
  <c r="AA247" s="1"/>
  <c r="AB247" s="1"/>
  <c r="AB235" i="8"/>
  <c r="AC236" s="1"/>
  <c r="AE247" i="9"/>
  <c r="AC247" i="41" l="1"/>
  <c r="Y262" i="32"/>
  <c r="Z262" s="1"/>
  <c r="AA262" s="1"/>
  <c r="AD268" i="30"/>
  <c r="Z268"/>
  <c r="AA268" s="1"/>
  <c r="Y284" i="24"/>
  <c r="Z284" s="1"/>
  <c r="AA284" s="1"/>
  <c r="AB283" i="25"/>
  <c r="AD255" i="23"/>
  <c r="X255"/>
  <c r="Y255" s="1"/>
  <c r="Z255" s="1"/>
  <c r="AA255" s="1"/>
  <c r="AE241" i="19"/>
  <c r="AC242"/>
  <c r="AB236" i="18"/>
  <c r="AD246" i="4"/>
  <c r="AF246" s="1"/>
  <c r="Z246"/>
  <c r="AA246" s="1"/>
  <c r="Y236" i="8"/>
  <c r="Z236" s="1"/>
  <c r="AA236" s="1"/>
  <c r="AE236"/>
  <c r="AE247" i="41" l="1"/>
  <c r="Y247"/>
  <c r="Z247" s="1"/>
  <c r="AA247" s="1"/>
  <c r="AB247" s="1"/>
  <c r="AB263" i="32"/>
  <c r="AB269" i="30"/>
  <c r="X269" s="1"/>
  <c r="Y269" s="1"/>
  <c r="AB285" i="24"/>
  <c r="AD283" i="25"/>
  <c r="X283"/>
  <c r="AB256" i="23"/>
  <c r="Y242" i="19"/>
  <c r="Z242" s="1"/>
  <c r="AA242" s="1"/>
  <c r="AB242" s="1"/>
  <c r="X236" i="18"/>
  <c r="Y236" s="1"/>
  <c r="Z236" s="1"/>
  <c r="AA236" s="1"/>
  <c r="AE242" i="19"/>
  <c r="AD236" i="18"/>
  <c r="AB247" i="4"/>
  <c r="AB236" i="8"/>
  <c r="AC237" s="1"/>
  <c r="AC248" i="9"/>
  <c r="AC248" i="41" l="1"/>
  <c r="AD263" i="32"/>
  <c r="X263"/>
  <c r="Y263" s="1"/>
  <c r="Z263" s="1"/>
  <c r="AA263" s="1"/>
  <c r="AD269" i="30"/>
  <c r="Z269"/>
  <c r="AA269" s="1"/>
  <c r="AD285" i="24"/>
  <c r="X285"/>
  <c r="Y285" s="1"/>
  <c r="Z285" s="1"/>
  <c r="AA285" s="1"/>
  <c r="Y283" i="25"/>
  <c r="Z283" s="1"/>
  <c r="AA283" s="1"/>
  <c r="AD256" i="23"/>
  <c r="X256"/>
  <c r="AC243" i="19"/>
  <c r="AB237" i="18"/>
  <c r="AD247" i="4"/>
  <c r="X247"/>
  <c r="Y247" s="1"/>
  <c r="Z247" s="1"/>
  <c r="AA247" s="1"/>
  <c r="Y248" i="9"/>
  <c r="Z248" s="1"/>
  <c r="AA248" s="1"/>
  <c r="AB248" s="1"/>
  <c r="Y237" i="8"/>
  <c r="Z237" s="1"/>
  <c r="AA237" s="1"/>
  <c r="AE237"/>
  <c r="AE248" i="9"/>
  <c r="AE248" i="41" l="1"/>
  <c r="Y248"/>
  <c r="AB264" i="32"/>
  <c r="AB270" i="30"/>
  <c r="X270" s="1"/>
  <c r="Y270" s="1"/>
  <c r="AB286" i="24"/>
  <c r="AB284" i="25"/>
  <c r="Y256" i="23"/>
  <c r="Z256" s="1"/>
  <c r="AA256" s="1"/>
  <c r="Y243" i="19"/>
  <c r="Z243" s="1"/>
  <c r="AA243" s="1"/>
  <c r="AB243" s="1"/>
  <c r="X237" i="18"/>
  <c r="Y237" s="1"/>
  <c r="Z237" s="1"/>
  <c r="AA237" s="1"/>
  <c r="AE243" i="19"/>
  <c r="AD237" i="18"/>
  <c r="AB248" i="4"/>
  <c r="AB237" i="8"/>
  <c r="AC238" s="1"/>
  <c r="AC249" i="9"/>
  <c r="Z248" i="41" l="1"/>
  <c r="AA248" s="1"/>
  <c r="AB248" s="1"/>
  <c r="AD264" i="32"/>
  <c r="X264"/>
  <c r="AD270" i="30"/>
  <c r="Z270"/>
  <c r="AA270" s="1"/>
  <c r="AD286" i="24"/>
  <c r="X286"/>
  <c r="AD284" i="25"/>
  <c r="X284"/>
  <c r="AB257" i="23"/>
  <c r="AC244" i="19"/>
  <c r="X248" i="4"/>
  <c r="Y248" s="1"/>
  <c r="Z248" s="1"/>
  <c r="AA248" s="1"/>
  <c r="AD248"/>
  <c r="Y249" i="9"/>
  <c r="Z249" s="1"/>
  <c r="AA249" s="1"/>
  <c r="AB249" s="1"/>
  <c r="Y238" i="8"/>
  <c r="Z238" s="1"/>
  <c r="AA238" s="1"/>
  <c r="AE238"/>
  <c r="AE249" i="9"/>
  <c r="AC249" i="41" l="1"/>
  <c r="Y264" i="32"/>
  <c r="Z264" s="1"/>
  <c r="AA264" s="1"/>
  <c r="AB271" i="30"/>
  <c r="X271" s="1"/>
  <c r="Y271" s="1"/>
  <c r="Y286" i="24"/>
  <c r="Z286" s="1"/>
  <c r="AA286" s="1"/>
  <c r="Y284" i="25"/>
  <c r="Z284" s="1"/>
  <c r="AA284" s="1"/>
  <c r="AD257" i="23"/>
  <c r="X257"/>
  <c r="Y257" s="1"/>
  <c r="Z257" s="1"/>
  <c r="AA257" s="1"/>
  <c r="Y244" i="19"/>
  <c r="Z244" s="1"/>
  <c r="AA244" s="1"/>
  <c r="AB244" s="1"/>
  <c r="AE244"/>
  <c r="AB238" i="18"/>
  <c r="AB249" i="4"/>
  <c r="X249" s="1"/>
  <c r="Y249" s="1"/>
  <c r="Z249" s="1"/>
  <c r="AA249" s="1"/>
  <c r="AB238" i="8"/>
  <c r="AC239" s="1"/>
  <c r="AE249" i="41" l="1"/>
  <c r="Y249"/>
  <c r="Z249" s="1"/>
  <c r="AA249" s="1"/>
  <c r="AB249" s="1"/>
  <c r="AB265" i="32"/>
  <c r="AD271" i="30"/>
  <c r="Z271"/>
  <c r="AA271" s="1"/>
  <c r="AB272" s="1"/>
  <c r="AB287" i="24"/>
  <c r="AB285" i="25"/>
  <c r="AB258" i="23"/>
  <c r="AC245" i="19"/>
  <c r="X238" i="18"/>
  <c r="Y238" s="1"/>
  <c r="Z238" s="1"/>
  <c r="AA238" s="1"/>
  <c r="AD238"/>
  <c r="AD249" i="4"/>
  <c r="AB250"/>
  <c r="Y239" i="8"/>
  <c r="Z239" s="1"/>
  <c r="AE239"/>
  <c r="AC250" i="9"/>
  <c r="AC250" i="41" l="1"/>
  <c r="AD265" i="32"/>
  <c r="X265"/>
  <c r="Y265" s="1"/>
  <c r="Z265" s="1"/>
  <c r="AA265" s="1"/>
  <c r="X272" i="30"/>
  <c r="Y272" s="1"/>
  <c r="AD272"/>
  <c r="AD287" i="24"/>
  <c r="X287"/>
  <c r="Y287" s="1"/>
  <c r="Z287" s="1"/>
  <c r="AA287" s="1"/>
  <c r="AD285" i="25"/>
  <c r="X285"/>
  <c r="AD258" i="23"/>
  <c r="X258"/>
  <c r="Y245" i="19"/>
  <c r="Z245" s="1"/>
  <c r="AA245" s="1"/>
  <c r="AB245" s="1"/>
  <c r="AE245"/>
  <c r="AD250" i="4"/>
  <c r="X250"/>
  <c r="Y250" s="1"/>
  <c r="Z250" s="1"/>
  <c r="AA250" s="1"/>
  <c r="Y250" i="9"/>
  <c r="Z250" s="1"/>
  <c r="AA250" s="1"/>
  <c r="AB250" s="1"/>
  <c r="AA239" i="8"/>
  <c r="AB239" s="1"/>
  <c r="AE250" i="9"/>
  <c r="AE250" i="41" l="1"/>
  <c r="Y250"/>
  <c r="AB266" i="32"/>
  <c r="Z272" i="30"/>
  <c r="AA272" s="1"/>
  <c r="AB273" s="1"/>
  <c r="AB288" i="24"/>
  <c r="Y285" i="25"/>
  <c r="Z285" s="1"/>
  <c r="AA285" s="1"/>
  <c r="Y258" i="23"/>
  <c r="Z258" s="1"/>
  <c r="AA258" s="1"/>
  <c r="AC246" i="19"/>
  <c r="AB239" i="18"/>
  <c r="AB251" i="4"/>
  <c r="AC240" i="8"/>
  <c r="AC251" i="9"/>
  <c r="Z250" i="41" l="1"/>
  <c r="AA250" s="1"/>
  <c r="AB250" s="1"/>
  <c r="AD266" i="32"/>
  <c r="X266"/>
  <c r="X273" i="30"/>
  <c r="Y273" s="1"/>
  <c r="AD273"/>
  <c r="AD288" i="24"/>
  <c r="X288"/>
  <c r="Y288" s="1"/>
  <c r="Z288" s="1"/>
  <c r="AA288" s="1"/>
  <c r="AB286" i="25"/>
  <c r="AB259" i="23"/>
  <c r="Y246" i="19"/>
  <c r="Z246" s="1"/>
  <c r="AA246" s="1"/>
  <c r="AB246" s="1"/>
  <c r="X239" i="18"/>
  <c r="Y239" s="1"/>
  <c r="Z239" s="1"/>
  <c r="AA239" s="1"/>
  <c r="AE246" i="19"/>
  <c r="AG246" s="1"/>
  <c r="AG307" s="1"/>
  <c r="AD239" i="18"/>
  <c r="AD251" i="4"/>
  <c r="X251"/>
  <c r="Y251" s="1"/>
  <c r="Z251" s="1"/>
  <c r="AA251" s="1"/>
  <c r="Y251" i="9"/>
  <c r="Z251" s="1"/>
  <c r="AA251" s="1"/>
  <c r="AB251" s="1"/>
  <c r="Y240" i="8"/>
  <c r="Z240" s="1"/>
  <c r="AA240" s="1"/>
  <c r="AE240"/>
  <c r="AE251" i="9"/>
  <c r="AC251" i="41" l="1"/>
  <c r="Y266" i="32"/>
  <c r="Z266" s="1"/>
  <c r="AA266" s="1"/>
  <c r="Z273" i="30"/>
  <c r="AA273" s="1"/>
  <c r="AB289" i="24"/>
  <c r="AD286" i="25"/>
  <c r="X286"/>
  <c r="AD259" i="23"/>
  <c r="X259"/>
  <c r="Y259" s="1"/>
  <c r="Z259" s="1"/>
  <c r="AA259" s="1"/>
  <c r="AC247" i="19"/>
  <c r="AB252" i="4"/>
  <c r="AB240" i="8"/>
  <c r="AC241" s="1"/>
  <c r="AE251" i="41" l="1"/>
  <c r="Y251"/>
  <c r="Z251" s="1"/>
  <c r="AA251" s="1"/>
  <c r="AB251" s="1"/>
  <c r="AB267" i="32"/>
  <c r="AB274" i="30"/>
  <c r="X274" s="1"/>
  <c r="Y274" s="1"/>
  <c r="AD289" i="24"/>
  <c r="X289"/>
  <c r="Y289" s="1"/>
  <c r="Z289" s="1"/>
  <c r="AA289" s="1"/>
  <c r="Y286" i="25"/>
  <c r="Z286" s="1"/>
  <c r="AA286" s="1"/>
  <c r="AB260" i="23"/>
  <c r="AB240" i="18"/>
  <c r="AD252" i="4"/>
  <c r="X252"/>
  <c r="Y252" s="1"/>
  <c r="Z252" s="1"/>
  <c r="AA252" s="1"/>
  <c r="Y241" i="8"/>
  <c r="Z241" s="1"/>
  <c r="AA241" s="1"/>
  <c r="AB241" s="1"/>
  <c r="AC242" s="1"/>
  <c r="AE241"/>
  <c r="AC252" i="9"/>
  <c r="AC252" i="41" l="1"/>
  <c r="AD267" i="32"/>
  <c r="X267"/>
  <c r="Y267" s="1"/>
  <c r="Z267" s="1"/>
  <c r="AA267" s="1"/>
  <c r="AD274" i="30"/>
  <c r="Z274"/>
  <c r="AA274" s="1"/>
  <c r="AB275" s="1"/>
  <c r="AB290" i="24"/>
  <c r="AB287" i="25"/>
  <c r="AD260" i="23"/>
  <c r="X260"/>
  <c r="Y247" i="19"/>
  <c r="X240" i="18"/>
  <c r="Y240" s="1"/>
  <c r="Z240" s="1"/>
  <c r="AA240" s="1"/>
  <c r="AE247" i="19"/>
  <c r="AD240" i="18"/>
  <c r="AB253" i="4"/>
  <c r="Y252" i="9"/>
  <c r="Z252" s="1"/>
  <c r="AA252" s="1"/>
  <c r="AB252" s="1"/>
  <c r="Y242" i="8"/>
  <c r="Z242" s="1"/>
  <c r="AA242" s="1"/>
  <c r="AE242"/>
  <c r="AE252" i="9"/>
  <c r="AE252" i="41" l="1"/>
  <c r="Y252"/>
  <c r="AB268" i="32"/>
  <c r="X275" i="30"/>
  <c r="Y275" s="1"/>
  <c r="AD275"/>
  <c r="AD290" i="24"/>
  <c r="X290"/>
  <c r="AD287" i="25"/>
  <c r="X287"/>
  <c r="Y260" i="23"/>
  <c r="Z260" s="1"/>
  <c r="AA260" s="1"/>
  <c r="Z247" i="19"/>
  <c r="AA247" s="1"/>
  <c r="AB247" s="1"/>
  <c r="AB241" i="18"/>
  <c r="X253" i="4"/>
  <c r="Y253" s="1"/>
  <c r="Z253" s="1"/>
  <c r="AA253" s="1"/>
  <c r="AB254" s="1"/>
  <c r="AD253"/>
  <c r="AB242" i="8"/>
  <c r="AC243" s="1"/>
  <c r="AC253" i="9"/>
  <c r="Z252" i="41" l="1"/>
  <c r="AA252" s="1"/>
  <c r="AB252" s="1"/>
  <c r="AD268" i="32"/>
  <c r="X268"/>
  <c r="Z275" i="30"/>
  <c r="AA275" s="1"/>
  <c r="Y290" i="24"/>
  <c r="Z290" s="1"/>
  <c r="AA290" s="1"/>
  <c r="Y287" i="25"/>
  <c r="Z287" s="1"/>
  <c r="AA287" s="1"/>
  <c r="AB261" i="23"/>
  <c r="AC248" i="19"/>
  <c r="AE248" s="1"/>
  <c r="X241" i="18"/>
  <c r="Y241" s="1"/>
  <c r="Z241" s="1"/>
  <c r="AA241" s="1"/>
  <c r="AD241"/>
  <c r="AD254" i="4"/>
  <c r="X254"/>
  <c r="Y254" s="1"/>
  <c r="Z254" s="1"/>
  <c r="AA254" s="1"/>
  <c r="Y253" i="9"/>
  <c r="Z253" s="1"/>
  <c r="AA253" s="1"/>
  <c r="AB253" s="1"/>
  <c r="Y243" i="8"/>
  <c r="Z243" s="1"/>
  <c r="AA243" s="1"/>
  <c r="AE243"/>
  <c r="AE253" i="9"/>
  <c r="AC253" i="41" l="1"/>
  <c r="Y268" i="32"/>
  <c r="Z268" s="1"/>
  <c r="AA268" s="1"/>
  <c r="AB276" i="30"/>
  <c r="X276" s="1"/>
  <c r="Y276" s="1"/>
  <c r="AB291" i="24"/>
  <c r="AB288" i="25"/>
  <c r="AD261" i="23"/>
  <c r="X261"/>
  <c r="Y261" s="1"/>
  <c r="Z261" s="1"/>
  <c r="AA261" s="1"/>
  <c r="Y248" i="19"/>
  <c r="Z248" s="1"/>
  <c r="AA248" s="1"/>
  <c r="AB248" s="1"/>
  <c r="AB242" i="18"/>
  <c r="AB255" i="4"/>
  <c r="AB243" i="8"/>
  <c r="AC244" s="1"/>
  <c r="AE253" i="41" l="1"/>
  <c r="Y253"/>
  <c r="Z253" s="1"/>
  <c r="AA253" s="1"/>
  <c r="AB253" s="1"/>
  <c r="AB269" i="32"/>
  <c r="AD276" i="30"/>
  <c r="Z276"/>
  <c r="AA276" s="1"/>
  <c r="AD291" i="24"/>
  <c r="X291"/>
  <c r="Y291" s="1"/>
  <c r="Z291" s="1"/>
  <c r="AA291" s="1"/>
  <c r="AD288" i="25"/>
  <c r="X288"/>
  <c r="Y288" s="1"/>
  <c r="Z288" s="1"/>
  <c r="AA288" s="1"/>
  <c r="AB262" i="23"/>
  <c r="AC249" i="19"/>
  <c r="Y249" s="1"/>
  <c r="Z249" s="1"/>
  <c r="AA249" s="1"/>
  <c r="AB249" s="1"/>
  <c r="X242" i="18"/>
  <c r="Y242" s="1"/>
  <c r="Z242" s="1"/>
  <c r="AA242" s="1"/>
  <c r="AD242"/>
  <c r="AD255" i="4"/>
  <c r="X255"/>
  <c r="Y255" s="1"/>
  <c r="Z255" s="1"/>
  <c r="AA255" s="1"/>
  <c r="Y244" i="8"/>
  <c r="Z244" s="1"/>
  <c r="AA244" s="1"/>
  <c r="AE244"/>
  <c r="AC254" i="9"/>
  <c r="AC254" i="41" l="1"/>
  <c r="AD269" i="32"/>
  <c r="X269"/>
  <c r="Y269" s="1"/>
  <c r="Z269" s="1"/>
  <c r="AA269" s="1"/>
  <c r="AB277" i="30"/>
  <c r="X277" s="1"/>
  <c r="Y277" s="1"/>
  <c r="AB292" i="24"/>
  <c r="AB289" i="25"/>
  <c r="AD262" i="23"/>
  <c r="X262"/>
  <c r="AE249" i="19"/>
  <c r="AC250"/>
  <c r="AB256" i="4"/>
  <c r="Y254" i="9"/>
  <c r="Z254" s="1"/>
  <c r="AA254" s="1"/>
  <c r="AB254" s="1"/>
  <c r="AB244" i="8"/>
  <c r="AC245" s="1"/>
  <c r="AE254" i="9"/>
  <c r="AE254" i="41" l="1"/>
  <c r="Y254"/>
  <c r="AB270" i="32"/>
  <c r="AD277" i="30"/>
  <c r="Z277"/>
  <c r="AA277" s="1"/>
  <c r="AD292" i="24"/>
  <c r="X292"/>
  <c r="Y292" s="1"/>
  <c r="Z292" s="1"/>
  <c r="AA292" s="1"/>
  <c r="AD289" i="25"/>
  <c r="X289"/>
  <c r="Y262" i="23"/>
  <c r="Z262" s="1"/>
  <c r="AA262" s="1"/>
  <c r="AB243" i="18"/>
  <c r="AD256" i="4"/>
  <c r="X256"/>
  <c r="Y245" i="8"/>
  <c r="Z245" s="1"/>
  <c r="AA245" s="1"/>
  <c r="AE245"/>
  <c r="AC255" i="9"/>
  <c r="Z254" i="41" l="1"/>
  <c r="AA254" s="1"/>
  <c r="AB254" s="1"/>
  <c r="AD270" i="32"/>
  <c r="X270"/>
  <c r="AB278" i="30"/>
  <c r="X278" s="1"/>
  <c r="Y278" s="1"/>
  <c r="AB293" i="24"/>
  <c r="Y289" i="25"/>
  <c r="Z289" s="1"/>
  <c r="AA289" s="1"/>
  <c r="AB263" i="23"/>
  <c r="Y250" i="19"/>
  <c r="X243" i="18"/>
  <c r="Y243" s="1"/>
  <c r="Z243" s="1"/>
  <c r="AA243" s="1"/>
  <c r="AE250" i="19"/>
  <c r="AD243" i="18"/>
  <c r="Y256" i="4"/>
  <c r="Z256" s="1"/>
  <c r="AA256" s="1"/>
  <c r="Y255" i="9"/>
  <c r="Z255" s="1"/>
  <c r="AA255" s="1"/>
  <c r="AB255" s="1"/>
  <c r="AB245" i="8"/>
  <c r="AC246" s="1"/>
  <c r="AE255" i="9"/>
  <c r="AC255" i="41" l="1"/>
  <c r="Y270" i="32"/>
  <c r="Z270" s="1"/>
  <c r="AA270" s="1"/>
  <c r="AD278" i="30"/>
  <c r="Z278"/>
  <c r="AA278" s="1"/>
  <c r="AD293" i="24"/>
  <c r="X293"/>
  <c r="Y293" s="1"/>
  <c r="Z293" s="1"/>
  <c r="AA293" s="1"/>
  <c r="AB290" i="25"/>
  <c r="AD263" i="23"/>
  <c r="X263"/>
  <c r="Y263" s="1"/>
  <c r="Z263" s="1"/>
  <c r="AA263" s="1"/>
  <c r="Z250" i="19"/>
  <c r="AA250" s="1"/>
  <c r="AB250" s="1"/>
  <c r="AB257" i="4"/>
  <c r="Y246" i="8"/>
  <c r="Z246" s="1"/>
  <c r="AA246" s="1"/>
  <c r="AE246"/>
  <c r="AG246" s="1"/>
  <c r="AE255" i="41" l="1"/>
  <c r="Y255"/>
  <c r="Z255" s="1"/>
  <c r="AA255" s="1"/>
  <c r="AB255" s="1"/>
  <c r="AB271" i="32"/>
  <c r="AB279" i="30"/>
  <c r="X279" s="1"/>
  <c r="Y279" s="1"/>
  <c r="AB294" i="24"/>
  <c r="AD290" i="25"/>
  <c r="X290"/>
  <c r="Y290" s="1"/>
  <c r="Z290" s="1"/>
  <c r="AA290" s="1"/>
  <c r="AB264" i="23"/>
  <c r="AC251" i="19"/>
  <c r="AB244" i="18"/>
  <c r="AD257" i="4"/>
  <c r="X257"/>
  <c r="Y257" s="1"/>
  <c r="Z257" s="1"/>
  <c r="AA257" s="1"/>
  <c r="AB246" i="8"/>
  <c r="AC247" s="1"/>
  <c r="AC256" i="9"/>
  <c r="AC256" i="41" l="1"/>
  <c r="AD271" i="32"/>
  <c r="X271"/>
  <c r="Y271" s="1"/>
  <c r="Z271" s="1"/>
  <c r="AA271" s="1"/>
  <c r="AD279" i="30"/>
  <c r="Z279"/>
  <c r="AA279" s="1"/>
  <c r="AD294" i="24"/>
  <c r="X294"/>
  <c r="AB291" i="25"/>
  <c r="AD264" i="23"/>
  <c r="X264"/>
  <c r="Y264" s="1"/>
  <c r="Z264" s="1"/>
  <c r="AA264" s="1"/>
  <c r="Y251" i="19"/>
  <c r="X244" i="18"/>
  <c r="Y244" s="1"/>
  <c r="Z244" s="1"/>
  <c r="AA244" s="1"/>
  <c r="AE251" i="19"/>
  <c r="AD244" i="18"/>
  <c r="AB258" i="4"/>
  <c r="Y256" i="9"/>
  <c r="Z256" s="1"/>
  <c r="AA256" s="1"/>
  <c r="AB256" s="1"/>
  <c r="Y247" i="8"/>
  <c r="Z247" s="1"/>
  <c r="AA247" s="1"/>
  <c r="AE247"/>
  <c r="AE256" i="9"/>
  <c r="AE256" i="41" l="1"/>
  <c r="Y256"/>
  <c r="AB272" i="32"/>
  <c r="AB280" i="30"/>
  <c r="X280" s="1"/>
  <c r="Y280" s="1"/>
  <c r="Y294" i="24"/>
  <c r="Z294" s="1"/>
  <c r="AA294" s="1"/>
  <c r="AD291" i="25"/>
  <c r="X291"/>
  <c r="AB265" i="23"/>
  <c r="Z251" i="19"/>
  <c r="AA251" s="1"/>
  <c r="AB251" s="1"/>
  <c r="AD258" i="4"/>
  <c r="X258"/>
  <c r="AB247" i="8"/>
  <c r="AC248" s="1"/>
  <c r="AC257" i="9"/>
  <c r="Z256" i="41" l="1"/>
  <c r="AA256" s="1"/>
  <c r="AB256" s="1"/>
  <c r="AD272" i="32"/>
  <c r="X272"/>
  <c r="AD280" i="30"/>
  <c r="Z280"/>
  <c r="AA280" s="1"/>
  <c r="AB295" i="24"/>
  <c r="Y291" i="25"/>
  <c r="Z291" s="1"/>
  <c r="AA291" s="1"/>
  <c r="AD265" i="23"/>
  <c r="X265"/>
  <c r="AC252" i="19"/>
  <c r="AB245" i="18"/>
  <c r="Y258" i="4"/>
  <c r="Z258" s="1"/>
  <c r="AA258" s="1"/>
  <c r="Y257" i="9"/>
  <c r="Z257" s="1"/>
  <c r="AA257" s="1"/>
  <c r="AB257" s="1"/>
  <c r="Y248" i="8"/>
  <c r="Z248" s="1"/>
  <c r="AA248" s="1"/>
  <c r="AE248"/>
  <c r="AE257" i="9"/>
  <c r="AC257" i="41" l="1"/>
  <c r="Y272" i="32"/>
  <c r="Z272" s="1"/>
  <c r="AA272" s="1"/>
  <c r="AB281" i="30"/>
  <c r="X281" s="1"/>
  <c r="Y281" s="1"/>
  <c r="AD295" i="24"/>
  <c r="X295"/>
  <c r="Y295" s="1"/>
  <c r="Z295" s="1"/>
  <c r="AA295" s="1"/>
  <c r="AB292" i="25"/>
  <c r="Y265" i="23"/>
  <c r="Z265" s="1"/>
  <c r="AA265" s="1"/>
  <c r="Y252" i="19"/>
  <c r="X245" i="18"/>
  <c r="Y245" s="1"/>
  <c r="Z245" s="1"/>
  <c r="AA245" s="1"/>
  <c r="AE252" i="19"/>
  <c r="AD245" i="18"/>
  <c r="AB259" i="4"/>
  <c r="AB248" i="8"/>
  <c r="AC249" s="1"/>
  <c r="AE257" i="41" l="1"/>
  <c r="Y257"/>
  <c r="Z257" s="1"/>
  <c r="AA257" s="1"/>
  <c r="AB257" s="1"/>
  <c r="AB273" i="32"/>
  <c r="AD281" i="30"/>
  <c r="Z281"/>
  <c r="AA281" s="1"/>
  <c r="AB296" i="24"/>
  <c r="AD292" i="25"/>
  <c r="X292"/>
  <c r="AB266" i="23"/>
  <c r="Z252" i="19"/>
  <c r="AA252" s="1"/>
  <c r="AB252" s="1"/>
  <c r="AD259" i="4"/>
  <c r="X259"/>
  <c r="Y259" s="1"/>
  <c r="Z259" s="1"/>
  <c r="AA259" s="1"/>
  <c r="Y249" i="8"/>
  <c r="Z249" s="1"/>
  <c r="AA249" s="1"/>
  <c r="AE249"/>
  <c r="AC258" i="9"/>
  <c r="AC258" i="41" l="1"/>
  <c r="AD273" i="32"/>
  <c r="X273"/>
  <c r="Y273" s="1"/>
  <c r="Z273" s="1"/>
  <c r="AA273" s="1"/>
  <c r="AB282" i="30"/>
  <c r="X282" s="1"/>
  <c r="Y282" s="1"/>
  <c r="AD296" i="24"/>
  <c r="X296"/>
  <c r="Y296" s="1"/>
  <c r="Z296" s="1"/>
  <c r="AA296" s="1"/>
  <c r="Y292" i="25"/>
  <c r="Z292" s="1"/>
  <c r="AA292" s="1"/>
  <c r="AD266" i="23"/>
  <c r="X266"/>
  <c r="AC253" i="19"/>
  <c r="Y253" s="1"/>
  <c r="Z253" s="1"/>
  <c r="AA253" s="1"/>
  <c r="AB253" s="1"/>
  <c r="AB246" i="18"/>
  <c r="AB260" i="4"/>
  <c r="Y258" i="9"/>
  <c r="Z258" s="1"/>
  <c r="AA258" s="1"/>
  <c r="AB258" s="1"/>
  <c r="AB249" i="8"/>
  <c r="AC250" s="1"/>
  <c r="AE258" i="9"/>
  <c r="AE258" i="41" l="1"/>
  <c r="Y258"/>
  <c r="AB274" i="32"/>
  <c r="AD282" i="30"/>
  <c r="Z282"/>
  <c r="AA282" s="1"/>
  <c r="AB297" i="24"/>
  <c r="AB293" i="25"/>
  <c r="Y266" i="23"/>
  <c r="Z266" s="1"/>
  <c r="AA266" s="1"/>
  <c r="AE253" i="19"/>
  <c r="AC254"/>
  <c r="X246" i="18"/>
  <c r="Y246" s="1"/>
  <c r="Z246" s="1"/>
  <c r="AA246" s="1"/>
  <c r="AD246"/>
  <c r="AF246" s="1"/>
  <c r="AD260" i="4"/>
  <c r="X260"/>
  <c r="Y250" i="8"/>
  <c r="Z250" s="1"/>
  <c r="AA250" s="1"/>
  <c r="AE250"/>
  <c r="AC259" i="9"/>
  <c r="Z258" i="41" l="1"/>
  <c r="AA258" s="1"/>
  <c r="AB258" s="1"/>
  <c r="AD274" i="32"/>
  <c r="X274"/>
  <c r="AB283" i="30"/>
  <c r="X283" s="1"/>
  <c r="Y283" s="1"/>
  <c r="AD297" i="24"/>
  <c r="X297"/>
  <c r="AD293" i="25"/>
  <c r="X293"/>
  <c r="AB267" i="23"/>
  <c r="Y254" i="19"/>
  <c r="Z254" s="1"/>
  <c r="AA254" s="1"/>
  <c r="AB254" s="1"/>
  <c r="AE254"/>
  <c r="Y260" i="4"/>
  <c r="Z260" s="1"/>
  <c r="AA260" s="1"/>
  <c r="Y259" i="9"/>
  <c r="Z259" s="1"/>
  <c r="AA259" s="1"/>
  <c r="AB259" s="1"/>
  <c r="AB250" i="8"/>
  <c r="AC251" s="1"/>
  <c r="AE259" i="9"/>
  <c r="AC259" i="41" l="1"/>
  <c r="Y274" i="32"/>
  <c r="Z274" s="1"/>
  <c r="AA274" s="1"/>
  <c r="AD283" i="30"/>
  <c r="Z283"/>
  <c r="AA283" s="1"/>
  <c r="Y297" i="24"/>
  <c r="Z297" s="1"/>
  <c r="AA297" s="1"/>
  <c r="Y293" i="25"/>
  <c r="Z293" s="1"/>
  <c r="AA293" s="1"/>
  <c r="AD267" i="23"/>
  <c r="X267"/>
  <c r="AC255" i="19"/>
  <c r="AB247" i="18"/>
  <c r="AB261" i="4"/>
  <c r="Y251" i="8"/>
  <c r="Z251" s="1"/>
  <c r="AA251" s="1"/>
  <c r="AE251"/>
  <c r="AE259" i="41" l="1"/>
  <c r="Y259"/>
  <c r="Z259" s="1"/>
  <c r="AA259" s="1"/>
  <c r="AB259" s="1"/>
  <c r="AB275" i="32"/>
  <c r="AB284" i="30"/>
  <c r="AD284" s="1"/>
  <c r="AB298" i="24"/>
  <c r="AB294" i="25"/>
  <c r="Y267" i="23"/>
  <c r="Z267" s="1"/>
  <c r="AA267" s="1"/>
  <c r="Y255" i="19"/>
  <c r="Z255" s="1"/>
  <c r="AA255" s="1"/>
  <c r="AB255" s="1"/>
  <c r="X247" i="18"/>
  <c r="Y247" s="1"/>
  <c r="Z247" s="1"/>
  <c r="AA247" s="1"/>
  <c r="AE255" i="19"/>
  <c r="AD247" i="18"/>
  <c r="AD261" i="4"/>
  <c r="X261"/>
  <c r="Y261" s="1"/>
  <c r="Z261" s="1"/>
  <c r="AA261" s="1"/>
  <c r="AB251" i="8"/>
  <c r="AC252" s="1"/>
  <c r="AC260" i="9"/>
  <c r="AC260" i="41" l="1"/>
  <c r="AD275" i="32"/>
  <c r="X275"/>
  <c r="Y275" s="1"/>
  <c r="Z275" s="1"/>
  <c r="AA275" s="1"/>
  <c r="X284" i="30"/>
  <c r="Y284" s="1"/>
  <c r="Z284" s="1"/>
  <c r="AA284" s="1"/>
  <c r="AD298" i="24"/>
  <c r="X298"/>
  <c r="AD294" i="25"/>
  <c r="X294"/>
  <c r="Y294" s="1"/>
  <c r="Z294" s="1"/>
  <c r="AA294" s="1"/>
  <c r="AB268" i="23"/>
  <c r="AC256" i="19"/>
  <c r="AB262" i="4"/>
  <c r="Y260" i="9"/>
  <c r="Z260" s="1"/>
  <c r="AA260" s="1"/>
  <c r="AB260" s="1"/>
  <c r="Y252" i="8"/>
  <c r="Z252" s="1"/>
  <c r="AA252" s="1"/>
  <c r="AE252"/>
  <c r="AE260" i="9"/>
  <c r="AE260" i="41" l="1"/>
  <c r="Y260"/>
  <c r="AB276" i="32"/>
  <c r="AB285" i="30"/>
  <c r="X285" s="1"/>
  <c r="Y285" s="1"/>
  <c r="Y298" i="24"/>
  <c r="Z298" s="1"/>
  <c r="AA298" s="1"/>
  <c r="AB295" i="25"/>
  <c r="AD268" i="23"/>
  <c r="X268"/>
  <c r="Y256" i="19"/>
  <c r="Z256" s="1"/>
  <c r="AA256" s="1"/>
  <c r="AB256" s="1"/>
  <c r="AE256"/>
  <c r="AB248" i="18"/>
  <c r="AD262" i="4"/>
  <c r="X262"/>
  <c r="AB252" i="8"/>
  <c r="AC253" s="1"/>
  <c r="AC261" i="9"/>
  <c r="Z260" i="41" l="1"/>
  <c r="AA260" s="1"/>
  <c r="AB260" s="1"/>
  <c r="AD276" i="32"/>
  <c r="X276"/>
  <c r="AD285" i="30"/>
  <c r="Z285"/>
  <c r="AA285" s="1"/>
  <c r="AB299" i="24"/>
  <c r="AD295" i="25"/>
  <c r="X295"/>
  <c r="Y268" i="23"/>
  <c r="Z268" s="1"/>
  <c r="AA268" s="1"/>
  <c r="AC257" i="19"/>
  <c r="X248" i="18"/>
  <c r="Y248" s="1"/>
  <c r="Z248" s="1"/>
  <c r="AA248" s="1"/>
  <c r="AD248"/>
  <c r="Y262" i="4"/>
  <c r="Z262" s="1"/>
  <c r="AA262" s="1"/>
  <c r="Y261" i="9"/>
  <c r="Z261" s="1"/>
  <c r="AA261" s="1"/>
  <c r="AB261" s="1"/>
  <c r="Y253" i="8"/>
  <c r="Z253" s="1"/>
  <c r="AA253" s="1"/>
  <c r="AE253"/>
  <c r="AE261" i="9"/>
  <c r="AC261" i="41" l="1"/>
  <c r="Y276" i="32"/>
  <c r="Z276" s="1"/>
  <c r="AA276" s="1"/>
  <c r="AB286" i="30"/>
  <c r="AD299" i="24"/>
  <c r="X299"/>
  <c r="Y295" i="25"/>
  <c r="Z295" s="1"/>
  <c r="AA295" s="1"/>
  <c r="AB269" i="23"/>
  <c r="Y257" i="19"/>
  <c r="Z257" s="1"/>
  <c r="AA257" s="1"/>
  <c r="AB257" s="1"/>
  <c r="AE257"/>
  <c r="AB263" i="4"/>
  <c r="AB253" i="8"/>
  <c r="AC254" s="1"/>
  <c r="AE261" i="41" l="1"/>
  <c r="Y261"/>
  <c r="Z261" s="1"/>
  <c r="AA261" s="1"/>
  <c r="AB261" s="1"/>
  <c r="AB277" i="32"/>
  <c r="X286" i="30"/>
  <c r="Y286" s="1"/>
  <c r="AD286"/>
  <c r="Y299" i="24"/>
  <c r="Z299" s="1"/>
  <c r="AA299" s="1"/>
  <c r="AB296" i="25"/>
  <c r="AD269" i="23"/>
  <c r="X269"/>
  <c r="Y269" s="1"/>
  <c r="Z269" s="1"/>
  <c r="AA269" s="1"/>
  <c r="AC258" i="19"/>
  <c r="AB249" i="18"/>
  <c r="AD263" i="4"/>
  <c r="X263"/>
  <c r="Y263" s="1"/>
  <c r="Z263" s="1"/>
  <c r="AA263" s="1"/>
  <c r="Y254" i="8"/>
  <c r="Z254" s="1"/>
  <c r="AA254" s="1"/>
  <c r="AE254"/>
  <c r="AC262" i="9"/>
  <c r="AC262" i="41" l="1"/>
  <c r="AD277" i="32"/>
  <c r="X277"/>
  <c r="Y277" s="1"/>
  <c r="Z277" s="1"/>
  <c r="AA277" s="1"/>
  <c r="Z286" i="30"/>
  <c r="AA286" s="1"/>
  <c r="AB300" i="24"/>
  <c r="AD296" i="25"/>
  <c r="X296"/>
  <c r="Y296" s="1"/>
  <c r="Z296" s="1"/>
  <c r="AA296" s="1"/>
  <c r="AB270" i="23"/>
  <c r="X249" i="18"/>
  <c r="Y249" s="1"/>
  <c r="Z249" s="1"/>
  <c r="AA249" s="1"/>
  <c r="AD249"/>
  <c r="AB264" i="4"/>
  <c r="Y262" i="9"/>
  <c r="Z262" s="1"/>
  <c r="AA262" s="1"/>
  <c r="AB262" s="1"/>
  <c r="AB254" i="8"/>
  <c r="AC255" s="1"/>
  <c r="AE262" i="9"/>
  <c r="AE262" i="41" l="1"/>
  <c r="Y262"/>
  <c r="AB278" i="32"/>
  <c r="AB287" i="30"/>
  <c r="X287" s="1"/>
  <c r="Y287" s="1"/>
  <c r="AD300" i="24"/>
  <c r="X300"/>
  <c r="AB297" i="25"/>
  <c r="AD270" i="23"/>
  <c r="X270"/>
  <c r="Y258" i="19"/>
  <c r="AE258"/>
  <c r="AD264" i="4"/>
  <c r="X264"/>
  <c r="Y255" i="8"/>
  <c r="Z255" s="1"/>
  <c r="AA255" s="1"/>
  <c r="AE255"/>
  <c r="AC263" i="9"/>
  <c r="Z262" i="41" l="1"/>
  <c r="AA262" s="1"/>
  <c r="AB262" s="1"/>
  <c r="AD278" i="32"/>
  <c r="X278"/>
  <c r="AD287" i="30"/>
  <c r="Z287"/>
  <c r="AA287" s="1"/>
  <c r="Y300" i="24"/>
  <c r="Z300" s="1"/>
  <c r="AA300" s="1"/>
  <c r="AD297" i="25"/>
  <c r="X297"/>
  <c r="Y270" i="23"/>
  <c r="Z270" s="1"/>
  <c r="AA270" s="1"/>
  <c r="Z258" i="19"/>
  <c r="AA258" s="1"/>
  <c r="AB258" s="1"/>
  <c r="AB250" i="18"/>
  <c r="Y264" i="4"/>
  <c r="Z264" s="1"/>
  <c r="AA264" s="1"/>
  <c r="Y263" i="9"/>
  <c r="Z263" s="1"/>
  <c r="AA263" s="1"/>
  <c r="AB263" s="1"/>
  <c r="AB255" i="8"/>
  <c r="AC256" s="1"/>
  <c r="AE263" i="9"/>
  <c r="AC263" i="41" l="1"/>
  <c r="Y278" i="32"/>
  <c r="Z278" s="1"/>
  <c r="AA278" s="1"/>
  <c r="AB288" i="30"/>
  <c r="X288" s="1"/>
  <c r="Y288" s="1"/>
  <c r="AB301" i="24"/>
  <c r="Y297" i="25"/>
  <c r="Z297" s="1"/>
  <c r="AA297" s="1"/>
  <c r="AB271" i="23"/>
  <c r="AC259" i="19"/>
  <c r="X250" i="18"/>
  <c r="Y250" s="1"/>
  <c r="Z250" s="1"/>
  <c r="AA250" s="1"/>
  <c r="AD250"/>
  <c r="AB265" i="4"/>
  <c r="Y256" i="8"/>
  <c r="Z256" s="1"/>
  <c r="AA256" s="1"/>
  <c r="AE256"/>
  <c r="AE263" i="41" l="1"/>
  <c r="Y263"/>
  <c r="Z263" s="1"/>
  <c r="AA263" s="1"/>
  <c r="AB263" s="1"/>
  <c r="AB279" i="32"/>
  <c r="AD288" i="30"/>
  <c r="Z288"/>
  <c r="AA288" s="1"/>
  <c r="AD301" i="24"/>
  <c r="X301"/>
  <c r="Y301" s="1"/>
  <c r="Z301" s="1"/>
  <c r="AA301" s="1"/>
  <c r="AB298" i="25"/>
  <c r="AD271" i="23"/>
  <c r="X271"/>
  <c r="Y271" s="1"/>
  <c r="Z271" s="1"/>
  <c r="AA271" s="1"/>
  <c r="Y259" i="19"/>
  <c r="AE259"/>
  <c r="AB251" i="18"/>
  <c r="AD265" i="4"/>
  <c r="X265"/>
  <c r="AB256" i="8"/>
  <c r="AC257" s="1"/>
  <c r="AC264" i="9"/>
  <c r="AC264" i="41" l="1"/>
  <c r="AD279" i="32"/>
  <c r="X279"/>
  <c r="Y279" s="1"/>
  <c r="Z279" s="1"/>
  <c r="AA279" s="1"/>
  <c r="AB289" i="30"/>
  <c r="X289" s="1"/>
  <c r="Y289" s="1"/>
  <c r="AB302" i="24"/>
  <c r="AD298" i="25"/>
  <c r="X298"/>
  <c r="AB272" i="23"/>
  <c r="Z259" i="19"/>
  <c r="AA259" s="1"/>
  <c r="AB259" s="1"/>
  <c r="X251" i="18"/>
  <c r="Y251" s="1"/>
  <c r="Z251" s="1"/>
  <c r="AA251" s="1"/>
  <c r="AD251"/>
  <c r="Y265" i="4"/>
  <c r="Z265" s="1"/>
  <c r="AA265" s="1"/>
  <c r="Y264" i="9"/>
  <c r="Z264" s="1"/>
  <c r="AA264" s="1"/>
  <c r="AB264" s="1"/>
  <c r="Y257" i="8"/>
  <c r="Z257" s="1"/>
  <c r="AA257" s="1"/>
  <c r="AE257"/>
  <c r="AE264" i="9"/>
  <c r="AE264" i="41" l="1"/>
  <c r="Y264"/>
  <c r="AB280" i="32"/>
  <c r="AD289" i="30"/>
  <c r="Z289"/>
  <c r="AA289" s="1"/>
  <c r="AB290" s="1"/>
  <c r="AD302" i="24"/>
  <c r="X302"/>
  <c r="Y298" i="25"/>
  <c r="Z298" s="1"/>
  <c r="AA298" s="1"/>
  <c r="AD272" i="23"/>
  <c r="X272"/>
  <c r="AC260" i="19"/>
  <c r="AB252" i="18"/>
  <c r="AB266" i="4"/>
  <c r="AB257" i="8"/>
  <c r="AC258" s="1"/>
  <c r="AC265" i="9"/>
  <c r="Z264" i="41" l="1"/>
  <c r="AA264" s="1"/>
  <c r="AB264" s="1"/>
  <c r="AD280" i="32"/>
  <c r="X280"/>
  <c r="X290" i="30"/>
  <c r="Y290" s="1"/>
  <c r="AD290"/>
  <c r="Y302" i="24"/>
  <c r="Z302" s="1"/>
  <c r="AA302" s="1"/>
  <c r="AB299" i="25"/>
  <c r="Y272" i="23"/>
  <c r="Z272" s="1"/>
  <c r="AA272" s="1"/>
  <c r="Y260" i="19"/>
  <c r="Z260" s="1"/>
  <c r="AA260" s="1"/>
  <c r="AB260" s="1"/>
  <c r="X252" i="18"/>
  <c r="Y252" s="1"/>
  <c r="Z252" s="1"/>
  <c r="AA252" s="1"/>
  <c r="AE260" i="19"/>
  <c r="AD252" i="18"/>
  <c r="AD266" i="4"/>
  <c r="X266"/>
  <c r="Y265" i="9"/>
  <c r="Z265" s="1"/>
  <c r="AA265" s="1"/>
  <c r="AB265" s="1"/>
  <c r="Y258" i="8"/>
  <c r="Z258" s="1"/>
  <c r="AA258" s="1"/>
  <c r="AE258"/>
  <c r="AE265" i="9"/>
  <c r="AC265" i="41" l="1"/>
  <c r="Y280" i="32"/>
  <c r="Z280" s="1"/>
  <c r="AA280" s="1"/>
  <c r="Z290" i="30"/>
  <c r="AA290" s="1"/>
  <c r="AB303" i="24"/>
  <c r="AD299" i="25"/>
  <c r="X299"/>
  <c r="AB273" i="23"/>
  <c r="AC261" i="19"/>
  <c r="AB253" i="18"/>
  <c r="Y266" i="4"/>
  <c r="Z266" s="1"/>
  <c r="AA266" s="1"/>
  <c r="AB258" i="8"/>
  <c r="AC259" s="1"/>
  <c r="AE265" i="41" l="1"/>
  <c r="Y265"/>
  <c r="Z265" s="1"/>
  <c r="AA265" s="1"/>
  <c r="AB265" s="1"/>
  <c r="AB281" i="32"/>
  <c r="AB291" i="30"/>
  <c r="X291" s="1"/>
  <c r="Y291" s="1"/>
  <c r="AD303" i="24"/>
  <c r="X303"/>
  <c r="Y303" s="1"/>
  <c r="Z303" s="1"/>
  <c r="AA303" s="1"/>
  <c r="Y299" i="25"/>
  <c r="Z299" s="1"/>
  <c r="AA299" s="1"/>
  <c r="AD273" i="23"/>
  <c r="X273"/>
  <c r="Y273" s="1"/>
  <c r="Z273" s="1"/>
  <c r="AA273" s="1"/>
  <c r="Y261" i="19"/>
  <c r="Z261" s="1"/>
  <c r="AA261" s="1"/>
  <c r="AB261" s="1"/>
  <c r="X253" i="18"/>
  <c r="Y253" s="1"/>
  <c r="Z253" s="1"/>
  <c r="AA253" s="1"/>
  <c r="AE261" i="19"/>
  <c r="AD253" i="18"/>
  <c r="AB267" i="4"/>
  <c r="Y259" i="8"/>
  <c r="Z259" s="1"/>
  <c r="AA259" s="1"/>
  <c r="AE259"/>
  <c r="AC266" i="9"/>
  <c r="AC266" i="41" l="1"/>
  <c r="AD281" i="32"/>
  <c r="X281"/>
  <c r="Y281" s="1"/>
  <c r="Z281" s="1"/>
  <c r="AA281" s="1"/>
  <c r="AD291" i="30"/>
  <c r="Z291"/>
  <c r="AA291" s="1"/>
  <c r="AB292" s="1"/>
  <c r="AB304" i="24"/>
  <c r="AB300" i="25"/>
  <c r="AB274" i="23"/>
  <c r="AC262" i="19"/>
  <c r="AB254" i="18"/>
  <c r="AD267" i="4"/>
  <c r="X267"/>
  <c r="Y266" i="9"/>
  <c r="Z266" s="1"/>
  <c r="AA266" s="1"/>
  <c r="AB266" s="1"/>
  <c r="AB259" i="8"/>
  <c r="AC260" s="1"/>
  <c r="AE266" i="9"/>
  <c r="AE266" i="41" l="1"/>
  <c r="Y266"/>
  <c r="Z266" s="1"/>
  <c r="AA266" s="1"/>
  <c r="AB266" s="1"/>
  <c r="AB282" i="32"/>
  <c r="X292" i="30"/>
  <c r="Y292" s="1"/>
  <c r="AD292"/>
  <c r="AD304" i="24"/>
  <c r="X304"/>
  <c r="AD300" i="25"/>
  <c r="X300"/>
  <c r="Y300" s="1"/>
  <c r="Z300" s="1"/>
  <c r="AA300" s="1"/>
  <c r="AD274" i="23"/>
  <c r="X274"/>
  <c r="Y262" i="19"/>
  <c r="X254" i="18"/>
  <c r="Y254" s="1"/>
  <c r="Z254" s="1"/>
  <c r="AA254" s="1"/>
  <c r="AE262" i="19"/>
  <c r="AD254" i="18"/>
  <c r="Y267" i="4"/>
  <c r="Z267" s="1"/>
  <c r="AA267" s="1"/>
  <c r="Y260" i="8"/>
  <c r="Z260" s="1"/>
  <c r="AA260" s="1"/>
  <c r="AE260"/>
  <c r="AC267" i="41" l="1"/>
  <c r="AD282" i="32"/>
  <c r="X282"/>
  <c r="Z292" i="30"/>
  <c r="AA292" s="1"/>
  <c r="AB293" s="1"/>
  <c r="Y304" i="24"/>
  <c r="Z304" s="1"/>
  <c r="AA304" s="1"/>
  <c r="AB301" i="25"/>
  <c r="Y274" i="23"/>
  <c r="Z274" s="1"/>
  <c r="AA274" s="1"/>
  <c r="Z262" i="19"/>
  <c r="AA262" s="1"/>
  <c r="AB262" s="1"/>
  <c r="AB255" i="18"/>
  <c r="AB268" i="4"/>
  <c r="AB260" i="8"/>
  <c r="AC261" s="1"/>
  <c r="AC267" i="9"/>
  <c r="AE267" i="41" l="1"/>
  <c r="Y267"/>
  <c r="Z267" s="1"/>
  <c r="AA267" s="1"/>
  <c r="AB267" s="1"/>
  <c r="Y282" i="32"/>
  <c r="Z282" s="1"/>
  <c r="AA282" s="1"/>
  <c r="X293" i="30"/>
  <c r="Y293" s="1"/>
  <c r="AD293"/>
  <c r="AB305" i="24"/>
  <c r="AD301" i="25"/>
  <c r="X301"/>
  <c r="AB275" i="23"/>
  <c r="AC263" i="19"/>
  <c r="X255" i="18"/>
  <c r="Y255" s="1"/>
  <c r="Z255" s="1"/>
  <c r="AA255" s="1"/>
  <c r="AD255"/>
  <c r="AD268" i="4"/>
  <c r="X268"/>
  <c r="Y267" i="9"/>
  <c r="Z267" s="1"/>
  <c r="AA267" s="1"/>
  <c r="AB267" s="1"/>
  <c r="Y261" i="8"/>
  <c r="Z261" s="1"/>
  <c r="AA261" s="1"/>
  <c r="AE261"/>
  <c r="AE267" i="9"/>
  <c r="AC268" i="41" l="1"/>
  <c r="AB283" i="32"/>
  <c r="Z293" i="30"/>
  <c r="AA293" s="1"/>
  <c r="AB294" s="1"/>
  <c r="AD305" i="24"/>
  <c r="X305"/>
  <c r="Y305" s="1"/>
  <c r="Z305" s="1"/>
  <c r="AA305" s="1"/>
  <c r="Y301" i="25"/>
  <c r="Z301" s="1"/>
  <c r="AA301" s="1"/>
  <c r="AD275" i="23"/>
  <c r="X275"/>
  <c r="Y275" s="1"/>
  <c r="Z275" s="1"/>
  <c r="AA275" s="1"/>
  <c r="Y263" i="19"/>
  <c r="Z263" s="1"/>
  <c r="AA263" s="1"/>
  <c r="AB263" s="1"/>
  <c r="AE263"/>
  <c r="AB256" i="18"/>
  <c r="Y268" i="4"/>
  <c r="Z268" s="1"/>
  <c r="AA268" s="1"/>
  <c r="AB261" i="8"/>
  <c r="AC262" s="1"/>
  <c r="AC268" i="9"/>
  <c r="AE268" i="41" l="1"/>
  <c r="Y268"/>
  <c r="AD283" i="32"/>
  <c r="X283"/>
  <c r="Y283" s="1"/>
  <c r="Z283" s="1"/>
  <c r="AA283" s="1"/>
  <c r="X294" i="30"/>
  <c r="Y294" s="1"/>
  <c r="AD294"/>
  <c r="AB306" i="24"/>
  <c r="AB302" i="25"/>
  <c r="AB276" i="23"/>
  <c r="AC264" i="19"/>
  <c r="X256" i="18"/>
  <c r="Y256" s="1"/>
  <c r="Z256" s="1"/>
  <c r="AA256" s="1"/>
  <c r="AD256"/>
  <c r="AB269" i="4"/>
  <c r="AD269" s="1"/>
  <c r="Y268" i="9"/>
  <c r="Z268" s="1"/>
  <c r="AA268" s="1"/>
  <c r="AB268" s="1"/>
  <c r="Y262" i="8"/>
  <c r="Z262" s="1"/>
  <c r="AA262" s="1"/>
  <c r="AE262"/>
  <c r="AE268" i="9"/>
  <c r="Z268" i="41" l="1"/>
  <c r="AA268" s="1"/>
  <c r="AB268" s="1"/>
  <c r="AB284" i="32"/>
  <c r="Z294" i="30"/>
  <c r="AA294" s="1"/>
  <c r="AD306" i="24"/>
  <c r="AF306" s="1"/>
  <c r="X306"/>
  <c r="AD302" i="25"/>
  <c r="X302"/>
  <c r="AD276" i="23"/>
  <c r="X276"/>
  <c r="AB257" i="18"/>
  <c r="X269" i="4"/>
  <c r="Y269" s="1"/>
  <c r="Z269" s="1"/>
  <c r="AA269" s="1"/>
  <c r="AB262" i="8"/>
  <c r="AC263" s="1"/>
  <c r="AC269" i="9"/>
  <c r="AC269" i="41" l="1"/>
  <c r="AD284" i="32"/>
  <c r="X284"/>
  <c r="AB295" i="30"/>
  <c r="X295" s="1"/>
  <c r="Y295" s="1"/>
  <c r="Y306" i="24"/>
  <c r="Z306" s="1"/>
  <c r="AA306" s="1"/>
  <c r="Y302" i="25"/>
  <c r="Z302" s="1"/>
  <c r="AA302" s="1"/>
  <c r="Y276" i="23"/>
  <c r="Z276" s="1"/>
  <c r="AA276" s="1"/>
  <c r="Y264" i="19"/>
  <c r="Z264" s="1"/>
  <c r="AA264" s="1"/>
  <c r="AB264" s="1"/>
  <c r="X257" i="18"/>
  <c r="Y257" s="1"/>
  <c r="Z257" s="1"/>
  <c r="AA257" s="1"/>
  <c r="AE264" i="19"/>
  <c r="AD257" i="18"/>
  <c r="AB270" i="4"/>
  <c r="AD270" s="1"/>
  <c r="Y269" i="9"/>
  <c r="Z269" s="1"/>
  <c r="AA269" s="1"/>
  <c r="AB269" s="1"/>
  <c r="Y263" i="8"/>
  <c r="Z263" s="1"/>
  <c r="AA263" s="1"/>
  <c r="AE263"/>
  <c r="AE269" i="9"/>
  <c r="AE269" i="41" l="1"/>
  <c r="Y269"/>
  <c r="Z269" s="1"/>
  <c r="AA269" s="1"/>
  <c r="AB269" s="1"/>
  <c r="Y284" i="32"/>
  <c r="Z284" s="1"/>
  <c r="AA284" s="1"/>
  <c r="AD295" i="30"/>
  <c r="Z295"/>
  <c r="AA295" s="1"/>
  <c r="AB307" i="24"/>
  <c r="AB303" i="25"/>
  <c r="AB277" i="23"/>
  <c r="AC265" i="19"/>
  <c r="AB258" i="18"/>
  <c r="X270" i="4"/>
  <c r="Y270" s="1"/>
  <c r="Z270" s="1"/>
  <c r="AA270" s="1"/>
  <c r="AB263" i="8"/>
  <c r="AC264" s="1"/>
  <c r="AC270" i="41" l="1"/>
  <c r="AB285" i="32"/>
  <c r="AB296" i="30"/>
  <c r="X296" s="1"/>
  <c r="Y296" s="1"/>
  <c r="AD307" i="24"/>
  <c r="X307"/>
  <c r="AD303" i="25"/>
  <c r="X303"/>
  <c r="AD277" i="23"/>
  <c r="X277"/>
  <c r="Y277" s="1"/>
  <c r="Z277" s="1"/>
  <c r="AA277" s="1"/>
  <c r="X258" i="18"/>
  <c r="Y258" s="1"/>
  <c r="Z258" s="1"/>
  <c r="AA258" s="1"/>
  <c r="AD258"/>
  <c r="AB271" i="4"/>
  <c r="Y264" i="8"/>
  <c r="Z264" s="1"/>
  <c r="AA264" s="1"/>
  <c r="AE264"/>
  <c r="AC270" i="9"/>
  <c r="AE270" i="41" l="1"/>
  <c r="Y270"/>
  <c r="AD285" i="32"/>
  <c r="X285"/>
  <c r="Y285" s="1"/>
  <c r="Z285" s="1"/>
  <c r="AA285" s="1"/>
  <c r="AD296" i="30"/>
  <c r="Z296"/>
  <c r="AA296" s="1"/>
  <c r="Y307" i="24"/>
  <c r="Z307" s="1"/>
  <c r="AA307" s="1"/>
  <c r="Y303" i="25"/>
  <c r="Z303" s="1"/>
  <c r="AA303" s="1"/>
  <c r="AB278" i="23"/>
  <c r="Y265" i="19"/>
  <c r="AE265"/>
  <c r="AB259" i="18"/>
  <c r="AD271" i="4"/>
  <c r="X271"/>
  <c r="Y271" s="1"/>
  <c r="Z271" s="1"/>
  <c r="AA271" s="1"/>
  <c r="Y270" i="9"/>
  <c r="Z270" s="1"/>
  <c r="AA270" s="1"/>
  <c r="AB270" s="1"/>
  <c r="AB264" i="8"/>
  <c r="AC265" s="1"/>
  <c r="AE270" i="9"/>
  <c r="Z270" i="41" l="1"/>
  <c r="AA270" s="1"/>
  <c r="AB270" s="1"/>
  <c r="AB286" i="32"/>
  <c r="AB297" i="30"/>
  <c r="X297" s="1"/>
  <c r="Y297" s="1"/>
  <c r="Z297" s="1"/>
  <c r="AA297" s="1"/>
  <c r="AB308" i="24"/>
  <c r="AB304" i="25"/>
  <c r="AD278" i="23"/>
  <c r="X278"/>
  <c r="Z265" i="19"/>
  <c r="AA265" s="1"/>
  <c r="AB265" s="1"/>
  <c r="X259" i="18"/>
  <c r="Y259" s="1"/>
  <c r="Z259" s="1"/>
  <c r="AA259" s="1"/>
  <c r="AD259"/>
  <c r="AB272" i="4"/>
  <c r="Y265" i="8"/>
  <c r="Z265" s="1"/>
  <c r="AA265" s="1"/>
  <c r="AE265"/>
  <c r="AC271" i="41" l="1"/>
  <c r="AD286" i="32"/>
  <c r="X286"/>
  <c r="AD297" i="30"/>
  <c r="AB298"/>
  <c r="AD308" i="24"/>
  <c r="X308"/>
  <c r="Y308" s="1"/>
  <c r="Z308" s="1"/>
  <c r="AA308" s="1"/>
  <c r="AD304" i="25"/>
  <c r="X304"/>
  <c r="Y278" i="23"/>
  <c r="Z278" s="1"/>
  <c r="AA278" s="1"/>
  <c r="AC266" i="19"/>
  <c r="AB260" i="18"/>
  <c r="AD272" i="4"/>
  <c r="X272"/>
  <c r="AB265" i="8"/>
  <c r="AC266" s="1"/>
  <c r="AC271" i="9"/>
  <c r="AE271" i="41" l="1"/>
  <c r="Y271"/>
  <c r="Z271" s="1"/>
  <c r="AA271" s="1"/>
  <c r="AB271" s="1"/>
  <c r="Y286" i="32"/>
  <c r="Z286" s="1"/>
  <c r="AA286" s="1"/>
  <c r="X298" i="30"/>
  <c r="Y298" s="1"/>
  <c r="AD298"/>
  <c r="AB309" i="24"/>
  <c r="Y304" i="25"/>
  <c r="Z304" s="1"/>
  <c r="AA304" s="1"/>
  <c r="AB279" i="23"/>
  <c r="Y266" i="19"/>
  <c r="X260" i="18"/>
  <c r="Y260" s="1"/>
  <c r="Z260" s="1"/>
  <c r="AA260" s="1"/>
  <c r="AE266" i="19"/>
  <c r="AD260" i="18"/>
  <c r="Y272" i="4"/>
  <c r="Z272" s="1"/>
  <c r="AA272" s="1"/>
  <c r="Y271" i="9"/>
  <c r="Z271" s="1"/>
  <c r="AA271" s="1"/>
  <c r="AB271" s="1"/>
  <c r="Y266" i="8"/>
  <c r="Z266" s="1"/>
  <c r="AA266" s="1"/>
  <c r="AE266"/>
  <c r="AE271" i="9"/>
  <c r="AC272" i="41" l="1"/>
  <c r="AB287" i="32"/>
  <c r="Z298" i="30"/>
  <c r="AA298" s="1"/>
  <c r="AD309" i="24"/>
  <c r="X309"/>
  <c r="Y309" s="1"/>
  <c r="Z309" s="1"/>
  <c r="AA309" s="1"/>
  <c r="AB305" i="25"/>
  <c r="AD279" i="23"/>
  <c r="X279"/>
  <c r="Y279" s="1"/>
  <c r="Z279" s="1"/>
  <c r="AA279" s="1"/>
  <c r="Z266" i="19"/>
  <c r="AA266" s="1"/>
  <c r="AB266" s="1"/>
  <c r="AB261" i="18"/>
  <c r="AB273" i="4"/>
  <c r="AB266" i="8"/>
  <c r="AC267" s="1"/>
  <c r="AE272" i="41" l="1"/>
  <c r="Y272"/>
  <c r="AD287" i="32"/>
  <c r="X287"/>
  <c r="Y287" s="1"/>
  <c r="Z287" s="1"/>
  <c r="AA287" s="1"/>
  <c r="AB299" i="30"/>
  <c r="X299" s="1"/>
  <c r="Y299" s="1"/>
  <c r="Z299" s="1"/>
  <c r="AA299" s="1"/>
  <c r="AB310" i="24"/>
  <c r="AD305" i="25"/>
  <c r="X305"/>
  <c r="AB280" i="23"/>
  <c r="AC267" i="19"/>
  <c r="X261" i="18"/>
  <c r="Y261" s="1"/>
  <c r="Z261" s="1"/>
  <c r="AA261" s="1"/>
  <c r="AD261"/>
  <c r="AD273" i="4"/>
  <c r="X273"/>
  <c r="Y273" s="1"/>
  <c r="Z273" s="1"/>
  <c r="AA273" s="1"/>
  <c r="Y267" i="8"/>
  <c r="Z267" s="1"/>
  <c r="AA267" s="1"/>
  <c r="AE267"/>
  <c r="AC272" i="9"/>
  <c r="Z272" i="41" l="1"/>
  <c r="AA272" s="1"/>
  <c r="AB272" s="1"/>
  <c r="AB288" i="32"/>
  <c r="AD299" i="30"/>
  <c r="AB300"/>
  <c r="AD310" i="24"/>
  <c r="X310"/>
  <c r="Y310" s="1"/>
  <c r="Z310" s="1"/>
  <c r="AA310" s="1"/>
  <c r="Y305" i="25"/>
  <c r="Z305" s="1"/>
  <c r="AA305" s="1"/>
  <c r="AD280" i="23"/>
  <c r="X280"/>
  <c r="Y267" i="19"/>
  <c r="Z267" s="1"/>
  <c r="AA267" s="1"/>
  <c r="AB267" s="1"/>
  <c r="AE267"/>
  <c r="AB262" i="18"/>
  <c r="AB274" i="4"/>
  <c r="Y272" i="9"/>
  <c r="Z272" s="1"/>
  <c r="AA272" s="1"/>
  <c r="AB272" s="1"/>
  <c r="AB267" i="8"/>
  <c r="AC268" s="1"/>
  <c r="AE272" i="9"/>
  <c r="AC273" i="41" l="1"/>
  <c r="AD288" i="32"/>
  <c r="X288"/>
  <c r="X300" i="30"/>
  <c r="Y300" s="1"/>
  <c r="AD300"/>
  <c r="AB311" i="24"/>
  <c r="AB306" i="25"/>
  <c r="Y280" i="23"/>
  <c r="Z280" s="1"/>
  <c r="AA280" s="1"/>
  <c r="AC268" i="19"/>
  <c r="X262" i="18"/>
  <c r="Y262" s="1"/>
  <c r="Z262" s="1"/>
  <c r="AA262" s="1"/>
  <c r="AD262"/>
  <c r="AD274" i="4"/>
  <c r="X274"/>
  <c r="Y268" i="8"/>
  <c r="Z268" s="1"/>
  <c r="AA268" s="1"/>
  <c r="AE268"/>
  <c r="AC273" i="9"/>
  <c r="AE273" i="41" l="1"/>
  <c r="Y273"/>
  <c r="Z273" s="1"/>
  <c r="AA273" s="1"/>
  <c r="AB273" s="1"/>
  <c r="Y288" i="32"/>
  <c r="Z288" s="1"/>
  <c r="AA288" s="1"/>
  <c r="Z300" i="30"/>
  <c r="AA300" s="1"/>
  <c r="AB301" s="1"/>
  <c r="AD311" i="24"/>
  <c r="X311"/>
  <c r="AD306" i="25"/>
  <c r="AF306" s="1"/>
  <c r="X306"/>
  <c r="Y306" s="1"/>
  <c r="Z306" s="1"/>
  <c r="AA306" s="1"/>
  <c r="AB281" i="23"/>
  <c r="AB263" i="18"/>
  <c r="Y274" i="4"/>
  <c r="Z274" s="1"/>
  <c r="AA274" s="1"/>
  <c r="Y273" i="9"/>
  <c r="Z273" s="1"/>
  <c r="AA273" s="1"/>
  <c r="AB273" s="1"/>
  <c r="AB268" i="8"/>
  <c r="AC269" s="1"/>
  <c r="AE273" i="9"/>
  <c r="AC274" i="41" l="1"/>
  <c r="AB289" i="32"/>
  <c r="X301" i="30"/>
  <c r="Y301" s="1"/>
  <c r="AD301"/>
  <c r="Y311" i="24"/>
  <c r="Z311" s="1"/>
  <c r="AA311" s="1"/>
  <c r="AB307" i="25"/>
  <c r="AD281" i="23"/>
  <c r="X281"/>
  <c r="Y281" s="1"/>
  <c r="Z281" s="1"/>
  <c r="AA281" s="1"/>
  <c r="Y268" i="19"/>
  <c r="X263" i="18"/>
  <c r="Y263" s="1"/>
  <c r="Z263" s="1"/>
  <c r="AA263" s="1"/>
  <c r="AE268" i="19"/>
  <c r="AD263" i="18"/>
  <c r="AB275" i="4"/>
  <c r="Y269" i="8"/>
  <c r="Z269" s="1"/>
  <c r="AA269" s="1"/>
  <c r="AE269"/>
  <c r="AC274" i="9"/>
  <c r="AE274" i="41" l="1"/>
  <c r="Y274"/>
  <c r="AD289" i="32"/>
  <c r="X289"/>
  <c r="Y289" s="1"/>
  <c r="Z289" s="1"/>
  <c r="AA289" s="1"/>
  <c r="Z301" i="30"/>
  <c r="AA301" s="1"/>
  <c r="AB312" i="24"/>
  <c r="AD307" i="25"/>
  <c r="X307"/>
  <c r="AB282" i="23"/>
  <c r="Z268" i="19"/>
  <c r="AA268" s="1"/>
  <c r="AB268" s="1"/>
  <c r="AB264" i="18"/>
  <c r="AD275" i="4"/>
  <c r="X275"/>
  <c r="Y275" s="1"/>
  <c r="Z275" s="1"/>
  <c r="AA275" s="1"/>
  <c r="Y274" i="9"/>
  <c r="Z274" s="1"/>
  <c r="AA274" s="1"/>
  <c r="AB274" s="1"/>
  <c r="AB269" i="8"/>
  <c r="AC270" s="1"/>
  <c r="AE274" i="9"/>
  <c r="Z274" i="41" l="1"/>
  <c r="AA274" s="1"/>
  <c r="AB274" s="1"/>
  <c r="AB290" i="32"/>
  <c r="AB302" i="30"/>
  <c r="AD312" i="24"/>
  <c r="X312"/>
  <c r="Y312" s="1"/>
  <c r="Z312" s="1"/>
  <c r="AA312" s="1"/>
  <c r="Y307" i="25"/>
  <c r="Z307" s="1"/>
  <c r="AA307" s="1"/>
  <c r="AD282" i="23"/>
  <c r="X282"/>
  <c r="Y282" s="1"/>
  <c r="Z282" s="1"/>
  <c r="AA282" s="1"/>
  <c r="AC269" i="19"/>
  <c r="X264" i="18"/>
  <c r="Y264" s="1"/>
  <c r="Z264" s="1"/>
  <c r="AA264" s="1"/>
  <c r="AD264"/>
  <c r="AB276" i="4"/>
  <c r="Y270" i="8"/>
  <c r="Z270" s="1"/>
  <c r="AA270" s="1"/>
  <c r="AE270"/>
  <c r="AC275" i="9"/>
  <c r="AC275" i="41" l="1"/>
  <c r="AD290" i="32"/>
  <c r="X290"/>
  <c r="X302" i="30"/>
  <c r="Y302" s="1"/>
  <c r="AD302"/>
  <c r="AB313" i="24"/>
  <c r="AB308" i="25"/>
  <c r="AB283" i="23"/>
  <c r="Y269" i="19"/>
  <c r="AE269"/>
  <c r="AB265" i="18"/>
  <c r="AD276" i="4"/>
  <c r="AF276" s="1"/>
  <c r="X276"/>
  <c r="Y275" i="9"/>
  <c r="Z275" s="1"/>
  <c r="AA275" s="1"/>
  <c r="AB275" s="1"/>
  <c r="AB270" i="8"/>
  <c r="AC271" s="1"/>
  <c r="AE275" i="9"/>
  <c r="AE275" i="41" l="1"/>
  <c r="Y275"/>
  <c r="Z275" s="1"/>
  <c r="AA275" s="1"/>
  <c r="AB275" s="1"/>
  <c r="Y290" i="32"/>
  <c r="Z290" s="1"/>
  <c r="AA290" s="1"/>
  <c r="Z302" i="30"/>
  <c r="AA302" s="1"/>
  <c r="AD313" i="24"/>
  <c r="X313"/>
  <c r="AD308" i="25"/>
  <c r="X308"/>
  <c r="Y308" s="1"/>
  <c r="Z308" s="1"/>
  <c r="AA308" s="1"/>
  <c r="AD283" i="23"/>
  <c r="X283"/>
  <c r="Z269" i="19"/>
  <c r="AA269" s="1"/>
  <c r="AB269" s="1"/>
  <c r="X265" i="18"/>
  <c r="Y265" s="1"/>
  <c r="Z265" s="1"/>
  <c r="AA265" s="1"/>
  <c r="AD265"/>
  <c r="Y276" i="4"/>
  <c r="Z276" s="1"/>
  <c r="AA276" s="1"/>
  <c r="AE271" i="8"/>
  <c r="Y271"/>
  <c r="Z271" s="1"/>
  <c r="AA271" s="1"/>
  <c r="AC276" i="41" l="1"/>
  <c r="AB291" i="32"/>
  <c r="AB303" i="30"/>
  <c r="Y313" i="24"/>
  <c r="Z313" s="1"/>
  <c r="AA313" s="1"/>
  <c r="AB309" i="25"/>
  <c r="Y283" i="23"/>
  <c r="Z283" s="1"/>
  <c r="AA283" s="1"/>
  <c r="AC270" i="19"/>
  <c r="AB266" i="18"/>
  <c r="AB277" i="4"/>
  <c r="AB271" i="8"/>
  <c r="AC272" s="1"/>
  <c r="AC276" i="9"/>
  <c r="AE276" i="41" l="1"/>
  <c r="AG276" s="1"/>
  <c r="Y276"/>
  <c r="AD291" i="32"/>
  <c r="X291"/>
  <c r="Y291" s="1"/>
  <c r="Z291" s="1"/>
  <c r="AA291" s="1"/>
  <c r="X303" i="30"/>
  <c r="Y303" s="1"/>
  <c r="AD303"/>
  <c r="AB314" i="24"/>
  <c r="AD309" i="25"/>
  <c r="X309"/>
  <c r="AB284" i="23"/>
  <c r="Y270" i="19"/>
  <c r="Z270" s="1"/>
  <c r="AA270" s="1"/>
  <c r="AB270" s="1"/>
  <c r="X266" i="18"/>
  <c r="Y266" s="1"/>
  <c r="Z266" s="1"/>
  <c r="AA266" s="1"/>
  <c r="AE270" i="19"/>
  <c r="AD266" i="18"/>
  <c r="AD277" i="4"/>
  <c r="X277"/>
  <c r="Y277" s="1"/>
  <c r="Y276" i="9"/>
  <c r="Z276" s="1"/>
  <c r="AA276" s="1"/>
  <c r="AB276" s="1"/>
  <c r="AE272" i="8"/>
  <c r="Y272"/>
  <c r="Z272" s="1"/>
  <c r="AA272" s="1"/>
  <c r="AB272" s="1"/>
  <c r="AE276" i="9"/>
  <c r="Z276" i="41" l="1"/>
  <c r="AA276" s="1"/>
  <c r="AB276" s="1"/>
  <c r="AB292" i="32"/>
  <c r="Z303" i="30"/>
  <c r="AA303" s="1"/>
  <c r="AD314" i="24"/>
  <c r="X314"/>
  <c r="Y314" s="1"/>
  <c r="Z314" s="1"/>
  <c r="AA314" s="1"/>
  <c r="Y309" i="25"/>
  <c r="Z309" s="1"/>
  <c r="AA309" s="1"/>
  <c r="AD284" i="23"/>
  <c r="X284"/>
  <c r="Y284" s="1"/>
  <c r="Z284" s="1"/>
  <c r="AA284" s="1"/>
  <c r="AC271" i="19"/>
  <c r="AB267" i="18"/>
  <c r="Z277" i="4"/>
  <c r="AA277" s="1"/>
  <c r="AC273" i="8"/>
  <c r="AC277" i="9"/>
  <c r="AC277" i="41" l="1"/>
  <c r="AD292" i="32"/>
  <c r="X292"/>
  <c r="AB304" i="30"/>
  <c r="AB315" i="24"/>
  <c r="AB310" i="25"/>
  <c r="AB285" i="23"/>
  <c r="X267" i="18"/>
  <c r="Y267" s="1"/>
  <c r="Z267" s="1"/>
  <c r="AA267" s="1"/>
  <c r="AD267"/>
  <c r="AB278" i="4"/>
  <c r="AD278" s="1"/>
  <c r="Y277" i="9"/>
  <c r="Z277" s="1"/>
  <c r="AA277" s="1"/>
  <c r="AB277" s="1"/>
  <c r="AE273" i="8"/>
  <c r="Y273"/>
  <c r="Z273" s="1"/>
  <c r="AA273" s="1"/>
  <c r="AE277" i="9"/>
  <c r="AE277" i="41" l="1"/>
  <c r="Y277"/>
  <c r="Z277" s="1"/>
  <c r="AA277" s="1"/>
  <c r="AB277" s="1"/>
  <c r="Y292" i="32"/>
  <c r="Z292" s="1"/>
  <c r="AA292" s="1"/>
  <c r="X304" i="30"/>
  <c r="Y304" s="1"/>
  <c r="Z304" s="1"/>
  <c r="AA304" s="1"/>
  <c r="AD304"/>
  <c r="AD315" i="24"/>
  <c r="X315"/>
  <c r="AD310" i="25"/>
  <c r="X310"/>
  <c r="Y310" s="1"/>
  <c r="Z310" s="1"/>
  <c r="AA310" s="1"/>
  <c r="AD285" i="23"/>
  <c r="X285"/>
  <c r="Y271" i="19"/>
  <c r="AE271"/>
  <c r="AB268" i="18"/>
  <c r="X278" i="4"/>
  <c r="Y278" s="1"/>
  <c r="Z278" s="1"/>
  <c r="AA278" s="1"/>
  <c r="AB273" i="8"/>
  <c r="AC274" s="1"/>
  <c r="AC278" i="41" l="1"/>
  <c r="AB293" i="32"/>
  <c r="AB305" i="30"/>
  <c r="Y315" i="24"/>
  <c r="Z315" s="1"/>
  <c r="AA315" s="1"/>
  <c r="AB311" i="25"/>
  <c r="Y285" i="23"/>
  <c r="Z285" s="1"/>
  <c r="AA285" s="1"/>
  <c r="Z271" i="19"/>
  <c r="AA271" s="1"/>
  <c r="AB271" s="1"/>
  <c r="X268" i="18"/>
  <c r="Y268" s="1"/>
  <c r="Z268" s="1"/>
  <c r="AA268" s="1"/>
  <c r="AD268"/>
  <c r="AB279" i="4"/>
  <c r="Y274" i="8"/>
  <c r="Z274" s="1"/>
  <c r="AA274" s="1"/>
  <c r="AE274"/>
  <c r="AC278" i="9"/>
  <c r="AE278" i="41" l="1"/>
  <c r="Y278"/>
  <c r="AD293" i="32"/>
  <c r="X293"/>
  <c r="Y293" s="1"/>
  <c r="Z293" s="1"/>
  <c r="AA293" s="1"/>
  <c r="X305" i="30"/>
  <c r="Y305" s="1"/>
  <c r="AD305"/>
  <c r="AB316" i="24"/>
  <c r="AD311" i="25"/>
  <c r="X311"/>
  <c r="AB286" i="23"/>
  <c r="AC272" i="19"/>
  <c r="AB269" i="18"/>
  <c r="AD279" i="4"/>
  <c r="X279"/>
  <c r="Y278" i="9"/>
  <c r="Z278" s="1"/>
  <c r="AA278" s="1"/>
  <c r="AB278" s="1"/>
  <c r="AB274" i="8"/>
  <c r="AC275" s="1"/>
  <c r="AE278" i="9"/>
  <c r="Z278" i="41" l="1"/>
  <c r="AA278" s="1"/>
  <c r="AB278" s="1"/>
  <c r="AB294" i="32"/>
  <c r="Z305" i="30"/>
  <c r="AA305" s="1"/>
  <c r="AD316" i="24"/>
  <c r="X316"/>
  <c r="Y316" s="1"/>
  <c r="Z316" s="1"/>
  <c r="AA316" s="1"/>
  <c r="Y311" i="25"/>
  <c r="Z311" s="1"/>
  <c r="AA311" s="1"/>
  <c r="AD286" i="23"/>
  <c r="X286"/>
  <c r="Y286" s="1"/>
  <c r="Z286" s="1"/>
  <c r="AA286" s="1"/>
  <c r="Y272" i="19"/>
  <c r="Z272" s="1"/>
  <c r="AA272" s="1"/>
  <c r="AB272" s="1"/>
  <c r="X269" i="18"/>
  <c r="Y269" s="1"/>
  <c r="Z269" s="1"/>
  <c r="AA269" s="1"/>
  <c r="AE272" i="19"/>
  <c r="AD269" i="18"/>
  <c r="Y279" i="4"/>
  <c r="Z279" s="1"/>
  <c r="AA279" s="1"/>
  <c r="Y275" i="8"/>
  <c r="Z275" s="1"/>
  <c r="AA275" s="1"/>
  <c r="AE275"/>
  <c r="AC279" i="9"/>
  <c r="AC279" i="41" l="1"/>
  <c r="AD294" i="32"/>
  <c r="X294"/>
  <c r="AB306" i="30"/>
  <c r="X306" s="1"/>
  <c r="Y306" s="1"/>
  <c r="AB317" i="24"/>
  <c r="AB312" i="25"/>
  <c r="AD312" s="1"/>
  <c r="AB287" i="23"/>
  <c r="AC273" i="19"/>
  <c r="AB270" i="18"/>
  <c r="AB280" i="4"/>
  <c r="AD280" s="1"/>
  <c r="Y279" i="9"/>
  <c r="Z279" s="1"/>
  <c r="AA279" s="1"/>
  <c r="AB279" s="1"/>
  <c r="AB275" i="8"/>
  <c r="AC276" s="1"/>
  <c r="AE279" i="9"/>
  <c r="AE279" i="41" l="1"/>
  <c r="Y279"/>
  <c r="Z279" s="1"/>
  <c r="AA279" s="1"/>
  <c r="AB279" s="1"/>
  <c r="Y294" i="32"/>
  <c r="Z294" s="1"/>
  <c r="AA294" s="1"/>
  <c r="AD306" i="30"/>
  <c r="AF306" s="1"/>
  <c r="Z306"/>
  <c r="AA306" s="1"/>
  <c r="AD317" i="24"/>
  <c r="X317"/>
  <c r="Y317" s="1"/>
  <c r="Z317" s="1"/>
  <c r="AA317" s="1"/>
  <c r="X312" i="25"/>
  <c r="Y312" s="1"/>
  <c r="Z312" s="1"/>
  <c r="AA312" s="1"/>
  <c r="AD287" i="23"/>
  <c r="X287"/>
  <c r="Y273" i="19"/>
  <c r="Z273" s="1"/>
  <c r="AA273" s="1"/>
  <c r="AB273" s="1"/>
  <c r="X270" i="18"/>
  <c r="Y270" s="1"/>
  <c r="Z270" s="1"/>
  <c r="AA270" s="1"/>
  <c r="AE273" i="19"/>
  <c r="AD270" i="18"/>
  <c r="X280" i="4"/>
  <c r="Y280" s="1"/>
  <c r="Z280" s="1"/>
  <c r="AA280" s="1"/>
  <c r="AE276" i="8"/>
  <c r="Y276"/>
  <c r="Z276" s="1"/>
  <c r="AA276" s="1"/>
  <c r="AC280" i="41" l="1"/>
  <c r="AB295" i="32"/>
  <c r="AB307" i="30"/>
  <c r="AB318" i="24"/>
  <c r="AB313" i="25"/>
  <c r="AD313" s="1"/>
  <c r="Y287" i="23"/>
  <c r="Z287" s="1"/>
  <c r="AA287" s="1"/>
  <c r="AC274" i="19"/>
  <c r="AB271" i="18"/>
  <c r="AB281" i="4"/>
  <c r="AB276" i="8"/>
  <c r="AC277" s="1"/>
  <c r="AC280" i="9"/>
  <c r="AE280" i="41" l="1"/>
  <c r="Y280"/>
  <c r="AD295" i="32"/>
  <c r="X295"/>
  <c r="Y295" s="1"/>
  <c r="Z295" s="1"/>
  <c r="AA295" s="1"/>
  <c r="X307" i="30"/>
  <c r="Y307" s="1"/>
  <c r="AD307"/>
  <c r="AD318" i="24"/>
  <c r="X318"/>
  <c r="Y318" s="1"/>
  <c r="Z318" s="1"/>
  <c r="AA318" s="1"/>
  <c r="X313" i="25"/>
  <c r="Y313" s="1"/>
  <c r="Z313" s="1"/>
  <c r="AA313" s="1"/>
  <c r="AB288" i="23"/>
  <c r="X271" i="18"/>
  <c r="Y271" s="1"/>
  <c r="Z271" s="1"/>
  <c r="AA271" s="1"/>
  <c r="AD271"/>
  <c r="AD281" i="4"/>
  <c r="X281"/>
  <c r="Y281" s="1"/>
  <c r="Z281" s="1"/>
  <c r="Y280" i="9"/>
  <c r="Z280" s="1"/>
  <c r="AA280" s="1"/>
  <c r="AB280" s="1"/>
  <c r="Y277" i="8"/>
  <c r="Z277" s="1"/>
  <c r="AA277" s="1"/>
  <c r="AE277"/>
  <c r="AE280" i="9"/>
  <c r="Z280" i="41" l="1"/>
  <c r="AA280" s="1"/>
  <c r="AB280" s="1"/>
  <c r="AB296" i="32"/>
  <c r="Z307" i="30"/>
  <c r="AA307" s="1"/>
  <c r="AB319" i="24"/>
  <c r="AB314" i="25"/>
  <c r="AD288" i="23"/>
  <c r="X288"/>
  <c r="Y288" s="1"/>
  <c r="Z288" s="1"/>
  <c r="AA288" s="1"/>
  <c r="Y274" i="19"/>
  <c r="AE274"/>
  <c r="AB272" i="18"/>
  <c r="AA281" i="4"/>
  <c r="AB282" s="1"/>
  <c r="AB277" i="8"/>
  <c r="AC278" s="1"/>
  <c r="AC281" i="9"/>
  <c r="AC281" i="41" l="1"/>
  <c r="AD296" i="32"/>
  <c r="X296"/>
  <c r="AB308" i="30"/>
  <c r="X308" s="1"/>
  <c r="Y308" s="1"/>
  <c r="AD319" i="24"/>
  <c r="X319"/>
  <c r="AD314" i="25"/>
  <c r="X314"/>
  <c r="Y314" s="1"/>
  <c r="Z314" s="1"/>
  <c r="AA314" s="1"/>
  <c r="AB289" i="23"/>
  <c r="Z274" i="19"/>
  <c r="AA274" s="1"/>
  <c r="AB274" s="1"/>
  <c r="X272" i="18"/>
  <c r="Y272" s="1"/>
  <c r="Z272" s="1"/>
  <c r="AA272" s="1"/>
  <c r="AD272"/>
  <c r="AD282" i="4"/>
  <c r="X282"/>
  <c r="Y281" i="9"/>
  <c r="Z281" s="1"/>
  <c r="AA281" s="1"/>
  <c r="AB281" s="1"/>
  <c r="Y278" i="8"/>
  <c r="Z278" s="1"/>
  <c r="AA278" s="1"/>
  <c r="AE278"/>
  <c r="AE281" i="9"/>
  <c r="AE281" i="41" l="1"/>
  <c r="Y281"/>
  <c r="Z281" s="1"/>
  <c r="AA281" s="1"/>
  <c r="AB281" s="1"/>
  <c r="Y296" i="32"/>
  <c r="Z296" s="1"/>
  <c r="AA296" s="1"/>
  <c r="AD308" i="30"/>
  <c r="Z308"/>
  <c r="AA308" s="1"/>
  <c r="Y319" i="24"/>
  <c r="Z319" s="1"/>
  <c r="AA319" s="1"/>
  <c r="AB315" i="25"/>
  <c r="AD289" i="23"/>
  <c r="X289"/>
  <c r="Y289" s="1"/>
  <c r="Z289" s="1"/>
  <c r="AA289" s="1"/>
  <c r="AC275" i="19"/>
  <c r="AB273" i="18"/>
  <c r="Y282" i="4"/>
  <c r="Z282" s="1"/>
  <c r="AA282" s="1"/>
  <c r="AB278" i="8"/>
  <c r="AC279" s="1"/>
  <c r="AC282" i="41" l="1"/>
  <c r="AB297" i="32"/>
  <c r="AB309" i="30"/>
  <c r="AB320" i="24"/>
  <c r="AD315" i="25"/>
  <c r="X315"/>
  <c r="AB290" i="23"/>
  <c r="Y275" i="19"/>
  <c r="X273" i="18"/>
  <c r="Y273" s="1"/>
  <c r="Z273" s="1"/>
  <c r="AA273" s="1"/>
  <c r="AE275" i="19"/>
  <c r="AD273" i="18"/>
  <c r="AB283" i="4"/>
  <c r="Y279" i="8"/>
  <c r="Z279" s="1"/>
  <c r="AA279" s="1"/>
  <c r="AE279"/>
  <c r="AC282" i="9"/>
  <c r="AE282" i="41" l="1"/>
  <c r="Y282"/>
  <c r="AD297" i="32"/>
  <c r="X297"/>
  <c r="Y297" s="1"/>
  <c r="X309" i="30"/>
  <c r="Y309" s="1"/>
  <c r="Z309" s="1"/>
  <c r="AA309" s="1"/>
  <c r="AD309"/>
  <c r="AD320" i="24"/>
  <c r="X320"/>
  <c r="Y315" i="25"/>
  <c r="Z315" s="1"/>
  <c r="AA315" s="1"/>
  <c r="AD290" i="23"/>
  <c r="X290"/>
  <c r="Y290" s="1"/>
  <c r="Z290" s="1"/>
  <c r="AA290" s="1"/>
  <c r="Z275" i="19"/>
  <c r="AA275" s="1"/>
  <c r="AB275" s="1"/>
  <c r="AB274" i="18"/>
  <c r="X283" i="4"/>
  <c r="Y283" s="1"/>
  <c r="Z283" s="1"/>
  <c r="AA283" s="1"/>
  <c r="AD283"/>
  <c r="Y282" i="9"/>
  <c r="Z282" s="1"/>
  <c r="AA282" s="1"/>
  <c r="AB282" s="1"/>
  <c r="AB279" i="8"/>
  <c r="AC280" s="1"/>
  <c r="AE282" i="9"/>
  <c r="Z282" i="41" l="1"/>
  <c r="AA282" s="1"/>
  <c r="AB282" s="1"/>
  <c r="Z297" i="32"/>
  <c r="AA297" s="1"/>
  <c r="AB310" i="30"/>
  <c r="Y320" i="24"/>
  <c r="Z320" s="1"/>
  <c r="AA320" s="1"/>
  <c r="AB316" i="25"/>
  <c r="AB291" i="23"/>
  <c r="AC276" i="19"/>
  <c r="AE276" s="1"/>
  <c r="AG276" s="1"/>
  <c r="X274" i="18"/>
  <c r="Y274" s="1"/>
  <c r="Z274" s="1"/>
  <c r="AA274" s="1"/>
  <c r="AD274"/>
  <c r="AB284" i="4"/>
  <c r="Y280" i="8"/>
  <c r="Z280" s="1"/>
  <c r="AA280" s="1"/>
  <c r="AE280"/>
  <c r="AC283" i="9"/>
  <c r="AC283" i="41" l="1"/>
  <c r="AB298" i="32"/>
  <c r="X310" i="30"/>
  <c r="Y310" s="1"/>
  <c r="AD310"/>
  <c r="AB321" i="24"/>
  <c r="AD316" i="25"/>
  <c r="X316"/>
  <c r="Y316" s="1"/>
  <c r="Z316" s="1"/>
  <c r="AA316" s="1"/>
  <c r="AD291" i="23"/>
  <c r="X291"/>
  <c r="Y276" i="19"/>
  <c r="Z276" s="1"/>
  <c r="AA276" s="1"/>
  <c r="AB276" s="1"/>
  <c r="AB275" i="18"/>
  <c r="AD284" i="4"/>
  <c r="X284"/>
  <c r="Y283" i="9"/>
  <c r="Z283" s="1"/>
  <c r="AA283" s="1"/>
  <c r="AB283" s="1"/>
  <c r="AB280" i="8"/>
  <c r="AC281" s="1"/>
  <c r="AE283" i="9"/>
  <c r="AE283" i="41" l="1"/>
  <c r="Y283"/>
  <c r="Z283" s="1"/>
  <c r="AA283" s="1"/>
  <c r="AB283" s="1"/>
  <c r="AD298" i="32"/>
  <c r="X298"/>
  <c r="Y298" s="1"/>
  <c r="Z298" s="1"/>
  <c r="AA298" s="1"/>
  <c r="Z310" i="30"/>
  <c r="AA310" s="1"/>
  <c r="AB311" s="1"/>
  <c r="AD321" i="24"/>
  <c r="X321"/>
  <c r="AB317" i="25"/>
  <c r="Y291" i="23"/>
  <c r="Z291" s="1"/>
  <c r="AA291" s="1"/>
  <c r="AC277" i="19"/>
  <c r="X275" i="18"/>
  <c r="Y275" s="1"/>
  <c r="Z275" s="1"/>
  <c r="AA275" s="1"/>
  <c r="AD275"/>
  <c r="Y284" i="4"/>
  <c r="Z284" s="1"/>
  <c r="AA284" s="1"/>
  <c r="Y281" i="8"/>
  <c r="Z281" s="1"/>
  <c r="AA281" s="1"/>
  <c r="AE281"/>
  <c r="AC284" i="41" l="1"/>
  <c r="AB299" i="32"/>
  <c r="AD311" i="30"/>
  <c r="X311"/>
  <c r="Y311" s="1"/>
  <c r="Z311" s="1"/>
  <c r="AA311" s="1"/>
  <c r="Y321" i="24"/>
  <c r="Z321" s="1"/>
  <c r="AA321" s="1"/>
  <c r="AD317" i="25"/>
  <c r="X317"/>
  <c r="AB292" i="23"/>
  <c r="Y277" i="19"/>
  <c r="Z277" s="1"/>
  <c r="AA277" s="1"/>
  <c r="AB277" s="1"/>
  <c r="AE277"/>
  <c r="AB276" i="18"/>
  <c r="AB285" i="4"/>
  <c r="AB281" i="8"/>
  <c r="AC282" s="1"/>
  <c r="AC284" i="9"/>
  <c r="AE284" i="41" l="1"/>
  <c r="Y284"/>
  <c r="AD299" i="32"/>
  <c r="X299"/>
  <c r="AB312" i="30"/>
  <c r="AB322" i="24"/>
  <c r="Y317" i="25"/>
  <c r="Z317" s="1"/>
  <c r="AA317" s="1"/>
  <c r="AD292" i="23"/>
  <c r="X292"/>
  <c r="Y292" s="1"/>
  <c r="Z292" s="1"/>
  <c r="AA292" s="1"/>
  <c r="AC278" i="19"/>
  <c r="X276" i="18"/>
  <c r="Y276" s="1"/>
  <c r="Z276" s="1"/>
  <c r="AA276" s="1"/>
  <c r="AD276"/>
  <c r="AF276" s="1"/>
  <c r="AF307" s="1"/>
  <c r="X285" i="4"/>
  <c r="Y285" s="1"/>
  <c r="Z285" s="1"/>
  <c r="AA285" s="1"/>
  <c r="AD285"/>
  <c r="Y284" i="9"/>
  <c r="Z284" s="1"/>
  <c r="AA284" s="1"/>
  <c r="AB284" s="1"/>
  <c r="Y282" i="8"/>
  <c r="Z282" s="1"/>
  <c r="AA282" s="1"/>
  <c r="AE282"/>
  <c r="AE284" i="9"/>
  <c r="Z284" i="41" l="1"/>
  <c r="AA284" s="1"/>
  <c r="AB284" s="1"/>
  <c r="Y299" i="32"/>
  <c r="Z299" s="1"/>
  <c r="AA299" s="1"/>
  <c r="X312" i="30"/>
  <c r="Y312" s="1"/>
  <c r="Z312" s="1"/>
  <c r="AD312"/>
  <c r="AD322" i="24"/>
  <c r="X322"/>
  <c r="Y322" s="1"/>
  <c r="Z322" s="1"/>
  <c r="AA322" s="1"/>
  <c r="AB318" i="25"/>
  <c r="AB293" i="23"/>
  <c r="AB277" i="18"/>
  <c r="AB286" i="4"/>
  <c r="AB282" i="8"/>
  <c r="AC283" s="1"/>
  <c r="AC285" i="9"/>
  <c r="AC285" i="41" l="1"/>
  <c r="AB300" i="32"/>
  <c r="AA312" i="30"/>
  <c r="AB313" s="1"/>
  <c r="AB323" i="24"/>
  <c r="AD318" i="25"/>
  <c r="X318"/>
  <c r="AD293" i="23"/>
  <c r="X293"/>
  <c r="Y293" s="1"/>
  <c r="Z293" s="1"/>
  <c r="AA293" s="1"/>
  <c r="Y278" i="19"/>
  <c r="X277" i="18"/>
  <c r="Y277" s="1"/>
  <c r="Z277" s="1"/>
  <c r="AA277" s="1"/>
  <c r="AE278" i="19"/>
  <c r="AD277" i="18"/>
  <c r="AD286" i="4"/>
  <c r="X286"/>
  <c r="Y285" i="9"/>
  <c r="Z285" s="1"/>
  <c r="AA285" s="1"/>
  <c r="AB285" s="1"/>
  <c r="Y283" i="8"/>
  <c r="Z283" s="1"/>
  <c r="AA283" s="1"/>
  <c r="AE283"/>
  <c r="AE285" i="9"/>
  <c r="AE285" i="41" l="1"/>
  <c r="Y285"/>
  <c r="Z285" s="1"/>
  <c r="AA285" s="1"/>
  <c r="AB285" s="1"/>
  <c r="AD300" i="32"/>
  <c r="X300"/>
  <c r="X313" i="30"/>
  <c r="Y313" s="1"/>
  <c r="Z313" s="1"/>
  <c r="AD313"/>
  <c r="AD323" i="24"/>
  <c r="X323"/>
  <c r="Y318" i="25"/>
  <c r="Z318" s="1"/>
  <c r="AA318" s="1"/>
  <c r="AB294" i="23"/>
  <c r="Z278" i="19"/>
  <c r="AA278" s="1"/>
  <c r="AB278" s="1"/>
  <c r="AB278" i="18"/>
  <c r="Y286" i="4"/>
  <c r="Z286" s="1"/>
  <c r="AA286" s="1"/>
  <c r="AB283" i="8"/>
  <c r="AC284" s="1"/>
  <c r="AC286" i="41" l="1"/>
  <c r="Y300" i="32"/>
  <c r="Z300" s="1"/>
  <c r="AA300" s="1"/>
  <c r="AA313" i="30"/>
  <c r="AB314" s="1"/>
  <c r="Y323" i="24"/>
  <c r="Z323" s="1"/>
  <c r="AA323" s="1"/>
  <c r="AB319" i="25"/>
  <c r="AD294" i="23"/>
  <c r="X294"/>
  <c r="Y294" s="1"/>
  <c r="Z294" s="1"/>
  <c r="AA294" s="1"/>
  <c r="AC279" i="19"/>
  <c r="X278" i="18"/>
  <c r="Y278" s="1"/>
  <c r="Z278" s="1"/>
  <c r="AA278" s="1"/>
  <c r="AD278"/>
  <c r="AB287" i="4"/>
  <c r="AE284" i="8"/>
  <c r="Y284"/>
  <c r="Z284" s="1"/>
  <c r="AA284" s="1"/>
  <c r="AC286" i="9"/>
  <c r="AE286" i="41" l="1"/>
  <c r="Y286"/>
  <c r="AB301" i="32"/>
  <c r="AD314" i="30"/>
  <c r="X314"/>
  <c r="Y314" s="1"/>
  <c r="Z314" s="1"/>
  <c r="AA314" s="1"/>
  <c r="AB324" i="24"/>
  <c r="AD319" i="25"/>
  <c r="X319"/>
  <c r="AB295" i="23"/>
  <c r="Y279" i="19"/>
  <c r="AE279"/>
  <c r="AB279" i="18"/>
  <c r="AD287" i="4"/>
  <c r="X287"/>
  <c r="Y287" s="1"/>
  <c r="Z287" s="1"/>
  <c r="Y286" i="9"/>
  <c r="Z286" s="1"/>
  <c r="AA286" s="1"/>
  <c r="AB286" s="1"/>
  <c r="AB284" i="8"/>
  <c r="AC285" s="1"/>
  <c r="AE286" i="9"/>
  <c r="Z286" i="41" l="1"/>
  <c r="AA286" s="1"/>
  <c r="AB286" s="1"/>
  <c r="AD301" i="32"/>
  <c r="X301"/>
  <c r="Y301" s="1"/>
  <c r="Z301" s="1"/>
  <c r="AA301" s="1"/>
  <c r="AB315" i="30"/>
  <c r="X315" s="1"/>
  <c r="Y315" s="1"/>
  <c r="AD324" i="24"/>
  <c r="X324"/>
  <c r="Y324" s="1"/>
  <c r="Z324" s="1"/>
  <c r="AA324" s="1"/>
  <c r="Y319" i="25"/>
  <c r="Z319" s="1"/>
  <c r="AA319" s="1"/>
  <c r="AD295" i="23"/>
  <c r="X295"/>
  <c r="Z279" i="19"/>
  <c r="AA279" s="1"/>
  <c r="AB279" s="1"/>
  <c r="X279" i="18"/>
  <c r="Y279" s="1"/>
  <c r="Z279" s="1"/>
  <c r="AA279" s="1"/>
  <c r="AD279"/>
  <c r="AA287" i="4"/>
  <c r="AB288" s="1"/>
  <c r="AE285" i="8"/>
  <c r="Y285"/>
  <c r="Z285" s="1"/>
  <c r="AA285" s="1"/>
  <c r="AB285" s="1"/>
  <c r="AC287" i="9"/>
  <c r="AC287" i="41" l="1"/>
  <c r="AB302" i="32"/>
  <c r="AD315" i="30"/>
  <c r="Z315"/>
  <c r="AA315" s="1"/>
  <c r="AB325" i="24"/>
  <c r="AB320" i="25"/>
  <c r="Y295" i="23"/>
  <c r="Z295" s="1"/>
  <c r="AA295" s="1"/>
  <c r="AC280" i="19"/>
  <c r="Y280" s="1"/>
  <c r="Z280" s="1"/>
  <c r="AB280" i="18"/>
  <c r="AD288" i="4"/>
  <c r="X288"/>
  <c r="Y287" i="9"/>
  <c r="Z287" s="1"/>
  <c r="AA287" s="1"/>
  <c r="AB287" s="1"/>
  <c r="AC286" i="8"/>
  <c r="AE287" i="9"/>
  <c r="AE287" i="41" l="1"/>
  <c r="Y287"/>
  <c r="Z287" s="1"/>
  <c r="AA287" s="1"/>
  <c r="AB287" s="1"/>
  <c r="AD302" i="32"/>
  <c r="X302"/>
  <c r="AB316" i="30"/>
  <c r="AD325" i="24"/>
  <c r="X325"/>
  <c r="AD320" i="25"/>
  <c r="X320"/>
  <c r="Y320" s="1"/>
  <c r="Z320" s="1"/>
  <c r="AA320" s="1"/>
  <c r="AB296" i="23"/>
  <c r="AE280" i="19"/>
  <c r="AA280"/>
  <c r="AB280" s="1"/>
  <c r="AC281" s="1"/>
  <c r="X280" i="18"/>
  <c r="Y280" s="1"/>
  <c r="Z280" s="1"/>
  <c r="AA280" s="1"/>
  <c r="AD280"/>
  <c r="Y288" i="4"/>
  <c r="Z288" s="1"/>
  <c r="AA288" s="1"/>
  <c r="Y286" i="8"/>
  <c r="Z286" s="1"/>
  <c r="AA286" s="1"/>
  <c r="AE286"/>
  <c r="AC288" i="41" l="1"/>
  <c r="Y302" i="32"/>
  <c r="Z302" s="1"/>
  <c r="AA302" s="1"/>
  <c r="X316" i="30"/>
  <c r="Y316" s="1"/>
  <c r="Z316" s="1"/>
  <c r="AD316"/>
  <c r="Y325" i="24"/>
  <c r="Z325" s="1"/>
  <c r="AA325" s="1"/>
  <c r="AB321" i="25"/>
  <c r="AD296" i="23"/>
  <c r="X296"/>
  <c r="Y296" s="1"/>
  <c r="Z296" s="1"/>
  <c r="AA296" s="1"/>
  <c r="Y281" i="19"/>
  <c r="Z281" s="1"/>
  <c r="AA281" s="1"/>
  <c r="AB281" s="1"/>
  <c r="AE281"/>
  <c r="AB281" i="18"/>
  <c r="AB289" i="4"/>
  <c r="AB286" i="8"/>
  <c r="AC287" s="1"/>
  <c r="AC288" i="9"/>
  <c r="AE288" i="41" l="1"/>
  <c r="Y288"/>
  <c r="AB303" i="32"/>
  <c r="AA316" i="30"/>
  <c r="AB317" s="1"/>
  <c r="AB326" i="24"/>
  <c r="AD321" i="25"/>
  <c r="X321"/>
  <c r="AB297" i="23"/>
  <c r="AC282" i="19"/>
  <c r="X281" i="18"/>
  <c r="Y281" s="1"/>
  <c r="Z281" s="1"/>
  <c r="AA281" s="1"/>
  <c r="AD281"/>
  <c r="AD289" i="4"/>
  <c r="X289"/>
  <c r="Y289" s="1"/>
  <c r="Z289" s="1"/>
  <c r="Y288" i="9"/>
  <c r="Z288" s="1"/>
  <c r="AA288" s="1"/>
  <c r="AB288" s="1"/>
  <c r="AE287" i="8"/>
  <c r="Y287"/>
  <c r="Z287" s="1"/>
  <c r="AA287" s="1"/>
  <c r="AE288" i="9"/>
  <c r="Z288" i="41" l="1"/>
  <c r="AA288" s="1"/>
  <c r="AB288" s="1"/>
  <c r="AD303" i="32"/>
  <c r="X303"/>
  <c r="Y303" s="1"/>
  <c r="Z303" s="1"/>
  <c r="AA303" s="1"/>
  <c r="AD317" i="30"/>
  <c r="X317"/>
  <c r="Y317" s="1"/>
  <c r="Z317" s="1"/>
  <c r="AA317" s="1"/>
  <c r="AD326" i="24"/>
  <c r="X326"/>
  <c r="Y326" s="1"/>
  <c r="Y321" i="25"/>
  <c r="Z321" s="1"/>
  <c r="AA321" s="1"/>
  <c r="AD297" i="23"/>
  <c r="X297"/>
  <c r="Y282" i="19"/>
  <c r="Z282" s="1"/>
  <c r="AA282" s="1"/>
  <c r="AB282" s="1"/>
  <c r="AE282"/>
  <c r="AB282" i="18"/>
  <c r="AA289" i="4"/>
  <c r="AB290" s="1"/>
  <c r="AB287" i="8"/>
  <c r="AC288" s="1"/>
  <c r="AC289" i="41" l="1"/>
  <c r="AB304" i="32"/>
  <c r="AB318" i="30"/>
  <c r="X318" s="1"/>
  <c r="Y318" s="1"/>
  <c r="Z318" s="1"/>
  <c r="AA318" s="1"/>
  <c r="Z326" i="24"/>
  <c r="AA326" s="1"/>
  <c r="AB322" i="25"/>
  <c r="Y297" i="23"/>
  <c r="Z297" s="1"/>
  <c r="AA297" s="1"/>
  <c r="AC283" i="19"/>
  <c r="X282" i="18"/>
  <c r="Y282" s="1"/>
  <c r="Z282" s="1"/>
  <c r="AA282" s="1"/>
  <c r="AD282"/>
  <c r="AD290" i="4"/>
  <c r="X290"/>
  <c r="AE288" i="8"/>
  <c r="Y288"/>
  <c r="Z288" s="1"/>
  <c r="AA288" s="1"/>
  <c r="AB288" s="1"/>
  <c r="AC289" i="9"/>
  <c r="AE289" i="41" l="1"/>
  <c r="Y289"/>
  <c r="Z289" s="1"/>
  <c r="AA289" s="1"/>
  <c r="AB289" s="1"/>
  <c r="AD304" i="32"/>
  <c r="X304"/>
  <c r="AD318" i="30"/>
  <c r="AB319"/>
  <c r="AB327" i="24"/>
  <c r="AD322" i="25"/>
  <c r="X322"/>
  <c r="Y322" s="1"/>
  <c r="Z322" s="1"/>
  <c r="AA322" s="1"/>
  <c r="AB298" i="23"/>
  <c r="Y283" i="19"/>
  <c r="AE283"/>
  <c r="AB283" i="18"/>
  <c r="Y290" i="4"/>
  <c r="Z290" s="1"/>
  <c r="AA290" s="1"/>
  <c r="Y289" i="9"/>
  <c r="Z289" s="1"/>
  <c r="AA289" s="1"/>
  <c r="AB289" s="1"/>
  <c r="AC289" i="8"/>
  <c r="AE289" i="9"/>
  <c r="AC290" i="41" l="1"/>
  <c r="Y304" i="32"/>
  <c r="Z304" s="1"/>
  <c r="AA304" s="1"/>
  <c r="X319" i="30"/>
  <c r="Y319" s="1"/>
  <c r="Z319" s="1"/>
  <c r="AA319" s="1"/>
  <c r="AD319"/>
  <c r="AD327" i="24"/>
  <c r="X327"/>
  <c r="Y327" s="1"/>
  <c r="Z327" s="1"/>
  <c r="AA327" s="1"/>
  <c r="AB323" i="25"/>
  <c r="AD298" i="23"/>
  <c r="X298"/>
  <c r="Y298" s="1"/>
  <c r="Z298" s="1"/>
  <c r="AA298" s="1"/>
  <c r="Z283" i="19"/>
  <c r="AA283" s="1"/>
  <c r="AB283" s="1"/>
  <c r="X283" i="18"/>
  <c r="Y283" s="1"/>
  <c r="Z283" s="1"/>
  <c r="AA283" s="1"/>
  <c r="AD283"/>
  <c r="AB291" i="4"/>
  <c r="Y289" i="8"/>
  <c r="Z289" s="1"/>
  <c r="AA289" s="1"/>
  <c r="AE289"/>
  <c r="AE290" i="41" l="1"/>
  <c r="Y290"/>
  <c r="AB305" i="32"/>
  <c r="AB320" i="30"/>
  <c r="AB328" i="24"/>
  <c r="AD323" i="25"/>
  <c r="X323"/>
  <c r="AB299" i="23"/>
  <c r="AC284" i="19"/>
  <c r="Y284" s="1"/>
  <c r="Z284" s="1"/>
  <c r="AA284" s="1"/>
  <c r="AB284" s="1"/>
  <c r="AB284" i="18"/>
  <c r="X291" i="4"/>
  <c r="Y291" s="1"/>
  <c r="Z291" s="1"/>
  <c r="AA291" s="1"/>
  <c r="AD291"/>
  <c r="AB289" i="8"/>
  <c r="AC290" s="1"/>
  <c r="AC290" i="9"/>
  <c r="Z290" i="41" l="1"/>
  <c r="AA290" s="1"/>
  <c r="AB290" s="1"/>
  <c r="AD305" i="32"/>
  <c r="X305"/>
  <c r="Y305" s="1"/>
  <c r="Z305" s="1"/>
  <c r="AA305" s="1"/>
  <c r="X320" i="30"/>
  <c r="Y320" s="1"/>
  <c r="Z320" s="1"/>
  <c r="AD320"/>
  <c r="AD328" i="24"/>
  <c r="X328"/>
  <c r="Y328" s="1"/>
  <c r="Z328" s="1"/>
  <c r="AA328" s="1"/>
  <c r="Y323" i="25"/>
  <c r="Z323" s="1"/>
  <c r="AA323" s="1"/>
  <c r="AD299" i="23"/>
  <c r="X299"/>
  <c r="AE284" i="19"/>
  <c r="AC285"/>
  <c r="X284" i="18"/>
  <c r="Y284" s="1"/>
  <c r="Z284" s="1"/>
  <c r="AA284" s="1"/>
  <c r="AD284"/>
  <c r="AB292" i="4"/>
  <c r="AD292" s="1"/>
  <c r="Y290" i="9"/>
  <c r="Z290" s="1"/>
  <c r="AA290" s="1"/>
  <c r="AB290" s="1"/>
  <c r="AE290" i="8"/>
  <c r="Y290"/>
  <c r="Z290" s="1"/>
  <c r="AA290" s="1"/>
  <c r="AE290" i="9"/>
  <c r="AC291" i="41" l="1"/>
  <c r="AB306" i="32"/>
  <c r="AA320" i="30"/>
  <c r="AB321" s="1"/>
  <c r="AB329" i="24"/>
  <c r="AB324" i="25"/>
  <c r="Y299" i="23"/>
  <c r="Z299" s="1"/>
  <c r="AA299" s="1"/>
  <c r="AB285" i="18"/>
  <c r="X292" i="4"/>
  <c r="Y292" s="1"/>
  <c r="Z292" s="1"/>
  <c r="AA292" s="1"/>
  <c r="AB290" i="8"/>
  <c r="AC291" s="1"/>
  <c r="AC291" i="9"/>
  <c r="Y291" i="41" l="1"/>
  <c r="Z291" s="1"/>
  <c r="AA291" s="1"/>
  <c r="AB291" s="1"/>
  <c r="AE291"/>
  <c r="AD306" i="32"/>
  <c r="AF306" s="1"/>
  <c r="X306"/>
  <c r="AD321" i="30"/>
  <c r="X321"/>
  <c r="Y321" s="1"/>
  <c r="Z321" s="1"/>
  <c r="AA321" s="1"/>
  <c r="AD329" i="24"/>
  <c r="X329"/>
  <c r="AD324" i="25"/>
  <c r="X324"/>
  <c r="Y324" s="1"/>
  <c r="Z324" s="1"/>
  <c r="AA324" s="1"/>
  <c r="AB300" i="23"/>
  <c r="Y285" i="19"/>
  <c r="Z285" s="1"/>
  <c r="AA285" s="1"/>
  <c r="AB285" s="1"/>
  <c r="X285" i="18"/>
  <c r="Y285" s="1"/>
  <c r="Z285" s="1"/>
  <c r="AA285" s="1"/>
  <c r="AE285" i="19"/>
  <c r="AD285" i="18"/>
  <c r="AB293" i="4"/>
  <c r="Y291" i="9"/>
  <c r="Z291" s="1"/>
  <c r="AA291" s="1"/>
  <c r="AB291" s="1"/>
  <c r="AE291" i="8"/>
  <c r="Y291"/>
  <c r="Z291" s="1"/>
  <c r="AA291" s="1"/>
  <c r="AB291" s="1"/>
  <c r="AE291" i="9"/>
  <c r="AC292" i="41" l="1"/>
  <c r="AE292" s="1"/>
  <c r="Y306" i="32"/>
  <c r="Z306" s="1"/>
  <c r="AA306" s="1"/>
  <c r="AB322" i="30"/>
  <c r="AD322" s="1"/>
  <c r="Y329" i="24"/>
  <c r="Z329" s="1"/>
  <c r="AA329" s="1"/>
  <c r="AB325" i="25"/>
  <c r="AD300" i="23"/>
  <c r="X300"/>
  <c r="Y300" s="1"/>
  <c r="Z300" s="1"/>
  <c r="AA300" s="1"/>
  <c r="AC286" i="19"/>
  <c r="AB286" i="18"/>
  <c r="X293" i="4"/>
  <c r="Y293" s="1"/>
  <c r="Z293" s="1"/>
  <c r="AA293" s="1"/>
  <c r="AD293"/>
  <c r="AC292" i="8"/>
  <c r="Y292" i="41" l="1"/>
  <c r="Z292" s="1"/>
  <c r="AA292" s="1"/>
  <c r="AB292" s="1"/>
  <c r="AB307" i="32"/>
  <c r="X322" i="30"/>
  <c r="Y322" s="1"/>
  <c r="Z322" s="1"/>
  <c r="AA322" s="1"/>
  <c r="AB330" i="24"/>
  <c r="AD325" i="25"/>
  <c r="X325"/>
  <c r="AB301" i="23"/>
  <c r="Y286" i="19"/>
  <c r="X286" i="18"/>
  <c r="Y286" s="1"/>
  <c r="Z286" s="1"/>
  <c r="AA286" s="1"/>
  <c r="AE286" i="19"/>
  <c r="AD286" i="18"/>
  <c r="AB294" i="4"/>
  <c r="Y292" i="8"/>
  <c r="Z292" s="1"/>
  <c r="AA292" s="1"/>
  <c r="AE292"/>
  <c r="AC292" i="9"/>
  <c r="AC293" i="41" l="1"/>
  <c r="Y293" s="1"/>
  <c r="Z293" s="1"/>
  <c r="AA293" s="1"/>
  <c r="AB293" s="1"/>
  <c r="AC294" s="1"/>
  <c r="AE294" s="1"/>
  <c r="AD307" i="32"/>
  <c r="X307"/>
  <c r="AB323" i="30"/>
  <c r="AD330" i="24"/>
  <c r="X330"/>
  <c r="Y330" s="1"/>
  <c r="Z330" s="1"/>
  <c r="AA330" s="1"/>
  <c r="Y325" i="25"/>
  <c r="Z325" s="1"/>
  <c r="AA325" s="1"/>
  <c r="AD301" i="23"/>
  <c r="X301"/>
  <c r="Z286" i="19"/>
  <c r="AA286" s="1"/>
  <c r="AB286" s="1"/>
  <c r="AB287" i="18"/>
  <c r="AD294" i="4"/>
  <c r="X294"/>
  <c r="Y292" i="9"/>
  <c r="Z292" s="1"/>
  <c r="AA292" s="1"/>
  <c r="AB292" s="1"/>
  <c r="AB292" i="8"/>
  <c r="AC293" s="1"/>
  <c r="AE292" i="9"/>
  <c r="AE293" i="41" l="1"/>
  <c r="Y294"/>
  <c r="Z294" s="1"/>
  <c r="AA294" s="1"/>
  <c r="AB294" s="1"/>
  <c r="Y307" i="32"/>
  <c r="Z307" s="1"/>
  <c r="AA307" s="1"/>
  <c r="AD323" i="30"/>
  <c r="X323"/>
  <c r="AB331" i="24"/>
  <c r="AB326" i="25"/>
  <c r="Y301" i="23"/>
  <c r="Z301" s="1"/>
  <c r="AA301" s="1"/>
  <c r="AC287" i="19"/>
  <c r="X287" i="18"/>
  <c r="Y287" s="1"/>
  <c r="Z287" s="1"/>
  <c r="AA287" s="1"/>
  <c r="AD287"/>
  <c r="Y294" i="4"/>
  <c r="Z294" s="1"/>
  <c r="AA294" s="1"/>
  <c r="AE293" i="8"/>
  <c r="Y293"/>
  <c r="Z293" s="1"/>
  <c r="AA293" s="1"/>
  <c r="AC295" i="41" l="1"/>
  <c r="AB308" i="32"/>
  <c r="Y323" i="30"/>
  <c r="Z323" s="1"/>
  <c r="AA323" s="1"/>
  <c r="AD331" i="24"/>
  <c r="X331"/>
  <c r="AD326" i="25"/>
  <c r="X326"/>
  <c r="Y326" s="1"/>
  <c r="Z326" s="1"/>
  <c r="AA326" s="1"/>
  <c r="AB302" i="23"/>
  <c r="Y287" i="19"/>
  <c r="Z287" s="1"/>
  <c r="AA287" s="1"/>
  <c r="AB287" s="1"/>
  <c r="AE287"/>
  <c r="AB288" i="18"/>
  <c r="AB295" i="4"/>
  <c r="AB293" i="8"/>
  <c r="AC294" s="1"/>
  <c r="AC293" i="9"/>
  <c r="Y295" i="41" l="1"/>
  <c r="AE295"/>
  <c r="AD308" i="32"/>
  <c r="X308"/>
  <c r="Y308" s="1"/>
  <c r="Z308" s="1"/>
  <c r="AA308" s="1"/>
  <c r="AB324" i="30"/>
  <c r="X324" s="1"/>
  <c r="Y324" s="1"/>
  <c r="Z324" s="1"/>
  <c r="AA324" s="1"/>
  <c r="AB325" s="1"/>
  <c r="Y331" i="24"/>
  <c r="Z331" s="1"/>
  <c r="AA331" s="1"/>
  <c r="AB327" i="25"/>
  <c r="AD302" i="23"/>
  <c r="X302"/>
  <c r="Y302" s="1"/>
  <c r="Z302" s="1"/>
  <c r="AA302" s="1"/>
  <c r="AC288" i="19"/>
  <c r="X288" i="18"/>
  <c r="Y288" s="1"/>
  <c r="Z288" s="1"/>
  <c r="AA288" s="1"/>
  <c r="AD288"/>
  <c r="X295" i="4"/>
  <c r="Y295" s="1"/>
  <c r="Z295" s="1"/>
  <c r="AA295" s="1"/>
  <c r="AD295"/>
  <c r="Y293" i="9"/>
  <c r="Z293" s="1"/>
  <c r="AA293" s="1"/>
  <c r="AB293" s="1"/>
  <c r="Y294" i="8"/>
  <c r="Z294" s="1"/>
  <c r="AA294" s="1"/>
  <c r="AE294"/>
  <c r="AE293" i="9"/>
  <c r="Z295" i="41" l="1"/>
  <c r="AA295" s="1"/>
  <c r="AB295" s="1"/>
  <c r="AB309" i="32"/>
  <c r="AD324" i="30"/>
  <c r="AD325"/>
  <c r="X325"/>
  <c r="Y325" s="1"/>
  <c r="Z325" s="1"/>
  <c r="AA325" s="1"/>
  <c r="AB332" i="24"/>
  <c r="AD327" i="25"/>
  <c r="X327"/>
  <c r="AB303" i="23"/>
  <c r="Y288" i="19"/>
  <c r="AE288"/>
  <c r="AB289" i="18"/>
  <c r="AB296" i="4"/>
  <c r="AB294" i="8"/>
  <c r="AC295" s="1"/>
  <c r="AC294" i="9"/>
  <c r="AC296" i="41" l="1"/>
  <c r="Y296" s="1"/>
  <c r="Z296" s="1"/>
  <c r="AA296" s="1"/>
  <c r="AB296" s="1"/>
  <c r="AD309" i="32"/>
  <c r="X309"/>
  <c r="AB326" i="30"/>
  <c r="AD332" i="24"/>
  <c r="X332"/>
  <c r="Y332" s="1"/>
  <c r="Z332" s="1"/>
  <c r="AA332" s="1"/>
  <c r="Y327" i="25"/>
  <c r="Z327" s="1"/>
  <c r="AA327" s="1"/>
  <c r="AD303" i="23"/>
  <c r="X303"/>
  <c r="Y303" s="1"/>
  <c r="Z303" s="1"/>
  <c r="AA303" s="1"/>
  <c r="Z288" i="19"/>
  <c r="AA288" s="1"/>
  <c r="AB288" s="1"/>
  <c r="X289" i="18"/>
  <c r="Y289" s="1"/>
  <c r="Z289" s="1"/>
  <c r="AA289" s="1"/>
  <c r="AD289"/>
  <c r="AD296" i="4"/>
  <c r="X296"/>
  <c r="Y294" i="9"/>
  <c r="Z294" s="1"/>
  <c r="AA294" s="1"/>
  <c r="AB294" s="1"/>
  <c r="AE295" i="8"/>
  <c r="Y295"/>
  <c r="Z295" s="1"/>
  <c r="AA295" s="1"/>
  <c r="AE294" i="9"/>
  <c r="AE296" i="41" l="1"/>
  <c r="AC297"/>
  <c r="Y309" i="32"/>
  <c r="Z309" s="1"/>
  <c r="AA309" s="1"/>
  <c r="X326" i="30"/>
  <c r="Y326" s="1"/>
  <c r="Z326" s="1"/>
  <c r="AA326" s="1"/>
  <c r="AB327" s="1"/>
  <c r="AD326"/>
  <c r="AB333" i="24"/>
  <c r="AB328" i="25"/>
  <c r="AB304" i="23"/>
  <c r="AC289" i="19"/>
  <c r="AB290" i="18"/>
  <c r="Y296" i="4"/>
  <c r="Z296" s="1"/>
  <c r="AA296" s="1"/>
  <c r="AB295" i="8"/>
  <c r="AC296" s="1"/>
  <c r="Y297" i="41" l="1"/>
  <c r="Z297" s="1"/>
  <c r="AA297" s="1"/>
  <c r="AE297"/>
  <c r="AB310" i="32"/>
  <c r="X327" i="30"/>
  <c r="Y327" s="1"/>
  <c r="Z327" s="1"/>
  <c r="AA327" s="1"/>
  <c r="AD327"/>
  <c r="AD333" i="24"/>
  <c r="X333"/>
  <c r="AD328" i="25"/>
  <c r="X328"/>
  <c r="Y328" s="1"/>
  <c r="Z328" s="1"/>
  <c r="AA328" s="1"/>
  <c r="X304" i="23"/>
  <c r="Y304" s="1"/>
  <c r="Z304" s="1"/>
  <c r="AA304" s="1"/>
  <c r="AD304"/>
  <c r="Y289" i="19"/>
  <c r="Z289" s="1"/>
  <c r="AA289" s="1"/>
  <c r="AB289" s="1"/>
  <c r="X290" i="18"/>
  <c r="Y290" s="1"/>
  <c r="Z290" s="1"/>
  <c r="AA290" s="1"/>
  <c r="AE289" i="19"/>
  <c r="AD290" i="18"/>
  <c r="AB297" i="4"/>
  <c r="AE296" i="8"/>
  <c r="Y296"/>
  <c r="Z296" s="1"/>
  <c r="AA296" s="1"/>
  <c r="AC295" i="9"/>
  <c r="AB297" i="41" l="1"/>
  <c r="AC298" s="1"/>
  <c r="AD310" i="32"/>
  <c r="X310"/>
  <c r="Y310" s="1"/>
  <c r="Z310" s="1"/>
  <c r="AA310" s="1"/>
  <c r="AB328" i="30"/>
  <c r="X328" s="1"/>
  <c r="Y328" s="1"/>
  <c r="Z328" s="1"/>
  <c r="Y333" i="24"/>
  <c r="Z333" s="1"/>
  <c r="AA333" s="1"/>
  <c r="AB329" i="25"/>
  <c r="AB305" i="23"/>
  <c r="X305" s="1"/>
  <c r="Y305" s="1"/>
  <c r="AC290" i="19"/>
  <c r="AB291" i="18"/>
  <c r="AD291" s="1"/>
  <c r="AD297" i="4"/>
  <c r="X297"/>
  <c r="Y297" s="1"/>
  <c r="Z297" s="1"/>
  <c r="AA297" s="1"/>
  <c r="Y295" i="9"/>
  <c r="Z295" s="1"/>
  <c r="AA295" s="1"/>
  <c r="AB295" s="1"/>
  <c r="AB296" i="8"/>
  <c r="AC297" s="1"/>
  <c r="AE295" i="9"/>
  <c r="AE298" i="41" l="1"/>
  <c r="Y298"/>
  <c r="Z298" s="1"/>
  <c r="AA298" s="1"/>
  <c r="AB298" s="1"/>
  <c r="AB311" i="32"/>
  <c r="AD328" i="30"/>
  <c r="AA328"/>
  <c r="AB329" s="1"/>
  <c r="AB334" i="24"/>
  <c r="AD329" i="25"/>
  <c r="X329"/>
  <c r="AD305" i="23"/>
  <c r="Z305"/>
  <c r="AA305" s="1"/>
  <c r="X291" i="18"/>
  <c r="Y291" s="1"/>
  <c r="Z291" s="1"/>
  <c r="AA291" s="1"/>
  <c r="AB298" i="4"/>
  <c r="AE297" i="8"/>
  <c r="Y297"/>
  <c r="Z297" s="1"/>
  <c r="AA297" s="1"/>
  <c r="AB297" s="1"/>
  <c r="AC296" i="9"/>
  <c r="AC299" i="41" l="1"/>
  <c r="AD311" i="32"/>
  <c r="X311"/>
  <c r="X329" i="30"/>
  <c r="Y329" s="1"/>
  <c r="AD329"/>
  <c r="AD334" i="24"/>
  <c r="X334"/>
  <c r="Y334" s="1"/>
  <c r="Z334" s="1"/>
  <c r="AA334" s="1"/>
  <c r="Y329" i="25"/>
  <c r="Z329" s="1"/>
  <c r="AA329" s="1"/>
  <c r="AB306" i="23"/>
  <c r="AD306" s="1"/>
  <c r="AF306" s="1"/>
  <c r="Y290" i="19"/>
  <c r="AE290"/>
  <c r="AB292" i="18"/>
  <c r="AD298" i="4"/>
  <c r="X298"/>
  <c r="Y296" i="9"/>
  <c r="Z296" s="1"/>
  <c r="AA296" s="1"/>
  <c r="AB296" s="1"/>
  <c r="AC298" i="8"/>
  <c r="AE296" i="9"/>
  <c r="Y299" i="41" l="1"/>
  <c r="Z299" s="1"/>
  <c r="AA299" s="1"/>
  <c r="AB299" s="1"/>
  <c r="AC300" s="1"/>
  <c r="AE299"/>
  <c r="Y311" i="32"/>
  <c r="Z311" s="1"/>
  <c r="AA311" s="1"/>
  <c r="Z329" i="30"/>
  <c r="AA329" s="1"/>
  <c r="AB335" i="24"/>
  <c r="AB330" i="25"/>
  <c r="X306" i="23"/>
  <c r="Y306" s="1"/>
  <c r="Z306" s="1"/>
  <c r="AA306" s="1"/>
  <c r="Z290" i="19"/>
  <c r="AA290" s="1"/>
  <c r="AB290" s="1"/>
  <c r="X292" i="18"/>
  <c r="Y292" s="1"/>
  <c r="Z292" s="1"/>
  <c r="AA292" s="1"/>
  <c r="AD292"/>
  <c r="Y298" i="4"/>
  <c r="Z298" s="1"/>
  <c r="AA298" s="1"/>
  <c r="Y298" i="8"/>
  <c r="Z298" s="1"/>
  <c r="AA298" s="1"/>
  <c r="AE298"/>
  <c r="Y300" i="41" l="1"/>
  <c r="Z300" s="1"/>
  <c r="AA300" s="1"/>
  <c r="AB300" s="1"/>
  <c r="AE300"/>
  <c r="AB312" i="32"/>
  <c r="AB330" i="30"/>
  <c r="AD335" i="24"/>
  <c r="X335"/>
  <c r="AD330" i="25"/>
  <c r="X330"/>
  <c r="AB307" i="23"/>
  <c r="X307" s="1"/>
  <c r="Y307" s="1"/>
  <c r="Z307" s="1"/>
  <c r="AA307" s="1"/>
  <c r="AC291" i="19"/>
  <c r="AB293" i="18"/>
  <c r="AB299" i="4"/>
  <c r="AB298" i="8"/>
  <c r="AC299" s="1"/>
  <c r="AC297" i="9"/>
  <c r="AC301" i="41" l="1"/>
  <c r="AD312" i="32"/>
  <c r="X312"/>
  <c r="Y312" s="1"/>
  <c r="Z312" s="1"/>
  <c r="AA312" s="1"/>
  <c r="X330" i="30"/>
  <c r="Y330" s="1"/>
  <c r="Z330" s="1"/>
  <c r="AA330" s="1"/>
  <c r="AD330"/>
  <c r="Y335" i="24"/>
  <c r="Z335" s="1"/>
  <c r="AA335" s="1"/>
  <c r="Y330" i="25"/>
  <c r="Z330" s="1"/>
  <c r="AA330" s="1"/>
  <c r="AD307" i="23"/>
  <c r="AB308"/>
  <c r="Y291" i="19"/>
  <c r="Z291" s="1"/>
  <c r="AA291" s="1"/>
  <c r="AB291" s="1"/>
  <c r="X293" i="18"/>
  <c r="Y293" s="1"/>
  <c r="Z293" s="1"/>
  <c r="AA293" s="1"/>
  <c r="AE291" i="19"/>
  <c r="AD293" i="18"/>
  <c r="AD299" i="4"/>
  <c r="X299"/>
  <c r="Y299" s="1"/>
  <c r="Z299" s="1"/>
  <c r="Y297" i="9"/>
  <c r="Z297" s="1"/>
  <c r="AA297" s="1"/>
  <c r="AB297" s="1"/>
  <c r="AE299" i="8"/>
  <c r="Y299"/>
  <c r="Z299" s="1"/>
  <c r="AA299" s="1"/>
  <c r="AE297" i="9"/>
  <c r="Y301" i="41" l="1"/>
  <c r="Z301" s="1"/>
  <c r="AA301" s="1"/>
  <c r="AB301" s="1"/>
  <c r="AC302" s="1"/>
  <c r="AE302" s="1"/>
  <c r="AE301"/>
  <c r="AB313" i="32"/>
  <c r="AB331" i="30"/>
  <c r="AB336" i="24"/>
  <c r="AB331" i="25"/>
  <c r="X308" i="23"/>
  <c r="AD308"/>
  <c r="AC292" i="19"/>
  <c r="AB294" i="18"/>
  <c r="AA299" i="4"/>
  <c r="AB300" s="1"/>
  <c r="AB299" i="8"/>
  <c r="AC300" s="1"/>
  <c r="AC298" i="9"/>
  <c r="Y302" i="41" l="1"/>
  <c r="Z302" s="1"/>
  <c r="AA302" s="1"/>
  <c r="AB302" s="1"/>
  <c r="AD313" i="32"/>
  <c r="X313"/>
  <c r="AD331" i="30"/>
  <c r="X331"/>
  <c r="Y331" s="1"/>
  <c r="Z331" s="1"/>
  <c r="AA331" s="1"/>
  <c r="AD336" i="24"/>
  <c r="X336"/>
  <c r="Y336" s="1"/>
  <c r="Z336" s="1"/>
  <c r="AA336" s="1"/>
  <c r="AD331" i="25"/>
  <c r="X331"/>
  <c r="Y308" i="23"/>
  <c r="Z308" s="1"/>
  <c r="AA308" s="1"/>
  <c r="X294" i="18"/>
  <c r="Y294" s="1"/>
  <c r="Z294" s="1"/>
  <c r="AA294" s="1"/>
  <c r="AD294"/>
  <c r="AD300" i="4"/>
  <c r="X300"/>
  <c r="Y298" i="9"/>
  <c r="Z298" s="1"/>
  <c r="AA298" s="1"/>
  <c r="AB298" s="1"/>
  <c r="Y300" i="8"/>
  <c r="Z300" s="1"/>
  <c r="AA300" s="1"/>
  <c r="AE300"/>
  <c r="AE298" i="9"/>
  <c r="AC303" i="41" l="1"/>
  <c r="Y313" i="32"/>
  <c r="Z313" s="1"/>
  <c r="AA313" s="1"/>
  <c r="AB332" i="30"/>
  <c r="AB337" i="24"/>
  <c r="Y331" i="25"/>
  <c r="Z331" s="1"/>
  <c r="AA331" s="1"/>
  <c r="AB309" i="23"/>
  <c r="Y292" i="19"/>
  <c r="AE292"/>
  <c r="Y300" i="4"/>
  <c r="Z300" s="1"/>
  <c r="AA300" s="1"/>
  <c r="AB300" i="8"/>
  <c r="AC301" s="1"/>
  <c r="AE303" i="41" l="1"/>
  <c r="Y303"/>
  <c r="Z303" s="1"/>
  <c r="AA303" s="1"/>
  <c r="AB303" s="1"/>
  <c r="AB314" i="32"/>
  <c r="AD332" i="30"/>
  <c r="X332"/>
  <c r="Y332" s="1"/>
  <c r="Z332" s="1"/>
  <c r="AA332" s="1"/>
  <c r="AD337" i="24"/>
  <c r="X337"/>
  <c r="Y337" s="1"/>
  <c r="Z337" s="1"/>
  <c r="AA337" s="1"/>
  <c r="AB332" i="25"/>
  <c r="AD309" i="23"/>
  <c r="X309"/>
  <c r="Y309" s="1"/>
  <c r="Z309" s="1"/>
  <c r="AA309" s="1"/>
  <c r="Z292" i="19"/>
  <c r="AA292" s="1"/>
  <c r="AB292" s="1"/>
  <c r="AC293" s="1"/>
  <c r="AB295" i="18"/>
  <c r="AB301" i="4"/>
  <c r="Y301" i="8"/>
  <c r="Z301" s="1"/>
  <c r="AA301" s="1"/>
  <c r="AE301"/>
  <c r="AC299" i="9"/>
  <c r="AC304" i="41" l="1"/>
  <c r="AD314" i="32"/>
  <c r="X314"/>
  <c r="Y314" s="1"/>
  <c r="Z314" s="1"/>
  <c r="AA314" s="1"/>
  <c r="AB333" i="30"/>
  <c r="AD333" s="1"/>
  <c r="AB338" i="24"/>
  <c r="AD332" i="25"/>
  <c r="X332"/>
  <c r="Y332" s="1"/>
  <c r="Z332" s="1"/>
  <c r="AA332" s="1"/>
  <c r="AB310" i="23"/>
  <c r="Y293" i="19"/>
  <c r="Z293" s="1"/>
  <c r="AA293" s="1"/>
  <c r="AB293" s="1"/>
  <c r="X295" i="18"/>
  <c r="Y295" s="1"/>
  <c r="Z295" s="1"/>
  <c r="AA295" s="1"/>
  <c r="AE293" i="19"/>
  <c r="AD295" i="18"/>
  <c r="X301" i="4"/>
  <c r="Y301" s="1"/>
  <c r="Z301" s="1"/>
  <c r="AA301" s="1"/>
  <c r="AB302" s="1"/>
  <c r="AD301"/>
  <c r="AF301" s="1"/>
  <c r="Y299" i="9"/>
  <c r="Z299" s="1"/>
  <c r="AA299" s="1"/>
  <c r="AB299" s="1"/>
  <c r="AB301" i="8"/>
  <c r="AC302" s="1"/>
  <c r="AE299" i="9"/>
  <c r="AE304" i="41" l="1"/>
  <c r="Y304"/>
  <c r="AB315" i="32"/>
  <c r="X333" i="30"/>
  <c r="Y333" s="1"/>
  <c r="Z333" s="1"/>
  <c r="AA333" s="1"/>
  <c r="AD338" i="24"/>
  <c r="X338"/>
  <c r="Y338" s="1"/>
  <c r="Z338" s="1"/>
  <c r="AA338" s="1"/>
  <c r="AB333" i="25"/>
  <c r="AD310" i="23"/>
  <c r="X310"/>
  <c r="AC294" i="19"/>
  <c r="F2" i="4"/>
  <c r="AF307"/>
  <c r="AB296" i="18"/>
  <c r="X302" i="4"/>
  <c r="Y302" s="1"/>
  <c r="Z302" s="1"/>
  <c r="AA302" s="1"/>
  <c r="AD302"/>
  <c r="AE302" i="8"/>
  <c r="Y302"/>
  <c r="Z302" s="1"/>
  <c r="AA302" s="1"/>
  <c r="AB302" s="1"/>
  <c r="AC300" i="9"/>
  <c r="Z304" i="41" l="1"/>
  <c r="AA304" s="1"/>
  <c r="AB304" s="1"/>
  <c r="AD315" i="32"/>
  <c r="X315"/>
  <c r="AB334" i="30"/>
  <c r="AB339" i="24"/>
  <c r="AD333" i="25"/>
  <c r="X333"/>
  <c r="Y310" i="23"/>
  <c r="Z310" s="1"/>
  <c r="AA310" s="1"/>
  <c r="Y294" i="19"/>
  <c r="Z294" s="1"/>
  <c r="AA294" s="1"/>
  <c r="AB294" s="1"/>
  <c r="X296" i="18"/>
  <c r="Y296" s="1"/>
  <c r="Z296" s="1"/>
  <c r="AA296" s="1"/>
  <c r="AE294" i="19"/>
  <c r="AB303" i="4"/>
  <c r="AD296" i="18"/>
  <c r="AC303" i="8"/>
  <c r="Y300" i="9"/>
  <c r="Z300" s="1"/>
  <c r="AA300" s="1"/>
  <c r="AB300" s="1"/>
  <c r="AE300"/>
  <c r="AC305" i="41" l="1"/>
  <c r="Y315" i="32"/>
  <c r="Z315" s="1"/>
  <c r="AA315" s="1"/>
  <c r="AD334" i="30"/>
  <c r="X334"/>
  <c r="Y334" s="1"/>
  <c r="Z334" s="1"/>
  <c r="AA334" s="1"/>
  <c r="AD339" i="24"/>
  <c r="X339"/>
  <c r="Y339" s="1"/>
  <c r="Z339" s="1"/>
  <c r="AA339" s="1"/>
  <c r="Y333" i="25"/>
  <c r="Z333" s="1"/>
  <c r="AA333" s="1"/>
  <c r="AB311" i="23"/>
  <c r="AC295" i="19"/>
  <c r="AD303" i="4"/>
  <c r="X303"/>
  <c r="Y303" s="1"/>
  <c r="Z303" s="1"/>
  <c r="AA303" s="1"/>
  <c r="AE303" i="8"/>
  <c r="E2" s="1"/>
  <c r="Y303"/>
  <c r="Z303" s="1"/>
  <c r="AA303" s="1"/>
  <c r="AB303" s="1"/>
  <c r="AE305" i="41" l="1"/>
  <c r="Y305"/>
  <c r="Z305" s="1"/>
  <c r="AB316" i="32"/>
  <c r="AB335" i="30"/>
  <c r="AB340" i="24"/>
  <c r="AB334" i="25"/>
  <c r="X311" i="23"/>
  <c r="Y311" s="1"/>
  <c r="Z311" s="1"/>
  <c r="AA311" s="1"/>
  <c r="AD311"/>
  <c r="Y295" i="19"/>
  <c r="AE295"/>
  <c r="AB304" i="4"/>
  <c r="X304" s="1"/>
  <c r="Y304" s="1"/>
  <c r="Z304" s="1"/>
  <c r="AA304" s="1"/>
  <c r="AB297" i="18"/>
  <c r="AC304" i="8"/>
  <c r="AC301" i="9"/>
  <c r="AA305" i="41" l="1"/>
  <c r="AB305" s="1"/>
  <c r="AD316" i="32"/>
  <c r="X316"/>
  <c r="Y316" s="1"/>
  <c r="Z316" s="1"/>
  <c r="AA316" s="1"/>
  <c r="X335" i="30"/>
  <c r="Y335" s="1"/>
  <c r="Z335" s="1"/>
  <c r="AA335" s="1"/>
  <c r="AD335"/>
  <c r="AD340" i="24"/>
  <c r="X340"/>
  <c r="Y340" s="1"/>
  <c r="Z340" s="1"/>
  <c r="AA340" s="1"/>
  <c r="AD334" i="25"/>
  <c r="X334"/>
  <c r="Y334" s="1"/>
  <c r="Z334" s="1"/>
  <c r="AA334" s="1"/>
  <c r="AB312" i="23"/>
  <c r="AD312" s="1"/>
  <c r="Z295" i="19"/>
  <c r="AA295" s="1"/>
  <c r="AB295" s="1"/>
  <c r="X297" i="18"/>
  <c r="Y297" s="1"/>
  <c r="Z297" s="1"/>
  <c r="AA297" s="1"/>
  <c r="AD304" i="4"/>
  <c r="AB305"/>
  <c r="AD305" s="1"/>
  <c r="AD297" i="18"/>
  <c r="AE304" i="8"/>
  <c r="Y304"/>
  <c r="Z304" s="1"/>
  <c r="AA304" s="1"/>
  <c r="AB304" s="1"/>
  <c r="Y301" i="9"/>
  <c r="Z301" s="1"/>
  <c r="AA301" s="1"/>
  <c r="AB301" s="1"/>
  <c r="AE301"/>
  <c r="AC306" i="41" l="1"/>
  <c r="AE306" s="1"/>
  <c r="AG306" s="1"/>
  <c r="AB317" i="32"/>
  <c r="AB341" i="24"/>
  <c r="AB335" i="25"/>
  <c r="X312" i="23"/>
  <c r="Y312" s="1"/>
  <c r="Z312" s="1"/>
  <c r="AA312" s="1"/>
  <c r="AC296" i="19"/>
  <c r="X305" i="4"/>
  <c r="Y305" s="1"/>
  <c r="Z305" s="1"/>
  <c r="AA305" s="1"/>
  <c r="AB298" i="18"/>
  <c r="AC305" i="8"/>
  <c r="Y306" i="41" l="1"/>
  <c r="Z306" s="1"/>
  <c r="AA306" s="1"/>
  <c r="AB306" s="1"/>
  <c r="AD317" i="32"/>
  <c r="X317"/>
  <c r="AD341" i="24"/>
  <c r="X341"/>
  <c r="Y341" s="1"/>
  <c r="Z341" s="1"/>
  <c r="AA341" s="1"/>
  <c r="AD335" i="25"/>
  <c r="X335"/>
  <c r="AB313" i="23"/>
  <c r="AE296" i="19"/>
  <c r="Y296"/>
  <c r="Z296" s="1"/>
  <c r="AA296" s="1"/>
  <c r="AB296" s="1"/>
  <c r="X298" i="18"/>
  <c r="Y298" s="1"/>
  <c r="Z298" s="1"/>
  <c r="AA298" s="1"/>
  <c r="AB306" i="4"/>
  <c r="AD298" i="18"/>
  <c r="AE305" i="8"/>
  <c r="Y305"/>
  <c r="Z305" s="1"/>
  <c r="AA305" s="1"/>
  <c r="AB305" s="1"/>
  <c r="AC302" i="9"/>
  <c r="AC307" i="41" l="1"/>
  <c r="Y317" i="32"/>
  <c r="Z317" s="1"/>
  <c r="AA317" s="1"/>
  <c r="AB336" i="30"/>
  <c r="AB342" i="24"/>
  <c r="Y335" i="25"/>
  <c r="Z335" s="1"/>
  <c r="AA335" s="1"/>
  <c r="X313" i="23"/>
  <c r="Y313" s="1"/>
  <c r="Z313" s="1"/>
  <c r="AA313" s="1"/>
  <c r="AD313"/>
  <c r="AC297" i="19"/>
  <c r="X306" i="4"/>
  <c r="Y306" s="1"/>
  <c r="Z306" s="1"/>
  <c r="AA306" s="1"/>
  <c r="AD306"/>
  <c r="AC306" i="8"/>
  <c r="Y302" i="9"/>
  <c r="Z302" s="1"/>
  <c r="AA302" s="1"/>
  <c r="AB302" s="1"/>
  <c r="AE302"/>
  <c r="AE307" i="41" l="1"/>
  <c r="Y307"/>
  <c r="AB318" i="32"/>
  <c r="X336" i="30"/>
  <c r="Y336" s="1"/>
  <c r="Z336" s="1"/>
  <c r="AA336" s="1"/>
  <c r="AD336"/>
  <c r="AD342" i="24"/>
  <c r="X342"/>
  <c r="Y342" s="1"/>
  <c r="Z342" s="1"/>
  <c r="AA342" s="1"/>
  <c r="AB336" i="25"/>
  <c r="AB314" i="23"/>
  <c r="AD314" s="1"/>
  <c r="AE297" i="19"/>
  <c r="Y297"/>
  <c r="Z297" s="1"/>
  <c r="AB299" i="18"/>
  <c r="AC303" i="9"/>
  <c r="AE306" i="8"/>
  <c r="AG306" s="1"/>
  <c r="Y306"/>
  <c r="Z306" s="1"/>
  <c r="Z307" i="41" l="1"/>
  <c r="AA307" s="1"/>
  <c r="AB307" s="1"/>
  <c r="AD318" i="32"/>
  <c r="X318"/>
  <c r="Y318" s="1"/>
  <c r="Z318" s="1"/>
  <c r="AA318" s="1"/>
  <c r="AB337" i="30"/>
  <c r="AB343" i="24"/>
  <c r="AD336" i="25"/>
  <c r="X336"/>
  <c r="X314" i="23"/>
  <c r="Y314" s="1"/>
  <c r="Z314" s="1"/>
  <c r="AA314" s="1"/>
  <c r="AA297" i="19"/>
  <c r="AB297" s="1"/>
  <c r="X299" i="18"/>
  <c r="Y299" s="1"/>
  <c r="Z299" s="1"/>
  <c r="AA299" s="1"/>
  <c r="AD299"/>
  <c r="AE303" i="9"/>
  <c r="E2" s="1"/>
  <c r="Y303"/>
  <c r="Z303" s="1"/>
  <c r="AA306" i="8"/>
  <c r="AB306" s="1"/>
  <c r="AC308" i="41" l="1"/>
  <c r="AB319" i="32"/>
  <c r="X337" i="30"/>
  <c r="Y337" s="1"/>
  <c r="Z337" s="1"/>
  <c r="AA337" s="1"/>
  <c r="AD337"/>
  <c r="AD343" i="24"/>
  <c r="X343"/>
  <c r="Y336" i="25"/>
  <c r="Z336" s="1"/>
  <c r="AA336" s="1"/>
  <c r="AB315" i="23"/>
  <c r="X315" s="1"/>
  <c r="Y315" s="1"/>
  <c r="Z315" s="1"/>
  <c r="AA315" s="1"/>
  <c r="AC298" i="19"/>
  <c r="AB300" i="18"/>
  <c r="AA303" i="9"/>
  <c r="AB303" s="1"/>
  <c r="AC307" i="8"/>
  <c r="AE308" i="41" l="1"/>
  <c r="Y308"/>
  <c r="Z308" s="1"/>
  <c r="AA308" s="1"/>
  <c r="AB308" s="1"/>
  <c r="AD319" i="32"/>
  <c r="X319"/>
  <c r="Y343" i="24"/>
  <c r="Z343" s="1"/>
  <c r="AA343" s="1"/>
  <c r="AB337" i="25"/>
  <c r="AD315" i="23"/>
  <c r="AB316"/>
  <c r="X316" s="1"/>
  <c r="AE298" i="19"/>
  <c r="Y298"/>
  <c r="Z298" s="1"/>
  <c r="X300" i="18"/>
  <c r="Y300" s="1"/>
  <c r="Z300" s="1"/>
  <c r="AA300" s="1"/>
  <c r="AD300"/>
  <c r="AC304" i="9"/>
  <c r="AE307" i="8"/>
  <c r="Y307"/>
  <c r="Z307" s="1"/>
  <c r="AA307" s="1"/>
  <c r="AB307" s="1"/>
  <c r="AC309" i="41" l="1"/>
  <c r="Y319" i="32"/>
  <c r="Z319" s="1"/>
  <c r="AA319" s="1"/>
  <c r="AB338" i="30"/>
  <c r="AB344" i="24"/>
  <c r="AD337" i="25"/>
  <c r="X337"/>
  <c r="AD316" i="23"/>
  <c r="Y316"/>
  <c r="Z316" s="1"/>
  <c r="AA316" s="1"/>
  <c r="AA298" i="19"/>
  <c r="AB298" s="1"/>
  <c r="AE304" i="9"/>
  <c r="Y304"/>
  <c r="Z304" s="1"/>
  <c r="AA304" s="1"/>
  <c r="AB304" s="1"/>
  <c r="AC308" i="8"/>
  <c r="AE309" i="41" l="1"/>
  <c r="Y309"/>
  <c r="AB320" i="32"/>
  <c r="X338" i="30"/>
  <c r="Y338" s="1"/>
  <c r="Z338" s="1"/>
  <c r="AA338" s="1"/>
  <c r="AD338"/>
  <c r="AD344" i="24"/>
  <c r="X344"/>
  <c r="Y344" s="1"/>
  <c r="Z344" s="1"/>
  <c r="AA344" s="1"/>
  <c r="Y337" i="25"/>
  <c r="Z337" s="1"/>
  <c r="AA337" s="1"/>
  <c r="AB317" i="23"/>
  <c r="AC299" i="19"/>
  <c r="AB301" i="18"/>
  <c r="AC305" i="9"/>
  <c r="AE308" i="8"/>
  <c r="Y308"/>
  <c r="Z309" i="41" l="1"/>
  <c r="AA309" s="1"/>
  <c r="AB309" s="1"/>
  <c r="AD320" i="32"/>
  <c r="X320"/>
  <c r="Y320" s="1"/>
  <c r="Z320" s="1"/>
  <c r="AA320" s="1"/>
  <c r="AB339" i="30"/>
  <c r="AB345" i="24"/>
  <c r="AB338" i="25"/>
  <c r="X317" i="23"/>
  <c r="Y317" s="1"/>
  <c r="Z317" s="1"/>
  <c r="AA317" s="1"/>
  <c r="AD317"/>
  <c r="AE299" i="19"/>
  <c r="Y299"/>
  <c r="Z299" s="1"/>
  <c r="X301" i="18"/>
  <c r="Y301" s="1"/>
  <c r="Z301" s="1"/>
  <c r="AA301" s="1"/>
  <c r="AD301"/>
  <c r="AF301" s="1"/>
  <c r="F2"/>
  <c r="AE305" i="9"/>
  <c r="Y305"/>
  <c r="Z305" s="1"/>
  <c r="Z308" i="8"/>
  <c r="AA308" s="1"/>
  <c r="AB308" s="1"/>
  <c r="AC310" i="41" l="1"/>
  <c r="AB321" i="32"/>
  <c r="AD339" i="30"/>
  <c r="X339"/>
  <c r="Y339" s="1"/>
  <c r="Z339" s="1"/>
  <c r="AA339" s="1"/>
  <c r="AD345" i="24"/>
  <c r="X345"/>
  <c r="AD338" i="25"/>
  <c r="X338"/>
  <c r="Y338" s="1"/>
  <c r="Z338" s="1"/>
  <c r="AA338" s="1"/>
  <c r="AB318" i="23"/>
  <c r="X318" s="1"/>
  <c r="AA299" i="19"/>
  <c r="AB299" s="1"/>
  <c r="AB302" i="18"/>
  <c r="AA305" i="9"/>
  <c r="AB305" s="1"/>
  <c r="AC309" i="8"/>
  <c r="AE310" i="41" l="1"/>
  <c r="Y310"/>
  <c r="Z310" s="1"/>
  <c r="AA310" s="1"/>
  <c r="AB310" s="1"/>
  <c r="AD321" i="32"/>
  <c r="X321"/>
  <c r="Y345" i="24"/>
  <c r="Z345" s="1"/>
  <c r="AA345" s="1"/>
  <c r="AB339" i="25"/>
  <c r="AD318" i="23"/>
  <c r="Y318"/>
  <c r="Z318" s="1"/>
  <c r="AA318" s="1"/>
  <c r="AC300" i="19"/>
  <c r="X302" i="18"/>
  <c r="Y302" s="1"/>
  <c r="Z302" s="1"/>
  <c r="AA302" s="1"/>
  <c r="AD302"/>
  <c r="AC306" i="9"/>
  <c r="AE309" i="8"/>
  <c r="Y309"/>
  <c r="Z309" s="1"/>
  <c r="AA309" s="1"/>
  <c r="AB309" s="1"/>
  <c r="AC311" i="41" l="1"/>
  <c r="Y321" i="32"/>
  <c r="Z321" s="1"/>
  <c r="AA321" s="1"/>
  <c r="AB340" i="30"/>
  <c r="AB346" i="24"/>
  <c r="AD339" i="25"/>
  <c r="X339"/>
  <c r="AB319" i="23"/>
  <c r="Y300" i="19"/>
  <c r="Z300" s="1"/>
  <c r="AA300" s="1"/>
  <c r="AB300" s="1"/>
  <c r="AC301" s="1"/>
  <c r="AE300"/>
  <c r="AB303" i="18"/>
  <c r="Y306" i="9"/>
  <c r="Z306" s="1"/>
  <c r="AA306" s="1"/>
  <c r="AB306" s="1"/>
  <c r="AE306"/>
  <c r="AG306" s="1"/>
  <c r="AC310" i="8"/>
  <c r="AE311" i="41" l="1"/>
  <c r="Y311"/>
  <c r="AB322" i="32"/>
  <c r="AD340" i="30"/>
  <c r="X340"/>
  <c r="Y340" s="1"/>
  <c r="Z340" s="1"/>
  <c r="AA340" s="1"/>
  <c r="AD346" i="24"/>
  <c r="X346"/>
  <c r="Y346" s="1"/>
  <c r="Z346" s="1"/>
  <c r="AA346" s="1"/>
  <c r="Y339" i="25"/>
  <c r="Z339" s="1"/>
  <c r="AA339" s="1"/>
  <c r="X319" i="23"/>
  <c r="Y319" s="1"/>
  <c r="Z319" s="1"/>
  <c r="AA319" s="1"/>
  <c r="AB320" s="1"/>
  <c r="AD319"/>
  <c r="Y301" i="19"/>
  <c r="Z301" s="1"/>
  <c r="AA301" s="1"/>
  <c r="AB301" s="1"/>
  <c r="AE301"/>
  <c r="X303" i="18"/>
  <c r="Y303" s="1"/>
  <c r="Z303" s="1"/>
  <c r="AA303" s="1"/>
  <c r="AD303"/>
  <c r="AC307" i="9"/>
  <c r="AE307" s="1"/>
  <c r="AE310" i="8"/>
  <c r="Y310"/>
  <c r="Z310" s="1"/>
  <c r="AA310" s="1"/>
  <c r="AB310" s="1"/>
  <c r="Z311" i="41" l="1"/>
  <c r="AA311" s="1"/>
  <c r="AB311" s="1"/>
  <c r="AD322" i="32"/>
  <c r="X322"/>
  <c r="Y322" s="1"/>
  <c r="Z322" s="1"/>
  <c r="AA322" s="1"/>
  <c r="AB341" i="30"/>
  <c r="AB347" i="24"/>
  <c r="AB340" i="25"/>
  <c r="X320" i="23"/>
  <c r="AD320"/>
  <c r="AC302" i="19"/>
  <c r="AB304" i="18"/>
  <c r="Y307" i="9"/>
  <c r="Z307" s="1"/>
  <c r="AA307" s="1"/>
  <c r="AB307" s="1"/>
  <c r="AC311" i="8"/>
  <c r="AC312" i="41" l="1"/>
  <c r="AB323" i="32"/>
  <c r="AD341" i="30"/>
  <c r="X341"/>
  <c r="Y341" s="1"/>
  <c r="Z341" s="1"/>
  <c r="AA341" s="1"/>
  <c r="AD347" i="24"/>
  <c r="X347"/>
  <c r="AD340" i="25"/>
  <c r="X340"/>
  <c r="Y320" i="23"/>
  <c r="Z320" s="1"/>
  <c r="AA320" s="1"/>
  <c r="AE302" i="19"/>
  <c r="Y302"/>
  <c r="Z302" s="1"/>
  <c r="X304" i="18"/>
  <c r="Y304" s="1"/>
  <c r="Z304" s="1"/>
  <c r="AA304" s="1"/>
  <c r="AD304"/>
  <c r="AC308" i="9"/>
  <c r="Y308" s="1"/>
  <c r="Z308" s="1"/>
  <c r="AA308" s="1"/>
  <c r="AB308" s="1"/>
  <c r="AC309" s="1"/>
  <c r="AE311" i="8"/>
  <c r="Y311"/>
  <c r="Z311" s="1"/>
  <c r="AA311" s="1"/>
  <c r="AB311" s="1"/>
  <c r="AE312" i="41" l="1"/>
  <c r="Y312"/>
  <c r="Z312" s="1"/>
  <c r="AA312" s="1"/>
  <c r="AB312" s="1"/>
  <c r="AD323" i="32"/>
  <c r="X323"/>
  <c r="AB342" i="30"/>
  <c r="Y347" i="24"/>
  <c r="Z347" s="1"/>
  <c r="AA347" s="1"/>
  <c r="Y340" i="25"/>
  <c r="Z340" s="1"/>
  <c r="AA340" s="1"/>
  <c r="AB321" i="23"/>
  <c r="AA302" i="19"/>
  <c r="AB302" s="1"/>
  <c r="AB305" i="18"/>
  <c r="AE308" i="9"/>
  <c r="Y309"/>
  <c r="Z309" s="1"/>
  <c r="AA309" s="1"/>
  <c r="AB309" s="1"/>
  <c r="AE309"/>
  <c r="AC312" i="8"/>
  <c r="AC313" i="41" l="1"/>
  <c r="Y323" i="32"/>
  <c r="Z323" s="1"/>
  <c r="AA323" s="1"/>
  <c r="X342" i="30"/>
  <c r="Y342" s="1"/>
  <c r="Z342" s="1"/>
  <c r="AA342" s="1"/>
  <c r="AD342"/>
  <c r="AB348" i="24"/>
  <c r="AB341" i="25"/>
  <c r="X321" i="23"/>
  <c r="Y321" s="1"/>
  <c r="Z321" s="1"/>
  <c r="AA321" s="1"/>
  <c r="AD321"/>
  <c r="AC303" i="19"/>
  <c r="X305" i="18"/>
  <c r="Y305" s="1"/>
  <c r="Z305" s="1"/>
  <c r="AA305" s="1"/>
  <c r="AD305"/>
  <c r="AC310" i="9"/>
  <c r="Y310" s="1"/>
  <c r="AE312" i="8"/>
  <c r="Y312"/>
  <c r="Z312" s="1"/>
  <c r="AA312" s="1"/>
  <c r="AB312" s="1"/>
  <c r="AE313" i="41" l="1"/>
  <c r="Y313"/>
  <c r="AB324" i="32"/>
  <c r="AB343" i="30"/>
  <c r="AD348" i="24"/>
  <c r="X348"/>
  <c r="Y348" s="1"/>
  <c r="Z348" s="1"/>
  <c r="AA348" s="1"/>
  <c r="AD341" i="25"/>
  <c r="X341"/>
  <c r="AB322" i="23"/>
  <c r="X322" s="1"/>
  <c r="Y322" s="1"/>
  <c r="Z322" s="1"/>
  <c r="AA322" s="1"/>
  <c r="Y303" i="19"/>
  <c r="Z303" s="1"/>
  <c r="AA303" s="1"/>
  <c r="AB303" s="1"/>
  <c r="AC304" s="1"/>
  <c r="AE303"/>
  <c r="AG303" s="1"/>
  <c r="AB306" i="18"/>
  <c r="AE310" i="9"/>
  <c r="Z310"/>
  <c r="AA310" s="1"/>
  <c r="AB310" s="1"/>
  <c r="AC313" i="8"/>
  <c r="Z313" i="41" l="1"/>
  <c r="AA313" s="1"/>
  <c r="AB313" s="1"/>
  <c r="AD324" i="32"/>
  <c r="X324"/>
  <c r="Y324" s="1"/>
  <c r="Z324" s="1"/>
  <c r="AA324" s="1"/>
  <c r="X343" i="30"/>
  <c r="Y343" s="1"/>
  <c r="Z343" s="1"/>
  <c r="AA343" s="1"/>
  <c r="AD343"/>
  <c r="AB349" i="24"/>
  <c r="Y341" i="25"/>
  <c r="Z341" s="1"/>
  <c r="AA341" s="1"/>
  <c r="AD322" i="23"/>
  <c r="AB323"/>
  <c r="Y304" i="19"/>
  <c r="Z304" s="1"/>
  <c r="AA304" s="1"/>
  <c r="AB304" s="1"/>
  <c r="AE304"/>
  <c r="X306" i="18"/>
  <c r="Y306" s="1"/>
  <c r="Z306" s="1"/>
  <c r="AA306" s="1"/>
  <c r="AD306"/>
  <c r="AC311" i="9"/>
  <c r="AE313" i="8"/>
  <c r="Y313"/>
  <c r="Z313" s="1"/>
  <c r="AA313" s="1"/>
  <c r="AB313" s="1"/>
  <c r="AC314" i="41" l="1"/>
  <c r="AB325" i="32"/>
  <c r="AB344" i="30"/>
  <c r="AD349" i="24"/>
  <c r="X349"/>
  <c r="AB342" i="25"/>
  <c r="X323" i="23"/>
  <c r="Y323" s="1"/>
  <c r="Z323" s="1"/>
  <c r="AA323" s="1"/>
  <c r="AD323"/>
  <c r="AC305" i="19"/>
  <c r="AE311" i="9"/>
  <c r="Y311"/>
  <c r="Z311" s="1"/>
  <c r="AA311" s="1"/>
  <c r="AB311" s="1"/>
  <c r="AC314" i="8"/>
  <c r="AE314" i="41" l="1"/>
  <c r="Y314"/>
  <c r="Z314" s="1"/>
  <c r="AA314" s="1"/>
  <c r="AB314" s="1"/>
  <c r="AD325" i="32"/>
  <c r="X325"/>
  <c r="X344" i="30"/>
  <c r="Y344" s="1"/>
  <c r="Z344" s="1"/>
  <c r="AA344" s="1"/>
  <c r="AD344"/>
  <c r="Y349" i="24"/>
  <c r="Z349" s="1"/>
  <c r="AA349" s="1"/>
  <c r="AD342" i="25"/>
  <c r="X342"/>
  <c r="AB324" i="23"/>
  <c r="AD324" s="1"/>
  <c r="Y305" i="19"/>
  <c r="Z305" s="1"/>
  <c r="AA305" s="1"/>
  <c r="AB305" s="1"/>
  <c r="AE305"/>
  <c r="AC312" i="9"/>
  <c r="AE314" i="8"/>
  <c r="Y314"/>
  <c r="Z314" s="1"/>
  <c r="AA314" s="1"/>
  <c r="AB314" s="1"/>
  <c r="AC315" i="41" l="1"/>
  <c r="Y325" i="32"/>
  <c r="Z325" s="1"/>
  <c r="AA325" s="1"/>
  <c r="AB345" i="30"/>
  <c r="AB350" i="24"/>
  <c r="Y342" i="25"/>
  <c r="Z342" s="1"/>
  <c r="AA342" s="1"/>
  <c r="X324" i="23"/>
  <c r="Y324" s="1"/>
  <c r="Z324" s="1"/>
  <c r="AA324" s="1"/>
  <c r="AC306" i="19"/>
  <c r="Y312" i="9"/>
  <c r="Z312" s="1"/>
  <c r="AA312" s="1"/>
  <c r="AB312" s="1"/>
  <c r="AE312"/>
  <c r="AC315" i="8"/>
  <c r="AE315" i="41" l="1"/>
  <c r="Y315"/>
  <c r="AB326" i="32"/>
  <c r="AD345" i="30"/>
  <c r="X345"/>
  <c r="Y345" s="1"/>
  <c r="Z345" s="1"/>
  <c r="AA345" s="1"/>
  <c r="AD350" i="24"/>
  <c r="X350"/>
  <c r="Y350" s="1"/>
  <c r="Z350" s="1"/>
  <c r="AA350" s="1"/>
  <c r="AB343" i="25"/>
  <c r="AB325" i="23"/>
  <c r="AD325" s="1"/>
  <c r="Y306" i="19"/>
  <c r="Z306" s="1"/>
  <c r="AA306" s="1"/>
  <c r="AB306" s="1"/>
  <c r="AE306"/>
  <c r="AC313" i="9"/>
  <c r="AE315" i="8"/>
  <c r="Y315"/>
  <c r="Z315" s="1"/>
  <c r="AA315" s="1"/>
  <c r="AB315" s="1"/>
  <c r="Z315" i="41" l="1"/>
  <c r="AA315" s="1"/>
  <c r="AB315" s="1"/>
  <c r="AD326" i="32"/>
  <c r="X326"/>
  <c r="Y326" s="1"/>
  <c r="AB351" i="24"/>
  <c r="AD343" i="25"/>
  <c r="X343"/>
  <c r="X325" i="23"/>
  <c r="Y325" s="1"/>
  <c r="Z325" s="1"/>
  <c r="AA325" s="1"/>
  <c r="AB326" s="1"/>
  <c r="Y313" i="9"/>
  <c r="AE313"/>
  <c r="AC316" i="8"/>
  <c r="AC316" i="41" l="1"/>
  <c r="Z326" i="32"/>
  <c r="AA326" s="1"/>
  <c r="AB346" i="30"/>
  <c r="AD351" i="24"/>
  <c r="X351"/>
  <c r="Y343" i="25"/>
  <c r="Z343" s="1"/>
  <c r="AA343" s="1"/>
  <c r="AD326" i="23"/>
  <c r="X326"/>
  <c r="Y326" s="1"/>
  <c r="Z326" s="1"/>
  <c r="AA326" s="1"/>
  <c r="Z313" i="9"/>
  <c r="AA313" s="1"/>
  <c r="AB313" s="1"/>
  <c r="AE316" i="8"/>
  <c r="Y316"/>
  <c r="Z316" s="1"/>
  <c r="AA316" s="1"/>
  <c r="AB316" s="1"/>
  <c r="AE316" i="41" l="1"/>
  <c r="Y316"/>
  <c r="Z316" s="1"/>
  <c r="AA316" s="1"/>
  <c r="AB316" s="1"/>
  <c r="AB327" i="32"/>
  <c r="X346" i="30"/>
  <c r="Y346" s="1"/>
  <c r="Z346" s="1"/>
  <c r="AA346" s="1"/>
  <c r="AD346"/>
  <c r="Y351" i="24"/>
  <c r="Z351" s="1"/>
  <c r="AA351" s="1"/>
  <c r="AB344" i="25"/>
  <c r="AB327" i="23"/>
  <c r="AC314" i="9"/>
  <c r="AC317" i="8"/>
  <c r="AC317" i="41" l="1"/>
  <c r="AD327" i="32"/>
  <c r="X327"/>
  <c r="AB347" i="30"/>
  <c r="AB352" i="24"/>
  <c r="AD344" i="25"/>
  <c r="X344"/>
  <c r="Y344" s="1"/>
  <c r="Z344" s="1"/>
  <c r="AA344" s="1"/>
  <c r="X327" i="23"/>
  <c r="Y327" s="1"/>
  <c r="Z327" s="1"/>
  <c r="AA327" s="1"/>
  <c r="AD327"/>
  <c r="AE314" i="9"/>
  <c r="Y314"/>
  <c r="Z314" s="1"/>
  <c r="AA314" s="1"/>
  <c r="AB314" s="1"/>
  <c r="AE317" i="8"/>
  <c r="Y317"/>
  <c r="Z317" s="1"/>
  <c r="AA317" s="1"/>
  <c r="AB317" s="1"/>
  <c r="AE317" i="41" l="1"/>
  <c r="Y317"/>
  <c r="Y327" i="32"/>
  <c r="Z327" s="1"/>
  <c r="AA327" s="1"/>
  <c r="X347" i="30"/>
  <c r="Y347" s="1"/>
  <c r="Z347" s="1"/>
  <c r="AA347" s="1"/>
  <c r="AD347"/>
  <c r="AD352" i="24"/>
  <c r="X352"/>
  <c r="AB345" i="25"/>
  <c r="AB328" i="23"/>
  <c r="AC315" i="9"/>
  <c r="AC318" i="8"/>
  <c r="Z317" i="41" l="1"/>
  <c r="AA317" s="1"/>
  <c r="AB317" s="1"/>
  <c r="AB328" i="32"/>
  <c r="Y352" i="24"/>
  <c r="Z352" s="1"/>
  <c r="AA352" s="1"/>
  <c r="AD345" i="25"/>
  <c r="X345"/>
  <c r="AD328" i="23"/>
  <c r="X328"/>
  <c r="Y328" s="1"/>
  <c r="Y315" i="9"/>
  <c r="Z315" s="1"/>
  <c r="AA315" s="1"/>
  <c r="AB315" s="1"/>
  <c r="AE315"/>
  <c r="AE318" i="8"/>
  <c r="Y318"/>
  <c r="Z318" s="1"/>
  <c r="AA318" s="1"/>
  <c r="AB318" s="1"/>
  <c r="AC318" i="41" l="1"/>
  <c r="AD328" i="32"/>
  <c r="X328"/>
  <c r="Y328" s="1"/>
  <c r="Z328" s="1"/>
  <c r="AA328" s="1"/>
  <c r="AB348" i="30"/>
  <c r="AB353" i="24"/>
  <c r="Y345" i="25"/>
  <c r="Z345" s="1"/>
  <c r="AA345" s="1"/>
  <c r="Z328" i="23"/>
  <c r="AA328" s="1"/>
  <c r="AC316" i="9"/>
  <c r="AC319" i="8"/>
  <c r="AE318" i="41" l="1"/>
  <c r="Y318"/>
  <c r="Z318" s="1"/>
  <c r="AA318" s="1"/>
  <c r="AB318" s="1"/>
  <c r="AB329" i="32"/>
  <c r="X348" i="30"/>
  <c r="Y348" s="1"/>
  <c r="Z348" s="1"/>
  <c r="AA348" s="1"/>
  <c r="AD348"/>
  <c r="AD353" i="24"/>
  <c r="X353"/>
  <c r="AB346" i="25"/>
  <c r="AB329" i="23"/>
  <c r="AD329" s="1"/>
  <c r="Y316" i="9"/>
  <c r="Z316" s="1"/>
  <c r="AA316" s="1"/>
  <c r="AB316" s="1"/>
  <c r="AE316"/>
  <c r="AE319" i="8"/>
  <c r="Y319"/>
  <c r="Z319" s="1"/>
  <c r="AA319" s="1"/>
  <c r="AB319" s="1"/>
  <c r="AC319" i="41" l="1"/>
  <c r="AD329" i="32"/>
  <c r="X329"/>
  <c r="Y329" s="1"/>
  <c r="Z329" s="1"/>
  <c r="AA329" s="1"/>
  <c r="AB349" i="30"/>
  <c r="Y353" i="24"/>
  <c r="Z353" s="1"/>
  <c r="AA353" s="1"/>
  <c r="AD346" i="25"/>
  <c r="X346"/>
  <c r="X329" i="23"/>
  <c r="Y329" s="1"/>
  <c r="Z329" s="1"/>
  <c r="AA329" s="1"/>
  <c r="AC317" i="9"/>
  <c r="AC320" i="8"/>
  <c r="AE319" i="41" l="1"/>
  <c r="Y319"/>
  <c r="AB330" i="32"/>
  <c r="AD349" i="30"/>
  <c r="X349"/>
  <c r="Y349" s="1"/>
  <c r="Z349" s="1"/>
  <c r="AA349" s="1"/>
  <c r="AB354" i="24"/>
  <c r="Y346" i="25"/>
  <c r="Z346" s="1"/>
  <c r="AA346" s="1"/>
  <c r="AB330" i="23"/>
  <c r="AD330" s="1"/>
  <c r="AE317" i="9"/>
  <c r="Y317"/>
  <c r="Z317" s="1"/>
  <c r="AA317" s="1"/>
  <c r="AB317" s="1"/>
  <c r="AE320" i="8"/>
  <c r="Y320"/>
  <c r="Z320" s="1"/>
  <c r="AA320" s="1"/>
  <c r="AB320" s="1"/>
  <c r="Z319" i="41" l="1"/>
  <c r="AA319" s="1"/>
  <c r="AB319" s="1"/>
  <c r="AD330" i="32"/>
  <c r="X330"/>
  <c r="Y330" s="1"/>
  <c r="Z330" s="1"/>
  <c r="AA330" s="1"/>
  <c r="AD354" i="24"/>
  <c r="X354"/>
  <c r="AB347" i="25"/>
  <c r="X330" i="23"/>
  <c r="Y330" s="1"/>
  <c r="Z330" s="1"/>
  <c r="AA330" s="1"/>
  <c r="AC318" i="9"/>
  <c r="AE318" s="1"/>
  <c r="AC321" i="8"/>
  <c r="AC320" i="41" l="1"/>
  <c r="AB331" i="32"/>
  <c r="AB350" i="30"/>
  <c r="Y354" i="24"/>
  <c r="Z354" s="1"/>
  <c r="AA354" s="1"/>
  <c r="AD347" i="25"/>
  <c r="X347"/>
  <c r="AB331" i="23"/>
  <c r="X331" s="1"/>
  <c r="Y331" s="1"/>
  <c r="Z331" s="1"/>
  <c r="AA331" s="1"/>
  <c r="Y318" i="9"/>
  <c r="Z318" s="1"/>
  <c r="AA318" s="1"/>
  <c r="AB318" s="1"/>
  <c r="AC319" s="1"/>
  <c r="AE321" i="8"/>
  <c r="Y321"/>
  <c r="Z321" s="1"/>
  <c r="AA321" s="1"/>
  <c r="AB321" s="1"/>
  <c r="AE320" i="41" l="1"/>
  <c r="Y320"/>
  <c r="Z320" s="1"/>
  <c r="AA320" s="1"/>
  <c r="AB320" s="1"/>
  <c r="AD331" i="32"/>
  <c r="X331"/>
  <c r="X350" i="30"/>
  <c r="Y350" s="1"/>
  <c r="Z350" s="1"/>
  <c r="AA350" s="1"/>
  <c r="AD350"/>
  <c r="AB355" i="24"/>
  <c r="Y347" i="25"/>
  <c r="Z347" s="1"/>
  <c r="AA347" s="1"/>
  <c r="AD331" i="23"/>
  <c r="AB332"/>
  <c r="AD332" s="1"/>
  <c r="Y319" i="9"/>
  <c r="Z319" s="1"/>
  <c r="AA319" s="1"/>
  <c r="AB319" s="1"/>
  <c r="AE319"/>
  <c r="AC322" i="8"/>
  <c r="AC321" i="41" l="1"/>
  <c r="Y331" i="32"/>
  <c r="Z331" s="1"/>
  <c r="AA331" s="1"/>
  <c r="AB351" i="30"/>
  <c r="AD355" i="24"/>
  <c r="X355"/>
  <c r="AB348" i="25"/>
  <c r="X332" i="23"/>
  <c r="Y332" s="1"/>
  <c r="Z332" s="1"/>
  <c r="AA332" s="1"/>
  <c r="AC320" i="9"/>
  <c r="AE322" i="8"/>
  <c r="Y322"/>
  <c r="Z322" s="1"/>
  <c r="AA322" s="1"/>
  <c r="AB322" s="1"/>
  <c r="AC78" i="7"/>
  <c r="AE78" s="1"/>
  <c r="AC54"/>
  <c r="AC30"/>
  <c r="C15"/>
  <c r="D15" s="1"/>
  <c r="AC90" s="1"/>
  <c r="AE90" s="1"/>
  <c r="C14"/>
  <c r="D14" s="1"/>
  <c r="C13"/>
  <c r="D13" s="1"/>
  <c r="AC66" s="1"/>
  <c r="C12"/>
  <c r="D12" s="1"/>
  <c r="C11"/>
  <c r="D11" s="1"/>
  <c r="AC42" s="1"/>
  <c r="C10"/>
  <c r="D10" s="1"/>
  <c r="C9"/>
  <c r="D9" s="1"/>
  <c r="AC24" s="1"/>
  <c r="AE24" s="1"/>
  <c r="C8"/>
  <c r="D8" s="1"/>
  <c r="AC18" s="1"/>
  <c r="C7"/>
  <c r="D7" s="1"/>
  <c r="AC12" s="1"/>
  <c r="AE12" s="1"/>
  <c r="C6"/>
  <c r="D6" s="1"/>
  <c r="P6" i="5"/>
  <c r="O6"/>
  <c r="N6"/>
  <c r="M6"/>
  <c r="O6" i="6"/>
  <c r="N6"/>
  <c r="M6"/>
  <c r="O6" i="7"/>
  <c r="P6" s="1"/>
  <c r="N6"/>
  <c r="Q6" s="1"/>
  <c r="M6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U6"/>
  <c r="V6" s="1"/>
  <c r="W6" s="1"/>
  <c r="N162"/>
  <c r="Q162" s="1"/>
  <c r="R162" s="1"/>
  <c r="S162" s="1"/>
  <c r="N161"/>
  <c r="Q161" s="1"/>
  <c r="R161" s="1"/>
  <c r="S161" s="1"/>
  <c r="N160"/>
  <c r="Q160" s="1"/>
  <c r="R160" s="1"/>
  <c r="S160" s="1"/>
  <c r="N159"/>
  <c r="Q159" s="1"/>
  <c r="R159" s="1"/>
  <c r="S159" s="1"/>
  <c r="N158"/>
  <c r="Q158" s="1"/>
  <c r="R158" s="1"/>
  <c r="S158" s="1"/>
  <c r="N157"/>
  <c r="Q157" s="1"/>
  <c r="R157" s="1"/>
  <c r="S157" s="1"/>
  <c r="N156"/>
  <c r="Q156" s="1"/>
  <c r="R156" s="1"/>
  <c r="S156" s="1"/>
  <c r="N155"/>
  <c r="Q155" s="1"/>
  <c r="R155" s="1"/>
  <c r="S155" s="1"/>
  <c r="N154"/>
  <c r="Q154" s="1"/>
  <c r="R154" s="1"/>
  <c r="S154" s="1"/>
  <c r="N153"/>
  <c r="Q153" s="1"/>
  <c r="R153" s="1"/>
  <c r="S153" s="1"/>
  <c r="N152"/>
  <c r="Q152" s="1"/>
  <c r="R152" s="1"/>
  <c r="S152" s="1"/>
  <c r="N151"/>
  <c r="Q151" s="1"/>
  <c r="R151" s="1"/>
  <c r="S151" s="1"/>
  <c r="N150"/>
  <c r="Q150" s="1"/>
  <c r="R150" s="1"/>
  <c r="S150" s="1"/>
  <c r="N149"/>
  <c r="Q149" s="1"/>
  <c r="R149" s="1"/>
  <c r="S149" s="1"/>
  <c r="N148"/>
  <c r="Q148" s="1"/>
  <c r="R148" s="1"/>
  <c r="S148" s="1"/>
  <c r="N147"/>
  <c r="Q147" s="1"/>
  <c r="R147" s="1"/>
  <c r="S147" s="1"/>
  <c r="N146"/>
  <c r="Q146" s="1"/>
  <c r="R146" s="1"/>
  <c r="S146" s="1"/>
  <c r="N145"/>
  <c r="Q145" s="1"/>
  <c r="R145" s="1"/>
  <c r="S145" s="1"/>
  <c r="N144"/>
  <c r="Q144" s="1"/>
  <c r="R144" s="1"/>
  <c r="S144" s="1"/>
  <c r="N143"/>
  <c r="Q143" s="1"/>
  <c r="R143" s="1"/>
  <c r="S143" s="1"/>
  <c r="N142"/>
  <c r="Q142" s="1"/>
  <c r="R142" s="1"/>
  <c r="S142" s="1"/>
  <c r="N141"/>
  <c r="Q141" s="1"/>
  <c r="R141" s="1"/>
  <c r="S141" s="1"/>
  <c r="N140"/>
  <c r="Q140" s="1"/>
  <c r="R140" s="1"/>
  <c r="S140" s="1"/>
  <c r="N139"/>
  <c r="Q139" s="1"/>
  <c r="R139" s="1"/>
  <c r="S139" s="1"/>
  <c r="N138"/>
  <c r="Q138" s="1"/>
  <c r="R138" s="1"/>
  <c r="S138" s="1"/>
  <c r="N137"/>
  <c r="Q137" s="1"/>
  <c r="R137" s="1"/>
  <c r="S137" s="1"/>
  <c r="N136"/>
  <c r="Q136" s="1"/>
  <c r="R136" s="1"/>
  <c r="S136" s="1"/>
  <c r="N135"/>
  <c r="Q135" s="1"/>
  <c r="R135" s="1"/>
  <c r="S135" s="1"/>
  <c r="N134"/>
  <c r="Q134" s="1"/>
  <c r="R134" s="1"/>
  <c r="S134" s="1"/>
  <c r="N133"/>
  <c r="Q133" s="1"/>
  <c r="R133" s="1"/>
  <c r="S133" s="1"/>
  <c r="N132"/>
  <c r="Q132" s="1"/>
  <c r="R132" s="1"/>
  <c r="S132" s="1"/>
  <c r="N131"/>
  <c r="Q131" s="1"/>
  <c r="R131" s="1"/>
  <c r="S131" s="1"/>
  <c r="N130"/>
  <c r="Q130" s="1"/>
  <c r="R130" s="1"/>
  <c r="S130" s="1"/>
  <c r="N129"/>
  <c r="Q129" s="1"/>
  <c r="R129" s="1"/>
  <c r="S129" s="1"/>
  <c r="N128"/>
  <c r="Q128" s="1"/>
  <c r="R128" s="1"/>
  <c r="S128" s="1"/>
  <c r="N127"/>
  <c r="Q127" s="1"/>
  <c r="R127" s="1"/>
  <c r="S127" s="1"/>
  <c r="N126"/>
  <c r="Q126" s="1"/>
  <c r="R126" s="1"/>
  <c r="S126" s="1"/>
  <c r="N125"/>
  <c r="Q125" s="1"/>
  <c r="R125" s="1"/>
  <c r="S125" s="1"/>
  <c r="N124"/>
  <c r="Q124" s="1"/>
  <c r="R124" s="1"/>
  <c r="S124" s="1"/>
  <c r="N123"/>
  <c r="Q123" s="1"/>
  <c r="R123" s="1"/>
  <c r="S123" s="1"/>
  <c r="N122"/>
  <c r="Q122" s="1"/>
  <c r="R122" s="1"/>
  <c r="S122" s="1"/>
  <c r="N121"/>
  <c r="Q121" s="1"/>
  <c r="R121" s="1"/>
  <c r="S121" s="1"/>
  <c r="N120"/>
  <c r="Q120" s="1"/>
  <c r="R120" s="1"/>
  <c r="S120" s="1"/>
  <c r="N119"/>
  <c r="Q119" s="1"/>
  <c r="R119" s="1"/>
  <c r="S119" s="1"/>
  <c r="N118"/>
  <c r="Q118" s="1"/>
  <c r="R118" s="1"/>
  <c r="S118" s="1"/>
  <c r="N117"/>
  <c r="Q117" s="1"/>
  <c r="R117" s="1"/>
  <c r="S117" s="1"/>
  <c r="N116"/>
  <c r="Q116" s="1"/>
  <c r="R116" s="1"/>
  <c r="S116" s="1"/>
  <c r="N115"/>
  <c r="Q115" s="1"/>
  <c r="R115" s="1"/>
  <c r="S115" s="1"/>
  <c r="N114"/>
  <c r="Q114" s="1"/>
  <c r="R114" s="1"/>
  <c r="S114" s="1"/>
  <c r="N113"/>
  <c r="Q113" s="1"/>
  <c r="R113" s="1"/>
  <c r="S113" s="1"/>
  <c r="N112"/>
  <c r="Q112" s="1"/>
  <c r="R112" s="1"/>
  <c r="S112" s="1"/>
  <c r="N111"/>
  <c r="Q111" s="1"/>
  <c r="R111" s="1"/>
  <c r="S111" s="1"/>
  <c r="N110"/>
  <c r="Q110" s="1"/>
  <c r="R110" s="1"/>
  <c r="S110" s="1"/>
  <c r="N109"/>
  <c r="Q109" s="1"/>
  <c r="R109" s="1"/>
  <c r="S109" s="1"/>
  <c r="N108"/>
  <c r="Q108" s="1"/>
  <c r="R108" s="1"/>
  <c r="S108" s="1"/>
  <c r="N107"/>
  <c r="Q107" s="1"/>
  <c r="R107" s="1"/>
  <c r="S107" s="1"/>
  <c r="N106"/>
  <c r="Q106" s="1"/>
  <c r="R106" s="1"/>
  <c r="S106" s="1"/>
  <c r="N105"/>
  <c r="Q105" s="1"/>
  <c r="R105" s="1"/>
  <c r="S105" s="1"/>
  <c r="N104"/>
  <c r="Q104" s="1"/>
  <c r="R104" s="1"/>
  <c r="S104" s="1"/>
  <c r="N103"/>
  <c r="Q103" s="1"/>
  <c r="R103" s="1"/>
  <c r="S103" s="1"/>
  <c r="N102"/>
  <c r="Q102" s="1"/>
  <c r="R102" s="1"/>
  <c r="S102" s="1"/>
  <c r="N101"/>
  <c r="Q101" s="1"/>
  <c r="R101" s="1"/>
  <c r="S101" s="1"/>
  <c r="N100"/>
  <c r="Q100" s="1"/>
  <c r="R100" s="1"/>
  <c r="S100" s="1"/>
  <c r="N99"/>
  <c r="Q99" s="1"/>
  <c r="R99" s="1"/>
  <c r="S99" s="1"/>
  <c r="N98"/>
  <c r="Q98" s="1"/>
  <c r="R98" s="1"/>
  <c r="S98" s="1"/>
  <c r="N97"/>
  <c r="Q97" s="1"/>
  <c r="R97" s="1"/>
  <c r="S97" s="1"/>
  <c r="N96"/>
  <c r="Q96" s="1"/>
  <c r="R96" s="1"/>
  <c r="S96" s="1"/>
  <c r="N95"/>
  <c r="Q95" s="1"/>
  <c r="R95" s="1"/>
  <c r="S95" s="1"/>
  <c r="N94"/>
  <c r="Q94" s="1"/>
  <c r="R94" s="1"/>
  <c r="S94" s="1"/>
  <c r="N93"/>
  <c r="Q93" s="1"/>
  <c r="R93" s="1"/>
  <c r="S93" s="1"/>
  <c r="N92"/>
  <c r="Q92" s="1"/>
  <c r="R92" s="1"/>
  <c r="S92" s="1"/>
  <c r="N91"/>
  <c r="Q91" s="1"/>
  <c r="R91" s="1"/>
  <c r="S91" s="1"/>
  <c r="N90"/>
  <c r="Q90" s="1"/>
  <c r="R90" s="1"/>
  <c r="S90" s="1"/>
  <c r="N89"/>
  <c r="Q89" s="1"/>
  <c r="R89" s="1"/>
  <c r="S89" s="1"/>
  <c r="N88"/>
  <c r="Q88" s="1"/>
  <c r="R88" s="1"/>
  <c r="S88" s="1"/>
  <c r="N87"/>
  <c r="Q87" s="1"/>
  <c r="R87" s="1"/>
  <c r="S87" s="1"/>
  <c r="N86"/>
  <c r="Q86" s="1"/>
  <c r="R86" s="1"/>
  <c r="S86" s="1"/>
  <c r="N85"/>
  <c r="Q85" s="1"/>
  <c r="R85" s="1"/>
  <c r="S85" s="1"/>
  <c r="N84"/>
  <c r="Q84" s="1"/>
  <c r="R84" s="1"/>
  <c r="S84" s="1"/>
  <c r="N83"/>
  <c r="Q83" s="1"/>
  <c r="R83" s="1"/>
  <c r="S83" s="1"/>
  <c r="N82"/>
  <c r="Q82" s="1"/>
  <c r="R82" s="1"/>
  <c r="S82" s="1"/>
  <c r="N81"/>
  <c r="Q81" s="1"/>
  <c r="R81" s="1"/>
  <c r="S81" s="1"/>
  <c r="N80"/>
  <c r="Q80" s="1"/>
  <c r="R80" s="1"/>
  <c r="S80" s="1"/>
  <c r="N79"/>
  <c r="Q79" s="1"/>
  <c r="R79" s="1"/>
  <c r="S79" s="1"/>
  <c r="N78"/>
  <c r="Q78" s="1"/>
  <c r="R78" s="1"/>
  <c r="S78" s="1"/>
  <c r="N77"/>
  <c r="Q77" s="1"/>
  <c r="R77" s="1"/>
  <c r="S77" s="1"/>
  <c r="N76"/>
  <c r="Q76" s="1"/>
  <c r="R76" s="1"/>
  <c r="S76" s="1"/>
  <c r="N75"/>
  <c r="Q75" s="1"/>
  <c r="R75" s="1"/>
  <c r="S75" s="1"/>
  <c r="N74"/>
  <c r="Q74" s="1"/>
  <c r="R74" s="1"/>
  <c r="S74" s="1"/>
  <c r="N73"/>
  <c r="Q73" s="1"/>
  <c r="R73" s="1"/>
  <c r="S73" s="1"/>
  <c r="N72"/>
  <c r="Q72" s="1"/>
  <c r="R72" s="1"/>
  <c r="S72" s="1"/>
  <c r="N71"/>
  <c r="Q71" s="1"/>
  <c r="R71" s="1"/>
  <c r="S71" s="1"/>
  <c r="N70"/>
  <c r="Q70" s="1"/>
  <c r="R70" s="1"/>
  <c r="S70" s="1"/>
  <c r="N69"/>
  <c r="Q69" s="1"/>
  <c r="R69" s="1"/>
  <c r="S69" s="1"/>
  <c r="N68"/>
  <c r="Q68" s="1"/>
  <c r="R68" s="1"/>
  <c r="S68" s="1"/>
  <c r="N67"/>
  <c r="Q67" s="1"/>
  <c r="R67" s="1"/>
  <c r="S67" s="1"/>
  <c r="N66"/>
  <c r="Q66" s="1"/>
  <c r="R66" s="1"/>
  <c r="S66" s="1"/>
  <c r="N65"/>
  <c r="Q65" s="1"/>
  <c r="R65" s="1"/>
  <c r="S65" s="1"/>
  <c r="N64"/>
  <c r="Q64" s="1"/>
  <c r="R64" s="1"/>
  <c r="S64" s="1"/>
  <c r="N63"/>
  <c r="Q63" s="1"/>
  <c r="R63" s="1"/>
  <c r="S63" s="1"/>
  <c r="N62"/>
  <c r="Q62" s="1"/>
  <c r="R62" s="1"/>
  <c r="S62" s="1"/>
  <c r="N61"/>
  <c r="Q61" s="1"/>
  <c r="R61" s="1"/>
  <c r="S61" s="1"/>
  <c r="N60"/>
  <c r="Q60" s="1"/>
  <c r="R60" s="1"/>
  <c r="S60" s="1"/>
  <c r="N59"/>
  <c r="Q59" s="1"/>
  <c r="R59" s="1"/>
  <c r="S59" s="1"/>
  <c r="N58"/>
  <c r="Q58" s="1"/>
  <c r="R58" s="1"/>
  <c r="S58" s="1"/>
  <c r="N57"/>
  <c r="Q57" s="1"/>
  <c r="R57" s="1"/>
  <c r="S57" s="1"/>
  <c r="N56"/>
  <c r="Q56" s="1"/>
  <c r="R56" s="1"/>
  <c r="S56" s="1"/>
  <c r="N55"/>
  <c r="Q55" s="1"/>
  <c r="R55" s="1"/>
  <c r="S55" s="1"/>
  <c r="N54"/>
  <c r="Q54" s="1"/>
  <c r="R54" s="1"/>
  <c r="S54" s="1"/>
  <c r="N53"/>
  <c r="Q53" s="1"/>
  <c r="R53" s="1"/>
  <c r="S53" s="1"/>
  <c r="N52"/>
  <c r="Q52" s="1"/>
  <c r="R52" s="1"/>
  <c r="S52" s="1"/>
  <c r="N51"/>
  <c r="Q51" s="1"/>
  <c r="R51" s="1"/>
  <c r="S51" s="1"/>
  <c r="N50"/>
  <c r="Q50" s="1"/>
  <c r="R50" s="1"/>
  <c r="S50" s="1"/>
  <c r="N49"/>
  <c r="Q49" s="1"/>
  <c r="R49" s="1"/>
  <c r="S49" s="1"/>
  <c r="N48"/>
  <c r="Q48" s="1"/>
  <c r="R48" s="1"/>
  <c r="S48" s="1"/>
  <c r="N47"/>
  <c r="Q47" s="1"/>
  <c r="R47" s="1"/>
  <c r="S47" s="1"/>
  <c r="N46"/>
  <c r="Q46" s="1"/>
  <c r="R46" s="1"/>
  <c r="S46" s="1"/>
  <c r="N45"/>
  <c r="Q45" s="1"/>
  <c r="R45" s="1"/>
  <c r="S45" s="1"/>
  <c r="N44"/>
  <c r="Q44" s="1"/>
  <c r="R44" s="1"/>
  <c r="S44" s="1"/>
  <c r="N43"/>
  <c r="Q43" s="1"/>
  <c r="R43" s="1"/>
  <c r="S43" s="1"/>
  <c r="N42"/>
  <c r="Q42" s="1"/>
  <c r="R42" s="1"/>
  <c r="S42" s="1"/>
  <c r="N41"/>
  <c r="Q41" s="1"/>
  <c r="R41" s="1"/>
  <c r="S41" s="1"/>
  <c r="N40"/>
  <c r="Q40" s="1"/>
  <c r="R40" s="1"/>
  <c r="S40" s="1"/>
  <c r="N39"/>
  <c r="Q39" s="1"/>
  <c r="R39" s="1"/>
  <c r="S39" s="1"/>
  <c r="N38"/>
  <c r="Q38" s="1"/>
  <c r="R38" s="1"/>
  <c r="S38" s="1"/>
  <c r="N37"/>
  <c r="Q37" s="1"/>
  <c r="R37" s="1"/>
  <c r="S37" s="1"/>
  <c r="N36"/>
  <c r="Q36" s="1"/>
  <c r="R36" s="1"/>
  <c r="S36" s="1"/>
  <c r="N35"/>
  <c r="Q35" s="1"/>
  <c r="R35" s="1"/>
  <c r="S35" s="1"/>
  <c r="N34"/>
  <c r="Q34" s="1"/>
  <c r="R34" s="1"/>
  <c r="S34" s="1"/>
  <c r="N33"/>
  <c r="Q33" s="1"/>
  <c r="R33" s="1"/>
  <c r="S33" s="1"/>
  <c r="N32"/>
  <c r="Q32" s="1"/>
  <c r="R32" s="1"/>
  <c r="S32" s="1"/>
  <c r="N31"/>
  <c r="Q31" s="1"/>
  <c r="R31" s="1"/>
  <c r="S31" s="1"/>
  <c r="N30"/>
  <c r="Q30" s="1"/>
  <c r="R30" s="1"/>
  <c r="S30" s="1"/>
  <c r="N29"/>
  <c r="Q29" s="1"/>
  <c r="R29" s="1"/>
  <c r="S29" s="1"/>
  <c r="N28"/>
  <c r="Q28" s="1"/>
  <c r="R28" s="1"/>
  <c r="S28" s="1"/>
  <c r="N27"/>
  <c r="Q27" s="1"/>
  <c r="R27" s="1"/>
  <c r="S27" s="1"/>
  <c r="N26"/>
  <c r="Q26" s="1"/>
  <c r="R26" s="1"/>
  <c r="S26" s="1"/>
  <c r="N25"/>
  <c r="Q25" s="1"/>
  <c r="R25" s="1"/>
  <c r="S25" s="1"/>
  <c r="N24"/>
  <c r="Q24" s="1"/>
  <c r="R24" s="1"/>
  <c r="S24" s="1"/>
  <c r="N23"/>
  <c r="Q23" s="1"/>
  <c r="R23" s="1"/>
  <c r="S23" s="1"/>
  <c r="N22"/>
  <c r="Q22" s="1"/>
  <c r="R22" s="1"/>
  <c r="S22" s="1"/>
  <c r="N21"/>
  <c r="Q21" s="1"/>
  <c r="R21" s="1"/>
  <c r="S21" s="1"/>
  <c r="N20"/>
  <c r="Q20" s="1"/>
  <c r="R20" s="1"/>
  <c r="S20" s="1"/>
  <c r="N19"/>
  <c r="Q19" s="1"/>
  <c r="R19" s="1"/>
  <c r="S19" s="1"/>
  <c r="N18"/>
  <c r="Q18" s="1"/>
  <c r="R18" s="1"/>
  <c r="S18" s="1"/>
  <c r="N17"/>
  <c r="Q17" s="1"/>
  <c r="R17" s="1"/>
  <c r="S17" s="1"/>
  <c r="N16"/>
  <c r="Q16" s="1"/>
  <c r="R16" s="1"/>
  <c r="S16" s="1"/>
  <c r="N15"/>
  <c r="Q15" s="1"/>
  <c r="R15" s="1"/>
  <c r="S15" s="1"/>
  <c r="N14"/>
  <c r="Q14" s="1"/>
  <c r="R14" s="1"/>
  <c r="S14" s="1"/>
  <c r="N13"/>
  <c r="Q13" s="1"/>
  <c r="R13" s="1"/>
  <c r="S13" s="1"/>
  <c r="N12"/>
  <c r="Q12" s="1"/>
  <c r="R12" s="1"/>
  <c r="S12" s="1"/>
  <c r="N11"/>
  <c r="Q11" s="1"/>
  <c r="R11" s="1"/>
  <c r="S11" s="1"/>
  <c r="N10"/>
  <c r="Q10" s="1"/>
  <c r="R10" s="1"/>
  <c r="S10" s="1"/>
  <c r="N9"/>
  <c r="Q9" s="1"/>
  <c r="R9" s="1"/>
  <c r="S9" s="1"/>
  <c r="N8"/>
  <c r="Q8" s="1"/>
  <c r="R8" s="1"/>
  <c r="S8" s="1"/>
  <c r="N7"/>
  <c r="Q7" s="1"/>
  <c r="R7" s="1"/>
  <c r="S7" s="1"/>
  <c r="O162"/>
  <c r="P162" s="1"/>
  <c r="O161"/>
  <c r="P161" s="1"/>
  <c r="O160"/>
  <c r="P160" s="1"/>
  <c r="O159"/>
  <c r="P159" s="1"/>
  <c r="O158"/>
  <c r="P158" s="1"/>
  <c r="O157"/>
  <c r="P157" s="1"/>
  <c r="O156"/>
  <c r="P156" s="1"/>
  <c r="O155"/>
  <c r="P155" s="1"/>
  <c r="O154"/>
  <c r="P154" s="1"/>
  <c r="O153"/>
  <c r="P153" s="1"/>
  <c r="O152"/>
  <c r="P152" s="1"/>
  <c r="O151"/>
  <c r="P151" s="1"/>
  <c r="O150"/>
  <c r="P150" s="1"/>
  <c r="O149"/>
  <c r="P149" s="1"/>
  <c r="O148"/>
  <c r="P148" s="1"/>
  <c r="O147"/>
  <c r="P147" s="1"/>
  <c r="O146"/>
  <c r="P146" s="1"/>
  <c r="O145"/>
  <c r="P145" s="1"/>
  <c r="O144"/>
  <c r="P144" s="1"/>
  <c r="O143"/>
  <c r="P143" s="1"/>
  <c r="O142"/>
  <c r="P142" s="1"/>
  <c r="O141"/>
  <c r="P141" s="1"/>
  <c r="O140"/>
  <c r="P140" s="1"/>
  <c r="O139"/>
  <c r="P139" s="1"/>
  <c r="O138"/>
  <c r="P138" s="1"/>
  <c r="O137"/>
  <c r="P137" s="1"/>
  <c r="O136"/>
  <c r="P136" s="1"/>
  <c r="O135"/>
  <c r="P135" s="1"/>
  <c r="O134"/>
  <c r="P134" s="1"/>
  <c r="O133"/>
  <c r="P133" s="1"/>
  <c r="O132"/>
  <c r="P132" s="1"/>
  <c r="O131"/>
  <c r="P131" s="1"/>
  <c r="O130"/>
  <c r="P130" s="1"/>
  <c r="O129"/>
  <c r="P129" s="1"/>
  <c r="O128"/>
  <c r="P128" s="1"/>
  <c r="O127"/>
  <c r="P127" s="1"/>
  <c r="O126"/>
  <c r="P126" s="1"/>
  <c r="O125"/>
  <c r="P125" s="1"/>
  <c r="O124"/>
  <c r="P124" s="1"/>
  <c r="O123"/>
  <c r="P123" s="1"/>
  <c r="O122"/>
  <c r="P122" s="1"/>
  <c r="O121"/>
  <c r="P121" s="1"/>
  <c r="O120"/>
  <c r="P120" s="1"/>
  <c r="O119"/>
  <c r="P119" s="1"/>
  <c r="O118"/>
  <c r="P118" s="1"/>
  <c r="O117"/>
  <c r="P117" s="1"/>
  <c r="O116"/>
  <c r="P116" s="1"/>
  <c r="O115"/>
  <c r="P115" s="1"/>
  <c r="O114"/>
  <c r="P114" s="1"/>
  <c r="O113"/>
  <c r="P113" s="1"/>
  <c r="O112"/>
  <c r="P112" s="1"/>
  <c r="O111"/>
  <c r="P111" s="1"/>
  <c r="O110"/>
  <c r="P110" s="1"/>
  <c r="O109"/>
  <c r="P109" s="1"/>
  <c r="O108"/>
  <c r="P108" s="1"/>
  <c r="O107"/>
  <c r="P107" s="1"/>
  <c r="O106"/>
  <c r="P106" s="1"/>
  <c r="O105"/>
  <c r="P105" s="1"/>
  <c r="O104"/>
  <c r="P104" s="1"/>
  <c r="O103"/>
  <c r="P103" s="1"/>
  <c r="O102"/>
  <c r="P102" s="1"/>
  <c r="O101"/>
  <c r="P101" s="1"/>
  <c r="O100"/>
  <c r="P100" s="1"/>
  <c r="O99"/>
  <c r="P99" s="1"/>
  <c r="O98"/>
  <c r="P98" s="1"/>
  <c r="O97"/>
  <c r="P97" s="1"/>
  <c r="O96"/>
  <c r="P96" s="1"/>
  <c r="O95"/>
  <c r="P95" s="1"/>
  <c r="O94"/>
  <c r="P94" s="1"/>
  <c r="O93"/>
  <c r="P93" s="1"/>
  <c r="O92"/>
  <c r="P92" s="1"/>
  <c r="O91"/>
  <c r="P91" s="1"/>
  <c r="O90"/>
  <c r="P90" s="1"/>
  <c r="O89"/>
  <c r="P89" s="1"/>
  <c r="O88"/>
  <c r="P88" s="1"/>
  <c r="O87"/>
  <c r="P87" s="1"/>
  <c r="O86"/>
  <c r="P86" s="1"/>
  <c r="O85"/>
  <c r="P85" s="1"/>
  <c r="O84"/>
  <c r="P84" s="1"/>
  <c r="O83"/>
  <c r="P83" s="1"/>
  <c r="O82"/>
  <c r="P82" s="1"/>
  <c r="O81"/>
  <c r="P81" s="1"/>
  <c r="O80"/>
  <c r="P80" s="1"/>
  <c r="O79"/>
  <c r="P79" s="1"/>
  <c r="O78"/>
  <c r="P78" s="1"/>
  <c r="O77"/>
  <c r="P77" s="1"/>
  <c r="O76"/>
  <c r="P76" s="1"/>
  <c r="O75"/>
  <c r="P75" s="1"/>
  <c r="O74"/>
  <c r="P74" s="1"/>
  <c r="O73"/>
  <c r="P73" s="1"/>
  <c r="O72"/>
  <c r="P72" s="1"/>
  <c r="O71"/>
  <c r="P71" s="1"/>
  <c r="O70"/>
  <c r="P70" s="1"/>
  <c r="O69"/>
  <c r="P69" s="1"/>
  <c r="O68"/>
  <c r="P68" s="1"/>
  <c r="O67"/>
  <c r="P67" s="1"/>
  <c r="O66"/>
  <c r="P66" s="1"/>
  <c r="O65"/>
  <c r="P65" s="1"/>
  <c r="O64"/>
  <c r="P64" s="1"/>
  <c r="O63"/>
  <c r="P63" s="1"/>
  <c r="O62"/>
  <c r="P62" s="1"/>
  <c r="O61"/>
  <c r="P61" s="1"/>
  <c r="O60"/>
  <c r="P60" s="1"/>
  <c r="O59"/>
  <c r="P59" s="1"/>
  <c r="O58"/>
  <c r="P58" s="1"/>
  <c r="O57"/>
  <c r="P57" s="1"/>
  <c r="O56"/>
  <c r="P56" s="1"/>
  <c r="O55"/>
  <c r="P55" s="1"/>
  <c r="O54"/>
  <c r="P54" s="1"/>
  <c r="O53"/>
  <c r="P53" s="1"/>
  <c r="O52"/>
  <c r="P52" s="1"/>
  <c r="O51"/>
  <c r="P51" s="1"/>
  <c r="O50"/>
  <c r="P50" s="1"/>
  <c r="O49"/>
  <c r="P49" s="1"/>
  <c r="O48"/>
  <c r="P48" s="1"/>
  <c r="O47"/>
  <c r="P47" s="1"/>
  <c r="O46"/>
  <c r="P46" s="1"/>
  <c r="O45"/>
  <c r="P45" s="1"/>
  <c r="O44"/>
  <c r="P44" s="1"/>
  <c r="O43"/>
  <c r="P43" s="1"/>
  <c r="O42"/>
  <c r="P42" s="1"/>
  <c r="O41"/>
  <c r="P41" s="1"/>
  <c r="O40"/>
  <c r="P40" s="1"/>
  <c r="O39"/>
  <c r="P39" s="1"/>
  <c r="O38"/>
  <c r="P38" s="1"/>
  <c r="O37"/>
  <c r="P37" s="1"/>
  <c r="O36"/>
  <c r="P36" s="1"/>
  <c r="O35"/>
  <c r="P35" s="1"/>
  <c r="O34"/>
  <c r="P34" s="1"/>
  <c r="O33"/>
  <c r="P33" s="1"/>
  <c r="O32"/>
  <c r="P32" s="1"/>
  <c r="O31"/>
  <c r="P31" s="1"/>
  <c r="O30"/>
  <c r="P30" s="1"/>
  <c r="O29"/>
  <c r="P29" s="1"/>
  <c r="O28"/>
  <c r="P28" s="1"/>
  <c r="O27"/>
  <c r="P27" s="1"/>
  <c r="O26"/>
  <c r="P26" s="1"/>
  <c r="O25"/>
  <c r="P25" s="1"/>
  <c r="O24"/>
  <c r="P24" s="1"/>
  <c r="O23"/>
  <c r="P23" s="1"/>
  <c r="O22"/>
  <c r="P22" s="1"/>
  <c r="O21"/>
  <c r="P21" s="1"/>
  <c r="O20"/>
  <c r="P20" s="1"/>
  <c r="O19"/>
  <c r="P19" s="1"/>
  <c r="O18"/>
  <c r="P18" s="1"/>
  <c r="O17"/>
  <c r="P17" s="1"/>
  <c r="O16"/>
  <c r="P16" s="1"/>
  <c r="O15"/>
  <c r="P15" s="1"/>
  <c r="O14"/>
  <c r="P14" s="1"/>
  <c r="O13"/>
  <c r="P13" s="1"/>
  <c r="O12"/>
  <c r="P12" s="1"/>
  <c r="O11"/>
  <c r="P11" s="1"/>
  <c r="O10"/>
  <c r="P10" s="1"/>
  <c r="O9"/>
  <c r="P9" s="1"/>
  <c r="O8"/>
  <c r="P8" s="1"/>
  <c r="O7"/>
  <c r="P7" s="1"/>
  <c r="D2"/>
  <c r="U162"/>
  <c r="V162" s="1"/>
  <c r="W162" s="1"/>
  <c r="U160"/>
  <c r="V160" s="1"/>
  <c r="W160" s="1"/>
  <c r="U158"/>
  <c r="V158" s="1"/>
  <c r="W158" s="1"/>
  <c r="U156"/>
  <c r="V156" s="1"/>
  <c r="W156" s="1"/>
  <c r="U155"/>
  <c r="V155" s="1"/>
  <c r="W155" s="1"/>
  <c r="U154"/>
  <c r="V154" s="1"/>
  <c r="W154" s="1"/>
  <c r="U153"/>
  <c r="V153" s="1"/>
  <c r="W153" s="1"/>
  <c r="U152"/>
  <c r="V152" s="1"/>
  <c r="W152" s="1"/>
  <c r="U151"/>
  <c r="V151" s="1"/>
  <c r="W151" s="1"/>
  <c r="U150"/>
  <c r="V150" s="1"/>
  <c r="W150" s="1"/>
  <c r="U149"/>
  <c r="V149" s="1"/>
  <c r="W149" s="1"/>
  <c r="U148"/>
  <c r="V148" s="1"/>
  <c r="W148" s="1"/>
  <c r="U147"/>
  <c r="V147" s="1"/>
  <c r="W147" s="1"/>
  <c r="U146"/>
  <c r="V146" s="1"/>
  <c r="W146" s="1"/>
  <c r="U145"/>
  <c r="V145" s="1"/>
  <c r="W145" s="1"/>
  <c r="U144"/>
  <c r="V144" s="1"/>
  <c r="W144" s="1"/>
  <c r="U143"/>
  <c r="V143" s="1"/>
  <c r="W143" s="1"/>
  <c r="U142"/>
  <c r="V142" s="1"/>
  <c r="W142" s="1"/>
  <c r="U141"/>
  <c r="V141" s="1"/>
  <c r="W141" s="1"/>
  <c r="U140"/>
  <c r="V140" s="1"/>
  <c r="W140" s="1"/>
  <c r="U139"/>
  <c r="V139" s="1"/>
  <c r="W139" s="1"/>
  <c r="U138"/>
  <c r="V138" s="1"/>
  <c r="W138" s="1"/>
  <c r="U137"/>
  <c r="V137" s="1"/>
  <c r="W137" s="1"/>
  <c r="U136"/>
  <c r="V136" s="1"/>
  <c r="W136" s="1"/>
  <c r="U135"/>
  <c r="V135" s="1"/>
  <c r="W135" s="1"/>
  <c r="U134"/>
  <c r="V134" s="1"/>
  <c r="W134" s="1"/>
  <c r="U133"/>
  <c r="V133" s="1"/>
  <c r="W133" s="1"/>
  <c r="U132"/>
  <c r="V132" s="1"/>
  <c r="W132" s="1"/>
  <c r="U131"/>
  <c r="V131" s="1"/>
  <c r="W131" s="1"/>
  <c r="U130"/>
  <c r="V130" s="1"/>
  <c r="W130" s="1"/>
  <c r="U129"/>
  <c r="V129" s="1"/>
  <c r="W129" s="1"/>
  <c r="U128"/>
  <c r="V128" s="1"/>
  <c r="W128" s="1"/>
  <c r="U127"/>
  <c r="V127" s="1"/>
  <c r="W127" s="1"/>
  <c r="U126"/>
  <c r="V126" s="1"/>
  <c r="W126" s="1"/>
  <c r="U125"/>
  <c r="V125" s="1"/>
  <c r="W125" s="1"/>
  <c r="U124"/>
  <c r="V124" s="1"/>
  <c r="W124" s="1"/>
  <c r="U123"/>
  <c r="V123" s="1"/>
  <c r="W123" s="1"/>
  <c r="U122"/>
  <c r="V122" s="1"/>
  <c r="W122" s="1"/>
  <c r="U121"/>
  <c r="V121" s="1"/>
  <c r="W121" s="1"/>
  <c r="U120"/>
  <c r="V120" s="1"/>
  <c r="W120" s="1"/>
  <c r="U119"/>
  <c r="V119" s="1"/>
  <c r="W119" s="1"/>
  <c r="U118"/>
  <c r="V118" s="1"/>
  <c r="W118" s="1"/>
  <c r="U117"/>
  <c r="V117" s="1"/>
  <c r="W117" s="1"/>
  <c r="U116"/>
  <c r="V116" s="1"/>
  <c r="W116" s="1"/>
  <c r="U115"/>
  <c r="V115" s="1"/>
  <c r="W115" s="1"/>
  <c r="U114"/>
  <c r="V114" s="1"/>
  <c r="W114" s="1"/>
  <c r="U113"/>
  <c r="V113" s="1"/>
  <c r="W113" s="1"/>
  <c r="U112"/>
  <c r="V112" s="1"/>
  <c r="W112" s="1"/>
  <c r="U111"/>
  <c r="V111" s="1"/>
  <c r="W111" s="1"/>
  <c r="U110"/>
  <c r="V110" s="1"/>
  <c r="W110" s="1"/>
  <c r="U109"/>
  <c r="V109" s="1"/>
  <c r="W109" s="1"/>
  <c r="U108"/>
  <c r="V108" s="1"/>
  <c r="W108" s="1"/>
  <c r="U107"/>
  <c r="V107" s="1"/>
  <c r="W107" s="1"/>
  <c r="U106"/>
  <c r="V106" s="1"/>
  <c r="W106" s="1"/>
  <c r="U105"/>
  <c r="V105" s="1"/>
  <c r="W105" s="1"/>
  <c r="U104"/>
  <c r="V104" s="1"/>
  <c r="W104" s="1"/>
  <c r="U103"/>
  <c r="V103" s="1"/>
  <c r="W103" s="1"/>
  <c r="U102"/>
  <c r="V102" s="1"/>
  <c r="W102" s="1"/>
  <c r="U101"/>
  <c r="V101" s="1"/>
  <c r="W101" s="1"/>
  <c r="U100"/>
  <c r="V100" s="1"/>
  <c r="W100" s="1"/>
  <c r="U99"/>
  <c r="V99" s="1"/>
  <c r="W99" s="1"/>
  <c r="U98"/>
  <c r="V98" s="1"/>
  <c r="W98" s="1"/>
  <c r="U97"/>
  <c r="V97" s="1"/>
  <c r="W97" s="1"/>
  <c r="U96"/>
  <c r="V96" s="1"/>
  <c r="W96" s="1"/>
  <c r="U95"/>
  <c r="V95" s="1"/>
  <c r="W95" s="1"/>
  <c r="U94"/>
  <c r="V94" s="1"/>
  <c r="W94" s="1"/>
  <c r="U93"/>
  <c r="V93" s="1"/>
  <c r="W93" s="1"/>
  <c r="U92"/>
  <c r="V92" s="1"/>
  <c r="W92" s="1"/>
  <c r="U91"/>
  <c r="V91" s="1"/>
  <c r="W91" s="1"/>
  <c r="U90"/>
  <c r="V90" s="1"/>
  <c r="W90" s="1"/>
  <c r="U89"/>
  <c r="V89" s="1"/>
  <c r="W89" s="1"/>
  <c r="U87"/>
  <c r="V87" s="1"/>
  <c r="W87" s="1"/>
  <c r="U85"/>
  <c r="V85" s="1"/>
  <c r="W85" s="1"/>
  <c r="U83"/>
  <c r="V83" s="1"/>
  <c r="W83" s="1"/>
  <c r="U81"/>
  <c r="V81" s="1"/>
  <c r="W81" s="1"/>
  <c r="U79"/>
  <c r="V79" s="1"/>
  <c r="W79" s="1"/>
  <c r="U77"/>
  <c r="V77" s="1"/>
  <c r="W77" s="1"/>
  <c r="U75"/>
  <c r="V75" s="1"/>
  <c r="W75" s="1"/>
  <c r="U73"/>
  <c r="V73" s="1"/>
  <c r="W73" s="1"/>
  <c r="U71"/>
  <c r="V71" s="1"/>
  <c r="W71" s="1"/>
  <c r="U69"/>
  <c r="V69" s="1"/>
  <c r="W69" s="1"/>
  <c r="U67"/>
  <c r="V67" s="1"/>
  <c r="W67" s="1"/>
  <c r="U66"/>
  <c r="V66" s="1"/>
  <c r="W66" s="1"/>
  <c r="U65"/>
  <c r="V65" s="1"/>
  <c r="W65" s="1"/>
  <c r="U64"/>
  <c r="V64" s="1"/>
  <c r="W64" s="1"/>
  <c r="U63"/>
  <c r="V63" s="1"/>
  <c r="W63" s="1"/>
  <c r="U62"/>
  <c r="V62" s="1"/>
  <c r="W62" s="1"/>
  <c r="U61"/>
  <c r="V61" s="1"/>
  <c r="W61" s="1"/>
  <c r="U60"/>
  <c r="V60" s="1"/>
  <c r="W60" s="1"/>
  <c r="U59"/>
  <c r="V59" s="1"/>
  <c r="W59" s="1"/>
  <c r="U58"/>
  <c r="V58" s="1"/>
  <c r="W58" s="1"/>
  <c r="U57"/>
  <c r="V57" s="1"/>
  <c r="W57" s="1"/>
  <c r="U56"/>
  <c r="V56" s="1"/>
  <c r="W56" s="1"/>
  <c r="U55"/>
  <c r="V55" s="1"/>
  <c r="W55" s="1"/>
  <c r="U54"/>
  <c r="V54" s="1"/>
  <c r="W54" s="1"/>
  <c r="U53"/>
  <c r="V53" s="1"/>
  <c r="W53" s="1"/>
  <c r="U52"/>
  <c r="V52" s="1"/>
  <c r="W52" s="1"/>
  <c r="U51"/>
  <c r="V51" s="1"/>
  <c r="W51" s="1"/>
  <c r="U50"/>
  <c r="V50" s="1"/>
  <c r="W50" s="1"/>
  <c r="U49"/>
  <c r="V49" s="1"/>
  <c r="W49" s="1"/>
  <c r="U48"/>
  <c r="V48" s="1"/>
  <c r="W48" s="1"/>
  <c r="U47"/>
  <c r="V47" s="1"/>
  <c r="W47" s="1"/>
  <c r="U46"/>
  <c r="V46" s="1"/>
  <c r="W46" s="1"/>
  <c r="U45"/>
  <c r="V45" s="1"/>
  <c r="W45" s="1"/>
  <c r="U44"/>
  <c r="V44" s="1"/>
  <c r="W44" s="1"/>
  <c r="U43"/>
  <c r="V43" s="1"/>
  <c r="W43" s="1"/>
  <c r="U42"/>
  <c r="V42" s="1"/>
  <c r="W42" s="1"/>
  <c r="U41"/>
  <c r="V41" s="1"/>
  <c r="W41" s="1"/>
  <c r="U40"/>
  <c r="V40" s="1"/>
  <c r="W40" s="1"/>
  <c r="U39"/>
  <c r="V39" s="1"/>
  <c r="W39" s="1"/>
  <c r="U38"/>
  <c r="V38" s="1"/>
  <c r="W38" s="1"/>
  <c r="U37"/>
  <c r="V37" s="1"/>
  <c r="W37" s="1"/>
  <c r="U36"/>
  <c r="V36" s="1"/>
  <c r="W36" s="1"/>
  <c r="U35"/>
  <c r="V35" s="1"/>
  <c r="W35" s="1"/>
  <c r="U34"/>
  <c r="V34" s="1"/>
  <c r="W34" s="1"/>
  <c r="U33"/>
  <c r="V33" s="1"/>
  <c r="W33" s="1"/>
  <c r="U32"/>
  <c r="V32" s="1"/>
  <c r="W32" s="1"/>
  <c r="U31"/>
  <c r="V31" s="1"/>
  <c r="W31" s="1"/>
  <c r="U30"/>
  <c r="V30" s="1"/>
  <c r="W30" s="1"/>
  <c r="U29"/>
  <c r="V29" s="1"/>
  <c r="W29" s="1"/>
  <c r="U28"/>
  <c r="V28" s="1"/>
  <c r="W28" s="1"/>
  <c r="U27"/>
  <c r="V27" s="1"/>
  <c r="W27" s="1"/>
  <c r="U26"/>
  <c r="V26" s="1"/>
  <c r="W26" s="1"/>
  <c r="U25"/>
  <c r="V25" s="1"/>
  <c r="W25" s="1"/>
  <c r="U24"/>
  <c r="V24" s="1"/>
  <c r="W24" s="1"/>
  <c r="U23"/>
  <c r="V23" s="1"/>
  <c r="W23" s="1"/>
  <c r="U22"/>
  <c r="V22" s="1"/>
  <c r="W22" s="1"/>
  <c r="U21"/>
  <c r="V21" s="1"/>
  <c r="W21" s="1"/>
  <c r="U20"/>
  <c r="V20" s="1"/>
  <c r="W20" s="1"/>
  <c r="U19"/>
  <c r="V19" s="1"/>
  <c r="W19" s="1"/>
  <c r="U18"/>
  <c r="V18" s="1"/>
  <c r="W18" s="1"/>
  <c r="U17"/>
  <c r="V17" s="1"/>
  <c r="W17" s="1"/>
  <c r="U16"/>
  <c r="V16" s="1"/>
  <c r="W16" s="1"/>
  <c r="U15"/>
  <c r="V15" s="1"/>
  <c r="W15" s="1"/>
  <c r="U14"/>
  <c r="V14" s="1"/>
  <c r="W14" s="1"/>
  <c r="U13"/>
  <c r="V13" s="1"/>
  <c r="W13" s="1"/>
  <c r="U12"/>
  <c r="V12" s="1"/>
  <c r="W12" s="1"/>
  <c r="U11"/>
  <c r="V11" s="1"/>
  <c r="W11" s="1"/>
  <c r="U10"/>
  <c r="V10" s="1"/>
  <c r="W10" s="1"/>
  <c r="U9"/>
  <c r="V9" s="1"/>
  <c r="W9" s="1"/>
  <c r="U8"/>
  <c r="V8" s="1"/>
  <c r="W8" s="1"/>
  <c r="U7"/>
  <c r="V7" s="1"/>
  <c r="W7" s="1"/>
  <c r="AD6"/>
  <c r="AE48" i="6"/>
  <c r="AE36"/>
  <c r="AC30"/>
  <c r="AE24"/>
  <c r="AJ125"/>
  <c r="AK125" s="1"/>
  <c r="AJ126"/>
  <c r="AJ127"/>
  <c r="AK127" s="1"/>
  <c r="AJ128"/>
  <c r="AJ129"/>
  <c r="AK129" s="1"/>
  <c r="AJ130"/>
  <c r="AJ131"/>
  <c r="AK131" s="1"/>
  <c r="AJ132"/>
  <c r="AJ133"/>
  <c r="AK133" s="1"/>
  <c r="AJ134"/>
  <c r="AJ135"/>
  <c r="AK135" s="1"/>
  <c r="AJ136"/>
  <c r="AJ137"/>
  <c r="AK137" s="1"/>
  <c r="AJ138"/>
  <c r="AJ139"/>
  <c r="AK139" s="1"/>
  <c r="AJ140"/>
  <c r="AK140" s="1"/>
  <c r="AH140"/>
  <c r="AH139"/>
  <c r="AK138"/>
  <c r="AH138"/>
  <c r="AH137"/>
  <c r="AK136"/>
  <c r="AH136"/>
  <c r="AH135"/>
  <c r="AK134"/>
  <c r="AH134"/>
  <c r="AH133"/>
  <c r="AK132"/>
  <c r="AH132"/>
  <c r="AH131"/>
  <c r="AK130"/>
  <c r="AK128"/>
  <c r="AK126"/>
  <c r="AD6"/>
  <c r="O190"/>
  <c r="N190"/>
  <c r="M190"/>
  <c r="U190" s="1"/>
  <c r="V190" s="1"/>
  <c r="W190" s="1"/>
  <c r="O189"/>
  <c r="N189"/>
  <c r="M189"/>
  <c r="U189" s="1"/>
  <c r="V189" s="1"/>
  <c r="W189" s="1"/>
  <c r="O188"/>
  <c r="N188"/>
  <c r="M188"/>
  <c r="U188" s="1"/>
  <c r="V188" s="1"/>
  <c r="W188" s="1"/>
  <c r="O187"/>
  <c r="N187"/>
  <c r="M187"/>
  <c r="U187" s="1"/>
  <c r="V187" s="1"/>
  <c r="W187" s="1"/>
  <c r="O186"/>
  <c r="N186"/>
  <c r="M186"/>
  <c r="U186" s="1"/>
  <c r="V186" s="1"/>
  <c r="W186" s="1"/>
  <c r="O185"/>
  <c r="N185"/>
  <c r="M185"/>
  <c r="U185" s="1"/>
  <c r="V185" s="1"/>
  <c r="W185" s="1"/>
  <c r="O184"/>
  <c r="N184"/>
  <c r="M184"/>
  <c r="U184" s="1"/>
  <c r="V184" s="1"/>
  <c r="W184" s="1"/>
  <c r="O183"/>
  <c r="N183"/>
  <c r="M183"/>
  <c r="U183" s="1"/>
  <c r="V183" s="1"/>
  <c r="W183" s="1"/>
  <c r="O182"/>
  <c r="N182"/>
  <c r="M182"/>
  <c r="U182" s="1"/>
  <c r="V182" s="1"/>
  <c r="W182" s="1"/>
  <c r="O181"/>
  <c r="N181"/>
  <c r="M181"/>
  <c r="U181" s="1"/>
  <c r="V181" s="1"/>
  <c r="W181" s="1"/>
  <c r="O180"/>
  <c r="N180"/>
  <c r="M180"/>
  <c r="U180" s="1"/>
  <c r="V180" s="1"/>
  <c r="W180" s="1"/>
  <c r="O179"/>
  <c r="N179"/>
  <c r="M179"/>
  <c r="U179" s="1"/>
  <c r="V179" s="1"/>
  <c r="W179" s="1"/>
  <c r="O178"/>
  <c r="N178"/>
  <c r="M178"/>
  <c r="U178" s="1"/>
  <c r="V178" s="1"/>
  <c r="W178" s="1"/>
  <c r="O177"/>
  <c r="N177"/>
  <c r="M177"/>
  <c r="U177" s="1"/>
  <c r="V177" s="1"/>
  <c r="W177" s="1"/>
  <c r="O176"/>
  <c r="N176"/>
  <c r="M176"/>
  <c r="U176" s="1"/>
  <c r="V176" s="1"/>
  <c r="W176" s="1"/>
  <c r="O175"/>
  <c r="N175"/>
  <c r="M175"/>
  <c r="U175" s="1"/>
  <c r="V175" s="1"/>
  <c r="W175" s="1"/>
  <c r="O174"/>
  <c r="N174"/>
  <c r="M174"/>
  <c r="U174" s="1"/>
  <c r="V174" s="1"/>
  <c r="W174" s="1"/>
  <c r="O173"/>
  <c r="N173"/>
  <c r="M173"/>
  <c r="U173" s="1"/>
  <c r="V173" s="1"/>
  <c r="W173" s="1"/>
  <c r="O172"/>
  <c r="N172"/>
  <c r="M172"/>
  <c r="U172" s="1"/>
  <c r="V172" s="1"/>
  <c r="W172" s="1"/>
  <c r="O171"/>
  <c r="N171"/>
  <c r="M171"/>
  <c r="U171" s="1"/>
  <c r="V171" s="1"/>
  <c r="W171" s="1"/>
  <c r="O170"/>
  <c r="N170"/>
  <c r="M170"/>
  <c r="U170" s="1"/>
  <c r="V170" s="1"/>
  <c r="W170" s="1"/>
  <c r="O169"/>
  <c r="N169"/>
  <c r="M169"/>
  <c r="U169" s="1"/>
  <c r="V169" s="1"/>
  <c r="W169" s="1"/>
  <c r="O168"/>
  <c r="N168"/>
  <c r="M168"/>
  <c r="U168" s="1"/>
  <c r="V168" s="1"/>
  <c r="W168" s="1"/>
  <c r="O167"/>
  <c r="N167"/>
  <c r="M167"/>
  <c r="U167" s="1"/>
  <c r="V167" s="1"/>
  <c r="W167" s="1"/>
  <c r="O166"/>
  <c r="N166"/>
  <c r="M166"/>
  <c r="U166" s="1"/>
  <c r="V166" s="1"/>
  <c r="W166" s="1"/>
  <c r="O165"/>
  <c r="N165"/>
  <c r="M165"/>
  <c r="U165" s="1"/>
  <c r="V165" s="1"/>
  <c r="W165" s="1"/>
  <c r="O164"/>
  <c r="N164"/>
  <c r="M164"/>
  <c r="U164" s="1"/>
  <c r="V164" s="1"/>
  <c r="W164" s="1"/>
  <c r="O163"/>
  <c r="N163"/>
  <c r="M163"/>
  <c r="U163" s="1"/>
  <c r="V163" s="1"/>
  <c r="W163" s="1"/>
  <c r="O162"/>
  <c r="N162"/>
  <c r="M162"/>
  <c r="U162" s="1"/>
  <c r="V162" s="1"/>
  <c r="W162" s="1"/>
  <c r="O161"/>
  <c r="N161"/>
  <c r="M161"/>
  <c r="U161" s="1"/>
  <c r="V161" s="1"/>
  <c r="W161" s="1"/>
  <c r="O160"/>
  <c r="N160"/>
  <c r="M160"/>
  <c r="U160" s="1"/>
  <c r="V160" s="1"/>
  <c r="W160" s="1"/>
  <c r="O159"/>
  <c r="N159"/>
  <c r="M159"/>
  <c r="U159" s="1"/>
  <c r="V159" s="1"/>
  <c r="W159" s="1"/>
  <c r="O158"/>
  <c r="N158"/>
  <c r="M158"/>
  <c r="U158" s="1"/>
  <c r="V158" s="1"/>
  <c r="W158" s="1"/>
  <c r="O157"/>
  <c r="N157"/>
  <c r="M157"/>
  <c r="U157" s="1"/>
  <c r="V157" s="1"/>
  <c r="W157" s="1"/>
  <c r="O156"/>
  <c r="N156"/>
  <c r="M156"/>
  <c r="U156" s="1"/>
  <c r="V156" s="1"/>
  <c r="W156" s="1"/>
  <c r="O155"/>
  <c r="N155"/>
  <c r="M155"/>
  <c r="U155" s="1"/>
  <c r="V155" s="1"/>
  <c r="W155" s="1"/>
  <c r="O154"/>
  <c r="N154"/>
  <c r="M154"/>
  <c r="U154" s="1"/>
  <c r="V154" s="1"/>
  <c r="W154" s="1"/>
  <c r="O153"/>
  <c r="N153"/>
  <c r="M153"/>
  <c r="U153" s="1"/>
  <c r="V153" s="1"/>
  <c r="W153" s="1"/>
  <c r="O152"/>
  <c r="N152"/>
  <c r="M152"/>
  <c r="U152" s="1"/>
  <c r="V152" s="1"/>
  <c r="W152" s="1"/>
  <c r="O151"/>
  <c r="N151"/>
  <c r="M151"/>
  <c r="U151" s="1"/>
  <c r="V151" s="1"/>
  <c r="W151" s="1"/>
  <c r="O150"/>
  <c r="N150"/>
  <c r="M150"/>
  <c r="U150" s="1"/>
  <c r="V150" s="1"/>
  <c r="W150" s="1"/>
  <c r="O149"/>
  <c r="N149"/>
  <c r="M149"/>
  <c r="U149" s="1"/>
  <c r="V149" s="1"/>
  <c r="W149" s="1"/>
  <c r="O148"/>
  <c r="N148"/>
  <c r="M148"/>
  <c r="U148" s="1"/>
  <c r="V148" s="1"/>
  <c r="W148" s="1"/>
  <c r="O147"/>
  <c r="N147"/>
  <c r="M147"/>
  <c r="U147" s="1"/>
  <c r="V147" s="1"/>
  <c r="W147" s="1"/>
  <c r="O146"/>
  <c r="N146"/>
  <c r="M146"/>
  <c r="U146" s="1"/>
  <c r="V146" s="1"/>
  <c r="W146" s="1"/>
  <c r="O145"/>
  <c r="N145"/>
  <c r="M145"/>
  <c r="U145" s="1"/>
  <c r="V145" s="1"/>
  <c r="W145" s="1"/>
  <c r="O144"/>
  <c r="N144"/>
  <c r="M144"/>
  <c r="U144" s="1"/>
  <c r="V144" s="1"/>
  <c r="W144" s="1"/>
  <c r="O143"/>
  <c r="N143"/>
  <c r="M143"/>
  <c r="U143" s="1"/>
  <c r="V143" s="1"/>
  <c r="W143" s="1"/>
  <c r="O142"/>
  <c r="N142"/>
  <c r="M142"/>
  <c r="U142" s="1"/>
  <c r="V142" s="1"/>
  <c r="W142" s="1"/>
  <c r="O141"/>
  <c r="N141"/>
  <c r="M141"/>
  <c r="U141" s="1"/>
  <c r="V141" s="1"/>
  <c r="W141" s="1"/>
  <c r="O140"/>
  <c r="N140"/>
  <c r="M140"/>
  <c r="U140" s="1"/>
  <c r="V140" s="1"/>
  <c r="W140" s="1"/>
  <c r="O139"/>
  <c r="N139"/>
  <c r="M139"/>
  <c r="U139" s="1"/>
  <c r="V139" s="1"/>
  <c r="W139" s="1"/>
  <c r="O138"/>
  <c r="N138"/>
  <c r="M138"/>
  <c r="U138" s="1"/>
  <c r="V138" s="1"/>
  <c r="W138" s="1"/>
  <c r="O137"/>
  <c r="N137"/>
  <c r="M137"/>
  <c r="U137" s="1"/>
  <c r="V137" s="1"/>
  <c r="W137" s="1"/>
  <c r="O136"/>
  <c r="N136"/>
  <c r="M136"/>
  <c r="U136" s="1"/>
  <c r="V136" s="1"/>
  <c r="W136" s="1"/>
  <c r="O135"/>
  <c r="N135"/>
  <c r="M135"/>
  <c r="U135" s="1"/>
  <c r="V135" s="1"/>
  <c r="W135" s="1"/>
  <c r="O134"/>
  <c r="N134"/>
  <c r="M134"/>
  <c r="U134" s="1"/>
  <c r="V134" s="1"/>
  <c r="W134" s="1"/>
  <c r="O133"/>
  <c r="N133"/>
  <c r="M133"/>
  <c r="U133" s="1"/>
  <c r="V133" s="1"/>
  <c r="W133" s="1"/>
  <c r="O132"/>
  <c r="N132"/>
  <c r="M132"/>
  <c r="U132" s="1"/>
  <c r="V132" s="1"/>
  <c r="W132" s="1"/>
  <c r="O131"/>
  <c r="N131"/>
  <c r="M131"/>
  <c r="U131" s="1"/>
  <c r="V131" s="1"/>
  <c r="W131" s="1"/>
  <c r="O130"/>
  <c r="N130"/>
  <c r="M130"/>
  <c r="U130" s="1"/>
  <c r="V130" s="1"/>
  <c r="W130" s="1"/>
  <c r="O129"/>
  <c r="N129"/>
  <c r="M129"/>
  <c r="U129" s="1"/>
  <c r="V129" s="1"/>
  <c r="W129" s="1"/>
  <c r="O128"/>
  <c r="N128"/>
  <c r="M128"/>
  <c r="U128" s="1"/>
  <c r="V128" s="1"/>
  <c r="W128" s="1"/>
  <c r="O127"/>
  <c r="N127"/>
  <c r="M127"/>
  <c r="U127" s="1"/>
  <c r="V127" s="1"/>
  <c r="W127" s="1"/>
  <c r="O126"/>
  <c r="N126"/>
  <c r="M126"/>
  <c r="U126" s="1"/>
  <c r="V126" s="1"/>
  <c r="W126" s="1"/>
  <c r="O125"/>
  <c r="N125"/>
  <c r="M125"/>
  <c r="U125" s="1"/>
  <c r="V125" s="1"/>
  <c r="W125" s="1"/>
  <c r="O124"/>
  <c r="N124"/>
  <c r="M124"/>
  <c r="U124" s="1"/>
  <c r="V124" s="1"/>
  <c r="W124" s="1"/>
  <c r="O123"/>
  <c r="N123"/>
  <c r="M123"/>
  <c r="U123" s="1"/>
  <c r="V123" s="1"/>
  <c r="W123" s="1"/>
  <c r="O122"/>
  <c r="N122"/>
  <c r="M122"/>
  <c r="U122" s="1"/>
  <c r="V122" s="1"/>
  <c r="W122" s="1"/>
  <c r="O121"/>
  <c r="N121"/>
  <c r="M121"/>
  <c r="U121" s="1"/>
  <c r="V121" s="1"/>
  <c r="W121" s="1"/>
  <c r="O120"/>
  <c r="N120"/>
  <c r="M120"/>
  <c r="U120" s="1"/>
  <c r="V120" s="1"/>
  <c r="W120" s="1"/>
  <c r="O119"/>
  <c r="N119"/>
  <c r="M119"/>
  <c r="U119" s="1"/>
  <c r="V119" s="1"/>
  <c r="W119" s="1"/>
  <c r="O118"/>
  <c r="N118"/>
  <c r="M118"/>
  <c r="U118" s="1"/>
  <c r="V118" s="1"/>
  <c r="W118" s="1"/>
  <c r="O117"/>
  <c r="N117"/>
  <c r="M117"/>
  <c r="U117" s="1"/>
  <c r="V117" s="1"/>
  <c r="W117" s="1"/>
  <c r="O116"/>
  <c r="N116"/>
  <c r="M116"/>
  <c r="U116" s="1"/>
  <c r="V116" s="1"/>
  <c r="W116" s="1"/>
  <c r="O115"/>
  <c r="N115"/>
  <c r="M115"/>
  <c r="U115" s="1"/>
  <c r="V115" s="1"/>
  <c r="W115" s="1"/>
  <c r="O114"/>
  <c r="N114"/>
  <c r="M114"/>
  <c r="U114" s="1"/>
  <c r="V114" s="1"/>
  <c r="W114" s="1"/>
  <c r="O113"/>
  <c r="N113"/>
  <c r="M113"/>
  <c r="U113" s="1"/>
  <c r="V113" s="1"/>
  <c r="W113" s="1"/>
  <c r="O112"/>
  <c r="N112"/>
  <c r="M112"/>
  <c r="U112" s="1"/>
  <c r="V112" s="1"/>
  <c r="W112" s="1"/>
  <c r="O111"/>
  <c r="N111"/>
  <c r="M111"/>
  <c r="U111" s="1"/>
  <c r="V111" s="1"/>
  <c r="W111" s="1"/>
  <c r="O110"/>
  <c r="N110"/>
  <c r="M110"/>
  <c r="U110" s="1"/>
  <c r="V110" s="1"/>
  <c r="W110" s="1"/>
  <c r="O109"/>
  <c r="N109"/>
  <c r="M109"/>
  <c r="U109" s="1"/>
  <c r="V109" s="1"/>
  <c r="W109" s="1"/>
  <c r="O108"/>
  <c r="N108"/>
  <c r="M108"/>
  <c r="U108" s="1"/>
  <c r="V108" s="1"/>
  <c r="W108" s="1"/>
  <c r="O107"/>
  <c r="N107"/>
  <c r="M107"/>
  <c r="U107" s="1"/>
  <c r="V107" s="1"/>
  <c r="W107" s="1"/>
  <c r="O106"/>
  <c r="N106"/>
  <c r="M106"/>
  <c r="U106" s="1"/>
  <c r="V106" s="1"/>
  <c r="W106" s="1"/>
  <c r="O105"/>
  <c r="N105"/>
  <c r="M105"/>
  <c r="U105" s="1"/>
  <c r="V105" s="1"/>
  <c r="W105" s="1"/>
  <c r="O104"/>
  <c r="N104"/>
  <c r="M104"/>
  <c r="U104" s="1"/>
  <c r="V104" s="1"/>
  <c r="W104" s="1"/>
  <c r="O103"/>
  <c r="N103"/>
  <c r="M103"/>
  <c r="U103" s="1"/>
  <c r="V103" s="1"/>
  <c r="W103" s="1"/>
  <c r="O102"/>
  <c r="N102"/>
  <c r="M102"/>
  <c r="U102" s="1"/>
  <c r="V102" s="1"/>
  <c r="W102" s="1"/>
  <c r="O101"/>
  <c r="N101"/>
  <c r="M101"/>
  <c r="U101" s="1"/>
  <c r="V101" s="1"/>
  <c r="W101" s="1"/>
  <c r="O100"/>
  <c r="N100"/>
  <c r="M100"/>
  <c r="U100" s="1"/>
  <c r="V100" s="1"/>
  <c r="W100" s="1"/>
  <c r="O99"/>
  <c r="N99"/>
  <c r="M99"/>
  <c r="U99" s="1"/>
  <c r="V99" s="1"/>
  <c r="W99" s="1"/>
  <c r="O98"/>
  <c r="N98"/>
  <c r="M98"/>
  <c r="U98" s="1"/>
  <c r="V98" s="1"/>
  <c r="W98" s="1"/>
  <c r="O97"/>
  <c r="N97"/>
  <c r="M97"/>
  <c r="U97" s="1"/>
  <c r="V97" s="1"/>
  <c r="W97" s="1"/>
  <c r="O96"/>
  <c r="N96"/>
  <c r="M96"/>
  <c r="U96" s="1"/>
  <c r="V96" s="1"/>
  <c r="W96" s="1"/>
  <c r="O95"/>
  <c r="N95"/>
  <c r="M95"/>
  <c r="U95" s="1"/>
  <c r="V95" s="1"/>
  <c r="W95" s="1"/>
  <c r="O94"/>
  <c r="N94"/>
  <c r="M94"/>
  <c r="U94" s="1"/>
  <c r="V94" s="1"/>
  <c r="W94" s="1"/>
  <c r="O93"/>
  <c r="N93"/>
  <c r="M93"/>
  <c r="U93" s="1"/>
  <c r="V93" s="1"/>
  <c r="W93" s="1"/>
  <c r="O92"/>
  <c r="N92"/>
  <c r="M92"/>
  <c r="U92" s="1"/>
  <c r="V92" s="1"/>
  <c r="W92" s="1"/>
  <c r="O91"/>
  <c r="N91"/>
  <c r="M91"/>
  <c r="U91" s="1"/>
  <c r="V91" s="1"/>
  <c r="W91" s="1"/>
  <c r="O90"/>
  <c r="N90"/>
  <c r="M90"/>
  <c r="U90" s="1"/>
  <c r="V90" s="1"/>
  <c r="W90" s="1"/>
  <c r="O89"/>
  <c r="N89"/>
  <c r="M89"/>
  <c r="U89" s="1"/>
  <c r="V89" s="1"/>
  <c r="W89" s="1"/>
  <c r="O88"/>
  <c r="N88"/>
  <c r="M88"/>
  <c r="U88" s="1"/>
  <c r="V88" s="1"/>
  <c r="W88" s="1"/>
  <c r="O87"/>
  <c r="N87"/>
  <c r="M87"/>
  <c r="U87" s="1"/>
  <c r="V87" s="1"/>
  <c r="W87" s="1"/>
  <c r="O86"/>
  <c r="N86"/>
  <c r="M86"/>
  <c r="U86" s="1"/>
  <c r="V86" s="1"/>
  <c r="W86" s="1"/>
  <c r="O85"/>
  <c r="N85"/>
  <c r="M85"/>
  <c r="U85" s="1"/>
  <c r="V85" s="1"/>
  <c r="W85" s="1"/>
  <c r="O84"/>
  <c r="N84"/>
  <c r="M84"/>
  <c r="U84" s="1"/>
  <c r="V84" s="1"/>
  <c r="W84" s="1"/>
  <c r="O83"/>
  <c r="N83"/>
  <c r="M83"/>
  <c r="U83" s="1"/>
  <c r="V83" s="1"/>
  <c r="W83" s="1"/>
  <c r="O82"/>
  <c r="N82"/>
  <c r="M82"/>
  <c r="U82" s="1"/>
  <c r="V82" s="1"/>
  <c r="W82" s="1"/>
  <c r="O81"/>
  <c r="N81"/>
  <c r="M81"/>
  <c r="U81" s="1"/>
  <c r="V81" s="1"/>
  <c r="W81" s="1"/>
  <c r="O80"/>
  <c r="N80"/>
  <c r="M80"/>
  <c r="U80" s="1"/>
  <c r="V80" s="1"/>
  <c r="W80" s="1"/>
  <c r="O79"/>
  <c r="N79"/>
  <c r="M79"/>
  <c r="U79" s="1"/>
  <c r="V79" s="1"/>
  <c r="W79" s="1"/>
  <c r="O78"/>
  <c r="N78"/>
  <c r="M78"/>
  <c r="U78" s="1"/>
  <c r="V78" s="1"/>
  <c r="W78" s="1"/>
  <c r="O77"/>
  <c r="N77"/>
  <c r="M77"/>
  <c r="U77" s="1"/>
  <c r="V77" s="1"/>
  <c r="W77" s="1"/>
  <c r="O76"/>
  <c r="N76"/>
  <c r="M76"/>
  <c r="U76" s="1"/>
  <c r="V76" s="1"/>
  <c r="W76" s="1"/>
  <c r="O75"/>
  <c r="N75"/>
  <c r="M75"/>
  <c r="U75" s="1"/>
  <c r="V75" s="1"/>
  <c r="W75" s="1"/>
  <c r="O74"/>
  <c r="N74"/>
  <c r="M74"/>
  <c r="U74" s="1"/>
  <c r="V74" s="1"/>
  <c r="W74" s="1"/>
  <c r="O73"/>
  <c r="N73"/>
  <c r="M73"/>
  <c r="U73" s="1"/>
  <c r="V73" s="1"/>
  <c r="W73" s="1"/>
  <c r="O72"/>
  <c r="N72"/>
  <c r="M72"/>
  <c r="U72" s="1"/>
  <c r="V72" s="1"/>
  <c r="W72" s="1"/>
  <c r="O71"/>
  <c r="N71"/>
  <c r="M71"/>
  <c r="U71" s="1"/>
  <c r="V71" s="1"/>
  <c r="W71" s="1"/>
  <c r="O70"/>
  <c r="N70"/>
  <c r="M70"/>
  <c r="U70" s="1"/>
  <c r="V70" s="1"/>
  <c r="W70" s="1"/>
  <c r="O69"/>
  <c r="N69"/>
  <c r="M69"/>
  <c r="U69" s="1"/>
  <c r="V69" s="1"/>
  <c r="W69" s="1"/>
  <c r="O68"/>
  <c r="N68"/>
  <c r="M68"/>
  <c r="U68" s="1"/>
  <c r="V68" s="1"/>
  <c r="W68" s="1"/>
  <c r="O67"/>
  <c r="N67"/>
  <c r="M67"/>
  <c r="U67" s="1"/>
  <c r="V67" s="1"/>
  <c r="W67" s="1"/>
  <c r="O66"/>
  <c r="N66"/>
  <c r="M66"/>
  <c r="U66" s="1"/>
  <c r="V66" s="1"/>
  <c r="W66" s="1"/>
  <c r="O65"/>
  <c r="N65"/>
  <c r="M65"/>
  <c r="U65" s="1"/>
  <c r="V65" s="1"/>
  <c r="W65" s="1"/>
  <c r="O64"/>
  <c r="N64"/>
  <c r="M64"/>
  <c r="U64" s="1"/>
  <c r="V64" s="1"/>
  <c r="W64" s="1"/>
  <c r="O63"/>
  <c r="N63"/>
  <c r="M63"/>
  <c r="U63" s="1"/>
  <c r="V63" s="1"/>
  <c r="W63" s="1"/>
  <c r="O62"/>
  <c r="N62"/>
  <c r="M62"/>
  <c r="U62" s="1"/>
  <c r="V62" s="1"/>
  <c r="W62" s="1"/>
  <c r="O61"/>
  <c r="N61"/>
  <c r="M61"/>
  <c r="U61" s="1"/>
  <c r="V61" s="1"/>
  <c r="W61" s="1"/>
  <c r="O60"/>
  <c r="N60"/>
  <c r="M60"/>
  <c r="U60" s="1"/>
  <c r="V60" s="1"/>
  <c r="W60" s="1"/>
  <c r="O59"/>
  <c r="N59"/>
  <c r="M59"/>
  <c r="U59" s="1"/>
  <c r="V59" s="1"/>
  <c r="W59" s="1"/>
  <c r="O58"/>
  <c r="N58"/>
  <c r="M58"/>
  <c r="U58" s="1"/>
  <c r="V58" s="1"/>
  <c r="W58" s="1"/>
  <c r="O57"/>
  <c r="N57"/>
  <c r="M57"/>
  <c r="U57" s="1"/>
  <c r="V57" s="1"/>
  <c r="W57" s="1"/>
  <c r="O56"/>
  <c r="N56"/>
  <c r="M56"/>
  <c r="U56" s="1"/>
  <c r="V56" s="1"/>
  <c r="W56" s="1"/>
  <c r="O55"/>
  <c r="N55"/>
  <c r="M55"/>
  <c r="U55" s="1"/>
  <c r="V55" s="1"/>
  <c r="W55" s="1"/>
  <c r="O54"/>
  <c r="N54"/>
  <c r="M54"/>
  <c r="U54" s="1"/>
  <c r="V54" s="1"/>
  <c r="W54" s="1"/>
  <c r="O53"/>
  <c r="N53"/>
  <c r="M53"/>
  <c r="U53" s="1"/>
  <c r="V53" s="1"/>
  <c r="W53" s="1"/>
  <c r="O52"/>
  <c r="N52"/>
  <c r="M52"/>
  <c r="U52" s="1"/>
  <c r="V52" s="1"/>
  <c r="W52" s="1"/>
  <c r="O51"/>
  <c r="N51"/>
  <c r="M51"/>
  <c r="U51" s="1"/>
  <c r="V51" s="1"/>
  <c r="W51" s="1"/>
  <c r="O50"/>
  <c r="N50"/>
  <c r="M50"/>
  <c r="U50" s="1"/>
  <c r="V50" s="1"/>
  <c r="W50" s="1"/>
  <c r="O49"/>
  <c r="N49"/>
  <c r="M49"/>
  <c r="U49" s="1"/>
  <c r="V49" s="1"/>
  <c r="W49" s="1"/>
  <c r="O48"/>
  <c r="N48"/>
  <c r="M48"/>
  <c r="U48" s="1"/>
  <c r="V48" s="1"/>
  <c r="W48" s="1"/>
  <c r="O47"/>
  <c r="N47"/>
  <c r="M47"/>
  <c r="U47" s="1"/>
  <c r="V47" s="1"/>
  <c r="W47" s="1"/>
  <c r="O46"/>
  <c r="N46"/>
  <c r="M46"/>
  <c r="U46" s="1"/>
  <c r="V46" s="1"/>
  <c r="W46" s="1"/>
  <c r="O45"/>
  <c r="N45"/>
  <c r="M45"/>
  <c r="U45" s="1"/>
  <c r="V45" s="1"/>
  <c r="W45" s="1"/>
  <c r="O44"/>
  <c r="N44"/>
  <c r="M44"/>
  <c r="U44" s="1"/>
  <c r="V44" s="1"/>
  <c r="W44" s="1"/>
  <c r="O43"/>
  <c r="N43"/>
  <c r="M43"/>
  <c r="U43" s="1"/>
  <c r="V43" s="1"/>
  <c r="W43" s="1"/>
  <c r="O42"/>
  <c r="N42"/>
  <c r="M42"/>
  <c r="U42" s="1"/>
  <c r="V42" s="1"/>
  <c r="W42" s="1"/>
  <c r="O41"/>
  <c r="N41"/>
  <c r="M41"/>
  <c r="U41" s="1"/>
  <c r="V41" s="1"/>
  <c r="W41" s="1"/>
  <c r="O40"/>
  <c r="N40"/>
  <c r="M40"/>
  <c r="U40" s="1"/>
  <c r="V40" s="1"/>
  <c r="W40" s="1"/>
  <c r="O39"/>
  <c r="N39"/>
  <c r="M39"/>
  <c r="U39" s="1"/>
  <c r="V39" s="1"/>
  <c r="W39" s="1"/>
  <c r="O38"/>
  <c r="N38"/>
  <c r="M38"/>
  <c r="U38" s="1"/>
  <c r="V38" s="1"/>
  <c r="W38" s="1"/>
  <c r="O37"/>
  <c r="N37"/>
  <c r="M37"/>
  <c r="U37" s="1"/>
  <c r="V37" s="1"/>
  <c r="W37" s="1"/>
  <c r="O36"/>
  <c r="N36"/>
  <c r="M36"/>
  <c r="U36" s="1"/>
  <c r="V36" s="1"/>
  <c r="W36" s="1"/>
  <c r="O35"/>
  <c r="N35"/>
  <c r="M35"/>
  <c r="U35" s="1"/>
  <c r="V35" s="1"/>
  <c r="W35" s="1"/>
  <c r="O34"/>
  <c r="N34"/>
  <c r="M34"/>
  <c r="U34" s="1"/>
  <c r="V34" s="1"/>
  <c r="W34" s="1"/>
  <c r="O33"/>
  <c r="N33"/>
  <c r="M33"/>
  <c r="U33" s="1"/>
  <c r="V33" s="1"/>
  <c r="W33" s="1"/>
  <c r="O32"/>
  <c r="N32"/>
  <c r="M32"/>
  <c r="U32" s="1"/>
  <c r="V32" s="1"/>
  <c r="W32" s="1"/>
  <c r="O31"/>
  <c r="N31"/>
  <c r="M31"/>
  <c r="U31" s="1"/>
  <c r="V31" s="1"/>
  <c r="W31" s="1"/>
  <c r="O30"/>
  <c r="N30"/>
  <c r="M30"/>
  <c r="U30" s="1"/>
  <c r="V30" s="1"/>
  <c r="W30" s="1"/>
  <c r="O29"/>
  <c r="N29"/>
  <c r="M29"/>
  <c r="U29" s="1"/>
  <c r="V29" s="1"/>
  <c r="W29" s="1"/>
  <c r="O28"/>
  <c r="N28"/>
  <c r="M28"/>
  <c r="U28" s="1"/>
  <c r="V28" s="1"/>
  <c r="W28" s="1"/>
  <c r="O27"/>
  <c r="N27"/>
  <c r="M27"/>
  <c r="U27" s="1"/>
  <c r="V27" s="1"/>
  <c r="W27" s="1"/>
  <c r="O26"/>
  <c r="N26"/>
  <c r="M26"/>
  <c r="U26" s="1"/>
  <c r="V26" s="1"/>
  <c r="W26" s="1"/>
  <c r="O25"/>
  <c r="N25"/>
  <c r="M25"/>
  <c r="U25" s="1"/>
  <c r="V25" s="1"/>
  <c r="W25" s="1"/>
  <c r="O24"/>
  <c r="N24"/>
  <c r="M24"/>
  <c r="U24" s="1"/>
  <c r="V24" s="1"/>
  <c r="W24" s="1"/>
  <c r="O23"/>
  <c r="N23"/>
  <c r="M23"/>
  <c r="U23" s="1"/>
  <c r="V23" s="1"/>
  <c r="W23" s="1"/>
  <c r="O22"/>
  <c r="N22"/>
  <c r="M22"/>
  <c r="U22" s="1"/>
  <c r="V22" s="1"/>
  <c r="W22" s="1"/>
  <c r="O21"/>
  <c r="N21"/>
  <c r="M21"/>
  <c r="U21" s="1"/>
  <c r="V21" s="1"/>
  <c r="W21" s="1"/>
  <c r="O20"/>
  <c r="N20"/>
  <c r="M20"/>
  <c r="U20" s="1"/>
  <c r="V20" s="1"/>
  <c r="W20" s="1"/>
  <c r="O19"/>
  <c r="N19"/>
  <c r="M19"/>
  <c r="U19" s="1"/>
  <c r="V19" s="1"/>
  <c r="W19" s="1"/>
  <c r="O18"/>
  <c r="N18"/>
  <c r="M18"/>
  <c r="U18" s="1"/>
  <c r="V18" s="1"/>
  <c r="W18" s="1"/>
  <c r="O17"/>
  <c r="N17"/>
  <c r="M17"/>
  <c r="U17" s="1"/>
  <c r="V17" s="1"/>
  <c r="W17" s="1"/>
  <c r="O16"/>
  <c r="N16"/>
  <c r="M16"/>
  <c r="U16" s="1"/>
  <c r="V16" s="1"/>
  <c r="W16" s="1"/>
  <c r="O15"/>
  <c r="N15"/>
  <c r="M15"/>
  <c r="U15" s="1"/>
  <c r="V15" s="1"/>
  <c r="W15" s="1"/>
  <c r="O14"/>
  <c r="N14"/>
  <c r="M14"/>
  <c r="U14" s="1"/>
  <c r="V14" s="1"/>
  <c r="W14" s="1"/>
  <c r="O13"/>
  <c r="N13"/>
  <c r="M13"/>
  <c r="U13" s="1"/>
  <c r="V13" s="1"/>
  <c r="W13" s="1"/>
  <c r="O12"/>
  <c r="N12"/>
  <c r="M12"/>
  <c r="U12" s="1"/>
  <c r="V12" s="1"/>
  <c r="W12" s="1"/>
  <c r="O11"/>
  <c r="N11"/>
  <c r="M11"/>
  <c r="U11" s="1"/>
  <c r="V11" s="1"/>
  <c r="W11" s="1"/>
  <c r="O10"/>
  <c r="N10"/>
  <c r="M10"/>
  <c r="U10" s="1"/>
  <c r="V10" s="1"/>
  <c r="W10" s="1"/>
  <c r="O9"/>
  <c r="N9"/>
  <c r="M9"/>
  <c r="U9" s="1"/>
  <c r="V9" s="1"/>
  <c r="W9" s="1"/>
  <c r="O8"/>
  <c r="N8"/>
  <c r="M8"/>
  <c r="U8" s="1"/>
  <c r="V8" s="1"/>
  <c r="W8" s="1"/>
  <c r="O7"/>
  <c r="N7"/>
  <c r="M7"/>
  <c r="U7" s="1"/>
  <c r="V7" s="1"/>
  <c r="W7" s="1"/>
  <c r="P6"/>
  <c r="U6"/>
  <c r="V6" s="1"/>
  <c r="W6" s="1"/>
  <c r="B2"/>
  <c r="D2" s="1"/>
  <c r="M222" i="5"/>
  <c r="N222"/>
  <c r="Q222" s="1"/>
  <c r="R222" s="1"/>
  <c r="S222" s="1"/>
  <c r="O222"/>
  <c r="P222" s="1"/>
  <c r="U222"/>
  <c r="V222" s="1"/>
  <c r="W222" s="1"/>
  <c r="AC267"/>
  <c r="AE267" s="1"/>
  <c r="AC301"/>
  <c r="AE301" s="1"/>
  <c r="AC238"/>
  <c r="AE238" s="1"/>
  <c r="O302"/>
  <c r="N302"/>
  <c r="Q302" s="1"/>
  <c r="R302" s="1"/>
  <c r="S302" s="1"/>
  <c r="M302"/>
  <c r="U302" s="1"/>
  <c r="V302" s="1"/>
  <c r="W302" s="1"/>
  <c r="O301"/>
  <c r="N301"/>
  <c r="Q301" s="1"/>
  <c r="M301"/>
  <c r="O300"/>
  <c r="N300"/>
  <c r="Q300" s="1"/>
  <c r="R300" s="1"/>
  <c r="S300" s="1"/>
  <c r="M300"/>
  <c r="U300" s="1"/>
  <c r="V300" s="1"/>
  <c r="W300" s="1"/>
  <c r="O299"/>
  <c r="N299"/>
  <c r="Q299" s="1"/>
  <c r="M299"/>
  <c r="O298"/>
  <c r="N298"/>
  <c r="Q298" s="1"/>
  <c r="R298" s="1"/>
  <c r="S298" s="1"/>
  <c r="M298"/>
  <c r="U298" s="1"/>
  <c r="V298" s="1"/>
  <c r="W298" s="1"/>
  <c r="O297"/>
  <c r="N297"/>
  <c r="Q297" s="1"/>
  <c r="M297"/>
  <c r="O296"/>
  <c r="N296"/>
  <c r="Q296" s="1"/>
  <c r="R296" s="1"/>
  <c r="S296" s="1"/>
  <c r="M296"/>
  <c r="U296" s="1"/>
  <c r="V296" s="1"/>
  <c r="W296" s="1"/>
  <c r="O295"/>
  <c r="N295"/>
  <c r="Q295" s="1"/>
  <c r="M295"/>
  <c r="O294"/>
  <c r="N294"/>
  <c r="Q294" s="1"/>
  <c r="R294" s="1"/>
  <c r="S294" s="1"/>
  <c r="M294"/>
  <c r="U294" s="1"/>
  <c r="V294" s="1"/>
  <c r="W294" s="1"/>
  <c r="O293"/>
  <c r="N293"/>
  <c r="Q293" s="1"/>
  <c r="M293"/>
  <c r="O292"/>
  <c r="N292"/>
  <c r="Q292" s="1"/>
  <c r="R292" s="1"/>
  <c r="S292" s="1"/>
  <c r="M292"/>
  <c r="U292" s="1"/>
  <c r="V292" s="1"/>
  <c r="W292" s="1"/>
  <c r="O291"/>
  <c r="N291"/>
  <c r="Q291" s="1"/>
  <c r="M291"/>
  <c r="O290"/>
  <c r="N290"/>
  <c r="Q290" s="1"/>
  <c r="R290" s="1"/>
  <c r="S290" s="1"/>
  <c r="M290"/>
  <c r="U290" s="1"/>
  <c r="V290" s="1"/>
  <c r="W290" s="1"/>
  <c r="O289"/>
  <c r="N289"/>
  <c r="Q289" s="1"/>
  <c r="M289"/>
  <c r="O288"/>
  <c r="N288"/>
  <c r="Q288" s="1"/>
  <c r="R288" s="1"/>
  <c r="S288" s="1"/>
  <c r="M288"/>
  <c r="U288" s="1"/>
  <c r="V288" s="1"/>
  <c r="W288" s="1"/>
  <c r="O287"/>
  <c r="N287"/>
  <c r="Q287" s="1"/>
  <c r="M287"/>
  <c r="O286"/>
  <c r="N286"/>
  <c r="Q286" s="1"/>
  <c r="R286" s="1"/>
  <c r="S286" s="1"/>
  <c r="M286"/>
  <c r="U286" s="1"/>
  <c r="V286" s="1"/>
  <c r="W286" s="1"/>
  <c r="O285"/>
  <c r="N285"/>
  <c r="Q285" s="1"/>
  <c r="M285"/>
  <c r="O284"/>
  <c r="N284"/>
  <c r="Q284" s="1"/>
  <c r="M284"/>
  <c r="U284" s="1"/>
  <c r="V284" s="1"/>
  <c r="W284" s="1"/>
  <c r="O283"/>
  <c r="N283"/>
  <c r="Q283" s="1"/>
  <c r="R283" s="1"/>
  <c r="S283" s="1"/>
  <c r="M283"/>
  <c r="O282"/>
  <c r="N282"/>
  <c r="Q282" s="1"/>
  <c r="M282"/>
  <c r="U282" s="1"/>
  <c r="V282" s="1"/>
  <c r="W282" s="1"/>
  <c r="O281"/>
  <c r="N281"/>
  <c r="Q281" s="1"/>
  <c r="R281" s="1"/>
  <c r="S281" s="1"/>
  <c r="M281"/>
  <c r="O280"/>
  <c r="N280"/>
  <c r="Q280" s="1"/>
  <c r="M280"/>
  <c r="U280" s="1"/>
  <c r="V280" s="1"/>
  <c r="W280" s="1"/>
  <c r="O279"/>
  <c r="N279"/>
  <c r="Q279" s="1"/>
  <c r="R279" s="1"/>
  <c r="S279" s="1"/>
  <c r="M279"/>
  <c r="O278"/>
  <c r="N278"/>
  <c r="Q278" s="1"/>
  <c r="M278"/>
  <c r="U278" s="1"/>
  <c r="V278" s="1"/>
  <c r="W278" s="1"/>
  <c r="O277"/>
  <c r="N277"/>
  <c r="Q277" s="1"/>
  <c r="R277" s="1"/>
  <c r="S277" s="1"/>
  <c r="M277"/>
  <c r="O276"/>
  <c r="N276"/>
  <c r="Q276" s="1"/>
  <c r="M276"/>
  <c r="U276" s="1"/>
  <c r="V276" s="1"/>
  <c r="W276" s="1"/>
  <c r="O275"/>
  <c r="N275"/>
  <c r="Q275" s="1"/>
  <c r="R275" s="1"/>
  <c r="S275" s="1"/>
  <c r="M275"/>
  <c r="O274"/>
  <c r="N274"/>
  <c r="Q274" s="1"/>
  <c r="M274"/>
  <c r="U274" s="1"/>
  <c r="V274" s="1"/>
  <c r="W274" s="1"/>
  <c r="O273"/>
  <c r="N273"/>
  <c r="Q273" s="1"/>
  <c r="R273" s="1"/>
  <c r="S273" s="1"/>
  <c r="M273"/>
  <c r="O272"/>
  <c r="N272"/>
  <c r="Q272" s="1"/>
  <c r="M272"/>
  <c r="U272" s="1"/>
  <c r="V272" s="1"/>
  <c r="W272" s="1"/>
  <c r="O271"/>
  <c r="N271"/>
  <c r="Q271" s="1"/>
  <c r="R271" s="1"/>
  <c r="S271" s="1"/>
  <c r="M271"/>
  <c r="O270"/>
  <c r="N270"/>
  <c r="Q270" s="1"/>
  <c r="M270"/>
  <c r="U270" s="1"/>
  <c r="V270" s="1"/>
  <c r="W270" s="1"/>
  <c r="O269"/>
  <c r="N269"/>
  <c r="Q269" s="1"/>
  <c r="R269" s="1"/>
  <c r="S269" s="1"/>
  <c r="M269"/>
  <c r="O268"/>
  <c r="N268"/>
  <c r="Q268" s="1"/>
  <c r="M268"/>
  <c r="U268" s="1"/>
  <c r="V268" s="1"/>
  <c r="W268" s="1"/>
  <c r="O267"/>
  <c r="N267"/>
  <c r="Q267" s="1"/>
  <c r="R267" s="1"/>
  <c r="S267" s="1"/>
  <c r="M267"/>
  <c r="O266"/>
  <c r="N266"/>
  <c r="Q266" s="1"/>
  <c r="M266"/>
  <c r="U266" s="1"/>
  <c r="V266" s="1"/>
  <c r="W266" s="1"/>
  <c r="O265"/>
  <c r="N265"/>
  <c r="Q265" s="1"/>
  <c r="R265" s="1"/>
  <c r="S265" s="1"/>
  <c r="M265"/>
  <c r="O264"/>
  <c r="N264"/>
  <c r="Q264" s="1"/>
  <c r="M264"/>
  <c r="U264" s="1"/>
  <c r="V264" s="1"/>
  <c r="W264" s="1"/>
  <c r="O263"/>
  <c r="N263"/>
  <c r="Q263" s="1"/>
  <c r="R263" s="1"/>
  <c r="S263" s="1"/>
  <c r="M263"/>
  <c r="O262"/>
  <c r="N262"/>
  <c r="Q262" s="1"/>
  <c r="M262"/>
  <c r="U262" s="1"/>
  <c r="V262" s="1"/>
  <c r="W262" s="1"/>
  <c r="O261"/>
  <c r="N261"/>
  <c r="Q261" s="1"/>
  <c r="R261" s="1"/>
  <c r="S261" s="1"/>
  <c r="M261"/>
  <c r="O260"/>
  <c r="N260"/>
  <c r="Q260" s="1"/>
  <c r="M260"/>
  <c r="U260" s="1"/>
  <c r="V260" s="1"/>
  <c r="W260" s="1"/>
  <c r="O259"/>
  <c r="N259"/>
  <c r="Q259" s="1"/>
  <c r="R259" s="1"/>
  <c r="S259" s="1"/>
  <c r="M259"/>
  <c r="O258"/>
  <c r="N258"/>
  <c r="Q258" s="1"/>
  <c r="M258"/>
  <c r="U258" s="1"/>
  <c r="V258" s="1"/>
  <c r="W258" s="1"/>
  <c r="O257"/>
  <c r="N257"/>
  <c r="Q257" s="1"/>
  <c r="R257" s="1"/>
  <c r="S257" s="1"/>
  <c r="M257"/>
  <c r="O256"/>
  <c r="N256"/>
  <c r="Q256" s="1"/>
  <c r="M256"/>
  <c r="U256" s="1"/>
  <c r="V256" s="1"/>
  <c r="W256" s="1"/>
  <c r="O255"/>
  <c r="N255"/>
  <c r="Q255" s="1"/>
  <c r="R255" s="1"/>
  <c r="S255" s="1"/>
  <c r="M255"/>
  <c r="O254"/>
  <c r="N254"/>
  <c r="Q254" s="1"/>
  <c r="M254"/>
  <c r="U254" s="1"/>
  <c r="V254" s="1"/>
  <c r="W254" s="1"/>
  <c r="O253"/>
  <c r="N253"/>
  <c r="Q253" s="1"/>
  <c r="R253" s="1"/>
  <c r="S253" s="1"/>
  <c r="M253"/>
  <c r="O252"/>
  <c r="N252"/>
  <c r="Q252" s="1"/>
  <c r="M252"/>
  <c r="U252" s="1"/>
  <c r="V252" s="1"/>
  <c r="W252" s="1"/>
  <c r="O251"/>
  <c r="N251"/>
  <c r="Q251" s="1"/>
  <c r="R251" s="1"/>
  <c r="S251" s="1"/>
  <c r="M251"/>
  <c r="O250"/>
  <c r="N250"/>
  <c r="Q250" s="1"/>
  <c r="M250"/>
  <c r="U250" s="1"/>
  <c r="V250" s="1"/>
  <c r="W250" s="1"/>
  <c r="O249"/>
  <c r="N249"/>
  <c r="Q249" s="1"/>
  <c r="R249" s="1"/>
  <c r="S249" s="1"/>
  <c r="M249"/>
  <c r="O248"/>
  <c r="N248"/>
  <c r="Q248" s="1"/>
  <c r="M248"/>
  <c r="U248" s="1"/>
  <c r="V248" s="1"/>
  <c r="W248" s="1"/>
  <c r="O247"/>
  <c r="N247"/>
  <c r="Q247" s="1"/>
  <c r="R247" s="1"/>
  <c r="S247" s="1"/>
  <c r="M247"/>
  <c r="O246"/>
  <c r="N246"/>
  <c r="Q246" s="1"/>
  <c r="M246"/>
  <c r="U246" s="1"/>
  <c r="V246" s="1"/>
  <c r="W246" s="1"/>
  <c r="O245"/>
  <c r="N245"/>
  <c r="Q245" s="1"/>
  <c r="R245" s="1"/>
  <c r="S245" s="1"/>
  <c r="M245"/>
  <c r="O244"/>
  <c r="N244"/>
  <c r="Q244" s="1"/>
  <c r="M244"/>
  <c r="U244" s="1"/>
  <c r="V244" s="1"/>
  <c r="W244" s="1"/>
  <c r="O243"/>
  <c r="N243"/>
  <c r="Q243" s="1"/>
  <c r="R243" s="1"/>
  <c r="S243" s="1"/>
  <c r="M243"/>
  <c r="O242"/>
  <c r="N242"/>
  <c r="Q242" s="1"/>
  <c r="M242"/>
  <c r="U242" s="1"/>
  <c r="V242" s="1"/>
  <c r="W242" s="1"/>
  <c r="O241"/>
  <c r="N241"/>
  <c r="Q241" s="1"/>
  <c r="R241" s="1"/>
  <c r="S241" s="1"/>
  <c r="M241"/>
  <c r="O240"/>
  <c r="N240"/>
  <c r="Q240" s="1"/>
  <c r="M240"/>
  <c r="U240" s="1"/>
  <c r="V240" s="1"/>
  <c r="W240" s="1"/>
  <c r="O239"/>
  <c r="N239"/>
  <c r="Q239" s="1"/>
  <c r="R239" s="1"/>
  <c r="S239" s="1"/>
  <c r="M239"/>
  <c r="O238"/>
  <c r="N238"/>
  <c r="Q238" s="1"/>
  <c r="M238"/>
  <c r="U238" s="1"/>
  <c r="V238" s="1"/>
  <c r="W238" s="1"/>
  <c r="O237"/>
  <c r="N237"/>
  <c r="Q237" s="1"/>
  <c r="R237" s="1"/>
  <c r="S237" s="1"/>
  <c r="M237"/>
  <c r="U237" s="1"/>
  <c r="V237" s="1"/>
  <c r="W237" s="1"/>
  <c r="O236"/>
  <c r="N236"/>
  <c r="Q236" s="1"/>
  <c r="M236"/>
  <c r="U236" s="1"/>
  <c r="V236" s="1"/>
  <c r="W236" s="1"/>
  <c r="O235"/>
  <c r="N235"/>
  <c r="Q235" s="1"/>
  <c r="R235" s="1"/>
  <c r="S235" s="1"/>
  <c r="M235"/>
  <c r="U235" s="1"/>
  <c r="V235" s="1"/>
  <c r="W235" s="1"/>
  <c r="O234"/>
  <c r="N234"/>
  <c r="Q234" s="1"/>
  <c r="M234"/>
  <c r="U234" s="1"/>
  <c r="V234" s="1"/>
  <c r="W234" s="1"/>
  <c r="O233"/>
  <c r="N233"/>
  <c r="Q233" s="1"/>
  <c r="R233" s="1"/>
  <c r="S233" s="1"/>
  <c r="M233"/>
  <c r="U233" s="1"/>
  <c r="V233" s="1"/>
  <c r="W233" s="1"/>
  <c r="O232"/>
  <c r="N232"/>
  <c r="Q232" s="1"/>
  <c r="M232"/>
  <c r="U232" s="1"/>
  <c r="V232" s="1"/>
  <c r="W232" s="1"/>
  <c r="O231"/>
  <c r="N231"/>
  <c r="Q231" s="1"/>
  <c r="R231" s="1"/>
  <c r="S231" s="1"/>
  <c r="M231"/>
  <c r="U231" s="1"/>
  <c r="V231" s="1"/>
  <c r="W231" s="1"/>
  <c r="O230"/>
  <c r="N230"/>
  <c r="Q230" s="1"/>
  <c r="M230"/>
  <c r="U230" s="1"/>
  <c r="V230" s="1"/>
  <c r="W230" s="1"/>
  <c r="O229"/>
  <c r="N229"/>
  <c r="Q229" s="1"/>
  <c r="R229" s="1"/>
  <c r="S229" s="1"/>
  <c r="M229"/>
  <c r="U229" s="1"/>
  <c r="V229" s="1"/>
  <c r="W229" s="1"/>
  <c r="O228"/>
  <c r="N228"/>
  <c r="Q228" s="1"/>
  <c r="M228"/>
  <c r="U228" s="1"/>
  <c r="V228" s="1"/>
  <c r="W228" s="1"/>
  <c r="O227"/>
  <c r="N227"/>
  <c r="Q227" s="1"/>
  <c r="R227" s="1"/>
  <c r="S227" s="1"/>
  <c r="M227"/>
  <c r="U227" s="1"/>
  <c r="V227" s="1"/>
  <c r="W227" s="1"/>
  <c r="O226"/>
  <c r="N226"/>
  <c r="Q226" s="1"/>
  <c r="M226"/>
  <c r="U226" s="1"/>
  <c r="V226" s="1"/>
  <c r="W226" s="1"/>
  <c r="O225"/>
  <c r="N225"/>
  <c r="Q225" s="1"/>
  <c r="R225" s="1"/>
  <c r="S225" s="1"/>
  <c r="M225"/>
  <c r="O224"/>
  <c r="N224"/>
  <c r="Q224" s="1"/>
  <c r="M224"/>
  <c r="U224" s="1"/>
  <c r="V224" s="1"/>
  <c r="W224" s="1"/>
  <c r="O223"/>
  <c r="N223"/>
  <c r="Q223" s="1"/>
  <c r="R223" s="1"/>
  <c r="S223" s="1"/>
  <c r="M223"/>
  <c r="U223" s="1"/>
  <c r="V223" s="1"/>
  <c r="W223" s="1"/>
  <c r="P224" l="1"/>
  <c r="P226"/>
  <c r="P228"/>
  <c r="P230"/>
  <c r="P232"/>
  <c r="P234"/>
  <c r="P236"/>
  <c r="P238"/>
  <c r="P240"/>
  <c r="P242"/>
  <c r="P223"/>
  <c r="R224"/>
  <c r="S224" s="1"/>
  <c r="P225"/>
  <c r="R226"/>
  <c r="S226" s="1"/>
  <c r="P227"/>
  <c r="R228"/>
  <c r="S228" s="1"/>
  <c r="P229"/>
  <c r="R230"/>
  <c r="S230" s="1"/>
  <c r="P231"/>
  <c r="R232"/>
  <c r="S232" s="1"/>
  <c r="P233"/>
  <c r="R234"/>
  <c r="S234" s="1"/>
  <c r="P235"/>
  <c r="R236"/>
  <c r="S236" s="1"/>
  <c r="P237"/>
  <c r="R238"/>
  <c r="S238" s="1"/>
  <c r="P239"/>
  <c r="R240"/>
  <c r="S240" s="1"/>
  <c r="P241"/>
  <c r="R242"/>
  <c r="S242" s="1"/>
  <c r="P243"/>
  <c r="R244"/>
  <c r="S244" s="1"/>
  <c r="P245"/>
  <c r="R246"/>
  <c r="S246" s="1"/>
  <c r="P247"/>
  <c r="R248"/>
  <c r="S248" s="1"/>
  <c r="P249"/>
  <c r="R250"/>
  <c r="S250" s="1"/>
  <c r="P251"/>
  <c r="R252"/>
  <c r="S252" s="1"/>
  <c r="P253"/>
  <c r="R254"/>
  <c r="S254" s="1"/>
  <c r="P255"/>
  <c r="R256"/>
  <c r="S256" s="1"/>
  <c r="P257"/>
  <c r="R258"/>
  <c r="S258" s="1"/>
  <c r="P259"/>
  <c r="R260"/>
  <c r="S260" s="1"/>
  <c r="P261"/>
  <c r="R262"/>
  <c r="S262" s="1"/>
  <c r="P263"/>
  <c r="R264"/>
  <c r="S264" s="1"/>
  <c r="P265"/>
  <c r="R266"/>
  <c r="S266" s="1"/>
  <c r="P267"/>
  <c r="R268"/>
  <c r="S268" s="1"/>
  <c r="P269"/>
  <c r="R270"/>
  <c r="S270" s="1"/>
  <c r="P271"/>
  <c r="R272"/>
  <c r="S272" s="1"/>
  <c r="P273"/>
  <c r="R274"/>
  <c r="S274" s="1"/>
  <c r="P275"/>
  <c r="R276"/>
  <c r="S276" s="1"/>
  <c r="P277"/>
  <c r="R278"/>
  <c r="S278" s="1"/>
  <c r="P279"/>
  <c r="R280"/>
  <c r="S280" s="1"/>
  <c r="P281"/>
  <c r="R282"/>
  <c r="S282" s="1"/>
  <c r="P283"/>
  <c r="R284"/>
  <c r="S284" s="1"/>
  <c r="P285"/>
  <c r="P287"/>
  <c r="P289"/>
  <c r="P291"/>
  <c r="P293"/>
  <c r="P295"/>
  <c r="P297"/>
  <c r="P299"/>
  <c r="P301"/>
  <c r="Q6"/>
  <c r="P244"/>
  <c r="P246"/>
  <c r="P248"/>
  <c r="P250"/>
  <c r="P252"/>
  <c r="P254"/>
  <c r="P256"/>
  <c r="P258"/>
  <c r="P260"/>
  <c r="P262"/>
  <c r="P264"/>
  <c r="P266"/>
  <c r="P268"/>
  <c r="P270"/>
  <c r="P272"/>
  <c r="P274"/>
  <c r="P276"/>
  <c r="P278"/>
  <c r="P280"/>
  <c r="P282"/>
  <c r="P284"/>
  <c r="R285"/>
  <c r="S285" s="1"/>
  <c r="P286"/>
  <c r="R287"/>
  <c r="S287" s="1"/>
  <c r="P288"/>
  <c r="R289"/>
  <c r="S289" s="1"/>
  <c r="P290"/>
  <c r="R291"/>
  <c r="S291" s="1"/>
  <c r="P292"/>
  <c r="R293"/>
  <c r="S293" s="1"/>
  <c r="P294"/>
  <c r="R295"/>
  <c r="S295" s="1"/>
  <c r="P296"/>
  <c r="R297"/>
  <c r="S297" s="1"/>
  <c r="P298"/>
  <c r="R299"/>
  <c r="S299" s="1"/>
  <c r="P300"/>
  <c r="R301"/>
  <c r="S301" s="1"/>
  <c r="P302"/>
  <c r="P28" i="6"/>
  <c r="Q11"/>
  <c r="R11" s="1"/>
  <c r="S11" s="1"/>
  <c r="Q13"/>
  <c r="R13" s="1"/>
  <c r="S13" s="1"/>
  <c r="Q15"/>
  <c r="R15" s="1"/>
  <c r="S15" s="1"/>
  <c r="Q17"/>
  <c r="R17" s="1"/>
  <c r="S17" s="1"/>
  <c r="Q29"/>
  <c r="R29" s="1"/>
  <c r="S29" s="1"/>
  <c r="Q6"/>
  <c r="R6" s="1"/>
  <c r="S6" s="1"/>
  <c r="P10"/>
  <c r="P12"/>
  <c r="P14"/>
  <c r="P16"/>
  <c r="P30"/>
  <c r="P190"/>
  <c r="Q7"/>
  <c r="R7" s="1"/>
  <c r="S7" s="1"/>
  <c r="Q9"/>
  <c r="R9" s="1"/>
  <c r="S9" s="1"/>
  <c r="Q19"/>
  <c r="R19" s="1"/>
  <c r="S19" s="1"/>
  <c r="Q21"/>
  <c r="R21" s="1"/>
  <c r="S21" s="1"/>
  <c r="Q23"/>
  <c r="R23" s="1"/>
  <c r="S23" s="1"/>
  <c r="Q25"/>
  <c r="R25" s="1"/>
  <c r="S25" s="1"/>
  <c r="Q27"/>
  <c r="R27" s="1"/>
  <c r="S27" s="1"/>
  <c r="Q31"/>
  <c r="R31" s="1"/>
  <c r="S31" s="1"/>
  <c r="Q33"/>
  <c r="R33" s="1"/>
  <c r="S33" s="1"/>
  <c r="Q35"/>
  <c r="R35" s="1"/>
  <c r="S35" s="1"/>
  <c r="Q37"/>
  <c r="R37" s="1"/>
  <c r="S37" s="1"/>
  <c r="Q39"/>
  <c r="R39" s="1"/>
  <c r="S39" s="1"/>
  <c r="Q41"/>
  <c r="R41" s="1"/>
  <c r="S41" s="1"/>
  <c r="Q43"/>
  <c r="R43" s="1"/>
  <c r="S43" s="1"/>
  <c r="Q45"/>
  <c r="R45" s="1"/>
  <c r="S45" s="1"/>
  <c r="Q47"/>
  <c r="R47" s="1"/>
  <c r="S47" s="1"/>
  <c r="Q49"/>
  <c r="R49" s="1"/>
  <c r="S49" s="1"/>
  <c r="Q51"/>
  <c r="R51" s="1"/>
  <c r="S51" s="1"/>
  <c r="Q53"/>
  <c r="R53" s="1"/>
  <c r="S53" s="1"/>
  <c r="Q55"/>
  <c r="R55" s="1"/>
  <c r="S55" s="1"/>
  <c r="Q57"/>
  <c r="R57" s="1"/>
  <c r="S57" s="1"/>
  <c r="Q59"/>
  <c r="R59" s="1"/>
  <c r="S59" s="1"/>
  <c r="Q61"/>
  <c r="R61" s="1"/>
  <c r="S61" s="1"/>
  <c r="Q63"/>
  <c r="R63" s="1"/>
  <c r="S63" s="1"/>
  <c r="Q65"/>
  <c r="R65" s="1"/>
  <c r="S65" s="1"/>
  <c r="Q67"/>
  <c r="R67" s="1"/>
  <c r="S67" s="1"/>
  <c r="Q69"/>
  <c r="R69" s="1"/>
  <c r="S69" s="1"/>
  <c r="Q71"/>
  <c r="R71" s="1"/>
  <c r="S71" s="1"/>
  <c r="Q73"/>
  <c r="R73" s="1"/>
  <c r="S73" s="1"/>
  <c r="Q75"/>
  <c r="R75" s="1"/>
  <c r="S75" s="1"/>
  <c r="Q77"/>
  <c r="R77" s="1"/>
  <c r="S77" s="1"/>
  <c r="Q79"/>
  <c r="R79" s="1"/>
  <c r="S79" s="1"/>
  <c r="Q81"/>
  <c r="R81" s="1"/>
  <c r="S81" s="1"/>
  <c r="Q83"/>
  <c r="R83" s="1"/>
  <c r="S83" s="1"/>
  <c r="Q85"/>
  <c r="R85" s="1"/>
  <c r="S85" s="1"/>
  <c r="Q87"/>
  <c r="R87" s="1"/>
  <c r="S87" s="1"/>
  <c r="Q89"/>
  <c r="R89" s="1"/>
  <c r="S89" s="1"/>
  <c r="Q91"/>
  <c r="R91" s="1"/>
  <c r="S91" s="1"/>
  <c r="Q93"/>
  <c r="R93" s="1"/>
  <c r="S93" s="1"/>
  <c r="Q95"/>
  <c r="R95" s="1"/>
  <c r="S95" s="1"/>
  <c r="Q97"/>
  <c r="R97" s="1"/>
  <c r="S97" s="1"/>
  <c r="Q99"/>
  <c r="R99" s="1"/>
  <c r="S99" s="1"/>
  <c r="Q101"/>
  <c r="R101" s="1"/>
  <c r="S101" s="1"/>
  <c r="Q103"/>
  <c r="R103" s="1"/>
  <c r="S103" s="1"/>
  <c r="Q105"/>
  <c r="R105" s="1"/>
  <c r="S105" s="1"/>
  <c r="Q107"/>
  <c r="R107" s="1"/>
  <c r="S107" s="1"/>
  <c r="Q109"/>
  <c r="R109" s="1"/>
  <c r="S109" s="1"/>
  <c r="Q111"/>
  <c r="R111" s="1"/>
  <c r="S111" s="1"/>
  <c r="Q113"/>
  <c r="R113" s="1"/>
  <c r="S113" s="1"/>
  <c r="Q115"/>
  <c r="R115" s="1"/>
  <c r="S115" s="1"/>
  <c r="Q117"/>
  <c r="R117" s="1"/>
  <c r="S117" s="1"/>
  <c r="Q119"/>
  <c r="R119" s="1"/>
  <c r="S119" s="1"/>
  <c r="Q121"/>
  <c r="R121" s="1"/>
  <c r="S121" s="1"/>
  <c r="Q123"/>
  <c r="R123" s="1"/>
  <c r="S123" s="1"/>
  <c r="Q125"/>
  <c r="R125" s="1"/>
  <c r="S125" s="1"/>
  <c r="Q127"/>
  <c r="R127" s="1"/>
  <c r="S127" s="1"/>
  <c r="Q129"/>
  <c r="R129" s="1"/>
  <c r="S129" s="1"/>
  <c r="Q131"/>
  <c r="R131" s="1"/>
  <c r="S131" s="1"/>
  <c r="Q133"/>
  <c r="R133" s="1"/>
  <c r="S133" s="1"/>
  <c r="Q135"/>
  <c r="R135" s="1"/>
  <c r="S135" s="1"/>
  <c r="Q137"/>
  <c r="R137" s="1"/>
  <c r="S137" s="1"/>
  <c r="Q139"/>
  <c r="R139" s="1"/>
  <c r="S139" s="1"/>
  <c r="Q141"/>
  <c r="R141" s="1"/>
  <c r="S141" s="1"/>
  <c r="Q143"/>
  <c r="R143" s="1"/>
  <c r="S143" s="1"/>
  <c r="Q145"/>
  <c r="R145" s="1"/>
  <c r="S145" s="1"/>
  <c r="Q147"/>
  <c r="R147" s="1"/>
  <c r="S147" s="1"/>
  <c r="Q149"/>
  <c r="R149" s="1"/>
  <c r="S149" s="1"/>
  <c r="Q151"/>
  <c r="R151" s="1"/>
  <c r="S151" s="1"/>
  <c r="Q153"/>
  <c r="R153" s="1"/>
  <c r="S153" s="1"/>
  <c r="Q155"/>
  <c r="R155" s="1"/>
  <c r="S155" s="1"/>
  <c r="Q157"/>
  <c r="R157" s="1"/>
  <c r="S157" s="1"/>
  <c r="Q159"/>
  <c r="R159" s="1"/>
  <c r="S159" s="1"/>
  <c r="Q161"/>
  <c r="R161" s="1"/>
  <c r="S161" s="1"/>
  <c r="Q163"/>
  <c r="R163" s="1"/>
  <c r="S163" s="1"/>
  <c r="Q165"/>
  <c r="R165" s="1"/>
  <c r="S165" s="1"/>
  <c r="Q167"/>
  <c r="R167" s="1"/>
  <c r="S167" s="1"/>
  <c r="Q169"/>
  <c r="R169" s="1"/>
  <c r="S169" s="1"/>
  <c r="Q171"/>
  <c r="R171" s="1"/>
  <c r="S171" s="1"/>
  <c r="Q173"/>
  <c r="R173" s="1"/>
  <c r="S173" s="1"/>
  <c r="Q175"/>
  <c r="R175" s="1"/>
  <c r="S175" s="1"/>
  <c r="Q177"/>
  <c r="R177" s="1"/>
  <c r="S177" s="1"/>
  <c r="Q179"/>
  <c r="R179" s="1"/>
  <c r="S179" s="1"/>
  <c r="Q181"/>
  <c r="R181" s="1"/>
  <c r="S181" s="1"/>
  <c r="Q183"/>
  <c r="R183" s="1"/>
  <c r="S183" s="1"/>
  <c r="Q185"/>
  <c r="R185" s="1"/>
  <c r="S185" s="1"/>
  <c r="Q187"/>
  <c r="R187" s="1"/>
  <c r="S187" s="1"/>
  <c r="Q189"/>
  <c r="R189" s="1"/>
  <c r="S189" s="1"/>
  <c r="Q8"/>
  <c r="R8" s="1"/>
  <c r="S8" s="1"/>
  <c r="Q10"/>
  <c r="R10" s="1"/>
  <c r="S10" s="1"/>
  <c r="Q12"/>
  <c r="R12" s="1"/>
  <c r="S12" s="1"/>
  <c r="Q14"/>
  <c r="R14" s="1"/>
  <c r="S14" s="1"/>
  <c r="Q16"/>
  <c r="R16" s="1"/>
  <c r="S16" s="1"/>
  <c r="Q18"/>
  <c r="R18" s="1"/>
  <c r="S18" s="1"/>
  <c r="Q20"/>
  <c r="R20" s="1"/>
  <c r="S20" s="1"/>
  <c r="Q22"/>
  <c r="R22" s="1"/>
  <c r="S22" s="1"/>
  <c r="Q24"/>
  <c r="R24" s="1"/>
  <c r="S24" s="1"/>
  <c r="Q26"/>
  <c r="R26" s="1"/>
  <c r="S26" s="1"/>
  <c r="Q28"/>
  <c r="R28" s="1"/>
  <c r="S28" s="1"/>
  <c r="Q30"/>
  <c r="R30" s="1"/>
  <c r="S30" s="1"/>
  <c r="Q32"/>
  <c r="R32" s="1"/>
  <c r="S32" s="1"/>
  <c r="Q34"/>
  <c r="R34" s="1"/>
  <c r="S34" s="1"/>
  <c r="Q36"/>
  <c r="R36" s="1"/>
  <c r="S36" s="1"/>
  <c r="Q38"/>
  <c r="R38" s="1"/>
  <c r="S38" s="1"/>
  <c r="Q40"/>
  <c r="R40" s="1"/>
  <c r="S40" s="1"/>
  <c r="Q42"/>
  <c r="R42" s="1"/>
  <c r="S42" s="1"/>
  <c r="Q44"/>
  <c r="R44" s="1"/>
  <c r="S44" s="1"/>
  <c r="Q46"/>
  <c r="R46" s="1"/>
  <c r="S46" s="1"/>
  <c r="Q48"/>
  <c r="R48" s="1"/>
  <c r="S48" s="1"/>
  <c r="Q50"/>
  <c r="R50" s="1"/>
  <c r="S50" s="1"/>
  <c r="Q52"/>
  <c r="R52" s="1"/>
  <c r="S52" s="1"/>
  <c r="Q54"/>
  <c r="R54" s="1"/>
  <c r="S54" s="1"/>
  <c r="Q56"/>
  <c r="R56" s="1"/>
  <c r="S56" s="1"/>
  <c r="Q58"/>
  <c r="R58" s="1"/>
  <c r="S58" s="1"/>
  <c r="Q60"/>
  <c r="R60" s="1"/>
  <c r="S60" s="1"/>
  <c r="Q62"/>
  <c r="R62" s="1"/>
  <c r="S62" s="1"/>
  <c r="Q64"/>
  <c r="R64" s="1"/>
  <c r="S64" s="1"/>
  <c r="Q66"/>
  <c r="R66" s="1"/>
  <c r="S66" s="1"/>
  <c r="Q68"/>
  <c r="R68" s="1"/>
  <c r="S68" s="1"/>
  <c r="Q70"/>
  <c r="R70" s="1"/>
  <c r="S70" s="1"/>
  <c r="Q72"/>
  <c r="R72" s="1"/>
  <c r="S72" s="1"/>
  <c r="Q74"/>
  <c r="R74" s="1"/>
  <c r="S74" s="1"/>
  <c r="Q76"/>
  <c r="R76" s="1"/>
  <c r="S76" s="1"/>
  <c r="Q78"/>
  <c r="R78" s="1"/>
  <c r="S78" s="1"/>
  <c r="Q80"/>
  <c r="R80" s="1"/>
  <c r="S80" s="1"/>
  <c r="Q82"/>
  <c r="R82" s="1"/>
  <c r="S82" s="1"/>
  <c r="Q84"/>
  <c r="R84" s="1"/>
  <c r="S84" s="1"/>
  <c r="Q86"/>
  <c r="R86" s="1"/>
  <c r="S86" s="1"/>
  <c r="Q88"/>
  <c r="R88" s="1"/>
  <c r="S88" s="1"/>
  <c r="Q90"/>
  <c r="R90" s="1"/>
  <c r="S90" s="1"/>
  <c r="Q92"/>
  <c r="R92" s="1"/>
  <c r="S92" s="1"/>
  <c r="Q94"/>
  <c r="R94" s="1"/>
  <c r="S94" s="1"/>
  <c r="Q96"/>
  <c r="R96" s="1"/>
  <c r="S96" s="1"/>
  <c r="Q98"/>
  <c r="R98" s="1"/>
  <c r="S98" s="1"/>
  <c r="Q100"/>
  <c r="R100" s="1"/>
  <c r="S100" s="1"/>
  <c r="Q102"/>
  <c r="R102" s="1"/>
  <c r="S102" s="1"/>
  <c r="Q104"/>
  <c r="R104" s="1"/>
  <c r="S104" s="1"/>
  <c r="Q106"/>
  <c r="R106" s="1"/>
  <c r="S106" s="1"/>
  <c r="Q108"/>
  <c r="R108" s="1"/>
  <c r="S108" s="1"/>
  <c r="Q110"/>
  <c r="R110" s="1"/>
  <c r="S110" s="1"/>
  <c r="Q112"/>
  <c r="R112" s="1"/>
  <c r="S112" s="1"/>
  <c r="Q114"/>
  <c r="R114" s="1"/>
  <c r="S114" s="1"/>
  <c r="Q116"/>
  <c r="R116" s="1"/>
  <c r="S116" s="1"/>
  <c r="Q118"/>
  <c r="R118" s="1"/>
  <c r="S118" s="1"/>
  <c r="Q120"/>
  <c r="R120" s="1"/>
  <c r="S120" s="1"/>
  <c r="Q122"/>
  <c r="R122" s="1"/>
  <c r="S122" s="1"/>
  <c r="Q124"/>
  <c r="R124" s="1"/>
  <c r="S124" s="1"/>
  <c r="Q126"/>
  <c r="R126" s="1"/>
  <c r="S126" s="1"/>
  <c r="Q128"/>
  <c r="R128" s="1"/>
  <c r="S128" s="1"/>
  <c r="Q130"/>
  <c r="R130" s="1"/>
  <c r="S130" s="1"/>
  <c r="Q132"/>
  <c r="R132" s="1"/>
  <c r="S132" s="1"/>
  <c r="Q134"/>
  <c r="R134" s="1"/>
  <c r="S134" s="1"/>
  <c r="Q136"/>
  <c r="R136" s="1"/>
  <c r="S136" s="1"/>
  <c r="Q138"/>
  <c r="R138" s="1"/>
  <c r="S138" s="1"/>
  <c r="Q140"/>
  <c r="R140" s="1"/>
  <c r="S140" s="1"/>
  <c r="Q142"/>
  <c r="R142" s="1"/>
  <c r="S142" s="1"/>
  <c r="Q144"/>
  <c r="R144" s="1"/>
  <c r="S144" s="1"/>
  <c r="Q146"/>
  <c r="R146" s="1"/>
  <c r="S146" s="1"/>
  <c r="Q148"/>
  <c r="R148" s="1"/>
  <c r="S148" s="1"/>
  <c r="Q150"/>
  <c r="R150" s="1"/>
  <c r="S150" s="1"/>
  <c r="Q152"/>
  <c r="R152" s="1"/>
  <c r="S152" s="1"/>
  <c r="Q154"/>
  <c r="R154" s="1"/>
  <c r="S154" s="1"/>
  <c r="Q156"/>
  <c r="R156" s="1"/>
  <c r="S156" s="1"/>
  <c r="Q158"/>
  <c r="R158" s="1"/>
  <c r="S158" s="1"/>
  <c r="Q160"/>
  <c r="R160" s="1"/>
  <c r="S160" s="1"/>
  <c r="Q162"/>
  <c r="R162" s="1"/>
  <c r="S162" s="1"/>
  <c r="Q164"/>
  <c r="R164" s="1"/>
  <c r="S164" s="1"/>
  <c r="Q166"/>
  <c r="R166" s="1"/>
  <c r="S166" s="1"/>
  <c r="Q168"/>
  <c r="R168" s="1"/>
  <c r="S168" s="1"/>
  <c r="Q170"/>
  <c r="R170" s="1"/>
  <c r="S170" s="1"/>
  <c r="Q172"/>
  <c r="R172" s="1"/>
  <c r="S172" s="1"/>
  <c r="Q174"/>
  <c r="R174" s="1"/>
  <c r="S174" s="1"/>
  <c r="Q176"/>
  <c r="R176" s="1"/>
  <c r="S176" s="1"/>
  <c r="Q178"/>
  <c r="R178" s="1"/>
  <c r="S178" s="1"/>
  <c r="Q180"/>
  <c r="R180" s="1"/>
  <c r="S180" s="1"/>
  <c r="Q182"/>
  <c r="R182" s="1"/>
  <c r="S182" s="1"/>
  <c r="Q184"/>
  <c r="R184" s="1"/>
  <c r="S184" s="1"/>
  <c r="Q186"/>
  <c r="R186" s="1"/>
  <c r="S186" s="1"/>
  <c r="Q188"/>
  <c r="R188" s="1"/>
  <c r="S188" s="1"/>
  <c r="Q190"/>
  <c r="R190" s="1"/>
  <c r="S190" s="1"/>
  <c r="P8"/>
  <c r="P18"/>
  <c r="P20"/>
  <c r="P22"/>
  <c r="P24"/>
  <c r="P26"/>
  <c r="P32"/>
  <c r="P34"/>
  <c r="P36"/>
  <c r="P38"/>
  <c r="P40"/>
  <c r="P42"/>
  <c r="P44"/>
  <c r="P46"/>
  <c r="P48"/>
  <c r="P50"/>
  <c r="P52"/>
  <c r="P54"/>
  <c r="P56"/>
  <c r="P58"/>
  <c r="P60"/>
  <c r="P62"/>
  <c r="P64"/>
  <c r="P66"/>
  <c r="P68"/>
  <c r="P70"/>
  <c r="P72"/>
  <c r="P74"/>
  <c r="P76"/>
  <c r="P78"/>
  <c r="P80"/>
  <c r="P82"/>
  <c r="P84"/>
  <c r="P86"/>
  <c r="P88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8"/>
  <c r="P130"/>
  <c r="P132"/>
  <c r="P134"/>
  <c r="P136"/>
  <c r="P138"/>
  <c r="P140"/>
  <c r="P142"/>
  <c r="P144"/>
  <c r="P146"/>
  <c r="P148"/>
  <c r="P150"/>
  <c r="P152"/>
  <c r="P154"/>
  <c r="P156"/>
  <c r="P158"/>
  <c r="P160"/>
  <c r="P162"/>
  <c r="P164"/>
  <c r="P166"/>
  <c r="P168"/>
  <c r="P170"/>
  <c r="P172"/>
  <c r="P174"/>
  <c r="P176"/>
  <c r="P178"/>
  <c r="P180"/>
  <c r="P182"/>
  <c r="P184"/>
  <c r="P186"/>
  <c r="P188"/>
  <c r="P7"/>
  <c r="P9"/>
  <c r="P11"/>
  <c r="P13"/>
  <c r="P15"/>
  <c r="P17"/>
  <c r="P19"/>
  <c r="P21"/>
  <c r="P23"/>
  <c r="P25"/>
  <c r="P27"/>
  <c r="P29"/>
  <c r="P31"/>
  <c r="P33"/>
  <c r="P35"/>
  <c r="P37"/>
  <c r="P39"/>
  <c r="P41"/>
  <c r="P43"/>
  <c r="P45"/>
  <c r="P47"/>
  <c r="P49"/>
  <c r="P51"/>
  <c r="P53"/>
  <c r="P55"/>
  <c r="P57"/>
  <c r="P59"/>
  <c r="P61"/>
  <c r="P63"/>
  <c r="P65"/>
  <c r="P67"/>
  <c r="P69"/>
  <c r="P71"/>
  <c r="P73"/>
  <c r="P75"/>
  <c r="P77"/>
  <c r="P79"/>
  <c r="P81"/>
  <c r="P83"/>
  <c r="P85"/>
  <c r="P87"/>
  <c r="P89"/>
  <c r="P91"/>
  <c r="P93"/>
  <c r="P95"/>
  <c r="P97"/>
  <c r="P99"/>
  <c r="P101"/>
  <c r="P103"/>
  <c r="P105"/>
  <c r="P107"/>
  <c r="P109"/>
  <c r="P111"/>
  <c r="P113"/>
  <c r="P115"/>
  <c r="P117"/>
  <c r="P119"/>
  <c r="P121"/>
  <c r="P123"/>
  <c r="P125"/>
  <c r="P127"/>
  <c r="P129"/>
  <c r="P131"/>
  <c r="P133"/>
  <c r="P135"/>
  <c r="P137"/>
  <c r="P139"/>
  <c r="P141"/>
  <c r="P143"/>
  <c r="P145"/>
  <c r="P147"/>
  <c r="P149"/>
  <c r="P151"/>
  <c r="P153"/>
  <c r="P155"/>
  <c r="P157"/>
  <c r="P159"/>
  <c r="P161"/>
  <c r="P163"/>
  <c r="P165"/>
  <c r="P167"/>
  <c r="P169"/>
  <c r="P171"/>
  <c r="P173"/>
  <c r="P175"/>
  <c r="P177"/>
  <c r="P179"/>
  <c r="P181"/>
  <c r="P183"/>
  <c r="P185"/>
  <c r="P187"/>
  <c r="P189"/>
  <c r="AE321" i="41"/>
  <c r="Y321"/>
  <c r="X6" i="6"/>
  <c r="Y6" s="1"/>
  <c r="Z6" s="1"/>
  <c r="AA6" s="1"/>
  <c r="AB332" i="32"/>
  <c r="X351" i="30"/>
  <c r="Y351" s="1"/>
  <c r="Z351" s="1"/>
  <c r="AA351" s="1"/>
  <c r="AD351"/>
  <c r="Y355" i="24"/>
  <c r="Z355" s="1"/>
  <c r="AA355" s="1"/>
  <c r="AD348" i="25"/>
  <c r="X348"/>
  <c r="Y348" s="1"/>
  <c r="Z348" s="1"/>
  <c r="AA348" s="1"/>
  <c r="AB333" i="23"/>
  <c r="X333" s="1"/>
  <c r="Y333" s="1"/>
  <c r="Z333" s="1"/>
  <c r="AA333" s="1"/>
  <c r="AE320" i="9"/>
  <c r="Y320"/>
  <c r="Z320" s="1"/>
  <c r="AA320" s="1"/>
  <c r="AB320" s="1"/>
  <c r="AC323" i="8"/>
  <c r="R6" i="7"/>
  <c r="S6" s="1"/>
  <c r="X6" s="1"/>
  <c r="Y6" s="1"/>
  <c r="Z6" s="1"/>
  <c r="AA6" s="1"/>
  <c r="U68"/>
  <c r="V68" s="1"/>
  <c r="W68" s="1"/>
  <c r="U70"/>
  <c r="V70" s="1"/>
  <c r="W70" s="1"/>
  <c r="U72"/>
  <c r="V72" s="1"/>
  <c r="W72" s="1"/>
  <c r="U74"/>
  <c r="V74" s="1"/>
  <c r="W74" s="1"/>
  <c r="U76"/>
  <c r="V76" s="1"/>
  <c r="W76" s="1"/>
  <c r="U78"/>
  <c r="V78" s="1"/>
  <c r="W78" s="1"/>
  <c r="U80"/>
  <c r="V80" s="1"/>
  <c r="W80" s="1"/>
  <c r="U82"/>
  <c r="V82" s="1"/>
  <c r="W82" s="1"/>
  <c r="U84"/>
  <c r="V84" s="1"/>
  <c r="W84" s="1"/>
  <c r="U86"/>
  <c r="V86" s="1"/>
  <c r="W86" s="1"/>
  <c r="U88"/>
  <c r="V88" s="1"/>
  <c r="W88" s="1"/>
  <c r="U159"/>
  <c r="V159" s="1"/>
  <c r="W159" s="1"/>
  <c r="U161"/>
  <c r="V161" s="1"/>
  <c r="W161" s="1"/>
  <c r="U157"/>
  <c r="V157" s="1"/>
  <c r="W157" s="1"/>
  <c r="U225" i="5"/>
  <c r="V225" s="1"/>
  <c r="W225" s="1"/>
  <c r="U239"/>
  <c r="V239" s="1"/>
  <c r="W239" s="1"/>
  <c r="U241"/>
  <c r="V241" s="1"/>
  <c r="W241" s="1"/>
  <c r="U243"/>
  <c r="V243" s="1"/>
  <c r="W243" s="1"/>
  <c r="U245"/>
  <c r="V245" s="1"/>
  <c r="W245" s="1"/>
  <c r="U247"/>
  <c r="V247" s="1"/>
  <c r="W247" s="1"/>
  <c r="U249"/>
  <c r="V249" s="1"/>
  <c r="W249" s="1"/>
  <c r="U251"/>
  <c r="V251" s="1"/>
  <c r="W251" s="1"/>
  <c r="U253"/>
  <c r="V253" s="1"/>
  <c r="W253" s="1"/>
  <c r="U255"/>
  <c r="V255" s="1"/>
  <c r="W255" s="1"/>
  <c r="U257"/>
  <c r="V257" s="1"/>
  <c r="W257" s="1"/>
  <c r="U259"/>
  <c r="V259" s="1"/>
  <c r="W259" s="1"/>
  <c r="U261"/>
  <c r="V261" s="1"/>
  <c r="W261" s="1"/>
  <c r="U263"/>
  <c r="V263" s="1"/>
  <c r="W263" s="1"/>
  <c r="U265"/>
  <c r="V265" s="1"/>
  <c r="W265" s="1"/>
  <c r="U267"/>
  <c r="V267" s="1"/>
  <c r="W267" s="1"/>
  <c r="U269"/>
  <c r="V269" s="1"/>
  <c r="W269" s="1"/>
  <c r="U271"/>
  <c r="V271" s="1"/>
  <c r="W271" s="1"/>
  <c r="U273"/>
  <c r="V273" s="1"/>
  <c r="W273" s="1"/>
  <c r="U275"/>
  <c r="V275" s="1"/>
  <c r="W275" s="1"/>
  <c r="U277"/>
  <c r="V277" s="1"/>
  <c r="W277" s="1"/>
  <c r="U279"/>
  <c r="V279" s="1"/>
  <c r="W279" s="1"/>
  <c r="U281"/>
  <c r="V281" s="1"/>
  <c r="W281" s="1"/>
  <c r="U283"/>
  <c r="V283" s="1"/>
  <c r="W283" s="1"/>
  <c r="U285"/>
  <c r="V285" s="1"/>
  <c r="W285" s="1"/>
  <c r="U287"/>
  <c r="V287" s="1"/>
  <c r="W287" s="1"/>
  <c r="U289"/>
  <c r="V289" s="1"/>
  <c r="W289" s="1"/>
  <c r="U291"/>
  <c r="V291" s="1"/>
  <c r="W291" s="1"/>
  <c r="U293"/>
  <c r="V293" s="1"/>
  <c r="W293" s="1"/>
  <c r="U295"/>
  <c r="V295" s="1"/>
  <c r="W295" s="1"/>
  <c r="U297"/>
  <c r="V297" s="1"/>
  <c r="W297" s="1"/>
  <c r="U299"/>
  <c r="V299" s="1"/>
  <c r="W299" s="1"/>
  <c r="U301"/>
  <c r="V301" s="1"/>
  <c r="W301" s="1"/>
  <c r="AD6"/>
  <c r="Z321" i="41" l="1"/>
  <c r="AA321" s="1"/>
  <c r="AB321" s="1"/>
  <c r="AD332" i="32"/>
  <c r="X332"/>
  <c r="Y332" s="1"/>
  <c r="Z332" s="1"/>
  <c r="AA332" s="1"/>
  <c r="AB356" i="24"/>
  <c r="AB349" i="25"/>
  <c r="AD333" i="23"/>
  <c r="AB334"/>
  <c r="X334" s="1"/>
  <c r="AC321" i="9"/>
  <c r="AE323" i="8"/>
  <c r="Y323"/>
  <c r="Z323" s="1"/>
  <c r="AA323" s="1"/>
  <c r="AB323" s="1"/>
  <c r="D23" i="9"/>
  <c r="D22"/>
  <c r="D21"/>
  <c r="D20"/>
  <c r="D19"/>
  <c r="D18"/>
  <c r="D17"/>
  <c r="D16"/>
  <c r="D15"/>
  <c r="D14"/>
  <c r="D13"/>
  <c r="D12"/>
  <c r="D11"/>
  <c r="D10"/>
  <c r="D9"/>
  <c r="D8"/>
  <c r="D7"/>
  <c r="D6"/>
  <c r="D23" i="8"/>
  <c r="D22"/>
  <c r="D21"/>
  <c r="D20"/>
  <c r="D19"/>
  <c r="D18"/>
  <c r="D17"/>
  <c r="D16"/>
  <c r="D15"/>
  <c r="D14"/>
  <c r="D13"/>
  <c r="D12"/>
  <c r="D11"/>
  <c r="D10"/>
  <c r="D9"/>
  <c r="D8"/>
  <c r="D7"/>
  <c r="D6"/>
  <c r="D23" i="3"/>
  <c r="AC360" s="1"/>
  <c r="AE360" s="1"/>
  <c r="D22"/>
  <c r="AC306" s="1"/>
  <c r="AE306" s="1"/>
  <c r="D21"/>
  <c r="AC246" s="1"/>
  <c r="AE246" s="1"/>
  <c r="D20"/>
  <c r="AC216" s="1"/>
  <c r="AE216" s="1"/>
  <c r="D19"/>
  <c r="AC186" s="1"/>
  <c r="AE186" s="1"/>
  <c r="D18"/>
  <c r="AC156" s="1"/>
  <c r="AE156" s="1"/>
  <c r="D17"/>
  <c r="AC138" s="1"/>
  <c r="AE138" s="1"/>
  <c r="D16"/>
  <c r="AC126" s="1"/>
  <c r="AE126" s="1"/>
  <c r="D15"/>
  <c r="AC114" s="1"/>
  <c r="AE114" s="1"/>
  <c r="D14"/>
  <c r="AC102" s="1"/>
  <c r="AE102" s="1"/>
  <c r="D13"/>
  <c r="AC90" s="1"/>
  <c r="AE90" s="1"/>
  <c r="D12"/>
  <c r="AC78" s="1"/>
  <c r="AE78" s="1"/>
  <c r="D11"/>
  <c r="AC66" s="1"/>
  <c r="AE66" s="1"/>
  <c r="D10"/>
  <c r="AC54" s="1"/>
  <c r="AE54" s="1"/>
  <c r="D9"/>
  <c r="AC42" s="1"/>
  <c r="AE42" s="1"/>
  <c r="D8"/>
  <c r="AC30" s="1"/>
  <c r="AE30" s="1"/>
  <c r="D7"/>
  <c r="AC18" s="1"/>
  <c r="AE18" s="1"/>
  <c r="D6"/>
  <c r="AC6" s="1"/>
  <c r="AE6" l="1"/>
  <c r="AB6"/>
  <c r="AC322" i="41"/>
  <c r="AB333" i="32"/>
  <c r="AB352" i="30"/>
  <c r="AD356" i="24"/>
  <c r="X356"/>
  <c r="Y356" s="1"/>
  <c r="Z356" s="1"/>
  <c r="AA356" s="1"/>
  <c r="AD349" i="25"/>
  <c r="X349"/>
  <c r="AD334" i="23"/>
  <c r="Y334"/>
  <c r="Z334" s="1"/>
  <c r="AA334" s="1"/>
  <c r="AE321" i="9"/>
  <c r="Y321"/>
  <c r="Z321" s="1"/>
  <c r="AC324" i="8"/>
  <c r="AB7" i="7"/>
  <c r="AB7" i="6"/>
  <c r="A16" i="5"/>
  <c r="A15"/>
  <c r="A14"/>
  <c r="A13"/>
  <c r="A12"/>
  <c r="A11"/>
  <c r="A10"/>
  <c r="A9"/>
  <c r="A8"/>
  <c r="A7"/>
  <c r="AD6" i="3" l="1"/>
  <c r="AF6" s="1"/>
  <c r="X6"/>
  <c r="AE322" i="41"/>
  <c r="Y322"/>
  <c r="Z322" s="1"/>
  <c r="AA322" s="1"/>
  <c r="AB322" s="1"/>
  <c r="AD333" i="32"/>
  <c r="X333"/>
  <c r="AD352" i="30"/>
  <c r="X352"/>
  <c r="Y352" s="1"/>
  <c r="Z352" s="1"/>
  <c r="AA352" s="1"/>
  <c r="AB357" i="24"/>
  <c r="Y349" i="25"/>
  <c r="Z349" s="1"/>
  <c r="AA349" s="1"/>
  <c r="AB335" i="23"/>
  <c r="AA321" i="9"/>
  <c r="AB321" s="1"/>
  <c r="AE324" i="8"/>
  <c r="Y324"/>
  <c r="Z324" s="1"/>
  <c r="X7" i="7"/>
  <c r="Y7" s="1"/>
  <c r="Z7" s="1"/>
  <c r="AA7" s="1"/>
  <c r="AD7"/>
  <c r="AD7" i="6"/>
  <c r="X7"/>
  <c r="Y7" s="1"/>
  <c r="Z7" s="1"/>
  <c r="AA7" s="1"/>
  <c r="AK99" i="7"/>
  <c r="AK98"/>
  <c r="AK97"/>
  <c r="AK96"/>
  <c r="AK95"/>
  <c r="AK94"/>
  <c r="AK93"/>
  <c r="AK92"/>
  <c r="AL92" s="1"/>
  <c r="AK91"/>
  <c r="AL91" s="1"/>
  <c r="AK90"/>
  <c r="AL90" s="1"/>
  <c r="C21" i="6"/>
  <c r="D21" s="1"/>
  <c r="AC181" s="1"/>
  <c r="AE181" s="1"/>
  <c r="C20"/>
  <c r="D20" s="1"/>
  <c r="AC156" s="1"/>
  <c r="C19"/>
  <c r="D19" s="1"/>
  <c r="AC126" s="1"/>
  <c r="C18"/>
  <c r="D18" s="1"/>
  <c r="AC114" s="1"/>
  <c r="AE114" s="1"/>
  <c r="C17"/>
  <c r="D17" s="1"/>
  <c r="AC102" s="1"/>
  <c r="AE102" s="1"/>
  <c r="C16"/>
  <c r="D16" s="1"/>
  <c r="AC90" s="1"/>
  <c r="AE90" s="1"/>
  <c r="C15"/>
  <c r="D15" s="1"/>
  <c r="AC78" s="1"/>
  <c r="AE78" s="1"/>
  <c r="C14"/>
  <c r="D14" s="1"/>
  <c r="C13"/>
  <c r="D13" s="1"/>
  <c r="AE126" s="1"/>
  <c r="C12"/>
  <c r="D12" s="1"/>
  <c r="C11"/>
  <c r="D11" s="1"/>
  <c r="C10"/>
  <c r="D10" s="1"/>
  <c r="AE54" s="1"/>
  <c r="C9"/>
  <c r="D9" s="1"/>
  <c r="C8"/>
  <c r="D8" s="1"/>
  <c r="AE30" s="1"/>
  <c r="C7"/>
  <c r="D7" s="1"/>
  <c r="AC12" s="1"/>
  <c r="AE18" s="1"/>
  <c r="C6"/>
  <c r="D6" s="1"/>
  <c r="AC6" s="1"/>
  <c r="O221" i="5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N221"/>
  <c r="Q221" s="1"/>
  <c r="N220"/>
  <c r="Q220" s="1"/>
  <c r="N219"/>
  <c r="Q219" s="1"/>
  <c r="N218"/>
  <c r="Q218" s="1"/>
  <c r="N217"/>
  <c r="Q217" s="1"/>
  <c r="N216"/>
  <c r="Q216" s="1"/>
  <c r="N215"/>
  <c r="Q215" s="1"/>
  <c r="N214"/>
  <c r="Q214" s="1"/>
  <c r="N213"/>
  <c r="Q213" s="1"/>
  <c r="N212"/>
  <c r="Q212" s="1"/>
  <c r="N211"/>
  <c r="Q211" s="1"/>
  <c r="N210"/>
  <c r="Q210" s="1"/>
  <c r="N209"/>
  <c r="Q209" s="1"/>
  <c r="N208"/>
  <c r="Q208" s="1"/>
  <c r="N207"/>
  <c r="Q207" s="1"/>
  <c r="N206"/>
  <c r="Q206" s="1"/>
  <c r="N205"/>
  <c r="Q205" s="1"/>
  <c r="N204"/>
  <c r="Q204" s="1"/>
  <c r="N203"/>
  <c r="Q203" s="1"/>
  <c r="N202"/>
  <c r="Q202" s="1"/>
  <c r="N201"/>
  <c r="Q201" s="1"/>
  <c r="N200"/>
  <c r="Q200" s="1"/>
  <c r="N199"/>
  <c r="Q199" s="1"/>
  <c r="N198"/>
  <c r="Q198" s="1"/>
  <c r="N197"/>
  <c r="Q197" s="1"/>
  <c r="N196"/>
  <c r="Q196" s="1"/>
  <c r="N195"/>
  <c r="Q195" s="1"/>
  <c r="N194"/>
  <c r="Q194" s="1"/>
  <c r="N193"/>
  <c r="Q193" s="1"/>
  <c r="N192"/>
  <c r="Q192" s="1"/>
  <c r="N191"/>
  <c r="Q191" s="1"/>
  <c r="N190"/>
  <c r="Q190" s="1"/>
  <c r="N189"/>
  <c r="Q189" s="1"/>
  <c r="N188"/>
  <c r="Q188" s="1"/>
  <c r="N187"/>
  <c r="Q187" s="1"/>
  <c r="N186"/>
  <c r="Q186" s="1"/>
  <c r="N185"/>
  <c r="Q185" s="1"/>
  <c r="N184"/>
  <c r="Q184" s="1"/>
  <c r="N183"/>
  <c r="Q183" s="1"/>
  <c r="N182"/>
  <c r="Q182" s="1"/>
  <c r="N181"/>
  <c r="Q181" s="1"/>
  <c r="N180"/>
  <c r="Q180" s="1"/>
  <c r="N179"/>
  <c r="Q179" s="1"/>
  <c r="N178"/>
  <c r="Q178" s="1"/>
  <c r="N177"/>
  <c r="Q177" s="1"/>
  <c r="N176"/>
  <c r="Q176" s="1"/>
  <c r="N175"/>
  <c r="Q175" s="1"/>
  <c r="N174"/>
  <c r="Q174" s="1"/>
  <c r="N173"/>
  <c r="Q173" s="1"/>
  <c r="N172"/>
  <c r="Q172" s="1"/>
  <c r="N171"/>
  <c r="Q171" s="1"/>
  <c r="N170"/>
  <c r="Q170" s="1"/>
  <c r="N169"/>
  <c r="Q169" s="1"/>
  <c r="N168"/>
  <c r="Q168" s="1"/>
  <c r="N167"/>
  <c r="Q167" s="1"/>
  <c r="N166"/>
  <c r="Q166" s="1"/>
  <c r="N165"/>
  <c r="Q165" s="1"/>
  <c r="N164"/>
  <c r="Q164" s="1"/>
  <c r="N163"/>
  <c r="Q163" s="1"/>
  <c r="N162"/>
  <c r="Q162" s="1"/>
  <c r="N161"/>
  <c r="Q161" s="1"/>
  <c r="N160"/>
  <c r="Q160" s="1"/>
  <c r="N159"/>
  <c r="Q159" s="1"/>
  <c r="N158"/>
  <c r="Q158" s="1"/>
  <c r="N157"/>
  <c r="Q157" s="1"/>
  <c r="N156"/>
  <c r="Q156" s="1"/>
  <c r="N155"/>
  <c r="Q155" s="1"/>
  <c r="N154"/>
  <c r="Q154" s="1"/>
  <c r="N153"/>
  <c r="Q153" s="1"/>
  <c r="N152"/>
  <c r="Q152" s="1"/>
  <c r="N151"/>
  <c r="Q151" s="1"/>
  <c r="N150"/>
  <c r="Q150" s="1"/>
  <c r="N149"/>
  <c r="Q149" s="1"/>
  <c r="N148"/>
  <c r="Q148" s="1"/>
  <c r="N147"/>
  <c r="Q147" s="1"/>
  <c r="N146"/>
  <c r="Q146" s="1"/>
  <c r="N145"/>
  <c r="Q145" s="1"/>
  <c r="N144"/>
  <c r="Q144" s="1"/>
  <c r="N143"/>
  <c r="Q143" s="1"/>
  <c r="N142"/>
  <c r="Q142" s="1"/>
  <c r="N141"/>
  <c r="Q141" s="1"/>
  <c r="N140"/>
  <c r="Q140" s="1"/>
  <c r="N139"/>
  <c r="Q139" s="1"/>
  <c r="N138"/>
  <c r="Q138" s="1"/>
  <c r="N137"/>
  <c r="Q137" s="1"/>
  <c r="N136"/>
  <c r="Q136" s="1"/>
  <c r="N135"/>
  <c r="Q135" s="1"/>
  <c r="N134"/>
  <c r="Q134" s="1"/>
  <c r="N133"/>
  <c r="Q133" s="1"/>
  <c r="N132"/>
  <c r="Q132" s="1"/>
  <c r="N131"/>
  <c r="Q131" s="1"/>
  <c r="N130"/>
  <c r="Q130" s="1"/>
  <c r="N129"/>
  <c r="Q129" s="1"/>
  <c r="N128"/>
  <c r="Q128" s="1"/>
  <c r="N127"/>
  <c r="Q127" s="1"/>
  <c r="N126"/>
  <c r="Q126" s="1"/>
  <c r="N125"/>
  <c r="Q125" s="1"/>
  <c r="N124"/>
  <c r="Q124" s="1"/>
  <c r="N123"/>
  <c r="Q123" s="1"/>
  <c r="N122"/>
  <c r="Q122" s="1"/>
  <c r="N121"/>
  <c r="Q121" s="1"/>
  <c r="N120"/>
  <c r="Q120" s="1"/>
  <c r="N119"/>
  <c r="Q119" s="1"/>
  <c r="N118"/>
  <c r="Q118" s="1"/>
  <c r="N117"/>
  <c r="Q117" s="1"/>
  <c r="N116"/>
  <c r="Q116" s="1"/>
  <c r="N115"/>
  <c r="Q115" s="1"/>
  <c r="N114"/>
  <c r="Q114" s="1"/>
  <c r="N113"/>
  <c r="Q113" s="1"/>
  <c r="N112"/>
  <c r="Q112" s="1"/>
  <c r="N111"/>
  <c r="Q111" s="1"/>
  <c r="N110"/>
  <c r="Q110" s="1"/>
  <c r="N109"/>
  <c r="Q109" s="1"/>
  <c r="N108"/>
  <c r="Q108" s="1"/>
  <c r="N107"/>
  <c r="Q107" s="1"/>
  <c r="N106"/>
  <c r="Q106" s="1"/>
  <c r="N105"/>
  <c r="Q105" s="1"/>
  <c r="N104"/>
  <c r="Q104" s="1"/>
  <c r="N103"/>
  <c r="Q103" s="1"/>
  <c r="N102"/>
  <c r="Q102" s="1"/>
  <c r="N101"/>
  <c r="Q101" s="1"/>
  <c r="N100"/>
  <c r="Q100" s="1"/>
  <c r="N99"/>
  <c r="Q99" s="1"/>
  <c r="N98"/>
  <c r="Q98" s="1"/>
  <c r="N97"/>
  <c r="Q97" s="1"/>
  <c r="N96"/>
  <c r="Q96" s="1"/>
  <c r="N95"/>
  <c r="Q95" s="1"/>
  <c r="N94"/>
  <c r="Q94" s="1"/>
  <c r="N93"/>
  <c r="Q93" s="1"/>
  <c r="N92"/>
  <c r="Q92" s="1"/>
  <c r="N91"/>
  <c r="Q91" s="1"/>
  <c r="N90"/>
  <c r="Q90" s="1"/>
  <c r="N89"/>
  <c r="Q89" s="1"/>
  <c r="N88"/>
  <c r="Q88" s="1"/>
  <c r="N87"/>
  <c r="Q87" s="1"/>
  <c r="N86"/>
  <c r="Q86" s="1"/>
  <c r="N85"/>
  <c r="Q85" s="1"/>
  <c r="N84"/>
  <c r="Q84" s="1"/>
  <c r="N83"/>
  <c r="Q83" s="1"/>
  <c r="N82"/>
  <c r="Q82" s="1"/>
  <c r="N81"/>
  <c r="Q81" s="1"/>
  <c r="N80"/>
  <c r="Q80" s="1"/>
  <c r="N79"/>
  <c r="Q79" s="1"/>
  <c r="N78"/>
  <c r="Q78" s="1"/>
  <c r="N77"/>
  <c r="Q77" s="1"/>
  <c r="N76"/>
  <c r="Q76" s="1"/>
  <c r="N75"/>
  <c r="Q75" s="1"/>
  <c r="N74"/>
  <c r="Q74" s="1"/>
  <c r="N73"/>
  <c r="Q73" s="1"/>
  <c r="N72"/>
  <c r="Q72" s="1"/>
  <c r="N71"/>
  <c r="Q71" s="1"/>
  <c r="N70"/>
  <c r="Q70" s="1"/>
  <c r="N69"/>
  <c r="Q69" s="1"/>
  <c r="N68"/>
  <c r="Q68" s="1"/>
  <c r="N67"/>
  <c r="Q67" s="1"/>
  <c r="N66"/>
  <c r="Q66" s="1"/>
  <c r="N65"/>
  <c r="Q65" s="1"/>
  <c r="N64"/>
  <c r="Q64" s="1"/>
  <c r="N63"/>
  <c r="Q63" s="1"/>
  <c r="N62"/>
  <c r="Q62" s="1"/>
  <c r="N61"/>
  <c r="Q61" s="1"/>
  <c r="N60"/>
  <c r="Q60" s="1"/>
  <c r="N59"/>
  <c r="Q59" s="1"/>
  <c r="N58"/>
  <c r="Q58" s="1"/>
  <c r="N57"/>
  <c r="Q57" s="1"/>
  <c r="N56"/>
  <c r="Q56" s="1"/>
  <c r="N55"/>
  <c r="Q55" s="1"/>
  <c r="N54"/>
  <c r="Q54" s="1"/>
  <c r="N53"/>
  <c r="Q53" s="1"/>
  <c r="N52"/>
  <c r="Q52" s="1"/>
  <c r="N51"/>
  <c r="Q51" s="1"/>
  <c r="N50"/>
  <c r="Q50" s="1"/>
  <c r="N49"/>
  <c r="Q49" s="1"/>
  <c r="N48"/>
  <c r="Q48" s="1"/>
  <c r="N47"/>
  <c r="Q47" s="1"/>
  <c r="N46"/>
  <c r="Q46" s="1"/>
  <c r="N45"/>
  <c r="Q45" s="1"/>
  <c r="N44"/>
  <c r="Q44" s="1"/>
  <c r="N43"/>
  <c r="Q43" s="1"/>
  <c r="N42"/>
  <c r="Q42" s="1"/>
  <c r="N41"/>
  <c r="Q41" s="1"/>
  <c r="N40"/>
  <c r="Q40" s="1"/>
  <c r="N39"/>
  <c r="Q39" s="1"/>
  <c r="N38"/>
  <c r="Q38" s="1"/>
  <c r="N37"/>
  <c r="Q37" s="1"/>
  <c r="N36"/>
  <c r="Q36" s="1"/>
  <c r="N35"/>
  <c r="Q35" s="1"/>
  <c r="N34"/>
  <c r="Q34" s="1"/>
  <c r="N33"/>
  <c r="Q33" s="1"/>
  <c r="N32"/>
  <c r="Q32" s="1"/>
  <c r="N31"/>
  <c r="Q31" s="1"/>
  <c r="N30"/>
  <c r="Q30" s="1"/>
  <c r="N29"/>
  <c r="Q29" s="1"/>
  <c r="N28"/>
  <c r="Q28" s="1"/>
  <c r="N27"/>
  <c r="Q27" s="1"/>
  <c r="N26"/>
  <c r="Q26" s="1"/>
  <c r="N25"/>
  <c r="Q25" s="1"/>
  <c r="N24"/>
  <c r="Q24" s="1"/>
  <c r="N23"/>
  <c r="Q23" s="1"/>
  <c r="N22"/>
  <c r="Q22" s="1"/>
  <c r="N21"/>
  <c r="Q21" s="1"/>
  <c r="N20"/>
  <c r="Q20" s="1"/>
  <c r="N19"/>
  <c r="Q19" s="1"/>
  <c r="N18"/>
  <c r="Q18" s="1"/>
  <c r="N17"/>
  <c r="Q17" s="1"/>
  <c r="N16"/>
  <c r="Q16" s="1"/>
  <c r="N15"/>
  <c r="Q15" s="1"/>
  <c r="N14"/>
  <c r="Q14" s="1"/>
  <c r="N13"/>
  <c r="Q13" s="1"/>
  <c r="N12"/>
  <c r="Q12" s="1"/>
  <c r="N11"/>
  <c r="Q11" s="1"/>
  <c r="N10"/>
  <c r="Q10" s="1"/>
  <c r="N9"/>
  <c r="Q9" s="1"/>
  <c r="N8"/>
  <c r="Q8" s="1"/>
  <c r="N7"/>
  <c r="C6"/>
  <c r="D6" s="1"/>
  <c r="AC6" s="1"/>
  <c r="AE6" s="1"/>
  <c r="AF6" s="1"/>
  <c r="C7"/>
  <c r="D7" s="1"/>
  <c r="AC18" s="1"/>
  <c r="AE18" s="1"/>
  <c r="M7"/>
  <c r="C8"/>
  <c r="D8" s="1"/>
  <c r="AC30" s="1"/>
  <c r="AE30" s="1"/>
  <c r="M8"/>
  <c r="C9"/>
  <c r="D9" s="1"/>
  <c r="AC42" s="1"/>
  <c r="AE42" s="1"/>
  <c r="M9"/>
  <c r="C10"/>
  <c r="D10" s="1"/>
  <c r="AC54" s="1"/>
  <c r="AE54" s="1"/>
  <c r="M10"/>
  <c r="C11"/>
  <c r="D11" s="1"/>
  <c r="AC66" s="1"/>
  <c r="AE66" s="1"/>
  <c r="M11"/>
  <c r="C12"/>
  <c r="D12" s="1"/>
  <c r="AC96" s="1"/>
  <c r="AE96" s="1"/>
  <c r="M12"/>
  <c r="C13"/>
  <c r="D13" s="1"/>
  <c r="AC126" s="1"/>
  <c r="AE126" s="1"/>
  <c r="M13"/>
  <c r="C14"/>
  <c r="D14" s="1"/>
  <c r="AC156" s="1"/>
  <c r="AE156" s="1"/>
  <c r="M14"/>
  <c r="C15"/>
  <c r="D15" s="1"/>
  <c r="AC194" s="1"/>
  <c r="AE194" s="1"/>
  <c r="M15"/>
  <c r="C16"/>
  <c r="D16" s="1"/>
  <c r="AC216" s="1"/>
  <c r="AE216" s="1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C22" i="2"/>
  <c r="D22" s="1"/>
  <c r="AC516" s="1"/>
  <c r="AE516" s="1"/>
  <c r="C21"/>
  <c r="D21" s="1"/>
  <c r="AC456" s="1"/>
  <c r="AE456" s="1"/>
  <c r="C20"/>
  <c r="D20" s="1"/>
  <c r="AC426" s="1"/>
  <c r="AE426" s="1"/>
  <c r="C19"/>
  <c r="D19" s="1"/>
  <c r="AC396" s="1"/>
  <c r="AE396" s="1"/>
  <c r="C18"/>
  <c r="D18" s="1"/>
  <c r="AC366" s="1"/>
  <c r="AE366" s="1"/>
  <c r="C17"/>
  <c r="D17" s="1"/>
  <c r="AC336" s="1"/>
  <c r="AE336" s="1"/>
  <c r="C16"/>
  <c r="D16" s="1"/>
  <c r="AC306" s="1"/>
  <c r="AE306" s="1"/>
  <c r="C15"/>
  <c r="D15" s="1"/>
  <c r="AC276" s="1"/>
  <c r="AE276" s="1"/>
  <c r="C14"/>
  <c r="D14" s="1"/>
  <c r="AC246" s="1"/>
  <c r="AE246" s="1"/>
  <c r="C13"/>
  <c r="D13" s="1"/>
  <c r="AC216" s="1"/>
  <c r="AE216" s="1"/>
  <c r="C12"/>
  <c r="D12" s="1"/>
  <c r="AC186" s="1"/>
  <c r="AE186" s="1"/>
  <c r="C11"/>
  <c r="D11" s="1"/>
  <c r="AC156" s="1"/>
  <c r="AE156" s="1"/>
  <c r="C10"/>
  <c r="D10" s="1"/>
  <c r="AC126" s="1"/>
  <c r="AE126" s="1"/>
  <c r="C9"/>
  <c r="D9" s="1"/>
  <c r="AC96" s="1"/>
  <c r="AE96" s="1"/>
  <c r="C8"/>
  <c r="D8" s="1"/>
  <c r="AC66" s="1"/>
  <c r="AE66" s="1"/>
  <c r="C7"/>
  <c r="D7" s="1"/>
  <c r="AC36" s="1"/>
  <c r="AE36" s="1"/>
  <c r="C6"/>
  <c r="D6" s="1"/>
  <c r="AC6" s="1"/>
  <c r="R8" i="5" l="1"/>
  <c r="S8" s="1"/>
  <c r="R10"/>
  <c r="S10" s="1"/>
  <c r="R12"/>
  <c r="S12" s="1"/>
  <c r="R14"/>
  <c r="S14" s="1"/>
  <c r="R16"/>
  <c r="S16" s="1"/>
  <c r="R18"/>
  <c r="S18" s="1"/>
  <c r="R20"/>
  <c r="S20" s="1"/>
  <c r="R22"/>
  <c r="S22" s="1"/>
  <c r="R24"/>
  <c r="S24" s="1"/>
  <c r="R26"/>
  <c r="S26" s="1"/>
  <c r="R28"/>
  <c r="S28" s="1"/>
  <c r="R30"/>
  <c r="S30" s="1"/>
  <c r="R32"/>
  <c r="S32" s="1"/>
  <c r="R34"/>
  <c r="S34" s="1"/>
  <c r="R36"/>
  <c r="S36" s="1"/>
  <c r="R38"/>
  <c r="S38" s="1"/>
  <c r="R40"/>
  <c r="S40" s="1"/>
  <c r="R42"/>
  <c r="S42" s="1"/>
  <c r="R44"/>
  <c r="S44" s="1"/>
  <c r="R46"/>
  <c r="S46" s="1"/>
  <c r="R48"/>
  <c r="S48" s="1"/>
  <c r="R50"/>
  <c r="S50" s="1"/>
  <c r="R52"/>
  <c r="S52" s="1"/>
  <c r="R54"/>
  <c r="S54" s="1"/>
  <c r="R56"/>
  <c r="S56" s="1"/>
  <c r="R58"/>
  <c r="S58" s="1"/>
  <c r="R60"/>
  <c r="S60" s="1"/>
  <c r="R62"/>
  <c r="S62" s="1"/>
  <c r="R64"/>
  <c r="S64" s="1"/>
  <c r="R66"/>
  <c r="S66" s="1"/>
  <c r="R68"/>
  <c r="S68" s="1"/>
  <c r="R70"/>
  <c r="S70" s="1"/>
  <c r="R72"/>
  <c r="S72" s="1"/>
  <c r="R74"/>
  <c r="S74" s="1"/>
  <c r="R76"/>
  <c r="S76" s="1"/>
  <c r="R78"/>
  <c r="S78" s="1"/>
  <c r="R80"/>
  <c r="S80" s="1"/>
  <c r="R82"/>
  <c r="S82" s="1"/>
  <c r="R84"/>
  <c r="S84" s="1"/>
  <c r="R86"/>
  <c r="S86" s="1"/>
  <c r="R88"/>
  <c r="S88" s="1"/>
  <c r="R90"/>
  <c r="S90" s="1"/>
  <c r="R92"/>
  <c r="S92" s="1"/>
  <c r="R94"/>
  <c r="S94" s="1"/>
  <c r="R96"/>
  <c r="S96" s="1"/>
  <c r="R98"/>
  <c r="S98" s="1"/>
  <c r="R100"/>
  <c r="S100" s="1"/>
  <c r="R102"/>
  <c r="S102" s="1"/>
  <c r="R104"/>
  <c r="S104" s="1"/>
  <c r="R106"/>
  <c r="S106" s="1"/>
  <c r="R108"/>
  <c r="S108" s="1"/>
  <c r="R110"/>
  <c r="S110" s="1"/>
  <c r="R112"/>
  <c r="S112" s="1"/>
  <c r="R114"/>
  <c r="S114" s="1"/>
  <c r="R116"/>
  <c r="S116" s="1"/>
  <c r="R118"/>
  <c r="S118" s="1"/>
  <c r="R120"/>
  <c r="S120" s="1"/>
  <c r="R122"/>
  <c r="S122" s="1"/>
  <c r="R124"/>
  <c r="S124" s="1"/>
  <c r="R126"/>
  <c r="S126" s="1"/>
  <c r="R128"/>
  <c r="S128" s="1"/>
  <c r="R130"/>
  <c r="S130" s="1"/>
  <c r="R132"/>
  <c r="S132" s="1"/>
  <c r="R134"/>
  <c r="S134" s="1"/>
  <c r="R136"/>
  <c r="S136" s="1"/>
  <c r="R138"/>
  <c r="S138" s="1"/>
  <c r="R140"/>
  <c r="S140" s="1"/>
  <c r="R142"/>
  <c r="S142" s="1"/>
  <c r="R144"/>
  <c r="S144" s="1"/>
  <c r="R146"/>
  <c r="S146" s="1"/>
  <c r="R148"/>
  <c r="S148" s="1"/>
  <c r="R150"/>
  <c r="S150" s="1"/>
  <c r="R152"/>
  <c r="S152" s="1"/>
  <c r="R154"/>
  <c r="S154" s="1"/>
  <c r="R156"/>
  <c r="S156" s="1"/>
  <c r="R158"/>
  <c r="S158" s="1"/>
  <c r="R160"/>
  <c r="S160" s="1"/>
  <c r="R162"/>
  <c r="S162" s="1"/>
  <c r="R164"/>
  <c r="S164" s="1"/>
  <c r="R166"/>
  <c r="S166" s="1"/>
  <c r="R168"/>
  <c r="S168" s="1"/>
  <c r="R170"/>
  <c r="S170" s="1"/>
  <c r="R172"/>
  <c r="S172" s="1"/>
  <c r="R174"/>
  <c r="S174" s="1"/>
  <c r="R176"/>
  <c r="S176" s="1"/>
  <c r="R178"/>
  <c r="S178" s="1"/>
  <c r="R180"/>
  <c r="S180" s="1"/>
  <c r="R182"/>
  <c r="S182" s="1"/>
  <c r="R184"/>
  <c r="S184" s="1"/>
  <c r="R186"/>
  <c r="S186" s="1"/>
  <c r="R188"/>
  <c r="S188" s="1"/>
  <c r="R190"/>
  <c r="S190" s="1"/>
  <c r="R192"/>
  <c r="S192" s="1"/>
  <c r="R194"/>
  <c r="S194" s="1"/>
  <c r="R196"/>
  <c r="S196" s="1"/>
  <c r="R198"/>
  <c r="S198" s="1"/>
  <c r="R200"/>
  <c r="S200" s="1"/>
  <c r="R202"/>
  <c r="S202" s="1"/>
  <c r="R204"/>
  <c r="S204" s="1"/>
  <c r="R206"/>
  <c r="S206" s="1"/>
  <c r="R208"/>
  <c r="S208" s="1"/>
  <c r="R210"/>
  <c r="S210" s="1"/>
  <c r="R212"/>
  <c r="S212" s="1"/>
  <c r="R214"/>
  <c r="S214" s="1"/>
  <c r="R216"/>
  <c r="S216" s="1"/>
  <c r="R218"/>
  <c r="S218" s="1"/>
  <c r="R220"/>
  <c r="S220" s="1"/>
  <c r="P7"/>
  <c r="P9"/>
  <c r="P11"/>
  <c r="P13"/>
  <c r="P15"/>
  <c r="P17"/>
  <c r="P19"/>
  <c r="P21"/>
  <c r="P23"/>
  <c r="P25"/>
  <c r="P27"/>
  <c r="P29"/>
  <c r="P31"/>
  <c r="P33"/>
  <c r="P35"/>
  <c r="P37"/>
  <c r="P39"/>
  <c r="P41"/>
  <c r="P43"/>
  <c r="P45"/>
  <c r="P47"/>
  <c r="P49"/>
  <c r="P51"/>
  <c r="P53"/>
  <c r="P55"/>
  <c r="P57"/>
  <c r="P59"/>
  <c r="P61"/>
  <c r="P63"/>
  <c r="P65"/>
  <c r="P67"/>
  <c r="P69"/>
  <c r="P71"/>
  <c r="P73"/>
  <c r="P75"/>
  <c r="P77"/>
  <c r="P79"/>
  <c r="P81"/>
  <c r="P83"/>
  <c r="P85"/>
  <c r="P87"/>
  <c r="P89"/>
  <c r="P91"/>
  <c r="P93"/>
  <c r="P95"/>
  <c r="P97"/>
  <c r="P99"/>
  <c r="P101"/>
  <c r="P103"/>
  <c r="P105"/>
  <c r="P107"/>
  <c r="P109"/>
  <c r="P111"/>
  <c r="P113"/>
  <c r="P115"/>
  <c r="P117"/>
  <c r="P119"/>
  <c r="P121"/>
  <c r="P123"/>
  <c r="P125"/>
  <c r="P127"/>
  <c r="P129"/>
  <c r="P131"/>
  <c r="P133"/>
  <c r="P135"/>
  <c r="P137"/>
  <c r="P139"/>
  <c r="P141"/>
  <c r="P143"/>
  <c r="P145"/>
  <c r="P147"/>
  <c r="P149"/>
  <c r="P151"/>
  <c r="P153"/>
  <c r="P155"/>
  <c r="P157"/>
  <c r="P159"/>
  <c r="P161"/>
  <c r="P163"/>
  <c r="P165"/>
  <c r="P167"/>
  <c r="P169"/>
  <c r="P171"/>
  <c r="P173"/>
  <c r="P175"/>
  <c r="P177"/>
  <c r="P179"/>
  <c r="P181"/>
  <c r="P183"/>
  <c r="P185"/>
  <c r="P187"/>
  <c r="P189"/>
  <c r="P191"/>
  <c r="P193"/>
  <c r="P195"/>
  <c r="P197"/>
  <c r="P199"/>
  <c r="P201"/>
  <c r="P203"/>
  <c r="P205"/>
  <c r="P207"/>
  <c r="P209"/>
  <c r="P211"/>
  <c r="P213"/>
  <c r="P215"/>
  <c r="P217"/>
  <c r="P219"/>
  <c r="P221"/>
  <c r="Q7"/>
  <c r="R7" s="1"/>
  <c r="S7" s="1"/>
  <c r="N1"/>
  <c r="R9"/>
  <c r="S9" s="1"/>
  <c r="R11"/>
  <c r="S11" s="1"/>
  <c r="R13"/>
  <c r="S13" s="1"/>
  <c r="R15"/>
  <c r="S15" s="1"/>
  <c r="R17"/>
  <c r="S17" s="1"/>
  <c r="R19"/>
  <c r="S19" s="1"/>
  <c r="R21"/>
  <c r="S21" s="1"/>
  <c r="R23"/>
  <c r="S23" s="1"/>
  <c r="R25"/>
  <c r="S25" s="1"/>
  <c r="R27"/>
  <c r="S27" s="1"/>
  <c r="R29"/>
  <c r="S29" s="1"/>
  <c r="R31"/>
  <c r="S31" s="1"/>
  <c r="R33"/>
  <c r="S33" s="1"/>
  <c r="R35"/>
  <c r="S35" s="1"/>
  <c r="R37"/>
  <c r="S37" s="1"/>
  <c r="R39"/>
  <c r="S39" s="1"/>
  <c r="R41"/>
  <c r="S41" s="1"/>
  <c r="R43"/>
  <c r="S43" s="1"/>
  <c r="R45"/>
  <c r="S45" s="1"/>
  <c r="R47"/>
  <c r="S47" s="1"/>
  <c r="R49"/>
  <c r="S49" s="1"/>
  <c r="R51"/>
  <c r="S51" s="1"/>
  <c r="R53"/>
  <c r="S53" s="1"/>
  <c r="R55"/>
  <c r="S55" s="1"/>
  <c r="R57"/>
  <c r="S57" s="1"/>
  <c r="R59"/>
  <c r="S59" s="1"/>
  <c r="R61"/>
  <c r="S61" s="1"/>
  <c r="R63"/>
  <c r="S63" s="1"/>
  <c r="R65"/>
  <c r="S65" s="1"/>
  <c r="R67"/>
  <c r="S67" s="1"/>
  <c r="R69"/>
  <c r="S69" s="1"/>
  <c r="R71"/>
  <c r="S71" s="1"/>
  <c r="R73"/>
  <c r="S73" s="1"/>
  <c r="R75"/>
  <c r="S75" s="1"/>
  <c r="R77"/>
  <c r="S77" s="1"/>
  <c r="R79"/>
  <c r="S79" s="1"/>
  <c r="R81"/>
  <c r="S81" s="1"/>
  <c r="R83"/>
  <c r="S83" s="1"/>
  <c r="R85"/>
  <c r="S85" s="1"/>
  <c r="R87"/>
  <c r="S87" s="1"/>
  <c r="R89"/>
  <c r="S89" s="1"/>
  <c r="R91"/>
  <c r="S91" s="1"/>
  <c r="R93"/>
  <c r="S93" s="1"/>
  <c r="R95"/>
  <c r="S95" s="1"/>
  <c r="R97"/>
  <c r="S97" s="1"/>
  <c r="R99"/>
  <c r="S99" s="1"/>
  <c r="R101"/>
  <c r="S101" s="1"/>
  <c r="R103"/>
  <c r="S103" s="1"/>
  <c r="R105"/>
  <c r="S105" s="1"/>
  <c r="R107"/>
  <c r="S107" s="1"/>
  <c r="R109"/>
  <c r="S109" s="1"/>
  <c r="R111"/>
  <c r="S111" s="1"/>
  <c r="R113"/>
  <c r="S113" s="1"/>
  <c r="R115"/>
  <c r="S115" s="1"/>
  <c r="R117"/>
  <c r="S117" s="1"/>
  <c r="R119"/>
  <c r="S119" s="1"/>
  <c r="R121"/>
  <c r="S121" s="1"/>
  <c r="R123"/>
  <c r="S123" s="1"/>
  <c r="R125"/>
  <c r="S125" s="1"/>
  <c r="R127"/>
  <c r="S127" s="1"/>
  <c r="R129"/>
  <c r="S129" s="1"/>
  <c r="R131"/>
  <c r="S131" s="1"/>
  <c r="R133"/>
  <c r="S133" s="1"/>
  <c r="R135"/>
  <c r="S135" s="1"/>
  <c r="R137"/>
  <c r="S137" s="1"/>
  <c r="R139"/>
  <c r="S139" s="1"/>
  <c r="R141"/>
  <c r="S141" s="1"/>
  <c r="R143"/>
  <c r="S143" s="1"/>
  <c r="R145"/>
  <c r="S145" s="1"/>
  <c r="R147"/>
  <c r="S147" s="1"/>
  <c r="R149"/>
  <c r="S149" s="1"/>
  <c r="R151"/>
  <c r="S151" s="1"/>
  <c r="R153"/>
  <c r="S153" s="1"/>
  <c r="R155"/>
  <c r="S155" s="1"/>
  <c r="R157"/>
  <c r="S157" s="1"/>
  <c r="R159"/>
  <c r="S159" s="1"/>
  <c r="R161"/>
  <c r="S161" s="1"/>
  <c r="R163"/>
  <c r="S163" s="1"/>
  <c r="R165"/>
  <c r="S165" s="1"/>
  <c r="R167"/>
  <c r="S167" s="1"/>
  <c r="R169"/>
  <c r="S169" s="1"/>
  <c r="R171"/>
  <c r="S171" s="1"/>
  <c r="R173"/>
  <c r="S173" s="1"/>
  <c r="R175"/>
  <c r="S175" s="1"/>
  <c r="R177"/>
  <c r="S177" s="1"/>
  <c r="R179"/>
  <c r="S179" s="1"/>
  <c r="R181"/>
  <c r="S181" s="1"/>
  <c r="R183"/>
  <c r="S183" s="1"/>
  <c r="R185"/>
  <c r="S185" s="1"/>
  <c r="R187"/>
  <c r="S187" s="1"/>
  <c r="R189"/>
  <c r="S189" s="1"/>
  <c r="R191"/>
  <c r="S191" s="1"/>
  <c r="R193"/>
  <c r="S193" s="1"/>
  <c r="R195"/>
  <c r="S195" s="1"/>
  <c r="R197"/>
  <c r="S197" s="1"/>
  <c r="R199"/>
  <c r="S199" s="1"/>
  <c r="R201"/>
  <c r="S201" s="1"/>
  <c r="R203"/>
  <c r="S203" s="1"/>
  <c r="R205"/>
  <c r="S205" s="1"/>
  <c r="R207"/>
  <c r="S207" s="1"/>
  <c r="R209"/>
  <c r="S209" s="1"/>
  <c r="R211"/>
  <c r="S211" s="1"/>
  <c r="R213"/>
  <c r="S213" s="1"/>
  <c r="R215"/>
  <c r="S215" s="1"/>
  <c r="R217"/>
  <c r="S217" s="1"/>
  <c r="R219"/>
  <c r="S219" s="1"/>
  <c r="R221"/>
  <c r="S221" s="1"/>
  <c r="P8"/>
  <c r="P10"/>
  <c r="P12"/>
  <c r="P14"/>
  <c r="P16"/>
  <c r="P18"/>
  <c r="P20"/>
  <c r="P22"/>
  <c r="P24"/>
  <c r="P26"/>
  <c r="P28"/>
  <c r="P30"/>
  <c r="P32"/>
  <c r="P34"/>
  <c r="P36"/>
  <c r="P38"/>
  <c r="P40"/>
  <c r="P42"/>
  <c r="P44"/>
  <c r="P46"/>
  <c r="P48"/>
  <c r="P50"/>
  <c r="P52"/>
  <c r="P54"/>
  <c r="P56"/>
  <c r="P58"/>
  <c r="P60"/>
  <c r="P62"/>
  <c r="P64"/>
  <c r="P66"/>
  <c r="P68"/>
  <c r="P70"/>
  <c r="P72"/>
  <c r="P74"/>
  <c r="P76"/>
  <c r="P78"/>
  <c r="P80"/>
  <c r="P82"/>
  <c r="P84"/>
  <c r="P86"/>
  <c r="P88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8"/>
  <c r="P130"/>
  <c r="P132"/>
  <c r="P134"/>
  <c r="P136"/>
  <c r="P138"/>
  <c r="P140"/>
  <c r="P142"/>
  <c r="P144"/>
  <c r="P146"/>
  <c r="P148"/>
  <c r="P150"/>
  <c r="P152"/>
  <c r="P154"/>
  <c r="P156"/>
  <c r="P158"/>
  <c r="P160"/>
  <c r="P162"/>
  <c r="P164"/>
  <c r="P166"/>
  <c r="P168"/>
  <c r="P170"/>
  <c r="P172"/>
  <c r="P174"/>
  <c r="P176"/>
  <c r="P178"/>
  <c r="P180"/>
  <c r="P182"/>
  <c r="P184"/>
  <c r="P186"/>
  <c r="P188"/>
  <c r="P190"/>
  <c r="P192"/>
  <c r="P194"/>
  <c r="P196"/>
  <c r="P198"/>
  <c r="P200"/>
  <c r="P202"/>
  <c r="P204"/>
  <c r="P206"/>
  <c r="P208"/>
  <c r="P210"/>
  <c r="P212"/>
  <c r="P214"/>
  <c r="P216"/>
  <c r="P218"/>
  <c r="P220"/>
  <c r="AB6" i="2"/>
  <c r="AE6"/>
  <c r="Y6" i="3"/>
  <c r="Z6" s="1"/>
  <c r="AA6" s="1"/>
  <c r="AE6" i="6"/>
  <c r="AF6" s="1"/>
  <c r="AE12"/>
  <c r="AE156"/>
  <c r="AC66"/>
  <c r="AE66" s="1"/>
  <c r="AC323" i="41"/>
  <c r="Y333" i="32"/>
  <c r="Z333" s="1"/>
  <c r="AA333" s="1"/>
  <c r="AD357" i="24"/>
  <c r="X357"/>
  <c r="AB350" i="25"/>
  <c r="X335" i="23"/>
  <c r="Y335" s="1"/>
  <c r="Z335" s="1"/>
  <c r="AA335" s="1"/>
  <c r="AD335"/>
  <c r="AC322" i="9"/>
  <c r="Y322" s="1"/>
  <c r="AA324" i="8"/>
  <c r="AB324" s="1"/>
  <c r="AC325" s="1"/>
  <c r="AE6" i="7"/>
  <c r="AF6" s="1"/>
  <c r="AL93"/>
  <c r="AE30"/>
  <c r="AL95"/>
  <c r="AE54"/>
  <c r="AL97"/>
  <c r="AL99"/>
  <c r="AE18"/>
  <c r="AL94"/>
  <c r="AE42"/>
  <c r="AL96"/>
  <c r="AE66"/>
  <c r="AL98"/>
  <c r="AB8"/>
  <c r="AB8" i="6"/>
  <c r="U221" i="5"/>
  <c r="V221" s="1"/>
  <c r="W221" s="1"/>
  <c r="U219"/>
  <c r="V219" s="1"/>
  <c r="W219" s="1"/>
  <c r="U217"/>
  <c r="V217" s="1"/>
  <c r="W217" s="1"/>
  <c r="U215"/>
  <c r="V215" s="1"/>
  <c r="W215" s="1"/>
  <c r="U213"/>
  <c r="V213" s="1"/>
  <c r="W213" s="1"/>
  <c r="U211"/>
  <c r="V211" s="1"/>
  <c r="W211" s="1"/>
  <c r="U209"/>
  <c r="V209" s="1"/>
  <c r="W209" s="1"/>
  <c r="U207"/>
  <c r="V207" s="1"/>
  <c r="W207" s="1"/>
  <c r="U205"/>
  <c r="V205" s="1"/>
  <c r="W205" s="1"/>
  <c r="U203"/>
  <c r="V203" s="1"/>
  <c r="W203" s="1"/>
  <c r="U201"/>
  <c r="V201" s="1"/>
  <c r="W201" s="1"/>
  <c r="U199"/>
  <c r="V199" s="1"/>
  <c r="W199" s="1"/>
  <c r="U197"/>
  <c r="V197" s="1"/>
  <c r="W197" s="1"/>
  <c r="U195"/>
  <c r="V195" s="1"/>
  <c r="W195" s="1"/>
  <c r="U193"/>
  <c r="V193" s="1"/>
  <c r="W193" s="1"/>
  <c r="U191"/>
  <c r="V191" s="1"/>
  <c r="W191" s="1"/>
  <c r="U189"/>
  <c r="V189" s="1"/>
  <c r="W189" s="1"/>
  <c r="U187"/>
  <c r="V187" s="1"/>
  <c r="W187" s="1"/>
  <c r="U185"/>
  <c r="V185" s="1"/>
  <c r="W185" s="1"/>
  <c r="U183"/>
  <c r="V183" s="1"/>
  <c r="W183" s="1"/>
  <c r="U181"/>
  <c r="V181" s="1"/>
  <c r="W181" s="1"/>
  <c r="U179"/>
  <c r="V179" s="1"/>
  <c r="W179" s="1"/>
  <c r="U177"/>
  <c r="V177" s="1"/>
  <c r="W177" s="1"/>
  <c r="U175"/>
  <c r="V175" s="1"/>
  <c r="W175" s="1"/>
  <c r="U173"/>
  <c r="V173" s="1"/>
  <c r="W173" s="1"/>
  <c r="U171"/>
  <c r="V171" s="1"/>
  <c r="W171" s="1"/>
  <c r="U169"/>
  <c r="V169" s="1"/>
  <c r="W169" s="1"/>
  <c r="U167"/>
  <c r="V167" s="1"/>
  <c r="W167" s="1"/>
  <c r="U165"/>
  <c r="V165" s="1"/>
  <c r="W165" s="1"/>
  <c r="U163"/>
  <c r="V163" s="1"/>
  <c r="W163" s="1"/>
  <c r="U161"/>
  <c r="V161" s="1"/>
  <c r="W161" s="1"/>
  <c r="U159"/>
  <c r="V159" s="1"/>
  <c r="W159" s="1"/>
  <c r="U157"/>
  <c r="V157" s="1"/>
  <c r="W157" s="1"/>
  <c r="U155"/>
  <c r="V155" s="1"/>
  <c r="W155" s="1"/>
  <c r="U153"/>
  <c r="V153" s="1"/>
  <c r="W153" s="1"/>
  <c r="U151"/>
  <c r="V151" s="1"/>
  <c r="W151" s="1"/>
  <c r="U149"/>
  <c r="V149" s="1"/>
  <c r="W149" s="1"/>
  <c r="U147"/>
  <c r="V147" s="1"/>
  <c r="W147" s="1"/>
  <c r="U145"/>
  <c r="V145" s="1"/>
  <c r="W145" s="1"/>
  <c r="U143"/>
  <c r="V143" s="1"/>
  <c r="W143" s="1"/>
  <c r="U141"/>
  <c r="V141" s="1"/>
  <c r="W141" s="1"/>
  <c r="U139"/>
  <c r="V139" s="1"/>
  <c r="W139" s="1"/>
  <c r="U137"/>
  <c r="V137" s="1"/>
  <c r="W137" s="1"/>
  <c r="U135"/>
  <c r="V135" s="1"/>
  <c r="W135" s="1"/>
  <c r="U133"/>
  <c r="V133" s="1"/>
  <c r="W133" s="1"/>
  <c r="U131"/>
  <c r="V131" s="1"/>
  <c r="W131" s="1"/>
  <c r="U129"/>
  <c r="V129" s="1"/>
  <c r="W129" s="1"/>
  <c r="U127"/>
  <c r="V127" s="1"/>
  <c r="W127" s="1"/>
  <c r="U125"/>
  <c r="V125" s="1"/>
  <c r="W125" s="1"/>
  <c r="U123"/>
  <c r="V123" s="1"/>
  <c r="W123" s="1"/>
  <c r="U121"/>
  <c r="V121" s="1"/>
  <c r="W121" s="1"/>
  <c r="U119"/>
  <c r="V119" s="1"/>
  <c r="W119" s="1"/>
  <c r="U117"/>
  <c r="V117" s="1"/>
  <c r="W117" s="1"/>
  <c r="U115"/>
  <c r="V115" s="1"/>
  <c r="W115" s="1"/>
  <c r="U113"/>
  <c r="V113" s="1"/>
  <c r="W113" s="1"/>
  <c r="U111"/>
  <c r="V111" s="1"/>
  <c r="W111" s="1"/>
  <c r="U109"/>
  <c r="V109" s="1"/>
  <c r="W109" s="1"/>
  <c r="U107"/>
  <c r="V107" s="1"/>
  <c r="W107" s="1"/>
  <c r="U105"/>
  <c r="V105" s="1"/>
  <c r="W105" s="1"/>
  <c r="U103"/>
  <c r="V103" s="1"/>
  <c r="W103" s="1"/>
  <c r="U101"/>
  <c r="V101" s="1"/>
  <c r="W101" s="1"/>
  <c r="U99"/>
  <c r="V99" s="1"/>
  <c r="W99" s="1"/>
  <c r="U97"/>
  <c r="V97" s="1"/>
  <c r="W97" s="1"/>
  <c r="U95"/>
  <c r="V95" s="1"/>
  <c r="W95" s="1"/>
  <c r="U93"/>
  <c r="V93" s="1"/>
  <c r="W93" s="1"/>
  <c r="U91"/>
  <c r="V91" s="1"/>
  <c r="W91" s="1"/>
  <c r="U89"/>
  <c r="V89" s="1"/>
  <c r="W89" s="1"/>
  <c r="U87"/>
  <c r="V87" s="1"/>
  <c r="W87" s="1"/>
  <c r="U85"/>
  <c r="V85" s="1"/>
  <c r="W85" s="1"/>
  <c r="U83"/>
  <c r="V83" s="1"/>
  <c r="W83" s="1"/>
  <c r="U81"/>
  <c r="V81" s="1"/>
  <c r="W81" s="1"/>
  <c r="U79"/>
  <c r="V79" s="1"/>
  <c r="W79" s="1"/>
  <c r="U77"/>
  <c r="V77" s="1"/>
  <c r="W77" s="1"/>
  <c r="U75"/>
  <c r="V75" s="1"/>
  <c r="W75" s="1"/>
  <c r="U73"/>
  <c r="V73" s="1"/>
  <c r="W73" s="1"/>
  <c r="U71"/>
  <c r="V71" s="1"/>
  <c r="W71" s="1"/>
  <c r="U69"/>
  <c r="V69" s="1"/>
  <c r="W69" s="1"/>
  <c r="U67"/>
  <c r="V67" s="1"/>
  <c r="W67" s="1"/>
  <c r="U65"/>
  <c r="V65" s="1"/>
  <c r="W65" s="1"/>
  <c r="U63"/>
  <c r="V63" s="1"/>
  <c r="W63" s="1"/>
  <c r="U61"/>
  <c r="V61" s="1"/>
  <c r="W61" s="1"/>
  <c r="U59"/>
  <c r="V59" s="1"/>
  <c r="W59" s="1"/>
  <c r="U57"/>
  <c r="V57" s="1"/>
  <c r="W57" s="1"/>
  <c r="U55"/>
  <c r="V55" s="1"/>
  <c r="W55" s="1"/>
  <c r="U53"/>
  <c r="V53" s="1"/>
  <c r="W53" s="1"/>
  <c r="U51"/>
  <c r="V51" s="1"/>
  <c r="W51" s="1"/>
  <c r="U49"/>
  <c r="V49" s="1"/>
  <c r="W49" s="1"/>
  <c r="U47"/>
  <c r="V47" s="1"/>
  <c r="W47" s="1"/>
  <c r="U45"/>
  <c r="V45" s="1"/>
  <c r="W45" s="1"/>
  <c r="U43"/>
  <c r="V43" s="1"/>
  <c r="W43" s="1"/>
  <c r="U41"/>
  <c r="V41" s="1"/>
  <c r="W41" s="1"/>
  <c r="U39"/>
  <c r="V39" s="1"/>
  <c r="W39" s="1"/>
  <c r="U37"/>
  <c r="V37" s="1"/>
  <c r="W37" s="1"/>
  <c r="U35"/>
  <c r="V35" s="1"/>
  <c r="W35" s="1"/>
  <c r="U33"/>
  <c r="V33" s="1"/>
  <c r="W33" s="1"/>
  <c r="U31"/>
  <c r="V31" s="1"/>
  <c r="W31" s="1"/>
  <c r="U29"/>
  <c r="V29" s="1"/>
  <c r="W29" s="1"/>
  <c r="U27"/>
  <c r="V27" s="1"/>
  <c r="W27" s="1"/>
  <c r="U25"/>
  <c r="V25" s="1"/>
  <c r="W25" s="1"/>
  <c r="U23"/>
  <c r="V23" s="1"/>
  <c r="W23" s="1"/>
  <c r="U21"/>
  <c r="V21" s="1"/>
  <c r="W21" s="1"/>
  <c r="U19"/>
  <c r="V19" s="1"/>
  <c r="W19" s="1"/>
  <c r="U17"/>
  <c r="V17" s="1"/>
  <c r="W17" s="1"/>
  <c r="U220"/>
  <c r="V220" s="1"/>
  <c r="W220" s="1"/>
  <c r="U218"/>
  <c r="V218" s="1"/>
  <c r="W218" s="1"/>
  <c r="U216"/>
  <c r="V216" s="1"/>
  <c r="W216" s="1"/>
  <c r="U214"/>
  <c r="V214" s="1"/>
  <c r="W214" s="1"/>
  <c r="U212"/>
  <c r="V212" s="1"/>
  <c r="W212" s="1"/>
  <c r="U210"/>
  <c r="V210" s="1"/>
  <c r="W210" s="1"/>
  <c r="U208"/>
  <c r="V208" s="1"/>
  <c r="W208" s="1"/>
  <c r="U206"/>
  <c r="V206" s="1"/>
  <c r="W206" s="1"/>
  <c r="U204"/>
  <c r="V204" s="1"/>
  <c r="W204" s="1"/>
  <c r="U202"/>
  <c r="V202" s="1"/>
  <c r="W202" s="1"/>
  <c r="U200"/>
  <c r="V200" s="1"/>
  <c r="W200" s="1"/>
  <c r="U198"/>
  <c r="V198" s="1"/>
  <c r="W198" s="1"/>
  <c r="U196"/>
  <c r="V196" s="1"/>
  <c r="W196" s="1"/>
  <c r="U194"/>
  <c r="V194" s="1"/>
  <c r="W194" s="1"/>
  <c r="U192"/>
  <c r="V192" s="1"/>
  <c r="W192" s="1"/>
  <c r="U190"/>
  <c r="V190" s="1"/>
  <c r="W190" s="1"/>
  <c r="U188"/>
  <c r="V188" s="1"/>
  <c r="W188" s="1"/>
  <c r="U186"/>
  <c r="V186" s="1"/>
  <c r="W186" s="1"/>
  <c r="U184"/>
  <c r="V184" s="1"/>
  <c r="W184" s="1"/>
  <c r="U182"/>
  <c r="V182" s="1"/>
  <c r="W182" s="1"/>
  <c r="U180"/>
  <c r="V180" s="1"/>
  <c r="W180" s="1"/>
  <c r="U178"/>
  <c r="V178" s="1"/>
  <c r="W178" s="1"/>
  <c r="U176"/>
  <c r="V176" s="1"/>
  <c r="W176" s="1"/>
  <c r="U174"/>
  <c r="V174" s="1"/>
  <c r="W174" s="1"/>
  <c r="U172"/>
  <c r="V172" s="1"/>
  <c r="W172" s="1"/>
  <c r="U170"/>
  <c r="V170" s="1"/>
  <c r="W170" s="1"/>
  <c r="U168"/>
  <c r="V168" s="1"/>
  <c r="W168" s="1"/>
  <c r="U166"/>
  <c r="V166" s="1"/>
  <c r="W166" s="1"/>
  <c r="U164"/>
  <c r="V164" s="1"/>
  <c r="W164" s="1"/>
  <c r="U162"/>
  <c r="V162" s="1"/>
  <c r="W162" s="1"/>
  <c r="U160"/>
  <c r="V160" s="1"/>
  <c r="W160" s="1"/>
  <c r="U158"/>
  <c r="V158" s="1"/>
  <c r="W158" s="1"/>
  <c r="U156"/>
  <c r="V156" s="1"/>
  <c r="W156" s="1"/>
  <c r="U154"/>
  <c r="V154" s="1"/>
  <c r="W154" s="1"/>
  <c r="U152"/>
  <c r="V152" s="1"/>
  <c r="W152" s="1"/>
  <c r="U150"/>
  <c r="V150" s="1"/>
  <c r="W150" s="1"/>
  <c r="U148"/>
  <c r="V148" s="1"/>
  <c r="W148" s="1"/>
  <c r="U146"/>
  <c r="V146" s="1"/>
  <c r="W146" s="1"/>
  <c r="U144"/>
  <c r="V144" s="1"/>
  <c r="W144" s="1"/>
  <c r="U142"/>
  <c r="V142" s="1"/>
  <c r="W142" s="1"/>
  <c r="U140"/>
  <c r="V140" s="1"/>
  <c r="W140" s="1"/>
  <c r="U138"/>
  <c r="V138" s="1"/>
  <c r="W138" s="1"/>
  <c r="U136"/>
  <c r="V136" s="1"/>
  <c r="W136" s="1"/>
  <c r="U134"/>
  <c r="V134" s="1"/>
  <c r="W134" s="1"/>
  <c r="U132"/>
  <c r="V132" s="1"/>
  <c r="W132" s="1"/>
  <c r="U130"/>
  <c r="V130" s="1"/>
  <c r="W130" s="1"/>
  <c r="U128"/>
  <c r="V128" s="1"/>
  <c r="W128" s="1"/>
  <c r="U126"/>
  <c r="V126" s="1"/>
  <c r="W126" s="1"/>
  <c r="U124"/>
  <c r="V124" s="1"/>
  <c r="W124" s="1"/>
  <c r="U122"/>
  <c r="V122" s="1"/>
  <c r="W122" s="1"/>
  <c r="U120"/>
  <c r="V120" s="1"/>
  <c r="W120" s="1"/>
  <c r="U118"/>
  <c r="V118" s="1"/>
  <c r="W118" s="1"/>
  <c r="U116"/>
  <c r="V116" s="1"/>
  <c r="W116" s="1"/>
  <c r="U114"/>
  <c r="V114" s="1"/>
  <c r="W114" s="1"/>
  <c r="U112"/>
  <c r="V112" s="1"/>
  <c r="W112" s="1"/>
  <c r="U110"/>
  <c r="V110" s="1"/>
  <c r="W110" s="1"/>
  <c r="U108"/>
  <c r="V108" s="1"/>
  <c r="W108" s="1"/>
  <c r="U106"/>
  <c r="V106" s="1"/>
  <c r="W106" s="1"/>
  <c r="U104"/>
  <c r="V104" s="1"/>
  <c r="W104" s="1"/>
  <c r="U102"/>
  <c r="V102" s="1"/>
  <c r="W102" s="1"/>
  <c r="U100"/>
  <c r="V100" s="1"/>
  <c r="W100" s="1"/>
  <c r="U98"/>
  <c r="V98" s="1"/>
  <c r="W98" s="1"/>
  <c r="U96"/>
  <c r="V96" s="1"/>
  <c r="W96" s="1"/>
  <c r="U94"/>
  <c r="V94" s="1"/>
  <c r="W94" s="1"/>
  <c r="U92"/>
  <c r="V92" s="1"/>
  <c r="W92" s="1"/>
  <c r="U90"/>
  <c r="V90" s="1"/>
  <c r="W90" s="1"/>
  <c r="U88"/>
  <c r="V88" s="1"/>
  <c r="W88" s="1"/>
  <c r="U86"/>
  <c r="V86" s="1"/>
  <c r="W86" s="1"/>
  <c r="U84"/>
  <c r="V84" s="1"/>
  <c r="W84" s="1"/>
  <c r="U82"/>
  <c r="V82" s="1"/>
  <c r="W82" s="1"/>
  <c r="U80"/>
  <c r="V80" s="1"/>
  <c r="W80" s="1"/>
  <c r="U78"/>
  <c r="V78" s="1"/>
  <c r="W78" s="1"/>
  <c r="U76"/>
  <c r="V76" s="1"/>
  <c r="W76" s="1"/>
  <c r="U74"/>
  <c r="V74" s="1"/>
  <c r="W74" s="1"/>
  <c r="U72"/>
  <c r="V72" s="1"/>
  <c r="W72" s="1"/>
  <c r="U70"/>
  <c r="V70" s="1"/>
  <c r="W70" s="1"/>
  <c r="U68"/>
  <c r="V68" s="1"/>
  <c r="W68" s="1"/>
  <c r="U66"/>
  <c r="V66" s="1"/>
  <c r="W66" s="1"/>
  <c r="U64"/>
  <c r="V64" s="1"/>
  <c r="W64" s="1"/>
  <c r="U62"/>
  <c r="V62" s="1"/>
  <c r="W62" s="1"/>
  <c r="U60"/>
  <c r="V60" s="1"/>
  <c r="W60" s="1"/>
  <c r="U58"/>
  <c r="V58" s="1"/>
  <c r="W58" s="1"/>
  <c r="U56"/>
  <c r="V56" s="1"/>
  <c r="W56" s="1"/>
  <c r="U54"/>
  <c r="V54" s="1"/>
  <c r="W54" s="1"/>
  <c r="U52"/>
  <c r="V52" s="1"/>
  <c r="W52" s="1"/>
  <c r="U50"/>
  <c r="V50" s="1"/>
  <c r="W50" s="1"/>
  <c r="U48"/>
  <c r="V48" s="1"/>
  <c r="W48" s="1"/>
  <c r="U46"/>
  <c r="V46" s="1"/>
  <c r="W46" s="1"/>
  <c r="U44"/>
  <c r="V44" s="1"/>
  <c r="W44" s="1"/>
  <c r="U42"/>
  <c r="V42" s="1"/>
  <c r="W42" s="1"/>
  <c r="U40"/>
  <c r="V40" s="1"/>
  <c r="W40" s="1"/>
  <c r="U38"/>
  <c r="V38" s="1"/>
  <c r="W38" s="1"/>
  <c r="U36"/>
  <c r="V36" s="1"/>
  <c r="W36" s="1"/>
  <c r="R6"/>
  <c r="S6" s="1"/>
  <c r="U34"/>
  <c r="V34" s="1"/>
  <c r="W34" s="1"/>
  <c r="U32"/>
  <c r="V32" s="1"/>
  <c r="W32" s="1"/>
  <c r="U30"/>
  <c r="V30" s="1"/>
  <c r="W30" s="1"/>
  <c r="U28"/>
  <c r="V28" s="1"/>
  <c r="W28" s="1"/>
  <c r="U26"/>
  <c r="V26" s="1"/>
  <c r="W26" s="1"/>
  <c r="U24"/>
  <c r="V24" s="1"/>
  <c r="W24" s="1"/>
  <c r="U22"/>
  <c r="V22" s="1"/>
  <c r="W22" s="1"/>
  <c r="U20"/>
  <c r="V20" s="1"/>
  <c r="W20" s="1"/>
  <c r="U18"/>
  <c r="V18" s="1"/>
  <c r="W18" s="1"/>
  <c r="U16"/>
  <c r="V16" s="1"/>
  <c r="W16" s="1"/>
  <c r="U15"/>
  <c r="V15" s="1"/>
  <c r="W15" s="1"/>
  <c r="U14"/>
  <c r="V14" s="1"/>
  <c r="W14" s="1"/>
  <c r="U13"/>
  <c r="V13" s="1"/>
  <c r="W13" s="1"/>
  <c r="U12"/>
  <c r="V12" s="1"/>
  <c r="W12" s="1"/>
  <c r="U11"/>
  <c r="V11" s="1"/>
  <c r="W11" s="1"/>
  <c r="U10"/>
  <c r="V10" s="1"/>
  <c r="W10" s="1"/>
  <c r="U9"/>
  <c r="V9" s="1"/>
  <c r="W9" s="1"/>
  <c r="U8"/>
  <c r="V8" s="1"/>
  <c r="W8" s="1"/>
  <c r="U7"/>
  <c r="V7" s="1"/>
  <c r="W7" s="1"/>
  <c r="U6"/>
  <c r="V6" s="1"/>
  <c r="W6" s="1"/>
  <c r="X6" l="1"/>
  <c r="AD6" i="2"/>
  <c r="AF6" s="1"/>
  <c r="Y6"/>
  <c r="X6"/>
  <c r="Z6"/>
  <c r="AA6" s="1"/>
  <c r="AB7" s="1"/>
  <c r="AB7" i="3"/>
  <c r="AB336" i="23"/>
  <c r="AD336" s="1"/>
  <c r="AE323" i="41"/>
  <c r="Y323"/>
  <c r="AB334" i="32"/>
  <c r="AB353" i="30"/>
  <c r="Y357" i="24"/>
  <c r="Z357" s="1"/>
  <c r="AA357" s="1"/>
  <c r="AD350" i="25"/>
  <c r="X350"/>
  <c r="Y350" s="1"/>
  <c r="Z350" s="1"/>
  <c r="AA350" s="1"/>
  <c r="AE322" i="9"/>
  <c r="Z322"/>
  <c r="AA322" s="1"/>
  <c r="AB322" s="1"/>
  <c r="AE325" i="8"/>
  <c r="Y325"/>
  <c r="Z325" s="1"/>
  <c r="AA325" s="1"/>
  <c r="AB325" s="1"/>
  <c r="X8" i="7"/>
  <c r="Y8" s="1"/>
  <c r="Z8" s="1"/>
  <c r="AA8" s="1"/>
  <c r="AD8"/>
  <c r="AD8" i="6"/>
  <c r="X8"/>
  <c r="Y8" s="1"/>
  <c r="Z8" s="1"/>
  <c r="AA8" s="1"/>
  <c r="AD7" i="2" l="1"/>
  <c r="X7"/>
  <c r="Y7" s="1"/>
  <c r="Z7" s="1"/>
  <c r="AA7" s="1"/>
  <c r="AD7" i="3"/>
  <c r="X7"/>
  <c r="Y7" s="1"/>
  <c r="Z7" s="1"/>
  <c r="AA7" s="1"/>
  <c r="X336" i="23"/>
  <c r="Z323" i="41"/>
  <c r="AA323" s="1"/>
  <c r="AB323" s="1"/>
  <c r="AD334" i="32"/>
  <c r="X334"/>
  <c r="Y334" s="1"/>
  <c r="Z334" s="1"/>
  <c r="AA334" s="1"/>
  <c r="X353" i="30"/>
  <c r="Y353" s="1"/>
  <c r="Z353" s="1"/>
  <c r="AA353" s="1"/>
  <c r="AD353"/>
  <c r="AB358" i="24"/>
  <c r="AB351" i="25"/>
  <c r="Y336" i="23"/>
  <c r="Z336" s="1"/>
  <c r="AA336" s="1"/>
  <c r="AB337" s="1"/>
  <c r="AC323" i="9"/>
  <c r="AC326" i="8"/>
  <c r="AB9" i="7"/>
  <c r="AB9" i="6"/>
  <c r="AB8" i="2" l="1"/>
  <c r="AB8" i="3"/>
  <c r="AC324" i="41"/>
  <c r="AB335" i="32"/>
  <c r="AB354" i="30"/>
  <c r="AD358" i="24"/>
  <c r="X358"/>
  <c r="Y358" s="1"/>
  <c r="Z358" s="1"/>
  <c r="AA358" s="1"/>
  <c r="AD351" i="25"/>
  <c r="X351"/>
  <c r="AD337" i="23"/>
  <c r="X337"/>
  <c r="Y337" s="1"/>
  <c r="Z337" s="1"/>
  <c r="AA337" s="1"/>
  <c r="AE323" i="9"/>
  <c r="Y323"/>
  <c r="Z323" s="1"/>
  <c r="AE326" i="8"/>
  <c r="Y326"/>
  <c r="Z326" s="1"/>
  <c r="AA326" s="1"/>
  <c r="AB326" s="1"/>
  <c r="AC327" s="1"/>
  <c r="X9" i="7"/>
  <c r="Y9" s="1"/>
  <c r="Z9" s="1"/>
  <c r="AA9" s="1"/>
  <c r="AD9"/>
  <c r="AD9" i="6"/>
  <c r="X9"/>
  <c r="Y9" s="1"/>
  <c r="X8" i="2" l="1"/>
  <c r="AD8"/>
  <c r="X8" i="3"/>
  <c r="AD8"/>
  <c r="Y8"/>
  <c r="Z8" s="1"/>
  <c r="AA8" s="1"/>
  <c r="AE324" i="41"/>
  <c r="Y324"/>
  <c r="Z324" s="1"/>
  <c r="AA324" s="1"/>
  <c r="AB324" s="1"/>
  <c r="AD335" i="32"/>
  <c r="X335"/>
  <c r="Y335" s="1"/>
  <c r="Z335" s="1"/>
  <c r="AA335" s="1"/>
  <c r="X354" i="30"/>
  <c r="Y354" s="1"/>
  <c r="Z354" s="1"/>
  <c r="AA354" s="1"/>
  <c r="AD354"/>
  <c r="AB359" i="24"/>
  <c r="Y351" i="25"/>
  <c r="Z351" s="1"/>
  <c r="AA351" s="1"/>
  <c r="AB338" i="23"/>
  <c r="AD338" s="1"/>
  <c r="AA323" i="9"/>
  <c r="AB323" s="1"/>
  <c r="AE327" i="8"/>
  <c r="Y327"/>
  <c r="Z327" s="1"/>
  <c r="AA327" s="1"/>
  <c r="AB327" s="1"/>
  <c r="Z9" i="6"/>
  <c r="AA9" s="1"/>
  <c r="AB9" i="2" l="1"/>
  <c r="Y8"/>
  <c r="Z8" s="1"/>
  <c r="AA8" s="1"/>
  <c r="AB9" i="3"/>
  <c r="AC325" i="41"/>
  <c r="AB336" i="32"/>
  <c r="AB355" i="30"/>
  <c r="AD359" i="24"/>
  <c r="X359"/>
  <c r="Y359" s="1"/>
  <c r="Z359" s="1"/>
  <c r="AA359" s="1"/>
  <c r="AB352" i="25"/>
  <c r="X338" i="23"/>
  <c r="Y338" s="1"/>
  <c r="Z338" s="1"/>
  <c r="AA338" s="1"/>
  <c r="AC324" i="9"/>
  <c r="AC328" i="8"/>
  <c r="AB10" i="7"/>
  <c r="AB10" i="6"/>
  <c r="X9" i="2" l="1"/>
  <c r="Y9" s="1"/>
  <c r="Z9" s="1"/>
  <c r="AA9" s="1"/>
  <c r="AD9"/>
  <c r="AB10"/>
  <c r="X9" i="3"/>
  <c r="Y9" s="1"/>
  <c r="Z9" s="1"/>
  <c r="AA9" s="1"/>
  <c r="AD9"/>
  <c r="AB10"/>
  <c r="AE325" i="41"/>
  <c r="Y325"/>
  <c r="AD336" i="32"/>
  <c r="X336"/>
  <c r="Y336" s="1"/>
  <c r="Z336" s="1"/>
  <c r="AA336" s="1"/>
  <c r="X355" i="30"/>
  <c r="Y355" s="1"/>
  <c r="Z355" s="1"/>
  <c r="AA355" s="1"/>
  <c r="AD355"/>
  <c r="AB360" i="24"/>
  <c r="AD352" i="25"/>
  <c r="X352"/>
  <c r="AB339" i="23"/>
  <c r="X339" s="1"/>
  <c r="Y339" s="1"/>
  <c r="Z339" s="1"/>
  <c r="AA339" s="1"/>
  <c r="AE324" i="9"/>
  <c r="Y324"/>
  <c r="Z324" s="1"/>
  <c r="AA324" s="1"/>
  <c r="AB324" s="1"/>
  <c r="AE328" i="8"/>
  <c r="Y328"/>
  <c r="Z328" s="1"/>
  <c r="AA328" s="1"/>
  <c r="AB328" s="1"/>
  <c r="X10" i="7"/>
  <c r="Y10" s="1"/>
  <c r="Z10" s="1"/>
  <c r="AA10" s="1"/>
  <c r="AD10"/>
  <c r="AD10" i="6"/>
  <c r="X10"/>
  <c r="Y10" s="1"/>
  <c r="Z10" s="1"/>
  <c r="AD10" i="2" l="1"/>
  <c r="X10"/>
  <c r="Y10" s="1"/>
  <c r="X10" i="3"/>
  <c r="AD10"/>
  <c r="Y10"/>
  <c r="Z10" s="1"/>
  <c r="AA10" s="1"/>
  <c r="Z325" i="41"/>
  <c r="AA325" s="1"/>
  <c r="AB325" s="1"/>
  <c r="AB337" i="32"/>
  <c r="AD360" i="24"/>
  <c r="X360"/>
  <c r="Y360" s="1"/>
  <c r="Z360" s="1"/>
  <c r="AA360" s="1"/>
  <c r="Y352" i="25"/>
  <c r="Z352" s="1"/>
  <c r="AA352" s="1"/>
  <c r="AD339" i="23"/>
  <c r="AB340"/>
  <c r="AC325" i="9"/>
  <c r="AC329" i="8"/>
  <c r="AA10" i="6"/>
  <c r="AB11" s="1"/>
  <c r="Z10" i="2" l="1"/>
  <c r="AA10" s="1"/>
  <c r="AB11"/>
  <c r="AB11" i="3"/>
  <c r="AC326" i="41"/>
  <c r="AD337" i="32"/>
  <c r="X337"/>
  <c r="AB356" i="30"/>
  <c r="AB361" i="24"/>
  <c r="AB353" i="25"/>
  <c r="AD340" i="23"/>
  <c r="X340"/>
  <c r="Y340" s="1"/>
  <c r="Z340" s="1"/>
  <c r="AA340" s="1"/>
  <c r="AE325" i="9"/>
  <c r="Y325"/>
  <c r="Z325" s="1"/>
  <c r="AA325" s="1"/>
  <c r="AB325" s="1"/>
  <c r="AE329" i="8"/>
  <c r="Y329"/>
  <c r="Z329" s="1"/>
  <c r="AA329" s="1"/>
  <c r="AB329" s="1"/>
  <c r="AB11" i="7"/>
  <c r="AD11" i="6"/>
  <c r="X11"/>
  <c r="Y11" s="1"/>
  <c r="Z11" s="1"/>
  <c r="AA11" s="1"/>
  <c r="X11" i="2" l="1"/>
  <c r="Y11" s="1"/>
  <c r="Z11" s="1"/>
  <c r="AA11" s="1"/>
  <c r="AD11"/>
  <c r="X11" i="3"/>
  <c r="Y11" s="1"/>
  <c r="Z11" s="1"/>
  <c r="AA11" s="1"/>
  <c r="AD11"/>
  <c r="AB12"/>
  <c r="AE326" i="41"/>
  <c r="Y326"/>
  <c r="Z326" s="1"/>
  <c r="AA326" s="1"/>
  <c r="AB326" s="1"/>
  <c r="Y337" i="32"/>
  <c r="Z337" s="1"/>
  <c r="AA337" s="1"/>
  <c r="AD356" i="30"/>
  <c r="X356"/>
  <c r="Y356" s="1"/>
  <c r="Z356" s="1"/>
  <c r="AA356" s="1"/>
  <c r="AD361" i="24"/>
  <c r="X361"/>
  <c r="AD353" i="25"/>
  <c r="X353"/>
  <c r="AB341" i="23"/>
  <c r="AC326" i="9"/>
  <c r="AC330" i="8"/>
  <c r="X11" i="7"/>
  <c r="Y11" s="1"/>
  <c r="Z11" s="1"/>
  <c r="AA11" s="1"/>
  <c r="AD11"/>
  <c r="AB12" i="6"/>
  <c r="AB12" i="2" l="1"/>
  <c r="X12" i="3"/>
  <c r="AD12"/>
  <c r="Y12"/>
  <c r="Z12" s="1"/>
  <c r="AA12" s="1"/>
  <c r="AC327" i="41"/>
  <c r="AB338" i="32"/>
  <c r="Y361" i="24"/>
  <c r="Z361" s="1"/>
  <c r="AA361" s="1"/>
  <c r="Y353" i="25"/>
  <c r="Z353" s="1"/>
  <c r="AA353" s="1"/>
  <c r="X341" i="23"/>
  <c r="Y341" s="1"/>
  <c r="Z341" s="1"/>
  <c r="AA341" s="1"/>
  <c r="AB342" s="1"/>
  <c r="AD341"/>
  <c r="Y326" i="9"/>
  <c r="Z326" s="1"/>
  <c r="AA326" s="1"/>
  <c r="AB326" s="1"/>
  <c r="AE326"/>
  <c r="AE330" i="8"/>
  <c r="Y330"/>
  <c r="Z330" s="1"/>
  <c r="AA330" s="1"/>
  <c r="AB330" s="1"/>
  <c r="AD12" i="6"/>
  <c r="AF12" s="1"/>
  <c r="X12"/>
  <c r="Y12" s="1"/>
  <c r="X12" i="2" l="1"/>
  <c r="Y12" s="1"/>
  <c r="AD12"/>
  <c r="AB13" i="3"/>
  <c r="AE327" i="41"/>
  <c r="Y327"/>
  <c r="AD338" i="32"/>
  <c r="X338"/>
  <c r="Y338" s="1"/>
  <c r="Z338" s="1"/>
  <c r="AA338" s="1"/>
  <c r="AB357" i="30"/>
  <c r="AB362" i="24"/>
  <c r="AB354" i="25"/>
  <c r="X342" i="23"/>
  <c r="AD342"/>
  <c r="AC327" i="9"/>
  <c r="AC331" i="8"/>
  <c r="AB12" i="7"/>
  <c r="Z12" i="6"/>
  <c r="AA12" s="1"/>
  <c r="Z12" i="2" l="1"/>
  <c r="AA12" s="1"/>
  <c r="AB13"/>
  <c r="AD13" i="3"/>
  <c r="X13"/>
  <c r="Y13" s="1"/>
  <c r="Z13" s="1"/>
  <c r="AA13" s="1"/>
  <c r="Z327" i="41"/>
  <c r="AA327" s="1"/>
  <c r="AB327" s="1"/>
  <c r="AB339" i="32"/>
  <c r="X357" i="30"/>
  <c r="Y357" s="1"/>
  <c r="Z357" s="1"/>
  <c r="AA357" s="1"/>
  <c r="AD357"/>
  <c r="AD362" i="24"/>
  <c r="X362"/>
  <c r="Y362" s="1"/>
  <c r="Z362" s="1"/>
  <c r="AA362" s="1"/>
  <c r="AD354" i="25"/>
  <c r="X354"/>
  <c r="Y342" i="23"/>
  <c r="Z342" s="1"/>
  <c r="AA342" s="1"/>
  <c r="AE327" i="9"/>
  <c r="Y327"/>
  <c r="Z327" s="1"/>
  <c r="AA327" s="1"/>
  <c r="AB327" s="1"/>
  <c r="AC328" s="1"/>
  <c r="AE331" i="8"/>
  <c r="Y331"/>
  <c r="Z331" s="1"/>
  <c r="AA331" s="1"/>
  <c r="AB331" s="1"/>
  <c r="X12" i="7"/>
  <c r="Y12" s="1"/>
  <c r="Z12" s="1"/>
  <c r="AA12" s="1"/>
  <c r="AD12"/>
  <c r="AF12" s="1"/>
  <c r="AB13" i="6"/>
  <c r="X13" i="2" l="1"/>
  <c r="Y13" s="1"/>
  <c r="Z13" s="1"/>
  <c r="AA13" s="1"/>
  <c r="AD13"/>
  <c r="AB14" i="3"/>
  <c r="AC328" i="41"/>
  <c r="AD339" i="32"/>
  <c r="X339"/>
  <c r="AB363" i="24"/>
  <c r="Y354" i="25"/>
  <c r="Z354" s="1"/>
  <c r="AA354" s="1"/>
  <c r="AB343" i="23"/>
  <c r="AE328" i="9"/>
  <c r="Y328"/>
  <c r="Z328" s="1"/>
  <c r="AA328" s="1"/>
  <c r="AB328" s="1"/>
  <c r="AC329" s="1"/>
  <c r="AC332" i="8"/>
  <c r="AD13" i="6"/>
  <c r="X13"/>
  <c r="Y13" s="1"/>
  <c r="Z13" s="1"/>
  <c r="AA13" s="1"/>
  <c r="AB14" i="2" l="1"/>
  <c r="AD14" i="3"/>
  <c r="X14"/>
  <c r="AE328" i="41"/>
  <c r="Y328"/>
  <c r="Z328" s="1"/>
  <c r="AA328" s="1"/>
  <c r="AB328" s="1"/>
  <c r="Y339" i="32"/>
  <c r="Z339" s="1"/>
  <c r="AA339" s="1"/>
  <c r="AB358" i="30"/>
  <c r="AD363" i="24"/>
  <c r="X363"/>
  <c r="AB355" i="25"/>
  <c r="AD343" i="23"/>
  <c r="X343"/>
  <c r="Y343" s="1"/>
  <c r="Z343" s="1"/>
  <c r="AA343" s="1"/>
  <c r="AE329" i="9"/>
  <c r="Y329"/>
  <c r="Z329" s="1"/>
  <c r="AA329" s="1"/>
  <c r="AB329" s="1"/>
  <c r="AE332" i="8"/>
  <c r="Y332"/>
  <c r="Z332" s="1"/>
  <c r="AB13" i="7"/>
  <c r="AB14" i="6"/>
  <c r="AD14" i="2" l="1"/>
  <c r="X14"/>
  <c r="Y14" s="1"/>
  <c r="Y14" i="3"/>
  <c r="Z14" s="1"/>
  <c r="AA14" s="1"/>
  <c r="AC329" i="41"/>
  <c r="AB340" i="32"/>
  <c r="AD358" i="30"/>
  <c r="X358"/>
  <c r="Y358" s="1"/>
  <c r="Z358" s="1"/>
  <c r="AA358" s="1"/>
  <c r="Y363" i="24"/>
  <c r="Z363" s="1"/>
  <c r="AA363" s="1"/>
  <c r="AD355" i="25"/>
  <c r="X355"/>
  <c r="AB344" i="23"/>
  <c r="AC330" i="9"/>
  <c r="AA332" i="8"/>
  <c r="AB332" s="1"/>
  <c r="X13" i="7"/>
  <c r="Y13" s="1"/>
  <c r="Z13" s="1"/>
  <c r="AA13" s="1"/>
  <c r="AD13"/>
  <c r="AD14" i="6"/>
  <c r="X14"/>
  <c r="Y14" s="1"/>
  <c r="Z14" s="1"/>
  <c r="AA14" s="1"/>
  <c r="Z14" i="2" l="1"/>
  <c r="AA14" s="1"/>
  <c r="AB15" i="3"/>
  <c r="AE329" i="41"/>
  <c r="Y329"/>
  <c r="AD340" i="32"/>
  <c r="X340"/>
  <c r="AB359" i="30"/>
  <c r="AB364" i="24"/>
  <c r="Y355" i="25"/>
  <c r="Z355" s="1"/>
  <c r="AA355" s="1"/>
  <c r="AD344" i="23"/>
  <c r="X344"/>
  <c r="Y344" s="1"/>
  <c r="AE330" i="9"/>
  <c r="Y330"/>
  <c r="Z330" s="1"/>
  <c r="AA330" s="1"/>
  <c r="AB330" s="1"/>
  <c r="AC333" i="8"/>
  <c r="AB14" i="7"/>
  <c r="AB15" i="6"/>
  <c r="AB15" i="2" l="1"/>
  <c r="X15" i="3"/>
  <c r="Y15" s="1"/>
  <c r="Z15" s="1"/>
  <c r="AA15" s="1"/>
  <c r="AD15"/>
  <c r="AB16"/>
  <c r="Z329" i="41"/>
  <c r="AA329" s="1"/>
  <c r="AB329" s="1"/>
  <c r="Y340" i="32"/>
  <c r="Z340" s="1"/>
  <c r="AA340" s="1"/>
  <c r="AD359" i="30"/>
  <c r="X359"/>
  <c r="Y359" s="1"/>
  <c r="Z359" s="1"/>
  <c r="AA359" s="1"/>
  <c r="AD364" i="24"/>
  <c r="X364"/>
  <c r="Y364" s="1"/>
  <c r="Z364" s="1"/>
  <c r="AA364" s="1"/>
  <c r="AB356" i="25"/>
  <c r="Z344" i="23"/>
  <c r="AA344" s="1"/>
  <c r="AC331" i="9"/>
  <c r="AE333" i="8"/>
  <c r="Y333"/>
  <c r="Z333" s="1"/>
  <c r="AA333" s="1"/>
  <c r="AB333" s="1"/>
  <c r="X14" i="7"/>
  <c r="Y14" s="1"/>
  <c r="Z14" s="1"/>
  <c r="AA14" s="1"/>
  <c r="AD14"/>
  <c r="AD15" i="6"/>
  <c r="X15"/>
  <c r="Y15" s="1"/>
  <c r="Z15" s="1"/>
  <c r="AA15" s="1"/>
  <c r="X15" i="2" l="1"/>
  <c r="Y15" s="1"/>
  <c r="Z15" s="1"/>
  <c r="AA15" s="1"/>
  <c r="AD15"/>
  <c r="X16" i="3"/>
  <c r="AD16"/>
  <c r="Y16"/>
  <c r="Z16" s="1"/>
  <c r="AA16" s="1"/>
  <c r="AC330" i="41"/>
  <c r="AB341" i="32"/>
  <c r="AB360" i="30"/>
  <c r="AB365" i="24"/>
  <c r="AD356" i="25"/>
  <c r="X356"/>
  <c r="AB345" i="23"/>
  <c r="AE331" i="9"/>
  <c r="Y331"/>
  <c r="Z331" s="1"/>
  <c r="AA331" s="1"/>
  <c r="AC334" i="8"/>
  <c r="AB15" i="7"/>
  <c r="AB16" i="6"/>
  <c r="AB16" i="2" l="1"/>
  <c r="AB17" i="3"/>
  <c r="AE330" i="41"/>
  <c r="Y330"/>
  <c r="Z330" s="1"/>
  <c r="AA330" s="1"/>
  <c r="AB330" s="1"/>
  <c r="AD341" i="32"/>
  <c r="X341"/>
  <c r="AD360" i="30"/>
  <c r="X360"/>
  <c r="Y360" s="1"/>
  <c r="Z360" s="1"/>
  <c r="AA360" s="1"/>
  <c r="AD365" i="24"/>
  <c r="X365"/>
  <c r="Y356" i="25"/>
  <c r="Z356" s="1"/>
  <c r="AA356" s="1"/>
  <c r="X345" i="23"/>
  <c r="Y345" s="1"/>
  <c r="Z345" s="1"/>
  <c r="AA345" s="1"/>
  <c r="AB346" s="1"/>
  <c r="AD345"/>
  <c r="AB331" i="9"/>
  <c r="AC332" s="1"/>
  <c r="AE334" i="8"/>
  <c r="Y334"/>
  <c r="Z334" s="1"/>
  <c r="AA334" s="1"/>
  <c r="AB334" s="1"/>
  <c r="X15" i="7"/>
  <c r="Y15" s="1"/>
  <c r="Z15" s="1"/>
  <c r="AA15" s="1"/>
  <c r="AD15"/>
  <c r="AD16" i="6"/>
  <c r="X16"/>
  <c r="Y16" s="1"/>
  <c r="AD16" i="2" l="1"/>
  <c r="X16"/>
  <c r="AD17" i="3"/>
  <c r="X17"/>
  <c r="Y17" s="1"/>
  <c r="Z17" s="1"/>
  <c r="AA17" s="1"/>
  <c r="AC331" i="41"/>
  <c r="Y341" i="32"/>
  <c r="Z341" s="1"/>
  <c r="AA341" s="1"/>
  <c r="Y365" i="24"/>
  <c r="Z365" s="1"/>
  <c r="AA365" s="1"/>
  <c r="AB357" i="25"/>
  <c r="X346" i="23"/>
  <c r="AD346"/>
  <c r="Y332" i="9"/>
  <c r="Z332" s="1"/>
  <c r="AA332" s="1"/>
  <c r="AB332" s="1"/>
  <c r="AE332"/>
  <c r="AC335" i="8"/>
  <c r="AB16" i="7"/>
  <c r="Z16" i="6"/>
  <c r="AA16" s="1"/>
  <c r="AB17" i="2" l="1"/>
  <c r="Y16"/>
  <c r="Z16" s="1"/>
  <c r="AA16" s="1"/>
  <c r="AB18" i="3"/>
  <c r="AE331" i="41"/>
  <c r="Y331"/>
  <c r="AB342" i="32"/>
  <c r="AB361" i="30"/>
  <c r="AB366" i="24"/>
  <c r="AD357" i="25"/>
  <c r="X357"/>
  <c r="Y346" i="23"/>
  <c r="Z346" s="1"/>
  <c r="AA346" s="1"/>
  <c r="AC333" i="9"/>
  <c r="AE333" s="1"/>
  <c r="AE335" i="8"/>
  <c r="Y335"/>
  <c r="Z335" s="1"/>
  <c r="AA335" s="1"/>
  <c r="AB335" s="1"/>
  <c r="X16" i="7"/>
  <c r="Y16" s="1"/>
  <c r="Z16" s="1"/>
  <c r="AA16" s="1"/>
  <c r="AD16"/>
  <c r="AB17" i="6"/>
  <c r="AD17" i="2" l="1"/>
  <c r="X17"/>
  <c r="Y17" s="1"/>
  <c r="Z17" s="1"/>
  <c r="AA17" s="1"/>
  <c r="X18" i="3"/>
  <c r="Y18" s="1"/>
  <c r="AB19" s="1"/>
  <c r="AD18"/>
  <c r="AF18" s="1"/>
  <c r="Z18"/>
  <c r="AA18" s="1"/>
  <c r="Z331" i="41"/>
  <c r="AA331" s="1"/>
  <c r="AB331" s="1"/>
  <c r="AD342" i="32"/>
  <c r="X342"/>
  <c r="Y342" s="1"/>
  <c r="Z342" s="1"/>
  <c r="AA342" s="1"/>
  <c r="X361" i="30"/>
  <c r="Y361" s="1"/>
  <c r="Z361" s="1"/>
  <c r="AA361" s="1"/>
  <c r="AD361"/>
  <c r="AD366" i="24"/>
  <c r="AF366" s="1"/>
  <c r="X366"/>
  <c r="Y366" s="1"/>
  <c r="Z366" s="1"/>
  <c r="AA366" s="1"/>
  <c r="Y357" i="25"/>
  <c r="Z357" s="1"/>
  <c r="AA357" s="1"/>
  <c r="AB347" i="23"/>
  <c r="Y333" i="9"/>
  <c r="Z333" s="1"/>
  <c r="AA333" s="1"/>
  <c r="AB333" s="1"/>
  <c r="AC334" s="1"/>
  <c r="AC336" i="8"/>
  <c r="AD17" i="6"/>
  <c r="X17"/>
  <c r="Y17" s="1"/>
  <c r="Z17" s="1"/>
  <c r="AA17" s="1"/>
  <c r="AB18" i="2" l="1"/>
  <c r="AD19" i="3"/>
  <c r="X19"/>
  <c r="Y19" s="1"/>
  <c r="Z19" s="1"/>
  <c r="AA19" s="1"/>
  <c r="AC332" i="41"/>
  <c r="AB343" i="32"/>
  <c r="AB367" i="24"/>
  <c r="AB358" i="25"/>
  <c r="AD347" i="23"/>
  <c r="X347"/>
  <c r="Y347" s="1"/>
  <c r="Z347" s="1"/>
  <c r="AA347" s="1"/>
  <c r="Y334" i="9"/>
  <c r="Z334" s="1"/>
  <c r="AA334" s="1"/>
  <c r="AB334" s="1"/>
  <c r="AE334"/>
  <c r="AE336" i="8"/>
  <c r="Y336"/>
  <c r="Z336" s="1"/>
  <c r="AA336" s="1"/>
  <c r="AB336" s="1"/>
  <c r="AB17" i="7"/>
  <c r="AB18" i="6"/>
  <c r="X18" i="2" l="1"/>
  <c r="AD18"/>
  <c r="AB20" i="3"/>
  <c r="AE332" i="41"/>
  <c r="Y332"/>
  <c r="Z332" s="1"/>
  <c r="AA332" s="1"/>
  <c r="AB332" s="1"/>
  <c r="AD343" i="32"/>
  <c r="X343"/>
  <c r="Y343" s="1"/>
  <c r="Z343" s="1"/>
  <c r="AA343" s="1"/>
  <c r="AB362" i="30"/>
  <c r="AD367" i="24"/>
  <c r="X367"/>
  <c r="Y367" s="1"/>
  <c r="Z367" s="1"/>
  <c r="AA367" s="1"/>
  <c r="AD358" i="25"/>
  <c r="X358"/>
  <c r="AB348" i="23"/>
  <c r="AC335" i="9"/>
  <c r="Y335" s="1"/>
  <c r="Z335" s="1"/>
  <c r="AC337" i="8"/>
  <c r="X17" i="7"/>
  <c r="Y17" s="1"/>
  <c r="Z17" s="1"/>
  <c r="AA17" s="1"/>
  <c r="AD17"/>
  <c r="AD18" i="6"/>
  <c r="AF18" s="1"/>
  <c r="X18"/>
  <c r="Y18" i="2" l="1"/>
  <c r="Z18" s="1"/>
  <c r="AA18" s="1"/>
  <c r="X20" i="3"/>
  <c r="AD20"/>
  <c r="Y20"/>
  <c r="Z20" s="1"/>
  <c r="AA20" s="1"/>
  <c r="AC333" i="41"/>
  <c r="AB344" i="32"/>
  <c r="AD362" i="30"/>
  <c r="X362"/>
  <c r="Y362" s="1"/>
  <c r="Z362" s="1"/>
  <c r="AA362" s="1"/>
  <c r="AB368" i="24"/>
  <c r="Y358" i="25"/>
  <c r="Z358" s="1"/>
  <c r="AA358" s="1"/>
  <c r="X348" i="23"/>
  <c r="Y348" s="1"/>
  <c r="Z348" s="1"/>
  <c r="AA348" s="1"/>
  <c r="AD348"/>
  <c r="AE335" i="9"/>
  <c r="AA335"/>
  <c r="AB335" s="1"/>
  <c r="AE337" i="8"/>
  <c r="Y337"/>
  <c r="Z337" s="1"/>
  <c r="AA337" s="1"/>
  <c r="AB337" s="1"/>
  <c r="AB18" i="7"/>
  <c r="Y18" i="6"/>
  <c r="Z18" s="1"/>
  <c r="AA18" s="1"/>
  <c r="AB19" i="2" l="1"/>
  <c r="AB21" i="3"/>
  <c r="AE333" i="41"/>
  <c r="Y333"/>
  <c r="AD344" i="32"/>
  <c r="X344"/>
  <c r="AB363" i="30"/>
  <c r="AD368" i="24"/>
  <c r="X368"/>
  <c r="AB359" i="25"/>
  <c r="AB349" i="23"/>
  <c r="AC336" i="9"/>
  <c r="AC338" i="8"/>
  <c r="X18" i="7"/>
  <c r="Y18" s="1"/>
  <c r="Z18" s="1"/>
  <c r="AA18" s="1"/>
  <c r="AD18"/>
  <c r="AF18" s="1"/>
  <c r="AB19" i="6"/>
  <c r="AD19" i="2" l="1"/>
  <c r="X19"/>
  <c r="Y19" s="1"/>
  <c r="X21" i="3"/>
  <c r="Y21" s="1"/>
  <c r="Z21" s="1"/>
  <c r="AA21" s="1"/>
  <c r="AB22"/>
  <c r="AD21"/>
  <c r="Z333" i="41"/>
  <c r="AA333" s="1"/>
  <c r="AB333" s="1"/>
  <c r="Y344" i="32"/>
  <c r="Z344" s="1"/>
  <c r="AA344" s="1"/>
  <c r="AD363" i="30"/>
  <c r="X363"/>
  <c r="Y363" s="1"/>
  <c r="Z363" s="1"/>
  <c r="AA363" s="1"/>
  <c r="Y368" i="24"/>
  <c r="Z368" s="1"/>
  <c r="AA368" s="1"/>
  <c r="AD359" i="25"/>
  <c r="X359"/>
  <c r="X349" i="23"/>
  <c r="Y349" s="1"/>
  <c r="Z349" s="1"/>
  <c r="AA349" s="1"/>
  <c r="AD349"/>
  <c r="AE336" i="9"/>
  <c r="Y336"/>
  <c r="Z336" s="1"/>
  <c r="AA336" s="1"/>
  <c r="AB336" s="1"/>
  <c r="AE338" i="8"/>
  <c r="Y338"/>
  <c r="Z338" s="1"/>
  <c r="AA338" s="1"/>
  <c r="AB338" s="1"/>
  <c r="AE303" i="7"/>
  <c r="E2" s="1"/>
  <c r="AB19"/>
  <c r="AD19" i="6"/>
  <c r="X19"/>
  <c r="Y19" s="1"/>
  <c r="Z19" s="1"/>
  <c r="AA19" s="1"/>
  <c r="Z19" i="2" l="1"/>
  <c r="AA19" s="1"/>
  <c r="AB20" s="1"/>
  <c r="AD22" i="3"/>
  <c r="X22"/>
  <c r="AC334" i="41"/>
  <c r="AB345" i="32"/>
  <c r="AB364" i="30"/>
  <c r="AB369" i="24"/>
  <c r="Y359" i="25"/>
  <c r="Z359" s="1"/>
  <c r="AA359" s="1"/>
  <c r="AB350" i="23"/>
  <c r="AD350" s="1"/>
  <c r="AC337" i="9"/>
  <c r="AC339" i="8"/>
  <c r="AD19" i="7"/>
  <c r="X19"/>
  <c r="Y19" s="1"/>
  <c r="AB20" i="6"/>
  <c r="X20" i="2" l="1"/>
  <c r="Y20" s="1"/>
  <c r="Z20" s="1"/>
  <c r="AA20" s="1"/>
  <c r="AD20"/>
  <c r="Y22" i="3"/>
  <c r="Z22" s="1"/>
  <c r="AA22" s="1"/>
  <c r="AE334" i="41"/>
  <c r="Y334"/>
  <c r="Z334" s="1"/>
  <c r="AA334" s="1"/>
  <c r="AB334" s="1"/>
  <c r="AD345" i="32"/>
  <c r="X345"/>
  <c r="AD364" i="30"/>
  <c r="X364"/>
  <c r="Y364" s="1"/>
  <c r="Z364" s="1"/>
  <c r="AA364" s="1"/>
  <c r="AD369" i="24"/>
  <c r="X369"/>
  <c r="Y369" s="1"/>
  <c r="Z369" s="1"/>
  <c r="AA369" s="1"/>
  <c r="AB360" i="25"/>
  <c r="X350" i="23"/>
  <c r="Y350" s="1"/>
  <c r="Z350" s="1"/>
  <c r="AA350" s="1"/>
  <c r="Y337" i="9"/>
  <c r="AE337"/>
  <c r="AE339" i="8"/>
  <c r="Y339"/>
  <c r="Z339" s="1"/>
  <c r="AA339" s="1"/>
  <c r="AB339" s="1"/>
  <c r="Z19" i="7"/>
  <c r="AA19" s="1"/>
  <c r="AD20" i="6"/>
  <c r="X20"/>
  <c r="AB21" i="2" l="1"/>
  <c r="AB23" i="3"/>
  <c r="AC335" i="41"/>
  <c r="Y345" i="32"/>
  <c r="Z345" s="1"/>
  <c r="AA345" s="1"/>
  <c r="AB365" i="30"/>
  <c r="AB370" i="24"/>
  <c r="AD360" i="25"/>
  <c r="X360"/>
  <c r="Y360" s="1"/>
  <c r="Z360" s="1"/>
  <c r="AA360" s="1"/>
  <c r="AB351" i="23"/>
  <c r="Z337" i="9"/>
  <c r="AA337" s="1"/>
  <c r="AB337" s="1"/>
  <c r="AC340" i="8"/>
  <c r="AB20" i="7"/>
  <c r="Y20" i="6"/>
  <c r="Z20" s="1"/>
  <c r="AA20" s="1"/>
  <c r="X21" i="2" l="1"/>
  <c r="Y21" s="1"/>
  <c r="AD21"/>
  <c r="AD23" i="3"/>
  <c r="X23"/>
  <c r="Y23" s="1"/>
  <c r="Z23" s="1"/>
  <c r="AA23" s="1"/>
  <c r="AE335" i="41"/>
  <c r="Y335"/>
  <c r="AB346" i="32"/>
  <c r="X365" i="30"/>
  <c r="Y365" s="1"/>
  <c r="Z365" s="1"/>
  <c r="AD365"/>
  <c r="AD370" i="24"/>
  <c r="X370"/>
  <c r="Y370" s="1"/>
  <c r="Z370" s="1"/>
  <c r="AA370" s="1"/>
  <c r="AB361" i="25"/>
  <c r="X351" i="23"/>
  <c r="Y351" s="1"/>
  <c r="Z351" s="1"/>
  <c r="AA351" s="1"/>
  <c r="AD351"/>
  <c r="AC338" i="9"/>
  <c r="AE340" i="8"/>
  <c r="Y340"/>
  <c r="Z340" s="1"/>
  <c r="AA340" s="1"/>
  <c r="AB340" s="1"/>
  <c r="X20" i="7"/>
  <c r="Y20" s="1"/>
  <c r="Z20" s="1"/>
  <c r="AD20"/>
  <c r="AB21" i="6"/>
  <c r="Z21" i="2" l="1"/>
  <c r="AA21" s="1"/>
  <c r="AB24" i="3"/>
  <c r="Z335" i="41"/>
  <c r="AA335" s="1"/>
  <c r="AB335" s="1"/>
  <c r="AD346" i="32"/>
  <c r="X346"/>
  <c r="Y346" s="1"/>
  <c r="Z346" s="1"/>
  <c r="AA346" s="1"/>
  <c r="AA365" i="30"/>
  <c r="AB366" s="1"/>
  <c r="AB371" i="24"/>
  <c r="AD361" i="25"/>
  <c r="X361"/>
  <c r="AB352" i="23"/>
  <c r="AD352" s="1"/>
  <c r="AE338" i="9"/>
  <c r="Y338"/>
  <c r="Z338" s="1"/>
  <c r="AA338" s="1"/>
  <c r="AB338" s="1"/>
  <c r="AC341" i="8"/>
  <c r="AA20" i="7"/>
  <c r="AB21" s="1"/>
  <c r="AD21" i="6"/>
  <c r="X21"/>
  <c r="AB22" i="2" l="1"/>
  <c r="AD24" i="3"/>
  <c r="X24"/>
  <c r="Y24" s="1"/>
  <c r="Z24" s="1"/>
  <c r="AA24" s="1"/>
  <c r="AC336" i="41"/>
  <c r="AB347" i="32"/>
  <c r="X366" i="30"/>
  <c r="Y366" s="1"/>
  <c r="Z366" s="1"/>
  <c r="AD366"/>
  <c r="AF366" s="1"/>
  <c r="AD371" i="24"/>
  <c r="X371"/>
  <c r="Y361" i="25"/>
  <c r="Z361" s="1"/>
  <c r="AA361" s="1"/>
  <c r="X352" i="23"/>
  <c r="Y352" s="1"/>
  <c r="Z352" s="1"/>
  <c r="AA352" s="1"/>
  <c r="AC339" i="9"/>
  <c r="AE341" i="8"/>
  <c r="Y341"/>
  <c r="Z341" s="1"/>
  <c r="AD21" i="7"/>
  <c r="X21"/>
  <c r="Y21" s="1"/>
  <c r="Y21" i="6"/>
  <c r="Z21" s="1"/>
  <c r="AA21" s="1"/>
  <c r="X22" i="2" l="1"/>
  <c r="Y22" s="1"/>
  <c r="Z22" s="1"/>
  <c r="AA22" s="1"/>
  <c r="AD22"/>
  <c r="AB25" i="3"/>
  <c r="AE336" i="41"/>
  <c r="Y336"/>
  <c r="Z336" s="1"/>
  <c r="AA336" s="1"/>
  <c r="AB336" s="1"/>
  <c r="AD347" i="32"/>
  <c r="X347"/>
  <c r="AA366" i="30"/>
  <c r="AB367" s="1"/>
  <c r="Y371" i="24"/>
  <c r="Z371" s="1"/>
  <c r="AA371" s="1"/>
  <c r="AB362" i="25"/>
  <c r="AD362" s="1"/>
  <c r="AB353" i="23"/>
  <c r="AE339" i="9"/>
  <c r="Y339"/>
  <c r="Z339" s="1"/>
  <c r="AA339" s="1"/>
  <c r="AB339" s="1"/>
  <c r="AA341" i="8"/>
  <c r="AB341" s="1"/>
  <c r="Z21" i="7"/>
  <c r="AA21" s="1"/>
  <c r="AB22" i="6"/>
  <c r="AB23" i="2" l="1"/>
  <c r="X25" i="3"/>
  <c r="AB26" s="1"/>
  <c r="Y25"/>
  <c r="Z25" s="1"/>
  <c r="AA25" s="1"/>
  <c r="AD25"/>
  <c r="AC337" i="41"/>
  <c r="Y347" i="32"/>
  <c r="Z347" s="1"/>
  <c r="AA347" s="1"/>
  <c r="X367" i="30"/>
  <c r="Y367" s="1"/>
  <c r="Z367" s="1"/>
  <c r="AD367"/>
  <c r="AB372" i="24"/>
  <c r="AD372" s="1"/>
  <c r="X362" i="25"/>
  <c r="Y362" s="1"/>
  <c r="Z362" s="1"/>
  <c r="AA362" s="1"/>
  <c r="X353" i="23"/>
  <c r="Y353" s="1"/>
  <c r="Z353" s="1"/>
  <c r="AA353" s="1"/>
  <c r="AB354" s="1"/>
  <c r="AD353"/>
  <c r="AC340" i="9"/>
  <c r="AC342" i="8"/>
  <c r="AB22" i="7"/>
  <c r="AD22" i="6"/>
  <c r="X22"/>
  <c r="AD23" i="2" l="1"/>
  <c r="X23"/>
  <c r="AD26" i="3"/>
  <c r="X26"/>
  <c r="Y26" s="1"/>
  <c r="Z26" s="1"/>
  <c r="AA26" s="1"/>
  <c r="AB27" s="1"/>
  <c r="AE337" i="41"/>
  <c r="Y337"/>
  <c r="AB348" i="32"/>
  <c r="AA367" i="30"/>
  <c r="AB368" s="1"/>
  <c r="X372" i="24"/>
  <c r="Y372" s="1"/>
  <c r="Z372" s="1"/>
  <c r="AA372" s="1"/>
  <c r="AB363" i="25"/>
  <c r="AD363" s="1"/>
  <c r="X354" i="23"/>
  <c r="Y354" s="1"/>
  <c r="Z354" s="1"/>
  <c r="AA354" s="1"/>
  <c r="AD354"/>
  <c r="AE340" i="9"/>
  <c r="Y340"/>
  <c r="Z340" s="1"/>
  <c r="AA340" s="1"/>
  <c r="AB340" s="1"/>
  <c r="AE342" i="8"/>
  <c r="Y342"/>
  <c r="Z342" s="1"/>
  <c r="AA342" s="1"/>
  <c r="AB342" s="1"/>
  <c r="X22" i="7"/>
  <c r="Y22" s="1"/>
  <c r="AD22"/>
  <c r="Y22" i="6"/>
  <c r="Z22" s="1"/>
  <c r="AA22" s="1"/>
  <c r="Y23" i="2" l="1"/>
  <c r="Z23" s="1"/>
  <c r="AA23" s="1"/>
  <c r="AD27" i="3"/>
  <c r="X27"/>
  <c r="Y27" s="1"/>
  <c r="Z27" s="1"/>
  <c r="AA27" s="1"/>
  <c r="Z337" i="41"/>
  <c r="AA337" s="1"/>
  <c r="AB337" s="1"/>
  <c r="AD348" i="32"/>
  <c r="X348"/>
  <c r="Y348" s="1"/>
  <c r="Z348" s="1"/>
  <c r="AA348" s="1"/>
  <c r="X368" i="30"/>
  <c r="Y368" s="1"/>
  <c r="Z368" s="1"/>
  <c r="AD368"/>
  <c r="AB373" i="24"/>
  <c r="X363" i="25"/>
  <c r="Y363" s="1"/>
  <c r="Z363" s="1"/>
  <c r="AA363" s="1"/>
  <c r="AB355" i="23"/>
  <c r="AC341" i="9"/>
  <c r="AC343" i="8"/>
  <c r="Z22" i="7"/>
  <c r="AB23" i="6"/>
  <c r="AB24" i="2" l="1"/>
  <c r="AB28" i="3"/>
  <c r="AC338" i="41"/>
  <c r="AB349" i="32"/>
  <c r="AA368" i="30"/>
  <c r="AB369" s="1"/>
  <c r="AD369" s="1"/>
  <c r="AD373" i="24"/>
  <c r="X373"/>
  <c r="AB364" i="25"/>
  <c r="X355" i="23"/>
  <c r="Y355" s="1"/>
  <c r="Z355" s="1"/>
  <c r="AA355" s="1"/>
  <c r="AB356" s="1"/>
  <c r="AD355"/>
  <c r="Y341" i="9"/>
  <c r="Z341" s="1"/>
  <c r="AA341" s="1"/>
  <c r="AB341" s="1"/>
  <c r="AE341"/>
  <c r="AE343" i="8"/>
  <c r="Y343"/>
  <c r="Z343" s="1"/>
  <c r="AA343" s="1"/>
  <c r="AB343" s="1"/>
  <c r="AA22" i="7"/>
  <c r="AB23" s="1"/>
  <c r="AD23" i="6"/>
  <c r="X23"/>
  <c r="AD24" i="2" l="1"/>
  <c r="X24"/>
  <c r="Y24" s="1"/>
  <c r="Z24" s="1"/>
  <c r="AA24" s="1"/>
  <c r="X28" i="3"/>
  <c r="Y28" s="1"/>
  <c r="Z28" s="1"/>
  <c r="AA28" s="1"/>
  <c r="AD28"/>
  <c r="AE338" i="41"/>
  <c r="Y338"/>
  <c r="Z338" s="1"/>
  <c r="AA338" s="1"/>
  <c r="AB338" s="1"/>
  <c r="AD349" i="32"/>
  <c r="X349"/>
  <c r="Y349" s="1"/>
  <c r="Z349" s="1"/>
  <c r="AA349" s="1"/>
  <c r="X369" i="30"/>
  <c r="Y369" s="1"/>
  <c r="Z369" s="1"/>
  <c r="AA369" s="1"/>
  <c r="Y373" i="24"/>
  <c r="Z373" s="1"/>
  <c r="AA373" s="1"/>
  <c r="AD364" i="25"/>
  <c r="X364"/>
  <c r="X356" i="23"/>
  <c r="AD356"/>
  <c r="AC342" i="9"/>
  <c r="Y342" s="1"/>
  <c r="Z342" s="1"/>
  <c r="AC344" i="8"/>
  <c r="AD23" i="7"/>
  <c r="X23"/>
  <c r="Y23" s="1"/>
  <c r="Z23" s="1"/>
  <c r="AA23" s="1"/>
  <c r="Y23" i="6"/>
  <c r="Z23" s="1"/>
  <c r="AA23" s="1"/>
  <c r="AB25" i="2" l="1"/>
  <c r="AB29" i="3"/>
  <c r="AC339" i="41"/>
  <c r="AB350" i="32"/>
  <c r="AB370" i="30"/>
  <c r="AB374" i="24"/>
  <c r="Y364" i="25"/>
  <c r="Z364" s="1"/>
  <c r="AA364" s="1"/>
  <c r="Y356" i="23"/>
  <c r="Z356" s="1"/>
  <c r="AA356" s="1"/>
  <c r="AE342" i="9"/>
  <c r="AA342"/>
  <c r="AB342" s="1"/>
  <c r="AC343" s="1"/>
  <c r="AE344" i="8"/>
  <c r="Y344"/>
  <c r="Z344" s="1"/>
  <c r="AA344" s="1"/>
  <c r="AB344" s="1"/>
  <c r="AB24" i="7"/>
  <c r="AB24" i="6"/>
  <c r="AD25" i="2" l="1"/>
  <c r="X25"/>
  <c r="Y25" s="1"/>
  <c r="AD29" i="3"/>
  <c r="X29"/>
  <c r="Y29" s="1"/>
  <c r="Z29" s="1"/>
  <c r="AA29" s="1"/>
  <c r="AE339" i="41"/>
  <c r="Y339"/>
  <c r="AD350" i="32"/>
  <c r="X350"/>
  <c r="Y350" s="1"/>
  <c r="Z350" s="1"/>
  <c r="AA350" s="1"/>
  <c r="X370" i="30"/>
  <c r="Y370" s="1"/>
  <c r="Z370" s="1"/>
  <c r="AD370"/>
  <c r="AD374" i="24"/>
  <c r="X374"/>
  <c r="Y374" s="1"/>
  <c r="Z374" s="1"/>
  <c r="AA374" s="1"/>
  <c r="AB365" i="25"/>
  <c r="AB357" i="23"/>
  <c r="AE343" i="9"/>
  <c r="Y343"/>
  <c r="Z343" s="1"/>
  <c r="AA343" s="1"/>
  <c r="AB343" s="1"/>
  <c r="AC345" i="8"/>
  <c r="X24" i="7"/>
  <c r="Y24" s="1"/>
  <c r="Z24" s="1"/>
  <c r="AA24" s="1"/>
  <c r="AD24"/>
  <c r="AF24" s="1"/>
  <c r="AD24" i="6"/>
  <c r="AF24" s="1"/>
  <c r="X24"/>
  <c r="Z25" i="2" l="1"/>
  <c r="AA25" s="1"/>
  <c r="AB26"/>
  <c r="AB30" i="3"/>
  <c r="Z339" i="41"/>
  <c r="AA339" s="1"/>
  <c r="AB339" s="1"/>
  <c r="AB351" i="32"/>
  <c r="AA370" i="30"/>
  <c r="AB371" s="1"/>
  <c r="AB375" i="24"/>
  <c r="AD365" i="25"/>
  <c r="X365"/>
  <c r="X357" i="23"/>
  <c r="Y357" s="1"/>
  <c r="Z357" s="1"/>
  <c r="AA357" s="1"/>
  <c r="AD357"/>
  <c r="AC344" i="9"/>
  <c r="AE345" i="8"/>
  <c r="Y345"/>
  <c r="Z345" s="1"/>
  <c r="AA345" s="1"/>
  <c r="AB345" s="1"/>
  <c r="AB25" i="7"/>
  <c r="X25" s="1"/>
  <c r="Y25" s="1"/>
  <c r="Y24" i="6"/>
  <c r="Z24" s="1"/>
  <c r="AA24" s="1"/>
  <c r="X26" i="2" l="1"/>
  <c r="Y26" s="1"/>
  <c r="Z26" s="1"/>
  <c r="AA26" s="1"/>
  <c r="AD26"/>
  <c r="X30" i="3"/>
  <c r="Y30" s="1"/>
  <c r="Z30" s="1"/>
  <c r="AA30" s="1"/>
  <c r="AD30"/>
  <c r="AF30" s="1"/>
  <c r="AB31"/>
  <c r="AC340" i="41"/>
  <c r="AD351" i="32"/>
  <c r="X351"/>
  <c r="Y351" s="1"/>
  <c r="Z351" s="1"/>
  <c r="AA351" s="1"/>
  <c r="X371" i="30"/>
  <c r="Y371" s="1"/>
  <c r="AD371"/>
  <c r="AD375" i="24"/>
  <c r="X375"/>
  <c r="Y365" i="25"/>
  <c r="Z365" s="1"/>
  <c r="AA365" s="1"/>
  <c r="AB358" i="23"/>
  <c r="X358" s="1"/>
  <c r="Y344" i="9"/>
  <c r="Z344" s="1"/>
  <c r="AA344" s="1"/>
  <c r="AB344" s="1"/>
  <c r="AE344"/>
  <c r="AC346" i="8"/>
  <c r="AD25" i="7"/>
  <c r="Z25"/>
  <c r="AA25" s="1"/>
  <c r="AB25" i="6"/>
  <c r="AD25" s="1"/>
  <c r="AB27" i="2" l="1"/>
  <c r="AD31" i="3"/>
  <c r="X31"/>
  <c r="Y31" s="1"/>
  <c r="Z31" s="1"/>
  <c r="AA31" s="1"/>
  <c r="AE340" i="41"/>
  <c r="Y340"/>
  <c r="Z340" s="1"/>
  <c r="AA340" s="1"/>
  <c r="AB340" s="1"/>
  <c r="AB352" i="32"/>
  <c r="AD352" s="1"/>
  <c r="Z371" i="30"/>
  <c r="AA371" s="1"/>
  <c r="Y375" i="24"/>
  <c r="Z375" s="1"/>
  <c r="AA375" s="1"/>
  <c r="AB366" i="25"/>
  <c r="AD358" i="23"/>
  <c r="Y358"/>
  <c r="Z358" s="1"/>
  <c r="AA358" s="1"/>
  <c r="AC345" i="9"/>
  <c r="AE346" i="8"/>
  <c r="Y346"/>
  <c r="Z346" s="1"/>
  <c r="AA346" s="1"/>
  <c r="AB346" s="1"/>
  <c r="AB26" i="7"/>
  <c r="AD26" s="1"/>
  <c r="X25" i="6"/>
  <c r="Y25" s="1"/>
  <c r="Z25" s="1"/>
  <c r="AA25" s="1"/>
  <c r="X27" i="2" l="1"/>
  <c r="AD27"/>
  <c r="AB32" i="3"/>
  <c r="AC341" i="41"/>
  <c r="X352" i="32"/>
  <c r="Y352" s="1"/>
  <c r="Z352" s="1"/>
  <c r="AA352" s="1"/>
  <c r="AB372" i="30"/>
  <c r="AD372" s="1"/>
  <c r="AB376" i="24"/>
  <c r="AD366" i="25"/>
  <c r="AF366" s="1"/>
  <c r="X366"/>
  <c r="AB359" i="23"/>
  <c r="AE345" i="9"/>
  <c r="Y345"/>
  <c r="Z345" s="1"/>
  <c r="AA345" s="1"/>
  <c r="AB345" s="1"/>
  <c r="AC347" i="8"/>
  <c r="X26" i="7"/>
  <c r="Y26" s="1"/>
  <c r="Z26" s="1"/>
  <c r="AA26" s="1"/>
  <c r="AB26" i="6"/>
  <c r="AD26" s="1"/>
  <c r="Y27" i="2" l="1"/>
  <c r="Z27" s="1"/>
  <c r="AA27" s="1"/>
  <c r="AD32" i="3"/>
  <c r="X32"/>
  <c r="Y32" s="1"/>
  <c r="Z32" s="1"/>
  <c r="AA32" s="1"/>
  <c r="AE341" i="41"/>
  <c r="Y341"/>
  <c r="AB353" i="32"/>
  <c r="AD353" s="1"/>
  <c r="X372" i="30"/>
  <c r="Y372" s="1"/>
  <c r="Z372" s="1"/>
  <c r="AA372" s="1"/>
  <c r="AD376" i="24"/>
  <c r="X376"/>
  <c r="Y366" i="25"/>
  <c r="Z366" s="1"/>
  <c r="AA366" s="1"/>
  <c r="X359" i="23"/>
  <c r="Y359" s="1"/>
  <c r="Z359" s="1"/>
  <c r="AA359" s="1"/>
  <c r="AD359"/>
  <c r="AC346" i="9"/>
  <c r="AE347" i="8"/>
  <c r="Y347"/>
  <c r="Z347" s="1"/>
  <c r="AB27" i="7"/>
  <c r="X26" i="6"/>
  <c r="Y26" s="1"/>
  <c r="Z26" s="1"/>
  <c r="AA26" s="1"/>
  <c r="AB28" i="2" l="1"/>
  <c r="AB33" i="3"/>
  <c r="Z341" i="41"/>
  <c r="AA341" s="1"/>
  <c r="AB341" s="1"/>
  <c r="X353" i="32"/>
  <c r="Y353" s="1"/>
  <c r="Z353" s="1"/>
  <c r="AA353" s="1"/>
  <c r="AB373" i="30"/>
  <c r="X373" s="1"/>
  <c r="Y373" s="1"/>
  <c r="Z373" s="1"/>
  <c r="AA373" s="1"/>
  <c r="Y376" i="24"/>
  <c r="Z376" s="1"/>
  <c r="AA376" s="1"/>
  <c r="AB367" i="25"/>
  <c r="AB360" i="23"/>
  <c r="AD360" s="1"/>
  <c r="AE346" i="9"/>
  <c r="Y346"/>
  <c r="Z346" s="1"/>
  <c r="AA346" s="1"/>
  <c r="AB346" s="1"/>
  <c r="AA347" i="8"/>
  <c r="AB347" s="1"/>
  <c r="AD27" i="7"/>
  <c r="X27"/>
  <c r="Y27" s="1"/>
  <c r="AB27" i="6"/>
  <c r="AD27" s="1"/>
  <c r="X28" i="2" l="1"/>
  <c r="Y28" s="1"/>
  <c r="Z28" s="1"/>
  <c r="AA28" s="1"/>
  <c r="AD28"/>
  <c r="AB29"/>
  <c r="AD33" i="3"/>
  <c r="X33"/>
  <c r="Y33" s="1"/>
  <c r="Z33" s="1"/>
  <c r="AA33" s="1"/>
  <c r="AC342" i="41"/>
  <c r="AB354" i="32"/>
  <c r="AD373" i="30"/>
  <c r="AB374"/>
  <c r="AB377" i="24"/>
  <c r="AD367" i="25"/>
  <c r="X367"/>
  <c r="X360" i="23"/>
  <c r="Y360" s="1"/>
  <c r="Z360" s="1"/>
  <c r="AA360" s="1"/>
  <c r="AC347" i="9"/>
  <c r="AC348" i="8"/>
  <c r="Z27" i="7"/>
  <c r="AA27" s="1"/>
  <c r="X27" i="6"/>
  <c r="Y27" s="1"/>
  <c r="Z27" s="1"/>
  <c r="AA27" s="1"/>
  <c r="X29" i="2" l="1"/>
  <c r="AD29"/>
  <c r="AB34" i="3"/>
  <c r="AE342" i="41"/>
  <c r="Y342"/>
  <c r="Z342" s="1"/>
  <c r="AA342" s="1"/>
  <c r="AB342" s="1"/>
  <c r="AD354" i="32"/>
  <c r="X354"/>
  <c r="Y354" s="1"/>
  <c r="Z354" s="1"/>
  <c r="AA354" s="1"/>
  <c r="X374" i="30"/>
  <c r="Y374" s="1"/>
  <c r="Z374" s="1"/>
  <c r="AA374" s="1"/>
  <c r="AD374"/>
  <c r="AD377" i="24"/>
  <c r="X377"/>
  <c r="Y367" i="25"/>
  <c r="Z367" s="1"/>
  <c r="AA367" s="1"/>
  <c r="AB361" i="23"/>
  <c r="Y347" i="9"/>
  <c r="Z347" s="1"/>
  <c r="AA347" s="1"/>
  <c r="AB347" s="1"/>
  <c r="AE347"/>
  <c r="AE348" i="8"/>
  <c r="Y348"/>
  <c r="Z348" s="1"/>
  <c r="AA348" s="1"/>
  <c r="AB348" s="1"/>
  <c r="AB28" i="7"/>
  <c r="AB28" i="6"/>
  <c r="AD28" s="1"/>
  <c r="AB30" i="2" l="1"/>
  <c r="Y29"/>
  <c r="Z29" s="1"/>
  <c r="AA29" s="1"/>
  <c r="X34" i="3"/>
  <c r="Y34" s="1"/>
  <c r="Z34" s="1"/>
  <c r="AA34" s="1"/>
  <c r="AB35" s="1"/>
  <c r="AD34"/>
  <c r="AC343" i="41"/>
  <c r="AB355" i="32"/>
  <c r="AB375" i="30"/>
  <c r="Y377" i="24"/>
  <c r="Z377" s="1"/>
  <c r="AA377" s="1"/>
  <c r="AB368" i="25"/>
  <c r="AD361" i="23"/>
  <c r="X361"/>
  <c r="Y361" s="1"/>
  <c r="Z361" s="1"/>
  <c r="AA361" s="1"/>
  <c r="AC348" i="9"/>
  <c r="AC349" i="8"/>
  <c r="X28" i="7"/>
  <c r="Y28" s="1"/>
  <c r="Z28" s="1"/>
  <c r="AA28" s="1"/>
  <c r="AD28"/>
  <c r="X28" i="6"/>
  <c r="Y28" s="1"/>
  <c r="Z28" s="1"/>
  <c r="AA28" s="1"/>
  <c r="X30" i="2" l="1"/>
  <c r="Y30" s="1"/>
  <c r="Z30" s="1"/>
  <c r="AA30" s="1"/>
  <c r="AD30"/>
  <c r="AD35" i="3"/>
  <c r="X35"/>
  <c r="Y35" s="1"/>
  <c r="Z35" s="1"/>
  <c r="AA35" s="1"/>
  <c r="AB36" s="1"/>
  <c r="AE343" i="41"/>
  <c r="Y343"/>
  <c r="AD355" i="32"/>
  <c r="X355"/>
  <c r="X375" i="30"/>
  <c r="Y375" s="1"/>
  <c r="Z375" s="1"/>
  <c r="AA375" s="1"/>
  <c r="AD375"/>
  <c r="AB378" i="24"/>
  <c r="AD368" i="25"/>
  <c r="X368"/>
  <c r="AB362" i="23"/>
  <c r="AD362" s="1"/>
  <c r="AE348" i="9"/>
  <c r="Y348"/>
  <c r="Z348" s="1"/>
  <c r="AA348" s="1"/>
  <c r="AE349" i="8"/>
  <c r="Y349"/>
  <c r="Z349" s="1"/>
  <c r="AA349" s="1"/>
  <c r="AB349" s="1"/>
  <c r="AB29" i="7"/>
  <c r="X29" s="1"/>
  <c r="Y29" s="1"/>
  <c r="Z29" s="1"/>
  <c r="AB29" i="6"/>
  <c r="AB31" i="2" l="1"/>
  <c r="X36" i="3"/>
  <c r="Y36" s="1"/>
  <c r="Z36" s="1"/>
  <c r="AA36" s="1"/>
  <c r="AD36"/>
  <c r="Z343" i="41"/>
  <c r="AA343" s="1"/>
  <c r="AB343" s="1"/>
  <c r="Y355" i="32"/>
  <c r="Z355" s="1"/>
  <c r="AA355" s="1"/>
  <c r="AB376" i="30"/>
  <c r="AD378" i="24"/>
  <c r="X378"/>
  <c r="Y368" i="25"/>
  <c r="Z368" s="1"/>
  <c r="AA368" s="1"/>
  <c r="X362" i="23"/>
  <c r="Y362" s="1"/>
  <c r="Z362" s="1"/>
  <c r="AA362" s="1"/>
  <c r="AB348" i="9"/>
  <c r="AC349" s="1"/>
  <c r="AC350" i="8"/>
  <c r="AD29" i="7"/>
  <c r="AA29"/>
  <c r="AB30" s="1"/>
  <c r="AD29" i="6"/>
  <c r="X29"/>
  <c r="AD31" i="2" l="1"/>
  <c r="X31"/>
  <c r="Y31" s="1"/>
  <c r="Z31" s="1"/>
  <c r="AA31" s="1"/>
  <c r="AB37" i="3"/>
  <c r="AC344" i="41"/>
  <c r="AB356" i="32"/>
  <c r="X376" i="30"/>
  <c r="Y376" s="1"/>
  <c r="Z376" s="1"/>
  <c r="AA376" s="1"/>
  <c r="AD376"/>
  <c r="Y378" i="24"/>
  <c r="Z378" s="1"/>
  <c r="AA378" s="1"/>
  <c r="AB369" i="25"/>
  <c r="AB363" i="23"/>
  <c r="X363" s="1"/>
  <c r="Y363" s="1"/>
  <c r="Z363" s="1"/>
  <c r="AA363" s="1"/>
  <c r="Y349" i="9"/>
  <c r="Z349" s="1"/>
  <c r="AA349" s="1"/>
  <c r="AB349" s="1"/>
  <c r="AC350" s="1"/>
  <c r="AE349"/>
  <c r="AE350" i="8"/>
  <c r="Y350"/>
  <c r="Z350" s="1"/>
  <c r="AA350" s="1"/>
  <c r="AB350" s="1"/>
  <c r="AD30" i="7"/>
  <c r="AF30" s="1"/>
  <c r="X30"/>
  <c r="Y30" s="1"/>
  <c r="Z30" s="1"/>
  <c r="Y29" i="6"/>
  <c r="Z29" s="1"/>
  <c r="AA29" s="1"/>
  <c r="AB32" i="2" l="1"/>
  <c r="AD37" i="3"/>
  <c r="X37"/>
  <c r="Y37" s="1"/>
  <c r="Z37" s="1"/>
  <c r="AA37" s="1"/>
  <c r="AE344" i="41"/>
  <c r="Y344"/>
  <c r="Z344" s="1"/>
  <c r="AA344" s="1"/>
  <c r="AB344" s="1"/>
  <c r="AD356" i="32"/>
  <c r="X356"/>
  <c r="Y356" s="1"/>
  <c r="Z356" s="1"/>
  <c r="AA356" s="1"/>
  <c r="AB377" i="30"/>
  <c r="AB379" i="24"/>
  <c r="AD369" i="25"/>
  <c r="X369"/>
  <c r="AD363" i="23"/>
  <c r="AB364"/>
  <c r="AE350" i="9"/>
  <c r="Y350"/>
  <c r="Z350" s="1"/>
  <c r="AA350" s="1"/>
  <c r="AB350" s="1"/>
  <c r="AC351" s="1"/>
  <c r="AC351" i="8"/>
  <c r="AA30" i="7"/>
  <c r="AB31" s="1"/>
  <c r="AD31" s="1"/>
  <c r="AB30" i="6"/>
  <c r="AD32" i="2" l="1"/>
  <c r="X32"/>
  <c r="Y32" s="1"/>
  <c r="AB38" i="3"/>
  <c r="AC345" i="41"/>
  <c r="AB357" i="32"/>
  <c r="X377" i="30"/>
  <c r="Y377" s="1"/>
  <c r="Z377" s="1"/>
  <c r="AA377" s="1"/>
  <c r="AD377"/>
  <c r="AD379" i="24"/>
  <c r="X379"/>
  <c r="Y369" i="25"/>
  <c r="Z369" s="1"/>
  <c r="AA369" s="1"/>
  <c r="AD364" i="23"/>
  <c r="X364"/>
  <c r="Y364" s="1"/>
  <c r="Z364" s="1"/>
  <c r="AA364" s="1"/>
  <c r="AE351" i="9"/>
  <c r="Y351"/>
  <c r="Z351" s="1"/>
  <c r="AA351" s="1"/>
  <c r="AE351" i="8"/>
  <c r="Y351"/>
  <c r="Z351" s="1"/>
  <c r="AA351" s="1"/>
  <c r="AB351" s="1"/>
  <c r="X31" i="7"/>
  <c r="Y31" s="1"/>
  <c r="Z31" s="1"/>
  <c r="AD30" i="6"/>
  <c r="AF30" s="1"/>
  <c r="X30"/>
  <c r="Z32" i="2" l="1"/>
  <c r="AA32" s="1"/>
  <c r="AB33"/>
  <c r="AD38" i="3"/>
  <c r="X38"/>
  <c r="Y38" s="1"/>
  <c r="Z38" s="1"/>
  <c r="AA38" s="1"/>
  <c r="AB39" s="1"/>
  <c r="AE345" i="41"/>
  <c r="Y345"/>
  <c r="Z345" s="1"/>
  <c r="AA345" s="1"/>
  <c r="AB345" s="1"/>
  <c r="AD357" i="32"/>
  <c r="X357"/>
  <c r="AB378" i="30"/>
  <c r="Y379" i="24"/>
  <c r="Z379" s="1"/>
  <c r="AA379" s="1"/>
  <c r="AB370" i="25"/>
  <c r="AB365" i="23"/>
  <c r="AB351" i="9"/>
  <c r="AC352" s="1"/>
  <c r="AC352" i="8"/>
  <c r="AA31" i="7"/>
  <c r="AB32" s="1"/>
  <c r="Y30" i="6"/>
  <c r="Z30" s="1"/>
  <c r="AA30" s="1"/>
  <c r="AD33" i="2" l="1"/>
  <c r="X33"/>
  <c r="Y33" s="1"/>
  <c r="Z33" s="1"/>
  <c r="AA33" s="1"/>
  <c r="AD39" i="3"/>
  <c r="X39"/>
  <c r="Y39" s="1"/>
  <c r="Z39" s="1"/>
  <c r="AA39" s="1"/>
  <c r="AB40" s="1"/>
  <c r="AC346" i="41"/>
  <c r="Y357" i="32"/>
  <c r="Z357" s="1"/>
  <c r="AA357" s="1"/>
  <c r="X378" i="30"/>
  <c r="Y378" s="1"/>
  <c r="Z378" s="1"/>
  <c r="AA378" s="1"/>
  <c r="AD378"/>
  <c r="AB380" i="24"/>
  <c r="AD370" i="25"/>
  <c r="X370"/>
  <c r="X365" i="23"/>
  <c r="Y365" s="1"/>
  <c r="Z365" s="1"/>
  <c r="AA365" s="1"/>
  <c r="AD365"/>
  <c r="AE352" i="9"/>
  <c r="Y352"/>
  <c r="Z352" s="1"/>
  <c r="AA352" s="1"/>
  <c r="AB352" s="1"/>
  <c r="AE352" i="8"/>
  <c r="Y352"/>
  <c r="Z352" s="1"/>
  <c r="AA352" s="1"/>
  <c r="AB352" s="1"/>
  <c r="AD32" i="7"/>
  <c r="X32"/>
  <c r="Y32" s="1"/>
  <c r="Z32" s="1"/>
  <c r="AB31" i="6"/>
  <c r="AB34" i="2" l="1"/>
  <c r="AD40" i="3"/>
  <c r="X40"/>
  <c r="AE346" i="41"/>
  <c r="Y346"/>
  <c r="Z346" s="1"/>
  <c r="AB358" i="32"/>
  <c r="AB379" i="30"/>
  <c r="AD380" i="24"/>
  <c r="X380"/>
  <c r="Y380" s="1"/>
  <c r="Z380" s="1"/>
  <c r="AA380" s="1"/>
  <c r="Y370" i="25"/>
  <c r="Z370" s="1"/>
  <c r="AA370" s="1"/>
  <c r="AB366" i="23"/>
  <c r="AC353" i="9"/>
  <c r="AC353" i="8"/>
  <c r="AA32" i="7"/>
  <c r="AB33" s="1"/>
  <c r="AD33" s="1"/>
  <c r="AD31" i="6"/>
  <c r="X31"/>
  <c r="Y31" s="1"/>
  <c r="Z31" s="1"/>
  <c r="AA31" s="1"/>
  <c r="AD34" i="2" l="1"/>
  <c r="X34"/>
  <c r="Y40" i="3"/>
  <c r="Z40" s="1"/>
  <c r="AA40" s="1"/>
  <c r="AA346" i="41"/>
  <c r="AB346" s="1"/>
  <c r="AD358" i="32"/>
  <c r="X358"/>
  <c r="Y358" s="1"/>
  <c r="Z358" s="1"/>
  <c r="AA358" s="1"/>
  <c r="X379" i="30"/>
  <c r="Y379" s="1"/>
  <c r="Z379" s="1"/>
  <c r="AA379" s="1"/>
  <c r="AD379"/>
  <c r="AB381" i="24"/>
  <c r="AB371" i="25"/>
  <c r="X366" i="23"/>
  <c r="Y366" s="1"/>
  <c r="Z366" s="1"/>
  <c r="AA366" s="1"/>
  <c r="AD366"/>
  <c r="AF366" s="1"/>
  <c r="AF369" s="1"/>
  <c r="Y353" i="9"/>
  <c r="Z353" s="1"/>
  <c r="AA353" s="1"/>
  <c r="AB353" s="1"/>
  <c r="AE353"/>
  <c r="AE353" i="8"/>
  <c r="Y353"/>
  <c r="Z353" s="1"/>
  <c r="AA353" s="1"/>
  <c r="AB353" s="1"/>
  <c r="X33" i="7"/>
  <c r="Y33" s="1"/>
  <c r="Z33" s="1"/>
  <c r="AA33" s="1"/>
  <c r="AB32" i="6"/>
  <c r="AB35" i="2" l="1"/>
  <c r="Y34"/>
  <c r="Z34" s="1"/>
  <c r="AA34" s="1"/>
  <c r="AB41" i="3"/>
  <c r="AC347" i="41"/>
  <c r="AE347" s="1"/>
  <c r="AB359" i="32"/>
  <c r="AB380" i="30"/>
  <c r="AD381" i="24"/>
  <c r="X381"/>
  <c r="AD371" i="25"/>
  <c r="X371"/>
  <c r="Y371" s="1"/>
  <c r="Z371" s="1"/>
  <c r="AA371" s="1"/>
  <c r="AB367" i="23"/>
  <c r="X367" s="1"/>
  <c r="Y367" s="1"/>
  <c r="Z367" s="1"/>
  <c r="AA367" s="1"/>
  <c r="AC354" i="9"/>
  <c r="AC354" i="8"/>
  <c r="AB34" i="7"/>
  <c r="AD32" i="6"/>
  <c r="X32"/>
  <c r="Y32" s="1"/>
  <c r="Z32" s="1"/>
  <c r="AA32" s="1"/>
  <c r="AD35" i="2" l="1"/>
  <c r="X35"/>
  <c r="Y35" s="1"/>
  <c r="Z35" s="1"/>
  <c r="AA35" s="1"/>
  <c r="X41" i="3"/>
  <c r="Y41" s="1"/>
  <c r="AD41"/>
  <c r="Z41"/>
  <c r="AA41" s="1"/>
  <c r="Y347" i="41"/>
  <c r="Z347" s="1"/>
  <c r="AA347" s="1"/>
  <c r="AB347" s="1"/>
  <c r="AD359" i="32"/>
  <c r="X359"/>
  <c r="X380" i="30"/>
  <c r="Y380" s="1"/>
  <c r="Z380" s="1"/>
  <c r="AA380" s="1"/>
  <c r="AD380"/>
  <c r="Y381" i="24"/>
  <c r="Z381" s="1"/>
  <c r="AA381" s="1"/>
  <c r="AB372" i="25"/>
  <c r="AD367" i="23"/>
  <c r="AB368"/>
  <c r="AE354" i="9"/>
  <c r="Y354"/>
  <c r="Z354" s="1"/>
  <c r="AA354" s="1"/>
  <c r="AB354" s="1"/>
  <c r="AE354" i="8"/>
  <c r="Y354"/>
  <c r="Z354" s="1"/>
  <c r="AA354" s="1"/>
  <c r="AB354" s="1"/>
  <c r="X34" i="7"/>
  <c r="Y34" s="1"/>
  <c r="Z34" s="1"/>
  <c r="AA34" s="1"/>
  <c r="AD34"/>
  <c r="AB33" i="6"/>
  <c r="AB36" i="2" l="1"/>
  <c r="AB42" i="3"/>
  <c r="AC348" i="41"/>
  <c r="Y359" i="32"/>
  <c r="Z359" s="1"/>
  <c r="AA359" s="1"/>
  <c r="AB381" i="30"/>
  <c r="AB382" i="24"/>
  <c r="AD372" i="25"/>
  <c r="X372"/>
  <c r="Y372" s="1"/>
  <c r="Z372" s="1"/>
  <c r="AA372" s="1"/>
  <c r="X368" i="23"/>
  <c r="Y368" s="1"/>
  <c r="Z368" s="1"/>
  <c r="AA368" s="1"/>
  <c r="AD368"/>
  <c r="AC355" i="9"/>
  <c r="AC355" i="8"/>
  <c r="AB35" i="7"/>
  <c r="AD33" i="6"/>
  <c r="X33"/>
  <c r="Y33" s="1"/>
  <c r="Z33" s="1"/>
  <c r="AA33" s="1"/>
  <c r="AD36" i="2" l="1"/>
  <c r="AF36" s="1"/>
  <c r="X36"/>
  <c r="X42" i="3"/>
  <c r="Y42" s="1"/>
  <c r="AB43" s="1"/>
  <c r="AD42"/>
  <c r="AF42" s="1"/>
  <c r="Z42"/>
  <c r="AA42" s="1"/>
  <c r="Y348" i="41"/>
  <c r="AE348"/>
  <c r="AB360" i="32"/>
  <c r="X381" i="30"/>
  <c r="Y381" s="1"/>
  <c r="Z381" s="1"/>
  <c r="AA381" s="1"/>
  <c r="AD381"/>
  <c r="AD382" i="24"/>
  <c r="X382"/>
  <c r="Y382" s="1"/>
  <c r="Z382" s="1"/>
  <c r="AA382" s="1"/>
  <c r="AB373" i="25"/>
  <c r="Y355" i="9"/>
  <c r="AE355"/>
  <c r="AE355" i="8"/>
  <c r="Y355"/>
  <c r="Z355" s="1"/>
  <c r="AA355" s="1"/>
  <c r="AB355" s="1"/>
  <c r="X35" i="7"/>
  <c r="Y35" s="1"/>
  <c r="Z35" s="1"/>
  <c r="AA35" s="1"/>
  <c r="AD35"/>
  <c r="AB34" i="6"/>
  <c r="Y36" i="2" l="1"/>
  <c r="Z36" s="1"/>
  <c r="AA36" s="1"/>
  <c r="X43" i="3"/>
  <c r="AB44" s="1"/>
  <c r="Y43"/>
  <c r="Z43" s="1"/>
  <c r="AA43" s="1"/>
  <c r="AD43"/>
  <c r="Z348" i="41"/>
  <c r="AA348" s="1"/>
  <c r="AB348" s="1"/>
  <c r="AD360" i="32"/>
  <c r="X360"/>
  <c r="Y360" s="1"/>
  <c r="Z360" s="1"/>
  <c r="AA360" s="1"/>
  <c r="AB382" i="30"/>
  <c r="AD382" s="1"/>
  <c r="AB383" i="24"/>
  <c r="AD373" i="25"/>
  <c r="X373"/>
  <c r="Z355" i="9"/>
  <c r="AA355" s="1"/>
  <c r="AB355" s="1"/>
  <c r="AC356" i="8"/>
  <c r="AB36" i="7"/>
  <c r="X36" s="1"/>
  <c r="Y36" s="1"/>
  <c r="AD34" i="6"/>
  <c r="X34"/>
  <c r="Y34" s="1"/>
  <c r="Z34" s="1"/>
  <c r="AA34" s="1"/>
  <c r="AB37" i="2" l="1"/>
  <c r="X44" i="3"/>
  <c r="Y44" s="1"/>
  <c r="Z44" s="1"/>
  <c r="AA44" s="1"/>
  <c r="AB45" s="1"/>
  <c r="AD44"/>
  <c r="AC349" i="41"/>
  <c r="Y349" s="1"/>
  <c r="Z349" s="1"/>
  <c r="AA349" s="1"/>
  <c r="AB361" i="32"/>
  <c r="X382" i="30"/>
  <c r="Y382" s="1"/>
  <c r="Z382" s="1"/>
  <c r="AA382" s="1"/>
  <c r="AD383" i="24"/>
  <c r="X383"/>
  <c r="Y373" i="25"/>
  <c r="Z373" s="1"/>
  <c r="AA373" s="1"/>
  <c r="AC356" i="9"/>
  <c r="AE356" i="8"/>
  <c r="Y356"/>
  <c r="Z356" s="1"/>
  <c r="AA356" s="1"/>
  <c r="AB356" s="1"/>
  <c r="AD36" i="7"/>
  <c r="Z36"/>
  <c r="AB35" i="6"/>
  <c r="AD37" i="2" l="1"/>
  <c r="X37"/>
  <c r="Y37" s="1"/>
  <c r="Z37" s="1"/>
  <c r="AA37" s="1"/>
  <c r="X45" i="3"/>
  <c r="Y45" s="1"/>
  <c r="Z45" s="1"/>
  <c r="AA45" s="1"/>
  <c r="AD45"/>
  <c r="AE349" i="41"/>
  <c r="AB349"/>
  <c r="AC350" s="1"/>
  <c r="AD361" i="32"/>
  <c r="X361"/>
  <c r="AB383" i="30"/>
  <c r="Y383" i="24"/>
  <c r="Z383" s="1"/>
  <c r="AA383" s="1"/>
  <c r="AB374" i="25"/>
  <c r="AE356" i="9"/>
  <c r="Y356"/>
  <c r="Z356" s="1"/>
  <c r="AA356" s="1"/>
  <c r="AB356" s="1"/>
  <c r="AC357" i="8"/>
  <c r="AA36" i="7"/>
  <c r="AB37" s="1"/>
  <c r="AD37" s="1"/>
  <c r="AD35" i="6"/>
  <c r="X35"/>
  <c r="Y35" s="1"/>
  <c r="Z35" s="1"/>
  <c r="AA35" s="1"/>
  <c r="AB38" i="2" l="1"/>
  <c r="AB46" i="3"/>
  <c r="Y350" i="41"/>
  <c r="Z350" s="1"/>
  <c r="AA350" s="1"/>
  <c r="AB350" s="1"/>
  <c r="AE350"/>
  <c r="Y361" i="32"/>
  <c r="Z361" s="1"/>
  <c r="AA361" s="1"/>
  <c r="X383" i="30"/>
  <c r="Y383" s="1"/>
  <c r="Z383" s="1"/>
  <c r="AA383" s="1"/>
  <c r="AD383"/>
  <c r="AB384" i="24"/>
  <c r="AD374" i="25"/>
  <c r="X374"/>
  <c r="AC357" i="9"/>
  <c r="AE357" i="8"/>
  <c r="Y357"/>
  <c r="Z357" s="1"/>
  <c r="AA357" s="1"/>
  <c r="AB357" s="1"/>
  <c r="X37" i="7"/>
  <c r="Y37" s="1"/>
  <c r="Z37" s="1"/>
  <c r="AA37" s="1"/>
  <c r="AB36" i="6"/>
  <c r="AD38" i="2" l="1"/>
  <c r="X38"/>
  <c r="Y38" s="1"/>
  <c r="X46" i="3"/>
  <c r="Y46" s="1"/>
  <c r="Z46" s="1"/>
  <c r="AA46" s="1"/>
  <c r="AD46"/>
  <c r="AC351" i="41"/>
  <c r="AE351" s="1"/>
  <c r="AB362" i="32"/>
  <c r="AB384" i="30"/>
  <c r="AD384" i="24"/>
  <c r="X384"/>
  <c r="Y374" i="25"/>
  <c r="Z374" s="1"/>
  <c r="AA374" s="1"/>
  <c r="AE357" i="9"/>
  <c r="Y357"/>
  <c r="Z357" s="1"/>
  <c r="AA357" s="1"/>
  <c r="AB357" s="1"/>
  <c r="AC358" i="8"/>
  <c r="AB38" i="7"/>
  <c r="AD36" i="6"/>
  <c r="AF36" s="1"/>
  <c r="X36"/>
  <c r="Y36" s="1"/>
  <c r="Z36" s="1"/>
  <c r="AA36" s="1"/>
  <c r="Z38" i="2" l="1"/>
  <c r="AA38" s="1"/>
  <c r="AB47" i="3"/>
  <c r="Y351" i="41"/>
  <c r="Z351" s="1"/>
  <c r="AA351" s="1"/>
  <c r="AB351" s="1"/>
  <c r="AD362" i="32"/>
  <c r="X362"/>
  <c r="Y362" s="1"/>
  <c r="Z362" s="1"/>
  <c r="AA362" s="1"/>
  <c r="X384" i="30"/>
  <c r="Y384" s="1"/>
  <c r="Z384" s="1"/>
  <c r="AA384" s="1"/>
  <c r="AD384"/>
  <c r="Y384" i="24"/>
  <c r="Z384" s="1"/>
  <c r="AA384" s="1"/>
  <c r="AB375" i="25"/>
  <c r="AC358" i="9"/>
  <c r="AE358" i="8"/>
  <c r="Y358"/>
  <c r="Z358" s="1"/>
  <c r="AA358" s="1"/>
  <c r="AB358" s="1"/>
  <c r="X38" i="7"/>
  <c r="Y38" s="1"/>
  <c r="Z38" s="1"/>
  <c r="AA38" s="1"/>
  <c r="AB39" s="1"/>
  <c r="AD38"/>
  <c r="AB37" i="6"/>
  <c r="AB39" i="2" l="1"/>
  <c r="X47" i="3"/>
  <c r="Y47" s="1"/>
  <c r="Z47" s="1"/>
  <c r="AA47" s="1"/>
  <c r="AD47"/>
  <c r="AC352" i="41"/>
  <c r="AB363" i="32"/>
  <c r="AB385" i="30"/>
  <c r="AB385" i="24"/>
  <c r="AD375" i="25"/>
  <c r="X375"/>
  <c r="Y358" i="9"/>
  <c r="Z358" s="1"/>
  <c r="AA358" s="1"/>
  <c r="AB358" s="1"/>
  <c r="AE358"/>
  <c r="AC359" i="8"/>
  <c r="AD39" i="7"/>
  <c r="X39"/>
  <c r="Y39" s="1"/>
  <c r="Z39" s="1"/>
  <c r="AA39" s="1"/>
  <c r="AD37" i="6"/>
  <c r="X37"/>
  <c r="Y37" s="1"/>
  <c r="Z37" s="1"/>
  <c r="AA37" s="1"/>
  <c r="X39" i="2" l="1"/>
  <c r="Y39" s="1"/>
  <c r="Z39" s="1"/>
  <c r="AA39" s="1"/>
  <c r="AD39"/>
  <c r="AB48" i="3"/>
  <c r="AE352" i="41"/>
  <c r="Y352"/>
  <c r="Z352" s="1"/>
  <c r="AA352" s="1"/>
  <c r="AB352" s="1"/>
  <c r="AD363" i="32"/>
  <c r="X363"/>
  <c r="X385" i="30"/>
  <c r="Y385" s="1"/>
  <c r="Z385" s="1"/>
  <c r="AA385" s="1"/>
  <c r="AD385"/>
  <c r="AD385" i="24"/>
  <c r="X385"/>
  <c r="Y375" i="25"/>
  <c r="Z375" s="1"/>
  <c r="AA375" s="1"/>
  <c r="AC359" i="9"/>
  <c r="Y359" s="1"/>
  <c r="Z359" s="1"/>
  <c r="AA359" s="1"/>
  <c r="AB359" s="1"/>
  <c r="AE359" i="8"/>
  <c r="Y359"/>
  <c r="Z359" s="1"/>
  <c r="AB40" i="7"/>
  <c r="AB38" i="6"/>
  <c r="AB40" i="2" l="1"/>
  <c r="AD48" i="3"/>
  <c r="X48"/>
  <c r="Y48" s="1"/>
  <c r="Z48" s="1"/>
  <c r="AA48" s="1"/>
  <c r="AC353" i="41"/>
  <c r="Y363" i="32"/>
  <c r="Z363" s="1"/>
  <c r="AA363" s="1"/>
  <c r="Y385" i="24"/>
  <c r="Z385" s="1"/>
  <c r="AA385" s="1"/>
  <c r="AB376" i="25"/>
  <c r="AE359" i="9"/>
  <c r="AC360"/>
  <c r="AE360" s="1"/>
  <c r="AA359" i="8"/>
  <c r="AB359" s="1"/>
  <c r="AD40" i="7"/>
  <c r="X40"/>
  <c r="Y40" s="1"/>
  <c r="Z40" s="1"/>
  <c r="AA40" s="1"/>
  <c r="AD38" i="6"/>
  <c r="X38"/>
  <c r="Y38" s="1"/>
  <c r="Z38" s="1"/>
  <c r="AA38" s="1"/>
  <c r="X40" i="2" l="1"/>
  <c r="AD40"/>
  <c r="AB49" i="3"/>
  <c r="AE353" i="41"/>
  <c r="Y353"/>
  <c r="AB364" i="32"/>
  <c r="AB386" i="30"/>
  <c r="AB386" i="24"/>
  <c r="AD376" i="25"/>
  <c r="X376"/>
  <c r="Y360" i="9"/>
  <c r="Z360" s="1"/>
  <c r="AA360" s="1"/>
  <c r="AB360" s="1"/>
  <c r="AC360" i="8"/>
  <c r="AB41" i="7"/>
  <c r="AB39" i="6"/>
  <c r="Y40" i="2" l="1"/>
  <c r="Z40" s="1"/>
  <c r="AA40" s="1"/>
  <c r="X49" i="3"/>
  <c r="Y49"/>
  <c r="Z49" s="1"/>
  <c r="AA49" s="1"/>
  <c r="AB50" s="1"/>
  <c r="AD49"/>
  <c r="Z353" i="41"/>
  <c r="AA353" s="1"/>
  <c r="AB353" s="1"/>
  <c r="AD364" i="32"/>
  <c r="X364"/>
  <c r="Y364" s="1"/>
  <c r="Z364" s="1"/>
  <c r="AA364" s="1"/>
  <c r="X386" i="30"/>
  <c r="Y386" s="1"/>
  <c r="Z386" s="1"/>
  <c r="AA386" s="1"/>
  <c r="AD386"/>
  <c r="AD386" i="24"/>
  <c r="X386"/>
  <c r="Y386" s="1"/>
  <c r="Z386" s="1"/>
  <c r="AA386" s="1"/>
  <c r="Y376" i="25"/>
  <c r="Z376" s="1"/>
  <c r="AA376" s="1"/>
  <c r="AC361" i="9"/>
  <c r="AE361" s="1"/>
  <c r="AE360" i="8"/>
  <c r="Y360"/>
  <c r="Z360" s="1"/>
  <c r="AA360" s="1"/>
  <c r="AB360" s="1"/>
  <c r="AD41" i="7"/>
  <c r="X41"/>
  <c r="Y41" s="1"/>
  <c r="Z41" s="1"/>
  <c r="AA41" s="1"/>
  <c r="AD39" i="6"/>
  <c r="X39"/>
  <c r="Y39" s="1"/>
  <c r="Z39" s="1"/>
  <c r="AA39" s="1"/>
  <c r="AB41" i="2" l="1"/>
  <c r="AD50" i="3"/>
  <c r="X50"/>
  <c r="Y50" s="1"/>
  <c r="Z50" s="1"/>
  <c r="AA50" s="1"/>
  <c r="AC354" i="41"/>
  <c r="AB365" i="32"/>
  <c r="AB387" i="30"/>
  <c r="AB387" i="24"/>
  <c r="AB377" i="25"/>
  <c r="Y361" i="9"/>
  <c r="Z361" s="1"/>
  <c r="AA361" s="1"/>
  <c r="AB361" s="1"/>
  <c r="AC361" i="8"/>
  <c r="AB42" i="7"/>
  <c r="AB40" i="6"/>
  <c r="X41" i="2" l="1"/>
  <c r="Y41" s="1"/>
  <c r="Z41" s="1"/>
  <c r="AA41" s="1"/>
  <c r="AD41"/>
  <c r="AB51" i="3"/>
  <c r="AE354" i="41"/>
  <c r="Y354"/>
  <c r="Z354" s="1"/>
  <c r="AA354" s="1"/>
  <c r="AB354" s="1"/>
  <c r="AD365" i="32"/>
  <c r="X365"/>
  <c r="X387" i="30"/>
  <c r="Y387" s="1"/>
  <c r="Z387" s="1"/>
  <c r="AA387" s="1"/>
  <c r="AD387"/>
  <c r="AD387" i="24"/>
  <c r="X387"/>
  <c r="Y387" s="1"/>
  <c r="Z387" s="1"/>
  <c r="AA387" s="1"/>
  <c r="AD377" i="25"/>
  <c r="X377"/>
  <c r="AC362" i="9"/>
  <c r="AE362" s="1"/>
  <c r="AE361" i="8"/>
  <c r="Y361"/>
  <c r="Z361" s="1"/>
  <c r="AA361" s="1"/>
  <c r="AB361" s="1"/>
  <c r="AD42" i="7"/>
  <c r="AF42" s="1"/>
  <c r="X42"/>
  <c r="Y42" s="1"/>
  <c r="AD40" i="6"/>
  <c r="X40"/>
  <c r="Y40" s="1"/>
  <c r="Z40" s="1"/>
  <c r="AA40" s="1"/>
  <c r="AB42" i="2" l="1"/>
  <c r="AD51" i="3"/>
  <c r="X51"/>
  <c r="Y51" s="1"/>
  <c r="Z51" s="1"/>
  <c r="AA51" s="1"/>
  <c r="AC355" i="41"/>
  <c r="Y365" i="32"/>
  <c r="Z365" s="1"/>
  <c r="AA365" s="1"/>
  <c r="AB388" i="30"/>
  <c r="AB388" i="24"/>
  <c r="Y377" i="25"/>
  <c r="Z377" s="1"/>
  <c r="AA377" s="1"/>
  <c r="Y362" i="9"/>
  <c r="Z362" s="1"/>
  <c r="AA362" s="1"/>
  <c r="AB362" s="1"/>
  <c r="AC362" i="8"/>
  <c r="Z42" i="7"/>
  <c r="AA42" s="1"/>
  <c r="AB41" i="6"/>
  <c r="AD42" i="2" l="1"/>
  <c r="X42"/>
  <c r="AB52" i="3"/>
  <c r="AE355" i="41"/>
  <c r="Y355"/>
  <c r="AB366" i="32"/>
  <c r="X388" i="30"/>
  <c r="Y388" s="1"/>
  <c r="Z388" s="1"/>
  <c r="AA388" s="1"/>
  <c r="AD388"/>
  <c r="AD388" i="24"/>
  <c r="X388"/>
  <c r="AB378" i="25"/>
  <c r="AC363" i="9"/>
  <c r="AE362" i="8"/>
  <c r="Y362"/>
  <c r="Z362" s="1"/>
  <c r="AA362" s="1"/>
  <c r="AB362" s="1"/>
  <c r="AB43" i="7"/>
  <c r="AD41" i="6"/>
  <c r="X41"/>
  <c r="Y41" s="1"/>
  <c r="Z41" s="1"/>
  <c r="AA41" s="1"/>
  <c r="AB43" i="2" l="1"/>
  <c r="Y42"/>
  <c r="Z42" s="1"/>
  <c r="AA42" s="1"/>
  <c r="X52" i="3"/>
  <c r="Y52" s="1"/>
  <c r="Z52" s="1"/>
  <c r="AA52" s="1"/>
  <c r="AD52"/>
  <c r="AB53"/>
  <c r="Z355" i="41"/>
  <c r="AA355" s="1"/>
  <c r="AB355" s="1"/>
  <c r="AD366" i="32"/>
  <c r="AF366" s="1"/>
  <c r="X366"/>
  <c r="Y366" s="1"/>
  <c r="Z366" s="1"/>
  <c r="AA366" s="1"/>
  <c r="AB389" i="30"/>
  <c r="Y388" i="24"/>
  <c r="Z388" s="1"/>
  <c r="AA388" s="1"/>
  <c r="AD378" i="25"/>
  <c r="X378"/>
  <c r="Y378" s="1"/>
  <c r="Y363" i="9"/>
  <c r="Z363" s="1"/>
  <c r="AA363" s="1"/>
  <c r="AB363" s="1"/>
  <c r="AE363"/>
  <c r="AC363" i="8"/>
  <c r="X43" i="7"/>
  <c r="Y43" s="1"/>
  <c r="Z43" s="1"/>
  <c r="AA43" s="1"/>
  <c r="AB44" s="1"/>
  <c r="AD43"/>
  <c r="AB42" i="6"/>
  <c r="X43" i="2" l="1"/>
  <c r="AD43"/>
  <c r="Y43"/>
  <c r="Z43" s="1"/>
  <c r="AA43" s="1"/>
  <c r="X53" i="3"/>
  <c r="AD53"/>
  <c r="Y53"/>
  <c r="Z53" s="1"/>
  <c r="AA53" s="1"/>
  <c r="AC356" i="41"/>
  <c r="AB367" i="32"/>
  <c r="X389" i="30"/>
  <c r="Y389" s="1"/>
  <c r="Z389" s="1"/>
  <c r="AA389" s="1"/>
  <c r="AD389"/>
  <c r="AB389" i="24"/>
  <c r="Z378" i="25"/>
  <c r="AA378" s="1"/>
  <c r="AC364" i="9"/>
  <c r="AE363" i="8"/>
  <c r="Y363"/>
  <c r="Z363" s="1"/>
  <c r="AA363" s="1"/>
  <c r="AB363" s="1"/>
  <c r="X44" i="7"/>
  <c r="Y44" s="1"/>
  <c r="Z44" s="1"/>
  <c r="AD44"/>
  <c r="AD42" i="6"/>
  <c r="X42"/>
  <c r="AB44" i="2" l="1"/>
  <c r="AB54" i="3"/>
  <c r="AE356" i="41"/>
  <c r="Y356"/>
  <c r="Z356" s="1"/>
  <c r="AA356" s="1"/>
  <c r="AB356" s="1"/>
  <c r="AD367" i="32"/>
  <c r="X367"/>
  <c r="AD389" i="24"/>
  <c r="X389"/>
  <c r="Y389" s="1"/>
  <c r="Z389" s="1"/>
  <c r="AA389" s="1"/>
  <c r="AB379" i="25"/>
  <c r="Y364" i="9"/>
  <c r="Z364" s="1"/>
  <c r="AA364" s="1"/>
  <c r="AB364" s="1"/>
  <c r="AE364"/>
  <c r="AC364" i="8"/>
  <c r="AA44" i="7"/>
  <c r="AB45" s="1"/>
  <c r="Y42" i="6"/>
  <c r="Z42" s="1"/>
  <c r="AA42" s="1"/>
  <c r="AD44" i="2" l="1"/>
  <c r="X44"/>
  <c r="Y44" s="1"/>
  <c r="Z44" s="1"/>
  <c r="AA44" s="1"/>
  <c r="AD54" i="3"/>
  <c r="AF54" s="1"/>
  <c r="X54"/>
  <c r="Y54" s="1"/>
  <c r="Z54" s="1"/>
  <c r="AA54" s="1"/>
  <c r="AC357" i="41"/>
  <c r="Y367" i="32"/>
  <c r="Z367" s="1"/>
  <c r="AA367" s="1"/>
  <c r="AB390" i="30"/>
  <c r="AB390" i="24"/>
  <c r="AD379" i="25"/>
  <c r="X379"/>
  <c r="AC365" i="9"/>
  <c r="AE364" i="8"/>
  <c r="Y364"/>
  <c r="Z364" s="1"/>
  <c r="AA364" s="1"/>
  <c r="AB364" s="1"/>
  <c r="X45" i="7"/>
  <c r="Y45" s="1"/>
  <c r="Z45" s="1"/>
  <c r="AA45" s="1"/>
  <c r="AB46" s="1"/>
  <c r="AD45"/>
  <c r="AB43" i="6"/>
  <c r="AB45" i="2" l="1"/>
  <c r="AB55" i="3"/>
  <c r="AE357" i="41"/>
  <c r="Y357"/>
  <c r="AB368" i="32"/>
  <c r="X390" i="30"/>
  <c r="Y390" s="1"/>
  <c r="Z390" s="1"/>
  <c r="AA390" s="1"/>
  <c r="AD390"/>
  <c r="AD390" i="24"/>
  <c r="X390"/>
  <c r="Y379" i="25"/>
  <c r="Z379" s="1"/>
  <c r="AA379" s="1"/>
  <c r="AE365" i="9"/>
  <c r="Y365"/>
  <c r="Z365" s="1"/>
  <c r="AA365" s="1"/>
  <c r="AB365" s="1"/>
  <c r="AC365" i="8"/>
  <c r="X46" i="7"/>
  <c r="Y46" s="1"/>
  <c r="Z46" s="1"/>
  <c r="AA46" s="1"/>
  <c r="AD46"/>
  <c r="AD43" i="6"/>
  <c r="X43"/>
  <c r="AD45" i="2" l="1"/>
  <c r="X45"/>
  <c r="AD55" i="3"/>
  <c r="X55"/>
  <c r="Y55" s="1"/>
  <c r="Z55" s="1"/>
  <c r="AA55" s="1"/>
  <c r="AB56" s="1"/>
  <c r="Z357" i="41"/>
  <c r="AA357" s="1"/>
  <c r="AB357" s="1"/>
  <c r="AD368" i="32"/>
  <c r="X368"/>
  <c r="Y390" i="24"/>
  <c r="Z390" s="1"/>
  <c r="AA390" s="1"/>
  <c r="AB380" i="25"/>
  <c r="AC366" i="9"/>
  <c r="AE365" i="8"/>
  <c r="Y365"/>
  <c r="Z365" s="1"/>
  <c r="AA365" s="1"/>
  <c r="AB365" s="1"/>
  <c r="AB47" i="7"/>
  <c r="Y43" i="6"/>
  <c r="Z43" s="1"/>
  <c r="AA43" s="1"/>
  <c r="AB46" i="2" l="1"/>
  <c r="Y45"/>
  <c r="Z45" s="1"/>
  <c r="AA45" s="1"/>
  <c r="X56" i="3"/>
  <c r="Y56" s="1"/>
  <c r="Z56" s="1"/>
  <c r="AA56" s="1"/>
  <c r="AD56"/>
  <c r="AB57"/>
  <c r="AC358" i="41"/>
  <c r="Y368" i="32"/>
  <c r="Z368" s="1"/>
  <c r="AA368" s="1"/>
  <c r="AB391" i="30"/>
  <c r="AB391" i="24"/>
  <c r="AD380" i="25"/>
  <c r="X380"/>
  <c r="Y380" s="1"/>
  <c r="Z380" s="1"/>
  <c r="AA380" s="1"/>
  <c r="AE366" i="9"/>
  <c r="AG366" s="1"/>
  <c r="AG368" s="1"/>
  <c r="Y366"/>
  <c r="Z366" s="1"/>
  <c r="AA366" s="1"/>
  <c r="AB366" s="1"/>
  <c r="AC366" i="8"/>
  <c r="X47" i="7"/>
  <c r="Y47" s="1"/>
  <c r="Z47" s="1"/>
  <c r="AA47" s="1"/>
  <c r="AD47"/>
  <c r="AB44" i="6"/>
  <c r="AD46" i="2" l="1"/>
  <c r="X46"/>
  <c r="Y46" s="1"/>
  <c r="Z46" s="1"/>
  <c r="AA46" s="1"/>
  <c r="AD57" i="3"/>
  <c r="X57"/>
  <c r="Y57" s="1"/>
  <c r="Z57" s="1"/>
  <c r="AA57" s="1"/>
  <c r="AE358" i="41"/>
  <c r="Y358"/>
  <c r="Z358" s="1"/>
  <c r="AA358" s="1"/>
  <c r="AB358" s="1"/>
  <c r="AB369" i="32"/>
  <c r="X391" i="30"/>
  <c r="Y391" s="1"/>
  <c r="Z391" s="1"/>
  <c r="AA391" s="1"/>
  <c r="AD391"/>
  <c r="AD391" i="24"/>
  <c r="X391"/>
  <c r="Y391" s="1"/>
  <c r="Z391" s="1"/>
  <c r="AA391" s="1"/>
  <c r="AB381" i="25"/>
  <c r="AC367" i="9"/>
  <c r="AE366" i="8"/>
  <c r="AG366" s="1"/>
  <c r="AG368" s="1"/>
  <c r="Y366"/>
  <c r="Z366" s="1"/>
  <c r="AA366" s="1"/>
  <c r="AB366" s="1"/>
  <c r="AB48" i="7"/>
  <c r="AD44" i="6"/>
  <c r="X44"/>
  <c r="AB47" i="2" l="1"/>
  <c r="AB58" i="3"/>
  <c r="AC359" i="41"/>
  <c r="AD369" i="32"/>
  <c r="X369"/>
  <c r="Y369" s="1"/>
  <c r="Z369" s="1"/>
  <c r="AA369" s="1"/>
  <c r="AB392" i="24"/>
  <c r="AD381" i="25"/>
  <c r="X381"/>
  <c r="Y367" i="9"/>
  <c r="Z367" s="1"/>
  <c r="AA367" s="1"/>
  <c r="AB367" s="1"/>
  <c r="AE367"/>
  <c r="AC367" i="8"/>
  <c r="X48" i="7"/>
  <c r="Y48" s="1"/>
  <c r="Z48" s="1"/>
  <c r="AA48" s="1"/>
  <c r="AD48"/>
  <c r="Y44" i="6"/>
  <c r="Z44" s="1"/>
  <c r="AA44" s="1"/>
  <c r="AD47" i="2" l="1"/>
  <c r="X47"/>
  <c r="AD58" i="3"/>
  <c r="X58"/>
  <c r="Y58" s="1"/>
  <c r="Z58" s="1"/>
  <c r="AA58" s="1"/>
  <c r="AE359" i="41"/>
  <c r="Y359"/>
  <c r="Z359" s="1"/>
  <c r="AA359" s="1"/>
  <c r="AB359" s="1"/>
  <c r="AB370" i="32"/>
  <c r="AB392" i="30"/>
  <c r="AD392" i="24"/>
  <c r="X392"/>
  <c r="Y381" i="25"/>
  <c r="Z381" s="1"/>
  <c r="AA381" s="1"/>
  <c r="AE367" i="8"/>
  <c r="Y367"/>
  <c r="Z367" s="1"/>
  <c r="AA367" s="1"/>
  <c r="AB367" s="1"/>
  <c r="AB49" i="7"/>
  <c r="AB45" i="6"/>
  <c r="Y47" i="2" l="1"/>
  <c r="Z47" s="1"/>
  <c r="AA47" s="1"/>
  <c r="AB59" i="3"/>
  <c r="AC360" i="41"/>
  <c r="AD370" i="32"/>
  <c r="X370"/>
  <c r="X392" i="30"/>
  <c r="Y392" s="1"/>
  <c r="Z392" s="1"/>
  <c r="AA392" s="1"/>
  <c r="AD392"/>
  <c r="Y392" i="24"/>
  <c r="Z392" s="1"/>
  <c r="AA392" s="1"/>
  <c r="AB382" i="25"/>
  <c r="X49" i="7"/>
  <c r="Y49" s="1"/>
  <c r="Z49" s="1"/>
  <c r="AA49" s="1"/>
  <c r="AD49"/>
  <c r="AD45" i="6"/>
  <c r="X45"/>
  <c r="AB48" i="2" l="1"/>
  <c r="AD59" i="3"/>
  <c r="X59"/>
  <c r="Y59" s="1"/>
  <c r="Z59" s="1"/>
  <c r="AA59" s="1"/>
  <c r="AB60" s="1"/>
  <c r="AE360" i="41"/>
  <c r="Y360"/>
  <c r="Y370" i="32"/>
  <c r="Z370" s="1"/>
  <c r="AA370" s="1"/>
  <c r="AB393" i="30"/>
  <c r="AB393" i="24"/>
  <c r="AD382" i="25"/>
  <c r="X382"/>
  <c r="Y382" s="1"/>
  <c r="Z382" s="1"/>
  <c r="AA382" s="1"/>
  <c r="AB50" i="7"/>
  <c r="Y45" i="6"/>
  <c r="Z45" s="1"/>
  <c r="AA45" s="1"/>
  <c r="X48" i="2" l="1"/>
  <c r="Y48" s="1"/>
  <c r="Z48" s="1"/>
  <c r="AA48" s="1"/>
  <c r="AD48"/>
  <c r="AB49"/>
  <c r="X60" i="3"/>
  <c r="Y60" s="1"/>
  <c r="AD60"/>
  <c r="Z60"/>
  <c r="AA60" s="1"/>
  <c r="AB61" s="1"/>
  <c r="Z360" i="41"/>
  <c r="AA360" s="1"/>
  <c r="AB360" s="1"/>
  <c r="AB371" i="32"/>
  <c r="X393" i="30"/>
  <c r="Y393" s="1"/>
  <c r="Z393" s="1"/>
  <c r="AA393" s="1"/>
  <c r="AD393"/>
  <c r="AD393" i="24"/>
  <c r="X393"/>
  <c r="Y393" s="1"/>
  <c r="Z393" s="1"/>
  <c r="AA393" s="1"/>
  <c r="AB383" i="25"/>
  <c r="X50" i="7"/>
  <c r="Y50" s="1"/>
  <c r="Z50" s="1"/>
  <c r="AA50" s="1"/>
  <c r="AD50"/>
  <c r="AB46" i="6"/>
  <c r="AD49" i="2" l="1"/>
  <c r="X49"/>
  <c r="X61" i="3"/>
  <c r="Y61" s="1"/>
  <c r="Z61" s="1"/>
  <c r="AA61" s="1"/>
  <c r="AD61"/>
  <c r="AC361" i="41"/>
  <c r="AD371" i="32"/>
  <c r="X371"/>
  <c r="Y371" s="1"/>
  <c r="Z371" s="1"/>
  <c r="AA371" s="1"/>
  <c r="AB394" i="30"/>
  <c r="AB394" i="24"/>
  <c r="AD383" i="25"/>
  <c r="X383"/>
  <c r="AB51" i="7"/>
  <c r="AD46" i="6"/>
  <c r="X46"/>
  <c r="Y49" i="2" l="1"/>
  <c r="Z49" s="1"/>
  <c r="AA49" s="1"/>
  <c r="AB62" i="3"/>
  <c r="AE361" i="41"/>
  <c r="Y361"/>
  <c r="AB372" i="32"/>
  <c r="X394" i="30"/>
  <c r="Y394" s="1"/>
  <c r="Z394" s="1"/>
  <c r="AA394" s="1"/>
  <c r="AD394"/>
  <c r="AD394" i="24"/>
  <c r="X394"/>
  <c r="Y383" i="25"/>
  <c r="Z383" s="1"/>
  <c r="AA383" s="1"/>
  <c r="X51" i="7"/>
  <c r="Y51" s="1"/>
  <c r="Z51" s="1"/>
  <c r="AA51" s="1"/>
  <c r="AD51"/>
  <c r="Y46" i="6"/>
  <c r="Z46" s="1"/>
  <c r="AA46" s="1"/>
  <c r="AB50" i="2" l="1"/>
  <c r="AD62" i="3"/>
  <c r="X62"/>
  <c r="Y62" s="1"/>
  <c r="Z62" s="1"/>
  <c r="AA62" s="1"/>
  <c r="Z361" i="41"/>
  <c r="AA361" s="1"/>
  <c r="AB361" s="1"/>
  <c r="AD372" i="32"/>
  <c r="X372"/>
  <c r="Y394" i="24"/>
  <c r="Z394" s="1"/>
  <c r="AA394" s="1"/>
  <c r="AB384" i="25"/>
  <c r="AB52" i="7"/>
  <c r="AB47" i="6"/>
  <c r="AD50" i="2" l="1"/>
  <c r="X50"/>
  <c r="Y50" s="1"/>
  <c r="Z50" s="1"/>
  <c r="AA50" s="1"/>
  <c r="AB63" i="3"/>
  <c r="AC362" i="41"/>
  <c r="Y372" i="32"/>
  <c r="Z372" s="1"/>
  <c r="AA372" s="1"/>
  <c r="AB395" i="30"/>
  <c r="AB395" i="24"/>
  <c r="AD395" s="1"/>
  <c r="AD384" i="25"/>
  <c r="X384"/>
  <c r="Y384" s="1"/>
  <c r="Z384" s="1"/>
  <c r="AA384" s="1"/>
  <c r="X52" i="7"/>
  <c r="Y52" s="1"/>
  <c r="Z52" s="1"/>
  <c r="AA52" s="1"/>
  <c r="AD52"/>
  <c r="AD47" i="6"/>
  <c r="X47"/>
  <c r="AB51" i="2" l="1"/>
  <c r="X63" i="3"/>
  <c r="Y63" s="1"/>
  <c r="Z63" s="1"/>
  <c r="AA63" s="1"/>
  <c r="AD63"/>
  <c r="AE362" i="41"/>
  <c r="Y362"/>
  <c r="Z362" s="1"/>
  <c r="AA362" s="1"/>
  <c r="AB362" s="1"/>
  <c r="AB373" i="32"/>
  <c r="X395" i="30"/>
  <c r="Y395" s="1"/>
  <c r="Z395" s="1"/>
  <c r="AA395" s="1"/>
  <c r="AD395"/>
  <c r="X395" i="24"/>
  <c r="Y395" s="1"/>
  <c r="Z395" s="1"/>
  <c r="AA395" s="1"/>
  <c r="AB385" i="25"/>
  <c r="AB53" i="7"/>
  <c r="Y47" i="6"/>
  <c r="Z47" s="1"/>
  <c r="AA47" s="1"/>
  <c r="X51" i="2" l="1"/>
  <c r="AD51"/>
  <c r="AB64" i="3"/>
  <c r="AC363" i="41"/>
  <c r="AD373" i="32"/>
  <c r="X373"/>
  <c r="Y373" s="1"/>
  <c r="Z373" s="1"/>
  <c r="AA373" s="1"/>
  <c r="AB396" i="30"/>
  <c r="AB396" i="24"/>
  <c r="AD396" s="1"/>
  <c r="AD385" i="25"/>
  <c r="X385"/>
  <c r="X53" i="7"/>
  <c r="Y53" s="1"/>
  <c r="Z53" s="1"/>
  <c r="AA53" s="1"/>
  <c r="AD53"/>
  <c r="AB48" i="6"/>
  <c r="AB52" i="2" l="1"/>
  <c r="Y51"/>
  <c r="Z51" s="1"/>
  <c r="AA51" s="1"/>
  <c r="AD64" i="3"/>
  <c r="X64"/>
  <c r="Y64" s="1"/>
  <c r="Z64" s="1"/>
  <c r="AA64" s="1"/>
  <c r="AE363" i="41"/>
  <c r="Y363"/>
  <c r="AB374" i="32"/>
  <c r="X396" i="30"/>
  <c r="Y396" s="1"/>
  <c r="Z396" s="1"/>
  <c r="AA396" s="1"/>
  <c r="AD396"/>
  <c r="X396" i="24"/>
  <c r="Y396" s="1"/>
  <c r="Z396" s="1"/>
  <c r="AA396" s="1"/>
  <c r="Y385" i="25"/>
  <c r="Z385" s="1"/>
  <c r="AA385" s="1"/>
  <c r="AD48" i="6"/>
  <c r="AF48" s="1"/>
  <c r="X48"/>
  <c r="X52" i="2" l="1"/>
  <c r="Y52" s="1"/>
  <c r="Z52" s="1"/>
  <c r="AA52" s="1"/>
  <c r="AD52"/>
  <c r="AB65" i="3"/>
  <c r="Z363" i="41"/>
  <c r="AA363" s="1"/>
  <c r="AB363" s="1"/>
  <c r="AD374" i="32"/>
  <c r="X374"/>
  <c r="AB397" i="24"/>
  <c r="AD397" s="1"/>
  <c r="AB386" i="25"/>
  <c r="AB54" i="7"/>
  <c r="Y48" i="6"/>
  <c r="Z48" s="1"/>
  <c r="AA48" s="1"/>
  <c r="AB53" i="2" l="1"/>
  <c r="AD65" i="3"/>
  <c r="X65"/>
  <c r="Y65" s="1"/>
  <c r="Z65" s="1"/>
  <c r="AA65" s="1"/>
  <c r="AC364" i="41"/>
  <c r="Y374" i="32"/>
  <c r="Z374" s="1"/>
  <c r="AA374" s="1"/>
  <c r="AB397" i="30"/>
  <c r="X397" i="24"/>
  <c r="Y397" s="1"/>
  <c r="Z397" s="1"/>
  <c r="AA397" s="1"/>
  <c r="AD386" i="25"/>
  <c r="X386"/>
  <c r="Y386" s="1"/>
  <c r="Z386" s="1"/>
  <c r="AA386" s="1"/>
  <c r="X54" i="7"/>
  <c r="Y54" s="1"/>
  <c r="Z54" s="1"/>
  <c r="AA54" s="1"/>
  <c r="AD54"/>
  <c r="AF54" s="1"/>
  <c r="AB49" i="6"/>
  <c r="AD53" i="2" l="1"/>
  <c r="X53"/>
  <c r="Y53" s="1"/>
  <c r="AB66" i="3"/>
  <c r="AE364" i="41"/>
  <c r="Y364"/>
  <c r="Z364" s="1"/>
  <c r="AA364" s="1"/>
  <c r="AB364" s="1"/>
  <c r="AB375" i="32"/>
  <c r="X397" i="30"/>
  <c r="Y397" s="1"/>
  <c r="Z397" s="1"/>
  <c r="AA397" s="1"/>
  <c r="AD397"/>
  <c r="AB398" i="24"/>
  <c r="AD398" s="1"/>
  <c r="AB387" i="25"/>
  <c r="AB55" i="7"/>
  <c r="AD49" i="6"/>
  <c r="X49"/>
  <c r="Z53" i="2" l="1"/>
  <c r="AA53" s="1"/>
  <c r="AB54"/>
  <c r="X66" i="3"/>
  <c r="Y66" s="1"/>
  <c r="Z66" s="1"/>
  <c r="AA66" s="1"/>
  <c r="AB67" s="1"/>
  <c r="AD66"/>
  <c r="AF66" s="1"/>
  <c r="AC365" i="41"/>
  <c r="AD375" i="32"/>
  <c r="X375"/>
  <c r="Y375" s="1"/>
  <c r="Z375" s="1"/>
  <c r="AA375" s="1"/>
  <c r="AB398" i="30"/>
  <c r="X398" i="24"/>
  <c r="Y398" s="1"/>
  <c r="Z398" s="1"/>
  <c r="AA398" s="1"/>
  <c r="AD387" i="25"/>
  <c r="X387"/>
  <c r="X55" i="7"/>
  <c r="Y55" s="1"/>
  <c r="Z55" s="1"/>
  <c r="AA55" s="1"/>
  <c r="AD55"/>
  <c r="Y49" i="6"/>
  <c r="Z49" s="1"/>
  <c r="AA49" s="1"/>
  <c r="X54" i="2" l="1"/>
  <c r="Y54" s="1"/>
  <c r="Z54" s="1"/>
  <c r="AA54" s="1"/>
  <c r="AD54"/>
  <c r="AB55"/>
  <c r="AD67" i="3"/>
  <c r="X67"/>
  <c r="Y67" s="1"/>
  <c r="Z67" s="1"/>
  <c r="AA67" s="1"/>
  <c r="AE365" i="41"/>
  <c r="Y365"/>
  <c r="AB376" i="32"/>
  <c r="X398" i="30"/>
  <c r="Y398" s="1"/>
  <c r="Z398" s="1"/>
  <c r="AA398" s="1"/>
  <c r="AD398"/>
  <c r="AB399" i="24"/>
  <c r="AD399" s="1"/>
  <c r="Y387" i="25"/>
  <c r="Z387" s="1"/>
  <c r="AA387" s="1"/>
  <c r="AB56" i="7"/>
  <c r="AB50" i="6"/>
  <c r="AD55" i="2" l="1"/>
  <c r="X55"/>
  <c r="Y55" s="1"/>
  <c r="Z55" s="1"/>
  <c r="AA55" s="1"/>
  <c r="AB68" i="3"/>
  <c r="Z365" i="41"/>
  <c r="AA365" s="1"/>
  <c r="AB365" s="1"/>
  <c r="AD376" i="32"/>
  <c r="X376"/>
  <c r="AB399" i="30"/>
  <c r="X399" i="24"/>
  <c r="Y399" s="1"/>
  <c r="Z399" s="1"/>
  <c r="AA399" s="1"/>
  <c r="AB388" i="25"/>
  <c r="X56" i="7"/>
  <c r="Y56" s="1"/>
  <c r="Z56" s="1"/>
  <c r="AA56" s="1"/>
  <c r="AD56"/>
  <c r="AD50" i="6"/>
  <c r="X50"/>
  <c r="AB56" i="2" l="1"/>
  <c r="X68" i="3"/>
  <c r="Y68" s="1"/>
  <c r="Z68" s="1"/>
  <c r="AA68" s="1"/>
  <c r="AD68"/>
  <c r="AC366" i="41"/>
  <c r="Y376" i="32"/>
  <c r="Z376" s="1"/>
  <c r="AA376" s="1"/>
  <c r="X399" i="30"/>
  <c r="Y399" s="1"/>
  <c r="Z399" s="1"/>
  <c r="AA399" s="1"/>
  <c r="AD399"/>
  <c r="AB400" i="24"/>
  <c r="AD400" s="1"/>
  <c r="AD388" i="25"/>
  <c r="X388"/>
  <c r="Y388" s="1"/>
  <c r="Z388" s="1"/>
  <c r="AA388" s="1"/>
  <c r="Y50" i="6"/>
  <c r="Z50" s="1"/>
  <c r="AA50" s="1"/>
  <c r="X56" i="2" l="1"/>
  <c r="AD56"/>
  <c r="AB69" i="3"/>
  <c r="AE366" i="41"/>
  <c r="AG366" s="1"/>
  <c r="AG368" s="1"/>
  <c r="Y366"/>
  <c r="Z366" s="1"/>
  <c r="AA366" s="1"/>
  <c r="AB366" s="1"/>
  <c r="AB377" i="32"/>
  <c r="X400" i="24"/>
  <c r="Y400" s="1"/>
  <c r="Z400" s="1"/>
  <c r="AA400" s="1"/>
  <c r="AB389" i="25"/>
  <c r="AB57" i="7"/>
  <c r="AB51" i="6"/>
  <c r="AD51" s="1"/>
  <c r="Y56" i="2" l="1"/>
  <c r="Z56" s="1"/>
  <c r="AA56" s="1"/>
  <c r="X69" i="3"/>
  <c r="Y69" s="1"/>
  <c r="AB70" s="1"/>
  <c r="AD69"/>
  <c r="Z69"/>
  <c r="AA69" s="1"/>
  <c r="AD377" i="32"/>
  <c r="X377"/>
  <c r="Y377" s="1"/>
  <c r="Z377" s="1"/>
  <c r="AA377" s="1"/>
  <c r="AB400" i="30"/>
  <c r="AB401" i="24"/>
  <c r="AD389" i="25"/>
  <c r="X389"/>
  <c r="Y389" s="1"/>
  <c r="Z389" s="1"/>
  <c r="AA389" s="1"/>
  <c r="X57" i="7"/>
  <c r="Y57" s="1"/>
  <c r="Z57" s="1"/>
  <c r="AA57" s="1"/>
  <c r="AD57"/>
  <c r="X51" i="6"/>
  <c r="Y51" s="1"/>
  <c r="Z51" s="1"/>
  <c r="AA51" s="1"/>
  <c r="AB57" i="2" l="1"/>
  <c r="AD70" i="3"/>
  <c r="X70"/>
  <c r="Y70" s="1"/>
  <c r="Z70" s="1"/>
  <c r="AA70" s="1"/>
  <c r="AB378" i="32"/>
  <c r="X400" i="30"/>
  <c r="Y400" s="1"/>
  <c r="Z400" s="1"/>
  <c r="AA400" s="1"/>
  <c r="AD400"/>
  <c r="AD401" i="24"/>
  <c r="X401"/>
  <c r="Y401" s="1"/>
  <c r="Z401" s="1"/>
  <c r="AA401" s="1"/>
  <c r="AB390" i="25"/>
  <c r="AB58" i="7"/>
  <c r="AB52" i="6"/>
  <c r="AD52" s="1"/>
  <c r="AD57" i="2" l="1"/>
  <c r="X57"/>
  <c r="Y57" s="1"/>
  <c r="Z57" s="1"/>
  <c r="AA57" s="1"/>
  <c r="AB58" s="1"/>
  <c r="AB71" i="3"/>
  <c r="AD378" i="32"/>
  <c r="X378"/>
  <c r="Y378" s="1"/>
  <c r="Z378" s="1"/>
  <c r="AA378" s="1"/>
  <c r="AB401" i="30"/>
  <c r="AB402" i="24"/>
  <c r="AD390" i="25"/>
  <c r="X390"/>
  <c r="X58" i="7"/>
  <c r="Y58" s="1"/>
  <c r="Z58" s="1"/>
  <c r="AA58" s="1"/>
  <c r="AD58"/>
  <c r="X52" i="6"/>
  <c r="Y52" s="1"/>
  <c r="Z52" s="1"/>
  <c r="AA52" s="1"/>
  <c r="AD58" i="2" l="1"/>
  <c r="X58"/>
  <c r="X71" i="3"/>
  <c r="Y71" s="1"/>
  <c r="Z71" s="1"/>
  <c r="AA71" s="1"/>
  <c r="AD71"/>
  <c r="AB379" i="32"/>
  <c r="X401" i="30"/>
  <c r="Y401" s="1"/>
  <c r="Z401" s="1"/>
  <c r="AA401" s="1"/>
  <c r="AD401"/>
  <c r="AD402" i="24"/>
  <c r="X402"/>
  <c r="Y390" i="25"/>
  <c r="Z390" s="1"/>
  <c r="AA390" s="1"/>
  <c r="AB53" i="6"/>
  <c r="Y58" i="2" l="1"/>
  <c r="Z58" s="1"/>
  <c r="AA58" s="1"/>
  <c r="AB72" i="3"/>
  <c r="AD379" i="32"/>
  <c r="X379"/>
  <c r="Y379" s="1"/>
  <c r="Z379" s="1"/>
  <c r="AA379" s="1"/>
  <c r="Y402" i="24"/>
  <c r="Z402" s="1"/>
  <c r="AA402" s="1"/>
  <c r="AB391" i="25"/>
  <c r="AB59" i="7"/>
  <c r="AD53" i="6"/>
  <c r="X53"/>
  <c r="AB59" i="2" l="1"/>
  <c r="X72" i="3"/>
  <c r="Y72" s="1"/>
  <c r="AB73" s="1"/>
  <c r="Z72"/>
  <c r="AA72" s="1"/>
  <c r="AD72"/>
  <c r="AB380" i="32"/>
  <c r="AB402" i="30"/>
  <c r="AB403" i="24"/>
  <c r="AD391" i="25"/>
  <c r="X391"/>
  <c r="Y391" s="1"/>
  <c r="Z391" s="1"/>
  <c r="AA391" s="1"/>
  <c r="X59" i="7"/>
  <c r="Y59" s="1"/>
  <c r="Z59" s="1"/>
  <c r="AA59" s="1"/>
  <c r="AD59"/>
  <c r="Y53" i="6"/>
  <c r="Z53" s="1"/>
  <c r="AA53" s="1"/>
  <c r="AD59" i="2" l="1"/>
  <c r="X59"/>
  <c r="Y59" s="1"/>
  <c r="Z59" s="1"/>
  <c r="AA59" s="1"/>
  <c r="AD73" i="3"/>
  <c r="X73"/>
  <c r="Y73" s="1"/>
  <c r="Z73" s="1"/>
  <c r="AA73" s="1"/>
  <c r="AD380" i="32"/>
  <c r="X380"/>
  <c r="Y380" s="1"/>
  <c r="Z380" s="1"/>
  <c r="AA380" s="1"/>
  <c r="X402" i="30"/>
  <c r="Y402" s="1"/>
  <c r="Z402" s="1"/>
  <c r="AA402" s="1"/>
  <c r="AD402"/>
  <c r="AD403" i="24"/>
  <c r="X403"/>
  <c r="Y403" s="1"/>
  <c r="AB392" i="25"/>
  <c r="AB60" i="7"/>
  <c r="AB54" i="6"/>
  <c r="AB60" i="2" l="1"/>
  <c r="AB74" i="3"/>
  <c r="AB381" i="32"/>
  <c r="Z403" i="24"/>
  <c r="AA403" s="1"/>
  <c r="AD392" i="25"/>
  <c r="X392"/>
  <c r="X60" i="7"/>
  <c r="Y60" s="1"/>
  <c r="Z60" s="1"/>
  <c r="AA60" s="1"/>
  <c r="AD60"/>
  <c r="AD54" i="6"/>
  <c r="AF54" s="1"/>
  <c r="X54"/>
  <c r="X60" i="2" l="1"/>
  <c r="AD60"/>
  <c r="Y60"/>
  <c r="Z60" s="1"/>
  <c r="AA60" s="1"/>
  <c r="X74" i="3"/>
  <c r="Y74" s="1"/>
  <c r="Z74" s="1"/>
  <c r="AA74" s="1"/>
  <c r="AD74"/>
  <c r="AD381" i="32"/>
  <c r="X381"/>
  <c r="Y381" s="1"/>
  <c r="Z381" s="1"/>
  <c r="AA381" s="1"/>
  <c r="AB403" i="30"/>
  <c r="AB404" i="24"/>
  <c r="Y392" i="25"/>
  <c r="Z392" s="1"/>
  <c r="AA392" s="1"/>
  <c r="Y54" i="6"/>
  <c r="Z54" s="1"/>
  <c r="AA54" s="1"/>
  <c r="AB61" i="2" l="1"/>
  <c r="AB75" i="3"/>
  <c r="AB382" i="32"/>
  <c r="X403" i="30"/>
  <c r="Y403" s="1"/>
  <c r="Z403" s="1"/>
  <c r="AA403" s="1"/>
  <c r="AD403"/>
  <c r="AD404" i="24"/>
  <c r="X404"/>
  <c r="AB393" i="25"/>
  <c r="AB61" i="7"/>
  <c r="AB55" i="6"/>
  <c r="AD61" i="2" l="1"/>
  <c r="X61"/>
  <c r="Y61" s="1"/>
  <c r="Z61" s="1"/>
  <c r="AA61" s="1"/>
  <c r="X75" i="3"/>
  <c r="Y75" s="1"/>
  <c r="Z75" s="1"/>
  <c r="AA75" s="1"/>
  <c r="AB76" s="1"/>
  <c r="AD75"/>
  <c r="AD382" i="32"/>
  <c r="X382"/>
  <c r="AB404" i="30"/>
  <c r="Y404" i="24"/>
  <c r="Z404" s="1"/>
  <c r="AA404" s="1"/>
  <c r="AD393" i="25"/>
  <c r="X393"/>
  <c r="Y393" s="1"/>
  <c r="Z393" s="1"/>
  <c r="AA393" s="1"/>
  <c r="X61" i="7"/>
  <c r="Y61" s="1"/>
  <c r="Z61" s="1"/>
  <c r="AA61" s="1"/>
  <c r="AD61"/>
  <c r="AD55" i="6"/>
  <c r="X55"/>
  <c r="Y55" s="1"/>
  <c r="Z55" s="1"/>
  <c r="AA55" s="1"/>
  <c r="AB62" i="2" l="1"/>
  <c r="AD76" i="3"/>
  <c r="X76"/>
  <c r="Y76" s="1"/>
  <c r="Z76" s="1"/>
  <c r="AA76" s="1"/>
  <c r="AB77" s="1"/>
  <c r="Y382" i="32"/>
  <c r="Z382" s="1"/>
  <c r="AA382" s="1"/>
  <c r="X404" i="30"/>
  <c r="Y404" s="1"/>
  <c r="Z404" s="1"/>
  <c r="AA404" s="1"/>
  <c r="AD404"/>
  <c r="AB405" i="24"/>
  <c r="AB394" i="25"/>
  <c r="AB62" i="7"/>
  <c r="AB56" i="6"/>
  <c r="X62" i="2" l="1"/>
  <c r="Y62" s="1"/>
  <c r="AD62"/>
  <c r="AD77" i="3"/>
  <c r="X77"/>
  <c r="Y77" s="1"/>
  <c r="Z77" s="1"/>
  <c r="AA77" s="1"/>
  <c r="AB78" s="1"/>
  <c r="AB383" i="32"/>
  <c r="AD383" s="1"/>
  <c r="AB405" i="30"/>
  <c r="AD405" i="24"/>
  <c r="X405"/>
  <c r="Y405" s="1"/>
  <c r="Z405" s="1"/>
  <c r="AA405" s="1"/>
  <c r="AD394" i="25"/>
  <c r="X394"/>
  <c r="Y394" s="1"/>
  <c r="Z394" s="1"/>
  <c r="AA394" s="1"/>
  <c r="X62" i="7"/>
  <c r="Y62" s="1"/>
  <c r="Z62" s="1"/>
  <c r="AA62" s="1"/>
  <c r="AD62"/>
  <c r="AD56" i="6"/>
  <c r="X56"/>
  <c r="Y56" s="1"/>
  <c r="Z62" i="2" l="1"/>
  <c r="AA62" s="1"/>
  <c r="AB63"/>
  <c r="AD78" i="3"/>
  <c r="AF78" s="1"/>
  <c r="X78"/>
  <c r="Y78" s="1"/>
  <c r="Z78" s="1"/>
  <c r="AA78" s="1"/>
  <c r="X383" i="32"/>
  <c r="Y383" s="1"/>
  <c r="Z383" s="1"/>
  <c r="AA383" s="1"/>
  <c r="X405" i="30"/>
  <c r="Y405" s="1"/>
  <c r="Z405" s="1"/>
  <c r="AA405" s="1"/>
  <c r="AD405"/>
  <c r="AB406" i="24"/>
  <c r="AB395" i="25"/>
  <c r="Z56" i="6"/>
  <c r="AA56" s="1"/>
  <c r="AD63" i="2" l="1"/>
  <c r="X63"/>
  <c r="Y63" s="1"/>
  <c r="Z63" s="1"/>
  <c r="AA63" s="1"/>
  <c r="AB79" i="3"/>
  <c r="AB384" i="32"/>
  <c r="AD384" s="1"/>
  <c r="AB406" i="30"/>
  <c r="AD406" i="24"/>
  <c r="X406"/>
  <c r="AD395" i="25"/>
  <c r="X395"/>
  <c r="AB63" i="7"/>
  <c r="AB57" i="6"/>
  <c r="AB64" i="2" l="1"/>
  <c r="X79" i="3"/>
  <c r="AD79"/>
  <c r="Y79"/>
  <c r="Z79" s="1"/>
  <c r="AA79" s="1"/>
  <c r="X384" i="32"/>
  <c r="Y384" s="1"/>
  <c r="Z384" s="1"/>
  <c r="AA384" s="1"/>
  <c r="X406" i="30"/>
  <c r="Y406" s="1"/>
  <c r="Z406" s="1"/>
  <c r="AA406" s="1"/>
  <c r="AD406"/>
  <c r="Y406" i="24"/>
  <c r="Z406" s="1"/>
  <c r="AA406" s="1"/>
  <c r="Y395" i="25"/>
  <c r="Z395" s="1"/>
  <c r="AA395" s="1"/>
  <c r="X63" i="7"/>
  <c r="Y63" s="1"/>
  <c r="Z63" s="1"/>
  <c r="AA63" s="1"/>
  <c r="AD63"/>
  <c r="AD57" i="6"/>
  <c r="X57"/>
  <c r="Y57" s="1"/>
  <c r="Z57" s="1"/>
  <c r="AA57" s="1"/>
  <c r="AD64" i="2" l="1"/>
  <c r="X64"/>
  <c r="AB80" i="3"/>
  <c r="AB385" i="32"/>
  <c r="AB407" i="30"/>
  <c r="AB407" i="24"/>
  <c r="AB396" i="25"/>
  <c r="AB64" i="7"/>
  <c r="AB58" i="6"/>
  <c r="AB65" i="2" l="1"/>
  <c r="Y64"/>
  <c r="Z64" s="1"/>
  <c r="AA64" s="1"/>
  <c r="AD80" i="3"/>
  <c r="X80"/>
  <c r="Y80" s="1"/>
  <c r="Z80" s="1"/>
  <c r="AA80" s="1"/>
  <c r="AB81" s="1"/>
  <c r="AD385" i="32"/>
  <c r="X385"/>
  <c r="Y385" s="1"/>
  <c r="Z385" s="1"/>
  <c r="AA385" s="1"/>
  <c r="X407" i="30"/>
  <c r="Y407" s="1"/>
  <c r="Z407" s="1"/>
  <c r="AA407" s="1"/>
  <c r="AD407"/>
  <c r="AD407" i="24"/>
  <c r="X407"/>
  <c r="Y407" s="1"/>
  <c r="Z407" s="1"/>
  <c r="AA407" s="1"/>
  <c r="AD396" i="25"/>
  <c r="X396"/>
  <c r="X64" i="7"/>
  <c r="Y64" s="1"/>
  <c r="Z64" s="1"/>
  <c r="AA64" s="1"/>
  <c r="AD64"/>
  <c r="AD58" i="6"/>
  <c r="X58"/>
  <c r="Y58" s="1"/>
  <c r="Z58" s="1"/>
  <c r="AA58" s="1"/>
  <c r="X65" i="2" l="1"/>
  <c r="Y65" s="1"/>
  <c r="Z65" s="1"/>
  <c r="AA65" s="1"/>
  <c r="AD65"/>
  <c r="AD81" i="3"/>
  <c r="X81"/>
  <c r="Y81" s="1"/>
  <c r="Z81" s="1"/>
  <c r="AA81" s="1"/>
  <c r="AB386" i="32"/>
  <c r="AB408" i="24"/>
  <c r="Y396" i="25"/>
  <c r="Z396" s="1"/>
  <c r="AA396" s="1"/>
  <c r="AB59" i="6"/>
  <c r="AB66" i="2" l="1"/>
  <c r="AB82" i="3"/>
  <c r="AD386" i="32"/>
  <c r="X386"/>
  <c r="AB408" i="30"/>
  <c r="AD408" i="24"/>
  <c r="X408"/>
  <c r="Y408" s="1"/>
  <c r="Z408" s="1"/>
  <c r="AA408" s="1"/>
  <c r="AB397" i="25"/>
  <c r="AB65" i="7"/>
  <c r="AD59" i="6"/>
  <c r="X59"/>
  <c r="Y59" s="1"/>
  <c r="Z59" s="1"/>
  <c r="AA59" s="1"/>
  <c r="AD66" i="2" l="1"/>
  <c r="AF66" s="1"/>
  <c r="X66"/>
  <c r="AD82" i="3"/>
  <c r="X82"/>
  <c r="Y82" s="1"/>
  <c r="Z82" s="1"/>
  <c r="AA82" s="1"/>
  <c r="AB83" s="1"/>
  <c r="Y386" i="32"/>
  <c r="Z386" s="1"/>
  <c r="AA386" s="1"/>
  <c r="X408" i="30"/>
  <c r="Y408" s="1"/>
  <c r="Z408" s="1"/>
  <c r="AA408" s="1"/>
  <c r="AD408"/>
  <c r="AB409" i="24"/>
  <c r="AD397" i="25"/>
  <c r="X397"/>
  <c r="AD65" i="7"/>
  <c r="X65"/>
  <c r="Y65" s="1"/>
  <c r="Z65" s="1"/>
  <c r="AA65" s="1"/>
  <c r="AB60" i="6"/>
  <c r="AB67" i="2" l="1"/>
  <c r="Y66"/>
  <c r="Z66" s="1"/>
  <c r="AA66" s="1"/>
  <c r="AD83" i="3"/>
  <c r="X83"/>
  <c r="Y83" s="1"/>
  <c r="Z83" s="1"/>
  <c r="AA83" s="1"/>
  <c r="AB387" i="32"/>
  <c r="AB409" i="30"/>
  <c r="AD409" i="24"/>
  <c r="X409"/>
  <c r="Y409" s="1"/>
  <c r="Z409" s="1"/>
  <c r="AA409" s="1"/>
  <c r="Y397" i="25"/>
  <c r="Z397" s="1"/>
  <c r="AA397" s="1"/>
  <c r="AB66" i="7"/>
  <c r="AD60" i="6"/>
  <c r="X60"/>
  <c r="Y60" s="1"/>
  <c r="Z60" s="1"/>
  <c r="AA60" s="1"/>
  <c r="AD67" i="2" l="1"/>
  <c r="X67"/>
  <c r="AB84" i="3"/>
  <c r="AD387" i="32"/>
  <c r="X387"/>
  <c r="Y387" s="1"/>
  <c r="Z387" s="1"/>
  <c r="AA387" s="1"/>
  <c r="X409" i="30"/>
  <c r="Y409" s="1"/>
  <c r="Z409" s="1"/>
  <c r="AA409" s="1"/>
  <c r="AD409"/>
  <c r="AB410" i="24"/>
  <c r="AB398" i="25"/>
  <c r="X66" i="7"/>
  <c r="Y66" s="1"/>
  <c r="Z66" s="1"/>
  <c r="AA66" s="1"/>
  <c r="AD66"/>
  <c r="AF66" s="1"/>
  <c r="AB61" i="6"/>
  <c r="AB68" i="2" l="1"/>
  <c r="Y67"/>
  <c r="Z67" s="1"/>
  <c r="AA67" s="1"/>
  <c r="AD84" i="3"/>
  <c r="X84"/>
  <c r="Y84" s="1"/>
  <c r="Z84" s="1"/>
  <c r="AA84" s="1"/>
  <c r="AB85" s="1"/>
  <c r="AB388" i="32"/>
  <c r="AB410" i="30"/>
  <c r="AD410" i="24"/>
  <c r="X410"/>
  <c r="AD398" i="25"/>
  <c r="X398"/>
  <c r="AB67" i="7"/>
  <c r="AD61" i="6"/>
  <c r="X61"/>
  <c r="Y61" s="1"/>
  <c r="Z61" s="1"/>
  <c r="AA61" s="1"/>
  <c r="AD68" i="2" l="1"/>
  <c r="X68"/>
  <c r="Y68" s="1"/>
  <c r="Z68" s="1"/>
  <c r="AA68" s="1"/>
  <c r="AD85" i="3"/>
  <c r="X85"/>
  <c r="Y85" s="1"/>
  <c r="Z85" s="1"/>
  <c r="AA85" s="1"/>
  <c r="AD388" i="32"/>
  <c r="X388"/>
  <c r="Y388" s="1"/>
  <c r="Z388" s="1"/>
  <c r="AA388" s="1"/>
  <c r="X410" i="30"/>
  <c r="Y410" s="1"/>
  <c r="Z410" s="1"/>
  <c r="AA410" s="1"/>
  <c r="AD410"/>
  <c r="Y410" i="24"/>
  <c r="Z410" s="1"/>
  <c r="AA410" s="1"/>
  <c r="Y398" i="25"/>
  <c r="Z398" s="1"/>
  <c r="AA398" s="1"/>
  <c r="AD67" i="7"/>
  <c r="X67"/>
  <c r="Y67" s="1"/>
  <c r="Z67" s="1"/>
  <c r="AA67" s="1"/>
  <c r="AB62" i="6"/>
  <c r="AB69" i="2" l="1"/>
  <c r="AB86" i="3"/>
  <c r="AB389" i="32"/>
  <c r="AB411" i="30"/>
  <c r="AB411" i="24"/>
  <c r="AB399" i="25"/>
  <c r="AB68" i="7"/>
  <c r="AD62" i="6"/>
  <c r="X62"/>
  <c r="Y62" s="1"/>
  <c r="Z62" s="1"/>
  <c r="AA62" s="1"/>
  <c r="AD69" i="2" l="1"/>
  <c r="X69"/>
  <c r="Y69" s="1"/>
  <c r="AD86" i="3"/>
  <c r="X86"/>
  <c r="Y86" s="1"/>
  <c r="Z86" s="1"/>
  <c r="AA86" s="1"/>
  <c r="AB87" s="1"/>
  <c r="AD389" i="32"/>
  <c r="X389"/>
  <c r="Y389" s="1"/>
  <c r="Z389" s="1"/>
  <c r="AA389" s="1"/>
  <c r="X411" i="30"/>
  <c r="Y411" s="1"/>
  <c r="Z411" s="1"/>
  <c r="AA411" s="1"/>
  <c r="AD411"/>
  <c r="AD411" i="24"/>
  <c r="X411"/>
  <c r="Y411" s="1"/>
  <c r="Z411" s="1"/>
  <c r="AA411" s="1"/>
  <c r="AD399" i="25"/>
  <c r="X399"/>
  <c r="X68" i="7"/>
  <c r="Y68" s="1"/>
  <c r="Z68" s="1"/>
  <c r="AA68" s="1"/>
  <c r="AD68"/>
  <c r="AB63" i="6"/>
  <c r="Z69" i="2" l="1"/>
  <c r="AA69" s="1"/>
  <c r="AB70"/>
  <c r="AD87" i="3"/>
  <c r="X87"/>
  <c r="Y87" s="1"/>
  <c r="Z87" s="1"/>
  <c r="AA87" s="1"/>
  <c r="AB390" i="32"/>
  <c r="AB412" i="30"/>
  <c r="AB412" i="24"/>
  <c r="Y399" i="25"/>
  <c r="Z399" s="1"/>
  <c r="AA399" s="1"/>
  <c r="AB69" i="7"/>
  <c r="AD63" i="6"/>
  <c r="X63"/>
  <c r="Y63" s="1"/>
  <c r="Z63" s="1"/>
  <c r="AA63" s="1"/>
  <c r="AD70" i="2" l="1"/>
  <c r="X70"/>
  <c r="Y70" s="1"/>
  <c r="Z70" s="1"/>
  <c r="AA70" s="1"/>
  <c r="AB88" i="3"/>
  <c r="AD390" i="32"/>
  <c r="X390"/>
  <c r="Y390" s="1"/>
  <c r="Z390" s="1"/>
  <c r="AA390" s="1"/>
  <c r="X412" i="30"/>
  <c r="Y412" s="1"/>
  <c r="Z412" s="1"/>
  <c r="AA412" s="1"/>
  <c r="AD412"/>
  <c r="AD412" i="24"/>
  <c r="X412"/>
  <c r="AB400" i="25"/>
  <c r="X69" i="7"/>
  <c r="Y69" s="1"/>
  <c r="Z69" s="1"/>
  <c r="AA69" s="1"/>
  <c r="AD69"/>
  <c r="AB64" i="6"/>
  <c r="AB71" i="2" l="1"/>
  <c r="AD88" i="3"/>
  <c r="X88"/>
  <c r="Y88" s="1"/>
  <c r="Z88" s="1"/>
  <c r="AA88" s="1"/>
  <c r="AB89" s="1"/>
  <c r="AB391" i="32"/>
  <c r="AB413" i="30"/>
  <c r="Y412" i="24"/>
  <c r="Z412" s="1"/>
  <c r="AA412" s="1"/>
  <c r="AD400" i="25"/>
  <c r="X400"/>
  <c r="AB70" i="7"/>
  <c r="AD64" i="6"/>
  <c r="X64"/>
  <c r="Y64" s="1"/>
  <c r="Z64" s="1"/>
  <c r="AA64" s="1"/>
  <c r="X71" i="2" l="1"/>
  <c r="AD71"/>
  <c r="X89" i="3"/>
  <c r="AD89"/>
  <c r="AD391" i="32"/>
  <c r="X391"/>
  <c r="Y391" s="1"/>
  <c r="Z391" s="1"/>
  <c r="AA391" s="1"/>
  <c r="X413" i="30"/>
  <c r="Y413" s="1"/>
  <c r="Z413" s="1"/>
  <c r="AA413" s="1"/>
  <c r="AD413"/>
  <c r="AB413" i="24"/>
  <c r="Y400" i="25"/>
  <c r="Z400" s="1"/>
  <c r="AA400" s="1"/>
  <c r="X70" i="7"/>
  <c r="Y70" s="1"/>
  <c r="Z70" s="1"/>
  <c r="AA70" s="1"/>
  <c r="AD70"/>
  <c r="AB65" i="6"/>
  <c r="AB72" i="2" l="1"/>
  <c r="Y71"/>
  <c r="Z71" s="1"/>
  <c r="AA71" s="1"/>
  <c r="AB90" i="3"/>
  <c r="Y89"/>
  <c r="Z89" s="1"/>
  <c r="AA89" s="1"/>
  <c r="AB392" i="32"/>
  <c r="AD413" i="24"/>
  <c r="X413"/>
  <c r="Y413" s="1"/>
  <c r="Z413" s="1"/>
  <c r="AA413" s="1"/>
  <c r="AB401" i="25"/>
  <c r="AB71" i="7"/>
  <c r="AD65" i="6"/>
  <c r="X65"/>
  <c r="Y65" s="1"/>
  <c r="Z65" s="1"/>
  <c r="AA65" s="1"/>
  <c r="AD72" i="2" l="1"/>
  <c r="X72"/>
  <c r="Y72" s="1"/>
  <c r="Z72" s="1"/>
  <c r="AA72" s="1"/>
  <c r="AD90" i="3"/>
  <c r="AF90" s="1"/>
  <c r="X90"/>
  <c r="Y90" s="1"/>
  <c r="Z90" s="1"/>
  <c r="AA90" s="1"/>
  <c r="AB91" s="1"/>
  <c r="AD392" i="32"/>
  <c r="X392"/>
  <c r="Y392" s="1"/>
  <c r="Z392" s="1"/>
  <c r="AA392" s="1"/>
  <c r="AB414" i="30"/>
  <c r="AB414" i="24"/>
  <c r="AD401" i="25"/>
  <c r="X401"/>
  <c r="Y401" s="1"/>
  <c r="Z401" s="1"/>
  <c r="AA401" s="1"/>
  <c r="AD71" i="7"/>
  <c r="X71"/>
  <c r="Y71" s="1"/>
  <c r="Z71" s="1"/>
  <c r="AA71" s="1"/>
  <c r="AB66" i="6"/>
  <c r="AB73" i="2" l="1"/>
  <c r="X91" i="3"/>
  <c r="Y91" s="1"/>
  <c r="Z91" s="1"/>
  <c r="AA91" s="1"/>
  <c r="AD91"/>
  <c r="AB393" i="32"/>
  <c r="X414" i="30"/>
  <c r="Y414" s="1"/>
  <c r="Z414" s="1"/>
  <c r="AA414" s="1"/>
  <c r="AD414"/>
  <c r="AD414" i="24"/>
  <c r="X414"/>
  <c r="AB402" i="25"/>
  <c r="AB72" i="7"/>
  <c r="AD66" i="6"/>
  <c r="AF66" s="1"/>
  <c r="X66"/>
  <c r="AD73" i="2" l="1"/>
  <c r="X73"/>
  <c r="Y73" s="1"/>
  <c r="AB92" i="3"/>
  <c r="AD393" i="32"/>
  <c r="X393"/>
  <c r="Y393" s="1"/>
  <c r="Z393" s="1"/>
  <c r="AA393" s="1"/>
  <c r="Y414" i="24"/>
  <c r="Z414" s="1"/>
  <c r="AA414" s="1"/>
  <c r="AD402" i="25"/>
  <c r="X402"/>
  <c r="AD72" i="7"/>
  <c r="X72"/>
  <c r="Y72" s="1"/>
  <c r="Z72" s="1"/>
  <c r="AA72" s="1"/>
  <c r="Y66" i="6"/>
  <c r="Z66" s="1"/>
  <c r="AA66" s="1"/>
  <c r="Z73" i="2" l="1"/>
  <c r="AA73" s="1"/>
  <c r="AB74"/>
  <c r="X92" i="3"/>
  <c r="Y92" s="1"/>
  <c r="Z92" s="1"/>
  <c r="AA92" s="1"/>
  <c r="AB93" s="1"/>
  <c r="AD92"/>
  <c r="AB394" i="32"/>
  <c r="AB415" i="30"/>
  <c r="AB415" i="24"/>
  <c r="Y402" i="25"/>
  <c r="Z402" s="1"/>
  <c r="AA402" s="1"/>
  <c r="AB73" i="7"/>
  <c r="AB67" i="6"/>
  <c r="X74" i="2" l="1"/>
  <c r="Y74" s="1"/>
  <c r="Z74" s="1"/>
  <c r="AA74" s="1"/>
  <c r="AD74"/>
  <c r="X93" i="3"/>
  <c r="Y93" s="1"/>
  <c r="Z93" s="1"/>
  <c r="AA93" s="1"/>
  <c r="AD93"/>
  <c r="AD394" i="32"/>
  <c r="X394"/>
  <c r="Y394" s="1"/>
  <c r="Z394" s="1"/>
  <c r="AA394" s="1"/>
  <c r="X415" i="30"/>
  <c r="Y415" s="1"/>
  <c r="Z415" s="1"/>
  <c r="AA415" s="1"/>
  <c r="AD415"/>
  <c r="AD415" i="24"/>
  <c r="X415"/>
  <c r="Y415" s="1"/>
  <c r="Z415" s="1"/>
  <c r="AA415" s="1"/>
  <c r="AB403" i="25"/>
  <c r="X73" i="7"/>
  <c r="Y73" s="1"/>
  <c r="Z73" s="1"/>
  <c r="AA73" s="1"/>
  <c r="AD73"/>
  <c r="AD67" i="6"/>
  <c r="X67"/>
  <c r="AB75" i="2" l="1"/>
  <c r="AB94" i="3"/>
  <c r="AB395" i="32"/>
  <c r="AB416" i="24"/>
  <c r="AD403" i="25"/>
  <c r="X403"/>
  <c r="AB74" i="7"/>
  <c r="Y67" i="6"/>
  <c r="Z67" s="1"/>
  <c r="AA67" s="1"/>
  <c r="X75" i="2" l="1"/>
  <c r="AD75"/>
  <c r="Y75"/>
  <c r="Z75" s="1"/>
  <c r="AA75" s="1"/>
  <c r="AD94" i="3"/>
  <c r="X94"/>
  <c r="Y94" s="1"/>
  <c r="Z94" s="1"/>
  <c r="AA94" s="1"/>
  <c r="AD395" i="32"/>
  <c r="X395"/>
  <c r="Y395" s="1"/>
  <c r="Z395" s="1"/>
  <c r="AA395" s="1"/>
  <c r="AB416" i="30"/>
  <c r="AD416" i="24"/>
  <c r="X416"/>
  <c r="Y403" i="25"/>
  <c r="Z403" s="1"/>
  <c r="AA403" s="1"/>
  <c r="AD74" i="7"/>
  <c r="X74"/>
  <c r="Y74" s="1"/>
  <c r="Z74" s="1"/>
  <c r="AA74" s="1"/>
  <c r="AB68" i="6"/>
  <c r="AB76" i="2" l="1"/>
  <c r="AB95" i="3"/>
  <c r="AB396" i="32"/>
  <c r="X416" i="30"/>
  <c r="Y416" s="1"/>
  <c r="Z416" s="1"/>
  <c r="AA416" s="1"/>
  <c r="AD416"/>
  <c r="Y416" i="24"/>
  <c r="Z416" s="1"/>
  <c r="AA416" s="1"/>
  <c r="AB404" i="25"/>
  <c r="AB75" i="7"/>
  <c r="AD68" i="6"/>
  <c r="X68"/>
  <c r="X76" i="2" l="1"/>
  <c r="Y76" s="1"/>
  <c r="Z76" s="1"/>
  <c r="AA76" s="1"/>
  <c r="AD76"/>
  <c r="AD95" i="3"/>
  <c r="X95"/>
  <c r="Y95" s="1"/>
  <c r="Z95" s="1"/>
  <c r="AA95" s="1"/>
  <c r="AB96" s="1"/>
  <c r="AD396" i="32"/>
  <c r="X396"/>
  <c r="AB417" i="30"/>
  <c r="AB417" i="24"/>
  <c r="AD404" i="25"/>
  <c r="X404"/>
  <c r="Y404" s="1"/>
  <c r="Z404" s="1"/>
  <c r="AA404" s="1"/>
  <c r="X75" i="7"/>
  <c r="Y75" s="1"/>
  <c r="Z75" s="1"/>
  <c r="AA75" s="1"/>
  <c r="AD75"/>
  <c r="Y68" i="6"/>
  <c r="Z68" s="1"/>
  <c r="AA68" s="1"/>
  <c r="AB77" i="2" l="1"/>
  <c r="X96" i="3"/>
  <c r="Y96" s="1"/>
  <c r="Z96" s="1"/>
  <c r="AA96" s="1"/>
  <c r="AB97" s="1"/>
  <c r="AD96"/>
  <c r="Y396" i="32"/>
  <c r="Z396" s="1"/>
  <c r="AA396" s="1"/>
  <c r="X417" i="30"/>
  <c r="Y417" s="1"/>
  <c r="Z417" s="1"/>
  <c r="AA417" s="1"/>
  <c r="AD417"/>
  <c r="AD417" i="24"/>
  <c r="X417"/>
  <c r="Y417" s="1"/>
  <c r="Z417" s="1"/>
  <c r="AA417" s="1"/>
  <c r="AB405" i="25"/>
  <c r="AB76" i="7"/>
  <c r="AB69" i="6"/>
  <c r="AD69" s="1"/>
  <c r="AD77" i="2" l="1"/>
  <c r="X77"/>
  <c r="Y77" s="1"/>
  <c r="Z77" s="1"/>
  <c r="AA77" s="1"/>
  <c r="AD97" i="3"/>
  <c r="X97"/>
  <c r="Y97" s="1"/>
  <c r="Z97" s="1"/>
  <c r="AA97" s="1"/>
  <c r="AB98" s="1"/>
  <c r="AB397" i="32"/>
  <c r="AB418" i="30"/>
  <c r="AB418" i="24"/>
  <c r="AD405" i="25"/>
  <c r="X405"/>
  <c r="Y405" s="1"/>
  <c r="Z405" s="1"/>
  <c r="AA405" s="1"/>
  <c r="X76" i="7"/>
  <c r="Y76" s="1"/>
  <c r="Z76" s="1"/>
  <c r="AA76" s="1"/>
  <c r="AD76"/>
  <c r="X69" i="6"/>
  <c r="Y69" s="1"/>
  <c r="Z69" s="1"/>
  <c r="AA69" s="1"/>
  <c r="AB78" i="2" l="1"/>
  <c r="AD98" i="3"/>
  <c r="X98"/>
  <c r="Y98" s="1"/>
  <c r="Z98" s="1"/>
  <c r="AA98" s="1"/>
  <c r="AD397" i="32"/>
  <c r="X397"/>
  <c r="Y397" s="1"/>
  <c r="Z397" s="1"/>
  <c r="AA397" s="1"/>
  <c r="X418" i="30"/>
  <c r="Y418" s="1"/>
  <c r="Z418" s="1"/>
  <c r="AA418" s="1"/>
  <c r="AD418"/>
  <c r="AD418" i="24"/>
  <c r="X418"/>
  <c r="AB406" i="25"/>
  <c r="AB77" i="7"/>
  <c r="AB70" i="6"/>
  <c r="AD70" s="1"/>
  <c r="X78" i="2" l="1"/>
  <c r="AD78"/>
  <c r="AB99" i="3"/>
  <c r="AB398" i="32"/>
  <c r="Y418" i="24"/>
  <c r="Z418" s="1"/>
  <c r="AA418" s="1"/>
  <c r="AD406" i="25"/>
  <c r="X406"/>
  <c r="AD77" i="7"/>
  <c r="X77"/>
  <c r="Y77" s="1"/>
  <c r="Z77" s="1"/>
  <c r="X70" i="6"/>
  <c r="Y70" s="1"/>
  <c r="Z70" s="1"/>
  <c r="AA70" s="1"/>
  <c r="AB79" i="2" l="1"/>
  <c r="Y78"/>
  <c r="Z78" s="1"/>
  <c r="AA78" s="1"/>
  <c r="X99" i="3"/>
  <c r="Y99" s="1"/>
  <c r="Z99" s="1"/>
  <c r="AA99" s="1"/>
  <c r="AB100" s="1"/>
  <c r="AD99"/>
  <c r="AD398" i="32"/>
  <c r="X398"/>
  <c r="Y398" s="1"/>
  <c r="Z398" s="1"/>
  <c r="AA398" s="1"/>
  <c r="AB419" i="30"/>
  <c r="AB419" i="24"/>
  <c r="Y406" i="25"/>
  <c r="Z406" s="1"/>
  <c r="AA406" s="1"/>
  <c r="AA77" i="7"/>
  <c r="AB78" s="1"/>
  <c r="X78" s="1"/>
  <c r="Y78" s="1"/>
  <c r="Z78" s="1"/>
  <c r="AB71" i="6"/>
  <c r="AD71" s="1"/>
  <c r="AD79" i="2" l="1"/>
  <c r="X79"/>
  <c r="Y79" s="1"/>
  <c r="Z79" s="1"/>
  <c r="AA79" s="1"/>
  <c r="X100" i="3"/>
  <c r="Y100" s="1"/>
  <c r="Z100" s="1"/>
  <c r="AA100" s="1"/>
  <c r="AD100"/>
  <c r="AB399" i="32"/>
  <c r="X419" i="30"/>
  <c r="Y419" s="1"/>
  <c r="Z419" s="1"/>
  <c r="AA419" s="1"/>
  <c r="AD419"/>
  <c r="AD419" i="24"/>
  <c r="X419"/>
  <c r="Y419" s="1"/>
  <c r="Z419" s="1"/>
  <c r="AA419" s="1"/>
  <c r="AB407" i="25"/>
  <c r="AA78" i="7"/>
  <c r="AB79" s="1"/>
  <c r="AD78"/>
  <c r="AF78" s="1"/>
  <c r="X71" i="6"/>
  <c r="Y71" s="1"/>
  <c r="Z71" s="1"/>
  <c r="AA71" s="1"/>
  <c r="AB80" i="2" l="1"/>
  <c r="AB101" i="3"/>
  <c r="AD399" i="32"/>
  <c r="X399"/>
  <c r="AB420" i="30"/>
  <c r="AB420" i="24"/>
  <c r="AD407" i="25"/>
  <c r="X407"/>
  <c r="Y407" s="1"/>
  <c r="Z407" s="1"/>
  <c r="AA407" s="1"/>
  <c r="X79" i="7"/>
  <c r="Y79" s="1"/>
  <c r="Z79" s="1"/>
  <c r="AA79" s="1"/>
  <c r="AD79"/>
  <c r="AB72" i="6"/>
  <c r="AD72" s="1"/>
  <c r="AD80" i="2" l="1"/>
  <c r="X80"/>
  <c r="Y80" s="1"/>
  <c r="Z80" s="1"/>
  <c r="AA80" s="1"/>
  <c r="AB81" s="1"/>
  <c r="AD101" i="3"/>
  <c r="X101"/>
  <c r="Y101" s="1"/>
  <c r="Z101" s="1"/>
  <c r="AA101" s="1"/>
  <c r="AB102" s="1"/>
  <c r="Y399" i="32"/>
  <c r="Z399" s="1"/>
  <c r="AA399" s="1"/>
  <c r="X420" i="30"/>
  <c r="Y420" s="1"/>
  <c r="Z420" s="1"/>
  <c r="AA420" s="1"/>
  <c r="AD420"/>
  <c r="AD420" i="24"/>
  <c r="X420"/>
  <c r="AB408" i="25"/>
  <c r="AB80" i="7"/>
  <c r="X72" i="6"/>
  <c r="Y72" s="1"/>
  <c r="Z72" s="1"/>
  <c r="AA72" s="1"/>
  <c r="X81" i="2" l="1"/>
  <c r="Y81" s="1"/>
  <c r="Z81" s="1"/>
  <c r="AA81" s="1"/>
  <c r="AB82" s="1"/>
  <c r="AD81"/>
  <c r="AD102" i="3"/>
  <c r="AF102" s="1"/>
  <c r="X102"/>
  <c r="Y102" s="1"/>
  <c r="Z102" s="1"/>
  <c r="AA102" s="1"/>
  <c r="AB400" i="32"/>
  <c r="AB421" i="30"/>
  <c r="Y420" i="24"/>
  <c r="Z420" s="1"/>
  <c r="AA420" s="1"/>
  <c r="AD408" i="25"/>
  <c r="X408"/>
  <c r="X80" i="7"/>
  <c r="Y80" s="1"/>
  <c r="Z80" s="1"/>
  <c r="AA80" s="1"/>
  <c r="AD80"/>
  <c r="AB73" i="6"/>
  <c r="AD73" s="1"/>
  <c r="AD82" i="2" l="1"/>
  <c r="X82"/>
  <c r="Y82" s="1"/>
  <c r="Z82" s="1"/>
  <c r="AA82" s="1"/>
  <c r="AB103" i="3"/>
  <c r="AD400" i="32"/>
  <c r="X400"/>
  <c r="Y400" s="1"/>
  <c r="Z400" s="1"/>
  <c r="AA400" s="1"/>
  <c r="X421" i="30"/>
  <c r="Y421" s="1"/>
  <c r="Z421" s="1"/>
  <c r="AA421" s="1"/>
  <c r="AD421"/>
  <c r="AB421" i="24"/>
  <c r="Y408" i="25"/>
  <c r="Z408" s="1"/>
  <c r="AA408" s="1"/>
  <c r="X73" i="6"/>
  <c r="Y73" s="1"/>
  <c r="Z73" s="1"/>
  <c r="AA73" s="1"/>
  <c r="AB83" i="2" l="1"/>
  <c r="AD103" i="3"/>
  <c r="X103"/>
  <c r="Y103" s="1"/>
  <c r="Z103" s="1"/>
  <c r="AA103" s="1"/>
  <c r="AB104" s="1"/>
  <c r="AB401" i="32"/>
  <c r="AB422" i="30"/>
  <c r="AD421" i="24"/>
  <c r="X421"/>
  <c r="Y421" s="1"/>
  <c r="Z421" s="1"/>
  <c r="AA421" s="1"/>
  <c r="AB409" i="25"/>
  <c r="AB81" i="7"/>
  <c r="AB74" i="6"/>
  <c r="AD74" s="1"/>
  <c r="X83" i="2" l="1"/>
  <c r="Y83" s="1"/>
  <c r="Z83" s="1"/>
  <c r="AA83" s="1"/>
  <c r="AB84"/>
  <c r="AD83"/>
  <c r="AD104" i="3"/>
  <c r="X104"/>
  <c r="Y104" s="1"/>
  <c r="Z104" s="1"/>
  <c r="AA104" s="1"/>
  <c r="AD401" i="32"/>
  <c r="X401"/>
  <c r="X422" i="30"/>
  <c r="Y422" s="1"/>
  <c r="Z422" s="1"/>
  <c r="AA422" s="1"/>
  <c r="AD422"/>
  <c r="AB422" i="24"/>
  <c r="AD409" i="25"/>
  <c r="X409"/>
  <c r="Y409" s="1"/>
  <c r="Z409" s="1"/>
  <c r="AA409" s="1"/>
  <c r="X81" i="7"/>
  <c r="Y81" s="1"/>
  <c r="Z81" s="1"/>
  <c r="AA81" s="1"/>
  <c r="AD81"/>
  <c r="X74" i="6"/>
  <c r="Y74" s="1"/>
  <c r="Z74" s="1"/>
  <c r="AA74" s="1"/>
  <c r="AD84" i="2" l="1"/>
  <c r="X84"/>
  <c r="Y84" s="1"/>
  <c r="Z84" s="1"/>
  <c r="AA84" s="1"/>
  <c r="AB105" i="3"/>
  <c r="Y401" i="32"/>
  <c r="Z401" s="1"/>
  <c r="AA401" s="1"/>
  <c r="AB423" i="30"/>
  <c r="AD422" i="24"/>
  <c r="X422"/>
  <c r="AB410" i="25"/>
  <c r="AB82" i="7"/>
  <c r="AB75" i="6"/>
  <c r="AD75" s="1"/>
  <c r="AB85" i="2" l="1"/>
  <c r="AD105" i="3"/>
  <c r="X105"/>
  <c r="Y105" s="1"/>
  <c r="Z105" s="1"/>
  <c r="AA105" s="1"/>
  <c r="AB106" s="1"/>
  <c r="AB402" i="32"/>
  <c r="X423" i="30"/>
  <c r="Y423" s="1"/>
  <c r="Z423" s="1"/>
  <c r="AA423" s="1"/>
  <c r="AD423"/>
  <c r="Y422" i="24"/>
  <c r="Z422" s="1"/>
  <c r="AA422" s="1"/>
  <c r="AD410" i="25"/>
  <c r="X410"/>
  <c r="X82" i="7"/>
  <c r="Y82" s="1"/>
  <c r="Z82" s="1"/>
  <c r="AA82" s="1"/>
  <c r="AD82"/>
  <c r="X75" i="6"/>
  <c r="Y75" s="1"/>
  <c r="Z75" s="1"/>
  <c r="AA75" s="1"/>
  <c r="X85" i="2" l="1"/>
  <c r="Y85" s="1"/>
  <c r="Z85" s="1"/>
  <c r="AA85" s="1"/>
  <c r="AD85"/>
  <c r="AD106" i="3"/>
  <c r="X106"/>
  <c r="Y106" s="1"/>
  <c r="Z106" s="1"/>
  <c r="AD402" i="32"/>
  <c r="X402"/>
  <c r="Y402" s="1"/>
  <c r="Z402" s="1"/>
  <c r="AA402" s="1"/>
  <c r="AB424" i="30"/>
  <c r="AB423" i="24"/>
  <c r="Y410" i="25"/>
  <c r="Z410" s="1"/>
  <c r="AA410" s="1"/>
  <c r="AB76" i="6"/>
  <c r="AD76" s="1"/>
  <c r="AB86" i="2" l="1"/>
  <c r="AA106" i="3"/>
  <c r="AB107" s="1"/>
  <c r="AB403" i="32"/>
  <c r="X424" i="30"/>
  <c r="Y424" s="1"/>
  <c r="Z424" s="1"/>
  <c r="AA424" s="1"/>
  <c r="AD424"/>
  <c r="AD423" i="24"/>
  <c r="X423"/>
  <c r="Y423" s="1"/>
  <c r="Z423" s="1"/>
  <c r="AA423" s="1"/>
  <c r="AB411" i="25"/>
  <c r="AB83" i="7"/>
  <c r="X76" i="6"/>
  <c r="Y76" s="1"/>
  <c r="Z76" s="1"/>
  <c r="AA76" s="1"/>
  <c r="X86" i="2" l="1"/>
  <c r="Y86" s="1"/>
  <c r="Z86" s="1"/>
  <c r="AA86" s="1"/>
  <c r="AD86"/>
  <c r="AD107" i="3"/>
  <c r="X107"/>
  <c r="Y107" s="1"/>
  <c r="Z107" s="1"/>
  <c r="AA107" s="1"/>
  <c r="AB108" s="1"/>
  <c r="AD403" i="32"/>
  <c r="X403"/>
  <c r="AB424" i="24"/>
  <c r="AD411" i="25"/>
  <c r="X411"/>
  <c r="Y411" s="1"/>
  <c r="Z411" s="1"/>
  <c r="AA411" s="1"/>
  <c r="X83" i="7"/>
  <c r="Y83" s="1"/>
  <c r="Z83" s="1"/>
  <c r="AA83" s="1"/>
  <c r="AD83"/>
  <c r="AB77" i="6"/>
  <c r="AD77" s="1"/>
  <c r="AB87" i="2" l="1"/>
  <c r="X108" i="3"/>
  <c r="Y108" s="1"/>
  <c r="Z108" s="1"/>
  <c r="AA108" s="1"/>
  <c r="AB109" s="1"/>
  <c r="AD108"/>
  <c r="Y403" i="32"/>
  <c r="Z403" s="1"/>
  <c r="AA403" s="1"/>
  <c r="AB425" i="30"/>
  <c r="AD424" i="24"/>
  <c r="X424"/>
  <c r="AB412" i="25"/>
  <c r="AB84" i="7"/>
  <c r="X77" i="6"/>
  <c r="Y77" s="1"/>
  <c r="Z77" s="1"/>
  <c r="AA77" s="1"/>
  <c r="AD87" i="2" l="1"/>
  <c r="X87"/>
  <c r="Y87" s="1"/>
  <c r="Z87" s="1"/>
  <c r="AA87" s="1"/>
  <c r="X109" i="3"/>
  <c r="Y109" s="1"/>
  <c r="Z109" s="1"/>
  <c r="AA109" s="1"/>
  <c r="AB110" s="1"/>
  <c r="AD109"/>
  <c r="AB404" i="32"/>
  <c r="X425" i="30"/>
  <c r="Y425" s="1"/>
  <c r="Z425" s="1"/>
  <c r="AA425" s="1"/>
  <c r="AD425"/>
  <c r="Y424" i="24"/>
  <c r="Z424" s="1"/>
  <c r="AA424" s="1"/>
  <c r="AD412" i="25"/>
  <c r="X412"/>
  <c r="X84" i="7"/>
  <c r="Y84" s="1"/>
  <c r="Z84" s="1"/>
  <c r="AA84" s="1"/>
  <c r="AD84"/>
  <c r="AB78" i="6"/>
  <c r="AD78" s="1"/>
  <c r="AF78" s="1"/>
  <c r="AB88" i="2" l="1"/>
  <c r="X110" i="3"/>
  <c r="Y110"/>
  <c r="Z110" s="1"/>
  <c r="AA110" s="1"/>
  <c r="AD110"/>
  <c r="AD404" i="32"/>
  <c r="X404"/>
  <c r="AB425" i="24"/>
  <c r="Y412" i="25"/>
  <c r="Z412" s="1"/>
  <c r="AA412" s="1"/>
  <c r="AB85" i="7"/>
  <c r="X78" i="6"/>
  <c r="Y78" s="1"/>
  <c r="Z78" s="1"/>
  <c r="AA78" s="1"/>
  <c r="X88" i="2" l="1"/>
  <c r="Y88" s="1"/>
  <c r="Z88" s="1"/>
  <c r="AA88" s="1"/>
  <c r="AD88"/>
  <c r="AB111" i="3"/>
  <c r="Y404" i="32"/>
  <c r="Z404" s="1"/>
  <c r="AA404" s="1"/>
  <c r="AB426" i="30"/>
  <c r="AD425" i="24"/>
  <c r="X425"/>
  <c r="Y425" s="1"/>
  <c r="Z425" s="1"/>
  <c r="AA425" s="1"/>
  <c r="AB413" i="25"/>
  <c r="X85" i="7"/>
  <c r="Y85" s="1"/>
  <c r="Z85" s="1"/>
  <c r="AA85" s="1"/>
  <c r="AD85"/>
  <c r="AB79" i="6"/>
  <c r="AD79" s="1"/>
  <c r="AB89" i="2" l="1"/>
  <c r="AD111" i="3"/>
  <c r="X111"/>
  <c r="Y111" s="1"/>
  <c r="Z111" s="1"/>
  <c r="AA111" s="1"/>
  <c r="AB112" s="1"/>
  <c r="AB405" i="32"/>
  <c r="X426" i="30"/>
  <c r="Y426" s="1"/>
  <c r="Z426" s="1"/>
  <c r="AA426" s="1"/>
  <c r="AD426"/>
  <c r="AF426" s="1"/>
  <c r="AB426" i="24"/>
  <c r="AD413" i="25"/>
  <c r="X413"/>
  <c r="Y413" s="1"/>
  <c r="Z413" s="1"/>
  <c r="AA413" s="1"/>
  <c r="AB86" i="7"/>
  <c r="X79" i="6"/>
  <c r="Y79" s="1"/>
  <c r="Z79" s="1"/>
  <c r="AA79" s="1"/>
  <c r="AD89" i="2" l="1"/>
  <c r="X89"/>
  <c r="Y89" s="1"/>
  <c r="Z89" s="1"/>
  <c r="AA89" s="1"/>
  <c r="AD112" i="3"/>
  <c r="X112"/>
  <c r="Y112" s="1"/>
  <c r="Z112" s="1"/>
  <c r="AA112" s="1"/>
  <c r="AB113" s="1"/>
  <c r="AD405" i="32"/>
  <c r="X405"/>
  <c r="AD426" i="24"/>
  <c r="AF426" s="1"/>
  <c r="X426"/>
  <c r="AB414" i="25"/>
  <c r="X86" i="7"/>
  <c r="Y86" s="1"/>
  <c r="Z86" s="1"/>
  <c r="AA86" s="1"/>
  <c r="AD86"/>
  <c r="AB80" i="6"/>
  <c r="AD80" s="1"/>
  <c r="AB90" i="2" l="1"/>
  <c r="AD113" i="3"/>
  <c r="X113"/>
  <c r="Y113" s="1"/>
  <c r="Z113" s="1"/>
  <c r="AA113" s="1"/>
  <c r="Y405" i="32"/>
  <c r="Z405" s="1"/>
  <c r="AA405" s="1"/>
  <c r="AB427" i="30"/>
  <c r="Y426" i="24"/>
  <c r="Z426" s="1"/>
  <c r="AA426" s="1"/>
  <c r="AD414" i="25"/>
  <c r="X414"/>
  <c r="AB87" i="7"/>
  <c r="X80" i="6"/>
  <c r="Y80" s="1"/>
  <c r="Z80" s="1"/>
  <c r="AA80" s="1"/>
  <c r="AD90" i="2" l="1"/>
  <c r="X90"/>
  <c r="Y90" s="1"/>
  <c r="Z90" s="1"/>
  <c r="AA90" s="1"/>
  <c r="AB114" i="3"/>
  <c r="AB406" i="32"/>
  <c r="X427" i="30"/>
  <c r="Y427" s="1"/>
  <c r="Z427" s="1"/>
  <c r="AA427" s="1"/>
  <c r="AD427"/>
  <c r="AB427" i="24"/>
  <c r="Y414" i="25"/>
  <c r="Z414" s="1"/>
  <c r="AA414" s="1"/>
  <c r="X87" i="7"/>
  <c r="Y87" s="1"/>
  <c r="Z87" s="1"/>
  <c r="AA87" s="1"/>
  <c r="AD87"/>
  <c r="AB81" i="6"/>
  <c r="AD81" s="1"/>
  <c r="AB91" i="2" l="1"/>
  <c r="AD114" i="3"/>
  <c r="AF114" s="1"/>
  <c r="X114"/>
  <c r="Y114" s="1"/>
  <c r="Z114" s="1"/>
  <c r="AA114" s="1"/>
  <c r="AD406" i="32"/>
  <c r="X406"/>
  <c r="Y406" s="1"/>
  <c r="Z406" s="1"/>
  <c r="AA406" s="1"/>
  <c r="AB428" i="30"/>
  <c r="AD427" i="24"/>
  <c r="X427"/>
  <c r="AB415" i="25"/>
  <c r="AB88" i="7"/>
  <c r="X81" i="6"/>
  <c r="Y81" s="1"/>
  <c r="Z81" s="1"/>
  <c r="AA81" s="1"/>
  <c r="AD91" i="2" l="1"/>
  <c r="X91"/>
  <c r="Y91" s="1"/>
  <c r="Z91" s="1"/>
  <c r="AA91" s="1"/>
  <c r="AB92"/>
  <c r="AB115" i="3"/>
  <c r="AB407" i="32"/>
  <c r="X428" i="30"/>
  <c r="Y428" s="1"/>
  <c r="Z428" s="1"/>
  <c r="AA428" s="1"/>
  <c r="AD428"/>
  <c r="Y427" i="24"/>
  <c r="Z427" s="1"/>
  <c r="AA427" s="1"/>
  <c r="AD415" i="25"/>
  <c r="X415"/>
  <c r="Y415" s="1"/>
  <c r="Z415" s="1"/>
  <c r="AA415" s="1"/>
  <c r="X88" i="7"/>
  <c r="Y88" s="1"/>
  <c r="Z88" s="1"/>
  <c r="AA88" s="1"/>
  <c r="AD88"/>
  <c r="AB82" i="6"/>
  <c r="AD82" s="1"/>
  <c r="AD92" i="2" l="1"/>
  <c r="X92"/>
  <c r="Y92" s="1"/>
  <c r="Z92" s="1"/>
  <c r="AA92" s="1"/>
  <c r="AD115" i="3"/>
  <c r="X115"/>
  <c r="Y115" s="1"/>
  <c r="Z115" s="1"/>
  <c r="AA115" s="1"/>
  <c r="AD407" i="32"/>
  <c r="X407"/>
  <c r="AB428" i="24"/>
  <c r="AB416" i="25"/>
  <c r="AB89" i="7"/>
  <c r="X82" i="6"/>
  <c r="Y82" s="1"/>
  <c r="Z82" s="1"/>
  <c r="AA82" s="1"/>
  <c r="AB93" i="2" l="1"/>
  <c r="AB116" i="3"/>
  <c r="Y407" i="32"/>
  <c r="Z407" s="1"/>
  <c r="AA407" s="1"/>
  <c r="AB429" i="30"/>
  <c r="AD428" i="24"/>
  <c r="X428"/>
  <c r="Y428" s="1"/>
  <c r="Z428" s="1"/>
  <c r="AA428" s="1"/>
  <c r="AD416" i="25"/>
  <c r="X416"/>
  <c r="Y416" s="1"/>
  <c r="Z416" s="1"/>
  <c r="AA416" s="1"/>
  <c r="X89" i="7"/>
  <c r="Y89" s="1"/>
  <c r="Z89" s="1"/>
  <c r="AA89" s="1"/>
  <c r="AD89"/>
  <c r="AB83" i="6"/>
  <c r="AD83" s="1"/>
  <c r="X93" i="2" l="1"/>
  <c r="Y93" s="1"/>
  <c r="Z93" s="1"/>
  <c r="AA93" s="1"/>
  <c r="AB94" s="1"/>
  <c r="AD93"/>
  <c r="AD116" i="3"/>
  <c r="X116"/>
  <c r="Y116" s="1"/>
  <c r="Z116" s="1"/>
  <c r="AA116" s="1"/>
  <c r="AB408" i="32"/>
  <c r="X429" i="30"/>
  <c r="Y429" s="1"/>
  <c r="Z429" s="1"/>
  <c r="AA429" s="1"/>
  <c r="AD429"/>
  <c r="AB429" i="24"/>
  <c r="AB417" i="25"/>
  <c r="AB90" i="7"/>
  <c r="X83" i="6"/>
  <c r="Y83" s="1"/>
  <c r="Z83" s="1"/>
  <c r="AA83" s="1"/>
  <c r="X94" i="2" l="1"/>
  <c r="Y94" s="1"/>
  <c r="Z94" s="1"/>
  <c r="AA94" s="1"/>
  <c r="AD94"/>
  <c r="AB95"/>
  <c r="AB117" i="3"/>
  <c r="AD408" i="32"/>
  <c r="X408"/>
  <c r="Y408" s="1"/>
  <c r="Z408" s="1"/>
  <c r="AA408" s="1"/>
  <c r="AB430" i="30"/>
  <c r="AD429" i="24"/>
  <c r="X429"/>
  <c r="AD417" i="25"/>
  <c r="X417"/>
  <c r="Y417" s="1"/>
  <c r="Z417" s="1"/>
  <c r="AA417" s="1"/>
  <c r="AD90" i="7"/>
  <c r="AF90" s="1"/>
  <c r="AF163" s="1"/>
  <c r="X90"/>
  <c r="Y90" s="1"/>
  <c r="AB84" i="6"/>
  <c r="AD84" s="1"/>
  <c r="X95" i="2" l="1"/>
  <c r="Y95" s="1"/>
  <c r="Z95" s="1"/>
  <c r="AA95" s="1"/>
  <c r="AD95"/>
  <c r="AD117" i="3"/>
  <c r="X117"/>
  <c r="Y117" s="1"/>
  <c r="Z117" s="1"/>
  <c r="AA117" s="1"/>
  <c r="AB409" i="32"/>
  <c r="X430" i="30"/>
  <c r="Y430" s="1"/>
  <c r="Z430" s="1"/>
  <c r="AA430" s="1"/>
  <c r="AD430"/>
  <c r="Y429" i="24"/>
  <c r="Z429" s="1"/>
  <c r="AA429" s="1"/>
  <c r="AB418" i="25"/>
  <c r="Z90" i="7"/>
  <c r="AA90" s="1"/>
  <c r="X84" i="6"/>
  <c r="Y84" s="1"/>
  <c r="Z84" s="1"/>
  <c r="AA84" s="1"/>
  <c r="AB96" i="2" l="1"/>
  <c r="AB118" i="3"/>
  <c r="AD409" i="32"/>
  <c r="X409"/>
  <c r="AB431" i="30"/>
  <c r="AB430" i="24"/>
  <c r="AD418" i="25"/>
  <c r="X418"/>
  <c r="Y418" s="1"/>
  <c r="AB91" i="7"/>
  <c r="AB85" i="6"/>
  <c r="AD85" s="1"/>
  <c r="AD96" i="2" l="1"/>
  <c r="AF96" s="1"/>
  <c r="X96"/>
  <c r="Y96" s="1"/>
  <c r="Z96" s="1"/>
  <c r="AA96" s="1"/>
  <c r="AD118" i="3"/>
  <c r="X118"/>
  <c r="Y118" s="1"/>
  <c r="Z118" s="1"/>
  <c r="AA118" s="1"/>
  <c r="Y409" i="32"/>
  <c r="Z409" s="1"/>
  <c r="AA409" s="1"/>
  <c r="X431" i="30"/>
  <c r="Y431" s="1"/>
  <c r="Z431" s="1"/>
  <c r="AA431" s="1"/>
  <c r="AD431"/>
  <c r="AD430" i="24"/>
  <c r="X430"/>
  <c r="Y430" s="1"/>
  <c r="Z430" s="1"/>
  <c r="AA430" s="1"/>
  <c r="Z418" i="25"/>
  <c r="AA418" s="1"/>
  <c r="AD91" i="7"/>
  <c r="X91"/>
  <c r="Y91" s="1"/>
  <c r="X85" i="6"/>
  <c r="Y85" s="1"/>
  <c r="Z85" s="1"/>
  <c r="AA85" s="1"/>
  <c r="AB97" i="2" l="1"/>
  <c r="AB119" i="3"/>
  <c r="AB410" i="32"/>
  <c r="AB431" i="24"/>
  <c r="AB419" i="25"/>
  <c r="Z91" i="7"/>
  <c r="AB86" i="6"/>
  <c r="AD86" s="1"/>
  <c r="AD97" i="2" l="1"/>
  <c r="X97"/>
  <c r="Y97" s="1"/>
  <c r="Z97" s="1"/>
  <c r="AA97" s="1"/>
  <c r="AD119" i="3"/>
  <c r="X119"/>
  <c r="Y119" s="1"/>
  <c r="Z119" s="1"/>
  <c r="AA119" s="1"/>
  <c r="AD410" i="32"/>
  <c r="X410"/>
  <c r="Y410" s="1"/>
  <c r="Z410" s="1"/>
  <c r="AA410" s="1"/>
  <c r="AB432" i="30"/>
  <c r="AD431" i="24"/>
  <c r="X431"/>
  <c r="AD419" i="25"/>
  <c r="X419"/>
  <c r="Y419" s="1"/>
  <c r="Z419" s="1"/>
  <c r="AA419" s="1"/>
  <c r="AA91" i="7"/>
  <c r="AB92" s="1"/>
  <c r="X86" i="6"/>
  <c r="Y86" s="1"/>
  <c r="Z86" s="1"/>
  <c r="AA86" s="1"/>
  <c r="AB98" i="2" l="1"/>
  <c r="AB120" i="3"/>
  <c r="AB411" i="32"/>
  <c r="X432" i="30"/>
  <c r="Y432" s="1"/>
  <c r="Z432" s="1"/>
  <c r="AA432" s="1"/>
  <c r="AD432"/>
  <c r="Y431" i="24"/>
  <c r="Z431" s="1"/>
  <c r="AA431" s="1"/>
  <c r="AB420" i="25"/>
  <c r="X92" i="7"/>
  <c r="Y92" s="1"/>
  <c r="Z92" s="1"/>
  <c r="AA92" s="1"/>
  <c r="AB93" s="1"/>
  <c r="AD92"/>
  <c r="AB87" i="6"/>
  <c r="AD87" s="1"/>
  <c r="AD98" i="2" l="1"/>
  <c r="X98"/>
  <c r="Y98" s="1"/>
  <c r="Z98" s="1"/>
  <c r="AA98" s="1"/>
  <c r="AD120" i="3"/>
  <c r="X120"/>
  <c r="Y120" s="1"/>
  <c r="Z120" s="1"/>
  <c r="AA120" s="1"/>
  <c r="AB121" s="1"/>
  <c r="AD411" i="32"/>
  <c r="X411"/>
  <c r="AB433" i="30"/>
  <c r="AB432" i="24"/>
  <c r="AD420" i="25"/>
  <c r="X420"/>
  <c r="AD93" i="7"/>
  <c r="X93"/>
  <c r="Y93" s="1"/>
  <c r="X87" i="6"/>
  <c r="Y87" s="1"/>
  <c r="Z87" s="1"/>
  <c r="AA87" s="1"/>
  <c r="AB99" i="2" l="1"/>
  <c r="AD121" i="3"/>
  <c r="X121"/>
  <c r="Y121" s="1"/>
  <c r="Z121" s="1"/>
  <c r="AA121" s="1"/>
  <c r="Y411" i="32"/>
  <c r="Z411" s="1"/>
  <c r="AA411" s="1"/>
  <c r="X433" i="30"/>
  <c r="Y433" s="1"/>
  <c r="Z433" s="1"/>
  <c r="AA433" s="1"/>
  <c r="AD433"/>
  <c r="AD432" i="24"/>
  <c r="X432"/>
  <c r="Y432" s="1"/>
  <c r="Z432" s="1"/>
  <c r="AA432" s="1"/>
  <c r="Y420" i="25"/>
  <c r="Z420" s="1"/>
  <c r="AA420" s="1"/>
  <c r="Z93" i="7"/>
  <c r="AA93" s="1"/>
  <c r="AB88" i="6"/>
  <c r="AD88" s="1"/>
  <c r="AD99" i="2" l="1"/>
  <c r="X99"/>
  <c r="Y99" s="1"/>
  <c r="Z99" s="1"/>
  <c r="AA99" s="1"/>
  <c r="AB122" i="3"/>
  <c r="AB412" i="32"/>
  <c r="AB433" i="24"/>
  <c r="AB421" i="25"/>
  <c r="AD421" s="1"/>
  <c r="AB94" i="7"/>
  <c r="X88" i="6"/>
  <c r="Y88" s="1"/>
  <c r="Z88" s="1"/>
  <c r="AA88" s="1"/>
  <c r="AB100" i="2" l="1"/>
  <c r="X122" i="3"/>
  <c r="Y122" s="1"/>
  <c r="Z122" s="1"/>
  <c r="AA122" s="1"/>
  <c r="AD122"/>
  <c r="AB123"/>
  <c r="AD412" i="32"/>
  <c r="X412"/>
  <c r="Y412" s="1"/>
  <c r="Z412" s="1"/>
  <c r="AA412" s="1"/>
  <c r="AB434" i="30"/>
  <c r="AD433" i="24"/>
  <c r="X433"/>
  <c r="X421" i="25"/>
  <c r="Y421" s="1"/>
  <c r="Z421" s="1"/>
  <c r="AA421" s="1"/>
  <c r="X94" i="7"/>
  <c r="Y94" s="1"/>
  <c r="Z94" s="1"/>
  <c r="AA94" s="1"/>
  <c r="AB95" s="1"/>
  <c r="AD94"/>
  <c r="AB89" i="6"/>
  <c r="AD89" s="1"/>
  <c r="AD100" i="2" l="1"/>
  <c r="X100"/>
  <c r="Y100" s="1"/>
  <c r="Z100" s="1"/>
  <c r="AA100" s="1"/>
  <c r="AB101" s="1"/>
  <c r="X123" i="3"/>
  <c r="AD123"/>
  <c r="Y123"/>
  <c r="Z123" s="1"/>
  <c r="AA123" s="1"/>
  <c r="AB413" i="32"/>
  <c r="X434" i="30"/>
  <c r="Y434" s="1"/>
  <c r="Z434" s="1"/>
  <c r="AA434" s="1"/>
  <c r="AD434"/>
  <c r="Y433" i="24"/>
  <c r="Z433" s="1"/>
  <c r="AA433" s="1"/>
  <c r="AB422" i="25"/>
  <c r="AD422" s="1"/>
  <c r="AD95" i="7"/>
  <c r="X95"/>
  <c r="X89" i="6"/>
  <c r="Y89" s="1"/>
  <c r="Z89" s="1"/>
  <c r="AA89" s="1"/>
  <c r="AD101" i="2" l="1"/>
  <c r="X101"/>
  <c r="Y101" s="1"/>
  <c r="Z101" s="1"/>
  <c r="AA101" s="1"/>
  <c r="AB124" i="3"/>
  <c r="AD413" i="32"/>
  <c r="X413"/>
  <c r="AB434" i="24"/>
  <c r="AD434" s="1"/>
  <c r="X422" i="25"/>
  <c r="Y422" s="1"/>
  <c r="Z422" s="1"/>
  <c r="AA422" s="1"/>
  <c r="Y95" i="7"/>
  <c r="AB90" i="6"/>
  <c r="AD90" s="1"/>
  <c r="AF90" s="1"/>
  <c r="AB102" i="2" l="1"/>
  <c r="AD124" i="3"/>
  <c r="X124"/>
  <c r="Y413" i="32"/>
  <c r="Z413" s="1"/>
  <c r="AA413" s="1"/>
  <c r="AB435" i="30"/>
  <c r="X434" i="24"/>
  <c r="Y434" s="1"/>
  <c r="Z434" s="1"/>
  <c r="AA434" s="1"/>
  <c r="AB423" i="25"/>
  <c r="AD423" s="1"/>
  <c r="Z95" i="7"/>
  <c r="AA95" s="1"/>
  <c r="X90" i="6"/>
  <c r="Y90" s="1"/>
  <c r="Z90" s="1"/>
  <c r="AA90" s="1"/>
  <c r="AD102" i="2" l="1"/>
  <c r="X102"/>
  <c r="Y102" s="1"/>
  <c r="Z102" s="1"/>
  <c r="AA102" s="1"/>
  <c r="Y124" i="3"/>
  <c r="Z124" s="1"/>
  <c r="AA124" s="1"/>
  <c r="AB414" i="32"/>
  <c r="X435" i="30"/>
  <c r="Y435" s="1"/>
  <c r="Z435" s="1"/>
  <c r="AA435" s="1"/>
  <c r="AD435"/>
  <c r="AB435" i="24"/>
  <c r="AD435" s="1"/>
  <c r="X423" i="25"/>
  <c r="Y423" s="1"/>
  <c r="Z423" s="1"/>
  <c r="AA423" s="1"/>
  <c r="AB96" i="7"/>
  <c r="AB91" i="6"/>
  <c r="AD91" s="1"/>
  <c r="AB103" i="2" l="1"/>
  <c r="AB125" i="3"/>
  <c r="AD414" i="32"/>
  <c r="X414"/>
  <c r="Y414" s="1"/>
  <c r="Z414" s="1"/>
  <c r="AA414" s="1"/>
  <c r="AB436" i="30"/>
  <c r="X435" i="24"/>
  <c r="Y435" s="1"/>
  <c r="Z435" s="1"/>
  <c r="AA435" s="1"/>
  <c r="AB424" i="25"/>
  <c r="AD424" s="1"/>
  <c r="X96" i="7"/>
  <c r="Y96" s="1"/>
  <c r="Z96" s="1"/>
  <c r="AA96" s="1"/>
  <c r="AD96"/>
  <c r="X91" i="6"/>
  <c r="Y91" s="1"/>
  <c r="Z91" s="1"/>
  <c r="AA91" s="1"/>
  <c r="X103" i="2" l="1"/>
  <c r="Y103" s="1"/>
  <c r="Z103" s="1"/>
  <c r="AA103" s="1"/>
  <c r="AD103"/>
  <c r="X125" i="3"/>
  <c r="Y125" s="1"/>
  <c r="Z125" s="1"/>
  <c r="AA125" s="1"/>
  <c r="AD125"/>
  <c r="AB126"/>
  <c r="AB415" i="32"/>
  <c r="X436" i="30"/>
  <c r="Y436" s="1"/>
  <c r="Z436" s="1"/>
  <c r="AA436" s="1"/>
  <c r="AB437" s="1"/>
  <c r="AD436"/>
  <c r="AB436" i="24"/>
  <c r="X424" i="25"/>
  <c r="Y424" s="1"/>
  <c r="Z424" s="1"/>
  <c r="AA424" s="1"/>
  <c r="AB97" i="7"/>
  <c r="AB92" i="6"/>
  <c r="AD92" s="1"/>
  <c r="AB104" i="2" l="1"/>
  <c r="AD126" i="3"/>
  <c r="AF126" s="1"/>
  <c r="X126"/>
  <c r="AD415" i="32"/>
  <c r="X415"/>
  <c r="X437" i="30"/>
  <c r="Y437" s="1"/>
  <c r="Z437" s="1"/>
  <c r="AA437" s="1"/>
  <c r="AD437"/>
  <c r="AD436" i="24"/>
  <c r="X436"/>
  <c r="Y436" s="1"/>
  <c r="Z436" s="1"/>
  <c r="AA436" s="1"/>
  <c r="AB425" i="25"/>
  <c r="AD425" s="1"/>
  <c r="X97" i="7"/>
  <c r="Y97" s="1"/>
  <c r="Z97" s="1"/>
  <c r="AA97" s="1"/>
  <c r="AD97"/>
  <c r="X92" i="6"/>
  <c r="Y92" s="1"/>
  <c r="Z92" s="1"/>
  <c r="AA92" s="1"/>
  <c r="X104" i="2" l="1"/>
  <c r="Y104" s="1"/>
  <c r="Z104" s="1"/>
  <c r="AA104" s="1"/>
  <c r="AD104"/>
  <c r="AB105"/>
  <c r="Y126" i="3"/>
  <c r="Z126" s="1"/>
  <c r="AA126" s="1"/>
  <c r="Y415" i="32"/>
  <c r="Z415" s="1"/>
  <c r="AA415" s="1"/>
  <c r="AB438" i="30"/>
  <c r="AB437" i="24"/>
  <c r="X425" i="25"/>
  <c r="Y425" s="1"/>
  <c r="Z425" s="1"/>
  <c r="AA425" s="1"/>
  <c r="AB98" i="7"/>
  <c r="AB93" i="6"/>
  <c r="AD93" s="1"/>
  <c r="X105" i="2" l="1"/>
  <c r="Y105" s="1"/>
  <c r="Z105" s="1"/>
  <c r="AA105" s="1"/>
  <c r="AD105"/>
  <c r="AB127" i="3"/>
  <c r="AB416" i="32"/>
  <c r="X438" i="30"/>
  <c r="Y438" s="1"/>
  <c r="Z438" s="1"/>
  <c r="AA438" s="1"/>
  <c r="AD438"/>
  <c r="AD437" i="24"/>
  <c r="X437"/>
  <c r="AB426" i="25"/>
  <c r="AD426" s="1"/>
  <c r="AF426" s="1"/>
  <c r="AD98" i="7"/>
  <c r="X98"/>
  <c r="Y98" s="1"/>
  <c r="X93" i="6"/>
  <c r="Y93" s="1"/>
  <c r="Z93" s="1"/>
  <c r="AA93" s="1"/>
  <c r="AB106" i="2" l="1"/>
  <c r="AD127" i="3"/>
  <c r="X127"/>
  <c r="AD416" i="32"/>
  <c r="X416"/>
  <c r="AB439" i="30"/>
  <c r="Y437" i="24"/>
  <c r="Z437" s="1"/>
  <c r="AA437" s="1"/>
  <c r="X426" i="25"/>
  <c r="Y426" s="1"/>
  <c r="Z426" s="1"/>
  <c r="AA426" s="1"/>
  <c r="Z98" i="7"/>
  <c r="AA98" s="1"/>
  <c r="AB94" i="6"/>
  <c r="AD94" s="1"/>
  <c r="AD106" i="2" l="1"/>
  <c r="X106"/>
  <c r="Y106" s="1"/>
  <c r="Z106" s="1"/>
  <c r="AA106" s="1"/>
  <c r="Y127" i="3"/>
  <c r="Z127" s="1"/>
  <c r="AA127" s="1"/>
  <c r="Y416" i="32"/>
  <c r="Z416" s="1"/>
  <c r="AA416" s="1"/>
  <c r="X439" i="30"/>
  <c r="Y439" s="1"/>
  <c r="Z439" s="1"/>
  <c r="AA439" s="1"/>
  <c r="AD439"/>
  <c r="AB438" i="24"/>
  <c r="AB427" i="25"/>
  <c r="AB99" i="7"/>
  <c r="X94" i="6"/>
  <c r="Y94" s="1"/>
  <c r="Z94" s="1"/>
  <c r="AA94" s="1"/>
  <c r="AB107" i="2" l="1"/>
  <c r="AB128" i="3"/>
  <c r="AB417" i="32"/>
  <c r="AD438" i="24"/>
  <c r="X438"/>
  <c r="Y438" s="1"/>
  <c r="Z438" s="1"/>
  <c r="AA438" s="1"/>
  <c r="AD427" i="25"/>
  <c r="X427"/>
  <c r="Y427" s="1"/>
  <c r="Z427" s="1"/>
  <c r="AA427" s="1"/>
  <c r="X99" i="7"/>
  <c r="Y99" s="1"/>
  <c r="Z99" s="1"/>
  <c r="AA99" s="1"/>
  <c r="AB100" s="1"/>
  <c r="AD99"/>
  <c r="AB95" i="6"/>
  <c r="AD95" s="1"/>
  <c r="X107" i="2" l="1"/>
  <c r="Y107" s="1"/>
  <c r="AB108" s="1"/>
  <c r="AD107"/>
  <c r="Z107"/>
  <c r="AA107" s="1"/>
  <c r="X128" i="3"/>
  <c r="Y128" s="1"/>
  <c r="Z128" s="1"/>
  <c r="AA128" s="1"/>
  <c r="AB129" s="1"/>
  <c r="AD128"/>
  <c r="AD417" i="32"/>
  <c r="X417"/>
  <c r="AB440" i="30"/>
  <c r="AB439" i="24"/>
  <c r="AB428" i="25"/>
  <c r="AD100" i="7"/>
  <c r="X100"/>
  <c r="Y100" s="1"/>
  <c r="X95" i="6"/>
  <c r="Y95" s="1"/>
  <c r="Z95" s="1"/>
  <c r="AA95" s="1"/>
  <c r="AD108" i="2" l="1"/>
  <c r="X108"/>
  <c r="Y108" s="1"/>
  <c r="Z108" s="1"/>
  <c r="AA108" s="1"/>
  <c r="AD129" i="3"/>
  <c r="X129"/>
  <c r="Y417" i="32"/>
  <c r="Z417" s="1"/>
  <c r="AA417" s="1"/>
  <c r="X440" i="30"/>
  <c r="Y440" s="1"/>
  <c r="Z440" s="1"/>
  <c r="AA440" s="1"/>
  <c r="AD440"/>
  <c r="AD439" i="24"/>
  <c r="X439"/>
  <c r="AD428" i="25"/>
  <c r="X428"/>
  <c r="Y428" s="1"/>
  <c r="Z428" s="1"/>
  <c r="AA428" s="1"/>
  <c r="Z100" i="7"/>
  <c r="AA100" s="1"/>
  <c r="AB96" i="6"/>
  <c r="AD96" s="1"/>
  <c r="AB109" i="2" l="1"/>
  <c r="AB130" i="3"/>
  <c r="Y129"/>
  <c r="Z129" s="1"/>
  <c r="AA129" s="1"/>
  <c r="AB418" i="32"/>
  <c r="AB441" i="30"/>
  <c r="Y439" i="24"/>
  <c r="Z439" s="1"/>
  <c r="AA439" s="1"/>
  <c r="AB429" i="25"/>
  <c r="AB101" i="7"/>
  <c r="X96" i="6"/>
  <c r="Y96" s="1"/>
  <c r="Z96" s="1"/>
  <c r="AA96" s="1"/>
  <c r="AD109" i="2" l="1"/>
  <c r="X109"/>
  <c r="Y109" s="1"/>
  <c r="Z109" s="1"/>
  <c r="AA109" s="1"/>
  <c r="X130" i="3"/>
  <c r="Y130" s="1"/>
  <c r="Z130" s="1"/>
  <c r="AA130" s="1"/>
  <c r="AD130"/>
  <c r="AD418" i="32"/>
  <c r="X418"/>
  <c r="X441" i="30"/>
  <c r="Y441" s="1"/>
  <c r="Z441" s="1"/>
  <c r="AA441" s="1"/>
  <c r="AD441"/>
  <c r="AB440" i="24"/>
  <c r="AD429" i="25"/>
  <c r="X429"/>
  <c r="Y429" s="1"/>
  <c r="Z429" s="1"/>
  <c r="AA429" s="1"/>
  <c r="X101" i="7"/>
  <c r="Y101" s="1"/>
  <c r="Z101" s="1"/>
  <c r="AA101" s="1"/>
  <c r="AB102" s="1"/>
  <c r="AD101"/>
  <c r="AB97" i="6"/>
  <c r="AD97" s="1"/>
  <c r="AB110" i="2" l="1"/>
  <c r="AB131" i="3"/>
  <c r="Y418" i="32"/>
  <c r="Z418" s="1"/>
  <c r="AA418" s="1"/>
  <c r="AB442" i="30"/>
  <c r="AD440" i="24"/>
  <c r="X440"/>
  <c r="AB430" i="25"/>
  <c r="AD102" i="7"/>
  <c r="X102"/>
  <c r="Y102" s="1"/>
  <c r="X97" i="6"/>
  <c r="Y97" s="1"/>
  <c r="Z97" s="1"/>
  <c r="AA97" s="1"/>
  <c r="AD110" i="2" l="1"/>
  <c r="X110"/>
  <c r="Y110" s="1"/>
  <c r="Z110" s="1"/>
  <c r="AA110" s="1"/>
  <c r="X131" i="3"/>
  <c r="AD131"/>
  <c r="Y131"/>
  <c r="Z131" s="1"/>
  <c r="AA131" s="1"/>
  <c r="AB419" i="32"/>
  <c r="X442" i="30"/>
  <c r="Y442" s="1"/>
  <c r="Z442" s="1"/>
  <c r="AA442" s="1"/>
  <c r="AD442"/>
  <c r="Y440" i="24"/>
  <c r="Z440" s="1"/>
  <c r="AA440" s="1"/>
  <c r="AD430" i="25"/>
  <c r="X430"/>
  <c r="Z102" i="7"/>
  <c r="AA102" s="1"/>
  <c r="AB98" i="6"/>
  <c r="AD98" s="1"/>
  <c r="AB111" i="2" l="1"/>
  <c r="AB132" i="3"/>
  <c r="AD419" i="32"/>
  <c r="X419"/>
  <c r="AB443" i="30"/>
  <c r="AB441" i="24"/>
  <c r="Y430" i="25"/>
  <c r="Z430" s="1"/>
  <c r="AA430" s="1"/>
  <c r="AB103" i="7"/>
  <c r="X98" i="6"/>
  <c r="Y98" s="1"/>
  <c r="Z98" s="1"/>
  <c r="AA98" s="1"/>
  <c r="AD111" i="2" l="1"/>
  <c r="X111"/>
  <c r="Y111" s="1"/>
  <c r="Z111" s="1"/>
  <c r="AA111" s="1"/>
  <c r="AB112" s="1"/>
  <c r="AD132" i="3"/>
  <c r="X132"/>
  <c r="Y132" s="1"/>
  <c r="Z132" s="1"/>
  <c r="AA132" s="1"/>
  <c r="Y419" i="32"/>
  <c r="Z419" s="1"/>
  <c r="AA419" s="1"/>
  <c r="X443" i="30"/>
  <c r="Y443" s="1"/>
  <c r="Z443" s="1"/>
  <c r="AA443" s="1"/>
  <c r="AD443"/>
  <c r="AD441" i="24"/>
  <c r="X441"/>
  <c r="AB431" i="25"/>
  <c r="X103" i="7"/>
  <c r="Y103" s="1"/>
  <c r="Z103" s="1"/>
  <c r="AA103" s="1"/>
  <c r="AB104" s="1"/>
  <c r="AD103"/>
  <c r="AB99" i="6"/>
  <c r="AD99" s="1"/>
  <c r="AD112" i="2" l="1"/>
  <c r="X112"/>
  <c r="AB133" i="3"/>
  <c r="AB420" i="32"/>
  <c r="Y441" i="24"/>
  <c r="Z441" s="1"/>
  <c r="AA441" s="1"/>
  <c r="AD431" i="25"/>
  <c r="X431"/>
  <c r="Y431" s="1"/>
  <c r="Z431" s="1"/>
  <c r="AA431" s="1"/>
  <c r="AD104" i="7"/>
  <c r="X104"/>
  <c r="Y104" s="1"/>
  <c r="X99" i="6"/>
  <c r="Y99" s="1"/>
  <c r="Z99" s="1"/>
  <c r="AA99" s="1"/>
  <c r="Y112" i="2" l="1"/>
  <c r="Z112" s="1"/>
  <c r="AA112" s="1"/>
  <c r="AD133" i="3"/>
  <c r="X133"/>
  <c r="AD420" i="32"/>
  <c r="X420"/>
  <c r="AB444" i="30"/>
  <c r="AB442" i="24"/>
  <c r="AB432" i="25"/>
  <c r="Z104" i="7"/>
  <c r="AA104" s="1"/>
  <c r="AB100" i="6"/>
  <c r="AD100" s="1"/>
  <c r="AB113" i="2" l="1"/>
  <c r="Y133" i="3"/>
  <c r="Z133" s="1"/>
  <c r="AA133" s="1"/>
  <c r="Y420" i="32"/>
  <c r="Z420" s="1"/>
  <c r="AA420" s="1"/>
  <c r="X444" i="30"/>
  <c r="Y444" s="1"/>
  <c r="Z444" s="1"/>
  <c r="AA444" s="1"/>
  <c r="AD444"/>
  <c r="AD442" i="24"/>
  <c r="X442"/>
  <c r="AD432" i="25"/>
  <c r="X432"/>
  <c r="AB105" i="7"/>
  <c r="AD105" s="1"/>
  <c r="X100" i="6"/>
  <c r="Y100" s="1"/>
  <c r="Z100" s="1"/>
  <c r="AA100" s="1"/>
  <c r="X113" i="2" l="1"/>
  <c r="Y113" s="1"/>
  <c r="Z113" s="1"/>
  <c r="AA113" s="1"/>
  <c r="AD113"/>
  <c r="AB134" i="3"/>
  <c r="AB421" i="32"/>
  <c r="Y442" i="24"/>
  <c r="Z442" s="1"/>
  <c r="AA442" s="1"/>
  <c r="Y432" i="25"/>
  <c r="Z432" s="1"/>
  <c r="AA432" s="1"/>
  <c r="X105" i="7"/>
  <c r="Y105" s="1"/>
  <c r="Z105" s="1"/>
  <c r="AA105" s="1"/>
  <c r="AB101" i="6"/>
  <c r="AB114" i="2" l="1"/>
  <c r="AD134" i="3"/>
  <c r="X134"/>
  <c r="Y134" s="1"/>
  <c r="Z134" s="1"/>
  <c r="AA134" s="1"/>
  <c r="AD421" i="32"/>
  <c r="X421"/>
  <c r="AB445" i="30"/>
  <c r="AB443" i="24"/>
  <c r="AB433" i="25"/>
  <c r="AB106" i="7"/>
  <c r="AD101" i="6"/>
  <c r="X101"/>
  <c r="Y101" s="1"/>
  <c r="Z101" s="1"/>
  <c r="AA101" s="1"/>
  <c r="X114" i="2" l="1"/>
  <c r="Y114" s="1"/>
  <c r="Z114" s="1"/>
  <c r="AA114" s="1"/>
  <c r="AB115" s="1"/>
  <c r="AD114"/>
  <c r="AB135" i="3"/>
  <c r="Y421" i="32"/>
  <c r="Z421" s="1"/>
  <c r="AA421" s="1"/>
  <c r="X445" i="30"/>
  <c r="Y445" s="1"/>
  <c r="Z445" s="1"/>
  <c r="AA445" s="1"/>
  <c r="AD445"/>
  <c r="AD443" i="24"/>
  <c r="X443"/>
  <c r="AD433" i="25"/>
  <c r="X433"/>
  <c r="Y433" s="1"/>
  <c r="Z433" s="1"/>
  <c r="AA433" s="1"/>
  <c r="X106" i="7"/>
  <c r="Y106" s="1"/>
  <c r="Z106" s="1"/>
  <c r="AA106" s="1"/>
  <c r="AB107" s="1"/>
  <c r="AD106"/>
  <c r="AB102" i="6"/>
  <c r="AD115" i="2" l="1"/>
  <c r="X115"/>
  <c r="Y115" s="1"/>
  <c r="Z115" s="1"/>
  <c r="AA115" s="1"/>
  <c r="X135" i="3"/>
  <c r="AD135"/>
  <c r="AB422" i="32"/>
  <c r="AB446" i="30"/>
  <c r="Y443" i="24"/>
  <c r="Z443" s="1"/>
  <c r="AA443" s="1"/>
  <c r="AB434" i="25"/>
  <c r="AD107" i="7"/>
  <c r="X107"/>
  <c r="Y107" s="1"/>
  <c r="AD102" i="6"/>
  <c r="AF102" s="1"/>
  <c r="X102"/>
  <c r="Y102" s="1"/>
  <c r="AB116" i="2" l="1"/>
  <c r="Y135" i="3"/>
  <c r="Z135" s="1"/>
  <c r="AA135" s="1"/>
  <c r="AD422" i="32"/>
  <c r="X422"/>
  <c r="X446" i="30"/>
  <c r="Y446" s="1"/>
  <c r="Z446" s="1"/>
  <c r="AA446" s="1"/>
  <c r="AD446"/>
  <c r="AB444" i="24"/>
  <c r="AD434" i="25"/>
  <c r="X434"/>
  <c r="Z107" i="7"/>
  <c r="AA107" s="1"/>
  <c r="Z102" i="6"/>
  <c r="AA102" s="1"/>
  <c r="AD116" i="2" l="1"/>
  <c r="X116"/>
  <c r="Y116" s="1"/>
  <c r="Z116" s="1"/>
  <c r="AA116" s="1"/>
  <c r="AB136" i="3"/>
  <c r="Y422" i="32"/>
  <c r="Z422" s="1"/>
  <c r="AA422" s="1"/>
  <c r="AD444" i="24"/>
  <c r="X444"/>
  <c r="Y444" s="1"/>
  <c r="Z444" s="1"/>
  <c r="AA444" s="1"/>
  <c r="Y434" i="25"/>
  <c r="Z434" s="1"/>
  <c r="AA434" s="1"/>
  <c r="AB108" i="7"/>
  <c r="AB103" i="6"/>
  <c r="AB117" i="2" l="1"/>
  <c r="X136" i="3"/>
  <c r="Y136" s="1"/>
  <c r="Z136" s="1"/>
  <c r="AA136" s="1"/>
  <c r="AB137" s="1"/>
  <c r="AD136"/>
  <c r="AB423" i="32"/>
  <c r="AB447" i="30"/>
  <c r="AB445" i="24"/>
  <c r="AB435" i="25"/>
  <c r="X108" i="7"/>
  <c r="Y108" s="1"/>
  <c r="Z108" s="1"/>
  <c r="AA108" s="1"/>
  <c r="AB109" s="1"/>
  <c r="AD108"/>
  <c r="AD103" i="6"/>
  <c r="X103"/>
  <c r="Y103" s="1"/>
  <c r="Z103" s="1"/>
  <c r="AA103" s="1"/>
  <c r="AD117" i="2" l="1"/>
  <c r="X117"/>
  <c r="Y117" s="1"/>
  <c r="Z117" s="1"/>
  <c r="AA117" s="1"/>
  <c r="X137" i="3"/>
  <c r="AD137"/>
  <c r="Y137"/>
  <c r="Z137" s="1"/>
  <c r="AA137" s="1"/>
  <c r="AD423" i="32"/>
  <c r="X423"/>
  <c r="Y423" s="1"/>
  <c r="Z423" s="1"/>
  <c r="AA423" s="1"/>
  <c r="X447" i="30"/>
  <c r="Y447" s="1"/>
  <c r="Z447" s="1"/>
  <c r="AA447" s="1"/>
  <c r="AD447"/>
  <c r="AD445" i="24"/>
  <c r="X445"/>
  <c r="AD435" i="25"/>
  <c r="X435"/>
  <c r="Y435" s="1"/>
  <c r="Z435" s="1"/>
  <c r="AA435" s="1"/>
  <c r="AD109" i="7"/>
  <c r="X109"/>
  <c r="Y109" s="1"/>
  <c r="AB104" i="6"/>
  <c r="AB118" i="2" l="1"/>
  <c r="AB138" i="3"/>
  <c r="AB424" i="32"/>
  <c r="Y445" i="24"/>
  <c r="Z445" s="1"/>
  <c r="AA445" s="1"/>
  <c r="AB436" i="25"/>
  <c r="Z109" i="7"/>
  <c r="AA109" s="1"/>
  <c r="AD104" i="6"/>
  <c r="X104"/>
  <c r="Y104" s="1"/>
  <c r="X118" i="2" l="1"/>
  <c r="Y118" s="1"/>
  <c r="Z118" s="1"/>
  <c r="AA118" s="1"/>
  <c r="AB119" s="1"/>
  <c r="AD118"/>
  <c r="X138" i="3"/>
  <c r="Y138" s="1"/>
  <c r="Z138" s="1"/>
  <c r="AA138" s="1"/>
  <c r="AD138"/>
  <c r="AF138" s="1"/>
  <c r="AD424" i="32"/>
  <c r="X424"/>
  <c r="Y424" s="1"/>
  <c r="Z424" s="1"/>
  <c r="AA424" s="1"/>
  <c r="AB448" i="30"/>
  <c r="AB446" i="24"/>
  <c r="AD436" i="25"/>
  <c r="X436"/>
  <c r="AB110" i="7"/>
  <c r="Z104" i="6"/>
  <c r="AA104" s="1"/>
  <c r="AD119" i="2" l="1"/>
  <c r="X119"/>
  <c r="Y119" s="1"/>
  <c r="Z119" s="1"/>
  <c r="AA119" s="1"/>
  <c r="AB139" i="3"/>
  <c r="AB425" i="32"/>
  <c r="X448" i="30"/>
  <c r="Y448" s="1"/>
  <c r="Z448" s="1"/>
  <c r="AA448" s="1"/>
  <c r="AB449" s="1"/>
  <c r="AD448"/>
  <c r="AD446" i="24"/>
  <c r="X446"/>
  <c r="Y446" s="1"/>
  <c r="Z446" s="1"/>
  <c r="AA446" s="1"/>
  <c r="Y436" i="25"/>
  <c r="Z436" s="1"/>
  <c r="AA436" s="1"/>
  <c r="X110" i="7"/>
  <c r="Y110" s="1"/>
  <c r="Z110" s="1"/>
  <c r="AA110" s="1"/>
  <c r="AB111" s="1"/>
  <c r="AD110"/>
  <c r="AB105" i="6"/>
  <c r="AB120" i="2" l="1"/>
  <c r="X139" i="3"/>
  <c r="AD139"/>
  <c r="Y139"/>
  <c r="Z139" s="1"/>
  <c r="AA139" s="1"/>
  <c r="AD425" i="32"/>
  <c r="X425"/>
  <c r="X449" i="30"/>
  <c r="Y449" s="1"/>
  <c r="Z449" s="1"/>
  <c r="AA449" s="1"/>
  <c r="AD449"/>
  <c r="AB447" i="24"/>
  <c r="AB437" i="25"/>
  <c r="AD111" i="7"/>
  <c r="X111"/>
  <c r="Y111" s="1"/>
  <c r="AD105" i="6"/>
  <c r="X105"/>
  <c r="Y105" s="1"/>
  <c r="Z105" s="1"/>
  <c r="AA105" s="1"/>
  <c r="X120" i="2" l="1"/>
  <c r="Y120" s="1"/>
  <c r="Z120" s="1"/>
  <c r="AA120" s="1"/>
  <c r="AD120"/>
  <c r="AB121"/>
  <c r="AB140" i="3"/>
  <c r="Y425" i="32"/>
  <c r="Z425" s="1"/>
  <c r="AA425" s="1"/>
  <c r="AB450" i="30"/>
  <c r="AD447" i="24"/>
  <c r="X447"/>
  <c r="AD437" i="25"/>
  <c r="X437"/>
  <c r="Y437" s="1"/>
  <c r="Z111" i="7"/>
  <c r="AA111" s="1"/>
  <c r="AB106" i="6"/>
  <c r="AD121" i="2" l="1"/>
  <c r="X121"/>
  <c r="Y121" s="1"/>
  <c r="Z121" s="1"/>
  <c r="AA121" s="1"/>
  <c r="AD140" i="3"/>
  <c r="X140"/>
  <c r="Y140" s="1"/>
  <c r="Z140" s="1"/>
  <c r="AA140" s="1"/>
  <c r="AB426" i="32"/>
  <c r="X450" i="30"/>
  <c r="Y450" s="1"/>
  <c r="Z450" s="1"/>
  <c r="AA450" s="1"/>
  <c r="AD450"/>
  <c r="Y447" i="24"/>
  <c r="Z447" s="1"/>
  <c r="AA447" s="1"/>
  <c r="Z437" i="25"/>
  <c r="AA437" s="1"/>
  <c r="AB112" i="7"/>
  <c r="X112" s="1"/>
  <c r="Y112" s="1"/>
  <c r="AD106" i="6"/>
  <c r="X106"/>
  <c r="Y106" s="1"/>
  <c r="AB122" i="2" l="1"/>
  <c r="AB141" i="3"/>
  <c r="AD426" i="32"/>
  <c r="AF426" s="1"/>
  <c r="X426"/>
  <c r="Y426" s="1"/>
  <c r="Z426" s="1"/>
  <c r="AA426" s="1"/>
  <c r="AB451" i="30"/>
  <c r="AB448" i="24"/>
  <c r="AB438" i="25"/>
  <c r="AD438" s="1"/>
  <c r="AD112" i="7"/>
  <c r="Z112"/>
  <c r="Z106" i="6"/>
  <c r="AA106" s="1"/>
  <c r="X122" i="2" l="1"/>
  <c r="Y122" s="1"/>
  <c r="AB123" s="1"/>
  <c r="AD122"/>
  <c r="Z122"/>
  <c r="AA122" s="1"/>
  <c r="AD141" i="3"/>
  <c r="X141"/>
  <c r="AB427" i="32"/>
  <c r="X451" i="30"/>
  <c r="Y451" s="1"/>
  <c r="Z451" s="1"/>
  <c r="AA451" s="1"/>
  <c r="AD451"/>
  <c r="AD448" i="24"/>
  <c r="X448"/>
  <c r="Y448" s="1"/>
  <c r="Z448" s="1"/>
  <c r="AA448" s="1"/>
  <c r="X438" i="25"/>
  <c r="Y438" s="1"/>
  <c r="Z438" s="1"/>
  <c r="AA438" s="1"/>
  <c r="AA112" i="7"/>
  <c r="AB113" s="1"/>
  <c r="AB107" i="6"/>
  <c r="AD123" i="2" l="1"/>
  <c r="X123"/>
  <c r="Y123" s="1"/>
  <c r="Z123" s="1"/>
  <c r="AA123" s="1"/>
  <c r="Y141" i="3"/>
  <c r="Z141" s="1"/>
  <c r="AA141" s="1"/>
  <c r="AD427" i="32"/>
  <c r="X427"/>
  <c r="Y427" s="1"/>
  <c r="Z427" s="1"/>
  <c r="AA427" s="1"/>
  <c r="AB452" i="30"/>
  <c r="AB449" i="24"/>
  <c r="AB439" i="25"/>
  <c r="AD113" i="7"/>
  <c r="X113"/>
  <c r="Y113" s="1"/>
  <c r="Z113" s="1"/>
  <c r="AA113" s="1"/>
  <c r="AD107" i="6"/>
  <c r="X107"/>
  <c r="Y107" s="1"/>
  <c r="Z107" s="1"/>
  <c r="AA107" s="1"/>
  <c r="AB124" i="2" l="1"/>
  <c r="AB142" i="3"/>
  <c r="AB428" i="32"/>
  <c r="X452" i="30"/>
  <c r="Y452" s="1"/>
  <c r="Z452" s="1"/>
  <c r="AA452" s="1"/>
  <c r="AD452"/>
  <c r="AD449" i="24"/>
  <c r="X449"/>
  <c r="X439" i="25"/>
  <c r="Y439" s="1"/>
  <c r="Z439" s="1"/>
  <c r="AA439" s="1"/>
  <c r="AD439"/>
  <c r="AB114" i="7"/>
  <c r="X114" s="1"/>
  <c r="Y114" s="1"/>
  <c r="AB108" i="6"/>
  <c r="AD124" i="2" l="1"/>
  <c r="X124"/>
  <c r="Y124" s="1"/>
  <c r="Z124" s="1"/>
  <c r="AA124" s="1"/>
  <c r="AB125" s="1"/>
  <c r="X142" i="3"/>
  <c r="Y142" s="1"/>
  <c r="Z142" s="1"/>
  <c r="AA142" s="1"/>
  <c r="AB143" s="1"/>
  <c r="AD142"/>
  <c r="AD428" i="32"/>
  <c r="X428"/>
  <c r="AB453" i="30"/>
  <c r="Y449" i="24"/>
  <c r="Z449" s="1"/>
  <c r="AA449" s="1"/>
  <c r="AB440" i="25"/>
  <c r="AD440" s="1"/>
  <c r="AD114" i="7"/>
  <c r="Z114"/>
  <c r="AD108" i="6"/>
  <c r="X108"/>
  <c r="Y108" s="1"/>
  <c r="AD125" i="2" l="1"/>
  <c r="X125"/>
  <c r="Y125" s="1"/>
  <c r="Z125" s="1"/>
  <c r="AA125" s="1"/>
  <c r="X143" i="3"/>
  <c r="AD143"/>
  <c r="Y143"/>
  <c r="Z143" s="1"/>
  <c r="AA143" s="1"/>
  <c r="Y428" i="32"/>
  <c r="Z428" s="1"/>
  <c r="AA428" s="1"/>
  <c r="X453" i="30"/>
  <c r="Y453" s="1"/>
  <c r="Z453" s="1"/>
  <c r="AA453" s="1"/>
  <c r="AD453"/>
  <c r="AB450" i="24"/>
  <c r="X440" i="25"/>
  <c r="Y440" s="1"/>
  <c r="Z440" s="1"/>
  <c r="AA440" s="1"/>
  <c r="AA114" i="7"/>
  <c r="AB115" s="1"/>
  <c r="Z108" i="6"/>
  <c r="AA108" s="1"/>
  <c r="AB126" i="2" l="1"/>
  <c r="AB144" i="3"/>
  <c r="AB429" i="32"/>
  <c r="AD450" i="24"/>
  <c r="X450"/>
  <c r="Y450" s="1"/>
  <c r="Z450" s="1"/>
  <c r="AA450" s="1"/>
  <c r="AB441" i="25"/>
  <c r="AD115" i="7"/>
  <c r="X115"/>
  <c r="Y115" s="1"/>
  <c r="Z115" s="1"/>
  <c r="AA115" s="1"/>
  <c r="AB109" i="6"/>
  <c r="AD126" i="2" l="1"/>
  <c r="AF126" s="1"/>
  <c r="X126"/>
  <c r="Y126" s="1"/>
  <c r="Z126" s="1"/>
  <c r="AA126" s="1"/>
  <c r="AB127" s="1"/>
  <c r="X144" i="3"/>
  <c r="Y144" s="1"/>
  <c r="Z144" s="1"/>
  <c r="AA144" s="1"/>
  <c r="AD144"/>
  <c r="AB145"/>
  <c r="AD429" i="32"/>
  <c r="X429"/>
  <c r="Y429" s="1"/>
  <c r="Z429" s="1"/>
  <c r="AA429" s="1"/>
  <c r="AB454" i="30"/>
  <c r="AB451" i="24"/>
  <c r="AD441" i="25"/>
  <c r="X441"/>
  <c r="Y441" s="1"/>
  <c r="Z441" s="1"/>
  <c r="AA441" s="1"/>
  <c r="AB116" i="7"/>
  <c r="X116" s="1"/>
  <c r="Y116" s="1"/>
  <c r="AD109" i="6"/>
  <c r="X109"/>
  <c r="Y109" s="1"/>
  <c r="Z109" s="1"/>
  <c r="AA109" s="1"/>
  <c r="AD127" i="2" l="1"/>
  <c r="X127"/>
  <c r="Y127" s="1"/>
  <c r="Z127" s="1"/>
  <c r="AA127" s="1"/>
  <c r="AB128" s="1"/>
  <c r="AD145" i="3"/>
  <c r="X145"/>
  <c r="AB430" i="32"/>
  <c r="X454" i="30"/>
  <c r="Y454" s="1"/>
  <c r="Z454" s="1"/>
  <c r="AA454" s="1"/>
  <c r="AD454"/>
  <c r="AD451" i="24"/>
  <c r="X451"/>
  <c r="Y451" s="1"/>
  <c r="Z451" s="1"/>
  <c r="AA451" s="1"/>
  <c r="AB442" i="25"/>
  <c r="AD116" i="7"/>
  <c r="Z116"/>
  <c r="AB110" i="6"/>
  <c r="X128" i="2" l="1"/>
  <c r="AD128"/>
  <c r="Y128"/>
  <c r="Z128" s="1"/>
  <c r="AA128" s="1"/>
  <c r="Y145" i="3"/>
  <c r="Z145" s="1"/>
  <c r="AA145" s="1"/>
  <c r="AD430" i="32"/>
  <c r="X430"/>
  <c r="AB455" i="30"/>
  <c r="AB452" i="24"/>
  <c r="AD442" i="25"/>
  <c r="X442"/>
  <c r="AA116" i="7"/>
  <c r="AB117" s="1"/>
  <c r="AD110" i="6"/>
  <c r="X110"/>
  <c r="Y110" s="1"/>
  <c r="AB129" i="2" l="1"/>
  <c r="AB146" i="3"/>
  <c r="Y430" i="32"/>
  <c r="Z430" s="1"/>
  <c r="AA430" s="1"/>
  <c r="X455" i="30"/>
  <c r="Y455" s="1"/>
  <c r="Z455" s="1"/>
  <c r="AA455" s="1"/>
  <c r="AD455"/>
  <c r="AD452" i="24"/>
  <c r="X452"/>
  <c r="Y452" s="1"/>
  <c r="Z452" s="1"/>
  <c r="AA452" s="1"/>
  <c r="Y442" i="25"/>
  <c r="Z442" s="1"/>
  <c r="AA442" s="1"/>
  <c r="AD117" i="7"/>
  <c r="X117"/>
  <c r="Y117" s="1"/>
  <c r="Z117" s="1"/>
  <c r="AA117" s="1"/>
  <c r="Z110" i="6"/>
  <c r="AA110" s="1"/>
  <c r="AD129" i="2" l="1"/>
  <c r="X129"/>
  <c r="Y129" s="1"/>
  <c r="Z129" s="1"/>
  <c r="AA129" s="1"/>
  <c r="AD146" i="3"/>
  <c r="X146"/>
  <c r="Y146" s="1"/>
  <c r="Z146" s="1"/>
  <c r="AA146" s="1"/>
  <c r="AB431" i="32"/>
  <c r="AB456" i="30"/>
  <c r="AB453" i="24"/>
  <c r="AB443" i="25"/>
  <c r="AB118" i="7"/>
  <c r="AB111" i="6"/>
  <c r="AB130" i="2" l="1"/>
  <c r="AB147" i="3"/>
  <c r="AD431" i="32"/>
  <c r="X431"/>
  <c r="Y431" s="1"/>
  <c r="Z431" s="1"/>
  <c r="AA431" s="1"/>
  <c r="X456" i="30"/>
  <c r="Y456" s="1"/>
  <c r="Z456" s="1"/>
  <c r="AA456" s="1"/>
  <c r="AD456"/>
  <c r="AD453" i="24"/>
  <c r="X453"/>
  <c r="AD443" i="25"/>
  <c r="X443"/>
  <c r="Y443" s="1"/>
  <c r="Z443" s="1"/>
  <c r="AA443" s="1"/>
  <c r="X118" i="7"/>
  <c r="Y118" s="1"/>
  <c r="Z118" s="1"/>
  <c r="AA118" s="1"/>
  <c r="AB119" s="1"/>
  <c r="AD118"/>
  <c r="AD111" i="6"/>
  <c r="X111"/>
  <c r="Y111" s="1"/>
  <c r="Z111" s="1"/>
  <c r="AA111" s="1"/>
  <c r="X130" i="2" l="1"/>
  <c r="Y130" s="1"/>
  <c r="Z130" s="1"/>
  <c r="AA130" s="1"/>
  <c r="AD130"/>
  <c r="AD147" i="3"/>
  <c r="X147"/>
  <c r="AB432" i="32"/>
  <c r="Y453" i="24"/>
  <c r="Z453" s="1"/>
  <c r="AA453" s="1"/>
  <c r="AB444" i="25"/>
  <c r="X119" i="7"/>
  <c r="Y119" s="1"/>
  <c r="Z119" s="1"/>
  <c r="AA119" s="1"/>
  <c r="AD119"/>
  <c r="AB112" i="6"/>
  <c r="AB131" i="2" l="1"/>
  <c r="Y147" i="3"/>
  <c r="Z147" s="1"/>
  <c r="AA147" s="1"/>
  <c r="AD432" i="32"/>
  <c r="X432"/>
  <c r="AB457" i="30"/>
  <c r="AB454" i="24"/>
  <c r="AD444" i="25"/>
  <c r="X444"/>
  <c r="AB120" i="7"/>
  <c r="AD112" i="6"/>
  <c r="X112"/>
  <c r="Y112" s="1"/>
  <c r="Z112" s="1"/>
  <c r="AA112" s="1"/>
  <c r="X131" i="2" l="1"/>
  <c r="Y131" s="1"/>
  <c r="Z131" s="1"/>
  <c r="AA131" s="1"/>
  <c r="AB132" s="1"/>
  <c r="AD131"/>
  <c r="AB148" i="3"/>
  <c r="Y432" i="32"/>
  <c r="Z432" s="1"/>
  <c r="AA432" s="1"/>
  <c r="X457" i="30"/>
  <c r="Y457" s="1"/>
  <c r="Z457" s="1"/>
  <c r="AA457" s="1"/>
  <c r="AD457"/>
  <c r="AD454" i="24"/>
  <c r="X454"/>
  <c r="Y454" s="1"/>
  <c r="Z454" s="1"/>
  <c r="AA454" s="1"/>
  <c r="Y444" i="25"/>
  <c r="Z444" s="1"/>
  <c r="AA444" s="1"/>
  <c r="AD120" i="7"/>
  <c r="X120"/>
  <c r="Y120" s="1"/>
  <c r="Z120" s="1"/>
  <c r="AA120" s="1"/>
  <c r="AB113" i="6"/>
  <c r="X132" i="2" l="1"/>
  <c r="Y132" s="1"/>
  <c r="Z132" s="1"/>
  <c r="AA132" s="1"/>
  <c r="AD132"/>
  <c r="X148" i="3"/>
  <c r="Y148" s="1"/>
  <c r="Z148" s="1"/>
  <c r="AA148" s="1"/>
  <c r="AD148"/>
  <c r="AB433" i="32"/>
  <c r="AB455" i="24"/>
  <c r="AB445" i="25"/>
  <c r="AB121" i="7"/>
  <c r="AD113" i="6"/>
  <c r="X113"/>
  <c r="Y113" s="1"/>
  <c r="Z113" s="1"/>
  <c r="AA113" s="1"/>
  <c r="AB133" i="2" l="1"/>
  <c r="AB149" i="3"/>
  <c r="AD433" i="32"/>
  <c r="X433"/>
  <c r="Y433" s="1"/>
  <c r="Z433" s="1"/>
  <c r="AA433" s="1"/>
  <c r="AB458" i="30"/>
  <c r="AD455" i="24"/>
  <c r="X455"/>
  <c r="AD445" i="25"/>
  <c r="X445"/>
  <c r="Y445" s="1"/>
  <c r="Z445" s="1"/>
  <c r="AA445" s="1"/>
  <c r="AD121" i="7"/>
  <c r="X121"/>
  <c r="Y121" s="1"/>
  <c r="Z121" s="1"/>
  <c r="AA121" s="1"/>
  <c r="AB114" i="6"/>
  <c r="X133" i="2" l="1"/>
  <c r="Y133" s="1"/>
  <c r="Z133" s="1"/>
  <c r="AA133" s="1"/>
  <c r="AB134" s="1"/>
  <c r="AD133"/>
  <c r="AD149" i="3"/>
  <c r="X149"/>
  <c r="AB434" i="32"/>
  <c r="X458" i="30"/>
  <c r="Y458" s="1"/>
  <c r="Z458" s="1"/>
  <c r="AA458" s="1"/>
  <c r="AD458"/>
  <c r="Y455" i="24"/>
  <c r="Z455" s="1"/>
  <c r="AA455" s="1"/>
  <c r="AB446" i="25"/>
  <c r="AB122" i="7"/>
  <c r="AD114" i="6"/>
  <c r="AF114" s="1"/>
  <c r="X114"/>
  <c r="Y114" s="1"/>
  <c r="Z114" s="1"/>
  <c r="AA114" s="1"/>
  <c r="X134" i="2" l="1"/>
  <c r="Y134" s="1"/>
  <c r="Z134" s="1"/>
  <c r="AA134" s="1"/>
  <c r="AD134"/>
  <c r="AB135"/>
  <c r="Y149" i="3"/>
  <c r="Z149" s="1"/>
  <c r="AA149" s="1"/>
  <c r="AD434" i="32"/>
  <c r="X434"/>
  <c r="AB459" i="30"/>
  <c r="AB456" i="24"/>
  <c r="AD446" i="25"/>
  <c r="X446"/>
  <c r="X122" i="7"/>
  <c r="Y122" s="1"/>
  <c r="Z122" s="1"/>
  <c r="AA122" s="1"/>
  <c r="AD122"/>
  <c r="AB115" i="6"/>
  <c r="X135" i="2" l="1"/>
  <c r="Y135" s="1"/>
  <c r="Z135" s="1"/>
  <c r="AA135" s="1"/>
  <c r="AD135"/>
  <c r="AB150" i="3"/>
  <c r="Y434" i="32"/>
  <c r="Z434" s="1"/>
  <c r="AA434" s="1"/>
  <c r="X459" i="30"/>
  <c r="Y459" s="1"/>
  <c r="Z459" s="1"/>
  <c r="AA459" s="1"/>
  <c r="AD459"/>
  <c r="AD456" i="24"/>
  <c r="X456"/>
  <c r="Y456" s="1"/>
  <c r="Y446" i="25"/>
  <c r="Z446" s="1"/>
  <c r="AA446" s="1"/>
  <c r="AB123" i="7"/>
  <c r="AD115" i="6"/>
  <c r="X115"/>
  <c r="Y115" s="1"/>
  <c r="Z115" s="1"/>
  <c r="AA115" s="1"/>
  <c r="AB136" i="2" l="1"/>
  <c r="X150" i="3"/>
  <c r="Y150" s="1"/>
  <c r="Z150" s="1"/>
  <c r="AA150" s="1"/>
  <c r="AD150"/>
  <c r="AB435" i="32"/>
  <c r="AB460" i="30"/>
  <c r="Z456" i="24"/>
  <c r="AA456" s="1"/>
  <c r="AB447" i="25"/>
  <c r="AD123" i="7"/>
  <c r="X123"/>
  <c r="AB116" i="6"/>
  <c r="AD136" i="2" l="1"/>
  <c r="X136"/>
  <c r="AB151" i="3"/>
  <c r="AD435" i="32"/>
  <c r="X435"/>
  <c r="Y435" s="1"/>
  <c r="Z435" s="1"/>
  <c r="AA435" s="1"/>
  <c r="X460" i="30"/>
  <c r="Y460" s="1"/>
  <c r="Z460" s="1"/>
  <c r="AA460" s="1"/>
  <c r="AD460"/>
  <c r="AB457" i="24"/>
  <c r="AD447" i="25"/>
  <c r="X447"/>
  <c r="Y447" s="1"/>
  <c r="Z447" s="1"/>
  <c r="AA447" s="1"/>
  <c r="Y123" i="7"/>
  <c r="AD116" i="6"/>
  <c r="X116"/>
  <c r="Y116" s="1"/>
  <c r="Z116" s="1"/>
  <c r="AA116" s="1"/>
  <c r="AB137" i="2" l="1"/>
  <c r="Y136"/>
  <c r="Z136" s="1"/>
  <c r="AA136" s="1"/>
  <c r="AD151" i="3"/>
  <c r="X151"/>
  <c r="AB436" i="32"/>
  <c r="AB461" i="30"/>
  <c r="AD457" i="24"/>
  <c r="X457"/>
  <c r="AB448" i="25"/>
  <c r="Z123" i="7"/>
  <c r="AA123" s="1"/>
  <c r="AB117" i="6"/>
  <c r="AD137" i="2" l="1"/>
  <c r="X137"/>
  <c r="Y137" s="1"/>
  <c r="Z137" s="1"/>
  <c r="AA137" s="1"/>
  <c r="AB138" s="1"/>
  <c r="Y151" i="3"/>
  <c r="Z151" s="1"/>
  <c r="AA151" s="1"/>
  <c r="AB152" s="1"/>
  <c r="AD436" i="32"/>
  <c r="X436"/>
  <c r="X461" i="30"/>
  <c r="Y461" s="1"/>
  <c r="Z461" s="1"/>
  <c r="AA461" s="1"/>
  <c r="AD461"/>
  <c r="Y457" i="24"/>
  <c r="Z457" s="1"/>
  <c r="AA457" s="1"/>
  <c r="AD448" i="25"/>
  <c r="X448"/>
  <c r="AB124" i="7"/>
  <c r="AD117" i="6"/>
  <c r="X117"/>
  <c r="Y117" s="1"/>
  <c r="Z117" s="1"/>
  <c r="AA117" s="1"/>
  <c r="X138" i="2" l="1"/>
  <c r="Y138" s="1"/>
  <c r="Z138" s="1"/>
  <c r="AD138"/>
  <c r="AA138"/>
  <c r="AB139" s="1"/>
  <c r="AD152" i="3"/>
  <c r="X152"/>
  <c r="Y152" s="1"/>
  <c r="Z152" s="1"/>
  <c r="AA152" s="1"/>
  <c r="Y436" i="32"/>
  <c r="Z436" s="1"/>
  <c r="AA436" s="1"/>
  <c r="AB462" i="30"/>
  <c r="AB458" i="24"/>
  <c r="Y448" i="25"/>
  <c r="Z448" s="1"/>
  <c r="AA448" s="1"/>
  <c r="X124" i="7"/>
  <c r="Y124" s="1"/>
  <c r="Z124" s="1"/>
  <c r="AA124" s="1"/>
  <c r="AB125" s="1"/>
  <c r="AD124"/>
  <c r="AB118" i="6"/>
  <c r="AD139" i="2" l="1"/>
  <c r="X139"/>
  <c r="Y139" s="1"/>
  <c r="Z139" s="1"/>
  <c r="AA139" s="1"/>
  <c r="AB153" i="3"/>
  <c r="AB437" i="32"/>
  <c r="X462" i="30"/>
  <c r="Y462" s="1"/>
  <c r="Z462" s="1"/>
  <c r="AA462" s="1"/>
  <c r="AD462"/>
  <c r="AD458" i="24"/>
  <c r="X458"/>
  <c r="AB449" i="25"/>
  <c r="X125" i="7"/>
  <c r="Y125" s="1"/>
  <c r="Z125" s="1"/>
  <c r="AA125" s="1"/>
  <c r="AD125"/>
  <c r="AD118" i="6"/>
  <c r="X118"/>
  <c r="Y118" s="1"/>
  <c r="Z118" s="1"/>
  <c r="AA118" s="1"/>
  <c r="AB140" i="2" l="1"/>
  <c r="AD153" i="3"/>
  <c r="X153"/>
  <c r="AD437" i="32"/>
  <c r="X437"/>
  <c r="Y437" s="1"/>
  <c r="Z437" s="1"/>
  <c r="AA437" s="1"/>
  <c r="AB463" i="30"/>
  <c r="Y458" i="24"/>
  <c r="Z458" s="1"/>
  <c r="AA458" s="1"/>
  <c r="AD449" i="25"/>
  <c r="X449"/>
  <c r="Y449" s="1"/>
  <c r="Z449" s="1"/>
  <c r="AA449" s="1"/>
  <c r="AB126" i="7"/>
  <c r="AB119" i="6"/>
  <c r="AD140" i="2" l="1"/>
  <c r="X140"/>
  <c r="Y140" s="1"/>
  <c r="Z140" s="1"/>
  <c r="AA140" s="1"/>
  <c r="Y153" i="3"/>
  <c r="Z153" s="1"/>
  <c r="AA153" s="1"/>
  <c r="AB438" i="32"/>
  <c r="X463" i="30"/>
  <c r="Y463" s="1"/>
  <c r="Z463" s="1"/>
  <c r="AA463" s="1"/>
  <c r="AD463"/>
  <c r="AB459" i="24"/>
  <c r="AB450" i="25"/>
  <c r="AD126" i="7"/>
  <c r="X126"/>
  <c r="AD119" i="6"/>
  <c r="X119"/>
  <c r="Y119" s="1"/>
  <c r="Z119" s="1"/>
  <c r="AA119" s="1"/>
  <c r="AB141" i="2" l="1"/>
  <c r="AB154" i="3"/>
  <c r="AD438" i="32"/>
  <c r="X438"/>
  <c r="AB464" i="30"/>
  <c r="AD459" i="24"/>
  <c r="X459"/>
  <c r="AD450" i="25"/>
  <c r="X450"/>
  <c r="Y126" i="7"/>
  <c r="Z126" s="1"/>
  <c r="AA126" s="1"/>
  <c r="AB120" i="6"/>
  <c r="AD141" i="2" l="1"/>
  <c r="X141"/>
  <c r="Y141" s="1"/>
  <c r="Z141" s="1"/>
  <c r="AA141" s="1"/>
  <c r="AD154" i="3"/>
  <c r="X154"/>
  <c r="Y154" s="1"/>
  <c r="Z154" s="1"/>
  <c r="AA154" s="1"/>
  <c r="Y438" i="32"/>
  <c r="Z438" s="1"/>
  <c r="AA438" s="1"/>
  <c r="X464" i="30"/>
  <c r="Y464" s="1"/>
  <c r="Z464" s="1"/>
  <c r="AA464" s="1"/>
  <c r="AD464"/>
  <c r="Y459" i="24"/>
  <c r="Z459" s="1"/>
  <c r="AA459" s="1"/>
  <c r="Y450" i="25"/>
  <c r="Z450" s="1"/>
  <c r="AA450" s="1"/>
  <c r="AB127" i="7"/>
  <c r="AD120" i="6"/>
  <c r="X120"/>
  <c r="Y120" s="1"/>
  <c r="Z120" s="1"/>
  <c r="AA120" s="1"/>
  <c r="AB142" i="2" l="1"/>
  <c r="AB155" i="3"/>
  <c r="AB439" i="32"/>
  <c r="AB465" i="30"/>
  <c r="AB460" i="24"/>
  <c r="AB451" i="25"/>
  <c r="AD127" i="7"/>
  <c r="X127"/>
  <c r="Y127" s="1"/>
  <c r="Z127" s="1"/>
  <c r="AA127" s="1"/>
  <c r="AB121" i="6"/>
  <c r="AD142" i="2" l="1"/>
  <c r="X142"/>
  <c r="Y142" s="1"/>
  <c r="Z142" s="1"/>
  <c r="AA142" s="1"/>
  <c r="AD155" i="3"/>
  <c r="X155"/>
  <c r="AD439" i="32"/>
  <c r="X439"/>
  <c r="Y439" s="1"/>
  <c r="Z439" s="1"/>
  <c r="AA439" s="1"/>
  <c r="X465" i="30"/>
  <c r="Y465" s="1"/>
  <c r="Z465" s="1"/>
  <c r="AA465" s="1"/>
  <c r="AD465"/>
  <c r="AD460" i="24"/>
  <c r="X460"/>
  <c r="Y460" s="1"/>
  <c r="Z460" s="1"/>
  <c r="AA460" s="1"/>
  <c r="AD451" i="25"/>
  <c r="X451"/>
  <c r="Y451" s="1"/>
  <c r="Z451" s="1"/>
  <c r="AA451" s="1"/>
  <c r="AB128" i="7"/>
  <c r="AD121" i="6"/>
  <c r="X121"/>
  <c r="Y121" s="1"/>
  <c r="Z121" s="1"/>
  <c r="AA121" s="1"/>
  <c r="AB143" i="2" l="1"/>
  <c r="Y155" i="3"/>
  <c r="Z155" s="1"/>
  <c r="AA155" s="1"/>
  <c r="AB440" i="32"/>
  <c r="AB461" i="24"/>
  <c r="AB452" i="25"/>
  <c r="X128" i="7"/>
  <c r="Y128" s="1"/>
  <c r="Z128" s="1"/>
  <c r="AA128" s="1"/>
  <c r="AD128"/>
  <c r="AB122" i="6"/>
  <c r="X143" i="2" l="1"/>
  <c r="Y143" s="1"/>
  <c r="Z143" s="1"/>
  <c r="AA143" s="1"/>
  <c r="AD143"/>
  <c r="AB144"/>
  <c r="AB156" i="3"/>
  <c r="AD440" i="32"/>
  <c r="X440"/>
  <c r="AB466" i="30"/>
  <c r="AD461" i="24"/>
  <c r="X461"/>
  <c r="Y461" s="1"/>
  <c r="Z461" s="1"/>
  <c r="AA461" s="1"/>
  <c r="AD452" i="25"/>
  <c r="X452"/>
  <c r="AB129" i="7"/>
  <c r="AD122" i="6"/>
  <c r="X122"/>
  <c r="Y122" s="1"/>
  <c r="Z122" s="1"/>
  <c r="AA122" s="1"/>
  <c r="AD144" i="2" l="1"/>
  <c r="X144"/>
  <c r="Y144" s="1"/>
  <c r="Z144" s="1"/>
  <c r="AA144" s="1"/>
  <c r="X156" i="3"/>
  <c r="Y156" s="1"/>
  <c r="Z156" s="1"/>
  <c r="AA156" s="1"/>
  <c r="AB157" s="1"/>
  <c r="AD156"/>
  <c r="Y440" i="32"/>
  <c r="Z440" s="1"/>
  <c r="AA440" s="1"/>
  <c r="X466" i="30"/>
  <c r="Y466" s="1"/>
  <c r="Z466" s="1"/>
  <c r="AA466" s="1"/>
  <c r="AD466"/>
  <c r="AB462" i="24"/>
  <c r="Y452" i="25"/>
  <c r="Z452" s="1"/>
  <c r="AA452" s="1"/>
  <c r="AD129" i="7"/>
  <c r="X129"/>
  <c r="AB123" i="6"/>
  <c r="AB145" i="2" l="1"/>
  <c r="AD157" i="3"/>
  <c r="X157"/>
  <c r="Y157" s="1"/>
  <c r="Z157" s="1"/>
  <c r="AA157" s="1"/>
  <c r="AB441" i="32"/>
  <c r="AD462" i="24"/>
  <c r="X462"/>
  <c r="Y462" s="1"/>
  <c r="Z462" s="1"/>
  <c r="AA462" s="1"/>
  <c r="AB453" i="25"/>
  <c r="Y129" i="7"/>
  <c r="AD123" i="6"/>
  <c r="X123"/>
  <c r="Y123" s="1"/>
  <c r="Z123" s="1"/>
  <c r="AA123" s="1"/>
  <c r="X145" i="2" l="1"/>
  <c r="Y145" s="1"/>
  <c r="Z145" s="1"/>
  <c r="AA145" s="1"/>
  <c r="AB146" s="1"/>
  <c r="AD145"/>
  <c r="AB158" i="3"/>
  <c r="AD441" i="32"/>
  <c r="X441"/>
  <c r="Y441" s="1"/>
  <c r="Z441" s="1"/>
  <c r="AA441" s="1"/>
  <c r="AB467" i="30"/>
  <c r="AB463" i="24"/>
  <c r="AD453" i="25"/>
  <c r="X453"/>
  <c r="Y453" s="1"/>
  <c r="Z453" s="1"/>
  <c r="AA453" s="1"/>
  <c r="Z129" i="7"/>
  <c r="AA129" s="1"/>
  <c r="AB124" i="6"/>
  <c r="X146" i="2" l="1"/>
  <c r="Y146" s="1"/>
  <c r="Z146" s="1"/>
  <c r="AA146" s="1"/>
  <c r="AD146"/>
  <c r="AB147"/>
  <c r="X158" i="3"/>
  <c r="AD158"/>
  <c r="Y158"/>
  <c r="Z158" s="1"/>
  <c r="AA158" s="1"/>
  <c r="AB442" i="32"/>
  <c r="X467" i="30"/>
  <c r="Y467" s="1"/>
  <c r="Z467" s="1"/>
  <c r="AA467" s="1"/>
  <c r="AD467"/>
  <c r="AD463" i="24"/>
  <c r="X463"/>
  <c r="AB454" i="25"/>
  <c r="AB130" i="7"/>
  <c r="AD124" i="6"/>
  <c r="X124"/>
  <c r="Y124" s="1"/>
  <c r="Z124" s="1"/>
  <c r="AA124" s="1"/>
  <c r="AD147" i="2" l="1"/>
  <c r="X147"/>
  <c r="Y147" s="1"/>
  <c r="AB159" i="3"/>
  <c r="AD442" i="32"/>
  <c r="X442"/>
  <c r="Y463" i="24"/>
  <c r="Z463" s="1"/>
  <c r="AA463" s="1"/>
  <c r="AD454" i="25"/>
  <c r="X454"/>
  <c r="X130" i="7"/>
  <c r="Y130" s="1"/>
  <c r="Z130" s="1"/>
  <c r="AA130" s="1"/>
  <c r="AB131" s="1"/>
  <c r="AD130"/>
  <c r="AB125" i="6"/>
  <c r="AB148" i="2" l="1"/>
  <c r="Z147"/>
  <c r="AA147" s="1"/>
  <c r="AD159" i="3"/>
  <c r="X159"/>
  <c r="Y159" s="1"/>
  <c r="Z159" s="1"/>
  <c r="AA159" s="1"/>
  <c r="Y442" i="32"/>
  <c r="Z442" s="1"/>
  <c r="AA442" s="1"/>
  <c r="AB468" i="30"/>
  <c r="AB464" i="24"/>
  <c r="Y454" i="25"/>
  <c r="Z454" s="1"/>
  <c r="AA454" s="1"/>
  <c r="X131" i="7"/>
  <c r="Y131" s="1"/>
  <c r="Z131" s="1"/>
  <c r="AA131" s="1"/>
  <c r="AD131"/>
  <c r="AD125" i="6"/>
  <c r="X125"/>
  <c r="Y125" s="1"/>
  <c r="Z125" s="1"/>
  <c r="AA125" s="1"/>
  <c r="AD148" i="2" l="1"/>
  <c r="X148"/>
  <c r="Y148" s="1"/>
  <c r="Z148" s="1"/>
  <c r="AA148" s="1"/>
  <c r="AB160" i="3"/>
  <c r="AB443" i="32"/>
  <c r="X468" i="30"/>
  <c r="Y468" s="1"/>
  <c r="Z468" s="1"/>
  <c r="AA468" s="1"/>
  <c r="AD468"/>
  <c r="AD464" i="24"/>
  <c r="X464"/>
  <c r="Y464" s="1"/>
  <c r="Z464" s="1"/>
  <c r="AA464" s="1"/>
  <c r="AB455" i="25"/>
  <c r="AB132" i="7"/>
  <c r="AB126" i="6"/>
  <c r="AB149" i="2" l="1"/>
  <c r="AD160" i="3"/>
  <c r="X160"/>
  <c r="AD443" i="32"/>
  <c r="X443"/>
  <c r="Y443" s="1"/>
  <c r="Z443" s="1"/>
  <c r="AA443" s="1"/>
  <c r="AB469" i="30"/>
  <c r="AB465" i="24"/>
  <c r="AD455" i="25"/>
  <c r="X455"/>
  <c r="Y455" s="1"/>
  <c r="Z455" s="1"/>
  <c r="AA455" s="1"/>
  <c r="AD132" i="7"/>
  <c r="X132"/>
  <c r="Y132" s="1"/>
  <c r="Z132" s="1"/>
  <c r="AA132" s="1"/>
  <c r="AD126" i="6"/>
  <c r="AF126" s="1"/>
  <c r="X126"/>
  <c r="Y126" s="1"/>
  <c r="Z126" s="1"/>
  <c r="AA126" s="1"/>
  <c r="X149" i="2" l="1"/>
  <c r="AD149"/>
  <c r="Y160" i="3"/>
  <c r="Z160" s="1"/>
  <c r="AA160" s="1"/>
  <c r="AB444" i="32"/>
  <c r="X469" i="30"/>
  <c r="Y469" s="1"/>
  <c r="Z469" s="1"/>
  <c r="AA469" s="1"/>
  <c r="AD469"/>
  <c r="AD465" i="24"/>
  <c r="X465"/>
  <c r="AB456" i="25"/>
  <c r="AB133" i="7"/>
  <c r="AB127" i="6"/>
  <c r="Y149" i="2" l="1"/>
  <c r="Z149" s="1"/>
  <c r="AA149" s="1"/>
  <c r="AB161" i="3"/>
  <c r="AD444" i="32"/>
  <c r="X444"/>
  <c r="AB470" i="30"/>
  <c r="Y465" i="24"/>
  <c r="Z465" s="1"/>
  <c r="AA465" s="1"/>
  <c r="AD456" i="25"/>
  <c r="X456"/>
  <c r="Y456" s="1"/>
  <c r="Z456" s="1"/>
  <c r="AA456" s="1"/>
  <c r="X133" i="7"/>
  <c r="Y133" s="1"/>
  <c r="Z133" s="1"/>
  <c r="AA133" s="1"/>
  <c r="AD133"/>
  <c r="AD127" i="6"/>
  <c r="X127"/>
  <c r="Y127" s="1"/>
  <c r="Z127" s="1"/>
  <c r="AA127" s="1"/>
  <c r="AB150" i="2" l="1"/>
  <c r="X161" i="3"/>
  <c r="Y161" s="1"/>
  <c r="Z161" s="1"/>
  <c r="AA161" s="1"/>
  <c r="AD161"/>
  <c r="Y444" i="32"/>
  <c r="Z444" s="1"/>
  <c r="AA444" s="1"/>
  <c r="X470" i="30"/>
  <c r="Y470" s="1"/>
  <c r="Z470" s="1"/>
  <c r="AA470" s="1"/>
  <c r="AD470"/>
  <c r="AB466" i="24"/>
  <c r="AB457" i="25"/>
  <c r="AB134" i="7"/>
  <c r="AB128" i="6"/>
  <c r="X150" i="2" l="1"/>
  <c r="Y150" s="1"/>
  <c r="Z150" s="1"/>
  <c r="AA150" s="1"/>
  <c r="AD150"/>
  <c r="AB162" i="3"/>
  <c r="AB445" i="32"/>
  <c r="AD466" i="24"/>
  <c r="X466"/>
  <c r="AD457" i="25"/>
  <c r="X457"/>
  <c r="Y457" s="1"/>
  <c r="Z457" s="1"/>
  <c r="AA457" s="1"/>
  <c r="AD134" i="7"/>
  <c r="X134"/>
  <c r="Y134" s="1"/>
  <c r="AD128" i="6"/>
  <c r="X128"/>
  <c r="Y128" s="1"/>
  <c r="Z128" s="1"/>
  <c r="AA128" s="1"/>
  <c r="AB151" i="2" l="1"/>
  <c r="X162" i="3"/>
  <c r="AD162"/>
  <c r="AF156" s="1"/>
  <c r="Y162"/>
  <c r="Z162" s="1"/>
  <c r="AA162" s="1"/>
  <c r="AD445" i="32"/>
  <c r="X445"/>
  <c r="Y445" s="1"/>
  <c r="Z445" s="1"/>
  <c r="AA445" s="1"/>
  <c r="AB471" i="30"/>
  <c r="Y466" i="24"/>
  <c r="Z466" s="1"/>
  <c r="AA466" s="1"/>
  <c r="AB458" i="25"/>
  <c r="Z134" i="7"/>
  <c r="AA134" s="1"/>
  <c r="AB129" i="6"/>
  <c r="X151" i="2" l="1"/>
  <c r="Y151" s="1"/>
  <c r="Z151" s="1"/>
  <c r="AA151" s="1"/>
  <c r="AD151"/>
  <c r="AB163" i="3"/>
  <c r="AB446" i="32"/>
  <c r="X471" i="30"/>
  <c r="Y471" s="1"/>
  <c r="Z471" s="1"/>
  <c r="AA471" s="1"/>
  <c r="AD471"/>
  <c r="AB467" i="24"/>
  <c r="AD458" i="25"/>
  <c r="X458"/>
  <c r="AB135" i="7"/>
  <c r="AD129" i="6"/>
  <c r="X129"/>
  <c r="Y129" s="1"/>
  <c r="Z129" s="1"/>
  <c r="AA129" s="1"/>
  <c r="AB152" i="2" l="1"/>
  <c r="AD163" i="3"/>
  <c r="X163"/>
  <c r="Y163" s="1"/>
  <c r="Z163" s="1"/>
  <c r="AA163" s="1"/>
  <c r="AD446" i="32"/>
  <c r="X446"/>
  <c r="Y446" s="1"/>
  <c r="Z446" s="1"/>
  <c r="AA446" s="1"/>
  <c r="AB472" i="30"/>
  <c r="AD467" i="24"/>
  <c r="X467"/>
  <c r="Y458" i="25"/>
  <c r="Z458" s="1"/>
  <c r="AA458" s="1"/>
  <c r="X135" i="7"/>
  <c r="Y135" s="1"/>
  <c r="Z135" s="1"/>
  <c r="AA135" s="1"/>
  <c r="AD135"/>
  <c r="AB130" i="6"/>
  <c r="X152" i="2" l="1"/>
  <c r="Y152" s="1"/>
  <c r="Z152" s="1"/>
  <c r="AA152" s="1"/>
  <c r="AB153" s="1"/>
  <c r="AD152"/>
  <c r="AB164" i="3"/>
  <c r="AB447" i="32"/>
  <c r="X472" i="30"/>
  <c r="Y472" s="1"/>
  <c r="Z472" s="1"/>
  <c r="AA472" s="1"/>
  <c r="AD472"/>
  <c r="Y467" i="24"/>
  <c r="Z467" s="1"/>
  <c r="AA467" s="1"/>
  <c r="AB459" i="25"/>
  <c r="AB136" i="7"/>
  <c r="AD130" i="6"/>
  <c r="X130"/>
  <c r="Y130" s="1"/>
  <c r="Z130" s="1"/>
  <c r="AA130" s="1"/>
  <c r="X153" i="2" l="1"/>
  <c r="Y153" s="1"/>
  <c r="Z153" s="1"/>
  <c r="AA153" s="1"/>
  <c r="AB154" s="1"/>
  <c r="AD153"/>
  <c r="AD164" i="3"/>
  <c r="X164"/>
  <c r="AD447" i="32"/>
  <c r="X447"/>
  <c r="Y447" s="1"/>
  <c r="Z447" s="1"/>
  <c r="AA447" s="1"/>
  <c r="AB468" i="24"/>
  <c r="AD459" i="25"/>
  <c r="X459"/>
  <c r="Y459" s="1"/>
  <c r="Z459" s="1"/>
  <c r="AA459" s="1"/>
  <c r="AD136" i="7"/>
  <c r="X136"/>
  <c r="Y136" s="1"/>
  <c r="Z136" s="1"/>
  <c r="AA136" s="1"/>
  <c r="AB131" i="6"/>
  <c r="X154" i="2" l="1"/>
  <c r="Y154" s="1"/>
  <c r="Z154" s="1"/>
  <c r="AA154" s="1"/>
  <c r="AD154"/>
  <c r="Y164" i="3"/>
  <c r="Z164" s="1"/>
  <c r="AA164" s="1"/>
  <c r="AB448" i="32"/>
  <c r="AB473" i="30"/>
  <c r="AD468" i="24"/>
  <c r="X468"/>
  <c r="Y468" s="1"/>
  <c r="AB460" i="25"/>
  <c r="AB137" i="7"/>
  <c r="AD131" i="6"/>
  <c r="X131"/>
  <c r="Y131" s="1"/>
  <c r="Z131" s="1"/>
  <c r="AA131" s="1"/>
  <c r="AB155" i="2" l="1"/>
  <c r="AB165" i="3"/>
  <c r="AD448" i="32"/>
  <c r="X448"/>
  <c r="X473" i="30"/>
  <c r="Y473" s="1"/>
  <c r="Z473" s="1"/>
  <c r="AA473" s="1"/>
  <c r="AD473"/>
  <c r="Z468" i="24"/>
  <c r="AA468" s="1"/>
  <c r="AD460" i="25"/>
  <c r="X460"/>
  <c r="AD137" i="7"/>
  <c r="X137"/>
  <c r="Y137" s="1"/>
  <c r="Z137" s="1"/>
  <c r="AA137" s="1"/>
  <c r="AB132" i="6"/>
  <c r="X155" i="2" l="1"/>
  <c r="Y155" s="1"/>
  <c r="Z155" s="1"/>
  <c r="AA155" s="1"/>
  <c r="AB156" s="1"/>
  <c r="AD155"/>
  <c r="AD165" i="3"/>
  <c r="X165"/>
  <c r="Y165" s="1"/>
  <c r="Z165" s="1"/>
  <c r="AA165" s="1"/>
  <c r="Y448" i="32"/>
  <c r="Z448" s="1"/>
  <c r="AA448" s="1"/>
  <c r="AB469" i="24"/>
  <c r="AD469" s="1"/>
  <c r="Y460" i="25"/>
  <c r="Z460" s="1"/>
  <c r="AA460" s="1"/>
  <c r="AB138" i="7"/>
  <c r="X138" s="1"/>
  <c r="Y138" s="1"/>
  <c r="AD132" i="6"/>
  <c r="X132"/>
  <c r="Y132" s="1"/>
  <c r="Z132" s="1"/>
  <c r="AA132" s="1"/>
  <c r="AD156" i="2" l="1"/>
  <c r="X156"/>
  <c r="Y156" s="1"/>
  <c r="Z156" s="1"/>
  <c r="AA156" s="1"/>
  <c r="AB166" i="3"/>
  <c r="AB449" i="32"/>
  <c r="AB474" i="30"/>
  <c r="X469" i="24"/>
  <c r="Y469" s="1"/>
  <c r="Z469" s="1"/>
  <c r="AA469" s="1"/>
  <c r="AB461" i="25"/>
  <c r="AD138" i="7"/>
  <c r="Z138"/>
  <c r="AA138" s="1"/>
  <c r="AB133" i="6"/>
  <c r="AB157" i="2" l="1"/>
  <c r="X166" i="3"/>
  <c r="AD166"/>
  <c r="Y166"/>
  <c r="Z166" s="1"/>
  <c r="AA166" s="1"/>
  <c r="AD449" i="32"/>
  <c r="X449"/>
  <c r="Y449" s="1"/>
  <c r="Z449" s="1"/>
  <c r="AA449" s="1"/>
  <c r="X474" i="30"/>
  <c r="Y474" s="1"/>
  <c r="Z474" s="1"/>
  <c r="AA474" s="1"/>
  <c r="AD474"/>
  <c r="AB470" i="24"/>
  <c r="AD461" i="25"/>
  <c r="X461"/>
  <c r="Y461" s="1"/>
  <c r="Z461" s="1"/>
  <c r="AA461" s="1"/>
  <c r="AB139" i="7"/>
  <c r="AD133" i="6"/>
  <c r="X133"/>
  <c r="Y133" s="1"/>
  <c r="Z133" s="1"/>
  <c r="AA133" s="1"/>
  <c r="X157" i="2" l="1"/>
  <c r="Y157" s="1"/>
  <c r="Z157" s="1"/>
  <c r="AA157" s="1"/>
  <c r="AB158" s="1"/>
  <c r="AD157"/>
  <c r="AB167" i="3"/>
  <c r="AB450" i="32"/>
  <c r="AB475" i="30"/>
  <c r="AD470" i="24"/>
  <c r="X470"/>
  <c r="Y470" s="1"/>
  <c r="Z470" s="1"/>
  <c r="AA470" s="1"/>
  <c r="AB471" s="1"/>
  <c r="AD471" s="1"/>
  <c r="AB462" i="25"/>
  <c r="X139" i="7"/>
  <c r="Y139" s="1"/>
  <c r="Z139" s="1"/>
  <c r="AA139" s="1"/>
  <c r="AB140" s="1"/>
  <c r="AD139"/>
  <c r="AB134" i="6"/>
  <c r="X158" i="2" l="1"/>
  <c r="Y158" s="1"/>
  <c r="Z158" s="1"/>
  <c r="AA158" s="1"/>
  <c r="AB159" s="1"/>
  <c r="AD158"/>
  <c r="AD167" i="3"/>
  <c r="X167"/>
  <c r="Y167" s="1"/>
  <c r="Z167" s="1"/>
  <c r="AA167" s="1"/>
  <c r="AD450" i="32"/>
  <c r="X450"/>
  <c r="X475" i="30"/>
  <c r="Y475" s="1"/>
  <c r="Z475" s="1"/>
  <c r="AA475" s="1"/>
  <c r="AD475"/>
  <c r="X471" i="24"/>
  <c r="Y471" s="1"/>
  <c r="Z471" s="1"/>
  <c r="AA471" s="1"/>
  <c r="AD462" i="25"/>
  <c r="X462"/>
  <c r="X140" i="7"/>
  <c r="Y140" s="1"/>
  <c r="Z140" s="1"/>
  <c r="AA140" s="1"/>
  <c r="AD140"/>
  <c r="AD134" i="6"/>
  <c r="X134"/>
  <c r="Y134" s="1"/>
  <c r="Z134" s="1"/>
  <c r="AA134" s="1"/>
  <c r="AD159" i="2" l="1"/>
  <c r="X159"/>
  <c r="Y159" s="1"/>
  <c r="Z159" s="1"/>
  <c r="AA159" s="1"/>
  <c r="AB168" i="3"/>
  <c r="Y450" i="32"/>
  <c r="Z450" s="1"/>
  <c r="AA450" s="1"/>
  <c r="AB472" i="24"/>
  <c r="Y462" i="25"/>
  <c r="Z462" s="1"/>
  <c r="AA462" s="1"/>
  <c r="AB141" i="7"/>
  <c r="AB135" i="6"/>
  <c r="AB160" i="2" l="1"/>
  <c r="X168" i="3"/>
  <c r="Y168" s="1"/>
  <c r="Z168" s="1"/>
  <c r="AA168" s="1"/>
  <c r="AD168"/>
  <c r="AB169"/>
  <c r="AB451" i="32"/>
  <c r="AB476" i="30"/>
  <c r="AD472" i="24"/>
  <c r="X472"/>
  <c r="Y472" s="1"/>
  <c r="Z472" s="1"/>
  <c r="AB463" i="25"/>
  <c r="AD141" i="7"/>
  <c r="X141"/>
  <c r="Y141" s="1"/>
  <c r="AD135" i="6"/>
  <c r="X135"/>
  <c r="Y135" s="1"/>
  <c r="Z135" s="1"/>
  <c r="AA135" s="1"/>
  <c r="X160" i="2" l="1"/>
  <c r="Y160" s="1"/>
  <c r="Z160" s="1"/>
  <c r="AA160" s="1"/>
  <c r="AD160"/>
  <c r="X169" i="3"/>
  <c r="AD169"/>
  <c r="Y169"/>
  <c r="Z169" s="1"/>
  <c r="AA169" s="1"/>
  <c r="AD451" i="32"/>
  <c r="X451"/>
  <c r="Y451" s="1"/>
  <c r="Z451" s="1"/>
  <c r="AA451" s="1"/>
  <c r="X476" i="30"/>
  <c r="Y476" s="1"/>
  <c r="Z476" s="1"/>
  <c r="AA476" s="1"/>
  <c r="AD476"/>
  <c r="AA472" i="24"/>
  <c r="AB473" s="1"/>
  <c r="AD473" s="1"/>
  <c r="AD463" i="25"/>
  <c r="X463"/>
  <c r="Y463" s="1"/>
  <c r="Z463" s="1"/>
  <c r="AA463" s="1"/>
  <c r="Z141" i="7"/>
  <c r="AA141" s="1"/>
  <c r="AB142" s="1"/>
  <c r="AB136" i="6"/>
  <c r="AB161" i="2" l="1"/>
  <c r="AB170" i="3"/>
  <c r="AB452" i="32"/>
  <c r="AB477" i="30"/>
  <c r="X473" i="24"/>
  <c r="Y473" s="1"/>
  <c r="Z473" s="1"/>
  <c r="AA473" s="1"/>
  <c r="AB464" i="25"/>
  <c r="AD142" i="7"/>
  <c r="X142"/>
  <c r="Y142" s="1"/>
  <c r="AD136" i="6"/>
  <c r="X136"/>
  <c r="Y136" s="1"/>
  <c r="Z136" s="1"/>
  <c r="AA136" s="1"/>
  <c r="AD161" i="2" l="1"/>
  <c r="X161"/>
  <c r="Y161" s="1"/>
  <c r="Z161" s="1"/>
  <c r="AA161" s="1"/>
  <c r="X170" i="3"/>
  <c r="Y170" s="1"/>
  <c r="Z170" s="1"/>
  <c r="AA170" s="1"/>
  <c r="AD170"/>
  <c r="AB171"/>
  <c r="AD452" i="32"/>
  <c r="X452"/>
  <c r="X477" i="30"/>
  <c r="Y477" s="1"/>
  <c r="Z477" s="1"/>
  <c r="AA477" s="1"/>
  <c r="AD477"/>
  <c r="AB474" i="24"/>
  <c r="X474" s="1"/>
  <c r="Y474" s="1"/>
  <c r="Z474" s="1"/>
  <c r="AA474" s="1"/>
  <c r="AD464" i="25"/>
  <c r="X464"/>
  <c r="Z142" i="7"/>
  <c r="AA142" s="1"/>
  <c r="AB143" s="1"/>
  <c r="AB137" i="6"/>
  <c r="AB162" i="2" l="1"/>
  <c r="AD171" i="3"/>
  <c r="X171"/>
  <c r="Y452" i="32"/>
  <c r="Z452" s="1"/>
  <c r="AA452" s="1"/>
  <c r="AB478" i="30"/>
  <c r="AD474" i="24"/>
  <c r="AB475"/>
  <c r="AD475" s="1"/>
  <c r="Y464" i="25"/>
  <c r="Z464" s="1"/>
  <c r="AA464" s="1"/>
  <c r="AD143" i="7"/>
  <c r="X143"/>
  <c r="Y143" s="1"/>
  <c r="AD137" i="6"/>
  <c r="X137"/>
  <c r="Y137" s="1"/>
  <c r="Z137" s="1"/>
  <c r="AA137" s="1"/>
  <c r="X162" i="2" l="1"/>
  <c r="Y162" s="1"/>
  <c r="Z162" s="1"/>
  <c r="AA162" s="1"/>
  <c r="AB163" s="1"/>
  <c r="AD162"/>
  <c r="AF156" s="1"/>
  <c r="Y171" i="3"/>
  <c r="Z171" s="1"/>
  <c r="AA171" s="1"/>
  <c r="AB453" i="32"/>
  <c r="X478" i="30"/>
  <c r="Y478" s="1"/>
  <c r="Z478" s="1"/>
  <c r="AA478" s="1"/>
  <c r="AD478"/>
  <c r="X475" i="24"/>
  <c r="Y475" s="1"/>
  <c r="Z475" s="1"/>
  <c r="AA475" s="1"/>
  <c r="AB465" i="25"/>
  <c r="Z143" i="7"/>
  <c r="AA143" s="1"/>
  <c r="AB138" i="6"/>
  <c r="AD163" i="2" l="1"/>
  <c r="X163"/>
  <c r="Y163" s="1"/>
  <c r="Z163" s="1"/>
  <c r="AA163" s="1"/>
  <c r="AB172" i="3"/>
  <c r="AD453" i="32"/>
  <c r="X453"/>
  <c r="Y453" s="1"/>
  <c r="Z453" s="1"/>
  <c r="AA453" s="1"/>
  <c r="AB479" i="30"/>
  <c r="AB476" i="24"/>
  <c r="X476" s="1"/>
  <c r="Y476" s="1"/>
  <c r="Z476" s="1"/>
  <c r="AA476" s="1"/>
  <c r="AB477" s="1"/>
  <c r="AD465" i="25"/>
  <c r="X465"/>
  <c r="Y465" s="1"/>
  <c r="Z465" s="1"/>
  <c r="AA465" s="1"/>
  <c r="AB144" i="7"/>
  <c r="AD138" i="6"/>
  <c r="X138"/>
  <c r="Y138" s="1"/>
  <c r="Z138" s="1"/>
  <c r="AA138" s="1"/>
  <c r="AB164" i="2" l="1"/>
  <c r="AD172" i="3"/>
  <c r="X172"/>
  <c r="Y172" s="1"/>
  <c r="Z172" s="1"/>
  <c r="AA172" s="1"/>
  <c r="AB454" i="32"/>
  <c r="X479" i="30"/>
  <c r="Y479" s="1"/>
  <c r="Z479" s="1"/>
  <c r="AA479" s="1"/>
  <c r="AD479"/>
  <c r="AD476" i="24"/>
  <c r="AD477"/>
  <c r="X477"/>
  <c r="Y477" s="1"/>
  <c r="Z477" s="1"/>
  <c r="AA477" s="1"/>
  <c r="AB478" s="1"/>
  <c r="AB466" i="25"/>
  <c r="X144" i="7"/>
  <c r="Y144" s="1"/>
  <c r="Z144" s="1"/>
  <c r="AA144" s="1"/>
  <c r="AB145" s="1"/>
  <c r="AD144"/>
  <c r="AB139" i="6"/>
  <c r="AD164" i="2" l="1"/>
  <c r="X164"/>
  <c r="Y164" s="1"/>
  <c r="Z164" s="1"/>
  <c r="AA164" s="1"/>
  <c r="AB165" s="1"/>
  <c r="AB173" i="3"/>
  <c r="AD454" i="32"/>
  <c r="X454"/>
  <c r="AD478" i="24"/>
  <c r="X478"/>
  <c r="Y478" s="1"/>
  <c r="Z478" s="1"/>
  <c r="AA478" s="1"/>
  <c r="AD466" i="25"/>
  <c r="X466"/>
  <c r="X145" i="7"/>
  <c r="Y145" s="1"/>
  <c r="Z145" s="1"/>
  <c r="AA145" s="1"/>
  <c r="AD145"/>
  <c r="AD139" i="6"/>
  <c r="X139"/>
  <c r="Y139" s="1"/>
  <c r="Z139" s="1"/>
  <c r="AA139" s="1"/>
  <c r="X165" i="2" l="1"/>
  <c r="Y165" s="1"/>
  <c r="AD165"/>
  <c r="Z165"/>
  <c r="AA165" s="1"/>
  <c r="AD173" i="3"/>
  <c r="X173"/>
  <c r="Y454" i="32"/>
  <c r="Z454" s="1"/>
  <c r="AA454" s="1"/>
  <c r="AB480" i="30"/>
  <c r="AB479" i="24"/>
  <c r="AD479" s="1"/>
  <c r="Y466" i="25"/>
  <c r="Z466" s="1"/>
  <c r="AA466" s="1"/>
  <c r="AB146" i="7"/>
  <c r="AB140" i="6"/>
  <c r="AB166" i="2" l="1"/>
  <c r="Y173" i="3"/>
  <c r="Z173" s="1"/>
  <c r="AA173" s="1"/>
  <c r="AB455" i="32"/>
  <c r="X480" i="30"/>
  <c r="Y480" s="1"/>
  <c r="Z480" s="1"/>
  <c r="AA480" s="1"/>
  <c r="AD480"/>
  <c r="X479" i="24"/>
  <c r="Y479" s="1"/>
  <c r="Z479" s="1"/>
  <c r="AA479" s="1"/>
  <c r="AB467" i="25"/>
  <c r="AD146" i="7"/>
  <c r="X146"/>
  <c r="Y146" s="1"/>
  <c r="AD140" i="6"/>
  <c r="X140"/>
  <c r="Y140" s="1"/>
  <c r="Z140" s="1"/>
  <c r="AA140" s="1"/>
  <c r="AD166" i="2" l="1"/>
  <c r="X166"/>
  <c r="Y166" s="1"/>
  <c r="Z166" s="1"/>
  <c r="AA166" s="1"/>
  <c r="AB174" i="3"/>
  <c r="AD455" i="32"/>
  <c r="X455"/>
  <c r="AB481" i="30"/>
  <c r="AB480" i="24"/>
  <c r="AD467" i="25"/>
  <c r="X467"/>
  <c r="Y467" s="1"/>
  <c r="Z467" s="1"/>
  <c r="AA467" s="1"/>
  <c r="Z146" i="7"/>
  <c r="AA146" s="1"/>
  <c r="AB141" i="6"/>
  <c r="AB167" i="2" l="1"/>
  <c r="X174" i="3"/>
  <c r="Y174" s="1"/>
  <c r="Z174" s="1"/>
  <c r="AA174" s="1"/>
  <c r="AB175" s="1"/>
  <c r="AD174"/>
  <c r="Y455" i="32"/>
  <c r="Z455" s="1"/>
  <c r="AA455" s="1"/>
  <c r="X481" i="30"/>
  <c r="Y481" s="1"/>
  <c r="Z481" s="1"/>
  <c r="AA481" s="1"/>
  <c r="AD481"/>
  <c r="AD480" i="24"/>
  <c r="X480"/>
  <c r="Y480" s="1"/>
  <c r="Z480" s="1"/>
  <c r="AA480" s="1"/>
  <c r="AB468" i="25"/>
  <c r="AB147" i="7"/>
  <c r="AD141" i="6"/>
  <c r="X141"/>
  <c r="Y141" s="1"/>
  <c r="Z141" s="1"/>
  <c r="AA141" s="1"/>
  <c r="AD167" i="2" l="1"/>
  <c r="X167"/>
  <c r="Y167" s="1"/>
  <c r="Z167" s="1"/>
  <c r="AA167" s="1"/>
  <c r="X175" i="3"/>
  <c r="AD175"/>
  <c r="Y175"/>
  <c r="Z175" s="1"/>
  <c r="AA175" s="1"/>
  <c r="AB456" i="32"/>
  <c r="AB481" i="24"/>
  <c r="AD468" i="25"/>
  <c r="X468"/>
  <c r="X147" i="7"/>
  <c r="Y147" s="1"/>
  <c r="Z147" s="1"/>
  <c r="AA147" s="1"/>
  <c r="AB148" s="1"/>
  <c r="AD147"/>
  <c r="AB142" i="6"/>
  <c r="AB168" i="2" l="1"/>
  <c r="AB176" i="3"/>
  <c r="AD456" i="32"/>
  <c r="X456"/>
  <c r="AB482" i="30"/>
  <c r="AD481" i="24"/>
  <c r="X481"/>
  <c r="Y468" i="25"/>
  <c r="Z468" s="1"/>
  <c r="AA468" s="1"/>
  <c r="X148" i="7"/>
  <c r="Y148" s="1"/>
  <c r="Z148" s="1"/>
  <c r="AA148" s="1"/>
  <c r="AD148"/>
  <c r="AD142" i="6"/>
  <c r="X142"/>
  <c r="Y142" s="1"/>
  <c r="Z142" s="1"/>
  <c r="AA142" s="1"/>
  <c r="AD168" i="2" l="1"/>
  <c r="X168"/>
  <c r="Y168" s="1"/>
  <c r="Z168" s="1"/>
  <c r="AA168" s="1"/>
  <c r="AD176" i="3"/>
  <c r="X176"/>
  <c r="Y176" s="1"/>
  <c r="Z176" s="1"/>
  <c r="AA176" s="1"/>
  <c r="Y456" i="32"/>
  <c r="Z456" s="1"/>
  <c r="AA456" s="1"/>
  <c r="X482" i="30"/>
  <c r="Y482" s="1"/>
  <c r="Z482" s="1"/>
  <c r="AA482" s="1"/>
  <c r="AD482"/>
  <c r="Y481" i="24"/>
  <c r="Z481" s="1"/>
  <c r="AA481" s="1"/>
  <c r="AB469" i="25"/>
  <c r="AB149" i="7"/>
  <c r="AB143" i="6"/>
  <c r="AB169" i="2" l="1"/>
  <c r="AB177" i="3"/>
  <c r="AB457" i="32"/>
  <c r="AB482" i="24"/>
  <c r="AD469" i="25"/>
  <c r="X469"/>
  <c r="Y469" s="1"/>
  <c r="Z469" s="1"/>
  <c r="AA469" s="1"/>
  <c r="AD149" i="7"/>
  <c r="X149"/>
  <c r="Y149" s="1"/>
  <c r="AD143" i="6"/>
  <c r="X143"/>
  <c r="Y143" s="1"/>
  <c r="Z143" s="1"/>
  <c r="AA143" s="1"/>
  <c r="X169" i="2" l="1"/>
  <c r="AD169"/>
  <c r="AD177" i="3"/>
  <c r="X177"/>
  <c r="AD457" i="32"/>
  <c r="X457"/>
  <c r="Y457" s="1"/>
  <c r="Z457" s="1"/>
  <c r="AA457" s="1"/>
  <c r="AB483" i="30"/>
  <c r="AD482" i="24"/>
  <c r="X482"/>
  <c r="Y482" s="1"/>
  <c r="Z482" s="1"/>
  <c r="AA482" s="1"/>
  <c r="AB470" i="25"/>
  <c r="Z149" i="7"/>
  <c r="AA149" s="1"/>
  <c r="AB144" i="6"/>
  <c r="Y169" i="2" l="1"/>
  <c r="Z169" s="1"/>
  <c r="AA169" s="1"/>
  <c r="Y177" i="3"/>
  <c r="Z177" s="1"/>
  <c r="AA177" s="1"/>
  <c r="AB458" i="32"/>
  <c r="X483" i="30"/>
  <c r="Y483" s="1"/>
  <c r="Z483" s="1"/>
  <c r="AA483" s="1"/>
  <c r="AD483"/>
  <c r="AB483" i="24"/>
  <c r="AD470" i="25"/>
  <c r="X470"/>
  <c r="AB150" i="7"/>
  <c r="AD144" i="6"/>
  <c r="X144"/>
  <c r="AB170" i="2" l="1"/>
  <c r="AB178" i="3"/>
  <c r="AD458" i="32"/>
  <c r="X458"/>
  <c r="AB484" i="30"/>
  <c r="AD483" i="24"/>
  <c r="X483"/>
  <c r="Y483" s="1"/>
  <c r="Z483" s="1"/>
  <c r="AA483" s="1"/>
  <c r="Y470" i="25"/>
  <c r="Z470" s="1"/>
  <c r="AA470" s="1"/>
  <c r="X150" i="7"/>
  <c r="Y150" s="1"/>
  <c r="Z150" s="1"/>
  <c r="AA150" s="1"/>
  <c r="AB151" s="1"/>
  <c r="AD150"/>
  <c r="Y144" i="6"/>
  <c r="Z144" s="1"/>
  <c r="AA144" s="1"/>
  <c r="AD170" i="2" l="1"/>
  <c r="X170"/>
  <c r="Y170" s="1"/>
  <c r="Z170" s="1"/>
  <c r="AA170" s="1"/>
  <c r="X178" i="3"/>
  <c r="Y178" s="1"/>
  <c r="Z178" s="1"/>
  <c r="AA178" s="1"/>
  <c r="AD178"/>
  <c r="AB179"/>
  <c r="Y458" i="32"/>
  <c r="Z458" s="1"/>
  <c r="AA458" s="1"/>
  <c r="X484" i="30"/>
  <c r="Y484" s="1"/>
  <c r="Z484" s="1"/>
  <c r="AA484" s="1"/>
  <c r="AD484"/>
  <c r="AB484" i="24"/>
  <c r="AB471" i="25"/>
  <c r="X151" i="7"/>
  <c r="Y151" s="1"/>
  <c r="Z151" s="1"/>
  <c r="AA151" s="1"/>
  <c r="AD151"/>
  <c r="AB145" i="6"/>
  <c r="AB171" i="2" l="1"/>
  <c r="AD179" i="3"/>
  <c r="X179"/>
  <c r="AB459" i="32"/>
  <c r="AD484" i="24"/>
  <c r="X484"/>
  <c r="Y484" s="1"/>
  <c r="Z484" s="1"/>
  <c r="AA484" s="1"/>
  <c r="AD471" i="25"/>
  <c r="X471"/>
  <c r="AB152" i="7"/>
  <c r="X145" i="6"/>
  <c r="AD145"/>
  <c r="X171" i="2" l="1"/>
  <c r="Y171" s="1"/>
  <c r="Z171" s="1"/>
  <c r="AA171" s="1"/>
  <c r="AD171"/>
  <c r="Y179" i="3"/>
  <c r="Z179" s="1"/>
  <c r="AA179" s="1"/>
  <c r="AD459" i="32"/>
  <c r="X459"/>
  <c r="Y459" s="1"/>
  <c r="Z459" s="1"/>
  <c r="AA459" s="1"/>
  <c r="AB485" i="30"/>
  <c r="AD485" s="1"/>
  <c r="AB485" i="24"/>
  <c r="Y471" i="25"/>
  <c r="Z471" s="1"/>
  <c r="AA471" s="1"/>
  <c r="AD152" i="7"/>
  <c r="X152"/>
  <c r="Y152" s="1"/>
  <c r="Z152" s="1"/>
  <c r="AA152" s="1"/>
  <c r="Y145" i="6"/>
  <c r="Z145" s="1"/>
  <c r="AA145" s="1"/>
  <c r="AB172" i="2" l="1"/>
  <c r="AB180" i="3"/>
  <c r="AB460" i="32"/>
  <c r="X485" i="30"/>
  <c r="Y485" s="1"/>
  <c r="Z485" s="1"/>
  <c r="AA485" s="1"/>
  <c r="AD485" i="24"/>
  <c r="X485"/>
  <c r="AB472" i="25"/>
  <c r="AB153" i="7"/>
  <c r="AB146" i="6"/>
  <c r="AD146" s="1"/>
  <c r="X172" i="2" l="1"/>
  <c r="Y172" s="1"/>
  <c r="Z172" s="1"/>
  <c r="AA172" s="1"/>
  <c r="AD172"/>
  <c r="AB173"/>
  <c r="AD180" i="3"/>
  <c r="X180"/>
  <c r="Y180" s="1"/>
  <c r="Z180" s="1"/>
  <c r="AA180" s="1"/>
  <c r="AD460" i="32"/>
  <c r="X460"/>
  <c r="AB486" i="30"/>
  <c r="Y485" i="24"/>
  <c r="Z485" s="1"/>
  <c r="AA485" s="1"/>
  <c r="AD472" i="25"/>
  <c r="X472"/>
  <c r="Y472" s="1"/>
  <c r="Z472" s="1"/>
  <c r="AA472" s="1"/>
  <c r="AD153" i="7"/>
  <c r="X153"/>
  <c r="Y153" s="1"/>
  <c r="X146" i="6"/>
  <c r="Y146" s="1"/>
  <c r="Z146" s="1"/>
  <c r="AA146" s="1"/>
  <c r="AD173" i="2" l="1"/>
  <c r="X173"/>
  <c r="Y173" s="1"/>
  <c r="Z173" s="1"/>
  <c r="AA173" s="1"/>
  <c r="AB181" i="3"/>
  <c r="Y460" i="32"/>
  <c r="Z460" s="1"/>
  <c r="AA460" s="1"/>
  <c r="X486" i="30"/>
  <c r="Y486" s="1"/>
  <c r="Z486" s="1"/>
  <c r="AA486" s="1"/>
  <c r="AD486"/>
  <c r="AF486" s="1"/>
  <c r="AB486" i="24"/>
  <c r="AB473" i="25"/>
  <c r="Z153" i="7"/>
  <c r="AA153" s="1"/>
  <c r="AB147" i="6"/>
  <c r="AD147" s="1"/>
  <c r="AB174" i="2" l="1"/>
  <c r="AD181" i="3"/>
  <c r="X181"/>
  <c r="Y181" s="1"/>
  <c r="Z181" s="1"/>
  <c r="AA181" s="1"/>
  <c r="AB461" i="32"/>
  <c r="X486" i="24"/>
  <c r="Y486" s="1"/>
  <c r="Z486" s="1"/>
  <c r="AA486" s="1"/>
  <c r="AD486"/>
  <c r="AF486" s="1"/>
  <c r="AD473" i="25"/>
  <c r="X473"/>
  <c r="Y473" s="1"/>
  <c r="Z473" s="1"/>
  <c r="AA473" s="1"/>
  <c r="AB154" i="7"/>
  <c r="X147" i="6"/>
  <c r="Y147" s="1"/>
  <c r="Z147" s="1"/>
  <c r="AA147" s="1"/>
  <c r="X174" i="2" l="1"/>
  <c r="AD174"/>
  <c r="AB182" i="3"/>
  <c r="AD461" i="32"/>
  <c r="X461"/>
  <c r="Y461" s="1"/>
  <c r="Z461" s="1"/>
  <c r="AA461" s="1"/>
  <c r="AB487" i="30"/>
  <c r="AB487" i="24"/>
  <c r="AB474" i="25"/>
  <c r="X154" i="7"/>
  <c r="Y154" s="1"/>
  <c r="Z154" s="1"/>
  <c r="AA154" s="1"/>
  <c r="AB155" s="1"/>
  <c r="AD154"/>
  <c r="AB148" i="6"/>
  <c r="AD148" s="1"/>
  <c r="Y174" i="2" l="1"/>
  <c r="Z174" s="1"/>
  <c r="AA174" s="1"/>
  <c r="X182" i="3"/>
  <c r="AD182"/>
  <c r="Y182"/>
  <c r="Z182" s="1"/>
  <c r="AA182" s="1"/>
  <c r="AB462" i="32"/>
  <c r="X487" i="30"/>
  <c r="Y487" s="1"/>
  <c r="Z487" s="1"/>
  <c r="AA487" s="1"/>
  <c r="AD487"/>
  <c r="AD487" i="24"/>
  <c r="X487"/>
  <c r="Y487" s="1"/>
  <c r="Z487" s="1"/>
  <c r="AA487" s="1"/>
  <c r="AD474" i="25"/>
  <c r="X474"/>
  <c r="AD155" i="7"/>
  <c r="X155"/>
  <c r="Y155" s="1"/>
  <c r="X148" i="6"/>
  <c r="Y148" s="1"/>
  <c r="Z148" s="1"/>
  <c r="AA148" s="1"/>
  <c r="AB175" i="2" l="1"/>
  <c r="AB183" i="3"/>
  <c r="AD462" i="32"/>
  <c r="X462"/>
  <c r="AB488" i="30"/>
  <c r="AB488" i="24"/>
  <c r="Y474" i="25"/>
  <c r="Z474" s="1"/>
  <c r="AA474" s="1"/>
  <c r="Z155" i="7"/>
  <c r="AA155" s="1"/>
  <c r="AB156" s="1"/>
  <c r="AB149" i="6"/>
  <c r="AD149" s="1"/>
  <c r="X175" i="2" l="1"/>
  <c r="Y175" s="1"/>
  <c r="Z175" s="1"/>
  <c r="AA175" s="1"/>
  <c r="AB176" s="1"/>
  <c r="AD175"/>
  <c r="X183" i="3"/>
  <c r="Y183" s="1"/>
  <c r="Z183" s="1"/>
  <c r="AA183" s="1"/>
  <c r="AD183"/>
  <c r="AB184"/>
  <c r="Y462" i="32"/>
  <c r="Z462" s="1"/>
  <c r="AA462" s="1"/>
  <c r="X488" i="30"/>
  <c r="Y488" s="1"/>
  <c r="Z488" s="1"/>
  <c r="AA488" s="1"/>
  <c r="AD488"/>
  <c r="AD488" i="24"/>
  <c r="X488"/>
  <c r="Y488" s="1"/>
  <c r="Z488" s="1"/>
  <c r="AA488" s="1"/>
  <c r="AB475" i="25"/>
  <c r="X156" i="7"/>
  <c r="Y156" s="1"/>
  <c r="Z156" s="1"/>
  <c r="AA156" s="1"/>
  <c r="AD156"/>
  <c r="X149" i="6"/>
  <c r="Y149" s="1"/>
  <c r="Z149" s="1"/>
  <c r="AA149" s="1"/>
  <c r="X176" i="2" l="1"/>
  <c r="Y176" s="1"/>
  <c r="Z176" s="1"/>
  <c r="AA176" s="1"/>
  <c r="AD176"/>
  <c r="AB177"/>
  <c r="X184" i="3"/>
  <c r="AD184"/>
  <c r="Y184"/>
  <c r="Z184" s="1"/>
  <c r="AA184" s="1"/>
  <c r="AB463" i="32"/>
  <c r="AB489" i="30"/>
  <c r="AB489" i="24"/>
  <c r="AD475" i="25"/>
  <c r="X475"/>
  <c r="Y475" s="1"/>
  <c r="Z475" s="1"/>
  <c r="AA475" s="1"/>
  <c r="AB157" i="7"/>
  <c r="AB150" i="6"/>
  <c r="X150" s="1"/>
  <c r="Y150" s="1"/>
  <c r="Z150" s="1"/>
  <c r="AA150" s="1"/>
  <c r="AD177" i="2" l="1"/>
  <c r="X177"/>
  <c r="Y177" s="1"/>
  <c r="Z177" s="1"/>
  <c r="AA177" s="1"/>
  <c r="AB185" i="3"/>
  <c r="AD463" i="32"/>
  <c r="X463"/>
  <c r="Y463" s="1"/>
  <c r="Z463" s="1"/>
  <c r="AA463" s="1"/>
  <c r="X489" i="30"/>
  <c r="Y489" s="1"/>
  <c r="Z489" s="1"/>
  <c r="AA489" s="1"/>
  <c r="AD489"/>
  <c r="X489" i="24"/>
  <c r="Y489" s="1"/>
  <c r="Z489" s="1"/>
  <c r="AD489"/>
  <c r="AB476" i="25"/>
  <c r="X157" i="7"/>
  <c r="Y157" s="1"/>
  <c r="Z157" s="1"/>
  <c r="AA157" s="1"/>
  <c r="AD157"/>
  <c r="AD150" i="6"/>
  <c r="AB151"/>
  <c r="AB178" i="2" l="1"/>
  <c r="AD185" i="3"/>
  <c r="X185"/>
  <c r="AB464" i="32"/>
  <c r="AB490" i="30"/>
  <c r="AA489" i="24"/>
  <c r="AB490" s="1"/>
  <c r="AD476" i="25"/>
  <c r="X476"/>
  <c r="Y476" s="1"/>
  <c r="Z476" s="1"/>
  <c r="AA476" s="1"/>
  <c r="AB158" i="7"/>
  <c r="X151" i="6"/>
  <c r="AD151"/>
  <c r="AD178" i="2" l="1"/>
  <c r="X178"/>
  <c r="Y178" s="1"/>
  <c r="Z178" s="1"/>
  <c r="AA178" s="1"/>
  <c r="Y185" i="3"/>
  <c r="Z185" s="1"/>
  <c r="AA185" s="1"/>
  <c r="AD464" i="32"/>
  <c r="X464"/>
  <c r="Y464" s="1"/>
  <c r="Z464" s="1"/>
  <c r="AA464" s="1"/>
  <c r="X490" i="30"/>
  <c r="Y490" s="1"/>
  <c r="Z490" s="1"/>
  <c r="AA490" s="1"/>
  <c r="AD490"/>
  <c r="AD490" i="24"/>
  <c r="X490"/>
  <c r="AB477" i="25"/>
  <c r="AD158" i="7"/>
  <c r="X158"/>
  <c r="Y158" s="1"/>
  <c r="Z158" s="1"/>
  <c r="AA158" s="1"/>
  <c r="Y151" i="6"/>
  <c r="Z151" s="1"/>
  <c r="AA151" s="1"/>
  <c r="AB179" i="2" l="1"/>
  <c r="AB186" i="3"/>
  <c r="AB465" i="32"/>
  <c r="Y490" i="24"/>
  <c r="Z490" s="1"/>
  <c r="AA490" s="1"/>
  <c r="AD477" i="25"/>
  <c r="X477"/>
  <c r="Y477" s="1"/>
  <c r="Z477" s="1"/>
  <c r="AA477" s="1"/>
  <c r="AB159" i="7"/>
  <c r="AB152" i="6"/>
  <c r="X152" s="1"/>
  <c r="Y152" s="1"/>
  <c r="Z152" s="1"/>
  <c r="AA152" s="1"/>
  <c r="AD179" i="2" l="1"/>
  <c r="X179"/>
  <c r="Y179" s="1"/>
  <c r="Z179" s="1"/>
  <c r="AA179" s="1"/>
  <c r="X186" i="3"/>
  <c r="AD186"/>
  <c r="AD465" i="32"/>
  <c r="X465"/>
  <c r="Y465" s="1"/>
  <c r="Z465" s="1"/>
  <c r="AA465" s="1"/>
  <c r="AB491" i="30"/>
  <c r="AB491" i="24"/>
  <c r="AB478" i="25"/>
  <c r="AD159" i="7"/>
  <c r="X159"/>
  <c r="Y159" s="1"/>
  <c r="Z159" s="1"/>
  <c r="AA159" s="1"/>
  <c r="AD152" i="6"/>
  <c r="AB153"/>
  <c r="AB180" i="2" l="1"/>
  <c r="Y186" i="3"/>
  <c r="Z186" s="1"/>
  <c r="AA186" s="1"/>
  <c r="AB466" i="32"/>
  <c r="X491" i="30"/>
  <c r="Y491" s="1"/>
  <c r="Z491" s="1"/>
  <c r="AA491" s="1"/>
  <c r="AD491"/>
  <c r="AD491" i="24"/>
  <c r="X491"/>
  <c r="Y491" s="1"/>
  <c r="Z491" s="1"/>
  <c r="AA491" s="1"/>
  <c r="AD478" i="25"/>
  <c r="X478"/>
  <c r="Y478" s="1"/>
  <c r="Z478" s="1"/>
  <c r="AA478" s="1"/>
  <c r="AB160" i="7"/>
  <c r="X153" i="6"/>
  <c r="Y153" s="1"/>
  <c r="Z153" s="1"/>
  <c r="AA153" s="1"/>
  <c r="AD153"/>
  <c r="AD180" i="2" l="1"/>
  <c r="X180"/>
  <c r="Y180" s="1"/>
  <c r="Z180" s="1"/>
  <c r="AA180" s="1"/>
  <c r="AB187" i="3"/>
  <c r="AD466" i="32"/>
  <c r="X466"/>
  <c r="AB492" i="30"/>
  <c r="AB492" i="24"/>
  <c r="AD492" s="1"/>
  <c r="AB479" i="25"/>
  <c r="X160" i="7"/>
  <c r="Y160" s="1"/>
  <c r="Z160" s="1"/>
  <c r="AA160" s="1"/>
  <c r="AD160"/>
  <c r="AB154" i="6"/>
  <c r="AD154" s="1"/>
  <c r="AB181" i="2" l="1"/>
  <c r="X187" i="3"/>
  <c r="Y187" s="1"/>
  <c r="Z187" s="1"/>
  <c r="AA187" s="1"/>
  <c r="AB188" s="1"/>
  <c r="AD187"/>
  <c r="Y466" i="32"/>
  <c r="Z466" s="1"/>
  <c r="AA466" s="1"/>
  <c r="X492" i="30"/>
  <c r="Y492" s="1"/>
  <c r="Z492" s="1"/>
  <c r="AA492" s="1"/>
  <c r="AD492"/>
  <c r="X492" i="24"/>
  <c r="Y492" s="1"/>
  <c r="Z492" s="1"/>
  <c r="AA492" s="1"/>
  <c r="AD479" i="25"/>
  <c r="X479"/>
  <c r="Y479" s="1"/>
  <c r="Z479" s="1"/>
  <c r="AA479" s="1"/>
  <c r="AB161" i="7"/>
  <c r="X154" i="6"/>
  <c r="Y154" s="1"/>
  <c r="Z154" s="1"/>
  <c r="AA154" s="1"/>
  <c r="X181" i="2" l="1"/>
  <c r="Y181" s="1"/>
  <c r="Z181" s="1"/>
  <c r="AA181" s="1"/>
  <c r="AD181"/>
  <c r="AD188" i="3"/>
  <c r="X188"/>
  <c r="AB467" i="32"/>
  <c r="AB493" i="30"/>
  <c r="AB493" i="24"/>
  <c r="X493" s="1"/>
  <c r="Y493" s="1"/>
  <c r="Z493" s="1"/>
  <c r="AA493" s="1"/>
  <c r="AB480" i="25"/>
  <c r="X161" i="7"/>
  <c r="Y161" s="1"/>
  <c r="Z161" s="1"/>
  <c r="AA161" s="1"/>
  <c r="AD161"/>
  <c r="AB155" i="6"/>
  <c r="AD155" s="1"/>
  <c r="AB182" i="2" l="1"/>
  <c r="Y188" i="3"/>
  <c r="Z188" s="1"/>
  <c r="AA188" s="1"/>
  <c r="AD467" i="32"/>
  <c r="X467"/>
  <c r="Y467" s="1"/>
  <c r="Z467" s="1"/>
  <c r="AA467" s="1"/>
  <c r="X493" i="30"/>
  <c r="Y493" s="1"/>
  <c r="Z493" s="1"/>
  <c r="AA493" s="1"/>
  <c r="AD493"/>
  <c r="AD493" i="24"/>
  <c r="AB494"/>
  <c r="AD480" i="25"/>
  <c r="X480"/>
  <c r="AB162" i="7"/>
  <c r="X155" i="6"/>
  <c r="Y155" s="1"/>
  <c r="Z155" s="1"/>
  <c r="AA155" s="1"/>
  <c r="AD182" i="2" l="1"/>
  <c r="X182"/>
  <c r="Y182" s="1"/>
  <c r="Z182" s="1"/>
  <c r="AA182" s="1"/>
  <c r="AB189" i="3"/>
  <c r="AB468" i="32"/>
  <c r="AB494" i="30"/>
  <c r="AD494" i="24"/>
  <c r="X494"/>
  <c r="Y480" i="25"/>
  <c r="Z480" s="1"/>
  <c r="AA480" s="1"/>
  <c r="X162" i="7"/>
  <c r="Y162" s="1"/>
  <c r="Z162" s="1"/>
  <c r="AA162" s="1"/>
  <c r="AD162"/>
  <c r="AB156" i="6"/>
  <c r="AD156" s="1"/>
  <c r="AB183" i="2" l="1"/>
  <c r="AD189" i="3"/>
  <c r="X189"/>
  <c r="Y189" s="1"/>
  <c r="Z189" s="1"/>
  <c r="AA189" s="1"/>
  <c r="AD468" i="32"/>
  <c r="X468"/>
  <c r="X494" i="30"/>
  <c r="Y494" s="1"/>
  <c r="Z494" s="1"/>
  <c r="AA494" s="1"/>
  <c r="AD494"/>
  <c r="Y494" i="24"/>
  <c r="Z494" s="1"/>
  <c r="AA494" s="1"/>
  <c r="AB481" i="25"/>
  <c r="X156" i="6"/>
  <c r="Y156" s="1"/>
  <c r="Z156" s="1"/>
  <c r="AA156" s="1"/>
  <c r="AD183" i="2" l="1"/>
  <c r="X183"/>
  <c r="Y183" s="1"/>
  <c r="Z183" s="1"/>
  <c r="AA183" s="1"/>
  <c r="AB190" i="3"/>
  <c r="Y468" i="32"/>
  <c r="Z468" s="1"/>
  <c r="AA468" s="1"/>
  <c r="AB495" i="30"/>
  <c r="AB495" i="24"/>
  <c r="AD481" i="25"/>
  <c r="X481"/>
  <c r="Y481" s="1"/>
  <c r="Z481" s="1"/>
  <c r="AA481" s="1"/>
  <c r="AB157" i="6"/>
  <c r="AB184" i="2" l="1"/>
  <c r="X190" i="3"/>
  <c r="AD190"/>
  <c r="AF186" s="1"/>
  <c r="Y190"/>
  <c r="Z190" s="1"/>
  <c r="AA190" s="1"/>
  <c r="AB469" i="32"/>
  <c r="X495" i="30"/>
  <c r="Y495" s="1"/>
  <c r="Z495" s="1"/>
  <c r="AA495" s="1"/>
  <c r="AD495"/>
  <c r="X495" i="24"/>
  <c r="Y495" s="1"/>
  <c r="Z495" s="1"/>
  <c r="AA495" s="1"/>
  <c r="AD495"/>
  <c r="AB482" i="25"/>
  <c r="AD157" i="6"/>
  <c r="X157"/>
  <c r="X184" i="2" l="1"/>
  <c r="Y184" s="1"/>
  <c r="Z184" s="1"/>
  <c r="AA184" s="1"/>
  <c r="AD184"/>
  <c r="AB191" i="3"/>
  <c r="AD469" i="32"/>
  <c r="X469"/>
  <c r="AB496" i="30"/>
  <c r="AB496" i="24"/>
  <c r="AD482" i="25"/>
  <c r="X482"/>
  <c r="Y157" i="6"/>
  <c r="Z157" s="1"/>
  <c r="AA157" s="1"/>
  <c r="AB185" i="2" l="1"/>
  <c r="X191" i="3"/>
  <c r="Y191" s="1"/>
  <c r="Z191" s="1"/>
  <c r="AA191" s="1"/>
  <c r="AD191"/>
  <c r="AB192"/>
  <c r="Y469" i="32"/>
  <c r="Z469" s="1"/>
  <c r="AA469" s="1"/>
  <c r="X496" i="30"/>
  <c r="Y496" s="1"/>
  <c r="Z496" s="1"/>
  <c r="AA496" s="1"/>
  <c r="AD496"/>
  <c r="AD496" i="24"/>
  <c r="X496"/>
  <c r="Y482" i="25"/>
  <c r="Z482" s="1"/>
  <c r="AA482" s="1"/>
  <c r="AB158" i="6"/>
  <c r="AD185" i="2" l="1"/>
  <c r="X185"/>
  <c r="X192" i="3"/>
  <c r="AD192"/>
  <c r="Y192"/>
  <c r="Z192" s="1"/>
  <c r="AA192" s="1"/>
  <c r="AB470" i="32"/>
  <c r="AB497" i="30"/>
  <c r="Y496" i="24"/>
  <c r="Z496" s="1"/>
  <c r="AA496" s="1"/>
  <c r="AB483" i="25"/>
  <c r="AD158" i="6"/>
  <c r="X158"/>
  <c r="Y185" i="2" l="1"/>
  <c r="Z185" s="1"/>
  <c r="AA185" s="1"/>
  <c r="AB193" i="3"/>
  <c r="AD470" i="32"/>
  <c r="X470"/>
  <c r="X497" i="30"/>
  <c r="Y497" s="1"/>
  <c r="Z497" s="1"/>
  <c r="AA497" s="1"/>
  <c r="AD497"/>
  <c r="AB497" i="24"/>
  <c r="AD483" i="25"/>
  <c r="X483"/>
  <c r="Y483" s="1"/>
  <c r="Z483" s="1"/>
  <c r="AA483" s="1"/>
  <c r="Y158" i="6"/>
  <c r="Z158" s="1"/>
  <c r="AA158" s="1"/>
  <c r="AB186" i="2" l="1"/>
  <c r="X193" i="3"/>
  <c r="Y193" s="1"/>
  <c r="Z193" s="1"/>
  <c r="AA193" s="1"/>
  <c r="AD193"/>
  <c r="AB194"/>
  <c r="Y470" i="32"/>
  <c r="Z470" s="1"/>
  <c r="AA470" s="1"/>
  <c r="AB498" i="30"/>
  <c r="AD497" i="24"/>
  <c r="X497"/>
  <c r="Y497" s="1"/>
  <c r="Z497" s="1"/>
  <c r="AA497" s="1"/>
  <c r="AB484" i="25"/>
  <c r="AB159" i="6"/>
  <c r="AD186" i="2" l="1"/>
  <c r="X186"/>
  <c r="Y186" s="1"/>
  <c r="Z186" s="1"/>
  <c r="AA186" s="1"/>
  <c r="AD194" i="3"/>
  <c r="X194"/>
  <c r="AB471" i="32"/>
  <c r="X498" i="30"/>
  <c r="Y498" s="1"/>
  <c r="Z498" s="1"/>
  <c r="AA498" s="1"/>
  <c r="AD498"/>
  <c r="AB498" i="24"/>
  <c r="AD484" i="25"/>
  <c r="X484"/>
  <c r="Y484" s="1"/>
  <c r="Z484" s="1"/>
  <c r="AA484" s="1"/>
  <c r="AD159" i="6"/>
  <c r="X159"/>
  <c r="AB187" i="2" l="1"/>
  <c r="Y194" i="3"/>
  <c r="Z194" s="1"/>
  <c r="AA194" s="1"/>
  <c r="AD471" i="32"/>
  <c r="X471"/>
  <c r="Y471" s="1"/>
  <c r="Z471" s="1"/>
  <c r="AA471" s="1"/>
  <c r="AB499" i="30"/>
  <c r="AD498" i="24"/>
  <c r="X498"/>
  <c r="AB485" i="25"/>
  <c r="Y159" i="6"/>
  <c r="Z159" s="1"/>
  <c r="AA159" s="1"/>
  <c r="AD187" i="2" l="1"/>
  <c r="X187"/>
  <c r="Y187" s="1"/>
  <c r="Z187" s="1"/>
  <c r="AA187" s="1"/>
  <c r="AB195" i="3"/>
  <c r="AB472" i="32"/>
  <c r="X499" i="30"/>
  <c r="Y499" s="1"/>
  <c r="Z499" s="1"/>
  <c r="AA499" s="1"/>
  <c r="AD499"/>
  <c r="Y498" i="24"/>
  <c r="Z498" s="1"/>
  <c r="AA498" s="1"/>
  <c r="AD485" i="25"/>
  <c r="X485"/>
  <c r="Y485" s="1"/>
  <c r="Z485" s="1"/>
  <c r="AA485" s="1"/>
  <c r="AB160" i="6"/>
  <c r="AB188" i="2" l="1"/>
  <c r="AD195" i="3"/>
  <c r="X195"/>
  <c r="AD472" i="32"/>
  <c r="X472"/>
  <c r="AB500" i="30"/>
  <c r="AB499" i="24"/>
  <c r="AB486" i="25"/>
  <c r="AD160" i="6"/>
  <c r="X160"/>
  <c r="X188" i="2" l="1"/>
  <c r="Y188" s="1"/>
  <c r="AD188"/>
  <c r="Y195" i="3"/>
  <c r="Z195" s="1"/>
  <c r="AA195" s="1"/>
  <c r="Y472" i="32"/>
  <c r="Z472" s="1"/>
  <c r="AA472" s="1"/>
  <c r="X500" i="30"/>
  <c r="Y500" s="1"/>
  <c r="Z500" s="1"/>
  <c r="AA500" s="1"/>
  <c r="AD500"/>
  <c r="AD499" i="24"/>
  <c r="X499"/>
  <c r="Y499" s="1"/>
  <c r="Z499" s="1"/>
  <c r="AA499" s="1"/>
  <c r="AD486" i="25"/>
  <c r="AF486" s="1"/>
  <c r="X486"/>
  <c r="Y160" i="6"/>
  <c r="Z160" s="1"/>
  <c r="AA160" s="1"/>
  <c r="Z188" i="2" l="1"/>
  <c r="AA188" s="1"/>
  <c r="AB196" i="3"/>
  <c r="AB473" i="32"/>
  <c r="AB501" i="30"/>
  <c r="AB500" i="24"/>
  <c r="Y486" i="25"/>
  <c r="Z486" s="1"/>
  <c r="AA486" s="1"/>
  <c r="AB161" i="6"/>
  <c r="AB189" i="2" l="1"/>
  <c r="AD196" i="3"/>
  <c r="X196"/>
  <c r="Y196" s="1"/>
  <c r="Z196" s="1"/>
  <c r="AA196" s="1"/>
  <c r="AD473" i="32"/>
  <c r="X473"/>
  <c r="Y473" s="1"/>
  <c r="Z473" s="1"/>
  <c r="AA473" s="1"/>
  <c r="X501" i="30"/>
  <c r="Y501" s="1"/>
  <c r="Z501" s="1"/>
  <c r="AA501" s="1"/>
  <c r="AD501"/>
  <c r="AD500" i="24"/>
  <c r="X500"/>
  <c r="Y500" s="1"/>
  <c r="Z500" s="1"/>
  <c r="AA500" s="1"/>
  <c r="AB487" i="25"/>
  <c r="AD161" i="6"/>
  <c r="X161"/>
  <c r="AD189" i="2" l="1"/>
  <c r="X189"/>
  <c r="Y189" s="1"/>
  <c r="Z189" s="1"/>
  <c r="AA189" s="1"/>
  <c r="AB197" i="3"/>
  <c r="AB474" i="32"/>
  <c r="AB502" i="30"/>
  <c r="AB501" i="24"/>
  <c r="AD487" i="25"/>
  <c r="X487"/>
  <c r="Y487" s="1"/>
  <c r="Z487" s="1"/>
  <c r="AA487" s="1"/>
  <c r="Y161" i="6"/>
  <c r="Z161" s="1"/>
  <c r="AA161" s="1"/>
  <c r="AB190" i="2" l="1"/>
  <c r="AD197" i="3"/>
  <c r="X197"/>
  <c r="AD474" i="32"/>
  <c r="X474"/>
  <c r="X502" i="30"/>
  <c r="Y502" s="1"/>
  <c r="Z502" s="1"/>
  <c r="AA502" s="1"/>
  <c r="AD502"/>
  <c r="AD501" i="24"/>
  <c r="X501"/>
  <c r="Y501" s="1"/>
  <c r="Z501" s="1"/>
  <c r="AA501" s="1"/>
  <c r="AB488" i="25"/>
  <c r="AB162" i="6"/>
  <c r="AD162" s="1"/>
  <c r="AF156" s="1"/>
  <c r="AD190" i="2" l="1"/>
  <c r="AF186" s="1"/>
  <c r="X190"/>
  <c r="Y190" s="1"/>
  <c r="Z190" s="1"/>
  <c r="AA190" s="1"/>
  <c r="AB198" i="3"/>
  <c r="Y197"/>
  <c r="Z197" s="1"/>
  <c r="AA197" s="1"/>
  <c r="Y474" i="32"/>
  <c r="Z474" s="1"/>
  <c r="AA474" s="1"/>
  <c r="AB502" i="24"/>
  <c r="AD488" i="25"/>
  <c r="X488"/>
  <c r="X162" i="6"/>
  <c r="Y162" s="1"/>
  <c r="Z162" s="1"/>
  <c r="AA162" s="1"/>
  <c r="AB191" i="2" l="1"/>
  <c r="X198" i="3"/>
  <c r="Y198" s="1"/>
  <c r="Z198" s="1"/>
  <c r="AA198" s="1"/>
  <c r="AD198"/>
  <c r="AB475" i="32"/>
  <c r="AB503" i="30"/>
  <c r="AD502" i="24"/>
  <c r="X502"/>
  <c r="Y502" s="1"/>
  <c r="Z502" s="1"/>
  <c r="AA502" s="1"/>
  <c r="Y488" i="25"/>
  <c r="Z488" s="1"/>
  <c r="AA488" s="1"/>
  <c r="AB163" i="6"/>
  <c r="AD163" s="1"/>
  <c r="X191" i="2" l="1"/>
  <c r="AD191"/>
  <c r="AB199" i="3"/>
  <c r="AD475" i="32"/>
  <c r="X475"/>
  <c r="Y475" s="1"/>
  <c r="Z475" s="1"/>
  <c r="AA475" s="1"/>
  <c r="X503" i="30"/>
  <c r="Y503" s="1"/>
  <c r="Z503" s="1"/>
  <c r="AA503" s="1"/>
  <c r="AD503"/>
  <c r="AB503" i="24"/>
  <c r="AB489" i="25"/>
  <c r="X163" i="6"/>
  <c r="Y163" s="1"/>
  <c r="Z163" s="1"/>
  <c r="AA163" s="1"/>
  <c r="Y191" i="2" l="1"/>
  <c r="Z191" s="1"/>
  <c r="AA191" s="1"/>
  <c r="X199" i="3"/>
  <c r="AD199"/>
  <c r="AB476" i="32"/>
  <c r="AD503" i="24"/>
  <c r="X503"/>
  <c r="Y503" s="1"/>
  <c r="Z503" s="1"/>
  <c r="AA503" s="1"/>
  <c r="AD489" i="25"/>
  <c r="X489"/>
  <c r="Y489" s="1"/>
  <c r="Z489" s="1"/>
  <c r="AA489" s="1"/>
  <c r="AB164" i="6"/>
  <c r="AB192" i="2" l="1"/>
  <c r="AB200" i="3"/>
  <c r="Y199"/>
  <c r="Z199" s="1"/>
  <c r="AA199" s="1"/>
  <c r="AD476" i="32"/>
  <c r="X476"/>
  <c r="AB504" i="30"/>
  <c r="AB504" i="24"/>
  <c r="AB490" i="25"/>
  <c r="AD164" i="6"/>
  <c r="X164"/>
  <c r="X192" i="2" l="1"/>
  <c r="Y192" s="1"/>
  <c r="Z192" s="1"/>
  <c r="AA192" s="1"/>
  <c r="AD192"/>
  <c r="AB193"/>
  <c r="AD200" i="3"/>
  <c r="X200"/>
  <c r="Y200" s="1"/>
  <c r="Z200" s="1"/>
  <c r="AA200" s="1"/>
  <c r="Y476" i="32"/>
  <c r="Z476" s="1"/>
  <c r="AA476" s="1"/>
  <c r="X504" i="30"/>
  <c r="Y504" s="1"/>
  <c r="Z504" s="1"/>
  <c r="AA504" s="1"/>
  <c r="AB505" s="1"/>
  <c r="AD504"/>
  <c r="AD504" i="24"/>
  <c r="X504"/>
  <c r="Y504" s="1"/>
  <c r="Z504" s="1"/>
  <c r="AA504" s="1"/>
  <c r="AD490" i="25"/>
  <c r="X490"/>
  <c r="Y164" i="6"/>
  <c r="Z164" s="1"/>
  <c r="AA164" s="1"/>
  <c r="AD193" i="2" l="1"/>
  <c r="X193"/>
  <c r="AB201" i="3"/>
  <c r="AB477" i="32"/>
  <c r="X505" i="30"/>
  <c r="Y505" s="1"/>
  <c r="Z505" s="1"/>
  <c r="AA505" s="1"/>
  <c r="AD505"/>
  <c r="AB505" i="24"/>
  <c r="Y490" i="25"/>
  <c r="Z490" s="1"/>
  <c r="AA490" s="1"/>
  <c r="AB165" i="6"/>
  <c r="AB194" i="2" l="1"/>
  <c r="Y193"/>
  <c r="Z193" s="1"/>
  <c r="AA193" s="1"/>
  <c r="X201" i="3"/>
  <c r="AD201"/>
  <c r="AD477" i="32"/>
  <c r="X477"/>
  <c r="AD505" i="24"/>
  <c r="X505"/>
  <c r="Y505" s="1"/>
  <c r="AB491" i="25"/>
  <c r="AD165" i="6"/>
  <c r="X165"/>
  <c r="AD194" i="2" l="1"/>
  <c r="X194"/>
  <c r="Y194" s="1"/>
  <c r="Z194" s="1"/>
  <c r="AA194" s="1"/>
  <c r="AB202" i="3"/>
  <c r="Y201"/>
  <c r="Z201" s="1"/>
  <c r="AA201" s="1"/>
  <c r="Y477" i="32"/>
  <c r="Z477" s="1"/>
  <c r="AA477" s="1"/>
  <c r="AB506" i="30"/>
  <c r="Z505" i="24"/>
  <c r="AA505" s="1"/>
  <c r="AD491" i="25"/>
  <c r="X491"/>
  <c r="Y491" s="1"/>
  <c r="Z491" s="1"/>
  <c r="AA491" s="1"/>
  <c r="Y165" i="6"/>
  <c r="Z165" s="1"/>
  <c r="AA165" s="1"/>
  <c r="AB195" i="2" l="1"/>
  <c r="AD202" i="3"/>
  <c r="X202"/>
  <c r="Y202" s="1"/>
  <c r="Z202" s="1"/>
  <c r="AA202" s="1"/>
  <c r="AB478" i="32"/>
  <c r="X506" i="30"/>
  <c r="Y506" s="1"/>
  <c r="Z506" s="1"/>
  <c r="AA506" s="1"/>
  <c r="AD506"/>
  <c r="AB506" i="24"/>
  <c r="AD506" s="1"/>
  <c r="AB492" i="25"/>
  <c r="AB166" i="6"/>
  <c r="X195" i="2" l="1"/>
  <c r="Y195" s="1"/>
  <c r="AD195"/>
  <c r="AB203" i="3"/>
  <c r="AD478" i="32"/>
  <c r="X478"/>
  <c r="AB507" i="30"/>
  <c r="X506" i="24"/>
  <c r="Y506" s="1"/>
  <c r="Z506" s="1"/>
  <c r="AA506" s="1"/>
  <c r="AD492" i="25"/>
  <c r="X492"/>
  <c r="AD166" i="6"/>
  <c r="X166"/>
  <c r="Z195" i="2" l="1"/>
  <c r="AA195" s="1"/>
  <c r="AB196"/>
  <c r="AD203" i="3"/>
  <c r="X203"/>
  <c r="Y478" i="32"/>
  <c r="Z478" s="1"/>
  <c r="AA478" s="1"/>
  <c r="X507" i="30"/>
  <c r="Y507" s="1"/>
  <c r="Z507" s="1"/>
  <c r="AA507" s="1"/>
  <c r="AD507"/>
  <c r="AB507" i="24"/>
  <c r="AD507" s="1"/>
  <c r="Y492" i="25"/>
  <c r="Z492" s="1"/>
  <c r="AA492" s="1"/>
  <c r="Y166" i="6"/>
  <c r="Z166" s="1"/>
  <c r="AA166" s="1"/>
  <c r="AD196" i="2" l="1"/>
  <c r="X196"/>
  <c r="Y196" s="1"/>
  <c r="Z196" s="1"/>
  <c r="AA196" s="1"/>
  <c r="AB204" i="3"/>
  <c r="Y203"/>
  <c r="Z203" s="1"/>
  <c r="AA203" s="1"/>
  <c r="AB479" i="32"/>
  <c r="AB508" i="30"/>
  <c r="X507" i="24"/>
  <c r="Y507" s="1"/>
  <c r="Z507" s="1"/>
  <c r="AA507" s="1"/>
  <c r="AB493" i="25"/>
  <c r="AB167" i="6"/>
  <c r="AB197" i="2" l="1"/>
  <c r="X204" i="3"/>
  <c r="Y204" s="1"/>
  <c r="Z204" s="1"/>
  <c r="AA204" s="1"/>
  <c r="AD204"/>
  <c r="AD479" i="32"/>
  <c r="X479"/>
  <c r="Y479" s="1"/>
  <c r="Z479" s="1"/>
  <c r="AA479" s="1"/>
  <c r="X508" i="30"/>
  <c r="Y508" s="1"/>
  <c r="Z508" s="1"/>
  <c r="AA508" s="1"/>
  <c r="AD508"/>
  <c r="AB508" i="24"/>
  <c r="AD508" s="1"/>
  <c r="AD493" i="25"/>
  <c r="X493"/>
  <c r="Y493" s="1"/>
  <c r="Z493" s="1"/>
  <c r="AA493" s="1"/>
  <c r="AD167" i="6"/>
  <c r="X167"/>
  <c r="X197" i="2" l="1"/>
  <c r="Y197" s="1"/>
  <c r="AD197"/>
  <c r="AB205" i="3"/>
  <c r="AB480" i="32"/>
  <c r="X508" i="24"/>
  <c r="Y508" s="1"/>
  <c r="Z508" s="1"/>
  <c r="AA508" s="1"/>
  <c r="AB494" i="25"/>
  <c r="Y167" i="6"/>
  <c r="Z167" s="1"/>
  <c r="AA167" s="1"/>
  <c r="Z197" i="2" l="1"/>
  <c r="AA197" s="1"/>
  <c r="AB198"/>
  <c r="X205" i="3"/>
  <c r="AD205"/>
  <c r="AD480" i="32"/>
  <c r="X480"/>
  <c r="AB509" i="30"/>
  <c r="AB509" i="24"/>
  <c r="AD509" s="1"/>
  <c r="AD494" i="25"/>
  <c r="X494"/>
  <c r="AB168" i="6"/>
  <c r="AD198" i="2" l="1"/>
  <c r="X198"/>
  <c r="Y198" s="1"/>
  <c r="Z198" s="1"/>
  <c r="AA198" s="1"/>
  <c r="AB206" i="3"/>
  <c r="Y205"/>
  <c r="Z205" s="1"/>
  <c r="AA205" s="1"/>
  <c r="Y480" i="32"/>
  <c r="Z480" s="1"/>
  <c r="AA480" s="1"/>
  <c r="X509" i="30"/>
  <c r="Y509" s="1"/>
  <c r="Z509" s="1"/>
  <c r="AA509" s="1"/>
  <c r="AD509"/>
  <c r="X509" i="24"/>
  <c r="Y509" s="1"/>
  <c r="Z509" s="1"/>
  <c r="AA509" s="1"/>
  <c r="Y494" i="25"/>
  <c r="Z494" s="1"/>
  <c r="AA494" s="1"/>
  <c r="AD168" i="6"/>
  <c r="X168"/>
  <c r="AB199" i="2" l="1"/>
  <c r="AD206" i="3"/>
  <c r="X206"/>
  <c r="Y206" s="1"/>
  <c r="Z206" s="1"/>
  <c r="AA206" s="1"/>
  <c r="AB481" i="32"/>
  <c r="AB510" i="24"/>
  <c r="AD510" s="1"/>
  <c r="AB495" i="25"/>
  <c r="Y168" i="6"/>
  <c r="Z168" s="1"/>
  <c r="AA168" s="1"/>
  <c r="X199" i="2" l="1"/>
  <c r="AD199"/>
  <c r="AB207" i="3"/>
  <c r="AD481" i="32"/>
  <c r="X481"/>
  <c r="Y481" s="1"/>
  <c r="Z481" s="1"/>
  <c r="AA481" s="1"/>
  <c r="AB510" i="30"/>
  <c r="X510" i="24"/>
  <c r="Y510" s="1"/>
  <c r="Z510" s="1"/>
  <c r="AA510" s="1"/>
  <c r="AD495" i="25"/>
  <c r="X495"/>
  <c r="AB169" i="6"/>
  <c r="AB200" i="2" l="1"/>
  <c r="Y199"/>
  <c r="Z199" s="1"/>
  <c r="AA199" s="1"/>
  <c r="AD207" i="3"/>
  <c r="X207"/>
  <c r="AB482" i="32"/>
  <c r="X510" i="30"/>
  <c r="Y510" s="1"/>
  <c r="Z510" s="1"/>
  <c r="AD510"/>
  <c r="AB511" i="24"/>
  <c r="AD511" s="1"/>
  <c r="Y495" i="25"/>
  <c r="Z495" s="1"/>
  <c r="AA495" s="1"/>
  <c r="AD169" i="6"/>
  <c r="X169"/>
  <c r="X200" i="2" l="1"/>
  <c r="Y200" s="1"/>
  <c r="Z200" s="1"/>
  <c r="AA200" s="1"/>
  <c r="AD200"/>
  <c r="AB208" i="3"/>
  <c r="Y207"/>
  <c r="Z207" s="1"/>
  <c r="AA207" s="1"/>
  <c r="AD482" i="32"/>
  <c r="X482"/>
  <c r="AA510" i="30"/>
  <c r="AB511" s="1"/>
  <c r="X511" i="24"/>
  <c r="Y511" s="1"/>
  <c r="Z511" s="1"/>
  <c r="AA511" s="1"/>
  <c r="AB496" i="25"/>
  <c r="Y169" i="6"/>
  <c r="Z169" s="1"/>
  <c r="AA169" s="1"/>
  <c r="AB201" i="2" l="1"/>
  <c r="AD208" i="3"/>
  <c r="X208"/>
  <c r="Y208" s="1"/>
  <c r="Z208" s="1"/>
  <c r="AA208" s="1"/>
  <c r="Y482" i="32"/>
  <c r="Z482" s="1"/>
  <c r="AA482" s="1"/>
  <c r="X511" i="30"/>
  <c r="Y511" s="1"/>
  <c r="Z511" s="1"/>
  <c r="AA511" s="1"/>
  <c r="AD511"/>
  <c r="AB512" i="24"/>
  <c r="X512" s="1"/>
  <c r="Y512" s="1"/>
  <c r="Z512" s="1"/>
  <c r="AA512" s="1"/>
  <c r="AD496" i="25"/>
  <c r="X496"/>
  <c r="AB170" i="6"/>
  <c r="AD201" i="2" l="1"/>
  <c r="X201"/>
  <c r="Y201" s="1"/>
  <c r="AB209" i="3"/>
  <c r="AB483" i="32"/>
  <c r="AB512" i="30"/>
  <c r="AD512" i="24"/>
  <c r="AB513"/>
  <c r="AD513" s="1"/>
  <c r="Y496" i="25"/>
  <c r="Z496" s="1"/>
  <c r="AA496" s="1"/>
  <c r="AD170" i="6"/>
  <c r="X170"/>
  <c r="Z201" i="2" l="1"/>
  <c r="AA201" s="1"/>
  <c r="AB202"/>
  <c r="AD209" i="3"/>
  <c r="X209"/>
  <c r="AD483" i="32"/>
  <c r="X483"/>
  <c r="Y483" s="1"/>
  <c r="Z483" s="1"/>
  <c r="AA483" s="1"/>
  <c r="X512" i="30"/>
  <c r="Y512" s="1"/>
  <c r="Z512" s="1"/>
  <c r="AA512" s="1"/>
  <c r="AD512"/>
  <c r="X513" i="24"/>
  <c r="Y513" s="1"/>
  <c r="Z513" s="1"/>
  <c r="AA513" s="1"/>
  <c r="AB497" i="25"/>
  <c r="Y170" i="6"/>
  <c r="Z170" s="1"/>
  <c r="AA170" s="1"/>
  <c r="X202" i="2" l="1"/>
  <c r="Y202" s="1"/>
  <c r="Z202" s="1"/>
  <c r="AA202" s="1"/>
  <c r="AD202"/>
  <c r="AB210" i="3"/>
  <c r="Y209"/>
  <c r="Z209" s="1"/>
  <c r="AA209" s="1"/>
  <c r="AB484" i="32"/>
  <c r="AB513" i="30"/>
  <c r="AB514" i="24"/>
  <c r="X514" s="1"/>
  <c r="Y514" s="1"/>
  <c r="Z514" s="1"/>
  <c r="AA514" s="1"/>
  <c r="AD497" i="25"/>
  <c r="X497"/>
  <c r="Y497" s="1"/>
  <c r="Z497" s="1"/>
  <c r="AA497" s="1"/>
  <c r="AB171" i="6"/>
  <c r="AB203" i="2" l="1"/>
  <c r="X210" i="3"/>
  <c r="Y210" s="1"/>
  <c r="Z210" s="1"/>
  <c r="AA210" s="1"/>
  <c r="AD210"/>
  <c r="AD484" i="32"/>
  <c r="X484"/>
  <c r="X513" i="30"/>
  <c r="Y513" s="1"/>
  <c r="Z513" s="1"/>
  <c r="AA513" s="1"/>
  <c r="AD513"/>
  <c r="AD514" i="24"/>
  <c r="AB515"/>
  <c r="X515" s="1"/>
  <c r="Y515" s="1"/>
  <c r="Z515" s="1"/>
  <c r="AA515" s="1"/>
  <c r="AB498" i="25"/>
  <c r="AD171" i="6"/>
  <c r="X171"/>
  <c r="AD203" i="2" l="1"/>
  <c r="X203"/>
  <c r="Y203" s="1"/>
  <c r="AB211" i="3"/>
  <c r="Y484" i="32"/>
  <c r="Z484" s="1"/>
  <c r="AA484" s="1"/>
  <c r="AB514" i="30"/>
  <c r="AD515" i="24"/>
  <c r="AB516"/>
  <c r="AD516" s="1"/>
  <c r="AD498" i="25"/>
  <c r="X498"/>
  <c r="Y171" i="6"/>
  <c r="Z171" s="1"/>
  <c r="AA171" s="1"/>
  <c r="Z203" i="2" l="1"/>
  <c r="AA203" s="1"/>
  <c r="AB204"/>
  <c r="X211" i="3"/>
  <c r="Y211" s="1"/>
  <c r="Z211" s="1"/>
  <c r="AA211" s="1"/>
  <c r="AD211"/>
  <c r="AB485" i="32"/>
  <c r="X514" i="30"/>
  <c r="Y514" s="1"/>
  <c r="Z514" s="1"/>
  <c r="AA514" s="1"/>
  <c r="AD514"/>
  <c r="X516" i="24"/>
  <c r="Y516" s="1"/>
  <c r="Z516" s="1"/>
  <c r="AA516" s="1"/>
  <c r="AB517" s="1"/>
  <c r="AD517" s="1"/>
  <c r="Y498" i="25"/>
  <c r="Z498" s="1"/>
  <c r="AA498" s="1"/>
  <c r="AB172" i="6"/>
  <c r="X204" i="2" l="1"/>
  <c r="Y204" s="1"/>
  <c r="Z204" s="1"/>
  <c r="AA204" s="1"/>
  <c r="AD204"/>
  <c r="AB212" i="3"/>
  <c r="AD485" i="32"/>
  <c r="X485"/>
  <c r="Y485" s="1"/>
  <c r="Z485" s="1"/>
  <c r="AA485" s="1"/>
  <c r="AB515" i="30"/>
  <c r="X517" i="24"/>
  <c r="Y517" s="1"/>
  <c r="Z517" s="1"/>
  <c r="AA517" s="1"/>
  <c r="AB499" i="25"/>
  <c r="AD172" i="6"/>
  <c r="X172"/>
  <c r="AB205" i="2" l="1"/>
  <c r="AD212" i="3"/>
  <c r="X212"/>
  <c r="Y212" s="1"/>
  <c r="Z212" s="1"/>
  <c r="AA212" s="1"/>
  <c r="AB486" i="32"/>
  <c r="X515" i="30"/>
  <c r="Y515" s="1"/>
  <c r="Z515" s="1"/>
  <c r="AA515" s="1"/>
  <c r="AD515"/>
  <c r="AB518" i="24"/>
  <c r="X518" s="1"/>
  <c r="Y518" s="1"/>
  <c r="AD499" i="25"/>
  <c r="X499"/>
  <c r="Y499" s="1"/>
  <c r="Z499" s="1"/>
  <c r="AA499" s="1"/>
  <c r="Y172" i="6"/>
  <c r="Z172" s="1"/>
  <c r="AA172" s="1"/>
  <c r="X205" i="2" l="1"/>
  <c r="Y205" s="1"/>
  <c r="AD205"/>
  <c r="AB213" i="3"/>
  <c r="AD486" i="32"/>
  <c r="AF486" s="1"/>
  <c r="X486"/>
  <c r="AD518" i="24"/>
  <c r="Z518"/>
  <c r="AA518" s="1"/>
  <c r="AB500" i="25"/>
  <c r="AB173" i="6"/>
  <c r="Z205" i="2" l="1"/>
  <c r="AA205" s="1"/>
  <c r="AB206"/>
  <c r="AD213" i="3"/>
  <c r="X213"/>
  <c r="Y213" s="1"/>
  <c r="Z213" s="1"/>
  <c r="AA213" s="1"/>
  <c r="Y486" i="32"/>
  <c r="Z486" s="1"/>
  <c r="AA486" s="1"/>
  <c r="AB516" i="30"/>
  <c r="AB519" i="24"/>
  <c r="AD500" i="25"/>
  <c r="X500"/>
  <c r="AD173" i="6"/>
  <c r="X173"/>
  <c r="AD206" i="2" l="1"/>
  <c r="X206"/>
  <c r="Y206" s="1"/>
  <c r="Z206" s="1"/>
  <c r="AA206" s="1"/>
  <c r="AB214" i="3"/>
  <c r="AB487" i="32"/>
  <c r="X516" i="30"/>
  <c r="Y516" s="1"/>
  <c r="Z516" s="1"/>
  <c r="AA516" s="1"/>
  <c r="AD516"/>
  <c r="X519" i="24"/>
  <c r="Y519" s="1"/>
  <c r="Z519" s="1"/>
  <c r="AA519" s="1"/>
  <c r="AD519"/>
  <c r="Y500" i="25"/>
  <c r="Z500" s="1"/>
  <c r="AA500" s="1"/>
  <c r="Y173" i="6"/>
  <c r="Z173" s="1"/>
  <c r="AA173" s="1"/>
  <c r="AB207" i="2" l="1"/>
  <c r="AD214" i="3"/>
  <c r="X214"/>
  <c r="Y214" s="1"/>
  <c r="Z214" s="1"/>
  <c r="AA214" s="1"/>
  <c r="AD487" i="32"/>
  <c r="X487"/>
  <c r="AB517" i="30"/>
  <c r="AB520" i="24"/>
  <c r="AD520" s="1"/>
  <c r="AB501" i="25"/>
  <c r="AB174" i="6"/>
  <c r="X207" i="2" l="1"/>
  <c r="AB208" s="1"/>
  <c r="AD207"/>
  <c r="Y207"/>
  <c r="Z207" s="1"/>
  <c r="AA207" s="1"/>
  <c r="AB215" i="3"/>
  <c r="Y487" i="32"/>
  <c r="Z487" s="1"/>
  <c r="AA487" s="1"/>
  <c r="X517" i="30"/>
  <c r="Y517" s="1"/>
  <c r="Z517" s="1"/>
  <c r="AA517" s="1"/>
  <c r="AD517"/>
  <c r="X520" i="24"/>
  <c r="Y520" s="1"/>
  <c r="Z520" s="1"/>
  <c r="AA520" s="1"/>
  <c r="X501" i="25"/>
  <c r="Y501" s="1"/>
  <c r="Z501" s="1"/>
  <c r="AA501" s="1"/>
  <c r="AD501"/>
  <c r="AD174" i="6"/>
  <c r="X174"/>
  <c r="AD208" i="2" l="1"/>
  <c r="X208"/>
  <c r="Y208" s="1"/>
  <c r="Z208" s="1"/>
  <c r="AA208" s="1"/>
  <c r="AD215" i="3"/>
  <c r="X215"/>
  <c r="Y215" s="1"/>
  <c r="AB488" i="32"/>
  <c r="AB518" i="30"/>
  <c r="AB521" i="24"/>
  <c r="AB502" i="25"/>
  <c r="AD502" s="1"/>
  <c r="Y174" i="6"/>
  <c r="Z174" s="1"/>
  <c r="AA174" s="1"/>
  <c r="AB209" i="2" l="1"/>
  <c r="Z215" i="3"/>
  <c r="AA215" s="1"/>
  <c r="AD488" i="32"/>
  <c r="X488"/>
  <c r="X518" i="30"/>
  <c r="Y518" s="1"/>
  <c r="Z518" s="1"/>
  <c r="AA518" s="1"/>
  <c r="AD518"/>
  <c r="AD521" i="24"/>
  <c r="X521"/>
  <c r="Y521" s="1"/>
  <c r="X502" i="25"/>
  <c r="Y502" s="1"/>
  <c r="Z502" s="1"/>
  <c r="AA502" s="1"/>
  <c r="AB175" i="6"/>
  <c r="X209" i="2" l="1"/>
  <c r="Y209" s="1"/>
  <c r="AD209"/>
  <c r="AB216" i="3"/>
  <c r="Y488" i="32"/>
  <c r="Z488" s="1"/>
  <c r="AA488" s="1"/>
  <c r="Z521" i="24"/>
  <c r="AA521" s="1"/>
  <c r="AB503" i="25"/>
  <c r="AD175" i="6"/>
  <c r="X175"/>
  <c r="Z209" i="2" l="1"/>
  <c r="AA209" s="1"/>
  <c r="AB210"/>
  <c r="AD216" i="3"/>
  <c r="AF216" s="1"/>
  <c r="X216"/>
  <c r="Y216" s="1"/>
  <c r="Z216" s="1"/>
  <c r="AA216" s="1"/>
  <c r="AB489" i="32"/>
  <c r="AB519" i="30"/>
  <c r="AB522" i="24"/>
  <c r="AD503" i="25"/>
  <c r="X503"/>
  <c r="Y175" i="6"/>
  <c r="Z175" s="1"/>
  <c r="AA175" s="1"/>
  <c r="AD210" i="2" l="1"/>
  <c r="X210"/>
  <c r="Y210" s="1"/>
  <c r="Z210" s="1"/>
  <c r="AA210" s="1"/>
  <c r="AB217" i="3"/>
  <c r="AD489" i="32"/>
  <c r="X489"/>
  <c r="X519" i="30"/>
  <c r="Y519" s="1"/>
  <c r="Z519" s="1"/>
  <c r="AA519" s="1"/>
  <c r="AD519"/>
  <c r="AD522" i="24"/>
  <c r="X522"/>
  <c r="Y503" i="25"/>
  <c r="Z503" s="1"/>
  <c r="AA503" s="1"/>
  <c r="AB176" i="6"/>
  <c r="AB211" i="2" l="1"/>
  <c r="AD217" i="3"/>
  <c r="X217"/>
  <c r="Y217" s="1"/>
  <c r="Z217" s="1"/>
  <c r="AA217" s="1"/>
  <c r="Y489" i="32"/>
  <c r="Z489" s="1"/>
  <c r="AA489" s="1"/>
  <c r="AB520" i="30"/>
  <c r="Y522" i="24"/>
  <c r="Z522" s="1"/>
  <c r="AA522" s="1"/>
  <c r="AB504" i="25"/>
  <c r="AD176" i="6"/>
  <c r="X176"/>
  <c r="X211" i="2" l="1"/>
  <c r="Y211" s="1"/>
  <c r="AD211"/>
  <c r="AB218" i="3"/>
  <c r="AB490" i="32"/>
  <c r="X520" i="30"/>
  <c r="Y520" s="1"/>
  <c r="Z520" s="1"/>
  <c r="AA520" s="1"/>
  <c r="AD520"/>
  <c r="AB523" i="24"/>
  <c r="AD504" i="25"/>
  <c r="X504"/>
  <c r="Y504" s="1"/>
  <c r="Z504" s="1"/>
  <c r="AA504" s="1"/>
  <c r="Y176" i="6"/>
  <c r="Z176" s="1"/>
  <c r="AA176" s="1"/>
  <c r="Z211" i="2" l="1"/>
  <c r="AA211" s="1"/>
  <c r="AB212"/>
  <c r="X218" i="3"/>
  <c r="AD218"/>
  <c r="Y218"/>
  <c r="Z218" s="1"/>
  <c r="AA218" s="1"/>
  <c r="AD490" i="32"/>
  <c r="X490"/>
  <c r="Y490" s="1"/>
  <c r="Z490" s="1"/>
  <c r="AA490" s="1"/>
  <c r="AD523" i="24"/>
  <c r="X523"/>
  <c r="AB505" i="25"/>
  <c r="AB177" i="6"/>
  <c r="AD212" i="2" l="1"/>
  <c r="X212"/>
  <c r="Y212" s="1"/>
  <c r="Z212" s="1"/>
  <c r="AA212" s="1"/>
  <c r="AB219" i="3"/>
  <c r="AB491" i="32"/>
  <c r="AB521" i="30"/>
  <c r="Y523" i="24"/>
  <c r="Z523" s="1"/>
  <c r="AA523" s="1"/>
  <c r="AD505" i="25"/>
  <c r="X505"/>
  <c r="AD177" i="6"/>
  <c r="X177"/>
  <c r="AB213" i="2" l="1"/>
  <c r="X219" i="3"/>
  <c r="Y219" s="1"/>
  <c r="Z219" s="1"/>
  <c r="AA219" s="1"/>
  <c r="AD219"/>
  <c r="AD491" i="32"/>
  <c r="X491"/>
  <c r="X521" i="30"/>
  <c r="Y521" s="1"/>
  <c r="Z521" s="1"/>
  <c r="AA521" s="1"/>
  <c r="AD521"/>
  <c r="AB524" i="24"/>
  <c r="Y505" i="25"/>
  <c r="Z505" s="1"/>
  <c r="AA505" s="1"/>
  <c r="Y177" i="6"/>
  <c r="Z177" s="1"/>
  <c r="AA177" s="1"/>
  <c r="AD213" i="2" l="1"/>
  <c r="X213"/>
  <c r="Y213" s="1"/>
  <c r="AB220" i="3"/>
  <c r="Y491" i="32"/>
  <c r="Z491" s="1"/>
  <c r="AA491" s="1"/>
  <c r="AB522" i="30"/>
  <c r="AD524" i="24"/>
  <c r="X524"/>
  <c r="Y524" s="1"/>
  <c r="Z524" s="1"/>
  <c r="AA524" s="1"/>
  <c r="AB506" i="25"/>
  <c r="AB178" i="6"/>
  <c r="Z213" i="2" l="1"/>
  <c r="AA213" s="1"/>
  <c r="AB214"/>
  <c r="AD220" i="3"/>
  <c r="X220"/>
  <c r="AB492" i="32"/>
  <c r="X522" i="30"/>
  <c r="Y522" s="1"/>
  <c r="Z522" s="1"/>
  <c r="AA522" s="1"/>
  <c r="AD522"/>
  <c r="AB525" i="24"/>
  <c r="AD506" i="25"/>
  <c r="X506"/>
  <c r="Y506" s="1"/>
  <c r="Z506" s="1"/>
  <c r="AA506" s="1"/>
  <c r="AD178" i="6"/>
  <c r="X178"/>
  <c r="AD214" i="2" l="1"/>
  <c r="X214"/>
  <c r="Y214" s="1"/>
  <c r="Z214" s="1"/>
  <c r="AA214" s="1"/>
  <c r="Y220" i="3"/>
  <c r="Z220" s="1"/>
  <c r="AA220" s="1"/>
  <c r="AD492" i="32"/>
  <c r="X492"/>
  <c r="Y492" s="1"/>
  <c r="Z492" s="1"/>
  <c r="AA492" s="1"/>
  <c r="AB523" i="30"/>
  <c r="AD525" i="24"/>
  <c r="X525"/>
  <c r="AB507" i="25"/>
  <c r="Y178" i="6"/>
  <c r="Z178" s="1"/>
  <c r="AA178" s="1"/>
  <c r="AB215" i="2" l="1"/>
  <c r="AB221" i="3"/>
  <c r="AB493" i="32"/>
  <c r="X523" i="30"/>
  <c r="Y523" s="1"/>
  <c r="Z523" s="1"/>
  <c r="AA523" s="1"/>
  <c r="AD523"/>
  <c r="Y525" i="24"/>
  <c r="Z525" s="1"/>
  <c r="AA525" s="1"/>
  <c r="AD507" i="25"/>
  <c r="X507"/>
  <c r="Y507" s="1"/>
  <c r="Z507" s="1"/>
  <c r="AA507" s="1"/>
  <c r="AB179" i="6"/>
  <c r="AD215" i="2" l="1"/>
  <c r="X215"/>
  <c r="Y215" s="1"/>
  <c r="AD221" i="3"/>
  <c r="X221"/>
  <c r="Y221" s="1"/>
  <c r="Z221" s="1"/>
  <c r="AA221" s="1"/>
  <c r="AD493" i="32"/>
  <c r="X493"/>
  <c r="Y493" s="1"/>
  <c r="Z493" s="1"/>
  <c r="AA493" s="1"/>
  <c r="AB524" i="30"/>
  <c r="AB526" i="24"/>
  <c r="AB508" i="25"/>
  <c r="AD179" i="6"/>
  <c r="X179"/>
  <c r="Z215" i="2" l="1"/>
  <c r="AA215" s="1"/>
  <c r="AB216"/>
  <c r="AB222" i="3"/>
  <c r="AB494" i="32"/>
  <c r="X524" i="30"/>
  <c r="Y524" s="1"/>
  <c r="Z524" s="1"/>
  <c r="AA524" s="1"/>
  <c r="AD524"/>
  <c r="AD526" i="24"/>
  <c r="X526"/>
  <c r="Y526" s="1"/>
  <c r="Z526" s="1"/>
  <c r="AA526" s="1"/>
  <c r="AD508" i="25"/>
  <c r="X508"/>
  <c r="Y179" i="6"/>
  <c r="Z179" s="1"/>
  <c r="AA179" s="1"/>
  <c r="AD216" i="2" l="1"/>
  <c r="AF216" s="1"/>
  <c r="X216"/>
  <c r="Y216" s="1"/>
  <c r="AD222" i="3"/>
  <c r="X222"/>
  <c r="AD494" i="32"/>
  <c r="X494"/>
  <c r="Y494" s="1"/>
  <c r="Z494" s="1"/>
  <c r="AA494" s="1"/>
  <c r="AB525" i="30"/>
  <c r="AB527" i="24"/>
  <c r="Y508" i="25"/>
  <c r="Z508" s="1"/>
  <c r="AA508" s="1"/>
  <c r="AB180" i="6"/>
  <c r="Z216" i="2" l="1"/>
  <c r="AA216" s="1"/>
  <c r="Y222" i="3"/>
  <c r="Z222" s="1"/>
  <c r="AA222" s="1"/>
  <c r="AB495" i="32"/>
  <c r="X525" i="30"/>
  <c r="Y525" s="1"/>
  <c r="Z525" s="1"/>
  <c r="AA525" s="1"/>
  <c r="AD525"/>
  <c r="AD527" i="24"/>
  <c r="X527"/>
  <c r="Y527" s="1"/>
  <c r="Z527" s="1"/>
  <c r="AA527" s="1"/>
  <c r="AB509" i="25"/>
  <c r="AD180" i="6"/>
  <c r="X180"/>
  <c r="AB217" i="2" l="1"/>
  <c r="AB223" i="3"/>
  <c r="AD495" i="32"/>
  <c r="X495"/>
  <c r="AB526" i="30"/>
  <c r="AB528" i="24"/>
  <c r="AD509" i="25"/>
  <c r="X509"/>
  <c r="Y509" s="1"/>
  <c r="Z509" s="1"/>
  <c r="AA509" s="1"/>
  <c r="Y180" i="6"/>
  <c r="Z180" s="1"/>
  <c r="AA180" s="1"/>
  <c r="AD217" i="2" l="1"/>
  <c r="X217"/>
  <c r="Y217" s="1"/>
  <c r="Z217" s="1"/>
  <c r="AA217" s="1"/>
  <c r="AD223" i="3"/>
  <c r="X223"/>
  <c r="Y223" s="1"/>
  <c r="Z223" s="1"/>
  <c r="AA223" s="1"/>
  <c r="Y495" i="32"/>
  <c r="Z495" s="1"/>
  <c r="AA495" s="1"/>
  <c r="X526" i="30"/>
  <c r="Y526" s="1"/>
  <c r="Z526" s="1"/>
  <c r="AA526" s="1"/>
  <c r="AD526"/>
  <c r="AD528" i="24"/>
  <c r="X528"/>
  <c r="AB510" i="25"/>
  <c r="AB181" i="6"/>
  <c r="AB218" i="2" l="1"/>
  <c r="AB224" i="3"/>
  <c r="AB496" i="32"/>
  <c r="AB527" i="30"/>
  <c r="Y528" i="24"/>
  <c r="Z528" s="1"/>
  <c r="AA528" s="1"/>
  <c r="AD510" i="25"/>
  <c r="X510"/>
  <c r="AD181" i="6"/>
  <c r="X181"/>
  <c r="X218" i="2" l="1"/>
  <c r="Y218" s="1"/>
  <c r="AD218"/>
  <c r="AD224" i="3"/>
  <c r="X224"/>
  <c r="AD496" i="32"/>
  <c r="X496"/>
  <c r="Y496" s="1"/>
  <c r="Z496" s="1"/>
  <c r="AA496" s="1"/>
  <c r="X527" i="30"/>
  <c r="Y527" s="1"/>
  <c r="Z527" s="1"/>
  <c r="AA527" s="1"/>
  <c r="AD527"/>
  <c r="AB529" i="24"/>
  <c r="Y510" i="25"/>
  <c r="Z510" s="1"/>
  <c r="AA510" s="1"/>
  <c r="Y181" i="6"/>
  <c r="Z181" s="1"/>
  <c r="AA181" s="1"/>
  <c r="Z218" i="2" l="1"/>
  <c r="AA218" s="1"/>
  <c r="Y224" i="3"/>
  <c r="Z224" s="1"/>
  <c r="AA224" s="1"/>
  <c r="AB497" i="32"/>
  <c r="AD529" i="24"/>
  <c r="X529"/>
  <c r="Y529" s="1"/>
  <c r="Z529" s="1"/>
  <c r="AA529" s="1"/>
  <c r="AB511" i="25"/>
  <c r="AB182" i="6"/>
  <c r="AB219" i="2" l="1"/>
  <c r="AB225" i="3"/>
  <c r="AD497" i="32"/>
  <c r="X497"/>
  <c r="AB528" i="30"/>
  <c r="AB530" i="24"/>
  <c r="AD511" i="25"/>
  <c r="X511"/>
  <c r="Y511" s="1"/>
  <c r="Z511" s="1"/>
  <c r="AA511" s="1"/>
  <c r="AD182" i="6"/>
  <c r="X182"/>
  <c r="X219" i="2" l="1"/>
  <c r="Y219" s="1"/>
  <c r="Z219" s="1"/>
  <c r="AA219" s="1"/>
  <c r="AD219"/>
  <c r="X225" i="3"/>
  <c r="Y225" s="1"/>
  <c r="Z225" s="1"/>
  <c r="AA225" s="1"/>
  <c r="AD225"/>
  <c r="Y497" i="32"/>
  <c r="Z497" s="1"/>
  <c r="AA497" s="1"/>
  <c r="X528" i="30"/>
  <c r="Y528" s="1"/>
  <c r="Z528" s="1"/>
  <c r="AD528"/>
  <c r="AD530" i="24"/>
  <c r="X530"/>
  <c r="AB512" i="25"/>
  <c r="Y182" i="6"/>
  <c r="Z182" s="1"/>
  <c r="AA182" s="1"/>
  <c r="AB220" i="2" l="1"/>
  <c r="AB226" i="3"/>
  <c r="AB498" i="32"/>
  <c r="AA528" i="30"/>
  <c r="AB529" s="1"/>
  <c r="Y530" i="24"/>
  <c r="Z530" s="1"/>
  <c r="AA530" s="1"/>
  <c r="AD512" i="25"/>
  <c r="X512"/>
  <c r="Y512" s="1"/>
  <c r="Z512" s="1"/>
  <c r="AA512" s="1"/>
  <c r="AB183" i="6"/>
  <c r="AD183" s="1"/>
  <c r="X220" i="2" l="1"/>
  <c r="AD220"/>
  <c r="Y220"/>
  <c r="Z220" s="1"/>
  <c r="AA220" s="1"/>
  <c r="AD226" i="3"/>
  <c r="X226"/>
  <c r="AD498" i="32"/>
  <c r="X498"/>
  <c r="Y498" s="1"/>
  <c r="Z498" s="1"/>
  <c r="AA498" s="1"/>
  <c r="X529" i="30"/>
  <c r="Y529" s="1"/>
  <c r="Z529" s="1"/>
  <c r="AA529" s="1"/>
  <c r="AD529"/>
  <c r="AB531" i="24"/>
  <c r="AB513" i="25"/>
  <c r="X183" i="6"/>
  <c r="Y183" s="1"/>
  <c r="Z183" s="1"/>
  <c r="AA183" s="1"/>
  <c r="AB221" i="2" l="1"/>
  <c r="AB227" i="3"/>
  <c r="Y226"/>
  <c r="Z226" s="1"/>
  <c r="AA226" s="1"/>
  <c r="AB499" i="32"/>
  <c r="AB530" i="30"/>
  <c r="AD531" i="24"/>
  <c r="X531"/>
  <c r="Y531" s="1"/>
  <c r="Z531" s="1"/>
  <c r="AA531" s="1"/>
  <c r="AD513" i="25"/>
  <c r="X513"/>
  <c r="Y513" s="1"/>
  <c r="Z513" s="1"/>
  <c r="AA513" s="1"/>
  <c r="AB184" i="6"/>
  <c r="AD221" i="2" l="1"/>
  <c r="X221"/>
  <c r="Y221" s="1"/>
  <c r="Z221" s="1"/>
  <c r="AA221" s="1"/>
  <c r="X227" i="3"/>
  <c r="Y227" s="1"/>
  <c r="Z227" s="1"/>
  <c r="AA227" s="1"/>
  <c r="AD227"/>
  <c r="AD499" i="32"/>
  <c r="X499"/>
  <c r="X530" i="30"/>
  <c r="Y530" s="1"/>
  <c r="Z530" s="1"/>
  <c r="AA530" s="1"/>
  <c r="AD530"/>
  <c r="AB532" i="24"/>
  <c r="AB514" i="25"/>
  <c r="AD184" i="6"/>
  <c r="X184"/>
  <c r="Y184" s="1"/>
  <c r="Z184" s="1"/>
  <c r="AA184" s="1"/>
  <c r="AB222" i="2" l="1"/>
  <c r="AB228" i="3"/>
  <c r="Y499" i="32"/>
  <c r="Z499" s="1"/>
  <c r="AA499" s="1"/>
  <c r="AD532" i="24"/>
  <c r="X532"/>
  <c r="AD514" i="25"/>
  <c r="X514"/>
  <c r="AB185" i="6"/>
  <c r="AD222" i="2" l="1"/>
  <c r="X222"/>
  <c r="AD228" i="3"/>
  <c r="X228"/>
  <c r="AB500" i="32"/>
  <c r="AB531" i="30"/>
  <c r="Y532" i="24"/>
  <c r="Z532" s="1"/>
  <c r="AA532" s="1"/>
  <c r="Y514" i="25"/>
  <c r="Z514" s="1"/>
  <c r="AA514" s="1"/>
  <c r="AD185" i="6"/>
  <c r="X185"/>
  <c r="Y185" s="1"/>
  <c r="Z185" s="1"/>
  <c r="AA185" s="1"/>
  <c r="Y222" i="2" l="1"/>
  <c r="Z222" s="1"/>
  <c r="AA222" s="1"/>
  <c r="Y228" i="3"/>
  <c r="Z228" s="1"/>
  <c r="AA228" s="1"/>
  <c r="AD500" i="32"/>
  <c r="X500"/>
  <c r="Y500" s="1"/>
  <c r="Z500" s="1"/>
  <c r="AA500" s="1"/>
  <c r="X531" i="30"/>
  <c r="Y531" s="1"/>
  <c r="Z531" s="1"/>
  <c r="AD531"/>
  <c r="AB533" i="24"/>
  <c r="AB515" i="25"/>
  <c r="AB186" i="6"/>
  <c r="AB223" i="2" l="1"/>
  <c r="AB229" i="3"/>
  <c r="AB501" i="32"/>
  <c r="AA531" i="30"/>
  <c r="AB532" s="1"/>
  <c r="AD533" i="24"/>
  <c r="X533"/>
  <c r="Y533" s="1"/>
  <c r="Z533" s="1"/>
  <c r="AA533" s="1"/>
  <c r="AD515" i="25"/>
  <c r="X515"/>
  <c r="Y515" s="1"/>
  <c r="Z515" s="1"/>
  <c r="AA515" s="1"/>
  <c r="AD186" i="6"/>
  <c r="X186"/>
  <c r="Y186" s="1"/>
  <c r="Z186" s="1"/>
  <c r="AA186" s="1"/>
  <c r="X223" i="2" l="1"/>
  <c r="Y223" s="1"/>
  <c r="Z223" s="1"/>
  <c r="AA223" s="1"/>
  <c r="AD223"/>
  <c r="AD229" i="3"/>
  <c r="X229"/>
  <c r="Y229" s="1"/>
  <c r="Z229" s="1"/>
  <c r="AA229" s="1"/>
  <c r="AB230" s="1"/>
  <c r="AD501" i="32"/>
  <c r="X501"/>
  <c r="X532" i="30"/>
  <c r="Y532" s="1"/>
  <c r="Z532" s="1"/>
  <c r="AA532" s="1"/>
  <c r="AD532"/>
  <c r="AB534" i="24"/>
  <c r="AB516" i="25"/>
  <c r="AB187" i="6"/>
  <c r="AB224" i="2" l="1"/>
  <c r="X230" i="3"/>
  <c r="AD230"/>
  <c r="Y230"/>
  <c r="Z230" s="1"/>
  <c r="AA230" s="1"/>
  <c r="Y501" i="32"/>
  <c r="Z501" s="1"/>
  <c r="AA501" s="1"/>
  <c r="AB533" i="30"/>
  <c r="AD534" i="24"/>
  <c r="X534"/>
  <c r="AD516" i="25"/>
  <c r="X516"/>
  <c r="AD187" i="6"/>
  <c r="AF181" s="1"/>
  <c r="AF191" s="1"/>
  <c r="X187"/>
  <c r="Y187" s="1"/>
  <c r="Z187" s="1"/>
  <c r="AA187" s="1"/>
  <c r="X224" i="2" l="1"/>
  <c r="AD224"/>
  <c r="Y224"/>
  <c r="Z224" s="1"/>
  <c r="AA224" s="1"/>
  <c r="AB231" i="3"/>
  <c r="AB502" i="32"/>
  <c r="X533" i="30"/>
  <c r="Y533" s="1"/>
  <c r="Z533" s="1"/>
  <c r="AA533" s="1"/>
  <c r="AD533"/>
  <c r="Y534" i="24"/>
  <c r="Z534" s="1"/>
  <c r="AA534" s="1"/>
  <c r="Y516" i="25"/>
  <c r="Z516" s="1"/>
  <c r="AA516" s="1"/>
  <c r="AB188" i="6"/>
  <c r="AB225" i="2" l="1"/>
  <c r="AD231" i="3"/>
  <c r="X231"/>
  <c r="Y231" s="1"/>
  <c r="Z231" s="1"/>
  <c r="AA231" s="1"/>
  <c r="AD502" i="32"/>
  <c r="X502"/>
  <c r="Y502" s="1"/>
  <c r="Z502" s="1"/>
  <c r="AA502" s="1"/>
  <c r="AB534" i="30"/>
  <c r="AB535" i="24"/>
  <c r="AB517" i="25"/>
  <c r="AD188" i="6"/>
  <c r="X188"/>
  <c r="Y188" s="1"/>
  <c r="Z188" s="1"/>
  <c r="AA188" s="1"/>
  <c r="X225" i="2" l="1"/>
  <c r="Y225" s="1"/>
  <c r="Z225" s="1"/>
  <c r="AA225" s="1"/>
  <c r="AD225"/>
  <c r="AB232" i="3"/>
  <c r="AB503" i="32"/>
  <c r="X534" i="30"/>
  <c r="Y534" s="1"/>
  <c r="Z534" s="1"/>
  <c r="AA534" s="1"/>
  <c r="AD534"/>
  <c r="AD535" i="24"/>
  <c r="X535"/>
  <c r="Y535" s="1"/>
  <c r="Z535" s="1"/>
  <c r="AA535" s="1"/>
  <c r="AD517" i="25"/>
  <c r="X517"/>
  <c r="Y517" s="1"/>
  <c r="Z517" s="1"/>
  <c r="AA517" s="1"/>
  <c r="AB189" i="6"/>
  <c r="AB226" i="2" l="1"/>
  <c r="AD232" i="3"/>
  <c r="X232"/>
  <c r="AD503" i="32"/>
  <c r="X503"/>
  <c r="Y503" s="1"/>
  <c r="Z503" s="1"/>
  <c r="AA503" s="1"/>
  <c r="AB536" i="24"/>
  <c r="AB518" i="25"/>
  <c r="AD189" i="6"/>
  <c r="X189"/>
  <c r="Y189" s="1"/>
  <c r="Z189" s="1"/>
  <c r="AA189" s="1"/>
  <c r="AD226" i="2" l="1"/>
  <c r="X226"/>
  <c r="Y232" i="3"/>
  <c r="Z232" s="1"/>
  <c r="AA232" s="1"/>
  <c r="AB504" i="32"/>
  <c r="AB535" i="30"/>
  <c r="AD536" i="24"/>
  <c r="X536"/>
  <c r="AD518" i="25"/>
  <c r="X518"/>
  <c r="AB190" i="6"/>
  <c r="Y226" i="2" l="1"/>
  <c r="Z226" s="1"/>
  <c r="AA226" s="1"/>
  <c r="AB233" i="3"/>
  <c r="AD504" i="32"/>
  <c r="X504"/>
  <c r="Y504" s="1"/>
  <c r="Z504" s="1"/>
  <c r="AA504" s="1"/>
  <c r="X535" i="30"/>
  <c r="Y535" s="1"/>
  <c r="Z535" s="1"/>
  <c r="AA535" s="1"/>
  <c r="AD535"/>
  <c r="Y536" i="24"/>
  <c r="Z536" s="1"/>
  <c r="AA536" s="1"/>
  <c r="Y518" i="25"/>
  <c r="Z518" s="1"/>
  <c r="AA518" s="1"/>
  <c r="AD190" i="6"/>
  <c r="X190"/>
  <c r="Y190" s="1"/>
  <c r="Z190" s="1"/>
  <c r="AA190" s="1"/>
  <c r="AB227" i="2" l="1"/>
  <c r="AD233" i="3"/>
  <c r="X233"/>
  <c r="Y233" s="1"/>
  <c r="Z233" s="1"/>
  <c r="AA233" s="1"/>
  <c r="AB505" i="32"/>
  <c r="AB537" i="24"/>
  <c r="AB519" i="25"/>
  <c r="AD227" i="2" l="1"/>
  <c r="X227"/>
  <c r="Y227" s="1"/>
  <c r="AB234" i="3"/>
  <c r="AD505" i="32"/>
  <c r="X505"/>
  <c r="AB536" i="30"/>
  <c r="AD537" i="24"/>
  <c r="X537"/>
  <c r="Y537" s="1"/>
  <c r="Z537" s="1"/>
  <c r="AA537" s="1"/>
  <c r="AD519" i="25"/>
  <c r="X519"/>
  <c r="Y519" s="1"/>
  <c r="Z519" s="1"/>
  <c r="AA519" s="1"/>
  <c r="Z227" i="2" l="1"/>
  <c r="AA227" s="1"/>
  <c r="X234" i="3"/>
  <c r="AB235" s="1"/>
  <c r="AD234"/>
  <c r="Y234"/>
  <c r="Z234" s="1"/>
  <c r="AA234" s="1"/>
  <c r="Y505" i="32"/>
  <c r="Z505" s="1"/>
  <c r="AA505" s="1"/>
  <c r="X536" i="30"/>
  <c r="Y536" s="1"/>
  <c r="Z536" s="1"/>
  <c r="AA536" s="1"/>
  <c r="AD536"/>
  <c r="AB538" i="24"/>
  <c r="AB520" i="25"/>
  <c r="AB228" i="2" l="1"/>
  <c r="AD235" i="3"/>
  <c r="X235"/>
  <c r="Y235" s="1"/>
  <c r="Z235" s="1"/>
  <c r="AA235" s="1"/>
  <c r="AB506" i="32"/>
  <c r="AB537" i="30"/>
  <c r="AD538" i="24"/>
  <c r="X538"/>
  <c r="AD520" i="25"/>
  <c r="X520"/>
  <c r="Y520" s="1"/>
  <c r="Z520" s="1"/>
  <c r="AA520" s="1"/>
  <c r="AD228" i="2" l="1"/>
  <c r="X228"/>
  <c r="Y228" s="1"/>
  <c r="AB236" i="3"/>
  <c r="AD506" i="32"/>
  <c r="X506"/>
  <c r="X537" i="30"/>
  <c r="Y537" s="1"/>
  <c r="Z537" s="1"/>
  <c r="AA537" s="1"/>
  <c r="AD537"/>
  <c r="Y538" i="24"/>
  <c r="Z538" s="1"/>
  <c r="AA538" s="1"/>
  <c r="AB521" i="25"/>
  <c r="Z228" i="2" l="1"/>
  <c r="AA228" s="1"/>
  <c r="AB229"/>
  <c r="X236" i="3"/>
  <c r="AD236"/>
  <c r="Y236"/>
  <c r="Z236" s="1"/>
  <c r="AA236" s="1"/>
  <c r="AB237" s="1"/>
  <c r="Y506" i="32"/>
  <c r="Z506" s="1"/>
  <c r="AA506" s="1"/>
  <c r="AB538" i="30"/>
  <c r="AB539" i="24"/>
  <c r="AD521" i="25"/>
  <c r="X521"/>
  <c r="Y521" s="1"/>
  <c r="Z521" s="1"/>
  <c r="AA521" s="1"/>
  <c r="X229" i="2" l="1"/>
  <c r="AD229"/>
  <c r="Y229"/>
  <c r="Z229" s="1"/>
  <c r="AA229" s="1"/>
  <c r="AD237" i="3"/>
  <c r="X237"/>
  <c r="Y237" s="1"/>
  <c r="Z237" s="1"/>
  <c r="AA237" s="1"/>
  <c r="AB507" i="32"/>
  <c r="X538" i="30"/>
  <c r="Y538" s="1"/>
  <c r="Z538" s="1"/>
  <c r="AA538" s="1"/>
  <c r="AD538"/>
  <c r="AD539" i="24"/>
  <c r="X539"/>
  <c r="Y539" s="1"/>
  <c r="Z539" s="1"/>
  <c r="AA539" s="1"/>
  <c r="AB522" i="25"/>
  <c r="AB230" i="2" l="1"/>
  <c r="AB238" i="3"/>
  <c r="AD507" i="32"/>
  <c r="X507"/>
  <c r="Y507" s="1"/>
  <c r="Z507" s="1"/>
  <c r="AA507" s="1"/>
  <c r="AB540" i="24"/>
  <c r="AD522" i="25"/>
  <c r="X522"/>
  <c r="X230" i="2" l="1"/>
  <c r="AD230"/>
  <c r="Y230"/>
  <c r="Z230" s="1"/>
  <c r="AA230" s="1"/>
  <c r="AD238" i="3"/>
  <c r="X238"/>
  <c r="Y238" s="1"/>
  <c r="Z238" s="1"/>
  <c r="AA238" s="1"/>
  <c r="AB508" i="32"/>
  <c r="AB539" i="30"/>
  <c r="AD540" i="24"/>
  <c r="X540"/>
  <c r="Y522" i="25"/>
  <c r="Z522" s="1"/>
  <c r="AA522" s="1"/>
  <c r="AB231" i="2" l="1"/>
  <c r="AB239" i="3"/>
  <c r="AD508" i="32"/>
  <c r="X508"/>
  <c r="X539" i="30"/>
  <c r="Y539" s="1"/>
  <c r="Z539" s="1"/>
  <c r="AA539" s="1"/>
  <c r="AD539"/>
  <c r="Y540" i="24"/>
  <c r="Z540" s="1"/>
  <c r="AA540" s="1"/>
  <c r="AB523" i="25"/>
  <c r="AD231" i="2" l="1"/>
  <c r="X231"/>
  <c r="Y231" s="1"/>
  <c r="X239" i="3"/>
  <c r="Y239" s="1"/>
  <c r="Z239" s="1"/>
  <c r="AA239" s="1"/>
  <c r="AD239"/>
  <c r="Y508" i="32"/>
  <c r="Z508" s="1"/>
  <c r="AA508" s="1"/>
  <c r="AB541" i="24"/>
  <c r="AD523" i="25"/>
  <c r="X523"/>
  <c r="Z231" i="2" l="1"/>
  <c r="AA231" s="1"/>
  <c r="AB232"/>
  <c r="AB240" i="3"/>
  <c r="AB509" i="32"/>
  <c r="AB540" i="30"/>
  <c r="AD541" i="24"/>
  <c r="X541"/>
  <c r="Y541" s="1"/>
  <c r="Z541" s="1"/>
  <c r="AA541" s="1"/>
  <c r="Y523" i="25"/>
  <c r="Z523" s="1"/>
  <c r="AA523" s="1"/>
  <c r="AD232" i="2" l="1"/>
  <c r="X232"/>
  <c r="Y232" s="1"/>
  <c r="X240" i="3"/>
  <c r="Y240" s="1"/>
  <c r="Z240" s="1"/>
  <c r="AA240" s="1"/>
  <c r="AD240"/>
  <c r="AD509" i="32"/>
  <c r="X509"/>
  <c r="Y509" s="1"/>
  <c r="Z509" s="1"/>
  <c r="AA509" s="1"/>
  <c r="X540" i="30"/>
  <c r="Y540" s="1"/>
  <c r="Z540" s="1"/>
  <c r="AA540" s="1"/>
  <c r="AD540"/>
  <c r="AB542" i="24"/>
  <c r="AB524" i="25"/>
  <c r="Z232" i="2" l="1"/>
  <c r="AA232" s="1"/>
  <c r="AB233"/>
  <c r="AB241" i="3"/>
  <c r="AB510" i="32"/>
  <c r="AD542" i="24"/>
  <c r="X542"/>
  <c r="AD524" i="25"/>
  <c r="X524"/>
  <c r="Y524" s="1"/>
  <c r="Z524" s="1"/>
  <c r="AA524" s="1"/>
  <c r="X233" i="2" l="1"/>
  <c r="AD233"/>
  <c r="Y233"/>
  <c r="Z233" s="1"/>
  <c r="AA233" s="1"/>
  <c r="AD241" i="3"/>
  <c r="X241"/>
  <c r="AD510" i="32"/>
  <c r="X510"/>
  <c r="AB541" i="30"/>
  <c r="Y542" i="24"/>
  <c r="Z542" s="1"/>
  <c r="AA542" s="1"/>
  <c r="AB525" i="25"/>
  <c r="AB234" i="2" l="1"/>
  <c r="Y241" i="3"/>
  <c r="Z241" s="1"/>
  <c r="AA241" s="1"/>
  <c r="Y510" i="32"/>
  <c r="Z510" s="1"/>
  <c r="AA510" s="1"/>
  <c r="X541" i="30"/>
  <c r="Y541" s="1"/>
  <c r="Z541" s="1"/>
  <c r="AA541" s="1"/>
  <c r="AD541"/>
  <c r="AB543" i="24"/>
  <c r="AD525" i="25"/>
  <c r="X525"/>
  <c r="AD234" i="2" l="1"/>
  <c r="X234"/>
  <c r="Y234" s="1"/>
  <c r="AB242" i="3"/>
  <c r="AB511" i="32"/>
  <c r="AB542" i="30"/>
  <c r="AD543" i="24"/>
  <c r="X543"/>
  <c r="Y543" s="1"/>
  <c r="Z543" s="1"/>
  <c r="AA543" s="1"/>
  <c r="Y525" i="25"/>
  <c r="Z525" s="1"/>
  <c r="AA525" s="1"/>
  <c r="Z234" i="2" l="1"/>
  <c r="AA234" s="1"/>
  <c r="AB235"/>
  <c r="AD242" i="3"/>
  <c r="X242"/>
  <c r="Y242" s="1"/>
  <c r="Z242" s="1"/>
  <c r="AA242" s="1"/>
  <c r="AD511" i="32"/>
  <c r="X511"/>
  <c r="Y511" s="1"/>
  <c r="Z511" s="1"/>
  <c r="AA511" s="1"/>
  <c r="X542" i="30"/>
  <c r="Y542" s="1"/>
  <c r="Z542" s="1"/>
  <c r="AA542" s="1"/>
  <c r="AD542"/>
  <c r="AB544" i="24"/>
  <c r="AB526" i="25"/>
  <c r="X235" i="2" l="1"/>
  <c r="AD235"/>
  <c r="Y235"/>
  <c r="Z235" s="1"/>
  <c r="AA235" s="1"/>
  <c r="AB243" i="3"/>
  <c r="AB512" i="32"/>
  <c r="AB543" i="30"/>
  <c r="AD544" i="24"/>
  <c r="X544"/>
  <c r="AD526" i="25"/>
  <c r="X526"/>
  <c r="Y526" s="1"/>
  <c r="Z526" s="1"/>
  <c r="AA526" s="1"/>
  <c r="AB236" i="2" l="1"/>
  <c r="AD243" i="3"/>
  <c r="X243"/>
  <c r="AD512" i="32"/>
  <c r="X512"/>
  <c r="X543" i="30"/>
  <c r="Y543" s="1"/>
  <c r="Z543" s="1"/>
  <c r="AA543" s="1"/>
  <c r="AD543"/>
  <c r="Y544" i="24"/>
  <c r="Z544" s="1"/>
  <c r="AA544" s="1"/>
  <c r="AB527" i="25"/>
  <c r="X236" i="2" l="1"/>
  <c r="AB237" s="1"/>
  <c r="AD236"/>
  <c r="Y236"/>
  <c r="Z236" s="1"/>
  <c r="AA236" s="1"/>
  <c r="Y243" i="3"/>
  <c r="Z243" s="1"/>
  <c r="AA243" s="1"/>
  <c r="Y512" i="32"/>
  <c r="Z512" s="1"/>
  <c r="AA512" s="1"/>
  <c r="AB545" i="24"/>
  <c r="AD527" i="25"/>
  <c r="X527"/>
  <c r="Y527" s="1"/>
  <c r="Z527" s="1"/>
  <c r="AA527" s="1"/>
  <c r="X237" i="2" l="1"/>
  <c r="Y237" s="1"/>
  <c r="Z237" s="1"/>
  <c r="AA237" s="1"/>
  <c r="AD237"/>
  <c r="AB244" i="3"/>
  <c r="AB513" i="32"/>
  <c r="AB544" i="30"/>
  <c r="AD545" i="24"/>
  <c r="X545"/>
  <c r="Y545" s="1"/>
  <c r="Z545" s="1"/>
  <c r="AA545" s="1"/>
  <c r="AB528" i="25"/>
  <c r="AB238" i="2" l="1"/>
  <c r="AD244" i="3"/>
  <c r="X244"/>
  <c r="Y244" s="1"/>
  <c r="Z244" s="1"/>
  <c r="AA244" s="1"/>
  <c r="AD513" i="32"/>
  <c r="X513"/>
  <c r="Y513" s="1"/>
  <c r="Z513" s="1"/>
  <c r="AA513" s="1"/>
  <c r="X544" i="30"/>
  <c r="Y544" s="1"/>
  <c r="Z544" s="1"/>
  <c r="AA544" s="1"/>
  <c r="AD544"/>
  <c r="AB546" i="24"/>
  <c r="AD528" i="25"/>
  <c r="X528"/>
  <c r="X238" i="2" l="1"/>
  <c r="AD238"/>
  <c r="Y238"/>
  <c r="Z238" s="1"/>
  <c r="AA238" s="1"/>
  <c r="AB245" i="3"/>
  <c r="AB514" i="32"/>
  <c r="AD546" i="24"/>
  <c r="AF546" s="1"/>
  <c r="X546"/>
  <c r="Y528" i="25"/>
  <c r="Z528" s="1"/>
  <c r="AA528" s="1"/>
  <c r="AB239" i="2" l="1"/>
  <c r="AD245" i="3"/>
  <c r="X245"/>
  <c r="AD514" i="32"/>
  <c r="X514"/>
  <c r="AB545" i="30"/>
  <c r="Y546" i="24"/>
  <c r="Z546" s="1"/>
  <c r="AA546" s="1"/>
  <c r="AB529" i="25"/>
  <c r="AD239" i="2" l="1"/>
  <c r="X239"/>
  <c r="Y239" s="1"/>
  <c r="Z239" s="1"/>
  <c r="AA239" s="1"/>
  <c r="Y245" i="3"/>
  <c r="Z245" s="1"/>
  <c r="AA245" s="1"/>
  <c r="Y514" i="32"/>
  <c r="Z514" s="1"/>
  <c r="AA514" s="1"/>
  <c r="X545" i="30"/>
  <c r="Y545" s="1"/>
  <c r="Z545" s="1"/>
  <c r="AA545" s="1"/>
  <c r="AD545"/>
  <c r="AB547" i="24"/>
  <c r="AD529" i="25"/>
  <c r="X529"/>
  <c r="Y529" s="1"/>
  <c r="Z529" s="1"/>
  <c r="AA529" s="1"/>
  <c r="AB240" i="2" l="1"/>
  <c r="AB246" i="3"/>
  <c r="AB515" i="32"/>
  <c r="AB546" i="30"/>
  <c r="AD547" i="24"/>
  <c r="X547"/>
  <c r="AB530" i="25"/>
  <c r="X240" i="2" l="1"/>
  <c r="AD240"/>
  <c r="Y240"/>
  <c r="Z240" s="1"/>
  <c r="AA240" s="1"/>
  <c r="X246" i="3"/>
  <c r="Y246" s="1"/>
  <c r="Z246" s="1"/>
  <c r="AA246" s="1"/>
  <c r="AD246"/>
  <c r="AF246" s="1"/>
  <c r="AD515" i="32"/>
  <c r="X515"/>
  <c r="Y515" s="1"/>
  <c r="Z515" s="1"/>
  <c r="AA515" s="1"/>
  <c r="X546" i="30"/>
  <c r="Y546" s="1"/>
  <c r="Z546" s="1"/>
  <c r="AA546" s="1"/>
  <c r="AD546"/>
  <c r="AF546" s="1"/>
  <c r="Y547" i="24"/>
  <c r="Z547" s="1"/>
  <c r="AA547" s="1"/>
  <c r="AD530" i="25"/>
  <c r="X530"/>
  <c r="AB241" i="2" l="1"/>
  <c r="AB247" i="3"/>
  <c r="AB516" i="32"/>
  <c r="AB548" i="24"/>
  <c r="Y530" i="25"/>
  <c r="Z530" s="1"/>
  <c r="AA530" s="1"/>
  <c r="AD241" i="2" l="1"/>
  <c r="X241"/>
  <c r="Y241" s="1"/>
  <c r="Z241" s="1"/>
  <c r="AA241" s="1"/>
  <c r="AD247" i="3"/>
  <c r="X247"/>
  <c r="Y247" s="1"/>
  <c r="Z247" s="1"/>
  <c r="AA247" s="1"/>
  <c r="AB248" s="1"/>
  <c r="AD516" i="32"/>
  <c r="X516"/>
  <c r="AB547" i="30"/>
  <c r="AD548" i="24"/>
  <c r="X548"/>
  <c r="Y548" s="1"/>
  <c r="Z548" s="1"/>
  <c r="AA548" s="1"/>
  <c r="AB531" i="25"/>
  <c r="AB242" i="2" l="1"/>
  <c r="AD248" i="3"/>
  <c r="X248"/>
  <c r="Y248" s="1"/>
  <c r="Z248" s="1"/>
  <c r="AA248" s="1"/>
  <c r="Y516" i="32"/>
  <c r="Z516" s="1"/>
  <c r="AA516" s="1"/>
  <c r="X547" i="30"/>
  <c r="Y547" s="1"/>
  <c r="Z547" s="1"/>
  <c r="AD547"/>
  <c r="AB549" i="24"/>
  <c r="AD531" i="25"/>
  <c r="X531"/>
  <c r="Y531" s="1"/>
  <c r="Z531" s="1"/>
  <c r="AA531" s="1"/>
  <c r="AD242" i="2" l="1"/>
  <c r="X242"/>
  <c r="Y242" s="1"/>
  <c r="AB249" i="3"/>
  <c r="AB517" i="32"/>
  <c r="AA547" i="30"/>
  <c r="AB548" s="1"/>
  <c r="AD549" i="24"/>
  <c r="X549"/>
  <c r="AB532" i="25"/>
  <c r="Z242" i="2" l="1"/>
  <c r="AA242" s="1"/>
  <c r="AB243"/>
  <c r="AD249" i="3"/>
  <c r="X249"/>
  <c r="AD517" i="32"/>
  <c r="X517"/>
  <c r="X548" i="30"/>
  <c r="Y548" s="1"/>
  <c r="Z548" s="1"/>
  <c r="AA548" s="1"/>
  <c r="AD548"/>
  <c r="Y549" i="24"/>
  <c r="Z549" s="1"/>
  <c r="AA549" s="1"/>
  <c r="AD532" i="25"/>
  <c r="X532"/>
  <c r="Y532" s="1"/>
  <c r="Z532" s="1"/>
  <c r="AA532" s="1"/>
  <c r="X243" i="2" l="1"/>
  <c r="Y243" s="1"/>
  <c r="Z243" s="1"/>
  <c r="AA243" s="1"/>
  <c r="AD243"/>
  <c r="Y249" i="3"/>
  <c r="Z249" s="1"/>
  <c r="AA249" s="1"/>
  <c r="AB250" s="1"/>
  <c r="Y517" i="32"/>
  <c r="Z517" s="1"/>
  <c r="AA517" s="1"/>
  <c r="AB549" i="30"/>
  <c r="AB550" i="24"/>
  <c r="AB533" i="25"/>
  <c r="AB244" i="2" l="1"/>
  <c r="AD250" i="3"/>
  <c r="X250"/>
  <c r="Y250" s="1"/>
  <c r="Z250" s="1"/>
  <c r="AA250" s="1"/>
  <c r="AB518" i="32"/>
  <c r="X549" i="30"/>
  <c r="Y549" s="1"/>
  <c r="Z549" s="1"/>
  <c r="AA549" s="1"/>
  <c r="AD549"/>
  <c r="AD550" i="24"/>
  <c r="X550"/>
  <c r="Y550" s="1"/>
  <c r="Z550" s="1"/>
  <c r="AA550" s="1"/>
  <c r="AD533" i="25"/>
  <c r="X533"/>
  <c r="Y533" s="1"/>
  <c r="Z533" s="1"/>
  <c r="AA533" s="1"/>
  <c r="AD244" i="2" l="1"/>
  <c r="X244"/>
  <c r="Y244" s="1"/>
  <c r="AB251" i="3"/>
  <c r="AD518" i="32"/>
  <c r="X518"/>
  <c r="AB551" i="24"/>
  <c r="AB534" i="25"/>
  <c r="Z244" i="2" l="1"/>
  <c r="AA244" s="1"/>
  <c r="AB245" s="1"/>
  <c r="AD251" i="3"/>
  <c r="X251"/>
  <c r="Y251" s="1"/>
  <c r="Z251" s="1"/>
  <c r="AA251" s="1"/>
  <c r="Y518" i="32"/>
  <c r="Z518" s="1"/>
  <c r="AA518" s="1"/>
  <c r="AB550" i="30"/>
  <c r="AD551" i="24"/>
  <c r="X551"/>
  <c r="AD534" i="25"/>
  <c r="X534"/>
  <c r="Y534" s="1"/>
  <c r="Z534" s="1"/>
  <c r="AA534" s="1"/>
  <c r="AD245" i="2" l="1"/>
  <c r="X245"/>
  <c r="Y245" s="1"/>
  <c r="Z245" s="1"/>
  <c r="AA245" s="1"/>
  <c r="AB252" i="3"/>
  <c r="AB519" i="32"/>
  <c r="X550" i="30"/>
  <c r="Y550" s="1"/>
  <c r="Z550" s="1"/>
  <c r="AD550"/>
  <c r="Y551" i="24"/>
  <c r="Z551" s="1"/>
  <c r="AA551" s="1"/>
  <c r="AB535" i="25"/>
  <c r="AB246" i="2" l="1"/>
  <c r="AD252" i="3"/>
  <c r="X252"/>
  <c r="Y252" s="1"/>
  <c r="Z252" s="1"/>
  <c r="AA252" s="1"/>
  <c r="AD519" i="32"/>
  <c r="X519"/>
  <c r="AA550" i="30"/>
  <c r="AB551" s="1"/>
  <c r="AB552" i="24"/>
  <c r="AD535" i="25"/>
  <c r="X535"/>
  <c r="Y535" s="1"/>
  <c r="Z535" s="1"/>
  <c r="AA535" s="1"/>
  <c r="X246" i="2" l="1"/>
  <c r="AD246"/>
  <c r="AF246" s="1"/>
  <c r="AB253" i="3"/>
  <c r="Y519" i="32"/>
  <c r="Z519" s="1"/>
  <c r="AA519" s="1"/>
  <c r="X551" i="30"/>
  <c r="Y551" s="1"/>
  <c r="Z551" s="1"/>
  <c r="AA551" s="1"/>
  <c r="AD551"/>
  <c r="AD552" i="24"/>
  <c r="X552"/>
  <c r="Y552" s="1"/>
  <c r="Z552" s="1"/>
  <c r="AA552" s="1"/>
  <c r="AB536" i="25"/>
  <c r="Y246" i="2" l="1"/>
  <c r="Z246" s="1"/>
  <c r="AA246" s="1"/>
  <c r="AB247" s="1"/>
  <c r="AD253" i="3"/>
  <c r="X253"/>
  <c r="Y253" s="1"/>
  <c r="AB520" i="32"/>
  <c r="AB552" i="30"/>
  <c r="AB553" i="24"/>
  <c r="AD536" i="25"/>
  <c r="X536"/>
  <c r="Y536" s="1"/>
  <c r="Z536" s="1"/>
  <c r="AA536" s="1"/>
  <c r="AD247" i="2" l="1"/>
  <c r="X247"/>
  <c r="Z253" i="3"/>
  <c r="AA253" s="1"/>
  <c r="AD520" i="32"/>
  <c r="X520"/>
  <c r="X552" i="30"/>
  <c r="Y552" s="1"/>
  <c r="Z552" s="1"/>
  <c r="AA552" s="1"/>
  <c r="AD552"/>
  <c r="AD553" i="24"/>
  <c r="X553"/>
  <c r="AB537" i="25"/>
  <c r="AB248" i="2" l="1"/>
  <c r="Y247"/>
  <c r="Z247" s="1"/>
  <c r="AA247" s="1"/>
  <c r="AB254" i="3"/>
  <c r="Y520" i="32"/>
  <c r="Z520" s="1"/>
  <c r="AA520" s="1"/>
  <c r="AB553" i="30"/>
  <c r="Y553" i="24"/>
  <c r="Z553" s="1"/>
  <c r="AA553" s="1"/>
  <c r="AD537" i="25"/>
  <c r="X537"/>
  <c r="Y537" s="1"/>
  <c r="Z537" s="1"/>
  <c r="AA537" s="1"/>
  <c r="X248" i="2" l="1"/>
  <c r="Y248" s="1"/>
  <c r="Z248" s="1"/>
  <c r="AA248" s="1"/>
  <c r="AD248"/>
  <c r="AD254" i="3"/>
  <c r="X254"/>
  <c r="Y254" s="1"/>
  <c r="Z254" s="1"/>
  <c r="AA254" s="1"/>
  <c r="AB521" i="32"/>
  <c r="X553" i="30"/>
  <c r="Y553" s="1"/>
  <c r="Z553" s="1"/>
  <c r="AA553" s="1"/>
  <c r="AD553"/>
  <c r="AB554" i="24"/>
  <c r="AB538" i="25"/>
  <c r="AB249" i="2" l="1"/>
  <c r="AB255" i="3"/>
  <c r="AD521" i="32"/>
  <c r="X521"/>
  <c r="AB554" i="30"/>
  <c r="AD554" i="24"/>
  <c r="X554"/>
  <c r="Y554" s="1"/>
  <c r="Z554" s="1"/>
  <c r="AA554" s="1"/>
  <c r="AD538" i="25"/>
  <c r="X538"/>
  <c r="Y538" s="1"/>
  <c r="Z538" s="1"/>
  <c r="AA538" s="1"/>
  <c r="X249" i="2" l="1"/>
  <c r="Y249" s="1"/>
  <c r="AD249"/>
  <c r="AD255" i="3"/>
  <c r="X255"/>
  <c r="Y521" i="32"/>
  <c r="Z521" s="1"/>
  <c r="AA521" s="1"/>
  <c r="X554" i="30"/>
  <c r="Y554" s="1"/>
  <c r="Z554" s="1"/>
  <c r="AD554"/>
  <c r="AB555" i="24"/>
  <c r="AB539" i="25"/>
  <c r="Z249" i="2" l="1"/>
  <c r="AA249" s="1"/>
  <c r="AB250"/>
  <c r="AB256" i="3"/>
  <c r="Y255"/>
  <c r="Z255" s="1"/>
  <c r="AA255" s="1"/>
  <c r="AB522" i="32"/>
  <c r="AA554" i="30"/>
  <c r="AB555" s="1"/>
  <c r="AD555" i="24"/>
  <c r="X555"/>
  <c r="AD539" i="25"/>
  <c r="X539"/>
  <c r="Y539" s="1"/>
  <c r="Z539" s="1"/>
  <c r="AA539" s="1"/>
  <c r="AD250" i="2" l="1"/>
  <c r="X250"/>
  <c r="Y250" s="1"/>
  <c r="Z250" s="1"/>
  <c r="AA250" s="1"/>
  <c r="AD256" i="3"/>
  <c r="X256"/>
  <c r="Y256" s="1"/>
  <c r="Z256" s="1"/>
  <c r="AA256" s="1"/>
  <c r="AD522" i="32"/>
  <c r="X522"/>
  <c r="X555" i="30"/>
  <c r="Y555" s="1"/>
  <c r="Z555" s="1"/>
  <c r="AA555" s="1"/>
  <c r="AD555"/>
  <c r="Y555" i="24"/>
  <c r="Z555" s="1"/>
  <c r="AA555" s="1"/>
  <c r="AB540" i="25"/>
  <c r="AB251" i="2" l="1"/>
  <c r="AB257" i="3"/>
  <c r="Y522" i="32"/>
  <c r="Z522" s="1"/>
  <c r="AA522" s="1"/>
  <c r="AB556" i="30"/>
  <c r="AB556" i="24"/>
  <c r="AD540" i="25"/>
  <c r="X540"/>
  <c r="Y540" s="1"/>
  <c r="Z540" s="1"/>
  <c r="AA540" s="1"/>
  <c r="X251" i="2" l="1"/>
  <c r="Y251" s="1"/>
  <c r="AD251"/>
  <c r="AD257" i="3"/>
  <c r="X257"/>
  <c r="AB523" i="32"/>
  <c r="X556" i="30"/>
  <c r="Y556" s="1"/>
  <c r="Z556" s="1"/>
  <c r="AA556" s="1"/>
  <c r="AD556"/>
  <c r="AD556" i="24"/>
  <c r="X556"/>
  <c r="Y556" s="1"/>
  <c r="Z556" s="1"/>
  <c r="AA556" s="1"/>
  <c r="AB541" i="25"/>
  <c r="Z251" i="2" l="1"/>
  <c r="AA251" s="1"/>
  <c r="AB252"/>
  <c r="Y257" i="3"/>
  <c r="Z257" s="1"/>
  <c r="AA257" s="1"/>
  <c r="AD523" i="32"/>
  <c r="X523"/>
  <c r="AB557" i="30"/>
  <c r="AB557" i="24"/>
  <c r="AD541" i="25"/>
  <c r="X541"/>
  <c r="Y541" s="1"/>
  <c r="Z541" s="1"/>
  <c r="AA541" s="1"/>
  <c r="X252" i="2" l="1"/>
  <c r="Y252" s="1"/>
  <c r="Z252" s="1"/>
  <c r="AA252" s="1"/>
  <c r="AD252"/>
  <c r="AB253"/>
  <c r="AB258" i="3"/>
  <c r="Y523" i="32"/>
  <c r="Z523" s="1"/>
  <c r="AA523" s="1"/>
  <c r="X557" i="30"/>
  <c r="Y557" s="1"/>
  <c r="Z557" s="1"/>
  <c r="AA557" s="1"/>
  <c r="AD557"/>
  <c r="AD557" i="24"/>
  <c r="X557"/>
  <c r="AB542" i="25"/>
  <c r="X253" i="2" l="1"/>
  <c r="AD253"/>
  <c r="AD258" i="3"/>
  <c r="X258"/>
  <c r="Y258" s="1"/>
  <c r="Z258" s="1"/>
  <c r="AA258" s="1"/>
  <c r="AB524" i="32"/>
  <c r="Y557" i="24"/>
  <c r="Z557" s="1"/>
  <c r="AA557" s="1"/>
  <c r="AD542" i="25"/>
  <c r="X542"/>
  <c r="Y542" s="1"/>
  <c r="Z542" s="1"/>
  <c r="AA542" s="1"/>
  <c r="Y253" i="2" l="1"/>
  <c r="Z253" s="1"/>
  <c r="AA253" s="1"/>
  <c r="AB259" i="3"/>
  <c r="AD524" i="32"/>
  <c r="X524"/>
  <c r="AB558" i="30"/>
  <c r="AB558" i="24"/>
  <c r="AB543" i="25"/>
  <c r="AB254" i="2" l="1"/>
  <c r="AD259" i="3"/>
  <c r="X259"/>
  <c r="Y524" i="32"/>
  <c r="Z524" s="1"/>
  <c r="AA524" s="1"/>
  <c r="X558" i="30"/>
  <c r="Y558" s="1"/>
  <c r="Z558" s="1"/>
  <c r="AD558"/>
  <c r="AD558" i="24"/>
  <c r="X558"/>
  <c r="Y558" s="1"/>
  <c r="Z558" s="1"/>
  <c r="AA558" s="1"/>
  <c r="AD543" i="25"/>
  <c r="X543"/>
  <c r="Y543" s="1"/>
  <c r="Z543" s="1"/>
  <c r="AA543" s="1"/>
  <c r="X254" i="2" l="1"/>
  <c r="Y254" s="1"/>
  <c r="Z254" s="1"/>
  <c r="AA254" s="1"/>
  <c r="AD254"/>
  <c r="AB260" i="3"/>
  <c r="Y259"/>
  <c r="Z259" s="1"/>
  <c r="AA259" s="1"/>
  <c r="AB525" i="32"/>
  <c r="AA558" i="30"/>
  <c r="AB559" s="1"/>
  <c r="AD559" s="1"/>
  <c r="AB559" i="24"/>
  <c r="AB544" i="25"/>
  <c r="AB255" i="2" l="1"/>
  <c r="X260" i="3"/>
  <c r="Y260" s="1"/>
  <c r="Z260" s="1"/>
  <c r="AA260" s="1"/>
  <c r="AD260"/>
  <c r="AD525" i="32"/>
  <c r="X525"/>
  <c r="X559" i="30"/>
  <c r="Y559" s="1"/>
  <c r="Z559" s="1"/>
  <c r="AA559" s="1"/>
  <c r="AD559" i="24"/>
  <c r="X559"/>
  <c r="AD544" i="25"/>
  <c r="X544"/>
  <c r="Y544" s="1"/>
  <c r="Z544" s="1"/>
  <c r="AA544" s="1"/>
  <c r="X255" i="2" l="1"/>
  <c r="Y255" s="1"/>
  <c r="AD255"/>
  <c r="AB261" i="3"/>
  <c r="Y525" i="32"/>
  <c r="Z525" s="1"/>
  <c r="AA525" s="1"/>
  <c r="AB560" i="30"/>
  <c r="Y559" i="24"/>
  <c r="Z559" s="1"/>
  <c r="AA559" s="1"/>
  <c r="AB545" i="25"/>
  <c r="Z255" i="2" l="1"/>
  <c r="AA255" s="1"/>
  <c r="AB256"/>
  <c r="AD261" i="3"/>
  <c r="X261"/>
  <c r="AB526" i="32"/>
  <c r="X560" i="30"/>
  <c r="Y560" s="1"/>
  <c r="Z560" s="1"/>
  <c r="AA560" s="1"/>
  <c r="AD560"/>
  <c r="AB560" i="24"/>
  <c r="AD545" i="25"/>
  <c r="X545"/>
  <c r="Y545" s="1"/>
  <c r="Z545" s="1"/>
  <c r="AA545" s="1"/>
  <c r="AD256" i="2" l="1"/>
  <c r="X256"/>
  <c r="Y256" s="1"/>
  <c r="Z256" s="1"/>
  <c r="AA256" s="1"/>
  <c r="Y261" i="3"/>
  <c r="Z261" s="1"/>
  <c r="AA261" s="1"/>
  <c r="AD526" i="32"/>
  <c r="X526"/>
  <c r="AB561" i="30"/>
  <c r="AD560" i="24"/>
  <c r="X560"/>
  <c r="Y560" s="1"/>
  <c r="Z560" s="1"/>
  <c r="AA560" s="1"/>
  <c r="AB546" i="25"/>
  <c r="AB257" i="2" l="1"/>
  <c r="AB262" i="3"/>
  <c r="Y526" i="32"/>
  <c r="Z526" s="1"/>
  <c r="AA526" s="1"/>
  <c r="X561" i="30"/>
  <c r="Y561" s="1"/>
  <c r="Z561" s="1"/>
  <c r="AD561"/>
  <c r="AB561" i="24"/>
  <c r="AD546" i="25"/>
  <c r="AF546" s="1"/>
  <c r="X546"/>
  <c r="X257" i="2" l="1"/>
  <c r="Y257" s="1"/>
  <c r="AD257"/>
  <c r="X262" i="3"/>
  <c r="Y262" s="1"/>
  <c r="Z262" s="1"/>
  <c r="AA262" s="1"/>
  <c r="AD262"/>
  <c r="AB527" i="32"/>
  <c r="AA561" i="30"/>
  <c r="AB562" s="1"/>
  <c r="AD561" i="24"/>
  <c r="X561"/>
  <c r="Y546" i="25"/>
  <c r="Z546" s="1"/>
  <c r="AA546" s="1"/>
  <c r="Z257" i="2" l="1"/>
  <c r="AA257" s="1"/>
  <c r="AB258"/>
  <c r="AB263" i="3"/>
  <c r="AD527" i="32"/>
  <c r="X527"/>
  <c r="X562" i="30"/>
  <c r="Y562" s="1"/>
  <c r="Z562" s="1"/>
  <c r="AA562" s="1"/>
  <c r="AD562"/>
  <c r="Y561" i="24"/>
  <c r="Z561" s="1"/>
  <c r="AA561" s="1"/>
  <c r="AB547" i="25"/>
  <c r="X258" i="2" l="1"/>
  <c r="Y258" s="1"/>
  <c r="Z258" s="1"/>
  <c r="AA258" s="1"/>
  <c r="AD258"/>
  <c r="AD263" i="3"/>
  <c r="X263"/>
  <c r="Y527" i="32"/>
  <c r="Z527" s="1"/>
  <c r="AA527" s="1"/>
  <c r="AB563" i="30"/>
  <c r="AB562" i="24"/>
  <c r="AD547" i="25"/>
  <c r="X547"/>
  <c r="Y547" s="1"/>
  <c r="Z547" s="1"/>
  <c r="AA547" s="1"/>
  <c r="AB259" i="2" l="1"/>
  <c r="Y263" i="3"/>
  <c r="Z263" s="1"/>
  <c r="AA263" s="1"/>
  <c r="AB264" s="1"/>
  <c r="AB528" i="32"/>
  <c r="X563" i="30"/>
  <c r="Y563" s="1"/>
  <c r="Z563" s="1"/>
  <c r="AA563" s="1"/>
  <c r="AD563"/>
  <c r="AD562" i="24"/>
  <c r="X562"/>
  <c r="Y562" s="1"/>
  <c r="Z562" s="1"/>
  <c r="AA562" s="1"/>
  <c r="AB548" i="25"/>
  <c r="AD259" i="2" l="1"/>
  <c r="X259"/>
  <c r="AD264" i="3"/>
  <c r="X264"/>
  <c r="Y264" s="1"/>
  <c r="Z264" s="1"/>
  <c r="AA264" s="1"/>
  <c r="AD528" i="32"/>
  <c r="X528"/>
  <c r="AB564" i="30"/>
  <c r="AB563" i="24"/>
  <c r="AD548" i="25"/>
  <c r="X548"/>
  <c r="Y259" i="2" l="1"/>
  <c r="Z259" s="1"/>
  <c r="AA259" s="1"/>
  <c r="AB265" i="3"/>
  <c r="Y528" i="32"/>
  <c r="Z528" s="1"/>
  <c r="AA528" s="1"/>
  <c r="X564" i="30"/>
  <c r="Y564" s="1"/>
  <c r="Z564" s="1"/>
  <c r="AA564" s="1"/>
  <c r="AD564"/>
  <c r="AD563" i="24"/>
  <c r="X563"/>
  <c r="Y548" i="25"/>
  <c r="Z548" s="1"/>
  <c r="AA548" s="1"/>
  <c r="AB260" i="2" l="1"/>
  <c r="X265" i="3"/>
  <c r="AD265"/>
  <c r="Y265"/>
  <c r="Z265" s="1"/>
  <c r="AA265" s="1"/>
  <c r="AB529" i="32"/>
  <c r="Y563" i="24"/>
  <c r="Z563" s="1"/>
  <c r="AA563" s="1"/>
  <c r="AB549" i="25"/>
  <c r="X260" i="2" l="1"/>
  <c r="Y260" s="1"/>
  <c r="Z260" s="1"/>
  <c r="AA260" s="1"/>
  <c r="AD260"/>
  <c r="AB266" i="3"/>
  <c r="AD529" i="32"/>
  <c r="X529"/>
  <c r="AB565" i="30"/>
  <c r="AB564" i="24"/>
  <c r="AD549" i="25"/>
  <c r="X549"/>
  <c r="Y549" s="1"/>
  <c r="Z549" s="1"/>
  <c r="AA549" s="1"/>
  <c r="AB261" i="2" l="1"/>
  <c r="X266" i="3"/>
  <c r="Y266" s="1"/>
  <c r="Z266" s="1"/>
  <c r="AA266" s="1"/>
  <c r="AD266"/>
  <c r="Y529" i="32"/>
  <c r="Z529" s="1"/>
  <c r="AA529" s="1"/>
  <c r="X565" i="30"/>
  <c r="Y565" s="1"/>
  <c r="Z565" s="1"/>
  <c r="AA565" s="1"/>
  <c r="AD565"/>
  <c r="AD564" i="24"/>
  <c r="X564"/>
  <c r="Y564" s="1"/>
  <c r="Z564" s="1"/>
  <c r="AA564" s="1"/>
  <c r="AB550" i="25"/>
  <c r="X261" i="2" l="1"/>
  <c r="Y261" s="1"/>
  <c r="AD261"/>
  <c r="AB267" i="3"/>
  <c r="AB530" i="32"/>
  <c r="AB566" i="30"/>
  <c r="AB565" i="24"/>
  <c r="AD550" i="25"/>
  <c r="X550"/>
  <c r="Z261" i="2" l="1"/>
  <c r="AA261" s="1"/>
  <c r="AB262"/>
  <c r="X267" i="3"/>
  <c r="Y267" s="1"/>
  <c r="Z267" s="1"/>
  <c r="AA267" s="1"/>
  <c r="AD267"/>
  <c r="AD530" i="32"/>
  <c r="X530"/>
  <c r="X566" i="30"/>
  <c r="Y566" s="1"/>
  <c r="Z566" s="1"/>
  <c r="AA566" s="1"/>
  <c r="AD566"/>
  <c r="AD565" i="24"/>
  <c r="X565"/>
  <c r="Y550" i="25"/>
  <c r="Z550" s="1"/>
  <c r="AA550" s="1"/>
  <c r="X262" i="2" l="1"/>
  <c r="AD262"/>
  <c r="Y262"/>
  <c r="Z262" s="1"/>
  <c r="AA262" s="1"/>
  <c r="AB268" i="3"/>
  <c r="Y530" i="32"/>
  <c r="Z530" s="1"/>
  <c r="AA530" s="1"/>
  <c r="AB567" i="30"/>
  <c r="Y565" i="24"/>
  <c r="Z565" s="1"/>
  <c r="AA565" s="1"/>
  <c r="AB551" i="25"/>
  <c r="AB263" i="2" l="1"/>
  <c r="AD268" i="3"/>
  <c r="X268"/>
  <c r="AB531" i="32"/>
  <c r="X567" i="30"/>
  <c r="Y567" s="1"/>
  <c r="Z567" s="1"/>
  <c r="AA567" s="1"/>
  <c r="AD567"/>
  <c r="AB566" i="24"/>
  <c r="AD551" i="25"/>
  <c r="X551"/>
  <c r="Y551" s="1"/>
  <c r="Z551" s="1"/>
  <c r="AA551" s="1"/>
  <c r="X263" i="2" l="1"/>
  <c r="Y263" s="1"/>
  <c r="Z263" s="1"/>
  <c r="AA263" s="1"/>
  <c r="AB264" s="1"/>
  <c r="AD263"/>
  <c r="Y268" i="3"/>
  <c r="Z268" s="1"/>
  <c r="AA268" s="1"/>
  <c r="AD531" i="32"/>
  <c r="X531"/>
  <c r="AB568" i="30"/>
  <c r="AD566" i="24"/>
  <c r="X566"/>
  <c r="Y566" s="1"/>
  <c r="Z566" s="1"/>
  <c r="AA566" s="1"/>
  <c r="AB552" i="25"/>
  <c r="AD264" i="2" l="1"/>
  <c r="X264"/>
  <c r="AB269" i="3"/>
  <c r="Y531" i="32"/>
  <c r="Z531" s="1"/>
  <c r="AA531" s="1"/>
  <c r="X568" i="30"/>
  <c r="Y568" s="1"/>
  <c r="Z568" s="1"/>
  <c r="AA568" s="1"/>
  <c r="AD568"/>
  <c r="AB567" i="24"/>
  <c r="AD552" i="25"/>
  <c r="X552"/>
  <c r="Y264" i="2" l="1"/>
  <c r="Z264" s="1"/>
  <c r="AA264" s="1"/>
  <c r="AD269" i="3"/>
  <c r="X269"/>
  <c r="Y269" s="1"/>
  <c r="Z269" s="1"/>
  <c r="AA269" s="1"/>
  <c r="AB532" i="32"/>
  <c r="AD567" i="24"/>
  <c r="X567"/>
  <c r="Y552" i="25"/>
  <c r="Z552" s="1"/>
  <c r="AA552" s="1"/>
  <c r="AB265" i="2" l="1"/>
  <c r="AB270" i="3"/>
  <c r="AD532" i="32"/>
  <c r="X532"/>
  <c r="AB569" i="30"/>
  <c r="Y567" i="24"/>
  <c r="Z567" s="1"/>
  <c r="AA567" s="1"/>
  <c r="AB553" i="25"/>
  <c r="AD265" i="2" l="1"/>
  <c r="X265"/>
  <c r="Y265" s="1"/>
  <c r="Z265" s="1"/>
  <c r="AA265" s="1"/>
  <c r="X270" i="3"/>
  <c r="Y270" s="1"/>
  <c r="Z270" s="1"/>
  <c r="AA270" s="1"/>
  <c r="AD270"/>
  <c r="Y532" i="32"/>
  <c r="Z532" s="1"/>
  <c r="AA532" s="1"/>
  <c r="X569" i="30"/>
  <c r="Y569" s="1"/>
  <c r="Z569" s="1"/>
  <c r="AA569" s="1"/>
  <c r="AD569"/>
  <c r="AB568" i="24"/>
  <c r="AD553" i="25"/>
  <c r="X553"/>
  <c r="AB266" i="2" l="1"/>
  <c r="AB271" i="3"/>
  <c r="AB533" i="32"/>
  <c r="AD568" i="24"/>
  <c r="X568"/>
  <c r="Y568" s="1"/>
  <c r="Z568" s="1"/>
  <c r="AA568" s="1"/>
  <c r="Y553" i="25"/>
  <c r="Z553" s="1"/>
  <c r="AA553" s="1"/>
  <c r="X266" i="2" l="1"/>
  <c r="Y266" s="1"/>
  <c r="AD266"/>
  <c r="AD271" i="3"/>
  <c r="X271"/>
  <c r="Y271" s="1"/>
  <c r="Z271" s="1"/>
  <c r="AA271" s="1"/>
  <c r="AD533" i="32"/>
  <c r="X533"/>
  <c r="AB570" i="30"/>
  <c r="AB569" i="24"/>
  <c r="AB554" i="25"/>
  <c r="Z266" i="2" l="1"/>
  <c r="AA266" s="1"/>
  <c r="AB267"/>
  <c r="AB272" i="3"/>
  <c r="Y533" i="32"/>
  <c r="Z533" s="1"/>
  <c r="AA533" s="1"/>
  <c r="X570" i="30"/>
  <c r="Y570" s="1"/>
  <c r="Z570" s="1"/>
  <c r="AA570" s="1"/>
  <c r="AD570"/>
  <c r="AD569" i="24"/>
  <c r="X569"/>
  <c r="AD554" i="25"/>
  <c r="X554"/>
  <c r="AD267" i="2" l="1"/>
  <c r="X267"/>
  <c r="Y267" s="1"/>
  <c r="Z267" s="1"/>
  <c r="AA267" s="1"/>
  <c r="X272" i="3"/>
  <c r="AD272"/>
  <c r="Y272"/>
  <c r="Z272" s="1"/>
  <c r="AA272" s="1"/>
  <c r="AB534" i="32"/>
  <c r="Y569" i="24"/>
  <c r="Z569" s="1"/>
  <c r="AA569" s="1"/>
  <c r="Y554" i="25"/>
  <c r="Z554" s="1"/>
  <c r="AA554" s="1"/>
  <c r="AB268" i="2" l="1"/>
  <c r="AB273" i="3"/>
  <c r="AD534" i="32"/>
  <c r="X534"/>
  <c r="Y534" s="1"/>
  <c r="Z534" s="1"/>
  <c r="AA534" s="1"/>
  <c r="AB571" i="30"/>
  <c r="AB570" i="24"/>
  <c r="AB555" i="25"/>
  <c r="X268" i="2" l="1"/>
  <c r="AD268"/>
  <c r="AD273" i="3"/>
  <c r="X273"/>
  <c r="Y273" s="1"/>
  <c r="Z273" s="1"/>
  <c r="AA273" s="1"/>
  <c r="AB535" i="32"/>
  <c r="X571" i="30"/>
  <c r="Y571" s="1"/>
  <c r="Z571" s="1"/>
  <c r="AA571" s="1"/>
  <c r="AD571"/>
  <c r="AD570" i="24"/>
  <c r="X570"/>
  <c r="Y570" s="1"/>
  <c r="Z570" s="1"/>
  <c r="AA570" s="1"/>
  <c r="AD555" i="25"/>
  <c r="X555"/>
  <c r="Y555" s="1"/>
  <c r="Z555" s="1"/>
  <c r="AA555" s="1"/>
  <c r="Y268" i="2" l="1"/>
  <c r="Z268" s="1"/>
  <c r="AA268" s="1"/>
  <c r="AB274" i="3"/>
  <c r="AD535" i="32"/>
  <c r="X535"/>
  <c r="AB572" i="30"/>
  <c r="AB571" i="24"/>
  <c r="AB556" i="25"/>
  <c r="AB269" i="2" l="1"/>
  <c r="X274" i="3"/>
  <c r="AD274"/>
  <c r="Y274"/>
  <c r="Z274" s="1"/>
  <c r="AA274" s="1"/>
  <c r="Y535" i="32"/>
  <c r="Z535" s="1"/>
  <c r="AA535" s="1"/>
  <c r="X572" i="30"/>
  <c r="Y572" s="1"/>
  <c r="Z572" s="1"/>
  <c r="AA572" s="1"/>
  <c r="AD572"/>
  <c r="AD571" i="24"/>
  <c r="X571"/>
  <c r="AD556" i="25"/>
  <c r="X556"/>
  <c r="X269" i="2" l="1"/>
  <c r="Y269" s="1"/>
  <c r="Z269" s="1"/>
  <c r="AA269" s="1"/>
  <c r="AD269"/>
  <c r="AB275" i="3"/>
  <c r="AB536" i="32"/>
  <c r="AB573" i="30"/>
  <c r="Y571" i="24"/>
  <c r="Z571" s="1"/>
  <c r="AA571" s="1"/>
  <c r="Y556" i="25"/>
  <c r="Z556" s="1"/>
  <c r="AA556" s="1"/>
  <c r="AB270" i="2" l="1"/>
  <c r="X275" i="3"/>
  <c r="Y275" s="1"/>
  <c r="Z275" s="1"/>
  <c r="AA275" s="1"/>
  <c r="AB276" s="1"/>
  <c r="AD275"/>
  <c r="AD536" i="32"/>
  <c r="X536"/>
  <c r="Y536" s="1"/>
  <c r="Z536" s="1"/>
  <c r="AA536" s="1"/>
  <c r="X573" i="30"/>
  <c r="Y573" s="1"/>
  <c r="Z573" s="1"/>
  <c r="AA573" s="1"/>
  <c r="AD573"/>
  <c r="AB572" i="24"/>
  <c r="AB557" i="25"/>
  <c r="X270" i="2" l="1"/>
  <c r="AD270"/>
  <c r="Y270"/>
  <c r="Z270" s="1"/>
  <c r="AA270" s="1"/>
  <c r="AD276" i="3"/>
  <c r="X276"/>
  <c r="Y276" s="1"/>
  <c r="Z276" s="1"/>
  <c r="AA276" s="1"/>
  <c r="AB537" i="32"/>
  <c r="AB574" i="30"/>
  <c r="AD572" i="24"/>
  <c r="X572"/>
  <c r="Y572" s="1"/>
  <c r="Z572" s="1"/>
  <c r="AA572" s="1"/>
  <c r="AD557" i="25"/>
  <c r="X557"/>
  <c r="Y557" s="1"/>
  <c r="Z557" s="1"/>
  <c r="AA557" s="1"/>
  <c r="AB271" i="2" l="1"/>
  <c r="AB277" i="3"/>
  <c r="AD537" i="32"/>
  <c r="X537"/>
  <c r="X574" i="30"/>
  <c r="Y574" s="1"/>
  <c r="Z574" s="1"/>
  <c r="AA574" s="1"/>
  <c r="AD574"/>
  <c r="AB573" i="24"/>
  <c r="AB558" i="25"/>
  <c r="AD271" i="2" l="1"/>
  <c r="X271"/>
  <c r="Y271" s="1"/>
  <c r="Z271" s="1"/>
  <c r="AA271" s="1"/>
  <c r="AD277" i="3"/>
  <c r="X277"/>
  <c r="Y537" i="32"/>
  <c r="Z537" s="1"/>
  <c r="AA537" s="1"/>
  <c r="AD573" i="24"/>
  <c r="X573"/>
  <c r="AD558" i="25"/>
  <c r="X558"/>
  <c r="AB272" i="2" l="1"/>
  <c r="Y277" i="3"/>
  <c r="Z277" s="1"/>
  <c r="AA277" s="1"/>
  <c r="AB538" i="32"/>
  <c r="AB575" i="30"/>
  <c r="Y573" i="24"/>
  <c r="Z573" s="1"/>
  <c r="AA573" s="1"/>
  <c r="Y558" i="25"/>
  <c r="Z558" s="1"/>
  <c r="AA558" s="1"/>
  <c r="X272" i="2" l="1"/>
  <c r="Y272" s="1"/>
  <c r="AD272"/>
  <c r="AB278" i="3"/>
  <c r="AD538" i="32"/>
  <c r="X538"/>
  <c r="Y538" s="1"/>
  <c r="Z538" s="1"/>
  <c r="AA538" s="1"/>
  <c r="X575" i="30"/>
  <c r="Y575" s="1"/>
  <c r="Z575" s="1"/>
  <c r="AA575" s="1"/>
  <c r="AD575"/>
  <c r="AB574" i="24"/>
  <c r="AB559" i="25"/>
  <c r="Z272" i="2" l="1"/>
  <c r="AA272" s="1"/>
  <c r="X278" i="3"/>
  <c r="Y278" s="1"/>
  <c r="Z278" s="1"/>
  <c r="AA278" s="1"/>
  <c r="AB279" s="1"/>
  <c r="AD278"/>
  <c r="AB539" i="32"/>
  <c r="AD574" i="24"/>
  <c r="X574"/>
  <c r="Y574" s="1"/>
  <c r="Z574" s="1"/>
  <c r="AA574" s="1"/>
  <c r="AD559" i="25"/>
  <c r="X559"/>
  <c r="Y559" s="1"/>
  <c r="Z559" s="1"/>
  <c r="AA559" s="1"/>
  <c r="AB273" i="2" l="1"/>
  <c r="X279" i="3"/>
  <c r="AD279"/>
  <c r="Y279"/>
  <c r="Z279" s="1"/>
  <c r="AA279" s="1"/>
  <c r="AD539" i="32"/>
  <c r="X539"/>
  <c r="AB576" i="30"/>
  <c r="AB575" i="24"/>
  <c r="AB560" i="25"/>
  <c r="X273" i="2" l="1"/>
  <c r="Y273" s="1"/>
  <c r="Z273" s="1"/>
  <c r="AA273" s="1"/>
  <c r="AD273"/>
  <c r="AB280" i="3"/>
  <c r="Y539" i="32"/>
  <c r="Z539" s="1"/>
  <c r="AA539" s="1"/>
  <c r="X576" i="30"/>
  <c r="Y576" s="1"/>
  <c r="Z576" s="1"/>
  <c r="AA576" s="1"/>
  <c r="AD576"/>
  <c r="AD575" i="24"/>
  <c r="X575"/>
  <c r="AD560" i="25"/>
  <c r="X560"/>
  <c r="AB274" i="2" l="1"/>
  <c r="AD280" i="3"/>
  <c r="X280"/>
  <c r="Y280" s="1"/>
  <c r="Z280" s="1"/>
  <c r="AA280" s="1"/>
  <c r="AB540" i="32"/>
  <c r="AB577" i="30"/>
  <c r="Y575" i="24"/>
  <c r="Z575" s="1"/>
  <c r="AA575" s="1"/>
  <c r="Y560" i="25"/>
  <c r="Z560" s="1"/>
  <c r="AA560" s="1"/>
  <c r="AD274" i="2" l="1"/>
  <c r="X274"/>
  <c r="Y274" s="1"/>
  <c r="AB281" i="3"/>
  <c r="AD540" i="32"/>
  <c r="X540"/>
  <c r="Y540" s="1"/>
  <c r="Z540" s="1"/>
  <c r="AA540" s="1"/>
  <c r="X577" i="30"/>
  <c r="Y577" s="1"/>
  <c r="Z577" s="1"/>
  <c r="AA577" s="1"/>
  <c r="AD577"/>
  <c r="AB576" i="24"/>
  <c r="AB561" i="25"/>
  <c r="Z274" i="2" l="1"/>
  <c r="AA274" s="1"/>
  <c r="AB275"/>
  <c r="X281" i="3"/>
  <c r="AD281"/>
  <c r="Y281"/>
  <c r="Z281" s="1"/>
  <c r="AA281" s="1"/>
  <c r="AB541" i="32"/>
  <c r="AB578" i="30"/>
  <c r="AD576" i="24"/>
  <c r="X576"/>
  <c r="Y576" s="1"/>
  <c r="Z576" s="1"/>
  <c r="AA576" s="1"/>
  <c r="AD561" i="25"/>
  <c r="X561"/>
  <c r="Y561" s="1"/>
  <c r="Z561" s="1"/>
  <c r="AA561" s="1"/>
  <c r="AD275" i="2" l="1"/>
  <c r="X275"/>
  <c r="Y275" s="1"/>
  <c r="Z275" s="1"/>
  <c r="AA275" s="1"/>
  <c r="AB282" i="3"/>
  <c r="AD541" i="32"/>
  <c r="X541"/>
  <c r="X578" i="30"/>
  <c r="Y578" s="1"/>
  <c r="Z578" s="1"/>
  <c r="AA578" s="1"/>
  <c r="AD578"/>
  <c r="AB577" i="24"/>
  <c r="AB562" i="25"/>
  <c r="AB276" i="2" l="1"/>
  <c r="X282" i="3"/>
  <c r="Y282" s="1"/>
  <c r="Z282" s="1"/>
  <c r="AA282" s="1"/>
  <c r="AB283" s="1"/>
  <c r="AD282"/>
  <c r="Y541" i="32"/>
  <c r="Z541" s="1"/>
  <c r="AA541" s="1"/>
  <c r="AB579" i="30"/>
  <c r="AD577" i="24"/>
  <c r="X577"/>
  <c r="AD562" i="25"/>
  <c r="X562"/>
  <c r="Y562" s="1"/>
  <c r="Z562" s="1"/>
  <c r="AA562" s="1"/>
  <c r="AD276" i="2" l="1"/>
  <c r="AF276" s="1"/>
  <c r="X276"/>
  <c r="Y276" s="1"/>
  <c r="AD283" i="3"/>
  <c r="X283"/>
  <c r="Y283" s="1"/>
  <c r="AB542" i="32"/>
  <c r="X579" i="30"/>
  <c r="Y579" s="1"/>
  <c r="Z579" s="1"/>
  <c r="AA579" s="1"/>
  <c r="AD579"/>
  <c r="Y577" i="24"/>
  <c r="Z577" s="1"/>
  <c r="AA577" s="1"/>
  <c r="AB563" i="25"/>
  <c r="Z276" i="2" l="1"/>
  <c r="AA276" s="1"/>
  <c r="Z283" i="3"/>
  <c r="AA283" s="1"/>
  <c r="AD542" i="32"/>
  <c r="X542"/>
  <c r="Y542" s="1"/>
  <c r="Z542" s="1"/>
  <c r="AA542" s="1"/>
  <c r="AB578" i="24"/>
  <c r="AD563" i="25"/>
  <c r="X563"/>
  <c r="Y563" s="1"/>
  <c r="Z563" s="1"/>
  <c r="AA563" s="1"/>
  <c r="AB277" i="2" l="1"/>
  <c r="AB284" i="3"/>
  <c r="AB543" i="32"/>
  <c r="AB580" i="30"/>
  <c r="AD578" i="24"/>
  <c r="X578"/>
  <c r="Y578" s="1"/>
  <c r="Z578" s="1"/>
  <c r="AA578" s="1"/>
  <c r="AB564" i="25"/>
  <c r="AD277" i="2" l="1"/>
  <c r="X277"/>
  <c r="Y277" s="1"/>
  <c r="Z277" s="1"/>
  <c r="AA277" s="1"/>
  <c r="AD284" i="3"/>
  <c r="X284"/>
  <c r="Y284" s="1"/>
  <c r="Z284" s="1"/>
  <c r="AA284" s="1"/>
  <c r="AD543" i="32"/>
  <c r="X543"/>
  <c r="X580" i="30"/>
  <c r="Y580" s="1"/>
  <c r="Z580" s="1"/>
  <c r="AA580" s="1"/>
  <c r="AD580"/>
  <c r="AB579" i="24"/>
  <c r="AD564" i="25"/>
  <c r="X564"/>
  <c r="Y564" s="1"/>
  <c r="Z564" s="1"/>
  <c r="AA564" s="1"/>
  <c r="AB278" i="2" l="1"/>
  <c r="AB285" i="3"/>
  <c r="Y543" i="32"/>
  <c r="Z543" s="1"/>
  <c r="AA543" s="1"/>
  <c r="AD579" i="24"/>
  <c r="X579"/>
  <c r="AB565" i="25"/>
  <c r="X278" i="2" l="1"/>
  <c r="AD278"/>
  <c r="Y278"/>
  <c r="Z278" s="1"/>
  <c r="AA278" s="1"/>
  <c r="X285" i="3"/>
  <c r="AD285"/>
  <c r="AB544" i="32"/>
  <c r="AB581" i="30"/>
  <c r="Y579" i="24"/>
  <c r="Z579" s="1"/>
  <c r="AA579" s="1"/>
  <c r="AD565" i="25"/>
  <c r="X565"/>
  <c r="Y565" s="1"/>
  <c r="Z565" s="1"/>
  <c r="AA565" s="1"/>
  <c r="AB279" i="2" l="1"/>
  <c r="Y285" i="3"/>
  <c r="Z285" s="1"/>
  <c r="AA285" s="1"/>
  <c r="AD544" i="32"/>
  <c r="X544"/>
  <c r="Y544" s="1"/>
  <c r="Z544" s="1"/>
  <c r="AA544" s="1"/>
  <c r="X581" i="30"/>
  <c r="Y581" s="1"/>
  <c r="Z581" s="1"/>
  <c r="AA581" s="1"/>
  <c r="AD581"/>
  <c r="AB580" i="24"/>
  <c r="AB566" i="25"/>
  <c r="AD279" i="2" l="1"/>
  <c r="X279"/>
  <c r="Y279" s="1"/>
  <c r="Z279" s="1"/>
  <c r="AA279" s="1"/>
  <c r="AB286" i="3"/>
  <c r="AB545" i="32"/>
  <c r="AB582" i="30"/>
  <c r="AD580" i="24"/>
  <c r="X580"/>
  <c r="Y580" s="1"/>
  <c r="Z580" s="1"/>
  <c r="AA580" s="1"/>
  <c r="AD566" i="25"/>
  <c r="X566"/>
  <c r="Y566" s="1"/>
  <c r="Z566" s="1"/>
  <c r="AA566" s="1"/>
  <c r="AB280" i="2" l="1"/>
  <c r="AD286" i="3"/>
  <c r="X286"/>
  <c r="Y286" s="1"/>
  <c r="Z286" s="1"/>
  <c r="AA286" s="1"/>
  <c r="AD545" i="32"/>
  <c r="X545"/>
  <c r="X582" i="30"/>
  <c r="Y582" s="1"/>
  <c r="Z582" s="1"/>
  <c r="AA582" s="1"/>
  <c r="AD582"/>
  <c r="AB581" i="24"/>
  <c r="AB567" i="25"/>
  <c r="AD567" s="1"/>
  <c r="AD280" i="2" l="1"/>
  <c r="X280"/>
  <c r="Y280" s="1"/>
  <c r="AB287" i="3"/>
  <c r="Y545" i="32"/>
  <c r="Z545" s="1"/>
  <c r="AA545" s="1"/>
  <c r="AD581" i="24"/>
  <c r="X581"/>
  <c r="X567" i="25"/>
  <c r="Y567" s="1"/>
  <c r="Z567" s="1"/>
  <c r="AA567" s="1"/>
  <c r="Z280" i="2" l="1"/>
  <c r="AA280" s="1"/>
  <c r="AD287" i="3"/>
  <c r="X287"/>
  <c r="AB546" i="32"/>
  <c r="AB583" i="30"/>
  <c r="Y581" i="24"/>
  <c r="Z581" s="1"/>
  <c r="AA581" s="1"/>
  <c r="AB568" i="25"/>
  <c r="AD568" s="1"/>
  <c r="AB281" i="2" l="1"/>
  <c r="AB288" i="3"/>
  <c r="Y287"/>
  <c r="Z287" s="1"/>
  <c r="AA287" s="1"/>
  <c r="AD546" i="32"/>
  <c r="AF546" s="1"/>
  <c r="X546"/>
  <c r="X583" i="30"/>
  <c r="Y583" s="1"/>
  <c r="Z583" s="1"/>
  <c r="AA583" s="1"/>
  <c r="AD583"/>
  <c r="AB582" i="24"/>
  <c r="X568" i="25"/>
  <c r="Y568" s="1"/>
  <c r="Z568" s="1"/>
  <c r="AA568" s="1"/>
  <c r="AD281" i="2" l="1"/>
  <c r="X281"/>
  <c r="Y281" s="1"/>
  <c r="Z281" s="1"/>
  <c r="AA281" s="1"/>
  <c r="AD288" i="3"/>
  <c r="X288"/>
  <c r="Y288" s="1"/>
  <c r="Z288" s="1"/>
  <c r="AA288" s="1"/>
  <c r="Y546" i="32"/>
  <c r="Z546" s="1"/>
  <c r="AA546" s="1"/>
  <c r="AD582" i="24"/>
  <c r="X582"/>
  <c r="Y582" s="1"/>
  <c r="Z582" s="1"/>
  <c r="AA582" s="1"/>
  <c r="AB569" i="25"/>
  <c r="AB282" i="2" l="1"/>
  <c r="AB289" i="3"/>
  <c r="AB547" i="32"/>
  <c r="AB584" i="30"/>
  <c r="AB583" i="24"/>
  <c r="AD569" i="25"/>
  <c r="X569"/>
  <c r="Y569" s="1"/>
  <c r="Z569" s="1"/>
  <c r="AA569" s="1"/>
  <c r="AD282" i="2" l="1"/>
  <c r="X282"/>
  <c r="Y282" s="1"/>
  <c r="AD289" i="3"/>
  <c r="X289"/>
  <c r="AD547" i="32"/>
  <c r="X547"/>
  <c r="Y547" s="1"/>
  <c r="Z547" s="1"/>
  <c r="AA547" s="1"/>
  <c r="X584" i="30"/>
  <c r="Y584" s="1"/>
  <c r="Z584" s="1"/>
  <c r="AA584" s="1"/>
  <c r="AD584"/>
  <c r="AD583" i="24"/>
  <c r="X583"/>
  <c r="AB570" i="25"/>
  <c r="Z282" i="2" l="1"/>
  <c r="AA282" s="1"/>
  <c r="Y289" i="3"/>
  <c r="Z289" s="1"/>
  <c r="AA289" s="1"/>
  <c r="AB290" s="1"/>
  <c r="AB548" i="32"/>
  <c r="AB585" i="30"/>
  <c r="Y583" i="24"/>
  <c r="Z583" s="1"/>
  <c r="AA583" s="1"/>
  <c r="AD570" i="25"/>
  <c r="X570"/>
  <c r="AB283" i="2" l="1"/>
  <c r="AD290" i="3"/>
  <c r="X290"/>
  <c r="Y290" s="1"/>
  <c r="Z290" s="1"/>
  <c r="AA290" s="1"/>
  <c r="AD548" i="32"/>
  <c r="X548"/>
  <c r="X585" i="30"/>
  <c r="Y585" s="1"/>
  <c r="Z585" s="1"/>
  <c r="AA585" s="1"/>
  <c r="AD585"/>
  <c r="AB584" i="24"/>
  <c r="Y570" i="25"/>
  <c r="Z570" s="1"/>
  <c r="AA570" s="1"/>
  <c r="AD283" i="2" l="1"/>
  <c r="X283"/>
  <c r="Y283" s="1"/>
  <c r="Z283" s="1"/>
  <c r="AA283" s="1"/>
  <c r="AB291" i="3"/>
  <c r="Y548" i="32"/>
  <c r="Z548" s="1"/>
  <c r="AA548" s="1"/>
  <c r="AB586" i="30"/>
  <c r="AD584" i="24"/>
  <c r="X584"/>
  <c r="Y584" s="1"/>
  <c r="Z584" s="1"/>
  <c r="AA584" s="1"/>
  <c r="AB571" i="25"/>
  <c r="AB284" i="2" l="1"/>
  <c r="AD291" i="3"/>
  <c r="X291"/>
  <c r="AB549" i="32"/>
  <c r="X586" i="30"/>
  <c r="Y586" s="1"/>
  <c r="Z586" s="1"/>
  <c r="AD586"/>
  <c r="AB585" i="24"/>
  <c r="AD571" i="25"/>
  <c r="X571"/>
  <c r="Y571" s="1"/>
  <c r="Z571" s="1"/>
  <c r="AA571" s="1"/>
  <c r="AD284" i="2" l="1"/>
  <c r="X284"/>
  <c r="Y284" s="1"/>
  <c r="Y291" i="3"/>
  <c r="Z291" s="1"/>
  <c r="AA291" s="1"/>
  <c r="AD549" i="32"/>
  <c r="X549"/>
  <c r="Y549" s="1"/>
  <c r="Z549" s="1"/>
  <c r="AA549" s="1"/>
  <c r="AA586" i="30"/>
  <c r="AB587" s="1"/>
  <c r="AD585" i="24"/>
  <c r="X585"/>
  <c r="AB572" i="25"/>
  <c r="Z284" i="2" l="1"/>
  <c r="AA284" s="1"/>
  <c r="AB292" i="3"/>
  <c r="AB550" i="32"/>
  <c r="X587" i="30"/>
  <c r="Y587" s="1"/>
  <c r="Z587" s="1"/>
  <c r="AA587" s="1"/>
  <c r="AD587"/>
  <c r="Y585" i="24"/>
  <c r="Z585" s="1"/>
  <c r="AA585" s="1"/>
  <c r="AD572" i="25"/>
  <c r="X572"/>
  <c r="AB285" i="2" l="1"/>
  <c r="X292" i="3"/>
  <c r="Y292" s="1"/>
  <c r="Z292" s="1"/>
  <c r="AA292" s="1"/>
  <c r="AB293" s="1"/>
  <c r="AD292"/>
  <c r="AD550" i="32"/>
  <c r="X550"/>
  <c r="AB588" i="30"/>
  <c r="AB586" i="24"/>
  <c r="Y572" i="25"/>
  <c r="Z572" s="1"/>
  <c r="AA572" s="1"/>
  <c r="X285" i="2" l="1"/>
  <c r="Y285" s="1"/>
  <c r="Z285" s="1"/>
  <c r="AA285" s="1"/>
  <c r="AD285"/>
  <c r="X293" i="3"/>
  <c r="AD293"/>
  <c r="Y293"/>
  <c r="Z293" s="1"/>
  <c r="AA293" s="1"/>
  <c r="Y550" i="32"/>
  <c r="Z550" s="1"/>
  <c r="AA550" s="1"/>
  <c r="X588" i="30"/>
  <c r="Y588" s="1"/>
  <c r="Z588" s="1"/>
  <c r="AA588" s="1"/>
  <c r="AD588"/>
  <c r="AD586" i="24"/>
  <c r="X586"/>
  <c r="Y586" s="1"/>
  <c r="Z586" s="1"/>
  <c r="AA586" s="1"/>
  <c r="AB573" i="25"/>
  <c r="AB286" i="2" l="1"/>
  <c r="AB294" i="3"/>
  <c r="AB551" i="32"/>
  <c r="AB587" i="24"/>
  <c r="AD573" i="25"/>
  <c r="X573"/>
  <c r="Y573" s="1"/>
  <c r="Z573" s="1"/>
  <c r="AA573" s="1"/>
  <c r="X286" i="2" l="1"/>
  <c r="Y286" s="1"/>
  <c r="AD286"/>
  <c r="AD294" i="3"/>
  <c r="X294"/>
  <c r="Y294" s="1"/>
  <c r="Z294" s="1"/>
  <c r="AA294" s="1"/>
  <c r="AD551" i="32"/>
  <c r="X551"/>
  <c r="Y551" s="1"/>
  <c r="Z551" s="1"/>
  <c r="AA551" s="1"/>
  <c r="AB589" i="30"/>
  <c r="AD587" i="24"/>
  <c r="X587"/>
  <c r="Y587" s="1"/>
  <c r="Z587" s="1"/>
  <c r="AA587" s="1"/>
  <c r="AB574" i="25"/>
  <c r="Z286" i="2" l="1"/>
  <c r="AA286" s="1"/>
  <c r="AB295" i="3"/>
  <c r="AB552" i="32"/>
  <c r="X589" i="30"/>
  <c r="Y589" s="1"/>
  <c r="Z589" s="1"/>
  <c r="AA589" s="1"/>
  <c r="AD589"/>
  <c r="AB588" i="24"/>
  <c r="AD574" i="25"/>
  <c r="X574"/>
  <c r="AB287" i="2" l="1"/>
  <c r="X295" i="3"/>
  <c r="AD295"/>
  <c r="Y295"/>
  <c r="Z295" s="1"/>
  <c r="AA295" s="1"/>
  <c r="AD552" i="32"/>
  <c r="X552"/>
  <c r="AB590" i="30"/>
  <c r="AD588" i="24"/>
  <c r="X588"/>
  <c r="Y574" i="25"/>
  <c r="Z574" s="1"/>
  <c r="AA574" s="1"/>
  <c r="AD287" i="2" l="1"/>
  <c r="X287"/>
  <c r="Y287" s="1"/>
  <c r="Z287" s="1"/>
  <c r="AA287" s="1"/>
  <c r="AB296" i="3"/>
  <c r="Y552" i="32"/>
  <c r="Z552" s="1"/>
  <c r="AA552" s="1"/>
  <c r="X590" i="30"/>
  <c r="Y590" s="1"/>
  <c r="Z590" s="1"/>
  <c r="AA590" s="1"/>
  <c r="AD590"/>
  <c r="Y588" i="24"/>
  <c r="Z588" s="1"/>
  <c r="AA588" s="1"/>
  <c r="AB575" i="25"/>
  <c r="AB288" i="2" l="1"/>
  <c r="AD296" i="3"/>
  <c r="X296"/>
  <c r="Y296" s="1"/>
  <c r="Z296" s="1"/>
  <c r="AA296" s="1"/>
  <c r="AB553" i="32"/>
  <c r="AB589" i="24"/>
  <c r="AD575" i="25"/>
  <c r="X575"/>
  <c r="Y575" s="1"/>
  <c r="Z575" s="1"/>
  <c r="AA575" s="1"/>
  <c r="X288" i="2" l="1"/>
  <c r="Y288" s="1"/>
  <c r="AD288"/>
  <c r="AB297" i="3"/>
  <c r="AD553" i="32"/>
  <c r="X553"/>
  <c r="Y553" s="1"/>
  <c r="Z553" s="1"/>
  <c r="AA553" s="1"/>
  <c r="AB591" i="30"/>
  <c r="AD589" i="24"/>
  <c r="X589"/>
  <c r="Y589" s="1"/>
  <c r="Z589" s="1"/>
  <c r="AA589" s="1"/>
  <c r="AB576" i="25"/>
  <c r="Z288" i="2" l="1"/>
  <c r="AA288" s="1"/>
  <c r="AD297" i="3"/>
  <c r="X297"/>
  <c r="AB554" i="32"/>
  <c r="X591" i="30"/>
  <c r="Y591" s="1"/>
  <c r="Z591" s="1"/>
  <c r="AA591" s="1"/>
  <c r="AD591"/>
  <c r="AB590" i="24"/>
  <c r="AD576" i="25"/>
  <c r="X576"/>
  <c r="AB289" i="2" l="1"/>
  <c r="Y297" i="3"/>
  <c r="Z297" s="1"/>
  <c r="AA297" s="1"/>
  <c r="AD554" i="32"/>
  <c r="X554"/>
  <c r="AD590" i="24"/>
  <c r="X590"/>
  <c r="Y576" i="25"/>
  <c r="Z576" s="1"/>
  <c r="AA576" s="1"/>
  <c r="X289" i="2" l="1"/>
  <c r="Y289" s="1"/>
  <c r="Z289" s="1"/>
  <c r="AA289" s="1"/>
  <c r="AD289"/>
  <c r="AB298" i="3"/>
  <c r="Y554" i="32"/>
  <c r="Z554" s="1"/>
  <c r="AA554" s="1"/>
  <c r="AB592" i="30"/>
  <c r="Y590" i="24"/>
  <c r="Z590" s="1"/>
  <c r="AA590" s="1"/>
  <c r="AB577" i="25"/>
  <c r="AB290" i="2" l="1"/>
  <c r="AD298" i="3"/>
  <c r="X298"/>
  <c r="Y298" s="1"/>
  <c r="Z298" s="1"/>
  <c r="AA298" s="1"/>
  <c r="AB555" i="32"/>
  <c r="X592" i="30"/>
  <c r="Y592" s="1"/>
  <c r="Z592" s="1"/>
  <c r="AA592" s="1"/>
  <c r="AD592"/>
  <c r="AB591" i="24"/>
  <c r="AD577" i="25"/>
  <c r="X577"/>
  <c r="Y577" s="1"/>
  <c r="Z577" s="1"/>
  <c r="AA577" s="1"/>
  <c r="AD290" i="2" l="1"/>
  <c r="X290"/>
  <c r="Y290" s="1"/>
  <c r="AB299" i="3"/>
  <c r="AD555" i="32"/>
  <c r="X555"/>
  <c r="Y555" s="1"/>
  <c r="Z555" s="1"/>
  <c r="AA555" s="1"/>
  <c r="AB593" i="30"/>
  <c r="AD591" i="24"/>
  <c r="X591"/>
  <c r="Y591" s="1"/>
  <c r="Z591" s="1"/>
  <c r="AA591" s="1"/>
  <c r="AB578" i="25"/>
  <c r="Z290" i="2" l="1"/>
  <c r="AA290" s="1"/>
  <c r="X299" i="3"/>
  <c r="AD299"/>
  <c r="Y299"/>
  <c r="Z299" s="1"/>
  <c r="AA299" s="1"/>
  <c r="AB556" i="32"/>
  <c r="X593" i="30"/>
  <c r="Y593" s="1"/>
  <c r="Z593" s="1"/>
  <c r="AA593" s="1"/>
  <c r="AD593"/>
  <c r="AB592" i="24"/>
  <c r="AD578" i="25"/>
  <c r="X578"/>
  <c r="AB291" i="2" l="1"/>
  <c r="AB300" i="3"/>
  <c r="AD556" i="32"/>
  <c r="X556"/>
  <c r="AD592" i="24"/>
  <c r="X592"/>
  <c r="Y578" i="25"/>
  <c r="Z578" s="1"/>
  <c r="AA578" s="1"/>
  <c r="AD291" i="2" l="1"/>
  <c r="X291"/>
  <c r="Y291" s="1"/>
  <c r="Z291" s="1"/>
  <c r="AA291" s="1"/>
  <c r="X300" i="3"/>
  <c r="Y300" s="1"/>
  <c r="Z300" s="1"/>
  <c r="AA300" s="1"/>
  <c r="AD300"/>
  <c r="Y556" i="32"/>
  <c r="Z556" s="1"/>
  <c r="AA556" s="1"/>
  <c r="AB594" i="30"/>
  <c r="Y592" i="24"/>
  <c r="Z592" s="1"/>
  <c r="AA592" s="1"/>
  <c r="AB579" i="25"/>
  <c r="AB292" i="2" l="1"/>
  <c r="AB301" i="3"/>
  <c r="AB557" i="32"/>
  <c r="X594" i="30"/>
  <c r="Y594" s="1"/>
  <c r="Z594" s="1"/>
  <c r="AA594" s="1"/>
  <c r="AD594"/>
  <c r="AB593" i="24"/>
  <c r="AD579" i="25"/>
  <c r="X579"/>
  <c r="Y579" s="1"/>
  <c r="Z579" s="1"/>
  <c r="AA579" s="1"/>
  <c r="AD292" i="2" l="1"/>
  <c r="X292"/>
  <c r="X301" i="3"/>
  <c r="AD301"/>
  <c r="Y301"/>
  <c r="Z301" s="1"/>
  <c r="AA301" s="1"/>
  <c r="AD557" i="32"/>
  <c r="X557"/>
  <c r="Y557" s="1"/>
  <c r="Z557" s="1"/>
  <c r="AA557" s="1"/>
  <c r="AB595" i="30"/>
  <c r="AD593" i="24"/>
  <c r="X593"/>
  <c r="Y593" s="1"/>
  <c r="Z593" s="1"/>
  <c r="AA593" s="1"/>
  <c r="AB580" i="25"/>
  <c r="Y292" i="2" l="1"/>
  <c r="Z292" s="1"/>
  <c r="AA292" s="1"/>
  <c r="AB302" i="3"/>
  <c r="AB558" i="32"/>
  <c r="X595" i="30"/>
  <c r="Y595" s="1"/>
  <c r="Z595" s="1"/>
  <c r="AD595"/>
  <c r="AB594" i="24"/>
  <c r="AD580" i="25"/>
  <c r="X580"/>
  <c r="AB293" i="2" l="1"/>
  <c r="AD302" i="3"/>
  <c r="X302"/>
  <c r="Y302" s="1"/>
  <c r="Z302" s="1"/>
  <c r="AA302" s="1"/>
  <c r="AD558" i="32"/>
  <c r="X558"/>
  <c r="AA595" i="30"/>
  <c r="AB596" s="1"/>
  <c r="AD594" i="24"/>
  <c r="X594"/>
  <c r="Y580" i="25"/>
  <c r="Z580" s="1"/>
  <c r="AA580" s="1"/>
  <c r="AD293" i="2" l="1"/>
  <c r="X293"/>
  <c r="Y293" s="1"/>
  <c r="Z293" s="1"/>
  <c r="AA293" s="1"/>
  <c r="AB303" i="3"/>
  <c r="Y558" i="32"/>
  <c r="Z558" s="1"/>
  <c r="AA558" s="1"/>
  <c r="X596" i="30"/>
  <c r="Y596" s="1"/>
  <c r="Z596" s="1"/>
  <c r="AA596" s="1"/>
  <c r="AD596"/>
  <c r="Y594" i="24"/>
  <c r="Z594" s="1"/>
  <c r="AA594" s="1"/>
  <c r="AB581" i="25"/>
  <c r="AB294" i="2" l="1"/>
  <c r="X303" i="3"/>
  <c r="Y303" s="1"/>
  <c r="AD303"/>
  <c r="Z303"/>
  <c r="AA303" s="1"/>
  <c r="AB304" s="1"/>
  <c r="AB559" i="32"/>
  <c r="AB597" i="30"/>
  <c r="AB595" i="24"/>
  <c r="AD581" i="25"/>
  <c r="X581"/>
  <c r="Y581" s="1"/>
  <c r="Z581" s="1"/>
  <c r="AA581" s="1"/>
  <c r="X294" i="2" l="1"/>
  <c r="Y294" s="1"/>
  <c r="Z294" s="1"/>
  <c r="AA294" s="1"/>
  <c r="AD294"/>
  <c r="AD304" i="3"/>
  <c r="X304"/>
  <c r="Y304" s="1"/>
  <c r="Z304" s="1"/>
  <c r="AA304" s="1"/>
  <c r="AD559" i="32"/>
  <c r="X559"/>
  <c r="Y559" s="1"/>
  <c r="Z559" s="1"/>
  <c r="AA559" s="1"/>
  <c r="X597" i="30"/>
  <c r="Y597" s="1"/>
  <c r="Z597" s="1"/>
  <c r="AA597" s="1"/>
  <c r="AD597"/>
  <c r="AD595" i="24"/>
  <c r="X595"/>
  <c r="Y595" s="1"/>
  <c r="Z595" s="1"/>
  <c r="AA595" s="1"/>
  <c r="AB582" i="25"/>
  <c r="AB295" i="2" l="1"/>
  <c r="AB305" i="3"/>
  <c r="AB560" i="32"/>
  <c r="AB598" i="30"/>
  <c r="AB596" i="24"/>
  <c r="AD582" i="25"/>
  <c r="X582"/>
  <c r="AD295" i="2" l="1"/>
  <c r="X295"/>
  <c r="Y295" s="1"/>
  <c r="X305" i="3"/>
  <c r="Y305" s="1"/>
  <c r="Z305" s="1"/>
  <c r="AA305" s="1"/>
  <c r="AD305"/>
  <c r="AD560" i="32"/>
  <c r="X560"/>
  <c r="X598" i="30"/>
  <c r="Y598" s="1"/>
  <c r="Z598" s="1"/>
  <c r="AA598" s="1"/>
  <c r="AD598"/>
  <c r="AD596" i="24"/>
  <c r="X596"/>
  <c r="Y582" i="25"/>
  <c r="Z582" s="1"/>
  <c r="AA582" s="1"/>
  <c r="Z295" i="2" l="1"/>
  <c r="AA295" s="1"/>
  <c r="AB296"/>
  <c r="AB306" i="3"/>
  <c r="Y560" i="32"/>
  <c r="Z560" s="1"/>
  <c r="AA560" s="1"/>
  <c r="AB599" i="30"/>
  <c r="Y596" i="24"/>
  <c r="Z596" s="1"/>
  <c r="AA596" s="1"/>
  <c r="AB583" i="25"/>
  <c r="AD296" i="2" l="1"/>
  <c r="X296"/>
  <c r="Y296" s="1"/>
  <c r="Z296" s="1"/>
  <c r="AA296" s="1"/>
  <c r="AD306" i="3"/>
  <c r="AF306" s="1"/>
  <c r="X306"/>
  <c r="Y306" s="1"/>
  <c r="Z306" s="1"/>
  <c r="AA306" s="1"/>
  <c r="AB561" i="32"/>
  <c r="X599" i="30"/>
  <c r="Y599" s="1"/>
  <c r="Z599" s="1"/>
  <c r="AA599" s="1"/>
  <c r="AD599"/>
  <c r="AB597" i="24"/>
  <c r="AD583" i="25"/>
  <c r="X583"/>
  <c r="Y583" s="1"/>
  <c r="Z583" s="1"/>
  <c r="AA583" s="1"/>
  <c r="AB297" i="2" l="1"/>
  <c r="AB307" i="3"/>
  <c r="AD561" i="32"/>
  <c r="X561"/>
  <c r="Y561" s="1"/>
  <c r="Z561" s="1"/>
  <c r="AA561" s="1"/>
  <c r="AB600" i="30"/>
  <c r="AD597" i="24"/>
  <c r="X597"/>
  <c r="Y597" s="1"/>
  <c r="Z597" s="1"/>
  <c r="AA597" s="1"/>
  <c r="AB584" i="25"/>
  <c r="X297" i="2" l="1"/>
  <c r="AD297"/>
  <c r="Y297"/>
  <c r="Z297" s="1"/>
  <c r="AA297" s="1"/>
  <c r="X307" i="3"/>
  <c r="Y307" s="1"/>
  <c r="Z307" s="1"/>
  <c r="AA307" s="1"/>
  <c r="AD307"/>
  <c r="AB562" i="32"/>
  <c r="X600" i="30"/>
  <c r="Y600" s="1"/>
  <c r="Z600" s="1"/>
  <c r="AA600" s="1"/>
  <c r="AD600"/>
  <c r="AB598" i="24"/>
  <c r="AD584" i="25"/>
  <c r="X584"/>
  <c r="AB298" i="2" l="1"/>
  <c r="AB308" i="3"/>
  <c r="AD562" i="32"/>
  <c r="X562"/>
  <c r="AB601" i="30"/>
  <c r="AD598" i="24"/>
  <c r="X598"/>
  <c r="Y584" i="25"/>
  <c r="Z584" s="1"/>
  <c r="AA584" s="1"/>
  <c r="AD298" i="2" l="1"/>
  <c r="X298"/>
  <c r="Y298" s="1"/>
  <c r="Z298" s="1"/>
  <c r="AA298" s="1"/>
  <c r="X308" i="3"/>
  <c r="Y308" s="1"/>
  <c r="Z308" s="1"/>
  <c r="AA308" s="1"/>
  <c r="AB309" s="1"/>
  <c r="AD308"/>
  <c r="Y562" i="32"/>
  <c r="Z562" s="1"/>
  <c r="AA562" s="1"/>
  <c r="X601" i="30"/>
  <c r="Y601" s="1"/>
  <c r="Z601" s="1"/>
  <c r="AA601" s="1"/>
  <c r="AD601"/>
  <c r="Y598" i="24"/>
  <c r="Z598" s="1"/>
  <c r="AA598" s="1"/>
  <c r="AB585" i="25"/>
  <c r="AB299" i="2" l="1"/>
  <c r="X309" i="3"/>
  <c r="Y309" s="1"/>
  <c r="Z309" s="1"/>
  <c r="AA309" s="1"/>
  <c r="AB310" s="1"/>
  <c r="AD309"/>
  <c r="AB563" i="32"/>
  <c r="AB599" i="24"/>
  <c r="AD585" i="25"/>
  <c r="X585"/>
  <c r="Y585" s="1"/>
  <c r="Z585" s="1"/>
  <c r="AA585" s="1"/>
  <c r="AD299" i="2" l="1"/>
  <c r="X299"/>
  <c r="Y299" s="1"/>
  <c r="X310" i="3"/>
  <c r="Y310"/>
  <c r="Z310" s="1"/>
  <c r="AA310" s="1"/>
  <c r="AD310"/>
  <c r="AD563" i="32"/>
  <c r="X563"/>
  <c r="Y563" s="1"/>
  <c r="Z563" s="1"/>
  <c r="AA563" s="1"/>
  <c r="AB602" i="30"/>
  <c r="AD599" i="24"/>
  <c r="X599"/>
  <c r="Y599" s="1"/>
  <c r="Z599" s="1"/>
  <c r="AA599" s="1"/>
  <c r="AB586" i="25"/>
  <c r="Z299" i="2" l="1"/>
  <c r="AA299" s="1"/>
  <c r="AB300"/>
  <c r="AB311" i="3"/>
  <c r="AB564" i="32"/>
  <c r="X602" i="30"/>
  <c r="Y602" s="1"/>
  <c r="Z602" s="1"/>
  <c r="AD602"/>
  <c r="AB600" i="24"/>
  <c r="AD586" i="25"/>
  <c r="X586"/>
  <c r="X300" i="2" l="1"/>
  <c r="Y300" s="1"/>
  <c r="Z300" s="1"/>
  <c r="AA300" s="1"/>
  <c r="AD300"/>
  <c r="AB301"/>
  <c r="X311" i="3"/>
  <c r="Y311" s="1"/>
  <c r="Z311" s="1"/>
  <c r="AA311" s="1"/>
  <c r="AD311"/>
  <c r="AD564" i="32"/>
  <c r="X564"/>
  <c r="AA602" i="30"/>
  <c r="AB603" s="1"/>
  <c r="AD600" i="24"/>
  <c r="X600"/>
  <c r="Y586" i="25"/>
  <c r="Z586" s="1"/>
  <c r="AA586" s="1"/>
  <c r="X301" i="2" l="1"/>
  <c r="Y301" s="1"/>
  <c r="AD301"/>
  <c r="AB312" i="3"/>
  <c r="Y564" i="32"/>
  <c r="Z564" s="1"/>
  <c r="AA564" s="1"/>
  <c r="X603" i="30"/>
  <c r="Y603" s="1"/>
  <c r="Z603" s="1"/>
  <c r="AA603" s="1"/>
  <c r="AD603"/>
  <c r="Y600" i="24"/>
  <c r="Z600" s="1"/>
  <c r="AA600" s="1"/>
  <c r="AB587" i="25"/>
  <c r="Z301" i="2" l="1"/>
  <c r="AA301" s="1"/>
  <c r="AB302"/>
  <c r="X312" i="3"/>
  <c r="AD312"/>
  <c r="AB565" i="32"/>
  <c r="AB604" i="30"/>
  <c r="AB601" i="24"/>
  <c r="AD587" i="25"/>
  <c r="X587"/>
  <c r="Y587" s="1"/>
  <c r="Z587" s="1"/>
  <c r="AA587" s="1"/>
  <c r="AD302" i="2" l="1"/>
  <c r="X302"/>
  <c r="Y302" s="1"/>
  <c r="Z302" s="1"/>
  <c r="AA302" s="1"/>
  <c r="Y312" i="3"/>
  <c r="Z312" s="1"/>
  <c r="AA312" s="1"/>
  <c r="AB313" s="1"/>
  <c r="AD565" i="32"/>
  <c r="X565"/>
  <c r="Y565" s="1"/>
  <c r="Z565" s="1"/>
  <c r="AA565" s="1"/>
  <c r="X604" i="30"/>
  <c r="Y604" s="1"/>
  <c r="Z604" s="1"/>
  <c r="AA604" s="1"/>
  <c r="AD604"/>
  <c r="AD601" i="24"/>
  <c r="X601"/>
  <c r="Y601" s="1"/>
  <c r="Z601" s="1"/>
  <c r="AA601" s="1"/>
  <c r="AB588" i="25"/>
  <c r="AB303" i="2" l="1"/>
  <c r="X313" i="3"/>
  <c r="Y313" s="1"/>
  <c r="Z313" s="1"/>
  <c r="AA313" s="1"/>
  <c r="AD313"/>
  <c r="AB566" i="32"/>
  <c r="AB605" i="30"/>
  <c r="AB602" i="24"/>
  <c r="AD588" i="25"/>
  <c r="X588"/>
  <c r="X303" i="2" l="1"/>
  <c r="AD303"/>
  <c r="E2" s="1"/>
  <c r="AB314" i="3"/>
  <c r="AD566" i="32"/>
  <c r="X566"/>
  <c r="X605" i="30"/>
  <c r="Y605" s="1"/>
  <c r="Z605" s="1"/>
  <c r="AA605" s="1"/>
  <c r="AD605"/>
  <c r="AD602" i="24"/>
  <c r="X602"/>
  <c r="Y588" i="25"/>
  <c r="Z588" s="1"/>
  <c r="AA588" s="1"/>
  <c r="Y303" i="2" l="1"/>
  <c r="Z303" s="1"/>
  <c r="AA303" s="1"/>
  <c r="AD314" i="3"/>
  <c r="X314"/>
  <c r="Y314" s="1"/>
  <c r="Z314" s="1"/>
  <c r="AA314" s="1"/>
  <c r="Y566" i="32"/>
  <c r="Z566" s="1"/>
  <c r="AA566" s="1"/>
  <c r="AB606" i="30"/>
  <c r="Y602" i="24"/>
  <c r="Z602" s="1"/>
  <c r="AA602" s="1"/>
  <c r="AB589" i="25"/>
  <c r="AB304" i="2" l="1"/>
  <c r="AB315" i="3"/>
  <c r="AB567" i="32"/>
  <c r="X606" i="30"/>
  <c r="Y606" s="1"/>
  <c r="Z606" s="1"/>
  <c r="AA606" s="1"/>
  <c r="AD606"/>
  <c r="AF606" s="1"/>
  <c r="AB603" i="24"/>
  <c r="AD589" i="25"/>
  <c r="X589"/>
  <c r="Y589" s="1"/>
  <c r="Z589" s="1"/>
  <c r="AA589" s="1"/>
  <c r="AD304" i="2" l="1"/>
  <c r="X304"/>
  <c r="Y304" s="1"/>
  <c r="Z304" s="1"/>
  <c r="AA304" s="1"/>
  <c r="AD315" i="3"/>
  <c r="X315"/>
  <c r="Y315" s="1"/>
  <c r="Z315" s="1"/>
  <c r="AA315" s="1"/>
  <c r="AD567" i="32"/>
  <c r="X567"/>
  <c r="Y567" s="1"/>
  <c r="Z567" s="1"/>
  <c r="AA567" s="1"/>
  <c r="AB607" i="30"/>
  <c r="AD603" i="24"/>
  <c r="X603"/>
  <c r="Y603" s="1"/>
  <c r="Z603" s="1"/>
  <c r="AA603" s="1"/>
  <c r="AB590" i="25"/>
  <c r="AB305" i="2" l="1"/>
  <c r="AB316" i="3"/>
  <c r="AB568" i="32"/>
  <c r="X607" i="30"/>
  <c r="Y607" s="1"/>
  <c r="Z607" s="1"/>
  <c r="AA607" s="1"/>
  <c r="AD607"/>
  <c r="AB604" i="24"/>
  <c r="AD590" i="25"/>
  <c r="X590"/>
  <c r="X305" i="2" l="1"/>
  <c r="AB306" s="1"/>
  <c r="AD305"/>
  <c r="Y305"/>
  <c r="Z305" s="1"/>
  <c r="AA305" s="1"/>
  <c r="AD316" i="3"/>
  <c r="X316"/>
  <c r="Y316" s="1"/>
  <c r="Z316" s="1"/>
  <c r="AA316" s="1"/>
  <c r="AD568" i="32"/>
  <c r="X568"/>
  <c r="AB608" i="30"/>
  <c r="AD604" i="24"/>
  <c r="X604"/>
  <c r="Y590" i="25"/>
  <c r="Z590" s="1"/>
  <c r="AA590" s="1"/>
  <c r="X306" i="2" l="1"/>
  <c r="Y306" s="1"/>
  <c r="Z306" s="1"/>
  <c r="AA306" s="1"/>
  <c r="AD306"/>
  <c r="AF306" s="1"/>
  <c r="AB317" i="3"/>
  <c r="Y568" i="32"/>
  <c r="Z568" s="1"/>
  <c r="AA568" s="1"/>
  <c r="X608" i="30"/>
  <c r="Y608" s="1"/>
  <c r="Z608" s="1"/>
  <c r="AA608" s="1"/>
  <c r="AD608"/>
  <c r="Y604" i="24"/>
  <c r="Z604" s="1"/>
  <c r="AA604" s="1"/>
  <c r="AB591" i="25"/>
  <c r="AB307" i="2" l="1"/>
  <c r="X317" i="3"/>
  <c r="Y317" s="1"/>
  <c r="Z317" s="1"/>
  <c r="AA317" s="1"/>
  <c r="AB318" s="1"/>
  <c r="AD317"/>
  <c r="AB569" i="32"/>
  <c r="AB609" i="30"/>
  <c r="AB605" i="24"/>
  <c r="AD591" i="25"/>
  <c r="X591"/>
  <c r="Y591" s="1"/>
  <c r="Z591" s="1"/>
  <c r="AA591" s="1"/>
  <c r="AD307" i="2" l="1"/>
  <c r="X307"/>
  <c r="Y307" s="1"/>
  <c r="Z307" s="1"/>
  <c r="AA307" s="1"/>
  <c r="AD318" i="3"/>
  <c r="X318"/>
  <c r="Y318" s="1"/>
  <c r="Z318" s="1"/>
  <c r="AA318" s="1"/>
  <c r="AD569" i="32"/>
  <c r="X569"/>
  <c r="Y569" s="1"/>
  <c r="Z569" s="1"/>
  <c r="AA569" s="1"/>
  <c r="X609" i="30"/>
  <c r="Y609" s="1"/>
  <c r="Z609" s="1"/>
  <c r="AA609" s="1"/>
  <c r="AD609"/>
  <c r="AD605" i="24"/>
  <c r="X605"/>
  <c r="Y605" s="1"/>
  <c r="Z605" s="1"/>
  <c r="AA605" s="1"/>
  <c r="AB592" i="25"/>
  <c r="AB308" i="2" l="1"/>
  <c r="AB319" i="3"/>
  <c r="AB570" i="32"/>
  <c r="AB606" i="24"/>
  <c r="AD592" i="25"/>
  <c r="X592"/>
  <c r="AD308" i="2" l="1"/>
  <c r="X308"/>
  <c r="Y308" s="1"/>
  <c r="Z308" s="1"/>
  <c r="AA308" s="1"/>
  <c r="X319" i="3"/>
  <c r="AB320" s="1"/>
  <c r="Y319"/>
  <c r="Z319" s="1"/>
  <c r="AA319" s="1"/>
  <c r="AD319"/>
  <c r="AD570" i="32"/>
  <c r="X570"/>
  <c r="AB610" i="30"/>
  <c r="AD606" i="24"/>
  <c r="AF606" s="1"/>
  <c r="X606"/>
  <c r="Y592" i="25"/>
  <c r="Z592" s="1"/>
  <c r="AA592" s="1"/>
  <c r="AB593" s="1"/>
  <c r="AB309" i="2" l="1"/>
  <c r="AD320" i="3"/>
  <c r="X320"/>
  <c r="Y570" i="32"/>
  <c r="Z570" s="1"/>
  <c r="AA570" s="1"/>
  <c r="X610" i="30"/>
  <c r="Y610" s="1"/>
  <c r="Z610" s="1"/>
  <c r="AA610" s="1"/>
  <c r="AD610"/>
  <c r="Y606" i="24"/>
  <c r="Z606" s="1"/>
  <c r="AA606" s="1"/>
  <c r="AD593" i="25"/>
  <c r="X593"/>
  <c r="AD309" i="2" l="1"/>
  <c r="X309"/>
  <c r="Y309" s="1"/>
  <c r="Z309" s="1"/>
  <c r="AA309" s="1"/>
  <c r="Y320" i="3"/>
  <c r="Z320" s="1"/>
  <c r="AA320" s="1"/>
  <c r="AB571" i="32"/>
  <c r="AB611" i="30"/>
  <c r="AB607" i="24"/>
  <c r="AD607" s="1"/>
  <c r="Y593" i="25"/>
  <c r="Z593" s="1"/>
  <c r="AA593" s="1"/>
  <c r="AB310" i="2" l="1"/>
  <c r="AB321" i="3"/>
  <c r="AD571" i="32"/>
  <c r="X571"/>
  <c r="Y571" s="1"/>
  <c r="Z571" s="1"/>
  <c r="AA571" s="1"/>
  <c r="X611" i="30"/>
  <c r="Y611" s="1"/>
  <c r="Z611" s="1"/>
  <c r="AA611" s="1"/>
  <c r="AD611"/>
  <c r="X607" i="24"/>
  <c r="Y607" s="1"/>
  <c r="Z607" s="1"/>
  <c r="AA607" s="1"/>
  <c r="AB594" i="25"/>
  <c r="X310" i="2" l="1"/>
  <c r="Y310" s="1"/>
  <c r="Z310" s="1"/>
  <c r="AA310" s="1"/>
  <c r="AB311" s="1"/>
  <c r="AD310"/>
  <c r="AD321" i="3"/>
  <c r="X321"/>
  <c r="Y321" s="1"/>
  <c r="Z321" s="1"/>
  <c r="AA321" s="1"/>
  <c r="AB572" i="32"/>
  <c r="AB608" i="24"/>
  <c r="AD594" i="25"/>
  <c r="X594"/>
  <c r="X311" i="2" l="1"/>
  <c r="Y311" s="1"/>
  <c r="Z311" s="1"/>
  <c r="AA311" s="1"/>
  <c r="AD311"/>
  <c r="AB322" i="3"/>
  <c r="AD572" i="32"/>
  <c r="X572"/>
  <c r="AB612" i="30"/>
  <c r="AD608" i="24"/>
  <c r="X608"/>
  <c r="Y608" s="1"/>
  <c r="Y594" i="25"/>
  <c r="Z594" s="1"/>
  <c r="AA594" s="1"/>
  <c r="AB312" i="2" l="1"/>
  <c r="AD322" i="3"/>
  <c r="X322"/>
  <c r="Y322" s="1"/>
  <c r="Z322" s="1"/>
  <c r="AA322" s="1"/>
  <c r="AB323" s="1"/>
  <c r="Y572" i="32"/>
  <c r="Z572" s="1"/>
  <c r="AA572" s="1"/>
  <c r="X612" i="30"/>
  <c r="Y612" s="1"/>
  <c r="Z612" s="1"/>
  <c r="AA612" s="1"/>
  <c r="AD612"/>
  <c r="Z608" i="24"/>
  <c r="AA608" s="1"/>
  <c r="AB595" i="25"/>
  <c r="AD312" i="2" l="1"/>
  <c r="X312"/>
  <c r="Y312" s="1"/>
  <c r="Z312" s="1"/>
  <c r="AA312" s="1"/>
  <c r="AD323" i="3"/>
  <c r="X323"/>
  <c r="Y323" s="1"/>
  <c r="Z323" s="1"/>
  <c r="AA323" s="1"/>
  <c r="AB573" i="32"/>
  <c r="AB613" i="30"/>
  <c r="AB609" i="24"/>
  <c r="AD595" i="25"/>
  <c r="X595"/>
  <c r="Y595" s="1"/>
  <c r="Z595" s="1"/>
  <c r="AA595" s="1"/>
  <c r="AB313" i="2" l="1"/>
  <c r="AB324" i="3"/>
  <c r="AD573" i="32"/>
  <c r="X573"/>
  <c r="Y573" s="1"/>
  <c r="Z573" s="1"/>
  <c r="AA573" s="1"/>
  <c r="X613" i="30"/>
  <c r="Y613" s="1"/>
  <c r="Z613" s="1"/>
  <c r="AA613" s="1"/>
  <c r="AD613"/>
  <c r="AD609" i="24"/>
  <c r="X609"/>
  <c r="AB596" i="25"/>
  <c r="AD313" i="2" l="1"/>
  <c r="X313"/>
  <c r="Y313" s="1"/>
  <c r="Z313" s="1"/>
  <c r="AA313" s="1"/>
  <c r="X324" i="3"/>
  <c r="Y324" s="1"/>
  <c r="Z324" s="1"/>
  <c r="AA324" s="1"/>
  <c r="AB325" s="1"/>
  <c r="AD324"/>
  <c r="AB574" i="32"/>
  <c r="AB614" i="30"/>
  <c r="Y609" i="24"/>
  <c r="Z609" s="1"/>
  <c r="AA609" s="1"/>
  <c r="AD596" i="25"/>
  <c r="X596"/>
  <c r="AB314" i="2" l="1"/>
  <c r="X325" i="3"/>
  <c r="Y325" s="1"/>
  <c r="Z325" s="1"/>
  <c r="AA325" s="1"/>
  <c r="AD325"/>
  <c r="AD574" i="32"/>
  <c r="X574"/>
  <c r="X614" i="30"/>
  <c r="Y614" s="1"/>
  <c r="Z614" s="1"/>
  <c r="AA614" s="1"/>
  <c r="AD614"/>
  <c r="AB610" i="24"/>
  <c r="Y596" i="25"/>
  <c r="Z596" s="1"/>
  <c r="AA596" s="1"/>
  <c r="AD314" i="2" l="1"/>
  <c r="X314"/>
  <c r="Y314" s="1"/>
  <c r="Z314" s="1"/>
  <c r="AA314" s="1"/>
  <c r="AB326" i="3"/>
  <c r="Y574" i="32"/>
  <c r="Z574" s="1"/>
  <c r="AA574" s="1"/>
  <c r="AB615" i="30"/>
  <c r="AD610" i="24"/>
  <c r="X610"/>
  <c r="Y610" s="1"/>
  <c r="Z610" s="1"/>
  <c r="AA610" s="1"/>
  <c r="AB597" i="25"/>
  <c r="AB315" i="2" l="1"/>
  <c r="AD326" i="3"/>
  <c r="X326"/>
  <c r="Y326" s="1"/>
  <c r="Z326" s="1"/>
  <c r="AA326" s="1"/>
  <c r="AB575" i="32"/>
  <c r="X615" i="30"/>
  <c r="Y615" s="1"/>
  <c r="Z615" s="1"/>
  <c r="AA615" s="1"/>
  <c r="AD615"/>
  <c r="AB611" i="24"/>
  <c r="AD597" i="25"/>
  <c r="X597"/>
  <c r="Y597" s="1"/>
  <c r="Z597" s="1"/>
  <c r="AA597" s="1"/>
  <c r="AD315" i="2" l="1"/>
  <c r="X315"/>
  <c r="Y315" s="1"/>
  <c r="Z315" s="1"/>
  <c r="AA315" s="1"/>
  <c r="AB327" i="3"/>
  <c r="AD575" i="32"/>
  <c r="X575"/>
  <c r="Y575" s="1"/>
  <c r="Z575" s="1"/>
  <c r="AA575" s="1"/>
  <c r="AD611" i="24"/>
  <c r="X611"/>
  <c r="AB598" i="25"/>
  <c r="AB316" i="2" l="1"/>
  <c r="AD327" i="3"/>
  <c r="X327"/>
  <c r="Y327" s="1"/>
  <c r="Z327" s="1"/>
  <c r="AA327" s="1"/>
  <c r="AB328" s="1"/>
  <c r="AB576" i="32"/>
  <c r="AB616" i="30"/>
  <c r="Y611" i="24"/>
  <c r="Z611" s="1"/>
  <c r="AA611" s="1"/>
  <c r="AD598" i="25"/>
  <c r="X598"/>
  <c r="X316" i="2" l="1"/>
  <c r="Y316" s="1"/>
  <c r="Z316" s="1"/>
  <c r="AA316" s="1"/>
  <c r="AD316"/>
  <c r="X328" i="3"/>
  <c r="Y328" s="1"/>
  <c r="Z328" s="1"/>
  <c r="AA328" s="1"/>
  <c r="AD328"/>
  <c r="AD576" i="32"/>
  <c r="X576"/>
  <c r="X616" i="30"/>
  <c r="Y616" s="1"/>
  <c r="Z616" s="1"/>
  <c r="AA616" s="1"/>
  <c r="AD616"/>
  <c r="AB612" i="24"/>
  <c r="Y598" i="25"/>
  <c r="Z598" s="1"/>
  <c r="AA598" s="1"/>
  <c r="AB317" i="2" l="1"/>
  <c r="AB329" i="3"/>
  <c r="Y576" i="32"/>
  <c r="Z576" s="1"/>
  <c r="AA576" s="1"/>
  <c r="AD612" i="24"/>
  <c r="X612"/>
  <c r="AB599" i="25"/>
  <c r="AD317" i="2" l="1"/>
  <c r="X317"/>
  <c r="Y317" s="1"/>
  <c r="Z317" s="1"/>
  <c r="AA317" s="1"/>
  <c r="AB318" s="1"/>
  <c r="AD329" i="3"/>
  <c r="X329"/>
  <c r="Y329" s="1"/>
  <c r="Z329" s="1"/>
  <c r="AA329" s="1"/>
  <c r="AB577" i="32"/>
  <c r="AB617" i="30"/>
  <c r="Y612" i="24"/>
  <c r="Z612" s="1"/>
  <c r="AA612" s="1"/>
  <c r="AD599" i="25"/>
  <c r="X599"/>
  <c r="Y599" s="1"/>
  <c r="Z599" s="1"/>
  <c r="AA599" s="1"/>
  <c r="AD318" i="2" l="1"/>
  <c r="X318"/>
  <c r="Y318" s="1"/>
  <c r="Z318" s="1"/>
  <c r="AA318" s="1"/>
  <c r="AB330" i="3"/>
  <c r="AD577" i="32"/>
  <c r="X577"/>
  <c r="Y577" s="1"/>
  <c r="Z577" s="1"/>
  <c r="AA577" s="1"/>
  <c r="X617" i="30"/>
  <c r="Y617" s="1"/>
  <c r="Z617" s="1"/>
  <c r="AA617" s="1"/>
  <c r="AD617"/>
  <c r="AB613" i="24"/>
  <c r="AB600" i="25"/>
  <c r="AB319" i="2" l="1"/>
  <c r="AD330" i="3"/>
  <c r="X330"/>
  <c r="Y330" s="1"/>
  <c r="Z330" s="1"/>
  <c r="AA330" s="1"/>
  <c r="AB578" i="32"/>
  <c r="AB618" i="30"/>
  <c r="AD613" i="24"/>
  <c r="X613"/>
  <c r="AD600" i="25"/>
  <c r="X600"/>
  <c r="AD319" i="2" l="1"/>
  <c r="X319"/>
  <c r="Y319" s="1"/>
  <c r="AB331" i="3"/>
  <c r="AD578" i="32"/>
  <c r="X578"/>
  <c r="X618" i="30"/>
  <c r="Y618" s="1"/>
  <c r="Z618" s="1"/>
  <c r="AA618" s="1"/>
  <c r="AD618"/>
  <c r="Y613" i="24"/>
  <c r="Z613" s="1"/>
  <c r="AA613" s="1"/>
  <c r="Y600" i="25"/>
  <c r="Z600" s="1"/>
  <c r="AA600" s="1"/>
  <c r="Z319" i="2" l="1"/>
  <c r="AA319" s="1"/>
  <c r="AB320"/>
  <c r="AD331" i="3"/>
  <c r="X331"/>
  <c r="Y331" s="1"/>
  <c r="Z331" s="1"/>
  <c r="AA331" s="1"/>
  <c r="Y578" i="32"/>
  <c r="Z578" s="1"/>
  <c r="AA578" s="1"/>
  <c r="AB619" i="30"/>
  <c r="AB614" i="24"/>
  <c r="AB601" i="25"/>
  <c r="AD320" i="2" l="1"/>
  <c r="X320"/>
  <c r="Y320" s="1"/>
  <c r="Z320" s="1"/>
  <c r="AA320" s="1"/>
  <c r="AB332" i="3"/>
  <c r="AB579" i="32"/>
  <c r="X619" i="30"/>
  <c r="Y619" s="1"/>
  <c r="Z619" s="1"/>
  <c r="AA619" s="1"/>
  <c r="AD619"/>
  <c r="AD614" i="24"/>
  <c r="X614"/>
  <c r="AD601" i="25"/>
  <c r="X601"/>
  <c r="Y601" s="1"/>
  <c r="Z601" s="1"/>
  <c r="AA601" s="1"/>
  <c r="AB321" i="2" l="1"/>
  <c r="X332" i="3"/>
  <c r="Y332" s="1"/>
  <c r="Z332" s="1"/>
  <c r="AA332" s="1"/>
  <c r="AB333" s="1"/>
  <c r="AD332"/>
  <c r="AD579" i="32"/>
  <c r="X579"/>
  <c r="Y614" i="24"/>
  <c r="Z614" s="1"/>
  <c r="AA614" s="1"/>
  <c r="AB602" i="25"/>
  <c r="AD321" i="2" l="1"/>
  <c r="X321"/>
  <c r="Y321" s="1"/>
  <c r="Z321" s="1"/>
  <c r="AA321" s="1"/>
  <c r="X333" i="3"/>
  <c r="AB334" s="1"/>
  <c r="AD333"/>
  <c r="Y333"/>
  <c r="Z333" s="1"/>
  <c r="AA333" s="1"/>
  <c r="Y579" i="32"/>
  <c r="Z579" s="1"/>
  <c r="AA579" s="1"/>
  <c r="AB620" i="30"/>
  <c r="AB615" i="24"/>
  <c r="AD602" i="25"/>
  <c r="X602"/>
  <c r="AB322" i="2" l="1"/>
  <c r="AD334" i="3"/>
  <c r="X334"/>
  <c r="Y334" s="1"/>
  <c r="Z334" s="1"/>
  <c r="AA334" s="1"/>
  <c r="AB580" i="32"/>
  <c r="X620" i="30"/>
  <c r="Y620" s="1"/>
  <c r="Z620" s="1"/>
  <c r="AA620" s="1"/>
  <c r="AD620"/>
  <c r="AD615" i="24"/>
  <c r="X615"/>
  <c r="Y602" i="25"/>
  <c r="Z602" s="1"/>
  <c r="AA602" s="1"/>
  <c r="AD322" i="2" l="1"/>
  <c r="X322"/>
  <c r="Y322" s="1"/>
  <c r="Z322" s="1"/>
  <c r="AA322" s="1"/>
  <c r="AB335" i="3"/>
  <c r="AD580" i="32"/>
  <c r="X580"/>
  <c r="AB621" i="30"/>
  <c r="Y615" i="24"/>
  <c r="Z615" s="1"/>
  <c r="AA615" s="1"/>
  <c r="AB603" i="25"/>
  <c r="AB323" i="2" l="1"/>
  <c r="AD335" i="3"/>
  <c r="X335"/>
  <c r="Y335" s="1"/>
  <c r="Z335" s="1"/>
  <c r="AA335" s="1"/>
  <c r="Y580" i="32"/>
  <c r="Z580" s="1"/>
  <c r="AA580" s="1"/>
  <c r="X621" i="30"/>
  <c r="Y621" s="1"/>
  <c r="Z621" s="1"/>
  <c r="AA621" s="1"/>
  <c r="AD621"/>
  <c r="AB616" i="24"/>
  <c r="AD603" i="25"/>
  <c r="X603"/>
  <c r="Y603" s="1"/>
  <c r="Z603" s="1"/>
  <c r="AA603" s="1"/>
  <c r="AD323" i="2" l="1"/>
  <c r="X323"/>
  <c r="Y323" s="1"/>
  <c r="Z323" s="1"/>
  <c r="AA323" s="1"/>
  <c r="AB324" s="1"/>
  <c r="AB336" i="3"/>
  <c r="AB581" i="32"/>
  <c r="AD616" i="24"/>
  <c r="X616"/>
  <c r="Y616" s="1"/>
  <c r="AB604" i="25"/>
  <c r="X324" i="2" l="1"/>
  <c r="Y324" s="1"/>
  <c r="Z324" s="1"/>
  <c r="AA324" s="1"/>
  <c r="AB325" s="1"/>
  <c r="AD324"/>
  <c r="AD336" i="3"/>
  <c r="X336"/>
  <c r="Y336" s="1"/>
  <c r="Z336" s="1"/>
  <c r="AA336" s="1"/>
  <c r="AB337" s="1"/>
  <c r="AD581" i="32"/>
  <c r="X581"/>
  <c r="AB622" i="30"/>
  <c r="Z616" i="24"/>
  <c r="AA616" s="1"/>
  <c r="AD604" i="25"/>
  <c r="X604"/>
  <c r="X325" i="2" l="1"/>
  <c r="Y325" s="1"/>
  <c r="Z325" s="1"/>
  <c r="AA325" s="1"/>
  <c r="AD325"/>
  <c r="AB326"/>
  <c r="AD337" i="3"/>
  <c r="X337"/>
  <c r="Y337" s="1"/>
  <c r="Z337" s="1"/>
  <c r="AA337" s="1"/>
  <c r="Y581" i="32"/>
  <c r="Z581" s="1"/>
  <c r="AA581" s="1"/>
  <c r="X622" i="30"/>
  <c r="Y622" s="1"/>
  <c r="Z622" s="1"/>
  <c r="AA622" s="1"/>
  <c r="AD622"/>
  <c r="AB617" i="24"/>
  <c r="Y604" i="25"/>
  <c r="Z604" s="1"/>
  <c r="AA604" s="1"/>
  <c r="X326" i="2" l="1"/>
  <c r="Y326" s="1"/>
  <c r="Z326" s="1"/>
  <c r="AA326" s="1"/>
  <c r="AD326"/>
  <c r="AB338" i="3"/>
  <c r="AB582" i="32"/>
  <c r="AD617" i="24"/>
  <c r="X617"/>
  <c r="Y617" s="1"/>
  <c r="Z617" s="1"/>
  <c r="AA617" s="1"/>
  <c r="AB605" i="25"/>
  <c r="AB327" i="2" l="1"/>
  <c r="X338" i="3"/>
  <c r="Y338" s="1"/>
  <c r="Z338" s="1"/>
  <c r="AA338" s="1"/>
  <c r="AD338"/>
  <c r="AD582" i="32"/>
  <c r="X582"/>
  <c r="AB623" i="30"/>
  <c r="AB618" i="24"/>
  <c r="AD605" i="25"/>
  <c r="X605"/>
  <c r="Y605" s="1"/>
  <c r="Z605" s="1"/>
  <c r="AA605" s="1"/>
  <c r="AD327" i="2" l="1"/>
  <c r="X327"/>
  <c r="Y327" s="1"/>
  <c r="Z327" s="1"/>
  <c r="AA327" s="1"/>
  <c r="AB328" s="1"/>
  <c r="AB339" i="3"/>
  <c r="Y582" i="32"/>
  <c r="Z582" s="1"/>
  <c r="AA582" s="1"/>
  <c r="X623" i="30"/>
  <c r="Y623" s="1"/>
  <c r="Z623" s="1"/>
  <c r="AA623" s="1"/>
  <c r="AD623"/>
  <c r="AD618" i="24"/>
  <c r="X618"/>
  <c r="AB606" i="25"/>
  <c r="AD328" i="2" l="1"/>
  <c r="X328"/>
  <c r="Y328" s="1"/>
  <c r="Z328" s="1"/>
  <c r="AA328" s="1"/>
  <c r="X339" i="3"/>
  <c r="Y339" s="1"/>
  <c r="Z339" s="1"/>
  <c r="AA339" s="1"/>
  <c r="AB340" s="1"/>
  <c r="AD339"/>
  <c r="AB583" i="32"/>
  <c r="Y618" i="24"/>
  <c r="Z618" s="1"/>
  <c r="AA618" s="1"/>
  <c r="AD606" i="25"/>
  <c r="AF606" s="1"/>
  <c r="X606"/>
  <c r="AB329" i="2" l="1"/>
  <c r="X340" i="3"/>
  <c r="Y340" s="1"/>
  <c r="Z340" s="1"/>
  <c r="AA340" s="1"/>
  <c r="AD340"/>
  <c r="AD583" i="32"/>
  <c r="X583"/>
  <c r="AB624" i="30"/>
  <c r="AB619" i="24"/>
  <c r="Y606" i="25"/>
  <c r="Z606" s="1"/>
  <c r="AA606" s="1"/>
  <c r="AD329" i="2" l="1"/>
  <c r="X329"/>
  <c r="Y329" s="1"/>
  <c r="Z329" s="1"/>
  <c r="AA329" s="1"/>
  <c r="AB330" s="1"/>
  <c r="AB341" i="3"/>
  <c r="Y583" i="32"/>
  <c r="Z583" s="1"/>
  <c r="AA583" s="1"/>
  <c r="X624" i="30"/>
  <c r="Y624" s="1"/>
  <c r="Z624" s="1"/>
  <c r="AA624" s="1"/>
  <c r="AD624"/>
  <c r="AD619" i="24"/>
  <c r="X619"/>
  <c r="AB607" i="25"/>
  <c r="AD330" i="2" l="1"/>
  <c r="X330"/>
  <c r="Y330" s="1"/>
  <c r="Z330" s="1"/>
  <c r="AA330" s="1"/>
  <c r="X341" i="3"/>
  <c r="Y341" s="1"/>
  <c r="Z341" s="1"/>
  <c r="AA341" s="1"/>
  <c r="AD341"/>
  <c r="AB584" i="32"/>
  <c r="Y619" i="24"/>
  <c r="Z619" s="1"/>
  <c r="AA619" s="1"/>
  <c r="AD607" i="25"/>
  <c r="X607"/>
  <c r="Y607" s="1"/>
  <c r="Z607" s="1"/>
  <c r="AA607" s="1"/>
  <c r="AB331" i="2" l="1"/>
  <c r="AB342" i="3"/>
  <c r="AD584" i="32"/>
  <c r="X584"/>
  <c r="AB625" i="30"/>
  <c r="AB620" i="24"/>
  <c r="AB608" i="25"/>
  <c r="X331" i="2" l="1"/>
  <c r="Y331" s="1"/>
  <c r="Z331" s="1"/>
  <c r="AA331" s="1"/>
  <c r="AD331"/>
  <c r="X342" i="3"/>
  <c r="Y342" s="1"/>
  <c r="Z342" s="1"/>
  <c r="AA342" s="1"/>
  <c r="AB343" s="1"/>
  <c r="AD342"/>
  <c r="Y584" i="32"/>
  <c r="Z584" s="1"/>
  <c r="AA584" s="1"/>
  <c r="X625" i="30"/>
  <c r="Y625" s="1"/>
  <c r="Z625" s="1"/>
  <c r="AA625" s="1"/>
  <c r="AD625"/>
  <c r="AD620" i="24"/>
  <c r="X620"/>
  <c r="AD608" i="25"/>
  <c r="X608"/>
  <c r="AB332" i="2" l="1"/>
  <c r="AD343" i="3"/>
  <c r="X343"/>
  <c r="Y343" s="1"/>
  <c r="Z343" s="1"/>
  <c r="AA343" s="1"/>
  <c r="AB585" i="32"/>
  <c r="Y620" i="24"/>
  <c r="Z620" s="1"/>
  <c r="AA620" s="1"/>
  <c r="Y608" i="25"/>
  <c r="Z608" s="1"/>
  <c r="AA608" s="1"/>
  <c r="X332" i="2" l="1"/>
  <c r="Y332" s="1"/>
  <c r="AD332"/>
  <c r="AB344" i="3"/>
  <c r="AD585" i="32"/>
  <c r="X585"/>
  <c r="Y585" s="1"/>
  <c r="AB626" i="30"/>
  <c r="AB621" i="24"/>
  <c r="AB609" i="25"/>
  <c r="Z332" i="2" l="1"/>
  <c r="AA332" s="1"/>
  <c r="AB333"/>
  <c r="X344" i="3"/>
  <c r="Y344" s="1"/>
  <c r="Z344" s="1"/>
  <c r="AA344" s="1"/>
  <c r="AD344"/>
  <c r="Z585" i="32"/>
  <c r="AA585" s="1"/>
  <c r="X626" i="30"/>
  <c r="Y626" s="1"/>
  <c r="Z626" s="1"/>
  <c r="AA626" s="1"/>
  <c r="AD626"/>
  <c r="AD621" i="24"/>
  <c r="X621"/>
  <c r="Y621" s="1"/>
  <c r="Z621" s="1"/>
  <c r="AA621" s="1"/>
  <c r="AD609" i="25"/>
  <c r="X609"/>
  <c r="Y609" s="1"/>
  <c r="Z609" s="1"/>
  <c r="AA609" s="1"/>
  <c r="AD333" i="2" l="1"/>
  <c r="X333"/>
  <c r="Y333" s="1"/>
  <c r="Z333" s="1"/>
  <c r="AA333" s="1"/>
  <c r="AB345" i="3"/>
  <c r="AB586" i="32"/>
  <c r="AB627" i="30"/>
  <c r="AB622" i="24"/>
  <c r="AB610" i="25"/>
  <c r="AB334" i="2" l="1"/>
  <c r="X345" i="3"/>
  <c r="Y345" s="1"/>
  <c r="Z345" s="1"/>
  <c r="AA345" s="1"/>
  <c r="AB346" s="1"/>
  <c r="AD345"/>
  <c r="AD586" i="32"/>
  <c r="X586"/>
  <c r="X627" i="30"/>
  <c r="Y627" s="1"/>
  <c r="Z627" s="1"/>
  <c r="AA627" s="1"/>
  <c r="AD627"/>
  <c r="AD622" i="24"/>
  <c r="X622"/>
  <c r="AD610" i="25"/>
  <c r="X610"/>
  <c r="X334" i="2" l="1"/>
  <c r="Y334" s="1"/>
  <c r="Z334" s="1"/>
  <c r="AA334" s="1"/>
  <c r="AD334"/>
  <c r="X346" i="3"/>
  <c r="Y346" s="1"/>
  <c r="Z346" s="1"/>
  <c r="AA346" s="1"/>
  <c r="AB347" s="1"/>
  <c r="AD346"/>
  <c r="Y586" i="32"/>
  <c r="Z586" s="1"/>
  <c r="AA586" s="1"/>
  <c r="Y622" i="24"/>
  <c r="Z622" s="1"/>
  <c r="AA622" s="1"/>
  <c r="Y610" i="25"/>
  <c r="Z610" s="1"/>
  <c r="AA610" s="1"/>
  <c r="AB335" i="2" l="1"/>
  <c r="AD347" i="3"/>
  <c r="X347"/>
  <c r="Y347" s="1"/>
  <c r="Z347" s="1"/>
  <c r="AA347" s="1"/>
  <c r="AB587" i="32"/>
  <c r="AB628" i="30"/>
  <c r="AB623" i="24"/>
  <c r="AB611" i="25"/>
  <c r="AD335" i="2" l="1"/>
  <c r="X335"/>
  <c r="Y335" s="1"/>
  <c r="Z335" s="1"/>
  <c r="AA335" s="1"/>
  <c r="AB348" i="3"/>
  <c r="AD587" i="32"/>
  <c r="X587"/>
  <c r="X628" i="30"/>
  <c r="Y628" s="1"/>
  <c r="Z628" s="1"/>
  <c r="AA628" s="1"/>
  <c r="AD628"/>
  <c r="AD623" i="24"/>
  <c r="X623"/>
  <c r="Y623" s="1"/>
  <c r="Z623" s="1"/>
  <c r="AA623" s="1"/>
  <c r="AD611" i="25"/>
  <c r="X611"/>
  <c r="Y611" s="1"/>
  <c r="Z611" s="1"/>
  <c r="AA611" s="1"/>
  <c r="AB336" i="2" l="1"/>
  <c r="X348" i="3"/>
  <c r="Y348" s="1"/>
  <c r="Z348" s="1"/>
  <c r="AA348" s="1"/>
  <c r="AD348"/>
  <c r="Y587" i="32"/>
  <c r="Z587" s="1"/>
  <c r="AA587" s="1"/>
  <c r="AB629" i="30"/>
  <c r="AB624" i="24"/>
  <c r="AB612" i="25"/>
  <c r="X336" i="2" l="1"/>
  <c r="Y336" s="1"/>
  <c r="AD336"/>
  <c r="AF336" s="1"/>
  <c r="AB349" i="3"/>
  <c r="AB588" i="32"/>
  <c r="X629" i="30"/>
  <c r="Y629" s="1"/>
  <c r="Z629" s="1"/>
  <c r="AA629" s="1"/>
  <c r="AD629"/>
  <c r="AD624" i="24"/>
  <c r="X624"/>
  <c r="AD612" i="25"/>
  <c r="X612"/>
  <c r="AB337" i="2" l="1"/>
  <c r="Z336"/>
  <c r="AA336" s="1"/>
  <c r="AD349" i="3"/>
  <c r="X349"/>
  <c r="Y349" s="1"/>
  <c r="Z349" s="1"/>
  <c r="AA349" s="1"/>
  <c r="AD588" i="32"/>
  <c r="X588"/>
  <c r="Y624" i="24"/>
  <c r="Z624" s="1"/>
  <c r="AA624" s="1"/>
  <c r="Y612" i="25"/>
  <c r="Z612" s="1"/>
  <c r="AA612" s="1"/>
  <c r="X337" i="2" l="1"/>
  <c r="AB338" s="1"/>
  <c r="AD337"/>
  <c r="Y337"/>
  <c r="Z337" s="1"/>
  <c r="AA337" s="1"/>
  <c r="AB350" i="3"/>
  <c r="Y588" i="32"/>
  <c r="Z588" s="1"/>
  <c r="AA588" s="1"/>
  <c r="AB630" i="30"/>
  <c r="AB625" i="24"/>
  <c r="AB613" i="25"/>
  <c r="X338" i="2" l="1"/>
  <c r="Y338" s="1"/>
  <c r="Z338" s="1"/>
  <c r="AA338" s="1"/>
  <c r="AD338"/>
  <c r="AD350" i="3"/>
  <c r="X350"/>
  <c r="Y350" s="1"/>
  <c r="Z350" s="1"/>
  <c r="AA350" s="1"/>
  <c r="AB351" s="1"/>
  <c r="AB589" i="32"/>
  <c r="X630" i="30"/>
  <c r="Y630" s="1"/>
  <c r="Z630" s="1"/>
  <c r="AA630" s="1"/>
  <c r="AD630"/>
  <c r="AD625" i="24"/>
  <c r="X625"/>
  <c r="Y625" s="1"/>
  <c r="Z625" s="1"/>
  <c r="AA625" s="1"/>
  <c r="AD613" i="25"/>
  <c r="X613"/>
  <c r="Y613" s="1"/>
  <c r="Z613" s="1"/>
  <c r="AA613" s="1"/>
  <c r="AB339" i="2" l="1"/>
  <c r="AD351" i="3"/>
  <c r="X351"/>
  <c r="Y351" s="1"/>
  <c r="Z351" s="1"/>
  <c r="AA351" s="1"/>
  <c r="AD589" i="32"/>
  <c r="X589"/>
  <c r="AB626" i="24"/>
  <c r="AB614" i="25"/>
  <c r="AD339" i="2" l="1"/>
  <c r="X339"/>
  <c r="AB352" i="3"/>
  <c r="Y589" i="32"/>
  <c r="Z589" s="1"/>
  <c r="AA589" s="1"/>
  <c r="AB631" i="30"/>
  <c r="AD626" i="24"/>
  <c r="X626"/>
  <c r="Y626" s="1"/>
  <c r="Z626" s="1"/>
  <c r="AA626" s="1"/>
  <c r="AD614" i="25"/>
  <c r="X614"/>
  <c r="Y614" s="1"/>
  <c r="Z614" s="1"/>
  <c r="AA614" s="1"/>
  <c r="Y339" i="2" l="1"/>
  <c r="Z339" s="1"/>
  <c r="AA339" s="1"/>
  <c r="X352" i="3"/>
  <c r="Y352" s="1"/>
  <c r="Z352" s="1"/>
  <c r="AA352" s="1"/>
  <c r="AD352"/>
  <c r="AB590" i="32"/>
  <c r="X631" i="30"/>
  <c r="Y631" s="1"/>
  <c r="Z631" s="1"/>
  <c r="AA631" s="1"/>
  <c r="AD631"/>
  <c r="AB627" i="24"/>
  <c r="AD627" s="1"/>
  <c r="AB615" i="25"/>
  <c r="AB340" i="2" l="1"/>
  <c r="AB353" i="3"/>
  <c r="AD590" i="32"/>
  <c r="X590"/>
  <c r="AB632" i="30"/>
  <c r="X627" i="24"/>
  <c r="Y627" s="1"/>
  <c r="Z627" s="1"/>
  <c r="AA627" s="1"/>
  <c r="AD615" i="25"/>
  <c r="X615"/>
  <c r="Y615" s="1"/>
  <c r="Z615" s="1"/>
  <c r="AA615" s="1"/>
  <c r="X340" i="2" l="1"/>
  <c r="Y340" s="1"/>
  <c r="Z340" s="1"/>
  <c r="AA340" s="1"/>
  <c r="AD340"/>
  <c r="AD353" i="3"/>
  <c r="X353"/>
  <c r="Y353" s="1"/>
  <c r="Z353" s="1"/>
  <c r="AA353" s="1"/>
  <c r="Y590" i="32"/>
  <c r="Z590" s="1"/>
  <c r="AA590" s="1"/>
  <c r="X632" i="30"/>
  <c r="Y632" s="1"/>
  <c r="Z632" s="1"/>
  <c r="AA632" s="1"/>
  <c r="AD632"/>
  <c r="AB628" i="24"/>
  <c r="AD628" s="1"/>
  <c r="AB616" i="25"/>
  <c r="AB341" i="2" l="1"/>
  <c r="AB354" i="3"/>
  <c r="AB591" i="32"/>
  <c r="AB633" i="30"/>
  <c r="X628" i="24"/>
  <c r="Y628" s="1"/>
  <c r="Z628" s="1"/>
  <c r="AA628" s="1"/>
  <c r="AD616" i="25"/>
  <c r="X616"/>
  <c r="X341" i="2" l="1"/>
  <c r="Y341" s="1"/>
  <c r="AD341"/>
  <c r="X354" i="3"/>
  <c r="Y354" s="1"/>
  <c r="Z354" s="1"/>
  <c r="AA354" s="1"/>
  <c r="AB355" s="1"/>
  <c r="AD354"/>
  <c r="AD591" i="32"/>
  <c r="X591"/>
  <c r="X633" i="30"/>
  <c r="Y633" s="1"/>
  <c r="Z633" s="1"/>
  <c r="AA633" s="1"/>
  <c r="AD633"/>
  <c r="AB629" i="24"/>
  <c r="AD629" s="1"/>
  <c r="Y616" i="25"/>
  <c r="Z616" s="1"/>
  <c r="AA616" s="1"/>
  <c r="Z341" i="2" l="1"/>
  <c r="AA341" s="1"/>
  <c r="AB342"/>
  <c r="X355" i="3"/>
  <c r="Y355" s="1"/>
  <c r="Z355" s="1"/>
  <c r="AA355" s="1"/>
  <c r="AD355"/>
  <c r="Y591" i="32"/>
  <c r="Z591" s="1"/>
  <c r="AA591" s="1"/>
  <c r="X629" i="24"/>
  <c r="Y629" s="1"/>
  <c r="Z629" s="1"/>
  <c r="AA629" s="1"/>
  <c r="AB617" i="25"/>
  <c r="X342" i="2" l="1"/>
  <c r="Y342" s="1"/>
  <c r="Z342" s="1"/>
  <c r="AA342" s="1"/>
  <c r="AD342"/>
  <c r="AB343"/>
  <c r="AB356" i="3"/>
  <c r="AB592" i="32"/>
  <c r="AB634" i="30"/>
  <c r="AB630" i="24"/>
  <c r="AD630" s="1"/>
  <c r="AD617" i="25"/>
  <c r="X617"/>
  <c r="Y617" s="1"/>
  <c r="Z617" s="1"/>
  <c r="AA617" s="1"/>
  <c r="AD343" i="2" l="1"/>
  <c r="X343"/>
  <c r="Y343" s="1"/>
  <c r="AD356" i="3"/>
  <c r="X356"/>
  <c r="Y356" s="1"/>
  <c r="Z356" s="1"/>
  <c r="AA356" s="1"/>
  <c r="AB357" s="1"/>
  <c r="AD592" i="32"/>
  <c r="X592"/>
  <c r="Y592" s="1"/>
  <c r="Z592" s="1"/>
  <c r="AA592" s="1"/>
  <c r="X634" i="30"/>
  <c r="Y634" s="1"/>
  <c r="Z634" s="1"/>
  <c r="AA634" s="1"/>
  <c r="AD634"/>
  <c r="X630" i="24"/>
  <c r="Y630" s="1"/>
  <c r="Z630" s="1"/>
  <c r="AA630" s="1"/>
  <c r="AB618" i="25"/>
  <c r="Z343" i="2" l="1"/>
  <c r="AA343" s="1"/>
  <c r="AB344"/>
  <c r="X357" i="3"/>
  <c r="Y357" s="1"/>
  <c r="Z357" s="1"/>
  <c r="AA357" s="1"/>
  <c r="AD357"/>
  <c r="AF361" s="1"/>
  <c r="AB593" i="32"/>
  <c r="AB631" i="24"/>
  <c r="AD618" i="25"/>
  <c r="X618"/>
  <c r="X344" i="2" l="1"/>
  <c r="Y344" s="1"/>
  <c r="Z344" s="1"/>
  <c r="AA344" s="1"/>
  <c r="AD344"/>
  <c r="AB358" i="3"/>
  <c r="AD593" i="32"/>
  <c r="X593"/>
  <c r="AB635" i="30"/>
  <c r="AD631" i="24"/>
  <c r="X631"/>
  <c r="Y631" s="1"/>
  <c r="Z631" s="1"/>
  <c r="AA631" s="1"/>
  <c r="Y618" i="25"/>
  <c r="Z618" s="1"/>
  <c r="AA618" s="1"/>
  <c r="AB345" i="2" l="1"/>
  <c r="X358" i="3"/>
  <c r="Y358" s="1"/>
  <c r="Z358" s="1"/>
  <c r="AA358" s="1"/>
  <c r="AD358"/>
  <c r="Y593" i="32"/>
  <c r="Z593" s="1"/>
  <c r="AA593" s="1"/>
  <c r="X635" i="30"/>
  <c r="Y635" s="1"/>
  <c r="Z635" s="1"/>
  <c r="AA635" s="1"/>
  <c r="AD635"/>
  <c r="AB632" i="24"/>
  <c r="AB619" i="25"/>
  <c r="X345" i="2" l="1"/>
  <c r="Y345" s="1"/>
  <c r="Z345" s="1"/>
  <c r="AA345" s="1"/>
  <c r="AD345"/>
  <c r="AB359" i="3"/>
  <c r="AB594" i="32"/>
  <c r="AD632" i="24"/>
  <c r="X632"/>
  <c r="AD619" i="25"/>
  <c r="X619"/>
  <c r="Y619" s="1"/>
  <c r="Z619" s="1"/>
  <c r="AA619" s="1"/>
  <c r="AB346" i="2" l="1"/>
  <c r="X359" i="3"/>
  <c r="Y359" s="1"/>
  <c r="Z359" s="1"/>
  <c r="AA359" s="1"/>
  <c r="AD359"/>
  <c r="AB360"/>
  <c r="AD594" i="32"/>
  <c r="X594"/>
  <c r="AB636" i="30"/>
  <c r="Y632" i="24"/>
  <c r="Z632" s="1"/>
  <c r="AA632" s="1"/>
  <c r="AB620" i="25"/>
  <c r="X346" i="2" l="1"/>
  <c r="Y346" s="1"/>
  <c r="Z346" s="1"/>
  <c r="AA346" s="1"/>
  <c r="AD346"/>
  <c r="AD360" i="3"/>
  <c r="AF360" s="1"/>
  <c r="X360"/>
  <c r="Y360" s="1"/>
  <c r="Z360" s="1"/>
  <c r="AA360" s="1"/>
  <c r="Y594" i="32"/>
  <c r="Z594" s="1"/>
  <c r="AA594" s="1"/>
  <c r="X636" i="30"/>
  <c r="Y636" s="1"/>
  <c r="Z636" s="1"/>
  <c r="AA636" s="1"/>
  <c r="AD636"/>
  <c r="AB633" i="24"/>
  <c r="AD620" i="25"/>
  <c r="X620"/>
  <c r="AB347" i="2" l="1"/>
  <c r="AB595" i="32"/>
  <c r="AD633" i="24"/>
  <c r="X633"/>
  <c r="Y633" s="1"/>
  <c r="Z633" s="1"/>
  <c r="AA633" s="1"/>
  <c r="Y620" i="25"/>
  <c r="Z620" s="1"/>
  <c r="AA620" s="1"/>
  <c r="X347" i="2" l="1"/>
  <c r="AD347"/>
  <c r="Y347"/>
  <c r="Z347" s="1"/>
  <c r="AA347" s="1"/>
  <c r="AD595" i="32"/>
  <c r="X595"/>
  <c r="AB637" i="30"/>
  <c r="AB634" i="24"/>
  <c r="AB621" i="25"/>
  <c r="AB348" i="2" l="1"/>
  <c r="Y595" i="32"/>
  <c r="Z595" s="1"/>
  <c r="AA595" s="1"/>
  <c r="X637" i="30"/>
  <c r="Y637" s="1"/>
  <c r="AD637"/>
  <c r="AD634" i="24"/>
  <c r="X634"/>
  <c r="AD621" i="25"/>
  <c r="X621"/>
  <c r="Y621" s="1"/>
  <c r="Z621" s="1"/>
  <c r="AA621" s="1"/>
  <c r="X348" i="2" l="1"/>
  <c r="Y348" s="1"/>
  <c r="Z348" s="1"/>
  <c r="AA348" s="1"/>
  <c r="AD348"/>
  <c r="AB596" i="32"/>
  <c r="Z637" i="30"/>
  <c r="AA637" s="1"/>
  <c r="Y634" i="24"/>
  <c r="Z634" s="1"/>
  <c r="AA634" s="1"/>
  <c r="AB622" i="25"/>
  <c r="AB349" i="2" l="1"/>
  <c r="AD596" i="32"/>
  <c r="X596"/>
  <c r="AB638" i="30"/>
  <c r="AB635" i="24"/>
  <c r="AD622" i="25"/>
  <c r="X622"/>
  <c r="AD349" i="2" l="1"/>
  <c r="X349"/>
  <c r="Y596" i="32"/>
  <c r="Z596" s="1"/>
  <c r="AA596" s="1"/>
  <c r="AD638" i="30"/>
  <c r="X638"/>
  <c r="Y638" s="1"/>
  <c r="AD635" i="24"/>
  <c r="X635"/>
  <c r="Y635" s="1"/>
  <c r="Z635" s="1"/>
  <c r="AA635" s="1"/>
  <c r="Y622" i="25"/>
  <c r="Z622" s="1"/>
  <c r="AA622" s="1"/>
  <c r="Y349" i="2" l="1"/>
  <c r="Z349" s="1"/>
  <c r="AA349" s="1"/>
  <c r="AB597" i="32"/>
  <c r="Z638" i="30"/>
  <c r="AA638" s="1"/>
  <c r="AB636" i="24"/>
  <c r="AB623" i="25"/>
  <c r="AB350" i="2" l="1"/>
  <c r="AD597" i="32"/>
  <c r="X597"/>
  <c r="AB639" i="30"/>
  <c r="AD636" i="24"/>
  <c r="X636"/>
  <c r="Y636" s="1"/>
  <c r="Z636" s="1"/>
  <c r="AA636" s="1"/>
  <c r="AD623" i="25"/>
  <c r="X623"/>
  <c r="Y623" s="1"/>
  <c r="Z623" s="1"/>
  <c r="AA623" s="1"/>
  <c r="AD350" i="2" l="1"/>
  <c r="X350"/>
  <c r="Y350" s="1"/>
  <c r="Z350" s="1"/>
  <c r="AA350" s="1"/>
  <c r="Y597" i="32"/>
  <c r="Z597" s="1"/>
  <c r="AA597" s="1"/>
  <c r="X639" i="30"/>
  <c r="Y639" s="1"/>
  <c r="Z639" s="1"/>
  <c r="AA639" s="1"/>
  <c r="AD639"/>
  <c r="AB637" i="24"/>
  <c r="AB624" i="25"/>
  <c r="AB351" i="2" l="1"/>
  <c r="AB598" i="32"/>
  <c r="AB640" i="30"/>
  <c r="AD637" i="24"/>
  <c r="X637"/>
  <c r="Y637" s="1"/>
  <c r="Z637" s="1"/>
  <c r="AA637" s="1"/>
  <c r="AD624" i="25"/>
  <c r="X624"/>
  <c r="Y624" s="1"/>
  <c r="Z624" s="1"/>
  <c r="AA624" s="1"/>
  <c r="X351" i="2" l="1"/>
  <c r="Y351" s="1"/>
  <c r="AD351"/>
  <c r="AD598" i="32"/>
  <c r="X598"/>
  <c r="X640" i="30"/>
  <c r="Y640" s="1"/>
  <c r="Z640" s="1"/>
  <c r="AA640" s="1"/>
  <c r="AD640"/>
  <c r="AB638" i="24"/>
  <c r="AB625" i="25"/>
  <c r="Z351" i="2" l="1"/>
  <c r="AA351" s="1"/>
  <c r="AB352" s="1"/>
  <c r="Y598" i="32"/>
  <c r="Z598" s="1"/>
  <c r="AA598" s="1"/>
  <c r="AB641" i="30"/>
  <c r="AD641" s="1"/>
  <c r="AD638" i="24"/>
  <c r="X638"/>
  <c r="AD625" i="25"/>
  <c r="X625"/>
  <c r="Y625" s="1"/>
  <c r="Z625" s="1"/>
  <c r="AA625" s="1"/>
  <c r="X352" i="2" l="1"/>
  <c r="Y352" s="1"/>
  <c r="Z352" s="1"/>
  <c r="AA352" s="1"/>
  <c r="AD352"/>
  <c r="AB599" i="32"/>
  <c r="X641" i="30"/>
  <c r="Y641" s="1"/>
  <c r="Z641" s="1"/>
  <c r="AA641" s="1"/>
  <c r="Y638" i="24"/>
  <c r="Z638" s="1"/>
  <c r="AA638" s="1"/>
  <c r="AB626" i="25"/>
  <c r="AB353" i="2" l="1"/>
  <c r="AD599" i="32"/>
  <c r="X599"/>
  <c r="AB642" i="30"/>
  <c r="AB639" i="24"/>
  <c r="AD626" i="25"/>
  <c r="X626"/>
  <c r="AD353" i="2" l="1"/>
  <c r="X353"/>
  <c r="Y599" i="32"/>
  <c r="Z599" s="1"/>
  <c r="AA599" s="1"/>
  <c r="X642" i="30"/>
  <c r="Y642" s="1"/>
  <c r="Z642" s="1"/>
  <c r="AA642" s="1"/>
  <c r="AD642"/>
  <c r="AD639" i="24"/>
  <c r="X639"/>
  <c r="Y639" s="1"/>
  <c r="Z639" s="1"/>
  <c r="AA639" s="1"/>
  <c r="Y626" i="25"/>
  <c r="Z626" s="1"/>
  <c r="AA626" s="1"/>
  <c r="Y353" i="2" l="1"/>
  <c r="Z353" s="1"/>
  <c r="AA353" s="1"/>
  <c r="AB600" i="32"/>
  <c r="AB643" i="30"/>
  <c r="AD643" s="1"/>
  <c r="AB640" i="24"/>
  <c r="AB627" i="25"/>
  <c r="AB354" i="2" l="1"/>
  <c r="AD600" i="32"/>
  <c r="X600"/>
  <c r="Y600" s="1"/>
  <c r="Z600" s="1"/>
  <c r="AA600" s="1"/>
  <c r="X643" i="30"/>
  <c r="Y643" s="1"/>
  <c r="Z643" s="1"/>
  <c r="AA643" s="1"/>
  <c r="AD640" i="24"/>
  <c r="X640"/>
  <c r="AD627" i="25"/>
  <c r="X627"/>
  <c r="Y627" s="1"/>
  <c r="Z627" s="1"/>
  <c r="AA627" s="1"/>
  <c r="X354" i="2" l="1"/>
  <c r="Y354" s="1"/>
  <c r="Z354" s="1"/>
  <c r="AA354" s="1"/>
  <c r="AD354"/>
  <c r="AB601" i="32"/>
  <c r="AB644" i="30"/>
  <c r="Y640" i="24"/>
  <c r="Z640" s="1"/>
  <c r="AA640" s="1"/>
  <c r="AB628" i="25"/>
  <c r="AB355" i="2" l="1"/>
  <c r="AD601" i="32"/>
  <c r="X601"/>
  <c r="X644" i="30"/>
  <c r="Y644" s="1"/>
  <c r="Z644" s="1"/>
  <c r="AA644" s="1"/>
  <c r="AD644"/>
  <c r="AB641" i="24"/>
  <c r="AD628" i="25"/>
  <c r="X628"/>
  <c r="Y628" s="1"/>
  <c r="Z628" s="1"/>
  <c r="AA628" s="1"/>
  <c r="X355" i="2" l="1"/>
  <c r="Y355" s="1"/>
  <c r="AD355"/>
  <c r="Y601" i="32"/>
  <c r="Z601" s="1"/>
  <c r="AA601" s="1"/>
  <c r="AB645" i="30"/>
  <c r="AD645" s="1"/>
  <c r="AD641" i="24"/>
  <c r="X641"/>
  <c r="Y641" s="1"/>
  <c r="Z641" s="1"/>
  <c r="AA641" s="1"/>
  <c r="AB629" i="25"/>
  <c r="AD629" s="1"/>
  <c r="Z355" i="2" l="1"/>
  <c r="AA355" s="1"/>
  <c r="AB356"/>
  <c r="AB602" i="32"/>
  <c r="X645" i="30"/>
  <c r="Y645" s="1"/>
  <c r="AB642" i="24"/>
  <c r="X629" i="25"/>
  <c r="Y629" s="1"/>
  <c r="Z629" s="1"/>
  <c r="AA629" s="1"/>
  <c r="AD356" i="2" l="1"/>
  <c r="X356"/>
  <c r="Y356" s="1"/>
  <c r="Z356" s="1"/>
  <c r="AA356" s="1"/>
  <c r="AD602" i="32"/>
  <c r="X602"/>
  <c r="Z645" i="30"/>
  <c r="AA645" s="1"/>
  <c r="AD642" i="24"/>
  <c r="X642"/>
  <c r="Y642" s="1"/>
  <c r="Z642" s="1"/>
  <c r="AA642" s="1"/>
  <c r="AB630" i="25"/>
  <c r="AD630" s="1"/>
  <c r="AB357" i="2" l="1"/>
  <c r="Y602" i="32"/>
  <c r="Z602" s="1"/>
  <c r="AA602" s="1"/>
  <c r="AB646" i="30"/>
  <c r="AB643" i="24"/>
  <c r="AD643" s="1"/>
  <c r="X630" i="25"/>
  <c r="Y630" s="1"/>
  <c r="Z630" s="1"/>
  <c r="AA630" s="1"/>
  <c r="X357" i="2" l="1"/>
  <c r="AD357"/>
  <c r="Y357"/>
  <c r="Z357" s="1"/>
  <c r="AA357" s="1"/>
  <c r="AB358" s="1"/>
  <c r="AB603" i="32"/>
  <c r="X646" i="30"/>
  <c r="Y646" s="1"/>
  <c r="Z646" s="1"/>
  <c r="AA646" s="1"/>
  <c r="AD646"/>
  <c r="X643" i="24"/>
  <c r="Y643" s="1"/>
  <c r="Z643" s="1"/>
  <c r="AA643" s="1"/>
  <c r="AB631" i="25"/>
  <c r="X358" i="2" l="1"/>
  <c r="Y358" s="1"/>
  <c r="Z358" s="1"/>
  <c r="AA358" s="1"/>
  <c r="AD358"/>
  <c r="AD603" i="32"/>
  <c r="X603"/>
  <c r="Y603" s="1"/>
  <c r="Z603" s="1"/>
  <c r="AA603" s="1"/>
  <c r="AB647" i="30"/>
  <c r="AB644" i="24"/>
  <c r="AD644" s="1"/>
  <c r="AD631" i="25"/>
  <c r="X631"/>
  <c r="Y631" s="1"/>
  <c r="Z631" s="1"/>
  <c r="AA631" s="1"/>
  <c r="AB359" i="2" l="1"/>
  <c r="AB604" i="32"/>
  <c r="X647" i="30"/>
  <c r="Y647" s="1"/>
  <c r="Z647" s="1"/>
  <c r="AA647" s="1"/>
  <c r="AD647"/>
  <c r="X644" i="24"/>
  <c r="Y644" s="1"/>
  <c r="Z644" s="1"/>
  <c r="AA644" s="1"/>
  <c r="AB632" i="25"/>
  <c r="AD359" i="2" l="1"/>
  <c r="X359"/>
  <c r="AD604" i="32"/>
  <c r="X604"/>
  <c r="AB648" i="30"/>
  <c r="AB645" i="24"/>
  <c r="AD645" s="1"/>
  <c r="AD632" i="25"/>
  <c r="X632"/>
  <c r="Y359" i="2" l="1"/>
  <c r="Z359" s="1"/>
  <c r="AA359" s="1"/>
  <c r="Y604" i="32"/>
  <c r="Z604" s="1"/>
  <c r="AA604" s="1"/>
  <c r="X648" i="30"/>
  <c r="Y648" s="1"/>
  <c r="Z648" s="1"/>
  <c r="AA648" s="1"/>
  <c r="AD648"/>
  <c r="X645" i="24"/>
  <c r="Y645" s="1"/>
  <c r="Z645" s="1"/>
  <c r="AA645" s="1"/>
  <c r="Y632" i="25"/>
  <c r="Z632" s="1"/>
  <c r="AA632" s="1"/>
  <c r="AB360" i="2" l="1"/>
  <c r="AB605" i="32"/>
  <c r="AB649" i="30"/>
  <c r="AB646" i="24"/>
  <c r="AD646" s="1"/>
  <c r="AB633" i="25"/>
  <c r="AD360" i="2" l="1"/>
  <c r="X360"/>
  <c r="Y360" s="1"/>
  <c r="Z360" s="1"/>
  <c r="AA360" s="1"/>
  <c r="AD605" i="32"/>
  <c r="X605"/>
  <c r="Y605" s="1"/>
  <c r="Z605" s="1"/>
  <c r="AA605" s="1"/>
  <c r="X649" i="30"/>
  <c r="Y649" s="1"/>
  <c r="Z649" s="1"/>
  <c r="AA649" s="1"/>
  <c r="AD649"/>
  <c r="X646" i="24"/>
  <c r="Y646" s="1"/>
  <c r="Z646" s="1"/>
  <c r="AA646" s="1"/>
  <c r="AD633" i="25"/>
  <c r="X633"/>
  <c r="Y633" s="1"/>
  <c r="Z633" s="1"/>
  <c r="AA633" s="1"/>
  <c r="AB361" i="2" l="1"/>
  <c r="AB606" i="32"/>
  <c r="AB650" i="30"/>
  <c r="AB647" i="24"/>
  <c r="AB634" i="25"/>
  <c r="AD361" i="2" l="1"/>
  <c r="X361"/>
  <c r="Y361" s="1"/>
  <c r="Z361" s="1"/>
  <c r="AA361" s="1"/>
  <c r="AD606" i="32"/>
  <c r="AF606" s="1"/>
  <c r="X606"/>
  <c r="Y606" s="1"/>
  <c r="Z606" s="1"/>
  <c r="AA606" s="1"/>
  <c r="X650" i="30"/>
  <c r="Y650" s="1"/>
  <c r="Z650" s="1"/>
  <c r="AA650" s="1"/>
  <c r="AD650"/>
  <c r="AD647" i="24"/>
  <c r="X647"/>
  <c r="Y647" s="1"/>
  <c r="Z647" s="1"/>
  <c r="AA647" s="1"/>
  <c r="AD634" i="25"/>
  <c r="X634"/>
  <c r="AB362" i="2" l="1"/>
  <c r="AB607" i="32"/>
  <c r="AB651" i="30"/>
  <c r="AB648" i="24"/>
  <c r="Y634" i="25"/>
  <c r="Z634" s="1"/>
  <c r="AA634" s="1"/>
  <c r="X362" i="2" l="1"/>
  <c r="Y362" s="1"/>
  <c r="Z362" s="1"/>
  <c r="AA362" s="1"/>
  <c r="AD362"/>
  <c r="AD607" i="32"/>
  <c r="X607"/>
  <c r="Y607" s="1"/>
  <c r="Z607" s="1"/>
  <c r="AA607" s="1"/>
  <c r="X651" i="30"/>
  <c r="Y651" s="1"/>
  <c r="Z651" s="1"/>
  <c r="AA651" s="1"/>
  <c r="AD651"/>
  <c r="AD648" i="24"/>
  <c r="X648"/>
  <c r="Y648" s="1"/>
  <c r="Z648" s="1"/>
  <c r="AA648" s="1"/>
  <c r="AB635" i="25"/>
  <c r="AB363" i="2" l="1"/>
  <c r="AB608" i="32"/>
  <c r="AB649" i="24"/>
  <c r="AD635" i="25"/>
  <c r="X635"/>
  <c r="Y635" s="1"/>
  <c r="Z635" s="1"/>
  <c r="AA635" s="1"/>
  <c r="X363" i="2" l="1"/>
  <c r="Y363" s="1"/>
  <c r="Z363" s="1"/>
  <c r="AA363" s="1"/>
  <c r="AD363"/>
  <c r="AD608" i="32"/>
  <c r="X608"/>
  <c r="Y608" s="1"/>
  <c r="Z608" s="1"/>
  <c r="AA608" s="1"/>
  <c r="AB652" i="30"/>
  <c r="AD649" i="24"/>
  <c r="X649"/>
  <c r="Y649" s="1"/>
  <c r="Z649" s="1"/>
  <c r="AA649" s="1"/>
  <c r="AB636" i="25"/>
  <c r="AB364" i="2" l="1"/>
  <c r="AB609" i="32"/>
  <c r="X652" i="30"/>
  <c r="Y652" s="1"/>
  <c r="Z652" s="1"/>
  <c r="AA652" s="1"/>
  <c r="AD652"/>
  <c r="AB650" i="24"/>
  <c r="AD636" i="25"/>
  <c r="X636"/>
  <c r="AD364" i="2" l="1"/>
  <c r="X364"/>
  <c r="Y364" s="1"/>
  <c r="Z364" s="1"/>
  <c r="AA364" s="1"/>
  <c r="AD609" i="32"/>
  <c r="X609"/>
  <c r="Y609" s="1"/>
  <c r="Z609" s="1"/>
  <c r="AA609" s="1"/>
  <c r="AD650" i="24"/>
  <c r="X650"/>
  <c r="Y636" i="25"/>
  <c r="Z636" s="1"/>
  <c r="AA636" s="1"/>
  <c r="AB365" i="2" l="1"/>
  <c r="AB610" i="32"/>
  <c r="AB653" i="30"/>
  <c r="Y650" i="24"/>
  <c r="Z650" s="1"/>
  <c r="AA650" s="1"/>
  <c r="AB637" i="25"/>
  <c r="X365" i="2" l="1"/>
  <c r="Y365" s="1"/>
  <c r="Z365" s="1"/>
  <c r="AA365" s="1"/>
  <c r="AD365"/>
  <c r="AD610" i="32"/>
  <c r="X610"/>
  <c r="Y610" s="1"/>
  <c r="Z610" s="1"/>
  <c r="AA610" s="1"/>
  <c r="X653" i="30"/>
  <c r="Y653" s="1"/>
  <c r="Z653" s="1"/>
  <c r="AA653" s="1"/>
  <c r="AD653"/>
  <c r="AB651" i="24"/>
  <c r="AD637" i="25"/>
  <c r="X637"/>
  <c r="Y637" s="1"/>
  <c r="Z637" s="1"/>
  <c r="AA637" s="1"/>
  <c r="AB366" i="2" l="1"/>
  <c r="AB611" i="32"/>
  <c r="AB654" i="30"/>
  <c r="AD651" i="24"/>
  <c r="X651"/>
  <c r="AB638" i="25"/>
  <c r="D2" i="5"/>
  <c r="AD366" i="2" l="1"/>
  <c r="AF366" s="1"/>
  <c r="X366"/>
  <c r="Y366" s="1"/>
  <c r="Z366" s="1"/>
  <c r="AA366" s="1"/>
  <c r="AD611" i="32"/>
  <c r="X611"/>
  <c r="X654" i="30"/>
  <c r="Y654" s="1"/>
  <c r="Z654" s="1"/>
  <c r="AA654" s="1"/>
  <c r="AD654"/>
  <c r="Y651" i="24"/>
  <c r="Z651" s="1"/>
  <c r="AA651" s="1"/>
  <c r="AD638" i="25"/>
  <c r="X638"/>
  <c r="Y6" i="5"/>
  <c r="Z6" s="1"/>
  <c r="AA6" s="1"/>
  <c r="AB367" i="2" l="1"/>
  <c r="Y611" i="32"/>
  <c r="Z611" s="1"/>
  <c r="AA611" s="1"/>
  <c r="AB655" i="30"/>
  <c r="AB652" i="24"/>
  <c r="Y638" i="25"/>
  <c r="Z638" s="1"/>
  <c r="AA638" s="1"/>
  <c r="AB7" i="5"/>
  <c r="AD7" s="1"/>
  <c r="X367" i="2" l="1"/>
  <c r="Y367" s="1"/>
  <c r="Z367" s="1"/>
  <c r="AA367" s="1"/>
  <c r="AD367"/>
  <c r="AB612" i="32"/>
  <c r="X655" i="30"/>
  <c r="Y655" s="1"/>
  <c r="Z655" s="1"/>
  <c r="AA655" s="1"/>
  <c r="AD655"/>
  <c r="AD652" i="24"/>
  <c r="X652"/>
  <c r="Y652" s="1"/>
  <c r="Z652" s="1"/>
  <c r="AA652" s="1"/>
  <c r="AB639" i="25"/>
  <c r="X7" i="5"/>
  <c r="Y7" s="1"/>
  <c r="Z7" s="1"/>
  <c r="AA7" s="1"/>
  <c r="AB368" i="2" l="1"/>
  <c r="AD612" i="32"/>
  <c r="X612"/>
  <c r="AB653" i="24"/>
  <c r="AD639" i="25"/>
  <c r="X639"/>
  <c r="Y639" s="1"/>
  <c r="Z639" s="1"/>
  <c r="AA639" s="1"/>
  <c r="AB8" i="5"/>
  <c r="AD8" s="1"/>
  <c r="AD368" i="2" l="1"/>
  <c r="X368"/>
  <c r="Y368" s="1"/>
  <c r="Z368" s="1"/>
  <c r="AA368" s="1"/>
  <c r="Y612" i="32"/>
  <c r="Z612" s="1"/>
  <c r="AA612" s="1"/>
  <c r="AB656" i="30"/>
  <c r="AD653" i="24"/>
  <c r="X653"/>
  <c r="AB640" i="25"/>
  <c r="X8" i="5"/>
  <c r="Y8" s="1"/>
  <c r="Z8" s="1"/>
  <c r="AA8" s="1"/>
  <c r="AB369" i="2" l="1"/>
  <c r="AB613" i="32"/>
  <c r="X656" i="30"/>
  <c r="Y656" s="1"/>
  <c r="Z656" s="1"/>
  <c r="AA656" s="1"/>
  <c r="AD656"/>
  <c r="Y653" i="24"/>
  <c r="Z653" s="1"/>
  <c r="AA653" s="1"/>
  <c r="AD640" i="25"/>
  <c r="X640"/>
  <c r="AB9" i="5"/>
  <c r="AD9" s="1"/>
  <c r="AD369" i="2" l="1"/>
  <c r="X369"/>
  <c r="Y369" s="1"/>
  <c r="Z369" s="1"/>
  <c r="AA369" s="1"/>
  <c r="AD613" i="32"/>
  <c r="X613"/>
  <c r="AB657" i="30"/>
  <c r="AB654" i="24"/>
  <c r="Y640" i="25"/>
  <c r="Z640" s="1"/>
  <c r="AA640" s="1"/>
  <c r="X9" i="5"/>
  <c r="Y9" s="1"/>
  <c r="Z9" s="1"/>
  <c r="AA9" s="1"/>
  <c r="AB370" i="2" l="1"/>
  <c r="Y613" i="32"/>
  <c r="Z613" s="1"/>
  <c r="AA613" s="1"/>
  <c r="X657" i="30"/>
  <c r="Y657" s="1"/>
  <c r="Z657" s="1"/>
  <c r="AA657" s="1"/>
  <c r="AD657"/>
  <c r="AD654" i="24"/>
  <c r="X654"/>
  <c r="AB641" i="25"/>
  <c r="AB10" i="5"/>
  <c r="AD10" s="1"/>
  <c r="AD370" i="2" l="1"/>
  <c r="X370"/>
  <c r="Y370" s="1"/>
  <c r="Z370" s="1"/>
  <c r="AA370" s="1"/>
  <c r="AB371" s="1"/>
  <c r="AB614" i="32"/>
  <c r="AB658" i="30"/>
  <c r="Y654" i="24"/>
  <c r="Z654" s="1"/>
  <c r="AA654" s="1"/>
  <c r="AD641" i="25"/>
  <c r="X641"/>
  <c r="Y641" s="1"/>
  <c r="Z641" s="1"/>
  <c r="AA641" s="1"/>
  <c r="X10" i="5"/>
  <c r="Y10" s="1"/>
  <c r="Z10" s="1"/>
  <c r="AA10" s="1"/>
  <c r="AD371" i="2" l="1"/>
  <c r="X371"/>
  <c r="Y371" s="1"/>
  <c r="Z371" s="1"/>
  <c r="AA371" s="1"/>
  <c r="AD614" i="32"/>
  <c r="X614"/>
  <c r="Y614" s="1"/>
  <c r="Z614" s="1"/>
  <c r="AA614" s="1"/>
  <c r="X658" i="30"/>
  <c r="Y658" s="1"/>
  <c r="Z658" s="1"/>
  <c r="AA658" s="1"/>
  <c r="AD658"/>
  <c r="AB655" i="24"/>
  <c r="AB642" i="25"/>
  <c r="AB11" i="5"/>
  <c r="AD11" s="1"/>
  <c r="AB372" i="2" l="1"/>
  <c r="AB615" i="32"/>
  <c r="AD655" i="24"/>
  <c r="X655"/>
  <c r="Y655" s="1"/>
  <c r="Z655" s="1"/>
  <c r="AA655" s="1"/>
  <c r="AD642" i="25"/>
  <c r="X642"/>
  <c r="X11" i="5"/>
  <c r="Y11" s="1"/>
  <c r="Z11" s="1"/>
  <c r="AA11" s="1"/>
  <c r="AD372" i="2" l="1"/>
  <c r="X372"/>
  <c r="Y372" s="1"/>
  <c r="Z372" s="1"/>
  <c r="AA372" s="1"/>
  <c r="AB373" s="1"/>
  <c r="AD615" i="32"/>
  <c r="X615"/>
  <c r="AB659" i="30"/>
  <c r="AB656" i="24"/>
  <c r="Y642" i="25"/>
  <c r="Z642" s="1"/>
  <c r="AA642" s="1"/>
  <c r="AB12" i="5"/>
  <c r="AD12" s="1"/>
  <c r="AD373" i="2" l="1"/>
  <c r="X373"/>
  <c r="Y373" s="1"/>
  <c r="Z373" s="1"/>
  <c r="AA373" s="1"/>
  <c r="Y615" i="32"/>
  <c r="Z615" s="1"/>
  <c r="AA615" s="1"/>
  <c r="X659" i="30"/>
  <c r="Y659" s="1"/>
  <c r="Z659" s="1"/>
  <c r="AD659"/>
  <c r="AD656" i="24"/>
  <c r="X656"/>
  <c r="Y656" s="1"/>
  <c r="Z656" s="1"/>
  <c r="AA656" s="1"/>
  <c r="AB643" i="25"/>
  <c r="X12" i="5"/>
  <c r="Y12" s="1"/>
  <c r="Z12" s="1"/>
  <c r="AA12" s="1"/>
  <c r="AB374" i="2" l="1"/>
  <c r="AB616" i="32"/>
  <c r="AA659" i="30"/>
  <c r="AB660" s="1"/>
  <c r="AB657" i="24"/>
  <c r="AD643" i="25"/>
  <c r="X643"/>
  <c r="Y643" s="1"/>
  <c r="Z643" s="1"/>
  <c r="AA643" s="1"/>
  <c r="AB13" i="5"/>
  <c r="AD13" s="1"/>
  <c r="AD374" i="2" l="1"/>
  <c r="X374"/>
  <c r="Y374" s="1"/>
  <c r="Z374" s="1"/>
  <c r="AA374" s="1"/>
  <c r="AB375" s="1"/>
  <c r="AD616" i="32"/>
  <c r="X616"/>
  <c r="X660" i="30"/>
  <c r="Y660" s="1"/>
  <c r="Z660" s="1"/>
  <c r="AA660" s="1"/>
  <c r="AD660"/>
  <c r="AD657" i="24"/>
  <c r="X657"/>
  <c r="Y657" s="1"/>
  <c r="Z657" s="1"/>
  <c r="AA657" s="1"/>
  <c r="AB644" i="25"/>
  <c r="X13" i="5"/>
  <c r="Y13" s="1"/>
  <c r="Z13" s="1"/>
  <c r="AA13" s="1"/>
  <c r="AD375" i="2" l="1"/>
  <c r="X375"/>
  <c r="Y375" s="1"/>
  <c r="Z375" s="1"/>
  <c r="AA375" s="1"/>
  <c r="Y616" i="32"/>
  <c r="Z616" s="1"/>
  <c r="AA616" s="1"/>
  <c r="AB661" i="30"/>
  <c r="AB658" i="24"/>
  <c r="AD644" i="25"/>
  <c r="X644"/>
  <c r="AB14" i="5"/>
  <c r="AB376" i="2" l="1"/>
  <c r="AB617" i="32"/>
  <c r="X661" i="30"/>
  <c r="Y661" s="1"/>
  <c r="Z661" s="1"/>
  <c r="AA661" s="1"/>
  <c r="AD661"/>
  <c r="AD658" i="24"/>
  <c r="X658"/>
  <c r="Y644" i="25"/>
  <c r="Z644" s="1"/>
  <c r="AA644" s="1"/>
  <c r="AD14" i="5"/>
  <c r="X14"/>
  <c r="AD376" i="2" l="1"/>
  <c r="X376"/>
  <c r="Y376" s="1"/>
  <c r="Z376" s="1"/>
  <c r="AA376" s="1"/>
  <c r="AD617" i="32"/>
  <c r="X617"/>
  <c r="Y617" s="1"/>
  <c r="Z617" s="1"/>
  <c r="AA617" s="1"/>
  <c r="AB662" i="30"/>
  <c r="Y658" i="24"/>
  <c r="Z658" s="1"/>
  <c r="AA658" s="1"/>
  <c r="AB645" i="25"/>
  <c r="Y14" i="5"/>
  <c r="Z14" s="1"/>
  <c r="AA14" s="1"/>
  <c r="AB377" i="2" l="1"/>
  <c r="AB618" i="32"/>
  <c r="X662" i="30"/>
  <c r="Y662" s="1"/>
  <c r="Z662" s="1"/>
  <c r="AD662"/>
  <c r="AB659" i="24"/>
  <c r="AD645" i="25"/>
  <c r="X645"/>
  <c r="Y645" s="1"/>
  <c r="Z645" s="1"/>
  <c r="AA645" s="1"/>
  <c r="AB15" i="5"/>
  <c r="AD15" s="1"/>
  <c r="AD377" i="2" l="1"/>
  <c r="X377"/>
  <c r="Y377" s="1"/>
  <c r="Z377" s="1"/>
  <c r="AA377" s="1"/>
  <c r="AD618" i="32"/>
  <c r="X618"/>
  <c r="Y618" s="1"/>
  <c r="Z618" s="1"/>
  <c r="AA618" s="1"/>
  <c r="AA662" i="30"/>
  <c r="AB663" s="1"/>
  <c r="AD659" i="24"/>
  <c r="X659"/>
  <c r="Y659" s="1"/>
  <c r="Z659" s="1"/>
  <c r="AA659" s="1"/>
  <c r="AB646" i="25"/>
  <c r="X15" i="5"/>
  <c r="Y15" s="1"/>
  <c r="Z15" s="1"/>
  <c r="AA15" s="1"/>
  <c r="AB16" s="1"/>
  <c r="AD16" s="1"/>
  <c r="AB378" i="2" l="1"/>
  <c r="AB619" i="32"/>
  <c r="X663" i="30"/>
  <c r="Y663" s="1"/>
  <c r="Z663" s="1"/>
  <c r="AA663" s="1"/>
  <c r="AD663"/>
  <c r="AB660" i="24"/>
  <c r="AD646" i="25"/>
  <c r="X646"/>
  <c r="X16" i="5"/>
  <c r="Y16" s="1"/>
  <c r="Z16" s="1"/>
  <c r="AA16" s="1"/>
  <c r="AD378" i="2" l="1"/>
  <c r="X378"/>
  <c r="Y378" s="1"/>
  <c r="Z378" s="1"/>
  <c r="AA378" s="1"/>
  <c r="AD619" i="32"/>
  <c r="X619"/>
  <c r="AB664" i="30"/>
  <c r="AD660" i="24"/>
  <c r="X660"/>
  <c r="Y646" i="25"/>
  <c r="Z646" s="1"/>
  <c r="AA646" s="1"/>
  <c r="AB647" s="1"/>
  <c r="AB17" i="5"/>
  <c r="AD17" s="1"/>
  <c r="AB379" i="2" l="1"/>
  <c r="Y619" i="32"/>
  <c r="Z619" s="1"/>
  <c r="AA619" s="1"/>
  <c r="X664" i="30"/>
  <c r="Y664" s="1"/>
  <c r="Z664" s="1"/>
  <c r="AA664" s="1"/>
  <c r="AD664"/>
  <c r="Y660" i="24"/>
  <c r="Z660" s="1"/>
  <c r="AA660" s="1"/>
  <c r="AD647" i="25"/>
  <c r="X647"/>
  <c r="Y647" s="1"/>
  <c r="Z647" s="1"/>
  <c r="AA647" s="1"/>
  <c r="X17" i="5"/>
  <c r="Y17" s="1"/>
  <c r="Z17" s="1"/>
  <c r="AA17" s="1"/>
  <c r="AD379" i="2" l="1"/>
  <c r="X379"/>
  <c r="Y379" s="1"/>
  <c r="Z379" s="1"/>
  <c r="AA379" s="1"/>
  <c r="AB620" i="32"/>
  <c r="AB665" i="30"/>
  <c r="AB661" i="24"/>
  <c r="AB648" i="25"/>
  <c r="AD648" s="1"/>
  <c r="AB18" i="5"/>
  <c r="AD18" s="1"/>
  <c r="AF18" s="1"/>
  <c r="AB380" i="2" l="1"/>
  <c r="AD620" i="32"/>
  <c r="X620"/>
  <c r="Y620" s="1"/>
  <c r="Z620" s="1"/>
  <c r="AA620" s="1"/>
  <c r="X665" i="30"/>
  <c r="Y665" s="1"/>
  <c r="Z665" s="1"/>
  <c r="AA665" s="1"/>
  <c r="AD665"/>
  <c r="AD661" i="24"/>
  <c r="X661"/>
  <c r="Y661" s="1"/>
  <c r="Z661" s="1"/>
  <c r="AA661" s="1"/>
  <c r="X648" i="25"/>
  <c r="Y648" s="1"/>
  <c r="Z648" s="1"/>
  <c r="AA648" s="1"/>
  <c r="X18" i="5"/>
  <c r="Y18" s="1"/>
  <c r="Z18" s="1"/>
  <c r="AA18" s="1"/>
  <c r="AD380" i="2" l="1"/>
  <c r="X380"/>
  <c r="Y380" s="1"/>
  <c r="Z380" s="1"/>
  <c r="AA380" s="1"/>
  <c r="AB621" i="32"/>
  <c r="AB666" i="30"/>
  <c r="AB662" i="24"/>
  <c r="AB649" i="25"/>
  <c r="X649" s="1"/>
  <c r="Y649" s="1"/>
  <c r="Z649" s="1"/>
  <c r="AB19" i="5"/>
  <c r="AB381" i="2" l="1"/>
  <c r="AD621" i="32"/>
  <c r="X621"/>
  <c r="X666" i="30"/>
  <c r="Y666" s="1"/>
  <c r="Z666" s="1"/>
  <c r="AA666" s="1"/>
  <c r="AD666"/>
  <c r="AF666" s="1"/>
  <c r="AD662" i="24"/>
  <c r="X662"/>
  <c r="AD649" i="25"/>
  <c r="AA649"/>
  <c r="AB650" s="1"/>
  <c r="X19" i="5"/>
  <c r="Y19" s="1"/>
  <c r="AD19"/>
  <c r="X381" i="2" l="1"/>
  <c r="Y381" s="1"/>
  <c r="Z381" s="1"/>
  <c r="AA381" s="1"/>
  <c r="AD381"/>
  <c r="Y621" i="32"/>
  <c r="Z621" s="1"/>
  <c r="AA621" s="1"/>
  <c r="AB667" i="30"/>
  <c r="Y662" i="24"/>
  <c r="Z662" s="1"/>
  <c r="AA662" s="1"/>
  <c r="AD650" i="25"/>
  <c r="X650"/>
  <c r="Y650" s="1"/>
  <c r="Z650" s="1"/>
  <c r="AA650" s="1"/>
  <c r="Z19" i="5"/>
  <c r="AA19" s="1"/>
  <c r="AB382" i="2" l="1"/>
  <c r="AB622" i="32"/>
  <c r="X667" i="30"/>
  <c r="Y667" s="1"/>
  <c r="Z667" s="1"/>
  <c r="AA667" s="1"/>
  <c r="AD667"/>
  <c r="AB663" i="24"/>
  <c r="AB651" i="25"/>
  <c r="AB20" i="5"/>
  <c r="X382" i="2" l="1"/>
  <c r="Y382" s="1"/>
  <c r="Z382" s="1"/>
  <c r="AA382" s="1"/>
  <c r="AD382"/>
  <c r="AD622" i="32"/>
  <c r="X622"/>
  <c r="AD663" i="24"/>
  <c r="X663"/>
  <c r="X651" i="25"/>
  <c r="Y651" s="1"/>
  <c r="Z651" s="1"/>
  <c r="AA651" s="1"/>
  <c r="AD651"/>
  <c r="X20" i="5"/>
  <c r="Y20" s="1"/>
  <c r="AD20"/>
  <c r="AB383" i="2" l="1"/>
  <c r="Y622" i="32"/>
  <c r="Z622" s="1"/>
  <c r="AA622" s="1"/>
  <c r="AB668" i="30"/>
  <c r="Y663" i="24"/>
  <c r="Z663" s="1"/>
  <c r="AA663" s="1"/>
  <c r="AB652" i="25"/>
  <c r="AD652" s="1"/>
  <c r="Z20" i="5"/>
  <c r="AA20" s="1"/>
  <c r="X383" i="2" l="1"/>
  <c r="Y383" s="1"/>
  <c r="Z383" s="1"/>
  <c r="AA383" s="1"/>
  <c r="AD383"/>
  <c r="AB623" i="32"/>
  <c r="X668" i="30"/>
  <c r="Y668" s="1"/>
  <c r="Z668" s="1"/>
  <c r="AA668" s="1"/>
  <c r="AD668"/>
  <c r="AB664" i="24"/>
  <c r="X652" i="25"/>
  <c r="Y652" s="1"/>
  <c r="Z652" s="1"/>
  <c r="AA652" s="1"/>
  <c r="AB21" i="5"/>
  <c r="AB384" i="2" l="1"/>
  <c r="AD623" i="32"/>
  <c r="X623"/>
  <c r="AB669" i="30"/>
  <c r="AD664" i="24"/>
  <c r="X664"/>
  <c r="Y664" s="1"/>
  <c r="Z664" s="1"/>
  <c r="AA664" s="1"/>
  <c r="AB653" i="25"/>
  <c r="AD653" s="1"/>
  <c r="X21" i="5"/>
  <c r="Y21" s="1"/>
  <c r="AD21"/>
  <c r="X384" i="2" l="1"/>
  <c r="Y384" s="1"/>
  <c r="Z384" s="1"/>
  <c r="AA384" s="1"/>
  <c r="AD384"/>
  <c r="AB385"/>
  <c r="Y623" i="32"/>
  <c r="Z623" s="1"/>
  <c r="AA623" s="1"/>
  <c r="X669" i="30"/>
  <c r="Y669" s="1"/>
  <c r="Z669" s="1"/>
  <c r="AA669" s="1"/>
  <c r="AD669"/>
  <c r="AB665" i="24"/>
  <c r="X653" i="25"/>
  <c r="Y653" s="1"/>
  <c r="Z653" s="1"/>
  <c r="AA653" s="1"/>
  <c r="Z21" i="5"/>
  <c r="AA21" s="1"/>
  <c r="X385" i="2" l="1"/>
  <c r="Y385" s="1"/>
  <c r="Z385" s="1"/>
  <c r="AA385" s="1"/>
  <c r="AD385"/>
  <c r="AB624" i="32"/>
  <c r="AD665" i="24"/>
  <c r="X665"/>
  <c r="AB654" i="25"/>
  <c r="AB22" i="5"/>
  <c r="AB386" i="2" l="1"/>
  <c r="AD624" i="32"/>
  <c r="X624"/>
  <c r="Y624" s="1"/>
  <c r="Z624" s="1"/>
  <c r="AA624" s="1"/>
  <c r="AB670" i="30"/>
  <c r="Y665" i="24"/>
  <c r="Z665" s="1"/>
  <c r="AA665" s="1"/>
  <c r="AD654" i="25"/>
  <c r="X654"/>
  <c r="Y654" s="1"/>
  <c r="Z654" s="1"/>
  <c r="AA654" s="1"/>
  <c r="X22" i="5"/>
  <c r="Y22" s="1"/>
  <c r="AD22"/>
  <c r="AD386" i="2" l="1"/>
  <c r="X386"/>
  <c r="Y386" s="1"/>
  <c r="Z386" s="1"/>
  <c r="AA386" s="1"/>
  <c r="AB625" i="32"/>
  <c r="X670" i="30"/>
  <c r="Y670" s="1"/>
  <c r="Z670" s="1"/>
  <c r="AA670" s="1"/>
  <c r="AD670"/>
  <c r="AB666" i="24"/>
  <c r="AB655" i="25"/>
  <c r="AD655" s="1"/>
  <c r="Z22" i="5"/>
  <c r="AA22" s="1"/>
  <c r="AB387" i="2" l="1"/>
  <c r="AD625" i="32"/>
  <c r="X625"/>
  <c r="AB671" i="30"/>
  <c r="AD666" i="24"/>
  <c r="AF666" s="1"/>
  <c r="X666"/>
  <c r="X655" i="25"/>
  <c r="Y655" s="1"/>
  <c r="Z655" s="1"/>
  <c r="AA655" s="1"/>
  <c r="AB23" i="5"/>
  <c r="X387" i="2" l="1"/>
  <c r="Y387" s="1"/>
  <c r="Z387" s="1"/>
  <c r="AA387" s="1"/>
  <c r="AD387"/>
  <c r="Y625" i="32"/>
  <c r="Z625" s="1"/>
  <c r="AA625" s="1"/>
  <c r="X671" i="30"/>
  <c r="Y671" s="1"/>
  <c r="Z671" s="1"/>
  <c r="AA671" s="1"/>
  <c r="AD671"/>
  <c r="Y666" i="24"/>
  <c r="Z666" s="1"/>
  <c r="AA666" s="1"/>
  <c r="AB656" i="25"/>
  <c r="AD656" s="1"/>
  <c r="X23" i="5"/>
  <c r="Y23" s="1"/>
  <c r="AD23"/>
  <c r="AB388" i="2" l="1"/>
  <c r="AB626" i="32"/>
  <c r="AB667" i="24"/>
  <c r="X656" i="25"/>
  <c r="Y656" s="1"/>
  <c r="Z656" s="1"/>
  <c r="AA656" s="1"/>
  <c r="Z23" i="5"/>
  <c r="AA23" s="1"/>
  <c r="X388" i="2" l="1"/>
  <c r="Y388" s="1"/>
  <c r="Z388" s="1"/>
  <c r="AA388" s="1"/>
  <c r="AD388"/>
  <c r="AD626" i="32"/>
  <c r="X626"/>
  <c r="AB672" i="30"/>
  <c r="AD667" i="24"/>
  <c r="X667"/>
  <c r="AB657" i="25"/>
  <c r="AB24" i="5"/>
  <c r="AB389" i="2" l="1"/>
  <c r="Y626" i="32"/>
  <c r="Z626" s="1"/>
  <c r="AA626" s="1"/>
  <c r="X672" i="30"/>
  <c r="Y672" s="1"/>
  <c r="Z672" s="1"/>
  <c r="AD672"/>
  <c r="Y667" i="24"/>
  <c r="Z667" s="1"/>
  <c r="AA667" s="1"/>
  <c r="AD657" i="25"/>
  <c r="X657"/>
  <c r="Y657" s="1"/>
  <c r="Z657" s="1"/>
  <c r="AA657" s="1"/>
  <c r="X24" i="5"/>
  <c r="Y24" s="1"/>
  <c r="AD24"/>
  <c r="AD389" i="2" l="1"/>
  <c r="X389"/>
  <c r="Y389" s="1"/>
  <c r="Z389" s="1"/>
  <c r="AA389" s="1"/>
  <c r="AB627" i="32"/>
  <c r="AA672" i="30"/>
  <c r="AB673" s="1"/>
  <c r="AB668" i="24"/>
  <c r="AB658" i="25"/>
  <c r="Z24" i="5"/>
  <c r="AA24" s="1"/>
  <c r="AB390" i="2" l="1"/>
  <c r="AD627" i="32"/>
  <c r="X627"/>
  <c r="X673" i="30"/>
  <c r="Y673" s="1"/>
  <c r="Z673" s="1"/>
  <c r="AD673"/>
  <c r="AD668" i="24"/>
  <c r="X668"/>
  <c r="X658" i="25"/>
  <c r="AD658"/>
  <c r="AB25" i="5"/>
  <c r="AD390" i="2" l="1"/>
  <c r="X390"/>
  <c r="Y390" s="1"/>
  <c r="Z390" s="1"/>
  <c r="AA390" s="1"/>
  <c r="Y627" i="32"/>
  <c r="Z627" s="1"/>
  <c r="AA627" s="1"/>
  <c r="AA673" i="30"/>
  <c r="AB674" s="1"/>
  <c r="Y668" i="24"/>
  <c r="Z668" s="1"/>
  <c r="AA668" s="1"/>
  <c r="Y658" i="25"/>
  <c r="Z658" s="1"/>
  <c r="AA658" s="1"/>
  <c r="X25" i="5"/>
  <c r="Y25" s="1"/>
  <c r="AD25"/>
  <c r="AB391" i="2" l="1"/>
  <c r="AB628" i="32"/>
  <c r="X674" i="30"/>
  <c r="Y674" s="1"/>
  <c r="Z674" s="1"/>
  <c r="AA674" s="1"/>
  <c r="AD674"/>
  <c r="AB669" i="24"/>
  <c r="AB659" i="25"/>
  <c r="Z25" i="5"/>
  <c r="AA25" s="1"/>
  <c r="X391" i="2" l="1"/>
  <c r="Y391" s="1"/>
  <c r="Z391" s="1"/>
  <c r="AA391" s="1"/>
  <c r="AD391"/>
  <c r="AD628" i="32"/>
  <c r="X628"/>
  <c r="Y628" s="1"/>
  <c r="Z628" s="1"/>
  <c r="AA628" s="1"/>
  <c r="AB675" i="30"/>
  <c r="AD669" i="24"/>
  <c r="X669"/>
  <c r="Y669" s="1"/>
  <c r="Z669" s="1"/>
  <c r="AA669" s="1"/>
  <c r="AD659" i="25"/>
  <c r="X659"/>
  <c r="Y659" s="1"/>
  <c r="Z659" s="1"/>
  <c r="AA659" s="1"/>
  <c r="AB26" i="5"/>
  <c r="AB392" i="2" l="1"/>
  <c r="AB629" i="32"/>
  <c r="X675" i="30"/>
  <c r="Y675" s="1"/>
  <c r="Z675" s="1"/>
  <c r="AD675"/>
  <c r="AB670" i="24"/>
  <c r="AB660" i="25"/>
  <c r="X26" i="5"/>
  <c r="Y26" s="1"/>
  <c r="AD26"/>
  <c r="AD392" i="2" l="1"/>
  <c r="X392"/>
  <c r="Y392" s="1"/>
  <c r="Z392" s="1"/>
  <c r="AA392" s="1"/>
  <c r="AD629" i="32"/>
  <c r="X629"/>
  <c r="AA675" i="30"/>
  <c r="AB676" s="1"/>
  <c r="AD670" i="24"/>
  <c r="X670"/>
  <c r="Y670" s="1"/>
  <c r="Z670" s="1"/>
  <c r="AA670" s="1"/>
  <c r="AD660" i="25"/>
  <c r="X660"/>
  <c r="Z26" i="5"/>
  <c r="AA26" s="1"/>
  <c r="AB393" i="2" l="1"/>
  <c r="Y629" i="32"/>
  <c r="Z629" s="1"/>
  <c r="AA629" s="1"/>
  <c r="X676" i="30"/>
  <c r="Y676" s="1"/>
  <c r="Z676" s="1"/>
  <c r="AA676" s="1"/>
  <c r="AD676"/>
  <c r="AB671" i="24"/>
  <c r="Y660" i="25"/>
  <c r="Z660" s="1"/>
  <c r="AA660" s="1"/>
  <c r="AB27" i="5"/>
  <c r="X393" i="2" l="1"/>
  <c r="Y393" s="1"/>
  <c r="Z393" s="1"/>
  <c r="AA393" s="1"/>
  <c r="AD393"/>
  <c r="AB630" i="32"/>
  <c r="AB677" i="30"/>
  <c r="AD671" i="24"/>
  <c r="X671"/>
  <c r="Y671" s="1"/>
  <c r="Z671" s="1"/>
  <c r="AA671" s="1"/>
  <c r="AB661" i="25"/>
  <c r="X27" i="5"/>
  <c r="Y27" s="1"/>
  <c r="AD27"/>
  <c r="AB394" i="2" l="1"/>
  <c r="AD630" i="32"/>
  <c r="X630"/>
  <c r="X677" i="30"/>
  <c r="Y677" s="1"/>
  <c r="Z677" s="1"/>
  <c r="AA677" s="1"/>
  <c r="AD677"/>
  <c r="AB672" i="24"/>
  <c r="AD661" i="25"/>
  <c r="X661"/>
  <c r="Y661" s="1"/>
  <c r="Z661" s="1"/>
  <c r="AA661" s="1"/>
  <c r="Z27" i="5"/>
  <c r="AA27" s="1"/>
  <c r="X394" i="2" l="1"/>
  <c r="Y394" s="1"/>
  <c r="Z394" s="1"/>
  <c r="AA394" s="1"/>
  <c r="AD394"/>
  <c r="Y630" i="32"/>
  <c r="Z630" s="1"/>
  <c r="AA630" s="1"/>
  <c r="AD672" i="24"/>
  <c r="X672"/>
  <c r="Y672" s="1"/>
  <c r="Z672" s="1"/>
  <c r="AA672" s="1"/>
  <c r="AB662" i="25"/>
  <c r="AB28" i="5"/>
  <c r="AB395" i="2" l="1"/>
  <c r="AB631" i="32"/>
  <c r="AB678" i="30"/>
  <c r="AB673" i="24"/>
  <c r="AD662" i="25"/>
  <c r="X662"/>
  <c r="Y662" s="1"/>
  <c r="Z662" s="1"/>
  <c r="AA662" s="1"/>
  <c r="X28" i="5"/>
  <c r="Y28" s="1"/>
  <c r="AD28"/>
  <c r="X395" i="2" l="1"/>
  <c r="Y395" s="1"/>
  <c r="Z395" s="1"/>
  <c r="AA395" s="1"/>
  <c r="AD395"/>
  <c r="AD631" i="32"/>
  <c r="X631"/>
  <c r="Y631" s="1"/>
  <c r="Z631" s="1"/>
  <c r="AA631" s="1"/>
  <c r="X678" i="30"/>
  <c r="Y678" s="1"/>
  <c r="Z678" s="1"/>
  <c r="AA678" s="1"/>
  <c r="AD678"/>
  <c r="AD673" i="24"/>
  <c r="X673"/>
  <c r="AB663" i="25"/>
  <c r="Z28" i="5"/>
  <c r="AA28" s="1"/>
  <c r="AB396" i="2" l="1"/>
  <c r="AB632" i="32"/>
  <c r="Y673" i="24"/>
  <c r="Z673" s="1"/>
  <c r="AA673" s="1"/>
  <c r="AD663" i="25"/>
  <c r="X663"/>
  <c r="AB29" i="5"/>
  <c r="X396" i="2" l="1"/>
  <c r="Y396" s="1"/>
  <c r="Z396" s="1"/>
  <c r="AA396" s="1"/>
  <c r="AD396"/>
  <c r="AF396" s="1"/>
  <c r="AD632" i="32"/>
  <c r="X632"/>
  <c r="Y632" s="1"/>
  <c r="Z632" s="1"/>
  <c r="AA632" s="1"/>
  <c r="AB679" i="30"/>
  <c r="AB674" i="24"/>
  <c r="Y663" i="25"/>
  <c r="Z663" s="1"/>
  <c r="AA663" s="1"/>
  <c r="X29" i="5"/>
  <c r="Y29" s="1"/>
  <c r="AD29"/>
  <c r="AB397" i="2" l="1"/>
  <c r="AB633" i="32"/>
  <c r="X679" i="30"/>
  <c r="Y679" s="1"/>
  <c r="Z679" s="1"/>
  <c r="AA679" s="1"/>
  <c r="AD679"/>
  <c r="AD674" i="24"/>
  <c r="X674"/>
  <c r="Y674" s="1"/>
  <c r="Z674" s="1"/>
  <c r="AA674" s="1"/>
  <c r="AB664" i="25"/>
  <c r="Z29" i="5"/>
  <c r="AA29" s="1"/>
  <c r="X397" i="2" l="1"/>
  <c r="Y397" s="1"/>
  <c r="Z397" s="1"/>
  <c r="AA397" s="1"/>
  <c r="AD397"/>
  <c r="AD633" i="32"/>
  <c r="X633"/>
  <c r="AB680" i="30"/>
  <c r="AB675" i="24"/>
  <c r="AD664" i="25"/>
  <c r="X664"/>
  <c r="Y664" s="1"/>
  <c r="Z664" s="1"/>
  <c r="AA664" s="1"/>
  <c r="AB30" i="5"/>
  <c r="AB398" i="2" l="1"/>
  <c r="Y633" i="32"/>
  <c r="Z633" s="1"/>
  <c r="AA633" s="1"/>
  <c r="X680" i="30"/>
  <c r="Y680" s="1"/>
  <c r="Z680" s="1"/>
  <c r="AA680" s="1"/>
  <c r="AD680"/>
  <c r="AD675" i="24"/>
  <c r="X675"/>
  <c r="AB665" i="25"/>
  <c r="AD665" s="1"/>
  <c r="X30" i="5"/>
  <c r="Y30" s="1"/>
  <c r="Z30" s="1"/>
  <c r="AA30" s="1"/>
  <c r="AD30"/>
  <c r="AF30" s="1"/>
  <c r="AD398" i="2" l="1"/>
  <c r="X398"/>
  <c r="Y398" s="1"/>
  <c r="Z398" s="1"/>
  <c r="AA398" s="1"/>
  <c r="AB634" i="32"/>
  <c r="AB681" i="30"/>
  <c r="Y675" i="24"/>
  <c r="Z675" s="1"/>
  <c r="AA675" s="1"/>
  <c r="X665" i="25"/>
  <c r="Y665" s="1"/>
  <c r="Z665" s="1"/>
  <c r="AA665" s="1"/>
  <c r="AB31" i="5"/>
  <c r="AD31" s="1"/>
  <c r="AB399" i="2" l="1"/>
  <c r="AD634" i="32"/>
  <c r="X634"/>
  <c r="X681" i="30"/>
  <c r="Y681" s="1"/>
  <c r="Z681" s="1"/>
  <c r="AA681" s="1"/>
  <c r="AD681"/>
  <c r="AB676" i="24"/>
  <c r="AB666" i="25"/>
  <c r="AD666" s="1"/>
  <c r="AF666" s="1"/>
  <c r="X31" i="5"/>
  <c r="Y31" s="1"/>
  <c r="Z31" s="1"/>
  <c r="AA31" s="1"/>
  <c r="X399" i="2" l="1"/>
  <c r="Y399" s="1"/>
  <c r="Z399" s="1"/>
  <c r="AA399" s="1"/>
  <c r="AD399"/>
  <c r="Y634" i="32"/>
  <c r="Z634" s="1"/>
  <c r="AA634" s="1"/>
  <c r="AB682" i="30"/>
  <c r="AD676" i="24"/>
  <c r="X676"/>
  <c r="Y676" s="1"/>
  <c r="Z676" s="1"/>
  <c r="AA676" s="1"/>
  <c r="X666" i="25"/>
  <c r="Y666" s="1"/>
  <c r="Z666" s="1"/>
  <c r="AA666" s="1"/>
  <c r="AB32" i="5"/>
  <c r="AD32" s="1"/>
  <c r="AB400" i="2" l="1"/>
  <c r="AB635" i="32"/>
  <c r="X682" i="30"/>
  <c r="Y682" s="1"/>
  <c r="Z682" s="1"/>
  <c r="AA682" s="1"/>
  <c r="AD682"/>
  <c r="AB677" i="24"/>
  <c r="AB667" i="25"/>
  <c r="AD667" s="1"/>
  <c r="X32" i="5"/>
  <c r="Y32" s="1"/>
  <c r="Z32" s="1"/>
  <c r="AA32" s="1"/>
  <c r="X400" i="2" l="1"/>
  <c r="Y400" s="1"/>
  <c r="Z400" s="1"/>
  <c r="AA400" s="1"/>
  <c r="AD400"/>
  <c r="AD635" i="32"/>
  <c r="X635"/>
  <c r="AD677" i="24"/>
  <c r="X677"/>
  <c r="X667" i="25"/>
  <c r="Y667" s="1"/>
  <c r="Z667" s="1"/>
  <c r="AA667" s="1"/>
  <c r="AB33" i="5"/>
  <c r="AB401" i="2" l="1"/>
  <c r="Y635" i="32"/>
  <c r="Z635" s="1"/>
  <c r="AA635" s="1"/>
  <c r="AB683" i="30"/>
  <c r="Y677" i="24"/>
  <c r="Z677" s="1"/>
  <c r="AA677" s="1"/>
  <c r="AB668" i="25"/>
  <c r="X668" s="1"/>
  <c r="Y668" s="1"/>
  <c r="Z668" s="1"/>
  <c r="AD33" i="5"/>
  <c r="X33"/>
  <c r="Y33" s="1"/>
  <c r="AD401" i="2" l="1"/>
  <c r="X401"/>
  <c r="Y401" s="1"/>
  <c r="Z401" s="1"/>
  <c r="AA401" s="1"/>
  <c r="AB636" i="32"/>
  <c r="X683" i="30"/>
  <c r="Y683" s="1"/>
  <c r="Z683" s="1"/>
  <c r="AD683"/>
  <c r="AB678" i="24"/>
  <c r="AD668" i="25"/>
  <c r="AA668"/>
  <c r="AB669" s="1"/>
  <c r="Z33" i="5"/>
  <c r="AA33" s="1"/>
  <c r="AB402" i="2" l="1"/>
  <c r="AD636" i="32"/>
  <c r="X636"/>
  <c r="Y636" s="1"/>
  <c r="Z636" s="1"/>
  <c r="AA636" s="1"/>
  <c r="AA683" i="30"/>
  <c r="AB684" s="1"/>
  <c r="AD678" i="24"/>
  <c r="X678"/>
  <c r="Y678" s="1"/>
  <c r="Z678" s="1"/>
  <c r="AA678" s="1"/>
  <c r="AD669" i="25"/>
  <c r="X669"/>
  <c r="Y669" s="1"/>
  <c r="Z669" s="1"/>
  <c r="AA669" s="1"/>
  <c r="AB34" i="5"/>
  <c r="AD402" i="2" l="1"/>
  <c r="X402"/>
  <c r="Y402" s="1"/>
  <c r="Z402" s="1"/>
  <c r="AA402" s="1"/>
  <c r="AB637" i="32"/>
  <c r="X684" i="30"/>
  <c r="Y684" s="1"/>
  <c r="Z684" s="1"/>
  <c r="AA684" s="1"/>
  <c r="AD684"/>
  <c r="AB679" i="24"/>
  <c r="AB670" i="25"/>
  <c r="AD34" i="5"/>
  <c r="X34"/>
  <c r="Y34" s="1"/>
  <c r="AB403" i="2" l="1"/>
  <c r="AD637" i="32"/>
  <c r="X637"/>
  <c r="AB685" i="30"/>
  <c r="AD679" i="24"/>
  <c r="X679"/>
  <c r="AD670" i="25"/>
  <c r="X670"/>
  <c r="Y670" s="1"/>
  <c r="Z670" s="1"/>
  <c r="AA670" s="1"/>
  <c r="Z34" i="5"/>
  <c r="AA34" s="1"/>
  <c r="X403" i="2" l="1"/>
  <c r="Y403" s="1"/>
  <c r="Z403" s="1"/>
  <c r="AA403" s="1"/>
  <c r="AD403"/>
  <c r="Y637" i="32"/>
  <c r="Z637" s="1"/>
  <c r="AA637" s="1"/>
  <c r="X685" i="30"/>
  <c r="Y685" s="1"/>
  <c r="Z685" s="1"/>
  <c r="AA685" s="1"/>
  <c r="AD685"/>
  <c r="Y679" i="24"/>
  <c r="Z679" s="1"/>
  <c r="AA679" s="1"/>
  <c r="AB671" i="25"/>
  <c r="AB35" i="5"/>
  <c r="AD35" s="1"/>
  <c r="AB404" i="2" l="1"/>
  <c r="AB638" i="32"/>
  <c r="AB680" i="24"/>
  <c r="AD671" i="25"/>
  <c r="X671"/>
  <c r="X35" i="5"/>
  <c r="Y35" s="1"/>
  <c r="Z35" s="1"/>
  <c r="AA35" s="1"/>
  <c r="X404" i="2" l="1"/>
  <c r="Y404" s="1"/>
  <c r="Z404" s="1"/>
  <c r="AA404" s="1"/>
  <c r="AD404"/>
  <c r="AD638" i="32"/>
  <c r="X638"/>
  <c r="AB686" i="30"/>
  <c r="AD680" i="24"/>
  <c r="X680"/>
  <c r="Y680" s="1"/>
  <c r="Z680" s="1"/>
  <c r="AA680" s="1"/>
  <c r="Y671" i="25"/>
  <c r="Z671" s="1"/>
  <c r="AA671" s="1"/>
  <c r="AB36" i="5"/>
  <c r="AD36" s="1"/>
  <c r="AB405" i="2" l="1"/>
  <c r="Y638" i="32"/>
  <c r="Z638" s="1"/>
  <c r="AA638" s="1"/>
  <c r="X686" i="30"/>
  <c r="Y686" s="1"/>
  <c r="Z686" s="1"/>
  <c r="AA686" s="1"/>
  <c r="AD686"/>
  <c r="AB681" i="24"/>
  <c r="AB672" i="25"/>
  <c r="X36" i="5"/>
  <c r="Y36" s="1"/>
  <c r="Z36" s="1"/>
  <c r="AA36" s="1"/>
  <c r="X405" i="2" l="1"/>
  <c r="Y405" s="1"/>
  <c r="Z405" s="1"/>
  <c r="AA405" s="1"/>
  <c r="AD405"/>
  <c r="AB639" i="32"/>
  <c r="AB687" i="30"/>
  <c r="AD681" i="24"/>
  <c r="X681"/>
  <c r="X672" i="25"/>
  <c r="Y672" s="1"/>
  <c r="Z672" s="1"/>
  <c r="AA672" s="1"/>
  <c r="AB673" s="1"/>
  <c r="AD672"/>
  <c r="AB37" i="5"/>
  <c r="AB406" i="2" l="1"/>
  <c r="AD639" i="32"/>
  <c r="X639"/>
  <c r="X687" i="30"/>
  <c r="Y687" s="1"/>
  <c r="Z687" s="1"/>
  <c r="AA687" s="1"/>
  <c r="AD687"/>
  <c r="Y681" i="24"/>
  <c r="Z681" s="1"/>
  <c r="AA681" s="1"/>
  <c r="AD673" i="25"/>
  <c r="X673"/>
  <c r="Y673" s="1"/>
  <c r="Z673" s="1"/>
  <c r="AA673" s="1"/>
  <c r="AD37" i="5"/>
  <c r="X37"/>
  <c r="Y37" s="1"/>
  <c r="AD406" i="2" l="1"/>
  <c r="X406"/>
  <c r="Y406" s="1"/>
  <c r="Z406" s="1"/>
  <c r="AA406" s="1"/>
  <c r="Y639" i="32"/>
  <c r="Z639" s="1"/>
  <c r="AA639" s="1"/>
  <c r="AB688" i="30"/>
  <c r="AB682" i="24"/>
  <c r="AB674" i="25"/>
  <c r="Z37" i="5"/>
  <c r="AA37" s="1"/>
  <c r="AB407" i="2" l="1"/>
  <c r="AB640" i="32"/>
  <c r="X688" i="30"/>
  <c r="Y688" s="1"/>
  <c r="Z688" s="1"/>
  <c r="AA688" s="1"/>
  <c r="AD688"/>
  <c r="AD682" i="24"/>
  <c r="X682"/>
  <c r="Y682" s="1"/>
  <c r="Z682" s="1"/>
  <c r="AA682" s="1"/>
  <c r="AD674" i="25"/>
  <c r="X674"/>
  <c r="Y674" s="1"/>
  <c r="Z674" s="1"/>
  <c r="AA674" s="1"/>
  <c r="AB38" i="5"/>
  <c r="AD38" s="1"/>
  <c r="X407" i="2" l="1"/>
  <c r="Y407" s="1"/>
  <c r="Z407" s="1"/>
  <c r="AA407" s="1"/>
  <c r="AD407"/>
  <c r="AD640" i="32"/>
  <c r="X640"/>
  <c r="Y640" s="1"/>
  <c r="Z640" s="1"/>
  <c r="AA640" s="1"/>
  <c r="AB683" i="24"/>
  <c r="AB675" i="25"/>
  <c r="X38" i="5"/>
  <c r="Y38" s="1"/>
  <c r="Z38" s="1"/>
  <c r="AA38" s="1"/>
  <c r="AB408" i="2" l="1"/>
  <c r="AB641" i="32"/>
  <c r="AB689" i="30"/>
  <c r="AD683" i="24"/>
  <c r="X683"/>
  <c r="AD675" i="25"/>
  <c r="X675"/>
  <c r="AB39" i="5"/>
  <c r="AD39" s="1"/>
  <c r="X408" i="2" l="1"/>
  <c r="Y408" s="1"/>
  <c r="Z408" s="1"/>
  <c r="AA408" s="1"/>
  <c r="AB409" s="1"/>
  <c r="AD408"/>
  <c r="AD641" i="32"/>
  <c r="X641"/>
  <c r="Y641" s="1"/>
  <c r="Z641" s="1"/>
  <c r="AA641" s="1"/>
  <c r="X689" i="30"/>
  <c r="Y689" s="1"/>
  <c r="Z689" s="1"/>
  <c r="AA689" s="1"/>
  <c r="AD689"/>
  <c r="Y683" i="24"/>
  <c r="Z683" s="1"/>
  <c r="AA683" s="1"/>
  <c r="Y675" i="25"/>
  <c r="Z675" s="1"/>
  <c r="AA675" s="1"/>
  <c r="X39" i="5"/>
  <c r="Y39" s="1"/>
  <c r="Z39" s="1"/>
  <c r="AA39" s="1"/>
  <c r="X409" i="2" l="1"/>
  <c r="Y409" s="1"/>
  <c r="Z409" s="1"/>
  <c r="AA409" s="1"/>
  <c r="AD409"/>
  <c r="AB642" i="32"/>
  <c r="AB684" i="24"/>
  <c r="AB676" i="25"/>
  <c r="AB40" i="5"/>
  <c r="AD40" s="1"/>
  <c r="AB410" i="2" l="1"/>
  <c r="AD642" i="32"/>
  <c r="X642"/>
  <c r="Y642" s="1"/>
  <c r="Z642" s="1"/>
  <c r="AA642" s="1"/>
  <c r="AB690" i="30"/>
  <c r="AD684" i="24"/>
  <c r="X684"/>
  <c r="Y684" s="1"/>
  <c r="Z684" s="1"/>
  <c r="AA684" s="1"/>
  <c r="X676" i="25"/>
  <c r="Y676" s="1"/>
  <c r="Z676" s="1"/>
  <c r="AA676" s="1"/>
  <c r="AD676"/>
  <c r="X40" i="5"/>
  <c r="Y40" s="1"/>
  <c r="Z40" s="1"/>
  <c r="AA40" s="1"/>
  <c r="AD410" i="2" l="1"/>
  <c r="X410"/>
  <c r="Y410" s="1"/>
  <c r="Z410" s="1"/>
  <c r="AA410" s="1"/>
  <c r="AB643" i="32"/>
  <c r="X690" i="30"/>
  <c r="AD690"/>
  <c r="AB685" i="24"/>
  <c r="AB677" i="25"/>
  <c r="AB41" i="5"/>
  <c r="AD41" s="1"/>
  <c r="AB411" i="2" l="1"/>
  <c r="AD643" i="32"/>
  <c r="X643"/>
  <c r="Y643" s="1"/>
  <c r="Z643" s="1"/>
  <c r="AA643" s="1"/>
  <c r="Y690" i="30"/>
  <c r="Z690" s="1"/>
  <c r="AA690" s="1"/>
  <c r="AD685" i="24"/>
  <c r="X685"/>
  <c r="AD677" i="25"/>
  <c r="X677"/>
  <c r="Y677" s="1"/>
  <c r="Z677" s="1"/>
  <c r="AA677" s="1"/>
  <c r="X41" i="5"/>
  <c r="Y41" s="1"/>
  <c r="Z41" s="1"/>
  <c r="AA41" s="1"/>
  <c r="X411" i="2" l="1"/>
  <c r="Y411" s="1"/>
  <c r="Z411" s="1"/>
  <c r="AA411" s="1"/>
  <c r="AD411"/>
  <c r="AB644" i="32"/>
  <c r="AB691" i="30"/>
  <c r="Y685" i="24"/>
  <c r="Z685" s="1"/>
  <c r="AA685" s="1"/>
  <c r="AB678" i="25"/>
  <c r="AB42" i="5"/>
  <c r="AD42" s="1"/>
  <c r="AF42" s="1"/>
  <c r="AB412" i="2" l="1"/>
  <c r="AD644" i="32"/>
  <c r="X644"/>
  <c r="Y644" s="1"/>
  <c r="Z644" s="1"/>
  <c r="AA644" s="1"/>
  <c r="X691" i="30"/>
  <c r="Y691" s="1"/>
  <c r="Z691" s="1"/>
  <c r="AA691" s="1"/>
  <c r="AD691"/>
  <c r="AB686" i="24"/>
  <c r="AD678" i="25"/>
  <c r="X678"/>
  <c r="Y678" s="1"/>
  <c r="Z678" s="1"/>
  <c r="AA678" s="1"/>
  <c r="X42" i="5"/>
  <c r="Y42" s="1"/>
  <c r="Z42" s="1"/>
  <c r="AA42" s="1"/>
  <c r="X412" i="2" l="1"/>
  <c r="Y412" s="1"/>
  <c r="Z412" s="1"/>
  <c r="AA412" s="1"/>
  <c r="AB413" s="1"/>
  <c r="AD412"/>
  <c r="AB645" i="32"/>
  <c r="AB692" i="30"/>
  <c r="AD686" i="24"/>
  <c r="X686"/>
  <c r="Y686" s="1"/>
  <c r="Z686" s="1"/>
  <c r="AA686" s="1"/>
  <c r="AB679" i="25"/>
  <c r="AD679" s="1"/>
  <c r="AB43" i="5"/>
  <c r="AD413" i="2" l="1"/>
  <c r="X413"/>
  <c r="Y413" s="1"/>
  <c r="Z413" s="1"/>
  <c r="AA413" s="1"/>
  <c r="AD645" i="32"/>
  <c r="X645"/>
  <c r="X692" i="30"/>
  <c r="Y692" s="1"/>
  <c r="Z692" s="1"/>
  <c r="AD692"/>
  <c r="AB687" i="24"/>
  <c r="X679" i="25"/>
  <c r="Y679" s="1"/>
  <c r="Z679" s="1"/>
  <c r="AA679" s="1"/>
  <c r="X43" i="5"/>
  <c r="Y43" s="1"/>
  <c r="AD43"/>
  <c r="AB414" i="2" l="1"/>
  <c r="Y645" i="32"/>
  <c r="Z645" s="1"/>
  <c r="AA645" s="1"/>
  <c r="AA692" i="30"/>
  <c r="AB693" s="1"/>
  <c r="AD687" i="24"/>
  <c r="X687"/>
  <c r="AB680" i="25"/>
  <c r="AD680" s="1"/>
  <c r="Z43" i="5"/>
  <c r="AA43" s="1"/>
  <c r="X414" i="2" l="1"/>
  <c r="Y414" s="1"/>
  <c r="Z414" s="1"/>
  <c r="AA414" s="1"/>
  <c r="AD414"/>
  <c r="AB646" i="32"/>
  <c r="X693" i="30"/>
  <c r="Y693" s="1"/>
  <c r="Z693" s="1"/>
  <c r="AD693"/>
  <c r="Y687" i="24"/>
  <c r="Z687" s="1"/>
  <c r="AA687" s="1"/>
  <c r="X680" i="25"/>
  <c r="Y680" s="1"/>
  <c r="Z680" s="1"/>
  <c r="AA680" s="1"/>
  <c r="AB44" i="5"/>
  <c r="AB415" i="2" l="1"/>
  <c r="AD646" i="32"/>
  <c r="X646"/>
  <c r="Y646" s="1"/>
  <c r="Z646" s="1"/>
  <c r="AA646" s="1"/>
  <c r="AA693" i="30"/>
  <c r="AB694" s="1"/>
  <c r="AB688" i="24"/>
  <c r="AB681" i="25"/>
  <c r="AD681" s="1"/>
  <c r="X44" i="5"/>
  <c r="Y44" s="1"/>
  <c r="AD44"/>
  <c r="X415" i="2" l="1"/>
  <c r="Y415" s="1"/>
  <c r="Z415" s="1"/>
  <c r="AA415" s="1"/>
  <c r="AD415"/>
  <c r="AB416"/>
  <c r="AB647" i="32"/>
  <c r="X694" i="30"/>
  <c r="Y694" s="1"/>
  <c r="Z694" s="1"/>
  <c r="AA694" s="1"/>
  <c r="AD694"/>
  <c r="AD688" i="24"/>
  <c r="X688"/>
  <c r="Y688" s="1"/>
  <c r="Z688" s="1"/>
  <c r="AA688" s="1"/>
  <c r="X681" i="25"/>
  <c r="Y681" s="1"/>
  <c r="Z681" s="1"/>
  <c r="AA681" s="1"/>
  <c r="Z44" i="5"/>
  <c r="AA44" s="1"/>
  <c r="AD416" i="2" l="1"/>
  <c r="X416"/>
  <c r="Y416" s="1"/>
  <c r="Z416" s="1"/>
  <c r="AA416" s="1"/>
  <c r="AD647" i="32"/>
  <c r="X647"/>
  <c r="AB695" i="30"/>
  <c r="AB689" i="24"/>
  <c r="AB682" i="25"/>
  <c r="X682" s="1"/>
  <c r="Y682" s="1"/>
  <c r="AB45" i="5"/>
  <c r="AB417" i="2" l="1"/>
  <c r="Y647" i="32"/>
  <c r="Z647" s="1"/>
  <c r="AA647" s="1"/>
  <c r="X695" i="30"/>
  <c r="Y695" s="1"/>
  <c r="Z695" s="1"/>
  <c r="AD695"/>
  <c r="AD689" i="24"/>
  <c r="X689"/>
  <c r="AD682" i="25"/>
  <c r="Z682"/>
  <c r="AA682" s="1"/>
  <c r="X45" i="5"/>
  <c r="Y45" s="1"/>
  <c r="AD45"/>
  <c r="AD417" i="2" l="1"/>
  <c r="X417"/>
  <c r="Y417" s="1"/>
  <c r="Z417" s="1"/>
  <c r="AA417" s="1"/>
  <c r="AB648" i="32"/>
  <c r="AA695" i="30"/>
  <c r="AB696" s="1"/>
  <c r="Y689" i="24"/>
  <c r="Z689" s="1"/>
  <c r="AA689" s="1"/>
  <c r="AB683" i="25"/>
  <c r="Z45" i="5"/>
  <c r="AA45" s="1"/>
  <c r="AB418" i="2" l="1"/>
  <c r="AD648" i="32"/>
  <c r="X648"/>
  <c r="Y648" s="1"/>
  <c r="Z648" s="1"/>
  <c r="AA648" s="1"/>
  <c r="X696" i="30"/>
  <c r="Y696" s="1"/>
  <c r="Z696" s="1"/>
  <c r="AA696" s="1"/>
  <c r="AD696"/>
  <c r="AB690" i="24"/>
  <c r="X683" i="25"/>
  <c r="Y683" s="1"/>
  <c r="Z683" s="1"/>
  <c r="AA683" s="1"/>
  <c r="AD683"/>
  <c r="AB46" i="5"/>
  <c r="X418" i="2" l="1"/>
  <c r="Y418" s="1"/>
  <c r="Z418" s="1"/>
  <c r="AA418" s="1"/>
  <c r="AB419" s="1"/>
  <c r="AD418"/>
  <c r="AB649" i="32"/>
  <c r="AB697" i="30"/>
  <c r="AD690" i="24"/>
  <c r="X690"/>
  <c r="Y690" s="1"/>
  <c r="Z690" s="1"/>
  <c r="AA690" s="1"/>
  <c r="AB684" i="25"/>
  <c r="X46" i="5"/>
  <c r="Y46" s="1"/>
  <c r="AD46"/>
  <c r="X419" i="2" l="1"/>
  <c r="Y419" s="1"/>
  <c r="Z419" s="1"/>
  <c r="AA419" s="1"/>
  <c r="AD419"/>
  <c r="AD649" i="32"/>
  <c r="X649"/>
  <c r="X697" i="30"/>
  <c r="Y697" s="1"/>
  <c r="Z697" s="1"/>
  <c r="AD697"/>
  <c r="AB691" i="24"/>
  <c r="AD684" i="25"/>
  <c r="X684"/>
  <c r="Y684" s="1"/>
  <c r="Z684" s="1"/>
  <c r="AA684" s="1"/>
  <c r="Z46" i="5"/>
  <c r="AA46" s="1"/>
  <c r="AB420" i="2" l="1"/>
  <c r="Y649" i="32"/>
  <c r="Z649" s="1"/>
  <c r="AA649" s="1"/>
  <c r="AA697" i="30"/>
  <c r="AB698" s="1"/>
  <c r="AD691" i="24"/>
  <c r="X691"/>
  <c r="AB685" i="25"/>
  <c r="AB47" i="5"/>
  <c r="X420" i="2" l="1"/>
  <c r="Y420" s="1"/>
  <c r="Z420" s="1"/>
  <c r="AA420" s="1"/>
  <c r="AD420"/>
  <c r="AB650" i="32"/>
  <c r="X698" i="30"/>
  <c r="Y698" s="1"/>
  <c r="Z698" s="1"/>
  <c r="AA698" s="1"/>
  <c r="AD698"/>
  <c r="Y691" i="24"/>
  <c r="Z691" s="1"/>
  <c r="AA691" s="1"/>
  <c r="X685" i="25"/>
  <c r="Y685" s="1"/>
  <c r="Z685" s="1"/>
  <c r="AA685" s="1"/>
  <c r="AD685"/>
  <c r="X47" i="5"/>
  <c r="Y47" s="1"/>
  <c r="AD47"/>
  <c r="AB421" i="2" l="1"/>
  <c r="AD650" i="32"/>
  <c r="X650"/>
  <c r="AB699" i="30"/>
  <c r="AB692" i="24"/>
  <c r="AB686" i="25"/>
  <c r="AD686" s="1"/>
  <c r="Z47" i="5"/>
  <c r="AA47" s="1"/>
  <c r="X421" i="2" l="1"/>
  <c r="Y421" s="1"/>
  <c r="Z421" s="1"/>
  <c r="AA421" s="1"/>
  <c r="AD421"/>
  <c r="Y650" i="32"/>
  <c r="Z650" s="1"/>
  <c r="AA650" s="1"/>
  <c r="X699" i="30"/>
  <c r="Y699" s="1"/>
  <c r="Z699" s="1"/>
  <c r="AD699"/>
  <c r="AD692" i="24"/>
  <c r="X692"/>
  <c r="Y692" s="1"/>
  <c r="Z692" s="1"/>
  <c r="AA692" s="1"/>
  <c r="X686" i="25"/>
  <c r="Y686" s="1"/>
  <c r="Z686" s="1"/>
  <c r="AA686" s="1"/>
  <c r="AB48" i="5"/>
  <c r="AB422" i="2" l="1"/>
  <c r="AB651" i="32"/>
  <c r="AA699" i="30"/>
  <c r="AB700" s="1"/>
  <c r="AB693" i="24"/>
  <c r="AB687" i="25"/>
  <c r="AD687" s="1"/>
  <c r="X48" i="5"/>
  <c r="Y48" s="1"/>
  <c r="AD48"/>
  <c r="X422" i="2" l="1"/>
  <c r="Y422" s="1"/>
  <c r="Z422" s="1"/>
  <c r="AA422" s="1"/>
  <c r="AD422"/>
  <c r="AD651" i="32"/>
  <c r="X651"/>
  <c r="X700" i="30"/>
  <c r="Y700" s="1"/>
  <c r="Z700" s="1"/>
  <c r="AA700" s="1"/>
  <c r="AD700"/>
  <c r="AD693" i="24"/>
  <c r="X693"/>
  <c r="Y693" s="1"/>
  <c r="Z693" s="1"/>
  <c r="AA693" s="1"/>
  <c r="X687" i="25"/>
  <c r="Y687" s="1"/>
  <c r="Z687" s="1"/>
  <c r="AA687" s="1"/>
  <c r="AB688" s="1"/>
  <c r="Z48" i="5"/>
  <c r="AA48" s="1"/>
  <c r="AB423" i="2" l="1"/>
  <c r="Y651" i="32"/>
  <c r="Z651" s="1"/>
  <c r="AA651" s="1"/>
  <c r="AB701" i="30"/>
  <c r="AB694" i="24"/>
  <c r="AD688" i="25"/>
  <c r="X688"/>
  <c r="Y688" s="1"/>
  <c r="Z688" s="1"/>
  <c r="AB49" i="5"/>
  <c r="AD423" i="2" l="1"/>
  <c r="X423"/>
  <c r="Y423" s="1"/>
  <c r="Z423" s="1"/>
  <c r="AA423" s="1"/>
  <c r="AB652" i="32"/>
  <c r="X701" i="30"/>
  <c r="Y701" s="1"/>
  <c r="Z701" s="1"/>
  <c r="AA701" s="1"/>
  <c r="AD701"/>
  <c r="AD694" i="24"/>
  <c r="X694"/>
  <c r="Y694" s="1"/>
  <c r="Z694" s="1"/>
  <c r="AA694" s="1"/>
  <c r="AA688" i="25"/>
  <c r="AB689" s="1"/>
  <c r="X49" i="5"/>
  <c r="Y49" s="1"/>
  <c r="AD49"/>
  <c r="AB424" i="2" l="1"/>
  <c r="AD652" i="32"/>
  <c r="X652"/>
  <c r="Y652" s="1"/>
  <c r="Z652" s="1"/>
  <c r="AA652" s="1"/>
  <c r="AB702" i="30"/>
  <c r="AB695" i="24"/>
  <c r="AD689" i="25"/>
  <c r="X689"/>
  <c r="Y689" s="1"/>
  <c r="Z689" s="1"/>
  <c r="AA689" s="1"/>
  <c r="Z49" i="5"/>
  <c r="AA49" s="1"/>
  <c r="AD424" i="2" l="1"/>
  <c r="X424"/>
  <c r="Y424" s="1"/>
  <c r="Z424" s="1"/>
  <c r="AA424" s="1"/>
  <c r="AB653" i="32"/>
  <c r="X702" i="30"/>
  <c r="Y702" s="1"/>
  <c r="Z702" s="1"/>
  <c r="AA702" s="1"/>
  <c r="AD702"/>
  <c r="AD695" i="24"/>
  <c r="X695"/>
  <c r="AB690" i="25"/>
  <c r="AB50" i="5"/>
  <c r="AB425" i="2" l="1"/>
  <c r="AD653" i="32"/>
  <c r="X653"/>
  <c r="Y653" s="1"/>
  <c r="Z653" s="1"/>
  <c r="AA653" s="1"/>
  <c r="Y695" i="24"/>
  <c r="Z695" s="1"/>
  <c r="AA695" s="1"/>
  <c r="AD690" i="25"/>
  <c r="X690"/>
  <c r="Y690" s="1"/>
  <c r="Z690" s="1"/>
  <c r="AA690" s="1"/>
  <c r="X50" i="5"/>
  <c r="Y50" s="1"/>
  <c r="AD50"/>
  <c r="X425" i="2" l="1"/>
  <c r="Y425" s="1"/>
  <c r="Z425" s="1"/>
  <c r="AA425" s="1"/>
  <c r="AD425"/>
  <c r="AB654" i="32"/>
  <c r="AB703" i="30"/>
  <c r="AB696" i="24"/>
  <c r="AB691" i="25"/>
  <c r="Z50" i="5"/>
  <c r="AA50" s="1"/>
  <c r="AB426" i="2" l="1"/>
  <c r="AD654" i="32"/>
  <c r="X654"/>
  <c r="Y654" s="1"/>
  <c r="Z654" s="1"/>
  <c r="AA654" s="1"/>
  <c r="AD703" i="30"/>
  <c r="X703"/>
  <c r="Y703" s="1"/>
  <c r="Z703" s="1"/>
  <c r="AA703" s="1"/>
  <c r="AD696" i="24"/>
  <c r="X696"/>
  <c r="Y696" s="1"/>
  <c r="Z696" s="1"/>
  <c r="AA696" s="1"/>
  <c r="AD691" i="25"/>
  <c r="X691"/>
  <c r="Y691" s="1"/>
  <c r="Z691" s="1"/>
  <c r="AA691" s="1"/>
  <c r="AB51" i="5"/>
  <c r="AD426" i="2" l="1"/>
  <c r="AF426" s="1"/>
  <c r="X426"/>
  <c r="Y426" s="1"/>
  <c r="Z426" s="1"/>
  <c r="AA426" s="1"/>
  <c r="AB655" i="32"/>
  <c r="AB704" i="30"/>
  <c r="AB697" i="24"/>
  <c r="AB692" i="25"/>
  <c r="X51" i="5"/>
  <c r="Y51" s="1"/>
  <c r="AD51"/>
  <c r="AB427" i="2" l="1"/>
  <c r="AD655" i="32"/>
  <c r="X655"/>
  <c r="X704" i="30"/>
  <c r="Y704" s="1"/>
  <c r="Z704" s="1"/>
  <c r="AA704" s="1"/>
  <c r="AD704"/>
  <c r="AD697" i="24"/>
  <c r="X697"/>
  <c r="AD692" i="25"/>
  <c r="X692"/>
  <c r="Y692" s="1"/>
  <c r="Z692" s="1"/>
  <c r="AA692" s="1"/>
  <c r="AB693" s="1"/>
  <c r="Z51" i="5"/>
  <c r="AA51" s="1"/>
  <c r="AD427" i="2" l="1"/>
  <c r="X427"/>
  <c r="Y427" s="1"/>
  <c r="Z427" s="1"/>
  <c r="AA427" s="1"/>
  <c r="Y655" i="32"/>
  <c r="Z655" s="1"/>
  <c r="AA655" s="1"/>
  <c r="AB705" i="30"/>
  <c r="Y697" i="24"/>
  <c r="Z697" s="1"/>
  <c r="AA697" s="1"/>
  <c r="AD693" i="25"/>
  <c r="X693"/>
  <c r="Y693" s="1"/>
  <c r="Z693" s="1"/>
  <c r="AA693" s="1"/>
  <c r="AB52" i="5"/>
  <c r="AB428" i="2" l="1"/>
  <c r="AB656" i="32"/>
  <c r="X705" i="30"/>
  <c r="Y705" s="1"/>
  <c r="Z705" s="1"/>
  <c r="AA705" s="1"/>
  <c r="AD705"/>
  <c r="AB698" i="24"/>
  <c r="AB694" i="25"/>
  <c r="X52" i="5"/>
  <c r="Y52" s="1"/>
  <c r="AD52"/>
  <c r="AD428" i="2" l="1"/>
  <c r="X428"/>
  <c r="Y428" s="1"/>
  <c r="Z428" s="1"/>
  <c r="AA428" s="1"/>
  <c r="AD656" i="32"/>
  <c r="X656"/>
  <c r="Y656" s="1"/>
  <c r="Z656" s="1"/>
  <c r="AA656" s="1"/>
  <c r="AB706" i="30"/>
  <c r="AD698" i="24"/>
  <c r="X698"/>
  <c r="Y698" s="1"/>
  <c r="Z698" s="1"/>
  <c r="AA698" s="1"/>
  <c r="AD694" i="25"/>
  <c r="X694"/>
  <c r="Y694" s="1"/>
  <c r="Z694" s="1"/>
  <c r="Z52" i="5"/>
  <c r="AA52" s="1"/>
  <c r="AB429" i="2" l="1"/>
  <c r="AB657" i="32"/>
  <c r="X706" i="30"/>
  <c r="Y706" s="1"/>
  <c r="Z706" s="1"/>
  <c r="AA706" s="1"/>
  <c r="AD706"/>
  <c r="AB699" i="24"/>
  <c r="AA694" i="25"/>
  <c r="AB695" s="1"/>
  <c r="AB53" i="5"/>
  <c r="X53" s="1"/>
  <c r="Y53" s="1"/>
  <c r="Z53" s="1"/>
  <c r="AA53" s="1"/>
  <c r="AD429" i="2" l="1"/>
  <c r="X429"/>
  <c r="Y429" s="1"/>
  <c r="Z429" s="1"/>
  <c r="AA429" s="1"/>
  <c r="AD657" i="32"/>
  <c r="X657"/>
  <c r="AB707" i="30"/>
  <c r="AD699" i="24"/>
  <c r="X699"/>
  <c r="Y699" s="1"/>
  <c r="Z699" s="1"/>
  <c r="AA699" s="1"/>
  <c r="AD695" i="25"/>
  <c r="X695"/>
  <c r="Y695" s="1"/>
  <c r="AD53" i="5"/>
  <c r="AB54"/>
  <c r="AB430" i="2" l="1"/>
  <c r="Y657" i="32"/>
  <c r="Z657" s="1"/>
  <c r="AA657" s="1"/>
  <c r="X707" i="30"/>
  <c r="Y707" s="1"/>
  <c r="Z707" s="1"/>
  <c r="AA707" s="1"/>
  <c r="AD707"/>
  <c r="AB700" i="24"/>
  <c r="Z695" i="25"/>
  <c r="AA695" s="1"/>
  <c r="X54" i="5"/>
  <c r="Y54" s="1"/>
  <c r="Z54" s="1"/>
  <c r="AA54" s="1"/>
  <c r="AD54"/>
  <c r="AF54" s="1"/>
  <c r="AD430" i="2" l="1"/>
  <c r="X430"/>
  <c r="Y430" s="1"/>
  <c r="Z430" s="1"/>
  <c r="AA430" s="1"/>
  <c r="AB658" i="32"/>
  <c r="AD700" i="24"/>
  <c r="X700"/>
  <c r="Y700" s="1"/>
  <c r="Z700" s="1"/>
  <c r="AA700" s="1"/>
  <c r="AB696" i="25"/>
  <c r="X696" s="1"/>
  <c r="Y696" s="1"/>
  <c r="Z696" s="1"/>
  <c r="AB55" i="5"/>
  <c r="AD55" s="1"/>
  <c r="AB431" i="2" l="1"/>
  <c r="AD658" i="32"/>
  <c r="X658"/>
  <c r="AB708" i="30"/>
  <c r="AB701" i="24"/>
  <c r="AD696" i="25"/>
  <c r="AA696"/>
  <c r="AB697" s="1"/>
  <c r="X55" i="5"/>
  <c r="Y55" s="1"/>
  <c r="Z55" s="1"/>
  <c r="AA55" s="1"/>
  <c r="X431" i="2" l="1"/>
  <c r="Y431" s="1"/>
  <c r="Z431" s="1"/>
  <c r="AA431" s="1"/>
  <c r="AD431"/>
  <c r="Y658" i="32"/>
  <c r="Z658" s="1"/>
  <c r="AA658" s="1"/>
  <c r="X708" i="30"/>
  <c r="Y708" s="1"/>
  <c r="Z708" s="1"/>
  <c r="AD708"/>
  <c r="AD701" i="24"/>
  <c r="X701"/>
  <c r="AD697" i="25"/>
  <c r="X697"/>
  <c r="Y697" s="1"/>
  <c r="Z697" s="1"/>
  <c r="AA697" s="1"/>
  <c r="AB56" i="5"/>
  <c r="AD56" s="1"/>
  <c r="AB432" i="2" l="1"/>
  <c r="AB659" i="32"/>
  <c r="AA708" i="30"/>
  <c r="AB709" s="1"/>
  <c r="Y701" i="24"/>
  <c r="Z701" s="1"/>
  <c r="AA701" s="1"/>
  <c r="AB698" i="25"/>
  <c r="X56" i="5"/>
  <c r="Y56" s="1"/>
  <c r="Z56" s="1"/>
  <c r="AA56" s="1"/>
  <c r="AD432" i="2" l="1"/>
  <c r="X432"/>
  <c r="Y432" s="1"/>
  <c r="Z432" s="1"/>
  <c r="AA432" s="1"/>
  <c r="AD659" i="32"/>
  <c r="X659"/>
  <c r="AD709" i="30"/>
  <c r="X709"/>
  <c r="Y709" s="1"/>
  <c r="Z709" s="1"/>
  <c r="AA709" s="1"/>
  <c r="AB702" i="24"/>
  <c r="AD698" i="25"/>
  <c r="X698"/>
  <c r="Y698" s="1"/>
  <c r="Z698" s="1"/>
  <c r="AB57" i="5"/>
  <c r="AD57" s="1"/>
  <c r="AB433" i="2" l="1"/>
  <c r="Y659" i="32"/>
  <c r="Z659" s="1"/>
  <c r="AA659" s="1"/>
  <c r="AB710" i="30"/>
  <c r="AD702" i="24"/>
  <c r="X702"/>
  <c r="Y702" s="1"/>
  <c r="Z702" s="1"/>
  <c r="AA702" s="1"/>
  <c r="AA698" i="25"/>
  <c r="AB699" s="1"/>
  <c r="X57" i="5"/>
  <c r="Y57" s="1"/>
  <c r="Z57" s="1"/>
  <c r="AA57" s="1"/>
  <c r="X433" i="2" l="1"/>
  <c r="Y433" s="1"/>
  <c r="Z433" s="1"/>
  <c r="AA433" s="1"/>
  <c r="AB434" s="1"/>
  <c r="AD433"/>
  <c r="AB660" i="32"/>
  <c r="X710" i="30"/>
  <c r="Y710" s="1"/>
  <c r="Z710" s="1"/>
  <c r="AA710" s="1"/>
  <c r="AD710"/>
  <c r="AB703" i="24"/>
  <c r="X699" i="25"/>
  <c r="Y699" s="1"/>
  <c r="Z699" s="1"/>
  <c r="AA699" s="1"/>
  <c r="AD699"/>
  <c r="AB58" i="5"/>
  <c r="AD58" s="1"/>
  <c r="X434" i="2" l="1"/>
  <c r="Y434" s="1"/>
  <c r="Z434" s="1"/>
  <c r="AA434" s="1"/>
  <c r="AD434"/>
  <c r="AD660" i="32"/>
  <c r="X660"/>
  <c r="AB711" i="30"/>
  <c r="AD703" i="24"/>
  <c r="X703"/>
  <c r="AB700" i="25"/>
  <c r="X700" s="1"/>
  <c r="Y700" s="1"/>
  <c r="Z700" s="1"/>
  <c r="AA700" s="1"/>
  <c r="X58" i="5"/>
  <c r="Y58" s="1"/>
  <c r="Z58" s="1"/>
  <c r="AA58" s="1"/>
  <c r="AB435" i="2" l="1"/>
  <c r="Y660" i="32"/>
  <c r="Z660" s="1"/>
  <c r="AA660" s="1"/>
  <c r="X711" i="30"/>
  <c r="Y711" s="1"/>
  <c r="Z711" s="1"/>
  <c r="AA711" s="1"/>
  <c r="AD711"/>
  <c r="Y703" i="24"/>
  <c r="Z703" s="1"/>
  <c r="AA703" s="1"/>
  <c r="AD700" i="25"/>
  <c r="AB701"/>
  <c r="AD701" s="1"/>
  <c r="AB59" i="5"/>
  <c r="AD59" s="1"/>
  <c r="AD435" i="2" l="1"/>
  <c r="X435"/>
  <c r="Y435" s="1"/>
  <c r="Z435" s="1"/>
  <c r="AA435" s="1"/>
  <c r="AB661" i="32"/>
  <c r="AB712" i="30"/>
  <c r="AB704" i="24"/>
  <c r="X701" i="25"/>
  <c r="Y701" s="1"/>
  <c r="Z701" s="1"/>
  <c r="AA701" s="1"/>
  <c r="X59" i="5"/>
  <c r="Y59" s="1"/>
  <c r="Z59" s="1"/>
  <c r="AA59" s="1"/>
  <c r="AB436" i="2" l="1"/>
  <c r="AD661" i="32"/>
  <c r="X661"/>
  <c r="X712" i="30"/>
  <c r="Y712" s="1"/>
  <c r="Z712" s="1"/>
  <c r="AA712" s="1"/>
  <c r="AD712"/>
  <c r="AD704" i="24"/>
  <c r="X704"/>
  <c r="Y704" s="1"/>
  <c r="Z704" s="1"/>
  <c r="AA704" s="1"/>
  <c r="AB702" i="25"/>
  <c r="AD702" s="1"/>
  <c r="AB60" i="5"/>
  <c r="AD60" s="1"/>
  <c r="X436" i="2" l="1"/>
  <c r="Y436" s="1"/>
  <c r="Z436" s="1"/>
  <c r="AA436" s="1"/>
  <c r="AD436"/>
  <c r="Y661" i="32"/>
  <c r="Z661" s="1"/>
  <c r="AA661" s="1"/>
  <c r="AB713" i="30"/>
  <c r="AB705" i="24"/>
  <c r="X702" i="25"/>
  <c r="Y702" s="1"/>
  <c r="Z702" s="1"/>
  <c r="AA702" s="1"/>
  <c r="X60" i="5"/>
  <c r="Y60" s="1"/>
  <c r="Z60" s="1"/>
  <c r="AA60" s="1"/>
  <c r="AB437" i="2" l="1"/>
  <c r="AB662" i="32"/>
  <c r="X713" i="30"/>
  <c r="Y713" s="1"/>
  <c r="Z713" s="1"/>
  <c r="AD713"/>
  <c r="AD705" i="24"/>
  <c r="X705"/>
  <c r="AB703" i="25"/>
  <c r="X703" s="1"/>
  <c r="Y703" s="1"/>
  <c r="Z703" s="1"/>
  <c r="AA703" s="1"/>
  <c r="AB61" i="5"/>
  <c r="AD437" i="2" l="1"/>
  <c r="X437"/>
  <c r="Y437" s="1"/>
  <c r="Z437" s="1"/>
  <c r="AA437" s="1"/>
  <c r="AD662" i="32"/>
  <c r="X662"/>
  <c r="Y662" s="1"/>
  <c r="Z662" s="1"/>
  <c r="AA662" s="1"/>
  <c r="AA713" i="30"/>
  <c r="AB714" s="1"/>
  <c r="Y705" i="24"/>
  <c r="Z705" s="1"/>
  <c r="AA705" s="1"/>
  <c r="AD703" i="25"/>
  <c r="AB704"/>
  <c r="AD61" i="5"/>
  <c r="X61"/>
  <c r="Y61" s="1"/>
  <c r="AB438" i="2" l="1"/>
  <c r="AB663" i="32"/>
  <c r="AD714" i="30"/>
  <c r="X714"/>
  <c r="Y714" s="1"/>
  <c r="Z714" s="1"/>
  <c r="AA714" s="1"/>
  <c r="AB706" i="24"/>
  <c r="AD704" i="25"/>
  <c r="X704"/>
  <c r="Z61" i="5"/>
  <c r="AA61" s="1"/>
  <c r="X438" i="2" l="1"/>
  <c r="Y438" s="1"/>
  <c r="Z438" s="1"/>
  <c r="AA438" s="1"/>
  <c r="AB439" s="1"/>
  <c r="AD438"/>
  <c r="AD663" i="32"/>
  <c r="X663"/>
  <c r="AB715" i="30"/>
  <c r="AD706" i="24"/>
  <c r="X706"/>
  <c r="Y706" s="1"/>
  <c r="Z706" s="1"/>
  <c r="AA706" s="1"/>
  <c r="Y704" i="25"/>
  <c r="Z704" s="1"/>
  <c r="AA704" s="1"/>
  <c r="AB62" i="5"/>
  <c r="AD62" s="1"/>
  <c r="X439" i="2" l="1"/>
  <c r="Y439" s="1"/>
  <c r="Z439" s="1"/>
  <c r="AA439" s="1"/>
  <c r="AD439"/>
  <c r="Y663" i="32"/>
  <c r="Z663" s="1"/>
  <c r="AA663" s="1"/>
  <c r="X715" i="30"/>
  <c r="Y715" s="1"/>
  <c r="Z715" s="1"/>
  <c r="AA715" s="1"/>
  <c r="AD715"/>
  <c r="AB707" i="24"/>
  <c r="AB705" i="25"/>
  <c r="X62" i="5"/>
  <c r="Y62" s="1"/>
  <c r="Z62" s="1"/>
  <c r="AA62" s="1"/>
  <c r="AB440" i="2" l="1"/>
  <c r="AB664" i="32"/>
  <c r="AB716" i="30"/>
  <c r="AD707" i="24"/>
  <c r="X707"/>
  <c r="AD705" i="25"/>
  <c r="X705"/>
  <c r="Y705" s="1"/>
  <c r="Z705" s="1"/>
  <c r="AA705" s="1"/>
  <c r="AB63" i="5"/>
  <c r="AD63" s="1"/>
  <c r="X440" i="2" l="1"/>
  <c r="Y440" s="1"/>
  <c r="Z440" s="1"/>
  <c r="AA440" s="1"/>
  <c r="AB441" s="1"/>
  <c r="AD440"/>
  <c r="AD664" i="32"/>
  <c r="X664"/>
  <c r="Y664" s="1"/>
  <c r="Z664" s="1"/>
  <c r="AA664" s="1"/>
  <c r="X716" i="30"/>
  <c r="Y716" s="1"/>
  <c r="Z716" s="1"/>
  <c r="AA716" s="1"/>
  <c r="AD716"/>
  <c r="Y707" i="24"/>
  <c r="Z707" s="1"/>
  <c r="AA707" s="1"/>
  <c r="AB706" i="25"/>
  <c r="X63" i="5"/>
  <c r="Y63" s="1"/>
  <c r="Z63" s="1"/>
  <c r="AD441" i="2" l="1"/>
  <c r="X441"/>
  <c r="Y441" s="1"/>
  <c r="Z441" s="1"/>
  <c r="AA441" s="1"/>
  <c r="AB665" i="32"/>
  <c r="AB708" i="24"/>
  <c r="AD706" i="25"/>
  <c r="X706"/>
  <c r="Y706" s="1"/>
  <c r="Z706" s="1"/>
  <c r="AA706" s="1"/>
  <c r="AA63" i="5"/>
  <c r="AB64" s="1"/>
  <c r="AB442" i="2" l="1"/>
  <c r="AD665" i="32"/>
  <c r="X665"/>
  <c r="AB717" i="30"/>
  <c r="AD708" i="24"/>
  <c r="X708"/>
  <c r="Y708" s="1"/>
  <c r="Z708" s="1"/>
  <c r="AA708" s="1"/>
  <c r="AB707" i="25"/>
  <c r="X64" i="5"/>
  <c r="Y64" s="1"/>
  <c r="AD64"/>
  <c r="X442" i="2" l="1"/>
  <c r="Y442" s="1"/>
  <c r="Z442" s="1"/>
  <c r="AA442" s="1"/>
  <c r="AD442"/>
  <c r="Y665" i="32"/>
  <c r="Z665" s="1"/>
  <c r="AA665" s="1"/>
  <c r="X717" i="30"/>
  <c r="Y717" s="1"/>
  <c r="Z717" s="1"/>
  <c r="AA717" s="1"/>
  <c r="AD717"/>
  <c r="AB709" i="24"/>
  <c r="AD707" i="25"/>
  <c r="X707"/>
  <c r="Y707" s="1"/>
  <c r="Z707" s="1"/>
  <c r="AA707" s="1"/>
  <c r="Z64" i="5"/>
  <c r="AA64" s="1"/>
  <c r="AB443" i="2" l="1"/>
  <c r="AB666" i="32"/>
  <c r="AB718" i="30"/>
  <c r="AD709" i="24"/>
  <c r="X709"/>
  <c r="AB708" i="25"/>
  <c r="AB65" i="5"/>
  <c r="X443" i="2" l="1"/>
  <c r="Y443" s="1"/>
  <c r="Z443" s="1"/>
  <c r="AA443" s="1"/>
  <c r="AD443"/>
  <c r="AD666" i="32"/>
  <c r="AF666" s="1"/>
  <c r="X666"/>
  <c r="Y666" s="1"/>
  <c r="Z666" s="1"/>
  <c r="AA666" s="1"/>
  <c r="X718" i="30"/>
  <c r="Y718" s="1"/>
  <c r="Z718" s="1"/>
  <c r="AA718" s="1"/>
  <c r="AD718"/>
  <c r="Y709" i="24"/>
  <c r="Z709" s="1"/>
  <c r="AA709" s="1"/>
  <c r="AD708" i="25"/>
  <c r="X708"/>
  <c r="Y708" s="1"/>
  <c r="Z708" s="1"/>
  <c r="AA708" s="1"/>
  <c r="X65" i="5"/>
  <c r="Y65" s="1"/>
  <c r="Z65" s="1"/>
  <c r="AA65" s="1"/>
  <c r="AD65"/>
  <c r="AB444" i="2" l="1"/>
  <c r="AB667" i="32"/>
  <c r="AB719" i="30"/>
  <c r="AB710" i="24"/>
  <c r="AB709" i="25"/>
  <c r="AB66" i="5"/>
  <c r="AD444" i="2" l="1"/>
  <c r="X444"/>
  <c r="Y444" s="1"/>
  <c r="Z444" s="1"/>
  <c r="AA444" s="1"/>
  <c r="AD667" i="32"/>
  <c r="X667"/>
  <c r="Y667" s="1"/>
  <c r="Z667" s="1"/>
  <c r="AA667" s="1"/>
  <c r="X719" i="30"/>
  <c r="Y719" s="1"/>
  <c r="Z719" s="1"/>
  <c r="AA719" s="1"/>
  <c r="AD719"/>
  <c r="AD710" i="24"/>
  <c r="X710"/>
  <c r="Y710" s="1"/>
  <c r="Z710" s="1"/>
  <c r="AA710" s="1"/>
  <c r="X709" i="25"/>
  <c r="Y709" s="1"/>
  <c r="Z709" s="1"/>
  <c r="AA709" s="1"/>
  <c r="AD709"/>
  <c r="AD66" i="5"/>
  <c r="AF66" s="1"/>
  <c r="X66"/>
  <c r="Y66" s="1"/>
  <c r="Z66" s="1"/>
  <c r="AA66" s="1"/>
  <c r="AB445" i="2" l="1"/>
  <c r="AB668" i="32"/>
  <c r="AB711" i="24"/>
  <c r="AB710" i="25"/>
  <c r="AB67" i="5"/>
  <c r="X67" s="1"/>
  <c r="Y67" s="1"/>
  <c r="AD445" i="2" l="1"/>
  <c r="X445"/>
  <c r="Y445" s="1"/>
  <c r="Z445" s="1"/>
  <c r="AA445" s="1"/>
  <c r="AD668" i="32"/>
  <c r="X668"/>
  <c r="AB720" i="30"/>
  <c r="AD711" i="24"/>
  <c r="X711"/>
  <c r="X710" i="25"/>
  <c r="Y710" s="1"/>
  <c r="Z710" s="1"/>
  <c r="AA710" s="1"/>
  <c r="AD710"/>
  <c r="AD67" i="5"/>
  <c r="Z67"/>
  <c r="AA67" s="1"/>
  <c r="AB446" i="2" l="1"/>
  <c r="Y668" i="32"/>
  <c r="Z668" s="1"/>
  <c r="AA668" s="1"/>
  <c r="X720" i="30"/>
  <c r="Y720" s="1"/>
  <c r="Z720" s="1"/>
  <c r="AA720" s="1"/>
  <c r="AD720"/>
  <c r="Y711" i="24"/>
  <c r="Z711" s="1"/>
  <c r="AA711" s="1"/>
  <c r="AB711" i="25"/>
  <c r="AB68" i="5"/>
  <c r="AD446" i="2" l="1"/>
  <c r="X446"/>
  <c r="Y446" s="1"/>
  <c r="Z446" s="1"/>
  <c r="AA446" s="1"/>
  <c r="AB669" i="32"/>
  <c r="AB721" i="30"/>
  <c r="AB712" i="24"/>
  <c r="X711" i="25"/>
  <c r="Y711" s="1"/>
  <c r="Z711" s="1"/>
  <c r="AA711" s="1"/>
  <c r="AD711"/>
  <c r="X68" i="5"/>
  <c r="Y68" s="1"/>
  <c r="AD68"/>
  <c r="AB447" i="2" l="1"/>
  <c r="AD669" i="32"/>
  <c r="X669"/>
  <c r="X721" i="30"/>
  <c r="Y721" s="1"/>
  <c r="Z721" s="1"/>
  <c r="AA721" s="1"/>
  <c r="AD721"/>
  <c r="AD712" i="24"/>
  <c r="X712"/>
  <c r="Y712" s="1"/>
  <c r="Z712" s="1"/>
  <c r="AA712" s="1"/>
  <c r="AB712" i="25"/>
  <c r="Z68" i="5"/>
  <c r="AA68" s="1"/>
  <c r="X447" i="2" l="1"/>
  <c r="Y447" s="1"/>
  <c r="Z447" s="1"/>
  <c r="AA447" s="1"/>
  <c r="AD447"/>
  <c r="Y669" i="32"/>
  <c r="Z669" s="1"/>
  <c r="AA669" s="1"/>
  <c r="AB722" i="30"/>
  <c r="AB713" i="24"/>
  <c r="AD712" i="25"/>
  <c r="X712"/>
  <c r="AB69" i="5"/>
  <c r="AB448" i="2" l="1"/>
  <c r="AB670" i="32"/>
  <c r="X722" i="30"/>
  <c r="Y722" s="1"/>
  <c r="Z722" s="1"/>
  <c r="AA722" s="1"/>
  <c r="AD722"/>
  <c r="AD713" i="24"/>
  <c r="X713"/>
  <c r="Y712" i="25"/>
  <c r="Z712" s="1"/>
  <c r="AA712" s="1"/>
  <c r="X69" i="5"/>
  <c r="Y69" s="1"/>
  <c r="AD69"/>
  <c r="AD448" i="2" l="1"/>
  <c r="X448"/>
  <c r="Y448" s="1"/>
  <c r="Z448" s="1"/>
  <c r="AA448" s="1"/>
  <c r="AD670" i="32"/>
  <c r="X670"/>
  <c r="AB723" i="30"/>
  <c r="Y713" i="24"/>
  <c r="Z713" s="1"/>
  <c r="AA713" s="1"/>
  <c r="AB713" i="25"/>
  <c r="Z69" i="5"/>
  <c r="AA69" s="1"/>
  <c r="AB449" i="2" l="1"/>
  <c r="Y670" i="32"/>
  <c r="Z670" s="1"/>
  <c r="AA670" s="1"/>
  <c r="X723" i="30"/>
  <c r="Y723" s="1"/>
  <c r="Z723" s="1"/>
  <c r="AA723" s="1"/>
  <c r="AD723"/>
  <c r="AB714" i="24"/>
  <c r="X713" i="25"/>
  <c r="Y713" s="1"/>
  <c r="Z713" s="1"/>
  <c r="AA713" s="1"/>
  <c r="AD713"/>
  <c r="AB70" i="5"/>
  <c r="X449" i="2" l="1"/>
  <c r="Y449" s="1"/>
  <c r="Z449" s="1"/>
  <c r="AA449" s="1"/>
  <c r="AD449"/>
  <c r="AB671" i="32"/>
  <c r="AB724" i="30"/>
  <c r="AD714" i="24"/>
  <c r="X714"/>
  <c r="Y714" s="1"/>
  <c r="Z714" s="1"/>
  <c r="AA714" s="1"/>
  <c r="AB714" i="25"/>
  <c r="X70" i="5"/>
  <c r="Y70" s="1"/>
  <c r="AD70"/>
  <c r="AB450" i="2" l="1"/>
  <c r="AD671" i="32"/>
  <c r="X671"/>
  <c r="X724" i="30"/>
  <c r="Y724" s="1"/>
  <c r="Z724" s="1"/>
  <c r="AA724" s="1"/>
  <c r="AD724"/>
  <c r="AB715" i="24"/>
  <c r="AD714" i="25"/>
  <c r="X714"/>
  <c r="Z70" i="5"/>
  <c r="AA70" s="1"/>
  <c r="X450" i="2" l="1"/>
  <c r="Y450" s="1"/>
  <c r="Z450" s="1"/>
  <c r="AA450" s="1"/>
  <c r="AD450"/>
  <c r="Y671" i="32"/>
  <c r="Z671" s="1"/>
  <c r="AA671" s="1"/>
  <c r="AB725" i="30"/>
  <c r="AD715" i="24"/>
  <c r="X715"/>
  <c r="Y714" i="25"/>
  <c r="Z714" s="1"/>
  <c r="AA714" s="1"/>
  <c r="AB71" i="5"/>
  <c r="AB451" i="2" l="1"/>
  <c r="AB672" i="32"/>
  <c r="X725" i="30"/>
  <c r="Y725" s="1"/>
  <c r="Z725" s="1"/>
  <c r="AA725" s="1"/>
  <c r="AD725"/>
  <c r="Y715" i="24"/>
  <c r="Z715" s="1"/>
  <c r="AA715" s="1"/>
  <c r="AB715" i="25"/>
  <c r="X71" i="5"/>
  <c r="Y71" s="1"/>
  <c r="AD71"/>
  <c r="AD451" i="2" l="1"/>
  <c r="X451"/>
  <c r="Y451" s="1"/>
  <c r="Z451" s="1"/>
  <c r="AA451" s="1"/>
  <c r="AD672" i="32"/>
  <c r="X672"/>
  <c r="AB726" i="30"/>
  <c r="AB716" i="24"/>
  <c r="AD715" i="25"/>
  <c r="X715"/>
  <c r="Y715" s="1"/>
  <c r="Z715" s="1"/>
  <c r="AA715" s="1"/>
  <c r="Z71" i="5"/>
  <c r="AA71" s="1"/>
  <c r="AB452" i="2" l="1"/>
  <c r="Y672" i="32"/>
  <c r="Z672" s="1"/>
  <c r="AA672" s="1"/>
  <c r="X726" i="30"/>
  <c r="Y726" s="1"/>
  <c r="Z726" s="1"/>
  <c r="AA726" s="1"/>
  <c r="AD726"/>
  <c r="AF726" s="1"/>
  <c r="AF729" s="1"/>
  <c r="AD716" i="24"/>
  <c r="X716"/>
  <c r="Y716" s="1"/>
  <c r="Z716" s="1"/>
  <c r="AA716" s="1"/>
  <c r="AB716" i="25"/>
  <c r="AB72" i="5"/>
  <c r="AD452" i="2" l="1"/>
  <c r="X452"/>
  <c r="Y452" s="1"/>
  <c r="Z452" s="1"/>
  <c r="AA452" s="1"/>
  <c r="AB673" i="32"/>
  <c r="AB727" i="30"/>
  <c r="AB717" i="24"/>
  <c r="AD716" i="25"/>
  <c r="X716"/>
  <c r="X72" i="5"/>
  <c r="Y72" s="1"/>
  <c r="AD72"/>
  <c r="AB453" i="2" l="1"/>
  <c r="AD673" i="32"/>
  <c r="X673"/>
  <c r="X727" i="30"/>
  <c r="Y727" s="1"/>
  <c r="Z727" s="1"/>
  <c r="AA727" s="1"/>
  <c r="AD727"/>
  <c r="AD717" i="24"/>
  <c r="X717"/>
  <c r="Y716" i="25"/>
  <c r="Z716" s="1"/>
  <c r="AA716" s="1"/>
  <c r="Z72" i="5"/>
  <c r="AA72" s="1"/>
  <c r="X453" i="2" l="1"/>
  <c r="Y453" s="1"/>
  <c r="Z453" s="1"/>
  <c r="AA453" s="1"/>
  <c r="AD453"/>
  <c r="Y673" i="32"/>
  <c r="Z673" s="1"/>
  <c r="AA673" s="1"/>
  <c r="AB728" i="30"/>
  <c r="Y717" i="24"/>
  <c r="Z717" s="1"/>
  <c r="AA717" s="1"/>
  <c r="AB717" i="25"/>
  <c r="AB73" i="5"/>
  <c r="AB454" i="2" l="1"/>
  <c r="AB674" i="32"/>
  <c r="X728" i="30"/>
  <c r="Y728" s="1"/>
  <c r="Z728" s="1"/>
  <c r="AA728" s="1"/>
  <c r="AD728"/>
  <c r="AB718" i="24"/>
  <c r="X717" i="25"/>
  <c r="Y717" s="1"/>
  <c r="Z717" s="1"/>
  <c r="AA717" s="1"/>
  <c r="AB718" s="1"/>
  <c r="AD717"/>
  <c r="X73" i="5"/>
  <c r="Y73" s="1"/>
  <c r="AD73"/>
  <c r="X454" i="2" l="1"/>
  <c r="Y454" s="1"/>
  <c r="Z454" s="1"/>
  <c r="AA454" s="1"/>
  <c r="AD454"/>
  <c r="AD674" i="32"/>
  <c r="X674"/>
  <c r="Y674" s="1"/>
  <c r="Z674" s="1"/>
  <c r="AA674" s="1"/>
  <c r="AD718" i="24"/>
  <c r="X718"/>
  <c r="Y718" s="1"/>
  <c r="Z718" s="1"/>
  <c r="AA718" s="1"/>
  <c r="AD718" i="25"/>
  <c r="X718"/>
  <c r="Z73" i="5"/>
  <c r="AA73" s="1"/>
  <c r="AB455" i="2" l="1"/>
  <c r="AB675" i="32"/>
  <c r="AB719" i="24"/>
  <c r="Y718" i="25"/>
  <c r="Z718" s="1"/>
  <c r="AA718" s="1"/>
  <c r="AB74" i="5"/>
  <c r="AD455" i="2" l="1"/>
  <c r="X455"/>
  <c r="Y455" s="1"/>
  <c r="Z455" s="1"/>
  <c r="AA455" s="1"/>
  <c r="AD675" i="32"/>
  <c r="X675"/>
  <c r="AD719" i="24"/>
  <c r="X719"/>
  <c r="AB719" i="25"/>
  <c r="X74" i="5"/>
  <c r="Y74" s="1"/>
  <c r="AD74"/>
  <c r="AB456" i="2" l="1"/>
  <c r="Y675" i="32"/>
  <c r="Z675" s="1"/>
  <c r="AA675" s="1"/>
  <c r="Y719" i="24"/>
  <c r="Z719" s="1"/>
  <c r="AA719" s="1"/>
  <c r="AD719" i="25"/>
  <c r="X719"/>
  <c r="Y719" s="1"/>
  <c r="Z719" s="1"/>
  <c r="AA719" s="1"/>
  <c r="Z74" i="5"/>
  <c r="AA74" s="1"/>
  <c r="X456" i="2" l="1"/>
  <c r="Y456" s="1"/>
  <c r="Z456" s="1"/>
  <c r="AA456" s="1"/>
  <c r="AD456"/>
  <c r="AF456" s="1"/>
  <c r="AB676" i="32"/>
  <c r="AB720" i="24"/>
  <c r="AB720" i="25"/>
  <c r="AB75" i="5"/>
  <c r="AB457" i="2" l="1"/>
  <c r="AD676" i="32"/>
  <c r="X676"/>
  <c r="Y676" s="1"/>
  <c r="Z676" s="1"/>
  <c r="AA676" s="1"/>
  <c r="AD720" i="24"/>
  <c r="X720"/>
  <c r="Y720" s="1"/>
  <c r="Z720" s="1"/>
  <c r="AA720" s="1"/>
  <c r="AD720" i="25"/>
  <c r="X720"/>
  <c r="Y720" s="1"/>
  <c r="Z720" s="1"/>
  <c r="AA720" s="1"/>
  <c r="X75" i="5"/>
  <c r="Y75" s="1"/>
  <c r="AD75"/>
  <c r="AD457" i="2" l="1"/>
  <c r="X457"/>
  <c r="Y457" s="1"/>
  <c r="Z457" s="1"/>
  <c r="AA457" s="1"/>
  <c r="AB677" i="32"/>
  <c r="AB721" i="24"/>
  <c r="AB721" i="25"/>
  <c r="Z75" i="5"/>
  <c r="AA75" s="1"/>
  <c r="AB458" i="2" l="1"/>
  <c r="AD677" i="32"/>
  <c r="X677"/>
  <c r="AD721" i="24"/>
  <c r="X721"/>
  <c r="AD721" i="25"/>
  <c r="X721"/>
  <c r="Y721" s="1"/>
  <c r="Z721" s="1"/>
  <c r="AA721" s="1"/>
  <c r="AB76" i="5"/>
  <c r="X458" i="2" l="1"/>
  <c r="Y458" s="1"/>
  <c r="Z458" s="1"/>
  <c r="AA458" s="1"/>
  <c r="AD458"/>
  <c r="Y677" i="32"/>
  <c r="Z677" s="1"/>
  <c r="AA677" s="1"/>
  <c r="Y721" i="24"/>
  <c r="Z721" s="1"/>
  <c r="AA721" s="1"/>
  <c r="AB722" i="25"/>
  <c r="X76" i="5"/>
  <c r="Y76" s="1"/>
  <c r="AD76"/>
  <c r="AB459" i="2" l="1"/>
  <c r="AB678" i="32"/>
  <c r="AB722" i="24"/>
  <c r="X722" i="25"/>
  <c r="Y722" s="1"/>
  <c r="Z722" s="1"/>
  <c r="AA722" s="1"/>
  <c r="AD722"/>
  <c r="Z76" i="5"/>
  <c r="AA76" s="1"/>
  <c r="X459" i="2" l="1"/>
  <c r="Y459" s="1"/>
  <c r="Z459" s="1"/>
  <c r="AA459" s="1"/>
  <c r="AD459"/>
  <c r="AD678" i="32"/>
  <c r="X678"/>
  <c r="AD722" i="24"/>
  <c r="X722"/>
  <c r="Y722" s="1"/>
  <c r="Z722" s="1"/>
  <c r="AA722" s="1"/>
  <c r="AB723" i="25"/>
  <c r="AB77" i="5"/>
  <c r="X77" s="1"/>
  <c r="AB460" i="2" l="1"/>
  <c r="Y678" i="32"/>
  <c r="Z678" s="1"/>
  <c r="AA678" s="1"/>
  <c r="AB723" i="24"/>
  <c r="X723" i="25"/>
  <c r="Y723" s="1"/>
  <c r="Z723" s="1"/>
  <c r="AA723" s="1"/>
  <c r="AD723"/>
  <c r="Y77" i="5"/>
  <c r="Z77" s="1"/>
  <c r="AA77" s="1"/>
  <c r="AD77"/>
  <c r="X460" i="2" l="1"/>
  <c r="Y460" s="1"/>
  <c r="Z460" s="1"/>
  <c r="AA460" s="1"/>
  <c r="AD460"/>
  <c r="AB461"/>
  <c r="AB679" i="32"/>
  <c r="AD679" s="1"/>
  <c r="AD723" i="24"/>
  <c r="X723"/>
  <c r="AB724" i="25"/>
  <c r="AB78" i="5"/>
  <c r="X461" i="2" l="1"/>
  <c r="Y461" s="1"/>
  <c r="Z461" s="1"/>
  <c r="AA461" s="1"/>
  <c r="AD461"/>
  <c r="X679" i="32"/>
  <c r="Y679" s="1"/>
  <c r="Z679" s="1"/>
  <c r="AA679" s="1"/>
  <c r="Y723" i="24"/>
  <c r="Z723" s="1"/>
  <c r="AA723" s="1"/>
  <c r="AD724" i="25"/>
  <c r="X724"/>
  <c r="Y724" s="1"/>
  <c r="Z724" s="1"/>
  <c r="AA724" s="1"/>
  <c r="X78" i="5"/>
  <c r="Y78" s="1"/>
  <c r="AD78"/>
  <c r="AB462" i="2" l="1"/>
  <c r="AB680" i="32"/>
  <c r="AD680" s="1"/>
  <c r="AB724" i="24"/>
  <c r="AB725" i="25"/>
  <c r="Z78" i="5"/>
  <c r="AA78" s="1"/>
  <c r="X462" i="2" l="1"/>
  <c r="Y462" s="1"/>
  <c r="Z462" s="1"/>
  <c r="AA462" s="1"/>
  <c r="AD462"/>
  <c r="X680" i="32"/>
  <c r="Y680" s="1"/>
  <c r="Z680" s="1"/>
  <c r="AA680" s="1"/>
  <c r="AD724" i="24"/>
  <c r="X724"/>
  <c r="Y724" s="1"/>
  <c r="Z724" s="1"/>
  <c r="AA724" s="1"/>
  <c r="AD725" i="25"/>
  <c r="X725"/>
  <c r="Y725" s="1"/>
  <c r="Z725" s="1"/>
  <c r="AA725" s="1"/>
  <c r="AB79" i="5"/>
  <c r="AB463" i="2" l="1"/>
  <c r="AB681" i="32"/>
  <c r="AD681" s="1"/>
  <c r="AB725" i="24"/>
  <c r="AB726" i="25"/>
  <c r="X79" i="5"/>
  <c r="Y79" s="1"/>
  <c r="AD79"/>
  <c r="X463" i="2" l="1"/>
  <c r="Y463" s="1"/>
  <c r="Z463" s="1"/>
  <c r="AA463" s="1"/>
  <c r="AD463"/>
  <c r="X681" i="32"/>
  <c r="Y681" s="1"/>
  <c r="Z681" s="1"/>
  <c r="AA681" s="1"/>
  <c r="AD725" i="24"/>
  <c r="X725"/>
  <c r="AD726" i="25"/>
  <c r="AF726" s="1"/>
  <c r="AF731" s="1"/>
  <c r="X726"/>
  <c r="Z79" i="5"/>
  <c r="AA79" s="1"/>
  <c r="AB464" i="2" l="1"/>
  <c r="AB682" i="32"/>
  <c r="AD682" s="1"/>
  <c r="Y725" i="24"/>
  <c r="Z725" s="1"/>
  <c r="AA725" s="1"/>
  <c r="Y726" i="25"/>
  <c r="Z726" s="1"/>
  <c r="AA726" s="1"/>
  <c r="AB80" i="5"/>
  <c r="AD464" i="2" l="1"/>
  <c r="X464"/>
  <c r="Y464" s="1"/>
  <c r="Z464" s="1"/>
  <c r="AA464" s="1"/>
  <c r="X682" i="32"/>
  <c r="Y682" s="1"/>
  <c r="Z682" s="1"/>
  <c r="AA682" s="1"/>
  <c r="AB726" i="24"/>
  <c r="AB727" i="25"/>
  <c r="X80" i="5"/>
  <c r="Y80" s="1"/>
  <c r="AD80"/>
  <c r="AB465" i="2" l="1"/>
  <c r="AB683" i="32"/>
  <c r="AD726" i="24"/>
  <c r="AF726" s="1"/>
  <c r="AF729" s="1"/>
  <c r="X726"/>
  <c r="Y726" s="1"/>
  <c r="Z726" s="1"/>
  <c r="AA726" s="1"/>
  <c r="AD727" i="25"/>
  <c r="X727"/>
  <c r="Y727" s="1"/>
  <c r="Z727" s="1"/>
  <c r="AA727" s="1"/>
  <c r="Z80" i="5"/>
  <c r="AA80" s="1"/>
  <c r="X465" i="2" l="1"/>
  <c r="Y465" s="1"/>
  <c r="Z465" s="1"/>
  <c r="AA465" s="1"/>
  <c r="AD465"/>
  <c r="AD683" i="32"/>
  <c r="X683"/>
  <c r="AB727" i="24"/>
  <c r="AB728" i="25"/>
  <c r="AB81" i="5"/>
  <c r="AB466" i="2" l="1"/>
  <c r="Y683" i="32"/>
  <c r="Z683" s="1"/>
  <c r="AA683" s="1"/>
  <c r="AD727" i="24"/>
  <c r="X727"/>
  <c r="AD728" i="25"/>
  <c r="X728"/>
  <c r="X81" i="5"/>
  <c r="Y81" s="1"/>
  <c r="AD81"/>
  <c r="X466" i="2" l="1"/>
  <c r="Y466" s="1"/>
  <c r="Z466" s="1"/>
  <c r="AA466" s="1"/>
  <c r="AD466"/>
  <c r="AB684" i="32"/>
  <c r="Y727" i="24"/>
  <c r="Z727" s="1"/>
  <c r="AA727" s="1"/>
  <c r="Y728" i="25"/>
  <c r="Z728" s="1"/>
  <c r="AA728" s="1"/>
  <c r="Z81" i="5"/>
  <c r="AA81" s="1"/>
  <c r="AB467" i="2" l="1"/>
  <c r="AD684" i="32"/>
  <c r="X684"/>
  <c r="AB728" i="24"/>
  <c r="AB729" i="25"/>
  <c r="AB82" i="5"/>
  <c r="AD467" i="2" l="1"/>
  <c r="X467"/>
  <c r="Y467" s="1"/>
  <c r="Z467" s="1"/>
  <c r="AA467" s="1"/>
  <c r="Y684" i="32"/>
  <c r="Z684" s="1"/>
  <c r="AA684" s="1"/>
  <c r="AD728" i="24"/>
  <c r="X728"/>
  <c r="AD729" i="25"/>
  <c r="X729"/>
  <c r="Y729" s="1"/>
  <c r="Z729" s="1"/>
  <c r="AA729" s="1"/>
  <c r="X82" i="5"/>
  <c r="Y82" s="1"/>
  <c r="AD82"/>
  <c r="AB468" i="2" l="1"/>
  <c r="AB685" i="32"/>
  <c r="Y728" i="24"/>
  <c r="Z728" s="1"/>
  <c r="AA728" s="1"/>
  <c r="AB730" i="25"/>
  <c r="Z82" i="5"/>
  <c r="AA82" s="1"/>
  <c r="AD468" i="2" l="1"/>
  <c r="X468"/>
  <c r="Y468" s="1"/>
  <c r="Z468" s="1"/>
  <c r="AA468" s="1"/>
  <c r="AD685" i="32"/>
  <c r="X685"/>
  <c r="AD730" i="25"/>
  <c r="X730"/>
  <c r="Y730" s="1"/>
  <c r="Z730" s="1"/>
  <c r="AA730" s="1"/>
  <c r="AB83" i="5"/>
  <c r="X83" s="1"/>
  <c r="Y83" s="1"/>
  <c r="AB469" i="2" l="1"/>
  <c r="Y685" i="32"/>
  <c r="Z685" s="1"/>
  <c r="AA685" s="1"/>
  <c r="AD83" i="5"/>
  <c r="Z83"/>
  <c r="AA83" s="1"/>
  <c r="X469" i="2" l="1"/>
  <c r="Y469" s="1"/>
  <c r="Z469" s="1"/>
  <c r="AA469" s="1"/>
  <c r="AD469"/>
  <c r="AB686" i="32"/>
  <c r="AB84" i="5"/>
  <c r="AB470" i="2" l="1"/>
  <c r="AD686" i="32"/>
  <c r="X686"/>
  <c r="Y686" s="1"/>
  <c r="Z686" s="1"/>
  <c r="AA686" s="1"/>
  <c r="X84" i="5"/>
  <c r="Y84" s="1"/>
  <c r="Z84" s="1"/>
  <c r="AA84" s="1"/>
  <c r="AD84"/>
  <c r="X470" i="2" l="1"/>
  <c r="Y470" s="1"/>
  <c r="Z470" s="1"/>
  <c r="AA470" s="1"/>
  <c r="AD470"/>
  <c r="AB687" i="32"/>
  <c r="AB85" i="5"/>
  <c r="AB471" i="2" l="1"/>
  <c r="AD687" i="32"/>
  <c r="X687"/>
  <c r="Y687" s="1"/>
  <c r="Z687" s="1"/>
  <c r="AA687" s="1"/>
  <c r="X85" i="5"/>
  <c r="Y85" s="1"/>
  <c r="AD85"/>
  <c r="AD471" i="2" l="1"/>
  <c r="X471"/>
  <c r="Y471" s="1"/>
  <c r="Z471" s="1"/>
  <c r="AA471" s="1"/>
  <c r="AB688" i="32"/>
  <c r="Z85" i="5"/>
  <c r="AA85" s="1"/>
  <c r="AB472" i="2" l="1"/>
  <c r="AD688" i="32"/>
  <c r="X688"/>
  <c r="AB86" i="5"/>
  <c r="AD472" i="2" l="1"/>
  <c r="X472"/>
  <c r="Y472" s="1"/>
  <c r="Z472" s="1"/>
  <c r="AA472" s="1"/>
  <c r="Y688" i="32"/>
  <c r="Z688" s="1"/>
  <c r="AA688" s="1"/>
  <c r="X86" i="5"/>
  <c r="Y86" s="1"/>
  <c r="AD86"/>
  <c r="AB473" i="2" l="1"/>
  <c r="AB689" i="32"/>
  <c r="Z86" i="5"/>
  <c r="AA86" s="1"/>
  <c r="AD473" i="2" l="1"/>
  <c r="X473"/>
  <c r="Y473" s="1"/>
  <c r="Z473" s="1"/>
  <c r="AA473" s="1"/>
  <c r="AD689" i="32"/>
  <c r="X689"/>
  <c r="Y689" s="1"/>
  <c r="Z689" s="1"/>
  <c r="AA689" s="1"/>
  <c r="AB87" i="5"/>
  <c r="AB474" i="2" l="1"/>
  <c r="AB690" i="32"/>
  <c r="X87" i="5"/>
  <c r="AD87"/>
  <c r="X474" i="2" l="1"/>
  <c r="Y474" s="1"/>
  <c r="Z474" s="1"/>
  <c r="AA474" s="1"/>
  <c r="AD474"/>
  <c r="AD690" i="32"/>
  <c r="X690"/>
  <c r="Y87" i="5"/>
  <c r="Z87" s="1"/>
  <c r="AA87" s="1"/>
  <c r="AB475" i="2" l="1"/>
  <c r="Y690" i="32"/>
  <c r="Z690" s="1"/>
  <c r="AA690" s="1"/>
  <c r="AB88" i="5"/>
  <c r="X88" s="1"/>
  <c r="Y88" s="1"/>
  <c r="Z88" s="1"/>
  <c r="AA88" s="1"/>
  <c r="AD475" i="2" l="1"/>
  <c r="X475"/>
  <c r="Y475" s="1"/>
  <c r="Z475" s="1"/>
  <c r="AA475" s="1"/>
  <c r="AB691" i="32"/>
  <c r="AB89" i="5"/>
  <c r="X89" s="1"/>
  <c r="Y89" s="1"/>
  <c r="Z89" s="1"/>
  <c r="AA89" s="1"/>
  <c r="AD88"/>
  <c r="AB476" i="2" l="1"/>
  <c r="AD691" i="32"/>
  <c r="X691"/>
  <c r="Y691" s="1"/>
  <c r="Z691" s="1"/>
  <c r="AA691" s="1"/>
  <c r="AD89" i="5"/>
  <c r="AB90"/>
  <c r="AD476" i="2" l="1"/>
  <c r="X476"/>
  <c r="Y476" s="1"/>
  <c r="Z476" s="1"/>
  <c r="AA476" s="1"/>
  <c r="AB692" i="32"/>
  <c r="X90" i="5"/>
  <c r="Y90" s="1"/>
  <c r="Z90" s="1"/>
  <c r="AA90" s="1"/>
  <c r="AD90"/>
  <c r="AB477" i="2" l="1"/>
  <c r="AD692" i="32"/>
  <c r="X692"/>
  <c r="AB91" i="5"/>
  <c r="AD477" i="2" l="1"/>
  <c r="X477"/>
  <c r="Y477" s="1"/>
  <c r="Z477" s="1"/>
  <c r="AA477" s="1"/>
  <c r="Y692" i="32"/>
  <c r="Z692" s="1"/>
  <c r="AA692" s="1"/>
  <c r="X91" i="5"/>
  <c r="Y91" s="1"/>
  <c r="AD91"/>
  <c r="AB478" i="2" l="1"/>
  <c r="AB693" i="32"/>
  <c r="Z91" i="5"/>
  <c r="AA91" s="1"/>
  <c r="AD478" i="2" l="1"/>
  <c r="X478"/>
  <c r="Y478" s="1"/>
  <c r="Z478" s="1"/>
  <c r="AA478" s="1"/>
  <c r="AD693" i="32"/>
  <c r="X693"/>
  <c r="AB92" i="5"/>
  <c r="AB479" i="2" l="1"/>
  <c r="Y693" i="32"/>
  <c r="Z693" s="1"/>
  <c r="AA693" s="1"/>
  <c r="X92" i="5"/>
  <c r="Y92" s="1"/>
  <c r="AD92"/>
  <c r="AD479" i="2" l="1"/>
  <c r="X479"/>
  <c r="Y479" s="1"/>
  <c r="Z479" s="1"/>
  <c r="AA479" s="1"/>
  <c r="AB694" i="32"/>
  <c r="Z92" i="5"/>
  <c r="AA92" s="1"/>
  <c r="AB480" i="2" l="1"/>
  <c r="AD694" i="32"/>
  <c r="X694"/>
  <c r="AB93" i="5"/>
  <c r="AD480" i="2" l="1"/>
  <c r="X480"/>
  <c r="Y480" s="1"/>
  <c r="Z480" s="1"/>
  <c r="AA480" s="1"/>
  <c r="AB481" s="1"/>
  <c r="Y694" i="32"/>
  <c r="Z694" s="1"/>
  <c r="AA694" s="1"/>
  <c r="X93" i="5"/>
  <c r="Y93" s="1"/>
  <c r="AD93"/>
  <c r="X481" i="2" l="1"/>
  <c r="Y481" s="1"/>
  <c r="Z481" s="1"/>
  <c r="AA481" s="1"/>
  <c r="AD481"/>
  <c r="AB695" i="32"/>
  <c r="Z93" i="5"/>
  <c r="AA93" s="1"/>
  <c r="AB482" i="2" l="1"/>
  <c r="AD695" i="32"/>
  <c r="X695"/>
  <c r="Y695" s="1"/>
  <c r="Z695" s="1"/>
  <c r="AA695" s="1"/>
  <c r="AB94" i="5"/>
  <c r="X482" i="2" l="1"/>
  <c r="Y482" s="1"/>
  <c r="Z482" s="1"/>
  <c r="AA482" s="1"/>
  <c r="AD482"/>
  <c r="AB696" i="32"/>
  <c r="X94" i="5"/>
  <c r="Y94" s="1"/>
  <c r="AD94"/>
  <c r="AB483" i="2" l="1"/>
  <c r="AD696" i="32"/>
  <c r="X696"/>
  <c r="Z94" i="5"/>
  <c r="AA94" s="1"/>
  <c r="X483" i="2" l="1"/>
  <c r="Y483" s="1"/>
  <c r="Z483" s="1"/>
  <c r="AA483" s="1"/>
  <c r="AD483"/>
  <c r="Y696" i="32"/>
  <c r="Z696" s="1"/>
  <c r="AA696" s="1"/>
  <c r="AB95" i="5"/>
  <c r="AB484" i="2" l="1"/>
  <c r="AB697" i="32"/>
  <c r="X95" i="5"/>
  <c r="Y95" s="1"/>
  <c r="AD95"/>
  <c r="AD484" i="2" l="1"/>
  <c r="X484"/>
  <c r="Y484" s="1"/>
  <c r="Z484" s="1"/>
  <c r="AA484" s="1"/>
  <c r="AD697" i="32"/>
  <c r="X697"/>
  <c r="Y697" s="1"/>
  <c r="Z697" s="1"/>
  <c r="AA697" s="1"/>
  <c r="Z95" i="5"/>
  <c r="AA95" s="1"/>
  <c r="AB485" i="2" l="1"/>
  <c r="AB698" i="32"/>
  <c r="AB96" i="5"/>
  <c r="X485" i="2" l="1"/>
  <c r="Y485" s="1"/>
  <c r="Z485" s="1"/>
  <c r="AA485" s="1"/>
  <c r="AD485"/>
  <c r="AD698" i="32"/>
  <c r="X698"/>
  <c r="X96" i="5"/>
  <c r="Y96" s="1"/>
  <c r="Z96" s="1"/>
  <c r="AA96" s="1"/>
  <c r="AD96"/>
  <c r="AF96" s="1"/>
  <c r="AB486" i="2" l="1"/>
  <c r="Y698" i="32"/>
  <c r="Z698" s="1"/>
  <c r="AA698" s="1"/>
  <c r="AB97" i="5"/>
  <c r="AD97" s="1"/>
  <c r="X486" i="2" l="1"/>
  <c r="Y486" s="1"/>
  <c r="Z486" s="1"/>
  <c r="AA486" s="1"/>
  <c r="AB487" s="1"/>
  <c r="AD486"/>
  <c r="AB699" i="32"/>
  <c r="X97" i="5"/>
  <c r="Y97" s="1"/>
  <c r="Z97" s="1"/>
  <c r="AA97" s="1"/>
  <c r="X487" i="2" l="1"/>
  <c r="Y487" s="1"/>
  <c r="Z487" s="1"/>
  <c r="AA487" s="1"/>
  <c r="AD487"/>
  <c r="AD699" i="32"/>
  <c r="X699"/>
  <c r="Y699" s="1"/>
  <c r="Z699" s="1"/>
  <c r="AA699" s="1"/>
  <c r="AB98" i="5"/>
  <c r="AD98" s="1"/>
  <c r="AB488" i="2" l="1"/>
  <c r="AB700" i="32"/>
  <c r="X98" i="5"/>
  <c r="Y98" s="1"/>
  <c r="Z98" s="1"/>
  <c r="AA98" s="1"/>
  <c r="X488" i="2" l="1"/>
  <c r="Y488" s="1"/>
  <c r="Z488" s="1"/>
  <c r="AA488" s="1"/>
  <c r="AD488"/>
  <c r="AD700" i="32"/>
  <c r="X700"/>
  <c r="AB99" i="5"/>
  <c r="AD99" s="1"/>
  <c r="AB489" i="2" l="1"/>
  <c r="Y700" i="32"/>
  <c r="Z700" s="1"/>
  <c r="AA700" s="1"/>
  <c r="X99" i="5"/>
  <c r="Y99" s="1"/>
  <c r="Z99" s="1"/>
  <c r="AA99" s="1"/>
  <c r="X489" i="2" l="1"/>
  <c r="Y489" s="1"/>
  <c r="Z489" s="1"/>
  <c r="AA489" s="1"/>
  <c r="AD489"/>
  <c r="AB701" i="32"/>
  <c r="AB100" i="5"/>
  <c r="AB490" i="2" l="1"/>
  <c r="AD701" i="32"/>
  <c r="X701"/>
  <c r="AD100" i="5"/>
  <c r="X100"/>
  <c r="Y100" s="1"/>
  <c r="AD490" i="2" l="1"/>
  <c r="X490"/>
  <c r="Y490" s="1"/>
  <c r="Z490" s="1"/>
  <c r="AA490" s="1"/>
  <c r="Y701" i="32"/>
  <c r="Z701" s="1"/>
  <c r="AA701" s="1"/>
  <c r="Z100" i="5"/>
  <c r="AA100" s="1"/>
  <c r="AB491" i="2" l="1"/>
  <c r="AB702" i="32"/>
  <c r="AB101" i="5"/>
  <c r="AD101" s="1"/>
  <c r="AD491" i="2" l="1"/>
  <c r="X491"/>
  <c r="Y491" s="1"/>
  <c r="Z491" s="1"/>
  <c r="AA491" s="1"/>
  <c r="AD702" i="32"/>
  <c r="X702"/>
  <c r="Y702" s="1"/>
  <c r="Z702" s="1"/>
  <c r="AA702" s="1"/>
  <c r="X101" i="5"/>
  <c r="Y101" s="1"/>
  <c r="Z101" s="1"/>
  <c r="AB492" i="2" l="1"/>
  <c r="AB703" i="32"/>
  <c r="AA101" i="5"/>
  <c r="AB102" s="1"/>
  <c r="X492" i="2" l="1"/>
  <c r="Y492" s="1"/>
  <c r="Z492" s="1"/>
  <c r="AA492" s="1"/>
  <c r="AD492"/>
  <c r="AD703" i="32"/>
  <c r="X703"/>
  <c r="X102" i="5"/>
  <c r="Y102" s="1"/>
  <c r="Z102" s="1"/>
  <c r="AA102" s="1"/>
  <c r="AB103" s="1"/>
  <c r="AD102"/>
  <c r="AB493" i="2" l="1"/>
  <c r="Y703" i="32"/>
  <c r="Z703" s="1"/>
  <c r="AA703" s="1"/>
  <c r="AD103" i="5"/>
  <c r="X103"/>
  <c r="Y103" s="1"/>
  <c r="X493" i="2" l="1"/>
  <c r="Y493" s="1"/>
  <c r="Z493" s="1"/>
  <c r="AA493" s="1"/>
  <c r="AD493"/>
  <c r="AB704" i="32"/>
  <c r="Z103" i="5"/>
  <c r="AA103" s="1"/>
  <c r="AB494" i="2" l="1"/>
  <c r="AD704" i="32"/>
  <c r="X704"/>
  <c r="Y704" s="1"/>
  <c r="Z704" s="1"/>
  <c r="AA704" s="1"/>
  <c r="AB104" i="5"/>
  <c r="AD104" s="1"/>
  <c r="X494" i="2" l="1"/>
  <c r="Y494" s="1"/>
  <c r="Z494" s="1"/>
  <c r="AA494" s="1"/>
  <c r="AD494"/>
  <c r="AB705" i="32"/>
  <c r="X104" i="5"/>
  <c r="Y104" s="1"/>
  <c r="Z104" s="1"/>
  <c r="AA104" s="1"/>
  <c r="AB495" i="2" l="1"/>
  <c r="AD705" i="32"/>
  <c r="X705"/>
  <c r="Y705" s="1"/>
  <c r="Z705" s="1"/>
  <c r="AA705" s="1"/>
  <c r="AB105" i="5"/>
  <c r="AD105" s="1"/>
  <c r="AD495" i="2" l="1"/>
  <c r="X495"/>
  <c r="Y495" s="1"/>
  <c r="Z495" s="1"/>
  <c r="AA495" s="1"/>
  <c r="AB706" i="32"/>
  <c r="X105" i="5"/>
  <c r="Y105" s="1"/>
  <c r="Z105" s="1"/>
  <c r="AB496" i="2" l="1"/>
  <c r="AD706" i="32"/>
  <c r="X706"/>
  <c r="AA105" i="5"/>
  <c r="AB106" s="1"/>
  <c r="AD496" i="2" l="1"/>
  <c r="X496"/>
  <c r="Y496" s="1"/>
  <c r="Z496" s="1"/>
  <c r="AA496" s="1"/>
  <c r="Y706" i="32"/>
  <c r="Z706" s="1"/>
  <c r="AA706" s="1"/>
  <c r="X106" i="5"/>
  <c r="Y106" s="1"/>
  <c r="Z106" s="1"/>
  <c r="AA106" s="1"/>
  <c r="AD106"/>
  <c r="AB497" i="2" l="1"/>
  <c r="AB707" i="32"/>
  <c r="AB107" i="5"/>
  <c r="AD107" s="1"/>
  <c r="AD497" i="2" l="1"/>
  <c r="X497"/>
  <c r="Y497" s="1"/>
  <c r="Z497" s="1"/>
  <c r="AA497" s="1"/>
  <c r="AD707" i="32"/>
  <c r="X707"/>
  <c r="Y707" s="1"/>
  <c r="Z707" s="1"/>
  <c r="AA707" s="1"/>
  <c r="X107" i="5"/>
  <c r="Y107" s="1"/>
  <c r="Z107" s="1"/>
  <c r="AA107" s="1"/>
  <c r="AB498" i="2" l="1"/>
  <c r="AB708" i="32"/>
  <c r="AB108" i="5"/>
  <c r="AD108" s="1"/>
  <c r="AD498" i="2" l="1"/>
  <c r="X498"/>
  <c r="Y498" s="1"/>
  <c r="Z498" s="1"/>
  <c r="AA498" s="1"/>
  <c r="AD708" i="32"/>
  <c r="X708"/>
  <c r="X108" i="5"/>
  <c r="Y108" s="1"/>
  <c r="Z108" s="1"/>
  <c r="AB499" i="2" l="1"/>
  <c r="Y708" i="32"/>
  <c r="Z708" s="1"/>
  <c r="AA708" s="1"/>
  <c r="AA108" i="5"/>
  <c r="AB109" s="1"/>
  <c r="X499" i="2" l="1"/>
  <c r="Y499" s="1"/>
  <c r="Z499" s="1"/>
  <c r="AA499" s="1"/>
  <c r="AD499"/>
  <c r="AB709" i="32"/>
  <c r="AD109" i="5"/>
  <c r="X109"/>
  <c r="Y109" s="1"/>
  <c r="Z109" s="1"/>
  <c r="AA109" s="1"/>
  <c r="AB500" i="2" l="1"/>
  <c r="AD709" i="32"/>
  <c r="X709"/>
  <c r="Y709" s="1"/>
  <c r="Z709" s="1"/>
  <c r="AA709" s="1"/>
  <c r="AB110" i="5"/>
  <c r="AD110" s="1"/>
  <c r="X500" i="2" l="1"/>
  <c r="Y500" s="1"/>
  <c r="Z500" s="1"/>
  <c r="AA500" s="1"/>
  <c r="AD500"/>
  <c r="AB710" i="32"/>
  <c r="X110" i="5"/>
  <c r="Y110" s="1"/>
  <c r="Z110" s="1"/>
  <c r="AA110" s="1"/>
  <c r="AB501" i="2" l="1"/>
  <c r="AD710" i="32"/>
  <c r="X710"/>
  <c r="AB111" i="5"/>
  <c r="AD111" s="1"/>
  <c r="AD501" i="2" l="1"/>
  <c r="X501"/>
  <c r="Y501" s="1"/>
  <c r="Z501" s="1"/>
  <c r="AA501" s="1"/>
  <c r="Y710" i="32"/>
  <c r="Z710" s="1"/>
  <c r="AA710" s="1"/>
  <c r="X111" i="5"/>
  <c r="Y111" s="1"/>
  <c r="Z111" s="1"/>
  <c r="AA111" s="1"/>
  <c r="AB502" i="2" l="1"/>
  <c r="AB711" i="32"/>
  <c r="AB112" i="5"/>
  <c r="AD112" s="1"/>
  <c r="AD502" i="2" l="1"/>
  <c r="X502"/>
  <c r="Y502" s="1"/>
  <c r="Z502" s="1"/>
  <c r="AA502" s="1"/>
  <c r="AD711" i="32"/>
  <c r="X711"/>
  <c r="Y711" s="1"/>
  <c r="Z711" s="1"/>
  <c r="AA711" s="1"/>
  <c r="X112" i="5"/>
  <c r="Y112" s="1"/>
  <c r="Z112" s="1"/>
  <c r="AB503" i="2" l="1"/>
  <c r="AB712" i="32"/>
  <c r="AA112" i="5"/>
  <c r="AB113" s="1"/>
  <c r="X503" i="2" l="1"/>
  <c r="Y503" s="1"/>
  <c r="Z503" s="1"/>
  <c r="AA503" s="1"/>
  <c r="AD503"/>
  <c r="AB504"/>
  <c r="AD712" i="32"/>
  <c r="X712"/>
  <c r="X113" i="5"/>
  <c r="Y113" s="1"/>
  <c r="Z113" s="1"/>
  <c r="AA113" s="1"/>
  <c r="AD113"/>
  <c r="X504" i="2" l="1"/>
  <c r="Y504" s="1"/>
  <c r="Z504" s="1"/>
  <c r="AA504" s="1"/>
  <c r="AD504"/>
  <c r="Y712" i="32"/>
  <c r="Z712" s="1"/>
  <c r="AA712" s="1"/>
  <c r="AB114" i="5"/>
  <c r="AD114" s="1"/>
  <c r="AB505" i="2" l="1"/>
  <c r="AB713" i="32"/>
  <c r="X114" i="5"/>
  <c r="Y114" s="1"/>
  <c r="Z114" s="1"/>
  <c r="AA114" s="1"/>
  <c r="X505" i="2" l="1"/>
  <c r="Y505" s="1"/>
  <c r="Z505" s="1"/>
  <c r="AA505" s="1"/>
  <c r="AD505"/>
  <c r="AD713" i="32"/>
  <c r="X713"/>
  <c r="Y713" s="1"/>
  <c r="Z713" s="1"/>
  <c r="AA713" s="1"/>
  <c r="AB115" i="5"/>
  <c r="AD115" s="1"/>
  <c r="AB506" i="2" l="1"/>
  <c r="AB714" i="32"/>
  <c r="X115" i="5"/>
  <c r="Y115" s="1"/>
  <c r="Z115" s="1"/>
  <c r="AA115" s="1"/>
  <c r="AD506" i="2" l="1"/>
  <c r="X506"/>
  <c r="Y506" s="1"/>
  <c r="Z506" s="1"/>
  <c r="AA506" s="1"/>
  <c r="AD714" i="32"/>
  <c r="X714"/>
  <c r="AB116" i="5"/>
  <c r="AD116" s="1"/>
  <c r="AB507" i="2" l="1"/>
  <c r="Y714" i="32"/>
  <c r="Z714" s="1"/>
  <c r="AA714" s="1"/>
  <c r="X116" i="5"/>
  <c r="Y116" s="1"/>
  <c r="Z116" s="1"/>
  <c r="AA116" s="1"/>
  <c r="AD507" i="2" l="1"/>
  <c r="X507"/>
  <c r="Y507" s="1"/>
  <c r="Z507" s="1"/>
  <c r="AA507" s="1"/>
  <c r="AB715" i="32"/>
  <c r="AB117" i="5"/>
  <c r="AD117" s="1"/>
  <c r="AB508" i="2" l="1"/>
  <c r="AD715" i="32"/>
  <c r="X715"/>
  <c r="Y715" s="1"/>
  <c r="Z715" s="1"/>
  <c r="AA715" s="1"/>
  <c r="X117" i="5"/>
  <c r="Y117" s="1"/>
  <c r="Z117" s="1"/>
  <c r="AA117" s="1"/>
  <c r="AD508" i="2" l="1"/>
  <c r="X508"/>
  <c r="Y508" s="1"/>
  <c r="Z508" s="1"/>
  <c r="AA508" s="1"/>
  <c r="AB716" i="32"/>
  <c r="AB118" i="5"/>
  <c r="AB509" i="2" l="1"/>
  <c r="AD716" i="32"/>
  <c r="X716"/>
  <c r="AD118" i="5"/>
  <c r="X118"/>
  <c r="Y118" s="1"/>
  <c r="AD509" i="2" l="1"/>
  <c r="X509"/>
  <c r="Y509" s="1"/>
  <c r="Z509" s="1"/>
  <c r="AA509" s="1"/>
  <c r="Y716" i="32"/>
  <c r="Z716" s="1"/>
  <c r="AA716" s="1"/>
  <c r="Z118" i="5"/>
  <c r="AA118" s="1"/>
  <c r="AB510" i="2" l="1"/>
  <c r="AB717" i="32"/>
  <c r="AB119" i="5"/>
  <c r="AD119" s="1"/>
  <c r="X510" i="2" l="1"/>
  <c r="Y510" s="1"/>
  <c r="Z510" s="1"/>
  <c r="AA510" s="1"/>
  <c r="AD510"/>
  <c r="AD717" i="32"/>
  <c r="X717"/>
  <c r="Y717" s="1"/>
  <c r="Z717" s="1"/>
  <c r="AA717" s="1"/>
  <c r="X119" i="5"/>
  <c r="Y119" s="1"/>
  <c r="Z119" s="1"/>
  <c r="AA119" s="1"/>
  <c r="AB511" i="2" l="1"/>
  <c r="AB718" i="32"/>
  <c r="AB120" i="5"/>
  <c r="AD120" s="1"/>
  <c r="X511" i="2" l="1"/>
  <c r="Y511" s="1"/>
  <c r="Z511" s="1"/>
  <c r="AA511" s="1"/>
  <c r="AD511"/>
  <c r="AB512"/>
  <c r="AD718" i="32"/>
  <c r="X718"/>
  <c r="X120" i="5"/>
  <c r="Y120" s="1"/>
  <c r="Z120" s="1"/>
  <c r="X512" i="2" l="1"/>
  <c r="Y512" s="1"/>
  <c r="Z512" s="1"/>
  <c r="AA512" s="1"/>
  <c r="AD512"/>
  <c r="Y718" i="32"/>
  <c r="Z718" s="1"/>
  <c r="AA718" s="1"/>
  <c r="AA120" i="5"/>
  <c r="AB121" s="1"/>
  <c r="AB513" i="2" l="1"/>
  <c r="AB719" i="32"/>
  <c r="X121" i="5"/>
  <c r="Y121" s="1"/>
  <c r="Z121" s="1"/>
  <c r="AA121" s="1"/>
  <c r="AD121"/>
  <c r="X513" i="2" l="1"/>
  <c r="Y513" s="1"/>
  <c r="Z513" s="1"/>
  <c r="AA513" s="1"/>
  <c r="AD513"/>
  <c r="AD719" i="32"/>
  <c r="X719"/>
  <c r="Y719" s="1"/>
  <c r="Z719" s="1"/>
  <c r="AA719" s="1"/>
  <c r="AB122" i="5"/>
  <c r="AD122" s="1"/>
  <c r="AB514" i="2" l="1"/>
  <c r="AB720" i="32"/>
  <c r="X122" i="5"/>
  <c r="Y122" s="1"/>
  <c r="Z122" s="1"/>
  <c r="AA122" s="1"/>
  <c r="AD514" i="2" l="1"/>
  <c r="X514"/>
  <c r="Y514" s="1"/>
  <c r="Z514" s="1"/>
  <c r="AA514" s="1"/>
  <c r="AD720" i="32"/>
  <c r="X720"/>
  <c r="AB123" i="5"/>
  <c r="AD123" s="1"/>
  <c r="AB515" i="2" l="1"/>
  <c r="Y720" i="32"/>
  <c r="Z720" s="1"/>
  <c r="AA720" s="1"/>
  <c r="X123" i="5"/>
  <c r="Y123" s="1"/>
  <c r="Z123" s="1"/>
  <c r="AA123" s="1"/>
  <c r="AD515" i="2" l="1"/>
  <c r="X515"/>
  <c r="Y515" s="1"/>
  <c r="Z515" s="1"/>
  <c r="AA515" s="1"/>
  <c r="AB721" i="32"/>
  <c r="AB124" i="5"/>
  <c r="AD124" s="1"/>
  <c r="AB516" i="2" l="1"/>
  <c r="AD721" i="32"/>
  <c r="X721"/>
  <c r="Y721" s="1"/>
  <c r="Z721" s="1"/>
  <c r="AA721" s="1"/>
  <c r="X124" i="5"/>
  <c r="Y124" s="1"/>
  <c r="Z124" s="1"/>
  <c r="AA124" s="1"/>
  <c r="X516" i="2" l="1"/>
  <c r="Y516" s="1"/>
  <c r="Z516" s="1"/>
  <c r="AA516" s="1"/>
  <c r="AD516"/>
  <c r="AF516" s="1"/>
  <c r="AF531" s="1"/>
  <c r="AB722" i="32"/>
  <c r="AB125" i="5"/>
  <c r="AB517" i="2" l="1"/>
  <c r="AD722" i="32"/>
  <c r="X722"/>
  <c r="AD125" i="5"/>
  <c r="X125"/>
  <c r="Y125" s="1"/>
  <c r="X517" i="2" l="1"/>
  <c r="Y517" s="1"/>
  <c r="Z517" s="1"/>
  <c r="AA517" s="1"/>
  <c r="AD517"/>
  <c r="Y722" i="32"/>
  <c r="Z722" s="1"/>
  <c r="AA722" s="1"/>
  <c r="Z125" i="5"/>
  <c r="AA125" s="1"/>
  <c r="AB518" i="2" l="1"/>
  <c r="AB723" i="32"/>
  <c r="AB126" i="5"/>
  <c r="AD126" s="1"/>
  <c r="AF126" s="1"/>
  <c r="X518" i="2" l="1"/>
  <c r="Y518" s="1"/>
  <c r="Z518" s="1"/>
  <c r="AA518" s="1"/>
  <c r="AD518"/>
  <c r="AD723" i="32"/>
  <c r="X723"/>
  <c r="X126" i="5"/>
  <c r="Y126" s="1"/>
  <c r="Z126" s="1"/>
  <c r="AA126" s="1"/>
  <c r="AB519" i="2" l="1"/>
  <c r="Y723" i="32"/>
  <c r="Z723" s="1"/>
  <c r="AA723" s="1"/>
  <c r="AB127" i="5"/>
  <c r="X519" i="2" l="1"/>
  <c r="Y519" s="1"/>
  <c r="Z519" s="1"/>
  <c r="AA519" s="1"/>
  <c r="AD519"/>
  <c r="AB724" i="32"/>
  <c r="X127" i="5"/>
  <c r="Y127" s="1"/>
  <c r="AD127"/>
  <c r="AB520" i="2" l="1"/>
  <c r="AD724" i="32"/>
  <c r="X724"/>
  <c r="Z127" i="5"/>
  <c r="AA127" s="1"/>
  <c r="AD520" i="2" l="1"/>
  <c r="X520"/>
  <c r="Y520" s="1"/>
  <c r="Z520" s="1"/>
  <c r="AA520" s="1"/>
  <c r="Y724" i="32"/>
  <c r="Z724" s="1"/>
  <c r="AA724" s="1"/>
  <c r="AB128" i="5"/>
  <c r="AB521" i="2" l="1"/>
  <c r="AB725" i="32"/>
  <c r="X128" i="5"/>
  <c r="Y128" s="1"/>
  <c r="AD128"/>
  <c r="AD521" i="2" l="1"/>
  <c r="X521"/>
  <c r="Y521" s="1"/>
  <c r="Z521" s="1"/>
  <c r="AA521" s="1"/>
  <c r="AD725" i="32"/>
  <c r="X725"/>
  <c r="Y725" s="1"/>
  <c r="Z725" s="1"/>
  <c r="AA725" s="1"/>
  <c r="Z128" i="5"/>
  <c r="AA128" s="1"/>
  <c r="AB522" i="2" l="1"/>
  <c r="AB726" i="32"/>
  <c r="AB129" i="5"/>
  <c r="AD522" i="2" l="1"/>
  <c r="X522"/>
  <c r="Y522" s="1"/>
  <c r="Z522" s="1"/>
  <c r="AA522" s="1"/>
  <c r="AD726" i="32"/>
  <c r="AF726" s="1"/>
  <c r="AF729" s="1"/>
  <c r="X726"/>
  <c r="X129" i="5"/>
  <c r="Y129" s="1"/>
  <c r="AD129"/>
  <c r="AB523" i="2" l="1"/>
  <c r="Y726" i="32"/>
  <c r="Z726" s="1"/>
  <c r="AA726" s="1"/>
  <c r="Z129" i="5"/>
  <c r="AA129" s="1"/>
  <c r="X523" i="2" l="1"/>
  <c r="Y523" s="1"/>
  <c r="Z523" s="1"/>
  <c r="AA523" s="1"/>
  <c r="AD523"/>
  <c r="AB524"/>
  <c r="AB727" i="32"/>
  <c r="AB130" i="5"/>
  <c r="AD524" i="2" l="1"/>
  <c r="X524"/>
  <c r="Y524" s="1"/>
  <c r="Z524" s="1"/>
  <c r="AA524" s="1"/>
  <c r="AD727" i="32"/>
  <c r="X727"/>
  <c r="X130" i="5"/>
  <c r="Y130" s="1"/>
  <c r="AD130"/>
  <c r="AB525" i="2" l="1"/>
  <c r="Y727" i="32"/>
  <c r="Z727" s="1"/>
  <c r="AA727" s="1"/>
  <c r="Z130" i="5"/>
  <c r="AA130" s="1"/>
  <c r="X525" i="2" l="1"/>
  <c r="Y525" s="1"/>
  <c r="Z525" s="1"/>
  <c r="AA525" s="1"/>
  <c r="AD525"/>
  <c r="AB728" i="32"/>
  <c r="AB131" i="5"/>
  <c r="AB526" i="2" l="1"/>
  <c r="AD728" i="32"/>
  <c r="X728"/>
  <c r="Y728" s="1"/>
  <c r="Z728" s="1"/>
  <c r="AA728" s="1"/>
  <c r="X131" i="5"/>
  <c r="Y131" s="1"/>
  <c r="AD131"/>
  <c r="AD526" i="2" l="1"/>
  <c r="X526"/>
  <c r="Y526" s="1"/>
  <c r="Z526" s="1"/>
  <c r="AA526" s="1"/>
  <c r="Z131" i="5"/>
  <c r="AA131" s="1"/>
  <c r="AB527" i="2" l="1"/>
  <c r="AB132" i="5"/>
  <c r="AD527" i="2" l="1"/>
  <c r="X527"/>
  <c r="Y527" s="1"/>
  <c r="Z527" s="1"/>
  <c r="AA527" s="1"/>
  <c r="X132" i="5"/>
  <c r="Y132" s="1"/>
  <c r="AD132"/>
  <c r="AB528" i="2" l="1"/>
  <c r="Z132" i="5"/>
  <c r="AA132" s="1"/>
  <c r="AD528" i="2" l="1"/>
  <c r="X528"/>
  <c r="Y528" s="1"/>
  <c r="Z528" s="1"/>
  <c r="AA528" s="1"/>
  <c r="AB133" i="5"/>
  <c r="AB529" i="2" l="1"/>
  <c r="X133" i="5"/>
  <c r="Y133" s="1"/>
  <c r="AD133"/>
  <c r="X529" i="2" l="1"/>
  <c r="Y529" s="1"/>
  <c r="Z529" s="1"/>
  <c r="AA529" s="1"/>
  <c r="AD529"/>
  <c r="Z133" i="5"/>
  <c r="AA133" s="1"/>
  <c r="AB530" i="2" l="1"/>
  <c r="AB134" i="5"/>
  <c r="X530" i="2" l="1"/>
  <c r="Y530" s="1"/>
  <c r="Z530" s="1"/>
  <c r="AA530" s="1"/>
  <c r="AD530"/>
  <c r="X134" i="5"/>
  <c r="Y134" s="1"/>
  <c r="AD134"/>
  <c r="Z134" l="1"/>
  <c r="AA134" s="1"/>
  <c r="AB135" l="1"/>
  <c r="X135" l="1"/>
  <c r="Y135" s="1"/>
  <c r="Z135" s="1"/>
  <c r="AA135" s="1"/>
  <c r="AD135"/>
  <c r="AB136" l="1"/>
  <c r="X136" l="1"/>
  <c r="Y136" s="1"/>
  <c r="Z136" s="1"/>
  <c r="AA136" s="1"/>
  <c r="AD136"/>
  <c r="AB137" l="1"/>
  <c r="X137" l="1"/>
  <c r="Y137" s="1"/>
  <c r="Z137" s="1"/>
  <c r="AA137" s="1"/>
  <c r="AD137"/>
  <c r="AB138" l="1"/>
  <c r="X138" l="1"/>
  <c r="Y138" s="1"/>
  <c r="Z138" s="1"/>
  <c r="AA138" s="1"/>
  <c r="AD138"/>
  <c r="AB139" l="1"/>
  <c r="X139" l="1"/>
  <c r="Y139" s="1"/>
  <c r="Z139" s="1"/>
  <c r="AA139" s="1"/>
  <c r="AD139"/>
  <c r="AB140" l="1"/>
  <c r="X140" l="1"/>
  <c r="Y140" s="1"/>
  <c r="AD140"/>
  <c r="Z140" l="1"/>
  <c r="AA140" s="1"/>
  <c r="AB141" l="1"/>
  <c r="X141" l="1"/>
  <c r="Y141" s="1"/>
  <c r="AD141"/>
  <c r="Z141" l="1"/>
  <c r="AA141" s="1"/>
  <c r="AB142" l="1"/>
  <c r="X142" l="1"/>
  <c r="Y142" s="1"/>
  <c r="AD142"/>
  <c r="Z142" l="1"/>
  <c r="AA142" s="1"/>
  <c r="AB143" l="1"/>
  <c r="X143" l="1"/>
  <c r="Y143" s="1"/>
  <c r="Z143" s="1"/>
  <c r="AA143" s="1"/>
  <c r="AD143"/>
  <c r="AB144" l="1"/>
  <c r="X144" l="1"/>
  <c r="Y144" s="1"/>
  <c r="AD144"/>
  <c r="Z144" l="1"/>
  <c r="AA144" s="1"/>
  <c r="AB145" l="1"/>
  <c r="X145" l="1"/>
  <c r="Y145" s="1"/>
  <c r="AD145"/>
  <c r="Z145" l="1"/>
  <c r="AA145" s="1"/>
  <c r="AB146" l="1"/>
  <c r="X146" l="1"/>
  <c r="Y146" s="1"/>
  <c r="Z146" s="1"/>
  <c r="AA146" s="1"/>
  <c r="AD146"/>
  <c r="AB147" l="1"/>
  <c r="X147" l="1"/>
  <c r="Y147" s="1"/>
  <c r="Z147" s="1"/>
  <c r="AA147" s="1"/>
  <c r="AD147"/>
  <c r="AB148" l="1"/>
  <c r="X148" l="1"/>
  <c r="Y148" s="1"/>
  <c r="Z148" s="1"/>
  <c r="AA148" s="1"/>
  <c r="AD148"/>
  <c r="AB149" l="1"/>
  <c r="X149" l="1"/>
  <c r="Y149" s="1"/>
  <c r="Z149" s="1"/>
  <c r="AA149" s="1"/>
  <c r="AD149"/>
  <c r="AB150" l="1"/>
  <c r="X150" l="1"/>
  <c r="Y150" s="1"/>
  <c r="AD150"/>
  <c r="Z150" l="1"/>
  <c r="AA150" s="1"/>
  <c r="AB151" l="1"/>
  <c r="X151" l="1"/>
  <c r="Y151" s="1"/>
  <c r="Z151" s="1"/>
  <c r="AA151" s="1"/>
  <c r="AD151"/>
  <c r="AB152" l="1"/>
  <c r="X152" l="1"/>
  <c r="Y152" s="1"/>
  <c r="Z152" s="1"/>
  <c r="AA152" s="1"/>
  <c r="AD152"/>
  <c r="AB153" l="1"/>
  <c r="X153" l="1"/>
  <c r="Y153" s="1"/>
  <c r="Z153" s="1"/>
  <c r="AA153" s="1"/>
  <c r="AD153"/>
  <c r="AB154" l="1"/>
  <c r="X154" l="1"/>
  <c r="Y154" s="1"/>
  <c r="AD154"/>
  <c r="Z154" l="1"/>
  <c r="AA154" s="1"/>
  <c r="AB155" l="1"/>
  <c r="X155" l="1"/>
  <c r="Y155" s="1"/>
  <c r="AD155"/>
  <c r="Z155" l="1"/>
  <c r="AA155" s="1"/>
  <c r="AB156" l="1"/>
  <c r="X156" l="1"/>
  <c r="Y156" s="1"/>
  <c r="Z156" s="1"/>
  <c r="AD156"/>
  <c r="AA156" l="1"/>
  <c r="AB157" s="1"/>
  <c r="AD157" l="1"/>
  <c r="X157"/>
  <c r="Y157" s="1"/>
  <c r="Z157" l="1"/>
  <c r="AA157" s="1"/>
  <c r="AB158" l="1"/>
  <c r="AD158" l="1"/>
  <c r="X158"/>
  <c r="Y158" s="1"/>
  <c r="Z158" l="1"/>
  <c r="AA158" s="1"/>
  <c r="AB159" l="1"/>
  <c r="AD159" l="1"/>
  <c r="X159"/>
  <c r="Y159" l="1"/>
  <c r="Z159" s="1"/>
  <c r="AA159" s="1"/>
  <c r="AB160" l="1"/>
  <c r="X160" s="1"/>
  <c r="Y160" s="1"/>
  <c r="AD160" l="1"/>
  <c r="Z160"/>
  <c r="AA160" s="1"/>
  <c r="AB161" l="1"/>
  <c r="AD161" s="1"/>
  <c r="X161" l="1"/>
  <c r="Y161" s="1"/>
  <c r="Z161" s="1"/>
  <c r="AA161" s="1"/>
  <c r="AB162" l="1"/>
  <c r="X162" l="1"/>
  <c r="Y162" s="1"/>
  <c r="Z162" s="1"/>
  <c r="AA162" s="1"/>
  <c r="AD162"/>
  <c r="AF156" s="1"/>
  <c r="AB163" l="1"/>
  <c r="AD163" l="1"/>
  <c r="X163"/>
  <c r="Y163" s="1"/>
  <c r="Z163" s="1"/>
  <c r="AA163" l="1"/>
  <c r="AB164" s="1"/>
  <c r="AD164" l="1"/>
  <c r="X164"/>
  <c r="Y164" s="1"/>
  <c r="Z164" l="1"/>
  <c r="AA164" s="1"/>
  <c r="AB165" l="1"/>
  <c r="X165" l="1"/>
  <c r="Y165" s="1"/>
  <c r="AD165"/>
  <c r="Z165" l="1"/>
  <c r="AA165" s="1"/>
  <c r="AB166" l="1"/>
  <c r="AD166" l="1"/>
  <c r="X166"/>
  <c r="Y166" s="1"/>
  <c r="Z166" s="1"/>
  <c r="AA166" s="1"/>
  <c r="AB167" l="1"/>
  <c r="AD167" l="1"/>
  <c r="X167"/>
  <c r="Y167" s="1"/>
  <c r="Z167" s="1"/>
  <c r="AA167" l="1"/>
  <c r="AB168" s="1"/>
  <c r="AD168" l="1"/>
  <c r="X168"/>
  <c r="Y168" s="1"/>
  <c r="Z168" s="1"/>
  <c r="AA168" s="1"/>
  <c r="AB169" l="1"/>
  <c r="AD169" l="1"/>
  <c r="X169"/>
  <c r="Y169" s="1"/>
  <c r="Z169" s="1"/>
  <c r="AA169" l="1"/>
  <c r="AB170" s="1"/>
  <c r="X170" l="1"/>
  <c r="Y170" s="1"/>
  <c r="Z170" s="1"/>
  <c r="AA170" s="1"/>
  <c r="AD170"/>
  <c r="AB171" l="1"/>
  <c r="X171" l="1"/>
  <c r="Y171" s="1"/>
  <c r="Z171" s="1"/>
  <c r="AA171" s="1"/>
  <c r="AD171"/>
  <c r="AB172" l="1"/>
  <c r="AD172" s="1"/>
  <c r="X172" l="1"/>
  <c r="Y172" s="1"/>
  <c r="Z172" s="1"/>
  <c r="AA172" s="1"/>
  <c r="AB173" s="1"/>
  <c r="X173" l="1"/>
  <c r="Y173" s="1"/>
  <c r="Z173" s="1"/>
  <c r="AA173" s="1"/>
  <c r="AD173"/>
  <c r="AB174" l="1"/>
  <c r="X174" s="1"/>
  <c r="AD174" l="1"/>
  <c r="Y174"/>
  <c r="Z174" s="1"/>
  <c r="AA174" s="1"/>
  <c r="AB175" l="1"/>
  <c r="X175" s="1"/>
  <c r="AD175" l="1"/>
  <c r="Y175"/>
  <c r="Z175" s="1"/>
  <c r="AA175" s="1"/>
  <c r="AB176" l="1"/>
  <c r="X176" s="1"/>
  <c r="Y176" s="1"/>
  <c r="AD176" l="1"/>
  <c r="Z176"/>
  <c r="AA176" s="1"/>
  <c r="AB177" l="1"/>
  <c r="X177" l="1"/>
  <c r="AD177"/>
  <c r="Y177" l="1"/>
  <c r="Z177" s="1"/>
  <c r="AA177" s="1"/>
  <c r="AB178" l="1"/>
  <c r="X178" l="1"/>
  <c r="Y178" s="1"/>
  <c r="AD178"/>
  <c r="Z178" l="1"/>
  <c r="AA178" s="1"/>
  <c r="AB179" l="1"/>
  <c r="X179" s="1"/>
  <c r="AD179" l="1"/>
  <c r="Y179"/>
  <c r="Z179" s="1"/>
  <c r="AA179" s="1"/>
  <c r="AB180" l="1"/>
  <c r="X180" s="1"/>
  <c r="Y180" s="1"/>
  <c r="Z180" s="1"/>
  <c r="AA180" s="1"/>
  <c r="AD180" l="1"/>
  <c r="AB181"/>
  <c r="X181" s="1"/>
  <c r="Y181" s="1"/>
  <c r="AD181" l="1"/>
  <c r="Z181"/>
  <c r="AA181" s="1"/>
  <c r="AB182" l="1"/>
  <c r="X182" s="1"/>
  <c r="Y182" s="1"/>
  <c r="Z182" l="1"/>
  <c r="AA182" s="1"/>
  <c r="AD182"/>
  <c r="AB183" l="1"/>
  <c r="X183" s="1"/>
  <c r="Y183" s="1"/>
  <c r="AD183" l="1"/>
  <c r="Z183"/>
  <c r="AA183" s="1"/>
  <c r="AB184" l="1"/>
  <c r="X184" l="1"/>
  <c r="Y184" s="1"/>
  <c r="AD184"/>
  <c r="Z184" l="1"/>
  <c r="AA184" s="1"/>
  <c r="AB185" l="1"/>
  <c r="X185" l="1"/>
  <c r="Y185" s="1"/>
  <c r="AD185"/>
  <c r="Z185" l="1"/>
  <c r="AA185" s="1"/>
  <c r="AB186" l="1"/>
  <c r="X186" s="1"/>
  <c r="Y186" l="1"/>
  <c r="Z186" s="1"/>
  <c r="AA186" s="1"/>
  <c r="AD186"/>
  <c r="AB187" l="1"/>
  <c r="X187" l="1"/>
  <c r="Y187" s="1"/>
  <c r="AD187"/>
  <c r="Z187" l="1"/>
  <c r="AA187" s="1"/>
  <c r="AB188" l="1"/>
  <c r="X188" l="1"/>
  <c r="Y188" s="1"/>
  <c r="AD188"/>
  <c r="Z188" l="1"/>
  <c r="AA188" s="1"/>
  <c r="AB189" l="1"/>
  <c r="X189" l="1"/>
  <c r="Y189" s="1"/>
  <c r="AD189"/>
  <c r="Z189" l="1"/>
  <c r="AA189" s="1"/>
  <c r="AB190" l="1"/>
  <c r="X190" l="1"/>
  <c r="Y190" s="1"/>
  <c r="AD190"/>
  <c r="Z190" l="1"/>
  <c r="AA190" s="1"/>
  <c r="AB191" l="1"/>
  <c r="X191" l="1"/>
  <c r="Y191" s="1"/>
  <c r="AD191"/>
  <c r="Z191" l="1"/>
  <c r="AA191" s="1"/>
  <c r="AB192" l="1"/>
  <c r="X192" l="1"/>
  <c r="Y192" s="1"/>
  <c r="AD192"/>
  <c r="Z192" l="1"/>
  <c r="AA192" s="1"/>
  <c r="AB193" l="1"/>
  <c r="X193" l="1"/>
  <c r="Y193" s="1"/>
  <c r="AD193"/>
  <c r="Z193" l="1"/>
  <c r="AA193" s="1"/>
  <c r="AB194" l="1"/>
  <c r="X194" l="1"/>
  <c r="Y194" s="1"/>
  <c r="Z194" s="1"/>
  <c r="AA194" s="1"/>
  <c r="AD194"/>
  <c r="AB195" l="1"/>
  <c r="AD195" s="1"/>
  <c r="X195" l="1"/>
  <c r="Y195" s="1"/>
  <c r="Z195" s="1"/>
  <c r="AA195" s="1"/>
  <c r="AB196" l="1"/>
  <c r="AD196" s="1"/>
  <c r="X196" l="1"/>
  <c r="Y196" s="1"/>
  <c r="Z196" s="1"/>
  <c r="AA196" s="1"/>
  <c r="AB197" l="1"/>
  <c r="AD197" s="1"/>
  <c r="X197" l="1"/>
  <c r="Y197" s="1"/>
  <c r="Z197" s="1"/>
  <c r="AA197" s="1"/>
  <c r="AB198" l="1"/>
  <c r="AD198" s="1"/>
  <c r="AF194" s="1"/>
  <c r="X198" l="1"/>
  <c r="Y198" s="1"/>
  <c r="Z198" s="1"/>
  <c r="AA198" s="1"/>
  <c r="AB199" l="1"/>
  <c r="AD199" s="1"/>
  <c r="X199" l="1"/>
  <c r="Y199" s="1"/>
  <c r="Z199" s="1"/>
  <c r="AA199" s="1"/>
  <c r="AB200" l="1"/>
  <c r="AD200" l="1"/>
  <c r="X200"/>
  <c r="Y200" s="1"/>
  <c r="Z200" l="1"/>
  <c r="AA200" s="1"/>
  <c r="AB201" l="1"/>
  <c r="AD201" s="1"/>
  <c r="X201" l="1"/>
  <c r="Y201" s="1"/>
  <c r="Z201" s="1"/>
  <c r="AA201" s="1"/>
  <c r="AB202" l="1"/>
  <c r="AD202" s="1"/>
  <c r="X202" l="1"/>
  <c r="Y202" s="1"/>
  <c r="Z202" s="1"/>
  <c r="AA202" s="1"/>
  <c r="AB203" l="1"/>
  <c r="AD203" l="1"/>
  <c r="X203"/>
  <c r="Y203" s="1"/>
  <c r="Z203" l="1"/>
  <c r="AA203" s="1"/>
  <c r="AB204" s="1"/>
  <c r="AD204" l="1"/>
  <c r="X204"/>
  <c r="Y204" s="1"/>
  <c r="Z204" l="1"/>
  <c r="AA204" s="1"/>
  <c r="AB205" l="1"/>
  <c r="AD205" s="1"/>
  <c r="X205" l="1"/>
  <c r="Y205" s="1"/>
  <c r="Z205" s="1"/>
  <c r="AA205" s="1"/>
  <c r="AB206" l="1"/>
  <c r="AD206" s="1"/>
  <c r="X206" l="1"/>
  <c r="Y206" s="1"/>
  <c r="Z206" s="1"/>
  <c r="AA206" s="1"/>
  <c r="AB207" l="1"/>
  <c r="AD207" s="1"/>
  <c r="X207" l="1"/>
  <c r="Y207" s="1"/>
  <c r="Z207" s="1"/>
  <c r="AA207" s="1"/>
  <c r="AB208" s="1"/>
  <c r="AD208" l="1"/>
  <c r="X208"/>
  <c r="Y208" s="1"/>
  <c r="Z208" l="1"/>
  <c r="AA208" s="1"/>
  <c r="AB209" l="1"/>
  <c r="AD209" s="1"/>
  <c r="X209" l="1"/>
  <c r="Y209" s="1"/>
  <c r="Z209" s="1"/>
  <c r="AA209" l="1"/>
  <c r="AB210" s="1"/>
  <c r="X210" l="1"/>
  <c r="Y210" s="1"/>
  <c r="Z210" s="1"/>
  <c r="AA210" s="1"/>
  <c r="AD210"/>
  <c r="AB211" l="1"/>
  <c r="AD211" s="1"/>
  <c r="X211" l="1"/>
  <c r="Y211" s="1"/>
  <c r="Z211" s="1"/>
  <c r="AA211" s="1"/>
  <c r="AB212" l="1"/>
  <c r="AD212" s="1"/>
  <c r="X212" l="1"/>
  <c r="Y212" s="1"/>
  <c r="Z212" s="1"/>
  <c r="AA212" s="1"/>
  <c r="AB213" l="1"/>
  <c r="AD213" s="1"/>
  <c r="X213" l="1"/>
  <c r="Y213" s="1"/>
  <c r="Z213" s="1"/>
  <c r="AA213" s="1"/>
  <c r="AB214" l="1"/>
  <c r="AD214" s="1"/>
  <c r="X214" l="1"/>
  <c r="Y214" s="1"/>
  <c r="Z214" s="1"/>
  <c r="AA214" s="1"/>
  <c r="AB215" l="1"/>
  <c r="AD215" s="1"/>
  <c r="X215" l="1"/>
  <c r="Y215" s="1"/>
  <c r="Z215" s="1"/>
  <c r="AA215" s="1"/>
  <c r="AB216" l="1"/>
  <c r="AD216" s="1"/>
  <c r="AF216" s="1"/>
  <c r="X216" l="1"/>
  <c r="Y216" s="1"/>
  <c r="Z216" s="1"/>
  <c r="AA216" s="1"/>
  <c r="AB217" l="1"/>
  <c r="X217" l="1"/>
  <c r="Y217" s="1"/>
  <c r="AD217"/>
  <c r="Z217" l="1"/>
  <c r="AA217" s="1"/>
  <c r="AB218" l="1"/>
  <c r="X218" l="1"/>
  <c r="Y218" s="1"/>
  <c r="AD218"/>
  <c r="Z218" l="1"/>
  <c r="AA218" s="1"/>
  <c r="AB219" l="1"/>
  <c r="X219" l="1"/>
  <c r="Y219" s="1"/>
  <c r="AD219"/>
  <c r="Z219" l="1"/>
  <c r="AA219" s="1"/>
  <c r="AB220" l="1"/>
  <c r="X220" l="1"/>
  <c r="Y220" s="1"/>
  <c r="AD220"/>
  <c r="Z220" l="1"/>
  <c r="AA220" s="1"/>
  <c r="AB221" l="1"/>
  <c r="X221" l="1"/>
  <c r="AD221"/>
  <c r="Y221" l="1"/>
  <c r="Z221" l="1"/>
  <c r="AA221" s="1"/>
  <c r="AB222" l="1"/>
  <c r="AD222" l="1"/>
  <c r="X222"/>
  <c r="Y222" s="1"/>
  <c r="Z222" s="1"/>
  <c r="AA222" s="1"/>
  <c r="AB223" l="1"/>
  <c r="AD223" s="1"/>
  <c r="X223" l="1"/>
  <c r="Y223" s="1"/>
  <c r="Z223" s="1"/>
  <c r="AA223" s="1"/>
  <c r="AB224" s="1"/>
  <c r="X224" s="1"/>
  <c r="Y224" s="1"/>
  <c r="AD224" l="1"/>
  <c r="Z224"/>
  <c r="AA224" s="1"/>
  <c r="AB225" l="1"/>
  <c r="X225" l="1"/>
  <c r="Y225" s="1"/>
  <c r="Z225" s="1"/>
  <c r="AA225" s="1"/>
  <c r="AD225"/>
  <c r="AB226" l="1"/>
  <c r="X226" l="1"/>
  <c r="Y226" s="1"/>
  <c r="AD226"/>
  <c r="Z226" l="1"/>
  <c r="AA226" s="1"/>
  <c r="AB227" l="1"/>
  <c r="X227" l="1"/>
  <c r="Y227" s="1"/>
  <c r="AD227"/>
  <c r="Z227" l="1"/>
  <c r="AA227" s="1"/>
  <c r="AB228" l="1"/>
  <c r="X228" l="1"/>
  <c r="Y228" s="1"/>
  <c r="AD228"/>
  <c r="Z228" l="1"/>
  <c r="AA228" s="1"/>
  <c r="AB229" l="1"/>
  <c r="X229" l="1"/>
  <c r="Y229" s="1"/>
  <c r="AD229"/>
  <c r="Z229" l="1"/>
  <c r="AA229" s="1"/>
  <c r="AB230" l="1"/>
  <c r="X230" l="1"/>
  <c r="Y230" s="1"/>
  <c r="Z230" s="1"/>
  <c r="AA230" s="1"/>
  <c r="AD230"/>
  <c r="AB231" l="1"/>
  <c r="X231" l="1"/>
  <c r="Y231" s="1"/>
  <c r="AD231"/>
  <c r="Z231" l="1"/>
  <c r="AA231" s="1"/>
  <c r="AB232" l="1"/>
  <c r="X232" l="1"/>
  <c r="Y232" s="1"/>
  <c r="AD232"/>
  <c r="Z232" l="1"/>
  <c r="AA232" s="1"/>
  <c r="AB233" l="1"/>
  <c r="X233" l="1"/>
  <c r="Y233" s="1"/>
  <c r="AD233"/>
  <c r="Z233" l="1"/>
  <c r="AA233" s="1"/>
  <c r="AB234" l="1"/>
  <c r="X234" l="1"/>
  <c r="Y234" s="1"/>
  <c r="AD234"/>
  <c r="Z234" l="1"/>
  <c r="AA234" s="1"/>
  <c r="AB235" l="1"/>
  <c r="X235" l="1"/>
  <c r="Y235" s="1"/>
  <c r="AD235"/>
  <c r="Z235" l="1"/>
  <c r="AA235" s="1"/>
  <c r="AB236" l="1"/>
  <c r="X236" s="1"/>
  <c r="Y236" s="1"/>
  <c r="AD236" l="1"/>
  <c r="Z236"/>
  <c r="AA236" s="1"/>
  <c r="AB237" l="1"/>
  <c r="X237" l="1"/>
  <c r="Y237" s="1"/>
  <c r="AD237"/>
  <c r="Z237" l="1"/>
  <c r="AA237" s="1"/>
  <c r="AB238" l="1"/>
  <c r="X238" l="1"/>
  <c r="Y238" s="1"/>
  <c r="Z238" s="1"/>
  <c r="AA238" s="1"/>
  <c r="AD238"/>
  <c r="AF238" s="1"/>
  <c r="AB239" l="1"/>
  <c r="AD239" l="1"/>
  <c r="X239"/>
  <c r="Y239" s="1"/>
  <c r="Z239" l="1"/>
  <c r="AA239" s="1"/>
  <c r="AB240" l="1"/>
  <c r="AD240" l="1"/>
  <c r="X240"/>
  <c r="Y240" s="1"/>
  <c r="Z240" l="1"/>
  <c r="AA240" s="1"/>
  <c r="AB241" l="1"/>
  <c r="AD241" s="1"/>
  <c r="X241" l="1"/>
  <c r="Y241" s="1"/>
  <c r="Z241" s="1"/>
  <c r="AA241" s="1"/>
  <c r="AB242" l="1"/>
  <c r="AD242" s="1"/>
  <c r="X242" l="1"/>
  <c r="Y242" s="1"/>
  <c r="Z242" s="1"/>
  <c r="AA242" s="1"/>
  <c r="AB243" l="1"/>
  <c r="AD243" s="1"/>
  <c r="X243" l="1"/>
  <c r="Y243" s="1"/>
  <c r="Z243" s="1"/>
  <c r="AA243" s="1"/>
  <c r="AB244" l="1"/>
  <c r="AD244" s="1"/>
  <c r="X244" l="1"/>
  <c r="Y244" s="1"/>
  <c r="Z244" s="1"/>
  <c r="AA244" s="1"/>
  <c r="AB245" l="1"/>
  <c r="AD245" s="1"/>
  <c r="X245" l="1"/>
  <c r="Y245" s="1"/>
  <c r="Z245" s="1"/>
  <c r="AA245" s="1"/>
  <c r="AB246" l="1"/>
  <c r="AD246" s="1"/>
  <c r="X246" l="1"/>
  <c r="Y246" s="1"/>
  <c r="Z246" s="1"/>
  <c r="AA246" s="1"/>
  <c r="AB247" l="1"/>
  <c r="AD247" s="1"/>
  <c r="X247" l="1"/>
  <c r="Y247" s="1"/>
  <c r="Z247" s="1"/>
  <c r="AA247" l="1"/>
  <c r="AB248" s="1"/>
  <c r="X248" l="1"/>
  <c r="Y248" s="1"/>
  <c r="Z248" s="1"/>
  <c r="AA248" s="1"/>
  <c r="AD248"/>
  <c r="AB249" l="1"/>
  <c r="AD249" s="1"/>
  <c r="X249" l="1"/>
  <c r="Y249" s="1"/>
  <c r="Z249" s="1"/>
  <c r="AA249" s="1"/>
  <c r="AB250" l="1"/>
  <c r="AD250" s="1"/>
  <c r="X250" l="1"/>
  <c r="Y250" s="1"/>
  <c r="Z250" s="1"/>
  <c r="AA250" s="1"/>
  <c r="AB251" l="1"/>
  <c r="AD251" s="1"/>
  <c r="X251" l="1"/>
  <c r="Y251" s="1"/>
  <c r="Z251" s="1"/>
  <c r="AA251" s="1"/>
  <c r="AB252" l="1"/>
  <c r="AD252" l="1"/>
  <c r="X252"/>
  <c r="Y252" s="1"/>
  <c r="Z252" s="1"/>
  <c r="AA252" s="1"/>
  <c r="AB253" l="1"/>
  <c r="AD253" s="1"/>
  <c r="X253" l="1"/>
  <c r="Y253" s="1"/>
  <c r="Z253" s="1"/>
  <c r="AA253" s="1"/>
  <c r="AB254" l="1"/>
  <c r="AD254" s="1"/>
  <c r="X254" l="1"/>
  <c r="Y254" s="1"/>
  <c r="Z254" s="1"/>
  <c r="AA254" s="1"/>
  <c r="AB255" l="1"/>
  <c r="AD255" s="1"/>
  <c r="X255" l="1"/>
  <c r="Y255" s="1"/>
  <c r="Z255" s="1"/>
  <c r="AA255" s="1"/>
  <c r="AB256" l="1"/>
  <c r="AD256" s="1"/>
  <c r="X256" l="1"/>
  <c r="Y256" s="1"/>
  <c r="Z256" s="1"/>
  <c r="AA256" s="1"/>
  <c r="AB257" l="1"/>
  <c r="AD257" s="1"/>
  <c r="X257" l="1"/>
  <c r="Y257" s="1"/>
  <c r="Z257" s="1"/>
  <c r="AA257" l="1"/>
  <c r="AB258" s="1"/>
  <c r="AD258" s="1"/>
  <c r="X258" l="1"/>
  <c r="Y258" s="1"/>
  <c r="Z258" s="1"/>
  <c r="AA258" s="1"/>
  <c r="AB259" l="1"/>
  <c r="AD259" s="1"/>
  <c r="X259" l="1"/>
  <c r="Y259" s="1"/>
  <c r="Z259" s="1"/>
  <c r="AA259" s="1"/>
  <c r="AB260" l="1"/>
  <c r="AD260" s="1"/>
  <c r="X260" l="1"/>
  <c r="Y260" s="1"/>
  <c r="Z260" s="1"/>
  <c r="AA260" s="1"/>
  <c r="AB261" l="1"/>
  <c r="AD261" s="1"/>
  <c r="X261" l="1"/>
  <c r="Y261" s="1"/>
  <c r="Z261" s="1"/>
  <c r="AA261" s="1"/>
  <c r="AB262" l="1"/>
  <c r="AD262" s="1"/>
  <c r="X262" l="1"/>
  <c r="Y262" s="1"/>
  <c r="Z262" s="1"/>
  <c r="AA262" s="1"/>
  <c r="AB263" l="1"/>
  <c r="AD263" s="1"/>
  <c r="X263" l="1"/>
  <c r="Y263" s="1"/>
  <c r="Z263" s="1"/>
  <c r="AA263" s="1"/>
  <c r="AB264" l="1"/>
  <c r="AD264" s="1"/>
  <c r="X264" l="1"/>
  <c r="Y264" s="1"/>
  <c r="Z264" s="1"/>
  <c r="AA264" s="1"/>
  <c r="AB265" l="1"/>
  <c r="AD265" s="1"/>
  <c r="X265" l="1"/>
  <c r="Y265" s="1"/>
  <c r="Z265" s="1"/>
  <c r="AA265" s="1"/>
  <c r="AB266" l="1"/>
  <c r="AD266" l="1"/>
  <c r="X266"/>
  <c r="Y266" s="1"/>
  <c r="Z266" l="1"/>
  <c r="AA266" s="1"/>
  <c r="AB267" l="1"/>
  <c r="AD267" l="1"/>
  <c r="AF267" s="1"/>
  <c r="X267"/>
  <c r="Y267" s="1"/>
  <c r="Z267" l="1"/>
  <c r="AA267" s="1"/>
  <c r="AB268" l="1"/>
  <c r="X268" s="1"/>
  <c r="Y268" s="1"/>
  <c r="AD268" l="1"/>
  <c r="Z268"/>
  <c r="AA268" s="1"/>
  <c r="AB269" l="1"/>
  <c r="X269" l="1"/>
  <c r="Y269" s="1"/>
  <c r="AD269"/>
  <c r="Z269" l="1"/>
  <c r="AA269" s="1"/>
  <c r="AB270" l="1"/>
  <c r="X270" l="1"/>
  <c r="Y270" s="1"/>
  <c r="AD270"/>
  <c r="Z270" l="1"/>
  <c r="AA270" s="1"/>
  <c r="AB271" l="1"/>
  <c r="X271" l="1"/>
  <c r="Y271" s="1"/>
  <c r="AD271"/>
  <c r="Z271" l="1"/>
  <c r="AA271" s="1"/>
  <c r="AB272" l="1"/>
  <c r="X272" l="1"/>
  <c r="Y272" s="1"/>
  <c r="AD272"/>
  <c r="Z272" l="1"/>
  <c r="AA272" s="1"/>
  <c r="AB273" l="1"/>
  <c r="X273" l="1"/>
  <c r="Y273" s="1"/>
  <c r="AD273"/>
  <c r="Z273" l="1"/>
  <c r="AA273" s="1"/>
  <c r="AB274" s="1"/>
  <c r="X274" l="1"/>
  <c r="Y274" s="1"/>
  <c r="Z274" s="1"/>
  <c r="AA274" s="1"/>
  <c r="AD274"/>
  <c r="AB275" l="1"/>
  <c r="X275" l="1"/>
  <c r="Y275" s="1"/>
  <c r="AD275"/>
  <c r="Z275" l="1"/>
  <c r="AA275" s="1"/>
  <c r="AB276" l="1"/>
  <c r="X276" l="1"/>
  <c r="Y276" s="1"/>
  <c r="AD276"/>
  <c r="Z276" l="1"/>
  <c r="AA276" s="1"/>
  <c r="AB277" l="1"/>
  <c r="X277" l="1"/>
  <c r="Y277" s="1"/>
  <c r="AD277"/>
  <c r="Z277" l="1"/>
  <c r="AA277" s="1"/>
  <c r="AB278" l="1"/>
  <c r="X278" l="1"/>
  <c r="Y278" s="1"/>
  <c r="AD278"/>
  <c r="Z278" l="1"/>
  <c r="AA278" s="1"/>
  <c r="AB279" l="1"/>
  <c r="X279" l="1"/>
  <c r="Y279" s="1"/>
  <c r="AD279"/>
  <c r="Z279" l="1"/>
  <c r="AA279" s="1"/>
  <c r="AB280" l="1"/>
  <c r="X280" l="1"/>
  <c r="Y280" s="1"/>
  <c r="AD280"/>
  <c r="Z280" l="1"/>
  <c r="AA280" s="1"/>
  <c r="AB281" l="1"/>
  <c r="X281" l="1"/>
  <c r="Y281" s="1"/>
  <c r="AD281"/>
  <c r="Z281" l="1"/>
  <c r="AA281" s="1"/>
  <c r="AB282" l="1"/>
  <c r="X282" l="1"/>
  <c r="Y282" s="1"/>
  <c r="AD282"/>
  <c r="Z282" l="1"/>
  <c r="AA282" s="1"/>
  <c r="AB283" l="1"/>
  <c r="X283" l="1"/>
  <c r="Y283" s="1"/>
  <c r="AD283"/>
  <c r="Z283" l="1"/>
  <c r="AA283" s="1"/>
  <c r="AB284" l="1"/>
  <c r="X284" l="1"/>
  <c r="Y284" s="1"/>
  <c r="AD284"/>
  <c r="Z284" l="1"/>
  <c r="AA284" s="1"/>
  <c r="AB285" l="1"/>
  <c r="X285" l="1"/>
  <c r="Y285" s="1"/>
  <c r="AD285"/>
  <c r="Z285" l="1"/>
  <c r="AA285" s="1"/>
  <c r="AB286" l="1"/>
  <c r="X286" l="1"/>
  <c r="Y286" s="1"/>
  <c r="AD286"/>
  <c r="Z286" l="1"/>
  <c r="AA286" s="1"/>
  <c r="AB287" l="1"/>
  <c r="X287" l="1"/>
  <c r="Y287" s="1"/>
  <c r="AD287"/>
  <c r="Z287" l="1"/>
  <c r="AA287" s="1"/>
  <c r="AB288" l="1"/>
  <c r="X288" l="1"/>
  <c r="Y288" s="1"/>
  <c r="AD288"/>
  <c r="Z288" l="1"/>
  <c r="AA288" s="1"/>
  <c r="AB289" l="1"/>
  <c r="X289" l="1"/>
  <c r="Y289" s="1"/>
  <c r="AD289"/>
  <c r="Z289" l="1"/>
  <c r="AA289" s="1"/>
  <c r="AB290" l="1"/>
  <c r="X290" l="1"/>
  <c r="Y290" s="1"/>
  <c r="AD290"/>
  <c r="Z290" l="1"/>
  <c r="AA290" s="1"/>
  <c r="AB291" l="1"/>
  <c r="X291" l="1"/>
  <c r="Y291" s="1"/>
  <c r="AD291"/>
  <c r="Z291" l="1"/>
  <c r="AA291" s="1"/>
  <c r="AB292" l="1"/>
  <c r="X292" l="1"/>
  <c r="Y292" s="1"/>
  <c r="AD292"/>
  <c r="Z292" l="1"/>
  <c r="AA292" s="1"/>
  <c r="AB293" l="1"/>
  <c r="X293" l="1"/>
  <c r="Y293" s="1"/>
  <c r="AD293"/>
  <c r="Z293" l="1"/>
  <c r="AA293" s="1"/>
  <c r="AB294" l="1"/>
  <c r="X294" s="1"/>
  <c r="Y294" s="1"/>
  <c r="Z294" s="1"/>
  <c r="AA294" s="1"/>
  <c r="AD294" l="1"/>
  <c r="AB295"/>
  <c r="X295" l="1"/>
  <c r="Y295" s="1"/>
  <c r="Z295" s="1"/>
  <c r="AA295" s="1"/>
  <c r="AD295"/>
  <c r="AB296" l="1"/>
  <c r="X296" l="1"/>
  <c r="Y296" s="1"/>
  <c r="AD296"/>
  <c r="Z296" l="1"/>
  <c r="AA296" s="1"/>
  <c r="AB297" l="1"/>
  <c r="X297" l="1"/>
  <c r="Y297" s="1"/>
  <c r="AD297"/>
  <c r="Z297" l="1"/>
  <c r="AA297" s="1"/>
  <c r="AB298" l="1"/>
  <c r="X298" l="1"/>
  <c r="Y298" s="1"/>
  <c r="AD298"/>
  <c r="Z298" l="1"/>
  <c r="AA298" s="1"/>
  <c r="AB299" l="1"/>
  <c r="X299" l="1"/>
  <c r="Y299" s="1"/>
  <c r="AD299"/>
  <c r="Z299" l="1"/>
  <c r="AA299" s="1"/>
  <c r="AB300" l="1"/>
  <c r="X300" l="1"/>
  <c r="Y300" s="1"/>
  <c r="Z300" s="1"/>
  <c r="AA300" s="1"/>
  <c r="AB301" s="1"/>
  <c r="AD300"/>
  <c r="X301" l="1"/>
  <c r="AD301"/>
  <c r="AF301" s="1"/>
  <c r="AF303" s="1"/>
  <c r="Y301" l="1"/>
  <c r="Z301" s="1"/>
  <c r="AA301" s="1"/>
  <c r="AB302" l="1"/>
  <c r="AD302" s="1"/>
  <c r="X302" l="1"/>
  <c r="Y302" s="1"/>
  <c r="Z302" s="1"/>
  <c r="AA302" s="1"/>
  <c r="AF280" i="7"/>
</calcChain>
</file>

<file path=xl/sharedStrings.xml><?xml version="1.0" encoding="utf-8"?>
<sst xmlns="http://schemas.openxmlformats.org/spreadsheetml/2006/main" count="743" uniqueCount="53">
  <si>
    <t>23/07/09 a</t>
  </si>
  <si>
    <t xml:space="preserve">23/07/09 b </t>
  </si>
  <si>
    <t>time</t>
  </si>
  <si>
    <t>abs</t>
  </si>
  <si>
    <t>conc</t>
  </si>
  <si>
    <t>°C</t>
  </si>
  <si>
    <t>pH</t>
  </si>
  <si>
    <t>DO ppm</t>
  </si>
  <si>
    <t>Probe Time</t>
  </si>
  <si>
    <t>Run time (s)</t>
  </si>
  <si>
    <t>Meter 1</t>
  </si>
  <si>
    <t xml:space="preserve">Meter 2 </t>
  </si>
  <si>
    <t xml:space="preserve">Mean Meter </t>
  </si>
  <si>
    <t>Fe(II) Mol</t>
  </si>
  <si>
    <t>DO atm</t>
  </si>
  <si>
    <t>[H+]</t>
  </si>
  <si>
    <t>[OH-]</t>
  </si>
  <si>
    <t>nc</t>
  </si>
  <si>
    <t>Temperature Rate Corrector</t>
  </si>
  <si>
    <t>Ref</t>
  </si>
  <si>
    <t>Recorded</t>
  </si>
  <si>
    <t xml:space="preserve">[OH]^2 </t>
  </si>
  <si>
    <t>corrected Kw</t>
  </si>
  <si>
    <t>Temp expression</t>
  </si>
  <si>
    <t>Runge Kutta</t>
  </si>
  <si>
    <t>Measured conc</t>
  </si>
  <si>
    <t>Predicted conc</t>
  </si>
  <si>
    <t>(cp-cm)^2</t>
  </si>
  <si>
    <t>Results run on ICP  0.2 filter</t>
  </si>
  <si>
    <t>Time</t>
  </si>
  <si>
    <t>Conc</t>
  </si>
  <si>
    <t>Mol</t>
  </si>
  <si>
    <t>k</t>
  </si>
  <si>
    <t>n</t>
  </si>
  <si>
    <t>temp</t>
  </si>
  <si>
    <t>run time</t>
  </si>
  <si>
    <t xml:space="preserve">DO ppm </t>
  </si>
  <si>
    <t xml:space="preserve">Temp </t>
  </si>
  <si>
    <t>K</t>
  </si>
  <si>
    <t>Abs</t>
  </si>
  <si>
    <t>mols</t>
  </si>
  <si>
    <t>secs</t>
  </si>
  <si>
    <t>temp corrected</t>
  </si>
  <si>
    <t>Fe(II) mg/L</t>
  </si>
  <si>
    <t>Fe(II) M</t>
  </si>
  <si>
    <t>θ</t>
  </si>
  <si>
    <t>x1</t>
  </si>
  <si>
    <t>x2</t>
  </si>
  <si>
    <t>x3</t>
  </si>
  <si>
    <t>x4</t>
  </si>
  <si>
    <t>Fe(II) mols</t>
  </si>
  <si>
    <t>Fe(II)mols</t>
  </si>
  <si>
    <t>mols Fe(II)</t>
  </si>
</sst>
</file>

<file path=xl/styles.xml><?xml version="1.0" encoding="utf-8"?>
<styleSheet xmlns="http://schemas.openxmlformats.org/spreadsheetml/2006/main">
  <numFmts count="4">
    <numFmt numFmtId="164" formatCode="######0.00"/>
    <numFmt numFmtId="165" formatCode="0.000E+00"/>
    <numFmt numFmtId="166" formatCode="0.0000"/>
    <numFmt numFmtId="167" formatCode="0.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MS Sans Serif"/>
      <family val="2"/>
    </font>
    <font>
      <sz val="11"/>
      <name val="Calibri"/>
      <family val="2"/>
      <scheme val="minor"/>
    </font>
    <font>
      <b/>
      <sz val="8"/>
      <name val="MS Sans Serif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i/>
      <sz val="11"/>
      <color theme="1"/>
      <name val="Calibri"/>
      <family val="2"/>
    </font>
    <font>
      <sz val="8"/>
      <color theme="1"/>
      <name val="MS Sans Serif"/>
      <family val="2"/>
    </font>
    <font>
      <b/>
      <sz val="8"/>
      <color theme="1"/>
      <name val="MS Sans Serif"/>
      <family val="2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DE139"/>
        <bgColor indexed="64"/>
      </patternFill>
    </fill>
    <fill>
      <patternFill patternType="solid">
        <fgColor rgb="FFFF5BD4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7" fillId="12" borderId="14" applyNumberFormat="0" applyAlignment="0" applyProtection="0"/>
  </cellStyleXfs>
  <cellXfs count="19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2" fillId="3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1" fillId="6" borderId="0" xfId="0" applyFont="1" applyFill="1" applyBorder="1" applyAlignment="1">
      <alignment horizontal="center"/>
    </xf>
    <xf numFmtId="11" fontId="1" fillId="6" borderId="0" xfId="0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NumberFormat="1" applyFont="1" applyFill="1" applyBorder="1" applyAlignment="1">
      <alignment horizontal="center"/>
    </xf>
    <xf numFmtId="14" fontId="0" fillId="3" borderId="3" xfId="0" applyNumberFormat="1" applyFont="1" applyFill="1" applyBorder="1" applyAlignment="1">
      <alignment horizontal="center"/>
    </xf>
    <xf numFmtId="0" fontId="2" fillId="3" borderId="4" xfId="0" applyNumberFormat="1" applyFont="1" applyFill="1" applyBorder="1" applyAlignment="1">
      <alignment horizontal="center"/>
    </xf>
    <xf numFmtId="21" fontId="2" fillId="3" borderId="3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165" fontId="3" fillId="7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5" fontId="0" fillId="7" borderId="0" xfId="0" applyNumberFormat="1" applyFill="1" applyBorder="1"/>
    <xf numFmtId="0" fontId="0" fillId="9" borderId="5" xfId="0" applyFill="1" applyBorder="1"/>
    <xf numFmtId="11" fontId="0" fillId="9" borderId="5" xfId="0" applyNumberFormat="1" applyFill="1" applyBorder="1"/>
    <xf numFmtId="0" fontId="0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2" fontId="0" fillId="10" borderId="0" xfId="0" applyNumberFormat="1" applyFill="1" applyAlignment="1">
      <alignment horizontal="center"/>
    </xf>
    <xf numFmtId="166" fontId="0" fillId="10" borderId="0" xfId="0" applyNumberFormat="1" applyFill="1" applyBorder="1" applyAlignment="1">
      <alignment horizontal="center"/>
    </xf>
    <xf numFmtId="167" fontId="0" fillId="10" borderId="0" xfId="0" applyNumberFormat="1" applyFill="1" applyBorder="1" applyAlignment="1">
      <alignment horizontal="center"/>
    </xf>
    <xf numFmtId="14" fontId="0" fillId="0" borderId="0" xfId="0" applyNumberFormat="1"/>
    <xf numFmtId="0" fontId="1" fillId="0" borderId="0" xfId="0" applyFont="1"/>
    <xf numFmtId="11" fontId="6" fillId="11" borderId="6" xfId="0" applyNumberFormat="1" applyFont="1" applyFill="1" applyBorder="1"/>
    <xf numFmtId="11" fontId="6" fillId="11" borderId="0" xfId="0" applyNumberFormat="1" applyFont="1" applyFill="1" applyBorder="1"/>
    <xf numFmtId="11" fontId="6" fillId="11" borderId="7" xfId="0" applyNumberFormat="1" applyFont="1" applyFill="1" applyBorder="1"/>
    <xf numFmtId="0" fontId="0" fillId="11" borderId="10" xfId="0" applyFill="1" applyBorder="1"/>
    <xf numFmtId="0" fontId="0" fillId="11" borderId="11" xfId="0" applyFill="1" applyBorder="1"/>
    <xf numFmtId="0" fontId="0" fillId="11" borderId="8" xfId="0" applyFill="1" applyBorder="1"/>
    <xf numFmtId="0" fontId="0" fillId="11" borderId="13" xfId="0" applyFill="1" applyBorder="1"/>
    <xf numFmtId="0" fontId="0" fillId="11" borderId="9" xfId="0" applyFill="1" applyBorder="1"/>
    <xf numFmtId="11" fontId="0" fillId="9" borderId="6" xfId="0" applyNumberFormat="1" applyFill="1" applyBorder="1"/>
    <xf numFmtId="167" fontId="0" fillId="7" borderId="6" xfId="0" applyNumberFormat="1" applyFill="1" applyBorder="1"/>
    <xf numFmtId="11" fontId="0" fillId="9" borderId="0" xfId="0" applyNumberFormat="1" applyFill="1" applyBorder="1"/>
    <xf numFmtId="11" fontId="0" fillId="9" borderId="7" xfId="0" applyNumberFormat="1" applyFill="1" applyBorder="1"/>
    <xf numFmtId="0" fontId="0" fillId="9" borderId="7" xfId="0" applyFill="1" applyBorder="1"/>
    <xf numFmtId="0" fontId="0" fillId="2" borderId="0" xfId="0" applyFill="1" applyBorder="1" applyAlignment="1">
      <alignment horizontal="center"/>
    </xf>
    <xf numFmtId="164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0" fillId="9" borderId="0" xfId="0" applyFill="1"/>
    <xf numFmtId="11" fontId="0" fillId="0" borderId="0" xfId="0" applyNumberFormat="1"/>
    <xf numFmtId="11" fontId="0" fillId="11" borderId="12" xfId="0" applyNumberFormat="1" applyFill="1" applyBorder="1"/>
    <xf numFmtId="11" fontId="0" fillId="0" borderId="0" xfId="0" applyNumberFormat="1" applyAlignment="1">
      <alignment horizontal="center"/>
    </xf>
    <xf numFmtId="0" fontId="0" fillId="0" borderId="0" xfId="0" applyFill="1"/>
    <xf numFmtId="11" fontId="0" fillId="11" borderId="11" xfId="0" applyNumberFormat="1" applyFill="1" applyBorder="1"/>
    <xf numFmtId="0" fontId="0" fillId="0" borderId="0" xfId="0" applyNumberFormat="1"/>
    <xf numFmtId="21" fontId="2" fillId="0" borderId="0" xfId="0" applyNumberFormat="1" applyFont="1" applyAlignment="1">
      <alignment horizontal="right"/>
    </xf>
    <xf numFmtId="164" fontId="2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167" fontId="0" fillId="0" borderId="6" xfId="0" applyNumberFormat="1" applyFill="1" applyBorder="1"/>
    <xf numFmtId="165" fontId="0" fillId="0" borderId="0" xfId="0" applyNumberFormat="1" applyFill="1" applyBorder="1"/>
    <xf numFmtId="0" fontId="0" fillId="0" borderId="0" xfId="0" applyFill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1" fontId="6" fillId="0" borderId="6" xfId="0" applyNumberFormat="1" applyFont="1" applyFill="1" applyBorder="1"/>
    <xf numFmtId="11" fontId="6" fillId="0" borderId="0" xfId="0" applyNumberFormat="1" applyFont="1" applyFill="1" applyBorder="1"/>
    <xf numFmtId="11" fontId="6" fillId="0" borderId="7" xfId="0" applyNumberFormat="1" applyFont="1" applyFill="1" applyBorder="1"/>
    <xf numFmtId="11" fontId="0" fillId="0" borderId="6" xfId="0" applyNumberFormat="1" applyFill="1" applyBorder="1"/>
    <xf numFmtId="0" fontId="0" fillId="0" borderId="5" xfId="0" applyFill="1" applyBorder="1"/>
    <xf numFmtId="11" fontId="0" fillId="0" borderId="0" xfId="0" applyNumberFormat="1" applyFill="1" applyBorder="1"/>
    <xf numFmtId="0" fontId="2" fillId="0" borderId="4" xfId="0" applyNumberFormat="1" applyFont="1" applyFill="1" applyBorder="1" applyAlignment="1">
      <alignment horizontal="center"/>
    </xf>
    <xf numFmtId="21" fontId="2" fillId="0" borderId="0" xfId="0" applyNumberFormat="1" applyFont="1" applyFill="1" applyAlignment="1">
      <alignment horizontal="center"/>
    </xf>
    <xf numFmtId="21" fontId="2" fillId="0" borderId="0" xfId="0" applyNumberFormat="1" applyFont="1" applyFill="1" applyAlignment="1">
      <alignment horizontal="right"/>
    </xf>
    <xf numFmtId="11" fontId="0" fillId="0" borderId="7" xfId="0" applyNumberFormat="1" applyFill="1" applyBorder="1"/>
    <xf numFmtId="11" fontId="0" fillId="0" borderId="5" xfId="0" applyNumberFormat="1" applyFill="1" applyBorder="1"/>
    <xf numFmtId="11" fontId="1" fillId="0" borderId="0" xfId="0" applyNumberFormat="1" applyFont="1" applyFill="1" applyAlignment="1">
      <alignment horizontal="center"/>
    </xf>
    <xf numFmtId="0" fontId="7" fillId="12" borderId="14" xfId="1"/>
    <xf numFmtId="11" fontId="7" fillId="12" borderId="14" xfId="1" applyNumberFormat="1" applyAlignment="1">
      <alignment horizontal="center"/>
    </xf>
    <xf numFmtId="2" fontId="7" fillId="12" borderId="14" xfId="1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1" fontId="0" fillId="0" borderId="0" xfId="0" applyNumberFormat="1" applyFill="1" applyAlignment="1">
      <alignment horizontal="center"/>
    </xf>
    <xf numFmtId="0" fontId="0" fillId="0" borderId="10" xfId="0" applyFill="1" applyBorder="1"/>
    <xf numFmtId="11" fontId="0" fillId="0" borderId="11" xfId="0" applyNumberFormat="1" applyFill="1" applyBorder="1"/>
    <xf numFmtId="11" fontId="0" fillId="0" borderId="12" xfId="0" applyNumberFormat="1" applyFill="1" applyBorder="1"/>
    <xf numFmtId="0" fontId="0" fillId="0" borderId="8" xfId="0" applyFill="1" applyBorder="1"/>
    <xf numFmtId="0" fontId="0" fillId="0" borderId="13" xfId="0" applyFill="1" applyBorder="1"/>
    <xf numFmtId="0" fontId="0" fillId="0" borderId="9" xfId="0" applyFill="1" applyBorder="1"/>
    <xf numFmtId="0" fontId="2" fillId="0" borderId="1" xfId="0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4" fontId="0" fillId="0" borderId="3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NumberFormat="1" applyFill="1"/>
    <xf numFmtId="164" fontId="2" fillId="0" borderId="0" xfId="0" applyNumberFormat="1" applyFont="1" applyFill="1" applyAlignment="1">
      <alignment horizontal="right"/>
    </xf>
    <xf numFmtId="0" fontId="0" fillId="0" borderId="7" xfId="0" applyFill="1" applyBorder="1"/>
    <xf numFmtId="11" fontId="0" fillId="0" borderId="0" xfId="0" applyNumberFormat="1" applyFill="1"/>
    <xf numFmtId="0" fontId="8" fillId="0" borderId="0" xfId="0" applyFont="1" applyFill="1" applyAlignment="1">
      <alignment horizontal="center"/>
    </xf>
    <xf numFmtId="0" fontId="0" fillId="0" borderId="11" xfId="0" applyFill="1" applyBorder="1"/>
    <xf numFmtId="0" fontId="7" fillId="0" borderId="14" xfId="1" applyFill="1"/>
    <xf numFmtId="11" fontId="7" fillId="0" borderId="14" xfId="1" applyNumberFormat="1" applyFill="1" applyAlignment="1">
      <alignment horizontal="center"/>
    </xf>
    <xf numFmtId="21" fontId="7" fillId="0" borderId="14" xfId="1" applyNumberFormat="1" applyFill="1" applyAlignment="1">
      <alignment horizontal="right"/>
    </xf>
    <xf numFmtId="0" fontId="7" fillId="0" borderId="14" xfId="1" applyNumberFormat="1" applyFill="1" applyAlignment="1">
      <alignment horizontal="center"/>
    </xf>
    <xf numFmtId="164" fontId="7" fillId="0" borderId="14" xfId="1" applyNumberFormat="1" applyFill="1" applyAlignment="1">
      <alignment horizontal="center"/>
    </xf>
    <xf numFmtId="2" fontId="7" fillId="0" borderId="14" xfId="1" applyNumberFormat="1" applyFill="1" applyAlignment="1">
      <alignment horizontal="center"/>
    </xf>
    <xf numFmtId="167" fontId="7" fillId="0" borderId="14" xfId="1" applyNumberFormat="1" applyFill="1"/>
    <xf numFmtId="165" fontId="7" fillId="0" borderId="14" xfId="1" applyNumberFormat="1" applyFill="1" applyAlignment="1">
      <alignment horizontal="center"/>
    </xf>
    <xf numFmtId="165" fontId="7" fillId="0" borderId="14" xfId="1" applyNumberFormat="1" applyFill="1"/>
    <xf numFmtId="0" fontId="7" fillId="0" borderId="14" xfId="1" applyFill="1" applyAlignment="1">
      <alignment horizontal="center"/>
    </xf>
    <xf numFmtId="166" fontId="7" fillId="0" borderId="14" xfId="1" applyNumberFormat="1" applyFill="1" applyAlignment="1">
      <alignment horizontal="center"/>
    </xf>
    <xf numFmtId="167" fontId="7" fillId="0" borderId="14" xfId="1" applyNumberFormat="1" applyFill="1" applyAlignment="1">
      <alignment horizontal="center"/>
    </xf>
    <xf numFmtId="11" fontId="7" fillId="0" borderId="14" xfId="1" applyNumberFormat="1" applyFill="1"/>
    <xf numFmtId="0" fontId="0" fillId="0" borderId="0" xfId="0" applyFont="1" applyFill="1"/>
    <xf numFmtId="2" fontId="0" fillId="0" borderId="0" xfId="0" applyNumberFormat="1" applyFont="1" applyFill="1" applyAlignment="1">
      <alignment horizontal="center"/>
    </xf>
    <xf numFmtId="165" fontId="0" fillId="0" borderId="0" xfId="0" applyNumberFormat="1" applyFont="1" applyFill="1"/>
    <xf numFmtId="0" fontId="0" fillId="0" borderId="10" xfId="0" applyFont="1" applyFill="1" applyBorder="1"/>
    <xf numFmtId="0" fontId="0" fillId="0" borderId="11" xfId="0" applyFont="1" applyFill="1" applyBorder="1"/>
    <xf numFmtId="11" fontId="0" fillId="0" borderId="12" xfId="0" applyNumberFormat="1" applyFont="1" applyFill="1" applyBorder="1"/>
    <xf numFmtId="0" fontId="0" fillId="0" borderId="8" xfId="0" applyFont="1" applyFill="1" applyBorder="1"/>
    <xf numFmtId="0" fontId="0" fillId="0" borderId="13" xfId="0" applyFont="1" applyFill="1" applyBorder="1"/>
    <xf numFmtId="0" fontId="0" fillId="0" borderId="9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5" xfId="0" applyFont="1" applyFill="1" applyBorder="1"/>
    <xf numFmtId="0" fontId="9" fillId="0" borderId="4" xfId="0" applyNumberFormat="1" applyFont="1" applyFill="1" applyBorder="1" applyAlignment="1">
      <alignment horizontal="center"/>
    </xf>
    <xf numFmtId="0" fontId="0" fillId="0" borderId="14" xfId="1" applyFont="1" applyFill="1"/>
    <xf numFmtId="11" fontId="0" fillId="0" borderId="14" xfId="1" applyNumberFormat="1" applyFont="1" applyFill="1" applyAlignment="1">
      <alignment horizontal="center"/>
    </xf>
    <xf numFmtId="21" fontId="0" fillId="0" borderId="14" xfId="1" applyNumberFormat="1" applyFont="1" applyFill="1" applyAlignment="1">
      <alignment horizontal="right"/>
    </xf>
    <xf numFmtId="0" fontId="0" fillId="0" borderId="14" xfId="1" applyNumberFormat="1" applyFont="1" applyFill="1" applyAlignment="1">
      <alignment horizontal="center"/>
    </xf>
    <xf numFmtId="164" fontId="0" fillId="0" borderId="14" xfId="1" applyNumberFormat="1" applyFont="1" applyFill="1" applyAlignment="1">
      <alignment horizontal="center"/>
    </xf>
    <xf numFmtId="2" fontId="0" fillId="0" borderId="14" xfId="1" applyNumberFormat="1" applyFont="1" applyFill="1" applyAlignment="1">
      <alignment horizontal="center"/>
    </xf>
    <xf numFmtId="167" fontId="0" fillId="0" borderId="14" xfId="1" applyNumberFormat="1" applyFont="1" applyFill="1"/>
    <xf numFmtId="165" fontId="0" fillId="0" borderId="14" xfId="1" applyNumberFormat="1" applyFont="1" applyFill="1" applyAlignment="1">
      <alignment horizontal="center"/>
    </xf>
    <xf numFmtId="165" fontId="0" fillId="0" borderId="14" xfId="1" applyNumberFormat="1" applyFont="1" applyFill="1"/>
    <xf numFmtId="0" fontId="0" fillId="0" borderId="14" xfId="1" applyFont="1" applyFill="1" applyAlignment="1">
      <alignment horizontal="center"/>
    </xf>
    <xf numFmtId="166" fontId="0" fillId="0" borderId="14" xfId="1" applyNumberFormat="1" applyFont="1" applyFill="1" applyAlignment="1">
      <alignment horizontal="center"/>
    </xf>
    <xf numFmtId="167" fontId="0" fillId="0" borderId="14" xfId="1" applyNumberFormat="1" applyFont="1" applyFill="1" applyAlignment="1">
      <alignment horizontal="center"/>
    </xf>
    <xf numFmtId="11" fontId="0" fillId="0" borderId="14" xfId="1" applyNumberFormat="1" applyFont="1" applyFill="1"/>
    <xf numFmtId="21" fontId="9" fillId="0" borderId="0" xfId="0" applyNumberFormat="1" applyFont="1" applyFill="1" applyAlignment="1">
      <alignment horizontal="right"/>
    </xf>
    <xf numFmtId="164" fontId="9" fillId="0" borderId="0" xfId="0" applyNumberFormat="1" applyFont="1" applyFill="1" applyAlignment="1">
      <alignment horizontal="center"/>
    </xf>
    <xf numFmtId="167" fontId="0" fillId="0" borderId="6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165" fontId="0" fillId="0" borderId="0" xfId="0" applyNumberFormat="1" applyFont="1" applyFill="1" applyBorder="1"/>
    <xf numFmtId="166" fontId="0" fillId="0" borderId="0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1" fontId="11" fillId="0" borderId="6" xfId="0" applyNumberFormat="1" applyFont="1" applyFill="1" applyBorder="1"/>
    <xf numFmtId="11" fontId="11" fillId="0" borderId="0" xfId="0" applyNumberFormat="1" applyFont="1" applyFill="1" applyBorder="1"/>
    <xf numFmtId="11" fontId="11" fillId="0" borderId="7" xfId="0" applyNumberFormat="1" applyFont="1" applyFill="1" applyBorder="1"/>
    <xf numFmtId="11" fontId="0" fillId="0" borderId="6" xfId="0" applyNumberFormat="1" applyFont="1" applyFill="1" applyBorder="1"/>
    <xf numFmtId="11" fontId="0" fillId="0" borderId="0" xfId="0" applyNumberFormat="1" applyFont="1" applyFill="1" applyBorder="1"/>
    <xf numFmtId="11" fontId="0" fillId="0" borderId="7" xfId="0" applyNumberFormat="1" applyFont="1" applyFill="1" applyBorder="1"/>
    <xf numFmtId="11" fontId="0" fillId="0" borderId="5" xfId="0" applyNumberFormat="1" applyFont="1" applyFill="1" applyBorder="1"/>
    <xf numFmtId="2" fontId="0" fillId="0" borderId="0" xfId="0" applyNumberFormat="1" applyFill="1"/>
    <xf numFmtId="2" fontId="0" fillId="0" borderId="0" xfId="0" applyNumberFormat="1" applyFont="1" applyFill="1"/>
    <xf numFmtId="11" fontId="0" fillId="0" borderId="0" xfId="0" applyNumberFormat="1" applyFont="1" applyFill="1"/>
    <xf numFmtId="167" fontId="0" fillId="0" borderId="0" xfId="0" applyNumberFormat="1" applyFill="1"/>
    <xf numFmtId="0" fontId="1" fillId="0" borderId="0" xfId="0" applyFont="1" applyFill="1" applyBorder="1" applyAlignment="1">
      <alignment horizontal="center"/>
    </xf>
    <xf numFmtId="14" fontId="0" fillId="0" borderId="0" xfId="0" applyNumberFormat="1" applyFill="1"/>
    <xf numFmtId="0" fontId="1" fillId="0" borderId="0" xfId="0" applyFont="1" applyFill="1"/>
    <xf numFmtId="21" fontId="2" fillId="0" borderId="3" xfId="0" applyNumberFormat="1" applyFont="1" applyFill="1" applyBorder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0" fillId="13" borderId="0" xfId="0" applyFill="1"/>
    <xf numFmtId="11" fontId="1" fillId="13" borderId="0" xfId="0" applyNumberFormat="1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11" fontId="0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21" fontId="0" fillId="0" borderId="14" xfId="1" applyNumberFormat="1" applyFont="1" applyFill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21" fontId="9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4" fontId="10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164" fontId="4" fillId="5" borderId="0" xfId="0" applyNumberFormat="1" applyFont="1" applyFill="1" applyAlignment="1">
      <alignment horizontal="center"/>
    </xf>
    <xf numFmtId="14" fontId="1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</cellXfs>
  <cellStyles count="2">
    <cellStyle name="Input" xfId="1" builtinId="20"/>
    <cellStyle name="Normal" xfId="0" builtinId="0"/>
  </cellStyles>
  <dxfs count="0"/>
  <tableStyles count="0" defaultTableStyle="TableStyleMedium9" defaultPivotStyle="PivotStyleLight16"/>
  <colors>
    <mruColors>
      <color rgb="FFBCE292"/>
      <color rgb="FFFF5BD4"/>
      <color rgb="FF33CCFF"/>
      <color rgb="FFFDE13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7.xml"/><Relationship Id="rId18" Type="http://schemas.openxmlformats.org/officeDocument/2006/relationships/worksheet" Target="worksheets/sheet9.xml"/><Relationship Id="rId26" Type="http://schemas.openxmlformats.org/officeDocument/2006/relationships/worksheet" Target="worksheets/sheet13.xml"/><Relationship Id="rId39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11.xml"/><Relationship Id="rId34" Type="http://schemas.openxmlformats.org/officeDocument/2006/relationships/worksheet" Target="worksheets/sheet17.xml"/><Relationship Id="rId7" Type="http://schemas.openxmlformats.org/officeDocument/2006/relationships/chartsheet" Target="chartsheets/sheet4.xml"/><Relationship Id="rId12" Type="http://schemas.openxmlformats.org/officeDocument/2006/relationships/worksheet" Target="worksheets/sheet6.xml"/><Relationship Id="rId17" Type="http://schemas.openxmlformats.org/officeDocument/2006/relationships/chartsheet" Target="chartsheets/sheet9.xml"/><Relationship Id="rId25" Type="http://schemas.openxmlformats.org/officeDocument/2006/relationships/chartsheet" Target="chartsheets/sheet13.xml"/><Relationship Id="rId33" Type="http://schemas.openxmlformats.org/officeDocument/2006/relationships/chartsheet" Target="chartsheets/sheet17.xml"/><Relationship Id="rId38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8.xml"/><Relationship Id="rId20" Type="http://schemas.openxmlformats.org/officeDocument/2006/relationships/chartsheet" Target="chartsheets/sheet10.xml"/><Relationship Id="rId29" Type="http://schemas.openxmlformats.org/officeDocument/2006/relationships/chartsheet" Target="chartsheets/sheet15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hartsheet" Target="chartsheets/sheet6.xml"/><Relationship Id="rId24" Type="http://schemas.openxmlformats.org/officeDocument/2006/relationships/chartsheet" Target="chartsheets/sheet12.xml"/><Relationship Id="rId32" Type="http://schemas.openxmlformats.org/officeDocument/2006/relationships/worksheet" Target="worksheets/sheet1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chartsheet" Target="chartsheets/sheet3.xml"/><Relationship Id="rId15" Type="http://schemas.openxmlformats.org/officeDocument/2006/relationships/chartsheet" Target="chartsheets/sheet8.xml"/><Relationship Id="rId23" Type="http://schemas.openxmlformats.org/officeDocument/2006/relationships/worksheet" Target="worksheets/sheet12.xml"/><Relationship Id="rId28" Type="http://schemas.openxmlformats.org/officeDocument/2006/relationships/worksheet" Target="worksheets/sheet14.xml"/><Relationship Id="rId36" Type="http://schemas.openxmlformats.org/officeDocument/2006/relationships/worksheet" Target="worksheets/sheet18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0.xml"/><Relationship Id="rId31" Type="http://schemas.openxmlformats.org/officeDocument/2006/relationships/chartsheet" Target="chartsheets/sheet16.xml"/><Relationship Id="rId4" Type="http://schemas.openxmlformats.org/officeDocument/2006/relationships/worksheet" Target="worksheets/sheet2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7.xml"/><Relationship Id="rId22" Type="http://schemas.openxmlformats.org/officeDocument/2006/relationships/chartsheet" Target="chartsheets/sheet11.xml"/><Relationship Id="rId27" Type="http://schemas.openxmlformats.org/officeDocument/2006/relationships/chartsheet" Target="chartsheets/sheet14.xml"/><Relationship Id="rId30" Type="http://schemas.openxmlformats.org/officeDocument/2006/relationships/worksheet" Target="worksheets/sheet15.xml"/><Relationship Id="rId35" Type="http://schemas.openxmlformats.org/officeDocument/2006/relationships/chartsheet" Target="chartsheets/sheet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3'!$AG$6:$AG$728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'YNYSARWED 3'!$AD$6:$AD$728</c:f>
              <c:numCache>
                <c:formatCode>0.00E+00</c:formatCode>
                <c:ptCount val="723"/>
                <c:pt idx="0">
                  <c:v>13.660714285714285</c:v>
                </c:pt>
                <c:pt idx="1">
                  <c:v>13.654191576447422</c:v>
                </c:pt>
                <c:pt idx="2">
                  <c:v>13.64781901712167</c:v>
                </c:pt>
                <c:pt idx="3">
                  <c:v>13.641715421421598</c:v>
                </c:pt>
                <c:pt idx="4">
                  <c:v>13.635730770830616</c:v>
                </c:pt>
                <c:pt idx="5">
                  <c:v>13.629864520335778</c:v>
                </c:pt>
                <c:pt idx="6">
                  <c:v>13.623307380090555</c:v>
                </c:pt>
                <c:pt idx="7">
                  <c:v>13.616772616206154</c:v>
                </c:pt>
                <c:pt idx="8">
                  <c:v>13.610243567508446</c:v>
                </c:pt>
                <c:pt idx="9">
                  <c:v>13.603621970155354</c:v>
                </c:pt>
                <c:pt idx="10">
                  <c:v>13.596851010900085</c:v>
                </c:pt>
                <c:pt idx="11">
                  <c:v>13.58934323666783</c:v>
                </c:pt>
                <c:pt idx="12" formatCode="General">
                  <c:v>13.581785768166528</c:v>
                </c:pt>
                <c:pt idx="13">
                  <c:v>13.573927990557143</c:v>
                </c:pt>
                <c:pt idx="14">
                  <c:v>13.565646372643902</c:v>
                </c:pt>
                <c:pt idx="15">
                  <c:v>13.557139018877965</c:v>
                </c:pt>
                <c:pt idx="16">
                  <c:v>13.548228395920768</c:v>
                </c:pt>
                <c:pt idx="17">
                  <c:v>13.538666750740363</c:v>
                </c:pt>
                <c:pt idx="18">
                  <c:v>13.528621548200876</c:v>
                </c:pt>
                <c:pt idx="19">
                  <c:v>13.518122993721574</c:v>
                </c:pt>
                <c:pt idx="20">
                  <c:v>13.507071954475638</c:v>
                </c:pt>
                <c:pt idx="21">
                  <c:v>13.495502168538069</c:v>
                </c:pt>
                <c:pt idx="22">
                  <c:v>13.48320924879431</c:v>
                </c:pt>
                <c:pt idx="23">
                  <c:v>13.470130443901482</c:v>
                </c:pt>
                <c:pt idx="24">
                  <c:v>13.45626732811178</c:v>
                </c:pt>
                <c:pt idx="25">
                  <c:v>13.441896148029308</c:v>
                </c:pt>
                <c:pt idx="26">
                  <c:v>13.426606327022503</c:v>
                </c:pt>
                <c:pt idx="27">
                  <c:v>13.411180914194432</c:v>
                </c:pt>
                <c:pt idx="28">
                  <c:v>13.394812822635473</c:v>
                </c:pt>
                <c:pt idx="29">
                  <c:v>13.377476285206651</c:v>
                </c:pt>
                <c:pt idx="30">
                  <c:v>13.359524241902765</c:v>
                </c:pt>
                <c:pt idx="31">
                  <c:v>13.341089774149989</c:v>
                </c:pt>
                <c:pt idx="32">
                  <c:v>13.32210771427166</c:v>
                </c:pt>
                <c:pt idx="33">
                  <c:v>13.302054330596585</c:v>
                </c:pt>
                <c:pt idx="34">
                  <c:v>13.281988294617699</c:v>
                </c:pt>
                <c:pt idx="35">
                  <c:v>13.260768291614255</c:v>
                </c:pt>
                <c:pt idx="36" formatCode="General">
                  <c:v>13.238971849830216</c:v>
                </c:pt>
                <c:pt idx="37">
                  <c:v>13.217093221835022</c:v>
                </c:pt>
                <c:pt idx="38">
                  <c:v>13.194061121868193</c:v>
                </c:pt>
                <c:pt idx="39">
                  <c:v>13.170994977945588</c:v>
                </c:pt>
                <c:pt idx="40">
                  <c:v>13.147395520484986</c:v>
                </c:pt>
                <c:pt idx="41">
                  <c:v>13.123185788674002</c:v>
                </c:pt>
                <c:pt idx="42">
                  <c:v>13.098863921433075</c:v>
                </c:pt>
                <c:pt idx="43">
                  <c:v>13.073223450349985</c:v>
                </c:pt>
                <c:pt idx="44">
                  <c:v>13.047647591431053</c:v>
                </c:pt>
                <c:pt idx="45">
                  <c:v>13.021914128260438</c:v>
                </c:pt>
                <c:pt idx="46">
                  <c:v>12.995449077815689</c:v>
                </c:pt>
                <c:pt idx="47">
                  <c:v>12.968394477798762</c:v>
                </c:pt>
                <c:pt idx="48">
                  <c:v>12.941220893027486</c:v>
                </c:pt>
                <c:pt idx="49">
                  <c:v>12.913458859955917</c:v>
                </c:pt>
                <c:pt idx="50">
                  <c:v>12.885622210232254</c:v>
                </c:pt>
                <c:pt idx="51">
                  <c:v>12.857725376113148</c:v>
                </c:pt>
                <c:pt idx="52">
                  <c:v>12.829056258644481</c:v>
                </c:pt>
                <c:pt idx="53">
                  <c:v>12.79973858980795</c:v>
                </c:pt>
                <c:pt idx="54">
                  <c:v>12.770409703816537</c:v>
                </c:pt>
                <c:pt idx="55">
                  <c:v>12.740989892920869</c:v>
                </c:pt>
                <c:pt idx="56">
                  <c:v>12.711543439819289</c:v>
                </c:pt>
                <c:pt idx="57">
                  <c:v>12.681974103372458</c:v>
                </c:pt>
                <c:pt idx="58">
                  <c:v>12.652346410918542</c:v>
                </c:pt>
                <c:pt idx="59">
                  <c:v>12.622068478565538</c:v>
                </c:pt>
                <c:pt idx="60" formatCode="General">
                  <c:v>12.591161798961913</c:v>
                </c:pt>
                <c:pt idx="61">
                  <c:v>12.560114046046747</c:v>
                </c:pt>
                <c:pt idx="62">
                  <c:v>12.529059673593757</c:v>
                </c:pt>
                <c:pt idx="63">
                  <c:v>12.498788178808566</c:v>
                </c:pt>
                <c:pt idx="64">
                  <c:v>12.468426535820599</c:v>
                </c:pt>
                <c:pt idx="65">
                  <c:v>12.438075102624962</c:v>
                </c:pt>
                <c:pt idx="66">
                  <c:v>12.407682916612199</c:v>
                </c:pt>
                <c:pt idx="67">
                  <c:v>12.377234557380369</c:v>
                </c:pt>
                <c:pt idx="68">
                  <c:v>12.346070964472572</c:v>
                </c:pt>
                <c:pt idx="69">
                  <c:v>12.31481773583884</c:v>
                </c:pt>
                <c:pt idx="70">
                  <c:v>12.284237018999713</c:v>
                </c:pt>
                <c:pt idx="71">
                  <c:v>12.253684094256794</c:v>
                </c:pt>
                <c:pt idx="72">
                  <c:v>12.223143572366599</c:v>
                </c:pt>
                <c:pt idx="73">
                  <c:v>12.1925143827758</c:v>
                </c:pt>
                <c:pt idx="74">
                  <c:v>12.161897004480243</c:v>
                </c:pt>
                <c:pt idx="75">
                  <c:v>12.131274701542695</c:v>
                </c:pt>
                <c:pt idx="76">
                  <c:v>12.100681584380135</c:v>
                </c:pt>
                <c:pt idx="77">
                  <c:v>12.070019020388541</c:v>
                </c:pt>
                <c:pt idx="78">
                  <c:v>12.039284201223458</c:v>
                </c:pt>
                <c:pt idx="79">
                  <c:v>12.008562609708223</c:v>
                </c:pt>
                <c:pt idx="80">
                  <c:v>11.977803303470452</c:v>
                </c:pt>
                <c:pt idx="81">
                  <c:v>11.946667401186556</c:v>
                </c:pt>
                <c:pt idx="82">
                  <c:v>11.915835833090629</c:v>
                </c:pt>
                <c:pt idx="83">
                  <c:v>11.885121293867904</c:v>
                </c:pt>
                <c:pt idx="84" formatCode="General">
                  <c:v>11.855119075853576</c:v>
                </c:pt>
                <c:pt idx="85">
                  <c:v>11.824965221675708</c:v>
                </c:pt>
                <c:pt idx="86">
                  <c:v>11.794789154020606</c:v>
                </c:pt>
                <c:pt idx="87">
                  <c:v>11.76462638948283</c:v>
                </c:pt>
                <c:pt idx="88">
                  <c:v>11.73437630879331</c:v>
                </c:pt>
                <c:pt idx="89">
                  <c:v>11.705419071770359</c:v>
                </c:pt>
                <c:pt idx="90">
                  <c:v>11.676768835704909</c:v>
                </c:pt>
                <c:pt idx="91">
                  <c:v>11.648066537240902</c:v>
                </c:pt>
                <c:pt idx="92">
                  <c:v>11.61916078473063</c:v>
                </c:pt>
                <c:pt idx="93">
                  <c:v>11.59122676545635</c:v>
                </c:pt>
                <c:pt idx="94">
                  <c:v>11.562979647506442</c:v>
                </c:pt>
                <c:pt idx="95">
                  <c:v>11.534716056327767</c:v>
                </c:pt>
                <c:pt idx="96">
                  <c:v>11.506398036542571</c:v>
                </c:pt>
                <c:pt idx="97">
                  <c:v>11.478395267289846</c:v>
                </c:pt>
                <c:pt idx="98">
                  <c:v>11.450318513876365</c:v>
                </c:pt>
                <c:pt idx="99">
                  <c:v>11.422640735168363</c:v>
                </c:pt>
                <c:pt idx="100">
                  <c:v>11.39494458692649</c:v>
                </c:pt>
                <c:pt idx="101">
                  <c:v>11.367535784966639</c:v>
                </c:pt>
                <c:pt idx="102">
                  <c:v>11.340247253861122</c:v>
                </c:pt>
                <c:pt idx="103">
                  <c:v>11.313603730036942</c:v>
                </c:pt>
                <c:pt idx="104">
                  <c:v>11.286905867921911</c:v>
                </c:pt>
                <c:pt idx="105">
                  <c:v>11.260172927060507</c:v>
                </c:pt>
                <c:pt idx="106">
                  <c:v>11.233569089346163</c:v>
                </c:pt>
                <c:pt idx="107">
                  <c:v>11.206848978828583</c:v>
                </c:pt>
                <c:pt idx="108" formatCode="General">
                  <c:v>11.180090721155018</c:v>
                </c:pt>
                <c:pt idx="109">
                  <c:v>11.153325692420463</c:v>
                </c:pt>
                <c:pt idx="110">
                  <c:v>11.12661647430888</c:v>
                </c:pt>
                <c:pt idx="111">
                  <c:v>11.099744610273468</c:v>
                </c:pt>
                <c:pt idx="112">
                  <c:v>11.072882290483463</c:v>
                </c:pt>
                <c:pt idx="113">
                  <c:v>11.046911371018162</c:v>
                </c:pt>
                <c:pt idx="114">
                  <c:v>11.020974792302649</c:v>
                </c:pt>
                <c:pt idx="115">
                  <c:v>10.994984990321125</c:v>
                </c:pt>
                <c:pt idx="116">
                  <c:v>10.969392161770605</c:v>
                </c:pt>
                <c:pt idx="117">
                  <c:v>10.943814083631496</c:v>
                </c:pt>
                <c:pt idx="118">
                  <c:v>10.91821320989369</c:v>
                </c:pt>
                <c:pt idx="119">
                  <c:v>10.892754352925717</c:v>
                </c:pt>
                <c:pt idx="120">
                  <c:v>10.867108027076309</c:v>
                </c:pt>
                <c:pt idx="121">
                  <c:v>10.841630483212056</c:v>
                </c:pt>
                <c:pt idx="122">
                  <c:v>10.816074406260134</c:v>
                </c:pt>
                <c:pt idx="123">
                  <c:v>10.790556293070567</c:v>
                </c:pt>
                <c:pt idx="124">
                  <c:v>10.764986088793357</c:v>
                </c:pt>
                <c:pt idx="125">
                  <c:v>10.739997850295392</c:v>
                </c:pt>
                <c:pt idx="126">
                  <c:v>10.714987089618404</c:v>
                </c:pt>
                <c:pt idx="127">
                  <c:v>10.689755285944042</c:v>
                </c:pt>
                <c:pt idx="128">
                  <c:v>10.66455699852118</c:v>
                </c:pt>
                <c:pt idx="129">
                  <c:v>10.640065026117941</c:v>
                </c:pt>
                <c:pt idx="130">
                  <c:v>10.61542089748334</c:v>
                </c:pt>
                <c:pt idx="131">
                  <c:v>10.590797638127135</c:v>
                </c:pt>
                <c:pt idx="132" formatCode="General">
                  <c:v>10.566065678544856</c:v>
                </c:pt>
                <c:pt idx="133">
                  <c:v>10.54132621211768</c:v>
                </c:pt>
                <c:pt idx="134">
                  <c:v>10.516651589979356</c:v>
                </c:pt>
                <c:pt idx="135">
                  <c:v>10.491984128213609</c:v>
                </c:pt>
                <c:pt idx="136">
                  <c:v>10.467237199381868</c:v>
                </c:pt>
                <c:pt idx="137">
                  <c:v>10.44316637795133</c:v>
                </c:pt>
                <c:pt idx="138">
                  <c:v>10.418981393238422</c:v>
                </c:pt>
                <c:pt idx="139">
                  <c:v>10.394771040524676</c:v>
                </c:pt>
                <c:pt idx="140">
                  <c:v>10.370691096385981</c:v>
                </c:pt>
                <c:pt idx="141">
                  <c:v>10.347137356585595</c:v>
                </c:pt>
                <c:pt idx="142">
                  <c:v>10.323505849031312</c:v>
                </c:pt>
                <c:pt idx="143">
                  <c:v>10.299824465510294</c:v>
                </c:pt>
                <c:pt idx="144">
                  <c:v>10.276273685512248</c:v>
                </c:pt>
                <c:pt idx="145">
                  <c:v>10.25250652400099</c:v>
                </c:pt>
                <c:pt idx="146">
                  <c:v>10.228953994409222</c:v>
                </c:pt>
                <c:pt idx="147">
                  <c:v>10.205282341108891</c:v>
                </c:pt>
                <c:pt idx="148">
                  <c:v>10.181613474875192</c:v>
                </c:pt>
                <c:pt idx="149">
                  <c:v>10.157843250929634</c:v>
                </c:pt>
                <c:pt idx="150">
                  <c:v>10.134121687302775</c:v>
                </c:pt>
                <c:pt idx="151">
                  <c:v>10.110333735626508</c:v>
                </c:pt>
                <c:pt idx="152">
                  <c:v>10.086507643799903</c:v>
                </c:pt>
                <c:pt idx="153">
                  <c:v>10.06270277510324</c:v>
                </c:pt>
                <c:pt idx="154">
                  <c:v>10.038758526689019</c:v>
                </c:pt>
                <c:pt idx="155">
                  <c:v>10.015417709400188</c:v>
                </c:pt>
                <c:pt idx="156" formatCode="General">
                  <c:v>9.9920936051407612</c:v>
                </c:pt>
                <c:pt idx="157">
                  <c:v>9.9687076975060762</c:v>
                </c:pt>
                <c:pt idx="158">
                  <c:v>9.94534224981129</c:v>
                </c:pt>
                <c:pt idx="159">
                  <c:v>9.9226084685180194</c:v>
                </c:pt>
                <c:pt idx="160">
                  <c:v>9.8999204058267996</c:v>
                </c:pt>
                <c:pt idx="161">
                  <c:v>9.8770636857438596</c:v>
                </c:pt>
                <c:pt idx="162">
                  <c:v>9.8541190400115735</c:v>
                </c:pt>
                <c:pt idx="163">
                  <c:v>9.831140378759665</c:v>
                </c:pt>
                <c:pt idx="164">
                  <c:v>9.808198467086779</c:v>
                </c:pt>
                <c:pt idx="165">
                  <c:v>9.7852597319237802</c:v>
                </c:pt>
                <c:pt idx="166">
                  <c:v>9.7622738519425205</c:v>
                </c:pt>
                <c:pt idx="167">
                  <c:v>9.7392544790239306</c:v>
                </c:pt>
                <c:pt idx="168">
                  <c:v>9.7163501592983614</c:v>
                </c:pt>
                <c:pt idx="169">
                  <c:v>9.6933889999800584</c:v>
                </c:pt>
                <c:pt idx="170">
                  <c:v>9.6707884868328371</c:v>
                </c:pt>
                <c:pt idx="171">
                  <c:v>9.6480883474831156</c:v>
                </c:pt>
                <c:pt idx="172">
                  <c:v>9.6254712283214143</c:v>
                </c:pt>
                <c:pt idx="173">
                  <c:v>9.6027945313758813</c:v>
                </c:pt>
                <c:pt idx="174">
                  <c:v>9.5806564832827288</c:v>
                </c:pt>
                <c:pt idx="175">
                  <c:v>9.5584591883113585</c:v>
                </c:pt>
                <c:pt idx="176">
                  <c:v>9.5362548777018574</c:v>
                </c:pt>
                <c:pt idx="177">
                  <c:v>9.5141739674013284</c:v>
                </c:pt>
                <c:pt idx="178">
                  <c:v>9.4919199359537512</c:v>
                </c:pt>
                <c:pt idx="179">
                  <c:v>9.46962996749496</c:v>
                </c:pt>
                <c:pt idx="180">
                  <c:v>9.4474250872666481</c:v>
                </c:pt>
                <c:pt idx="181">
                  <c:v>9.4252400197475907</c:v>
                </c:pt>
                <c:pt idx="182">
                  <c:v>9.4031534015606955</c:v>
                </c:pt>
                <c:pt idx="183">
                  <c:v>9.3809104405566224</c:v>
                </c:pt>
                <c:pt idx="184">
                  <c:v>9.3586616558515843</c:v>
                </c:pt>
                <c:pt idx="185">
                  <c:v>9.3364167256876858</c:v>
                </c:pt>
                <c:pt idx="186">
                  <c:v>9.3140513407273389</c:v>
                </c:pt>
                <c:pt idx="187">
                  <c:v>9.2922888465528199</c:v>
                </c:pt>
                <c:pt idx="188">
                  <c:v>9.2705236338671</c:v>
                </c:pt>
                <c:pt idx="189">
                  <c:v>9.2491842070915347</c:v>
                </c:pt>
                <c:pt idx="190">
                  <c:v>9.2278252222564543</c:v>
                </c:pt>
                <c:pt idx="191">
                  <c:v>9.2064341869481474</c:v>
                </c:pt>
                <c:pt idx="192">
                  <c:v>9.1850020626317299</c:v>
                </c:pt>
                <c:pt idx="193">
                  <c:v>9.1636486635437429</c:v>
                </c:pt>
                <c:pt idx="194">
                  <c:v>9.1422001771316985</c:v>
                </c:pt>
                <c:pt idx="195">
                  <c:v>9.120796275707832</c:v>
                </c:pt>
                <c:pt idx="196">
                  <c:v>9.0993989947876859</c:v>
                </c:pt>
                <c:pt idx="197">
                  <c:v>9.0779777074755632</c:v>
                </c:pt>
                <c:pt idx="198">
                  <c:v>9.0565087458954281</c:v>
                </c:pt>
                <c:pt idx="199">
                  <c:v>9.0350342266098576</c:v>
                </c:pt>
                <c:pt idx="200">
                  <c:v>9.0141013249938648</c:v>
                </c:pt>
                <c:pt idx="201">
                  <c:v>8.9926238817360549</c:v>
                </c:pt>
                <c:pt idx="202">
                  <c:v>8.971674566006179</c:v>
                </c:pt>
                <c:pt idx="203">
                  <c:v>8.9512407861689383</c:v>
                </c:pt>
                <c:pt idx="204">
                  <c:v>8.9307022181529945</c:v>
                </c:pt>
                <c:pt idx="205">
                  <c:v>8.9102181179915938</c:v>
                </c:pt>
                <c:pt idx="206">
                  <c:v>8.8896783522290281</c:v>
                </c:pt>
                <c:pt idx="207">
                  <c:v>8.8690990134949477</c:v>
                </c:pt>
                <c:pt idx="208">
                  <c:v>8.8485871428187188</c:v>
                </c:pt>
                <c:pt idx="209">
                  <c:v>8.828187997949394</c:v>
                </c:pt>
                <c:pt idx="210">
                  <c:v>8.8078563076323189</c:v>
                </c:pt>
                <c:pt idx="211">
                  <c:v>8.787358385243099</c:v>
                </c:pt>
                <c:pt idx="212">
                  <c:v>8.7672281848522857</c:v>
                </c:pt>
                <c:pt idx="213">
                  <c:v>8.747139672096008</c:v>
                </c:pt>
                <c:pt idx="214">
                  <c:v>8.7270325681325556</c:v>
                </c:pt>
                <c:pt idx="215">
                  <c:v>8.7070238517118685</c:v>
                </c:pt>
                <c:pt idx="216">
                  <c:v>8.686940191822119</c:v>
                </c:pt>
                <c:pt idx="217">
                  <c:v>8.6668503678292765</c:v>
                </c:pt>
                <c:pt idx="218">
                  <c:v>8.6466332981746454</c:v>
                </c:pt>
                <c:pt idx="219">
                  <c:v>8.6269532907616213</c:v>
                </c:pt>
                <c:pt idx="220">
                  <c:v>8.6071835720366341</c:v>
                </c:pt>
                <c:pt idx="221">
                  <c:v>8.5874469842857888</c:v>
                </c:pt>
                <c:pt idx="222">
                  <c:v>8.5676683595110692</c:v>
                </c:pt>
                <c:pt idx="223">
                  <c:v>8.5480027899509405</c:v>
                </c:pt>
                <c:pt idx="224">
                  <c:v>8.5287550046776204</c:v>
                </c:pt>
                <c:pt idx="225">
                  <c:v>8.5094653141989038</c:v>
                </c:pt>
                <c:pt idx="226">
                  <c:v>8.4902080232359349</c:v>
                </c:pt>
                <c:pt idx="227">
                  <c:v>8.4708972463625667</c:v>
                </c:pt>
                <c:pt idx="228">
                  <c:v>8.4515331229136947</c:v>
                </c:pt>
                <c:pt idx="229">
                  <c:v>8.4321979278488293</c:v>
                </c:pt>
                <c:pt idx="230">
                  <c:v>8.4127783397679199</c:v>
                </c:pt>
                <c:pt idx="231">
                  <c:v>8.3932468424638653</c:v>
                </c:pt>
                <c:pt idx="232">
                  <c:v>8.3741654041459022</c:v>
                </c:pt>
                <c:pt idx="233">
                  <c:v>8.3551466804154053</c:v>
                </c:pt>
                <c:pt idx="234">
                  <c:v>8.3361907641594488</c:v>
                </c:pt>
                <c:pt idx="235">
                  <c:v>8.3171516513413959</c:v>
                </c:pt>
                <c:pt idx="236">
                  <c:v>8.2981063851338472</c:v>
                </c:pt>
                <c:pt idx="237">
                  <c:v>8.2790898535214676</c:v>
                </c:pt>
                <c:pt idx="238">
                  <c:v>8.2601485613725121</c:v>
                </c:pt>
                <c:pt idx="239">
                  <c:v>8.2415113941997493</c:v>
                </c:pt>
                <c:pt idx="240">
                  <c:v>8.2229402693619988</c:v>
                </c:pt>
                <c:pt idx="241">
                  <c:v>8.2043056643573991</c:v>
                </c:pt>
                <c:pt idx="242">
                  <c:v>8.1856533805860998</c:v>
                </c:pt>
                <c:pt idx="243">
                  <c:v>8.1668660669460209</c:v>
                </c:pt>
                <c:pt idx="244">
                  <c:v>8.148171890206676</c:v>
                </c:pt>
                <c:pt idx="245">
                  <c:v>8.1293269316589338</c:v>
                </c:pt>
                <c:pt idx="246">
                  <c:v>8.1106489031160613</c:v>
                </c:pt>
                <c:pt idx="247">
                  <c:v>8.0917665545895971</c:v>
                </c:pt>
                <c:pt idx="248">
                  <c:v>8.0732520202233218</c:v>
                </c:pt>
                <c:pt idx="249">
                  <c:v>8.0547881431423569</c:v>
                </c:pt>
                <c:pt idx="250">
                  <c:v>8.035784585148237</c:v>
                </c:pt>
                <c:pt idx="251">
                  <c:v>8.0168429755614525</c:v>
                </c:pt>
                <c:pt idx="252">
                  <c:v>7.9983275445214899</c:v>
                </c:pt>
                <c:pt idx="253">
                  <c:v>7.9797541530687939</c:v>
                </c:pt>
                <c:pt idx="254">
                  <c:v>7.9611527989168831</c:v>
                </c:pt>
                <c:pt idx="255">
                  <c:v>7.9428773489450979</c:v>
                </c:pt>
                <c:pt idx="256">
                  <c:v>7.924510806486607</c:v>
                </c:pt>
                <c:pt idx="257">
                  <c:v>7.9061431293796671</c:v>
                </c:pt>
                <c:pt idx="258">
                  <c:v>7.8877858087423629</c:v>
                </c:pt>
                <c:pt idx="259">
                  <c:v>7.8694164797632746</c:v>
                </c:pt>
                <c:pt idx="260">
                  <c:v>7.850960349006491</c:v>
                </c:pt>
                <c:pt idx="261">
                  <c:v>7.8324401204832892</c:v>
                </c:pt>
                <c:pt idx="262">
                  <c:v>7.8140570753331371</c:v>
                </c:pt>
                <c:pt idx="263">
                  <c:v>7.795449732690324</c:v>
                </c:pt>
                <c:pt idx="264">
                  <c:v>7.7767369119942646</c:v>
                </c:pt>
                <c:pt idx="265">
                  <c:v>7.7580944327552386</c:v>
                </c:pt>
                <c:pt idx="266">
                  <c:v>7.7397273723480353</c:v>
                </c:pt>
                <c:pt idx="267">
                  <c:v>7.7216937636024081</c:v>
                </c:pt>
                <c:pt idx="268">
                  <c:v>7.7036018862773465</c:v>
                </c:pt>
                <c:pt idx="269">
                  <c:v>7.6855824183835981</c:v>
                </c:pt>
                <c:pt idx="270">
                  <c:v>7.6673760813105956</c:v>
                </c:pt>
                <c:pt idx="271">
                  <c:v>7.6490436093676841</c:v>
                </c:pt>
                <c:pt idx="272">
                  <c:v>7.6306827232475918</c:v>
                </c:pt>
                <c:pt idx="273">
                  <c:v>7.6123166019657118</c:v>
                </c:pt>
                <c:pt idx="274">
                  <c:v>7.5938420261734132</c:v>
                </c:pt>
                <c:pt idx="275">
                  <c:v>7.5752588003214534</c:v>
                </c:pt>
                <c:pt idx="276">
                  <c:v>7.5567059711262168</c:v>
                </c:pt>
                <c:pt idx="277">
                  <c:v>7.5380229051298784</c:v>
                </c:pt>
                <c:pt idx="278">
                  <c:v>7.5192775520207213</c:v>
                </c:pt>
                <c:pt idx="279">
                  <c:v>7.5004582849039352</c:v>
                </c:pt>
                <c:pt idx="280">
                  <c:v>7.4816842751290888</c:v>
                </c:pt>
                <c:pt idx="281">
                  <c:v>7.4632880333527094</c:v>
                </c:pt>
                <c:pt idx="282">
                  <c:v>7.445373942815479</c:v>
                </c:pt>
                <c:pt idx="283">
                  <c:v>7.4273663670025805</c:v>
                </c:pt>
                <c:pt idx="284">
                  <c:v>7.4092525799093698</c:v>
                </c:pt>
                <c:pt idx="285">
                  <c:v>7.3910908228122834</c:v>
                </c:pt>
                <c:pt idx="286">
                  <c:v>7.3728747218570101</c:v>
                </c:pt>
                <c:pt idx="287">
                  <c:v>7.3546727135635637</c:v>
                </c:pt>
                <c:pt idx="288">
                  <c:v>7.3364458329727054</c:v>
                </c:pt>
                <c:pt idx="289">
                  <c:v>7.3183134307624522</c:v>
                </c:pt>
                <c:pt idx="290">
                  <c:v>7.3000125214714444</c:v>
                </c:pt>
                <c:pt idx="291">
                  <c:v>7.2817788809241311</c:v>
                </c:pt>
                <c:pt idx="292">
                  <c:v>7.2633536282671924</c:v>
                </c:pt>
                <c:pt idx="293">
                  <c:v>7.2449438221071256</c:v>
                </c:pt>
                <c:pt idx="294">
                  <c:v>7.2265331369168244</c:v>
                </c:pt>
                <c:pt idx="295">
                  <c:v>7.2081101738228988</c:v>
                </c:pt>
                <c:pt idx="296">
                  <c:v>7.1897212213646267</c:v>
                </c:pt>
                <c:pt idx="297">
                  <c:v>7.1712559401988889</c:v>
                </c:pt>
                <c:pt idx="298">
                  <c:v>7.1528482688535844</c:v>
                </c:pt>
                <c:pt idx="299">
                  <c:v>7.1348588663551533</c:v>
                </c:pt>
                <c:pt idx="300">
                  <c:v>7.1173044965136452</c:v>
                </c:pt>
                <c:pt idx="301">
                  <c:v>7.0997591839953902</c:v>
                </c:pt>
                <c:pt idx="302">
                  <c:v>7.0821897402888689</c:v>
                </c:pt>
                <c:pt idx="303">
                  <c:v>7.0645852008846424</c:v>
                </c:pt>
                <c:pt idx="304">
                  <c:v>7.0469790669303825</c:v>
                </c:pt>
                <c:pt idx="305">
                  <c:v>7.0293097506653073</c:v>
                </c:pt>
                <c:pt idx="306">
                  <c:v>7.0116280644385069</c:v>
                </c:pt>
                <c:pt idx="307">
                  <c:v>6.9944454403215932</c:v>
                </c:pt>
                <c:pt idx="308">
                  <c:v>6.9771357693288927</c:v>
                </c:pt>
                <c:pt idx="309">
                  <c:v>6.9599384586742623</c:v>
                </c:pt>
                <c:pt idx="310">
                  <c:v>6.9426678975720542</c:v>
                </c:pt>
                <c:pt idx="311">
                  <c:v>6.9252752747156228</c:v>
                </c:pt>
                <c:pt idx="312">
                  <c:v>6.9078655282727226</c:v>
                </c:pt>
                <c:pt idx="313">
                  <c:v>6.8904875172336641</c:v>
                </c:pt>
                <c:pt idx="314">
                  <c:v>6.8730256616112859</c:v>
                </c:pt>
                <c:pt idx="315">
                  <c:v>6.8556838551740729</c:v>
                </c:pt>
                <c:pt idx="316">
                  <c:v>6.8382862339830099</c:v>
                </c:pt>
                <c:pt idx="317">
                  <c:v>6.8213372527447191</c:v>
                </c:pt>
                <c:pt idx="318">
                  <c:v>6.8043651726648484</c:v>
                </c:pt>
                <c:pt idx="319">
                  <c:v>6.7874614264218875</c:v>
                </c:pt>
                <c:pt idx="320">
                  <c:v>6.7703944316358093</c:v>
                </c:pt>
                <c:pt idx="321">
                  <c:v>6.7533911984454189</c:v>
                </c:pt>
                <c:pt idx="322">
                  <c:v>6.7364034298450202</c:v>
                </c:pt>
                <c:pt idx="323">
                  <c:v>6.7193276272081306</c:v>
                </c:pt>
                <c:pt idx="324">
                  <c:v>6.7022620332983802</c:v>
                </c:pt>
                <c:pt idx="325">
                  <c:v>6.6851633850257954</c:v>
                </c:pt>
                <c:pt idx="326">
                  <c:v>6.6684849349269797</c:v>
                </c:pt>
                <c:pt idx="327">
                  <c:v>6.6518158437859363</c:v>
                </c:pt>
                <c:pt idx="328">
                  <c:v>6.6351243606989732</c:v>
                </c:pt>
                <c:pt idx="329">
                  <c:v>6.6184318761195042</c:v>
                </c:pt>
                <c:pt idx="330">
                  <c:v>6.6017172404549642</c:v>
                </c:pt>
                <c:pt idx="331">
                  <c:v>6.5849061156164925</c:v>
                </c:pt>
                <c:pt idx="332">
                  <c:v>6.5681903805356932</c:v>
                </c:pt>
                <c:pt idx="333">
                  <c:v>6.5515113390129214</c:v>
                </c:pt>
                <c:pt idx="334">
                  <c:v>6.5347571188833857</c:v>
                </c:pt>
                <c:pt idx="335">
                  <c:v>6.5179386175203682</c:v>
                </c:pt>
                <c:pt idx="336">
                  <c:v>6.5014711926094195</c:v>
                </c:pt>
                <c:pt idx="337">
                  <c:v>6.4850289717526195</c:v>
                </c:pt>
                <c:pt idx="338">
                  <c:v>6.4685232338486358</c:v>
                </c:pt>
                <c:pt idx="339">
                  <c:v>6.4520170916183499</c:v>
                </c:pt>
                <c:pt idx="340">
                  <c:v>6.4355946099943786</c:v>
                </c:pt>
                <c:pt idx="341">
                  <c:v>6.4190772926868975</c:v>
                </c:pt>
                <c:pt idx="342">
                  <c:v>6.4025439517743834</c:v>
                </c:pt>
                <c:pt idx="343">
                  <c:v>6.3864638781934335</c:v>
                </c:pt>
                <c:pt idx="344">
                  <c:v>6.3703726550706214</c:v>
                </c:pt>
                <c:pt idx="345">
                  <c:v>6.3538588304320509</c:v>
                </c:pt>
                <c:pt idx="346">
                  <c:v>6.3377055424641791</c:v>
                </c:pt>
                <c:pt idx="347">
                  <c:v>6.3214537014093004</c:v>
                </c:pt>
                <c:pt idx="348">
                  <c:v>6.3052121085730999</c:v>
                </c:pt>
                <c:pt idx="349">
                  <c:v>6.2889705341245481</c:v>
                </c:pt>
                <c:pt idx="350">
                  <c:v>6.2727394315985814</c:v>
                </c:pt>
                <c:pt idx="351">
                  <c:v>6.2565653990488377</c:v>
                </c:pt>
                <c:pt idx="352">
                  <c:v>6.2403501459847828</c:v>
                </c:pt>
                <c:pt idx="353">
                  <c:v>6.2241249665159391</c:v>
                </c:pt>
                <c:pt idx="354">
                  <c:v>6.2078380908005535</c:v>
                </c:pt>
                <c:pt idx="355">
                  <c:v>6.192013635917708</c:v>
                </c:pt>
                <c:pt idx="356">
                  <c:v>6.176092368915306</c:v>
                </c:pt>
                <c:pt idx="357">
                  <c:v>6.1601813918974608</c:v>
                </c:pt>
                <c:pt idx="358">
                  <c:v>6.1442502463797606</c:v>
                </c:pt>
                <c:pt idx="359">
                  <c:v>6.1283908041138018</c:v>
                </c:pt>
                <c:pt idx="360">
                  <c:v>6.1128973122196504</c:v>
                </c:pt>
                <c:pt idx="361">
                  <c:v>6.0973134363941028</c:v>
                </c:pt>
                <c:pt idx="362">
                  <c:v>6.0817193667551681</c:v>
                </c:pt>
                <c:pt idx="363">
                  <c:v>6.0658351585709882</c:v>
                </c:pt>
                <c:pt idx="364">
                  <c:v>6.0498347692318912</c:v>
                </c:pt>
                <c:pt idx="365">
                  <c:v>6.033815278229941</c:v>
                </c:pt>
                <c:pt idx="366">
                  <c:v>6.0178372375954039</c:v>
                </c:pt>
                <c:pt idx="367">
                  <c:v>6.001854957640262</c:v>
                </c:pt>
                <c:pt idx="368">
                  <c:v>5.9859446985826343</c:v>
                </c:pt>
                <c:pt idx="369">
                  <c:v>5.9700054639227593</c:v>
                </c:pt>
                <c:pt idx="370">
                  <c:v>5.9540725349534638</c:v>
                </c:pt>
                <c:pt idx="371">
                  <c:v>5.9380548197825549</c:v>
                </c:pt>
                <c:pt idx="372">
                  <c:v>5.9220438609154735</c:v>
                </c:pt>
                <c:pt idx="373">
                  <c:v>5.906060232066527</c:v>
                </c:pt>
                <c:pt idx="374">
                  <c:v>5.890048184460519</c:v>
                </c:pt>
                <c:pt idx="375">
                  <c:v>5.8740690681875254</c:v>
                </c:pt>
                <c:pt idx="376">
                  <c:v>5.8587028468484093</c:v>
                </c:pt>
                <c:pt idx="377">
                  <c:v>5.8433471818324154</c:v>
                </c:pt>
                <c:pt idx="378">
                  <c:v>5.8279825977442226</c:v>
                </c:pt>
                <c:pt idx="379">
                  <c:v>5.8125700543486962</c:v>
                </c:pt>
                <c:pt idx="380">
                  <c:v>5.7971928827368737</c:v>
                </c:pt>
                <c:pt idx="381">
                  <c:v>5.7818612032403571</c:v>
                </c:pt>
                <c:pt idx="382">
                  <c:v>5.7664079751620241</c:v>
                </c:pt>
                <c:pt idx="383">
                  <c:v>5.750976065159227</c:v>
                </c:pt>
                <c:pt idx="384">
                  <c:v>5.7355062263948486</c:v>
                </c:pt>
                <c:pt idx="385">
                  <c:v>5.7200679632683471</c:v>
                </c:pt>
                <c:pt idx="386">
                  <c:v>5.7046020881858466</c:v>
                </c:pt>
                <c:pt idx="387">
                  <c:v>5.6890791260095694</c:v>
                </c:pt>
                <c:pt idx="388">
                  <c:v>5.6735439750130707</c:v>
                </c:pt>
                <c:pt idx="389">
                  <c:v>5.6579667150867019</c:v>
                </c:pt>
                <c:pt idx="390">
                  <c:v>5.6423526892679368</c:v>
                </c:pt>
                <c:pt idx="391">
                  <c:v>5.6266974951729347</c:v>
                </c:pt>
                <c:pt idx="392">
                  <c:v>5.6109511167274002</c:v>
                </c:pt>
                <c:pt idx="393">
                  <c:v>5.5951984167519075</c:v>
                </c:pt>
                <c:pt idx="394">
                  <c:v>5.5794296260808522</c:v>
                </c:pt>
                <c:pt idx="395">
                  <c:v>5.5636096729166225</c:v>
                </c:pt>
                <c:pt idx="396">
                  <c:v>5.5476945634998804</c:v>
                </c:pt>
                <c:pt idx="397">
                  <c:v>5.5317144458210672</c:v>
                </c:pt>
                <c:pt idx="398">
                  <c:v>5.5156538369136907</c:v>
                </c:pt>
                <c:pt idx="399">
                  <c:v>5.4992148272989718</c:v>
                </c:pt>
                <c:pt idx="400">
                  <c:v>5.4827824222056716</c:v>
                </c:pt>
                <c:pt idx="401">
                  <c:v>5.4661957116719169</c:v>
                </c:pt>
                <c:pt idx="402">
                  <c:v>5.44958980590678</c:v>
                </c:pt>
                <c:pt idx="403">
                  <c:v>5.4330385523044109</c:v>
                </c:pt>
                <c:pt idx="404">
                  <c:v>5.4163965268706216</c:v>
                </c:pt>
                <c:pt idx="405">
                  <c:v>5.399719468518466</c:v>
                </c:pt>
                <c:pt idx="406">
                  <c:v>5.3829621291430785</c:v>
                </c:pt>
                <c:pt idx="407">
                  <c:v>5.3662176915039144</c:v>
                </c:pt>
                <c:pt idx="408">
                  <c:v>5.3494346213933825</c:v>
                </c:pt>
                <c:pt idx="409">
                  <c:v>5.3326296826915804</c:v>
                </c:pt>
                <c:pt idx="410">
                  <c:v>5.3158238110869505</c:v>
                </c:pt>
                <c:pt idx="411">
                  <c:v>5.2990213554198817</c:v>
                </c:pt>
                <c:pt idx="412">
                  <c:v>5.2817574887256713</c:v>
                </c:pt>
                <c:pt idx="413">
                  <c:v>5.2644351064382802</c:v>
                </c:pt>
                <c:pt idx="414">
                  <c:v>5.2470822497583782</c:v>
                </c:pt>
                <c:pt idx="415">
                  <c:v>5.2297524163536044</c:v>
                </c:pt>
                <c:pt idx="416">
                  <c:v>5.2123582069196157</c:v>
                </c:pt>
                <c:pt idx="417">
                  <c:v>5.1949342526304569</c:v>
                </c:pt>
                <c:pt idx="418">
                  <c:v>5.1775407276740113</c:v>
                </c:pt>
                <c:pt idx="419">
                  <c:v>5.1601711643608867</c:v>
                </c:pt>
                <c:pt idx="420">
                  <c:v>5.1427978903902503</c:v>
                </c:pt>
                <c:pt idx="421">
                  <c:v>5.1254489297629009</c:v>
                </c:pt>
                <c:pt idx="422">
                  <c:v>5.1080775733879822</c:v>
                </c:pt>
                <c:pt idx="423">
                  <c:v>5.09032752728237</c:v>
                </c:pt>
                <c:pt idx="424">
                  <c:v>5.0726586739069317</c:v>
                </c:pt>
                <c:pt idx="425">
                  <c:v>5.0550273639499581</c:v>
                </c:pt>
                <c:pt idx="426">
                  <c:v>5.0373357277207838</c:v>
                </c:pt>
                <c:pt idx="427">
                  <c:v>5.0196168660471114</c:v>
                </c:pt>
                <c:pt idx="428">
                  <c:v>5.0019146120031959</c:v>
                </c:pt>
                <c:pt idx="429">
                  <c:v>4.9846203700455121</c:v>
                </c:pt>
                <c:pt idx="430">
                  <c:v>4.967400743115034</c:v>
                </c:pt>
                <c:pt idx="431">
                  <c:v>4.9501856011195144</c:v>
                </c:pt>
                <c:pt idx="432">
                  <c:v>4.9329539380717389</c:v>
                </c:pt>
                <c:pt idx="433">
                  <c:v>4.9156826424256757</c:v>
                </c:pt>
                <c:pt idx="434">
                  <c:v>4.8987445087133867</c:v>
                </c:pt>
                <c:pt idx="435">
                  <c:v>4.8818086189090035</c:v>
                </c:pt>
                <c:pt idx="436">
                  <c:v>4.8648771931307744</c:v>
                </c:pt>
                <c:pt idx="437">
                  <c:v>4.8478522727524833</c:v>
                </c:pt>
                <c:pt idx="438">
                  <c:v>4.8306979124706215</c:v>
                </c:pt>
                <c:pt idx="439">
                  <c:v>4.8134627757548731</c:v>
                </c:pt>
                <c:pt idx="440">
                  <c:v>4.7962319933804718</c:v>
                </c:pt>
                <c:pt idx="441">
                  <c:v>4.7789909455080331</c:v>
                </c:pt>
                <c:pt idx="442">
                  <c:v>4.7617079671810298</c:v>
                </c:pt>
                <c:pt idx="443">
                  <c:v>4.7445112258542634</c:v>
                </c:pt>
                <c:pt idx="444">
                  <c:v>4.7273110477101685</c:v>
                </c:pt>
                <c:pt idx="445">
                  <c:v>4.7100650947822498</c:v>
                </c:pt>
                <c:pt idx="446">
                  <c:v>4.6928758059161355</c:v>
                </c:pt>
                <c:pt idx="447">
                  <c:v>4.6756073913523055</c:v>
                </c:pt>
                <c:pt idx="448">
                  <c:v>4.6584387715181839</c:v>
                </c:pt>
                <c:pt idx="449">
                  <c:v>4.6412722268163629</c:v>
                </c:pt>
                <c:pt idx="450">
                  <c:v>4.6245411888807109</c:v>
                </c:pt>
                <c:pt idx="451">
                  <c:v>4.607732271412031</c:v>
                </c:pt>
                <c:pt idx="452">
                  <c:v>4.5909828258057832</c:v>
                </c:pt>
                <c:pt idx="453">
                  <c:v>4.5741827768764116</c:v>
                </c:pt>
                <c:pt idx="454">
                  <c:v>4.5573654511219264</c:v>
                </c:pt>
                <c:pt idx="455">
                  <c:v>4.5405502078588587</c:v>
                </c:pt>
                <c:pt idx="456">
                  <c:v>4.524078589105252</c:v>
                </c:pt>
                <c:pt idx="457">
                  <c:v>4.5076082045532901</c:v>
                </c:pt>
                <c:pt idx="458">
                  <c:v>4.4911494998560055</c:v>
                </c:pt>
                <c:pt idx="459">
                  <c:v>4.4746779773841423</c:v>
                </c:pt>
                <c:pt idx="460">
                  <c:v>4.4581897187194075</c:v>
                </c:pt>
                <c:pt idx="461">
                  <c:v>4.441770648550369</c:v>
                </c:pt>
                <c:pt idx="462">
                  <c:v>4.4253554218900035</c:v>
                </c:pt>
                <c:pt idx="463">
                  <c:v>4.4089789298750279</c:v>
                </c:pt>
                <c:pt idx="464">
                  <c:v>4.3926369390036637</c:v>
                </c:pt>
                <c:pt idx="465">
                  <c:v>4.3762873931165807</c:v>
                </c:pt>
                <c:pt idx="466">
                  <c:v>4.3599321860653157</c:v>
                </c:pt>
                <c:pt idx="467">
                  <c:v>4.3435960392161217</c:v>
                </c:pt>
                <c:pt idx="468">
                  <c:v>4.3273152420427605</c:v>
                </c:pt>
                <c:pt idx="469">
                  <c:v>4.311393539305632</c:v>
                </c:pt>
                <c:pt idx="470">
                  <c:v>4.2954640345178854</c:v>
                </c:pt>
                <c:pt idx="471">
                  <c:v>4.2796115819631169</c:v>
                </c:pt>
                <c:pt idx="472">
                  <c:v>4.2638120455851043</c:v>
                </c:pt>
                <c:pt idx="473">
                  <c:v>4.2479965729232525</c:v>
                </c:pt>
                <c:pt idx="474">
                  <c:v>4.2321893168674283</c:v>
                </c:pt>
                <c:pt idx="475">
                  <c:v>4.2164059008482617</c:v>
                </c:pt>
                <c:pt idx="476">
                  <c:v>4.2006141901444645</c:v>
                </c:pt>
                <c:pt idx="477">
                  <c:v>4.1848564619061905</c:v>
                </c:pt>
                <c:pt idx="478">
                  <c:v>4.1693776897493242</c:v>
                </c:pt>
                <c:pt idx="479">
                  <c:v>4.1539247584148056</c:v>
                </c:pt>
                <c:pt idx="480">
                  <c:v>4.1384068650577008</c:v>
                </c:pt>
                <c:pt idx="481">
                  <c:v>4.1228685206976659</c:v>
                </c:pt>
                <c:pt idx="482">
                  <c:v>4.1073445144738709</c:v>
                </c:pt>
                <c:pt idx="483">
                  <c:v>4.091992087052633</c:v>
                </c:pt>
                <c:pt idx="484">
                  <c:v>4.0768836140726314</c:v>
                </c:pt>
                <c:pt idx="485">
                  <c:v>4.0616912562153935</c:v>
                </c:pt>
                <c:pt idx="486">
                  <c:v>4.0465502008974141</c:v>
                </c:pt>
                <c:pt idx="487">
                  <c:v>4.0313635749648054</c:v>
                </c:pt>
                <c:pt idx="488">
                  <c:v>4.0162372204181409</c:v>
                </c:pt>
                <c:pt idx="489">
                  <c:v>4.0010096786557847</c:v>
                </c:pt>
                <c:pt idx="490">
                  <c:v>3.9857616874189881</c:v>
                </c:pt>
                <c:pt idx="491">
                  <c:v>3.9704117228952036</c:v>
                </c:pt>
                <c:pt idx="492">
                  <c:v>3.9551006360213035</c:v>
                </c:pt>
                <c:pt idx="493">
                  <c:v>3.9397711224283847</c:v>
                </c:pt>
                <c:pt idx="494">
                  <c:v>3.9245910306615142</c:v>
                </c:pt>
                <c:pt idx="495">
                  <c:v>3.9093395351683888</c:v>
                </c:pt>
                <c:pt idx="496">
                  <c:v>3.8940743410352745</c:v>
                </c:pt>
                <c:pt idx="497">
                  <c:v>3.8789016292177738</c:v>
                </c:pt>
                <c:pt idx="498">
                  <c:v>3.8636772952358536</c:v>
                </c:pt>
                <c:pt idx="499">
                  <c:v>3.8484599296663262</c:v>
                </c:pt>
                <c:pt idx="500">
                  <c:v>3.8337024404604625</c:v>
                </c:pt>
                <c:pt idx="501">
                  <c:v>3.8192937290483493</c:v>
                </c:pt>
                <c:pt idx="502">
                  <c:v>3.8048067306185316</c:v>
                </c:pt>
                <c:pt idx="503">
                  <c:v>3.7903425645877271</c:v>
                </c:pt>
                <c:pt idx="504">
                  <c:v>3.7758511055625457</c:v>
                </c:pt>
                <c:pt idx="505">
                  <c:v>3.7613779090072699</c:v>
                </c:pt>
                <c:pt idx="506">
                  <c:v>3.7470183223308058</c:v>
                </c:pt>
                <c:pt idx="507">
                  <c:v>3.7325906909086624</c:v>
                </c:pt>
                <c:pt idx="508">
                  <c:v>3.7181636160181144</c:v>
                </c:pt>
                <c:pt idx="509">
                  <c:v>3.7037603356755855</c:v>
                </c:pt>
                <c:pt idx="510">
                  <c:v>3.6894797317215033</c:v>
                </c:pt>
                <c:pt idx="511">
                  <c:v>3.6751817609913946</c:v>
                </c:pt>
                <c:pt idx="512">
                  <c:v>3.6610017816707066</c:v>
                </c:pt>
                <c:pt idx="513">
                  <c:v>3.6467598575194033</c:v>
                </c:pt>
                <c:pt idx="514">
                  <c:v>3.6325417531948276</c:v>
                </c:pt>
                <c:pt idx="515">
                  <c:v>3.6183297724001227</c:v>
                </c:pt>
                <c:pt idx="516">
                  <c:v>3.6044681342788008</c:v>
                </c:pt>
                <c:pt idx="517">
                  <c:v>3.590694206089363</c:v>
                </c:pt>
                <c:pt idx="518">
                  <c:v>3.576920378581856</c:v>
                </c:pt>
                <c:pt idx="519">
                  <c:v>3.5631735483356524</c:v>
                </c:pt>
                <c:pt idx="520">
                  <c:v>3.5497310469581502</c:v>
                </c:pt>
                <c:pt idx="521">
                  <c:v>3.5363598274704273</c:v>
                </c:pt>
                <c:pt idx="522">
                  <c:v>3.5229963684825671</c:v>
                </c:pt>
                <c:pt idx="523">
                  <c:v>3.509700122546827</c:v>
                </c:pt>
                <c:pt idx="524">
                  <c:v>3.4964495697157569</c:v>
                </c:pt>
                <c:pt idx="525">
                  <c:v>3.4831401518427771</c:v>
                </c:pt>
                <c:pt idx="526">
                  <c:v>3.4699727208539124</c:v>
                </c:pt>
                <c:pt idx="527">
                  <c:v>3.4568131126899009</c:v>
                </c:pt>
                <c:pt idx="528">
                  <c:v>3.4437695386270164</c:v>
                </c:pt>
                <c:pt idx="529">
                  <c:v>3.4306592733221626</c:v>
                </c:pt>
                <c:pt idx="530">
                  <c:v>3.4176153771260864</c:v>
                </c:pt>
                <c:pt idx="531">
                  <c:v>3.4046453135180377</c:v>
                </c:pt>
                <c:pt idx="532">
                  <c:v>3.3916299705441686</c:v>
                </c:pt>
                <c:pt idx="533">
                  <c:v>3.3786927946186629</c:v>
                </c:pt>
                <c:pt idx="534">
                  <c:v>3.3661054847933958</c:v>
                </c:pt>
                <c:pt idx="535">
                  <c:v>3.3535013291277034</c:v>
                </c:pt>
                <c:pt idx="536">
                  <c:v>3.3411126067863757</c:v>
                </c:pt>
                <c:pt idx="537">
                  <c:v>3.3287146212655365</c:v>
                </c:pt>
                <c:pt idx="538">
                  <c:v>3.3164401346534795</c:v>
                </c:pt>
                <c:pt idx="539">
                  <c:v>3.3041408179814189</c:v>
                </c:pt>
                <c:pt idx="540">
                  <c:v>3.2919293689826983</c:v>
                </c:pt>
                <c:pt idx="541">
                  <c:v>3.2797630510770097</c:v>
                </c:pt>
                <c:pt idx="542">
                  <c:v>3.2676029337775998</c:v>
                </c:pt>
                <c:pt idx="543">
                  <c:v>3.2554839062839127</c:v>
                </c:pt>
                <c:pt idx="544">
                  <c:v>3.2434633897484564</c:v>
                </c:pt>
                <c:pt idx="545">
                  <c:v>3.2314413112908684</c:v>
                </c:pt>
                <c:pt idx="546">
                  <c:v>3.2194331355758128</c:v>
                </c:pt>
                <c:pt idx="547">
                  <c:v>3.2073858120034076</c:v>
                </c:pt>
                <c:pt idx="548">
                  <c:v>3.1953601380172656</c:v>
                </c:pt>
                <c:pt idx="549">
                  <c:v>3.1835994077424408</c:v>
                </c:pt>
                <c:pt idx="550">
                  <c:v>3.171874532949956</c:v>
                </c:pt>
                <c:pt idx="551">
                  <c:v>3.1601777669122928</c:v>
                </c:pt>
                <c:pt idx="552">
                  <c:v>3.1485648091692511</c:v>
                </c:pt>
                <c:pt idx="553">
                  <c:v>3.1369390629069787</c:v>
                </c:pt>
                <c:pt idx="554">
                  <c:v>3.1252636260613662</c:v>
                </c:pt>
                <c:pt idx="555">
                  <c:v>3.113568735124177</c:v>
                </c:pt>
                <c:pt idx="556">
                  <c:v>3.1022686066994547</c:v>
                </c:pt>
                <c:pt idx="557">
                  <c:v>3.0908941436754476</c:v>
                </c:pt>
                <c:pt idx="558">
                  <c:v>3.0796835624149175</c:v>
                </c:pt>
                <c:pt idx="559">
                  <c:v>3.0685066627771254</c:v>
                </c:pt>
                <c:pt idx="560">
                  <c:v>3.057510265061492</c:v>
                </c:pt>
                <c:pt idx="561">
                  <c:v>3.0464078747164347</c:v>
                </c:pt>
                <c:pt idx="562">
                  <c:v>3.03532154356789</c:v>
                </c:pt>
                <c:pt idx="563">
                  <c:v>3.0241431535603249</c:v>
                </c:pt>
                <c:pt idx="564">
                  <c:v>3.0130352494375203</c:v>
                </c:pt>
                <c:pt idx="565">
                  <c:v>3.0019616065606902</c:v>
                </c:pt>
                <c:pt idx="566">
                  <c:v>2.9911941838580685</c:v>
                </c:pt>
                <c:pt idx="567">
                  <c:v>2.980445164177989</c:v>
                </c:pt>
                <c:pt idx="568">
                  <c:v>2.9695353520162997</c:v>
                </c:pt>
                <c:pt idx="569">
                  <c:v>2.9586973524495299</c:v>
                </c:pt>
                <c:pt idx="570">
                  <c:v>2.9481274180938057</c:v>
                </c:pt>
                <c:pt idx="571">
                  <c:v>2.9376438683408037</c:v>
                </c:pt>
                <c:pt idx="572">
                  <c:v>2.92719460330841</c:v>
                </c:pt>
                <c:pt idx="573">
                  <c:v>2.9167795395839686</c:v>
                </c:pt>
                <c:pt idx="574">
                  <c:v>2.9063236033733082</c:v>
                </c:pt>
                <c:pt idx="575">
                  <c:v>2.8959507114654452</c:v>
                </c:pt>
                <c:pt idx="576">
                  <c:v>2.8855710872039846</c:v>
                </c:pt>
                <c:pt idx="577">
                  <c:v>2.8752024160804401</c:v>
                </c:pt>
                <c:pt idx="578">
                  <c:v>2.8648273221122786</c:v>
                </c:pt>
                <c:pt idx="579">
                  <c:v>2.8543510890623702</c:v>
                </c:pt>
                <c:pt idx="580">
                  <c:v>2.8441972275006719</c:v>
                </c:pt>
                <c:pt idx="581">
                  <c:v>2.834014036684112</c:v>
                </c:pt>
                <c:pt idx="582">
                  <c:v>2.8239039744129681</c:v>
                </c:pt>
                <c:pt idx="583">
                  <c:v>2.8137251102081398</c:v>
                </c:pt>
                <c:pt idx="584">
                  <c:v>2.8037529077699861</c:v>
                </c:pt>
                <c:pt idx="585">
                  <c:v>2.7937387564626759</c:v>
                </c:pt>
                <c:pt idx="586">
                  <c:v>2.7837251554303966</c:v>
                </c:pt>
                <c:pt idx="587">
                  <c:v>2.7736545328266029</c:v>
                </c:pt>
                <c:pt idx="588">
                  <c:v>2.7635626254286483</c:v>
                </c:pt>
                <c:pt idx="589">
                  <c:v>2.7534688936387952</c:v>
                </c:pt>
                <c:pt idx="590">
                  <c:v>2.7434599322659046</c:v>
                </c:pt>
                <c:pt idx="591">
                  <c:v>2.7334809809703935</c:v>
                </c:pt>
                <c:pt idx="592">
                  <c:v>2.7237735943660013</c:v>
                </c:pt>
                <c:pt idx="593">
                  <c:v>2.7141254557591616</c:v>
                </c:pt>
                <c:pt idx="594">
                  <c:v>2.704517664402561</c:v>
                </c:pt>
                <c:pt idx="595">
                  <c:v>2.6948515938185178</c:v>
                </c:pt>
                <c:pt idx="596">
                  <c:v>2.685238512014108</c:v>
                </c:pt>
                <c:pt idx="597">
                  <c:v>2.6756229701211192</c:v>
                </c:pt>
                <c:pt idx="598">
                  <c:v>2.666023487412386</c:v>
                </c:pt>
                <c:pt idx="599">
                  <c:v>2.6565255557346652</c:v>
                </c:pt>
                <c:pt idx="600">
                  <c:v>2.6470249857463668</c:v>
                </c:pt>
                <c:pt idx="601">
                  <c:v>2.6375644502528375</c:v>
                </c:pt>
                <c:pt idx="602">
                  <c:v>2.628313587914505</c:v>
                </c:pt>
                <c:pt idx="603">
                  <c:v>2.619272974499455</c:v>
                </c:pt>
                <c:pt idx="604">
                  <c:v>2.6103411138277002</c:v>
                </c:pt>
                <c:pt idx="605">
                  <c:v>2.6014167792286966</c:v>
                </c:pt>
                <c:pt idx="606">
                  <c:v>2.5925400957051754</c:v>
                </c:pt>
                <c:pt idx="607">
                  <c:v>2.5836253753979679</c:v>
                </c:pt>
                <c:pt idx="608">
                  <c:v>2.5747384911073823</c:v>
                </c:pt>
                <c:pt idx="609">
                  <c:v>2.5659218213388426</c:v>
                </c:pt>
                <c:pt idx="610">
                  <c:v>2.5571071205581575</c:v>
                </c:pt>
                <c:pt idx="611">
                  <c:v>2.548305826056747</c:v>
                </c:pt>
                <c:pt idx="612">
                  <c:v>2.5395488933077859</c:v>
                </c:pt>
                <c:pt idx="613">
                  <c:v>2.5308247913393371</c:v>
                </c:pt>
                <c:pt idx="614">
                  <c:v>2.522091704774974</c:v>
                </c:pt>
                <c:pt idx="615">
                  <c:v>2.5134332786481313</c:v>
                </c:pt>
                <c:pt idx="616">
                  <c:v>2.5047768443337231</c:v>
                </c:pt>
                <c:pt idx="617">
                  <c:v>2.4961502233649395</c:v>
                </c:pt>
                <c:pt idx="618">
                  <c:v>2.4875588214699231</c:v>
                </c:pt>
                <c:pt idx="619">
                  <c:v>2.479175458211011</c:v>
                </c:pt>
                <c:pt idx="620">
                  <c:v>2.4708470820328894</c:v>
                </c:pt>
                <c:pt idx="621">
                  <c:v>2.4625227559156819</c:v>
                </c:pt>
                <c:pt idx="622">
                  <c:v>2.4544514009916893</c:v>
                </c:pt>
                <c:pt idx="623">
                  <c:v>2.4463210453422541</c:v>
                </c:pt>
                <c:pt idx="624">
                  <c:v>2.4382176214474907</c:v>
                </c:pt>
                <c:pt idx="625">
                  <c:v>2.4301410400961228</c:v>
                </c:pt>
                <c:pt idx="626">
                  <c:v>2.422044801254486</c:v>
                </c:pt>
                <c:pt idx="627">
                  <c:v>2.4139652276640993</c:v>
                </c:pt>
                <c:pt idx="628">
                  <c:v>2.4059357650431332</c:v>
                </c:pt>
                <c:pt idx="629">
                  <c:v>2.3979945472954411</c:v>
                </c:pt>
                <c:pt idx="630">
                  <c:v>2.390189485254659</c:v>
                </c:pt>
                <c:pt idx="631">
                  <c:v>2.3823825094387097</c:v>
                </c:pt>
                <c:pt idx="632">
                  <c:v>2.3746110059686929</c:v>
                </c:pt>
                <c:pt idx="633">
                  <c:v>2.3668549134872179</c:v>
                </c:pt>
                <c:pt idx="634">
                  <c:v>2.3591118114769243</c:v>
                </c:pt>
                <c:pt idx="635">
                  <c:v>2.3513817187651678</c:v>
                </c:pt>
                <c:pt idx="636">
                  <c:v>2.3436720180439026</c:v>
                </c:pt>
                <c:pt idx="637">
                  <c:v>2.3362007090395029</c:v>
                </c:pt>
                <c:pt idx="638">
                  <c:v>2.3287390356192685</c:v>
                </c:pt>
                <c:pt idx="639">
                  <c:v>2.3213443409600774</c:v>
                </c:pt>
                <c:pt idx="640">
                  <c:v>2.3139205602232105</c:v>
                </c:pt>
                <c:pt idx="641">
                  <c:v>2.3065109941389044</c:v>
                </c:pt>
                <c:pt idx="642">
                  <c:v>2.2991206052560962</c:v>
                </c:pt>
                <c:pt idx="643">
                  <c:v>2.2917301555696232</c:v>
                </c:pt>
                <c:pt idx="644">
                  <c:v>2.2843517009002623</c:v>
                </c:pt>
                <c:pt idx="645">
                  <c:v>2.2770111773281978</c:v>
                </c:pt>
                <c:pt idx="646">
                  <c:v>2.269684821830606</c:v>
                </c:pt>
                <c:pt idx="647">
                  <c:v>2.2624008183844047</c:v>
                </c:pt>
                <c:pt idx="648">
                  <c:v>2.2552960566452618</c:v>
                </c:pt>
                <c:pt idx="649">
                  <c:v>2.248202298584451</c:v>
                </c:pt>
                <c:pt idx="650">
                  <c:v>2.2411354051806867</c:v>
                </c:pt>
                <c:pt idx="651">
                  <c:v>2.2340589611157191</c:v>
                </c:pt>
                <c:pt idx="652">
                  <c:v>2.2270071906178992</c:v>
                </c:pt>
                <c:pt idx="653">
                  <c:v>2.2199935973221034</c:v>
                </c:pt>
                <c:pt idx="654">
                  <c:v>2.2130020921862048</c:v>
                </c:pt>
                <c:pt idx="655">
                  <c:v>2.2060730624156597</c:v>
                </c:pt>
                <c:pt idx="656">
                  <c:v>2.1991074734678229</c:v>
                </c:pt>
                <c:pt idx="657">
                  <c:v>2.1922085475028963</c:v>
                </c:pt>
                <c:pt idx="658">
                  <c:v>2.1853226886347223</c:v>
                </c:pt>
                <c:pt idx="659">
                  <c:v>2.1786988834549446</c:v>
                </c:pt>
                <c:pt idx="660">
                  <c:v>2.1721205974244393</c:v>
                </c:pt>
                <c:pt idx="661">
                  <c:v>2.1655410358685443</c:v>
                </c:pt>
                <c:pt idx="662">
                  <c:v>2.1590024781757302</c:v>
                </c:pt>
                <c:pt idx="663">
                  <c:v>2.1524710566806022</c:v>
                </c:pt>
                <c:pt idx="664">
                  <c:v>2.1459510154676487</c:v>
                </c:pt>
                <c:pt idx="665">
                  <c:v>2.1395008438719252</c:v>
                </c:pt>
                <c:pt idx="666">
                  <c:v>2.1330867164575409</c:v>
                </c:pt>
                <c:pt idx="667">
                  <c:v>2.1266378469940452</c:v>
                </c:pt>
                <c:pt idx="668">
                  <c:v>2.1202291693997326</c:v>
                </c:pt>
                <c:pt idx="669">
                  <c:v>2.1138337362258861</c:v>
                </c:pt>
                <c:pt idx="670">
                  <c:v>2.1074328699692968</c:v>
                </c:pt>
                <c:pt idx="671">
                  <c:v>2.1010411973417962</c:v>
                </c:pt>
                <c:pt idx="672">
                  <c:v>2.0946525011393966</c:v>
                </c:pt>
                <c:pt idx="673">
                  <c:v>2.0884599736655067</c:v>
                </c:pt>
                <c:pt idx="674">
                  <c:v>2.0822857534748032</c:v>
                </c:pt>
                <c:pt idx="675">
                  <c:v>2.07613375985393</c:v>
                </c:pt>
                <c:pt idx="676">
                  <c:v>2.0699880569569387</c:v>
                </c:pt>
                <c:pt idx="677">
                  <c:v>2.0638565964473057</c:v>
                </c:pt>
                <c:pt idx="678">
                  <c:v>2.0577374815010629</c:v>
                </c:pt>
                <c:pt idx="679">
                  <c:v>2.0516110118255928</c:v>
                </c:pt>
                <c:pt idx="680">
                  <c:v>2.0455008971252133</c:v>
                </c:pt>
                <c:pt idx="681">
                  <c:v>2.0395284203763655</c:v>
                </c:pt>
                <c:pt idx="682">
                  <c:v>2.0335542128616799</c:v>
                </c:pt>
                <c:pt idx="683">
                  <c:v>2.0276186243874448</c:v>
                </c:pt>
                <c:pt idx="684">
                  <c:v>2.0216814476965848</c:v>
                </c:pt>
                <c:pt idx="685">
                  <c:v>2.0157654745190801</c:v>
                </c:pt>
                <c:pt idx="686">
                  <c:v>2.0098650223687162</c:v>
                </c:pt>
                <c:pt idx="687">
                  <c:v>2.0039686405863564</c:v>
                </c:pt>
                <c:pt idx="688">
                  <c:v>1.9982046344736233</c:v>
                </c:pt>
                <c:pt idx="689">
                  <c:v>1.992472008570759</c:v>
                </c:pt>
                <c:pt idx="690">
                  <c:v>1.9867779672792503</c:v>
                </c:pt>
                <c:pt idx="691">
                  <c:v>1.9810965190924013</c:v>
                </c:pt>
                <c:pt idx="692">
                  <c:v>1.9754056371978324</c:v>
                </c:pt>
                <c:pt idx="693">
                  <c:v>1.9697330348268527</c:v>
                </c:pt>
                <c:pt idx="694">
                  <c:v>1.9640567136063893</c:v>
                </c:pt>
                <c:pt idx="695">
                  <c:v>1.9583986773790552</c:v>
                </c:pt>
                <c:pt idx="696">
                  <c:v>1.9527715167682913</c:v>
                </c:pt>
                <c:pt idx="697">
                  <c:v>1.9471370095048148</c:v>
                </c:pt>
                <c:pt idx="698">
                  <c:v>1.9415335703085326</c:v>
                </c:pt>
                <c:pt idx="699">
                  <c:v>1.9359244768909061</c:v>
                </c:pt>
                <c:pt idx="700">
                  <c:v>1.9303279687120798</c:v>
                </c:pt>
                <c:pt idx="701">
                  <c:v>1.9248603753474729</c:v>
                </c:pt>
                <c:pt idx="702">
                  <c:v>1.9195305804690526</c:v>
                </c:pt>
                <c:pt idx="703">
                  <c:v>1.9142001803313842</c:v>
                </c:pt>
                <c:pt idx="704">
                  <c:v>1.9088708660791762</c:v>
                </c:pt>
                <c:pt idx="705">
                  <c:v>1.9036452983529148</c:v>
                </c:pt>
                <c:pt idx="706">
                  <c:v>1.8983403239337202</c:v>
                </c:pt>
                <c:pt idx="707">
                  <c:v>1.8930860372253988</c:v>
                </c:pt>
                <c:pt idx="708">
                  <c:v>1.887832685002657</c:v>
                </c:pt>
                <c:pt idx="709">
                  <c:v>1.8825837329539963</c:v>
                </c:pt>
                <c:pt idx="710">
                  <c:v>1.8773190724423117</c:v>
                </c:pt>
                <c:pt idx="711">
                  <c:v>1.8721063644643781</c:v>
                </c:pt>
                <c:pt idx="712">
                  <c:v>1.8668777542142805</c:v>
                </c:pt>
                <c:pt idx="713">
                  <c:v>1.861668907189806</c:v>
                </c:pt>
                <c:pt idx="714">
                  <c:v>1.8565067058532412</c:v>
                </c:pt>
                <c:pt idx="715">
                  <c:v>1.8512817371666317</c:v>
                </c:pt>
                <c:pt idx="716">
                  <c:v>1.8460882682171063</c:v>
                </c:pt>
                <c:pt idx="717">
                  <c:v>1.8410273399782064</c:v>
                </c:pt>
                <c:pt idx="718">
                  <c:v>1.8360582914870986</c:v>
                </c:pt>
                <c:pt idx="719">
                  <c:v>1.8311107538394567</c:v>
                </c:pt>
                <c:pt idx="720">
                  <c:v>1.8261782666672579</c:v>
                </c:pt>
                <c:pt idx="721">
                  <c:v>1.8212273467063544</c:v>
                </c:pt>
                <c:pt idx="722">
                  <c:v>1.8163011462965317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3'!$AG$6:$AG$728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'YNYSARWED 3'!$AE$6:$AE$728</c:f>
              <c:numCache>
                <c:formatCode>0.00E+00</c:formatCode>
                <c:ptCount val="723"/>
                <c:pt idx="0">
                  <c:v>13.660714285714285</c:v>
                </c:pt>
                <c:pt idx="24">
                  <c:v>13.605357142857143</c:v>
                </c:pt>
                <c:pt idx="48">
                  <c:v>13.337499999999999</c:v>
                </c:pt>
                <c:pt idx="72">
                  <c:v>12.639285714285714</c:v>
                </c:pt>
                <c:pt idx="96">
                  <c:v>11.558928571428574</c:v>
                </c:pt>
                <c:pt idx="120">
                  <c:v>10.923214285714286</c:v>
                </c:pt>
                <c:pt idx="150">
                  <c:v>10.260714285714284</c:v>
                </c:pt>
                <c:pt idx="180">
                  <c:v>9.4499999999999993</c:v>
                </c:pt>
                <c:pt idx="210">
                  <c:v>8.8035714285714288</c:v>
                </c:pt>
                <c:pt idx="240">
                  <c:v>8.2303571428571427</c:v>
                </c:pt>
                <c:pt idx="300">
                  <c:v>7.1160714285714288</c:v>
                </c:pt>
                <c:pt idx="360">
                  <c:v>6.3446428571428575</c:v>
                </c:pt>
                <c:pt idx="420">
                  <c:v>5.4553571428571432</c:v>
                </c:pt>
                <c:pt idx="480">
                  <c:v>3.969642857142857</c:v>
                </c:pt>
                <c:pt idx="540">
                  <c:v>3.0482142857142853</c:v>
                </c:pt>
                <c:pt idx="600">
                  <c:v>2.3642857142857143</c:v>
                </c:pt>
                <c:pt idx="660">
                  <c:v>2.0321428571428575</c:v>
                </c:pt>
                <c:pt idx="720">
                  <c:v>1.7</c:v>
                </c:pt>
              </c:numCache>
            </c:numRef>
          </c:yVal>
        </c:ser>
        <c:axId val="99952896"/>
        <c:axId val="100672640"/>
      </c:scatterChart>
      <c:valAx>
        <c:axId val="99952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/>
        </c:title>
        <c:numFmt formatCode="General" sourceLinked="1"/>
        <c:tickLblPos val="nextTo"/>
        <c:crossAx val="100672640"/>
        <c:crosses val="autoZero"/>
        <c:crossBetween val="midCat"/>
      </c:valAx>
      <c:valAx>
        <c:axId val="1006726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Fe(II) concentration x 10,000 (mol/dm3) </a:t>
                </a:r>
              </a:p>
            </c:rich>
          </c:tx>
          <c:layout/>
        </c:title>
        <c:numFmt formatCode="0.00E+00" sourceLinked="1"/>
        <c:tickLblPos val="nextTo"/>
        <c:crossAx val="99952896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'LINDSAY 3'!$AH$6:$AH$367</c:f>
              <c:numCache>
                <c:formatCode>General</c:formatCode>
                <c:ptCount val="36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</c:numCache>
            </c:numRef>
          </c:xVal>
          <c:yVal>
            <c:numRef>
              <c:f>'LINDSAY 3'!$AE$6:$AE$367</c:f>
              <c:numCache>
                <c:formatCode>0.00E+00</c:formatCode>
                <c:ptCount val="362"/>
                <c:pt idx="0">
                  <c:v>2.79</c:v>
                </c:pt>
                <c:pt idx="1">
                  <c:v>2.7769355494046088</c:v>
                </c:pt>
                <c:pt idx="2">
                  <c:v>2.7662234947178939</c:v>
                </c:pt>
                <c:pt idx="3">
                  <c:v>2.7573914225062599</c:v>
                </c:pt>
                <c:pt idx="4">
                  <c:v>2.7496424364147289</c:v>
                </c:pt>
                <c:pt idx="5">
                  <c:v>2.7428289131690433</c:v>
                </c:pt>
                <c:pt idx="6">
                  <c:v>2.7365039495532741</c:v>
                </c:pt>
                <c:pt idx="7">
                  <c:v>2.7298083521441812</c:v>
                </c:pt>
                <c:pt idx="8">
                  <c:v>2.7230199733072147</c:v>
                </c:pt>
                <c:pt idx="9">
                  <c:v>2.7158437817544478</c:v>
                </c:pt>
                <c:pt idx="10">
                  <c:v>2.7083306409957939</c:v>
                </c:pt>
                <c:pt idx="11">
                  <c:v>2.7000462509810972</c:v>
                </c:pt>
                <c:pt idx="12">
                  <c:v>2.6911716445212215</c:v>
                </c:pt>
                <c:pt idx="13">
                  <c:v>2.681613743536476</c:v>
                </c:pt>
                <c:pt idx="14">
                  <c:v>2.6716228766280894</c:v>
                </c:pt>
                <c:pt idx="15">
                  <c:v>2.6612171775982993</c:v>
                </c:pt>
                <c:pt idx="16">
                  <c:v>2.6500043185722126</c:v>
                </c:pt>
                <c:pt idx="17">
                  <c:v>2.6382327412747149</c:v>
                </c:pt>
                <c:pt idx="18">
                  <c:v>2.6259409435802965</c:v>
                </c:pt>
                <c:pt idx="19">
                  <c:v>2.6124765481677756</c:v>
                </c:pt>
                <c:pt idx="20">
                  <c:v>2.5985142225605173</c:v>
                </c:pt>
                <c:pt idx="21">
                  <c:v>2.5845344461701969</c:v>
                </c:pt>
                <c:pt idx="22">
                  <c:v>2.5702275283023459</c:v>
                </c:pt>
                <c:pt idx="23">
                  <c:v>2.5557550677761629</c:v>
                </c:pt>
                <c:pt idx="24">
                  <c:v>2.5404433960184756</c:v>
                </c:pt>
                <c:pt idx="25">
                  <c:v>2.5249804649425034</c:v>
                </c:pt>
                <c:pt idx="26">
                  <c:v>2.5093030855677081</c:v>
                </c:pt>
                <c:pt idx="27">
                  <c:v>2.492644634270353</c:v>
                </c:pt>
                <c:pt idx="28">
                  <c:v>2.4756110401226437</c:v>
                </c:pt>
                <c:pt idx="29">
                  <c:v>2.4579574276658365</c:v>
                </c:pt>
                <c:pt idx="30">
                  <c:v>2.4397674735954307</c:v>
                </c:pt>
                <c:pt idx="31">
                  <c:v>2.420324855602483</c:v>
                </c:pt>
                <c:pt idx="32">
                  <c:v>2.40069367998945</c:v>
                </c:pt>
                <c:pt idx="33">
                  <c:v>2.3797209957508287</c:v>
                </c:pt>
                <c:pt idx="34">
                  <c:v>2.3583241531054164</c:v>
                </c:pt>
                <c:pt idx="35">
                  <c:v>2.3359370834719999</c:v>
                </c:pt>
                <c:pt idx="36">
                  <c:v>2.3132485342778786</c:v>
                </c:pt>
                <c:pt idx="37">
                  <c:v>2.290472178945389</c:v>
                </c:pt>
                <c:pt idx="38">
                  <c:v>2.2685136247358697</c:v>
                </c:pt>
                <c:pt idx="39">
                  <c:v>2.24583000627142</c:v>
                </c:pt>
                <c:pt idx="40">
                  <c:v>2.2228661272389107</c:v>
                </c:pt>
                <c:pt idx="41">
                  <c:v>2.200799307607888</c:v>
                </c:pt>
                <c:pt idx="42">
                  <c:v>2.179968238502529</c:v>
                </c:pt>
                <c:pt idx="43">
                  <c:v>2.1586048092467429</c:v>
                </c:pt>
                <c:pt idx="44">
                  <c:v>2.1378047358045213</c:v>
                </c:pt>
                <c:pt idx="45">
                  <c:v>2.1177732200668409</c:v>
                </c:pt>
                <c:pt idx="46">
                  <c:v>2.0976810864524484</c:v>
                </c:pt>
                <c:pt idx="47">
                  <c:v>2.0751216516123678</c:v>
                </c:pt>
                <c:pt idx="48">
                  <c:v>2.0511708375873829</c:v>
                </c:pt>
                <c:pt idx="49">
                  <c:v>2.027129468493631</c:v>
                </c:pt>
                <c:pt idx="50">
                  <c:v>2.0025537216067937</c:v>
                </c:pt>
                <c:pt idx="51">
                  <c:v>1.9770015112534716</c:v>
                </c:pt>
                <c:pt idx="52">
                  <c:v>1.9509694438388394</c:v>
                </c:pt>
                <c:pt idx="53">
                  <c:v>1.9257441975968248</c:v>
                </c:pt>
                <c:pt idx="54">
                  <c:v>1.9023896992292755</c:v>
                </c:pt>
                <c:pt idx="55">
                  <c:v>1.880207694013136</c:v>
                </c:pt>
                <c:pt idx="56">
                  <c:v>1.8586762790451545</c:v>
                </c:pt>
                <c:pt idx="57">
                  <c:v>1.8382643214352377</c:v>
                </c:pt>
                <c:pt idx="58">
                  <c:v>1.8187261789399867</c:v>
                </c:pt>
                <c:pt idx="59">
                  <c:v>1.7991487890830915</c:v>
                </c:pt>
                <c:pt idx="60">
                  <c:v>1.7753020532463826</c:v>
                </c:pt>
                <c:pt idx="61">
                  <c:v>1.7505767403736117</c:v>
                </c:pt>
                <c:pt idx="62">
                  <c:v>1.7246593620504147</c:v>
                </c:pt>
                <c:pt idx="63">
                  <c:v>1.6982225086906175</c:v>
                </c:pt>
                <c:pt idx="64">
                  <c:v>1.6713614593164201</c:v>
                </c:pt>
                <c:pt idx="65">
                  <c:v>1.6442607103193654</c:v>
                </c:pt>
                <c:pt idx="66">
                  <c:v>1.6168961709113816</c:v>
                </c:pt>
                <c:pt idx="67">
                  <c:v>1.5894748728961434</c:v>
                </c:pt>
                <c:pt idx="68">
                  <c:v>1.5626189281348084</c:v>
                </c:pt>
                <c:pt idx="69">
                  <c:v>1.5378074457801212</c:v>
                </c:pt>
                <c:pt idx="70">
                  <c:v>1.515221484199482</c:v>
                </c:pt>
                <c:pt idx="71">
                  <c:v>1.493637534065513</c:v>
                </c:pt>
                <c:pt idx="72">
                  <c:v>1.4724984412323305</c:v>
                </c:pt>
                <c:pt idx="73">
                  <c:v>1.4524262984920628</c:v>
                </c:pt>
                <c:pt idx="74">
                  <c:v>1.4298704883905318</c:v>
                </c:pt>
                <c:pt idx="75">
                  <c:v>1.4067188889120676</c:v>
                </c:pt>
                <c:pt idx="76">
                  <c:v>1.3830581966190909</c:v>
                </c:pt>
                <c:pt idx="77">
                  <c:v>1.3590588203379044</c:v>
                </c:pt>
                <c:pt idx="78">
                  <c:v>1.3359200348496916</c:v>
                </c:pt>
                <c:pt idx="79">
                  <c:v>1.3140488010891473</c:v>
                </c:pt>
                <c:pt idx="80">
                  <c:v>1.2933494263777459</c:v>
                </c:pt>
                <c:pt idx="81">
                  <c:v>1.2736098960045237</c:v>
                </c:pt>
                <c:pt idx="82">
                  <c:v>1.2544703862511539</c:v>
                </c:pt>
                <c:pt idx="83">
                  <c:v>1.2358146630062166</c:v>
                </c:pt>
                <c:pt idx="84">
                  <c:v>1.2180288577123002</c:v>
                </c:pt>
                <c:pt idx="85">
                  <c:v>1.1968384599760158</c:v>
                </c:pt>
                <c:pt idx="86">
                  <c:v>1.1753338914129732</c:v>
                </c:pt>
                <c:pt idx="87">
                  <c:v>1.1534711255428172</c:v>
                </c:pt>
                <c:pt idx="88">
                  <c:v>1.1313208024729131</c:v>
                </c:pt>
                <c:pt idx="89">
                  <c:v>1.1089600762538985</c:v>
                </c:pt>
                <c:pt idx="90">
                  <c:v>1.0864309099316316</c:v>
                </c:pt>
                <c:pt idx="91">
                  <c:v>1.0638087081986403</c:v>
                </c:pt>
                <c:pt idx="92">
                  <c:v>1.0425737094895953</c:v>
                </c:pt>
                <c:pt idx="93">
                  <c:v>1.0223567718483701</c:v>
                </c:pt>
                <c:pt idx="94">
                  <c:v>1.0029765748114052</c:v>
                </c:pt>
                <c:pt idx="95">
                  <c:v>0.98460643456307373</c:v>
                </c:pt>
                <c:pt idx="96">
                  <c:v>0.96612406750621693</c:v>
                </c:pt>
                <c:pt idx="97">
                  <c:v>0.94588589427033876</c:v>
                </c:pt>
                <c:pt idx="98">
                  <c:v>0.92481803542984287</c:v>
                </c:pt>
                <c:pt idx="99">
                  <c:v>0.90402881712773708</c:v>
                </c:pt>
                <c:pt idx="100">
                  <c:v>0.88261873925525092</c:v>
                </c:pt>
                <c:pt idx="101">
                  <c:v>0.86173785175962159</c:v>
                </c:pt>
                <c:pt idx="102">
                  <c:v>0.84213650365372927</c:v>
                </c:pt>
                <c:pt idx="103">
                  <c:v>0.82372006350841009</c:v>
                </c:pt>
                <c:pt idx="104">
                  <c:v>0.80655082760053154</c:v>
                </c:pt>
                <c:pt idx="105">
                  <c:v>0.78951526164256391</c:v>
                </c:pt>
                <c:pt idx="106">
                  <c:v>0.77313954135152596</c:v>
                </c:pt>
                <c:pt idx="107">
                  <c:v>0.75688630599875295</c:v>
                </c:pt>
                <c:pt idx="108">
                  <c:v>0.73856939074853878</c:v>
                </c:pt>
                <c:pt idx="109">
                  <c:v>0.71999766610019889</c:v>
                </c:pt>
                <c:pt idx="110">
                  <c:v>0.7013150474213502</c:v>
                </c:pt>
                <c:pt idx="111">
                  <c:v>0.68257757365960836</c:v>
                </c:pt>
                <c:pt idx="112">
                  <c:v>0.6637734296247414</c:v>
                </c:pt>
                <c:pt idx="113">
                  <c:v>0.64457520514753741</c:v>
                </c:pt>
                <c:pt idx="114">
                  <c:v>0.6254491740310778</c:v>
                </c:pt>
                <c:pt idx="115">
                  <c:v>0.606434841515609</c:v>
                </c:pt>
                <c:pt idx="116">
                  <c:v>0.58787276834802538</c:v>
                </c:pt>
                <c:pt idx="117">
                  <c:v>0.56941317408881165</c:v>
                </c:pt>
                <c:pt idx="118">
                  <c:v>0.55069243339762486</c:v>
                </c:pt>
                <c:pt idx="119">
                  <c:v>0.53214864019582042</c:v>
                </c:pt>
                <c:pt idx="120">
                  <c:v>0.51413753312806509</c:v>
                </c:pt>
                <c:pt idx="121">
                  <c:v>0.49594235480138266</c:v>
                </c:pt>
                <c:pt idx="122">
                  <c:v>0.47795503008993534</c:v>
                </c:pt>
                <c:pt idx="123">
                  <c:v>0.46054793377485681</c:v>
                </c:pt>
                <c:pt idx="124">
                  <c:v>0.4433532932800906</c:v>
                </c:pt>
                <c:pt idx="125">
                  <c:v>0.42638995859364659</c:v>
                </c:pt>
                <c:pt idx="126">
                  <c:v>0.40972452943841559</c:v>
                </c:pt>
                <c:pt idx="127">
                  <c:v>0.39326663340221502</c:v>
                </c:pt>
                <c:pt idx="128">
                  <c:v>0.37706337672829071</c:v>
                </c:pt>
                <c:pt idx="129">
                  <c:v>0.36116347251500353</c:v>
                </c:pt>
                <c:pt idx="130">
                  <c:v>0.34556247481400881</c:v>
                </c:pt>
                <c:pt idx="131">
                  <c:v>0.33025198351398033</c:v>
                </c:pt>
                <c:pt idx="132">
                  <c:v>0.31523964543352562</c:v>
                </c:pt>
                <c:pt idx="133">
                  <c:v>0.30054667895980719</c:v>
                </c:pt>
                <c:pt idx="134">
                  <c:v>0.28617501024380437</c:v>
                </c:pt>
                <c:pt idx="135">
                  <c:v>0.27216207774799683</c:v>
                </c:pt>
                <c:pt idx="136">
                  <c:v>0.25848129579136581</c:v>
                </c:pt>
                <c:pt idx="137">
                  <c:v>0.24519347282270734</c:v>
                </c:pt>
                <c:pt idx="138">
                  <c:v>0.23195294461621493</c:v>
                </c:pt>
                <c:pt idx="139">
                  <c:v>0.2194235031650637</c:v>
                </c:pt>
                <c:pt idx="140">
                  <c:v>0.20698948130080683</c:v>
                </c:pt>
                <c:pt idx="141">
                  <c:v>0.19494601771272269</c:v>
                </c:pt>
                <c:pt idx="142">
                  <c:v>0.18333985658747548</c:v>
                </c:pt>
                <c:pt idx="143">
                  <c:v>0.17214341057761617</c:v>
                </c:pt>
                <c:pt idx="144">
                  <c:v>0.16113774168967604</c:v>
                </c:pt>
                <c:pt idx="145">
                  <c:v>0.15081962655214581</c:v>
                </c:pt>
                <c:pt idx="146">
                  <c:v>0.14069436221741918</c:v>
                </c:pt>
                <c:pt idx="147">
                  <c:v>0.13124001278090053</c:v>
                </c:pt>
                <c:pt idx="148">
                  <c:v>0.12199451655832781</c:v>
                </c:pt>
                <c:pt idx="149">
                  <c:v>0.1131966801427691</c:v>
                </c:pt>
                <c:pt idx="150">
                  <c:v>0.10481410286534536</c:v>
                </c:pt>
                <c:pt idx="151">
                  <c:v>9.6861316906875855E-2</c:v>
                </c:pt>
                <c:pt idx="152">
                  <c:v>8.916780550131749E-2</c:v>
                </c:pt>
                <c:pt idx="153">
                  <c:v>8.1927289250112112E-2</c:v>
                </c:pt>
                <c:pt idx="154">
                  <c:v>7.5107525172930581E-2</c:v>
                </c:pt>
                <c:pt idx="155">
                  <c:v>6.8694611151987522E-2</c:v>
                </c:pt>
                <c:pt idx="156">
                  <c:v>6.2569262680452209E-2</c:v>
                </c:pt>
                <c:pt idx="157">
                  <c:v>5.6852188595731018E-2</c:v>
                </c:pt>
                <c:pt idx="158">
                  <c:v>5.1535874102732207E-2</c:v>
                </c:pt>
                <c:pt idx="159">
                  <c:v>4.6504088997270668E-2</c:v>
                </c:pt>
                <c:pt idx="160">
                  <c:v>4.1959392881036256E-2</c:v>
                </c:pt>
                <c:pt idx="161">
                  <c:v>3.7664062365495382E-2</c:v>
                </c:pt>
                <c:pt idx="162">
                  <c:v>3.3803782692059421E-2</c:v>
                </c:pt>
                <c:pt idx="163">
                  <c:v>3.017622605738467E-2</c:v>
                </c:pt>
                <c:pt idx="164">
                  <c:v>2.6789083339546226E-2</c:v>
                </c:pt>
                <c:pt idx="165">
                  <c:v>2.3706095986575321E-2</c:v>
                </c:pt>
                <c:pt idx="166">
                  <c:v>2.0924007179818682E-2</c:v>
                </c:pt>
                <c:pt idx="167">
                  <c:v>1.8403504870228741E-2</c:v>
                </c:pt>
                <c:pt idx="168">
                  <c:v>1.6138299937120047E-2</c:v>
                </c:pt>
                <c:pt idx="169">
                  <c:v>1.4105069579122838E-2</c:v>
                </c:pt>
                <c:pt idx="170">
                  <c:v>1.2248322490000581E-2</c:v>
                </c:pt>
                <c:pt idx="171">
                  <c:v>1.0597641355101273E-2</c:v>
                </c:pt>
                <c:pt idx="172">
                  <c:v>9.1411261897677808E-3</c:v>
                </c:pt>
                <c:pt idx="173">
                  <c:v>7.8238922950596961E-3</c:v>
                </c:pt>
                <c:pt idx="174">
                  <c:v>6.6964077669371663E-3</c:v>
                </c:pt>
                <c:pt idx="175">
                  <c:v>5.6871770223182209E-3</c:v>
                </c:pt>
                <c:pt idx="176">
                  <c:v>4.8320438217051131E-3</c:v>
                </c:pt>
                <c:pt idx="177">
                  <c:v>4.0714436560551053E-3</c:v>
                </c:pt>
                <c:pt idx="178">
                  <c:v>3.4157347811894076E-3</c:v>
                </c:pt>
                <c:pt idx="179">
                  <c:v>2.8536072924051667E-3</c:v>
                </c:pt>
                <c:pt idx="180">
                  <c:v>2.3737498925034831E-3</c:v>
                </c:pt>
                <c:pt idx="181">
                  <c:v>1.9650697397302018E-3</c:v>
                </c:pt>
                <c:pt idx="182">
                  <c:v>1.618707387123009E-3</c:v>
                </c:pt>
                <c:pt idx="183">
                  <c:v>1.3272937108263518E-3</c:v>
                </c:pt>
                <c:pt idx="184">
                  <c:v>1.0825519324969481E-3</c:v>
                </c:pt>
                <c:pt idx="185">
                  <c:v>8.741463889865948E-4</c:v>
                </c:pt>
                <c:pt idx="186">
                  <c:v>7.0576693159245458E-4</c:v>
                </c:pt>
                <c:pt idx="187">
                  <c:v>5.6385573540719048E-4</c:v>
                </c:pt>
                <c:pt idx="188">
                  <c:v>4.5047915412275828E-4</c:v>
                </c:pt>
                <c:pt idx="189">
                  <c:v>3.5611251181707907E-4</c:v>
                </c:pt>
                <c:pt idx="190">
                  <c:v>2.796989835934049E-4</c:v>
                </c:pt>
                <c:pt idx="191">
                  <c:v>2.1839659957358933E-4</c:v>
                </c:pt>
                <c:pt idx="192">
                  <c:v>1.6952339828857664E-4</c:v>
                </c:pt>
                <c:pt idx="193">
                  <c:v>1.3162890475620098E-4</c:v>
                </c:pt>
                <c:pt idx="194">
                  <c:v>1.0087405112263664E-4</c:v>
                </c:pt>
                <c:pt idx="195">
                  <c:v>7.722773073444314E-5</c:v>
                </c:pt>
                <c:pt idx="196">
                  <c:v>5.8767833241223213E-5</c:v>
                </c:pt>
                <c:pt idx="197">
                  <c:v>4.4427920249462902E-5</c:v>
                </c:pt>
                <c:pt idx="198">
                  <c:v>3.3153419942231108E-5</c:v>
                </c:pt>
                <c:pt idx="199">
                  <c:v>2.4698524070031562E-5</c:v>
                </c:pt>
                <c:pt idx="200">
                  <c:v>1.8399823978970071E-5</c:v>
                </c:pt>
                <c:pt idx="201">
                  <c:v>1.3521241379231229E-5</c:v>
                </c:pt>
                <c:pt idx="202">
                  <c:v>9.9216739048045631E-6</c:v>
                </c:pt>
                <c:pt idx="203">
                  <c:v>7.1683342187446519E-6</c:v>
                </c:pt>
                <c:pt idx="204">
                  <c:v>5.1801149412494906E-6</c:v>
                </c:pt>
                <c:pt idx="205">
                  <c:v>3.7134804944747618E-6</c:v>
                </c:pt>
                <c:pt idx="206">
                  <c:v>2.6392994541142883E-6</c:v>
                </c:pt>
                <c:pt idx="207">
                  <c:v>1.8622056754200717E-6</c:v>
                </c:pt>
                <c:pt idx="208">
                  <c:v>1.3121499316570528E-6</c:v>
                </c:pt>
                <c:pt idx="209">
                  <c:v>9.1686102738405822E-7</c:v>
                </c:pt>
                <c:pt idx="210">
                  <c:v>6.3576687770217341E-7</c:v>
                </c:pt>
                <c:pt idx="211">
                  <c:v>4.402304978108644E-7</c:v>
                </c:pt>
                <c:pt idx="212">
                  <c:v>3.0223719371452991E-7</c:v>
                </c:pt>
                <c:pt idx="213">
                  <c:v>2.0543594921913286E-7</c:v>
                </c:pt>
                <c:pt idx="214">
                  <c:v>1.3957126456367245E-7</c:v>
                </c:pt>
                <c:pt idx="215">
                  <c:v>9.3928196445575424E-8</c:v>
                </c:pt>
                <c:pt idx="216">
                  <c:v>6.2616022053971613E-8</c:v>
                </c:pt>
                <c:pt idx="217">
                  <c:v>4.1731653588228441E-8</c:v>
                </c:pt>
                <c:pt idx="218">
                  <c:v>2.7558714340005494E-8</c:v>
                </c:pt>
                <c:pt idx="219">
                  <c:v>1.8009316744536165E-8</c:v>
                </c:pt>
                <c:pt idx="220">
                  <c:v>1.1772003129718811E-8</c:v>
                </c:pt>
                <c:pt idx="221">
                  <c:v>7.6969444317968524E-9</c:v>
                </c:pt>
                <c:pt idx="222">
                  <c:v>4.9274872086984211E-9</c:v>
                </c:pt>
                <c:pt idx="223">
                  <c:v>3.1571358647557722E-9</c:v>
                </c:pt>
                <c:pt idx="224">
                  <c:v>2.0188186612291599E-9</c:v>
                </c:pt>
                <c:pt idx="225">
                  <c:v>1.2898511418368856E-9</c:v>
                </c:pt>
                <c:pt idx="226">
                  <c:v>8.0645956984097512E-10</c:v>
                </c:pt>
                <c:pt idx="227">
                  <c:v>5.0451953593481287E-10</c:v>
                </c:pt>
                <c:pt idx="228">
                  <c:v>3.1553474222587589E-10</c:v>
                </c:pt>
                <c:pt idx="229">
                  <c:v>1.9520094539564434E-10</c:v>
                </c:pt>
                <c:pt idx="230">
                  <c:v>1.1945538895556744E-10</c:v>
                </c:pt>
                <c:pt idx="231">
                  <c:v>7.2991013340712859E-11</c:v>
                </c:pt>
                <c:pt idx="232">
                  <c:v>4.4640509748375319E-11</c:v>
                </c:pt>
                <c:pt idx="233">
                  <c:v>2.6983428484602704E-11</c:v>
                </c:pt>
                <c:pt idx="234">
                  <c:v>1.6300278075322375E-11</c:v>
                </c:pt>
                <c:pt idx="235">
                  <c:v>9.7384556253763005E-12</c:v>
                </c:pt>
                <c:pt idx="236">
                  <c:v>5.8181533792973456E-12</c:v>
                </c:pt>
                <c:pt idx="237">
                  <c:v>3.4302579282821553E-12</c:v>
                </c:pt>
                <c:pt idx="238">
                  <c:v>1.9977878607549241E-12</c:v>
                </c:pt>
                <c:pt idx="239">
                  <c:v>1.1639020384640468E-12</c:v>
                </c:pt>
                <c:pt idx="240">
                  <c:v>6.6755074671280166E-13</c:v>
                </c:pt>
                <c:pt idx="241">
                  <c:v>3.8287070965602105E-13</c:v>
                </c:pt>
                <c:pt idx="242">
                  <c:v>2.1996872934174198E-13</c:v>
                </c:pt>
                <c:pt idx="243">
                  <c:v>1.2476620797064317E-13</c:v>
                </c:pt>
                <c:pt idx="244">
                  <c:v>7.0767361788000352E-14</c:v>
                </c:pt>
                <c:pt idx="245">
                  <c:v>3.9559553700685481E-14</c:v>
                </c:pt>
                <c:pt idx="246">
                  <c:v>2.2101441878717524E-14</c:v>
                </c:pt>
                <c:pt idx="247">
                  <c:v>1.2349556229862726E-14</c:v>
                </c:pt>
                <c:pt idx="248">
                  <c:v>6.9005244052154596E-15</c:v>
                </c:pt>
                <c:pt idx="249">
                  <c:v>3.7407705343482196E-15</c:v>
                </c:pt>
                <c:pt idx="250">
                  <c:v>2.0286303898244204E-15</c:v>
                </c:pt>
                <c:pt idx="251">
                  <c:v>1.1001319703338134E-15</c:v>
                </c:pt>
                <c:pt idx="252">
                  <c:v>5.8571303352962416E-16</c:v>
                </c:pt>
                <c:pt idx="253">
                  <c:v>3.0770164195887041E-16</c:v>
                </c:pt>
                <c:pt idx="254">
                  <c:v>1.6120577713121261E-16</c:v>
                </c:pt>
                <c:pt idx="255">
                  <c:v>8.4555745216411973E-17</c:v>
                </c:pt>
                <c:pt idx="256">
                  <c:v>4.4368651820169449E-17</c:v>
                </c:pt>
                <c:pt idx="257">
                  <c:v>2.2901716862354497E-17</c:v>
                </c:pt>
                <c:pt idx="258">
                  <c:v>1.1820045843449134E-17</c:v>
                </c:pt>
                <c:pt idx="259">
                  <c:v>6.0061012740837414E-18</c:v>
                </c:pt>
                <c:pt idx="260">
                  <c:v>3.054381508700056E-18</c:v>
                </c:pt>
                <c:pt idx="261">
                  <c:v>1.5494679576426633E-18</c:v>
                </c:pt>
                <c:pt idx="262">
                  <c:v>7.8486498752066759E-19</c:v>
                </c:pt>
                <c:pt idx="263">
                  <c:v>3.9729878001909476E-19</c:v>
                </c:pt>
                <c:pt idx="264">
                  <c:v>1.9470006458835884E-19</c:v>
                </c:pt>
                <c:pt idx="265">
                  <c:v>9.5661025927180667E-20</c:v>
                </c:pt>
                <c:pt idx="266">
                  <c:v>4.6927623114538279E-20</c:v>
                </c:pt>
                <c:pt idx="267">
                  <c:v>2.2994960989521965E-20</c:v>
                </c:pt>
                <c:pt idx="268">
                  <c:v>1.1035801101715816E-20</c:v>
                </c:pt>
                <c:pt idx="269">
                  <c:v>5.2963301834748548E-21</c:v>
                </c:pt>
                <c:pt idx="270">
                  <c:v>2.5395871982354913E-21</c:v>
                </c:pt>
                <c:pt idx="271">
                  <c:v>1.1995587959778146E-21</c:v>
                </c:pt>
                <c:pt idx="272">
                  <c:v>5.6532692473734579E-22</c:v>
                </c:pt>
                <c:pt idx="273">
                  <c:v>2.6654701458217582E-22</c:v>
                </c:pt>
                <c:pt idx="274">
                  <c:v>1.2296612923542285E-22</c:v>
                </c:pt>
                <c:pt idx="275">
                  <c:v>5.6754139723704842E-23</c:v>
                </c:pt>
                <c:pt idx="276">
                  <c:v>2.5701156266250011E-23</c:v>
                </c:pt>
                <c:pt idx="277">
                  <c:v>1.1655269569677616E-23</c:v>
                </c:pt>
                <c:pt idx="278">
                  <c:v>5.2600685674215624E-24</c:v>
                </c:pt>
                <c:pt idx="279">
                  <c:v>2.332611294308667E-24</c:v>
                </c:pt>
                <c:pt idx="280">
                  <c:v>1.0324149824912319E-24</c:v>
                </c:pt>
                <c:pt idx="281">
                  <c:v>4.5534946793787401E-25</c:v>
                </c:pt>
                <c:pt idx="282">
                  <c:v>2.0073597078074433E-25</c:v>
                </c:pt>
                <c:pt idx="283">
                  <c:v>8.6702631373824034E-26</c:v>
                </c:pt>
                <c:pt idx="284">
                  <c:v>3.7411965923799225E-26</c:v>
                </c:pt>
                <c:pt idx="285">
                  <c:v>1.5802172339192139E-26</c:v>
                </c:pt>
                <c:pt idx="286">
                  <c:v>6.6712091148528626E-27</c:v>
                </c:pt>
                <c:pt idx="287">
                  <c:v>2.8094652146570228E-27</c:v>
                </c:pt>
                <c:pt idx="288">
                  <c:v>1.179203155590819E-27</c:v>
                </c:pt>
                <c:pt idx="289">
                  <c:v>4.9528477126883993E-28</c:v>
                </c:pt>
                <c:pt idx="290">
                  <c:v>2.0764615502417652E-28</c:v>
                </c:pt>
                <c:pt idx="291">
                  <c:v>8.3699673380175334E-29</c:v>
                </c:pt>
                <c:pt idx="292">
                  <c:v>3.3603896605742508E-29</c:v>
                </c:pt>
                <c:pt idx="293">
                  <c:v>1.3479857113976445E-29</c:v>
                </c:pt>
                <c:pt idx="294">
                  <c:v>5.3793267394943534E-30</c:v>
                </c:pt>
                <c:pt idx="295">
                  <c:v>2.1471174070725793E-30</c:v>
                </c:pt>
                <c:pt idx="296">
                  <c:v>8.3688573150812704E-31</c:v>
                </c:pt>
                <c:pt idx="297">
                  <c:v>3.192902909660623E-31</c:v>
                </c:pt>
                <c:pt idx="298">
                  <c:v>1.2144602270399346E-31</c:v>
                </c:pt>
                <c:pt idx="299">
                  <c:v>4.6152841395407588E-32</c:v>
                </c:pt>
                <c:pt idx="300">
                  <c:v>1.7514417968866478E-32</c:v>
                </c:pt>
                <c:pt idx="301">
                  <c:v>6.6096496090325335E-33</c:v>
                </c:pt>
                <c:pt idx="302">
                  <c:v>2.49216462673282E-33</c:v>
                </c:pt>
                <c:pt idx="303">
                  <c:v>9.3832836351644771E-34</c:v>
                </c:pt>
                <c:pt idx="304">
                  <c:v>3.4580670546149484E-34</c:v>
                </c:pt>
                <c:pt idx="305">
                  <c:v>1.2469619720513896E-34</c:v>
                </c:pt>
                <c:pt idx="306">
                  <c:v>4.489965582216638E-35</c:v>
                </c:pt>
                <c:pt idx="307">
                  <c:v>1.6117036024732746E-35</c:v>
                </c:pt>
                <c:pt idx="308">
                  <c:v>5.7980793464014943E-36</c:v>
                </c:pt>
                <c:pt idx="309">
                  <c:v>2.0828251173066164E-36</c:v>
                </c:pt>
                <c:pt idx="310">
                  <c:v>7.3295385425273123E-37</c:v>
                </c:pt>
                <c:pt idx="311">
                  <c:v>2.5792916937675312E-37</c:v>
                </c:pt>
                <c:pt idx="312">
                  <c:v>9.0615537594588857E-38</c:v>
                </c:pt>
                <c:pt idx="313">
                  <c:v>3.1098569764259609E-38</c:v>
                </c:pt>
                <c:pt idx="314">
                  <c:v>1.0663154590527484E-38</c:v>
                </c:pt>
                <c:pt idx="315">
                  <c:v>3.6582320799742057E-39</c:v>
                </c:pt>
                <c:pt idx="316">
                  <c:v>1.2520803284970766E-39</c:v>
                </c:pt>
                <c:pt idx="317">
                  <c:v>4.1949153600859204E-40</c:v>
                </c:pt>
                <c:pt idx="318">
                  <c:v>1.4031277865297087E-40</c:v>
                </c:pt>
                <c:pt idx="319">
                  <c:v>4.6838549198518787E-41</c:v>
                </c:pt>
                <c:pt idx="320">
                  <c:v>1.5621371432378825E-41</c:v>
                </c:pt>
                <c:pt idx="321">
                  <c:v>5.0935325308061965E-42</c:v>
                </c:pt>
                <c:pt idx="322">
                  <c:v>1.6587573224795354E-42</c:v>
                </c:pt>
                <c:pt idx="323">
                  <c:v>5.377716448539948E-43</c:v>
                </c:pt>
                <c:pt idx="324">
                  <c:v>1.701316480845861E-43</c:v>
                </c:pt>
                <c:pt idx="325">
                  <c:v>5.3627016931831712E-44</c:v>
                </c:pt>
                <c:pt idx="326">
                  <c:v>1.6874549350788606E-44</c:v>
                </c:pt>
                <c:pt idx="327">
                  <c:v>5.2951116859511458E-45</c:v>
                </c:pt>
                <c:pt idx="328">
                  <c:v>1.6203497853668061E-45</c:v>
                </c:pt>
                <c:pt idx="329">
                  <c:v>4.9627806947959955E-46</c:v>
                </c:pt>
                <c:pt idx="330">
                  <c:v>1.4809852506770256E-46</c:v>
                </c:pt>
                <c:pt idx="331">
                  <c:v>4.4203056905202165E-47</c:v>
                </c:pt>
                <c:pt idx="332">
                  <c:v>1.3143655778250108E-47</c:v>
                </c:pt>
                <c:pt idx="333">
                  <c:v>3.8948374146661793E-48</c:v>
                </c:pt>
                <c:pt idx="334">
                  <c:v>1.1479646552921663E-48</c:v>
                </c:pt>
                <c:pt idx="335">
                  <c:v>3.3712625727797438E-49</c:v>
                </c:pt>
                <c:pt idx="336">
                  <c:v>9.8562623587468054E-50</c:v>
                </c:pt>
                <c:pt idx="337">
                  <c:v>2.8744715089252214E-50</c:v>
                </c:pt>
                <c:pt idx="338">
                  <c:v>8.2092754825244342E-51</c:v>
                </c:pt>
                <c:pt idx="339">
                  <c:v>2.3372005701856548E-51</c:v>
                </c:pt>
                <c:pt idx="340">
                  <c:v>6.5441370391391106E-52</c:v>
                </c:pt>
                <c:pt idx="341">
                  <c:v>1.8313418378445758E-52</c:v>
                </c:pt>
                <c:pt idx="342">
                  <c:v>5.1159414745345492E-53</c:v>
                </c:pt>
                <c:pt idx="343">
                  <c:v>1.4267129652829663E-53</c:v>
                </c:pt>
                <c:pt idx="344">
                  <c:v>3.974140402023305E-54</c:v>
                </c:pt>
                <c:pt idx="345">
                  <c:v>1.1074862318147581E-54</c:v>
                </c:pt>
                <c:pt idx="346">
                  <c:v>3.0459181482357041E-55</c:v>
                </c:pt>
                <c:pt idx="347">
                  <c:v>8.3030063120072366E-56</c:v>
                </c:pt>
                <c:pt idx="348">
                  <c:v>2.2628402716811966E-56</c:v>
                </c:pt>
                <c:pt idx="349">
                  <c:v>6.151857008042031E-57</c:v>
                </c:pt>
                <c:pt idx="350">
                  <c:v>1.6714265762087113E-57</c:v>
                </c:pt>
                <c:pt idx="351">
                  <c:v>4.5387277469303431E-58</c:v>
                </c:pt>
                <c:pt idx="352">
                  <c:v>1.2315494592739035E-58</c:v>
                </c:pt>
                <c:pt idx="353">
                  <c:v>3.338695081699818E-59</c:v>
                </c:pt>
                <c:pt idx="354">
                  <c:v>9.0276889227792485E-60</c:v>
                </c:pt>
                <c:pt idx="355">
                  <c:v>2.4410406429420311E-60</c:v>
                </c:pt>
                <c:pt idx="356">
                  <c:v>6.6219730473778725E-61</c:v>
                </c:pt>
                <c:pt idx="357">
                  <c:v>1.7995164913420736E-61</c:v>
                </c:pt>
                <c:pt idx="358">
                  <c:v>4.8888181576739778E-62</c:v>
                </c:pt>
                <c:pt idx="359">
                  <c:v>1.3295529356956802E-62</c:v>
                </c:pt>
                <c:pt idx="360">
                  <c:v>3.6233546358074996E-63</c:v>
                </c:pt>
                <c:pt idx="361">
                  <c:v>9.8892752456226911E-64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'LINDSAY 3'!$AH$6:$AH$367</c:f>
              <c:numCache>
                <c:formatCode>General</c:formatCode>
                <c:ptCount val="36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</c:numCache>
            </c:numRef>
          </c:xVal>
          <c:yVal>
            <c:numRef>
              <c:f>'LINDSAY 3'!$AF$6:$AF$367</c:f>
              <c:numCache>
                <c:formatCode>0.00E+00</c:formatCode>
                <c:ptCount val="362"/>
                <c:pt idx="0">
                  <c:v>2.7928571428571427</c:v>
                </c:pt>
                <c:pt idx="12">
                  <c:v>2.5767857142857142</c:v>
                </c:pt>
                <c:pt idx="24">
                  <c:v>2.4214285714285713</c:v>
                </c:pt>
                <c:pt idx="36">
                  <c:v>2.2642857142857142</c:v>
                </c:pt>
                <c:pt idx="48">
                  <c:v>1.9750000000000001</c:v>
                </c:pt>
                <c:pt idx="60">
                  <c:v>1.6605357142857142</c:v>
                </c:pt>
                <c:pt idx="72">
                  <c:v>1.3699999999999999</c:v>
                </c:pt>
                <c:pt idx="84">
                  <c:v>1.1575</c:v>
                </c:pt>
                <c:pt idx="96">
                  <c:v>0.97285714285714286</c:v>
                </c:pt>
                <c:pt idx="108">
                  <c:v>0.84517857142857145</c:v>
                </c:pt>
                <c:pt idx="120">
                  <c:v>0.67089285714285718</c:v>
                </c:pt>
                <c:pt idx="132">
                  <c:v>0.49767857142857136</c:v>
                </c:pt>
                <c:pt idx="150">
                  <c:v>0.30249999999999999</c:v>
                </c:pt>
                <c:pt idx="180">
                  <c:v>0.10910714285714285</c:v>
                </c:pt>
                <c:pt idx="210">
                  <c:v>2.2499999999999999E-2</c:v>
                </c:pt>
                <c:pt idx="240">
                  <c:v>6.4285714285714276E-3</c:v>
                </c:pt>
                <c:pt idx="300">
                  <c:v>8.9285714285714288E-2</c:v>
                </c:pt>
                <c:pt idx="360">
                  <c:v>2.8571428571428571E-3</c:v>
                </c:pt>
              </c:numCache>
            </c:numRef>
          </c:yVal>
        </c:ser>
        <c:axId val="107877504"/>
        <c:axId val="107879424"/>
      </c:scatterChart>
      <c:valAx>
        <c:axId val="107877504"/>
        <c:scaling>
          <c:orientation val="minMax"/>
        </c:scaling>
        <c:axPos val="b"/>
        <c:numFmt formatCode="General" sourceLinked="1"/>
        <c:tickLblPos val="nextTo"/>
        <c:crossAx val="107879424"/>
        <c:crosses val="autoZero"/>
        <c:crossBetween val="midCat"/>
      </c:valAx>
      <c:valAx>
        <c:axId val="107879424"/>
        <c:scaling>
          <c:orientation val="minMax"/>
        </c:scaling>
        <c:axPos val="l"/>
        <c:majorGridlines/>
        <c:numFmt formatCode="0.00E+00" sourceLinked="1"/>
        <c:tickLblPos val="nextTo"/>
        <c:crossAx val="107877504"/>
        <c:crosses val="autoZero"/>
        <c:crossBetween val="midCat"/>
      </c:valAx>
    </c:plotArea>
    <c:legend>
      <c:legendPos val="r"/>
    </c:legend>
    <c:plotVisOnly val="1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'MORLAIS 3'!$AH$6:$AH$306</c:f>
              <c:numCache>
                <c:formatCode>General</c:formatCode>
                <c:ptCount val="30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</c:numCache>
            </c:numRef>
          </c:xVal>
          <c:yVal>
            <c:numRef>
              <c:f>'MORLAIS 3'!$AE$6:$AE$306</c:f>
              <c:numCache>
                <c:formatCode>0.00E+00</c:formatCode>
                <c:ptCount val="301"/>
                <c:pt idx="0">
                  <c:v>1.8492377188029363</c:v>
                </c:pt>
                <c:pt idx="1">
                  <c:v>1.8436733944607557</c:v>
                </c:pt>
                <c:pt idx="2">
                  <c:v>1.838898127601194</c:v>
                </c:pt>
                <c:pt idx="3">
                  <c:v>1.834700913650225</c:v>
                </c:pt>
                <c:pt idx="4">
                  <c:v>1.8310436184611221</c:v>
                </c:pt>
                <c:pt idx="5">
                  <c:v>1.8275480258094625</c:v>
                </c:pt>
                <c:pt idx="6">
                  <c:v>1.8243769235116067</c:v>
                </c:pt>
                <c:pt idx="7">
                  <c:v>1.821232357133447</c:v>
                </c:pt>
                <c:pt idx="8">
                  <c:v>1.8176183798684249</c:v>
                </c:pt>
                <c:pt idx="9">
                  <c:v>1.8135656073867412</c:v>
                </c:pt>
                <c:pt idx="10">
                  <c:v>1.8094692507464241</c:v>
                </c:pt>
                <c:pt idx="11">
                  <c:v>1.8054049286086842</c:v>
                </c:pt>
                <c:pt idx="12">
                  <c:v>1.8013226932855542</c:v>
                </c:pt>
                <c:pt idx="13">
                  <c:v>1.7971021759722212</c:v>
                </c:pt>
                <c:pt idx="14">
                  <c:v>1.7928666751212929</c:v>
                </c:pt>
                <c:pt idx="15">
                  <c:v>1.788342003250259</c:v>
                </c:pt>
                <c:pt idx="16">
                  <c:v>1.7835126888348576</c:v>
                </c:pt>
                <c:pt idx="17">
                  <c:v>1.7784578457953193</c:v>
                </c:pt>
                <c:pt idx="18">
                  <c:v>1.7733270784384336</c:v>
                </c:pt>
                <c:pt idx="19">
                  <c:v>1.7679827673279549</c:v>
                </c:pt>
                <c:pt idx="20">
                  <c:v>1.7623779814147378</c:v>
                </c:pt>
                <c:pt idx="21">
                  <c:v>1.7565522056982668</c:v>
                </c:pt>
                <c:pt idx="22">
                  <c:v>1.7503939100175774</c:v>
                </c:pt>
                <c:pt idx="23">
                  <c:v>1.7440169872294042</c:v>
                </c:pt>
                <c:pt idx="24">
                  <c:v>1.7373851349181761</c:v>
                </c:pt>
                <c:pt idx="25">
                  <c:v>1.7304631246883631</c:v>
                </c:pt>
                <c:pt idx="26">
                  <c:v>1.7234521687264788</c:v>
                </c:pt>
                <c:pt idx="27">
                  <c:v>1.7161165926353916</c:v>
                </c:pt>
                <c:pt idx="28">
                  <c:v>1.7085850153731992</c:v>
                </c:pt>
                <c:pt idx="29">
                  <c:v>1.7006707145812341</c:v>
                </c:pt>
                <c:pt idx="30">
                  <c:v>1.6925244832116095</c:v>
                </c:pt>
                <c:pt idx="31">
                  <c:v>1.6841139458841927</c:v>
                </c:pt>
                <c:pt idx="32">
                  <c:v>1.675335665054265</c:v>
                </c:pt>
                <c:pt idx="33">
                  <c:v>1.6664325752272597</c:v>
                </c:pt>
                <c:pt idx="34">
                  <c:v>1.6571888724709603</c:v>
                </c:pt>
                <c:pt idx="35">
                  <c:v>1.6478206646085674</c:v>
                </c:pt>
                <c:pt idx="36">
                  <c:v>1.6382674624713642</c:v>
                </c:pt>
                <c:pt idx="37">
                  <c:v>1.6282970443867715</c:v>
                </c:pt>
                <c:pt idx="38">
                  <c:v>1.6178986937609641</c:v>
                </c:pt>
                <c:pt idx="39">
                  <c:v>1.6073389330736638</c:v>
                </c:pt>
                <c:pt idx="40">
                  <c:v>1.5964878214451306</c:v>
                </c:pt>
                <c:pt idx="41">
                  <c:v>1.5850778583008598</c:v>
                </c:pt>
                <c:pt idx="42">
                  <c:v>1.5736376561511691</c:v>
                </c:pt>
                <c:pt idx="43">
                  <c:v>1.5621064202918264</c:v>
                </c:pt>
                <c:pt idx="44">
                  <c:v>1.5498264965344417</c:v>
                </c:pt>
                <c:pt idx="45">
                  <c:v>1.5375057927416955</c:v>
                </c:pt>
                <c:pt idx="46">
                  <c:v>1.525067657409003</c:v>
                </c:pt>
                <c:pt idx="47">
                  <c:v>1.5122064530085171</c:v>
                </c:pt>
                <c:pt idx="48">
                  <c:v>1.499274744960303</c:v>
                </c:pt>
                <c:pt idx="49">
                  <c:v>1.4857137966989273</c:v>
                </c:pt>
                <c:pt idx="50">
                  <c:v>1.4719996454212727</c:v>
                </c:pt>
                <c:pt idx="51">
                  <c:v>1.4575897641836197</c:v>
                </c:pt>
                <c:pt idx="52">
                  <c:v>1.4431777102785346</c:v>
                </c:pt>
                <c:pt idx="53">
                  <c:v>1.4287837879662908</c:v>
                </c:pt>
                <c:pt idx="54">
                  <c:v>1.4136778669412615</c:v>
                </c:pt>
                <c:pt idx="55">
                  <c:v>1.3986212334335171</c:v>
                </c:pt>
                <c:pt idx="56">
                  <c:v>1.3835536671128028</c:v>
                </c:pt>
                <c:pt idx="57">
                  <c:v>1.3681565954090669</c:v>
                </c:pt>
                <c:pt idx="58">
                  <c:v>1.3524791167951744</c:v>
                </c:pt>
                <c:pt idx="59">
                  <c:v>1.3368382919115109</c:v>
                </c:pt>
                <c:pt idx="60">
                  <c:v>1.3208846659564197</c:v>
                </c:pt>
                <c:pt idx="61">
                  <c:v>1.305084693607782</c:v>
                </c:pt>
                <c:pt idx="62">
                  <c:v>1.288925491519759</c:v>
                </c:pt>
                <c:pt idx="63">
                  <c:v>1.2728854315308411</c:v>
                </c:pt>
                <c:pt idx="64">
                  <c:v>1.2565740891263413</c:v>
                </c:pt>
                <c:pt idx="65">
                  <c:v>1.2405395335556537</c:v>
                </c:pt>
                <c:pt idx="66">
                  <c:v>1.2241298635105771</c:v>
                </c:pt>
                <c:pt idx="67">
                  <c:v>1.2077991993427775</c:v>
                </c:pt>
                <c:pt idx="68">
                  <c:v>1.1915257814011047</c:v>
                </c:pt>
                <c:pt idx="69">
                  <c:v>1.1749307901800243</c:v>
                </c:pt>
                <c:pt idx="70">
                  <c:v>1.1576321407652814</c:v>
                </c:pt>
                <c:pt idx="71">
                  <c:v>1.1406397905070478</c:v>
                </c:pt>
                <c:pt idx="72">
                  <c:v>1.1232959079423914</c:v>
                </c:pt>
                <c:pt idx="73">
                  <c:v>1.1052050792195651</c:v>
                </c:pt>
                <c:pt idx="74">
                  <c:v>1.0864174224268854</c:v>
                </c:pt>
                <c:pt idx="75">
                  <c:v>1.0678428465554881</c:v>
                </c:pt>
                <c:pt idx="76">
                  <c:v>1.0485506819440353</c:v>
                </c:pt>
                <c:pt idx="77">
                  <c:v>1.0302201660209633</c:v>
                </c:pt>
                <c:pt idx="78">
                  <c:v>1.012322204371203</c:v>
                </c:pt>
                <c:pt idx="79">
                  <c:v>0.99483122053604822</c:v>
                </c:pt>
                <c:pt idx="80">
                  <c:v>0.97746307076771111</c:v>
                </c:pt>
                <c:pt idx="81">
                  <c:v>0.95948869389922187</c:v>
                </c:pt>
                <c:pt idx="82">
                  <c:v>0.94174912461272209</c:v>
                </c:pt>
                <c:pt idx="83">
                  <c:v>0.92437865790603324</c:v>
                </c:pt>
                <c:pt idx="84">
                  <c:v>0.90678183564093218</c:v>
                </c:pt>
                <c:pt idx="85">
                  <c:v>0.88896717658646618</c:v>
                </c:pt>
                <c:pt idx="86">
                  <c:v>0.871364915816222</c:v>
                </c:pt>
                <c:pt idx="87">
                  <c:v>0.8534984119853023</c:v>
                </c:pt>
                <c:pt idx="88">
                  <c:v>0.83588165976018047</c:v>
                </c:pt>
                <c:pt idx="89">
                  <c:v>0.81840678804402478</c:v>
                </c:pt>
                <c:pt idx="90">
                  <c:v>0.80037669380968912</c:v>
                </c:pt>
                <c:pt idx="91">
                  <c:v>0.78265517348126734</c:v>
                </c:pt>
                <c:pt idx="92">
                  <c:v>0.76459360054563308</c:v>
                </c:pt>
                <c:pt idx="93">
                  <c:v>0.74665422686035943</c:v>
                </c:pt>
                <c:pt idx="94">
                  <c:v>0.72868338243869568</c:v>
                </c:pt>
                <c:pt idx="95">
                  <c:v>0.7107959417138966</c:v>
                </c:pt>
                <c:pt idx="96">
                  <c:v>0.69225923748157181</c:v>
                </c:pt>
                <c:pt idx="97">
                  <c:v>0.67413752631467372</c:v>
                </c:pt>
                <c:pt idx="98">
                  <c:v>0.65645897860319813</c:v>
                </c:pt>
                <c:pt idx="99">
                  <c:v>0.63826697609726302</c:v>
                </c:pt>
                <c:pt idx="100">
                  <c:v>0.62057580639368504</c:v>
                </c:pt>
                <c:pt idx="101">
                  <c:v>0.60236753166210044</c:v>
                </c:pt>
                <c:pt idx="102">
                  <c:v>0.58478468783056281</c:v>
                </c:pt>
                <c:pt idx="103">
                  <c:v>0.56679116581476063</c:v>
                </c:pt>
                <c:pt idx="104">
                  <c:v>0.54893747582393193</c:v>
                </c:pt>
                <c:pt idx="105">
                  <c:v>0.53108787485429809</c:v>
                </c:pt>
                <c:pt idx="106">
                  <c:v>0.51382549462930727</c:v>
                </c:pt>
                <c:pt idx="107">
                  <c:v>0.49649067131064945</c:v>
                </c:pt>
                <c:pt idx="108">
                  <c:v>0.47917850629796521</c:v>
                </c:pt>
                <c:pt idx="109">
                  <c:v>0.46235807410334195</c:v>
                </c:pt>
                <c:pt idx="110">
                  <c:v>0.44556850799318681</c:v>
                </c:pt>
                <c:pt idx="111">
                  <c:v>0.42874619635296607</c:v>
                </c:pt>
                <c:pt idx="112">
                  <c:v>0.41231222777649673</c:v>
                </c:pt>
                <c:pt idx="113">
                  <c:v>0.39624285086807431</c:v>
                </c:pt>
                <c:pt idx="114">
                  <c:v>0.38003133046153187</c:v>
                </c:pt>
                <c:pt idx="115">
                  <c:v>0.36402786230895151</c:v>
                </c:pt>
                <c:pt idx="116">
                  <c:v>0.34792240646976214</c:v>
                </c:pt>
                <c:pt idx="117">
                  <c:v>0.33220711233849687</c:v>
                </c:pt>
                <c:pt idx="118">
                  <c:v>0.31680283488758537</c:v>
                </c:pt>
                <c:pt idx="119">
                  <c:v>0.30174942082171569</c:v>
                </c:pt>
                <c:pt idx="120">
                  <c:v>0.28670544128165315</c:v>
                </c:pt>
                <c:pt idx="121">
                  <c:v>0.27196607108555676</c:v>
                </c:pt>
                <c:pt idx="122">
                  <c:v>0.25767033553520613</c:v>
                </c:pt>
                <c:pt idx="123">
                  <c:v>0.24348625992224149</c:v>
                </c:pt>
                <c:pt idx="124">
                  <c:v>0.22969622303965154</c:v>
                </c:pt>
                <c:pt idx="125">
                  <c:v>0.21643769396661286</c:v>
                </c:pt>
                <c:pt idx="126">
                  <c:v>0.20324272378980418</c:v>
                </c:pt>
                <c:pt idx="127">
                  <c:v>0.19094214820638783</c:v>
                </c:pt>
                <c:pt idx="128">
                  <c:v>0.17874237575009921</c:v>
                </c:pt>
                <c:pt idx="129">
                  <c:v>0.16671118039392296</c:v>
                </c:pt>
                <c:pt idx="130">
                  <c:v>0.15518173639492694</c:v>
                </c:pt>
                <c:pt idx="131">
                  <c:v>0.14422172375527864</c:v>
                </c:pt>
                <c:pt idx="132">
                  <c:v>0.13349084533259994</c:v>
                </c:pt>
                <c:pt idx="133">
                  <c:v>0.12307681859707856</c:v>
                </c:pt>
                <c:pt idx="134">
                  <c:v>0.11349585142875743</c:v>
                </c:pt>
                <c:pt idx="135">
                  <c:v>0.10432504628374209</c:v>
                </c:pt>
                <c:pt idx="136">
                  <c:v>9.5358194004250579E-2</c:v>
                </c:pt>
                <c:pt idx="137">
                  <c:v>8.6836794559941324E-2</c:v>
                </c:pt>
                <c:pt idx="138">
                  <c:v>7.8684980729020804E-2</c:v>
                </c:pt>
                <c:pt idx="139">
                  <c:v>7.1426241471337804E-2</c:v>
                </c:pt>
                <c:pt idx="140">
                  <c:v>6.438221108863959E-2</c:v>
                </c:pt>
                <c:pt idx="141">
                  <c:v>5.7798478628774311E-2</c:v>
                </c:pt>
                <c:pt idx="142">
                  <c:v>5.1606057929767545E-2</c:v>
                </c:pt>
                <c:pt idx="143">
                  <c:v>4.5915364090758484E-2</c:v>
                </c:pt>
                <c:pt idx="144">
                  <c:v>4.0722451200413526E-2</c:v>
                </c:pt>
                <c:pt idx="145">
                  <c:v>3.5837534173891364E-2</c:v>
                </c:pt>
                <c:pt idx="146">
                  <c:v>3.1340794084102112E-2</c:v>
                </c:pt>
                <c:pt idx="147">
                  <c:v>2.7251212478185446E-2</c:v>
                </c:pt>
                <c:pt idx="148">
                  <c:v>2.3489080574293636E-2</c:v>
                </c:pt>
                <c:pt idx="149">
                  <c:v>2.0087232785108398E-2</c:v>
                </c:pt>
                <c:pt idx="150">
                  <c:v>1.7022166038658828E-2</c:v>
                </c:pt>
                <c:pt idx="151">
                  <c:v>1.4332089308463363E-2</c:v>
                </c:pt>
                <c:pt idx="152">
                  <c:v>1.1901419871121201E-2</c:v>
                </c:pt>
                <c:pt idx="153">
                  <c:v>9.8044583221015332E-3</c:v>
                </c:pt>
                <c:pt idx="154">
                  <c:v>7.962118185581523E-3</c:v>
                </c:pt>
                <c:pt idx="155">
                  <c:v>6.4000510192769944E-3</c:v>
                </c:pt>
                <c:pt idx="156">
                  <c:v>5.1007643598676242E-3</c:v>
                </c:pt>
                <c:pt idx="157">
                  <c:v>4.0169553631108738E-3</c:v>
                </c:pt>
                <c:pt idx="158">
                  <c:v>3.1216770234787938E-3</c:v>
                </c:pt>
                <c:pt idx="159">
                  <c:v>2.3975538314043388E-3</c:v>
                </c:pt>
                <c:pt idx="160">
                  <c:v>1.8176403072409065E-3</c:v>
                </c:pt>
                <c:pt idx="161">
                  <c:v>1.3549968512420519E-3</c:v>
                </c:pt>
                <c:pt idx="162">
                  <c:v>9.8718232233406945E-4</c:v>
                </c:pt>
                <c:pt idx="163">
                  <c:v>7.078544501295988E-4</c:v>
                </c:pt>
                <c:pt idx="164">
                  <c:v>5.0142320691495606E-4</c:v>
                </c:pt>
                <c:pt idx="165">
                  <c:v>3.4906632900560952E-4</c:v>
                </c:pt>
                <c:pt idx="166">
                  <c:v>2.3935596090042364E-4</c:v>
                </c:pt>
                <c:pt idx="167">
                  <c:v>1.605895277841313E-4</c:v>
                </c:pt>
                <c:pt idx="168">
                  <c:v>1.0621618914651021E-4</c:v>
                </c:pt>
                <c:pt idx="169">
                  <c:v>6.8693611467878204E-5</c:v>
                </c:pt>
                <c:pt idx="170">
                  <c:v>4.3001537225827304E-5</c:v>
                </c:pt>
                <c:pt idx="171">
                  <c:v>2.6332535264543255E-5</c:v>
                </c:pt>
                <c:pt idx="172">
                  <c:v>1.5657814548729305E-5</c:v>
                </c:pt>
                <c:pt idx="173">
                  <c:v>9.1713121404280601E-6</c:v>
                </c:pt>
                <c:pt idx="174">
                  <c:v>5.2106905063084894E-6</c:v>
                </c:pt>
                <c:pt idx="175">
                  <c:v>2.8654981748300329E-6</c:v>
                </c:pt>
                <c:pt idx="176">
                  <c:v>1.5384698356355785E-6</c:v>
                </c:pt>
                <c:pt idx="177">
                  <c:v>7.9855483279504177E-7</c:v>
                </c:pt>
                <c:pt idx="178">
                  <c:v>4.0156852294256805E-7</c:v>
                </c:pt>
                <c:pt idx="179">
                  <c:v>1.956634817425432E-7</c:v>
                </c:pt>
                <c:pt idx="180">
                  <c:v>9.2051479849672102E-8</c:v>
                </c:pt>
                <c:pt idx="181">
                  <c:v>4.20092140011237E-8</c:v>
                </c:pt>
                <c:pt idx="182">
                  <c:v>1.8800106839040725E-8</c:v>
                </c:pt>
                <c:pt idx="183">
                  <c:v>8.0978446392757655E-9</c:v>
                </c:pt>
                <c:pt idx="184">
                  <c:v>3.3530611026171862E-9</c:v>
                </c:pt>
                <c:pt idx="185">
                  <c:v>1.3561746509060466E-9</c:v>
                </c:pt>
                <c:pt idx="186">
                  <c:v>5.1964840177441084E-10</c:v>
                </c:pt>
                <c:pt idx="187">
                  <c:v>1.9617283137867035E-10</c:v>
                </c:pt>
                <c:pt idx="188">
                  <c:v>7.1122499760610872E-11</c:v>
                </c:pt>
                <c:pt idx="189">
                  <c:v>2.4924410976858598E-11</c:v>
                </c:pt>
                <c:pt idx="190">
                  <c:v>8.5850637058453395E-12</c:v>
                </c:pt>
                <c:pt idx="191">
                  <c:v>2.8413601554813895E-12</c:v>
                </c:pt>
                <c:pt idx="192">
                  <c:v>9.1524149263761444E-13</c:v>
                </c:pt>
                <c:pt idx="193">
                  <c:v>2.8531760652575888E-13</c:v>
                </c:pt>
                <c:pt idx="194">
                  <c:v>8.5118787608023951E-14</c:v>
                </c:pt>
                <c:pt idx="195">
                  <c:v>2.5597144356211574E-14</c:v>
                </c:pt>
                <c:pt idx="196">
                  <c:v>7.3917905589169619E-15</c:v>
                </c:pt>
                <c:pt idx="197">
                  <c:v>2.1042489521464057E-15</c:v>
                </c:pt>
                <c:pt idx="198">
                  <c:v>5.7922744364223343E-16</c:v>
                </c:pt>
                <c:pt idx="199">
                  <c:v>1.576319153802038E-16</c:v>
                </c:pt>
                <c:pt idx="200">
                  <c:v>4.273733016690759E-17</c:v>
                </c:pt>
                <c:pt idx="201">
                  <c:v>1.1570697987019364E-17</c:v>
                </c:pt>
                <c:pt idx="202">
                  <c:v>3.1351352207156964E-18</c:v>
                </c:pt>
                <c:pt idx="203">
                  <c:v>8.5052123167510606E-19</c:v>
                </c:pt>
                <c:pt idx="204">
                  <c:v>2.3163267695839603E-19</c:v>
                </c:pt>
                <c:pt idx="205">
                  <c:v>6.4133051730212918E-20</c:v>
                </c:pt>
                <c:pt idx="206">
                  <c:v>1.8313270463367371E-20</c:v>
                </c:pt>
                <c:pt idx="207">
                  <c:v>5.3427322348118711E-21</c:v>
                </c:pt>
                <c:pt idx="208">
                  <c:v>1.581831643605474E-21</c:v>
                </c:pt>
                <c:pt idx="209">
                  <c:v>4.9491036513703477E-22</c:v>
                </c:pt>
                <c:pt idx="210">
                  <c:v>1.6865283498815474E-22</c:v>
                </c:pt>
                <c:pt idx="211">
                  <c:v>5.8857966569405159E-23</c:v>
                </c:pt>
                <c:pt idx="212">
                  <c:v>2.2907961367882188E-23</c:v>
                </c:pt>
                <c:pt idx="213">
                  <c:v>9.0313633209162803E-24</c:v>
                </c:pt>
                <c:pt idx="214">
                  <c:v>3.6670443759779181E-24</c:v>
                </c:pt>
                <c:pt idx="215">
                  <c:v>1.6242305285578154E-24</c:v>
                </c:pt>
                <c:pt idx="216">
                  <c:v>7.5683557429550969E-25</c:v>
                </c:pt>
                <c:pt idx="217">
                  <c:v>3.8029117248475105E-25</c:v>
                </c:pt>
                <c:pt idx="218">
                  <c:v>2.1346875986441705E-25</c:v>
                </c:pt>
                <c:pt idx="219">
                  <c:v>1.2173232617650084E-25</c:v>
                </c:pt>
                <c:pt idx="220">
                  <c:v>8.3116253292920641E-26</c:v>
                </c:pt>
                <c:pt idx="221">
                  <c:v>5.7457629660114596E-26</c:v>
                </c:pt>
                <c:pt idx="222">
                  <c:v>4.4339366054890649E-26</c:v>
                </c:pt>
                <c:pt idx="223">
                  <c:v>3.6812638506527666E-26</c:v>
                </c:pt>
                <c:pt idx="224">
                  <c:v>3.2285826356723107E-26</c:v>
                </c:pt>
                <c:pt idx="225">
                  <c:v>2.9700807277172973E-26</c:v>
                </c:pt>
                <c:pt idx="226">
                  <c:v>3.0489836844429251E-26</c:v>
                </c:pt>
                <c:pt idx="227">
                  <c:v>3.4070641312674255E-26</c:v>
                </c:pt>
                <c:pt idx="228">
                  <c:v>3.8299306454347762E-26</c:v>
                </c:pt>
                <c:pt idx="229">
                  <c:v>4.6539180615228031E-26</c:v>
                </c:pt>
                <c:pt idx="230">
                  <c:v>6.5075248529628059E-26</c:v>
                </c:pt>
                <c:pt idx="231">
                  <c:v>9.0821543656293198E-26</c:v>
                </c:pt>
                <c:pt idx="232">
                  <c:v>1.2709215909601761E-25</c:v>
                </c:pt>
                <c:pt idx="233">
                  <c:v>2.2096627066963918E-25</c:v>
                </c:pt>
                <c:pt idx="234">
                  <c:v>4.0943656177824549E-25</c:v>
                </c:pt>
                <c:pt idx="235">
                  <c:v>9.2380369905991199E-25</c:v>
                </c:pt>
                <c:pt idx="236">
                  <c:v>1.9469552543059678E-24</c:v>
                </c:pt>
                <c:pt idx="237">
                  <c:v>4.2203389565085442E-24</c:v>
                </c:pt>
                <c:pt idx="238">
                  <c:v>9.814454361324051E-24</c:v>
                </c:pt>
                <c:pt idx="239">
                  <c:v>2.8355113918980348E-23</c:v>
                </c:pt>
                <c:pt idx="240">
                  <c:v>8.3120305707583359E-23</c:v>
                </c:pt>
                <c:pt idx="241">
                  <c:v>2.652691283324481E-22</c:v>
                </c:pt>
                <c:pt idx="242">
                  <c:v>8.8034859748440403E-22</c:v>
                </c:pt>
                <c:pt idx="243">
                  <c:v>3.269200404843679E-21</c:v>
                </c:pt>
                <c:pt idx="244">
                  <c:v>1.2767180561876784E-20</c:v>
                </c:pt>
                <c:pt idx="245">
                  <c:v>5.0274158188028984E-20</c:v>
                </c:pt>
                <c:pt idx="246">
                  <c:v>1.9866836177227445E-19</c:v>
                </c:pt>
                <c:pt idx="247">
                  <c:v>9.8076394957074974E-19</c:v>
                </c:pt>
                <c:pt idx="248">
                  <c:v>4.8369452243579945E-18</c:v>
                </c:pt>
                <c:pt idx="249">
                  <c:v>2.3872811759981448E-17</c:v>
                </c:pt>
                <c:pt idx="250">
                  <c:v>1.3506151322316094E-16</c:v>
                </c:pt>
                <c:pt idx="251">
                  <c:v>7.5991516939570741E-16</c:v>
                </c:pt>
                <c:pt idx="252">
                  <c:v>4.7626151735333192E-15</c:v>
                </c:pt>
                <c:pt idx="253">
                  <c:v>3.0014089756373933E-14</c:v>
                </c:pt>
                <c:pt idx="254">
                  <c:v>1.9405408320894494E-13</c:v>
                </c:pt>
                <c:pt idx="255">
                  <c:v>1.3285460255527973E-12</c:v>
                </c:pt>
                <c:pt idx="256">
                  <c:v>1.0706048866587086E-11</c:v>
                </c:pt>
                <c:pt idx="257">
                  <c:v>1.0002132075298024E-10</c:v>
                </c:pt>
                <c:pt idx="258">
                  <c:v>8.9198742144303966E-10</c:v>
                </c:pt>
                <c:pt idx="259">
                  <c:v>7.9088420420270162E-9</c:v>
                </c:pt>
                <c:pt idx="260">
                  <c:v>7.5447896260984571E-8</c:v>
                </c:pt>
                <c:pt idx="261">
                  <c:v>7.7281477242537015E-7</c:v>
                </c:pt>
                <c:pt idx="262">
                  <c:v>8.45585973556986E-6</c:v>
                </c:pt>
                <c:pt idx="263">
                  <c:v>9.6167423978723606E-5</c:v>
                </c:pt>
                <c:pt idx="264">
                  <c:v>1.1373818878052688E-3</c:v>
                </c:pt>
                <c:pt idx="265">
                  <c:v>1.3196503903392406E-2</c:v>
                </c:pt>
                <c:pt idx="266">
                  <c:v>0.16397974023023384</c:v>
                </c:pt>
                <c:pt idx="267">
                  <c:v>2.3767471716702016</c:v>
                </c:pt>
                <c:pt idx="268">
                  <c:v>33.071276469760306</c:v>
                </c:pt>
                <c:pt idx="269">
                  <c:v>435.111427617836</c:v>
                </c:pt>
                <c:pt idx="270">
                  <c:v>5873.8715226795539</c:v>
                </c:pt>
                <c:pt idx="271">
                  <c:v>85725.772721756177</c:v>
                </c:pt>
                <c:pt idx="272">
                  <c:v>1364666.0957706755</c:v>
                </c:pt>
                <c:pt idx="273">
                  <c:v>25467758.156055905</c:v>
                </c:pt>
                <c:pt idx="274">
                  <c:v>461145559.73360682</c:v>
                </c:pt>
                <c:pt idx="275">
                  <c:v>8707089363.7333546</c:v>
                </c:pt>
                <c:pt idx="276">
                  <c:v>170332464532.76587</c:v>
                </c:pt>
                <c:pt idx="277">
                  <c:v>3777939698531.5112</c:v>
                </c:pt>
                <c:pt idx="278">
                  <c:v>92198971057169.156</c:v>
                </c:pt>
                <c:pt idx="279">
                  <c:v>2324294946790180</c:v>
                </c:pt>
                <c:pt idx="280">
                  <c:v>6.6462240930179968E+16</c:v>
                </c:pt>
                <c:pt idx="281">
                  <c:v>1.8433413208269348E+18</c:v>
                </c:pt>
                <c:pt idx="282">
                  <c:v>5.2946516099450569E+19</c:v>
                </c:pt>
                <c:pt idx="283">
                  <c:v>1.650584864123659E+21</c:v>
                </c:pt>
                <c:pt idx="284">
                  <c:v>5.2014162137897348E+22</c:v>
                </c:pt>
                <c:pt idx="285">
                  <c:v>1.8305446318277604E+24</c:v>
                </c:pt>
                <c:pt idx="286">
                  <c:v>6.676408024115725E+25</c:v>
                </c:pt>
                <c:pt idx="287">
                  <c:v>2.4220627246740716E+27</c:v>
                </c:pt>
                <c:pt idx="288">
                  <c:v>8.5924610374868656E+28</c:v>
                </c:pt>
                <c:pt idx="289">
                  <c:v>3.1620103278349384E+30</c:v>
                </c:pt>
                <c:pt idx="290">
                  <c:v>1.2625765448852399E+32</c:v>
                </c:pt>
                <c:pt idx="291">
                  <c:v>5.4641889249030319E+33</c:v>
                </c:pt>
                <c:pt idx="292">
                  <c:v>2.4052144786870422E+35</c:v>
                </c:pt>
                <c:pt idx="293">
                  <c:v>1.0673180463372562E+37</c:v>
                </c:pt>
                <c:pt idx="294">
                  <c:v>4.9700854671710585E+38</c:v>
                </c:pt>
                <c:pt idx="295">
                  <c:v>2.2552467401794129E+40</c:v>
                </c:pt>
                <c:pt idx="296">
                  <c:v>1.1453373344046397E+42</c:v>
                </c:pt>
                <c:pt idx="297">
                  <c:v>5.4315034719894603E+43</c:v>
                </c:pt>
                <c:pt idx="298">
                  <c:v>2.9671886013953452E+45</c:v>
                </c:pt>
                <c:pt idx="299">
                  <c:v>1.6165802978010248E+47</c:v>
                </c:pt>
                <c:pt idx="300">
                  <c:v>8.8223765104255355E+48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'MORLAIS 3'!$AH$6:$AH$302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</c:numCache>
            </c:numRef>
          </c:xVal>
          <c:yVal>
            <c:numRef>
              <c:f>'MORLAIS 3'!$AF$6:$AF$301</c:f>
              <c:numCache>
                <c:formatCode>0.00E+00</c:formatCode>
                <c:ptCount val="296"/>
                <c:pt idx="0">
                  <c:v>1.8492377188029363</c:v>
                </c:pt>
                <c:pt idx="15">
                  <c:v>1.8280632411067192</c:v>
                </c:pt>
                <c:pt idx="24">
                  <c:v>1.7504234895539246</c:v>
                </c:pt>
                <c:pt idx="36">
                  <c:v>1.6939582156973461</c:v>
                </c:pt>
                <c:pt idx="48">
                  <c:v>1.5951439864483343</c:v>
                </c:pt>
                <c:pt idx="60">
                  <c:v>1.4186900056465275</c:v>
                </c:pt>
                <c:pt idx="72">
                  <c:v>1.2351778656126482</c:v>
                </c:pt>
                <c:pt idx="84">
                  <c:v>0.97402597402597413</c:v>
                </c:pt>
                <c:pt idx="96">
                  <c:v>0.51524562394127604</c:v>
                </c:pt>
                <c:pt idx="120">
                  <c:v>0.14822134387351779</c:v>
                </c:pt>
                <c:pt idx="150">
                  <c:v>0</c:v>
                </c:pt>
                <c:pt idx="180">
                  <c:v>0</c:v>
                </c:pt>
                <c:pt idx="210">
                  <c:v>0</c:v>
                </c:pt>
                <c:pt idx="240">
                  <c:v>0</c:v>
                </c:pt>
                <c:pt idx="270">
                  <c:v>0</c:v>
                </c:pt>
              </c:numCache>
            </c:numRef>
          </c:yVal>
        </c:ser>
        <c:axId val="109071360"/>
        <c:axId val="109077632"/>
      </c:scatterChart>
      <c:valAx>
        <c:axId val="109071360"/>
        <c:scaling>
          <c:orientation val="minMax"/>
          <c:max val="3000"/>
        </c:scaling>
        <c:axPos val="b"/>
        <c:numFmt formatCode="General" sourceLinked="1"/>
        <c:tickLblPos val="nextTo"/>
        <c:crossAx val="109077632"/>
        <c:crosses val="autoZero"/>
        <c:crossBetween val="midCat"/>
      </c:valAx>
      <c:valAx>
        <c:axId val="109077632"/>
        <c:scaling>
          <c:orientation val="minMax"/>
          <c:max val="2"/>
        </c:scaling>
        <c:axPos val="l"/>
        <c:majorGridlines/>
        <c:numFmt formatCode="0.00E+00" sourceLinked="1"/>
        <c:tickLblPos val="nextTo"/>
        <c:crossAx val="109071360"/>
        <c:crosses val="autoZero"/>
        <c:crossBetween val="midCat"/>
      </c:valAx>
    </c:plotArea>
    <c:legend>
      <c:legendPos val="r"/>
    </c:legend>
    <c:plotVisOnly val="1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'MORLAIS 2'!$AG$6:$AG$306</c:f>
              <c:numCache>
                <c:formatCode>General</c:formatCode>
                <c:ptCount val="30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'MORLAIS 2'!$AD$6:$AD$306</c:f>
              <c:numCache>
                <c:formatCode>0.00E+00</c:formatCode>
                <c:ptCount val="301"/>
                <c:pt idx="0">
                  <c:v>1.8599999999999999</c:v>
                </c:pt>
                <c:pt idx="1">
                  <c:v>1.8552813803112693</c:v>
                </c:pt>
                <c:pt idx="2">
                  <c:v>1.8513419716514008</c:v>
                </c:pt>
                <c:pt idx="3">
                  <c:v>1.8480233006200173</c:v>
                </c:pt>
                <c:pt idx="4">
                  <c:v>1.8452346730276219</c:v>
                </c:pt>
                <c:pt idx="5">
                  <c:v>1.8425639535005942</c:v>
                </c:pt>
                <c:pt idx="6">
                  <c:v>1.8398260432361835</c:v>
                </c:pt>
                <c:pt idx="7">
                  <c:v>1.8372333641025964</c:v>
                </c:pt>
                <c:pt idx="8">
                  <c:v>1.8346524473563681</c:v>
                </c:pt>
                <c:pt idx="9">
                  <c:v>1.8321096729218136</c:v>
                </c:pt>
                <c:pt idx="10">
                  <c:v>1.8295879626242999</c:v>
                </c:pt>
                <c:pt idx="11">
                  <c:v>1.8270787593122064</c:v>
                </c:pt>
                <c:pt idx="12">
                  <c:v>1.8245913770128972</c:v>
                </c:pt>
                <c:pt idx="13">
                  <c:v>1.8221602304900706</c:v>
                </c:pt>
                <c:pt idx="14">
                  <c:v>1.8196136645778327</c:v>
                </c:pt>
                <c:pt idx="15">
                  <c:v>1.817087660549132</c:v>
                </c:pt>
                <c:pt idx="16">
                  <c:v>1.8145315659816532</c:v>
                </c:pt>
                <c:pt idx="17">
                  <c:v>1.811943239706391</c:v>
                </c:pt>
                <c:pt idx="18">
                  <c:v>1.8093544857012076</c:v>
                </c:pt>
                <c:pt idx="19">
                  <c:v>1.806672184569867</c:v>
                </c:pt>
                <c:pt idx="20">
                  <c:v>1.8039839406925131</c:v>
                </c:pt>
                <c:pt idx="21">
                  <c:v>1.8012665910109102</c:v>
                </c:pt>
                <c:pt idx="22">
                  <c:v>1.7985200883096146</c:v>
                </c:pt>
                <c:pt idx="23">
                  <c:v>1.7954936480779502</c:v>
                </c:pt>
                <c:pt idx="24">
                  <c:v>1.7922467445086763</c:v>
                </c:pt>
                <c:pt idx="25">
                  <c:v>1.788634265139265</c:v>
                </c:pt>
                <c:pt idx="26">
                  <c:v>1.7847567341793444</c:v>
                </c:pt>
                <c:pt idx="27">
                  <c:v>1.7806312344188635</c:v>
                </c:pt>
                <c:pt idx="28">
                  <c:v>1.7762543373341158</c:v>
                </c:pt>
                <c:pt idx="29">
                  <c:v>1.7717432768181014</c:v>
                </c:pt>
                <c:pt idx="30">
                  <c:v>1.7670882439588138</c:v>
                </c:pt>
                <c:pt idx="31">
                  <c:v>1.7621882909004609</c:v>
                </c:pt>
                <c:pt idx="32">
                  <c:v>1.7570733652534773</c:v>
                </c:pt>
                <c:pt idx="33">
                  <c:v>1.7517916383682794</c:v>
                </c:pt>
                <c:pt idx="34">
                  <c:v>1.7463781413365542</c:v>
                </c:pt>
                <c:pt idx="35">
                  <c:v>1.7407596617235854</c:v>
                </c:pt>
                <c:pt idx="36">
                  <c:v>1.7350581972482837</c:v>
                </c:pt>
                <c:pt idx="37">
                  <c:v>1.7290968148672812</c:v>
                </c:pt>
                <c:pt idx="38">
                  <c:v>1.7229158708229373</c:v>
                </c:pt>
                <c:pt idx="39">
                  <c:v>1.7166249618985403</c:v>
                </c:pt>
                <c:pt idx="40">
                  <c:v>1.7102155160455437</c:v>
                </c:pt>
                <c:pt idx="41">
                  <c:v>1.7036962840210137</c:v>
                </c:pt>
                <c:pt idx="42">
                  <c:v>1.6967828973471968</c:v>
                </c:pt>
                <c:pt idx="43">
                  <c:v>1.6897889091327356</c:v>
                </c:pt>
                <c:pt idx="44">
                  <c:v>1.6827022694672074</c:v>
                </c:pt>
                <c:pt idx="45">
                  <c:v>1.6755411275092396</c:v>
                </c:pt>
                <c:pt idx="46">
                  <c:v>1.6679536694601484</c:v>
                </c:pt>
                <c:pt idx="47">
                  <c:v>1.6603053088575017</c:v>
                </c:pt>
                <c:pt idx="48">
                  <c:v>1.6525804571582601</c:v>
                </c:pt>
                <c:pt idx="49">
                  <c:v>1.6446092616432717</c:v>
                </c:pt>
                <c:pt idx="50">
                  <c:v>1.6363544990556125</c:v>
                </c:pt>
                <c:pt idx="51">
                  <c:v>1.6280210866744687</c:v>
                </c:pt>
                <c:pt idx="52">
                  <c:v>1.6196643588104163</c:v>
                </c:pt>
                <c:pt idx="53">
                  <c:v>1.6110901073139334</c:v>
                </c:pt>
                <c:pt idx="54">
                  <c:v>1.6022309642668426</c:v>
                </c:pt>
                <c:pt idx="55">
                  <c:v>1.5933397883785942</c:v>
                </c:pt>
                <c:pt idx="56">
                  <c:v>1.584411724795044</c:v>
                </c:pt>
                <c:pt idx="57">
                  <c:v>1.5752447343101985</c:v>
                </c:pt>
                <c:pt idx="58">
                  <c:v>1.5658132679613668</c:v>
                </c:pt>
                <c:pt idx="59">
                  <c:v>1.5563140681458272</c:v>
                </c:pt>
                <c:pt idx="60">
                  <c:v>1.5468057804410729</c:v>
                </c:pt>
                <c:pt idx="61">
                  <c:v>1.537074138520002</c:v>
                </c:pt>
                <c:pt idx="62">
                  <c:v>1.5270648155484918</c:v>
                </c:pt>
                <c:pt idx="63">
                  <c:v>1.5170571722210582</c:v>
                </c:pt>
                <c:pt idx="64">
                  <c:v>1.507039192256582</c:v>
                </c:pt>
                <c:pt idx="65">
                  <c:v>1.4969416491472509</c:v>
                </c:pt>
                <c:pt idx="66">
                  <c:v>1.486374210805042</c:v>
                </c:pt>
                <c:pt idx="67">
                  <c:v>1.475808496529768</c:v>
                </c:pt>
                <c:pt idx="68">
                  <c:v>1.4652241536650692</c:v>
                </c:pt>
                <c:pt idx="69">
                  <c:v>1.4546429847249818</c:v>
                </c:pt>
                <c:pt idx="70">
                  <c:v>1.4435062956051605</c:v>
                </c:pt>
                <c:pt idx="71">
                  <c:v>1.4324462614337126</c:v>
                </c:pt>
                <c:pt idx="72">
                  <c:v>1.4213886048711739</c:v>
                </c:pt>
                <c:pt idx="73">
                  <c:v>1.4102985703383266</c:v>
                </c:pt>
                <c:pt idx="74">
                  <c:v>1.3991728415587334</c:v>
                </c:pt>
                <c:pt idx="75">
                  <c:v>1.3876144044538672</c:v>
                </c:pt>
                <c:pt idx="76">
                  <c:v>1.3760522711715852</c:v>
                </c:pt>
                <c:pt idx="77">
                  <c:v>1.3644711051012386</c:v>
                </c:pt>
                <c:pt idx="78">
                  <c:v>1.3529435741696216</c:v>
                </c:pt>
                <c:pt idx="79">
                  <c:v>1.3409100161018381</c:v>
                </c:pt>
                <c:pt idx="80">
                  <c:v>1.3289024421233833</c:v>
                </c:pt>
                <c:pt idx="81">
                  <c:v>1.3168831317668614</c:v>
                </c:pt>
                <c:pt idx="82">
                  <c:v>1.304884853320996</c:v>
                </c:pt>
                <c:pt idx="83">
                  <c:v>1.2923908911713642</c:v>
                </c:pt>
                <c:pt idx="84">
                  <c:v>1.2799475984162685</c:v>
                </c:pt>
                <c:pt idx="85">
                  <c:v>1.2675229165220399</c:v>
                </c:pt>
                <c:pt idx="86">
                  <c:v>1.2551215367499335</c:v>
                </c:pt>
                <c:pt idx="87">
                  <c:v>1.2428306753741412</c:v>
                </c:pt>
                <c:pt idx="88">
                  <c:v>1.2299889517802542</c:v>
                </c:pt>
                <c:pt idx="89">
                  <c:v>1.2172242585442443</c:v>
                </c:pt>
                <c:pt idx="90">
                  <c:v>1.2045514259680141</c:v>
                </c:pt>
                <c:pt idx="91">
                  <c:v>1.1916563523185297</c:v>
                </c:pt>
                <c:pt idx="92">
                  <c:v>1.1784741831721066</c:v>
                </c:pt>
                <c:pt idx="93">
                  <c:v>1.1654034842089649</c:v>
                </c:pt>
                <c:pt idx="94">
                  <c:v>1.1524287413037102</c:v>
                </c:pt>
                <c:pt idx="95">
                  <c:v>1.1395498039641083</c:v>
                </c:pt>
                <c:pt idx="96">
                  <c:v>1.1261676099084299</c:v>
                </c:pt>
                <c:pt idx="97">
                  <c:v>1.1128924522080101</c:v>
                </c:pt>
                <c:pt idx="98">
                  <c:v>1.0996665904701974</c:v>
                </c:pt>
                <c:pt idx="99">
                  <c:v>1.0865258220524228</c:v>
                </c:pt>
                <c:pt idx="100">
                  <c:v>1.0731912195393609</c:v>
                </c:pt>
                <c:pt idx="101">
                  <c:v>1.0596489351629825</c:v>
                </c:pt>
                <c:pt idx="102">
                  <c:v>1.0461531057219211</c:v>
                </c:pt>
                <c:pt idx="103">
                  <c:v>1.0328519342588334</c:v>
                </c:pt>
                <c:pt idx="104">
                  <c:v>1.0193064645095162</c:v>
                </c:pt>
                <c:pt idx="105">
                  <c:v>1.0056011043135586</c:v>
                </c:pt>
                <c:pt idx="106">
                  <c:v>0.99201343900819317</c:v>
                </c:pt>
                <c:pt idx="107">
                  <c:v>0.97853575128096382</c:v>
                </c:pt>
                <c:pt idx="108">
                  <c:v>0.96525911229089489</c:v>
                </c:pt>
                <c:pt idx="109">
                  <c:v>0.95176303118636474</c:v>
                </c:pt>
                <c:pt idx="110">
                  <c:v>0.938127520275152</c:v>
                </c:pt>
                <c:pt idx="111">
                  <c:v>0.92457793901457419</c:v>
                </c:pt>
                <c:pt idx="112">
                  <c:v>0.91115841476219928</c:v>
                </c:pt>
                <c:pt idx="113">
                  <c:v>0.89729440174321129</c:v>
                </c:pt>
                <c:pt idx="114">
                  <c:v>0.88356648064881105</c:v>
                </c:pt>
                <c:pt idx="115">
                  <c:v>0.8699772149111531</c:v>
                </c:pt>
                <c:pt idx="116">
                  <c:v>0.85618939443208586</c:v>
                </c:pt>
                <c:pt idx="117">
                  <c:v>0.84262273384100583</c:v>
                </c:pt>
                <c:pt idx="118">
                  <c:v>0.82891882159939734</c:v>
                </c:pt>
                <c:pt idx="119">
                  <c:v>0.81532823433614954</c:v>
                </c:pt>
                <c:pt idx="120">
                  <c:v>0.80160793180115819</c:v>
                </c:pt>
                <c:pt idx="121">
                  <c:v>0.78808297332366084</c:v>
                </c:pt>
                <c:pt idx="122">
                  <c:v>0.77438161355410229</c:v>
                </c:pt>
                <c:pt idx="123">
                  <c:v>0.76086266500890087</c:v>
                </c:pt>
                <c:pt idx="124">
                  <c:v>0.74757482400617103</c:v>
                </c:pt>
                <c:pt idx="125">
                  <c:v>0.73385792791700144</c:v>
                </c:pt>
                <c:pt idx="126">
                  <c:v>0.72029617301988214</c:v>
                </c:pt>
                <c:pt idx="127">
                  <c:v>0.70688466260367</c:v>
                </c:pt>
                <c:pt idx="128">
                  <c:v>0.69374019445937418</c:v>
                </c:pt>
                <c:pt idx="129">
                  <c:v>0.68046294255882045</c:v>
                </c:pt>
                <c:pt idx="130">
                  <c:v>0.66710437903305042</c:v>
                </c:pt>
                <c:pt idx="131">
                  <c:v>0.65395263936513426</c:v>
                </c:pt>
                <c:pt idx="132">
                  <c:v>0.64102023468600966</c:v>
                </c:pt>
                <c:pt idx="133">
                  <c:v>0.62771750037456142</c:v>
                </c:pt>
                <c:pt idx="134">
                  <c:v>0.61461969626099522</c:v>
                </c:pt>
                <c:pt idx="135">
                  <c:v>0.60179047346362513</c:v>
                </c:pt>
                <c:pt idx="136">
                  <c:v>0.58916043673514884</c:v>
                </c:pt>
                <c:pt idx="137">
                  <c:v>0.57617055029432618</c:v>
                </c:pt>
                <c:pt idx="138">
                  <c:v>0.56340498879551015</c:v>
                </c:pt>
                <c:pt idx="139">
                  <c:v>0.55093873693915363</c:v>
                </c:pt>
                <c:pt idx="140">
                  <c:v>0.53804825894074015</c:v>
                </c:pt>
                <c:pt idx="141">
                  <c:v>0.525426330638332</c:v>
                </c:pt>
                <c:pt idx="142">
                  <c:v>0.51307509479705071</c:v>
                </c:pt>
                <c:pt idx="143">
                  <c:v>0.50096211221963882</c:v>
                </c:pt>
                <c:pt idx="144">
                  <c:v>0.48850563270938352</c:v>
                </c:pt>
                <c:pt idx="145">
                  <c:v>0.47632017690798945</c:v>
                </c:pt>
                <c:pt idx="146">
                  <c:v>0.46415416746973659</c:v>
                </c:pt>
                <c:pt idx="147">
                  <c:v>0.45198092328633693</c:v>
                </c:pt>
                <c:pt idx="148">
                  <c:v>0.44008250748839151</c:v>
                </c:pt>
                <c:pt idx="149">
                  <c:v>0.42847349855957639</c:v>
                </c:pt>
                <c:pt idx="150">
                  <c:v>0.41682855000335295</c:v>
                </c:pt>
                <c:pt idx="151">
                  <c:v>0.40522258214626061</c:v>
                </c:pt>
                <c:pt idx="152">
                  <c:v>0.39389116833669702</c:v>
                </c:pt>
                <c:pt idx="153">
                  <c:v>0.3822788015464082</c:v>
                </c:pt>
                <c:pt idx="154">
                  <c:v>0.37099825742312842</c:v>
                </c:pt>
                <c:pt idx="155">
                  <c:v>0.35977018624321594</c:v>
                </c:pt>
                <c:pt idx="156">
                  <c:v>0.34884120975733651</c:v>
                </c:pt>
                <c:pt idx="157">
                  <c:v>0.33797293783905419</c:v>
                </c:pt>
                <c:pt idx="158">
                  <c:v>0.32738615377774383</c:v>
                </c:pt>
                <c:pt idx="159">
                  <c:v>0.31685189928439195</c:v>
                </c:pt>
                <c:pt idx="160">
                  <c:v>0.30640168927223349</c:v>
                </c:pt>
                <c:pt idx="161">
                  <c:v>0.29604839242058334</c:v>
                </c:pt>
                <c:pt idx="162">
                  <c:v>0.28609404107069569</c:v>
                </c:pt>
                <c:pt idx="163">
                  <c:v>0.27673891407571821</c:v>
                </c:pt>
                <c:pt idx="164">
                  <c:v>0.26779149884530318</c:v>
                </c:pt>
                <c:pt idx="165">
                  <c:v>0.25915915414929325</c:v>
                </c:pt>
                <c:pt idx="166">
                  <c:v>0.25108039354693146</c:v>
                </c:pt>
                <c:pt idx="167">
                  <c:v>0.24306588261108192</c:v>
                </c:pt>
                <c:pt idx="168">
                  <c:v>0.23558190175452501</c:v>
                </c:pt>
                <c:pt idx="169">
                  <c:v>0.22846503324811501</c:v>
                </c:pt>
                <c:pt idx="170">
                  <c:v>0.22142801384874272</c:v>
                </c:pt>
                <c:pt idx="171">
                  <c:v>0.21475223601636548</c:v>
                </c:pt>
                <c:pt idx="172">
                  <c:v>0.20811902541854985</c:v>
                </c:pt>
                <c:pt idx="173">
                  <c:v>0.20184270758238013</c:v>
                </c:pt>
                <c:pt idx="174">
                  <c:v>0.194024350012902</c:v>
                </c:pt>
                <c:pt idx="175">
                  <c:v>0.18640613027540018</c:v>
                </c:pt>
                <c:pt idx="176">
                  <c:v>0.17879658356710471</c:v>
                </c:pt>
                <c:pt idx="177">
                  <c:v>0.17131546161146968</c:v>
                </c:pt>
                <c:pt idx="178">
                  <c:v>0.16404418474523391</c:v>
                </c:pt>
                <c:pt idx="179">
                  <c:v>0.15661080547950934</c:v>
                </c:pt>
                <c:pt idx="180">
                  <c:v>0.14913485796882661</c:v>
                </c:pt>
                <c:pt idx="181">
                  <c:v>0.14186011108551125</c:v>
                </c:pt>
                <c:pt idx="182">
                  <c:v>0.1343856170474941</c:v>
                </c:pt>
                <c:pt idx="183">
                  <c:v>0.1269272358086708</c:v>
                </c:pt>
                <c:pt idx="184">
                  <c:v>0.11948385679446091</c:v>
                </c:pt>
                <c:pt idx="185">
                  <c:v>0.11202261626745605</c:v>
                </c:pt>
                <c:pt idx="186">
                  <c:v>0.10456348678428493</c:v>
                </c:pt>
                <c:pt idx="187">
                  <c:v>9.7290580634359969E-2</c:v>
                </c:pt>
                <c:pt idx="188">
                  <c:v>9.0538732705308808E-2</c:v>
                </c:pt>
                <c:pt idx="189">
                  <c:v>8.4282969650253337E-2</c:v>
                </c:pt>
                <c:pt idx="190">
                  <c:v>7.8396863448161394E-2</c:v>
                </c:pt>
                <c:pt idx="191">
                  <c:v>7.2922438447330623E-2</c:v>
                </c:pt>
                <c:pt idx="192">
                  <c:v>6.7746819530229457E-2</c:v>
                </c:pt>
                <c:pt idx="193">
                  <c:v>6.2915514474265383E-2</c:v>
                </c:pt>
                <c:pt idx="194">
                  <c:v>5.8223887698299517E-2</c:v>
                </c:pt>
                <c:pt idx="195">
                  <c:v>5.3980490238657364E-2</c:v>
                </c:pt>
                <c:pt idx="196">
                  <c:v>4.9961321554644278E-2</c:v>
                </c:pt>
                <c:pt idx="197">
                  <c:v>4.6157558829683532E-2</c:v>
                </c:pt>
                <c:pt idx="198">
                  <c:v>4.2639334041779185E-2</c:v>
                </c:pt>
                <c:pt idx="199">
                  <c:v>3.9376967340884868E-2</c:v>
                </c:pt>
                <c:pt idx="200">
                  <c:v>3.6349211910195162E-2</c:v>
                </c:pt>
                <c:pt idx="201">
                  <c:v>3.3480777035331442E-2</c:v>
                </c:pt>
                <c:pt idx="202">
                  <c:v>3.0876811273622205E-2</c:v>
                </c:pt>
                <c:pt idx="203">
                  <c:v>2.8393427534410421E-2</c:v>
                </c:pt>
                <c:pt idx="204">
                  <c:v>2.6128807198825977E-2</c:v>
                </c:pt>
                <c:pt idx="205">
                  <c:v>2.3967336553521304E-2</c:v>
                </c:pt>
                <c:pt idx="206">
                  <c:v>2.2006252806407108E-2</c:v>
                </c:pt>
                <c:pt idx="207">
                  <c:v>2.018575163408785E-2</c:v>
                </c:pt>
                <c:pt idx="208">
                  <c:v>1.8489505218420285E-2</c:v>
                </c:pt>
                <c:pt idx="209">
                  <c:v>1.6951919205067084E-2</c:v>
                </c:pt>
                <c:pt idx="210">
                  <c:v>1.5523388826812069E-2</c:v>
                </c:pt>
                <c:pt idx="211">
                  <c:v>1.4196725169640158E-2</c:v>
                </c:pt>
                <c:pt idx="212">
                  <c:v>1.2991292416248929E-2</c:v>
                </c:pt>
                <c:pt idx="213">
                  <c:v>1.1531521657422897E-2</c:v>
                </c:pt>
                <c:pt idx="214">
                  <c:v>9.9814612563773296E-3</c:v>
                </c:pt>
                <c:pt idx="215">
                  <c:v>8.5139333301746285E-3</c:v>
                </c:pt>
                <c:pt idx="216">
                  <c:v>7.1764662500493496E-3</c:v>
                </c:pt>
                <c:pt idx="217">
                  <c:v>5.9844010010986865E-3</c:v>
                </c:pt>
                <c:pt idx="218">
                  <c:v>4.9200394369815813E-3</c:v>
                </c:pt>
                <c:pt idx="219">
                  <c:v>3.9747971443137688E-3</c:v>
                </c:pt>
                <c:pt idx="220">
                  <c:v>3.1560426393813217E-3</c:v>
                </c:pt>
                <c:pt idx="221">
                  <c:v>2.4633333078922927E-3</c:v>
                </c:pt>
                <c:pt idx="222">
                  <c:v>1.873804804002655E-3</c:v>
                </c:pt>
                <c:pt idx="223">
                  <c:v>1.3861969271055789E-3</c:v>
                </c:pt>
                <c:pt idx="224">
                  <c:v>1.0103235104133455E-3</c:v>
                </c:pt>
                <c:pt idx="225">
                  <c:v>7.1953936513238087E-4</c:v>
                </c:pt>
                <c:pt idx="226">
                  <c:v>4.9970253863824792E-4</c:v>
                </c:pt>
                <c:pt idx="227">
                  <c:v>3.3759486565025561E-4</c:v>
                </c:pt>
                <c:pt idx="228">
                  <c:v>2.1829915751318723E-4</c:v>
                </c:pt>
                <c:pt idx="229">
                  <c:v>1.364862022923699E-4</c:v>
                </c:pt>
                <c:pt idx="230">
                  <c:v>8.2325000336469238E-5</c:v>
                </c:pt>
                <c:pt idx="231">
                  <c:v>4.7774178086791665E-5</c:v>
                </c:pt>
                <c:pt idx="232">
                  <c:v>2.6265083253195665E-5</c:v>
                </c:pt>
                <c:pt idx="233">
                  <c:v>1.3595031856954477E-5</c:v>
                </c:pt>
                <c:pt idx="234">
                  <c:v>6.5877563483768283E-6</c:v>
                </c:pt>
                <c:pt idx="235">
                  <c:v>2.9773554309067411E-6</c:v>
                </c:pt>
                <c:pt idx="236">
                  <c:v>1.2707677470094357E-6</c:v>
                </c:pt>
                <c:pt idx="237">
                  <c:v>4.9967984387699631E-7</c:v>
                </c:pt>
                <c:pt idx="238">
                  <c:v>1.797504480205367E-7</c:v>
                </c:pt>
                <c:pt idx="239">
                  <c:v>6.0364962443570196E-8</c:v>
                </c:pt>
                <c:pt idx="240">
                  <c:v>1.8634323744434404E-8</c:v>
                </c:pt>
                <c:pt idx="241">
                  <c:v>5.4438683082740246E-9</c:v>
                </c:pt>
                <c:pt idx="242">
                  <c:v>1.4980741344615514E-9</c:v>
                </c:pt>
                <c:pt idx="243">
                  <c:v>4.0631696196111438E-10</c:v>
                </c:pt>
                <c:pt idx="244">
                  <c:v>1.1168674418880613E-10</c:v>
                </c:pt>
                <c:pt idx="245">
                  <c:v>3.2635193571912741E-11</c:v>
                </c:pt>
                <c:pt idx="246">
                  <c:v>1.0594670463599019E-11</c:v>
                </c:pt>
                <c:pt idx="247">
                  <c:v>4.0440659308144014E-12</c:v>
                </c:pt>
                <c:pt idx="248">
                  <c:v>1.6101818867535442E-12</c:v>
                </c:pt>
                <c:pt idx="249">
                  <c:v>6.2974041747693656E-13</c:v>
                </c:pt>
                <c:pt idx="250">
                  <c:v>2.3407301258876859E-13</c:v>
                </c:pt>
                <c:pt idx="251">
                  <c:v>8.2034645516380682E-14</c:v>
                </c:pt>
                <c:pt idx="252">
                  <c:v>2.9347888890556036E-14</c:v>
                </c:pt>
                <c:pt idx="253">
                  <c:v>9.8885646508596303E-15</c:v>
                </c:pt>
                <c:pt idx="254">
                  <c:v>3.1347736481144789E-15</c:v>
                </c:pt>
                <c:pt idx="255">
                  <c:v>9.4362675182822667E-16</c:v>
                </c:pt>
                <c:pt idx="256">
                  <c:v>2.7490160539351438E-16</c:v>
                </c:pt>
                <c:pt idx="257">
                  <c:v>7.8384642001519811E-17</c:v>
                </c:pt>
                <c:pt idx="258">
                  <c:v>2.1967149368048223E-17</c:v>
                </c:pt>
                <c:pt idx="259">
                  <c:v>6.0917602873022385E-18</c:v>
                </c:pt>
                <c:pt idx="260">
                  <c:v>1.6738830247770945E-18</c:v>
                </c:pt>
                <c:pt idx="261">
                  <c:v>4.5401984270096699E-19</c:v>
                </c:pt>
                <c:pt idx="262">
                  <c:v>1.233491838765579E-19</c:v>
                </c:pt>
                <c:pt idx="263">
                  <c:v>3.3419422633767713E-20</c:v>
                </c:pt>
                <c:pt idx="264">
                  <c:v>9.038725536230137E-21</c:v>
                </c:pt>
                <c:pt idx="265">
                  <c:v>2.4441845874740012E-21</c:v>
                </c:pt>
                <c:pt idx="266">
                  <c:v>6.6140111101524086E-22</c:v>
                </c:pt>
                <c:pt idx="267">
                  <c:v>1.7931312645003155E-22</c:v>
                </c:pt>
                <c:pt idx="268">
                  <c:v>4.8727602675703308E-23</c:v>
                </c:pt>
                <c:pt idx="269">
                  <c:v>1.3272404058594816E-23</c:v>
                </c:pt>
                <c:pt idx="270">
                  <c:v>3.6249398755517717E-24</c:v>
                </c:pt>
                <c:pt idx="271">
                  <c:v>9.919091257452867E-25</c:v>
                </c:pt>
                <c:pt idx="272">
                  <c:v>3.4704225481125955E-25</c:v>
                </c:pt>
                <c:pt idx="273">
                  <c:v>1.8380869371228708E-25</c:v>
                </c:pt>
                <c:pt idx="274">
                  <c:v>1.4976592050753958E-25</c:v>
                </c:pt>
                <c:pt idx="275">
                  <c:v>2.0025556556764956E-25</c:v>
                </c:pt>
                <c:pt idx="276">
                  <c:v>3.6426990532337384E-25</c:v>
                </c:pt>
                <c:pt idx="277">
                  <c:v>7.9649297714927876E-25</c:v>
                </c:pt>
                <c:pt idx="278">
                  <c:v>2.5207055756767404E-24</c:v>
                </c:pt>
                <c:pt idx="279">
                  <c:v>1.0176908229080436E-23</c:v>
                </c:pt>
                <c:pt idx="280">
                  <c:v>4.8933118496883594E-23</c:v>
                </c:pt>
                <c:pt idx="281">
                  <c:v>2.9275330867420978E-22</c:v>
                </c:pt>
                <c:pt idx="282">
                  <c:v>2.2219133577286822E-21</c:v>
                </c:pt>
                <c:pt idx="283">
                  <c:v>1.3541131959482908E-20</c:v>
                </c:pt>
                <c:pt idx="284">
                  <c:v>8.3424618479981855E-20</c:v>
                </c:pt>
                <c:pt idx="285">
                  <c:v>4.9080342449195232E-19</c:v>
                </c:pt>
                <c:pt idx="286">
                  <c:v>2.5283314509649472E-18</c:v>
                </c:pt>
                <c:pt idx="287">
                  <c:v>1.1708922106364334E-17</c:v>
                </c:pt>
                <c:pt idx="288">
                  <c:v>5.4038082058134219E-17</c:v>
                </c:pt>
                <c:pt idx="289">
                  <c:v>2.192930773652736E-16</c:v>
                </c:pt>
                <c:pt idx="290">
                  <c:v>7.9681766315454651E-16</c:v>
                </c:pt>
                <c:pt idx="291">
                  <c:v>2.4353866463133983E-15</c:v>
                </c:pt>
                <c:pt idx="292">
                  <c:v>7.7279082559660242E-15</c:v>
                </c:pt>
                <c:pt idx="293">
                  <c:v>2.233129770060413E-14</c:v>
                </c:pt>
                <c:pt idx="294">
                  <c:v>5.3587972832450059E-14</c:v>
                </c:pt>
                <c:pt idx="295">
                  <c:v>1.2119120628150968E-13</c:v>
                </c:pt>
                <c:pt idx="296">
                  <c:v>2.5448925546018583E-13</c:v>
                </c:pt>
                <c:pt idx="297">
                  <c:v>4.9740289721728954E-13</c:v>
                </c:pt>
                <c:pt idx="298">
                  <c:v>9.0402698856230369E-13</c:v>
                </c:pt>
                <c:pt idx="299">
                  <c:v>1.5481266318256881E-12</c:v>
                </c:pt>
                <c:pt idx="300">
                  <c:v>2.5231979520124691E-12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'MORLAIS 2'!$AG$6:$AG$306</c:f>
              <c:numCache>
                <c:formatCode>General</c:formatCode>
                <c:ptCount val="30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'MORLAIS 2'!$AE$6:$AE$305</c:f>
              <c:numCache>
                <c:formatCode>0.00E+00</c:formatCode>
                <c:ptCount val="300"/>
                <c:pt idx="0">
                  <c:v>1.8492377188029363</c:v>
                </c:pt>
                <c:pt idx="12">
                  <c:v>1.792772444946358</c:v>
                </c:pt>
                <c:pt idx="24">
                  <c:v>1.8210050818746468</c:v>
                </c:pt>
                <c:pt idx="36">
                  <c:v>1.8633540372670807</c:v>
                </c:pt>
                <c:pt idx="48">
                  <c:v>1.7504234895539246</c:v>
                </c:pt>
                <c:pt idx="60">
                  <c:v>1.6163184641445512</c:v>
                </c:pt>
                <c:pt idx="72">
                  <c:v>1.5316205533596838</c:v>
                </c:pt>
                <c:pt idx="84">
                  <c:v>1.3833992094861662</c:v>
                </c:pt>
                <c:pt idx="96">
                  <c:v>1.2069452286843594</c:v>
                </c:pt>
                <c:pt idx="120">
                  <c:v>0.86109542631281755</c:v>
                </c:pt>
                <c:pt idx="150">
                  <c:v>0.49407114624505932</c:v>
                </c:pt>
                <c:pt idx="180">
                  <c:v>0.23291925465838509</c:v>
                </c:pt>
                <c:pt idx="210">
                  <c:v>4.9407114624505928E-2</c:v>
                </c:pt>
                <c:pt idx="240">
                  <c:v>0</c:v>
                </c:pt>
                <c:pt idx="270">
                  <c:v>0</c:v>
                </c:pt>
                <c:pt idx="295">
                  <c:v>0</c:v>
                </c:pt>
              </c:numCache>
            </c:numRef>
          </c:yVal>
        </c:ser>
        <c:axId val="108291200"/>
        <c:axId val="108293120"/>
      </c:scatterChart>
      <c:valAx>
        <c:axId val="108291200"/>
        <c:scaling>
          <c:orientation val="minMax"/>
          <c:max val="3000"/>
        </c:scaling>
        <c:axPos val="b"/>
        <c:numFmt formatCode="General" sourceLinked="1"/>
        <c:tickLblPos val="nextTo"/>
        <c:crossAx val="108293120"/>
        <c:crosses val="autoZero"/>
        <c:crossBetween val="midCat"/>
      </c:valAx>
      <c:valAx>
        <c:axId val="108293120"/>
        <c:scaling>
          <c:orientation val="minMax"/>
          <c:max val="2"/>
        </c:scaling>
        <c:axPos val="l"/>
        <c:majorGridlines/>
        <c:numFmt formatCode="0.00E+00" sourceLinked="1"/>
        <c:tickLblPos val="nextTo"/>
        <c:crossAx val="108291200"/>
        <c:crosses val="autoZero"/>
        <c:crossBetween val="midCat"/>
      </c:valAx>
    </c:plotArea>
    <c:legend>
      <c:legendPos val="r"/>
    </c:legend>
    <c:plotVisOnly val="1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chemeClr val="tx1"/>
              </a:solidFill>
            </a:ln>
          </c:spPr>
          <c:marker>
            <c:symbol val="diamond"/>
            <c:size val="2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MORLAIS1!$AG$6:$AG$306</c:f>
              <c:numCache>
                <c:formatCode>General</c:formatCode>
                <c:ptCount val="30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</c:numCache>
            </c:numRef>
          </c:xVal>
          <c:yVal>
            <c:numRef>
              <c:f>MORLAIS1!$AD$6:$AD$306</c:f>
              <c:numCache>
                <c:formatCode>0.00E+00</c:formatCode>
                <c:ptCount val="301"/>
                <c:pt idx="0">
                  <c:v>1.7998306041784302</c:v>
                </c:pt>
                <c:pt idx="1">
                  <c:v>1.7988259616196094</c:v>
                </c:pt>
                <c:pt idx="2">
                  <c:v>1.7978714363058341</c:v>
                </c:pt>
                <c:pt idx="3">
                  <c:v>1.7969576439409778</c:v>
                </c:pt>
                <c:pt idx="4">
                  <c:v>1.7960443160233943</c:v>
                </c:pt>
                <c:pt idx="5">
                  <c:v>1.7951572908282902</c:v>
                </c:pt>
                <c:pt idx="6">
                  <c:v>1.7942272321610035</c:v>
                </c:pt>
                <c:pt idx="7">
                  <c:v>1.7932672805316767</c:v>
                </c:pt>
                <c:pt idx="8">
                  <c:v>1.792316117013852</c:v>
                </c:pt>
                <c:pt idx="9">
                  <c:v>1.7913401522524586</c:v>
                </c:pt>
                <c:pt idx="10">
                  <c:v>1.7903477338770846</c:v>
                </c:pt>
                <c:pt idx="11">
                  <c:v>1.7893669415185298</c:v>
                </c:pt>
                <c:pt idx="12">
                  <c:v>1.7883843600430065</c:v>
                </c:pt>
                <c:pt idx="13">
                  <c:v>1.7873857846068204</c:v>
                </c:pt>
                <c:pt idx="14">
                  <c:v>1.7863644506029863</c:v>
                </c:pt>
                <c:pt idx="15">
                  <c:v>1.785301095178532</c:v>
                </c:pt>
                <c:pt idx="16">
                  <c:v>1.7841924590665366</c:v>
                </c:pt>
                <c:pt idx="17">
                  <c:v>1.7830369375252975</c:v>
                </c:pt>
                <c:pt idx="18">
                  <c:v>1.7818365913909004</c:v>
                </c:pt>
                <c:pt idx="19">
                  <c:v>1.7806440722736701</c:v>
                </c:pt>
                <c:pt idx="20">
                  <c:v>1.779433875382785</c:v>
                </c:pt>
                <c:pt idx="21">
                  <c:v>1.7782391064733274</c:v>
                </c:pt>
                <c:pt idx="22">
                  <c:v>1.7770647503327619</c:v>
                </c:pt>
                <c:pt idx="23">
                  <c:v>1.775873550170356</c:v>
                </c:pt>
                <c:pt idx="24">
                  <c:v>1.7746285264848702</c:v>
                </c:pt>
                <c:pt idx="25">
                  <c:v>1.7732915468414541</c:v>
                </c:pt>
                <c:pt idx="26">
                  <c:v>1.7718607756556792</c:v>
                </c:pt>
                <c:pt idx="27">
                  <c:v>1.7704102409216365</c:v>
                </c:pt>
                <c:pt idx="28">
                  <c:v>1.7689424284325923</c:v>
                </c:pt>
                <c:pt idx="29">
                  <c:v>1.767410201124664</c:v>
                </c:pt>
                <c:pt idx="30">
                  <c:v>1.7657846554307801</c:v>
                </c:pt>
                <c:pt idx="31">
                  <c:v>1.76407652994894</c:v>
                </c:pt>
                <c:pt idx="32">
                  <c:v>1.7622258019959567</c:v>
                </c:pt>
                <c:pt idx="33">
                  <c:v>1.7602854794388243</c:v>
                </c:pt>
                <c:pt idx="34">
                  <c:v>1.7582116844714628</c:v>
                </c:pt>
                <c:pt idx="35">
                  <c:v>1.7560387257325327</c:v>
                </c:pt>
                <c:pt idx="36">
                  <c:v>1.7537804376889494</c:v>
                </c:pt>
                <c:pt idx="37">
                  <c:v>1.7513745044934694</c:v>
                </c:pt>
                <c:pt idx="38">
                  <c:v>1.7488922593977421</c:v>
                </c:pt>
                <c:pt idx="39">
                  <c:v>1.7462733049833001</c:v>
                </c:pt>
                <c:pt idx="40">
                  <c:v>1.7435402435664595</c:v>
                </c:pt>
                <c:pt idx="41">
                  <c:v>1.7406509549203333</c:v>
                </c:pt>
                <c:pt idx="42">
                  <c:v>1.7376682252501463</c:v>
                </c:pt>
                <c:pt idx="43">
                  <c:v>1.7345876442468247</c:v>
                </c:pt>
                <c:pt idx="44">
                  <c:v>1.7314290005632931</c:v>
                </c:pt>
                <c:pt idx="45">
                  <c:v>1.7282012624573844</c:v>
                </c:pt>
                <c:pt idx="46">
                  <c:v>1.7247959991735711</c:v>
                </c:pt>
                <c:pt idx="47">
                  <c:v>1.721311605367656</c:v>
                </c:pt>
                <c:pt idx="48">
                  <c:v>1.7176379306043998</c:v>
                </c:pt>
                <c:pt idx="49">
                  <c:v>1.713761038772242</c:v>
                </c:pt>
                <c:pt idx="50">
                  <c:v>1.7098534439065285</c:v>
                </c:pt>
                <c:pt idx="51">
                  <c:v>1.7057984517481819</c:v>
                </c:pt>
                <c:pt idx="52">
                  <c:v>1.7016564772070977</c:v>
                </c:pt>
                <c:pt idx="53">
                  <c:v>1.6972997157765779</c:v>
                </c:pt>
                <c:pt idx="54">
                  <c:v>1.6928607343914577</c:v>
                </c:pt>
                <c:pt idx="55">
                  <c:v>1.6882435332391039</c:v>
                </c:pt>
                <c:pt idx="56">
                  <c:v>1.6836361257596495</c:v>
                </c:pt>
                <c:pt idx="57">
                  <c:v>1.6787012663803269</c:v>
                </c:pt>
                <c:pt idx="58">
                  <c:v>1.6733273948106697</c:v>
                </c:pt>
                <c:pt idx="59">
                  <c:v>1.6674154226678037</c:v>
                </c:pt>
                <c:pt idx="60">
                  <c:v>1.6612457415258384</c:v>
                </c:pt>
                <c:pt idx="61">
                  <c:v>1.6545384263974097</c:v>
                </c:pt>
                <c:pt idx="62">
                  <c:v>1.6473482375791906</c:v>
                </c:pt>
                <c:pt idx="63">
                  <c:v>1.639765162111164</c:v>
                </c:pt>
                <c:pt idx="64">
                  <c:v>1.6318512258351239</c:v>
                </c:pt>
                <c:pt idx="65">
                  <c:v>1.6232728508214955</c:v>
                </c:pt>
                <c:pt idx="66">
                  <c:v>1.6143095539872099</c:v>
                </c:pt>
                <c:pt idx="67">
                  <c:v>1.6048617466271222</c:v>
                </c:pt>
                <c:pt idx="68">
                  <c:v>1.5946752716892703</c:v>
                </c:pt>
                <c:pt idx="69">
                  <c:v>1.5838380693922633</c:v>
                </c:pt>
                <c:pt idx="70">
                  <c:v>1.5725123285413076</c:v>
                </c:pt>
                <c:pt idx="71">
                  <c:v>1.5608245793357789</c:v>
                </c:pt>
                <c:pt idx="72">
                  <c:v>1.5484540028817793</c:v>
                </c:pt>
                <c:pt idx="73">
                  <c:v>1.535300852744047</c:v>
                </c:pt>
                <c:pt idx="74">
                  <c:v>1.5215764381949606</c:v>
                </c:pt>
                <c:pt idx="75">
                  <c:v>1.5071239305163335</c:v>
                </c:pt>
                <c:pt idx="76">
                  <c:v>1.4920343881199933</c:v>
                </c:pt>
                <c:pt idx="77">
                  <c:v>1.4761078786162889</c:v>
                </c:pt>
                <c:pt idx="78">
                  <c:v>1.4597471553591288</c:v>
                </c:pt>
                <c:pt idx="79">
                  <c:v>1.4427653289376243</c:v>
                </c:pt>
                <c:pt idx="80">
                  <c:v>1.4253899691690506</c:v>
                </c:pt>
                <c:pt idx="81">
                  <c:v>1.4072668798166013</c:v>
                </c:pt>
                <c:pt idx="82">
                  <c:v>1.388366630767641</c:v>
                </c:pt>
                <c:pt idx="83">
                  <c:v>1.3687622735428047</c:v>
                </c:pt>
                <c:pt idx="84">
                  <c:v>1.348235303347606</c:v>
                </c:pt>
                <c:pt idx="85">
                  <c:v>1.3280797132414377</c:v>
                </c:pt>
                <c:pt idx="86">
                  <c:v>1.3069408788804595</c:v>
                </c:pt>
                <c:pt idx="87">
                  <c:v>1.2850342625057452</c:v>
                </c:pt>
                <c:pt idx="88">
                  <c:v>1.2623569606961009</c:v>
                </c:pt>
                <c:pt idx="89">
                  <c:v>1.2387944568745557</c:v>
                </c:pt>
                <c:pt idx="90">
                  <c:v>1.2141449027148998</c:v>
                </c:pt>
                <c:pt idx="91">
                  <c:v>1.188610675164036</c:v>
                </c:pt>
                <c:pt idx="92">
                  <c:v>1.1630409423794652</c:v>
                </c:pt>
                <c:pt idx="93">
                  <c:v>1.1372811685916124</c:v>
                </c:pt>
                <c:pt idx="94">
                  <c:v>1.1106438587666825</c:v>
                </c:pt>
                <c:pt idx="95">
                  <c:v>1.0841251182193281</c:v>
                </c:pt>
                <c:pt idx="96">
                  <c:v>1.0570411842250425</c:v>
                </c:pt>
                <c:pt idx="97">
                  <c:v>1.0306973601364142</c:v>
                </c:pt>
                <c:pt idx="98">
                  <c:v>1.0034728581121415</c:v>
                </c:pt>
                <c:pt idx="99">
                  <c:v>0.97510998427656614</c:v>
                </c:pt>
                <c:pt idx="100">
                  <c:v>0.94457369880131614</c:v>
                </c:pt>
                <c:pt idx="101">
                  <c:v>0.91279629269601226</c:v>
                </c:pt>
                <c:pt idx="102">
                  <c:v>0.87949087098948908</c:v>
                </c:pt>
                <c:pt idx="103">
                  <c:v>0.84617204954804437</c:v>
                </c:pt>
                <c:pt idx="104">
                  <c:v>0.8124015142678026</c:v>
                </c:pt>
                <c:pt idx="105">
                  <c:v>0.77850562162266246</c:v>
                </c:pt>
                <c:pt idx="106">
                  <c:v>0.74609773008553903</c:v>
                </c:pt>
                <c:pt idx="107">
                  <c:v>0.71433676636132382</c:v>
                </c:pt>
                <c:pt idx="108">
                  <c:v>0.68381510766343667</c:v>
                </c:pt>
                <c:pt idx="109">
                  <c:v>0.65395237328025602</c:v>
                </c:pt>
                <c:pt idx="110">
                  <c:v>0.62458919826043824</c:v>
                </c:pt>
                <c:pt idx="111">
                  <c:v>0.59648680496492801</c:v>
                </c:pt>
                <c:pt idx="112">
                  <c:v>0.56899703246605393</c:v>
                </c:pt>
                <c:pt idx="113">
                  <c:v>0.54267704508087766</c:v>
                </c:pt>
                <c:pt idx="114">
                  <c:v>0.51690887036580446</c:v>
                </c:pt>
                <c:pt idx="115">
                  <c:v>0.49166039136755751</c:v>
                </c:pt>
                <c:pt idx="116">
                  <c:v>0.46700926621358835</c:v>
                </c:pt>
                <c:pt idx="117">
                  <c:v>0.44321061894101793</c:v>
                </c:pt>
                <c:pt idx="118">
                  <c:v>0.41998896833767013</c:v>
                </c:pt>
                <c:pt idx="119">
                  <c:v>0.39725685299005925</c:v>
                </c:pt>
                <c:pt idx="120">
                  <c:v>0.37529588741284897</c:v>
                </c:pt>
                <c:pt idx="121">
                  <c:v>0.35404639441381025</c:v>
                </c:pt>
                <c:pt idx="122">
                  <c:v>0.33342793851534075</c:v>
                </c:pt>
                <c:pt idx="123">
                  <c:v>0.31394942312617191</c:v>
                </c:pt>
                <c:pt idx="124">
                  <c:v>0.29476402519870087</c:v>
                </c:pt>
                <c:pt idx="125">
                  <c:v>0.27636829489657178</c:v>
                </c:pt>
                <c:pt idx="126">
                  <c:v>0.25900008161337806</c:v>
                </c:pt>
                <c:pt idx="127">
                  <c:v>0.24157365300006023</c:v>
                </c:pt>
                <c:pt idx="128">
                  <c:v>0.22523620268667169</c:v>
                </c:pt>
                <c:pt idx="129">
                  <c:v>0.2096200787120828</c:v>
                </c:pt>
                <c:pt idx="130">
                  <c:v>0.19438826489883815</c:v>
                </c:pt>
                <c:pt idx="131">
                  <c:v>0.1798545118196114</c:v>
                </c:pt>
                <c:pt idx="132">
                  <c:v>0.16605634670184394</c:v>
                </c:pt>
                <c:pt idx="133">
                  <c:v>0.15270824888215748</c:v>
                </c:pt>
                <c:pt idx="134">
                  <c:v>0.13975632414191458</c:v>
                </c:pt>
                <c:pt idx="135">
                  <c:v>0.12787913688097666</c:v>
                </c:pt>
                <c:pt idx="136">
                  <c:v>0.11653048733852199</c:v>
                </c:pt>
                <c:pt idx="137">
                  <c:v>0.10616833344372033</c:v>
                </c:pt>
                <c:pt idx="138">
                  <c:v>9.6204400638796733E-2</c:v>
                </c:pt>
                <c:pt idx="139">
                  <c:v>8.6778089806779937E-2</c:v>
                </c:pt>
                <c:pt idx="140">
                  <c:v>7.7887809114003975E-2</c:v>
                </c:pt>
                <c:pt idx="141">
                  <c:v>6.9716413915361472E-2</c:v>
                </c:pt>
                <c:pt idx="142">
                  <c:v>6.2662353500417711E-2</c:v>
                </c:pt>
                <c:pt idx="143">
                  <c:v>5.6531312150612342E-2</c:v>
                </c:pt>
                <c:pt idx="144">
                  <c:v>5.117179078517841E-2</c:v>
                </c:pt>
                <c:pt idx="145">
                  <c:v>4.6453353116397283E-2</c:v>
                </c:pt>
                <c:pt idx="146">
                  <c:v>4.2255178525965303E-2</c:v>
                </c:pt>
                <c:pt idx="147">
                  <c:v>3.8448343020559196E-2</c:v>
                </c:pt>
                <c:pt idx="148">
                  <c:v>3.5042511181613188E-2</c:v>
                </c:pt>
                <c:pt idx="149">
                  <c:v>3.1993611228488386E-2</c:v>
                </c:pt>
                <c:pt idx="150">
                  <c:v>2.921384496058246E-2</c:v>
                </c:pt>
                <c:pt idx="151">
                  <c:v>2.6723356576016669E-2</c:v>
                </c:pt>
                <c:pt idx="152">
                  <c:v>2.4432147482419248E-2</c:v>
                </c:pt>
                <c:pt idx="153">
                  <c:v>2.2324685668246552E-2</c:v>
                </c:pt>
                <c:pt idx="154">
                  <c:v>2.0427446551609194E-2</c:v>
                </c:pt>
                <c:pt idx="155">
                  <c:v>1.8716277015890376E-2</c:v>
                </c:pt>
                <c:pt idx="156">
                  <c:v>1.6719363755877886E-2</c:v>
                </c:pt>
                <c:pt idx="157">
                  <c:v>1.4750274914701718E-2</c:v>
                </c:pt>
                <c:pt idx="158">
                  <c:v>1.2897840467345857E-2</c:v>
                </c:pt>
                <c:pt idx="159">
                  <c:v>1.1187224858734999E-2</c:v>
                </c:pt>
                <c:pt idx="160">
                  <c:v>9.6265617108053127E-3</c:v>
                </c:pt>
                <c:pt idx="161">
                  <c:v>8.209142911784189E-3</c:v>
                </c:pt>
                <c:pt idx="162">
                  <c:v>6.9417067659506369E-3</c:v>
                </c:pt>
                <c:pt idx="163">
                  <c:v>5.8168933632242051E-3</c:v>
                </c:pt>
                <c:pt idx="164">
                  <c:v>4.8330338303724839E-3</c:v>
                </c:pt>
                <c:pt idx="165">
                  <c:v>3.9937632538730164E-3</c:v>
                </c:pt>
                <c:pt idx="166">
                  <c:v>3.2703861597444426E-3</c:v>
                </c:pt>
                <c:pt idx="167">
                  <c:v>2.6495750844491737E-3</c:v>
                </c:pt>
                <c:pt idx="168">
                  <c:v>2.1338516873614915E-3</c:v>
                </c:pt>
                <c:pt idx="169">
                  <c:v>1.6987171954408204E-3</c:v>
                </c:pt>
                <c:pt idx="170">
                  <c:v>1.3457216808892222E-3</c:v>
                </c:pt>
                <c:pt idx="171">
                  <c:v>1.0523280468107794E-3</c:v>
                </c:pt>
                <c:pt idx="172">
                  <c:v>8.1380144086487592E-4</c:v>
                </c:pt>
                <c:pt idx="173">
                  <c:v>6.3730030102141313E-4</c:v>
                </c:pt>
                <c:pt idx="174">
                  <c:v>5.0240727141039065E-4</c:v>
                </c:pt>
                <c:pt idx="175">
                  <c:v>3.9870702760137934E-4</c:v>
                </c:pt>
                <c:pt idx="176">
                  <c:v>3.1796928002496668E-4</c:v>
                </c:pt>
                <c:pt idx="177">
                  <c:v>2.5297670347764048E-4</c:v>
                </c:pt>
                <c:pt idx="178">
                  <c:v>2.0249926899948645E-4</c:v>
                </c:pt>
                <c:pt idx="179">
                  <c:v>1.6301888986209508E-4</c:v>
                </c:pt>
                <c:pt idx="180">
                  <c:v>1.3184356251385242E-4</c:v>
                </c:pt>
                <c:pt idx="181">
                  <c:v>1.0699222456557524E-4</c:v>
                </c:pt>
                <c:pt idx="182">
                  <c:v>8.6977813986936425E-5</c:v>
                </c:pt>
                <c:pt idx="183">
                  <c:v>6.8423858929881896E-5</c:v>
                </c:pt>
                <c:pt idx="184">
                  <c:v>5.1877465829147064E-5</c:v>
                </c:pt>
                <c:pt idx="185">
                  <c:v>3.8589551541544877E-5</c:v>
                </c:pt>
                <c:pt idx="186">
                  <c:v>2.8262627165468418E-5</c:v>
                </c:pt>
                <c:pt idx="187">
                  <c:v>8.1868195391128485E-6</c:v>
                </c:pt>
                <c:pt idx="188">
                  <c:v>2.8249638639975591E-6</c:v>
                </c:pt>
                <c:pt idx="189">
                  <c:v>1.0767727844521121E-6</c:v>
                </c:pt>
                <c:pt idx="190">
                  <c:v>4.5125625686482572E-7</c:v>
                </c:pt>
                <c:pt idx="191">
                  <c:v>2.0154639846014629E-7</c:v>
                </c:pt>
                <c:pt idx="192">
                  <c:v>9.0104964792096641E-8</c:v>
                </c:pt>
                <c:pt idx="193">
                  <c:v>4.0818593930790664E-8</c:v>
                </c:pt>
                <c:pt idx="194">
                  <c:v>1.8810748080593575E-8</c:v>
                </c:pt>
                <c:pt idx="195">
                  <c:v>8.6404394432805739E-9</c:v>
                </c:pt>
                <c:pt idx="196">
                  <c:v>4.0199556650303595E-9</c:v>
                </c:pt>
                <c:pt idx="197">
                  <c:v>1.9264318583033462E-9</c:v>
                </c:pt>
                <c:pt idx="198">
                  <c:v>9.3722403162009006E-10</c:v>
                </c:pt>
                <c:pt idx="199">
                  <c:v>4.5941146234954036E-10</c:v>
                </c:pt>
                <c:pt idx="200">
                  <c:v>2.2632832975576106E-10</c:v>
                </c:pt>
                <c:pt idx="201">
                  <c:v>1.1050821175191649E-10</c:v>
                </c:pt>
                <c:pt idx="202">
                  <c:v>5.5175719513109227E-11</c:v>
                </c:pt>
                <c:pt idx="203">
                  <c:v>2.7266964480390371E-11</c:v>
                </c:pt>
                <c:pt idx="204">
                  <c:v>1.3562603060026723E-11</c:v>
                </c:pt>
                <c:pt idx="205">
                  <c:v>6.134998856112545E-12</c:v>
                </c:pt>
                <c:pt idx="206">
                  <c:v>2.7595846431035336E-12</c:v>
                </c:pt>
                <c:pt idx="207">
                  <c:v>1.2611937702705613E-12</c:v>
                </c:pt>
                <c:pt idx="208">
                  <c:v>5.7491529752082778E-13</c:v>
                </c:pt>
                <c:pt idx="209">
                  <c:v>2.5799267081570912E-13</c:v>
                </c:pt>
                <c:pt idx="210">
                  <c:v>1.1422048157961768E-13</c:v>
                </c:pt>
                <c:pt idx="211">
                  <c:v>5.0257000395224933E-14</c:v>
                </c:pt>
                <c:pt idx="212">
                  <c:v>2.219711691175914E-14</c:v>
                </c:pt>
                <c:pt idx="213">
                  <c:v>9.7017068312696979E-15</c:v>
                </c:pt>
                <c:pt idx="214">
                  <c:v>3.9003991271061831E-15</c:v>
                </c:pt>
                <c:pt idx="215">
                  <c:v>1.5180876991025116E-15</c:v>
                </c:pt>
                <c:pt idx="216">
                  <c:v>5.7372978731054992E-16</c:v>
                </c:pt>
                <c:pt idx="217">
                  <c:v>2.0737665811275366E-16</c:v>
                </c:pt>
                <c:pt idx="218">
                  <c:v>7.4777340069146434E-17</c:v>
                </c:pt>
                <c:pt idx="219">
                  <c:v>2.6991026137133888E-17</c:v>
                </c:pt>
                <c:pt idx="220">
                  <c:v>9.6269450500345494E-18</c:v>
                </c:pt>
                <c:pt idx="221">
                  <c:v>3.4111737547451487E-18</c:v>
                </c:pt>
                <c:pt idx="222">
                  <c:v>1.2170494747615146E-18</c:v>
                </c:pt>
                <c:pt idx="223">
                  <c:v>4.2791325354541866E-19</c:v>
                </c:pt>
                <c:pt idx="224">
                  <c:v>1.520606316786232E-19</c:v>
                </c:pt>
                <c:pt idx="225">
                  <c:v>5.3476374545474505E-20</c:v>
                </c:pt>
                <c:pt idx="226">
                  <c:v>1.8524821114517091E-20</c:v>
                </c:pt>
                <c:pt idx="227">
                  <c:v>6.3073516771961777E-21</c:v>
                </c:pt>
                <c:pt idx="228">
                  <c:v>2.2222872279219683E-21</c:v>
                </c:pt>
                <c:pt idx="229">
                  <c:v>7.9922954191004046E-22</c:v>
                </c:pt>
                <c:pt idx="230">
                  <c:v>2.8976582611993279E-22</c:v>
                </c:pt>
                <c:pt idx="231">
                  <c:v>1.074910989136127E-22</c:v>
                </c:pt>
                <c:pt idx="232">
                  <c:v>4.1777015423848315E-23</c:v>
                </c:pt>
                <c:pt idx="233">
                  <c:v>1.4802008710163488E-23</c:v>
                </c:pt>
                <c:pt idx="234">
                  <c:v>5.0265039562974185E-24</c:v>
                </c:pt>
                <c:pt idx="235">
                  <c:v>1.6586671206639812E-24</c:v>
                </c:pt>
                <c:pt idx="236">
                  <c:v>5.5873173389686488E-25</c:v>
                </c:pt>
                <c:pt idx="237">
                  <c:v>1.8554164166946676E-25</c:v>
                </c:pt>
                <c:pt idx="238">
                  <c:v>6.0577529078603225E-26</c:v>
                </c:pt>
                <c:pt idx="239">
                  <c:v>1.9941026166365617E-26</c:v>
                </c:pt>
                <c:pt idx="240">
                  <c:v>6.4383341660432823E-27</c:v>
                </c:pt>
                <c:pt idx="241">
                  <c:v>2.0840708890133195E-27</c:v>
                </c:pt>
                <c:pt idx="242">
                  <c:v>6.3077663233419341E-28</c:v>
                </c:pt>
                <c:pt idx="243">
                  <c:v>1.7703766977127395E-28</c:v>
                </c:pt>
                <c:pt idx="244">
                  <c:v>4.8372771316976106E-29</c:v>
                </c:pt>
                <c:pt idx="245">
                  <c:v>1.3113710616071021E-29</c:v>
                </c:pt>
                <c:pt idx="246">
                  <c:v>3.5462316394893555E-30</c:v>
                </c:pt>
                <c:pt idx="247">
                  <c:v>9.6611360845807173E-31</c:v>
                </c:pt>
                <c:pt idx="248">
                  <c:v>2.6638565217067617E-31</c:v>
                </c:pt>
                <c:pt idx="249">
                  <c:v>7.4647037877084404E-32</c:v>
                </c:pt>
                <c:pt idx="250">
                  <c:v>2.0829269876014398E-32</c:v>
                </c:pt>
                <c:pt idx="251">
                  <c:v>5.8555093448915684E-33</c:v>
                </c:pt>
                <c:pt idx="252">
                  <c:v>1.6246440954282154E-33</c:v>
                </c:pt>
                <c:pt idx="253">
                  <c:v>4.480222686859907E-34</c:v>
                </c:pt>
                <c:pt idx="254">
                  <c:v>1.2492562850048624E-34</c:v>
                </c:pt>
                <c:pt idx="255">
                  <c:v>3.4620945101663387E-35</c:v>
                </c:pt>
                <c:pt idx="256">
                  <c:v>9.6934682777817046E-36</c:v>
                </c:pt>
                <c:pt idx="257">
                  <c:v>2.711870123322352E-36</c:v>
                </c:pt>
                <c:pt idx="258">
                  <c:v>7.6907734258348163E-37</c:v>
                </c:pt>
                <c:pt idx="259">
                  <c:v>2.124298901506861E-37</c:v>
                </c:pt>
                <c:pt idx="260">
                  <c:v>5.8050633658730994E-38</c:v>
                </c:pt>
                <c:pt idx="261">
                  <c:v>1.5832143127722345E-38</c:v>
                </c:pt>
                <c:pt idx="262">
                  <c:v>4.3027442770963168E-39</c:v>
                </c:pt>
                <c:pt idx="263">
                  <c:v>1.163456632225528E-39</c:v>
                </c:pt>
                <c:pt idx="264">
                  <c:v>3.150381132799318E-40</c:v>
                </c:pt>
                <c:pt idx="265">
                  <c:v>8.5542840604388878E-41</c:v>
                </c:pt>
                <c:pt idx="266">
                  <c:v>2.3627236105584366E-41</c:v>
                </c:pt>
                <c:pt idx="267">
                  <c:v>6.6510402093290697E-42</c:v>
                </c:pt>
                <c:pt idx="268">
                  <c:v>1.9181731617648573E-42</c:v>
                </c:pt>
                <c:pt idx="269">
                  <c:v>5.5120176474807571E-43</c:v>
                </c:pt>
                <c:pt idx="270">
                  <c:v>1.6194363759794326E-43</c:v>
                </c:pt>
                <c:pt idx="271">
                  <c:v>4.6298210177766758E-44</c:v>
                </c:pt>
                <c:pt idx="272">
                  <c:v>1.349403986093307E-44</c:v>
                </c:pt>
                <c:pt idx="273">
                  <c:v>3.9085683322148796E-45</c:v>
                </c:pt>
                <c:pt idx="274">
                  <c:v>1.1679945277649673E-45</c:v>
                </c:pt>
                <c:pt idx="275">
                  <c:v>3.8435568143926921E-46</c:v>
                </c:pt>
                <c:pt idx="276">
                  <c:v>1.7956460834282946E-46</c:v>
                </c:pt>
                <c:pt idx="277">
                  <c:v>9.2643638758406438E-47</c:v>
                </c:pt>
                <c:pt idx="278">
                  <c:v>5.7051688205186371E-47</c:v>
                </c:pt>
                <c:pt idx="279">
                  <c:v>3.6075514479838484E-47</c:v>
                </c:pt>
                <c:pt idx="280">
                  <c:v>2.314457109708233E-47</c:v>
                </c:pt>
                <c:pt idx="281">
                  <c:v>1.5180963349181134E-47</c:v>
                </c:pt>
                <c:pt idx="282">
                  <c:v>1.0372160087408517E-47</c:v>
                </c:pt>
                <c:pt idx="283">
                  <c:v>7.5005307572974775E-48</c:v>
                </c:pt>
                <c:pt idx="284">
                  <c:v>5.2150593033953618E-48</c:v>
                </c:pt>
                <c:pt idx="285">
                  <c:v>3.8177244204949679E-48</c:v>
                </c:pt>
                <c:pt idx="286">
                  <c:v>2.7400092978240798E-48</c:v>
                </c:pt>
                <c:pt idx="287">
                  <c:v>1.9232926875480542E-48</c:v>
                </c:pt>
                <c:pt idx="288">
                  <c:v>1.3152398808160455E-48</c:v>
                </c:pt>
                <c:pt idx="289">
                  <c:v>7.8185982758559243E-49</c:v>
                </c:pt>
                <c:pt idx="290">
                  <c:v>6.1846439601090497E-49</c:v>
                </c:pt>
                <c:pt idx="291">
                  <c:v>5.6849718872625995E-49</c:v>
                </c:pt>
                <c:pt idx="292">
                  <c:v>5.5282223313748747E-49</c:v>
                </c:pt>
                <c:pt idx="293">
                  <c:v>5.5446636113823114E-49</c:v>
                </c:pt>
                <c:pt idx="294">
                  <c:v>5.8222248157938351E-49</c:v>
                </c:pt>
                <c:pt idx="295">
                  <c:v>6.0208958275761626E-49</c:v>
                </c:pt>
                <c:pt idx="296">
                  <c:v>6.9858045078666196E-49</c:v>
                </c:pt>
                <c:pt idx="297">
                  <c:v>7.267029825323046E-49</c:v>
                </c:pt>
                <c:pt idx="298">
                  <c:v>8.1429849421125511E-49</c:v>
                </c:pt>
                <c:pt idx="299">
                  <c:v>1.0140859743246785E-48</c:v>
                </c:pt>
                <c:pt idx="300">
                  <c:v>1.9227216992765938E-48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MORLAIS1!$AG$6:$AG$306</c:f>
              <c:numCache>
                <c:formatCode>General</c:formatCode>
                <c:ptCount val="30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</c:numCache>
            </c:numRef>
          </c:xVal>
          <c:yVal>
            <c:numRef>
              <c:f>MORLAIS1!$AE$6:$AE$306</c:f>
              <c:numCache>
                <c:formatCode>0.00E+00</c:formatCode>
                <c:ptCount val="301"/>
                <c:pt idx="0">
                  <c:v>1.7998306041784302</c:v>
                </c:pt>
                <c:pt idx="12">
                  <c:v>1.7645398080180688</c:v>
                </c:pt>
                <c:pt idx="24">
                  <c:v>1.7857142857142858</c:v>
                </c:pt>
                <c:pt idx="36">
                  <c:v>1.7504234895539246</c:v>
                </c:pt>
                <c:pt idx="48">
                  <c:v>1.7645398080180688</c:v>
                </c:pt>
                <c:pt idx="60">
                  <c:v>1.7010163749294183</c:v>
                </c:pt>
                <c:pt idx="72">
                  <c:v>1.5598531902879729</c:v>
                </c:pt>
                <c:pt idx="84">
                  <c:v>1.3833992094861662</c:v>
                </c:pt>
                <c:pt idx="96">
                  <c:v>1.0304912478825521</c:v>
                </c:pt>
                <c:pt idx="120">
                  <c:v>0.35996612083568602</c:v>
                </c:pt>
                <c:pt idx="150">
                  <c:v>0.10587238848108413</c:v>
                </c:pt>
                <c:pt idx="180">
                  <c:v>0</c:v>
                </c:pt>
                <c:pt idx="210">
                  <c:v>0</c:v>
                </c:pt>
                <c:pt idx="240">
                  <c:v>0</c:v>
                </c:pt>
                <c:pt idx="270">
                  <c:v>0</c:v>
                </c:pt>
                <c:pt idx="295">
                  <c:v>0</c:v>
                </c:pt>
              </c:numCache>
            </c:numRef>
          </c:yVal>
        </c:ser>
        <c:axId val="109568000"/>
        <c:axId val="109569536"/>
      </c:scatterChart>
      <c:valAx>
        <c:axId val="109568000"/>
        <c:scaling>
          <c:orientation val="minMax"/>
          <c:max val="3000"/>
        </c:scaling>
        <c:axPos val="b"/>
        <c:numFmt formatCode="General" sourceLinked="1"/>
        <c:tickLblPos val="nextTo"/>
        <c:crossAx val="109569536"/>
        <c:crosses val="autoZero"/>
        <c:crossBetween val="midCat"/>
      </c:valAx>
      <c:valAx>
        <c:axId val="109569536"/>
        <c:scaling>
          <c:orientation val="minMax"/>
        </c:scaling>
        <c:axPos val="l"/>
        <c:majorGridlines/>
        <c:numFmt formatCode="0.00E+00" sourceLinked="1"/>
        <c:tickLblPos val="nextTo"/>
        <c:crossAx val="109568000"/>
        <c:crosses val="autoZero"/>
        <c:crossBetween val="midCat"/>
      </c:valAx>
    </c:plotArea>
    <c:legend>
      <c:legendPos val="r"/>
    </c:legend>
    <c:plotVisOnly val="1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"/>
  <c:chart>
    <c:title>
      <c:tx>
        <c:rich>
          <a:bodyPr/>
          <a:lstStyle/>
          <a:p>
            <a:pPr>
              <a:defRPr/>
            </a:pPr>
            <a:r>
              <a:rPr lang="en-US"/>
              <a:t>TAFF 1</a:t>
            </a:r>
          </a:p>
        </c:rich>
      </c:tx>
      <c:overlay val="1"/>
    </c:title>
    <c:plotArea>
      <c:layout/>
      <c:scatterChart>
        <c:scatterStyle val="lineMarker"/>
        <c:ser>
          <c:idx val="0"/>
          <c:order val="0"/>
          <c:tx>
            <c:v>RK predicitons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'TAFF 1'!$AG$6:$AG$302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'TAFF 1'!$AD$6:$AD$302</c:f>
              <c:numCache>
                <c:formatCode>0.00E+00</c:formatCode>
                <c:ptCount val="297"/>
                <c:pt idx="0">
                  <c:v>1.02</c:v>
                </c:pt>
                <c:pt idx="1">
                  <c:v>1.016294574605981</c:v>
                </c:pt>
                <c:pt idx="2">
                  <c:v>1.0126944802629796</c:v>
                </c:pt>
                <c:pt idx="3">
                  <c:v>1.009118714386485</c:v>
                </c:pt>
                <c:pt idx="4">
                  <c:v>1.0051477060287959</c:v>
                </c:pt>
                <c:pt idx="5">
                  <c:v>1.0016588947723279</c:v>
                </c:pt>
                <c:pt idx="6">
                  <c:v>0.99823085863165528</c:v>
                </c:pt>
                <c:pt idx="7">
                  <c:v>0.99489466692370043</c:v>
                </c:pt>
                <c:pt idx="8">
                  <c:v>0.99171834513421775</c:v>
                </c:pt>
                <c:pt idx="9">
                  <c:v>0.98863298883185136</c:v>
                </c:pt>
                <c:pt idx="10">
                  <c:v>0.98552564637433893</c:v>
                </c:pt>
                <c:pt idx="11">
                  <c:v>0.98221649065549432</c:v>
                </c:pt>
                <c:pt idx="12">
                  <c:v>0.97890056389426539</c:v>
                </c:pt>
                <c:pt idx="13">
                  <c:v>0.97529298297116895</c:v>
                </c:pt>
                <c:pt idx="14">
                  <c:v>0.97156117694239241</c:v>
                </c:pt>
                <c:pt idx="15">
                  <c:v>0.96756307347495085</c:v>
                </c:pt>
                <c:pt idx="16">
                  <c:v>0.96356333336430955</c:v>
                </c:pt>
                <c:pt idx="17">
                  <c:v>0.95951129089269471</c:v>
                </c:pt>
                <c:pt idx="18">
                  <c:v>0.95558565998222267</c:v>
                </c:pt>
                <c:pt idx="19">
                  <c:v>0.95180237386645006</c:v>
                </c:pt>
                <c:pt idx="20">
                  <c:v>0.94776100703999888</c:v>
                </c:pt>
                <c:pt idx="21">
                  <c:v>0.94344331469883991</c:v>
                </c:pt>
                <c:pt idx="22">
                  <c:v>0.93885238065921361</c:v>
                </c:pt>
                <c:pt idx="23">
                  <c:v>0.93417594964212058</c:v>
                </c:pt>
                <c:pt idx="24">
                  <c:v>0.92951897443677634</c:v>
                </c:pt>
                <c:pt idx="25">
                  <c:v>0.92469895837167881</c:v>
                </c:pt>
                <c:pt idx="26">
                  <c:v>0.91994681764355568</c:v>
                </c:pt>
                <c:pt idx="27">
                  <c:v>0.91520452380403206</c:v>
                </c:pt>
                <c:pt idx="28">
                  <c:v>0.91037521559052681</c:v>
                </c:pt>
                <c:pt idx="29">
                  <c:v>0.90551124461030874</c:v>
                </c:pt>
                <c:pt idx="30">
                  <c:v>0.9007334942726084</c:v>
                </c:pt>
                <c:pt idx="31">
                  <c:v>0.89606006277725758</c:v>
                </c:pt>
                <c:pt idx="32">
                  <c:v>0.89149610255864598</c:v>
                </c:pt>
                <c:pt idx="33">
                  <c:v>0.88645288839099112</c:v>
                </c:pt>
                <c:pt idx="34">
                  <c:v>0.88109941363454347</c:v>
                </c:pt>
                <c:pt idx="35">
                  <c:v>0.87540469856795489</c:v>
                </c:pt>
                <c:pt idx="36">
                  <c:v>0.86930288566649661</c:v>
                </c:pt>
                <c:pt idx="37">
                  <c:v>0.86289885879610184</c:v>
                </c:pt>
                <c:pt idx="38">
                  <c:v>0.85633374608879664</c:v>
                </c:pt>
                <c:pt idx="39">
                  <c:v>0.85022215109843402</c:v>
                </c:pt>
                <c:pt idx="40">
                  <c:v>0.84453951845482733</c:v>
                </c:pt>
                <c:pt idx="41">
                  <c:v>0.83908088416571858</c:v>
                </c:pt>
                <c:pt idx="42">
                  <c:v>0.83377483975318023</c:v>
                </c:pt>
                <c:pt idx="43">
                  <c:v>0.82858879329022506</c:v>
                </c:pt>
                <c:pt idx="44">
                  <c:v>0.82291649153268887</c:v>
                </c:pt>
                <c:pt idx="45">
                  <c:v>0.81651691952861327</c:v>
                </c:pt>
                <c:pt idx="46">
                  <c:v>0.8091695827292994</c:v>
                </c:pt>
                <c:pt idx="47">
                  <c:v>0.80085131489212935</c:v>
                </c:pt>
                <c:pt idx="48">
                  <c:v>0.79353986702827117</c:v>
                </c:pt>
                <c:pt idx="49">
                  <c:v>0.78673269303004634</c:v>
                </c:pt>
                <c:pt idx="50">
                  <c:v>0.7803392400197906</c:v>
                </c:pt>
                <c:pt idx="51">
                  <c:v>0.77355615086997498</c:v>
                </c:pt>
                <c:pt idx="52">
                  <c:v>0.76673366035802026</c:v>
                </c:pt>
                <c:pt idx="53">
                  <c:v>0.76038798273257047</c:v>
                </c:pt>
                <c:pt idx="54">
                  <c:v>0.75424912762587226</c:v>
                </c:pt>
                <c:pt idx="55">
                  <c:v>0.74859650242374709</c:v>
                </c:pt>
                <c:pt idx="56">
                  <c:v>0.74309639233143387</c:v>
                </c:pt>
                <c:pt idx="57">
                  <c:v>0.73767958865742056</c:v>
                </c:pt>
                <c:pt idx="58">
                  <c:v>0.73108565049050278</c:v>
                </c:pt>
                <c:pt idx="59">
                  <c:v>0.72424607540876074</c:v>
                </c:pt>
                <c:pt idx="60">
                  <c:v>0.71710245777029835</c:v>
                </c:pt>
                <c:pt idx="61">
                  <c:v>0.70977848420291134</c:v>
                </c:pt>
                <c:pt idx="62">
                  <c:v>0.7023936439255577</c:v>
                </c:pt>
                <c:pt idx="63">
                  <c:v>0.69481453165262308</c:v>
                </c:pt>
                <c:pt idx="64">
                  <c:v>0.6869149951269421</c:v>
                </c:pt>
                <c:pt idx="65">
                  <c:v>0.67954100256871797</c:v>
                </c:pt>
                <c:pt idx="66">
                  <c:v>0.67252328133594308</c:v>
                </c:pt>
                <c:pt idx="67">
                  <c:v>0.66564577788096846</c:v>
                </c:pt>
                <c:pt idx="68">
                  <c:v>0.65777527701848304</c:v>
                </c:pt>
                <c:pt idx="69">
                  <c:v>0.64896353625146308</c:v>
                </c:pt>
                <c:pt idx="70">
                  <c:v>0.6390361143976433</c:v>
                </c:pt>
                <c:pt idx="71">
                  <c:v>0.62819595131091621</c:v>
                </c:pt>
                <c:pt idx="72">
                  <c:v>0.6169657087480569</c:v>
                </c:pt>
                <c:pt idx="73">
                  <c:v>0.60511868073788166</c:v>
                </c:pt>
                <c:pt idx="74">
                  <c:v>0.59349154457647024</c:v>
                </c:pt>
                <c:pt idx="75">
                  <c:v>0.58211561057235739</c:v>
                </c:pt>
                <c:pt idx="76">
                  <c:v>0.57191582234610427</c:v>
                </c:pt>
                <c:pt idx="77">
                  <c:v>0.56276088244006583</c:v>
                </c:pt>
                <c:pt idx="78">
                  <c:v>0.55433644933457349</c:v>
                </c:pt>
                <c:pt idx="79">
                  <c:v>0.5461725030703275</c:v>
                </c:pt>
                <c:pt idx="80">
                  <c:v>0.53864434777806292</c:v>
                </c:pt>
                <c:pt idx="81">
                  <c:v>0.53123278680904229</c:v>
                </c:pt>
                <c:pt idx="82">
                  <c:v>0.52424745468310741</c:v>
                </c:pt>
                <c:pt idx="83">
                  <c:v>0.51756227293318458</c:v>
                </c:pt>
                <c:pt idx="84">
                  <c:v>0.51070459657861</c:v>
                </c:pt>
                <c:pt idx="85">
                  <c:v>0.50356264444316712</c:v>
                </c:pt>
                <c:pt idx="86">
                  <c:v>0.49616422905493396</c:v>
                </c:pt>
                <c:pt idx="87">
                  <c:v>0.48911800862181837</c:v>
                </c:pt>
                <c:pt idx="88">
                  <c:v>0.482354411180339</c:v>
                </c:pt>
                <c:pt idx="89">
                  <c:v>0.47557789830664948</c:v>
                </c:pt>
                <c:pt idx="90">
                  <c:v>0.46902271104536897</c:v>
                </c:pt>
                <c:pt idx="91">
                  <c:v>0.46263070650880073</c:v>
                </c:pt>
                <c:pt idx="92">
                  <c:v>0.45636852452108279</c:v>
                </c:pt>
                <c:pt idx="93">
                  <c:v>0.45028010378780453</c:v>
                </c:pt>
                <c:pt idx="94">
                  <c:v>0.44444869046691127</c:v>
                </c:pt>
                <c:pt idx="95">
                  <c:v>0.43884423694811187</c:v>
                </c:pt>
                <c:pt idx="96">
                  <c:v>0.43343558555820122</c:v>
                </c:pt>
                <c:pt idx="97">
                  <c:v>0.42815467821616371</c:v>
                </c:pt>
                <c:pt idx="98">
                  <c:v>0.42292778469830139</c:v>
                </c:pt>
                <c:pt idx="99">
                  <c:v>0.41675415083402567</c:v>
                </c:pt>
                <c:pt idx="100">
                  <c:v>0.41037184405516519</c:v>
                </c:pt>
                <c:pt idx="101">
                  <c:v>0.40401478091798593</c:v>
                </c:pt>
                <c:pt idx="102">
                  <c:v>0.39749613418776075</c:v>
                </c:pt>
                <c:pt idx="103">
                  <c:v>0.39112144370686663</c:v>
                </c:pt>
                <c:pt idx="104">
                  <c:v>0.38497348735597203</c:v>
                </c:pt>
                <c:pt idx="105">
                  <c:v>0.37879015078878869</c:v>
                </c:pt>
                <c:pt idx="106">
                  <c:v>0.37278337014277735</c:v>
                </c:pt>
                <c:pt idx="107">
                  <c:v>0.36685903161036898</c:v>
                </c:pt>
                <c:pt idx="108">
                  <c:v>0.36093188831952872</c:v>
                </c:pt>
                <c:pt idx="109">
                  <c:v>0.35502693968546351</c:v>
                </c:pt>
                <c:pt idx="110">
                  <c:v>0.3491872298071983</c:v>
                </c:pt>
                <c:pt idx="111">
                  <c:v>0.34346275708751484</c:v>
                </c:pt>
                <c:pt idx="112">
                  <c:v>0.338013804188314</c:v>
                </c:pt>
                <c:pt idx="113">
                  <c:v>0.33278914856838454</c:v>
                </c:pt>
                <c:pt idx="114">
                  <c:v>0.32736980122542647</c:v>
                </c:pt>
                <c:pt idx="115">
                  <c:v>0.32208061505369479</c:v>
                </c:pt>
                <c:pt idx="116">
                  <c:v>0.31683940587637394</c:v>
                </c:pt>
                <c:pt idx="117">
                  <c:v>0.31133489403131775</c:v>
                </c:pt>
                <c:pt idx="118">
                  <c:v>0.30592930801083834</c:v>
                </c:pt>
                <c:pt idx="119">
                  <c:v>0.3005013886995781</c:v>
                </c:pt>
                <c:pt idx="120">
                  <c:v>0.29485173189258013</c:v>
                </c:pt>
                <c:pt idx="121">
                  <c:v>0.28962654758816497</c:v>
                </c:pt>
                <c:pt idx="122">
                  <c:v>0.28458354724052254</c:v>
                </c:pt>
                <c:pt idx="123">
                  <c:v>0.27985616127498036</c:v>
                </c:pt>
                <c:pt idx="124">
                  <c:v>0.27529791968118505</c:v>
                </c:pt>
                <c:pt idx="125">
                  <c:v>0.27092952740591109</c:v>
                </c:pt>
                <c:pt idx="126">
                  <c:v>0.26668795332504491</c:v>
                </c:pt>
                <c:pt idx="127">
                  <c:v>0.26268001670885249</c:v>
                </c:pt>
                <c:pt idx="128">
                  <c:v>0.25853845665393871</c:v>
                </c:pt>
                <c:pt idx="129">
                  <c:v>0.25427921855683733</c:v>
                </c:pt>
                <c:pt idx="130">
                  <c:v>0.25002982211546709</c:v>
                </c:pt>
                <c:pt idx="131">
                  <c:v>0.24559354418711901</c:v>
                </c:pt>
                <c:pt idx="132">
                  <c:v>0.24120263378426668</c:v>
                </c:pt>
                <c:pt idx="133">
                  <c:v>0.23673269250898821</c:v>
                </c:pt>
                <c:pt idx="134">
                  <c:v>0.23248217367539453</c:v>
                </c:pt>
                <c:pt idx="135">
                  <c:v>0.22811806654238928</c:v>
                </c:pt>
                <c:pt idx="136">
                  <c:v>0.22370809766911678</c:v>
                </c:pt>
                <c:pt idx="137">
                  <c:v>0.21932680174167202</c:v>
                </c:pt>
                <c:pt idx="138">
                  <c:v>0.2151785606264916</c:v>
                </c:pt>
                <c:pt idx="139">
                  <c:v>0.21107094418166178</c:v>
                </c:pt>
                <c:pt idx="140">
                  <c:v>0.20703732519565454</c:v>
                </c:pt>
                <c:pt idx="141">
                  <c:v>0.2031071706471454</c:v>
                </c:pt>
                <c:pt idx="142">
                  <c:v>0.19926702324978007</c:v>
                </c:pt>
                <c:pt idx="143">
                  <c:v>0.19550603827379612</c:v>
                </c:pt>
                <c:pt idx="144">
                  <c:v>0.19185521009339138</c:v>
                </c:pt>
                <c:pt idx="145">
                  <c:v>0.18805581133483021</c:v>
                </c:pt>
                <c:pt idx="146">
                  <c:v>0.18437465006748555</c:v>
                </c:pt>
                <c:pt idx="147">
                  <c:v>0.18074372247340414</c:v>
                </c:pt>
                <c:pt idx="148">
                  <c:v>0.1773260054541663</c:v>
                </c:pt>
                <c:pt idx="149">
                  <c:v>0.17400185219062822</c:v>
                </c:pt>
                <c:pt idx="150">
                  <c:v>0.17079798771411372</c:v>
                </c:pt>
                <c:pt idx="151">
                  <c:v>0.16774011439399689</c:v>
                </c:pt>
                <c:pt idx="152">
                  <c:v>0.164772045254032</c:v>
                </c:pt>
                <c:pt idx="153">
                  <c:v>0.16166898083461881</c:v>
                </c:pt>
                <c:pt idx="154">
                  <c:v>0.15860379867316679</c:v>
                </c:pt>
                <c:pt idx="155">
                  <c:v>0.1558003586369395</c:v>
                </c:pt>
                <c:pt idx="156">
                  <c:v>0.15312935477954112</c:v>
                </c:pt>
                <c:pt idx="157">
                  <c:v>0.1505639510759382</c:v>
                </c:pt>
                <c:pt idx="158">
                  <c:v>0.14809907228041799</c:v>
                </c:pt>
                <c:pt idx="159">
                  <c:v>0.14571544041370535</c:v>
                </c:pt>
                <c:pt idx="160">
                  <c:v>0.14340826471400483</c:v>
                </c:pt>
                <c:pt idx="161">
                  <c:v>0.14118188434698994</c:v>
                </c:pt>
                <c:pt idx="162">
                  <c:v>0.13898458436257127</c:v>
                </c:pt>
                <c:pt idx="163">
                  <c:v>0.13653782094785305</c:v>
                </c:pt>
                <c:pt idx="164">
                  <c:v>0.13400331456929088</c:v>
                </c:pt>
                <c:pt idx="165">
                  <c:v>0.13164487497156921</c:v>
                </c:pt>
                <c:pt idx="166">
                  <c:v>0.12939312681649329</c:v>
                </c:pt>
                <c:pt idx="167">
                  <c:v>0.12723423823883587</c:v>
                </c:pt>
                <c:pt idx="168">
                  <c:v>0.12511162740060519</c:v>
                </c:pt>
                <c:pt idx="169">
                  <c:v>0.12307235445662099</c:v>
                </c:pt>
                <c:pt idx="170">
                  <c:v>0.12110091477117235</c:v>
                </c:pt>
                <c:pt idx="171">
                  <c:v>0.11919435710153871</c:v>
                </c:pt>
                <c:pt idx="172">
                  <c:v>0.11735101717799921</c:v>
                </c:pt>
                <c:pt idx="173">
                  <c:v>0.11523788979587975</c:v>
                </c:pt>
                <c:pt idx="174">
                  <c:v>0.11316822035967442</c:v>
                </c:pt>
                <c:pt idx="175">
                  <c:v>0.11118425934309036</c:v>
                </c:pt>
                <c:pt idx="176">
                  <c:v>0.10927690140415824</c:v>
                </c:pt>
                <c:pt idx="177">
                  <c:v>0.10743368335203182</c:v>
                </c:pt>
                <c:pt idx="178">
                  <c:v>0.10565541650629737</c:v>
                </c:pt>
                <c:pt idx="179">
                  <c:v>0.10393632548061546</c:v>
                </c:pt>
                <c:pt idx="180">
                  <c:v>0.1022741454600976</c:v>
                </c:pt>
                <c:pt idx="181">
                  <c:v>0.10066107227049174</c:v>
                </c:pt>
                <c:pt idx="182">
                  <c:v>9.9058437076964753E-2</c:v>
                </c:pt>
                <c:pt idx="183">
                  <c:v>9.7473148774696289E-2</c:v>
                </c:pt>
                <c:pt idx="184">
                  <c:v>9.5931470643374817E-2</c:v>
                </c:pt>
                <c:pt idx="185">
                  <c:v>9.4437072399594854E-2</c:v>
                </c:pt>
                <c:pt idx="186">
                  <c:v>9.2982781892772579E-2</c:v>
                </c:pt>
                <c:pt idx="187">
                  <c:v>9.1566402798579097E-2</c:v>
                </c:pt>
                <c:pt idx="188">
                  <c:v>9.0188052065736685E-2</c:v>
                </c:pt>
                <c:pt idx="189">
                  <c:v>8.8846658039413051E-2</c:v>
                </c:pt>
                <c:pt idx="190">
                  <c:v>8.7536952671228851E-2</c:v>
                </c:pt>
                <c:pt idx="191">
                  <c:v>8.6259163606790909E-2</c:v>
                </c:pt>
                <c:pt idx="192">
                  <c:v>8.5007401279267675E-2</c:v>
                </c:pt>
                <c:pt idx="193">
                  <c:v>8.3784043861562879E-2</c:v>
                </c:pt>
                <c:pt idx="194">
                  <c:v>8.2311917167855617E-2</c:v>
                </c:pt>
                <c:pt idx="195">
                  <c:v>8.0696850153337427E-2</c:v>
                </c:pt>
                <c:pt idx="196">
                  <c:v>7.9083456605635899E-2</c:v>
                </c:pt>
                <c:pt idx="197">
                  <c:v>7.7450349033281671E-2</c:v>
                </c:pt>
                <c:pt idx="198">
                  <c:v>7.5847826661707793E-2</c:v>
                </c:pt>
                <c:pt idx="199">
                  <c:v>7.4278632897186211E-2</c:v>
                </c:pt>
                <c:pt idx="200">
                  <c:v>7.2701275514759356E-2</c:v>
                </c:pt>
                <c:pt idx="201">
                  <c:v>7.1172071309051343E-2</c:v>
                </c:pt>
                <c:pt idx="202">
                  <c:v>6.9611502296028319E-2</c:v>
                </c:pt>
                <c:pt idx="203">
                  <c:v>6.8107011988311511E-2</c:v>
                </c:pt>
                <c:pt idx="204">
                  <c:v>6.6640543978377348E-2</c:v>
                </c:pt>
                <c:pt idx="205">
                  <c:v>6.5145651178960942E-2</c:v>
                </c:pt>
                <c:pt idx="206">
                  <c:v>6.3729641658231181E-2</c:v>
                </c:pt>
                <c:pt idx="207">
                  <c:v>6.2333815201888597E-2</c:v>
                </c:pt>
                <c:pt idx="208">
                  <c:v>6.0919308274166986E-2</c:v>
                </c:pt>
                <c:pt idx="209">
                  <c:v>5.9535326472473955E-2</c:v>
                </c:pt>
                <c:pt idx="210">
                  <c:v>5.8210661854996633E-2</c:v>
                </c:pt>
                <c:pt idx="211">
                  <c:v>5.6942076321663759E-2</c:v>
                </c:pt>
                <c:pt idx="212">
                  <c:v>5.5736883179499444E-2</c:v>
                </c:pt>
                <c:pt idx="213">
                  <c:v>5.4590533779493737E-2</c:v>
                </c:pt>
                <c:pt idx="214">
                  <c:v>5.3474844432476E-2</c:v>
                </c:pt>
                <c:pt idx="215">
                  <c:v>5.2351666136164245E-2</c:v>
                </c:pt>
                <c:pt idx="216">
                  <c:v>5.1282071339521937E-2</c:v>
                </c:pt>
                <c:pt idx="217">
                  <c:v>5.0265843706921262E-2</c:v>
                </c:pt>
                <c:pt idx="218">
                  <c:v>4.9379095268652091E-2</c:v>
                </c:pt>
                <c:pt idx="219">
                  <c:v>4.8502199927543024E-2</c:v>
                </c:pt>
                <c:pt idx="220">
                  <c:v>4.7650992836057171E-2</c:v>
                </c:pt>
                <c:pt idx="221">
                  <c:v>4.682545889697682E-2</c:v>
                </c:pt>
                <c:pt idx="222">
                  <c:v>4.6024219790570628E-2</c:v>
                </c:pt>
                <c:pt idx="223">
                  <c:v>4.5247795712701815E-2</c:v>
                </c:pt>
                <c:pt idx="224">
                  <c:v>4.449481523727819E-2</c:v>
                </c:pt>
                <c:pt idx="225">
                  <c:v>4.3666641253571559E-2</c:v>
                </c:pt>
                <c:pt idx="226">
                  <c:v>4.2834486843552524E-2</c:v>
                </c:pt>
                <c:pt idx="227">
                  <c:v>4.2011940707240084E-2</c:v>
                </c:pt>
                <c:pt idx="228">
                  <c:v>4.1198503763401478E-2</c:v>
                </c:pt>
                <c:pt idx="229">
                  <c:v>4.0405892462127696E-2</c:v>
                </c:pt>
                <c:pt idx="230">
                  <c:v>3.9526092670867499E-2</c:v>
                </c:pt>
                <c:pt idx="231">
                  <c:v>3.8643695566109193E-2</c:v>
                </c:pt>
                <c:pt idx="232">
                  <c:v>3.7769518742151426E-2</c:v>
                </c:pt>
                <c:pt idx="233">
                  <c:v>3.6891024837585905E-2</c:v>
                </c:pt>
                <c:pt idx="234">
                  <c:v>3.6016259766946869E-2</c:v>
                </c:pt>
                <c:pt idx="235">
                  <c:v>3.515079148317507E-2</c:v>
                </c:pt>
                <c:pt idx="236">
                  <c:v>3.4278594152242145E-2</c:v>
                </c:pt>
                <c:pt idx="237">
                  <c:v>3.3411512279553163E-2</c:v>
                </c:pt>
                <c:pt idx="238">
                  <c:v>3.2539321856412916E-2</c:v>
                </c:pt>
                <c:pt idx="239">
                  <c:v>3.1673343591134391E-2</c:v>
                </c:pt>
                <c:pt idx="240">
                  <c:v>3.0846607125740551E-2</c:v>
                </c:pt>
                <c:pt idx="241">
                  <c:v>3.006008621183372E-2</c:v>
                </c:pt>
                <c:pt idx="242">
                  <c:v>2.9308672473664511E-2</c:v>
                </c:pt>
                <c:pt idx="243">
                  <c:v>2.8590633660530142E-2</c:v>
                </c:pt>
                <c:pt idx="244">
                  <c:v>2.7883323572114687E-2</c:v>
                </c:pt>
                <c:pt idx="245">
                  <c:v>2.7197198669121188E-2</c:v>
                </c:pt>
                <c:pt idx="246">
                  <c:v>2.6539448062886929E-2</c:v>
                </c:pt>
                <c:pt idx="247">
                  <c:v>2.5916005724975769E-2</c:v>
                </c:pt>
                <c:pt idx="248">
                  <c:v>2.5319261825388791E-2</c:v>
                </c:pt>
                <c:pt idx="249">
                  <c:v>2.474620346103094E-2</c:v>
                </c:pt>
                <c:pt idx="250">
                  <c:v>2.4187055214701911E-2</c:v>
                </c:pt>
                <c:pt idx="251">
                  <c:v>2.3583999162957919E-2</c:v>
                </c:pt>
                <c:pt idx="252">
                  <c:v>2.2992586873851917E-2</c:v>
                </c:pt>
                <c:pt idx="253">
                  <c:v>2.2418846440826243E-2</c:v>
                </c:pt>
                <c:pt idx="254">
                  <c:v>2.1854096589197049E-2</c:v>
                </c:pt>
                <c:pt idx="255">
                  <c:v>2.1290487110786738E-2</c:v>
                </c:pt>
                <c:pt idx="256">
                  <c:v>2.0741874169638973E-2</c:v>
                </c:pt>
                <c:pt idx="257">
                  <c:v>2.0240299100897918E-2</c:v>
                </c:pt>
                <c:pt idx="258">
                  <c:v>1.9770201671278319E-2</c:v>
                </c:pt>
                <c:pt idx="259">
                  <c:v>1.9322099813610716E-2</c:v>
                </c:pt>
                <c:pt idx="260">
                  <c:v>1.8894244899909381E-2</c:v>
                </c:pt>
                <c:pt idx="261">
                  <c:v>1.8477118292912573E-2</c:v>
                </c:pt>
                <c:pt idx="262">
                  <c:v>1.8042160295040445E-2</c:v>
                </c:pt>
                <c:pt idx="263">
                  <c:v>1.7612688948743304E-2</c:v>
                </c:pt>
                <c:pt idx="264">
                  <c:v>1.7192217340133015E-2</c:v>
                </c:pt>
                <c:pt idx="265">
                  <c:v>1.6776257424934733E-2</c:v>
                </c:pt>
                <c:pt idx="266">
                  <c:v>1.6370901886768732E-2</c:v>
                </c:pt>
                <c:pt idx="267">
                  <c:v>1.5972067702569058E-2</c:v>
                </c:pt>
                <c:pt idx="268">
                  <c:v>1.5584289211404331E-2</c:v>
                </c:pt>
                <c:pt idx="269">
                  <c:v>1.5203047431457863E-2</c:v>
                </c:pt>
                <c:pt idx="270">
                  <c:v>1.4834486057579473E-2</c:v>
                </c:pt>
                <c:pt idx="271">
                  <c:v>1.4466945601992749E-2</c:v>
                </c:pt>
                <c:pt idx="272">
                  <c:v>1.4099441928514901E-2</c:v>
                </c:pt>
                <c:pt idx="273">
                  <c:v>1.3741172597669219E-2</c:v>
                </c:pt>
                <c:pt idx="274">
                  <c:v>1.3382603052014294E-2</c:v>
                </c:pt>
                <c:pt idx="275">
                  <c:v>1.3032273822004069E-2</c:v>
                </c:pt>
                <c:pt idx="276">
                  <c:v>1.269214111770035E-2</c:v>
                </c:pt>
                <c:pt idx="277">
                  <c:v>1.2364515543387871E-2</c:v>
                </c:pt>
                <c:pt idx="278">
                  <c:v>1.2032660821330955E-2</c:v>
                </c:pt>
                <c:pt idx="279">
                  <c:v>1.1675556213731158E-2</c:v>
                </c:pt>
                <c:pt idx="280">
                  <c:v>1.132364275179404E-2</c:v>
                </c:pt>
                <c:pt idx="281">
                  <c:v>1.0979822787316736E-2</c:v>
                </c:pt>
                <c:pt idx="282">
                  <c:v>1.0650071170922712E-2</c:v>
                </c:pt>
                <c:pt idx="283">
                  <c:v>1.0345248676506795E-2</c:v>
                </c:pt>
                <c:pt idx="284">
                  <c:v>1.0033202714227245E-2</c:v>
                </c:pt>
                <c:pt idx="285">
                  <c:v>9.7171298547926409E-3</c:v>
                </c:pt>
                <c:pt idx="286">
                  <c:v>9.3955278407129531E-3</c:v>
                </c:pt>
                <c:pt idx="287">
                  <c:v>9.0856087550835185E-3</c:v>
                </c:pt>
                <c:pt idx="288">
                  <c:v>8.7920667814227541E-3</c:v>
                </c:pt>
                <c:pt idx="289">
                  <c:v>8.5026541854629385E-3</c:v>
                </c:pt>
                <c:pt idx="290">
                  <c:v>8.2166248131970501E-3</c:v>
                </c:pt>
                <c:pt idx="291">
                  <c:v>7.9464496757101991E-3</c:v>
                </c:pt>
                <c:pt idx="292">
                  <c:v>7.6788631513208805E-3</c:v>
                </c:pt>
                <c:pt idx="293">
                  <c:v>7.4191427312752878E-3</c:v>
                </c:pt>
                <c:pt idx="294">
                  <c:v>7.1765707956621882E-3</c:v>
                </c:pt>
                <c:pt idx="295">
                  <c:v>6.9496069411610437E-3</c:v>
                </c:pt>
                <c:pt idx="296">
                  <c:v>6.7341507936955758E-3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'TAFF 1'!$AG$6:$AG$302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'TAFF 1'!$AE$6:$AE$302</c:f>
              <c:numCache>
                <c:formatCode>0.00E+00</c:formatCode>
                <c:ptCount val="297"/>
                <c:pt idx="0">
                  <c:v>0.85403726708074534</c:v>
                </c:pt>
                <c:pt idx="12">
                  <c:v>0.83992094861660072</c:v>
                </c:pt>
                <c:pt idx="24">
                  <c:v>0.99520045172219085</c:v>
                </c:pt>
                <c:pt idx="36">
                  <c:v>1.0234330886504799</c:v>
                </c:pt>
                <c:pt idx="48">
                  <c:v>0.8258046301524562</c:v>
                </c:pt>
                <c:pt idx="60">
                  <c:v>0.69875776397515521</c:v>
                </c:pt>
                <c:pt idx="90">
                  <c:v>0.45172219085262566</c:v>
                </c:pt>
                <c:pt idx="120">
                  <c:v>0.39525691699604742</c:v>
                </c:pt>
                <c:pt idx="150">
                  <c:v>0.26115189158667418</c:v>
                </c:pt>
                <c:pt idx="188">
                  <c:v>6.352343308865048E-2</c:v>
                </c:pt>
                <c:pt idx="210">
                  <c:v>2.8232636928289104E-2</c:v>
                </c:pt>
                <c:pt idx="232">
                  <c:v>0</c:v>
                </c:pt>
                <c:pt idx="261">
                  <c:v>0</c:v>
                </c:pt>
                <c:pt idx="295">
                  <c:v>0</c:v>
                </c:pt>
              </c:numCache>
            </c:numRef>
          </c:yVal>
        </c:ser>
        <c:axId val="109991040"/>
        <c:axId val="109992960"/>
      </c:scatterChart>
      <c:valAx>
        <c:axId val="109991040"/>
        <c:scaling>
          <c:orientation val="minMax"/>
        </c:scaling>
        <c:axPos val="b"/>
        <c:numFmt formatCode="General" sourceLinked="1"/>
        <c:tickLblPos val="nextTo"/>
        <c:crossAx val="109992960"/>
        <c:crosses val="autoZero"/>
        <c:crossBetween val="midCat"/>
      </c:valAx>
      <c:valAx>
        <c:axId val="109992960"/>
        <c:scaling>
          <c:orientation val="minMax"/>
        </c:scaling>
        <c:axPos val="l"/>
        <c:majorGridlines/>
        <c:numFmt formatCode="0.00E+00" sourceLinked="1"/>
        <c:tickLblPos val="nextTo"/>
        <c:crossAx val="109991040"/>
        <c:crosses val="autoZero"/>
        <c:crossBetween val="midCat"/>
      </c:valAx>
    </c:plotArea>
    <c:legend>
      <c:legendPos val="r"/>
    </c:legend>
    <c:plotVisOnly val="1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US"/>
              <a:t>TAFF 2</a:t>
            </a:r>
          </a:p>
        </c:rich>
      </c:tx>
      <c:overlay val="1"/>
    </c:title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TAFF2!$AG$6:$AG$302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</c:numCache>
            </c:numRef>
          </c:xVal>
          <c:yVal>
            <c:numRef>
              <c:f>TAFF2!$AD$6:$AD$302</c:f>
              <c:numCache>
                <c:formatCode>0.00E+00</c:formatCode>
                <c:ptCount val="297"/>
                <c:pt idx="0">
                  <c:v>1.1400000000000001</c:v>
                </c:pt>
                <c:pt idx="1">
                  <c:v>1.1378924478380428</c:v>
                </c:pt>
                <c:pt idx="2">
                  <c:v>1.135764484196937</c:v>
                </c:pt>
                <c:pt idx="3">
                  <c:v>1.1338616260241376</c:v>
                </c:pt>
                <c:pt idx="4">
                  <c:v>1.1320107212197932</c:v>
                </c:pt>
                <c:pt idx="5">
                  <c:v>1.130210589884209</c:v>
                </c:pt>
                <c:pt idx="6">
                  <c:v>1.128520924469322</c:v>
                </c:pt>
                <c:pt idx="7">
                  <c:v>1.1267542697624915</c:v>
                </c:pt>
                <c:pt idx="8">
                  <c:v>1.1249190522286254</c:v>
                </c:pt>
                <c:pt idx="9">
                  <c:v>1.1230694417140923</c:v>
                </c:pt>
                <c:pt idx="10">
                  <c:v>1.1212195919639627</c:v>
                </c:pt>
                <c:pt idx="11">
                  <c:v>1.119349564686847</c:v>
                </c:pt>
                <c:pt idx="12">
                  <c:v>1.1175221547432408</c:v>
                </c:pt>
                <c:pt idx="13">
                  <c:v>1.1157002255474504</c:v>
                </c:pt>
                <c:pt idx="14">
                  <c:v>1.1138656709807448</c:v>
                </c:pt>
                <c:pt idx="15">
                  <c:v>1.1120324001837214</c:v>
                </c:pt>
                <c:pt idx="16">
                  <c:v>1.1101905610697629</c:v>
                </c:pt>
                <c:pt idx="17">
                  <c:v>1.108344384498779</c:v>
                </c:pt>
                <c:pt idx="18">
                  <c:v>1.1065053416120971</c:v>
                </c:pt>
                <c:pt idx="19">
                  <c:v>1.1046647963277521</c:v>
                </c:pt>
                <c:pt idx="20">
                  <c:v>1.102828419344817</c:v>
                </c:pt>
                <c:pt idx="21">
                  <c:v>1.1009776283729737</c:v>
                </c:pt>
                <c:pt idx="22">
                  <c:v>1.0991210935096249</c:v>
                </c:pt>
                <c:pt idx="23">
                  <c:v>1.0972673648902269</c:v>
                </c:pt>
                <c:pt idx="24">
                  <c:v>1.0953646196583455</c:v>
                </c:pt>
                <c:pt idx="25">
                  <c:v>1.093503770795923</c:v>
                </c:pt>
                <c:pt idx="26">
                  <c:v>1.0916414777431533</c:v>
                </c:pt>
                <c:pt idx="27">
                  <c:v>1.0897747228649133</c:v>
                </c:pt>
                <c:pt idx="28">
                  <c:v>1.0878891063743106</c:v>
                </c:pt>
                <c:pt idx="29">
                  <c:v>1.0858799341842031</c:v>
                </c:pt>
                <c:pt idx="30">
                  <c:v>1.0837893767040161</c:v>
                </c:pt>
                <c:pt idx="31">
                  <c:v>1.0816268050564051</c:v>
                </c:pt>
                <c:pt idx="32">
                  <c:v>1.0794459978698892</c:v>
                </c:pt>
                <c:pt idx="33">
                  <c:v>1.0772640734787375</c:v>
                </c:pt>
                <c:pt idx="34">
                  <c:v>1.0750612530006203</c:v>
                </c:pt>
                <c:pt idx="35">
                  <c:v>1.0727353902159928</c:v>
                </c:pt>
                <c:pt idx="36">
                  <c:v>1.0702873782420668</c:v>
                </c:pt>
                <c:pt idx="37">
                  <c:v>1.0678052126398476</c:v>
                </c:pt>
                <c:pt idx="38">
                  <c:v>1.0652389565487608</c:v>
                </c:pt>
                <c:pt idx="39">
                  <c:v>1.0626654065069006</c:v>
                </c:pt>
                <c:pt idx="40">
                  <c:v>1.0600863024000839</c:v>
                </c:pt>
                <c:pt idx="41">
                  <c:v>1.0575016657847216</c:v>
                </c:pt>
                <c:pt idx="42">
                  <c:v>1.054842461807209</c:v>
                </c:pt>
                <c:pt idx="43">
                  <c:v>1.0521760482835514</c:v>
                </c:pt>
                <c:pt idx="44">
                  <c:v>1.0495120605628061</c:v>
                </c:pt>
                <c:pt idx="45">
                  <c:v>1.0468444292882817</c:v>
                </c:pt>
                <c:pt idx="46">
                  <c:v>1.0441670796263267</c:v>
                </c:pt>
                <c:pt idx="47">
                  <c:v>1.0414957724894194</c:v>
                </c:pt>
                <c:pt idx="48">
                  <c:v>1.0388269776988321</c:v>
                </c:pt>
                <c:pt idx="49">
                  <c:v>1.0361510910612559</c:v>
                </c:pt>
                <c:pt idx="50">
                  <c:v>1.0333354628410107</c:v>
                </c:pt>
                <c:pt idx="51">
                  <c:v>1.0305779454965398</c:v>
                </c:pt>
                <c:pt idx="52">
                  <c:v>1.0277611031494942</c:v>
                </c:pt>
                <c:pt idx="53">
                  <c:v>1.0249474045395439</c:v>
                </c:pt>
                <c:pt idx="54">
                  <c:v>1.0221248982914004</c:v>
                </c:pt>
                <c:pt idx="55">
                  <c:v>1.0192945951478101</c:v>
                </c:pt>
                <c:pt idx="56">
                  <c:v>1.0164592576787563</c:v>
                </c:pt>
                <c:pt idx="57">
                  <c:v>1.0136226305854392</c:v>
                </c:pt>
                <c:pt idx="58">
                  <c:v>1.0107893331229307</c:v>
                </c:pt>
                <c:pt idx="59">
                  <c:v>1.0079603505555317</c:v>
                </c:pt>
                <c:pt idx="60">
                  <c:v>1.005123683037944</c:v>
                </c:pt>
                <c:pt idx="61">
                  <c:v>1.0022885560521542</c:v>
                </c:pt>
                <c:pt idx="62">
                  <c:v>0.99945410882814623</c:v>
                </c:pt>
                <c:pt idx="63">
                  <c:v>0.9966054995596515</c:v>
                </c:pt>
                <c:pt idx="64">
                  <c:v>0.9937520746993096</c:v>
                </c:pt>
                <c:pt idx="65">
                  <c:v>0.99089482214956859</c:v>
                </c:pt>
                <c:pt idx="66">
                  <c:v>0.98797196717052749</c:v>
                </c:pt>
                <c:pt idx="67">
                  <c:v>0.98499870206929629</c:v>
                </c:pt>
                <c:pt idx="68">
                  <c:v>0.9819096249251742</c:v>
                </c:pt>
                <c:pt idx="69">
                  <c:v>0.97869640011959924</c:v>
                </c:pt>
                <c:pt idx="70">
                  <c:v>0.97523163551991432</c:v>
                </c:pt>
                <c:pt idx="71">
                  <c:v>0.97161596054342192</c:v>
                </c:pt>
                <c:pt idx="72">
                  <c:v>0.96793849581452396</c:v>
                </c:pt>
                <c:pt idx="73">
                  <c:v>0.96406269919389398</c:v>
                </c:pt>
                <c:pt idx="74">
                  <c:v>0.96018761616855641</c:v>
                </c:pt>
                <c:pt idx="75">
                  <c:v>0.95612809775779839</c:v>
                </c:pt>
                <c:pt idx="76">
                  <c:v>0.95206846256752709</c:v>
                </c:pt>
                <c:pt idx="77">
                  <c:v>0.94791625572603977</c:v>
                </c:pt>
                <c:pt idx="78">
                  <c:v>0.94353281970421721</c:v>
                </c:pt>
                <c:pt idx="79">
                  <c:v>0.93876116557229972</c:v>
                </c:pt>
                <c:pt idx="80">
                  <c:v>0.93361760502870972</c:v>
                </c:pt>
                <c:pt idx="81">
                  <c:v>0.92807282779428113</c:v>
                </c:pt>
                <c:pt idx="82">
                  <c:v>0.92253378116434215</c:v>
                </c:pt>
                <c:pt idx="83">
                  <c:v>0.91673418357733327</c:v>
                </c:pt>
                <c:pt idx="84">
                  <c:v>0.91081814578031894</c:v>
                </c:pt>
                <c:pt idx="85">
                  <c:v>0.90458857772213019</c:v>
                </c:pt>
                <c:pt idx="86">
                  <c:v>0.89836810419365032</c:v>
                </c:pt>
                <c:pt idx="87">
                  <c:v>0.89187938026605773</c:v>
                </c:pt>
                <c:pt idx="88">
                  <c:v>0.88544892760853333</c:v>
                </c:pt>
                <c:pt idx="89">
                  <c:v>0.87871700096427841</c:v>
                </c:pt>
                <c:pt idx="90">
                  <c:v>0.87162251131944724</c:v>
                </c:pt>
                <c:pt idx="91">
                  <c:v>0.8641136401514582</c:v>
                </c:pt>
                <c:pt idx="92">
                  <c:v>0.85591061437517713</c:v>
                </c:pt>
                <c:pt idx="93">
                  <c:v>0.84770949328921019</c:v>
                </c:pt>
                <c:pt idx="94">
                  <c:v>0.83936726427543518</c:v>
                </c:pt>
                <c:pt idx="95">
                  <c:v>0.83056388989878194</c:v>
                </c:pt>
                <c:pt idx="96">
                  <c:v>0.82182935016282721</c:v>
                </c:pt>
                <c:pt idx="97">
                  <c:v>0.81295303142538577</c:v>
                </c:pt>
                <c:pt idx="98">
                  <c:v>0.80414422712243472</c:v>
                </c:pt>
                <c:pt idx="99">
                  <c:v>0.7954263885208539</c:v>
                </c:pt>
                <c:pt idx="100">
                  <c:v>0.78656534984810178</c:v>
                </c:pt>
                <c:pt idx="101">
                  <c:v>0.77776521096920781</c:v>
                </c:pt>
                <c:pt idx="102">
                  <c:v>0.76887659009177245</c:v>
                </c:pt>
                <c:pt idx="103">
                  <c:v>0.76005627501120587</c:v>
                </c:pt>
                <c:pt idx="104">
                  <c:v>0.75129963783682652</c:v>
                </c:pt>
                <c:pt idx="105">
                  <c:v>0.74259723301279446</c:v>
                </c:pt>
                <c:pt idx="106">
                  <c:v>0.73376806343930778</c:v>
                </c:pt>
                <c:pt idx="107">
                  <c:v>0.72479855476329613</c:v>
                </c:pt>
                <c:pt idx="108">
                  <c:v>0.71545877121576429</c:v>
                </c:pt>
                <c:pt idx="109">
                  <c:v>0.7062146803686381</c:v>
                </c:pt>
                <c:pt idx="110">
                  <c:v>0.69654932396370894</c:v>
                </c:pt>
                <c:pt idx="111">
                  <c:v>0.68673813220053559</c:v>
                </c:pt>
                <c:pt idx="112">
                  <c:v>0.67637292798346982</c:v>
                </c:pt>
                <c:pt idx="113">
                  <c:v>0.66532268209730183</c:v>
                </c:pt>
                <c:pt idx="114">
                  <c:v>0.6539690368869483</c:v>
                </c:pt>
                <c:pt idx="115">
                  <c:v>0.64189044667126371</c:v>
                </c:pt>
                <c:pt idx="116">
                  <c:v>0.629793212321485</c:v>
                </c:pt>
                <c:pt idx="117">
                  <c:v>0.61723082746651114</c:v>
                </c:pt>
                <c:pt idx="118">
                  <c:v>0.60432371753725145</c:v>
                </c:pt>
                <c:pt idx="119">
                  <c:v>0.59133301923532799</c:v>
                </c:pt>
                <c:pt idx="120">
                  <c:v>0.57840430247143171</c:v>
                </c:pt>
                <c:pt idx="121">
                  <c:v>0.56505601154347151</c:v>
                </c:pt>
                <c:pt idx="122">
                  <c:v>0.55101275156330087</c:v>
                </c:pt>
                <c:pt idx="123">
                  <c:v>0.53739802848402241</c:v>
                </c:pt>
                <c:pt idx="124">
                  <c:v>0.5240345403123019</c:v>
                </c:pt>
                <c:pt idx="125">
                  <c:v>0.51133025788704134</c:v>
                </c:pt>
                <c:pt idx="126">
                  <c:v>0.49832270812928053</c:v>
                </c:pt>
                <c:pt idx="127">
                  <c:v>0.48555781152192573</c:v>
                </c:pt>
                <c:pt idx="128">
                  <c:v>0.47310673634435069</c:v>
                </c:pt>
                <c:pt idx="129">
                  <c:v>0.46095564435015829</c:v>
                </c:pt>
                <c:pt idx="130">
                  <c:v>0.44911695093591747</c:v>
                </c:pt>
                <c:pt idx="131">
                  <c:v>0.43851749653603134</c:v>
                </c:pt>
                <c:pt idx="132">
                  <c:v>0.42844083029671914</c:v>
                </c:pt>
                <c:pt idx="133">
                  <c:v>0.41656523221822372</c:v>
                </c:pt>
                <c:pt idx="134">
                  <c:v>0.40424384748561532</c:v>
                </c:pt>
                <c:pt idx="135">
                  <c:v>0.39250135049224039</c:v>
                </c:pt>
                <c:pt idx="136">
                  <c:v>0.38135617355323881</c:v>
                </c:pt>
                <c:pt idx="137">
                  <c:v>0.37050995053219615</c:v>
                </c:pt>
                <c:pt idx="138">
                  <c:v>0.35900553321014045</c:v>
                </c:pt>
                <c:pt idx="139">
                  <c:v>0.34730449952354797</c:v>
                </c:pt>
                <c:pt idx="140">
                  <c:v>0.33574384519351796</c:v>
                </c:pt>
                <c:pt idx="141">
                  <c:v>0.3243666762955163</c:v>
                </c:pt>
                <c:pt idx="142">
                  <c:v>0.31321935876260093</c:v>
                </c:pt>
                <c:pt idx="143">
                  <c:v>0.30194546610248368</c:v>
                </c:pt>
                <c:pt idx="144">
                  <c:v>0.29039764814985214</c:v>
                </c:pt>
                <c:pt idx="145">
                  <c:v>0.27807533371384952</c:v>
                </c:pt>
                <c:pt idx="146">
                  <c:v>0.26551060307530533</c:v>
                </c:pt>
                <c:pt idx="147">
                  <c:v>0.25135801240273264</c:v>
                </c:pt>
                <c:pt idx="148">
                  <c:v>0.23829361316406517</c:v>
                </c:pt>
                <c:pt idx="149">
                  <c:v>0.22600547212157521</c:v>
                </c:pt>
                <c:pt idx="150">
                  <c:v>0.21290289159047526</c:v>
                </c:pt>
                <c:pt idx="151">
                  <c:v>0.20068607839812333</c:v>
                </c:pt>
                <c:pt idx="152">
                  <c:v>0.18967103919670503</c:v>
                </c:pt>
                <c:pt idx="153">
                  <c:v>0.17838467866422714</c:v>
                </c:pt>
                <c:pt idx="154">
                  <c:v>0.16711661061021918</c:v>
                </c:pt>
                <c:pt idx="155">
                  <c:v>0.15599387882190446</c:v>
                </c:pt>
                <c:pt idx="156">
                  <c:v>0.14565368470452475</c:v>
                </c:pt>
                <c:pt idx="157">
                  <c:v>0.13573714450523899</c:v>
                </c:pt>
                <c:pt idx="158">
                  <c:v>0.12672967813696678</c:v>
                </c:pt>
                <c:pt idx="159">
                  <c:v>0.11871458045215506</c:v>
                </c:pt>
                <c:pt idx="160">
                  <c:v>0.11135699970298613</c:v>
                </c:pt>
                <c:pt idx="161">
                  <c:v>0.10419642397478646</c:v>
                </c:pt>
                <c:pt idx="162">
                  <c:v>9.5940539279097348E-2</c:v>
                </c:pt>
                <c:pt idx="163">
                  <c:v>8.7348624566671848E-2</c:v>
                </c:pt>
                <c:pt idx="164">
                  <c:v>7.8770714488845719E-2</c:v>
                </c:pt>
                <c:pt idx="165">
                  <c:v>7.0661102277561436E-2</c:v>
                </c:pt>
                <c:pt idx="166">
                  <c:v>6.330441791363009E-2</c:v>
                </c:pt>
                <c:pt idx="167">
                  <c:v>5.6551390321718464E-2</c:v>
                </c:pt>
                <c:pt idx="168">
                  <c:v>5.0086750689153761E-2</c:v>
                </c:pt>
                <c:pt idx="169">
                  <c:v>4.4404300262524433E-2</c:v>
                </c:pt>
                <c:pt idx="170">
                  <c:v>3.922495687401565E-2</c:v>
                </c:pt>
                <c:pt idx="171">
                  <c:v>3.4447730652591393E-2</c:v>
                </c:pt>
                <c:pt idx="172">
                  <c:v>3.0054500090086284E-2</c:v>
                </c:pt>
                <c:pt idx="173">
                  <c:v>2.5580192439393624E-2</c:v>
                </c:pt>
                <c:pt idx="174">
                  <c:v>2.1393980887382629E-2</c:v>
                </c:pt>
                <c:pt idx="175">
                  <c:v>1.7576055935677192E-2</c:v>
                </c:pt>
                <c:pt idx="176">
                  <c:v>1.4502731539545899E-2</c:v>
                </c:pt>
                <c:pt idx="177">
                  <c:v>1.2024287078334509E-2</c:v>
                </c:pt>
                <c:pt idx="178">
                  <c:v>9.993888815503376E-3</c:v>
                </c:pt>
                <c:pt idx="179">
                  <c:v>8.3326779627359085E-3</c:v>
                </c:pt>
                <c:pt idx="180">
                  <c:v>6.9473572046291248E-3</c:v>
                </c:pt>
                <c:pt idx="181">
                  <c:v>5.8129990816080954E-3</c:v>
                </c:pt>
                <c:pt idx="182">
                  <c:v>4.8847764435109003E-3</c:v>
                </c:pt>
                <c:pt idx="183">
                  <c:v>4.1189761702438172E-3</c:v>
                </c:pt>
                <c:pt idx="184">
                  <c:v>3.4014332535131846E-3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TAFF2!$AG$6:$AG$302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</c:numCache>
            </c:numRef>
          </c:xVal>
          <c:yVal>
            <c:numRef>
              <c:f>TAFF2!$AE$6:$AE$302</c:f>
              <c:numCache>
                <c:formatCode>0.00E+00</c:formatCode>
                <c:ptCount val="297"/>
                <c:pt idx="0">
                  <c:v>1.072840203274986</c:v>
                </c:pt>
                <c:pt idx="6">
                  <c:v>1.072840203274986</c:v>
                </c:pt>
                <c:pt idx="12">
                  <c:v>1.1222473178994918</c:v>
                </c:pt>
                <c:pt idx="18">
                  <c:v>1.1100000000000001</c:v>
                </c:pt>
                <c:pt idx="24">
                  <c:v>1.0799999999999998</c:v>
                </c:pt>
                <c:pt idx="30">
                  <c:v>1.07</c:v>
                </c:pt>
                <c:pt idx="42">
                  <c:v>1.05</c:v>
                </c:pt>
                <c:pt idx="48">
                  <c:v>1.1400000000000001</c:v>
                </c:pt>
                <c:pt idx="60">
                  <c:v>1.0304912478825521</c:v>
                </c:pt>
                <c:pt idx="72">
                  <c:v>1.0234330886504799</c:v>
                </c:pt>
                <c:pt idx="84">
                  <c:v>0.91050254093732341</c:v>
                </c:pt>
                <c:pt idx="96">
                  <c:v>0.81168831168831179</c:v>
                </c:pt>
                <c:pt idx="108">
                  <c:v>0.80463015245623959</c:v>
                </c:pt>
                <c:pt idx="120">
                  <c:v>0.57171089779785433</c:v>
                </c:pt>
                <c:pt idx="150">
                  <c:v>0.204686617730096</c:v>
                </c:pt>
                <c:pt idx="175">
                  <c:v>7.0581592320722759E-3</c:v>
                </c:pt>
              </c:numCache>
            </c:numRef>
          </c:yVal>
        </c:ser>
        <c:axId val="110050688"/>
        <c:axId val="110073728"/>
      </c:scatterChart>
      <c:valAx>
        <c:axId val="110050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tickLblPos val="nextTo"/>
        <c:crossAx val="110073728"/>
        <c:crosses val="autoZero"/>
        <c:crossBetween val="midCat"/>
      </c:valAx>
      <c:valAx>
        <c:axId val="11007372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[Fe(II)]</a:t>
                </a:r>
              </a:p>
            </c:rich>
          </c:tx>
        </c:title>
        <c:numFmt formatCode="0.00E+00" sourceLinked="1"/>
        <c:tickLblPos val="nextTo"/>
        <c:crossAx val="110050688"/>
        <c:crosses val="autoZero"/>
        <c:crossBetween val="midCat"/>
      </c:valAx>
    </c:plotArea>
    <c:legend>
      <c:legendPos val="r"/>
    </c:legend>
    <c:plotVisOnly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US"/>
              <a:t>TAFF 3</a:t>
            </a:r>
          </a:p>
        </c:rich>
      </c:tx>
      <c:overlay val="1"/>
    </c:title>
    <c:plotArea>
      <c:layout/>
      <c:scatterChart>
        <c:scatterStyle val="lineMarker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TAFF3!$AG$6:$AG$297</c:f>
              <c:numCache>
                <c:formatCode>General</c:formatCode>
                <c:ptCount val="29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</c:numCache>
            </c:numRef>
          </c:xVal>
          <c:yVal>
            <c:numRef>
              <c:f>TAFF3!$AD$6:$AD$279</c:f>
              <c:numCache>
                <c:formatCode>0.00E+00</c:formatCode>
                <c:ptCount val="274"/>
                <c:pt idx="0">
                  <c:v>0.99500000000000011</c:v>
                </c:pt>
                <c:pt idx="1">
                  <c:v>0.98853923104978036</c:v>
                </c:pt>
                <c:pt idx="2">
                  <c:v>0.98211068355398001</c:v>
                </c:pt>
                <c:pt idx="3">
                  <c:v>0.97575083568114096</c:v>
                </c:pt>
                <c:pt idx="4">
                  <c:v>0.96962863271184396</c:v>
                </c:pt>
                <c:pt idx="5">
                  <c:v>0.96358949569719476</c:v>
                </c:pt>
                <c:pt idx="6">
                  <c:v>0.95766543641357726</c:v>
                </c:pt>
                <c:pt idx="7">
                  <c:v>0.95164831557054874</c:v>
                </c:pt>
                <c:pt idx="8">
                  <c:v>0.94545556292638877</c:v>
                </c:pt>
                <c:pt idx="9">
                  <c:v>0.93898176714677373</c:v>
                </c:pt>
                <c:pt idx="10">
                  <c:v>0.93278573462703496</c:v>
                </c:pt>
                <c:pt idx="11">
                  <c:v>0.92626508128281793</c:v>
                </c:pt>
                <c:pt idx="12">
                  <c:v>0.91938237983695137</c:v>
                </c:pt>
                <c:pt idx="13">
                  <c:v>0.91239379639929929</c:v>
                </c:pt>
                <c:pt idx="14">
                  <c:v>0.90510482073215359</c:v>
                </c:pt>
                <c:pt idx="15">
                  <c:v>0.89732460670766589</c:v>
                </c:pt>
                <c:pt idx="16">
                  <c:v>0.89009481797715051</c:v>
                </c:pt>
                <c:pt idx="17">
                  <c:v>0.88270025211575864</c:v>
                </c:pt>
                <c:pt idx="18">
                  <c:v>0.87489820281250863</c:v>
                </c:pt>
                <c:pt idx="19">
                  <c:v>0.86711343401590169</c:v>
                </c:pt>
                <c:pt idx="20">
                  <c:v>0.85977390993710123</c:v>
                </c:pt>
                <c:pt idx="21">
                  <c:v>0.85262206541144769</c:v>
                </c:pt>
                <c:pt idx="22">
                  <c:v>0.84572114841415347</c:v>
                </c:pt>
                <c:pt idx="23">
                  <c:v>0.83849670241691932</c:v>
                </c:pt>
                <c:pt idx="24">
                  <c:v>0.83085355668797423</c:v>
                </c:pt>
                <c:pt idx="25">
                  <c:v>0.82365537800045074</c:v>
                </c:pt>
                <c:pt idx="26">
                  <c:v>0.81620172137093649</c:v>
                </c:pt>
                <c:pt idx="27">
                  <c:v>0.80890761280391832</c:v>
                </c:pt>
                <c:pt idx="28">
                  <c:v>0.8016036711229968</c:v>
                </c:pt>
                <c:pt idx="29">
                  <c:v>0.79403236945718769</c:v>
                </c:pt>
                <c:pt idx="30">
                  <c:v>0.78605392042745081</c:v>
                </c:pt>
                <c:pt idx="31">
                  <c:v>0.77770591292417868</c:v>
                </c:pt>
                <c:pt idx="32">
                  <c:v>0.76895313875123794</c:v>
                </c:pt>
                <c:pt idx="33">
                  <c:v>0.76053799674548195</c:v>
                </c:pt>
                <c:pt idx="34">
                  <c:v>0.75191327148543208</c:v>
                </c:pt>
                <c:pt idx="35">
                  <c:v>0.74291970614085689</c:v>
                </c:pt>
                <c:pt idx="36">
                  <c:v>0.73407942648424784</c:v>
                </c:pt>
                <c:pt idx="37">
                  <c:v>0.72553707950226265</c:v>
                </c:pt>
                <c:pt idx="38">
                  <c:v>0.7164597050113809</c:v>
                </c:pt>
                <c:pt idx="39">
                  <c:v>0.70679744850437587</c:v>
                </c:pt>
                <c:pt idx="40">
                  <c:v>0.69706001896744563</c:v>
                </c:pt>
                <c:pt idx="41">
                  <c:v>0.68615925177804338</c:v>
                </c:pt>
                <c:pt idx="42">
                  <c:v>0.67393573115127414</c:v>
                </c:pt>
                <c:pt idx="43">
                  <c:v>0.6606847811074783</c:v>
                </c:pt>
                <c:pt idx="44">
                  <c:v>0.64783855170753857</c:v>
                </c:pt>
                <c:pt idx="45">
                  <c:v>0.63518059553814732</c:v>
                </c:pt>
                <c:pt idx="46">
                  <c:v>0.62173085468213807</c:v>
                </c:pt>
                <c:pt idx="47">
                  <c:v>0.60673280095129067</c:v>
                </c:pt>
                <c:pt idx="48">
                  <c:v>0.59220495645144089</c:v>
                </c:pt>
                <c:pt idx="49">
                  <c:v>0.57851312980566172</c:v>
                </c:pt>
                <c:pt idx="50">
                  <c:v>0.56450693525300721</c:v>
                </c:pt>
                <c:pt idx="51">
                  <c:v>0.55047328241392068</c:v>
                </c:pt>
                <c:pt idx="52">
                  <c:v>0.53680173087053884</c:v>
                </c:pt>
                <c:pt idx="53">
                  <c:v>0.52218833136127696</c:v>
                </c:pt>
                <c:pt idx="54">
                  <c:v>0.50670078390047624</c:v>
                </c:pt>
                <c:pt idx="55">
                  <c:v>0.49051319520508074</c:v>
                </c:pt>
                <c:pt idx="56">
                  <c:v>0.47453770084354802</c:v>
                </c:pt>
                <c:pt idx="57">
                  <c:v>0.45880720781186035</c:v>
                </c:pt>
                <c:pt idx="58">
                  <c:v>0.44354172400352193</c:v>
                </c:pt>
                <c:pt idx="59">
                  <c:v>0.42885892364339107</c:v>
                </c:pt>
                <c:pt idx="60">
                  <c:v>0.41432878812759011</c:v>
                </c:pt>
                <c:pt idx="61">
                  <c:v>0.39993835313768983</c:v>
                </c:pt>
                <c:pt idx="62">
                  <c:v>0.38595223229761999</c:v>
                </c:pt>
                <c:pt idx="63">
                  <c:v>0.37212394252711706</c:v>
                </c:pt>
                <c:pt idx="64">
                  <c:v>0.35807127863695376</c:v>
                </c:pt>
                <c:pt idx="65">
                  <c:v>0.34286742425152195</c:v>
                </c:pt>
                <c:pt idx="66">
                  <c:v>0.32717702581483449</c:v>
                </c:pt>
                <c:pt idx="67">
                  <c:v>0.31112609725356699</c:v>
                </c:pt>
                <c:pt idx="68">
                  <c:v>0.29662798811987456</c:v>
                </c:pt>
                <c:pt idx="69">
                  <c:v>0.2827897744055185</c:v>
                </c:pt>
                <c:pt idx="70">
                  <c:v>0.26956178006821641</c:v>
                </c:pt>
                <c:pt idx="71">
                  <c:v>0.2570500732608389</c:v>
                </c:pt>
                <c:pt idx="72">
                  <c:v>0.24452451727888724</c:v>
                </c:pt>
                <c:pt idx="73">
                  <c:v>0.23232586670322725</c:v>
                </c:pt>
                <c:pt idx="74">
                  <c:v>0.22007629525538552</c:v>
                </c:pt>
                <c:pt idx="75">
                  <c:v>0.20789012654376035</c:v>
                </c:pt>
                <c:pt idx="76">
                  <c:v>0.19580160423793569</c:v>
                </c:pt>
                <c:pt idx="77">
                  <c:v>0.18410402108156065</c:v>
                </c:pt>
                <c:pt idx="78">
                  <c:v>0.1725430636217607</c:v>
                </c:pt>
                <c:pt idx="79">
                  <c:v>0.16081479545952479</c:v>
                </c:pt>
                <c:pt idx="80">
                  <c:v>0.14936309824828048</c:v>
                </c:pt>
                <c:pt idx="81">
                  <c:v>0.13829587604852878</c:v>
                </c:pt>
                <c:pt idx="82">
                  <c:v>0.1272492287960621</c:v>
                </c:pt>
                <c:pt idx="83">
                  <c:v>0.11593745616870858</c:v>
                </c:pt>
                <c:pt idx="84">
                  <c:v>0.10457253881697122</c:v>
                </c:pt>
                <c:pt idx="85">
                  <c:v>9.4377017046350514E-2</c:v>
                </c:pt>
                <c:pt idx="86">
                  <c:v>8.5042608784317616E-2</c:v>
                </c:pt>
                <c:pt idx="87">
                  <c:v>7.6211269994486866E-2</c:v>
                </c:pt>
                <c:pt idx="88">
                  <c:v>6.7927964560457438E-2</c:v>
                </c:pt>
                <c:pt idx="89">
                  <c:v>6.0344584517585578E-2</c:v>
                </c:pt>
                <c:pt idx="90">
                  <c:v>5.3463476281425587E-2</c:v>
                </c:pt>
                <c:pt idx="91">
                  <c:v>4.7195615570924707E-2</c:v>
                </c:pt>
                <c:pt idx="92">
                  <c:v>4.1558770117810777E-2</c:v>
                </c:pt>
                <c:pt idx="93">
                  <c:v>3.6186108446105168E-2</c:v>
                </c:pt>
                <c:pt idx="94">
                  <c:v>3.1170115830273813E-2</c:v>
                </c:pt>
                <c:pt idx="95">
                  <c:v>2.6391237544832229E-2</c:v>
                </c:pt>
                <c:pt idx="96">
                  <c:v>2.191651957591716E-2</c:v>
                </c:pt>
                <c:pt idx="97">
                  <c:v>1.7863694908830604E-2</c:v>
                </c:pt>
                <c:pt idx="98">
                  <c:v>1.4465395793145992E-2</c:v>
                </c:pt>
                <c:pt idx="99">
                  <c:v>1.1730534179635146E-2</c:v>
                </c:pt>
                <c:pt idx="100">
                  <c:v>9.3508238341514591E-3</c:v>
                </c:pt>
                <c:pt idx="101">
                  <c:v>7.4145818791523559E-3</c:v>
                </c:pt>
                <c:pt idx="102">
                  <c:v>5.8016290481085501E-3</c:v>
                </c:pt>
                <c:pt idx="103">
                  <c:v>4.4910277632970366E-3</c:v>
                </c:pt>
                <c:pt idx="104">
                  <c:v>3.4342888796043162E-3</c:v>
                </c:pt>
                <c:pt idx="105">
                  <c:v>2.5896786667436167E-3</c:v>
                </c:pt>
                <c:pt idx="106">
                  <c:v>1.9548561471714643E-3</c:v>
                </c:pt>
                <c:pt idx="107">
                  <c:v>1.4534446761494588E-3</c:v>
                </c:pt>
                <c:pt idx="108">
                  <c:v>1.0205876707270172E-3</c:v>
                </c:pt>
                <c:pt idx="109">
                  <c:v>6.9957110494983058E-4</c:v>
                </c:pt>
                <c:pt idx="110">
                  <c:v>4.6454547139524772E-4</c:v>
                </c:pt>
                <c:pt idx="111">
                  <c:v>3.1025944055325025E-4</c:v>
                </c:pt>
                <c:pt idx="112">
                  <c:v>2.0307917755900032E-4</c:v>
                </c:pt>
                <c:pt idx="113">
                  <c:v>1.3426390109941188E-4</c:v>
                </c:pt>
                <c:pt idx="114">
                  <c:v>8.6601578276753122E-5</c:v>
                </c:pt>
                <c:pt idx="115">
                  <c:v>5.3033549499519283E-5</c:v>
                </c:pt>
                <c:pt idx="116">
                  <c:v>3.1919606493039733E-5</c:v>
                </c:pt>
                <c:pt idx="117">
                  <c:v>1.8758829036778594E-5</c:v>
                </c:pt>
                <c:pt idx="118">
                  <c:v>1.0720877395512517E-5</c:v>
                </c:pt>
                <c:pt idx="119">
                  <c:v>5.9426049585620852E-6</c:v>
                </c:pt>
                <c:pt idx="120">
                  <c:v>3.2011674873847146E-6</c:v>
                </c:pt>
                <c:pt idx="121">
                  <c:v>1.7420804057402087E-6</c:v>
                </c:pt>
                <c:pt idx="122">
                  <c:v>9.2919619165763541E-7</c:v>
                </c:pt>
                <c:pt idx="123">
                  <c:v>4.9599164082702704E-7</c:v>
                </c:pt>
                <c:pt idx="124">
                  <c:v>2.6144470807018718E-7</c:v>
                </c:pt>
                <c:pt idx="125">
                  <c:v>1.353131532277015E-7</c:v>
                </c:pt>
                <c:pt idx="126">
                  <c:v>6.9322676212077112E-8</c:v>
                </c:pt>
                <c:pt idx="127">
                  <c:v>3.4301232980072764E-8</c:v>
                </c:pt>
                <c:pt idx="128">
                  <c:v>1.6888868501672813E-8</c:v>
                </c:pt>
                <c:pt idx="129">
                  <c:v>7.9998810586823704E-9</c:v>
                </c:pt>
                <c:pt idx="130">
                  <c:v>3.6717354564878768E-9</c:v>
                </c:pt>
                <c:pt idx="131">
                  <c:v>1.6473707379375075E-9</c:v>
                </c:pt>
                <c:pt idx="132">
                  <c:v>7.2183982838208283E-10</c:v>
                </c:pt>
                <c:pt idx="133">
                  <c:v>3.1000585785283281E-10</c:v>
                </c:pt>
                <c:pt idx="134">
                  <c:v>1.2778063017150146E-10</c:v>
                </c:pt>
                <c:pt idx="135">
                  <c:v>5.2609461523142461E-11</c:v>
                </c:pt>
                <c:pt idx="136">
                  <c:v>2.0558167397883032E-11</c:v>
                </c:pt>
                <c:pt idx="137">
                  <c:v>7.90237598153396E-12</c:v>
                </c:pt>
                <c:pt idx="138">
                  <c:v>2.9560058385287337E-12</c:v>
                </c:pt>
                <c:pt idx="139">
                  <c:v>1.0812634558885955E-12</c:v>
                </c:pt>
                <c:pt idx="140">
                  <c:v>3.8472097308770656E-13</c:v>
                </c:pt>
                <c:pt idx="141">
                  <c:v>1.3051655786949581E-13</c:v>
                </c:pt>
                <c:pt idx="142">
                  <c:v>4.3529357934198443E-14</c:v>
                </c:pt>
                <c:pt idx="143">
                  <c:v>1.4054923875499254E-14</c:v>
                </c:pt>
                <c:pt idx="144">
                  <c:v>4.4286984132200614E-15</c:v>
                </c:pt>
                <c:pt idx="145">
                  <c:v>1.3659578727551608E-15</c:v>
                </c:pt>
                <c:pt idx="146">
                  <c:v>4.117449391942776E-16</c:v>
                </c:pt>
                <c:pt idx="147">
                  <c:v>1.2329990787633686E-16</c:v>
                </c:pt>
                <c:pt idx="148">
                  <c:v>3.5890962608882349E-17</c:v>
                </c:pt>
                <c:pt idx="149">
                  <c:v>1.041048229173287E-17</c:v>
                </c:pt>
                <c:pt idx="150">
                  <c:v>2.9168475386384353E-18</c:v>
                </c:pt>
                <c:pt idx="151">
                  <c:v>8.1356105791166362E-19</c:v>
                </c:pt>
                <c:pt idx="152">
                  <c:v>2.2498995385347739E-19</c:v>
                </c:pt>
                <c:pt idx="153">
                  <c:v>6.1322040836795392E-20</c:v>
                </c:pt>
                <c:pt idx="154">
                  <c:v>1.6581550453551389E-20</c:v>
                </c:pt>
                <c:pt idx="155">
                  <c:v>4.4837955601459693E-21</c:v>
                </c:pt>
                <c:pt idx="156">
                  <c:v>1.2125893679796853E-21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TAFF3!$AG$6:$AG$256</c:f>
              <c:numCache>
                <c:formatCode>General</c:formatCode>
                <c:ptCount val="25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</c:numCache>
            </c:numRef>
          </c:xVal>
          <c:yVal>
            <c:numRef>
              <c:f>TAFF3!$AE$6:$AE$256</c:f>
              <c:numCache>
                <c:formatCode>0.00E+00</c:formatCode>
                <c:ptCount val="251"/>
                <c:pt idx="0">
                  <c:v>1.01</c:v>
                </c:pt>
                <c:pt idx="6">
                  <c:v>0.99520045172219085</c:v>
                </c:pt>
                <c:pt idx="12">
                  <c:v>0.97402597402597413</c:v>
                </c:pt>
                <c:pt idx="18">
                  <c:v>0.95285149632975719</c:v>
                </c:pt>
                <c:pt idx="24">
                  <c:v>0.97402597402597413</c:v>
                </c:pt>
                <c:pt idx="36">
                  <c:v>0.85403726708074534</c:v>
                </c:pt>
                <c:pt idx="48">
                  <c:v>0.6281761716544324</c:v>
                </c:pt>
                <c:pt idx="60">
                  <c:v>0.29644268774703558</c:v>
                </c:pt>
                <c:pt idx="72">
                  <c:v>0.18351214003387917</c:v>
                </c:pt>
                <c:pt idx="84">
                  <c:v>6.352343308865048E-2</c:v>
                </c:pt>
              </c:numCache>
            </c:numRef>
          </c:yVal>
        </c:ser>
        <c:axId val="110881408"/>
        <c:axId val="110895872"/>
      </c:scatterChart>
      <c:valAx>
        <c:axId val="110881408"/>
        <c:scaling>
          <c:orientation val="minMax"/>
          <c:max val="1690"/>
        </c:scaling>
        <c:axPos val="b"/>
        <c:numFmt formatCode="General" sourceLinked="1"/>
        <c:tickLblPos val="nextTo"/>
        <c:crossAx val="110895872"/>
        <c:crosses val="autoZero"/>
        <c:crossBetween val="midCat"/>
      </c:valAx>
      <c:valAx>
        <c:axId val="110895872"/>
        <c:scaling>
          <c:orientation val="minMax"/>
          <c:max val="1"/>
        </c:scaling>
        <c:axPos val="l"/>
        <c:majorGridlines/>
        <c:numFmt formatCode="0.00E+00" sourceLinked="1"/>
        <c:tickLblPos val="nextTo"/>
        <c:crossAx val="110881408"/>
        <c:crosses val="autoZero"/>
        <c:crossBetween val="midCat"/>
      </c:valAx>
    </c:plotArea>
    <c:legend>
      <c:legendPos val="r"/>
    </c:legend>
    <c:plotVisOnly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noFill/>
            </a:ln>
          </c:spPr>
          <c:xVal>
            <c:numRef>
              <c:f>'cad1'!$AH$6:$AH$366</c:f>
              <c:numCache>
                <c:formatCode>General</c:formatCode>
                <c:ptCount val="36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</c:numCache>
            </c:numRef>
          </c:xVal>
          <c:yVal>
            <c:numRef>
              <c:f>'cad1'!$AC$6:$AC$366</c:f>
              <c:numCache>
                <c:formatCode>0.00E+00</c:formatCode>
                <c:ptCount val="361"/>
                <c:pt idx="0">
                  <c:v>4.8200000000000001E-4</c:v>
                </c:pt>
                <c:pt idx="1">
                  <c:v>4.8190592557631874E-4</c:v>
                </c:pt>
                <c:pt idx="2">
                  <c:v>4.8181051573017205E-4</c:v>
                </c:pt>
                <c:pt idx="3">
                  <c:v>4.8170358508331886E-4</c:v>
                </c:pt>
                <c:pt idx="4">
                  <c:v>4.8158148169564482E-4</c:v>
                </c:pt>
                <c:pt idx="5">
                  <c:v>4.8144897506094343E-4</c:v>
                </c:pt>
                <c:pt idx="6">
                  <c:v>4.8129640208960503E-4</c:v>
                </c:pt>
                <c:pt idx="7">
                  <c:v>4.8113139849194136E-4</c:v>
                </c:pt>
                <c:pt idx="8">
                  <c:v>4.8094105605512102E-4</c:v>
                </c:pt>
                <c:pt idx="9">
                  <c:v>4.8073488115264057E-4</c:v>
                </c:pt>
                <c:pt idx="10">
                  <c:v>4.8051978297570142E-4</c:v>
                </c:pt>
                <c:pt idx="11">
                  <c:v>4.8028222314255593E-4</c:v>
                </c:pt>
                <c:pt idx="12">
                  <c:v>4.8001855344461172E-4</c:v>
                </c:pt>
                <c:pt idx="13">
                  <c:v>4.7971579763601797E-4</c:v>
                </c:pt>
                <c:pt idx="14">
                  <c:v>4.793960005811503E-4</c:v>
                </c:pt>
                <c:pt idx="15">
                  <c:v>4.7903303031730278E-4</c:v>
                </c:pt>
                <c:pt idx="16">
                  <c:v>4.7864739289395192E-4</c:v>
                </c:pt>
                <c:pt idx="17">
                  <c:v>4.7821910430568708E-4</c:v>
                </c:pt>
                <c:pt idx="18">
                  <c:v>4.7779730035007334E-4</c:v>
                </c:pt>
                <c:pt idx="19">
                  <c:v>4.7736745266364656E-4</c:v>
                </c:pt>
                <c:pt idx="20">
                  <c:v>4.7694731959962484E-4</c:v>
                </c:pt>
                <c:pt idx="21">
                  <c:v>4.7651917389616012E-4</c:v>
                </c:pt>
                <c:pt idx="22">
                  <c:v>4.7609935197185342E-4</c:v>
                </c:pt>
                <c:pt idx="23">
                  <c:v>4.7568944370116707E-4</c:v>
                </c:pt>
                <c:pt idx="24">
                  <c:v>4.7526015791851309E-4</c:v>
                </c:pt>
                <c:pt idx="25">
                  <c:v>4.7483923537387616E-4</c:v>
                </c:pt>
                <c:pt idx="26">
                  <c:v>4.7438353554084641E-4</c:v>
                </c:pt>
                <c:pt idx="27">
                  <c:v>4.7393204935329536E-4</c:v>
                </c:pt>
                <c:pt idx="28">
                  <c:v>4.7348287923083349E-4</c:v>
                </c:pt>
                <c:pt idx="29">
                  <c:v>4.7299642944546654E-4</c:v>
                </c:pt>
                <c:pt idx="30">
                  <c:v>4.7246298224448474E-4</c:v>
                </c:pt>
                <c:pt idx="31">
                  <c:v>4.7186274556828433E-4</c:v>
                </c:pt>
                <c:pt idx="32">
                  <c:v>4.7125852788164465E-4</c:v>
                </c:pt>
                <c:pt idx="33">
                  <c:v>4.70626663527599E-4</c:v>
                </c:pt>
                <c:pt idx="34">
                  <c:v>4.699580965920708E-4</c:v>
                </c:pt>
                <c:pt idx="35">
                  <c:v>4.69241120751778E-4</c:v>
                </c:pt>
                <c:pt idx="36">
                  <c:v>4.6844242279057285E-4</c:v>
                </c:pt>
                <c:pt idx="37">
                  <c:v>4.6763942254845873E-4</c:v>
                </c:pt>
                <c:pt idx="38">
                  <c:v>4.6680005336477041E-4</c:v>
                </c:pt>
                <c:pt idx="39">
                  <c:v>4.6596776069820112E-4</c:v>
                </c:pt>
                <c:pt idx="40">
                  <c:v>4.6513695198836623E-4</c:v>
                </c:pt>
                <c:pt idx="41">
                  <c:v>4.6427138721596197E-4</c:v>
                </c:pt>
                <c:pt idx="42">
                  <c:v>4.6341039931674393E-4</c:v>
                </c:pt>
                <c:pt idx="43">
                  <c:v>4.6249776733090522E-4</c:v>
                </c:pt>
                <c:pt idx="44">
                  <c:v>4.6147225480791857E-4</c:v>
                </c:pt>
                <c:pt idx="45">
                  <c:v>4.6033579821883112E-4</c:v>
                </c:pt>
                <c:pt idx="46">
                  <c:v>4.5914878164672135E-4</c:v>
                </c:pt>
                <c:pt idx="47">
                  <c:v>4.5800289432251047E-4</c:v>
                </c:pt>
                <c:pt idx="48">
                  <c:v>4.5686725582049783E-4</c:v>
                </c:pt>
                <c:pt idx="49">
                  <c:v>4.5570431407849322E-4</c:v>
                </c:pt>
                <c:pt idx="50">
                  <c:v>4.5446627986773158E-4</c:v>
                </c:pt>
                <c:pt idx="51">
                  <c:v>4.5319915435269669E-4</c:v>
                </c:pt>
                <c:pt idx="52">
                  <c:v>4.5180516717137191E-4</c:v>
                </c:pt>
                <c:pt idx="53">
                  <c:v>4.5034599122434457E-4</c:v>
                </c:pt>
                <c:pt idx="54">
                  <c:v>4.4884853349474015E-4</c:v>
                </c:pt>
                <c:pt idx="55">
                  <c:v>4.4731696841552427E-4</c:v>
                </c:pt>
                <c:pt idx="56">
                  <c:v>4.4567739778497988E-4</c:v>
                </c:pt>
                <c:pt idx="57">
                  <c:v>4.4387575184686508E-4</c:v>
                </c:pt>
                <c:pt idx="58">
                  <c:v>4.4209791407598647E-4</c:v>
                </c:pt>
                <c:pt idx="59">
                  <c:v>4.4024991796211559E-4</c:v>
                </c:pt>
                <c:pt idx="60">
                  <c:v>4.3839300261203459E-4</c:v>
                </c:pt>
                <c:pt idx="61">
                  <c:v>4.3657192788605984E-4</c:v>
                </c:pt>
                <c:pt idx="62">
                  <c:v>4.3477487034010876E-4</c:v>
                </c:pt>
                <c:pt idx="63">
                  <c:v>4.3300159538100326E-4</c:v>
                </c:pt>
                <c:pt idx="64">
                  <c:v>4.3125753253580961E-4</c:v>
                </c:pt>
                <c:pt idx="65">
                  <c:v>4.2953129548089066E-4</c:v>
                </c:pt>
                <c:pt idx="66">
                  <c:v>4.278173471783144E-4</c:v>
                </c:pt>
                <c:pt idx="67">
                  <c:v>4.2612095322305365E-4</c:v>
                </c:pt>
                <c:pt idx="68">
                  <c:v>4.2444207160445021E-4</c:v>
                </c:pt>
                <c:pt idx="69">
                  <c:v>4.2278040139889637E-4</c:v>
                </c:pt>
                <c:pt idx="70">
                  <c:v>4.2113051428679964E-4</c:v>
                </c:pt>
                <c:pt idx="71">
                  <c:v>4.1949758028187226E-4</c:v>
                </c:pt>
                <c:pt idx="72">
                  <c:v>4.1786620760329407E-4</c:v>
                </c:pt>
                <c:pt idx="73">
                  <c:v>4.1601241165789023E-4</c:v>
                </c:pt>
                <c:pt idx="74">
                  <c:v>4.1408006296825728E-4</c:v>
                </c:pt>
                <c:pt idx="75">
                  <c:v>4.1225967653128807E-4</c:v>
                </c:pt>
                <c:pt idx="76">
                  <c:v>4.1046414756666042E-4</c:v>
                </c:pt>
                <c:pt idx="77">
                  <c:v>4.0868738249901654E-4</c:v>
                </c:pt>
                <c:pt idx="78">
                  <c:v>4.069292051531134E-4</c:v>
                </c:pt>
                <c:pt idx="79">
                  <c:v>4.0505213885186266E-4</c:v>
                </c:pt>
                <c:pt idx="80">
                  <c:v>4.0319492690772874E-4</c:v>
                </c:pt>
                <c:pt idx="81">
                  <c:v>4.0114500343944669E-4</c:v>
                </c:pt>
                <c:pt idx="82">
                  <c:v>3.9909946571507098E-4</c:v>
                </c:pt>
                <c:pt idx="83">
                  <c:v>3.9708237605046734E-4</c:v>
                </c:pt>
                <c:pt idx="84">
                  <c:v>3.9509388503418267E-4</c:v>
                </c:pt>
                <c:pt idx="85">
                  <c:v>3.9313905916407954E-4</c:v>
                </c:pt>
                <c:pt idx="86">
                  <c:v>3.9129814527612961E-4</c:v>
                </c:pt>
                <c:pt idx="87">
                  <c:v>3.8948295812644968E-4</c:v>
                </c:pt>
                <c:pt idx="88">
                  <c:v>3.8769288223924761E-4</c:v>
                </c:pt>
                <c:pt idx="89">
                  <c:v>3.8591657179132434E-4</c:v>
                </c:pt>
                <c:pt idx="90">
                  <c:v>3.8416493888132413E-4</c:v>
                </c:pt>
                <c:pt idx="91">
                  <c:v>3.8243772101504689E-4</c:v>
                </c:pt>
                <c:pt idx="92">
                  <c:v>3.8072919620042771E-4</c:v>
                </c:pt>
                <c:pt idx="93">
                  <c:v>3.7903918306950364E-4</c:v>
                </c:pt>
                <c:pt idx="94">
                  <c:v>3.7736750265240633E-4</c:v>
                </c:pt>
                <c:pt idx="95">
                  <c:v>3.7579335383145087E-4</c:v>
                </c:pt>
                <c:pt idx="96">
                  <c:v>3.7411508633524419E-4</c:v>
                </c:pt>
                <c:pt idx="97">
                  <c:v>3.7220421201309513E-4</c:v>
                </c:pt>
                <c:pt idx="98">
                  <c:v>3.7029742054428614E-4</c:v>
                </c:pt>
                <c:pt idx="99">
                  <c:v>3.6841169413733774E-4</c:v>
                </c:pt>
                <c:pt idx="100">
                  <c:v>3.6655243001561624E-4</c:v>
                </c:pt>
                <c:pt idx="101">
                  <c:v>3.6471410739178679E-4</c:v>
                </c:pt>
                <c:pt idx="102">
                  <c:v>3.6298302200261527E-4</c:v>
                </c:pt>
                <c:pt idx="103">
                  <c:v>3.6127069784523609E-4</c:v>
                </c:pt>
                <c:pt idx="104">
                  <c:v>3.5958242749589844E-4</c:v>
                </c:pt>
                <c:pt idx="105">
                  <c:v>3.5767905866376315E-4</c:v>
                </c:pt>
                <c:pt idx="106">
                  <c:v>3.5555585102255215E-4</c:v>
                </c:pt>
                <c:pt idx="107">
                  <c:v>3.5341483884209033E-4</c:v>
                </c:pt>
                <c:pt idx="108">
                  <c:v>3.5129276374325902E-4</c:v>
                </c:pt>
                <c:pt idx="109">
                  <c:v>3.4931893880227164E-4</c:v>
                </c:pt>
                <c:pt idx="110">
                  <c:v>3.4737837568722462E-4</c:v>
                </c:pt>
                <c:pt idx="111">
                  <c:v>3.4544859293586587E-4</c:v>
                </c:pt>
                <c:pt idx="112">
                  <c:v>3.4362106564930523E-4</c:v>
                </c:pt>
                <c:pt idx="113">
                  <c:v>3.41819299001976E-4</c:v>
                </c:pt>
                <c:pt idx="114">
                  <c:v>3.4004298870526055E-4</c:v>
                </c:pt>
                <c:pt idx="115">
                  <c:v>3.3829183564512228E-4</c:v>
                </c:pt>
                <c:pt idx="116">
                  <c:v>3.3656026400691536E-4</c:v>
                </c:pt>
                <c:pt idx="117">
                  <c:v>3.3480358014299153E-4</c:v>
                </c:pt>
                <c:pt idx="118">
                  <c:v>3.3267423895266552E-4</c:v>
                </c:pt>
                <c:pt idx="119">
                  <c:v>3.3065337710376676E-4</c:v>
                </c:pt>
                <c:pt idx="120">
                  <c:v>3.2841552362432552E-4</c:v>
                </c:pt>
                <c:pt idx="121">
                  <c:v>3.261184811169743E-4</c:v>
                </c:pt>
                <c:pt idx="122">
                  <c:v>3.2385608561110541E-4</c:v>
                </c:pt>
                <c:pt idx="123">
                  <c:v>3.2162783803115977E-4</c:v>
                </c:pt>
                <c:pt idx="124">
                  <c:v>3.1952586285606701E-4</c:v>
                </c:pt>
                <c:pt idx="125">
                  <c:v>3.1746661515614735E-4</c:v>
                </c:pt>
                <c:pt idx="126">
                  <c:v>3.1543792195094442E-4</c:v>
                </c:pt>
                <c:pt idx="127">
                  <c:v>3.1314417209546696E-4</c:v>
                </c:pt>
                <c:pt idx="128">
                  <c:v>3.1071001348308836E-4</c:v>
                </c:pt>
                <c:pt idx="129">
                  <c:v>3.0828986151460852E-4</c:v>
                </c:pt>
                <c:pt idx="130">
                  <c:v>3.0562503057399436E-4</c:v>
                </c:pt>
                <c:pt idx="131">
                  <c:v>3.0308858842236907E-4</c:v>
                </c:pt>
                <c:pt idx="132">
                  <c:v>3.0059261535171237E-4</c:v>
                </c:pt>
                <c:pt idx="133">
                  <c:v>2.9826638093720842E-4</c:v>
                </c:pt>
                <c:pt idx="134">
                  <c:v>2.9598241662508759E-4</c:v>
                </c:pt>
                <c:pt idx="135">
                  <c:v>2.9373400444446355E-4</c:v>
                </c:pt>
                <c:pt idx="136">
                  <c:v>2.9151462316249647E-4</c:v>
                </c:pt>
                <c:pt idx="137">
                  <c:v>2.8898861073258495E-4</c:v>
                </c:pt>
                <c:pt idx="138">
                  <c:v>2.8633556261347456E-4</c:v>
                </c:pt>
                <c:pt idx="139">
                  <c:v>2.8354433964018923E-4</c:v>
                </c:pt>
                <c:pt idx="140">
                  <c:v>2.8075990199433697E-4</c:v>
                </c:pt>
                <c:pt idx="141">
                  <c:v>2.7801628980166039E-4</c:v>
                </c:pt>
                <c:pt idx="142">
                  <c:v>2.7544228990108787E-4</c:v>
                </c:pt>
                <c:pt idx="143">
                  <c:v>2.7289212124973058E-4</c:v>
                </c:pt>
                <c:pt idx="144">
                  <c:v>2.703780440201527E-4</c:v>
                </c:pt>
                <c:pt idx="145">
                  <c:v>2.6800465047826654E-4</c:v>
                </c:pt>
                <c:pt idx="146">
                  <c:v>2.6566380199515011E-4</c:v>
                </c:pt>
                <c:pt idx="147">
                  <c:v>2.6335500881926422E-4</c:v>
                </c:pt>
                <c:pt idx="148">
                  <c:v>2.6063891740424089E-4</c:v>
                </c:pt>
                <c:pt idx="149">
                  <c:v>2.5778687079953429E-4</c:v>
                </c:pt>
                <c:pt idx="150">
                  <c:v>2.5509867726362614E-4</c:v>
                </c:pt>
                <c:pt idx="151">
                  <c:v>2.5248880603121062E-4</c:v>
                </c:pt>
                <c:pt idx="152">
                  <c:v>2.5004510982815298E-4</c:v>
                </c:pt>
                <c:pt idx="153">
                  <c:v>2.4764861891401368E-4</c:v>
                </c:pt>
                <c:pt idx="154">
                  <c:v>2.4529842713779483E-4</c:v>
                </c:pt>
                <c:pt idx="155">
                  <c:v>2.4309139492347082E-4</c:v>
                </c:pt>
                <c:pt idx="156">
                  <c:v>2.4092610358226741E-4</c:v>
                </c:pt>
                <c:pt idx="157">
                  <c:v>2.3880178968194841E-4</c:v>
                </c:pt>
                <c:pt idx="158">
                  <c:v>2.3653693837914546E-4</c:v>
                </c:pt>
                <c:pt idx="159">
                  <c:v>2.3395412870482458E-4</c:v>
                </c:pt>
                <c:pt idx="160">
                  <c:v>2.3137227032244868E-4</c:v>
                </c:pt>
                <c:pt idx="161">
                  <c:v>2.2868348030949992E-4</c:v>
                </c:pt>
                <c:pt idx="162">
                  <c:v>2.2615064329268943E-4</c:v>
                </c:pt>
                <c:pt idx="163">
                  <c:v>2.236914632418548E-4</c:v>
                </c:pt>
                <c:pt idx="164">
                  <c:v>2.2140565040120754E-4</c:v>
                </c:pt>
                <c:pt idx="165">
                  <c:v>2.1916453152570137E-4</c:v>
                </c:pt>
                <c:pt idx="166">
                  <c:v>2.1696193926700063E-4</c:v>
                </c:pt>
                <c:pt idx="167">
                  <c:v>2.1489085497350079E-4</c:v>
                </c:pt>
                <c:pt idx="168">
                  <c:v>2.125069413132326E-4</c:v>
                </c:pt>
                <c:pt idx="169">
                  <c:v>2.0988812155569463E-4</c:v>
                </c:pt>
                <c:pt idx="170">
                  <c:v>2.0741730050567332E-4</c:v>
                </c:pt>
                <c:pt idx="171">
                  <c:v>2.0511569971345592E-4</c:v>
                </c:pt>
                <c:pt idx="172">
                  <c:v>2.0285489793203651E-4</c:v>
                </c:pt>
                <c:pt idx="173">
                  <c:v>2.0064629316867433E-4</c:v>
                </c:pt>
                <c:pt idx="174">
                  <c:v>1.9856902209358738E-4</c:v>
                </c:pt>
                <c:pt idx="175">
                  <c:v>1.9653201995893554E-4</c:v>
                </c:pt>
                <c:pt idx="176">
                  <c:v>1.9453448667720893E-4</c:v>
                </c:pt>
                <c:pt idx="177">
                  <c:v>1.9256185233442304E-4</c:v>
                </c:pt>
                <c:pt idx="178">
                  <c:v>1.9029201792796724E-4</c:v>
                </c:pt>
                <c:pt idx="179">
                  <c:v>1.8802950847323171E-4</c:v>
                </c:pt>
                <c:pt idx="180">
                  <c:v>1.8593522484943524E-4</c:v>
                </c:pt>
                <c:pt idx="181">
                  <c:v>1.8389356385736412E-4</c:v>
                </c:pt>
                <c:pt idx="182">
                  <c:v>1.8187432131564269E-4</c:v>
                </c:pt>
                <c:pt idx="183">
                  <c:v>1.7997511379548952E-4</c:v>
                </c:pt>
                <c:pt idx="184">
                  <c:v>1.7810410356850742E-4</c:v>
                </c:pt>
                <c:pt idx="185">
                  <c:v>1.762649619994381E-4</c:v>
                </c:pt>
                <c:pt idx="186">
                  <c:v>1.7445124293608436E-4</c:v>
                </c:pt>
                <c:pt idx="187">
                  <c:v>1.7266839055645684E-4</c:v>
                </c:pt>
                <c:pt idx="188">
                  <c:v>1.7086099909957385E-4</c:v>
                </c:pt>
                <c:pt idx="189">
                  <c:v>1.6880202067751809E-4</c:v>
                </c:pt>
                <c:pt idx="190">
                  <c:v>1.6663967532005793E-4</c:v>
                </c:pt>
                <c:pt idx="191">
                  <c:v>1.6460051408440419E-4</c:v>
                </c:pt>
                <c:pt idx="192">
                  <c:v>1.6259866342863583E-4</c:v>
                </c:pt>
                <c:pt idx="193">
                  <c:v>1.606599947851885E-4</c:v>
                </c:pt>
                <c:pt idx="194">
                  <c:v>1.5886080720149643E-4</c:v>
                </c:pt>
                <c:pt idx="195">
                  <c:v>1.5710449844104932E-4</c:v>
                </c:pt>
                <c:pt idx="196">
                  <c:v>1.5537884748417042E-4</c:v>
                </c:pt>
                <c:pt idx="197">
                  <c:v>1.5368326925602007E-4</c:v>
                </c:pt>
                <c:pt idx="198">
                  <c:v>1.5201352566312834E-4</c:v>
                </c:pt>
                <c:pt idx="199">
                  <c:v>1.5036917582118394E-4</c:v>
                </c:pt>
                <c:pt idx="200">
                  <c:v>1.4854232475589811E-4</c:v>
                </c:pt>
                <c:pt idx="201">
                  <c:v>1.4660357077659264E-4</c:v>
                </c:pt>
                <c:pt idx="202">
                  <c:v>1.4467753633026268E-4</c:v>
                </c:pt>
                <c:pt idx="203">
                  <c:v>1.4266337142385721E-4</c:v>
                </c:pt>
                <c:pt idx="204">
                  <c:v>1.4057117750409316E-4</c:v>
                </c:pt>
                <c:pt idx="205">
                  <c:v>1.3845800703842564E-4</c:v>
                </c:pt>
                <c:pt idx="206">
                  <c:v>1.3638843024820215E-4</c:v>
                </c:pt>
                <c:pt idx="207">
                  <c:v>1.3446315329550515E-4</c:v>
                </c:pt>
                <c:pt idx="208">
                  <c:v>1.3245481567433198E-4</c:v>
                </c:pt>
                <c:pt idx="209">
                  <c:v>1.303398458696326E-4</c:v>
                </c:pt>
                <c:pt idx="210">
                  <c:v>1.2825480236792108E-4</c:v>
                </c:pt>
                <c:pt idx="211">
                  <c:v>1.2625230030677444E-4</c:v>
                </c:pt>
                <c:pt idx="212">
                  <c:v>1.2440472576158874E-4</c:v>
                </c:pt>
                <c:pt idx="213">
                  <c:v>1.2259120686105053E-4</c:v>
                </c:pt>
                <c:pt idx="214">
                  <c:v>1.20824874899054E-4</c:v>
                </c:pt>
                <c:pt idx="215">
                  <c:v>1.1908399279337145E-4</c:v>
                </c:pt>
                <c:pt idx="216">
                  <c:v>1.1738835390841776E-4</c:v>
                </c:pt>
                <c:pt idx="217">
                  <c:v>1.1556632012281638E-4</c:v>
                </c:pt>
                <c:pt idx="218">
                  <c:v>1.1365165604071751E-4</c:v>
                </c:pt>
                <c:pt idx="219">
                  <c:v>1.117652620320773E-4</c:v>
                </c:pt>
                <c:pt idx="220">
                  <c:v>1.0993393972414344E-4</c:v>
                </c:pt>
                <c:pt idx="221">
                  <c:v>1.0815266153182192E-4</c:v>
                </c:pt>
                <c:pt idx="222">
                  <c:v>1.0641667551488526E-4</c:v>
                </c:pt>
                <c:pt idx="223">
                  <c:v>1.0480647339004785E-4</c:v>
                </c:pt>
                <c:pt idx="224">
                  <c:v>1.0323585683073148E-4</c:v>
                </c:pt>
                <c:pt idx="225">
                  <c:v>1.0170977169263557E-4</c:v>
                </c:pt>
                <c:pt idx="226">
                  <c:v>1.0021806727605428E-4</c:v>
                </c:pt>
                <c:pt idx="227">
                  <c:v>9.8755883799881829E-5</c:v>
                </c:pt>
                <c:pt idx="228">
                  <c:v>9.7272283460593742E-5</c:v>
                </c:pt>
                <c:pt idx="229">
                  <c:v>9.5689413995243358E-5</c:v>
                </c:pt>
                <c:pt idx="230">
                  <c:v>9.4154426568133931E-5</c:v>
                </c:pt>
                <c:pt idx="231">
                  <c:v>9.2666509846148193E-5</c:v>
                </c:pt>
                <c:pt idx="232">
                  <c:v>9.1213154938831116E-5</c:v>
                </c:pt>
                <c:pt idx="233">
                  <c:v>8.9854290611034935E-5</c:v>
                </c:pt>
                <c:pt idx="234">
                  <c:v>8.8523350306328601E-5</c:v>
                </c:pt>
                <c:pt idx="235">
                  <c:v>8.722473618805525E-5</c:v>
                </c:pt>
                <c:pt idx="236">
                  <c:v>8.5957601201074401E-5</c:v>
                </c:pt>
                <c:pt idx="237">
                  <c:v>8.4717786367197171E-5</c:v>
                </c:pt>
                <c:pt idx="238">
                  <c:v>8.3500668017652747E-5</c:v>
                </c:pt>
                <c:pt idx="239">
                  <c:v>8.2256234816938334E-5</c:v>
                </c:pt>
                <c:pt idx="240">
                  <c:v>8.0933747084065014E-5</c:v>
                </c:pt>
                <c:pt idx="241">
                  <c:v>7.9643811887659271E-5</c:v>
                </c:pt>
                <c:pt idx="242">
                  <c:v>7.8390730450972467E-5</c:v>
                </c:pt>
                <c:pt idx="243">
                  <c:v>7.7164238989335776E-5</c:v>
                </c:pt>
                <c:pt idx="244">
                  <c:v>7.5968216686839548E-5</c:v>
                </c:pt>
                <c:pt idx="245">
                  <c:v>7.4797396037593557E-5</c:v>
                </c:pt>
                <c:pt idx="246">
                  <c:v>7.3670661786188246E-5</c:v>
                </c:pt>
                <c:pt idx="247">
                  <c:v>7.2575642911926444E-5</c:v>
                </c:pt>
                <c:pt idx="248">
                  <c:v>7.1480455708675087E-5</c:v>
                </c:pt>
                <c:pt idx="249">
                  <c:v>7.0350103244911795E-5</c:v>
                </c:pt>
                <c:pt idx="250">
                  <c:v>6.9185138135915286E-5</c:v>
                </c:pt>
                <c:pt idx="251">
                  <c:v>6.805408526561218E-5</c:v>
                </c:pt>
                <c:pt idx="252">
                  <c:v>6.6999058990493005E-5</c:v>
                </c:pt>
                <c:pt idx="253">
                  <c:v>6.597337560471141E-5</c:v>
                </c:pt>
                <c:pt idx="254">
                  <c:v>6.4965839387135047E-5</c:v>
                </c:pt>
                <c:pt idx="255">
                  <c:v>6.3978759392440318E-5</c:v>
                </c:pt>
                <c:pt idx="256">
                  <c:v>6.3014041171268926E-5</c:v>
                </c:pt>
                <c:pt idx="257">
                  <c:v>6.2080192479550218E-5</c:v>
                </c:pt>
                <c:pt idx="258">
                  <c:v>6.1170906092944773E-5</c:v>
                </c:pt>
                <c:pt idx="259">
                  <c:v>6.0276699154727646E-5</c:v>
                </c:pt>
                <c:pt idx="260">
                  <c:v>5.9405977460756396E-5</c:v>
                </c:pt>
                <c:pt idx="261">
                  <c:v>5.8563231788693933E-5</c:v>
                </c:pt>
                <c:pt idx="262">
                  <c:v>5.7684857389537032E-5</c:v>
                </c:pt>
                <c:pt idx="263">
                  <c:v>5.6751366627442556E-5</c:v>
                </c:pt>
                <c:pt idx="264">
                  <c:v>5.5817858354602542E-5</c:v>
                </c:pt>
                <c:pt idx="265">
                  <c:v>5.4888267975932643E-5</c:v>
                </c:pt>
                <c:pt idx="266">
                  <c:v>5.3934406481268332E-5</c:v>
                </c:pt>
                <c:pt idx="267">
                  <c:v>5.3008440930931E-5</c:v>
                </c:pt>
                <c:pt idx="268">
                  <c:v>5.2093478470992608E-5</c:v>
                </c:pt>
                <c:pt idx="269">
                  <c:v>5.1143646509695668E-5</c:v>
                </c:pt>
                <c:pt idx="270">
                  <c:v>5.019636498753962E-5</c:v>
                </c:pt>
                <c:pt idx="271">
                  <c:v>4.927307047779824E-5</c:v>
                </c:pt>
                <c:pt idx="272">
                  <c:v>4.838859120266992E-5</c:v>
                </c:pt>
                <c:pt idx="273">
                  <c:v>4.7519988827043613E-5</c:v>
                </c:pt>
                <c:pt idx="274">
                  <c:v>4.6674580663614258E-5</c:v>
                </c:pt>
                <c:pt idx="275">
                  <c:v>4.5841225830833726E-5</c:v>
                </c:pt>
                <c:pt idx="276">
                  <c:v>4.5034485901263672E-5</c:v>
                </c:pt>
                <c:pt idx="277">
                  <c:v>4.4252033932209109E-5</c:v>
                </c:pt>
                <c:pt idx="278">
                  <c:v>4.3484593318255799E-5</c:v>
                </c:pt>
                <c:pt idx="279">
                  <c:v>4.27332463147161E-5</c:v>
                </c:pt>
                <c:pt idx="280">
                  <c:v>4.2005827890621321E-5</c:v>
                </c:pt>
                <c:pt idx="281">
                  <c:v>4.1296172919233198E-5</c:v>
                </c:pt>
                <c:pt idx="282">
                  <c:v>4.0602475107914608E-5</c:v>
                </c:pt>
                <c:pt idx="283">
                  <c:v>3.9921332316455122E-5</c:v>
                </c:pt>
                <c:pt idx="284">
                  <c:v>3.9165987779036539E-5</c:v>
                </c:pt>
                <c:pt idx="285">
                  <c:v>3.8414510057001228E-5</c:v>
                </c:pt>
                <c:pt idx="286">
                  <c:v>3.7636494256075395E-5</c:v>
                </c:pt>
                <c:pt idx="287">
                  <c:v>3.6881961675343757E-5</c:v>
                </c:pt>
                <c:pt idx="288">
                  <c:v>3.6148866299263201E-5</c:v>
                </c:pt>
                <c:pt idx="289">
                  <c:v>3.5459651900220383E-5</c:v>
                </c:pt>
                <c:pt idx="290">
                  <c:v>3.4795410244289401E-5</c:v>
                </c:pt>
                <c:pt idx="291">
                  <c:v>3.4145933958562892E-5</c:v>
                </c:pt>
                <c:pt idx="292">
                  <c:v>3.3514279269969974E-5</c:v>
                </c:pt>
                <c:pt idx="293">
                  <c:v>3.2893190616828371E-5</c:v>
                </c:pt>
                <c:pt idx="294">
                  <c:v>3.2276624905004581E-5</c:v>
                </c:pt>
                <c:pt idx="295">
                  <c:v>3.1610844830426493E-5</c:v>
                </c:pt>
                <c:pt idx="296">
                  <c:v>3.0955455000941137E-5</c:v>
                </c:pt>
                <c:pt idx="297">
                  <c:v>3.0313653414063568E-5</c:v>
                </c:pt>
                <c:pt idx="298">
                  <c:v>2.9696639215660073E-5</c:v>
                </c:pt>
                <c:pt idx="299">
                  <c:v>2.9102412419296986E-5</c:v>
                </c:pt>
                <c:pt idx="300">
                  <c:v>2.8522081228580457E-5</c:v>
                </c:pt>
                <c:pt idx="301">
                  <c:v>2.7932579658705722E-5</c:v>
                </c:pt>
                <c:pt idx="302">
                  <c:v>2.7321355325677943E-5</c:v>
                </c:pt>
                <c:pt idx="303">
                  <c:v>2.6734258228807629E-5</c:v>
                </c:pt>
                <c:pt idx="304">
                  <c:v>2.6167431522713143E-5</c:v>
                </c:pt>
                <c:pt idx="305">
                  <c:v>2.5643606998188785E-5</c:v>
                </c:pt>
                <c:pt idx="306">
                  <c:v>2.5127547117871978E-5</c:v>
                </c:pt>
                <c:pt idx="307">
                  <c:v>2.4632160047255922E-5</c:v>
                </c:pt>
                <c:pt idx="308">
                  <c:v>2.4143284461805042E-5</c:v>
                </c:pt>
                <c:pt idx="309">
                  <c:v>2.3668949847912425E-5</c:v>
                </c:pt>
                <c:pt idx="310">
                  <c:v>2.3151803627034922E-5</c:v>
                </c:pt>
                <c:pt idx="311">
                  <c:v>2.2639436640447487E-5</c:v>
                </c:pt>
                <c:pt idx="312">
                  <c:v>2.2108407020692214E-5</c:v>
                </c:pt>
                <c:pt idx="313">
                  <c:v>2.1587446171950133E-5</c:v>
                </c:pt>
                <c:pt idx="314">
                  <c:v>2.1084302891657587E-5</c:v>
                </c:pt>
                <c:pt idx="315">
                  <c:v>2.0600633869233306E-5</c:v>
                </c:pt>
                <c:pt idx="316">
                  <c:v>2.0110786707968734E-5</c:v>
                </c:pt>
                <c:pt idx="317">
                  <c:v>1.9635665470009265E-5</c:v>
                </c:pt>
                <c:pt idx="318">
                  <c:v>1.9176278179652704E-5</c:v>
                </c:pt>
                <c:pt idx="319">
                  <c:v>1.8724071987058732E-5</c:v>
                </c:pt>
                <c:pt idx="320">
                  <c:v>1.8290312722091579E-5</c:v>
                </c:pt>
                <c:pt idx="321">
                  <c:v>1.7867302153470257E-5</c:v>
                </c:pt>
                <c:pt idx="322">
                  <c:v>1.746160158778913E-5</c:v>
                </c:pt>
                <c:pt idx="323">
                  <c:v>1.7072472047270621E-5</c:v>
                </c:pt>
                <c:pt idx="324">
                  <c:v>1.6698557869186645E-5</c:v>
                </c:pt>
                <c:pt idx="325">
                  <c:v>1.6337314737651085E-5</c:v>
                </c:pt>
                <c:pt idx="326">
                  <c:v>1.5953194694923484E-5</c:v>
                </c:pt>
                <c:pt idx="327">
                  <c:v>1.5548718774663314E-5</c:v>
                </c:pt>
                <c:pt idx="328">
                  <c:v>1.51533241683685E-5</c:v>
                </c:pt>
                <c:pt idx="329">
                  <c:v>1.4762041680989621E-5</c:v>
                </c:pt>
                <c:pt idx="330">
                  <c:v>1.4365564685254325E-5</c:v>
                </c:pt>
                <c:pt idx="331">
                  <c:v>1.3978557938049173E-5</c:v>
                </c:pt>
                <c:pt idx="332">
                  <c:v>1.3607137285150349E-5</c:v>
                </c:pt>
                <c:pt idx="333">
                  <c:v>1.3252844457290632E-5</c:v>
                </c:pt>
                <c:pt idx="334">
                  <c:v>1.2913765531015715E-5</c:v>
                </c:pt>
                <c:pt idx="335">
                  <c:v>1.2587601568552994E-5</c:v>
                </c:pt>
                <c:pt idx="336">
                  <c:v>1.2267604259260034E-5</c:v>
                </c:pt>
                <c:pt idx="337">
                  <c:v>1.1917349716923366E-5</c:v>
                </c:pt>
                <c:pt idx="338">
                  <c:v>1.1576678386517333E-5</c:v>
                </c:pt>
                <c:pt idx="339">
                  <c:v>1.1228342634049202E-5</c:v>
                </c:pt>
                <c:pt idx="340">
                  <c:v>1.0887622850728209E-5</c:v>
                </c:pt>
                <c:pt idx="341">
                  <c:v>1.0536547729019609E-5</c:v>
                </c:pt>
                <c:pt idx="342">
                  <c:v>1.0180045743161091E-5</c:v>
                </c:pt>
                <c:pt idx="343">
                  <c:v>9.8182773092961094E-6</c:v>
                </c:pt>
                <c:pt idx="344">
                  <c:v>9.4680404605462325E-6</c:v>
                </c:pt>
                <c:pt idx="345">
                  <c:v>9.1368854940481562E-6</c:v>
                </c:pt>
                <c:pt idx="346">
                  <c:v>8.8264036019602225E-6</c:v>
                </c:pt>
                <c:pt idx="347">
                  <c:v>8.5213216596758069E-6</c:v>
                </c:pt>
                <c:pt idx="348">
                  <c:v>8.2334451500072187E-6</c:v>
                </c:pt>
                <c:pt idx="349">
                  <c:v>7.9613050333915667E-6</c:v>
                </c:pt>
                <c:pt idx="350">
                  <c:v>7.7014829062326168E-6</c:v>
                </c:pt>
                <c:pt idx="351">
                  <c:v>7.4115172197356676E-6</c:v>
                </c:pt>
                <c:pt idx="352">
                  <c:v>7.1108270901147581E-6</c:v>
                </c:pt>
                <c:pt idx="353">
                  <c:v>6.8190109796732874E-6</c:v>
                </c:pt>
                <c:pt idx="354">
                  <c:v>6.5218955938350879E-6</c:v>
                </c:pt>
                <c:pt idx="355">
                  <c:v>6.2411482608421883E-6</c:v>
                </c:pt>
                <c:pt idx="356">
                  <c:v>5.9772198625791211E-6</c:v>
                </c:pt>
                <c:pt idx="357">
                  <c:v>5.7289896333181198E-6</c:v>
                </c:pt>
                <c:pt idx="358">
                  <c:v>5.4808019238383115E-6</c:v>
                </c:pt>
                <c:pt idx="359">
                  <c:v>5.2467909301185035E-6</c:v>
                </c:pt>
                <c:pt idx="360">
                  <c:v>5.0253279240717116E-6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xVal>
            <c:numRef>
              <c:f>'cad1'!$AH$6:$AH$366</c:f>
              <c:numCache>
                <c:formatCode>General</c:formatCode>
                <c:ptCount val="36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</c:numCache>
            </c:numRef>
          </c:xVal>
          <c:yVal>
            <c:numRef>
              <c:f>'cad1'!$AD$6:$AD$366</c:f>
              <c:numCache>
                <c:formatCode>General</c:formatCode>
                <c:ptCount val="361"/>
                <c:pt idx="0" formatCode="0.00E+00">
                  <c:v>4.8200000000000001E-4</c:v>
                </c:pt>
                <c:pt idx="6" formatCode="0.00E+00">
                  <c:v>4.7800000000000002E-4</c:v>
                </c:pt>
                <c:pt idx="18" formatCode="0.00E+00">
                  <c:v>4.8700000000000002E-4</c:v>
                </c:pt>
                <c:pt idx="24" formatCode="0.00E+00">
                  <c:v>4.8799999999999999E-4</c:v>
                </c:pt>
                <c:pt idx="30" formatCode="0.00E+00">
                  <c:v>4.84E-4</c:v>
                </c:pt>
                <c:pt idx="42" formatCode="0.00E+00">
                  <c:v>4.7399999999999997E-4</c:v>
                </c:pt>
                <c:pt idx="60" formatCode="0.00E+00">
                  <c:v>4.4299999999999998E-4</c:v>
                </c:pt>
                <c:pt idx="84" formatCode="0.00E+00">
                  <c:v>3.86E-4</c:v>
                </c:pt>
                <c:pt idx="96" formatCode="0.00E+00">
                  <c:v>3.59E-4</c:v>
                </c:pt>
                <c:pt idx="108" formatCode="0.00E+00">
                  <c:v>3.3300000000000002E-4</c:v>
                </c:pt>
                <c:pt idx="120" formatCode="0.00E+00">
                  <c:v>3.1100000000000002E-4</c:v>
                </c:pt>
                <c:pt idx="150" formatCode="0.00E+00">
                  <c:v>2.42E-4</c:v>
                </c:pt>
                <c:pt idx="180" formatCode="0.00E+00">
                  <c:v>1.8100000000000001E-4</c:v>
                </c:pt>
                <c:pt idx="210" formatCode="0.00E+00">
                  <c:v>1.36E-4</c:v>
                </c:pt>
                <c:pt idx="240" formatCode="0.00E+00">
                  <c:v>9.3800000000000003E-5</c:v>
                </c:pt>
                <c:pt idx="270" formatCode="0.00E+00">
                  <c:v>6.6000000000000005E-5</c:v>
                </c:pt>
                <c:pt idx="300" formatCode="0.00E+00">
                  <c:v>4.46E-5</c:v>
                </c:pt>
                <c:pt idx="360" formatCode="0.00E+00">
                  <c:v>1.27E-5</c:v>
                </c:pt>
              </c:numCache>
            </c:numRef>
          </c:yVal>
        </c:ser>
        <c:axId val="111097344"/>
        <c:axId val="111098880"/>
      </c:scatterChart>
      <c:valAx>
        <c:axId val="111097344"/>
        <c:scaling>
          <c:orientation val="minMax"/>
        </c:scaling>
        <c:axPos val="b"/>
        <c:numFmt formatCode="General" sourceLinked="1"/>
        <c:tickLblPos val="nextTo"/>
        <c:crossAx val="111098880"/>
        <c:crosses val="autoZero"/>
        <c:crossBetween val="midCat"/>
      </c:valAx>
      <c:valAx>
        <c:axId val="111098880"/>
        <c:scaling>
          <c:orientation val="minMax"/>
        </c:scaling>
        <c:axPos val="l"/>
        <c:majorGridlines/>
        <c:numFmt formatCode="0.00E+00" sourceLinked="1"/>
        <c:tickLblPos val="nextTo"/>
        <c:crossAx val="111097344"/>
        <c:crosses val="autoZero"/>
        <c:crossBetween val="midCat"/>
      </c:valAx>
    </c:plotArea>
    <c:legend>
      <c:legendPos val="r"/>
    </c:legend>
    <c:plotVisOnly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 w="28575">
              <a:noFill/>
            </a:ln>
          </c:spPr>
          <c:xVal>
            <c:numRef>
              <c:f>'cad2'!$AG$6:$AG$186</c:f>
              <c:numCache>
                <c:formatCode>General</c:formatCode>
                <c:ptCount val="18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</c:numCache>
            </c:numRef>
          </c:xVal>
          <c:yVal>
            <c:numRef>
              <c:f>'cad2'!$AB$6:$AB$186</c:f>
              <c:numCache>
                <c:formatCode>0.00E+00</c:formatCode>
                <c:ptCount val="181"/>
                <c:pt idx="0">
                  <c:v>4.8099999999999998E-4</c:v>
                </c:pt>
                <c:pt idx="1">
                  <c:v>4.8070521696488844E-4</c:v>
                </c:pt>
                <c:pt idx="2">
                  <c:v>4.8042204167588577E-4</c:v>
                </c:pt>
                <c:pt idx="3">
                  <c:v>4.8013231232145708E-4</c:v>
                </c:pt>
                <c:pt idx="4">
                  <c:v>4.7985064502346659E-4</c:v>
                </c:pt>
                <c:pt idx="5">
                  <c:v>4.7953677570445908E-4</c:v>
                </c:pt>
                <c:pt idx="6">
                  <c:v>4.7915809105827299E-4</c:v>
                </c:pt>
                <c:pt idx="7">
                  <c:v>4.7867764150280254E-4</c:v>
                </c:pt>
                <c:pt idx="8">
                  <c:v>4.7819045238025226E-4</c:v>
                </c:pt>
                <c:pt idx="9">
                  <c:v>4.7767366911570205E-4</c:v>
                </c:pt>
                <c:pt idx="10">
                  <c:v>4.7714112281925904E-4</c:v>
                </c:pt>
                <c:pt idx="11">
                  <c:v>4.7650077923609978E-4</c:v>
                </c:pt>
                <c:pt idx="12">
                  <c:v>4.7576133004595568E-4</c:v>
                </c:pt>
                <c:pt idx="13">
                  <c:v>4.7495650762111144E-4</c:v>
                </c:pt>
                <c:pt idx="14">
                  <c:v>4.7402411233021639E-4</c:v>
                </c:pt>
                <c:pt idx="15">
                  <c:v>4.7298566693198906E-4</c:v>
                </c:pt>
                <c:pt idx="16">
                  <c:v>4.7184747821364659E-4</c:v>
                </c:pt>
                <c:pt idx="17">
                  <c:v>4.7050395181204085E-4</c:v>
                </c:pt>
                <c:pt idx="18">
                  <c:v>4.6895911742286881E-4</c:v>
                </c:pt>
                <c:pt idx="19">
                  <c:v>4.6721942315742598E-4</c:v>
                </c:pt>
                <c:pt idx="20">
                  <c:v>4.6559810369929563E-4</c:v>
                </c:pt>
                <c:pt idx="21">
                  <c:v>4.6392467352720037E-4</c:v>
                </c:pt>
                <c:pt idx="22">
                  <c:v>4.6226783164259429E-4</c:v>
                </c:pt>
                <c:pt idx="23">
                  <c:v>4.606272391723838E-4</c:v>
                </c:pt>
                <c:pt idx="24">
                  <c:v>4.5899761704885114E-4</c:v>
                </c:pt>
                <c:pt idx="25">
                  <c:v>4.5709984917212577E-4</c:v>
                </c:pt>
                <c:pt idx="26">
                  <c:v>4.5505938778907994E-4</c:v>
                </c:pt>
                <c:pt idx="27">
                  <c:v>4.5291636466205813E-4</c:v>
                </c:pt>
                <c:pt idx="28">
                  <c:v>4.5081052238879357E-4</c:v>
                </c:pt>
                <c:pt idx="29">
                  <c:v>4.4876305284776043E-4</c:v>
                </c:pt>
                <c:pt idx="30">
                  <c:v>4.4642813536754342E-4</c:v>
                </c:pt>
                <c:pt idx="31">
                  <c:v>4.4397729033359063E-4</c:v>
                </c:pt>
                <c:pt idx="32">
                  <c:v>4.4136944406072834E-4</c:v>
                </c:pt>
                <c:pt idx="33">
                  <c:v>4.3869695708910076E-4</c:v>
                </c:pt>
                <c:pt idx="34">
                  <c:v>4.3611142491906021E-4</c:v>
                </c:pt>
                <c:pt idx="35">
                  <c:v>4.3324270092517237E-4</c:v>
                </c:pt>
                <c:pt idx="36">
                  <c:v>4.3019806903503395E-4</c:v>
                </c:pt>
                <c:pt idx="37">
                  <c:v>4.2711088873848105E-4</c:v>
                </c:pt>
                <c:pt idx="38">
                  <c:v>4.2406259675230665E-4</c:v>
                </c:pt>
                <c:pt idx="39">
                  <c:v>4.2095352429746575E-4</c:v>
                </c:pt>
                <c:pt idx="40">
                  <c:v>4.1791061316673474E-4</c:v>
                </c:pt>
                <c:pt idx="41">
                  <c:v>4.1492492678506742E-4</c:v>
                </c:pt>
                <c:pt idx="42">
                  <c:v>4.1199555109640382E-4</c:v>
                </c:pt>
                <c:pt idx="43">
                  <c:v>4.0887419552008752E-4</c:v>
                </c:pt>
                <c:pt idx="44">
                  <c:v>4.0556758961656571E-4</c:v>
                </c:pt>
                <c:pt idx="45">
                  <c:v>4.023428270523677E-4</c:v>
                </c:pt>
                <c:pt idx="46">
                  <c:v>3.9925913209121861E-4</c:v>
                </c:pt>
                <c:pt idx="47">
                  <c:v>3.9605493155402545E-4</c:v>
                </c:pt>
                <c:pt idx="48">
                  <c:v>3.9265833447834947E-4</c:v>
                </c:pt>
                <c:pt idx="49">
                  <c:v>3.8895020450255459E-4</c:v>
                </c:pt>
                <c:pt idx="50">
                  <c:v>3.850591142321733E-4</c:v>
                </c:pt>
                <c:pt idx="51">
                  <c:v>3.8057284304506185E-4</c:v>
                </c:pt>
                <c:pt idx="52">
                  <c:v>3.7570761273365654E-4</c:v>
                </c:pt>
                <c:pt idx="53">
                  <c:v>3.7102309537738297E-4</c:v>
                </c:pt>
                <c:pt idx="54">
                  <c:v>3.6650341791658937E-4</c:v>
                </c:pt>
                <c:pt idx="55">
                  <c:v>3.6209663456917353E-4</c:v>
                </c:pt>
                <c:pt idx="56">
                  <c:v>3.5782077269535151E-4</c:v>
                </c:pt>
                <c:pt idx="57">
                  <c:v>3.5362621341186002E-4</c:v>
                </c:pt>
                <c:pt idx="58">
                  <c:v>3.4949605059703511E-4</c:v>
                </c:pt>
                <c:pt idx="59">
                  <c:v>3.4550442676431747E-4</c:v>
                </c:pt>
                <c:pt idx="60">
                  <c:v>3.4182981874164971E-4</c:v>
                </c:pt>
                <c:pt idx="61">
                  <c:v>3.3806726264667172E-4</c:v>
                </c:pt>
                <c:pt idx="62">
                  <c:v>3.3392867606258075E-4</c:v>
                </c:pt>
                <c:pt idx="63">
                  <c:v>3.2998154968444789E-4</c:v>
                </c:pt>
                <c:pt idx="64">
                  <c:v>3.2613669290808121E-4</c:v>
                </c:pt>
                <c:pt idx="65">
                  <c:v>3.2239337877785769E-4</c:v>
                </c:pt>
                <c:pt idx="66">
                  <c:v>3.1867900550166476E-4</c:v>
                </c:pt>
                <c:pt idx="67">
                  <c:v>3.1509060987156419E-4</c:v>
                </c:pt>
                <c:pt idx="68">
                  <c:v>3.1172764381889189E-4</c:v>
                </c:pt>
                <c:pt idx="69">
                  <c:v>3.0845673814410414E-4</c:v>
                </c:pt>
                <c:pt idx="70">
                  <c:v>3.0525863656840599E-4</c:v>
                </c:pt>
                <c:pt idx="71">
                  <c:v>3.0133615555798579E-4</c:v>
                </c:pt>
                <c:pt idx="72">
                  <c:v>2.9716886954643388E-4</c:v>
                </c:pt>
                <c:pt idx="73">
                  <c:v>2.9256887690976284E-4</c:v>
                </c:pt>
                <c:pt idx="74">
                  <c:v>2.8791702233770553E-4</c:v>
                </c:pt>
                <c:pt idx="75">
                  <c:v>2.8346231310221538E-4</c:v>
                </c:pt>
                <c:pt idx="76">
                  <c:v>2.7917257463632686E-4</c:v>
                </c:pt>
                <c:pt idx="77">
                  <c:v>2.7511272930154308E-4</c:v>
                </c:pt>
                <c:pt idx="78">
                  <c:v>2.7116350772165892E-4</c:v>
                </c:pt>
                <c:pt idx="79">
                  <c:v>2.6730333676475756E-4</c:v>
                </c:pt>
                <c:pt idx="80">
                  <c:v>2.6356487729196633E-4</c:v>
                </c:pt>
                <c:pt idx="81">
                  <c:v>2.5916651798497931E-4</c:v>
                </c:pt>
                <c:pt idx="82">
                  <c:v>2.5432370729097664E-4</c:v>
                </c:pt>
                <c:pt idx="83">
                  <c:v>2.4933887415195513E-4</c:v>
                </c:pt>
                <c:pt idx="84">
                  <c:v>2.4416902059472056E-4</c:v>
                </c:pt>
                <c:pt idx="85">
                  <c:v>2.3912259424786151E-4</c:v>
                </c:pt>
                <c:pt idx="86">
                  <c:v>2.3427997699588721E-4</c:v>
                </c:pt>
                <c:pt idx="87">
                  <c:v>2.2961756415812209E-4</c:v>
                </c:pt>
                <c:pt idx="88">
                  <c:v>2.2508819847895468E-4</c:v>
                </c:pt>
                <c:pt idx="89">
                  <c:v>2.2028114250315924E-4</c:v>
                </c:pt>
                <c:pt idx="90">
                  <c:v>2.1533151670589823E-4</c:v>
                </c:pt>
                <c:pt idx="91">
                  <c:v>2.1025174468942463E-4</c:v>
                </c:pt>
                <c:pt idx="92">
                  <c:v>2.0506124895605841E-4</c:v>
                </c:pt>
                <c:pt idx="93">
                  <c:v>2.0012099331763708E-4</c:v>
                </c:pt>
                <c:pt idx="94">
                  <c:v>1.9567780238304667E-4</c:v>
                </c:pt>
                <c:pt idx="95">
                  <c:v>1.9094839570173101E-4</c:v>
                </c:pt>
                <c:pt idx="96">
                  <c:v>1.8606723074411998E-4</c:v>
                </c:pt>
                <c:pt idx="97">
                  <c:v>1.8107400079088912E-4</c:v>
                </c:pt>
                <c:pt idx="98">
                  <c:v>1.7634713391584387E-4</c:v>
                </c:pt>
                <c:pt idx="99">
                  <c:v>1.718773255352174E-4</c:v>
                </c:pt>
                <c:pt idx="100">
                  <c:v>1.6748664080717493E-4</c:v>
                </c:pt>
                <c:pt idx="101">
                  <c:v>1.6317999577848932E-4</c:v>
                </c:pt>
                <c:pt idx="102">
                  <c:v>1.5868409909632178E-4</c:v>
                </c:pt>
                <c:pt idx="103">
                  <c:v>1.5428916073372987E-4</c:v>
                </c:pt>
                <c:pt idx="104">
                  <c:v>1.4980812649459217E-4</c:v>
                </c:pt>
                <c:pt idx="105">
                  <c:v>1.4548454420415204E-4</c:v>
                </c:pt>
                <c:pt idx="106">
                  <c:v>1.4108186467550192E-4</c:v>
                </c:pt>
                <c:pt idx="107">
                  <c:v>1.367722157111276E-4</c:v>
                </c:pt>
                <c:pt idx="108">
                  <c:v>1.3237833162745908E-4</c:v>
                </c:pt>
                <c:pt idx="109">
                  <c:v>1.2779454236897124E-4</c:v>
                </c:pt>
                <c:pt idx="110">
                  <c:v>1.234706207872431E-4</c:v>
                </c:pt>
                <c:pt idx="111">
                  <c:v>1.1935967554348481E-4</c:v>
                </c:pt>
                <c:pt idx="112">
                  <c:v>1.1563149959162045E-4</c:v>
                </c:pt>
                <c:pt idx="113">
                  <c:v>1.1208753996428686E-4</c:v>
                </c:pt>
                <c:pt idx="114">
                  <c:v>1.0881192007655639E-4</c:v>
                </c:pt>
                <c:pt idx="115">
                  <c:v>1.0567509979670201E-4</c:v>
                </c:pt>
                <c:pt idx="116">
                  <c:v>1.0264962985677932E-4</c:v>
                </c:pt>
                <c:pt idx="117">
                  <c:v>9.9886583481180512E-5</c:v>
                </c:pt>
                <c:pt idx="118">
                  <c:v>9.7245225890818659E-5</c:v>
                </c:pt>
                <c:pt idx="119">
                  <c:v>9.4698291839953944E-5</c:v>
                </c:pt>
                <c:pt idx="120">
                  <c:v>9.2239010547567128E-5</c:v>
                </c:pt>
                <c:pt idx="121">
                  <c:v>8.9375705441534551E-5</c:v>
                </c:pt>
                <c:pt idx="122">
                  <c:v>8.6619532243630468E-5</c:v>
                </c:pt>
                <c:pt idx="123">
                  <c:v>8.3983736790671387E-5</c:v>
                </c:pt>
                <c:pt idx="124">
                  <c:v>8.1557887600296219E-5</c:v>
                </c:pt>
                <c:pt idx="125">
                  <c:v>7.8882418417173896E-5</c:v>
                </c:pt>
                <c:pt idx="126">
                  <c:v>7.6266849080062232E-5</c:v>
                </c:pt>
                <c:pt idx="127">
                  <c:v>7.3626536881661554E-5</c:v>
                </c:pt>
                <c:pt idx="128">
                  <c:v>7.093137913852601E-5</c:v>
                </c:pt>
                <c:pt idx="129">
                  <c:v>6.8329543480714469E-5</c:v>
                </c:pt>
                <c:pt idx="130">
                  <c:v>6.5833625275584339E-5</c:v>
                </c:pt>
                <c:pt idx="131">
                  <c:v>6.3449075270356308E-5</c:v>
                </c:pt>
                <c:pt idx="132">
                  <c:v>6.104216642272192E-5</c:v>
                </c:pt>
                <c:pt idx="133">
                  <c:v>5.8699890140484903E-5</c:v>
                </c:pt>
                <c:pt idx="134">
                  <c:v>5.6214641754993061E-5</c:v>
                </c:pt>
                <c:pt idx="135">
                  <c:v>5.3863855556027875E-5</c:v>
                </c:pt>
                <c:pt idx="136">
                  <c:v>5.1644082003982159E-5</c:v>
                </c:pt>
                <c:pt idx="137">
                  <c:v>4.9547166484918928E-5</c:v>
                </c:pt>
                <c:pt idx="138">
                  <c:v>4.7589199297731382E-5</c:v>
                </c:pt>
                <c:pt idx="139">
                  <c:v>4.5754132824090637E-5</c:v>
                </c:pt>
                <c:pt idx="140">
                  <c:v>4.4023680998864886E-5</c:v>
                </c:pt>
                <c:pt idx="141">
                  <c:v>4.2404704229625064E-5</c:v>
                </c:pt>
                <c:pt idx="142">
                  <c:v>4.0889649244696939E-5</c:v>
                </c:pt>
                <c:pt idx="143">
                  <c:v>3.9448356108192894E-5</c:v>
                </c:pt>
                <c:pt idx="144">
                  <c:v>3.797952562670519E-5</c:v>
                </c:pt>
                <c:pt idx="145">
                  <c:v>3.6422458849229044E-5</c:v>
                </c:pt>
                <c:pt idx="146">
                  <c:v>3.4855263101297602E-5</c:v>
                </c:pt>
                <c:pt idx="147">
                  <c:v>3.3335838287469204E-5</c:v>
                </c:pt>
                <c:pt idx="148">
                  <c:v>3.178167367849309E-5</c:v>
                </c:pt>
                <c:pt idx="149">
                  <c:v>3.0142190445855314E-5</c:v>
                </c:pt>
                <c:pt idx="150">
                  <c:v>2.8587415000699444E-5</c:v>
                </c:pt>
                <c:pt idx="151">
                  <c:v>2.7037366408188877E-5</c:v>
                </c:pt>
                <c:pt idx="152">
                  <c:v>2.5605735036846591E-5</c:v>
                </c:pt>
                <c:pt idx="153">
                  <c:v>2.4275292731805261E-5</c:v>
                </c:pt>
                <c:pt idx="154">
                  <c:v>2.3035390921265874E-5</c:v>
                </c:pt>
                <c:pt idx="155">
                  <c:v>2.1763821885860549E-5</c:v>
                </c:pt>
                <c:pt idx="156">
                  <c:v>2.0543858160084121E-5</c:v>
                </c:pt>
                <c:pt idx="157">
                  <c:v>1.9332282896408197E-5</c:v>
                </c:pt>
                <c:pt idx="158">
                  <c:v>1.8200225425400157E-5</c:v>
                </c:pt>
                <c:pt idx="159">
                  <c:v>1.7167040722991883E-5</c:v>
                </c:pt>
                <c:pt idx="160">
                  <c:v>1.6207891066510945E-5</c:v>
                </c:pt>
                <c:pt idx="161">
                  <c:v>1.5305183917578548E-5</c:v>
                </c:pt>
                <c:pt idx="162">
                  <c:v>1.4377694025657712E-5</c:v>
                </c:pt>
                <c:pt idx="163">
                  <c:v>1.3463979874265329E-5</c:v>
                </c:pt>
                <c:pt idx="164">
                  <c:v>1.2608425680670006E-5</c:v>
                </c:pt>
                <c:pt idx="165">
                  <c:v>1.1816140887726956E-5</c:v>
                </c:pt>
                <c:pt idx="166">
                  <c:v>1.1078242476821262E-5</c:v>
                </c:pt>
                <c:pt idx="167">
                  <c:v>1.0384296368102046E-5</c:v>
                </c:pt>
                <c:pt idx="168">
                  <c:v>9.7111668839916966E-6</c:v>
                </c:pt>
                <c:pt idx="169">
                  <c:v>9.0784340548830397E-6</c:v>
                </c:pt>
                <c:pt idx="170">
                  <c:v>8.4500019178401598E-6</c:v>
                </c:pt>
                <c:pt idx="171">
                  <c:v>7.8440253704851653E-6</c:v>
                </c:pt>
                <c:pt idx="172">
                  <c:v>7.3048051670204691E-6</c:v>
                </c:pt>
                <c:pt idx="173">
                  <c:v>6.825483654610501E-6</c:v>
                </c:pt>
                <c:pt idx="174">
                  <c:v>6.3985199930304837E-6</c:v>
                </c:pt>
                <c:pt idx="175">
                  <c:v>6.0296223027356554E-6</c:v>
                </c:pt>
                <c:pt idx="176">
                  <c:v>5.6934204916043363E-6</c:v>
                </c:pt>
                <c:pt idx="177">
                  <c:v>5.385975215711535E-6</c:v>
                </c:pt>
                <c:pt idx="178">
                  <c:v>5.1023409384594835E-6</c:v>
                </c:pt>
                <c:pt idx="179">
                  <c:v>4.8404822589478666E-6</c:v>
                </c:pt>
                <c:pt idx="180">
                  <c:v>4.5971910666140508E-6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xVal>
            <c:numRef>
              <c:f>'cad2'!$AG$6:$AG$186</c:f>
              <c:numCache>
                <c:formatCode>General</c:formatCode>
                <c:ptCount val="18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</c:numCache>
            </c:numRef>
          </c:xVal>
          <c:yVal>
            <c:numRef>
              <c:f>'cad2'!$AC$6:$AC$186</c:f>
              <c:numCache>
                <c:formatCode>General</c:formatCode>
                <c:ptCount val="181"/>
                <c:pt idx="0" formatCode="0.00E+00">
                  <c:v>4.8099999999999998E-4</c:v>
                </c:pt>
                <c:pt idx="6" formatCode="0.00E+00">
                  <c:v>4.8099999999999998E-4</c:v>
                </c:pt>
                <c:pt idx="18" formatCode="0.00E+00">
                  <c:v>4.7199999999999998E-4</c:v>
                </c:pt>
                <c:pt idx="24" formatCode="0.00E+00">
                  <c:v>4.6900000000000002E-4</c:v>
                </c:pt>
                <c:pt idx="30" formatCode="0.00E+00">
                  <c:v>4.7100000000000001E-4</c:v>
                </c:pt>
                <c:pt idx="36" formatCode="0.00E+00">
                  <c:v>4.3100000000000001E-4</c:v>
                </c:pt>
                <c:pt idx="42" formatCode="0.00E+00">
                  <c:v>4.0499999999999998E-4</c:v>
                </c:pt>
                <c:pt idx="60" formatCode="0.00E+00">
                  <c:v>3.3599999999999998E-4</c:v>
                </c:pt>
                <c:pt idx="72" formatCode="0.00E+00">
                  <c:v>2.8400000000000002E-4</c:v>
                </c:pt>
                <c:pt idx="96" formatCode="0.00E+00">
                  <c:v>2.33E-4</c:v>
                </c:pt>
                <c:pt idx="108" formatCode="0.00E+00">
                  <c:v>1.3100000000000001E-4</c:v>
                </c:pt>
                <c:pt idx="120" formatCode="0.00E+00">
                  <c:v>5.6100000000000002E-5</c:v>
                </c:pt>
                <c:pt idx="150" formatCode="0.00E+00">
                  <c:v>2.02E-5</c:v>
                </c:pt>
                <c:pt idx="180" formatCode="0.00E+00">
                  <c:v>5.7100000000000004E-6</c:v>
                </c:pt>
              </c:numCache>
            </c:numRef>
          </c:yVal>
        </c:ser>
        <c:axId val="111316992"/>
        <c:axId val="111318528"/>
      </c:scatterChart>
      <c:valAx>
        <c:axId val="111316992"/>
        <c:scaling>
          <c:orientation val="minMax"/>
        </c:scaling>
        <c:axPos val="b"/>
        <c:numFmt formatCode="General" sourceLinked="1"/>
        <c:tickLblPos val="nextTo"/>
        <c:crossAx val="111318528"/>
        <c:crosses val="autoZero"/>
        <c:crossBetween val="midCat"/>
      </c:valAx>
      <c:valAx>
        <c:axId val="111318528"/>
        <c:scaling>
          <c:orientation val="minMax"/>
        </c:scaling>
        <c:axPos val="l"/>
        <c:majorGridlines/>
        <c:numFmt formatCode="0.00E+00" sourceLinked="1"/>
        <c:tickLblPos val="nextTo"/>
        <c:crossAx val="111316992"/>
        <c:crosses val="autoZero"/>
        <c:crossBetween val="midCat"/>
      </c:valAx>
    </c:plotArea>
    <c:legend>
      <c:legendPos val="r"/>
    </c:legend>
    <c:plotVisOnly val="1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 w="28575">
              <a:noFill/>
            </a:ln>
          </c:spPr>
          <c:xVal>
            <c:numRef>
              <c:f>'cad3'!$AG$6:$AG$186</c:f>
              <c:numCache>
                <c:formatCode>General</c:formatCode>
                <c:ptCount val="18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</c:numCache>
            </c:numRef>
          </c:xVal>
          <c:yVal>
            <c:numRef>
              <c:f>'cad3'!$AB$6:$AB$186</c:f>
              <c:numCache>
                <c:formatCode>0.00E+00</c:formatCode>
                <c:ptCount val="181"/>
                <c:pt idx="0">
                  <c:v>4.8799999999999999E-4</c:v>
                </c:pt>
                <c:pt idx="1">
                  <c:v>4.8783417490927639E-4</c:v>
                </c:pt>
                <c:pt idx="2">
                  <c:v>4.8767846327477305E-4</c:v>
                </c:pt>
                <c:pt idx="3">
                  <c:v>4.875227310513122E-4</c:v>
                </c:pt>
                <c:pt idx="4">
                  <c:v>4.8737128986015542E-4</c:v>
                </c:pt>
                <c:pt idx="5">
                  <c:v>4.8720248565012325E-4</c:v>
                </c:pt>
                <c:pt idx="6">
                  <c:v>4.8700339000872265E-4</c:v>
                </c:pt>
                <c:pt idx="7">
                  <c:v>4.867564324425654E-4</c:v>
                </c:pt>
                <c:pt idx="8">
                  <c:v>4.8649408074747915E-4</c:v>
                </c:pt>
                <c:pt idx="9">
                  <c:v>4.8621565507957643E-4</c:v>
                </c:pt>
                <c:pt idx="10">
                  <c:v>4.8592190385807221E-4</c:v>
                </c:pt>
                <c:pt idx="11">
                  <c:v>4.8556026398218215E-4</c:v>
                </c:pt>
                <c:pt idx="12">
                  <c:v>4.8514238377167301E-4</c:v>
                </c:pt>
                <c:pt idx="13">
                  <c:v>4.8469758633594738E-4</c:v>
                </c:pt>
                <c:pt idx="14">
                  <c:v>4.841818517432517E-4</c:v>
                </c:pt>
                <c:pt idx="15">
                  <c:v>4.8360691032409608E-4</c:v>
                </c:pt>
                <c:pt idx="16">
                  <c:v>4.8297608059819531E-4</c:v>
                </c:pt>
                <c:pt idx="17">
                  <c:v>4.8224750412251814E-4</c:v>
                </c:pt>
                <c:pt idx="18">
                  <c:v>4.8144627770385623E-4</c:v>
                </c:pt>
                <c:pt idx="19">
                  <c:v>4.8056297903617892E-4</c:v>
                </c:pt>
                <c:pt idx="20">
                  <c:v>4.7971909117582712E-4</c:v>
                </c:pt>
                <c:pt idx="21">
                  <c:v>4.7884655495423356E-4</c:v>
                </c:pt>
                <c:pt idx="22">
                  <c:v>4.7796099405732987E-4</c:v>
                </c:pt>
                <c:pt idx="23">
                  <c:v>4.7706216662800582E-4</c:v>
                </c:pt>
                <c:pt idx="24">
                  <c:v>4.761470457589375E-4</c:v>
                </c:pt>
                <c:pt idx="25">
                  <c:v>4.7510374245575822E-4</c:v>
                </c:pt>
                <c:pt idx="26">
                  <c:v>4.7403024879969478E-4</c:v>
                </c:pt>
                <c:pt idx="27">
                  <c:v>4.7292592408306556E-4</c:v>
                </c:pt>
                <c:pt idx="28">
                  <c:v>4.718381810471711E-4</c:v>
                </c:pt>
                <c:pt idx="29">
                  <c:v>4.7077812221124653E-4</c:v>
                </c:pt>
                <c:pt idx="30">
                  <c:v>4.6956624921541202E-4</c:v>
                </c:pt>
                <c:pt idx="31">
                  <c:v>4.6826108411242149E-4</c:v>
                </c:pt>
                <c:pt idx="32">
                  <c:v>4.6690004786623779E-4</c:v>
                </c:pt>
                <c:pt idx="33">
                  <c:v>4.6550104811717241E-4</c:v>
                </c:pt>
                <c:pt idx="34">
                  <c:v>4.6411188320820526E-4</c:v>
                </c:pt>
                <c:pt idx="35">
                  <c:v>4.6252983851816489E-4</c:v>
                </c:pt>
                <c:pt idx="36">
                  <c:v>4.6080607787034799E-4</c:v>
                </c:pt>
                <c:pt idx="37">
                  <c:v>4.5896987070467404E-4</c:v>
                </c:pt>
                <c:pt idx="38">
                  <c:v>4.5727215977729556E-4</c:v>
                </c:pt>
                <c:pt idx="39">
                  <c:v>4.5549412379732864E-4</c:v>
                </c:pt>
                <c:pt idx="40">
                  <c:v>4.5370733670037767E-4</c:v>
                </c:pt>
                <c:pt idx="41">
                  <c:v>4.5186561782418295E-4</c:v>
                </c:pt>
                <c:pt idx="42">
                  <c:v>4.5001091934586076E-4</c:v>
                </c:pt>
                <c:pt idx="43">
                  <c:v>4.4793536376130309E-4</c:v>
                </c:pt>
                <c:pt idx="44">
                  <c:v>4.4572983646438182E-4</c:v>
                </c:pt>
                <c:pt idx="45">
                  <c:v>4.435720974050835E-4</c:v>
                </c:pt>
                <c:pt idx="46">
                  <c:v>4.4150239686023893E-4</c:v>
                </c:pt>
                <c:pt idx="47">
                  <c:v>4.3929504174747866E-4</c:v>
                </c:pt>
                <c:pt idx="48">
                  <c:v>4.3689323744452925E-4</c:v>
                </c:pt>
                <c:pt idx="49">
                  <c:v>4.3426250252035187E-4</c:v>
                </c:pt>
                <c:pt idx="50">
                  <c:v>4.31492144987824E-4</c:v>
                </c:pt>
                <c:pt idx="51">
                  <c:v>4.2856657450850177E-4</c:v>
                </c:pt>
                <c:pt idx="52">
                  <c:v>4.2537747835595945E-4</c:v>
                </c:pt>
                <c:pt idx="53">
                  <c:v>4.2229042557962164E-4</c:v>
                </c:pt>
                <c:pt idx="54">
                  <c:v>4.1929646506250168E-4</c:v>
                </c:pt>
                <c:pt idx="55">
                  <c:v>4.1636233945020881E-4</c:v>
                </c:pt>
                <c:pt idx="56">
                  <c:v>4.1350103104452127E-4</c:v>
                </c:pt>
                <c:pt idx="57">
                  <c:v>4.1061468139270171E-4</c:v>
                </c:pt>
                <c:pt idx="58">
                  <c:v>4.0769275235270772E-4</c:v>
                </c:pt>
                <c:pt idx="59">
                  <c:v>4.0479009794816681E-4</c:v>
                </c:pt>
                <c:pt idx="60">
                  <c:v>4.0204445737404245E-4</c:v>
                </c:pt>
                <c:pt idx="61">
                  <c:v>3.9902086108349079E-4</c:v>
                </c:pt>
                <c:pt idx="62">
                  <c:v>3.9654356147329734E-4</c:v>
                </c:pt>
                <c:pt idx="63">
                  <c:v>3.9362138615891743E-4</c:v>
                </c:pt>
                <c:pt idx="64">
                  <c:v>3.9076219434347801E-4</c:v>
                </c:pt>
                <c:pt idx="65">
                  <c:v>3.8796624791744108E-4</c:v>
                </c:pt>
                <c:pt idx="66">
                  <c:v>3.8517976315450956E-4</c:v>
                </c:pt>
                <c:pt idx="67">
                  <c:v>3.8247610350144464E-4</c:v>
                </c:pt>
                <c:pt idx="68">
                  <c:v>3.7993170906417149E-4</c:v>
                </c:pt>
                <c:pt idx="69">
                  <c:v>3.7744699482007867E-4</c:v>
                </c:pt>
                <c:pt idx="70">
                  <c:v>3.7500793837759471E-4</c:v>
                </c:pt>
                <c:pt idx="71">
                  <c:v>3.7200320004458477E-4</c:v>
                </c:pt>
                <c:pt idx="72">
                  <c:v>3.6879469117696877E-4</c:v>
                </c:pt>
                <c:pt idx="73">
                  <c:v>3.6515067013168122E-4</c:v>
                </c:pt>
                <c:pt idx="74">
                  <c:v>3.6152826996571684E-4</c:v>
                </c:pt>
                <c:pt idx="75">
                  <c:v>3.5803859417804013E-4</c:v>
                </c:pt>
                <c:pt idx="76">
                  <c:v>3.5465850619723516E-4</c:v>
                </c:pt>
                <c:pt idx="77">
                  <c:v>3.5144143436757514E-4</c:v>
                </c:pt>
                <c:pt idx="78">
                  <c:v>3.4829475954008217E-4</c:v>
                </c:pt>
                <c:pt idx="79">
                  <c:v>3.4520225443744829E-4</c:v>
                </c:pt>
                <c:pt idx="80">
                  <c:v>3.4219112518787698E-4</c:v>
                </c:pt>
                <c:pt idx="81">
                  <c:v>3.3862773256281513E-4</c:v>
                </c:pt>
                <c:pt idx="82">
                  <c:v>3.3467771495611609E-4</c:v>
                </c:pt>
                <c:pt idx="83">
                  <c:v>3.3058204845297492E-4</c:v>
                </c:pt>
                <c:pt idx="84">
                  <c:v>3.263015338651875E-4</c:v>
                </c:pt>
                <c:pt idx="85">
                  <c:v>3.22090047293703E-4</c:v>
                </c:pt>
                <c:pt idx="86">
                  <c:v>3.1801694713579738E-4</c:v>
                </c:pt>
                <c:pt idx="87">
                  <c:v>3.1406523893265365E-4</c:v>
                </c:pt>
                <c:pt idx="88">
                  <c:v>3.1019714867493224E-4</c:v>
                </c:pt>
                <c:pt idx="89">
                  <c:v>3.0605958607426482E-4</c:v>
                </c:pt>
                <c:pt idx="90">
                  <c:v>3.0176348774470143E-4</c:v>
                </c:pt>
                <c:pt idx="91">
                  <c:v>2.9731543360632373E-4</c:v>
                </c:pt>
                <c:pt idx="92">
                  <c:v>2.9272826129160664E-4</c:v>
                </c:pt>
                <c:pt idx="93">
                  <c:v>2.8832130148128451E-4</c:v>
                </c:pt>
                <c:pt idx="94">
                  <c:v>2.8432249899460377E-4</c:v>
                </c:pt>
                <c:pt idx="95">
                  <c:v>2.8002820835801886E-4</c:v>
                </c:pt>
                <c:pt idx="96">
                  <c:v>2.7555374619099056E-4</c:v>
                </c:pt>
                <c:pt idx="97">
                  <c:v>2.7093040342684793E-4</c:v>
                </c:pt>
                <c:pt idx="98">
                  <c:v>2.665090835628918E-4</c:v>
                </c:pt>
                <c:pt idx="99">
                  <c:v>2.6228681327831441E-4</c:v>
                </c:pt>
                <c:pt idx="100">
                  <c:v>2.5809868220656561E-4</c:v>
                </c:pt>
                <c:pt idx="101">
                  <c:v>2.5395020338004324E-4</c:v>
                </c:pt>
                <c:pt idx="102">
                  <c:v>2.4957502223184081E-4</c:v>
                </c:pt>
                <c:pt idx="103">
                  <c:v>2.4525256544149257E-4</c:v>
                </c:pt>
                <c:pt idx="104">
                  <c:v>2.4079723970844497E-4</c:v>
                </c:pt>
                <c:pt idx="105">
                  <c:v>2.3645045998965195E-4</c:v>
                </c:pt>
                <c:pt idx="106">
                  <c:v>2.3197368041569873E-4</c:v>
                </c:pt>
                <c:pt idx="107">
                  <c:v>2.275400583372906E-4</c:v>
                </c:pt>
                <c:pt idx="108">
                  <c:v>2.2296506550443013E-4</c:v>
                </c:pt>
                <c:pt idx="109">
                  <c:v>2.1845011092203365E-4</c:v>
                </c:pt>
                <c:pt idx="110">
                  <c:v>2.1402879140424401E-4</c:v>
                </c:pt>
                <c:pt idx="111">
                  <c:v>2.0976657419919623E-4</c:v>
                </c:pt>
                <c:pt idx="112">
                  <c:v>2.0584938681845062E-4</c:v>
                </c:pt>
                <c:pt idx="113">
                  <c:v>2.0207793462422003E-4</c:v>
                </c:pt>
                <c:pt idx="114">
                  <c:v>1.9854876096230716E-4</c:v>
                </c:pt>
                <c:pt idx="115">
                  <c:v>1.9504951051747921E-4</c:v>
                </c:pt>
                <c:pt idx="116">
                  <c:v>1.9155687347654761E-4</c:v>
                </c:pt>
                <c:pt idx="117">
                  <c:v>1.8825859092677565E-4</c:v>
                </c:pt>
                <c:pt idx="118">
                  <c:v>1.8500089898829247E-4</c:v>
                </c:pt>
                <c:pt idx="119">
                  <c:v>1.8175711647537915E-4</c:v>
                </c:pt>
                <c:pt idx="120">
                  <c:v>1.7859724339876952E-4</c:v>
                </c:pt>
                <c:pt idx="121">
                  <c:v>1.7488261848626002E-4</c:v>
                </c:pt>
                <c:pt idx="122">
                  <c:v>1.7126930394370684E-4</c:v>
                </c:pt>
                <c:pt idx="123">
                  <c:v>1.6777776210106696E-4</c:v>
                </c:pt>
                <c:pt idx="124">
                  <c:v>1.6453189655107696E-4</c:v>
                </c:pt>
                <c:pt idx="125">
                  <c:v>1.6091445145270669E-4</c:v>
                </c:pt>
                <c:pt idx="126">
                  <c:v>1.5733822394915111E-4</c:v>
                </c:pt>
                <c:pt idx="127">
                  <c:v>1.5368642975757408E-4</c:v>
                </c:pt>
                <c:pt idx="128">
                  <c:v>1.4991344054860679E-4</c:v>
                </c:pt>
                <c:pt idx="129">
                  <c:v>1.4622546654460871E-4</c:v>
                </c:pt>
                <c:pt idx="130">
                  <c:v>1.4264335373169722E-4</c:v>
                </c:pt>
                <c:pt idx="131">
                  <c:v>1.3917852478207048E-4</c:v>
                </c:pt>
                <c:pt idx="132">
                  <c:v>1.3563687437893765E-4</c:v>
                </c:pt>
                <c:pt idx="133">
                  <c:v>1.3214532964094829E-4</c:v>
                </c:pt>
                <c:pt idx="134">
                  <c:v>1.2838944803068408E-4</c:v>
                </c:pt>
                <c:pt idx="135">
                  <c:v>1.2478547338265296E-4</c:v>
                </c:pt>
                <c:pt idx="136">
                  <c:v>1.2133388784346106E-4</c:v>
                </c:pt>
                <c:pt idx="137">
                  <c:v>1.1802760110394632E-4</c:v>
                </c:pt>
                <c:pt idx="138">
                  <c:v>1.1489801284199436E-4</c:v>
                </c:pt>
                <c:pt idx="139">
                  <c:v>1.1192565109130001E-4</c:v>
                </c:pt>
                <c:pt idx="140">
                  <c:v>1.0908610153307458E-4</c:v>
                </c:pt>
                <c:pt idx="141">
                  <c:v>1.0639557977039731E-4</c:v>
                </c:pt>
                <c:pt idx="142">
                  <c:v>1.0384656162708065E-4</c:v>
                </c:pt>
                <c:pt idx="143">
                  <c:v>1.0139224632089098E-4</c:v>
                </c:pt>
                <c:pt idx="144">
                  <c:v>9.8860066761314236E-5</c:v>
                </c:pt>
                <c:pt idx="145">
                  <c:v>9.6139834064252948E-5</c:v>
                </c:pt>
                <c:pt idx="146">
                  <c:v>9.3424766253733321E-5</c:v>
                </c:pt>
                <c:pt idx="147">
                  <c:v>9.0751511806924694E-5</c:v>
                </c:pt>
                <c:pt idx="148">
                  <c:v>8.7972796578194795E-5</c:v>
                </c:pt>
                <c:pt idx="149">
                  <c:v>8.505642747919231E-5</c:v>
                </c:pt>
                <c:pt idx="150">
                  <c:v>8.2236983225817336E-5</c:v>
                </c:pt>
                <c:pt idx="151">
                  <c:v>7.937004813180008E-5</c:v>
                </c:pt>
                <c:pt idx="152">
                  <c:v>7.6668583426641476E-5</c:v>
                </c:pt>
                <c:pt idx="153">
                  <c:v>7.4108402208335379E-5</c:v>
                </c:pt>
                <c:pt idx="154">
                  <c:v>7.1676128789068463E-5</c:v>
                </c:pt>
                <c:pt idx="155">
                  <c:v>6.913176223586862E-5</c:v>
                </c:pt>
                <c:pt idx="156">
                  <c:v>6.6639346843190599E-5</c:v>
                </c:pt>
                <c:pt idx="157">
                  <c:v>6.4110218962941943E-5</c:v>
                </c:pt>
                <c:pt idx="158">
                  <c:v>6.169448083187274E-5</c:v>
                </c:pt>
                <c:pt idx="159">
                  <c:v>5.9441605000406349E-5</c:v>
                </c:pt>
                <c:pt idx="160">
                  <c:v>5.730562372706586E-5</c:v>
                </c:pt>
                <c:pt idx="161">
                  <c:v>5.5252953864981927E-5</c:v>
                </c:pt>
                <c:pt idx="162">
                  <c:v>5.3097533914579537E-5</c:v>
                </c:pt>
                <c:pt idx="163">
                  <c:v>5.0924106001210341E-5</c:v>
                </c:pt>
                <c:pt idx="164">
                  <c:v>4.8839870977590416E-5</c:v>
                </c:pt>
                <c:pt idx="165">
                  <c:v>4.6863421450704239E-5</c:v>
                </c:pt>
                <c:pt idx="166">
                  <c:v>4.5020889744589961E-5</c:v>
                </c:pt>
                <c:pt idx="167">
                  <c:v>4.3245288091357231E-5</c:v>
                </c:pt>
                <c:pt idx="168">
                  <c:v>4.1479556232714152E-5</c:v>
                </c:pt>
                <c:pt idx="169">
                  <c:v>3.9777099046077352E-5</c:v>
                </c:pt>
                <c:pt idx="170">
                  <c:v>3.8041198429610461E-5</c:v>
                </c:pt>
                <c:pt idx="171">
                  <c:v>3.6320466993034877E-5</c:v>
                </c:pt>
                <c:pt idx="172">
                  <c:v>3.4746551460405656E-5</c:v>
                </c:pt>
                <c:pt idx="173">
                  <c:v>3.3310192527113045E-5</c:v>
                </c:pt>
                <c:pt idx="174">
                  <c:v>3.2027563382866912E-5</c:v>
                </c:pt>
                <c:pt idx="175">
                  <c:v>3.0892081628006676E-5</c:v>
                </c:pt>
                <c:pt idx="176">
                  <c:v>2.983327034301543E-5</c:v>
                </c:pt>
                <c:pt idx="177">
                  <c:v>2.8843348607716785E-5</c:v>
                </c:pt>
                <c:pt idx="178">
                  <c:v>2.7910251484140531E-5</c:v>
                </c:pt>
                <c:pt idx="179">
                  <c:v>2.7030562027565421E-5</c:v>
                </c:pt>
                <c:pt idx="180">
                  <c:v>2.6196367666733672E-5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xVal>
            <c:numRef>
              <c:f>'cad3'!$AG$6:$AG$186</c:f>
              <c:numCache>
                <c:formatCode>General</c:formatCode>
                <c:ptCount val="181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</c:numCache>
            </c:numRef>
          </c:xVal>
          <c:yVal>
            <c:numRef>
              <c:f>'cad3'!$AC$6:$AC$186</c:f>
              <c:numCache>
                <c:formatCode>General</c:formatCode>
                <c:ptCount val="181"/>
                <c:pt idx="0" formatCode="0.00E+00">
                  <c:v>4.8799999999999999E-4</c:v>
                </c:pt>
                <c:pt idx="12" formatCode="0.00E+00">
                  <c:v>4.9700000000000005E-4</c:v>
                </c:pt>
                <c:pt idx="24" formatCode="0.00E+00">
                  <c:v>4.7899999999999999E-4</c:v>
                </c:pt>
                <c:pt idx="36" formatCode="0.00E+00">
                  <c:v>4.6799999999999999E-4</c:v>
                </c:pt>
                <c:pt idx="42" formatCode="0.00E+00">
                  <c:v>4.6099999999999998E-4</c:v>
                </c:pt>
                <c:pt idx="48" formatCode="0.00E+00">
                  <c:v>4.4499999999999997E-4</c:v>
                </c:pt>
                <c:pt idx="54" formatCode="0.00E+00">
                  <c:v>4.2099999999999999E-4</c:v>
                </c:pt>
                <c:pt idx="60" formatCode="0.00E+00">
                  <c:v>4.0099999999999999E-4</c:v>
                </c:pt>
                <c:pt idx="72" formatCode="0.00E+00">
                  <c:v>3.7800000000000003E-4</c:v>
                </c:pt>
                <c:pt idx="84" formatCode="0.00E+00">
                  <c:v>3.5599999999999998E-4</c:v>
                </c:pt>
                <c:pt idx="96" formatCode="0.00E+00">
                  <c:v>3.0400000000000002E-4</c:v>
                </c:pt>
                <c:pt idx="108" formatCode="0.00E+00">
                  <c:v>2.4699999999999999E-4</c:v>
                </c:pt>
                <c:pt idx="120" formatCode="0.00E+00">
                  <c:v>1.4899999999999999E-4</c:v>
                </c:pt>
                <c:pt idx="132" formatCode="0.00E+00">
                  <c:v>1.08E-4</c:v>
                </c:pt>
                <c:pt idx="150" formatCode="0.00E+00">
                  <c:v>5.7099999999999999E-5</c:v>
                </c:pt>
                <c:pt idx="180" formatCode="0.00E+00">
                  <c:v>1.56E-5</c:v>
                </c:pt>
              </c:numCache>
            </c:numRef>
          </c:yVal>
        </c:ser>
        <c:axId val="112113536"/>
        <c:axId val="112115072"/>
      </c:scatterChart>
      <c:valAx>
        <c:axId val="112113536"/>
        <c:scaling>
          <c:orientation val="minMax"/>
        </c:scaling>
        <c:axPos val="b"/>
        <c:numFmt formatCode="General" sourceLinked="1"/>
        <c:tickLblPos val="nextTo"/>
        <c:crossAx val="112115072"/>
        <c:crosses val="autoZero"/>
        <c:crossBetween val="midCat"/>
      </c:valAx>
      <c:valAx>
        <c:axId val="112115072"/>
        <c:scaling>
          <c:orientation val="minMax"/>
        </c:scaling>
        <c:axPos val="l"/>
        <c:majorGridlines/>
        <c:numFmt formatCode="0.00E+00" sourceLinked="1"/>
        <c:tickLblPos val="nextTo"/>
        <c:crossAx val="112113536"/>
        <c:crosses val="autoZero"/>
        <c:crossBetween val="midCat"/>
      </c:valAx>
    </c:plotArea>
    <c:legend>
      <c:legendPos val="r"/>
    </c:legend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chemeClr val="tx1"/>
              </a:solidFill>
            </a:ln>
          </c:spPr>
          <c:marker>
            <c:symbol val="diamond"/>
            <c:size val="2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2'!$AG$6:$AG$730</c:f>
              <c:numCache>
                <c:formatCode>General</c:formatCode>
                <c:ptCount val="725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  <c:pt idx="723">
                  <c:v>7230</c:v>
                </c:pt>
                <c:pt idx="724">
                  <c:v>7240</c:v>
                </c:pt>
              </c:numCache>
            </c:numRef>
          </c:xVal>
          <c:yVal>
            <c:numRef>
              <c:f>'YNYSARWED 2'!$AD$6:$AD$730</c:f>
              <c:numCache>
                <c:formatCode>0.00E+00</c:formatCode>
                <c:ptCount val="725"/>
                <c:pt idx="0">
                  <c:v>13.660714285714285</c:v>
                </c:pt>
                <c:pt idx="1">
                  <c:v>13.649545606563281</c:v>
                </c:pt>
                <c:pt idx="2">
                  <c:v>13.639318051721286</c:v>
                </c:pt>
                <c:pt idx="3">
                  <c:v>13.629462859893556</c:v>
                </c:pt>
                <c:pt idx="4">
                  <c:v>13.620231154710959</c:v>
                </c:pt>
                <c:pt idx="5">
                  <c:v>13.611270269524017</c:v>
                </c:pt>
                <c:pt idx="6">
                  <c:v>13.60248166760479</c:v>
                </c:pt>
                <c:pt idx="7">
                  <c:v>13.593643196759377</c:v>
                </c:pt>
                <c:pt idx="8">
                  <c:v>13.584685741799168</c:v>
                </c:pt>
                <c:pt idx="9">
                  <c:v>13.57565201184177</c:v>
                </c:pt>
                <c:pt idx="10">
                  <c:v>13.566384323761408</c:v>
                </c:pt>
                <c:pt idx="11">
                  <c:v>13.556918652353282</c:v>
                </c:pt>
                <c:pt idx="12">
                  <c:v>13.547286548690709</c:v>
                </c:pt>
                <c:pt idx="13">
                  <c:v>13.537500329587363</c:v>
                </c:pt>
                <c:pt idx="14">
                  <c:v>13.52716156060966</c:v>
                </c:pt>
                <c:pt idx="15">
                  <c:v>13.516814182289375</c:v>
                </c:pt>
                <c:pt idx="16">
                  <c:v>13.506305071604411</c:v>
                </c:pt>
                <c:pt idx="17">
                  <c:v>13.495270449940952</c:v>
                </c:pt>
                <c:pt idx="18">
                  <c:v>13.483718128049246</c:v>
                </c:pt>
                <c:pt idx="19">
                  <c:v>13.471522612324794</c:v>
                </c:pt>
                <c:pt idx="20">
                  <c:v>13.459182877230129</c:v>
                </c:pt>
                <c:pt idx="21">
                  <c:v>13.446370703160014</c:v>
                </c:pt>
                <c:pt idx="22">
                  <c:v>13.433184601231577</c:v>
                </c:pt>
                <c:pt idx="23">
                  <c:v>13.419567393390315</c:v>
                </c:pt>
                <c:pt idx="24">
                  <c:v>13.405865141122915</c:v>
                </c:pt>
                <c:pt idx="25">
                  <c:v>13.39140357834364</c:v>
                </c:pt>
                <c:pt idx="26">
                  <c:v>13.376362978346705</c:v>
                </c:pt>
                <c:pt idx="27">
                  <c:v>13.361214664811683</c:v>
                </c:pt>
                <c:pt idx="28">
                  <c:v>13.345284067476456</c:v>
                </c:pt>
                <c:pt idx="29">
                  <c:v>13.329249949374399</c:v>
                </c:pt>
                <c:pt idx="30">
                  <c:v>13.312727345483809</c:v>
                </c:pt>
                <c:pt idx="31">
                  <c:v>13.295777034763537</c:v>
                </c:pt>
                <c:pt idx="32">
                  <c:v>13.278388546116874</c:v>
                </c:pt>
                <c:pt idx="33">
                  <c:v>13.260948497773244</c:v>
                </c:pt>
                <c:pt idx="34">
                  <c:v>13.242531028574884</c:v>
                </c:pt>
                <c:pt idx="35">
                  <c:v>13.224119008032522</c:v>
                </c:pt>
                <c:pt idx="36">
                  <c:v>13.205552249720105</c:v>
                </c:pt>
                <c:pt idx="37">
                  <c:v>13.186507942004972</c:v>
                </c:pt>
                <c:pt idx="38">
                  <c:v>13.166815860350157</c:v>
                </c:pt>
                <c:pt idx="39">
                  <c:v>13.146695729749487</c:v>
                </c:pt>
                <c:pt idx="40">
                  <c:v>13.125982833621183</c:v>
                </c:pt>
                <c:pt idx="41">
                  <c:v>13.104764130669276</c:v>
                </c:pt>
                <c:pt idx="42">
                  <c:v>13.08348820750005</c:v>
                </c:pt>
                <c:pt idx="43">
                  <c:v>13.061752531989171</c:v>
                </c:pt>
                <c:pt idx="44">
                  <c:v>13.039367628313226</c:v>
                </c:pt>
                <c:pt idx="45">
                  <c:v>13.017117579124633</c:v>
                </c:pt>
                <c:pt idx="46">
                  <c:v>12.994586279595204</c:v>
                </c:pt>
                <c:pt idx="47">
                  <c:v>12.9720946052431</c:v>
                </c:pt>
                <c:pt idx="48">
                  <c:v>12.949582978040885</c:v>
                </c:pt>
                <c:pt idx="49">
                  <c:v>12.927074055358659</c:v>
                </c:pt>
                <c:pt idx="50">
                  <c:v>12.903470057161412</c:v>
                </c:pt>
                <c:pt idx="51">
                  <c:v>12.879806051171567</c:v>
                </c:pt>
                <c:pt idx="52">
                  <c:v>12.855650720823617</c:v>
                </c:pt>
                <c:pt idx="53">
                  <c:v>12.83080503224086</c:v>
                </c:pt>
                <c:pt idx="54">
                  <c:v>12.805913379260975</c:v>
                </c:pt>
                <c:pt idx="55">
                  <c:v>12.781154018024043</c:v>
                </c:pt>
                <c:pt idx="56">
                  <c:v>12.756197062373872</c:v>
                </c:pt>
                <c:pt idx="57">
                  <c:v>12.73071092071079</c:v>
                </c:pt>
                <c:pt idx="58">
                  <c:v>12.704731431552624</c:v>
                </c:pt>
                <c:pt idx="59">
                  <c:v>12.678561143018149</c:v>
                </c:pt>
                <c:pt idx="60">
                  <c:v>12.652547890940236</c:v>
                </c:pt>
                <c:pt idx="61">
                  <c:v>12.625955766097677</c:v>
                </c:pt>
                <c:pt idx="62">
                  <c:v>12.599171016726707</c:v>
                </c:pt>
                <c:pt idx="63">
                  <c:v>12.572298377086101</c:v>
                </c:pt>
                <c:pt idx="64">
                  <c:v>12.54487659386827</c:v>
                </c:pt>
                <c:pt idx="65">
                  <c:v>12.517426052866158</c:v>
                </c:pt>
                <c:pt idx="66">
                  <c:v>12.490220804432024</c:v>
                </c:pt>
                <c:pt idx="67">
                  <c:v>12.46293954178447</c:v>
                </c:pt>
                <c:pt idx="68">
                  <c:v>12.435495548855057</c:v>
                </c:pt>
                <c:pt idx="69">
                  <c:v>12.408052446900431</c:v>
                </c:pt>
                <c:pt idx="70">
                  <c:v>12.380504889502337</c:v>
                </c:pt>
                <c:pt idx="71">
                  <c:v>12.35253661985934</c:v>
                </c:pt>
                <c:pt idx="72">
                  <c:v>12.324337908637322</c:v>
                </c:pt>
                <c:pt idx="73">
                  <c:v>12.296317759930242</c:v>
                </c:pt>
                <c:pt idx="74">
                  <c:v>12.267666490588143</c:v>
                </c:pt>
                <c:pt idx="75">
                  <c:v>12.238941260817089</c:v>
                </c:pt>
                <c:pt idx="76">
                  <c:v>12.210092405710498</c:v>
                </c:pt>
                <c:pt idx="77">
                  <c:v>12.181413271957274</c:v>
                </c:pt>
                <c:pt idx="78">
                  <c:v>12.152775513696781</c:v>
                </c:pt>
                <c:pt idx="79">
                  <c:v>12.123918763232229</c:v>
                </c:pt>
                <c:pt idx="80">
                  <c:v>12.095083997994811</c:v>
                </c:pt>
                <c:pt idx="81">
                  <c:v>12.066257054073414</c:v>
                </c:pt>
                <c:pt idx="82">
                  <c:v>12.03740577076981</c:v>
                </c:pt>
                <c:pt idx="83">
                  <c:v>12.008629577541562</c:v>
                </c:pt>
                <c:pt idx="84">
                  <c:v>11.97979685246891</c:v>
                </c:pt>
                <c:pt idx="85">
                  <c:v>11.951786810754813</c:v>
                </c:pt>
                <c:pt idx="86">
                  <c:v>11.923751854370265</c:v>
                </c:pt>
                <c:pt idx="87">
                  <c:v>11.895848554778929</c:v>
                </c:pt>
                <c:pt idx="88">
                  <c:v>11.867859447105332</c:v>
                </c:pt>
                <c:pt idx="89">
                  <c:v>11.839622913685911</c:v>
                </c:pt>
                <c:pt idx="90">
                  <c:v>11.811489946185324</c:v>
                </c:pt>
                <c:pt idx="91">
                  <c:v>11.783348992410408</c:v>
                </c:pt>
                <c:pt idx="92">
                  <c:v>11.755245655719618</c:v>
                </c:pt>
                <c:pt idx="93">
                  <c:v>11.727264952776771</c:v>
                </c:pt>
                <c:pt idx="94">
                  <c:v>11.699036669066407</c:v>
                </c:pt>
                <c:pt idx="95">
                  <c:v>11.670817260652932</c:v>
                </c:pt>
                <c:pt idx="96">
                  <c:v>11.642719034775343</c:v>
                </c:pt>
                <c:pt idx="97">
                  <c:v>11.614664762004375</c:v>
                </c:pt>
                <c:pt idx="98">
                  <c:v>11.58702176213068</c:v>
                </c:pt>
                <c:pt idx="99">
                  <c:v>11.559559707602752</c:v>
                </c:pt>
                <c:pt idx="100">
                  <c:v>11.532683680811765</c:v>
                </c:pt>
                <c:pt idx="101">
                  <c:v>11.505535503625028</c:v>
                </c:pt>
                <c:pt idx="102">
                  <c:v>11.479139092156464</c:v>
                </c:pt>
                <c:pt idx="103">
                  <c:v>11.452362906977365</c:v>
                </c:pt>
                <c:pt idx="104">
                  <c:v>11.425500969946592</c:v>
                </c:pt>
                <c:pt idx="105">
                  <c:v>11.398566079240629</c:v>
                </c:pt>
                <c:pt idx="106">
                  <c:v>11.371706704656072</c:v>
                </c:pt>
                <c:pt idx="107">
                  <c:v>11.345037786756301</c:v>
                </c:pt>
                <c:pt idx="108">
                  <c:v>11.318298850670633</c:v>
                </c:pt>
                <c:pt idx="109">
                  <c:v>11.291552202132532</c:v>
                </c:pt>
                <c:pt idx="110">
                  <c:v>11.265239294438732</c:v>
                </c:pt>
                <c:pt idx="111">
                  <c:v>11.238829837336624</c:v>
                </c:pt>
                <c:pt idx="112">
                  <c:v>11.212384926198547</c:v>
                </c:pt>
                <c:pt idx="113">
                  <c:v>11.185947485934779</c:v>
                </c:pt>
                <c:pt idx="114">
                  <c:v>11.159594110271557</c:v>
                </c:pt>
                <c:pt idx="115">
                  <c:v>11.133156625432891</c:v>
                </c:pt>
                <c:pt idx="116">
                  <c:v>11.106711816545522</c:v>
                </c:pt>
                <c:pt idx="117">
                  <c:v>11.08013725915354</c:v>
                </c:pt>
                <c:pt idx="118">
                  <c:v>11.053908691275012</c:v>
                </c:pt>
                <c:pt idx="119">
                  <c:v>11.027519462254817</c:v>
                </c:pt>
                <c:pt idx="120">
                  <c:v>11.001531585429102</c:v>
                </c:pt>
                <c:pt idx="121">
                  <c:v>10.975792081911601</c:v>
                </c:pt>
                <c:pt idx="122">
                  <c:v>10.950195513469595</c:v>
                </c:pt>
                <c:pt idx="123">
                  <c:v>10.924410221671502</c:v>
                </c:pt>
                <c:pt idx="124">
                  <c:v>10.898662866048022</c:v>
                </c:pt>
                <c:pt idx="125">
                  <c:v>10.873334909565042</c:v>
                </c:pt>
                <c:pt idx="126">
                  <c:v>10.847910143411637</c:v>
                </c:pt>
                <c:pt idx="127">
                  <c:v>10.822314723736925</c:v>
                </c:pt>
                <c:pt idx="128">
                  <c:v>10.7970826115934</c:v>
                </c:pt>
                <c:pt idx="129">
                  <c:v>10.772376848616224</c:v>
                </c:pt>
                <c:pt idx="130">
                  <c:v>10.747400803769422</c:v>
                </c:pt>
                <c:pt idx="131">
                  <c:v>10.722867777697617</c:v>
                </c:pt>
                <c:pt idx="132">
                  <c:v>10.698355342880657</c:v>
                </c:pt>
                <c:pt idx="133">
                  <c:v>10.673819905681095</c:v>
                </c:pt>
                <c:pt idx="134">
                  <c:v>10.64939737248994</c:v>
                </c:pt>
                <c:pt idx="135">
                  <c:v>10.624839242904546</c:v>
                </c:pt>
                <c:pt idx="136">
                  <c:v>10.600258569804513</c:v>
                </c:pt>
                <c:pt idx="137">
                  <c:v>10.57563492807469</c:v>
                </c:pt>
                <c:pt idx="138">
                  <c:v>10.551650315654815</c:v>
                </c:pt>
                <c:pt idx="139">
                  <c:v>10.527512995496791</c:v>
                </c:pt>
                <c:pt idx="140">
                  <c:v>10.503425242988341</c:v>
                </c:pt>
                <c:pt idx="141">
                  <c:v>10.479372740145063</c:v>
                </c:pt>
                <c:pt idx="142">
                  <c:v>10.455292530055512</c:v>
                </c:pt>
                <c:pt idx="143">
                  <c:v>10.431761844960565</c:v>
                </c:pt>
                <c:pt idx="144">
                  <c:v>10.408264989194233</c:v>
                </c:pt>
                <c:pt idx="145">
                  <c:v>10.385131834814691</c:v>
                </c:pt>
                <c:pt idx="146">
                  <c:v>10.36203115891082</c:v>
                </c:pt>
                <c:pt idx="147">
                  <c:v>10.338977016462261</c:v>
                </c:pt>
                <c:pt idx="148">
                  <c:v>10.316248276824169</c:v>
                </c:pt>
                <c:pt idx="149">
                  <c:v>10.293761317446872</c:v>
                </c:pt>
                <c:pt idx="150">
                  <c:v>10.271259271655737</c:v>
                </c:pt>
                <c:pt idx="151">
                  <c:v>10.248072991618736</c:v>
                </c:pt>
                <c:pt idx="152">
                  <c:v>10.225223570198795</c:v>
                </c:pt>
                <c:pt idx="153">
                  <c:v>10.202701646349066</c:v>
                </c:pt>
                <c:pt idx="154">
                  <c:v>10.180504921661015</c:v>
                </c:pt>
                <c:pt idx="155">
                  <c:v>10.158188916803535</c:v>
                </c:pt>
                <c:pt idx="156">
                  <c:v>10.136110813490859</c:v>
                </c:pt>
                <c:pt idx="157">
                  <c:v>10.114565823191416</c:v>
                </c:pt>
                <c:pt idx="158">
                  <c:v>10.092768548880166</c:v>
                </c:pt>
                <c:pt idx="159">
                  <c:v>10.071069164172103</c:v>
                </c:pt>
                <c:pt idx="160">
                  <c:v>10.049389564164677</c:v>
                </c:pt>
                <c:pt idx="161">
                  <c:v>10.027900000437681</c:v>
                </c:pt>
                <c:pt idx="162">
                  <c:v>10.006577563466223</c:v>
                </c:pt>
                <c:pt idx="163">
                  <c:v>9.9849137972759827</c:v>
                </c:pt>
                <c:pt idx="164">
                  <c:v>9.9636488967399668</c:v>
                </c:pt>
                <c:pt idx="165">
                  <c:v>9.9423159717984699</c:v>
                </c:pt>
                <c:pt idx="166">
                  <c:v>9.9211710612222799</c:v>
                </c:pt>
                <c:pt idx="167">
                  <c:v>9.9002612471925442</c:v>
                </c:pt>
                <c:pt idx="168">
                  <c:v>9.8795525399563591</c:v>
                </c:pt>
                <c:pt idx="169">
                  <c:v>9.8593693441146044</c:v>
                </c:pt>
                <c:pt idx="170">
                  <c:v>9.8385730533230618</c:v>
                </c:pt>
                <c:pt idx="171">
                  <c:v>9.8178866489827019</c:v>
                </c:pt>
                <c:pt idx="172">
                  <c:v>9.7975188095378396</c:v>
                </c:pt>
                <c:pt idx="173">
                  <c:v>9.7779452005388254</c:v>
                </c:pt>
                <c:pt idx="174">
                  <c:v>9.7577474312372043</c:v>
                </c:pt>
                <c:pt idx="175">
                  <c:v>9.7376922490926265</c:v>
                </c:pt>
                <c:pt idx="176">
                  <c:v>9.7176515234834024</c:v>
                </c:pt>
                <c:pt idx="177">
                  <c:v>9.6975440730767613</c:v>
                </c:pt>
                <c:pt idx="178">
                  <c:v>9.6774963015399997</c:v>
                </c:pt>
                <c:pt idx="179">
                  <c:v>9.6574576985519425</c:v>
                </c:pt>
                <c:pt idx="180">
                  <c:v>9.637629927208696</c:v>
                </c:pt>
                <c:pt idx="181">
                  <c:v>9.6179808082855622</c:v>
                </c:pt>
                <c:pt idx="182">
                  <c:v>9.5981947610167015</c:v>
                </c:pt>
                <c:pt idx="183">
                  <c:v>9.5785658568544267</c:v>
                </c:pt>
                <c:pt idx="184">
                  <c:v>9.5590001636983217</c:v>
                </c:pt>
                <c:pt idx="185">
                  <c:v>9.5397017938526005</c:v>
                </c:pt>
                <c:pt idx="186">
                  <c:v>9.5204336280155637</c:v>
                </c:pt>
                <c:pt idx="187">
                  <c:v>9.5012164160027215</c:v>
                </c:pt>
                <c:pt idx="188">
                  <c:v>9.48192941243361</c:v>
                </c:pt>
                <c:pt idx="189">
                  <c:v>9.4630889162791547</c:v>
                </c:pt>
                <c:pt idx="190">
                  <c:v>9.4444841800177279</c:v>
                </c:pt>
                <c:pt idx="191">
                  <c:v>9.4257595341650937</c:v>
                </c:pt>
                <c:pt idx="192">
                  <c:v>9.4067344759354494</c:v>
                </c:pt>
                <c:pt idx="193">
                  <c:v>9.3877292387823204</c:v>
                </c:pt>
                <c:pt idx="194">
                  <c:v>9.3685805493454204</c:v>
                </c:pt>
                <c:pt idx="195">
                  <c:v>9.3498138401255542</c:v>
                </c:pt>
                <c:pt idx="196">
                  <c:v>9.332068428657406</c:v>
                </c:pt>
                <c:pt idx="197">
                  <c:v>9.3145041885806368</c:v>
                </c:pt>
                <c:pt idx="198">
                  <c:v>9.2968273844663578</c:v>
                </c:pt>
                <c:pt idx="199">
                  <c:v>9.2789861663686537</c:v>
                </c:pt>
                <c:pt idx="200">
                  <c:v>9.2606215404939842</c:v>
                </c:pt>
                <c:pt idx="201">
                  <c:v>9.2422872570902825</c:v>
                </c:pt>
                <c:pt idx="202">
                  <c:v>9.2244412657539421</c:v>
                </c:pt>
                <c:pt idx="203">
                  <c:v>9.2068405967661384</c:v>
                </c:pt>
                <c:pt idx="204">
                  <c:v>9.1900988970586308</c:v>
                </c:pt>
                <c:pt idx="205">
                  <c:v>9.1734211891518171</c:v>
                </c:pt>
                <c:pt idx="206">
                  <c:v>9.156719999224304</c:v>
                </c:pt>
                <c:pt idx="207">
                  <c:v>9.1400715721271499</c:v>
                </c:pt>
                <c:pt idx="208">
                  <c:v>9.1233641513911419</c:v>
                </c:pt>
                <c:pt idx="209">
                  <c:v>9.1067295499050562</c:v>
                </c:pt>
                <c:pt idx="210">
                  <c:v>9.0899642283813602</c:v>
                </c:pt>
                <c:pt idx="211">
                  <c:v>9.0733214050055278</c:v>
                </c:pt>
                <c:pt idx="212">
                  <c:v>9.0569884889580656</c:v>
                </c:pt>
                <c:pt idx="213">
                  <c:v>9.0405995044602143</c:v>
                </c:pt>
                <c:pt idx="214">
                  <c:v>9.0241418477067317</c:v>
                </c:pt>
                <c:pt idx="215">
                  <c:v>9.0076923398261428</c:v>
                </c:pt>
                <c:pt idx="216">
                  <c:v>8.9913290177989253</c:v>
                </c:pt>
                <c:pt idx="217">
                  <c:v>8.9752344410169496</c:v>
                </c:pt>
                <c:pt idx="218">
                  <c:v>8.9591214259577949</c:v>
                </c:pt>
                <c:pt idx="219">
                  <c:v>8.9431057653256172</c:v>
                </c:pt>
                <c:pt idx="220">
                  <c:v>8.9271735995413888</c:v>
                </c:pt>
                <c:pt idx="221">
                  <c:v>8.9105628735637374</c:v>
                </c:pt>
                <c:pt idx="222">
                  <c:v>8.8941427236044497</c:v>
                </c:pt>
                <c:pt idx="223">
                  <c:v>8.8778805117834008</c:v>
                </c:pt>
                <c:pt idx="224">
                  <c:v>8.86199852022329</c:v>
                </c:pt>
                <c:pt idx="225">
                  <c:v>8.8466880681619084</c:v>
                </c:pt>
                <c:pt idx="226">
                  <c:v>8.8309553458638934</c:v>
                </c:pt>
                <c:pt idx="227">
                  <c:v>8.815607775020629</c:v>
                </c:pt>
                <c:pt idx="228">
                  <c:v>8.8003036635387879</c:v>
                </c:pt>
                <c:pt idx="229">
                  <c:v>8.7847162306771622</c:v>
                </c:pt>
                <c:pt idx="230">
                  <c:v>8.7688369508087334</c:v>
                </c:pt>
                <c:pt idx="231">
                  <c:v>8.7528593316388132</c:v>
                </c:pt>
                <c:pt idx="232">
                  <c:v>8.737067736808303</c:v>
                </c:pt>
                <c:pt idx="233">
                  <c:v>8.7213197905271684</c:v>
                </c:pt>
                <c:pt idx="234">
                  <c:v>8.7055748802387996</c:v>
                </c:pt>
                <c:pt idx="235">
                  <c:v>8.6899495110807816</c:v>
                </c:pt>
                <c:pt idx="236">
                  <c:v>8.674256181059917</c:v>
                </c:pt>
                <c:pt idx="237">
                  <c:v>8.6587427507017605</c:v>
                </c:pt>
                <c:pt idx="238">
                  <c:v>8.6432576755734605</c:v>
                </c:pt>
                <c:pt idx="239">
                  <c:v>8.6278608963306205</c:v>
                </c:pt>
                <c:pt idx="240">
                  <c:v>8.6123354785395314</c:v>
                </c:pt>
                <c:pt idx="241">
                  <c:v>8.5967827188556214</c:v>
                </c:pt>
                <c:pt idx="242">
                  <c:v>8.5812479670490713</c:v>
                </c:pt>
                <c:pt idx="243">
                  <c:v>8.5660844935078551</c:v>
                </c:pt>
                <c:pt idx="244">
                  <c:v>8.55117981705747</c:v>
                </c:pt>
                <c:pt idx="245">
                  <c:v>8.5363165260867415</c:v>
                </c:pt>
                <c:pt idx="246">
                  <c:v>8.5214003209194544</c:v>
                </c:pt>
                <c:pt idx="247">
                  <c:v>8.5064369599293634</c:v>
                </c:pt>
                <c:pt idx="248">
                  <c:v>8.4914856302981505</c:v>
                </c:pt>
                <c:pt idx="249">
                  <c:v>8.4764426998348572</c:v>
                </c:pt>
                <c:pt idx="250">
                  <c:v>8.4614468185548812</c:v>
                </c:pt>
                <c:pt idx="251">
                  <c:v>8.4465854892964831</c:v>
                </c:pt>
                <c:pt idx="252">
                  <c:v>8.4316674294498526</c:v>
                </c:pt>
                <c:pt idx="253">
                  <c:v>8.417210188908971</c:v>
                </c:pt>
                <c:pt idx="254">
                  <c:v>8.4026586894909414</c:v>
                </c:pt>
                <c:pt idx="255">
                  <c:v>8.3881568077066326</c:v>
                </c:pt>
                <c:pt idx="256">
                  <c:v>8.3735608588697996</c:v>
                </c:pt>
                <c:pt idx="257">
                  <c:v>8.3588378023180372</c:v>
                </c:pt>
                <c:pt idx="258">
                  <c:v>8.3444423666734959</c:v>
                </c:pt>
                <c:pt idx="259">
                  <c:v>8.3301890892521033</c:v>
                </c:pt>
                <c:pt idx="260">
                  <c:v>8.3160817497864663</c:v>
                </c:pt>
                <c:pt idx="261">
                  <c:v>8.302087825525442</c:v>
                </c:pt>
                <c:pt idx="262">
                  <c:v>8.2880067971434439</c:v>
                </c:pt>
                <c:pt idx="263">
                  <c:v>8.2738052300782403</c:v>
                </c:pt>
                <c:pt idx="264">
                  <c:v>8.2595668041453933</c:v>
                </c:pt>
                <c:pt idx="265">
                  <c:v>8.245387026426334</c:v>
                </c:pt>
                <c:pt idx="266">
                  <c:v>8.231171319904302</c:v>
                </c:pt>
                <c:pt idx="267">
                  <c:v>8.2170508624984855</c:v>
                </c:pt>
                <c:pt idx="268">
                  <c:v>8.2028944603261511</c:v>
                </c:pt>
                <c:pt idx="269">
                  <c:v>8.1890759424715238</c:v>
                </c:pt>
                <c:pt idx="270">
                  <c:v>8.1751526546717734</c:v>
                </c:pt>
                <c:pt idx="271">
                  <c:v>8.1611349083091529</c:v>
                </c:pt>
                <c:pt idx="272">
                  <c:v>8.1474237204582547</c:v>
                </c:pt>
                <c:pt idx="273">
                  <c:v>8.1337182512609498</c:v>
                </c:pt>
                <c:pt idx="274">
                  <c:v>8.1199600831518879</c:v>
                </c:pt>
                <c:pt idx="275">
                  <c:v>8.1062346495231132</c:v>
                </c:pt>
                <c:pt idx="276">
                  <c:v>8.0925013662275536</c:v>
                </c:pt>
                <c:pt idx="277">
                  <c:v>8.0786348240737293</c:v>
                </c:pt>
                <c:pt idx="278">
                  <c:v>8.064850375194089</c:v>
                </c:pt>
                <c:pt idx="279">
                  <c:v>8.0510899197922434</c:v>
                </c:pt>
                <c:pt idx="280">
                  <c:v>8.0376215966391023</c:v>
                </c:pt>
                <c:pt idx="281">
                  <c:v>8.0241628855268843</c:v>
                </c:pt>
                <c:pt idx="282">
                  <c:v>8.0107622762243924</c:v>
                </c:pt>
                <c:pt idx="283">
                  <c:v>7.9973632322057702</c:v>
                </c:pt>
                <c:pt idx="284">
                  <c:v>7.9839826305602779</c:v>
                </c:pt>
                <c:pt idx="285">
                  <c:v>7.9709587677793179</c:v>
                </c:pt>
                <c:pt idx="286">
                  <c:v>7.957892217206914</c:v>
                </c:pt>
                <c:pt idx="287">
                  <c:v>7.9447269541202346</c:v>
                </c:pt>
                <c:pt idx="288">
                  <c:v>7.9316395108490489</c:v>
                </c:pt>
                <c:pt idx="289">
                  <c:v>7.9186868331444824</c:v>
                </c:pt>
                <c:pt idx="290">
                  <c:v>7.9055958251943217</c:v>
                </c:pt>
                <c:pt idx="291">
                  <c:v>7.8926275215483042</c:v>
                </c:pt>
                <c:pt idx="292">
                  <c:v>7.879824369736034</c:v>
                </c:pt>
                <c:pt idx="293">
                  <c:v>7.86696231760728</c:v>
                </c:pt>
                <c:pt idx="294">
                  <c:v>7.8540206751790365</c:v>
                </c:pt>
                <c:pt idx="295">
                  <c:v>7.8411555625054392</c:v>
                </c:pt>
                <c:pt idx="296">
                  <c:v>7.8279992247712187</c:v>
                </c:pt>
                <c:pt idx="297">
                  <c:v>7.8145937069723992</c:v>
                </c:pt>
                <c:pt idx="298">
                  <c:v>7.8016848838035031</c:v>
                </c:pt>
                <c:pt idx="299">
                  <c:v>7.7887933420521342</c:v>
                </c:pt>
                <c:pt idx="300">
                  <c:v>7.7757229390610449</c:v>
                </c:pt>
                <c:pt idx="301">
                  <c:v>7.7631671323853029</c:v>
                </c:pt>
                <c:pt idx="302">
                  <c:v>7.7507221491023897</c:v>
                </c:pt>
                <c:pt idx="303">
                  <c:v>7.7383718364455927</c:v>
                </c:pt>
                <c:pt idx="304">
                  <c:v>7.7259347784585959</c:v>
                </c:pt>
                <c:pt idx="305">
                  <c:v>7.7134120650085185</c:v>
                </c:pt>
                <c:pt idx="306">
                  <c:v>7.7008813051327252</c:v>
                </c:pt>
                <c:pt idx="307">
                  <c:v>7.6882605527763586</c:v>
                </c:pt>
                <c:pt idx="308">
                  <c:v>7.6757467701122222</c:v>
                </c:pt>
                <c:pt idx="309">
                  <c:v>7.6634499859254452</c:v>
                </c:pt>
                <c:pt idx="310">
                  <c:v>7.6514179659209667</c:v>
                </c:pt>
                <c:pt idx="311">
                  <c:v>7.6395268758002377</c:v>
                </c:pt>
                <c:pt idx="312">
                  <c:v>7.6275563842470229</c:v>
                </c:pt>
                <c:pt idx="313">
                  <c:v>7.6155424604899329</c:v>
                </c:pt>
                <c:pt idx="314">
                  <c:v>7.6033821976303724</c:v>
                </c:pt>
                <c:pt idx="315">
                  <c:v>7.5913319673474673</c:v>
                </c:pt>
                <c:pt idx="316">
                  <c:v>7.5793093333568207</c:v>
                </c:pt>
                <c:pt idx="317">
                  <c:v>7.5673415815207026</c:v>
                </c:pt>
                <c:pt idx="318">
                  <c:v>7.5553261785007182</c:v>
                </c:pt>
                <c:pt idx="319">
                  <c:v>7.543275378558711</c:v>
                </c:pt>
                <c:pt idx="320">
                  <c:v>7.5316296980340365</c:v>
                </c:pt>
                <c:pt idx="321">
                  <c:v>7.519956772907034</c:v>
                </c:pt>
                <c:pt idx="322">
                  <c:v>7.5082024191122816</c:v>
                </c:pt>
                <c:pt idx="323">
                  <c:v>7.4965172174307222</c:v>
                </c:pt>
                <c:pt idx="324">
                  <c:v>7.4847315836289976</c:v>
                </c:pt>
                <c:pt idx="325">
                  <c:v>7.4729532920072987</c:v>
                </c:pt>
                <c:pt idx="326">
                  <c:v>7.4611945247499838</c:v>
                </c:pt>
                <c:pt idx="327">
                  <c:v>7.4498579585214939</c:v>
                </c:pt>
                <c:pt idx="328">
                  <c:v>7.4386722476196798</c:v>
                </c:pt>
                <c:pt idx="329">
                  <c:v>7.4274625582435929</c:v>
                </c:pt>
                <c:pt idx="330">
                  <c:v>7.4162488876271002</c:v>
                </c:pt>
                <c:pt idx="331">
                  <c:v>7.4049884648433766</c:v>
                </c:pt>
                <c:pt idx="332">
                  <c:v>7.3938411563977402</c:v>
                </c:pt>
                <c:pt idx="333">
                  <c:v>7.3827723208125953</c:v>
                </c:pt>
                <c:pt idx="334">
                  <c:v>7.3717022535582295</c:v>
                </c:pt>
                <c:pt idx="335">
                  <c:v>7.3607101530496628</c:v>
                </c:pt>
                <c:pt idx="336">
                  <c:v>7.3497663314085528</c:v>
                </c:pt>
                <c:pt idx="337">
                  <c:v>7.3389507375795455</c:v>
                </c:pt>
                <c:pt idx="338">
                  <c:v>7.3280713814745386</c:v>
                </c:pt>
                <c:pt idx="339">
                  <c:v>7.3174479551017635</c:v>
                </c:pt>
                <c:pt idx="340">
                  <c:v>7.3066914956277262</c:v>
                </c:pt>
                <c:pt idx="341">
                  <c:v>7.2959034857375951</c:v>
                </c:pt>
                <c:pt idx="342">
                  <c:v>7.2852339200755631</c:v>
                </c:pt>
                <c:pt idx="343">
                  <c:v>7.2748842592493164</c:v>
                </c:pt>
                <c:pt idx="344">
                  <c:v>7.2646257192668884</c:v>
                </c:pt>
                <c:pt idx="345">
                  <c:v>7.2546139778416787</c:v>
                </c:pt>
                <c:pt idx="346">
                  <c:v>7.2447864471008847</c:v>
                </c:pt>
                <c:pt idx="347">
                  <c:v>7.2349650652826716</c:v>
                </c:pt>
                <c:pt idx="348">
                  <c:v>7.2250823155758761</c:v>
                </c:pt>
                <c:pt idx="349">
                  <c:v>7.2148166909615563</c:v>
                </c:pt>
                <c:pt idx="350">
                  <c:v>7.2043481056788918</c:v>
                </c:pt>
                <c:pt idx="351">
                  <c:v>7.1940480217390412</c:v>
                </c:pt>
                <c:pt idx="352">
                  <c:v>7.1840373562449331</c:v>
                </c:pt>
                <c:pt idx="353">
                  <c:v>7.1739581074320355</c:v>
                </c:pt>
                <c:pt idx="354">
                  <c:v>7.1640348762076638</c:v>
                </c:pt>
                <c:pt idx="355">
                  <c:v>7.1547411756764996</c:v>
                </c:pt>
                <c:pt idx="356">
                  <c:v>7.145623118499369</c:v>
                </c:pt>
                <c:pt idx="357">
                  <c:v>7.1365020158958634</c:v>
                </c:pt>
                <c:pt idx="358">
                  <c:v>7.127509182394884</c:v>
                </c:pt>
                <c:pt idx="359">
                  <c:v>7.1185002738308851</c:v>
                </c:pt>
                <c:pt idx="360">
                  <c:v>7.109516438407355</c:v>
                </c:pt>
                <c:pt idx="361">
                  <c:v>7.1005972966592292</c:v>
                </c:pt>
                <c:pt idx="362">
                  <c:v>7.0918267334724092</c:v>
                </c:pt>
                <c:pt idx="363">
                  <c:v>7.0833129928547214</c:v>
                </c:pt>
                <c:pt idx="364">
                  <c:v>7.074708988755166</c:v>
                </c:pt>
                <c:pt idx="365">
                  <c:v>7.0661487756977142</c:v>
                </c:pt>
                <c:pt idx="366">
                  <c:v>7.0576314924603443</c:v>
                </c:pt>
                <c:pt idx="367">
                  <c:v>7.0491168382655953</c:v>
                </c:pt>
                <c:pt idx="368">
                  <c:v>7.0406054695989413</c:v>
                </c:pt>
                <c:pt idx="369">
                  <c:v>7.0320437106975184</c:v>
                </c:pt>
                <c:pt idx="370">
                  <c:v>7.0234525754751234</c:v>
                </c:pt>
                <c:pt idx="371">
                  <c:v>7.0148189308540996</c:v>
                </c:pt>
                <c:pt idx="372">
                  <c:v>7.0063576952769502</c:v>
                </c:pt>
                <c:pt idx="373">
                  <c:v>6.9978746735059518</c:v>
                </c:pt>
                <c:pt idx="374">
                  <c:v>6.9893434723928616</c:v>
                </c:pt>
                <c:pt idx="375">
                  <c:v>6.9805656264031288</c:v>
                </c:pt>
                <c:pt idx="376">
                  <c:v>6.9716069534571599</c:v>
                </c:pt>
                <c:pt idx="377">
                  <c:v>6.9626278442225935</c:v>
                </c:pt>
                <c:pt idx="378">
                  <c:v>6.9535574647388918</c:v>
                </c:pt>
                <c:pt idx="379">
                  <c:v>6.9445245464298759</c:v>
                </c:pt>
                <c:pt idx="380">
                  <c:v>6.9354100528980522</c:v>
                </c:pt>
                <c:pt idx="381">
                  <c:v>6.9263103650785469</c:v>
                </c:pt>
                <c:pt idx="382">
                  <c:v>6.9172226166134232</c:v>
                </c:pt>
                <c:pt idx="383">
                  <c:v>6.9081549726840592</c:v>
                </c:pt>
                <c:pt idx="384">
                  <c:v>6.8992372621900682</c:v>
                </c:pt>
                <c:pt idx="385">
                  <c:v>6.8903041503371405</c:v>
                </c:pt>
                <c:pt idx="386">
                  <c:v>6.8814077199332671</c:v>
                </c:pt>
                <c:pt idx="387">
                  <c:v>6.8725227761738452</c:v>
                </c:pt>
                <c:pt idx="388">
                  <c:v>6.8636189613380481</c:v>
                </c:pt>
                <c:pt idx="389">
                  <c:v>6.854728426477176</c:v>
                </c:pt>
                <c:pt idx="390">
                  <c:v>6.8458055427676774</c:v>
                </c:pt>
                <c:pt idx="391">
                  <c:v>6.836909505723658</c:v>
                </c:pt>
                <c:pt idx="392">
                  <c:v>6.8280250289663842</c:v>
                </c:pt>
                <c:pt idx="393">
                  <c:v>6.8191189957643914</c:v>
                </c:pt>
                <c:pt idx="394">
                  <c:v>6.8102290817129827</c:v>
                </c:pt>
                <c:pt idx="395">
                  <c:v>6.8012423244279372</c:v>
                </c:pt>
                <c:pt idx="396">
                  <c:v>6.7923489056790629</c:v>
                </c:pt>
                <c:pt idx="397">
                  <c:v>6.7836473279596747</c:v>
                </c:pt>
                <c:pt idx="398">
                  <c:v>6.7748920012206133</c:v>
                </c:pt>
                <c:pt idx="399">
                  <c:v>6.7661295521363165</c:v>
                </c:pt>
                <c:pt idx="400">
                  <c:v>6.7574134900403724</c:v>
                </c:pt>
                <c:pt idx="401">
                  <c:v>6.74874380040443</c:v>
                </c:pt>
                <c:pt idx="402">
                  <c:v>6.7400528547555503</c:v>
                </c:pt>
                <c:pt idx="403">
                  <c:v>6.7313546847396122</c:v>
                </c:pt>
                <c:pt idx="404">
                  <c:v>6.722869691160497</c:v>
                </c:pt>
                <c:pt idx="405">
                  <c:v>6.7144057639582408</c:v>
                </c:pt>
                <c:pt idx="406">
                  <c:v>6.7059508952011617</c:v>
                </c:pt>
                <c:pt idx="407">
                  <c:v>6.6975486576530532</c:v>
                </c:pt>
                <c:pt idx="408">
                  <c:v>6.6890998602306428</c:v>
                </c:pt>
                <c:pt idx="409">
                  <c:v>6.6806481374068989</c:v>
                </c:pt>
                <c:pt idx="410">
                  <c:v>6.672187491789682</c:v>
                </c:pt>
                <c:pt idx="411">
                  <c:v>6.6637435671831282</c:v>
                </c:pt>
                <c:pt idx="412">
                  <c:v>6.6554520956111709</c:v>
                </c:pt>
                <c:pt idx="413">
                  <c:v>6.6472414252483851</c:v>
                </c:pt>
                <c:pt idx="414">
                  <c:v>6.6389556085174952</c:v>
                </c:pt>
                <c:pt idx="415">
                  <c:v>6.6306683641301332</c:v>
                </c:pt>
                <c:pt idx="416">
                  <c:v>6.6223663812610587</c:v>
                </c:pt>
                <c:pt idx="417">
                  <c:v>6.6140496820798163</c:v>
                </c:pt>
                <c:pt idx="418">
                  <c:v>6.6057594785249947</c:v>
                </c:pt>
                <c:pt idx="419">
                  <c:v>6.5974722250806757</c:v>
                </c:pt>
                <c:pt idx="420">
                  <c:v>6.5891290506449698</c:v>
                </c:pt>
                <c:pt idx="421">
                  <c:v>6.5807889053595305</c:v>
                </c:pt>
                <c:pt idx="422">
                  <c:v>6.5726571846684836</c:v>
                </c:pt>
                <c:pt idx="423">
                  <c:v>6.5645397494400015</c:v>
                </c:pt>
                <c:pt idx="424">
                  <c:v>6.5564192903198393</c:v>
                </c:pt>
                <c:pt idx="425">
                  <c:v>6.5482727259955968</c:v>
                </c:pt>
                <c:pt idx="426">
                  <c:v>6.540134740891892</c:v>
                </c:pt>
                <c:pt idx="427">
                  <c:v>6.5321917699649275</c:v>
                </c:pt>
                <c:pt idx="428">
                  <c:v>6.5242851578272818</c:v>
                </c:pt>
                <c:pt idx="429">
                  <c:v>6.5163344179846758</c:v>
                </c:pt>
                <c:pt idx="430">
                  <c:v>6.5084032009389645</c:v>
                </c:pt>
                <c:pt idx="431">
                  <c:v>6.5005000038117817</c:v>
                </c:pt>
                <c:pt idx="432">
                  <c:v>6.492539939194355</c:v>
                </c:pt>
                <c:pt idx="433">
                  <c:v>6.4845994674779703</c:v>
                </c:pt>
                <c:pt idx="434">
                  <c:v>6.4766729305845763</c:v>
                </c:pt>
                <c:pt idx="435">
                  <c:v>6.4687560827995743</c:v>
                </c:pt>
                <c:pt idx="436">
                  <c:v>6.4608658579824167</c:v>
                </c:pt>
                <c:pt idx="437">
                  <c:v>6.4529499713993763</c:v>
                </c:pt>
                <c:pt idx="438">
                  <c:v>6.4450649770139519</c:v>
                </c:pt>
                <c:pt idx="439">
                  <c:v>6.4371302639112615</c:v>
                </c:pt>
                <c:pt idx="440">
                  <c:v>6.4291854672826085</c:v>
                </c:pt>
                <c:pt idx="441">
                  <c:v>6.4212858625889986</c:v>
                </c:pt>
                <c:pt idx="442">
                  <c:v>6.413585174942642</c:v>
                </c:pt>
                <c:pt idx="443">
                  <c:v>6.40581350802056</c:v>
                </c:pt>
                <c:pt idx="444">
                  <c:v>6.3982927795461899</c:v>
                </c:pt>
                <c:pt idx="445">
                  <c:v>6.390748451094395</c:v>
                </c:pt>
                <c:pt idx="446">
                  <c:v>6.3832158254493336</c:v>
                </c:pt>
                <c:pt idx="447">
                  <c:v>6.3756974879126425</c:v>
                </c:pt>
                <c:pt idx="448">
                  <c:v>6.3681204524973802</c:v>
                </c:pt>
                <c:pt idx="449">
                  <c:v>6.3605727803783187</c:v>
                </c:pt>
                <c:pt idx="450">
                  <c:v>6.3530232211135464</c:v>
                </c:pt>
                <c:pt idx="451">
                  <c:v>6.3454704883963648</c:v>
                </c:pt>
                <c:pt idx="452">
                  <c:v>6.3379308583649703</c:v>
                </c:pt>
                <c:pt idx="453">
                  <c:v>6.3304164304619599</c:v>
                </c:pt>
                <c:pt idx="454">
                  <c:v>6.3228676470337355</c:v>
                </c:pt>
                <c:pt idx="455">
                  <c:v>6.3153294033369534</c:v>
                </c:pt>
                <c:pt idx="456">
                  <c:v>6.3078489387801842</c:v>
                </c:pt>
                <c:pt idx="457">
                  <c:v>6.3003556751324759</c:v>
                </c:pt>
                <c:pt idx="458">
                  <c:v>6.2928634850371061</c:v>
                </c:pt>
                <c:pt idx="459">
                  <c:v>6.285363946121076</c:v>
                </c:pt>
                <c:pt idx="460">
                  <c:v>6.2781832406010594</c:v>
                </c:pt>
                <c:pt idx="461">
                  <c:v>6.2710302794423507</c:v>
                </c:pt>
                <c:pt idx="462">
                  <c:v>6.2638687885388356</c:v>
                </c:pt>
                <c:pt idx="463">
                  <c:v>6.2566780400665198</c:v>
                </c:pt>
                <c:pt idx="464">
                  <c:v>6.2494839894175565</c:v>
                </c:pt>
                <c:pt idx="465">
                  <c:v>6.2423189369141605</c:v>
                </c:pt>
                <c:pt idx="466">
                  <c:v>6.2351430991802159</c:v>
                </c:pt>
                <c:pt idx="467">
                  <c:v>6.2280222627273965</c:v>
                </c:pt>
                <c:pt idx="468">
                  <c:v>6.2209199362026979</c:v>
                </c:pt>
                <c:pt idx="469">
                  <c:v>6.2137768640013809</c:v>
                </c:pt>
                <c:pt idx="470">
                  <c:v>6.2066471872917059</c:v>
                </c:pt>
                <c:pt idx="471">
                  <c:v>6.1995183695495788</c:v>
                </c:pt>
                <c:pt idx="472">
                  <c:v>6.1924435573536654</c:v>
                </c:pt>
                <c:pt idx="473">
                  <c:v>6.1853456140419159</c:v>
                </c:pt>
                <c:pt idx="474">
                  <c:v>6.1781860709996677</c:v>
                </c:pt>
                <c:pt idx="475">
                  <c:v>6.1709479377886201</c:v>
                </c:pt>
                <c:pt idx="476">
                  <c:v>6.163760080260368</c:v>
                </c:pt>
                <c:pt idx="477">
                  <c:v>6.1566171239955123</c:v>
                </c:pt>
                <c:pt idx="478">
                  <c:v>6.1494646995410767</c:v>
                </c:pt>
                <c:pt idx="479">
                  <c:v>6.1423404800947763</c:v>
                </c:pt>
                <c:pt idx="480">
                  <c:v>6.1354059031358945</c:v>
                </c:pt>
                <c:pt idx="481">
                  <c:v>6.1284229552824661</c:v>
                </c:pt>
                <c:pt idx="482">
                  <c:v>6.1214459734880098</c:v>
                </c:pt>
                <c:pt idx="483">
                  <c:v>6.1145884825547965</c:v>
                </c:pt>
                <c:pt idx="484">
                  <c:v>6.107792863616373</c:v>
                </c:pt>
                <c:pt idx="485">
                  <c:v>6.1009687841583435</c:v>
                </c:pt>
                <c:pt idx="486">
                  <c:v>6.0941824070487032</c:v>
                </c:pt>
                <c:pt idx="487">
                  <c:v>6.0873224573206608</c:v>
                </c:pt>
                <c:pt idx="488">
                  <c:v>6.0804592066014846</c:v>
                </c:pt>
                <c:pt idx="489">
                  <c:v>6.0735866484621619</c:v>
                </c:pt>
                <c:pt idx="490">
                  <c:v>6.0667168355407943</c:v>
                </c:pt>
                <c:pt idx="491">
                  <c:v>6.0598186296913781</c:v>
                </c:pt>
                <c:pt idx="492">
                  <c:v>6.0529825395356873</c:v>
                </c:pt>
                <c:pt idx="493">
                  <c:v>6.0461783858715847</c:v>
                </c:pt>
                <c:pt idx="494">
                  <c:v>6.0394170500749222</c:v>
                </c:pt>
                <c:pt idx="495">
                  <c:v>6.0326667038341171</c:v>
                </c:pt>
                <c:pt idx="496">
                  <c:v>6.0259780965822713</c:v>
                </c:pt>
                <c:pt idx="497">
                  <c:v>6.0192655282487468</c:v>
                </c:pt>
                <c:pt idx="498">
                  <c:v>6.012533906499689</c:v>
                </c:pt>
                <c:pt idx="499">
                  <c:v>6.0058246264212798</c:v>
                </c:pt>
                <c:pt idx="500">
                  <c:v>5.9991259975568765</c:v>
                </c:pt>
                <c:pt idx="501">
                  <c:v>5.9924834853743647</c:v>
                </c:pt>
                <c:pt idx="502">
                  <c:v>5.9857773560667331</c:v>
                </c:pt>
                <c:pt idx="503">
                  <c:v>5.9790820236618227</c:v>
                </c:pt>
                <c:pt idx="504">
                  <c:v>5.9725504014795243</c:v>
                </c:pt>
                <c:pt idx="505">
                  <c:v>5.9660000392461363</c:v>
                </c:pt>
                <c:pt idx="506">
                  <c:v>5.959416271560932</c:v>
                </c:pt>
                <c:pt idx="507">
                  <c:v>5.9528863816274971</c:v>
                </c:pt>
                <c:pt idx="508">
                  <c:v>5.9463482543979875</c:v>
                </c:pt>
                <c:pt idx="509">
                  <c:v>5.9397463850122314</c:v>
                </c:pt>
                <c:pt idx="510">
                  <c:v>5.9331347949823261</c:v>
                </c:pt>
                <c:pt idx="511">
                  <c:v>5.926465592392268</c:v>
                </c:pt>
                <c:pt idx="512">
                  <c:v>5.9197716971033012</c:v>
                </c:pt>
                <c:pt idx="513">
                  <c:v>5.9130621943324417</c:v>
                </c:pt>
                <c:pt idx="514">
                  <c:v>5.9063594956822314</c:v>
                </c:pt>
                <c:pt idx="515">
                  <c:v>5.8998186300580446</c:v>
                </c:pt>
                <c:pt idx="516">
                  <c:v>5.8932296046549766</c:v>
                </c:pt>
                <c:pt idx="517">
                  <c:v>5.8865849665143646</c:v>
                </c:pt>
                <c:pt idx="518">
                  <c:v>5.8799215057921428</c:v>
                </c:pt>
                <c:pt idx="519">
                  <c:v>5.8732739613684384</c:v>
                </c:pt>
                <c:pt idx="520">
                  <c:v>5.8665262355481627</c:v>
                </c:pt>
                <c:pt idx="521">
                  <c:v>5.8597729250790573</c:v>
                </c:pt>
                <c:pt idx="522">
                  <c:v>5.853038681786991</c:v>
                </c:pt>
                <c:pt idx="523">
                  <c:v>5.8463512940577873</c:v>
                </c:pt>
                <c:pt idx="524">
                  <c:v>5.8397671493096333</c:v>
                </c:pt>
                <c:pt idx="525">
                  <c:v>5.8331580168002155</c:v>
                </c:pt>
                <c:pt idx="526">
                  <c:v>5.8265037786218308</c:v>
                </c:pt>
                <c:pt idx="527">
                  <c:v>5.8199326642239075</c:v>
                </c:pt>
                <c:pt idx="528">
                  <c:v>5.8133061294981125</c:v>
                </c:pt>
                <c:pt idx="529">
                  <c:v>5.8066480540565548</c:v>
                </c:pt>
                <c:pt idx="530">
                  <c:v>5.7999769129272556</c:v>
                </c:pt>
                <c:pt idx="531">
                  <c:v>5.7933627759233914</c:v>
                </c:pt>
                <c:pt idx="532">
                  <c:v>5.786683427878752</c:v>
                </c:pt>
                <c:pt idx="533">
                  <c:v>5.7799485647338695</c:v>
                </c:pt>
                <c:pt idx="534">
                  <c:v>5.7731796336887973</c:v>
                </c:pt>
                <c:pt idx="535">
                  <c:v>5.7664012431511358</c:v>
                </c:pt>
                <c:pt idx="536">
                  <c:v>5.7595988435963932</c:v>
                </c:pt>
                <c:pt idx="537">
                  <c:v>5.7527775103084622</c:v>
                </c:pt>
                <c:pt idx="538">
                  <c:v>5.7459672378575846</c:v>
                </c:pt>
                <c:pt idx="539">
                  <c:v>5.7391387164286272</c:v>
                </c:pt>
                <c:pt idx="540">
                  <c:v>5.7322861006539467</c:v>
                </c:pt>
                <c:pt idx="541">
                  <c:v>5.7256261741530636</c:v>
                </c:pt>
                <c:pt idx="542">
                  <c:v>5.7191204107177089</c:v>
                </c:pt>
                <c:pt idx="543">
                  <c:v>5.7125716147808756</c:v>
                </c:pt>
                <c:pt idx="544">
                  <c:v>5.7059698321697381</c:v>
                </c:pt>
                <c:pt idx="545">
                  <c:v>5.6993339473792126</c:v>
                </c:pt>
                <c:pt idx="546">
                  <c:v>5.6927028871706398</c:v>
                </c:pt>
                <c:pt idx="547">
                  <c:v>5.6860646333240652</c:v>
                </c:pt>
                <c:pt idx="548">
                  <c:v>5.6793814198589887</c:v>
                </c:pt>
                <c:pt idx="549">
                  <c:v>5.6727053340530382</c:v>
                </c:pt>
                <c:pt idx="550">
                  <c:v>5.666040695583483</c:v>
                </c:pt>
                <c:pt idx="551">
                  <c:v>5.6592914409435622</c:v>
                </c:pt>
                <c:pt idx="552">
                  <c:v>5.6526198512669286</c:v>
                </c:pt>
                <c:pt idx="553">
                  <c:v>5.6459649334548292</c:v>
                </c:pt>
                <c:pt idx="554">
                  <c:v>5.639260483772639</c:v>
                </c:pt>
                <c:pt idx="555">
                  <c:v>5.6325678023926233</c:v>
                </c:pt>
                <c:pt idx="556">
                  <c:v>5.6259123477870814</c:v>
                </c:pt>
                <c:pt idx="557">
                  <c:v>5.6192896378468475</c:v>
                </c:pt>
                <c:pt idx="558">
                  <c:v>5.6125771088119043</c:v>
                </c:pt>
                <c:pt idx="559">
                  <c:v>5.6058669221877304</c:v>
                </c:pt>
                <c:pt idx="560">
                  <c:v>5.5993155856648551</c:v>
                </c:pt>
                <c:pt idx="561">
                  <c:v>5.5927968477030969</c:v>
                </c:pt>
                <c:pt idx="562">
                  <c:v>5.5863093509434858</c:v>
                </c:pt>
                <c:pt idx="563">
                  <c:v>5.5800449494889115</c:v>
                </c:pt>
                <c:pt idx="564">
                  <c:v>5.5736836781255956</c:v>
                </c:pt>
                <c:pt idx="565">
                  <c:v>5.5673931865058863</c:v>
                </c:pt>
                <c:pt idx="566">
                  <c:v>5.5611636358677909</c:v>
                </c:pt>
                <c:pt idx="567">
                  <c:v>5.5548274187862292</c:v>
                </c:pt>
                <c:pt idx="568">
                  <c:v>5.5484583241154297</c:v>
                </c:pt>
                <c:pt idx="569">
                  <c:v>5.5421406621179834</c:v>
                </c:pt>
                <c:pt idx="570">
                  <c:v>5.5358594183564112</c:v>
                </c:pt>
                <c:pt idx="571">
                  <c:v>5.5295800104832784</c:v>
                </c:pt>
                <c:pt idx="572">
                  <c:v>5.5232824405425305</c:v>
                </c:pt>
                <c:pt idx="573">
                  <c:v>5.516901969449088</c:v>
                </c:pt>
                <c:pt idx="574">
                  <c:v>5.5106000912017885</c:v>
                </c:pt>
                <c:pt idx="575">
                  <c:v>5.5042851808438771</c:v>
                </c:pt>
                <c:pt idx="576">
                  <c:v>5.4979077610774496</c:v>
                </c:pt>
                <c:pt idx="577">
                  <c:v>5.4915309609241358</c:v>
                </c:pt>
                <c:pt idx="578">
                  <c:v>5.4851454249324396</c:v>
                </c:pt>
                <c:pt idx="579">
                  <c:v>5.4786028102727089</c:v>
                </c:pt>
                <c:pt idx="580">
                  <c:v>5.4719665575986225</c:v>
                </c:pt>
                <c:pt idx="581">
                  <c:v>5.4652685104749343</c:v>
                </c:pt>
                <c:pt idx="582">
                  <c:v>5.4586650695857903</c:v>
                </c:pt>
                <c:pt idx="583">
                  <c:v>5.4519748871908105</c:v>
                </c:pt>
                <c:pt idx="584">
                  <c:v>5.4452252597910631</c:v>
                </c:pt>
                <c:pt idx="585">
                  <c:v>5.4385224584819278</c:v>
                </c:pt>
                <c:pt idx="586">
                  <c:v>5.4318771387366578</c:v>
                </c:pt>
                <c:pt idx="587">
                  <c:v>5.4253456843297876</c:v>
                </c:pt>
                <c:pt idx="588">
                  <c:v>5.4187260525202392</c:v>
                </c:pt>
                <c:pt idx="589">
                  <c:v>5.4121025485424621</c:v>
                </c:pt>
                <c:pt idx="590">
                  <c:v>5.4055313736701036</c:v>
                </c:pt>
                <c:pt idx="591">
                  <c:v>5.3991291845922795</c:v>
                </c:pt>
                <c:pt idx="592">
                  <c:v>5.3926254003528946</c:v>
                </c:pt>
                <c:pt idx="593">
                  <c:v>5.3862233356953366</c:v>
                </c:pt>
                <c:pt idx="594">
                  <c:v>5.3797581056297687</c:v>
                </c:pt>
                <c:pt idx="595">
                  <c:v>5.3731364606356005</c:v>
                </c:pt>
                <c:pt idx="596">
                  <c:v>5.3665328454210899</c:v>
                </c:pt>
                <c:pt idx="597">
                  <c:v>5.3599577382606807</c:v>
                </c:pt>
                <c:pt idx="598">
                  <c:v>5.353383409841773</c:v>
                </c:pt>
                <c:pt idx="599">
                  <c:v>5.3467430336370478</c:v>
                </c:pt>
                <c:pt idx="600">
                  <c:v>5.3401354971723993</c:v>
                </c:pt>
                <c:pt idx="601">
                  <c:v>5.3335206147185144</c:v>
                </c:pt>
                <c:pt idx="602">
                  <c:v>5.3269499587072273</c:v>
                </c:pt>
                <c:pt idx="603">
                  <c:v>5.3204054953105357</c:v>
                </c:pt>
                <c:pt idx="604">
                  <c:v>5.3141631218208083</c:v>
                </c:pt>
                <c:pt idx="605">
                  <c:v>5.3078638506438294</c:v>
                </c:pt>
                <c:pt idx="606">
                  <c:v>5.3015476741371499</c:v>
                </c:pt>
                <c:pt idx="607">
                  <c:v>5.2951205427864849</c:v>
                </c:pt>
                <c:pt idx="608">
                  <c:v>5.2884953544572513</c:v>
                </c:pt>
                <c:pt idx="609">
                  <c:v>5.2818530435738946</c:v>
                </c:pt>
                <c:pt idx="610">
                  <c:v>5.2752316763281772</c:v>
                </c:pt>
                <c:pt idx="611">
                  <c:v>5.2686582644012416</c:v>
                </c:pt>
                <c:pt idx="612">
                  <c:v>5.2622624661877184</c:v>
                </c:pt>
                <c:pt idx="613">
                  <c:v>5.2558891082842623</c:v>
                </c:pt>
                <c:pt idx="614">
                  <c:v>5.2492063361749342</c:v>
                </c:pt>
                <c:pt idx="615">
                  <c:v>5.2425286580135833</c:v>
                </c:pt>
                <c:pt idx="616">
                  <c:v>5.2359962846555446</c:v>
                </c:pt>
                <c:pt idx="617">
                  <c:v>5.2294571646565622</c:v>
                </c:pt>
                <c:pt idx="618">
                  <c:v>5.2228330899078435</c:v>
                </c:pt>
                <c:pt idx="619">
                  <c:v>5.2162100709836228</c:v>
                </c:pt>
                <c:pt idx="620">
                  <c:v>5.2097054760389829</c:v>
                </c:pt>
                <c:pt idx="621">
                  <c:v>5.2030549151641328</c:v>
                </c:pt>
                <c:pt idx="622">
                  <c:v>5.1964234786285104</c:v>
                </c:pt>
                <c:pt idx="623">
                  <c:v>5.1899184243289183</c:v>
                </c:pt>
                <c:pt idx="624">
                  <c:v>5.1835880566247425</c:v>
                </c:pt>
                <c:pt idx="625">
                  <c:v>5.177363212220035</c:v>
                </c:pt>
                <c:pt idx="626">
                  <c:v>5.1711306621651829</c:v>
                </c:pt>
                <c:pt idx="627">
                  <c:v>5.1648508503998443</c:v>
                </c:pt>
                <c:pt idx="628">
                  <c:v>5.1585681881440664</c:v>
                </c:pt>
                <c:pt idx="629">
                  <c:v>5.1522528771684257</c:v>
                </c:pt>
                <c:pt idx="630">
                  <c:v>5.1459603275417933</c:v>
                </c:pt>
                <c:pt idx="631">
                  <c:v>5.1395803804884261</c:v>
                </c:pt>
                <c:pt idx="632">
                  <c:v>5.1331271016070499</c:v>
                </c:pt>
                <c:pt idx="633">
                  <c:v>5.1268022391613952</c:v>
                </c:pt>
                <c:pt idx="634">
                  <c:v>5.1202901672273713</c:v>
                </c:pt>
                <c:pt idx="635">
                  <c:v>5.1137500326359131</c:v>
                </c:pt>
                <c:pt idx="636">
                  <c:v>5.1072366305991954</c:v>
                </c:pt>
                <c:pt idx="637">
                  <c:v>5.101031422288214</c:v>
                </c:pt>
                <c:pt idx="638">
                  <c:v>5.0949621690100448</c:v>
                </c:pt>
                <c:pt idx="639">
                  <c:v>5.0887668801423747</c:v>
                </c:pt>
                <c:pt idx="640">
                  <c:v>5.0826383709652578</c:v>
                </c:pt>
                <c:pt idx="641">
                  <c:v>5.0764529882158218</c:v>
                </c:pt>
                <c:pt idx="642">
                  <c:v>5.0701210029629431</c:v>
                </c:pt>
                <c:pt idx="643">
                  <c:v>5.0638263681054765</c:v>
                </c:pt>
                <c:pt idx="644">
                  <c:v>5.0576844612389191</c:v>
                </c:pt>
                <c:pt idx="645">
                  <c:v>5.0516223269562497</c:v>
                </c:pt>
                <c:pt idx="646">
                  <c:v>5.0455636550161911</c:v>
                </c:pt>
                <c:pt idx="647">
                  <c:v>5.0394010869149506</c:v>
                </c:pt>
                <c:pt idx="648">
                  <c:v>5.0331958018109244</c:v>
                </c:pt>
                <c:pt idx="649">
                  <c:v>5.0269430038018879</c:v>
                </c:pt>
                <c:pt idx="650">
                  <c:v>5.0208108641843259</c:v>
                </c:pt>
                <c:pt idx="651">
                  <c:v>5.0147228807203836</c:v>
                </c:pt>
                <c:pt idx="652">
                  <c:v>5.0086849857905404</c:v>
                </c:pt>
                <c:pt idx="653">
                  <c:v>5.0027875977267602</c:v>
                </c:pt>
                <c:pt idx="654">
                  <c:v>4.9968378721446269</c:v>
                </c:pt>
                <c:pt idx="655">
                  <c:v>4.9908158928548216</c:v>
                </c:pt>
                <c:pt idx="656">
                  <c:v>4.9847980114358945</c:v>
                </c:pt>
                <c:pt idx="657">
                  <c:v>4.9787196495767843</c:v>
                </c:pt>
                <c:pt idx="658">
                  <c:v>4.9726249914722338</c:v>
                </c:pt>
                <c:pt idx="659">
                  <c:v>4.9664931452352876</c:v>
                </c:pt>
                <c:pt idx="660">
                  <c:v>4.9603436977079491</c:v>
                </c:pt>
                <c:pt idx="661">
                  <c:v>4.9541890340505947</c:v>
                </c:pt>
                <c:pt idx="662">
                  <c:v>4.9480734556985926</c:v>
                </c:pt>
                <c:pt idx="663">
                  <c:v>4.9418004493919199</c:v>
                </c:pt>
                <c:pt idx="664">
                  <c:v>4.9355456936389279</c:v>
                </c:pt>
                <c:pt idx="665">
                  <c:v>4.9294017036766009</c:v>
                </c:pt>
                <c:pt idx="666">
                  <c:v>4.9233345007900553</c:v>
                </c:pt>
                <c:pt idx="667">
                  <c:v>4.9173019511133127</c:v>
                </c:pt>
                <c:pt idx="668">
                  <c:v>4.9110543556995143</c:v>
                </c:pt>
                <c:pt idx="669">
                  <c:v>4.9047584132649309</c:v>
                </c:pt>
                <c:pt idx="670">
                  <c:v>4.8986155779821274</c:v>
                </c:pt>
                <c:pt idx="671">
                  <c:v>4.8926257865425828</c:v>
                </c:pt>
                <c:pt idx="672">
                  <c:v>4.8865489779981175</c:v>
                </c:pt>
                <c:pt idx="673">
                  <c:v>4.8805666589894718</c:v>
                </c:pt>
                <c:pt idx="674">
                  <c:v>4.8744587963959125</c:v>
                </c:pt>
                <c:pt idx="675">
                  <c:v>4.8683161567412538</c:v>
                </c:pt>
                <c:pt idx="676">
                  <c:v>4.8621158826109871</c:v>
                </c:pt>
                <c:pt idx="677">
                  <c:v>4.8559641045421857</c:v>
                </c:pt>
                <c:pt idx="678">
                  <c:v>4.8498307840616279</c:v>
                </c:pt>
                <c:pt idx="679">
                  <c:v>4.8438022157016629</c:v>
                </c:pt>
                <c:pt idx="680">
                  <c:v>4.837884495386084</c:v>
                </c:pt>
                <c:pt idx="681">
                  <c:v>4.8319302406942413</c:v>
                </c:pt>
                <c:pt idx="682">
                  <c:v>4.8259226945078169</c:v>
                </c:pt>
                <c:pt idx="683">
                  <c:v>4.8198880270554803</c:v>
                </c:pt>
                <c:pt idx="684">
                  <c:v>4.8137291512134928</c:v>
                </c:pt>
                <c:pt idx="685">
                  <c:v>4.8076471001261201</c:v>
                </c:pt>
                <c:pt idx="686">
                  <c:v>4.8016583145882761</c:v>
                </c:pt>
                <c:pt idx="687">
                  <c:v>4.79568988714919</c:v>
                </c:pt>
                <c:pt idx="688">
                  <c:v>4.7895845073100123</c:v>
                </c:pt>
                <c:pt idx="689">
                  <c:v>4.7834921129827412</c:v>
                </c:pt>
                <c:pt idx="690">
                  <c:v>4.7775778706996563</c:v>
                </c:pt>
                <c:pt idx="691">
                  <c:v>4.7716980385887799</c:v>
                </c:pt>
                <c:pt idx="692">
                  <c:v>4.7660089570379363</c:v>
                </c:pt>
                <c:pt idx="693">
                  <c:v>4.7603704670529092</c:v>
                </c:pt>
                <c:pt idx="694">
                  <c:v>4.7546984733698565</c:v>
                </c:pt>
                <c:pt idx="695">
                  <c:v>4.7490222656982111</c:v>
                </c:pt>
                <c:pt idx="696">
                  <c:v>4.743347761787299</c:v>
                </c:pt>
                <c:pt idx="697">
                  <c:v>4.7376811141460671</c:v>
                </c:pt>
                <c:pt idx="698">
                  <c:v>4.7319004904745361</c:v>
                </c:pt>
                <c:pt idx="699">
                  <c:v>4.7261084203841008</c:v>
                </c:pt>
                <c:pt idx="700">
                  <c:v>4.7203752416721798</c:v>
                </c:pt>
                <c:pt idx="701">
                  <c:v>4.7147122493972491</c:v>
                </c:pt>
                <c:pt idx="702">
                  <c:v>4.7089930255127506</c:v>
                </c:pt>
                <c:pt idx="703">
                  <c:v>4.7032778191135014</c:v>
                </c:pt>
                <c:pt idx="704">
                  <c:v>4.6976014458312694</c:v>
                </c:pt>
                <c:pt idx="705">
                  <c:v>4.6918971921348547</c:v>
                </c:pt>
                <c:pt idx="706">
                  <c:v>4.6861188815246111</c:v>
                </c:pt>
                <c:pt idx="707">
                  <c:v>4.6804398396866294</c:v>
                </c:pt>
                <c:pt idx="708">
                  <c:v>4.6747225712311398</c:v>
                </c:pt>
                <c:pt idx="709">
                  <c:v>4.6691134552128011</c:v>
                </c:pt>
                <c:pt idx="710">
                  <c:v>4.6635823602069655</c:v>
                </c:pt>
                <c:pt idx="711">
                  <c:v>4.6580289018303862</c:v>
                </c:pt>
                <c:pt idx="712">
                  <c:v>4.6525133406024182</c:v>
                </c:pt>
                <c:pt idx="713">
                  <c:v>4.647054454209</c:v>
                </c:pt>
                <c:pt idx="714">
                  <c:v>4.6417200609806892</c:v>
                </c:pt>
                <c:pt idx="715">
                  <c:v>4.6363537404832345</c:v>
                </c:pt>
                <c:pt idx="716">
                  <c:v>4.6309149895793018</c:v>
                </c:pt>
                <c:pt idx="717">
                  <c:v>4.6254580745279226</c:v>
                </c:pt>
                <c:pt idx="718">
                  <c:v>4.6200272019051845</c:v>
                </c:pt>
                <c:pt idx="719">
                  <c:v>4.6146541100298002</c:v>
                </c:pt>
                <c:pt idx="720">
                  <c:v>4.6093412480997253</c:v>
                </c:pt>
                <c:pt idx="721">
                  <c:v>4.604088422402004</c:v>
                </c:pt>
                <c:pt idx="722">
                  <c:v>4.5988660639995036</c:v>
                </c:pt>
                <c:pt idx="723">
                  <c:v>4.5936167876483385</c:v>
                </c:pt>
                <c:pt idx="724">
                  <c:v>4.5884654298178118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2'!$AG$6:$AG$730</c:f>
              <c:numCache>
                <c:formatCode>General</c:formatCode>
                <c:ptCount val="725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  <c:pt idx="723">
                  <c:v>7230</c:v>
                </c:pt>
                <c:pt idx="724">
                  <c:v>7240</c:v>
                </c:pt>
              </c:numCache>
            </c:numRef>
          </c:xVal>
          <c:yVal>
            <c:numRef>
              <c:f>'YNYSARWED 2'!$AE$6:$AE$730</c:f>
              <c:numCache>
                <c:formatCode>0.00E+00</c:formatCode>
                <c:ptCount val="725"/>
                <c:pt idx="0">
                  <c:v>13.660714285714285</c:v>
                </c:pt>
                <c:pt idx="24">
                  <c:v>13.605357142857143</c:v>
                </c:pt>
                <c:pt idx="48">
                  <c:v>13.273214285714285</c:v>
                </c:pt>
                <c:pt idx="72">
                  <c:v>12.587499999999999</c:v>
                </c:pt>
                <c:pt idx="96">
                  <c:v>11.962499999999999</c:v>
                </c:pt>
                <c:pt idx="120">
                  <c:v>11.2</c:v>
                </c:pt>
                <c:pt idx="150">
                  <c:v>10.221428571428572</c:v>
                </c:pt>
                <c:pt idx="180">
                  <c:v>9.5446428571428577</c:v>
                </c:pt>
                <c:pt idx="210">
                  <c:v>8.9089285714285715</c:v>
                </c:pt>
                <c:pt idx="240">
                  <c:v>9.2160714285714285</c:v>
                </c:pt>
                <c:pt idx="300">
                  <c:v>7.4553571428571432</c:v>
                </c:pt>
                <c:pt idx="360">
                  <c:v>6.8071428571428569</c:v>
                </c:pt>
                <c:pt idx="420">
                  <c:v>6.4535714285714283</c:v>
                </c:pt>
                <c:pt idx="480">
                  <c:v>5.95</c:v>
                </c:pt>
                <c:pt idx="540">
                  <c:v>5.6089285714285717</c:v>
                </c:pt>
                <c:pt idx="600">
                  <c:v>5.3982142857142854</c:v>
                </c:pt>
                <c:pt idx="660">
                  <c:v>5.1249999999999991</c:v>
                </c:pt>
                <c:pt idx="720">
                  <c:v>4.7928571428571427</c:v>
                </c:pt>
              </c:numCache>
            </c:numRef>
          </c:yVal>
        </c:ser>
        <c:axId val="101713792"/>
        <c:axId val="101715968"/>
      </c:scatterChart>
      <c:valAx>
        <c:axId val="101713792"/>
        <c:scaling>
          <c:orientation val="minMax"/>
        </c:scaling>
        <c:axPos val="b"/>
        <c:numFmt formatCode="General" sourceLinked="1"/>
        <c:tickLblPos val="nextTo"/>
        <c:crossAx val="101715968"/>
        <c:crosses val="autoZero"/>
        <c:crossBetween val="midCat"/>
      </c:valAx>
      <c:valAx>
        <c:axId val="101715968"/>
        <c:scaling>
          <c:orientation val="minMax"/>
        </c:scaling>
        <c:axPos val="l"/>
        <c:majorGridlines/>
        <c:numFmt formatCode="0.00E+00" sourceLinked="1"/>
        <c:tickLblPos val="nextTo"/>
        <c:crossAx val="101713792"/>
        <c:crosses val="autoZero"/>
        <c:crossBetween val="midCat"/>
      </c:valAx>
    </c:plotArea>
    <c:legend>
      <c:legendPos val="r"/>
      <c:layout/>
    </c:legend>
    <c:plotVisOnly val="1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1'!$AG$6:$AG$368</c:f>
              <c:numCache>
                <c:formatCode>General</c:formatCode>
                <c:ptCount val="36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</c:numCache>
            </c:numRef>
          </c:xVal>
          <c:yVal>
            <c:numRef>
              <c:f>'YNYSARWED 1'!$AD$6:$AD$368</c:f>
              <c:numCache>
                <c:formatCode>0.00E+00</c:formatCode>
                <c:ptCount val="363"/>
                <c:pt idx="0">
                  <c:v>13.7</c:v>
                </c:pt>
                <c:pt idx="1">
                  <c:v>13.690081709363367</c:v>
                </c:pt>
                <c:pt idx="2">
                  <c:v>13.680440138718671</c:v>
                </c:pt>
                <c:pt idx="3">
                  <c:v>13.671026835019706</c:v>
                </c:pt>
                <c:pt idx="4">
                  <c:v>13.661825712698638</c:v>
                </c:pt>
                <c:pt idx="5">
                  <c:v>13.653178891148096</c:v>
                </c:pt>
                <c:pt idx="6">
                  <c:v>13.642259376075147</c:v>
                </c:pt>
                <c:pt idx="7">
                  <c:v>13.630957108840828</c:v>
                </c:pt>
                <c:pt idx="8">
                  <c:v>13.619653436828267</c:v>
                </c:pt>
                <c:pt idx="9">
                  <c:v>13.608033274189987</c:v>
                </c:pt>
                <c:pt idx="10">
                  <c:v>13.595431596335194</c:v>
                </c:pt>
                <c:pt idx="11">
                  <c:v>13.582244535550398</c:v>
                </c:pt>
                <c:pt idx="12">
                  <c:v>13.567993597437862</c:v>
                </c:pt>
                <c:pt idx="13">
                  <c:v>13.553864968672583</c:v>
                </c:pt>
                <c:pt idx="14">
                  <c:v>13.538701659722792</c:v>
                </c:pt>
                <c:pt idx="15">
                  <c:v>13.523002187425211</c:v>
                </c:pt>
                <c:pt idx="16">
                  <c:v>13.506449797267274</c:v>
                </c:pt>
                <c:pt idx="17">
                  <c:v>13.488999488264803</c:v>
                </c:pt>
                <c:pt idx="18">
                  <c:v>13.470952825579637</c:v>
                </c:pt>
                <c:pt idx="19">
                  <c:v>13.452456206138612</c:v>
                </c:pt>
                <c:pt idx="20">
                  <c:v>13.432966463244433</c:v>
                </c:pt>
                <c:pt idx="21">
                  <c:v>13.412644901912666</c:v>
                </c:pt>
                <c:pt idx="22">
                  <c:v>13.390689309199804</c:v>
                </c:pt>
                <c:pt idx="23">
                  <c:v>13.369066364945247</c:v>
                </c:pt>
                <c:pt idx="24">
                  <c:v>13.346371025814928</c:v>
                </c:pt>
                <c:pt idx="25">
                  <c:v>13.322861155079027</c:v>
                </c:pt>
                <c:pt idx="26">
                  <c:v>13.298998270870287</c:v>
                </c:pt>
                <c:pt idx="27">
                  <c:v>13.273935311384513</c:v>
                </c:pt>
                <c:pt idx="28">
                  <c:v>13.247847274922064</c:v>
                </c:pt>
                <c:pt idx="29">
                  <c:v>13.220988041691747</c:v>
                </c:pt>
                <c:pt idx="30">
                  <c:v>13.193286667071433</c:v>
                </c:pt>
                <c:pt idx="31">
                  <c:v>13.165189601680066</c:v>
                </c:pt>
                <c:pt idx="32">
                  <c:v>13.136371875086157</c:v>
                </c:pt>
                <c:pt idx="33">
                  <c:v>13.106636910088547</c:v>
                </c:pt>
                <c:pt idx="34">
                  <c:v>13.075957736694763</c:v>
                </c:pt>
                <c:pt idx="35">
                  <c:v>13.044403695310944</c:v>
                </c:pt>
                <c:pt idx="36">
                  <c:v>13.012069746078001</c:v>
                </c:pt>
                <c:pt idx="37">
                  <c:v>12.978878138303751</c:v>
                </c:pt>
                <c:pt idx="38">
                  <c:v>12.944198905874204</c:v>
                </c:pt>
                <c:pt idx="39">
                  <c:v>12.909541567572196</c:v>
                </c:pt>
                <c:pt idx="40">
                  <c:v>12.87337525627558</c:v>
                </c:pt>
                <c:pt idx="41">
                  <c:v>12.837431563639328</c:v>
                </c:pt>
                <c:pt idx="42">
                  <c:v>12.800975690100088</c:v>
                </c:pt>
                <c:pt idx="43">
                  <c:v>12.763271447290078</c:v>
                </c:pt>
                <c:pt idx="44">
                  <c:v>12.724825725879317</c:v>
                </c:pt>
                <c:pt idx="45">
                  <c:v>12.686531613713031</c:v>
                </c:pt>
                <c:pt idx="46">
                  <c:v>12.646737736764766</c:v>
                </c:pt>
                <c:pt idx="47">
                  <c:v>12.607083472460731</c:v>
                </c:pt>
                <c:pt idx="48">
                  <c:v>12.566724692372196</c:v>
                </c:pt>
                <c:pt idx="49">
                  <c:v>12.525824145760451</c:v>
                </c:pt>
                <c:pt idx="50">
                  <c:v>12.48522037448717</c:v>
                </c:pt>
                <c:pt idx="51">
                  <c:v>12.445145579624047</c:v>
                </c:pt>
                <c:pt idx="52">
                  <c:v>12.404847546672036</c:v>
                </c:pt>
                <c:pt idx="53">
                  <c:v>12.363774433160595</c:v>
                </c:pt>
                <c:pt idx="54">
                  <c:v>12.322689605902154</c:v>
                </c:pt>
                <c:pt idx="55">
                  <c:v>12.280855807682038</c:v>
                </c:pt>
                <c:pt idx="56">
                  <c:v>12.237500652090251</c:v>
                </c:pt>
                <c:pt idx="57">
                  <c:v>12.194289366248166</c:v>
                </c:pt>
                <c:pt idx="58">
                  <c:v>12.151492029362563</c:v>
                </c:pt>
                <c:pt idx="59">
                  <c:v>12.108516318246446</c:v>
                </c:pt>
                <c:pt idx="60">
                  <c:v>12.065642236535576</c:v>
                </c:pt>
                <c:pt idx="61">
                  <c:v>12.022913032714959</c:v>
                </c:pt>
                <c:pt idx="62">
                  <c:v>11.980233615669963</c:v>
                </c:pt>
                <c:pt idx="63">
                  <c:v>11.937683454237201</c:v>
                </c:pt>
                <c:pt idx="64">
                  <c:v>11.895300049476804</c:v>
                </c:pt>
                <c:pt idx="65">
                  <c:v>11.852403287249816</c:v>
                </c:pt>
                <c:pt idx="66">
                  <c:v>11.810368642186832</c:v>
                </c:pt>
                <c:pt idx="67">
                  <c:v>11.768537779121839</c:v>
                </c:pt>
                <c:pt idx="68">
                  <c:v>11.727003990574609</c:v>
                </c:pt>
                <c:pt idx="69">
                  <c:v>11.685596724992696</c:v>
                </c:pt>
                <c:pt idx="70">
                  <c:v>11.644120353914088</c:v>
                </c:pt>
                <c:pt idx="71">
                  <c:v>11.602124058086238</c:v>
                </c:pt>
                <c:pt idx="72">
                  <c:v>11.560247681074602</c:v>
                </c:pt>
                <c:pt idx="73">
                  <c:v>11.518543063467112</c:v>
                </c:pt>
                <c:pt idx="74">
                  <c:v>11.477579714031632</c:v>
                </c:pt>
                <c:pt idx="75">
                  <c:v>11.436056356179193</c:v>
                </c:pt>
                <c:pt idx="76">
                  <c:v>11.394482559265153</c:v>
                </c:pt>
                <c:pt idx="77">
                  <c:v>11.354956263875499</c:v>
                </c:pt>
                <c:pt idx="78">
                  <c:v>11.315748320418953</c:v>
                </c:pt>
                <c:pt idx="79">
                  <c:v>11.276163164159183</c:v>
                </c:pt>
                <c:pt idx="80">
                  <c:v>11.236624719973802</c:v>
                </c:pt>
                <c:pt idx="81">
                  <c:v>11.197012291869417</c:v>
                </c:pt>
                <c:pt idx="82">
                  <c:v>11.157433535872411</c:v>
                </c:pt>
                <c:pt idx="83">
                  <c:v>11.11796689424505</c:v>
                </c:pt>
                <c:pt idx="84">
                  <c:v>11.078224736667529</c:v>
                </c:pt>
                <c:pt idx="85">
                  <c:v>11.038718499435731</c:v>
                </c:pt>
                <c:pt idx="86">
                  <c:v>10.999610346681809</c:v>
                </c:pt>
                <c:pt idx="87">
                  <c:v>10.960427332526203</c:v>
                </c:pt>
                <c:pt idx="88">
                  <c:v>10.922205757675698</c:v>
                </c:pt>
                <c:pt idx="89">
                  <c:v>10.88465187622773</c:v>
                </c:pt>
                <c:pt idx="90">
                  <c:v>10.847045661307442</c:v>
                </c:pt>
                <c:pt idx="91">
                  <c:v>10.809460988158047</c:v>
                </c:pt>
                <c:pt idx="92">
                  <c:v>10.772016888122634</c:v>
                </c:pt>
                <c:pt idx="93">
                  <c:v>10.734665737674524</c:v>
                </c:pt>
                <c:pt idx="94">
                  <c:v>10.696830629073327</c:v>
                </c:pt>
                <c:pt idx="95">
                  <c:v>10.659161531871979</c:v>
                </c:pt>
                <c:pt idx="96">
                  <c:v>10.621075871801692</c:v>
                </c:pt>
                <c:pt idx="97">
                  <c:v>10.583461531054539</c:v>
                </c:pt>
                <c:pt idx="98">
                  <c:v>10.545953749062518</c:v>
                </c:pt>
                <c:pt idx="99">
                  <c:v>10.508492227637493</c:v>
                </c:pt>
                <c:pt idx="100">
                  <c:v>10.471950759888713</c:v>
                </c:pt>
                <c:pt idx="101">
                  <c:v>10.435557451202182</c:v>
                </c:pt>
                <c:pt idx="102">
                  <c:v>10.398893809661748</c:v>
                </c:pt>
                <c:pt idx="103">
                  <c:v>10.362688934419706</c:v>
                </c:pt>
                <c:pt idx="104">
                  <c:v>10.326672043962096</c:v>
                </c:pt>
                <c:pt idx="105">
                  <c:v>10.290699776716828</c:v>
                </c:pt>
                <c:pt idx="106">
                  <c:v>10.25454289174518</c:v>
                </c:pt>
                <c:pt idx="107">
                  <c:v>10.217938567467844</c:v>
                </c:pt>
                <c:pt idx="108">
                  <c:v>10.181777018804503</c:v>
                </c:pt>
                <c:pt idx="109">
                  <c:v>10.147797104963496</c:v>
                </c:pt>
                <c:pt idx="110">
                  <c:v>10.113082511111344</c:v>
                </c:pt>
                <c:pt idx="111">
                  <c:v>10.078459108142692</c:v>
                </c:pt>
                <c:pt idx="112">
                  <c:v>10.043306939427072</c:v>
                </c:pt>
                <c:pt idx="113">
                  <c:v>10.008404301653082</c:v>
                </c:pt>
                <c:pt idx="114">
                  <c:v>9.9738794913718269</c:v>
                </c:pt>
                <c:pt idx="115">
                  <c:v>9.9393509070537363</c:v>
                </c:pt>
                <c:pt idx="116">
                  <c:v>9.9048965310219508</c:v>
                </c:pt>
                <c:pt idx="117">
                  <c:v>9.8707136080752598</c:v>
                </c:pt>
                <c:pt idx="118">
                  <c:v>9.8359551122104474</c:v>
                </c:pt>
                <c:pt idx="119">
                  <c:v>9.8009947796335268</c:v>
                </c:pt>
                <c:pt idx="120">
                  <c:v>9.7673784077022372</c:v>
                </c:pt>
                <c:pt idx="121">
                  <c:v>9.733757108496528</c:v>
                </c:pt>
                <c:pt idx="122">
                  <c:v>9.7004261817622908</c:v>
                </c:pt>
                <c:pt idx="123">
                  <c:v>9.6668916613388429</c:v>
                </c:pt>
                <c:pt idx="124">
                  <c:v>9.6337328688713093</c:v>
                </c:pt>
                <c:pt idx="125">
                  <c:v>9.6004547192580034</c:v>
                </c:pt>
                <c:pt idx="126">
                  <c:v>9.5679389680879225</c:v>
                </c:pt>
                <c:pt idx="127">
                  <c:v>9.5357004890793533</c:v>
                </c:pt>
                <c:pt idx="128">
                  <c:v>9.5035772906675433</c:v>
                </c:pt>
                <c:pt idx="129">
                  <c:v>9.4717119586898875</c:v>
                </c:pt>
                <c:pt idx="130">
                  <c:v>9.4395575540581813</c:v>
                </c:pt>
                <c:pt idx="131">
                  <c:v>9.4076916734406115</c:v>
                </c:pt>
                <c:pt idx="132">
                  <c:v>9.3755540153384409</c:v>
                </c:pt>
                <c:pt idx="133">
                  <c:v>9.344051708210344</c:v>
                </c:pt>
                <c:pt idx="134">
                  <c:v>9.3129849001372076</c:v>
                </c:pt>
                <c:pt idx="135">
                  <c:v>9.2820088888944294</c:v>
                </c:pt>
                <c:pt idx="136">
                  <c:v>9.2512233627331213</c:v>
                </c:pt>
                <c:pt idx="137">
                  <c:v>9.2201343780383116</c:v>
                </c:pt>
                <c:pt idx="138">
                  <c:v>9.1892862230995362</c:v>
                </c:pt>
                <c:pt idx="139">
                  <c:v>9.158253219286566</c:v>
                </c:pt>
                <c:pt idx="140">
                  <c:v>9.127204585883387</c:v>
                </c:pt>
                <c:pt idx="141">
                  <c:v>9.0962205544065711</c:v>
                </c:pt>
                <c:pt idx="142">
                  <c:v>9.065975257039586</c:v>
                </c:pt>
                <c:pt idx="143">
                  <c:v>9.036229791400137</c:v>
                </c:pt>
                <c:pt idx="144">
                  <c:v>9.006630167826053</c:v>
                </c:pt>
                <c:pt idx="145">
                  <c:v>8.9769469456784456</c:v>
                </c:pt>
                <c:pt idx="146">
                  <c:v>8.9476346566936815</c:v>
                </c:pt>
                <c:pt idx="147">
                  <c:v>8.9177917428314384</c:v>
                </c:pt>
                <c:pt idx="148">
                  <c:v>8.8874000056351488</c:v>
                </c:pt>
                <c:pt idx="149">
                  <c:v>8.8579519201454939</c:v>
                </c:pt>
                <c:pt idx="150">
                  <c:v>8.828658905550208</c:v>
                </c:pt>
                <c:pt idx="151">
                  <c:v>8.7990555951004357</c:v>
                </c:pt>
                <c:pt idx="152">
                  <c:v>8.7696606630798346</c:v>
                </c:pt>
                <c:pt idx="153">
                  <c:v>8.7401811162770748</c:v>
                </c:pt>
                <c:pt idx="154">
                  <c:v>8.7116575553836899</c:v>
                </c:pt>
                <c:pt idx="155">
                  <c:v>8.6830623507882549</c:v>
                </c:pt>
                <c:pt idx="156">
                  <c:v>8.6544126163138824</c:v>
                </c:pt>
                <c:pt idx="157">
                  <c:v>8.6252194335589554</c:v>
                </c:pt>
                <c:pt idx="158">
                  <c:v>8.5969813084671767</c:v>
                </c:pt>
                <c:pt idx="159">
                  <c:v>8.5682455083384532</c:v>
                </c:pt>
                <c:pt idx="160">
                  <c:v>8.5396059310162364</c:v>
                </c:pt>
                <c:pt idx="161">
                  <c:v>8.5111832928253452</c:v>
                </c:pt>
                <c:pt idx="162">
                  <c:v>8.4837379428281583</c:v>
                </c:pt>
                <c:pt idx="163">
                  <c:v>8.455821953810192</c:v>
                </c:pt>
                <c:pt idx="164">
                  <c:v>8.4276078228118898</c:v>
                </c:pt>
                <c:pt idx="165">
                  <c:v>8.399260463955093</c:v>
                </c:pt>
                <c:pt idx="166">
                  <c:v>8.3709727113146695</c:v>
                </c:pt>
                <c:pt idx="167">
                  <c:v>8.3429092721357279</c:v>
                </c:pt>
                <c:pt idx="168">
                  <c:v>8.3143458980260956</c:v>
                </c:pt>
                <c:pt idx="169">
                  <c:v>8.2860694087351607</c:v>
                </c:pt>
                <c:pt idx="170">
                  <c:v>8.2576171696775997</c:v>
                </c:pt>
                <c:pt idx="171">
                  <c:v>8.2304597795860559</c:v>
                </c:pt>
                <c:pt idx="172">
                  <c:v>8.2028384501330631</c:v>
                </c:pt>
                <c:pt idx="173">
                  <c:v>8.175485204687206</c:v>
                </c:pt>
                <c:pt idx="174">
                  <c:v>8.1480206258730803</c:v>
                </c:pt>
                <c:pt idx="175">
                  <c:v>8.1207199397807273</c:v>
                </c:pt>
                <c:pt idx="176">
                  <c:v>8.0938705717334702</c:v>
                </c:pt>
                <c:pt idx="177">
                  <c:v>8.0667634676088618</c:v>
                </c:pt>
                <c:pt idx="178">
                  <c:v>8.0398594258535248</c:v>
                </c:pt>
                <c:pt idx="179">
                  <c:v>8.0130544762852836</c:v>
                </c:pt>
                <c:pt idx="180">
                  <c:v>7.9862793355240722</c:v>
                </c:pt>
                <c:pt idx="181">
                  <c:v>7.9592643944776018</c:v>
                </c:pt>
                <c:pt idx="182">
                  <c:v>7.9330976667381714</c:v>
                </c:pt>
                <c:pt idx="183">
                  <c:v>7.9067291262117978</c:v>
                </c:pt>
                <c:pt idx="184">
                  <c:v>7.8801672058745948</c:v>
                </c:pt>
                <c:pt idx="185">
                  <c:v>7.8537632188529649</c:v>
                </c:pt>
                <c:pt idx="186">
                  <c:v>7.8277372515672958</c:v>
                </c:pt>
                <c:pt idx="187">
                  <c:v>7.8016134111114095</c:v>
                </c:pt>
                <c:pt idx="188">
                  <c:v>7.7756527196081695</c:v>
                </c:pt>
                <c:pt idx="189">
                  <c:v>7.7498723160484904</c:v>
                </c:pt>
                <c:pt idx="190">
                  <c:v>7.724549406026024</c:v>
                </c:pt>
                <c:pt idx="191">
                  <c:v>7.6992041082514229</c:v>
                </c:pt>
                <c:pt idx="192">
                  <c:v>7.6742654737014</c:v>
                </c:pt>
                <c:pt idx="193">
                  <c:v>7.6488384241581793</c:v>
                </c:pt>
                <c:pt idx="194">
                  <c:v>7.6234069215944853</c:v>
                </c:pt>
                <c:pt idx="195">
                  <c:v>7.5976931796115919</c:v>
                </c:pt>
                <c:pt idx="196">
                  <c:v>7.5726909205287178</c:v>
                </c:pt>
                <c:pt idx="197">
                  <c:v>7.547976876967315</c:v>
                </c:pt>
                <c:pt idx="198">
                  <c:v>7.5231034830656824</c:v>
                </c:pt>
                <c:pt idx="199">
                  <c:v>7.497623354770738</c:v>
                </c:pt>
                <c:pt idx="200">
                  <c:v>7.4725294132591795</c:v>
                </c:pt>
                <c:pt idx="201">
                  <c:v>7.4475534999417832</c:v>
                </c:pt>
                <c:pt idx="202">
                  <c:v>7.4226460368407849</c:v>
                </c:pt>
                <c:pt idx="203">
                  <c:v>7.397523547621268</c:v>
                </c:pt>
                <c:pt idx="204">
                  <c:v>7.3721686503338795</c:v>
                </c:pt>
                <c:pt idx="205">
                  <c:v>7.3473313995458236</c:v>
                </c:pt>
                <c:pt idx="206">
                  <c:v>7.3229138849877051</c:v>
                </c:pt>
                <c:pt idx="207">
                  <c:v>7.298459942546013</c:v>
                </c:pt>
                <c:pt idx="208">
                  <c:v>7.2742757481716422</c:v>
                </c:pt>
                <c:pt idx="209">
                  <c:v>7.249709525486848</c:v>
                </c:pt>
                <c:pt idx="210">
                  <c:v>7.2252104769017063</c:v>
                </c:pt>
                <c:pt idx="211">
                  <c:v>7.2009443882886552</c:v>
                </c:pt>
                <c:pt idx="212">
                  <c:v>7.1767851278766921</c:v>
                </c:pt>
                <c:pt idx="213">
                  <c:v>7.1525115288629131</c:v>
                </c:pt>
                <c:pt idx="214">
                  <c:v>7.1284794173389923</c:v>
                </c:pt>
                <c:pt idx="215">
                  <c:v>7.1046114218526242</c:v>
                </c:pt>
                <c:pt idx="216">
                  <c:v>7.0805066201111586</c:v>
                </c:pt>
                <c:pt idx="217">
                  <c:v>7.056546015720274</c:v>
                </c:pt>
                <c:pt idx="218">
                  <c:v>7.0322790648823714</c:v>
                </c:pt>
                <c:pt idx="219">
                  <c:v>7.0078696485597627</c:v>
                </c:pt>
                <c:pt idx="220">
                  <c:v>6.9833806626706609</c:v>
                </c:pt>
                <c:pt idx="221">
                  <c:v>6.9588831505852315</c:v>
                </c:pt>
                <c:pt idx="222">
                  <c:v>6.9349796461414943</c:v>
                </c:pt>
                <c:pt idx="223">
                  <c:v>6.9112039704080033</c:v>
                </c:pt>
                <c:pt idx="224">
                  <c:v>6.8872959894578383</c:v>
                </c:pt>
                <c:pt idx="225">
                  <c:v>6.8636997957159878</c:v>
                </c:pt>
                <c:pt idx="226">
                  <c:v>6.8399025266344688</c:v>
                </c:pt>
                <c:pt idx="227">
                  <c:v>6.816211212603843</c:v>
                </c:pt>
                <c:pt idx="228">
                  <c:v>6.7927795896893448</c:v>
                </c:pt>
                <c:pt idx="229">
                  <c:v>6.770117139025368</c:v>
                </c:pt>
                <c:pt idx="230">
                  <c:v>6.7477001895799615</c:v>
                </c:pt>
                <c:pt idx="231">
                  <c:v>6.7253006280503707</c:v>
                </c:pt>
                <c:pt idx="232">
                  <c:v>6.7024465150992798</c:v>
                </c:pt>
                <c:pt idx="233">
                  <c:v>6.6788372302157972</c:v>
                </c:pt>
                <c:pt idx="234">
                  <c:v>6.6557864862462788</c:v>
                </c:pt>
                <c:pt idx="235">
                  <c:v>6.632697305006455</c:v>
                </c:pt>
                <c:pt idx="236">
                  <c:v>6.6093924939411801</c:v>
                </c:pt>
                <c:pt idx="237">
                  <c:v>6.5864267432996133</c:v>
                </c:pt>
                <c:pt idx="238">
                  <c:v>6.5633195497465939</c:v>
                </c:pt>
                <c:pt idx="239">
                  <c:v>6.5406918174960342</c:v>
                </c:pt>
                <c:pt idx="240">
                  <c:v>6.5178410718182977</c:v>
                </c:pt>
                <c:pt idx="241">
                  <c:v>6.4957249064213212</c:v>
                </c:pt>
                <c:pt idx="242">
                  <c:v>6.4733319049244642</c:v>
                </c:pt>
                <c:pt idx="243">
                  <c:v>6.4502760855217494</c:v>
                </c:pt>
                <c:pt idx="244">
                  <c:v>6.4273257972777182</c:v>
                </c:pt>
                <c:pt idx="245">
                  <c:v>6.4048965002682285</c:v>
                </c:pt>
                <c:pt idx="246">
                  <c:v>6.3825462311880763</c:v>
                </c:pt>
                <c:pt idx="247">
                  <c:v>6.3599853911905706</c:v>
                </c:pt>
                <c:pt idx="248">
                  <c:v>6.3372372193589301</c:v>
                </c:pt>
                <c:pt idx="249">
                  <c:v>6.314929646399845</c:v>
                </c:pt>
                <c:pt idx="250">
                  <c:v>6.2929816113356862</c:v>
                </c:pt>
                <c:pt idx="251">
                  <c:v>6.2711878517208479</c:v>
                </c:pt>
                <c:pt idx="252">
                  <c:v>6.2495691338106552</c:v>
                </c:pt>
                <c:pt idx="253">
                  <c:v>6.2277440297910909</c:v>
                </c:pt>
                <c:pt idx="254">
                  <c:v>6.2056713287462619</c:v>
                </c:pt>
                <c:pt idx="255">
                  <c:v>6.1841764668882959</c:v>
                </c:pt>
                <c:pt idx="256">
                  <c:v>6.1616377768919488</c:v>
                </c:pt>
                <c:pt idx="257">
                  <c:v>6.1396485025641336</c:v>
                </c:pt>
                <c:pt idx="258">
                  <c:v>6.1175709309073234</c:v>
                </c:pt>
                <c:pt idx="259">
                  <c:v>6.0956335927120495</c:v>
                </c:pt>
                <c:pt idx="260">
                  <c:v>6.0739518637818275</c:v>
                </c:pt>
                <c:pt idx="261">
                  <c:v>6.0519955349988335</c:v>
                </c:pt>
                <c:pt idx="262">
                  <c:v>6.0298283805717157</c:v>
                </c:pt>
                <c:pt idx="263">
                  <c:v>6.0085105375150274</c:v>
                </c:pt>
                <c:pt idx="264">
                  <c:v>5.9872803298201935</c:v>
                </c:pt>
                <c:pt idx="265">
                  <c:v>5.9658274428595428</c:v>
                </c:pt>
                <c:pt idx="266">
                  <c:v>5.9446383802960714</c:v>
                </c:pt>
                <c:pt idx="267">
                  <c:v>5.92360468962677</c:v>
                </c:pt>
                <c:pt idx="268">
                  <c:v>5.9026990933458379</c:v>
                </c:pt>
                <c:pt idx="269">
                  <c:v>5.8819196780693179</c:v>
                </c:pt>
                <c:pt idx="270">
                  <c:v>5.8611995821999017</c:v>
                </c:pt>
                <c:pt idx="271">
                  <c:v>5.8402095782700414</c:v>
                </c:pt>
                <c:pt idx="272">
                  <c:v>5.8191222373665132</c:v>
                </c:pt>
                <c:pt idx="273">
                  <c:v>5.7977118127899843</c:v>
                </c:pt>
                <c:pt idx="274">
                  <c:v>5.7766225605212282</c:v>
                </c:pt>
                <c:pt idx="275">
                  <c:v>5.7559181127359418</c:v>
                </c:pt>
                <c:pt idx="276">
                  <c:v>5.7351814836750297</c:v>
                </c:pt>
                <c:pt idx="277">
                  <c:v>5.7146653006314656</c:v>
                </c:pt>
                <c:pt idx="278">
                  <c:v>5.6938597860518643</c:v>
                </c:pt>
                <c:pt idx="279">
                  <c:v>5.6729988871333656</c:v>
                </c:pt>
                <c:pt idx="280">
                  <c:v>5.6521605622021074</c:v>
                </c:pt>
                <c:pt idx="281">
                  <c:v>5.631311593770401</c:v>
                </c:pt>
                <c:pt idx="282">
                  <c:v>5.610739569031451</c:v>
                </c:pt>
                <c:pt idx="283">
                  <c:v>5.5903027873198807</c:v>
                </c:pt>
                <c:pt idx="284">
                  <c:v>5.5699809465905572</c:v>
                </c:pt>
                <c:pt idx="285">
                  <c:v>5.5495848715327032</c:v>
                </c:pt>
                <c:pt idx="286">
                  <c:v>5.5292486834265864</c:v>
                </c:pt>
                <c:pt idx="287">
                  <c:v>5.5087201925490019</c:v>
                </c:pt>
                <c:pt idx="288">
                  <c:v>5.4882198145896925</c:v>
                </c:pt>
                <c:pt idx="289">
                  <c:v>5.4676495948929382</c:v>
                </c:pt>
                <c:pt idx="290">
                  <c:v>5.4471130594314214</c:v>
                </c:pt>
                <c:pt idx="291">
                  <c:v>5.4270666478619916</c:v>
                </c:pt>
                <c:pt idx="292">
                  <c:v>5.4073766921050606</c:v>
                </c:pt>
                <c:pt idx="293">
                  <c:v>5.3874471142945373</c:v>
                </c:pt>
                <c:pt idx="294">
                  <c:v>5.3679968516114727</c:v>
                </c:pt>
                <c:pt idx="295">
                  <c:v>5.3488800512646133</c:v>
                </c:pt>
                <c:pt idx="296">
                  <c:v>5.3294809655920785</c:v>
                </c:pt>
                <c:pt idx="297">
                  <c:v>5.3100851546379886</c:v>
                </c:pt>
                <c:pt idx="298">
                  <c:v>5.2907339430473579</c:v>
                </c:pt>
                <c:pt idx="299">
                  <c:v>5.2716250696783398</c:v>
                </c:pt>
                <c:pt idx="300">
                  <c:v>5.2524345737414819</c:v>
                </c:pt>
                <c:pt idx="301">
                  <c:v>5.2332045328390482</c:v>
                </c:pt>
                <c:pt idx="302">
                  <c:v>5.2137794126410064</c:v>
                </c:pt>
                <c:pt idx="303">
                  <c:v>5.1942443495758637</c:v>
                </c:pt>
                <c:pt idx="304">
                  <c:v>5.1747247045506199</c:v>
                </c:pt>
                <c:pt idx="305">
                  <c:v>5.1552951393297084</c:v>
                </c:pt>
                <c:pt idx="306">
                  <c:v>5.1356968188527832</c:v>
                </c:pt>
                <c:pt idx="307">
                  <c:v>5.1164968815663769</c:v>
                </c:pt>
                <c:pt idx="308">
                  <c:v>5.0975176775464313</c:v>
                </c:pt>
                <c:pt idx="309">
                  <c:v>5.0785248181658655</c:v>
                </c:pt>
                <c:pt idx="310">
                  <c:v>5.0595981747225967</c:v>
                </c:pt>
                <c:pt idx="311">
                  <c:v>5.0410792735942636</c:v>
                </c:pt>
                <c:pt idx="312">
                  <c:v>5.0226601151225472</c:v>
                </c:pt>
                <c:pt idx="313">
                  <c:v>5.0041923864976141</c:v>
                </c:pt>
                <c:pt idx="314">
                  <c:v>4.9856196313884995</c:v>
                </c:pt>
                <c:pt idx="315">
                  <c:v>4.9670380527250915</c:v>
                </c:pt>
                <c:pt idx="316">
                  <c:v>4.9484164193720384</c:v>
                </c:pt>
                <c:pt idx="317">
                  <c:v>4.9301006523407294</c:v>
                </c:pt>
                <c:pt idx="318">
                  <c:v>4.9118622947176824</c:v>
                </c:pt>
                <c:pt idx="319">
                  <c:v>4.8937693879391073</c:v>
                </c:pt>
                <c:pt idx="320">
                  <c:v>4.8755376931795134</c:v>
                </c:pt>
                <c:pt idx="321">
                  <c:v>4.8574744792954263</c:v>
                </c:pt>
                <c:pt idx="322">
                  <c:v>4.8394153660503072</c:v>
                </c:pt>
                <c:pt idx="323">
                  <c:v>4.8213041597529154</c:v>
                </c:pt>
                <c:pt idx="324">
                  <c:v>4.8031350798830772</c:v>
                </c:pt>
                <c:pt idx="325">
                  <c:v>4.7857706268114502</c:v>
                </c:pt>
                <c:pt idx="326">
                  <c:v>4.7684457515938572</c:v>
                </c:pt>
                <c:pt idx="327">
                  <c:v>4.7510312687593057</c:v>
                </c:pt>
                <c:pt idx="328">
                  <c:v>4.7337323572302088</c:v>
                </c:pt>
                <c:pt idx="329">
                  <c:v>4.716447314241929</c:v>
                </c:pt>
                <c:pt idx="330">
                  <c:v>4.6990905688295408</c:v>
                </c:pt>
                <c:pt idx="331">
                  <c:v>4.6818324589780254</c:v>
                </c:pt>
                <c:pt idx="332">
                  <c:v>4.6645994572874709</c:v>
                </c:pt>
                <c:pt idx="333">
                  <c:v>4.6472142187652352</c:v>
                </c:pt>
                <c:pt idx="334">
                  <c:v>4.6300537553048304</c:v>
                </c:pt>
                <c:pt idx="335">
                  <c:v>4.6129018023319155</c:v>
                </c:pt>
                <c:pt idx="336">
                  <c:v>4.5955774356139401</c:v>
                </c:pt>
                <c:pt idx="337">
                  <c:v>4.578481833480823</c:v>
                </c:pt>
                <c:pt idx="338">
                  <c:v>4.5614649628856583</c:v>
                </c:pt>
                <c:pt idx="339">
                  <c:v>4.5446584180195648</c:v>
                </c:pt>
                <c:pt idx="340">
                  <c:v>4.5282003263641872</c:v>
                </c:pt>
                <c:pt idx="341">
                  <c:v>4.5116573476360067</c:v>
                </c:pt>
                <c:pt idx="342">
                  <c:v>4.4953262562917935</c:v>
                </c:pt>
                <c:pt idx="343">
                  <c:v>4.4792394814823489</c:v>
                </c:pt>
                <c:pt idx="344">
                  <c:v>4.4632849962548713</c:v>
                </c:pt>
                <c:pt idx="345">
                  <c:v>4.4470954305302888</c:v>
                </c:pt>
                <c:pt idx="346">
                  <c:v>4.4308526409420663</c:v>
                </c:pt>
                <c:pt idx="347">
                  <c:v>4.4148278573870501</c:v>
                </c:pt>
                <c:pt idx="348">
                  <c:v>4.3989409697855688</c:v>
                </c:pt>
                <c:pt idx="349">
                  <c:v>4.3828107623012933</c:v>
                </c:pt>
                <c:pt idx="350">
                  <c:v>4.3669332300758708</c:v>
                </c:pt>
                <c:pt idx="351">
                  <c:v>4.3509088103188249</c:v>
                </c:pt>
                <c:pt idx="352">
                  <c:v>4.3349076782404126</c:v>
                </c:pt>
                <c:pt idx="353">
                  <c:v>4.3189440179763245</c:v>
                </c:pt>
                <c:pt idx="354">
                  <c:v>4.3030532602032956</c:v>
                </c:pt>
                <c:pt idx="355">
                  <c:v>4.2870967940990861</c:v>
                </c:pt>
                <c:pt idx="356">
                  <c:v>4.2716280500319117</c:v>
                </c:pt>
                <c:pt idx="357">
                  <c:v>4.2563195443863409</c:v>
                </c:pt>
                <c:pt idx="358">
                  <c:v>4.2408495068415863</c:v>
                </c:pt>
                <c:pt idx="359">
                  <c:v>4.2253862544753851</c:v>
                </c:pt>
                <c:pt idx="360">
                  <c:v>4.2103014393532465</c:v>
                </c:pt>
                <c:pt idx="361">
                  <c:v>4.1952035877239515</c:v>
                </c:pt>
                <c:pt idx="362">
                  <c:v>4.1800891735650563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'YNYSARWED 1'!$AG$6:$AG$368</c:f>
              <c:numCache>
                <c:formatCode>General</c:formatCode>
                <c:ptCount val="36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</c:numCache>
            </c:numRef>
          </c:xVal>
          <c:yVal>
            <c:numRef>
              <c:f>'YNYSARWED 1'!$AE$6:$AE$368</c:f>
              <c:numCache>
                <c:formatCode>0.00E+00</c:formatCode>
                <c:ptCount val="363"/>
                <c:pt idx="0">
                  <c:v>13.594014680971203</c:v>
                </c:pt>
                <c:pt idx="12">
                  <c:v>13.52343308865048</c:v>
                </c:pt>
                <c:pt idx="24">
                  <c:v>13.565782044042912</c:v>
                </c:pt>
                <c:pt idx="36">
                  <c:v>13.650479954827782</c:v>
                </c:pt>
                <c:pt idx="60">
                  <c:v>12.987012987012989</c:v>
                </c:pt>
                <c:pt idx="72">
                  <c:v>12.662337662337661</c:v>
                </c:pt>
                <c:pt idx="84">
                  <c:v>11.914172783738003</c:v>
                </c:pt>
                <c:pt idx="96">
                  <c:v>11.434217955957086</c:v>
                </c:pt>
                <c:pt idx="108">
                  <c:v>11.16600790513834</c:v>
                </c:pt>
                <c:pt idx="120">
                  <c:v>10.996612083568607</c:v>
                </c:pt>
                <c:pt idx="132">
                  <c:v>9.5990965556182957</c:v>
                </c:pt>
                <c:pt idx="144">
                  <c:v>9.6979107848673074</c:v>
                </c:pt>
                <c:pt idx="156">
                  <c:v>9.0344438170525123</c:v>
                </c:pt>
                <c:pt idx="180">
                  <c:v>8.1309994353472614</c:v>
                </c:pt>
                <c:pt idx="240">
                  <c:v>5.0677583286278933</c:v>
                </c:pt>
                <c:pt idx="300">
                  <c:v>3.8043478260869565</c:v>
                </c:pt>
                <c:pt idx="360">
                  <c:v>2.9009034443817048</c:v>
                </c:pt>
              </c:numCache>
            </c:numRef>
          </c:yVal>
        </c:ser>
        <c:axId val="102510976"/>
        <c:axId val="102512896"/>
      </c:scatterChart>
      <c:valAx>
        <c:axId val="102510976"/>
        <c:scaling>
          <c:orientation val="minMax"/>
        </c:scaling>
        <c:axPos val="b"/>
        <c:numFmt formatCode="General" sourceLinked="1"/>
        <c:tickLblPos val="nextTo"/>
        <c:crossAx val="102512896"/>
        <c:crosses val="autoZero"/>
        <c:crossBetween val="midCat"/>
      </c:valAx>
      <c:valAx>
        <c:axId val="102512896"/>
        <c:scaling>
          <c:orientation val="minMax"/>
        </c:scaling>
        <c:axPos val="l"/>
        <c:majorGridlines/>
        <c:numFmt formatCode="0.00E+00" sourceLinked="1"/>
        <c:tickLblPos val="nextTo"/>
        <c:crossAx val="102510976"/>
        <c:crosses val="autoZero"/>
        <c:crossBetween val="midCat"/>
      </c:valAx>
    </c:plotArea>
    <c:legend>
      <c:legendPos val="r"/>
    </c:legend>
    <c:plotVisOnly val="1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chemeClr val="tx1"/>
              </a:solidFill>
            </a:ln>
          </c:spPr>
          <c:marker>
            <c:symbol val="diamond"/>
            <c:size val="2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3'!$AG$6:$AG$728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'TAN-Y-GARN 3'!$AD$6:$AD$728</c:f>
              <c:numCache>
                <c:formatCode>0.00E+00</c:formatCode>
                <c:ptCount val="723"/>
                <c:pt idx="0">
                  <c:v>7.19</c:v>
                </c:pt>
                <c:pt idx="1">
                  <c:v>7.1893554338906664</c:v>
                </c:pt>
                <c:pt idx="2">
                  <c:v>7.1887582966763146</c:v>
                </c:pt>
                <c:pt idx="3">
                  <c:v>7.1881739679127632</c:v>
                </c:pt>
                <c:pt idx="4">
                  <c:v>7.1876095530240081</c:v>
                </c:pt>
                <c:pt idx="5">
                  <c:v>7.1870297283441857</c:v>
                </c:pt>
                <c:pt idx="6">
                  <c:v>7.1864639925242209</c:v>
                </c:pt>
                <c:pt idx="7">
                  <c:v>7.185884076446313</c:v>
                </c:pt>
                <c:pt idx="8">
                  <c:v>7.1853078131826216</c:v>
                </c:pt>
                <c:pt idx="9">
                  <c:v>7.1846524726823979</c:v>
                </c:pt>
                <c:pt idx="10">
                  <c:v>7.1839411622312079</c:v>
                </c:pt>
                <c:pt idx="11">
                  <c:v>7.183127603060254</c:v>
                </c:pt>
                <c:pt idx="12">
                  <c:v>7.1822207132333364</c:v>
                </c:pt>
                <c:pt idx="13">
                  <c:v>7.1812743921945739</c:v>
                </c:pt>
                <c:pt idx="14">
                  <c:v>7.1802161910622635</c:v>
                </c:pt>
                <c:pt idx="15">
                  <c:v>7.1790343147876579</c:v>
                </c:pt>
                <c:pt idx="16">
                  <c:v>7.1777455615604255</c:v>
                </c:pt>
                <c:pt idx="17">
                  <c:v>7.1763354173475626</c:v>
                </c:pt>
                <c:pt idx="18">
                  <c:v>7.1747733443661721</c:v>
                </c:pt>
                <c:pt idx="19">
                  <c:v>7.1731046993478778</c:v>
                </c:pt>
                <c:pt idx="20">
                  <c:v>7.1712635049963955</c:v>
                </c:pt>
                <c:pt idx="21">
                  <c:v>7.1693159527039443</c:v>
                </c:pt>
                <c:pt idx="22">
                  <c:v>7.1672105616481163</c:v>
                </c:pt>
                <c:pt idx="23">
                  <c:v>7.165003019047834</c:v>
                </c:pt>
                <c:pt idx="24">
                  <c:v>7.1626298280900507</c:v>
                </c:pt>
                <c:pt idx="25">
                  <c:v>7.1600903211827829</c:v>
                </c:pt>
                <c:pt idx="26">
                  <c:v>7.1573762507410894</c:v>
                </c:pt>
                <c:pt idx="27">
                  <c:v>7.1545325070173806</c:v>
                </c:pt>
                <c:pt idx="28">
                  <c:v>7.1515142326094345</c:v>
                </c:pt>
                <c:pt idx="29">
                  <c:v>7.1483596843306811</c:v>
                </c:pt>
                <c:pt idx="30">
                  <c:v>7.1450042718188973</c:v>
                </c:pt>
                <c:pt idx="31">
                  <c:v>7.1415127122048379</c:v>
                </c:pt>
                <c:pt idx="32">
                  <c:v>7.1378182928216622</c:v>
                </c:pt>
                <c:pt idx="33">
                  <c:v>7.134062371617734</c:v>
                </c:pt>
                <c:pt idx="34">
                  <c:v>7.1300713999897258</c:v>
                </c:pt>
                <c:pt idx="35">
                  <c:v>7.1260327466238422</c:v>
                </c:pt>
                <c:pt idx="36">
                  <c:v>7.1217442950141523</c:v>
                </c:pt>
                <c:pt idx="37">
                  <c:v>7.1171988418830141</c:v>
                </c:pt>
                <c:pt idx="38">
                  <c:v>7.112588167369001</c:v>
                </c:pt>
                <c:pt idx="39">
                  <c:v>7.1079294471569057</c:v>
                </c:pt>
                <c:pt idx="40">
                  <c:v>7.1029250709662941</c:v>
                </c:pt>
                <c:pt idx="41">
                  <c:v>7.0978642986037102</c:v>
                </c:pt>
                <c:pt idx="42">
                  <c:v>7.0925919331876575</c:v>
                </c:pt>
                <c:pt idx="43">
                  <c:v>7.0871908762805385</c:v>
                </c:pt>
                <c:pt idx="44">
                  <c:v>7.0814846119708443</c:v>
                </c:pt>
                <c:pt idx="45">
                  <c:v>7.075706233206394</c:v>
                </c:pt>
                <c:pt idx="46">
                  <c:v>7.0696214328179039</c:v>
                </c:pt>
                <c:pt idx="47">
                  <c:v>7.0635250826499316</c:v>
                </c:pt>
                <c:pt idx="48">
                  <c:v>7.0573654096822418</c:v>
                </c:pt>
                <c:pt idx="49">
                  <c:v>7.0508587700004535</c:v>
                </c:pt>
                <c:pt idx="50">
                  <c:v>7.0443369927675814</c:v>
                </c:pt>
                <c:pt idx="51">
                  <c:v>7.0376019068603997</c:v>
                </c:pt>
                <c:pt idx="52">
                  <c:v>7.0306649739240994</c:v>
                </c:pt>
                <c:pt idx="53">
                  <c:v>7.0236576214598427</c:v>
                </c:pt>
                <c:pt idx="54">
                  <c:v>7.016601287630472</c:v>
                </c:pt>
                <c:pt idx="55">
                  <c:v>7.0093452627071873</c:v>
                </c:pt>
                <c:pt idx="56">
                  <c:v>7.0018950530931514</c:v>
                </c:pt>
                <c:pt idx="57">
                  <c:v>6.9944016311558661</c:v>
                </c:pt>
                <c:pt idx="58">
                  <c:v>6.9866564578712431</c:v>
                </c:pt>
                <c:pt idx="59">
                  <c:v>6.9786922849489859</c:v>
                </c:pt>
                <c:pt idx="60">
                  <c:v>6.970677935201671</c:v>
                </c:pt>
                <c:pt idx="61">
                  <c:v>6.9624758675978553</c:v>
                </c:pt>
                <c:pt idx="62">
                  <c:v>6.9543451986723479</c:v>
                </c:pt>
                <c:pt idx="63">
                  <c:v>6.9463494431439941</c:v>
                </c:pt>
                <c:pt idx="64">
                  <c:v>6.937976940917908</c:v>
                </c:pt>
                <c:pt idx="65">
                  <c:v>6.9296849430919449</c:v>
                </c:pt>
                <c:pt idx="66">
                  <c:v>6.9213178112256966</c:v>
                </c:pt>
                <c:pt idx="67">
                  <c:v>6.9128841724069749</c:v>
                </c:pt>
                <c:pt idx="68">
                  <c:v>6.904402012806421</c:v>
                </c:pt>
                <c:pt idx="69">
                  <c:v>6.8957736231793758</c:v>
                </c:pt>
                <c:pt idx="70">
                  <c:v>6.887026208099468</c:v>
                </c:pt>
                <c:pt idx="71">
                  <c:v>6.8782986033556304</c:v>
                </c:pt>
                <c:pt idx="72">
                  <c:v>6.8693592692183083</c:v>
                </c:pt>
                <c:pt idx="73">
                  <c:v>6.8603640837638649</c:v>
                </c:pt>
                <c:pt idx="74">
                  <c:v>6.8511316574673167</c:v>
                </c:pt>
                <c:pt idx="75">
                  <c:v>6.8418767836690702</c:v>
                </c:pt>
                <c:pt idx="76">
                  <c:v>6.8325498104235107</c:v>
                </c:pt>
                <c:pt idx="77">
                  <c:v>6.8232248531184334</c:v>
                </c:pt>
                <c:pt idx="78">
                  <c:v>6.8139418706511208</c:v>
                </c:pt>
                <c:pt idx="79">
                  <c:v>6.8046063439182545</c:v>
                </c:pt>
                <c:pt idx="80">
                  <c:v>6.7952331451580115</c:v>
                </c:pt>
                <c:pt idx="81">
                  <c:v>6.7858525028514514</c:v>
                </c:pt>
                <c:pt idx="82">
                  <c:v>6.7764844896345267</c:v>
                </c:pt>
                <c:pt idx="83">
                  <c:v>6.7668495788245213</c:v>
                </c:pt>
                <c:pt idx="84">
                  <c:v>6.7569456971232666</c:v>
                </c:pt>
                <c:pt idx="85">
                  <c:v>6.7470081071869563</c:v>
                </c:pt>
                <c:pt idx="86">
                  <c:v>6.7370581607285853</c:v>
                </c:pt>
                <c:pt idx="87">
                  <c:v>6.7270477689442965</c:v>
                </c:pt>
                <c:pt idx="88">
                  <c:v>6.7169983315588571</c:v>
                </c:pt>
                <c:pt idx="89">
                  <c:v>6.7069098242770737</c:v>
                </c:pt>
                <c:pt idx="90">
                  <c:v>6.6968195896235212</c:v>
                </c:pt>
                <c:pt idx="91">
                  <c:v>6.6866683291650668</c:v>
                </c:pt>
                <c:pt idx="92">
                  <c:v>6.676542899096729</c:v>
                </c:pt>
                <c:pt idx="93">
                  <c:v>6.6663836370259144</c:v>
                </c:pt>
                <c:pt idx="94">
                  <c:v>6.6562177408755039</c:v>
                </c:pt>
                <c:pt idx="95">
                  <c:v>6.6459628878292536</c:v>
                </c:pt>
                <c:pt idx="96">
                  <c:v>6.6357181198405941</c:v>
                </c:pt>
                <c:pt idx="97">
                  <c:v>6.6255442237863864</c:v>
                </c:pt>
                <c:pt idx="98">
                  <c:v>6.6152588398396412</c:v>
                </c:pt>
                <c:pt idx="99">
                  <c:v>6.6049672299460616</c:v>
                </c:pt>
                <c:pt idx="100">
                  <c:v>6.5945801241734614</c:v>
                </c:pt>
                <c:pt idx="101">
                  <c:v>6.5841587513189426</c:v>
                </c:pt>
                <c:pt idx="102">
                  <c:v>6.5738047029273732</c:v>
                </c:pt>
                <c:pt idx="103">
                  <c:v>6.5633713971682024</c:v>
                </c:pt>
                <c:pt idx="104">
                  <c:v>6.552881248135372</c:v>
                </c:pt>
                <c:pt idx="105">
                  <c:v>6.5423282779704195</c:v>
                </c:pt>
                <c:pt idx="106">
                  <c:v>6.5317469072316747</c:v>
                </c:pt>
                <c:pt idx="107">
                  <c:v>6.5210850336342316</c:v>
                </c:pt>
                <c:pt idx="108">
                  <c:v>6.5104408321726117</c:v>
                </c:pt>
                <c:pt idx="109">
                  <c:v>6.4996751722748884</c:v>
                </c:pt>
                <c:pt idx="110">
                  <c:v>6.4887462292637217</c:v>
                </c:pt>
                <c:pt idx="111">
                  <c:v>6.4778353696793518</c:v>
                </c:pt>
                <c:pt idx="112">
                  <c:v>6.4669136307550446</c:v>
                </c:pt>
                <c:pt idx="113">
                  <c:v>6.455951534389949</c:v>
                </c:pt>
                <c:pt idx="114">
                  <c:v>6.4449429248375445</c:v>
                </c:pt>
                <c:pt idx="115">
                  <c:v>6.4338760575820073</c:v>
                </c:pt>
                <c:pt idx="116">
                  <c:v>6.4227260602371921</c:v>
                </c:pt>
                <c:pt idx="117">
                  <c:v>6.4115355087438841</c:v>
                </c:pt>
                <c:pt idx="118">
                  <c:v>6.4004020653369205</c:v>
                </c:pt>
                <c:pt idx="119">
                  <c:v>6.3890808462801694</c:v>
                </c:pt>
                <c:pt idx="120">
                  <c:v>6.3777557054567238</c:v>
                </c:pt>
                <c:pt idx="121">
                  <c:v>6.3664205417071571</c:v>
                </c:pt>
                <c:pt idx="122">
                  <c:v>6.3550879537625411</c:v>
                </c:pt>
                <c:pt idx="123">
                  <c:v>6.3436832493400059</c:v>
                </c:pt>
                <c:pt idx="124">
                  <c:v>6.3322121320588467</c:v>
                </c:pt>
                <c:pt idx="125">
                  <c:v>6.3206557809477797</c:v>
                </c:pt>
                <c:pt idx="126">
                  <c:v>6.3090326687137424</c:v>
                </c:pt>
                <c:pt idx="127">
                  <c:v>6.2974384856413765</c:v>
                </c:pt>
                <c:pt idx="128">
                  <c:v>6.285764861240227</c:v>
                </c:pt>
                <c:pt idx="129">
                  <c:v>6.2740430503386122</c:v>
                </c:pt>
                <c:pt idx="130">
                  <c:v>6.2622800358648654</c:v>
                </c:pt>
                <c:pt idx="131">
                  <c:v>6.2507505845720948</c:v>
                </c:pt>
                <c:pt idx="132">
                  <c:v>6.2389558404656205</c:v>
                </c:pt>
                <c:pt idx="133">
                  <c:v>6.2270874079681571</c:v>
                </c:pt>
                <c:pt idx="134">
                  <c:v>6.2155061285663917</c:v>
                </c:pt>
                <c:pt idx="135">
                  <c:v>6.203865885595838</c:v>
                </c:pt>
                <c:pt idx="136">
                  <c:v>6.1921332079767009</c:v>
                </c:pt>
                <c:pt idx="137">
                  <c:v>6.1803276516939238</c:v>
                </c:pt>
                <c:pt idx="138">
                  <c:v>6.1685728220761975</c:v>
                </c:pt>
                <c:pt idx="139">
                  <c:v>6.1567721299664822</c:v>
                </c:pt>
                <c:pt idx="140">
                  <c:v>6.1448248639413388</c:v>
                </c:pt>
                <c:pt idx="141">
                  <c:v>6.132724958065916</c:v>
                </c:pt>
                <c:pt idx="142">
                  <c:v>6.1206585037590484</c:v>
                </c:pt>
                <c:pt idx="143">
                  <c:v>6.1085173998977833</c:v>
                </c:pt>
                <c:pt idx="144">
                  <c:v>6.0961738376379051</c:v>
                </c:pt>
                <c:pt idx="145">
                  <c:v>6.0837890217754049</c:v>
                </c:pt>
                <c:pt idx="146">
                  <c:v>6.0713911156045492</c:v>
                </c:pt>
                <c:pt idx="147">
                  <c:v>6.0589250285435066</c:v>
                </c:pt>
                <c:pt idx="148">
                  <c:v>6.046369661800389</c:v>
                </c:pt>
                <c:pt idx="149">
                  <c:v>6.0337541128291816</c:v>
                </c:pt>
                <c:pt idx="150">
                  <c:v>6.0211760936848586</c:v>
                </c:pt>
                <c:pt idx="151">
                  <c:v>6.008493118023055</c:v>
                </c:pt>
                <c:pt idx="152">
                  <c:v>5.9961232622543559</c:v>
                </c:pt>
                <c:pt idx="153">
                  <c:v>5.9835041544786502</c:v>
                </c:pt>
                <c:pt idx="154">
                  <c:v>5.9708441770755236</c:v>
                </c:pt>
                <c:pt idx="155">
                  <c:v>5.9580863076514978</c:v>
                </c:pt>
                <c:pt idx="156">
                  <c:v>5.9452652574295524</c:v>
                </c:pt>
                <c:pt idx="157">
                  <c:v>5.9323888771358932</c:v>
                </c:pt>
                <c:pt idx="158">
                  <c:v>5.9197385617932188</c:v>
                </c:pt>
                <c:pt idx="159">
                  <c:v>5.9070255521174468</c:v>
                </c:pt>
                <c:pt idx="160">
                  <c:v>5.8943368587186029</c:v>
                </c:pt>
                <c:pt idx="161">
                  <c:v>5.8816273227087983</c:v>
                </c:pt>
                <c:pt idx="162">
                  <c:v>5.8688128129131361</c:v>
                </c:pt>
                <c:pt idx="163">
                  <c:v>5.856022591099407</c:v>
                </c:pt>
                <c:pt idx="164">
                  <c:v>5.8431486208707204</c:v>
                </c:pt>
                <c:pt idx="165">
                  <c:v>5.8301414766169568</c:v>
                </c:pt>
                <c:pt idx="166">
                  <c:v>5.8172193568649959</c:v>
                </c:pt>
                <c:pt idx="167">
                  <c:v>5.8041265410161049</c:v>
                </c:pt>
                <c:pt idx="168">
                  <c:v>5.7910527297176415</c:v>
                </c:pt>
                <c:pt idx="169">
                  <c:v>5.7777833244769141</c:v>
                </c:pt>
                <c:pt idx="170">
                  <c:v>5.7644950202797443</c:v>
                </c:pt>
                <c:pt idx="171">
                  <c:v>5.7512565359459256</c:v>
                </c:pt>
                <c:pt idx="172">
                  <c:v>5.737851856575845</c:v>
                </c:pt>
                <c:pt idx="173">
                  <c:v>5.7244806140292637</c:v>
                </c:pt>
                <c:pt idx="174">
                  <c:v>5.7109553130727342</c:v>
                </c:pt>
                <c:pt idx="175">
                  <c:v>5.6973964900433778</c:v>
                </c:pt>
                <c:pt idx="176">
                  <c:v>5.6839405493624549</c:v>
                </c:pt>
                <c:pt idx="177">
                  <c:v>5.6704153201012728</c:v>
                </c:pt>
                <c:pt idx="178">
                  <c:v>5.6571124657972547</c:v>
                </c:pt>
                <c:pt idx="179">
                  <c:v>5.6438001699549201</c:v>
                </c:pt>
                <c:pt idx="180">
                  <c:v>5.6305468760833488</c:v>
                </c:pt>
                <c:pt idx="181">
                  <c:v>5.617118549698235</c:v>
                </c:pt>
                <c:pt idx="182">
                  <c:v>5.603614986793743</c:v>
                </c:pt>
                <c:pt idx="183">
                  <c:v>5.5900388962083234</c:v>
                </c:pt>
                <c:pt idx="184">
                  <c:v>5.5764157470982916</c:v>
                </c:pt>
                <c:pt idx="185">
                  <c:v>5.5630779094046376</c:v>
                </c:pt>
                <c:pt idx="186">
                  <c:v>5.5497161992327246</c:v>
                </c:pt>
                <c:pt idx="187">
                  <c:v>5.5363219299809012</c:v>
                </c:pt>
                <c:pt idx="188">
                  <c:v>5.5228658739922976</c:v>
                </c:pt>
                <c:pt idx="189">
                  <c:v>5.5093456619653987</c:v>
                </c:pt>
                <c:pt idx="190">
                  <c:v>5.4957866126556887</c:v>
                </c:pt>
                <c:pt idx="191">
                  <c:v>5.4822953242171923</c:v>
                </c:pt>
                <c:pt idx="192">
                  <c:v>5.4688321657977363</c:v>
                </c:pt>
                <c:pt idx="193">
                  <c:v>5.4554310829793229</c:v>
                </c:pt>
                <c:pt idx="194">
                  <c:v>5.441889569538934</c:v>
                </c:pt>
                <c:pt idx="195">
                  <c:v>5.4283394650270695</c:v>
                </c:pt>
                <c:pt idx="196">
                  <c:v>5.4147186518445496</c:v>
                </c:pt>
                <c:pt idx="197">
                  <c:v>5.4011222455950243</c:v>
                </c:pt>
                <c:pt idx="198">
                  <c:v>5.3874707335606509</c:v>
                </c:pt>
                <c:pt idx="199">
                  <c:v>5.3737548946845948</c:v>
                </c:pt>
                <c:pt idx="200">
                  <c:v>5.3600169415111001</c:v>
                </c:pt>
                <c:pt idx="201">
                  <c:v>5.3463518357534836</c:v>
                </c:pt>
                <c:pt idx="202">
                  <c:v>5.3326064271613172</c:v>
                </c:pt>
                <c:pt idx="203">
                  <c:v>5.3187283412251052</c:v>
                </c:pt>
                <c:pt idx="204">
                  <c:v>5.3047874757422386</c:v>
                </c:pt>
                <c:pt idx="205">
                  <c:v>5.2908874781110447</c:v>
                </c:pt>
                <c:pt idx="206">
                  <c:v>5.2772670812419662</c:v>
                </c:pt>
                <c:pt idx="207">
                  <c:v>5.2636629174210805</c:v>
                </c:pt>
                <c:pt idx="208">
                  <c:v>5.2499338262913637</c:v>
                </c:pt>
                <c:pt idx="209">
                  <c:v>5.2361977951797742</c:v>
                </c:pt>
                <c:pt idx="210">
                  <c:v>5.2221514366194555</c:v>
                </c:pt>
                <c:pt idx="211">
                  <c:v>5.2080167866996643</c:v>
                </c:pt>
                <c:pt idx="212">
                  <c:v>5.1939184086072272</c:v>
                </c:pt>
                <c:pt idx="213">
                  <c:v>5.1797510158764215</c:v>
                </c:pt>
                <c:pt idx="214">
                  <c:v>5.1655799166523249</c:v>
                </c:pt>
                <c:pt idx="215">
                  <c:v>5.1512086917984607</c:v>
                </c:pt>
                <c:pt idx="216">
                  <c:v>5.1372043025075902</c:v>
                </c:pt>
                <c:pt idx="217">
                  <c:v>5.123453019344745</c:v>
                </c:pt>
                <c:pt idx="218">
                  <c:v>5.1096356077340763</c:v>
                </c:pt>
                <c:pt idx="219">
                  <c:v>5.0957024146441317</c:v>
                </c:pt>
                <c:pt idx="220">
                  <c:v>5.0817639515165389</c:v>
                </c:pt>
                <c:pt idx="221">
                  <c:v>5.0678622493314176</c:v>
                </c:pt>
                <c:pt idx="222">
                  <c:v>5.0539592619748195</c:v>
                </c:pt>
                <c:pt idx="223">
                  <c:v>5.0399966971030556</c:v>
                </c:pt>
                <c:pt idx="224">
                  <c:v>5.0259582891783241</c:v>
                </c:pt>
                <c:pt idx="225">
                  <c:v>5.0119401658517617</c:v>
                </c:pt>
                <c:pt idx="226">
                  <c:v>4.9978216602638641</c:v>
                </c:pt>
                <c:pt idx="227">
                  <c:v>4.9836145050223815</c:v>
                </c:pt>
                <c:pt idx="228">
                  <c:v>4.9693975961666865</c:v>
                </c:pt>
                <c:pt idx="229">
                  <c:v>4.9551169813595015</c:v>
                </c:pt>
                <c:pt idx="230">
                  <c:v>4.9407101407065319</c:v>
                </c:pt>
                <c:pt idx="231">
                  <c:v>4.9261468325204394</c:v>
                </c:pt>
                <c:pt idx="232">
                  <c:v>4.9116002591015304</c:v>
                </c:pt>
                <c:pt idx="233">
                  <c:v>4.8965146081545567</c:v>
                </c:pt>
                <c:pt idx="234">
                  <c:v>4.881805822060441</c:v>
                </c:pt>
                <c:pt idx="235">
                  <c:v>4.8669559093120514</c:v>
                </c:pt>
                <c:pt idx="236">
                  <c:v>4.8521591841781078</c:v>
                </c:pt>
                <c:pt idx="237">
                  <c:v>4.8371619951898364</c:v>
                </c:pt>
                <c:pt idx="238">
                  <c:v>4.8221932429245697</c:v>
                </c:pt>
                <c:pt idx="239">
                  <c:v>4.8072292902625291</c:v>
                </c:pt>
                <c:pt idx="240">
                  <c:v>4.7923931583978803</c:v>
                </c:pt>
                <c:pt idx="241">
                  <c:v>4.7775093153018338</c:v>
                </c:pt>
                <c:pt idx="242">
                  <c:v>4.7626584864169859</c:v>
                </c:pt>
                <c:pt idx="243">
                  <c:v>4.747832069322671</c:v>
                </c:pt>
                <c:pt idx="244">
                  <c:v>4.7329216783571724</c:v>
                </c:pt>
                <c:pt idx="245">
                  <c:v>4.7181143928648472</c:v>
                </c:pt>
                <c:pt idx="246">
                  <c:v>4.7032058981378571</c:v>
                </c:pt>
                <c:pt idx="247">
                  <c:v>4.6881961642396766</c:v>
                </c:pt>
                <c:pt idx="248">
                  <c:v>4.6732144821890058</c:v>
                </c:pt>
                <c:pt idx="249">
                  <c:v>4.6582588211378848</c:v>
                </c:pt>
                <c:pt idx="250">
                  <c:v>4.6431448181825266</c:v>
                </c:pt>
                <c:pt idx="251">
                  <c:v>4.6280268236076711</c:v>
                </c:pt>
                <c:pt idx="252">
                  <c:v>4.6129074464008468</c:v>
                </c:pt>
                <c:pt idx="253">
                  <c:v>4.5977557009138179</c:v>
                </c:pt>
                <c:pt idx="254">
                  <c:v>4.5828079451976178</c:v>
                </c:pt>
                <c:pt idx="255">
                  <c:v>4.5678914990299173</c:v>
                </c:pt>
                <c:pt idx="256">
                  <c:v>4.5529979856224978</c:v>
                </c:pt>
                <c:pt idx="257">
                  <c:v>4.5380773746316443</c:v>
                </c:pt>
                <c:pt idx="258">
                  <c:v>4.5230300051143217</c:v>
                </c:pt>
                <c:pt idx="259">
                  <c:v>4.5078937074970113</c:v>
                </c:pt>
                <c:pt idx="260">
                  <c:v>4.4928064424516032</c:v>
                </c:pt>
                <c:pt idx="261">
                  <c:v>4.4776101084477977</c:v>
                </c:pt>
                <c:pt idx="262">
                  <c:v>4.4624123305043089</c:v>
                </c:pt>
                <c:pt idx="263">
                  <c:v>4.4471619541543097</c:v>
                </c:pt>
                <c:pt idx="264">
                  <c:v>4.4319018272449799</c:v>
                </c:pt>
                <c:pt idx="265">
                  <c:v>4.4165259969712825</c:v>
                </c:pt>
                <c:pt idx="266">
                  <c:v>4.4010252021061573</c:v>
                </c:pt>
                <c:pt idx="267">
                  <c:v>4.3856346803285886</c:v>
                </c:pt>
                <c:pt idx="268">
                  <c:v>4.3703429195048642</c:v>
                </c:pt>
                <c:pt idx="269">
                  <c:v>4.3552434683106647</c:v>
                </c:pt>
                <c:pt idx="270">
                  <c:v>4.3401325030997135</c:v>
                </c:pt>
                <c:pt idx="271">
                  <c:v>4.3249190450627086</c:v>
                </c:pt>
                <c:pt idx="272">
                  <c:v>4.3097220149906175</c:v>
                </c:pt>
                <c:pt idx="273">
                  <c:v>4.2942946355275096</c:v>
                </c:pt>
                <c:pt idx="274">
                  <c:v>4.2788168925850494</c:v>
                </c:pt>
                <c:pt idx="275">
                  <c:v>4.2633351370692445</c:v>
                </c:pt>
                <c:pt idx="276">
                  <c:v>4.2477202051040441</c:v>
                </c:pt>
                <c:pt idx="277">
                  <c:v>4.2323816816768378</c:v>
                </c:pt>
                <c:pt idx="278">
                  <c:v>4.2170910726584809</c:v>
                </c:pt>
                <c:pt idx="279">
                  <c:v>4.2013758194440527</c:v>
                </c:pt>
                <c:pt idx="280">
                  <c:v>4.1855675719941949</c:v>
                </c:pt>
                <c:pt idx="281">
                  <c:v>4.1697173421383535</c:v>
                </c:pt>
                <c:pt idx="282">
                  <c:v>4.1537308282231624</c:v>
                </c:pt>
                <c:pt idx="283">
                  <c:v>4.1381755657335049</c:v>
                </c:pt>
                <c:pt idx="284">
                  <c:v>4.1226123354884372</c:v>
                </c:pt>
                <c:pt idx="285">
                  <c:v>4.1070170949646903</c:v>
                </c:pt>
                <c:pt idx="286">
                  <c:v>4.0912894822415566</c:v>
                </c:pt>
                <c:pt idx="287">
                  <c:v>4.0755246718923885</c:v>
                </c:pt>
                <c:pt idx="288">
                  <c:v>4.0597129819124618</c:v>
                </c:pt>
                <c:pt idx="289">
                  <c:v>4.0438327846062103</c:v>
                </c:pt>
                <c:pt idx="290">
                  <c:v>4.0281844650504484</c:v>
                </c:pt>
                <c:pt idx="291">
                  <c:v>4.012524283874658</c:v>
                </c:pt>
                <c:pt idx="292">
                  <c:v>3.9970082982061323</c:v>
                </c:pt>
                <c:pt idx="293">
                  <c:v>3.9813464979057964</c:v>
                </c:pt>
                <c:pt idx="294">
                  <c:v>3.965566856167325</c:v>
                </c:pt>
                <c:pt idx="295">
                  <c:v>3.9497928146436845</c:v>
                </c:pt>
                <c:pt idx="296">
                  <c:v>3.9340750415195811</c:v>
                </c:pt>
                <c:pt idx="297">
                  <c:v>3.9186862592503284</c:v>
                </c:pt>
                <c:pt idx="298">
                  <c:v>3.9032094237949448</c:v>
                </c:pt>
                <c:pt idx="299">
                  <c:v>3.8877318869629347</c:v>
                </c:pt>
                <c:pt idx="300">
                  <c:v>3.8721696318725711</c:v>
                </c:pt>
                <c:pt idx="301">
                  <c:v>3.8565103668163183</c:v>
                </c:pt>
                <c:pt idx="302">
                  <c:v>3.8408518498855924</c:v>
                </c:pt>
                <c:pt idx="303">
                  <c:v>3.8250270285474128</c:v>
                </c:pt>
                <c:pt idx="304">
                  <c:v>3.8092641632674695</c:v>
                </c:pt>
                <c:pt idx="305">
                  <c:v>3.7935569361572674</c:v>
                </c:pt>
                <c:pt idx="306">
                  <c:v>3.7777472966313979</c:v>
                </c:pt>
                <c:pt idx="307">
                  <c:v>3.7619879742439779</c:v>
                </c:pt>
                <c:pt idx="308">
                  <c:v>3.746279343663161</c:v>
                </c:pt>
                <c:pt idx="309">
                  <c:v>3.7305069619946147</c:v>
                </c:pt>
                <c:pt idx="310">
                  <c:v>3.7146903557448736</c:v>
                </c:pt>
                <c:pt idx="311">
                  <c:v>3.6988306737443457</c:v>
                </c:pt>
                <c:pt idx="312">
                  <c:v>3.6828336729242968</c:v>
                </c:pt>
                <c:pt idx="313">
                  <c:v>3.667220908697407</c:v>
                </c:pt>
                <c:pt idx="314">
                  <c:v>3.6515715042455938</c:v>
                </c:pt>
                <c:pt idx="315">
                  <c:v>3.6358411521142076</c:v>
                </c:pt>
                <c:pt idx="316">
                  <c:v>3.6199826222343177</c:v>
                </c:pt>
                <c:pt idx="317">
                  <c:v>3.6042348312892685</c:v>
                </c:pt>
                <c:pt idx="318">
                  <c:v>3.5884766246487638</c:v>
                </c:pt>
                <c:pt idx="319">
                  <c:v>3.5730142685971096</c:v>
                </c:pt>
                <c:pt idx="320">
                  <c:v>3.5574913945294049</c:v>
                </c:pt>
                <c:pt idx="321">
                  <c:v>3.5420681963211074</c:v>
                </c:pt>
                <c:pt idx="322">
                  <c:v>3.5265372357531981</c:v>
                </c:pt>
                <c:pt idx="323">
                  <c:v>3.5109561687985922</c:v>
                </c:pt>
                <c:pt idx="324">
                  <c:v>3.4954263053437034</c:v>
                </c:pt>
                <c:pt idx="325">
                  <c:v>3.4798623089929555</c:v>
                </c:pt>
                <c:pt idx="326">
                  <c:v>3.4642301506004847</c:v>
                </c:pt>
                <c:pt idx="327">
                  <c:v>3.4484923257656313</c:v>
                </c:pt>
                <c:pt idx="328">
                  <c:v>3.4330350713267923</c:v>
                </c:pt>
                <c:pt idx="329">
                  <c:v>3.4174948129236742</c:v>
                </c:pt>
                <c:pt idx="330">
                  <c:v>3.4018932655518683</c:v>
                </c:pt>
                <c:pt idx="331">
                  <c:v>3.3863071882489195</c:v>
                </c:pt>
                <c:pt idx="332">
                  <c:v>3.3706641937955641</c:v>
                </c:pt>
                <c:pt idx="333">
                  <c:v>3.355024458692307</c:v>
                </c:pt>
                <c:pt idx="334">
                  <c:v>3.3393381705422338</c:v>
                </c:pt>
                <c:pt idx="335">
                  <c:v>3.3237300458585226</c:v>
                </c:pt>
                <c:pt idx="336">
                  <c:v>3.3081487478238003</c:v>
                </c:pt>
                <c:pt idx="337">
                  <c:v>3.2925466974799757</c:v>
                </c:pt>
                <c:pt idx="338">
                  <c:v>3.2772172174642149</c:v>
                </c:pt>
                <c:pt idx="339">
                  <c:v>3.2619008245078809</c:v>
                </c:pt>
                <c:pt idx="340">
                  <c:v>3.2466293494901803</c:v>
                </c:pt>
                <c:pt idx="341">
                  <c:v>3.2312287291090187</c:v>
                </c:pt>
                <c:pt idx="342">
                  <c:v>3.21584609817483</c:v>
                </c:pt>
                <c:pt idx="343">
                  <c:v>3.2005904357748216</c:v>
                </c:pt>
                <c:pt idx="344">
                  <c:v>3.185483637858503</c:v>
                </c:pt>
                <c:pt idx="345">
                  <c:v>3.1707371394750412</c:v>
                </c:pt>
                <c:pt idx="346">
                  <c:v>3.155874966576655</c:v>
                </c:pt>
                <c:pt idx="347">
                  <c:v>3.1410168014133677</c:v>
                </c:pt>
                <c:pt idx="348">
                  <c:v>3.1258494147459328</c:v>
                </c:pt>
                <c:pt idx="349">
                  <c:v>3.1106173627207889</c:v>
                </c:pt>
                <c:pt idx="350">
                  <c:v>3.0957380596196735</c:v>
                </c:pt>
                <c:pt idx="351">
                  <c:v>3.0808552103148323</c:v>
                </c:pt>
                <c:pt idx="352">
                  <c:v>3.0660598872577198</c:v>
                </c:pt>
                <c:pt idx="353">
                  <c:v>3.0511502506833588</c:v>
                </c:pt>
                <c:pt idx="354">
                  <c:v>3.0363290069118265</c:v>
                </c:pt>
                <c:pt idx="355">
                  <c:v>3.0215324763604148</c:v>
                </c:pt>
                <c:pt idx="356">
                  <c:v>3.0068240932242238</c:v>
                </c:pt>
                <c:pt idx="357">
                  <c:v>2.9921078388263291</c:v>
                </c:pt>
                <c:pt idx="358">
                  <c:v>2.9774617610798892</c:v>
                </c:pt>
                <c:pt idx="359">
                  <c:v>2.9629486976476738</c:v>
                </c:pt>
                <c:pt idx="360">
                  <c:v>2.9484563254465761</c:v>
                </c:pt>
                <c:pt idx="361">
                  <c:v>2.9338990290324349</c:v>
                </c:pt>
                <c:pt idx="362">
                  <c:v>2.919635464770201</c:v>
                </c:pt>
                <c:pt idx="363">
                  <c:v>2.9051725497219603</c:v>
                </c:pt>
                <c:pt idx="364">
                  <c:v>2.8906959527640712</c:v>
                </c:pt>
                <c:pt idx="365">
                  <c:v>2.8763304997628745</c:v>
                </c:pt>
                <c:pt idx="366">
                  <c:v>2.8619994762746077</c:v>
                </c:pt>
                <c:pt idx="367">
                  <c:v>2.8477082021219609</c:v>
                </c:pt>
                <c:pt idx="368">
                  <c:v>2.8334639762282614</c:v>
                </c:pt>
                <c:pt idx="369">
                  <c:v>2.8199176141647833</c:v>
                </c:pt>
                <c:pt idx="370">
                  <c:v>2.8063592227643483</c:v>
                </c:pt>
                <c:pt idx="371">
                  <c:v>2.7923453030482945</c:v>
                </c:pt>
                <c:pt idx="372">
                  <c:v>2.7787964122673703</c:v>
                </c:pt>
                <c:pt idx="373">
                  <c:v>2.7652750224221885</c:v>
                </c:pt>
                <c:pt idx="374">
                  <c:v>2.7517914190508193</c:v>
                </c:pt>
                <c:pt idx="375">
                  <c:v>2.7383818605968533</c:v>
                </c:pt>
                <c:pt idx="376">
                  <c:v>2.7250197377393093</c:v>
                </c:pt>
                <c:pt idx="377">
                  <c:v>2.7116967469119877</c:v>
                </c:pt>
                <c:pt idx="378">
                  <c:v>2.6983483670152437</c:v>
                </c:pt>
                <c:pt idx="379">
                  <c:v>2.6850559934631244</c:v>
                </c:pt>
                <c:pt idx="380">
                  <c:v>2.671758797842716</c:v>
                </c:pt>
                <c:pt idx="381">
                  <c:v>2.6584883681858678</c:v>
                </c:pt>
                <c:pt idx="382">
                  <c:v>2.6453069180774014</c:v>
                </c:pt>
                <c:pt idx="383">
                  <c:v>2.6320150892189802</c:v>
                </c:pt>
                <c:pt idx="384">
                  <c:v>2.6188662719748304</c:v>
                </c:pt>
                <c:pt idx="385">
                  <c:v>2.6056926161234322</c:v>
                </c:pt>
                <c:pt idx="386">
                  <c:v>2.5925674930891964</c:v>
                </c:pt>
                <c:pt idx="387">
                  <c:v>2.5795070022783064</c:v>
                </c:pt>
                <c:pt idx="388">
                  <c:v>2.5664867880462081</c:v>
                </c:pt>
                <c:pt idx="389">
                  <c:v>2.5535403100990077</c:v>
                </c:pt>
                <c:pt idx="390">
                  <c:v>2.5406418766560948</c:v>
                </c:pt>
                <c:pt idx="391">
                  <c:v>2.5277435253289728</c:v>
                </c:pt>
                <c:pt idx="392">
                  <c:v>2.5150015353959283</c:v>
                </c:pt>
                <c:pt idx="393">
                  <c:v>2.5022468954440407</c:v>
                </c:pt>
                <c:pt idx="394">
                  <c:v>2.4894732022038064</c:v>
                </c:pt>
                <c:pt idx="395">
                  <c:v>2.4767319219386721</c:v>
                </c:pt>
                <c:pt idx="396">
                  <c:v>2.4639882554014996</c:v>
                </c:pt>
                <c:pt idx="397">
                  <c:v>2.4513167685216604</c:v>
                </c:pt>
                <c:pt idx="398">
                  <c:v>2.4389003224095243</c:v>
                </c:pt>
                <c:pt idx="399">
                  <c:v>2.4265026894058153</c:v>
                </c:pt>
                <c:pt idx="400">
                  <c:v>2.4140994728637031</c:v>
                </c:pt>
                <c:pt idx="401">
                  <c:v>2.4018494690111423</c:v>
                </c:pt>
                <c:pt idx="402">
                  <c:v>2.3895846198296669</c:v>
                </c:pt>
                <c:pt idx="403">
                  <c:v>2.3775960057202399</c:v>
                </c:pt>
                <c:pt idx="404">
                  <c:v>2.3658360340525566</c:v>
                </c:pt>
                <c:pt idx="405">
                  <c:v>2.3540156849144473</c:v>
                </c:pt>
                <c:pt idx="406">
                  <c:v>2.3421841650220916</c:v>
                </c:pt>
                <c:pt idx="407">
                  <c:v>2.3304697048723675</c:v>
                </c:pt>
                <c:pt idx="408">
                  <c:v>2.318729433813318</c:v>
                </c:pt>
                <c:pt idx="409">
                  <c:v>2.306934974896794</c:v>
                </c:pt>
                <c:pt idx="410">
                  <c:v>2.2951701950844368</c:v>
                </c:pt>
                <c:pt idx="411">
                  <c:v>2.2835552962565648</c:v>
                </c:pt>
                <c:pt idx="412">
                  <c:v>2.2718277999353154</c:v>
                </c:pt>
                <c:pt idx="413">
                  <c:v>2.2601749342945476</c:v>
                </c:pt>
                <c:pt idx="414">
                  <c:v>2.248695652139685</c:v>
                </c:pt>
                <c:pt idx="415">
                  <c:v>2.2371173507414177</c:v>
                </c:pt>
                <c:pt idx="416">
                  <c:v>2.2255974625711858</c:v>
                </c:pt>
                <c:pt idx="417">
                  <c:v>2.2141297953108263</c:v>
                </c:pt>
                <c:pt idx="418">
                  <c:v>2.2026705123601844</c:v>
                </c:pt>
                <c:pt idx="419">
                  <c:v>2.1912734813666321</c:v>
                </c:pt>
                <c:pt idx="420">
                  <c:v>2.1799132085365351</c:v>
                </c:pt>
                <c:pt idx="421">
                  <c:v>2.1685024788704745</c:v>
                </c:pt>
                <c:pt idx="422">
                  <c:v>2.1571933835912009</c:v>
                </c:pt>
                <c:pt idx="423">
                  <c:v>2.1460366158339661</c:v>
                </c:pt>
                <c:pt idx="424">
                  <c:v>2.1348296501726867</c:v>
                </c:pt>
                <c:pt idx="425">
                  <c:v>2.1236495579891366</c:v>
                </c:pt>
                <c:pt idx="426">
                  <c:v>2.1124895750493002</c:v>
                </c:pt>
                <c:pt idx="427">
                  <c:v>2.1014156283510346</c:v>
                </c:pt>
                <c:pt idx="428">
                  <c:v>2.0906126161283578</c:v>
                </c:pt>
                <c:pt idx="429">
                  <c:v>2.0801897711203696</c:v>
                </c:pt>
                <c:pt idx="430">
                  <c:v>2.069702584550575</c:v>
                </c:pt>
                <c:pt idx="431">
                  <c:v>2.0591961632463893</c:v>
                </c:pt>
                <c:pt idx="432">
                  <c:v>2.0487263540750997</c:v>
                </c:pt>
                <c:pt idx="433">
                  <c:v>2.0384083915108704</c:v>
                </c:pt>
                <c:pt idx="434">
                  <c:v>2.0281615097597774</c:v>
                </c:pt>
                <c:pt idx="435">
                  <c:v>2.0179561790295044</c:v>
                </c:pt>
                <c:pt idx="436">
                  <c:v>2.0077479861131131</c:v>
                </c:pt>
                <c:pt idx="437">
                  <c:v>1.9975877992509221</c:v>
                </c:pt>
                <c:pt idx="438">
                  <c:v>1.9874817114370558</c:v>
                </c:pt>
                <c:pt idx="439">
                  <c:v>1.977439257422279</c:v>
                </c:pt>
                <c:pt idx="440">
                  <c:v>1.967360451037534</c:v>
                </c:pt>
                <c:pt idx="441">
                  <c:v>1.9572983784030686</c:v>
                </c:pt>
                <c:pt idx="442">
                  <c:v>1.9474447253450884</c:v>
                </c:pt>
                <c:pt idx="443">
                  <c:v>1.9375546274146775</c:v>
                </c:pt>
                <c:pt idx="444">
                  <c:v>1.9275642733168965</c:v>
                </c:pt>
                <c:pt idx="445">
                  <c:v>1.917707178852762</c:v>
                </c:pt>
                <c:pt idx="446">
                  <c:v>1.9079030497569054</c:v>
                </c:pt>
                <c:pt idx="447">
                  <c:v>1.8981213220826392</c:v>
                </c:pt>
                <c:pt idx="448">
                  <c:v>1.8883716581352865</c:v>
                </c:pt>
                <c:pt idx="449">
                  <c:v>1.8786805892261778</c:v>
                </c:pt>
                <c:pt idx="450">
                  <c:v>1.8690477790790505</c:v>
                </c:pt>
                <c:pt idx="451">
                  <c:v>1.8593392962267334</c:v>
                </c:pt>
                <c:pt idx="452">
                  <c:v>1.850007221735307</c:v>
                </c:pt>
                <c:pt idx="453">
                  <c:v>1.8407591529079463</c:v>
                </c:pt>
                <c:pt idx="454">
                  <c:v>1.8315113061447548</c:v>
                </c:pt>
                <c:pt idx="455">
                  <c:v>1.8223525155852955</c:v>
                </c:pt>
                <c:pt idx="456">
                  <c:v>1.8133652202230961</c:v>
                </c:pt>
                <c:pt idx="457">
                  <c:v>1.80428338478352</c:v>
                </c:pt>
                <c:pt idx="458">
                  <c:v>1.7952104393330899</c:v>
                </c:pt>
                <c:pt idx="459">
                  <c:v>1.7862536700258589</c:v>
                </c:pt>
                <c:pt idx="460">
                  <c:v>1.7774429741292723</c:v>
                </c:pt>
                <c:pt idx="461">
                  <c:v>1.7686702573107718</c:v>
                </c:pt>
                <c:pt idx="462">
                  <c:v>1.7598613419180453</c:v>
                </c:pt>
                <c:pt idx="463">
                  <c:v>1.751049625443549</c:v>
                </c:pt>
                <c:pt idx="464">
                  <c:v>1.7422549537089007</c:v>
                </c:pt>
                <c:pt idx="465">
                  <c:v>1.7335444244648524</c:v>
                </c:pt>
                <c:pt idx="466">
                  <c:v>1.7249711519078081</c:v>
                </c:pt>
                <c:pt idx="467">
                  <c:v>1.7163332411486427</c:v>
                </c:pt>
                <c:pt idx="468">
                  <c:v>1.7076448403339286</c:v>
                </c:pt>
                <c:pt idx="469">
                  <c:v>1.6990610032289641</c:v>
                </c:pt>
                <c:pt idx="470">
                  <c:v>1.690493874120125</c:v>
                </c:pt>
                <c:pt idx="471">
                  <c:v>1.6819931994738888</c:v>
                </c:pt>
                <c:pt idx="472">
                  <c:v>1.6734608552917294</c:v>
                </c:pt>
                <c:pt idx="473">
                  <c:v>1.6649299276811</c:v>
                </c:pt>
                <c:pt idx="474">
                  <c:v>1.6564289157216252</c:v>
                </c:pt>
                <c:pt idx="475">
                  <c:v>1.6480698876474853</c:v>
                </c:pt>
                <c:pt idx="476">
                  <c:v>1.6397035488108012</c:v>
                </c:pt>
                <c:pt idx="477">
                  <c:v>1.6313303035434379</c:v>
                </c:pt>
                <c:pt idx="478">
                  <c:v>1.6229998167590687</c:v>
                </c:pt>
                <c:pt idx="479">
                  <c:v>1.6148621408312578</c:v>
                </c:pt>
                <c:pt idx="480">
                  <c:v>1.6069685405891376</c:v>
                </c:pt>
                <c:pt idx="481">
                  <c:v>1.5991154784357304</c:v>
                </c:pt>
                <c:pt idx="482">
                  <c:v>1.5913124090903614</c:v>
                </c:pt>
                <c:pt idx="483">
                  <c:v>1.5835570142900288</c:v>
                </c:pt>
                <c:pt idx="484">
                  <c:v>1.5757964334851091</c:v>
                </c:pt>
                <c:pt idx="485">
                  <c:v>1.568042495042909</c:v>
                </c:pt>
                <c:pt idx="486">
                  <c:v>1.5602604017762707</c:v>
                </c:pt>
                <c:pt idx="487">
                  <c:v>1.5525564711414725</c:v>
                </c:pt>
                <c:pt idx="488">
                  <c:v>1.5448905793796464</c:v>
                </c:pt>
                <c:pt idx="489">
                  <c:v>1.537240977068997</c:v>
                </c:pt>
                <c:pt idx="490">
                  <c:v>1.5296590707583009</c:v>
                </c:pt>
                <c:pt idx="491">
                  <c:v>1.5221377734201642</c:v>
                </c:pt>
                <c:pt idx="492">
                  <c:v>1.5146442181940332</c:v>
                </c:pt>
                <c:pt idx="493">
                  <c:v>1.5071986523295346</c:v>
                </c:pt>
                <c:pt idx="494">
                  <c:v>1.4996843050578719</c:v>
                </c:pt>
                <c:pt idx="495">
                  <c:v>1.4922210980974926</c:v>
                </c:pt>
                <c:pt idx="496">
                  <c:v>1.4848058738318446</c:v>
                </c:pt>
                <c:pt idx="497">
                  <c:v>1.4774546232968495</c:v>
                </c:pt>
                <c:pt idx="498">
                  <c:v>1.4701686236896732</c:v>
                </c:pt>
                <c:pt idx="499">
                  <c:v>1.4628961364668056</c:v>
                </c:pt>
                <c:pt idx="500">
                  <c:v>1.4556060879707455</c:v>
                </c:pt>
                <c:pt idx="501">
                  <c:v>1.4487434283555156</c:v>
                </c:pt>
                <c:pt idx="502">
                  <c:v>1.4418877609916165</c:v>
                </c:pt>
                <c:pt idx="503">
                  <c:v>1.4350981926910626</c:v>
                </c:pt>
                <c:pt idx="504">
                  <c:v>1.428396894044959</c:v>
                </c:pt>
                <c:pt idx="505">
                  <c:v>1.421664269084685</c:v>
                </c:pt>
                <c:pt idx="506">
                  <c:v>1.4149651454689411</c:v>
                </c:pt>
                <c:pt idx="507">
                  <c:v>1.4083555764521081</c:v>
                </c:pt>
                <c:pt idx="508">
                  <c:v>1.4017562687339491</c:v>
                </c:pt>
                <c:pt idx="509">
                  <c:v>1.3950770994954533</c:v>
                </c:pt>
                <c:pt idx="510">
                  <c:v>1.3883577771788114</c:v>
                </c:pt>
                <c:pt idx="511">
                  <c:v>1.3816993088759011</c:v>
                </c:pt>
                <c:pt idx="512">
                  <c:v>1.3752168665947953</c:v>
                </c:pt>
                <c:pt idx="513">
                  <c:v>1.3688106028440057</c:v>
                </c:pt>
                <c:pt idx="514">
                  <c:v>1.3624986236683077</c:v>
                </c:pt>
                <c:pt idx="515">
                  <c:v>1.356192288671312</c:v>
                </c:pt>
                <c:pt idx="516">
                  <c:v>1.3498567604179161</c:v>
                </c:pt>
                <c:pt idx="517">
                  <c:v>1.3435523842461663</c:v>
                </c:pt>
                <c:pt idx="518">
                  <c:v>1.3372944940056712</c:v>
                </c:pt>
                <c:pt idx="519">
                  <c:v>1.3311081040789108</c:v>
                </c:pt>
                <c:pt idx="520">
                  <c:v>1.3248736848028118</c:v>
                </c:pt>
                <c:pt idx="521">
                  <c:v>1.3188615812718534</c:v>
                </c:pt>
                <c:pt idx="522">
                  <c:v>1.3128337349178456</c:v>
                </c:pt>
                <c:pt idx="523">
                  <c:v>1.3068223389032647</c:v>
                </c:pt>
                <c:pt idx="524">
                  <c:v>1.3008973981488126</c:v>
                </c:pt>
                <c:pt idx="525">
                  <c:v>1.295054318450757</c:v>
                </c:pt>
                <c:pt idx="526">
                  <c:v>1.2891806531747831</c:v>
                </c:pt>
                <c:pt idx="527">
                  <c:v>1.2833190706768338</c:v>
                </c:pt>
                <c:pt idx="528">
                  <c:v>1.2774950074159572</c:v>
                </c:pt>
                <c:pt idx="529">
                  <c:v>1.2716685255644034</c:v>
                </c:pt>
                <c:pt idx="530">
                  <c:v>1.2660003448609667</c:v>
                </c:pt>
                <c:pt idx="531">
                  <c:v>1.2602048463523656</c:v>
                </c:pt>
                <c:pt idx="532">
                  <c:v>1.2545892255423052</c:v>
                </c:pt>
                <c:pt idx="533">
                  <c:v>1.2490055622683824</c:v>
                </c:pt>
                <c:pt idx="534">
                  <c:v>1.2434605553324731</c:v>
                </c:pt>
                <c:pt idx="535">
                  <c:v>1.23791611298116</c:v>
                </c:pt>
                <c:pt idx="536">
                  <c:v>1.2324340213839287</c:v>
                </c:pt>
                <c:pt idx="537">
                  <c:v>1.2269470112982528</c:v>
                </c:pt>
                <c:pt idx="538">
                  <c:v>1.2215727266524299</c:v>
                </c:pt>
                <c:pt idx="539">
                  <c:v>1.216100263257017</c:v>
                </c:pt>
                <c:pt idx="540">
                  <c:v>1.2106994374447611</c:v>
                </c:pt>
                <c:pt idx="541">
                  <c:v>1.2053225972530464</c:v>
                </c:pt>
                <c:pt idx="542">
                  <c:v>1.1998895730174644</c:v>
                </c:pt>
                <c:pt idx="543">
                  <c:v>1.1946882675173465</c:v>
                </c:pt>
                <c:pt idx="544">
                  <c:v>1.1894610339499927</c:v>
                </c:pt>
                <c:pt idx="545">
                  <c:v>1.1842128997331576</c:v>
                </c:pt>
                <c:pt idx="546">
                  <c:v>1.1790264211468193</c:v>
                </c:pt>
                <c:pt idx="547">
                  <c:v>1.1738850181560041</c:v>
                </c:pt>
                <c:pt idx="548">
                  <c:v>1.1688105625500094</c:v>
                </c:pt>
                <c:pt idx="549">
                  <c:v>1.1637422087263158</c:v>
                </c:pt>
                <c:pt idx="550">
                  <c:v>1.15889058265083</c:v>
                </c:pt>
                <c:pt idx="551">
                  <c:v>1.1539869058050687</c:v>
                </c:pt>
                <c:pt idx="552">
                  <c:v>1.1490720514995532</c:v>
                </c:pt>
                <c:pt idx="553">
                  <c:v>1.1441581117707991</c:v>
                </c:pt>
                <c:pt idx="554">
                  <c:v>1.1393471196240645</c:v>
                </c:pt>
                <c:pt idx="555">
                  <c:v>1.1344777897063469</c:v>
                </c:pt>
                <c:pt idx="556">
                  <c:v>1.1296292702803918</c:v>
                </c:pt>
                <c:pt idx="557">
                  <c:v>1.1248224441608365</c:v>
                </c:pt>
                <c:pt idx="558">
                  <c:v>1.1200659050048138</c:v>
                </c:pt>
                <c:pt idx="559">
                  <c:v>1.1152921497578279</c:v>
                </c:pt>
                <c:pt idx="560">
                  <c:v>1.1105061512995609</c:v>
                </c:pt>
                <c:pt idx="561">
                  <c:v>1.1057819899780958</c:v>
                </c:pt>
                <c:pt idx="562">
                  <c:v>1.1012134892234229</c:v>
                </c:pt>
                <c:pt idx="563">
                  <c:v>1.0966279495563949</c:v>
                </c:pt>
                <c:pt idx="564">
                  <c:v>1.0920615044375572</c:v>
                </c:pt>
                <c:pt idx="565">
                  <c:v>1.0875453122504142</c:v>
                </c:pt>
                <c:pt idx="566">
                  <c:v>1.0830364842975833</c:v>
                </c:pt>
                <c:pt idx="567">
                  <c:v>1.0785278838585846</c:v>
                </c:pt>
                <c:pt idx="568">
                  <c:v>1.0741620086124686</c:v>
                </c:pt>
                <c:pt idx="569">
                  <c:v>1.0698013735699226</c:v>
                </c:pt>
                <c:pt idx="570">
                  <c:v>1.0654666235626948</c:v>
                </c:pt>
                <c:pt idx="571">
                  <c:v>1.0611249890662078</c:v>
                </c:pt>
                <c:pt idx="572">
                  <c:v>1.0568443335202418</c:v>
                </c:pt>
                <c:pt idx="573">
                  <c:v>1.0525390415289702</c:v>
                </c:pt>
                <c:pt idx="574">
                  <c:v>1.048219034775711</c:v>
                </c:pt>
                <c:pt idx="575">
                  <c:v>1.0439649407170892</c:v>
                </c:pt>
                <c:pt idx="576">
                  <c:v>1.0397174476770277</c:v>
                </c:pt>
                <c:pt idx="577">
                  <c:v>1.0354804695411786</c:v>
                </c:pt>
                <c:pt idx="578">
                  <c:v>1.0313269720449485</c:v>
                </c:pt>
                <c:pt idx="579">
                  <c:v>1.0271479272329225</c:v>
                </c:pt>
                <c:pt idx="580">
                  <c:v>1.0230120890875392</c:v>
                </c:pt>
                <c:pt idx="581">
                  <c:v>1.0188745870663534</c:v>
                </c:pt>
                <c:pt idx="582">
                  <c:v>1.0146990922893351</c:v>
                </c:pt>
                <c:pt idx="583">
                  <c:v>1.0106706866196833</c:v>
                </c:pt>
                <c:pt idx="584">
                  <c:v>1.0066431152806965</c:v>
                </c:pt>
                <c:pt idx="585">
                  <c:v>1.0026981366636742</c:v>
                </c:pt>
                <c:pt idx="586">
                  <c:v>0.99877351741013509</c:v>
                </c:pt>
                <c:pt idx="587">
                  <c:v>0.99489598015710634</c:v>
                </c:pt>
                <c:pt idx="588">
                  <c:v>0.99102620480502168</c:v>
                </c:pt>
                <c:pt idx="589">
                  <c:v>0.98717390259883575</c:v>
                </c:pt>
                <c:pt idx="590">
                  <c:v>0.98335828099762612</c:v>
                </c:pt>
                <c:pt idx="591">
                  <c:v>0.97960065314872236</c:v>
                </c:pt>
                <c:pt idx="592">
                  <c:v>0.97576404561805963</c:v>
                </c:pt>
                <c:pt idx="593">
                  <c:v>0.9719615347942766</c:v>
                </c:pt>
                <c:pt idx="594">
                  <c:v>0.96821421058895729</c:v>
                </c:pt>
                <c:pt idx="595">
                  <c:v>0.96447187193231787</c:v>
                </c:pt>
                <c:pt idx="596">
                  <c:v>0.96077698747052265</c:v>
                </c:pt>
                <c:pt idx="597">
                  <c:v>0.95707043710923811</c:v>
                </c:pt>
                <c:pt idx="598">
                  <c:v>0.95334311266468696</c:v>
                </c:pt>
                <c:pt idx="599">
                  <c:v>0.94962797525932152</c:v>
                </c:pt>
                <c:pt idx="600">
                  <c:v>0.94596443631044402</c:v>
                </c:pt>
                <c:pt idx="601">
                  <c:v>0.9424114971072618</c:v>
                </c:pt>
                <c:pt idx="602">
                  <c:v>0.93882914801381179</c:v>
                </c:pt>
                <c:pt idx="603">
                  <c:v>0.93527610785116455</c:v>
                </c:pt>
                <c:pt idx="604">
                  <c:v>0.93171864907447932</c:v>
                </c:pt>
                <c:pt idx="605">
                  <c:v>0.92821254127517783</c:v>
                </c:pt>
                <c:pt idx="606">
                  <c:v>0.92468843157400682</c:v>
                </c:pt>
                <c:pt idx="607">
                  <c:v>0.92119542152841338</c:v>
                </c:pt>
                <c:pt idx="608">
                  <c:v>0.91775800896967796</c:v>
                </c:pt>
                <c:pt idx="609">
                  <c:v>0.91435490779265927</c:v>
                </c:pt>
                <c:pt idx="610">
                  <c:v>0.91093853709218664</c:v>
                </c:pt>
                <c:pt idx="611">
                  <c:v>0.90749856352311931</c:v>
                </c:pt>
                <c:pt idx="612">
                  <c:v>0.90406305573117407</c:v>
                </c:pt>
                <c:pt idx="613">
                  <c:v>0.90066603087510266</c:v>
                </c:pt>
                <c:pt idx="614">
                  <c:v>0.89731349817859318</c:v>
                </c:pt>
                <c:pt idx="615">
                  <c:v>0.89393129852287823</c:v>
                </c:pt>
                <c:pt idx="616">
                  <c:v>0.89053665587336694</c:v>
                </c:pt>
                <c:pt idx="617">
                  <c:v>0.88714026532111978</c:v>
                </c:pt>
                <c:pt idx="618">
                  <c:v>0.88377141115331737</c:v>
                </c:pt>
                <c:pt idx="619">
                  <c:v>0.88039667165778346</c:v>
                </c:pt>
                <c:pt idx="620">
                  <c:v>0.87700873389824363</c:v>
                </c:pt>
                <c:pt idx="621">
                  <c:v>0.87362558279900082</c:v>
                </c:pt>
                <c:pt idx="622">
                  <c:v>0.87025676209305769</c:v>
                </c:pt>
                <c:pt idx="623">
                  <c:v>0.8669152368770302</c:v>
                </c:pt>
                <c:pt idx="624">
                  <c:v>0.86361707846504587</c:v>
                </c:pt>
                <c:pt idx="625">
                  <c:v>0.86037811417371068</c:v>
                </c:pt>
                <c:pt idx="626">
                  <c:v>0.85712098977255713</c:v>
                </c:pt>
                <c:pt idx="627">
                  <c:v>0.85381380036724353</c:v>
                </c:pt>
                <c:pt idx="628">
                  <c:v>0.85047594832984996</c:v>
                </c:pt>
                <c:pt idx="629">
                  <c:v>0.84716114605564596</c:v>
                </c:pt>
                <c:pt idx="630">
                  <c:v>0.84383933968037761</c:v>
                </c:pt>
                <c:pt idx="631">
                  <c:v>0.84054116759596476</c:v>
                </c:pt>
                <c:pt idx="632">
                  <c:v>0.83722222747894559</c:v>
                </c:pt>
                <c:pt idx="633">
                  <c:v>0.83389075572402049</c:v>
                </c:pt>
                <c:pt idx="634">
                  <c:v>0.8306427380253294</c:v>
                </c:pt>
                <c:pt idx="635">
                  <c:v>0.82741120185184136</c:v>
                </c:pt>
                <c:pt idx="636">
                  <c:v>0.82421192967703916</c:v>
                </c:pt>
                <c:pt idx="637">
                  <c:v>0.82103073831498485</c:v>
                </c:pt>
                <c:pt idx="638">
                  <c:v>0.81785234459298262</c:v>
                </c:pt>
                <c:pt idx="639">
                  <c:v>0.8146774070709486</c:v>
                </c:pt>
                <c:pt idx="640">
                  <c:v>0.81149652381384707</c:v>
                </c:pt>
                <c:pt idx="641">
                  <c:v>0.80834686109135345</c:v>
                </c:pt>
                <c:pt idx="642">
                  <c:v>0.80520193194724932</c:v>
                </c:pt>
                <c:pt idx="643">
                  <c:v>0.80207110387694414</c:v>
                </c:pt>
                <c:pt idx="644">
                  <c:v>0.79894687449802193</c:v>
                </c:pt>
                <c:pt idx="645">
                  <c:v>0.79583666563508748</c:v>
                </c:pt>
                <c:pt idx="646">
                  <c:v>0.79274593971901275</c:v>
                </c:pt>
                <c:pt idx="647">
                  <c:v>0.78965803374294674</c:v>
                </c:pt>
                <c:pt idx="648">
                  <c:v>0.78658456544100908</c:v>
                </c:pt>
                <c:pt idx="649">
                  <c:v>0.78350719339381947</c:v>
                </c:pt>
                <c:pt idx="650">
                  <c:v>0.78044732412208107</c:v>
                </c:pt>
                <c:pt idx="651">
                  <c:v>0.77741028836287251</c:v>
                </c:pt>
                <c:pt idx="652">
                  <c:v>0.77438145715242213</c:v>
                </c:pt>
                <c:pt idx="653">
                  <c:v>0.77136622627721296</c:v>
                </c:pt>
                <c:pt idx="654">
                  <c:v>0.76836452873755523</c:v>
                </c:pt>
                <c:pt idx="655">
                  <c:v>0.76537629788910888</c:v>
                </c:pt>
                <c:pt idx="656">
                  <c:v>0.76240146744087978</c:v>
                </c:pt>
                <c:pt idx="657">
                  <c:v>0.75943997145322861</c:v>
                </c:pt>
                <c:pt idx="658">
                  <c:v>0.75657080263547349</c:v>
                </c:pt>
                <c:pt idx="659">
                  <c:v>0.7536763832259975</c:v>
                </c:pt>
                <c:pt idx="660">
                  <c:v>0.75081015692975561</c:v>
                </c:pt>
                <c:pt idx="661">
                  <c:v>0.74795312537552727</c:v>
                </c:pt>
                <c:pt idx="662">
                  <c:v>0.74511715968785142</c:v>
                </c:pt>
                <c:pt idx="663">
                  <c:v>0.74228179149633622</c:v>
                </c:pt>
                <c:pt idx="664">
                  <c:v>0.73953292348252719</c:v>
                </c:pt>
                <c:pt idx="665">
                  <c:v>0.73678438447797667</c:v>
                </c:pt>
                <c:pt idx="666">
                  <c:v>0.73403951795075939</c:v>
                </c:pt>
                <c:pt idx="667">
                  <c:v>0.73131139566991699</c:v>
                </c:pt>
                <c:pt idx="668">
                  <c:v>0.72858042453591143</c:v>
                </c:pt>
                <c:pt idx="669">
                  <c:v>0.72587906136964053</c:v>
                </c:pt>
                <c:pt idx="670">
                  <c:v>0.72317965666916761</c:v>
                </c:pt>
                <c:pt idx="671">
                  <c:v>0.72049992346861014</c:v>
                </c:pt>
                <c:pt idx="672">
                  <c:v>0.71782532135097354</c:v>
                </c:pt>
                <c:pt idx="673">
                  <c:v>0.71517658394832684</c:v>
                </c:pt>
                <c:pt idx="674">
                  <c:v>0.71255032241567529</c:v>
                </c:pt>
                <c:pt idx="675">
                  <c:v>0.70991155798421945</c:v>
                </c:pt>
                <c:pt idx="676">
                  <c:v>0.70733459888568251</c:v>
                </c:pt>
                <c:pt idx="677">
                  <c:v>0.70476699407659316</c:v>
                </c:pt>
                <c:pt idx="678">
                  <c:v>0.70221482612022723</c:v>
                </c:pt>
                <c:pt idx="679">
                  <c:v>0.69967799473490699</c:v>
                </c:pt>
                <c:pt idx="680">
                  <c:v>0.69715336416581863</c:v>
                </c:pt>
                <c:pt idx="681">
                  <c:v>0.6946333052621575</c:v>
                </c:pt>
                <c:pt idx="682">
                  <c:v>0.69211482007259417</c:v>
                </c:pt>
                <c:pt idx="683">
                  <c:v>0.68962198464546465</c:v>
                </c:pt>
                <c:pt idx="684">
                  <c:v>0.68713663152357551</c:v>
                </c:pt>
                <c:pt idx="685">
                  <c:v>0.68470339201980335</c:v>
                </c:pt>
                <c:pt idx="686">
                  <c:v>0.68228361540931726</c:v>
                </c:pt>
                <c:pt idx="687">
                  <c:v>0.67985837311046415</c:v>
                </c:pt>
                <c:pt idx="688">
                  <c:v>0.67744898278489685</c:v>
                </c:pt>
                <c:pt idx="689">
                  <c:v>0.67511395412346942</c:v>
                </c:pt>
                <c:pt idx="690">
                  <c:v>0.67277434150878934</c:v>
                </c:pt>
                <c:pt idx="691">
                  <c:v>0.67044703299475439</c:v>
                </c:pt>
                <c:pt idx="692">
                  <c:v>0.66812359363123841</c:v>
                </c:pt>
                <c:pt idx="693">
                  <c:v>0.66581792955053298</c:v>
                </c:pt>
                <c:pt idx="694">
                  <c:v>0.66351606940955676</c:v>
                </c:pt>
                <c:pt idx="695">
                  <c:v>0.66122492620049167</c:v>
                </c:pt>
                <c:pt idx="696">
                  <c:v>0.65894169438565853</c:v>
                </c:pt>
                <c:pt idx="697">
                  <c:v>0.65666360670700807</c:v>
                </c:pt>
                <c:pt idx="698">
                  <c:v>0.65440158624981248</c:v>
                </c:pt>
                <c:pt idx="699">
                  <c:v>0.6521473578135184</c:v>
                </c:pt>
                <c:pt idx="700">
                  <c:v>0.64993343597014441</c:v>
                </c:pt>
                <c:pt idx="701">
                  <c:v>0.64767297932289858</c:v>
                </c:pt>
                <c:pt idx="702">
                  <c:v>0.64543999019652154</c:v>
                </c:pt>
                <c:pt idx="703">
                  <c:v>0.64324748469626059</c:v>
                </c:pt>
                <c:pt idx="704">
                  <c:v>0.64105173962257223</c:v>
                </c:pt>
                <c:pt idx="705">
                  <c:v>0.63884749601504787</c:v>
                </c:pt>
                <c:pt idx="706">
                  <c:v>0.63670853827975726</c:v>
                </c:pt>
                <c:pt idx="707">
                  <c:v>0.63457803585160233</c:v>
                </c:pt>
                <c:pt idx="708">
                  <c:v>0.63246884618727017</c:v>
                </c:pt>
                <c:pt idx="709">
                  <c:v>0.63036024116374356</c:v>
                </c:pt>
                <c:pt idx="710">
                  <c:v>0.62826507046707081</c:v>
                </c:pt>
                <c:pt idx="711">
                  <c:v>0.62616154428802029</c:v>
                </c:pt>
                <c:pt idx="712">
                  <c:v>0.62408796324768245</c:v>
                </c:pt>
                <c:pt idx="713">
                  <c:v>0.6220022269907951</c:v>
                </c:pt>
                <c:pt idx="714">
                  <c:v>0.61995000339016282</c:v>
                </c:pt>
                <c:pt idx="715">
                  <c:v>0.61787431730934328</c:v>
                </c:pt>
                <c:pt idx="716">
                  <c:v>0.61582566899161517</c:v>
                </c:pt>
                <c:pt idx="717">
                  <c:v>0.61379507560433211</c:v>
                </c:pt>
                <c:pt idx="718">
                  <c:v>0.61174045674201993</c:v>
                </c:pt>
                <c:pt idx="719">
                  <c:v>0.60970018563416473</c:v>
                </c:pt>
                <c:pt idx="720">
                  <c:v>0.60768086607644078</c:v>
                </c:pt>
                <c:pt idx="721">
                  <c:v>0.60565584684502527</c:v>
                </c:pt>
                <c:pt idx="722">
                  <c:v>0.603577082242578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3'!$AG$6:$AG$728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'TAN-Y-GARN 3'!$AE$6:$AE$728</c:f>
              <c:numCache>
                <c:formatCode>0.00E+00</c:formatCode>
                <c:ptCount val="723"/>
                <c:pt idx="0">
                  <c:v>7.19</c:v>
                </c:pt>
                <c:pt idx="24">
                  <c:v>7.1922642574816482</c:v>
                </c:pt>
                <c:pt idx="48">
                  <c:v>7.0863918690005647</c:v>
                </c:pt>
                <c:pt idx="72">
                  <c:v>6.8817052512704686</c:v>
                </c:pt>
                <c:pt idx="96">
                  <c:v>6.641727837380011</c:v>
                </c:pt>
                <c:pt idx="120">
                  <c:v>6.3452851496329759</c:v>
                </c:pt>
                <c:pt idx="150">
                  <c:v>5.8512140033879163</c:v>
                </c:pt>
                <c:pt idx="180">
                  <c:v>5.4206662902315088</c:v>
                </c:pt>
                <c:pt idx="210">
                  <c:v>4.9124788255223031</c:v>
                </c:pt>
                <c:pt idx="240">
                  <c:v>4.4395821569734606</c:v>
                </c:pt>
                <c:pt idx="300">
                  <c:v>3.458498023715415</c:v>
                </c:pt>
                <c:pt idx="360">
                  <c:v>2.7032749858836818</c:v>
                </c:pt>
                <c:pt idx="420">
                  <c:v>2.0892151326933934</c:v>
                </c:pt>
                <c:pt idx="480">
                  <c:v>1.7504234895539246</c:v>
                </c:pt>
                <c:pt idx="540">
                  <c:v>1.4116318464144553</c:v>
                </c:pt>
                <c:pt idx="600">
                  <c:v>1.3692828910220214</c:v>
                </c:pt>
                <c:pt idx="660">
                  <c:v>1.3551665725578772</c:v>
                </c:pt>
                <c:pt idx="720">
                  <c:v>1.2351778656126482</c:v>
                </c:pt>
              </c:numCache>
            </c:numRef>
          </c:yVal>
        </c:ser>
        <c:axId val="102942976"/>
        <c:axId val="101781888"/>
      </c:scatterChart>
      <c:valAx>
        <c:axId val="102942976"/>
        <c:scaling>
          <c:orientation val="minMax"/>
        </c:scaling>
        <c:axPos val="b"/>
        <c:numFmt formatCode="General" sourceLinked="1"/>
        <c:tickLblPos val="nextTo"/>
        <c:crossAx val="101781888"/>
        <c:crosses val="autoZero"/>
        <c:crossBetween val="midCat"/>
      </c:valAx>
      <c:valAx>
        <c:axId val="101781888"/>
        <c:scaling>
          <c:orientation val="minMax"/>
        </c:scaling>
        <c:axPos val="l"/>
        <c:majorGridlines/>
        <c:numFmt formatCode="0.00E+00" sourceLinked="1"/>
        <c:tickLblPos val="nextTo"/>
        <c:crossAx val="102942976"/>
        <c:crosses val="autoZero"/>
        <c:crossBetween val="midCat"/>
      </c:valAx>
    </c:plotArea>
    <c:legend>
      <c:legendPos val="r"/>
    </c:legend>
    <c:plotVisOnly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2'!$AG$6:$AG$728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'TAN-Y-GARN 2'!$AD$6:$AD$728</c:f>
              <c:numCache>
                <c:formatCode>0.00E+00</c:formatCode>
                <c:ptCount val="723"/>
                <c:pt idx="0">
                  <c:v>7.0863918690005647</c:v>
                </c:pt>
                <c:pt idx="1">
                  <c:v>7.0862784642194336</c:v>
                </c:pt>
                <c:pt idx="2">
                  <c:v>7.0861594062821016</c:v>
                </c:pt>
                <c:pt idx="3">
                  <c:v>7.0860388148889051</c:v>
                </c:pt>
                <c:pt idx="4">
                  <c:v>7.085922619774121</c:v>
                </c:pt>
                <c:pt idx="5">
                  <c:v>7.0858118406958219</c:v>
                </c:pt>
                <c:pt idx="6">
                  <c:v>7.0856855761568811</c:v>
                </c:pt>
                <c:pt idx="7">
                  <c:v>7.0855357671641883</c:v>
                </c:pt>
                <c:pt idx="8">
                  <c:v>7.085348063887869</c:v>
                </c:pt>
                <c:pt idx="9">
                  <c:v>7.0851164467835082</c:v>
                </c:pt>
                <c:pt idx="10">
                  <c:v>7.0848313378586765</c:v>
                </c:pt>
                <c:pt idx="11">
                  <c:v>7.0845079268852951</c:v>
                </c:pt>
                <c:pt idx="12">
                  <c:v>7.0841497529050708</c:v>
                </c:pt>
                <c:pt idx="13">
                  <c:v>7.0837436596136181</c:v>
                </c:pt>
                <c:pt idx="14">
                  <c:v>7.0832829683977678</c:v>
                </c:pt>
                <c:pt idx="15">
                  <c:v>7.0827970230643826</c:v>
                </c:pt>
                <c:pt idx="16">
                  <c:v>7.0822460398872247</c:v>
                </c:pt>
                <c:pt idx="17">
                  <c:v>7.0816685159738837</c:v>
                </c:pt>
                <c:pt idx="18">
                  <c:v>7.0810274825073778</c:v>
                </c:pt>
                <c:pt idx="19">
                  <c:v>7.0803165839130537</c:v>
                </c:pt>
                <c:pt idx="20">
                  <c:v>7.0795357675507384</c:v>
                </c:pt>
                <c:pt idx="21">
                  <c:v>7.0787050362686221</c:v>
                </c:pt>
                <c:pt idx="22">
                  <c:v>7.077797442612952</c:v>
                </c:pt>
                <c:pt idx="23">
                  <c:v>7.0768118889689884</c:v>
                </c:pt>
                <c:pt idx="24">
                  <c:v>7.0757850590388092</c:v>
                </c:pt>
                <c:pt idx="25">
                  <c:v>7.0746256218892674</c:v>
                </c:pt>
                <c:pt idx="26">
                  <c:v>7.0734301027541564</c:v>
                </c:pt>
                <c:pt idx="27">
                  <c:v>7.0721318336418362</c:v>
                </c:pt>
                <c:pt idx="28">
                  <c:v>7.0707765686162496</c:v>
                </c:pt>
                <c:pt idx="29">
                  <c:v>7.0693323589055508</c:v>
                </c:pt>
                <c:pt idx="30">
                  <c:v>7.0678023087418911</c:v>
                </c:pt>
                <c:pt idx="31">
                  <c:v>7.0661540589776086</c:v>
                </c:pt>
                <c:pt idx="32">
                  <c:v>7.0643732532038461</c:v>
                </c:pt>
                <c:pt idx="33">
                  <c:v>7.0625256818606754</c:v>
                </c:pt>
                <c:pt idx="34">
                  <c:v>7.0606139665049481</c:v>
                </c:pt>
                <c:pt idx="35">
                  <c:v>7.0586931428376838</c:v>
                </c:pt>
                <c:pt idx="36">
                  <c:v>7.0567061543236624</c:v>
                </c:pt>
                <c:pt idx="37">
                  <c:v>7.0546851959170374</c:v>
                </c:pt>
                <c:pt idx="38">
                  <c:v>7.0525330175324248</c:v>
                </c:pt>
                <c:pt idx="39">
                  <c:v>7.0503516576809497</c:v>
                </c:pt>
                <c:pt idx="40">
                  <c:v>7.0480367690787249</c:v>
                </c:pt>
                <c:pt idx="41">
                  <c:v>7.0456348074952695</c:v>
                </c:pt>
                <c:pt idx="42">
                  <c:v>7.0432113184002443</c:v>
                </c:pt>
                <c:pt idx="43">
                  <c:v>7.0406411909406339</c:v>
                </c:pt>
                <c:pt idx="44">
                  <c:v>7.0380454167073232</c:v>
                </c:pt>
                <c:pt idx="45">
                  <c:v>7.0353641850154345</c:v>
                </c:pt>
                <c:pt idx="46">
                  <c:v>7.0325947470230865</c:v>
                </c:pt>
                <c:pt idx="47">
                  <c:v>7.0297993970111943</c:v>
                </c:pt>
                <c:pt idx="48">
                  <c:v>7.0269060338273857</c:v>
                </c:pt>
                <c:pt idx="49">
                  <c:v>7.0239826108971446</c:v>
                </c:pt>
                <c:pt idx="50">
                  <c:v>7.0208963542100165</c:v>
                </c:pt>
                <c:pt idx="51">
                  <c:v>7.0177815163097517</c:v>
                </c:pt>
                <c:pt idx="52">
                  <c:v>7.0146462739398476</c:v>
                </c:pt>
                <c:pt idx="53">
                  <c:v>7.0113416844510041</c:v>
                </c:pt>
                <c:pt idx="54">
                  <c:v>7.0080120640003694</c:v>
                </c:pt>
                <c:pt idx="55">
                  <c:v>7.0046571007056082</c:v>
                </c:pt>
                <c:pt idx="56">
                  <c:v>7.001187043856385</c:v>
                </c:pt>
                <c:pt idx="57">
                  <c:v>6.9976945286881831</c:v>
                </c:pt>
                <c:pt idx="58">
                  <c:v>6.9941773928776243</c:v>
                </c:pt>
                <c:pt idx="59">
                  <c:v>6.990631802127913</c:v>
                </c:pt>
                <c:pt idx="60">
                  <c:v>6.9868932804778332</c:v>
                </c:pt>
                <c:pt idx="61">
                  <c:v>6.9831327183796352</c:v>
                </c:pt>
                <c:pt idx="62">
                  <c:v>6.9793298979926695</c:v>
                </c:pt>
                <c:pt idx="63">
                  <c:v>6.9754196769427548</c:v>
                </c:pt>
                <c:pt idx="64">
                  <c:v>6.9714761144738944</c:v>
                </c:pt>
                <c:pt idx="65">
                  <c:v>6.9674084447644278</c:v>
                </c:pt>
                <c:pt idx="66">
                  <c:v>6.9633170631843004</c:v>
                </c:pt>
                <c:pt idx="67">
                  <c:v>6.9592057071832825</c:v>
                </c:pt>
                <c:pt idx="68">
                  <c:v>6.9549715957191429</c:v>
                </c:pt>
                <c:pt idx="69">
                  <c:v>6.950712917962889</c:v>
                </c:pt>
                <c:pt idx="70">
                  <c:v>6.9464291791767616</c:v>
                </c:pt>
                <c:pt idx="71">
                  <c:v>6.9420086525590197</c:v>
                </c:pt>
                <c:pt idx="72">
                  <c:v>6.9375599568204604</c:v>
                </c:pt>
                <c:pt idx="73">
                  <c:v>6.9329763543049845</c:v>
                </c:pt>
                <c:pt idx="74">
                  <c:v>6.9283758105049804</c:v>
                </c:pt>
                <c:pt idx="75">
                  <c:v>6.9237362195762051</c:v>
                </c:pt>
                <c:pt idx="76">
                  <c:v>6.9189759402997346</c:v>
                </c:pt>
                <c:pt idx="77">
                  <c:v>6.9141782659455364</c:v>
                </c:pt>
                <c:pt idx="78">
                  <c:v>6.9092353829710476</c:v>
                </c:pt>
                <c:pt idx="79">
                  <c:v>6.9042639368947833</c:v>
                </c:pt>
                <c:pt idx="80">
                  <c:v>6.8991447645155111</c:v>
                </c:pt>
                <c:pt idx="81">
                  <c:v>6.8939987630596802</c:v>
                </c:pt>
                <c:pt idx="82">
                  <c:v>6.8888289395113063</c:v>
                </c:pt>
                <c:pt idx="83">
                  <c:v>6.8836236478046331</c:v>
                </c:pt>
                <c:pt idx="84">
                  <c:v>6.8782671227991932</c:v>
                </c:pt>
                <c:pt idx="85">
                  <c:v>6.8728712676811012</c:v>
                </c:pt>
                <c:pt idx="86">
                  <c:v>6.8673103899810108</c:v>
                </c:pt>
                <c:pt idx="87">
                  <c:v>6.8615934921088328</c:v>
                </c:pt>
                <c:pt idx="88">
                  <c:v>6.8558442513822966</c:v>
                </c:pt>
                <c:pt idx="89">
                  <c:v>6.8499255178115197</c:v>
                </c:pt>
                <c:pt idx="90">
                  <c:v>6.8439855058064172</c:v>
                </c:pt>
                <c:pt idx="91">
                  <c:v>6.8380090796953867</c:v>
                </c:pt>
                <c:pt idx="92">
                  <c:v>6.831865385869369</c:v>
                </c:pt>
                <c:pt idx="93">
                  <c:v>6.8256810988004313</c:v>
                </c:pt>
                <c:pt idx="94">
                  <c:v>6.8193207190610377</c:v>
                </c:pt>
                <c:pt idx="95">
                  <c:v>6.8129250062224394</c:v>
                </c:pt>
                <c:pt idx="96">
                  <c:v>6.8065035642453973</c:v>
                </c:pt>
                <c:pt idx="97">
                  <c:v>6.8000432518528564</c:v>
                </c:pt>
                <c:pt idx="98">
                  <c:v>6.7935504588249458</c:v>
                </c:pt>
                <c:pt idx="99">
                  <c:v>6.7867176848107453</c:v>
                </c:pt>
                <c:pt idx="100">
                  <c:v>6.7798439911206057</c:v>
                </c:pt>
                <c:pt idx="101">
                  <c:v>6.7729361876301155</c:v>
                </c:pt>
                <c:pt idx="102">
                  <c:v>6.7660018556195505</c:v>
                </c:pt>
                <c:pt idx="103">
                  <c:v>6.7590289942117128</c:v>
                </c:pt>
                <c:pt idx="104">
                  <c:v>6.7520294395436133</c:v>
                </c:pt>
                <c:pt idx="105">
                  <c:v>6.7448322499764597</c:v>
                </c:pt>
                <c:pt idx="106">
                  <c:v>6.7374231526370769</c:v>
                </c:pt>
                <c:pt idx="107">
                  <c:v>6.7300050778603708</c:v>
                </c:pt>
                <c:pt idx="108">
                  <c:v>6.7225515591309817</c:v>
                </c:pt>
                <c:pt idx="109">
                  <c:v>6.715042042779384</c:v>
                </c:pt>
                <c:pt idx="110">
                  <c:v>6.7075197611899542</c:v>
                </c:pt>
                <c:pt idx="111">
                  <c:v>6.6997896686944616</c:v>
                </c:pt>
                <c:pt idx="112">
                  <c:v>6.691829388848701</c:v>
                </c:pt>
                <c:pt idx="113">
                  <c:v>6.6838683423388474</c:v>
                </c:pt>
                <c:pt idx="114">
                  <c:v>6.6758781100181492</c:v>
                </c:pt>
                <c:pt idx="115">
                  <c:v>6.6678620500899308</c:v>
                </c:pt>
                <c:pt idx="116">
                  <c:v>6.6598084695176194</c:v>
                </c:pt>
                <c:pt idx="117">
                  <c:v>6.6517420264720331</c:v>
                </c:pt>
                <c:pt idx="118">
                  <c:v>6.6434443324615673</c:v>
                </c:pt>
                <c:pt idx="119">
                  <c:v>6.6351259027205662</c:v>
                </c:pt>
                <c:pt idx="120">
                  <c:v>6.6265788056253809</c:v>
                </c:pt>
                <c:pt idx="121">
                  <c:v>6.6180093174904853</c:v>
                </c:pt>
                <c:pt idx="122">
                  <c:v>6.6094049108725228</c:v>
                </c:pt>
                <c:pt idx="123">
                  <c:v>6.6007876225760613</c:v>
                </c:pt>
                <c:pt idx="124">
                  <c:v>6.5919293638665275</c:v>
                </c:pt>
                <c:pt idx="125">
                  <c:v>6.5830627950795204</c:v>
                </c:pt>
                <c:pt idx="126">
                  <c:v>6.5741468306519675</c:v>
                </c:pt>
                <c:pt idx="127">
                  <c:v>6.5652141223648464</c:v>
                </c:pt>
                <c:pt idx="128">
                  <c:v>6.5562725603948673</c:v>
                </c:pt>
                <c:pt idx="129">
                  <c:v>6.5472766818326331</c:v>
                </c:pt>
                <c:pt idx="130">
                  <c:v>6.5382872250889674</c:v>
                </c:pt>
                <c:pt idx="131">
                  <c:v>6.529041601420623</c:v>
                </c:pt>
                <c:pt idx="132">
                  <c:v>6.5197785357480385</c:v>
                </c:pt>
                <c:pt idx="133">
                  <c:v>6.5104891044219659</c:v>
                </c:pt>
                <c:pt idx="134">
                  <c:v>6.5011575898063478</c:v>
                </c:pt>
                <c:pt idx="135">
                  <c:v>6.491803842755691</c:v>
                </c:pt>
                <c:pt idx="136">
                  <c:v>6.4822096403496108</c:v>
                </c:pt>
                <c:pt idx="137">
                  <c:v>6.472831794870884</c:v>
                </c:pt>
                <c:pt idx="138">
                  <c:v>6.4631724789003293</c:v>
                </c:pt>
                <c:pt idx="139">
                  <c:v>6.453490749143306</c:v>
                </c:pt>
                <c:pt idx="140">
                  <c:v>6.4435665142123009</c:v>
                </c:pt>
                <c:pt idx="141">
                  <c:v>6.4335933265573884</c:v>
                </c:pt>
                <c:pt idx="142">
                  <c:v>6.4235923935740074</c:v>
                </c:pt>
                <c:pt idx="143">
                  <c:v>6.4135533255762249</c:v>
                </c:pt>
                <c:pt idx="144">
                  <c:v>6.4035177395212175</c:v>
                </c:pt>
                <c:pt idx="145">
                  <c:v>6.3934648821709148</c:v>
                </c:pt>
                <c:pt idx="146">
                  <c:v>6.3831228712298858</c:v>
                </c:pt>
                <c:pt idx="147">
                  <c:v>6.372769569031119</c:v>
                </c:pt>
                <c:pt idx="148">
                  <c:v>6.362387692557844</c:v>
                </c:pt>
                <c:pt idx="149">
                  <c:v>6.351989208807022</c:v>
                </c:pt>
                <c:pt idx="150">
                  <c:v>6.3415627460536443</c:v>
                </c:pt>
                <c:pt idx="151">
                  <c:v>6.3310974210370796</c:v>
                </c:pt>
                <c:pt idx="152">
                  <c:v>6.3206095686862795</c:v>
                </c:pt>
                <c:pt idx="153">
                  <c:v>6.3101380488243874</c:v>
                </c:pt>
                <c:pt idx="154">
                  <c:v>6.2996550781568672</c:v>
                </c:pt>
                <c:pt idx="155">
                  <c:v>6.2891442271264708</c:v>
                </c:pt>
                <c:pt idx="156">
                  <c:v>6.2784848052614066</c:v>
                </c:pt>
                <c:pt idx="157">
                  <c:v>6.2676124309361239</c:v>
                </c:pt>
                <c:pt idx="158">
                  <c:v>6.2564644570853289</c:v>
                </c:pt>
                <c:pt idx="159">
                  <c:v>6.2457226231568184</c:v>
                </c:pt>
                <c:pt idx="160">
                  <c:v>6.2351309605286804</c:v>
                </c:pt>
                <c:pt idx="161">
                  <c:v>6.2242129097361731</c:v>
                </c:pt>
                <c:pt idx="162">
                  <c:v>6.2132955140943436</c:v>
                </c:pt>
                <c:pt idx="163">
                  <c:v>6.2023275609837629</c:v>
                </c:pt>
                <c:pt idx="164">
                  <c:v>6.1913200766617962</c:v>
                </c:pt>
                <c:pt idx="165">
                  <c:v>6.1803197007470985</c:v>
                </c:pt>
                <c:pt idx="166">
                  <c:v>6.1692624279017485</c:v>
                </c:pt>
                <c:pt idx="167">
                  <c:v>6.1582004217507276</c:v>
                </c:pt>
                <c:pt idx="168">
                  <c:v>6.146829056150831</c:v>
                </c:pt>
                <c:pt idx="169">
                  <c:v>6.1354718026468058</c:v>
                </c:pt>
                <c:pt idx="170">
                  <c:v>6.1240681302462674</c:v>
                </c:pt>
                <c:pt idx="171">
                  <c:v>6.1126788447397979</c:v>
                </c:pt>
                <c:pt idx="172">
                  <c:v>6.1012499908847033</c:v>
                </c:pt>
                <c:pt idx="173">
                  <c:v>6.089823676665171</c:v>
                </c:pt>
                <c:pt idx="174">
                  <c:v>6.0783268188522319</c:v>
                </c:pt>
                <c:pt idx="175">
                  <c:v>6.0668448216653337</c:v>
                </c:pt>
                <c:pt idx="176">
                  <c:v>6.0553474838556012</c:v>
                </c:pt>
                <c:pt idx="177">
                  <c:v>6.0438469824080956</c:v>
                </c:pt>
                <c:pt idx="178">
                  <c:v>6.0323308896336609</c:v>
                </c:pt>
                <c:pt idx="179">
                  <c:v>6.0207687930215785</c:v>
                </c:pt>
                <c:pt idx="180">
                  <c:v>6.0092037876920354</c:v>
                </c:pt>
                <c:pt idx="181">
                  <c:v>5.9976420495844476</c:v>
                </c:pt>
                <c:pt idx="182">
                  <c:v>5.9857199055102708</c:v>
                </c:pt>
                <c:pt idx="183">
                  <c:v>5.9737893164728924</c:v>
                </c:pt>
                <c:pt idx="184">
                  <c:v>5.9619007499496259</c:v>
                </c:pt>
                <c:pt idx="185">
                  <c:v>5.9499785911964178</c:v>
                </c:pt>
                <c:pt idx="186">
                  <c:v>5.9380162505176113</c:v>
                </c:pt>
                <c:pt idx="187">
                  <c:v>5.9260200715431459</c:v>
                </c:pt>
                <c:pt idx="188">
                  <c:v>5.9139840520757119</c:v>
                </c:pt>
                <c:pt idx="189">
                  <c:v>5.9019845569791682</c:v>
                </c:pt>
                <c:pt idx="190">
                  <c:v>5.8899961992796515</c:v>
                </c:pt>
                <c:pt idx="191">
                  <c:v>5.8779680545365922</c:v>
                </c:pt>
                <c:pt idx="192">
                  <c:v>5.8659190599831001</c:v>
                </c:pt>
                <c:pt idx="193">
                  <c:v>5.8538367322132148</c:v>
                </c:pt>
                <c:pt idx="194">
                  <c:v>5.8417339451058989</c:v>
                </c:pt>
                <c:pt idx="195">
                  <c:v>5.8296361777087569</c:v>
                </c:pt>
                <c:pt idx="196">
                  <c:v>5.8175309102605093</c:v>
                </c:pt>
                <c:pt idx="197">
                  <c:v>5.80541821021838</c:v>
                </c:pt>
                <c:pt idx="198">
                  <c:v>5.7932852514272906</c:v>
                </c:pt>
                <c:pt idx="199">
                  <c:v>5.7811058081358793</c:v>
                </c:pt>
                <c:pt idx="200">
                  <c:v>5.7689516208802516</c:v>
                </c:pt>
                <c:pt idx="201">
                  <c:v>5.75676435699107</c:v>
                </c:pt>
                <c:pt idx="202">
                  <c:v>5.7445570766556244</c:v>
                </c:pt>
                <c:pt idx="203">
                  <c:v>5.7322773229875237</c:v>
                </c:pt>
                <c:pt idx="204">
                  <c:v>5.7200170973859743</c:v>
                </c:pt>
                <c:pt idx="205">
                  <c:v>5.7074377689641986</c:v>
                </c:pt>
                <c:pt idx="206">
                  <c:v>5.6948455849380037</c:v>
                </c:pt>
                <c:pt idx="207">
                  <c:v>5.6822741453107408</c:v>
                </c:pt>
                <c:pt idx="208">
                  <c:v>5.6696564087943502</c:v>
                </c:pt>
                <c:pt idx="209">
                  <c:v>5.6570327687961175</c:v>
                </c:pt>
                <c:pt idx="210">
                  <c:v>5.6443762006659082</c:v>
                </c:pt>
                <c:pt idx="211">
                  <c:v>5.6317476400008397</c:v>
                </c:pt>
                <c:pt idx="212">
                  <c:v>5.6190727603937551</c:v>
                </c:pt>
                <c:pt idx="213">
                  <c:v>5.6063788233435767</c:v>
                </c:pt>
                <c:pt idx="214">
                  <c:v>5.5936794578301656</c:v>
                </c:pt>
                <c:pt idx="215">
                  <c:v>5.5809611855915682</c:v>
                </c:pt>
                <c:pt idx="216">
                  <c:v>5.5682648042586722</c:v>
                </c:pt>
                <c:pt idx="217">
                  <c:v>5.5555292573996393</c:v>
                </c:pt>
                <c:pt idx="218">
                  <c:v>5.5428022266154739</c:v>
                </c:pt>
                <c:pt idx="219">
                  <c:v>5.5300565695091874</c:v>
                </c:pt>
                <c:pt idx="220">
                  <c:v>5.517312805662506</c:v>
                </c:pt>
                <c:pt idx="221">
                  <c:v>5.5044888640016065</c:v>
                </c:pt>
                <c:pt idx="222">
                  <c:v>5.4916946050194966</c:v>
                </c:pt>
                <c:pt idx="223">
                  <c:v>5.4788820556153821</c:v>
                </c:pt>
                <c:pt idx="224">
                  <c:v>5.4660923830003689</c:v>
                </c:pt>
                <c:pt idx="225">
                  <c:v>5.453291473617436</c:v>
                </c:pt>
                <c:pt idx="226">
                  <c:v>5.4404586042310177</c:v>
                </c:pt>
                <c:pt idx="227">
                  <c:v>5.4276215014069127</c:v>
                </c:pt>
                <c:pt idx="228">
                  <c:v>5.4147458453322965</c:v>
                </c:pt>
                <c:pt idx="229">
                  <c:v>5.401879951529617</c:v>
                </c:pt>
                <c:pt idx="230">
                  <c:v>5.389003218650573</c:v>
                </c:pt>
                <c:pt idx="231">
                  <c:v>5.3761571270220987</c:v>
                </c:pt>
                <c:pt idx="232">
                  <c:v>5.3632934097952436</c:v>
                </c:pt>
                <c:pt idx="233">
                  <c:v>5.3504190731038541</c:v>
                </c:pt>
                <c:pt idx="234">
                  <c:v>5.337534208891805</c:v>
                </c:pt>
                <c:pt idx="235">
                  <c:v>5.3246596722658408</c:v>
                </c:pt>
                <c:pt idx="236">
                  <c:v>5.3117678335887151</c:v>
                </c:pt>
                <c:pt idx="237">
                  <c:v>5.2988449281422563</c:v>
                </c:pt>
                <c:pt idx="238">
                  <c:v>5.2859188172888727</c:v>
                </c:pt>
                <c:pt idx="239">
                  <c:v>5.2729409910698521</c:v>
                </c:pt>
                <c:pt idx="240">
                  <c:v>5.2599741151043462</c:v>
                </c:pt>
                <c:pt idx="241">
                  <c:v>5.2470113128964657</c:v>
                </c:pt>
                <c:pt idx="242">
                  <c:v>5.2340178758197311</c:v>
                </c:pt>
                <c:pt idx="243">
                  <c:v>5.2210357029963186</c:v>
                </c:pt>
                <c:pt idx="244">
                  <c:v>5.2083529542129661</c:v>
                </c:pt>
                <c:pt idx="245">
                  <c:v>5.1956602387741073</c:v>
                </c:pt>
                <c:pt idx="246">
                  <c:v>5.1829439492738345</c:v>
                </c:pt>
                <c:pt idx="247">
                  <c:v>5.1702246995883003</c:v>
                </c:pt>
                <c:pt idx="248">
                  <c:v>5.1574820832706152</c:v>
                </c:pt>
                <c:pt idx="249">
                  <c:v>5.1447298813259952</c:v>
                </c:pt>
                <c:pt idx="250">
                  <c:v>5.1319545061002954</c:v>
                </c:pt>
                <c:pt idx="251">
                  <c:v>5.119238226729439</c:v>
                </c:pt>
                <c:pt idx="252">
                  <c:v>5.1065057016664248</c:v>
                </c:pt>
                <c:pt idx="253">
                  <c:v>5.0937296077392027</c:v>
                </c:pt>
                <c:pt idx="254">
                  <c:v>5.0809786935633117</c:v>
                </c:pt>
                <c:pt idx="255">
                  <c:v>5.0684953632547129</c:v>
                </c:pt>
                <c:pt idx="256">
                  <c:v>5.0557256664007069</c:v>
                </c:pt>
                <c:pt idx="257">
                  <c:v>5.0432510306751501</c:v>
                </c:pt>
                <c:pt idx="258">
                  <c:v>5.0307670535482503</c:v>
                </c:pt>
                <c:pt idx="259">
                  <c:v>5.0179487616346892</c:v>
                </c:pt>
                <c:pt idx="260">
                  <c:v>5.0051288012510469</c:v>
                </c:pt>
                <c:pt idx="261">
                  <c:v>4.9923486384670532</c:v>
                </c:pt>
                <c:pt idx="262">
                  <c:v>4.9798507530572484</c:v>
                </c:pt>
                <c:pt idx="263">
                  <c:v>4.9673439648003104</c:v>
                </c:pt>
                <c:pt idx="264">
                  <c:v>4.9548418756318364</c:v>
                </c:pt>
                <c:pt idx="265">
                  <c:v>4.9423577803821752</c:v>
                </c:pt>
                <c:pt idx="266">
                  <c:v>4.9298044378645018</c:v>
                </c:pt>
                <c:pt idx="267">
                  <c:v>4.9172358503573035</c:v>
                </c:pt>
                <c:pt idx="268">
                  <c:v>4.904679210102751</c:v>
                </c:pt>
                <c:pt idx="269">
                  <c:v>4.8921884050067206</c:v>
                </c:pt>
                <c:pt idx="270">
                  <c:v>4.8796757333177219</c:v>
                </c:pt>
                <c:pt idx="271">
                  <c:v>4.8671683624701458</c:v>
                </c:pt>
                <c:pt idx="272">
                  <c:v>4.8546528394880637</c:v>
                </c:pt>
                <c:pt idx="273">
                  <c:v>4.8421157203098426</c:v>
                </c:pt>
                <c:pt idx="274">
                  <c:v>4.82957067488221</c:v>
                </c:pt>
                <c:pt idx="275">
                  <c:v>4.8170178039386453</c:v>
                </c:pt>
                <c:pt idx="276">
                  <c:v>4.804457208743762</c:v>
                </c:pt>
                <c:pt idx="277">
                  <c:v>4.7918822026906547</c:v>
                </c:pt>
                <c:pt idx="278">
                  <c:v>4.7793268600587</c:v>
                </c:pt>
                <c:pt idx="279">
                  <c:v>4.7668111886930697</c:v>
                </c:pt>
                <c:pt idx="280">
                  <c:v>4.7542745068362979</c:v>
                </c:pt>
                <c:pt idx="281">
                  <c:v>4.7417237196869282</c:v>
                </c:pt>
                <c:pt idx="282">
                  <c:v>4.7291657272883612</c:v>
                </c:pt>
                <c:pt idx="283">
                  <c:v>4.7166142141964773</c:v>
                </c:pt>
                <c:pt idx="284">
                  <c:v>4.7040420877203299</c:v>
                </c:pt>
                <c:pt idx="285">
                  <c:v>4.6914698673683199</c:v>
                </c:pt>
                <c:pt idx="286">
                  <c:v>4.6789382252874452</c:v>
                </c:pt>
                <c:pt idx="287">
                  <c:v>4.6664199377782252</c:v>
                </c:pt>
                <c:pt idx="288">
                  <c:v>4.6538611576490529</c:v>
                </c:pt>
                <c:pt idx="289">
                  <c:v>4.6413363866901207</c:v>
                </c:pt>
                <c:pt idx="290">
                  <c:v>4.6287914898391076</c:v>
                </c:pt>
                <c:pt idx="291">
                  <c:v>4.6162673807871073</c:v>
                </c:pt>
                <c:pt idx="292">
                  <c:v>4.6037231045502951</c:v>
                </c:pt>
                <c:pt idx="293">
                  <c:v>4.5912131267920051</c:v>
                </c:pt>
                <c:pt idx="294">
                  <c:v>4.5786700074654849</c:v>
                </c:pt>
                <c:pt idx="295">
                  <c:v>4.5661546003180051</c:v>
                </c:pt>
                <c:pt idx="296">
                  <c:v>4.5536331941222024</c:v>
                </c:pt>
                <c:pt idx="297">
                  <c:v>4.5410923071386682</c:v>
                </c:pt>
                <c:pt idx="298">
                  <c:v>4.5286130643858264</c:v>
                </c:pt>
                <c:pt idx="299">
                  <c:v>4.5161144659940078</c:v>
                </c:pt>
                <c:pt idx="300">
                  <c:v>4.5036237772839067</c:v>
                </c:pt>
                <c:pt idx="301">
                  <c:v>4.4911003683949264</c:v>
                </c:pt>
                <c:pt idx="302">
                  <c:v>4.4785715562285118</c:v>
                </c:pt>
                <c:pt idx="303">
                  <c:v>4.4660578262757502</c:v>
                </c:pt>
                <c:pt idx="304">
                  <c:v>4.4535790613638202</c:v>
                </c:pt>
                <c:pt idx="305">
                  <c:v>4.4411221830969998</c:v>
                </c:pt>
                <c:pt idx="306">
                  <c:v>4.4286194685548441</c:v>
                </c:pt>
                <c:pt idx="307">
                  <c:v>4.416415992422368</c:v>
                </c:pt>
                <c:pt idx="308">
                  <c:v>4.4042003168755892</c:v>
                </c:pt>
                <c:pt idx="309">
                  <c:v>4.3919858269729355</c:v>
                </c:pt>
                <c:pt idx="310">
                  <c:v>4.3798448984200142</c:v>
                </c:pt>
                <c:pt idx="311">
                  <c:v>4.3676786851625939</c:v>
                </c:pt>
                <c:pt idx="312">
                  <c:v>4.355533673279548</c:v>
                </c:pt>
                <c:pt idx="313">
                  <c:v>4.3433701815123795</c:v>
                </c:pt>
                <c:pt idx="314">
                  <c:v>4.3311883438612382</c:v>
                </c:pt>
                <c:pt idx="315">
                  <c:v>4.3190604938946517</c:v>
                </c:pt>
                <c:pt idx="316">
                  <c:v>4.3072228331385372</c:v>
                </c:pt>
                <c:pt idx="317">
                  <c:v>4.2953666734383074</c:v>
                </c:pt>
                <c:pt idx="318">
                  <c:v>4.2835173693589006</c:v>
                </c:pt>
                <c:pt idx="319">
                  <c:v>4.2716568673753414</c:v>
                </c:pt>
                <c:pt idx="320">
                  <c:v>4.2598227548606733</c:v>
                </c:pt>
                <c:pt idx="321">
                  <c:v>4.2479769712404476</c:v>
                </c:pt>
                <c:pt idx="322">
                  <c:v>4.2361454587206415</c:v>
                </c:pt>
                <c:pt idx="323">
                  <c:v>4.2243404611522344</c:v>
                </c:pt>
                <c:pt idx="324">
                  <c:v>4.2125368953303584</c:v>
                </c:pt>
                <c:pt idx="325">
                  <c:v>4.2007477410184757</c:v>
                </c:pt>
                <c:pt idx="326">
                  <c:v>4.1889537261446312</c:v>
                </c:pt>
                <c:pt idx="327">
                  <c:v>4.1771614051607768</c:v>
                </c:pt>
                <c:pt idx="328">
                  <c:v>4.1653894192435494</c:v>
                </c:pt>
                <c:pt idx="329">
                  <c:v>4.1535677807371751</c:v>
                </c:pt>
                <c:pt idx="330">
                  <c:v>4.141806095240895</c:v>
                </c:pt>
                <c:pt idx="331">
                  <c:v>4.1300456285027014</c:v>
                </c:pt>
                <c:pt idx="332">
                  <c:v>4.1182872186978505</c:v>
                </c:pt>
                <c:pt idx="333">
                  <c:v>4.1064988493026995</c:v>
                </c:pt>
                <c:pt idx="334">
                  <c:v>4.0947449258932078</c:v>
                </c:pt>
                <c:pt idx="335">
                  <c:v>4.0830186270214446</c:v>
                </c:pt>
                <c:pt idx="336">
                  <c:v>4.0712878789492857</c:v>
                </c:pt>
                <c:pt idx="337">
                  <c:v>4.0595531782538492</c:v>
                </c:pt>
                <c:pt idx="338">
                  <c:v>4.0478586922551392</c:v>
                </c:pt>
                <c:pt idx="339">
                  <c:v>4.0361223307059531</c:v>
                </c:pt>
                <c:pt idx="340">
                  <c:v>4.0244267602439727</c:v>
                </c:pt>
                <c:pt idx="341">
                  <c:v>4.012721143461607</c:v>
                </c:pt>
                <c:pt idx="342">
                  <c:v>4.0010755295974478</c:v>
                </c:pt>
                <c:pt idx="343">
                  <c:v>3.9894067531932516</c:v>
                </c:pt>
                <c:pt idx="344">
                  <c:v>3.9777537057400618</c:v>
                </c:pt>
                <c:pt idx="345">
                  <c:v>3.9660526050206752</c:v>
                </c:pt>
                <c:pt idx="346">
                  <c:v>3.9543739185609579</c:v>
                </c:pt>
                <c:pt idx="347">
                  <c:v>3.9427550921502763</c:v>
                </c:pt>
                <c:pt idx="348">
                  <c:v>3.9311267483125043</c:v>
                </c:pt>
                <c:pt idx="349">
                  <c:v>3.9195017547665838</c:v>
                </c:pt>
                <c:pt idx="350">
                  <c:v>3.9079174903237908</c:v>
                </c:pt>
                <c:pt idx="351">
                  <c:v>3.8963366438917117</c:v>
                </c:pt>
                <c:pt idx="352">
                  <c:v>3.8847778956731136</c:v>
                </c:pt>
                <c:pt idx="353">
                  <c:v>3.8731850446835434</c:v>
                </c:pt>
                <c:pt idx="354">
                  <c:v>3.8616077756509886</c:v>
                </c:pt>
                <c:pt idx="355">
                  <c:v>3.8500596605049009</c:v>
                </c:pt>
                <c:pt idx="356">
                  <c:v>3.838814432864659</c:v>
                </c:pt>
                <c:pt idx="357">
                  <c:v>3.8275531301646848</c:v>
                </c:pt>
                <c:pt idx="358">
                  <c:v>3.8162701879234495</c:v>
                </c:pt>
                <c:pt idx="359">
                  <c:v>3.8047777775513212</c:v>
                </c:pt>
                <c:pt idx="360">
                  <c:v>3.7935263082663075</c:v>
                </c:pt>
                <c:pt idx="361">
                  <c:v>3.7820287476850121</c:v>
                </c:pt>
                <c:pt idx="362">
                  <c:v>3.7705291491761672</c:v>
                </c:pt>
                <c:pt idx="363">
                  <c:v>3.7590582265735262</c:v>
                </c:pt>
                <c:pt idx="364">
                  <c:v>3.7478646103630946</c:v>
                </c:pt>
                <c:pt idx="365">
                  <c:v>3.7366434087567515</c:v>
                </c:pt>
                <c:pt idx="366">
                  <c:v>3.7254868656585809</c:v>
                </c:pt>
                <c:pt idx="367">
                  <c:v>3.7143094446500742</c:v>
                </c:pt>
                <c:pt idx="368">
                  <c:v>3.7031358353325698</c:v>
                </c:pt>
                <c:pt idx="369">
                  <c:v>3.6922430670660522</c:v>
                </c:pt>
                <c:pt idx="370">
                  <c:v>3.6813294603702866</c:v>
                </c:pt>
                <c:pt idx="371">
                  <c:v>3.6704664386408608</c:v>
                </c:pt>
                <c:pt idx="372">
                  <c:v>3.6596359462749284</c:v>
                </c:pt>
                <c:pt idx="373">
                  <c:v>3.6488026670818945</c:v>
                </c:pt>
                <c:pt idx="374">
                  <c:v>3.6377324800783444</c:v>
                </c:pt>
                <c:pt idx="375">
                  <c:v>3.6269298962989525</c:v>
                </c:pt>
                <c:pt idx="376">
                  <c:v>3.6161123397873274</c:v>
                </c:pt>
                <c:pt idx="377">
                  <c:v>3.6052804496566244</c:v>
                </c:pt>
                <c:pt idx="378">
                  <c:v>3.5944695887399551</c:v>
                </c:pt>
                <c:pt idx="379">
                  <c:v>3.5836916191806094</c:v>
                </c:pt>
                <c:pt idx="380">
                  <c:v>3.5728698604784088</c:v>
                </c:pt>
                <c:pt idx="381">
                  <c:v>3.5621103599001582</c:v>
                </c:pt>
                <c:pt idx="382">
                  <c:v>3.5513665026312373</c:v>
                </c:pt>
                <c:pt idx="383">
                  <c:v>3.5406028376044456</c:v>
                </c:pt>
                <c:pt idx="384">
                  <c:v>3.5298368202113521</c:v>
                </c:pt>
                <c:pt idx="385">
                  <c:v>3.5191039929650354</c:v>
                </c:pt>
                <c:pt idx="386">
                  <c:v>3.5083752817093856</c:v>
                </c:pt>
                <c:pt idx="387">
                  <c:v>3.4976738769523563</c:v>
                </c:pt>
                <c:pt idx="388">
                  <c:v>3.4869820837047278</c:v>
                </c:pt>
                <c:pt idx="389">
                  <c:v>3.4763181163884496</c:v>
                </c:pt>
                <c:pt idx="390">
                  <c:v>3.4656113580947809</c:v>
                </c:pt>
                <c:pt idx="391">
                  <c:v>3.4549321793551311</c:v>
                </c:pt>
                <c:pt idx="392">
                  <c:v>3.4442453231386092</c:v>
                </c:pt>
                <c:pt idx="393">
                  <c:v>3.4335924764022754</c:v>
                </c:pt>
                <c:pt idx="394">
                  <c:v>3.4229379298221474</c:v>
                </c:pt>
                <c:pt idx="395">
                  <c:v>3.4123110820968168</c:v>
                </c:pt>
                <c:pt idx="396">
                  <c:v>3.4016714481478219</c:v>
                </c:pt>
                <c:pt idx="397">
                  <c:v>3.3910367300151139</c:v>
                </c:pt>
                <c:pt idx="398">
                  <c:v>3.3804240698544104</c:v>
                </c:pt>
                <c:pt idx="399">
                  <c:v>3.3698276248366041</c:v>
                </c:pt>
                <c:pt idx="400">
                  <c:v>3.3594769786809806</c:v>
                </c:pt>
                <c:pt idx="401">
                  <c:v>3.3489123283530295</c:v>
                </c:pt>
                <c:pt idx="402">
                  <c:v>3.3386440203900403</c:v>
                </c:pt>
                <c:pt idx="403">
                  <c:v>3.3283282911733161</c:v>
                </c:pt>
                <c:pt idx="404">
                  <c:v>3.3180061631353062</c:v>
                </c:pt>
                <c:pt idx="405">
                  <c:v>3.3079443820036141</c:v>
                </c:pt>
                <c:pt idx="406">
                  <c:v>3.2978974802029772</c:v>
                </c:pt>
                <c:pt idx="407">
                  <c:v>3.287859465759785</c:v>
                </c:pt>
                <c:pt idx="408">
                  <c:v>3.2778248737158471</c:v>
                </c:pt>
                <c:pt idx="409">
                  <c:v>3.2678163729657808</c:v>
                </c:pt>
                <c:pt idx="410">
                  <c:v>3.2578163908628337</c:v>
                </c:pt>
                <c:pt idx="411">
                  <c:v>3.2478154439849205</c:v>
                </c:pt>
                <c:pt idx="412">
                  <c:v>3.237823669236755</c:v>
                </c:pt>
                <c:pt idx="413">
                  <c:v>3.2278361162598559</c:v>
                </c:pt>
                <c:pt idx="414">
                  <c:v>3.2178573894351423</c:v>
                </c:pt>
                <c:pt idx="415">
                  <c:v>3.2078830206691449</c:v>
                </c:pt>
                <c:pt idx="416">
                  <c:v>3.1979614856243042</c:v>
                </c:pt>
                <c:pt idx="417">
                  <c:v>3.1880278743556811</c:v>
                </c:pt>
                <c:pt idx="418">
                  <c:v>3.1781146831299041</c:v>
                </c:pt>
                <c:pt idx="419">
                  <c:v>3.1681895989082696</c:v>
                </c:pt>
                <c:pt idx="420">
                  <c:v>3.1582960079228646</c:v>
                </c:pt>
                <c:pt idx="421">
                  <c:v>3.1484229254385023</c:v>
                </c:pt>
                <c:pt idx="422">
                  <c:v>3.1385703446333033</c:v>
                </c:pt>
                <c:pt idx="423">
                  <c:v>3.1287056271601195</c:v>
                </c:pt>
                <c:pt idx="424">
                  <c:v>3.1188669802290678</c:v>
                </c:pt>
                <c:pt idx="425">
                  <c:v>3.1090380972889062</c:v>
                </c:pt>
                <c:pt idx="426">
                  <c:v>3.0992136254215916</c:v>
                </c:pt>
                <c:pt idx="427">
                  <c:v>3.0893833002815594</c:v>
                </c:pt>
                <c:pt idx="428">
                  <c:v>3.0795851355669273</c:v>
                </c:pt>
                <c:pt idx="429">
                  <c:v>3.0698396326371968</c:v>
                </c:pt>
                <c:pt idx="430">
                  <c:v>3.0600613590178893</c:v>
                </c:pt>
                <c:pt idx="431">
                  <c:v>3.0503201302197906</c:v>
                </c:pt>
                <c:pt idx="432">
                  <c:v>3.0405781771972316</c:v>
                </c:pt>
                <c:pt idx="433">
                  <c:v>3.0308302576593626</c:v>
                </c:pt>
                <c:pt idx="434">
                  <c:v>3.0211087093344315</c:v>
                </c:pt>
                <c:pt idx="435">
                  <c:v>3.0114300928548285</c:v>
                </c:pt>
                <c:pt idx="436">
                  <c:v>3.001934752848161</c:v>
                </c:pt>
                <c:pt idx="437">
                  <c:v>2.9927049015229277</c:v>
                </c:pt>
                <c:pt idx="438">
                  <c:v>2.9834840622225016</c:v>
                </c:pt>
                <c:pt idx="439">
                  <c:v>2.9742865427592355</c:v>
                </c:pt>
                <c:pt idx="440">
                  <c:v>2.965072629787064</c:v>
                </c:pt>
                <c:pt idx="441">
                  <c:v>2.9558974108794778</c:v>
                </c:pt>
                <c:pt idx="442">
                  <c:v>2.9467262581421987</c:v>
                </c:pt>
                <c:pt idx="443">
                  <c:v>2.937579014705296</c:v>
                </c:pt>
                <c:pt idx="444">
                  <c:v>2.9284105803542366</c:v>
                </c:pt>
                <c:pt idx="445">
                  <c:v>2.9192662064568315</c:v>
                </c:pt>
                <c:pt idx="446">
                  <c:v>2.9101306955101434</c:v>
                </c:pt>
                <c:pt idx="447">
                  <c:v>2.9010192403801609</c:v>
                </c:pt>
                <c:pt idx="448">
                  <c:v>2.8919121650338071</c:v>
                </c:pt>
                <c:pt idx="449">
                  <c:v>2.8828336792328826</c:v>
                </c:pt>
                <c:pt idx="450">
                  <c:v>2.8737546062030943</c:v>
                </c:pt>
                <c:pt idx="451">
                  <c:v>2.8646845714667299</c:v>
                </c:pt>
                <c:pt idx="452">
                  <c:v>2.8555940137823206</c:v>
                </c:pt>
                <c:pt idx="453">
                  <c:v>2.8465478427518649</c:v>
                </c:pt>
                <c:pt idx="454">
                  <c:v>2.8375008291161814</c:v>
                </c:pt>
                <c:pt idx="455">
                  <c:v>2.8284680893498719</c:v>
                </c:pt>
                <c:pt idx="456">
                  <c:v>2.8194696119820475</c:v>
                </c:pt>
                <c:pt idx="457">
                  <c:v>2.8104953272489932</c:v>
                </c:pt>
                <c:pt idx="458">
                  <c:v>2.8015158755448897</c:v>
                </c:pt>
                <c:pt idx="459">
                  <c:v>2.7925557178319482</c:v>
                </c:pt>
                <c:pt idx="460">
                  <c:v>2.7835805896807035</c:v>
                </c:pt>
                <c:pt idx="461">
                  <c:v>2.7745951076877486</c:v>
                </c:pt>
                <c:pt idx="462">
                  <c:v>2.7656633875939725</c:v>
                </c:pt>
                <c:pt idx="463">
                  <c:v>2.7567120060021724</c:v>
                </c:pt>
                <c:pt idx="464">
                  <c:v>2.7477950450384681</c:v>
                </c:pt>
                <c:pt idx="465">
                  <c:v>2.738922268727817</c:v>
                </c:pt>
                <c:pt idx="466">
                  <c:v>2.7300442371537712</c:v>
                </c:pt>
                <c:pt idx="467">
                  <c:v>2.7211709394207988</c:v>
                </c:pt>
                <c:pt idx="468">
                  <c:v>2.7125376070858613</c:v>
                </c:pt>
                <c:pt idx="469">
                  <c:v>2.7038848143620129</c:v>
                </c:pt>
                <c:pt idx="470">
                  <c:v>2.695245777311853</c:v>
                </c:pt>
                <c:pt idx="471">
                  <c:v>2.6866061661812775</c:v>
                </c:pt>
                <c:pt idx="472">
                  <c:v>2.6779947542119067</c:v>
                </c:pt>
                <c:pt idx="473">
                  <c:v>2.669387627848439</c:v>
                </c:pt>
                <c:pt idx="474">
                  <c:v>2.6608086761239074</c:v>
                </c:pt>
                <c:pt idx="475">
                  <c:v>2.6522340621871709</c:v>
                </c:pt>
                <c:pt idx="476">
                  <c:v>2.6437018348429513</c:v>
                </c:pt>
                <c:pt idx="477">
                  <c:v>2.6351597141237963</c:v>
                </c:pt>
                <c:pt idx="478">
                  <c:v>2.6266415271424144</c:v>
                </c:pt>
                <c:pt idx="479">
                  <c:v>2.6181277866655659</c:v>
                </c:pt>
                <c:pt idx="480">
                  <c:v>2.6098304220637361</c:v>
                </c:pt>
                <c:pt idx="481">
                  <c:v>2.6011418246473461</c:v>
                </c:pt>
                <c:pt idx="482">
                  <c:v>2.5926747803474641</c:v>
                </c:pt>
                <c:pt idx="483">
                  <c:v>2.5842311494898578</c:v>
                </c:pt>
                <c:pt idx="484">
                  <c:v>2.5757921269314306</c:v>
                </c:pt>
                <c:pt idx="485">
                  <c:v>2.5673946901077271</c:v>
                </c:pt>
                <c:pt idx="486">
                  <c:v>2.5590018600660587</c:v>
                </c:pt>
                <c:pt idx="487">
                  <c:v>2.5506463411478562</c:v>
                </c:pt>
                <c:pt idx="488">
                  <c:v>2.5422866899299503</c:v>
                </c:pt>
                <c:pt idx="489">
                  <c:v>2.5339410645244174</c:v>
                </c:pt>
                <c:pt idx="490">
                  <c:v>2.5258805316016155</c:v>
                </c:pt>
                <c:pt idx="491">
                  <c:v>2.5176911953649128</c:v>
                </c:pt>
                <c:pt idx="492">
                  <c:v>2.5096417647407514</c:v>
                </c:pt>
                <c:pt idx="493">
                  <c:v>2.5017614371921613</c:v>
                </c:pt>
                <c:pt idx="494">
                  <c:v>2.4938926942779336</c:v>
                </c:pt>
                <c:pt idx="495">
                  <c:v>2.4860618191394748</c:v>
                </c:pt>
                <c:pt idx="496">
                  <c:v>2.4782386380553723</c:v>
                </c:pt>
                <c:pt idx="497">
                  <c:v>2.4704052568669517</c:v>
                </c:pt>
                <c:pt idx="498">
                  <c:v>2.4624239227153746</c:v>
                </c:pt>
                <c:pt idx="499">
                  <c:v>2.4542612385979443</c:v>
                </c:pt>
                <c:pt idx="500">
                  <c:v>2.4461572519285055</c:v>
                </c:pt>
                <c:pt idx="501">
                  <c:v>2.4381618196764054</c:v>
                </c:pt>
                <c:pt idx="502">
                  <c:v>2.4302285021345171</c:v>
                </c:pt>
                <c:pt idx="503">
                  <c:v>2.4222903469376438</c:v>
                </c:pt>
                <c:pt idx="504">
                  <c:v>2.4143602191105966</c:v>
                </c:pt>
                <c:pt idx="505">
                  <c:v>2.4064746443533802</c:v>
                </c:pt>
                <c:pt idx="506">
                  <c:v>2.3985658373846808</c:v>
                </c:pt>
                <c:pt idx="507">
                  <c:v>2.3907334031417165</c:v>
                </c:pt>
                <c:pt idx="508">
                  <c:v>2.3828910372920395</c:v>
                </c:pt>
                <c:pt idx="509">
                  <c:v>2.375044129019634</c:v>
                </c:pt>
                <c:pt idx="510">
                  <c:v>2.3672407263983959</c:v>
                </c:pt>
                <c:pt idx="511">
                  <c:v>2.3594321493153019</c:v>
                </c:pt>
                <c:pt idx="512">
                  <c:v>2.3516280515067063</c:v>
                </c:pt>
                <c:pt idx="513">
                  <c:v>2.3438460584161351</c:v>
                </c:pt>
                <c:pt idx="514">
                  <c:v>2.3360898174492566</c:v>
                </c:pt>
                <c:pt idx="515">
                  <c:v>2.3283766748900345</c:v>
                </c:pt>
                <c:pt idx="516">
                  <c:v>2.3206549104156422</c:v>
                </c:pt>
                <c:pt idx="517">
                  <c:v>2.3129594332093877</c:v>
                </c:pt>
                <c:pt idx="518">
                  <c:v>2.3052808177118465</c:v>
                </c:pt>
                <c:pt idx="519">
                  <c:v>2.2976320080375974</c:v>
                </c:pt>
                <c:pt idx="520">
                  <c:v>2.2900307980617991</c:v>
                </c:pt>
                <c:pt idx="521">
                  <c:v>2.282386054848458</c:v>
                </c:pt>
                <c:pt idx="522">
                  <c:v>2.2748145962170434</c:v>
                </c:pt>
                <c:pt idx="523">
                  <c:v>2.2672426296532278</c:v>
                </c:pt>
                <c:pt idx="524">
                  <c:v>2.2596703277222341</c:v>
                </c:pt>
                <c:pt idx="525">
                  <c:v>2.2521487704950154</c:v>
                </c:pt>
                <c:pt idx="526">
                  <c:v>2.2446317504607229</c:v>
                </c:pt>
                <c:pt idx="527">
                  <c:v>2.2371102740404192</c:v>
                </c:pt>
                <c:pt idx="528">
                  <c:v>2.2296321273238702</c:v>
                </c:pt>
                <c:pt idx="529">
                  <c:v>2.2221375292907917</c:v>
                </c:pt>
                <c:pt idx="530">
                  <c:v>2.2147143091591488</c:v>
                </c:pt>
                <c:pt idx="531">
                  <c:v>2.2072865939354931</c:v>
                </c:pt>
                <c:pt idx="532">
                  <c:v>2.1997294189912102</c:v>
                </c:pt>
                <c:pt idx="533">
                  <c:v>2.1921683000578933</c:v>
                </c:pt>
                <c:pt idx="534">
                  <c:v>2.1847801214600233</c:v>
                </c:pt>
                <c:pt idx="535">
                  <c:v>2.1774085603104685</c:v>
                </c:pt>
                <c:pt idx="536">
                  <c:v>2.1699332724160296</c:v>
                </c:pt>
                <c:pt idx="537">
                  <c:v>2.1627948906876457</c:v>
                </c:pt>
                <c:pt idx="538">
                  <c:v>2.1554699602821215</c:v>
                </c:pt>
                <c:pt idx="539">
                  <c:v>2.1483677807043553</c:v>
                </c:pt>
                <c:pt idx="540">
                  <c:v>2.1412490757340445</c:v>
                </c:pt>
                <c:pt idx="541">
                  <c:v>2.1341704753890509</c:v>
                </c:pt>
                <c:pt idx="542">
                  <c:v>2.127127193688354</c:v>
                </c:pt>
                <c:pt idx="543">
                  <c:v>2.1199161582713462</c:v>
                </c:pt>
                <c:pt idx="544">
                  <c:v>2.1128770742881526</c:v>
                </c:pt>
                <c:pt idx="545">
                  <c:v>2.1058534847019925</c:v>
                </c:pt>
                <c:pt idx="546">
                  <c:v>2.0988734711087749</c:v>
                </c:pt>
                <c:pt idx="547">
                  <c:v>2.0918543969201</c:v>
                </c:pt>
                <c:pt idx="548">
                  <c:v>2.084902436176109</c:v>
                </c:pt>
                <c:pt idx="549">
                  <c:v>2.0779389896681582</c:v>
                </c:pt>
                <c:pt idx="550">
                  <c:v>2.0709871035716163</c:v>
                </c:pt>
                <c:pt idx="551">
                  <c:v>2.0640823893098963</c:v>
                </c:pt>
                <c:pt idx="552">
                  <c:v>2.0571896546442319</c:v>
                </c:pt>
                <c:pt idx="553">
                  <c:v>2.0503121923426098</c:v>
                </c:pt>
                <c:pt idx="554">
                  <c:v>2.043462188317509</c:v>
                </c:pt>
                <c:pt idx="555">
                  <c:v>2.0366042472486026</c:v>
                </c:pt>
                <c:pt idx="556">
                  <c:v>2.0297583562069681</c:v>
                </c:pt>
                <c:pt idx="557">
                  <c:v>2.0229163117563678</c:v>
                </c:pt>
                <c:pt idx="558">
                  <c:v>2.016124654058383</c:v>
                </c:pt>
                <c:pt idx="559">
                  <c:v>2.0093596118782568</c:v>
                </c:pt>
                <c:pt idx="560">
                  <c:v>2.0025988392892353</c:v>
                </c:pt>
                <c:pt idx="561">
                  <c:v>1.9958835781103945</c:v>
                </c:pt>
                <c:pt idx="562">
                  <c:v>1.9893207577943002</c:v>
                </c:pt>
                <c:pt idx="563">
                  <c:v>1.9827542661098099</c:v>
                </c:pt>
                <c:pt idx="564">
                  <c:v>1.9761910647280267</c:v>
                </c:pt>
                <c:pt idx="565">
                  <c:v>1.9696249061649482</c:v>
                </c:pt>
                <c:pt idx="566">
                  <c:v>1.9629133892533641</c:v>
                </c:pt>
                <c:pt idx="567">
                  <c:v>1.9562140119843492</c:v>
                </c:pt>
                <c:pt idx="568">
                  <c:v>1.9496855766188388</c:v>
                </c:pt>
                <c:pt idx="569">
                  <c:v>1.9430313455634916</c:v>
                </c:pt>
                <c:pt idx="570">
                  <c:v>1.9363743448657809</c:v>
                </c:pt>
                <c:pt idx="571">
                  <c:v>1.9297591396433735</c:v>
                </c:pt>
                <c:pt idx="572">
                  <c:v>1.9231739161694883</c:v>
                </c:pt>
                <c:pt idx="573">
                  <c:v>1.9166111644991097</c:v>
                </c:pt>
                <c:pt idx="574">
                  <c:v>1.9102015219405486</c:v>
                </c:pt>
                <c:pt idx="575">
                  <c:v>1.9037923372645129</c:v>
                </c:pt>
                <c:pt idx="576">
                  <c:v>1.897401550458663</c:v>
                </c:pt>
                <c:pt idx="577">
                  <c:v>1.8910322167048073</c:v>
                </c:pt>
                <c:pt idx="578">
                  <c:v>1.8846811848678355</c:v>
                </c:pt>
                <c:pt idx="579">
                  <c:v>1.8783302425512562</c:v>
                </c:pt>
                <c:pt idx="580">
                  <c:v>1.8720294198871281</c:v>
                </c:pt>
                <c:pt idx="581">
                  <c:v>1.8657391672711052</c:v>
                </c:pt>
                <c:pt idx="582">
                  <c:v>1.8594564784662755</c:v>
                </c:pt>
                <c:pt idx="583">
                  <c:v>1.853320565001161</c:v>
                </c:pt>
                <c:pt idx="584">
                  <c:v>1.8472224812153011</c:v>
                </c:pt>
                <c:pt idx="585">
                  <c:v>1.8411176209201485</c:v>
                </c:pt>
                <c:pt idx="586">
                  <c:v>1.8350363434624697</c:v>
                </c:pt>
                <c:pt idx="587">
                  <c:v>1.8289654298482847</c:v>
                </c:pt>
                <c:pt idx="588">
                  <c:v>1.8228879181685083</c:v>
                </c:pt>
                <c:pt idx="589">
                  <c:v>1.8168475217656301</c:v>
                </c:pt>
                <c:pt idx="590">
                  <c:v>1.8108073492510446</c:v>
                </c:pt>
                <c:pt idx="591">
                  <c:v>1.8048141936044759</c:v>
                </c:pt>
                <c:pt idx="592">
                  <c:v>1.7988279304257084</c:v>
                </c:pt>
                <c:pt idx="593">
                  <c:v>1.7929943198244469</c:v>
                </c:pt>
                <c:pt idx="594">
                  <c:v>1.7871572046194208</c:v>
                </c:pt>
                <c:pt idx="595">
                  <c:v>1.7813358289419925</c:v>
                </c:pt>
                <c:pt idx="596">
                  <c:v>1.775543655257682</c:v>
                </c:pt>
                <c:pt idx="597">
                  <c:v>1.7697289754390586</c:v>
                </c:pt>
                <c:pt idx="598">
                  <c:v>1.7639495729851982</c:v>
                </c:pt>
                <c:pt idx="599">
                  <c:v>1.7583172663437785</c:v>
                </c:pt>
                <c:pt idx="600">
                  <c:v>1.7526781231363315</c:v>
                </c:pt>
                <c:pt idx="601">
                  <c:v>1.747048049075149</c:v>
                </c:pt>
                <c:pt idx="602">
                  <c:v>1.7414549468306948</c:v>
                </c:pt>
                <c:pt idx="603">
                  <c:v>1.7358739507228049</c:v>
                </c:pt>
                <c:pt idx="604">
                  <c:v>1.7303050550191281</c:v>
                </c:pt>
                <c:pt idx="605">
                  <c:v>1.7247383870584938</c:v>
                </c:pt>
                <c:pt idx="606">
                  <c:v>1.7191807279380151</c:v>
                </c:pt>
                <c:pt idx="607">
                  <c:v>1.7136289744846687</c:v>
                </c:pt>
                <c:pt idx="608">
                  <c:v>1.7081169009547357</c:v>
                </c:pt>
                <c:pt idx="609">
                  <c:v>1.7026194602091418</c:v>
                </c:pt>
                <c:pt idx="610">
                  <c:v>1.6971335377047556</c:v>
                </c:pt>
                <c:pt idx="611">
                  <c:v>1.6916529812829515</c:v>
                </c:pt>
                <c:pt idx="612">
                  <c:v>1.6862085283760617</c:v>
                </c:pt>
                <c:pt idx="613">
                  <c:v>1.6807575808241608</c:v>
                </c:pt>
                <c:pt idx="614">
                  <c:v>1.6753364649506544</c:v>
                </c:pt>
                <c:pt idx="615">
                  <c:v>1.6699389199818275</c:v>
                </c:pt>
                <c:pt idx="616">
                  <c:v>1.6645567060585471</c:v>
                </c:pt>
                <c:pt idx="617">
                  <c:v>1.6591948719788143</c:v>
                </c:pt>
                <c:pt idx="618">
                  <c:v>1.6538265971272255</c:v>
                </c:pt>
                <c:pt idx="619">
                  <c:v>1.6484817276073658</c:v>
                </c:pt>
                <c:pt idx="620">
                  <c:v>1.6431516136047253</c:v>
                </c:pt>
                <c:pt idx="621">
                  <c:v>1.6378537515651839</c:v>
                </c:pt>
                <c:pt idx="622">
                  <c:v>1.632555505282665</c:v>
                </c:pt>
                <c:pt idx="623">
                  <c:v>1.6272898784393264</c:v>
                </c:pt>
                <c:pt idx="624">
                  <c:v>1.622023330483165</c:v>
                </c:pt>
                <c:pt idx="625">
                  <c:v>1.6167738271407153</c:v>
                </c:pt>
                <c:pt idx="626">
                  <c:v>1.6115240125623798</c:v>
                </c:pt>
                <c:pt idx="627">
                  <c:v>1.6063006404390108</c:v>
                </c:pt>
                <c:pt idx="628">
                  <c:v>1.6010735131719855</c:v>
                </c:pt>
                <c:pt idx="629">
                  <c:v>1.5958697906996648</c:v>
                </c:pt>
                <c:pt idx="630">
                  <c:v>1.5906859216729443</c:v>
                </c:pt>
                <c:pt idx="631">
                  <c:v>1.5855106047692018</c:v>
                </c:pt>
                <c:pt idx="632">
                  <c:v>1.5803374949885487</c:v>
                </c:pt>
                <c:pt idx="633">
                  <c:v>1.5751793420030238</c:v>
                </c:pt>
                <c:pt idx="634">
                  <c:v>1.5700409414379559</c:v>
                </c:pt>
                <c:pt idx="635">
                  <c:v>1.5649023546063174</c:v>
                </c:pt>
                <c:pt idx="636">
                  <c:v>1.5599026572715835</c:v>
                </c:pt>
                <c:pt idx="637">
                  <c:v>1.5548064490600426</c:v>
                </c:pt>
                <c:pt idx="638">
                  <c:v>1.549944117448667</c:v>
                </c:pt>
                <c:pt idx="639">
                  <c:v>1.5451079907517784</c:v>
                </c:pt>
                <c:pt idx="640">
                  <c:v>1.5402847129591983</c:v>
                </c:pt>
                <c:pt idx="641">
                  <c:v>1.5354632976966214</c:v>
                </c:pt>
                <c:pt idx="642">
                  <c:v>1.5306487761068757</c:v>
                </c:pt>
                <c:pt idx="643">
                  <c:v>1.5258580252088783</c:v>
                </c:pt>
                <c:pt idx="644">
                  <c:v>1.5210795487354605</c:v>
                </c:pt>
                <c:pt idx="645">
                  <c:v>1.5163002498477143</c:v>
                </c:pt>
                <c:pt idx="646">
                  <c:v>1.5115305530649756</c:v>
                </c:pt>
                <c:pt idx="647">
                  <c:v>1.5067628285555958</c:v>
                </c:pt>
                <c:pt idx="648">
                  <c:v>1.5020236156133775</c:v>
                </c:pt>
                <c:pt idx="649">
                  <c:v>1.4972863517101824</c:v>
                </c:pt>
                <c:pt idx="650">
                  <c:v>1.4925457108109452</c:v>
                </c:pt>
                <c:pt idx="651">
                  <c:v>1.4878151833251614</c:v>
                </c:pt>
                <c:pt idx="652">
                  <c:v>1.4831076694975933</c:v>
                </c:pt>
                <c:pt idx="653">
                  <c:v>1.4784075252575535</c:v>
                </c:pt>
                <c:pt idx="654">
                  <c:v>1.4737249372091872</c:v>
                </c:pt>
                <c:pt idx="655">
                  <c:v>1.4690550085725957</c:v>
                </c:pt>
                <c:pt idx="656">
                  <c:v>1.4643866365859624</c:v>
                </c:pt>
                <c:pt idx="657">
                  <c:v>1.4597177052451586</c:v>
                </c:pt>
                <c:pt idx="658">
                  <c:v>1.4550614766234</c:v>
                </c:pt>
                <c:pt idx="659">
                  <c:v>1.450425363396312</c:v>
                </c:pt>
                <c:pt idx="660">
                  <c:v>1.4457861021928164</c:v>
                </c:pt>
                <c:pt idx="661">
                  <c:v>1.4412595328296947</c:v>
                </c:pt>
                <c:pt idx="662">
                  <c:v>1.4367522465558633</c:v>
                </c:pt>
                <c:pt idx="663">
                  <c:v>1.432256508525573</c:v>
                </c:pt>
                <c:pt idx="664">
                  <c:v>1.4277701950680428</c:v>
                </c:pt>
                <c:pt idx="665">
                  <c:v>1.4232882231177377</c:v>
                </c:pt>
                <c:pt idx="666">
                  <c:v>1.4189342377941863</c:v>
                </c:pt>
                <c:pt idx="667">
                  <c:v>1.4145841404660706</c:v>
                </c:pt>
                <c:pt idx="668">
                  <c:v>1.4102428922012231</c:v>
                </c:pt>
                <c:pt idx="669">
                  <c:v>1.4059051290684768</c:v>
                </c:pt>
                <c:pt idx="670">
                  <c:v>1.4015786856858086</c:v>
                </c:pt>
                <c:pt idx="671">
                  <c:v>1.3973616210675683</c:v>
                </c:pt>
                <c:pt idx="672">
                  <c:v>1.3931524660944865</c:v>
                </c:pt>
                <c:pt idx="673">
                  <c:v>1.3889492606939082</c:v>
                </c:pt>
                <c:pt idx="674">
                  <c:v>1.3847520168719241</c:v>
                </c:pt>
                <c:pt idx="675">
                  <c:v>1.3805722073321824</c:v>
                </c:pt>
                <c:pt idx="676">
                  <c:v>1.3763864723257682</c:v>
                </c:pt>
                <c:pt idx="677">
                  <c:v>1.3722162107318432</c:v>
                </c:pt>
                <c:pt idx="678">
                  <c:v>1.3680538616873323</c:v>
                </c:pt>
                <c:pt idx="679">
                  <c:v>1.363894721474542</c:v>
                </c:pt>
                <c:pt idx="680">
                  <c:v>1.3597509802512755</c:v>
                </c:pt>
                <c:pt idx="681">
                  <c:v>1.3556225939986706</c:v>
                </c:pt>
                <c:pt idx="682">
                  <c:v>1.3515161033823748</c:v>
                </c:pt>
                <c:pt idx="683">
                  <c:v>1.3473995496963036</c:v>
                </c:pt>
                <c:pt idx="684">
                  <c:v>1.3433002016913065</c:v>
                </c:pt>
                <c:pt idx="685">
                  <c:v>1.3391947138603582</c:v>
                </c:pt>
                <c:pt idx="686">
                  <c:v>1.3350928878168276</c:v>
                </c:pt>
                <c:pt idx="687">
                  <c:v>1.3310225849339459</c:v>
                </c:pt>
                <c:pt idx="688">
                  <c:v>1.3270546622680466</c:v>
                </c:pt>
                <c:pt idx="689">
                  <c:v>1.3230046880198241</c:v>
                </c:pt>
                <c:pt idx="690">
                  <c:v>1.3191423479339124</c:v>
                </c:pt>
                <c:pt idx="691">
                  <c:v>1.3151837377534279</c:v>
                </c:pt>
                <c:pt idx="692">
                  <c:v>1.3113376612879966</c:v>
                </c:pt>
                <c:pt idx="693">
                  <c:v>1.3074879367096337</c:v>
                </c:pt>
                <c:pt idx="694">
                  <c:v>1.3036542777086559</c:v>
                </c:pt>
                <c:pt idx="695">
                  <c:v>1.29982315012604</c:v>
                </c:pt>
                <c:pt idx="696">
                  <c:v>1.2960032813094982</c:v>
                </c:pt>
                <c:pt idx="697">
                  <c:v>1.292188531365851</c:v>
                </c:pt>
                <c:pt idx="698">
                  <c:v>1.2883854066882447</c:v>
                </c:pt>
                <c:pt idx="699">
                  <c:v>1.2845999513283297</c:v>
                </c:pt>
                <c:pt idx="700">
                  <c:v>1.2808195664822608</c:v>
                </c:pt>
                <c:pt idx="701">
                  <c:v>1.2770356516835151</c:v>
                </c:pt>
                <c:pt idx="702">
                  <c:v>1.2732629156733972</c:v>
                </c:pt>
                <c:pt idx="703">
                  <c:v>1.2694952943420683</c:v>
                </c:pt>
                <c:pt idx="704">
                  <c:v>1.2657456429194744</c:v>
                </c:pt>
                <c:pt idx="705">
                  <c:v>1.2620027978999881</c:v>
                </c:pt>
                <c:pt idx="706">
                  <c:v>1.2582607744641283</c:v>
                </c:pt>
                <c:pt idx="707">
                  <c:v>1.2545196078575358</c:v>
                </c:pt>
                <c:pt idx="708">
                  <c:v>1.2507853203732078</c:v>
                </c:pt>
                <c:pt idx="709">
                  <c:v>1.2472254386686863</c:v>
                </c:pt>
                <c:pt idx="710">
                  <c:v>1.2436699972787966</c:v>
                </c:pt>
                <c:pt idx="711">
                  <c:v>1.2401367672637607</c:v>
                </c:pt>
                <c:pt idx="712">
                  <c:v>1.236597875372228</c:v>
                </c:pt>
                <c:pt idx="713">
                  <c:v>1.2330730909972314</c:v>
                </c:pt>
                <c:pt idx="714">
                  <c:v>1.2295623510406986</c:v>
                </c:pt>
                <c:pt idx="715">
                  <c:v>1.2260599862599302</c:v>
                </c:pt>
                <c:pt idx="716">
                  <c:v>1.2225616262637173</c:v>
                </c:pt>
                <c:pt idx="717">
                  <c:v>1.2190736193876477</c:v>
                </c:pt>
                <c:pt idx="718">
                  <c:v>1.2155915991979005</c:v>
                </c:pt>
                <c:pt idx="719">
                  <c:v>1.2121254547251852</c:v>
                </c:pt>
                <c:pt idx="720">
                  <c:v>1.2086557553881305</c:v>
                </c:pt>
                <c:pt idx="721">
                  <c:v>1.2052097679885199</c:v>
                </c:pt>
                <c:pt idx="722">
                  <c:v>1.2017602318858029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2'!$AG$6:$AG$728</c:f>
              <c:numCache>
                <c:formatCode>General</c:formatCode>
                <c:ptCount val="72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  <c:pt idx="622">
                  <c:v>6220</c:v>
                </c:pt>
                <c:pt idx="623">
                  <c:v>6230</c:v>
                </c:pt>
                <c:pt idx="624">
                  <c:v>6240</c:v>
                </c:pt>
                <c:pt idx="625">
                  <c:v>6250</c:v>
                </c:pt>
                <c:pt idx="626">
                  <c:v>6260</c:v>
                </c:pt>
                <c:pt idx="627">
                  <c:v>6270</c:v>
                </c:pt>
                <c:pt idx="628">
                  <c:v>6280</c:v>
                </c:pt>
                <c:pt idx="629">
                  <c:v>6290</c:v>
                </c:pt>
                <c:pt idx="630">
                  <c:v>6300</c:v>
                </c:pt>
                <c:pt idx="631">
                  <c:v>6310</c:v>
                </c:pt>
                <c:pt idx="632">
                  <c:v>6320</c:v>
                </c:pt>
                <c:pt idx="633">
                  <c:v>6330</c:v>
                </c:pt>
                <c:pt idx="634">
                  <c:v>6340</c:v>
                </c:pt>
                <c:pt idx="635">
                  <c:v>6350</c:v>
                </c:pt>
                <c:pt idx="636">
                  <c:v>6360</c:v>
                </c:pt>
                <c:pt idx="637">
                  <c:v>6370</c:v>
                </c:pt>
                <c:pt idx="638">
                  <c:v>6380</c:v>
                </c:pt>
                <c:pt idx="639">
                  <c:v>6390</c:v>
                </c:pt>
                <c:pt idx="640">
                  <c:v>6400</c:v>
                </c:pt>
                <c:pt idx="641">
                  <c:v>6410</c:v>
                </c:pt>
                <c:pt idx="642">
                  <c:v>6420</c:v>
                </c:pt>
                <c:pt idx="643">
                  <c:v>6430</c:v>
                </c:pt>
                <c:pt idx="644">
                  <c:v>6440</c:v>
                </c:pt>
                <c:pt idx="645">
                  <c:v>6450</c:v>
                </c:pt>
                <c:pt idx="646">
                  <c:v>6460</c:v>
                </c:pt>
                <c:pt idx="647">
                  <c:v>6470</c:v>
                </c:pt>
                <c:pt idx="648">
                  <c:v>6480</c:v>
                </c:pt>
                <c:pt idx="649">
                  <c:v>6490</c:v>
                </c:pt>
                <c:pt idx="650">
                  <c:v>6500</c:v>
                </c:pt>
                <c:pt idx="651">
                  <c:v>6510</c:v>
                </c:pt>
                <c:pt idx="652">
                  <c:v>6520</c:v>
                </c:pt>
                <c:pt idx="653">
                  <c:v>6530</c:v>
                </c:pt>
                <c:pt idx="654">
                  <c:v>6540</c:v>
                </c:pt>
                <c:pt idx="655">
                  <c:v>6550</c:v>
                </c:pt>
                <c:pt idx="656">
                  <c:v>6560</c:v>
                </c:pt>
                <c:pt idx="657">
                  <c:v>6570</c:v>
                </c:pt>
                <c:pt idx="658">
                  <c:v>6580</c:v>
                </c:pt>
                <c:pt idx="659">
                  <c:v>6590</c:v>
                </c:pt>
                <c:pt idx="660">
                  <c:v>6600</c:v>
                </c:pt>
                <c:pt idx="661">
                  <c:v>6610</c:v>
                </c:pt>
                <c:pt idx="662">
                  <c:v>6620</c:v>
                </c:pt>
                <c:pt idx="663">
                  <c:v>6630</c:v>
                </c:pt>
                <c:pt idx="664">
                  <c:v>6640</c:v>
                </c:pt>
                <c:pt idx="665">
                  <c:v>6650</c:v>
                </c:pt>
                <c:pt idx="666">
                  <c:v>6660</c:v>
                </c:pt>
                <c:pt idx="667">
                  <c:v>6670</c:v>
                </c:pt>
                <c:pt idx="668">
                  <c:v>6680</c:v>
                </c:pt>
                <c:pt idx="669">
                  <c:v>6690</c:v>
                </c:pt>
                <c:pt idx="670">
                  <c:v>6700</c:v>
                </c:pt>
                <c:pt idx="671">
                  <c:v>6710</c:v>
                </c:pt>
                <c:pt idx="672">
                  <c:v>6720</c:v>
                </c:pt>
                <c:pt idx="673">
                  <c:v>6730</c:v>
                </c:pt>
                <c:pt idx="674">
                  <c:v>6740</c:v>
                </c:pt>
                <c:pt idx="675">
                  <c:v>6750</c:v>
                </c:pt>
                <c:pt idx="676">
                  <c:v>6760</c:v>
                </c:pt>
                <c:pt idx="677">
                  <c:v>6770</c:v>
                </c:pt>
                <c:pt idx="678">
                  <c:v>6780</c:v>
                </c:pt>
                <c:pt idx="679">
                  <c:v>6790</c:v>
                </c:pt>
                <c:pt idx="680">
                  <c:v>6800</c:v>
                </c:pt>
                <c:pt idx="681">
                  <c:v>6810</c:v>
                </c:pt>
                <c:pt idx="682">
                  <c:v>6820</c:v>
                </c:pt>
                <c:pt idx="683">
                  <c:v>6830</c:v>
                </c:pt>
                <c:pt idx="684">
                  <c:v>6840</c:v>
                </c:pt>
                <c:pt idx="685">
                  <c:v>6850</c:v>
                </c:pt>
                <c:pt idx="686">
                  <c:v>6860</c:v>
                </c:pt>
                <c:pt idx="687">
                  <c:v>6870</c:v>
                </c:pt>
                <c:pt idx="688">
                  <c:v>6880</c:v>
                </c:pt>
                <c:pt idx="689">
                  <c:v>6890</c:v>
                </c:pt>
                <c:pt idx="690">
                  <c:v>6900</c:v>
                </c:pt>
                <c:pt idx="691">
                  <c:v>6910</c:v>
                </c:pt>
                <c:pt idx="692">
                  <c:v>6920</c:v>
                </c:pt>
                <c:pt idx="693">
                  <c:v>6930</c:v>
                </c:pt>
                <c:pt idx="694">
                  <c:v>6940</c:v>
                </c:pt>
                <c:pt idx="695">
                  <c:v>6950</c:v>
                </c:pt>
                <c:pt idx="696">
                  <c:v>6960</c:v>
                </c:pt>
                <c:pt idx="697">
                  <c:v>6970</c:v>
                </c:pt>
                <c:pt idx="698">
                  <c:v>6980</c:v>
                </c:pt>
                <c:pt idx="699">
                  <c:v>6990</c:v>
                </c:pt>
                <c:pt idx="700">
                  <c:v>7000</c:v>
                </c:pt>
                <c:pt idx="701">
                  <c:v>7010</c:v>
                </c:pt>
                <c:pt idx="702">
                  <c:v>7020</c:v>
                </c:pt>
                <c:pt idx="703">
                  <c:v>7030</c:v>
                </c:pt>
                <c:pt idx="704">
                  <c:v>7040</c:v>
                </c:pt>
                <c:pt idx="705">
                  <c:v>7050</c:v>
                </c:pt>
                <c:pt idx="706">
                  <c:v>7060</c:v>
                </c:pt>
                <c:pt idx="707">
                  <c:v>7070</c:v>
                </c:pt>
                <c:pt idx="708">
                  <c:v>7080</c:v>
                </c:pt>
                <c:pt idx="709">
                  <c:v>7090</c:v>
                </c:pt>
                <c:pt idx="710">
                  <c:v>7100</c:v>
                </c:pt>
                <c:pt idx="711">
                  <c:v>7110</c:v>
                </c:pt>
                <c:pt idx="712">
                  <c:v>7120</c:v>
                </c:pt>
                <c:pt idx="713">
                  <c:v>7130</c:v>
                </c:pt>
                <c:pt idx="714">
                  <c:v>7140</c:v>
                </c:pt>
                <c:pt idx="715">
                  <c:v>7150</c:v>
                </c:pt>
                <c:pt idx="716">
                  <c:v>7160</c:v>
                </c:pt>
                <c:pt idx="717">
                  <c:v>7170</c:v>
                </c:pt>
                <c:pt idx="718">
                  <c:v>7180</c:v>
                </c:pt>
                <c:pt idx="719">
                  <c:v>7190</c:v>
                </c:pt>
                <c:pt idx="720">
                  <c:v>7200</c:v>
                </c:pt>
                <c:pt idx="721">
                  <c:v>7210</c:v>
                </c:pt>
                <c:pt idx="722">
                  <c:v>7220</c:v>
                </c:pt>
              </c:numCache>
            </c:numRef>
          </c:xVal>
          <c:yVal>
            <c:numRef>
              <c:f>'TAN-Y-GARN 2'!$AE$6:$AE$728</c:f>
              <c:numCache>
                <c:formatCode>0.00E+00</c:formatCode>
                <c:ptCount val="723"/>
                <c:pt idx="0">
                  <c:v>7.0863918690005647</c:v>
                </c:pt>
                <c:pt idx="24">
                  <c:v>7.0158102766798427</c:v>
                </c:pt>
                <c:pt idx="48">
                  <c:v>7.1216826651609253</c:v>
                </c:pt>
                <c:pt idx="72">
                  <c:v>6.9593450028232633</c:v>
                </c:pt>
                <c:pt idx="96">
                  <c:v>6.8181818181818175</c:v>
                </c:pt>
                <c:pt idx="120">
                  <c:v>6.3946922642574817</c:v>
                </c:pt>
                <c:pt idx="150">
                  <c:v>6.1547148503670241</c:v>
                </c:pt>
                <c:pt idx="180">
                  <c:v>5.625352907961604</c:v>
                </c:pt>
                <c:pt idx="210">
                  <c:v>5.095990965556183</c:v>
                </c:pt>
                <c:pt idx="240">
                  <c:v>4.679559570863919</c:v>
                </c:pt>
                <c:pt idx="300">
                  <c:v>3.8608130999435351</c:v>
                </c:pt>
                <c:pt idx="360">
                  <c:v>3.1479390175042345</c:v>
                </c:pt>
                <c:pt idx="420">
                  <c:v>2.5621118012422359</c:v>
                </c:pt>
                <c:pt idx="480">
                  <c:v>2.2092038396386222</c:v>
                </c:pt>
                <c:pt idx="540">
                  <c:v>1.6586674195369846</c:v>
                </c:pt>
                <c:pt idx="600">
                  <c:v>1.4328063241106719</c:v>
                </c:pt>
                <c:pt idx="660">
                  <c:v>1.2775268210050819</c:v>
                </c:pt>
                <c:pt idx="720">
                  <c:v>1.0093167701863353</c:v>
                </c:pt>
              </c:numCache>
            </c:numRef>
          </c:yVal>
        </c:ser>
        <c:axId val="105783680"/>
        <c:axId val="105785600"/>
      </c:scatterChart>
      <c:valAx>
        <c:axId val="105783680"/>
        <c:scaling>
          <c:orientation val="minMax"/>
        </c:scaling>
        <c:axPos val="b"/>
        <c:numFmt formatCode="General" sourceLinked="1"/>
        <c:tickLblPos val="nextTo"/>
        <c:crossAx val="105785600"/>
        <c:crosses val="autoZero"/>
        <c:crossBetween val="midCat"/>
      </c:valAx>
      <c:valAx>
        <c:axId val="105785600"/>
        <c:scaling>
          <c:orientation val="minMax"/>
        </c:scaling>
        <c:axPos val="l"/>
        <c:majorGridlines/>
        <c:numFmt formatCode="0.00E+00" sourceLinked="1"/>
        <c:tickLblPos val="nextTo"/>
        <c:crossAx val="105783680"/>
        <c:crosses val="autoZero"/>
        <c:crossBetween val="midCat"/>
      </c:valAx>
    </c:plotArea>
    <c:legend>
      <c:legendPos val="r"/>
    </c:legend>
    <c:plotVisOnly val="1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values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1'!$AG$6:$AG$530</c:f>
              <c:numCache>
                <c:formatCode>General</c:formatCode>
                <c:ptCount val="525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</c:numCache>
            </c:numRef>
          </c:xVal>
          <c:yVal>
            <c:numRef>
              <c:f>'TAN-Y-GARN 1'!$AD$6:$AD$530</c:f>
              <c:numCache>
                <c:formatCode>0.00E+00</c:formatCode>
                <c:ptCount val="525"/>
                <c:pt idx="0">
                  <c:v>6.987577639751553</c:v>
                </c:pt>
                <c:pt idx="1">
                  <c:v>6.9874523666945905</c:v>
                </c:pt>
                <c:pt idx="2">
                  <c:v>6.9869474593148162</c:v>
                </c:pt>
                <c:pt idx="3">
                  <c:v>6.9851672716346016</c:v>
                </c:pt>
                <c:pt idx="4">
                  <c:v>6.9846594316911066</c:v>
                </c:pt>
                <c:pt idx="5">
                  <c:v>6.9842527610061156</c:v>
                </c:pt>
                <c:pt idx="6">
                  <c:v>6.9839072668389006</c:v>
                </c:pt>
                <c:pt idx="7">
                  <c:v>6.9835867440291031</c:v>
                </c:pt>
                <c:pt idx="8">
                  <c:v>6.9832785131865949</c:v>
                </c:pt>
                <c:pt idx="9">
                  <c:v>6.9829803131538766</c:v>
                </c:pt>
                <c:pt idx="10">
                  <c:v>6.9827005438104122</c:v>
                </c:pt>
                <c:pt idx="11">
                  <c:v>6.982418166898146</c:v>
                </c:pt>
                <c:pt idx="12">
                  <c:v>6.9821360236329131</c:v>
                </c:pt>
                <c:pt idx="13">
                  <c:v>6.9818566542972293</c:v>
                </c:pt>
                <c:pt idx="14">
                  <c:v>6.9815811023695158</c:v>
                </c:pt>
                <c:pt idx="15">
                  <c:v>6.9813037853855677</c:v>
                </c:pt>
                <c:pt idx="16">
                  <c:v>6.9810205031165093</c:v>
                </c:pt>
                <c:pt idx="17">
                  <c:v>6.9807340472997206</c:v>
                </c:pt>
                <c:pt idx="18">
                  <c:v>6.9804430566593503</c:v>
                </c:pt>
                <c:pt idx="19">
                  <c:v>6.9801454514503565</c:v>
                </c:pt>
                <c:pt idx="20">
                  <c:v>6.9798528667531645</c:v>
                </c:pt>
                <c:pt idx="21">
                  <c:v>6.979561114282296</c:v>
                </c:pt>
                <c:pt idx="22">
                  <c:v>6.9792652401225599</c:v>
                </c:pt>
                <c:pt idx="23">
                  <c:v>6.9789526646348783</c:v>
                </c:pt>
                <c:pt idx="24">
                  <c:v>6.9785855503755512</c:v>
                </c:pt>
                <c:pt idx="25">
                  <c:v>6.9781997102263507</c:v>
                </c:pt>
                <c:pt idx="26">
                  <c:v>6.9778006344950541</c:v>
                </c:pt>
                <c:pt idx="27">
                  <c:v>6.9773630678571505</c:v>
                </c:pt>
                <c:pt idx="28">
                  <c:v>6.9769051172163437</c:v>
                </c:pt>
                <c:pt idx="29">
                  <c:v>6.9763998547575214</c:v>
                </c:pt>
                <c:pt idx="30">
                  <c:v>6.9758462657836473</c:v>
                </c:pt>
                <c:pt idx="31">
                  <c:v>6.9752107563911592</c:v>
                </c:pt>
                <c:pt idx="32">
                  <c:v>6.9745296546024367</c:v>
                </c:pt>
                <c:pt idx="33">
                  <c:v>6.9738011867359848</c:v>
                </c:pt>
                <c:pt idx="34">
                  <c:v>6.9730345351668985</c:v>
                </c:pt>
                <c:pt idx="35">
                  <c:v>6.9722284503329126</c:v>
                </c:pt>
                <c:pt idx="36">
                  <c:v>6.9714147110089657</c:v>
                </c:pt>
                <c:pt idx="37">
                  <c:v>6.9705377590334709</c:v>
                </c:pt>
                <c:pt idx="38">
                  <c:v>6.9696333313344985</c:v>
                </c:pt>
                <c:pt idx="39">
                  <c:v>6.9686776427293422</c:v>
                </c:pt>
                <c:pt idx="40">
                  <c:v>6.967696173916166</c:v>
                </c:pt>
                <c:pt idx="41">
                  <c:v>6.9666761998623787</c:v>
                </c:pt>
                <c:pt idx="42">
                  <c:v>6.9655982577064579</c:v>
                </c:pt>
                <c:pt idx="43">
                  <c:v>6.9644160751355288</c:v>
                </c:pt>
                <c:pt idx="44">
                  <c:v>6.9631781809678985</c:v>
                </c:pt>
                <c:pt idx="45">
                  <c:v>6.9618988851662129</c:v>
                </c:pt>
                <c:pt idx="46">
                  <c:v>6.9605875903040966</c:v>
                </c:pt>
                <c:pt idx="47">
                  <c:v>6.9592333793350232</c:v>
                </c:pt>
                <c:pt idx="48">
                  <c:v>6.9577754916317005</c:v>
                </c:pt>
                <c:pt idx="49">
                  <c:v>6.9562900815769915</c:v>
                </c:pt>
                <c:pt idx="50">
                  <c:v>6.9547651805881632</c:v>
                </c:pt>
                <c:pt idx="51">
                  <c:v>6.9531117015214932</c:v>
                </c:pt>
                <c:pt idx="52">
                  <c:v>6.9514386335073199</c:v>
                </c:pt>
                <c:pt idx="53">
                  <c:v>6.9496943702494338</c:v>
                </c:pt>
                <c:pt idx="54">
                  <c:v>6.9479326958849237</c:v>
                </c:pt>
                <c:pt idx="55">
                  <c:v>6.9461283429747906</c:v>
                </c:pt>
                <c:pt idx="56">
                  <c:v>6.944243879865124</c:v>
                </c:pt>
                <c:pt idx="57">
                  <c:v>6.9422979145449943</c:v>
                </c:pt>
                <c:pt idx="58">
                  <c:v>6.9402728668312781</c:v>
                </c:pt>
                <c:pt idx="59">
                  <c:v>6.9381717034114638</c:v>
                </c:pt>
                <c:pt idx="60">
                  <c:v>6.9359589242861883</c:v>
                </c:pt>
                <c:pt idx="61">
                  <c:v>6.9335809737525977</c:v>
                </c:pt>
                <c:pt idx="62">
                  <c:v>6.9311460309745705</c:v>
                </c:pt>
                <c:pt idx="63">
                  <c:v>6.928593158502224</c:v>
                </c:pt>
                <c:pt idx="64">
                  <c:v>6.925969622690987</c:v>
                </c:pt>
                <c:pt idx="65">
                  <c:v>6.9233212548882985</c:v>
                </c:pt>
                <c:pt idx="66">
                  <c:v>6.9205215609078197</c:v>
                </c:pt>
                <c:pt idx="67">
                  <c:v>6.9177016844681409</c:v>
                </c:pt>
                <c:pt idx="68">
                  <c:v>6.914958382465155</c:v>
                </c:pt>
                <c:pt idx="69">
                  <c:v>6.9121216924781921</c:v>
                </c:pt>
                <c:pt idx="70">
                  <c:v>6.9091418869664833</c:v>
                </c:pt>
                <c:pt idx="71">
                  <c:v>6.9060192980355728</c:v>
                </c:pt>
                <c:pt idx="72">
                  <c:v>6.9027470116081764</c:v>
                </c:pt>
                <c:pt idx="73">
                  <c:v>6.8994703925409908</c:v>
                </c:pt>
                <c:pt idx="74">
                  <c:v>6.8960196387428665</c:v>
                </c:pt>
                <c:pt idx="75">
                  <c:v>6.8924622756331262</c:v>
                </c:pt>
                <c:pt idx="76">
                  <c:v>6.8888561969852553</c:v>
                </c:pt>
                <c:pt idx="77">
                  <c:v>6.8851176325423937</c:v>
                </c:pt>
                <c:pt idx="78">
                  <c:v>6.8813303938541068</c:v>
                </c:pt>
                <c:pt idx="79">
                  <c:v>6.8775064787441567</c:v>
                </c:pt>
                <c:pt idx="80">
                  <c:v>6.8736304421105832</c:v>
                </c:pt>
                <c:pt idx="81">
                  <c:v>6.86960338548083</c:v>
                </c:pt>
                <c:pt idx="82">
                  <c:v>6.8655306413791193</c:v>
                </c:pt>
                <c:pt idx="83">
                  <c:v>6.8614817212145232</c:v>
                </c:pt>
                <c:pt idx="84">
                  <c:v>6.8571964728879751</c:v>
                </c:pt>
                <c:pt idx="85">
                  <c:v>6.8528466055776329</c:v>
                </c:pt>
                <c:pt idx="86">
                  <c:v>6.8484857378009014</c:v>
                </c:pt>
                <c:pt idx="87">
                  <c:v>6.8439688166449679</c:v>
                </c:pt>
                <c:pt idx="88">
                  <c:v>6.8394465012820085</c:v>
                </c:pt>
                <c:pt idx="89">
                  <c:v>6.8348453682102672</c:v>
                </c:pt>
                <c:pt idx="90">
                  <c:v>6.8303086052515711</c:v>
                </c:pt>
                <c:pt idx="91">
                  <c:v>6.8255237815041205</c:v>
                </c:pt>
                <c:pt idx="92">
                  <c:v>6.8206691520420177</c:v>
                </c:pt>
                <c:pt idx="93">
                  <c:v>6.815785568127545</c:v>
                </c:pt>
                <c:pt idx="94">
                  <c:v>6.8107262786731146</c:v>
                </c:pt>
                <c:pt idx="95">
                  <c:v>6.8056822237506598</c:v>
                </c:pt>
                <c:pt idx="96">
                  <c:v>6.8005708849155484</c:v>
                </c:pt>
                <c:pt idx="97">
                  <c:v>6.7953215981010846</c:v>
                </c:pt>
                <c:pt idx="98">
                  <c:v>6.7900025155300394</c:v>
                </c:pt>
                <c:pt idx="99">
                  <c:v>6.7847242814552811</c:v>
                </c:pt>
                <c:pt idx="100">
                  <c:v>6.7795504170672887</c:v>
                </c:pt>
                <c:pt idx="101">
                  <c:v>6.7741979290054557</c:v>
                </c:pt>
                <c:pt idx="102">
                  <c:v>6.7679843522237411</c:v>
                </c:pt>
                <c:pt idx="103">
                  <c:v>6.761594768927508</c:v>
                </c:pt>
                <c:pt idx="104">
                  <c:v>6.7550035024552564</c:v>
                </c:pt>
                <c:pt idx="105">
                  <c:v>6.7482540977612357</c:v>
                </c:pt>
                <c:pt idx="106">
                  <c:v>6.7414442788634608</c:v>
                </c:pt>
                <c:pt idx="107">
                  <c:v>6.7343816061130326</c:v>
                </c:pt>
                <c:pt idx="108">
                  <c:v>6.7271814730660973</c:v>
                </c:pt>
                <c:pt idx="109">
                  <c:v>6.7195621830582031</c:v>
                </c:pt>
                <c:pt idx="110">
                  <c:v>6.7114964790207452</c:v>
                </c:pt>
                <c:pt idx="111">
                  <c:v>6.7028317778681226</c:v>
                </c:pt>
                <c:pt idx="112">
                  <c:v>6.6939877988023317</c:v>
                </c:pt>
                <c:pt idx="113">
                  <c:v>6.6849197780559377</c:v>
                </c:pt>
                <c:pt idx="114">
                  <c:v>6.6753582592393537</c:v>
                </c:pt>
                <c:pt idx="115">
                  <c:v>6.6658289389795868</c:v>
                </c:pt>
                <c:pt idx="116">
                  <c:v>6.6556419577350221</c:v>
                </c:pt>
                <c:pt idx="117">
                  <c:v>6.645151666174824</c:v>
                </c:pt>
                <c:pt idx="118">
                  <c:v>6.6341381412506593</c:v>
                </c:pt>
                <c:pt idx="119">
                  <c:v>6.6228139017833758</c:v>
                </c:pt>
                <c:pt idx="120">
                  <c:v>6.6113452677843627</c:v>
                </c:pt>
                <c:pt idx="121">
                  <c:v>6.5993953738719249</c:v>
                </c:pt>
                <c:pt idx="122">
                  <c:v>6.5871743566048657</c:v>
                </c:pt>
                <c:pt idx="123">
                  <c:v>6.5746661778622979</c:v>
                </c:pt>
                <c:pt idx="124">
                  <c:v>6.5622786969907825</c:v>
                </c:pt>
                <c:pt idx="125">
                  <c:v>6.5495134903401473</c:v>
                </c:pt>
                <c:pt idx="126">
                  <c:v>6.5369846206528361</c:v>
                </c:pt>
                <c:pt idx="127">
                  <c:v>6.5238578990734766</c:v>
                </c:pt>
                <c:pt idx="128">
                  <c:v>6.5104167550410263</c:v>
                </c:pt>
                <c:pt idx="129">
                  <c:v>6.4961659002326648</c:v>
                </c:pt>
                <c:pt idx="130">
                  <c:v>6.4819316874387543</c:v>
                </c:pt>
                <c:pt idx="131">
                  <c:v>6.4672742724142944</c:v>
                </c:pt>
                <c:pt idx="132">
                  <c:v>6.4509714990080864</c:v>
                </c:pt>
                <c:pt idx="133">
                  <c:v>6.4343690149897794</c:v>
                </c:pt>
                <c:pt idx="134">
                  <c:v>6.4174221019272562</c:v>
                </c:pt>
                <c:pt idx="135">
                  <c:v>6.400124709609174</c:v>
                </c:pt>
                <c:pt idx="136">
                  <c:v>6.3828683702200717</c:v>
                </c:pt>
                <c:pt idx="137">
                  <c:v>6.3651141654281567</c:v>
                </c:pt>
                <c:pt idx="138">
                  <c:v>6.3468773550612614</c:v>
                </c:pt>
                <c:pt idx="139">
                  <c:v>6.329210445829264</c:v>
                </c:pt>
                <c:pt idx="140">
                  <c:v>6.3121542594633295</c:v>
                </c:pt>
                <c:pt idx="141">
                  <c:v>6.2946226984670135</c:v>
                </c:pt>
                <c:pt idx="142">
                  <c:v>6.2771381115517917</c:v>
                </c:pt>
                <c:pt idx="143">
                  <c:v>6.2600605855016385</c:v>
                </c:pt>
                <c:pt idx="144">
                  <c:v>6.2430176834055846</c:v>
                </c:pt>
                <c:pt idx="145">
                  <c:v>6.2259504281744018</c:v>
                </c:pt>
                <c:pt idx="146">
                  <c:v>6.2092739174957101</c:v>
                </c:pt>
                <c:pt idx="147">
                  <c:v>6.1927533066021834</c:v>
                </c:pt>
                <c:pt idx="148">
                  <c:v>6.1761982522174419</c:v>
                </c:pt>
                <c:pt idx="149">
                  <c:v>6.1588690363934973</c:v>
                </c:pt>
                <c:pt idx="150">
                  <c:v>6.1410298449997436</c:v>
                </c:pt>
                <c:pt idx="151">
                  <c:v>6.1227345293543642</c:v>
                </c:pt>
                <c:pt idx="152">
                  <c:v>6.1045824803013122</c:v>
                </c:pt>
                <c:pt idx="153">
                  <c:v>6.0868670111309564</c:v>
                </c:pt>
                <c:pt idx="154">
                  <c:v>6.069841689969075</c:v>
                </c:pt>
                <c:pt idx="155">
                  <c:v>6.0529320908107422</c:v>
                </c:pt>
                <c:pt idx="156">
                  <c:v>6.0358930711348622</c:v>
                </c:pt>
                <c:pt idx="157">
                  <c:v>6.0185923054336206</c:v>
                </c:pt>
                <c:pt idx="158">
                  <c:v>6.0013643628375339</c:v>
                </c:pt>
                <c:pt idx="159">
                  <c:v>5.9836140926254684</c:v>
                </c:pt>
                <c:pt idx="160">
                  <c:v>5.9659773712145059</c:v>
                </c:pt>
                <c:pt idx="161">
                  <c:v>5.9478629293116656</c:v>
                </c:pt>
                <c:pt idx="162">
                  <c:v>5.9302033059375736</c:v>
                </c:pt>
                <c:pt idx="163">
                  <c:v>5.9125944338726724</c:v>
                </c:pt>
                <c:pt idx="164">
                  <c:v>5.8944342933550731</c:v>
                </c:pt>
                <c:pt idx="165">
                  <c:v>5.8775590642201232</c:v>
                </c:pt>
                <c:pt idx="166">
                  <c:v>5.8599917236642725</c:v>
                </c:pt>
                <c:pt idx="167">
                  <c:v>5.8419202270104229</c:v>
                </c:pt>
                <c:pt idx="168">
                  <c:v>5.824258732003738</c:v>
                </c:pt>
                <c:pt idx="169">
                  <c:v>5.8066310616796324</c:v>
                </c:pt>
                <c:pt idx="170">
                  <c:v>5.7889642702253896</c:v>
                </c:pt>
                <c:pt idx="171">
                  <c:v>5.7713760790105182</c:v>
                </c:pt>
                <c:pt idx="172">
                  <c:v>5.7532663195443412</c:v>
                </c:pt>
                <c:pt idx="173">
                  <c:v>5.7355843798172108</c:v>
                </c:pt>
                <c:pt idx="174">
                  <c:v>5.7178819620888657</c:v>
                </c:pt>
                <c:pt idx="175">
                  <c:v>5.7002145304970613</c:v>
                </c:pt>
                <c:pt idx="176">
                  <c:v>5.6825890941297166</c:v>
                </c:pt>
                <c:pt idx="177">
                  <c:v>5.6649257838540743</c:v>
                </c:pt>
                <c:pt idx="178">
                  <c:v>5.6472337616219148</c:v>
                </c:pt>
                <c:pt idx="179">
                  <c:v>5.6307011612645832</c:v>
                </c:pt>
                <c:pt idx="180">
                  <c:v>5.6144815605743963</c:v>
                </c:pt>
                <c:pt idx="181">
                  <c:v>5.5982729171453993</c:v>
                </c:pt>
                <c:pt idx="182">
                  <c:v>5.5821263040302842</c:v>
                </c:pt>
                <c:pt idx="183">
                  <c:v>5.5664130068401141</c:v>
                </c:pt>
                <c:pt idx="184">
                  <c:v>5.5511139350617951</c:v>
                </c:pt>
                <c:pt idx="185">
                  <c:v>5.5364338250521978</c:v>
                </c:pt>
                <c:pt idx="186">
                  <c:v>5.520737228635757</c:v>
                </c:pt>
                <c:pt idx="187">
                  <c:v>5.5050078009203087</c:v>
                </c:pt>
                <c:pt idx="188">
                  <c:v>5.4906015218241073</c:v>
                </c:pt>
                <c:pt idx="189">
                  <c:v>5.4765932143822935</c:v>
                </c:pt>
                <c:pt idx="190">
                  <c:v>5.4618649634180647</c:v>
                </c:pt>
                <c:pt idx="191">
                  <c:v>5.4462724629226447</c:v>
                </c:pt>
                <c:pt idx="192">
                  <c:v>5.4306638681690886</c:v>
                </c:pt>
                <c:pt idx="193">
                  <c:v>5.4150948776007573</c:v>
                </c:pt>
                <c:pt idx="194">
                  <c:v>5.3998585618317261</c:v>
                </c:pt>
                <c:pt idx="195">
                  <c:v>5.3846545800087284</c:v>
                </c:pt>
                <c:pt idx="196">
                  <c:v>5.3692218207365343</c:v>
                </c:pt>
                <c:pt idx="197">
                  <c:v>5.3534232922400653</c:v>
                </c:pt>
                <c:pt idx="198">
                  <c:v>5.3375622492359325</c:v>
                </c:pt>
                <c:pt idx="199">
                  <c:v>5.3207686299685264</c:v>
                </c:pt>
                <c:pt idx="200">
                  <c:v>5.3038765602779598</c:v>
                </c:pt>
                <c:pt idx="201">
                  <c:v>5.2870951528700081</c:v>
                </c:pt>
                <c:pt idx="202">
                  <c:v>5.2701623891261775</c:v>
                </c:pt>
                <c:pt idx="203">
                  <c:v>5.2536042788368045</c:v>
                </c:pt>
                <c:pt idx="204">
                  <c:v>5.2370110949353652</c:v>
                </c:pt>
                <c:pt idx="205">
                  <c:v>5.2212164392390346</c:v>
                </c:pt>
                <c:pt idx="206">
                  <c:v>5.204927016359453</c:v>
                </c:pt>
                <c:pt idx="207">
                  <c:v>5.1885930469901744</c:v>
                </c:pt>
                <c:pt idx="208">
                  <c:v>5.1722742838816274</c:v>
                </c:pt>
                <c:pt idx="209">
                  <c:v>5.156027534500935</c:v>
                </c:pt>
                <c:pt idx="210">
                  <c:v>5.1408030611376354</c:v>
                </c:pt>
                <c:pt idx="211">
                  <c:v>5.1262776687139917</c:v>
                </c:pt>
                <c:pt idx="212">
                  <c:v>5.1127937159903096</c:v>
                </c:pt>
                <c:pt idx="213">
                  <c:v>5.1003128123797703</c:v>
                </c:pt>
                <c:pt idx="214">
                  <c:v>5.0885828220242422</c:v>
                </c:pt>
                <c:pt idx="215">
                  <c:v>5.075587853638436</c:v>
                </c:pt>
                <c:pt idx="216">
                  <c:v>5.0626192624903066</c:v>
                </c:pt>
                <c:pt idx="217">
                  <c:v>5.0500958715276338</c:v>
                </c:pt>
                <c:pt idx="218">
                  <c:v>5.0379961784538185</c:v>
                </c:pt>
                <c:pt idx="219">
                  <c:v>5.0265223651262092</c:v>
                </c:pt>
                <c:pt idx="220">
                  <c:v>5.0153497087864984</c:v>
                </c:pt>
                <c:pt idx="221">
                  <c:v>5.0030028830011162</c:v>
                </c:pt>
                <c:pt idx="222">
                  <c:v>4.9906134077153821</c:v>
                </c:pt>
                <c:pt idx="223">
                  <c:v>4.9778850403814303</c:v>
                </c:pt>
                <c:pt idx="224">
                  <c:v>4.9656465149778999</c:v>
                </c:pt>
                <c:pt idx="225">
                  <c:v>4.9541761976990211</c:v>
                </c:pt>
                <c:pt idx="226">
                  <c:v>4.9413281639114821</c:v>
                </c:pt>
                <c:pt idx="227">
                  <c:v>4.9282174473557658</c:v>
                </c:pt>
                <c:pt idx="228">
                  <c:v>4.9149805065574093</c:v>
                </c:pt>
                <c:pt idx="229">
                  <c:v>4.9014058576729669</c:v>
                </c:pt>
                <c:pt idx="230">
                  <c:v>4.8877164117154219</c:v>
                </c:pt>
                <c:pt idx="231">
                  <c:v>4.8740197186664007</c:v>
                </c:pt>
                <c:pt idx="232">
                  <c:v>4.8602665510843917</c:v>
                </c:pt>
                <c:pt idx="233">
                  <c:v>4.8468444046462471</c:v>
                </c:pt>
                <c:pt idx="234">
                  <c:v>4.8339661524180926</c:v>
                </c:pt>
                <c:pt idx="235">
                  <c:v>4.8219664372686006</c:v>
                </c:pt>
                <c:pt idx="236">
                  <c:v>4.8101837649643411</c:v>
                </c:pt>
                <c:pt idx="237">
                  <c:v>4.7984919497865706</c:v>
                </c:pt>
                <c:pt idx="238">
                  <c:v>4.7862017719109238</c:v>
                </c:pt>
                <c:pt idx="239">
                  <c:v>4.773643729249927</c:v>
                </c:pt>
                <c:pt idx="240">
                  <c:v>4.761158094479482</c:v>
                </c:pt>
                <c:pt idx="241">
                  <c:v>4.7486582181434436</c:v>
                </c:pt>
                <c:pt idx="242">
                  <c:v>4.736237969691671</c:v>
                </c:pt>
                <c:pt idx="243">
                  <c:v>4.7239114936048692</c:v>
                </c:pt>
                <c:pt idx="244">
                  <c:v>4.7121125239748789</c:v>
                </c:pt>
                <c:pt idx="245">
                  <c:v>4.7002991985226572</c:v>
                </c:pt>
                <c:pt idx="246">
                  <c:v>4.688173245804359</c:v>
                </c:pt>
                <c:pt idx="247">
                  <c:v>4.6762475645606285</c:v>
                </c:pt>
                <c:pt idx="248">
                  <c:v>4.6645863541677688</c:v>
                </c:pt>
                <c:pt idx="249">
                  <c:v>4.6530133388131487</c:v>
                </c:pt>
                <c:pt idx="250">
                  <c:v>4.6411683971163722</c:v>
                </c:pt>
                <c:pt idx="251">
                  <c:v>4.6286573344662774</c:v>
                </c:pt>
                <c:pt idx="252">
                  <c:v>4.6162919295108482</c:v>
                </c:pt>
                <c:pt idx="253">
                  <c:v>4.6048158028940644</c:v>
                </c:pt>
                <c:pt idx="254">
                  <c:v>4.5937910798229398</c:v>
                </c:pt>
                <c:pt idx="255">
                  <c:v>4.5814393191501628</c:v>
                </c:pt>
                <c:pt idx="256">
                  <c:v>4.5689360347524923</c:v>
                </c:pt>
                <c:pt idx="257">
                  <c:v>4.55645291799057</c:v>
                </c:pt>
                <c:pt idx="258">
                  <c:v>4.5438782628851806</c:v>
                </c:pt>
                <c:pt idx="259">
                  <c:v>4.5312649561687737</c:v>
                </c:pt>
                <c:pt idx="260">
                  <c:v>4.5186789745354723</c:v>
                </c:pt>
                <c:pt idx="261">
                  <c:v>4.5060545346711516</c:v>
                </c:pt>
                <c:pt idx="262">
                  <c:v>4.4934379145074166</c:v>
                </c:pt>
                <c:pt idx="263">
                  <c:v>4.4811093772569723</c:v>
                </c:pt>
                <c:pt idx="264">
                  <c:v>4.4688845114340827</c:v>
                </c:pt>
                <c:pt idx="265">
                  <c:v>4.4567181124641921</c:v>
                </c:pt>
                <c:pt idx="266">
                  <c:v>4.4444489569035008</c:v>
                </c:pt>
                <c:pt idx="267">
                  <c:v>4.4321676483853736</c:v>
                </c:pt>
                <c:pt idx="268">
                  <c:v>4.4198549435482821</c:v>
                </c:pt>
                <c:pt idx="269">
                  <c:v>4.4076021896604436</c:v>
                </c:pt>
                <c:pt idx="270">
                  <c:v>4.3963375061732659</c:v>
                </c:pt>
                <c:pt idx="271">
                  <c:v>4.3852853888992049</c:v>
                </c:pt>
                <c:pt idx="272">
                  <c:v>4.3742314834411777</c:v>
                </c:pt>
                <c:pt idx="273">
                  <c:v>4.3631216541820583</c:v>
                </c:pt>
                <c:pt idx="274">
                  <c:v>4.3519203828896593</c:v>
                </c:pt>
                <c:pt idx="275">
                  <c:v>4.3409372293928579</c:v>
                </c:pt>
                <c:pt idx="276">
                  <c:v>4.3303167756035892</c:v>
                </c:pt>
                <c:pt idx="277">
                  <c:v>4.320123008441989</c:v>
                </c:pt>
                <c:pt idx="278">
                  <c:v>4.3101587967357817</c:v>
                </c:pt>
                <c:pt idx="279">
                  <c:v>4.300462542279492</c:v>
                </c:pt>
                <c:pt idx="280">
                  <c:v>4.2912766210557445</c:v>
                </c:pt>
                <c:pt idx="281">
                  <c:v>4.2823490966293383</c:v>
                </c:pt>
                <c:pt idx="282">
                  <c:v>4.2738676212539799</c:v>
                </c:pt>
                <c:pt idx="283">
                  <c:v>4.265795849224661</c:v>
                </c:pt>
                <c:pt idx="284">
                  <c:v>4.257897249823694</c:v>
                </c:pt>
                <c:pt idx="285">
                  <c:v>4.250142668562872</c:v>
                </c:pt>
                <c:pt idx="286">
                  <c:v>4.2425493154997191</c:v>
                </c:pt>
                <c:pt idx="287">
                  <c:v>4.2352546731581553</c:v>
                </c:pt>
                <c:pt idx="288">
                  <c:v>4.228253204308789</c:v>
                </c:pt>
                <c:pt idx="289">
                  <c:v>4.2213731401023109</c:v>
                </c:pt>
                <c:pt idx="290">
                  <c:v>4.2146089409173406</c:v>
                </c:pt>
                <c:pt idx="291">
                  <c:v>4.2081113150818164</c:v>
                </c:pt>
                <c:pt idx="292">
                  <c:v>4.2017159693861403</c:v>
                </c:pt>
                <c:pt idx="293">
                  <c:v>4.1954176190188006</c:v>
                </c:pt>
                <c:pt idx="294">
                  <c:v>4.1892061736535471</c:v>
                </c:pt>
                <c:pt idx="295">
                  <c:v>4.1832205951382821</c:v>
                </c:pt>
                <c:pt idx="296">
                  <c:v>4.1774394654751159</c:v>
                </c:pt>
                <c:pt idx="297">
                  <c:v>4.1717215768164841</c:v>
                </c:pt>
                <c:pt idx="298">
                  <c:v>4.1660437543177347</c:v>
                </c:pt>
                <c:pt idx="299">
                  <c:v>4.1604104533776161</c:v>
                </c:pt>
                <c:pt idx="300">
                  <c:v>4.1548169211451009</c:v>
                </c:pt>
                <c:pt idx="301">
                  <c:v>4.1492584307095273</c:v>
                </c:pt>
                <c:pt idx="302">
                  <c:v>4.1439789300590189</c:v>
                </c:pt>
                <c:pt idx="303">
                  <c:v>4.1387151481588633</c:v>
                </c:pt>
                <c:pt idx="304">
                  <c:v>4.1334842775933618</c:v>
                </c:pt>
                <c:pt idx="305">
                  <c:v>4.1282731143255793</c:v>
                </c:pt>
                <c:pt idx="306">
                  <c:v>4.1230946801063091</c:v>
                </c:pt>
                <c:pt idx="307">
                  <c:v>4.1180109336538848</c:v>
                </c:pt>
                <c:pt idx="308">
                  <c:v>4.112852573177074</c:v>
                </c:pt>
                <c:pt idx="309">
                  <c:v>4.1077264665944</c:v>
                </c:pt>
                <c:pt idx="310">
                  <c:v>4.1025694022671146</c:v>
                </c:pt>
                <c:pt idx="311">
                  <c:v>4.0974146679938661</c:v>
                </c:pt>
                <c:pt idx="312">
                  <c:v>4.0904667382719389</c:v>
                </c:pt>
                <c:pt idx="313">
                  <c:v>4.0825889517123901</c:v>
                </c:pt>
                <c:pt idx="314">
                  <c:v>4.074314568090478</c:v>
                </c:pt>
                <c:pt idx="315">
                  <c:v>4.066002624127071</c:v>
                </c:pt>
                <c:pt idx="316">
                  <c:v>4.0573649069537279</c:v>
                </c:pt>
                <c:pt idx="317">
                  <c:v>4.0485991459211581</c:v>
                </c:pt>
                <c:pt idx="318">
                  <c:v>4.0397466356445424</c:v>
                </c:pt>
                <c:pt idx="319">
                  <c:v>4.0310453295904258</c:v>
                </c:pt>
                <c:pt idx="320">
                  <c:v>4.0218178679985108</c:v>
                </c:pt>
                <c:pt idx="321">
                  <c:v>4.0123158705295516</c:v>
                </c:pt>
                <c:pt idx="322">
                  <c:v>4.0029433465845194</c:v>
                </c:pt>
                <c:pt idx="323">
                  <c:v>3.9934961173892329</c:v>
                </c:pt>
                <c:pt idx="324">
                  <c:v>3.9841985365869403</c:v>
                </c:pt>
                <c:pt idx="325">
                  <c:v>3.9748362978689338</c:v>
                </c:pt>
                <c:pt idx="326">
                  <c:v>3.9654456162050766</c:v>
                </c:pt>
                <c:pt idx="327">
                  <c:v>3.9561940368885486</c:v>
                </c:pt>
                <c:pt idx="328">
                  <c:v>3.9470151307243158</c:v>
                </c:pt>
                <c:pt idx="329">
                  <c:v>3.9376499856014036</c:v>
                </c:pt>
                <c:pt idx="330">
                  <c:v>3.9276872360823463</c:v>
                </c:pt>
                <c:pt idx="331">
                  <c:v>3.9176809177986138</c:v>
                </c:pt>
                <c:pt idx="332">
                  <c:v>3.9076573251416669</c:v>
                </c:pt>
                <c:pt idx="333">
                  <c:v>3.8971722357770959</c:v>
                </c:pt>
                <c:pt idx="334">
                  <c:v>3.8867152801739677</c:v>
                </c:pt>
                <c:pt idx="335">
                  <c:v>3.8762306958779913</c:v>
                </c:pt>
                <c:pt idx="336">
                  <c:v>3.8657743942062708</c:v>
                </c:pt>
                <c:pt idx="337">
                  <c:v>3.8557764047410128</c:v>
                </c:pt>
                <c:pt idx="338">
                  <c:v>3.845857759994836</c:v>
                </c:pt>
                <c:pt idx="339">
                  <c:v>3.8361531408723923</c:v>
                </c:pt>
                <c:pt idx="340">
                  <c:v>3.8262900125347561</c:v>
                </c:pt>
                <c:pt idx="341">
                  <c:v>3.8165305526168072</c:v>
                </c:pt>
                <c:pt idx="342">
                  <c:v>3.8071605181768695</c:v>
                </c:pt>
                <c:pt idx="343">
                  <c:v>3.797481081286449</c:v>
                </c:pt>
                <c:pt idx="344">
                  <c:v>3.7880965525475245</c:v>
                </c:pt>
                <c:pt idx="345">
                  <c:v>3.7788162981385467</c:v>
                </c:pt>
                <c:pt idx="346">
                  <c:v>3.7694275030026732</c:v>
                </c:pt>
                <c:pt idx="347">
                  <c:v>3.7598141593965275</c:v>
                </c:pt>
                <c:pt idx="348">
                  <c:v>3.7499602839760646</c:v>
                </c:pt>
                <c:pt idx="349">
                  <c:v>3.7402252208777931</c:v>
                </c:pt>
                <c:pt idx="350">
                  <c:v>3.7308571398459973</c:v>
                </c:pt>
                <c:pt idx="351">
                  <c:v>3.7217842573958211</c:v>
                </c:pt>
                <c:pt idx="352">
                  <c:v>3.7127040752596483</c:v>
                </c:pt>
                <c:pt idx="353">
                  <c:v>3.7036460463977989</c:v>
                </c:pt>
                <c:pt idx="354">
                  <c:v>3.6947920782307286</c:v>
                </c:pt>
                <c:pt idx="355">
                  <c:v>3.685527798480321</c:v>
                </c:pt>
                <c:pt idx="356">
                  <c:v>3.6760412920053636</c:v>
                </c:pt>
                <c:pt idx="357">
                  <c:v>3.6665792036897633</c:v>
                </c:pt>
                <c:pt idx="358">
                  <c:v>3.6570006906798582</c:v>
                </c:pt>
                <c:pt idx="359">
                  <c:v>3.6480702419960216</c:v>
                </c:pt>
                <c:pt idx="360">
                  <c:v>3.6397128748190704</c:v>
                </c:pt>
                <c:pt idx="361">
                  <c:v>3.6318877434365699</c:v>
                </c:pt>
                <c:pt idx="362">
                  <c:v>3.6244472128618259</c:v>
                </c:pt>
                <c:pt idx="363">
                  <c:v>3.6172418580265622</c:v>
                </c:pt>
                <c:pt idx="364">
                  <c:v>3.6104405445774161</c:v>
                </c:pt>
                <c:pt idx="365">
                  <c:v>3.6026808828952781</c:v>
                </c:pt>
                <c:pt idx="366">
                  <c:v>3.5941273844422184</c:v>
                </c:pt>
                <c:pt idx="367">
                  <c:v>3.585506137175603</c:v>
                </c:pt>
                <c:pt idx="368">
                  <c:v>3.5768036356778641</c:v>
                </c:pt>
                <c:pt idx="369">
                  <c:v>3.5676845694381143</c:v>
                </c:pt>
                <c:pt idx="370">
                  <c:v>3.5586030646871114</c:v>
                </c:pt>
                <c:pt idx="371">
                  <c:v>3.5500257675274534</c:v>
                </c:pt>
                <c:pt idx="372">
                  <c:v>3.5413954302422384</c:v>
                </c:pt>
                <c:pt idx="373">
                  <c:v>3.5328782040231403</c:v>
                </c:pt>
                <c:pt idx="374">
                  <c:v>3.5243863779826166</c:v>
                </c:pt>
                <c:pt idx="375">
                  <c:v>3.5157262251146864</c:v>
                </c:pt>
                <c:pt idx="376">
                  <c:v>3.5070735762642107</c:v>
                </c:pt>
                <c:pt idx="377">
                  <c:v>3.4984695488274444</c:v>
                </c:pt>
                <c:pt idx="378">
                  <c:v>3.4898912141194258</c:v>
                </c:pt>
                <c:pt idx="379">
                  <c:v>3.4812879163068589</c:v>
                </c:pt>
                <c:pt idx="380">
                  <c:v>3.4725533444576668</c:v>
                </c:pt>
                <c:pt idx="381">
                  <c:v>3.463807986752673</c:v>
                </c:pt>
                <c:pt idx="382">
                  <c:v>3.4550329838216758</c:v>
                </c:pt>
                <c:pt idx="383">
                  <c:v>3.4460567118961398</c:v>
                </c:pt>
                <c:pt idx="384">
                  <c:v>3.4369979552430694</c:v>
                </c:pt>
                <c:pt idx="385">
                  <c:v>3.4278125409508537</c:v>
                </c:pt>
                <c:pt idx="386">
                  <c:v>3.4185828478597893</c:v>
                </c:pt>
                <c:pt idx="387">
                  <c:v>3.4095961608074785</c:v>
                </c:pt>
                <c:pt idx="388">
                  <c:v>3.4006227561935489</c:v>
                </c:pt>
                <c:pt idx="389">
                  <c:v>3.391763723212418</c:v>
                </c:pt>
                <c:pt idx="390">
                  <c:v>3.382927233097579</c:v>
                </c:pt>
                <c:pt idx="391">
                  <c:v>3.3740522794305994</c:v>
                </c:pt>
                <c:pt idx="392">
                  <c:v>3.3651623597697942</c:v>
                </c:pt>
                <c:pt idx="393">
                  <c:v>3.3561624897044435</c:v>
                </c:pt>
                <c:pt idx="394">
                  <c:v>3.3473152625488249</c:v>
                </c:pt>
                <c:pt idx="395">
                  <c:v>3.3384391281810433</c:v>
                </c:pt>
                <c:pt idx="396">
                  <c:v>3.3296613683651426</c:v>
                </c:pt>
                <c:pt idx="397">
                  <c:v>3.3212686720251328</c:v>
                </c:pt>
                <c:pt idx="398">
                  <c:v>3.3134678799386728</c:v>
                </c:pt>
                <c:pt idx="399">
                  <c:v>3.3060216433830028</c:v>
                </c:pt>
                <c:pt idx="400">
                  <c:v>3.2979697627210705</c:v>
                </c:pt>
                <c:pt idx="401">
                  <c:v>3.289518075358179</c:v>
                </c:pt>
                <c:pt idx="402">
                  <c:v>3.2810381544457012</c:v>
                </c:pt>
                <c:pt idx="403">
                  <c:v>3.2723275215407885</c:v>
                </c:pt>
                <c:pt idx="404">
                  <c:v>3.2639252891422426</c:v>
                </c:pt>
                <c:pt idx="405">
                  <c:v>3.2553843628784618</c:v>
                </c:pt>
                <c:pt idx="406">
                  <c:v>3.2467181301166548</c:v>
                </c:pt>
                <c:pt idx="407">
                  <c:v>3.2380471974401592</c:v>
                </c:pt>
                <c:pt idx="408">
                  <c:v>3.229534220473349</c:v>
                </c:pt>
                <c:pt idx="409">
                  <c:v>3.2211791322063243</c:v>
                </c:pt>
                <c:pt idx="410">
                  <c:v>3.2127455955338569</c:v>
                </c:pt>
                <c:pt idx="411">
                  <c:v>3.2041971600676149</c:v>
                </c:pt>
                <c:pt idx="412">
                  <c:v>3.1953839262239576</c:v>
                </c:pt>
                <c:pt idx="413">
                  <c:v>3.186561916640136</c:v>
                </c:pt>
                <c:pt idx="414">
                  <c:v>3.1776885647534763</c:v>
                </c:pt>
                <c:pt idx="415">
                  <c:v>3.1687781184958537</c:v>
                </c:pt>
                <c:pt idx="416">
                  <c:v>3.1599403112233961</c:v>
                </c:pt>
                <c:pt idx="417">
                  <c:v>3.1514865564682348</c:v>
                </c:pt>
                <c:pt idx="418">
                  <c:v>3.1432839535260961</c:v>
                </c:pt>
                <c:pt idx="419">
                  <c:v>3.134853942312736</c:v>
                </c:pt>
                <c:pt idx="420">
                  <c:v>3.1263646753477077</c:v>
                </c:pt>
                <c:pt idx="421">
                  <c:v>3.1180825158834198</c:v>
                </c:pt>
                <c:pt idx="422">
                  <c:v>3.1099669126445688</c:v>
                </c:pt>
                <c:pt idx="423">
                  <c:v>3.101677963871365</c:v>
                </c:pt>
                <c:pt idx="424">
                  <c:v>3.0931368425300416</c:v>
                </c:pt>
                <c:pt idx="425">
                  <c:v>3.0845873174118945</c:v>
                </c:pt>
                <c:pt idx="426">
                  <c:v>3.0763814122734563</c:v>
                </c:pt>
                <c:pt idx="427">
                  <c:v>3.0686414663975077</c:v>
                </c:pt>
                <c:pt idx="428">
                  <c:v>3.0605350354101923</c:v>
                </c:pt>
                <c:pt idx="429">
                  <c:v>3.0521567646080552</c:v>
                </c:pt>
                <c:pt idx="430">
                  <c:v>3.0435471926490432</c:v>
                </c:pt>
                <c:pt idx="431">
                  <c:v>3.0349388686693115</c:v>
                </c:pt>
                <c:pt idx="432">
                  <c:v>3.0263410668527642</c:v>
                </c:pt>
                <c:pt idx="433">
                  <c:v>3.0179535820443668</c:v>
                </c:pt>
                <c:pt idx="434">
                  <c:v>3.0096751323157203</c:v>
                </c:pt>
                <c:pt idx="435">
                  <c:v>3.0014826696730261</c:v>
                </c:pt>
                <c:pt idx="436">
                  <c:v>2.9931826220874176</c:v>
                </c:pt>
                <c:pt idx="437">
                  <c:v>2.9850455066582673</c:v>
                </c:pt>
                <c:pt idx="438">
                  <c:v>2.9769086890981775</c:v>
                </c:pt>
                <c:pt idx="439">
                  <c:v>2.9688380493131996</c:v>
                </c:pt>
                <c:pt idx="440">
                  <c:v>2.9609981681217068</c:v>
                </c:pt>
                <c:pt idx="441">
                  <c:v>2.9530892835154816</c:v>
                </c:pt>
                <c:pt idx="442">
                  <c:v>2.9452187199709581</c:v>
                </c:pt>
                <c:pt idx="443">
                  <c:v>2.9376765148230732</c:v>
                </c:pt>
                <c:pt idx="444">
                  <c:v>2.9302656403446661</c:v>
                </c:pt>
                <c:pt idx="445">
                  <c:v>2.9232122076256108</c:v>
                </c:pt>
                <c:pt idx="446">
                  <c:v>2.9164621243181186</c:v>
                </c:pt>
                <c:pt idx="447">
                  <c:v>2.9098931404799226</c:v>
                </c:pt>
                <c:pt idx="448">
                  <c:v>2.9035700605665644</c:v>
                </c:pt>
                <c:pt idx="449">
                  <c:v>2.8975280506880194</c:v>
                </c:pt>
                <c:pt idx="450">
                  <c:v>2.8916559391765886</c:v>
                </c:pt>
                <c:pt idx="451">
                  <c:v>2.8860824387588937</c:v>
                </c:pt>
                <c:pt idx="452">
                  <c:v>2.880653188641817</c:v>
                </c:pt>
                <c:pt idx="453">
                  <c:v>2.8754903941574055</c:v>
                </c:pt>
                <c:pt idx="454">
                  <c:v>2.8705616397720886</c:v>
                </c:pt>
                <c:pt idx="455">
                  <c:v>2.8657383404341532</c:v>
                </c:pt>
                <c:pt idx="456">
                  <c:v>2.8610234515596411</c:v>
                </c:pt>
                <c:pt idx="457">
                  <c:v>2.8564130111239163</c:v>
                </c:pt>
                <c:pt idx="458">
                  <c:v>2.8508121077387036</c:v>
                </c:pt>
                <c:pt idx="459">
                  <c:v>2.844850677796757</c:v>
                </c:pt>
                <c:pt idx="460">
                  <c:v>2.8387897810498024</c:v>
                </c:pt>
                <c:pt idx="461">
                  <c:v>2.8327185175783032</c:v>
                </c:pt>
                <c:pt idx="462">
                  <c:v>2.8264500504445444</c:v>
                </c:pt>
                <c:pt idx="463">
                  <c:v>2.8202338332441523</c:v>
                </c:pt>
                <c:pt idx="464">
                  <c:v>2.8139898678307791</c:v>
                </c:pt>
                <c:pt idx="465">
                  <c:v>2.8076982279067222</c:v>
                </c:pt>
                <c:pt idx="466">
                  <c:v>2.80140341890016</c:v>
                </c:pt>
                <c:pt idx="467">
                  <c:v>2.7949521674521374</c:v>
                </c:pt>
                <c:pt idx="468">
                  <c:v>2.7885509420471286</c:v>
                </c:pt>
                <c:pt idx="469">
                  <c:v>2.7821365425040749</c:v>
                </c:pt>
                <c:pt idx="470">
                  <c:v>2.7757509236446234</c:v>
                </c:pt>
                <c:pt idx="471">
                  <c:v>2.7694152773957339</c:v>
                </c:pt>
                <c:pt idx="472">
                  <c:v>2.7632309859946109</c:v>
                </c:pt>
                <c:pt idx="473">
                  <c:v>2.7571410645597627</c:v>
                </c:pt>
                <c:pt idx="474">
                  <c:v>2.7511114949587556</c:v>
                </c:pt>
                <c:pt idx="475">
                  <c:v>2.7451117498533959</c:v>
                </c:pt>
                <c:pt idx="476">
                  <c:v>2.7391424773498918</c:v>
                </c:pt>
                <c:pt idx="477">
                  <c:v>2.7331666267623285</c:v>
                </c:pt>
                <c:pt idx="478">
                  <c:v>2.7271149414059783</c:v>
                </c:pt>
                <c:pt idx="479">
                  <c:v>2.7210636178490768</c:v>
                </c:pt>
                <c:pt idx="480">
                  <c:v>2.7150060194173316</c:v>
                </c:pt>
                <c:pt idx="481">
                  <c:v>2.7090754718626013</c:v>
                </c:pt>
                <c:pt idx="482">
                  <c:v>2.703095092721052</c:v>
                </c:pt>
                <c:pt idx="483">
                  <c:v>2.6971829532882943</c:v>
                </c:pt>
                <c:pt idx="484">
                  <c:v>2.6912837447334645</c:v>
                </c:pt>
                <c:pt idx="485">
                  <c:v>2.6853366714215823</c:v>
                </c:pt>
                <c:pt idx="486">
                  <c:v>2.6795008554303594</c:v>
                </c:pt>
                <c:pt idx="487">
                  <c:v>2.6738742733918639</c:v>
                </c:pt>
                <c:pt idx="488">
                  <c:v>2.6681876718494042</c:v>
                </c:pt>
                <c:pt idx="489">
                  <c:v>2.6623485296708216</c:v>
                </c:pt>
                <c:pt idx="490">
                  <c:v>2.6566123725497621</c:v>
                </c:pt>
                <c:pt idx="491">
                  <c:v>2.6508798156204874</c:v>
                </c:pt>
                <c:pt idx="492">
                  <c:v>2.6451086650929372</c:v>
                </c:pt>
                <c:pt idx="493">
                  <c:v>2.6392798094117524</c:v>
                </c:pt>
                <c:pt idx="494">
                  <c:v>2.6335796315589226</c:v>
                </c:pt>
                <c:pt idx="495">
                  <c:v>2.6280198787160738</c:v>
                </c:pt>
                <c:pt idx="496">
                  <c:v>2.6225389834604029</c:v>
                </c:pt>
                <c:pt idx="497">
                  <c:v>2.6171383294080357</c:v>
                </c:pt>
                <c:pt idx="498">
                  <c:v>2.6120765259585403</c:v>
                </c:pt>
                <c:pt idx="499">
                  <c:v>2.6070926223671447</c:v>
                </c:pt>
                <c:pt idx="500">
                  <c:v>2.6022247445032121</c:v>
                </c:pt>
                <c:pt idx="501">
                  <c:v>2.5975892667505391</c:v>
                </c:pt>
                <c:pt idx="502">
                  <c:v>2.5930792830897813</c:v>
                </c:pt>
                <c:pt idx="503">
                  <c:v>2.5886926998284467</c:v>
                </c:pt>
                <c:pt idx="504">
                  <c:v>2.5836373177639826</c:v>
                </c:pt>
                <c:pt idx="505">
                  <c:v>2.5783467274417653</c:v>
                </c:pt>
                <c:pt idx="506">
                  <c:v>2.5730458493764647</c:v>
                </c:pt>
                <c:pt idx="507">
                  <c:v>2.5678589662087297</c:v>
                </c:pt>
                <c:pt idx="508">
                  <c:v>2.5626561359350437</c:v>
                </c:pt>
                <c:pt idx="509">
                  <c:v>2.5573535871070581</c:v>
                </c:pt>
                <c:pt idx="510">
                  <c:v>2.551911666123388</c:v>
                </c:pt>
                <c:pt idx="511">
                  <c:v>2.5464051546068505</c:v>
                </c:pt>
                <c:pt idx="512">
                  <c:v>2.540902601182129</c:v>
                </c:pt>
                <c:pt idx="513">
                  <c:v>2.5354991970792757</c:v>
                </c:pt>
                <c:pt idx="514">
                  <c:v>2.5299275526120715</c:v>
                </c:pt>
                <c:pt idx="515">
                  <c:v>2.5243166678451039</c:v>
                </c:pt>
                <c:pt idx="516">
                  <c:v>2.5187168485375597</c:v>
                </c:pt>
                <c:pt idx="517">
                  <c:v>2.5131493485604883</c:v>
                </c:pt>
                <c:pt idx="518">
                  <c:v>2.5075289389074733</c:v>
                </c:pt>
                <c:pt idx="519">
                  <c:v>2.5020896853298753</c:v>
                </c:pt>
                <c:pt idx="520">
                  <c:v>2.4965617189319631</c:v>
                </c:pt>
                <c:pt idx="521">
                  <c:v>2.4910247301631774</c:v>
                </c:pt>
                <c:pt idx="522">
                  <c:v>2.4856953071247805</c:v>
                </c:pt>
                <c:pt idx="523">
                  <c:v>2.4806612850554215</c:v>
                </c:pt>
                <c:pt idx="524">
                  <c:v>2.4758069115000301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'TAN-Y-GARN 1'!$AG$6:$AG$530</c:f>
              <c:numCache>
                <c:formatCode>General</c:formatCode>
                <c:ptCount val="525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</c:numCache>
            </c:numRef>
          </c:xVal>
          <c:yVal>
            <c:numRef>
              <c:f>'TAN-Y-GARN 1'!$AE$6:$AE$530</c:f>
              <c:numCache>
                <c:formatCode>0.00E+00</c:formatCode>
                <c:ptCount val="525"/>
                <c:pt idx="0">
                  <c:v>6.987577639751553</c:v>
                </c:pt>
                <c:pt idx="30">
                  <c:v>6.8675889328063242</c:v>
                </c:pt>
                <c:pt idx="60">
                  <c:v>6.9311123658949754</c:v>
                </c:pt>
                <c:pt idx="90">
                  <c:v>6.9734613212874086</c:v>
                </c:pt>
                <c:pt idx="120">
                  <c:v>6.9452286843591198</c:v>
                </c:pt>
                <c:pt idx="150">
                  <c:v>6.549971767363072</c:v>
                </c:pt>
                <c:pt idx="180">
                  <c:v>6.0559006211180115</c:v>
                </c:pt>
                <c:pt idx="210">
                  <c:v>5.4700734048560138</c:v>
                </c:pt>
                <c:pt idx="240">
                  <c:v>5.0889328063241104</c:v>
                </c:pt>
                <c:pt idx="270">
                  <c:v>4.7924901185770761</c:v>
                </c:pt>
                <c:pt idx="300">
                  <c:v>4.5595708639186903</c:v>
                </c:pt>
                <c:pt idx="330">
                  <c:v>4.2843026538678712</c:v>
                </c:pt>
                <c:pt idx="360">
                  <c:v>3.9102202145680414</c:v>
                </c:pt>
                <c:pt idx="390">
                  <c:v>3.677300959909656</c:v>
                </c:pt>
                <c:pt idx="420">
                  <c:v>3.2114624505928857</c:v>
                </c:pt>
                <c:pt idx="450">
                  <c:v>2.8514963297571998</c:v>
                </c:pt>
                <c:pt idx="510">
                  <c:v>2.3433088650479958</c:v>
                </c:pt>
              </c:numCache>
            </c:numRef>
          </c:yVal>
        </c:ser>
        <c:axId val="106642048"/>
        <c:axId val="106644224"/>
      </c:scatterChart>
      <c:valAx>
        <c:axId val="106642048"/>
        <c:scaling>
          <c:orientation val="minMax"/>
        </c:scaling>
        <c:axPos val="b"/>
        <c:numFmt formatCode="General" sourceLinked="1"/>
        <c:tickLblPos val="nextTo"/>
        <c:crossAx val="106644224"/>
        <c:crosses val="autoZero"/>
        <c:crossBetween val="midCat"/>
      </c:valAx>
      <c:valAx>
        <c:axId val="106644224"/>
        <c:scaling>
          <c:orientation val="minMax"/>
        </c:scaling>
        <c:axPos val="l"/>
        <c:majorGridlines/>
        <c:numFmt formatCode="0.00E+00" sourceLinked="1"/>
        <c:tickLblPos val="nextTo"/>
        <c:crossAx val="106642048"/>
        <c:crosses val="autoZero"/>
        <c:crossBetween val="midCat"/>
      </c:valAx>
    </c:plotArea>
    <c:legend>
      <c:legendPos val="r"/>
    </c:legend>
    <c:plotVisOnly val="1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/>
      <c:scatterChart>
        <c:scatterStyle val="smoothMarker"/>
        <c:ser>
          <c:idx val="1"/>
          <c:order val="1"/>
          <c:tx>
            <c:v>pH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'TAN-Y-GARN 1'!$AG$12:$AG$511</c:f>
              <c:numCache>
                <c:formatCode>General</c:formatCode>
                <c:ptCount val="500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110</c:v>
                </c:pt>
                <c:pt idx="6">
                  <c:v>120</c:v>
                </c:pt>
                <c:pt idx="7">
                  <c:v>130</c:v>
                </c:pt>
                <c:pt idx="8">
                  <c:v>140</c:v>
                </c:pt>
                <c:pt idx="9">
                  <c:v>150</c:v>
                </c:pt>
                <c:pt idx="10">
                  <c:v>160</c:v>
                </c:pt>
                <c:pt idx="11">
                  <c:v>170</c:v>
                </c:pt>
                <c:pt idx="12">
                  <c:v>180</c:v>
                </c:pt>
                <c:pt idx="13">
                  <c:v>190</c:v>
                </c:pt>
                <c:pt idx="14">
                  <c:v>200</c:v>
                </c:pt>
                <c:pt idx="15">
                  <c:v>210</c:v>
                </c:pt>
                <c:pt idx="16">
                  <c:v>220</c:v>
                </c:pt>
                <c:pt idx="17">
                  <c:v>230</c:v>
                </c:pt>
                <c:pt idx="18">
                  <c:v>240</c:v>
                </c:pt>
                <c:pt idx="19">
                  <c:v>250</c:v>
                </c:pt>
                <c:pt idx="20">
                  <c:v>260</c:v>
                </c:pt>
                <c:pt idx="21">
                  <c:v>270</c:v>
                </c:pt>
                <c:pt idx="22">
                  <c:v>280</c:v>
                </c:pt>
                <c:pt idx="23">
                  <c:v>290</c:v>
                </c:pt>
                <c:pt idx="24">
                  <c:v>300</c:v>
                </c:pt>
                <c:pt idx="25">
                  <c:v>310</c:v>
                </c:pt>
                <c:pt idx="26">
                  <c:v>320</c:v>
                </c:pt>
                <c:pt idx="27">
                  <c:v>330</c:v>
                </c:pt>
                <c:pt idx="28">
                  <c:v>340</c:v>
                </c:pt>
                <c:pt idx="29">
                  <c:v>350</c:v>
                </c:pt>
                <c:pt idx="30">
                  <c:v>360</c:v>
                </c:pt>
                <c:pt idx="31">
                  <c:v>370</c:v>
                </c:pt>
                <c:pt idx="32">
                  <c:v>380</c:v>
                </c:pt>
                <c:pt idx="33">
                  <c:v>390</c:v>
                </c:pt>
                <c:pt idx="34">
                  <c:v>400</c:v>
                </c:pt>
                <c:pt idx="35">
                  <c:v>410</c:v>
                </c:pt>
                <c:pt idx="36">
                  <c:v>420</c:v>
                </c:pt>
                <c:pt idx="37">
                  <c:v>430</c:v>
                </c:pt>
                <c:pt idx="38">
                  <c:v>440</c:v>
                </c:pt>
                <c:pt idx="39">
                  <c:v>450</c:v>
                </c:pt>
                <c:pt idx="40">
                  <c:v>460</c:v>
                </c:pt>
                <c:pt idx="41">
                  <c:v>470</c:v>
                </c:pt>
                <c:pt idx="42">
                  <c:v>480</c:v>
                </c:pt>
                <c:pt idx="43">
                  <c:v>490</c:v>
                </c:pt>
                <c:pt idx="44">
                  <c:v>500</c:v>
                </c:pt>
                <c:pt idx="45">
                  <c:v>510</c:v>
                </c:pt>
                <c:pt idx="46">
                  <c:v>520</c:v>
                </c:pt>
                <c:pt idx="47">
                  <c:v>530</c:v>
                </c:pt>
                <c:pt idx="48">
                  <c:v>540</c:v>
                </c:pt>
                <c:pt idx="49">
                  <c:v>550</c:v>
                </c:pt>
                <c:pt idx="50">
                  <c:v>560</c:v>
                </c:pt>
                <c:pt idx="51">
                  <c:v>570</c:v>
                </c:pt>
                <c:pt idx="52">
                  <c:v>580</c:v>
                </c:pt>
                <c:pt idx="53">
                  <c:v>590</c:v>
                </c:pt>
                <c:pt idx="54">
                  <c:v>600</c:v>
                </c:pt>
                <c:pt idx="55">
                  <c:v>610</c:v>
                </c:pt>
                <c:pt idx="56">
                  <c:v>620</c:v>
                </c:pt>
                <c:pt idx="57">
                  <c:v>630</c:v>
                </c:pt>
                <c:pt idx="58">
                  <c:v>640</c:v>
                </c:pt>
                <c:pt idx="59">
                  <c:v>650</c:v>
                </c:pt>
                <c:pt idx="60">
                  <c:v>660</c:v>
                </c:pt>
                <c:pt idx="61">
                  <c:v>670</c:v>
                </c:pt>
                <c:pt idx="62">
                  <c:v>680</c:v>
                </c:pt>
                <c:pt idx="63">
                  <c:v>690</c:v>
                </c:pt>
                <c:pt idx="64">
                  <c:v>700</c:v>
                </c:pt>
                <c:pt idx="65">
                  <c:v>710</c:v>
                </c:pt>
                <c:pt idx="66">
                  <c:v>720</c:v>
                </c:pt>
                <c:pt idx="67">
                  <c:v>730</c:v>
                </c:pt>
                <c:pt idx="68">
                  <c:v>740</c:v>
                </c:pt>
                <c:pt idx="69">
                  <c:v>750</c:v>
                </c:pt>
                <c:pt idx="70">
                  <c:v>760</c:v>
                </c:pt>
                <c:pt idx="71">
                  <c:v>770</c:v>
                </c:pt>
                <c:pt idx="72">
                  <c:v>780</c:v>
                </c:pt>
                <c:pt idx="73">
                  <c:v>790</c:v>
                </c:pt>
                <c:pt idx="74">
                  <c:v>800</c:v>
                </c:pt>
                <c:pt idx="75">
                  <c:v>810</c:v>
                </c:pt>
                <c:pt idx="76">
                  <c:v>820</c:v>
                </c:pt>
                <c:pt idx="77">
                  <c:v>830</c:v>
                </c:pt>
                <c:pt idx="78">
                  <c:v>840</c:v>
                </c:pt>
                <c:pt idx="79">
                  <c:v>850</c:v>
                </c:pt>
                <c:pt idx="80">
                  <c:v>860</c:v>
                </c:pt>
                <c:pt idx="81">
                  <c:v>870</c:v>
                </c:pt>
                <c:pt idx="82">
                  <c:v>880</c:v>
                </c:pt>
                <c:pt idx="83">
                  <c:v>890</c:v>
                </c:pt>
                <c:pt idx="84">
                  <c:v>900</c:v>
                </c:pt>
                <c:pt idx="85">
                  <c:v>910</c:v>
                </c:pt>
                <c:pt idx="86">
                  <c:v>920</c:v>
                </c:pt>
                <c:pt idx="87">
                  <c:v>930</c:v>
                </c:pt>
                <c:pt idx="88">
                  <c:v>940</c:v>
                </c:pt>
                <c:pt idx="89">
                  <c:v>950</c:v>
                </c:pt>
                <c:pt idx="90">
                  <c:v>960</c:v>
                </c:pt>
                <c:pt idx="91">
                  <c:v>970</c:v>
                </c:pt>
                <c:pt idx="92">
                  <c:v>980</c:v>
                </c:pt>
                <c:pt idx="93">
                  <c:v>990</c:v>
                </c:pt>
                <c:pt idx="94">
                  <c:v>1000</c:v>
                </c:pt>
                <c:pt idx="95">
                  <c:v>1010</c:v>
                </c:pt>
                <c:pt idx="96">
                  <c:v>1020</c:v>
                </c:pt>
                <c:pt idx="97">
                  <c:v>1030</c:v>
                </c:pt>
                <c:pt idx="98">
                  <c:v>1040</c:v>
                </c:pt>
                <c:pt idx="99">
                  <c:v>1050</c:v>
                </c:pt>
                <c:pt idx="100">
                  <c:v>1060</c:v>
                </c:pt>
                <c:pt idx="101">
                  <c:v>1070</c:v>
                </c:pt>
                <c:pt idx="102">
                  <c:v>1080</c:v>
                </c:pt>
                <c:pt idx="103">
                  <c:v>1090</c:v>
                </c:pt>
                <c:pt idx="104">
                  <c:v>1100</c:v>
                </c:pt>
                <c:pt idx="105">
                  <c:v>1110</c:v>
                </c:pt>
                <c:pt idx="106">
                  <c:v>1120</c:v>
                </c:pt>
                <c:pt idx="107">
                  <c:v>1130</c:v>
                </c:pt>
                <c:pt idx="108">
                  <c:v>1140</c:v>
                </c:pt>
                <c:pt idx="109">
                  <c:v>1150</c:v>
                </c:pt>
                <c:pt idx="110">
                  <c:v>1160</c:v>
                </c:pt>
                <c:pt idx="111">
                  <c:v>1170</c:v>
                </c:pt>
                <c:pt idx="112">
                  <c:v>1180</c:v>
                </c:pt>
                <c:pt idx="113">
                  <c:v>1190</c:v>
                </c:pt>
                <c:pt idx="114">
                  <c:v>1200</c:v>
                </c:pt>
                <c:pt idx="115">
                  <c:v>1210</c:v>
                </c:pt>
                <c:pt idx="116">
                  <c:v>1220</c:v>
                </c:pt>
                <c:pt idx="117">
                  <c:v>1230</c:v>
                </c:pt>
                <c:pt idx="118">
                  <c:v>1240</c:v>
                </c:pt>
                <c:pt idx="119">
                  <c:v>1250</c:v>
                </c:pt>
                <c:pt idx="120">
                  <c:v>1260</c:v>
                </c:pt>
                <c:pt idx="121">
                  <c:v>1270</c:v>
                </c:pt>
                <c:pt idx="122">
                  <c:v>1280</c:v>
                </c:pt>
                <c:pt idx="123">
                  <c:v>1290</c:v>
                </c:pt>
                <c:pt idx="124">
                  <c:v>1300</c:v>
                </c:pt>
                <c:pt idx="125">
                  <c:v>1310</c:v>
                </c:pt>
                <c:pt idx="126">
                  <c:v>1320</c:v>
                </c:pt>
                <c:pt idx="127">
                  <c:v>1330</c:v>
                </c:pt>
                <c:pt idx="128">
                  <c:v>1340</c:v>
                </c:pt>
                <c:pt idx="129">
                  <c:v>1350</c:v>
                </c:pt>
                <c:pt idx="130">
                  <c:v>1360</c:v>
                </c:pt>
                <c:pt idx="131">
                  <c:v>1370</c:v>
                </c:pt>
                <c:pt idx="132">
                  <c:v>1380</c:v>
                </c:pt>
                <c:pt idx="133">
                  <c:v>1390</c:v>
                </c:pt>
                <c:pt idx="134">
                  <c:v>1400</c:v>
                </c:pt>
                <c:pt idx="135">
                  <c:v>1410</c:v>
                </c:pt>
                <c:pt idx="136">
                  <c:v>1420</c:v>
                </c:pt>
                <c:pt idx="137">
                  <c:v>1430</c:v>
                </c:pt>
                <c:pt idx="138">
                  <c:v>1440</c:v>
                </c:pt>
                <c:pt idx="139">
                  <c:v>1450</c:v>
                </c:pt>
                <c:pt idx="140">
                  <c:v>1460</c:v>
                </c:pt>
                <c:pt idx="141">
                  <c:v>1470</c:v>
                </c:pt>
                <c:pt idx="142">
                  <c:v>1480</c:v>
                </c:pt>
                <c:pt idx="143">
                  <c:v>1490</c:v>
                </c:pt>
                <c:pt idx="144">
                  <c:v>1500</c:v>
                </c:pt>
                <c:pt idx="145">
                  <c:v>1510</c:v>
                </c:pt>
                <c:pt idx="146">
                  <c:v>1520</c:v>
                </c:pt>
                <c:pt idx="147">
                  <c:v>1530</c:v>
                </c:pt>
                <c:pt idx="148">
                  <c:v>1540</c:v>
                </c:pt>
                <c:pt idx="149">
                  <c:v>1550</c:v>
                </c:pt>
                <c:pt idx="150">
                  <c:v>1560</c:v>
                </c:pt>
                <c:pt idx="151">
                  <c:v>1570</c:v>
                </c:pt>
                <c:pt idx="152">
                  <c:v>1580</c:v>
                </c:pt>
                <c:pt idx="153">
                  <c:v>1590</c:v>
                </c:pt>
                <c:pt idx="154">
                  <c:v>1600</c:v>
                </c:pt>
                <c:pt idx="155">
                  <c:v>1610</c:v>
                </c:pt>
                <c:pt idx="156">
                  <c:v>1620</c:v>
                </c:pt>
                <c:pt idx="157">
                  <c:v>1630</c:v>
                </c:pt>
                <c:pt idx="158">
                  <c:v>1640</c:v>
                </c:pt>
                <c:pt idx="159">
                  <c:v>1650</c:v>
                </c:pt>
                <c:pt idx="160">
                  <c:v>1660</c:v>
                </c:pt>
                <c:pt idx="161">
                  <c:v>1670</c:v>
                </c:pt>
                <c:pt idx="162">
                  <c:v>1680</c:v>
                </c:pt>
                <c:pt idx="163">
                  <c:v>1690</c:v>
                </c:pt>
                <c:pt idx="164">
                  <c:v>1700</c:v>
                </c:pt>
                <c:pt idx="165">
                  <c:v>1710</c:v>
                </c:pt>
                <c:pt idx="166">
                  <c:v>1720</c:v>
                </c:pt>
                <c:pt idx="167">
                  <c:v>1730</c:v>
                </c:pt>
                <c:pt idx="168">
                  <c:v>1740</c:v>
                </c:pt>
                <c:pt idx="169">
                  <c:v>1750</c:v>
                </c:pt>
                <c:pt idx="170">
                  <c:v>1760</c:v>
                </c:pt>
                <c:pt idx="171">
                  <c:v>1770</c:v>
                </c:pt>
                <c:pt idx="172">
                  <c:v>1780</c:v>
                </c:pt>
                <c:pt idx="173">
                  <c:v>1790</c:v>
                </c:pt>
                <c:pt idx="174">
                  <c:v>1800</c:v>
                </c:pt>
                <c:pt idx="175">
                  <c:v>1810</c:v>
                </c:pt>
                <c:pt idx="176">
                  <c:v>1820</c:v>
                </c:pt>
                <c:pt idx="177">
                  <c:v>1830</c:v>
                </c:pt>
                <c:pt idx="178">
                  <c:v>1840</c:v>
                </c:pt>
                <c:pt idx="179">
                  <c:v>1850</c:v>
                </c:pt>
                <c:pt idx="180">
                  <c:v>1860</c:v>
                </c:pt>
                <c:pt idx="181">
                  <c:v>1870</c:v>
                </c:pt>
                <c:pt idx="182">
                  <c:v>1880</c:v>
                </c:pt>
                <c:pt idx="183">
                  <c:v>1890</c:v>
                </c:pt>
                <c:pt idx="184">
                  <c:v>1900</c:v>
                </c:pt>
                <c:pt idx="185">
                  <c:v>1910</c:v>
                </c:pt>
                <c:pt idx="186">
                  <c:v>1920</c:v>
                </c:pt>
                <c:pt idx="187">
                  <c:v>1930</c:v>
                </c:pt>
                <c:pt idx="188">
                  <c:v>1940</c:v>
                </c:pt>
                <c:pt idx="189">
                  <c:v>1950</c:v>
                </c:pt>
                <c:pt idx="190">
                  <c:v>1960</c:v>
                </c:pt>
                <c:pt idx="191">
                  <c:v>1970</c:v>
                </c:pt>
                <c:pt idx="192">
                  <c:v>1980</c:v>
                </c:pt>
                <c:pt idx="193">
                  <c:v>1990</c:v>
                </c:pt>
                <c:pt idx="194">
                  <c:v>2000</c:v>
                </c:pt>
                <c:pt idx="195">
                  <c:v>2010</c:v>
                </c:pt>
                <c:pt idx="196">
                  <c:v>2020</c:v>
                </c:pt>
                <c:pt idx="197">
                  <c:v>2030</c:v>
                </c:pt>
                <c:pt idx="198">
                  <c:v>2040</c:v>
                </c:pt>
                <c:pt idx="199">
                  <c:v>2050</c:v>
                </c:pt>
                <c:pt idx="200">
                  <c:v>2060</c:v>
                </c:pt>
                <c:pt idx="201">
                  <c:v>2070</c:v>
                </c:pt>
                <c:pt idx="202">
                  <c:v>2080</c:v>
                </c:pt>
                <c:pt idx="203">
                  <c:v>2090</c:v>
                </c:pt>
                <c:pt idx="204">
                  <c:v>2100</c:v>
                </c:pt>
                <c:pt idx="205">
                  <c:v>2110</c:v>
                </c:pt>
                <c:pt idx="206">
                  <c:v>2120</c:v>
                </c:pt>
                <c:pt idx="207">
                  <c:v>2130</c:v>
                </c:pt>
                <c:pt idx="208">
                  <c:v>2140</c:v>
                </c:pt>
                <c:pt idx="209">
                  <c:v>2150</c:v>
                </c:pt>
                <c:pt idx="210">
                  <c:v>2160</c:v>
                </c:pt>
                <c:pt idx="211">
                  <c:v>2170</c:v>
                </c:pt>
                <c:pt idx="212">
                  <c:v>2180</c:v>
                </c:pt>
                <c:pt idx="213">
                  <c:v>2190</c:v>
                </c:pt>
                <c:pt idx="214">
                  <c:v>2200</c:v>
                </c:pt>
                <c:pt idx="215">
                  <c:v>2210</c:v>
                </c:pt>
                <c:pt idx="216">
                  <c:v>2220</c:v>
                </c:pt>
                <c:pt idx="217">
                  <c:v>2230</c:v>
                </c:pt>
                <c:pt idx="218">
                  <c:v>2240</c:v>
                </c:pt>
                <c:pt idx="219">
                  <c:v>2250</c:v>
                </c:pt>
                <c:pt idx="220">
                  <c:v>2260</c:v>
                </c:pt>
                <c:pt idx="221">
                  <c:v>2270</c:v>
                </c:pt>
                <c:pt idx="222">
                  <c:v>2280</c:v>
                </c:pt>
                <c:pt idx="223">
                  <c:v>2290</c:v>
                </c:pt>
                <c:pt idx="224">
                  <c:v>2300</c:v>
                </c:pt>
                <c:pt idx="225">
                  <c:v>2310</c:v>
                </c:pt>
                <c:pt idx="226">
                  <c:v>2320</c:v>
                </c:pt>
                <c:pt idx="227">
                  <c:v>2330</c:v>
                </c:pt>
                <c:pt idx="228">
                  <c:v>2340</c:v>
                </c:pt>
                <c:pt idx="229">
                  <c:v>2350</c:v>
                </c:pt>
                <c:pt idx="230">
                  <c:v>2360</c:v>
                </c:pt>
                <c:pt idx="231">
                  <c:v>2370</c:v>
                </c:pt>
                <c:pt idx="232">
                  <c:v>2380</c:v>
                </c:pt>
                <c:pt idx="233">
                  <c:v>2390</c:v>
                </c:pt>
                <c:pt idx="234">
                  <c:v>2400</c:v>
                </c:pt>
                <c:pt idx="235">
                  <c:v>2410</c:v>
                </c:pt>
                <c:pt idx="236">
                  <c:v>2420</c:v>
                </c:pt>
                <c:pt idx="237">
                  <c:v>2430</c:v>
                </c:pt>
                <c:pt idx="238">
                  <c:v>2440</c:v>
                </c:pt>
                <c:pt idx="239">
                  <c:v>2450</c:v>
                </c:pt>
                <c:pt idx="240">
                  <c:v>2460</c:v>
                </c:pt>
                <c:pt idx="241">
                  <c:v>2470</c:v>
                </c:pt>
                <c:pt idx="242">
                  <c:v>2480</c:v>
                </c:pt>
                <c:pt idx="243">
                  <c:v>2490</c:v>
                </c:pt>
                <c:pt idx="244">
                  <c:v>2500</c:v>
                </c:pt>
                <c:pt idx="245">
                  <c:v>2510</c:v>
                </c:pt>
                <c:pt idx="246">
                  <c:v>2520</c:v>
                </c:pt>
                <c:pt idx="247">
                  <c:v>2530</c:v>
                </c:pt>
                <c:pt idx="248">
                  <c:v>2540</c:v>
                </c:pt>
                <c:pt idx="249">
                  <c:v>2550</c:v>
                </c:pt>
                <c:pt idx="250">
                  <c:v>2560</c:v>
                </c:pt>
                <c:pt idx="251">
                  <c:v>2570</c:v>
                </c:pt>
                <c:pt idx="252">
                  <c:v>2580</c:v>
                </c:pt>
                <c:pt idx="253">
                  <c:v>2590</c:v>
                </c:pt>
                <c:pt idx="254">
                  <c:v>2600</c:v>
                </c:pt>
                <c:pt idx="255">
                  <c:v>2610</c:v>
                </c:pt>
                <c:pt idx="256">
                  <c:v>2620</c:v>
                </c:pt>
                <c:pt idx="257">
                  <c:v>2630</c:v>
                </c:pt>
                <c:pt idx="258">
                  <c:v>2640</c:v>
                </c:pt>
                <c:pt idx="259">
                  <c:v>2650</c:v>
                </c:pt>
                <c:pt idx="260">
                  <c:v>2660</c:v>
                </c:pt>
                <c:pt idx="261">
                  <c:v>2670</c:v>
                </c:pt>
                <c:pt idx="262">
                  <c:v>2680</c:v>
                </c:pt>
                <c:pt idx="263">
                  <c:v>2690</c:v>
                </c:pt>
                <c:pt idx="264">
                  <c:v>2700</c:v>
                </c:pt>
                <c:pt idx="265">
                  <c:v>2710</c:v>
                </c:pt>
                <c:pt idx="266">
                  <c:v>2720</c:v>
                </c:pt>
                <c:pt idx="267">
                  <c:v>2730</c:v>
                </c:pt>
                <c:pt idx="268">
                  <c:v>2740</c:v>
                </c:pt>
                <c:pt idx="269">
                  <c:v>2750</c:v>
                </c:pt>
                <c:pt idx="270">
                  <c:v>2760</c:v>
                </c:pt>
                <c:pt idx="271">
                  <c:v>2770</c:v>
                </c:pt>
                <c:pt idx="272">
                  <c:v>2780</c:v>
                </c:pt>
                <c:pt idx="273">
                  <c:v>2790</c:v>
                </c:pt>
                <c:pt idx="274">
                  <c:v>2800</c:v>
                </c:pt>
                <c:pt idx="275">
                  <c:v>2810</c:v>
                </c:pt>
                <c:pt idx="276">
                  <c:v>2820</c:v>
                </c:pt>
                <c:pt idx="277">
                  <c:v>2830</c:v>
                </c:pt>
                <c:pt idx="278">
                  <c:v>2840</c:v>
                </c:pt>
                <c:pt idx="279">
                  <c:v>2850</c:v>
                </c:pt>
                <c:pt idx="280">
                  <c:v>2860</c:v>
                </c:pt>
                <c:pt idx="281">
                  <c:v>2870</c:v>
                </c:pt>
                <c:pt idx="282">
                  <c:v>2880</c:v>
                </c:pt>
                <c:pt idx="283">
                  <c:v>2890</c:v>
                </c:pt>
                <c:pt idx="284">
                  <c:v>2900</c:v>
                </c:pt>
                <c:pt idx="285">
                  <c:v>2910</c:v>
                </c:pt>
                <c:pt idx="286">
                  <c:v>2920</c:v>
                </c:pt>
                <c:pt idx="287">
                  <c:v>2930</c:v>
                </c:pt>
                <c:pt idx="288">
                  <c:v>2940</c:v>
                </c:pt>
                <c:pt idx="289">
                  <c:v>2950</c:v>
                </c:pt>
                <c:pt idx="290">
                  <c:v>2960</c:v>
                </c:pt>
                <c:pt idx="291">
                  <c:v>2970</c:v>
                </c:pt>
                <c:pt idx="292">
                  <c:v>2980</c:v>
                </c:pt>
                <c:pt idx="293">
                  <c:v>2990</c:v>
                </c:pt>
                <c:pt idx="294">
                  <c:v>3000</c:v>
                </c:pt>
                <c:pt idx="295">
                  <c:v>3010</c:v>
                </c:pt>
                <c:pt idx="296">
                  <c:v>3020</c:v>
                </c:pt>
                <c:pt idx="297">
                  <c:v>3030</c:v>
                </c:pt>
                <c:pt idx="298">
                  <c:v>3040</c:v>
                </c:pt>
                <c:pt idx="299">
                  <c:v>3050</c:v>
                </c:pt>
                <c:pt idx="300">
                  <c:v>3060</c:v>
                </c:pt>
                <c:pt idx="301">
                  <c:v>3070</c:v>
                </c:pt>
                <c:pt idx="302">
                  <c:v>3080</c:v>
                </c:pt>
                <c:pt idx="303">
                  <c:v>3090</c:v>
                </c:pt>
                <c:pt idx="304">
                  <c:v>3100</c:v>
                </c:pt>
                <c:pt idx="305">
                  <c:v>3110</c:v>
                </c:pt>
                <c:pt idx="306">
                  <c:v>3120</c:v>
                </c:pt>
                <c:pt idx="307">
                  <c:v>3130</c:v>
                </c:pt>
                <c:pt idx="308">
                  <c:v>3140</c:v>
                </c:pt>
                <c:pt idx="309">
                  <c:v>3150</c:v>
                </c:pt>
                <c:pt idx="310">
                  <c:v>3160</c:v>
                </c:pt>
                <c:pt idx="311">
                  <c:v>3170</c:v>
                </c:pt>
                <c:pt idx="312">
                  <c:v>3180</c:v>
                </c:pt>
                <c:pt idx="313">
                  <c:v>3190</c:v>
                </c:pt>
                <c:pt idx="314">
                  <c:v>3200</c:v>
                </c:pt>
                <c:pt idx="315">
                  <c:v>3210</c:v>
                </c:pt>
                <c:pt idx="316">
                  <c:v>3220</c:v>
                </c:pt>
                <c:pt idx="317">
                  <c:v>3230</c:v>
                </c:pt>
                <c:pt idx="318">
                  <c:v>3240</c:v>
                </c:pt>
                <c:pt idx="319">
                  <c:v>3250</c:v>
                </c:pt>
                <c:pt idx="320">
                  <c:v>3260</c:v>
                </c:pt>
                <c:pt idx="321">
                  <c:v>3270</c:v>
                </c:pt>
                <c:pt idx="322">
                  <c:v>3280</c:v>
                </c:pt>
                <c:pt idx="323">
                  <c:v>3290</c:v>
                </c:pt>
                <c:pt idx="324">
                  <c:v>3300</c:v>
                </c:pt>
                <c:pt idx="325">
                  <c:v>3310</c:v>
                </c:pt>
                <c:pt idx="326">
                  <c:v>3320</c:v>
                </c:pt>
                <c:pt idx="327">
                  <c:v>3330</c:v>
                </c:pt>
                <c:pt idx="328">
                  <c:v>3340</c:v>
                </c:pt>
                <c:pt idx="329">
                  <c:v>3350</c:v>
                </c:pt>
                <c:pt idx="330">
                  <c:v>3360</c:v>
                </c:pt>
                <c:pt idx="331">
                  <c:v>3370</c:v>
                </c:pt>
                <c:pt idx="332">
                  <c:v>3380</c:v>
                </c:pt>
                <c:pt idx="333">
                  <c:v>3390</c:v>
                </c:pt>
                <c:pt idx="334">
                  <c:v>3400</c:v>
                </c:pt>
                <c:pt idx="335">
                  <c:v>3410</c:v>
                </c:pt>
                <c:pt idx="336">
                  <c:v>3420</c:v>
                </c:pt>
                <c:pt idx="337">
                  <c:v>3430</c:v>
                </c:pt>
                <c:pt idx="338">
                  <c:v>3440</c:v>
                </c:pt>
                <c:pt idx="339">
                  <c:v>3450</c:v>
                </c:pt>
                <c:pt idx="340">
                  <c:v>3460</c:v>
                </c:pt>
                <c:pt idx="341">
                  <c:v>3470</c:v>
                </c:pt>
                <c:pt idx="342">
                  <c:v>3480</c:v>
                </c:pt>
                <c:pt idx="343">
                  <c:v>3490</c:v>
                </c:pt>
                <c:pt idx="344">
                  <c:v>3500</c:v>
                </c:pt>
                <c:pt idx="345">
                  <c:v>3510</c:v>
                </c:pt>
                <c:pt idx="346">
                  <c:v>3520</c:v>
                </c:pt>
                <c:pt idx="347">
                  <c:v>3530</c:v>
                </c:pt>
                <c:pt idx="348">
                  <c:v>3540</c:v>
                </c:pt>
                <c:pt idx="349">
                  <c:v>3550</c:v>
                </c:pt>
                <c:pt idx="350">
                  <c:v>3560</c:v>
                </c:pt>
                <c:pt idx="351">
                  <c:v>3570</c:v>
                </c:pt>
                <c:pt idx="352">
                  <c:v>3580</c:v>
                </c:pt>
                <c:pt idx="353">
                  <c:v>3590</c:v>
                </c:pt>
                <c:pt idx="354">
                  <c:v>3600</c:v>
                </c:pt>
                <c:pt idx="355">
                  <c:v>3610</c:v>
                </c:pt>
                <c:pt idx="356">
                  <c:v>3620</c:v>
                </c:pt>
                <c:pt idx="357">
                  <c:v>3630</c:v>
                </c:pt>
                <c:pt idx="358">
                  <c:v>3640</c:v>
                </c:pt>
                <c:pt idx="359">
                  <c:v>3650</c:v>
                </c:pt>
                <c:pt idx="360">
                  <c:v>3660</c:v>
                </c:pt>
                <c:pt idx="361">
                  <c:v>3670</c:v>
                </c:pt>
                <c:pt idx="362">
                  <c:v>3680</c:v>
                </c:pt>
                <c:pt idx="363">
                  <c:v>3690</c:v>
                </c:pt>
                <c:pt idx="364">
                  <c:v>3700</c:v>
                </c:pt>
                <c:pt idx="365">
                  <c:v>3710</c:v>
                </c:pt>
                <c:pt idx="366">
                  <c:v>3720</c:v>
                </c:pt>
                <c:pt idx="367">
                  <c:v>3730</c:v>
                </c:pt>
                <c:pt idx="368">
                  <c:v>3740</c:v>
                </c:pt>
                <c:pt idx="369">
                  <c:v>3750</c:v>
                </c:pt>
                <c:pt idx="370">
                  <c:v>3760</c:v>
                </c:pt>
                <c:pt idx="371">
                  <c:v>3770</c:v>
                </c:pt>
                <c:pt idx="372">
                  <c:v>3780</c:v>
                </c:pt>
                <c:pt idx="373">
                  <c:v>3790</c:v>
                </c:pt>
                <c:pt idx="374">
                  <c:v>3800</c:v>
                </c:pt>
                <c:pt idx="375">
                  <c:v>3810</c:v>
                </c:pt>
                <c:pt idx="376">
                  <c:v>3820</c:v>
                </c:pt>
                <c:pt idx="377">
                  <c:v>3830</c:v>
                </c:pt>
                <c:pt idx="378">
                  <c:v>3840</c:v>
                </c:pt>
                <c:pt idx="379">
                  <c:v>3850</c:v>
                </c:pt>
                <c:pt idx="380">
                  <c:v>3860</c:v>
                </c:pt>
                <c:pt idx="381">
                  <c:v>3870</c:v>
                </c:pt>
                <c:pt idx="382">
                  <c:v>3880</c:v>
                </c:pt>
                <c:pt idx="383">
                  <c:v>3890</c:v>
                </c:pt>
                <c:pt idx="384">
                  <c:v>3900</c:v>
                </c:pt>
                <c:pt idx="385">
                  <c:v>3910</c:v>
                </c:pt>
                <c:pt idx="386">
                  <c:v>3920</c:v>
                </c:pt>
                <c:pt idx="387">
                  <c:v>3930</c:v>
                </c:pt>
                <c:pt idx="388">
                  <c:v>3940</c:v>
                </c:pt>
                <c:pt idx="389">
                  <c:v>3950</c:v>
                </c:pt>
                <c:pt idx="390">
                  <c:v>3960</c:v>
                </c:pt>
                <c:pt idx="391">
                  <c:v>3970</c:v>
                </c:pt>
                <c:pt idx="392">
                  <c:v>3980</c:v>
                </c:pt>
                <c:pt idx="393">
                  <c:v>3990</c:v>
                </c:pt>
                <c:pt idx="394">
                  <c:v>4000</c:v>
                </c:pt>
                <c:pt idx="395">
                  <c:v>4010</c:v>
                </c:pt>
                <c:pt idx="396">
                  <c:v>4020</c:v>
                </c:pt>
                <c:pt idx="397">
                  <c:v>4030</c:v>
                </c:pt>
                <c:pt idx="398">
                  <c:v>4040</c:v>
                </c:pt>
                <c:pt idx="399">
                  <c:v>4050</c:v>
                </c:pt>
                <c:pt idx="400">
                  <c:v>4060</c:v>
                </c:pt>
                <c:pt idx="401">
                  <c:v>4070</c:v>
                </c:pt>
                <c:pt idx="402">
                  <c:v>4080</c:v>
                </c:pt>
                <c:pt idx="403">
                  <c:v>4090</c:v>
                </c:pt>
                <c:pt idx="404">
                  <c:v>4100</c:v>
                </c:pt>
                <c:pt idx="405">
                  <c:v>4110</c:v>
                </c:pt>
                <c:pt idx="406">
                  <c:v>4120</c:v>
                </c:pt>
                <c:pt idx="407">
                  <c:v>4130</c:v>
                </c:pt>
                <c:pt idx="408">
                  <c:v>4140</c:v>
                </c:pt>
                <c:pt idx="409">
                  <c:v>4150</c:v>
                </c:pt>
                <c:pt idx="410">
                  <c:v>4160</c:v>
                </c:pt>
                <c:pt idx="411">
                  <c:v>4170</c:v>
                </c:pt>
                <c:pt idx="412">
                  <c:v>4180</c:v>
                </c:pt>
                <c:pt idx="413">
                  <c:v>4190</c:v>
                </c:pt>
                <c:pt idx="414">
                  <c:v>4200</c:v>
                </c:pt>
                <c:pt idx="415">
                  <c:v>4210</c:v>
                </c:pt>
                <c:pt idx="416">
                  <c:v>4220</c:v>
                </c:pt>
                <c:pt idx="417">
                  <c:v>4230</c:v>
                </c:pt>
                <c:pt idx="418">
                  <c:v>4240</c:v>
                </c:pt>
                <c:pt idx="419">
                  <c:v>4250</c:v>
                </c:pt>
                <c:pt idx="420">
                  <c:v>4260</c:v>
                </c:pt>
                <c:pt idx="421">
                  <c:v>4270</c:v>
                </c:pt>
                <c:pt idx="422">
                  <c:v>4280</c:v>
                </c:pt>
                <c:pt idx="423">
                  <c:v>4290</c:v>
                </c:pt>
                <c:pt idx="424">
                  <c:v>4300</c:v>
                </c:pt>
                <c:pt idx="425">
                  <c:v>4310</c:v>
                </c:pt>
                <c:pt idx="426">
                  <c:v>4320</c:v>
                </c:pt>
                <c:pt idx="427">
                  <c:v>4330</c:v>
                </c:pt>
                <c:pt idx="428">
                  <c:v>4340</c:v>
                </c:pt>
                <c:pt idx="429">
                  <c:v>4350</c:v>
                </c:pt>
                <c:pt idx="430">
                  <c:v>4360</c:v>
                </c:pt>
                <c:pt idx="431">
                  <c:v>4370</c:v>
                </c:pt>
                <c:pt idx="432">
                  <c:v>4380</c:v>
                </c:pt>
                <c:pt idx="433">
                  <c:v>4390</c:v>
                </c:pt>
                <c:pt idx="434">
                  <c:v>4400</c:v>
                </c:pt>
                <c:pt idx="435">
                  <c:v>4410</c:v>
                </c:pt>
                <c:pt idx="436">
                  <c:v>4420</c:v>
                </c:pt>
                <c:pt idx="437">
                  <c:v>4430</c:v>
                </c:pt>
                <c:pt idx="438">
                  <c:v>4440</c:v>
                </c:pt>
                <c:pt idx="439">
                  <c:v>4450</c:v>
                </c:pt>
                <c:pt idx="440">
                  <c:v>4460</c:v>
                </c:pt>
                <c:pt idx="441">
                  <c:v>4470</c:v>
                </c:pt>
                <c:pt idx="442">
                  <c:v>4480</c:v>
                </c:pt>
                <c:pt idx="443">
                  <c:v>4490</c:v>
                </c:pt>
                <c:pt idx="444">
                  <c:v>4500</c:v>
                </c:pt>
                <c:pt idx="445">
                  <c:v>4510</c:v>
                </c:pt>
                <c:pt idx="446">
                  <c:v>4520</c:v>
                </c:pt>
                <c:pt idx="447">
                  <c:v>4530</c:v>
                </c:pt>
                <c:pt idx="448">
                  <c:v>4540</c:v>
                </c:pt>
                <c:pt idx="449">
                  <c:v>4550</c:v>
                </c:pt>
                <c:pt idx="450">
                  <c:v>4560</c:v>
                </c:pt>
                <c:pt idx="451">
                  <c:v>4570</c:v>
                </c:pt>
                <c:pt idx="452">
                  <c:v>4580</c:v>
                </c:pt>
                <c:pt idx="453">
                  <c:v>4590</c:v>
                </c:pt>
                <c:pt idx="454">
                  <c:v>4600</c:v>
                </c:pt>
                <c:pt idx="455">
                  <c:v>4610</c:v>
                </c:pt>
                <c:pt idx="456">
                  <c:v>4620</c:v>
                </c:pt>
                <c:pt idx="457">
                  <c:v>4630</c:v>
                </c:pt>
                <c:pt idx="458">
                  <c:v>4640</c:v>
                </c:pt>
                <c:pt idx="459">
                  <c:v>4650</c:v>
                </c:pt>
                <c:pt idx="460">
                  <c:v>4660</c:v>
                </c:pt>
                <c:pt idx="461">
                  <c:v>4670</c:v>
                </c:pt>
                <c:pt idx="462">
                  <c:v>4680</c:v>
                </c:pt>
                <c:pt idx="463">
                  <c:v>4690</c:v>
                </c:pt>
                <c:pt idx="464">
                  <c:v>4700</c:v>
                </c:pt>
                <c:pt idx="465">
                  <c:v>4710</c:v>
                </c:pt>
                <c:pt idx="466">
                  <c:v>4720</c:v>
                </c:pt>
                <c:pt idx="467">
                  <c:v>4730</c:v>
                </c:pt>
                <c:pt idx="468">
                  <c:v>4740</c:v>
                </c:pt>
                <c:pt idx="469">
                  <c:v>4750</c:v>
                </c:pt>
                <c:pt idx="470">
                  <c:v>4760</c:v>
                </c:pt>
                <c:pt idx="471">
                  <c:v>4770</c:v>
                </c:pt>
                <c:pt idx="472">
                  <c:v>4780</c:v>
                </c:pt>
                <c:pt idx="473">
                  <c:v>4790</c:v>
                </c:pt>
                <c:pt idx="474">
                  <c:v>4800</c:v>
                </c:pt>
                <c:pt idx="475">
                  <c:v>4810</c:v>
                </c:pt>
                <c:pt idx="476">
                  <c:v>4820</c:v>
                </c:pt>
                <c:pt idx="477">
                  <c:v>4830</c:v>
                </c:pt>
                <c:pt idx="478">
                  <c:v>4840</c:v>
                </c:pt>
                <c:pt idx="479">
                  <c:v>4850</c:v>
                </c:pt>
                <c:pt idx="480">
                  <c:v>4860</c:v>
                </c:pt>
                <c:pt idx="481">
                  <c:v>4870</c:v>
                </c:pt>
                <c:pt idx="482">
                  <c:v>4880</c:v>
                </c:pt>
                <c:pt idx="483">
                  <c:v>4890</c:v>
                </c:pt>
                <c:pt idx="484">
                  <c:v>4900</c:v>
                </c:pt>
                <c:pt idx="485">
                  <c:v>4910</c:v>
                </c:pt>
                <c:pt idx="486">
                  <c:v>4920</c:v>
                </c:pt>
                <c:pt idx="487">
                  <c:v>4930</c:v>
                </c:pt>
                <c:pt idx="488">
                  <c:v>4940</c:v>
                </c:pt>
                <c:pt idx="489">
                  <c:v>4950</c:v>
                </c:pt>
                <c:pt idx="490">
                  <c:v>4960</c:v>
                </c:pt>
                <c:pt idx="491">
                  <c:v>4970</c:v>
                </c:pt>
                <c:pt idx="492">
                  <c:v>4980</c:v>
                </c:pt>
                <c:pt idx="493">
                  <c:v>4990</c:v>
                </c:pt>
                <c:pt idx="494">
                  <c:v>5000</c:v>
                </c:pt>
                <c:pt idx="495">
                  <c:v>5010</c:v>
                </c:pt>
                <c:pt idx="496">
                  <c:v>5020</c:v>
                </c:pt>
                <c:pt idx="497">
                  <c:v>5030</c:v>
                </c:pt>
                <c:pt idx="498">
                  <c:v>5040</c:v>
                </c:pt>
                <c:pt idx="499">
                  <c:v>5050</c:v>
                </c:pt>
              </c:numCache>
            </c:numRef>
          </c:xVal>
          <c:yVal>
            <c:numRef>
              <c:f>'TAN-Y-GARN 1'!$N$12:$N$511</c:f>
              <c:numCache>
                <c:formatCode>0.00</c:formatCode>
                <c:ptCount val="500"/>
                <c:pt idx="0">
                  <c:v>5.8650000000000002</c:v>
                </c:pt>
                <c:pt idx="1">
                  <c:v>5.8650000000000002</c:v>
                </c:pt>
                <c:pt idx="2">
                  <c:v>5.8650000000000002</c:v>
                </c:pt>
                <c:pt idx="3">
                  <c:v>5.8550000000000004</c:v>
                </c:pt>
                <c:pt idx="4">
                  <c:v>5.8550000000000004</c:v>
                </c:pt>
                <c:pt idx="5">
                  <c:v>5.8550000000000004</c:v>
                </c:pt>
                <c:pt idx="6">
                  <c:v>5.85</c:v>
                </c:pt>
                <c:pt idx="7">
                  <c:v>5.8450000000000006</c:v>
                </c:pt>
                <c:pt idx="8">
                  <c:v>5.84</c:v>
                </c:pt>
                <c:pt idx="9">
                  <c:v>5.84</c:v>
                </c:pt>
                <c:pt idx="10">
                  <c:v>5.84</c:v>
                </c:pt>
                <c:pt idx="11">
                  <c:v>5.84</c:v>
                </c:pt>
                <c:pt idx="12">
                  <c:v>5.84</c:v>
                </c:pt>
                <c:pt idx="13">
                  <c:v>5.835</c:v>
                </c:pt>
                <c:pt idx="14">
                  <c:v>5.835</c:v>
                </c:pt>
                <c:pt idx="15">
                  <c:v>5.835</c:v>
                </c:pt>
                <c:pt idx="16">
                  <c:v>5.83</c:v>
                </c:pt>
                <c:pt idx="17">
                  <c:v>5.83</c:v>
                </c:pt>
                <c:pt idx="18">
                  <c:v>5.835</c:v>
                </c:pt>
                <c:pt idx="19">
                  <c:v>5.835</c:v>
                </c:pt>
                <c:pt idx="20">
                  <c:v>5.835</c:v>
                </c:pt>
                <c:pt idx="21">
                  <c:v>5.84</c:v>
                </c:pt>
                <c:pt idx="22">
                  <c:v>5.84</c:v>
                </c:pt>
                <c:pt idx="23">
                  <c:v>5.8449999999999998</c:v>
                </c:pt>
                <c:pt idx="24">
                  <c:v>5.85</c:v>
                </c:pt>
                <c:pt idx="25">
                  <c:v>5.8550000000000004</c:v>
                </c:pt>
                <c:pt idx="26">
                  <c:v>5.8599999999999994</c:v>
                </c:pt>
                <c:pt idx="27">
                  <c:v>5.87</c:v>
                </c:pt>
                <c:pt idx="28">
                  <c:v>5.87</c:v>
                </c:pt>
                <c:pt idx="29">
                  <c:v>5.87</c:v>
                </c:pt>
                <c:pt idx="30">
                  <c:v>5.88</c:v>
                </c:pt>
                <c:pt idx="31">
                  <c:v>5.88</c:v>
                </c:pt>
                <c:pt idx="32">
                  <c:v>5.8900000000000006</c:v>
                </c:pt>
                <c:pt idx="33">
                  <c:v>5.8900000000000006</c:v>
                </c:pt>
                <c:pt idx="34">
                  <c:v>5.8949999999999996</c:v>
                </c:pt>
                <c:pt idx="35">
                  <c:v>5.9</c:v>
                </c:pt>
                <c:pt idx="36">
                  <c:v>5.91</c:v>
                </c:pt>
                <c:pt idx="37">
                  <c:v>5.92</c:v>
                </c:pt>
                <c:pt idx="38">
                  <c:v>5.92</c:v>
                </c:pt>
                <c:pt idx="39">
                  <c:v>5.9249999999999998</c:v>
                </c:pt>
                <c:pt idx="40">
                  <c:v>5.93</c:v>
                </c:pt>
                <c:pt idx="41">
                  <c:v>5.9350000000000005</c:v>
                </c:pt>
                <c:pt idx="42">
                  <c:v>5.9399999999999995</c:v>
                </c:pt>
                <c:pt idx="43">
                  <c:v>5.9450000000000003</c:v>
                </c:pt>
                <c:pt idx="44">
                  <c:v>5.9550000000000001</c:v>
                </c:pt>
                <c:pt idx="45">
                  <c:v>5.96</c:v>
                </c:pt>
                <c:pt idx="46">
                  <c:v>5.9649999999999999</c:v>
                </c:pt>
                <c:pt idx="47">
                  <c:v>5.9649999999999999</c:v>
                </c:pt>
                <c:pt idx="48">
                  <c:v>5.9700000000000006</c:v>
                </c:pt>
                <c:pt idx="49">
                  <c:v>5.9749999999999996</c:v>
                </c:pt>
                <c:pt idx="50">
                  <c:v>5.98</c:v>
                </c:pt>
                <c:pt idx="51">
                  <c:v>5.9849999999999994</c:v>
                </c:pt>
                <c:pt idx="52">
                  <c:v>5.99</c:v>
                </c:pt>
                <c:pt idx="53">
                  <c:v>5.9950000000000001</c:v>
                </c:pt>
                <c:pt idx="54">
                  <c:v>6</c:v>
                </c:pt>
                <c:pt idx="55">
                  <c:v>6.0049999999999999</c:v>
                </c:pt>
                <c:pt idx="56">
                  <c:v>6.01</c:v>
                </c:pt>
                <c:pt idx="57">
                  <c:v>6.0150000000000006</c:v>
                </c:pt>
                <c:pt idx="58">
                  <c:v>6.02</c:v>
                </c:pt>
                <c:pt idx="59">
                  <c:v>6.0250000000000004</c:v>
                </c:pt>
                <c:pt idx="60">
                  <c:v>6.0299999999999994</c:v>
                </c:pt>
                <c:pt idx="61">
                  <c:v>6.0299999999999994</c:v>
                </c:pt>
                <c:pt idx="62">
                  <c:v>6.0350000000000001</c:v>
                </c:pt>
                <c:pt idx="63">
                  <c:v>6.04</c:v>
                </c:pt>
                <c:pt idx="64">
                  <c:v>6.04</c:v>
                </c:pt>
                <c:pt idx="65">
                  <c:v>6.05</c:v>
                </c:pt>
                <c:pt idx="66">
                  <c:v>6.05</c:v>
                </c:pt>
                <c:pt idx="67">
                  <c:v>6.0549999999999997</c:v>
                </c:pt>
                <c:pt idx="68">
                  <c:v>6.0600000000000005</c:v>
                </c:pt>
                <c:pt idx="69">
                  <c:v>6.0649999999999995</c:v>
                </c:pt>
                <c:pt idx="70">
                  <c:v>6.07</c:v>
                </c:pt>
                <c:pt idx="71">
                  <c:v>6.07</c:v>
                </c:pt>
                <c:pt idx="72">
                  <c:v>6.0750000000000002</c:v>
                </c:pt>
                <c:pt idx="73">
                  <c:v>6.08</c:v>
                </c:pt>
                <c:pt idx="74">
                  <c:v>6.085</c:v>
                </c:pt>
                <c:pt idx="75">
                  <c:v>6.085</c:v>
                </c:pt>
                <c:pt idx="76">
                  <c:v>6.085</c:v>
                </c:pt>
                <c:pt idx="77">
                  <c:v>6.0949999999999998</c:v>
                </c:pt>
                <c:pt idx="78">
                  <c:v>6.0949999999999998</c:v>
                </c:pt>
                <c:pt idx="79">
                  <c:v>6.0949999999999998</c:v>
                </c:pt>
                <c:pt idx="80">
                  <c:v>6.1</c:v>
                </c:pt>
                <c:pt idx="81">
                  <c:v>6.1050000000000004</c:v>
                </c:pt>
                <c:pt idx="82">
                  <c:v>6.1050000000000004</c:v>
                </c:pt>
                <c:pt idx="83">
                  <c:v>6.1050000000000004</c:v>
                </c:pt>
                <c:pt idx="84">
                  <c:v>6.1150000000000002</c:v>
                </c:pt>
                <c:pt idx="85">
                  <c:v>6.1150000000000002</c:v>
                </c:pt>
                <c:pt idx="86">
                  <c:v>6.1150000000000002</c:v>
                </c:pt>
                <c:pt idx="87">
                  <c:v>6.12</c:v>
                </c:pt>
                <c:pt idx="88">
                  <c:v>6.12</c:v>
                </c:pt>
                <c:pt idx="89">
                  <c:v>6.12</c:v>
                </c:pt>
                <c:pt idx="90">
                  <c:v>6.125</c:v>
                </c:pt>
                <c:pt idx="91">
                  <c:v>6.13</c:v>
                </c:pt>
                <c:pt idx="92">
                  <c:v>6.13</c:v>
                </c:pt>
                <c:pt idx="93">
                  <c:v>6.13</c:v>
                </c:pt>
                <c:pt idx="94">
                  <c:v>6.13</c:v>
                </c:pt>
                <c:pt idx="95">
                  <c:v>6.1449999999999996</c:v>
                </c:pt>
                <c:pt idx="96">
                  <c:v>6.15</c:v>
                </c:pt>
                <c:pt idx="97">
                  <c:v>6.1550000000000002</c:v>
                </c:pt>
                <c:pt idx="98">
                  <c:v>6.16</c:v>
                </c:pt>
                <c:pt idx="99">
                  <c:v>6.165</c:v>
                </c:pt>
                <c:pt idx="100">
                  <c:v>6.1749999999999998</c:v>
                </c:pt>
                <c:pt idx="101">
                  <c:v>6.1749999999999998</c:v>
                </c:pt>
                <c:pt idx="102">
                  <c:v>6.1850000000000005</c:v>
                </c:pt>
                <c:pt idx="103">
                  <c:v>6.1950000000000003</c:v>
                </c:pt>
                <c:pt idx="104">
                  <c:v>6.2050000000000001</c:v>
                </c:pt>
                <c:pt idx="105">
                  <c:v>6.21</c:v>
                </c:pt>
                <c:pt idx="106">
                  <c:v>6.2149999999999999</c:v>
                </c:pt>
                <c:pt idx="107">
                  <c:v>6.2249999999999996</c:v>
                </c:pt>
                <c:pt idx="108">
                  <c:v>6.2249999999999996</c:v>
                </c:pt>
                <c:pt idx="109">
                  <c:v>6.2349999999999994</c:v>
                </c:pt>
                <c:pt idx="110">
                  <c:v>6.24</c:v>
                </c:pt>
                <c:pt idx="111">
                  <c:v>6.25</c:v>
                </c:pt>
                <c:pt idx="112">
                  <c:v>6.2549999999999999</c:v>
                </c:pt>
                <c:pt idx="113">
                  <c:v>6.26</c:v>
                </c:pt>
                <c:pt idx="114">
                  <c:v>6.2650000000000006</c:v>
                </c:pt>
                <c:pt idx="115">
                  <c:v>6.27</c:v>
                </c:pt>
                <c:pt idx="116">
                  <c:v>6.2750000000000004</c:v>
                </c:pt>
                <c:pt idx="117">
                  <c:v>6.2750000000000004</c:v>
                </c:pt>
                <c:pt idx="118">
                  <c:v>6.28</c:v>
                </c:pt>
                <c:pt idx="119">
                  <c:v>6.28</c:v>
                </c:pt>
                <c:pt idx="120">
                  <c:v>6.2850000000000001</c:v>
                </c:pt>
                <c:pt idx="121">
                  <c:v>6.2850000000000001</c:v>
                </c:pt>
                <c:pt idx="122">
                  <c:v>6.2949999999999999</c:v>
                </c:pt>
                <c:pt idx="123">
                  <c:v>6.2949999999999999</c:v>
                </c:pt>
                <c:pt idx="124">
                  <c:v>6.3</c:v>
                </c:pt>
                <c:pt idx="125">
                  <c:v>6.32</c:v>
                </c:pt>
                <c:pt idx="126">
                  <c:v>6.3249999999999993</c:v>
                </c:pt>
                <c:pt idx="127">
                  <c:v>6.33</c:v>
                </c:pt>
                <c:pt idx="128">
                  <c:v>6.335</c:v>
                </c:pt>
                <c:pt idx="129">
                  <c:v>6.335</c:v>
                </c:pt>
                <c:pt idx="130">
                  <c:v>6.34</c:v>
                </c:pt>
                <c:pt idx="131">
                  <c:v>6.3450000000000006</c:v>
                </c:pt>
                <c:pt idx="132">
                  <c:v>6.34</c:v>
                </c:pt>
                <c:pt idx="133">
                  <c:v>6.335</c:v>
                </c:pt>
                <c:pt idx="134">
                  <c:v>6.34</c:v>
                </c:pt>
                <c:pt idx="135">
                  <c:v>6.34</c:v>
                </c:pt>
                <c:pt idx="136">
                  <c:v>6.335</c:v>
                </c:pt>
                <c:pt idx="137">
                  <c:v>6.335</c:v>
                </c:pt>
                <c:pt idx="138">
                  <c:v>6.335</c:v>
                </c:pt>
                <c:pt idx="139">
                  <c:v>6.335</c:v>
                </c:pt>
                <c:pt idx="140">
                  <c:v>6.335</c:v>
                </c:pt>
                <c:pt idx="141">
                  <c:v>6.335</c:v>
                </c:pt>
                <c:pt idx="142">
                  <c:v>6.34</c:v>
                </c:pt>
                <c:pt idx="143">
                  <c:v>6.3449999999999998</c:v>
                </c:pt>
                <c:pt idx="144">
                  <c:v>6.35</c:v>
                </c:pt>
                <c:pt idx="145">
                  <c:v>6.35</c:v>
                </c:pt>
                <c:pt idx="146">
                  <c:v>6.3449999999999998</c:v>
                </c:pt>
                <c:pt idx="147">
                  <c:v>6.34</c:v>
                </c:pt>
                <c:pt idx="148">
                  <c:v>6.34</c:v>
                </c:pt>
                <c:pt idx="149">
                  <c:v>6.34</c:v>
                </c:pt>
                <c:pt idx="150">
                  <c:v>6.34</c:v>
                </c:pt>
                <c:pt idx="151">
                  <c:v>6.34</c:v>
                </c:pt>
                <c:pt idx="152">
                  <c:v>6.3449999999999998</c:v>
                </c:pt>
                <c:pt idx="153">
                  <c:v>6.3449999999999998</c:v>
                </c:pt>
                <c:pt idx="154">
                  <c:v>6.35</c:v>
                </c:pt>
                <c:pt idx="155">
                  <c:v>6.3449999999999998</c:v>
                </c:pt>
                <c:pt idx="156">
                  <c:v>6.3449999999999998</c:v>
                </c:pt>
                <c:pt idx="157">
                  <c:v>6.35</c:v>
                </c:pt>
                <c:pt idx="158">
                  <c:v>6.34</c:v>
                </c:pt>
                <c:pt idx="159">
                  <c:v>6.3449999999999998</c:v>
                </c:pt>
                <c:pt idx="160">
                  <c:v>6.35</c:v>
                </c:pt>
                <c:pt idx="161">
                  <c:v>6.3450000000000006</c:v>
                </c:pt>
                <c:pt idx="162">
                  <c:v>6.3450000000000006</c:v>
                </c:pt>
                <c:pt idx="163">
                  <c:v>6.3450000000000006</c:v>
                </c:pt>
                <c:pt idx="164">
                  <c:v>6.3450000000000006</c:v>
                </c:pt>
                <c:pt idx="165">
                  <c:v>6.35</c:v>
                </c:pt>
                <c:pt idx="166">
                  <c:v>6.3450000000000006</c:v>
                </c:pt>
                <c:pt idx="167">
                  <c:v>6.3450000000000006</c:v>
                </c:pt>
                <c:pt idx="168">
                  <c:v>6.3450000000000006</c:v>
                </c:pt>
                <c:pt idx="169">
                  <c:v>6.3450000000000006</c:v>
                </c:pt>
                <c:pt idx="170">
                  <c:v>6.3450000000000006</c:v>
                </c:pt>
                <c:pt idx="171">
                  <c:v>6.3450000000000006</c:v>
                </c:pt>
                <c:pt idx="172">
                  <c:v>6.335</c:v>
                </c:pt>
                <c:pt idx="173">
                  <c:v>6.33</c:v>
                </c:pt>
                <c:pt idx="174">
                  <c:v>6.33</c:v>
                </c:pt>
                <c:pt idx="175">
                  <c:v>6.33</c:v>
                </c:pt>
                <c:pt idx="176">
                  <c:v>6.3250000000000002</c:v>
                </c:pt>
                <c:pt idx="177">
                  <c:v>6.32</c:v>
                </c:pt>
                <c:pt idx="178">
                  <c:v>6.3149999999999995</c:v>
                </c:pt>
                <c:pt idx="179">
                  <c:v>6.32</c:v>
                </c:pt>
                <c:pt idx="180">
                  <c:v>6.32</c:v>
                </c:pt>
                <c:pt idx="181">
                  <c:v>6.3100000000000005</c:v>
                </c:pt>
                <c:pt idx="182">
                  <c:v>6.3100000000000005</c:v>
                </c:pt>
                <c:pt idx="183">
                  <c:v>6.3100000000000005</c:v>
                </c:pt>
                <c:pt idx="184">
                  <c:v>6.3149999999999995</c:v>
                </c:pt>
                <c:pt idx="185">
                  <c:v>6.3149999999999995</c:v>
                </c:pt>
                <c:pt idx="186">
                  <c:v>6.3149999999999995</c:v>
                </c:pt>
                <c:pt idx="187">
                  <c:v>6.3100000000000005</c:v>
                </c:pt>
                <c:pt idx="188">
                  <c:v>6.3100000000000005</c:v>
                </c:pt>
                <c:pt idx="189">
                  <c:v>6.3100000000000005</c:v>
                </c:pt>
                <c:pt idx="190">
                  <c:v>6.3149999999999995</c:v>
                </c:pt>
                <c:pt idx="191">
                  <c:v>6.3149999999999995</c:v>
                </c:pt>
                <c:pt idx="192">
                  <c:v>6.3250000000000002</c:v>
                </c:pt>
                <c:pt idx="193">
                  <c:v>6.3250000000000002</c:v>
                </c:pt>
                <c:pt idx="194">
                  <c:v>6.3250000000000002</c:v>
                </c:pt>
                <c:pt idx="195">
                  <c:v>6.3250000000000002</c:v>
                </c:pt>
                <c:pt idx="196">
                  <c:v>6.32</c:v>
                </c:pt>
                <c:pt idx="197">
                  <c:v>6.32</c:v>
                </c:pt>
                <c:pt idx="198">
                  <c:v>6.3100000000000005</c:v>
                </c:pt>
                <c:pt idx="199">
                  <c:v>6.3149999999999995</c:v>
                </c:pt>
                <c:pt idx="200">
                  <c:v>6.3149999999999995</c:v>
                </c:pt>
                <c:pt idx="201">
                  <c:v>6.3149999999999995</c:v>
                </c:pt>
                <c:pt idx="202">
                  <c:v>6.3149999999999995</c:v>
                </c:pt>
                <c:pt idx="203">
                  <c:v>6.3049999999999997</c:v>
                </c:pt>
                <c:pt idx="204">
                  <c:v>6.3</c:v>
                </c:pt>
                <c:pt idx="205">
                  <c:v>6.2949999999999999</c:v>
                </c:pt>
                <c:pt idx="206">
                  <c:v>6.29</c:v>
                </c:pt>
                <c:pt idx="207">
                  <c:v>6.2850000000000001</c:v>
                </c:pt>
                <c:pt idx="208">
                  <c:v>6.28</c:v>
                </c:pt>
                <c:pt idx="209">
                  <c:v>6.28</c:v>
                </c:pt>
                <c:pt idx="210">
                  <c:v>6.2750000000000004</c:v>
                </c:pt>
                <c:pt idx="211">
                  <c:v>6.2750000000000004</c:v>
                </c:pt>
                <c:pt idx="212">
                  <c:v>6.27</c:v>
                </c:pt>
                <c:pt idx="213">
                  <c:v>6.2650000000000006</c:v>
                </c:pt>
                <c:pt idx="214">
                  <c:v>6.2650000000000006</c:v>
                </c:pt>
                <c:pt idx="215">
                  <c:v>6.2650000000000006</c:v>
                </c:pt>
                <c:pt idx="216">
                  <c:v>6.2650000000000006</c:v>
                </c:pt>
                <c:pt idx="217">
                  <c:v>6.2650000000000006</c:v>
                </c:pt>
                <c:pt idx="218">
                  <c:v>6.26</c:v>
                </c:pt>
                <c:pt idx="219">
                  <c:v>6.2650000000000006</c:v>
                </c:pt>
                <c:pt idx="220">
                  <c:v>6.2650000000000006</c:v>
                </c:pt>
                <c:pt idx="221">
                  <c:v>6.2650000000000006</c:v>
                </c:pt>
                <c:pt idx="222">
                  <c:v>6.27</c:v>
                </c:pt>
                <c:pt idx="223">
                  <c:v>6.27</c:v>
                </c:pt>
                <c:pt idx="224">
                  <c:v>6.27</c:v>
                </c:pt>
                <c:pt idx="225">
                  <c:v>6.27</c:v>
                </c:pt>
                <c:pt idx="226">
                  <c:v>6.27</c:v>
                </c:pt>
                <c:pt idx="227">
                  <c:v>6.2650000000000006</c:v>
                </c:pt>
                <c:pt idx="228">
                  <c:v>6.2549999999999999</c:v>
                </c:pt>
                <c:pt idx="229">
                  <c:v>6.2549999999999999</c:v>
                </c:pt>
                <c:pt idx="230">
                  <c:v>6.2549999999999999</c:v>
                </c:pt>
                <c:pt idx="231">
                  <c:v>6.25</c:v>
                </c:pt>
                <c:pt idx="232">
                  <c:v>6.25</c:v>
                </c:pt>
                <c:pt idx="233">
                  <c:v>6.25</c:v>
                </c:pt>
                <c:pt idx="234">
                  <c:v>6.25</c:v>
                </c:pt>
                <c:pt idx="235">
                  <c:v>6.25</c:v>
                </c:pt>
                <c:pt idx="236">
                  <c:v>6.25</c:v>
                </c:pt>
                <c:pt idx="237">
                  <c:v>6.24</c:v>
                </c:pt>
                <c:pt idx="238">
                  <c:v>6.24</c:v>
                </c:pt>
                <c:pt idx="239">
                  <c:v>6.24</c:v>
                </c:pt>
                <c:pt idx="240">
                  <c:v>6.24</c:v>
                </c:pt>
                <c:pt idx="241">
                  <c:v>6.24</c:v>
                </c:pt>
                <c:pt idx="242">
                  <c:v>6.24</c:v>
                </c:pt>
                <c:pt idx="243">
                  <c:v>6.24</c:v>
                </c:pt>
                <c:pt idx="244">
                  <c:v>6.24</c:v>
                </c:pt>
                <c:pt idx="245">
                  <c:v>6.24</c:v>
                </c:pt>
                <c:pt idx="246">
                  <c:v>6.2350000000000003</c:v>
                </c:pt>
                <c:pt idx="247">
                  <c:v>6.23</c:v>
                </c:pt>
                <c:pt idx="248">
                  <c:v>6.2350000000000003</c:v>
                </c:pt>
                <c:pt idx="249">
                  <c:v>6.2350000000000003</c:v>
                </c:pt>
                <c:pt idx="250">
                  <c:v>6.2350000000000003</c:v>
                </c:pt>
                <c:pt idx="251">
                  <c:v>6.2350000000000003</c:v>
                </c:pt>
                <c:pt idx="252">
                  <c:v>6.2350000000000003</c:v>
                </c:pt>
                <c:pt idx="253">
                  <c:v>6.2350000000000003</c:v>
                </c:pt>
                <c:pt idx="254">
                  <c:v>6.2350000000000003</c:v>
                </c:pt>
                <c:pt idx="255">
                  <c:v>6.2350000000000003</c:v>
                </c:pt>
                <c:pt idx="256">
                  <c:v>6.23</c:v>
                </c:pt>
                <c:pt idx="257">
                  <c:v>6.23</c:v>
                </c:pt>
                <c:pt idx="258">
                  <c:v>6.23</c:v>
                </c:pt>
                <c:pt idx="259">
                  <c:v>6.23</c:v>
                </c:pt>
                <c:pt idx="260">
                  <c:v>6.23</c:v>
                </c:pt>
                <c:pt idx="261">
                  <c:v>6.23</c:v>
                </c:pt>
                <c:pt idx="262">
                  <c:v>6.23</c:v>
                </c:pt>
                <c:pt idx="263">
                  <c:v>6.22</c:v>
                </c:pt>
                <c:pt idx="264">
                  <c:v>6.2149999999999999</c:v>
                </c:pt>
                <c:pt idx="265">
                  <c:v>6.2149999999999999</c:v>
                </c:pt>
                <c:pt idx="266">
                  <c:v>6.2149999999999999</c:v>
                </c:pt>
                <c:pt idx="267">
                  <c:v>6.2149999999999999</c:v>
                </c:pt>
                <c:pt idx="268">
                  <c:v>6.21</c:v>
                </c:pt>
                <c:pt idx="269">
                  <c:v>6.2050000000000001</c:v>
                </c:pt>
                <c:pt idx="270">
                  <c:v>6.2050000000000001</c:v>
                </c:pt>
                <c:pt idx="271">
                  <c:v>6.2050000000000001</c:v>
                </c:pt>
                <c:pt idx="272">
                  <c:v>6.2050000000000001</c:v>
                </c:pt>
                <c:pt idx="273">
                  <c:v>6.1999999999999993</c:v>
                </c:pt>
                <c:pt idx="274">
                  <c:v>6.1999999999999993</c:v>
                </c:pt>
                <c:pt idx="275">
                  <c:v>6.1950000000000003</c:v>
                </c:pt>
                <c:pt idx="276">
                  <c:v>6.1899999999999995</c:v>
                </c:pt>
                <c:pt idx="277">
                  <c:v>6.1899999999999995</c:v>
                </c:pt>
                <c:pt idx="278">
                  <c:v>6.1899999999999995</c:v>
                </c:pt>
                <c:pt idx="279">
                  <c:v>6.1899999999999995</c:v>
                </c:pt>
                <c:pt idx="280">
                  <c:v>6.1850000000000005</c:v>
                </c:pt>
                <c:pt idx="281">
                  <c:v>6.18</c:v>
                </c:pt>
                <c:pt idx="282">
                  <c:v>6.18</c:v>
                </c:pt>
                <c:pt idx="283">
                  <c:v>6.18</c:v>
                </c:pt>
                <c:pt idx="284">
                  <c:v>6.1750000000000007</c:v>
                </c:pt>
                <c:pt idx="285">
                  <c:v>6.1750000000000007</c:v>
                </c:pt>
                <c:pt idx="286">
                  <c:v>6.1750000000000007</c:v>
                </c:pt>
                <c:pt idx="287">
                  <c:v>6.1750000000000007</c:v>
                </c:pt>
                <c:pt idx="288">
                  <c:v>6.17</c:v>
                </c:pt>
                <c:pt idx="289">
                  <c:v>6.165</c:v>
                </c:pt>
                <c:pt idx="290">
                  <c:v>6.165</c:v>
                </c:pt>
                <c:pt idx="291">
                  <c:v>6.165</c:v>
                </c:pt>
                <c:pt idx="292">
                  <c:v>6.165</c:v>
                </c:pt>
                <c:pt idx="293">
                  <c:v>6.165</c:v>
                </c:pt>
                <c:pt idx="294">
                  <c:v>6.165</c:v>
                </c:pt>
                <c:pt idx="295">
                  <c:v>6.1549999999999994</c:v>
                </c:pt>
                <c:pt idx="296">
                  <c:v>6.1549999999999994</c:v>
                </c:pt>
                <c:pt idx="297">
                  <c:v>6.1549999999999994</c:v>
                </c:pt>
                <c:pt idx="298">
                  <c:v>6.1549999999999994</c:v>
                </c:pt>
                <c:pt idx="299">
                  <c:v>6.1549999999999994</c:v>
                </c:pt>
                <c:pt idx="300">
                  <c:v>6.15</c:v>
                </c:pt>
                <c:pt idx="301">
                  <c:v>6.15</c:v>
                </c:pt>
                <c:pt idx="302">
                  <c:v>6.1449999999999996</c:v>
                </c:pt>
                <c:pt idx="303">
                  <c:v>6.1449999999999996</c:v>
                </c:pt>
                <c:pt idx="304">
                  <c:v>6.1449999999999996</c:v>
                </c:pt>
                <c:pt idx="305">
                  <c:v>6.1400000000000006</c:v>
                </c:pt>
                <c:pt idx="306">
                  <c:v>6.15</c:v>
                </c:pt>
                <c:pt idx="307">
                  <c:v>6.1549999999999994</c:v>
                </c:pt>
                <c:pt idx="308">
                  <c:v>6.1549999999999994</c:v>
                </c:pt>
                <c:pt idx="309">
                  <c:v>6.16</c:v>
                </c:pt>
                <c:pt idx="310">
                  <c:v>6.165</c:v>
                </c:pt>
                <c:pt idx="311">
                  <c:v>6.165</c:v>
                </c:pt>
                <c:pt idx="312">
                  <c:v>6.165</c:v>
                </c:pt>
                <c:pt idx="313">
                  <c:v>6.17</c:v>
                </c:pt>
                <c:pt idx="314">
                  <c:v>6.1750000000000007</c:v>
                </c:pt>
                <c:pt idx="315">
                  <c:v>6.1750000000000007</c:v>
                </c:pt>
                <c:pt idx="316">
                  <c:v>6.1750000000000007</c:v>
                </c:pt>
                <c:pt idx="317">
                  <c:v>6.1750000000000007</c:v>
                </c:pt>
                <c:pt idx="318">
                  <c:v>6.1750000000000007</c:v>
                </c:pt>
                <c:pt idx="319">
                  <c:v>6.1750000000000007</c:v>
                </c:pt>
                <c:pt idx="320">
                  <c:v>6.1750000000000007</c:v>
                </c:pt>
                <c:pt idx="321">
                  <c:v>6.1750000000000007</c:v>
                </c:pt>
                <c:pt idx="322">
                  <c:v>6.1750000000000007</c:v>
                </c:pt>
                <c:pt idx="323">
                  <c:v>6.1850000000000005</c:v>
                </c:pt>
                <c:pt idx="324">
                  <c:v>6.1850000000000005</c:v>
                </c:pt>
                <c:pt idx="325">
                  <c:v>6.1850000000000005</c:v>
                </c:pt>
                <c:pt idx="326">
                  <c:v>6.1950000000000003</c:v>
                </c:pt>
                <c:pt idx="327">
                  <c:v>6.1950000000000003</c:v>
                </c:pt>
                <c:pt idx="328">
                  <c:v>6.1950000000000003</c:v>
                </c:pt>
                <c:pt idx="329">
                  <c:v>6.1950000000000003</c:v>
                </c:pt>
                <c:pt idx="330">
                  <c:v>6.1899999999999995</c:v>
                </c:pt>
                <c:pt idx="331">
                  <c:v>6.1899999999999995</c:v>
                </c:pt>
                <c:pt idx="332">
                  <c:v>6.1850000000000005</c:v>
                </c:pt>
                <c:pt idx="333">
                  <c:v>6.1850000000000005</c:v>
                </c:pt>
                <c:pt idx="334">
                  <c:v>6.1850000000000005</c:v>
                </c:pt>
                <c:pt idx="335">
                  <c:v>6.1850000000000005</c:v>
                </c:pt>
                <c:pt idx="336">
                  <c:v>6.1850000000000005</c:v>
                </c:pt>
                <c:pt idx="337">
                  <c:v>6.18</c:v>
                </c:pt>
                <c:pt idx="338">
                  <c:v>6.18</c:v>
                </c:pt>
                <c:pt idx="339">
                  <c:v>6.18</c:v>
                </c:pt>
                <c:pt idx="340">
                  <c:v>6.18</c:v>
                </c:pt>
                <c:pt idx="341">
                  <c:v>6.1850000000000005</c:v>
                </c:pt>
                <c:pt idx="342">
                  <c:v>6.1850000000000005</c:v>
                </c:pt>
                <c:pt idx="343">
                  <c:v>6.18</c:v>
                </c:pt>
                <c:pt idx="344">
                  <c:v>6.1750000000000007</c:v>
                </c:pt>
                <c:pt idx="345">
                  <c:v>6.1750000000000007</c:v>
                </c:pt>
                <c:pt idx="346">
                  <c:v>6.1750000000000007</c:v>
                </c:pt>
                <c:pt idx="347">
                  <c:v>6.1750000000000007</c:v>
                </c:pt>
                <c:pt idx="348">
                  <c:v>6.1750000000000007</c:v>
                </c:pt>
                <c:pt idx="349">
                  <c:v>6.18</c:v>
                </c:pt>
                <c:pt idx="350">
                  <c:v>6.18</c:v>
                </c:pt>
                <c:pt idx="351">
                  <c:v>6.18</c:v>
                </c:pt>
                <c:pt idx="352">
                  <c:v>6.1750000000000007</c:v>
                </c:pt>
                <c:pt idx="353">
                  <c:v>6.1750000000000007</c:v>
                </c:pt>
                <c:pt idx="354">
                  <c:v>6.17</c:v>
                </c:pt>
                <c:pt idx="355">
                  <c:v>6.165</c:v>
                </c:pt>
                <c:pt idx="356">
                  <c:v>6.165</c:v>
                </c:pt>
                <c:pt idx="357">
                  <c:v>6.16</c:v>
                </c:pt>
                <c:pt idx="358">
                  <c:v>6.1549999999999994</c:v>
                </c:pt>
                <c:pt idx="359">
                  <c:v>6.165</c:v>
                </c:pt>
                <c:pt idx="360">
                  <c:v>6.165</c:v>
                </c:pt>
                <c:pt idx="361">
                  <c:v>6.165</c:v>
                </c:pt>
                <c:pt idx="362">
                  <c:v>6.1750000000000007</c:v>
                </c:pt>
                <c:pt idx="363">
                  <c:v>6.1750000000000007</c:v>
                </c:pt>
                <c:pt idx="364">
                  <c:v>6.165</c:v>
                </c:pt>
                <c:pt idx="365">
                  <c:v>6.165</c:v>
                </c:pt>
                <c:pt idx="366">
                  <c:v>6.165</c:v>
                </c:pt>
                <c:pt idx="367">
                  <c:v>6.165</c:v>
                </c:pt>
                <c:pt idx="368">
                  <c:v>6.165</c:v>
                </c:pt>
                <c:pt idx="369">
                  <c:v>6.165</c:v>
                </c:pt>
                <c:pt idx="370">
                  <c:v>6.165</c:v>
                </c:pt>
                <c:pt idx="371">
                  <c:v>6.165</c:v>
                </c:pt>
                <c:pt idx="372">
                  <c:v>6.165</c:v>
                </c:pt>
                <c:pt idx="373">
                  <c:v>6.165</c:v>
                </c:pt>
                <c:pt idx="374">
                  <c:v>6.165</c:v>
                </c:pt>
                <c:pt idx="375">
                  <c:v>6.165</c:v>
                </c:pt>
                <c:pt idx="376">
                  <c:v>6.17</c:v>
                </c:pt>
                <c:pt idx="377">
                  <c:v>6.17</c:v>
                </c:pt>
                <c:pt idx="378">
                  <c:v>6.17</c:v>
                </c:pt>
                <c:pt idx="379">
                  <c:v>6.17</c:v>
                </c:pt>
                <c:pt idx="380">
                  <c:v>6.17</c:v>
                </c:pt>
                <c:pt idx="381">
                  <c:v>6.165</c:v>
                </c:pt>
                <c:pt idx="382">
                  <c:v>6.16</c:v>
                </c:pt>
                <c:pt idx="383">
                  <c:v>6.16</c:v>
                </c:pt>
                <c:pt idx="384">
                  <c:v>6.16</c:v>
                </c:pt>
                <c:pt idx="385">
                  <c:v>6.16</c:v>
                </c:pt>
                <c:pt idx="386">
                  <c:v>6.16</c:v>
                </c:pt>
                <c:pt idx="387">
                  <c:v>6.1549999999999994</c:v>
                </c:pt>
                <c:pt idx="388">
                  <c:v>6.1549999999999994</c:v>
                </c:pt>
                <c:pt idx="389">
                  <c:v>6.1549999999999994</c:v>
                </c:pt>
                <c:pt idx="390">
                  <c:v>6.1549999999999994</c:v>
                </c:pt>
                <c:pt idx="391">
                  <c:v>6.1449999999999996</c:v>
                </c:pt>
                <c:pt idx="392">
                  <c:v>6.1449999999999996</c:v>
                </c:pt>
                <c:pt idx="393">
                  <c:v>6.1449999999999996</c:v>
                </c:pt>
                <c:pt idx="394">
                  <c:v>6.1449999999999996</c:v>
                </c:pt>
                <c:pt idx="395">
                  <c:v>6.1449999999999996</c:v>
                </c:pt>
                <c:pt idx="396">
                  <c:v>6.15</c:v>
                </c:pt>
                <c:pt idx="397">
                  <c:v>6.1449999999999996</c:v>
                </c:pt>
                <c:pt idx="398">
                  <c:v>6.1449999999999996</c:v>
                </c:pt>
                <c:pt idx="399">
                  <c:v>6.1449999999999996</c:v>
                </c:pt>
                <c:pt idx="400">
                  <c:v>6.1449999999999996</c:v>
                </c:pt>
                <c:pt idx="401">
                  <c:v>6.1449999999999996</c:v>
                </c:pt>
                <c:pt idx="402">
                  <c:v>6.1400000000000006</c:v>
                </c:pt>
                <c:pt idx="403">
                  <c:v>6.1400000000000006</c:v>
                </c:pt>
                <c:pt idx="404">
                  <c:v>6.1400000000000006</c:v>
                </c:pt>
                <c:pt idx="405">
                  <c:v>6.1449999999999996</c:v>
                </c:pt>
                <c:pt idx="406">
                  <c:v>6.1449999999999996</c:v>
                </c:pt>
                <c:pt idx="407">
                  <c:v>6.1449999999999996</c:v>
                </c:pt>
                <c:pt idx="408">
                  <c:v>6.1449999999999996</c:v>
                </c:pt>
                <c:pt idx="409">
                  <c:v>6.1449999999999996</c:v>
                </c:pt>
                <c:pt idx="410">
                  <c:v>6.1400000000000006</c:v>
                </c:pt>
                <c:pt idx="411">
                  <c:v>6.1349999999999998</c:v>
                </c:pt>
                <c:pt idx="412">
                  <c:v>6.1349999999999998</c:v>
                </c:pt>
                <c:pt idx="413">
                  <c:v>6.1349999999999998</c:v>
                </c:pt>
                <c:pt idx="414">
                  <c:v>6.13</c:v>
                </c:pt>
                <c:pt idx="415">
                  <c:v>6.125</c:v>
                </c:pt>
                <c:pt idx="416">
                  <c:v>6.125</c:v>
                </c:pt>
                <c:pt idx="417">
                  <c:v>6.13</c:v>
                </c:pt>
                <c:pt idx="418">
                  <c:v>6.13</c:v>
                </c:pt>
                <c:pt idx="419">
                  <c:v>6.125</c:v>
                </c:pt>
                <c:pt idx="420">
                  <c:v>6.125</c:v>
                </c:pt>
                <c:pt idx="421">
                  <c:v>6.125</c:v>
                </c:pt>
                <c:pt idx="422">
                  <c:v>6.125</c:v>
                </c:pt>
                <c:pt idx="423">
                  <c:v>6.13</c:v>
                </c:pt>
                <c:pt idx="424">
                  <c:v>6.13</c:v>
                </c:pt>
                <c:pt idx="425">
                  <c:v>6.13</c:v>
                </c:pt>
                <c:pt idx="426">
                  <c:v>6.125</c:v>
                </c:pt>
                <c:pt idx="427">
                  <c:v>6.125</c:v>
                </c:pt>
                <c:pt idx="428">
                  <c:v>6.125</c:v>
                </c:pt>
                <c:pt idx="429">
                  <c:v>6.125</c:v>
                </c:pt>
                <c:pt idx="430">
                  <c:v>6.1199999999999992</c:v>
                </c:pt>
                <c:pt idx="431">
                  <c:v>6.1199999999999992</c:v>
                </c:pt>
                <c:pt idx="432">
                  <c:v>6.1199999999999992</c:v>
                </c:pt>
                <c:pt idx="433">
                  <c:v>6.1150000000000002</c:v>
                </c:pt>
                <c:pt idx="434">
                  <c:v>6.1150000000000002</c:v>
                </c:pt>
                <c:pt idx="435">
                  <c:v>6.1150000000000002</c:v>
                </c:pt>
                <c:pt idx="436">
                  <c:v>6.1099999999999994</c:v>
                </c:pt>
                <c:pt idx="437">
                  <c:v>6.1099999999999994</c:v>
                </c:pt>
                <c:pt idx="438">
                  <c:v>6.1050000000000004</c:v>
                </c:pt>
                <c:pt idx="439">
                  <c:v>6.1</c:v>
                </c:pt>
                <c:pt idx="440">
                  <c:v>6.1</c:v>
                </c:pt>
                <c:pt idx="441">
                  <c:v>6.0950000000000006</c:v>
                </c:pt>
                <c:pt idx="442">
                  <c:v>6.09</c:v>
                </c:pt>
                <c:pt idx="443">
                  <c:v>6.09</c:v>
                </c:pt>
                <c:pt idx="444">
                  <c:v>6.085</c:v>
                </c:pt>
                <c:pt idx="445">
                  <c:v>6.085</c:v>
                </c:pt>
                <c:pt idx="446">
                  <c:v>6.08</c:v>
                </c:pt>
                <c:pt idx="447">
                  <c:v>6.0749999999999993</c:v>
                </c:pt>
                <c:pt idx="448">
                  <c:v>6.0749999999999993</c:v>
                </c:pt>
                <c:pt idx="449">
                  <c:v>6.0749999999999993</c:v>
                </c:pt>
                <c:pt idx="450">
                  <c:v>6.0749999999999993</c:v>
                </c:pt>
                <c:pt idx="451">
                  <c:v>6.07</c:v>
                </c:pt>
                <c:pt idx="452">
                  <c:v>6.07</c:v>
                </c:pt>
                <c:pt idx="453">
                  <c:v>6.07</c:v>
                </c:pt>
                <c:pt idx="454">
                  <c:v>6.07</c:v>
                </c:pt>
                <c:pt idx="455">
                  <c:v>6.0749999999999993</c:v>
                </c:pt>
                <c:pt idx="456">
                  <c:v>6.0749999999999993</c:v>
                </c:pt>
                <c:pt idx="457">
                  <c:v>6.0749999999999993</c:v>
                </c:pt>
                <c:pt idx="458">
                  <c:v>6.0749999999999993</c:v>
                </c:pt>
                <c:pt idx="459">
                  <c:v>6.0749999999999993</c:v>
                </c:pt>
                <c:pt idx="460">
                  <c:v>6.08</c:v>
                </c:pt>
                <c:pt idx="461">
                  <c:v>6.08</c:v>
                </c:pt>
                <c:pt idx="462">
                  <c:v>6.08</c:v>
                </c:pt>
                <c:pt idx="463">
                  <c:v>6.08</c:v>
                </c:pt>
                <c:pt idx="464">
                  <c:v>6.08</c:v>
                </c:pt>
                <c:pt idx="465">
                  <c:v>6.0749999999999993</c:v>
                </c:pt>
                <c:pt idx="466">
                  <c:v>6.07</c:v>
                </c:pt>
                <c:pt idx="467">
                  <c:v>6.07</c:v>
                </c:pt>
                <c:pt idx="468">
                  <c:v>6.07</c:v>
                </c:pt>
                <c:pt idx="469">
                  <c:v>6.07</c:v>
                </c:pt>
                <c:pt idx="470">
                  <c:v>6.07</c:v>
                </c:pt>
                <c:pt idx="471">
                  <c:v>6.07</c:v>
                </c:pt>
                <c:pt idx="472">
                  <c:v>6.07</c:v>
                </c:pt>
                <c:pt idx="473">
                  <c:v>6.07</c:v>
                </c:pt>
                <c:pt idx="474">
                  <c:v>6.07</c:v>
                </c:pt>
                <c:pt idx="475">
                  <c:v>6.07</c:v>
                </c:pt>
                <c:pt idx="476">
                  <c:v>6.0649999999999995</c:v>
                </c:pt>
                <c:pt idx="477">
                  <c:v>6.0649999999999995</c:v>
                </c:pt>
                <c:pt idx="478">
                  <c:v>6.0649999999999995</c:v>
                </c:pt>
                <c:pt idx="479">
                  <c:v>6.0649999999999995</c:v>
                </c:pt>
                <c:pt idx="480">
                  <c:v>6.0600000000000005</c:v>
                </c:pt>
                <c:pt idx="481">
                  <c:v>6.0600000000000005</c:v>
                </c:pt>
                <c:pt idx="482">
                  <c:v>6.0600000000000005</c:v>
                </c:pt>
                <c:pt idx="483">
                  <c:v>6.0600000000000005</c:v>
                </c:pt>
                <c:pt idx="484">
                  <c:v>6.0600000000000005</c:v>
                </c:pt>
                <c:pt idx="485">
                  <c:v>6.0600000000000005</c:v>
                </c:pt>
                <c:pt idx="486">
                  <c:v>6.0600000000000005</c:v>
                </c:pt>
                <c:pt idx="487">
                  <c:v>6.0600000000000005</c:v>
                </c:pt>
                <c:pt idx="488">
                  <c:v>6.0600000000000005</c:v>
                </c:pt>
                <c:pt idx="489">
                  <c:v>6.0600000000000005</c:v>
                </c:pt>
                <c:pt idx="490">
                  <c:v>6.0600000000000005</c:v>
                </c:pt>
                <c:pt idx="491">
                  <c:v>6.0500000000000007</c:v>
                </c:pt>
                <c:pt idx="492">
                  <c:v>6.0500000000000007</c:v>
                </c:pt>
                <c:pt idx="493">
                  <c:v>6.0500000000000007</c:v>
                </c:pt>
                <c:pt idx="494">
                  <c:v>6.0449999999999999</c:v>
                </c:pt>
                <c:pt idx="495">
                  <c:v>6.0449999999999999</c:v>
                </c:pt>
                <c:pt idx="496">
                  <c:v>6.0449999999999999</c:v>
                </c:pt>
                <c:pt idx="497">
                  <c:v>6.0449999999999999</c:v>
                </c:pt>
                <c:pt idx="498">
                  <c:v>6.0449999999999999</c:v>
                </c:pt>
                <c:pt idx="499">
                  <c:v>6.0449999999999999</c:v>
                </c:pt>
              </c:numCache>
            </c:numRef>
          </c:yVal>
          <c:smooth val="1"/>
        </c:ser>
        <c:axId val="107215104"/>
        <c:axId val="107381120"/>
      </c:scatterChart>
      <c:scatterChart>
        <c:scatterStyle val="smoothMarker"/>
        <c:ser>
          <c:idx val="0"/>
          <c:order val="0"/>
          <c:tx>
            <c:v>DO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'TAN-Y-GARN 1'!$AG$12:$AG$531</c:f>
              <c:numCache>
                <c:formatCode>General</c:formatCode>
                <c:ptCount val="520"/>
                <c:pt idx="0">
                  <c:v>60</c:v>
                </c:pt>
                <c:pt idx="1">
                  <c:v>70</c:v>
                </c:pt>
                <c:pt idx="2">
                  <c:v>80</c:v>
                </c:pt>
                <c:pt idx="3">
                  <c:v>90</c:v>
                </c:pt>
                <c:pt idx="4">
                  <c:v>100</c:v>
                </c:pt>
                <c:pt idx="5">
                  <c:v>110</c:v>
                </c:pt>
                <c:pt idx="6">
                  <c:v>120</c:v>
                </c:pt>
                <c:pt idx="7">
                  <c:v>130</c:v>
                </c:pt>
                <c:pt idx="8">
                  <c:v>140</c:v>
                </c:pt>
                <c:pt idx="9">
                  <c:v>150</c:v>
                </c:pt>
                <c:pt idx="10">
                  <c:v>160</c:v>
                </c:pt>
                <c:pt idx="11">
                  <c:v>170</c:v>
                </c:pt>
                <c:pt idx="12">
                  <c:v>180</c:v>
                </c:pt>
                <c:pt idx="13">
                  <c:v>190</c:v>
                </c:pt>
                <c:pt idx="14">
                  <c:v>200</c:v>
                </c:pt>
                <c:pt idx="15">
                  <c:v>210</c:v>
                </c:pt>
                <c:pt idx="16">
                  <c:v>220</c:v>
                </c:pt>
                <c:pt idx="17">
                  <c:v>230</c:v>
                </c:pt>
                <c:pt idx="18">
                  <c:v>240</c:v>
                </c:pt>
                <c:pt idx="19">
                  <c:v>250</c:v>
                </c:pt>
                <c:pt idx="20">
                  <c:v>260</c:v>
                </c:pt>
                <c:pt idx="21">
                  <c:v>270</c:v>
                </c:pt>
                <c:pt idx="22">
                  <c:v>280</c:v>
                </c:pt>
                <c:pt idx="23">
                  <c:v>290</c:v>
                </c:pt>
                <c:pt idx="24">
                  <c:v>300</c:v>
                </c:pt>
                <c:pt idx="25">
                  <c:v>310</c:v>
                </c:pt>
                <c:pt idx="26">
                  <c:v>320</c:v>
                </c:pt>
                <c:pt idx="27">
                  <c:v>330</c:v>
                </c:pt>
                <c:pt idx="28">
                  <c:v>340</c:v>
                </c:pt>
                <c:pt idx="29">
                  <c:v>350</c:v>
                </c:pt>
                <c:pt idx="30">
                  <c:v>360</c:v>
                </c:pt>
                <c:pt idx="31">
                  <c:v>370</c:v>
                </c:pt>
                <c:pt idx="32">
                  <c:v>380</c:v>
                </c:pt>
                <c:pt idx="33">
                  <c:v>390</c:v>
                </c:pt>
                <c:pt idx="34">
                  <c:v>400</c:v>
                </c:pt>
                <c:pt idx="35">
                  <c:v>410</c:v>
                </c:pt>
                <c:pt idx="36">
                  <c:v>420</c:v>
                </c:pt>
                <c:pt idx="37">
                  <c:v>430</c:v>
                </c:pt>
                <c:pt idx="38">
                  <c:v>440</c:v>
                </c:pt>
                <c:pt idx="39">
                  <c:v>450</c:v>
                </c:pt>
                <c:pt idx="40">
                  <c:v>460</c:v>
                </c:pt>
                <c:pt idx="41">
                  <c:v>470</c:v>
                </c:pt>
                <c:pt idx="42">
                  <c:v>480</c:v>
                </c:pt>
                <c:pt idx="43">
                  <c:v>490</c:v>
                </c:pt>
                <c:pt idx="44">
                  <c:v>500</c:v>
                </c:pt>
                <c:pt idx="45">
                  <c:v>510</c:v>
                </c:pt>
                <c:pt idx="46">
                  <c:v>520</c:v>
                </c:pt>
                <c:pt idx="47">
                  <c:v>530</c:v>
                </c:pt>
                <c:pt idx="48">
                  <c:v>540</c:v>
                </c:pt>
                <c:pt idx="49">
                  <c:v>550</c:v>
                </c:pt>
                <c:pt idx="50">
                  <c:v>560</c:v>
                </c:pt>
                <c:pt idx="51">
                  <c:v>570</c:v>
                </c:pt>
                <c:pt idx="52">
                  <c:v>580</c:v>
                </c:pt>
                <c:pt idx="53">
                  <c:v>590</c:v>
                </c:pt>
                <c:pt idx="54">
                  <c:v>600</c:v>
                </c:pt>
                <c:pt idx="55">
                  <c:v>610</c:v>
                </c:pt>
                <c:pt idx="56">
                  <c:v>620</c:v>
                </c:pt>
                <c:pt idx="57">
                  <c:v>630</c:v>
                </c:pt>
                <c:pt idx="58">
                  <c:v>640</c:v>
                </c:pt>
                <c:pt idx="59">
                  <c:v>650</c:v>
                </c:pt>
                <c:pt idx="60">
                  <c:v>660</c:v>
                </c:pt>
                <c:pt idx="61">
                  <c:v>670</c:v>
                </c:pt>
                <c:pt idx="62">
                  <c:v>680</c:v>
                </c:pt>
                <c:pt idx="63">
                  <c:v>690</c:v>
                </c:pt>
                <c:pt idx="64">
                  <c:v>700</c:v>
                </c:pt>
                <c:pt idx="65">
                  <c:v>710</c:v>
                </c:pt>
                <c:pt idx="66">
                  <c:v>720</c:v>
                </c:pt>
                <c:pt idx="67">
                  <c:v>730</c:v>
                </c:pt>
                <c:pt idx="68">
                  <c:v>740</c:v>
                </c:pt>
                <c:pt idx="69">
                  <c:v>750</c:v>
                </c:pt>
                <c:pt idx="70">
                  <c:v>760</c:v>
                </c:pt>
                <c:pt idx="71">
                  <c:v>770</c:v>
                </c:pt>
                <c:pt idx="72">
                  <c:v>780</c:v>
                </c:pt>
                <c:pt idx="73">
                  <c:v>790</c:v>
                </c:pt>
                <c:pt idx="74">
                  <c:v>800</c:v>
                </c:pt>
                <c:pt idx="75">
                  <c:v>810</c:v>
                </c:pt>
                <c:pt idx="76">
                  <c:v>820</c:v>
                </c:pt>
                <c:pt idx="77">
                  <c:v>830</c:v>
                </c:pt>
                <c:pt idx="78">
                  <c:v>840</c:v>
                </c:pt>
                <c:pt idx="79">
                  <c:v>850</c:v>
                </c:pt>
                <c:pt idx="80">
                  <c:v>860</c:v>
                </c:pt>
                <c:pt idx="81">
                  <c:v>870</c:v>
                </c:pt>
                <c:pt idx="82">
                  <c:v>880</c:v>
                </c:pt>
                <c:pt idx="83">
                  <c:v>890</c:v>
                </c:pt>
                <c:pt idx="84">
                  <c:v>900</c:v>
                </c:pt>
                <c:pt idx="85">
                  <c:v>910</c:v>
                </c:pt>
                <c:pt idx="86">
                  <c:v>920</c:v>
                </c:pt>
                <c:pt idx="87">
                  <c:v>930</c:v>
                </c:pt>
                <c:pt idx="88">
                  <c:v>940</c:v>
                </c:pt>
                <c:pt idx="89">
                  <c:v>950</c:v>
                </c:pt>
                <c:pt idx="90">
                  <c:v>960</c:v>
                </c:pt>
                <c:pt idx="91">
                  <c:v>970</c:v>
                </c:pt>
                <c:pt idx="92">
                  <c:v>980</c:v>
                </c:pt>
                <c:pt idx="93">
                  <c:v>990</c:v>
                </c:pt>
                <c:pt idx="94">
                  <c:v>1000</c:v>
                </c:pt>
                <c:pt idx="95">
                  <c:v>1010</c:v>
                </c:pt>
                <c:pt idx="96">
                  <c:v>1020</c:v>
                </c:pt>
                <c:pt idx="97">
                  <c:v>1030</c:v>
                </c:pt>
                <c:pt idx="98">
                  <c:v>1040</c:v>
                </c:pt>
                <c:pt idx="99">
                  <c:v>1050</c:v>
                </c:pt>
                <c:pt idx="100">
                  <c:v>1060</c:v>
                </c:pt>
                <c:pt idx="101">
                  <c:v>1070</c:v>
                </c:pt>
                <c:pt idx="102">
                  <c:v>1080</c:v>
                </c:pt>
                <c:pt idx="103">
                  <c:v>1090</c:v>
                </c:pt>
                <c:pt idx="104">
                  <c:v>1100</c:v>
                </c:pt>
                <c:pt idx="105">
                  <c:v>1110</c:v>
                </c:pt>
                <c:pt idx="106">
                  <c:v>1120</c:v>
                </c:pt>
                <c:pt idx="107">
                  <c:v>1130</c:v>
                </c:pt>
                <c:pt idx="108">
                  <c:v>1140</c:v>
                </c:pt>
                <c:pt idx="109">
                  <c:v>1150</c:v>
                </c:pt>
                <c:pt idx="110">
                  <c:v>1160</c:v>
                </c:pt>
                <c:pt idx="111">
                  <c:v>1170</c:v>
                </c:pt>
                <c:pt idx="112">
                  <c:v>1180</c:v>
                </c:pt>
                <c:pt idx="113">
                  <c:v>1190</c:v>
                </c:pt>
                <c:pt idx="114">
                  <c:v>1200</c:v>
                </c:pt>
                <c:pt idx="115">
                  <c:v>1210</c:v>
                </c:pt>
                <c:pt idx="116">
                  <c:v>1220</c:v>
                </c:pt>
                <c:pt idx="117">
                  <c:v>1230</c:v>
                </c:pt>
                <c:pt idx="118">
                  <c:v>1240</c:v>
                </c:pt>
                <c:pt idx="119">
                  <c:v>1250</c:v>
                </c:pt>
                <c:pt idx="120">
                  <c:v>1260</c:v>
                </c:pt>
                <c:pt idx="121">
                  <c:v>1270</c:v>
                </c:pt>
                <c:pt idx="122">
                  <c:v>1280</c:v>
                </c:pt>
                <c:pt idx="123">
                  <c:v>1290</c:v>
                </c:pt>
                <c:pt idx="124">
                  <c:v>1300</c:v>
                </c:pt>
                <c:pt idx="125">
                  <c:v>1310</c:v>
                </c:pt>
                <c:pt idx="126">
                  <c:v>1320</c:v>
                </c:pt>
                <c:pt idx="127">
                  <c:v>1330</c:v>
                </c:pt>
                <c:pt idx="128">
                  <c:v>1340</c:v>
                </c:pt>
                <c:pt idx="129">
                  <c:v>1350</c:v>
                </c:pt>
                <c:pt idx="130">
                  <c:v>1360</c:v>
                </c:pt>
                <c:pt idx="131">
                  <c:v>1370</c:v>
                </c:pt>
                <c:pt idx="132">
                  <c:v>1380</c:v>
                </c:pt>
                <c:pt idx="133">
                  <c:v>1390</c:v>
                </c:pt>
                <c:pt idx="134">
                  <c:v>1400</c:v>
                </c:pt>
                <c:pt idx="135">
                  <c:v>1410</c:v>
                </c:pt>
                <c:pt idx="136">
                  <c:v>1420</c:v>
                </c:pt>
                <c:pt idx="137">
                  <c:v>1430</c:v>
                </c:pt>
                <c:pt idx="138">
                  <c:v>1440</c:v>
                </c:pt>
                <c:pt idx="139">
                  <c:v>1450</c:v>
                </c:pt>
                <c:pt idx="140">
                  <c:v>1460</c:v>
                </c:pt>
                <c:pt idx="141">
                  <c:v>1470</c:v>
                </c:pt>
                <c:pt idx="142">
                  <c:v>1480</c:v>
                </c:pt>
                <c:pt idx="143">
                  <c:v>1490</c:v>
                </c:pt>
                <c:pt idx="144">
                  <c:v>1500</c:v>
                </c:pt>
                <c:pt idx="145">
                  <c:v>1510</c:v>
                </c:pt>
                <c:pt idx="146">
                  <c:v>1520</c:v>
                </c:pt>
                <c:pt idx="147">
                  <c:v>1530</c:v>
                </c:pt>
                <c:pt idx="148">
                  <c:v>1540</c:v>
                </c:pt>
                <c:pt idx="149">
                  <c:v>1550</c:v>
                </c:pt>
                <c:pt idx="150">
                  <c:v>1560</c:v>
                </c:pt>
                <c:pt idx="151">
                  <c:v>1570</c:v>
                </c:pt>
                <c:pt idx="152">
                  <c:v>1580</c:v>
                </c:pt>
                <c:pt idx="153">
                  <c:v>1590</c:v>
                </c:pt>
                <c:pt idx="154">
                  <c:v>1600</c:v>
                </c:pt>
                <c:pt idx="155">
                  <c:v>1610</c:v>
                </c:pt>
                <c:pt idx="156">
                  <c:v>1620</c:v>
                </c:pt>
                <c:pt idx="157">
                  <c:v>1630</c:v>
                </c:pt>
                <c:pt idx="158">
                  <c:v>1640</c:v>
                </c:pt>
                <c:pt idx="159">
                  <c:v>1650</c:v>
                </c:pt>
                <c:pt idx="160">
                  <c:v>1660</c:v>
                </c:pt>
                <c:pt idx="161">
                  <c:v>1670</c:v>
                </c:pt>
                <c:pt idx="162">
                  <c:v>1680</c:v>
                </c:pt>
                <c:pt idx="163">
                  <c:v>1690</c:v>
                </c:pt>
                <c:pt idx="164">
                  <c:v>1700</c:v>
                </c:pt>
                <c:pt idx="165">
                  <c:v>1710</c:v>
                </c:pt>
                <c:pt idx="166">
                  <c:v>1720</c:v>
                </c:pt>
                <c:pt idx="167">
                  <c:v>1730</c:v>
                </c:pt>
                <c:pt idx="168">
                  <c:v>1740</c:v>
                </c:pt>
                <c:pt idx="169">
                  <c:v>1750</c:v>
                </c:pt>
                <c:pt idx="170">
                  <c:v>1760</c:v>
                </c:pt>
                <c:pt idx="171">
                  <c:v>1770</c:v>
                </c:pt>
                <c:pt idx="172">
                  <c:v>1780</c:v>
                </c:pt>
                <c:pt idx="173">
                  <c:v>1790</c:v>
                </c:pt>
                <c:pt idx="174">
                  <c:v>1800</c:v>
                </c:pt>
                <c:pt idx="175">
                  <c:v>1810</c:v>
                </c:pt>
                <c:pt idx="176">
                  <c:v>1820</c:v>
                </c:pt>
                <c:pt idx="177">
                  <c:v>1830</c:v>
                </c:pt>
                <c:pt idx="178">
                  <c:v>1840</c:v>
                </c:pt>
                <c:pt idx="179">
                  <c:v>1850</c:v>
                </c:pt>
                <c:pt idx="180">
                  <c:v>1860</c:v>
                </c:pt>
                <c:pt idx="181">
                  <c:v>1870</c:v>
                </c:pt>
                <c:pt idx="182">
                  <c:v>1880</c:v>
                </c:pt>
                <c:pt idx="183">
                  <c:v>1890</c:v>
                </c:pt>
                <c:pt idx="184">
                  <c:v>1900</c:v>
                </c:pt>
                <c:pt idx="185">
                  <c:v>1910</c:v>
                </c:pt>
                <c:pt idx="186">
                  <c:v>1920</c:v>
                </c:pt>
                <c:pt idx="187">
                  <c:v>1930</c:v>
                </c:pt>
                <c:pt idx="188">
                  <c:v>1940</c:v>
                </c:pt>
                <c:pt idx="189">
                  <c:v>1950</c:v>
                </c:pt>
                <c:pt idx="190">
                  <c:v>1960</c:v>
                </c:pt>
                <c:pt idx="191">
                  <c:v>1970</c:v>
                </c:pt>
                <c:pt idx="192">
                  <c:v>1980</c:v>
                </c:pt>
                <c:pt idx="193">
                  <c:v>1990</c:v>
                </c:pt>
                <c:pt idx="194">
                  <c:v>2000</c:v>
                </c:pt>
                <c:pt idx="195">
                  <c:v>2010</c:v>
                </c:pt>
                <c:pt idx="196">
                  <c:v>2020</c:v>
                </c:pt>
                <c:pt idx="197">
                  <c:v>2030</c:v>
                </c:pt>
                <c:pt idx="198">
                  <c:v>2040</c:v>
                </c:pt>
                <c:pt idx="199">
                  <c:v>2050</c:v>
                </c:pt>
                <c:pt idx="200">
                  <c:v>2060</c:v>
                </c:pt>
                <c:pt idx="201">
                  <c:v>2070</c:v>
                </c:pt>
                <c:pt idx="202">
                  <c:v>2080</c:v>
                </c:pt>
                <c:pt idx="203">
                  <c:v>2090</c:v>
                </c:pt>
                <c:pt idx="204">
                  <c:v>2100</c:v>
                </c:pt>
                <c:pt idx="205">
                  <c:v>2110</c:v>
                </c:pt>
                <c:pt idx="206">
                  <c:v>2120</c:v>
                </c:pt>
                <c:pt idx="207">
                  <c:v>2130</c:v>
                </c:pt>
                <c:pt idx="208">
                  <c:v>2140</c:v>
                </c:pt>
                <c:pt idx="209">
                  <c:v>2150</c:v>
                </c:pt>
                <c:pt idx="210">
                  <c:v>2160</c:v>
                </c:pt>
                <c:pt idx="211">
                  <c:v>2170</c:v>
                </c:pt>
                <c:pt idx="212">
                  <c:v>2180</c:v>
                </c:pt>
                <c:pt idx="213">
                  <c:v>2190</c:v>
                </c:pt>
                <c:pt idx="214">
                  <c:v>2200</c:v>
                </c:pt>
                <c:pt idx="215">
                  <c:v>2210</c:v>
                </c:pt>
                <c:pt idx="216">
                  <c:v>2220</c:v>
                </c:pt>
                <c:pt idx="217">
                  <c:v>2230</c:v>
                </c:pt>
                <c:pt idx="218">
                  <c:v>2240</c:v>
                </c:pt>
                <c:pt idx="219">
                  <c:v>2250</c:v>
                </c:pt>
                <c:pt idx="220">
                  <c:v>2260</c:v>
                </c:pt>
                <c:pt idx="221">
                  <c:v>2270</c:v>
                </c:pt>
                <c:pt idx="222">
                  <c:v>2280</c:v>
                </c:pt>
                <c:pt idx="223">
                  <c:v>2290</c:v>
                </c:pt>
                <c:pt idx="224">
                  <c:v>2300</c:v>
                </c:pt>
                <c:pt idx="225">
                  <c:v>2310</c:v>
                </c:pt>
                <c:pt idx="226">
                  <c:v>2320</c:v>
                </c:pt>
                <c:pt idx="227">
                  <c:v>2330</c:v>
                </c:pt>
                <c:pt idx="228">
                  <c:v>2340</c:v>
                </c:pt>
                <c:pt idx="229">
                  <c:v>2350</c:v>
                </c:pt>
                <c:pt idx="230">
                  <c:v>2360</c:v>
                </c:pt>
                <c:pt idx="231">
                  <c:v>2370</c:v>
                </c:pt>
                <c:pt idx="232">
                  <c:v>2380</c:v>
                </c:pt>
                <c:pt idx="233">
                  <c:v>2390</c:v>
                </c:pt>
                <c:pt idx="234">
                  <c:v>2400</c:v>
                </c:pt>
                <c:pt idx="235">
                  <c:v>2410</c:v>
                </c:pt>
                <c:pt idx="236">
                  <c:v>2420</c:v>
                </c:pt>
                <c:pt idx="237">
                  <c:v>2430</c:v>
                </c:pt>
                <c:pt idx="238">
                  <c:v>2440</c:v>
                </c:pt>
                <c:pt idx="239">
                  <c:v>2450</c:v>
                </c:pt>
                <c:pt idx="240">
                  <c:v>2460</c:v>
                </c:pt>
                <c:pt idx="241">
                  <c:v>2470</c:v>
                </c:pt>
                <c:pt idx="242">
                  <c:v>2480</c:v>
                </c:pt>
                <c:pt idx="243">
                  <c:v>2490</c:v>
                </c:pt>
                <c:pt idx="244">
                  <c:v>2500</c:v>
                </c:pt>
                <c:pt idx="245">
                  <c:v>2510</c:v>
                </c:pt>
                <c:pt idx="246">
                  <c:v>2520</c:v>
                </c:pt>
                <c:pt idx="247">
                  <c:v>2530</c:v>
                </c:pt>
                <c:pt idx="248">
                  <c:v>2540</c:v>
                </c:pt>
                <c:pt idx="249">
                  <c:v>2550</c:v>
                </c:pt>
                <c:pt idx="250">
                  <c:v>2560</c:v>
                </c:pt>
                <c:pt idx="251">
                  <c:v>2570</c:v>
                </c:pt>
                <c:pt idx="252">
                  <c:v>2580</c:v>
                </c:pt>
                <c:pt idx="253">
                  <c:v>2590</c:v>
                </c:pt>
                <c:pt idx="254">
                  <c:v>2600</c:v>
                </c:pt>
                <c:pt idx="255">
                  <c:v>2610</c:v>
                </c:pt>
                <c:pt idx="256">
                  <c:v>2620</c:v>
                </c:pt>
                <c:pt idx="257">
                  <c:v>2630</c:v>
                </c:pt>
                <c:pt idx="258">
                  <c:v>2640</c:v>
                </c:pt>
                <c:pt idx="259">
                  <c:v>2650</c:v>
                </c:pt>
                <c:pt idx="260">
                  <c:v>2660</c:v>
                </c:pt>
                <c:pt idx="261">
                  <c:v>2670</c:v>
                </c:pt>
                <c:pt idx="262">
                  <c:v>2680</c:v>
                </c:pt>
                <c:pt idx="263">
                  <c:v>2690</c:v>
                </c:pt>
                <c:pt idx="264">
                  <c:v>2700</c:v>
                </c:pt>
                <c:pt idx="265">
                  <c:v>2710</c:v>
                </c:pt>
                <c:pt idx="266">
                  <c:v>2720</c:v>
                </c:pt>
                <c:pt idx="267">
                  <c:v>2730</c:v>
                </c:pt>
                <c:pt idx="268">
                  <c:v>2740</c:v>
                </c:pt>
                <c:pt idx="269">
                  <c:v>2750</c:v>
                </c:pt>
                <c:pt idx="270">
                  <c:v>2760</c:v>
                </c:pt>
                <c:pt idx="271">
                  <c:v>2770</c:v>
                </c:pt>
                <c:pt idx="272">
                  <c:v>2780</c:v>
                </c:pt>
                <c:pt idx="273">
                  <c:v>2790</c:v>
                </c:pt>
                <c:pt idx="274">
                  <c:v>2800</c:v>
                </c:pt>
                <c:pt idx="275">
                  <c:v>2810</c:v>
                </c:pt>
                <c:pt idx="276">
                  <c:v>2820</c:v>
                </c:pt>
                <c:pt idx="277">
                  <c:v>2830</c:v>
                </c:pt>
                <c:pt idx="278">
                  <c:v>2840</c:v>
                </c:pt>
                <c:pt idx="279">
                  <c:v>2850</c:v>
                </c:pt>
                <c:pt idx="280">
                  <c:v>2860</c:v>
                </c:pt>
                <c:pt idx="281">
                  <c:v>2870</c:v>
                </c:pt>
                <c:pt idx="282">
                  <c:v>2880</c:v>
                </c:pt>
                <c:pt idx="283">
                  <c:v>2890</c:v>
                </c:pt>
                <c:pt idx="284">
                  <c:v>2900</c:v>
                </c:pt>
                <c:pt idx="285">
                  <c:v>2910</c:v>
                </c:pt>
                <c:pt idx="286">
                  <c:v>2920</c:v>
                </c:pt>
                <c:pt idx="287">
                  <c:v>2930</c:v>
                </c:pt>
                <c:pt idx="288">
                  <c:v>2940</c:v>
                </c:pt>
                <c:pt idx="289">
                  <c:v>2950</c:v>
                </c:pt>
                <c:pt idx="290">
                  <c:v>2960</c:v>
                </c:pt>
                <c:pt idx="291">
                  <c:v>2970</c:v>
                </c:pt>
                <c:pt idx="292">
                  <c:v>2980</c:v>
                </c:pt>
                <c:pt idx="293">
                  <c:v>2990</c:v>
                </c:pt>
                <c:pt idx="294">
                  <c:v>3000</c:v>
                </c:pt>
                <c:pt idx="295">
                  <c:v>3010</c:v>
                </c:pt>
                <c:pt idx="296">
                  <c:v>3020</c:v>
                </c:pt>
                <c:pt idx="297">
                  <c:v>3030</c:v>
                </c:pt>
                <c:pt idx="298">
                  <c:v>3040</c:v>
                </c:pt>
                <c:pt idx="299">
                  <c:v>3050</c:v>
                </c:pt>
                <c:pt idx="300">
                  <c:v>3060</c:v>
                </c:pt>
                <c:pt idx="301">
                  <c:v>3070</c:v>
                </c:pt>
                <c:pt idx="302">
                  <c:v>3080</c:v>
                </c:pt>
                <c:pt idx="303">
                  <c:v>3090</c:v>
                </c:pt>
                <c:pt idx="304">
                  <c:v>3100</c:v>
                </c:pt>
                <c:pt idx="305">
                  <c:v>3110</c:v>
                </c:pt>
                <c:pt idx="306">
                  <c:v>3120</c:v>
                </c:pt>
                <c:pt idx="307">
                  <c:v>3130</c:v>
                </c:pt>
                <c:pt idx="308">
                  <c:v>3140</c:v>
                </c:pt>
                <c:pt idx="309">
                  <c:v>3150</c:v>
                </c:pt>
                <c:pt idx="310">
                  <c:v>3160</c:v>
                </c:pt>
                <c:pt idx="311">
                  <c:v>3170</c:v>
                </c:pt>
                <c:pt idx="312">
                  <c:v>3180</c:v>
                </c:pt>
                <c:pt idx="313">
                  <c:v>3190</c:v>
                </c:pt>
                <c:pt idx="314">
                  <c:v>3200</c:v>
                </c:pt>
                <c:pt idx="315">
                  <c:v>3210</c:v>
                </c:pt>
                <c:pt idx="316">
                  <c:v>3220</c:v>
                </c:pt>
                <c:pt idx="317">
                  <c:v>3230</c:v>
                </c:pt>
                <c:pt idx="318">
                  <c:v>3240</c:v>
                </c:pt>
                <c:pt idx="319">
                  <c:v>3250</c:v>
                </c:pt>
                <c:pt idx="320">
                  <c:v>3260</c:v>
                </c:pt>
                <c:pt idx="321">
                  <c:v>3270</c:v>
                </c:pt>
                <c:pt idx="322">
                  <c:v>3280</c:v>
                </c:pt>
                <c:pt idx="323">
                  <c:v>3290</c:v>
                </c:pt>
                <c:pt idx="324">
                  <c:v>3300</c:v>
                </c:pt>
                <c:pt idx="325">
                  <c:v>3310</c:v>
                </c:pt>
                <c:pt idx="326">
                  <c:v>3320</c:v>
                </c:pt>
                <c:pt idx="327">
                  <c:v>3330</c:v>
                </c:pt>
                <c:pt idx="328">
                  <c:v>3340</c:v>
                </c:pt>
                <c:pt idx="329">
                  <c:v>3350</c:v>
                </c:pt>
                <c:pt idx="330">
                  <c:v>3360</c:v>
                </c:pt>
                <c:pt idx="331">
                  <c:v>3370</c:v>
                </c:pt>
                <c:pt idx="332">
                  <c:v>3380</c:v>
                </c:pt>
                <c:pt idx="333">
                  <c:v>3390</c:v>
                </c:pt>
                <c:pt idx="334">
                  <c:v>3400</c:v>
                </c:pt>
                <c:pt idx="335">
                  <c:v>3410</c:v>
                </c:pt>
                <c:pt idx="336">
                  <c:v>3420</c:v>
                </c:pt>
                <c:pt idx="337">
                  <c:v>3430</c:v>
                </c:pt>
                <c:pt idx="338">
                  <c:v>3440</c:v>
                </c:pt>
                <c:pt idx="339">
                  <c:v>3450</c:v>
                </c:pt>
                <c:pt idx="340">
                  <c:v>3460</c:v>
                </c:pt>
                <c:pt idx="341">
                  <c:v>3470</c:v>
                </c:pt>
                <c:pt idx="342">
                  <c:v>3480</c:v>
                </c:pt>
                <c:pt idx="343">
                  <c:v>3490</c:v>
                </c:pt>
                <c:pt idx="344">
                  <c:v>3500</c:v>
                </c:pt>
                <c:pt idx="345">
                  <c:v>3510</c:v>
                </c:pt>
                <c:pt idx="346">
                  <c:v>3520</c:v>
                </c:pt>
                <c:pt idx="347">
                  <c:v>3530</c:v>
                </c:pt>
                <c:pt idx="348">
                  <c:v>3540</c:v>
                </c:pt>
                <c:pt idx="349">
                  <c:v>3550</c:v>
                </c:pt>
                <c:pt idx="350">
                  <c:v>3560</c:v>
                </c:pt>
                <c:pt idx="351">
                  <c:v>3570</c:v>
                </c:pt>
                <c:pt idx="352">
                  <c:v>3580</c:v>
                </c:pt>
                <c:pt idx="353">
                  <c:v>3590</c:v>
                </c:pt>
                <c:pt idx="354">
                  <c:v>3600</c:v>
                </c:pt>
                <c:pt idx="355">
                  <c:v>3610</c:v>
                </c:pt>
                <c:pt idx="356">
                  <c:v>3620</c:v>
                </c:pt>
                <c:pt idx="357">
                  <c:v>3630</c:v>
                </c:pt>
                <c:pt idx="358">
                  <c:v>3640</c:v>
                </c:pt>
                <c:pt idx="359">
                  <c:v>3650</c:v>
                </c:pt>
                <c:pt idx="360">
                  <c:v>3660</c:v>
                </c:pt>
                <c:pt idx="361">
                  <c:v>3670</c:v>
                </c:pt>
                <c:pt idx="362">
                  <c:v>3680</c:v>
                </c:pt>
                <c:pt idx="363">
                  <c:v>3690</c:v>
                </c:pt>
                <c:pt idx="364">
                  <c:v>3700</c:v>
                </c:pt>
                <c:pt idx="365">
                  <c:v>3710</c:v>
                </c:pt>
                <c:pt idx="366">
                  <c:v>3720</c:v>
                </c:pt>
                <c:pt idx="367">
                  <c:v>3730</c:v>
                </c:pt>
                <c:pt idx="368">
                  <c:v>3740</c:v>
                </c:pt>
                <c:pt idx="369">
                  <c:v>3750</c:v>
                </c:pt>
                <c:pt idx="370">
                  <c:v>3760</c:v>
                </c:pt>
                <c:pt idx="371">
                  <c:v>3770</c:v>
                </c:pt>
                <c:pt idx="372">
                  <c:v>3780</c:v>
                </c:pt>
                <c:pt idx="373">
                  <c:v>3790</c:v>
                </c:pt>
                <c:pt idx="374">
                  <c:v>3800</c:v>
                </c:pt>
                <c:pt idx="375">
                  <c:v>3810</c:v>
                </c:pt>
                <c:pt idx="376">
                  <c:v>3820</c:v>
                </c:pt>
                <c:pt idx="377">
                  <c:v>3830</c:v>
                </c:pt>
                <c:pt idx="378">
                  <c:v>3840</c:v>
                </c:pt>
                <c:pt idx="379">
                  <c:v>3850</c:v>
                </c:pt>
                <c:pt idx="380">
                  <c:v>3860</c:v>
                </c:pt>
                <c:pt idx="381">
                  <c:v>3870</c:v>
                </c:pt>
                <c:pt idx="382">
                  <c:v>3880</c:v>
                </c:pt>
                <c:pt idx="383">
                  <c:v>3890</c:v>
                </c:pt>
                <c:pt idx="384">
                  <c:v>3900</c:v>
                </c:pt>
                <c:pt idx="385">
                  <c:v>3910</c:v>
                </c:pt>
                <c:pt idx="386">
                  <c:v>3920</c:v>
                </c:pt>
                <c:pt idx="387">
                  <c:v>3930</c:v>
                </c:pt>
                <c:pt idx="388">
                  <c:v>3940</c:v>
                </c:pt>
                <c:pt idx="389">
                  <c:v>3950</c:v>
                </c:pt>
                <c:pt idx="390">
                  <c:v>3960</c:v>
                </c:pt>
                <c:pt idx="391">
                  <c:v>3970</c:v>
                </c:pt>
                <c:pt idx="392">
                  <c:v>3980</c:v>
                </c:pt>
                <c:pt idx="393">
                  <c:v>3990</c:v>
                </c:pt>
                <c:pt idx="394">
                  <c:v>4000</c:v>
                </c:pt>
                <c:pt idx="395">
                  <c:v>4010</c:v>
                </c:pt>
                <c:pt idx="396">
                  <c:v>4020</c:v>
                </c:pt>
                <c:pt idx="397">
                  <c:v>4030</c:v>
                </c:pt>
                <c:pt idx="398">
                  <c:v>4040</c:v>
                </c:pt>
                <c:pt idx="399">
                  <c:v>4050</c:v>
                </c:pt>
                <c:pt idx="400">
                  <c:v>4060</c:v>
                </c:pt>
                <c:pt idx="401">
                  <c:v>4070</c:v>
                </c:pt>
                <c:pt idx="402">
                  <c:v>4080</c:v>
                </c:pt>
                <c:pt idx="403">
                  <c:v>4090</c:v>
                </c:pt>
                <c:pt idx="404">
                  <c:v>4100</c:v>
                </c:pt>
                <c:pt idx="405">
                  <c:v>4110</c:v>
                </c:pt>
                <c:pt idx="406">
                  <c:v>4120</c:v>
                </c:pt>
                <c:pt idx="407">
                  <c:v>4130</c:v>
                </c:pt>
                <c:pt idx="408">
                  <c:v>4140</c:v>
                </c:pt>
                <c:pt idx="409">
                  <c:v>4150</c:v>
                </c:pt>
                <c:pt idx="410">
                  <c:v>4160</c:v>
                </c:pt>
                <c:pt idx="411">
                  <c:v>4170</c:v>
                </c:pt>
                <c:pt idx="412">
                  <c:v>4180</c:v>
                </c:pt>
                <c:pt idx="413">
                  <c:v>4190</c:v>
                </c:pt>
                <c:pt idx="414">
                  <c:v>4200</c:v>
                </c:pt>
                <c:pt idx="415">
                  <c:v>4210</c:v>
                </c:pt>
                <c:pt idx="416">
                  <c:v>4220</c:v>
                </c:pt>
                <c:pt idx="417">
                  <c:v>4230</c:v>
                </c:pt>
                <c:pt idx="418">
                  <c:v>4240</c:v>
                </c:pt>
                <c:pt idx="419">
                  <c:v>4250</c:v>
                </c:pt>
                <c:pt idx="420">
                  <c:v>4260</c:v>
                </c:pt>
                <c:pt idx="421">
                  <c:v>4270</c:v>
                </c:pt>
                <c:pt idx="422">
                  <c:v>4280</c:v>
                </c:pt>
                <c:pt idx="423">
                  <c:v>4290</c:v>
                </c:pt>
                <c:pt idx="424">
                  <c:v>4300</c:v>
                </c:pt>
                <c:pt idx="425">
                  <c:v>4310</c:v>
                </c:pt>
                <c:pt idx="426">
                  <c:v>4320</c:v>
                </c:pt>
                <c:pt idx="427">
                  <c:v>4330</c:v>
                </c:pt>
                <c:pt idx="428">
                  <c:v>4340</c:v>
                </c:pt>
                <c:pt idx="429">
                  <c:v>4350</c:v>
                </c:pt>
                <c:pt idx="430">
                  <c:v>4360</c:v>
                </c:pt>
                <c:pt idx="431">
                  <c:v>4370</c:v>
                </c:pt>
                <c:pt idx="432">
                  <c:v>4380</c:v>
                </c:pt>
                <c:pt idx="433">
                  <c:v>4390</c:v>
                </c:pt>
                <c:pt idx="434">
                  <c:v>4400</c:v>
                </c:pt>
                <c:pt idx="435">
                  <c:v>4410</c:v>
                </c:pt>
                <c:pt idx="436">
                  <c:v>4420</c:v>
                </c:pt>
                <c:pt idx="437">
                  <c:v>4430</c:v>
                </c:pt>
                <c:pt idx="438">
                  <c:v>4440</c:v>
                </c:pt>
                <c:pt idx="439">
                  <c:v>4450</c:v>
                </c:pt>
                <c:pt idx="440">
                  <c:v>4460</c:v>
                </c:pt>
                <c:pt idx="441">
                  <c:v>4470</c:v>
                </c:pt>
                <c:pt idx="442">
                  <c:v>4480</c:v>
                </c:pt>
                <c:pt idx="443">
                  <c:v>4490</c:v>
                </c:pt>
                <c:pt idx="444">
                  <c:v>4500</c:v>
                </c:pt>
                <c:pt idx="445">
                  <c:v>4510</c:v>
                </c:pt>
                <c:pt idx="446">
                  <c:v>4520</c:v>
                </c:pt>
                <c:pt idx="447">
                  <c:v>4530</c:v>
                </c:pt>
                <c:pt idx="448">
                  <c:v>4540</c:v>
                </c:pt>
                <c:pt idx="449">
                  <c:v>4550</c:v>
                </c:pt>
                <c:pt idx="450">
                  <c:v>4560</c:v>
                </c:pt>
                <c:pt idx="451">
                  <c:v>4570</c:v>
                </c:pt>
                <c:pt idx="452">
                  <c:v>4580</c:v>
                </c:pt>
                <c:pt idx="453">
                  <c:v>4590</c:v>
                </c:pt>
                <c:pt idx="454">
                  <c:v>4600</c:v>
                </c:pt>
                <c:pt idx="455">
                  <c:v>4610</c:v>
                </c:pt>
                <c:pt idx="456">
                  <c:v>4620</c:v>
                </c:pt>
                <c:pt idx="457">
                  <c:v>4630</c:v>
                </c:pt>
                <c:pt idx="458">
                  <c:v>4640</c:v>
                </c:pt>
                <c:pt idx="459">
                  <c:v>4650</c:v>
                </c:pt>
                <c:pt idx="460">
                  <c:v>4660</c:v>
                </c:pt>
                <c:pt idx="461">
                  <c:v>4670</c:v>
                </c:pt>
                <c:pt idx="462">
                  <c:v>4680</c:v>
                </c:pt>
                <c:pt idx="463">
                  <c:v>4690</c:v>
                </c:pt>
                <c:pt idx="464">
                  <c:v>4700</c:v>
                </c:pt>
                <c:pt idx="465">
                  <c:v>4710</c:v>
                </c:pt>
                <c:pt idx="466">
                  <c:v>4720</c:v>
                </c:pt>
                <c:pt idx="467">
                  <c:v>4730</c:v>
                </c:pt>
                <c:pt idx="468">
                  <c:v>4740</c:v>
                </c:pt>
                <c:pt idx="469">
                  <c:v>4750</c:v>
                </c:pt>
                <c:pt idx="470">
                  <c:v>4760</c:v>
                </c:pt>
                <c:pt idx="471">
                  <c:v>4770</c:v>
                </c:pt>
                <c:pt idx="472">
                  <c:v>4780</c:v>
                </c:pt>
                <c:pt idx="473">
                  <c:v>4790</c:v>
                </c:pt>
                <c:pt idx="474">
                  <c:v>4800</c:v>
                </c:pt>
                <c:pt idx="475">
                  <c:v>4810</c:v>
                </c:pt>
                <c:pt idx="476">
                  <c:v>4820</c:v>
                </c:pt>
                <c:pt idx="477">
                  <c:v>4830</c:v>
                </c:pt>
                <c:pt idx="478">
                  <c:v>4840</c:v>
                </c:pt>
                <c:pt idx="479">
                  <c:v>4850</c:v>
                </c:pt>
                <c:pt idx="480">
                  <c:v>4860</c:v>
                </c:pt>
                <c:pt idx="481">
                  <c:v>4870</c:v>
                </c:pt>
                <c:pt idx="482">
                  <c:v>4880</c:v>
                </c:pt>
                <c:pt idx="483">
                  <c:v>4890</c:v>
                </c:pt>
                <c:pt idx="484">
                  <c:v>4900</c:v>
                </c:pt>
                <c:pt idx="485">
                  <c:v>4910</c:v>
                </c:pt>
                <c:pt idx="486">
                  <c:v>4920</c:v>
                </c:pt>
                <c:pt idx="487">
                  <c:v>4930</c:v>
                </c:pt>
                <c:pt idx="488">
                  <c:v>4940</c:v>
                </c:pt>
                <c:pt idx="489">
                  <c:v>4950</c:v>
                </c:pt>
                <c:pt idx="490">
                  <c:v>4960</c:v>
                </c:pt>
                <c:pt idx="491">
                  <c:v>4970</c:v>
                </c:pt>
                <c:pt idx="492">
                  <c:v>4980</c:v>
                </c:pt>
                <c:pt idx="493">
                  <c:v>4990</c:v>
                </c:pt>
                <c:pt idx="494">
                  <c:v>5000</c:v>
                </c:pt>
                <c:pt idx="495">
                  <c:v>5010</c:v>
                </c:pt>
                <c:pt idx="496">
                  <c:v>5020</c:v>
                </c:pt>
                <c:pt idx="497">
                  <c:v>5030</c:v>
                </c:pt>
                <c:pt idx="498">
                  <c:v>5040</c:v>
                </c:pt>
                <c:pt idx="499">
                  <c:v>5050</c:v>
                </c:pt>
                <c:pt idx="500">
                  <c:v>5060</c:v>
                </c:pt>
                <c:pt idx="501">
                  <c:v>5070</c:v>
                </c:pt>
                <c:pt idx="502">
                  <c:v>5080</c:v>
                </c:pt>
                <c:pt idx="503">
                  <c:v>5090</c:v>
                </c:pt>
                <c:pt idx="504">
                  <c:v>5100</c:v>
                </c:pt>
                <c:pt idx="505">
                  <c:v>5110</c:v>
                </c:pt>
                <c:pt idx="506">
                  <c:v>5120</c:v>
                </c:pt>
                <c:pt idx="507">
                  <c:v>5130</c:v>
                </c:pt>
                <c:pt idx="508">
                  <c:v>5140</c:v>
                </c:pt>
                <c:pt idx="509">
                  <c:v>5150</c:v>
                </c:pt>
                <c:pt idx="510">
                  <c:v>5160</c:v>
                </c:pt>
                <c:pt idx="511">
                  <c:v>5170</c:v>
                </c:pt>
                <c:pt idx="512">
                  <c:v>5180</c:v>
                </c:pt>
                <c:pt idx="513">
                  <c:v>5190</c:v>
                </c:pt>
                <c:pt idx="514">
                  <c:v>5200</c:v>
                </c:pt>
                <c:pt idx="515">
                  <c:v>5210</c:v>
                </c:pt>
                <c:pt idx="516">
                  <c:v>5220</c:v>
                </c:pt>
                <c:pt idx="517">
                  <c:v>5230</c:v>
                </c:pt>
                <c:pt idx="518">
                  <c:v>5240</c:v>
                </c:pt>
              </c:numCache>
            </c:numRef>
          </c:xVal>
          <c:yVal>
            <c:numRef>
              <c:f>'TAN-Y-GARN 1'!$O$12:$O$531</c:f>
              <c:numCache>
                <c:formatCode>0.00</c:formatCode>
                <c:ptCount val="520"/>
                <c:pt idx="0">
                  <c:v>2.48</c:v>
                </c:pt>
                <c:pt idx="1">
                  <c:v>2.3849999999999998</c:v>
                </c:pt>
                <c:pt idx="2">
                  <c:v>2.2999999999999998</c:v>
                </c:pt>
                <c:pt idx="3">
                  <c:v>2.2450000000000001</c:v>
                </c:pt>
                <c:pt idx="4">
                  <c:v>2.2549999999999999</c:v>
                </c:pt>
                <c:pt idx="5">
                  <c:v>2.2349999999999999</c:v>
                </c:pt>
                <c:pt idx="6">
                  <c:v>2.25</c:v>
                </c:pt>
                <c:pt idx="7">
                  <c:v>2.2599999999999998</c:v>
                </c:pt>
                <c:pt idx="8">
                  <c:v>2.3199999999999998</c:v>
                </c:pt>
                <c:pt idx="9">
                  <c:v>2.37</c:v>
                </c:pt>
                <c:pt idx="10">
                  <c:v>2.3849999999999998</c:v>
                </c:pt>
                <c:pt idx="11">
                  <c:v>2.415</c:v>
                </c:pt>
                <c:pt idx="12">
                  <c:v>2.4699999999999998</c:v>
                </c:pt>
                <c:pt idx="13">
                  <c:v>2.4850000000000003</c:v>
                </c:pt>
                <c:pt idx="14">
                  <c:v>2.4699999999999998</c:v>
                </c:pt>
                <c:pt idx="15">
                  <c:v>2.5049999999999999</c:v>
                </c:pt>
                <c:pt idx="16">
                  <c:v>2.6949999999999998</c:v>
                </c:pt>
                <c:pt idx="17">
                  <c:v>3.1500000000000004</c:v>
                </c:pt>
                <c:pt idx="18">
                  <c:v>3.2250000000000001</c:v>
                </c:pt>
                <c:pt idx="19">
                  <c:v>3.3250000000000002</c:v>
                </c:pt>
                <c:pt idx="20">
                  <c:v>3.6399999999999997</c:v>
                </c:pt>
                <c:pt idx="21">
                  <c:v>3.7050000000000001</c:v>
                </c:pt>
                <c:pt idx="22">
                  <c:v>4.0549999999999997</c:v>
                </c:pt>
                <c:pt idx="23">
                  <c:v>4.335</c:v>
                </c:pt>
                <c:pt idx="24">
                  <c:v>4.84</c:v>
                </c:pt>
                <c:pt idx="25">
                  <c:v>5.0449999999999999</c:v>
                </c:pt>
                <c:pt idx="26">
                  <c:v>5.2650000000000006</c:v>
                </c:pt>
                <c:pt idx="27">
                  <c:v>5.2750000000000004</c:v>
                </c:pt>
                <c:pt idx="28">
                  <c:v>5.52</c:v>
                </c:pt>
                <c:pt idx="29">
                  <c:v>5.5549999999999997</c:v>
                </c:pt>
                <c:pt idx="30">
                  <c:v>5.69</c:v>
                </c:pt>
                <c:pt idx="31">
                  <c:v>5.85</c:v>
                </c:pt>
                <c:pt idx="32">
                  <c:v>5.8849999999999998</c:v>
                </c:pt>
                <c:pt idx="33">
                  <c:v>6.0250000000000004</c:v>
                </c:pt>
                <c:pt idx="34">
                  <c:v>6.09</c:v>
                </c:pt>
                <c:pt idx="35">
                  <c:v>6.26</c:v>
                </c:pt>
                <c:pt idx="36">
                  <c:v>6.5150000000000006</c:v>
                </c:pt>
                <c:pt idx="37">
                  <c:v>6.4950000000000001</c:v>
                </c:pt>
                <c:pt idx="38">
                  <c:v>6.67</c:v>
                </c:pt>
                <c:pt idx="39">
                  <c:v>6.65</c:v>
                </c:pt>
                <c:pt idx="40">
                  <c:v>6.68</c:v>
                </c:pt>
                <c:pt idx="41">
                  <c:v>6.9950000000000001</c:v>
                </c:pt>
                <c:pt idx="42">
                  <c:v>6.9550000000000001</c:v>
                </c:pt>
                <c:pt idx="43">
                  <c:v>6.9450000000000003</c:v>
                </c:pt>
                <c:pt idx="44">
                  <c:v>7.17</c:v>
                </c:pt>
                <c:pt idx="45">
                  <c:v>7.08</c:v>
                </c:pt>
                <c:pt idx="46">
                  <c:v>7.18</c:v>
                </c:pt>
                <c:pt idx="47">
                  <c:v>7.23</c:v>
                </c:pt>
                <c:pt idx="48">
                  <c:v>7.2149999999999999</c:v>
                </c:pt>
                <c:pt idx="49">
                  <c:v>7.33</c:v>
                </c:pt>
                <c:pt idx="50">
                  <c:v>7.375</c:v>
                </c:pt>
                <c:pt idx="51">
                  <c:v>7.49</c:v>
                </c:pt>
                <c:pt idx="52">
                  <c:v>7.5600000000000005</c:v>
                </c:pt>
                <c:pt idx="53">
                  <c:v>7.7449999999999992</c:v>
                </c:pt>
                <c:pt idx="54">
                  <c:v>8.11</c:v>
                </c:pt>
                <c:pt idx="55">
                  <c:v>8.1050000000000004</c:v>
                </c:pt>
                <c:pt idx="56">
                  <c:v>8.2399999999999984</c:v>
                </c:pt>
                <c:pt idx="57">
                  <c:v>8.2650000000000006</c:v>
                </c:pt>
                <c:pt idx="58">
                  <c:v>8.129999999999999</c:v>
                </c:pt>
                <c:pt idx="59">
                  <c:v>8.375</c:v>
                </c:pt>
                <c:pt idx="60">
                  <c:v>8.2200000000000006</c:v>
                </c:pt>
                <c:pt idx="61">
                  <c:v>8</c:v>
                </c:pt>
                <c:pt idx="62">
                  <c:v>8.0350000000000001</c:v>
                </c:pt>
                <c:pt idx="63">
                  <c:v>8.2250000000000014</c:v>
                </c:pt>
                <c:pt idx="64">
                  <c:v>8.5949999999999989</c:v>
                </c:pt>
                <c:pt idx="65">
                  <c:v>8.5500000000000007</c:v>
                </c:pt>
                <c:pt idx="66">
                  <c:v>8.51</c:v>
                </c:pt>
                <c:pt idx="67">
                  <c:v>8.7199999999999989</c:v>
                </c:pt>
                <c:pt idx="68">
                  <c:v>8.7750000000000004</c:v>
                </c:pt>
                <c:pt idx="69">
                  <c:v>8.6549999999999994</c:v>
                </c:pt>
                <c:pt idx="70">
                  <c:v>8.745000000000001</c:v>
                </c:pt>
                <c:pt idx="71">
                  <c:v>8.8350000000000009</c:v>
                </c:pt>
                <c:pt idx="72">
                  <c:v>8.68</c:v>
                </c:pt>
                <c:pt idx="73">
                  <c:v>8.5749999999999993</c:v>
                </c:pt>
                <c:pt idx="74">
                  <c:v>8.6549999999999994</c:v>
                </c:pt>
                <c:pt idx="75">
                  <c:v>8.73</c:v>
                </c:pt>
                <c:pt idx="76">
                  <c:v>8.67</c:v>
                </c:pt>
                <c:pt idx="77">
                  <c:v>8.74</c:v>
                </c:pt>
                <c:pt idx="78">
                  <c:v>8.82</c:v>
                </c:pt>
                <c:pt idx="79">
                  <c:v>8.8049999999999997</c:v>
                </c:pt>
                <c:pt idx="80">
                  <c:v>8.875</c:v>
                </c:pt>
                <c:pt idx="81">
                  <c:v>8.6750000000000007</c:v>
                </c:pt>
                <c:pt idx="82">
                  <c:v>8.7749999999999986</c:v>
                </c:pt>
                <c:pt idx="83">
                  <c:v>8.629999999999999</c:v>
                </c:pt>
                <c:pt idx="84">
                  <c:v>8.67</c:v>
                </c:pt>
                <c:pt idx="85">
                  <c:v>8.76</c:v>
                </c:pt>
                <c:pt idx="86">
                  <c:v>8.7899999999999991</c:v>
                </c:pt>
                <c:pt idx="87">
                  <c:v>8.8049999999999997</c:v>
                </c:pt>
                <c:pt idx="88">
                  <c:v>8.7850000000000001</c:v>
                </c:pt>
                <c:pt idx="89">
                  <c:v>8.879999999999999</c:v>
                </c:pt>
                <c:pt idx="90">
                  <c:v>8.89</c:v>
                </c:pt>
                <c:pt idx="91">
                  <c:v>8.8099999999999987</c:v>
                </c:pt>
                <c:pt idx="92">
                  <c:v>8.7349999999999994</c:v>
                </c:pt>
                <c:pt idx="93">
                  <c:v>8.5549999999999997</c:v>
                </c:pt>
                <c:pt idx="94">
                  <c:v>8.8000000000000007</c:v>
                </c:pt>
                <c:pt idx="95">
                  <c:v>9.4649999999999999</c:v>
                </c:pt>
                <c:pt idx="96">
                  <c:v>9.504999999999999</c:v>
                </c:pt>
                <c:pt idx="97">
                  <c:v>9.56</c:v>
                </c:pt>
                <c:pt idx="98">
                  <c:v>9.5450000000000017</c:v>
                </c:pt>
                <c:pt idx="99">
                  <c:v>9.375</c:v>
                </c:pt>
                <c:pt idx="100">
                  <c:v>9.2799999999999994</c:v>
                </c:pt>
                <c:pt idx="101">
                  <c:v>9.4400000000000013</c:v>
                </c:pt>
                <c:pt idx="102">
                  <c:v>9.5350000000000001</c:v>
                </c:pt>
                <c:pt idx="103">
                  <c:v>9.6350000000000016</c:v>
                </c:pt>
                <c:pt idx="104">
                  <c:v>9.8650000000000002</c:v>
                </c:pt>
                <c:pt idx="105">
                  <c:v>9.8049999999999997</c:v>
                </c:pt>
                <c:pt idx="106">
                  <c:v>9.7899999999999991</c:v>
                </c:pt>
                <c:pt idx="107">
                  <c:v>9.84</c:v>
                </c:pt>
                <c:pt idx="108">
                  <c:v>9.8049999999999997</c:v>
                </c:pt>
                <c:pt idx="109">
                  <c:v>9.9600000000000009</c:v>
                </c:pt>
                <c:pt idx="110">
                  <c:v>9.99</c:v>
                </c:pt>
                <c:pt idx="111">
                  <c:v>10</c:v>
                </c:pt>
                <c:pt idx="112">
                  <c:v>10</c:v>
                </c:pt>
                <c:pt idx="113">
                  <c:v>9.85</c:v>
                </c:pt>
                <c:pt idx="114">
                  <c:v>10.015000000000001</c:v>
                </c:pt>
                <c:pt idx="115">
                  <c:v>9.995000000000001</c:v>
                </c:pt>
                <c:pt idx="116">
                  <c:v>9.9350000000000005</c:v>
                </c:pt>
                <c:pt idx="117">
                  <c:v>9.8099999999999987</c:v>
                </c:pt>
                <c:pt idx="118">
                  <c:v>9.8500000000000014</c:v>
                </c:pt>
                <c:pt idx="119">
                  <c:v>9.6550000000000011</c:v>
                </c:pt>
                <c:pt idx="120">
                  <c:v>9.8249999999999993</c:v>
                </c:pt>
                <c:pt idx="121">
                  <c:v>9.9349999999999987</c:v>
                </c:pt>
                <c:pt idx="122">
                  <c:v>9.9350000000000005</c:v>
                </c:pt>
                <c:pt idx="123">
                  <c:v>9.8650000000000002</c:v>
                </c:pt>
                <c:pt idx="124">
                  <c:v>9.8850000000000016</c:v>
                </c:pt>
                <c:pt idx="125">
                  <c:v>10.035</c:v>
                </c:pt>
                <c:pt idx="126">
                  <c:v>9.98</c:v>
                </c:pt>
                <c:pt idx="127">
                  <c:v>9.9649999999999999</c:v>
                </c:pt>
                <c:pt idx="128">
                  <c:v>9.9499999999999993</c:v>
                </c:pt>
                <c:pt idx="129">
                  <c:v>9.9050000000000011</c:v>
                </c:pt>
                <c:pt idx="130">
                  <c:v>9.9699999999999989</c:v>
                </c:pt>
                <c:pt idx="131">
                  <c:v>10.02</c:v>
                </c:pt>
                <c:pt idx="132">
                  <c:v>9.9450000000000003</c:v>
                </c:pt>
                <c:pt idx="133">
                  <c:v>9.82</c:v>
                </c:pt>
                <c:pt idx="134">
                  <c:v>9.875</c:v>
                </c:pt>
                <c:pt idx="135">
                  <c:v>9.86</c:v>
                </c:pt>
                <c:pt idx="136">
                  <c:v>9.85</c:v>
                </c:pt>
                <c:pt idx="137">
                  <c:v>9.8249999999999993</c:v>
                </c:pt>
                <c:pt idx="138">
                  <c:v>9.85</c:v>
                </c:pt>
                <c:pt idx="139">
                  <c:v>9.6349999999999998</c:v>
                </c:pt>
                <c:pt idx="140">
                  <c:v>9.5549999999999997</c:v>
                </c:pt>
                <c:pt idx="141">
                  <c:v>9.5850000000000009</c:v>
                </c:pt>
                <c:pt idx="142">
                  <c:v>9.8000000000000007</c:v>
                </c:pt>
                <c:pt idx="143">
                  <c:v>9.8550000000000004</c:v>
                </c:pt>
                <c:pt idx="144">
                  <c:v>9.89</c:v>
                </c:pt>
                <c:pt idx="145">
                  <c:v>9.8099999999999987</c:v>
                </c:pt>
                <c:pt idx="146">
                  <c:v>9.8099999999999987</c:v>
                </c:pt>
                <c:pt idx="147">
                  <c:v>9.6750000000000007</c:v>
                </c:pt>
                <c:pt idx="148">
                  <c:v>9.6050000000000004</c:v>
                </c:pt>
                <c:pt idx="149">
                  <c:v>9.6900000000000013</c:v>
                </c:pt>
                <c:pt idx="150">
                  <c:v>9.8350000000000009</c:v>
                </c:pt>
                <c:pt idx="151">
                  <c:v>9.7899999999999991</c:v>
                </c:pt>
                <c:pt idx="152">
                  <c:v>9.870000000000001</c:v>
                </c:pt>
                <c:pt idx="153">
                  <c:v>9.82</c:v>
                </c:pt>
                <c:pt idx="154">
                  <c:v>9.870000000000001</c:v>
                </c:pt>
                <c:pt idx="155">
                  <c:v>9.86</c:v>
                </c:pt>
                <c:pt idx="156">
                  <c:v>9.8449999999999989</c:v>
                </c:pt>
                <c:pt idx="157">
                  <c:v>9.92</c:v>
                </c:pt>
                <c:pt idx="158">
                  <c:v>9.6499999999999986</c:v>
                </c:pt>
                <c:pt idx="159">
                  <c:v>9.83</c:v>
                </c:pt>
                <c:pt idx="160">
                  <c:v>9.879999999999999</c:v>
                </c:pt>
                <c:pt idx="161">
                  <c:v>9.8949999999999996</c:v>
                </c:pt>
                <c:pt idx="162">
                  <c:v>9.89</c:v>
                </c:pt>
                <c:pt idx="163">
                  <c:v>9.91</c:v>
                </c:pt>
                <c:pt idx="164">
                  <c:v>9.8800000000000008</c:v>
                </c:pt>
                <c:pt idx="165">
                  <c:v>9.9400000000000013</c:v>
                </c:pt>
                <c:pt idx="166">
                  <c:v>9.93</c:v>
                </c:pt>
                <c:pt idx="167">
                  <c:v>9.9400000000000013</c:v>
                </c:pt>
                <c:pt idx="168">
                  <c:v>9.9350000000000005</c:v>
                </c:pt>
                <c:pt idx="169">
                  <c:v>9.91</c:v>
                </c:pt>
                <c:pt idx="170">
                  <c:v>9.93</c:v>
                </c:pt>
                <c:pt idx="171">
                  <c:v>9.9450000000000003</c:v>
                </c:pt>
                <c:pt idx="172">
                  <c:v>9.745000000000001</c:v>
                </c:pt>
                <c:pt idx="173">
                  <c:v>9.7800000000000011</c:v>
                </c:pt>
                <c:pt idx="174">
                  <c:v>9.77</c:v>
                </c:pt>
                <c:pt idx="175">
                  <c:v>9.745000000000001</c:v>
                </c:pt>
                <c:pt idx="176">
                  <c:v>9.6850000000000005</c:v>
                </c:pt>
                <c:pt idx="177">
                  <c:v>9.6449999999999996</c:v>
                </c:pt>
                <c:pt idx="178">
                  <c:v>9.4499999999999993</c:v>
                </c:pt>
                <c:pt idx="179">
                  <c:v>9.7899999999999991</c:v>
                </c:pt>
                <c:pt idx="180">
                  <c:v>9.7749999999999986</c:v>
                </c:pt>
                <c:pt idx="181">
                  <c:v>9.3699999999999992</c:v>
                </c:pt>
                <c:pt idx="182">
                  <c:v>9.1199999999999992</c:v>
                </c:pt>
                <c:pt idx="183">
                  <c:v>9.4750000000000014</c:v>
                </c:pt>
                <c:pt idx="184">
                  <c:v>9.7349999999999994</c:v>
                </c:pt>
                <c:pt idx="185">
                  <c:v>9.7100000000000009</c:v>
                </c:pt>
                <c:pt idx="186">
                  <c:v>9.6350000000000016</c:v>
                </c:pt>
                <c:pt idx="187">
                  <c:v>9.6449999999999996</c:v>
                </c:pt>
                <c:pt idx="188">
                  <c:v>9.6050000000000004</c:v>
                </c:pt>
                <c:pt idx="189">
                  <c:v>9.73</c:v>
                </c:pt>
                <c:pt idx="190">
                  <c:v>9.7149999999999999</c:v>
                </c:pt>
                <c:pt idx="191">
                  <c:v>9.7349999999999994</c:v>
                </c:pt>
                <c:pt idx="192">
                  <c:v>9.81</c:v>
                </c:pt>
                <c:pt idx="193">
                  <c:v>9.8350000000000009</c:v>
                </c:pt>
                <c:pt idx="194">
                  <c:v>9.77</c:v>
                </c:pt>
                <c:pt idx="195">
                  <c:v>9.81</c:v>
                </c:pt>
                <c:pt idx="196">
                  <c:v>9.8000000000000007</c:v>
                </c:pt>
                <c:pt idx="197">
                  <c:v>9.82</c:v>
                </c:pt>
                <c:pt idx="198">
                  <c:v>9.754999999999999</c:v>
                </c:pt>
                <c:pt idx="199">
                  <c:v>9.8299999999999983</c:v>
                </c:pt>
                <c:pt idx="200">
                  <c:v>9.84</c:v>
                </c:pt>
                <c:pt idx="201">
                  <c:v>9.83</c:v>
                </c:pt>
                <c:pt idx="202">
                  <c:v>9.77</c:v>
                </c:pt>
                <c:pt idx="203">
                  <c:v>9.5850000000000009</c:v>
                </c:pt>
                <c:pt idx="204">
                  <c:v>9.3850000000000016</c:v>
                </c:pt>
                <c:pt idx="205">
                  <c:v>8.9250000000000007</c:v>
                </c:pt>
                <c:pt idx="206">
                  <c:v>8.4750000000000014</c:v>
                </c:pt>
                <c:pt idx="207">
                  <c:v>8.17</c:v>
                </c:pt>
                <c:pt idx="208">
                  <c:v>9.18</c:v>
                </c:pt>
                <c:pt idx="209">
                  <c:v>9.17</c:v>
                </c:pt>
                <c:pt idx="210">
                  <c:v>9.0549999999999997</c:v>
                </c:pt>
                <c:pt idx="211">
                  <c:v>8.77</c:v>
                </c:pt>
                <c:pt idx="212">
                  <c:v>8.5300000000000011</c:v>
                </c:pt>
                <c:pt idx="213">
                  <c:v>8.504999999999999</c:v>
                </c:pt>
                <c:pt idx="214">
                  <c:v>9.24</c:v>
                </c:pt>
                <c:pt idx="215">
                  <c:v>9.2349999999999994</c:v>
                </c:pt>
                <c:pt idx="216">
                  <c:v>9.4349999999999987</c:v>
                </c:pt>
                <c:pt idx="217">
                  <c:v>9.08</c:v>
                </c:pt>
                <c:pt idx="218">
                  <c:v>8.7149999999999999</c:v>
                </c:pt>
                <c:pt idx="219">
                  <c:v>9.4250000000000007</c:v>
                </c:pt>
                <c:pt idx="220">
                  <c:v>9.5500000000000007</c:v>
                </c:pt>
                <c:pt idx="221">
                  <c:v>9.59</c:v>
                </c:pt>
                <c:pt idx="222">
                  <c:v>9.5749999999999993</c:v>
                </c:pt>
                <c:pt idx="223">
                  <c:v>9.6050000000000004</c:v>
                </c:pt>
                <c:pt idx="224">
                  <c:v>9.5749999999999993</c:v>
                </c:pt>
                <c:pt idx="225">
                  <c:v>9.5949999999999989</c:v>
                </c:pt>
                <c:pt idx="226">
                  <c:v>9.36</c:v>
                </c:pt>
                <c:pt idx="227">
                  <c:v>9.1999999999999993</c:v>
                </c:pt>
                <c:pt idx="228">
                  <c:v>8.9849999999999994</c:v>
                </c:pt>
                <c:pt idx="229">
                  <c:v>8.83</c:v>
                </c:pt>
                <c:pt idx="230">
                  <c:v>8.7550000000000008</c:v>
                </c:pt>
                <c:pt idx="231">
                  <c:v>9.23</c:v>
                </c:pt>
                <c:pt idx="232">
                  <c:v>9.41</c:v>
                </c:pt>
                <c:pt idx="233">
                  <c:v>9.3350000000000009</c:v>
                </c:pt>
                <c:pt idx="234">
                  <c:v>9.34</c:v>
                </c:pt>
                <c:pt idx="235">
                  <c:v>9.245000000000001</c:v>
                </c:pt>
                <c:pt idx="236">
                  <c:v>9.14</c:v>
                </c:pt>
                <c:pt idx="237">
                  <c:v>9.1550000000000011</c:v>
                </c:pt>
                <c:pt idx="238">
                  <c:v>9.129999999999999</c:v>
                </c:pt>
                <c:pt idx="239">
                  <c:v>9.32</c:v>
                </c:pt>
                <c:pt idx="240">
                  <c:v>9.16</c:v>
                </c:pt>
                <c:pt idx="241">
                  <c:v>8.9649999999999999</c:v>
                </c:pt>
                <c:pt idx="242">
                  <c:v>8.9050000000000011</c:v>
                </c:pt>
                <c:pt idx="243">
                  <c:v>9.02</c:v>
                </c:pt>
                <c:pt idx="244">
                  <c:v>9.4450000000000003</c:v>
                </c:pt>
                <c:pt idx="245">
                  <c:v>9.33</c:v>
                </c:pt>
                <c:pt idx="246">
                  <c:v>8.8550000000000004</c:v>
                </c:pt>
                <c:pt idx="247">
                  <c:v>8.6700000000000017</c:v>
                </c:pt>
                <c:pt idx="248">
                  <c:v>9.4250000000000007</c:v>
                </c:pt>
                <c:pt idx="249">
                  <c:v>9.504999999999999</c:v>
                </c:pt>
                <c:pt idx="250">
                  <c:v>9.4849999999999994</c:v>
                </c:pt>
                <c:pt idx="251">
                  <c:v>9.5500000000000007</c:v>
                </c:pt>
                <c:pt idx="252">
                  <c:v>9.5749999999999993</c:v>
                </c:pt>
                <c:pt idx="253">
                  <c:v>9.5500000000000007</c:v>
                </c:pt>
                <c:pt idx="254">
                  <c:v>9.5749999999999993</c:v>
                </c:pt>
                <c:pt idx="255">
                  <c:v>9.5650000000000013</c:v>
                </c:pt>
                <c:pt idx="256">
                  <c:v>9.56</c:v>
                </c:pt>
                <c:pt idx="257">
                  <c:v>9.4749999999999996</c:v>
                </c:pt>
                <c:pt idx="258">
                  <c:v>9.4250000000000007</c:v>
                </c:pt>
                <c:pt idx="259">
                  <c:v>9.5</c:v>
                </c:pt>
                <c:pt idx="260">
                  <c:v>9.504999999999999</c:v>
                </c:pt>
                <c:pt idx="261">
                  <c:v>9.5249999999999986</c:v>
                </c:pt>
                <c:pt idx="262">
                  <c:v>9.504999999999999</c:v>
                </c:pt>
                <c:pt idx="263">
                  <c:v>9.16</c:v>
                </c:pt>
                <c:pt idx="264">
                  <c:v>9.2050000000000001</c:v>
                </c:pt>
                <c:pt idx="265">
                  <c:v>9.1999999999999993</c:v>
                </c:pt>
                <c:pt idx="266">
                  <c:v>9.27</c:v>
                </c:pt>
                <c:pt idx="267">
                  <c:v>9.3249999999999993</c:v>
                </c:pt>
                <c:pt idx="268">
                  <c:v>9.3350000000000009</c:v>
                </c:pt>
                <c:pt idx="269">
                  <c:v>9.26</c:v>
                </c:pt>
                <c:pt idx="270">
                  <c:v>8.8949999999999996</c:v>
                </c:pt>
                <c:pt idx="271">
                  <c:v>8.7149999999999999</c:v>
                </c:pt>
                <c:pt idx="272">
                  <c:v>8.5</c:v>
                </c:pt>
                <c:pt idx="273">
                  <c:v>8.245000000000001</c:v>
                </c:pt>
                <c:pt idx="274">
                  <c:v>8.0300000000000011</c:v>
                </c:pt>
                <c:pt idx="275">
                  <c:v>7.835</c:v>
                </c:pt>
                <c:pt idx="276">
                  <c:v>7.6449999999999996</c:v>
                </c:pt>
                <c:pt idx="277">
                  <c:v>7.4950000000000001</c:v>
                </c:pt>
                <c:pt idx="278">
                  <c:v>7.36</c:v>
                </c:pt>
                <c:pt idx="279">
                  <c:v>7.22</c:v>
                </c:pt>
                <c:pt idx="280">
                  <c:v>7.1099999999999994</c:v>
                </c:pt>
                <c:pt idx="281">
                  <c:v>6.9949999999999992</c:v>
                </c:pt>
                <c:pt idx="282">
                  <c:v>6.8849999999999998</c:v>
                </c:pt>
                <c:pt idx="283">
                  <c:v>6.78</c:v>
                </c:pt>
                <c:pt idx="284">
                  <c:v>6.6749999999999998</c:v>
                </c:pt>
                <c:pt idx="285">
                  <c:v>6.58</c:v>
                </c:pt>
                <c:pt idx="286">
                  <c:v>6.49</c:v>
                </c:pt>
                <c:pt idx="287">
                  <c:v>6.41</c:v>
                </c:pt>
                <c:pt idx="288">
                  <c:v>6.33</c:v>
                </c:pt>
                <c:pt idx="289">
                  <c:v>6.2650000000000006</c:v>
                </c:pt>
                <c:pt idx="290">
                  <c:v>6.2050000000000001</c:v>
                </c:pt>
                <c:pt idx="291">
                  <c:v>6.16</c:v>
                </c:pt>
                <c:pt idx="292">
                  <c:v>6.1199999999999992</c:v>
                </c:pt>
                <c:pt idx="293">
                  <c:v>6.0850000000000009</c:v>
                </c:pt>
                <c:pt idx="294">
                  <c:v>6.0549999999999997</c:v>
                </c:pt>
                <c:pt idx="295">
                  <c:v>6.0299999999999994</c:v>
                </c:pt>
                <c:pt idx="296">
                  <c:v>6.01</c:v>
                </c:pt>
                <c:pt idx="297">
                  <c:v>5.98</c:v>
                </c:pt>
                <c:pt idx="298">
                  <c:v>5.9649999999999999</c:v>
                </c:pt>
                <c:pt idx="299">
                  <c:v>5.9350000000000005</c:v>
                </c:pt>
                <c:pt idx="300">
                  <c:v>5.96</c:v>
                </c:pt>
                <c:pt idx="301">
                  <c:v>6.0549999999999997</c:v>
                </c:pt>
                <c:pt idx="302">
                  <c:v>6.165</c:v>
                </c:pt>
                <c:pt idx="303">
                  <c:v>6.21</c:v>
                </c:pt>
                <c:pt idx="304">
                  <c:v>6.2149999999999999</c:v>
                </c:pt>
                <c:pt idx="305">
                  <c:v>8.14</c:v>
                </c:pt>
                <c:pt idx="306">
                  <c:v>8.7449999999999992</c:v>
                </c:pt>
                <c:pt idx="307">
                  <c:v>8.9649999999999999</c:v>
                </c:pt>
                <c:pt idx="308">
                  <c:v>8.995000000000001</c:v>
                </c:pt>
                <c:pt idx="309">
                  <c:v>9.0949999999999989</c:v>
                </c:pt>
                <c:pt idx="310">
                  <c:v>9.0100000000000016</c:v>
                </c:pt>
                <c:pt idx="311">
                  <c:v>9.0749999999999993</c:v>
                </c:pt>
                <c:pt idx="312">
                  <c:v>8.9250000000000007</c:v>
                </c:pt>
                <c:pt idx="313">
                  <c:v>9.24</c:v>
                </c:pt>
                <c:pt idx="314">
                  <c:v>9.32</c:v>
                </c:pt>
                <c:pt idx="315">
                  <c:v>9.1850000000000005</c:v>
                </c:pt>
                <c:pt idx="316">
                  <c:v>9.2799999999999994</c:v>
                </c:pt>
                <c:pt idx="317">
                  <c:v>9.125</c:v>
                </c:pt>
                <c:pt idx="318">
                  <c:v>9.2100000000000009</c:v>
                </c:pt>
                <c:pt idx="319">
                  <c:v>9.23</c:v>
                </c:pt>
                <c:pt idx="320">
                  <c:v>9.1</c:v>
                </c:pt>
                <c:pt idx="321">
                  <c:v>9.0350000000000001</c:v>
                </c:pt>
                <c:pt idx="322">
                  <c:v>9.24</c:v>
                </c:pt>
                <c:pt idx="323">
                  <c:v>9.3800000000000008</c:v>
                </c:pt>
                <c:pt idx="324">
                  <c:v>9.4450000000000003</c:v>
                </c:pt>
                <c:pt idx="325">
                  <c:v>9.4550000000000001</c:v>
                </c:pt>
                <c:pt idx="326">
                  <c:v>9.4699999999999989</c:v>
                </c:pt>
                <c:pt idx="327">
                  <c:v>9.4699999999999989</c:v>
                </c:pt>
                <c:pt idx="328">
                  <c:v>9.49</c:v>
                </c:pt>
                <c:pt idx="329">
                  <c:v>9.49</c:v>
                </c:pt>
                <c:pt idx="330">
                  <c:v>9.3099999999999987</c:v>
                </c:pt>
                <c:pt idx="331">
                  <c:v>9.26</c:v>
                </c:pt>
                <c:pt idx="332">
                  <c:v>9.2650000000000006</c:v>
                </c:pt>
                <c:pt idx="333">
                  <c:v>9.41</c:v>
                </c:pt>
                <c:pt idx="334">
                  <c:v>9.3350000000000009</c:v>
                </c:pt>
                <c:pt idx="335">
                  <c:v>8.9849999999999994</c:v>
                </c:pt>
                <c:pt idx="336">
                  <c:v>9.2749999999999986</c:v>
                </c:pt>
                <c:pt idx="337">
                  <c:v>9.2249999999999996</c:v>
                </c:pt>
                <c:pt idx="338">
                  <c:v>9.1449999999999996</c:v>
                </c:pt>
                <c:pt idx="339">
                  <c:v>9.245000000000001</c:v>
                </c:pt>
                <c:pt idx="340">
                  <c:v>9.49</c:v>
                </c:pt>
                <c:pt idx="341">
                  <c:v>9.5</c:v>
                </c:pt>
                <c:pt idx="342">
                  <c:v>9.41</c:v>
                </c:pt>
                <c:pt idx="343">
                  <c:v>9.26</c:v>
                </c:pt>
                <c:pt idx="344">
                  <c:v>9.1849999999999987</c:v>
                </c:pt>
                <c:pt idx="345">
                  <c:v>9.1999999999999993</c:v>
                </c:pt>
                <c:pt idx="346">
                  <c:v>9.1999999999999993</c:v>
                </c:pt>
                <c:pt idx="347">
                  <c:v>9</c:v>
                </c:pt>
                <c:pt idx="348">
                  <c:v>9.4250000000000007</c:v>
                </c:pt>
                <c:pt idx="349">
                  <c:v>9.4250000000000007</c:v>
                </c:pt>
                <c:pt idx="350">
                  <c:v>9.4250000000000007</c:v>
                </c:pt>
                <c:pt idx="351">
                  <c:v>9.5350000000000001</c:v>
                </c:pt>
                <c:pt idx="352">
                  <c:v>9.120000000000001</c:v>
                </c:pt>
                <c:pt idx="353">
                  <c:v>8.5549999999999997</c:v>
                </c:pt>
                <c:pt idx="354">
                  <c:v>8.2149999999999999</c:v>
                </c:pt>
                <c:pt idx="355">
                  <c:v>8.01</c:v>
                </c:pt>
                <c:pt idx="356">
                  <c:v>7.76</c:v>
                </c:pt>
                <c:pt idx="357">
                  <c:v>7.51</c:v>
                </c:pt>
                <c:pt idx="358">
                  <c:v>8.7149999999999999</c:v>
                </c:pt>
                <c:pt idx="359">
                  <c:v>9.1950000000000003</c:v>
                </c:pt>
                <c:pt idx="360">
                  <c:v>9.2899999999999991</c:v>
                </c:pt>
                <c:pt idx="361">
                  <c:v>9.370000000000001</c:v>
                </c:pt>
                <c:pt idx="362">
                  <c:v>9.3999999999999986</c:v>
                </c:pt>
                <c:pt idx="363">
                  <c:v>9.3550000000000004</c:v>
                </c:pt>
                <c:pt idx="364">
                  <c:v>9.2750000000000004</c:v>
                </c:pt>
                <c:pt idx="365">
                  <c:v>9.3550000000000004</c:v>
                </c:pt>
                <c:pt idx="366">
                  <c:v>9.2250000000000014</c:v>
                </c:pt>
                <c:pt idx="367">
                  <c:v>9.1900000000000013</c:v>
                </c:pt>
                <c:pt idx="368">
                  <c:v>9.3949999999999996</c:v>
                </c:pt>
                <c:pt idx="369">
                  <c:v>9.41</c:v>
                </c:pt>
                <c:pt idx="370">
                  <c:v>9.3500000000000014</c:v>
                </c:pt>
                <c:pt idx="371">
                  <c:v>9.3449999999999989</c:v>
                </c:pt>
                <c:pt idx="372">
                  <c:v>9.3500000000000014</c:v>
                </c:pt>
                <c:pt idx="373">
                  <c:v>9.4400000000000013</c:v>
                </c:pt>
                <c:pt idx="374">
                  <c:v>9.4450000000000003</c:v>
                </c:pt>
                <c:pt idx="375">
                  <c:v>9.44</c:v>
                </c:pt>
                <c:pt idx="376">
                  <c:v>9.370000000000001</c:v>
                </c:pt>
                <c:pt idx="377">
                  <c:v>9.42</c:v>
                </c:pt>
                <c:pt idx="378">
                  <c:v>9.4849999999999994</c:v>
                </c:pt>
                <c:pt idx="379">
                  <c:v>9.495000000000001</c:v>
                </c:pt>
                <c:pt idx="380">
                  <c:v>9.2250000000000014</c:v>
                </c:pt>
                <c:pt idx="381">
                  <c:v>9.375</c:v>
                </c:pt>
                <c:pt idx="382">
                  <c:v>9.4350000000000005</c:v>
                </c:pt>
                <c:pt idx="383">
                  <c:v>9.375</c:v>
                </c:pt>
                <c:pt idx="384">
                  <c:v>9.3949999999999996</c:v>
                </c:pt>
                <c:pt idx="385">
                  <c:v>9.36</c:v>
                </c:pt>
                <c:pt idx="386">
                  <c:v>9.4400000000000013</c:v>
                </c:pt>
                <c:pt idx="387">
                  <c:v>9.4450000000000003</c:v>
                </c:pt>
                <c:pt idx="388">
                  <c:v>9.4400000000000013</c:v>
                </c:pt>
                <c:pt idx="389">
                  <c:v>9.3149999999999995</c:v>
                </c:pt>
                <c:pt idx="390">
                  <c:v>8.9149999999999991</c:v>
                </c:pt>
                <c:pt idx="391">
                  <c:v>8.67</c:v>
                </c:pt>
                <c:pt idx="392">
                  <c:v>8.2949999999999999</c:v>
                </c:pt>
                <c:pt idx="393">
                  <c:v>8.89</c:v>
                </c:pt>
                <c:pt idx="394">
                  <c:v>9.25</c:v>
                </c:pt>
                <c:pt idx="395">
                  <c:v>9.2600000000000016</c:v>
                </c:pt>
                <c:pt idx="396">
                  <c:v>9.26</c:v>
                </c:pt>
                <c:pt idx="397">
                  <c:v>9.120000000000001</c:v>
                </c:pt>
                <c:pt idx="398">
                  <c:v>9.2349999999999994</c:v>
                </c:pt>
                <c:pt idx="399">
                  <c:v>9.32</c:v>
                </c:pt>
                <c:pt idx="400">
                  <c:v>9.2899999999999991</c:v>
                </c:pt>
                <c:pt idx="401">
                  <c:v>9.1449999999999996</c:v>
                </c:pt>
                <c:pt idx="402">
                  <c:v>9.1199999999999992</c:v>
                </c:pt>
                <c:pt idx="403">
                  <c:v>9.1999999999999993</c:v>
                </c:pt>
                <c:pt idx="404">
                  <c:v>9.3049999999999997</c:v>
                </c:pt>
                <c:pt idx="405">
                  <c:v>9.34</c:v>
                </c:pt>
                <c:pt idx="406">
                  <c:v>9.3150000000000013</c:v>
                </c:pt>
                <c:pt idx="407">
                  <c:v>9.3350000000000009</c:v>
                </c:pt>
                <c:pt idx="408">
                  <c:v>9.34</c:v>
                </c:pt>
                <c:pt idx="409">
                  <c:v>9.26</c:v>
                </c:pt>
                <c:pt idx="410">
                  <c:v>9.0449999999999999</c:v>
                </c:pt>
                <c:pt idx="411">
                  <c:v>8.9899999999999984</c:v>
                </c:pt>
                <c:pt idx="412">
                  <c:v>9.16</c:v>
                </c:pt>
                <c:pt idx="413">
                  <c:v>9.19</c:v>
                </c:pt>
                <c:pt idx="414">
                  <c:v>9.1550000000000011</c:v>
                </c:pt>
                <c:pt idx="415">
                  <c:v>9.1449999999999996</c:v>
                </c:pt>
                <c:pt idx="416">
                  <c:v>9.2899999999999991</c:v>
                </c:pt>
                <c:pt idx="417">
                  <c:v>9.32</c:v>
                </c:pt>
                <c:pt idx="418">
                  <c:v>9.2949999999999999</c:v>
                </c:pt>
                <c:pt idx="419">
                  <c:v>9.11</c:v>
                </c:pt>
                <c:pt idx="420">
                  <c:v>8.6150000000000002</c:v>
                </c:pt>
                <c:pt idx="421">
                  <c:v>8.9450000000000003</c:v>
                </c:pt>
                <c:pt idx="422">
                  <c:v>9.254999999999999</c:v>
                </c:pt>
                <c:pt idx="423">
                  <c:v>9.2899999999999991</c:v>
                </c:pt>
                <c:pt idx="424">
                  <c:v>9.3000000000000007</c:v>
                </c:pt>
                <c:pt idx="425">
                  <c:v>9.3150000000000013</c:v>
                </c:pt>
                <c:pt idx="426">
                  <c:v>9.2949999999999999</c:v>
                </c:pt>
                <c:pt idx="427">
                  <c:v>9.1700000000000017</c:v>
                </c:pt>
                <c:pt idx="428">
                  <c:v>9.0850000000000009</c:v>
                </c:pt>
                <c:pt idx="429">
                  <c:v>9.1999999999999993</c:v>
                </c:pt>
                <c:pt idx="430">
                  <c:v>9.24</c:v>
                </c:pt>
                <c:pt idx="431">
                  <c:v>9.25</c:v>
                </c:pt>
                <c:pt idx="432">
                  <c:v>9.1850000000000005</c:v>
                </c:pt>
                <c:pt idx="433">
                  <c:v>9.14</c:v>
                </c:pt>
                <c:pt idx="434">
                  <c:v>9.245000000000001</c:v>
                </c:pt>
                <c:pt idx="435">
                  <c:v>9.2100000000000009</c:v>
                </c:pt>
                <c:pt idx="436">
                  <c:v>9.0549999999999997</c:v>
                </c:pt>
                <c:pt idx="437">
                  <c:v>8.92</c:v>
                </c:pt>
                <c:pt idx="438">
                  <c:v>8.6950000000000003</c:v>
                </c:pt>
                <c:pt idx="439">
                  <c:v>8.5350000000000001</c:v>
                </c:pt>
                <c:pt idx="440">
                  <c:v>8.3249999999999993</c:v>
                </c:pt>
                <c:pt idx="441">
                  <c:v>8.2050000000000001</c:v>
                </c:pt>
                <c:pt idx="442">
                  <c:v>8.0399999999999991</c:v>
                </c:pt>
                <c:pt idx="443">
                  <c:v>7.83</c:v>
                </c:pt>
                <c:pt idx="444">
                  <c:v>7.62</c:v>
                </c:pt>
                <c:pt idx="445">
                  <c:v>7.4250000000000007</c:v>
                </c:pt>
                <c:pt idx="446">
                  <c:v>7.25</c:v>
                </c:pt>
                <c:pt idx="447">
                  <c:v>7.0950000000000006</c:v>
                </c:pt>
                <c:pt idx="448">
                  <c:v>6.9550000000000001</c:v>
                </c:pt>
                <c:pt idx="449">
                  <c:v>6.8100000000000005</c:v>
                </c:pt>
                <c:pt idx="450">
                  <c:v>6.67</c:v>
                </c:pt>
                <c:pt idx="451">
                  <c:v>8.24</c:v>
                </c:pt>
                <c:pt idx="452">
                  <c:v>8.76</c:v>
                </c:pt>
                <c:pt idx="453">
                  <c:v>8.9250000000000007</c:v>
                </c:pt>
                <c:pt idx="454">
                  <c:v>8.9450000000000003</c:v>
                </c:pt>
                <c:pt idx="455">
                  <c:v>9.0450000000000017</c:v>
                </c:pt>
                <c:pt idx="456">
                  <c:v>8.9749999999999996</c:v>
                </c:pt>
                <c:pt idx="457">
                  <c:v>9.0350000000000001</c:v>
                </c:pt>
                <c:pt idx="458">
                  <c:v>9.0950000000000006</c:v>
                </c:pt>
                <c:pt idx="459">
                  <c:v>9.120000000000001</c:v>
                </c:pt>
                <c:pt idx="460">
                  <c:v>9.14</c:v>
                </c:pt>
                <c:pt idx="461">
                  <c:v>9.09</c:v>
                </c:pt>
                <c:pt idx="462">
                  <c:v>9.1150000000000002</c:v>
                </c:pt>
                <c:pt idx="463">
                  <c:v>9.0950000000000006</c:v>
                </c:pt>
                <c:pt idx="464">
                  <c:v>9.0299999999999994</c:v>
                </c:pt>
                <c:pt idx="465">
                  <c:v>9.0399999999999991</c:v>
                </c:pt>
                <c:pt idx="466">
                  <c:v>9.1150000000000002</c:v>
                </c:pt>
                <c:pt idx="467">
                  <c:v>9.0300000000000011</c:v>
                </c:pt>
                <c:pt idx="468">
                  <c:v>9.004999999999999</c:v>
                </c:pt>
                <c:pt idx="469">
                  <c:v>8.9499999999999993</c:v>
                </c:pt>
                <c:pt idx="470">
                  <c:v>8.9649999999999999</c:v>
                </c:pt>
                <c:pt idx="471">
                  <c:v>9.0549999999999997</c:v>
                </c:pt>
                <c:pt idx="472">
                  <c:v>9.0599999999999987</c:v>
                </c:pt>
                <c:pt idx="473">
                  <c:v>9.0749999999999993</c:v>
                </c:pt>
                <c:pt idx="474">
                  <c:v>8.89</c:v>
                </c:pt>
                <c:pt idx="475">
                  <c:v>8.9699999999999989</c:v>
                </c:pt>
                <c:pt idx="476">
                  <c:v>9.0649999999999995</c:v>
                </c:pt>
                <c:pt idx="477">
                  <c:v>9.0649999999999995</c:v>
                </c:pt>
                <c:pt idx="478">
                  <c:v>9.1</c:v>
                </c:pt>
                <c:pt idx="479">
                  <c:v>8.9349999999999987</c:v>
                </c:pt>
                <c:pt idx="480">
                  <c:v>8.82</c:v>
                </c:pt>
                <c:pt idx="481">
                  <c:v>8.89</c:v>
                </c:pt>
                <c:pt idx="482">
                  <c:v>9.0749999999999993</c:v>
                </c:pt>
                <c:pt idx="483">
                  <c:v>8.9200000000000017</c:v>
                </c:pt>
                <c:pt idx="484">
                  <c:v>8.9049999999999994</c:v>
                </c:pt>
                <c:pt idx="485">
                  <c:v>8.9699999999999989</c:v>
                </c:pt>
                <c:pt idx="486">
                  <c:v>9.0650000000000013</c:v>
                </c:pt>
                <c:pt idx="487">
                  <c:v>8.870000000000001</c:v>
                </c:pt>
                <c:pt idx="488">
                  <c:v>8.67</c:v>
                </c:pt>
                <c:pt idx="489">
                  <c:v>8.5650000000000013</c:v>
                </c:pt>
                <c:pt idx="490">
                  <c:v>8.43</c:v>
                </c:pt>
                <c:pt idx="491">
                  <c:v>8.2899999999999991</c:v>
                </c:pt>
                <c:pt idx="492">
                  <c:v>8.1649999999999991</c:v>
                </c:pt>
                <c:pt idx="493">
                  <c:v>7.99</c:v>
                </c:pt>
                <c:pt idx="494">
                  <c:v>7.8000000000000007</c:v>
                </c:pt>
                <c:pt idx="495">
                  <c:v>7.59</c:v>
                </c:pt>
                <c:pt idx="496">
                  <c:v>7.3949999999999996</c:v>
                </c:pt>
                <c:pt idx="497">
                  <c:v>8.375</c:v>
                </c:pt>
                <c:pt idx="498">
                  <c:v>8.7399999999999984</c:v>
                </c:pt>
                <c:pt idx="499">
                  <c:v>8.7749999999999986</c:v>
                </c:pt>
                <c:pt idx="500">
                  <c:v>8.59</c:v>
                </c:pt>
                <c:pt idx="501">
                  <c:v>8.620000000000001</c:v>
                </c:pt>
                <c:pt idx="502">
                  <c:v>8.7750000000000004</c:v>
                </c:pt>
                <c:pt idx="503">
                  <c:v>8.8049999999999997</c:v>
                </c:pt>
                <c:pt idx="504">
                  <c:v>8.8999999999999986</c:v>
                </c:pt>
                <c:pt idx="505">
                  <c:v>8.870000000000001</c:v>
                </c:pt>
                <c:pt idx="506">
                  <c:v>8.875</c:v>
                </c:pt>
                <c:pt idx="507">
                  <c:v>8.9050000000000011</c:v>
                </c:pt>
                <c:pt idx="508">
                  <c:v>8.93</c:v>
                </c:pt>
                <c:pt idx="509">
                  <c:v>8.875</c:v>
                </c:pt>
                <c:pt idx="510">
                  <c:v>8.8150000000000013</c:v>
                </c:pt>
                <c:pt idx="511">
                  <c:v>8.89</c:v>
                </c:pt>
                <c:pt idx="512">
                  <c:v>8.7949999999999999</c:v>
                </c:pt>
                <c:pt idx="513">
                  <c:v>8.9149999999999991</c:v>
                </c:pt>
                <c:pt idx="514">
                  <c:v>8.9350000000000005</c:v>
                </c:pt>
                <c:pt idx="515">
                  <c:v>8.6050000000000004</c:v>
                </c:pt>
                <c:pt idx="516">
                  <c:v>8.1449999999999996</c:v>
                </c:pt>
                <c:pt idx="517">
                  <c:v>7.87</c:v>
                </c:pt>
                <c:pt idx="518">
                  <c:v>7.7799999999999994</c:v>
                </c:pt>
              </c:numCache>
            </c:numRef>
          </c:yVal>
          <c:smooth val="1"/>
        </c:ser>
        <c:axId val="107385216"/>
        <c:axId val="107383040"/>
      </c:scatterChart>
      <c:valAx>
        <c:axId val="107215104"/>
        <c:scaling>
          <c:orientation val="minMax"/>
          <c:max val="552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majorTickMark val="none"/>
        <c:tickLblPos val="nextTo"/>
        <c:crossAx val="107381120"/>
        <c:crosses val="autoZero"/>
        <c:crossBetween val="midCat"/>
        <c:majorUnit val="1300"/>
        <c:minorUnit val="10"/>
      </c:valAx>
      <c:valAx>
        <c:axId val="107381120"/>
        <c:scaling>
          <c:orientation val="minMax"/>
          <c:max val="7"/>
          <c:min val="5.5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</c:title>
        <c:numFmt formatCode="0.00" sourceLinked="1"/>
        <c:majorTickMark val="none"/>
        <c:tickLblPos val="nextTo"/>
        <c:crossAx val="107215104"/>
        <c:crosses val="autoZero"/>
        <c:crossBetween val="midCat"/>
      </c:valAx>
      <c:valAx>
        <c:axId val="107383040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 ppm</a:t>
                </a:r>
              </a:p>
            </c:rich>
          </c:tx>
        </c:title>
        <c:numFmt formatCode="0.00" sourceLinked="1"/>
        <c:tickLblPos val="nextTo"/>
        <c:crossAx val="107385216"/>
        <c:crosses val="max"/>
        <c:crossBetween val="midCat"/>
      </c:valAx>
      <c:valAx>
        <c:axId val="107385216"/>
        <c:scaling>
          <c:orientation val="minMax"/>
        </c:scaling>
        <c:delete val="1"/>
        <c:axPos val="b"/>
        <c:numFmt formatCode="General" sourceLinked="1"/>
        <c:tickLblPos val="none"/>
        <c:crossAx val="1073830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style val="1"/>
  <c:chart>
    <c:autoTitleDeleted val="1"/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'LINDSAY 1'!$AG$6:$AG$357</c:f>
              <c:numCache>
                <c:formatCode>General</c:formatCode>
                <c:ptCount val="35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</c:numCache>
            </c:numRef>
          </c:xVal>
          <c:yVal>
            <c:numRef>
              <c:f>'LINDSAY 1'!$AD$6:$AD$357</c:f>
              <c:numCache>
                <c:formatCode>0.00E+00</c:formatCode>
                <c:ptCount val="352"/>
                <c:pt idx="0">
                  <c:v>2.9803571428571431</c:v>
                </c:pt>
                <c:pt idx="1">
                  <c:v>2.9736557175075844</c:v>
                </c:pt>
                <c:pt idx="2">
                  <c:v>2.9683793521340505</c:v>
                </c:pt>
                <c:pt idx="3">
                  <c:v>2.9638545979703417</c:v>
                </c:pt>
                <c:pt idx="4">
                  <c:v>2.9599571552188664</c:v>
                </c:pt>
                <c:pt idx="5">
                  <c:v>2.9563915457609213</c:v>
                </c:pt>
                <c:pt idx="6">
                  <c:v>2.9530864765276421</c:v>
                </c:pt>
                <c:pt idx="7">
                  <c:v>2.9499946690935737</c:v>
                </c:pt>
                <c:pt idx="8">
                  <c:v>2.9469497000578815</c:v>
                </c:pt>
                <c:pt idx="9">
                  <c:v>2.9439140359217424</c:v>
                </c:pt>
                <c:pt idx="10">
                  <c:v>2.9405884391201207</c:v>
                </c:pt>
                <c:pt idx="11">
                  <c:v>2.9371957158267974</c:v>
                </c:pt>
                <c:pt idx="12">
                  <c:v>2.933705683321246</c:v>
                </c:pt>
                <c:pt idx="13">
                  <c:v>2.9300066780599723</c:v>
                </c:pt>
                <c:pt idx="14">
                  <c:v>2.9261978054141236</c:v>
                </c:pt>
                <c:pt idx="15">
                  <c:v>2.9222457795247969</c:v>
                </c:pt>
                <c:pt idx="16">
                  <c:v>2.9181132429229719</c:v>
                </c:pt>
                <c:pt idx="17">
                  <c:v>2.9138328477134414</c:v>
                </c:pt>
                <c:pt idx="18">
                  <c:v>2.9093855884452142</c:v>
                </c:pt>
                <c:pt idx="19">
                  <c:v>2.904427007815984</c:v>
                </c:pt>
                <c:pt idx="20">
                  <c:v>2.8988194386891295</c:v>
                </c:pt>
                <c:pt idx="21">
                  <c:v>2.8921424307231303</c:v>
                </c:pt>
                <c:pt idx="22">
                  <c:v>2.8846254897681711</c:v>
                </c:pt>
                <c:pt idx="23">
                  <c:v>2.8763106642759753</c:v>
                </c:pt>
                <c:pt idx="24">
                  <c:v>2.8672739710752899</c:v>
                </c:pt>
                <c:pt idx="25">
                  <c:v>2.8575598353386691</c:v>
                </c:pt>
                <c:pt idx="26">
                  <c:v>2.8476069843011156</c:v>
                </c:pt>
                <c:pt idx="27">
                  <c:v>2.8370220162661339</c:v>
                </c:pt>
                <c:pt idx="28">
                  <c:v>2.8263725893114704</c:v>
                </c:pt>
                <c:pt idx="29">
                  <c:v>2.8153887036697665</c:v>
                </c:pt>
                <c:pt idx="30">
                  <c:v>2.8045024404594763</c:v>
                </c:pt>
                <c:pt idx="31">
                  <c:v>2.7936583234544852</c:v>
                </c:pt>
                <c:pt idx="32">
                  <c:v>2.7823250962856996</c:v>
                </c:pt>
                <c:pt idx="33">
                  <c:v>2.7700856603819686</c:v>
                </c:pt>
                <c:pt idx="34">
                  <c:v>2.7571269628152582</c:v>
                </c:pt>
                <c:pt idx="35">
                  <c:v>2.7434802124175888</c:v>
                </c:pt>
                <c:pt idx="36">
                  <c:v>2.7288534381847436</c:v>
                </c:pt>
                <c:pt idx="37">
                  <c:v>2.7138707557266621</c:v>
                </c:pt>
                <c:pt idx="38">
                  <c:v>2.6984415070456222</c:v>
                </c:pt>
                <c:pt idx="39">
                  <c:v>2.6823273855474588</c:v>
                </c:pt>
                <c:pt idx="40">
                  <c:v>2.6656251929080175</c:v>
                </c:pt>
                <c:pt idx="41">
                  <c:v>2.6487690801725008</c:v>
                </c:pt>
                <c:pt idx="42">
                  <c:v>2.6310283246675668</c:v>
                </c:pt>
                <c:pt idx="43">
                  <c:v>2.6127511942489212</c:v>
                </c:pt>
                <c:pt idx="44">
                  <c:v>2.5938922622642346</c:v>
                </c:pt>
                <c:pt idx="45">
                  <c:v>2.5744509509848981</c:v>
                </c:pt>
                <c:pt idx="46">
                  <c:v>2.5540250121460093</c:v>
                </c:pt>
                <c:pt idx="47">
                  <c:v>2.5330174221427417</c:v>
                </c:pt>
                <c:pt idx="48">
                  <c:v>2.5114320776717167</c:v>
                </c:pt>
                <c:pt idx="49">
                  <c:v>2.4889472495149976</c:v>
                </c:pt>
                <c:pt idx="50">
                  <c:v>2.4664186007387006</c:v>
                </c:pt>
                <c:pt idx="51">
                  <c:v>2.4428781410572009</c:v>
                </c:pt>
                <c:pt idx="52">
                  <c:v>2.4194385917622752</c:v>
                </c:pt>
                <c:pt idx="53">
                  <c:v>2.3947752744959594</c:v>
                </c:pt>
                <c:pt idx="54">
                  <c:v>2.3695114911257966</c:v>
                </c:pt>
                <c:pt idx="55">
                  <c:v>2.3438134959265007</c:v>
                </c:pt>
                <c:pt idx="56">
                  <c:v>2.3175984276369235</c:v>
                </c:pt>
                <c:pt idx="57">
                  <c:v>2.2902248223062678</c:v>
                </c:pt>
                <c:pt idx="58">
                  <c:v>2.2630153340778474</c:v>
                </c:pt>
                <c:pt idx="59">
                  <c:v>2.2348699169892314</c:v>
                </c:pt>
                <c:pt idx="60">
                  <c:v>2.2061314420366518</c:v>
                </c:pt>
                <c:pt idx="61">
                  <c:v>2.1769169538910127</c:v>
                </c:pt>
                <c:pt idx="62">
                  <c:v>2.1465617080585444</c:v>
                </c:pt>
                <c:pt idx="63">
                  <c:v>2.1165533872952746</c:v>
                </c:pt>
                <c:pt idx="64">
                  <c:v>2.0854386701176781</c:v>
                </c:pt>
                <c:pt idx="65">
                  <c:v>2.0535833696793691</c:v>
                </c:pt>
                <c:pt idx="66">
                  <c:v>2.0199683082697963</c:v>
                </c:pt>
                <c:pt idx="67">
                  <c:v>1.984877994209358</c:v>
                </c:pt>
                <c:pt idx="68">
                  <c:v>1.9497106045829207</c:v>
                </c:pt>
                <c:pt idx="69">
                  <c:v>1.9141236999837037</c:v>
                </c:pt>
                <c:pt idx="70">
                  <c:v>1.8791613972624426</c:v>
                </c:pt>
                <c:pt idx="71">
                  <c:v>1.8440021206949062</c:v>
                </c:pt>
                <c:pt idx="72">
                  <c:v>1.8095619848168716</c:v>
                </c:pt>
                <c:pt idx="73">
                  <c:v>1.7757110813006605</c:v>
                </c:pt>
                <c:pt idx="74">
                  <c:v>1.7418424599638795</c:v>
                </c:pt>
                <c:pt idx="75">
                  <c:v>1.7087654221758715</c:v>
                </c:pt>
                <c:pt idx="76">
                  <c:v>1.6755247525634618</c:v>
                </c:pt>
                <c:pt idx="77">
                  <c:v>1.6428485923189609</c:v>
                </c:pt>
                <c:pt idx="78">
                  <c:v>1.6109900005321711</c:v>
                </c:pt>
                <c:pt idx="79">
                  <c:v>1.579510281338472</c:v>
                </c:pt>
                <c:pt idx="80">
                  <c:v>1.5486262169832647</c:v>
                </c:pt>
                <c:pt idx="81">
                  <c:v>1.5183933095355986</c:v>
                </c:pt>
                <c:pt idx="82">
                  <c:v>1.4886844985407437</c:v>
                </c:pt>
                <c:pt idx="83">
                  <c:v>1.4597043105091581</c:v>
                </c:pt>
                <c:pt idx="84">
                  <c:v>1.4306606116636067</c:v>
                </c:pt>
                <c:pt idx="85">
                  <c:v>1.4020766954437656</c:v>
                </c:pt>
                <c:pt idx="86">
                  <c:v>1.3741884720320818</c:v>
                </c:pt>
                <c:pt idx="87">
                  <c:v>1.3469076357439078</c:v>
                </c:pt>
                <c:pt idx="88">
                  <c:v>1.3194641827506051</c:v>
                </c:pt>
                <c:pt idx="89">
                  <c:v>1.292631462322912</c:v>
                </c:pt>
                <c:pt idx="90">
                  <c:v>1.266403658534077</c:v>
                </c:pt>
                <c:pt idx="91">
                  <c:v>1.2407166636304718</c:v>
                </c:pt>
                <c:pt idx="92">
                  <c:v>1.214805192122669</c:v>
                </c:pt>
                <c:pt idx="93">
                  <c:v>1.1896140711574357</c:v>
                </c:pt>
                <c:pt idx="94">
                  <c:v>1.1648985482969223</c:v>
                </c:pt>
                <c:pt idx="95">
                  <c:v>1.1399945469635848</c:v>
                </c:pt>
                <c:pt idx="96">
                  <c:v>1.1156469257435504</c:v>
                </c:pt>
                <c:pt idx="97">
                  <c:v>1.0917813016022389</c:v>
                </c:pt>
                <c:pt idx="98">
                  <c:v>1.0679652636284311</c:v>
                </c:pt>
                <c:pt idx="99">
                  <c:v>1.0451945846083042</c:v>
                </c:pt>
                <c:pt idx="100">
                  <c:v>1.0224700539081764</c:v>
                </c:pt>
                <c:pt idx="101">
                  <c:v>0.99974417210176481</c:v>
                </c:pt>
                <c:pt idx="102">
                  <c:v>0.97737960482078678</c:v>
                </c:pt>
                <c:pt idx="103">
                  <c:v>0.95547258913885524</c:v>
                </c:pt>
                <c:pt idx="104">
                  <c:v>0.93404415721442335</c:v>
                </c:pt>
                <c:pt idx="105">
                  <c:v>0.91312362567819505</c:v>
                </c:pt>
                <c:pt idx="106">
                  <c:v>0.89253941655958235</c:v>
                </c:pt>
                <c:pt idx="107">
                  <c:v>0.87246585471051141</c:v>
                </c:pt>
                <c:pt idx="108">
                  <c:v>0.852812474828051</c:v>
                </c:pt>
                <c:pt idx="109">
                  <c:v>0.83355861558906752</c:v>
                </c:pt>
                <c:pt idx="110">
                  <c:v>0.81471104939684702</c:v>
                </c:pt>
                <c:pt idx="111">
                  <c:v>0.79587789954467647</c:v>
                </c:pt>
                <c:pt idx="112">
                  <c:v>0.77749400176759298</c:v>
                </c:pt>
                <c:pt idx="113">
                  <c:v>0.75912344926901443</c:v>
                </c:pt>
                <c:pt idx="114">
                  <c:v>0.74112776201913177</c:v>
                </c:pt>
                <c:pt idx="115">
                  <c:v>0.72349106598090507</c:v>
                </c:pt>
                <c:pt idx="116">
                  <c:v>0.70623531213253665</c:v>
                </c:pt>
                <c:pt idx="117">
                  <c:v>0.68894867200078891</c:v>
                </c:pt>
                <c:pt idx="118">
                  <c:v>0.67205830841357017</c:v>
                </c:pt>
                <c:pt idx="119">
                  <c:v>0.65550781540186265</c:v>
                </c:pt>
                <c:pt idx="120">
                  <c:v>0.63900449028186468</c:v>
                </c:pt>
                <c:pt idx="121">
                  <c:v>0.62287599396930438</c:v>
                </c:pt>
                <c:pt idx="122">
                  <c:v>0.60717522188382045</c:v>
                </c:pt>
                <c:pt idx="123">
                  <c:v>0.59147881216404385</c:v>
                </c:pt>
                <c:pt idx="124">
                  <c:v>0.57620828731499341</c:v>
                </c:pt>
                <c:pt idx="125">
                  <c:v>0.56094757593126099</c:v>
                </c:pt>
                <c:pt idx="126">
                  <c:v>0.54609685260702201</c:v>
                </c:pt>
                <c:pt idx="127">
                  <c:v>0.5315588861148689</c:v>
                </c:pt>
                <c:pt idx="128">
                  <c:v>0.51744141027986557</c:v>
                </c:pt>
                <c:pt idx="129">
                  <c:v>0.5035951662717254</c:v>
                </c:pt>
                <c:pt idx="130">
                  <c:v>0.49006254867746013</c:v>
                </c:pt>
                <c:pt idx="131">
                  <c:v>0.47695551349231496</c:v>
                </c:pt>
                <c:pt idx="132">
                  <c:v>0.46388015840301461</c:v>
                </c:pt>
                <c:pt idx="133">
                  <c:v>0.45091920773250266</c:v>
                </c:pt>
                <c:pt idx="134">
                  <c:v>0.43822174336470288</c:v>
                </c:pt>
                <c:pt idx="135">
                  <c:v>0.4255868515757692</c:v>
                </c:pt>
                <c:pt idx="136">
                  <c:v>0.41332433972567922</c:v>
                </c:pt>
                <c:pt idx="137">
                  <c:v>0.40136152821435939</c:v>
                </c:pt>
                <c:pt idx="138">
                  <c:v>0.38946276721812945</c:v>
                </c:pt>
                <c:pt idx="139">
                  <c:v>0.3779926866405976</c:v>
                </c:pt>
                <c:pt idx="140">
                  <c:v>0.36681024616914731</c:v>
                </c:pt>
                <c:pt idx="141">
                  <c:v>0.35567304206167444</c:v>
                </c:pt>
                <c:pt idx="142">
                  <c:v>0.34479986517335171</c:v>
                </c:pt>
                <c:pt idx="143">
                  <c:v>0.33428385874382727</c:v>
                </c:pt>
                <c:pt idx="144">
                  <c:v>0.3238520347336506</c:v>
                </c:pt>
                <c:pt idx="145">
                  <c:v>0.31372701211583714</c:v>
                </c:pt>
                <c:pt idx="146">
                  <c:v>0.30363812792418032</c:v>
                </c:pt>
                <c:pt idx="147">
                  <c:v>0.29393136219632043</c:v>
                </c:pt>
                <c:pt idx="148">
                  <c:v>0.28448641203406055</c:v>
                </c:pt>
                <c:pt idx="149">
                  <c:v>0.27516020166050847</c:v>
                </c:pt>
                <c:pt idx="150">
                  <c:v>0.26609916121038879</c:v>
                </c:pt>
                <c:pt idx="151">
                  <c:v>0.25711223348225243</c:v>
                </c:pt>
                <c:pt idx="152">
                  <c:v>0.24845283576803451</c:v>
                </c:pt>
                <c:pt idx="153">
                  <c:v>0.24006294219433288</c:v>
                </c:pt>
                <c:pt idx="154">
                  <c:v>0.23192745446060001</c:v>
                </c:pt>
                <c:pt idx="155">
                  <c:v>0.22384328332840467</c:v>
                </c:pt>
                <c:pt idx="156">
                  <c:v>0.21601104563096152</c:v>
                </c:pt>
                <c:pt idx="157">
                  <c:v>0.20826987093369426</c:v>
                </c:pt>
                <c:pt idx="158">
                  <c:v>0.20077476092179944</c:v>
                </c:pt>
                <c:pt idx="159">
                  <c:v>0.19357097609068816</c:v>
                </c:pt>
                <c:pt idx="160">
                  <c:v>0.18646773236347355</c:v>
                </c:pt>
                <c:pt idx="161">
                  <c:v>0.17962964293494046</c:v>
                </c:pt>
                <c:pt idx="162">
                  <c:v>0.17301021659748769</c:v>
                </c:pt>
                <c:pt idx="163">
                  <c:v>0.16661208820519244</c:v>
                </c:pt>
                <c:pt idx="164">
                  <c:v>0.1603477073125999</c:v>
                </c:pt>
                <c:pt idx="165">
                  <c:v>0.15412903592711241</c:v>
                </c:pt>
                <c:pt idx="166">
                  <c:v>0.14814761991968883</c:v>
                </c:pt>
                <c:pt idx="167">
                  <c:v>0.14237792825297865</c:v>
                </c:pt>
                <c:pt idx="168">
                  <c:v>0.13681691875089558</c:v>
                </c:pt>
                <c:pt idx="169">
                  <c:v>0.13134610275234265</c:v>
                </c:pt>
                <c:pt idx="170">
                  <c:v>0.12597981928916124</c:v>
                </c:pt>
                <c:pt idx="171">
                  <c:v>0.12081116242297581</c:v>
                </c:pt>
                <c:pt idx="172">
                  <c:v>0.11573688450916797</c:v>
                </c:pt>
                <c:pt idx="173">
                  <c:v>0.11088714360426961</c:v>
                </c:pt>
                <c:pt idx="174">
                  <c:v>0.10621499173025957</c:v>
                </c:pt>
                <c:pt idx="175">
                  <c:v>0.10172850474639032</c:v>
                </c:pt>
                <c:pt idx="176">
                  <c:v>9.7345108294246696E-2</c:v>
                </c:pt>
                <c:pt idx="177">
                  <c:v>9.303261514286093E-2</c:v>
                </c:pt>
                <c:pt idx="178">
                  <c:v>8.891005206919296E-2</c:v>
                </c:pt>
                <c:pt idx="179">
                  <c:v>8.4951111278711938E-2</c:v>
                </c:pt>
                <c:pt idx="180">
                  <c:v>8.1172337632959959E-2</c:v>
                </c:pt>
                <c:pt idx="181">
                  <c:v>7.7461642411259371E-2</c:v>
                </c:pt>
                <c:pt idx="182">
                  <c:v>7.3856489166802972E-2</c:v>
                </c:pt>
                <c:pt idx="183">
                  <c:v>7.0392583044550053E-2</c:v>
                </c:pt>
                <c:pt idx="184">
                  <c:v>6.7097556046621168E-2</c:v>
                </c:pt>
                <c:pt idx="185">
                  <c:v>6.3874074155166896E-2</c:v>
                </c:pt>
                <c:pt idx="186">
                  <c:v>6.0723856865954919E-2</c:v>
                </c:pt>
                <c:pt idx="187">
                  <c:v>5.7732064219509903E-2</c:v>
                </c:pt>
                <c:pt idx="188">
                  <c:v>5.489136392404638E-2</c:v>
                </c:pt>
                <c:pt idx="189">
                  <c:v>5.2189711986007928E-2</c:v>
                </c:pt>
                <c:pt idx="190">
                  <c:v>4.9551765483219531E-2</c:v>
                </c:pt>
                <c:pt idx="191">
                  <c:v>4.6978735028374616E-2</c:v>
                </c:pt>
                <c:pt idx="192">
                  <c:v>4.4545603771441893E-2</c:v>
                </c:pt>
                <c:pt idx="193">
                  <c:v>4.2234239191919994E-2</c:v>
                </c:pt>
                <c:pt idx="194">
                  <c:v>3.999603918343668E-2</c:v>
                </c:pt>
                <c:pt idx="195">
                  <c:v>3.7877255855915587E-2</c:v>
                </c:pt>
                <c:pt idx="196">
                  <c:v>3.5826050999470845E-2</c:v>
                </c:pt>
                <c:pt idx="197">
                  <c:v>3.3884151022982985E-2</c:v>
                </c:pt>
                <c:pt idx="198">
                  <c:v>3.1987808154951135E-2</c:v>
                </c:pt>
                <c:pt idx="199">
                  <c:v>3.0197108314173198E-2</c:v>
                </c:pt>
                <c:pt idx="200">
                  <c:v>2.8464604746477499E-2</c:v>
                </c:pt>
                <c:pt idx="201">
                  <c:v>2.6820502665249418E-2</c:v>
                </c:pt>
                <c:pt idx="202">
                  <c:v>2.5261421228678412E-2</c:v>
                </c:pt>
                <c:pt idx="203">
                  <c:v>2.3760865883403953E-2</c:v>
                </c:pt>
                <c:pt idx="204">
                  <c:v>2.235215368855456E-2</c:v>
                </c:pt>
                <c:pt idx="205">
                  <c:v>2.1019786576026808E-2</c:v>
                </c:pt>
                <c:pt idx="206">
                  <c:v>1.9733289177095201E-2</c:v>
                </c:pt>
                <c:pt idx="207">
                  <c:v>1.8526382660652794E-2</c:v>
                </c:pt>
                <c:pt idx="208">
                  <c:v>1.7367834035922257E-2</c:v>
                </c:pt>
                <c:pt idx="209">
                  <c:v>1.6275167656469389E-2</c:v>
                </c:pt>
                <c:pt idx="210">
                  <c:v>1.5224544635319531E-2</c:v>
                </c:pt>
                <c:pt idx="211">
                  <c:v>1.4244590796646901E-2</c:v>
                </c:pt>
                <c:pt idx="212">
                  <c:v>1.3304418260880054E-2</c:v>
                </c:pt>
                <c:pt idx="213">
                  <c:v>1.242829389999448E-2</c:v>
                </c:pt>
                <c:pt idx="214">
                  <c:v>1.1585336782158215E-2</c:v>
                </c:pt>
                <c:pt idx="215">
                  <c:v>1.079983157420918E-2</c:v>
                </c:pt>
                <c:pt idx="216">
                  <c:v>1.004594195913946E-2</c:v>
                </c:pt>
                <c:pt idx="217">
                  <c:v>9.3515963045656177E-3</c:v>
                </c:pt>
                <c:pt idx="218">
                  <c:v>8.696358232672504E-3</c:v>
                </c:pt>
                <c:pt idx="219">
                  <c:v>8.0751531093408453E-3</c:v>
                </c:pt>
                <c:pt idx="220">
                  <c:v>7.4829760629668762E-3</c:v>
                </c:pt>
                <c:pt idx="221">
                  <c:v>6.9316363243009686E-3</c:v>
                </c:pt>
                <c:pt idx="222">
                  <c:v>6.4193349162806525E-3</c:v>
                </c:pt>
                <c:pt idx="223">
                  <c:v>5.9362775327944199E-3</c:v>
                </c:pt>
                <c:pt idx="224">
                  <c:v>5.4859151668058218E-3</c:v>
                </c:pt>
                <c:pt idx="225">
                  <c:v>5.0693386190879082E-3</c:v>
                </c:pt>
                <c:pt idx="226">
                  <c:v>4.6743194144267955E-3</c:v>
                </c:pt>
                <c:pt idx="227">
                  <c:v>4.3031154674952228E-3</c:v>
                </c:pt>
                <c:pt idx="228">
                  <c:v>3.9606463416215574E-3</c:v>
                </c:pt>
                <c:pt idx="229">
                  <c:v>3.6435531098573692E-3</c:v>
                </c:pt>
                <c:pt idx="230">
                  <c:v>3.3528631860742287E-3</c:v>
                </c:pt>
                <c:pt idx="231">
                  <c:v>3.0728679531584532E-3</c:v>
                </c:pt>
                <c:pt idx="232">
                  <c:v>2.8158594821447594E-3</c:v>
                </c:pt>
                <c:pt idx="233">
                  <c:v>2.5783629835899702E-3</c:v>
                </c:pt>
                <c:pt idx="234">
                  <c:v>2.3600165564218152E-3</c:v>
                </c:pt>
                <c:pt idx="235">
                  <c:v>2.155270841349866E-3</c:v>
                </c:pt>
                <c:pt idx="236">
                  <c:v>1.9683510130792635E-3</c:v>
                </c:pt>
                <c:pt idx="237">
                  <c:v>1.7940159957478895E-3</c:v>
                </c:pt>
                <c:pt idx="238">
                  <c:v>1.6342797492899703E-3</c:v>
                </c:pt>
                <c:pt idx="239">
                  <c:v>1.4882700329298018E-3</c:v>
                </c:pt>
                <c:pt idx="240">
                  <c:v>1.3546915735794605E-3</c:v>
                </c:pt>
                <c:pt idx="241">
                  <c:v>1.2271388672701888E-3</c:v>
                </c:pt>
                <c:pt idx="242">
                  <c:v>1.1110266919081206E-3</c:v>
                </c:pt>
                <c:pt idx="243">
                  <c:v>1.0058051300848112E-3</c:v>
                </c:pt>
                <c:pt idx="244">
                  <c:v>9.1049301368971826E-4</c:v>
                </c:pt>
                <c:pt idx="245">
                  <c:v>8.221688820264217E-4</c:v>
                </c:pt>
                <c:pt idx="246">
                  <c:v>7.4209597854178755E-4</c:v>
                </c:pt>
                <c:pt idx="247">
                  <c:v>6.6838647231623396E-4</c:v>
                </c:pt>
                <c:pt idx="248">
                  <c:v>6.0134084665153481E-4</c:v>
                </c:pt>
                <c:pt idx="249">
                  <c:v>5.4130074235079952E-4</c:v>
                </c:pt>
                <c:pt idx="250">
                  <c:v>4.8553342319153738E-4</c:v>
                </c:pt>
                <c:pt idx="251">
                  <c:v>4.3442632372591366E-4</c:v>
                </c:pt>
                <c:pt idx="252">
                  <c:v>3.886854179231484E-4</c:v>
                </c:pt>
                <c:pt idx="253">
                  <c:v>3.4762405132091046E-4</c:v>
                </c:pt>
                <c:pt idx="254">
                  <c:v>3.1061822825734014E-4</c:v>
                </c:pt>
                <c:pt idx="255">
                  <c:v>2.7695982158274093E-4</c:v>
                </c:pt>
                <c:pt idx="256">
                  <c:v>2.4679226234962961E-4</c:v>
                </c:pt>
                <c:pt idx="257">
                  <c:v>2.1928785479919305E-4</c:v>
                </c:pt>
                <c:pt idx="258">
                  <c:v>1.9469920485565384E-4</c:v>
                </c:pt>
                <c:pt idx="259">
                  <c:v>1.7289463712784326E-4</c:v>
                </c:pt>
                <c:pt idx="260">
                  <c:v>1.5305369771200915E-4</c:v>
                </c:pt>
                <c:pt idx="261">
                  <c:v>1.3535066787830671E-4</c:v>
                </c:pt>
                <c:pt idx="262">
                  <c:v>1.1976655831728537E-4</c:v>
                </c:pt>
                <c:pt idx="263">
                  <c:v>1.055680992327992E-4</c:v>
                </c:pt>
                <c:pt idx="264">
                  <c:v>9.3109780255393152E-5</c:v>
                </c:pt>
                <c:pt idx="265">
                  <c:v>8.1864902548307183E-5</c:v>
                </c:pt>
                <c:pt idx="266">
                  <c:v>7.1933085181784658E-5</c:v>
                </c:pt>
                <c:pt idx="267">
                  <c:v>6.3198327732305216E-5</c:v>
                </c:pt>
                <c:pt idx="268">
                  <c:v>5.5333332831826011E-5</c:v>
                </c:pt>
                <c:pt idx="269">
                  <c:v>4.8269857664406422E-5</c:v>
                </c:pt>
                <c:pt idx="270">
                  <c:v>4.2121028231768566E-5</c:v>
                </c:pt>
                <c:pt idx="271">
                  <c:v>3.6687494693549575E-5</c:v>
                </c:pt>
                <c:pt idx="272">
                  <c:v>3.1970373685452326E-5</c:v>
                </c:pt>
                <c:pt idx="273">
                  <c:v>2.7797017954718938E-5</c:v>
                </c:pt>
                <c:pt idx="274">
                  <c:v>2.4143279258665748E-5</c:v>
                </c:pt>
                <c:pt idx="275">
                  <c:v>2.0895259839608132E-5</c:v>
                </c:pt>
                <c:pt idx="276">
                  <c:v>1.8084199709864489E-5</c:v>
                </c:pt>
                <c:pt idx="277">
                  <c:v>1.5654953478425571E-5</c:v>
                </c:pt>
                <c:pt idx="278">
                  <c:v>1.3545095684161708E-5</c:v>
                </c:pt>
                <c:pt idx="279">
                  <c:v>1.1631960938763062E-5</c:v>
                </c:pt>
                <c:pt idx="280">
                  <c:v>9.988544975511189E-6</c:v>
                </c:pt>
                <c:pt idx="281">
                  <c:v>8.5743768385789975E-6</c:v>
                </c:pt>
                <c:pt idx="282">
                  <c:v>7.3633068515520697E-6</c:v>
                </c:pt>
                <c:pt idx="283">
                  <c:v>6.3198839949633293E-6</c:v>
                </c:pt>
                <c:pt idx="284">
                  <c:v>5.40232602531946E-6</c:v>
                </c:pt>
                <c:pt idx="285">
                  <c:v>4.6037498807126039E-6</c:v>
                </c:pt>
                <c:pt idx="286">
                  <c:v>3.91877181501172E-6</c:v>
                </c:pt>
                <c:pt idx="287">
                  <c:v>3.3345004849396383E-6</c:v>
                </c:pt>
                <c:pt idx="288">
                  <c:v>2.8247431992025196E-6</c:v>
                </c:pt>
                <c:pt idx="289">
                  <c:v>2.3919012244359786E-6</c:v>
                </c:pt>
                <c:pt idx="290">
                  <c:v>2.01930248548361E-6</c:v>
                </c:pt>
                <c:pt idx="291">
                  <c:v>1.7028994955269129E-6</c:v>
                </c:pt>
                <c:pt idx="292">
                  <c:v>1.4353681376894429E-6</c:v>
                </c:pt>
                <c:pt idx="293">
                  <c:v>1.2103231874088715E-6</c:v>
                </c:pt>
                <c:pt idx="294">
                  <c:v>1.0212277698717052E-6</c:v>
                </c:pt>
                <c:pt idx="295">
                  <c:v>8.6242530739377492E-7</c:v>
                </c:pt>
                <c:pt idx="296">
                  <c:v>7.2212710780413974E-7</c:v>
                </c:pt>
                <c:pt idx="297">
                  <c:v>6.0410040093490937E-7</c:v>
                </c:pt>
                <c:pt idx="298">
                  <c:v>5.0507593300672543E-7</c:v>
                </c:pt>
                <c:pt idx="299">
                  <c:v>4.2192065695132452E-7</c:v>
                </c:pt>
                <c:pt idx="300">
                  <c:v>3.5091946693375392E-7</c:v>
                </c:pt>
                <c:pt idx="301">
                  <c:v>2.9181415482791451E-7</c:v>
                </c:pt>
                <c:pt idx="302">
                  <c:v>2.4142060831520408E-7</c:v>
                </c:pt>
                <c:pt idx="303">
                  <c:v>1.9971669062117958E-7</c:v>
                </c:pt>
                <c:pt idx="304">
                  <c:v>1.6467108081170853E-7</c:v>
                </c:pt>
                <c:pt idx="305">
                  <c:v>1.3559916221013535E-7</c:v>
                </c:pt>
                <c:pt idx="306">
                  <c:v>1.1156972404312322E-7</c:v>
                </c:pt>
                <c:pt idx="307">
                  <c:v>9.145175342725858E-8</c:v>
                </c:pt>
                <c:pt idx="308">
                  <c:v>7.4927939305526966E-8</c:v>
                </c:pt>
                <c:pt idx="309">
                  <c:v>6.1366392393990163E-8</c:v>
                </c:pt>
                <c:pt idx="310">
                  <c:v>4.9996805052111143E-8</c:v>
                </c:pt>
                <c:pt idx="311">
                  <c:v>4.0767936603092254E-8</c:v>
                </c:pt>
                <c:pt idx="312">
                  <c:v>3.3229658440573736E-8</c:v>
                </c:pt>
                <c:pt idx="313">
                  <c:v>2.7062257556522233E-8</c:v>
                </c:pt>
                <c:pt idx="314">
                  <c:v>2.2148815179819972E-8</c:v>
                </c:pt>
                <c:pt idx="315">
                  <c:v>1.8317231514524081E-8</c:v>
                </c:pt>
                <c:pt idx="316">
                  <c:v>1.4995472979896495E-8</c:v>
                </c:pt>
                <c:pt idx="317">
                  <c:v>1.2192988403839999E-8</c:v>
                </c:pt>
                <c:pt idx="318">
                  <c:v>9.8706208687855168E-9</c:v>
                </c:pt>
                <c:pt idx="319">
                  <c:v>8.0134210313508604E-9</c:v>
                </c:pt>
                <c:pt idx="320">
                  <c:v>6.4818387301501647E-9</c:v>
                </c:pt>
                <c:pt idx="321">
                  <c:v>5.2629232940676344E-9</c:v>
                </c:pt>
                <c:pt idx="322">
                  <c:v>4.2576282917277916E-9</c:v>
                </c:pt>
                <c:pt idx="323">
                  <c:v>3.419330669497218E-9</c:v>
                </c:pt>
                <c:pt idx="324">
                  <c:v>2.7506587693301841E-9</c:v>
                </c:pt>
                <c:pt idx="325">
                  <c:v>2.2001696688504595E-9</c:v>
                </c:pt>
                <c:pt idx="326">
                  <c:v>1.7632209028803793E-9</c:v>
                </c:pt>
                <c:pt idx="327">
                  <c:v>1.4108536572565427E-9</c:v>
                </c:pt>
                <c:pt idx="328">
                  <c:v>1.1311408756457251E-9</c:v>
                </c:pt>
                <c:pt idx="329">
                  <c:v>9.0509035973322223E-10</c:v>
                </c:pt>
                <c:pt idx="330">
                  <c:v>7.2104008893582709E-10</c:v>
                </c:pt>
                <c:pt idx="331">
                  <c:v>5.7429496661282299E-10</c:v>
                </c:pt>
                <c:pt idx="332">
                  <c:v>4.5510063648569118E-10</c:v>
                </c:pt>
                <c:pt idx="333">
                  <c:v>3.6088589623518812E-10</c:v>
                </c:pt>
                <c:pt idx="334">
                  <c:v>2.8630174223450619E-10</c:v>
                </c:pt>
                <c:pt idx="335">
                  <c:v>2.2726552366937083E-10</c:v>
                </c:pt>
                <c:pt idx="336">
                  <c:v>1.8019060914985507E-10</c:v>
                </c:pt>
                <c:pt idx="337">
                  <c:v>1.4233182913813322E-10</c:v>
                </c:pt>
                <c:pt idx="338">
                  <c:v>1.1334472211097029E-10</c:v>
                </c:pt>
                <c:pt idx="339">
                  <c:v>9.106612330058882E-11</c:v>
                </c:pt>
                <c:pt idx="340">
                  <c:v>7.3353956129843581E-11</c:v>
                </c:pt>
                <c:pt idx="341">
                  <c:v>5.9452494273858308E-11</c:v>
                </c:pt>
                <c:pt idx="342">
                  <c:v>4.8527584887412403E-11</c:v>
                </c:pt>
                <c:pt idx="343">
                  <c:v>3.9879402843730913E-11</c:v>
                </c:pt>
                <c:pt idx="344">
                  <c:v>3.29405620687375E-11</c:v>
                </c:pt>
                <c:pt idx="345">
                  <c:v>2.7348642304061589E-11</c:v>
                </c:pt>
                <c:pt idx="346">
                  <c:v>2.2819051771960035E-11</c:v>
                </c:pt>
                <c:pt idx="347">
                  <c:v>1.9117200317681076E-11</c:v>
                </c:pt>
                <c:pt idx="348">
                  <c:v>1.6081104383064377E-11</c:v>
                </c:pt>
                <c:pt idx="349">
                  <c:v>1.3574094735367096E-11</c:v>
                </c:pt>
                <c:pt idx="350">
                  <c:v>1.1485548620389664E-11</c:v>
                </c:pt>
                <c:pt idx="351">
                  <c:v>9.7403174843117159E-12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'LINDSAY 1'!$AG$6:$AG$357</c:f>
              <c:numCache>
                <c:formatCode>General</c:formatCode>
                <c:ptCount val="35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</c:numCache>
            </c:numRef>
          </c:xVal>
          <c:yVal>
            <c:numRef>
              <c:f>'LINDSAY 1'!$AE$6:$AE$357</c:f>
              <c:numCache>
                <c:formatCode>0.00E+00</c:formatCode>
                <c:ptCount val="352"/>
                <c:pt idx="0">
                  <c:v>2.9803571428571431</c:v>
                </c:pt>
                <c:pt idx="12">
                  <c:v>2.8767857142857145</c:v>
                </c:pt>
                <c:pt idx="24">
                  <c:v>2.8821428571428576</c:v>
                </c:pt>
                <c:pt idx="36">
                  <c:v>2.7696428571428573</c:v>
                </c:pt>
                <c:pt idx="48">
                  <c:v>2.5642857142857141</c:v>
                </c:pt>
                <c:pt idx="60">
                  <c:v>2.0785714285714287</c:v>
                </c:pt>
                <c:pt idx="72">
                  <c:v>1.67625</c:v>
                </c:pt>
                <c:pt idx="84">
                  <c:v>1.3453571428571429</c:v>
                </c:pt>
                <c:pt idx="96">
                  <c:v>1.1230357142857141</c:v>
                </c:pt>
                <c:pt idx="108">
                  <c:v>0.90553571428571422</c:v>
                </c:pt>
                <c:pt idx="120">
                  <c:v>0.74428571428571422</c:v>
                </c:pt>
                <c:pt idx="132">
                  <c:v>0.63589285714285715</c:v>
                </c:pt>
                <c:pt idx="150">
                  <c:v>0.44107142857142861</c:v>
                </c:pt>
                <c:pt idx="180">
                  <c:v>0.28732142857142856</c:v>
                </c:pt>
                <c:pt idx="210">
                  <c:v>0.16589285714285718</c:v>
                </c:pt>
                <c:pt idx="240">
                  <c:v>9.1964285714285707E-2</c:v>
                </c:pt>
                <c:pt idx="300">
                  <c:v>1.7678571428571429E-2</c:v>
                </c:pt>
              </c:numCache>
            </c:numRef>
          </c:yVal>
        </c:ser>
        <c:axId val="106713472"/>
        <c:axId val="106715776"/>
      </c:scatterChart>
      <c:valAx>
        <c:axId val="10671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</c:title>
        <c:numFmt formatCode="General" sourceLinked="1"/>
        <c:majorTickMark val="none"/>
        <c:tickLblPos val="nextTo"/>
        <c:crossAx val="106715776"/>
        <c:crosses val="autoZero"/>
        <c:crossBetween val="midCat"/>
      </c:valAx>
      <c:valAx>
        <c:axId val="1067157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[Fe(II)]</a:t>
                </a:r>
              </a:p>
            </c:rich>
          </c:tx>
        </c:title>
        <c:numFmt formatCode="0.00E+00" sourceLinked="1"/>
        <c:majorTickMark val="none"/>
        <c:tickLblPos val="nextTo"/>
        <c:crossAx val="106713472"/>
        <c:crosses val="autoZero"/>
        <c:crossBetween val="midCat"/>
      </c:valAx>
    </c:plotArea>
    <c:legend>
      <c:legendPos val="r"/>
    </c:legend>
    <c:plotVisOnly val="1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scatterChart>
        <c:scatterStyle val="lineMarker"/>
        <c:ser>
          <c:idx val="0"/>
          <c:order val="0"/>
          <c:tx>
            <c:v>RK prediction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2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'LINDSAY 2'!$AH$6:$AH$302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'LINDSAY 2'!$AE$6:$AE$302</c:f>
              <c:numCache>
                <c:formatCode>0.00E+00</c:formatCode>
                <c:ptCount val="297"/>
                <c:pt idx="0">
                  <c:v>3.09</c:v>
                </c:pt>
                <c:pt idx="1">
                  <c:v>3.0860517667191112</c:v>
                </c:pt>
                <c:pt idx="2">
                  <c:v>3.0823835426646746</c:v>
                </c:pt>
                <c:pt idx="3">
                  <c:v>3.0789787200929766</c:v>
                </c:pt>
                <c:pt idx="4">
                  <c:v>3.0756401264243221</c:v>
                </c:pt>
                <c:pt idx="5">
                  <c:v>3.0725052259903349</c:v>
                </c:pt>
                <c:pt idx="6">
                  <c:v>3.0694235230004572</c:v>
                </c:pt>
                <c:pt idx="7">
                  <c:v>3.0665264451116929</c:v>
                </c:pt>
                <c:pt idx="8">
                  <c:v>3.0636798409008184</c:v>
                </c:pt>
                <c:pt idx="9">
                  <c:v>3.0608073664008204</c:v>
                </c:pt>
                <c:pt idx="10">
                  <c:v>3.0572403356217865</c:v>
                </c:pt>
                <c:pt idx="11">
                  <c:v>3.0535715296098611</c:v>
                </c:pt>
                <c:pt idx="12">
                  <c:v>3.0498002602636221</c:v>
                </c:pt>
                <c:pt idx="13">
                  <c:v>3.0459602462631592</c:v>
                </c:pt>
                <c:pt idx="14">
                  <c:v>3.0421322225837129</c:v>
                </c:pt>
                <c:pt idx="15">
                  <c:v>3.0382389644810348</c:v>
                </c:pt>
                <c:pt idx="16">
                  <c:v>3.0342142516761053</c:v>
                </c:pt>
                <c:pt idx="17">
                  <c:v>3.029716531025779</c:v>
                </c:pt>
                <c:pt idx="18">
                  <c:v>3.0249631637094674</c:v>
                </c:pt>
                <c:pt idx="19">
                  <c:v>3.0199637257383745</c:v>
                </c:pt>
                <c:pt idx="20">
                  <c:v>3.014694053205353</c:v>
                </c:pt>
                <c:pt idx="21">
                  <c:v>3.0088961171927644</c:v>
                </c:pt>
                <c:pt idx="22">
                  <c:v>3.0028580199622041</c:v>
                </c:pt>
                <c:pt idx="23">
                  <c:v>2.9965372704103554</c:v>
                </c:pt>
                <c:pt idx="24">
                  <c:v>2.9898808977896412</c:v>
                </c:pt>
                <c:pt idx="25">
                  <c:v>2.9826078684611486</c:v>
                </c:pt>
                <c:pt idx="26">
                  <c:v>2.9750547444260493</c:v>
                </c:pt>
                <c:pt idx="27">
                  <c:v>2.9672436282612651</c:v>
                </c:pt>
                <c:pt idx="28">
                  <c:v>2.9588129578840179</c:v>
                </c:pt>
                <c:pt idx="29">
                  <c:v>2.9501433640209811</c:v>
                </c:pt>
                <c:pt idx="30">
                  <c:v>2.9413393343439909</c:v>
                </c:pt>
                <c:pt idx="31">
                  <c:v>2.9320782905322553</c:v>
                </c:pt>
                <c:pt idx="32">
                  <c:v>2.9225532027381966</c:v>
                </c:pt>
                <c:pt idx="33">
                  <c:v>2.9129990042166489</c:v>
                </c:pt>
                <c:pt idx="34">
                  <c:v>2.9034060833347035</c:v>
                </c:pt>
                <c:pt idx="35">
                  <c:v>2.8932821874262222</c:v>
                </c:pt>
                <c:pt idx="36">
                  <c:v>2.882639157959427</c:v>
                </c:pt>
                <c:pt idx="37">
                  <c:v>2.8719944920192142</c:v>
                </c:pt>
                <c:pt idx="38">
                  <c:v>2.8611816918831661</c:v>
                </c:pt>
                <c:pt idx="39">
                  <c:v>2.8500345131959381</c:v>
                </c:pt>
                <c:pt idx="40">
                  <c:v>2.8387704091278239</c:v>
                </c:pt>
                <c:pt idx="41">
                  <c:v>2.8271630691067644</c:v>
                </c:pt>
                <c:pt idx="42">
                  <c:v>2.8154708135083664</c:v>
                </c:pt>
                <c:pt idx="43">
                  <c:v>2.8030209360286191</c:v>
                </c:pt>
                <c:pt idx="44">
                  <c:v>2.7894691797321531</c:v>
                </c:pt>
                <c:pt idx="45">
                  <c:v>2.7753606819593397</c:v>
                </c:pt>
                <c:pt idx="46">
                  <c:v>2.7607750252806489</c:v>
                </c:pt>
                <c:pt idx="47">
                  <c:v>2.745351832722946</c:v>
                </c:pt>
                <c:pt idx="48">
                  <c:v>2.7297946702508655</c:v>
                </c:pt>
                <c:pt idx="49">
                  <c:v>2.7137669550799326</c:v>
                </c:pt>
                <c:pt idx="50">
                  <c:v>2.6972194269423082</c:v>
                </c:pt>
                <c:pt idx="51">
                  <c:v>2.6803005059287894</c:v>
                </c:pt>
                <c:pt idx="52">
                  <c:v>2.6628707505784694</c:v>
                </c:pt>
                <c:pt idx="53">
                  <c:v>2.6449475731165233</c:v>
                </c:pt>
                <c:pt idx="54">
                  <c:v>2.6270116336676175</c:v>
                </c:pt>
                <c:pt idx="55">
                  <c:v>2.6085891804453643</c:v>
                </c:pt>
                <c:pt idx="56">
                  <c:v>2.5896586791581107</c:v>
                </c:pt>
                <c:pt idx="57">
                  <c:v>2.5707084872932349</c:v>
                </c:pt>
                <c:pt idx="58">
                  <c:v>2.5508353733691949</c:v>
                </c:pt>
                <c:pt idx="59">
                  <c:v>2.5310016892161427</c:v>
                </c:pt>
                <c:pt idx="60">
                  <c:v>2.5111452605211726</c:v>
                </c:pt>
                <c:pt idx="61">
                  <c:v>2.4908648795314376</c:v>
                </c:pt>
                <c:pt idx="62">
                  <c:v>2.4701054577267976</c:v>
                </c:pt>
                <c:pt idx="63">
                  <c:v>2.4493278610027067</c:v>
                </c:pt>
                <c:pt idx="64">
                  <c:v>2.4285567760816122</c:v>
                </c:pt>
                <c:pt idx="65">
                  <c:v>2.4068896614174422</c:v>
                </c:pt>
                <c:pt idx="66">
                  <c:v>2.3852566112941846</c:v>
                </c:pt>
                <c:pt idx="67">
                  <c:v>2.3636593982679908</c:v>
                </c:pt>
                <c:pt idx="68">
                  <c:v>2.3411196954444957</c:v>
                </c:pt>
                <c:pt idx="69">
                  <c:v>2.3186613836605052</c:v>
                </c:pt>
                <c:pt idx="70">
                  <c:v>2.2962702766994227</c:v>
                </c:pt>
                <c:pt idx="71">
                  <c:v>2.2739936546662416</c:v>
                </c:pt>
                <c:pt idx="72">
                  <c:v>2.2508355065854793</c:v>
                </c:pt>
                <c:pt idx="73">
                  <c:v>2.2278238871313754</c:v>
                </c:pt>
                <c:pt idx="74">
                  <c:v>2.2049743909098876</c:v>
                </c:pt>
                <c:pt idx="75">
                  <c:v>2.1822556700807967</c:v>
                </c:pt>
                <c:pt idx="76">
                  <c:v>2.159698833677782</c:v>
                </c:pt>
                <c:pt idx="77">
                  <c:v>2.1376086907912049</c:v>
                </c:pt>
                <c:pt idx="78">
                  <c:v>2.1151505608871299</c:v>
                </c:pt>
                <c:pt idx="79">
                  <c:v>2.0928005529458531</c:v>
                </c:pt>
                <c:pt idx="80">
                  <c:v>2.0706259628879038</c:v>
                </c:pt>
                <c:pt idx="81">
                  <c:v>2.0486662780602707</c:v>
                </c:pt>
                <c:pt idx="82">
                  <c:v>2.0270096447265482</c:v>
                </c:pt>
                <c:pt idx="83">
                  <c:v>2.0060144911473823</c:v>
                </c:pt>
                <c:pt idx="84">
                  <c:v>1.9853044650748801</c:v>
                </c:pt>
                <c:pt idx="85">
                  <c:v>1.9645608633726315</c:v>
                </c:pt>
                <c:pt idx="86">
                  <c:v>1.9441726052518062</c:v>
                </c:pt>
                <c:pt idx="87">
                  <c:v>1.9240100322272067</c:v>
                </c:pt>
                <c:pt idx="88">
                  <c:v>1.9039645204886573</c:v>
                </c:pt>
                <c:pt idx="89">
                  <c:v>1.883953047910939</c:v>
                </c:pt>
                <c:pt idx="90">
                  <c:v>1.8641519043758155</c:v>
                </c:pt>
                <c:pt idx="91">
                  <c:v>1.8445096344279319</c:v>
                </c:pt>
                <c:pt idx="92">
                  <c:v>1.8241351854765593</c:v>
                </c:pt>
                <c:pt idx="93">
                  <c:v>1.8038562760430772</c:v>
                </c:pt>
                <c:pt idx="94">
                  <c:v>1.7838306199798659</c:v>
                </c:pt>
                <c:pt idx="95">
                  <c:v>1.7639361476108399</c:v>
                </c:pt>
                <c:pt idx="96">
                  <c:v>1.7442499098592976</c:v>
                </c:pt>
                <c:pt idx="97">
                  <c:v>1.7247750524298269</c:v>
                </c:pt>
                <c:pt idx="98">
                  <c:v>1.7049672361497161</c:v>
                </c:pt>
                <c:pt idx="99">
                  <c:v>1.6854004742663775</c:v>
                </c:pt>
                <c:pt idx="100">
                  <c:v>1.6660231468399667</c:v>
                </c:pt>
                <c:pt idx="101">
                  <c:v>1.6469940810984813</c:v>
                </c:pt>
                <c:pt idx="102">
                  <c:v>1.6288820931591976</c:v>
                </c:pt>
                <c:pt idx="103">
                  <c:v>1.6112626765801883</c:v>
                </c:pt>
                <c:pt idx="104">
                  <c:v>1.5946291767371048</c:v>
                </c:pt>
                <c:pt idx="105">
                  <c:v>1.5783209263873683</c:v>
                </c:pt>
                <c:pt idx="106">
                  <c:v>1.5626354504704707</c:v>
                </c:pt>
                <c:pt idx="107">
                  <c:v>1.5460150587821764</c:v>
                </c:pt>
                <c:pt idx="108">
                  <c:v>1.5286701158138489</c:v>
                </c:pt>
                <c:pt idx="109">
                  <c:v>1.5108799966628559</c:v>
                </c:pt>
                <c:pt idx="110">
                  <c:v>1.4932062991904609</c:v>
                </c:pt>
                <c:pt idx="111">
                  <c:v>1.475255715857549</c:v>
                </c:pt>
                <c:pt idx="112">
                  <c:v>1.4574299503633701</c:v>
                </c:pt>
                <c:pt idx="113">
                  <c:v>1.4399523268330696</c:v>
                </c:pt>
                <c:pt idx="114">
                  <c:v>1.422983477657638</c:v>
                </c:pt>
                <c:pt idx="115">
                  <c:v>1.4067340308035514</c:v>
                </c:pt>
                <c:pt idx="116">
                  <c:v>1.3912472595180201</c:v>
                </c:pt>
                <c:pt idx="117">
                  <c:v>1.3763683244453291</c:v>
                </c:pt>
                <c:pt idx="118">
                  <c:v>1.3619851268026635</c:v>
                </c:pt>
                <c:pt idx="119">
                  <c:v>1.3476213667771353</c:v>
                </c:pt>
                <c:pt idx="120">
                  <c:v>1.3314872303797418</c:v>
                </c:pt>
                <c:pt idx="121">
                  <c:v>1.3152433694075689</c:v>
                </c:pt>
                <c:pt idx="122">
                  <c:v>1.2990769815551582</c:v>
                </c:pt>
                <c:pt idx="123">
                  <c:v>1.2830409041285478</c:v>
                </c:pt>
                <c:pt idx="124">
                  <c:v>1.2667149349283198</c:v>
                </c:pt>
                <c:pt idx="125">
                  <c:v>1.2507450025423861</c:v>
                </c:pt>
                <c:pt idx="126">
                  <c:v>1.2356637281297358</c:v>
                </c:pt>
                <c:pt idx="127">
                  <c:v>1.221320502138499</c:v>
                </c:pt>
                <c:pt idx="128">
                  <c:v>1.2075849797205123</c:v>
                </c:pt>
                <c:pt idx="129">
                  <c:v>1.1943427695089239</c:v>
                </c:pt>
                <c:pt idx="130">
                  <c:v>1.1811746618944201</c:v>
                </c:pt>
                <c:pt idx="131">
                  <c:v>1.1681410919732325</c:v>
                </c:pt>
                <c:pt idx="132">
                  <c:v>1.1538030382714419</c:v>
                </c:pt>
                <c:pt idx="133">
                  <c:v>1.1393156517774026</c:v>
                </c:pt>
                <c:pt idx="134">
                  <c:v>1.1245152414710158</c:v>
                </c:pt>
                <c:pt idx="135">
                  <c:v>1.1095154282369952</c:v>
                </c:pt>
                <c:pt idx="136">
                  <c:v>1.0946257813842852</c:v>
                </c:pt>
                <c:pt idx="137">
                  <c:v>1.0801456114303065</c:v>
                </c:pt>
                <c:pt idx="138">
                  <c:v>1.066167394153213</c:v>
                </c:pt>
                <c:pt idx="139">
                  <c:v>1.0529422288865311</c:v>
                </c:pt>
                <c:pt idx="140">
                  <c:v>1.0401985185800349</c:v>
                </c:pt>
                <c:pt idx="141">
                  <c:v>1.027823400410657</c:v>
                </c:pt>
                <c:pt idx="142">
                  <c:v>1.0154681057477524</c:v>
                </c:pt>
                <c:pt idx="143">
                  <c:v>1.00346685079353</c:v>
                </c:pt>
                <c:pt idx="144">
                  <c:v>0.99189057167548289</c:v>
                </c:pt>
                <c:pt idx="145">
                  <c:v>0.98074997053897739</c:v>
                </c:pt>
                <c:pt idx="146">
                  <c:v>0.96977596870790994</c:v>
                </c:pt>
                <c:pt idx="147">
                  <c:v>0.95675508403594678</c:v>
                </c:pt>
                <c:pt idx="148">
                  <c:v>0.94346652566832045</c:v>
                </c:pt>
                <c:pt idx="149">
                  <c:v>0.9303785022851403</c:v>
                </c:pt>
                <c:pt idx="150">
                  <c:v>0.91733518951071269</c:v>
                </c:pt>
                <c:pt idx="151">
                  <c:v>0.90471830338629422</c:v>
                </c:pt>
                <c:pt idx="152">
                  <c:v>0.89165995781368057</c:v>
                </c:pt>
                <c:pt idx="153">
                  <c:v>0.87864507488278865</c:v>
                </c:pt>
                <c:pt idx="154">
                  <c:v>0.86517942644750478</c:v>
                </c:pt>
                <c:pt idx="155">
                  <c:v>0.85149926275981835</c:v>
                </c:pt>
                <c:pt idx="156">
                  <c:v>0.8379923385380873</c:v>
                </c:pt>
                <c:pt idx="157">
                  <c:v>0.82464217011698948</c:v>
                </c:pt>
                <c:pt idx="158">
                  <c:v>0.8114582269197036</c:v>
                </c:pt>
                <c:pt idx="159">
                  <c:v>0.79869464938440116</c:v>
                </c:pt>
                <c:pt idx="160">
                  <c:v>0.78644137071958631</c:v>
                </c:pt>
                <c:pt idx="161">
                  <c:v>0.77445601494500471</c:v>
                </c:pt>
                <c:pt idx="162">
                  <c:v>0.76298962830153316</c:v>
                </c:pt>
                <c:pt idx="163">
                  <c:v>0.7518126938581462</c:v>
                </c:pt>
                <c:pt idx="164">
                  <c:v>0.74085227783981433</c:v>
                </c:pt>
                <c:pt idx="165">
                  <c:v>0.73027161152407427</c:v>
                </c:pt>
                <c:pt idx="166">
                  <c:v>0.7197504957175429</c:v>
                </c:pt>
                <c:pt idx="167">
                  <c:v>0.70955635830285124</c:v>
                </c:pt>
                <c:pt idx="168">
                  <c:v>0.69969820781895031</c:v>
                </c:pt>
                <c:pt idx="169">
                  <c:v>0.68988886189695475</c:v>
                </c:pt>
                <c:pt idx="170">
                  <c:v>0.68014325319430735</c:v>
                </c:pt>
                <c:pt idx="171">
                  <c:v>0.66940633236795299</c:v>
                </c:pt>
                <c:pt idx="172">
                  <c:v>0.65801917040040658</c:v>
                </c:pt>
                <c:pt idx="173">
                  <c:v>0.64666705640347677</c:v>
                </c:pt>
                <c:pt idx="174">
                  <c:v>0.63511423400552747</c:v>
                </c:pt>
                <c:pt idx="175">
                  <c:v>0.62335675142721925</c:v>
                </c:pt>
                <c:pt idx="176">
                  <c:v>0.61170473859780439</c:v>
                </c:pt>
                <c:pt idx="177">
                  <c:v>0.59986828337665665</c:v>
                </c:pt>
                <c:pt idx="178">
                  <c:v>0.58825697003485966</c:v>
                </c:pt>
                <c:pt idx="179">
                  <c:v>0.57620317635802532</c:v>
                </c:pt>
                <c:pt idx="180">
                  <c:v>0.56435030050322565</c:v>
                </c:pt>
                <c:pt idx="181">
                  <c:v>0.55267943053707247</c:v>
                </c:pt>
                <c:pt idx="182">
                  <c:v>0.54062179224107143</c:v>
                </c:pt>
                <c:pt idx="183">
                  <c:v>0.52880012403552679</c:v>
                </c:pt>
                <c:pt idx="184">
                  <c:v>0.51714677908806339</c:v>
                </c:pt>
                <c:pt idx="185">
                  <c:v>0.50517299984428754</c:v>
                </c:pt>
                <c:pt idx="186">
                  <c:v>0.49338167233623759</c:v>
                </c:pt>
                <c:pt idx="187">
                  <c:v>0.48197383203076893</c:v>
                </c:pt>
                <c:pt idx="188">
                  <c:v>0.47075837470130832</c:v>
                </c:pt>
                <c:pt idx="189">
                  <c:v>0.46003723831118082</c:v>
                </c:pt>
                <c:pt idx="190">
                  <c:v>0.44980547034710894</c:v>
                </c:pt>
                <c:pt idx="191">
                  <c:v>0.44002838448468773</c:v>
                </c:pt>
                <c:pt idx="192">
                  <c:v>0.43037974237264037</c:v>
                </c:pt>
                <c:pt idx="193">
                  <c:v>0.42096863919976918</c:v>
                </c:pt>
                <c:pt idx="194">
                  <c:v>0.41197925887083697</c:v>
                </c:pt>
                <c:pt idx="195">
                  <c:v>0.40318143185842054</c:v>
                </c:pt>
                <c:pt idx="196">
                  <c:v>0.39473235819342428</c:v>
                </c:pt>
                <c:pt idx="197">
                  <c:v>0.38656910960808866</c:v>
                </c:pt>
                <c:pt idx="198">
                  <c:v>0.37850699848384595</c:v>
                </c:pt>
                <c:pt idx="199">
                  <c:v>0.37075404809866813</c:v>
                </c:pt>
                <c:pt idx="200">
                  <c:v>0.36308770676398666</c:v>
                </c:pt>
                <c:pt idx="201">
                  <c:v>0.35570704459834185</c:v>
                </c:pt>
                <c:pt idx="202">
                  <c:v>0.34694456489663511</c:v>
                </c:pt>
                <c:pt idx="203">
                  <c:v>0.33800812679963826</c:v>
                </c:pt>
                <c:pt idx="204">
                  <c:v>0.32905357698651988</c:v>
                </c:pt>
                <c:pt idx="205">
                  <c:v>0.3199832341091961</c:v>
                </c:pt>
                <c:pt idx="206">
                  <c:v>0.31107548882333513</c:v>
                </c:pt>
                <c:pt idx="207">
                  <c:v>0.30212635944293864</c:v>
                </c:pt>
                <c:pt idx="208">
                  <c:v>0.2931572783764026</c:v>
                </c:pt>
                <c:pt idx="209">
                  <c:v>0.28419387275062008</c:v>
                </c:pt>
                <c:pt idx="210">
                  <c:v>0.27548126831718822</c:v>
                </c:pt>
                <c:pt idx="211">
                  <c:v>0.26672109014365919</c:v>
                </c:pt>
                <c:pt idx="212">
                  <c:v>0.25802366106041597</c:v>
                </c:pt>
                <c:pt idx="213">
                  <c:v>0.24959479331413498</c:v>
                </c:pt>
                <c:pt idx="214">
                  <c:v>0.24100722483699191</c:v>
                </c:pt>
                <c:pt idx="215">
                  <c:v>0.23270597864512219</c:v>
                </c:pt>
                <c:pt idx="216">
                  <c:v>0.22461422983470269</c:v>
                </c:pt>
                <c:pt idx="217">
                  <c:v>0.21699412848267693</c:v>
                </c:pt>
                <c:pt idx="218">
                  <c:v>0.20973144179204908</c:v>
                </c:pt>
                <c:pt idx="219">
                  <c:v>0.20285369764062236</c:v>
                </c:pt>
                <c:pt idx="220">
                  <c:v>0.19599661376358404</c:v>
                </c:pt>
                <c:pt idx="221">
                  <c:v>0.1895259571751487</c:v>
                </c:pt>
                <c:pt idx="222">
                  <c:v>0.18350069708571751</c:v>
                </c:pt>
                <c:pt idx="223">
                  <c:v>0.17782650407594383</c:v>
                </c:pt>
                <c:pt idx="224">
                  <c:v>0.17227145576049735</c:v>
                </c:pt>
                <c:pt idx="225">
                  <c:v>0.16688639503595912</c:v>
                </c:pt>
                <c:pt idx="226">
                  <c:v>0.16173376576466084</c:v>
                </c:pt>
                <c:pt idx="227">
                  <c:v>0.15667017573859859</c:v>
                </c:pt>
                <c:pt idx="228">
                  <c:v>0.15182966946214374</c:v>
                </c:pt>
                <c:pt idx="229">
                  <c:v>0.14711652826153779</c:v>
                </c:pt>
                <c:pt idx="230">
                  <c:v>0.14258278101248278</c:v>
                </c:pt>
                <c:pt idx="231">
                  <c:v>0.13724475108955164</c:v>
                </c:pt>
                <c:pt idx="232">
                  <c:v>0.13187341375308015</c:v>
                </c:pt>
                <c:pt idx="233">
                  <c:v>0.12671765302617086</c:v>
                </c:pt>
                <c:pt idx="234">
                  <c:v>0.1214669611283692</c:v>
                </c:pt>
                <c:pt idx="235">
                  <c:v>0.11639714843850527</c:v>
                </c:pt>
                <c:pt idx="236">
                  <c:v>0.11135925637543573</c:v>
                </c:pt>
                <c:pt idx="237">
                  <c:v>0.10654064454319996</c:v>
                </c:pt>
                <c:pt idx="238">
                  <c:v>0.10169321966222347</c:v>
                </c:pt>
                <c:pt idx="239">
                  <c:v>9.6923701178563762E-2</c:v>
                </c:pt>
                <c:pt idx="240">
                  <c:v>9.2248478679269955E-2</c:v>
                </c:pt>
                <c:pt idx="241">
                  <c:v>8.7649569634195429E-2</c:v>
                </c:pt>
                <c:pt idx="242">
                  <c:v>8.3249526769836713E-2</c:v>
                </c:pt>
                <c:pt idx="243">
                  <c:v>7.8862048438413407E-2</c:v>
                </c:pt>
                <c:pt idx="244">
                  <c:v>7.4582141075762956E-2</c:v>
                </c:pt>
                <c:pt idx="245">
                  <c:v>7.0434621825123084E-2</c:v>
                </c:pt>
                <c:pt idx="246">
                  <c:v>6.6416635420664741E-2</c:v>
                </c:pt>
                <c:pt idx="247">
                  <c:v>6.2612762516454909E-2</c:v>
                </c:pt>
                <c:pt idx="248">
                  <c:v>5.8836305141296535E-2</c:v>
                </c:pt>
                <c:pt idx="249">
                  <c:v>5.5303959166323663E-2</c:v>
                </c:pt>
                <c:pt idx="250">
                  <c:v>5.193642282292165E-2</c:v>
                </c:pt>
                <c:pt idx="251">
                  <c:v>4.87869039252882E-2</c:v>
                </c:pt>
                <c:pt idx="252">
                  <c:v>4.5877168072965241E-2</c:v>
                </c:pt>
                <c:pt idx="253">
                  <c:v>4.3120286791842759E-2</c:v>
                </c:pt>
                <c:pt idx="254">
                  <c:v>4.0617215959945399E-2</c:v>
                </c:pt>
                <c:pt idx="255">
                  <c:v>3.823462436210006E-2</c:v>
                </c:pt>
                <c:pt idx="256">
                  <c:v>3.6025190299666249E-2</c:v>
                </c:pt>
                <c:pt idx="257">
                  <c:v>3.3972453963309938E-2</c:v>
                </c:pt>
                <c:pt idx="258">
                  <c:v>3.2055040896576174E-2</c:v>
                </c:pt>
                <c:pt idx="259">
                  <c:v>3.0216751551500054E-2</c:v>
                </c:pt>
                <c:pt idx="260">
                  <c:v>2.8217299825410588E-2</c:v>
                </c:pt>
                <c:pt idx="261">
                  <c:v>2.6301639952535667E-2</c:v>
                </c:pt>
                <c:pt idx="262">
                  <c:v>2.4479486360165833E-2</c:v>
                </c:pt>
                <c:pt idx="263">
                  <c:v>2.2688201215994068E-2</c:v>
                </c:pt>
                <c:pt idx="264">
                  <c:v>2.1029081061138748E-2</c:v>
                </c:pt>
                <c:pt idx="265">
                  <c:v>1.9439583074112823E-2</c:v>
                </c:pt>
                <c:pt idx="266">
                  <c:v>1.7898048285793451E-2</c:v>
                </c:pt>
                <c:pt idx="267">
                  <c:v>1.6471043225011282E-2</c:v>
                </c:pt>
                <c:pt idx="268">
                  <c:v>1.5129036206816302E-2</c:v>
                </c:pt>
                <c:pt idx="269">
                  <c:v>1.3858488030649133E-2</c:v>
                </c:pt>
                <c:pt idx="270">
                  <c:v>1.2667364175682811E-2</c:v>
                </c:pt>
                <c:pt idx="271">
                  <c:v>1.1542822478366696E-2</c:v>
                </c:pt>
                <c:pt idx="272">
                  <c:v>1.0492419973327E-2</c:v>
                </c:pt>
                <c:pt idx="273">
                  <c:v>9.4911279516738094E-3</c:v>
                </c:pt>
                <c:pt idx="274">
                  <c:v>8.5863032068282785E-3</c:v>
                </c:pt>
                <c:pt idx="275">
                  <c:v>7.7282163891557948E-3</c:v>
                </c:pt>
                <c:pt idx="276">
                  <c:v>6.939640318593023E-3</c:v>
                </c:pt>
                <c:pt idx="277">
                  <c:v>6.2285893885150505E-3</c:v>
                </c:pt>
                <c:pt idx="278">
                  <c:v>5.5990577029470349E-3</c:v>
                </c:pt>
                <c:pt idx="279">
                  <c:v>5.0457879811842219E-3</c:v>
                </c:pt>
                <c:pt idx="280">
                  <c:v>4.5467318789740715E-3</c:v>
                </c:pt>
                <c:pt idx="281">
                  <c:v>4.0981369731218579E-3</c:v>
                </c:pt>
                <c:pt idx="282">
                  <c:v>3.6998154171798887E-3</c:v>
                </c:pt>
                <c:pt idx="283">
                  <c:v>3.3343488532988587E-3</c:v>
                </c:pt>
                <c:pt idx="284">
                  <c:v>2.9653641244938495E-3</c:v>
                </c:pt>
                <c:pt idx="285">
                  <c:v>2.6360651653421063E-3</c:v>
                </c:pt>
                <c:pt idx="286">
                  <c:v>2.3459192768225615E-3</c:v>
                </c:pt>
                <c:pt idx="287">
                  <c:v>2.0754517138244525E-3</c:v>
                </c:pt>
                <c:pt idx="288">
                  <c:v>1.8281839937928995E-3</c:v>
                </c:pt>
                <c:pt idx="289">
                  <c:v>1.6037049999505009E-3</c:v>
                </c:pt>
                <c:pt idx="290">
                  <c:v>1.4064742259796187E-3</c:v>
                </c:pt>
                <c:pt idx="291">
                  <c:v>1.224796454389289E-3</c:v>
                </c:pt>
                <c:pt idx="292">
                  <c:v>1.0583217464199628E-3</c:v>
                </c:pt>
                <c:pt idx="293">
                  <c:v>9.0350979930908229E-4</c:v>
                </c:pt>
                <c:pt idx="294">
                  <c:v>7.6013108630785912E-4</c:v>
                </c:pt>
                <c:pt idx="295">
                  <c:v>6.3057496279404041E-4</c:v>
                </c:pt>
                <c:pt idx="296">
                  <c:v>5.135858422043785E-4</c:v>
                </c:pt>
              </c:numCache>
            </c:numRef>
          </c:yVal>
        </c:ser>
        <c:ser>
          <c:idx val="1"/>
          <c:order val="1"/>
          <c:tx>
            <c:v>Measured values</c:v>
          </c:tx>
          <c:spPr>
            <a:ln>
              <a:noFill/>
            </a:ln>
          </c:spPr>
          <c:marker>
            <c:symbol val="circle"/>
            <c:size val="7"/>
            <c:spPr>
              <a:noFill/>
              <a:ln>
                <a:solidFill>
                  <a:sysClr val="windowText" lastClr="000000"/>
                </a:solidFill>
              </a:ln>
            </c:spPr>
          </c:marker>
          <c:xVal>
            <c:numRef>
              <c:f>'LINDSAY 2'!$AH$6:$AH$302</c:f>
              <c:numCache>
                <c:formatCode>General</c:formatCode>
                <c:ptCount val="29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</c:numCache>
            </c:numRef>
          </c:xVal>
          <c:yVal>
            <c:numRef>
              <c:f>'LINDSAY 2'!$AF$6:$AF$302</c:f>
              <c:numCache>
                <c:formatCode>0.00E+00</c:formatCode>
                <c:ptCount val="297"/>
                <c:pt idx="0">
                  <c:v>3.092857142857143</c:v>
                </c:pt>
                <c:pt idx="12">
                  <c:v>3.0517857142857143</c:v>
                </c:pt>
                <c:pt idx="24">
                  <c:v>3.0660714285714286</c:v>
                </c:pt>
                <c:pt idx="36">
                  <c:v>2.9642857142857144</c:v>
                </c:pt>
                <c:pt idx="48">
                  <c:v>2.9517857142857147</c:v>
                </c:pt>
                <c:pt idx="60">
                  <c:v>2.5660714285714286</c:v>
                </c:pt>
                <c:pt idx="72">
                  <c:v>2.3392857142857144</c:v>
                </c:pt>
                <c:pt idx="84">
                  <c:v>2.0535714285714288</c:v>
                </c:pt>
                <c:pt idx="96">
                  <c:v>1.7366071428571428</c:v>
                </c:pt>
                <c:pt idx="108">
                  <c:v>1.6360714285714288</c:v>
                </c:pt>
                <c:pt idx="120">
                  <c:v>1.4276785714285716</c:v>
                </c:pt>
                <c:pt idx="150">
                  <c:v>1.0387500000000001</c:v>
                </c:pt>
                <c:pt idx="180">
                  <c:v>0.7723214285714286</c:v>
                </c:pt>
                <c:pt idx="210">
                  <c:v>0.49839285714285714</c:v>
                </c:pt>
                <c:pt idx="240">
                  <c:v>0.29446428571428573</c:v>
                </c:pt>
              </c:numCache>
            </c:numRef>
          </c:yVal>
        </c:ser>
        <c:axId val="107781120"/>
        <c:axId val="107799680"/>
      </c:scatterChart>
      <c:valAx>
        <c:axId val="107781120"/>
        <c:scaling>
          <c:orientation val="minMax"/>
        </c:scaling>
        <c:axPos val="b"/>
        <c:numFmt formatCode="General" sourceLinked="1"/>
        <c:tickLblPos val="nextTo"/>
        <c:crossAx val="107799680"/>
        <c:crosses val="autoZero"/>
        <c:crossBetween val="midCat"/>
      </c:valAx>
      <c:valAx>
        <c:axId val="107799680"/>
        <c:scaling>
          <c:orientation val="minMax"/>
        </c:scaling>
        <c:axPos val="l"/>
        <c:majorGridlines/>
        <c:numFmt formatCode="0.00E+00" sourceLinked="1"/>
        <c:tickLblPos val="nextTo"/>
        <c:crossAx val="107781120"/>
        <c:crosses val="autoZero"/>
        <c:crossBetween val="midCat"/>
      </c:valAx>
    </c:plotArea>
    <c:legend>
      <c:legendPos val="r"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-1"/>
    <xdr:ext cx="9330170" cy="645102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38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38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38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511</xdr:row>
      <xdr:rowOff>19050</xdr:rowOff>
    </xdr:from>
    <xdr:to>
      <xdr:col>17</xdr:col>
      <xdr:colOff>0</xdr:colOff>
      <xdr:row>525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30170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383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C730"/>
  <sheetViews>
    <sheetView topLeftCell="R1" workbookViewId="0">
      <selection activeCell="W8" sqref="W8"/>
    </sheetView>
  </sheetViews>
  <sheetFormatPr defaultRowHeight="15"/>
  <cols>
    <col min="1" max="2" width="9.28515625" style="117" bestFit="1" customWidth="1"/>
    <col min="3" max="3" width="10.7109375" style="117" customWidth="1"/>
    <col min="4" max="4" width="9.28515625" style="117" bestFit="1" customWidth="1"/>
    <col min="5" max="5" width="9.42578125" style="117" bestFit="1" customWidth="1"/>
    <col min="6" max="6" width="9.140625" style="117"/>
    <col min="7" max="12" width="9.42578125" style="117" bestFit="1" customWidth="1"/>
    <col min="13" max="13" width="9.42578125" style="117" customWidth="1"/>
    <col min="14" max="16" width="9.42578125" style="117" bestFit="1" customWidth="1"/>
    <col min="17" max="18" width="12.140625" style="117" bestFit="1" customWidth="1"/>
    <col min="19" max="19" width="12" style="117" bestFit="1" customWidth="1"/>
    <col min="20" max="21" width="9.42578125" style="117" bestFit="1" customWidth="1"/>
    <col min="22" max="22" width="15.42578125" style="117" customWidth="1"/>
    <col min="23" max="23" width="9.42578125" style="117" bestFit="1" customWidth="1"/>
    <col min="24" max="26" width="12.85546875" style="117" bestFit="1" customWidth="1"/>
    <col min="27" max="27" width="12.7109375" style="117" bestFit="1" customWidth="1"/>
    <col min="28" max="28" width="9.42578125" style="117" bestFit="1" customWidth="1"/>
    <col min="29" max="29" width="9.140625" style="117"/>
    <col min="30" max="30" width="9.42578125" style="117" bestFit="1" customWidth="1"/>
    <col min="31" max="32" width="9.140625" style="117"/>
    <col min="33" max="33" width="9.42578125" style="117" bestFit="1" customWidth="1"/>
    <col min="34" max="55" width="9.140625" style="117"/>
  </cols>
  <sheetData>
    <row r="1" spans="1:55" ht="15.75" thickBot="1">
      <c r="N1" s="118">
        <f>AVERAGE(N6:N728)</f>
        <v>5.8738727524204659</v>
      </c>
      <c r="Q1" s="119"/>
    </row>
    <row r="2" spans="1:55">
      <c r="A2" s="120" t="s">
        <v>32</v>
      </c>
      <c r="B2" s="121">
        <f>C2*100000000000</f>
        <v>253523875781635.31</v>
      </c>
      <c r="C2" s="122">
        <v>2535.238757816353</v>
      </c>
      <c r="D2" s="117">
        <f>B2*60</f>
        <v>1.5211432546898118E+16</v>
      </c>
    </row>
    <row r="3" spans="1:55" ht="15.75" thickBot="1">
      <c r="A3" s="123" t="s">
        <v>33</v>
      </c>
      <c r="B3" s="124">
        <v>1</v>
      </c>
      <c r="C3" s="125"/>
    </row>
    <row r="4" spans="1:55" ht="15.75" thickTop="1">
      <c r="E4" s="126" t="s">
        <v>8</v>
      </c>
      <c r="F4" s="127" t="s">
        <v>9</v>
      </c>
      <c r="G4" s="128" t="s">
        <v>5</v>
      </c>
      <c r="H4" s="128" t="s">
        <v>6</v>
      </c>
      <c r="I4" s="128" t="s">
        <v>7</v>
      </c>
      <c r="J4" s="128" t="s">
        <v>5</v>
      </c>
      <c r="K4" s="128" t="s">
        <v>6</v>
      </c>
      <c r="L4" s="128" t="s">
        <v>7</v>
      </c>
      <c r="M4" s="130" t="s">
        <v>5</v>
      </c>
      <c r="N4" s="130" t="s">
        <v>6</v>
      </c>
      <c r="O4" s="130" t="s">
        <v>7</v>
      </c>
      <c r="P4" s="129" t="s">
        <v>14</v>
      </c>
      <c r="Q4" s="130" t="s">
        <v>15</v>
      </c>
      <c r="R4" s="129" t="s">
        <v>16</v>
      </c>
      <c r="S4" s="129" t="s">
        <v>21</v>
      </c>
      <c r="T4" s="178" t="s">
        <v>18</v>
      </c>
      <c r="U4" s="178"/>
      <c r="V4" s="178"/>
      <c r="W4" s="178"/>
      <c r="X4" s="179" t="s">
        <v>24</v>
      </c>
      <c r="Y4" s="179"/>
      <c r="Z4" s="179"/>
      <c r="AA4" s="179"/>
      <c r="AB4" s="132" t="s">
        <v>26</v>
      </c>
      <c r="AC4" s="132" t="s">
        <v>25</v>
      </c>
      <c r="AD4" s="132"/>
      <c r="AE4" s="132"/>
      <c r="AF4" s="132" t="s">
        <v>27</v>
      </c>
      <c r="AG4" s="127" t="s">
        <v>9</v>
      </c>
    </row>
    <row r="5" spans="1:55">
      <c r="A5" s="117" t="s">
        <v>2</v>
      </c>
      <c r="B5" s="117" t="s">
        <v>3</v>
      </c>
      <c r="C5" s="117" t="s">
        <v>43</v>
      </c>
      <c r="D5" s="117" t="s">
        <v>44</v>
      </c>
      <c r="E5" s="95"/>
      <c r="F5" s="133"/>
      <c r="G5" s="180" t="s">
        <v>10</v>
      </c>
      <c r="H5" s="180"/>
      <c r="I5" s="180"/>
      <c r="J5" s="180" t="s">
        <v>11</v>
      </c>
      <c r="K5" s="180"/>
      <c r="L5" s="180"/>
      <c r="M5" s="180" t="s">
        <v>12</v>
      </c>
      <c r="N5" s="180"/>
      <c r="O5" s="180"/>
      <c r="P5" s="97"/>
      <c r="Q5" s="97"/>
      <c r="R5" s="97" t="s">
        <v>22</v>
      </c>
      <c r="S5" s="97"/>
      <c r="T5" s="97" t="s">
        <v>19</v>
      </c>
      <c r="U5" s="97" t="s">
        <v>20</v>
      </c>
      <c r="V5" s="97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132"/>
      <c r="AC5" s="132"/>
      <c r="AD5" s="132"/>
      <c r="AE5" s="132"/>
      <c r="AF5" s="132"/>
      <c r="AG5" s="133"/>
    </row>
    <row r="6" spans="1:55" s="77" customFormat="1">
      <c r="A6" s="134">
        <v>0</v>
      </c>
      <c r="B6" s="134">
        <f t="shared" ref="B6:B23" si="0">A6*60</f>
        <v>0</v>
      </c>
      <c r="C6" s="134">
        <v>76.5</v>
      </c>
      <c r="D6" s="135">
        <f t="shared" ref="D6:D23" si="1">C6/56000</f>
        <v>1.3660714285714285E-3</v>
      </c>
      <c r="E6" s="136">
        <v>0.56668981481481484</v>
      </c>
      <c r="F6" s="137">
        <v>0</v>
      </c>
      <c r="G6" s="138">
        <v>13.5</v>
      </c>
      <c r="H6" s="138">
        <v>5.73</v>
      </c>
      <c r="I6" s="138">
        <v>7.64</v>
      </c>
      <c r="J6" s="138">
        <v>13.45</v>
      </c>
      <c r="K6" s="138">
        <v>5.87</v>
      </c>
      <c r="L6" s="138">
        <v>7.81</v>
      </c>
      <c r="M6" s="139">
        <f>(G6+J6)/2</f>
        <v>13.475</v>
      </c>
      <c r="N6" s="139">
        <f>(H6+K6)/2</f>
        <v>5.8000000000000007</v>
      </c>
      <c r="O6" s="139">
        <f>(I6+L6)/2</f>
        <v>7.7249999999999996</v>
      </c>
      <c r="P6" s="140">
        <f>((O6/32000)*(1/((-0.026*M6+1.9067)/1000)))/1.013</f>
        <v>0.15311995556464833</v>
      </c>
      <c r="Q6" s="141">
        <f>POWER(10, -N6)</f>
        <v>1.5848931924611084E-6</v>
      </c>
      <c r="R6" s="142">
        <f>(0.00000000000001*(0.1253*EXP(0.0831*M6)))/Q6</f>
        <v>2.4224905341780893E-9</v>
      </c>
      <c r="S6" s="141">
        <f>POWER(R6, 2)</f>
        <v>5.868460388182445E-18</v>
      </c>
      <c r="T6" s="143">
        <v>298</v>
      </c>
      <c r="U6" s="139">
        <f>273+M6</f>
        <v>286.47500000000002</v>
      </c>
      <c r="V6" s="144">
        <f>((1/U6)-(1/298))*5026</f>
        <v>0.67851652023467257</v>
      </c>
      <c r="W6" s="145">
        <f>POWER(10,V6)</f>
        <v>4.7699795841684622</v>
      </c>
      <c r="X6" s="146">
        <f t="shared" ref="X6:X69" si="2">-($B$2/W6)*P6*S6*AB6</f>
        <v>-6.5242669922968684E-8</v>
      </c>
      <c r="Y6" s="146">
        <f t="shared" ref="Y6:Y69" si="3">-(AB6+(5*X6))*$B$2*S6*P6/W6</f>
        <v>-6.5227090188667643E-8</v>
      </c>
      <c r="Z6" s="146">
        <f t="shared" ref="Z6:Z69" si="4">-(AB6+5*Y6)*$B$2*P6*S6/W6</f>
        <v>-6.5227093909056775E-8</v>
      </c>
      <c r="AA6" s="146">
        <f t="shared" ref="AA6:AA69" si="5">-(AB6+(10*Z6))*$B$2*P6*S6/W6</f>
        <v>-6.5211517893368055E-8</v>
      </c>
      <c r="AB6" s="146">
        <f>AC6</f>
        <v>1.3660714285714285E-3</v>
      </c>
      <c r="AC6" s="146">
        <f>'YNYSARWED 3'!D6</f>
        <v>1.3660714285714285E-3</v>
      </c>
      <c r="AD6" s="146">
        <f>AB6*10000</f>
        <v>13.660714285714285</v>
      </c>
      <c r="AE6" s="146">
        <f>AC6*10000</f>
        <v>13.660714285714285</v>
      </c>
      <c r="AF6" s="146">
        <f>(AD6-AE6)*(AD6-AE6)</f>
        <v>0</v>
      </c>
      <c r="AG6" s="137">
        <v>0</v>
      </c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</row>
    <row r="7" spans="1:55">
      <c r="A7" s="117">
        <v>4</v>
      </c>
      <c r="B7" s="117">
        <f t="shared" si="0"/>
        <v>240</v>
      </c>
      <c r="C7" s="117">
        <v>76.19</v>
      </c>
      <c r="D7" s="76">
        <f t="shared" si="1"/>
        <v>1.3605357142857143E-3</v>
      </c>
      <c r="E7" s="147">
        <v>0.56680555555555556</v>
      </c>
      <c r="F7" s="133">
        <v>10</v>
      </c>
      <c r="G7" s="148">
        <v>13.51</v>
      </c>
      <c r="H7" s="148">
        <v>5.74</v>
      </c>
      <c r="I7" s="148">
        <v>7.36</v>
      </c>
      <c r="J7" s="148">
        <v>13.46</v>
      </c>
      <c r="K7" s="148">
        <v>5.87</v>
      </c>
      <c r="L7" s="148">
        <v>7.35</v>
      </c>
      <c r="M7" s="118">
        <f t="shared" ref="M7:O22" si="6">(G7+J7)/2</f>
        <v>13.484999999999999</v>
      </c>
      <c r="N7" s="118">
        <f t="shared" si="6"/>
        <v>5.8049999999999997</v>
      </c>
      <c r="O7" s="118">
        <f t="shared" si="6"/>
        <v>7.3550000000000004</v>
      </c>
      <c r="P7" s="149">
        <f t="shared" ref="P7:P70" si="7">((O7/32000)*(1/((-0.026*M7+1.9067)/1000)))/1.013</f>
        <v>0.1458104135090865</v>
      </c>
      <c r="Q7" s="150">
        <f t="shared" ref="Q7:Q70" si="8">POWER(10, -N7)</f>
        <v>1.566751070108147E-6</v>
      </c>
      <c r="R7" s="151">
        <f t="shared" ref="R7:R70" si="9">(0.00000000000001*(0.1253*EXP(0.0831*M7)))/Q7</f>
        <v>2.4525788989855485E-9</v>
      </c>
      <c r="S7" s="150">
        <f t="shared" ref="S7:S70" si="10">POWER(R7, 2)</f>
        <v>6.0151432557491649E-18</v>
      </c>
      <c r="T7" s="97">
        <v>298</v>
      </c>
      <c r="U7" s="118">
        <f t="shared" ref="U7:U70" si="11">273+M7</f>
        <v>286.48500000000001</v>
      </c>
      <c r="V7" s="152">
        <f t="shared" ref="V7:V70" si="12">((1/U7)-(1/298))*5026</f>
        <v>0.67790412208704454</v>
      </c>
      <c r="W7" s="153">
        <f t="shared" ref="W7:W70" si="13">POWER(10,V7)</f>
        <v>4.7632581814975854</v>
      </c>
      <c r="X7" s="154">
        <f t="shared" si="2"/>
        <v>-6.3740468598857896E-8</v>
      </c>
      <c r="Y7" s="155">
        <f t="shared" si="3"/>
        <v>-6.3725590942738703E-8</v>
      </c>
      <c r="Z7" s="155">
        <f t="shared" si="4"/>
        <v>-6.372559441533086E-8</v>
      </c>
      <c r="AA7" s="156">
        <f t="shared" si="5"/>
        <v>-6.3710720230182749E-8</v>
      </c>
      <c r="AB7" s="157">
        <f>AB6+10*(0.166666666666666*(X6+2*Y6+2*Z6+AA6))</f>
        <v>1.3654191576447422E-3</v>
      </c>
      <c r="AC7" s="132"/>
      <c r="AD7" s="158">
        <f t="shared" ref="AD7:AD70" si="14">AB7*10000</f>
        <v>13.654191576447422</v>
      </c>
      <c r="AE7" s="158"/>
      <c r="AF7" s="159"/>
      <c r="AG7" s="133">
        <v>10</v>
      </c>
    </row>
    <row r="8" spans="1:55">
      <c r="A8" s="117">
        <v>8</v>
      </c>
      <c r="B8" s="117">
        <f t="shared" si="0"/>
        <v>480</v>
      </c>
      <c r="C8" s="117">
        <v>74.69</v>
      </c>
      <c r="D8" s="76">
        <f t="shared" si="1"/>
        <v>1.3337499999999999E-3</v>
      </c>
      <c r="E8" s="147">
        <v>0.56692129629629628</v>
      </c>
      <c r="G8" s="148">
        <v>13.52</v>
      </c>
      <c r="H8" s="148">
        <v>5.74</v>
      </c>
      <c r="I8" s="148">
        <v>7.04</v>
      </c>
      <c r="J8" s="148">
        <v>13.47</v>
      </c>
      <c r="K8" s="148">
        <v>5.87</v>
      </c>
      <c r="L8" s="148">
        <v>7.01</v>
      </c>
      <c r="M8" s="118">
        <f t="shared" si="6"/>
        <v>13.495000000000001</v>
      </c>
      <c r="N8" s="118">
        <f t="shared" si="6"/>
        <v>5.8049999999999997</v>
      </c>
      <c r="O8" s="118">
        <f t="shared" si="6"/>
        <v>7.0250000000000004</v>
      </c>
      <c r="P8" s="149">
        <f t="shared" si="7"/>
        <v>0.1392915475409662</v>
      </c>
      <c r="Q8" s="150">
        <f t="shared" si="8"/>
        <v>1.566751070108147E-6</v>
      </c>
      <c r="R8" s="151">
        <f t="shared" si="9"/>
        <v>2.4546178391128937E-9</v>
      </c>
      <c r="S8" s="150">
        <f t="shared" si="10"/>
        <v>6.0251487360912514E-18</v>
      </c>
      <c r="T8" s="97">
        <v>298</v>
      </c>
      <c r="U8" s="118">
        <f t="shared" si="11"/>
        <v>286.495</v>
      </c>
      <c r="V8" s="152">
        <f t="shared" si="12"/>
        <v>0.67729176669047086</v>
      </c>
      <c r="W8" s="153">
        <f t="shared" si="13"/>
        <v>4.75654671821429</v>
      </c>
      <c r="X8" s="154">
        <f t="shared" si="2"/>
        <v>-6.1049609362061909E-8</v>
      </c>
      <c r="Y8" s="155">
        <f t="shared" si="3"/>
        <v>-6.10359549649799E-8</v>
      </c>
      <c r="Z8" s="155">
        <f t="shared" si="4"/>
        <v>-6.1035958018931634E-8</v>
      </c>
      <c r="AA8" s="156">
        <f t="shared" si="5"/>
        <v>-6.1022306674435254E-8</v>
      </c>
      <c r="AB8" s="157">
        <f t="shared" ref="AB8:AB71" si="15">AB7+10*(0.166666666666666*(X7+2*Y7+2*Z7+AA7))</f>
        <v>1.364781901712167E-3</v>
      </c>
      <c r="AC8" s="132"/>
      <c r="AD8" s="158">
        <f t="shared" si="14"/>
        <v>13.64781901712167</v>
      </c>
      <c r="AE8" s="158"/>
      <c r="AF8" s="159"/>
      <c r="AG8" s="133">
        <v>20</v>
      </c>
    </row>
    <row r="9" spans="1:55">
      <c r="A9" s="117">
        <v>12</v>
      </c>
      <c r="B9" s="117">
        <f t="shared" si="0"/>
        <v>720</v>
      </c>
      <c r="C9" s="117">
        <v>70.78</v>
      </c>
      <c r="D9" s="76">
        <f t="shared" si="1"/>
        <v>1.2639285714285714E-3</v>
      </c>
      <c r="E9" s="147">
        <v>0.56703703703703701</v>
      </c>
      <c r="G9" s="148">
        <v>13.53</v>
      </c>
      <c r="H9" s="148">
        <v>5.74</v>
      </c>
      <c r="I9" s="148">
        <v>6.84</v>
      </c>
      <c r="J9" s="148">
        <v>13.47</v>
      </c>
      <c r="K9" s="148">
        <v>5.87</v>
      </c>
      <c r="L9" s="148">
        <v>6.92</v>
      </c>
      <c r="M9" s="118">
        <f t="shared" si="6"/>
        <v>13.5</v>
      </c>
      <c r="N9" s="118">
        <f t="shared" si="6"/>
        <v>5.8049999999999997</v>
      </c>
      <c r="O9" s="118">
        <f t="shared" si="6"/>
        <v>6.88</v>
      </c>
      <c r="P9" s="149">
        <f t="shared" si="7"/>
        <v>0.13642789015029338</v>
      </c>
      <c r="Q9" s="150">
        <f t="shared" si="8"/>
        <v>1.566751070108147E-6</v>
      </c>
      <c r="R9" s="151">
        <f t="shared" si="9"/>
        <v>2.4556379447373133E-9</v>
      </c>
      <c r="S9" s="150">
        <f t="shared" si="10"/>
        <v>6.0301577156336967E-18</v>
      </c>
      <c r="T9" s="97">
        <v>298</v>
      </c>
      <c r="U9" s="118">
        <f t="shared" si="11"/>
        <v>286.5</v>
      </c>
      <c r="V9" s="152">
        <f t="shared" si="12"/>
        <v>0.67698560502243066</v>
      </c>
      <c r="W9" s="153">
        <f t="shared" si="13"/>
        <v>4.7531947090376363</v>
      </c>
      <c r="X9" s="154">
        <f t="shared" si="2"/>
        <v>-5.9859637147381114E-8</v>
      </c>
      <c r="Y9" s="155">
        <f t="shared" si="3"/>
        <v>-5.9846503989091533E-8</v>
      </c>
      <c r="Z9" s="155">
        <f t="shared" si="4"/>
        <v>-5.9846506870496357E-8</v>
      </c>
      <c r="AA9" s="156">
        <f t="shared" si="5"/>
        <v>-5.9833376592347257E-8</v>
      </c>
      <c r="AB9" s="157">
        <f t="shared" si="15"/>
        <v>1.3641715421421597E-3</v>
      </c>
      <c r="AC9" s="132"/>
      <c r="AD9" s="158">
        <f t="shared" si="14"/>
        <v>13.641715421421598</v>
      </c>
      <c r="AE9" s="158"/>
      <c r="AF9" s="159"/>
      <c r="AG9" s="133">
        <v>30</v>
      </c>
    </row>
    <row r="10" spans="1:55">
      <c r="A10" s="117">
        <v>16</v>
      </c>
      <c r="B10" s="117">
        <f t="shared" si="0"/>
        <v>960</v>
      </c>
      <c r="C10" s="117">
        <v>64.73</v>
      </c>
      <c r="D10" s="76">
        <f t="shared" si="1"/>
        <v>1.1558928571428573E-3</v>
      </c>
      <c r="E10" s="147">
        <v>0.56715277777777773</v>
      </c>
      <c r="G10" s="148">
        <v>13.54</v>
      </c>
      <c r="H10" s="148">
        <v>5.74</v>
      </c>
      <c r="I10" s="148">
        <v>6.6</v>
      </c>
      <c r="J10" s="148">
        <v>13.48</v>
      </c>
      <c r="K10" s="148">
        <v>5.87</v>
      </c>
      <c r="L10" s="148">
        <v>6.85</v>
      </c>
      <c r="M10" s="118">
        <f t="shared" si="6"/>
        <v>13.51</v>
      </c>
      <c r="N10" s="118">
        <f t="shared" si="6"/>
        <v>5.8049999999999997</v>
      </c>
      <c r="O10" s="118">
        <f t="shared" si="6"/>
        <v>6.7249999999999996</v>
      </c>
      <c r="P10" s="149">
        <f t="shared" si="7"/>
        <v>0.13337658756892792</v>
      </c>
      <c r="Q10" s="150">
        <f t="shared" si="8"/>
        <v>1.566751070108147E-6</v>
      </c>
      <c r="R10" s="151">
        <f t="shared" si="9"/>
        <v>2.4576794279881998E-9</v>
      </c>
      <c r="S10" s="150">
        <f t="shared" si="10"/>
        <v>6.0401881707564049E-18</v>
      </c>
      <c r="T10" s="97">
        <v>298</v>
      </c>
      <c r="U10" s="118">
        <f t="shared" si="11"/>
        <v>286.51</v>
      </c>
      <c r="V10" s="152">
        <f t="shared" si="12"/>
        <v>0.6763733137440423</v>
      </c>
      <c r="W10" s="153">
        <f t="shared" si="13"/>
        <v>4.7464981260171459</v>
      </c>
      <c r="X10" s="154">
        <f t="shared" si="2"/>
        <v>-5.8675127215760625E-8</v>
      </c>
      <c r="Y10" s="155">
        <f t="shared" si="3"/>
        <v>-5.8662503137844862E-8</v>
      </c>
      <c r="Z10" s="155">
        <f t="shared" si="4"/>
        <v>-5.8662505853941968E-8</v>
      </c>
      <c r="AA10" s="156">
        <f t="shared" si="5"/>
        <v>-5.8649884490954572E-8</v>
      </c>
      <c r="AB10" s="157">
        <f t="shared" si="15"/>
        <v>1.3635730770830616E-3</v>
      </c>
      <c r="AC10" s="132"/>
      <c r="AD10" s="158">
        <f t="shared" si="14"/>
        <v>13.635730770830616</v>
      </c>
      <c r="AE10" s="158"/>
      <c r="AF10" s="159"/>
      <c r="AG10" s="133">
        <v>40</v>
      </c>
    </row>
    <row r="11" spans="1:55">
      <c r="A11" s="117">
        <v>20</v>
      </c>
      <c r="B11" s="117">
        <f t="shared" si="0"/>
        <v>1200</v>
      </c>
      <c r="C11" s="117">
        <v>61.17</v>
      </c>
      <c r="D11" s="76">
        <f t="shared" si="1"/>
        <v>1.0923214285714286E-3</v>
      </c>
      <c r="E11" s="147">
        <v>0.56726851851851856</v>
      </c>
      <c r="G11" s="148">
        <v>13.57</v>
      </c>
      <c r="H11" s="148">
        <v>5.74</v>
      </c>
      <c r="I11" s="148">
        <v>7.24</v>
      </c>
      <c r="J11" s="148">
        <v>13.5</v>
      </c>
      <c r="K11" s="148">
        <v>5.88</v>
      </c>
      <c r="L11" s="148">
        <v>7.34</v>
      </c>
      <c r="M11" s="118">
        <f t="shared" si="6"/>
        <v>13.535</v>
      </c>
      <c r="N11" s="118">
        <f t="shared" si="6"/>
        <v>5.8100000000000005</v>
      </c>
      <c r="O11" s="118">
        <f t="shared" si="6"/>
        <v>7.29</v>
      </c>
      <c r="P11" s="149">
        <f t="shared" si="7"/>
        <v>0.14464264867376986</v>
      </c>
      <c r="Q11" s="150">
        <f t="shared" si="8"/>
        <v>1.5488166189124767E-6</v>
      </c>
      <c r="R11" s="151">
        <f t="shared" si="9"/>
        <v>2.4913083350460937E-9</v>
      </c>
      <c r="S11" s="150">
        <f t="shared" si="10"/>
        <v>6.2066172202701392E-18</v>
      </c>
      <c r="T11" s="97">
        <v>298</v>
      </c>
      <c r="U11" s="118">
        <f t="shared" si="11"/>
        <v>286.53500000000003</v>
      </c>
      <c r="V11" s="152">
        <f t="shared" si="12"/>
        <v>0.67484277252518277</v>
      </c>
      <c r="W11" s="153">
        <f t="shared" si="13"/>
        <v>4.7297999518481637</v>
      </c>
      <c r="X11" s="154">
        <f t="shared" si="2"/>
        <v>-6.5587180262413118E-8</v>
      </c>
      <c r="Y11" s="155">
        <f t="shared" si="3"/>
        <v>-6.557139992135268E-8</v>
      </c>
      <c r="Z11" s="155">
        <f t="shared" si="4"/>
        <v>-6.5571403718118495E-8</v>
      </c>
      <c r="AA11" s="156">
        <f t="shared" si="5"/>
        <v>-6.5555627171996821E-8</v>
      </c>
      <c r="AB11" s="157">
        <f t="shared" si="15"/>
        <v>1.3629864520335777E-3</v>
      </c>
      <c r="AC11" s="132"/>
      <c r="AD11" s="158">
        <f t="shared" si="14"/>
        <v>13.629864520335778</v>
      </c>
      <c r="AE11" s="158"/>
      <c r="AF11" s="159"/>
      <c r="AG11" s="133">
        <v>50</v>
      </c>
    </row>
    <row r="12" spans="1:55">
      <c r="A12" s="117">
        <v>25</v>
      </c>
      <c r="B12" s="117">
        <f t="shared" si="0"/>
        <v>1500</v>
      </c>
      <c r="C12" s="117">
        <v>57.46</v>
      </c>
      <c r="D12" s="76">
        <f t="shared" si="1"/>
        <v>1.0260714285714285E-3</v>
      </c>
      <c r="E12" s="147">
        <v>0.56738425925925928</v>
      </c>
      <c r="G12" s="148">
        <v>13.59</v>
      </c>
      <c r="H12" s="148">
        <v>5.74</v>
      </c>
      <c r="I12" s="148">
        <v>7.13</v>
      </c>
      <c r="J12" s="148">
        <v>13.53</v>
      </c>
      <c r="K12" s="148">
        <v>5.88</v>
      </c>
      <c r="L12" s="148">
        <v>7.29</v>
      </c>
      <c r="M12" s="118">
        <f t="shared" si="6"/>
        <v>13.559999999999999</v>
      </c>
      <c r="N12" s="118">
        <f t="shared" si="6"/>
        <v>5.8100000000000005</v>
      </c>
      <c r="O12" s="118">
        <f t="shared" si="6"/>
        <v>7.21</v>
      </c>
      <c r="P12" s="149">
        <f t="shared" si="7"/>
        <v>0.14311518052009758</v>
      </c>
      <c r="Q12" s="150">
        <f t="shared" si="8"/>
        <v>1.5488166189124767E-6</v>
      </c>
      <c r="R12" s="151">
        <f t="shared" si="9"/>
        <v>2.496489408088312E-9</v>
      </c>
      <c r="S12" s="150">
        <f t="shared" si="10"/>
        <v>6.2324593646971301E-18</v>
      </c>
      <c r="T12" s="97">
        <v>298</v>
      </c>
      <c r="U12" s="118">
        <f t="shared" si="11"/>
        <v>286.56</v>
      </c>
      <c r="V12" s="152">
        <f t="shared" si="12"/>
        <v>0.67331249836055695</v>
      </c>
      <c r="W12" s="153">
        <f t="shared" si="13"/>
        <v>4.7131634200284154</v>
      </c>
      <c r="X12" s="154">
        <f t="shared" si="2"/>
        <v>-6.5363316681453791E-8</v>
      </c>
      <c r="Y12" s="155">
        <f t="shared" si="3"/>
        <v>-6.5347636336555148E-8</v>
      </c>
      <c r="Z12" s="155">
        <f t="shared" si="4"/>
        <v>-6.5347640098194374E-8</v>
      </c>
      <c r="AA12" s="156">
        <f t="shared" si="5"/>
        <v>-6.5331963513130154E-8</v>
      </c>
      <c r="AB12" s="157">
        <f t="shared" si="15"/>
        <v>1.3623307380090555E-3</v>
      </c>
      <c r="AC12" s="132"/>
      <c r="AD12" s="158">
        <f t="shared" si="14"/>
        <v>13.623307380090555</v>
      </c>
      <c r="AE12" s="158"/>
      <c r="AF12" s="159"/>
      <c r="AG12" s="133">
        <v>60</v>
      </c>
    </row>
    <row r="13" spans="1:55">
      <c r="A13" s="117">
        <v>30</v>
      </c>
      <c r="B13" s="117">
        <f t="shared" si="0"/>
        <v>1800</v>
      </c>
      <c r="C13" s="117">
        <v>52.92</v>
      </c>
      <c r="D13" s="76">
        <f t="shared" si="1"/>
        <v>9.4499999999999998E-4</v>
      </c>
      <c r="E13" s="147">
        <v>0.5675</v>
      </c>
      <c r="G13" s="148">
        <v>13.62</v>
      </c>
      <c r="H13" s="148">
        <v>5.75</v>
      </c>
      <c r="I13" s="148">
        <v>6.98</v>
      </c>
      <c r="J13" s="148">
        <v>13.56</v>
      </c>
      <c r="K13" s="148">
        <v>5.88</v>
      </c>
      <c r="L13" s="148">
        <v>6.97</v>
      </c>
      <c r="M13" s="118">
        <f t="shared" si="6"/>
        <v>13.59</v>
      </c>
      <c r="N13" s="118">
        <f t="shared" si="6"/>
        <v>5.8149999999999995</v>
      </c>
      <c r="O13" s="118">
        <f t="shared" si="6"/>
        <v>6.9749999999999996</v>
      </c>
      <c r="P13" s="149">
        <f t="shared" si="7"/>
        <v>0.13852005989398467</v>
      </c>
      <c r="Q13" s="150">
        <f t="shared" si="8"/>
        <v>1.5310874616820309E-6</v>
      </c>
      <c r="R13" s="151">
        <f t="shared" si="9"/>
        <v>2.5317010629601362E-9</v>
      </c>
      <c r="S13" s="150">
        <f t="shared" si="10"/>
        <v>6.4095102721934834E-18</v>
      </c>
      <c r="T13" s="97">
        <v>298</v>
      </c>
      <c r="U13" s="118">
        <f t="shared" si="11"/>
        <v>286.58999999999997</v>
      </c>
      <c r="V13" s="152">
        <f t="shared" si="12"/>
        <v>0.67147652177619321</v>
      </c>
      <c r="W13" s="153">
        <f t="shared" si="13"/>
        <v>4.6932806147094182</v>
      </c>
      <c r="X13" s="154">
        <f t="shared" si="2"/>
        <v>-6.5306144912149156E-8</v>
      </c>
      <c r="Y13" s="155">
        <f t="shared" si="3"/>
        <v>-6.5290484473793113E-8</v>
      </c>
      <c r="Z13" s="155">
        <f t="shared" si="4"/>
        <v>-6.529048822917217E-8</v>
      </c>
      <c r="AA13" s="156">
        <f t="shared" si="5"/>
        <v>-6.5274831544394113E-8</v>
      </c>
      <c r="AB13" s="157">
        <f t="shared" si="15"/>
        <v>1.3616772616206153E-3</v>
      </c>
      <c r="AC13" s="132"/>
      <c r="AD13" s="158">
        <f t="shared" si="14"/>
        <v>13.616772616206154</v>
      </c>
      <c r="AE13" s="158"/>
      <c r="AF13" s="159"/>
      <c r="AG13" s="133">
        <v>70</v>
      </c>
    </row>
    <row r="14" spans="1:55">
      <c r="A14" s="117">
        <v>35</v>
      </c>
      <c r="B14" s="117">
        <f t="shared" si="0"/>
        <v>2100</v>
      </c>
      <c r="C14" s="117">
        <v>49.3</v>
      </c>
      <c r="D14" s="76">
        <f t="shared" si="1"/>
        <v>8.803571428571428E-4</v>
      </c>
      <c r="E14" s="147">
        <v>0.56761574074074073</v>
      </c>
      <c r="G14" s="148">
        <v>13.63</v>
      </c>
      <c r="H14" s="148">
        <v>5.75</v>
      </c>
      <c r="I14" s="148">
        <v>6.89</v>
      </c>
      <c r="J14" s="148">
        <v>13.56</v>
      </c>
      <c r="K14" s="148">
        <v>5.89</v>
      </c>
      <c r="L14" s="148">
        <v>6.92</v>
      </c>
      <c r="M14" s="118">
        <f t="shared" si="6"/>
        <v>13.595000000000001</v>
      </c>
      <c r="N14" s="118">
        <f t="shared" si="6"/>
        <v>5.82</v>
      </c>
      <c r="O14" s="118">
        <f t="shared" si="6"/>
        <v>6.9049999999999994</v>
      </c>
      <c r="P14" s="149">
        <f t="shared" si="7"/>
        <v>0.13714137171808563</v>
      </c>
      <c r="Q14" s="150">
        <f t="shared" si="8"/>
        <v>1.5135612484362063E-6</v>
      </c>
      <c r="R14" s="151">
        <f t="shared" si="9"/>
        <v>2.5620811031882649E-9</v>
      </c>
      <c r="S14" s="150">
        <f t="shared" si="10"/>
        <v>6.5642595793143969E-18</v>
      </c>
      <c r="T14" s="97">
        <v>298</v>
      </c>
      <c r="U14" s="118">
        <f t="shared" si="11"/>
        <v>286.59500000000003</v>
      </c>
      <c r="V14" s="152">
        <f t="shared" si="12"/>
        <v>0.67117056304812694</v>
      </c>
      <c r="W14" s="153">
        <f t="shared" si="13"/>
        <v>4.689975381658277</v>
      </c>
      <c r="X14" s="154">
        <f t="shared" si="2"/>
        <v>-6.6232086312994028E-8</v>
      </c>
      <c r="Y14" s="155">
        <f t="shared" si="3"/>
        <v>-6.6215970917132017E-8</v>
      </c>
      <c r="Z14" s="155">
        <f t="shared" si="4"/>
        <v>-6.6215974838282621E-8</v>
      </c>
      <c r="AA14" s="156">
        <f t="shared" si="5"/>
        <v>-6.6199863361663034E-8</v>
      </c>
      <c r="AB14" s="157">
        <f t="shared" si="15"/>
        <v>1.3610243567508445E-3</v>
      </c>
      <c r="AC14" s="132"/>
      <c r="AD14" s="158">
        <f t="shared" si="14"/>
        <v>13.610243567508446</v>
      </c>
      <c r="AE14" s="158"/>
      <c r="AF14" s="159"/>
      <c r="AG14" s="133">
        <v>80</v>
      </c>
    </row>
    <row r="15" spans="1:55">
      <c r="A15" s="117">
        <v>40</v>
      </c>
      <c r="B15" s="117">
        <f t="shared" si="0"/>
        <v>2400</v>
      </c>
      <c r="C15" s="117">
        <v>46.09</v>
      </c>
      <c r="D15" s="76">
        <f t="shared" si="1"/>
        <v>8.230357142857143E-4</v>
      </c>
      <c r="E15" s="147">
        <v>0.56773148148148145</v>
      </c>
      <c r="G15" s="148">
        <v>13.64</v>
      </c>
      <c r="H15" s="148">
        <v>5.75</v>
      </c>
      <c r="I15" s="148">
        <v>6.89</v>
      </c>
      <c r="J15" s="148">
        <v>13.58</v>
      </c>
      <c r="K15" s="148">
        <v>5.89</v>
      </c>
      <c r="L15" s="148">
        <v>7.17</v>
      </c>
      <c r="M15" s="118">
        <f t="shared" si="6"/>
        <v>13.61</v>
      </c>
      <c r="N15" s="118">
        <f t="shared" si="6"/>
        <v>5.82</v>
      </c>
      <c r="O15" s="118">
        <f t="shared" si="6"/>
        <v>7.0299999999999994</v>
      </c>
      <c r="P15" s="149">
        <f t="shared" si="7"/>
        <v>0.13965908479175929</v>
      </c>
      <c r="Q15" s="150">
        <f t="shared" si="8"/>
        <v>1.5135612484362063E-6</v>
      </c>
      <c r="R15" s="151">
        <f t="shared" si="9"/>
        <v>2.5652767285431213E-9</v>
      </c>
      <c r="S15" s="150">
        <f t="shared" si="10"/>
        <v>6.5806446940048992E-18</v>
      </c>
      <c r="T15" s="97">
        <v>298</v>
      </c>
      <c r="U15" s="118">
        <f t="shared" si="11"/>
        <v>286.61</v>
      </c>
      <c r="V15" s="152">
        <f t="shared" si="12"/>
        <v>0.67025275091447367</v>
      </c>
      <c r="W15" s="153">
        <f t="shared" si="13"/>
        <v>4.680074332395523</v>
      </c>
      <c r="X15" s="154">
        <f t="shared" si="2"/>
        <v>-6.7726448764826313E-8</v>
      </c>
      <c r="Y15" s="155">
        <f t="shared" si="3"/>
        <v>-6.7709589755246532E-8</v>
      </c>
      <c r="Z15" s="155">
        <f t="shared" si="4"/>
        <v>-6.7709593951926101E-8</v>
      </c>
      <c r="AA15" s="156">
        <f t="shared" si="5"/>
        <v>-6.7692739136936523E-8</v>
      </c>
      <c r="AB15" s="157">
        <f t="shared" si="15"/>
        <v>1.3603621970155353E-3</v>
      </c>
      <c r="AC15" s="132"/>
      <c r="AD15" s="158">
        <f t="shared" si="14"/>
        <v>13.603621970155354</v>
      </c>
      <c r="AE15" s="158"/>
      <c r="AF15" s="159"/>
      <c r="AG15" s="133">
        <v>90</v>
      </c>
    </row>
    <row r="16" spans="1:55">
      <c r="A16" s="117">
        <v>50</v>
      </c>
      <c r="B16" s="117">
        <f t="shared" si="0"/>
        <v>3000</v>
      </c>
      <c r="C16" s="117">
        <v>39.85</v>
      </c>
      <c r="D16" s="76">
        <f t="shared" si="1"/>
        <v>7.1160714285714284E-4</v>
      </c>
      <c r="E16" s="147">
        <v>0.56784722222222217</v>
      </c>
      <c r="G16" s="148">
        <v>13.66</v>
      </c>
      <c r="H16" s="148">
        <v>5.76</v>
      </c>
      <c r="I16" s="148">
        <v>7.43</v>
      </c>
      <c r="J16" s="148">
        <v>13.6</v>
      </c>
      <c r="K16" s="148">
        <v>5.9</v>
      </c>
      <c r="L16" s="148">
        <v>7.37</v>
      </c>
      <c r="M16" s="118">
        <f t="shared" si="6"/>
        <v>13.629999999999999</v>
      </c>
      <c r="N16" s="118">
        <f t="shared" si="6"/>
        <v>5.83</v>
      </c>
      <c r="O16" s="118">
        <f t="shared" si="6"/>
        <v>7.4</v>
      </c>
      <c r="P16" s="149">
        <f t="shared" si="7"/>
        <v>0.14705880856635337</v>
      </c>
      <c r="Q16" s="150">
        <f t="shared" si="8"/>
        <v>1.4791083881682056E-6</v>
      </c>
      <c r="R16" s="151">
        <f t="shared" si="9"/>
        <v>2.6293961264353979E-9</v>
      </c>
      <c r="S16" s="150">
        <f t="shared" si="10"/>
        <v>6.9137239897134752E-18</v>
      </c>
      <c r="T16" s="97">
        <v>298</v>
      </c>
      <c r="U16" s="118">
        <f t="shared" si="11"/>
        <v>286.63</v>
      </c>
      <c r="V16" s="152">
        <f t="shared" si="12"/>
        <v>0.66902915083332537</v>
      </c>
      <c r="W16" s="153">
        <f t="shared" si="13"/>
        <v>4.6669070460446873</v>
      </c>
      <c r="X16" s="154">
        <f t="shared" si="2"/>
        <v>-7.5098477797173767E-8</v>
      </c>
      <c r="Y16" s="155">
        <f t="shared" si="3"/>
        <v>-7.5077738504807716E-8</v>
      </c>
      <c r="Z16" s="155">
        <f t="shared" si="4"/>
        <v>-7.5077744232197397E-8</v>
      </c>
      <c r="AA16" s="156">
        <f t="shared" si="5"/>
        <v>-7.5057010664057689E-8</v>
      </c>
      <c r="AB16" s="157">
        <f t="shared" si="15"/>
        <v>1.3596851010900086E-3</v>
      </c>
      <c r="AC16" s="132"/>
      <c r="AD16" s="158">
        <f t="shared" si="14"/>
        <v>13.596851010900085</v>
      </c>
      <c r="AE16" s="158"/>
      <c r="AF16" s="159"/>
      <c r="AG16" s="133">
        <v>100</v>
      </c>
    </row>
    <row r="17" spans="1:55">
      <c r="A17" s="117">
        <v>60</v>
      </c>
      <c r="B17" s="117">
        <f t="shared" si="0"/>
        <v>3600</v>
      </c>
      <c r="C17" s="117">
        <v>35.53</v>
      </c>
      <c r="D17" s="76">
        <f t="shared" si="1"/>
        <v>6.3446428571428573E-4</v>
      </c>
      <c r="E17" s="147">
        <v>0.567962962962963</v>
      </c>
      <c r="G17" s="148">
        <v>13.68</v>
      </c>
      <c r="H17" s="148">
        <v>5.76</v>
      </c>
      <c r="I17" s="148">
        <v>7.45</v>
      </c>
      <c r="J17" s="148">
        <v>13.62</v>
      </c>
      <c r="K17" s="148">
        <v>5.9</v>
      </c>
      <c r="L17" s="148">
        <v>7.36</v>
      </c>
      <c r="M17" s="118">
        <f t="shared" si="6"/>
        <v>13.649999999999999</v>
      </c>
      <c r="N17" s="118">
        <f t="shared" si="6"/>
        <v>5.83</v>
      </c>
      <c r="O17" s="118">
        <f t="shared" si="6"/>
        <v>7.4050000000000002</v>
      </c>
      <c r="P17" s="149">
        <f t="shared" si="7"/>
        <v>0.14720748455412797</v>
      </c>
      <c r="Q17" s="150">
        <f t="shared" si="8"/>
        <v>1.4791083881682056E-6</v>
      </c>
      <c r="R17" s="151">
        <f t="shared" si="9"/>
        <v>2.6337698163270663E-9</v>
      </c>
      <c r="S17" s="150">
        <f t="shared" si="10"/>
        <v>6.9367434453955086E-18</v>
      </c>
      <c r="T17" s="97">
        <v>298</v>
      </c>
      <c r="U17" s="118">
        <f t="shared" si="11"/>
        <v>286.64999999999998</v>
      </c>
      <c r="V17" s="152">
        <f t="shared" si="12"/>
        <v>0.66780572149699946</v>
      </c>
      <c r="W17" s="153">
        <f t="shared" si="13"/>
        <v>4.6537786352183934</v>
      </c>
      <c r="X17" s="154">
        <f t="shared" si="2"/>
        <v>-7.559570755759502E-8</v>
      </c>
      <c r="Y17" s="155">
        <f t="shared" si="3"/>
        <v>-7.5574681114662461E-8</v>
      </c>
      <c r="Z17" s="155">
        <f t="shared" si="4"/>
        <v>-7.5574686963027637E-8</v>
      </c>
      <c r="AA17" s="156">
        <f t="shared" si="5"/>
        <v>-7.5553666365206853E-8</v>
      </c>
      <c r="AB17" s="157">
        <f t="shared" si="15"/>
        <v>1.3589343236667831E-3</v>
      </c>
      <c r="AC17" s="132"/>
      <c r="AD17" s="158">
        <f t="shared" si="14"/>
        <v>13.58934323666783</v>
      </c>
      <c r="AE17" s="158"/>
      <c r="AF17" s="159"/>
      <c r="AG17" s="133">
        <v>110</v>
      </c>
    </row>
    <row r="18" spans="1:55">
      <c r="A18" s="117">
        <v>70</v>
      </c>
      <c r="B18" s="117">
        <f t="shared" si="0"/>
        <v>4200</v>
      </c>
      <c r="C18" s="117">
        <v>30.55</v>
      </c>
      <c r="D18" s="117">
        <f t="shared" si="1"/>
        <v>5.4553571428571433E-4</v>
      </c>
      <c r="E18" s="117">
        <v>0.56807870370370372</v>
      </c>
      <c r="G18" s="117">
        <v>13.68</v>
      </c>
      <c r="H18" s="117">
        <v>5.77</v>
      </c>
      <c r="I18" s="117">
        <v>7.49</v>
      </c>
      <c r="J18" s="117">
        <v>13.63</v>
      </c>
      <c r="K18" s="117">
        <v>5.91</v>
      </c>
      <c r="L18" s="117">
        <v>7.2</v>
      </c>
      <c r="M18" s="117">
        <f t="shared" si="6"/>
        <v>13.655000000000001</v>
      </c>
      <c r="N18" s="117">
        <f t="shared" si="6"/>
        <v>5.84</v>
      </c>
      <c r="O18" s="117">
        <f t="shared" si="6"/>
        <v>7.3450000000000006</v>
      </c>
      <c r="P18" s="117">
        <f t="shared" si="7"/>
        <v>0.14602694949480635</v>
      </c>
      <c r="Q18" s="117">
        <f t="shared" si="8"/>
        <v>1.445439770745926E-6</v>
      </c>
      <c r="R18" s="117">
        <f t="shared" si="9"/>
        <v>2.6962382506137945E-9</v>
      </c>
      <c r="S18" s="117">
        <f t="shared" si="10"/>
        <v>7.2697007040729356E-18</v>
      </c>
      <c r="T18" s="117">
        <v>298</v>
      </c>
      <c r="U18" s="117">
        <f t="shared" si="11"/>
        <v>286.65499999999997</v>
      </c>
      <c r="V18" s="117">
        <f t="shared" si="12"/>
        <v>0.66749989083760819</v>
      </c>
      <c r="W18" s="117">
        <f t="shared" si="13"/>
        <v>4.6505025927356005</v>
      </c>
      <c r="X18" s="117">
        <f t="shared" si="2"/>
        <v>-7.8600515553651986E-8</v>
      </c>
      <c r="Y18" s="117">
        <f t="shared" si="3"/>
        <v>-7.8577771707037281E-8</v>
      </c>
      <c r="Z18" s="117">
        <f t="shared" si="4"/>
        <v>-7.8577778288197143E-8</v>
      </c>
      <c r="AA18" s="117">
        <f t="shared" si="5"/>
        <v>-7.8555041018933642E-8</v>
      </c>
      <c r="AB18" s="117">
        <f t="shared" si="15"/>
        <v>1.3581785768166529E-3</v>
      </c>
      <c r="AD18" s="117">
        <f t="shared" si="14"/>
        <v>13.581785768166528</v>
      </c>
      <c r="AG18" s="117">
        <v>120</v>
      </c>
    </row>
    <row r="19" spans="1:55">
      <c r="A19" s="117">
        <v>80</v>
      </c>
      <c r="B19" s="117">
        <f t="shared" si="0"/>
        <v>4800</v>
      </c>
      <c r="C19" s="117">
        <v>22.23</v>
      </c>
      <c r="D19" s="76">
        <f t="shared" si="1"/>
        <v>3.969642857142857E-4</v>
      </c>
      <c r="E19" s="147">
        <v>0.56819444444444445</v>
      </c>
      <c r="G19" s="148">
        <v>13.69</v>
      </c>
      <c r="H19" s="148">
        <v>5.77</v>
      </c>
      <c r="I19" s="148">
        <v>7.58</v>
      </c>
      <c r="J19" s="148">
        <v>13.64</v>
      </c>
      <c r="K19" s="148">
        <v>5.92</v>
      </c>
      <c r="L19" s="148">
        <v>7.51</v>
      </c>
      <c r="M19" s="118">
        <f t="shared" si="6"/>
        <v>13.664999999999999</v>
      </c>
      <c r="N19" s="118">
        <f t="shared" si="6"/>
        <v>5.8449999999999998</v>
      </c>
      <c r="O19" s="118">
        <f t="shared" si="6"/>
        <v>7.5449999999999999</v>
      </c>
      <c r="P19" s="149">
        <f t="shared" si="7"/>
        <v>0.15002831580147835</v>
      </c>
      <c r="Q19" s="150">
        <f t="shared" si="8"/>
        <v>1.4288939585111015E-6</v>
      </c>
      <c r="R19" s="151">
        <f t="shared" si="9"/>
        <v>2.7297266787202134E-9</v>
      </c>
      <c r="S19" s="150">
        <f t="shared" si="10"/>
        <v>7.4514077405168865E-18</v>
      </c>
      <c r="T19" s="97">
        <v>298</v>
      </c>
      <c r="U19" s="118">
        <f t="shared" si="11"/>
        <v>286.66500000000002</v>
      </c>
      <c r="V19" s="152">
        <f t="shared" si="12"/>
        <v>0.66688826152454106</v>
      </c>
      <c r="W19" s="153">
        <f t="shared" si="13"/>
        <v>4.643957766929149</v>
      </c>
      <c r="X19" s="154">
        <f t="shared" si="2"/>
        <v>-8.2841452989953034E-8</v>
      </c>
      <c r="Y19" s="155">
        <f t="shared" si="3"/>
        <v>-8.2816173990616014E-8</v>
      </c>
      <c r="Z19" s="155">
        <f t="shared" si="4"/>
        <v>-8.2816181704481273E-8</v>
      </c>
      <c r="AA19" s="156">
        <f t="shared" si="5"/>
        <v>-8.2790910414301769E-8</v>
      </c>
      <c r="AB19" s="157">
        <f t="shared" si="15"/>
        <v>1.3573927990557144E-3</v>
      </c>
      <c r="AC19" s="132"/>
      <c r="AD19" s="158">
        <f t="shared" si="14"/>
        <v>13.573927990557143</v>
      </c>
      <c r="AE19" s="158"/>
      <c r="AF19" s="159"/>
      <c r="AG19" s="133">
        <v>130</v>
      </c>
    </row>
    <row r="20" spans="1:55">
      <c r="A20" s="117">
        <v>90</v>
      </c>
      <c r="B20" s="117">
        <f t="shared" si="0"/>
        <v>5400</v>
      </c>
      <c r="C20" s="117">
        <v>17.07</v>
      </c>
      <c r="D20" s="76">
        <f t="shared" si="1"/>
        <v>3.0482142857142855E-4</v>
      </c>
      <c r="E20" s="147">
        <v>0.56831018518518517</v>
      </c>
      <c r="G20" s="148">
        <v>13.71</v>
      </c>
      <c r="H20" s="148">
        <v>5.77</v>
      </c>
      <c r="I20" s="148">
        <v>7.68</v>
      </c>
      <c r="J20" s="148">
        <v>13.66</v>
      </c>
      <c r="K20" s="148">
        <v>5.93</v>
      </c>
      <c r="L20" s="148">
        <v>7.38</v>
      </c>
      <c r="M20" s="118">
        <f t="shared" si="6"/>
        <v>13.685</v>
      </c>
      <c r="N20" s="118">
        <f t="shared" si="6"/>
        <v>5.85</v>
      </c>
      <c r="O20" s="118">
        <f t="shared" si="6"/>
        <v>7.5299999999999994</v>
      </c>
      <c r="P20" s="149">
        <f t="shared" si="7"/>
        <v>0.1497802519620664</v>
      </c>
      <c r="Q20" s="150">
        <f t="shared" si="8"/>
        <v>1.4125375446227531E-6</v>
      </c>
      <c r="R20" s="151">
        <f t="shared" si="9"/>
        <v>2.7659285792678592E-9</v>
      </c>
      <c r="S20" s="150">
        <f t="shared" si="10"/>
        <v>7.6503609056107184E-18</v>
      </c>
      <c r="T20" s="97">
        <v>298</v>
      </c>
      <c r="U20" s="118">
        <f t="shared" si="11"/>
        <v>286.685</v>
      </c>
      <c r="V20" s="152">
        <f t="shared" si="12"/>
        <v>0.66566513090566704</v>
      </c>
      <c r="W20" s="153">
        <f t="shared" si="13"/>
        <v>4.6308970996318459</v>
      </c>
      <c r="X20" s="154">
        <f t="shared" si="2"/>
        <v>-8.5100224681553407E-8</v>
      </c>
      <c r="Y20" s="155">
        <f t="shared" si="3"/>
        <v>-8.507353207862866E-8</v>
      </c>
      <c r="Z20" s="155">
        <f t="shared" si="4"/>
        <v>-8.5073540451051328E-8</v>
      </c>
      <c r="AA20" s="156">
        <f t="shared" si="5"/>
        <v>-8.5046856215297049E-8</v>
      </c>
      <c r="AB20" s="157">
        <f t="shared" si="15"/>
        <v>1.3565646372643903E-3</v>
      </c>
      <c r="AC20" s="132"/>
      <c r="AD20" s="158">
        <f t="shared" si="14"/>
        <v>13.565646372643902</v>
      </c>
      <c r="AE20" s="158"/>
      <c r="AF20" s="159"/>
      <c r="AG20" s="133">
        <v>140</v>
      </c>
    </row>
    <row r="21" spans="1:55">
      <c r="A21" s="117">
        <v>100</v>
      </c>
      <c r="B21" s="117">
        <f t="shared" si="0"/>
        <v>6000</v>
      </c>
      <c r="C21" s="117">
        <v>13.24</v>
      </c>
      <c r="D21" s="76">
        <f t="shared" si="1"/>
        <v>2.3642857142857143E-4</v>
      </c>
      <c r="E21" s="147">
        <v>0.56842592592592589</v>
      </c>
      <c r="G21" s="148">
        <v>13.73</v>
      </c>
      <c r="H21" s="148">
        <v>5.78</v>
      </c>
      <c r="I21" s="148">
        <v>7.71</v>
      </c>
      <c r="J21" s="148">
        <v>13.67</v>
      </c>
      <c r="K21" s="148">
        <v>5.93</v>
      </c>
      <c r="L21" s="148">
        <v>7.64</v>
      </c>
      <c r="M21" s="118">
        <f t="shared" si="6"/>
        <v>13.7</v>
      </c>
      <c r="N21" s="118">
        <f t="shared" si="6"/>
        <v>5.8550000000000004</v>
      </c>
      <c r="O21" s="118">
        <f t="shared" si="6"/>
        <v>7.6749999999999998</v>
      </c>
      <c r="P21" s="149">
        <f t="shared" si="7"/>
        <v>0.15270286660386914</v>
      </c>
      <c r="Q21" s="150">
        <f t="shared" si="8"/>
        <v>1.3963683610559338E-6</v>
      </c>
      <c r="R21" s="151">
        <f t="shared" si="9"/>
        <v>2.8014463501262912E-9</v>
      </c>
      <c r="S21" s="150">
        <f t="shared" si="10"/>
        <v>7.8481016526359191E-18</v>
      </c>
      <c r="T21" s="97">
        <v>298</v>
      </c>
      <c r="U21" s="118">
        <f t="shared" si="11"/>
        <v>286.7</v>
      </c>
      <c r="V21" s="152">
        <f t="shared" si="12"/>
        <v>0.66474789493027586</v>
      </c>
      <c r="W21" s="153">
        <f t="shared" si="13"/>
        <v>4.6211269016920618</v>
      </c>
      <c r="X21" s="154">
        <f t="shared" si="2"/>
        <v>-8.913552557955271E-8</v>
      </c>
      <c r="Y21" s="155">
        <f t="shared" si="3"/>
        <v>-8.9106223151107891E-8</v>
      </c>
      <c r="Z21" s="155">
        <f t="shared" si="4"/>
        <v>-8.9106232783993405E-8</v>
      </c>
      <c r="AA21" s="156">
        <f t="shared" si="5"/>
        <v>-8.9076939982100677E-8</v>
      </c>
      <c r="AB21" s="157">
        <f t="shared" si="15"/>
        <v>1.3557139018877966E-3</v>
      </c>
      <c r="AC21" s="132"/>
      <c r="AD21" s="158">
        <f t="shared" si="14"/>
        <v>13.557139018877965</v>
      </c>
      <c r="AE21" s="158"/>
      <c r="AF21" s="159"/>
      <c r="AG21" s="133">
        <v>150</v>
      </c>
    </row>
    <row r="22" spans="1:55">
      <c r="A22" s="117">
        <v>110</v>
      </c>
      <c r="B22" s="117">
        <f t="shared" si="0"/>
        <v>6600</v>
      </c>
      <c r="C22" s="117">
        <v>11.38</v>
      </c>
      <c r="D22" s="76">
        <f t="shared" si="1"/>
        <v>2.0321428571428574E-4</v>
      </c>
      <c r="E22" s="147">
        <v>0.56854166666666661</v>
      </c>
      <c r="G22" s="148">
        <v>13.74</v>
      </c>
      <c r="H22" s="148">
        <v>5.79</v>
      </c>
      <c r="I22" s="148">
        <v>7.74</v>
      </c>
      <c r="J22" s="148">
        <v>13.68</v>
      </c>
      <c r="K22" s="148">
        <v>5.94</v>
      </c>
      <c r="L22" s="148">
        <v>7.95</v>
      </c>
      <c r="M22" s="118">
        <f t="shared" si="6"/>
        <v>13.71</v>
      </c>
      <c r="N22" s="118">
        <f t="shared" si="6"/>
        <v>5.8650000000000002</v>
      </c>
      <c r="O22" s="118">
        <f t="shared" si="6"/>
        <v>7.8450000000000006</v>
      </c>
      <c r="P22" s="149">
        <f t="shared" si="7"/>
        <v>0.15611138821087045</v>
      </c>
      <c r="Q22" s="150">
        <f t="shared" si="8"/>
        <v>1.3645831365889209E-6</v>
      </c>
      <c r="R22" s="151">
        <f t="shared" si="9"/>
        <v>2.8690836364723554E-9</v>
      </c>
      <c r="S22" s="150">
        <f t="shared" si="10"/>
        <v>8.2316409130734341E-18</v>
      </c>
      <c r="T22" s="97">
        <v>298</v>
      </c>
      <c r="U22" s="118">
        <f t="shared" si="11"/>
        <v>286.70999999999998</v>
      </c>
      <c r="V22" s="152">
        <f t="shared" si="12"/>
        <v>0.66413645759963036</v>
      </c>
      <c r="W22" s="153">
        <f t="shared" si="13"/>
        <v>4.6146254573133909</v>
      </c>
      <c r="X22" s="154">
        <f t="shared" si="2"/>
        <v>-9.5650208282777939E-8</v>
      </c>
      <c r="Y22" s="155">
        <f t="shared" si="3"/>
        <v>-9.561644385957374E-8</v>
      </c>
      <c r="Z22" s="155">
        <f t="shared" si="4"/>
        <v>-9.5616455778379719E-8</v>
      </c>
      <c r="AA22" s="156">
        <f t="shared" si="5"/>
        <v>-9.5582703265566863E-8</v>
      </c>
      <c r="AB22" s="157">
        <f t="shared" si="15"/>
        <v>1.3548228395920767E-3</v>
      </c>
      <c r="AC22" s="132"/>
      <c r="AD22" s="158">
        <f t="shared" si="14"/>
        <v>13.548228395920768</v>
      </c>
      <c r="AE22" s="158"/>
      <c r="AF22" s="159"/>
      <c r="AG22" s="133">
        <v>160</v>
      </c>
    </row>
    <row r="23" spans="1:55">
      <c r="A23" s="117">
        <v>120</v>
      </c>
      <c r="B23" s="117">
        <f t="shared" si="0"/>
        <v>7200</v>
      </c>
      <c r="C23" s="117">
        <v>9.52</v>
      </c>
      <c r="D23" s="76">
        <f t="shared" si="1"/>
        <v>1.6999999999999999E-4</v>
      </c>
      <c r="E23" s="147">
        <v>0.56865740740740744</v>
      </c>
      <c r="G23" s="148">
        <v>13.77</v>
      </c>
      <c r="H23" s="148">
        <v>5.79</v>
      </c>
      <c r="I23" s="148">
        <v>7.79</v>
      </c>
      <c r="J23" s="148">
        <v>13.7</v>
      </c>
      <c r="K23" s="148">
        <v>5.95</v>
      </c>
      <c r="L23" s="148">
        <v>8.1999999999999993</v>
      </c>
      <c r="M23" s="118">
        <f t="shared" ref="M23:O86" si="16">(G23+J23)/2</f>
        <v>13.734999999999999</v>
      </c>
      <c r="N23" s="118">
        <f t="shared" si="16"/>
        <v>5.87</v>
      </c>
      <c r="O23" s="118">
        <f t="shared" si="16"/>
        <v>7.9949999999999992</v>
      </c>
      <c r="P23" s="149">
        <f t="shared" si="7"/>
        <v>0.15916304505142898</v>
      </c>
      <c r="Q23" s="150">
        <f t="shared" si="8"/>
        <v>1.3489628825916527E-6</v>
      </c>
      <c r="R23" s="151">
        <f t="shared" si="9"/>
        <v>2.9083418675717656E-9</v>
      </c>
      <c r="S23" s="150">
        <f t="shared" si="10"/>
        <v>8.4584524186708251E-18</v>
      </c>
      <c r="T23" s="97">
        <v>298</v>
      </c>
      <c r="U23" s="118">
        <f t="shared" si="11"/>
        <v>286.73500000000001</v>
      </c>
      <c r="V23" s="152">
        <f t="shared" si="12"/>
        <v>0.66260805085911045</v>
      </c>
      <c r="W23" s="153">
        <f t="shared" si="13"/>
        <v>4.5984138113310493</v>
      </c>
      <c r="X23" s="154">
        <f t="shared" si="2"/>
        <v>-1.0048930972877527E-7</v>
      </c>
      <c r="Y23" s="155">
        <f t="shared" si="3"/>
        <v>-1.0045201616968382E-7</v>
      </c>
      <c r="Z23" s="155">
        <f t="shared" si="4"/>
        <v>-1.0045203001005702E-7</v>
      </c>
      <c r="AA23" s="156">
        <f t="shared" si="5"/>
        <v>-1.004147502810659E-7</v>
      </c>
      <c r="AB23" s="157">
        <f t="shared" si="15"/>
        <v>1.3538666750740364E-3</v>
      </c>
      <c r="AC23" s="132"/>
      <c r="AD23" s="158">
        <f t="shared" si="14"/>
        <v>13.538666750740363</v>
      </c>
      <c r="AE23" s="158"/>
      <c r="AF23" s="159"/>
      <c r="AG23" s="133">
        <v>170</v>
      </c>
    </row>
    <row r="24" spans="1:55">
      <c r="E24" s="147">
        <v>0.56877314814814817</v>
      </c>
      <c r="G24" s="148">
        <v>13.78</v>
      </c>
      <c r="H24" s="148">
        <v>5.8</v>
      </c>
      <c r="I24" s="148">
        <v>7.66</v>
      </c>
      <c r="J24" s="148">
        <v>13.71</v>
      </c>
      <c r="K24" s="148">
        <v>5.96</v>
      </c>
      <c r="L24" s="148">
        <v>8.26</v>
      </c>
      <c r="M24" s="118">
        <f t="shared" si="16"/>
        <v>13.745000000000001</v>
      </c>
      <c r="N24" s="118">
        <f t="shared" si="16"/>
        <v>5.88</v>
      </c>
      <c r="O24" s="118">
        <f t="shared" si="16"/>
        <v>7.96</v>
      </c>
      <c r="P24" s="149">
        <f t="shared" si="7"/>
        <v>0.15849286417975827</v>
      </c>
      <c r="Q24" s="150">
        <f t="shared" si="8"/>
        <v>1.3182567385564063E-6</v>
      </c>
      <c r="R24" s="151">
        <f t="shared" si="9"/>
        <v>2.9785600074552342E-9</v>
      </c>
      <c r="S24" s="150">
        <f t="shared" si="10"/>
        <v>8.8718197180117242E-18</v>
      </c>
      <c r="T24" s="97">
        <v>298</v>
      </c>
      <c r="U24" s="118">
        <f t="shared" si="11"/>
        <v>286.745</v>
      </c>
      <c r="V24" s="152">
        <f t="shared" si="12"/>
        <v>0.66199676278563313</v>
      </c>
      <c r="W24" s="153">
        <f t="shared" si="13"/>
        <v>4.5919459000529681</v>
      </c>
      <c r="X24" s="154">
        <f t="shared" si="2"/>
        <v>-1.0502630160668091E-7</v>
      </c>
      <c r="Y24" s="155">
        <f t="shared" si="3"/>
        <v>-1.0498553424546132E-7</v>
      </c>
      <c r="Z24" s="155">
        <f t="shared" si="4"/>
        <v>-1.0498555006985687E-7</v>
      </c>
      <c r="AA24" s="156">
        <f t="shared" si="5"/>
        <v>-1.0494479852074791E-7</v>
      </c>
      <c r="AB24" s="157">
        <f t="shared" si="15"/>
        <v>1.3528621548200876E-3</v>
      </c>
      <c r="AC24" s="132"/>
      <c r="AD24" s="158">
        <f t="shared" si="14"/>
        <v>13.528621548200876</v>
      </c>
      <c r="AE24" s="158"/>
      <c r="AF24" s="159"/>
      <c r="AG24" s="133">
        <v>180</v>
      </c>
    </row>
    <row r="25" spans="1:55">
      <c r="E25" s="147">
        <v>0.56888888888888889</v>
      </c>
      <c r="G25" s="148">
        <v>13.79</v>
      </c>
      <c r="H25" s="148">
        <v>5.81</v>
      </c>
      <c r="I25" s="148">
        <v>7.92</v>
      </c>
      <c r="J25" s="148">
        <v>13.73</v>
      </c>
      <c r="K25" s="148">
        <v>5.96</v>
      </c>
      <c r="L25" s="148">
        <v>8.39</v>
      </c>
      <c r="M25" s="118">
        <f t="shared" si="16"/>
        <v>13.76</v>
      </c>
      <c r="N25" s="118">
        <f t="shared" si="16"/>
        <v>5.8849999999999998</v>
      </c>
      <c r="O25" s="118">
        <f t="shared" si="16"/>
        <v>8.1550000000000011</v>
      </c>
      <c r="P25" s="149">
        <f t="shared" si="7"/>
        <v>0.16241642486940505</v>
      </c>
      <c r="Q25" s="150">
        <f t="shared" si="8"/>
        <v>1.3031667784522985E-6</v>
      </c>
      <c r="R25" s="151">
        <f t="shared" si="9"/>
        <v>3.016808215534733E-9</v>
      </c>
      <c r="S25" s="150">
        <f t="shared" si="10"/>
        <v>9.1011318093178607E-18</v>
      </c>
      <c r="T25" s="97">
        <v>298</v>
      </c>
      <c r="U25" s="118">
        <f t="shared" si="11"/>
        <v>286.76</v>
      </c>
      <c r="V25" s="152">
        <f t="shared" si="12"/>
        <v>0.6610799106144013</v>
      </c>
      <c r="W25" s="153">
        <f t="shared" si="13"/>
        <v>4.5822619303100192</v>
      </c>
      <c r="X25" s="154">
        <f t="shared" si="2"/>
        <v>-1.1055558810803757E-7</v>
      </c>
      <c r="Y25" s="155">
        <f t="shared" si="3"/>
        <v>-1.1051038013771659E-7</v>
      </c>
      <c r="Z25" s="155">
        <f t="shared" si="4"/>
        <v>-1.1051039862398775E-7</v>
      </c>
      <c r="AA25" s="156">
        <f t="shared" si="5"/>
        <v>-1.1046520912481922E-7</v>
      </c>
      <c r="AB25" s="157">
        <f t="shared" si="15"/>
        <v>1.3518122993721575E-3</v>
      </c>
      <c r="AC25" s="132"/>
      <c r="AD25" s="158">
        <f t="shared" si="14"/>
        <v>13.518122993721574</v>
      </c>
      <c r="AE25" s="158"/>
      <c r="AF25" s="159"/>
      <c r="AG25" s="133">
        <v>190</v>
      </c>
    </row>
    <row r="26" spans="1:55">
      <c r="E26" s="147">
        <v>0.56900462962962961</v>
      </c>
      <c r="G26" s="148">
        <v>13.81</v>
      </c>
      <c r="H26" s="148">
        <v>5.81</v>
      </c>
      <c r="I26" s="148">
        <v>8.16</v>
      </c>
      <c r="J26" s="148">
        <v>13.74</v>
      </c>
      <c r="K26" s="148">
        <v>5.97</v>
      </c>
      <c r="L26" s="148">
        <v>8.4600000000000009</v>
      </c>
      <c r="M26" s="118">
        <f t="shared" si="16"/>
        <v>13.775</v>
      </c>
      <c r="N26" s="118">
        <f t="shared" si="16"/>
        <v>5.89</v>
      </c>
      <c r="O26" s="118">
        <f t="shared" si="16"/>
        <v>8.31</v>
      </c>
      <c r="P26" s="149">
        <f t="shared" si="7"/>
        <v>0.16554511412341508</v>
      </c>
      <c r="Q26" s="150">
        <f t="shared" si="8"/>
        <v>1.2882495516931333E-6</v>
      </c>
      <c r="R26" s="151">
        <f t="shared" si="9"/>
        <v>3.0555475755190549E-9</v>
      </c>
      <c r="S26" s="150">
        <f t="shared" si="10"/>
        <v>9.3363709862603751E-18</v>
      </c>
      <c r="T26" s="97">
        <v>298</v>
      </c>
      <c r="U26" s="118">
        <f t="shared" si="11"/>
        <v>286.77499999999998</v>
      </c>
      <c r="V26" s="152">
        <f t="shared" si="12"/>
        <v>0.66016315435656792</v>
      </c>
      <c r="W26" s="153">
        <f t="shared" si="13"/>
        <v>4.572599392975369</v>
      </c>
      <c r="X26" s="154">
        <f t="shared" si="2"/>
        <v>-1.1574743949072522E-7</v>
      </c>
      <c r="Y26" s="155">
        <f t="shared" si="3"/>
        <v>-1.1569784521228422E-7</v>
      </c>
      <c r="Z26" s="155">
        <f t="shared" si="4"/>
        <v>-1.1569786646193317E-7</v>
      </c>
      <c r="AA26" s="156">
        <f t="shared" si="5"/>
        <v>-1.1564829341493139E-7</v>
      </c>
      <c r="AB26" s="157">
        <f t="shared" si="15"/>
        <v>1.3507071954475638E-3</v>
      </c>
      <c r="AC26" s="132"/>
      <c r="AD26" s="158">
        <f t="shared" si="14"/>
        <v>13.507071954475638</v>
      </c>
      <c r="AE26" s="158"/>
      <c r="AF26" s="159"/>
      <c r="AG26" s="133">
        <v>200</v>
      </c>
    </row>
    <row r="27" spans="1:55">
      <c r="E27" s="147">
        <v>0.56912037037037033</v>
      </c>
      <c r="G27" s="148">
        <v>13.83</v>
      </c>
      <c r="H27" s="148">
        <v>5.82</v>
      </c>
      <c r="I27" s="148">
        <v>8.3000000000000007</v>
      </c>
      <c r="J27" s="148">
        <v>13.76</v>
      </c>
      <c r="K27" s="148">
        <v>5.98</v>
      </c>
      <c r="L27" s="148">
        <v>8.4700000000000006</v>
      </c>
      <c r="M27" s="118">
        <f t="shared" si="16"/>
        <v>13.795</v>
      </c>
      <c r="N27" s="118">
        <f t="shared" si="16"/>
        <v>5.9</v>
      </c>
      <c r="O27" s="118">
        <f t="shared" si="16"/>
        <v>8.3850000000000016</v>
      </c>
      <c r="P27" s="149">
        <f t="shared" si="7"/>
        <v>0.16709531387403767</v>
      </c>
      <c r="Q27" s="150">
        <f t="shared" si="8"/>
        <v>1.2589254117941642E-6</v>
      </c>
      <c r="R27" s="151">
        <f t="shared" si="9"/>
        <v>3.1319213517255576E-9</v>
      </c>
      <c r="S27" s="150">
        <f t="shared" si="10"/>
        <v>9.8089313533944435E-18</v>
      </c>
      <c r="T27" s="97">
        <v>298</v>
      </c>
      <c r="U27" s="118">
        <f t="shared" si="11"/>
        <v>286.79500000000002</v>
      </c>
      <c r="V27" s="152">
        <f t="shared" si="12"/>
        <v>0.65894096185206186</v>
      </c>
      <c r="W27" s="153">
        <f t="shared" si="13"/>
        <v>4.5597492634260046</v>
      </c>
      <c r="X27" s="154">
        <f t="shared" si="2"/>
        <v>-1.2298521895622882E-7</v>
      </c>
      <c r="Y27" s="155">
        <f t="shared" si="3"/>
        <v>-1.2292918041874865E-7</v>
      </c>
      <c r="Z27" s="155">
        <f t="shared" si="4"/>
        <v>-1.2292920595285516E-7</v>
      </c>
      <c r="AA27" s="156">
        <f t="shared" si="5"/>
        <v>-1.2287319292621213E-7</v>
      </c>
      <c r="AB27" s="157">
        <f t="shared" si="15"/>
        <v>1.349550216853807E-3</v>
      </c>
      <c r="AC27" s="132"/>
      <c r="AD27" s="158">
        <f t="shared" si="14"/>
        <v>13.495502168538069</v>
      </c>
      <c r="AE27" s="158"/>
      <c r="AF27" s="159"/>
      <c r="AG27" s="133">
        <v>210</v>
      </c>
    </row>
    <row r="28" spans="1:55">
      <c r="E28" s="147">
        <v>0.56923611111111105</v>
      </c>
      <c r="G28" s="148">
        <v>13.84</v>
      </c>
      <c r="H28" s="148">
        <v>5.83</v>
      </c>
      <c r="I28" s="148">
        <v>8.44</v>
      </c>
      <c r="J28" s="148">
        <v>13.77</v>
      </c>
      <c r="K28" s="148">
        <v>5.99</v>
      </c>
      <c r="L28" s="148">
        <v>8.56</v>
      </c>
      <c r="M28" s="118">
        <f t="shared" si="16"/>
        <v>13.805</v>
      </c>
      <c r="N28" s="118">
        <f t="shared" si="16"/>
        <v>5.91</v>
      </c>
      <c r="O28" s="118">
        <f t="shared" si="16"/>
        <v>8.5</v>
      </c>
      <c r="P28" s="149">
        <f t="shared" si="7"/>
        <v>0.16941547486773331</v>
      </c>
      <c r="Q28" s="150">
        <f t="shared" si="8"/>
        <v>1.230268770812379E-6</v>
      </c>
      <c r="R28" s="151">
        <f t="shared" si="9"/>
        <v>3.2075375280876224E-9</v>
      </c>
      <c r="S28" s="150">
        <f t="shared" si="10"/>
        <v>1.0288296994090454E-17</v>
      </c>
      <c r="T28" s="97">
        <v>298</v>
      </c>
      <c r="U28" s="118">
        <f t="shared" si="11"/>
        <v>286.80500000000001</v>
      </c>
      <c r="V28" s="152">
        <f t="shared" si="12"/>
        <v>0.65832992952089997</v>
      </c>
      <c r="W28" s="153">
        <f t="shared" si="13"/>
        <v>4.5533384171879829</v>
      </c>
      <c r="X28" s="154">
        <f t="shared" si="2"/>
        <v>-1.3085152262776338E-7</v>
      </c>
      <c r="Y28" s="155">
        <f t="shared" si="3"/>
        <v>-1.3078802839334907E-7</v>
      </c>
      <c r="Z28" s="155">
        <f t="shared" si="4"/>
        <v>-1.307880592032145E-7</v>
      </c>
      <c r="AA28" s="156">
        <f t="shared" si="5"/>
        <v>-1.3072459574876533E-7</v>
      </c>
      <c r="AB28" s="157">
        <f t="shared" si="15"/>
        <v>1.3483209248794309E-3</v>
      </c>
      <c r="AC28" s="132"/>
      <c r="AD28" s="158">
        <f t="shared" si="14"/>
        <v>13.48320924879431</v>
      </c>
      <c r="AE28" s="158"/>
      <c r="AF28" s="159"/>
      <c r="AG28" s="133">
        <v>220</v>
      </c>
    </row>
    <row r="29" spans="1:55">
      <c r="E29" s="147">
        <v>0.56935185185185189</v>
      </c>
      <c r="G29" s="148">
        <v>13.85</v>
      </c>
      <c r="H29" s="148">
        <v>5.84</v>
      </c>
      <c r="I29" s="148">
        <v>8.51</v>
      </c>
      <c r="J29" s="148">
        <v>13.78</v>
      </c>
      <c r="K29" s="148">
        <v>6</v>
      </c>
      <c r="L29" s="148">
        <v>8.66</v>
      </c>
      <c r="M29" s="118">
        <f t="shared" si="16"/>
        <v>13.815</v>
      </c>
      <c r="N29" s="118">
        <f t="shared" si="16"/>
        <v>5.92</v>
      </c>
      <c r="O29" s="118">
        <f t="shared" si="16"/>
        <v>8.5850000000000009</v>
      </c>
      <c r="P29" s="149">
        <f t="shared" si="7"/>
        <v>0.17113837805984577</v>
      </c>
      <c r="Q29" s="150">
        <f t="shared" si="8"/>
        <v>1.2022644346174125E-6</v>
      </c>
      <c r="R29" s="151">
        <f t="shared" si="9"/>
        <v>3.284979358891633E-9</v>
      </c>
      <c r="S29" s="150">
        <f t="shared" si="10"/>
        <v>1.0791089388344084E-17</v>
      </c>
      <c r="T29" s="97">
        <v>298</v>
      </c>
      <c r="U29" s="118">
        <f t="shared" si="11"/>
        <v>286.815</v>
      </c>
      <c r="V29" s="152">
        <f t="shared" si="12"/>
        <v>0.65771893979785123</v>
      </c>
      <c r="W29" s="153">
        <f t="shared" si="13"/>
        <v>4.5469370304676344</v>
      </c>
      <c r="X29" s="154">
        <f t="shared" si="2"/>
        <v>-1.387025447124724E-7</v>
      </c>
      <c r="Y29" s="155">
        <f t="shared" si="3"/>
        <v>-1.3863113339247875E-7</v>
      </c>
      <c r="Z29" s="155">
        <f t="shared" si="4"/>
        <v>-1.3863117015875894E-7</v>
      </c>
      <c r="AA29" s="156">
        <f t="shared" si="5"/>
        <v>-1.3855979556718707E-7</v>
      </c>
      <c r="AB29" s="157">
        <f t="shared" si="15"/>
        <v>1.3470130443901482E-3</v>
      </c>
      <c r="AC29" s="132"/>
      <c r="AD29" s="158">
        <f t="shared" si="14"/>
        <v>13.470130443901482</v>
      </c>
      <c r="AE29" s="158"/>
      <c r="AF29" s="159"/>
      <c r="AG29" s="133">
        <v>230</v>
      </c>
    </row>
    <row r="30" spans="1:55" s="77" customFormat="1">
      <c r="A30" s="134"/>
      <c r="B30" s="134"/>
      <c r="C30" s="134"/>
      <c r="D30" s="134"/>
      <c r="E30" s="136">
        <v>0.56946759259259261</v>
      </c>
      <c r="F30" s="134"/>
      <c r="G30" s="138">
        <v>13.87</v>
      </c>
      <c r="H30" s="138">
        <v>5.84</v>
      </c>
      <c r="I30" s="138">
        <v>8.57</v>
      </c>
      <c r="J30" s="138">
        <v>13.8</v>
      </c>
      <c r="K30" s="138">
        <v>6.01</v>
      </c>
      <c r="L30" s="138">
        <v>8.73</v>
      </c>
      <c r="M30" s="139">
        <f t="shared" si="16"/>
        <v>13.835000000000001</v>
      </c>
      <c r="N30" s="139">
        <f t="shared" si="16"/>
        <v>5.9249999999999998</v>
      </c>
      <c r="O30" s="139">
        <f t="shared" si="16"/>
        <v>8.65</v>
      </c>
      <c r="P30" s="140">
        <f t="shared" si="7"/>
        <v>0.17249208725153728</v>
      </c>
      <c r="Q30" s="141">
        <f t="shared" si="8"/>
        <v>1.188502227437018E-6</v>
      </c>
      <c r="R30" s="142">
        <f t="shared" si="9"/>
        <v>3.3285450744552938E-9</v>
      </c>
      <c r="S30" s="141">
        <f t="shared" si="10"/>
        <v>1.1079212312680597E-17</v>
      </c>
      <c r="T30" s="143">
        <v>298</v>
      </c>
      <c r="U30" s="139">
        <f t="shared" si="11"/>
        <v>286.83499999999998</v>
      </c>
      <c r="V30" s="144">
        <f t="shared" si="12"/>
        <v>0.65649708815827845</v>
      </c>
      <c r="W30" s="145">
        <f t="shared" si="13"/>
        <v>4.5341625772011955</v>
      </c>
      <c r="X30" s="146">
        <f t="shared" si="2"/>
        <v>-1.4378859700399573E-7</v>
      </c>
      <c r="Y30" s="146">
        <f t="shared" si="3"/>
        <v>-1.4371177346844814E-7</v>
      </c>
      <c r="Z30" s="146">
        <f t="shared" si="4"/>
        <v>-1.4371181451381431E-7</v>
      </c>
      <c r="AA30" s="146">
        <f t="shared" si="5"/>
        <v>-1.4363503197977337E-7</v>
      </c>
      <c r="AB30" s="146">
        <f t="shared" si="15"/>
        <v>1.345626732811178E-3</v>
      </c>
      <c r="AC30" s="146">
        <f>'YNYSARWED 3'!D7</f>
        <v>1.3605357142857143E-3</v>
      </c>
      <c r="AD30" s="146">
        <f t="shared" si="14"/>
        <v>13.45626732811178</v>
      </c>
      <c r="AE30" s="146">
        <f>AC30*10000</f>
        <v>13.605357142857143</v>
      </c>
      <c r="AF30" s="146">
        <f>(AD30-AE30)*(AD30-AE30)</f>
        <v>2.2227772860806586E-2</v>
      </c>
      <c r="AG30" s="137">
        <v>240</v>
      </c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</row>
    <row r="31" spans="1:55">
      <c r="E31" s="147">
        <v>0.56958333333333333</v>
      </c>
      <c r="G31" s="148">
        <v>13.88</v>
      </c>
      <c r="H31" s="148">
        <v>5.85</v>
      </c>
      <c r="I31" s="148">
        <v>8.66</v>
      </c>
      <c r="J31" s="148">
        <v>13.81</v>
      </c>
      <c r="K31" s="148">
        <v>6.02</v>
      </c>
      <c r="L31" s="148">
        <v>8.8800000000000008</v>
      </c>
      <c r="M31" s="118">
        <f t="shared" si="16"/>
        <v>13.845000000000001</v>
      </c>
      <c r="N31" s="118">
        <f t="shared" si="16"/>
        <v>5.9349999999999996</v>
      </c>
      <c r="O31" s="118">
        <f t="shared" si="16"/>
        <v>8.77</v>
      </c>
      <c r="P31" s="149">
        <f t="shared" si="7"/>
        <v>0.17491443863779391</v>
      </c>
      <c r="Q31" s="150">
        <f t="shared" si="8"/>
        <v>1.1614486138403425E-6</v>
      </c>
      <c r="R31" s="151">
        <f t="shared" si="9"/>
        <v>3.4089084754201444E-9</v>
      </c>
      <c r="S31" s="150">
        <f t="shared" si="10"/>
        <v>1.1620656993791293E-17</v>
      </c>
      <c r="T31" s="97">
        <v>298</v>
      </c>
      <c r="U31" s="118">
        <f t="shared" si="11"/>
        <v>286.84500000000003</v>
      </c>
      <c r="V31" s="152">
        <f t="shared" si="12"/>
        <v>0.65588622623283743</v>
      </c>
      <c r="W31" s="153">
        <f t="shared" si="13"/>
        <v>4.5277894815243354</v>
      </c>
      <c r="X31" s="154">
        <f t="shared" si="2"/>
        <v>-1.5298523501359101E-7</v>
      </c>
      <c r="Y31" s="155">
        <f t="shared" si="3"/>
        <v>-1.5289817704991378E-7</v>
      </c>
      <c r="Z31" s="155">
        <f t="shared" si="4"/>
        <v>-1.5289822659122436E-7</v>
      </c>
      <c r="AA31" s="156">
        <f t="shared" si="5"/>
        <v>-1.5281121811247359E-7</v>
      </c>
      <c r="AB31" s="157">
        <f t="shared" si="15"/>
        <v>1.3441896148029308E-3</v>
      </c>
      <c r="AC31" s="132"/>
      <c r="AD31" s="158">
        <f t="shared" si="14"/>
        <v>13.441896148029308</v>
      </c>
      <c r="AE31" s="158"/>
      <c r="AF31" s="159"/>
      <c r="AG31" s="133">
        <v>250</v>
      </c>
    </row>
    <row r="32" spans="1:55">
      <c r="E32" s="147">
        <v>0.56969907407407405</v>
      </c>
      <c r="G32" s="148">
        <v>13.89</v>
      </c>
      <c r="H32" s="148">
        <v>5.85</v>
      </c>
      <c r="I32" s="148">
        <v>8.6999999999999993</v>
      </c>
      <c r="J32" s="148">
        <v>13.83</v>
      </c>
      <c r="K32" s="148">
        <v>6.02</v>
      </c>
      <c r="L32" s="148">
        <v>8.93</v>
      </c>
      <c r="M32" s="118">
        <f t="shared" si="16"/>
        <v>13.86</v>
      </c>
      <c r="N32" s="118">
        <f t="shared" si="16"/>
        <v>5.9349999999999996</v>
      </c>
      <c r="O32" s="118">
        <f t="shared" si="16"/>
        <v>8.8149999999999995</v>
      </c>
      <c r="P32" s="149">
        <f t="shared" si="7"/>
        <v>0.17585628841690842</v>
      </c>
      <c r="Q32" s="150">
        <f t="shared" si="8"/>
        <v>1.1614486138403425E-6</v>
      </c>
      <c r="R32" s="151">
        <f t="shared" si="9"/>
        <v>3.4131603292521256E-9</v>
      </c>
      <c r="S32" s="150">
        <f t="shared" si="10"/>
        <v>1.1649663433180479E-17</v>
      </c>
      <c r="T32" s="97">
        <v>298</v>
      </c>
      <c r="U32" s="118">
        <f t="shared" si="11"/>
        <v>286.86</v>
      </c>
      <c r="V32" s="152">
        <f t="shared" si="12"/>
        <v>0.65497001320008796</v>
      </c>
      <c r="W32" s="153">
        <f t="shared" si="13"/>
        <v>4.5182474608301737</v>
      </c>
      <c r="X32" s="154">
        <f t="shared" si="2"/>
        <v>-1.5434280510497144E-7</v>
      </c>
      <c r="Y32" s="155">
        <f t="shared" si="3"/>
        <v>-1.5425409429857903E-7</v>
      </c>
      <c r="Z32" s="155">
        <f t="shared" si="4"/>
        <v>-1.5425414528642498E-7</v>
      </c>
      <c r="AA32" s="156">
        <f t="shared" si="5"/>
        <v>-1.5416548540926648E-7</v>
      </c>
      <c r="AB32" s="157">
        <f t="shared" si="15"/>
        <v>1.3426606327022503E-3</v>
      </c>
      <c r="AC32" s="132"/>
      <c r="AD32" s="158">
        <f t="shared" si="14"/>
        <v>13.426606327022503</v>
      </c>
      <c r="AE32" s="158"/>
      <c r="AF32" s="159"/>
      <c r="AG32" s="133">
        <v>260</v>
      </c>
    </row>
    <row r="33" spans="5:33">
      <c r="E33" s="147">
        <v>0.56981481481481477</v>
      </c>
      <c r="G33" s="148">
        <v>13.91</v>
      </c>
      <c r="H33" s="148">
        <v>5.86</v>
      </c>
      <c r="I33" s="148">
        <v>8.82</v>
      </c>
      <c r="J33" s="148">
        <v>13.84</v>
      </c>
      <c r="K33" s="148">
        <v>6.03</v>
      </c>
      <c r="L33" s="148">
        <v>8.98</v>
      </c>
      <c r="M33" s="118">
        <f t="shared" si="16"/>
        <v>13.875</v>
      </c>
      <c r="N33" s="118">
        <f t="shared" si="16"/>
        <v>5.9450000000000003</v>
      </c>
      <c r="O33" s="118">
        <f t="shared" si="16"/>
        <v>8.9</v>
      </c>
      <c r="P33" s="149">
        <f t="shared" si="7"/>
        <v>0.1775968012716857</v>
      </c>
      <c r="Q33" s="150">
        <f t="shared" si="8"/>
        <v>1.135010815672313E-6</v>
      </c>
      <c r="R33" s="151">
        <f t="shared" si="9"/>
        <v>3.4970193654535423E-9</v>
      </c>
      <c r="S33" s="150">
        <f t="shared" si="10"/>
        <v>1.2229144442357095E-17</v>
      </c>
      <c r="T33" s="97">
        <v>298</v>
      </c>
      <c r="U33" s="118">
        <f t="shared" si="11"/>
        <v>286.875</v>
      </c>
      <c r="V33" s="152">
        <f t="shared" si="12"/>
        <v>0.65405389598046515</v>
      </c>
      <c r="W33" s="153">
        <f t="shared" si="13"/>
        <v>4.508726544027156</v>
      </c>
      <c r="X33" s="154">
        <f t="shared" si="2"/>
        <v>-1.6378088165985047E-7</v>
      </c>
      <c r="Y33" s="155">
        <f t="shared" si="3"/>
        <v>-1.6368087489173327E-7</v>
      </c>
      <c r="Z33" s="155">
        <f t="shared" si="4"/>
        <v>-1.6368093595718587E-7</v>
      </c>
      <c r="AA33" s="156">
        <f t="shared" si="5"/>
        <v>-1.6358099017994654E-7</v>
      </c>
      <c r="AB33" s="157">
        <f t="shared" si="15"/>
        <v>1.3411180914194433E-3</v>
      </c>
      <c r="AC33" s="132"/>
      <c r="AD33" s="158">
        <f t="shared" si="14"/>
        <v>13.411180914194432</v>
      </c>
      <c r="AE33" s="158"/>
      <c r="AF33" s="159"/>
      <c r="AG33" s="133">
        <v>270</v>
      </c>
    </row>
    <row r="34" spans="5:33">
      <c r="E34" s="147">
        <v>0.5699305555555555</v>
      </c>
      <c r="G34" s="148">
        <v>13.92</v>
      </c>
      <c r="H34" s="148">
        <v>5.87</v>
      </c>
      <c r="I34" s="148">
        <v>8.89</v>
      </c>
      <c r="J34" s="148">
        <v>13.86</v>
      </c>
      <c r="K34" s="148">
        <v>6.04</v>
      </c>
      <c r="L34" s="148">
        <v>9.0500000000000007</v>
      </c>
      <c r="M34" s="118">
        <f t="shared" si="16"/>
        <v>13.89</v>
      </c>
      <c r="N34" s="118">
        <f t="shared" si="16"/>
        <v>5.9550000000000001</v>
      </c>
      <c r="O34" s="118">
        <f t="shared" si="16"/>
        <v>8.9700000000000006</v>
      </c>
      <c r="P34" s="149">
        <f t="shared" si="7"/>
        <v>0.17903879653277804</v>
      </c>
      <c r="Q34" s="150">
        <f t="shared" si="8"/>
        <v>1.1091748152623991E-6</v>
      </c>
      <c r="R34" s="151">
        <f t="shared" si="9"/>
        <v>3.5829387613434094E-9</v>
      </c>
      <c r="S34" s="150">
        <f t="shared" si="10"/>
        <v>1.2837450167537046E-17</v>
      </c>
      <c r="T34" s="97">
        <v>298</v>
      </c>
      <c r="U34" s="118">
        <f t="shared" si="11"/>
        <v>286.89</v>
      </c>
      <c r="V34" s="152">
        <f t="shared" si="12"/>
        <v>0.65313787455894212</v>
      </c>
      <c r="W34" s="153">
        <f t="shared" si="13"/>
        <v>4.4992266822926368</v>
      </c>
      <c r="X34" s="154">
        <f t="shared" si="2"/>
        <v>-1.734776622014026E-7</v>
      </c>
      <c r="Y34" s="155">
        <f t="shared" si="3"/>
        <v>-1.7336532580789958E-7</v>
      </c>
      <c r="Z34" s="155">
        <f t="shared" si="4"/>
        <v>-1.7336539855193557E-7</v>
      </c>
      <c r="AA34" s="156">
        <f t="shared" si="5"/>
        <v>-1.7325313480825695E-7</v>
      </c>
      <c r="AB34" s="157">
        <f t="shared" si="15"/>
        <v>1.3394812822635472E-3</v>
      </c>
      <c r="AC34" s="132"/>
      <c r="AD34" s="158">
        <f t="shared" si="14"/>
        <v>13.394812822635473</v>
      </c>
      <c r="AE34" s="158"/>
      <c r="AF34" s="159"/>
      <c r="AG34" s="133">
        <v>280</v>
      </c>
    </row>
    <row r="35" spans="5:33">
      <c r="E35" s="147">
        <v>0.57004629629629633</v>
      </c>
      <c r="G35" s="148">
        <v>13.94</v>
      </c>
      <c r="H35" s="148">
        <v>5.87</v>
      </c>
      <c r="I35" s="148">
        <v>8.9499999999999993</v>
      </c>
      <c r="J35" s="148">
        <v>13.87</v>
      </c>
      <c r="K35" s="148">
        <v>6.05</v>
      </c>
      <c r="L35" s="148">
        <v>9.14</v>
      </c>
      <c r="M35" s="118">
        <f t="shared" si="16"/>
        <v>13.904999999999999</v>
      </c>
      <c r="N35" s="118">
        <f t="shared" si="16"/>
        <v>5.96</v>
      </c>
      <c r="O35" s="118">
        <f t="shared" si="16"/>
        <v>9.0449999999999999</v>
      </c>
      <c r="P35" s="149">
        <f t="shared" si="7"/>
        <v>0.18058134356078126</v>
      </c>
      <c r="Q35" s="150">
        <f t="shared" si="8"/>
        <v>1.0964781961431832E-6</v>
      </c>
      <c r="R35" s="151">
        <f t="shared" si="9"/>
        <v>3.6289479023165484E-9</v>
      </c>
      <c r="S35" s="150">
        <f t="shared" si="10"/>
        <v>1.3169262877727676E-17</v>
      </c>
      <c r="T35" s="97">
        <v>298</v>
      </c>
      <c r="U35" s="118">
        <f t="shared" si="11"/>
        <v>286.90499999999997</v>
      </c>
      <c r="V35" s="152">
        <f t="shared" si="12"/>
        <v>0.65222194892049223</v>
      </c>
      <c r="W35" s="153">
        <f t="shared" si="13"/>
        <v>4.4897478269217501</v>
      </c>
      <c r="X35" s="154">
        <f t="shared" si="2"/>
        <v>-1.7964099556626939E-7</v>
      </c>
      <c r="Y35" s="155">
        <f t="shared" si="3"/>
        <v>-1.7952037906656483E-7</v>
      </c>
      <c r="Z35" s="155">
        <f t="shared" si="4"/>
        <v>-1.7952046005219934E-7</v>
      </c>
      <c r="AA35" s="156">
        <f t="shared" si="5"/>
        <v>-1.7939992442937674E-7</v>
      </c>
      <c r="AB35" s="157">
        <f t="shared" si="15"/>
        <v>1.337747628520665E-3</v>
      </c>
      <c r="AC35" s="132"/>
      <c r="AD35" s="158">
        <f t="shared" si="14"/>
        <v>13.377476285206651</v>
      </c>
      <c r="AE35" s="158"/>
      <c r="AF35" s="159"/>
      <c r="AG35" s="133">
        <v>290</v>
      </c>
    </row>
    <row r="36" spans="5:33">
      <c r="E36" s="147">
        <v>0.57016203703703705</v>
      </c>
      <c r="G36" s="148">
        <v>13.95</v>
      </c>
      <c r="H36" s="148">
        <v>5.88</v>
      </c>
      <c r="I36" s="148">
        <v>8.98</v>
      </c>
      <c r="J36" s="148">
        <v>13.89</v>
      </c>
      <c r="K36" s="148">
        <v>6.05</v>
      </c>
      <c r="L36" s="148">
        <v>9.11</v>
      </c>
      <c r="M36" s="118">
        <f t="shared" si="16"/>
        <v>13.92</v>
      </c>
      <c r="N36" s="118">
        <f t="shared" si="16"/>
        <v>5.9649999999999999</v>
      </c>
      <c r="O36" s="118">
        <f t="shared" si="16"/>
        <v>9.0449999999999999</v>
      </c>
      <c r="P36" s="149">
        <f t="shared" si="7"/>
        <v>0.18062693369270216</v>
      </c>
      <c r="Q36" s="150">
        <f t="shared" si="8"/>
        <v>1.0839269140212018E-6</v>
      </c>
      <c r="R36" s="151">
        <f t="shared" si="9"/>
        <v>3.6755478546861667E-9</v>
      </c>
      <c r="S36" s="150">
        <f t="shared" si="10"/>
        <v>1.3509652032088082E-17</v>
      </c>
      <c r="T36" s="97">
        <v>298</v>
      </c>
      <c r="U36" s="118">
        <f t="shared" si="11"/>
        <v>286.92</v>
      </c>
      <c r="V36" s="152">
        <f t="shared" si="12"/>
        <v>0.65130611905009106</v>
      </c>
      <c r="W36" s="153">
        <f t="shared" si="13"/>
        <v>4.4802899293271388</v>
      </c>
      <c r="X36" s="154">
        <f t="shared" si="2"/>
        <v>-1.844719809159216E-7</v>
      </c>
      <c r="Y36" s="155">
        <f t="shared" si="3"/>
        <v>-1.8434461892635202E-7</v>
      </c>
      <c r="Z36" s="155">
        <f t="shared" si="4"/>
        <v>-1.8434470685881909E-7</v>
      </c>
      <c r="AA36" s="156">
        <f t="shared" si="5"/>
        <v>-1.8421743268029694E-7</v>
      </c>
      <c r="AB36" s="157">
        <f t="shared" si="15"/>
        <v>1.3359524241902765E-3</v>
      </c>
      <c r="AC36" s="132"/>
      <c r="AD36" s="158">
        <f t="shared" si="14"/>
        <v>13.359524241902765</v>
      </c>
      <c r="AE36" s="158"/>
      <c r="AF36" s="159"/>
      <c r="AG36" s="133">
        <v>300</v>
      </c>
    </row>
    <row r="37" spans="5:33">
      <c r="E37" s="147">
        <v>0.57027777777777777</v>
      </c>
      <c r="G37" s="148">
        <v>13.96</v>
      </c>
      <c r="H37" s="148">
        <v>5.88</v>
      </c>
      <c r="I37" s="148">
        <v>9</v>
      </c>
      <c r="J37" s="148">
        <v>13.9</v>
      </c>
      <c r="K37" s="148">
        <v>6.06</v>
      </c>
      <c r="L37" s="148">
        <v>9.17</v>
      </c>
      <c r="M37" s="118">
        <f t="shared" si="16"/>
        <v>13.93</v>
      </c>
      <c r="N37" s="118">
        <f t="shared" si="16"/>
        <v>5.97</v>
      </c>
      <c r="O37" s="118">
        <f t="shared" si="16"/>
        <v>9.0850000000000009</v>
      </c>
      <c r="P37" s="149">
        <f t="shared" si="7"/>
        <v>0.18145626678113946</v>
      </c>
      <c r="Q37" s="150">
        <f t="shared" si="8"/>
        <v>1.0715193052376047E-6</v>
      </c>
      <c r="R37" s="151">
        <f t="shared" si="9"/>
        <v>3.7211997254195268E-9</v>
      </c>
      <c r="S37" s="150">
        <f t="shared" si="10"/>
        <v>1.3847327396462362E-17</v>
      </c>
      <c r="T37" s="97">
        <v>298</v>
      </c>
      <c r="U37" s="118">
        <f t="shared" si="11"/>
        <v>286.93</v>
      </c>
      <c r="V37" s="152">
        <f t="shared" si="12"/>
        <v>0.65069561900021455</v>
      </c>
      <c r="W37" s="153">
        <f t="shared" si="13"/>
        <v>4.4739962835324647</v>
      </c>
      <c r="X37" s="154">
        <f t="shared" si="2"/>
        <v>-1.8995576792956179E-7</v>
      </c>
      <c r="Y37" s="155">
        <f t="shared" si="3"/>
        <v>-1.8982053462261101E-7</v>
      </c>
      <c r="Z37" s="155">
        <f t="shared" si="4"/>
        <v>-1.898206308979045E-7</v>
      </c>
      <c r="AA37" s="156">
        <f t="shared" si="5"/>
        <v>-1.896854937291666E-7</v>
      </c>
      <c r="AB37" s="157">
        <f t="shared" si="15"/>
        <v>1.3341089774149988E-3</v>
      </c>
      <c r="AC37" s="132"/>
      <c r="AD37" s="158">
        <f t="shared" si="14"/>
        <v>13.341089774149989</v>
      </c>
      <c r="AE37" s="158"/>
      <c r="AF37" s="159"/>
      <c r="AG37" s="133">
        <v>310</v>
      </c>
    </row>
    <row r="38" spans="5:33">
      <c r="E38" s="147">
        <v>0.57039351851851849</v>
      </c>
      <c r="G38" s="148">
        <v>13.98</v>
      </c>
      <c r="H38" s="148">
        <v>5.89</v>
      </c>
      <c r="I38" s="148">
        <v>9.0299999999999994</v>
      </c>
      <c r="J38" s="148">
        <v>13.92</v>
      </c>
      <c r="K38" s="148">
        <v>6.07</v>
      </c>
      <c r="L38" s="148">
        <v>9.2100000000000009</v>
      </c>
      <c r="M38" s="118">
        <f t="shared" si="16"/>
        <v>13.95</v>
      </c>
      <c r="N38" s="118">
        <f t="shared" si="16"/>
        <v>5.98</v>
      </c>
      <c r="O38" s="118">
        <f t="shared" si="16"/>
        <v>9.120000000000001</v>
      </c>
      <c r="P38" s="149">
        <f t="shared" si="7"/>
        <v>0.18221667544716616</v>
      </c>
      <c r="Q38" s="150">
        <f t="shared" si="8"/>
        <v>1.0471285480508979E-6</v>
      </c>
      <c r="R38" s="151">
        <f t="shared" si="9"/>
        <v>3.8142115565315297E-9</v>
      </c>
      <c r="S38" s="150">
        <f t="shared" si="10"/>
        <v>1.4548209797978675E-17</v>
      </c>
      <c r="T38" s="97">
        <v>298</v>
      </c>
      <c r="U38" s="118">
        <f t="shared" si="11"/>
        <v>286.95</v>
      </c>
      <c r="V38" s="152">
        <f t="shared" si="12"/>
        <v>0.64947474655337334</v>
      </c>
      <c r="W38" s="153">
        <f t="shared" si="13"/>
        <v>4.4614368137033349</v>
      </c>
      <c r="X38" s="154">
        <f t="shared" si="2"/>
        <v>-2.0068491727530378E-7</v>
      </c>
      <c r="Y38" s="155">
        <f t="shared" si="3"/>
        <v>-2.0053376087841228E-7</v>
      </c>
      <c r="Z38" s="155">
        <f t="shared" si="4"/>
        <v>-2.0053387472979997E-7</v>
      </c>
      <c r="AA38" s="156">
        <f t="shared" si="5"/>
        <v>-2.003828320127898E-7</v>
      </c>
      <c r="AB38" s="157">
        <f t="shared" si="15"/>
        <v>1.332210771427166E-3</v>
      </c>
      <c r="AC38" s="132"/>
      <c r="AD38" s="158">
        <f t="shared" si="14"/>
        <v>13.32210771427166</v>
      </c>
      <c r="AE38" s="158"/>
      <c r="AF38" s="159"/>
      <c r="AG38" s="133">
        <v>320</v>
      </c>
    </row>
    <row r="39" spans="5:33">
      <c r="E39" s="147">
        <v>0.57050925925925922</v>
      </c>
      <c r="G39" s="148">
        <v>13.99</v>
      </c>
      <c r="H39" s="148">
        <v>5.89</v>
      </c>
      <c r="I39" s="148">
        <v>9.0500000000000007</v>
      </c>
      <c r="J39" s="148">
        <v>13.93</v>
      </c>
      <c r="K39" s="148">
        <v>6.07</v>
      </c>
      <c r="L39" s="148">
        <v>9.17</v>
      </c>
      <c r="M39" s="118">
        <f t="shared" si="16"/>
        <v>13.96</v>
      </c>
      <c r="N39" s="118">
        <f t="shared" si="16"/>
        <v>5.98</v>
      </c>
      <c r="O39" s="118">
        <f t="shared" si="16"/>
        <v>9.11</v>
      </c>
      <c r="P39" s="149">
        <f t="shared" si="7"/>
        <v>0.18204753213343972</v>
      </c>
      <c r="Q39" s="150">
        <f t="shared" si="8"/>
        <v>1.0471285480508979E-6</v>
      </c>
      <c r="R39" s="151">
        <f t="shared" si="9"/>
        <v>3.8173824836727582E-9</v>
      </c>
      <c r="S39" s="150">
        <f t="shared" si="10"/>
        <v>1.4572409026651596E-17</v>
      </c>
      <c r="T39" s="97">
        <v>298</v>
      </c>
      <c r="U39" s="118">
        <f t="shared" si="11"/>
        <v>286.95999999999998</v>
      </c>
      <c r="V39" s="152">
        <f t="shared" si="12"/>
        <v>0.64886437414751119</v>
      </c>
      <c r="W39" s="153">
        <f t="shared" si="13"/>
        <v>4.4551709610727412</v>
      </c>
      <c r="X39" s="154">
        <f t="shared" si="2"/>
        <v>-2.0081185938952269E-7</v>
      </c>
      <c r="Y39" s="155">
        <f t="shared" si="3"/>
        <v>-2.0066028354315614E-7</v>
      </c>
      <c r="Z39" s="155">
        <f t="shared" si="4"/>
        <v>-2.0066039795491089E-7</v>
      </c>
      <c r="AA39" s="156">
        <f t="shared" si="5"/>
        <v>-2.0050893634757962E-7</v>
      </c>
      <c r="AB39" s="157">
        <f t="shared" si="15"/>
        <v>1.3302054330596585E-3</v>
      </c>
      <c r="AC39" s="132"/>
      <c r="AD39" s="158">
        <f t="shared" si="14"/>
        <v>13.302054330596585</v>
      </c>
      <c r="AE39" s="158"/>
      <c r="AF39" s="159"/>
      <c r="AG39" s="133">
        <v>330</v>
      </c>
    </row>
    <row r="40" spans="5:33">
      <c r="E40" s="147">
        <v>0.57062499999999994</v>
      </c>
      <c r="G40" s="148">
        <v>14.01</v>
      </c>
      <c r="H40" s="148">
        <v>5.9</v>
      </c>
      <c r="I40" s="148">
        <v>9.08</v>
      </c>
      <c r="J40" s="148">
        <v>13.94</v>
      </c>
      <c r="K40" s="148">
        <v>6.08</v>
      </c>
      <c r="L40" s="148">
        <v>9.26</v>
      </c>
      <c r="M40" s="118">
        <f t="shared" si="16"/>
        <v>13.975</v>
      </c>
      <c r="N40" s="118">
        <f t="shared" si="16"/>
        <v>5.99</v>
      </c>
      <c r="O40" s="118">
        <f t="shared" si="16"/>
        <v>9.17</v>
      </c>
      <c r="P40" s="149">
        <f t="shared" si="7"/>
        <v>0.1832928338122693</v>
      </c>
      <c r="Q40" s="150">
        <f t="shared" si="8"/>
        <v>1.0232929922807527E-6</v>
      </c>
      <c r="R40" s="151">
        <f t="shared" si="9"/>
        <v>3.9111729842681654E-9</v>
      </c>
      <c r="S40" s="150">
        <f t="shared" si="10"/>
        <v>1.5297274112869146E-17</v>
      </c>
      <c r="T40" s="97">
        <v>298</v>
      </c>
      <c r="U40" s="118">
        <f t="shared" si="11"/>
        <v>286.97500000000002</v>
      </c>
      <c r="V40" s="152">
        <f t="shared" si="12"/>
        <v>0.64794889529815336</v>
      </c>
      <c r="W40" s="153">
        <f t="shared" si="13"/>
        <v>4.4457894948573848</v>
      </c>
      <c r="X40" s="154">
        <f t="shared" si="2"/>
        <v>-2.1236972176131462E-7</v>
      </c>
      <c r="Y40" s="155">
        <f t="shared" si="3"/>
        <v>-2.1219993958066308E-7</v>
      </c>
      <c r="Z40" s="155">
        <f t="shared" si="4"/>
        <v>-2.1220007531559097E-7</v>
      </c>
      <c r="AA40" s="156">
        <f t="shared" si="5"/>
        <v>-2.1203042865283655E-7</v>
      </c>
      <c r="AB40" s="157">
        <f t="shared" si="15"/>
        <v>1.3281988294617699E-3</v>
      </c>
      <c r="AC40" s="132"/>
      <c r="AD40" s="158">
        <f t="shared" si="14"/>
        <v>13.281988294617699</v>
      </c>
      <c r="AE40" s="158"/>
      <c r="AF40" s="159"/>
      <c r="AG40" s="133">
        <v>340</v>
      </c>
    </row>
    <row r="41" spans="5:33">
      <c r="E41" s="147">
        <v>0.57074074074074077</v>
      </c>
      <c r="G41" s="148">
        <v>14.02</v>
      </c>
      <c r="H41" s="148">
        <v>5.9</v>
      </c>
      <c r="I41" s="148">
        <v>9.09</v>
      </c>
      <c r="J41" s="148">
        <v>13.96</v>
      </c>
      <c r="K41" s="148">
        <v>6.09</v>
      </c>
      <c r="L41" s="148">
        <v>9.26</v>
      </c>
      <c r="M41" s="118">
        <f t="shared" si="16"/>
        <v>13.99</v>
      </c>
      <c r="N41" s="118">
        <f t="shared" si="16"/>
        <v>5.9950000000000001</v>
      </c>
      <c r="O41" s="118">
        <f t="shared" si="16"/>
        <v>9.1750000000000007</v>
      </c>
      <c r="P41" s="149">
        <f t="shared" si="7"/>
        <v>0.18343912990715253</v>
      </c>
      <c r="Q41" s="150">
        <f t="shared" si="8"/>
        <v>1.0115794542598972E-6</v>
      </c>
      <c r="R41" s="151">
        <f t="shared" si="9"/>
        <v>3.9613970380937631E-9</v>
      </c>
      <c r="S41" s="150">
        <f t="shared" si="10"/>
        <v>1.5692666493418039E-17</v>
      </c>
      <c r="T41" s="97">
        <v>298</v>
      </c>
      <c r="U41" s="118">
        <f t="shared" si="11"/>
        <v>286.99</v>
      </c>
      <c r="V41" s="152">
        <f t="shared" si="12"/>
        <v>0.64703351214678695</v>
      </c>
      <c r="W41" s="153">
        <f t="shared" si="13"/>
        <v>4.4364287612226301</v>
      </c>
      <c r="X41" s="154">
        <f t="shared" si="2"/>
        <v>-2.1814374610323392E-7</v>
      </c>
      <c r="Y41" s="155">
        <f t="shared" si="3"/>
        <v>-2.179643194934121E-7</v>
      </c>
      <c r="Z41" s="155">
        <f t="shared" si="4"/>
        <v>-2.1796446707457766E-7</v>
      </c>
      <c r="AA41" s="156">
        <f t="shared" si="5"/>
        <v>-2.1778518780314574E-7</v>
      </c>
      <c r="AB41" s="157">
        <f t="shared" si="15"/>
        <v>1.3260768291614255E-3</v>
      </c>
      <c r="AC41" s="132"/>
      <c r="AD41" s="158">
        <f t="shared" si="14"/>
        <v>13.260768291614255</v>
      </c>
      <c r="AE41" s="158"/>
      <c r="AF41" s="159"/>
      <c r="AG41" s="133">
        <v>350</v>
      </c>
    </row>
    <row r="42" spans="5:33">
      <c r="E42" s="117">
        <v>0.57085648148148149</v>
      </c>
      <c r="G42" s="117">
        <v>14.03</v>
      </c>
      <c r="H42" s="117">
        <v>5.9</v>
      </c>
      <c r="I42" s="117">
        <v>9.1300000000000008</v>
      </c>
      <c r="J42" s="117">
        <v>13.97</v>
      </c>
      <c r="K42" s="117">
        <v>6.09</v>
      </c>
      <c r="L42" s="117">
        <v>9.26</v>
      </c>
      <c r="M42" s="117">
        <f t="shared" si="16"/>
        <v>14</v>
      </c>
      <c r="N42" s="117">
        <f t="shared" si="16"/>
        <v>5.9950000000000001</v>
      </c>
      <c r="O42" s="117">
        <f t="shared" si="16"/>
        <v>9.1950000000000003</v>
      </c>
      <c r="P42" s="117">
        <f t="shared" si="7"/>
        <v>0.18386998065147894</v>
      </c>
      <c r="Q42" s="117">
        <f t="shared" si="8"/>
        <v>1.0115794542598972E-6</v>
      </c>
      <c r="R42" s="117">
        <f t="shared" si="9"/>
        <v>3.9646903272045269E-9</v>
      </c>
      <c r="S42" s="117">
        <f t="shared" si="10"/>
        <v>1.571876939062914E-17</v>
      </c>
      <c r="T42" s="117">
        <v>298</v>
      </c>
      <c r="U42" s="117">
        <f t="shared" si="11"/>
        <v>287</v>
      </c>
      <c r="V42" s="117">
        <f t="shared" si="12"/>
        <v>0.64642330987068297</v>
      </c>
      <c r="W42" s="117">
        <f t="shared" si="13"/>
        <v>4.430199766560726</v>
      </c>
      <c r="X42" s="117">
        <f t="shared" si="2"/>
        <v>-2.1896726167473175E-7</v>
      </c>
      <c r="Y42" s="117">
        <f t="shared" si="3"/>
        <v>-2.1878618015938005E-7</v>
      </c>
      <c r="Z42" s="117">
        <f t="shared" si="4"/>
        <v>-2.1878632991014618E-7</v>
      </c>
      <c r="AA42" s="117">
        <f t="shared" si="5"/>
        <v>-2.1860539789787885E-7</v>
      </c>
      <c r="AB42" s="117">
        <f t="shared" si="15"/>
        <v>1.3238971849830216E-3</v>
      </c>
      <c r="AD42" s="117">
        <f t="shared" si="14"/>
        <v>13.238971849830216</v>
      </c>
      <c r="AG42" s="117">
        <v>360</v>
      </c>
    </row>
    <row r="43" spans="5:33">
      <c r="E43" s="147">
        <v>0.57097222222222221</v>
      </c>
      <c r="G43" s="148">
        <v>14.04</v>
      </c>
      <c r="H43" s="148">
        <v>5.91</v>
      </c>
      <c r="I43" s="148">
        <v>9.1199999999999992</v>
      </c>
      <c r="J43" s="148">
        <v>13.99</v>
      </c>
      <c r="K43" s="148">
        <v>6.1</v>
      </c>
      <c r="L43" s="148">
        <v>9.31</v>
      </c>
      <c r="M43" s="118">
        <f t="shared" si="16"/>
        <v>14.015000000000001</v>
      </c>
      <c r="N43" s="118">
        <f t="shared" si="16"/>
        <v>6.0049999999999999</v>
      </c>
      <c r="O43" s="118">
        <f t="shared" si="16"/>
        <v>9.2149999999999999</v>
      </c>
      <c r="P43" s="149">
        <f t="shared" si="7"/>
        <v>0.18431651122052836</v>
      </c>
      <c r="Q43" s="150">
        <f t="shared" si="8"/>
        <v>9.8855309465693763E-7</v>
      </c>
      <c r="R43" s="151">
        <f t="shared" si="9"/>
        <v>4.0621000816854353E-9</v>
      </c>
      <c r="S43" s="150">
        <f t="shared" si="10"/>
        <v>1.6500657073628821E-17</v>
      </c>
      <c r="T43" s="97">
        <v>298</v>
      </c>
      <c r="U43" s="118">
        <f t="shared" si="11"/>
        <v>287.01499999999999</v>
      </c>
      <c r="V43" s="152">
        <f t="shared" si="12"/>
        <v>0.64550808618262079</v>
      </c>
      <c r="W43" s="153">
        <f t="shared" si="13"/>
        <v>4.4208734807796279</v>
      </c>
      <c r="X43" s="154">
        <f t="shared" si="2"/>
        <v>-2.3052191173721113E-7</v>
      </c>
      <c r="Y43" s="155">
        <f t="shared" si="3"/>
        <v>-2.3032088284644416E-7</v>
      </c>
      <c r="Z43" s="155">
        <f t="shared" si="4"/>
        <v>-2.3032105815565714E-7</v>
      </c>
      <c r="AA43" s="156">
        <f t="shared" si="5"/>
        <v>-2.3012020426834292E-7</v>
      </c>
      <c r="AB43" s="157">
        <f t="shared" si="15"/>
        <v>1.3217093221835022E-3</v>
      </c>
      <c r="AC43" s="132"/>
      <c r="AD43" s="158">
        <f t="shared" si="14"/>
        <v>13.217093221835022</v>
      </c>
      <c r="AE43" s="158"/>
      <c r="AF43" s="159"/>
      <c r="AG43" s="133">
        <v>370</v>
      </c>
    </row>
    <row r="44" spans="5:33">
      <c r="E44" s="147">
        <v>0.57108796296296294</v>
      </c>
      <c r="G44" s="148">
        <v>14.06</v>
      </c>
      <c r="H44" s="148">
        <v>5.91</v>
      </c>
      <c r="I44" s="148">
        <v>9.11</v>
      </c>
      <c r="J44" s="148">
        <v>14</v>
      </c>
      <c r="K44" s="148">
        <v>6.1</v>
      </c>
      <c r="L44" s="148">
        <v>9.2899999999999991</v>
      </c>
      <c r="M44" s="118">
        <f t="shared" si="16"/>
        <v>14.030000000000001</v>
      </c>
      <c r="N44" s="118">
        <f t="shared" si="16"/>
        <v>6.0049999999999999</v>
      </c>
      <c r="O44" s="118">
        <f t="shared" si="16"/>
        <v>9.1999999999999993</v>
      </c>
      <c r="P44" s="149">
        <f t="shared" si="7"/>
        <v>0.18406302789276399</v>
      </c>
      <c r="Q44" s="150">
        <f t="shared" si="8"/>
        <v>9.8855309465693763E-7</v>
      </c>
      <c r="R44" s="151">
        <f t="shared" si="9"/>
        <v>4.0671666465177684E-9</v>
      </c>
      <c r="S44" s="150">
        <f t="shared" si="10"/>
        <v>1.6541844530546589E-17</v>
      </c>
      <c r="T44" s="97">
        <v>298</v>
      </c>
      <c r="U44" s="118">
        <f t="shared" si="11"/>
        <v>287.02999999999997</v>
      </c>
      <c r="V44" s="152">
        <f t="shared" si="12"/>
        <v>0.64459295815254214</v>
      </c>
      <c r="W44" s="153">
        <f t="shared" si="13"/>
        <v>4.4115678000305341</v>
      </c>
      <c r="X44" s="154">
        <f t="shared" si="2"/>
        <v>-2.3086329818952883E-7</v>
      </c>
      <c r="Y44" s="155">
        <f t="shared" si="3"/>
        <v>-2.3066132147455585E-7</v>
      </c>
      <c r="Z44" s="155">
        <f t="shared" si="4"/>
        <v>-2.306614981790979E-7</v>
      </c>
      <c r="AA44" s="156">
        <f t="shared" si="5"/>
        <v>-2.3045969785947798E-7</v>
      </c>
      <c r="AB44" s="157">
        <f t="shared" si="15"/>
        <v>1.3194061121868193E-3</v>
      </c>
      <c r="AC44" s="132"/>
      <c r="AD44" s="158">
        <f t="shared" si="14"/>
        <v>13.194061121868193</v>
      </c>
      <c r="AE44" s="158"/>
      <c r="AF44" s="159"/>
      <c r="AG44" s="133">
        <v>380</v>
      </c>
    </row>
    <row r="45" spans="5:33">
      <c r="E45" s="147">
        <v>0.57120370370370366</v>
      </c>
      <c r="G45" s="148">
        <v>14.07</v>
      </c>
      <c r="H45" s="148">
        <v>5.92</v>
      </c>
      <c r="I45" s="148">
        <v>9.1</v>
      </c>
      <c r="J45" s="148">
        <v>14.01</v>
      </c>
      <c r="K45" s="148">
        <v>6.1</v>
      </c>
      <c r="L45" s="148">
        <v>9.27</v>
      </c>
      <c r="M45" s="118">
        <f t="shared" si="16"/>
        <v>14.04</v>
      </c>
      <c r="N45" s="118">
        <f t="shared" si="16"/>
        <v>6.01</v>
      </c>
      <c r="O45" s="118">
        <f t="shared" si="16"/>
        <v>9.1849999999999987</v>
      </c>
      <c r="P45" s="149">
        <f t="shared" si="7"/>
        <v>0.18379391663290753</v>
      </c>
      <c r="Q45" s="150">
        <f t="shared" si="8"/>
        <v>9.7723722095580961E-7</v>
      </c>
      <c r="R45" s="151">
        <f t="shared" si="9"/>
        <v>4.1176825895386515E-9</v>
      </c>
      <c r="S45" s="150">
        <f t="shared" si="10"/>
        <v>1.6955309908189735E-17</v>
      </c>
      <c r="T45" s="97">
        <v>298</v>
      </c>
      <c r="U45" s="118">
        <f t="shared" si="11"/>
        <v>287.04000000000002</v>
      </c>
      <c r="V45" s="152">
        <f t="shared" si="12"/>
        <v>0.64398292593506878</v>
      </c>
      <c r="W45" s="153">
        <f t="shared" si="13"/>
        <v>4.4053754365839124</v>
      </c>
      <c r="X45" s="154">
        <f t="shared" si="2"/>
        <v>-2.36206252067023E-7</v>
      </c>
      <c r="Y45" s="155">
        <f t="shared" si="3"/>
        <v>-2.3599444804762673E-7</v>
      </c>
      <c r="Z45" s="155">
        <f t="shared" si="4"/>
        <v>-2.3599463797038376E-7</v>
      </c>
      <c r="AA45" s="156">
        <f t="shared" si="5"/>
        <v>-2.357830235331405E-7</v>
      </c>
      <c r="AB45" s="157">
        <f t="shared" si="15"/>
        <v>1.3170994977945588E-3</v>
      </c>
      <c r="AC45" s="132"/>
      <c r="AD45" s="158">
        <f t="shared" si="14"/>
        <v>13.170994977945588</v>
      </c>
      <c r="AE45" s="158"/>
      <c r="AF45" s="159"/>
      <c r="AG45" s="133">
        <v>390</v>
      </c>
    </row>
    <row r="46" spans="5:33">
      <c r="E46" s="147">
        <v>0.57131944444444438</v>
      </c>
      <c r="G46" s="148">
        <v>14.08</v>
      </c>
      <c r="H46" s="148">
        <v>5.92</v>
      </c>
      <c r="I46" s="148">
        <v>9.1199999999999992</v>
      </c>
      <c r="J46" s="148">
        <v>14.02</v>
      </c>
      <c r="K46" s="148">
        <v>6.11</v>
      </c>
      <c r="L46" s="148">
        <v>9.27</v>
      </c>
      <c r="M46" s="118">
        <f t="shared" si="16"/>
        <v>14.05</v>
      </c>
      <c r="N46" s="118">
        <f t="shared" si="16"/>
        <v>6.0150000000000006</v>
      </c>
      <c r="O46" s="118">
        <f t="shared" si="16"/>
        <v>9.1950000000000003</v>
      </c>
      <c r="P46" s="149">
        <f t="shared" si="7"/>
        <v>0.1840250545938994</v>
      </c>
      <c r="Q46" s="150">
        <f t="shared" si="8"/>
        <v>9.6605087898981057E-7</v>
      </c>
      <c r="R46" s="151">
        <f t="shared" si="9"/>
        <v>4.16882596209983E-9</v>
      </c>
      <c r="S46" s="150">
        <f t="shared" si="10"/>
        <v>1.7379109902277573E-17</v>
      </c>
      <c r="T46" s="97">
        <v>298</v>
      </c>
      <c r="U46" s="118">
        <f t="shared" si="11"/>
        <v>287.05</v>
      </c>
      <c r="V46" s="152">
        <f t="shared" si="12"/>
        <v>0.64337293622115155</v>
      </c>
      <c r="W46" s="153">
        <f t="shared" si="13"/>
        <v>4.3991921956816737</v>
      </c>
      <c r="X46" s="154">
        <f t="shared" si="2"/>
        <v>-2.4232049220624236E-7</v>
      </c>
      <c r="Y46" s="155">
        <f t="shared" si="3"/>
        <v>-2.4209718097759791E-7</v>
      </c>
      <c r="Z46" s="155">
        <f t="shared" si="4"/>
        <v>-2.4209738677077867E-7</v>
      </c>
      <c r="AA46" s="156">
        <f t="shared" si="5"/>
        <v>-2.4187428095601623E-7</v>
      </c>
      <c r="AB46" s="157">
        <f t="shared" si="15"/>
        <v>1.3147395520484986E-3</v>
      </c>
      <c r="AC46" s="132"/>
      <c r="AD46" s="158">
        <f t="shared" si="14"/>
        <v>13.147395520484986</v>
      </c>
      <c r="AE46" s="158"/>
      <c r="AF46" s="159"/>
      <c r="AG46" s="133">
        <v>400</v>
      </c>
    </row>
    <row r="47" spans="5:33">
      <c r="E47" s="147">
        <v>0.57143518518518521</v>
      </c>
      <c r="G47" s="148">
        <v>14.1</v>
      </c>
      <c r="H47" s="148">
        <v>5.92</v>
      </c>
      <c r="I47" s="148">
        <v>9.1199999999999992</v>
      </c>
      <c r="J47" s="148">
        <v>14.04</v>
      </c>
      <c r="K47" s="148">
        <v>6.11</v>
      </c>
      <c r="L47" s="148">
        <v>9.27</v>
      </c>
      <c r="M47" s="118">
        <f t="shared" si="16"/>
        <v>14.07</v>
      </c>
      <c r="N47" s="118">
        <f t="shared" si="16"/>
        <v>6.0150000000000006</v>
      </c>
      <c r="O47" s="118">
        <f t="shared" si="16"/>
        <v>9.1950000000000003</v>
      </c>
      <c r="P47" s="149">
        <f t="shared" si="7"/>
        <v>0.18408715743668325</v>
      </c>
      <c r="Q47" s="150">
        <f t="shared" si="8"/>
        <v>9.6605087898981057E-7</v>
      </c>
      <c r="R47" s="151">
        <f t="shared" si="9"/>
        <v>4.1757603116971587E-9</v>
      </c>
      <c r="S47" s="150">
        <f t="shared" si="10"/>
        <v>1.7436974180745152E-17</v>
      </c>
      <c r="T47" s="97">
        <v>298</v>
      </c>
      <c r="U47" s="118">
        <f t="shared" si="11"/>
        <v>287.07</v>
      </c>
      <c r="V47" s="152">
        <f t="shared" si="12"/>
        <v>0.64215308428620343</v>
      </c>
      <c r="W47" s="153">
        <f t="shared" si="13"/>
        <v>4.3868530252989073</v>
      </c>
      <c r="X47" s="154">
        <f t="shared" si="2"/>
        <v>-2.4344433603888063E-7</v>
      </c>
      <c r="Y47" s="155">
        <f t="shared" si="3"/>
        <v>-2.4321853284709563E-7</v>
      </c>
      <c r="Z47" s="155">
        <f t="shared" si="4"/>
        <v>-2.4321874228750508E-7</v>
      </c>
      <c r="AA47" s="156">
        <f t="shared" si="5"/>
        <v>-2.4299314814760276E-7</v>
      </c>
      <c r="AB47" s="157">
        <f t="shared" si="15"/>
        <v>1.3123185788674002E-3</v>
      </c>
      <c r="AC47" s="132"/>
      <c r="AD47" s="158">
        <f t="shared" si="14"/>
        <v>13.123185788674002</v>
      </c>
      <c r="AE47" s="158"/>
      <c r="AF47" s="159"/>
      <c r="AG47" s="133">
        <v>410</v>
      </c>
    </row>
    <row r="48" spans="5:33">
      <c r="E48" s="147">
        <v>0.57155092592592593</v>
      </c>
      <c r="G48" s="148">
        <v>14.11</v>
      </c>
      <c r="H48" s="148">
        <v>5.93</v>
      </c>
      <c r="I48" s="148">
        <v>9.14</v>
      </c>
      <c r="J48" s="148">
        <v>14.06</v>
      </c>
      <c r="K48" s="148">
        <v>6.12</v>
      </c>
      <c r="L48" s="148">
        <v>9.32</v>
      </c>
      <c r="M48" s="118">
        <f t="shared" si="16"/>
        <v>14.085000000000001</v>
      </c>
      <c r="N48" s="118">
        <f t="shared" si="16"/>
        <v>6.0250000000000004</v>
      </c>
      <c r="O48" s="118">
        <f t="shared" si="16"/>
        <v>9.23</v>
      </c>
      <c r="P48" s="149">
        <f t="shared" si="7"/>
        <v>0.18483465187872397</v>
      </c>
      <c r="Q48" s="150">
        <f t="shared" si="8"/>
        <v>9.4406087628592079E-7</v>
      </c>
      <c r="R48" s="151">
        <f t="shared" si="9"/>
        <v>4.2783559126555669E-9</v>
      </c>
      <c r="S48" s="150">
        <f t="shared" si="10"/>
        <v>1.8304329315354849E-17</v>
      </c>
      <c r="T48" s="97">
        <v>298</v>
      </c>
      <c r="U48" s="118">
        <f t="shared" si="11"/>
        <v>287.08499999999998</v>
      </c>
      <c r="V48" s="152">
        <f t="shared" si="12"/>
        <v>0.64123830687378125</v>
      </c>
      <c r="W48" s="153">
        <f t="shared" si="13"/>
        <v>4.3776224897950957</v>
      </c>
      <c r="X48" s="154">
        <f t="shared" si="2"/>
        <v>-2.5665598947437406E-7</v>
      </c>
      <c r="Y48" s="155">
        <f t="shared" si="3"/>
        <v>-2.5640454668770125E-7</v>
      </c>
      <c r="Z48" s="155">
        <f t="shared" si="4"/>
        <v>-2.5640479302317579E-7</v>
      </c>
      <c r="AA48" s="156">
        <f t="shared" si="5"/>
        <v>-2.5615359608931374E-7</v>
      </c>
      <c r="AB48" s="157">
        <f t="shared" si="15"/>
        <v>1.3098863921433075E-3</v>
      </c>
      <c r="AC48" s="132"/>
      <c r="AD48" s="158">
        <f t="shared" si="14"/>
        <v>13.098863921433075</v>
      </c>
      <c r="AE48" s="158"/>
      <c r="AF48" s="159"/>
      <c r="AG48" s="133">
        <v>420</v>
      </c>
    </row>
    <row r="49" spans="1:55">
      <c r="E49" s="147">
        <v>0.57166666666666666</v>
      </c>
      <c r="G49" s="148">
        <v>14.12</v>
      </c>
      <c r="H49" s="148">
        <v>5.93</v>
      </c>
      <c r="I49" s="148">
        <v>9.1</v>
      </c>
      <c r="J49" s="148">
        <v>14.07</v>
      </c>
      <c r="K49" s="148">
        <v>6.12</v>
      </c>
      <c r="L49" s="148">
        <v>9.2899999999999991</v>
      </c>
      <c r="M49" s="118">
        <f t="shared" si="16"/>
        <v>14.094999999999999</v>
      </c>
      <c r="N49" s="118">
        <f t="shared" si="16"/>
        <v>6.0250000000000004</v>
      </c>
      <c r="O49" s="118">
        <f t="shared" si="16"/>
        <v>9.1950000000000003</v>
      </c>
      <c r="P49" s="149">
        <f t="shared" si="7"/>
        <v>0.18416484495889346</v>
      </c>
      <c r="Q49" s="150">
        <f t="shared" si="8"/>
        <v>9.4406087628592079E-7</v>
      </c>
      <c r="R49" s="151">
        <f t="shared" si="9"/>
        <v>4.2819127040611319E-9</v>
      </c>
      <c r="S49" s="150">
        <f t="shared" si="10"/>
        <v>1.8334776405200116E-17</v>
      </c>
      <c r="T49" s="97">
        <v>298</v>
      </c>
      <c r="U49" s="118">
        <f t="shared" si="11"/>
        <v>287.09500000000003</v>
      </c>
      <c r="V49" s="152">
        <f t="shared" si="12"/>
        <v>0.64062850837087937</v>
      </c>
      <c r="W49" s="153">
        <f t="shared" si="13"/>
        <v>4.3714801266946619</v>
      </c>
      <c r="X49" s="154">
        <f t="shared" si="2"/>
        <v>-2.5600909318656289E-7</v>
      </c>
      <c r="Y49" s="155">
        <f t="shared" si="3"/>
        <v>-2.5575842564445624E-7</v>
      </c>
      <c r="Z49" s="155">
        <f t="shared" si="4"/>
        <v>-2.5575867108189703E-7</v>
      </c>
      <c r="AA49" s="156">
        <f t="shared" si="5"/>
        <v>-2.5550824849659836E-7</v>
      </c>
      <c r="AB49" s="157">
        <f t="shared" si="15"/>
        <v>1.3073223450349985E-3</v>
      </c>
      <c r="AC49" s="132"/>
      <c r="AD49" s="158">
        <f t="shared" si="14"/>
        <v>13.073223450349985</v>
      </c>
      <c r="AE49" s="158"/>
      <c r="AF49" s="159"/>
      <c r="AG49" s="133">
        <v>430</v>
      </c>
    </row>
    <row r="50" spans="1:55">
      <c r="E50" s="147">
        <v>0.57178240740740738</v>
      </c>
      <c r="G50" s="148">
        <v>14.14</v>
      </c>
      <c r="H50" s="148">
        <v>5.93</v>
      </c>
      <c r="I50" s="148">
        <v>9.1300000000000008</v>
      </c>
      <c r="J50" s="148">
        <v>14.08</v>
      </c>
      <c r="K50" s="148">
        <v>6.12</v>
      </c>
      <c r="L50" s="148">
        <v>9.32</v>
      </c>
      <c r="M50" s="118">
        <f t="shared" si="16"/>
        <v>14.11</v>
      </c>
      <c r="N50" s="118">
        <f t="shared" si="16"/>
        <v>6.0250000000000004</v>
      </c>
      <c r="O50" s="118">
        <f t="shared" si="16"/>
        <v>9.2250000000000014</v>
      </c>
      <c r="P50" s="149">
        <f t="shared" si="7"/>
        <v>0.18481250523124571</v>
      </c>
      <c r="Q50" s="150">
        <f t="shared" si="8"/>
        <v>9.4406087628592079E-7</v>
      </c>
      <c r="R50" s="151">
        <f t="shared" si="9"/>
        <v>4.2872534361665097E-9</v>
      </c>
      <c r="S50" s="150">
        <f t="shared" si="10"/>
        <v>1.8380542025921544E-17</v>
      </c>
      <c r="T50" s="97">
        <v>298</v>
      </c>
      <c r="U50" s="118">
        <f t="shared" si="11"/>
        <v>287.11</v>
      </c>
      <c r="V50" s="152">
        <f t="shared" si="12"/>
        <v>0.63971389026351233</v>
      </c>
      <c r="W50" s="153">
        <f t="shared" si="13"/>
        <v>4.3622835380046316</v>
      </c>
      <c r="X50" s="154">
        <f t="shared" si="2"/>
        <v>-2.5758873234673984E-7</v>
      </c>
      <c r="Y50" s="155">
        <f t="shared" si="3"/>
        <v>-2.5733446446217652E-7</v>
      </c>
      <c r="Z50" s="155">
        <f t="shared" si="4"/>
        <v>-2.573347154520259E-7</v>
      </c>
      <c r="AA50" s="156">
        <f t="shared" si="5"/>
        <v>-2.5708069806180383E-7</v>
      </c>
      <c r="AB50" s="157">
        <f t="shared" si="15"/>
        <v>1.3047647591431053E-3</v>
      </c>
      <c r="AC50" s="132"/>
      <c r="AD50" s="158">
        <f t="shared" si="14"/>
        <v>13.047647591431053</v>
      </c>
      <c r="AE50" s="158"/>
      <c r="AF50" s="159"/>
      <c r="AG50" s="133">
        <v>440</v>
      </c>
    </row>
    <row r="51" spans="1:55">
      <c r="E51" s="147">
        <v>0.5718981481481481</v>
      </c>
      <c r="G51" s="148">
        <v>14.16</v>
      </c>
      <c r="H51" s="148">
        <v>5.93</v>
      </c>
      <c r="I51" s="148">
        <v>9.14</v>
      </c>
      <c r="J51" s="148">
        <v>14.1</v>
      </c>
      <c r="K51" s="148">
        <v>6.13</v>
      </c>
      <c r="L51" s="148">
        <v>9.32</v>
      </c>
      <c r="M51" s="118">
        <f t="shared" si="16"/>
        <v>14.129999999999999</v>
      </c>
      <c r="N51" s="118">
        <f t="shared" si="16"/>
        <v>6.0299999999999994</v>
      </c>
      <c r="O51" s="118">
        <f t="shared" si="16"/>
        <v>9.23</v>
      </c>
      <c r="P51" s="149">
        <f t="shared" si="7"/>
        <v>0.18497514023897271</v>
      </c>
      <c r="Q51" s="150">
        <f t="shared" si="8"/>
        <v>9.3325430079699167E-7</v>
      </c>
      <c r="R51" s="151">
        <f t="shared" si="9"/>
        <v>4.3441114079658608E-9</v>
      </c>
      <c r="S51" s="150">
        <f t="shared" si="10"/>
        <v>1.8871303924819134E-17</v>
      </c>
      <c r="T51" s="97">
        <v>298</v>
      </c>
      <c r="U51" s="118">
        <f t="shared" si="11"/>
        <v>287.13</v>
      </c>
      <c r="V51" s="152">
        <f t="shared" si="12"/>
        <v>0.63849454810474671</v>
      </c>
      <c r="W51" s="153">
        <f t="shared" si="13"/>
        <v>4.3500529977794891</v>
      </c>
      <c r="X51" s="154">
        <f t="shared" si="2"/>
        <v>-2.6491980023082832E-7</v>
      </c>
      <c r="Y51" s="155">
        <f t="shared" si="3"/>
        <v>-2.6465032179677073E-7</v>
      </c>
      <c r="Z51" s="155">
        <f t="shared" si="4"/>
        <v>-2.6465059591228171E-7</v>
      </c>
      <c r="AA51" s="156">
        <f t="shared" si="5"/>
        <v>-2.6438139103607032E-7</v>
      </c>
      <c r="AB51" s="157">
        <f t="shared" si="15"/>
        <v>1.3021914128260438E-3</v>
      </c>
      <c r="AC51" s="132"/>
      <c r="AD51" s="158">
        <f t="shared" si="14"/>
        <v>13.021914128260438</v>
      </c>
      <c r="AE51" s="158"/>
      <c r="AF51" s="159"/>
      <c r="AG51" s="133">
        <v>450</v>
      </c>
    </row>
    <row r="52" spans="1:55">
      <c r="E52" s="147">
        <v>0.57201388888888893</v>
      </c>
      <c r="G52" s="148">
        <v>14.17</v>
      </c>
      <c r="H52" s="148">
        <v>5.94</v>
      </c>
      <c r="I52" s="148">
        <v>9.1300000000000008</v>
      </c>
      <c r="J52" s="148">
        <v>14.11</v>
      </c>
      <c r="K52" s="148">
        <v>6.13</v>
      </c>
      <c r="L52" s="148">
        <v>9.2899999999999991</v>
      </c>
      <c r="M52" s="118">
        <f t="shared" si="16"/>
        <v>14.14</v>
      </c>
      <c r="N52" s="118">
        <f t="shared" si="16"/>
        <v>6.0350000000000001</v>
      </c>
      <c r="O52" s="118">
        <f t="shared" si="16"/>
        <v>9.2100000000000009</v>
      </c>
      <c r="P52" s="149">
        <f t="shared" si="7"/>
        <v>0.1846055082993249</v>
      </c>
      <c r="Q52" s="150">
        <f t="shared" si="8"/>
        <v>9.2257142715476221E-7</v>
      </c>
      <c r="R52" s="151">
        <f t="shared" si="9"/>
        <v>4.3980671229472225E-9</v>
      </c>
      <c r="S52" s="150">
        <f t="shared" si="10"/>
        <v>1.9342994417949258E-17</v>
      </c>
      <c r="T52" s="97">
        <v>298</v>
      </c>
      <c r="U52" s="118">
        <f t="shared" si="11"/>
        <v>287.14</v>
      </c>
      <c r="V52" s="152">
        <f t="shared" si="12"/>
        <v>0.63788494072297464</v>
      </c>
      <c r="W52" s="153">
        <f t="shared" si="13"/>
        <v>4.3439512298490168</v>
      </c>
      <c r="X52" s="154">
        <f t="shared" si="2"/>
        <v>-2.7082800998778698E-7</v>
      </c>
      <c r="Y52" s="155">
        <f t="shared" si="3"/>
        <v>-2.7054580423039166E-7</v>
      </c>
      <c r="Z52" s="155">
        <f t="shared" si="4"/>
        <v>-2.7054609829188668E-7</v>
      </c>
      <c r="AA52" s="156">
        <f t="shared" si="5"/>
        <v>-2.7026418598315572E-7</v>
      </c>
      <c r="AB52" s="157">
        <f t="shared" si="15"/>
        <v>1.2995449077815688E-3</v>
      </c>
      <c r="AC52" s="132"/>
      <c r="AD52" s="158">
        <f t="shared" si="14"/>
        <v>12.995449077815689</v>
      </c>
      <c r="AE52" s="158"/>
      <c r="AF52" s="159"/>
      <c r="AG52" s="133">
        <v>460</v>
      </c>
    </row>
    <row r="53" spans="1:55">
      <c r="E53" s="147">
        <v>0.57212962962962965</v>
      </c>
      <c r="G53" s="148">
        <v>14.18</v>
      </c>
      <c r="H53" s="148">
        <v>5.94</v>
      </c>
      <c r="I53" s="148">
        <v>9.1300000000000008</v>
      </c>
      <c r="J53" s="148">
        <v>14.13</v>
      </c>
      <c r="K53" s="148">
        <v>6.13</v>
      </c>
      <c r="L53" s="148">
        <v>9.32</v>
      </c>
      <c r="M53" s="118">
        <f t="shared" si="16"/>
        <v>14.155000000000001</v>
      </c>
      <c r="N53" s="118">
        <f t="shared" si="16"/>
        <v>6.0350000000000001</v>
      </c>
      <c r="O53" s="118">
        <f t="shared" si="16"/>
        <v>9.2250000000000014</v>
      </c>
      <c r="P53" s="149">
        <f t="shared" si="7"/>
        <v>0.18495303609954139</v>
      </c>
      <c r="Q53" s="150">
        <f t="shared" si="8"/>
        <v>9.2257142715476221E-7</v>
      </c>
      <c r="R53" s="151">
        <f t="shared" si="9"/>
        <v>4.4035527318114231E-9</v>
      </c>
      <c r="S53" s="150">
        <f t="shared" si="10"/>
        <v>1.9391276661843846E-17</v>
      </c>
      <c r="T53" s="97">
        <v>298</v>
      </c>
      <c r="U53" s="118">
        <f t="shared" si="11"/>
        <v>287.15499999999997</v>
      </c>
      <c r="V53" s="152">
        <f t="shared" si="12"/>
        <v>0.63697060925985516</v>
      </c>
      <c r="W53" s="153">
        <f t="shared" si="13"/>
        <v>4.3348154167018906</v>
      </c>
      <c r="X53" s="154">
        <f t="shared" si="2"/>
        <v>-2.7202093960306415E-7</v>
      </c>
      <c r="Y53" s="155">
        <f t="shared" si="3"/>
        <v>-2.7173564834473141E-7</v>
      </c>
      <c r="Z53" s="155">
        <f t="shared" si="4"/>
        <v>-2.7173594755369012E-7</v>
      </c>
      <c r="AA53" s="156">
        <f t="shared" si="5"/>
        <v>-2.7145095487670475E-7</v>
      </c>
      <c r="AB53" s="157">
        <f t="shared" si="15"/>
        <v>1.2968394477798763E-3</v>
      </c>
      <c r="AC53" s="132"/>
      <c r="AD53" s="158">
        <f t="shared" si="14"/>
        <v>12.968394477798762</v>
      </c>
      <c r="AE53" s="158"/>
      <c r="AF53" s="159"/>
      <c r="AG53" s="133">
        <v>470</v>
      </c>
    </row>
    <row r="54" spans="1:55" s="77" customFormat="1">
      <c r="A54" s="134"/>
      <c r="B54" s="134"/>
      <c r="C54" s="134"/>
      <c r="D54" s="134"/>
      <c r="E54" s="136">
        <v>0.57224537037037038</v>
      </c>
      <c r="F54" s="134"/>
      <c r="G54" s="138">
        <v>14.19</v>
      </c>
      <c r="H54" s="138">
        <v>5.94</v>
      </c>
      <c r="I54" s="138">
        <v>9.1300000000000008</v>
      </c>
      <c r="J54" s="138">
        <v>14.14</v>
      </c>
      <c r="K54" s="138">
        <v>6.14</v>
      </c>
      <c r="L54" s="138">
        <v>9.27</v>
      </c>
      <c r="M54" s="139">
        <f t="shared" si="16"/>
        <v>14.164999999999999</v>
      </c>
      <c r="N54" s="139">
        <f t="shared" si="16"/>
        <v>6.04</v>
      </c>
      <c r="O54" s="139">
        <f t="shared" si="16"/>
        <v>9.1999999999999993</v>
      </c>
      <c r="P54" s="140">
        <f t="shared" si="7"/>
        <v>0.18448298175935587</v>
      </c>
      <c r="Q54" s="141">
        <f t="shared" si="8"/>
        <v>9.12010839355909E-7</v>
      </c>
      <c r="R54" s="142">
        <f t="shared" si="9"/>
        <v>4.4582467333665594E-9</v>
      </c>
      <c r="S54" s="141">
        <f t="shared" si="10"/>
        <v>1.9875963935573598E-17</v>
      </c>
      <c r="T54" s="143">
        <v>298</v>
      </c>
      <c r="U54" s="139">
        <f t="shared" si="11"/>
        <v>287.16500000000002</v>
      </c>
      <c r="V54" s="144">
        <f t="shared" si="12"/>
        <v>0.63636110801766399</v>
      </c>
      <c r="W54" s="145">
        <f t="shared" si="13"/>
        <v>4.3287360802694446</v>
      </c>
      <c r="X54" s="146">
        <f t="shared" si="2"/>
        <v>-2.7791853848584093E-7</v>
      </c>
      <c r="Y54" s="146">
        <f t="shared" si="3"/>
        <v>-2.7762011720599198E-7</v>
      </c>
      <c r="Z54" s="146">
        <f t="shared" si="4"/>
        <v>-2.7762043764255138E-7</v>
      </c>
      <c r="AA54" s="146">
        <f t="shared" si="5"/>
        <v>-2.7732233611110992E-7</v>
      </c>
      <c r="AB54" s="146">
        <f t="shared" si="15"/>
        <v>1.2941220893027486E-3</v>
      </c>
      <c r="AC54" s="146">
        <f>D8</f>
        <v>1.3337499999999999E-3</v>
      </c>
      <c r="AD54" s="146">
        <f t="shared" si="14"/>
        <v>12.941220893027486</v>
      </c>
      <c r="AE54" s="146">
        <f>AC54*10000</f>
        <v>13.337499999999999</v>
      </c>
      <c r="AF54" s="146">
        <f>(AD54-AE54)*(AD54-AE54)</f>
        <v>0.15703713062293195</v>
      </c>
      <c r="AG54" s="137">
        <v>480</v>
      </c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</row>
    <row r="55" spans="1:55">
      <c r="E55" s="147">
        <v>0.5723611111111111</v>
      </c>
      <c r="G55" s="148">
        <v>14.21</v>
      </c>
      <c r="H55" s="148">
        <v>5.94</v>
      </c>
      <c r="I55" s="148">
        <v>9.1</v>
      </c>
      <c r="J55" s="148">
        <v>14.16</v>
      </c>
      <c r="K55" s="148">
        <v>6.14</v>
      </c>
      <c r="L55" s="148">
        <v>9.27</v>
      </c>
      <c r="M55" s="118">
        <f t="shared" si="16"/>
        <v>14.185</v>
      </c>
      <c r="N55" s="118">
        <f t="shared" si="16"/>
        <v>6.04</v>
      </c>
      <c r="O55" s="118">
        <f t="shared" si="16"/>
        <v>9.1849999999999987</v>
      </c>
      <c r="P55" s="149">
        <f t="shared" si="7"/>
        <v>0.1842444710065663</v>
      </c>
      <c r="Q55" s="150">
        <f t="shared" si="8"/>
        <v>9.12010839355909E-7</v>
      </c>
      <c r="R55" s="151">
        <f t="shared" si="9"/>
        <v>4.4656625002326669E-9</v>
      </c>
      <c r="S55" s="150">
        <f t="shared" si="10"/>
        <v>1.9942141565984275E-17</v>
      </c>
      <c r="T55" s="97">
        <v>298</v>
      </c>
      <c r="U55" s="118">
        <f t="shared" si="11"/>
        <v>287.185</v>
      </c>
      <c r="V55" s="152">
        <f t="shared" si="12"/>
        <v>0.63514223287306504</v>
      </c>
      <c r="W55" s="153">
        <f t="shared" si="13"/>
        <v>4.3166042389107897</v>
      </c>
      <c r="X55" s="154">
        <f t="shared" si="2"/>
        <v>-2.7866695679926592E-7</v>
      </c>
      <c r="Y55" s="155">
        <f t="shared" si="3"/>
        <v>-2.7836628107150804E-7</v>
      </c>
      <c r="Z55" s="155">
        <f t="shared" si="4"/>
        <v>-2.7836660549423223E-7</v>
      </c>
      <c r="AA55" s="156">
        <f t="shared" si="5"/>
        <v>-2.7806625348910818E-7</v>
      </c>
      <c r="AB55" s="157">
        <f t="shared" si="15"/>
        <v>1.2913458859955917E-3</v>
      </c>
      <c r="AC55" s="132"/>
      <c r="AD55" s="158">
        <f t="shared" si="14"/>
        <v>12.913458859955917</v>
      </c>
      <c r="AE55" s="158"/>
      <c r="AF55" s="159"/>
      <c r="AG55" s="133">
        <v>490</v>
      </c>
    </row>
    <row r="56" spans="1:55">
      <c r="E56" s="147">
        <v>0.57247685185185182</v>
      </c>
      <c r="G56" s="148">
        <v>14.22</v>
      </c>
      <c r="H56" s="148">
        <v>5.94</v>
      </c>
      <c r="I56" s="148">
        <v>9.11</v>
      </c>
      <c r="J56" s="148">
        <v>14.17</v>
      </c>
      <c r="K56" s="148">
        <v>6.14</v>
      </c>
      <c r="L56" s="148">
        <v>9.2799999999999994</v>
      </c>
      <c r="M56" s="118">
        <f t="shared" si="16"/>
        <v>14.195</v>
      </c>
      <c r="N56" s="118">
        <f t="shared" si="16"/>
        <v>6.04</v>
      </c>
      <c r="O56" s="118">
        <f t="shared" si="16"/>
        <v>9.1950000000000003</v>
      </c>
      <c r="P56" s="149">
        <f t="shared" si="7"/>
        <v>0.18447625186230532</v>
      </c>
      <c r="Q56" s="150">
        <f t="shared" si="8"/>
        <v>9.12010839355909E-7</v>
      </c>
      <c r="R56" s="151">
        <f t="shared" si="9"/>
        <v>4.4693750081037385E-9</v>
      </c>
      <c r="S56" s="150">
        <f t="shared" si="10"/>
        <v>1.9975312963062294E-17</v>
      </c>
      <c r="T56" s="97">
        <v>298</v>
      </c>
      <c r="U56" s="118">
        <f t="shared" si="11"/>
        <v>287.19499999999999</v>
      </c>
      <c r="V56" s="152">
        <f t="shared" si="12"/>
        <v>0.63453285896178602</v>
      </c>
      <c r="W56" s="153">
        <f t="shared" si="13"/>
        <v>4.3105517064493144</v>
      </c>
      <c r="X56" s="154">
        <f t="shared" si="2"/>
        <v>-2.7927075515165603E-7</v>
      </c>
      <c r="Y56" s="155">
        <f t="shared" si="3"/>
        <v>-2.7896812267721865E-7</v>
      </c>
      <c r="Z56" s="155">
        <f t="shared" si="4"/>
        <v>-2.7896845062568048E-7</v>
      </c>
      <c r="AA56" s="156">
        <f t="shared" si="5"/>
        <v>-2.7866614538894042E-7</v>
      </c>
      <c r="AB56" s="157">
        <f t="shared" si="15"/>
        <v>1.2885622210232254E-3</v>
      </c>
      <c r="AC56" s="132"/>
      <c r="AD56" s="158">
        <f t="shared" si="14"/>
        <v>12.885622210232254</v>
      </c>
      <c r="AE56" s="158"/>
      <c r="AF56" s="159"/>
      <c r="AG56" s="133">
        <v>500</v>
      </c>
    </row>
    <row r="57" spans="1:55">
      <c r="E57" s="147">
        <v>0.57259259259259254</v>
      </c>
      <c r="G57" s="148">
        <v>14.24</v>
      </c>
      <c r="H57" s="148">
        <v>5.95</v>
      </c>
      <c r="I57" s="148">
        <v>9.1199999999999992</v>
      </c>
      <c r="J57" s="148">
        <v>14.18</v>
      </c>
      <c r="K57" s="148">
        <v>6.14</v>
      </c>
      <c r="L57" s="148">
        <v>9.3000000000000007</v>
      </c>
      <c r="M57" s="118">
        <f t="shared" si="16"/>
        <v>14.21</v>
      </c>
      <c r="N57" s="118">
        <f t="shared" si="16"/>
        <v>6.0449999999999999</v>
      </c>
      <c r="O57" s="118">
        <f t="shared" si="16"/>
        <v>9.2100000000000009</v>
      </c>
      <c r="P57" s="149">
        <f t="shared" si="7"/>
        <v>0.18482407015375538</v>
      </c>
      <c r="Q57" s="150">
        <f t="shared" si="8"/>
        <v>9.0157113760595613E-7</v>
      </c>
      <c r="R57" s="151">
        <f t="shared" si="9"/>
        <v>4.5267670313859265E-9</v>
      </c>
      <c r="S57" s="150">
        <f t="shared" si="10"/>
        <v>2.0491619756442553E-17</v>
      </c>
      <c r="T57" s="97">
        <v>298</v>
      </c>
      <c r="U57" s="118">
        <f t="shared" si="11"/>
        <v>287.20999999999998</v>
      </c>
      <c r="V57" s="152">
        <f t="shared" si="12"/>
        <v>0.63361887765867964</v>
      </c>
      <c r="W57" s="153">
        <f t="shared" si="13"/>
        <v>4.3014896043935282</v>
      </c>
      <c r="X57" s="154">
        <f t="shared" si="2"/>
        <v>-2.8701127100386234E-7</v>
      </c>
      <c r="Y57" s="155">
        <f t="shared" si="3"/>
        <v>-2.866909364685009E-7</v>
      </c>
      <c r="Z57" s="155">
        <f t="shared" si="4"/>
        <v>-2.8669129399527738E-7</v>
      </c>
      <c r="AA57" s="156">
        <f t="shared" si="5"/>
        <v>-2.8637131618861804E-7</v>
      </c>
      <c r="AB57" s="157">
        <f t="shared" si="15"/>
        <v>1.2857725376113148E-3</v>
      </c>
      <c r="AC57" s="132"/>
      <c r="AD57" s="158">
        <f t="shared" si="14"/>
        <v>12.857725376113148</v>
      </c>
      <c r="AE57" s="158"/>
      <c r="AF57" s="159"/>
      <c r="AG57" s="133">
        <v>510</v>
      </c>
    </row>
    <row r="58" spans="1:55">
      <c r="E58" s="147">
        <v>0.57270833333333337</v>
      </c>
      <c r="G58" s="148">
        <v>14.25</v>
      </c>
      <c r="H58" s="148">
        <v>5.95</v>
      </c>
      <c r="I58" s="148">
        <v>9.1199999999999992</v>
      </c>
      <c r="J58" s="148">
        <v>14.19</v>
      </c>
      <c r="K58" s="148">
        <v>6.15</v>
      </c>
      <c r="L58" s="148">
        <v>9.27</v>
      </c>
      <c r="M58" s="118">
        <f t="shared" si="16"/>
        <v>14.219999999999999</v>
      </c>
      <c r="N58" s="118">
        <f t="shared" si="16"/>
        <v>6.0500000000000007</v>
      </c>
      <c r="O58" s="118">
        <f t="shared" si="16"/>
        <v>9.1950000000000003</v>
      </c>
      <c r="P58" s="149">
        <f t="shared" si="7"/>
        <v>0.18455426820845849</v>
      </c>
      <c r="Q58" s="150">
        <f t="shared" si="8"/>
        <v>8.9125093813374317E-7</v>
      </c>
      <c r="R58" s="151">
        <f t="shared" si="9"/>
        <v>4.5829914070510184E-9</v>
      </c>
      <c r="S58" s="150">
        <f t="shared" si="10"/>
        <v>2.1003810237103473E-17</v>
      </c>
      <c r="T58" s="97">
        <v>298</v>
      </c>
      <c r="U58" s="118">
        <f t="shared" si="11"/>
        <v>287.22000000000003</v>
      </c>
      <c r="V58" s="152">
        <f t="shared" si="12"/>
        <v>0.63300960982601373</v>
      </c>
      <c r="W58" s="153">
        <f t="shared" si="13"/>
        <v>4.2954593141246775</v>
      </c>
      <c r="X58" s="154">
        <f t="shared" si="2"/>
        <v>-2.9351219139368264E-7</v>
      </c>
      <c r="Y58" s="155">
        <f t="shared" si="3"/>
        <v>-2.9317643245413217E-7</v>
      </c>
      <c r="Z58" s="155">
        <f t="shared" si="4"/>
        <v>-2.9317681654061579E-7</v>
      </c>
      <c r="AA58" s="156">
        <f t="shared" si="5"/>
        <v>-2.9284144080880879E-7</v>
      </c>
      <c r="AB58" s="157">
        <f t="shared" si="15"/>
        <v>1.2829056258644481E-3</v>
      </c>
      <c r="AC58" s="132"/>
      <c r="AD58" s="158">
        <f t="shared" si="14"/>
        <v>12.829056258644481</v>
      </c>
      <c r="AE58" s="158"/>
      <c r="AF58" s="159"/>
      <c r="AG58" s="133">
        <v>520</v>
      </c>
    </row>
    <row r="59" spans="1:55">
      <c r="E59" s="147">
        <v>0.5728240740740741</v>
      </c>
      <c r="G59" s="148">
        <v>14.26</v>
      </c>
      <c r="H59" s="148">
        <v>5.95</v>
      </c>
      <c r="I59" s="148">
        <v>9.07</v>
      </c>
      <c r="J59" s="148">
        <v>14.21</v>
      </c>
      <c r="K59" s="148">
        <v>6.15</v>
      </c>
      <c r="L59" s="148">
        <v>9.2799999999999994</v>
      </c>
      <c r="M59" s="118">
        <f t="shared" si="16"/>
        <v>14.234999999999999</v>
      </c>
      <c r="N59" s="118">
        <f t="shared" si="16"/>
        <v>6.0500000000000007</v>
      </c>
      <c r="O59" s="118">
        <f t="shared" si="16"/>
        <v>9.1750000000000007</v>
      </c>
      <c r="P59" s="149">
        <f t="shared" si="7"/>
        <v>0.18419958471781023</v>
      </c>
      <c r="Q59" s="150">
        <f t="shared" si="8"/>
        <v>8.9125093813374317E-7</v>
      </c>
      <c r="R59" s="151">
        <f t="shared" si="9"/>
        <v>4.588707667759251E-9</v>
      </c>
      <c r="S59" s="150">
        <f t="shared" si="10"/>
        <v>2.1056238060152546E-17</v>
      </c>
      <c r="T59" s="97">
        <v>298</v>
      </c>
      <c r="U59" s="118">
        <f t="shared" si="11"/>
        <v>287.23500000000001</v>
      </c>
      <c r="V59" s="152">
        <f t="shared" si="12"/>
        <v>0.6320957876200558</v>
      </c>
      <c r="W59" s="153">
        <f t="shared" si="13"/>
        <v>4.2864305111755678</v>
      </c>
      <c r="X59" s="154">
        <f t="shared" si="2"/>
        <v>-2.9362539015136873E-7</v>
      </c>
      <c r="Y59" s="155">
        <f t="shared" si="3"/>
        <v>-2.93288602532088E-7</v>
      </c>
      <c r="Z59" s="155">
        <f t="shared" si="4"/>
        <v>-2.9328898882668074E-7</v>
      </c>
      <c r="AA59" s="156">
        <f t="shared" si="5"/>
        <v>-2.9295258661583477E-7</v>
      </c>
      <c r="AB59" s="157">
        <f t="shared" si="15"/>
        <v>1.2799738589807949E-3</v>
      </c>
      <c r="AC59" s="132"/>
      <c r="AD59" s="158">
        <f t="shared" si="14"/>
        <v>12.79973858980795</v>
      </c>
      <c r="AE59" s="158"/>
      <c r="AF59" s="159"/>
      <c r="AG59" s="133">
        <v>530</v>
      </c>
    </row>
    <row r="60" spans="1:55">
      <c r="E60" s="147">
        <v>0.57293981481481482</v>
      </c>
      <c r="G60" s="148">
        <v>14.28</v>
      </c>
      <c r="H60" s="148">
        <v>5.95</v>
      </c>
      <c r="I60" s="148">
        <v>9.11</v>
      </c>
      <c r="J60" s="148">
        <v>14.22</v>
      </c>
      <c r="K60" s="148">
        <v>6.15</v>
      </c>
      <c r="L60" s="148">
        <v>9.25</v>
      </c>
      <c r="M60" s="118">
        <f t="shared" si="16"/>
        <v>14.25</v>
      </c>
      <c r="N60" s="118">
        <f t="shared" si="16"/>
        <v>6.0500000000000007</v>
      </c>
      <c r="O60" s="118">
        <f t="shared" si="16"/>
        <v>9.18</v>
      </c>
      <c r="P60" s="149">
        <f t="shared" si="7"/>
        <v>0.18434675478382639</v>
      </c>
      <c r="Q60" s="150">
        <f t="shared" si="8"/>
        <v>8.9125093813374317E-7</v>
      </c>
      <c r="R60" s="151">
        <f t="shared" si="9"/>
        <v>4.5944310582291589E-9</v>
      </c>
      <c r="S60" s="150">
        <f t="shared" si="10"/>
        <v>2.1108796748820709E-17</v>
      </c>
      <c r="T60" s="97">
        <v>298</v>
      </c>
      <c r="U60" s="118">
        <f t="shared" si="11"/>
        <v>287.25</v>
      </c>
      <c r="V60" s="152">
        <f t="shared" si="12"/>
        <v>0.63118206085244821</v>
      </c>
      <c r="W60" s="153">
        <f t="shared" si="13"/>
        <v>4.2774216262238118</v>
      </c>
      <c r="X60" s="154">
        <f t="shared" si="2"/>
        <v>-2.9453750953038117E-7</v>
      </c>
      <c r="Y60" s="155">
        <f t="shared" si="3"/>
        <v>-2.9419784797475223E-7</v>
      </c>
      <c r="Z60" s="155">
        <f t="shared" si="4"/>
        <v>-2.9419823967349558E-7</v>
      </c>
      <c r="AA60" s="156">
        <f t="shared" si="5"/>
        <v>-2.9385896891319371E-7</v>
      </c>
      <c r="AB60" s="157">
        <f t="shared" si="15"/>
        <v>1.2770409703816536E-3</v>
      </c>
      <c r="AC60" s="132"/>
      <c r="AD60" s="158">
        <f t="shared" si="14"/>
        <v>12.770409703816537</v>
      </c>
      <c r="AE60" s="158"/>
      <c r="AF60" s="159"/>
      <c r="AG60" s="133">
        <v>540</v>
      </c>
    </row>
    <row r="61" spans="1:55">
      <c r="E61" s="147">
        <v>0.57305555555555554</v>
      </c>
      <c r="G61" s="148">
        <v>14.29</v>
      </c>
      <c r="H61" s="148">
        <v>5.95</v>
      </c>
      <c r="I61" s="148">
        <v>9.06</v>
      </c>
      <c r="J61" s="148">
        <v>14.24</v>
      </c>
      <c r="K61" s="148">
        <v>6.15</v>
      </c>
      <c r="L61" s="148">
        <v>9.27</v>
      </c>
      <c r="M61" s="118">
        <f t="shared" si="16"/>
        <v>14.265000000000001</v>
      </c>
      <c r="N61" s="118">
        <f t="shared" si="16"/>
        <v>6.0500000000000007</v>
      </c>
      <c r="O61" s="118">
        <f t="shared" si="16"/>
        <v>9.1649999999999991</v>
      </c>
      <c r="P61" s="149">
        <f t="shared" si="7"/>
        <v>0.18409227068894704</v>
      </c>
      <c r="Q61" s="150">
        <f t="shared" si="8"/>
        <v>8.9125093813374317E-7</v>
      </c>
      <c r="R61" s="151">
        <f t="shared" si="9"/>
        <v>4.600161587353526E-9</v>
      </c>
      <c r="S61" s="150">
        <f t="shared" si="10"/>
        <v>2.1161486629762911E-17</v>
      </c>
      <c r="T61" s="97">
        <v>298</v>
      </c>
      <c r="U61" s="118">
        <f t="shared" si="11"/>
        <v>287.26499999999999</v>
      </c>
      <c r="V61" s="152">
        <f t="shared" si="12"/>
        <v>0.63026842950824025</v>
      </c>
      <c r="W61" s="153">
        <f t="shared" si="13"/>
        <v>4.2684326133050412</v>
      </c>
      <c r="X61" s="154">
        <f t="shared" si="2"/>
        <v>-2.948053333874742E-7</v>
      </c>
      <c r="Y61" s="155">
        <f t="shared" si="3"/>
        <v>-2.9446426811183977E-7</v>
      </c>
      <c r="Z61" s="155">
        <f t="shared" si="4"/>
        <v>-2.9446466269602489E-7</v>
      </c>
      <c r="AA61" s="156">
        <f t="shared" si="5"/>
        <v>-2.9412399109157328E-7</v>
      </c>
      <c r="AB61" s="157">
        <f t="shared" si="15"/>
        <v>1.2740989892920868E-3</v>
      </c>
      <c r="AC61" s="132"/>
      <c r="AD61" s="158">
        <f t="shared" si="14"/>
        <v>12.740989892920869</v>
      </c>
      <c r="AE61" s="158"/>
      <c r="AF61" s="159"/>
      <c r="AG61" s="133">
        <v>550</v>
      </c>
    </row>
    <row r="62" spans="1:55">
      <c r="E62" s="147">
        <v>0.57317129629629626</v>
      </c>
      <c r="G62" s="148">
        <v>14.31</v>
      </c>
      <c r="H62" s="148">
        <v>5.95</v>
      </c>
      <c r="I62" s="148">
        <v>9.1</v>
      </c>
      <c r="J62" s="148">
        <v>14.25</v>
      </c>
      <c r="K62" s="148">
        <v>6.15</v>
      </c>
      <c r="L62" s="148">
        <v>9.26</v>
      </c>
      <c r="M62" s="118">
        <f t="shared" si="16"/>
        <v>14.280000000000001</v>
      </c>
      <c r="N62" s="118">
        <f t="shared" si="16"/>
        <v>6.0500000000000007</v>
      </c>
      <c r="O62" s="118">
        <f t="shared" si="16"/>
        <v>9.18</v>
      </c>
      <c r="P62" s="149">
        <f t="shared" si="7"/>
        <v>0.18444040373247328</v>
      </c>
      <c r="Q62" s="150">
        <f t="shared" si="8"/>
        <v>8.9125093813374317E-7</v>
      </c>
      <c r="R62" s="151">
        <f t="shared" si="9"/>
        <v>4.605899264036241E-9</v>
      </c>
      <c r="S62" s="150">
        <f t="shared" si="10"/>
        <v>2.1214308030449586E-17</v>
      </c>
      <c r="T62" s="97">
        <v>298</v>
      </c>
      <c r="U62" s="118">
        <f t="shared" si="11"/>
        <v>287.27999999999997</v>
      </c>
      <c r="V62" s="152">
        <f t="shared" si="12"/>
        <v>0.62935489357248608</v>
      </c>
      <c r="W62" s="153">
        <f t="shared" si="13"/>
        <v>4.2594634265655529</v>
      </c>
      <c r="X62" s="154">
        <f t="shared" si="2"/>
        <v>-2.9603781671982804E-7</v>
      </c>
      <c r="Y62" s="155">
        <f t="shared" si="3"/>
        <v>-2.9569309701941101E-7</v>
      </c>
      <c r="Z62" s="155">
        <f t="shared" si="4"/>
        <v>-2.9569349842647845E-7</v>
      </c>
      <c r="AA62" s="156">
        <f t="shared" si="5"/>
        <v>-2.9534917919829612E-7</v>
      </c>
      <c r="AB62" s="157">
        <f t="shared" si="15"/>
        <v>1.2711543439819289E-3</v>
      </c>
      <c r="AC62" s="132"/>
      <c r="AD62" s="158">
        <f t="shared" si="14"/>
        <v>12.711543439819289</v>
      </c>
      <c r="AE62" s="158"/>
      <c r="AF62" s="159"/>
      <c r="AG62" s="133">
        <v>560</v>
      </c>
    </row>
    <row r="63" spans="1:55">
      <c r="E63" s="147">
        <v>0.57328703703703698</v>
      </c>
      <c r="G63" s="148">
        <v>14.32</v>
      </c>
      <c r="H63" s="148">
        <v>5.95</v>
      </c>
      <c r="I63" s="148">
        <v>9.1</v>
      </c>
      <c r="J63" s="148">
        <v>14.27</v>
      </c>
      <c r="K63" s="148">
        <v>6.15</v>
      </c>
      <c r="L63" s="148">
        <v>9.25</v>
      </c>
      <c r="M63" s="118">
        <f t="shared" si="16"/>
        <v>14.295</v>
      </c>
      <c r="N63" s="118">
        <f t="shared" si="16"/>
        <v>6.0500000000000007</v>
      </c>
      <c r="O63" s="118">
        <f t="shared" si="16"/>
        <v>9.1750000000000007</v>
      </c>
      <c r="P63" s="149">
        <f t="shared" si="7"/>
        <v>0.18438678063721228</v>
      </c>
      <c r="Q63" s="150">
        <f t="shared" si="8"/>
        <v>8.9125093813374317E-7</v>
      </c>
      <c r="R63" s="151">
        <f t="shared" si="9"/>
        <v>4.6116440971922852E-9</v>
      </c>
      <c r="S63" s="150">
        <f t="shared" si="10"/>
        <v>2.1267261279168448E-17</v>
      </c>
      <c r="T63" s="97">
        <v>298</v>
      </c>
      <c r="U63" s="118">
        <f t="shared" si="11"/>
        <v>287.29500000000002</v>
      </c>
      <c r="V63" s="152">
        <f t="shared" si="12"/>
        <v>0.62844145303023735</v>
      </c>
      <c r="W63" s="153">
        <f t="shared" si="13"/>
        <v>4.2505140202619494</v>
      </c>
      <c r="X63" s="154">
        <f t="shared" si="2"/>
        <v>-2.966235463271189E-7</v>
      </c>
      <c r="Y63" s="155">
        <f t="shared" si="3"/>
        <v>-2.9627665424423606E-7</v>
      </c>
      <c r="Z63" s="155">
        <f t="shared" si="4"/>
        <v>-2.9627705992382112E-7</v>
      </c>
      <c r="AA63" s="156">
        <f t="shared" si="5"/>
        <v>-2.9593057257166379E-7</v>
      </c>
      <c r="AB63" s="157">
        <f t="shared" si="15"/>
        <v>1.2681974103372457E-3</v>
      </c>
      <c r="AC63" s="132"/>
      <c r="AD63" s="158">
        <f t="shared" si="14"/>
        <v>12.681974103372458</v>
      </c>
      <c r="AE63" s="158"/>
      <c r="AF63" s="159"/>
      <c r="AG63" s="133">
        <v>570</v>
      </c>
    </row>
    <row r="64" spans="1:55">
      <c r="E64" s="147">
        <v>0.57340277777777782</v>
      </c>
      <c r="G64" s="148">
        <v>14.33</v>
      </c>
      <c r="H64" s="148">
        <v>5.96</v>
      </c>
      <c r="I64" s="148">
        <v>9.07</v>
      </c>
      <c r="J64" s="148">
        <v>14.28</v>
      </c>
      <c r="K64" s="148">
        <v>6.15</v>
      </c>
      <c r="L64" s="148">
        <v>9.24</v>
      </c>
      <c r="M64" s="118">
        <f t="shared" si="16"/>
        <v>14.305</v>
      </c>
      <c r="N64" s="118">
        <f t="shared" si="16"/>
        <v>6.0549999999999997</v>
      </c>
      <c r="O64" s="118">
        <f t="shared" si="16"/>
        <v>9.1550000000000011</v>
      </c>
      <c r="P64" s="149">
        <f t="shared" si="7"/>
        <v>0.18401601582780711</v>
      </c>
      <c r="Q64" s="150">
        <f t="shared" si="8"/>
        <v>8.8104887300801341E-7</v>
      </c>
      <c r="R64" s="151">
        <f t="shared" si="9"/>
        <v>4.6689226821860382E-9</v>
      </c>
      <c r="S64" s="150">
        <f t="shared" si="10"/>
        <v>2.1798839012231269E-17</v>
      </c>
      <c r="T64" s="97">
        <v>298</v>
      </c>
      <c r="U64" s="118">
        <f t="shared" si="11"/>
        <v>287.30500000000001</v>
      </c>
      <c r="V64" s="152">
        <f t="shared" si="12"/>
        <v>0.62783254565775415</v>
      </c>
      <c r="W64" s="153">
        <f t="shared" si="13"/>
        <v>4.2445587159844838</v>
      </c>
      <c r="X64" s="154">
        <f t="shared" si="2"/>
        <v>-3.0314218839194771E-7</v>
      </c>
      <c r="Y64" s="155">
        <f t="shared" si="3"/>
        <v>-3.0277903367187246E-7</v>
      </c>
      <c r="Z64" s="155">
        <f t="shared" si="4"/>
        <v>-3.0277946871970065E-7</v>
      </c>
      <c r="AA64" s="156">
        <f t="shared" si="5"/>
        <v>-3.024167480051067E-7</v>
      </c>
      <c r="AB64" s="157">
        <f t="shared" si="15"/>
        <v>1.2652346410918541E-3</v>
      </c>
      <c r="AC64" s="132"/>
      <c r="AD64" s="158">
        <f t="shared" si="14"/>
        <v>12.652346410918542</v>
      </c>
      <c r="AE64" s="158"/>
      <c r="AF64" s="159"/>
      <c r="AG64" s="133">
        <v>580</v>
      </c>
    </row>
    <row r="65" spans="1:55">
      <c r="E65" s="147">
        <v>0.57351851851851854</v>
      </c>
      <c r="G65" s="148">
        <v>14.34</v>
      </c>
      <c r="H65" s="148">
        <v>5.96</v>
      </c>
      <c r="I65" s="148">
        <v>9.0299999999999994</v>
      </c>
      <c r="J65" s="148">
        <v>14.29</v>
      </c>
      <c r="K65" s="148">
        <v>6.16</v>
      </c>
      <c r="L65" s="148">
        <v>9.2200000000000006</v>
      </c>
      <c r="M65" s="118">
        <f t="shared" si="16"/>
        <v>14.315</v>
      </c>
      <c r="N65" s="118">
        <f t="shared" si="16"/>
        <v>6.0600000000000005</v>
      </c>
      <c r="O65" s="118">
        <f t="shared" si="16"/>
        <v>9.125</v>
      </c>
      <c r="P65" s="149">
        <f t="shared" si="7"/>
        <v>0.18344409075717891</v>
      </c>
      <c r="Q65" s="150">
        <f t="shared" si="8"/>
        <v>8.7096358995607855E-7</v>
      </c>
      <c r="R65" s="151">
        <f t="shared" si="9"/>
        <v>4.7269126916153774E-9</v>
      </c>
      <c r="S65" s="150">
        <f t="shared" si="10"/>
        <v>2.2343703594154533E-17</v>
      </c>
      <c r="T65" s="97">
        <v>298</v>
      </c>
      <c r="U65" s="118">
        <f t="shared" si="11"/>
        <v>287.315</v>
      </c>
      <c r="V65" s="152">
        <f t="shared" si="12"/>
        <v>0.62722368067132039</v>
      </c>
      <c r="W65" s="153">
        <f t="shared" si="13"/>
        <v>4.2386121692343304</v>
      </c>
      <c r="X65" s="154">
        <f t="shared" si="2"/>
        <v>-3.0944580880869734E-7</v>
      </c>
      <c r="Y65" s="155">
        <f t="shared" si="3"/>
        <v>-3.0906648624064175E-7</v>
      </c>
      <c r="Z65" s="155">
        <f t="shared" si="4"/>
        <v>-3.0906695121902097E-7</v>
      </c>
      <c r="AA65" s="156">
        <f t="shared" si="5"/>
        <v>-3.0868809248939182E-7</v>
      </c>
      <c r="AB65" s="157">
        <f t="shared" si="15"/>
        <v>1.2622068478565537E-3</v>
      </c>
      <c r="AC65" s="132"/>
      <c r="AD65" s="158">
        <f t="shared" si="14"/>
        <v>12.622068478565538</v>
      </c>
      <c r="AE65" s="158"/>
      <c r="AF65" s="159"/>
      <c r="AG65" s="133">
        <v>590</v>
      </c>
    </row>
    <row r="66" spans="1:55">
      <c r="E66" s="117">
        <v>0.57363425925925926</v>
      </c>
      <c r="G66" s="117">
        <v>14.36</v>
      </c>
      <c r="H66" s="117">
        <v>5.96</v>
      </c>
      <c r="I66" s="117">
        <v>9.0500000000000007</v>
      </c>
      <c r="J66" s="117">
        <v>14.31</v>
      </c>
      <c r="K66" s="117">
        <v>6.16</v>
      </c>
      <c r="L66" s="117">
        <v>9.2100000000000009</v>
      </c>
      <c r="M66" s="117">
        <f t="shared" si="16"/>
        <v>14.335000000000001</v>
      </c>
      <c r="N66" s="117">
        <f t="shared" si="16"/>
        <v>6.0600000000000005</v>
      </c>
      <c r="O66" s="117">
        <f t="shared" si="16"/>
        <v>9.1300000000000008</v>
      </c>
      <c r="P66" s="117">
        <f t="shared" si="7"/>
        <v>0.18360682698399128</v>
      </c>
      <c r="Q66" s="117">
        <f t="shared" si="8"/>
        <v>8.7096358995607855E-7</v>
      </c>
      <c r="R66" s="117">
        <f t="shared" si="9"/>
        <v>4.7347753525702142E-9</v>
      </c>
      <c r="S66" s="117">
        <f t="shared" si="10"/>
        <v>2.2418097639306395E-17</v>
      </c>
      <c r="T66" s="117">
        <v>298</v>
      </c>
      <c r="U66" s="117">
        <f t="shared" si="11"/>
        <v>287.33499999999998</v>
      </c>
      <c r="V66" s="117">
        <f t="shared" si="12"/>
        <v>0.62600607783889584</v>
      </c>
      <c r="W66" s="117">
        <f t="shared" si="13"/>
        <v>4.2267452944488015</v>
      </c>
      <c r="X66" s="117">
        <f t="shared" si="2"/>
        <v>-3.1086095308169334E-7</v>
      </c>
      <c r="Y66" s="117">
        <f t="shared" si="3"/>
        <v>-3.1047721354401688E-7</v>
      </c>
      <c r="Z66" s="117">
        <f t="shared" si="4"/>
        <v>-3.1047768724787491E-7</v>
      </c>
      <c r="AA66" s="117">
        <f t="shared" si="5"/>
        <v>-3.1009442024453739E-7</v>
      </c>
      <c r="AB66" s="117">
        <f t="shared" si="15"/>
        <v>1.2591161798961913E-3</v>
      </c>
      <c r="AD66" s="117">
        <f t="shared" si="14"/>
        <v>12.591161798961913</v>
      </c>
      <c r="AG66" s="117">
        <v>600</v>
      </c>
    </row>
    <row r="67" spans="1:55">
      <c r="E67" s="147">
        <v>0.57374999999999998</v>
      </c>
      <c r="G67" s="148">
        <v>14.37</v>
      </c>
      <c r="H67" s="148">
        <v>5.96</v>
      </c>
      <c r="I67" s="148">
        <v>9.01</v>
      </c>
      <c r="J67" s="148">
        <v>14.32</v>
      </c>
      <c r="K67" s="148">
        <v>6.16</v>
      </c>
      <c r="L67" s="148">
        <v>9.24</v>
      </c>
      <c r="M67" s="118">
        <f t="shared" si="16"/>
        <v>14.344999999999999</v>
      </c>
      <c r="N67" s="118">
        <f t="shared" si="16"/>
        <v>6.0600000000000005</v>
      </c>
      <c r="O67" s="118">
        <f t="shared" si="16"/>
        <v>9.125</v>
      </c>
      <c r="P67" s="149">
        <f t="shared" si="7"/>
        <v>0.18353738383405074</v>
      </c>
      <c r="Q67" s="150">
        <f t="shared" si="8"/>
        <v>8.7096358995607855E-7</v>
      </c>
      <c r="R67" s="151">
        <f t="shared" si="9"/>
        <v>4.7387115861667411E-9</v>
      </c>
      <c r="S67" s="150">
        <f t="shared" si="10"/>
        <v>2.2455387496870913E-17</v>
      </c>
      <c r="T67" s="97">
        <v>298</v>
      </c>
      <c r="U67" s="118">
        <f t="shared" si="11"/>
        <v>287.34500000000003</v>
      </c>
      <c r="V67" s="152">
        <f t="shared" si="12"/>
        <v>0.62539733998405334</v>
      </c>
      <c r="W67" s="153">
        <f t="shared" si="13"/>
        <v>4.2208249395338528</v>
      </c>
      <c r="X67" s="154">
        <f t="shared" si="2"/>
        <v>-3.1092826187662281E-7</v>
      </c>
      <c r="Y67" s="155">
        <f t="shared" si="3"/>
        <v>-3.1054340715444756E-7</v>
      </c>
      <c r="Z67" s="155">
        <f t="shared" si="4"/>
        <v>-3.1054388351242246E-7</v>
      </c>
      <c r="AA67" s="156">
        <f t="shared" si="5"/>
        <v>-3.1015950396898803E-7</v>
      </c>
      <c r="AB67" s="157">
        <f t="shared" si="15"/>
        <v>1.2560114046046747E-3</v>
      </c>
      <c r="AC67" s="132"/>
      <c r="AD67" s="158">
        <f t="shared" si="14"/>
        <v>12.560114046046747</v>
      </c>
      <c r="AE67" s="158"/>
      <c r="AF67" s="159"/>
      <c r="AG67" s="133">
        <v>610</v>
      </c>
    </row>
    <row r="68" spans="1:55">
      <c r="E68" s="147">
        <v>0.5738657407407407</v>
      </c>
      <c r="G68" s="148">
        <v>14.38</v>
      </c>
      <c r="H68" s="148">
        <v>5.96</v>
      </c>
      <c r="I68" s="148">
        <v>9</v>
      </c>
      <c r="J68" s="148">
        <v>14.33</v>
      </c>
      <c r="K68" s="148">
        <v>6.15</v>
      </c>
      <c r="L68" s="148">
        <v>9.19</v>
      </c>
      <c r="M68" s="118">
        <f t="shared" si="16"/>
        <v>14.355</v>
      </c>
      <c r="N68" s="118">
        <f t="shared" si="16"/>
        <v>6.0549999999999997</v>
      </c>
      <c r="O68" s="118">
        <f t="shared" si="16"/>
        <v>9.0949999999999989</v>
      </c>
      <c r="P68" s="149">
        <f t="shared" si="7"/>
        <v>0.18296498973149378</v>
      </c>
      <c r="Q68" s="150">
        <f t="shared" si="8"/>
        <v>8.8104887300801341E-7</v>
      </c>
      <c r="R68" s="151">
        <f t="shared" si="9"/>
        <v>4.6883624140060513E-9</v>
      </c>
      <c r="S68" s="150">
        <f t="shared" si="10"/>
        <v>2.1980742125064649E-17</v>
      </c>
      <c r="T68" s="97">
        <v>298</v>
      </c>
      <c r="U68" s="118">
        <f t="shared" si="11"/>
        <v>287.35500000000002</v>
      </c>
      <c r="V68" s="152">
        <f t="shared" si="12"/>
        <v>0.62478864449756344</v>
      </c>
      <c r="W68" s="153">
        <f t="shared" si="13"/>
        <v>4.2149132883870628</v>
      </c>
      <c r="X68" s="154">
        <f t="shared" si="2"/>
        <v>-3.0308123315950076E-7</v>
      </c>
      <c r="Y68" s="155">
        <f t="shared" si="3"/>
        <v>-3.0271465244120837E-7</v>
      </c>
      <c r="Z68" s="155">
        <f t="shared" si="4"/>
        <v>-3.0271509582538506E-7</v>
      </c>
      <c r="AA68" s="156">
        <f t="shared" si="5"/>
        <v>-3.0234895741871139E-7</v>
      </c>
      <c r="AB68" s="157">
        <f t="shared" si="15"/>
        <v>1.2529059673593757E-3</v>
      </c>
      <c r="AC68" s="132"/>
      <c r="AD68" s="158">
        <f t="shared" si="14"/>
        <v>12.529059673593757</v>
      </c>
      <c r="AE68" s="158"/>
      <c r="AF68" s="159"/>
      <c r="AG68" s="133">
        <v>620</v>
      </c>
    </row>
    <row r="69" spans="1:55">
      <c r="E69" s="147">
        <v>0.57398148148148143</v>
      </c>
      <c r="G69" s="148">
        <v>14.4</v>
      </c>
      <c r="H69" s="148">
        <v>5.96</v>
      </c>
      <c r="I69" s="148">
        <v>9.0299999999999994</v>
      </c>
      <c r="J69" s="148">
        <v>14.34</v>
      </c>
      <c r="K69" s="148">
        <v>6.15</v>
      </c>
      <c r="L69" s="148">
        <v>9.17</v>
      </c>
      <c r="M69" s="118">
        <f t="shared" si="16"/>
        <v>14.370000000000001</v>
      </c>
      <c r="N69" s="118">
        <f t="shared" si="16"/>
        <v>6.0549999999999997</v>
      </c>
      <c r="O69" s="118">
        <f t="shared" si="16"/>
        <v>9.1</v>
      </c>
      <c r="P69" s="149">
        <f t="shared" si="7"/>
        <v>0.18311214523764446</v>
      </c>
      <c r="Q69" s="150">
        <f t="shared" si="8"/>
        <v>8.8104887300801341E-7</v>
      </c>
      <c r="R69" s="151">
        <f t="shared" si="9"/>
        <v>4.694210101569225E-9</v>
      </c>
      <c r="S69" s="150">
        <f t="shared" si="10"/>
        <v>2.2035608477674555E-17</v>
      </c>
      <c r="T69" s="97">
        <v>298</v>
      </c>
      <c r="U69" s="118">
        <f t="shared" si="11"/>
        <v>287.37</v>
      </c>
      <c r="V69" s="152">
        <f t="shared" si="12"/>
        <v>0.62387568069880583</v>
      </c>
      <c r="W69" s="153">
        <f t="shared" si="13"/>
        <v>4.2060621019562516</v>
      </c>
      <c r="X69" s="154">
        <f t="shared" si="2"/>
        <v>-3.0398579566483828E-7</v>
      </c>
      <c r="Y69" s="155">
        <f t="shared" si="3"/>
        <v>-3.0361613037151549E-7</v>
      </c>
      <c r="Z69" s="155">
        <f t="shared" si="4"/>
        <v>-3.0361657990708922E-7</v>
      </c>
      <c r="AA69" s="156">
        <f t="shared" si="5"/>
        <v>-3.032473630560148E-7</v>
      </c>
      <c r="AB69" s="157">
        <f t="shared" si="15"/>
        <v>1.2498788178808566E-3</v>
      </c>
      <c r="AC69" s="132"/>
      <c r="AD69" s="158">
        <f t="shared" si="14"/>
        <v>12.498788178808566</v>
      </c>
      <c r="AE69" s="158"/>
      <c r="AF69" s="159"/>
      <c r="AG69" s="133">
        <v>630</v>
      </c>
    </row>
    <row r="70" spans="1:55">
      <c r="E70" s="147">
        <v>0.57409722222222226</v>
      </c>
      <c r="G70" s="148">
        <v>14.41</v>
      </c>
      <c r="H70" s="148">
        <v>5.96</v>
      </c>
      <c r="I70" s="148">
        <v>8.99</v>
      </c>
      <c r="J70" s="148">
        <v>14.36</v>
      </c>
      <c r="K70" s="148">
        <v>6.15</v>
      </c>
      <c r="L70" s="148">
        <v>9.16</v>
      </c>
      <c r="M70" s="118">
        <f t="shared" si="16"/>
        <v>14.385</v>
      </c>
      <c r="N70" s="118">
        <f t="shared" si="16"/>
        <v>6.0549999999999997</v>
      </c>
      <c r="O70" s="118">
        <f t="shared" si="16"/>
        <v>9.0749999999999993</v>
      </c>
      <c r="P70" s="149">
        <f t="shared" si="7"/>
        <v>0.18265555561402319</v>
      </c>
      <c r="Q70" s="150">
        <f t="shared" si="8"/>
        <v>8.8104887300801341E-7</v>
      </c>
      <c r="R70" s="151">
        <f t="shared" si="9"/>
        <v>4.7000650828197887E-9</v>
      </c>
      <c r="S70" s="150">
        <f t="shared" si="10"/>
        <v>2.2090611782741786E-17</v>
      </c>
      <c r="T70" s="97">
        <v>298</v>
      </c>
      <c r="U70" s="118">
        <f t="shared" si="11"/>
        <v>287.38499999999999</v>
      </c>
      <c r="V70" s="152">
        <f t="shared" si="12"/>
        <v>0.62296281220396021</v>
      </c>
      <c r="W70" s="153">
        <f t="shared" si="13"/>
        <v>4.1972304238035223</v>
      </c>
      <c r="X70" s="154">
        <f t="shared" ref="X70:X133" si="17">-($B$2/W70)*P70*S70*AB70</f>
        <v>-3.0388434945896172E-7</v>
      </c>
      <c r="Y70" s="155">
        <f t="shared" ref="Y70:Y133" si="18">-(AB70+(5*X70))*$B$2*S70*P70/W70</f>
        <v>-3.0351403128938034E-7</v>
      </c>
      <c r="Z70" s="155">
        <f t="shared" ref="Z70:Z133" si="19">-(AB70+5*Y70)*$B$2*P70*S70/W70</f>
        <v>-3.0351448256483085E-7</v>
      </c>
      <c r="AA70" s="156">
        <f t="shared" ref="AA70:AA133" si="20">-(AB70+(10*Z70))*$B$2*P70*S70/W70</f>
        <v>-3.0314461457083759E-7</v>
      </c>
      <c r="AB70" s="157">
        <f t="shared" si="15"/>
        <v>1.24684265358206E-3</v>
      </c>
      <c r="AC70" s="132"/>
      <c r="AD70" s="158">
        <f t="shared" si="14"/>
        <v>12.468426535820599</v>
      </c>
      <c r="AE70" s="158"/>
      <c r="AF70" s="159"/>
      <c r="AG70" s="133">
        <v>640</v>
      </c>
    </row>
    <row r="71" spans="1:55">
      <c r="E71" s="147">
        <v>0.57421296296296298</v>
      </c>
      <c r="G71" s="148">
        <v>14.42</v>
      </c>
      <c r="H71" s="148">
        <v>5.96</v>
      </c>
      <c r="I71" s="148">
        <v>8.98</v>
      </c>
      <c r="J71" s="148">
        <v>14.37</v>
      </c>
      <c r="K71" s="148">
        <v>6.15</v>
      </c>
      <c r="L71" s="148">
        <v>9.18</v>
      </c>
      <c r="M71" s="118">
        <f t="shared" si="16"/>
        <v>14.395</v>
      </c>
      <c r="N71" s="118">
        <f t="shared" si="16"/>
        <v>6.0549999999999997</v>
      </c>
      <c r="O71" s="118">
        <f t="shared" si="16"/>
        <v>9.08</v>
      </c>
      <c r="P71" s="149">
        <f t="shared" ref="P71:P134" si="21">((O71/32000)*(1/((-0.026*M71+1.9067)/1000)))/1.013</f>
        <v>0.18278719964463716</v>
      </c>
      <c r="Q71" s="150">
        <f t="shared" ref="Q71:Q134" si="22">POWER(10, -N71)</f>
        <v>8.8104887300801341E-7</v>
      </c>
      <c r="R71" s="151">
        <f t="shared" ref="R71:R134" si="23">(0.00000000000001*(0.1253*EXP(0.0831*M71)))/Q71</f>
        <v>4.7039724601940545E-9</v>
      </c>
      <c r="S71" s="150">
        <f t="shared" ref="S71:S134" si="24">POWER(R71, 2)</f>
        <v>2.2127356906264108E-17</v>
      </c>
      <c r="T71" s="97">
        <v>298</v>
      </c>
      <c r="U71" s="118">
        <f t="shared" ref="U71:U134" si="25">273+M71</f>
        <v>287.39499999999998</v>
      </c>
      <c r="V71" s="152">
        <f t="shared" ref="V71:V134" si="26">((1/U71)-(1/298))*5026</f>
        <v>0.62235428614664223</v>
      </c>
      <c r="W71" s="153">
        <f t="shared" ref="W71:W134" si="27">POWER(10,V71)</f>
        <v>4.1913534540845543</v>
      </c>
      <c r="X71" s="154">
        <f t="shared" si="17"/>
        <v>-3.0429377957519655E-7</v>
      </c>
      <c r="Y71" s="155">
        <f t="shared" si="18"/>
        <v>-3.0392155676931954E-7</v>
      </c>
      <c r="Z71" s="155">
        <f t="shared" si="19"/>
        <v>-3.0392201208528889E-7</v>
      </c>
      <c r="AA71" s="156">
        <f t="shared" si="20"/>
        <v>-3.035502434814644E-7</v>
      </c>
      <c r="AB71" s="157">
        <f t="shared" si="15"/>
        <v>1.2438075102624963E-3</v>
      </c>
      <c r="AC71" s="132"/>
      <c r="AD71" s="158">
        <f t="shared" ref="AD71:AD134" si="28">AB71*10000</f>
        <v>12.438075102624962</v>
      </c>
      <c r="AE71" s="158"/>
      <c r="AF71" s="159"/>
      <c r="AG71" s="133">
        <v>650</v>
      </c>
    </row>
    <row r="72" spans="1:55">
      <c r="E72" s="147">
        <v>0.5743287037037037</v>
      </c>
      <c r="G72" s="148">
        <v>14.44</v>
      </c>
      <c r="H72" s="148">
        <v>5.96</v>
      </c>
      <c r="I72" s="148">
        <v>9</v>
      </c>
      <c r="J72" s="148">
        <v>14.38</v>
      </c>
      <c r="K72" s="148">
        <v>6.15</v>
      </c>
      <c r="L72" s="148">
        <v>9.15</v>
      </c>
      <c r="M72" s="118">
        <f t="shared" si="16"/>
        <v>14.41</v>
      </c>
      <c r="N72" s="118">
        <f t="shared" si="16"/>
        <v>6.0549999999999997</v>
      </c>
      <c r="O72" s="118">
        <f t="shared" si="16"/>
        <v>9.0749999999999993</v>
      </c>
      <c r="P72" s="149">
        <f t="shared" si="21"/>
        <v>0.1827330510522292</v>
      </c>
      <c r="Q72" s="150">
        <f t="shared" si="22"/>
        <v>8.8104887300801341E-7</v>
      </c>
      <c r="R72" s="151">
        <f t="shared" si="23"/>
        <v>4.7098396178119918E-9</v>
      </c>
      <c r="S72" s="150">
        <f t="shared" si="24"/>
        <v>2.218258922551141E-17</v>
      </c>
      <c r="T72" s="97">
        <v>298</v>
      </c>
      <c r="U72" s="118">
        <f t="shared" si="25"/>
        <v>287.41000000000003</v>
      </c>
      <c r="V72" s="152">
        <f t="shared" si="26"/>
        <v>0.62144157645848297</v>
      </c>
      <c r="W72" s="153">
        <f t="shared" si="27"/>
        <v>4.1825541898297844</v>
      </c>
      <c r="X72" s="154">
        <f t="shared" si="17"/>
        <v>-3.0485780486004403E-7</v>
      </c>
      <c r="Y72" s="155">
        <f t="shared" si="18"/>
        <v>-3.0448328577453592E-7</v>
      </c>
      <c r="Z72" s="155">
        <f t="shared" si="19"/>
        <v>-3.0448374587279537E-7</v>
      </c>
      <c r="AA72" s="156">
        <f t="shared" si="20"/>
        <v>-3.0410968575508155E-7</v>
      </c>
      <c r="AB72" s="157">
        <f t="shared" ref="AB72:AB135" si="29">AB71+10*(0.166666666666666*(X71+2*Y71+2*Z71+AA71))</f>
        <v>1.2407682916612199E-3</v>
      </c>
      <c r="AC72" s="132"/>
      <c r="AD72" s="158">
        <f t="shared" si="28"/>
        <v>12.407682916612199</v>
      </c>
      <c r="AE72" s="158"/>
      <c r="AF72" s="159"/>
      <c r="AG72" s="133">
        <v>660</v>
      </c>
    </row>
    <row r="73" spans="1:55">
      <c r="E73" s="147">
        <v>0.57444444444444442</v>
      </c>
      <c r="G73" s="148">
        <v>14.45</v>
      </c>
      <c r="H73" s="148">
        <v>5.96</v>
      </c>
      <c r="I73" s="148">
        <v>8.98</v>
      </c>
      <c r="J73" s="148">
        <v>14.39</v>
      </c>
      <c r="K73" s="148">
        <v>6.16</v>
      </c>
      <c r="L73" s="148">
        <v>9.16</v>
      </c>
      <c r="M73" s="118">
        <f t="shared" si="16"/>
        <v>14.42</v>
      </c>
      <c r="N73" s="118">
        <f t="shared" si="16"/>
        <v>6.0600000000000005</v>
      </c>
      <c r="O73" s="118">
        <f t="shared" si="16"/>
        <v>9.07</v>
      </c>
      <c r="P73" s="149">
        <f t="shared" si="21"/>
        <v>0.18266337118690879</v>
      </c>
      <c r="Q73" s="150">
        <f t="shared" si="22"/>
        <v>8.7096358995607855E-7</v>
      </c>
      <c r="R73" s="151">
        <f t="shared" si="23"/>
        <v>4.7683378330190419E-9</v>
      </c>
      <c r="S73" s="150">
        <f t="shared" si="24"/>
        <v>2.2737045689800732E-17</v>
      </c>
      <c r="T73" s="97">
        <v>298</v>
      </c>
      <c r="U73" s="118">
        <f t="shared" si="25"/>
        <v>287.42</v>
      </c>
      <c r="V73" s="152">
        <f t="shared" si="26"/>
        <v>0.62083315625847946</v>
      </c>
      <c r="W73" s="153">
        <f t="shared" si="27"/>
        <v>4.1766987878517838</v>
      </c>
      <c r="X73" s="154">
        <f t="shared" si="17"/>
        <v>-3.1202890973680313E-7</v>
      </c>
      <c r="Y73" s="155">
        <f t="shared" si="18"/>
        <v>-3.1163559877521405E-7</v>
      </c>
      <c r="Z73" s="155">
        <f t="shared" si="19"/>
        <v>-3.1163609454181666E-7</v>
      </c>
      <c r="AA73" s="156">
        <f t="shared" si="20"/>
        <v>-3.1124327809700735E-7</v>
      </c>
      <c r="AB73" s="157">
        <f t="shared" si="29"/>
        <v>1.237723455738037E-3</v>
      </c>
      <c r="AC73" s="132"/>
      <c r="AD73" s="158">
        <f t="shared" si="28"/>
        <v>12.377234557380369</v>
      </c>
      <c r="AE73" s="158"/>
      <c r="AF73" s="159"/>
      <c r="AG73" s="133">
        <v>670</v>
      </c>
    </row>
    <row r="74" spans="1:55">
      <c r="E74" s="147">
        <v>0.57456018518518515</v>
      </c>
      <c r="G74" s="148">
        <v>14.46</v>
      </c>
      <c r="H74" s="148">
        <v>5.96</v>
      </c>
      <c r="I74" s="148">
        <v>8.9700000000000006</v>
      </c>
      <c r="J74" s="148">
        <v>14.41</v>
      </c>
      <c r="K74" s="148">
        <v>6.16</v>
      </c>
      <c r="L74" s="148">
        <v>9.18</v>
      </c>
      <c r="M74" s="118">
        <f t="shared" si="16"/>
        <v>14.435</v>
      </c>
      <c r="N74" s="118">
        <f t="shared" si="16"/>
        <v>6.0600000000000005</v>
      </c>
      <c r="O74" s="118">
        <f t="shared" si="16"/>
        <v>9.0749999999999993</v>
      </c>
      <c r="P74" s="149">
        <f t="shared" si="21"/>
        <v>0.182810612276466</v>
      </c>
      <c r="Q74" s="150">
        <f t="shared" si="22"/>
        <v>8.7096358995607855E-7</v>
      </c>
      <c r="R74" s="151">
        <f t="shared" si="23"/>
        <v>4.7742852720992304E-9</v>
      </c>
      <c r="S74" s="150">
        <f t="shared" si="24"/>
        <v>2.2793799859383623E-17</v>
      </c>
      <c r="T74" s="97">
        <v>298</v>
      </c>
      <c r="U74" s="118">
        <f t="shared" si="25"/>
        <v>287.435</v>
      </c>
      <c r="V74" s="152">
        <f t="shared" si="26"/>
        <v>0.61992060533557536</v>
      </c>
      <c r="W74" s="153">
        <f t="shared" si="27"/>
        <v>4.1679318130550556</v>
      </c>
      <c r="X74" s="154">
        <f t="shared" si="17"/>
        <v>-3.1292853217408915E-7</v>
      </c>
      <c r="Y74" s="155">
        <f t="shared" si="18"/>
        <v>-3.1253195148647441E-7</v>
      </c>
      <c r="Z74" s="155">
        <f t="shared" si="19"/>
        <v>-3.1253245408123842E-7</v>
      </c>
      <c r="AA74" s="156">
        <f t="shared" si="20"/>
        <v>-3.1213637471449057E-7</v>
      </c>
      <c r="AB74" s="157">
        <f t="shared" si="29"/>
        <v>1.2346070964472573E-3</v>
      </c>
      <c r="AC74" s="132"/>
      <c r="AD74" s="158">
        <f t="shared" si="28"/>
        <v>12.346070964472572</v>
      </c>
      <c r="AE74" s="158"/>
      <c r="AF74" s="159"/>
      <c r="AG74" s="133">
        <v>680</v>
      </c>
    </row>
    <row r="75" spans="1:55">
      <c r="E75" s="147">
        <v>0.57467592592592587</v>
      </c>
      <c r="G75" s="148">
        <v>14.47</v>
      </c>
      <c r="H75" s="148">
        <v>5.96</v>
      </c>
      <c r="I75" s="148">
        <v>8.98</v>
      </c>
      <c r="J75" s="148">
        <v>14.42</v>
      </c>
      <c r="K75" s="148">
        <v>6.15</v>
      </c>
      <c r="L75" s="148">
        <v>9.18</v>
      </c>
      <c r="M75" s="118">
        <f t="shared" si="16"/>
        <v>14.445</v>
      </c>
      <c r="N75" s="118">
        <f t="shared" si="16"/>
        <v>6.0549999999999997</v>
      </c>
      <c r="O75" s="118">
        <f t="shared" si="16"/>
        <v>9.08</v>
      </c>
      <c r="P75" s="149">
        <f t="shared" si="21"/>
        <v>0.18294239440898644</v>
      </c>
      <c r="Q75" s="150">
        <f t="shared" si="22"/>
        <v>8.8104887300801341E-7</v>
      </c>
      <c r="R75" s="151">
        <f t="shared" si="23"/>
        <v>4.7235581268112807E-9</v>
      </c>
      <c r="S75" s="150">
        <f t="shared" si="24"/>
        <v>2.2312001377364896E-17</v>
      </c>
      <c r="T75" s="97">
        <v>298</v>
      </c>
      <c r="U75" s="118">
        <f t="shared" si="25"/>
        <v>287.44499999999999</v>
      </c>
      <c r="V75" s="152">
        <f t="shared" si="26"/>
        <v>0.61931229096526341</v>
      </c>
      <c r="W75" s="153">
        <f t="shared" si="27"/>
        <v>4.1620978960242958</v>
      </c>
      <c r="X75" s="154">
        <f t="shared" si="17"/>
        <v>-3.0618749530314243E-7</v>
      </c>
      <c r="Y75" s="155">
        <f t="shared" si="18"/>
        <v>-3.0580685311951034E-7</v>
      </c>
      <c r="Z75" s="155">
        <f t="shared" si="19"/>
        <v>-3.0580732632130395E-7</v>
      </c>
      <c r="AA75" s="156">
        <f t="shared" si="20"/>
        <v>-3.054271561629278E-7</v>
      </c>
      <c r="AB75" s="157">
        <f t="shared" si="29"/>
        <v>1.231481773583884E-3</v>
      </c>
      <c r="AC75" s="132"/>
      <c r="AD75" s="158">
        <f t="shared" si="28"/>
        <v>12.31481773583884</v>
      </c>
      <c r="AE75" s="158"/>
      <c r="AF75" s="159"/>
      <c r="AG75" s="133">
        <v>690</v>
      </c>
    </row>
    <row r="76" spans="1:55">
      <c r="E76" s="147">
        <v>0.5747916666666667</v>
      </c>
      <c r="G76" s="148">
        <v>14.48</v>
      </c>
      <c r="H76" s="148">
        <v>5.96</v>
      </c>
      <c r="I76" s="148">
        <v>8.98</v>
      </c>
      <c r="J76" s="148">
        <v>14.43</v>
      </c>
      <c r="K76" s="148">
        <v>6.15</v>
      </c>
      <c r="L76" s="148">
        <v>9.15</v>
      </c>
      <c r="M76" s="118">
        <f t="shared" si="16"/>
        <v>14.455</v>
      </c>
      <c r="N76" s="118">
        <f t="shared" si="16"/>
        <v>6.0549999999999997</v>
      </c>
      <c r="O76" s="118">
        <f t="shared" si="16"/>
        <v>9.0650000000000013</v>
      </c>
      <c r="P76" s="149">
        <f t="shared" si="21"/>
        <v>0.18267119605146687</v>
      </c>
      <c r="Q76" s="150">
        <f t="shared" si="22"/>
        <v>8.8104887300801341E-7</v>
      </c>
      <c r="R76" s="151">
        <f t="shared" si="23"/>
        <v>4.7274850350190401E-9</v>
      </c>
      <c r="S76" s="150">
        <f t="shared" si="24"/>
        <v>2.2349114756328975E-17</v>
      </c>
      <c r="T76" s="97">
        <v>298</v>
      </c>
      <c r="U76" s="118">
        <f t="shared" si="25"/>
        <v>287.45499999999998</v>
      </c>
      <c r="V76" s="152">
        <f t="shared" si="26"/>
        <v>0.61870401891910021</v>
      </c>
      <c r="W76" s="153">
        <f t="shared" si="27"/>
        <v>4.1562725498645374</v>
      </c>
      <c r="X76" s="154">
        <f t="shared" si="17"/>
        <v>-3.0590982943712547E-7</v>
      </c>
      <c r="Y76" s="155">
        <f t="shared" si="18"/>
        <v>-3.0552893144728077E-7</v>
      </c>
      <c r="Z76" s="155">
        <f t="shared" si="19"/>
        <v>-3.0552940571539743E-7</v>
      </c>
      <c r="AA76" s="156">
        <f t="shared" si="20"/>
        <v>-3.0514898081261695E-7</v>
      </c>
      <c r="AB76" s="157">
        <f t="shared" si="29"/>
        <v>1.2284237018999713E-3</v>
      </c>
      <c r="AC76" s="132"/>
      <c r="AD76" s="158">
        <f t="shared" si="28"/>
        <v>12.284237018999713</v>
      </c>
      <c r="AE76" s="158"/>
      <c r="AF76" s="159"/>
      <c r="AG76" s="133">
        <v>700</v>
      </c>
    </row>
    <row r="77" spans="1:55">
      <c r="E77" s="147">
        <v>0.57490740740740742</v>
      </c>
      <c r="G77" s="148">
        <v>14.5</v>
      </c>
      <c r="H77" s="148">
        <v>5.96</v>
      </c>
      <c r="I77" s="148">
        <v>8.9499999999999993</v>
      </c>
      <c r="J77" s="148">
        <v>14.44</v>
      </c>
      <c r="K77" s="148">
        <v>6.15</v>
      </c>
      <c r="L77" s="148">
        <v>9.1300000000000008</v>
      </c>
      <c r="M77" s="118">
        <f t="shared" si="16"/>
        <v>14.469999999999999</v>
      </c>
      <c r="N77" s="118">
        <f t="shared" si="16"/>
        <v>6.0549999999999997</v>
      </c>
      <c r="O77" s="118">
        <f t="shared" si="16"/>
        <v>9.0399999999999991</v>
      </c>
      <c r="P77" s="149">
        <f t="shared" si="21"/>
        <v>0.1822138347527823</v>
      </c>
      <c r="Q77" s="150">
        <f t="shared" si="22"/>
        <v>8.8104887300801341E-7</v>
      </c>
      <c r="R77" s="151">
        <f t="shared" si="23"/>
        <v>4.7333815193355637E-9</v>
      </c>
      <c r="S77" s="150">
        <f t="shared" si="24"/>
        <v>2.2404900607587449E-17</v>
      </c>
      <c r="T77" s="97">
        <v>298</v>
      </c>
      <c r="U77" s="118">
        <f t="shared" si="25"/>
        <v>287.47000000000003</v>
      </c>
      <c r="V77" s="152">
        <f t="shared" si="26"/>
        <v>0.6177916901979611</v>
      </c>
      <c r="W77" s="153">
        <f t="shared" si="27"/>
        <v>4.1475505721982415</v>
      </c>
      <c r="X77" s="154">
        <f t="shared" si="17"/>
        <v>-3.0578644146246442E-7</v>
      </c>
      <c r="Y77" s="155">
        <f t="shared" si="18"/>
        <v>-3.0540490172689171E-7</v>
      </c>
      <c r="Z77" s="155">
        <f t="shared" si="19"/>
        <v>-3.0540537778648792E-7</v>
      </c>
      <c r="AA77" s="156">
        <f t="shared" si="20"/>
        <v>-3.0502431292252109E-7</v>
      </c>
      <c r="AB77" s="157">
        <f t="shared" si="29"/>
        <v>1.2253684094256795E-3</v>
      </c>
      <c r="AC77" s="132"/>
      <c r="AD77" s="158">
        <f t="shared" si="28"/>
        <v>12.253684094256794</v>
      </c>
      <c r="AE77" s="158"/>
      <c r="AF77" s="159"/>
      <c r="AG77" s="133">
        <v>710</v>
      </c>
    </row>
    <row r="78" spans="1:55" s="77" customFormat="1">
      <c r="A78" s="134"/>
      <c r="B78" s="134"/>
      <c r="C78" s="134"/>
      <c r="D78" s="134"/>
      <c r="E78" s="136">
        <v>0.57502314814814814</v>
      </c>
      <c r="F78" s="134"/>
      <c r="G78" s="138">
        <v>14.51</v>
      </c>
      <c r="H78" s="138">
        <v>5.96</v>
      </c>
      <c r="I78" s="138">
        <v>8.93</v>
      </c>
      <c r="J78" s="138">
        <v>14.46</v>
      </c>
      <c r="K78" s="138">
        <v>6.15</v>
      </c>
      <c r="L78" s="138">
        <v>9.16</v>
      </c>
      <c r="M78" s="139">
        <f t="shared" si="16"/>
        <v>14.484999999999999</v>
      </c>
      <c r="N78" s="139">
        <f t="shared" si="16"/>
        <v>6.0549999999999997</v>
      </c>
      <c r="O78" s="139">
        <f t="shared" si="16"/>
        <v>9.0449999999999999</v>
      </c>
      <c r="P78" s="140">
        <f t="shared" si="21"/>
        <v>0.18236108636081041</v>
      </c>
      <c r="Q78" s="141">
        <f t="shared" si="22"/>
        <v>8.8104887300801341E-7</v>
      </c>
      <c r="R78" s="142">
        <f t="shared" si="23"/>
        <v>4.739285358202559E-9</v>
      </c>
      <c r="S78" s="141">
        <f t="shared" si="24"/>
        <v>2.2460825706473158E-17</v>
      </c>
      <c r="T78" s="143">
        <v>298</v>
      </c>
      <c r="U78" s="139">
        <f t="shared" si="25"/>
        <v>287.48500000000001</v>
      </c>
      <c r="V78" s="144">
        <f t="shared" si="26"/>
        <v>0.61687945668131006</v>
      </c>
      <c r="W78" s="145">
        <f t="shared" si="27"/>
        <v>4.138847804988794</v>
      </c>
      <c r="X78" s="146">
        <f t="shared" si="17"/>
        <v>-3.0667629679046459E-7</v>
      </c>
      <c r="Y78" s="146">
        <f t="shared" si="18"/>
        <v>-3.0629157435610765E-7</v>
      </c>
      <c r="Z78" s="146">
        <f t="shared" si="19"/>
        <v>-3.0629205698666317E-7</v>
      </c>
      <c r="AA78" s="146">
        <f t="shared" si="20"/>
        <v>-3.0590781597195107E-7</v>
      </c>
      <c r="AB78" s="146">
        <f t="shared" si="29"/>
        <v>1.2223143572366599E-3</v>
      </c>
      <c r="AC78" s="146">
        <f>D9</f>
        <v>1.2639285714285714E-3</v>
      </c>
      <c r="AD78" s="146">
        <f t="shared" si="28"/>
        <v>12.223143572366599</v>
      </c>
      <c r="AE78" s="146">
        <f>AC78*10000</f>
        <v>12.639285714285714</v>
      </c>
      <c r="AF78" s="146">
        <f>(AD78-AE78)*(AD78-AE78)</f>
        <v>0.17317428228102916</v>
      </c>
      <c r="AG78" s="137">
        <v>720</v>
      </c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</row>
    <row r="79" spans="1:55">
      <c r="E79" s="147">
        <v>0.57513888888888887</v>
      </c>
      <c r="G79" s="148">
        <v>14.52</v>
      </c>
      <c r="H79" s="148">
        <v>5.96</v>
      </c>
      <c r="I79" s="148">
        <v>8.93</v>
      </c>
      <c r="J79" s="148">
        <v>14.47</v>
      </c>
      <c r="K79" s="148">
        <v>6.15</v>
      </c>
      <c r="L79" s="148">
        <v>9.14</v>
      </c>
      <c r="M79" s="118">
        <f t="shared" si="16"/>
        <v>14.495000000000001</v>
      </c>
      <c r="N79" s="118">
        <f t="shared" si="16"/>
        <v>6.0549999999999997</v>
      </c>
      <c r="O79" s="118">
        <f t="shared" si="16"/>
        <v>9.0350000000000001</v>
      </c>
      <c r="P79" s="149">
        <f t="shared" si="21"/>
        <v>0.18219042965235624</v>
      </c>
      <c r="Q79" s="150">
        <f t="shared" si="22"/>
        <v>8.8104887300801341E-7</v>
      </c>
      <c r="R79" s="151">
        <f t="shared" si="23"/>
        <v>4.7432253411714167E-9</v>
      </c>
      <c r="S79" s="150">
        <f t="shared" si="24"/>
        <v>2.2498186637130702E-17</v>
      </c>
      <c r="T79" s="97">
        <v>298</v>
      </c>
      <c r="U79" s="118">
        <f t="shared" si="25"/>
        <v>287.495</v>
      </c>
      <c r="V79" s="152">
        <f t="shared" si="26"/>
        <v>0.61627135388756638</v>
      </c>
      <c r="W79" s="153">
        <f t="shared" si="27"/>
        <v>4.1330566107961619</v>
      </c>
      <c r="X79" s="154">
        <f t="shared" si="17"/>
        <v>-3.065588537189958E-7</v>
      </c>
      <c r="Y79" s="155">
        <f t="shared" si="18"/>
        <v>-3.0617346015765517E-7</v>
      </c>
      <c r="Z79" s="155">
        <f t="shared" si="19"/>
        <v>-3.0617394465906602E-7</v>
      </c>
      <c r="AA79" s="156">
        <f t="shared" si="20"/>
        <v>-3.0578903438094442E-7</v>
      </c>
      <c r="AB79" s="157">
        <f t="shared" si="29"/>
        <v>1.21925143827758E-3</v>
      </c>
      <c r="AC79" s="132"/>
      <c r="AD79" s="158">
        <f t="shared" si="28"/>
        <v>12.1925143827758</v>
      </c>
      <c r="AE79" s="158"/>
      <c r="AF79" s="159"/>
      <c r="AG79" s="133">
        <v>730</v>
      </c>
    </row>
    <row r="80" spans="1:55">
      <c r="E80" s="147">
        <v>0.57525462962962959</v>
      </c>
      <c r="G80" s="148">
        <v>14.53</v>
      </c>
      <c r="H80" s="148">
        <v>5.96</v>
      </c>
      <c r="I80" s="148">
        <v>8.9600000000000009</v>
      </c>
      <c r="J80" s="148">
        <v>14.48</v>
      </c>
      <c r="K80" s="148">
        <v>6.15</v>
      </c>
      <c r="L80" s="148">
        <v>9.1</v>
      </c>
      <c r="M80" s="118">
        <f t="shared" si="16"/>
        <v>14.504999999999999</v>
      </c>
      <c r="N80" s="118">
        <f t="shared" si="16"/>
        <v>6.0549999999999997</v>
      </c>
      <c r="O80" s="118">
        <f t="shared" si="16"/>
        <v>9.0300000000000011</v>
      </c>
      <c r="P80" s="149">
        <f t="shared" si="21"/>
        <v>0.18212055687395157</v>
      </c>
      <c r="Q80" s="150">
        <f t="shared" si="22"/>
        <v>8.8104887300801341E-7</v>
      </c>
      <c r="R80" s="151">
        <f t="shared" si="23"/>
        <v>4.7471685996268963E-9</v>
      </c>
      <c r="S80" s="150">
        <f t="shared" si="24"/>
        <v>2.2535609713283586E-17</v>
      </c>
      <c r="T80" s="97">
        <v>298</v>
      </c>
      <c r="U80" s="118">
        <f t="shared" si="25"/>
        <v>287.505</v>
      </c>
      <c r="V80" s="152">
        <f t="shared" si="26"/>
        <v>0.6156632933958911</v>
      </c>
      <c r="W80" s="153">
        <f t="shared" si="27"/>
        <v>4.127273921821466</v>
      </c>
      <c r="X80" s="154">
        <f t="shared" si="17"/>
        <v>-3.0660919547870184E-7</v>
      </c>
      <c r="Y80" s="155">
        <f t="shared" si="18"/>
        <v>-3.0622270479095197E-7</v>
      </c>
      <c r="Z80" s="155">
        <f t="shared" si="19"/>
        <v>-3.0622319197481314E-7</v>
      </c>
      <c r="AA80" s="156">
        <f t="shared" si="20"/>
        <v>-3.0583718724270274E-7</v>
      </c>
      <c r="AB80" s="157">
        <f t="shared" si="29"/>
        <v>1.2161897004480244E-3</v>
      </c>
      <c r="AC80" s="132"/>
      <c r="AD80" s="158">
        <f t="shared" si="28"/>
        <v>12.161897004480243</v>
      </c>
      <c r="AE80" s="158"/>
      <c r="AF80" s="159"/>
      <c r="AG80" s="133">
        <v>740</v>
      </c>
    </row>
    <row r="81" spans="5:33">
      <c r="E81" s="147">
        <v>0.57537037037037031</v>
      </c>
      <c r="G81" s="148">
        <v>14.54</v>
      </c>
      <c r="H81" s="148">
        <v>5.96</v>
      </c>
      <c r="I81" s="148">
        <v>8.92</v>
      </c>
      <c r="J81" s="148">
        <v>14.49</v>
      </c>
      <c r="K81" s="148">
        <v>6.15</v>
      </c>
      <c r="L81" s="148">
        <v>9.11</v>
      </c>
      <c r="M81" s="118">
        <f t="shared" si="16"/>
        <v>14.515000000000001</v>
      </c>
      <c r="N81" s="118">
        <f t="shared" si="16"/>
        <v>6.0549999999999997</v>
      </c>
      <c r="O81" s="118">
        <f t="shared" si="16"/>
        <v>9.0150000000000006</v>
      </c>
      <c r="P81" s="149">
        <f t="shared" si="21"/>
        <v>0.18184894215402217</v>
      </c>
      <c r="Q81" s="150">
        <f t="shared" si="22"/>
        <v>8.8104887300801341E-7</v>
      </c>
      <c r="R81" s="151">
        <f t="shared" si="23"/>
        <v>4.7511151362920598E-9</v>
      </c>
      <c r="S81" s="150">
        <f t="shared" si="24"/>
        <v>2.2573095038303517E-17</v>
      </c>
      <c r="T81" s="97">
        <v>298</v>
      </c>
      <c r="U81" s="118">
        <f t="shared" si="25"/>
        <v>287.51499999999999</v>
      </c>
      <c r="V81" s="152">
        <f t="shared" si="26"/>
        <v>0.61505527520186631</v>
      </c>
      <c r="W81" s="153">
        <f t="shared" si="27"/>
        <v>4.121499724997137</v>
      </c>
      <c r="X81" s="154">
        <f t="shared" si="17"/>
        <v>-3.0631757591847986E-7</v>
      </c>
      <c r="Y81" s="155">
        <f t="shared" si="18"/>
        <v>-3.0593084633059642E-7</v>
      </c>
      <c r="Z81" s="155">
        <f t="shared" si="19"/>
        <v>-3.0593133458130718E-7</v>
      </c>
      <c r="AA81" s="156">
        <f t="shared" si="20"/>
        <v>-3.055450920112897E-7</v>
      </c>
      <c r="AB81" s="157">
        <f t="shared" si="29"/>
        <v>1.2131274701542695E-3</v>
      </c>
      <c r="AC81" s="132"/>
      <c r="AD81" s="158">
        <f t="shared" si="28"/>
        <v>12.131274701542695</v>
      </c>
      <c r="AE81" s="158"/>
      <c r="AF81" s="159"/>
      <c r="AG81" s="133">
        <v>750</v>
      </c>
    </row>
    <row r="82" spans="5:33">
      <c r="E82" s="147">
        <v>0.57548611111111114</v>
      </c>
      <c r="G82" s="148">
        <v>14.56</v>
      </c>
      <c r="H82" s="148">
        <v>5.96</v>
      </c>
      <c r="I82" s="148">
        <v>8.91</v>
      </c>
      <c r="J82" s="148">
        <v>14.51</v>
      </c>
      <c r="K82" s="148">
        <v>6.15</v>
      </c>
      <c r="L82" s="148">
        <v>9.09</v>
      </c>
      <c r="M82" s="118">
        <f t="shared" si="16"/>
        <v>14.535</v>
      </c>
      <c r="N82" s="118">
        <f t="shared" si="16"/>
        <v>6.0549999999999997</v>
      </c>
      <c r="O82" s="118">
        <f t="shared" si="16"/>
        <v>9</v>
      </c>
      <c r="P82" s="149">
        <f t="shared" si="21"/>
        <v>0.18160811574738531</v>
      </c>
      <c r="Q82" s="150">
        <f t="shared" si="22"/>
        <v>8.8104887300801341E-7</v>
      </c>
      <c r="R82" s="151">
        <f t="shared" si="23"/>
        <v>4.7590180551550042E-9</v>
      </c>
      <c r="S82" s="150">
        <f t="shared" si="24"/>
        <v>2.2648252849291319E-17</v>
      </c>
      <c r="T82" s="97">
        <v>298</v>
      </c>
      <c r="U82" s="118">
        <f t="shared" si="25"/>
        <v>287.53500000000003</v>
      </c>
      <c r="V82" s="152">
        <f t="shared" si="26"/>
        <v>0.61383936568912556</v>
      </c>
      <c r="W82" s="153">
        <f t="shared" si="27"/>
        <v>4.1099767556342242</v>
      </c>
      <c r="X82" s="154">
        <f t="shared" si="17"/>
        <v>-3.0701478498960186E-7</v>
      </c>
      <c r="Y82" s="155">
        <f t="shared" si="18"/>
        <v>-3.0662531073749075E-7</v>
      </c>
      <c r="Z82" s="155">
        <f t="shared" si="19"/>
        <v>-3.0662580481855942E-7</v>
      </c>
      <c r="AA82" s="156">
        <f t="shared" si="20"/>
        <v>-3.0623682339394966E-7</v>
      </c>
      <c r="AB82" s="157">
        <f t="shared" si="29"/>
        <v>1.2100681584380135E-3</v>
      </c>
      <c r="AC82" s="132"/>
      <c r="AD82" s="158">
        <f t="shared" si="28"/>
        <v>12.100681584380135</v>
      </c>
      <c r="AE82" s="158"/>
      <c r="AF82" s="159"/>
      <c r="AG82" s="133">
        <v>760</v>
      </c>
    </row>
    <row r="83" spans="5:33">
      <c r="E83" s="147">
        <v>0.57560185185185186</v>
      </c>
      <c r="G83" s="148">
        <v>14.57</v>
      </c>
      <c r="H83" s="148">
        <v>5.96</v>
      </c>
      <c r="I83" s="148">
        <v>8.9</v>
      </c>
      <c r="J83" s="148">
        <v>14.52</v>
      </c>
      <c r="K83" s="148">
        <v>6.15</v>
      </c>
      <c r="L83" s="148">
        <v>9.1300000000000008</v>
      </c>
      <c r="M83" s="118">
        <f t="shared" si="16"/>
        <v>14.545</v>
      </c>
      <c r="N83" s="118">
        <f t="shared" si="16"/>
        <v>6.0549999999999997</v>
      </c>
      <c r="O83" s="118">
        <f t="shared" si="16"/>
        <v>9.0150000000000006</v>
      </c>
      <c r="P83" s="149">
        <f t="shared" si="21"/>
        <v>0.18194173861524976</v>
      </c>
      <c r="Q83" s="150">
        <f t="shared" si="22"/>
        <v>8.8104887300801341E-7</v>
      </c>
      <c r="R83" s="151">
        <f t="shared" si="23"/>
        <v>4.7629744428102308E-9</v>
      </c>
      <c r="S83" s="150">
        <f t="shared" si="24"/>
        <v>2.2685925542863429E-17</v>
      </c>
      <c r="T83" s="97">
        <v>298</v>
      </c>
      <c r="U83" s="118">
        <f t="shared" si="25"/>
        <v>287.54500000000002</v>
      </c>
      <c r="V83" s="152">
        <f t="shared" si="26"/>
        <v>0.61323147436158409</v>
      </c>
      <c r="W83" s="153">
        <f t="shared" si="27"/>
        <v>4.1042279570651488</v>
      </c>
      <c r="X83" s="154">
        <f t="shared" si="17"/>
        <v>-3.0774016939520435E-7</v>
      </c>
      <c r="Y83" s="155">
        <f t="shared" si="18"/>
        <v>-3.0734785844814038E-7</v>
      </c>
      <c r="Z83" s="155">
        <f t="shared" si="19"/>
        <v>-3.0734835857095339E-7</v>
      </c>
      <c r="AA83" s="156">
        <f t="shared" si="20"/>
        <v>-3.0695654647157687E-7</v>
      </c>
      <c r="AB83" s="157">
        <f t="shared" si="29"/>
        <v>1.2070019020388541E-3</v>
      </c>
      <c r="AC83" s="132"/>
      <c r="AD83" s="158">
        <f t="shared" si="28"/>
        <v>12.070019020388541</v>
      </c>
      <c r="AE83" s="158"/>
      <c r="AF83" s="159"/>
      <c r="AG83" s="133">
        <v>770</v>
      </c>
    </row>
    <row r="84" spans="5:33">
      <c r="E84" s="147">
        <v>0.57571759259259259</v>
      </c>
      <c r="G84" s="148">
        <v>14.58</v>
      </c>
      <c r="H84" s="148">
        <v>5.96</v>
      </c>
      <c r="I84" s="148">
        <v>8.91</v>
      </c>
      <c r="J84" s="148">
        <v>14.53</v>
      </c>
      <c r="K84" s="148">
        <v>6.15</v>
      </c>
      <c r="L84" s="148">
        <v>9.1</v>
      </c>
      <c r="M84" s="118">
        <f t="shared" si="16"/>
        <v>14.555</v>
      </c>
      <c r="N84" s="118">
        <f t="shared" si="16"/>
        <v>6.0549999999999997</v>
      </c>
      <c r="O84" s="118">
        <f t="shared" si="16"/>
        <v>9.004999999999999</v>
      </c>
      <c r="P84" s="149">
        <f t="shared" si="21"/>
        <v>0.1817708363645294</v>
      </c>
      <c r="Q84" s="150">
        <f t="shared" si="22"/>
        <v>8.8104887300801341E-7</v>
      </c>
      <c r="R84" s="151">
        <f t="shared" si="23"/>
        <v>4.7669341195900418E-9</v>
      </c>
      <c r="S84" s="150">
        <f t="shared" si="24"/>
        <v>2.2723660900511686E-17</v>
      </c>
      <c r="T84" s="97">
        <v>298</v>
      </c>
      <c r="U84" s="118">
        <f t="shared" si="25"/>
        <v>287.55500000000001</v>
      </c>
      <c r="V84" s="152">
        <f t="shared" si="26"/>
        <v>0.61262362531404846</v>
      </c>
      <c r="W84" s="153">
        <f t="shared" si="27"/>
        <v>4.0984875985854456</v>
      </c>
      <c r="X84" s="154">
        <f t="shared" si="17"/>
        <v>-3.0760855679767527E-7</v>
      </c>
      <c r="Y84" s="155">
        <f t="shared" si="18"/>
        <v>-3.0721558067619818E-7</v>
      </c>
      <c r="Z84" s="155">
        <f t="shared" si="19"/>
        <v>-3.0721608271110136E-7</v>
      </c>
      <c r="AA84" s="156">
        <f t="shared" si="20"/>
        <v>-3.0682360734180813E-7</v>
      </c>
      <c r="AB84" s="157">
        <f t="shared" si="29"/>
        <v>1.2039284201223457E-3</v>
      </c>
      <c r="AC84" s="132"/>
      <c r="AD84" s="158">
        <f t="shared" si="28"/>
        <v>12.039284201223458</v>
      </c>
      <c r="AE84" s="158"/>
      <c r="AF84" s="159"/>
      <c r="AG84" s="133">
        <v>780</v>
      </c>
    </row>
    <row r="85" spans="5:33">
      <c r="E85" s="147">
        <v>0.57583333333333331</v>
      </c>
      <c r="G85" s="148">
        <v>14.59</v>
      </c>
      <c r="H85" s="148">
        <v>5.96</v>
      </c>
      <c r="I85" s="148">
        <v>8.89</v>
      </c>
      <c r="J85" s="148">
        <v>14.54</v>
      </c>
      <c r="K85" s="148">
        <v>6.15</v>
      </c>
      <c r="L85" s="148">
        <v>9.1300000000000008</v>
      </c>
      <c r="M85" s="118">
        <f t="shared" si="16"/>
        <v>14.565</v>
      </c>
      <c r="N85" s="118">
        <f t="shared" si="16"/>
        <v>6.0549999999999997</v>
      </c>
      <c r="O85" s="118">
        <f t="shared" si="16"/>
        <v>9.0100000000000016</v>
      </c>
      <c r="P85" s="149">
        <f t="shared" si="21"/>
        <v>0.18190271065516167</v>
      </c>
      <c r="Q85" s="150">
        <f t="shared" si="22"/>
        <v>8.8104887300801341E-7</v>
      </c>
      <c r="R85" s="151">
        <f t="shared" si="23"/>
        <v>4.770897088228834E-9</v>
      </c>
      <c r="S85" s="150">
        <f t="shared" si="24"/>
        <v>2.2761459026470367E-17</v>
      </c>
      <c r="T85" s="97">
        <v>298</v>
      </c>
      <c r="U85" s="118">
        <f t="shared" si="25"/>
        <v>287.565</v>
      </c>
      <c r="V85" s="152">
        <f t="shared" si="26"/>
        <v>0.61201581854210485</v>
      </c>
      <c r="W85" s="153">
        <f t="shared" si="27"/>
        <v>4.0927556672319252</v>
      </c>
      <c r="X85" s="154">
        <f t="shared" si="17"/>
        <v>-3.079876781663102E-7</v>
      </c>
      <c r="Y85" s="155">
        <f t="shared" si="18"/>
        <v>-3.0759272494424183E-7</v>
      </c>
      <c r="Z85" s="155">
        <f t="shared" si="19"/>
        <v>-3.075932314192039E-7</v>
      </c>
      <c r="AA85" s="156">
        <f t="shared" si="20"/>
        <v>-3.0719878337312418E-7</v>
      </c>
      <c r="AB85" s="157">
        <f t="shared" si="29"/>
        <v>1.2008562609708224E-3</v>
      </c>
      <c r="AC85" s="132"/>
      <c r="AD85" s="158">
        <f t="shared" si="28"/>
        <v>12.008562609708223</v>
      </c>
      <c r="AE85" s="158"/>
      <c r="AF85" s="159"/>
      <c r="AG85" s="133">
        <v>790</v>
      </c>
    </row>
    <row r="86" spans="5:33">
      <c r="E86" s="147">
        <v>0.57594907407407403</v>
      </c>
      <c r="G86" s="148">
        <v>14.61</v>
      </c>
      <c r="H86" s="148">
        <v>5.96</v>
      </c>
      <c r="I86" s="148">
        <v>8.9499999999999993</v>
      </c>
      <c r="J86" s="148">
        <v>14.56</v>
      </c>
      <c r="K86" s="148">
        <v>6.15</v>
      </c>
      <c r="L86" s="148">
        <v>9.2200000000000006</v>
      </c>
      <c r="M86" s="118">
        <f t="shared" si="16"/>
        <v>14.585000000000001</v>
      </c>
      <c r="N86" s="118">
        <f t="shared" si="16"/>
        <v>6.0549999999999997</v>
      </c>
      <c r="O86" s="118">
        <f t="shared" si="16"/>
        <v>9.0850000000000009</v>
      </c>
      <c r="P86" s="149">
        <f t="shared" si="21"/>
        <v>0.18347932436140699</v>
      </c>
      <c r="Q86" s="150">
        <f t="shared" si="22"/>
        <v>8.8104887300801341E-7</v>
      </c>
      <c r="R86" s="151">
        <f t="shared" si="23"/>
        <v>4.7788329120323287E-9</v>
      </c>
      <c r="S86" s="150">
        <f t="shared" si="24"/>
        <v>2.2837244001123385E-17</v>
      </c>
      <c r="T86" s="97">
        <v>298</v>
      </c>
      <c r="U86" s="118">
        <f t="shared" si="25"/>
        <v>287.58499999999998</v>
      </c>
      <c r="V86" s="152">
        <f t="shared" si="26"/>
        <v>0.61080033180735793</v>
      </c>
      <c r="W86" s="153">
        <f t="shared" si="27"/>
        <v>4.081317034154643</v>
      </c>
      <c r="X86" s="154">
        <f t="shared" si="17"/>
        <v>-3.1176440924188766E-7</v>
      </c>
      <c r="Y86" s="155">
        <f t="shared" si="18"/>
        <v>-3.1135867104262302E-7</v>
      </c>
      <c r="Z86" s="155">
        <f t="shared" si="19"/>
        <v>-3.113591990807231E-7</v>
      </c>
      <c r="AA86" s="156">
        <f t="shared" si="20"/>
        <v>-3.1095398754515382E-7</v>
      </c>
      <c r="AB86" s="157">
        <f t="shared" si="29"/>
        <v>1.1977803303470451E-3</v>
      </c>
      <c r="AC86" s="132"/>
      <c r="AD86" s="158">
        <f t="shared" si="28"/>
        <v>11.977803303470452</v>
      </c>
      <c r="AE86" s="158"/>
      <c r="AF86" s="159"/>
      <c r="AG86" s="133">
        <v>800</v>
      </c>
    </row>
    <row r="87" spans="5:33">
      <c r="E87" s="147">
        <v>0.57606481481481475</v>
      </c>
      <c r="G87" s="148">
        <v>14.62</v>
      </c>
      <c r="H87" s="148">
        <v>5.96</v>
      </c>
      <c r="I87" s="148">
        <v>8.9</v>
      </c>
      <c r="J87" s="148">
        <v>14.56</v>
      </c>
      <c r="K87" s="148">
        <v>6.15</v>
      </c>
      <c r="L87" s="148">
        <v>9.11</v>
      </c>
      <c r="M87" s="118">
        <f t="shared" ref="M87:O150" si="30">(G87+J87)/2</f>
        <v>14.59</v>
      </c>
      <c r="N87" s="118">
        <f t="shared" si="30"/>
        <v>6.0549999999999997</v>
      </c>
      <c r="O87" s="118">
        <f t="shared" si="30"/>
        <v>9.004999999999999</v>
      </c>
      <c r="P87" s="149">
        <f t="shared" si="21"/>
        <v>0.18187913529935273</v>
      </c>
      <c r="Q87" s="150">
        <f t="shared" si="22"/>
        <v>8.8104887300801341E-7</v>
      </c>
      <c r="R87" s="151">
        <f t="shared" si="23"/>
        <v>4.7808189296738704E-9</v>
      </c>
      <c r="S87" s="150">
        <f t="shared" si="24"/>
        <v>2.2856229638328011E-17</v>
      </c>
      <c r="T87" s="97">
        <v>298</v>
      </c>
      <c r="U87" s="118">
        <f t="shared" si="25"/>
        <v>287.58999999999997</v>
      </c>
      <c r="V87" s="152">
        <f t="shared" si="26"/>
        <v>0.61049648653902677</v>
      </c>
      <c r="W87" s="153">
        <f t="shared" si="27"/>
        <v>4.0784626226418075</v>
      </c>
      <c r="X87" s="154">
        <f t="shared" si="17"/>
        <v>-3.0871421229240519E-7</v>
      </c>
      <c r="Y87" s="155">
        <f t="shared" si="18"/>
        <v>-3.0831533760346113E-7</v>
      </c>
      <c r="Z87" s="155">
        <f t="shared" si="19"/>
        <v>-3.0831585297013737E-7</v>
      </c>
      <c r="AA87" s="156">
        <f t="shared" si="20"/>
        <v>-3.0791749231610886E-7</v>
      </c>
      <c r="AB87" s="157">
        <f t="shared" si="29"/>
        <v>1.1946667401186556E-3</v>
      </c>
      <c r="AC87" s="132"/>
      <c r="AD87" s="158">
        <f t="shared" si="28"/>
        <v>11.946667401186556</v>
      </c>
      <c r="AE87" s="158"/>
      <c r="AF87" s="159"/>
      <c r="AG87" s="133">
        <v>810</v>
      </c>
    </row>
    <row r="88" spans="5:33">
      <c r="E88" s="147">
        <v>0.57618055555555558</v>
      </c>
      <c r="G88" s="148">
        <v>14.63</v>
      </c>
      <c r="H88" s="148">
        <v>5.96</v>
      </c>
      <c r="I88" s="148">
        <v>8.8699999999999992</v>
      </c>
      <c r="J88" s="148">
        <v>14.57</v>
      </c>
      <c r="K88" s="148">
        <v>6.15</v>
      </c>
      <c r="L88" s="148">
        <v>9.06</v>
      </c>
      <c r="M88" s="118">
        <f t="shared" si="30"/>
        <v>14.600000000000001</v>
      </c>
      <c r="N88" s="118">
        <f t="shared" si="30"/>
        <v>6.0549999999999997</v>
      </c>
      <c r="O88" s="118">
        <f t="shared" si="30"/>
        <v>8.9649999999999999</v>
      </c>
      <c r="P88" s="149">
        <f t="shared" si="21"/>
        <v>0.18110206113013308</v>
      </c>
      <c r="Q88" s="150">
        <f t="shared" si="22"/>
        <v>8.8104887300801341E-7</v>
      </c>
      <c r="R88" s="151">
        <f t="shared" si="23"/>
        <v>4.7847934413853257E-9</v>
      </c>
      <c r="S88" s="150">
        <f t="shared" si="24"/>
        <v>2.2894248276724028E-17</v>
      </c>
      <c r="T88" s="97">
        <v>298</v>
      </c>
      <c r="U88" s="118">
        <f t="shared" si="25"/>
        <v>287.60000000000002</v>
      </c>
      <c r="V88" s="152">
        <f t="shared" si="26"/>
        <v>0.60988882769693076</v>
      </c>
      <c r="W88" s="153">
        <f t="shared" si="27"/>
        <v>4.0727600844446004</v>
      </c>
      <c r="X88" s="154">
        <f t="shared" si="17"/>
        <v>-3.0754192638468458E-7</v>
      </c>
      <c r="Y88" s="155">
        <f t="shared" si="18"/>
        <v>-3.0714505100888531E-7</v>
      </c>
      <c r="Z88" s="155">
        <f t="shared" si="19"/>
        <v>-3.0714556316690476E-7</v>
      </c>
      <c r="AA88" s="156">
        <f t="shared" si="20"/>
        <v>-3.0674919862727E-7</v>
      </c>
      <c r="AB88" s="157">
        <f t="shared" si="29"/>
        <v>1.1915835833090629E-3</v>
      </c>
      <c r="AC88" s="132"/>
      <c r="AD88" s="158">
        <f t="shared" si="28"/>
        <v>11.915835833090629</v>
      </c>
      <c r="AE88" s="158"/>
      <c r="AF88" s="159"/>
      <c r="AG88" s="133">
        <v>820</v>
      </c>
    </row>
    <row r="89" spans="5:33">
      <c r="E89" s="147">
        <v>0.57629629629629631</v>
      </c>
      <c r="G89" s="148">
        <v>14.64</v>
      </c>
      <c r="H89" s="148">
        <v>5.96</v>
      </c>
      <c r="I89" s="148">
        <v>8.91</v>
      </c>
      <c r="J89" s="148">
        <v>14.58</v>
      </c>
      <c r="K89" s="148">
        <v>6.14</v>
      </c>
      <c r="L89" s="148">
        <v>9</v>
      </c>
      <c r="M89" s="118">
        <f t="shared" si="30"/>
        <v>14.61</v>
      </c>
      <c r="N89" s="118">
        <f t="shared" si="30"/>
        <v>6.05</v>
      </c>
      <c r="O89" s="118">
        <f t="shared" si="30"/>
        <v>8.9550000000000001</v>
      </c>
      <c r="P89" s="149">
        <f t="shared" si="21"/>
        <v>0.18093085583104843</v>
      </c>
      <c r="Q89" s="150">
        <f t="shared" si="22"/>
        <v>8.9125093813374487E-7</v>
      </c>
      <c r="R89" s="151">
        <f t="shared" si="23"/>
        <v>4.733954645996957E-9</v>
      </c>
      <c r="S89" s="150">
        <f t="shared" si="24"/>
        <v>2.2410326590356176E-17</v>
      </c>
      <c r="T89" s="97">
        <v>298</v>
      </c>
      <c r="U89" s="118">
        <f t="shared" si="25"/>
        <v>287.61</v>
      </c>
      <c r="V89" s="152">
        <f t="shared" si="26"/>
        <v>0.60928121111058953</v>
      </c>
      <c r="W89" s="153">
        <f t="shared" si="27"/>
        <v>4.067065915295915</v>
      </c>
      <c r="X89" s="154">
        <f t="shared" si="17"/>
        <v>-3.0040149928194376E-7</v>
      </c>
      <c r="Y89" s="155">
        <f t="shared" si="18"/>
        <v>-3.0002186049433878E-7</v>
      </c>
      <c r="Z89" s="155">
        <f t="shared" si="19"/>
        <v>-3.000223402709358E-7</v>
      </c>
      <c r="AA89" s="156">
        <f t="shared" si="20"/>
        <v>-2.9964318004727206E-7</v>
      </c>
      <c r="AB89" s="157">
        <f t="shared" si="29"/>
        <v>1.1885121293867904E-3</v>
      </c>
      <c r="AC89" s="132"/>
      <c r="AD89" s="158">
        <f t="shared" si="28"/>
        <v>11.885121293867904</v>
      </c>
      <c r="AE89" s="158"/>
      <c r="AF89" s="159"/>
      <c r="AG89" s="133">
        <v>830</v>
      </c>
    </row>
    <row r="90" spans="5:33">
      <c r="E90" s="117">
        <v>0.57641203703703703</v>
      </c>
      <c r="G90" s="117">
        <v>14.66</v>
      </c>
      <c r="H90" s="117">
        <v>5.96</v>
      </c>
      <c r="I90" s="117">
        <v>8.9</v>
      </c>
      <c r="J90" s="117">
        <v>14.6</v>
      </c>
      <c r="K90" s="117">
        <v>6.14</v>
      </c>
      <c r="L90" s="117">
        <v>9.0299999999999994</v>
      </c>
      <c r="M90" s="117">
        <f t="shared" si="30"/>
        <v>14.629999999999999</v>
      </c>
      <c r="N90" s="117">
        <f t="shared" si="30"/>
        <v>6.05</v>
      </c>
      <c r="O90" s="117">
        <f t="shared" si="30"/>
        <v>8.9649999999999999</v>
      </c>
      <c r="P90" s="117">
        <f t="shared" si="21"/>
        <v>0.18119461027296127</v>
      </c>
      <c r="Q90" s="117">
        <f t="shared" si="22"/>
        <v>8.9125093813374487E-7</v>
      </c>
      <c r="R90" s="117">
        <f t="shared" si="23"/>
        <v>4.7418290204111635E-9</v>
      </c>
      <c r="S90" s="117">
        <f t="shared" si="24"/>
        <v>2.2484942458813493E-17</v>
      </c>
      <c r="T90" s="117">
        <v>298</v>
      </c>
      <c r="U90" s="117">
        <f t="shared" si="25"/>
        <v>287.63</v>
      </c>
      <c r="V90" s="117">
        <f t="shared" si="26"/>
        <v>0.6080661046875333</v>
      </c>
      <c r="W90" s="117">
        <f t="shared" si="27"/>
        <v>4.0557026327671837</v>
      </c>
      <c r="X90" s="117">
        <f t="shared" si="17"/>
        <v>-3.0192267949801119E-7</v>
      </c>
      <c r="Y90" s="117">
        <f t="shared" si="18"/>
        <v>-3.0153821560603341E-7</v>
      </c>
      <c r="Z90" s="117">
        <f t="shared" si="19"/>
        <v>-3.0153870517668938E-7</v>
      </c>
      <c r="AA90" s="117">
        <f t="shared" si="20"/>
        <v>-3.0115472960854333E-7</v>
      </c>
      <c r="AB90" s="117">
        <f t="shared" si="29"/>
        <v>1.1855119075853575E-3</v>
      </c>
      <c r="AD90" s="117">
        <f t="shared" si="28"/>
        <v>11.855119075853576</v>
      </c>
      <c r="AG90" s="117">
        <v>840</v>
      </c>
    </row>
    <row r="91" spans="5:33">
      <c r="E91" s="147">
        <v>0.57652777777777775</v>
      </c>
      <c r="G91" s="148">
        <v>14.66</v>
      </c>
      <c r="H91" s="148">
        <v>5.96</v>
      </c>
      <c r="I91" s="148">
        <v>8.92</v>
      </c>
      <c r="J91" s="148">
        <v>14.61</v>
      </c>
      <c r="K91" s="148">
        <v>6.14</v>
      </c>
      <c r="L91" s="148">
        <v>9.0399999999999991</v>
      </c>
      <c r="M91" s="118">
        <f t="shared" si="30"/>
        <v>14.635</v>
      </c>
      <c r="N91" s="118">
        <f t="shared" si="30"/>
        <v>6.05</v>
      </c>
      <c r="O91" s="118">
        <f t="shared" si="30"/>
        <v>8.98</v>
      </c>
      <c r="P91" s="149">
        <f t="shared" si="21"/>
        <v>0.18151324016272458</v>
      </c>
      <c r="Q91" s="150">
        <f t="shared" si="22"/>
        <v>8.9125093813374487E-7</v>
      </c>
      <c r="R91" s="151">
        <f t="shared" si="23"/>
        <v>4.7437996597411155E-9</v>
      </c>
      <c r="S91" s="150">
        <f t="shared" si="24"/>
        <v>2.2503635211759924E-17</v>
      </c>
      <c r="T91" s="97">
        <v>298</v>
      </c>
      <c r="U91" s="118">
        <f t="shared" si="25"/>
        <v>287.63499999999999</v>
      </c>
      <c r="V91" s="152">
        <f t="shared" si="26"/>
        <v>0.60776235448472893</v>
      </c>
      <c r="W91" s="153">
        <f t="shared" si="27"/>
        <v>4.0528670227381118</v>
      </c>
      <c r="X91" s="154">
        <f t="shared" si="17"/>
        <v>-3.0214636360176945E-7</v>
      </c>
      <c r="Y91" s="155">
        <f t="shared" si="18"/>
        <v>-3.0176034798427559E-7</v>
      </c>
      <c r="Z91" s="155">
        <f t="shared" si="19"/>
        <v>-3.017608411494263E-7</v>
      </c>
      <c r="AA91" s="156">
        <f t="shared" si="20"/>
        <v>-3.0137531743696907E-7</v>
      </c>
      <c r="AB91" s="157">
        <f t="shared" si="29"/>
        <v>1.1824965221675708E-3</v>
      </c>
      <c r="AC91" s="132"/>
      <c r="AD91" s="158">
        <f t="shared" si="28"/>
        <v>11.824965221675708</v>
      </c>
      <c r="AE91" s="158"/>
      <c r="AF91" s="159"/>
      <c r="AG91" s="133">
        <v>850</v>
      </c>
    </row>
    <row r="92" spans="5:33">
      <c r="E92" s="147">
        <v>0.57664351851851847</v>
      </c>
      <c r="G92" s="148">
        <v>14.67</v>
      </c>
      <c r="H92" s="148">
        <v>5.96</v>
      </c>
      <c r="I92" s="148">
        <v>8.92</v>
      </c>
      <c r="J92" s="148">
        <v>14.62</v>
      </c>
      <c r="K92" s="148">
        <v>6.14</v>
      </c>
      <c r="L92" s="148">
        <v>9.02</v>
      </c>
      <c r="M92" s="118">
        <f t="shared" si="30"/>
        <v>14.645</v>
      </c>
      <c r="N92" s="118">
        <f t="shared" si="30"/>
        <v>6.05</v>
      </c>
      <c r="O92" s="118">
        <f t="shared" si="30"/>
        <v>8.9699999999999989</v>
      </c>
      <c r="P92" s="149">
        <f t="shared" si="21"/>
        <v>0.18134200282398302</v>
      </c>
      <c r="Q92" s="150">
        <f t="shared" si="22"/>
        <v>8.9125093813374487E-7</v>
      </c>
      <c r="R92" s="151">
        <f t="shared" si="23"/>
        <v>4.747743395653681E-9</v>
      </c>
      <c r="S92" s="150">
        <f t="shared" si="24"/>
        <v>2.2541067350973147E-17</v>
      </c>
      <c r="T92" s="97">
        <v>298</v>
      </c>
      <c r="U92" s="118">
        <f t="shared" si="25"/>
        <v>287.64499999999998</v>
      </c>
      <c r="V92" s="152">
        <f t="shared" si="26"/>
        <v>0.60715488575881471</v>
      </c>
      <c r="W92" s="153">
        <f t="shared" si="27"/>
        <v>4.047202044205461</v>
      </c>
      <c r="X92" s="154">
        <f t="shared" si="17"/>
        <v>-3.0201397971831509E-7</v>
      </c>
      <c r="Y92" s="155">
        <f t="shared" si="18"/>
        <v>-3.0162731556199062E-7</v>
      </c>
      <c r="Z92" s="155">
        <f t="shared" si="19"/>
        <v>-3.0162781060255105E-7</v>
      </c>
      <c r="AA92" s="156">
        <f t="shared" si="20"/>
        <v>-3.0124164021920046E-7</v>
      </c>
      <c r="AB92" s="157">
        <f t="shared" si="29"/>
        <v>1.1794789154020607E-3</v>
      </c>
      <c r="AC92" s="132"/>
      <c r="AD92" s="158">
        <f t="shared" si="28"/>
        <v>11.794789154020606</v>
      </c>
      <c r="AE92" s="158"/>
      <c r="AF92" s="159"/>
      <c r="AG92" s="133">
        <v>860</v>
      </c>
    </row>
    <row r="93" spans="5:33">
      <c r="E93" s="147">
        <v>0.57675925925925919</v>
      </c>
      <c r="G93" s="148">
        <v>14.68</v>
      </c>
      <c r="H93" s="148">
        <v>5.96</v>
      </c>
      <c r="I93" s="148">
        <v>8.94</v>
      </c>
      <c r="J93" s="148">
        <v>14.63</v>
      </c>
      <c r="K93" s="148">
        <v>6.14</v>
      </c>
      <c r="L93" s="148">
        <v>9.0399999999999991</v>
      </c>
      <c r="M93" s="118">
        <f t="shared" si="30"/>
        <v>14.655000000000001</v>
      </c>
      <c r="N93" s="118">
        <f t="shared" si="30"/>
        <v>6.05</v>
      </c>
      <c r="O93" s="118">
        <f t="shared" si="30"/>
        <v>8.9899999999999984</v>
      </c>
      <c r="P93" s="149">
        <f t="shared" si="21"/>
        <v>0.18177730547149573</v>
      </c>
      <c r="Q93" s="150">
        <f t="shared" si="22"/>
        <v>8.9125093813374487E-7</v>
      </c>
      <c r="R93" s="151">
        <f t="shared" si="23"/>
        <v>4.7516904101728656E-9</v>
      </c>
      <c r="S93" s="150">
        <f t="shared" si="24"/>
        <v>2.2578561754128777E-17</v>
      </c>
      <c r="T93" s="97">
        <v>298</v>
      </c>
      <c r="U93" s="118">
        <f t="shared" si="25"/>
        <v>287.65499999999997</v>
      </c>
      <c r="V93" s="152">
        <f t="shared" si="26"/>
        <v>0.60654745926882436</v>
      </c>
      <c r="W93" s="153">
        <f t="shared" si="27"/>
        <v>4.0415453770610572</v>
      </c>
      <c r="X93" s="154">
        <f t="shared" si="17"/>
        <v>-3.0289038110505531E-7</v>
      </c>
      <c r="Y93" s="155">
        <f t="shared" si="18"/>
        <v>-3.0250047249287882E-7</v>
      </c>
      <c r="Z93" s="155">
        <f t="shared" si="19"/>
        <v>-3.0250097441943489E-7</v>
      </c>
      <c r="AA93" s="156">
        <f t="shared" si="20"/>
        <v>-3.0211156644156146E-7</v>
      </c>
      <c r="AB93" s="157">
        <f t="shared" si="29"/>
        <v>1.176462638948283E-3</v>
      </c>
      <c r="AC93" s="132"/>
      <c r="AD93" s="158">
        <f t="shared" si="28"/>
        <v>11.76462638948283</v>
      </c>
      <c r="AE93" s="158"/>
      <c r="AF93" s="159"/>
      <c r="AG93" s="133">
        <v>870</v>
      </c>
    </row>
    <row r="94" spans="5:33">
      <c r="E94" s="147">
        <v>0.57687500000000003</v>
      </c>
      <c r="G94" s="148">
        <v>14.69</v>
      </c>
      <c r="H94" s="148">
        <v>5.95</v>
      </c>
      <c r="I94" s="148">
        <v>8.77</v>
      </c>
      <c r="J94" s="148">
        <v>14.64</v>
      </c>
      <c r="K94" s="148">
        <v>6.14</v>
      </c>
      <c r="L94" s="148">
        <v>8.83</v>
      </c>
      <c r="M94" s="118">
        <f t="shared" si="30"/>
        <v>14.664999999999999</v>
      </c>
      <c r="N94" s="118">
        <f t="shared" si="30"/>
        <v>6.0449999999999999</v>
      </c>
      <c r="O94" s="118">
        <f t="shared" si="30"/>
        <v>8.8000000000000007</v>
      </c>
      <c r="P94" s="149">
        <f t="shared" si="21"/>
        <v>0.17796584431626894</v>
      </c>
      <c r="Q94" s="150">
        <f t="shared" si="22"/>
        <v>9.0157113760595613E-7</v>
      </c>
      <c r="R94" s="151">
        <f t="shared" si="23"/>
        <v>4.7012033370168491E-9</v>
      </c>
      <c r="S94" s="150">
        <f t="shared" si="24"/>
        <v>2.2101312815978358E-17</v>
      </c>
      <c r="T94" s="97">
        <v>298</v>
      </c>
      <c r="U94" s="118">
        <f t="shared" si="25"/>
        <v>287.66500000000002</v>
      </c>
      <c r="V94" s="152">
        <f t="shared" si="26"/>
        <v>0.60594007501034863</v>
      </c>
      <c r="W94" s="153">
        <f t="shared" si="27"/>
        <v>4.0358970085478472</v>
      </c>
      <c r="X94" s="154">
        <f t="shared" si="17"/>
        <v>-2.8993025189582592E-7</v>
      </c>
      <c r="Y94" s="155">
        <f t="shared" si="18"/>
        <v>-2.8957207542034765E-7</v>
      </c>
      <c r="Z94" s="155">
        <f t="shared" si="19"/>
        <v>-2.8957251790741739E-7</v>
      </c>
      <c r="AA94" s="156">
        <f t="shared" si="20"/>
        <v>-2.8921478282572204E-7</v>
      </c>
      <c r="AB94" s="157">
        <f t="shared" si="29"/>
        <v>1.173437630879331E-3</v>
      </c>
      <c r="AC94" s="132"/>
      <c r="AD94" s="158">
        <f t="shared" si="28"/>
        <v>11.73437630879331</v>
      </c>
      <c r="AE94" s="158"/>
      <c r="AF94" s="159"/>
      <c r="AG94" s="133">
        <v>880</v>
      </c>
    </row>
    <row r="95" spans="5:33">
      <c r="E95" s="147">
        <v>0.57699074074074075</v>
      </c>
      <c r="G95" s="148">
        <v>14.7</v>
      </c>
      <c r="H95" s="148">
        <v>5.95</v>
      </c>
      <c r="I95" s="148">
        <v>8.8000000000000007</v>
      </c>
      <c r="J95" s="148">
        <v>14.65</v>
      </c>
      <c r="K95" s="148">
        <v>6.14</v>
      </c>
      <c r="L95" s="148">
        <v>8.6</v>
      </c>
      <c r="M95" s="118">
        <f t="shared" si="30"/>
        <v>14.675000000000001</v>
      </c>
      <c r="N95" s="118">
        <f t="shared" si="30"/>
        <v>6.0449999999999999</v>
      </c>
      <c r="O95" s="118">
        <f t="shared" si="30"/>
        <v>8.6999999999999993</v>
      </c>
      <c r="P95" s="149">
        <f t="shared" si="21"/>
        <v>0.17597349915155691</v>
      </c>
      <c r="Q95" s="150">
        <f t="shared" si="22"/>
        <v>9.0157113760595613E-7</v>
      </c>
      <c r="R95" s="151">
        <f t="shared" si="23"/>
        <v>4.7051116606734785E-9</v>
      </c>
      <c r="S95" s="150">
        <f t="shared" si="24"/>
        <v>2.2138075739405538E-17</v>
      </c>
      <c r="T95" s="97">
        <v>298</v>
      </c>
      <c r="U95" s="118">
        <f t="shared" si="25"/>
        <v>287.67500000000001</v>
      </c>
      <c r="V95" s="152">
        <f t="shared" si="26"/>
        <v>0.60533273297899104</v>
      </c>
      <c r="W95" s="153">
        <f t="shared" si="27"/>
        <v>4.0302569259293133</v>
      </c>
      <c r="X95" s="154">
        <f t="shared" si="17"/>
        <v>-2.8685355605950474E-7</v>
      </c>
      <c r="Y95" s="155">
        <f t="shared" si="18"/>
        <v>-2.8650207371564568E-7</v>
      </c>
      <c r="Z95" s="155">
        <f t="shared" si="19"/>
        <v>-2.8650250438779684E-7</v>
      </c>
      <c r="AA95" s="156">
        <f t="shared" si="20"/>
        <v>-2.861514516606816E-7</v>
      </c>
      <c r="AB95" s="157">
        <f t="shared" si="29"/>
        <v>1.170541907177036E-3</v>
      </c>
      <c r="AC95" s="132"/>
      <c r="AD95" s="158">
        <f t="shared" si="28"/>
        <v>11.705419071770359</v>
      </c>
      <c r="AE95" s="158"/>
      <c r="AF95" s="159"/>
      <c r="AG95" s="133">
        <v>890</v>
      </c>
    </row>
    <row r="96" spans="5:33">
      <c r="E96" s="147">
        <v>0.57710648148148147</v>
      </c>
      <c r="G96" s="148">
        <v>14.72</v>
      </c>
      <c r="H96" s="148">
        <v>5.95</v>
      </c>
      <c r="I96" s="148">
        <v>8.81</v>
      </c>
      <c r="J96" s="148">
        <v>14.66</v>
      </c>
      <c r="K96" s="148">
        <v>6.14</v>
      </c>
      <c r="L96" s="148">
        <v>8.58</v>
      </c>
      <c r="M96" s="118">
        <f t="shared" si="30"/>
        <v>14.690000000000001</v>
      </c>
      <c r="N96" s="118">
        <f t="shared" si="30"/>
        <v>6.0449999999999999</v>
      </c>
      <c r="O96" s="118">
        <f t="shared" si="30"/>
        <v>8.6950000000000003</v>
      </c>
      <c r="P96" s="149">
        <f t="shared" si="21"/>
        <v>0.17591734923110711</v>
      </c>
      <c r="Q96" s="150">
        <f t="shared" si="22"/>
        <v>9.0157113760595613E-7</v>
      </c>
      <c r="R96" s="151">
        <f t="shared" si="23"/>
        <v>4.7109802391902055E-9</v>
      </c>
      <c r="S96" s="150">
        <f t="shared" si="24"/>
        <v>2.2193334814040605E-17</v>
      </c>
      <c r="T96" s="97">
        <v>298</v>
      </c>
      <c r="U96" s="118">
        <f t="shared" si="25"/>
        <v>287.69</v>
      </c>
      <c r="V96" s="152">
        <f t="shared" si="26"/>
        <v>0.60442179909816385</v>
      </c>
      <c r="W96" s="153">
        <f t="shared" si="27"/>
        <v>4.0218123102428756</v>
      </c>
      <c r="X96" s="154">
        <f t="shared" si="17"/>
        <v>-2.8737632487050791E-7</v>
      </c>
      <c r="Y96" s="155">
        <f t="shared" si="18"/>
        <v>-2.8702269471280725E-7</v>
      </c>
      <c r="Z96" s="155">
        <f t="shared" si="19"/>
        <v>-2.8702312987143936E-7</v>
      </c>
      <c r="AA96" s="156">
        <f t="shared" si="20"/>
        <v>-2.8666993380140437E-7</v>
      </c>
      <c r="AB96" s="157">
        <f t="shared" si="29"/>
        <v>1.1676768835704909E-3</v>
      </c>
      <c r="AC96" s="132"/>
      <c r="AD96" s="158">
        <f t="shared" si="28"/>
        <v>11.676768835704909</v>
      </c>
      <c r="AE96" s="158"/>
      <c r="AF96" s="159"/>
      <c r="AG96" s="133">
        <v>900</v>
      </c>
    </row>
    <row r="97" spans="1:55">
      <c r="E97" s="147">
        <v>0.57722222222222219</v>
      </c>
      <c r="G97" s="148">
        <v>14.73</v>
      </c>
      <c r="H97" s="148">
        <v>5.95</v>
      </c>
      <c r="I97" s="148">
        <v>8.7799999999999994</v>
      </c>
      <c r="J97" s="148">
        <v>14.67</v>
      </c>
      <c r="K97" s="148">
        <v>6.14</v>
      </c>
      <c r="L97" s="148">
        <v>8.7200000000000006</v>
      </c>
      <c r="M97" s="118">
        <f t="shared" si="30"/>
        <v>14.7</v>
      </c>
      <c r="N97" s="118">
        <f t="shared" si="30"/>
        <v>6.0449999999999999</v>
      </c>
      <c r="O97" s="118">
        <f t="shared" si="30"/>
        <v>8.75</v>
      </c>
      <c r="P97" s="149">
        <f t="shared" si="21"/>
        <v>0.17706030200376413</v>
      </c>
      <c r="Q97" s="150">
        <f t="shared" si="22"/>
        <v>9.0157113760595613E-7</v>
      </c>
      <c r="R97" s="151">
        <f t="shared" si="23"/>
        <v>4.7148966908292484E-9</v>
      </c>
      <c r="S97" s="150">
        <f t="shared" si="24"/>
        <v>2.2230250805192598E-17</v>
      </c>
      <c r="T97" s="97">
        <v>298</v>
      </c>
      <c r="U97" s="118">
        <f t="shared" si="25"/>
        <v>287.7</v>
      </c>
      <c r="V97" s="152">
        <f t="shared" si="26"/>
        <v>0.60381456261532762</v>
      </c>
      <c r="W97" s="153">
        <f t="shared" si="27"/>
        <v>4.0161928867721093</v>
      </c>
      <c r="X97" s="154">
        <f t="shared" si="17"/>
        <v>-2.8941678104485874E-7</v>
      </c>
      <c r="Y97" s="155">
        <f t="shared" si="18"/>
        <v>-2.8905722749628245E-7</v>
      </c>
      <c r="Z97" s="155">
        <f t="shared" si="19"/>
        <v>-2.8905767418342271E-7</v>
      </c>
      <c r="AA97" s="156">
        <f t="shared" si="20"/>
        <v>-2.8869856621211364E-7</v>
      </c>
      <c r="AB97" s="157">
        <f t="shared" si="29"/>
        <v>1.1648066537240903E-3</v>
      </c>
      <c r="AC97" s="132"/>
      <c r="AD97" s="158">
        <f t="shared" si="28"/>
        <v>11.648066537240902</v>
      </c>
      <c r="AE97" s="158"/>
      <c r="AF97" s="159"/>
      <c r="AG97" s="133">
        <v>910</v>
      </c>
    </row>
    <row r="98" spans="1:55">
      <c r="E98" s="147">
        <v>0.57733796296296291</v>
      </c>
      <c r="G98" s="148">
        <v>14.73</v>
      </c>
      <c r="H98" s="148">
        <v>5.95</v>
      </c>
      <c r="I98" s="148">
        <v>8.8000000000000007</v>
      </c>
      <c r="J98" s="148">
        <v>14.68</v>
      </c>
      <c r="K98" s="148">
        <v>6.13</v>
      </c>
      <c r="L98" s="148">
        <v>8.52</v>
      </c>
      <c r="M98" s="118">
        <f t="shared" si="30"/>
        <v>14.705</v>
      </c>
      <c r="N98" s="118">
        <f t="shared" si="30"/>
        <v>6.04</v>
      </c>
      <c r="O98" s="118">
        <f t="shared" si="30"/>
        <v>8.66</v>
      </c>
      <c r="P98" s="149">
        <f t="shared" si="21"/>
        <v>0.17525405491580387</v>
      </c>
      <c r="Q98" s="150">
        <f t="shared" si="22"/>
        <v>9.12010839355909E-7</v>
      </c>
      <c r="R98" s="151">
        <f t="shared" si="23"/>
        <v>4.6628627317288932E-9</v>
      </c>
      <c r="S98" s="150">
        <f t="shared" si="24"/>
        <v>2.1742288854946238E-17</v>
      </c>
      <c r="T98" s="97">
        <v>298</v>
      </c>
      <c r="U98" s="118">
        <f t="shared" si="25"/>
        <v>287.70499999999998</v>
      </c>
      <c r="V98" s="152">
        <f t="shared" si="26"/>
        <v>0.60351096020357542</v>
      </c>
      <c r="W98" s="153">
        <f t="shared" si="27"/>
        <v>4.0133862663813895</v>
      </c>
      <c r="X98" s="154">
        <f t="shared" si="17"/>
        <v>-2.7967651752238845E-7</v>
      </c>
      <c r="Y98" s="155">
        <f t="shared" si="18"/>
        <v>-2.7933992284097126E-7</v>
      </c>
      <c r="Z98" s="155">
        <f t="shared" si="19"/>
        <v>-2.7934032793747545E-7</v>
      </c>
      <c r="AA98" s="156">
        <f t="shared" si="20"/>
        <v>-2.7900413737748343E-7</v>
      </c>
      <c r="AB98" s="157">
        <f t="shared" si="29"/>
        <v>1.1619160784730629E-3</v>
      </c>
      <c r="AC98" s="132"/>
      <c r="AD98" s="158">
        <f t="shared" si="28"/>
        <v>11.61916078473063</v>
      </c>
      <c r="AE98" s="158"/>
      <c r="AF98" s="159"/>
      <c r="AG98" s="133">
        <v>920</v>
      </c>
    </row>
    <row r="99" spans="1:55">
      <c r="E99" s="147">
        <v>0.57745370370370375</v>
      </c>
      <c r="G99" s="148">
        <v>14.74</v>
      </c>
      <c r="H99" s="148">
        <v>5.95</v>
      </c>
      <c r="I99" s="148">
        <v>8.7899999999999991</v>
      </c>
      <c r="J99" s="148">
        <v>14.69</v>
      </c>
      <c r="K99" s="148">
        <v>6.13</v>
      </c>
      <c r="L99" s="148">
        <v>8.7100000000000009</v>
      </c>
      <c r="M99" s="118">
        <f t="shared" si="30"/>
        <v>14.715</v>
      </c>
      <c r="N99" s="118">
        <f t="shared" si="30"/>
        <v>6.04</v>
      </c>
      <c r="O99" s="118">
        <f t="shared" si="30"/>
        <v>8.75</v>
      </c>
      <c r="P99" s="149">
        <f t="shared" si="21"/>
        <v>0.17710560944074802</v>
      </c>
      <c r="Q99" s="150">
        <f t="shared" si="22"/>
        <v>9.12010839355909E-7</v>
      </c>
      <c r="R99" s="151">
        <f t="shared" si="23"/>
        <v>4.6667391811005973E-9</v>
      </c>
      <c r="S99" s="150">
        <f t="shared" si="24"/>
        <v>2.1778454584419475E-17</v>
      </c>
      <c r="T99" s="97">
        <v>298</v>
      </c>
      <c r="U99" s="118">
        <f t="shared" si="25"/>
        <v>287.71499999999997</v>
      </c>
      <c r="V99" s="152">
        <f t="shared" si="26"/>
        <v>0.60290378703664771</v>
      </c>
      <c r="W99" s="153">
        <f t="shared" si="27"/>
        <v>4.0077792003828927</v>
      </c>
      <c r="X99" s="154">
        <f t="shared" si="17"/>
        <v>-2.8281592227373057E-7</v>
      </c>
      <c r="Y99" s="155">
        <f t="shared" si="18"/>
        <v>-2.8247089906130443E-7</v>
      </c>
      <c r="Z99" s="155">
        <f t="shared" si="19"/>
        <v>-2.8247131997472463E-7</v>
      </c>
      <c r="AA99" s="156">
        <f t="shared" si="20"/>
        <v>-2.8212671664872628E-7</v>
      </c>
      <c r="AB99" s="157">
        <f t="shared" si="29"/>
        <v>1.1591226765456349E-3</v>
      </c>
      <c r="AC99" s="132"/>
      <c r="AD99" s="158">
        <f t="shared" si="28"/>
        <v>11.59122676545635</v>
      </c>
      <c r="AE99" s="158"/>
      <c r="AF99" s="159"/>
      <c r="AG99" s="133">
        <v>930</v>
      </c>
    </row>
    <row r="100" spans="1:55">
      <c r="E100" s="147">
        <v>0.57756944444444447</v>
      </c>
      <c r="G100" s="148">
        <v>14.76</v>
      </c>
      <c r="H100" s="148">
        <v>5.95</v>
      </c>
      <c r="I100" s="148">
        <v>8.74</v>
      </c>
      <c r="J100" s="148">
        <v>14.71</v>
      </c>
      <c r="K100" s="148">
        <v>6.13</v>
      </c>
      <c r="L100" s="148">
        <v>8.6999999999999993</v>
      </c>
      <c r="M100" s="118">
        <f t="shared" si="30"/>
        <v>14.734999999999999</v>
      </c>
      <c r="N100" s="118">
        <f t="shared" si="30"/>
        <v>6.04</v>
      </c>
      <c r="O100" s="118">
        <f t="shared" si="30"/>
        <v>8.7199999999999989</v>
      </c>
      <c r="P100" s="149">
        <f t="shared" si="21"/>
        <v>0.17655862896218374</v>
      </c>
      <c r="Q100" s="150">
        <f t="shared" si="22"/>
        <v>9.12010839355909E-7</v>
      </c>
      <c r="R100" s="151">
        <f t="shared" si="23"/>
        <v>4.6745017505279378E-9</v>
      </c>
      <c r="S100" s="150">
        <f t="shared" si="24"/>
        <v>2.1850966615688754E-17</v>
      </c>
      <c r="T100" s="97">
        <v>298</v>
      </c>
      <c r="U100" s="118">
        <f t="shared" si="25"/>
        <v>287.73500000000001</v>
      </c>
      <c r="V100" s="152">
        <f t="shared" si="26"/>
        <v>0.60168956731369694</v>
      </c>
      <c r="W100" s="153">
        <f t="shared" si="27"/>
        <v>3.9965897233218493</v>
      </c>
      <c r="X100" s="154">
        <f t="shared" si="17"/>
        <v>-2.8298190163202139E-7</v>
      </c>
      <c r="Y100" s="155">
        <f t="shared" si="18"/>
        <v>-2.8263562948118975E-7</v>
      </c>
      <c r="Z100" s="155">
        <f t="shared" si="19"/>
        <v>-2.8263605319875525E-7</v>
      </c>
      <c r="AA100" s="156">
        <f t="shared" si="20"/>
        <v>-2.822902037285212E-7</v>
      </c>
      <c r="AB100" s="157">
        <f t="shared" si="29"/>
        <v>1.1562979647506441E-3</v>
      </c>
      <c r="AC100" s="132"/>
      <c r="AD100" s="158">
        <f t="shared" si="28"/>
        <v>11.562979647506442</v>
      </c>
      <c r="AE100" s="158"/>
      <c r="AF100" s="159"/>
      <c r="AG100" s="133">
        <v>940</v>
      </c>
    </row>
    <row r="101" spans="1:55">
      <c r="E101" s="147">
        <v>0.57768518518518519</v>
      </c>
      <c r="G101" s="148">
        <v>14.77</v>
      </c>
      <c r="H101" s="148">
        <v>5.95</v>
      </c>
      <c r="I101" s="148">
        <v>8.75</v>
      </c>
      <c r="J101" s="148">
        <v>14.72</v>
      </c>
      <c r="K101" s="148">
        <v>6.13</v>
      </c>
      <c r="L101" s="148">
        <v>8.7100000000000009</v>
      </c>
      <c r="M101" s="118">
        <f t="shared" si="30"/>
        <v>14.745000000000001</v>
      </c>
      <c r="N101" s="118">
        <f t="shared" si="30"/>
        <v>6.04</v>
      </c>
      <c r="O101" s="118">
        <f t="shared" si="30"/>
        <v>8.73</v>
      </c>
      <c r="P101" s="149">
        <f t="shared" si="21"/>
        <v>0.17679127381148002</v>
      </c>
      <c r="Q101" s="150">
        <f t="shared" si="22"/>
        <v>9.12010839355909E-7</v>
      </c>
      <c r="R101" s="151">
        <f t="shared" si="23"/>
        <v>4.678387875944104E-9</v>
      </c>
      <c r="S101" s="150">
        <f t="shared" si="24"/>
        <v>2.1887313117780785E-17</v>
      </c>
      <c r="T101" s="97">
        <v>298</v>
      </c>
      <c r="U101" s="118">
        <f t="shared" si="25"/>
        <v>287.745</v>
      </c>
      <c r="V101" s="152">
        <f t="shared" si="26"/>
        <v>0.60108252074887913</v>
      </c>
      <c r="W101" s="153">
        <f t="shared" si="27"/>
        <v>3.9910072870500573</v>
      </c>
      <c r="X101" s="154">
        <f t="shared" si="17"/>
        <v>-2.8352837510033347E-7</v>
      </c>
      <c r="Y101" s="155">
        <f t="shared" si="18"/>
        <v>-2.831799125153228E-7</v>
      </c>
      <c r="Z101" s="155">
        <f t="shared" si="19"/>
        <v>-2.8318034078347449E-7</v>
      </c>
      <c r="AA101" s="156">
        <f t="shared" si="20"/>
        <v>-2.828323054139136E-7</v>
      </c>
      <c r="AB101" s="157">
        <f t="shared" si="29"/>
        <v>1.1534716056327767E-3</v>
      </c>
      <c r="AC101" s="132"/>
      <c r="AD101" s="158">
        <f t="shared" si="28"/>
        <v>11.534716056327767</v>
      </c>
      <c r="AE101" s="158"/>
      <c r="AF101" s="159"/>
      <c r="AG101" s="133">
        <v>950</v>
      </c>
    </row>
    <row r="102" spans="1:55" s="77" customFormat="1">
      <c r="A102" s="134"/>
      <c r="B102" s="134"/>
      <c r="C102" s="134"/>
      <c r="D102" s="134"/>
      <c r="E102" s="136">
        <v>0.57780092592592591</v>
      </c>
      <c r="F102" s="134"/>
      <c r="G102" s="138">
        <v>14.78</v>
      </c>
      <c r="H102" s="138">
        <v>5.95</v>
      </c>
      <c r="I102" s="138">
        <v>8.6999999999999993</v>
      </c>
      <c r="J102" s="138">
        <v>14.72</v>
      </c>
      <c r="K102" s="138">
        <v>6.13</v>
      </c>
      <c r="L102" s="138">
        <v>8.58</v>
      </c>
      <c r="M102" s="139">
        <f t="shared" si="30"/>
        <v>14.75</v>
      </c>
      <c r="N102" s="139">
        <f t="shared" si="30"/>
        <v>6.04</v>
      </c>
      <c r="O102" s="139">
        <f t="shared" si="30"/>
        <v>8.64</v>
      </c>
      <c r="P102" s="140">
        <f t="shared" si="21"/>
        <v>0.17498361634881002</v>
      </c>
      <c r="Q102" s="141">
        <f t="shared" si="22"/>
        <v>9.12010839355909E-7</v>
      </c>
      <c r="R102" s="142">
        <f t="shared" si="23"/>
        <v>4.6803321500015216E-9</v>
      </c>
      <c r="S102" s="141">
        <f t="shared" si="24"/>
        <v>2.1905509034337865E-17</v>
      </c>
      <c r="T102" s="143">
        <v>298</v>
      </c>
      <c r="U102" s="139">
        <f t="shared" si="25"/>
        <v>287.75</v>
      </c>
      <c r="V102" s="144">
        <f t="shared" si="26"/>
        <v>0.60077901328870664</v>
      </c>
      <c r="W102" s="145">
        <f t="shared" si="27"/>
        <v>3.9882191389742094</v>
      </c>
      <c r="X102" s="146">
        <f t="shared" si="17"/>
        <v>-2.8036899380143988E-7</v>
      </c>
      <c r="Y102" s="146">
        <f t="shared" si="18"/>
        <v>-2.8002741526211074E-7</v>
      </c>
      <c r="Z102" s="146">
        <f t="shared" si="19"/>
        <v>-2.8002783141332976E-7</v>
      </c>
      <c r="AA102" s="146">
        <f t="shared" si="20"/>
        <v>-2.7968666801121071E-7</v>
      </c>
      <c r="AB102" s="146">
        <f t="shared" si="29"/>
        <v>1.150639803654257E-3</v>
      </c>
      <c r="AC102" s="146">
        <f>D10</f>
        <v>1.1558928571428573E-3</v>
      </c>
      <c r="AD102" s="146">
        <f t="shared" si="28"/>
        <v>11.506398036542571</v>
      </c>
      <c r="AE102" s="146">
        <f>AC102*10000</f>
        <v>11.558928571428574</v>
      </c>
      <c r="AF102" s="146">
        <f>(AD102-AE102)*(AD102-AE102)</f>
        <v>2.7594570954095794E-3</v>
      </c>
      <c r="AG102" s="137">
        <v>960</v>
      </c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</row>
    <row r="103" spans="1:55">
      <c r="E103" s="147">
        <v>0.57791666666666663</v>
      </c>
      <c r="G103" s="148">
        <v>14.78</v>
      </c>
      <c r="H103" s="148">
        <v>5.95</v>
      </c>
      <c r="I103" s="148">
        <v>8.73</v>
      </c>
      <c r="J103" s="148">
        <v>14.73</v>
      </c>
      <c r="K103" s="148">
        <v>6.13</v>
      </c>
      <c r="L103" s="148">
        <v>8.61</v>
      </c>
      <c r="M103" s="118">
        <f t="shared" si="30"/>
        <v>14.754999999999999</v>
      </c>
      <c r="N103" s="118">
        <f t="shared" si="30"/>
        <v>6.04</v>
      </c>
      <c r="O103" s="118">
        <f t="shared" si="30"/>
        <v>8.67</v>
      </c>
      <c r="P103" s="149">
        <f t="shared" si="21"/>
        <v>0.17560618574770184</v>
      </c>
      <c r="Q103" s="150">
        <f t="shared" si="22"/>
        <v>9.12010839355909E-7</v>
      </c>
      <c r="R103" s="151">
        <f t="shared" si="23"/>
        <v>4.6822772320726643E-9</v>
      </c>
      <c r="S103" s="150">
        <f t="shared" si="24"/>
        <v>2.1923720077986052E-17</v>
      </c>
      <c r="T103" s="97">
        <v>298</v>
      </c>
      <c r="U103" s="118">
        <f t="shared" si="25"/>
        <v>287.755</v>
      </c>
      <c r="V103" s="152">
        <f t="shared" si="26"/>
        <v>0.60047551637596219</v>
      </c>
      <c r="W103" s="153">
        <f t="shared" si="27"/>
        <v>3.9854330355114578</v>
      </c>
      <c r="X103" s="154">
        <f t="shared" si="17"/>
        <v>-2.8111148113939714E-7</v>
      </c>
      <c r="Y103" s="155">
        <f t="shared" si="18"/>
        <v>-2.8076725329661864E-7</v>
      </c>
      <c r="Z103" s="155">
        <f t="shared" si="19"/>
        <v>-2.8076767481198063E-7</v>
      </c>
      <c r="AA103" s="156">
        <f t="shared" si="20"/>
        <v>-2.804238674522524E-7</v>
      </c>
      <c r="AB103" s="157">
        <f t="shared" si="29"/>
        <v>1.1478395267289845E-3</v>
      </c>
      <c r="AC103" s="132"/>
      <c r="AD103" s="158">
        <f t="shared" si="28"/>
        <v>11.478395267289846</v>
      </c>
      <c r="AE103" s="158"/>
      <c r="AF103" s="159"/>
      <c r="AG103" s="133">
        <v>970</v>
      </c>
    </row>
    <row r="104" spans="1:55">
      <c r="E104" s="147">
        <v>0.57803240740740736</v>
      </c>
      <c r="G104" s="148">
        <v>14.79</v>
      </c>
      <c r="H104" s="148">
        <v>5.95</v>
      </c>
      <c r="I104" s="148">
        <v>8.69</v>
      </c>
      <c r="J104" s="148">
        <v>14.74</v>
      </c>
      <c r="K104" s="148">
        <v>6.13</v>
      </c>
      <c r="L104" s="148">
        <v>8.39</v>
      </c>
      <c r="M104" s="118">
        <f t="shared" si="30"/>
        <v>14.765000000000001</v>
      </c>
      <c r="N104" s="118">
        <f t="shared" si="30"/>
        <v>6.04</v>
      </c>
      <c r="O104" s="118">
        <f t="shared" si="30"/>
        <v>8.5399999999999991</v>
      </c>
      <c r="P104" s="149">
        <f t="shared" si="21"/>
        <v>0.17300263859248668</v>
      </c>
      <c r="Q104" s="150">
        <f t="shared" si="22"/>
        <v>9.12010839355909E-7</v>
      </c>
      <c r="R104" s="151">
        <f t="shared" si="23"/>
        <v>4.6861698215994594E-9</v>
      </c>
      <c r="S104" s="150">
        <f t="shared" si="24"/>
        <v>2.196018759686951E-17</v>
      </c>
      <c r="T104" s="97">
        <v>298</v>
      </c>
      <c r="U104" s="118">
        <f t="shared" si="25"/>
        <v>287.76499999999999</v>
      </c>
      <c r="V104" s="152">
        <f t="shared" si="26"/>
        <v>0.59986855419055429</v>
      </c>
      <c r="W104" s="153">
        <f t="shared" si="27"/>
        <v>3.9798669561518363</v>
      </c>
      <c r="X104" s="154">
        <f t="shared" si="17"/>
        <v>-2.7711284158444718E-7</v>
      </c>
      <c r="Y104" s="155">
        <f t="shared" si="18"/>
        <v>-2.7677751673353605E-7</v>
      </c>
      <c r="Z104" s="155">
        <f t="shared" si="19"/>
        <v>-2.7677792249876508E-7</v>
      </c>
      <c r="AA104" s="156">
        <f t="shared" si="20"/>
        <v>-2.7644300243107761E-7</v>
      </c>
      <c r="AB104" s="157">
        <f t="shared" si="29"/>
        <v>1.1450318513876365E-3</v>
      </c>
      <c r="AC104" s="132"/>
      <c r="AD104" s="158">
        <f t="shared" si="28"/>
        <v>11.450318513876365</v>
      </c>
      <c r="AE104" s="158"/>
      <c r="AF104" s="159"/>
      <c r="AG104" s="133">
        <v>980</v>
      </c>
    </row>
    <row r="105" spans="1:55">
      <c r="E105" s="147">
        <v>0.57814814814814819</v>
      </c>
      <c r="G105" s="148">
        <v>14.81</v>
      </c>
      <c r="H105" s="148">
        <v>5.95</v>
      </c>
      <c r="I105" s="148">
        <v>8.7200000000000006</v>
      </c>
      <c r="J105" s="148">
        <v>14.75</v>
      </c>
      <c r="K105" s="148">
        <v>6.13</v>
      </c>
      <c r="L105" s="148">
        <v>8.33</v>
      </c>
      <c r="M105" s="118">
        <f t="shared" si="30"/>
        <v>14.780000000000001</v>
      </c>
      <c r="N105" s="118">
        <f t="shared" si="30"/>
        <v>6.04</v>
      </c>
      <c r="O105" s="118">
        <f t="shared" si="30"/>
        <v>8.5250000000000004</v>
      </c>
      <c r="P105" s="149">
        <f t="shared" si="21"/>
        <v>0.17274301022247623</v>
      </c>
      <c r="Q105" s="150">
        <f t="shared" si="22"/>
        <v>9.12010839355909E-7</v>
      </c>
      <c r="R105" s="151">
        <f t="shared" si="23"/>
        <v>4.6920147743921051E-9</v>
      </c>
      <c r="S105" s="150">
        <f t="shared" si="24"/>
        <v>2.2015002643113797E-17</v>
      </c>
      <c r="T105" s="97">
        <v>298</v>
      </c>
      <c r="U105" s="118">
        <f t="shared" si="25"/>
        <v>287.77999999999997</v>
      </c>
      <c r="V105" s="152">
        <f t="shared" si="26"/>
        <v>0.5989581900043901</v>
      </c>
      <c r="W105" s="153">
        <f t="shared" si="27"/>
        <v>3.9715331325348391</v>
      </c>
      <c r="X105" s="154">
        <f t="shared" si="17"/>
        <v>-2.7729779643041606E-7</v>
      </c>
      <c r="Y105" s="155">
        <f t="shared" si="18"/>
        <v>-2.7696121021673774E-7</v>
      </c>
      <c r="Z105" s="155">
        <f t="shared" si="19"/>
        <v>-2.7696161876769159E-7</v>
      </c>
      <c r="AA105" s="156">
        <f t="shared" si="20"/>
        <v>-2.7662544011316253E-7</v>
      </c>
      <c r="AB105" s="157">
        <f t="shared" si="29"/>
        <v>1.1422640735168363E-3</v>
      </c>
      <c r="AC105" s="132"/>
      <c r="AD105" s="158">
        <f t="shared" si="28"/>
        <v>11.422640735168363</v>
      </c>
      <c r="AE105" s="158"/>
      <c r="AF105" s="159"/>
      <c r="AG105" s="133">
        <v>990</v>
      </c>
    </row>
    <row r="106" spans="1:55">
      <c r="E106" s="147">
        <v>0.57826388888888891</v>
      </c>
      <c r="G106" s="148">
        <v>14.81</v>
      </c>
      <c r="H106" s="148">
        <v>5.95</v>
      </c>
      <c r="I106" s="148">
        <v>8.69</v>
      </c>
      <c r="J106" s="148">
        <v>14.76</v>
      </c>
      <c r="K106" s="148">
        <v>6.12</v>
      </c>
      <c r="L106" s="148">
        <v>8.59</v>
      </c>
      <c r="M106" s="118">
        <f t="shared" si="30"/>
        <v>14.785</v>
      </c>
      <c r="N106" s="118">
        <f t="shared" si="30"/>
        <v>6.0350000000000001</v>
      </c>
      <c r="O106" s="118">
        <f t="shared" si="30"/>
        <v>8.64</v>
      </c>
      <c r="P106" s="149">
        <f t="shared" si="21"/>
        <v>0.17508821868534077</v>
      </c>
      <c r="Q106" s="150">
        <f t="shared" si="22"/>
        <v>9.2257142715476221E-7</v>
      </c>
      <c r="R106" s="151">
        <f t="shared" si="23"/>
        <v>4.6402333418648884E-9</v>
      </c>
      <c r="S106" s="150">
        <f t="shared" si="24"/>
        <v>2.1531765466954591E-17</v>
      </c>
      <c r="T106" s="97">
        <v>298</v>
      </c>
      <c r="U106" s="118">
        <f t="shared" si="25"/>
        <v>287.78500000000003</v>
      </c>
      <c r="V106" s="152">
        <f t="shared" si="26"/>
        <v>0.59865475636465582</v>
      </c>
      <c r="W106" s="153">
        <f t="shared" si="27"/>
        <v>3.9687592638526716</v>
      </c>
      <c r="X106" s="154">
        <f t="shared" si="17"/>
        <v>-2.7441818762293744E-7</v>
      </c>
      <c r="Y106" s="155">
        <f t="shared" si="18"/>
        <v>-2.7408775450356685E-7</v>
      </c>
      <c r="Z106" s="155">
        <f t="shared" si="19"/>
        <v>-2.7408815238552695E-7</v>
      </c>
      <c r="AA106" s="156">
        <f t="shared" si="20"/>
        <v>-2.7375811618991922E-7</v>
      </c>
      <c r="AB106" s="157">
        <f t="shared" si="29"/>
        <v>1.139494458692649E-3</v>
      </c>
      <c r="AC106" s="132"/>
      <c r="AD106" s="158">
        <f t="shared" si="28"/>
        <v>11.39494458692649</v>
      </c>
      <c r="AE106" s="158"/>
      <c r="AF106" s="159"/>
      <c r="AG106" s="133">
        <v>1000</v>
      </c>
    </row>
    <row r="107" spans="1:55">
      <c r="E107" s="147">
        <v>0.57837962962962963</v>
      </c>
      <c r="G107" s="148">
        <v>14.82</v>
      </c>
      <c r="H107" s="148">
        <v>5.95</v>
      </c>
      <c r="I107" s="148">
        <v>8.69</v>
      </c>
      <c r="J107" s="148">
        <v>14.77</v>
      </c>
      <c r="K107" s="148">
        <v>6.12</v>
      </c>
      <c r="L107" s="148">
        <v>8.5</v>
      </c>
      <c r="M107" s="118">
        <f t="shared" si="30"/>
        <v>14.795</v>
      </c>
      <c r="N107" s="118">
        <f t="shared" si="30"/>
        <v>6.0350000000000001</v>
      </c>
      <c r="O107" s="118">
        <f t="shared" si="30"/>
        <v>8.5949999999999989</v>
      </c>
      <c r="P107" s="149">
        <f t="shared" si="21"/>
        <v>0.17420605445762577</v>
      </c>
      <c r="Q107" s="150">
        <f t="shared" si="22"/>
        <v>9.2257142715476221E-7</v>
      </c>
      <c r="R107" s="151">
        <f t="shared" si="23"/>
        <v>4.6440909783979634E-9</v>
      </c>
      <c r="S107" s="150">
        <f t="shared" si="24"/>
        <v>2.1567581015637353E-17</v>
      </c>
      <c r="T107" s="97">
        <v>298</v>
      </c>
      <c r="U107" s="118">
        <f t="shared" si="25"/>
        <v>287.79500000000002</v>
      </c>
      <c r="V107" s="152">
        <f t="shared" si="26"/>
        <v>0.59804792071537671</v>
      </c>
      <c r="W107" s="153">
        <f t="shared" si="27"/>
        <v>3.9632176259049379</v>
      </c>
      <c r="X107" s="154">
        <f t="shared" si="17"/>
        <v>-2.7321337592239861E-7</v>
      </c>
      <c r="Y107" s="155">
        <f t="shared" si="18"/>
        <v>-2.7288504817311796E-7</v>
      </c>
      <c r="Z107" s="155">
        <f t="shared" si="19"/>
        <v>-2.7288544273326926E-7</v>
      </c>
      <c r="AA107" s="156">
        <f t="shared" si="20"/>
        <v>-2.7255750859583311E-7</v>
      </c>
      <c r="AB107" s="157">
        <f t="shared" si="29"/>
        <v>1.1367535784966639E-3</v>
      </c>
      <c r="AC107" s="132"/>
      <c r="AD107" s="158">
        <f t="shared" si="28"/>
        <v>11.367535784966639</v>
      </c>
      <c r="AE107" s="158"/>
      <c r="AF107" s="159"/>
      <c r="AG107" s="133">
        <v>1010</v>
      </c>
    </row>
    <row r="108" spans="1:55">
      <c r="E108" s="147">
        <v>0.57849537037037035</v>
      </c>
      <c r="G108" s="148">
        <v>14.83</v>
      </c>
      <c r="H108" s="148">
        <v>5.94</v>
      </c>
      <c r="I108" s="148">
        <v>8.64</v>
      </c>
      <c r="J108" s="148">
        <v>14.78</v>
      </c>
      <c r="K108" s="148">
        <v>6.12</v>
      </c>
      <c r="L108" s="148">
        <v>8.52</v>
      </c>
      <c r="M108" s="118">
        <f t="shared" si="30"/>
        <v>14.805</v>
      </c>
      <c r="N108" s="118">
        <f t="shared" si="30"/>
        <v>6.03</v>
      </c>
      <c r="O108" s="118">
        <f t="shared" si="30"/>
        <v>8.58</v>
      </c>
      <c r="P108" s="149">
        <f t="shared" si="21"/>
        <v>0.1739317417310223</v>
      </c>
      <c r="Q108" s="150">
        <f t="shared" si="22"/>
        <v>9.3325430079699009E-7</v>
      </c>
      <c r="R108" s="151">
        <f t="shared" si="23"/>
        <v>4.594747157414256E-9</v>
      </c>
      <c r="S108" s="150">
        <f t="shared" si="24"/>
        <v>2.1111701440566384E-17</v>
      </c>
      <c r="T108" s="97">
        <v>298</v>
      </c>
      <c r="U108" s="118">
        <f t="shared" si="25"/>
        <v>287.80500000000001</v>
      </c>
      <c r="V108" s="152">
        <f t="shared" si="26"/>
        <v>0.59744112723601439</v>
      </c>
      <c r="W108" s="153">
        <f t="shared" si="27"/>
        <v>3.957684110119597</v>
      </c>
      <c r="X108" s="154">
        <f t="shared" si="17"/>
        <v>-2.6674871959604469E-7</v>
      </c>
      <c r="Y108" s="155">
        <f t="shared" si="18"/>
        <v>-2.6643499240027345E-7</v>
      </c>
      <c r="Z108" s="155">
        <f t="shared" si="19"/>
        <v>-2.6643536137956415E-7</v>
      </c>
      <c r="AA108" s="156">
        <f t="shared" si="20"/>
        <v>-2.6612200229515944E-7</v>
      </c>
      <c r="AB108" s="157">
        <f t="shared" si="29"/>
        <v>1.1340247253861123E-3</v>
      </c>
      <c r="AC108" s="132"/>
      <c r="AD108" s="158">
        <f t="shared" si="28"/>
        <v>11.340247253861122</v>
      </c>
      <c r="AE108" s="158"/>
      <c r="AF108" s="159"/>
      <c r="AG108" s="133">
        <v>1020</v>
      </c>
    </row>
    <row r="109" spans="1:55">
      <c r="E109" s="147">
        <v>0.57861111111111108</v>
      </c>
      <c r="G109" s="148">
        <v>14.84</v>
      </c>
      <c r="H109" s="148">
        <v>5.94</v>
      </c>
      <c r="I109" s="148">
        <v>8.68</v>
      </c>
      <c r="J109" s="148">
        <v>14.79</v>
      </c>
      <c r="K109" s="148">
        <v>6.12</v>
      </c>
      <c r="L109" s="148">
        <v>8.5</v>
      </c>
      <c r="M109" s="118">
        <f t="shared" si="30"/>
        <v>14.815</v>
      </c>
      <c r="N109" s="118">
        <f t="shared" si="30"/>
        <v>6.03</v>
      </c>
      <c r="O109" s="118">
        <f t="shared" si="30"/>
        <v>8.59</v>
      </c>
      <c r="P109" s="149">
        <f t="shared" si="21"/>
        <v>0.17416421597542311</v>
      </c>
      <c r="Q109" s="150">
        <f t="shared" si="22"/>
        <v>9.3325430079699009E-7</v>
      </c>
      <c r="R109" s="151">
        <f t="shared" si="23"/>
        <v>4.5985669792182076E-9</v>
      </c>
      <c r="S109" s="150">
        <f t="shared" si="24"/>
        <v>2.1146818262356071E-17</v>
      </c>
      <c r="T109" s="97">
        <v>298</v>
      </c>
      <c r="U109" s="118">
        <f t="shared" si="25"/>
        <v>287.815</v>
      </c>
      <c r="V109" s="152">
        <f t="shared" si="26"/>
        <v>0.59683437592217459</v>
      </c>
      <c r="W109" s="153">
        <f t="shared" si="27"/>
        <v>3.9521587040424944</v>
      </c>
      <c r="X109" s="154">
        <f t="shared" si="17"/>
        <v>-2.6729412591204473E-7</v>
      </c>
      <c r="Y109" s="155">
        <f t="shared" si="18"/>
        <v>-2.6697837263195857E-7</v>
      </c>
      <c r="Z109" s="155">
        <f t="shared" si="19"/>
        <v>-2.6697874562980703E-7</v>
      </c>
      <c r="AA109" s="156">
        <f t="shared" si="20"/>
        <v>-2.6666336446632823E-7</v>
      </c>
      <c r="AB109" s="157">
        <f t="shared" si="29"/>
        <v>1.1313603730036942E-3</v>
      </c>
      <c r="AC109" s="132"/>
      <c r="AD109" s="158">
        <f t="shared" si="28"/>
        <v>11.313603730036942</v>
      </c>
      <c r="AE109" s="158"/>
      <c r="AF109" s="159"/>
      <c r="AG109" s="133">
        <v>1030</v>
      </c>
    </row>
    <row r="110" spans="1:55">
      <c r="E110" s="147">
        <v>0.5787268518518518</v>
      </c>
      <c r="G110" s="148">
        <v>14.86</v>
      </c>
      <c r="H110" s="148">
        <v>5.94</v>
      </c>
      <c r="I110" s="148">
        <v>8.66</v>
      </c>
      <c r="J110" s="148">
        <v>14.8</v>
      </c>
      <c r="K110" s="148">
        <v>6.12</v>
      </c>
      <c r="L110" s="148">
        <v>8.5</v>
      </c>
      <c r="M110" s="118">
        <f t="shared" si="30"/>
        <v>14.83</v>
      </c>
      <c r="N110" s="118">
        <f t="shared" si="30"/>
        <v>6.03</v>
      </c>
      <c r="O110" s="118">
        <f t="shared" si="30"/>
        <v>8.58</v>
      </c>
      <c r="P110" s="149">
        <f t="shared" si="21"/>
        <v>0.17400606567135915</v>
      </c>
      <c r="Q110" s="150">
        <f t="shared" si="22"/>
        <v>9.3325430079699009E-7</v>
      </c>
      <c r="R110" s="151">
        <f t="shared" si="23"/>
        <v>4.6043026669825448E-9</v>
      </c>
      <c r="S110" s="150">
        <f t="shared" si="24"/>
        <v>2.1199603049182574E-17</v>
      </c>
      <c r="T110" s="97">
        <v>298</v>
      </c>
      <c r="U110" s="118">
        <f t="shared" si="25"/>
        <v>287.83</v>
      </c>
      <c r="V110" s="152">
        <f t="shared" si="26"/>
        <v>0.59592432800215134</v>
      </c>
      <c r="W110" s="153">
        <f t="shared" si="27"/>
        <v>3.943885773435277</v>
      </c>
      <c r="X110" s="154">
        <f t="shared" si="17"/>
        <v>-2.6764649310665381E-7</v>
      </c>
      <c r="Y110" s="155">
        <f t="shared" si="18"/>
        <v>-2.6732915793034172E-7</v>
      </c>
      <c r="Z110" s="155">
        <f t="shared" si="19"/>
        <v>-2.6732953417892597E-7</v>
      </c>
      <c r="AA110" s="156">
        <f t="shared" si="20"/>
        <v>-2.6701257435899964E-7</v>
      </c>
      <c r="AB110" s="157">
        <f t="shared" si="29"/>
        <v>1.1286905867921911E-3</v>
      </c>
      <c r="AC110" s="132"/>
      <c r="AD110" s="158">
        <f t="shared" si="28"/>
        <v>11.286905867921911</v>
      </c>
      <c r="AE110" s="158"/>
      <c r="AF110" s="159"/>
      <c r="AG110" s="133">
        <v>1040</v>
      </c>
    </row>
    <row r="111" spans="1:55">
      <c r="E111" s="147">
        <v>0.57884259259259263</v>
      </c>
      <c r="G111" s="148">
        <v>14.86</v>
      </c>
      <c r="H111" s="148">
        <v>5.94</v>
      </c>
      <c r="I111" s="148">
        <v>8.69</v>
      </c>
      <c r="J111" s="148">
        <v>14.81</v>
      </c>
      <c r="K111" s="148">
        <v>6.12</v>
      </c>
      <c r="L111" s="148">
        <v>8.4</v>
      </c>
      <c r="M111" s="118">
        <f t="shared" si="30"/>
        <v>14.835000000000001</v>
      </c>
      <c r="N111" s="118">
        <f t="shared" si="30"/>
        <v>6.03</v>
      </c>
      <c r="O111" s="118">
        <f t="shared" si="30"/>
        <v>8.5449999999999999</v>
      </c>
      <c r="P111" s="149">
        <f t="shared" si="21"/>
        <v>0.17331106246089645</v>
      </c>
      <c r="Q111" s="150">
        <f t="shared" si="22"/>
        <v>9.3325430079699009E-7</v>
      </c>
      <c r="R111" s="151">
        <f t="shared" si="23"/>
        <v>4.6062161522397101E-9</v>
      </c>
      <c r="S111" s="150">
        <f t="shared" si="24"/>
        <v>2.1217227241154001E-17</v>
      </c>
      <c r="T111" s="97">
        <v>298</v>
      </c>
      <c r="U111" s="118">
        <f t="shared" si="25"/>
        <v>287.83499999999998</v>
      </c>
      <c r="V111" s="152">
        <f t="shared" si="26"/>
        <v>0.59562099977347915</v>
      </c>
      <c r="W111" s="153">
        <f t="shared" si="27"/>
        <v>3.9411321712958785</v>
      </c>
      <c r="X111" s="154">
        <f t="shared" si="17"/>
        <v>-2.663531507104115E-7</v>
      </c>
      <c r="Y111" s="155">
        <f t="shared" si="18"/>
        <v>-2.6603812890145297E-7</v>
      </c>
      <c r="Z111" s="155">
        <f t="shared" si="19"/>
        <v>-2.6603850148476901E-7</v>
      </c>
      <c r="AA111" s="156">
        <f t="shared" si="20"/>
        <v>-2.6572385137780133E-7</v>
      </c>
      <c r="AB111" s="157">
        <f t="shared" si="29"/>
        <v>1.1260172927060508E-3</v>
      </c>
      <c r="AC111" s="132"/>
      <c r="AD111" s="158">
        <f t="shared" si="28"/>
        <v>11.260172927060507</v>
      </c>
      <c r="AE111" s="158"/>
      <c r="AF111" s="159"/>
      <c r="AG111" s="133">
        <v>1050</v>
      </c>
    </row>
    <row r="112" spans="1:55">
      <c r="E112" s="147">
        <v>0.57895833333333335</v>
      </c>
      <c r="G112" s="148">
        <v>14.87</v>
      </c>
      <c r="H112" s="148">
        <v>5.94</v>
      </c>
      <c r="I112" s="148">
        <v>8.64</v>
      </c>
      <c r="J112" s="148">
        <v>14.82</v>
      </c>
      <c r="K112" s="148">
        <v>6.12</v>
      </c>
      <c r="L112" s="148">
        <v>8.51</v>
      </c>
      <c r="M112" s="118">
        <f t="shared" si="30"/>
        <v>14.844999999999999</v>
      </c>
      <c r="N112" s="118">
        <f t="shared" si="30"/>
        <v>6.03</v>
      </c>
      <c r="O112" s="118">
        <f t="shared" si="30"/>
        <v>8.5749999999999993</v>
      </c>
      <c r="P112" s="149">
        <f t="shared" si="21"/>
        <v>0.17394926239151173</v>
      </c>
      <c r="Q112" s="150">
        <f t="shared" si="22"/>
        <v>9.3325430079699009E-7</v>
      </c>
      <c r="R112" s="151">
        <f t="shared" si="23"/>
        <v>4.6100455087394792E-9</v>
      </c>
      <c r="S112" s="150">
        <f t="shared" si="24"/>
        <v>2.1252519592649044E-17</v>
      </c>
      <c r="T112" s="97">
        <v>298</v>
      </c>
      <c r="U112" s="118">
        <f t="shared" si="25"/>
        <v>287.84500000000003</v>
      </c>
      <c r="V112" s="152">
        <f t="shared" si="26"/>
        <v>0.59501437492983289</v>
      </c>
      <c r="W112" s="153">
        <f t="shared" si="27"/>
        <v>3.9356310198174849</v>
      </c>
      <c r="X112" s="154">
        <f t="shared" si="17"/>
        <v>-2.6751939158980949E-7</v>
      </c>
      <c r="Y112" s="155">
        <f t="shared" si="18"/>
        <v>-2.6720085246699211E-7</v>
      </c>
      <c r="Z112" s="155">
        <f t="shared" si="19"/>
        <v>-2.672012317560304E-7</v>
      </c>
      <c r="AA112" s="156">
        <f t="shared" si="20"/>
        <v>-2.6688307101900164E-7</v>
      </c>
      <c r="AB112" s="157">
        <f t="shared" si="29"/>
        <v>1.1233569089346164E-3</v>
      </c>
      <c r="AC112" s="132"/>
      <c r="AD112" s="158">
        <f t="shared" si="28"/>
        <v>11.233569089346163</v>
      </c>
      <c r="AE112" s="158"/>
      <c r="AF112" s="159"/>
      <c r="AG112" s="133">
        <v>1060</v>
      </c>
    </row>
    <row r="113" spans="1:55">
      <c r="E113" s="147">
        <v>0.57907407407407407</v>
      </c>
      <c r="G113" s="148">
        <v>14.88</v>
      </c>
      <c r="H113" s="148">
        <v>5.94</v>
      </c>
      <c r="I113" s="148">
        <v>8.67</v>
      </c>
      <c r="J113" s="148">
        <v>14.83</v>
      </c>
      <c r="K113" s="148">
        <v>6.12</v>
      </c>
      <c r="L113" s="148">
        <v>8.49</v>
      </c>
      <c r="M113" s="118">
        <f t="shared" si="30"/>
        <v>14.855</v>
      </c>
      <c r="N113" s="118">
        <f t="shared" si="30"/>
        <v>6.03</v>
      </c>
      <c r="O113" s="118">
        <f t="shared" si="30"/>
        <v>8.58</v>
      </c>
      <c r="P113" s="149">
        <f t="shared" si="21"/>
        <v>0.17408045315857457</v>
      </c>
      <c r="Q113" s="150">
        <f t="shared" si="22"/>
        <v>9.3325430079699009E-7</v>
      </c>
      <c r="R113" s="151">
        <f t="shared" si="23"/>
        <v>4.6138780487570685E-9</v>
      </c>
      <c r="S113" s="150">
        <f t="shared" si="24"/>
        <v>2.1287870648802332E-17</v>
      </c>
      <c r="T113" s="97">
        <v>298</v>
      </c>
      <c r="U113" s="118">
        <f t="shared" si="25"/>
        <v>287.85500000000002</v>
      </c>
      <c r="V113" s="152">
        <f t="shared" si="26"/>
        <v>0.59440779223413442</v>
      </c>
      <c r="W113" s="153">
        <f t="shared" si="27"/>
        <v>3.9301379284295668</v>
      </c>
      <c r="X113" s="154">
        <f t="shared" si="17"/>
        <v>-2.6790253559365754E-7</v>
      </c>
      <c r="Y113" s="155">
        <f t="shared" si="18"/>
        <v>-2.6758232172839939E-7</v>
      </c>
      <c r="Z113" s="155">
        <f t="shared" si="19"/>
        <v>-2.6758270446803746E-7</v>
      </c>
      <c r="AA113" s="156">
        <f t="shared" si="20"/>
        <v>-2.6726287242746859E-7</v>
      </c>
      <c r="AB113" s="157">
        <f t="shared" si="29"/>
        <v>1.1206848978828584E-3</v>
      </c>
      <c r="AC113" s="132"/>
      <c r="AD113" s="158">
        <f t="shared" si="28"/>
        <v>11.206848978828583</v>
      </c>
      <c r="AE113" s="158"/>
      <c r="AF113" s="159"/>
      <c r="AG113" s="133">
        <v>1070</v>
      </c>
    </row>
    <row r="114" spans="1:55">
      <c r="E114" s="117">
        <v>0.5791898148148148</v>
      </c>
      <c r="G114" s="117">
        <v>14.89</v>
      </c>
      <c r="H114" s="117">
        <v>5.94</v>
      </c>
      <c r="I114" s="117">
        <v>8.68</v>
      </c>
      <c r="J114" s="117">
        <v>14.84</v>
      </c>
      <c r="K114" s="117">
        <v>6.12</v>
      </c>
      <c r="L114" s="117">
        <v>8.4700000000000006</v>
      </c>
      <c r="M114" s="117">
        <f t="shared" si="30"/>
        <v>14.865</v>
      </c>
      <c r="N114" s="117">
        <f t="shared" si="30"/>
        <v>6.03</v>
      </c>
      <c r="O114" s="117">
        <f t="shared" si="30"/>
        <v>8.5749999999999993</v>
      </c>
      <c r="P114" s="117">
        <f t="shared" si="21"/>
        <v>0.17400876312920163</v>
      </c>
      <c r="Q114" s="117">
        <f t="shared" si="22"/>
        <v>9.3325430079699009E-7</v>
      </c>
      <c r="R114" s="117">
        <f t="shared" si="23"/>
        <v>4.6177137749390812E-9</v>
      </c>
      <c r="S114" s="117">
        <f t="shared" si="24"/>
        <v>2.1323280507262139E-17</v>
      </c>
      <c r="T114" s="117">
        <v>298</v>
      </c>
      <c r="U114" s="117">
        <f t="shared" si="25"/>
        <v>287.86500000000001</v>
      </c>
      <c r="V114" s="117">
        <f t="shared" si="26"/>
        <v>0.59380125168198938</v>
      </c>
      <c r="W114" s="117">
        <f t="shared" si="27"/>
        <v>3.924652884777216</v>
      </c>
      <c r="X114" s="117">
        <f t="shared" si="17"/>
        <v>-2.6797117567943664E-7</v>
      </c>
      <c r="Y114" s="117">
        <f t="shared" si="18"/>
        <v>-2.6765003091958629E-7</v>
      </c>
      <c r="Z114" s="117">
        <f t="shared" si="19"/>
        <v>-2.6765041578917722E-7</v>
      </c>
      <c r="AA114" s="117">
        <f t="shared" si="20"/>
        <v>-2.6732965497643911E-7</v>
      </c>
      <c r="AB114" s="117">
        <f t="shared" si="29"/>
        <v>1.1180090721155018E-3</v>
      </c>
      <c r="AD114" s="117">
        <f t="shared" si="28"/>
        <v>11.180090721155018</v>
      </c>
      <c r="AG114" s="117">
        <v>1080</v>
      </c>
    </row>
    <row r="115" spans="1:55">
      <c r="E115" s="147">
        <v>0.57930555555555552</v>
      </c>
      <c r="G115" s="148">
        <v>14.9</v>
      </c>
      <c r="H115" s="148">
        <v>5.94</v>
      </c>
      <c r="I115" s="148">
        <v>8.67</v>
      </c>
      <c r="J115" s="148">
        <v>14.85</v>
      </c>
      <c r="K115" s="148">
        <v>6.12</v>
      </c>
      <c r="L115" s="148">
        <v>8.43</v>
      </c>
      <c r="M115" s="118">
        <f t="shared" si="30"/>
        <v>14.875</v>
      </c>
      <c r="N115" s="118">
        <f t="shared" si="30"/>
        <v>6.03</v>
      </c>
      <c r="O115" s="118">
        <f t="shared" si="30"/>
        <v>8.5500000000000007</v>
      </c>
      <c r="P115" s="149">
        <f t="shared" si="21"/>
        <v>0.17353112780668639</v>
      </c>
      <c r="Q115" s="150">
        <f t="shared" si="22"/>
        <v>9.3325430079699009E-7</v>
      </c>
      <c r="R115" s="151">
        <f t="shared" si="23"/>
        <v>4.6215526899343184E-9</v>
      </c>
      <c r="S115" s="150">
        <f t="shared" si="24"/>
        <v>2.1358749265839133E-17</v>
      </c>
      <c r="T115" s="97">
        <v>298</v>
      </c>
      <c r="U115" s="118">
        <f t="shared" si="25"/>
        <v>287.875</v>
      </c>
      <c r="V115" s="152">
        <f t="shared" si="26"/>
        <v>0.59319475326900806</v>
      </c>
      <c r="W115" s="153">
        <f t="shared" si="27"/>
        <v>3.9191758765253235</v>
      </c>
      <c r="X115" s="154">
        <f t="shared" si="17"/>
        <v>-2.6741249960532436E-7</v>
      </c>
      <c r="Y115" s="155">
        <f t="shared" si="18"/>
        <v>-2.6709192506586765E-7</v>
      </c>
      <c r="Z115" s="155">
        <f t="shared" si="19"/>
        <v>-2.6709230937114697E-7</v>
      </c>
      <c r="AA115" s="156">
        <f t="shared" si="20"/>
        <v>-2.6677211821555798E-7</v>
      </c>
      <c r="AB115" s="157">
        <f t="shared" si="29"/>
        <v>1.1153325692420462E-3</v>
      </c>
      <c r="AC115" s="132"/>
      <c r="AD115" s="158">
        <f t="shared" si="28"/>
        <v>11.153325692420463</v>
      </c>
      <c r="AE115" s="158"/>
      <c r="AF115" s="159"/>
      <c r="AG115" s="133">
        <v>1090</v>
      </c>
    </row>
    <row r="116" spans="1:55">
      <c r="E116" s="147">
        <v>0.57942129629629624</v>
      </c>
      <c r="G116" s="148">
        <v>14.91</v>
      </c>
      <c r="H116" s="148">
        <v>5.94</v>
      </c>
      <c r="I116" s="148">
        <v>8.65</v>
      </c>
      <c r="J116" s="148">
        <v>14.86</v>
      </c>
      <c r="K116" s="148">
        <v>6.12</v>
      </c>
      <c r="L116" s="148">
        <v>8.5399999999999991</v>
      </c>
      <c r="M116" s="118">
        <f t="shared" si="30"/>
        <v>14.885</v>
      </c>
      <c r="N116" s="118">
        <f t="shared" si="30"/>
        <v>6.03</v>
      </c>
      <c r="O116" s="118">
        <f t="shared" si="30"/>
        <v>8.5949999999999989</v>
      </c>
      <c r="P116" s="149">
        <f t="shared" si="21"/>
        <v>0.17447429480100557</v>
      </c>
      <c r="Q116" s="150">
        <f t="shared" si="22"/>
        <v>9.3325430079699009E-7</v>
      </c>
      <c r="R116" s="151">
        <f t="shared" si="23"/>
        <v>4.625394796393788E-9</v>
      </c>
      <c r="S116" s="150">
        <f t="shared" si="24"/>
        <v>2.1394277022506732E-17</v>
      </c>
      <c r="T116" s="97">
        <v>298</v>
      </c>
      <c r="U116" s="118">
        <f t="shared" si="25"/>
        <v>287.88499999999999</v>
      </c>
      <c r="V116" s="152">
        <f t="shared" si="26"/>
        <v>0.59258829699079407</v>
      </c>
      <c r="W116" s="153">
        <f t="shared" si="27"/>
        <v>3.9137068913584345</v>
      </c>
      <c r="X116" s="154">
        <f t="shared" si="17"/>
        <v>-2.6904365461690526E-7</v>
      </c>
      <c r="Y116" s="155">
        <f t="shared" si="18"/>
        <v>-2.68718378337918E-7</v>
      </c>
      <c r="Z116" s="155">
        <f t="shared" si="19"/>
        <v>-2.6871877159996252E-7</v>
      </c>
      <c r="AA116" s="156">
        <f t="shared" si="20"/>
        <v>-2.683938876321049E-7</v>
      </c>
      <c r="AB116" s="157">
        <f t="shared" si="29"/>
        <v>1.112661647430888E-3</v>
      </c>
      <c r="AC116" s="132"/>
      <c r="AD116" s="158">
        <f t="shared" si="28"/>
        <v>11.12661647430888</v>
      </c>
      <c r="AE116" s="158"/>
      <c r="AF116" s="159"/>
      <c r="AG116" s="133">
        <v>1100</v>
      </c>
    </row>
    <row r="117" spans="1:55">
      <c r="E117" s="147">
        <v>0.57953703703703707</v>
      </c>
      <c r="G117" s="148">
        <v>14.92</v>
      </c>
      <c r="H117" s="148">
        <v>5.94</v>
      </c>
      <c r="I117" s="148">
        <v>8.64</v>
      </c>
      <c r="J117" s="148">
        <v>14.87</v>
      </c>
      <c r="K117" s="148">
        <v>6.12</v>
      </c>
      <c r="L117" s="148">
        <v>8.5299999999999994</v>
      </c>
      <c r="M117" s="118">
        <f t="shared" si="30"/>
        <v>14.895</v>
      </c>
      <c r="N117" s="118">
        <f t="shared" si="30"/>
        <v>6.03</v>
      </c>
      <c r="O117" s="118">
        <f t="shared" si="30"/>
        <v>8.5850000000000009</v>
      </c>
      <c r="P117" s="149">
        <f t="shared" si="21"/>
        <v>0.17430112044081789</v>
      </c>
      <c r="Q117" s="150">
        <f t="shared" si="22"/>
        <v>9.3325430079699009E-7</v>
      </c>
      <c r="R117" s="151">
        <f t="shared" si="23"/>
        <v>4.6292400969706951E-9</v>
      </c>
      <c r="S117" s="150">
        <f t="shared" si="24"/>
        <v>2.142986387540125E-17</v>
      </c>
      <c r="T117" s="97">
        <v>298</v>
      </c>
      <c r="U117" s="118">
        <f t="shared" si="25"/>
        <v>287.89499999999998</v>
      </c>
      <c r="V117" s="152">
        <f t="shared" si="26"/>
        <v>0.59198188284296172</v>
      </c>
      <c r="W117" s="153">
        <f t="shared" si="27"/>
        <v>3.9082459169808783</v>
      </c>
      <c r="X117" s="154">
        <f t="shared" si="17"/>
        <v>-2.6894876869639699E-7</v>
      </c>
      <c r="Y117" s="155">
        <f t="shared" si="18"/>
        <v>-2.6862293489245364E-7</v>
      </c>
      <c r="Z117" s="155">
        <f t="shared" si="19"/>
        <v>-2.686233296429792E-7</v>
      </c>
      <c r="AA117" s="156">
        <f t="shared" si="20"/>
        <v>-2.6829788963307391E-7</v>
      </c>
      <c r="AB117" s="157">
        <f t="shared" si="29"/>
        <v>1.1099744610273468E-3</v>
      </c>
      <c r="AC117" s="132"/>
      <c r="AD117" s="158">
        <f t="shared" si="28"/>
        <v>11.099744610273468</v>
      </c>
      <c r="AE117" s="158"/>
      <c r="AF117" s="159"/>
      <c r="AG117" s="133">
        <v>1110</v>
      </c>
    </row>
    <row r="118" spans="1:55">
      <c r="E118" s="147">
        <v>0.57965277777777779</v>
      </c>
      <c r="G118" s="148">
        <v>14.93</v>
      </c>
      <c r="H118" s="148">
        <v>5.94</v>
      </c>
      <c r="I118" s="148">
        <v>8.65</v>
      </c>
      <c r="J118" s="148">
        <v>14.87</v>
      </c>
      <c r="K118" s="148">
        <v>6.11</v>
      </c>
      <c r="L118" s="148">
        <v>8.35</v>
      </c>
      <c r="M118" s="118">
        <f t="shared" si="30"/>
        <v>14.899999999999999</v>
      </c>
      <c r="N118" s="118">
        <f t="shared" si="30"/>
        <v>6.0250000000000004</v>
      </c>
      <c r="O118" s="118">
        <f t="shared" si="30"/>
        <v>8.5</v>
      </c>
      <c r="P118" s="149">
        <f t="shared" si="21"/>
        <v>0.17259013330878142</v>
      </c>
      <c r="Q118" s="150">
        <f t="shared" si="22"/>
        <v>9.4406087628592079E-7</v>
      </c>
      <c r="R118" s="151">
        <f t="shared" si="23"/>
        <v>4.5781514505662084E-9</v>
      </c>
      <c r="S118" s="150">
        <f t="shared" si="24"/>
        <v>2.0959470704321479E-17</v>
      </c>
      <c r="T118" s="97">
        <v>298</v>
      </c>
      <c r="U118" s="118">
        <f t="shared" si="25"/>
        <v>287.89999999999998</v>
      </c>
      <c r="V118" s="152">
        <f t="shared" si="26"/>
        <v>0.59167869156656439</v>
      </c>
      <c r="W118" s="153">
        <f t="shared" si="27"/>
        <v>3.9055184300010439</v>
      </c>
      <c r="X118" s="154">
        <f t="shared" si="17"/>
        <v>-2.6001423951536167E-7</v>
      </c>
      <c r="Y118" s="155">
        <f t="shared" si="18"/>
        <v>-2.5970895583683441E-7</v>
      </c>
      <c r="Z118" s="155">
        <f t="shared" si="19"/>
        <v>-2.5970931427152847E-7</v>
      </c>
      <c r="AA118" s="156">
        <f t="shared" si="20"/>
        <v>-2.5940438818601626E-7</v>
      </c>
      <c r="AB118" s="157">
        <f t="shared" si="29"/>
        <v>1.1072882290483464E-3</v>
      </c>
      <c r="AC118" s="132"/>
      <c r="AD118" s="158">
        <f t="shared" si="28"/>
        <v>11.072882290483463</v>
      </c>
      <c r="AE118" s="158"/>
      <c r="AF118" s="159"/>
      <c r="AG118" s="133">
        <v>1120</v>
      </c>
    </row>
    <row r="119" spans="1:55">
      <c r="E119" s="147">
        <v>0.57976851851851852</v>
      </c>
      <c r="G119" s="148">
        <v>14.93</v>
      </c>
      <c r="H119" s="148">
        <v>5.94</v>
      </c>
      <c r="I119" s="148">
        <v>8.64</v>
      </c>
      <c r="J119" s="148">
        <v>14.88</v>
      </c>
      <c r="K119" s="148">
        <v>6.11</v>
      </c>
      <c r="L119" s="148">
        <v>8.35</v>
      </c>
      <c r="M119" s="118">
        <f t="shared" si="30"/>
        <v>14.905000000000001</v>
      </c>
      <c r="N119" s="118">
        <f t="shared" si="30"/>
        <v>6.0250000000000004</v>
      </c>
      <c r="O119" s="118">
        <f t="shared" si="30"/>
        <v>8.495000000000001</v>
      </c>
      <c r="P119" s="149">
        <f t="shared" si="21"/>
        <v>0.17250337007619784</v>
      </c>
      <c r="Q119" s="150">
        <f t="shared" si="22"/>
        <v>9.4406087628592079E-7</v>
      </c>
      <c r="R119" s="151">
        <f t="shared" si="23"/>
        <v>4.5800540677352645E-9</v>
      </c>
      <c r="S119" s="150">
        <f t="shared" si="24"/>
        <v>2.0976895263378342E-17</v>
      </c>
      <c r="T119" s="97">
        <v>298</v>
      </c>
      <c r="U119" s="118">
        <f t="shared" si="25"/>
        <v>287.90499999999997</v>
      </c>
      <c r="V119" s="152">
        <f t="shared" si="26"/>
        <v>0.59137551082111683</v>
      </c>
      <c r="W119" s="153">
        <f t="shared" si="27"/>
        <v>3.9027929411165596</v>
      </c>
      <c r="X119" s="154">
        <f t="shared" si="17"/>
        <v>-2.5967074158818628E-7</v>
      </c>
      <c r="Y119" s="155">
        <f t="shared" si="18"/>
        <v>-2.5936554816455719E-7</v>
      </c>
      <c r="Z119" s="155">
        <f t="shared" si="19"/>
        <v>-2.5936590686121E-7</v>
      </c>
      <c r="AA119" s="156">
        <f t="shared" si="20"/>
        <v>-2.5906107129107463E-7</v>
      </c>
      <c r="AB119" s="157">
        <f t="shared" si="29"/>
        <v>1.1046911371018161E-3</v>
      </c>
      <c r="AC119" s="132"/>
      <c r="AD119" s="158">
        <f t="shared" si="28"/>
        <v>11.046911371018162</v>
      </c>
      <c r="AE119" s="158"/>
      <c r="AF119" s="159"/>
      <c r="AG119" s="133">
        <v>1130</v>
      </c>
    </row>
    <row r="120" spans="1:55">
      <c r="E120" s="147">
        <v>0.57988425925925924</v>
      </c>
      <c r="G120" s="148">
        <v>14.94</v>
      </c>
      <c r="H120" s="148">
        <v>5.94</v>
      </c>
      <c r="I120" s="148">
        <v>8.6300000000000008</v>
      </c>
      <c r="J120" s="148">
        <v>14.89</v>
      </c>
      <c r="K120" s="148">
        <v>6.11</v>
      </c>
      <c r="L120" s="148">
        <v>8.3800000000000008</v>
      </c>
      <c r="M120" s="118">
        <f t="shared" si="30"/>
        <v>14.914999999999999</v>
      </c>
      <c r="N120" s="118">
        <f t="shared" si="30"/>
        <v>6.0250000000000004</v>
      </c>
      <c r="O120" s="118">
        <f t="shared" si="30"/>
        <v>8.5050000000000008</v>
      </c>
      <c r="P120" s="149">
        <f t="shared" si="21"/>
        <v>0.17273599775721127</v>
      </c>
      <c r="Q120" s="150">
        <f t="shared" si="22"/>
        <v>9.4406087628592079E-7</v>
      </c>
      <c r="R120" s="151">
        <f t="shared" si="23"/>
        <v>4.58386167450705E-9</v>
      </c>
      <c r="S120" s="150">
        <f t="shared" si="24"/>
        <v>2.1011787851014578E-17</v>
      </c>
      <c r="T120" s="97">
        <v>298</v>
      </c>
      <c r="U120" s="118">
        <f t="shared" si="25"/>
        <v>287.91500000000002</v>
      </c>
      <c r="V120" s="152">
        <f t="shared" si="26"/>
        <v>0.59076918092086961</v>
      </c>
      <c r="W120" s="153">
        <f t="shared" si="27"/>
        <v>3.8973479515090417</v>
      </c>
      <c r="X120" s="154">
        <f t="shared" si="17"/>
        <v>-2.6020494984456016E-7</v>
      </c>
      <c r="Y120" s="155">
        <f t="shared" si="18"/>
        <v>-2.598977782141028E-7</v>
      </c>
      <c r="Z120" s="155">
        <f t="shared" si="19"/>
        <v>-2.5989814082984328E-7</v>
      </c>
      <c r="AA120" s="156">
        <f t="shared" si="20"/>
        <v>-2.5959133095899156E-7</v>
      </c>
      <c r="AB120" s="157">
        <f t="shared" si="29"/>
        <v>1.1020974792302649E-3</v>
      </c>
      <c r="AC120" s="132"/>
      <c r="AD120" s="158">
        <f t="shared" si="28"/>
        <v>11.020974792302649</v>
      </c>
      <c r="AE120" s="158"/>
      <c r="AF120" s="159"/>
      <c r="AG120" s="133">
        <v>1140</v>
      </c>
    </row>
    <row r="121" spans="1:55">
      <c r="E121" s="147">
        <v>0.57999999999999996</v>
      </c>
      <c r="G121" s="148">
        <v>14.96</v>
      </c>
      <c r="H121" s="148">
        <v>5.93</v>
      </c>
      <c r="I121" s="148">
        <v>8.5500000000000007</v>
      </c>
      <c r="J121" s="148">
        <v>14.91</v>
      </c>
      <c r="K121" s="148">
        <v>6.11</v>
      </c>
      <c r="L121" s="148">
        <v>8.52</v>
      </c>
      <c r="M121" s="118">
        <f t="shared" si="30"/>
        <v>14.935</v>
      </c>
      <c r="N121" s="118">
        <f t="shared" si="30"/>
        <v>6.02</v>
      </c>
      <c r="O121" s="118">
        <f t="shared" si="30"/>
        <v>8.5350000000000001</v>
      </c>
      <c r="P121" s="149">
        <f t="shared" si="21"/>
        <v>0.17340466102756907</v>
      </c>
      <c r="Q121" s="150">
        <f t="shared" si="22"/>
        <v>9.5499258602143498E-7</v>
      </c>
      <c r="R121" s="151">
        <f t="shared" si="23"/>
        <v>4.5389280769351965E-9</v>
      </c>
      <c r="S121" s="150">
        <f t="shared" si="24"/>
        <v>2.0601868087590642E-17</v>
      </c>
      <c r="T121" s="97">
        <v>298</v>
      </c>
      <c r="U121" s="118">
        <f t="shared" si="25"/>
        <v>287.935</v>
      </c>
      <c r="V121" s="152">
        <f t="shared" si="26"/>
        <v>0.58955664746762604</v>
      </c>
      <c r="W121" s="153">
        <f t="shared" si="27"/>
        <v>3.8864818821367257</v>
      </c>
      <c r="X121" s="154">
        <f t="shared" si="17"/>
        <v>-2.5622660835953678E-7</v>
      </c>
      <c r="Y121" s="155">
        <f t="shared" si="18"/>
        <v>-2.5592805372354038E-7</v>
      </c>
      <c r="Z121" s="155">
        <f t="shared" si="19"/>
        <v>-2.5592840159869375E-7</v>
      </c>
      <c r="AA121" s="156">
        <f t="shared" si="20"/>
        <v>-2.5563019402716401E-7</v>
      </c>
      <c r="AB121" s="157">
        <f t="shared" si="29"/>
        <v>1.0994984990321125E-3</v>
      </c>
      <c r="AC121" s="132"/>
      <c r="AD121" s="158">
        <f t="shared" si="28"/>
        <v>10.994984990321125</v>
      </c>
      <c r="AE121" s="158"/>
      <c r="AF121" s="159"/>
      <c r="AG121" s="133">
        <v>1150</v>
      </c>
    </row>
    <row r="122" spans="1:55">
      <c r="E122" s="147">
        <v>0.58011574074074068</v>
      </c>
      <c r="G122" s="148">
        <v>14.96</v>
      </c>
      <c r="H122" s="148">
        <v>5.93</v>
      </c>
      <c r="I122" s="148">
        <v>8.56</v>
      </c>
      <c r="J122" s="148">
        <v>14.91</v>
      </c>
      <c r="K122" s="148">
        <v>6.11</v>
      </c>
      <c r="L122" s="148">
        <v>8.5399999999999991</v>
      </c>
      <c r="M122" s="118">
        <f t="shared" si="30"/>
        <v>14.935</v>
      </c>
      <c r="N122" s="118">
        <f t="shared" si="30"/>
        <v>6.02</v>
      </c>
      <c r="O122" s="118">
        <f t="shared" si="30"/>
        <v>8.5500000000000007</v>
      </c>
      <c r="P122" s="149">
        <f t="shared" si="21"/>
        <v>0.17370941438614124</v>
      </c>
      <c r="Q122" s="150">
        <f t="shared" si="22"/>
        <v>9.5499258602143498E-7</v>
      </c>
      <c r="R122" s="151">
        <f t="shared" si="23"/>
        <v>4.5389280769351965E-9</v>
      </c>
      <c r="S122" s="150">
        <f t="shared" si="24"/>
        <v>2.0601868087590642E-17</v>
      </c>
      <c r="T122" s="97">
        <v>298</v>
      </c>
      <c r="U122" s="118">
        <f t="shared" si="25"/>
        <v>287.935</v>
      </c>
      <c r="V122" s="152">
        <f t="shared" si="26"/>
        <v>0.58955664746762604</v>
      </c>
      <c r="W122" s="153">
        <f t="shared" si="27"/>
        <v>3.8864818821367257</v>
      </c>
      <c r="X122" s="154">
        <f t="shared" si="17"/>
        <v>-2.560794565020974E-7</v>
      </c>
      <c r="Y122" s="155">
        <f t="shared" si="18"/>
        <v>-2.5578054892784297E-7</v>
      </c>
      <c r="Z122" s="155">
        <f t="shared" si="19"/>
        <v>-2.5578089782634174E-7</v>
      </c>
      <c r="AA122" s="156">
        <f t="shared" si="20"/>
        <v>-2.5548233833608575E-7</v>
      </c>
      <c r="AB122" s="157">
        <f t="shared" si="29"/>
        <v>1.0969392161770605E-3</v>
      </c>
      <c r="AC122" s="132"/>
      <c r="AD122" s="158">
        <f t="shared" si="28"/>
        <v>10.969392161770605</v>
      </c>
      <c r="AE122" s="158"/>
      <c r="AF122" s="159"/>
      <c r="AG122" s="133">
        <v>1160</v>
      </c>
    </row>
    <row r="123" spans="1:55">
      <c r="E123" s="147">
        <v>0.58023148148148151</v>
      </c>
      <c r="G123" s="148">
        <v>14.97</v>
      </c>
      <c r="H123" s="148">
        <v>5.93</v>
      </c>
      <c r="I123" s="148">
        <v>8.59</v>
      </c>
      <c r="J123" s="148">
        <v>14.92</v>
      </c>
      <c r="K123" s="148">
        <v>6.11</v>
      </c>
      <c r="L123" s="148">
        <v>8.51</v>
      </c>
      <c r="M123" s="118">
        <f t="shared" si="30"/>
        <v>14.945</v>
      </c>
      <c r="N123" s="118">
        <f t="shared" si="30"/>
        <v>6.02</v>
      </c>
      <c r="O123" s="118">
        <f t="shared" si="30"/>
        <v>8.5500000000000007</v>
      </c>
      <c r="P123" s="149">
        <f t="shared" si="21"/>
        <v>0.17373916443899598</v>
      </c>
      <c r="Q123" s="150">
        <f t="shared" si="22"/>
        <v>9.5499258602143498E-7</v>
      </c>
      <c r="R123" s="151">
        <f t="shared" si="23"/>
        <v>4.5427014938046915E-9</v>
      </c>
      <c r="S123" s="150">
        <f t="shared" si="24"/>
        <v>2.0636136861815377E-17</v>
      </c>
      <c r="T123" s="97">
        <v>298</v>
      </c>
      <c r="U123" s="118">
        <f t="shared" si="25"/>
        <v>287.94499999999999</v>
      </c>
      <c r="V123" s="152">
        <f t="shared" si="26"/>
        <v>0.58895044390584994</v>
      </c>
      <c r="W123" s="153">
        <f t="shared" si="27"/>
        <v>3.8810607779568604</v>
      </c>
      <c r="X123" s="154">
        <f t="shared" si="17"/>
        <v>-2.5630864591719216E-7</v>
      </c>
      <c r="Y123" s="155">
        <f t="shared" si="18"/>
        <v>-2.5600850319971777E-7</v>
      </c>
      <c r="Z123" s="155">
        <f t="shared" si="19"/>
        <v>-2.560088546730383E-7</v>
      </c>
      <c r="AA123" s="156">
        <f t="shared" si="20"/>
        <v>-2.5570906260571944E-7</v>
      </c>
      <c r="AB123" s="157">
        <f t="shared" si="29"/>
        <v>1.0943814083631497E-3</v>
      </c>
      <c r="AC123" s="132"/>
      <c r="AD123" s="158">
        <f t="shared" si="28"/>
        <v>10.943814083631496</v>
      </c>
      <c r="AE123" s="158"/>
      <c r="AF123" s="159"/>
      <c r="AG123" s="133">
        <v>1170</v>
      </c>
    </row>
    <row r="124" spans="1:55">
      <c r="E124" s="147">
        <v>0.58034722222222224</v>
      </c>
      <c r="G124" s="148">
        <v>14.98</v>
      </c>
      <c r="H124" s="148">
        <v>5.93</v>
      </c>
      <c r="I124" s="148">
        <v>8.5500000000000007</v>
      </c>
      <c r="J124" s="148">
        <v>14.93</v>
      </c>
      <c r="K124" s="148">
        <v>6.11</v>
      </c>
      <c r="L124" s="148">
        <v>8.44</v>
      </c>
      <c r="M124" s="118">
        <f t="shared" si="30"/>
        <v>14.955</v>
      </c>
      <c r="N124" s="118">
        <f t="shared" si="30"/>
        <v>6.02</v>
      </c>
      <c r="O124" s="118">
        <f t="shared" si="30"/>
        <v>8.495000000000001</v>
      </c>
      <c r="P124" s="149">
        <f t="shared" si="21"/>
        <v>0.17265111288757107</v>
      </c>
      <c r="Q124" s="150">
        <f t="shared" si="22"/>
        <v>9.5499258602143498E-7</v>
      </c>
      <c r="R124" s="151">
        <f t="shared" si="23"/>
        <v>4.5464780476868531E-9</v>
      </c>
      <c r="S124" s="150">
        <f t="shared" si="24"/>
        <v>2.067046263809846E-17</v>
      </c>
      <c r="T124" s="97">
        <v>298</v>
      </c>
      <c r="U124" s="118">
        <f t="shared" si="25"/>
        <v>287.95499999999998</v>
      </c>
      <c r="V124" s="152">
        <f t="shared" si="26"/>
        <v>0.58834428244812276</v>
      </c>
      <c r="W124" s="153">
        <f t="shared" si="27"/>
        <v>3.8756476112036964</v>
      </c>
      <c r="X124" s="154">
        <f t="shared" si="17"/>
        <v>-2.5488585400546386E-7</v>
      </c>
      <c r="Y124" s="155">
        <f t="shared" si="18"/>
        <v>-2.5458833829788805E-7</v>
      </c>
      <c r="Z124" s="155">
        <f t="shared" si="19"/>
        <v>-2.5458868557332479E-7</v>
      </c>
      <c r="AA124" s="156">
        <f t="shared" si="20"/>
        <v>-2.5429151633047062E-7</v>
      </c>
      <c r="AB124" s="157">
        <f t="shared" si="29"/>
        <v>1.091821320989369E-3</v>
      </c>
      <c r="AC124" s="132"/>
      <c r="AD124" s="158">
        <f t="shared" si="28"/>
        <v>10.91821320989369</v>
      </c>
      <c r="AE124" s="158"/>
      <c r="AF124" s="159"/>
      <c r="AG124" s="133">
        <v>1180</v>
      </c>
    </row>
    <row r="125" spans="1:55">
      <c r="E125" s="147">
        <v>0.58046296296296296</v>
      </c>
      <c r="G125" s="148">
        <v>14.99</v>
      </c>
      <c r="H125" s="148">
        <v>5.93</v>
      </c>
      <c r="I125" s="148">
        <v>8.56</v>
      </c>
      <c r="J125" s="148">
        <v>14.94</v>
      </c>
      <c r="K125" s="148">
        <v>6.11</v>
      </c>
      <c r="L125" s="148">
        <v>8.5399999999999991</v>
      </c>
      <c r="M125" s="118">
        <f t="shared" si="30"/>
        <v>14.965</v>
      </c>
      <c r="N125" s="118">
        <f t="shared" si="30"/>
        <v>6.02</v>
      </c>
      <c r="O125" s="118">
        <f t="shared" si="30"/>
        <v>8.5500000000000007</v>
      </c>
      <c r="P125" s="149">
        <f t="shared" si="21"/>
        <v>0.17379869512573914</v>
      </c>
      <c r="Q125" s="150">
        <f t="shared" si="22"/>
        <v>9.5499258602143498E-7</v>
      </c>
      <c r="R125" s="151">
        <f t="shared" si="23"/>
        <v>4.5502577411896229E-9</v>
      </c>
      <c r="S125" s="150">
        <f t="shared" si="24"/>
        <v>2.0704845511256089E-17</v>
      </c>
      <c r="T125" s="97">
        <v>298</v>
      </c>
      <c r="U125" s="118">
        <f t="shared" si="25"/>
        <v>287.96499999999997</v>
      </c>
      <c r="V125" s="152">
        <f t="shared" si="26"/>
        <v>0.58773816309005922</v>
      </c>
      <c r="W125" s="153">
        <f t="shared" si="27"/>
        <v>3.8702423697184476</v>
      </c>
      <c r="X125" s="154">
        <f t="shared" si="17"/>
        <v>-2.567656467750033E-7</v>
      </c>
      <c r="Y125" s="155">
        <f t="shared" si="18"/>
        <v>-2.5646302084942153E-7</v>
      </c>
      <c r="Z125" s="155">
        <f t="shared" si="19"/>
        <v>-2.5646337752661714E-7</v>
      </c>
      <c r="AA125" s="156">
        <f t="shared" si="20"/>
        <v>-2.5616110743746613E-7</v>
      </c>
      <c r="AB125" s="157">
        <f t="shared" si="29"/>
        <v>1.0892754352925717E-3</v>
      </c>
      <c r="AC125" s="132"/>
      <c r="AD125" s="158">
        <f t="shared" si="28"/>
        <v>10.892754352925717</v>
      </c>
      <c r="AE125" s="158"/>
      <c r="AF125" s="159"/>
      <c r="AG125" s="133">
        <v>1190</v>
      </c>
    </row>
    <row r="126" spans="1:55" s="77" customFormat="1">
      <c r="A126" s="134"/>
      <c r="B126" s="134"/>
      <c r="C126" s="134"/>
      <c r="D126" s="134"/>
      <c r="E126" s="136">
        <v>0.58057870370370368</v>
      </c>
      <c r="F126" s="134"/>
      <c r="G126" s="138">
        <v>15</v>
      </c>
      <c r="H126" s="138">
        <v>5.93</v>
      </c>
      <c r="I126" s="138">
        <v>8.52</v>
      </c>
      <c r="J126" s="138">
        <v>14.94</v>
      </c>
      <c r="K126" s="138">
        <v>6.11</v>
      </c>
      <c r="L126" s="138">
        <v>8.48</v>
      </c>
      <c r="M126" s="139">
        <f t="shared" si="30"/>
        <v>14.969999999999999</v>
      </c>
      <c r="N126" s="139">
        <f t="shared" si="30"/>
        <v>6.02</v>
      </c>
      <c r="O126" s="139">
        <f t="shared" si="30"/>
        <v>8.5</v>
      </c>
      <c r="P126" s="140">
        <f t="shared" si="21"/>
        <v>0.17279713046368431</v>
      </c>
      <c r="Q126" s="141">
        <f t="shared" si="22"/>
        <v>9.5499258602143498E-7</v>
      </c>
      <c r="R126" s="142">
        <f t="shared" si="23"/>
        <v>4.5521487661143091E-9</v>
      </c>
      <c r="S126" s="141">
        <f t="shared" si="24"/>
        <v>2.0722058388836027E-17</v>
      </c>
      <c r="T126" s="143">
        <v>298</v>
      </c>
      <c r="U126" s="139">
        <f t="shared" si="25"/>
        <v>287.97000000000003</v>
      </c>
      <c r="V126" s="144">
        <f t="shared" si="26"/>
        <v>0.5874351191970244</v>
      </c>
      <c r="W126" s="145">
        <f t="shared" si="27"/>
        <v>3.8675427171569265</v>
      </c>
      <c r="X126" s="146">
        <f t="shared" si="17"/>
        <v>-2.550745621826095E-7</v>
      </c>
      <c r="Y126" s="146">
        <f t="shared" si="18"/>
        <v>-2.5477520456091959E-7</v>
      </c>
      <c r="Z126" s="146">
        <f t="shared" si="19"/>
        <v>-2.5477555588950718E-7</v>
      </c>
      <c r="AA126" s="146">
        <f t="shared" si="20"/>
        <v>-2.5447654877176063E-7</v>
      </c>
      <c r="AB126" s="146">
        <f t="shared" si="29"/>
        <v>1.0867108027076309E-3</v>
      </c>
      <c r="AC126" s="146">
        <f>D11</f>
        <v>1.0923214285714286E-3</v>
      </c>
      <c r="AD126" s="146">
        <f t="shared" si="28"/>
        <v>10.867108027076309</v>
      </c>
      <c r="AE126" s="146">
        <f>AC126*10000</f>
        <v>10.923214285714286</v>
      </c>
      <c r="AF126" s="146">
        <f>(AD126-AE126)*(AD126-AE126)</f>
        <v>3.1479122583515217E-3</v>
      </c>
      <c r="AG126" s="137">
        <v>1200</v>
      </c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</row>
    <row r="127" spans="1:55">
      <c r="E127" s="147">
        <v>0.5806944444444444</v>
      </c>
      <c r="G127" s="148">
        <v>15.01</v>
      </c>
      <c r="H127" s="148">
        <v>5.93</v>
      </c>
      <c r="I127" s="148">
        <v>8.58</v>
      </c>
      <c r="J127" s="148">
        <v>14.96</v>
      </c>
      <c r="K127" s="148">
        <v>6.11</v>
      </c>
      <c r="L127" s="148">
        <v>8.43</v>
      </c>
      <c r="M127" s="118">
        <f t="shared" si="30"/>
        <v>14.984999999999999</v>
      </c>
      <c r="N127" s="118">
        <f t="shared" si="30"/>
        <v>6.02</v>
      </c>
      <c r="O127" s="118">
        <f t="shared" si="30"/>
        <v>8.504999999999999</v>
      </c>
      <c r="P127" s="149">
        <f t="shared" si="21"/>
        <v>0.17294322311359625</v>
      </c>
      <c r="Q127" s="150">
        <f t="shared" si="22"/>
        <v>9.5499258602143498E-7</v>
      </c>
      <c r="R127" s="151">
        <f t="shared" si="23"/>
        <v>4.5578265574995895E-9</v>
      </c>
      <c r="S127" s="150">
        <f t="shared" si="24"/>
        <v>2.0773782928248559E-17</v>
      </c>
      <c r="T127" s="97">
        <v>298</v>
      </c>
      <c r="U127" s="118">
        <f t="shared" si="25"/>
        <v>287.98500000000001</v>
      </c>
      <c r="V127" s="152">
        <f t="shared" si="26"/>
        <v>0.58652605065536945</v>
      </c>
      <c r="W127" s="153">
        <f t="shared" si="27"/>
        <v>3.8594556140135476</v>
      </c>
      <c r="X127" s="154">
        <f t="shared" si="17"/>
        <v>-2.5586244980667115E-7</v>
      </c>
      <c r="Y127" s="155">
        <f t="shared" si="18"/>
        <v>-2.5556053215082387E-7</v>
      </c>
      <c r="Z127" s="155">
        <f t="shared" si="19"/>
        <v>-2.555608884136166E-7</v>
      </c>
      <c r="AA127" s="156">
        <f t="shared" si="20"/>
        <v>-2.5525932617978186E-7</v>
      </c>
      <c r="AB127" s="157">
        <f t="shared" si="29"/>
        <v>1.0841630483212055E-3</v>
      </c>
      <c r="AC127" s="132"/>
      <c r="AD127" s="158">
        <f t="shared" si="28"/>
        <v>10.841630483212056</v>
      </c>
      <c r="AE127" s="158"/>
      <c r="AF127" s="159"/>
      <c r="AG127" s="133">
        <v>1210</v>
      </c>
    </row>
    <row r="128" spans="1:55">
      <c r="E128" s="147">
        <v>0.58081018518518512</v>
      </c>
      <c r="G128" s="148">
        <v>15.02</v>
      </c>
      <c r="H128" s="148">
        <v>5.93</v>
      </c>
      <c r="I128" s="148">
        <v>8.5299999999999994</v>
      </c>
      <c r="J128" s="148">
        <v>14.97</v>
      </c>
      <c r="K128" s="148">
        <v>6.11</v>
      </c>
      <c r="L128" s="148">
        <v>8.44</v>
      </c>
      <c r="M128" s="118">
        <f t="shared" si="30"/>
        <v>14.995000000000001</v>
      </c>
      <c r="N128" s="118">
        <f t="shared" si="30"/>
        <v>6.02</v>
      </c>
      <c r="O128" s="118">
        <f t="shared" si="30"/>
        <v>8.4849999999999994</v>
      </c>
      <c r="P128" s="149">
        <f t="shared" si="21"/>
        <v>0.17256611161693083</v>
      </c>
      <c r="Q128" s="150">
        <f t="shared" si="22"/>
        <v>9.5499258602143498E-7</v>
      </c>
      <c r="R128" s="151">
        <f t="shared" si="23"/>
        <v>4.5616156855335182E-9</v>
      </c>
      <c r="S128" s="150">
        <f t="shared" si="24"/>
        <v>2.080833766250543E-17</v>
      </c>
      <c r="T128" s="97">
        <v>298</v>
      </c>
      <c r="U128" s="118">
        <f t="shared" si="25"/>
        <v>287.995</v>
      </c>
      <c r="V128" s="152">
        <f t="shared" si="26"/>
        <v>0.58592005756997889</v>
      </c>
      <c r="W128" s="153">
        <f t="shared" si="27"/>
        <v>3.8540740755733789</v>
      </c>
      <c r="X128" s="154">
        <f t="shared" si="17"/>
        <v>-2.5548262765655007E-7</v>
      </c>
      <c r="Y128" s="155">
        <f t="shared" si="18"/>
        <v>-2.5518089446490107E-7</v>
      </c>
      <c r="Z128" s="155">
        <f t="shared" si="19"/>
        <v>-2.5518125082149471E-7</v>
      </c>
      <c r="AA128" s="156">
        <f t="shared" si="20"/>
        <v>-2.5487987314470216E-7</v>
      </c>
      <c r="AB128" s="157">
        <f t="shared" si="29"/>
        <v>1.0816074406260134E-3</v>
      </c>
      <c r="AC128" s="132"/>
      <c r="AD128" s="158">
        <f t="shared" si="28"/>
        <v>10.816074406260134</v>
      </c>
      <c r="AE128" s="158"/>
      <c r="AF128" s="159"/>
      <c r="AG128" s="133">
        <v>1220</v>
      </c>
    </row>
    <row r="129" spans="5:33">
      <c r="E129" s="147">
        <v>0.58092592592592596</v>
      </c>
      <c r="G129" s="148">
        <v>15.03</v>
      </c>
      <c r="H129" s="148">
        <v>5.93</v>
      </c>
      <c r="I129" s="148">
        <v>8.52</v>
      </c>
      <c r="J129" s="148">
        <v>14.98</v>
      </c>
      <c r="K129" s="148">
        <v>6.11</v>
      </c>
      <c r="L129" s="148">
        <v>8.4700000000000006</v>
      </c>
      <c r="M129" s="118">
        <f t="shared" si="30"/>
        <v>15.004999999999999</v>
      </c>
      <c r="N129" s="118">
        <f t="shared" si="30"/>
        <v>6.02</v>
      </c>
      <c r="O129" s="118">
        <f t="shared" si="30"/>
        <v>8.495000000000001</v>
      </c>
      <c r="P129" s="149">
        <f t="shared" si="21"/>
        <v>0.17279910898847892</v>
      </c>
      <c r="Q129" s="150">
        <f t="shared" si="22"/>
        <v>9.5499258602143498E-7</v>
      </c>
      <c r="R129" s="151">
        <f t="shared" si="23"/>
        <v>4.5654079636415169E-9</v>
      </c>
      <c r="S129" s="150">
        <f t="shared" si="24"/>
        <v>2.0842949874481382E-17</v>
      </c>
      <c r="T129" s="97">
        <v>298</v>
      </c>
      <c r="U129" s="118">
        <f t="shared" si="25"/>
        <v>288.005</v>
      </c>
      <c r="V129" s="152">
        <f t="shared" si="26"/>
        <v>0.58531410656670979</v>
      </c>
      <c r="W129" s="153">
        <f t="shared" si="27"/>
        <v>3.8487004139599104</v>
      </c>
      <c r="X129" s="154">
        <f t="shared" si="17"/>
        <v>-2.5600548871609295E-7</v>
      </c>
      <c r="Y129" s="155">
        <f t="shared" si="18"/>
        <v>-2.5570180274999105E-7</v>
      </c>
      <c r="Z129" s="155">
        <f t="shared" si="19"/>
        <v>-2.5570216299682194E-7</v>
      </c>
      <c r="AA129" s="156">
        <f t="shared" si="20"/>
        <v>-2.5539883642286684E-7</v>
      </c>
      <c r="AB129" s="157">
        <f t="shared" si="29"/>
        <v>1.0790556293070568E-3</v>
      </c>
      <c r="AC129" s="132"/>
      <c r="AD129" s="158">
        <f t="shared" si="28"/>
        <v>10.790556293070567</v>
      </c>
      <c r="AE129" s="158"/>
      <c r="AF129" s="159"/>
      <c r="AG129" s="133">
        <v>1230</v>
      </c>
    </row>
    <row r="130" spans="5:33">
      <c r="E130" s="147">
        <v>0.58104166666666668</v>
      </c>
      <c r="G130" s="148">
        <v>15.03</v>
      </c>
      <c r="H130" s="148">
        <v>5.93</v>
      </c>
      <c r="I130" s="148">
        <v>8.4499999999999993</v>
      </c>
      <c r="J130" s="148">
        <v>14.98</v>
      </c>
      <c r="K130" s="148">
        <v>6.1</v>
      </c>
      <c r="L130" s="148">
        <v>8.58</v>
      </c>
      <c r="M130" s="118">
        <f t="shared" si="30"/>
        <v>15.004999999999999</v>
      </c>
      <c r="N130" s="118">
        <f t="shared" si="30"/>
        <v>6.0149999999999997</v>
      </c>
      <c r="O130" s="118">
        <f t="shared" si="30"/>
        <v>8.5150000000000006</v>
      </c>
      <c r="P130" s="149">
        <f t="shared" si="21"/>
        <v>0.17320593443636231</v>
      </c>
      <c r="Q130" s="150">
        <f t="shared" si="22"/>
        <v>9.6605087898981227E-7</v>
      </c>
      <c r="R130" s="151">
        <f t="shared" si="23"/>
        <v>4.5131481708292554E-9</v>
      </c>
      <c r="S130" s="150">
        <f t="shared" si="24"/>
        <v>2.0368506411859454E-17</v>
      </c>
      <c r="T130" s="97">
        <v>298</v>
      </c>
      <c r="U130" s="118">
        <f t="shared" si="25"/>
        <v>288.005</v>
      </c>
      <c r="V130" s="152">
        <f t="shared" si="26"/>
        <v>0.58531410656670979</v>
      </c>
      <c r="W130" s="153">
        <f t="shared" si="27"/>
        <v>3.8487004139599104</v>
      </c>
      <c r="X130" s="154">
        <f t="shared" si="17"/>
        <v>-2.5017285448040554E-7</v>
      </c>
      <c r="Y130" s="155">
        <f t="shared" si="18"/>
        <v>-2.4988215992398606E-7</v>
      </c>
      <c r="Z130" s="155">
        <f t="shared" si="19"/>
        <v>-2.4988249770373966E-7</v>
      </c>
      <c r="AA130" s="156">
        <f t="shared" si="20"/>
        <v>-2.495921401420906E-7</v>
      </c>
      <c r="AB130" s="157">
        <f t="shared" si="29"/>
        <v>1.0764986088793358E-3</v>
      </c>
      <c r="AC130" s="132"/>
      <c r="AD130" s="158">
        <f t="shared" si="28"/>
        <v>10.764986088793357</v>
      </c>
      <c r="AE130" s="158"/>
      <c r="AF130" s="159"/>
      <c r="AG130" s="133">
        <v>1240</v>
      </c>
    </row>
    <row r="131" spans="5:33">
      <c r="E131" s="147">
        <v>0.5811574074074074</v>
      </c>
      <c r="G131" s="148">
        <v>15.04</v>
      </c>
      <c r="H131" s="148">
        <v>5.93</v>
      </c>
      <c r="I131" s="148">
        <v>8.4600000000000009</v>
      </c>
      <c r="J131" s="148">
        <v>14.99</v>
      </c>
      <c r="K131" s="148">
        <v>6.1</v>
      </c>
      <c r="L131" s="148">
        <v>8.57</v>
      </c>
      <c r="M131" s="118">
        <f t="shared" si="30"/>
        <v>15.015000000000001</v>
      </c>
      <c r="N131" s="118">
        <f t="shared" si="30"/>
        <v>6.0149999999999997</v>
      </c>
      <c r="O131" s="118">
        <f t="shared" si="30"/>
        <v>8.5150000000000006</v>
      </c>
      <c r="P131" s="149">
        <f t="shared" si="21"/>
        <v>0.17323563386652729</v>
      </c>
      <c r="Q131" s="150">
        <f t="shared" si="22"/>
        <v>9.6605087898981227E-7</v>
      </c>
      <c r="R131" s="151">
        <f t="shared" si="23"/>
        <v>4.5169001556930115E-9</v>
      </c>
      <c r="S131" s="150">
        <f t="shared" si="24"/>
        <v>2.040238701649955E-17</v>
      </c>
      <c r="T131" s="97">
        <v>298</v>
      </c>
      <c r="U131" s="118">
        <f t="shared" si="25"/>
        <v>288.01499999999999</v>
      </c>
      <c r="V131" s="152">
        <f t="shared" si="26"/>
        <v>0.58470819764118098</v>
      </c>
      <c r="W131" s="153">
        <f t="shared" si="27"/>
        <v>3.8433346171111959</v>
      </c>
      <c r="X131" s="154">
        <f t="shared" si="17"/>
        <v>-2.5039927861445241E-7</v>
      </c>
      <c r="Y131" s="155">
        <f t="shared" si="18"/>
        <v>-2.5010738005169377E-7</v>
      </c>
      <c r="Z131" s="155">
        <f t="shared" si="19"/>
        <v>-2.5010772032731841E-7</v>
      </c>
      <c r="AA131" s="156">
        <f t="shared" si="20"/>
        <v>-2.4981616124684376E-7</v>
      </c>
      <c r="AB131" s="157">
        <f t="shared" si="29"/>
        <v>1.0739997850295392E-3</v>
      </c>
      <c r="AC131" s="132"/>
      <c r="AD131" s="158">
        <f t="shared" si="28"/>
        <v>10.739997850295392</v>
      </c>
      <c r="AE131" s="158"/>
      <c r="AF131" s="159"/>
      <c r="AG131" s="133">
        <v>1250</v>
      </c>
    </row>
    <row r="132" spans="5:33">
      <c r="E132" s="147">
        <v>0.58127314814814812</v>
      </c>
      <c r="G132" s="148">
        <v>15.06</v>
      </c>
      <c r="H132" s="148">
        <v>5.93</v>
      </c>
      <c r="I132" s="148">
        <v>8.48</v>
      </c>
      <c r="J132" s="148">
        <v>15.01</v>
      </c>
      <c r="K132" s="148">
        <v>6.1</v>
      </c>
      <c r="L132" s="148">
        <v>8.6300000000000008</v>
      </c>
      <c r="M132" s="118">
        <f t="shared" si="30"/>
        <v>15.035</v>
      </c>
      <c r="N132" s="118">
        <f t="shared" si="30"/>
        <v>6.0149999999999997</v>
      </c>
      <c r="O132" s="118">
        <f t="shared" si="30"/>
        <v>8.5549999999999997</v>
      </c>
      <c r="P132" s="149">
        <f t="shared" si="21"/>
        <v>0.17410913287932175</v>
      </c>
      <c r="Q132" s="150">
        <f t="shared" si="22"/>
        <v>9.6605087898981227E-7</v>
      </c>
      <c r="R132" s="151">
        <f t="shared" si="23"/>
        <v>4.5244134855994539E-9</v>
      </c>
      <c r="S132" s="150">
        <f t="shared" si="24"/>
        <v>2.04703173886742E-17</v>
      </c>
      <c r="T132" s="97">
        <v>298</v>
      </c>
      <c r="U132" s="118">
        <f t="shared" si="25"/>
        <v>288.03500000000003</v>
      </c>
      <c r="V132" s="152">
        <f t="shared" si="26"/>
        <v>0.58349650600580638</v>
      </c>
      <c r="W132" s="153">
        <f t="shared" si="27"/>
        <v>3.8326265695564241</v>
      </c>
      <c r="X132" s="154">
        <f t="shared" si="17"/>
        <v>-2.526155849963842E-7</v>
      </c>
      <c r="Y132" s="155">
        <f t="shared" si="18"/>
        <v>-2.5231780286538714E-7</v>
      </c>
      <c r="Z132" s="155">
        <f t="shared" si="19"/>
        <v>-2.5231815388964214E-7</v>
      </c>
      <c r="AA132" s="156">
        <f t="shared" si="20"/>
        <v>-2.5202072195532841E-7</v>
      </c>
      <c r="AB132" s="157">
        <f t="shared" si="29"/>
        <v>1.0714987089618403E-3</v>
      </c>
      <c r="AC132" s="132"/>
      <c r="AD132" s="158">
        <f t="shared" si="28"/>
        <v>10.714987089618404</v>
      </c>
      <c r="AE132" s="158"/>
      <c r="AF132" s="159"/>
      <c r="AG132" s="133">
        <v>1260</v>
      </c>
    </row>
    <row r="133" spans="5:33">
      <c r="E133" s="147">
        <v>0.58138888888888884</v>
      </c>
      <c r="G133" s="148">
        <v>15.07</v>
      </c>
      <c r="H133" s="148">
        <v>5.93</v>
      </c>
      <c r="I133" s="148">
        <v>8.49</v>
      </c>
      <c r="J133" s="148">
        <v>15.01</v>
      </c>
      <c r="K133" s="148">
        <v>6.1</v>
      </c>
      <c r="L133" s="148">
        <v>8.61</v>
      </c>
      <c r="M133" s="118">
        <f t="shared" si="30"/>
        <v>15.04</v>
      </c>
      <c r="N133" s="118">
        <f t="shared" si="30"/>
        <v>6.0149999999999997</v>
      </c>
      <c r="O133" s="118">
        <f t="shared" si="30"/>
        <v>8.5500000000000007</v>
      </c>
      <c r="P133" s="149">
        <f t="shared" si="21"/>
        <v>0.17402229900490412</v>
      </c>
      <c r="Q133" s="150">
        <f t="shared" si="22"/>
        <v>9.6605087898981227E-7</v>
      </c>
      <c r="R133" s="151">
        <f t="shared" si="23"/>
        <v>4.5262937700047548E-9</v>
      </c>
      <c r="S133" s="150">
        <f t="shared" si="24"/>
        <v>2.0487335292383856E-17</v>
      </c>
      <c r="T133" s="97">
        <v>298</v>
      </c>
      <c r="U133" s="118">
        <f t="shared" si="25"/>
        <v>288.04000000000002</v>
      </c>
      <c r="V133" s="152">
        <f t="shared" si="26"/>
        <v>0.58319360938870224</v>
      </c>
      <c r="W133" s="153">
        <f t="shared" si="27"/>
        <v>3.8299544543522721</v>
      </c>
      <c r="X133" s="154">
        <f t="shared" si="17"/>
        <v>-2.5228033346125563E-7</v>
      </c>
      <c r="Y133" s="155">
        <f t="shared" si="18"/>
        <v>-2.5198264017946924E-7</v>
      </c>
      <c r="Z133" s="155">
        <f t="shared" si="19"/>
        <v>-2.5198299146047798E-7</v>
      </c>
      <c r="AA133" s="156">
        <f t="shared" si="20"/>
        <v>-2.5168564863067017E-7</v>
      </c>
      <c r="AB133" s="157">
        <f t="shared" si="29"/>
        <v>1.0689755285944041E-3</v>
      </c>
      <c r="AC133" s="132"/>
      <c r="AD133" s="158">
        <f t="shared" si="28"/>
        <v>10.689755285944042</v>
      </c>
      <c r="AE133" s="158"/>
      <c r="AF133" s="159"/>
      <c r="AG133" s="133">
        <v>1270</v>
      </c>
    </row>
    <row r="134" spans="5:33">
      <c r="E134" s="147">
        <v>0.58150462962962957</v>
      </c>
      <c r="G134" s="148">
        <v>15.07</v>
      </c>
      <c r="H134" s="148">
        <v>5.92</v>
      </c>
      <c r="I134" s="148">
        <v>8.4700000000000006</v>
      </c>
      <c r="J134" s="148">
        <v>15.02</v>
      </c>
      <c r="K134" s="148">
        <v>6.1</v>
      </c>
      <c r="L134" s="148">
        <v>8.5500000000000007</v>
      </c>
      <c r="M134" s="118">
        <f t="shared" si="30"/>
        <v>15.045</v>
      </c>
      <c r="N134" s="118">
        <f t="shared" si="30"/>
        <v>6.01</v>
      </c>
      <c r="O134" s="118">
        <f t="shared" si="30"/>
        <v>8.5100000000000016</v>
      </c>
      <c r="P134" s="149">
        <f t="shared" si="21"/>
        <v>0.17322301714303243</v>
      </c>
      <c r="Q134" s="150">
        <f t="shared" si="22"/>
        <v>9.7723722095580961E-7</v>
      </c>
      <c r="R134" s="151">
        <f t="shared" si="23"/>
        <v>4.4763412471079717E-9</v>
      </c>
      <c r="S134" s="150">
        <f t="shared" si="24"/>
        <v>2.0037630960560151E-17</v>
      </c>
      <c r="T134" s="97">
        <v>298</v>
      </c>
      <c r="U134" s="118">
        <f t="shared" si="25"/>
        <v>288.04500000000002</v>
      </c>
      <c r="V134" s="152">
        <f t="shared" si="26"/>
        <v>0.5828907232872006</v>
      </c>
      <c r="W134" s="153">
        <f t="shared" si="27"/>
        <v>3.8272842948226895</v>
      </c>
      <c r="X134" s="154">
        <f t="shared" ref="X134:X197" si="31">-($B$2/W134)*P134*S134*AB134</f>
        <v>-2.4520139382348545E-7</v>
      </c>
      <c r="Y134" s="155">
        <f t="shared" ref="Y134:Y197" si="32">-(AB134+(5*X134))*$B$2*S134*P134/W134</f>
        <v>-2.449195081176783E-7</v>
      </c>
      <c r="Z134" s="155">
        <f t="shared" ref="Z134:Z197" si="33">-(AB134+5*Y134)*$B$2*P134*S134/W134</f>
        <v>-2.4491983217599579E-7</v>
      </c>
      <c r="AA134" s="156">
        <f t="shared" ref="AA134:AA197" si="34">-(AB134+(10*Z134))*$B$2*P134*S134/W134</f>
        <v>-2.446382697834255E-7</v>
      </c>
      <c r="AB134" s="157">
        <f t="shared" si="29"/>
        <v>1.0664556998521179E-3</v>
      </c>
      <c r="AC134" s="132"/>
      <c r="AD134" s="158">
        <f t="shared" si="28"/>
        <v>10.66455699852118</v>
      </c>
      <c r="AE134" s="158"/>
      <c r="AF134" s="159"/>
      <c r="AG134" s="133">
        <v>1280</v>
      </c>
    </row>
    <row r="135" spans="5:33">
      <c r="E135" s="147">
        <v>0.5816203703703704</v>
      </c>
      <c r="G135" s="148">
        <v>15.08</v>
      </c>
      <c r="H135" s="148">
        <v>5.92</v>
      </c>
      <c r="I135" s="148">
        <v>8.49</v>
      </c>
      <c r="J135" s="148">
        <v>15.03</v>
      </c>
      <c r="K135" s="148">
        <v>6.1</v>
      </c>
      <c r="L135" s="148">
        <v>8.6199999999999992</v>
      </c>
      <c r="M135" s="118">
        <f t="shared" si="30"/>
        <v>15.055</v>
      </c>
      <c r="N135" s="118">
        <f t="shared" si="30"/>
        <v>6.01</v>
      </c>
      <c r="O135" s="118">
        <f t="shared" si="30"/>
        <v>8.5549999999999997</v>
      </c>
      <c r="P135" s="149">
        <f t="shared" ref="P135:P198" si="35">((O135/32000)*(1/((-0.026*M135+1.9067)/1000)))/1.013</f>
        <v>0.1741688824613086</v>
      </c>
      <c r="Q135" s="150">
        <f t="shared" ref="Q135:Q198" si="36">POWER(10, -N135)</f>
        <v>9.7723722095580961E-7</v>
      </c>
      <c r="R135" s="151">
        <f t="shared" ref="R135:R198" si="37">(0.00000000000001*(0.1253*EXP(0.0831*M135)))/Q135</f>
        <v>4.4800626327058797E-9</v>
      </c>
      <c r="S135" s="150">
        <f t="shared" ref="S135:S198" si="38">POWER(R135, 2)</f>
        <v>2.0070961192967536E-17</v>
      </c>
      <c r="T135" s="97">
        <v>298</v>
      </c>
      <c r="U135" s="118">
        <f t="shared" ref="U135:U198" si="39">273+M135</f>
        <v>288.05500000000001</v>
      </c>
      <c r="V135" s="152">
        <f t="shared" ref="V135:V198" si="40">((1/U135)-(1/298))*5026</f>
        <v>0.58228498262880601</v>
      </c>
      <c r="W135" s="153">
        <f t="shared" ref="W135:W198" si="41">POWER(10,V135)</f>
        <v>3.821949836798213</v>
      </c>
      <c r="X135" s="154">
        <f t="shared" si="31"/>
        <v>-2.4672712693782693E-7</v>
      </c>
      <c r="Y135" s="155">
        <f t="shared" si="32"/>
        <v>-2.4644106536293257E-7</v>
      </c>
      <c r="Z135" s="155">
        <f t="shared" si="33"/>
        <v>-2.4644139702984591E-7</v>
      </c>
      <c r="AA135" s="156">
        <f t="shared" si="34"/>
        <v>-2.4615566635277914E-7</v>
      </c>
      <c r="AB135" s="157">
        <f t="shared" si="29"/>
        <v>1.0640065026117941E-3</v>
      </c>
      <c r="AC135" s="132"/>
      <c r="AD135" s="158">
        <f t="shared" ref="AD135:AD198" si="42">AB135*10000</f>
        <v>10.640065026117941</v>
      </c>
      <c r="AE135" s="158"/>
      <c r="AF135" s="159"/>
      <c r="AG135" s="133">
        <v>1290</v>
      </c>
    </row>
    <row r="136" spans="5:33">
      <c r="E136" s="147">
        <v>0.58173611111111112</v>
      </c>
      <c r="G136" s="148">
        <v>15.09</v>
      </c>
      <c r="H136" s="148">
        <v>5.92</v>
      </c>
      <c r="I136" s="148">
        <v>8.5</v>
      </c>
      <c r="J136" s="148">
        <v>15.04</v>
      </c>
      <c r="K136" s="148">
        <v>6.1</v>
      </c>
      <c r="L136" s="148">
        <v>8.58</v>
      </c>
      <c r="M136" s="118">
        <f t="shared" si="30"/>
        <v>15.065</v>
      </c>
      <c r="N136" s="118">
        <f t="shared" si="30"/>
        <v>6.01</v>
      </c>
      <c r="O136" s="118">
        <f t="shared" si="30"/>
        <v>8.5399999999999991</v>
      </c>
      <c r="P136" s="149">
        <f t="shared" si="35"/>
        <v>0.17389333936741319</v>
      </c>
      <c r="Q136" s="150">
        <f t="shared" si="36"/>
        <v>9.7723722095580961E-7</v>
      </c>
      <c r="R136" s="151">
        <f t="shared" si="37"/>
        <v>4.4837871120604983E-9</v>
      </c>
      <c r="S136" s="150">
        <f t="shared" si="38"/>
        <v>2.0104346866279823E-17</v>
      </c>
      <c r="T136" s="97">
        <v>298</v>
      </c>
      <c r="U136" s="118">
        <f t="shared" si="39"/>
        <v>288.065</v>
      </c>
      <c r="V136" s="152">
        <f t="shared" si="40"/>
        <v>0.58167928402624602</v>
      </c>
      <c r="W136" s="153">
        <f t="shared" si="41"/>
        <v>3.816623183517089</v>
      </c>
      <c r="X136" s="154">
        <f t="shared" si="31"/>
        <v>-2.4651861336335083E-7</v>
      </c>
      <c r="Y136" s="155">
        <f t="shared" si="32"/>
        <v>-2.4623237211431565E-7</v>
      </c>
      <c r="Z136" s="155">
        <f t="shared" si="33"/>
        <v>-2.4623270447888455E-7</v>
      </c>
      <c r="AA136" s="156">
        <f t="shared" si="34"/>
        <v>-2.4594679482257838E-7</v>
      </c>
      <c r="AB136" s="157">
        <f t="shared" ref="AB136:AB199" si="43">AB135+10*(0.166666666666666*(X135+2*Y135+2*Z135+AA135))</f>
        <v>1.0615420897483339E-3</v>
      </c>
      <c r="AC136" s="132"/>
      <c r="AD136" s="158">
        <f t="shared" si="42"/>
        <v>10.61542089748334</v>
      </c>
      <c r="AE136" s="158"/>
      <c r="AF136" s="159"/>
      <c r="AG136" s="133">
        <v>1300</v>
      </c>
    </row>
    <row r="137" spans="5:33">
      <c r="E137" s="147">
        <v>0.58185185185185184</v>
      </c>
      <c r="G137" s="148">
        <v>15.1</v>
      </c>
      <c r="H137" s="148">
        <v>5.92</v>
      </c>
      <c r="I137" s="148">
        <v>8.51</v>
      </c>
      <c r="J137" s="148">
        <v>15.05</v>
      </c>
      <c r="K137" s="148">
        <v>6.1</v>
      </c>
      <c r="L137" s="148">
        <v>8.6300000000000008</v>
      </c>
      <c r="M137" s="118">
        <f t="shared" si="30"/>
        <v>15.074999999999999</v>
      </c>
      <c r="N137" s="118">
        <f t="shared" si="30"/>
        <v>6.01</v>
      </c>
      <c r="O137" s="118">
        <f t="shared" si="30"/>
        <v>8.57</v>
      </c>
      <c r="P137" s="149">
        <f t="shared" si="35"/>
        <v>0.17453415875838887</v>
      </c>
      <c r="Q137" s="150">
        <f t="shared" si="36"/>
        <v>9.7723722095580961E-7</v>
      </c>
      <c r="R137" s="151">
        <f t="shared" si="37"/>
        <v>4.4875146877438073E-9</v>
      </c>
      <c r="S137" s="150">
        <f t="shared" si="38"/>
        <v>2.0137788072716401E-17</v>
      </c>
      <c r="T137" s="97">
        <v>298</v>
      </c>
      <c r="U137" s="118">
        <f t="shared" si="39"/>
        <v>288.07499999999999</v>
      </c>
      <c r="V137" s="152">
        <f t="shared" si="40"/>
        <v>0.58107362747513491</v>
      </c>
      <c r="W137" s="153">
        <f t="shared" si="41"/>
        <v>3.8113043230324379</v>
      </c>
      <c r="X137" s="154">
        <f t="shared" si="31"/>
        <v>-2.4760882038218019E-7</v>
      </c>
      <c r="Y137" s="155">
        <f t="shared" si="32"/>
        <v>-2.4731937038027323E-7</v>
      </c>
      <c r="Z137" s="155">
        <f t="shared" si="33"/>
        <v>-2.4731970874182057E-7</v>
      </c>
      <c r="AA137" s="156">
        <f t="shared" si="34"/>
        <v>-2.4703059631038448E-7</v>
      </c>
      <c r="AB137" s="157">
        <f t="shared" si="43"/>
        <v>1.0590797638127135E-3</v>
      </c>
      <c r="AC137" s="132"/>
      <c r="AD137" s="158">
        <f t="shared" si="42"/>
        <v>10.590797638127135</v>
      </c>
      <c r="AE137" s="158"/>
      <c r="AF137" s="159"/>
      <c r="AG137" s="133">
        <v>1310</v>
      </c>
    </row>
    <row r="138" spans="5:33">
      <c r="E138" s="117">
        <v>0.58196759259259256</v>
      </c>
      <c r="G138" s="117">
        <v>15.11</v>
      </c>
      <c r="H138" s="117">
        <v>5.92</v>
      </c>
      <c r="I138" s="117">
        <v>8.5</v>
      </c>
      <c r="J138" s="117">
        <v>15.06</v>
      </c>
      <c r="K138" s="117">
        <v>6.1</v>
      </c>
      <c r="L138" s="117">
        <v>8.6300000000000008</v>
      </c>
      <c r="M138" s="117">
        <f t="shared" si="30"/>
        <v>15.085000000000001</v>
      </c>
      <c r="N138" s="117">
        <f t="shared" si="30"/>
        <v>6.01</v>
      </c>
      <c r="O138" s="117">
        <f t="shared" si="30"/>
        <v>8.5650000000000013</v>
      </c>
      <c r="P138" s="117">
        <f t="shared" si="35"/>
        <v>0.17446227585648991</v>
      </c>
      <c r="Q138" s="117">
        <f t="shared" si="36"/>
        <v>9.7723722095580961E-7</v>
      </c>
      <c r="R138" s="117">
        <f t="shared" si="37"/>
        <v>4.491245362329926E-9</v>
      </c>
      <c r="S138" s="117">
        <f t="shared" si="38"/>
        <v>2.0171284904650068E-17</v>
      </c>
      <c r="T138" s="117">
        <v>298</v>
      </c>
      <c r="U138" s="117">
        <f t="shared" si="39"/>
        <v>288.08499999999998</v>
      </c>
      <c r="V138" s="117">
        <f t="shared" si="40"/>
        <v>0.58046801297109829</v>
      </c>
      <c r="W138" s="117">
        <f t="shared" si="41"/>
        <v>3.8059932434165535</v>
      </c>
      <c r="X138" s="117">
        <f t="shared" si="31"/>
        <v>-2.476847430282791E-7</v>
      </c>
      <c r="Y138" s="117">
        <f t="shared" si="32"/>
        <v>-2.473944375645645E-7</v>
      </c>
      <c r="Z138" s="117">
        <f t="shared" si="33"/>
        <v>-2.4739477782477277E-7</v>
      </c>
      <c r="AA138" s="117">
        <f t="shared" si="34"/>
        <v>-2.4710481182364448E-7</v>
      </c>
      <c r="AB138" s="117">
        <f t="shared" si="43"/>
        <v>1.0566065678544855E-3</v>
      </c>
      <c r="AD138" s="117">
        <f t="shared" si="42"/>
        <v>10.566065678544856</v>
      </c>
      <c r="AG138" s="117">
        <v>1320</v>
      </c>
    </row>
    <row r="139" spans="5:33">
      <c r="E139" s="147">
        <v>0.58208333333333329</v>
      </c>
      <c r="G139" s="148">
        <v>15.12</v>
      </c>
      <c r="H139" s="148">
        <v>5.92</v>
      </c>
      <c r="I139" s="148">
        <v>8.49</v>
      </c>
      <c r="J139" s="148">
        <v>15.07</v>
      </c>
      <c r="K139" s="148">
        <v>6.1</v>
      </c>
      <c r="L139" s="148">
        <v>8.58</v>
      </c>
      <c r="M139" s="118">
        <f t="shared" si="30"/>
        <v>15.094999999999999</v>
      </c>
      <c r="N139" s="118">
        <f t="shared" si="30"/>
        <v>6.01</v>
      </c>
      <c r="O139" s="118">
        <f t="shared" si="30"/>
        <v>8.5350000000000001</v>
      </c>
      <c r="P139" s="149">
        <f t="shared" si="35"/>
        <v>0.17388105060502737</v>
      </c>
      <c r="Q139" s="150">
        <f t="shared" si="36"/>
        <v>9.7723722095580961E-7</v>
      </c>
      <c r="R139" s="151">
        <f t="shared" si="37"/>
        <v>4.4949791383951092E-9</v>
      </c>
      <c r="S139" s="150">
        <f t="shared" si="38"/>
        <v>2.0204837454607238E-17</v>
      </c>
      <c r="T139" s="97">
        <v>298</v>
      </c>
      <c r="U139" s="118">
        <f t="shared" si="39"/>
        <v>288.09500000000003</v>
      </c>
      <c r="V139" s="152">
        <f t="shared" si="40"/>
        <v>0.57986244050975255</v>
      </c>
      <c r="W139" s="153">
        <f t="shared" si="41"/>
        <v>3.8006899327606871</v>
      </c>
      <c r="X139" s="154">
        <f t="shared" si="31"/>
        <v>-2.470354585850994E-7</v>
      </c>
      <c r="Y139" s="155">
        <f t="shared" si="32"/>
        <v>-2.4674599539721228E-7</v>
      </c>
      <c r="Z139" s="155">
        <f t="shared" si="33"/>
        <v>-2.4674633457498714E-7</v>
      </c>
      <c r="AA139" s="156">
        <f t="shared" si="34"/>
        <v>-2.4645720977001334E-7</v>
      </c>
      <c r="AB139" s="157">
        <f t="shared" si="43"/>
        <v>1.0541326212117679E-3</v>
      </c>
      <c r="AC139" s="132"/>
      <c r="AD139" s="158">
        <f t="shared" si="42"/>
        <v>10.54132621211768</v>
      </c>
      <c r="AE139" s="158"/>
      <c r="AF139" s="159"/>
      <c r="AG139" s="133">
        <v>1330</v>
      </c>
    </row>
    <row r="140" spans="5:33">
      <c r="E140" s="147">
        <v>0.58219907407407401</v>
      </c>
      <c r="G140" s="148">
        <v>15.13</v>
      </c>
      <c r="H140" s="148">
        <v>5.92</v>
      </c>
      <c r="I140" s="148">
        <v>8.5</v>
      </c>
      <c r="J140" s="148">
        <v>15.08</v>
      </c>
      <c r="K140" s="148">
        <v>6.1</v>
      </c>
      <c r="L140" s="148">
        <v>8.5500000000000007</v>
      </c>
      <c r="M140" s="118">
        <f t="shared" si="30"/>
        <v>15.105</v>
      </c>
      <c r="N140" s="118">
        <f t="shared" si="30"/>
        <v>6.01</v>
      </c>
      <c r="O140" s="118">
        <f t="shared" si="30"/>
        <v>8.5250000000000004</v>
      </c>
      <c r="P140" s="149">
        <f t="shared" si="35"/>
        <v>0.17370714982655025</v>
      </c>
      <c r="Q140" s="150">
        <f t="shared" si="36"/>
        <v>9.7723722095580961E-7</v>
      </c>
      <c r="R140" s="151">
        <f t="shared" si="37"/>
        <v>4.4987160185177614E-9</v>
      </c>
      <c r="S140" s="150">
        <f t="shared" si="38"/>
        <v>2.0238445815268298E-17</v>
      </c>
      <c r="T140" s="97">
        <v>298</v>
      </c>
      <c r="U140" s="118">
        <f t="shared" si="39"/>
        <v>288.10500000000002</v>
      </c>
      <c r="V140" s="152">
        <f t="shared" si="40"/>
        <v>0.57925691008672775</v>
      </c>
      <c r="W140" s="153">
        <f t="shared" si="41"/>
        <v>3.7953943791752209</v>
      </c>
      <c r="X140" s="154">
        <f t="shared" si="31"/>
        <v>-2.4696436617331691E-7</v>
      </c>
      <c r="Y140" s="155">
        <f t="shared" si="32"/>
        <v>-2.4667439080597902E-7</v>
      </c>
      <c r="Z140" s="155">
        <f t="shared" si="33"/>
        <v>-2.4667473128308903E-7</v>
      </c>
      <c r="AA140" s="156">
        <f t="shared" si="34"/>
        <v>-2.4638509559331266E-7</v>
      </c>
      <c r="AB140" s="157">
        <f t="shared" si="43"/>
        <v>1.0516651589979355E-3</v>
      </c>
      <c r="AC140" s="132"/>
      <c r="AD140" s="158">
        <f t="shared" si="42"/>
        <v>10.516651589979356</v>
      </c>
      <c r="AE140" s="158"/>
      <c r="AF140" s="159"/>
      <c r="AG140" s="133">
        <v>1340</v>
      </c>
    </row>
    <row r="141" spans="5:33">
      <c r="E141" s="147">
        <v>0.58231481481481484</v>
      </c>
      <c r="G141" s="148">
        <v>15.14</v>
      </c>
      <c r="H141" s="148">
        <v>5.92</v>
      </c>
      <c r="I141" s="148">
        <v>8.48</v>
      </c>
      <c r="J141" s="148">
        <v>15.09</v>
      </c>
      <c r="K141" s="148">
        <v>6.1</v>
      </c>
      <c r="L141" s="148">
        <v>8.61</v>
      </c>
      <c r="M141" s="118">
        <f t="shared" si="30"/>
        <v>15.115</v>
      </c>
      <c r="N141" s="118">
        <f t="shared" si="30"/>
        <v>6.01</v>
      </c>
      <c r="O141" s="118">
        <f t="shared" si="30"/>
        <v>8.5449999999999999</v>
      </c>
      <c r="P141" s="149">
        <f t="shared" si="35"/>
        <v>0.1741445804628356</v>
      </c>
      <c r="Q141" s="150">
        <f t="shared" si="36"/>
        <v>9.7723722095580961E-7</v>
      </c>
      <c r="R141" s="151">
        <f t="shared" si="37"/>
        <v>4.5024560052784249E-9</v>
      </c>
      <c r="S141" s="150">
        <f t="shared" si="38"/>
        <v>2.0272110079467752E-17</v>
      </c>
      <c r="T141" s="97">
        <v>298</v>
      </c>
      <c r="U141" s="118">
        <f t="shared" si="39"/>
        <v>288.11500000000001</v>
      </c>
      <c r="V141" s="152">
        <f t="shared" si="40"/>
        <v>0.57865142169764239</v>
      </c>
      <c r="W141" s="153">
        <f t="shared" si="41"/>
        <v>3.7901065707894142</v>
      </c>
      <c r="X141" s="154">
        <f t="shared" si="31"/>
        <v>-2.4776159488261071E-7</v>
      </c>
      <c r="Y141" s="155">
        <f t="shared" si="32"/>
        <v>-2.4746905818436265E-7</v>
      </c>
      <c r="Z141" s="155">
        <f t="shared" si="33"/>
        <v>-2.4746940358785371E-7</v>
      </c>
      <c r="AA141" s="156">
        <f t="shared" si="34"/>
        <v>-2.4717721147744813E-7</v>
      </c>
      <c r="AB141" s="157">
        <f t="shared" si="43"/>
        <v>1.049198412821361E-3</v>
      </c>
      <c r="AC141" s="132"/>
      <c r="AD141" s="158">
        <f t="shared" si="42"/>
        <v>10.491984128213609</v>
      </c>
      <c r="AE141" s="158"/>
      <c r="AF141" s="159"/>
      <c r="AG141" s="133">
        <v>1350</v>
      </c>
    </row>
    <row r="142" spans="5:33">
      <c r="E142" s="147">
        <v>0.58243055555555556</v>
      </c>
      <c r="G142" s="148">
        <v>15.14</v>
      </c>
      <c r="H142" s="148">
        <v>5.92</v>
      </c>
      <c r="I142" s="148">
        <v>8.5</v>
      </c>
      <c r="J142" s="148">
        <v>15.09</v>
      </c>
      <c r="K142" s="148">
        <v>6.09</v>
      </c>
      <c r="L142" s="148">
        <v>8.5500000000000007</v>
      </c>
      <c r="M142" s="118">
        <f t="shared" si="30"/>
        <v>15.115</v>
      </c>
      <c r="N142" s="118">
        <f t="shared" si="30"/>
        <v>6.0049999999999999</v>
      </c>
      <c r="O142" s="118">
        <f t="shared" si="30"/>
        <v>8.5250000000000004</v>
      </c>
      <c r="P142" s="149">
        <f t="shared" si="35"/>
        <v>0.17373698635993834</v>
      </c>
      <c r="Q142" s="150">
        <f t="shared" si="36"/>
        <v>9.8855309465693763E-7</v>
      </c>
      <c r="R142" s="151">
        <f t="shared" si="37"/>
        <v>4.4509168175747057E-9</v>
      </c>
      <c r="S142" s="150">
        <f t="shared" si="38"/>
        <v>1.9810660516969345E-17</v>
      </c>
      <c r="T142" s="97">
        <v>298</v>
      </c>
      <c r="U142" s="118">
        <f t="shared" si="39"/>
        <v>288.11500000000001</v>
      </c>
      <c r="V142" s="152">
        <f t="shared" si="40"/>
        <v>0.57865142169764239</v>
      </c>
      <c r="W142" s="153">
        <f t="shared" si="41"/>
        <v>3.7901065707894142</v>
      </c>
      <c r="X142" s="154">
        <f t="shared" si="31"/>
        <v>-2.409854098285489E-7</v>
      </c>
      <c r="Y142" s="155">
        <f t="shared" si="32"/>
        <v>-2.4070800153711518E-7</v>
      </c>
      <c r="Z142" s="155">
        <f t="shared" si="33"/>
        <v>-2.4070832087329498E-7</v>
      </c>
      <c r="AA142" s="156">
        <f t="shared" si="34"/>
        <v>-2.404312311828389E-7</v>
      </c>
      <c r="AB142" s="157">
        <f t="shared" si="43"/>
        <v>1.0467237199381868E-3</v>
      </c>
      <c r="AC142" s="132"/>
      <c r="AD142" s="158">
        <f t="shared" si="42"/>
        <v>10.467237199381868</v>
      </c>
      <c r="AE142" s="158"/>
      <c r="AF142" s="159"/>
      <c r="AG142" s="133">
        <v>1360</v>
      </c>
    </row>
    <row r="143" spans="5:33">
      <c r="E143" s="147">
        <v>0.58254629629629628</v>
      </c>
      <c r="G143" s="148">
        <v>15.16</v>
      </c>
      <c r="H143" s="148">
        <v>5.92</v>
      </c>
      <c r="I143" s="148">
        <v>8.49</v>
      </c>
      <c r="J143" s="148">
        <v>15.11</v>
      </c>
      <c r="K143" s="148">
        <v>6.09</v>
      </c>
      <c r="L143" s="148">
        <v>8.57</v>
      </c>
      <c r="M143" s="118">
        <f t="shared" si="30"/>
        <v>15.135</v>
      </c>
      <c r="N143" s="118">
        <f t="shared" si="30"/>
        <v>6.0049999999999999</v>
      </c>
      <c r="O143" s="118">
        <f t="shared" si="30"/>
        <v>8.5300000000000011</v>
      </c>
      <c r="P143" s="149">
        <f t="shared" si="35"/>
        <v>0.17389862372886186</v>
      </c>
      <c r="Q143" s="150">
        <f t="shared" si="36"/>
        <v>9.8855309465693763E-7</v>
      </c>
      <c r="R143" s="151">
        <f t="shared" si="37"/>
        <v>4.4583203919916489E-9</v>
      </c>
      <c r="S143" s="150">
        <f t="shared" si="38"/>
        <v>1.9876620717648571E-17</v>
      </c>
      <c r="T143" s="97">
        <v>298</v>
      </c>
      <c r="U143" s="118">
        <f t="shared" si="39"/>
        <v>288.13499999999999</v>
      </c>
      <c r="V143" s="152">
        <f t="shared" si="40"/>
        <v>0.57744057100378132</v>
      </c>
      <c r="W143" s="153">
        <f t="shared" si="41"/>
        <v>3.7795541422286592</v>
      </c>
      <c r="X143" s="154">
        <f t="shared" si="31"/>
        <v>-2.4213032629147804E-7</v>
      </c>
      <c r="Y143" s="155">
        <f t="shared" si="32"/>
        <v>-2.4184963031868481E-7</v>
      </c>
      <c r="Z143" s="155">
        <f t="shared" si="33"/>
        <v>-2.4184995572290133E-7</v>
      </c>
      <c r="AA143" s="156">
        <f t="shared" si="34"/>
        <v>-2.4156958439985788E-7</v>
      </c>
      <c r="AB143" s="157">
        <f t="shared" si="43"/>
        <v>1.0443166377951331E-3</v>
      </c>
      <c r="AC143" s="132"/>
      <c r="AD143" s="158">
        <f t="shared" si="42"/>
        <v>10.44316637795133</v>
      </c>
      <c r="AE143" s="158"/>
      <c r="AF143" s="159"/>
      <c r="AG143" s="133">
        <v>1370</v>
      </c>
    </row>
    <row r="144" spans="5:33">
      <c r="E144" s="147">
        <v>0.58266203703703701</v>
      </c>
      <c r="G144" s="148">
        <v>15.16</v>
      </c>
      <c r="H144" s="148">
        <v>5.92</v>
      </c>
      <c r="I144" s="148">
        <v>8.49</v>
      </c>
      <c r="J144" s="148">
        <v>15.12</v>
      </c>
      <c r="K144" s="148">
        <v>6.09</v>
      </c>
      <c r="L144" s="148">
        <v>8.6</v>
      </c>
      <c r="M144" s="118">
        <f t="shared" si="30"/>
        <v>15.14</v>
      </c>
      <c r="N144" s="118">
        <f t="shared" si="30"/>
        <v>6.0049999999999999</v>
      </c>
      <c r="O144" s="118">
        <f t="shared" si="30"/>
        <v>8.5449999999999999</v>
      </c>
      <c r="P144" s="149">
        <f t="shared" si="35"/>
        <v>0.17421939175736509</v>
      </c>
      <c r="Q144" s="150">
        <f t="shared" si="36"/>
        <v>9.8855309465693763E-7</v>
      </c>
      <c r="R144" s="151">
        <f t="shared" si="37"/>
        <v>4.4601732090106005E-9</v>
      </c>
      <c r="S144" s="150">
        <f t="shared" si="38"/>
        <v>1.9893145054375919E-17</v>
      </c>
      <c r="T144" s="97">
        <v>298</v>
      </c>
      <c r="U144" s="118">
        <f t="shared" si="39"/>
        <v>288.14</v>
      </c>
      <c r="V144" s="152">
        <f t="shared" si="40"/>
        <v>0.57713788459469173</v>
      </c>
      <c r="W144" s="153">
        <f t="shared" si="41"/>
        <v>3.7769208573428084</v>
      </c>
      <c r="X144" s="154">
        <f t="shared" si="31"/>
        <v>-2.4238524890272384E-7</v>
      </c>
      <c r="Y144" s="155">
        <f t="shared" si="32"/>
        <v>-2.421033086310781E-7</v>
      </c>
      <c r="Z144" s="155">
        <f t="shared" si="33"/>
        <v>-2.4210363658138498E-7</v>
      </c>
      <c r="AA144" s="156">
        <f t="shared" si="34"/>
        <v>-2.4182202349710867E-7</v>
      </c>
      <c r="AB144" s="157">
        <f t="shared" si="43"/>
        <v>1.0418981393238423E-3</v>
      </c>
      <c r="AC144" s="132"/>
      <c r="AD144" s="158">
        <f t="shared" si="42"/>
        <v>10.418981393238422</v>
      </c>
      <c r="AE144" s="158"/>
      <c r="AF144" s="159"/>
      <c r="AG144" s="133">
        <v>1380</v>
      </c>
    </row>
    <row r="145" spans="1:55">
      <c r="E145" s="147">
        <v>0.58277777777777773</v>
      </c>
      <c r="G145" s="148">
        <v>15.17</v>
      </c>
      <c r="H145" s="148">
        <v>5.92</v>
      </c>
      <c r="I145" s="148">
        <v>8.5</v>
      </c>
      <c r="J145" s="148">
        <v>15.12</v>
      </c>
      <c r="K145" s="148">
        <v>6.09</v>
      </c>
      <c r="L145" s="148">
        <v>8.51</v>
      </c>
      <c r="M145" s="118">
        <f t="shared" si="30"/>
        <v>15.145</v>
      </c>
      <c r="N145" s="118">
        <f t="shared" si="30"/>
        <v>6.0049999999999999</v>
      </c>
      <c r="O145" s="118">
        <f t="shared" si="30"/>
        <v>8.504999999999999</v>
      </c>
      <c r="P145" s="149">
        <f t="shared" si="35"/>
        <v>0.17341875324926184</v>
      </c>
      <c r="Q145" s="150">
        <f t="shared" si="36"/>
        <v>9.8855309465693763E-7</v>
      </c>
      <c r="R145" s="151">
        <f t="shared" si="37"/>
        <v>4.4620267960349825E-9</v>
      </c>
      <c r="S145" s="150">
        <f t="shared" si="38"/>
        <v>1.9909683128534212E-17</v>
      </c>
      <c r="T145" s="97">
        <v>298</v>
      </c>
      <c r="U145" s="118">
        <f t="shared" si="39"/>
        <v>288.14499999999998</v>
      </c>
      <c r="V145" s="152">
        <f t="shared" si="40"/>
        <v>0.57683520869025628</v>
      </c>
      <c r="W145" s="153">
        <f t="shared" si="41"/>
        <v>3.7742894984069539</v>
      </c>
      <c r="X145" s="154">
        <f t="shared" si="31"/>
        <v>-2.410787841234339E-7</v>
      </c>
      <c r="Y145" s="155">
        <f t="shared" si="32"/>
        <v>-2.4079922539179925E-7</v>
      </c>
      <c r="Z145" s="155">
        <f t="shared" si="33"/>
        <v>-2.4079954957248034E-7</v>
      </c>
      <c r="AA145" s="156">
        <f t="shared" si="34"/>
        <v>-2.4052031426967677E-7</v>
      </c>
      <c r="AB145" s="157">
        <f t="shared" si="43"/>
        <v>1.0394771040524676E-3</v>
      </c>
      <c r="AC145" s="132"/>
      <c r="AD145" s="158">
        <f t="shared" si="42"/>
        <v>10.394771040524676</v>
      </c>
      <c r="AE145" s="158"/>
      <c r="AF145" s="159"/>
      <c r="AG145" s="133">
        <v>1390</v>
      </c>
    </row>
    <row r="146" spans="1:55">
      <c r="E146" s="147">
        <v>0.58289351851851856</v>
      </c>
      <c r="G146" s="148">
        <v>15.18</v>
      </c>
      <c r="H146" s="148">
        <v>5.91</v>
      </c>
      <c r="I146" s="148">
        <v>8.49</v>
      </c>
      <c r="J146" s="148">
        <v>15.13</v>
      </c>
      <c r="K146" s="148">
        <v>6.09</v>
      </c>
      <c r="L146" s="148">
        <v>8.52</v>
      </c>
      <c r="M146" s="118">
        <f t="shared" si="30"/>
        <v>15.155000000000001</v>
      </c>
      <c r="N146" s="118">
        <f t="shared" si="30"/>
        <v>6</v>
      </c>
      <c r="O146" s="118">
        <f t="shared" si="30"/>
        <v>8.504999999999999</v>
      </c>
      <c r="P146" s="149">
        <f t="shared" si="35"/>
        <v>0.17344856072600484</v>
      </c>
      <c r="Q146" s="150">
        <f t="shared" si="36"/>
        <v>9.9999999999999995E-7</v>
      </c>
      <c r="R146" s="151">
        <f t="shared" si="37"/>
        <v>4.414617420880142E-9</v>
      </c>
      <c r="S146" s="150">
        <f t="shared" si="38"/>
        <v>1.9488846972738438E-17</v>
      </c>
      <c r="T146" s="97">
        <v>298</v>
      </c>
      <c r="U146" s="118">
        <f t="shared" si="39"/>
        <v>288.15499999999997</v>
      </c>
      <c r="V146" s="152">
        <f t="shared" si="40"/>
        <v>0.57622988839316802</v>
      </c>
      <c r="W146" s="153">
        <f t="shared" si="41"/>
        <v>3.7690325524912929</v>
      </c>
      <c r="X146" s="154">
        <f t="shared" si="31"/>
        <v>-2.3580527797910138E-7</v>
      </c>
      <c r="Y146" s="155">
        <f t="shared" si="32"/>
        <v>-2.3553719493330427E-7</v>
      </c>
      <c r="Z146" s="155">
        <f t="shared" si="33"/>
        <v>-2.3553749971240022E-7</v>
      </c>
      <c r="AA146" s="156">
        <f t="shared" si="34"/>
        <v>-2.3526972075270265E-7</v>
      </c>
      <c r="AB146" s="157">
        <f t="shared" si="43"/>
        <v>1.0370691096385982E-3</v>
      </c>
      <c r="AC146" s="132"/>
      <c r="AD146" s="158">
        <f t="shared" si="42"/>
        <v>10.370691096385981</v>
      </c>
      <c r="AE146" s="158"/>
      <c r="AF146" s="159"/>
      <c r="AG146" s="133">
        <v>1400</v>
      </c>
    </row>
    <row r="147" spans="1:55">
      <c r="E147" s="147">
        <v>0.58300925925925928</v>
      </c>
      <c r="G147" s="148">
        <v>15.19</v>
      </c>
      <c r="H147" s="148">
        <v>5.91</v>
      </c>
      <c r="I147" s="148">
        <v>8.51</v>
      </c>
      <c r="J147" s="148">
        <v>15.14</v>
      </c>
      <c r="K147" s="148">
        <v>6.09</v>
      </c>
      <c r="L147" s="148">
        <v>8.5399999999999991</v>
      </c>
      <c r="M147" s="118">
        <f t="shared" si="30"/>
        <v>15.164999999999999</v>
      </c>
      <c r="N147" s="118">
        <f t="shared" si="30"/>
        <v>6</v>
      </c>
      <c r="O147" s="118">
        <f t="shared" si="30"/>
        <v>8.5249999999999986</v>
      </c>
      <c r="P147" s="149">
        <f t="shared" si="35"/>
        <v>0.17388632290377756</v>
      </c>
      <c r="Q147" s="150">
        <f t="shared" si="36"/>
        <v>9.9999999999999995E-7</v>
      </c>
      <c r="R147" s="151">
        <f t="shared" si="37"/>
        <v>4.4182874926605167E-9</v>
      </c>
      <c r="S147" s="150">
        <f t="shared" si="38"/>
        <v>1.9521264367800354E-17</v>
      </c>
      <c r="T147" s="97">
        <v>298</v>
      </c>
      <c r="U147" s="118">
        <f t="shared" si="39"/>
        <v>288.16500000000002</v>
      </c>
      <c r="V147" s="152">
        <f t="shared" si="40"/>
        <v>0.5756246101081397</v>
      </c>
      <c r="W147" s="153">
        <f t="shared" si="41"/>
        <v>3.7637832927053911</v>
      </c>
      <c r="X147" s="154">
        <f t="shared" si="31"/>
        <v>-2.3658534347826095E-7</v>
      </c>
      <c r="Y147" s="155">
        <f t="shared" si="32"/>
        <v>-2.3631486951614089E-7</v>
      </c>
      <c r="Z147" s="155">
        <f t="shared" si="33"/>
        <v>-2.363151787329466E-7</v>
      </c>
      <c r="AA147" s="156">
        <f t="shared" si="34"/>
        <v>-2.3604501328061382E-7</v>
      </c>
      <c r="AB147" s="157">
        <f t="shared" si="43"/>
        <v>1.0347137356585595E-3</v>
      </c>
      <c r="AC147" s="132"/>
      <c r="AD147" s="158">
        <f t="shared" si="42"/>
        <v>10.347137356585595</v>
      </c>
      <c r="AE147" s="158"/>
      <c r="AF147" s="159"/>
      <c r="AG147" s="133">
        <v>1410</v>
      </c>
    </row>
    <row r="148" spans="1:55">
      <c r="E148" s="147">
        <v>0.583125</v>
      </c>
      <c r="G148" s="148">
        <v>15.2</v>
      </c>
      <c r="H148" s="148">
        <v>5.91</v>
      </c>
      <c r="I148" s="148">
        <v>8.5399999999999991</v>
      </c>
      <c r="J148" s="148">
        <v>15.15</v>
      </c>
      <c r="K148" s="148">
        <v>6.09</v>
      </c>
      <c r="L148" s="148">
        <v>8.5299999999999994</v>
      </c>
      <c r="M148" s="118">
        <f t="shared" si="30"/>
        <v>15.175000000000001</v>
      </c>
      <c r="N148" s="118">
        <f t="shared" si="30"/>
        <v>6</v>
      </c>
      <c r="O148" s="118">
        <f t="shared" si="30"/>
        <v>8.5350000000000001</v>
      </c>
      <c r="P148" s="149">
        <f t="shared" si="35"/>
        <v>0.17412022832235599</v>
      </c>
      <c r="Q148" s="150">
        <f t="shared" si="36"/>
        <v>9.9999999999999995E-7</v>
      </c>
      <c r="R148" s="151">
        <f t="shared" si="37"/>
        <v>4.4219606155380986E-9</v>
      </c>
      <c r="S148" s="150">
        <f t="shared" si="38"/>
        <v>1.9553735685370081E-17</v>
      </c>
      <c r="T148" s="97">
        <v>298</v>
      </c>
      <c r="U148" s="118">
        <f t="shared" si="39"/>
        <v>288.17500000000001</v>
      </c>
      <c r="V148" s="152">
        <f t="shared" si="40"/>
        <v>0.57501937383080115</v>
      </c>
      <c r="W148" s="153">
        <f t="shared" si="41"/>
        <v>3.7585417072918141</v>
      </c>
      <c r="X148" s="154">
        <f t="shared" si="31"/>
        <v>-2.3708586830025492E-7</v>
      </c>
      <c r="Y148" s="155">
        <f t="shared" si="32"/>
        <v>-2.3681362692329591E-7</v>
      </c>
      <c r="Z148" s="155">
        <f t="shared" si="33"/>
        <v>-2.3681393953310211E-7</v>
      </c>
      <c r="AA148" s="156">
        <f t="shared" si="34"/>
        <v>-2.3654201004802098E-7</v>
      </c>
      <c r="AB148" s="157">
        <f t="shared" si="43"/>
        <v>1.0323505849031312E-3</v>
      </c>
      <c r="AC148" s="132"/>
      <c r="AD148" s="158">
        <f t="shared" si="42"/>
        <v>10.323505849031312</v>
      </c>
      <c r="AE148" s="158"/>
      <c r="AF148" s="159"/>
      <c r="AG148" s="133">
        <v>1420</v>
      </c>
    </row>
    <row r="149" spans="1:55">
      <c r="E149" s="147">
        <v>0.58324074074074073</v>
      </c>
      <c r="G149" s="148">
        <v>15.21</v>
      </c>
      <c r="H149" s="148">
        <v>5.91</v>
      </c>
      <c r="I149" s="148">
        <v>8.5399999999999991</v>
      </c>
      <c r="J149" s="148">
        <v>15.16</v>
      </c>
      <c r="K149" s="148">
        <v>6.09</v>
      </c>
      <c r="L149" s="148">
        <v>8.42</v>
      </c>
      <c r="M149" s="118">
        <f t="shared" si="30"/>
        <v>15.185</v>
      </c>
      <c r="N149" s="118">
        <f t="shared" si="30"/>
        <v>6</v>
      </c>
      <c r="O149" s="118">
        <f t="shared" si="30"/>
        <v>8.48</v>
      </c>
      <c r="P149" s="149">
        <f t="shared" si="35"/>
        <v>0.17302793871679489</v>
      </c>
      <c r="Q149" s="150">
        <f t="shared" si="36"/>
        <v>9.9999999999999995E-7</v>
      </c>
      <c r="R149" s="151">
        <f t="shared" si="37"/>
        <v>4.4256367920493983E-9</v>
      </c>
      <c r="S149" s="150">
        <f t="shared" si="38"/>
        <v>1.9586261015141289E-17</v>
      </c>
      <c r="T149" s="97">
        <v>298</v>
      </c>
      <c r="U149" s="118">
        <f t="shared" si="39"/>
        <v>288.185</v>
      </c>
      <c r="V149" s="152">
        <f t="shared" si="40"/>
        <v>0.57441417955677987</v>
      </c>
      <c r="W149" s="153">
        <f t="shared" si="41"/>
        <v>3.7533077845118612</v>
      </c>
      <c r="X149" s="154">
        <f t="shared" si="31"/>
        <v>-2.3577745804911335E-7</v>
      </c>
      <c r="Y149" s="155">
        <f t="shared" si="32"/>
        <v>-2.3550759417953846E-7</v>
      </c>
      <c r="Z149" s="155">
        <f t="shared" si="33"/>
        <v>-2.3550790305770135E-7</v>
      </c>
      <c r="AA149" s="156">
        <f t="shared" si="34"/>
        <v>-2.3523834735922381E-7</v>
      </c>
      <c r="AB149" s="157">
        <f t="shared" si="43"/>
        <v>1.0299824465510295E-3</v>
      </c>
      <c r="AC149" s="132"/>
      <c r="AD149" s="158">
        <f t="shared" si="42"/>
        <v>10.299824465510294</v>
      </c>
      <c r="AE149" s="158"/>
      <c r="AF149" s="159"/>
      <c r="AG149" s="133">
        <v>1430</v>
      </c>
    </row>
    <row r="150" spans="1:55" s="77" customFormat="1">
      <c r="A150" s="134"/>
      <c r="B150" s="134"/>
      <c r="C150" s="134"/>
      <c r="D150" s="134"/>
      <c r="E150" s="136">
        <v>0.58335648148148145</v>
      </c>
      <c r="F150" s="134"/>
      <c r="G150" s="138">
        <v>15.22</v>
      </c>
      <c r="H150" s="138">
        <v>5.91</v>
      </c>
      <c r="I150" s="138">
        <v>8.5299999999999994</v>
      </c>
      <c r="J150" s="138">
        <v>15.17</v>
      </c>
      <c r="K150" s="138">
        <v>6.09</v>
      </c>
      <c r="L150" s="138">
        <v>8.57</v>
      </c>
      <c r="M150" s="139">
        <f t="shared" si="30"/>
        <v>15.195</v>
      </c>
      <c r="N150" s="139">
        <f t="shared" si="30"/>
        <v>6</v>
      </c>
      <c r="O150" s="139">
        <f t="shared" si="30"/>
        <v>8.5500000000000007</v>
      </c>
      <c r="P150" s="140">
        <f t="shared" si="35"/>
        <v>0.1744862418116688</v>
      </c>
      <c r="Q150" s="141">
        <f t="shared" si="36"/>
        <v>9.9999999999999995E-7</v>
      </c>
      <c r="R150" s="142">
        <f t="shared" si="37"/>
        <v>4.4293160247330429E-9</v>
      </c>
      <c r="S150" s="141">
        <f t="shared" si="38"/>
        <v>1.9618840446956927E-17</v>
      </c>
      <c r="T150" s="143">
        <v>298</v>
      </c>
      <c r="U150" s="139">
        <f t="shared" si="39"/>
        <v>288.19499999999999</v>
      </c>
      <c r="V150" s="144">
        <f t="shared" si="40"/>
        <v>0.57380902728170124</v>
      </c>
      <c r="W150" s="145">
        <f t="shared" si="41"/>
        <v>3.7480815126455442</v>
      </c>
      <c r="X150" s="146">
        <f t="shared" si="31"/>
        <v>-2.3794688534719027E-7</v>
      </c>
      <c r="Y150" s="146">
        <f t="shared" si="32"/>
        <v>-2.3767140260909301E-7</v>
      </c>
      <c r="Z150" s="146">
        <f t="shared" si="33"/>
        <v>-2.3767172154892228E-7</v>
      </c>
      <c r="AA150" s="146">
        <f t="shared" si="34"/>
        <v>-2.3739655701214989E-7</v>
      </c>
      <c r="AB150" s="146">
        <f t="shared" si="43"/>
        <v>1.0276273685512248E-3</v>
      </c>
      <c r="AC150" s="134"/>
      <c r="AD150" s="146">
        <f t="shared" si="42"/>
        <v>10.276273685512248</v>
      </c>
      <c r="AE150" s="146"/>
      <c r="AF150" s="146"/>
      <c r="AG150" s="137">
        <v>1440</v>
      </c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</row>
    <row r="151" spans="1:55">
      <c r="E151" s="147">
        <v>0.58347222222222217</v>
      </c>
      <c r="G151" s="148">
        <v>15.23</v>
      </c>
      <c r="H151" s="148">
        <v>5.91</v>
      </c>
      <c r="I151" s="148">
        <v>8.49</v>
      </c>
      <c r="J151" s="148">
        <v>15.18</v>
      </c>
      <c r="K151" s="148">
        <v>6.09</v>
      </c>
      <c r="L151" s="148">
        <v>8.44</v>
      </c>
      <c r="M151" s="118">
        <f t="shared" ref="M151:O214" si="44">(G151+J151)/2</f>
        <v>15.205</v>
      </c>
      <c r="N151" s="118">
        <f t="shared" si="44"/>
        <v>6</v>
      </c>
      <c r="O151" s="118">
        <f t="shared" si="44"/>
        <v>8.4649999999999999</v>
      </c>
      <c r="P151" s="149">
        <f t="shared" si="35"/>
        <v>0.17278130161007074</v>
      </c>
      <c r="Q151" s="150">
        <f t="shared" si="36"/>
        <v>9.9999999999999995E-7</v>
      </c>
      <c r="R151" s="151">
        <f t="shared" si="37"/>
        <v>4.4329983161297673E-9</v>
      </c>
      <c r="S151" s="150">
        <f t="shared" si="38"/>
        <v>1.9651474070809351E-17</v>
      </c>
      <c r="T151" s="97">
        <v>298</v>
      </c>
      <c r="U151" s="118">
        <f t="shared" si="39"/>
        <v>288.20499999999998</v>
      </c>
      <c r="V151" s="152">
        <f t="shared" si="40"/>
        <v>0.573203917001195</v>
      </c>
      <c r="W151" s="153">
        <f t="shared" si="41"/>
        <v>3.7428628799916064</v>
      </c>
      <c r="X151" s="154">
        <f t="shared" si="31"/>
        <v>-2.3579624072038903E-7</v>
      </c>
      <c r="Y151" s="155">
        <f t="shared" si="32"/>
        <v>-2.355250881636571E-7</v>
      </c>
      <c r="Z151" s="155">
        <f t="shared" si="33"/>
        <v>-2.3552539997400999E-7</v>
      </c>
      <c r="AA151" s="156">
        <f t="shared" si="34"/>
        <v>-2.3525455851050182E-7</v>
      </c>
      <c r="AB151" s="157">
        <f t="shared" si="43"/>
        <v>1.0252506524000991E-3</v>
      </c>
      <c r="AC151" s="132"/>
      <c r="AD151" s="158">
        <f t="shared" si="42"/>
        <v>10.25250652400099</v>
      </c>
      <c r="AE151" s="158"/>
      <c r="AF151" s="159"/>
      <c r="AG151" s="133">
        <v>1450</v>
      </c>
    </row>
    <row r="152" spans="1:55">
      <c r="E152" s="147">
        <v>0.583587962962963</v>
      </c>
      <c r="G152" s="148">
        <v>15.24</v>
      </c>
      <c r="H152" s="148">
        <v>5.91</v>
      </c>
      <c r="I152" s="148">
        <v>8.4700000000000006</v>
      </c>
      <c r="J152" s="148">
        <v>15.19</v>
      </c>
      <c r="K152" s="148">
        <v>6.09</v>
      </c>
      <c r="L152" s="148">
        <v>8.5299999999999994</v>
      </c>
      <c r="M152" s="118">
        <f t="shared" si="44"/>
        <v>15.215</v>
      </c>
      <c r="N152" s="118">
        <f t="shared" si="44"/>
        <v>6</v>
      </c>
      <c r="O152" s="118">
        <f t="shared" si="44"/>
        <v>8.5</v>
      </c>
      <c r="P152" s="149">
        <f t="shared" si="35"/>
        <v>0.17352554713821736</v>
      </c>
      <c r="Q152" s="150">
        <f t="shared" si="36"/>
        <v>9.9999999999999995E-7</v>
      </c>
      <c r="R152" s="151">
        <f t="shared" si="37"/>
        <v>4.4366836687824191E-9</v>
      </c>
      <c r="S152" s="150">
        <f t="shared" si="38"/>
        <v>1.9684161976840627E-17</v>
      </c>
      <c r="T152" s="97">
        <v>298</v>
      </c>
      <c r="U152" s="118">
        <f t="shared" si="39"/>
        <v>288.21499999999997</v>
      </c>
      <c r="V152" s="152">
        <f t="shared" si="40"/>
        <v>0.57259884871088884</v>
      </c>
      <c r="W152" s="153">
        <f t="shared" si="41"/>
        <v>3.7376518748674381</v>
      </c>
      <c r="X152" s="154">
        <f t="shared" si="31"/>
        <v>-2.369908587898187E-7</v>
      </c>
      <c r="Y152" s="155">
        <f t="shared" si="32"/>
        <v>-2.3671632110404636E-7</v>
      </c>
      <c r="Z152" s="155">
        <f t="shared" si="33"/>
        <v>-2.3671663913716079E-7</v>
      </c>
      <c r="AA152" s="156">
        <f t="shared" si="34"/>
        <v>-2.364424187476637E-7</v>
      </c>
      <c r="AB152" s="157">
        <f t="shared" si="43"/>
        <v>1.0228953994409222E-3</v>
      </c>
      <c r="AC152" s="132"/>
      <c r="AD152" s="158">
        <f t="shared" si="42"/>
        <v>10.228953994409222</v>
      </c>
      <c r="AE152" s="158"/>
      <c r="AF152" s="159"/>
      <c r="AG152" s="133">
        <v>1460</v>
      </c>
    </row>
    <row r="153" spans="1:55">
      <c r="E153" s="147">
        <v>0.58370370370370372</v>
      </c>
      <c r="G153" s="148">
        <v>15.24</v>
      </c>
      <c r="H153" s="148">
        <v>5.91</v>
      </c>
      <c r="I153" s="148">
        <v>8.4499999999999993</v>
      </c>
      <c r="J153" s="148">
        <v>15.2</v>
      </c>
      <c r="K153" s="148">
        <v>6.09</v>
      </c>
      <c r="L153" s="148">
        <v>8.56</v>
      </c>
      <c r="M153" s="118">
        <f t="shared" si="44"/>
        <v>15.219999999999999</v>
      </c>
      <c r="N153" s="118">
        <f t="shared" si="44"/>
        <v>6</v>
      </c>
      <c r="O153" s="118">
        <f t="shared" si="44"/>
        <v>8.504999999999999</v>
      </c>
      <c r="P153" s="149">
        <f t="shared" si="35"/>
        <v>0.17364255936769893</v>
      </c>
      <c r="Q153" s="150">
        <f t="shared" si="36"/>
        <v>9.9999999999999995E-7</v>
      </c>
      <c r="R153" s="151">
        <f t="shared" si="37"/>
        <v>4.4385274938749335E-9</v>
      </c>
      <c r="S153" s="150">
        <f t="shared" si="38"/>
        <v>1.9700526313883699E-17</v>
      </c>
      <c r="T153" s="97">
        <v>298</v>
      </c>
      <c r="U153" s="118">
        <f t="shared" si="39"/>
        <v>288.22000000000003</v>
      </c>
      <c r="V153" s="152">
        <f t="shared" si="40"/>
        <v>0.5722963303106916</v>
      </c>
      <c r="W153" s="153">
        <f t="shared" si="41"/>
        <v>3.7350492289832737</v>
      </c>
      <c r="X153" s="154">
        <f t="shared" si="31"/>
        <v>-2.369635606276342E-7</v>
      </c>
      <c r="Y153" s="155">
        <f t="shared" si="32"/>
        <v>-2.366884495273801E-7</v>
      </c>
      <c r="Z153" s="155">
        <f t="shared" si="33"/>
        <v>-2.3668876892719534E-7</v>
      </c>
      <c r="AA153" s="156">
        <f t="shared" si="34"/>
        <v>-2.3641397648511976E-7</v>
      </c>
      <c r="AB153" s="157">
        <f t="shared" si="43"/>
        <v>1.020528234110889E-3</v>
      </c>
      <c r="AC153" s="132"/>
      <c r="AD153" s="158">
        <f t="shared" si="42"/>
        <v>10.205282341108891</v>
      </c>
      <c r="AE153" s="158"/>
      <c r="AF153" s="159"/>
      <c r="AG153" s="133">
        <v>1470</v>
      </c>
    </row>
    <row r="154" spans="1:55">
      <c r="E154" s="147">
        <v>0.58381944444444445</v>
      </c>
      <c r="G154" s="148">
        <v>15.26</v>
      </c>
      <c r="H154" s="148">
        <v>5.91</v>
      </c>
      <c r="I154" s="148">
        <v>8.48</v>
      </c>
      <c r="J154" s="148">
        <v>15.21</v>
      </c>
      <c r="K154" s="148">
        <v>6.09</v>
      </c>
      <c r="L154" s="148">
        <v>8.56</v>
      </c>
      <c r="M154" s="118">
        <f t="shared" si="44"/>
        <v>15.234999999999999</v>
      </c>
      <c r="N154" s="118">
        <f t="shared" si="44"/>
        <v>6</v>
      </c>
      <c r="O154" s="118">
        <f t="shared" si="44"/>
        <v>8.52</v>
      </c>
      <c r="P154" s="149">
        <f t="shared" si="35"/>
        <v>0.17399371689573487</v>
      </c>
      <c r="Q154" s="150">
        <f t="shared" si="36"/>
        <v>9.9999999999999995E-7</v>
      </c>
      <c r="R154" s="151">
        <f t="shared" si="37"/>
        <v>4.4440635680374586E-9</v>
      </c>
      <c r="S154" s="150">
        <f t="shared" si="38"/>
        <v>1.9749700996757828E-17</v>
      </c>
      <c r="T154" s="97">
        <v>298</v>
      </c>
      <c r="U154" s="118">
        <f t="shared" si="39"/>
        <v>288.23500000000001</v>
      </c>
      <c r="V154" s="152">
        <f t="shared" si="40"/>
        <v>0.57138883808339092</v>
      </c>
      <c r="W154" s="153">
        <f t="shared" si="41"/>
        <v>3.7272527005711438</v>
      </c>
      <c r="X154" s="154">
        <f t="shared" si="31"/>
        <v>-2.3798014457434881E-7</v>
      </c>
      <c r="Y154" s="155">
        <f t="shared" si="32"/>
        <v>-2.3770202289279323E-7</v>
      </c>
      <c r="Z154" s="155">
        <f t="shared" si="33"/>
        <v>-2.3770234792692534E-7</v>
      </c>
      <c r="AA154" s="156">
        <f t="shared" si="34"/>
        <v>-2.3742455051978267E-7</v>
      </c>
      <c r="AB154" s="157">
        <f t="shared" si="43"/>
        <v>1.0181613474875193E-3</v>
      </c>
      <c r="AC154" s="132"/>
      <c r="AD154" s="158">
        <f t="shared" si="42"/>
        <v>10.181613474875192</v>
      </c>
      <c r="AE154" s="158"/>
      <c r="AF154" s="159"/>
      <c r="AG154" s="133">
        <v>1480</v>
      </c>
    </row>
    <row r="155" spans="1:55">
      <c r="E155" s="147">
        <v>0.58393518518518517</v>
      </c>
      <c r="G155" s="148">
        <v>15.27</v>
      </c>
      <c r="H155" s="148">
        <v>5.91</v>
      </c>
      <c r="I155" s="148">
        <v>8.49</v>
      </c>
      <c r="J155" s="148">
        <v>15.22</v>
      </c>
      <c r="K155" s="148">
        <v>6.09</v>
      </c>
      <c r="L155" s="148">
        <v>8.5</v>
      </c>
      <c r="M155" s="118">
        <f t="shared" si="44"/>
        <v>15.245000000000001</v>
      </c>
      <c r="N155" s="118">
        <f t="shared" si="44"/>
        <v>6</v>
      </c>
      <c r="O155" s="118">
        <f t="shared" si="44"/>
        <v>8.495000000000001</v>
      </c>
      <c r="P155" s="149">
        <f t="shared" si="35"/>
        <v>0.17351303669969972</v>
      </c>
      <c r="Q155" s="150">
        <f t="shared" si="36"/>
        <v>9.9999999999999995E-7</v>
      </c>
      <c r="R155" s="151">
        <f t="shared" si="37"/>
        <v>4.447758119736121E-9</v>
      </c>
      <c r="S155" s="150">
        <f t="shared" si="38"/>
        <v>1.9782552291678593E-17</v>
      </c>
      <c r="T155" s="97">
        <v>298</v>
      </c>
      <c r="U155" s="118">
        <f t="shared" si="39"/>
        <v>288.245</v>
      </c>
      <c r="V155" s="152">
        <f t="shared" si="40"/>
        <v>0.57078389573746524</v>
      </c>
      <c r="W155" s="153">
        <f t="shared" si="41"/>
        <v>3.7220645081269375</v>
      </c>
      <c r="X155" s="154">
        <f t="shared" si="31"/>
        <v>-2.3749305253259764E-7</v>
      </c>
      <c r="Y155" s="155">
        <f t="shared" si="32"/>
        <v>-2.3721542002435779E-7</v>
      </c>
      <c r="Z155" s="155">
        <f t="shared" si="33"/>
        <v>-2.3721574458041874E-7</v>
      </c>
      <c r="AA155" s="156">
        <f t="shared" si="34"/>
        <v>-2.3693843586941922E-7</v>
      </c>
      <c r="AB155" s="157">
        <f t="shared" si="43"/>
        <v>1.0157843250929634E-3</v>
      </c>
      <c r="AC155" s="132"/>
      <c r="AD155" s="158">
        <f t="shared" si="42"/>
        <v>10.157843250929634</v>
      </c>
      <c r="AE155" s="158"/>
      <c r="AF155" s="159"/>
      <c r="AG155" s="133">
        <v>1490</v>
      </c>
    </row>
    <row r="156" spans="1:55">
      <c r="E156" s="147">
        <v>0.58405092592592589</v>
      </c>
      <c r="G156" s="148">
        <v>15.27</v>
      </c>
      <c r="H156" s="148">
        <v>5.91</v>
      </c>
      <c r="I156" s="148">
        <v>8.5</v>
      </c>
      <c r="J156" s="148">
        <v>15.23</v>
      </c>
      <c r="K156" s="148">
        <v>6.09</v>
      </c>
      <c r="L156" s="148">
        <v>8.5500000000000007</v>
      </c>
      <c r="M156" s="118">
        <f t="shared" si="44"/>
        <v>15.25</v>
      </c>
      <c r="N156" s="118">
        <f t="shared" si="44"/>
        <v>6</v>
      </c>
      <c r="O156" s="118">
        <f t="shared" si="44"/>
        <v>8.5250000000000004</v>
      </c>
      <c r="P156" s="149">
        <f t="shared" si="35"/>
        <v>0.1741407850767463</v>
      </c>
      <c r="Q156" s="150">
        <f t="shared" si="36"/>
        <v>9.9999999999999995E-7</v>
      </c>
      <c r="R156" s="151">
        <f t="shared" si="37"/>
        <v>4.4496065472190871E-9</v>
      </c>
      <c r="S156" s="150">
        <f t="shared" si="38"/>
        <v>1.9798998425054965E-17</v>
      </c>
      <c r="T156" s="97">
        <v>298</v>
      </c>
      <c r="U156" s="118">
        <f t="shared" si="39"/>
        <v>288.25</v>
      </c>
      <c r="V156" s="152">
        <f t="shared" si="40"/>
        <v>0.57048144030454528</v>
      </c>
      <c r="W156" s="153">
        <f t="shared" si="41"/>
        <v>3.7194732554991643</v>
      </c>
      <c r="X156" s="154">
        <f t="shared" si="31"/>
        <v>-2.3815914322416359E-7</v>
      </c>
      <c r="Y156" s="155">
        <f t="shared" si="32"/>
        <v>-2.3787929767241562E-7</v>
      </c>
      <c r="Z156" s="155">
        <f t="shared" si="33"/>
        <v>-2.3787962650099545E-7</v>
      </c>
      <c r="AA156" s="156">
        <f t="shared" si="34"/>
        <v>-2.3760010900505658E-7</v>
      </c>
      <c r="AB156" s="157">
        <f t="shared" si="43"/>
        <v>1.0134121687302776E-3</v>
      </c>
      <c r="AC156" s="160">
        <f>D12</f>
        <v>1.0260714285714285E-3</v>
      </c>
      <c r="AD156" s="158">
        <f t="shared" si="42"/>
        <v>10.134121687302775</v>
      </c>
      <c r="AE156" s="158">
        <f>AC156*10000</f>
        <v>10.260714285714284</v>
      </c>
      <c r="AF156" s="159">
        <f>(AD156-AE156)*(AD156-AE156)</f>
        <v>1.6025685972577659E-2</v>
      </c>
      <c r="AG156" s="133">
        <v>1500</v>
      </c>
    </row>
    <row r="157" spans="1:55">
      <c r="E157" s="147">
        <v>0.58416666666666661</v>
      </c>
      <c r="G157" s="148">
        <v>15.28</v>
      </c>
      <c r="H157" s="148">
        <v>5.91</v>
      </c>
      <c r="I157" s="148">
        <v>8.5</v>
      </c>
      <c r="J157" s="148">
        <v>15.23</v>
      </c>
      <c r="K157" s="148">
        <v>6.09</v>
      </c>
      <c r="L157" s="148">
        <v>8.59</v>
      </c>
      <c r="M157" s="118">
        <f t="shared" si="44"/>
        <v>15.254999999999999</v>
      </c>
      <c r="N157" s="118">
        <f t="shared" si="44"/>
        <v>6</v>
      </c>
      <c r="O157" s="118">
        <f t="shared" si="44"/>
        <v>8.5449999999999999</v>
      </c>
      <c r="P157" s="149">
        <f t="shared" si="35"/>
        <v>0.17456435323686906</v>
      </c>
      <c r="Q157" s="150">
        <f t="shared" si="36"/>
        <v>9.9999999999999995E-7</v>
      </c>
      <c r="R157" s="151">
        <f t="shared" si="37"/>
        <v>4.4514557428832517E-9</v>
      </c>
      <c r="S157" s="150">
        <f t="shared" si="38"/>
        <v>1.9815458230848283E-17</v>
      </c>
      <c r="T157" s="97">
        <v>298</v>
      </c>
      <c r="U157" s="118">
        <f t="shared" si="39"/>
        <v>288.255</v>
      </c>
      <c r="V157" s="152">
        <f t="shared" si="40"/>
        <v>0.57017899536426064</v>
      </c>
      <c r="W157" s="153">
        <f t="shared" si="41"/>
        <v>3.716883896668183</v>
      </c>
      <c r="X157" s="154">
        <f t="shared" si="31"/>
        <v>-2.385421038907215E-7</v>
      </c>
      <c r="Y157" s="155">
        <f t="shared" si="32"/>
        <v>-2.3826069708053831E-7</v>
      </c>
      <c r="Z157" s="155">
        <f t="shared" si="33"/>
        <v>-2.3826102905460715E-7</v>
      </c>
      <c r="AA157" s="156">
        <f t="shared" si="34"/>
        <v>-2.3797995343523674E-7</v>
      </c>
      <c r="AB157" s="157">
        <f t="shared" si="43"/>
        <v>1.0110333735626508E-3</v>
      </c>
      <c r="AC157" s="132"/>
      <c r="AD157" s="158">
        <f t="shared" si="42"/>
        <v>10.110333735626508</v>
      </c>
      <c r="AE157" s="158"/>
      <c r="AF157" s="159"/>
      <c r="AG157" s="133">
        <v>1510</v>
      </c>
    </row>
    <row r="158" spans="1:55">
      <c r="E158" s="147">
        <v>0.58428240740740744</v>
      </c>
      <c r="G158" s="148">
        <v>15.29</v>
      </c>
      <c r="H158" s="148">
        <v>5.91</v>
      </c>
      <c r="I158" s="148">
        <v>8.51</v>
      </c>
      <c r="J158" s="148">
        <v>15.24</v>
      </c>
      <c r="K158" s="148">
        <v>6.09</v>
      </c>
      <c r="L158" s="148">
        <v>8.5500000000000007</v>
      </c>
      <c r="M158" s="118">
        <f t="shared" si="44"/>
        <v>15.265000000000001</v>
      </c>
      <c r="N158" s="118">
        <f t="shared" si="44"/>
        <v>6</v>
      </c>
      <c r="O158" s="118">
        <f t="shared" si="44"/>
        <v>8.5300000000000011</v>
      </c>
      <c r="P158" s="149">
        <f t="shared" si="35"/>
        <v>0.17428792923631214</v>
      </c>
      <c r="Q158" s="150">
        <f t="shared" si="36"/>
        <v>9.9999999999999995E-7</v>
      </c>
      <c r="R158" s="151">
        <f t="shared" si="37"/>
        <v>4.4551564400322902E-9</v>
      </c>
      <c r="S158" s="150">
        <f t="shared" si="38"/>
        <v>1.984841890516119E-17</v>
      </c>
      <c r="T158" s="97">
        <v>298</v>
      </c>
      <c r="U158" s="118">
        <f t="shared" si="39"/>
        <v>288.26499999999999</v>
      </c>
      <c r="V158" s="152">
        <f t="shared" si="40"/>
        <v>0.56957413695940917</v>
      </c>
      <c r="W158" s="153">
        <f t="shared" si="41"/>
        <v>3.7117108546051694</v>
      </c>
      <c r="X158" s="154">
        <f t="shared" si="31"/>
        <v>-2.3833003555882431E-7</v>
      </c>
      <c r="Y158" s="155">
        <f t="shared" si="32"/>
        <v>-2.3804846532730622E-7</v>
      </c>
      <c r="Z158" s="155">
        <f t="shared" si="33"/>
        <v>-2.3804879798279843E-7</v>
      </c>
      <c r="AA158" s="156">
        <f t="shared" si="34"/>
        <v>-2.3776755962075421E-7</v>
      </c>
      <c r="AB158" s="157">
        <f t="shared" si="43"/>
        <v>1.0086507643799903E-3</v>
      </c>
      <c r="AC158" s="132"/>
      <c r="AD158" s="158">
        <f t="shared" si="42"/>
        <v>10.086507643799903</v>
      </c>
      <c r="AE158" s="158"/>
      <c r="AF158" s="159"/>
      <c r="AG158" s="133">
        <v>1520</v>
      </c>
    </row>
    <row r="159" spans="1:55">
      <c r="E159" s="147">
        <v>0.58439814814814817</v>
      </c>
      <c r="G159" s="148">
        <v>15.31</v>
      </c>
      <c r="H159" s="148">
        <v>5.91</v>
      </c>
      <c r="I159" s="148">
        <v>8.49</v>
      </c>
      <c r="J159" s="148">
        <v>15.26</v>
      </c>
      <c r="K159" s="148">
        <v>6.09</v>
      </c>
      <c r="L159" s="148">
        <v>8.6</v>
      </c>
      <c r="M159" s="118">
        <f t="shared" si="44"/>
        <v>15.285</v>
      </c>
      <c r="N159" s="118">
        <f t="shared" si="44"/>
        <v>6</v>
      </c>
      <c r="O159" s="118">
        <f t="shared" si="44"/>
        <v>8.5449999999999999</v>
      </c>
      <c r="P159" s="149">
        <f t="shared" si="35"/>
        <v>0.17465456797063444</v>
      </c>
      <c r="Q159" s="150">
        <f t="shared" si="36"/>
        <v>9.9999999999999995E-7</v>
      </c>
      <c r="R159" s="151">
        <f t="shared" si="37"/>
        <v>4.4625670665604389E-9</v>
      </c>
      <c r="S159" s="150">
        <f t="shared" si="38"/>
        <v>1.9914504823549841E-17</v>
      </c>
      <c r="T159" s="97">
        <v>298</v>
      </c>
      <c r="U159" s="118">
        <f t="shared" si="39"/>
        <v>288.28500000000003</v>
      </c>
      <c r="V159" s="152">
        <f t="shared" si="40"/>
        <v>0.56836454603729725</v>
      </c>
      <c r="W159" s="153">
        <f t="shared" si="41"/>
        <v>3.7013874323999203</v>
      </c>
      <c r="X159" s="154">
        <f t="shared" si="31"/>
        <v>-2.3972781411810085E-7</v>
      </c>
      <c r="Y159" s="155">
        <f t="shared" si="32"/>
        <v>-2.3944225751295088E-7</v>
      </c>
      <c r="Z159" s="155">
        <f t="shared" si="33"/>
        <v>-2.3944259765944175E-7</v>
      </c>
      <c r="AA159" s="156">
        <f t="shared" si="34"/>
        <v>-2.3915738039043799E-7</v>
      </c>
      <c r="AB159" s="157">
        <f t="shared" si="43"/>
        <v>1.006270277510324E-3</v>
      </c>
      <c r="AC159" s="132"/>
      <c r="AD159" s="158">
        <f t="shared" si="42"/>
        <v>10.06270277510324</v>
      </c>
      <c r="AE159" s="158"/>
      <c r="AF159" s="159"/>
      <c r="AG159" s="133">
        <v>1530</v>
      </c>
    </row>
    <row r="160" spans="1:55">
      <c r="E160" s="147">
        <v>0.58451388888888889</v>
      </c>
      <c r="G160" s="148">
        <v>15.31</v>
      </c>
      <c r="H160" s="148">
        <v>5.91</v>
      </c>
      <c r="I160" s="148">
        <v>8.4700000000000006</v>
      </c>
      <c r="J160" s="148">
        <v>15.27</v>
      </c>
      <c r="K160" s="148">
        <v>6.08</v>
      </c>
      <c r="L160" s="148">
        <v>8.59</v>
      </c>
      <c r="M160" s="118">
        <f t="shared" si="44"/>
        <v>15.29</v>
      </c>
      <c r="N160" s="118">
        <f t="shared" si="44"/>
        <v>5.9950000000000001</v>
      </c>
      <c r="O160" s="118">
        <f t="shared" si="44"/>
        <v>8.5300000000000011</v>
      </c>
      <c r="P160" s="149">
        <f t="shared" si="35"/>
        <v>0.17436299560038462</v>
      </c>
      <c r="Q160" s="150">
        <f t="shared" si="36"/>
        <v>1.0115794542598972E-6</v>
      </c>
      <c r="R160" s="151">
        <f t="shared" si="37"/>
        <v>4.4133178364181062E-9</v>
      </c>
      <c r="S160" s="150">
        <f t="shared" si="38"/>
        <v>1.9477374325246194E-17</v>
      </c>
      <c r="T160" s="97">
        <v>298</v>
      </c>
      <c r="U160" s="118">
        <f t="shared" si="39"/>
        <v>288.29000000000002</v>
      </c>
      <c r="V160" s="152">
        <f t="shared" si="40"/>
        <v>0.5680621745301675</v>
      </c>
      <c r="W160" s="153">
        <f t="shared" si="41"/>
        <v>3.6988112896632517</v>
      </c>
      <c r="X160" s="154">
        <f t="shared" si="31"/>
        <v>-2.3367993940279988E-7</v>
      </c>
      <c r="Y160" s="155">
        <f t="shared" si="32"/>
        <v>-2.3340796197683568E-7</v>
      </c>
      <c r="Z160" s="155">
        <f t="shared" si="33"/>
        <v>-2.3340827852827105E-7</v>
      </c>
      <c r="AA160" s="156">
        <f t="shared" si="34"/>
        <v>-2.3313661691688099E-7</v>
      </c>
      <c r="AB160" s="157">
        <f t="shared" si="43"/>
        <v>1.0038758526689018E-3</v>
      </c>
      <c r="AC160" s="132"/>
      <c r="AD160" s="158">
        <f t="shared" si="42"/>
        <v>10.038758526689019</v>
      </c>
      <c r="AE160" s="158"/>
      <c r="AF160" s="159"/>
      <c r="AG160" s="133">
        <v>1540</v>
      </c>
    </row>
    <row r="161" spans="1:55">
      <c r="E161" s="147">
        <v>0.58462962962962961</v>
      </c>
      <c r="G161" s="148">
        <v>15.32</v>
      </c>
      <c r="H161" s="148">
        <v>5.91</v>
      </c>
      <c r="I161" s="148">
        <v>8.49</v>
      </c>
      <c r="J161" s="148">
        <v>15.27</v>
      </c>
      <c r="K161" s="148">
        <v>6.08</v>
      </c>
      <c r="L161" s="148">
        <v>8.57</v>
      </c>
      <c r="M161" s="118">
        <f t="shared" si="44"/>
        <v>15.295</v>
      </c>
      <c r="N161" s="118">
        <f t="shared" si="44"/>
        <v>5.9950000000000001</v>
      </c>
      <c r="O161" s="118">
        <f t="shared" si="44"/>
        <v>8.5300000000000011</v>
      </c>
      <c r="P161" s="149">
        <f t="shared" si="35"/>
        <v>0.17437801663338465</v>
      </c>
      <c r="Q161" s="150">
        <f t="shared" si="36"/>
        <v>1.0115794542598972E-6</v>
      </c>
      <c r="R161" s="151">
        <f t="shared" si="37"/>
        <v>4.4151519509900539E-9</v>
      </c>
      <c r="S161" s="150">
        <f t="shared" si="38"/>
        <v>1.9493566750331278E-17</v>
      </c>
      <c r="T161" s="97">
        <v>298</v>
      </c>
      <c r="U161" s="118">
        <f t="shared" si="39"/>
        <v>288.29500000000002</v>
      </c>
      <c r="V161" s="152">
        <f t="shared" si="40"/>
        <v>0.56775981351130511</v>
      </c>
      <c r="W161" s="153">
        <f t="shared" si="41"/>
        <v>3.6962370291705744</v>
      </c>
      <c r="X161" s="154">
        <f t="shared" si="31"/>
        <v>-2.335130531784716E-7</v>
      </c>
      <c r="Y161" s="155">
        <f t="shared" si="32"/>
        <v>-2.3324083115245692E-7</v>
      </c>
      <c r="Z161" s="155">
        <f t="shared" si="33"/>
        <v>-2.332411485001616E-7</v>
      </c>
      <c r="AA161" s="156">
        <f t="shared" si="34"/>
        <v>-2.3296924308194409E-7</v>
      </c>
      <c r="AB161" s="157">
        <f t="shared" si="43"/>
        <v>1.0015417709400187E-3</v>
      </c>
      <c r="AC161" s="132"/>
      <c r="AD161" s="158">
        <f t="shared" si="42"/>
        <v>10.015417709400188</v>
      </c>
      <c r="AE161" s="158"/>
      <c r="AF161" s="159"/>
      <c r="AG161" s="133">
        <v>1550</v>
      </c>
    </row>
    <row r="162" spans="1:55">
      <c r="E162" s="117">
        <v>0.58474537037037033</v>
      </c>
      <c r="G162" s="117">
        <v>15.33</v>
      </c>
      <c r="H162" s="117">
        <v>5.91</v>
      </c>
      <c r="I162" s="117">
        <v>8.49</v>
      </c>
      <c r="J162" s="117">
        <v>15.28</v>
      </c>
      <c r="K162" s="117">
        <v>6.08</v>
      </c>
      <c r="L162" s="117">
        <v>8.6</v>
      </c>
      <c r="M162" s="117">
        <f t="shared" si="44"/>
        <v>15.305</v>
      </c>
      <c r="N162" s="117">
        <f t="shared" si="44"/>
        <v>5.9950000000000001</v>
      </c>
      <c r="O162" s="117">
        <f t="shared" si="44"/>
        <v>8.5449999999999999</v>
      </c>
      <c r="P162" s="117">
        <f t="shared" si="35"/>
        <v>0.17471476294756577</v>
      </c>
      <c r="Q162" s="117">
        <f t="shared" si="36"/>
        <v>1.0115794542598972E-6</v>
      </c>
      <c r="R162" s="117">
        <f t="shared" si="37"/>
        <v>4.4188224671495653E-9</v>
      </c>
      <c r="S162" s="117">
        <f t="shared" si="38"/>
        <v>1.9525991996185771E-17</v>
      </c>
      <c r="T162" s="117">
        <v>298</v>
      </c>
      <c r="U162" s="117">
        <f t="shared" si="39"/>
        <v>288.30500000000001</v>
      </c>
      <c r="V162" s="117">
        <f t="shared" si="40"/>
        <v>0.56715512293619796</v>
      </c>
      <c r="W162" s="117">
        <f t="shared" si="41"/>
        <v>3.6910941491626486</v>
      </c>
      <c r="X162" s="117">
        <f t="shared" si="31"/>
        <v>-2.3413317080806663E-7</v>
      </c>
      <c r="Y162" s="117">
        <f t="shared" si="32"/>
        <v>-2.338588622205028E-7</v>
      </c>
      <c r="Z162" s="117">
        <f t="shared" si="33"/>
        <v>-2.3385918359829368E-7</v>
      </c>
      <c r="AA162" s="117">
        <f t="shared" si="34"/>
        <v>-2.3358519563547334E-7</v>
      </c>
      <c r="AB162" s="117">
        <f t="shared" si="43"/>
        <v>9.9920936051407609E-4</v>
      </c>
      <c r="AD162" s="117">
        <f t="shared" si="42"/>
        <v>9.9920936051407612</v>
      </c>
      <c r="AG162" s="117">
        <v>1560</v>
      </c>
    </row>
    <row r="163" spans="1:55">
      <c r="E163" s="147">
        <v>0.58486111111111105</v>
      </c>
      <c r="G163" s="148">
        <v>15.34</v>
      </c>
      <c r="H163" s="148">
        <v>5.91</v>
      </c>
      <c r="I163" s="148">
        <v>8.49</v>
      </c>
      <c r="J163" s="148">
        <v>15.29</v>
      </c>
      <c r="K163" s="148">
        <v>6.08</v>
      </c>
      <c r="L163" s="148">
        <v>8.57</v>
      </c>
      <c r="M163" s="118">
        <f t="shared" si="44"/>
        <v>15.315</v>
      </c>
      <c r="N163" s="118">
        <f t="shared" si="44"/>
        <v>5.9950000000000001</v>
      </c>
      <c r="O163" s="118">
        <f t="shared" si="44"/>
        <v>8.5300000000000011</v>
      </c>
      <c r="P163" s="149">
        <f t="shared" si="35"/>
        <v>0.17443812665496181</v>
      </c>
      <c r="Q163" s="150">
        <f t="shared" si="36"/>
        <v>1.0115794542598972E-6</v>
      </c>
      <c r="R163" s="151">
        <f t="shared" si="37"/>
        <v>4.4224960347757118E-9</v>
      </c>
      <c r="S163" s="150">
        <f t="shared" si="38"/>
        <v>1.9558471177606893E-17</v>
      </c>
      <c r="T163" s="97">
        <v>298</v>
      </c>
      <c r="U163" s="118">
        <f t="shared" si="39"/>
        <v>288.315</v>
      </c>
      <c r="V163" s="152">
        <f t="shared" si="40"/>
        <v>0.56655047430761452</v>
      </c>
      <c r="W163" s="153">
        <f t="shared" si="41"/>
        <v>3.6859587808785803</v>
      </c>
      <c r="X163" s="154">
        <f t="shared" si="31"/>
        <v>-2.3392873452965464E-7</v>
      </c>
      <c r="Y163" s="155">
        <f t="shared" si="32"/>
        <v>-2.3365426237890466E-7</v>
      </c>
      <c r="Z163" s="155">
        <f t="shared" si="33"/>
        <v>-2.336545844212638E-7</v>
      </c>
      <c r="AA163" s="156">
        <f t="shared" si="34"/>
        <v>-2.3338043355715855E-7</v>
      </c>
      <c r="AB163" s="157">
        <f t="shared" si="43"/>
        <v>9.9687076975060762E-4</v>
      </c>
      <c r="AC163" s="132"/>
      <c r="AD163" s="158">
        <f t="shared" si="42"/>
        <v>9.9687076975060762</v>
      </c>
      <c r="AE163" s="158"/>
      <c r="AF163" s="159"/>
      <c r="AG163" s="133">
        <v>1570</v>
      </c>
    </row>
    <row r="164" spans="1:55">
      <c r="E164" s="147">
        <v>0.58497685185185189</v>
      </c>
      <c r="G164" s="148">
        <v>15.35</v>
      </c>
      <c r="H164" s="148">
        <v>5.9</v>
      </c>
      <c r="I164" s="148">
        <v>8.48</v>
      </c>
      <c r="J164" s="148">
        <v>15.3</v>
      </c>
      <c r="K164" s="148">
        <v>6.08</v>
      </c>
      <c r="L164" s="148">
        <v>8.49</v>
      </c>
      <c r="M164" s="118">
        <f t="shared" si="44"/>
        <v>15.324999999999999</v>
      </c>
      <c r="N164" s="118">
        <f t="shared" si="44"/>
        <v>5.99</v>
      </c>
      <c r="O164" s="118">
        <f t="shared" si="44"/>
        <v>8.4849999999999994</v>
      </c>
      <c r="P164" s="149">
        <f t="shared" si="35"/>
        <v>0.17354779054129565</v>
      </c>
      <c r="Q164" s="150">
        <f t="shared" si="36"/>
        <v>1.0232929922807527E-6</v>
      </c>
      <c r="R164" s="151">
        <f t="shared" si="37"/>
        <v>4.3755066769754042E-9</v>
      </c>
      <c r="S164" s="150">
        <f t="shared" si="38"/>
        <v>1.9145058680256345E-17</v>
      </c>
      <c r="T164" s="97">
        <v>298</v>
      </c>
      <c r="U164" s="118">
        <f t="shared" si="39"/>
        <v>288.32499999999999</v>
      </c>
      <c r="V164" s="152">
        <f t="shared" si="40"/>
        <v>0.56594586762118859</v>
      </c>
      <c r="W164" s="153">
        <f t="shared" si="41"/>
        <v>3.6808309128390944</v>
      </c>
      <c r="X164" s="154">
        <f t="shared" si="31"/>
        <v>-2.2759804216801228E-7</v>
      </c>
      <c r="Y164" s="155">
        <f t="shared" si="32"/>
        <v>-2.2733761438434453E-7</v>
      </c>
      <c r="Z164" s="155">
        <f t="shared" si="33"/>
        <v>-2.2733791237737583E-7</v>
      </c>
      <c r="AA164" s="156">
        <f t="shared" si="34"/>
        <v>-2.2707778190478571E-7</v>
      </c>
      <c r="AB164" s="157">
        <f t="shared" si="43"/>
        <v>9.9453422498112904E-4</v>
      </c>
      <c r="AC164" s="132"/>
      <c r="AD164" s="158">
        <f t="shared" si="42"/>
        <v>9.94534224981129</v>
      </c>
      <c r="AE164" s="158"/>
      <c r="AF164" s="159"/>
      <c r="AG164" s="133">
        <v>1580</v>
      </c>
    </row>
    <row r="165" spans="1:55">
      <c r="E165" s="147">
        <v>0.58509259259259261</v>
      </c>
      <c r="G165" s="148">
        <v>15.36</v>
      </c>
      <c r="H165" s="148">
        <v>5.9</v>
      </c>
      <c r="I165" s="148">
        <v>8.49</v>
      </c>
      <c r="J165" s="148">
        <v>15.31</v>
      </c>
      <c r="K165" s="148">
        <v>6.08</v>
      </c>
      <c r="L165" s="148">
        <v>8.43</v>
      </c>
      <c r="M165" s="118">
        <f t="shared" si="44"/>
        <v>15.335000000000001</v>
      </c>
      <c r="N165" s="118">
        <f t="shared" si="44"/>
        <v>5.99</v>
      </c>
      <c r="O165" s="118">
        <f t="shared" si="44"/>
        <v>8.4600000000000009</v>
      </c>
      <c r="P165" s="149">
        <f t="shared" si="35"/>
        <v>0.17306628757288747</v>
      </c>
      <c r="Q165" s="150">
        <f t="shared" si="36"/>
        <v>1.0232929922807527E-6</v>
      </c>
      <c r="R165" s="151">
        <f t="shared" si="37"/>
        <v>4.3791442342196765E-9</v>
      </c>
      <c r="S165" s="150">
        <f t="shared" si="38"/>
        <v>1.9176904224099436E-17</v>
      </c>
      <c r="T165" s="97">
        <v>298</v>
      </c>
      <c r="U165" s="118">
        <f t="shared" si="39"/>
        <v>288.33499999999998</v>
      </c>
      <c r="V165" s="152">
        <f t="shared" si="40"/>
        <v>0.56534130287255668</v>
      </c>
      <c r="W165" s="153">
        <f t="shared" si="41"/>
        <v>3.6757105335832327</v>
      </c>
      <c r="X165" s="154">
        <f t="shared" si="31"/>
        <v>-2.2714040446310263E-7</v>
      </c>
      <c r="Y165" s="155">
        <f t="shared" si="32"/>
        <v>-2.268804286538013E-7</v>
      </c>
      <c r="Z165" s="155">
        <f t="shared" si="33"/>
        <v>-2.2688072621169984E-7</v>
      </c>
      <c r="AA165" s="156">
        <f t="shared" si="34"/>
        <v>-2.2662104727915134E-7</v>
      </c>
      <c r="AB165" s="157">
        <f t="shared" si="43"/>
        <v>9.9226084685180202E-4</v>
      </c>
      <c r="AC165" s="132"/>
      <c r="AD165" s="158">
        <f t="shared" si="42"/>
        <v>9.9226084685180194</v>
      </c>
      <c r="AE165" s="158"/>
      <c r="AF165" s="159"/>
      <c r="AG165" s="133">
        <v>1590</v>
      </c>
    </row>
    <row r="166" spans="1:55">
      <c r="E166" s="147">
        <v>0.58520833333333333</v>
      </c>
      <c r="G166" s="148">
        <v>15.37</v>
      </c>
      <c r="H166" s="148">
        <v>5.9</v>
      </c>
      <c r="I166" s="148">
        <v>8.51</v>
      </c>
      <c r="J166" s="148">
        <v>15.32</v>
      </c>
      <c r="K166" s="148">
        <v>6.08</v>
      </c>
      <c r="L166" s="148">
        <v>8.52</v>
      </c>
      <c r="M166" s="118">
        <f t="shared" si="44"/>
        <v>15.344999999999999</v>
      </c>
      <c r="N166" s="118">
        <f t="shared" si="44"/>
        <v>5.99</v>
      </c>
      <c r="O166" s="118">
        <f t="shared" si="44"/>
        <v>8.5150000000000006</v>
      </c>
      <c r="P166" s="149">
        <f t="shared" si="35"/>
        <v>0.1742214613943836</v>
      </c>
      <c r="Q166" s="150">
        <f t="shared" si="36"/>
        <v>1.0232929922807527E-6</v>
      </c>
      <c r="R166" s="151">
        <f t="shared" si="37"/>
        <v>4.3827848155303436E-9</v>
      </c>
      <c r="S166" s="150">
        <f t="shared" si="38"/>
        <v>1.9208802739243349E-17</v>
      </c>
      <c r="T166" s="97">
        <v>298</v>
      </c>
      <c r="U166" s="118">
        <f t="shared" si="39"/>
        <v>288.34500000000003</v>
      </c>
      <c r="V166" s="152">
        <f t="shared" si="40"/>
        <v>0.56473678005735273</v>
      </c>
      <c r="W166" s="153">
        <f t="shared" si="41"/>
        <v>3.6705976316682825</v>
      </c>
      <c r="X166" s="154">
        <f t="shared" si="31"/>
        <v>-2.2883146313792407E-7</v>
      </c>
      <c r="Y166" s="155">
        <f t="shared" si="32"/>
        <v>-2.285669971807482E-7</v>
      </c>
      <c r="Z166" s="155">
        <f t="shared" si="33"/>
        <v>-2.2856730283033652E-7</v>
      </c>
      <c r="AA166" s="156">
        <f t="shared" si="34"/>
        <v>-2.2830314181625596E-7</v>
      </c>
      <c r="AB166" s="157">
        <f t="shared" si="43"/>
        <v>9.8999204058267988E-4</v>
      </c>
      <c r="AC166" s="132"/>
      <c r="AD166" s="158">
        <f t="shared" si="42"/>
        <v>9.8999204058267996</v>
      </c>
      <c r="AE166" s="158"/>
      <c r="AF166" s="159"/>
      <c r="AG166" s="133">
        <v>1600</v>
      </c>
    </row>
    <row r="167" spans="1:55">
      <c r="E167" s="147">
        <v>0.58532407407407405</v>
      </c>
      <c r="G167" s="148">
        <v>15.38</v>
      </c>
      <c r="H167" s="148">
        <v>5.9</v>
      </c>
      <c r="I167" s="148">
        <v>8.51</v>
      </c>
      <c r="J167" s="148">
        <v>15.33</v>
      </c>
      <c r="K167" s="148">
        <v>6.08</v>
      </c>
      <c r="L167" s="148">
        <v>8.57</v>
      </c>
      <c r="M167" s="118">
        <f t="shared" si="44"/>
        <v>15.355</v>
      </c>
      <c r="N167" s="118">
        <f t="shared" si="44"/>
        <v>5.99</v>
      </c>
      <c r="O167" s="118">
        <f t="shared" si="44"/>
        <v>8.5399999999999991</v>
      </c>
      <c r="P167" s="149">
        <f t="shared" si="35"/>
        <v>0.17476311175348405</v>
      </c>
      <c r="Q167" s="150">
        <f t="shared" si="36"/>
        <v>1.0232929922807527E-6</v>
      </c>
      <c r="R167" s="151">
        <f t="shared" si="37"/>
        <v>4.3864284234214499E-9</v>
      </c>
      <c r="S167" s="150">
        <f t="shared" si="38"/>
        <v>1.9240754313799588E-17</v>
      </c>
      <c r="T167" s="97">
        <v>298</v>
      </c>
      <c r="U167" s="118">
        <f t="shared" si="39"/>
        <v>288.35500000000002</v>
      </c>
      <c r="V167" s="152">
        <f t="shared" si="40"/>
        <v>0.56413229917121743</v>
      </c>
      <c r="W167" s="153">
        <f t="shared" si="41"/>
        <v>3.6654921956698243</v>
      </c>
      <c r="X167" s="154">
        <f t="shared" si="31"/>
        <v>-2.2971337546873315E-7</v>
      </c>
      <c r="Y167" s="155">
        <f t="shared" si="32"/>
        <v>-2.2944625035671526E-7</v>
      </c>
      <c r="Z167" s="155">
        <f t="shared" si="33"/>
        <v>-2.2944656098653961E-7</v>
      </c>
      <c r="AA167" s="156">
        <f t="shared" si="34"/>
        <v>-2.2917974578190643E-7</v>
      </c>
      <c r="AB167" s="157">
        <f t="shared" si="43"/>
        <v>9.8770636857438594E-4</v>
      </c>
      <c r="AC167" s="132"/>
      <c r="AD167" s="158">
        <f t="shared" si="42"/>
        <v>9.8770636857438596</v>
      </c>
      <c r="AE167" s="158"/>
      <c r="AF167" s="159"/>
      <c r="AG167" s="133">
        <v>1610</v>
      </c>
    </row>
    <row r="168" spans="1:55">
      <c r="E168" s="147">
        <v>0.58543981481481477</v>
      </c>
      <c r="G168" s="148">
        <v>15.39</v>
      </c>
      <c r="H168" s="148">
        <v>5.9</v>
      </c>
      <c r="I168" s="148">
        <v>8.51</v>
      </c>
      <c r="J168" s="148">
        <v>15.34</v>
      </c>
      <c r="K168" s="148">
        <v>6.08</v>
      </c>
      <c r="L168" s="148">
        <v>8.58</v>
      </c>
      <c r="M168" s="118">
        <f t="shared" si="44"/>
        <v>15.365</v>
      </c>
      <c r="N168" s="118">
        <f t="shared" si="44"/>
        <v>5.99</v>
      </c>
      <c r="O168" s="118">
        <f t="shared" si="44"/>
        <v>8.5449999999999999</v>
      </c>
      <c r="P168" s="149">
        <f t="shared" si="35"/>
        <v>0.17489559709157904</v>
      </c>
      <c r="Q168" s="150">
        <f t="shared" si="36"/>
        <v>1.0232929922807527E-6</v>
      </c>
      <c r="R168" s="151">
        <f t="shared" si="37"/>
        <v>4.3900750604091299E-9</v>
      </c>
      <c r="S168" s="150">
        <f t="shared" si="38"/>
        <v>1.9272759036026225E-17</v>
      </c>
      <c r="T168" s="97">
        <v>298</v>
      </c>
      <c r="U168" s="118">
        <f t="shared" si="39"/>
        <v>288.36500000000001</v>
      </c>
      <c r="V168" s="152">
        <f t="shared" si="40"/>
        <v>0.56352786020978929</v>
      </c>
      <c r="W168" s="153">
        <f t="shared" si="41"/>
        <v>3.6603942141816264</v>
      </c>
      <c r="X168" s="154">
        <f t="shared" si="31"/>
        <v>-2.3005494759888625E-7</v>
      </c>
      <c r="Y168" s="155">
        <f t="shared" si="32"/>
        <v>-2.2978640365954562E-7</v>
      </c>
      <c r="Z168" s="155">
        <f t="shared" si="33"/>
        <v>-2.2978671713181873E-7</v>
      </c>
      <c r="AA168" s="156">
        <f t="shared" si="34"/>
        <v>-2.295184859329166E-7</v>
      </c>
      <c r="AB168" s="157">
        <f t="shared" si="43"/>
        <v>9.8541190400115741E-4</v>
      </c>
      <c r="AC168" s="132"/>
      <c r="AD168" s="158">
        <f t="shared" si="42"/>
        <v>9.8541190400115735</v>
      </c>
      <c r="AE168" s="158"/>
      <c r="AF168" s="159"/>
      <c r="AG168" s="133">
        <v>1620</v>
      </c>
    </row>
    <row r="169" spans="1:55">
      <c r="E169" s="147">
        <v>0.5855555555555555</v>
      </c>
      <c r="G169" s="148">
        <v>15.4</v>
      </c>
      <c r="H169" s="148">
        <v>5.9</v>
      </c>
      <c r="I169" s="148">
        <v>8.49</v>
      </c>
      <c r="J169" s="148">
        <v>15.36</v>
      </c>
      <c r="K169" s="148">
        <v>6.08</v>
      </c>
      <c r="L169" s="148">
        <v>8.5299999999999994</v>
      </c>
      <c r="M169" s="118">
        <f t="shared" si="44"/>
        <v>15.379999999999999</v>
      </c>
      <c r="N169" s="118">
        <f t="shared" si="44"/>
        <v>5.99</v>
      </c>
      <c r="O169" s="118">
        <f t="shared" si="44"/>
        <v>8.51</v>
      </c>
      <c r="P169" s="149">
        <f t="shared" si="35"/>
        <v>0.17422431290451407</v>
      </c>
      <c r="Q169" s="150">
        <f t="shared" si="36"/>
        <v>1.0232929922807527E-6</v>
      </c>
      <c r="R169" s="151">
        <f t="shared" si="37"/>
        <v>4.3955507009559139E-9</v>
      </c>
      <c r="S169" s="150">
        <f t="shared" si="38"/>
        <v>1.9320865964674027E-17</v>
      </c>
      <c r="T169" s="97">
        <v>298</v>
      </c>
      <c r="U169" s="118">
        <f t="shared" si="39"/>
        <v>288.38</v>
      </c>
      <c r="V169" s="152">
        <f t="shared" si="40"/>
        <v>0.56262128036692816</v>
      </c>
      <c r="W169" s="153">
        <f t="shared" si="41"/>
        <v>3.6527611942496172</v>
      </c>
      <c r="X169" s="154">
        <f t="shared" si="31"/>
        <v>-2.2968721969382643E-7</v>
      </c>
      <c r="Y169" s="155">
        <f t="shared" si="32"/>
        <v>-2.2941890789652644E-7</v>
      </c>
      <c r="Z169" s="155">
        <f t="shared" si="33"/>
        <v>-2.2941922132807336E-7</v>
      </c>
      <c r="AA169" s="156">
        <f t="shared" si="34"/>
        <v>-2.2915122223004274E-7</v>
      </c>
      <c r="AB169" s="157">
        <f t="shared" si="43"/>
        <v>9.8311403787596646E-4</v>
      </c>
      <c r="AC169" s="132"/>
      <c r="AD169" s="158">
        <f t="shared" si="42"/>
        <v>9.831140378759665</v>
      </c>
      <c r="AE169" s="158"/>
      <c r="AF169" s="159"/>
      <c r="AG169" s="133">
        <v>1630</v>
      </c>
    </row>
    <row r="170" spans="1:55">
      <c r="E170" s="147">
        <v>0.58567129629629633</v>
      </c>
      <c r="G170" s="148">
        <v>15.41</v>
      </c>
      <c r="H170" s="148">
        <v>5.9</v>
      </c>
      <c r="I170" s="148">
        <v>8.52</v>
      </c>
      <c r="J170" s="148">
        <v>15.36</v>
      </c>
      <c r="K170" s="148">
        <v>6.08</v>
      </c>
      <c r="L170" s="148">
        <v>8.51</v>
      </c>
      <c r="M170" s="118">
        <f t="shared" si="44"/>
        <v>15.385</v>
      </c>
      <c r="N170" s="118">
        <f t="shared" si="44"/>
        <v>5.99</v>
      </c>
      <c r="O170" s="118">
        <f t="shared" si="44"/>
        <v>8.5150000000000006</v>
      </c>
      <c r="P170" s="149">
        <f t="shared" si="35"/>
        <v>0.17434171859384082</v>
      </c>
      <c r="Q170" s="150">
        <f t="shared" si="36"/>
        <v>1.0232929922807527E-6</v>
      </c>
      <c r="R170" s="151">
        <f t="shared" si="37"/>
        <v>4.3973774317492036E-9</v>
      </c>
      <c r="S170" s="150">
        <f t="shared" si="38"/>
        <v>1.9336928277257222E-17</v>
      </c>
      <c r="T170" s="97">
        <v>298</v>
      </c>
      <c r="U170" s="118">
        <f t="shared" si="39"/>
        <v>288.38499999999999</v>
      </c>
      <c r="V170" s="152">
        <f t="shared" si="40"/>
        <v>0.56231910804360385</v>
      </c>
      <c r="W170" s="153">
        <f t="shared" si="41"/>
        <v>3.6502205692018843</v>
      </c>
      <c r="X170" s="154">
        <f t="shared" si="31"/>
        <v>-2.2965600821290669E-7</v>
      </c>
      <c r="Y170" s="155">
        <f t="shared" si="32"/>
        <v>-2.2938714190537181E-7</v>
      </c>
      <c r="Z170" s="155">
        <f t="shared" si="33"/>
        <v>-2.2938745667654586E-7</v>
      </c>
      <c r="AA170" s="156">
        <f t="shared" si="34"/>
        <v>-2.2911890440315788E-7</v>
      </c>
      <c r="AB170" s="157">
        <f t="shared" si="43"/>
        <v>9.8081984670867796E-4</v>
      </c>
      <c r="AC170" s="132"/>
      <c r="AD170" s="158">
        <f t="shared" si="42"/>
        <v>9.808198467086779</v>
      </c>
      <c r="AE170" s="158"/>
      <c r="AF170" s="159"/>
      <c r="AG170" s="133">
        <v>1640</v>
      </c>
    </row>
    <row r="171" spans="1:55">
      <c r="E171" s="147">
        <v>0.58578703703703705</v>
      </c>
      <c r="G171" s="148">
        <v>15.42</v>
      </c>
      <c r="H171" s="148">
        <v>5.9</v>
      </c>
      <c r="I171" s="148">
        <v>8.5299999999999994</v>
      </c>
      <c r="J171" s="148">
        <v>15.37</v>
      </c>
      <c r="K171" s="148">
        <v>6.08</v>
      </c>
      <c r="L171" s="148">
        <v>8.52</v>
      </c>
      <c r="M171" s="118">
        <f t="shared" si="44"/>
        <v>15.395</v>
      </c>
      <c r="N171" s="118">
        <f t="shared" si="44"/>
        <v>5.99</v>
      </c>
      <c r="O171" s="118">
        <f t="shared" si="44"/>
        <v>8.5249999999999986</v>
      </c>
      <c r="P171" s="149">
        <f t="shared" si="35"/>
        <v>0.17457659076286466</v>
      </c>
      <c r="Q171" s="150">
        <f t="shared" si="36"/>
        <v>1.0232929922807527E-6</v>
      </c>
      <c r="R171" s="151">
        <f t="shared" si="37"/>
        <v>4.4010331711443278E-9</v>
      </c>
      <c r="S171" s="150">
        <f t="shared" si="38"/>
        <v>1.9369092973512699E-17</v>
      </c>
      <c r="T171" s="97">
        <v>298</v>
      </c>
      <c r="U171" s="118">
        <f t="shared" si="39"/>
        <v>288.39499999999998</v>
      </c>
      <c r="V171" s="152">
        <f t="shared" si="40"/>
        <v>0.56171479483012565</v>
      </c>
      <c r="W171" s="153">
        <f t="shared" si="41"/>
        <v>3.6451448829886481</v>
      </c>
      <c r="X171" s="154">
        <f t="shared" si="31"/>
        <v>-2.301291960829676E-7</v>
      </c>
      <c r="Y171" s="155">
        <f t="shared" si="32"/>
        <v>-2.2985858779897373E-7</v>
      </c>
      <c r="Z171" s="155">
        <f t="shared" si="33"/>
        <v>-2.2985890600650508E-7</v>
      </c>
      <c r="AA171" s="156">
        <f t="shared" si="34"/>
        <v>-2.2958861518168389E-7</v>
      </c>
      <c r="AB171" s="157">
        <f t="shared" si="43"/>
        <v>9.7852597319237808E-4</v>
      </c>
      <c r="AC171" s="132"/>
      <c r="AD171" s="158">
        <f t="shared" si="42"/>
        <v>9.7852597319237802</v>
      </c>
      <c r="AE171" s="158"/>
      <c r="AF171" s="159"/>
      <c r="AG171" s="133">
        <v>1650</v>
      </c>
    </row>
    <row r="172" spans="1:55">
      <c r="E172" s="147">
        <v>0.58590277777777777</v>
      </c>
      <c r="G172" s="148">
        <v>15.43</v>
      </c>
      <c r="H172" s="148">
        <v>5.9</v>
      </c>
      <c r="I172" s="148">
        <v>8.5500000000000007</v>
      </c>
      <c r="J172" s="148">
        <v>15.38</v>
      </c>
      <c r="K172" s="148">
        <v>6.08</v>
      </c>
      <c r="L172" s="148">
        <v>8.51</v>
      </c>
      <c r="M172" s="118">
        <f t="shared" si="44"/>
        <v>15.405000000000001</v>
      </c>
      <c r="N172" s="118">
        <f t="shared" si="44"/>
        <v>5.99</v>
      </c>
      <c r="O172" s="118">
        <f t="shared" si="44"/>
        <v>8.5300000000000011</v>
      </c>
      <c r="P172" s="149">
        <f t="shared" si="35"/>
        <v>0.17470913538330765</v>
      </c>
      <c r="Q172" s="150">
        <f t="shared" si="36"/>
        <v>1.0232929922807527E-6</v>
      </c>
      <c r="R172" s="151">
        <f t="shared" si="37"/>
        <v>4.404691949721498E-9</v>
      </c>
      <c r="S172" s="150">
        <f t="shared" si="38"/>
        <v>1.9401311171941372E-17</v>
      </c>
      <c r="T172" s="97">
        <v>298</v>
      </c>
      <c r="U172" s="118">
        <f t="shared" si="39"/>
        <v>288.40499999999997</v>
      </c>
      <c r="V172" s="152">
        <f t="shared" si="40"/>
        <v>0.56111052352391066</v>
      </c>
      <c r="W172" s="153">
        <f t="shared" si="41"/>
        <v>3.6400766058422107</v>
      </c>
      <c r="X172" s="154">
        <f t="shared" si="31"/>
        <v>-2.3046555417291139E-7</v>
      </c>
      <c r="Y172" s="155">
        <f t="shared" si="32"/>
        <v>-2.3019351523779353E-7</v>
      </c>
      <c r="Z172" s="155">
        <f t="shared" si="33"/>
        <v>-2.3019383634947758E-7</v>
      </c>
      <c r="AA172" s="156">
        <f t="shared" si="34"/>
        <v>-2.2992211776797056E-7</v>
      </c>
      <c r="AB172" s="157">
        <f t="shared" si="43"/>
        <v>9.7622738519425212E-4</v>
      </c>
      <c r="AC172" s="132"/>
      <c r="AD172" s="158">
        <f t="shared" si="42"/>
        <v>9.7622738519425205</v>
      </c>
      <c r="AE172" s="158"/>
      <c r="AF172" s="159"/>
      <c r="AG172" s="133">
        <v>1660</v>
      </c>
    </row>
    <row r="173" spans="1:55">
      <c r="E173" s="147">
        <v>0.58601851851851849</v>
      </c>
      <c r="G173" s="148">
        <v>15.44</v>
      </c>
      <c r="H173" s="148">
        <v>5.9</v>
      </c>
      <c r="I173" s="148">
        <v>8.52</v>
      </c>
      <c r="J173" s="148">
        <v>15.39</v>
      </c>
      <c r="K173" s="148">
        <v>6.08</v>
      </c>
      <c r="L173" s="148">
        <v>8.44</v>
      </c>
      <c r="M173" s="118">
        <f t="shared" si="44"/>
        <v>15.414999999999999</v>
      </c>
      <c r="N173" s="118">
        <f t="shared" si="44"/>
        <v>5.99</v>
      </c>
      <c r="O173" s="118">
        <f t="shared" si="44"/>
        <v>8.48</v>
      </c>
      <c r="P173" s="149">
        <f t="shared" si="35"/>
        <v>0.17371503626812695</v>
      </c>
      <c r="Q173" s="150">
        <f t="shared" si="36"/>
        <v>1.0232929922807527E-6</v>
      </c>
      <c r="R173" s="151">
        <f t="shared" si="37"/>
        <v>4.4083537700073185E-9</v>
      </c>
      <c r="S173" s="150">
        <f t="shared" si="38"/>
        <v>1.9433582961537739E-17</v>
      </c>
      <c r="T173" s="97">
        <v>298</v>
      </c>
      <c r="U173" s="118">
        <f t="shared" si="39"/>
        <v>288.41500000000002</v>
      </c>
      <c r="V173" s="152">
        <f t="shared" si="40"/>
        <v>0.56050629412059505</v>
      </c>
      <c r="W173" s="153">
        <f t="shared" si="41"/>
        <v>3.6350157264468956</v>
      </c>
      <c r="X173" s="154">
        <f t="shared" si="31"/>
        <v>-2.2931294676038291E-7</v>
      </c>
      <c r="Y173" s="155">
        <f t="shared" si="32"/>
        <v>-2.2904298550377347E-7</v>
      </c>
      <c r="Z173" s="155">
        <f t="shared" si="33"/>
        <v>-2.2904330331871196E-7</v>
      </c>
      <c r="AA173" s="156">
        <f t="shared" si="34"/>
        <v>-2.2877365912873851E-7</v>
      </c>
      <c r="AB173" s="157">
        <f t="shared" si="43"/>
        <v>9.7392544790239307E-4</v>
      </c>
      <c r="AC173" s="132"/>
      <c r="AD173" s="158">
        <f t="shared" si="42"/>
        <v>9.7392544790239306</v>
      </c>
      <c r="AE173" s="158"/>
      <c r="AF173" s="159"/>
      <c r="AG173" s="133">
        <v>1670</v>
      </c>
    </row>
    <row r="174" spans="1:55" s="77" customFormat="1">
      <c r="A174" s="134"/>
      <c r="B174" s="134"/>
      <c r="C174" s="134"/>
      <c r="D174" s="134"/>
      <c r="E174" s="136">
        <v>0.58613425925925922</v>
      </c>
      <c r="F174" s="134"/>
      <c r="G174" s="138">
        <v>15.45</v>
      </c>
      <c r="H174" s="138">
        <v>5.9</v>
      </c>
      <c r="I174" s="138">
        <v>8.5</v>
      </c>
      <c r="J174" s="138">
        <v>15.41</v>
      </c>
      <c r="K174" s="138">
        <v>6.08</v>
      </c>
      <c r="L174" s="138">
        <v>8.4600000000000009</v>
      </c>
      <c r="M174" s="139">
        <f t="shared" si="44"/>
        <v>15.43</v>
      </c>
      <c r="N174" s="139">
        <f t="shared" si="44"/>
        <v>5.99</v>
      </c>
      <c r="O174" s="139">
        <f t="shared" si="44"/>
        <v>8.48</v>
      </c>
      <c r="P174" s="140">
        <f t="shared" si="35"/>
        <v>0.17376003657642211</v>
      </c>
      <c r="Q174" s="141">
        <f t="shared" si="36"/>
        <v>1.0232929922807527E-6</v>
      </c>
      <c r="R174" s="142">
        <f t="shared" si="37"/>
        <v>4.4138522091719043E-9</v>
      </c>
      <c r="S174" s="141">
        <f t="shared" si="38"/>
        <v>1.94820913244117E-17</v>
      </c>
      <c r="T174" s="143">
        <v>298</v>
      </c>
      <c r="U174" s="139">
        <f t="shared" si="39"/>
        <v>288.43</v>
      </c>
      <c r="V174" s="144">
        <f t="shared" si="40"/>
        <v>0.55960002857404134</v>
      </c>
      <c r="W174" s="145">
        <f t="shared" si="41"/>
        <v>3.6274382534288301</v>
      </c>
      <c r="X174" s="146">
        <f t="shared" si="31"/>
        <v>-2.2988332428278153E-7</v>
      </c>
      <c r="Y174" s="146">
        <f t="shared" si="32"/>
        <v>-2.2961137884073335E-7</v>
      </c>
      <c r="Z174" s="146">
        <f t="shared" si="33"/>
        <v>-2.2961170054446579E-7</v>
      </c>
      <c r="AA174" s="146">
        <f t="shared" si="34"/>
        <v>-2.2934007604501734E-7</v>
      </c>
      <c r="AB174" s="146">
        <f t="shared" si="43"/>
        <v>9.7163501592983622E-4</v>
      </c>
      <c r="AC174" s="134"/>
      <c r="AD174" s="146">
        <f t="shared" si="42"/>
        <v>9.7163501592983614</v>
      </c>
      <c r="AE174" s="146"/>
      <c r="AF174" s="146"/>
      <c r="AG174" s="137">
        <v>1680</v>
      </c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</row>
    <row r="175" spans="1:55">
      <c r="E175" s="147">
        <v>0.58624999999999994</v>
      </c>
      <c r="G175" s="148">
        <v>15.47</v>
      </c>
      <c r="H175" s="148">
        <v>5.9</v>
      </c>
      <c r="I175" s="148">
        <v>8.5500000000000007</v>
      </c>
      <c r="J175" s="148">
        <v>15.42</v>
      </c>
      <c r="K175" s="148">
        <v>6.07</v>
      </c>
      <c r="L175" s="148">
        <v>8.49</v>
      </c>
      <c r="M175" s="118">
        <f t="shared" si="44"/>
        <v>15.445</v>
      </c>
      <c r="N175" s="118">
        <f t="shared" si="44"/>
        <v>5.9850000000000003</v>
      </c>
      <c r="O175" s="118">
        <f t="shared" si="44"/>
        <v>8.52</v>
      </c>
      <c r="P175" s="149">
        <f t="shared" si="35"/>
        <v>0.17462489539476864</v>
      </c>
      <c r="Q175" s="150">
        <f t="shared" si="36"/>
        <v>1.0351421666793424E-6</v>
      </c>
      <c r="R175" s="151">
        <f t="shared" si="37"/>
        <v>4.3687695393612441E-9</v>
      </c>
      <c r="S175" s="150">
        <f t="shared" si="38"/>
        <v>1.9086147288050657E-17</v>
      </c>
      <c r="T175" s="97">
        <v>298</v>
      </c>
      <c r="U175" s="118">
        <f t="shared" si="39"/>
        <v>288.44499999999999</v>
      </c>
      <c r="V175" s="152">
        <f t="shared" si="40"/>
        <v>0.55869385728450782</v>
      </c>
      <c r="W175" s="153">
        <f t="shared" si="41"/>
        <v>3.6198773618819646</v>
      </c>
      <c r="X175" s="154">
        <f t="shared" si="31"/>
        <v>-2.2626901158995126E-7</v>
      </c>
      <c r="Y175" s="155">
        <f t="shared" si="32"/>
        <v>-2.260049261106313E-7</v>
      </c>
      <c r="Z175" s="155">
        <f t="shared" si="33"/>
        <v>-2.2600523433286597E-7</v>
      </c>
      <c r="AA175" s="156">
        <f t="shared" si="34"/>
        <v>-2.2574145635630946E-7</v>
      </c>
      <c r="AB175" s="157">
        <f t="shared" si="43"/>
        <v>9.6933889999800584E-4</v>
      </c>
      <c r="AC175" s="132"/>
      <c r="AD175" s="158">
        <f t="shared" si="42"/>
        <v>9.6933889999800584</v>
      </c>
      <c r="AE175" s="158"/>
      <c r="AF175" s="159"/>
      <c r="AG175" s="133">
        <v>1690</v>
      </c>
    </row>
    <row r="176" spans="1:55">
      <c r="E176" s="147">
        <v>0.58636574074074077</v>
      </c>
      <c r="G176" s="148">
        <v>15.48</v>
      </c>
      <c r="H176" s="148">
        <v>5.9</v>
      </c>
      <c r="I176" s="148">
        <v>8.5299999999999994</v>
      </c>
      <c r="J176" s="148">
        <v>15.43</v>
      </c>
      <c r="K176" s="148">
        <v>6.07</v>
      </c>
      <c r="L176" s="148">
        <v>8.57</v>
      </c>
      <c r="M176" s="118">
        <f t="shared" si="44"/>
        <v>15.455</v>
      </c>
      <c r="N176" s="118">
        <f t="shared" si="44"/>
        <v>5.9850000000000003</v>
      </c>
      <c r="O176" s="118">
        <f t="shared" si="44"/>
        <v>8.5500000000000007</v>
      </c>
      <c r="P176" s="149">
        <f t="shared" si="35"/>
        <v>0.17527004838276591</v>
      </c>
      <c r="Q176" s="150">
        <f t="shared" si="36"/>
        <v>1.0351421666793424E-6</v>
      </c>
      <c r="R176" s="151">
        <f t="shared" si="37"/>
        <v>4.3724014957173121E-9</v>
      </c>
      <c r="S176" s="150">
        <f t="shared" si="38"/>
        <v>1.9117894839750987E-17</v>
      </c>
      <c r="T176" s="97">
        <v>298</v>
      </c>
      <c r="U176" s="118">
        <f t="shared" si="39"/>
        <v>288.45499999999998</v>
      </c>
      <c r="V176" s="152">
        <f t="shared" si="40"/>
        <v>0.55808979544923554</v>
      </c>
      <c r="W176" s="153">
        <f t="shared" si="41"/>
        <v>3.6148459606951322</v>
      </c>
      <c r="X176" s="154">
        <f t="shared" si="31"/>
        <v>-2.2726823012381034E-7</v>
      </c>
      <c r="Y176" s="155">
        <f t="shared" si="32"/>
        <v>-2.2700118442999783E-7</v>
      </c>
      <c r="Z176" s="155">
        <f t="shared" si="33"/>
        <v>-2.270014982151782E-7</v>
      </c>
      <c r="AA176" s="156">
        <f t="shared" si="34"/>
        <v>-2.2673476556913559E-7</v>
      </c>
      <c r="AB176" s="157">
        <f t="shared" si="43"/>
        <v>9.6707884868328371E-4</v>
      </c>
      <c r="AC176" s="132"/>
      <c r="AD176" s="158">
        <f t="shared" si="42"/>
        <v>9.6707884868328371</v>
      </c>
      <c r="AE176" s="158"/>
      <c r="AF176" s="159"/>
      <c r="AG176" s="133">
        <v>1700</v>
      </c>
    </row>
    <row r="177" spans="5:33">
      <c r="E177" s="147">
        <v>0.58648148148148149</v>
      </c>
      <c r="G177" s="148">
        <v>15.48</v>
      </c>
      <c r="H177" s="148">
        <v>5.9</v>
      </c>
      <c r="I177" s="148">
        <v>8.5500000000000007</v>
      </c>
      <c r="J177" s="148">
        <v>15.44</v>
      </c>
      <c r="K177" s="148">
        <v>6.07</v>
      </c>
      <c r="L177" s="148">
        <v>8.5</v>
      </c>
      <c r="M177" s="118">
        <f t="shared" si="44"/>
        <v>15.46</v>
      </c>
      <c r="N177" s="118">
        <f t="shared" si="44"/>
        <v>5.9850000000000003</v>
      </c>
      <c r="O177" s="118">
        <f t="shared" si="44"/>
        <v>8.5250000000000004</v>
      </c>
      <c r="P177" s="149">
        <f t="shared" si="35"/>
        <v>0.1747726608071177</v>
      </c>
      <c r="Q177" s="150">
        <f t="shared" si="36"/>
        <v>1.0351421666793424E-6</v>
      </c>
      <c r="R177" s="151">
        <f t="shared" si="37"/>
        <v>4.3742186060173065E-9</v>
      </c>
      <c r="S177" s="150">
        <f t="shared" si="38"/>
        <v>1.913378841322799E-17</v>
      </c>
      <c r="T177" s="97">
        <v>298</v>
      </c>
      <c r="U177" s="118">
        <f t="shared" si="39"/>
        <v>288.45999999999998</v>
      </c>
      <c r="V177" s="152">
        <f t="shared" si="40"/>
        <v>0.55778778023729059</v>
      </c>
      <c r="W177" s="153">
        <f t="shared" si="41"/>
        <v>3.6123330138436893</v>
      </c>
      <c r="X177" s="154">
        <f t="shared" si="31"/>
        <v>-2.2643670271980165E-7</v>
      </c>
      <c r="Y177" s="155">
        <f t="shared" si="32"/>
        <v>-2.2617098386186861E-7</v>
      </c>
      <c r="Z177" s="155">
        <f t="shared" si="33"/>
        <v>-2.2617129567753544E-7</v>
      </c>
      <c r="AA177" s="156">
        <f t="shared" si="34"/>
        <v>-2.2590588790345058E-7</v>
      </c>
      <c r="AB177" s="157">
        <f t="shared" si="43"/>
        <v>9.6480883474831154E-4</v>
      </c>
      <c r="AC177" s="132"/>
      <c r="AD177" s="158">
        <f t="shared" si="42"/>
        <v>9.6480883474831156</v>
      </c>
      <c r="AE177" s="158"/>
      <c r="AF177" s="159"/>
      <c r="AG177" s="133">
        <v>1710</v>
      </c>
    </row>
    <row r="178" spans="5:33">
      <c r="E178" s="147">
        <v>0.58659722222222221</v>
      </c>
      <c r="G178" s="148">
        <v>15.49</v>
      </c>
      <c r="H178" s="148">
        <v>5.89</v>
      </c>
      <c r="I178" s="148">
        <v>8.56</v>
      </c>
      <c r="J178" s="148">
        <v>15.45</v>
      </c>
      <c r="K178" s="148">
        <v>6.08</v>
      </c>
      <c r="L178" s="148">
        <v>8.52</v>
      </c>
      <c r="M178" s="118">
        <f t="shared" si="44"/>
        <v>15.469999999999999</v>
      </c>
      <c r="N178" s="118">
        <f t="shared" si="44"/>
        <v>5.9849999999999994</v>
      </c>
      <c r="O178" s="118">
        <f t="shared" si="44"/>
        <v>8.5399999999999991</v>
      </c>
      <c r="P178" s="149">
        <f t="shared" si="35"/>
        <v>0.17511043554917621</v>
      </c>
      <c r="Q178" s="150">
        <f t="shared" si="36"/>
        <v>1.0351421666793443E-6</v>
      </c>
      <c r="R178" s="151">
        <f t="shared" si="37"/>
        <v>4.3778550924297337E-9</v>
      </c>
      <c r="S178" s="150">
        <f t="shared" si="38"/>
        <v>1.9165615210312952E-17</v>
      </c>
      <c r="T178" s="97">
        <v>298</v>
      </c>
      <c r="U178" s="118">
        <f t="shared" si="39"/>
        <v>288.47000000000003</v>
      </c>
      <c r="V178" s="152">
        <f t="shared" si="40"/>
        <v>0.55718378122205814</v>
      </c>
      <c r="W178" s="153">
        <f t="shared" si="41"/>
        <v>3.607312620616999</v>
      </c>
      <c r="X178" s="154">
        <f t="shared" si="31"/>
        <v>-2.2703451047097572E-7</v>
      </c>
      <c r="Y178" s="155">
        <f t="shared" si="32"/>
        <v>-2.2676675906576073E-7</v>
      </c>
      <c r="Z178" s="155">
        <f t="shared" si="33"/>
        <v>-2.2676707483632281E-7</v>
      </c>
      <c r="AA178" s="156">
        <f t="shared" si="34"/>
        <v>-2.2649963845686679E-7</v>
      </c>
      <c r="AB178" s="157">
        <f t="shared" si="43"/>
        <v>9.625471228321415E-4</v>
      </c>
      <c r="AC178" s="132"/>
      <c r="AD178" s="158">
        <f t="shared" si="42"/>
        <v>9.6254712283214143</v>
      </c>
      <c r="AE178" s="158"/>
      <c r="AF178" s="159"/>
      <c r="AG178" s="133">
        <v>1720</v>
      </c>
    </row>
    <row r="179" spans="5:33">
      <c r="E179" s="147">
        <v>0.58671296296296294</v>
      </c>
      <c r="G179" s="148">
        <v>15.51</v>
      </c>
      <c r="H179" s="148">
        <v>5.89</v>
      </c>
      <c r="I179" s="148">
        <v>8.56</v>
      </c>
      <c r="J179" s="148">
        <v>15.46</v>
      </c>
      <c r="K179" s="148">
        <v>6.07</v>
      </c>
      <c r="L179" s="148">
        <v>8.4600000000000009</v>
      </c>
      <c r="M179" s="118">
        <f t="shared" si="44"/>
        <v>15.484999999999999</v>
      </c>
      <c r="N179" s="118">
        <f t="shared" si="44"/>
        <v>5.98</v>
      </c>
      <c r="O179" s="118">
        <f t="shared" si="44"/>
        <v>8.5100000000000016</v>
      </c>
      <c r="P179" s="149">
        <f t="shared" si="35"/>
        <v>0.17454053891108906</v>
      </c>
      <c r="Q179" s="150">
        <f t="shared" si="36"/>
        <v>1.0471285480508979E-6</v>
      </c>
      <c r="R179" s="151">
        <f t="shared" si="37"/>
        <v>4.3331400937714721E-9</v>
      </c>
      <c r="S179" s="150">
        <f t="shared" si="38"/>
        <v>1.8776103072249841E-17</v>
      </c>
      <c r="T179" s="97">
        <v>298</v>
      </c>
      <c r="U179" s="118">
        <f t="shared" si="39"/>
        <v>288.48500000000001</v>
      </c>
      <c r="V179" s="152">
        <f t="shared" si="40"/>
        <v>0.55627786121270173</v>
      </c>
      <c r="W179" s="153">
        <f t="shared" si="41"/>
        <v>3.5997957609778601</v>
      </c>
      <c r="X179" s="154">
        <f t="shared" si="31"/>
        <v>-2.2163605638366326E-7</v>
      </c>
      <c r="Y179" s="155">
        <f t="shared" si="32"/>
        <v>-2.2138028426790674E-7</v>
      </c>
      <c r="Z179" s="155">
        <f t="shared" si="33"/>
        <v>-2.2138057943366753E-7</v>
      </c>
      <c r="AA179" s="156">
        <f t="shared" si="34"/>
        <v>-2.2112510180241825E-7</v>
      </c>
      <c r="AB179" s="157">
        <f t="shared" si="43"/>
        <v>9.6027945313758819E-4</v>
      </c>
      <c r="AC179" s="132"/>
      <c r="AD179" s="158">
        <f t="shared" si="42"/>
        <v>9.6027945313758813</v>
      </c>
      <c r="AE179" s="158"/>
      <c r="AF179" s="159"/>
      <c r="AG179" s="133">
        <v>1730</v>
      </c>
    </row>
    <row r="180" spans="5:33">
      <c r="E180" s="147">
        <v>0.58682870370370366</v>
      </c>
      <c r="G180" s="148">
        <v>15.52</v>
      </c>
      <c r="H180" s="148">
        <v>5.89</v>
      </c>
      <c r="I180" s="148">
        <v>8.56</v>
      </c>
      <c r="J180" s="148">
        <v>15.47</v>
      </c>
      <c r="K180" s="148">
        <v>6.07</v>
      </c>
      <c r="L180" s="148">
        <v>8.49</v>
      </c>
      <c r="M180" s="118">
        <f t="shared" si="44"/>
        <v>15.495000000000001</v>
      </c>
      <c r="N180" s="118">
        <f t="shared" si="44"/>
        <v>5.98</v>
      </c>
      <c r="O180" s="118">
        <f t="shared" si="44"/>
        <v>8.5250000000000004</v>
      </c>
      <c r="P180" s="149">
        <f t="shared" si="35"/>
        <v>0.17487841951743366</v>
      </c>
      <c r="Q180" s="150">
        <f t="shared" si="36"/>
        <v>1.0471285480508979E-6</v>
      </c>
      <c r="R180" s="151">
        <f t="shared" si="37"/>
        <v>4.3367424297526948E-9</v>
      </c>
      <c r="S180" s="150">
        <f t="shared" si="38"/>
        <v>1.8807334902017306E-17</v>
      </c>
      <c r="T180" s="97">
        <v>298</v>
      </c>
      <c r="U180" s="118">
        <f t="shared" si="39"/>
        <v>288.495</v>
      </c>
      <c r="V180" s="152">
        <f t="shared" si="40"/>
        <v>0.55567396687577097</v>
      </c>
      <c r="W180" s="153">
        <f t="shared" si="41"/>
        <v>3.5947936583863309</v>
      </c>
      <c r="X180" s="154">
        <f t="shared" si="31"/>
        <v>-2.222304906665E-7</v>
      </c>
      <c r="Y180" s="155">
        <f t="shared" si="32"/>
        <v>-2.2197275054676987E-7</v>
      </c>
      <c r="Z180" s="155">
        <f t="shared" si="33"/>
        <v>-2.2197304947050948E-7</v>
      </c>
      <c r="AA180" s="156">
        <f t="shared" si="34"/>
        <v>-2.2171560758114309E-7</v>
      </c>
      <c r="AB180" s="157">
        <f t="shared" si="43"/>
        <v>9.5806564832827282E-4</v>
      </c>
      <c r="AC180" s="132"/>
      <c r="AD180" s="158">
        <f t="shared" si="42"/>
        <v>9.5806564832827288</v>
      </c>
      <c r="AE180" s="158"/>
      <c r="AF180" s="159"/>
      <c r="AG180" s="133">
        <v>1740</v>
      </c>
    </row>
    <row r="181" spans="5:33">
      <c r="E181" s="147">
        <v>0.58694444444444438</v>
      </c>
      <c r="G181" s="148">
        <v>15.53</v>
      </c>
      <c r="H181" s="148">
        <v>5.89</v>
      </c>
      <c r="I181" s="148">
        <v>8.5500000000000007</v>
      </c>
      <c r="J181" s="148">
        <v>15.48</v>
      </c>
      <c r="K181" s="148">
        <v>6.07</v>
      </c>
      <c r="L181" s="148">
        <v>8.49</v>
      </c>
      <c r="M181" s="118">
        <f t="shared" si="44"/>
        <v>15.504999999999999</v>
      </c>
      <c r="N181" s="118">
        <f t="shared" si="44"/>
        <v>5.98</v>
      </c>
      <c r="O181" s="118">
        <f t="shared" si="44"/>
        <v>8.52</v>
      </c>
      <c r="P181" s="149">
        <f t="shared" si="35"/>
        <v>0.17480607408070667</v>
      </c>
      <c r="Q181" s="150">
        <f t="shared" si="36"/>
        <v>1.0471285480508979E-6</v>
      </c>
      <c r="R181" s="151">
        <f t="shared" si="37"/>
        <v>4.3403477605192769E-9</v>
      </c>
      <c r="S181" s="150">
        <f t="shared" si="38"/>
        <v>1.88386186822447E-17</v>
      </c>
      <c r="T181" s="97">
        <v>298</v>
      </c>
      <c r="U181" s="118">
        <f t="shared" si="39"/>
        <v>288.505</v>
      </c>
      <c r="V181" s="152">
        <f t="shared" si="40"/>
        <v>0.55507011440254028</v>
      </c>
      <c r="W181" s="153">
        <f t="shared" si="41"/>
        <v>3.5897988525130202</v>
      </c>
      <c r="X181" s="154">
        <f t="shared" si="31"/>
        <v>-2.223014093813661E-7</v>
      </c>
      <c r="Y181" s="155">
        <f t="shared" si="32"/>
        <v>-2.2204290581065786E-7</v>
      </c>
      <c r="Z181" s="155">
        <f t="shared" si="33"/>
        <v>-2.2204320641197325E-7</v>
      </c>
      <c r="AA181" s="156">
        <f t="shared" si="34"/>
        <v>-2.2178500274347087E-7</v>
      </c>
      <c r="AB181" s="157">
        <f t="shared" si="43"/>
        <v>9.5584591883113583E-4</v>
      </c>
      <c r="AC181" s="132"/>
      <c r="AD181" s="158">
        <f t="shared" si="42"/>
        <v>9.5584591883113585</v>
      </c>
      <c r="AE181" s="158"/>
      <c r="AF181" s="159"/>
      <c r="AG181" s="133">
        <v>1750</v>
      </c>
    </row>
    <row r="182" spans="5:33">
      <c r="E182" s="147">
        <v>0.58706018518518521</v>
      </c>
      <c r="G182" s="148">
        <v>15.54</v>
      </c>
      <c r="H182" s="148">
        <v>5.89</v>
      </c>
      <c r="I182" s="148">
        <v>8.5399999999999991</v>
      </c>
      <c r="J182" s="148">
        <v>15.49</v>
      </c>
      <c r="K182" s="148">
        <v>6.07</v>
      </c>
      <c r="L182" s="148">
        <v>8.39</v>
      </c>
      <c r="M182" s="118">
        <f t="shared" si="44"/>
        <v>15.515000000000001</v>
      </c>
      <c r="N182" s="118">
        <f t="shared" si="44"/>
        <v>5.98</v>
      </c>
      <c r="O182" s="118">
        <f t="shared" si="44"/>
        <v>8.4649999999999999</v>
      </c>
      <c r="P182" s="149">
        <f t="shared" si="35"/>
        <v>0.17370766895345116</v>
      </c>
      <c r="Q182" s="150">
        <f t="shared" si="36"/>
        <v>1.0471285480508979E-6</v>
      </c>
      <c r="R182" s="151">
        <f t="shared" si="37"/>
        <v>4.3439560885609226E-9</v>
      </c>
      <c r="S182" s="150">
        <f t="shared" si="38"/>
        <v>1.8869954499345511E-17</v>
      </c>
      <c r="T182" s="97">
        <v>298</v>
      </c>
      <c r="U182" s="118">
        <f t="shared" si="39"/>
        <v>288.51499999999999</v>
      </c>
      <c r="V182" s="152">
        <f t="shared" si="40"/>
        <v>0.55446630378865691</v>
      </c>
      <c r="W182" s="153">
        <f t="shared" si="41"/>
        <v>3.5848113322212569</v>
      </c>
      <c r="X182" s="154">
        <f t="shared" si="31"/>
        <v>-2.2106513671349571E-7</v>
      </c>
      <c r="Y182" s="155">
        <f t="shared" si="32"/>
        <v>-2.2080890512522077E-7</v>
      </c>
      <c r="Z182" s="155">
        <f t="shared" si="33"/>
        <v>-2.2080920211744582E-7</v>
      </c>
      <c r="AA182" s="156">
        <f t="shared" si="34"/>
        <v>-2.20553266832922E-7</v>
      </c>
      <c r="AB182" s="157">
        <f t="shared" si="43"/>
        <v>9.5362548777018572E-4</v>
      </c>
      <c r="AC182" s="132"/>
      <c r="AD182" s="158">
        <f t="shared" si="42"/>
        <v>9.5362548777018574</v>
      </c>
      <c r="AE182" s="158"/>
      <c r="AF182" s="159"/>
      <c r="AG182" s="133">
        <v>1760</v>
      </c>
    </row>
    <row r="183" spans="5:33">
      <c r="E183" s="147">
        <v>0.58717592592592593</v>
      </c>
      <c r="G183" s="148">
        <v>15.55</v>
      </c>
      <c r="H183" s="148">
        <v>5.89</v>
      </c>
      <c r="I183" s="148">
        <v>8.5500000000000007</v>
      </c>
      <c r="J183" s="148">
        <v>15.51</v>
      </c>
      <c r="K183" s="148">
        <v>6.07</v>
      </c>
      <c r="L183" s="148">
        <v>8.4700000000000006</v>
      </c>
      <c r="M183" s="118">
        <f t="shared" si="44"/>
        <v>15.530000000000001</v>
      </c>
      <c r="N183" s="118">
        <f t="shared" si="44"/>
        <v>5.98</v>
      </c>
      <c r="O183" s="118">
        <f t="shared" si="44"/>
        <v>8.5100000000000016</v>
      </c>
      <c r="P183" s="149">
        <f t="shared" si="35"/>
        <v>0.17467641602399325</v>
      </c>
      <c r="Q183" s="150">
        <f t="shared" si="36"/>
        <v>1.0471285480508979E-6</v>
      </c>
      <c r="R183" s="151">
        <f t="shared" si="37"/>
        <v>4.3493742059654478E-9</v>
      </c>
      <c r="S183" s="150">
        <f t="shared" si="38"/>
        <v>1.891705598351757E-17</v>
      </c>
      <c r="T183" s="97">
        <v>298</v>
      </c>
      <c r="U183" s="118">
        <f t="shared" si="39"/>
        <v>288.52999999999997</v>
      </c>
      <c r="V183" s="152">
        <f t="shared" si="40"/>
        <v>0.55356066634458645</v>
      </c>
      <c r="W183" s="153">
        <f t="shared" si="41"/>
        <v>3.5773436879311657</v>
      </c>
      <c r="X183" s="154">
        <f t="shared" si="31"/>
        <v>-2.2280098636128868E-7</v>
      </c>
      <c r="Y183" s="155">
        <f t="shared" si="32"/>
        <v>-2.2254011095742472E-7</v>
      </c>
      <c r="Z183" s="155">
        <f t="shared" si="33"/>
        <v>-2.2254041641377595E-7</v>
      </c>
      <c r="AA183" s="156">
        <f t="shared" si="34"/>
        <v>-2.2227984575095172E-7</v>
      </c>
      <c r="AB183" s="157">
        <f t="shared" si="43"/>
        <v>9.514173967401328E-4</v>
      </c>
      <c r="AC183" s="132"/>
      <c r="AD183" s="158">
        <f t="shared" si="42"/>
        <v>9.5141739674013284</v>
      </c>
      <c r="AE183" s="158"/>
      <c r="AF183" s="159"/>
      <c r="AG183" s="133">
        <v>1770</v>
      </c>
    </row>
    <row r="184" spans="5:33">
      <c r="E184" s="147">
        <v>0.58729166666666666</v>
      </c>
      <c r="G184" s="148">
        <v>15.56</v>
      </c>
      <c r="H184" s="148">
        <v>5.89</v>
      </c>
      <c r="I184" s="148">
        <v>8.5299999999999994</v>
      </c>
      <c r="J184" s="148">
        <v>15.51</v>
      </c>
      <c r="K184" s="148">
        <v>6.07</v>
      </c>
      <c r="L184" s="148">
        <v>8.5299999999999994</v>
      </c>
      <c r="M184" s="118">
        <f t="shared" si="44"/>
        <v>15.535</v>
      </c>
      <c r="N184" s="118">
        <f t="shared" si="44"/>
        <v>5.98</v>
      </c>
      <c r="O184" s="118">
        <f t="shared" si="44"/>
        <v>8.5299999999999994</v>
      </c>
      <c r="P184" s="149">
        <f t="shared" si="35"/>
        <v>0.17510208242021597</v>
      </c>
      <c r="Q184" s="150">
        <f t="shared" si="36"/>
        <v>1.0471285480508979E-6</v>
      </c>
      <c r="R184" s="151">
        <f t="shared" si="37"/>
        <v>4.3511817464385553E-9</v>
      </c>
      <c r="S184" s="150">
        <f t="shared" si="38"/>
        <v>1.8932782590540076E-17</v>
      </c>
      <c r="T184" s="97">
        <v>298</v>
      </c>
      <c r="U184" s="118">
        <f t="shared" si="39"/>
        <v>288.53500000000003</v>
      </c>
      <c r="V184" s="152">
        <f t="shared" si="40"/>
        <v>0.55325880812151607</v>
      </c>
      <c r="W184" s="153">
        <f t="shared" si="41"/>
        <v>3.5748581039242575</v>
      </c>
      <c r="X184" s="154">
        <f t="shared" si="31"/>
        <v>-2.2316181379723983E-7</v>
      </c>
      <c r="Y184" s="155">
        <f t="shared" si="32"/>
        <v>-2.2289947911957027E-7</v>
      </c>
      <c r="Z184" s="155">
        <f t="shared" si="33"/>
        <v>-2.2289978750334765E-7</v>
      </c>
      <c r="AA184" s="156">
        <f t="shared" si="34"/>
        <v>-2.2263776048442324E-7</v>
      </c>
      <c r="AB184" s="157">
        <f t="shared" si="43"/>
        <v>9.4919199359537508E-4</v>
      </c>
      <c r="AC184" s="132"/>
      <c r="AD184" s="158">
        <f t="shared" si="42"/>
        <v>9.4919199359537512</v>
      </c>
      <c r="AE184" s="158"/>
      <c r="AF184" s="159"/>
      <c r="AG184" s="133">
        <v>1780</v>
      </c>
    </row>
    <row r="185" spans="5:33">
      <c r="E185" s="147">
        <v>0.58740740740740738</v>
      </c>
      <c r="G185" s="148">
        <v>15.57</v>
      </c>
      <c r="H185" s="148">
        <v>5.89</v>
      </c>
      <c r="I185" s="148">
        <v>8.5399999999999991</v>
      </c>
      <c r="J185" s="148">
        <v>15.52</v>
      </c>
      <c r="K185" s="148">
        <v>6.07</v>
      </c>
      <c r="L185" s="148">
        <v>8.44</v>
      </c>
      <c r="M185" s="118">
        <f t="shared" si="44"/>
        <v>15.545</v>
      </c>
      <c r="N185" s="118">
        <f t="shared" si="44"/>
        <v>5.98</v>
      </c>
      <c r="O185" s="118">
        <f t="shared" si="44"/>
        <v>8.4899999999999984</v>
      </c>
      <c r="P185" s="149">
        <f t="shared" si="35"/>
        <v>0.17431112849745647</v>
      </c>
      <c r="Q185" s="150">
        <f t="shared" si="36"/>
        <v>1.0471285480508979E-6</v>
      </c>
      <c r="R185" s="151">
        <f t="shared" si="37"/>
        <v>4.3547990812643E-9</v>
      </c>
      <c r="S185" s="150">
        <f t="shared" si="38"/>
        <v>1.8964275038180392E-17</v>
      </c>
      <c r="T185" s="97">
        <v>298</v>
      </c>
      <c r="U185" s="118">
        <f t="shared" si="39"/>
        <v>288.54500000000002</v>
      </c>
      <c r="V185" s="152">
        <f t="shared" si="40"/>
        <v>0.55265512305956177</v>
      </c>
      <c r="W185" s="153">
        <f t="shared" si="41"/>
        <v>3.5698923737342749</v>
      </c>
      <c r="X185" s="154">
        <f t="shared" si="31"/>
        <v>-2.2230954574885796E-7</v>
      </c>
      <c r="Y185" s="155">
        <f t="shared" si="32"/>
        <v>-2.2204859820232917E-7</v>
      </c>
      <c r="Z185" s="155">
        <f t="shared" si="33"/>
        <v>-2.2204890450326561E-7</v>
      </c>
      <c r="AA185" s="156">
        <f t="shared" si="34"/>
        <v>-2.2178826253859953E-7</v>
      </c>
      <c r="AB185" s="157">
        <f t="shared" si="43"/>
        <v>9.4696299674949596E-4</v>
      </c>
      <c r="AC185" s="132"/>
      <c r="AD185" s="158">
        <f t="shared" si="42"/>
        <v>9.46962996749496</v>
      </c>
      <c r="AE185" s="158"/>
      <c r="AF185" s="159"/>
      <c r="AG185" s="133">
        <v>1790</v>
      </c>
    </row>
    <row r="186" spans="5:33">
      <c r="E186" s="147">
        <v>0.5875231481481481</v>
      </c>
      <c r="G186" s="148">
        <v>15.58</v>
      </c>
      <c r="H186" s="148">
        <v>5.89</v>
      </c>
      <c r="I186" s="148">
        <v>8.5299999999999994</v>
      </c>
      <c r="J186" s="148">
        <v>15.53</v>
      </c>
      <c r="K186" s="148">
        <v>6.07</v>
      </c>
      <c r="L186" s="148">
        <v>8.42</v>
      </c>
      <c r="M186" s="118">
        <f t="shared" si="44"/>
        <v>15.555</v>
      </c>
      <c r="N186" s="118">
        <f t="shared" si="44"/>
        <v>5.98</v>
      </c>
      <c r="O186" s="118">
        <f t="shared" si="44"/>
        <v>8.4749999999999996</v>
      </c>
      <c r="P186" s="149">
        <f t="shared" si="35"/>
        <v>0.17403327327921139</v>
      </c>
      <c r="Q186" s="150">
        <f t="shared" si="36"/>
        <v>1.0471285480508979E-6</v>
      </c>
      <c r="R186" s="151">
        <f t="shared" si="37"/>
        <v>4.3584194233446265E-9</v>
      </c>
      <c r="S186" s="150">
        <f t="shared" si="38"/>
        <v>1.8995819869787705E-17</v>
      </c>
      <c r="T186" s="97">
        <v>298</v>
      </c>
      <c r="U186" s="118">
        <f t="shared" si="39"/>
        <v>288.55500000000001</v>
      </c>
      <c r="V186" s="152">
        <f t="shared" si="40"/>
        <v>0.55205147983954783</v>
      </c>
      <c r="W186" s="153">
        <f t="shared" si="41"/>
        <v>3.5649338847561789</v>
      </c>
      <c r="X186" s="154">
        <f t="shared" si="31"/>
        <v>-2.2211156590135252E-7</v>
      </c>
      <c r="Y186" s="155">
        <f t="shared" si="32"/>
        <v>-2.2185047069683143E-7</v>
      </c>
      <c r="Z186" s="155">
        <f t="shared" si="33"/>
        <v>-2.2185077761784002E-7</v>
      </c>
      <c r="AA186" s="156">
        <f t="shared" si="34"/>
        <v>-2.2158998861274773E-7</v>
      </c>
      <c r="AB186" s="157">
        <f t="shared" si="43"/>
        <v>9.4474250872666489E-4</v>
      </c>
      <c r="AC186" s="160">
        <f>D13</f>
        <v>9.4499999999999998E-4</v>
      </c>
      <c r="AD186" s="158">
        <f t="shared" si="42"/>
        <v>9.4474250872666481</v>
      </c>
      <c r="AE186" s="158">
        <f>AC186*10000</f>
        <v>9.4499999999999993</v>
      </c>
      <c r="AF186" s="159">
        <f>(AD186-AE186)*(AD186-AE186)</f>
        <v>6.630175584374137E-6</v>
      </c>
      <c r="AG186" s="133">
        <v>1800</v>
      </c>
    </row>
    <row r="187" spans="5:33">
      <c r="E187" s="147">
        <v>0.58763888888888893</v>
      </c>
      <c r="G187" s="148">
        <v>15.59</v>
      </c>
      <c r="H187" s="148">
        <v>5.89</v>
      </c>
      <c r="I187" s="148">
        <v>8.5299999999999994</v>
      </c>
      <c r="J187" s="148">
        <v>15.54</v>
      </c>
      <c r="K187" s="148">
        <v>6.07</v>
      </c>
      <c r="L187" s="148">
        <v>8.33</v>
      </c>
      <c r="M187" s="118">
        <f t="shared" si="44"/>
        <v>15.565</v>
      </c>
      <c r="N187" s="118">
        <f t="shared" si="44"/>
        <v>5.98</v>
      </c>
      <c r="O187" s="118">
        <f t="shared" si="44"/>
        <v>8.43</v>
      </c>
      <c r="P187" s="149">
        <f t="shared" si="35"/>
        <v>0.1731391682430834</v>
      </c>
      <c r="Q187" s="150">
        <f t="shared" si="36"/>
        <v>1.0471285480508979E-6</v>
      </c>
      <c r="R187" s="151">
        <f t="shared" si="37"/>
        <v>4.3620427751795995E-9</v>
      </c>
      <c r="S187" s="150">
        <f t="shared" si="38"/>
        <v>1.9027417172496541E-17</v>
      </c>
      <c r="T187" s="97">
        <v>298</v>
      </c>
      <c r="U187" s="118">
        <f t="shared" si="39"/>
        <v>288.565</v>
      </c>
      <c r="V187" s="152">
        <f t="shared" si="40"/>
        <v>0.55144787845712351</v>
      </c>
      <c r="W187" s="153">
        <f t="shared" si="41"/>
        <v>3.559982625941664</v>
      </c>
      <c r="X187" s="154">
        <f t="shared" si="31"/>
        <v>-2.2112537003282243E-7</v>
      </c>
      <c r="Y187" s="155">
        <f t="shared" si="32"/>
        <v>-2.2086597913577524E-7</v>
      </c>
      <c r="Z187" s="155">
        <f t="shared" si="33"/>
        <v>-2.2086628341401097E-7</v>
      </c>
      <c r="AA187" s="156">
        <f t="shared" si="34"/>
        <v>-2.2060719608133296E-7</v>
      </c>
      <c r="AB187" s="157">
        <f t="shared" si="43"/>
        <v>9.4252400197475915E-4</v>
      </c>
      <c r="AC187" s="132"/>
      <c r="AD187" s="158">
        <f t="shared" si="42"/>
        <v>9.4252400197475907</v>
      </c>
      <c r="AE187" s="158"/>
      <c r="AF187" s="159"/>
      <c r="AG187" s="133">
        <v>1810</v>
      </c>
    </row>
    <row r="188" spans="5:33">
      <c r="E188" s="147">
        <v>0.58775462962962965</v>
      </c>
      <c r="G188" s="148">
        <v>15.61</v>
      </c>
      <c r="H188" s="148">
        <v>5.89</v>
      </c>
      <c r="I188" s="148">
        <v>8.52</v>
      </c>
      <c r="J188" s="148">
        <v>15.56</v>
      </c>
      <c r="K188" s="148">
        <v>6.07</v>
      </c>
      <c r="L188" s="148">
        <v>8.39</v>
      </c>
      <c r="M188" s="118">
        <f t="shared" si="44"/>
        <v>15.585000000000001</v>
      </c>
      <c r="N188" s="118">
        <f t="shared" si="44"/>
        <v>5.98</v>
      </c>
      <c r="O188" s="118">
        <f t="shared" si="44"/>
        <v>8.4550000000000001</v>
      </c>
      <c r="P188" s="149">
        <f t="shared" si="35"/>
        <v>0.17371276943547037</v>
      </c>
      <c r="Q188" s="150">
        <f t="shared" si="36"/>
        <v>1.0471285480508979E-6</v>
      </c>
      <c r="R188" s="151">
        <f t="shared" si="37"/>
        <v>4.3692985181241585E-9</v>
      </c>
      <c r="S188" s="150">
        <f t="shared" si="38"/>
        <v>1.9090769540481968E-17</v>
      </c>
      <c r="T188" s="97">
        <v>298</v>
      </c>
      <c r="U188" s="118">
        <f t="shared" si="39"/>
        <v>288.58499999999998</v>
      </c>
      <c r="V188" s="152">
        <f t="shared" si="40"/>
        <v>0.55024080118765228</v>
      </c>
      <c r="W188" s="153">
        <f t="shared" si="41"/>
        <v>3.550101754698133</v>
      </c>
      <c r="X188" s="154">
        <f t="shared" si="31"/>
        <v>-2.2269310192091054E-7</v>
      </c>
      <c r="Y188" s="155">
        <f t="shared" si="32"/>
        <v>-2.2242940199214556E-7</v>
      </c>
      <c r="Z188" s="155">
        <f t="shared" si="33"/>
        <v>-2.2242971424992018E-7</v>
      </c>
      <c r="AA188" s="156">
        <f t="shared" si="34"/>
        <v>-2.2216632583941565E-7</v>
      </c>
      <c r="AB188" s="157">
        <f t="shared" si="43"/>
        <v>9.403153401560696E-4</v>
      </c>
      <c r="AC188" s="132"/>
      <c r="AD188" s="158">
        <f t="shared" si="42"/>
        <v>9.4031534015606955</v>
      </c>
      <c r="AE188" s="158"/>
      <c r="AF188" s="159"/>
      <c r="AG188" s="133">
        <v>1820</v>
      </c>
    </row>
    <row r="189" spans="5:33">
      <c r="E189" s="147">
        <v>0.58787037037037038</v>
      </c>
      <c r="G189" s="148">
        <v>15.62</v>
      </c>
      <c r="H189" s="148">
        <v>5.89</v>
      </c>
      <c r="I189" s="148">
        <v>8.52</v>
      </c>
      <c r="J189" s="148">
        <v>15.57</v>
      </c>
      <c r="K189" s="148">
        <v>6.07</v>
      </c>
      <c r="L189" s="148">
        <v>8.3800000000000008</v>
      </c>
      <c r="M189" s="118">
        <f t="shared" si="44"/>
        <v>15.594999999999999</v>
      </c>
      <c r="N189" s="118">
        <f t="shared" si="44"/>
        <v>5.98</v>
      </c>
      <c r="O189" s="118">
        <f t="shared" si="44"/>
        <v>8.4499999999999993</v>
      </c>
      <c r="P189" s="149">
        <f t="shared" si="35"/>
        <v>0.17364010935185828</v>
      </c>
      <c r="Q189" s="150">
        <f t="shared" si="36"/>
        <v>1.0471285480508979E-6</v>
      </c>
      <c r="R189" s="151">
        <f t="shared" si="37"/>
        <v>4.3729309142442751E-9</v>
      </c>
      <c r="S189" s="150">
        <f t="shared" si="38"/>
        <v>1.9122524780753271E-17</v>
      </c>
      <c r="T189" s="97">
        <v>298</v>
      </c>
      <c r="U189" s="118">
        <f t="shared" si="39"/>
        <v>288.59500000000003</v>
      </c>
      <c r="V189" s="152">
        <f t="shared" si="40"/>
        <v>0.54963732529190412</v>
      </c>
      <c r="W189" s="153">
        <f t="shared" si="41"/>
        <v>3.5451721202603008</v>
      </c>
      <c r="X189" s="154">
        <f t="shared" si="31"/>
        <v>-2.2275210311383322E-7</v>
      </c>
      <c r="Y189" s="155">
        <f t="shared" si="32"/>
        <v>-2.2248763784814257E-7</v>
      </c>
      <c r="Z189" s="155">
        <f t="shared" si="33"/>
        <v>-2.2248795183789069E-7</v>
      </c>
      <c r="AA189" s="156">
        <f t="shared" si="34"/>
        <v>-2.222237998163716E-7</v>
      </c>
      <c r="AB189" s="157">
        <f t="shared" si="43"/>
        <v>9.3809104405566217E-4</v>
      </c>
      <c r="AC189" s="132"/>
      <c r="AD189" s="158">
        <f t="shared" si="42"/>
        <v>9.3809104405566224</v>
      </c>
      <c r="AE189" s="158"/>
      <c r="AF189" s="159"/>
      <c r="AG189" s="133">
        <v>1830</v>
      </c>
    </row>
    <row r="190" spans="5:33">
      <c r="E190" s="147">
        <v>0.5879861111111111</v>
      </c>
      <c r="G190" s="148">
        <v>15.62</v>
      </c>
      <c r="H190" s="148">
        <v>5.89</v>
      </c>
      <c r="I190" s="148">
        <v>8.5</v>
      </c>
      <c r="J190" s="148">
        <v>15.58</v>
      </c>
      <c r="K190" s="148">
        <v>6.07</v>
      </c>
      <c r="L190" s="148">
        <v>8.41</v>
      </c>
      <c r="M190" s="118">
        <f t="shared" si="44"/>
        <v>15.6</v>
      </c>
      <c r="N190" s="118">
        <f t="shared" si="44"/>
        <v>5.98</v>
      </c>
      <c r="O190" s="118">
        <f t="shared" si="44"/>
        <v>8.4550000000000001</v>
      </c>
      <c r="P190" s="149">
        <f t="shared" si="35"/>
        <v>0.17375790165856</v>
      </c>
      <c r="Q190" s="150">
        <f t="shared" si="36"/>
        <v>1.0471285480508979E-6</v>
      </c>
      <c r="R190" s="151">
        <f t="shared" si="37"/>
        <v>4.3747482445633723E-9</v>
      </c>
      <c r="S190" s="150">
        <f t="shared" si="38"/>
        <v>1.9138422203310306E-17</v>
      </c>
      <c r="T190" s="97">
        <v>298</v>
      </c>
      <c r="U190" s="118">
        <f t="shared" si="39"/>
        <v>288.60000000000002</v>
      </c>
      <c r="V190" s="152">
        <f t="shared" si="40"/>
        <v>0.54933560302687812</v>
      </c>
      <c r="W190" s="153">
        <f t="shared" si="41"/>
        <v>3.5427099985315955</v>
      </c>
      <c r="X190" s="154">
        <f t="shared" si="31"/>
        <v>-2.2271409508219472E-7</v>
      </c>
      <c r="Y190" s="155">
        <f t="shared" si="32"/>
        <v>-2.2244909154871794E-7</v>
      </c>
      <c r="Z190" s="155">
        <f t="shared" si="33"/>
        <v>-2.2244940687170072E-7</v>
      </c>
      <c r="AA190" s="156">
        <f t="shared" si="34"/>
        <v>-2.2218471791081226E-7</v>
      </c>
      <c r="AB190" s="157">
        <f t="shared" si="43"/>
        <v>9.3586616558515837E-4</v>
      </c>
      <c r="AC190" s="132"/>
      <c r="AD190" s="158">
        <f t="shared" si="42"/>
        <v>9.3586616558515843</v>
      </c>
      <c r="AE190" s="158"/>
      <c r="AF190" s="159"/>
      <c r="AG190" s="133">
        <v>1840</v>
      </c>
    </row>
    <row r="191" spans="5:33">
      <c r="E191" s="147">
        <v>0.58810185185185182</v>
      </c>
      <c r="G191" s="148">
        <v>15.64</v>
      </c>
      <c r="H191" s="148">
        <v>5.89</v>
      </c>
      <c r="I191" s="148">
        <v>8.49</v>
      </c>
      <c r="J191" s="148">
        <v>15.59</v>
      </c>
      <c r="K191" s="148">
        <v>6.07</v>
      </c>
      <c r="L191" s="148">
        <v>8.4700000000000006</v>
      </c>
      <c r="M191" s="118">
        <f t="shared" si="44"/>
        <v>15.615</v>
      </c>
      <c r="N191" s="118">
        <f t="shared" si="44"/>
        <v>5.98</v>
      </c>
      <c r="O191" s="118">
        <f t="shared" si="44"/>
        <v>8.48</v>
      </c>
      <c r="P191" s="149">
        <f t="shared" si="35"/>
        <v>0.17431696348164208</v>
      </c>
      <c r="Q191" s="150">
        <f t="shared" si="36"/>
        <v>1.0471285480508979E-6</v>
      </c>
      <c r="R191" s="151">
        <f t="shared" si="37"/>
        <v>4.3802047683221408E-9</v>
      </c>
      <c r="S191" s="150">
        <f t="shared" si="38"/>
        <v>1.9186193812432019E-17</v>
      </c>
      <c r="T191" s="97">
        <v>298</v>
      </c>
      <c r="U191" s="118">
        <f t="shared" si="39"/>
        <v>288.61500000000001</v>
      </c>
      <c r="V191" s="152">
        <f t="shared" si="40"/>
        <v>0.54843049895665763</v>
      </c>
      <c r="W191" s="153">
        <f t="shared" si="41"/>
        <v>3.5353343988619534</v>
      </c>
      <c r="X191" s="154">
        <f t="shared" si="31"/>
        <v>-2.2392215956288254E-7</v>
      </c>
      <c r="Y191" s="155">
        <f t="shared" si="32"/>
        <v>-2.2365363505815821E-7</v>
      </c>
      <c r="Z191" s="155">
        <f t="shared" si="33"/>
        <v>-2.2365395706920786E-7</v>
      </c>
      <c r="AA191" s="156">
        <f t="shared" si="34"/>
        <v>-2.2338575380323035E-7</v>
      </c>
      <c r="AB191" s="157">
        <f t="shared" si="43"/>
        <v>9.3364167256876861E-4</v>
      </c>
      <c r="AC191" s="132"/>
      <c r="AD191" s="158">
        <f t="shared" si="42"/>
        <v>9.3364167256876858</v>
      </c>
      <c r="AE191" s="158"/>
      <c r="AF191" s="159"/>
      <c r="AG191" s="133">
        <v>1850</v>
      </c>
    </row>
    <row r="192" spans="5:33">
      <c r="E192" s="147">
        <v>0.58821759259259254</v>
      </c>
      <c r="G192" s="148">
        <v>15.64</v>
      </c>
      <c r="H192" s="148">
        <v>5.89</v>
      </c>
      <c r="I192" s="148">
        <v>8.49</v>
      </c>
      <c r="J192" s="148">
        <v>15.6</v>
      </c>
      <c r="K192" s="148">
        <v>6.06</v>
      </c>
      <c r="L192" s="148">
        <v>8.41</v>
      </c>
      <c r="M192" s="118">
        <f t="shared" si="44"/>
        <v>15.620000000000001</v>
      </c>
      <c r="N192" s="118">
        <f t="shared" si="44"/>
        <v>5.9749999999999996</v>
      </c>
      <c r="O192" s="118">
        <f t="shared" si="44"/>
        <v>8.4499999999999993</v>
      </c>
      <c r="P192" s="149">
        <f t="shared" si="35"/>
        <v>0.17371532431612458</v>
      </c>
      <c r="Q192" s="150">
        <f t="shared" si="36"/>
        <v>1.0592537251772892E-6</v>
      </c>
      <c r="R192" s="151">
        <f t="shared" si="37"/>
        <v>4.3318644947782033E-9</v>
      </c>
      <c r="S192" s="150">
        <f t="shared" si="38"/>
        <v>1.8765050001120018E-17</v>
      </c>
      <c r="T192" s="97">
        <v>298</v>
      </c>
      <c r="U192" s="118">
        <f t="shared" si="39"/>
        <v>288.62</v>
      </c>
      <c r="V192" s="152">
        <f t="shared" si="40"/>
        <v>0.54812881850639339</v>
      </c>
      <c r="W192" s="153">
        <f t="shared" si="41"/>
        <v>3.5328794495827518</v>
      </c>
      <c r="X192" s="154">
        <f t="shared" si="31"/>
        <v>-2.1787958129912072E-7</v>
      </c>
      <c r="Y192" s="155">
        <f t="shared" si="32"/>
        <v>-2.1762474315076574E-7</v>
      </c>
      <c r="Z192" s="155">
        <f t="shared" si="33"/>
        <v>-2.1762504121670412E-7</v>
      </c>
      <c r="AA192" s="156">
        <f t="shared" si="34"/>
        <v>-2.1737050043703478E-7</v>
      </c>
      <c r="AB192" s="157">
        <f t="shared" si="43"/>
        <v>9.3140513407273388E-4</v>
      </c>
      <c r="AC192" s="132"/>
      <c r="AD192" s="158">
        <f t="shared" si="42"/>
        <v>9.3140513407273389</v>
      </c>
      <c r="AE192" s="158"/>
      <c r="AF192" s="159"/>
      <c r="AG192" s="133">
        <v>1860</v>
      </c>
    </row>
    <row r="193" spans="1:55">
      <c r="E193" s="147">
        <v>0.58833333333333337</v>
      </c>
      <c r="G193" s="148">
        <v>15.66</v>
      </c>
      <c r="H193" s="148">
        <v>5.89</v>
      </c>
      <c r="I193" s="148">
        <v>8.49</v>
      </c>
      <c r="J193" s="148">
        <v>15.61</v>
      </c>
      <c r="K193" s="148">
        <v>6.06</v>
      </c>
      <c r="L193" s="148">
        <v>8.3699999999999992</v>
      </c>
      <c r="M193" s="118">
        <f t="shared" si="44"/>
        <v>15.635</v>
      </c>
      <c r="N193" s="118">
        <f t="shared" si="44"/>
        <v>5.9749999999999996</v>
      </c>
      <c r="O193" s="118">
        <f t="shared" si="44"/>
        <v>8.43</v>
      </c>
      <c r="P193" s="149">
        <f t="shared" si="35"/>
        <v>0.17334921716102206</v>
      </c>
      <c r="Q193" s="150">
        <f t="shared" si="36"/>
        <v>1.0592537251772892E-6</v>
      </c>
      <c r="R193" s="151">
        <f t="shared" si="37"/>
        <v>4.3372675306134427E-9</v>
      </c>
      <c r="S193" s="150">
        <f t="shared" si="38"/>
        <v>1.8811889632113632E-17</v>
      </c>
      <c r="T193" s="97">
        <v>298</v>
      </c>
      <c r="U193" s="118">
        <f t="shared" si="39"/>
        <v>288.63499999999999</v>
      </c>
      <c r="V193" s="152">
        <f t="shared" si="40"/>
        <v>0.54722383986742629</v>
      </c>
      <c r="W193" s="153">
        <f t="shared" si="41"/>
        <v>3.5255253344494459</v>
      </c>
      <c r="X193" s="154">
        <f t="shared" si="31"/>
        <v>-2.1790742752950608E-7</v>
      </c>
      <c r="Y193" s="155">
        <f t="shared" si="32"/>
        <v>-2.1765192725526452E-7</v>
      </c>
      <c r="Z193" s="155">
        <f t="shared" si="33"/>
        <v>-2.1765222683380975E-7</v>
      </c>
      <c r="AA193" s="156">
        <f t="shared" si="34"/>
        <v>-2.173970254355912E-7</v>
      </c>
      <c r="AB193" s="157">
        <f t="shared" si="43"/>
        <v>9.2922888465528201E-4</v>
      </c>
      <c r="AC193" s="132"/>
      <c r="AD193" s="158">
        <f t="shared" si="42"/>
        <v>9.2922888465528199</v>
      </c>
      <c r="AE193" s="158"/>
      <c r="AF193" s="159"/>
      <c r="AG193" s="133">
        <v>1870</v>
      </c>
    </row>
    <row r="194" spans="1:55">
      <c r="E194" s="147">
        <v>0.5884490740740741</v>
      </c>
      <c r="G194" s="148">
        <v>15.67</v>
      </c>
      <c r="H194" s="148">
        <v>5.88</v>
      </c>
      <c r="I194" s="148">
        <v>8.48</v>
      </c>
      <c r="J194" s="148">
        <v>15.62</v>
      </c>
      <c r="K194" s="148">
        <v>6.06</v>
      </c>
      <c r="L194" s="148">
        <v>8.42</v>
      </c>
      <c r="M194" s="118">
        <f t="shared" si="44"/>
        <v>15.645</v>
      </c>
      <c r="N194" s="118">
        <f t="shared" si="44"/>
        <v>5.97</v>
      </c>
      <c r="O194" s="118">
        <f t="shared" si="44"/>
        <v>8.4499999999999993</v>
      </c>
      <c r="P194" s="149">
        <f t="shared" si="35"/>
        <v>0.17379060446973543</v>
      </c>
      <c r="Q194" s="150">
        <f t="shared" si="36"/>
        <v>1.0715193052376047E-6</v>
      </c>
      <c r="R194" s="151">
        <f t="shared" si="37"/>
        <v>4.2911837321726928E-9</v>
      </c>
      <c r="S194" s="150">
        <f t="shared" si="38"/>
        <v>1.8414257823263561E-17</v>
      </c>
      <c r="T194" s="97">
        <v>298</v>
      </c>
      <c r="U194" s="118">
        <f t="shared" si="39"/>
        <v>288.64499999999998</v>
      </c>
      <c r="V194" s="152">
        <f t="shared" si="40"/>
        <v>0.54662057302920097</v>
      </c>
      <c r="W194" s="153">
        <f t="shared" si="41"/>
        <v>3.5206315213092276</v>
      </c>
      <c r="X194" s="154">
        <f t="shared" si="31"/>
        <v>-2.1364024692659535E-7</v>
      </c>
      <c r="Y194" s="155">
        <f t="shared" si="32"/>
        <v>-2.1339407876549968E-7</v>
      </c>
      <c r="Z194" s="155">
        <f t="shared" si="33"/>
        <v>-2.1339436241413056E-7</v>
      </c>
      <c r="AA194" s="156">
        <f t="shared" si="34"/>
        <v>-2.1314847724799434E-7</v>
      </c>
      <c r="AB194" s="157">
        <f t="shared" si="43"/>
        <v>9.2705236338670998E-4</v>
      </c>
      <c r="AC194" s="132"/>
      <c r="AD194" s="158">
        <f t="shared" si="42"/>
        <v>9.2705236338671</v>
      </c>
      <c r="AE194" s="158"/>
      <c r="AF194" s="159"/>
      <c r="AG194" s="133">
        <v>1880</v>
      </c>
    </row>
    <row r="195" spans="1:55">
      <c r="E195" s="147">
        <v>0.58856481481481482</v>
      </c>
      <c r="G195" s="148">
        <v>15.68</v>
      </c>
      <c r="H195" s="148">
        <v>5.88</v>
      </c>
      <c r="I195" s="148">
        <v>8.5</v>
      </c>
      <c r="J195" s="148">
        <v>15.63</v>
      </c>
      <c r="K195" s="148">
        <v>6.06</v>
      </c>
      <c r="L195" s="148">
        <v>8.4</v>
      </c>
      <c r="M195" s="118">
        <f t="shared" si="44"/>
        <v>15.655000000000001</v>
      </c>
      <c r="N195" s="118">
        <f t="shared" si="44"/>
        <v>5.97</v>
      </c>
      <c r="O195" s="118">
        <f t="shared" si="44"/>
        <v>8.4499999999999993</v>
      </c>
      <c r="P195" s="149">
        <f t="shared" si="35"/>
        <v>0.17382073480318352</v>
      </c>
      <c r="Q195" s="150">
        <f t="shared" si="36"/>
        <v>1.0715193052376047E-6</v>
      </c>
      <c r="R195" s="151">
        <f t="shared" si="37"/>
        <v>4.2947511879266983E-9</v>
      </c>
      <c r="S195" s="150">
        <f t="shared" si="38"/>
        <v>1.8444887766197786E-17</v>
      </c>
      <c r="T195" s="97">
        <v>298</v>
      </c>
      <c r="U195" s="118">
        <f t="shared" si="39"/>
        <v>288.65499999999997</v>
      </c>
      <c r="V195" s="152">
        <f t="shared" si="40"/>
        <v>0.54601734798944435</v>
      </c>
      <c r="W195" s="153">
        <f t="shared" si="41"/>
        <v>3.5157448396858442</v>
      </c>
      <c r="X195" s="154">
        <f t="shared" si="31"/>
        <v>-2.1383684840038894E-7</v>
      </c>
      <c r="Y195" s="155">
        <f t="shared" si="32"/>
        <v>-2.1358965796331913E-7</v>
      </c>
      <c r="Z195" s="155">
        <f t="shared" si="33"/>
        <v>-2.1358994370973113E-7</v>
      </c>
      <c r="AA195" s="156">
        <f t="shared" si="34"/>
        <v>-2.133430383584408E-7</v>
      </c>
      <c r="AB195" s="157">
        <f t="shared" si="43"/>
        <v>9.2491842070915355E-4</v>
      </c>
      <c r="AC195" s="132"/>
      <c r="AD195" s="158">
        <f t="shared" si="42"/>
        <v>9.2491842070915347</v>
      </c>
      <c r="AE195" s="158"/>
      <c r="AF195" s="159"/>
      <c r="AG195" s="133">
        <v>1890</v>
      </c>
    </row>
    <row r="196" spans="1:55">
      <c r="E196" s="147">
        <v>0.58868055555555554</v>
      </c>
      <c r="G196" s="148">
        <v>15.69</v>
      </c>
      <c r="H196" s="148">
        <v>5.88</v>
      </c>
      <c r="I196" s="148">
        <v>8.48</v>
      </c>
      <c r="J196" s="148">
        <v>15.64</v>
      </c>
      <c r="K196" s="148">
        <v>6.06</v>
      </c>
      <c r="L196" s="148">
        <v>8.43</v>
      </c>
      <c r="M196" s="118">
        <f t="shared" si="44"/>
        <v>15.664999999999999</v>
      </c>
      <c r="N196" s="118">
        <f t="shared" si="44"/>
        <v>5.97</v>
      </c>
      <c r="O196" s="118">
        <f t="shared" si="44"/>
        <v>8.4550000000000001</v>
      </c>
      <c r="P196" s="149">
        <f t="shared" si="35"/>
        <v>0.17395374592650734</v>
      </c>
      <c r="Q196" s="150">
        <f t="shared" si="36"/>
        <v>1.0715193052376047E-6</v>
      </c>
      <c r="R196" s="151">
        <f t="shared" si="37"/>
        <v>4.2983216094685485E-9</v>
      </c>
      <c r="S196" s="150">
        <f t="shared" si="38"/>
        <v>1.8475568658424293E-17</v>
      </c>
      <c r="T196" s="97">
        <v>298</v>
      </c>
      <c r="U196" s="118">
        <f t="shared" si="39"/>
        <v>288.66500000000002</v>
      </c>
      <c r="V196" s="152">
        <f t="shared" si="40"/>
        <v>0.54541416474380811</v>
      </c>
      <c r="W196" s="153">
        <f t="shared" si="41"/>
        <v>3.5108652787055283</v>
      </c>
      <c r="X196" s="154">
        <f t="shared" si="31"/>
        <v>-2.1415866985940714E-7</v>
      </c>
      <c r="Y196" s="155">
        <f t="shared" si="32"/>
        <v>-2.1391016094874134E-7</v>
      </c>
      <c r="Z196" s="155">
        <f t="shared" si="33"/>
        <v>-2.1391044931754154E-7</v>
      </c>
      <c r="AA196" s="156">
        <f t="shared" si="34"/>
        <v>-2.1366222810643181E-7</v>
      </c>
      <c r="AB196" s="157">
        <f t="shared" si="43"/>
        <v>9.2278252222564535E-4</v>
      </c>
      <c r="AC196" s="132"/>
      <c r="AD196" s="158">
        <f t="shared" si="42"/>
        <v>9.2278252222564543</v>
      </c>
      <c r="AE196" s="158"/>
      <c r="AF196" s="159"/>
      <c r="AG196" s="133">
        <v>1900</v>
      </c>
    </row>
    <row r="197" spans="1:55">
      <c r="E197" s="147">
        <v>0.58879629629629626</v>
      </c>
      <c r="G197" s="148">
        <v>15.7</v>
      </c>
      <c r="H197" s="148">
        <v>5.88</v>
      </c>
      <c r="I197" s="148">
        <v>8.4700000000000006</v>
      </c>
      <c r="J197" s="148">
        <v>15.66</v>
      </c>
      <c r="K197" s="148">
        <v>6.06</v>
      </c>
      <c r="L197" s="148">
        <v>8.43</v>
      </c>
      <c r="M197" s="118">
        <f t="shared" si="44"/>
        <v>15.68</v>
      </c>
      <c r="N197" s="118">
        <f t="shared" si="44"/>
        <v>5.97</v>
      </c>
      <c r="O197" s="118">
        <f t="shared" si="44"/>
        <v>8.4499999999999993</v>
      </c>
      <c r="P197" s="149">
        <f t="shared" si="35"/>
        <v>0.17389610636435152</v>
      </c>
      <c r="Q197" s="150">
        <f t="shared" si="36"/>
        <v>1.0715193052376047E-6</v>
      </c>
      <c r="R197" s="151">
        <f t="shared" si="37"/>
        <v>4.303682808027585E-9</v>
      </c>
      <c r="S197" s="150">
        <f t="shared" si="38"/>
        <v>1.8521685712112198E-17</v>
      </c>
      <c r="T197" s="97">
        <v>298</v>
      </c>
      <c r="U197" s="118">
        <f t="shared" si="39"/>
        <v>288.68</v>
      </c>
      <c r="V197" s="152">
        <f t="shared" si="40"/>
        <v>0.54450946822984025</v>
      </c>
      <c r="W197" s="153">
        <f t="shared" si="41"/>
        <v>3.5035592646971701</v>
      </c>
      <c r="X197" s="154">
        <f t="shared" si="31"/>
        <v>-2.14571095639473E-7</v>
      </c>
      <c r="Y197" s="155">
        <f t="shared" si="32"/>
        <v>-2.1432104901909312E-7</v>
      </c>
      <c r="Z197" s="155">
        <f t="shared" si="33"/>
        <v>-2.14321340406487E-7</v>
      </c>
      <c r="AA197" s="156">
        <f t="shared" si="34"/>
        <v>-2.1407158449437479E-7</v>
      </c>
      <c r="AB197" s="157">
        <f t="shared" si="43"/>
        <v>9.2064341869481467E-4</v>
      </c>
      <c r="AC197" s="132"/>
      <c r="AD197" s="158">
        <f t="shared" si="42"/>
        <v>9.2064341869481474</v>
      </c>
      <c r="AE197" s="158"/>
      <c r="AF197" s="159"/>
      <c r="AG197" s="133">
        <v>1910</v>
      </c>
    </row>
    <row r="198" spans="1:55" s="77" customFormat="1">
      <c r="A198" s="134"/>
      <c r="B198" s="134"/>
      <c r="C198" s="134"/>
      <c r="D198" s="134"/>
      <c r="E198" s="136">
        <v>0.58891203703703698</v>
      </c>
      <c r="F198" s="134"/>
      <c r="G198" s="138">
        <v>15.71</v>
      </c>
      <c r="H198" s="138">
        <v>5.88</v>
      </c>
      <c r="I198" s="138">
        <v>8.4600000000000009</v>
      </c>
      <c r="J198" s="138">
        <v>15.66</v>
      </c>
      <c r="K198" s="138">
        <v>6.06</v>
      </c>
      <c r="L198" s="138">
        <v>8.39</v>
      </c>
      <c r="M198" s="139">
        <f t="shared" si="44"/>
        <v>15.685</v>
      </c>
      <c r="N198" s="139">
        <f t="shared" si="44"/>
        <v>5.97</v>
      </c>
      <c r="O198" s="139">
        <f t="shared" si="44"/>
        <v>8.4250000000000007</v>
      </c>
      <c r="P198" s="140">
        <f t="shared" si="35"/>
        <v>0.17339665837747906</v>
      </c>
      <c r="Q198" s="141">
        <f t="shared" si="36"/>
        <v>1.0715193052376047E-6</v>
      </c>
      <c r="R198" s="142">
        <f t="shared" si="37"/>
        <v>4.3054713597802155E-9</v>
      </c>
      <c r="S198" s="141">
        <f t="shared" si="38"/>
        <v>1.8537083629887699E-17</v>
      </c>
      <c r="T198" s="143">
        <v>298</v>
      </c>
      <c r="U198" s="139">
        <f t="shared" si="39"/>
        <v>288.685</v>
      </c>
      <c r="V198" s="144">
        <f t="shared" si="40"/>
        <v>0.54420792361754189</v>
      </c>
      <c r="W198" s="145">
        <f t="shared" si="41"/>
        <v>3.5011274752657693</v>
      </c>
      <c r="X198" s="146">
        <f t="shared" ref="X198:X261" si="45">-($B$2/W198)*P198*S198*AB198</f>
        <v>-2.137825893976952E-7</v>
      </c>
      <c r="Y198" s="146">
        <f t="shared" ref="Y198:Y261" si="46">-(AB198+(5*X198))*$B$2*S198*P198/W198</f>
        <v>-2.1353379797000722E-7</v>
      </c>
      <c r="Z198" s="146">
        <f t="shared" ref="Z198:Z261" si="47">-(AB198+5*Y198)*$B$2*P198*S198/W198</f>
        <v>-2.1353408750328801E-7</v>
      </c>
      <c r="AA198" s="146">
        <f t="shared" ref="AA198:AA261" si="48">-(AB198+(10*Z198))*$B$2*P198*S198/W198</f>
        <v>-2.1328558493498688E-7</v>
      </c>
      <c r="AB198" s="146">
        <f t="shared" si="43"/>
        <v>9.1850020626317304E-4</v>
      </c>
      <c r="AC198" s="134"/>
      <c r="AD198" s="146">
        <f t="shared" si="42"/>
        <v>9.1850020626317299</v>
      </c>
      <c r="AE198" s="146"/>
      <c r="AF198" s="146"/>
      <c r="AG198" s="137">
        <v>1920</v>
      </c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</row>
    <row r="199" spans="1:55">
      <c r="E199" s="147">
        <v>0.58902777777777782</v>
      </c>
      <c r="G199" s="148">
        <v>15.72</v>
      </c>
      <c r="H199" s="148">
        <v>5.88</v>
      </c>
      <c r="I199" s="148">
        <v>8.4700000000000006</v>
      </c>
      <c r="J199" s="148">
        <v>15.67</v>
      </c>
      <c r="K199" s="148">
        <v>6.06</v>
      </c>
      <c r="L199" s="148">
        <v>8.44</v>
      </c>
      <c r="M199" s="118">
        <f t="shared" si="44"/>
        <v>15.695</v>
      </c>
      <c r="N199" s="118">
        <f t="shared" si="44"/>
        <v>5.97</v>
      </c>
      <c r="O199" s="118">
        <f t="shared" si="44"/>
        <v>8.4550000000000001</v>
      </c>
      <c r="P199" s="149">
        <f t="shared" ref="P199:P262" si="49">((O199/32000)*(1/((-0.026*M199+1.9067)/1000)))/1.013</f>
        <v>0.17404428456634682</v>
      </c>
      <c r="Q199" s="150">
        <f t="shared" ref="Q199:Q262" si="50">POWER(10, -N199)</f>
        <v>1.0715193052376047E-6</v>
      </c>
      <c r="R199" s="151">
        <f t="shared" ref="R199:R262" si="51">(0.00000000000001*(0.1253*EXP(0.0831*M199)))/Q199</f>
        <v>4.3090506934873692E-9</v>
      </c>
      <c r="S199" s="150">
        <f t="shared" ref="S199:S262" si="52">POWER(R199, 2)</f>
        <v>1.8567917879043978E-17</v>
      </c>
      <c r="T199" s="97">
        <v>298</v>
      </c>
      <c r="U199" s="118">
        <f t="shared" ref="U199:U262" si="53">273+M199</f>
        <v>288.69499999999999</v>
      </c>
      <c r="V199" s="152">
        <f t="shared" ref="V199:V262" si="54">((1/U199)-(1/298))*5026</f>
        <v>0.54360486572822375</v>
      </c>
      <c r="W199" s="153">
        <f t="shared" ref="W199:W262" si="55">POWER(10,V199)</f>
        <v>3.4962692111452092</v>
      </c>
      <c r="X199" s="154">
        <f t="shared" si="45"/>
        <v>-2.1473626871548139E-7</v>
      </c>
      <c r="Y199" s="155">
        <f t="shared" si="46"/>
        <v>-2.144846677059114E-7</v>
      </c>
      <c r="Z199" s="155">
        <f t="shared" si="47"/>
        <v>-2.1448496250039766E-7</v>
      </c>
      <c r="AA199" s="156">
        <f t="shared" si="48"/>
        <v>-2.1423365559450752E-7</v>
      </c>
      <c r="AB199" s="157">
        <f t="shared" si="43"/>
        <v>9.1636486635437422E-4</v>
      </c>
      <c r="AC199" s="132"/>
      <c r="AD199" s="158">
        <f t="shared" ref="AD199:AD262" si="56">AB199*10000</f>
        <v>9.1636486635437429</v>
      </c>
      <c r="AE199" s="158"/>
      <c r="AF199" s="159"/>
      <c r="AG199" s="133">
        <v>1930</v>
      </c>
    </row>
    <row r="200" spans="1:55">
      <c r="E200" s="147">
        <v>0.58914351851851854</v>
      </c>
      <c r="G200" s="148">
        <v>15.73</v>
      </c>
      <c r="H200" s="148">
        <v>5.88</v>
      </c>
      <c r="I200" s="148">
        <v>8.43</v>
      </c>
      <c r="J200" s="148">
        <v>15.68</v>
      </c>
      <c r="K200" s="148">
        <v>6.06</v>
      </c>
      <c r="L200" s="148">
        <v>8.43</v>
      </c>
      <c r="M200" s="118">
        <f t="shared" si="44"/>
        <v>15.705</v>
      </c>
      <c r="N200" s="118">
        <f t="shared" si="44"/>
        <v>5.97</v>
      </c>
      <c r="O200" s="118">
        <f t="shared" si="44"/>
        <v>8.43</v>
      </c>
      <c r="P200" s="149">
        <f t="shared" si="49"/>
        <v>0.17355977635216516</v>
      </c>
      <c r="Q200" s="150">
        <f t="shared" si="50"/>
        <v>1.0715193052376047E-6</v>
      </c>
      <c r="R200" s="151">
        <f t="shared" si="51"/>
        <v>4.3126330028570504E-9</v>
      </c>
      <c r="S200" s="150">
        <f t="shared" si="52"/>
        <v>1.8598803417331818E-17</v>
      </c>
      <c r="T200" s="97">
        <v>298</v>
      </c>
      <c r="U200" s="118">
        <f t="shared" si="53"/>
        <v>288.70499999999998</v>
      </c>
      <c r="V200" s="152">
        <f t="shared" si="54"/>
        <v>0.54300184961566034</v>
      </c>
      <c r="W200" s="153">
        <f t="shared" si="55"/>
        <v>3.4914180243455091</v>
      </c>
      <c r="X200" s="154">
        <f t="shared" si="45"/>
        <v>-2.1428996220305229E-7</v>
      </c>
      <c r="Y200" s="155">
        <f t="shared" si="46"/>
        <v>-2.1403881812935411E-7</v>
      </c>
      <c r="Z200" s="155">
        <f t="shared" si="47"/>
        <v>-2.1403911246579947E-7</v>
      </c>
      <c r="AA200" s="156">
        <f t="shared" si="48"/>
        <v>-2.1378826203863233E-7</v>
      </c>
      <c r="AB200" s="157">
        <f t="shared" ref="AB200:AB263" si="57">AB199+10*(0.166666666666666*(X199+2*Y199+2*Z199+AA199))</f>
        <v>9.1422001771316989E-4</v>
      </c>
      <c r="AC200" s="132"/>
      <c r="AD200" s="158">
        <f t="shared" si="56"/>
        <v>9.1422001771316985</v>
      </c>
      <c r="AE200" s="158"/>
      <c r="AF200" s="159"/>
      <c r="AG200" s="133">
        <v>1940</v>
      </c>
    </row>
    <row r="201" spans="1:55">
      <c r="E201" s="147">
        <v>0.58925925925925926</v>
      </c>
      <c r="G201" s="148">
        <v>15.74</v>
      </c>
      <c r="H201" s="148">
        <v>5.88</v>
      </c>
      <c r="I201" s="148">
        <v>8.43</v>
      </c>
      <c r="J201" s="148">
        <v>15.69</v>
      </c>
      <c r="K201" s="148">
        <v>6.06</v>
      </c>
      <c r="L201" s="148">
        <v>8.41</v>
      </c>
      <c r="M201" s="118">
        <f t="shared" si="44"/>
        <v>15.715</v>
      </c>
      <c r="N201" s="118">
        <f t="shared" si="44"/>
        <v>5.97</v>
      </c>
      <c r="O201" s="118">
        <f t="shared" si="44"/>
        <v>8.42</v>
      </c>
      <c r="P201" s="149">
        <f t="shared" si="49"/>
        <v>0.17338397878529979</v>
      </c>
      <c r="Q201" s="150">
        <f t="shared" si="50"/>
        <v>1.0715193052376047E-6</v>
      </c>
      <c r="R201" s="151">
        <f t="shared" si="51"/>
        <v>4.3162182903630618E-9</v>
      </c>
      <c r="S201" s="150">
        <f t="shared" si="52"/>
        <v>1.8629740330064633E-17</v>
      </c>
      <c r="T201" s="97">
        <v>298</v>
      </c>
      <c r="U201" s="118">
        <f t="shared" si="53"/>
        <v>288.71499999999997</v>
      </c>
      <c r="V201" s="152">
        <f t="shared" si="54"/>
        <v>0.54239887527550779</v>
      </c>
      <c r="W201" s="153">
        <f t="shared" si="55"/>
        <v>3.4865739040791164</v>
      </c>
      <c r="X201" s="154">
        <f t="shared" si="45"/>
        <v>-2.142241912864972E-7</v>
      </c>
      <c r="Y201" s="155">
        <f t="shared" si="46"/>
        <v>-2.1397261235224014E-7</v>
      </c>
      <c r="Z201" s="155">
        <f t="shared" si="47"/>
        <v>-2.1397290779954602E-7</v>
      </c>
      <c r="AA201" s="156">
        <f t="shared" si="48"/>
        <v>-2.1372162361866465E-7</v>
      </c>
      <c r="AB201" s="157">
        <f t="shared" si="57"/>
        <v>9.120796275707832E-4</v>
      </c>
      <c r="AC201" s="132"/>
      <c r="AD201" s="158">
        <f t="shared" si="56"/>
        <v>9.120796275707832</v>
      </c>
      <c r="AE201" s="158"/>
      <c r="AF201" s="159"/>
      <c r="AG201" s="133">
        <v>1950</v>
      </c>
    </row>
    <row r="202" spans="1:55">
      <c r="E202" s="147">
        <v>0.58937499999999998</v>
      </c>
      <c r="G202" s="148">
        <v>15.76</v>
      </c>
      <c r="H202" s="148">
        <v>5.88</v>
      </c>
      <c r="I202" s="148">
        <v>8.44</v>
      </c>
      <c r="J202" s="148">
        <v>15.71</v>
      </c>
      <c r="K202" s="148">
        <v>6.06</v>
      </c>
      <c r="L202" s="148">
        <v>8.35</v>
      </c>
      <c r="M202" s="118">
        <f t="shared" si="44"/>
        <v>15.734999999999999</v>
      </c>
      <c r="N202" s="118">
        <f t="shared" si="44"/>
        <v>5.97</v>
      </c>
      <c r="O202" s="118">
        <f t="shared" si="44"/>
        <v>8.3949999999999996</v>
      </c>
      <c r="P202" s="149">
        <f t="shared" si="49"/>
        <v>0.17292920517042362</v>
      </c>
      <c r="Q202" s="150">
        <f t="shared" si="50"/>
        <v>1.0715193052376047E-6</v>
      </c>
      <c r="R202" s="151">
        <f t="shared" si="51"/>
        <v>4.3233978096895733E-9</v>
      </c>
      <c r="S202" s="150">
        <f t="shared" si="52"/>
        <v>1.86917686208286E-17</v>
      </c>
      <c r="T202" s="97">
        <v>298</v>
      </c>
      <c r="U202" s="118">
        <f t="shared" si="53"/>
        <v>288.73500000000001</v>
      </c>
      <c r="V202" s="152">
        <f t="shared" si="54"/>
        <v>0.54119305189507994</v>
      </c>
      <c r="W202" s="153">
        <f t="shared" si="55"/>
        <v>3.4769068200819273</v>
      </c>
      <c r="X202" s="154">
        <f t="shared" si="45"/>
        <v>-2.1446541342119197E-7</v>
      </c>
      <c r="Y202" s="155">
        <f t="shared" si="46"/>
        <v>-2.1421267467668657E-7</v>
      </c>
      <c r="Z202" s="155">
        <f t="shared" si="47"/>
        <v>-2.1421297251899116E-7</v>
      </c>
      <c r="AA202" s="156">
        <f t="shared" si="48"/>
        <v>-2.1396053091480025E-7</v>
      </c>
      <c r="AB202" s="157">
        <f t="shared" si="57"/>
        <v>9.0993989947876861E-4</v>
      </c>
      <c r="AC202" s="132"/>
      <c r="AD202" s="158">
        <f t="shared" si="56"/>
        <v>9.0993989947876859</v>
      </c>
      <c r="AE202" s="158"/>
      <c r="AF202" s="159"/>
      <c r="AG202" s="133">
        <v>1960</v>
      </c>
    </row>
    <row r="203" spans="1:55">
      <c r="E203" s="147">
        <v>0.5894907407407407</v>
      </c>
      <c r="G203" s="148">
        <v>15.76</v>
      </c>
      <c r="H203" s="148">
        <v>5.88</v>
      </c>
      <c r="I203" s="148">
        <v>8.44</v>
      </c>
      <c r="J203" s="148">
        <v>15.72</v>
      </c>
      <c r="K203" s="148">
        <v>6.06</v>
      </c>
      <c r="L203" s="148">
        <v>8.4</v>
      </c>
      <c r="M203" s="118">
        <f t="shared" si="44"/>
        <v>15.74</v>
      </c>
      <c r="N203" s="118">
        <f t="shared" si="44"/>
        <v>5.97</v>
      </c>
      <c r="O203" s="118">
        <f t="shared" si="44"/>
        <v>8.42</v>
      </c>
      <c r="P203" s="149">
        <f t="shared" si="49"/>
        <v>0.17345923928388435</v>
      </c>
      <c r="Q203" s="150">
        <f t="shared" si="50"/>
        <v>1.0715193052376047E-6</v>
      </c>
      <c r="R203" s="151">
        <f t="shared" si="51"/>
        <v>4.3251945547274322E-9</v>
      </c>
      <c r="S203" s="150">
        <f t="shared" si="52"/>
        <v>1.8707307936243832E-17</v>
      </c>
      <c r="T203" s="97">
        <v>298</v>
      </c>
      <c r="U203" s="118">
        <f t="shared" si="53"/>
        <v>288.74</v>
      </c>
      <c r="V203" s="152">
        <f t="shared" si="54"/>
        <v>0.54089162215095221</v>
      </c>
      <c r="W203" s="153">
        <f t="shared" si="55"/>
        <v>3.4744944488579974</v>
      </c>
      <c r="X203" s="154">
        <f t="shared" si="45"/>
        <v>-2.1494388184698068E-7</v>
      </c>
      <c r="Y203" s="155">
        <f t="shared" si="46"/>
        <v>-2.1468941508228811E-7</v>
      </c>
      <c r="Z203" s="155">
        <f t="shared" si="47"/>
        <v>-2.1468971633921981E-7</v>
      </c>
      <c r="AA203" s="156">
        <f t="shared" si="48"/>
        <v>-2.1443555011815761E-7</v>
      </c>
      <c r="AB203" s="157">
        <f t="shared" si="57"/>
        <v>9.0779777074755639E-4</v>
      </c>
      <c r="AC203" s="132"/>
      <c r="AD203" s="158">
        <f t="shared" si="56"/>
        <v>9.0779777074755632</v>
      </c>
      <c r="AE203" s="158"/>
      <c r="AF203" s="159"/>
      <c r="AG203" s="133">
        <v>1970</v>
      </c>
    </row>
    <row r="204" spans="1:55">
      <c r="E204" s="147">
        <v>0.58960648148148143</v>
      </c>
      <c r="G204" s="148">
        <v>15.77</v>
      </c>
      <c r="H204" s="148">
        <v>5.88</v>
      </c>
      <c r="I204" s="148">
        <v>8.39</v>
      </c>
      <c r="J204" s="148">
        <v>15.73</v>
      </c>
      <c r="K204" s="148">
        <v>6.06</v>
      </c>
      <c r="L204" s="148">
        <v>8.44</v>
      </c>
      <c r="M204" s="118">
        <f t="shared" si="44"/>
        <v>15.75</v>
      </c>
      <c r="N204" s="118">
        <f t="shared" si="44"/>
        <v>5.97</v>
      </c>
      <c r="O204" s="118">
        <f t="shared" si="44"/>
        <v>8.4149999999999991</v>
      </c>
      <c r="P204" s="149">
        <f t="shared" si="49"/>
        <v>0.17338633959435695</v>
      </c>
      <c r="Q204" s="150">
        <f t="shared" si="50"/>
        <v>1.0715193052376047E-6</v>
      </c>
      <c r="R204" s="151">
        <f t="shared" si="51"/>
        <v>4.328790285221508E-9</v>
      </c>
      <c r="S204" s="150">
        <f t="shared" si="52"/>
        <v>1.8738425333428104E-17</v>
      </c>
      <c r="T204" s="97">
        <v>298</v>
      </c>
      <c r="U204" s="118">
        <f t="shared" si="53"/>
        <v>288.75</v>
      </c>
      <c r="V204" s="152">
        <f t="shared" si="54"/>
        <v>0.54028879398006946</v>
      </c>
      <c r="W204" s="153">
        <f t="shared" si="55"/>
        <v>3.4696749767538737</v>
      </c>
      <c r="X204" s="154">
        <f t="shared" si="45"/>
        <v>-2.1500019468641096E-7</v>
      </c>
      <c r="Y204" s="155">
        <f t="shared" si="46"/>
        <v>-2.1474499102563966E-7</v>
      </c>
      <c r="Z204" s="155">
        <f t="shared" si="47"/>
        <v>-2.1474529395052104E-7</v>
      </c>
      <c r="AA204" s="156">
        <f t="shared" si="48"/>
        <v>-2.1449039249549188E-7</v>
      </c>
      <c r="AB204" s="157">
        <f t="shared" si="57"/>
        <v>9.0565087458954285E-4</v>
      </c>
      <c r="AC204" s="132"/>
      <c r="AD204" s="158">
        <f t="shared" si="56"/>
        <v>9.0565087458954281</v>
      </c>
      <c r="AE204" s="158"/>
      <c r="AF204" s="159"/>
      <c r="AG204" s="133">
        <v>1980</v>
      </c>
    </row>
    <row r="205" spans="1:55">
      <c r="E205" s="147">
        <v>0.58972222222222226</v>
      </c>
      <c r="G205" s="148">
        <v>15.78</v>
      </c>
      <c r="H205" s="148">
        <v>5.88</v>
      </c>
      <c r="I205" s="148">
        <v>8.3800000000000008</v>
      </c>
      <c r="J205" s="148">
        <v>15.73</v>
      </c>
      <c r="K205" s="148">
        <v>6.05</v>
      </c>
      <c r="L205" s="148">
        <v>8.42</v>
      </c>
      <c r="M205" s="118">
        <f t="shared" si="44"/>
        <v>15.754999999999999</v>
      </c>
      <c r="N205" s="118">
        <f t="shared" si="44"/>
        <v>5.9649999999999999</v>
      </c>
      <c r="O205" s="118">
        <f t="shared" si="44"/>
        <v>8.4</v>
      </c>
      <c r="P205" s="149">
        <f t="shared" si="49"/>
        <v>0.17309230242309906</v>
      </c>
      <c r="Q205" s="150">
        <f t="shared" si="50"/>
        <v>1.0839269140212018E-6</v>
      </c>
      <c r="R205" s="151">
        <f t="shared" si="51"/>
        <v>4.2810174258302625E-9</v>
      </c>
      <c r="S205" s="150">
        <f t="shared" si="52"/>
        <v>1.8327110200262368E-17</v>
      </c>
      <c r="T205" s="97">
        <v>298</v>
      </c>
      <c r="U205" s="118">
        <f t="shared" si="53"/>
        <v>288.755</v>
      </c>
      <c r="V205" s="152">
        <f t="shared" si="54"/>
        <v>0.53998739555223119</v>
      </c>
      <c r="W205" s="153">
        <f t="shared" si="55"/>
        <v>3.467267873196052</v>
      </c>
      <c r="X205" s="154">
        <f t="shared" si="45"/>
        <v>-2.0957188428201588E-7</v>
      </c>
      <c r="Y205" s="155">
        <f t="shared" si="46"/>
        <v>-2.0932882834232632E-7</v>
      </c>
      <c r="Z205" s="155">
        <f t="shared" si="47"/>
        <v>-2.0932911023218966E-7</v>
      </c>
      <c r="AA205" s="156">
        <f t="shared" si="48"/>
        <v>-2.0908633552850663E-7</v>
      </c>
      <c r="AB205" s="157">
        <f t="shared" si="57"/>
        <v>9.035034226609858E-4</v>
      </c>
      <c r="AC205" s="132"/>
      <c r="AD205" s="158">
        <f t="shared" si="56"/>
        <v>9.0350342266098576</v>
      </c>
      <c r="AE205" s="158"/>
      <c r="AF205" s="159"/>
      <c r="AG205" s="133">
        <v>1990</v>
      </c>
    </row>
    <row r="206" spans="1:55">
      <c r="E206" s="147">
        <v>0.58983796296296298</v>
      </c>
      <c r="G206" s="148">
        <v>15.79</v>
      </c>
      <c r="H206" s="148">
        <v>5.88</v>
      </c>
      <c r="I206" s="148">
        <v>8.3699999999999992</v>
      </c>
      <c r="J206" s="148">
        <v>15.74</v>
      </c>
      <c r="K206" s="148">
        <v>6.06</v>
      </c>
      <c r="L206" s="148">
        <v>8.4600000000000009</v>
      </c>
      <c r="M206" s="118">
        <f t="shared" si="44"/>
        <v>15.765000000000001</v>
      </c>
      <c r="N206" s="118">
        <f t="shared" si="44"/>
        <v>5.97</v>
      </c>
      <c r="O206" s="118">
        <f t="shared" si="44"/>
        <v>8.4149999999999991</v>
      </c>
      <c r="P206" s="149">
        <f t="shared" si="49"/>
        <v>0.17343151611805857</v>
      </c>
      <c r="Q206" s="150">
        <f t="shared" si="50"/>
        <v>1.0715193052376047E-6</v>
      </c>
      <c r="R206" s="151">
        <f t="shared" si="51"/>
        <v>4.3341894866652457E-9</v>
      </c>
      <c r="S206" s="150">
        <f t="shared" si="52"/>
        <v>1.8785198506319545E-17</v>
      </c>
      <c r="T206" s="97">
        <v>298</v>
      </c>
      <c r="U206" s="118">
        <f t="shared" si="53"/>
        <v>288.76499999999999</v>
      </c>
      <c r="V206" s="152">
        <f t="shared" si="54"/>
        <v>0.53938463000905335</v>
      </c>
      <c r="W206" s="153">
        <f t="shared" si="55"/>
        <v>3.4624589243828043</v>
      </c>
      <c r="X206" s="154">
        <f t="shared" si="45"/>
        <v>-2.150307058201377E-7</v>
      </c>
      <c r="Y206" s="155">
        <f t="shared" si="46"/>
        <v>-2.1477422875837395E-7</v>
      </c>
      <c r="Z206" s="155">
        <f t="shared" si="47"/>
        <v>-2.1477453467042014E-7</v>
      </c>
      <c r="AA206" s="156">
        <f t="shared" si="48"/>
        <v>-2.145183627909517E-7</v>
      </c>
      <c r="AB206" s="157">
        <f t="shared" si="57"/>
        <v>9.0141013249938652E-4</v>
      </c>
      <c r="AC206" s="132"/>
      <c r="AD206" s="158">
        <f t="shared" si="56"/>
        <v>9.0141013249938648</v>
      </c>
      <c r="AE206" s="158"/>
      <c r="AF206" s="159"/>
      <c r="AG206" s="133">
        <v>2000</v>
      </c>
    </row>
    <row r="207" spans="1:55">
      <c r="E207" s="147">
        <v>0.5899537037037037</v>
      </c>
      <c r="G207" s="148">
        <v>15.81</v>
      </c>
      <c r="H207" s="148">
        <v>5.88</v>
      </c>
      <c r="I207" s="148">
        <v>8.36</v>
      </c>
      <c r="J207" s="148">
        <v>15.76</v>
      </c>
      <c r="K207" s="148">
        <v>6.05</v>
      </c>
      <c r="L207" s="148">
        <v>8.3699999999999992</v>
      </c>
      <c r="M207" s="118">
        <f t="shared" si="44"/>
        <v>15.785</v>
      </c>
      <c r="N207" s="118">
        <f t="shared" si="44"/>
        <v>5.9649999999999999</v>
      </c>
      <c r="O207" s="118">
        <f t="shared" si="44"/>
        <v>8.3649999999999984</v>
      </c>
      <c r="P207" s="149">
        <f t="shared" si="49"/>
        <v>0.17246093970214993</v>
      </c>
      <c r="Q207" s="150">
        <f t="shared" si="50"/>
        <v>1.0839269140212018E-6</v>
      </c>
      <c r="R207" s="151">
        <f t="shared" si="51"/>
        <v>4.2917033167013856E-9</v>
      </c>
      <c r="S207" s="150">
        <f t="shared" si="52"/>
        <v>1.8418717358585675E-17</v>
      </c>
      <c r="T207" s="97">
        <v>298</v>
      </c>
      <c r="U207" s="118">
        <f t="shared" si="53"/>
        <v>288.78500000000003</v>
      </c>
      <c r="V207" s="152">
        <f t="shared" si="54"/>
        <v>0.5381792241574942</v>
      </c>
      <c r="W207" s="153">
        <f t="shared" si="55"/>
        <v>3.4528620225904687</v>
      </c>
      <c r="X207" s="154">
        <f t="shared" si="45"/>
        <v>-2.0973755572578036E-7</v>
      </c>
      <c r="Y207" s="155">
        <f t="shared" si="46"/>
        <v>-2.0949296725605038E-7</v>
      </c>
      <c r="Z207" s="155">
        <f t="shared" si="47"/>
        <v>-2.0949325248641518E-7</v>
      </c>
      <c r="AA207" s="156">
        <f t="shared" si="48"/>
        <v>-2.0924894858179892E-7</v>
      </c>
      <c r="AB207" s="157">
        <f t="shared" si="57"/>
        <v>8.9926238817360541E-4</v>
      </c>
      <c r="AC207" s="132"/>
      <c r="AD207" s="158">
        <f t="shared" si="56"/>
        <v>8.9926238817360549</v>
      </c>
      <c r="AE207" s="158"/>
      <c r="AF207" s="159"/>
      <c r="AG207" s="133">
        <v>2010</v>
      </c>
    </row>
    <row r="208" spans="1:55">
      <c r="E208" s="147">
        <v>0.59006944444444442</v>
      </c>
      <c r="G208" s="148">
        <v>15.81</v>
      </c>
      <c r="H208" s="148">
        <v>5.87</v>
      </c>
      <c r="I208" s="148">
        <v>8.33</v>
      </c>
      <c r="J208" s="148">
        <v>15.77</v>
      </c>
      <c r="K208" s="148">
        <v>6.05</v>
      </c>
      <c r="L208" s="148">
        <v>8.3800000000000008</v>
      </c>
      <c r="M208" s="118">
        <f t="shared" si="44"/>
        <v>15.79</v>
      </c>
      <c r="N208" s="118">
        <f t="shared" si="44"/>
        <v>5.96</v>
      </c>
      <c r="O208" s="118">
        <f t="shared" si="44"/>
        <v>8.3550000000000004</v>
      </c>
      <c r="P208" s="149">
        <f t="shared" si="49"/>
        <v>0.17226973708171697</v>
      </c>
      <c r="Q208" s="150">
        <f t="shared" si="50"/>
        <v>1.0964781961431832E-6</v>
      </c>
      <c r="R208" s="151">
        <f t="shared" si="51"/>
        <v>4.2443397519203244E-9</v>
      </c>
      <c r="S208" s="150">
        <f t="shared" si="52"/>
        <v>1.8014419929731082E-17</v>
      </c>
      <c r="T208" s="97">
        <v>298</v>
      </c>
      <c r="U208" s="118">
        <f t="shared" si="53"/>
        <v>288.79000000000002</v>
      </c>
      <c r="V208" s="152">
        <f t="shared" si="54"/>
        <v>0.53787789878202719</v>
      </c>
      <c r="W208" s="153">
        <f t="shared" si="55"/>
        <v>3.4504671635003796</v>
      </c>
      <c r="X208" s="154">
        <f t="shared" si="45"/>
        <v>-2.0457085098085841E-7</v>
      </c>
      <c r="Y208" s="155">
        <f t="shared" si="46"/>
        <v>-2.0433762120439282E-7</v>
      </c>
      <c r="Z208" s="155">
        <f t="shared" si="47"/>
        <v>-2.04337887108007E-7</v>
      </c>
      <c r="AA208" s="156">
        <f t="shared" si="48"/>
        <v>-2.0410492262884594E-7</v>
      </c>
      <c r="AB208" s="157">
        <f t="shared" si="57"/>
        <v>8.9716745660061792E-4</v>
      </c>
      <c r="AC208" s="132"/>
      <c r="AD208" s="158">
        <f t="shared" si="56"/>
        <v>8.971674566006179</v>
      </c>
      <c r="AE208" s="158"/>
      <c r="AF208" s="159"/>
      <c r="AG208" s="133">
        <v>2020</v>
      </c>
    </row>
    <row r="209" spans="1:55">
      <c r="E209" s="147">
        <v>0.59018518518518515</v>
      </c>
      <c r="G209" s="148">
        <v>15.82</v>
      </c>
      <c r="H209" s="148">
        <v>5.87</v>
      </c>
      <c r="I209" s="148">
        <v>8.31</v>
      </c>
      <c r="J209" s="148">
        <v>15.78</v>
      </c>
      <c r="K209" s="148">
        <v>6.05</v>
      </c>
      <c r="L209" s="148">
        <v>8.4700000000000006</v>
      </c>
      <c r="M209" s="118">
        <f t="shared" si="44"/>
        <v>15.8</v>
      </c>
      <c r="N209" s="118">
        <f t="shared" si="44"/>
        <v>5.96</v>
      </c>
      <c r="O209" s="118">
        <f t="shared" si="44"/>
        <v>8.39</v>
      </c>
      <c r="P209" s="149">
        <f t="shared" si="49"/>
        <v>0.17302146102934726</v>
      </c>
      <c r="Q209" s="150">
        <f t="shared" si="50"/>
        <v>1.0964781961431832E-6</v>
      </c>
      <c r="R209" s="151">
        <f t="shared" si="51"/>
        <v>4.2478682641479479E-9</v>
      </c>
      <c r="S209" s="150">
        <f t="shared" si="52"/>
        <v>1.8044384789555301E-17</v>
      </c>
      <c r="T209" s="97">
        <v>298</v>
      </c>
      <c r="U209" s="118">
        <f t="shared" si="53"/>
        <v>288.8</v>
      </c>
      <c r="V209" s="152">
        <f t="shared" si="54"/>
        <v>0.53727527933220531</v>
      </c>
      <c r="W209" s="153">
        <f t="shared" si="55"/>
        <v>3.4456826756374985</v>
      </c>
      <c r="X209" s="154">
        <f t="shared" si="45"/>
        <v>-2.0562166931480485E-7</v>
      </c>
      <c r="Y209" s="155">
        <f t="shared" si="46"/>
        <v>-2.0538549942561398E-7</v>
      </c>
      <c r="Z209" s="155">
        <f t="shared" si="47"/>
        <v>-2.0538577068212481E-7</v>
      </c>
      <c r="AA209" s="156">
        <f t="shared" si="48"/>
        <v>-2.0514987142633311E-7</v>
      </c>
      <c r="AB209" s="157">
        <f t="shared" si="57"/>
        <v>8.9512407861689377E-4</v>
      </c>
      <c r="AC209" s="132"/>
      <c r="AD209" s="158">
        <f t="shared" si="56"/>
        <v>8.9512407861689383</v>
      </c>
      <c r="AE209" s="158"/>
      <c r="AF209" s="159"/>
      <c r="AG209" s="133">
        <v>2030</v>
      </c>
    </row>
    <row r="210" spans="1:55">
      <c r="E210" s="147">
        <v>0.59030092592592587</v>
      </c>
      <c r="G210" s="148">
        <v>15.83</v>
      </c>
      <c r="H210" s="148">
        <v>5.87</v>
      </c>
      <c r="I210" s="148">
        <v>8.33</v>
      </c>
      <c r="J210" s="148">
        <v>15.79</v>
      </c>
      <c r="K210" s="148">
        <v>6.05</v>
      </c>
      <c r="L210" s="148">
        <v>8.39</v>
      </c>
      <c r="M210" s="118">
        <f t="shared" si="44"/>
        <v>15.809999999999999</v>
      </c>
      <c r="N210" s="118">
        <f t="shared" si="44"/>
        <v>5.96</v>
      </c>
      <c r="O210" s="118">
        <f t="shared" si="44"/>
        <v>8.36</v>
      </c>
      <c r="P210" s="149">
        <f t="shared" si="49"/>
        <v>0.17243276099165289</v>
      </c>
      <c r="Q210" s="150">
        <f t="shared" si="50"/>
        <v>1.0964781961431832E-6</v>
      </c>
      <c r="R210" s="151">
        <f t="shared" si="51"/>
        <v>4.2513997097878945E-9</v>
      </c>
      <c r="S210" s="150">
        <f t="shared" si="52"/>
        <v>1.8074399492384595E-17</v>
      </c>
      <c r="T210" s="97">
        <v>298</v>
      </c>
      <c r="U210" s="118">
        <f t="shared" si="53"/>
        <v>288.81</v>
      </c>
      <c r="V210" s="152">
        <f t="shared" si="54"/>
        <v>0.53667270161358738</v>
      </c>
      <c r="W210" s="153">
        <f t="shared" si="55"/>
        <v>3.440905152678031</v>
      </c>
      <c r="X210" s="154">
        <f t="shared" si="45"/>
        <v>-2.0507628046945257E-7</v>
      </c>
      <c r="Y210" s="155">
        <f t="shared" si="46"/>
        <v>-2.048408214888267E-7</v>
      </c>
      <c r="Z210" s="155">
        <f t="shared" si="47"/>
        <v>-2.0484109183180069E-7</v>
      </c>
      <c r="AA210" s="156">
        <f t="shared" si="48"/>
        <v>-2.0460590257335852E-7</v>
      </c>
      <c r="AB210" s="157">
        <f t="shared" si="57"/>
        <v>8.9307022181529946E-4</v>
      </c>
      <c r="AC210" s="132"/>
      <c r="AD210" s="158">
        <f t="shared" si="56"/>
        <v>8.9307022181529945</v>
      </c>
      <c r="AE210" s="158"/>
      <c r="AF210" s="159"/>
      <c r="AG210" s="133">
        <v>2040</v>
      </c>
    </row>
    <row r="211" spans="1:55">
      <c r="E211" s="147">
        <v>0.5904166666666667</v>
      </c>
      <c r="G211" s="148">
        <v>15.84</v>
      </c>
      <c r="H211" s="148">
        <v>5.87</v>
      </c>
      <c r="I211" s="148">
        <v>8.32</v>
      </c>
      <c r="J211" s="148">
        <v>15.8</v>
      </c>
      <c r="K211" s="148">
        <v>6.05</v>
      </c>
      <c r="L211" s="148">
        <v>8.43</v>
      </c>
      <c r="M211" s="118">
        <f t="shared" si="44"/>
        <v>15.82</v>
      </c>
      <c r="N211" s="118">
        <f t="shared" si="44"/>
        <v>5.96</v>
      </c>
      <c r="O211" s="118">
        <f t="shared" si="44"/>
        <v>8.375</v>
      </c>
      <c r="P211" s="149">
        <f t="shared" si="49"/>
        <v>0.17277218439572428</v>
      </c>
      <c r="Q211" s="150">
        <f t="shared" si="50"/>
        <v>1.0964781961431832E-6</v>
      </c>
      <c r="R211" s="151">
        <f t="shared" si="51"/>
        <v>4.2549340912788449E-9</v>
      </c>
      <c r="S211" s="150">
        <f t="shared" si="52"/>
        <v>1.810446412112693E-17</v>
      </c>
      <c r="T211" s="97">
        <v>298</v>
      </c>
      <c r="U211" s="118">
        <f t="shared" si="53"/>
        <v>288.82</v>
      </c>
      <c r="V211" s="152">
        <f t="shared" si="54"/>
        <v>0.53607016562183996</v>
      </c>
      <c r="W211" s="153">
        <f t="shared" si="55"/>
        <v>3.4361345840131778</v>
      </c>
      <c r="X211" s="154">
        <f t="shared" si="45"/>
        <v>-2.056347626219109E-7</v>
      </c>
      <c r="Y211" s="155">
        <f t="shared" si="46"/>
        <v>-2.0539747518944508E-7</v>
      </c>
      <c r="Z211" s="155">
        <f t="shared" si="47"/>
        <v>-2.0539774900173675E-7</v>
      </c>
      <c r="AA211" s="156">
        <f t="shared" si="48"/>
        <v>-2.0516073474964407E-7</v>
      </c>
      <c r="AB211" s="157">
        <f t="shared" si="57"/>
        <v>8.9102181179915934E-4</v>
      </c>
      <c r="AC211" s="132"/>
      <c r="AD211" s="158">
        <f t="shared" si="56"/>
        <v>8.9102181179915938</v>
      </c>
      <c r="AE211" s="158"/>
      <c r="AF211" s="159"/>
      <c r="AG211" s="133">
        <v>2050</v>
      </c>
    </row>
    <row r="212" spans="1:55">
      <c r="E212" s="147">
        <v>0.59053240740740742</v>
      </c>
      <c r="G212" s="148">
        <v>15.86</v>
      </c>
      <c r="H212" s="148">
        <v>5.87</v>
      </c>
      <c r="I212" s="148">
        <v>8.33</v>
      </c>
      <c r="J212" s="148">
        <v>15.81</v>
      </c>
      <c r="K212" s="148">
        <v>6.05</v>
      </c>
      <c r="L212" s="148">
        <v>8.41</v>
      </c>
      <c r="M212" s="118">
        <f t="shared" si="44"/>
        <v>15.835000000000001</v>
      </c>
      <c r="N212" s="118">
        <f t="shared" si="44"/>
        <v>5.96</v>
      </c>
      <c r="O212" s="118">
        <f t="shared" si="44"/>
        <v>8.370000000000001</v>
      </c>
      <c r="P212" s="149">
        <f t="shared" si="49"/>
        <v>0.17271408122081355</v>
      </c>
      <c r="Q212" s="150">
        <f t="shared" si="50"/>
        <v>1.0964781961431832E-6</v>
      </c>
      <c r="R212" s="151">
        <f t="shared" si="51"/>
        <v>4.2602411735755041E-9</v>
      </c>
      <c r="S212" s="150">
        <f t="shared" si="52"/>
        <v>1.814965485702799E-17</v>
      </c>
      <c r="T212" s="97">
        <v>298</v>
      </c>
      <c r="U212" s="118">
        <f t="shared" si="53"/>
        <v>288.83499999999998</v>
      </c>
      <c r="V212" s="152">
        <f t="shared" si="54"/>
        <v>0.53516643986261547</v>
      </c>
      <c r="W212" s="153">
        <f t="shared" si="55"/>
        <v>3.4289917471529772</v>
      </c>
      <c r="X212" s="154">
        <f t="shared" si="45"/>
        <v>-2.0603195836120355E-7</v>
      </c>
      <c r="Y212" s="155">
        <f t="shared" si="46"/>
        <v>-2.0579320299692481E-7</v>
      </c>
      <c r="Z212" s="155">
        <f t="shared" si="47"/>
        <v>-2.057934796730503E-7</v>
      </c>
      <c r="AA212" s="156">
        <f t="shared" si="48"/>
        <v>-2.0555500034365756E-7</v>
      </c>
      <c r="AB212" s="157">
        <f t="shared" si="57"/>
        <v>8.8896783522290283E-4</v>
      </c>
      <c r="AC212" s="132"/>
      <c r="AD212" s="158">
        <f t="shared" si="56"/>
        <v>8.8896783522290281</v>
      </c>
      <c r="AE212" s="158"/>
      <c r="AF212" s="159"/>
      <c r="AG212" s="133">
        <v>2060</v>
      </c>
    </row>
    <row r="213" spans="1:55">
      <c r="E213" s="147">
        <v>0.59064814814814814</v>
      </c>
      <c r="G213" s="148">
        <v>15.87</v>
      </c>
      <c r="H213" s="148">
        <v>5.87</v>
      </c>
      <c r="I213" s="148">
        <v>8.33</v>
      </c>
      <c r="J213" s="148">
        <v>15.82</v>
      </c>
      <c r="K213" s="148">
        <v>6.05</v>
      </c>
      <c r="L213" s="148">
        <v>8.34</v>
      </c>
      <c r="M213" s="118">
        <f t="shared" si="44"/>
        <v>15.844999999999999</v>
      </c>
      <c r="N213" s="118">
        <f t="shared" si="44"/>
        <v>5.96</v>
      </c>
      <c r="O213" s="118">
        <f t="shared" si="44"/>
        <v>8.3350000000000009</v>
      </c>
      <c r="P213" s="149">
        <f t="shared" si="49"/>
        <v>0.1720217768845779</v>
      </c>
      <c r="Q213" s="150">
        <f t="shared" si="50"/>
        <v>1.0964781961431832E-6</v>
      </c>
      <c r="R213" s="151">
        <f t="shared" si="51"/>
        <v>4.2637829053764933E-9</v>
      </c>
      <c r="S213" s="150">
        <f t="shared" si="52"/>
        <v>1.817984466418081E-17</v>
      </c>
      <c r="T213" s="97">
        <v>298</v>
      </c>
      <c r="U213" s="118">
        <f t="shared" si="53"/>
        <v>288.84500000000003</v>
      </c>
      <c r="V213" s="152">
        <f t="shared" si="54"/>
        <v>0.53456400816907712</v>
      </c>
      <c r="W213" s="153">
        <f t="shared" si="55"/>
        <v>3.4242385179216415</v>
      </c>
      <c r="X213" s="154">
        <f t="shared" si="45"/>
        <v>-2.0535626565474404E-7</v>
      </c>
      <c r="Y213" s="155">
        <f t="shared" si="46"/>
        <v>-2.0511852337799477E-7</v>
      </c>
      <c r="Z213" s="155">
        <f t="shared" si="47"/>
        <v>-2.0511879861376601E-7</v>
      </c>
      <c r="AA213" s="156">
        <f t="shared" si="48"/>
        <v>-2.0488133093550345E-7</v>
      </c>
      <c r="AB213" s="157">
        <f t="shared" si="57"/>
        <v>8.8690990134949479E-4</v>
      </c>
      <c r="AC213" s="132"/>
      <c r="AD213" s="158">
        <f t="shared" si="56"/>
        <v>8.8690990134949477</v>
      </c>
      <c r="AE213" s="158"/>
      <c r="AF213" s="159"/>
      <c r="AG213" s="133">
        <v>2070</v>
      </c>
    </row>
    <row r="214" spans="1:55">
      <c r="E214" s="147">
        <v>0.59076388888888887</v>
      </c>
      <c r="G214" s="148">
        <v>15.87</v>
      </c>
      <c r="H214" s="148">
        <v>5.87</v>
      </c>
      <c r="I214" s="148">
        <v>8.2899999999999991</v>
      </c>
      <c r="J214" s="148">
        <v>15.83</v>
      </c>
      <c r="K214" s="148">
        <v>6.05</v>
      </c>
      <c r="L214" s="148">
        <v>8.3000000000000007</v>
      </c>
      <c r="M214" s="118">
        <f t="shared" si="44"/>
        <v>15.85</v>
      </c>
      <c r="N214" s="118">
        <f t="shared" si="44"/>
        <v>5.96</v>
      </c>
      <c r="O214" s="118">
        <f t="shared" si="44"/>
        <v>8.2949999999999999</v>
      </c>
      <c r="P214" s="149">
        <f t="shared" si="49"/>
        <v>0.17121112807687142</v>
      </c>
      <c r="Q214" s="150">
        <f t="shared" si="50"/>
        <v>1.0964781961431832E-6</v>
      </c>
      <c r="R214" s="151">
        <f t="shared" si="51"/>
        <v>4.2655548752749308E-9</v>
      </c>
      <c r="S214" s="150">
        <f t="shared" si="52"/>
        <v>1.8194958393981731E-17</v>
      </c>
      <c r="T214" s="97">
        <v>298</v>
      </c>
      <c r="U214" s="118">
        <f t="shared" si="53"/>
        <v>288.85000000000002</v>
      </c>
      <c r="V214" s="152">
        <f t="shared" si="54"/>
        <v>0.5342628079644679</v>
      </c>
      <c r="W214" s="153">
        <f t="shared" si="55"/>
        <v>3.4218644979508301</v>
      </c>
      <c r="X214" s="154">
        <f t="shared" si="45"/>
        <v>-2.0422694717281911E-7</v>
      </c>
      <c r="Y214" s="155">
        <f t="shared" si="46"/>
        <v>-2.0399126748024024E-7</v>
      </c>
      <c r="Z214" s="155">
        <f t="shared" si="47"/>
        <v>-2.0399153945667754E-7</v>
      </c>
      <c r="AA214" s="156">
        <f t="shared" si="48"/>
        <v>-2.0375613111280966E-7</v>
      </c>
      <c r="AB214" s="157">
        <f t="shared" si="57"/>
        <v>8.848587142818718E-4</v>
      </c>
      <c r="AC214" s="132"/>
      <c r="AD214" s="158">
        <f t="shared" si="56"/>
        <v>8.8485871428187188</v>
      </c>
      <c r="AE214" s="158"/>
      <c r="AF214" s="159"/>
      <c r="AG214" s="133">
        <v>2080</v>
      </c>
    </row>
    <row r="215" spans="1:55">
      <c r="E215" s="147">
        <v>0.59087962962962959</v>
      </c>
      <c r="G215" s="148">
        <v>15.88</v>
      </c>
      <c r="H215" s="148">
        <v>5.87</v>
      </c>
      <c r="I215" s="148">
        <v>8.25</v>
      </c>
      <c r="J215" s="148">
        <v>15.84</v>
      </c>
      <c r="K215" s="148">
        <v>6.05</v>
      </c>
      <c r="L215" s="148">
        <v>8.27</v>
      </c>
      <c r="M215" s="118">
        <f t="shared" ref="M215:O278" si="58">(G215+J215)/2</f>
        <v>15.86</v>
      </c>
      <c r="N215" s="118">
        <f t="shared" si="58"/>
        <v>5.96</v>
      </c>
      <c r="O215" s="118">
        <f t="shared" si="58"/>
        <v>8.26</v>
      </c>
      <c r="P215" s="149">
        <f t="shared" si="49"/>
        <v>0.17051838156113941</v>
      </c>
      <c r="Q215" s="150">
        <f t="shared" si="50"/>
        <v>1.0964781961431832E-6</v>
      </c>
      <c r="R215" s="151">
        <f t="shared" si="51"/>
        <v>4.2691010245972577E-9</v>
      </c>
      <c r="S215" s="150">
        <f t="shared" si="52"/>
        <v>1.8225223558217356E-17</v>
      </c>
      <c r="T215" s="97">
        <v>298</v>
      </c>
      <c r="U215" s="118">
        <f t="shared" si="53"/>
        <v>288.86</v>
      </c>
      <c r="V215" s="152">
        <f t="shared" si="54"/>
        <v>0.53366043883686243</v>
      </c>
      <c r="W215" s="153">
        <f t="shared" si="55"/>
        <v>3.4171216407130816</v>
      </c>
      <c r="X215" s="154">
        <f t="shared" si="45"/>
        <v>-2.0355138697067661E-7</v>
      </c>
      <c r="Y215" s="155">
        <f t="shared" si="46"/>
        <v>-2.0331672291986967E-7</v>
      </c>
      <c r="Z215" s="155">
        <f t="shared" si="47"/>
        <v>-2.0331699345212964E-7</v>
      </c>
      <c r="AA215" s="156">
        <f t="shared" si="48"/>
        <v>-2.0308259930981685E-7</v>
      </c>
      <c r="AB215" s="157">
        <f t="shared" si="57"/>
        <v>8.8281879979493932E-4</v>
      </c>
      <c r="AC215" s="132"/>
      <c r="AD215" s="158">
        <f t="shared" si="56"/>
        <v>8.828187997949394</v>
      </c>
      <c r="AE215" s="158"/>
      <c r="AF215" s="159"/>
      <c r="AG215" s="133">
        <v>2090</v>
      </c>
    </row>
    <row r="216" spans="1:55">
      <c r="E216" s="147">
        <v>0.59099537037037031</v>
      </c>
      <c r="G216" s="148">
        <v>15.89</v>
      </c>
      <c r="H216" s="148">
        <v>5.87</v>
      </c>
      <c r="I216" s="148">
        <v>8.25</v>
      </c>
      <c r="J216" s="148">
        <v>15.85</v>
      </c>
      <c r="K216" s="148">
        <v>6.05</v>
      </c>
      <c r="L216" s="148">
        <v>8.39</v>
      </c>
      <c r="M216" s="118">
        <f t="shared" si="58"/>
        <v>15.870000000000001</v>
      </c>
      <c r="N216" s="118">
        <f t="shared" si="58"/>
        <v>5.96</v>
      </c>
      <c r="O216" s="118">
        <f t="shared" si="58"/>
        <v>8.32</v>
      </c>
      <c r="P216" s="149">
        <f t="shared" si="49"/>
        <v>0.17178690305108343</v>
      </c>
      <c r="Q216" s="150">
        <f t="shared" si="50"/>
        <v>1.0964781961431832E-6</v>
      </c>
      <c r="R216" s="151">
        <f t="shared" si="51"/>
        <v>4.2726501219944287E-9</v>
      </c>
      <c r="S216" s="150">
        <f t="shared" si="52"/>
        <v>1.8255539064979007E-17</v>
      </c>
      <c r="T216" s="97">
        <v>298</v>
      </c>
      <c r="U216" s="118">
        <f t="shared" si="53"/>
        <v>288.87</v>
      </c>
      <c r="V216" s="152">
        <f t="shared" si="54"/>
        <v>0.53305811141446147</v>
      </c>
      <c r="W216" s="153">
        <f t="shared" si="55"/>
        <v>3.4123856849782284</v>
      </c>
      <c r="X216" s="154">
        <f t="shared" si="45"/>
        <v>-2.0521811166929916E-7</v>
      </c>
      <c r="Y216" s="155">
        <f t="shared" si="46"/>
        <v>-2.0497903832451365E-7</v>
      </c>
      <c r="Z216" s="155">
        <f t="shared" si="47"/>
        <v>-2.0497931683825555E-7</v>
      </c>
      <c r="AA216" s="156">
        <f t="shared" si="48"/>
        <v>-2.0474052135829057E-7</v>
      </c>
      <c r="AB216" s="157">
        <f t="shared" si="57"/>
        <v>8.8078563076323182E-4</v>
      </c>
      <c r="AC216" s="160">
        <f>D14</f>
        <v>8.803571428571428E-4</v>
      </c>
      <c r="AD216" s="158">
        <f t="shared" si="56"/>
        <v>8.8078563076323189</v>
      </c>
      <c r="AE216" s="158">
        <f>AC216*10000</f>
        <v>8.8035714285714288</v>
      </c>
      <c r="AF216" s="159">
        <f>(AD216-AE216)*(AD216-AE216)</f>
        <v>1.8360188566453864E-5</v>
      </c>
      <c r="AG216" s="133">
        <v>2100</v>
      </c>
    </row>
    <row r="217" spans="1:55">
      <c r="E217" s="147">
        <v>0.59111111111111114</v>
      </c>
      <c r="G217" s="148">
        <v>15.91</v>
      </c>
      <c r="H217" s="148">
        <v>5.87</v>
      </c>
      <c r="I217" s="148">
        <v>8.3000000000000007</v>
      </c>
      <c r="J217" s="148">
        <v>15.86</v>
      </c>
      <c r="K217" s="148">
        <v>6.04</v>
      </c>
      <c r="L217" s="148">
        <v>8.3800000000000008</v>
      </c>
      <c r="M217" s="118">
        <f t="shared" si="58"/>
        <v>15.885</v>
      </c>
      <c r="N217" s="118">
        <f t="shared" si="58"/>
        <v>5.9550000000000001</v>
      </c>
      <c r="O217" s="118">
        <f t="shared" si="58"/>
        <v>8.34</v>
      </c>
      <c r="P217" s="149">
        <f t="shared" si="49"/>
        <v>0.17224481343522369</v>
      </c>
      <c r="Q217" s="150">
        <f t="shared" si="50"/>
        <v>1.1091748152623991E-6</v>
      </c>
      <c r="R217" s="151">
        <f t="shared" si="51"/>
        <v>4.2290096769731653E-9</v>
      </c>
      <c r="S217" s="150">
        <f t="shared" si="52"/>
        <v>1.7884522847932676E-17</v>
      </c>
      <c r="T217" s="97">
        <v>298</v>
      </c>
      <c r="U217" s="118">
        <f t="shared" si="53"/>
        <v>288.88499999999999</v>
      </c>
      <c r="V217" s="152">
        <f t="shared" si="54"/>
        <v>0.53215469846864483</v>
      </c>
      <c r="W217" s="153">
        <f t="shared" si="55"/>
        <v>3.4052946687120449</v>
      </c>
      <c r="X217" s="154">
        <f t="shared" si="45"/>
        <v>-2.0153292933449955E-7</v>
      </c>
      <c r="Y217" s="155">
        <f t="shared" si="46"/>
        <v>-2.0130182733646138E-7</v>
      </c>
      <c r="Z217" s="155">
        <f t="shared" si="47"/>
        <v>-2.0130209234592497E-7</v>
      </c>
      <c r="AA217" s="156">
        <f t="shared" si="48"/>
        <v>-2.0107125474956662E-7</v>
      </c>
      <c r="AB217" s="157">
        <f t="shared" si="57"/>
        <v>8.7873583852430995E-4</v>
      </c>
      <c r="AC217" s="132"/>
      <c r="AD217" s="158">
        <f t="shared" si="56"/>
        <v>8.787358385243099</v>
      </c>
      <c r="AE217" s="158"/>
      <c r="AF217" s="159"/>
      <c r="AG217" s="133">
        <v>2110</v>
      </c>
    </row>
    <row r="218" spans="1:55">
      <c r="E218" s="147">
        <v>0.59122685185185186</v>
      </c>
      <c r="G218" s="148">
        <v>15.92</v>
      </c>
      <c r="H218" s="148">
        <v>5.87</v>
      </c>
      <c r="I218" s="148">
        <v>8.26</v>
      </c>
      <c r="J218" s="148">
        <v>15.87</v>
      </c>
      <c r="K218" s="148">
        <v>6.04</v>
      </c>
      <c r="L218" s="148">
        <v>8.3699999999999992</v>
      </c>
      <c r="M218" s="118">
        <f t="shared" si="58"/>
        <v>15.895</v>
      </c>
      <c r="N218" s="118">
        <f t="shared" si="58"/>
        <v>5.9550000000000001</v>
      </c>
      <c r="O218" s="118">
        <f t="shared" si="58"/>
        <v>8.3149999999999995</v>
      </c>
      <c r="P218" s="149">
        <f t="shared" si="49"/>
        <v>0.17175838927381165</v>
      </c>
      <c r="Q218" s="150">
        <f t="shared" si="50"/>
        <v>1.1091748152623991E-6</v>
      </c>
      <c r="R218" s="151">
        <f t="shared" si="51"/>
        <v>4.2325254446138638E-9</v>
      </c>
      <c r="S218" s="150">
        <f t="shared" si="52"/>
        <v>1.7914271639303784E-17</v>
      </c>
      <c r="T218" s="97">
        <v>298</v>
      </c>
      <c r="U218" s="118">
        <f t="shared" si="53"/>
        <v>288.89499999999998</v>
      </c>
      <c r="V218" s="152">
        <f t="shared" si="54"/>
        <v>0.53155247529030969</v>
      </c>
      <c r="W218" s="153">
        <f t="shared" si="55"/>
        <v>3.400575920798151</v>
      </c>
      <c r="X218" s="154">
        <f t="shared" si="45"/>
        <v>-2.0111562563818319E-7</v>
      </c>
      <c r="Y218" s="155">
        <f t="shared" si="46"/>
        <v>-2.0088495127895E-7</v>
      </c>
      <c r="Z218" s="155">
        <f t="shared" si="47"/>
        <v>-2.0088521585640309E-7</v>
      </c>
      <c r="AA218" s="156">
        <f t="shared" si="48"/>
        <v>-2.0065480546769618E-7</v>
      </c>
      <c r="AB218" s="157">
        <f t="shared" si="57"/>
        <v>8.7672281848522851E-4</v>
      </c>
      <c r="AC218" s="132"/>
      <c r="AD218" s="158">
        <f t="shared" si="56"/>
        <v>8.7672281848522857</v>
      </c>
      <c r="AE218" s="158"/>
      <c r="AF218" s="159"/>
      <c r="AG218" s="133">
        <v>2120</v>
      </c>
    </row>
    <row r="219" spans="1:55">
      <c r="E219" s="147">
        <v>0.59134259259259259</v>
      </c>
      <c r="G219" s="148">
        <v>15.93</v>
      </c>
      <c r="H219" s="148">
        <v>5.87</v>
      </c>
      <c r="I219" s="148">
        <v>8.24</v>
      </c>
      <c r="J219" s="148">
        <v>15.88</v>
      </c>
      <c r="K219" s="148">
        <v>6.04</v>
      </c>
      <c r="L219" s="148">
        <v>8.39</v>
      </c>
      <c r="M219" s="118">
        <f t="shared" si="58"/>
        <v>15.905000000000001</v>
      </c>
      <c r="N219" s="118">
        <f t="shared" si="58"/>
        <v>5.9550000000000001</v>
      </c>
      <c r="O219" s="118">
        <f t="shared" si="58"/>
        <v>8.3150000000000013</v>
      </c>
      <c r="P219" s="149">
        <f t="shared" si="49"/>
        <v>0.17178829690737732</v>
      </c>
      <c r="Q219" s="150">
        <f t="shared" si="50"/>
        <v>1.1091748152623991E-6</v>
      </c>
      <c r="R219" s="151">
        <f t="shared" si="51"/>
        <v>4.236044135071734E-9</v>
      </c>
      <c r="S219" s="150">
        <f t="shared" si="52"/>
        <v>1.7944069914275634E-17</v>
      </c>
      <c r="T219" s="97">
        <v>298</v>
      </c>
      <c r="U219" s="118">
        <f t="shared" si="53"/>
        <v>288.90499999999997</v>
      </c>
      <c r="V219" s="152">
        <f t="shared" si="54"/>
        <v>0.53095029380202174</v>
      </c>
      <c r="W219" s="153">
        <f t="shared" si="55"/>
        <v>3.3958640376818736</v>
      </c>
      <c r="X219" s="154">
        <f t="shared" si="45"/>
        <v>-2.0130249602280817E-7</v>
      </c>
      <c r="Y219" s="155">
        <f t="shared" si="46"/>
        <v>-2.0107086204630792E-7</v>
      </c>
      <c r="Z219" s="155">
        <f t="shared" si="47"/>
        <v>-2.0107112858199491E-7</v>
      </c>
      <c r="AA219" s="156">
        <f t="shared" si="48"/>
        <v>-2.0083976052778913E-7</v>
      </c>
      <c r="AB219" s="157">
        <f t="shared" si="57"/>
        <v>8.7471396720960088E-4</v>
      </c>
      <c r="AC219" s="132"/>
      <c r="AD219" s="158">
        <f t="shared" si="56"/>
        <v>8.747139672096008</v>
      </c>
      <c r="AE219" s="158"/>
      <c r="AF219" s="159"/>
      <c r="AG219" s="133">
        <v>2130</v>
      </c>
    </row>
    <row r="220" spans="1:55">
      <c r="E220" s="147">
        <v>0.59145833333333331</v>
      </c>
      <c r="G220" s="148">
        <v>15.93</v>
      </c>
      <c r="H220" s="148">
        <v>5.87</v>
      </c>
      <c r="I220" s="148">
        <v>8.27</v>
      </c>
      <c r="J220" s="148">
        <v>15.89</v>
      </c>
      <c r="K220" s="148">
        <v>6.04</v>
      </c>
      <c r="L220" s="148">
        <v>8.2899999999999991</v>
      </c>
      <c r="M220" s="118">
        <f t="shared" si="58"/>
        <v>15.91</v>
      </c>
      <c r="N220" s="118">
        <f t="shared" si="58"/>
        <v>5.9550000000000001</v>
      </c>
      <c r="O220" s="118">
        <f t="shared" si="58"/>
        <v>8.2799999999999994</v>
      </c>
      <c r="P220" s="149">
        <f t="shared" si="49"/>
        <v>0.17108008999864005</v>
      </c>
      <c r="Q220" s="150">
        <f t="shared" si="50"/>
        <v>1.1091748152623991E-6</v>
      </c>
      <c r="R220" s="151">
        <f t="shared" si="51"/>
        <v>4.2378045771163637E-9</v>
      </c>
      <c r="S220" s="150">
        <f t="shared" si="52"/>
        <v>1.7958987633828401E-17</v>
      </c>
      <c r="T220" s="97">
        <v>298</v>
      </c>
      <c r="U220" s="118">
        <f t="shared" si="53"/>
        <v>288.91000000000003</v>
      </c>
      <c r="V220" s="152">
        <f t="shared" si="54"/>
        <v>0.53064921869029014</v>
      </c>
      <c r="W220" s="153">
        <f t="shared" si="55"/>
        <v>3.3935106671566229</v>
      </c>
      <c r="X220" s="154">
        <f t="shared" si="45"/>
        <v>-2.0031688817730758E-7</v>
      </c>
      <c r="Y220" s="155">
        <f t="shared" si="46"/>
        <v>-2.0008698840681989E-7</v>
      </c>
      <c r="Z220" s="155">
        <f t="shared" si="47"/>
        <v>-2.000872522582852E-7</v>
      </c>
      <c r="AA220" s="156">
        <f t="shared" si="48"/>
        <v>-1.9985761573362854E-7</v>
      </c>
      <c r="AB220" s="157">
        <f t="shared" si="57"/>
        <v>8.7270325681325551E-4</v>
      </c>
      <c r="AC220" s="132"/>
      <c r="AD220" s="158">
        <f t="shared" si="56"/>
        <v>8.7270325681325556</v>
      </c>
      <c r="AE220" s="158"/>
      <c r="AF220" s="159"/>
      <c r="AG220" s="133">
        <v>2140</v>
      </c>
    </row>
    <row r="221" spans="1:55">
      <c r="E221" s="147">
        <v>0.59157407407407403</v>
      </c>
      <c r="G221" s="148">
        <v>15.95</v>
      </c>
      <c r="H221" s="148">
        <v>5.87</v>
      </c>
      <c r="I221" s="148">
        <v>8.26</v>
      </c>
      <c r="J221" s="148">
        <v>15.9</v>
      </c>
      <c r="K221" s="148">
        <v>6.04</v>
      </c>
      <c r="L221" s="148">
        <v>8.32</v>
      </c>
      <c r="M221" s="118">
        <f t="shared" si="58"/>
        <v>15.925000000000001</v>
      </c>
      <c r="N221" s="118">
        <f t="shared" si="58"/>
        <v>5.9550000000000001</v>
      </c>
      <c r="O221" s="118">
        <f t="shared" si="58"/>
        <v>8.2899999999999991</v>
      </c>
      <c r="P221" s="149">
        <f t="shared" si="49"/>
        <v>0.17133146230282911</v>
      </c>
      <c r="Q221" s="150">
        <f t="shared" si="50"/>
        <v>1.1091748152623991E-6</v>
      </c>
      <c r="R221" s="151">
        <f t="shared" si="51"/>
        <v>4.2430902941604922E-9</v>
      </c>
      <c r="S221" s="150">
        <f t="shared" si="52"/>
        <v>1.8003815244398972E-17</v>
      </c>
      <c r="T221" s="97">
        <v>298</v>
      </c>
      <c r="U221" s="118">
        <f t="shared" si="53"/>
        <v>288.92500000000001</v>
      </c>
      <c r="V221" s="152">
        <f t="shared" si="54"/>
        <v>0.52974605587827617</v>
      </c>
      <c r="W221" s="153">
        <f t="shared" si="55"/>
        <v>3.3864608240597449</v>
      </c>
      <c r="X221" s="154">
        <f t="shared" si="45"/>
        <v>-2.0106858098900747E-7</v>
      </c>
      <c r="Y221" s="155">
        <f t="shared" si="46"/>
        <v>-2.0083642029351918E-7</v>
      </c>
      <c r="Z221" s="155">
        <f t="shared" si="47"/>
        <v>-2.0083668835423891E-7</v>
      </c>
      <c r="AA221" s="156">
        <f t="shared" si="48"/>
        <v>-2.0060479510044608E-7</v>
      </c>
      <c r="AB221" s="157">
        <f t="shared" si="57"/>
        <v>8.7070238517118694E-4</v>
      </c>
      <c r="AC221" s="132"/>
      <c r="AD221" s="158">
        <f t="shared" si="56"/>
        <v>8.7070238517118685</v>
      </c>
      <c r="AE221" s="158"/>
      <c r="AF221" s="159"/>
      <c r="AG221" s="133">
        <v>2150</v>
      </c>
    </row>
    <row r="222" spans="1:55" s="77" customFormat="1">
      <c r="A222" s="134"/>
      <c r="B222" s="134"/>
      <c r="C222" s="134"/>
      <c r="D222" s="134"/>
      <c r="E222" s="136">
        <v>0.59168981481481475</v>
      </c>
      <c r="F222" s="134"/>
      <c r="G222" s="138">
        <v>15.96</v>
      </c>
      <c r="H222" s="138">
        <v>5.87</v>
      </c>
      <c r="I222" s="138">
        <v>8.26</v>
      </c>
      <c r="J222" s="138">
        <v>15.91</v>
      </c>
      <c r="K222" s="138">
        <v>6.04</v>
      </c>
      <c r="L222" s="138">
        <v>8.31</v>
      </c>
      <c r="M222" s="139">
        <f t="shared" si="58"/>
        <v>15.935</v>
      </c>
      <c r="N222" s="139">
        <f t="shared" si="58"/>
        <v>5.9550000000000001</v>
      </c>
      <c r="O222" s="139">
        <f t="shared" si="58"/>
        <v>8.2850000000000001</v>
      </c>
      <c r="P222" s="140">
        <f t="shared" si="49"/>
        <v>0.17125795696094437</v>
      </c>
      <c r="Q222" s="141">
        <f t="shared" si="50"/>
        <v>1.1091748152623991E-6</v>
      </c>
      <c r="R222" s="142">
        <f t="shared" si="51"/>
        <v>4.2466177676571823E-9</v>
      </c>
      <c r="S222" s="141">
        <f t="shared" si="52"/>
        <v>1.8033762464581672E-17</v>
      </c>
      <c r="T222" s="143">
        <v>298</v>
      </c>
      <c r="U222" s="139">
        <f t="shared" si="53"/>
        <v>288.935</v>
      </c>
      <c r="V222" s="144">
        <f t="shared" si="54"/>
        <v>0.52914399943416301</v>
      </c>
      <c r="W222" s="145">
        <f t="shared" si="55"/>
        <v>3.3817694727041316</v>
      </c>
      <c r="X222" s="146">
        <f t="shared" si="45"/>
        <v>-2.0113090203859973E-7</v>
      </c>
      <c r="Y222" s="146">
        <f t="shared" si="46"/>
        <v>-2.0089806033103886E-7</v>
      </c>
      <c r="Z222" s="146">
        <f t="shared" si="47"/>
        <v>-2.0089832988315756E-7</v>
      </c>
      <c r="AA222" s="146">
        <f t="shared" si="48"/>
        <v>-2.006657571036146E-7</v>
      </c>
      <c r="AB222" s="146">
        <f t="shared" si="57"/>
        <v>8.6869401918221196E-4</v>
      </c>
      <c r="AC222" s="134"/>
      <c r="AD222" s="146">
        <f t="shared" si="56"/>
        <v>8.686940191822119</v>
      </c>
      <c r="AE222" s="146"/>
      <c r="AF222" s="146"/>
      <c r="AG222" s="137">
        <v>2160</v>
      </c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</row>
    <row r="223" spans="1:55">
      <c r="E223" s="147">
        <v>0.59180555555555558</v>
      </c>
      <c r="G223" s="148">
        <v>15.97</v>
      </c>
      <c r="H223" s="148">
        <v>5.87</v>
      </c>
      <c r="I223" s="148">
        <v>8.27</v>
      </c>
      <c r="J223" s="148">
        <v>15.92</v>
      </c>
      <c r="K223" s="148">
        <v>6.04</v>
      </c>
      <c r="L223" s="148">
        <v>8.39</v>
      </c>
      <c r="M223" s="118">
        <f t="shared" si="58"/>
        <v>15.945</v>
      </c>
      <c r="N223" s="118">
        <f t="shared" si="58"/>
        <v>5.9550000000000001</v>
      </c>
      <c r="O223" s="118">
        <f t="shared" si="58"/>
        <v>8.33</v>
      </c>
      <c r="P223" s="149">
        <f t="shared" si="49"/>
        <v>0.17221814838205185</v>
      </c>
      <c r="Q223" s="150">
        <f t="shared" si="50"/>
        <v>1.1091748152623991E-6</v>
      </c>
      <c r="R223" s="151">
        <f t="shared" si="51"/>
        <v>4.2501481737026546E-9</v>
      </c>
      <c r="S223" s="150">
        <f t="shared" si="52"/>
        <v>1.8063759498428011E-17</v>
      </c>
      <c r="T223" s="97">
        <v>298</v>
      </c>
      <c r="U223" s="118">
        <f t="shared" si="53"/>
        <v>288.94499999999999</v>
      </c>
      <c r="V223" s="152">
        <f t="shared" si="54"/>
        <v>0.52854198466278812</v>
      </c>
      <c r="W223" s="153">
        <f t="shared" si="55"/>
        <v>3.3770849444465769</v>
      </c>
      <c r="X223" s="154">
        <f t="shared" si="45"/>
        <v>-2.0240686460554722E-7</v>
      </c>
      <c r="Y223" s="155">
        <f t="shared" si="46"/>
        <v>-2.0217051266048818E-7</v>
      </c>
      <c r="Z223" s="155">
        <f t="shared" si="47"/>
        <v>-2.021707886503467E-7</v>
      </c>
      <c r="AA223" s="156">
        <f t="shared" si="48"/>
        <v>-2.0193471205059553E-7</v>
      </c>
      <c r="AB223" s="157">
        <f t="shared" si="57"/>
        <v>8.6668503678292757E-4</v>
      </c>
      <c r="AC223" s="132"/>
      <c r="AD223" s="158">
        <f t="shared" si="56"/>
        <v>8.6668503678292765</v>
      </c>
      <c r="AE223" s="158"/>
      <c r="AF223" s="159"/>
      <c r="AG223" s="133">
        <v>2170</v>
      </c>
    </row>
    <row r="224" spans="1:55">
      <c r="E224" s="147">
        <v>0.59192129629629631</v>
      </c>
      <c r="G224" s="148">
        <v>15.98</v>
      </c>
      <c r="H224" s="148">
        <v>5.86</v>
      </c>
      <c r="I224" s="148">
        <v>8.2899999999999991</v>
      </c>
      <c r="J224" s="148">
        <v>15.93</v>
      </c>
      <c r="K224" s="148">
        <v>6.04</v>
      </c>
      <c r="L224" s="148">
        <v>8.2899999999999991</v>
      </c>
      <c r="M224" s="118">
        <f t="shared" si="58"/>
        <v>15.955</v>
      </c>
      <c r="N224" s="118">
        <f t="shared" si="58"/>
        <v>5.95</v>
      </c>
      <c r="O224" s="118">
        <f t="shared" si="58"/>
        <v>8.2899999999999991</v>
      </c>
      <c r="P224" s="149">
        <f t="shared" si="49"/>
        <v>0.17142104017529536</v>
      </c>
      <c r="Q224" s="150">
        <f t="shared" si="50"/>
        <v>1.1220184543019616E-6</v>
      </c>
      <c r="R224" s="151">
        <f t="shared" si="51"/>
        <v>4.2049900250761684E-9</v>
      </c>
      <c r="S224" s="150">
        <f t="shared" si="52"/>
        <v>1.7681941110990075E-17</v>
      </c>
      <c r="T224" s="97">
        <v>298</v>
      </c>
      <c r="U224" s="118">
        <f t="shared" si="53"/>
        <v>288.95499999999998</v>
      </c>
      <c r="V224" s="152">
        <f t="shared" si="54"/>
        <v>0.52794001155982284</v>
      </c>
      <c r="W224" s="153">
        <f t="shared" si="55"/>
        <v>3.3724072289035223</v>
      </c>
      <c r="X224" s="154">
        <f t="shared" si="45"/>
        <v>-1.9702437609774638E-7</v>
      </c>
      <c r="Y224" s="155">
        <f t="shared" si="46"/>
        <v>-1.9679990373123063E-7</v>
      </c>
      <c r="Z224" s="155">
        <f t="shared" si="47"/>
        <v>-1.9680015947544019E-7</v>
      </c>
      <c r="AA224" s="156">
        <f t="shared" si="48"/>
        <v>-1.9657594227038875E-7</v>
      </c>
      <c r="AB224" s="157">
        <f t="shared" si="57"/>
        <v>8.6466332981746457E-4</v>
      </c>
      <c r="AC224" s="132"/>
      <c r="AD224" s="158">
        <f t="shared" si="56"/>
        <v>8.6466332981746454</v>
      </c>
      <c r="AE224" s="158"/>
      <c r="AF224" s="159"/>
      <c r="AG224" s="133">
        <v>2180</v>
      </c>
    </row>
    <row r="225" spans="5:33">
      <c r="E225" s="147">
        <v>0.59203703703703703</v>
      </c>
      <c r="G225" s="148">
        <v>15.99</v>
      </c>
      <c r="H225" s="148">
        <v>5.86</v>
      </c>
      <c r="I225" s="148">
        <v>8.2899999999999991</v>
      </c>
      <c r="J225" s="148">
        <v>15.94</v>
      </c>
      <c r="K225" s="148">
        <v>6.04</v>
      </c>
      <c r="L225" s="148">
        <v>8.35</v>
      </c>
      <c r="M225" s="118">
        <f t="shared" si="58"/>
        <v>15.965</v>
      </c>
      <c r="N225" s="118">
        <f t="shared" si="58"/>
        <v>5.95</v>
      </c>
      <c r="O225" s="118">
        <f t="shared" si="58"/>
        <v>8.32</v>
      </c>
      <c r="P225" s="149">
        <f t="shared" si="49"/>
        <v>0.17207136993621838</v>
      </c>
      <c r="Q225" s="150">
        <f t="shared" si="50"/>
        <v>1.1220184543019616E-6</v>
      </c>
      <c r="R225" s="151">
        <f t="shared" si="51"/>
        <v>4.2084858240903248E-9</v>
      </c>
      <c r="S225" s="150">
        <f t="shared" si="52"/>
        <v>1.7711352931569219E-17</v>
      </c>
      <c r="T225" s="97">
        <v>298</v>
      </c>
      <c r="U225" s="118">
        <f t="shared" si="53"/>
        <v>288.96499999999997</v>
      </c>
      <c r="V225" s="152">
        <f t="shared" si="54"/>
        <v>0.52733808012094241</v>
      </c>
      <c r="W225" s="153">
        <f t="shared" si="55"/>
        <v>3.3677363157079214</v>
      </c>
      <c r="X225" s="154">
        <f t="shared" si="45"/>
        <v>-1.9792405756046162E-7</v>
      </c>
      <c r="Y225" s="155">
        <f t="shared" si="46"/>
        <v>-1.9769701371751451E-7</v>
      </c>
      <c r="Z225" s="155">
        <f t="shared" si="47"/>
        <v>-1.9769727416542195E-7</v>
      </c>
      <c r="AA225" s="156">
        <f t="shared" si="48"/>
        <v>-1.9747049017284908E-7</v>
      </c>
      <c r="AB225" s="157">
        <f t="shared" si="57"/>
        <v>8.6269532907616206E-4</v>
      </c>
      <c r="AC225" s="132"/>
      <c r="AD225" s="158">
        <f t="shared" si="56"/>
        <v>8.6269532907616213</v>
      </c>
      <c r="AE225" s="158"/>
      <c r="AF225" s="159"/>
      <c r="AG225" s="133">
        <v>2190</v>
      </c>
    </row>
    <row r="226" spans="5:33">
      <c r="E226" s="147">
        <v>0.59215277777777775</v>
      </c>
      <c r="G226" s="148">
        <v>16</v>
      </c>
      <c r="H226" s="148">
        <v>5.86</v>
      </c>
      <c r="I226" s="148">
        <v>8.24</v>
      </c>
      <c r="J226" s="148">
        <v>15.96</v>
      </c>
      <c r="K226" s="148">
        <v>6.04</v>
      </c>
      <c r="L226" s="148">
        <v>8.33</v>
      </c>
      <c r="M226" s="118">
        <f t="shared" si="58"/>
        <v>15.98</v>
      </c>
      <c r="N226" s="118">
        <f t="shared" si="58"/>
        <v>5.95</v>
      </c>
      <c r="O226" s="118">
        <f t="shared" si="58"/>
        <v>8.2850000000000001</v>
      </c>
      <c r="P226" s="149">
        <f t="shared" si="49"/>
        <v>0.17139232466634285</v>
      </c>
      <c r="Q226" s="150">
        <f t="shared" si="50"/>
        <v>1.1220184543019616E-6</v>
      </c>
      <c r="R226" s="151">
        <f t="shared" si="51"/>
        <v>4.2137349725221524E-9</v>
      </c>
      <c r="S226" s="150">
        <f t="shared" si="52"/>
        <v>1.7755562418656264E-17</v>
      </c>
      <c r="T226" s="97">
        <v>298</v>
      </c>
      <c r="U226" s="118">
        <f t="shared" si="53"/>
        <v>288.98</v>
      </c>
      <c r="V226" s="152">
        <f t="shared" si="54"/>
        <v>0.52643526107331329</v>
      </c>
      <c r="W226" s="153">
        <f t="shared" si="55"/>
        <v>3.3607426776785188</v>
      </c>
      <c r="X226" s="154">
        <f t="shared" si="45"/>
        <v>-1.9759250762173894E-7</v>
      </c>
      <c r="Y226" s="155">
        <f t="shared" si="46"/>
        <v>-1.973657040527115E-7</v>
      </c>
      <c r="Z226" s="155">
        <f t="shared" si="47"/>
        <v>-1.9736596438575521E-7</v>
      </c>
      <c r="AA226" s="156">
        <f t="shared" si="48"/>
        <v>-1.9713942055213281E-7</v>
      </c>
      <c r="AB226" s="157">
        <f t="shared" si="57"/>
        <v>8.6071835720366347E-4</v>
      </c>
      <c r="AC226" s="132"/>
      <c r="AD226" s="158">
        <f t="shared" si="56"/>
        <v>8.6071835720366341</v>
      </c>
      <c r="AE226" s="158"/>
      <c r="AF226" s="159"/>
      <c r="AG226" s="133">
        <v>2200</v>
      </c>
    </row>
    <row r="227" spans="5:33">
      <c r="E227" s="147">
        <v>0.59226851851851847</v>
      </c>
      <c r="G227" s="148">
        <v>16.010000000000002</v>
      </c>
      <c r="H227" s="148">
        <v>5.86</v>
      </c>
      <c r="I227" s="148">
        <v>8.24</v>
      </c>
      <c r="J227" s="148">
        <v>15.97</v>
      </c>
      <c r="K227" s="148">
        <v>6.04</v>
      </c>
      <c r="L227" s="148">
        <v>8.35</v>
      </c>
      <c r="M227" s="118">
        <f t="shared" si="58"/>
        <v>15.990000000000002</v>
      </c>
      <c r="N227" s="118">
        <f t="shared" si="58"/>
        <v>5.95</v>
      </c>
      <c r="O227" s="118">
        <f t="shared" si="58"/>
        <v>8.2949999999999999</v>
      </c>
      <c r="P227" s="149">
        <f t="shared" si="49"/>
        <v>0.17162911950937113</v>
      </c>
      <c r="Q227" s="150">
        <f t="shared" si="50"/>
        <v>1.1220184543019616E-6</v>
      </c>
      <c r="R227" s="151">
        <f t="shared" si="51"/>
        <v>4.2172380416079346E-9</v>
      </c>
      <c r="S227" s="150">
        <f t="shared" si="52"/>
        <v>1.7785096699585127E-17</v>
      </c>
      <c r="T227" s="97">
        <v>298</v>
      </c>
      <c r="U227" s="118">
        <f t="shared" si="53"/>
        <v>288.99</v>
      </c>
      <c r="V227" s="152">
        <f t="shared" si="54"/>
        <v>0.52583343377572023</v>
      </c>
      <c r="W227" s="153">
        <f t="shared" si="55"/>
        <v>3.3560887251036209</v>
      </c>
      <c r="X227" s="154">
        <f t="shared" si="45"/>
        <v>-1.9801436892461238E-7</v>
      </c>
      <c r="Y227" s="155">
        <f t="shared" si="46"/>
        <v>-1.977860723751701E-7</v>
      </c>
      <c r="Z227" s="155">
        <f t="shared" si="47"/>
        <v>-1.9778633558492995E-7</v>
      </c>
      <c r="AA227" s="156">
        <f t="shared" si="48"/>
        <v>-1.9755830163832311E-7</v>
      </c>
      <c r="AB227" s="157">
        <f t="shared" si="57"/>
        <v>8.587446984285788E-4</v>
      </c>
      <c r="AC227" s="132"/>
      <c r="AD227" s="158">
        <f t="shared" si="56"/>
        <v>8.5874469842857888</v>
      </c>
      <c r="AE227" s="158"/>
      <c r="AF227" s="159"/>
      <c r="AG227" s="133">
        <v>2210</v>
      </c>
    </row>
    <row r="228" spans="5:33">
      <c r="E228" s="147">
        <v>0.59238425925925919</v>
      </c>
      <c r="G228" s="148">
        <v>16.02</v>
      </c>
      <c r="H228" s="148">
        <v>5.86</v>
      </c>
      <c r="I228" s="148">
        <v>8.2200000000000006</v>
      </c>
      <c r="J228" s="148">
        <v>15.98</v>
      </c>
      <c r="K228" s="148">
        <v>6.04</v>
      </c>
      <c r="L228" s="148">
        <v>8.26</v>
      </c>
      <c r="M228" s="118">
        <f t="shared" si="58"/>
        <v>16</v>
      </c>
      <c r="N228" s="118">
        <f t="shared" si="58"/>
        <v>5.95</v>
      </c>
      <c r="O228" s="118">
        <f t="shared" si="58"/>
        <v>8.24</v>
      </c>
      <c r="P228" s="149">
        <f t="shared" si="49"/>
        <v>0.17052086874124675</v>
      </c>
      <c r="Q228" s="150">
        <f t="shared" si="50"/>
        <v>1.1220184543019616E-6</v>
      </c>
      <c r="R228" s="151">
        <f t="shared" si="51"/>
        <v>4.2207440229540011E-9</v>
      </c>
      <c r="S228" s="150">
        <f t="shared" si="52"/>
        <v>1.7814680107301925E-17</v>
      </c>
      <c r="T228" s="97">
        <v>298</v>
      </c>
      <c r="U228" s="118">
        <f t="shared" si="53"/>
        <v>289</v>
      </c>
      <c r="V228" s="152">
        <f t="shared" si="54"/>
        <v>0.52523164812707646</v>
      </c>
      <c r="W228" s="153">
        <f t="shared" si="55"/>
        <v>3.3514415387209344</v>
      </c>
      <c r="X228" s="154">
        <f t="shared" si="45"/>
        <v>-1.9688173576643805E-7</v>
      </c>
      <c r="Y228" s="155">
        <f t="shared" si="46"/>
        <v>-1.9665552242430175E-7</v>
      </c>
      <c r="Z228" s="155">
        <f t="shared" si="47"/>
        <v>-1.9665578233909761E-7</v>
      </c>
      <c r="AA228" s="156">
        <f t="shared" si="48"/>
        <v>-1.9642982831448296E-7</v>
      </c>
      <c r="AB228" s="157">
        <f t="shared" si="57"/>
        <v>8.5676683595110696E-4</v>
      </c>
      <c r="AC228" s="132"/>
      <c r="AD228" s="158">
        <f t="shared" si="56"/>
        <v>8.5676683595110692</v>
      </c>
      <c r="AE228" s="158"/>
      <c r="AF228" s="159"/>
      <c r="AG228" s="133">
        <v>2220</v>
      </c>
    </row>
    <row r="229" spans="5:33">
      <c r="E229" s="147">
        <v>0.59250000000000003</v>
      </c>
      <c r="G229" s="148">
        <v>16.03</v>
      </c>
      <c r="H229" s="148">
        <v>5.86</v>
      </c>
      <c r="I229" s="148">
        <v>8.24</v>
      </c>
      <c r="J229" s="148">
        <v>15.99</v>
      </c>
      <c r="K229" s="148">
        <v>6.03</v>
      </c>
      <c r="L229" s="148">
        <v>8.25</v>
      </c>
      <c r="M229" s="118">
        <f t="shared" si="58"/>
        <v>16.010000000000002</v>
      </c>
      <c r="N229" s="118">
        <f t="shared" si="58"/>
        <v>5.9450000000000003</v>
      </c>
      <c r="O229" s="118">
        <f t="shared" si="58"/>
        <v>8.245000000000001</v>
      </c>
      <c r="P229" s="149">
        <f t="shared" si="49"/>
        <v>0.17065410472742995</v>
      </c>
      <c r="Q229" s="150">
        <f t="shared" si="50"/>
        <v>1.135010815672313E-6</v>
      </c>
      <c r="R229" s="151">
        <f t="shared" si="51"/>
        <v>4.1758982956727199E-9</v>
      </c>
      <c r="S229" s="150">
        <f t="shared" si="52"/>
        <v>1.7438126575802328E-17</v>
      </c>
      <c r="T229" s="97">
        <v>298</v>
      </c>
      <c r="U229" s="118">
        <f t="shared" si="53"/>
        <v>289.01</v>
      </c>
      <c r="V229" s="152">
        <f t="shared" si="54"/>
        <v>0.52462990412305521</v>
      </c>
      <c r="W229" s="153">
        <f t="shared" si="55"/>
        <v>3.3468011082372322</v>
      </c>
      <c r="X229" s="154">
        <f t="shared" si="45"/>
        <v>-1.9269488256515511E-7</v>
      </c>
      <c r="Y229" s="155">
        <f t="shared" si="46"/>
        <v>-1.9247768962149787E-7</v>
      </c>
      <c r="Z229" s="155">
        <f t="shared" si="47"/>
        <v>-1.9247793442703781E-7</v>
      </c>
      <c r="AA229" s="156">
        <f t="shared" si="48"/>
        <v>-1.9226098573706324E-7</v>
      </c>
      <c r="AB229" s="157">
        <f t="shared" si="57"/>
        <v>8.5480027899509413E-4</v>
      </c>
      <c r="AC229" s="132"/>
      <c r="AD229" s="158">
        <f t="shared" si="56"/>
        <v>8.5480027899509405</v>
      </c>
      <c r="AE229" s="158"/>
      <c r="AF229" s="159"/>
      <c r="AG229" s="133">
        <v>2230</v>
      </c>
    </row>
    <row r="230" spans="5:33">
      <c r="E230" s="147">
        <v>0.59261574074074075</v>
      </c>
      <c r="G230" s="148">
        <v>16.04</v>
      </c>
      <c r="H230" s="148">
        <v>5.86</v>
      </c>
      <c r="I230" s="148">
        <v>8.23</v>
      </c>
      <c r="J230" s="148">
        <v>16</v>
      </c>
      <c r="K230" s="148">
        <v>6.03</v>
      </c>
      <c r="L230" s="148">
        <v>8.2799999999999994</v>
      </c>
      <c r="M230" s="118">
        <f t="shared" si="58"/>
        <v>16.02</v>
      </c>
      <c r="N230" s="118">
        <f t="shared" si="58"/>
        <v>5.9450000000000003</v>
      </c>
      <c r="O230" s="118">
        <f t="shared" si="58"/>
        <v>8.254999999999999</v>
      </c>
      <c r="P230" s="149">
        <f t="shared" si="49"/>
        <v>0.17089089471385929</v>
      </c>
      <c r="Q230" s="150">
        <f t="shared" si="50"/>
        <v>1.135010815672313E-6</v>
      </c>
      <c r="R230" s="151">
        <f t="shared" si="51"/>
        <v>4.1793699094121525E-9</v>
      </c>
      <c r="S230" s="150">
        <f t="shared" si="52"/>
        <v>1.7467132839699744E-17</v>
      </c>
      <c r="T230" s="97">
        <v>298</v>
      </c>
      <c r="U230" s="118">
        <f t="shared" si="53"/>
        <v>289.02</v>
      </c>
      <c r="V230" s="152">
        <f t="shared" si="54"/>
        <v>0.52402820175933651</v>
      </c>
      <c r="W230" s="153">
        <f t="shared" si="55"/>
        <v>3.342167423375674</v>
      </c>
      <c r="X230" s="154">
        <f t="shared" si="45"/>
        <v>-1.9311537404708413E-7</v>
      </c>
      <c r="Y230" s="155">
        <f t="shared" si="46"/>
        <v>-1.9289673986382476E-7</v>
      </c>
      <c r="Z230" s="155">
        <f t="shared" si="47"/>
        <v>-1.928969873889445E-7</v>
      </c>
      <c r="AA230" s="156">
        <f t="shared" si="48"/>
        <v>-1.9267860017033727E-7</v>
      </c>
      <c r="AB230" s="157">
        <f t="shared" si="57"/>
        <v>8.5287550046776197E-4</v>
      </c>
      <c r="AC230" s="132"/>
      <c r="AD230" s="158">
        <f t="shared" si="56"/>
        <v>8.5287550046776204</v>
      </c>
      <c r="AE230" s="158"/>
      <c r="AF230" s="159"/>
      <c r="AG230" s="133">
        <v>2240</v>
      </c>
    </row>
    <row r="231" spans="5:33">
      <c r="E231" s="147">
        <v>0.59273148148148147</v>
      </c>
      <c r="G231" s="148">
        <v>16.059999999999999</v>
      </c>
      <c r="H231" s="148">
        <v>5.86</v>
      </c>
      <c r="I231" s="148">
        <v>8.18</v>
      </c>
      <c r="J231" s="148">
        <v>16.010000000000002</v>
      </c>
      <c r="K231" s="148">
        <v>6.03</v>
      </c>
      <c r="L231" s="148">
        <v>8.26</v>
      </c>
      <c r="M231" s="118">
        <f t="shared" si="58"/>
        <v>16.035</v>
      </c>
      <c r="N231" s="118">
        <f t="shared" si="58"/>
        <v>5.9450000000000003</v>
      </c>
      <c r="O231" s="118">
        <f t="shared" si="58"/>
        <v>8.2199999999999989</v>
      </c>
      <c r="P231" s="149">
        <f t="shared" si="49"/>
        <v>0.17021088862395364</v>
      </c>
      <c r="Q231" s="150">
        <f t="shared" si="50"/>
        <v>1.135010815672313E-6</v>
      </c>
      <c r="R231" s="151">
        <f t="shared" si="51"/>
        <v>4.184582742227328E-9</v>
      </c>
      <c r="S231" s="150">
        <f t="shared" si="52"/>
        <v>1.7510732726546783E-17</v>
      </c>
      <c r="T231" s="97">
        <v>298</v>
      </c>
      <c r="U231" s="118">
        <f t="shared" si="53"/>
        <v>289.03500000000003</v>
      </c>
      <c r="V231" s="152">
        <f t="shared" si="54"/>
        <v>0.52312572627986897</v>
      </c>
      <c r="W231" s="153">
        <f t="shared" si="55"/>
        <v>3.3352295216843393</v>
      </c>
      <c r="X231" s="154">
        <f t="shared" si="45"/>
        <v>-1.927911393788944E-7</v>
      </c>
      <c r="Y231" s="155">
        <f t="shared" si="46"/>
        <v>-1.9257274479092309E-7</v>
      </c>
      <c r="Z231" s="155">
        <f t="shared" si="47"/>
        <v>-1.9257299218920195E-7</v>
      </c>
      <c r="AA231" s="156">
        <f t="shared" si="48"/>
        <v>-1.923548444390019E-7</v>
      </c>
      <c r="AB231" s="157">
        <f t="shared" si="57"/>
        <v>8.509465314198904E-4</v>
      </c>
      <c r="AC231" s="132"/>
      <c r="AD231" s="158">
        <f t="shared" si="56"/>
        <v>8.5094653141989038</v>
      </c>
      <c r="AE231" s="158"/>
      <c r="AF231" s="159"/>
      <c r="AG231" s="133">
        <v>2250</v>
      </c>
    </row>
    <row r="232" spans="5:33">
      <c r="E232" s="147">
        <v>0.59284722222222219</v>
      </c>
      <c r="G232" s="148">
        <v>16.07</v>
      </c>
      <c r="H232" s="148">
        <v>5.86</v>
      </c>
      <c r="I232" s="148">
        <v>8.14</v>
      </c>
      <c r="J232" s="148">
        <v>16.02</v>
      </c>
      <c r="K232" s="148">
        <v>6.03</v>
      </c>
      <c r="L232" s="148">
        <v>8.33</v>
      </c>
      <c r="M232" s="118">
        <f t="shared" si="58"/>
        <v>16.045000000000002</v>
      </c>
      <c r="N232" s="118">
        <f t="shared" si="58"/>
        <v>5.9450000000000003</v>
      </c>
      <c r="O232" s="118">
        <f t="shared" si="58"/>
        <v>8.2349999999999994</v>
      </c>
      <c r="P232" s="149">
        <f t="shared" si="49"/>
        <v>0.17055125725242348</v>
      </c>
      <c r="Q232" s="150">
        <f t="shared" si="50"/>
        <v>1.135010815672313E-6</v>
      </c>
      <c r="R232" s="151">
        <f t="shared" si="51"/>
        <v>4.1880615757412492E-9</v>
      </c>
      <c r="S232" s="150">
        <f t="shared" si="52"/>
        <v>1.7539859762200276E-17</v>
      </c>
      <c r="T232" s="97">
        <v>298</v>
      </c>
      <c r="U232" s="118">
        <f t="shared" si="53"/>
        <v>289.04500000000002</v>
      </c>
      <c r="V232" s="152">
        <f t="shared" si="54"/>
        <v>0.52252412799799763</v>
      </c>
      <c r="W232" s="153">
        <f t="shared" si="55"/>
        <v>3.3306126560238378</v>
      </c>
      <c r="X232" s="154">
        <f t="shared" si="45"/>
        <v>-1.933277118215883E-7</v>
      </c>
      <c r="Y232" s="155">
        <f t="shared" si="46"/>
        <v>-1.931076017603514E-7</v>
      </c>
      <c r="Z232" s="155">
        <f t="shared" si="47"/>
        <v>-1.9310785236301254E-7</v>
      </c>
      <c r="AA232" s="156">
        <f t="shared" si="48"/>
        <v>-1.9288799233379776E-7</v>
      </c>
      <c r="AB232" s="157">
        <f t="shared" si="57"/>
        <v>8.4902080232359355E-4</v>
      </c>
      <c r="AC232" s="132"/>
      <c r="AD232" s="158">
        <f t="shared" si="56"/>
        <v>8.4902080232359349</v>
      </c>
      <c r="AE232" s="158"/>
      <c r="AF232" s="159"/>
      <c r="AG232" s="133">
        <v>2260</v>
      </c>
    </row>
    <row r="233" spans="5:33">
      <c r="E233" s="147">
        <v>0.59296296296296291</v>
      </c>
      <c r="G233" s="148">
        <v>16.079999999999998</v>
      </c>
      <c r="H233" s="148">
        <v>5.86</v>
      </c>
      <c r="I233" s="148">
        <v>8.19</v>
      </c>
      <c r="J233" s="148">
        <v>16.03</v>
      </c>
      <c r="K233" s="148">
        <v>6.03</v>
      </c>
      <c r="L233" s="148">
        <v>8.31</v>
      </c>
      <c r="M233" s="118">
        <f t="shared" si="58"/>
        <v>16.055</v>
      </c>
      <c r="N233" s="118">
        <f t="shared" si="58"/>
        <v>5.9450000000000003</v>
      </c>
      <c r="O233" s="118">
        <f t="shared" si="58"/>
        <v>8.25</v>
      </c>
      <c r="P233" s="149">
        <f t="shared" si="49"/>
        <v>0.17089174472548618</v>
      </c>
      <c r="Q233" s="150">
        <f t="shared" si="50"/>
        <v>1.135010815672313E-6</v>
      </c>
      <c r="R233" s="151">
        <f t="shared" si="51"/>
        <v>4.1915433013673258E-9</v>
      </c>
      <c r="S233" s="150">
        <f t="shared" si="52"/>
        <v>1.7569035247237299E-17</v>
      </c>
      <c r="T233" s="97">
        <v>298</v>
      </c>
      <c r="U233" s="118">
        <f t="shared" si="53"/>
        <v>289.05500000000001</v>
      </c>
      <c r="V233" s="152">
        <f t="shared" si="54"/>
        <v>0.52192257134130404</v>
      </c>
      <c r="W233" s="153">
        <f t="shared" si="55"/>
        <v>3.3260025001447366</v>
      </c>
      <c r="X233" s="154">
        <f t="shared" si="45"/>
        <v>-1.9386290032324241E-7</v>
      </c>
      <c r="Y233" s="155">
        <f t="shared" si="46"/>
        <v>-1.9364106535683508E-7</v>
      </c>
      <c r="Z233" s="155">
        <f t="shared" si="47"/>
        <v>-1.9364131919989758E-7</v>
      </c>
      <c r="AA233" s="156">
        <f t="shared" si="48"/>
        <v>-1.9341973749561361E-7</v>
      </c>
      <c r="AB233" s="157">
        <f t="shared" si="57"/>
        <v>8.4708972463625669E-4</v>
      </c>
      <c r="AC233" s="132"/>
      <c r="AD233" s="158">
        <f t="shared" si="56"/>
        <v>8.4708972463625667</v>
      </c>
      <c r="AE233" s="158"/>
      <c r="AF233" s="159"/>
      <c r="AG233" s="133">
        <v>2270</v>
      </c>
    </row>
    <row r="234" spans="5:33">
      <c r="E234" s="147">
        <v>0.59307870370370375</v>
      </c>
      <c r="G234" s="148">
        <v>16.09</v>
      </c>
      <c r="H234" s="148">
        <v>5.86</v>
      </c>
      <c r="I234" s="148">
        <v>8.2200000000000006</v>
      </c>
      <c r="J234" s="148">
        <v>16.04</v>
      </c>
      <c r="K234" s="148">
        <v>6.03</v>
      </c>
      <c r="L234" s="148">
        <v>8.24</v>
      </c>
      <c r="M234" s="118">
        <f t="shared" si="58"/>
        <v>16.064999999999998</v>
      </c>
      <c r="N234" s="118">
        <f t="shared" si="58"/>
        <v>5.9450000000000003</v>
      </c>
      <c r="O234" s="118">
        <f t="shared" si="58"/>
        <v>8.23</v>
      </c>
      <c r="P234" s="149">
        <f t="shared" si="49"/>
        <v>0.1705072292313875</v>
      </c>
      <c r="Q234" s="150">
        <f t="shared" si="50"/>
        <v>1.135010815672313E-6</v>
      </c>
      <c r="R234" s="151">
        <f t="shared" si="51"/>
        <v>4.1950279215099024E-9</v>
      </c>
      <c r="S234" s="150">
        <f t="shared" si="52"/>
        <v>1.7598259262247693E-17</v>
      </c>
      <c r="T234" s="97">
        <v>298</v>
      </c>
      <c r="U234" s="118">
        <f t="shared" si="53"/>
        <v>289.065</v>
      </c>
      <c r="V234" s="152">
        <f t="shared" si="54"/>
        <v>0.52132105630546577</v>
      </c>
      <c r="W234" s="153">
        <f t="shared" si="55"/>
        <v>3.3213990438433423</v>
      </c>
      <c r="X234" s="154">
        <f t="shared" si="45"/>
        <v>-1.9357346130955082E-7</v>
      </c>
      <c r="Y234" s="155">
        <f t="shared" si="46"/>
        <v>-1.9335178150082019E-7</v>
      </c>
      <c r="Z234" s="155">
        <f t="shared" si="47"/>
        <v>-1.9335203536794263E-7</v>
      </c>
      <c r="AA234" s="156">
        <f t="shared" si="48"/>
        <v>-1.9313060884487856E-7</v>
      </c>
      <c r="AB234" s="157">
        <f t="shared" si="57"/>
        <v>8.4515331229136949E-4</v>
      </c>
      <c r="AC234" s="132"/>
      <c r="AD234" s="158">
        <f t="shared" si="56"/>
        <v>8.4515331229136947</v>
      </c>
      <c r="AE234" s="158"/>
      <c r="AF234" s="159"/>
      <c r="AG234" s="133">
        <v>2280</v>
      </c>
    </row>
    <row r="235" spans="5:33">
      <c r="E235" s="147">
        <v>0.59319444444444447</v>
      </c>
      <c r="G235" s="148">
        <v>16.100000000000001</v>
      </c>
      <c r="H235" s="148">
        <v>5.86</v>
      </c>
      <c r="I235" s="148">
        <v>8.2100000000000009</v>
      </c>
      <c r="J235" s="148">
        <v>16.059999999999999</v>
      </c>
      <c r="K235" s="148">
        <v>6.03</v>
      </c>
      <c r="L235" s="148">
        <v>8.2799999999999994</v>
      </c>
      <c r="M235" s="118">
        <f t="shared" si="58"/>
        <v>16.079999999999998</v>
      </c>
      <c r="N235" s="118">
        <f t="shared" si="58"/>
        <v>5.9450000000000003</v>
      </c>
      <c r="O235" s="118">
        <f t="shared" si="58"/>
        <v>8.245000000000001</v>
      </c>
      <c r="P235" s="149">
        <f t="shared" si="49"/>
        <v>0.17086274794773057</v>
      </c>
      <c r="Q235" s="150">
        <f t="shared" si="50"/>
        <v>1.135010815672313E-6</v>
      </c>
      <c r="R235" s="151">
        <f t="shared" si="51"/>
        <v>4.2002602842066263E-9</v>
      </c>
      <c r="S235" s="150">
        <f t="shared" si="52"/>
        <v>1.7642186455083531E-17</v>
      </c>
      <c r="T235" s="97">
        <v>298</v>
      </c>
      <c r="U235" s="118">
        <f t="shared" si="53"/>
        <v>289.08</v>
      </c>
      <c r="V235" s="152">
        <f t="shared" si="54"/>
        <v>0.52041886178137042</v>
      </c>
      <c r="W235" s="153">
        <f t="shared" si="55"/>
        <v>3.3145063988188026</v>
      </c>
      <c r="X235" s="154">
        <f t="shared" si="45"/>
        <v>-1.9441984401480106E-7</v>
      </c>
      <c r="Y235" s="155">
        <f t="shared" si="46"/>
        <v>-1.9419570864659591E-7</v>
      </c>
      <c r="Z235" s="155">
        <f t="shared" si="47"/>
        <v>-1.9419596703926944E-7</v>
      </c>
      <c r="AA235" s="156">
        <f t="shared" si="48"/>
        <v>-1.9397208946796595E-7</v>
      </c>
      <c r="AB235" s="157">
        <f t="shared" si="57"/>
        <v>8.4321979278488286E-4</v>
      </c>
      <c r="AC235" s="132"/>
      <c r="AD235" s="158">
        <f t="shared" si="56"/>
        <v>8.4321979278488293</v>
      </c>
      <c r="AE235" s="158"/>
      <c r="AF235" s="159"/>
      <c r="AG235" s="133">
        <v>2290</v>
      </c>
    </row>
    <row r="236" spans="5:33">
      <c r="E236" s="147">
        <v>0.59331018518518519</v>
      </c>
      <c r="G236" s="148">
        <v>16.11</v>
      </c>
      <c r="H236" s="148">
        <v>5.86</v>
      </c>
      <c r="I236" s="148">
        <v>8.25</v>
      </c>
      <c r="J236" s="148">
        <v>16.07</v>
      </c>
      <c r="K236" s="148">
        <v>6.03</v>
      </c>
      <c r="L236" s="148">
        <v>8.32</v>
      </c>
      <c r="M236" s="118">
        <f t="shared" si="58"/>
        <v>16.09</v>
      </c>
      <c r="N236" s="118">
        <f t="shared" si="58"/>
        <v>5.9450000000000003</v>
      </c>
      <c r="O236" s="118">
        <f t="shared" si="58"/>
        <v>8.2850000000000001</v>
      </c>
      <c r="P236" s="149">
        <f t="shared" si="49"/>
        <v>0.17172166840612738</v>
      </c>
      <c r="Q236" s="150">
        <f t="shared" si="50"/>
        <v>1.135010815672313E-6</v>
      </c>
      <c r="R236" s="151">
        <f t="shared" si="51"/>
        <v>4.2037521511725818E-9</v>
      </c>
      <c r="S236" s="150">
        <f t="shared" si="52"/>
        <v>1.7671532148488108E-17</v>
      </c>
      <c r="T236" s="97">
        <v>298</v>
      </c>
      <c r="U236" s="118">
        <f t="shared" si="53"/>
        <v>289.08999999999997</v>
      </c>
      <c r="V236" s="152">
        <f t="shared" si="54"/>
        <v>0.5198174507787815</v>
      </c>
      <c r="W236" s="153">
        <f t="shared" si="55"/>
        <v>3.3099196469268355</v>
      </c>
      <c r="X236" s="154">
        <f t="shared" si="45"/>
        <v>-1.955420507322357E-7</v>
      </c>
      <c r="Y236" s="155">
        <f t="shared" si="46"/>
        <v>-1.9531479707083933E-7</v>
      </c>
      <c r="Z236" s="155">
        <f t="shared" si="47"/>
        <v>-1.9531506117887349E-7</v>
      </c>
      <c r="AA236" s="156">
        <f t="shared" si="48"/>
        <v>-1.9508807101163288E-7</v>
      </c>
      <c r="AB236" s="157">
        <f t="shared" si="57"/>
        <v>8.4127783397679201E-4</v>
      </c>
      <c r="AC236" s="132"/>
      <c r="AD236" s="158">
        <f t="shared" si="56"/>
        <v>8.4127783397679199</v>
      </c>
      <c r="AE236" s="158"/>
      <c r="AF236" s="159"/>
      <c r="AG236" s="133">
        <v>2300</v>
      </c>
    </row>
    <row r="237" spans="5:33">
      <c r="E237" s="147">
        <v>0.59342592592592591</v>
      </c>
      <c r="G237" s="148">
        <v>16.12</v>
      </c>
      <c r="H237" s="148">
        <v>5.85</v>
      </c>
      <c r="I237" s="148">
        <v>8.2100000000000009</v>
      </c>
      <c r="J237" s="148">
        <v>16.079999999999998</v>
      </c>
      <c r="K237" s="148">
        <v>6.03</v>
      </c>
      <c r="L237" s="148">
        <v>8.34</v>
      </c>
      <c r="M237" s="118">
        <f t="shared" si="58"/>
        <v>16.100000000000001</v>
      </c>
      <c r="N237" s="118">
        <f t="shared" si="58"/>
        <v>5.9399999999999995</v>
      </c>
      <c r="O237" s="118">
        <f t="shared" si="58"/>
        <v>8.2750000000000004</v>
      </c>
      <c r="P237" s="149">
        <f t="shared" si="49"/>
        <v>0.1715443671488445</v>
      </c>
      <c r="Q237" s="150">
        <f t="shared" si="50"/>
        <v>1.1481536214968825E-6</v>
      </c>
      <c r="R237" s="151">
        <f t="shared" si="51"/>
        <v>4.1590869638254296E-9</v>
      </c>
      <c r="S237" s="150">
        <f t="shared" si="52"/>
        <v>1.729800437266263E-17</v>
      </c>
      <c r="T237" s="97">
        <v>298</v>
      </c>
      <c r="U237" s="118">
        <f t="shared" si="53"/>
        <v>289.10000000000002</v>
      </c>
      <c r="V237" s="152">
        <f t="shared" si="54"/>
        <v>0.51921608138193187</v>
      </c>
      <c r="W237" s="153">
        <f t="shared" si="55"/>
        <v>3.3053395590270305</v>
      </c>
      <c r="X237" s="154">
        <f t="shared" si="45"/>
        <v>-1.9103161381542074E-7</v>
      </c>
      <c r="Y237" s="155">
        <f t="shared" si="46"/>
        <v>-1.9081421834164357E-7</v>
      </c>
      <c r="Z237" s="155">
        <f t="shared" si="47"/>
        <v>-1.9081446573939658E-7</v>
      </c>
      <c r="AA237" s="156">
        <f t="shared" si="48"/>
        <v>-1.905973171002913E-7</v>
      </c>
      <c r="AB237" s="157">
        <f t="shared" si="57"/>
        <v>8.3932468424638656E-4</v>
      </c>
      <c r="AC237" s="132"/>
      <c r="AD237" s="158">
        <f t="shared" si="56"/>
        <v>8.3932468424638653</v>
      </c>
      <c r="AE237" s="158"/>
      <c r="AF237" s="159"/>
      <c r="AG237" s="133">
        <v>2310</v>
      </c>
    </row>
    <row r="238" spans="5:33">
      <c r="E238" s="147">
        <v>0.59354166666666663</v>
      </c>
      <c r="G238" s="148">
        <v>16.13</v>
      </c>
      <c r="H238" s="148">
        <v>5.85</v>
      </c>
      <c r="I238" s="148">
        <v>8.18</v>
      </c>
      <c r="J238" s="148">
        <v>16.09</v>
      </c>
      <c r="K238" s="148">
        <v>6.03</v>
      </c>
      <c r="L238" s="148">
        <v>8.3000000000000007</v>
      </c>
      <c r="M238" s="118">
        <f t="shared" si="58"/>
        <v>16.11</v>
      </c>
      <c r="N238" s="118">
        <f t="shared" si="58"/>
        <v>5.9399999999999995</v>
      </c>
      <c r="O238" s="118">
        <f t="shared" si="58"/>
        <v>8.24</v>
      </c>
      <c r="P238" s="149">
        <f t="shared" si="49"/>
        <v>0.17084865243075636</v>
      </c>
      <c r="Q238" s="150">
        <f t="shared" si="50"/>
        <v>1.1481536214968825E-6</v>
      </c>
      <c r="R238" s="151">
        <f t="shared" si="51"/>
        <v>4.162544601541864E-9</v>
      </c>
      <c r="S238" s="150">
        <f t="shared" si="52"/>
        <v>1.7326777559825316E-17</v>
      </c>
      <c r="T238" s="97">
        <v>298</v>
      </c>
      <c r="U238" s="118">
        <f t="shared" si="53"/>
        <v>289.11</v>
      </c>
      <c r="V238" s="152">
        <f t="shared" si="54"/>
        <v>0.5186147535865101</v>
      </c>
      <c r="W238" s="153">
        <f t="shared" si="55"/>
        <v>3.3007661249884022</v>
      </c>
      <c r="X238" s="154">
        <f t="shared" si="45"/>
        <v>-1.904035337535467E-7</v>
      </c>
      <c r="Y238" s="155">
        <f t="shared" si="46"/>
        <v>-1.9018707334277021E-7</v>
      </c>
      <c r="Z238" s="155">
        <f t="shared" si="47"/>
        <v>-1.901873194259626E-7</v>
      </c>
      <c r="AA238" s="156">
        <f t="shared" si="48"/>
        <v>-1.8997110453885878E-7</v>
      </c>
      <c r="AB238" s="157">
        <f t="shared" si="57"/>
        <v>8.3741654041459025E-4</v>
      </c>
      <c r="AC238" s="132"/>
      <c r="AD238" s="158">
        <f t="shared" si="56"/>
        <v>8.3741654041459022</v>
      </c>
      <c r="AE238" s="158"/>
      <c r="AF238" s="159"/>
      <c r="AG238" s="133">
        <v>2320</v>
      </c>
    </row>
    <row r="239" spans="5:33">
      <c r="E239" s="147">
        <v>0.59365740740740736</v>
      </c>
      <c r="G239" s="148">
        <v>16.14</v>
      </c>
      <c r="H239" s="148">
        <v>5.85</v>
      </c>
      <c r="I239" s="148">
        <v>8.17</v>
      </c>
      <c r="J239" s="148">
        <v>16.100000000000001</v>
      </c>
      <c r="K239" s="148">
        <v>6.03</v>
      </c>
      <c r="L239" s="148">
        <v>8.24</v>
      </c>
      <c r="M239" s="118">
        <f t="shared" si="58"/>
        <v>16.12</v>
      </c>
      <c r="N239" s="118">
        <f t="shared" si="58"/>
        <v>5.9399999999999995</v>
      </c>
      <c r="O239" s="118">
        <f t="shared" si="58"/>
        <v>8.2050000000000001</v>
      </c>
      <c r="P239" s="149">
        <f t="shared" si="49"/>
        <v>0.17015269451791337</v>
      </c>
      <c r="Q239" s="150">
        <f t="shared" si="50"/>
        <v>1.1481536214968825E-6</v>
      </c>
      <c r="R239" s="151">
        <f t="shared" si="51"/>
        <v>4.1660051137494274E-9</v>
      </c>
      <c r="S239" s="150">
        <f t="shared" si="52"/>
        <v>1.7355598607786378E-17</v>
      </c>
      <c r="T239" s="97">
        <v>298</v>
      </c>
      <c r="U239" s="118">
        <f t="shared" si="53"/>
        <v>289.12</v>
      </c>
      <c r="V239" s="152">
        <f t="shared" si="54"/>
        <v>0.51801346738819609</v>
      </c>
      <c r="W239" s="153">
        <f t="shared" si="55"/>
        <v>3.2961993346959662</v>
      </c>
      <c r="X239" s="154">
        <f t="shared" si="45"/>
        <v>-1.8977452154020842E-7</v>
      </c>
      <c r="Y239" s="155">
        <f t="shared" si="46"/>
        <v>-1.8955899947696185E-7</v>
      </c>
      <c r="Z239" s="155">
        <f t="shared" si="47"/>
        <v>-1.895592442398487E-7</v>
      </c>
      <c r="AA239" s="156">
        <f t="shared" si="48"/>
        <v>-1.8934396638354717E-7</v>
      </c>
      <c r="AB239" s="157">
        <f t="shared" si="57"/>
        <v>8.3551466804154047E-4</v>
      </c>
      <c r="AC239" s="132"/>
      <c r="AD239" s="158">
        <f t="shared" si="56"/>
        <v>8.3551466804154053</v>
      </c>
      <c r="AE239" s="158"/>
      <c r="AF239" s="159"/>
      <c r="AG239" s="133">
        <v>2330</v>
      </c>
    </row>
    <row r="240" spans="5:33">
      <c r="E240" s="147">
        <v>0.59377314814814819</v>
      </c>
      <c r="G240" s="148">
        <v>16.16</v>
      </c>
      <c r="H240" s="148">
        <v>5.85</v>
      </c>
      <c r="I240" s="148">
        <v>8.16</v>
      </c>
      <c r="J240" s="148">
        <v>16.11</v>
      </c>
      <c r="K240" s="148">
        <v>6.03</v>
      </c>
      <c r="L240" s="148">
        <v>8.2799999999999994</v>
      </c>
      <c r="M240" s="118">
        <f t="shared" si="58"/>
        <v>16.134999999999998</v>
      </c>
      <c r="N240" s="118">
        <f t="shared" si="58"/>
        <v>5.9399999999999995</v>
      </c>
      <c r="O240" s="118">
        <f t="shared" si="58"/>
        <v>8.2199999999999989</v>
      </c>
      <c r="P240" s="149">
        <f t="shared" si="49"/>
        <v>0.17050846210845949</v>
      </c>
      <c r="Q240" s="150">
        <f t="shared" si="50"/>
        <v>1.1481536214968825E-6</v>
      </c>
      <c r="R240" s="151">
        <f t="shared" si="51"/>
        <v>4.1712012769596345E-9</v>
      </c>
      <c r="S240" s="150">
        <f t="shared" si="52"/>
        <v>1.7398920092909686E-17</v>
      </c>
      <c r="T240" s="97">
        <v>298</v>
      </c>
      <c r="U240" s="118">
        <f t="shared" si="53"/>
        <v>289.13499999999999</v>
      </c>
      <c r="V240" s="152">
        <f t="shared" si="54"/>
        <v>0.51711161607586054</v>
      </c>
      <c r="W240" s="153">
        <f t="shared" si="55"/>
        <v>3.2893615841944195</v>
      </c>
      <c r="X240" s="154">
        <f t="shared" si="45"/>
        <v>-1.9060887793028857E-7</v>
      </c>
      <c r="Y240" s="155">
        <f t="shared" si="46"/>
        <v>-1.9039096218571345E-7</v>
      </c>
      <c r="Z240" s="155">
        <f t="shared" si="47"/>
        <v>-1.9039121132034061E-7</v>
      </c>
      <c r="AA240" s="156">
        <f t="shared" si="48"/>
        <v>-1.901735441407407E-7</v>
      </c>
      <c r="AB240" s="157">
        <f t="shared" si="57"/>
        <v>8.3361907641594482E-4</v>
      </c>
      <c r="AC240" s="132"/>
      <c r="AD240" s="158">
        <f t="shared" si="56"/>
        <v>8.3361907641594488</v>
      </c>
      <c r="AE240" s="158"/>
      <c r="AF240" s="159"/>
      <c r="AG240" s="133">
        <v>2340</v>
      </c>
    </row>
    <row r="241" spans="1:55">
      <c r="E241" s="147">
        <v>0.59388888888888891</v>
      </c>
      <c r="G241" s="148">
        <v>16.170000000000002</v>
      </c>
      <c r="H241" s="148">
        <v>5.85</v>
      </c>
      <c r="I241" s="148">
        <v>8.15</v>
      </c>
      <c r="J241" s="148">
        <v>16.12</v>
      </c>
      <c r="K241" s="148">
        <v>6.03</v>
      </c>
      <c r="L241" s="148">
        <v>8.2799999999999994</v>
      </c>
      <c r="M241" s="118">
        <f t="shared" si="58"/>
        <v>16.145000000000003</v>
      </c>
      <c r="N241" s="118">
        <f t="shared" si="58"/>
        <v>5.9399999999999995</v>
      </c>
      <c r="O241" s="118">
        <f t="shared" si="58"/>
        <v>8.2149999999999999</v>
      </c>
      <c r="P241" s="149">
        <f t="shared" si="49"/>
        <v>0.17043454294802435</v>
      </c>
      <c r="Q241" s="150">
        <f t="shared" si="50"/>
        <v>1.1481536214968825E-6</v>
      </c>
      <c r="R241" s="151">
        <f t="shared" si="51"/>
        <v>4.1746689858542798E-9</v>
      </c>
      <c r="S241" s="150">
        <f t="shared" si="52"/>
        <v>1.7427861141453603E-17</v>
      </c>
      <c r="T241" s="97">
        <v>298</v>
      </c>
      <c r="U241" s="118">
        <f t="shared" si="53"/>
        <v>289.14499999999998</v>
      </c>
      <c r="V241" s="152">
        <f t="shared" si="54"/>
        <v>0.51651043385143658</v>
      </c>
      <c r="W241" s="153">
        <f t="shared" si="55"/>
        <v>3.2848113591197503</v>
      </c>
      <c r="X241" s="154">
        <f t="shared" si="45"/>
        <v>-1.9067105225242538E-7</v>
      </c>
      <c r="Y241" s="155">
        <f t="shared" si="46"/>
        <v>-1.9045249515685296E-7</v>
      </c>
      <c r="Z241" s="155">
        <f t="shared" si="47"/>
        <v>-1.9045274567838447E-7</v>
      </c>
      <c r="AA241" s="156">
        <f t="shared" si="48"/>
        <v>-1.902344385300219E-7</v>
      </c>
      <c r="AB241" s="157">
        <f t="shared" si="57"/>
        <v>8.3171516513413956E-4</v>
      </c>
      <c r="AC241" s="132"/>
      <c r="AD241" s="158">
        <f t="shared" si="56"/>
        <v>8.3171516513413959</v>
      </c>
      <c r="AE241" s="158"/>
      <c r="AF241" s="159"/>
      <c r="AG241" s="133">
        <v>2350</v>
      </c>
    </row>
    <row r="242" spans="1:55">
      <c r="E242" s="147">
        <v>0.59400462962962963</v>
      </c>
      <c r="G242" s="148">
        <v>16.18</v>
      </c>
      <c r="H242" s="148">
        <v>5.85</v>
      </c>
      <c r="I242" s="148">
        <v>8.16</v>
      </c>
      <c r="J242" s="148">
        <v>16.13</v>
      </c>
      <c r="K242" s="148">
        <v>6.03</v>
      </c>
      <c r="L242" s="148">
        <v>8.23</v>
      </c>
      <c r="M242" s="118">
        <f t="shared" si="58"/>
        <v>16.155000000000001</v>
      </c>
      <c r="N242" s="118">
        <f t="shared" si="58"/>
        <v>5.9399999999999995</v>
      </c>
      <c r="O242" s="118">
        <f t="shared" si="58"/>
        <v>8.1950000000000003</v>
      </c>
      <c r="P242" s="149">
        <f t="shared" si="49"/>
        <v>0.17004934227246754</v>
      </c>
      <c r="Q242" s="150">
        <f t="shared" si="50"/>
        <v>1.1481536214968825E-6</v>
      </c>
      <c r="R242" s="151">
        <f t="shared" si="51"/>
        <v>4.1781395776126786E-9</v>
      </c>
      <c r="S242" s="150">
        <f t="shared" si="52"/>
        <v>1.7456850330013453E-17</v>
      </c>
      <c r="T242" s="97">
        <v>298</v>
      </c>
      <c r="U242" s="118">
        <f t="shared" si="53"/>
        <v>289.15499999999997</v>
      </c>
      <c r="V242" s="152">
        <f t="shared" si="54"/>
        <v>0.51590929320901524</v>
      </c>
      <c r="W242" s="153">
        <f t="shared" si="55"/>
        <v>3.2802677425150728</v>
      </c>
      <c r="X242" s="154">
        <f t="shared" si="45"/>
        <v>-1.9038354778906613E-7</v>
      </c>
      <c r="Y242" s="155">
        <f t="shared" si="46"/>
        <v>-1.9016514919554078E-7</v>
      </c>
      <c r="Z242" s="155">
        <f t="shared" si="47"/>
        <v>-1.901653997316097E-7</v>
      </c>
      <c r="AA242" s="156">
        <f t="shared" si="48"/>
        <v>-1.8994725109934803E-7</v>
      </c>
      <c r="AB242" s="157">
        <f t="shared" si="57"/>
        <v>8.2981063851338469E-4</v>
      </c>
      <c r="AC242" s="132"/>
      <c r="AD242" s="158">
        <f t="shared" si="56"/>
        <v>8.2981063851338472</v>
      </c>
      <c r="AE242" s="158"/>
      <c r="AF242" s="159"/>
      <c r="AG242" s="133">
        <v>2360</v>
      </c>
    </row>
    <row r="243" spans="1:55">
      <c r="E243" s="147">
        <v>0.59412037037037035</v>
      </c>
      <c r="G243" s="148">
        <v>16.190000000000001</v>
      </c>
      <c r="H243" s="148">
        <v>5.85</v>
      </c>
      <c r="I243" s="148">
        <v>8.1199999999999992</v>
      </c>
      <c r="J243" s="148">
        <v>16.14</v>
      </c>
      <c r="K243" s="148">
        <v>6.03</v>
      </c>
      <c r="L243" s="148">
        <v>8.19</v>
      </c>
      <c r="M243" s="118">
        <f t="shared" si="58"/>
        <v>16.164999999999999</v>
      </c>
      <c r="N243" s="118">
        <f t="shared" si="58"/>
        <v>5.9399999999999995</v>
      </c>
      <c r="O243" s="118">
        <f t="shared" si="58"/>
        <v>8.1549999999999994</v>
      </c>
      <c r="P243" s="149">
        <f t="shared" si="49"/>
        <v>0.16924892670071928</v>
      </c>
      <c r="Q243" s="150">
        <f t="shared" si="50"/>
        <v>1.1481536214968825E-6</v>
      </c>
      <c r="R243" s="151">
        <f t="shared" si="51"/>
        <v>4.1816130546314882E-9</v>
      </c>
      <c r="S243" s="150">
        <f t="shared" si="52"/>
        <v>1.7485887738664486E-17</v>
      </c>
      <c r="T243" s="97">
        <v>298</v>
      </c>
      <c r="U243" s="118">
        <f t="shared" si="53"/>
        <v>289.16500000000002</v>
      </c>
      <c r="V243" s="152">
        <f t="shared" si="54"/>
        <v>0.51530819414428286</v>
      </c>
      <c r="W243" s="153">
        <f t="shared" si="55"/>
        <v>3.275730724337417</v>
      </c>
      <c r="X243" s="154">
        <f t="shared" si="45"/>
        <v>-1.8962992644213149E-7</v>
      </c>
      <c r="Y243" s="155">
        <f t="shared" si="46"/>
        <v>-1.8941275577700602E-7</v>
      </c>
      <c r="Z243" s="155">
        <f t="shared" si="47"/>
        <v>-1.8941300448826525E-7</v>
      </c>
      <c r="AA243" s="156">
        <f t="shared" si="48"/>
        <v>-1.8919608196473379E-7</v>
      </c>
      <c r="AB243" s="157">
        <f t="shared" si="57"/>
        <v>8.279089853521468E-4</v>
      </c>
      <c r="AC243" s="132"/>
      <c r="AD243" s="158">
        <f t="shared" si="56"/>
        <v>8.2790898535214676</v>
      </c>
      <c r="AE243" s="158"/>
      <c r="AF243" s="159"/>
      <c r="AG243" s="133">
        <v>2370</v>
      </c>
    </row>
    <row r="244" spans="1:55">
      <c r="E244" s="147">
        <v>0.59423611111111108</v>
      </c>
      <c r="G244" s="148">
        <v>16.2</v>
      </c>
      <c r="H244" s="148">
        <v>5.85</v>
      </c>
      <c r="I244" s="148">
        <v>8.1300000000000008</v>
      </c>
      <c r="J244" s="148">
        <v>16.16</v>
      </c>
      <c r="K244" s="148">
        <v>6.02</v>
      </c>
      <c r="L244" s="148">
        <v>8.25</v>
      </c>
      <c r="M244" s="118">
        <f t="shared" si="58"/>
        <v>16.18</v>
      </c>
      <c r="N244" s="118">
        <f t="shared" si="58"/>
        <v>5.9349999999999996</v>
      </c>
      <c r="O244" s="118">
        <f t="shared" si="58"/>
        <v>8.1900000000000013</v>
      </c>
      <c r="P244" s="149">
        <f t="shared" si="49"/>
        <v>0.170019926285538</v>
      </c>
      <c r="Q244" s="150">
        <f t="shared" si="50"/>
        <v>1.1614486138403425E-6</v>
      </c>
      <c r="R244" s="151">
        <f t="shared" si="51"/>
        <v>4.1389024536226567E-9</v>
      </c>
      <c r="S244" s="150">
        <f t="shared" si="52"/>
        <v>1.713051352060365E-17</v>
      </c>
      <c r="T244" s="97">
        <v>298</v>
      </c>
      <c r="U244" s="118">
        <f t="shared" si="53"/>
        <v>289.18</v>
      </c>
      <c r="V244" s="152">
        <f t="shared" si="54"/>
        <v>0.51440662349592026</v>
      </c>
      <c r="W244" s="153">
        <f t="shared" si="55"/>
        <v>3.2689375471918156</v>
      </c>
      <c r="X244" s="154">
        <f t="shared" si="45"/>
        <v>-1.8658224139988632E-7</v>
      </c>
      <c r="Y244" s="155">
        <f t="shared" si="46"/>
        <v>-1.8637151315119231E-7</v>
      </c>
      <c r="Z244" s="155">
        <f t="shared" si="47"/>
        <v>-1.8637175115023476E-7</v>
      </c>
      <c r="AA244" s="156">
        <f t="shared" si="48"/>
        <v>-1.8616126036298523E-7</v>
      </c>
      <c r="AB244" s="157">
        <f t="shared" si="57"/>
        <v>8.2601485613725118E-4</v>
      </c>
      <c r="AC244" s="132"/>
      <c r="AD244" s="158">
        <f t="shared" si="56"/>
        <v>8.2601485613725121</v>
      </c>
      <c r="AE244" s="158"/>
      <c r="AF244" s="159"/>
      <c r="AG244" s="133">
        <v>2380</v>
      </c>
    </row>
    <row r="245" spans="1:55">
      <c r="E245" s="147">
        <v>0.5943518518518518</v>
      </c>
      <c r="G245" s="148">
        <v>16.22</v>
      </c>
      <c r="H245" s="148">
        <v>5.85</v>
      </c>
      <c r="I245" s="148">
        <v>8.1300000000000008</v>
      </c>
      <c r="J245" s="148">
        <v>16.170000000000002</v>
      </c>
      <c r="K245" s="148">
        <v>6.02</v>
      </c>
      <c r="L245" s="148">
        <v>8.15</v>
      </c>
      <c r="M245" s="118">
        <f t="shared" si="58"/>
        <v>16.195</v>
      </c>
      <c r="N245" s="118">
        <f t="shared" si="58"/>
        <v>5.9349999999999996</v>
      </c>
      <c r="O245" s="118">
        <f t="shared" si="58"/>
        <v>8.14</v>
      </c>
      <c r="P245" s="149">
        <f t="shared" si="49"/>
        <v>0.16902631387700429</v>
      </c>
      <c r="Q245" s="150">
        <f t="shared" si="50"/>
        <v>1.1614486138403425E-6</v>
      </c>
      <c r="R245" s="151">
        <f t="shared" si="51"/>
        <v>4.1440648123027207E-9</v>
      </c>
      <c r="S245" s="150">
        <f t="shared" si="52"/>
        <v>1.7173273168565583E-17</v>
      </c>
      <c r="T245" s="97">
        <v>298</v>
      </c>
      <c r="U245" s="118">
        <f t="shared" si="53"/>
        <v>289.19499999999999</v>
      </c>
      <c r="V245" s="152">
        <f t="shared" si="54"/>
        <v>0.5135051463731034</v>
      </c>
      <c r="W245" s="153">
        <f t="shared" si="55"/>
        <v>3.2621591601756861</v>
      </c>
      <c r="X245" s="154">
        <f t="shared" si="45"/>
        <v>-1.8592080075325611E-7</v>
      </c>
      <c r="Y245" s="155">
        <f t="shared" si="46"/>
        <v>-1.8571109077107336E-7</v>
      </c>
      <c r="Z245" s="155">
        <f t="shared" si="47"/>
        <v>-1.8571132731414142E-7</v>
      </c>
      <c r="AA245" s="156">
        <f t="shared" si="48"/>
        <v>-1.8550185334140768E-7</v>
      </c>
      <c r="AB245" s="157">
        <f t="shared" si="57"/>
        <v>8.2415113941997499E-4</v>
      </c>
      <c r="AC245" s="132"/>
      <c r="AD245" s="158">
        <f t="shared" si="56"/>
        <v>8.2415113941997493</v>
      </c>
      <c r="AE245" s="158"/>
      <c r="AF245" s="159"/>
      <c r="AG245" s="133">
        <v>2390</v>
      </c>
    </row>
    <row r="246" spans="1:55" s="77" customFormat="1">
      <c r="A246" s="134"/>
      <c r="B246" s="134"/>
      <c r="C246" s="134"/>
      <c r="D246" s="134"/>
      <c r="E246" s="136">
        <v>0.59446759259259263</v>
      </c>
      <c r="F246" s="134"/>
      <c r="G246" s="138">
        <v>16.23</v>
      </c>
      <c r="H246" s="138">
        <v>5.85</v>
      </c>
      <c r="I246" s="138">
        <v>8.11</v>
      </c>
      <c r="J246" s="138">
        <v>16.18</v>
      </c>
      <c r="K246" s="138">
        <v>6.02</v>
      </c>
      <c r="L246" s="138">
        <v>8.2100000000000009</v>
      </c>
      <c r="M246" s="139">
        <f t="shared" si="58"/>
        <v>16.204999999999998</v>
      </c>
      <c r="N246" s="139">
        <f t="shared" si="58"/>
        <v>5.9349999999999996</v>
      </c>
      <c r="O246" s="139">
        <f t="shared" si="58"/>
        <v>8.16</v>
      </c>
      <c r="P246" s="140">
        <f t="shared" si="49"/>
        <v>0.16947127110052737</v>
      </c>
      <c r="Q246" s="141">
        <f t="shared" si="50"/>
        <v>1.1614486138403425E-6</v>
      </c>
      <c r="R246" s="142">
        <f t="shared" si="51"/>
        <v>4.147509961422946E-9</v>
      </c>
      <c r="S246" s="141">
        <f t="shared" si="52"/>
        <v>1.7201838880102567E-17</v>
      </c>
      <c r="T246" s="143">
        <v>298</v>
      </c>
      <c r="U246" s="139">
        <f t="shared" si="53"/>
        <v>289.20499999999998</v>
      </c>
      <c r="V246" s="144">
        <f t="shared" si="54"/>
        <v>0.51290421357600635</v>
      </c>
      <c r="W246" s="145">
        <f t="shared" si="55"/>
        <v>3.2576484355945539</v>
      </c>
      <c r="X246" s="146">
        <f t="shared" si="45"/>
        <v>-1.8655751577625478E-7</v>
      </c>
      <c r="Y246" s="146">
        <f t="shared" si="46"/>
        <v>-1.863458900952178E-7</v>
      </c>
      <c r="Z246" s="146">
        <f t="shared" si="47"/>
        <v>-1.8634613015753147E-7</v>
      </c>
      <c r="AA246" s="146">
        <f t="shared" si="48"/>
        <v>-1.8613474399416809E-7</v>
      </c>
      <c r="AB246" s="146">
        <f t="shared" si="57"/>
        <v>8.222940269361998E-4</v>
      </c>
      <c r="AC246" s="146">
        <f>D15</f>
        <v>8.230357142857143E-4</v>
      </c>
      <c r="AD246" s="146">
        <f t="shared" si="56"/>
        <v>8.2229402693619988</v>
      </c>
      <c r="AE246" s="146">
        <f>AC246*10000</f>
        <v>8.2303571428571427</v>
      </c>
      <c r="AF246" s="146">
        <f>(AD246-AE246)*(AD246-AE246)</f>
        <v>5.5010012442967511E-5</v>
      </c>
      <c r="AG246" s="137">
        <v>2400</v>
      </c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</row>
    <row r="247" spans="1:55">
      <c r="E247" s="147">
        <v>0.59458333333333335</v>
      </c>
      <c r="G247" s="148">
        <v>16.239999999999998</v>
      </c>
      <c r="H247" s="148">
        <v>5.85</v>
      </c>
      <c r="I247" s="148">
        <v>8.08</v>
      </c>
      <c r="J247" s="148">
        <v>16.190000000000001</v>
      </c>
      <c r="K247" s="148">
        <v>6.02</v>
      </c>
      <c r="L247" s="148">
        <v>8.24</v>
      </c>
      <c r="M247" s="118">
        <f t="shared" si="58"/>
        <v>16.215</v>
      </c>
      <c r="N247" s="118">
        <f t="shared" si="58"/>
        <v>5.9349999999999996</v>
      </c>
      <c r="O247" s="118">
        <f t="shared" si="58"/>
        <v>8.16</v>
      </c>
      <c r="P247" s="149">
        <f t="shared" si="49"/>
        <v>0.16950094064048477</v>
      </c>
      <c r="Q247" s="150">
        <f t="shared" si="50"/>
        <v>1.1614486138403425E-6</v>
      </c>
      <c r="R247" s="151">
        <f t="shared" si="51"/>
        <v>4.1509579746519643E-9</v>
      </c>
      <c r="S247" s="150">
        <f t="shared" si="52"/>
        <v>1.7230452107326738E-17</v>
      </c>
      <c r="T247" s="97">
        <v>298</v>
      </c>
      <c r="U247" s="118">
        <f t="shared" si="53"/>
        <v>289.21499999999997</v>
      </c>
      <c r="V247" s="152">
        <f t="shared" si="54"/>
        <v>0.51230332233503906</v>
      </c>
      <c r="W247" s="153">
        <f t="shared" si="55"/>
        <v>3.2531442594639421</v>
      </c>
      <c r="X247" s="154">
        <f t="shared" si="45"/>
        <v>-1.8673518712514512E-7</v>
      </c>
      <c r="Y247" s="155">
        <f t="shared" si="46"/>
        <v>-1.8652267657557996E-7</v>
      </c>
      <c r="Z247" s="155">
        <f t="shared" si="47"/>
        <v>-1.865229184193073E-7</v>
      </c>
      <c r="AA247" s="156">
        <f t="shared" si="48"/>
        <v>-1.8631064916301782E-7</v>
      </c>
      <c r="AB247" s="157">
        <f t="shared" si="57"/>
        <v>8.2043056643573992E-4</v>
      </c>
      <c r="AC247" s="132"/>
      <c r="AD247" s="158">
        <f t="shared" si="56"/>
        <v>8.2043056643573991</v>
      </c>
      <c r="AE247" s="158"/>
      <c r="AF247" s="159"/>
      <c r="AG247" s="133">
        <v>2410</v>
      </c>
    </row>
    <row r="248" spans="1:55">
      <c r="E248" s="147">
        <v>0.59469907407407407</v>
      </c>
      <c r="G248" s="148">
        <v>16.260000000000002</v>
      </c>
      <c r="H248" s="148">
        <v>5.85</v>
      </c>
      <c r="I248" s="148">
        <v>8.1300000000000008</v>
      </c>
      <c r="J248" s="148">
        <v>16.21</v>
      </c>
      <c r="K248" s="148">
        <v>6.02</v>
      </c>
      <c r="L248" s="148">
        <v>8.24</v>
      </c>
      <c r="M248" s="118">
        <f t="shared" si="58"/>
        <v>16.234999999999999</v>
      </c>
      <c r="N248" s="118">
        <f t="shared" si="58"/>
        <v>5.9349999999999996</v>
      </c>
      <c r="O248" s="118">
        <f t="shared" si="58"/>
        <v>8.1850000000000005</v>
      </c>
      <c r="P248" s="149">
        <f t="shared" si="49"/>
        <v>0.17007979714362961</v>
      </c>
      <c r="Q248" s="150">
        <f t="shared" si="50"/>
        <v>1.1614486138403425E-6</v>
      </c>
      <c r="R248" s="151">
        <f t="shared" si="51"/>
        <v>4.1578626029626069E-9</v>
      </c>
      <c r="S248" s="150">
        <f t="shared" si="52"/>
        <v>1.7287821425114984E-17</v>
      </c>
      <c r="T248" s="97">
        <v>298</v>
      </c>
      <c r="U248" s="118">
        <f t="shared" si="53"/>
        <v>289.23500000000001</v>
      </c>
      <c r="V248" s="152">
        <f t="shared" si="54"/>
        <v>0.5111016645042461</v>
      </c>
      <c r="W248" s="153">
        <f t="shared" si="55"/>
        <v>3.2441555127787329</v>
      </c>
      <c r="X248" s="154">
        <f t="shared" si="45"/>
        <v>-1.8808906550141861E-7</v>
      </c>
      <c r="Y248" s="155">
        <f t="shared" si="46"/>
        <v>-1.8787297098265303E-7</v>
      </c>
      <c r="Z248" s="155">
        <f t="shared" si="47"/>
        <v>-1.8787321925248684E-7</v>
      </c>
      <c r="AA248" s="156">
        <f t="shared" si="48"/>
        <v>-1.8765737243308331E-7</v>
      </c>
      <c r="AB248" s="157">
        <f t="shared" si="57"/>
        <v>8.1856533805861002E-4</v>
      </c>
      <c r="AC248" s="132"/>
      <c r="AD248" s="158">
        <f t="shared" si="56"/>
        <v>8.1856533805860998</v>
      </c>
      <c r="AE248" s="158"/>
      <c r="AF248" s="159"/>
      <c r="AG248" s="133">
        <v>2420</v>
      </c>
    </row>
    <row r="249" spans="1:55">
      <c r="E249" s="147">
        <v>0.5948148148148148</v>
      </c>
      <c r="G249" s="148">
        <v>16.260000000000002</v>
      </c>
      <c r="H249" s="148">
        <v>5.85</v>
      </c>
      <c r="I249" s="148">
        <v>8.11</v>
      </c>
      <c r="J249" s="148">
        <v>16.22</v>
      </c>
      <c r="K249" s="148">
        <v>6.02</v>
      </c>
      <c r="L249" s="148">
        <v>8.19</v>
      </c>
      <c r="M249" s="118">
        <f t="shared" si="58"/>
        <v>16.240000000000002</v>
      </c>
      <c r="N249" s="118">
        <f t="shared" si="58"/>
        <v>5.9349999999999996</v>
      </c>
      <c r="O249" s="118">
        <f t="shared" si="58"/>
        <v>8.1499999999999986</v>
      </c>
      <c r="P249" s="149">
        <f t="shared" si="49"/>
        <v>0.16936734726421868</v>
      </c>
      <c r="Q249" s="150">
        <f t="shared" si="50"/>
        <v>1.1614486138403425E-6</v>
      </c>
      <c r="R249" s="151">
        <f t="shared" si="51"/>
        <v>4.159590553831072E-9</v>
      </c>
      <c r="S249" s="150">
        <f t="shared" si="52"/>
        <v>1.7302193575520683E-17</v>
      </c>
      <c r="T249" s="97">
        <v>298</v>
      </c>
      <c r="U249" s="118">
        <f t="shared" si="53"/>
        <v>289.24</v>
      </c>
      <c r="V249" s="152">
        <f t="shared" si="54"/>
        <v>0.510801276012395</v>
      </c>
      <c r="W249" s="153">
        <f t="shared" si="55"/>
        <v>3.2419124033646307</v>
      </c>
      <c r="X249" s="154">
        <f t="shared" si="45"/>
        <v>-1.8715605183212605E-7</v>
      </c>
      <c r="Y249" s="155">
        <f t="shared" si="46"/>
        <v>-1.869416036738591E-7</v>
      </c>
      <c r="Z249" s="155">
        <f t="shared" si="47"/>
        <v>-1.8694184939400618E-7</v>
      </c>
      <c r="AA249" s="156">
        <f t="shared" si="48"/>
        <v>-1.8672764639278153E-7</v>
      </c>
      <c r="AB249" s="157">
        <f t="shared" si="57"/>
        <v>8.1668660669460206E-4</v>
      </c>
      <c r="AC249" s="132"/>
      <c r="AD249" s="158">
        <f t="shared" si="56"/>
        <v>8.1668660669460209</v>
      </c>
      <c r="AE249" s="158"/>
      <c r="AF249" s="159"/>
      <c r="AG249" s="133">
        <v>2430</v>
      </c>
    </row>
    <row r="250" spans="1:55">
      <c r="E250" s="147">
        <v>0.59493055555555552</v>
      </c>
      <c r="G250" s="148">
        <v>16.28</v>
      </c>
      <c r="H250" s="148">
        <v>5.85</v>
      </c>
      <c r="I250" s="148">
        <v>8.1300000000000008</v>
      </c>
      <c r="J250" s="148">
        <v>16.23</v>
      </c>
      <c r="K250" s="148">
        <v>6.02</v>
      </c>
      <c r="L250" s="148">
        <v>8.26</v>
      </c>
      <c r="M250" s="118">
        <f t="shared" si="58"/>
        <v>16.255000000000003</v>
      </c>
      <c r="N250" s="118">
        <f t="shared" si="58"/>
        <v>5.9349999999999996</v>
      </c>
      <c r="O250" s="118">
        <f t="shared" si="58"/>
        <v>8.1950000000000003</v>
      </c>
      <c r="P250" s="149">
        <f t="shared" si="49"/>
        <v>0.17034725833431666</v>
      </c>
      <c r="Q250" s="150">
        <f t="shared" si="50"/>
        <v>1.1614486138403425E-6</v>
      </c>
      <c r="R250" s="151">
        <f t="shared" si="51"/>
        <v>4.1647787163069213E-9</v>
      </c>
      <c r="S250" s="150">
        <f t="shared" si="52"/>
        <v>1.7345381755803127E-17</v>
      </c>
      <c r="T250" s="97">
        <v>298</v>
      </c>
      <c r="U250" s="118">
        <f t="shared" si="53"/>
        <v>289.255</v>
      </c>
      <c r="V250" s="152">
        <f t="shared" si="54"/>
        <v>0.50990017284625921</v>
      </c>
      <c r="W250" s="153">
        <f t="shared" si="55"/>
        <v>3.2351928407266546</v>
      </c>
      <c r="X250" s="154">
        <f t="shared" si="45"/>
        <v>-1.8866784362301578E-7</v>
      </c>
      <c r="Y250" s="155">
        <f t="shared" si="46"/>
        <v>-1.8844941698881488E-7</v>
      </c>
      <c r="Z250" s="155">
        <f t="shared" si="47"/>
        <v>-1.8844966986812707E-7</v>
      </c>
      <c r="AA250" s="156">
        <f t="shared" si="48"/>
        <v>-1.8823149552770593E-7</v>
      </c>
      <c r="AB250" s="157">
        <f t="shared" si="57"/>
        <v>8.1481718902066762E-4</v>
      </c>
      <c r="AC250" s="132"/>
      <c r="AD250" s="158">
        <f t="shared" si="56"/>
        <v>8.148171890206676</v>
      </c>
      <c r="AE250" s="158"/>
      <c r="AF250" s="159"/>
      <c r="AG250" s="133">
        <v>2440</v>
      </c>
    </row>
    <row r="251" spans="1:55">
      <c r="E251" s="147">
        <v>0.59504629629629624</v>
      </c>
      <c r="G251" s="148">
        <v>16.29</v>
      </c>
      <c r="H251" s="148">
        <v>5.85</v>
      </c>
      <c r="I251" s="148">
        <v>8.11</v>
      </c>
      <c r="J251" s="148">
        <v>16.239999999999998</v>
      </c>
      <c r="K251" s="148">
        <v>6.02</v>
      </c>
      <c r="L251" s="148">
        <v>8.1199999999999992</v>
      </c>
      <c r="M251" s="118">
        <f t="shared" si="58"/>
        <v>16.265000000000001</v>
      </c>
      <c r="N251" s="118">
        <f t="shared" si="58"/>
        <v>5.9349999999999996</v>
      </c>
      <c r="O251" s="118">
        <f t="shared" si="58"/>
        <v>8.1149999999999984</v>
      </c>
      <c r="P251" s="149">
        <f t="shared" si="49"/>
        <v>0.16871387751681352</v>
      </c>
      <c r="Q251" s="150">
        <f t="shared" si="50"/>
        <v>1.1614486138403425E-6</v>
      </c>
      <c r="R251" s="151">
        <f t="shared" si="51"/>
        <v>4.168241085835463E-9</v>
      </c>
      <c r="S251" s="150">
        <f t="shared" si="52"/>
        <v>1.7374233749646801E-17</v>
      </c>
      <c r="T251" s="97">
        <v>298</v>
      </c>
      <c r="U251" s="118">
        <f t="shared" si="53"/>
        <v>289.26499999999999</v>
      </c>
      <c r="V251" s="152">
        <f t="shared" si="54"/>
        <v>0.50929948932129365</v>
      </c>
      <c r="W251" s="153">
        <f t="shared" si="55"/>
        <v>3.2307212579463327</v>
      </c>
      <c r="X251" s="154">
        <f t="shared" si="45"/>
        <v>-1.8699518885933897E-7</v>
      </c>
      <c r="Y251" s="155">
        <f t="shared" si="46"/>
        <v>-1.867801206196772E-7</v>
      </c>
      <c r="Z251" s="155">
        <f t="shared" si="47"/>
        <v>-1.8678036797549419E-7</v>
      </c>
      <c r="AA251" s="156">
        <f t="shared" si="48"/>
        <v>-1.8656554652266814E-7</v>
      </c>
      <c r="AB251" s="157">
        <f t="shared" si="57"/>
        <v>8.1293269316589332E-4</v>
      </c>
      <c r="AC251" s="132"/>
      <c r="AD251" s="158">
        <f t="shared" si="56"/>
        <v>8.1293269316589338</v>
      </c>
      <c r="AE251" s="158"/>
      <c r="AF251" s="159"/>
      <c r="AG251" s="133">
        <v>2450</v>
      </c>
    </row>
    <row r="252" spans="1:55">
      <c r="E252" s="147">
        <v>0.59516203703703707</v>
      </c>
      <c r="G252" s="148">
        <v>16.309999999999999</v>
      </c>
      <c r="H252" s="148">
        <v>5.85</v>
      </c>
      <c r="I252" s="148">
        <v>8.1199999999999992</v>
      </c>
      <c r="J252" s="148">
        <v>16.260000000000002</v>
      </c>
      <c r="K252" s="148">
        <v>6.02</v>
      </c>
      <c r="L252" s="148">
        <v>8.2200000000000006</v>
      </c>
      <c r="M252" s="118">
        <f t="shared" si="58"/>
        <v>16.285</v>
      </c>
      <c r="N252" s="118">
        <f t="shared" si="58"/>
        <v>5.9349999999999996</v>
      </c>
      <c r="O252" s="118">
        <f t="shared" si="58"/>
        <v>8.17</v>
      </c>
      <c r="P252" s="149">
        <f t="shared" si="49"/>
        <v>0.16991689527289919</v>
      </c>
      <c r="Q252" s="150">
        <f t="shared" si="50"/>
        <v>1.1614486138403425E-6</v>
      </c>
      <c r="R252" s="151">
        <f t="shared" si="51"/>
        <v>4.1751744625602052E-9</v>
      </c>
      <c r="S252" s="150">
        <f t="shared" si="52"/>
        <v>1.7432081792814898E-17</v>
      </c>
      <c r="T252" s="97">
        <v>298</v>
      </c>
      <c r="U252" s="118">
        <f t="shared" si="53"/>
        <v>289.28500000000003</v>
      </c>
      <c r="V252" s="152">
        <f t="shared" si="54"/>
        <v>0.50809824685787863</v>
      </c>
      <c r="W252" s="153">
        <f t="shared" si="55"/>
        <v>3.2217975495308844</v>
      </c>
      <c r="X252" s="154">
        <f t="shared" si="45"/>
        <v>-1.8904362636269191E-7</v>
      </c>
      <c r="Y252" s="155">
        <f t="shared" si="46"/>
        <v>-1.8882331419596364E-7</v>
      </c>
      <c r="Z252" s="155">
        <f t="shared" si="47"/>
        <v>-1.8882357094860715E-7</v>
      </c>
      <c r="AA252" s="156">
        <f t="shared" si="48"/>
        <v>-1.8860351493608136E-7</v>
      </c>
      <c r="AB252" s="157">
        <f t="shared" si="57"/>
        <v>8.1106489031160614E-4</v>
      </c>
      <c r="AC252" s="132"/>
      <c r="AD252" s="158">
        <f t="shared" si="56"/>
        <v>8.1106489031160613</v>
      </c>
      <c r="AE252" s="158"/>
      <c r="AF252" s="159"/>
      <c r="AG252" s="133">
        <v>2460</v>
      </c>
    </row>
    <row r="253" spans="1:55">
      <c r="E253" s="147">
        <v>0.59527777777777779</v>
      </c>
      <c r="G253" s="148">
        <v>16.32</v>
      </c>
      <c r="H253" s="148">
        <v>5.84</v>
      </c>
      <c r="I253" s="148">
        <v>8.14</v>
      </c>
      <c r="J253" s="148">
        <v>16.27</v>
      </c>
      <c r="K253" s="148">
        <v>6.02</v>
      </c>
      <c r="L253" s="148">
        <v>8.24</v>
      </c>
      <c r="M253" s="118">
        <f t="shared" si="58"/>
        <v>16.295000000000002</v>
      </c>
      <c r="N253" s="118">
        <f t="shared" si="58"/>
        <v>5.93</v>
      </c>
      <c r="O253" s="118">
        <f t="shared" si="58"/>
        <v>8.1900000000000013</v>
      </c>
      <c r="P253" s="149">
        <f t="shared" si="49"/>
        <v>0.17036271070634795</v>
      </c>
      <c r="Q253" s="150">
        <f t="shared" si="50"/>
        <v>1.1748975549395291E-6</v>
      </c>
      <c r="R253" s="151">
        <f t="shared" si="51"/>
        <v>4.1308129153350085E-9</v>
      </c>
      <c r="S253" s="150">
        <f t="shared" si="52"/>
        <v>1.7063615341498514E-17</v>
      </c>
      <c r="T253" s="97">
        <v>298</v>
      </c>
      <c r="U253" s="118">
        <f t="shared" si="53"/>
        <v>289.29500000000002</v>
      </c>
      <c r="V253" s="152">
        <f t="shared" si="54"/>
        <v>0.50749768791082173</v>
      </c>
      <c r="W253" s="153">
        <f t="shared" si="55"/>
        <v>3.2173454042042113</v>
      </c>
      <c r="X253" s="154">
        <f t="shared" si="45"/>
        <v>-1.8535748013603077E-7</v>
      </c>
      <c r="Y253" s="155">
        <f t="shared" si="46"/>
        <v>-1.8514518165206809E-7</v>
      </c>
      <c r="Z253" s="155">
        <f t="shared" si="47"/>
        <v>-1.8514542480732824E-7</v>
      </c>
      <c r="AA253" s="156">
        <f t="shared" si="48"/>
        <v>-1.8493336892163176E-7</v>
      </c>
      <c r="AB253" s="157">
        <f t="shared" si="57"/>
        <v>8.0917665545895967E-4</v>
      </c>
      <c r="AC253" s="132"/>
      <c r="AD253" s="158">
        <f t="shared" si="56"/>
        <v>8.0917665545895971</v>
      </c>
      <c r="AE253" s="158"/>
      <c r="AF253" s="159"/>
      <c r="AG253" s="133">
        <v>2470</v>
      </c>
    </row>
    <row r="254" spans="1:55">
      <c r="E254" s="147">
        <v>0.59539351851851852</v>
      </c>
      <c r="G254" s="148">
        <v>16.329999999999998</v>
      </c>
      <c r="H254" s="148">
        <v>5.84</v>
      </c>
      <c r="I254" s="148">
        <v>8.1300000000000008</v>
      </c>
      <c r="J254" s="148">
        <v>16.28</v>
      </c>
      <c r="K254" s="148">
        <v>6.02</v>
      </c>
      <c r="L254" s="148">
        <v>8.19</v>
      </c>
      <c r="M254" s="118">
        <f t="shared" si="58"/>
        <v>16.305</v>
      </c>
      <c r="N254" s="118">
        <f t="shared" si="58"/>
        <v>5.93</v>
      </c>
      <c r="O254" s="118">
        <f t="shared" si="58"/>
        <v>8.16</v>
      </c>
      <c r="P254" s="149">
        <f t="shared" si="49"/>
        <v>0.16976843472324793</v>
      </c>
      <c r="Q254" s="150">
        <f t="shared" si="50"/>
        <v>1.1748975549395291E-6</v>
      </c>
      <c r="R254" s="151">
        <f t="shared" si="51"/>
        <v>4.1342470475519649E-9</v>
      </c>
      <c r="S254" s="150">
        <f t="shared" si="52"/>
        <v>1.7091998650192139E-17</v>
      </c>
      <c r="T254" s="97">
        <v>298</v>
      </c>
      <c r="U254" s="118">
        <f t="shared" si="53"/>
        <v>289.30500000000001</v>
      </c>
      <c r="V254" s="152">
        <f t="shared" si="54"/>
        <v>0.50689717048112015</v>
      </c>
      <c r="W254" s="153">
        <f t="shared" si="55"/>
        <v>3.2128997183631443</v>
      </c>
      <c r="X254" s="154">
        <f t="shared" si="45"/>
        <v>-1.8485023171816687E-7</v>
      </c>
      <c r="Y254" s="155">
        <f t="shared" si="46"/>
        <v>-1.8463860938753319E-7</v>
      </c>
      <c r="Z254" s="155">
        <f t="shared" si="47"/>
        <v>-1.8463885165940052E-7</v>
      </c>
      <c r="AA254" s="156">
        <f t="shared" si="48"/>
        <v>-1.844274710459134E-7</v>
      </c>
      <c r="AB254" s="157">
        <f t="shared" si="57"/>
        <v>8.0732520202233225E-4</v>
      </c>
      <c r="AC254" s="132"/>
      <c r="AD254" s="158">
        <f t="shared" si="56"/>
        <v>8.0732520202233218</v>
      </c>
      <c r="AE254" s="158"/>
      <c r="AF254" s="159"/>
      <c r="AG254" s="133">
        <v>2480</v>
      </c>
    </row>
    <row r="255" spans="1:55">
      <c r="E255" s="147">
        <v>0.59550925925925924</v>
      </c>
      <c r="G255" s="148">
        <v>16.34</v>
      </c>
      <c r="H255" s="148">
        <v>5.85</v>
      </c>
      <c r="I255" s="148">
        <v>8.15</v>
      </c>
      <c r="J255" s="148">
        <v>16.29</v>
      </c>
      <c r="K255" s="148">
        <v>6.02</v>
      </c>
      <c r="L255" s="148">
        <v>8.25</v>
      </c>
      <c r="M255" s="118">
        <f t="shared" si="58"/>
        <v>16.314999999999998</v>
      </c>
      <c r="N255" s="118">
        <f t="shared" si="58"/>
        <v>5.9349999999999996</v>
      </c>
      <c r="O255" s="118">
        <f t="shared" si="58"/>
        <v>8.1999999999999993</v>
      </c>
      <c r="P255" s="149">
        <f t="shared" si="49"/>
        <v>0.17063055257204562</v>
      </c>
      <c r="Q255" s="150">
        <f t="shared" si="50"/>
        <v>1.1614486138403425E-6</v>
      </c>
      <c r="R255" s="151">
        <f t="shared" si="51"/>
        <v>4.1855961577407989E-9</v>
      </c>
      <c r="S255" s="150">
        <f t="shared" si="52"/>
        <v>1.7519215195694539E-17</v>
      </c>
      <c r="T255" s="97">
        <v>298</v>
      </c>
      <c r="U255" s="118">
        <f t="shared" si="53"/>
        <v>289.315</v>
      </c>
      <c r="V255" s="152">
        <f t="shared" si="54"/>
        <v>0.50629669456446924</v>
      </c>
      <c r="W255" s="153">
        <f t="shared" si="55"/>
        <v>3.2084604822008465</v>
      </c>
      <c r="X255" s="154">
        <f t="shared" si="45"/>
        <v>-1.9026010740953077E-7</v>
      </c>
      <c r="Y255" s="155">
        <f t="shared" si="46"/>
        <v>-1.900354031229115E-7</v>
      </c>
      <c r="Z255" s="155">
        <f t="shared" si="47"/>
        <v>-1.9003566850705908E-7</v>
      </c>
      <c r="AA255" s="156">
        <f t="shared" si="48"/>
        <v>-1.898112289777302E-7</v>
      </c>
      <c r="AB255" s="157">
        <f t="shared" si="57"/>
        <v>8.0547881431423571E-4</v>
      </c>
      <c r="AC255" s="132"/>
      <c r="AD255" s="158">
        <f t="shared" si="56"/>
        <v>8.0547881431423569</v>
      </c>
      <c r="AE255" s="158"/>
      <c r="AF255" s="159"/>
      <c r="AG255" s="133">
        <v>2490</v>
      </c>
    </row>
    <row r="256" spans="1:55">
      <c r="E256" s="147">
        <v>0.59562499999999996</v>
      </c>
      <c r="G256" s="148">
        <v>16.36</v>
      </c>
      <c r="H256" s="148">
        <v>5.85</v>
      </c>
      <c r="I256" s="148">
        <v>8.08</v>
      </c>
      <c r="J256" s="148">
        <v>16.309999999999999</v>
      </c>
      <c r="K256" s="148">
        <v>6.02</v>
      </c>
      <c r="L256" s="148">
        <v>8.1999999999999993</v>
      </c>
      <c r="M256" s="118">
        <f t="shared" si="58"/>
        <v>16.335000000000001</v>
      </c>
      <c r="N256" s="118">
        <f t="shared" si="58"/>
        <v>5.9349999999999996</v>
      </c>
      <c r="O256" s="118">
        <f t="shared" si="58"/>
        <v>8.14</v>
      </c>
      <c r="P256" s="149">
        <f t="shared" si="49"/>
        <v>0.1694414690281944</v>
      </c>
      <c r="Q256" s="150">
        <f t="shared" si="50"/>
        <v>1.1614486138403425E-6</v>
      </c>
      <c r="R256" s="151">
        <f t="shared" si="51"/>
        <v>4.1925584025778056E-9</v>
      </c>
      <c r="S256" s="150">
        <f t="shared" si="52"/>
        <v>1.757754595902576E-17</v>
      </c>
      <c r="T256" s="97">
        <v>298</v>
      </c>
      <c r="U256" s="118">
        <f t="shared" si="53"/>
        <v>289.33499999999998</v>
      </c>
      <c r="V256" s="152">
        <f t="shared" si="54"/>
        <v>0.5050958672531084</v>
      </c>
      <c r="W256" s="153">
        <f t="shared" si="55"/>
        <v>3.1996013197628881</v>
      </c>
      <c r="X256" s="154">
        <f t="shared" si="45"/>
        <v>-1.8963968908171698E-7</v>
      </c>
      <c r="Y256" s="155">
        <f t="shared" si="46"/>
        <v>-1.8941591994446636E-7</v>
      </c>
      <c r="Z256" s="155">
        <f t="shared" si="47"/>
        <v>-1.8941618398532734E-7</v>
      </c>
      <c r="AA256" s="156">
        <f t="shared" si="48"/>
        <v>-1.8919267826581719E-7</v>
      </c>
      <c r="AB256" s="157">
        <f t="shared" si="57"/>
        <v>8.0357845851482376E-4</v>
      </c>
      <c r="AC256" s="132"/>
      <c r="AD256" s="158">
        <f t="shared" si="56"/>
        <v>8.035784585148237</v>
      </c>
      <c r="AE256" s="158"/>
      <c r="AF256" s="159"/>
      <c r="AG256" s="133">
        <v>2500</v>
      </c>
    </row>
    <row r="257" spans="1:55">
      <c r="E257" s="147">
        <v>0.59574074074074068</v>
      </c>
      <c r="G257" s="148">
        <v>16.37</v>
      </c>
      <c r="H257" s="148">
        <v>5.84</v>
      </c>
      <c r="I257" s="148">
        <v>8.06</v>
      </c>
      <c r="J257" s="148">
        <v>16.32</v>
      </c>
      <c r="K257" s="148">
        <v>6.02</v>
      </c>
      <c r="L257" s="148">
        <v>8.2100000000000009</v>
      </c>
      <c r="M257" s="118">
        <f t="shared" si="58"/>
        <v>16.344999999999999</v>
      </c>
      <c r="N257" s="118">
        <f t="shared" si="58"/>
        <v>5.93</v>
      </c>
      <c r="O257" s="118">
        <f t="shared" si="58"/>
        <v>8.1350000000000016</v>
      </c>
      <c r="P257" s="149">
        <f t="shared" si="49"/>
        <v>0.16936710322914411</v>
      </c>
      <c r="Q257" s="150">
        <f t="shared" si="50"/>
        <v>1.1748975549395291E-6</v>
      </c>
      <c r="R257" s="151">
        <f t="shared" si="51"/>
        <v>4.1480121496635491E-9</v>
      </c>
      <c r="S257" s="150">
        <f t="shared" si="52"/>
        <v>1.7206004793756419E-17</v>
      </c>
      <c r="T257" s="97">
        <v>298</v>
      </c>
      <c r="U257" s="118">
        <f t="shared" si="53"/>
        <v>289.34500000000003</v>
      </c>
      <c r="V257" s="152">
        <f t="shared" si="54"/>
        <v>0.50449551584978647</v>
      </c>
      <c r="W257" s="153">
        <f t="shared" si="55"/>
        <v>3.1951813739510833</v>
      </c>
      <c r="X257" s="154">
        <f t="shared" si="45"/>
        <v>-1.8536845326686739E-7</v>
      </c>
      <c r="Y257" s="155">
        <f t="shared" si="46"/>
        <v>-1.8515414531814432E-7</v>
      </c>
      <c r="Z257" s="155">
        <f t="shared" si="47"/>
        <v>-1.8515439308358697E-7</v>
      </c>
      <c r="AA257" s="156">
        <f t="shared" si="48"/>
        <v>-1.8494033232741407E-7</v>
      </c>
      <c r="AB257" s="157">
        <f t="shared" si="57"/>
        <v>8.0168429755614519E-4</v>
      </c>
      <c r="AC257" s="132"/>
      <c r="AD257" s="158">
        <f t="shared" si="56"/>
        <v>8.0168429755614525</v>
      </c>
      <c r="AE257" s="158"/>
      <c r="AF257" s="159"/>
      <c r="AG257" s="133">
        <v>2510</v>
      </c>
    </row>
    <row r="258" spans="1:55">
      <c r="E258" s="147">
        <v>0.59585648148148151</v>
      </c>
      <c r="G258" s="148">
        <v>16.38</v>
      </c>
      <c r="H258" s="148">
        <v>5.84</v>
      </c>
      <c r="I258" s="148">
        <v>8.08</v>
      </c>
      <c r="J258" s="148">
        <v>16.34</v>
      </c>
      <c r="K258" s="148">
        <v>6.02</v>
      </c>
      <c r="L258" s="148">
        <v>8.1999999999999993</v>
      </c>
      <c r="M258" s="118">
        <f t="shared" si="58"/>
        <v>16.36</v>
      </c>
      <c r="N258" s="118">
        <f t="shared" si="58"/>
        <v>5.93</v>
      </c>
      <c r="O258" s="118">
        <f t="shared" si="58"/>
        <v>8.14</v>
      </c>
      <c r="P258" s="149">
        <f t="shared" si="49"/>
        <v>0.16951581857311207</v>
      </c>
      <c r="Q258" s="150">
        <f t="shared" si="50"/>
        <v>1.1748975549395291E-6</v>
      </c>
      <c r="R258" s="151">
        <f t="shared" si="51"/>
        <v>4.1531858706598207E-9</v>
      </c>
      <c r="S258" s="150">
        <f t="shared" si="52"/>
        <v>1.7248952876248374E-17</v>
      </c>
      <c r="T258" s="97">
        <v>298</v>
      </c>
      <c r="U258" s="118">
        <f t="shared" si="53"/>
        <v>289.36</v>
      </c>
      <c r="V258" s="152">
        <f t="shared" si="54"/>
        <v>0.50359506654816033</v>
      </c>
      <c r="W258" s="153">
        <f t="shared" si="55"/>
        <v>3.1885634720795761</v>
      </c>
      <c r="X258" s="154">
        <f t="shared" si="45"/>
        <v>-1.8594990083885765E-7</v>
      </c>
      <c r="Y258" s="155">
        <f t="shared" si="46"/>
        <v>-1.8573374711528536E-7</v>
      </c>
      <c r="Z258" s="155">
        <f t="shared" si="47"/>
        <v>-1.8573399837883541E-7</v>
      </c>
      <c r="AA258" s="156">
        <f t="shared" si="48"/>
        <v>-1.8551809533466063E-7</v>
      </c>
      <c r="AB258" s="157">
        <f t="shared" si="57"/>
        <v>7.9983275445214897E-4</v>
      </c>
      <c r="AC258" s="132"/>
      <c r="AD258" s="158">
        <f t="shared" si="56"/>
        <v>7.9983275445214899</v>
      </c>
      <c r="AE258" s="158"/>
      <c r="AF258" s="159"/>
      <c r="AG258" s="133">
        <v>2520</v>
      </c>
    </row>
    <row r="259" spans="1:55">
      <c r="E259" s="147">
        <v>0.59597222222222224</v>
      </c>
      <c r="G259" s="148">
        <v>16.39</v>
      </c>
      <c r="H259" s="148">
        <v>5.84</v>
      </c>
      <c r="I259" s="148">
        <v>8.15</v>
      </c>
      <c r="J259" s="148">
        <v>16.350000000000001</v>
      </c>
      <c r="K259" s="148">
        <v>6.02</v>
      </c>
      <c r="L259" s="148">
        <v>8.14</v>
      </c>
      <c r="M259" s="118">
        <f t="shared" si="58"/>
        <v>16.37</v>
      </c>
      <c r="N259" s="118">
        <f t="shared" si="58"/>
        <v>5.93</v>
      </c>
      <c r="O259" s="118">
        <f t="shared" si="58"/>
        <v>8.1449999999999996</v>
      </c>
      <c r="P259" s="149">
        <f t="shared" si="49"/>
        <v>0.16964972013832336</v>
      </c>
      <c r="Q259" s="150">
        <f t="shared" si="50"/>
        <v>1.1748975549395291E-6</v>
      </c>
      <c r="R259" s="151">
        <f t="shared" si="51"/>
        <v>4.1566386025297385E-9</v>
      </c>
      <c r="S259" s="150">
        <f t="shared" si="52"/>
        <v>1.7277644472040377E-17</v>
      </c>
      <c r="T259" s="97">
        <v>298</v>
      </c>
      <c r="U259" s="118">
        <f t="shared" si="53"/>
        <v>289.37</v>
      </c>
      <c r="V259" s="152">
        <f t="shared" si="54"/>
        <v>0.50299481887636988</v>
      </c>
      <c r="W259" s="153">
        <f t="shared" si="55"/>
        <v>3.1841595345462226</v>
      </c>
      <c r="X259" s="154">
        <f t="shared" si="45"/>
        <v>-1.862306841951275E-7</v>
      </c>
      <c r="Y259" s="155">
        <f t="shared" si="46"/>
        <v>-1.8601337256452765E-7</v>
      </c>
      <c r="Z259" s="155">
        <f t="shared" si="47"/>
        <v>-1.8601362614435523E-7</v>
      </c>
      <c r="AA259" s="156">
        <f t="shared" si="48"/>
        <v>-1.8579656750178104E-7</v>
      </c>
      <c r="AB259" s="157">
        <f t="shared" si="57"/>
        <v>7.9797541530687941E-4</v>
      </c>
      <c r="AC259" s="132"/>
      <c r="AD259" s="158">
        <f t="shared" si="56"/>
        <v>7.9797541530687939</v>
      </c>
      <c r="AE259" s="158"/>
      <c r="AF259" s="159"/>
      <c r="AG259" s="133">
        <v>2530</v>
      </c>
    </row>
    <row r="260" spans="1:55">
      <c r="E260" s="147">
        <v>0.59608796296296296</v>
      </c>
      <c r="G260" s="148">
        <v>16.41</v>
      </c>
      <c r="H260" s="148">
        <v>5.84</v>
      </c>
      <c r="I260" s="148">
        <v>8.14</v>
      </c>
      <c r="J260" s="148">
        <v>16.37</v>
      </c>
      <c r="K260" s="148">
        <v>6.01</v>
      </c>
      <c r="L260" s="148">
        <v>8.17</v>
      </c>
      <c r="M260" s="118">
        <f t="shared" si="58"/>
        <v>16.39</v>
      </c>
      <c r="N260" s="118">
        <f t="shared" si="58"/>
        <v>5.9249999999999998</v>
      </c>
      <c r="O260" s="118">
        <f t="shared" si="58"/>
        <v>8.1550000000000011</v>
      </c>
      <c r="P260" s="149">
        <f t="shared" si="49"/>
        <v>0.16991766435484965</v>
      </c>
      <c r="Q260" s="150">
        <f t="shared" si="50"/>
        <v>1.188502227437018E-6</v>
      </c>
      <c r="R260" s="151">
        <f t="shared" si="51"/>
        <v>4.1158928864763076E-9</v>
      </c>
      <c r="S260" s="150">
        <f t="shared" si="52"/>
        <v>1.6940574252946272E-17</v>
      </c>
      <c r="T260" s="97">
        <v>298</v>
      </c>
      <c r="U260" s="118">
        <f t="shared" si="53"/>
        <v>289.39</v>
      </c>
      <c r="V260" s="152">
        <f t="shared" si="54"/>
        <v>0.50179444798373785</v>
      </c>
      <c r="W260" s="153">
        <f t="shared" si="55"/>
        <v>3.175370808724074</v>
      </c>
      <c r="X260" s="154">
        <f t="shared" si="45"/>
        <v>-1.8296458492690696E-7</v>
      </c>
      <c r="Y260" s="155">
        <f t="shared" si="46"/>
        <v>-1.8275433874659226E-7</v>
      </c>
      <c r="Z260" s="155">
        <f t="shared" si="47"/>
        <v>-1.8275458034228883E-7</v>
      </c>
      <c r="AA260" s="156">
        <f t="shared" si="48"/>
        <v>-1.8254457520243126E-7</v>
      </c>
      <c r="AB260" s="157">
        <f t="shared" si="57"/>
        <v>7.9611527989168829E-4</v>
      </c>
      <c r="AC260" s="132"/>
      <c r="AD260" s="158">
        <f t="shared" si="56"/>
        <v>7.9611527989168831</v>
      </c>
      <c r="AE260" s="158"/>
      <c r="AF260" s="159"/>
      <c r="AG260" s="133">
        <v>2540</v>
      </c>
    </row>
    <row r="261" spans="1:55">
      <c r="E261" s="147">
        <v>0.59620370370370368</v>
      </c>
      <c r="G261" s="148">
        <v>16.43</v>
      </c>
      <c r="H261" s="148">
        <v>5.84</v>
      </c>
      <c r="I261" s="148">
        <v>8.11</v>
      </c>
      <c r="J261" s="148">
        <v>16.38</v>
      </c>
      <c r="K261" s="148">
        <v>6.01</v>
      </c>
      <c r="L261" s="148">
        <v>8.24</v>
      </c>
      <c r="M261" s="118">
        <f t="shared" si="58"/>
        <v>16.405000000000001</v>
      </c>
      <c r="N261" s="118">
        <f t="shared" si="58"/>
        <v>5.9249999999999998</v>
      </c>
      <c r="O261" s="118">
        <f t="shared" si="58"/>
        <v>8.1750000000000007</v>
      </c>
      <c r="P261" s="149">
        <f t="shared" si="49"/>
        <v>0.17037926481871188</v>
      </c>
      <c r="Q261" s="150">
        <f t="shared" si="50"/>
        <v>1.188502227437018E-6</v>
      </c>
      <c r="R261" s="151">
        <f t="shared" si="51"/>
        <v>4.121026545847796E-9</v>
      </c>
      <c r="S261" s="150">
        <f t="shared" si="52"/>
        <v>1.6982859791582216E-17</v>
      </c>
      <c r="T261" s="97">
        <v>298</v>
      </c>
      <c r="U261" s="118">
        <f t="shared" si="53"/>
        <v>289.40499999999997</v>
      </c>
      <c r="V261" s="152">
        <f t="shared" si="54"/>
        <v>0.5008942786919125</v>
      </c>
      <c r="W261" s="153">
        <f t="shared" si="55"/>
        <v>3.1687959818260931</v>
      </c>
      <c r="X261" s="154">
        <f t="shared" si="45"/>
        <v>-1.8387809990538665E-7</v>
      </c>
      <c r="Y261" s="155">
        <f t="shared" si="46"/>
        <v>-1.8366526043840614E-7</v>
      </c>
      <c r="Z261" s="155">
        <f t="shared" si="47"/>
        <v>-1.8366550680074472E-7</v>
      </c>
      <c r="AA261" s="156">
        <f t="shared" si="48"/>
        <v>-1.8345291312577248E-7</v>
      </c>
      <c r="AB261" s="157">
        <f t="shared" si="57"/>
        <v>7.942877348945098E-4</v>
      </c>
      <c r="AC261" s="132"/>
      <c r="AD261" s="158">
        <f t="shared" si="56"/>
        <v>7.9428773489450979</v>
      </c>
      <c r="AE261" s="158"/>
      <c r="AF261" s="159"/>
      <c r="AG261" s="133">
        <v>2550</v>
      </c>
    </row>
    <row r="262" spans="1:55">
      <c r="E262" s="147">
        <v>0.5963194444444444</v>
      </c>
      <c r="G262" s="148">
        <v>16.440000000000001</v>
      </c>
      <c r="H262" s="148">
        <v>5.84</v>
      </c>
      <c r="I262" s="148">
        <v>8.09</v>
      </c>
      <c r="J262" s="148">
        <v>16.399999999999999</v>
      </c>
      <c r="K262" s="148">
        <v>6.01</v>
      </c>
      <c r="L262" s="148">
        <v>8.2200000000000006</v>
      </c>
      <c r="M262" s="118">
        <f t="shared" si="58"/>
        <v>16.420000000000002</v>
      </c>
      <c r="N262" s="118">
        <f t="shared" si="58"/>
        <v>5.9249999999999998</v>
      </c>
      <c r="O262" s="118">
        <f t="shared" si="58"/>
        <v>8.1550000000000011</v>
      </c>
      <c r="P262" s="149">
        <f t="shared" si="49"/>
        <v>0.17000722886997813</v>
      </c>
      <c r="Q262" s="150">
        <f t="shared" si="50"/>
        <v>1.188502227437018E-6</v>
      </c>
      <c r="R262" s="151">
        <f t="shared" si="51"/>
        <v>4.1261666083155923E-9</v>
      </c>
      <c r="S262" s="150">
        <f t="shared" si="52"/>
        <v>1.7025250879578598E-17</v>
      </c>
      <c r="T262" s="97">
        <v>298</v>
      </c>
      <c r="U262" s="118">
        <f t="shared" si="53"/>
        <v>289.42</v>
      </c>
      <c r="V262" s="152">
        <f t="shared" si="54"/>
        <v>0.4999942027076606</v>
      </c>
      <c r="W262" s="153">
        <f t="shared" si="55"/>
        <v>3.1622354479679955</v>
      </c>
      <c r="X262" s="154">
        <f t="shared" ref="X262:X325" si="59">-($B$2/W262)*P262*S262*AB262</f>
        <v>-1.838899664274904E-7</v>
      </c>
      <c r="Y262" s="155">
        <f t="shared" ref="Y262:Y325" si="60">-(AB262+(5*X262))*$B$2*S262*P262/W262</f>
        <v>-1.836766061294325E-7</v>
      </c>
      <c r="Z262" s="155">
        <f t="shared" ref="Z262:Z325" si="61">-(AB262+5*Y262)*$B$2*P262*S262/W262</f>
        <v>-1.8367685368299764E-7</v>
      </c>
      <c r="AA262" s="156">
        <f t="shared" ref="AA262:AA325" si="62">-(AB262+(10*Z262))*$B$2*P262*S262/W262</f>
        <v>-1.8346374036405158E-7</v>
      </c>
      <c r="AB262" s="157">
        <f t="shared" si="57"/>
        <v>7.9245108064866072E-4</v>
      </c>
      <c r="AC262" s="132"/>
      <c r="AD262" s="158">
        <f t="shared" si="56"/>
        <v>7.924510806486607</v>
      </c>
      <c r="AE262" s="158"/>
      <c r="AF262" s="159"/>
      <c r="AG262" s="133">
        <v>2560</v>
      </c>
    </row>
    <row r="263" spans="1:55">
      <c r="E263" s="147">
        <v>0.59643518518518512</v>
      </c>
      <c r="G263" s="148">
        <v>16.46</v>
      </c>
      <c r="H263" s="148">
        <v>5.84</v>
      </c>
      <c r="I263" s="148">
        <v>8.0299999999999994</v>
      </c>
      <c r="J263" s="148">
        <v>16.41</v>
      </c>
      <c r="K263" s="148">
        <v>6.01</v>
      </c>
      <c r="L263" s="148">
        <v>8.23</v>
      </c>
      <c r="M263" s="118">
        <f t="shared" si="58"/>
        <v>16.435000000000002</v>
      </c>
      <c r="N263" s="118">
        <f t="shared" si="58"/>
        <v>5.9249999999999998</v>
      </c>
      <c r="O263" s="118">
        <f t="shared" si="58"/>
        <v>8.129999999999999</v>
      </c>
      <c r="P263" s="149">
        <f t="shared" ref="P263:P326" si="63">((O263/32000)*(1/((-0.026*M263+1.9067)/1000)))/1.013</f>
        <v>0.16953073432316393</v>
      </c>
      <c r="Q263" s="150">
        <f t="shared" ref="Q263:Q326" si="64">POWER(10, -N263)</f>
        <v>1.188502227437018E-6</v>
      </c>
      <c r="R263" s="151">
        <f t="shared" ref="R263:R326" si="65">(0.00000000000001*(0.1253*EXP(0.0831*M263)))/Q263</f>
        <v>4.1313130818661318E-9</v>
      </c>
      <c r="S263" s="150">
        <f t="shared" ref="S263:S326" si="66">POWER(R263, 2)</f>
        <v>1.7067747780398237E-17</v>
      </c>
      <c r="T263" s="97">
        <v>298</v>
      </c>
      <c r="U263" s="118">
        <f t="shared" ref="U263:U326" si="67">273+M263</f>
        <v>289.435</v>
      </c>
      <c r="V263" s="152">
        <f t="shared" ref="V263:V326" si="68">((1/U263)-(1/298))*5026</f>
        <v>0.49909422001648074</v>
      </c>
      <c r="W263" s="153">
        <f t="shared" ref="W263:W326" si="69">POWER(10,V263)</f>
        <v>3.1556891746366138</v>
      </c>
      <c r="X263" s="154">
        <f t="shared" si="59"/>
        <v>-1.8378665670331374E-7</v>
      </c>
      <c r="Y263" s="155">
        <f t="shared" si="60"/>
        <v>-1.8357304094510249E-7</v>
      </c>
      <c r="Z263" s="155">
        <f t="shared" si="61"/>
        <v>-1.8357328923131097E-7</v>
      </c>
      <c r="AA263" s="156">
        <f t="shared" si="62"/>
        <v>-1.8335992118214064E-7</v>
      </c>
      <c r="AB263" s="157">
        <f t="shared" si="57"/>
        <v>7.9061431293796669E-4</v>
      </c>
      <c r="AC263" s="132"/>
      <c r="AD263" s="158">
        <f t="shared" ref="AD263:AD326" si="70">AB263*10000</f>
        <v>7.9061431293796671</v>
      </c>
      <c r="AE263" s="158"/>
      <c r="AF263" s="159"/>
      <c r="AG263" s="133">
        <v>2570</v>
      </c>
    </row>
    <row r="264" spans="1:55">
      <c r="E264" s="147">
        <v>0.59655092592592596</v>
      </c>
      <c r="G264" s="148">
        <v>16.47</v>
      </c>
      <c r="H264" s="148">
        <v>5.84</v>
      </c>
      <c r="I264" s="148">
        <v>8.0500000000000007</v>
      </c>
      <c r="J264" s="148">
        <v>16.43</v>
      </c>
      <c r="K264" s="148">
        <v>6.01</v>
      </c>
      <c r="L264" s="148">
        <v>8.18</v>
      </c>
      <c r="M264" s="118">
        <f t="shared" si="58"/>
        <v>16.45</v>
      </c>
      <c r="N264" s="118">
        <f t="shared" si="58"/>
        <v>5.9249999999999998</v>
      </c>
      <c r="O264" s="118">
        <f t="shared" si="58"/>
        <v>8.1150000000000002</v>
      </c>
      <c r="P264" s="149">
        <f t="shared" si="63"/>
        <v>0.16926256835579656</v>
      </c>
      <c r="Q264" s="150">
        <f t="shared" si="64"/>
        <v>1.188502227437018E-6</v>
      </c>
      <c r="R264" s="151">
        <f t="shared" si="65"/>
        <v>4.1364659744958101E-9</v>
      </c>
      <c r="S264" s="150">
        <f t="shared" si="66"/>
        <v>1.711035075816157E-17</v>
      </c>
      <c r="T264" s="97">
        <v>298</v>
      </c>
      <c r="U264" s="118">
        <f t="shared" si="67"/>
        <v>289.45</v>
      </c>
      <c r="V264" s="152">
        <f t="shared" si="68"/>
        <v>0.49819433060386503</v>
      </c>
      <c r="W264" s="153">
        <f t="shared" si="69"/>
        <v>3.1491571293958782</v>
      </c>
      <c r="X264" s="154">
        <f t="shared" si="59"/>
        <v>-1.839075178735E-7</v>
      </c>
      <c r="Y264" s="155">
        <f t="shared" si="60"/>
        <v>-1.836931232642238E-7</v>
      </c>
      <c r="Z264" s="155">
        <f t="shared" si="61"/>
        <v>-1.8369337319989266E-7</v>
      </c>
      <c r="AA264" s="156">
        <f t="shared" si="62"/>
        <v>-1.834792279435483E-7</v>
      </c>
      <c r="AB264" s="157">
        <f t="shared" ref="AB264:AB327" si="71">AB263+10*(0.166666666666666*(X263+2*Y263+2*Z263+AA263))</f>
        <v>7.8877858087423626E-4</v>
      </c>
      <c r="AC264" s="132"/>
      <c r="AD264" s="158">
        <f t="shared" si="70"/>
        <v>7.8877858087423629</v>
      </c>
      <c r="AE264" s="158"/>
      <c r="AF264" s="159"/>
      <c r="AG264" s="133">
        <v>2580</v>
      </c>
    </row>
    <row r="265" spans="1:55">
      <c r="E265" s="147">
        <v>0.59666666666666668</v>
      </c>
      <c r="G265" s="148">
        <v>16.489999999999998</v>
      </c>
      <c r="H265" s="148">
        <v>5.84</v>
      </c>
      <c r="I265" s="148">
        <v>8.09</v>
      </c>
      <c r="J265" s="148">
        <v>16.45</v>
      </c>
      <c r="K265" s="148">
        <v>6.01</v>
      </c>
      <c r="L265" s="148">
        <v>8.15</v>
      </c>
      <c r="M265" s="118">
        <f t="shared" si="58"/>
        <v>16.47</v>
      </c>
      <c r="N265" s="118">
        <f t="shared" si="58"/>
        <v>5.9249999999999998</v>
      </c>
      <c r="O265" s="118">
        <f t="shared" si="58"/>
        <v>8.120000000000001</v>
      </c>
      <c r="P265" s="149">
        <f t="shared" si="63"/>
        <v>0.16942642674611574</v>
      </c>
      <c r="Q265" s="150">
        <f t="shared" si="64"/>
        <v>1.188502227437018E-6</v>
      </c>
      <c r="R265" s="151">
        <f t="shared" si="65"/>
        <v>4.14334649707588E-9</v>
      </c>
      <c r="S265" s="150">
        <f t="shared" si="66"/>
        <v>1.7167320194830964E-17</v>
      </c>
      <c r="T265" s="97">
        <v>298</v>
      </c>
      <c r="U265" s="118">
        <f t="shared" si="67"/>
        <v>289.47000000000003</v>
      </c>
      <c r="V265" s="152">
        <f t="shared" si="68"/>
        <v>0.49699462312863735</v>
      </c>
      <c r="W265" s="153">
        <f t="shared" si="69"/>
        <v>3.1404698124088415</v>
      </c>
      <c r="X265" s="154">
        <f t="shared" si="59"/>
        <v>-1.8477807223273531E-7</v>
      </c>
      <c r="Y265" s="155">
        <f t="shared" si="60"/>
        <v>-1.8456113787638341E-7</v>
      </c>
      <c r="Z265" s="155">
        <f t="shared" si="61"/>
        <v>-1.8456139256306997E-7</v>
      </c>
      <c r="AA265" s="156">
        <f t="shared" si="62"/>
        <v>-1.8434471229538682E-7</v>
      </c>
      <c r="AB265" s="157">
        <f t="shared" si="71"/>
        <v>7.8694164797632742E-4</v>
      </c>
      <c r="AC265" s="132"/>
      <c r="AD265" s="158">
        <f t="shared" si="70"/>
        <v>7.8694164797632746</v>
      </c>
      <c r="AE265" s="158"/>
      <c r="AF265" s="159"/>
      <c r="AG265" s="133">
        <v>2590</v>
      </c>
    </row>
    <row r="266" spans="1:55">
      <c r="E266" s="147">
        <v>0.5967824074074074</v>
      </c>
      <c r="G266" s="148">
        <v>16.510000000000002</v>
      </c>
      <c r="H266" s="148">
        <v>5.84</v>
      </c>
      <c r="I266" s="148">
        <v>8.0399999999999991</v>
      </c>
      <c r="J266" s="148">
        <v>16.47</v>
      </c>
      <c r="K266" s="148">
        <v>6.01</v>
      </c>
      <c r="L266" s="148">
        <v>8.19</v>
      </c>
      <c r="M266" s="118">
        <f t="shared" si="58"/>
        <v>16.490000000000002</v>
      </c>
      <c r="N266" s="118">
        <f t="shared" si="58"/>
        <v>5.9249999999999998</v>
      </c>
      <c r="O266" s="118">
        <f t="shared" si="58"/>
        <v>8.1149999999999984</v>
      </c>
      <c r="P266" s="149">
        <f t="shared" si="63"/>
        <v>0.16938167379240512</v>
      </c>
      <c r="Q266" s="150">
        <f t="shared" si="64"/>
        <v>1.188502227437018E-6</v>
      </c>
      <c r="R266" s="151">
        <f t="shared" si="65"/>
        <v>4.1502384645925867E-9</v>
      </c>
      <c r="S266" s="150">
        <f t="shared" si="66"/>
        <v>1.7224479312983833E-17</v>
      </c>
      <c r="T266" s="97">
        <v>298</v>
      </c>
      <c r="U266" s="118">
        <f t="shared" si="67"/>
        <v>289.49</v>
      </c>
      <c r="V266" s="152">
        <f t="shared" si="68"/>
        <v>0.49579508142182854</v>
      </c>
      <c r="W266" s="153">
        <f t="shared" si="69"/>
        <v>3.131807655796135</v>
      </c>
      <c r="X266" s="154">
        <f t="shared" si="59"/>
        <v>-1.8542107326746871E-7</v>
      </c>
      <c r="Y266" s="155">
        <f t="shared" si="60"/>
        <v>-1.8520211295635203E-7</v>
      </c>
      <c r="Z266" s="155">
        <f t="shared" si="61"/>
        <v>-1.8520237152252794E-7</v>
      </c>
      <c r="AA266" s="156">
        <f t="shared" si="62"/>
        <v>-1.8498366916691515E-7</v>
      </c>
      <c r="AB266" s="157">
        <f t="shared" si="71"/>
        <v>7.850960349006491E-4</v>
      </c>
      <c r="AC266" s="132"/>
      <c r="AD266" s="158">
        <f t="shared" si="70"/>
        <v>7.850960349006491</v>
      </c>
      <c r="AE266" s="158"/>
      <c r="AF266" s="159"/>
      <c r="AG266" s="133">
        <v>2600</v>
      </c>
    </row>
    <row r="267" spans="1:55">
      <c r="E267" s="147">
        <v>0.59689814814814812</v>
      </c>
      <c r="G267" s="148">
        <v>16.53</v>
      </c>
      <c r="H267" s="148">
        <v>5.84</v>
      </c>
      <c r="I267" s="148">
        <v>7.99</v>
      </c>
      <c r="J267" s="148">
        <v>16.48</v>
      </c>
      <c r="K267" s="148">
        <v>6.01</v>
      </c>
      <c r="L267" s="148">
        <v>8.08</v>
      </c>
      <c r="M267" s="118">
        <f t="shared" si="58"/>
        <v>16.505000000000003</v>
      </c>
      <c r="N267" s="118">
        <f t="shared" si="58"/>
        <v>5.9249999999999998</v>
      </c>
      <c r="O267" s="118">
        <f t="shared" si="58"/>
        <v>8.0350000000000001</v>
      </c>
      <c r="P267" s="149">
        <f t="shared" si="63"/>
        <v>0.16775612764216716</v>
      </c>
      <c r="Q267" s="150">
        <f t="shared" si="64"/>
        <v>1.188502227437018E-6</v>
      </c>
      <c r="R267" s="151">
        <f t="shared" si="65"/>
        <v>4.1554149624207188E-9</v>
      </c>
      <c r="S267" s="150">
        <f t="shared" si="66"/>
        <v>1.7267473509909983E-17</v>
      </c>
      <c r="T267" s="97">
        <v>298</v>
      </c>
      <c r="U267" s="118">
        <f t="shared" si="67"/>
        <v>289.505</v>
      </c>
      <c r="V267" s="152">
        <f t="shared" si="68"/>
        <v>0.49489553390657981</v>
      </c>
      <c r="W267" s="153">
        <f t="shared" si="69"/>
        <v>3.1253275039547632</v>
      </c>
      <c r="X267" s="154">
        <f t="shared" si="59"/>
        <v>-1.8404651829742745E-7</v>
      </c>
      <c r="Y267" s="155">
        <f t="shared" si="60"/>
        <v>-1.8383028223065675E-7</v>
      </c>
      <c r="Z267" s="155">
        <f t="shared" si="61"/>
        <v>-1.8383053628619116E-7</v>
      </c>
      <c r="AA267" s="156">
        <f t="shared" si="62"/>
        <v>-1.836145536779758E-7</v>
      </c>
      <c r="AB267" s="157">
        <f t="shared" si="71"/>
        <v>7.8324401204832891E-4</v>
      </c>
      <c r="AC267" s="132"/>
      <c r="AD267" s="158">
        <f t="shared" si="70"/>
        <v>7.8324401204832892</v>
      </c>
      <c r="AE267" s="158"/>
      <c r="AF267" s="159"/>
      <c r="AG267" s="133">
        <v>2610</v>
      </c>
    </row>
    <row r="268" spans="1:55">
      <c r="E268" s="147">
        <v>0.59701388888888884</v>
      </c>
      <c r="G268" s="148">
        <v>16.54</v>
      </c>
      <c r="H268" s="148">
        <v>5.84</v>
      </c>
      <c r="I268" s="148">
        <v>8.0299999999999994</v>
      </c>
      <c r="J268" s="148">
        <v>16.510000000000002</v>
      </c>
      <c r="K268" s="148">
        <v>6.01</v>
      </c>
      <c r="L268" s="148">
        <v>8.17</v>
      </c>
      <c r="M268" s="118">
        <f t="shared" si="58"/>
        <v>16.524999999999999</v>
      </c>
      <c r="N268" s="118">
        <f t="shared" si="58"/>
        <v>5.9249999999999998</v>
      </c>
      <c r="O268" s="118">
        <f t="shared" si="58"/>
        <v>8.1</v>
      </c>
      <c r="P268" s="149">
        <f t="shared" si="63"/>
        <v>0.16917274577441568</v>
      </c>
      <c r="Q268" s="150">
        <f t="shared" si="64"/>
        <v>1.188502227437018E-6</v>
      </c>
      <c r="R268" s="151">
        <f t="shared" si="65"/>
        <v>4.1623270044040869E-9</v>
      </c>
      <c r="S268" s="150">
        <f t="shared" si="66"/>
        <v>1.7324966091591501E-17</v>
      </c>
      <c r="T268" s="97">
        <v>298</v>
      </c>
      <c r="U268" s="118">
        <f t="shared" si="67"/>
        <v>289.52499999999998</v>
      </c>
      <c r="V268" s="152">
        <f t="shared" si="68"/>
        <v>0.49369628221184014</v>
      </c>
      <c r="W268" s="153">
        <f t="shared" si="69"/>
        <v>3.1167091946684811</v>
      </c>
      <c r="X268" s="154">
        <f t="shared" si="59"/>
        <v>-1.8629532385555693E-7</v>
      </c>
      <c r="Y268" s="155">
        <f t="shared" si="60"/>
        <v>-1.8607325005090041E-7</v>
      </c>
      <c r="Z268" s="155">
        <f t="shared" si="61"/>
        <v>-1.8607351477453218E-7</v>
      </c>
      <c r="AA268" s="156">
        <f t="shared" si="62"/>
        <v>-1.8585170506237853E-7</v>
      </c>
      <c r="AB268" s="157">
        <f t="shared" si="71"/>
        <v>7.8140570753331372E-4</v>
      </c>
      <c r="AC268" s="132"/>
      <c r="AD268" s="158">
        <f t="shared" si="70"/>
        <v>7.8140570753331371</v>
      </c>
      <c r="AE268" s="158"/>
      <c r="AF268" s="159"/>
      <c r="AG268" s="133">
        <v>2620</v>
      </c>
    </row>
    <row r="269" spans="1:55">
      <c r="E269" s="147">
        <v>0.59712962962962957</v>
      </c>
      <c r="G269" s="148">
        <v>16.57</v>
      </c>
      <c r="H269" s="148">
        <v>5.84</v>
      </c>
      <c r="I269" s="148">
        <v>8.0500000000000007</v>
      </c>
      <c r="J269" s="148">
        <v>16.53</v>
      </c>
      <c r="K269" s="148">
        <v>6.01</v>
      </c>
      <c r="L269" s="148">
        <v>8.15</v>
      </c>
      <c r="M269" s="118">
        <f t="shared" si="58"/>
        <v>16.55</v>
      </c>
      <c r="N269" s="118">
        <f t="shared" si="58"/>
        <v>5.9249999999999998</v>
      </c>
      <c r="O269" s="118">
        <f t="shared" si="58"/>
        <v>8.1000000000000014</v>
      </c>
      <c r="P269" s="149">
        <f t="shared" si="63"/>
        <v>0.1692472257830539</v>
      </c>
      <c r="Q269" s="150">
        <f t="shared" si="64"/>
        <v>1.188502227437018E-6</v>
      </c>
      <c r="R269" s="151">
        <f t="shared" si="65"/>
        <v>4.1709832272939048E-9</v>
      </c>
      <c r="S269" s="150">
        <f t="shared" si="66"/>
        <v>1.7397101082367077E-17</v>
      </c>
      <c r="T269" s="97">
        <v>298</v>
      </c>
      <c r="U269" s="118">
        <f t="shared" si="67"/>
        <v>289.55</v>
      </c>
      <c r="V269" s="152">
        <f t="shared" si="68"/>
        <v>0.4921974505683997</v>
      </c>
      <c r="W269" s="153">
        <f t="shared" si="69"/>
        <v>3.1059713869204915</v>
      </c>
      <c r="X269" s="154">
        <f t="shared" si="59"/>
        <v>-1.8735316579223911E-7</v>
      </c>
      <c r="Y269" s="155">
        <f t="shared" si="60"/>
        <v>-1.8712802670510487E-7</v>
      </c>
      <c r="Z269" s="155">
        <f t="shared" si="61"/>
        <v>-1.8712829725088586E-7</v>
      </c>
      <c r="AA269" s="156">
        <f t="shared" si="62"/>
        <v>-1.8690342805931209E-7</v>
      </c>
      <c r="AB269" s="157">
        <f t="shared" si="71"/>
        <v>7.7954497326903239E-4</v>
      </c>
      <c r="AC269" s="132"/>
      <c r="AD269" s="158">
        <f t="shared" si="70"/>
        <v>7.795449732690324</v>
      </c>
      <c r="AE269" s="158"/>
      <c r="AF269" s="159"/>
      <c r="AG269" s="133">
        <v>2630</v>
      </c>
    </row>
    <row r="270" spans="1:55" s="77" customFormat="1">
      <c r="A270" s="134"/>
      <c r="B270" s="134"/>
      <c r="C270" s="134"/>
      <c r="D270" s="134"/>
      <c r="E270" s="136">
        <v>0.5972453703703704</v>
      </c>
      <c r="F270" s="134"/>
      <c r="G270" s="138">
        <v>16.59</v>
      </c>
      <c r="H270" s="138">
        <v>5.84</v>
      </c>
      <c r="I270" s="138">
        <v>7.97</v>
      </c>
      <c r="J270" s="138">
        <v>16.54</v>
      </c>
      <c r="K270" s="138">
        <v>6.01</v>
      </c>
      <c r="L270" s="138">
        <v>8.1300000000000008</v>
      </c>
      <c r="M270" s="139">
        <f t="shared" si="58"/>
        <v>16.564999999999998</v>
      </c>
      <c r="N270" s="139">
        <f t="shared" si="58"/>
        <v>5.9249999999999998</v>
      </c>
      <c r="O270" s="139">
        <f t="shared" si="58"/>
        <v>8.0500000000000007</v>
      </c>
      <c r="P270" s="140">
        <f t="shared" si="63"/>
        <v>0.16824693326763324</v>
      </c>
      <c r="Q270" s="141">
        <f t="shared" si="64"/>
        <v>1.188502227437018E-6</v>
      </c>
      <c r="R270" s="142">
        <f t="shared" si="65"/>
        <v>4.1761855995916566E-9</v>
      </c>
      <c r="S270" s="141">
        <f t="shared" si="66"/>
        <v>1.7440526162236726E-17</v>
      </c>
      <c r="T270" s="143">
        <v>298</v>
      </c>
      <c r="U270" s="139">
        <f t="shared" si="67"/>
        <v>289.565</v>
      </c>
      <c r="V270" s="144">
        <f t="shared" si="68"/>
        <v>0.49129827580992025</v>
      </c>
      <c r="W270" s="145">
        <f t="shared" si="69"/>
        <v>3.0995473543174343</v>
      </c>
      <c r="X270" s="146">
        <f t="shared" si="59"/>
        <v>-1.8664859991890469E-7</v>
      </c>
      <c r="Y270" s="146">
        <f t="shared" si="60"/>
        <v>-1.864246133018574E-7</v>
      </c>
      <c r="Z270" s="146">
        <f t="shared" si="61"/>
        <v>-1.8642488209575482E-7</v>
      </c>
      <c r="AA270" s="146">
        <f t="shared" si="62"/>
        <v>-1.8620116362747565E-7</v>
      </c>
      <c r="AB270" s="146">
        <f t="shared" si="71"/>
        <v>7.7767369119942646E-4</v>
      </c>
      <c r="AC270" s="134"/>
      <c r="AD270" s="146">
        <f t="shared" si="70"/>
        <v>7.7767369119942646</v>
      </c>
      <c r="AE270" s="146"/>
      <c r="AF270" s="146"/>
      <c r="AG270" s="137">
        <v>2640</v>
      </c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</row>
    <row r="271" spans="1:55">
      <c r="E271" s="147">
        <v>0.59736111111111112</v>
      </c>
      <c r="G271" s="148">
        <v>16.61</v>
      </c>
      <c r="H271" s="148">
        <v>5.84</v>
      </c>
      <c r="I271" s="148">
        <v>8.02</v>
      </c>
      <c r="J271" s="148">
        <v>16.57</v>
      </c>
      <c r="K271" s="148">
        <v>6</v>
      </c>
      <c r="L271" s="148">
        <v>8.1199999999999992</v>
      </c>
      <c r="M271" s="118">
        <f t="shared" si="58"/>
        <v>16.59</v>
      </c>
      <c r="N271" s="118">
        <f t="shared" si="58"/>
        <v>5.92</v>
      </c>
      <c r="O271" s="118">
        <f t="shared" si="58"/>
        <v>8.07</v>
      </c>
      <c r="P271" s="149">
        <f t="shared" si="63"/>
        <v>0.16873924685626282</v>
      </c>
      <c r="Q271" s="150">
        <f t="shared" si="64"/>
        <v>1.2022644346174125E-6</v>
      </c>
      <c r="R271" s="151">
        <f t="shared" si="65"/>
        <v>4.1369668255098798E-9</v>
      </c>
      <c r="S271" s="150">
        <f t="shared" si="66"/>
        <v>1.7114494515369294E-17</v>
      </c>
      <c r="T271" s="97">
        <v>298</v>
      </c>
      <c r="U271" s="118">
        <f t="shared" si="67"/>
        <v>289.58999999999997</v>
      </c>
      <c r="V271" s="152">
        <f t="shared" si="68"/>
        <v>0.48979985821194738</v>
      </c>
      <c r="W271" s="153">
        <f t="shared" si="69"/>
        <v>3.0888716180606988</v>
      </c>
      <c r="X271" s="154">
        <f t="shared" si="59"/>
        <v>-1.8388836521209934E-7</v>
      </c>
      <c r="Y271" s="155">
        <f t="shared" si="60"/>
        <v>-1.8367043198665667E-7</v>
      </c>
      <c r="Z271" s="155">
        <f t="shared" si="61"/>
        <v>-1.8367069026776487E-7</v>
      </c>
      <c r="AA271" s="156">
        <f t="shared" si="62"/>
        <v>-1.8345301471123257E-7</v>
      </c>
      <c r="AB271" s="157">
        <f t="shared" si="71"/>
        <v>7.7580944327552384E-4</v>
      </c>
      <c r="AC271" s="132"/>
      <c r="AD271" s="158">
        <f t="shared" si="70"/>
        <v>7.7580944327552386</v>
      </c>
      <c r="AE271" s="158"/>
      <c r="AF271" s="159"/>
      <c r="AG271" s="133">
        <v>2650</v>
      </c>
    </row>
    <row r="272" spans="1:55">
      <c r="E272" s="147">
        <v>0.59747685185185184</v>
      </c>
      <c r="G272" s="148">
        <v>16.63</v>
      </c>
      <c r="H272" s="148">
        <v>5.83</v>
      </c>
      <c r="I272" s="148">
        <v>7.98</v>
      </c>
      <c r="J272" s="148">
        <v>16.59</v>
      </c>
      <c r="K272" s="148">
        <v>6</v>
      </c>
      <c r="L272" s="148">
        <v>8.17</v>
      </c>
      <c r="M272" s="118">
        <f t="shared" si="58"/>
        <v>16.61</v>
      </c>
      <c r="N272" s="118">
        <f t="shared" si="58"/>
        <v>5.915</v>
      </c>
      <c r="O272" s="118">
        <f t="shared" si="58"/>
        <v>8.0749999999999993</v>
      </c>
      <c r="P272" s="149">
        <f t="shared" si="63"/>
        <v>0.16890332514661249</v>
      </c>
      <c r="Q272" s="150">
        <f t="shared" si="64"/>
        <v>1.2161860006463655E-6</v>
      </c>
      <c r="R272" s="151">
        <f t="shared" si="65"/>
        <v>4.0964139433102888E-9</v>
      </c>
      <c r="S272" s="150">
        <f t="shared" si="66"/>
        <v>1.6780607194946949E-17</v>
      </c>
      <c r="T272" s="97">
        <v>298</v>
      </c>
      <c r="U272" s="118">
        <f t="shared" si="67"/>
        <v>289.61</v>
      </c>
      <c r="V272" s="152">
        <f t="shared" si="68"/>
        <v>0.48860131039451538</v>
      </c>
      <c r="W272" s="153">
        <f t="shared" si="69"/>
        <v>3.0803588308794665</v>
      </c>
      <c r="X272" s="154">
        <f t="shared" si="59"/>
        <v>-1.8054650642557814E-7</v>
      </c>
      <c r="Y272" s="155">
        <f t="shared" si="60"/>
        <v>-1.80335923808037E-7</v>
      </c>
      <c r="Z272" s="155">
        <f t="shared" si="61"/>
        <v>-1.8033616942363867E-7</v>
      </c>
      <c r="AA272" s="156">
        <f t="shared" si="62"/>
        <v>-1.8012583184874573E-7</v>
      </c>
      <c r="AB272" s="157">
        <f t="shared" si="71"/>
        <v>7.7397273723480353E-4</v>
      </c>
      <c r="AC272" s="132"/>
      <c r="AD272" s="158">
        <f t="shared" si="70"/>
        <v>7.7397273723480353</v>
      </c>
      <c r="AE272" s="158"/>
      <c r="AF272" s="159"/>
      <c r="AG272" s="133">
        <v>2660</v>
      </c>
    </row>
    <row r="273" spans="5:33">
      <c r="E273" s="147">
        <v>0.59759259259259256</v>
      </c>
      <c r="G273" s="148">
        <v>16.66</v>
      </c>
      <c r="H273" s="148">
        <v>5.83</v>
      </c>
      <c r="I273" s="148">
        <v>7.95</v>
      </c>
      <c r="J273" s="148">
        <v>16.61</v>
      </c>
      <c r="K273" s="148">
        <v>6</v>
      </c>
      <c r="L273" s="148">
        <v>8.16</v>
      </c>
      <c r="M273" s="118">
        <f t="shared" si="58"/>
        <v>16.634999999999998</v>
      </c>
      <c r="N273" s="118">
        <f t="shared" si="58"/>
        <v>5.915</v>
      </c>
      <c r="O273" s="118">
        <f t="shared" si="58"/>
        <v>8.0549999999999997</v>
      </c>
      <c r="P273" s="149">
        <f t="shared" si="63"/>
        <v>0.16855927715540972</v>
      </c>
      <c r="Q273" s="150">
        <f t="shared" si="64"/>
        <v>1.2161860006463655E-6</v>
      </c>
      <c r="R273" s="151">
        <f t="shared" si="65"/>
        <v>4.1049330894765383E-9</v>
      </c>
      <c r="S273" s="150">
        <f t="shared" si="66"/>
        <v>1.6850475669079399E-17</v>
      </c>
      <c r="T273" s="97">
        <v>298</v>
      </c>
      <c r="U273" s="118">
        <f t="shared" si="67"/>
        <v>289.63499999999999</v>
      </c>
      <c r="V273" s="152">
        <f t="shared" si="68"/>
        <v>0.48710335839264635</v>
      </c>
      <c r="W273" s="153">
        <f t="shared" si="69"/>
        <v>3.0697524764412569</v>
      </c>
      <c r="X273" s="154">
        <f t="shared" si="59"/>
        <v>-1.8113105063531447E-7</v>
      </c>
      <c r="Y273" s="155">
        <f t="shared" si="60"/>
        <v>-1.8091860723553279E-7</v>
      </c>
      <c r="Z273" s="155">
        <f t="shared" si="61"/>
        <v>-1.809188564042863E-7</v>
      </c>
      <c r="AA273" s="156">
        <f t="shared" si="62"/>
        <v>-1.8070666158877241E-7</v>
      </c>
      <c r="AB273" s="157">
        <f t="shared" si="71"/>
        <v>7.7216937636024078E-4</v>
      </c>
      <c r="AC273" s="132"/>
      <c r="AD273" s="158">
        <f t="shared" si="70"/>
        <v>7.7216937636024081</v>
      </c>
      <c r="AE273" s="158"/>
      <c r="AF273" s="159"/>
      <c r="AG273" s="133">
        <v>2670</v>
      </c>
    </row>
    <row r="274" spans="5:33">
      <c r="E274" s="147">
        <v>0.59770833333333329</v>
      </c>
      <c r="G274" s="148">
        <v>16.68</v>
      </c>
      <c r="H274" s="148">
        <v>5.83</v>
      </c>
      <c r="I274" s="148">
        <v>7.91</v>
      </c>
      <c r="J274" s="148">
        <v>16.63</v>
      </c>
      <c r="K274" s="148">
        <v>6</v>
      </c>
      <c r="L274" s="148">
        <v>8.07</v>
      </c>
      <c r="M274" s="118">
        <f t="shared" si="58"/>
        <v>16.655000000000001</v>
      </c>
      <c r="N274" s="118">
        <f t="shared" si="58"/>
        <v>5.915</v>
      </c>
      <c r="O274" s="118">
        <f t="shared" si="58"/>
        <v>7.99</v>
      </c>
      <c r="P274" s="149">
        <f t="shared" si="63"/>
        <v>0.16725808231413389</v>
      </c>
      <c r="Q274" s="150">
        <f t="shared" si="64"/>
        <v>1.2161860006463655E-6</v>
      </c>
      <c r="R274" s="151">
        <f t="shared" si="65"/>
        <v>4.1117611608268097E-9</v>
      </c>
      <c r="S274" s="150">
        <f t="shared" si="66"/>
        <v>1.6906579843683834E-17</v>
      </c>
      <c r="T274" s="97">
        <v>298</v>
      </c>
      <c r="U274" s="118">
        <f t="shared" si="67"/>
        <v>289.65499999999997</v>
      </c>
      <c r="V274" s="152">
        <f t="shared" si="68"/>
        <v>0.485905182965296</v>
      </c>
      <c r="W274" s="153">
        <f t="shared" si="69"/>
        <v>3.0612950056656478</v>
      </c>
      <c r="X274" s="154">
        <f t="shared" si="59"/>
        <v>-1.8040575452024792E-7</v>
      </c>
      <c r="Y274" s="155">
        <f t="shared" si="60"/>
        <v>-1.8019451413721358E-7</v>
      </c>
      <c r="Z274" s="155">
        <f t="shared" si="61"/>
        <v>-1.8019476148242466E-7</v>
      </c>
      <c r="AA274" s="156">
        <f t="shared" si="62"/>
        <v>-1.7998376786535939E-7</v>
      </c>
      <c r="AB274" s="157">
        <f t="shared" si="71"/>
        <v>7.7036018862773462E-4</v>
      </c>
      <c r="AC274" s="132"/>
      <c r="AD274" s="158">
        <f t="shared" si="70"/>
        <v>7.7036018862773465</v>
      </c>
      <c r="AE274" s="158"/>
      <c r="AF274" s="159"/>
      <c r="AG274" s="133">
        <v>2680</v>
      </c>
    </row>
    <row r="275" spans="5:33">
      <c r="E275" s="147">
        <v>0.59782407407407401</v>
      </c>
      <c r="G275" s="148">
        <v>16.690000000000001</v>
      </c>
      <c r="H275" s="148">
        <v>5.83</v>
      </c>
      <c r="I275" s="148">
        <v>7.94</v>
      </c>
      <c r="J275" s="148">
        <v>16.66</v>
      </c>
      <c r="K275" s="148">
        <v>6</v>
      </c>
      <c r="L275" s="148">
        <v>8.14</v>
      </c>
      <c r="M275" s="118">
        <f t="shared" si="58"/>
        <v>16.675000000000001</v>
      </c>
      <c r="N275" s="118">
        <f t="shared" si="58"/>
        <v>5.915</v>
      </c>
      <c r="O275" s="118">
        <f t="shared" si="58"/>
        <v>8.0400000000000009</v>
      </c>
      <c r="P275" s="149">
        <f t="shared" si="63"/>
        <v>0.16836416273808583</v>
      </c>
      <c r="Q275" s="150">
        <f t="shared" si="64"/>
        <v>1.2161860006463655E-6</v>
      </c>
      <c r="R275" s="151">
        <f t="shared" si="65"/>
        <v>4.1186005898672886E-9</v>
      </c>
      <c r="S275" s="150">
        <f t="shared" si="66"/>
        <v>1.6962870818855178E-17</v>
      </c>
      <c r="T275" s="97">
        <v>298</v>
      </c>
      <c r="U275" s="118">
        <f t="shared" si="67"/>
        <v>289.67500000000001</v>
      </c>
      <c r="V275" s="152">
        <f t="shared" si="68"/>
        <v>0.48470717298893773</v>
      </c>
      <c r="W275" s="153">
        <f t="shared" si="69"/>
        <v>3.0528619990893149</v>
      </c>
      <c r="X275" s="154">
        <f t="shared" si="59"/>
        <v>-1.8227935639184274E-7</v>
      </c>
      <c r="Y275" s="155">
        <f t="shared" si="60"/>
        <v>-1.8206319994488856E-7</v>
      </c>
      <c r="Z275" s="155">
        <f t="shared" si="61"/>
        <v>-1.8206345627457115E-7</v>
      </c>
      <c r="AA275" s="156">
        <f t="shared" si="62"/>
        <v>-1.8184755554936106E-7</v>
      </c>
      <c r="AB275" s="157">
        <f t="shared" si="71"/>
        <v>7.685582418383598E-4</v>
      </c>
      <c r="AC275" s="132"/>
      <c r="AD275" s="158">
        <f t="shared" si="70"/>
        <v>7.6855824183835981</v>
      </c>
      <c r="AE275" s="158"/>
      <c r="AF275" s="159"/>
      <c r="AG275" s="133">
        <v>2690</v>
      </c>
    </row>
    <row r="276" spans="5:33">
      <c r="E276" s="147">
        <v>0.59793981481481484</v>
      </c>
      <c r="G276" s="148">
        <v>16.72</v>
      </c>
      <c r="H276" s="148">
        <v>5.83</v>
      </c>
      <c r="I276" s="148">
        <v>7.95</v>
      </c>
      <c r="J276" s="148">
        <v>16.68</v>
      </c>
      <c r="K276" s="148">
        <v>6</v>
      </c>
      <c r="L276" s="148">
        <v>8.15</v>
      </c>
      <c r="M276" s="118">
        <f t="shared" si="58"/>
        <v>16.7</v>
      </c>
      <c r="N276" s="118">
        <f t="shared" si="58"/>
        <v>5.915</v>
      </c>
      <c r="O276" s="118">
        <f t="shared" si="58"/>
        <v>8.0500000000000007</v>
      </c>
      <c r="P276" s="149">
        <f t="shared" si="63"/>
        <v>0.16864798368241721</v>
      </c>
      <c r="Q276" s="150">
        <f t="shared" si="64"/>
        <v>1.2161860006463655E-6</v>
      </c>
      <c r="R276" s="151">
        <f t="shared" si="65"/>
        <v>4.1271658767037851E-9</v>
      </c>
      <c r="S276" s="150">
        <f t="shared" si="66"/>
        <v>1.7033498173828122E-17</v>
      </c>
      <c r="T276" s="97">
        <v>298</v>
      </c>
      <c r="U276" s="118">
        <f t="shared" si="67"/>
        <v>289.7</v>
      </c>
      <c r="V276" s="152">
        <f t="shared" si="68"/>
        <v>0.48320989313175289</v>
      </c>
      <c r="W276" s="153">
        <f t="shared" si="69"/>
        <v>3.0423550308628791</v>
      </c>
      <c r="X276" s="154">
        <f t="shared" si="59"/>
        <v>-1.8354423141779623E-7</v>
      </c>
      <c r="Y276" s="155">
        <f t="shared" si="60"/>
        <v>-1.8332454423583528E-7</v>
      </c>
      <c r="Z276" s="155">
        <f t="shared" si="61"/>
        <v>-1.8332480718312352E-7</v>
      </c>
      <c r="AA276" s="156">
        <f t="shared" si="62"/>
        <v>-1.8310538231899876E-7</v>
      </c>
      <c r="AB276" s="157">
        <f t="shared" si="71"/>
        <v>7.6673760813105959E-4</v>
      </c>
      <c r="AC276" s="132"/>
      <c r="AD276" s="158">
        <f t="shared" si="70"/>
        <v>7.6673760813105956</v>
      </c>
      <c r="AE276" s="158"/>
      <c r="AF276" s="159"/>
      <c r="AG276" s="133">
        <v>2700</v>
      </c>
    </row>
    <row r="277" spans="5:33">
      <c r="E277" s="147">
        <v>0.59805555555555556</v>
      </c>
      <c r="G277" s="148">
        <v>16.739999999999998</v>
      </c>
      <c r="H277" s="148">
        <v>5.83</v>
      </c>
      <c r="I277" s="148">
        <v>7.97</v>
      </c>
      <c r="J277" s="148">
        <v>16.7</v>
      </c>
      <c r="K277" s="148">
        <v>6</v>
      </c>
      <c r="L277" s="148">
        <v>8.09</v>
      </c>
      <c r="M277" s="118">
        <f t="shared" si="58"/>
        <v>16.72</v>
      </c>
      <c r="N277" s="118">
        <f t="shared" si="58"/>
        <v>5.915</v>
      </c>
      <c r="O277" s="118">
        <f t="shared" si="58"/>
        <v>8.0299999999999994</v>
      </c>
      <c r="P277" s="149">
        <f t="shared" si="63"/>
        <v>0.16828841200482531</v>
      </c>
      <c r="Q277" s="150">
        <f t="shared" si="64"/>
        <v>1.2161860006463655E-6</v>
      </c>
      <c r="R277" s="151">
        <f t="shared" si="65"/>
        <v>4.1340309296696359E-9</v>
      </c>
      <c r="S277" s="150">
        <f t="shared" si="66"/>
        <v>1.7090211727465193E-17</v>
      </c>
      <c r="T277" s="97">
        <v>298</v>
      </c>
      <c r="U277" s="118">
        <f t="shared" si="67"/>
        <v>289.72000000000003</v>
      </c>
      <c r="V277" s="152">
        <f t="shared" si="68"/>
        <v>0.48201225529485886</v>
      </c>
      <c r="W277" s="153">
        <f t="shared" si="69"/>
        <v>3.0339767983505452</v>
      </c>
      <c r="X277" s="154">
        <f t="shared" si="59"/>
        <v>-1.8382958330583935E-7</v>
      </c>
      <c r="Y277" s="155">
        <f t="shared" si="60"/>
        <v>-1.8360868434497437E-7</v>
      </c>
      <c r="Z277" s="155">
        <f t="shared" si="61"/>
        <v>-1.8360894978838146E-7</v>
      </c>
      <c r="AA277" s="156">
        <f t="shared" si="62"/>
        <v>-1.8338831563298302E-7</v>
      </c>
      <c r="AB277" s="157">
        <f t="shared" si="71"/>
        <v>7.6490436093676838E-4</v>
      </c>
      <c r="AC277" s="132"/>
      <c r="AD277" s="158">
        <f t="shared" si="70"/>
        <v>7.6490436093676841</v>
      </c>
      <c r="AE277" s="158"/>
      <c r="AF277" s="159"/>
      <c r="AG277" s="133">
        <v>2710</v>
      </c>
    </row>
    <row r="278" spans="5:33">
      <c r="E278" s="147">
        <v>0.59817129629629628</v>
      </c>
      <c r="G278" s="148">
        <v>16.760000000000002</v>
      </c>
      <c r="H278" s="148">
        <v>5.83</v>
      </c>
      <c r="I278" s="148">
        <v>7.92</v>
      </c>
      <c r="J278" s="148">
        <v>16.72</v>
      </c>
      <c r="K278" s="148">
        <v>6</v>
      </c>
      <c r="L278" s="148">
        <v>8.08</v>
      </c>
      <c r="M278" s="118">
        <f t="shared" si="58"/>
        <v>16.740000000000002</v>
      </c>
      <c r="N278" s="118">
        <f t="shared" si="58"/>
        <v>5.915</v>
      </c>
      <c r="O278" s="118">
        <f t="shared" si="58"/>
        <v>8</v>
      </c>
      <c r="P278" s="149">
        <f t="shared" si="63"/>
        <v>0.16771893751690023</v>
      </c>
      <c r="Q278" s="150">
        <f t="shared" si="64"/>
        <v>1.2161860006463655E-6</v>
      </c>
      <c r="R278" s="151">
        <f t="shared" si="65"/>
        <v>4.1409074018402477E-9</v>
      </c>
      <c r="S278" s="150">
        <f t="shared" si="66"/>
        <v>1.7147114110615351E-17</v>
      </c>
      <c r="T278" s="97">
        <v>298</v>
      </c>
      <c r="U278" s="118">
        <f t="shared" si="67"/>
        <v>289.74</v>
      </c>
      <c r="V278" s="152">
        <f t="shared" si="68"/>
        <v>0.48081478279762974</v>
      </c>
      <c r="W278" s="153">
        <f t="shared" si="69"/>
        <v>3.0256227902330783</v>
      </c>
      <c r="X278" s="154">
        <f t="shared" si="59"/>
        <v>-1.8388259316701654E-7</v>
      </c>
      <c r="Y278" s="155">
        <f t="shared" si="60"/>
        <v>-1.8366103495724581E-7</v>
      </c>
      <c r="Z278" s="155">
        <f t="shared" si="61"/>
        <v>-1.8366130191041126E-7</v>
      </c>
      <c r="AA278" s="156">
        <f t="shared" si="62"/>
        <v>-1.8344001001050783E-7</v>
      </c>
      <c r="AB278" s="157">
        <f t="shared" si="71"/>
        <v>7.630682723247592E-4</v>
      </c>
      <c r="AC278" s="132"/>
      <c r="AD278" s="158">
        <f t="shared" si="70"/>
        <v>7.6306827232475918</v>
      </c>
      <c r="AE278" s="158"/>
      <c r="AF278" s="159"/>
      <c r="AG278" s="133">
        <v>2720</v>
      </c>
    </row>
    <row r="279" spans="5:33">
      <c r="E279" s="147">
        <v>0.59828703703703701</v>
      </c>
      <c r="G279" s="148">
        <v>16.78</v>
      </c>
      <c r="H279" s="148">
        <v>5.83</v>
      </c>
      <c r="I279" s="148">
        <v>7.94</v>
      </c>
      <c r="J279" s="148">
        <v>16.739999999999998</v>
      </c>
      <c r="K279" s="148">
        <v>6</v>
      </c>
      <c r="L279" s="148">
        <v>8.09</v>
      </c>
      <c r="M279" s="118">
        <f t="shared" ref="M279:O342" si="72">(G279+J279)/2</f>
        <v>16.759999999999998</v>
      </c>
      <c r="N279" s="118">
        <f t="shared" si="72"/>
        <v>5.915</v>
      </c>
      <c r="O279" s="118">
        <f t="shared" si="72"/>
        <v>8.0150000000000006</v>
      </c>
      <c r="P279" s="149">
        <f t="shared" si="63"/>
        <v>0.1680928129296507</v>
      </c>
      <c r="Q279" s="150">
        <f t="shared" si="64"/>
        <v>1.2161860006463655E-6</v>
      </c>
      <c r="R279" s="151">
        <f t="shared" si="65"/>
        <v>4.1477953122101142E-9</v>
      </c>
      <c r="S279" s="150">
        <f t="shared" si="66"/>
        <v>1.7204205951992199E-17</v>
      </c>
      <c r="T279" s="97">
        <v>298</v>
      </c>
      <c r="U279" s="118">
        <f t="shared" si="67"/>
        <v>289.76</v>
      </c>
      <c r="V279" s="152">
        <f t="shared" si="68"/>
        <v>0.47961747560582485</v>
      </c>
      <c r="W279" s="153">
        <f t="shared" si="69"/>
        <v>3.017292933218962</v>
      </c>
      <c r="X279" s="154">
        <f t="shared" si="59"/>
        <v>-1.8497030401048292E-7</v>
      </c>
      <c r="Y279" s="155">
        <f t="shared" si="60"/>
        <v>-1.8474557601272141E-7</v>
      </c>
      <c r="Z279" s="155">
        <f t="shared" si="61"/>
        <v>-1.8474584904396957E-7</v>
      </c>
      <c r="AA279" s="156">
        <f t="shared" si="62"/>
        <v>-1.8452139341402254E-7</v>
      </c>
      <c r="AB279" s="157">
        <f t="shared" si="71"/>
        <v>7.6123166019657115E-4</v>
      </c>
      <c r="AC279" s="132"/>
      <c r="AD279" s="158">
        <f t="shared" si="70"/>
        <v>7.6123166019657118</v>
      </c>
      <c r="AE279" s="158"/>
      <c r="AF279" s="159"/>
      <c r="AG279" s="133">
        <v>2730</v>
      </c>
    </row>
    <row r="280" spans="5:33">
      <c r="E280" s="147">
        <v>0.59840277777777773</v>
      </c>
      <c r="G280" s="148">
        <v>16.8</v>
      </c>
      <c r="H280" s="148">
        <v>5.83</v>
      </c>
      <c r="I280" s="148">
        <v>7.99</v>
      </c>
      <c r="J280" s="148">
        <v>16.760000000000002</v>
      </c>
      <c r="K280" s="148">
        <v>6</v>
      </c>
      <c r="L280" s="148">
        <v>8.07</v>
      </c>
      <c r="M280" s="118">
        <f t="shared" si="72"/>
        <v>16.78</v>
      </c>
      <c r="N280" s="118">
        <f t="shared" si="72"/>
        <v>5.915</v>
      </c>
      <c r="O280" s="118">
        <f t="shared" si="72"/>
        <v>8.0300000000000011</v>
      </c>
      <c r="P280" s="149">
        <f t="shared" si="63"/>
        <v>0.16846695277734444</v>
      </c>
      <c r="Q280" s="150">
        <f t="shared" si="64"/>
        <v>1.2161860006463655E-6</v>
      </c>
      <c r="R280" s="151">
        <f t="shared" si="65"/>
        <v>4.1546946798053351E-9</v>
      </c>
      <c r="S280" s="150">
        <f t="shared" si="66"/>
        <v>1.7261487882402754E-17</v>
      </c>
      <c r="T280" s="97">
        <v>298</v>
      </c>
      <c r="U280" s="118">
        <f t="shared" si="67"/>
        <v>289.77999999999997</v>
      </c>
      <c r="V280" s="152">
        <f t="shared" si="68"/>
        <v>0.47842033368521897</v>
      </c>
      <c r="W280" s="153">
        <f t="shared" si="69"/>
        <v>3.008987154248091</v>
      </c>
      <c r="X280" s="154">
        <f t="shared" si="59"/>
        <v>-1.8606000931411086E-7</v>
      </c>
      <c r="Y280" s="155">
        <f t="shared" si="60"/>
        <v>-1.8583207247432245E-7</v>
      </c>
      <c r="Z280" s="155">
        <f t="shared" si="61"/>
        <v>-1.8583235171327943E-7</v>
      </c>
      <c r="AA280" s="156">
        <f t="shared" si="62"/>
        <v>-1.8560469342827256E-7</v>
      </c>
      <c r="AB280" s="157">
        <f t="shared" si="71"/>
        <v>7.593842026173413E-4</v>
      </c>
      <c r="AC280" s="132"/>
      <c r="AD280" s="158">
        <f t="shared" si="70"/>
        <v>7.5938420261734132</v>
      </c>
      <c r="AE280" s="158"/>
      <c r="AF280" s="159"/>
      <c r="AG280" s="133">
        <v>2740</v>
      </c>
    </row>
    <row r="281" spans="5:33">
      <c r="E281" s="147">
        <v>0.59851851851851856</v>
      </c>
      <c r="G281" s="148">
        <v>16.82</v>
      </c>
      <c r="H281" s="148">
        <v>5.83</v>
      </c>
      <c r="I281" s="148">
        <v>7.89</v>
      </c>
      <c r="J281" s="148">
        <v>16.78</v>
      </c>
      <c r="K281" s="148">
        <v>6</v>
      </c>
      <c r="L281" s="148">
        <v>8.08</v>
      </c>
      <c r="M281" s="118">
        <f t="shared" si="72"/>
        <v>16.8</v>
      </c>
      <c r="N281" s="118">
        <f t="shared" si="72"/>
        <v>5.915</v>
      </c>
      <c r="O281" s="118">
        <f t="shared" si="72"/>
        <v>7.9849999999999994</v>
      </c>
      <c r="P281" s="149">
        <f t="shared" si="63"/>
        <v>0.16758213031260327</v>
      </c>
      <c r="Q281" s="150">
        <f t="shared" si="64"/>
        <v>1.2161860006463655E-6</v>
      </c>
      <c r="R281" s="151">
        <f t="shared" si="65"/>
        <v>4.1616055236836495E-9</v>
      </c>
      <c r="S281" s="150">
        <f t="shared" si="66"/>
        <v>1.7318960534754263E-17</v>
      </c>
      <c r="T281" s="97">
        <v>298</v>
      </c>
      <c r="U281" s="118">
        <f t="shared" si="67"/>
        <v>289.8</v>
      </c>
      <c r="V281" s="152">
        <f t="shared" si="68"/>
        <v>0.47722335700158885</v>
      </c>
      <c r="W281" s="153">
        <f t="shared" si="69"/>
        <v>3.000705380490917</v>
      </c>
      <c r="X281" s="154">
        <f t="shared" si="59"/>
        <v>-1.8575585547306037E-7</v>
      </c>
      <c r="Y281" s="155">
        <f t="shared" si="60"/>
        <v>-1.8552810590864239E-7</v>
      </c>
      <c r="Z281" s="155">
        <f t="shared" si="61"/>
        <v>-1.8552838514540703E-7</v>
      </c>
      <c r="AA281" s="156">
        <f t="shared" si="62"/>
        <v>-1.8530091413302645E-7</v>
      </c>
      <c r="AB281" s="157">
        <f t="shared" si="71"/>
        <v>7.5752588003214535E-4</v>
      </c>
      <c r="AC281" s="132"/>
      <c r="AD281" s="158">
        <f t="shared" si="70"/>
        <v>7.5752588003214534</v>
      </c>
      <c r="AE281" s="158"/>
      <c r="AF281" s="159"/>
      <c r="AG281" s="133">
        <v>2750</v>
      </c>
    </row>
    <row r="282" spans="5:33">
      <c r="E282" s="147">
        <v>0.59863425925925928</v>
      </c>
      <c r="G282" s="148">
        <v>16.829999999999998</v>
      </c>
      <c r="H282" s="148">
        <v>5.83</v>
      </c>
      <c r="I282" s="148">
        <v>7.96</v>
      </c>
      <c r="J282" s="148">
        <v>16.79</v>
      </c>
      <c r="K282" s="148">
        <v>6</v>
      </c>
      <c r="L282" s="148">
        <v>8.11</v>
      </c>
      <c r="M282" s="118">
        <f t="shared" si="72"/>
        <v>16.809999999999999</v>
      </c>
      <c r="N282" s="118">
        <f t="shared" si="72"/>
        <v>5.915</v>
      </c>
      <c r="O282" s="118">
        <f t="shared" si="72"/>
        <v>8.0350000000000001</v>
      </c>
      <c r="P282" s="149">
        <f t="shared" si="63"/>
        <v>0.16866131945254412</v>
      </c>
      <c r="Q282" s="150">
        <f t="shared" si="64"/>
        <v>1.2161860006463655E-6</v>
      </c>
      <c r="R282" s="151">
        <f t="shared" si="65"/>
        <v>4.1650652551931761E-9</v>
      </c>
      <c r="S282" s="150">
        <f t="shared" si="66"/>
        <v>1.7347768580017397E-17</v>
      </c>
      <c r="T282" s="97">
        <v>298</v>
      </c>
      <c r="U282" s="118">
        <f t="shared" si="67"/>
        <v>289.81</v>
      </c>
      <c r="V282" s="152">
        <f t="shared" si="68"/>
        <v>0.47662493061295275</v>
      </c>
      <c r="W282" s="153">
        <f t="shared" si="69"/>
        <v>2.9965734728711384</v>
      </c>
      <c r="X282" s="154">
        <f t="shared" si="59"/>
        <v>-1.8706199975629307E-7</v>
      </c>
      <c r="Y282" s="155">
        <f t="shared" si="60"/>
        <v>-1.8683046903453064E-7</v>
      </c>
      <c r="Z282" s="155">
        <f t="shared" si="61"/>
        <v>-1.8683075560516068E-7</v>
      </c>
      <c r="AA282" s="156">
        <f t="shared" si="62"/>
        <v>-1.8659951074463877E-7</v>
      </c>
      <c r="AB282" s="157">
        <f t="shared" si="71"/>
        <v>7.5567059711262167E-4</v>
      </c>
      <c r="AC282" s="132"/>
      <c r="AD282" s="158">
        <f t="shared" si="70"/>
        <v>7.5567059711262168</v>
      </c>
      <c r="AE282" s="158"/>
      <c r="AF282" s="159"/>
      <c r="AG282" s="133">
        <v>2760</v>
      </c>
    </row>
    <row r="283" spans="5:33">
      <c r="E283" s="147">
        <v>0.59875</v>
      </c>
      <c r="G283" s="148">
        <v>16.850000000000001</v>
      </c>
      <c r="H283" s="148">
        <v>5.83</v>
      </c>
      <c r="I283" s="148">
        <v>7.95</v>
      </c>
      <c r="J283" s="148">
        <v>16.809999999999999</v>
      </c>
      <c r="K283" s="148">
        <v>6</v>
      </c>
      <c r="L283" s="148">
        <v>8.11</v>
      </c>
      <c r="M283" s="118">
        <f t="shared" si="72"/>
        <v>16.829999999999998</v>
      </c>
      <c r="N283" s="118">
        <f t="shared" si="72"/>
        <v>5.915</v>
      </c>
      <c r="O283" s="118">
        <f t="shared" si="72"/>
        <v>8.0299999999999994</v>
      </c>
      <c r="P283" s="149">
        <f t="shared" si="63"/>
        <v>0.16861602639870313</v>
      </c>
      <c r="Q283" s="150">
        <f t="shared" si="64"/>
        <v>1.2161860006463655E-6</v>
      </c>
      <c r="R283" s="151">
        <f t="shared" si="65"/>
        <v>4.1719933492987506E-9</v>
      </c>
      <c r="S283" s="150">
        <f t="shared" si="66"/>
        <v>1.7405528506593008E-17</v>
      </c>
      <c r="T283" s="97">
        <v>298</v>
      </c>
      <c r="U283" s="118">
        <f t="shared" si="67"/>
        <v>289.83</v>
      </c>
      <c r="V283" s="152">
        <f t="shared" si="68"/>
        <v>0.47542820172065797</v>
      </c>
      <c r="W283" s="153">
        <f t="shared" si="69"/>
        <v>2.9883275708818329</v>
      </c>
      <c r="X283" s="154">
        <f t="shared" si="59"/>
        <v>-1.876869954263069E-7</v>
      </c>
      <c r="Y283" s="155">
        <f t="shared" si="60"/>
        <v>-1.8745333728613211E-7</v>
      </c>
      <c r="Z283" s="155">
        <f t="shared" si="61"/>
        <v>-1.8745362817536685E-7</v>
      </c>
      <c r="AA283" s="156">
        <f t="shared" si="62"/>
        <v>-1.8722026020015028E-7</v>
      </c>
      <c r="AB283" s="157">
        <f t="shared" si="71"/>
        <v>7.5380229051298783E-4</v>
      </c>
      <c r="AC283" s="132"/>
      <c r="AD283" s="158">
        <f t="shared" si="70"/>
        <v>7.5380229051298784</v>
      </c>
      <c r="AE283" s="158"/>
      <c r="AF283" s="159"/>
      <c r="AG283" s="133">
        <v>2770</v>
      </c>
    </row>
    <row r="284" spans="5:33">
      <c r="E284" s="147">
        <v>0.59886574074074073</v>
      </c>
      <c r="G284" s="148">
        <v>16.87</v>
      </c>
      <c r="H284" s="148">
        <v>5.83</v>
      </c>
      <c r="I284" s="148">
        <v>7.91</v>
      </c>
      <c r="J284" s="148">
        <v>16.829999999999998</v>
      </c>
      <c r="K284" s="148">
        <v>6</v>
      </c>
      <c r="L284" s="148">
        <v>8.15</v>
      </c>
      <c r="M284" s="118">
        <f t="shared" si="72"/>
        <v>16.850000000000001</v>
      </c>
      <c r="N284" s="118">
        <f t="shared" si="72"/>
        <v>5.915</v>
      </c>
      <c r="O284" s="118">
        <f t="shared" si="72"/>
        <v>8.0300000000000011</v>
      </c>
      <c r="P284" s="149">
        <f t="shared" si="63"/>
        <v>0.16867572974456138</v>
      </c>
      <c r="Q284" s="150">
        <f t="shared" si="64"/>
        <v>1.2161860006463655E-6</v>
      </c>
      <c r="R284" s="151">
        <f t="shared" si="65"/>
        <v>4.1789329674705772E-9</v>
      </c>
      <c r="S284" s="150">
        <f t="shared" si="66"/>
        <v>1.7463480746612443E-17</v>
      </c>
      <c r="T284" s="97">
        <v>298</v>
      </c>
      <c r="U284" s="118">
        <f t="shared" si="67"/>
        <v>289.85000000000002</v>
      </c>
      <c r="V284" s="152">
        <f t="shared" si="68"/>
        <v>0.47423163797983886</v>
      </c>
      <c r="W284" s="153">
        <f t="shared" si="69"/>
        <v>2.9801054930364157</v>
      </c>
      <c r="X284" s="154">
        <f t="shared" si="59"/>
        <v>-1.884285694043064E-7</v>
      </c>
      <c r="Y284" s="155">
        <f t="shared" si="60"/>
        <v>-1.8819247407784635E-7</v>
      </c>
      <c r="Z284" s="155">
        <f t="shared" si="61"/>
        <v>-1.881927698981848E-7</v>
      </c>
      <c r="AA284" s="156">
        <f t="shared" si="62"/>
        <v>-1.8795696965075528E-7</v>
      </c>
      <c r="AB284" s="157">
        <f t="shared" si="71"/>
        <v>7.519277552020721E-4</v>
      </c>
      <c r="AC284" s="132"/>
      <c r="AD284" s="158">
        <f t="shared" si="70"/>
        <v>7.5192775520207213</v>
      </c>
      <c r="AE284" s="158"/>
      <c r="AF284" s="159"/>
      <c r="AG284" s="133">
        <v>2780</v>
      </c>
    </row>
    <row r="285" spans="5:33">
      <c r="E285" s="147">
        <v>0.59898148148148145</v>
      </c>
      <c r="G285" s="148">
        <v>16.88</v>
      </c>
      <c r="H285" s="148">
        <v>5.83</v>
      </c>
      <c r="I285" s="148">
        <v>7.94</v>
      </c>
      <c r="J285" s="148">
        <v>16.84</v>
      </c>
      <c r="K285" s="148">
        <v>6</v>
      </c>
      <c r="L285" s="148">
        <v>8.07</v>
      </c>
      <c r="M285" s="118">
        <f t="shared" si="72"/>
        <v>16.86</v>
      </c>
      <c r="N285" s="118">
        <f t="shared" si="72"/>
        <v>5.915</v>
      </c>
      <c r="O285" s="118">
        <f t="shared" si="72"/>
        <v>8.0050000000000008</v>
      </c>
      <c r="P285" s="149">
        <f t="shared" si="63"/>
        <v>0.16818036191617208</v>
      </c>
      <c r="Q285" s="150">
        <f t="shared" si="64"/>
        <v>1.2161860006463655E-6</v>
      </c>
      <c r="R285" s="151">
        <f t="shared" si="65"/>
        <v>4.1824071040703769E-9</v>
      </c>
      <c r="S285" s="150">
        <f t="shared" si="66"/>
        <v>1.7492529184178355E-17</v>
      </c>
      <c r="T285" s="97">
        <v>298</v>
      </c>
      <c r="U285" s="118">
        <f t="shared" si="67"/>
        <v>289.86</v>
      </c>
      <c r="V285" s="152">
        <f t="shared" si="68"/>
        <v>0.47363341803055059</v>
      </c>
      <c r="W285" s="153">
        <f t="shared" si="69"/>
        <v>2.9760033656499334</v>
      </c>
      <c r="X285" s="154">
        <f t="shared" si="59"/>
        <v>-1.8797545183712971E-7</v>
      </c>
      <c r="Y285" s="155">
        <f t="shared" si="60"/>
        <v>-1.8773990109375384E-7</v>
      </c>
      <c r="Z285" s="155">
        <f t="shared" si="61"/>
        <v>-1.877401962607672E-7</v>
      </c>
      <c r="AA285" s="156">
        <f t="shared" si="62"/>
        <v>-1.8750493994466125E-7</v>
      </c>
      <c r="AB285" s="157">
        <f t="shared" si="71"/>
        <v>7.5004582849039355E-4</v>
      </c>
      <c r="AC285" s="132"/>
      <c r="AD285" s="158">
        <f t="shared" si="70"/>
        <v>7.5004582849039352</v>
      </c>
      <c r="AE285" s="158"/>
      <c r="AF285" s="159"/>
      <c r="AG285" s="133">
        <v>2790</v>
      </c>
    </row>
    <row r="286" spans="5:33">
      <c r="E286" s="147">
        <v>0.59909722222222217</v>
      </c>
      <c r="G286" s="148">
        <v>16.899999999999999</v>
      </c>
      <c r="H286" s="148">
        <v>5.82</v>
      </c>
      <c r="I286" s="148">
        <v>7.93</v>
      </c>
      <c r="J286" s="148">
        <v>16.86</v>
      </c>
      <c r="K286" s="148">
        <v>6</v>
      </c>
      <c r="L286" s="148">
        <v>8.06</v>
      </c>
      <c r="M286" s="118">
        <f t="shared" si="72"/>
        <v>16.88</v>
      </c>
      <c r="N286" s="118">
        <f t="shared" si="72"/>
        <v>5.91</v>
      </c>
      <c r="O286" s="118">
        <f t="shared" si="72"/>
        <v>7.9950000000000001</v>
      </c>
      <c r="P286" s="149">
        <f t="shared" si="63"/>
        <v>0.16802977407396263</v>
      </c>
      <c r="Q286" s="150">
        <f t="shared" si="64"/>
        <v>1.230268770812379E-6</v>
      </c>
      <c r="R286" s="151">
        <f t="shared" si="65"/>
        <v>4.1414087906306204E-9</v>
      </c>
      <c r="S286" s="150">
        <f t="shared" si="66"/>
        <v>1.7151266771112577E-17</v>
      </c>
      <c r="T286" s="97">
        <v>298</v>
      </c>
      <c r="U286" s="118">
        <f t="shared" si="67"/>
        <v>289.88</v>
      </c>
      <c r="V286" s="152">
        <f t="shared" si="68"/>
        <v>0.47243710195285588</v>
      </c>
      <c r="W286" s="153">
        <f t="shared" si="69"/>
        <v>2.9678168890382923</v>
      </c>
      <c r="X286" s="154">
        <f t="shared" si="59"/>
        <v>-1.8418895598258101E-7</v>
      </c>
      <c r="Y286" s="155">
        <f t="shared" si="60"/>
        <v>-1.8396223182356559E-7</v>
      </c>
      <c r="Z286" s="155">
        <f t="shared" si="61"/>
        <v>-1.8396251090568539E-7</v>
      </c>
      <c r="AA286" s="156">
        <f t="shared" si="62"/>
        <v>-1.837360651417273E-7</v>
      </c>
      <c r="AB286" s="157">
        <f t="shared" si="71"/>
        <v>7.4816842751290887E-4</v>
      </c>
      <c r="AC286" s="132"/>
      <c r="AD286" s="158">
        <f t="shared" si="70"/>
        <v>7.4816842751290888</v>
      </c>
      <c r="AE286" s="158"/>
      <c r="AF286" s="159"/>
      <c r="AG286" s="133">
        <v>2800</v>
      </c>
    </row>
    <row r="287" spans="5:33">
      <c r="E287" s="147">
        <v>0.599212962962963</v>
      </c>
      <c r="G287" s="148">
        <v>16.920000000000002</v>
      </c>
      <c r="H287" s="148">
        <v>5.82</v>
      </c>
      <c r="I287" s="148">
        <v>7.93</v>
      </c>
      <c r="J287" s="148">
        <v>16.88</v>
      </c>
      <c r="K287" s="148">
        <v>5.99</v>
      </c>
      <c r="L287" s="148">
        <v>7.94</v>
      </c>
      <c r="M287" s="118">
        <f t="shared" si="72"/>
        <v>16.899999999999999</v>
      </c>
      <c r="N287" s="118">
        <f t="shared" si="72"/>
        <v>5.9050000000000002</v>
      </c>
      <c r="O287" s="118">
        <f t="shared" si="72"/>
        <v>7.9350000000000005</v>
      </c>
      <c r="P287" s="149">
        <f t="shared" si="63"/>
        <v>0.16682786422187301</v>
      </c>
      <c r="Q287" s="150">
        <f t="shared" si="64"/>
        <v>1.2445146117713822E-6</v>
      </c>
      <c r="R287" s="151">
        <f t="shared" si="65"/>
        <v>4.1008123657835064E-9</v>
      </c>
      <c r="S287" s="150">
        <f t="shared" si="66"/>
        <v>1.6816662059362918E-17</v>
      </c>
      <c r="T287" s="97">
        <v>298</v>
      </c>
      <c r="U287" s="118">
        <f t="shared" si="67"/>
        <v>289.89999999999998</v>
      </c>
      <c r="V287" s="152">
        <f t="shared" si="68"/>
        <v>0.4712409509411955</v>
      </c>
      <c r="W287" s="153">
        <f t="shared" si="69"/>
        <v>2.9596540569255354</v>
      </c>
      <c r="X287" s="154">
        <f t="shared" si="59"/>
        <v>-1.7935624550865649E-7</v>
      </c>
      <c r="Y287" s="155">
        <f t="shared" si="60"/>
        <v>-1.79140732837437E-7</v>
      </c>
      <c r="Z287" s="155">
        <f t="shared" si="61"/>
        <v>-1.7914099179530787E-7</v>
      </c>
      <c r="AA287" s="156">
        <f t="shared" si="62"/>
        <v>-1.7892573745963679E-7</v>
      </c>
      <c r="AB287" s="157">
        <f t="shared" si="71"/>
        <v>7.463288033352709E-4</v>
      </c>
      <c r="AC287" s="132"/>
      <c r="AD287" s="158">
        <f t="shared" si="70"/>
        <v>7.4632880333527094</v>
      </c>
      <c r="AE287" s="158"/>
      <c r="AF287" s="159"/>
      <c r="AG287" s="133">
        <v>2810</v>
      </c>
    </row>
    <row r="288" spans="5:33">
      <c r="E288" s="147">
        <v>0.59932870370370372</v>
      </c>
      <c r="G288" s="148">
        <v>16.93</v>
      </c>
      <c r="H288" s="148">
        <v>5.82</v>
      </c>
      <c r="I288" s="148">
        <v>7.9</v>
      </c>
      <c r="J288" s="148">
        <v>16.89</v>
      </c>
      <c r="K288" s="148">
        <v>5.99</v>
      </c>
      <c r="L288" s="148">
        <v>8.0399999999999991</v>
      </c>
      <c r="M288" s="118">
        <f t="shared" si="72"/>
        <v>16.91</v>
      </c>
      <c r="N288" s="118">
        <f t="shared" si="72"/>
        <v>5.9050000000000002</v>
      </c>
      <c r="O288" s="118">
        <f t="shared" si="72"/>
        <v>7.97</v>
      </c>
      <c r="P288" s="149">
        <f t="shared" si="63"/>
        <v>0.16759341183224258</v>
      </c>
      <c r="Q288" s="150">
        <f t="shared" si="64"/>
        <v>1.2445146117713822E-6</v>
      </c>
      <c r="R288" s="151">
        <f t="shared" si="65"/>
        <v>4.104221557182311E-9</v>
      </c>
      <c r="S288" s="150">
        <f t="shared" si="66"/>
        <v>1.6844634590439994E-17</v>
      </c>
      <c r="T288" s="97">
        <v>298</v>
      </c>
      <c r="U288" s="118">
        <f t="shared" si="67"/>
        <v>289.91000000000003</v>
      </c>
      <c r="V288" s="152">
        <f t="shared" si="68"/>
        <v>0.47064293732445078</v>
      </c>
      <c r="W288" s="153">
        <f t="shared" si="69"/>
        <v>2.9555814852156401</v>
      </c>
      <c r="X288" s="154">
        <f t="shared" si="59"/>
        <v>-1.8029387786522064E-7</v>
      </c>
      <c r="Y288" s="155">
        <f t="shared" si="60"/>
        <v>-1.8007558203048262E-7</v>
      </c>
      <c r="Z288" s="155">
        <f t="shared" si="61"/>
        <v>-1.8007584633824514E-7</v>
      </c>
      <c r="AA288" s="156">
        <f t="shared" si="62"/>
        <v>-1.798578141712337E-7</v>
      </c>
      <c r="AB288" s="157">
        <f t="shared" si="71"/>
        <v>7.4453739428154793E-4</v>
      </c>
      <c r="AC288" s="132"/>
      <c r="AD288" s="158">
        <f t="shared" si="70"/>
        <v>7.445373942815479</v>
      </c>
      <c r="AE288" s="158"/>
      <c r="AF288" s="159"/>
      <c r="AG288" s="133">
        <v>2820</v>
      </c>
    </row>
    <row r="289" spans="1:55">
      <c r="E289" s="147">
        <v>0.59944444444444445</v>
      </c>
      <c r="G289" s="148">
        <v>16.95</v>
      </c>
      <c r="H289" s="148">
        <v>5.82</v>
      </c>
      <c r="I289" s="148">
        <v>7.92</v>
      </c>
      <c r="J289" s="148">
        <v>16.91</v>
      </c>
      <c r="K289" s="148">
        <v>5.99</v>
      </c>
      <c r="L289" s="148">
        <v>8.0500000000000007</v>
      </c>
      <c r="M289" s="118">
        <f t="shared" si="72"/>
        <v>16.93</v>
      </c>
      <c r="N289" s="118">
        <f t="shared" si="72"/>
        <v>5.9050000000000002</v>
      </c>
      <c r="O289" s="118">
        <f t="shared" si="72"/>
        <v>7.9850000000000003</v>
      </c>
      <c r="P289" s="149">
        <f t="shared" si="63"/>
        <v>0.16796836957320432</v>
      </c>
      <c r="Q289" s="150">
        <f t="shared" si="64"/>
        <v>1.2445146117713822E-6</v>
      </c>
      <c r="R289" s="151">
        <f t="shared" si="65"/>
        <v>4.1110484449826493E-9</v>
      </c>
      <c r="S289" s="150">
        <f t="shared" si="66"/>
        <v>1.6900719316994257E-17</v>
      </c>
      <c r="T289" s="97">
        <v>298</v>
      </c>
      <c r="U289" s="118">
        <f t="shared" si="67"/>
        <v>289.93</v>
      </c>
      <c r="V289" s="152">
        <f t="shared" si="68"/>
        <v>0.46944703384779102</v>
      </c>
      <c r="W289" s="153">
        <f t="shared" si="69"/>
        <v>2.9474539859310021</v>
      </c>
      <c r="X289" s="154">
        <f t="shared" si="59"/>
        <v>-1.8135910932545131E-7</v>
      </c>
      <c r="Y289" s="155">
        <f t="shared" si="60"/>
        <v>-1.811376908245312E-7</v>
      </c>
      <c r="Z289" s="155">
        <f t="shared" si="61"/>
        <v>-1.8113796115091701E-7</v>
      </c>
      <c r="AA289" s="156">
        <f t="shared" si="62"/>
        <v>-1.8091681231630811E-7</v>
      </c>
      <c r="AB289" s="157">
        <f t="shared" si="71"/>
        <v>7.4273663670025808E-4</v>
      </c>
      <c r="AC289" s="132"/>
      <c r="AD289" s="158">
        <f t="shared" si="70"/>
        <v>7.4273663670025805</v>
      </c>
      <c r="AE289" s="158"/>
      <c r="AF289" s="159"/>
      <c r="AG289" s="133">
        <v>2830</v>
      </c>
    </row>
    <row r="290" spans="1:55">
      <c r="E290" s="147">
        <v>0.59956018518518517</v>
      </c>
      <c r="G290" s="148">
        <v>16.96</v>
      </c>
      <c r="H290" s="148">
        <v>5.82</v>
      </c>
      <c r="I290" s="148">
        <v>7.91</v>
      </c>
      <c r="J290" s="148">
        <v>16.920000000000002</v>
      </c>
      <c r="K290" s="148">
        <v>5.99</v>
      </c>
      <c r="L290" s="148">
        <v>8.09</v>
      </c>
      <c r="M290" s="118">
        <f t="shared" si="72"/>
        <v>16.940000000000001</v>
      </c>
      <c r="N290" s="118">
        <f t="shared" si="72"/>
        <v>5.9050000000000002</v>
      </c>
      <c r="O290" s="118">
        <f t="shared" si="72"/>
        <v>8</v>
      </c>
      <c r="P290" s="149">
        <f t="shared" si="63"/>
        <v>0.16831374230942533</v>
      </c>
      <c r="Q290" s="150">
        <f t="shared" si="64"/>
        <v>1.2445146117713822E-6</v>
      </c>
      <c r="R290" s="151">
        <f t="shared" si="65"/>
        <v>4.1144661460985656E-9</v>
      </c>
      <c r="S290" s="150">
        <f t="shared" si="66"/>
        <v>1.6928831667391182E-17</v>
      </c>
      <c r="T290" s="97">
        <v>298</v>
      </c>
      <c r="U290" s="118">
        <f t="shared" si="67"/>
        <v>289.94</v>
      </c>
      <c r="V290" s="152">
        <f t="shared" si="68"/>
        <v>0.46884914397933819</v>
      </c>
      <c r="W290" s="153">
        <f t="shared" si="69"/>
        <v>2.9433990405752843</v>
      </c>
      <c r="X290" s="154">
        <f t="shared" si="59"/>
        <v>-1.8184052830297043E-7</v>
      </c>
      <c r="Y290" s="155">
        <f t="shared" si="60"/>
        <v>-1.8161738853700291E-7</v>
      </c>
      <c r="Z290" s="155">
        <f t="shared" si="61"/>
        <v>-1.8161766235580238E-7</v>
      </c>
      <c r="AA290" s="156">
        <f t="shared" si="62"/>
        <v>-1.8139479573661846E-7</v>
      </c>
      <c r="AB290" s="157">
        <f t="shared" si="71"/>
        <v>7.4092525799093702E-4</v>
      </c>
      <c r="AC290" s="132"/>
      <c r="AD290" s="158">
        <f t="shared" si="70"/>
        <v>7.4092525799093698</v>
      </c>
      <c r="AE290" s="158"/>
      <c r="AF290" s="159"/>
      <c r="AG290" s="133">
        <v>2840</v>
      </c>
    </row>
    <row r="291" spans="1:55">
      <c r="E291" s="147">
        <v>0.59967592592592589</v>
      </c>
      <c r="G291" s="148">
        <v>16.98</v>
      </c>
      <c r="H291" s="148">
        <v>5.82</v>
      </c>
      <c r="I291" s="148">
        <v>7.91</v>
      </c>
      <c r="J291" s="148">
        <v>16.93</v>
      </c>
      <c r="K291" s="148">
        <v>5.99</v>
      </c>
      <c r="L291" s="148">
        <v>8.1</v>
      </c>
      <c r="M291" s="118">
        <f t="shared" si="72"/>
        <v>16.954999999999998</v>
      </c>
      <c r="N291" s="118">
        <f t="shared" si="72"/>
        <v>5.9050000000000002</v>
      </c>
      <c r="O291" s="118">
        <f t="shared" si="72"/>
        <v>8.004999999999999</v>
      </c>
      <c r="P291" s="149">
        <f t="shared" si="63"/>
        <v>0.16846374686431403</v>
      </c>
      <c r="Q291" s="150">
        <f t="shared" si="64"/>
        <v>1.2445146117713822E-6</v>
      </c>
      <c r="R291" s="151">
        <f t="shared" si="65"/>
        <v>4.1195980259293055E-9</v>
      </c>
      <c r="S291" s="150">
        <f t="shared" si="66"/>
        <v>1.6971087895240631E-17</v>
      </c>
      <c r="T291" s="97">
        <v>298</v>
      </c>
      <c r="U291" s="118">
        <f t="shared" si="67"/>
        <v>289.95499999999998</v>
      </c>
      <c r="V291" s="152">
        <f t="shared" si="68"/>
        <v>0.46795238650200416</v>
      </c>
      <c r="W291" s="153">
        <f t="shared" si="69"/>
        <v>2.9373276029497104</v>
      </c>
      <c r="X291" s="154">
        <f t="shared" si="59"/>
        <v>-1.8238585630755659E-7</v>
      </c>
      <c r="Y291" s="155">
        <f t="shared" si="60"/>
        <v>-1.8216082456746232E-7</v>
      </c>
      <c r="Z291" s="155">
        <f t="shared" si="61"/>
        <v>-1.8216110221664563E-7</v>
      </c>
      <c r="AA291" s="156">
        <f t="shared" si="62"/>
        <v>-1.8193634744059518E-7</v>
      </c>
      <c r="AB291" s="157">
        <f t="shared" si="71"/>
        <v>7.3910908228122833E-4</v>
      </c>
      <c r="AC291" s="132"/>
      <c r="AD291" s="158">
        <f t="shared" si="70"/>
        <v>7.3910908228122834</v>
      </c>
      <c r="AE291" s="158"/>
      <c r="AF291" s="159"/>
      <c r="AG291" s="133">
        <v>2850</v>
      </c>
    </row>
    <row r="292" spans="1:55">
      <c r="E292" s="147">
        <v>0.59979166666666661</v>
      </c>
      <c r="G292" s="148">
        <v>16.989999999999998</v>
      </c>
      <c r="H292" s="148">
        <v>5.82</v>
      </c>
      <c r="I292" s="148">
        <v>7.91</v>
      </c>
      <c r="J292" s="148">
        <v>16.95</v>
      </c>
      <c r="K292" s="148">
        <v>5.99</v>
      </c>
      <c r="L292" s="148">
        <v>8.0500000000000007</v>
      </c>
      <c r="M292" s="118">
        <f t="shared" si="72"/>
        <v>16.97</v>
      </c>
      <c r="N292" s="118">
        <f t="shared" si="72"/>
        <v>5.9050000000000002</v>
      </c>
      <c r="O292" s="118">
        <f t="shared" si="72"/>
        <v>7.98</v>
      </c>
      <c r="P292" s="149">
        <f t="shared" si="63"/>
        <v>0.16798231878232486</v>
      </c>
      <c r="Q292" s="150">
        <f t="shared" si="64"/>
        <v>1.2445146117713822E-6</v>
      </c>
      <c r="R292" s="151">
        <f t="shared" si="65"/>
        <v>4.1247363066367712E-9</v>
      </c>
      <c r="S292" s="150">
        <f t="shared" si="66"/>
        <v>1.7013449599287552E-17</v>
      </c>
      <c r="T292" s="97">
        <v>298</v>
      </c>
      <c r="U292" s="118">
        <f t="shared" si="67"/>
        <v>289.97000000000003</v>
      </c>
      <c r="V292" s="152">
        <f t="shared" si="68"/>
        <v>0.46705572180227833</v>
      </c>
      <c r="W292" s="153">
        <f t="shared" si="69"/>
        <v>2.9312693152630471</v>
      </c>
      <c r="X292" s="154">
        <f t="shared" si="59"/>
        <v>-1.8224513721995905E-7</v>
      </c>
      <c r="Y292" s="155">
        <f t="shared" si="60"/>
        <v>-1.8201989746414259E-7</v>
      </c>
      <c r="Z292" s="155">
        <f t="shared" si="61"/>
        <v>-1.8202017584165313E-7</v>
      </c>
      <c r="AA292" s="156">
        <f t="shared" si="62"/>
        <v>-1.8179521377524452E-7</v>
      </c>
      <c r="AB292" s="157">
        <f t="shared" si="71"/>
        <v>7.3728747218570101E-4</v>
      </c>
      <c r="AC292" s="132"/>
      <c r="AD292" s="158">
        <f t="shared" si="70"/>
        <v>7.3728747218570101</v>
      </c>
      <c r="AE292" s="158"/>
      <c r="AF292" s="159"/>
      <c r="AG292" s="133">
        <v>2860</v>
      </c>
    </row>
    <row r="293" spans="1:55">
      <c r="E293" s="147">
        <v>0.59990740740740744</v>
      </c>
      <c r="G293" s="148">
        <v>17</v>
      </c>
      <c r="H293" s="148">
        <v>5.82</v>
      </c>
      <c r="I293" s="148">
        <v>7.91</v>
      </c>
      <c r="J293" s="148">
        <v>16.96</v>
      </c>
      <c r="K293" s="148">
        <v>5.99</v>
      </c>
      <c r="L293" s="148">
        <v>8.06</v>
      </c>
      <c r="M293" s="118">
        <f t="shared" si="72"/>
        <v>16.98</v>
      </c>
      <c r="N293" s="118">
        <f t="shared" si="72"/>
        <v>5.9050000000000002</v>
      </c>
      <c r="O293" s="118">
        <f t="shared" si="72"/>
        <v>7.9850000000000003</v>
      </c>
      <c r="P293" s="149">
        <f t="shared" si="63"/>
        <v>0.16811739762390332</v>
      </c>
      <c r="Q293" s="150">
        <f t="shared" si="64"/>
        <v>1.2445146117713822E-6</v>
      </c>
      <c r="R293" s="151">
        <f t="shared" si="65"/>
        <v>4.1281653870931853E-9</v>
      </c>
      <c r="S293" s="150">
        <f t="shared" si="66"/>
        <v>1.7041749463194228E-17</v>
      </c>
      <c r="T293" s="97">
        <v>298</v>
      </c>
      <c r="U293" s="118">
        <f t="shared" si="67"/>
        <v>289.98</v>
      </c>
      <c r="V293" s="152">
        <f t="shared" si="68"/>
        <v>0.46645799687180367</v>
      </c>
      <c r="W293" s="153">
        <f t="shared" si="69"/>
        <v>2.9272377476056284</v>
      </c>
      <c r="X293" s="154">
        <f t="shared" si="59"/>
        <v>-1.8249503561160966E-7</v>
      </c>
      <c r="Y293" s="155">
        <f t="shared" si="60"/>
        <v>-1.8226861875174409E-7</v>
      </c>
      <c r="Z293" s="155">
        <f t="shared" si="61"/>
        <v>-1.822688996612727E-7</v>
      </c>
      <c r="AA293" s="156">
        <f t="shared" si="62"/>
        <v>-1.820427630139014E-7</v>
      </c>
      <c r="AB293" s="157">
        <f t="shared" si="71"/>
        <v>7.354672713563564E-4</v>
      </c>
      <c r="AC293" s="132"/>
      <c r="AD293" s="158">
        <f t="shared" si="70"/>
        <v>7.3546727135635637</v>
      </c>
      <c r="AE293" s="158"/>
      <c r="AF293" s="159"/>
      <c r="AG293" s="133">
        <v>2870</v>
      </c>
    </row>
    <row r="294" spans="1:55" s="77" customFormat="1">
      <c r="A294" s="134"/>
      <c r="B294" s="134"/>
      <c r="C294" s="134"/>
      <c r="D294" s="134"/>
      <c r="E294" s="136">
        <v>0.60002314814814817</v>
      </c>
      <c r="F294" s="134"/>
      <c r="G294" s="138">
        <v>17.02</v>
      </c>
      <c r="H294" s="138">
        <v>5.82</v>
      </c>
      <c r="I294" s="138">
        <v>7.87</v>
      </c>
      <c r="J294" s="138">
        <v>16.97</v>
      </c>
      <c r="K294" s="138">
        <v>5.99</v>
      </c>
      <c r="L294" s="138">
        <v>7.98</v>
      </c>
      <c r="M294" s="139">
        <f t="shared" si="72"/>
        <v>16.994999999999997</v>
      </c>
      <c r="N294" s="139">
        <f t="shared" si="72"/>
        <v>5.9050000000000002</v>
      </c>
      <c r="O294" s="139">
        <f t="shared" si="72"/>
        <v>7.9250000000000007</v>
      </c>
      <c r="P294" s="140">
        <f t="shared" si="63"/>
        <v>0.16689857221520996</v>
      </c>
      <c r="Q294" s="141">
        <f t="shared" si="64"/>
        <v>1.2445146117713822E-6</v>
      </c>
      <c r="R294" s="142">
        <f t="shared" si="65"/>
        <v>4.1333143536749283E-9</v>
      </c>
      <c r="S294" s="141">
        <f t="shared" si="66"/>
        <v>1.708428754629519E-17</v>
      </c>
      <c r="T294" s="143">
        <v>298</v>
      </c>
      <c r="U294" s="139">
        <f t="shared" si="67"/>
        <v>289.995</v>
      </c>
      <c r="V294" s="144">
        <f t="shared" si="68"/>
        <v>0.46556148676944248</v>
      </c>
      <c r="W294" s="145">
        <f t="shared" si="69"/>
        <v>2.9212013102859906</v>
      </c>
      <c r="X294" s="146">
        <f t="shared" si="59"/>
        <v>-1.8154846780919636E-7</v>
      </c>
      <c r="Y294" s="146">
        <f t="shared" si="60"/>
        <v>-1.8132383692583497E-7</v>
      </c>
      <c r="Z294" s="146">
        <f t="shared" si="61"/>
        <v>-1.813241148628199E-7</v>
      </c>
      <c r="AA294" s="146">
        <f t="shared" si="62"/>
        <v>-1.8109976122865766E-7</v>
      </c>
      <c r="AB294" s="146">
        <f t="shared" si="71"/>
        <v>7.3364458329727049E-4</v>
      </c>
      <c r="AC294" s="134"/>
      <c r="AD294" s="146">
        <f t="shared" si="70"/>
        <v>7.3364458329727054</v>
      </c>
      <c r="AE294" s="146"/>
      <c r="AF294" s="146"/>
      <c r="AG294" s="137">
        <v>2880</v>
      </c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</row>
    <row r="295" spans="1:55">
      <c r="E295" s="147">
        <v>0.60013888888888889</v>
      </c>
      <c r="G295" s="148">
        <v>17.03</v>
      </c>
      <c r="H295" s="148">
        <v>5.82</v>
      </c>
      <c r="I295" s="148">
        <v>7.87</v>
      </c>
      <c r="J295" s="148">
        <v>16.989999999999998</v>
      </c>
      <c r="K295" s="148">
        <v>5.99</v>
      </c>
      <c r="L295" s="148">
        <v>8.09</v>
      </c>
      <c r="M295" s="118">
        <f t="shared" si="72"/>
        <v>17.009999999999998</v>
      </c>
      <c r="N295" s="118">
        <f t="shared" si="72"/>
        <v>5.9050000000000002</v>
      </c>
      <c r="O295" s="118">
        <f t="shared" si="72"/>
        <v>7.98</v>
      </c>
      <c r="P295" s="149">
        <f t="shared" si="63"/>
        <v>0.1681016146302487</v>
      </c>
      <c r="Q295" s="150">
        <f t="shared" si="64"/>
        <v>1.2445146117713822E-6</v>
      </c>
      <c r="R295" s="151">
        <f t="shared" si="65"/>
        <v>4.1384697424453144E-9</v>
      </c>
      <c r="S295" s="150">
        <f t="shared" si="66"/>
        <v>1.7126931809135388E-17</v>
      </c>
      <c r="T295" s="97">
        <v>298</v>
      </c>
      <c r="U295" s="118">
        <f t="shared" si="67"/>
        <v>290.01</v>
      </c>
      <c r="V295" s="152">
        <f t="shared" si="68"/>
        <v>0.46466506940630969</v>
      </c>
      <c r="W295" s="153">
        <f t="shared" si="69"/>
        <v>2.9151779435826102</v>
      </c>
      <c r="X295" s="154">
        <f t="shared" si="59"/>
        <v>-1.8323830056517259E-7</v>
      </c>
      <c r="Y295" s="155">
        <f t="shared" si="60"/>
        <v>-1.8300890157104865E-7</v>
      </c>
      <c r="Z295" s="155">
        <f t="shared" si="61"/>
        <v>-1.8300918875936211E-7</v>
      </c>
      <c r="AA295" s="156">
        <f t="shared" si="62"/>
        <v>-1.8278007623448028E-7</v>
      </c>
      <c r="AB295" s="157">
        <f t="shared" si="71"/>
        <v>7.3183134307624521E-4</v>
      </c>
      <c r="AC295" s="132"/>
      <c r="AD295" s="158">
        <f t="shared" si="70"/>
        <v>7.3183134307624522</v>
      </c>
      <c r="AE295" s="158"/>
      <c r="AF295" s="159"/>
      <c r="AG295" s="133">
        <v>2890</v>
      </c>
    </row>
    <row r="296" spans="1:55">
      <c r="E296" s="147">
        <v>0.60025462962962961</v>
      </c>
      <c r="G296" s="148">
        <v>17.04</v>
      </c>
      <c r="H296" s="148">
        <v>5.82</v>
      </c>
      <c r="I296" s="148">
        <v>7.85</v>
      </c>
      <c r="J296" s="148">
        <v>17</v>
      </c>
      <c r="K296" s="148">
        <v>5.99</v>
      </c>
      <c r="L296" s="148">
        <v>8.0399999999999991</v>
      </c>
      <c r="M296" s="118">
        <f t="shared" si="72"/>
        <v>17.02</v>
      </c>
      <c r="N296" s="118">
        <f t="shared" si="72"/>
        <v>5.9050000000000002</v>
      </c>
      <c r="O296" s="118">
        <f t="shared" si="72"/>
        <v>7.9449999999999994</v>
      </c>
      <c r="P296" s="149">
        <f t="shared" si="63"/>
        <v>0.16739404636554417</v>
      </c>
      <c r="Q296" s="150">
        <f t="shared" si="64"/>
        <v>1.2445146117713822E-6</v>
      </c>
      <c r="R296" s="151">
        <f t="shared" si="65"/>
        <v>4.1419102401300854E-9</v>
      </c>
      <c r="S296" s="150">
        <f t="shared" si="66"/>
        <v>1.7155420437294461E-17</v>
      </c>
      <c r="T296" s="97">
        <v>298</v>
      </c>
      <c r="U296" s="118">
        <f t="shared" si="67"/>
        <v>290.02</v>
      </c>
      <c r="V296" s="152">
        <f t="shared" si="68"/>
        <v>0.464067509345574</v>
      </c>
      <c r="W296" s="153">
        <f t="shared" si="69"/>
        <v>2.911169612605196</v>
      </c>
      <c r="X296" s="154">
        <f t="shared" si="59"/>
        <v>-1.8256450117683548E-7</v>
      </c>
      <c r="Y296" s="155">
        <f t="shared" si="60"/>
        <v>-1.8233621528696945E-7</v>
      </c>
      <c r="Z296" s="155">
        <f t="shared" si="61"/>
        <v>-1.8233650074469635E-7</v>
      </c>
      <c r="AA296" s="156">
        <f t="shared" si="62"/>
        <v>-1.8210849959866181E-7</v>
      </c>
      <c r="AB296" s="157">
        <f t="shared" si="71"/>
        <v>7.300012521471444E-4</v>
      </c>
      <c r="AC296" s="132"/>
      <c r="AD296" s="158">
        <f t="shared" si="70"/>
        <v>7.3000125214714444</v>
      </c>
      <c r="AE296" s="158"/>
      <c r="AF296" s="159"/>
      <c r="AG296" s="133">
        <v>2900</v>
      </c>
    </row>
    <row r="297" spans="1:55">
      <c r="E297" s="147">
        <v>0.60037037037037033</v>
      </c>
      <c r="G297" s="148">
        <v>17.059999999999999</v>
      </c>
      <c r="H297" s="148">
        <v>5.82</v>
      </c>
      <c r="I297" s="148">
        <v>7.93</v>
      </c>
      <c r="J297" s="148">
        <v>17.010000000000002</v>
      </c>
      <c r="K297" s="148">
        <v>5.99</v>
      </c>
      <c r="L297" s="148">
        <v>8.09</v>
      </c>
      <c r="M297" s="118">
        <f t="shared" si="72"/>
        <v>17.035</v>
      </c>
      <c r="N297" s="118">
        <f t="shared" si="72"/>
        <v>5.9050000000000002</v>
      </c>
      <c r="O297" s="118">
        <f t="shared" si="72"/>
        <v>8.01</v>
      </c>
      <c r="P297" s="149">
        <f t="shared" si="63"/>
        <v>0.16880850219865295</v>
      </c>
      <c r="Q297" s="150">
        <f t="shared" si="64"/>
        <v>1.2445146117713822E-6</v>
      </c>
      <c r="R297" s="151">
        <f t="shared" si="65"/>
        <v>4.1470763503536952E-9</v>
      </c>
      <c r="S297" s="150">
        <f t="shared" si="66"/>
        <v>1.7198242255662926E-17</v>
      </c>
      <c r="T297" s="97">
        <v>298</v>
      </c>
      <c r="U297" s="118">
        <f t="shared" si="67"/>
        <v>290.03500000000003</v>
      </c>
      <c r="V297" s="152">
        <f t="shared" si="68"/>
        <v>0.4631712465158388</v>
      </c>
      <c r="W297" s="153">
        <f t="shared" si="69"/>
        <v>2.9051679644809272</v>
      </c>
      <c r="X297" s="154">
        <f t="shared" si="59"/>
        <v>-1.8448602974875317E-7</v>
      </c>
      <c r="Y297" s="155">
        <f t="shared" si="60"/>
        <v>-1.8425232933207596E-7</v>
      </c>
      <c r="Z297" s="155">
        <f t="shared" si="61"/>
        <v>-1.8425262537554785E-7</v>
      </c>
      <c r="AA297" s="156">
        <f t="shared" si="62"/>
        <v>-1.8401922025230759E-7</v>
      </c>
      <c r="AB297" s="157">
        <f t="shared" si="71"/>
        <v>7.2817788809241308E-4</v>
      </c>
      <c r="AC297" s="132"/>
      <c r="AD297" s="158">
        <f t="shared" si="70"/>
        <v>7.2817788809241311</v>
      </c>
      <c r="AE297" s="158"/>
      <c r="AF297" s="159"/>
      <c r="AG297" s="133">
        <v>2910</v>
      </c>
    </row>
    <row r="298" spans="1:55">
      <c r="E298" s="147">
        <v>0.60048611111111105</v>
      </c>
      <c r="G298" s="148">
        <v>17.07</v>
      </c>
      <c r="H298" s="148">
        <v>5.82</v>
      </c>
      <c r="I298" s="148">
        <v>7.95</v>
      </c>
      <c r="J298" s="148">
        <v>17.03</v>
      </c>
      <c r="K298" s="148">
        <v>5.99</v>
      </c>
      <c r="L298" s="148">
        <v>8.02</v>
      </c>
      <c r="M298" s="118">
        <f t="shared" si="72"/>
        <v>17.05</v>
      </c>
      <c r="N298" s="118">
        <f t="shared" si="72"/>
        <v>5.9050000000000002</v>
      </c>
      <c r="O298" s="118">
        <f t="shared" si="72"/>
        <v>7.9849999999999994</v>
      </c>
      <c r="P298" s="149">
        <f t="shared" si="63"/>
        <v>0.16832648171825579</v>
      </c>
      <c r="Q298" s="150">
        <f t="shared" si="64"/>
        <v>1.2445146117713822E-6</v>
      </c>
      <c r="R298" s="151">
        <f t="shared" si="65"/>
        <v>4.1522489041488208E-9</v>
      </c>
      <c r="S298" s="150">
        <f t="shared" si="66"/>
        <v>1.7241170962005082E-17</v>
      </c>
      <c r="T298" s="97">
        <v>298</v>
      </c>
      <c r="U298" s="118">
        <f t="shared" si="67"/>
        <v>290.05</v>
      </c>
      <c r="V298" s="152">
        <f t="shared" si="68"/>
        <v>0.46227507638696741</v>
      </c>
      <c r="W298" s="153">
        <f t="shared" si="69"/>
        <v>2.8991793081494293</v>
      </c>
      <c r="X298" s="154">
        <f t="shared" si="59"/>
        <v>-1.8433176545199775E-7</v>
      </c>
      <c r="Y298" s="155">
        <f t="shared" si="60"/>
        <v>-1.8409786385850785E-7</v>
      </c>
      <c r="Z298" s="155">
        <f t="shared" si="61"/>
        <v>-1.840981606600673E-7</v>
      </c>
      <c r="AA298" s="156">
        <f t="shared" si="62"/>
        <v>-1.8386455511490408E-7</v>
      </c>
      <c r="AB298" s="157">
        <f t="shared" si="71"/>
        <v>7.2633536282671923E-4</v>
      </c>
      <c r="AC298" s="132"/>
      <c r="AD298" s="158">
        <f t="shared" si="70"/>
        <v>7.2633536282671924</v>
      </c>
      <c r="AE298" s="158"/>
      <c r="AF298" s="159"/>
      <c r="AG298" s="133">
        <v>2920</v>
      </c>
    </row>
    <row r="299" spans="1:55">
      <c r="E299" s="147">
        <v>0.60060185185185189</v>
      </c>
      <c r="G299" s="148">
        <v>17.079999999999998</v>
      </c>
      <c r="H299" s="148">
        <v>5.82</v>
      </c>
      <c r="I299" s="148">
        <v>7.91</v>
      </c>
      <c r="J299" s="148">
        <v>17.04</v>
      </c>
      <c r="K299" s="148">
        <v>5.99</v>
      </c>
      <c r="L299" s="148">
        <v>8.0500000000000007</v>
      </c>
      <c r="M299" s="118">
        <f t="shared" si="72"/>
        <v>17.059999999999999</v>
      </c>
      <c r="N299" s="118">
        <f t="shared" si="72"/>
        <v>5.9050000000000002</v>
      </c>
      <c r="O299" s="118">
        <f t="shared" si="72"/>
        <v>7.98</v>
      </c>
      <c r="P299" s="149">
        <f t="shared" si="63"/>
        <v>0.16825097292748573</v>
      </c>
      <c r="Q299" s="150">
        <f t="shared" si="64"/>
        <v>1.2445146117713822E-6</v>
      </c>
      <c r="R299" s="151">
        <f t="shared" si="65"/>
        <v>4.1557008570759609E-9</v>
      </c>
      <c r="S299" s="150">
        <f t="shared" si="66"/>
        <v>1.7269849613501877E-17</v>
      </c>
      <c r="T299" s="97">
        <v>298</v>
      </c>
      <c r="U299" s="118">
        <f t="shared" si="67"/>
        <v>290.06</v>
      </c>
      <c r="V299" s="152">
        <f t="shared" si="68"/>
        <v>0.46167768112776408</v>
      </c>
      <c r="W299" s="153">
        <f t="shared" si="69"/>
        <v>2.8951940737211634</v>
      </c>
      <c r="X299" s="154">
        <f t="shared" si="59"/>
        <v>-1.8434117301107907E-7</v>
      </c>
      <c r="Y299" s="155">
        <f t="shared" si="60"/>
        <v>-1.8410665312451067E-7</v>
      </c>
      <c r="Z299" s="155">
        <f t="shared" si="61"/>
        <v>-1.841069514820414E-7</v>
      </c>
      <c r="AA299" s="156">
        <f t="shared" si="62"/>
        <v>-1.838727291938595E-7</v>
      </c>
      <c r="AB299" s="157">
        <f t="shared" si="71"/>
        <v>7.2449438221071252E-4</v>
      </c>
      <c r="AC299" s="132"/>
      <c r="AD299" s="158">
        <f t="shared" si="70"/>
        <v>7.2449438221071256</v>
      </c>
      <c r="AE299" s="158"/>
      <c r="AF299" s="159"/>
      <c r="AG299" s="133">
        <v>2930</v>
      </c>
    </row>
    <row r="300" spans="1:55">
      <c r="E300" s="147">
        <v>0.60071759259259261</v>
      </c>
      <c r="G300" s="148">
        <v>17.09</v>
      </c>
      <c r="H300" s="148">
        <v>5.82</v>
      </c>
      <c r="I300" s="148">
        <v>7.87</v>
      </c>
      <c r="J300" s="148">
        <v>17.05</v>
      </c>
      <c r="K300" s="148">
        <v>5.99</v>
      </c>
      <c r="L300" s="148">
        <v>8.09</v>
      </c>
      <c r="M300" s="118">
        <f t="shared" si="72"/>
        <v>17.07</v>
      </c>
      <c r="N300" s="118">
        <f t="shared" si="72"/>
        <v>5.9050000000000002</v>
      </c>
      <c r="O300" s="118">
        <f t="shared" si="72"/>
        <v>7.98</v>
      </c>
      <c r="P300" s="149">
        <f t="shared" si="63"/>
        <v>0.16828087644175971</v>
      </c>
      <c r="Q300" s="150">
        <f t="shared" si="64"/>
        <v>1.2445146117713822E-6</v>
      </c>
      <c r="R300" s="151">
        <f t="shared" si="65"/>
        <v>4.1591556797682063E-9</v>
      </c>
      <c r="S300" s="150">
        <f t="shared" si="66"/>
        <v>1.7298575968548132E-17</v>
      </c>
      <c r="T300" s="97">
        <v>298</v>
      </c>
      <c r="U300" s="118">
        <f t="shared" si="67"/>
        <v>290.07</v>
      </c>
      <c r="V300" s="152">
        <f t="shared" si="68"/>
        <v>0.46108032705829288</v>
      </c>
      <c r="W300" s="153">
        <f t="shared" si="69"/>
        <v>2.891214591638199</v>
      </c>
      <c r="X300" s="154">
        <f t="shared" si="59"/>
        <v>-1.8446486373374468E-7</v>
      </c>
      <c r="Y300" s="155">
        <f t="shared" si="60"/>
        <v>-1.8422943074459471E-7</v>
      </c>
      <c r="Z300" s="155">
        <f t="shared" si="61"/>
        <v>-1.8422973122833595E-7</v>
      </c>
      <c r="AA300" s="156">
        <f t="shared" si="62"/>
        <v>-1.8399459795591087E-7</v>
      </c>
      <c r="AB300" s="157">
        <f t="shared" si="71"/>
        <v>7.2265331369168241E-4</v>
      </c>
      <c r="AC300" s="132"/>
      <c r="AD300" s="158">
        <f t="shared" si="70"/>
        <v>7.2265331369168244</v>
      </c>
      <c r="AE300" s="158"/>
      <c r="AF300" s="159"/>
      <c r="AG300" s="133">
        <v>2940</v>
      </c>
    </row>
    <row r="301" spans="1:55">
      <c r="E301" s="147">
        <v>0.60083333333333333</v>
      </c>
      <c r="G301" s="148">
        <v>17.100000000000001</v>
      </c>
      <c r="H301" s="148">
        <v>5.82</v>
      </c>
      <c r="I301" s="148">
        <v>7.87</v>
      </c>
      <c r="J301" s="148">
        <v>17.059999999999999</v>
      </c>
      <c r="K301" s="148">
        <v>5.99</v>
      </c>
      <c r="L301" s="148">
        <v>8.0500000000000007</v>
      </c>
      <c r="M301" s="118">
        <f t="shared" si="72"/>
        <v>17.079999999999998</v>
      </c>
      <c r="N301" s="118">
        <f t="shared" si="72"/>
        <v>5.9050000000000002</v>
      </c>
      <c r="O301" s="118">
        <f t="shared" si="72"/>
        <v>7.9600000000000009</v>
      </c>
      <c r="P301" s="149">
        <f t="shared" si="63"/>
        <v>0.1678889590321648</v>
      </c>
      <c r="Q301" s="150">
        <f t="shared" si="64"/>
        <v>1.2445146117713822E-6</v>
      </c>
      <c r="R301" s="151">
        <f t="shared" si="65"/>
        <v>4.1626133746113221E-9</v>
      </c>
      <c r="S301" s="150">
        <f t="shared" si="66"/>
        <v>1.732735010649306E-17</v>
      </c>
      <c r="T301" s="97">
        <v>298</v>
      </c>
      <c r="U301" s="118">
        <f t="shared" si="67"/>
        <v>290.08</v>
      </c>
      <c r="V301" s="152">
        <f t="shared" si="68"/>
        <v>0.46048301417429027</v>
      </c>
      <c r="W301" s="153">
        <f t="shared" si="69"/>
        <v>2.887240853211186</v>
      </c>
      <c r="X301" s="154">
        <f t="shared" si="59"/>
        <v>-1.8412448894013461E-7</v>
      </c>
      <c r="Y301" s="155">
        <f t="shared" si="60"/>
        <v>-1.8388932447531704E-7</v>
      </c>
      <c r="Z301" s="155">
        <f t="shared" si="61"/>
        <v>-1.8388962482822408E-7</v>
      </c>
      <c r="AA301" s="156">
        <f t="shared" si="62"/>
        <v>-1.8365475994908992E-7</v>
      </c>
      <c r="AB301" s="157">
        <f t="shared" si="71"/>
        <v>7.2081101738228986E-4</v>
      </c>
      <c r="AC301" s="132"/>
      <c r="AD301" s="158">
        <f t="shared" si="70"/>
        <v>7.2081101738228988</v>
      </c>
      <c r="AE301" s="158"/>
      <c r="AF301" s="159"/>
      <c r="AG301" s="133">
        <v>2950</v>
      </c>
    </row>
    <row r="302" spans="1:55">
      <c r="E302" s="147">
        <v>0.60094907407407405</v>
      </c>
      <c r="G302" s="148">
        <v>17.12</v>
      </c>
      <c r="H302" s="148">
        <v>5.82</v>
      </c>
      <c r="I302" s="148">
        <v>7.88</v>
      </c>
      <c r="J302" s="148">
        <v>17.07</v>
      </c>
      <c r="K302" s="148">
        <v>5.99</v>
      </c>
      <c r="L302" s="148">
        <v>8.07</v>
      </c>
      <c r="M302" s="118">
        <f t="shared" si="72"/>
        <v>17.094999999999999</v>
      </c>
      <c r="N302" s="118">
        <f t="shared" si="72"/>
        <v>5.9050000000000002</v>
      </c>
      <c r="O302" s="118">
        <f t="shared" si="72"/>
        <v>7.9749999999999996</v>
      </c>
      <c r="P302" s="149">
        <f t="shared" si="63"/>
        <v>0.16825019573647598</v>
      </c>
      <c r="Q302" s="150">
        <f t="shared" si="64"/>
        <v>1.2445146117713822E-6</v>
      </c>
      <c r="R302" s="151">
        <f t="shared" si="65"/>
        <v>4.167805307382623E-9</v>
      </c>
      <c r="S302" s="150">
        <f t="shared" si="66"/>
        <v>1.7370601080246762E-17</v>
      </c>
      <c r="T302" s="97">
        <v>298</v>
      </c>
      <c r="U302" s="118">
        <f t="shared" si="67"/>
        <v>290.09500000000003</v>
      </c>
      <c r="V302" s="152">
        <f t="shared" si="68"/>
        <v>0.45958712206172575</v>
      </c>
      <c r="W302" s="153">
        <f t="shared" si="69"/>
        <v>2.8812909959513933</v>
      </c>
      <c r="X302" s="154">
        <f t="shared" si="59"/>
        <v>-1.8489033932044606E-7</v>
      </c>
      <c r="Y302" s="155">
        <f t="shared" si="60"/>
        <v>-1.8465260800568763E-7</v>
      </c>
      <c r="Z302" s="155">
        <f t="shared" si="61"/>
        <v>-1.8465291367973325E-7</v>
      </c>
      <c r="AA302" s="156">
        <f t="shared" si="62"/>
        <v>-1.8441548725295135E-7</v>
      </c>
      <c r="AB302" s="157">
        <f t="shared" si="71"/>
        <v>7.1897212213646263E-4</v>
      </c>
      <c r="AC302" s="132"/>
      <c r="AD302" s="158">
        <f t="shared" si="70"/>
        <v>7.1897212213646267</v>
      </c>
      <c r="AE302" s="158"/>
      <c r="AF302" s="159"/>
      <c r="AG302" s="133">
        <v>2960</v>
      </c>
    </row>
    <row r="303" spans="1:55">
      <c r="E303" s="147">
        <v>0.60106481481481477</v>
      </c>
      <c r="G303" s="148">
        <v>17.13</v>
      </c>
      <c r="H303" s="148">
        <v>5.82</v>
      </c>
      <c r="I303" s="148">
        <v>7.89</v>
      </c>
      <c r="J303" s="148">
        <v>17.079999999999998</v>
      </c>
      <c r="K303" s="148">
        <v>5.99</v>
      </c>
      <c r="L303" s="148">
        <v>8</v>
      </c>
      <c r="M303" s="118">
        <f t="shared" si="72"/>
        <v>17.104999999999997</v>
      </c>
      <c r="N303" s="118">
        <f t="shared" si="72"/>
        <v>5.9050000000000002</v>
      </c>
      <c r="O303" s="118">
        <f t="shared" si="72"/>
        <v>7.9450000000000003</v>
      </c>
      <c r="P303" s="149">
        <f t="shared" si="63"/>
        <v>0.16764708906988687</v>
      </c>
      <c r="Q303" s="150">
        <f t="shared" si="64"/>
        <v>1.2445146117713822E-6</v>
      </c>
      <c r="R303" s="151">
        <f t="shared" si="65"/>
        <v>4.1712701930536589E-9</v>
      </c>
      <c r="S303" s="150">
        <f t="shared" si="66"/>
        <v>1.7399495023457908E-17</v>
      </c>
      <c r="T303" s="97">
        <v>298</v>
      </c>
      <c r="U303" s="118">
        <f t="shared" si="67"/>
        <v>290.10500000000002</v>
      </c>
      <c r="V303" s="152">
        <f t="shared" si="68"/>
        <v>0.45898991212276719</v>
      </c>
      <c r="W303" s="153">
        <f t="shared" si="69"/>
        <v>2.8773315787383233</v>
      </c>
      <c r="X303" s="154">
        <f t="shared" si="59"/>
        <v>-1.8431336887882482E-7</v>
      </c>
      <c r="Y303" s="155">
        <f t="shared" si="60"/>
        <v>-1.8407651066158401E-7</v>
      </c>
      <c r="Z303" s="155">
        <f t="shared" si="61"/>
        <v>-1.8407681504436113E-7</v>
      </c>
      <c r="AA303" s="156">
        <f t="shared" si="62"/>
        <v>-1.8384026042758236E-7</v>
      </c>
      <c r="AB303" s="157">
        <f t="shared" si="71"/>
        <v>7.1712559401988893E-4</v>
      </c>
      <c r="AC303" s="132"/>
      <c r="AD303" s="158">
        <f t="shared" si="70"/>
        <v>7.1712559401988889</v>
      </c>
      <c r="AE303" s="158"/>
      <c r="AF303" s="159"/>
      <c r="AG303" s="133">
        <v>2970</v>
      </c>
    </row>
    <row r="304" spans="1:55">
      <c r="E304" s="147">
        <v>0.6011805555555555</v>
      </c>
      <c r="G304" s="148">
        <v>17.14</v>
      </c>
      <c r="H304" s="148">
        <v>5.81</v>
      </c>
      <c r="I304" s="148">
        <v>7.86</v>
      </c>
      <c r="J304" s="148">
        <v>17.09</v>
      </c>
      <c r="K304" s="148">
        <v>5.99</v>
      </c>
      <c r="L304" s="148">
        <v>8.02</v>
      </c>
      <c r="M304" s="118">
        <f t="shared" si="72"/>
        <v>17.115000000000002</v>
      </c>
      <c r="N304" s="118">
        <f t="shared" si="72"/>
        <v>5.9</v>
      </c>
      <c r="O304" s="118">
        <f t="shared" si="72"/>
        <v>7.9399999999999995</v>
      </c>
      <c r="P304" s="149">
        <f t="shared" si="63"/>
        <v>0.16757138556220338</v>
      </c>
      <c r="Q304" s="150">
        <f t="shared" si="64"/>
        <v>1.2589254117941642E-6</v>
      </c>
      <c r="R304" s="151">
        <f t="shared" si="65"/>
        <v>4.1269501289898607E-9</v>
      </c>
      <c r="S304" s="150">
        <f t="shared" si="66"/>
        <v>1.7031717367169427E-17</v>
      </c>
      <c r="T304" s="97">
        <v>298</v>
      </c>
      <c r="U304" s="118">
        <f t="shared" si="67"/>
        <v>290.11500000000001</v>
      </c>
      <c r="V304" s="152">
        <f t="shared" si="68"/>
        <v>0.45839274335437702</v>
      </c>
      <c r="W304" s="153">
        <f t="shared" si="69"/>
        <v>2.873377874876311</v>
      </c>
      <c r="X304" s="154">
        <f t="shared" si="59"/>
        <v>-1.8012062159022021E-7</v>
      </c>
      <c r="Y304" s="155">
        <f t="shared" si="60"/>
        <v>-1.7989383474180267E-7</v>
      </c>
      <c r="Z304" s="155">
        <f t="shared" si="61"/>
        <v>-1.798941202853132E-7</v>
      </c>
      <c r="AA304" s="156">
        <f t="shared" si="62"/>
        <v>-1.7966761826136015E-7</v>
      </c>
      <c r="AB304" s="157">
        <f t="shared" si="71"/>
        <v>7.1528482688535842E-4</v>
      </c>
      <c r="AC304" s="132"/>
      <c r="AD304" s="158">
        <f t="shared" si="70"/>
        <v>7.1528482688535844</v>
      </c>
      <c r="AE304" s="158"/>
      <c r="AF304" s="159"/>
      <c r="AG304" s="133">
        <v>2980</v>
      </c>
    </row>
    <row r="305" spans="1:55">
      <c r="E305" s="147">
        <v>0.60129629629629633</v>
      </c>
      <c r="G305" s="148">
        <v>17.149999999999999</v>
      </c>
      <c r="H305" s="148">
        <v>5.81</v>
      </c>
      <c r="I305" s="148">
        <v>7.86</v>
      </c>
      <c r="J305" s="148">
        <v>17.11</v>
      </c>
      <c r="K305" s="148">
        <v>5.98</v>
      </c>
      <c r="L305" s="148">
        <v>7.96</v>
      </c>
      <c r="M305" s="118">
        <f t="shared" si="72"/>
        <v>17.13</v>
      </c>
      <c r="N305" s="118">
        <f t="shared" si="72"/>
        <v>5.8949999999999996</v>
      </c>
      <c r="O305" s="118">
        <f t="shared" si="72"/>
        <v>7.91</v>
      </c>
      <c r="P305" s="149">
        <f t="shared" si="63"/>
        <v>0.16698279711896336</v>
      </c>
      <c r="Q305" s="150">
        <f t="shared" si="64"/>
        <v>1.2735030810166609E-6</v>
      </c>
      <c r="R305" s="151">
        <f t="shared" si="65"/>
        <v>4.0847978499435151E-9</v>
      </c>
      <c r="S305" s="150">
        <f t="shared" si="66"/>
        <v>1.6685573474903164E-17</v>
      </c>
      <c r="T305" s="97">
        <v>298</v>
      </c>
      <c r="U305" s="118">
        <f t="shared" si="67"/>
        <v>290.13</v>
      </c>
      <c r="V305" s="152">
        <f t="shared" si="68"/>
        <v>0.45749706738728868</v>
      </c>
      <c r="W305" s="153">
        <f t="shared" si="69"/>
        <v>2.8674580127467428</v>
      </c>
      <c r="X305" s="154">
        <f t="shared" si="59"/>
        <v>-1.7576000422572964E-7</v>
      </c>
      <c r="Y305" s="155">
        <f t="shared" si="60"/>
        <v>-1.7554352076288849E-7</v>
      </c>
      <c r="Z305" s="155">
        <f t="shared" si="61"/>
        <v>-1.755437874054042E-7</v>
      </c>
      <c r="AA305" s="156">
        <f t="shared" si="62"/>
        <v>-1.7532756992823195E-7</v>
      </c>
      <c r="AB305" s="157">
        <f t="shared" si="71"/>
        <v>7.1348588663551536E-4</v>
      </c>
      <c r="AC305" s="132"/>
      <c r="AD305" s="158">
        <f t="shared" si="70"/>
        <v>7.1348588663551533</v>
      </c>
      <c r="AE305" s="158"/>
      <c r="AF305" s="159"/>
      <c r="AG305" s="133">
        <v>2990</v>
      </c>
    </row>
    <row r="306" spans="1:55">
      <c r="E306" s="147">
        <v>0.60141203703703705</v>
      </c>
      <c r="G306" s="148">
        <v>17.16</v>
      </c>
      <c r="H306" s="148">
        <v>5.81</v>
      </c>
      <c r="I306" s="148">
        <v>7.88</v>
      </c>
      <c r="J306" s="148">
        <v>17.12</v>
      </c>
      <c r="K306" s="148">
        <v>5.98</v>
      </c>
      <c r="L306" s="148">
        <v>7.92</v>
      </c>
      <c r="M306" s="118">
        <f t="shared" si="72"/>
        <v>17.14</v>
      </c>
      <c r="N306" s="118">
        <f t="shared" si="72"/>
        <v>5.8949999999999996</v>
      </c>
      <c r="O306" s="118">
        <f t="shared" si="72"/>
        <v>7.9</v>
      </c>
      <c r="P306" s="149">
        <f t="shared" si="63"/>
        <v>0.16680137123125355</v>
      </c>
      <c r="Q306" s="150">
        <f t="shared" si="64"/>
        <v>1.2735030810166609E-6</v>
      </c>
      <c r="R306" s="151">
        <f t="shared" si="65"/>
        <v>4.0881937277486253E-9</v>
      </c>
      <c r="S306" s="150">
        <f t="shared" si="66"/>
        <v>1.6713327955603201E-17</v>
      </c>
      <c r="T306" s="97">
        <v>298</v>
      </c>
      <c r="U306" s="118">
        <f t="shared" si="67"/>
        <v>290.14</v>
      </c>
      <c r="V306" s="152">
        <f t="shared" si="68"/>
        <v>0.45690000152668742</v>
      </c>
      <c r="W306" s="153">
        <f t="shared" si="69"/>
        <v>2.8635185545451396</v>
      </c>
      <c r="X306" s="154">
        <f t="shared" si="59"/>
        <v>-1.7566974148904358E-7</v>
      </c>
      <c r="Y306" s="155">
        <f t="shared" si="60"/>
        <v>-1.7545294692805529E-7</v>
      </c>
      <c r="Z306" s="155">
        <f t="shared" si="61"/>
        <v>-1.7545321447488085E-7</v>
      </c>
      <c r="AA306" s="156">
        <f t="shared" si="62"/>
        <v>-1.752366868003574E-7</v>
      </c>
      <c r="AB306" s="157">
        <f t="shared" si="71"/>
        <v>7.1173044965136447E-4</v>
      </c>
      <c r="AC306" s="160">
        <f>D16</f>
        <v>7.1160714285714284E-4</v>
      </c>
      <c r="AD306" s="158">
        <f t="shared" si="70"/>
        <v>7.1173044965136452</v>
      </c>
      <c r="AE306" s="158">
        <f>AC306*10000</f>
        <v>7.1160714285714288</v>
      </c>
      <c r="AF306" s="159">
        <f>(AD306-AE306)*(AD306-AE306)</f>
        <v>1.5204565501216321E-6</v>
      </c>
      <c r="AG306" s="133">
        <v>3000</v>
      </c>
    </row>
    <row r="307" spans="1:55">
      <c r="E307" s="147">
        <v>0.60152777777777777</v>
      </c>
      <c r="G307" s="148">
        <v>17.170000000000002</v>
      </c>
      <c r="H307" s="148">
        <v>5.81</v>
      </c>
      <c r="I307" s="148">
        <v>7.86</v>
      </c>
      <c r="J307" s="148">
        <v>17.13</v>
      </c>
      <c r="K307" s="148">
        <v>5.98</v>
      </c>
      <c r="L307" s="148">
        <v>7.95</v>
      </c>
      <c r="M307" s="118">
        <f t="shared" si="72"/>
        <v>17.149999999999999</v>
      </c>
      <c r="N307" s="118">
        <f t="shared" si="72"/>
        <v>5.8949999999999996</v>
      </c>
      <c r="O307" s="118">
        <f t="shared" si="72"/>
        <v>7.9050000000000002</v>
      </c>
      <c r="P307" s="149">
        <f t="shared" si="63"/>
        <v>0.16693664859563895</v>
      </c>
      <c r="Q307" s="150">
        <f t="shared" si="64"/>
        <v>1.2735030810166609E-6</v>
      </c>
      <c r="R307" s="151">
        <f t="shared" si="65"/>
        <v>4.0915924287010458E-9</v>
      </c>
      <c r="S307" s="150">
        <f t="shared" si="66"/>
        <v>1.6741128602603724E-17</v>
      </c>
      <c r="T307" s="97">
        <v>298</v>
      </c>
      <c r="U307" s="118">
        <f t="shared" si="67"/>
        <v>290.14999999999998</v>
      </c>
      <c r="V307" s="152">
        <f t="shared" si="68"/>
        <v>0.45630297682175641</v>
      </c>
      <c r="W307" s="153">
        <f t="shared" si="69"/>
        <v>2.8595847795564926</v>
      </c>
      <c r="X307" s="154">
        <f t="shared" si="59"/>
        <v>-1.7591218780210217E-7</v>
      </c>
      <c r="Y307" s="155">
        <f t="shared" si="60"/>
        <v>-1.7569425718632101E-7</v>
      </c>
      <c r="Z307" s="155">
        <f t="shared" si="61"/>
        <v>-1.7569452717189667E-7</v>
      </c>
      <c r="AA307" s="156">
        <f t="shared" si="62"/>
        <v>-1.7547686587274243E-7</v>
      </c>
      <c r="AB307" s="157">
        <f t="shared" si="71"/>
        <v>7.0997591839953899E-4</v>
      </c>
      <c r="AC307" s="132"/>
      <c r="AD307" s="158">
        <f t="shared" si="70"/>
        <v>7.0997591839953902</v>
      </c>
      <c r="AE307" s="158"/>
      <c r="AF307" s="159"/>
      <c r="AG307" s="133">
        <v>3010</v>
      </c>
    </row>
    <row r="308" spans="1:55">
      <c r="E308" s="147">
        <v>0.60164351851851849</v>
      </c>
      <c r="G308" s="148">
        <v>17.18</v>
      </c>
      <c r="H308" s="148">
        <v>5.81</v>
      </c>
      <c r="I308" s="148">
        <v>7.85</v>
      </c>
      <c r="J308" s="148">
        <v>17.14</v>
      </c>
      <c r="K308" s="148">
        <v>5.98</v>
      </c>
      <c r="L308" s="148">
        <v>7.98</v>
      </c>
      <c r="M308" s="118">
        <f t="shared" si="72"/>
        <v>17.16</v>
      </c>
      <c r="N308" s="118">
        <f t="shared" si="72"/>
        <v>5.8949999999999996</v>
      </c>
      <c r="O308" s="118">
        <f t="shared" si="72"/>
        <v>7.915</v>
      </c>
      <c r="P308" s="149">
        <f t="shared" si="63"/>
        <v>0.16717758219785675</v>
      </c>
      <c r="Q308" s="150">
        <f t="shared" si="64"/>
        <v>1.2735030810166609E-6</v>
      </c>
      <c r="R308" s="151">
        <f t="shared" si="65"/>
        <v>4.0949939551477875E-9</v>
      </c>
      <c r="S308" s="150">
        <f t="shared" si="66"/>
        <v>1.6768975492696919E-17</v>
      </c>
      <c r="T308" s="97">
        <v>298</v>
      </c>
      <c r="U308" s="118">
        <f t="shared" si="67"/>
        <v>290.16000000000003</v>
      </c>
      <c r="V308" s="152">
        <f t="shared" si="68"/>
        <v>0.45570599326823436</v>
      </c>
      <c r="W308" s="153">
        <f t="shared" si="69"/>
        <v>2.8556566792003828</v>
      </c>
      <c r="X308" s="154">
        <f t="shared" si="59"/>
        <v>-1.7626455955947366E-7</v>
      </c>
      <c r="Y308" s="155">
        <f t="shared" si="60"/>
        <v>-1.7604521218178377E-7</v>
      </c>
      <c r="Z308" s="155">
        <f t="shared" si="61"/>
        <v>-1.7604548514233931E-7</v>
      </c>
      <c r="AA308" s="156">
        <f t="shared" si="62"/>
        <v>-1.7582641004584908E-7</v>
      </c>
      <c r="AB308" s="157">
        <f t="shared" si="71"/>
        <v>7.0821897402888689E-4</v>
      </c>
      <c r="AC308" s="132"/>
      <c r="AD308" s="158">
        <f t="shared" si="70"/>
        <v>7.0821897402888689</v>
      </c>
      <c r="AE308" s="158"/>
      <c r="AF308" s="159"/>
      <c r="AG308" s="133">
        <v>3020</v>
      </c>
    </row>
    <row r="309" spans="1:55">
      <c r="E309" s="147">
        <v>0.60175925925925922</v>
      </c>
      <c r="G309" s="148">
        <v>17.190000000000001</v>
      </c>
      <c r="H309" s="148">
        <v>5.81</v>
      </c>
      <c r="I309" s="148">
        <v>7.84</v>
      </c>
      <c r="J309" s="148">
        <v>17.149999999999999</v>
      </c>
      <c r="K309" s="148">
        <v>5.98</v>
      </c>
      <c r="L309" s="148">
        <v>7.98</v>
      </c>
      <c r="M309" s="118">
        <f t="shared" si="72"/>
        <v>17.170000000000002</v>
      </c>
      <c r="N309" s="118">
        <f t="shared" si="72"/>
        <v>5.8949999999999996</v>
      </c>
      <c r="O309" s="118">
        <f t="shared" si="72"/>
        <v>7.91</v>
      </c>
      <c r="P309" s="149">
        <f t="shared" si="63"/>
        <v>0.16710172096165363</v>
      </c>
      <c r="Q309" s="150">
        <f t="shared" si="64"/>
        <v>1.2735030810166609E-6</v>
      </c>
      <c r="R309" s="151">
        <f t="shared" si="65"/>
        <v>4.0983983094378141E-9</v>
      </c>
      <c r="S309" s="150">
        <f t="shared" si="66"/>
        <v>1.6796868702802732E-17</v>
      </c>
      <c r="T309" s="97">
        <v>298</v>
      </c>
      <c r="U309" s="118">
        <f t="shared" si="67"/>
        <v>290.17</v>
      </c>
      <c r="V309" s="152">
        <f t="shared" si="68"/>
        <v>0.45510905086187525</v>
      </c>
      <c r="W309" s="153">
        <f t="shared" si="69"/>
        <v>2.8517342449100087</v>
      </c>
      <c r="X309" s="154">
        <f t="shared" si="59"/>
        <v>-1.7628109195320106E-7</v>
      </c>
      <c r="Y309" s="155">
        <f t="shared" si="60"/>
        <v>-1.7606115672348426E-7</v>
      </c>
      <c r="Z309" s="155">
        <f t="shared" si="61"/>
        <v>-1.760614311233347E-7</v>
      </c>
      <c r="AA309" s="156">
        <f t="shared" si="62"/>
        <v>-1.7584176960876425E-7</v>
      </c>
      <c r="AB309" s="157">
        <f t="shared" si="71"/>
        <v>7.0645852008846424E-4</v>
      </c>
      <c r="AC309" s="132"/>
      <c r="AD309" s="158">
        <f t="shared" si="70"/>
        <v>7.0645852008846424</v>
      </c>
      <c r="AE309" s="158"/>
      <c r="AF309" s="159"/>
      <c r="AG309" s="133">
        <v>3030</v>
      </c>
    </row>
    <row r="310" spans="1:55">
      <c r="E310" s="147">
        <v>0.60187499999999994</v>
      </c>
      <c r="G310" s="148">
        <v>17.21</v>
      </c>
      <c r="H310" s="148">
        <v>5.81</v>
      </c>
      <c r="I310" s="148">
        <v>7.84</v>
      </c>
      <c r="J310" s="148">
        <v>17.16</v>
      </c>
      <c r="K310" s="148">
        <v>5.98</v>
      </c>
      <c r="L310" s="148">
        <v>8</v>
      </c>
      <c r="M310" s="118">
        <f t="shared" si="72"/>
        <v>17.185000000000002</v>
      </c>
      <c r="N310" s="118">
        <f t="shared" si="72"/>
        <v>5.8949999999999996</v>
      </c>
      <c r="O310" s="118">
        <f t="shared" si="72"/>
        <v>7.92</v>
      </c>
      <c r="P310" s="149">
        <f t="shared" si="63"/>
        <v>0.1673576712770358</v>
      </c>
      <c r="Q310" s="150">
        <f t="shared" si="64"/>
        <v>1.2735030810166609E-6</v>
      </c>
      <c r="R310" s="151">
        <f t="shared" si="65"/>
        <v>4.1035101482221689E-9</v>
      </c>
      <c r="S310" s="150">
        <f t="shared" si="66"/>
        <v>1.6838795536562327E-17</v>
      </c>
      <c r="T310" s="97">
        <v>298</v>
      </c>
      <c r="U310" s="118">
        <f t="shared" si="67"/>
        <v>290.185</v>
      </c>
      <c r="V310" s="152">
        <f t="shared" si="68"/>
        <v>0.45421371439395442</v>
      </c>
      <c r="W310" s="153">
        <f t="shared" si="69"/>
        <v>2.845861198640856</v>
      </c>
      <c r="X310" s="154">
        <f t="shared" si="59"/>
        <v>-1.7691505034968777E-7</v>
      </c>
      <c r="Y310" s="155">
        <f t="shared" si="60"/>
        <v>-1.7669297692827582E-7</v>
      </c>
      <c r="Z310" s="155">
        <f t="shared" si="61"/>
        <v>-1.7669325568694788E-7</v>
      </c>
      <c r="AA310" s="156">
        <f t="shared" si="62"/>
        <v>-1.7647146032438174E-7</v>
      </c>
      <c r="AB310" s="157">
        <f t="shared" si="71"/>
        <v>7.0469790669303826E-4</v>
      </c>
      <c r="AC310" s="132"/>
      <c r="AD310" s="158">
        <f t="shared" si="70"/>
        <v>7.0469790669303825</v>
      </c>
      <c r="AE310" s="158"/>
      <c r="AF310" s="159"/>
      <c r="AG310" s="133">
        <v>3040</v>
      </c>
    </row>
    <row r="311" spans="1:55">
      <c r="E311" s="147">
        <v>0.60199074074074077</v>
      </c>
      <c r="G311" s="148">
        <v>17.22</v>
      </c>
      <c r="H311" s="148">
        <v>5.81</v>
      </c>
      <c r="I311" s="148">
        <v>7.85</v>
      </c>
      <c r="J311" s="148">
        <v>17.170000000000002</v>
      </c>
      <c r="K311" s="148">
        <v>5.98</v>
      </c>
      <c r="L311" s="148">
        <v>7.99</v>
      </c>
      <c r="M311" s="118">
        <f t="shared" si="72"/>
        <v>17.195</v>
      </c>
      <c r="N311" s="118">
        <f t="shared" si="72"/>
        <v>5.8949999999999996</v>
      </c>
      <c r="O311" s="118">
        <f t="shared" si="72"/>
        <v>7.92</v>
      </c>
      <c r="P311" s="149">
        <f t="shared" si="63"/>
        <v>0.16738748225278449</v>
      </c>
      <c r="Q311" s="150">
        <f t="shared" si="64"/>
        <v>1.2735030810166609E-6</v>
      </c>
      <c r="R311" s="151">
        <f t="shared" si="65"/>
        <v>4.1069215824099288E-9</v>
      </c>
      <c r="S311" s="150">
        <f t="shared" si="66"/>
        <v>1.6866804884064474E-17</v>
      </c>
      <c r="T311" s="97">
        <v>298</v>
      </c>
      <c r="U311" s="118">
        <f t="shared" si="67"/>
        <v>290.19499999999999</v>
      </c>
      <c r="V311" s="152">
        <f t="shared" si="68"/>
        <v>0.45361687483688162</v>
      </c>
      <c r="W311" s="153">
        <f t="shared" si="69"/>
        <v>2.8419528921232504</v>
      </c>
      <c r="X311" s="154">
        <f t="shared" si="59"/>
        <v>-1.7703962048659425E-7</v>
      </c>
      <c r="Y311" s="155">
        <f t="shared" si="60"/>
        <v>-1.7681667521647677E-7</v>
      </c>
      <c r="Z311" s="155">
        <f t="shared" si="61"/>
        <v>-1.7681695597054373E-7</v>
      </c>
      <c r="AA311" s="156">
        <f t="shared" si="62"/>
        <v>-1.765942907473883E-7</v>
      </c>
      <c r="AB311" s="157">
        <f t="shared" si="71"/>
        <v>7.0293097506653071E-4</v>
      </c>
      <c r="AC311" s="132"/>
      <c r="AD311" s="158">
        <f t="shared" si="70"/>
        <v>7.0293097506653073</v>
      </c>
      <c r="AE311" s="158"/>
      <c r="AF311" s="159"/>
      <c r="AG311" s="133">
        <v>3050</v>
      </c>
    </row>
    <row r="312" spans="1:55">
      <c r="E312" s="147">
        <v>0.60210648148148149</v>
      </c>
      <c r="G312" s="148">
        <v>17.23</v>
      </c>
      <c r="H312" s="148">
        <v>5.81</v>
      </c>
      <c r="I312" s="148">
        <v>7.87</v>
      </c>
      <c r="J312" s="148">
        <v>17.18</v>
      </c>
      <c r="K312" s="148">
        <v>5.97</v>
      </c>
      <c r="L312" s="148">
        <v>7.87</v>
      </c>
      <c r="M312" s="118">
        <f t="shared" si="72"/>
        <v>17.204999999999998</v>
      </c>
      <c r="N312" s="118">
        <f t="shared" si="72"/>
        <v>5.89</v>
      </c>
      <c r="O312" s="118">
        <f t="shared" si="72"/>
        <v>7.87</v>
      </c>
      <c r="P312" s="149">
        <f t="shared" si="63"/>
        <v>0.16636037642742446</v>
      </c>
      <c r="Q312" s="150">
        <f t="shared" si="64"/>
        <v>1.2882495516931333E-6</v>
      </c>
      <c r="R312" s="151">
        <f t="shared" si="65"/>
        <v>4.0632852272439351E-9</v>
      </c>
      <c r="S312" s="150">
        <f t="shared" si="66"/>
        <v>1.6510286837938797E-17</v>
      </c>
      <c r="T312" s="97">
        <v>298</v>
      </c>
      <c r="U312" s="118">
        <f t="shared" si="67"/>
        <v>290.20499999999998</v>
      </c>
      <c r="V312" s="152">
        <f t="shared" si="68"/>
        <v>0.45302007641208242</v>
      </c>
      <c r="W312" s="153">
        <f t="shared" si="69"/>
        <v>2.8380502217934902</v>
      </c>
      <c r="X312" s="154">
        <f t="shared" si="59"/>
        <v>-1.7203712357960492E-7</v>
      </c>
      <c r="Y312" s="155">
        <f t="shared" si="60"/>
        <v>-1.7182606866042251E-7</v>
      </c>
      <c r="Z312" s="155">
        <f t="shared" si="61"/>
        <v>-1.7182632758232254E-7</v>
      </c>
      <c r="AA312" s="156">
        <f t="shared" si="62"/>
        <v>-1.7161553094975002E-7</v>
      </c>
      <c r="AB312" s="157">
        <f t="shared" si="71"/>
        <v>7.0116280644385068E-4</v>
      </c>
      <c r="AC312" s="132"/>
      <c r="AD312" s="158">
        <f t="shared" si="70"/>
        <v>7.0116280644385069</v>
      </c>
      <c r="AE312" s="158"/>
      <c r="AF312" s="159"/>
      <c r="AG312" s="133">
        <v>3060</v>
      </c>
    </row>
    <row r="313" spans="1:55">
      <c r="E313" s="147">
        <v>0.60222222222222221</v>
      </c>
      <c r="G313" s="148">
        <v>17.23</v>
      </c>
      <c r="H313" s="148">
        <v>5.81</v>
      </c>
      <c r="I313" s="148">
        <v>7.88</v>
      </c>
      <c r="J313" s="148">
        <v>17.190000000000001</v>
      </c>
      <c r="K313" s="148">
        <v>5.97</v>
      </c>
      <c r="L313" s="148">
        <v>7.99</v>
      </c>
      <c r="M313" s="118">
        <f t="shared" si="72"/>
        <v>17.21</v>
      </c>
      <c r="N313" s="118">
        <f t="shared" si="72"/>
        <v>5.89</v>
      </c>
      <c r="O313" s="118">
        <f t="shared" si="72"/>
        <v>7.9350000000000005</v>
      </c>
      <c r="P313" s="149">
        <f t="shared" si="63"/>
        <v>0.16774932510947768</v>
      </c>
      <c r="Q313" s="150">
        <f t="shared" si="64"/>
        <v>1.2882495516931333E-6</v>
      </c>
      <c r="R313" s="151">
        <f t="shared" si="65"/>
        <v>4.0649738730477279E-9</v>
      </c>
      <c r="S313" s="150">
        <f t="shared" si="66"/>
        <v>1.6524012588560647E-17</v>
      </c>
      <c r="T313" s="97">
        <v>298</v>
      </c>
      <c r="U313" s="118">
        <f t="shared" si="67"/>
        <v>290.20999999999998</v>
      </c>
      <c r="V313" s="152">
        <f t="shared" si="68"/>
        <v>0.45272169262295603</v>
      </c>
      <c r="W313" s="153">
        <f t="shared" si="69"/>
        <v>2.8361009975403051</v>
      </c>
      <c r="X313" s="154">
        <f t="shared" si="59"/>
        <v>-1.7331125157113385E-7</v>
      </c>
      <c r="Y313" s="155">
        <f t="shared" si="60"/>
        <v>-1.7309653269043464E-7</v>
      </c>
      <c r="Z313" s="155">
        <f t="shared" si="61"/>
        <v>-1.7309679871008025E-7</v>
      </c>
      <c r="AA313" s="156">
        <f t="shared" si="62"/>
        <v>-1.7288234518987229E-7</v>
      </c>
      <c r="AB313" s="157">
        <f t="shared" si="71"/>
        <v>6.9944454403215929E-4</v>
      </c>
      <c r="AC313" s="132"/>
      <c r="AD313" s="158">
        <f t="shared" si="70"/>
        <v>6.9944454403215932</v>
      </c>
      <c r="AE313" s="158"/>
      <c r="AF313" s="159"/>
      <c r="AG313" s="133">
        <v>3070</v>
      </c>
    </row>
    <row r="314" spans="1:55">
      <c r="E314" s="147">
        <v>0.60233796296296294</v>
      </c>
      <c r="G314" s="148">
        <v>17.239999999999998</v>
      </c>
      <c r="H314" s="148">
        <v>5.81</v>
      </c>
      <c r="I314" s="148">
        <v>7.82</v>
      </c>
      <c r="J314" s="148">
        <v>17.21</v>
      </c>
      <c r="K314" s="148">
        <v>5.97</v>
      </c>
      <c r="L314" s="148">
        <v>7.91</v>
      </c>
      <c r="M314" s="118">
        <f t="shared" si="72"/>
        <v>17.225000000000001</v>
      </c>
      <c r="N314" s="118">
        <f t="shared" si="72"/>
        <v>5.89</v>
      </c>
      <c r="O314" s="118">
        <f t="shared" si="72"/>
        <v>7.8650000000000002</v>
      </c>
      <c r="P314" s="149">
        <f t="shared" si="63"/>
        <v>0.16631394435995225</v>
      </c>
      <c r="Q314" s="150">
        <f t="shared" si="64"/>
        <v>1.2882495516931333E-6</v>
      </c>
      <c r="R314" s="151">
        <f t="shared" si="65"/>
        <v>4.0700440222945162E-9</v>
      </c>
      <c r="S314" s="150">
        <f t="shared" si="66"/>
        <v>1.6565258343415324E-17</v>
      </c>
      <c r="T314" s="97">
        <v>298</v>
      </c>
      <c r="U314" s="118">
        <f t="shared" si="67"/>
        <v>290.22500000000002</v>
      </c>
      <c r="V314" s="152">
        <f t="shared" si="68"/>
        <v>0.45182660294228999</v>
      </c>
      <c r="W314" s="153">
        <f t="shared" si="69"/>
        <v>2.8302617556856475</v>
      </c>
      <c r="X314" s="154">
        <f t="shared" si="59"/>
        <v>-1.7218539592830831E-7</v>
      </c>
      <c r="Y314" s="155">
        <f t="shared" si="60"/>
        <v>-1.7197293187750598E-7</v>
      </c>
      <c r="Z314" s="155">
        <f t="shared" si="61"/>
        <v>-1.7197319404243957E-7</v>
      </c>
      <c r="AA314" s="156">
        <f t="shared" si="62"/>
        <v>-1.717609915095865E-7</v>
      </c>
      <c r="AB314" s="157">
        <f t="shared" si="71"/>
        <v>6.9771357693288925E-4</v>
      </c>
      <c r="AC314" s="132"/>
      <c r="AD314" s="158">
        <f t="shared" si="70"/>
        <v>6.9771357693288927</v>
      </c>
      <c r="AE314" s="158"/>
      <c r="AF314" s="159"/>
      <c r="AG314" s="133">
        <v>3080</v>
      </c>
    </row>
    <row r="315" spans="1:55">
      <c r="E315" s="147">
        <v>0.60245370370370366</v>
      </c>
      <c r="G315" s="148">
        <v>17.260000000000002</v>
      </c>
      <c r="H315" s="148">
        <v>5.81</v>
      </c>
      <c r="I315" s="148">
        <v>7.84</v>
      </c>
      <c r="J315" s="148">
        <v>17.22</v>
      </c>
      <c r="K315" s="148">
        <v>5.97</v>
      </c>
      <c r="L315" s="148">
        <v>7.92</v>
      </c>
      <c r="M315" s="118">
        <f t="shared" si="72"/>
        <v>17.240000000000002</v>
      </c>
      <c r="N315" s="118">
        <f t="shared" si="72"/>
        <v>5.89</v>
      </c>
      <c r="O315" s="118">
        <f t="shared" si="72"/>
        <v>7.88</v>
      </c>
      <c r="P315" s="149">
        <f t="shared" si="63"/>
        <v>0.16667569366430252</v>
      </c>
      <c r="Q315" s="150">
        <f t="shared" si="64"/>
        <v>1.2882495516931333E-6</v>
      </c>
      <c r="R315" s="151">
        <f t="shared" si="65"/>
        <v>4.0751204954228801E-9</v>
      </c>
      <c r="S315" s="150">
        <f t="shared" si="66"/>
        <v>1.6606607052215619E-17</v>
      </c>
      <c r="T315" s="97">
        <v>298</v>
      </c>
      <c r="U315" s="118">
        <f t="shared" si="67"/>
        <v>290.24</v>
      </c>
      <c r="V315" s="152">
        <f t="shared" si="68"/>
        <v>0.45093160578054342</v>
      </c>
      <c r="W315" s="153">
        <f t="shared" si="69"/>
        <v>2.8244351379296195</v>
      </c>
      <c r="X315" s="154">
        <f t="shared" si="59"/>
        <v>-1.7292024411798137E-7</v>
      </c>
      <c r="Y315" s="155">
        <f t="shared" si="60"/>
        <v>-1.7270543323277478E-7</v>
      </c>
      <c r="Z315" s="155">
        <f t="shared" si="61"/>
        <v>-1.7270570008248138E-7</v>
      </c>
      <c r="AA315" s="156">
        <f t="shared" si="62"/>
        <v>-1.7249115538399107E-7</v>
      </c>
      <c r="AB315" s="157">
        <f t="shared" si="71"/>
        <v>6.9599384586742623E-4</v>
      </c>
      <c r="AC315" s="132"/>
      <c r="AD315" s="158">
        <f t="shared" si="70"/>
        <v>6.9599384586742623</v>
      </c>
      <c r="AE315" s="158"/>
      <c r="AF315" s="159"/>
      <c r="AG315" s="133">
        <v>3090</v>
      </c>
    </row>
    <row r="316" spans="1:55">
      <c r="E316" s="147">
        <v>0.60256944444444438</v>
      </c>
      <c r="G316" s="148">
        <v>17.27</v>
      </c>
      <c r="H316" s="148">
        <v>5.81</v>
      </c>
      <c r="I316" s="148">
        <v>7.87</v>
      </c>
      <c r="J316" s="148">
        <v>17.23</v>
      </c>
      <c r="K316" s="148">
        <v>5.97</v>
      </c>
      <c r="L316" s="148">
        <v>7.99</v>
      </c>
      <c r="M316" s="118">
        <f t="shared" si="72"/>
        <v>17.25</v>
      </c>
      <c r="N316" s="118">
        <f t="shared" si="72"/>
        <v>5.89</v>
      </c>
      <c r="O316" s="118">
        <f t="shared" si="72"/>
        <v>7.93</v>
      </c>
      <c r="P316" s="149">
        <f t="shared" si="63"/>
        <v>0.16776318773513924</v>
      </c>
      <c r="Q316" s="150">
        <f t="shared" si="64"/>
        <v>1.2882495516931333E-6</v>
      </c>
      <c r="R316" s="151">
        <f t="shared" si="65"/>
        <v>4.078508328004055E-9</v>
      </c>
      <c r="S316" s="150">
        <f t="shared" si="66"/>
        <v>1.6634230181598432E-17</v>
      </c>
      <c r="T316" s="97">
        <v>298</v>
      </c>
      <c r="U316" s="118">
        <f t="shared" si="67"/>
        <v>290.25</v>
      </c>
      <c r="V316" s="152">
        <f t="shared" si="68"/>
        <v>0.45033499239836094</v>
      </c>
      <c r="W316" s="153">
        <f t="shared" si="69"/>
        <v>2.8205577253728706</v>
      </c>
      <c r="X316" s="154">
        <f t="shared" si="59"/>
        <v>-1.7414445122892854E-7</v>
      </c>
      <c r="Y316" s="155">
        <f t="shared" si="60"/>
        <v>-1.7392604606868437E-7</v>
      </c>
      <c r="Z316" s="155">
        <f t="shared" si="61"/>
        <v>-1.7392631998389493E-7</v>
      </c>
      <c r="AA316" s="156">
        <f t="shared" si="62"/>
        <v>-1.7370818805179376E-7</v>
      </c>
      <c r="AB316" s="157">
        <f t="shared" si="71"/>
        <v>6.942667897572054E-4</v>
      </c>
      <c r="AC316" s="132"/>
      <c r="AD316" s="158">
        <f t="shared" si="70"/>
        <v>6.9426678975720542</v>
      </c>
      <c r="AE316" s="158"/>
      <c r="AF316" s="159"/>
      <c r="AG316" s="133">
        <v>3100</v>
      </c>
    </row>
    <row r="317" spans="1:55">
      <c r="E317" s="147">
        <v>0.60268518518518521</v>
      </c>
      <c r="G317" s="148">
        <v>17.28</v>
      </c>
      <c r="H317" s="148">
        <v>5.81</v>
      </c>
      <c r="I317" s="148">
        <v>7.88</v>
      </c>
      <c r="J317" s="148">
        <v>17.23</v>
      </c>
      <c r="K317" s="148">
        <v>5.97</v>
      </c>
      <c r="L317" s="148">
        <v>8.01</v>
      </c>
      <c r="M317" s="118">
        <f t="shared" si="72"/>
        <v>17.255000000000003</v>
      </c>
      <c r="N317" s="118">
        <f t="shared" si="72"/>
        <v>5.89</v>
      </c>
      <c r="O317" s="118">
        <f t="shared" si="72"/>
        <v>7.9450000000000003</v>
      </c>
      <c r="P317" s="149">
        <f t="shared" si="63"/>
        <v>0.16809550625656006</v>
      </c>
      <c r="Q317" s="150">
        <f t="shared" si="64"/>
        <v>1.2882495516931333E-6</v>
      </c>
      <c r="R317" s="151">
        <f t="shared" si="65"/>
        <v>4.080203300320455E-9</v>
      </c>
      <c r="S317" s="150">
        <f t="shared" si="66"/>
        <v>1.6648058971945934E-17</v>
      </c>
      <c r="T317" s="97">
        <v>298</v>
      </c>
      <c r="U317" s="118">
        <f t="shared" si="67"/>
        <v>290.255</v>
      </c>
      <c r="V317" s="152">
        <f t="shared" si="68"/>
        <v>0.45003670112336963</v>
      </c>
      <c r="W317" s="153">
        <f t="shared" si="69"/>
        <v>2.8186211157101018</v>
      </c>
      <c r="X317" s="154">
        <f t="shared" si="59"/>
        <v>-1.743166674222384E-7</v>
      </c>
      <c r="Y317" s="155">
        <f t="shared" si="60"/>
        <v>-1.740972804712811E-7</v>
      </c>
      <c r="Z317" s="155">
        <f t="shared" si="61"/>
        <v>-1.7409755658162079E-7</v>
      </c>
      <c r="AA317" s="156">
        <f t="shared" si="62"/>
        <v>-1.7387844504600354E-7</v>
      </c>
      <c r="AB317" s="157">
        <f t="shared" si="71"/>
        <v>6.9252752747156227E-4</v>
      </c>
      <c r="AC317" s="132"/>
      <c r="AD317" s="158">
        <f t="shared" si="70"/>
        <v>6.9252752747156228</v>
      </c>
      <c r="AE317" s="158"/>
      <c r="AF317" s="159"/>
      <c r="AG317" s="133">
        <v>3110</v>
      </c>
    </row>
    <row r="318" spans="1:55" s="77" customFormat="1">
      <c r="A318" s="134"/>
      <c r="B318" s="134"/>
      <c r="C318" s="134"/>
      <c r="D318" s="134"/>
      <c r="E318" s="136">
        <v>0.60280092592592593</v>
      </c>
      <c r="F318" s="134"/>
      <c r="G318" s="138">
        <v>17.29</v>
      </c>
      <c r="H318" s="138">
        <v>5.81</v>
      </c>
      <c r="I318" s="138">
        <v>7.89</v>
      </c>
      <c r="J318" s="138">
        <v>17.239999999999998</v>
      </c>
      <c r="K318" s="138">
        <v>5.97</v>
      </c>
      <c r="L318" s="138">
        <v>7.96</v>
      </c>
      <c r="M318" s="139">
        <f t="shared" si="72"/>
        <v>17.265000000000001</v>
      </c>
      <c r="N318" s="139">
        <f t="shared" si="72"/>
        <v>5.89</v>
      </c>
      <c r="O318" s="139">
        <f t="shared" si="72"/>
        <v>7.9249999999999998</v>
      </c>
      <c r="P318" s="140">
        <f t="shared" si="63"/>
        <v>0.16770226266660673</v>
      </c>
      <c r="Q318" s="141">
        <f t="shared" si="64"/>
        <v>1.2882495516931333E-6</v>
      </c>
      <c r="R318" s="142">
        <f t="shared" si="65"/>
        <v>4.0835953584679799E-9</v>
      </c>
      <c r="S318" s="141">
        <f t="shared" si="66"/>
        <v>1.6675751051701228E-17</v>
      </c>
      <c r="T318" s="143">
        <v>298</v>
      </c>
      <c r="U318" s="139">
        <f t="shared" si="67"/>
        <v>290.26499999999999</v>
      </c>
      <c r="V318" s="144">
        <f t="shared" si="68"/>
        <v>0.44944014940293636</v>
      </c>
      <c r="W318" s="145">
        <f t="shared" si="69"/>
        <v>2.8147520843431746</v>
      </c>
      <c r="X318" s="146">
        <f t="shared" si="59"/>
        <v>-1.7399906565779252E-7</v>
      </c>
      <c r="Y318" s="146">
        <f t="shared" si="60"/>
        <v>-1.7377992651324869E-7</v>
      </c>
      <c r="Z318" s="146">
        <f t="shared" si="61"/>
        <v>-1.7378020250303342E-7</v>
      </c>
      <c r="AA318" s="146">
        <f t="shared" si="62"/>
        <v>-1.7356133865309629E-7</v>
      </c>
      <c r="AB318" s="146">
        <f t="shared" si="71"/>
        <v>6.9078655282727222E-4</v>
      </c>
      <c r="AC318" s="134"/>
      <c r="AD318" s="146">
        <f t="shared" si="70"/>
        <v>6.9078655282727226</v>
      </c>
      <c r="AE318" s="146"/>
      <c r="AF318" s="146"/>
      <c r="AG318" s="137">
        <v>3120</v>
      </c>
      <c r="AH318" s="134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</row>
    <row r="319" spans="1:55">
      <c r="E319" s="147">
        <v>0.60291666666666666</v>
      </c>
      <c r="G319" s="148">
        <v>17.3</v>
      </c>
      <c r="H319" s="148">
        <v>5.81</v>
      </c>
      <c r="I319" s="148">
        <v>7.89</v>
      </c>
      <c r="J319" s="148">
        <v>17.260000000000002</v>
      </c>
      <c r="K319" s="148">
        <v>5.97</v>
      </c>
      <c r="L319" s="148">
        <v>8</v>
      </c>
      <c r="M319" s="118">
        <f t="shared" si="72"/>
        <v>17.28</v>
      </c>
      <c r="N319" s="118">
        <f t="shared" si="72"/>
        <v>5.89</v>
      </c>
      <c r="O319" s="118">
        <f t="shared" si="72"/>
        <v>7.9450000000000003</v>
      </c>
      <c r="P319" s="149">
        <f t="shared" si="63"/>
        <v>0.16817047577740288</v>
      </c>
      <c r="Q319" s="150">
        <f t="shared" si="64"/>
        <v>1.2882495516931333E-6</v>
      </c>
      <c r="R319" s="151">
        <f t="shared" si="65"/>
        <v>4.088688733869037E-9</v>
      </c>
      <c r="S319" s="150">
        <f t="shared" si="66"/>
        <v>1.6717375562467589E-17</v>
      </c>
      <c r="T319" s="97">
        <v>298</v>
      </c>
      <c r="U319" s="118">
        <f t="shared" si="67"/>
        <v>290.27999999999997</v>
      </c>
      <c r="V319" s="152">
        <f t="shared" si="68"/>
        <v>0.44854539888818434</v>
      </c>
      <c r="W319" s="153">
        <f t="shared" si="69"/>
        <v>2.8089589913962505</v>
      </c>
      <c r="X319" s="154">
        <f t="shared" si="59"/>
        <v>-1.7484018969149874E-7</v>
      </c>
      <c r="Y319" s="155">
        <f t="shared" si="60"/>
        <v>-1.7461836872560262E-7</v>
      </c>
      <c r="Z319" s="155">
        <f t="shared" si="61"/>
        <v>-1.7461865015140638E-7</v>
      </c>
      <c r="AA319" s="156">
        <f t="shared" si="62"/>
        <v>-1.743971098972202E-7</v>
      </c>
      <c r="AB319" s="157">
        <f t="shared" si="71"/>
        <v>6.8904875172336644E-4</v>
      </c>
      <c r="AC319" s="132"/>
      <c r="AD319" s="158">
        <f t="shared" si="70"/>
        <v>6.8904875172336641</v>
      </c>
      <c r="AE319" s="158"/>
      <c r="AF319" s="159"/>
      <c r="AG319" s="133">
        <v>3130</v>
      </c>
    </row>
    <row r="320" spans="1:55">
      <c r="E320" s="147">
        <v>0.60303240740740738</v>
      </c>
      <c r="G320" s="148">
        <v>17.309999999999999</v>
      </c>
      <c r="H320" s="148">
        <v>5.81</v>
      </c>
      <c r="I320" s="148">
        <v>7.85</v>
      </c>
      <c r="J320" s="148">
        <v>17.27</v>
      </c>
      <c r="K320" s="148">
        <v>5.97</v>
      </c>
      <c r="L320" s="148">
        <v>7.92</v>
      </c>
      <c r="M320" s="118">
        <f t="shared" si="72"/>
        <v>17.29</v>
      </c>
      <c r="N320" s="118">
        <f t="shared" si="72"/>
        <v>5.89</v>
      </c>
      <c r="O320" s="118">
        <f t="shared" si="72"/>
        <v>7.8849999999999998</v>
      </c>
      <c r="P320" s="149">
        <f t="shared" si="63"/>
        <v>0.16693024581995994</v>
      </c>
      <c r="Q320" s="150">
        <f t="shared" si="64"/>
        <v>1.2882495516931333E-6</v>
      </c>
      <c r="R320" s="151">
        <f t="shared" si="65"/>
        <v>4.0920878463425062E-9</v>
      </c>
      <c r="S320" s="150">
        <f t="shared" si="66"/>
        <v>1.6745182942184051E-17</v>
      </c>
      <c r="T320" s="97">
        <v>298</v>
      </c>
      <c r="U320" s="118">
        <f t="shared" si="67"/>
        <v>290.29000000000002</v>
      </c>
      <c r="V320" s="152">
        <f t="shared" si="68"/>
        <v>0.44794894991608553</v>
      </c>
      <c r="W320" s="153">
        <f t="shared" si="69"/>
        <v>2.8051038865698326</v>
      </c>
      <c r="X320" s="154">
        <f t="shared" si="59"/>
        <v>-1.7363721464183201E-7</v>
      </c>
      <c r="Y320" s="155">
        <f t="shared" si="60"/>
        <v>-1.734178797826813E-7</v>
      </c>
      <c r="Z320" s="155">
        <f t="shared" si="61"/>
        <v>-1.7341815684183903E-7</v>
      </c>
      <c r="AA320" s="156">
        <f t="shared" si="62"/>
        <v>-1.731990983418955E-7</v>
      </c>
      <c r="AB320" s="157">
        <f t="shared" si="71"/>
        <v>6.873025661611286E-4</v>
      </c>
      <c r="AC320" s="132"/>
      <c r="AD320" s="158">
        <f t="shared" si="70"/>
        <v>6.8730256616112859</v>
      </c>
      <c r="AE320" s="158"/>
      <c r="AF320" s="159"/>
      <c r="AG320" s="133">
        <v>3140</v>
      </c>
    </row>
    <row r="321" spans="5:33">
      <c r="E321" s="147">
        <v>0.6031481481481481</v>
      </c>
      <c r="G321" s="148">
        <v>17.32</v>
      </c>
      <c r="H321" s="148">
        <v>5.81</v>
      </c>
      <c r="I321" s="148">
        <v>7.85</v>
      </c>
      <c r="J321" s="148">
        <v>17.28</v>
      </c>
      <c r="K321" s="148">
        <v>5.97</v>
      </c>
      <c r="L321" s="148">
        <v>7.96</v>
      </c>
      <c r="M321" s="118">
        <f t="shared" si="72"/>
        <v>17.3</v>
      </c>
      <c r="N321" s="118">
        <f t="shared" si="72"/>
        <v>5.89</v>
      </c>
      <c r="O321" s="118">
        <f t="shared" si="72"/>
        <v>7.9049999999999994</v>
      </c>
      <c r="P321" s="149">
        <f t="shared" si="63"/>
        <v>0.1673835241049553</v>
      </c>
      <c r="Q321" s="150">
        <f t="shared" si="64"/>
        <v>1.2882495516931333E-6</v>
      </c>
      <c r="R321" s="151">
        <f t="shared" si="65"/>
        <v>4.095489784652415E-9</v>
      </c>
      <c r="S321" s="150">
        <f t="shared" si="66"/>
        <v>1.6773036576192285E-17</v>
      </c>
      <c r="T321" s="97">
        <v>298</v>
      </c>
      <c r="U321" s="118">
        <f t="shared" si="67"/>
        <v>290.3</v>
      </c>
      <c r="V321" s="152">
        <f t="shared" si="68"/>
        <v>0.44735254203589481</v>
      </c>
      <c r="W321" s="153">
        <f t="shared" si="69"/>
        <v>2.8012543376601116</v>
      </c>
      <c r="X321" s="154">
        <f t="shared" si="59"/>
        <v>-1.7419733519613803E-7</v>
      </c>
      <c r="Y321" s="155">
        <f t="shared" si="60"/>
        <v>-1.7397602458562516E-7</v>
      </c>
      <c r="Z321" s="155">
        <f t="shared" si="61"/>
        <v>-1.7397630575173061E-7</v>
      </c>
      <c r="AA321" s="156">
        <f t="shared" si="62"/>
        <v>-1.7375527559290316E-7</v>
      </c>
      <c r="AB321" s="157">
        <f t="shared" si="71"/>
        <v>6.8556838551740728E-4</v>
      </c>
      <c r="AC321" s="132"/>
      <c r="AD321" s="158">
        <f t="shared" si="70"/>
        <v>6.8556838551740729</v>
      </c>
      <c r="AE321" s="158"/>
      <c r="AF321" s="159"/>
      <c r="AG321" s="133">
        <v>3150</v>
      </c>
    </row>
    <row r="322" spans="5:33">
      <c r="E322" s="147">
        <v>0.60326388888888893</v>
      </c>
      <c r="G322" s="148">
        <v>17.329999999999998</v>
      </c>
      <c r="H322" s="148">
        <v>5.8</v>
      </c>
      <c r="I322" s="148">
        <v>7.83</v>
      </c>
      <c r="J322" s="148">
        <v>17.29</v>
      </c>
      <c r="K322" s="148">
        <v>5.97</v>
      </c>
      <c r="L322" s="148">
        <v>7.92</v>
      </c>
      <c r="M322" s="118">
        <f t="shared" si="72"/>
        <v>17.309999999999999</v>
      </c>
      <c r="N322" s="118">
        <f t="shared" si="72"/>
        <v>5.8849999999999998</v>
      </c>
      <c r="O322" s="118">
        <f t="shared" si="72"/>
        <v>7.875</v>
      </c>
      <c r="P322" s="149">
        <f t="shared" si="63"/>
        <v>0.16677805591241798</v>
      </c>
      <c r="Q322" s="150">
        <f t="shared" si="64"/>
        <v>1.3031667784522985E-6</v>
      </c>
      <c r="R322" s="151">
        <f t="shared" si="65"/>
        <v>4.0519748932098257E-9</v>
      </c>
      <c r="S322" s="150">
        <f t="shared" si="66"/>
        <v>1.6418500535202779E-17</v>
      </c>
      <c r="T322" s="97">
        <v>298</v>
      </c>
      <c r="U322" s="118">
        <f t="shared" si="67"/>
        <v>290.31</v>
      </c>
      <c r="V322" s="152">
        <f t="shared" si="68"/>
        <v>0.44675617524335953</v>
      </c>
      <c r="W322" s="153">
        <f t="shared" si="69"/>
        <v>2.7974103362871325</v>
      </c>
      <c r="X322" s="154">
        <f t="shared" si="59"/>
        <v>-1.6970020392684763E-7</v>
      </c>
      <c r="Y322" s="155">
        <f t="shared" si="60"/>
        <v>-1.6948963830976583E-7</v>
      </c>
      <c r="Z322" s="155">
        <f t="shared" si="61"/>
        <v>-1.694898995815738E-7</v>
      </c>
      <c r="AA322" s="156">
        <f t="shared" si="62"/>
        <v>-1.6927959458792295E-7</v>
      </c>
      <c r="AB322" s="157">
        <f t="shared" si="71"/>
        <v>6.8382862339830101E-4</v>
      </c>
      <c r="AC322" s="132"/>
      <c r="AD322" s="158">
        <f t="shared" si="70"/>
        <v>6.8382862339830099</v>
      </c>
      <c r="AE322" s="158"/>
      <c r="AF322" s="159"/>
      <c r="AG322" s="133">
        <v>3160</v>
      </c>
    </row>
    <row r="323" spans="5:33">
      <c r="E323" s="147">
        <v>0.60337962962962965</v>
      </c>
      <c r="G323" s="148">
        <v>17.34</v>
      </c>
      <c r="H323" s="148">
        <v>5.8</v>
      </c>
      <c r="I323" s="148">
        <v>7.87</v>
      </c>
      <c r="J323" s="148">
        <v>17.3</v>
      </c>
      <c r="K323" s="148">
        <v>5.97</v>
      </c>
      <c r="L323" s="148">
        <v>7.89</v>
      </c>
      <c r="M323" s="118">
        <f t="shared" si="72"/>
        <v>17.32</v>
      </c>
      <c r="N323" s="118">
        <f t="shared" si="72"/>
        <v>5.8849999999999998</v>
      </c>
      <c r="O323" s="118">
        <f t="shared" si="72"/>
        <v>7.88</v>
      </c>
      <c r="P323" s="149">
        <f t="shared" si="63"/>
        <v>0.16691373967071693</v>
      </c>
      <c r="Q323" s="150">
        <f t="shared" si="64"/>
        <v>1.3031667784522985E-6</v>
      </c>
      <c r="R323" s="151">
        <f t="shared" si="65"/>
        <v>4.0553434838016232E-9</v>
      </c>
      <c r="S323" s="150">
        <f t="shared" si="66"/>
        <v>1.6445810771612286E-17</v>
      </c>
      <c r="T323" s="97">
        <v>298</v>
      </c>
      <c r="U323" s="118">
        <f t="shared" si="67"/>
        <v>290.32</v>
      </c>
      <c r="V323" s="152">
        <f t="shared" si="68"/>
        <v>0.44615984953423371</v>
      </c>
      <c r="W323" s="153">
        <f t="shared" si="69"/>
        <v>2.7935718740841704</v>
      </c>
      <c r="X323" s="154">
        <f t="shared" si="59"/>
        <v>-1.6993229173011666E-7</v>
      </c>
      <c r="Y323" s="155">
        <f t="shared" si="60"/>
        <v>-1.697206251411276E-7</v>
      </c>
      <c r="Z323" s="155">
        <f t="shared" si="61"/>
        <v>-1.6972088879169359E-7</v>
      </c>
      <c r="AA323" s="156">
        <f t="shared" si="62"/>
        <v>-1.6950948519646757E-7</v>
      </c>
      <c r="AB323" s="157">
        <f t="shared" si="71"/>
        <v>6.8213372527447191E-4</v>
      </c>
      <c r="AC323" s="132"/>
      <c r="AD323" s="158">
        <f t="shared" si="70"/>
        <v>6.8213372527447191</v>
      </c>
      <c r="AE323" s="158"/>
      <c r="AF323" s="159"/>
      <c r="AG323" s="133">
        <v>3170</v>
      </c>
    </row>
    <row r="324" spans="5:33">
      <c r="E324" s="147">
        <v>0.60349537037037038</v>
      </c>
      <c r="G324" s="148">
        <v>17.36</v>
      </c>
      <c r="H324" s="148">
        <v>5.8</v>
      </c>
      <c r="I324" s="148">
        <v>7.81</v>
      </c>
      <c r="J324" s="148">
        <v>17.309999999999999</v>
      </c>
      <c r="K324" s="148">
        <v>5.97</v>
      </c>
      <c r="L324" s="148">
        <v>7.85</v>
      </c>
      <c r="M324" s="118">
        <f t="shared" si="72"/>
        <v>17.335000000000001</v>
      </c>
      <c r="N324" s="118">
        <f t="shared" si="72"/>
        <v>5.8849999999999998</v>
      </c>
      <c r="O324" s="118">
        <f t="shared" si="72"/>
        <v>7.83</v>
      </c>
      <c r="P324" s="149">
        <f t="shared" si="63"/>
        <v>0.16589906799352835</v>
      </c>
      <c r="Q324" s="150">
        <f t="shared" si="64"/>
        <v>1.3031667784522985E-6</v>
      </c>
      <c r="R324" s="151">
        <f t="shared" si="65"/>
        <v>4.0604016212834393E-9</v>
      </c>
      <c r="S324" s="150">
        <f t="shared" si="66"/>
        <v>1.6486861326121181E-17</v>
      </c>
      <c r="T324" s="97">
        <v>298</v>
      </c>
      <c r="U324" s="118">
        <f t="shared" si="67"/>
        <v>290.33499999999998</v>
      </c>
      <c r="V324" s="152">
        <f t="shared" si="68"/>
        <v>0.44526543799265539</v>
      </c>
      <c r="W324" s="153">
        <f t="shared" si="69"/>
        <v>2.7878245484537221</v>
      </c>
      <c r="X324" s="154">
        <f t="shared" si="59"/>
        <v>-1.6924777650069813E-7</v>
      </c>
      <c r="Y324" s="155">
        <f t="shared" si="60"/>
        <v>-1.6903728801923399E-7</v>
      </c>
      <c r="Z324" s="155">
        <f t="shared" si="61"/>
        <v>-1.6903754979756724E-7</v>
      </c>
      <c r="AA324" s="156">
        <f t="shared" si="62"/>
        <v>-1.6882732244330429E-7</v>
      </c>
      <c r="AB324" s="157">
        <f t="shared" si="71"/>
        <v>6.8043651726648483E-4</v>
      </c>
      <c r="AC324" s="132"/>
      <c r="AD324" s="158">
        <f t="shared" si="70"/>
        <v>6.8043651726648484</v>
      </c>
      <c r="AE324" s="158"/>
      <c r="AF324" s="159"/>
      <c r="AG324" s="133">
        <v>3180</v>
      </c>
    </row>
    <row r="325" spans="5:33">
      <c r="E325" s="147">
        <v>0.6036111111111111</v>
      </c>
      <c r="G325" s="148">
        <v>17.37</v>
      </c>
      <c r="H325" s="148">
        <v>5.8</v>
      </c>
      <c r="I325" s="148">
        <v>7.87</v>
      </c>
      <c r="J325" s="148">
        <v>17.32</v>
      </c>
      <c r="K325" s="148">
        <v>5.97</v>
      </c>
      <c r="L325" s="148">
        <v>7.93</v>
      </c>
      <c r="M325" s="118">
        <f t="shared" si="72"/>
        <v>17.344999999999999</v>
      </c>
      <c r="N325" s="118">
        <f t="shared" si="72"/>
        <v>5.8849999999999998</v>
      </c>
      <c r="O325" s="118">
        <f t="shared" si="72"/>
        <v>7.9</v>
      </c>
      <c r="P325" s="149">
        <f t="shared" si="63"/>
        <v>0.16741209664644902</v>
      </c>
      <c r="Q325" s="150">
        <f t="shared" si="64"/>
        <v>1.3031667784522985E-6</v>
      </c>
      <c r="R325" s="151">
        <f t="shared" si="65"/>
        <v>4.0637772173966565E-9</v>
      </c>
      <c r="S325" s="150">
        <f t="shared" si="66"/>
        <v>1.6514285272632111E-17</v>
      </c>
      <c r="T325" s="97">
        <v>298</v>
      </c>
      <c r="U325" s="118">
        <f t="shared" si="67"/>
        <v>290.34500000000003</v>
      </c>
      <c r="V325" s="152">
        <f t="shared" si="68"/>
        <v>0.4446692149734835</v>
      </c>
      <c r="W325" s="153">
        <f t="shared" si="69"/>
        <v>2.7839998976577531</v>
      </c>
      <c r="X325" s="154">
        <f t="shared" si="59"/>
        <v>-1.7088488206041191E-7</v>
      </c>
      <c r="Y325" s="155">
        <f t="shared" si="60"/>
        <v>-1.706697674462564E-7</v>
      </c>
      <c r="Z325" s="155">
        <f t="shared" si="61"/>
        <v>-1.7067003823848015E-7</v>
      </c>
      <c r="AA325" s="156">
        <f t="shared" si="62"/>
        <v>-1.7045519373478701E-7</v>
      </c>
      <c r="AB325" s="157">
        <f t="shared" si="71"/>
        <v>6.7874614264218879E-4</v>
      </c>
      <c r="AC325" s="132"/>
      <c r="AD325" s="158">
        <f t="shared" si="70"/>
        <v>6.7874614264218875</v>
      </c>
      <c r="AE325" s="158"/>
      <c r="AF325" s="159"/>
      <c r="AG325" s="133">
        <v>3190</v>
      </c>
    </row>
    <row r="326" spans="5:33">
      <c r="E326" s="147">
        <v>0.60372685185185182</v>
      </c>
      <c r="G326" s="148">
        <v>17.38</v>
      </c>
      <c r="H326" s="148">
        <v>5.8</v>
      </c>
      <c r="I326" s="148">
        <v>7.84</v>
      </c>
      <c r="J326" s="148">
        <v>17.329999999999998</v>
      </c>
      <c r="K326" s="148">
        <v>5.97</v>
      </c>
      <c r="L326" s="148">
        <v>7.89</v>
      </c>
      <c r="M326" s="118">
        <f t="shared" si="72"/>
        <v>17.354999999999997</v>
      </c>
      <c r="N326" s="118">
        <f t="shared" si="72"/>
        <v>5.8849999999999998</v>
      </c>
      <c r="O326" s="118">
        <f t="shared" si="72"/>
        <v>7.8650000000000002</v>
      </c>
      <c r="P326" s="149">
        <f t="shared" si="63"/>
        <v>0.16670017089291866</v>
      </c>
      <c r="Q326" s="150">
        <f t="shared" si="64"/>
        <v>1.3031667784522985E-6</v>
      </c>
      <c r="R326" s="151">
        <f t="shared" si="65"/>
        <v>4.0671556197960923E-9</v>
      </c>
      <c r="S326" s="150">
        <f t="shared" si="66"/>
        <v>1.6541754835638937E-17</v>
      </c>
      <c r="T326" s="97">
        <v>298</v>
      </c>
      <c r="U326" s="118">
        <f t="shared" si="67"/>
        <v>290.35500000000002</v>
      </c>
      <c r="V326" s="152">
        <f t="shared" si="68"/>
        <v>0.44407303302287093</v>
      </c>
      <c r="W326" s="153">
        <f t="shared" si="69"/>
        <v>2.7801807568518546</v>
      </c>
      <c r="X326" s="154">
        <f t="shared" ref="X326:X389" si="73">-($B$2/W326)*P326*S326*AB326</f>
        <v>-1.7024620046390513E-7</v>
      </c>
      <c r="Y326" s="155">
        <f t="shared" ref="Y326:Y389" si="74">-(AB326+(5*X326))*$B$2*S326*P326/W326</f>
        <v>-1.7003215260402739E-7</v>
      </c>
      <c r="Z326" s="155">
        <f t="shared" ref="Z326:Z389" si="75">-(AB326+5*Y326)*$B$2*P326*S326/W326</f>
        <v>-1.7003242172302212E-7</v>
      </c>
      <c r="AA326" s="156">
        <f t="shared" ref="AA326:AA389" si="76">-(AB326+(10*Z326))*$B$2*P326*S326/W326</f>
        <v>-1.6981864230542096E-7</v>
      </c>
      <c r="AB326" s="157">
        <f t="shared" si="71"/>
        <v>6.7703944316358097E-4</v>
      </c>
      <c r="AC326" s="132"/>
      <c r="AD326" s="158">
        <f t="shared" si="70"/>
        <v>6.7703944316358093</v>
      </c>
      <c r="AE326" s="158"/>
      <c r="AF326" s="159"/>
      <c r="AG326" s="133">
        <v>3200</v>
      </c>
    </row>
    <row r="327" spans="5:33">
      <c r="E327" s="147">
        <v>0.60384259259259254</v>
      </c>
      <c r="G327" s="148">
        <v>17.38</v>
      </c>
      <c r="H327" s="148">
        <v>5.8</v>
      </c>
      <c r="I327" s="148">
        <v>7.85</v>
      </c>
      <c r="J327" s="148">
        <v>17.34</v>
      </c>
      <c r="K327" s="148">
        <v>5.97</v>
      </c>
      <c r="L327" s="148">
        <v>7.88</v>
      </c>
      <c r="M327" s="118">
        <f t="shared" si="72"/>
        <v>17.36</v>
      </c>
      <c r="N327" s="118">
        <f t="shared" si="72"/>
        <v>5.8849999999999998</v>
      </c>
      <c r="O327" s="118">
        <f t="shared" si="72"/>
        <v>7.8650000000000002</v>
      </c>
      <c r="P327" s="149">
        <f t="shared" ref="P327:P390" si="77">((O327/32000)*(1/((-0.026*M327+1.9067)/1000)))/1.013</f>
        <v>0.16671506158665075</v>
      </c>
      <c r="Q327" s="150">
        <f t="shared" ref="Q327:Q390" si="78">POWER(10, -N327)</f>
        <v>1.3031667784522985E-6</v>
      </c>
      <c r="R327" s="151">
        <f t="shared" ref="R327:R390" si="79">(0.00000000000001*(0.1253*EXP(0.0831*M327)))/Q327</f>
        <v>4.0688458740821298E-9</v>
      </c>
      <c r="S327" s="150">
        <f t="shared" ref="S327:S390" si="80">POWER(R327, 2)</f>
        <v>1.6555506747035171E-17</v>
      </c>
      <c r="T327" s="97">
        <v>298</v>
      </c>
      <c r="U327" s="118">
        <f t="shared" ref="U327:U390" si="81">273+M327</f>
        <v>290.36</v>
      </c>
      <c r="V327" s="152">
        <f t="shared" ref="V327:V390" si="82">((1/U327)-(1/298))*5026</f>
        <v>0.44377495744694645</v>
      </c>
      <c r="W327" s="153">
        <f t="shared" ref="W327:W390" si="83">POWER(10,V327)</f>
        <v>2.7782732500985219</v>
      </c>
      <c r="X327" s="154">
        <f t="shared" si="73"/>
        <v>-1.700917037717045E-7</v>
      </c>
      <c r="Y327" s="155">
        <f t="shared" si="74"/>
        <v>-1.6987750629045524E-7</v>
      </c>
      <c r="Z327" s="155">
        <f t="shared" si="75"/>
        <v>-1.6987777603060101E-7</v>
      </c>
      <c r="AA327" s="156">
        <f t="shared" si="76"/>
        <v>-1.6966384761012684E-7</v>
      </c>
      <c r="AB327" s="157">
        <f t="shared" si="71"/>
        <v>6.753391198445419E-4</v>
      </c>
      <c r="AC327" s="132"/>
      <c r="AD327" s="158">
        <f t="shared" ref="AD327:AD390" si="84">AB327*10000</f>
        <v>6.7533911984454189</v>
      </c>
      <c r="AE327" s="158"/>
      <c r="AF327" s="159"/>
      <c r="AG327" s="133">
        <v>3210</v>
      </c>
    </row>
    <row r="328" spans="5:33">
      <c r="E328" s="147">
        <v>0.60395833333333337</v>
      </c>
      <c r="G328" s="148">
        <v>17.399999999999999</v>
      </c>
      <c r="H328" s="148">
        <v>5.8</v>
      </c>
      <c r="I328" s="148">
        <v>7.85</v>
      </c>
      <c r="J328" s="148">
        <v>17.36</v>
      </c>
      <c r="K328" s="148">
        <v>5.97</v>
      </c>
      <c r="L328" s="148">
        <v>7.9</v>
      </c>
      <c r="M328" s="118">
        <f t="shared" si="72"/>
        <v>17.38</v>
      </c>
      <c r="N328" s="118">
        <f t="shared" si="72"/>
        <v>5.8849999999999998</v>
      </c>
      <c r="O328" s="118">
        <f t="shared" si="72"/>
        <v>7.875</v>
      </c>
      <c r="P328" s="149">
        <f t="shared" si="77"/>
        <v>0.16698669757376483</v>
      </c>
      <c r="Q328" s="150">
        <f t="shared" si="78"/>
        <v>1.3031667784522985E-6</v>
      </c>
      <c r="R328" s="151">
        <f t="shared" si="79"/>
        <v>4.0756139186119415E-9</v>
      </c>
      <c r="S328" s="150">
        <f t="shared" si="80"/>
        <v>1.6610628813583386E-17</v>
      </c>
      <c r="T328" s="97">
        <v>298</v>
      </c>
      <c r="U328" s="118">
        <f t="shared" si="81"/>
        <v>290.38</v>
      </c>
      <c r="V328" s="152">
        <f t="shared" si="82"/>
        <v>0.44258275779342099</v>
      </c>
      <c r="W328" s="153">
        <f t="shared" si="83"/>
        <v>2.7706569565568202</v>
      </c>
      <c r="X328" s="154">
        <f t="shared" si="73"/>
        <v>-1.7097481617709913E-7</v>
      </c>
      <c r="Y328" s="155">
        <f t="shared" si="74"/>
        <v>-1.7075784292073742E-7</v>
      </c>
      <c r="Z328" s="155">
        <f t="shared" si="75"/>
        <v>-1.7075811826768634E-7</v>
      </c>
      <c r="AA328" s="156">
        <f t="shared" si="76"/>
        <v>-1.7054141965942299E-7</v>
      </c>
      <c r="AB328" s="157">
        <f t="shared" ref="AB328:AB391" si="85">AB327+10*(0.166666666666666*(X327+2*Y327+2*Z327+AA327))</f>
        <v>6.73640342984502E-4</v>
      </c>
      <c r="AC328" s="132"/>
      <c r="AD328" s="158">
        <f t="shared" si="84"/>
        <v>6.7364034298450202</v>
      </c>
      <c r="AE328" s="158"/>
      <c r="AF328" s="159"/>
      <c r="AG328" s="133">
        <v>3220</v>
      </c>
    </row>
    <row r="329" spans="5:33">
      <c r="E329" s="147">
        <v>0.6040740740740741</v>
      </c>
      <c r="G329" s="148">
        <v>17.41</v>
      </c>
      <c r="H329" s="148">
        <v>5.8</v>
      </c>
      <c r="I329" s="148">
        <v>7.83</v>
      </c>
      <c r="J329" s="148">
        <v>17.37</v>
      </c>
      <c r="K329" s="148">
        <v>5.97</v>
      </c>
      <c r="L329" s="148">
        <v>7.9</v>
      </c>
      <c r="M329" s="118">
        <f t="shared" si="72"/>
        <v>17.39</v>
      </c>
      <c r="N329" s="118">
        <f t="shared" si="72"/>
        <v>5.8849999999999998</v>
      </c>
      <c r="O329" s="118">
        <f t="shared" si="72"/>
        <v>7.8650000000000002</v>
      </c>
      <c r="P329" s="149">
        <f t="shared" si="77"/>
        <v>0.166804461644426</v>
      </c>
      <c r="Q329" s="150">
        <f t="shared" si="78"/>
        <v>1.3031667784522985E-6</v>
      </c>
      <c r="R329" s="151">
        <f t="shared" si="79"/>
        <v>4.0790021613982051E-9</v>
      </c>
      <c r="S329" s="150">
        <f t="shared" si="80"/>
        <v>1.6638258632691228E-17</v>
      </c>
      <c r="T329" s="97">
        <v>298</v>
      </c>
      <c r="U329" s="118">
        <f t="shared" si="81"/>
        <v>290.39</v>
      </c>
      <c r="V329" s="152">
        <f t="shared" si="82"/>
        <v>0.44198671954934066</v>
      </c>
      <c r="W329" s="153">
        <f t="shared" si="83"/>
        <v>2.7668570353791542</v>
      </c>
      <c r="X329" s="154">
        <f t="shared" si="73"/>
        <v>-1.7087302075117557E-7</v>
      </c>
      <c r="Y329" s="155">
        <f t="shared" si="74"/>
        <v>-1.7065575504513675E-7</v>
      </c>
      <c r="Z329" s="155">
        <f t="shared" si="75"/>
        <v>-1.7065603129932132E-7</v>
      </c>
      <c r="AA329" s="156">
        <f t="shared" si="76"/>
        <v>-1.704390411449506E-7</v>
      </c>
      <c r="AB329" s="157">
        <f t="shared" si="85"/>
        <v>6.7193276272081302E-4</v>
      </c>
      <c r="AC329" s="132"/>
      <c r="AD329" s="158">
        <f t="shared" si="84"/>
        <v>6.7193276272081306</v>
      </c>
      <c r="AE329" s="158"/>
      <c r="AF329" s="159"/>
      <c r="AG329" s="133">
        <v>3230</v>
      </c>
    </row>
    <row r="330" spans="5:33">
      <c r="E330" s="147">
        <v>0.60418981481481482</v>
      </c>
      <c r="G330" s="148">
        <v>17.420000000000002</v>
      </c>
      <c r="H330" s="148">
        <v>5.8</v>
      </c>
      <c r="I330" s="148">
        <v>7.85</v>
      </c>
      <c r="J330" s="148">
        <v>17.38</v>
      </c>
      <c r="K330" s="148">
        <v>5.97</v>
      </c>
      <c r="L330" s="148">
        <v>7.9</v>
      </c>
      <c r="M330" s="118">
        <f t="shared" si="72"/>
        <v>17.399999999999999</v>
      </c>
      <c r="N330" s="118">
        <f t="shared" si="72"/>
        <v>5.8849999999999998</v>
      </c>
      <c r="O330" s="118">
        <f t="shared" si="72"/>
        <v>7.875</v>
      </c>
      <c r="P330" s="149">
        <f t="shared" si="77"/>
        <v>0.16704640539384208</v>
      </c>
      <c r="Q330" s="150">
        <f t="shared" si="78"/>
        <v>1.3031667784522985E-6</v>
      </c>
      <c r="R330" s="151">
        <f t="shared" si="79"/>
        <v>4.0823932209844399E-9</v>
      </c>
      <c r="S330" s="150">
        <f t="shared" si="80"/>
        <v>1.666593441073971E-17</v>
      </c>
      <c r="T330" s="97">
        <v>298</v>
      </c>
      <c r="U330" s="118">
        <f t="shared" si="81"/>
        <v>290.39999999999998</v>
      </c>
      <c r="V330" s="152">
        <f t="shared" si="82"/>
        <v>0.44139072235472565</v>
      </c>
      <c r="W330" s="153">
        <f t="shared" si="83"/>
        <v>2.7630625869099541</v>
      </c>
      <c r="X330" s="154">
        <f t="shared" si="73"/>
        <v>-1.7120496267509352E-7</v>
      </c>
      <c r="Y330" s="155">
        <f t="shared" si="74"/>
        <v>-1.7098629665533069E-7</v>
      </c>
      <c r="Z330" s="155">
        <f t="shared" si="75"/>
        <v>-1.7098657593945566E-7</v>
      </c>
      <c r="AA330" s="156">
        <f t="shared" si="76"/>
        <v>-1.7076818849040458E-7</v>
      </c>
      <c r="AB330" s="157">
        <f t="shared" si="85"/>
        <v>6.70226203329838E-4</v>
      </c>
      <c r="AC330" s="132"/>
      <c r="AD330" s="158">
        <f t="shared" si="84"/>
        <v>6.7022620332983802</v>
      </c>
      <c r="AE330" s="158"/>
      <c r="AF330" s="159"/>
      <c r="AG330" s="133">
        <v>3240</v>
      </c>
    </row>
    <row r="331" spans="5:33">
      <c r="E331" s="147">
        <v>0.60430555555555554</v>
      </c>
      <c r="G331" s="148">
        <v>17.43</v>
      </c>
      <c r="H331" s="148">
        <v>5.8</v>
      </c>
      <c r="I331" s="148">
        <v>7.84</v>
      </c>
      <c r="J331" s="148">
        <v>17.39</v>
      </c>
      <c r="K331" s="148">
        <v>5.96</v>
      </c>
      <c r="L331" s="148">
        <v>7.87</v>
      </c>
      <c r="M331" s="118">
        <f t="shared" si="72"/>
        <v>17.41</v>
      </c>
      <c r="N331" s="118">
        <f t="shared" si="72"/>
        <v>5.88</v>
      </c>
      <c r="O331" s="118">
        <f t="shared" si="72"/>
        <v>7.8550000000000004</v>
      </c>
      <c r="P331" s="149">
        <f t="shared" si="77"/>
        <v>0.16665195461938329</v>
      </c>
      <c r="Q331" s="150">
        <f t="shared" si="78"/>
        <v>1.3182567385564063E-6</v>
      </c>
      <c r="R331" s="151">
        <f t="shared" si="79"/>
        <v>4.0390174815300739E-9</v>
      </c>
      <c r="S331" s="150">
        <f t="shared" si="80"/>
        <v>1.6313662216105542E-17</v>
      </c>
      <c r="T331" s="97">
        <v>298</v>
      </c>
      <c r="U331" s="118">
        <f t="shared" si="81"/>
        <v>290.41000000000003</v>
      </c>
      <c r="V331" s="152">
        <f t="shared" si="82"/>
        <v>0.44079476620533431</v>
      </c>
      <c r="W331" s="153">
        <f t="shared" si="83"/>
        <v>2.7592736029002269</v>
      </c>
      <c r="X331" s="154">
        <f t="shared" si="73"/>
        <v>-1.6699289845813261E-7</v>
      </c>
      <c r="Y331" s="155">
        <f t="shared" si="74"/>
        <v>-1.6678432742905418E-7</v>
      </c>
      <c r="Z331" s="155">
        <f t="shared" si="75"/>
        <v>-1.6678458793039627E-7</v>
      </c>
      <c r="AA331" s="156">
        <f t="shared" si="76"/>
        <v>-1.6657627675193724E-7</v>
      </c>
      <c r="AB331" s="157">
        <f t="shared" si="85"/>
        <v>6.6851633850257956E-4</v>
      </c>
      <c r="AC331" s="132"/>
      <c r="AD331" s="158">
        <f t="shared" si="84"/>
        <v>6.6851633850257954</v>
      </c>
      <c r="AE331" s="158"/>
      <c r="AF331" s="159"/>
      <c r="AG331" s="133">
        <v>3250</v>
      </c>
    </row>
    <row r="332" spans="5:33">
      <c r="E332" s="147">
        <v>0.60442129629629626</v>
      </c>
      <c r="G332" s="148">
        <v>17.440000000000001</v>
      </c>
      <c r="H332" s="148">
        <v>5.8</v>
      </c>
      <c r="I332" s="148">
        <v>7.85</v>
      </c>
      <c r="J332" s="148">
        <v>17.399999999999999</v>
      </c>
      <c r="K332" s="148">
        <v>5.96</v>
      </c>
      <c r="L332" s="148">
        <v>7.84</v>
      </c>
      <c r="M332" s="118">
        <f t="shared" si="72"/>
        <v>17.420000000000002</v>
      </c>
      <c r="N332" s="118">
        <f t="shared" si="72"/>
        <v>5.88</v>
      </c>
      <c r="O332" s="118">
        <f t="shared" si="72"/>
        <v>7.8449999999999998</v>
      </c>
      <c r="P332" s="149">
        <f t="shared" si="77"/>
        <v>0.16646956104776497</v>
      </c>
      <c r="Q332" s="150">
        <f t="shared" si="78"/>
        <v>1.3182567385564063E-6</v>
      </c>
      <c r="R332" s="151">
        <f t="shared" si="79"/>
        <v>4.042375300037585E-9</v>
      </c>
      <c r="S332" s="150">
        <f t="shared" si="80"/>
        <v>1.6340798066353956E-17</v>
      </c>
      <c r="T332" s="97">
        <v>298</v>
      </c>
      <c r="U332" s="118">
        <f t="shared" si="81"/>
        <v>290.42</v>
      </c>
      <c r="V332" s="152">
        <f t="shared" si="82"/>
        <v>0.4401988510969293</v>
      </c>
      <c r="W332" s="153">
        <f t="shared" si="83"/>
        <v>2.7554900751139773</v>
      </c>
      <c r="X332" s="154">
        <f t="shared" si="73"/>
        <v>-1.6689959637473003E-7</v>
      </c>
      <c r="Y332" s="155">
        <f t="shared" si="74"/>
        <v>-1.6669073727448557E-7</v>
      </c>
      <c r="Z332" s="155">
        <f t="shared" si="75"/>
        <v>-1.6669099864194664E-7</v>
      </c>
      <c r="AA332" s="156">
        <f t="shared" si="76"/>
        <v>-1.6648240025500985E-7</v>
      </c>
      <c r="AB332" s="157">
        <f t="shared" si="85"/>
        <v>6.6684849349269793E-4</v>
      </c>
      <c r="AC332" s="132"/>
      <c r="AD332" s="158">
        <f t="shared" si="84"/>
        <v>6.6684849349269797</v>
      </c>
      <c r="AE332" s="158"/>
      <c r="AF332" s="159"/>
      <c r="AG332" s="133">
        <v>3260</v>
      </c>
    </row>
    <row r="333" spans="5:33">
      <c r="E333" s="147">
        <v>0.60453703703703698</v>
      </c>
      <c r="G333" s="148">
        <v>17.45</v>
      </c>
      <c r="H333" s="148">
        <v>5.8</v>
      </c>
      <c r="I333" s="148">
        <v>7.81</v>
      </c>
      <c r="J333" s="148">
        <v>17.41</v>
      </c>
      <c r="K333" s="148">
        <v>5.96</v>
      </c>
      <c r="L333" s="148">
        <v>7.89</v>
      </c>
      <c r="M333" s="118">
        <f t="shared" si="72"/>
        <v>17.43</v>
      </c>
      <c r="N333" s="118">
        <f t="shared" si="72"/>
        <v>5.88</v>
      </c>
      <c r="O333" s="118">
        <f t="shared" si="72"/>
        <v>7.85</v>
      </c>
      <c r="P333" s="149">
        <f t="shared" si="77"/>
        <v>0.16660545660011133</v>
      </c>
      <c r="Q333" s="150">
        <f t="shared" si="78"/>
        <v>1.3182567385564063E-6</v>
      </c>
      <c r="R333" s="151">
        <f t="shared" si="79"/>
        <v>4.0457359100519845E-9</v>
      </c>
      <c r="S333" s="150">
        <f t="shared" si="80"/>
        <v>1.6367979053884158E-17</v>
      </c>
      <c r="T333" s="97">
        <v>298</v>
      </c>
      <c r="U333" s="118">
        <f t="shared" si="81"/>
        <v>290.43</v>
      </c>
      <c r="V333" s="152">
        <f t="shared" si="82"/>
        <v>0.43960297702527124</v>
      </c>
      <c r="W333" s="153">
        <f t="shared" si="83"/>
        <v>2.751711995328149</v>
      </c>
      <c r="X333" s="154">
        <f t="shared" si="73"/>
        <v>-1.6712460258120756E-7</v>
      </c>
      <c r="Y333" s="155">
        <f t="shared" si="74"/>
        <v>-1.6691465515148417E-7</v>
      </c>
      <c r="Z333" s="155">
        <f t="shared" si="75"/>
        <v>-1.6691491889435962E-7</v>
      </c>
      <c r="AA333" s="156">
        <f t="shared" si="76"/>
        <v>-1.6670523454486674E-7</v>
      </c>
      <c r="AB333" s="157">
        <f t="shared" si="85"/>
        <v>6.6518158437859362E-4</v>
      </c>
      <c r="AC333" s="132"/>
      <c r="AD333" s="158">
        <f t="shared" si="84"/>
        <v>6.6518158437859363</v>
      </c>
      <c r="AE333" s="158"/>
      <c r="AF333" s="159"/>
      <c r="AG333" s="133">
        <v>3270</v>
      </c>
    </row>
    <row r="334" spans="5:33">
      <c r="E334" s="147">
        <v>0.60465277777777782</v>
      </c>
      <c r="G334" s="148">
        <v>17.46</v>
      </c>
      <c r="H334" s="148">
        <v>5.8</v>
      </c>
      <c r="I334" s="148">
        <v>7.8</v>
      </c>
      <c r="J334" s="148">
        <v>17.420000000000002</v>
      </c>
      <c r="K334" s="148">
        <v>5.96</v>
      </c>
      <c r="L334" s="148">
        <v>7.89</v>
      </c>
      <c r="M334" s="118">
        <f t="shared" si="72"/>
        <v>17.440000000000001</v>
      </c>
      <c r="N334" s="118">
        <f t="shared" si="72"/>
        <v>5.88</v>
      </c>
      <c r="O334" s="118">
        <f t="shared" si="72"/>
        <v>7.8449999999999998</v>
      </c>
      <c r="P334" s="149">
        <f t="shared" si="77"/>
        <v>0.1665291265568582</v>
      </c>
      <c r="Q334" s="150">
        <f t="shared" si="78"/>
        <v>1.3182567385564063E-6</v>
      </c>
      <c r="R334" s="151">
        <f t="shared" si="79"/>
        <v>4.0490993138939813E-9</v>
      </c>
      <c r="S334" s="150">
        <f t="shared" si="80"/>
        <v>1.639520525377671E-17</v>
      </c>
      <c r="T334" s="97">
        <v>298</v>
      </c>
      <c r="U334" s="118">
        <f t="shared" si="81"/>
        <v>290.44</v>
      </c>
      <c r="V334" s="152">
        <f t="shared" si="82"/>
        <v>0.43900714398612051</v>
      </c>
      <c r="W334" s="153">
        <f t="shared" si="83"/>
        <v>2.7479393553326124</v>
      </c>
      <c r="X334" s="154">
        <f t="shared" si="73"/>
        <v>-1.6713517135813639E-7</v>
      </c>
      <c r="Y334" s="155">
        <f t="shared" si="74"/>
        <v>-1.6692466915812957E-7</v>
      </c>
      <c r="Z334" s="155">
        <f t="shared" si="75"/>
        <v>-1.6692493427992202E-7</v>
      </c>
      <c r="AA334" s="156">
        <f t="shared" si="76"/>
        <v>-1.6671469653388029E-7</v>
      </c>
      <c r="AB334" s="157">
        <f t="shared" si="85"/>
        <v>6.6351243606989731E-4</v>
      </c>
      <c r="AC334" s="132"/>
      <c r="AD334" s="158">
        <f t="shared" si="84"/>
        <v>6.6351243606989732</v>
      </c>
      <c r="AE334" s="158"/>
      <c r="AF334" s="159"/>
      <c r="AG334" s="133">
        <v>3280</v>
      </c>
    </row>
    <row r="335" spans="5:33">
      <c r="E335" s="147">
        <v>0.60476851851851854</v>
      </c>
      <c r="G335" s="148">
        <v>17.47</v>
      </c>
      <c r="H335" s="148">
        <v>5.8</v>
      </c>
      <c r="I335" s="148">
        <v>7.84</v>
      </c>
      <c r="J335" s="148">
        <v>17.43</v>
      </c>
      <c r="K335" s="148">
        <v>5.96</v>
      </c>
      <c r="L335" s="148">
        <v>7.86</v>
      </c>
      <c r="M335" s="118">
        <f t="shared" si="72"/>
        <v>17.45</v>
      </c>
      <c r="N335" s="118">
        <f t="shared" si="72"/>
        <v>5.88</v>
      </c>
      <c r="O335" s="118">
        <f t="shared" si="72"/>
        <v>7.85</v>
      </c>
      <c r="P335" s="149">
        <f t="shared" si="77"/>
        <v>0.1666650814021981</v>
      </c>
      <c r="Q335" s="150">
        <f t="shared" si="78"/>
        <v>1.3182567385564063E-6</v>
      </c>
      <c r="R335" s="151">
        <f t="shared" si="79"/>
        <v>4.052465513886211E-9</v>
      </c>
      <c r="S335" s="150">
        <f t="shared" si="80"/>
        <v>1.6422476741237033E-17</v>
      </c>
      <c r="T335" s="97">
        <v>298</v>
      </c>
      <c r="U335" s="118">
        <f t="shared" si="81"/>
        <v>290.45</v>
      </c>
      <c r="V335" s="152">
        <f t="shared" si="82"/>
        <v>0.43841135197523995</v>
      </c>
      <c r="W335" s="153">
        <f t="shared" si="83"/>
        <v>2.7441721469301603</v>
      </c>
      <c r="X335" s="154">
        <f t="shared" si="73"/>
        <v>-1.6735777403144396E-7</v>
      </c>
      <c r="Y335" s="155">
        <f t="shared" si="74"/>
        <v>-1.6714617840688357E-7</v>
      </c>
      <c r="Z335" s="155">
        <f t="shared" si="75"/>
        <v>-1.6714644593379464E-7</v>
      </c>
      <c r="AA335" s="156">
        <f t="shared" si="76"/>
        <v>-1.6693511715966018E-7</v>
      </c>
      <c r="AB335" s="157">
        <f t="shared" si="85"/>
        <v>6.6184318761195046E-4</v>
      </c>
      <c r="AC335" s="132"/>
      <c r="AD335" s="158">
        <f t="shared" si="84"/>
        <v>6.6184318761195042</v>
      </c>
      <c r="AE335" s="158"/>
      <c r="AF335" s="159"/>
      <c r="AG335" s="133">
        <v>3290</v>
      </c>
    </row>
    <row r="336" spans="5:33">
      <c r="E336" s="147">
        <v>0.60488425925925926</v>
      </c>
      <c r="G336" s="148">
        <v>17.48</v>
      </c>
      <c r="H336" s="148">
        <v>5.8</v>
      </c>
      <c r="I336" s="148">
        <v>7.84</v>
      </c>
      <c r="J336" s="148">
        <v>17.440000000000001</v>
      </c>
      <c r="K336" s="148">
        <v>5.96</v>
      </c>
      <c r="L336" s="148">
        <v>7.94</v>
      </c>
      <c r="M336" s="118">
        <f t="shared" si="72"/>
        <v>17.46</v>
      </c>
      <c r="N336" s="118">
        <f t="shared" si="72"/>
        <v>5.88</v>
      </c>
      <c r="O336" s="118">
        <f t="shared" si="72"/>
        <v>7.8900000000000006</v>
      </c>
      <c r="P336" s="149">
        <f t="shared" si="77"/>
        <v>0.16754431062432851</v>
      </c>
      <c r="Q336" s="150">
        <f t="shared" si="78"/>
        <v>1.3182567385564063E-6</v>
      </c>
      <c r="R336" s="151">
        <f t="shared" si="79"/>
        <v>4.0558345123532371E-9</v>
      </c>
      <c r="S336" s="150">
        <f t="shared" si="80"/>
        <v>1.6449793591595622E-17</v>
      </c>
      <c r="T336" s="97">
        <v>298</v>
      </c>
      <c r="U336" s="118">
        <f t="shared" si="81"/>
        <v>290.45999999999998</v>
      </c>
      <c r="V336" s="152">
        <f t="shared" si="82"/>
        <v>0.43781560098839001</v>
      </c>
      <c r="W336" s="153">
        <f t="shared" si="83"/>
        <v>2.7404103619364584</v>
      </c>
      <c r="X336" s="154">
        <f t="shared" si="73"/>
        <v>-1.6832565821649299E-7</v>
      </c>
      <c r="Y336" s="155">
        <f t="shared" si="74"/>
        <v>-1.6811106611733134E-7</v>
      </c>
      <c r="Z336" s="155">
        <f t="shared" si="75"/>
        <v>-1.6811133969278925E-7</v>
      </c>
      <c r="AA336" s="156">
        <f t="shared" si="76"/>
        <v>-1.6789702047154322E-7</v>
      </c>
      <c r="AB336" s="157">
        <f t="shared" si="85"/>
        <v>6.6017172404549639E-4</v>
      </c>
      <c r="AC336" s="132"/>
      <c r="AD336" s="158">
        <f t="shared" si="84"/>
        <v>6.6017172404549642</v>
      </c>
      <c r="AE336" s="158"/>
      <c r="AF336" s="159"/>
      <c r="AG336" s="133">
        <v>3300</v>
      </c>
    </row>
    <row r="337" spans="1:55">
      <c r="E337" s="147">
        <v>0.60499999999999998</v>
      </c>
      <c r="G337" s="148">
        <v>17.489999999999998</v>
      </c>
      <c r="H337" s="148">
        <v>5.8</v>
      </c>
      <c r="I337" s="148">
        <v>7.82</v>
      </c>
      <c r="J337" s="148">
        <v>17.45</v>
      </c>
      <c r="K337" s="148">
        <v>5.96</v>
      </c>
      <c r="L337" s="148">
        <v>7.86</v>
      </c>
      <c r="M337" s="118">
        <f t="shared" si="72"/>
        <v>17.47</v>
      </c>
      <c r="N337" s="118">
        <f t="shared" si="72"/>
        <v>5.88</v>
      </c>
      <c r="O337" s="118">
        <f t="shared" si="72"/>
        <v>7.84</v>
      </c>
      <c r="P337" s="149">
        <f t="shared" si="77"/>
        <v>0.16651236068148656</v>
      </c>
      <c r="Q337" s="150">
        <f t="shared" si="78"/>
        <v>1.3182567385564063E-6</v>
      </c>
      <c r="R337" s="151">
        <f t="shared" si="79"/>
        <v>4.0592063116215631E-9</v>
      </c>
      <c r="S337" s="150">
        <f t="shared" si="80"/>
        <v>1.6477155880308335E-17</v>
      </c>
      <c r="T337" s="97">
        <v>298</v>
      </c>
      <c r="U337" s="118">
        <f t="shared" si="81"/>
        <v>290.47000000000003</v>
      </c>
      <c r="V337" s="152">
        <f t="shared" si="82"/>
        <v>0.43721989102133124</v>
      </c>
      <c r="W337" s="153">
        <f t="shared" si="83"/>
        <v>2.7366539921800386</v>
      </c>
      <c r="X337" s="154">
        <f t="shared" si="73"/>
        <v>-1.6736987438831211E-7</v>
      </c>
      <c r="Y337" s="155">
        <f t="shared" si="74"/>
        <v>-1.6715717071144169E-7</v>
      </c>
      <c r="Z337" s="155">
        <f t="shared" si="75"/>
        <v>-1.6715744102803433E-7</v>
      </c>
      <c r="AA337" s="156">
        <f t="shared" si="76"/>
        <v>-1.6694500698068745E-7</v>
      </c>
      <c r="AB337" s="157">
        <f t="shared" si="85"/>
        <v>6.5849061156164927E-4</v>
      </c>
      <c r="AC337" s="132"/>
      <c r="AD337" s="158">
        <f t="shared" si="84"/>
        <v>6.5849061156164925</v>
      </c>
      <c r="AE337" s="158"/>
      <c r="AF337" s="159"/>
      <c r="AG337" s="133">
        <v>3310</v>
      </c>
    </row>
    <row r="338" spans="1:55">
      <c r="E338" s="147">
        <v>0.6051157407407407</v>
      </c>
      <c r="G338" s="148">
        <v>17.510000000000002</v>
      </c>
      <c r="H338" s="148">
        <v>5.8</v>
      </c>
      <c r="I338" s="148">
        <v>7.79</v>
      </c>
      <c r="J338" s="148">
        <v>17.46</v>
      </c>
      <c r="K338" s="148">
        <v>5.96</v>
      </c>
      <c r="L338" s="148">
        <v>7.82</v>
      </c>
      <c r="M338" s="118">
        <f t="shared" si="72"/>
        <v>17.484999999999999</v>
      </c>
      <c r="N338" s="118">
        <f t="shared" si="72"/>
        <v>5.88</v>
      </c>
      <c r="O338" s="118">
        <f t="shared" si="72"/>
        <v>7.8049999999999997</v>
      </c>
      <c r="P338" s="149">
        <f t="shared" si="77"/>
        <v>0.16581352390074078</v>
      </c>
      <c r="Q338" s="150">
        <f t="shared" si="78"/>
        <v>1.3182567385564063E-6</v>
      </c>
      <c r="R338" s="151">
        <f t="shared" si="79"/>
        <v>4.0642692671204614E-9</v>
      </c>
      <c r="S338" s="150">
        <f t="shared" si="80"/>
        <v>1.6518284675659893E-17</v>
      </c>
      <c r="T338" s="97">
        <v>298</v>
      </c>
      <c r="U338" s="118">
        <f t="shared" si="81"/>
        <v>290.48500000000001</v>
      </c>
      <c r="V338" s="152">
        <f t="shared" si="82"/>
        <v>0.43632640297359659</v>
      </c>
      <c r="W338" s="153">
        <f t="shared" si="83"/>
        <v>2.7310295732719498</v>
      </c>
      <c r="X338" s="154">
        <f t="shared" si="73"/>
        <v>-1.6700254540392266E-7</v>
      </c>
      <c r="Y338" s="155">
        <f t="shared" si="74"/>
        <v>-1.6679023540257094E-7</v>
      </c>
      <c r="Z338" s="155">
        <f t="shared" si="75"/>
        <v>-1.6679050531185033E-7</v>
      </c>
      <c r="AA338" s="156">
        <f t="shared" si="76"/>
        <v>-1.6657846453350771E-7</v>
      </c>
      <c r="AB338" s="157">
        <f t="shared" si="85"/>
        <v>6.568190380535693E-4</v>
      </c>
      <c r="AC338" s="132"/>
      <c r="AD338" s="158">
        <f t="shared" si="84"/>
        <v>6.5681903805356932</v>
      </c>
      <c r="AE338" s="158"/>
      <c r="AF338" s="159"/>
      <c r="AG338" s="133">
        <v>3320</v>
      </c>
    </row>
    <row r="339" spans="1:55">
      <c r="E339" s="147">
        <v>0.60523148148148143</v>
      </c>
      <c r="G339" s="148">
        <v>17.52</v>
      </c>
      <c r="H339" s="148">
        <v>5.8</v>
      </c>
      <c r="I339" s="148">
        <v>7.82</v>
      </c>
      <c r="J339" s="148">
        <v>17.47</v>
      </c>
      <c r="K339" s="148">
        <v>5.96</v>
      </c>
      <c r="L339" s="148">
        <v>7.85</v>
      </c>
      <c r="M339" s="118">
        <f t="shared" si="72"/>
        <v>17.494999999999997</v>
      </c>
      <c r="N339" s="118">
        <f t="shared" si="72"/>
        <v>5.88</v>
      </c>
      <c r="O339" s="118">
        <f t="shared" si="72"/>
        <v>7.835</v>
      </c>
      <c r="P339" s="149">
        <f t="shared" si="77"/>
        <v>0.16648066841522177</v>
      </c>
      <c r="Q339" s="150">
        <f t="shared" si="78"/>
        <v>1.3182567385564063E-6</v>
      </c>
      <c r="R339" s="151">
        <f t="shared" si="79"/>
        <v>4.0676480785831606E-9</v>
      </c>
      <c r="S339" s="150">
        <f t="shared" si="80"/>
        <v>1.654576089120128E-17</v>
      </c>
      <c r="T339" s="97">
        <v>298</v>
      </c>
      <c r="U339" s="118">
        <f t="shared" si="81"/>
        <v>290.495</v>
      </c>
      <c r="V339" s="152">
        <f t="shared" si="82"/>
        <v>0.43573079553749494</v>
      </c>
      <c r="W339" s="153">
        <f t="shared" si="83"/>
        <v>2.727286705942972</v>
      </c>
      <c r="X339" s="154">
        <f t="shared" si="73"/>
        <v>-1.6775679557849275E-7</v>
      </c>
      <c r="Y339" s="155">
        <f t="shared" si="74"/>
        <v>-1.6754201809428707E-7</v>
      </c>
      <c r="Z339" s="155">
        <f t="shared" si="75"/>
        <v>-1.6754229307192695E-7</v>
      </c>
      <c r="AA339" s="156">
        <f t="shared" si="76"/>
        <v>-1.6732778986125845E-7</v>
      </c>
      <c r="AB339" s="157">
        <f t="shared" si="85"/>
        <v>6.5515113390129216E-4</v>
      </c>
      <c r="AC339" s="132"/>
      <c r="AD339" s="158">
        <f t="shared" si="84"/>
        <v>6.5515113390129214</v>
      </c>
      <c r="AE339" s="158"/>
      <c r="AF339" s="159"/>
      <c r="AG339" s="133">
        <v>3330</v>
      </c>
    </row>
    <row r="340" spans="1:55">
      <c r="E340" s="147">
        <v>0.60534722222222226</v>
      </c>
      <c r="G340" s="148">
        <v>17.53</v>
      </c>
      <c r="H340" s="148">
        <v>5.8</v>
      </c>
      <c r="I340" s="148">
        <v>7.85</v>
      </c>
      <c r="J340" s="148">
        <v>17.48</v>
      </c>
      <c r="K340" s="148">
        <v>5.96</v>
      </c>
      <c r="L340" s="148">
        <v>7.87</v>
      </c>
      <c r="M340" s="118">
        <f t="shared" si="72"/>
        <v>17.505000000000003</v>
      </c>
      <c r="N340" s="118">
        <f t="shared" si="72"/>
        <v>5.88</v>
      </c>
      <c r="O340" s="118">
        <f t="shared" si="72"/>
        <v>7.8599999999999994</v>
      </c>
      <c r="P340" s="149">
        <f t="shared" si="77"/>
        <v>0.16704179124130572</v>
      </c>
      <c r="Q340" s="150">
        <f t="shared" si="78"/>
        <v>1.3182567385564063E-6</v>
      </c>
      <c r="R340" s="151">
        <f t="shared" si="79"/>
        <v>4.0710296990051491E-9</v>
      </c>
      <c r="S340" s="150">
        <f t="shared" si="80"/>
        <v>1.6573282810181955E-17</v>
      </c>
      <c r="T340" s="97">
        <v>298</v>
      </c>
      <c r="U340" s="118">
        <f t="shared" si="81"/>
        <v>290.505</v>
      </c>
      <c r="V340" s="152">
        <f t="shared" si="82"/>
        <v>0.43513522910636265</v>
      </c>
      <c r="W340" s="153">
        <f t="shared" si="83"/>
        <v>2.7235492253522522</v>
      </c>
      <c r="X340" s="154">
        <f t="shared" si="73"/>
        <v>-1.6840181454281579E-7</v>
      </c>
      <c r="Y340" s="155">
        <f t="shared" si="74"/>
        <v>-1.6818482735702301E-7</v>
      </c>
      <c r="Z340" s="155">
        <f t="shared" si="75"/>
        <v>-1.6818510694687736E-7</v>
      </c>
      <c r="AA340" s="156">
        <f t="shared" si="76"/>
        <v>-1.6796839863043106E-7</v>
      </c>
      <c r="AB340" s="157">
        <f t="shared" si="85"/>
        <v>6.5347571188833858E-4</v>
      </c>
      <c r="AC340" s="132"/>
      <c r="AD340" s="158">
        <f t="shared" si="84"/>
        <v>6.5347571188833857</v>
      </c>
      <c r="AE340" s="158"/>
      <c r="AF340" s="159"/>
      <c r="AG340" s="133">
        <v>3340</v>
      </c>
    </row>
    <row r="341" spans="1:55">
      <c r="E341" s="147">
        <v>0.60546296296296298</v>
      </c>
      <c r="G341" s="148">
        <v>17.54</v>
      </c>
      <c r="H341" s="148">
        <v>5.79</v>
      </c>
      <c r="I341" s="148">
        <v>7.84</v>
      </c>
      <c r="J341" s="148">
        <v>17.489999999999998</v>
      </c>
      <c r="K341" s="148">
        <v>5.96</v>
      </c>
      <c r="L341" s="148">
        <v>7.9</v>
      </c>
      <c r="M341" s="118">
        <f t="shared" si="72"/>
        <v>17.515000000000001</v>
      </c>
      <c r="N341" s="118">
        <f t="shared" si="72"/>
        <v>5.875</v>
      </c>
      <c r="O341" s="118">
        <f t="shared" si="72"/>
        <v>7.87</v>
      </c>
      <c r="P341" s="149">
        <f t="shared" si="77"/>
        <v>0.16728427596233086</v>
      </c>
      <c r="Q341" s="150">
        <f t="shared" si="78"/>
        <v>1.333521432163323E-6</v>
      </c>
      <c r="R341" s="151">
        <f t="shared" si="79"/>
        <v>4.0277746978388359E-9</v>
      </c>
      <c r="S341" s="150">
        <f t="shared" si="80"/>
        <v>1.6222969016550726E-17</v>
      </c>
      <c r="T341" s="97">
        <v>298</v>
      </c>
      <c r="U341" s="118">
        <f t="shared" si="81"/>
        <v>290.51499999999999</v>
      </c>
      <c r="V341" s="152">
        <f t="shared" si="82"/>
        <v>0.43453970367596456</v>
      </c>
      <c r="W341" s="153">
        <f t="shared" si="83"/>
        <v>2.7198171233859858</v>
      </c>
      <c r="X341" s="154">
        <f t="shared" si="73"/>
        <v>-1.6488262303970921E-7</v>
      </c>
      <c r="Y341" s="155">
        <f t="shared" si="74"/>
        <v>-1.6467407336644761E-7</v>
      </c>
      <c r="Z341" s="155">
        <f t="shared" si="75"/>
        <v>-1.6467433714782995E-7</v>
      </c>
      <c r="AA341" s="156">
        <f t="shared" si="76"/>
        <v>-1.6446605058866962E-7</v>
      </c>
      <c r="AB341" s="157">
        <f t="shared" si="85"/>
        <v>6.5179386175203682E-4</v>
      </c>
      <c r="AC341" s="132"/>
      <c r="AD341" s="158">
        <f t="shared" si="84"/>
        <v>6.5179386175203682</v>
      </c>
      <c r="AE341" s="158"/>
      <c r="AF341" s="159"/>
      <c r="AG341" s="133">
        <v>3350</v>
      </c>
    </row>
    <row r="342" spans="1:55" s="77" customFormat="1">
      <c r="A342" s="134"/>
      <c r="B342" s="134"/>
      <c r="C342" s="134"/>
      <c r="D342" s="134"/>
      <c r="E342" s="136">
        <v>0.6055787037037037</v>
      </c>
      <c r="F342" s="134"/>
      <c r="G342" s="138">
        <v>17.55</v>
      </c>
      <c r="H342" s="138">
        <v>5.79</v>
      </c>
      <c r="I342" s="138">
        <v>7.84</v>
      </c>
      <c r="J342" s="138">
        <v>17.510000000000002</v>
      </c>
      <c r="K342" s="138">
        <v>5.96</v>
      </c>
      <c r="L342" s="138">
        <v>7.84</v>
      </c>
      <c r="M342" s="139">
        <f t="shared" si="72"/>
        <v>17.53</v>
      </c>
      <c r="N342" s="139">
        <f t="shared" si="72"/>
        <v>5.875</v>
      </c>
      <c r="O342" s="139">
        <f t="shared" si="72"/>
        <v>7.84</v>
      </c>
      <c r="P342" s="140">
        <f t="shared" si="77"/>
        <v>0.16669139142243927</v>
      </c>
      <c r="Q342" s="141">
        <f t="shared" si="78"/>
        <v>1.333521432163323E-6</v>
      </c>
      <c r="R342" s="142">
        <f t="shared" si="79"/>
        <v>4.0327984494023776E-9</v>
      </c>
      <c r="S342" s="141">
        <f t="shared" si="80"/>
        <v>1.6263463333502221E-17</v>
      </c>
      <c r="T342" s="143">
        <v>298</v>
      </c>
      <c r="U342" s="139">
        <f t="shared" si="81"/>
        <v>290.52999999999997</v>
      </c>
      <c r="V342" s="144">
        <f t="shared" si="82"/>
        <v>0.43364649239748732</v>
      </c>
      <c r="W342" s="145">
        <f t="shared" si="83"/>
        <v>2.7142290376399054</v>
      </c>
      <c r="X342" s="146">
        <f t="shared" si="73"/>
        <v>-1.646304716591347E-7</v>
      </c>
      <c r="Y342" s="146">
        <f t="shared" si="74"/>
        <v>-1.6442203274280517E-7</v>
      </c>
      <c r="Z342" s="146">
        <f t="shared" si="75"/>
        <v>-1.6442229664766678E-7</v>
      </c>
      <c r="AA342" s="146">
        <f t="shared" si="76"/>
        <v>-1.6421412096793801E-7</v>
      </c>
      <c r="AB342" s="146">
        <f t="shared" si="85"/>
        <v>6.5014711926094195E-4</v>
      </c>
      <c r="AC342" s="134"/>
      <c r="AD342" s="146">
        <f t="shared" si="84"/>
        <v>6.5014711926094195</v>
      </c>
      <c r="AE342" s="146"/>
      <c r="AF342" s="146"/>
      <c r="AG342" s="137">
        <v>3360</v>
      </c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</row>
    <row r="343" spans="1:55">
      <c r="E343" s="147">
        <v>0.60569444444444442</v>
      </c>
      <c r="G343" s="148">
        <v>17.559999999999999</v>
      </c>
      <c r="H343" s="148">
        <v>5.79</v>
      </c>
      <c r="I343" s="148">
        <v>7.85</v>
      </c>
      <c r="J343" s="148">
        <v>17.52</v>
      </c>
      <c r="K343" s="148">
        <v>5.96</v>
      </c>
      <c r="L343" s="148">
        <v>7.88</v>
      </c>
      <c r="M343" s="118">
        <f t="shared" ref="M343:O406" si="86">(G343+J343)/2</f>
        <v>17.54</v>
      </c>
      <c r="N343" s="118">
        <f t="shared" si="86"/>
        <v>5.875</v>
      </c>
      <c r="O343" s="118">
        <f t="shared" si="86"/>
        <v>7.8650000000000002</v>
      </c>
      <c r="P343" s="149">
        <f t="shared" si="77"/>
        <v>0.16725290400887616</v>
      </c>
      <c r="Q343" s="150">
        <f t="shared" si="78"/>
        <v>1.333521432163323E-6</v>
      </c>
      <c r="R343" s="151">
        <f t="shared" si="79"/>
        <v>4.0361510977462835E-9</v>
      </c>
      <c r="S343" s="150">
        <f t="shared" si="80"/>
        <v>1.629051568383853E-17</v>
      </c>
      <c r="T343" s="97">
        <v>298</v>
      </c>
      <c r="U343" s="118">
        <f t="shared" si="81"/>
        <v>290.54000000000002</v>
      </c>
      <c r="V343" s="152">
        <f t="shared" si="82"/>
        <v>0.43305106945040511</v>
      </c>
      <c r="W343" s="153">
        <f t="shared" si="83"/>
        <v>2.7105103468205498</v>
      </c>
      <c r="X343" s="154">
        <f t="shared" si="73"/>
        <v>-1.6526778869690879E-7</v>
      </c>
      <c r="Y343" s="155">
        <f t="shared" si="74"/>
        <v>-1.6505720026237952E-7</v>
      </c>
      <c r="Z343" s="155">
        <f t="shared" si="75"/>
        <v>-1.650574685995377E-7</v>
      </c>
      <c r="AA343" s="156">
        <f t="shared" si="76"/>
        <v>-1.648471478183225E-7</v>
      </c>
      <c r="AB343" s="157">
        <f t="shared" si="85"/>
        <v>6.4850289717526194E-4</v>
      </c>
      <c r="AC343" s="132"/>
      <c r="AD343" s="158">
        <f t="shared" si="84"/>
        <v>6.4850289717526195</v>
      </c>
      <c r="AE343" s="158"/>
      <c r="AF343" s="159"/>
      <c r="AG343" s="133">
        <v>3370</v>
      </c>
    </row>
    <row r="344" spans="1:55">
      <c r="E344" s="147">
        <v>0.60581018518518515</v>
      </c>
      <c r="G344" s="148">
        <v>17.57</v>
      </c>
      <c r="H344" s="148">
        <v>5.79</v>
      </c>
      <c r="I344" s="148">
        <v>7.86</v>
      </c>
      <c r="J344" s="148">
        <v>17.53</v>
      </c>
      <c r="K344" s="148">
        <v>5.96</v>
      </c>
      <c r="L344" s="148">
        <v>7.86</v>
      </c>
      <c r="M344" s="118">
        <f t="shared" si="86"/>
        <v>17.55</v>
      </c>
      <c r="N344" s="118">
        <f t="shared" si="86"/>
        <v>5.875</v>
      </c>
      <c r="O344" s="118">
        <f t="shared" si="86"/>
        <v>7.86</v>
      </c>
      <c r="P344" s="149">
        <f t="shared" si="77"/>
        <v>0.1671765395147147</v>
      </c>
      <c r="Q344" s="150">
        <f t="shared" si="78"/>
        <v>1.333521432163323E-6</v>
      </c>
      <c r="R344" s="151">
        <f t="shared" si="79"/>
        <v>4.0395065332988884E-9</v>
      </c>
      <c r="S344" s="150">
        <f t="shared" si="80"/>
        <v>1.6317613032564405E-17</v>
      </c>
      <c r="T344" s="97">
        <v>298</v>
      </c>
      <c r="U344" s="118">
        <f t="shared" si="81"/>
        <v>290.55</v>
      </c>
      <c r="V344" s="152">
        <f t="shared" si="82"/>
        <v>0.43245568748924401</v>
      </c>
      <c r="W344" s="153">
        <f t="shared" si="83"/>
        <v>2.7067970063276601</v>
      </c>
      <c r="X344" s="154">
        <f t="shared" si="73"/>
        <v>-1.6527238012148192E-7</v>
      </c>
      <c r="Y344" s="155">
        <f t="shared" si="74"/>
        <v>-1.6506124259716964E-7</v>
      </c>
      <c r="Z344" s="155">
        <f t="shared" si="75"/>
        <v>-1.6506151232798699E-7</v>
      </c>
      <c r="AA344" s="156">
        <f t="shared" si="76"/>
        <v>-1.6485064384532316E-7</v>
      </c>
      <c r="AB344" s="157">
        <f t="shared" si="85"/>
        <v>6.4685232338486354E-4</v>
      </c>
      <c r="AC344" s="132"/>
      <c r="AD344" s="158">
        <f t="shared" si="84"/>
        <v>6.4685232338486358</v>
      </c>
      <c r="AE344" s="158"/>
      <c r="AF344" s="159"/>
      <c r="AG344" s="133">
        <v>3380</v>
      </c>
    </row>
    <row r="345" spans="1:55">
      <c r="E345" s="147">
        <v>0.60592592592592587</v>
      </c>
      <c r="G345" s="148">
        <v>17.579999999999998</v>
      </c>
      <c r="H345" s="148">
        <v>5.79</v>
      </c>
      <c r="I345" s="148">
        <v>7.83</v>
      </c>
      <c r="J345" s="148">
        <v>17.54</v>
      </c>
      <c r="K345" s="148">
        <v>5.96</v>
      </c>
      <c r="L345" s="148">
        <v>7.8</v>
      </c>
      <c r="M345" s="118">
        <f t="shared" si="86"/>
        <v>17.559999999999999</v>
      </c>
      <c r="N345" s="118">
        <f t="shared" si="86"/>
        <v>5.875</v>
      </c>
      <c r="O345" s="118">
        <f t="shared" si="86"/>
        <v>7.8149999999999995</v>
      </c>
      <c r="P345" s="149">
        <f t="shared" si="77"/>
        <v>0.16624922390650204</v>
      </c>
      <c r="Q345" s="150">
        <f t="shared" si="78"/>
        <v>1.333521432163323E-6</v>
      </c>
      <c r="R345" s="151">
        <f t="shared" si="79"/>
        <v>4.0428647583773247E-9</v>
      </c>
      <c r="S345" s="150">
        <f t="shared" si="80"/>
        <v>1.6344755454529344E-17</v>
      </c>
      <c r="T345" s="97">
        <v>298</v>
      </c>
      <c r="U345" s="118">
        <f t="shared" si="81"/>
        <v>290.56</v>
      </c>
      <c r="V345" s="152">
        <f t="shared" si="82"/>
        <v>0.43186034650977112</v>
      </c>
      <c r="W345" s="153">
        <f t="shared" si="83"/>
        <v>2.7030890081046572</v>
      </c>
      <c r="X345" s="154">
        <f t="shared" si="73"/>
        <v>-1.6443417435227708E-7</v>
      </c>
      <c r="Y345" s="155">
        <f t="shared" si="74"/>
        <v>-1.6422463834740475E-7</v>
      </c>
      <c r="Z345" s="155">
        <f t="shared" si="75"/>
        <v>-1.6422490535599657E-7</v>
      </c>
      <c r="AA345" s="156">
        <f t="shared" si="76"/>
        <v>-1.6401563567922596E-7</v>
      </c>
      <c r="AB345" s="157">
        <f t="shared" si="85"/>
        <v>6.4520170916183503E-4</v>
      </c>
      <c r="AC345" s="132"/>
      <c r="AD345" s="158">
        <f t="shared" si="84"/>
        <v>6.4520170916183499</v>
      </c>
      <c r="AE345" s="158"/>
      <c r="AF345" s="159"/>
      <c r="AG345" s="133">
        <v>3390</v>
      </c>
    </row>
    <row r="346" spans="1:55">
      <c r="E346" s="147">
        <v>0.6060416666666667</v>
      </c>
      <c r="G346" s="148">
        <v>17.59</v>
      </c>
      <c r="H346" s="148">
        <v>5.79</v>
      </c>
      <c r="I346" s="148">
        <v>7.84</v>
      </c>
      <c r="J346" s="148">
        <v>17.55</v>
      </c>
      <c r="K346" s="148">
        <v>5.96</v>
      </c>
      <c r="L346" s="148">
        <v>7.87</v>
      </c>
      <c r="M346" s="118">
        <f t="shared" si="86"/>
        <v>17.57</v>
      </c>
      <c r="N346" s="118">
        <f t="shared" si="86"/>
        <v>5.875</v>
      </c>
      <c r="O346" s="118">
        <f t="shared" si="86"/>
        <v>7.8550000000000004</v>
      </c>
      <c r="P346" s="149">
        <f t="shared" si="77"/>
        <v>0.16713011290228713</v>
      </c>
      <c r="Q346" s="150">
        <f t="shared" si="78"/>
        <v>1.333521432163323E-6</v>
      </c>
      <c r="R346" s="151">
        <f t="shared" si="79"/>
        <v>4.0462257753006536E-9</v>
      </c>
      <c r="S346" s="150">
        <f t="shared" si="80"/>
        <v>1.6371943024707374E-17</v>
      </c>
      <c r="T346" s="97">
        <v>298</v>
      </c>
      <c r="U346" s="118">
        <f t="shared" si="81"/>
        <v>290.57</v>
      </c>
      <c r="V346" s="152">
        <f t="shared" si="82"/>
        <v>0.4312650465077556</v>
      </c>
      <c r="W346" s="153">
        <f t="shared" si="83"/>
        <v>2.6993863441076296</v>
      </c>
      <c r="X346" s="154">
        <f t="shared" si="73"/>
        <v>-1.6538549959350816E-7</v>
      </c>
      <c r="Y346" s="155">
        <f t="shared" si="74"/>
        <v>-1.6517299115308126E-7</v>
      </c>
      <c r="Z346" s="155">
        <f t="shared" si="75"/>
        <v>-1.6517326421110242E-7</v>
      </c>
      <c r="AA346" s="156">
        <f t="shared" si="76"/>
        <v>-1.6496102812697695E-7</v>
      </c>
      <c r="AB346" s="157">
        <f t="shared" si="85"/>
        <v>6.4355946099943788E-4</v>
      </c>
      <c r="AC346" s="132"/>
      <c r="AD346" s="158">
        <f t="shared" si="84"/>
        <v>6.4355946099943786</v>
      </c>
      <c r="AE346" s="158"/>
      <c r="AF346" s="159"/>
      <c r="AG346" s="133">
        <v>3400</v>
      </c>
    </row>
    <row r="347" spans="1:55">
      <c r="E347" s="147">
        <v>0.60615740740740742</v>
      </c>
      <c r="G347" s="148">
        <v>17.61</v>
      </c>
      <c r="H347" s="148">
        <v>5.79</v>
      </c>
      <c r="I347" s="148">
        <v>7.83</v>
      </c>
      <c r="J347" s="148">
        <v>17.559999999999999</v>
      </c>
      <c r="K347" s="148">
        <v>5.96</v>
      </c>
      <c r="L347" s="148">
        <v>7.86</v>
      </c>
      <c r="M347" s="118">
        <f t="shared" si="86"/>
        <v>17.585000000000001</v>
      </c>
      <c r="N347" s="118">
        <f t="shared" si="86"/>
        <v>5.875</v>
      </c>
      <c r="O347" s="118">
        <f t="shared" si="86"/>
        <v>7.8450000000000006</v>
      </c>
      <c r="P347" s="149">
        <f t="shared" si="77"/>
        <v>0.16696225462750336</v>
      </c>
      <c r="Q347" s="150">
        <f t="shared" si="78"/>
        <v>1.333521432163323E-6</v>
      </c>
      <c r="R347" s="151">
        <f t="shared" si="79"/>
        <v>4.0512725404725025E-9</v>
      </c>
      <c r="S347" s="150">
        <f t="shared" si="80"/>
        <v>1.6412809197186525E-17</v>
      </c>
      <c r="T347" s="97">
        <v>298</v>
      </c>
      <c r="U347" s="118">
        <f t="shared" si="81"/>
        <v>290.58499999999998</v>
      </c>
      <c r="V347" s="152">
        <f t="shared" si="82"/>
        <v>0.43037217332820843</v>
      </c>
      <c r="W347" s="153">
        <f t="shared" si="83"/>
        <v>2.693842332220822</v>
      </c>
      <c r="X347" s="154">
        <f t="shared" si="73"/>
        <v>-1.6554669651115728E-7</v>
      </c>
      <c r="Y347" s="155">
        <f t="shared" si="74"/>
        <v>-1.6533322573119813E-7</v>
      </c>
      <c r="Z347" s="155">
        <f t="shared" si="75"/>
        <v>-1.6533350099959587E-7</v>
      </c>
      <c r="AA347" s="156">
        <f t="shared" si="76"/>
        <v>-1.6512030477812282E-7</v>
      </c>
      <c r="AB347" s="157">
        <f t="shared" si="85"/>
        <v>6.4190772926868975E-4</v>
      </c>
      <c r="AC347" s="132"/>
      <c r="AD347" s="158">
        <f t="shared" si="84"/>
        <v>6.4190772926868975</v>
      </c>
      <c r="AE347" s="158"/>
      <c r="AF347" s="159"/>
      <c r="AG347" s="133">
        <v>3410</v>
      </c>
    </row>
    <row r="348" spans="1:55">
      <c r="E348" s="147">
        <v>0.60627314814814814</v>
      </c>
      <c r="G348" s="148">
        <v>17.61</v>
      </c>
      <c r="H348" s="148">
        <v>5.79</v>
      </c>
      <c r="I348" s="148">
        <v>7.83</v>
      </c>
      <c r="J348" s="148">
        <v>17.57</v>
      </c>
      <c r="K348" s="148">
        <v>5.95</v>
      </c>
      <c r="L348" s="148">
        <v>7.8</v>
      </c>
      <c r="M348" s="118">
        <f t="shared" si="86"/>
        <v>17.59</v>
      </c>
      <c r="N348" s="118">
        <f t="shared" si="86"/>
        <v>5.87</v>
      </c>
      <c r="O348" s="118">
        <f t="shared" si="86"/>
        <v>7.8149999999999995</v>
      </c>
      <c r="P348" s="149">
        <f t="shared" si="77"/>
        <v>0.16633869401375428</v>
      </c>
      <c r="Q348" s="150">
        <f t="shared" si="78"/>
        <v>1.3489628825916527E-6</v>
      </c>
      <c r="R348" s="151">
        <f t="shared" si="79"/>
        <v>4.0065623880559373E-9</v>
      </c>
      <c r="S348" s="150">
        <f t="shared" si="80"/>
        <v>1.6052542169384495E-17</v>
      </c>
      <c r="T348" s="97">
        <v>298</v>
      </c>
      <c r="U348" s="118">
        <f t="shared" si="81"/>
        <v>290.58999999999997</v>
      </c>
      <c r="V348" s="152">
        <f t="shared" si="82"/>
        <v>0.43007456941917166</v>
      </c>
      <c r="W348" s="153">
        <f t="shared" si="83"/>
        <v>2.6919969866790106</v>
      </c>
      <c r="X348" s="154">
        <f t="shared" si="73"/>
        <v>-1.6100300112630112E-7</v>
      </c>
      <c r="Y348" s="155">
        <f t="shared" si="74"/>
        <v>-1.6080056623036813E-7</v>
      </c>
      <c r="Z348" s="155">
        <f t="shared" si="75"/>
        <v>-1.6080082075908376E-7</v>
      </c>
      <c r="AA348" s="156">
        <f t="shared" si="76"/>
        <v>-1.6059863975181009E-7</v>
      </c>
      <c r="AB348" s="157">
        <f t="shared" si="85"/>
        <v>6.4025439517743834E-4</v>
      </c>
      <c r="AC348" s="132"/>
      <c r="AD348" s="158">
        <f t="shared" si="84"/>
        <v>6.4025439517743834</v>
      </c>
      <c r="AE348" s="158"/>
      <c r="AF348" s="159"/>
      <c r="AG348" s="133">
        <v>3420</v>
      </c>
    </row>
    <row r="349" spans="1:55">
      <c r="E349" s="147">
        <v>0.60638888888888887</v>
      </c>
      <c r="G349" s="148">
        <v>17.62</v>
      </c>
      <c r="H349" s="148">
        <v>5.79</v>
      </c>
      <c r="I349" s="148">
        <v>7.81</v>
      </c>
      <c r="J349" s="148">
        <v>17.579999999999998</v>
      </c>
      <c r="K349" s="148">
        <v>5.95</v>
      </c>
      <c r="L349" s="148">
        <v>7.82</v>
      </c>
      <c r="M349" s="118">
        <f t="shared" si="86"/>
        <v>17.600000000000001</v>
      </c>
      <c r="N349" s="118">
        <f t="shared" si="86"/>
        <v>5.87</v>
      </c>
      <c r="O349" s="118">
        <f t="shared" si="86"/>
        <v>7.8149999999999995</v>
      </c>
      <c r="P349" s="149">
        <f t="shared" si="77"/>
        <v>0.1663685387866779</v>
      </c>
      <c r="Q349" s="150">
        <f t="shared" si="78"/>
        <v>1.3489628825916527E-6</v>
      </c>
      <c r="R349" s="151">
        <f t="shared" si="79"/>
        <v>4.0098932251715542E-9</v>
      </c>
      <c r="S349" s="150">
        <f t="shared" si="80"/>
        <v>1.6079243677276729E-17</v>
      </c>
      <c r="T349" s="97">
        <v>298</v>
      </c>
      <c r="U349" s="118">
        <f t="shared" si="81"/>
        <v>290.60000000000002</v>
      </c>
      <c r="V349" s="152">
        <f t="shared" si="82"/>
        <v>0.42947939232414162</v>
      </c>
      <c r="W349" s="153">
        <f t="shared" si="83"/>
        <v>2.6883102772226963</v>
      </c>
      <c r="X349" s="154">
        <f t="shared" si="73"/>
        <v>-1.6111528820630325E-7</v>
      </c>
      <c r="Y349" s="155">
        <f t="shared" si="74"/>
        <v>-1.6091206043747146E-7</v>
      </c>
      <c r="Z349" s="155">
        <f t="shared" si="75"/>
        <v>-1.6091231678512465E-7</v>
      </c>
      <c r="AA349" s="156">
        <f t="shared" si="76"/>
        <v>-1.6070934471724197E-7</v>
      </c>
      <c r="AB349" s="157">
        <f t="shared" si="85"/>
        <v>6.3864638781934335E-4</v>
      </c>
      <c r="AC349" s="132"/>
      <c r="AD349" s="158">
        <f t="shared" si="84"/>
        <v>6.3864638781934335</v>
      </c>
      <c r="AE349" s="158"/>
      <c r="AF349" s="159"/>
      <c r="AG349" s="133">
        <v>3430</v>
      </c>
    </row>
    <row r="350" spans="1:55">
      <c r="E350" s="147">
        <v>0.60650462962962959</v>
      </c>
      <c r="G350" s="148">
        <v>17.64</v>
      </c>
      <c r="H350" s="148">
        <v>5.79</v>
      </c>
      <c r="I350" s="148">
        <v>7.82</v>
      </c>
      <c r="J350" s="148">
        <v>17.59</v>
      </c>
      <c r="K350" s="148">
        <v>5.96</v>
      </c>
      <c r="L350" s="148">
        <v>7.82</v>
      </c>
      <c r="M350" s="118">
        <f t="shared" si="86"/>
        <v>17.615000000000002</v>
      </c>
      <c r="N350" s="118">
        <f t="shared" si="86"/>
        <v>5.875</v>
      </c>
      <c r="O350" s="118">
        <f t="shared" si="86"/>
        <v>7.82</v>
      </c>
      <c r="P350" s="149">
        <f t="shared" si="77"/>
        <v>0.16651979649008364</v>
      </c>
      <c r="Q350" s="150">
        <f t="shared" si="78"/>
        <v>1.333521432163323E-6</v>
      </c>
      <c r="R350" s="151">
        <f t="shared" si="79"/>
        <v>4.0613849628129162E-9</v>
      </c>
      <c r="S350" s="150">
        <f t="shared" si="80"/>
        <v>1.6494847816162872E-17</v>
      </c>
      <c r="T350" s="97">
        <v>298</v>
      </c>
      <c r="U350" s="118">
        <f t="shared" si="81"/>
        <v>290.61500000000001</v>
      </c>
      <c r="V350" s="152">
        <f t="shared" si="82"/>
        <v>0.42858670348128913</v>
      </c>
      <c r="W350" s="153">
        <f t="shared" si="83"/>
        <v>2.6827901521246909</v>
      </c>
      <c r="X350" s="154">
        <f t="shared" si="73"/>
        <v>-1.6535265975350931E-7</v>
      </c>
      <c r="Y350" s="155">
        <f t="shared" si="74"/>
        <v>-1.6513806083153104E-7</v>
      </c>
      <c r="Z350" s="155">
        <f t="shared" si="75"/>
        <v>-1.6513833934351494E-7</v>
      </c>
      <c r="AA350" s="156">
        <f t="shared" si="76"/>
        <v>-1.6492401821060062E-7</v>
      </c>
      <c r="AB350" s="157">
        <f t="shared" si="85"/>
        <v>6.370372655070621E-4</v>
      </c>
      <c r="AC350" s="132"/>
      <c r="AD350" s="158">
        <f t="shared" si="84"/>
        <v>6.3703726550706214</v>
      </c>
      <c r="AE350" s="158"/>
      <c r="AF350" s="159"/>
      <c r="AG350" s="133">
        <v>3440</v>
      </c>
    </row>
    <row r="351" spans="1:55">
      <c r="E351" s="147">
        <v>0.60662037037037031</v>
      </c>
      <c r="G351" s="148">
        <v>17.64</v>
      </c>
      <c r="H351" s="148">
        <v>5.79</v>
      </c>
      <c r="I351" s="148">
        <v>7.83</v>
      </c>
      <c r="J351" s="148">
        <v>17.600000000000001</v>
      </c>
      <c r="K351" s="148">
        <v>5.95</v>
      </c>
      <c r="L351" s="148">
        <v>7.84</v>
      </c>
      <c r="M351" s="118">
        <f t="shared" si="86"/>
        <v>17.62</v>
      </c>
      <c r="N351" s="118">
        <f t="shared" si="86"/>
        <v>5.87</v>
      </c>
      <c r="O351" s="118">
        <f t="shared" si="86"/>
        <v>7.835</v>
      </c>
      <c r="P351" s="149">
        <f t="shared" si="77"/>
        <v>0.16685418052525336</v>
      </c>
      <c r="Q351" s="150">
        <f t="shared" si="78"/>
        <v>1.3489628825916527E-6</v>
      </c>
      <c r="R351" s="151">
        <f t="shared" si="79"/>
        <v>4.0165632089329511E-9</v>
      </c>
      <c r="S351" s="150">
        <f t="shared" si="80"/>
        <v>1.6132780011353765E-17</v>
      </c>
      <c r="T351" s="97">
        <v>298</v>
      </c>
      <c r="U351" s="118">
        <f t="shared" si="81"/>
        <v>290.62</v>
      </c>
      <c r="V351" s="152">
        <f t="shared" si="82"/>
        <v>0.42828916101147363</v>
      </c>
      <c r="W351" s="153">
        <f t="shared" si="83"/>
        <v>2.680952756858725</v>
      </c>
      <c r="X351" s="154">
        <f t="shared" si="73"/>
        <v>-1.6173855925080498E-7</v>
      </c>
      <c r="Y351" s="155">
        <f t="shared" si="74"/>
        <v>-1.6153270512147467E-7</v>
      </c>
      <c r="Z351" s="155">
        <f t="shared" si="75"/>
        <v>-1.6153296712407167E-7</v>
      </c>
      <c r="AA351" s="156">
        <f t="shared" si="76"/>
        <v>-1.613273743304063E-7</v>
      </c>
      <c r="AB351" s="157">
        <f t="shared" si="85"/>
        <v>6.353858830432051E-4</v>
      </c>
      <c r="AC351" s="132"/>
      <c r="AD351" s="158">
        <f t="shared" si="84"/>
        <v>6.3538588304320509</v>
      </c>
      <c r="AE351" s="158"/>
      <c r="AF351" s="159"/>
      <c r="AG351" s="133">
        <v>3450</v>
      </c>
    </row>
    <row r="352" spans="1:55">
      <c r="E352" s="147">
        <v>0.60673611111111114</v>
      </c>
      <c r="G352" s="148">
        <v>17.66</v>
      </c>
      <c r="H352" s="148">
        <v>5.79</v>
      </c>
      <c r="I352" s="148">
        <v>7.82</v>
      </c>
      <c r="J352" s="148">
        <v>17.61</v>
      </c>
      <c r="K352" s="148">
        <v>5.95</v>
      </c>
      <c r="L352" s="148">
        <v>7.91</v>
      </c>
      <c r="M352" s="118">
        <f t="shared" si="86"/>
        <v>17.634999999999998</v>
      </c>
      <c r="N352" s="118">
        <f t="shared" si="86"/>
        <v>5.87</v>
      </c>
      <c r="O352" s="118">
        <f t="shared" si="86"/>
        <v>7.8650000000000002</v>
      </c>
      <c r="P352" s="149">
        <f t="shared" si="77"/>
        <v>0.16753816676645766</v>
      </c>
      <c r="Q352" s="150">
        <f t="shared" si="78"/>
        <v>1.3489628825916527E-6</v>
      </c>
      <c r="R352" s="151">
        <f t="shared" si="79"/>
        <v>4.0215729766619567E-9</v>
      </c>
      <c r="S352" s="150">
        <f t="shared" si="80"/>
        <v>1.617304920661771E-17</v>
      </c>
      <c r="T352" s="97">
        <v>298</v>
      </c>
      <c r="U352" s="118">
        <f t="shared" si="81"/>
        <v>290.63499999999999</v>
      </c>
      <c r="V352" s="152">
        <f t="shared" si="82"/>
        <v>0.42739659502803728</v>
      </c>
      <c r="W352" s="153">
        <f t="shared" si="83"/>
        <v>2.6754484964217546</v>
      </c>
      <c r="X352" s="154">
        <f t="shared" si="73"/>
        <v>-1.627271412430744E-7</v>
      </c>
      <c r="Y352" s="155">
        <f t="shared" si="74"/>
        <v>-1.625182318647535E-7</v>
      </c>
      <c r="Z352" s="155">
        <f t="shared" si="75"/>
        <v>-1.6251850006296566E-7</v>
      </c>
      <c r="AA352" s="156">
        <f t="shared" si="76"/>
        <v>-1.6230985819423026E-7</v>
      </c>
      <c r="AB352" s="157">
        <f t="shared" si="85"/>
        <v>6.3377055424641794E-4</v>
      </c>
      <c r="AC352" s="132"/>
      <c r="AD352" s="158">
        <f t="shared" si="84"/>
        <v>6.3377055424641791</v>
      </c>
      <c r="AE352" s="158"/>
      <c r="AF352" s="159"/>
      <c r="AG352" s="133">
        <v>3460</v>
      </c>
    </row>
    <row r="353" spans="1:55">
      <c r="E353" s="147">
        <v>0.60685185185185186</v>
      </c>
      <c r="G353" s="148">
        <v>17.670000000000002</v>
      </c>
      <c r="H353" s="148">
        <v>5.79</v>
      </c>
      <c r="I353" s="148">
        <v>7.82</v>
      </c>
      <c r="J353" s="148">
        <v>17.62</v>
      </c>
      <c r="K353" s="148">
        <v>5.95</v>
      </c>
      <c r="L353" s="148">
        <v>7.89</v>
      </c>
      <c r="M353" s="118">
        <f t="shared" si="86"/>
        <v>17.645000000000003</v>
      </c>
      <c r="N353" s="118">
        <f t="shared" si="86"/>
        <v>5.87</v>
      </c>
      <c r="O353" s="118">
        <f t="shared" si="86"/>
        <v>7.8550000000000004</v>
      </c>
      <c r="P353" s="149">
        <f t="shared" si="77"/>
        <v>0.16735519541329213</v>
      </c>
      <c r="Q353" s="150">
        <f t="shared" si="78"/>
        <v>1.3489628825916527E-6</v>
      </c>
      <c r="R353" s="151">
        <f t="shared" si="79"/>
        <v>4.0249162927610061E-9</v>
      </c>
      <c r="S353" s="150">
        <f t="shared" si="80"/>
        <v>1.6199951163733E-17</v>
      </c>
      <c r="T353" s="97">
        <v>298</v>
      </c>
      <c r="U353" s="118">
        <f t="shared" si="81"/>
        <v>290.64499999999998</v>
      </c>
      <c r="V353" s="152">
        <f t="shared" si="82"/>
        <v>0.42680160222213698</v>
      </c>
      <c r="W353" s="153">
        <f t="shared" si="83"/>
        <v>2.6717855839922326</v>
      </c>
      <c r="X353" s="154">
        <f t="shared" si="73"/>
        <v>-1.6262493253695021E-7</v>
      </c>
      <c r="Y353" s="155">
        <f t="shared" si="74"/>
        <v>-1.6241574909646443E-7</v>
      </c>
      <c r="Z353" s="155">
        <f t="shared" si="75"/>
        <v>-1.6241601816782447E-7</v>
      </c>
      <c r="AA353" s="156">
        <f t="shared" si="76"/>
        <v>-1.6220710310648908E-7</v>
      </c>
      <c r="AB353" s="157">
        <f t="shared" si="85"/>
        <v>6.3214537014093003E-4</v>
      </c>
      <c r="AC353" s="132"/>
      <c r="AD353" s="158">
        <f t="shared" si="84"/>
        <v>6.3214537014093004</v>
      </c>
      <c r="AE353" s="158"/>
      <c r="AF353" s="159"/>
      <c r="AG353" s="133">
        <v>3470</v>
      </c>
    </row>
    <row r="354" spans="1:55">
      <c r="E354" s="147">
        <v>0.60696759259259259</v>
      </c>
      <c r="G354" s="148">
        <v>17.68</v>
      </c>
      <c r="H354" s="148">
        <v>5.79</v>
      </c>
      <c r="I354" s="148">
        <v>7.84</v>
      </c>
      <c r="J354" s="148">
        <v>17.63</v>
      </c>
      <c r="K354" s="148">
        <v>5.95</v>
      </c>
      <c r="L354" s="148">
        <v>7.86</v>
      </c>
      <c r="M354" s="118">
        <f t="shared" si="86"/>
        <v>17.655000000000001</v>
      </c>
      <c r="N354" s="118">
        <f t="shared" si="86"/>
        <v>5.87</v>
      </c>
      <c r="O354" s="118">
        <f t="shared" si="86"/>
        <v>7.85</v>
      </c>
      <c r="P354" s="149">
        <f t="shared" si="77"/>
        <v>0.16727870528324401</v>
      </c>
      <c r="Q354" s="150">
        <f t="shared" si="78"/>
        <v>1.3489628825916527E-6</v>
      </c>
      <c r="R354" s="151">
        <f t="shared" si="79"/>
        <v>4.028262388310434E-9</v>
      </c>
      <c r="S354" s="150">
        <f t="shared" si="80"/>
        <v>1.622689786907648E-17</v>
      </c>
      <c r="T354" s="97">
        <v>298</v>
      </c>
      <c r="U354" s="118">
        <f t="shared" si="81"/>
        <v>290.65499999999997</v>
      </c>
      <c r="V354" s="152">
        <f t="shared" si="82"/>
        <v>0.42620665035775118</v>
      </c>
      <c r="W354" s="153">
        <f t="shared" si="83"/>
        <v>2.6681279379236655</v>
      </c>
      <c r="X354" s="154">
        <f t="shared" si="73"/>
        <v>-1.6262528748587083E-7</v>
      </c>
      <c r="Y354" s="155">
        <f t="shared" si="74"/>
        <v>-1.6241556429437105E-7</v>
      </c>
      <c r="Z354" s="155">
        <f t="shared" si="75"/>
        <v>-1.6241583475548896E-7</v>
      </c>
      <c r="AA354" s="156">
        <f t="shared" si="76"/>
        <v>-1.6220638132752834E-7</v>
      </c>
      <c r="AB354" s="157">
        <f t="shared" si="85"/>
        <v>6.3052121085731001E-4</v>
      </c>
      <c r="AC354" s="132"/>
      <c r="AD354" s="158">
        <f t="shared" si="84"/>
        <v>6.3052121085730999</v>
      </c>
      <c r="AE354" s="158"/>
      <c r="AF354" s="159"/>
      <c r="AG354" s="133">
        <v>3480</v>
      </c>
    </row>
    <row r="355" spans="1:55">
      <c r="E355" s="147">
        <v>0.60708333333333331</v>
      </c>
      <c r="G355" s="148">
        <v>17.690000000000001</v>
      </c>
      <c r="H355" s="148">
        <v>5.79</v>
      </c>
      <c r="I355" s="148">
        <v>7.82</v>
      </c>
      <c r="J355" s="148">
        <v>17.64</v>
      </c>
      <c r="K355" s="148">
        <v>5.95</v>
      </c>
      <c r="L355" s="148">
        <v>7.86</v>
      </c>
      <c r="M355" s="118">
        <f t="shared" si="86"/>
        <v>17.664999999999999</v>
      </c>
      <c r="N355" s="118">
        <f t="shared" si="86"/>
        <v>5.87</v>
      </c>
      <c r="O355" s="118">
        <f t="shared" si="86"/>
        <v>7.84</v>
      </c>
      <c r="P355" s="149">
        <f t="shared" si="77"/>
        <v>0.16709562158797134</v>
      </c>
      <c r="Q355" s="150">
        <f t="shared" si="78"/>
        <v>1.3489628825916527E-6</v>
      </c>
      <c r="R355" s="151">
        <f t="shared" si="79"/>
        <v>4.0316112656209257E-9</v>
      </c>
      <c r="S355" s="150">
        <f t="shared" si="80"/>
        <v>1.6253889397081562E-17</v>
      </c>
      <c r="T355" s="97">
        <v>298</v>
      </c>
      <c r="U355" s="118">
        <f t="shared" si="81"/>
        <v>290.66500000000002</v>
      </c>
      <c r="V355" s="152">
        <f t="shared" si="82"/>
        <v>0.42561173943065128</v>
      </c>
      <c r="W355" s="153">
        <f t="shared" si="83"/>
        <v>2.6644755502913675</v>
      </c>
      <c r="X355" s="154">
        <f t="shared" si="73"/>
        <v>-1.6252083929365777E-7</v>
      </c>
      <c r="Y355" s="155">
        <f t="shared" si="74"/>
        <v>-1.6231084448559347E-7</v>
      </c>
      <c r="Z355" s="155">
        <f t="shared" si="75"/>
        <v>-1.6231111582199314E-7</v>
      </c>
      <c r="AA355" s="156">
        <f t="shared" si="76"/>
        <v>-1.621013916491356E-7</v>
      </c>
      <c r="AB355" s="157">
        <f t="shared" si="85"/>
        <v>6.288970534124548E-4</v>
      </c>
      <c r="AC355" s="132"/>
      <c r="AD355" s="158">
        <f t="shared" si="84"/>
        <v>6.2889705341245481</v>
      </c>
      <c r="AE355" s="158"/>
      <c r="AF355" s="159"/>
      <c r="AG355" s="133">
        <v>3490</v>
      </c>
    </row>
    <row r="356" spans="1:55">
      <c r="E356" s="147">
        <v>0.60719907407407403</v>
      </c>
      <c r="G356" s="148">
        <v>17.7</v>
      </c>
      <c r="H356" s="148">
        <v>5.79</v>
      </c>
      <c r="I356" s="148">
        <v>7.8</v>
      </c>
      <c r="J356" s="148">
        <v>17.66</v>
      </c>
      <c r="K356" s="148">
        <v>5.95</v>
      </c>
      <c r="L356" s="148">
        <v>7.79</v>
      </c>
      <c r="M356" s="118">
        <f t="shared" si="86"/>
        <v>17.68</v>
      </c>
      <c r="N356" s="118">
        <f t="shared" si="86"/>
        <v>5.87</v>
      </c>
      <c r="O356" s="118">
        <f t="shared" si="86"/>
        <v>7.7949999999999999</v>
      </c>
      <c r="P356" s="149">
        <f t="shared" si="77"/>
        <v>0.16618130384257188</v>
      </c>
      <c r="Q356" s="150">
        <f t="shared" si="78"/>
        <v>1.3489628825916527E-6</v>
      </c>
      <c r="R356" s="151">
        <f t="shared" si="79"/>
        <v>4.0366398024480031E-9</v>
      </c>
      <c r="S356" s="150">
        <f t="shared" si="80"/>
        <v>1.6294460894707454E-17</v>
      </c>
      <c r="T356" s="97">
        <v>298</v>
      </c>
      <c r="U356" s="118">
        <f t="shared" si="81"/>
        <v>290.68</v>
      </c>
      <c r="V356" s="152">
        <f t="shared" si="82"/>
        <v>0.42471944978818482</v>
      </c>
      <c r="W356" s="153">
        <f t="shared" si="83"/>
        <v>2.6590068111064231</v>
      </c>
      <c r="X356" s="154">
        <f t="shared" si="73"/>
        <v>-1.619492054343699E-7</v>
      </c>
      <c r="Y356" s="155">
        <f t="shared" si="74"/>
        <v>-1.617401456971783E-7</v>
      </c>
      <c r="Z356" s="155">
        <f t="shared" si="75"/>
        <v>-1.6174041557175779E-7</v>
      </c>
      <c r="AA356" s="156">
        <f t="shared" si="76"/>
        <v>-1.6153162501238514E-7</v>
      </c>
      <c r="AB356" s="157">
        <f t="shared" si="85"/>
        <v>6.2727394315985818E-4</v>
      </c>
      <c r="AC356" s="132"/>
      <c r="AD356" s="158">
        <f t="shared" si="84"/>
        <v>6.2727394315985814</v>
      </c>
      <c r="AE356" s="158"/>
      <c r="AF356" s="159"/>
      <c r="AG356" s="133">
        <v>3500</v>
      </c>
    </row>
    <row r="357" spans="1:55">
      <c r="E357" s="147">
        <v>0.60731481481481475</v>
      </c>
      <c r="G357" s="148">
        <v>17.71</v>
      </c>
      <c r="H357" s="148">
        <v>5.79</v>
      </c>
      <c r="I357" s="148">
        <v>7.82</v>
      </c>
      <c r="J357" s="148">
        <v>17.670000000000002</v>
      </c>
      <c r="K357" s="148">
        <v>5.95</v>
      </c>
      <c r="L357" s="148">
        <v>7.8</v>
      </c>
      <c r="M357" s="118">
        <f t="shared" si="86"/>
        <v>17.690000000000001</v>
      </c>
      <c r="N357" s="118">
        <f t="shared" si="86"/>
        <v>5.87</v>
      </c>
      <c r="O357" s="118">
        <f t="shared" si="86"/>
        <v>7.8100000000000005</v>
      </c>
      <c r="P357" s="149">
        <f t="shared" si="77"/>
        <v>0.16653101049130528</v>
      </c>
      <c r="Q357" s="150">
        <f t="shared" si="78"/>
        <v>1.3489628825916527E-6</v>
      </c>
      <c r="R357" s="151">
        <f t="shared" si="79"/>
        <v>4.0399956442830044E-9</v>
      </c>
      <c r="S357" s="150">
        <f t="shared" si="80"/>
        <v>1.6321564805825649E-17</v>
      </c>
      <c r="T357" s="97">
        <v>298</v>
      </c>
      <c r="U357" s="118">
        <f t="shared" si="81"/>
        <v>290.69</v>
      </c>
      <c r="V357" s="152">
        <f t="shared" si="82"/>
        <v>0.4241246411858291</v>
      </c>
      <c r="W357" s="153">
        <f t="shared" si="83"/>
        <v>2.6553675349760733</v>
      </c>
      <c r="X357" s="154">
        <f t="shared" si="73"/>
        <v>-1.6236302122234708E-7</v>
      </c>
      <c r="Y357" s="155">
        <f t="shared" si="74"/>
        <v>-1.6215234852111989E-7</v>
      </c>
      <c r="Z357" s="155">
        <f t="shared" si="75"/>
        <v>-1.6215262187761887E-7</v>
      </c>
      <c r="AA357" s="156">
        <f t="shared" si="76"/>
        <v>-1.6194222182350795E-7</v>
      </c>
      <c r="AB357" s="157">
        <f t="shared" si="85"/>
        <v>6.2565653990488375E-4</v>
      </c>
      <c r="AC357" s="132"/>
      <c r="AD357" s="158">
        <f t="shared" si="84"/>
        <v>6.2565653990488377</v>
      </c>
      <c r="AE357" s="158"/>
      <c r="AF357" s="159"/>
      <c r="AG357" s="133">
        <v>3510</v>
      </c>
    </row>
    <row r="358" spans="1:55">
      <c r="E358" s="147">
        <v>0.60743055555555558</v>
      </c>
      <c r="G358" s="148">
        <v>17.72</v>
      </c>
      <c r="H358" s="148">
        <v>5.79</v>
      </c>
      <c r="I358" s="148">
        <v>7.81</v>
      </c>
      <c r="J358" s="148">
        <v>17.68</v>
      </c>
      <c r="K358" s="148">
        <v>5.95</v>
      </c>
      <c r="L358" s="148">
        <v>7.81</v>
      </c>
      <c r="M358" s="118">
        <f t="shared" si="86"/>
        <v>17.7</v>
      </c>
      <c r="N358" s="118">
        <f t="shared" si="86"/>
        <v>5.87</v>
      </c>
      <c r="O358" s="118">
        <f t="shared" si="86"/>
        <v>7.81</v>
      </c>
      <c r="P358" s="149">
        <f t="shared" si="77"/>
        <v>0.16656094347625355</v>
      </c>
      <c r="Q358" s="150">
        <f t="shared" si="78"/>
        <v>1.3489628825916527E-6</v>
      </c>
      <c r="R358" s="151">
        <f t="shared" si="79"/>
        <v>4.043354275981594E-9</v>
      </c>
      <c r="S358" s="150">
        <f t="shared" si="80"/>
        <v>1.6348713801098641E-17</v>
      </c>
      <c r="T358" s="97">
        <v>298</v>
      </c>
      <c r="U358" s="118">
        <f t="shared" si="81"/>
        <v>290.7</v>
      </c>
      <c r="V358" s="152">
        <f t="shared" si="82"/>
        <v>0.42352987350597882</v>
      </c>
      <c r="W358" s="153">
        <f t="shared" si="83"/>
        <v>2.651733489643552</v>
      </c>
      <c r="X358" s="154">
        <f t="shared" si="73"/>
        <v>-1.6246309185377536E-7</v>
      </c>
      <c r="Y358" s="155">
        <f t="shared" si="74"/>
        <v>-1.6225161128299623E-7</v>
      </c>
      <c r="Z358" s="155">
        <f t="shared" si="75"/>
        <v>-1.6225188657033256E-7</v>
      </c>
      <c r="AA358" s="156">
        <f t="shared" si="76"/>
        <v>-1.620406805701988E-7</v>
      </c>
      <c r="AB358" s="157">
        <f t="shared" si="85"/>
        <v>6.2403501459847824E-4</v>
      </c>
      <c r="AC358" s="132"/>
      <c r="AD358" s="158">
        <f t="shared" si="84"/>
        <v>6.2403501459847828</v>
      </c>
      <c r="AE358" s="158"/>
      <c r="AF358" s="159"/>
      <c r="AG358" s="133">
        <v>3520</v>
      </c>
    </row>
    <row r="359" spans="1:55">
      <c r="E359" s="147">
        <v>0.60754629629629631</v>
      </c>
      <c r="G359" s="148">
        <v>17.73</v>
      </c>
      <c r="H359" s="148">
        <v>5.79</v>
      </c>
      <c r="I359" s="148">
        <v>7.82</v>
      </c>
      <c r="J359" s="148">
        <v>17.690000000000001</v>
      </c>
      <c r="K359" s="148">
        <v>5.95</v>
      </c>
      <c r="L359" s="148">
        <v>7.85</v>
      </c>
      <c r="M359" s="118">
        <f t="shared" si="86"/>
        <v>17.71</v>
      </c>
      <c r="N359" s="118">
        <f t="shared" si="86"/>
        <v>5.87</v>
      </c>
      <c r="O359" s="118">
        <f t="shared" si="86"/>
        <v>7.835</v>
      </c>
      <c r="P359" s="149">
        <f t="shared" si="77"/>
        <v>0.1671241487064882</v>
      </c>
      <c r="Q359" s="150">
        <f t="shared" si="78"/>
        <v>1.3489628825916527E-6</v>
      </c>
      <c r="R359" s="151">
        <f t="shared" si="79"/>
        <v>4.0467156998631183E-9</v>
      </c>
      <c r="S359" s="150">
        <f t="shared" si="80"/>
        <v>1.6375907955518647E-17</v>
      </c>
      <c r="T359" s="97">
        <v>298</v>
      </c>
      <c r="U359" s="118">
        <f t="shared" si="81"/>
        <v>290.70999999999998</v>
      </c>
      <c r="V359" s="152">
        <f t="shared" si="82"/>
        <v>0.42293514674440985</v>
      </c>
      <c r="W359" s="153">
        <f t="shared" si="83"/>
        <v>2.6481046672400259</v>
      </c>
      <c r="X359" s="154">
        <f t="shared" si="73"/>
        <v>-1.6308222168047047E-7</v>
      </c>
      <c r="Y359" s="155">
        <f t="shared" si="74"/>
        <v>-1.6286857067594119E-7</v>
      </c>
      <c r="Z359" s="155">
        <f t="shared" si="75"/>
        <v>-1.6286885057617348E-7</v>
      </c>
      <c r="AA359" s="156">
        <f t="shared" si="76"/>
        <v>-1.6265547873849228E-7</v>
      </c>
      <c r="AB359" s="157">
        <f t="shared" si="85"/>
        <v>6.224124966515939E-4</v>
      </c>
      <c r="AC359" s="132"/>
      <c r="AD359" s="158">
        <f t="shared" si="84"/>
        <v>6.2241249665159391</v>
      </c>
      <c r="AE359" s="158"/>
      <c r="AF359" s="159"/>
      <c r="AG359" s="133">
        <v>3530</v>
      </c>
    </row>
    <row r="360" spans="1:55">
      <c r="E360" s="147">
        <v>0.60766203703703703</v>
      </c>
      <c r="G360" s="148">
        <v>17.739999999999998</v>
      </c>
      <c r="H360" s="148">
        <v>5.78</v>
      </c>
      <c r="I360" s="148">
        <v>7.82</v>
      </c>
      <c r="J360" s="148">
        <v>17.7</v>
      </c>
      <c r="K360" s="148">
        <v>5.95</v>
      </c>
      <c r="L360" s="148">
        <v>7.75</v>
      </c>
      <c r="M360" s="118">
        <f t="shared" si="86"/>
        <v>17.72</v>
      </c>
      <c r="N360" s="118">
        <f t="shared" si="86"/>
        <v>5.8650000000000002</v>
      </c>
      <c r="O360" s="118">
        <f t="shared" si="86"/>
        <v>7.7850000000000001</v>
      </c>
      <c r="P360" s="149">
        <f t="shared" si="77"/>
        <v>0.16608748437151977</v>
      </c>
      <c r="Q360" s="150">
        <f t="shared" si="78"/>
        <v>1.3645831365889209E-6</v>
      </c>
      <c r="R360" s="151">
        <f t="shared" si="79"/>
        <v>4.0037190367928237E-9</v>
      </c>
      <c r="S360" s="150">
        <f t="shared" si="80"/>
        <v>1.6029766125577256E-17</v>
      </c>
      <c r="T360" s="97">
        <v>298</v>
      </c>
      <c r="U360" s="118">
        <f t="shared" si="81"/>
        <v>290.72000000000003</v>
      </c>
      <c r="V360" s="152">
        <f t="shared" si="82"/>
        <v>0.42234046089689797</v>
      </c>
      <c r="W360" s="153">
        <f t="shared" si="83"/>
        <v>2.6444810599090114</v>
      </c>
      <c r="X360" s="154">
        <f t="shared" si="73"/>
        <v>-1.5844658352873285E-7</v>
      </c>
      <c r="Y360" s="155">
        <f t="shared" si="74"/>
        <v>-1.5824437690329643E-7</v>
      </c>
      <c r="Z360" s="155">
        <f t="shared" si="75"/>
        <v>-1.5824463495568519E-7</v>
      </c>
      <c r="AA360" s="156">
        <f t="shared" si="76"/>
        <v>-1.5804268572399408E-7</v>
      </c>
      <c r="AB360" s="157">
        <f t="shared" si="85"/>
        <v>6.2078380908005531E-4</v>
      </c>
      <c r="AC360" s="132"/>
      <c r="AD360" s="158">
        <f t="shared" si="84"/>
        <v>6.2078380908005535</v>
      </c>
      <c r="AE360" s="158"/>
      <c r="AF360" s="159"/>
      <c r="AG360" s="133">
        <v>3540</v>
      </c>
    </row>
    <row r="361" spans="1:55">
      <c r="E361" s="147">
        <v>0.60777777777777775</v>
      </c>
      <c r="G361" s="148">
        <v>17.760000000000002</v>
      </c>
      <c r="H361" s="148">
        <v>5.78</v>
      </c>
      <c r="I361" s="148">
        <v>7.82</v>
      </c>
      <c r="J361" s="148">
        <v>17.71</v>
      </c>
      <c r="K361" s="148">
        <v>5.95</v>
      </c>
      <c r="L361" s="148">
        <v>7.81</v>
      </c>
      <c r="M361" s="118">
        <f t="shared" si="86"/>
        <v>17.734999999999999</v>
      </c>
      <c r="N361" s="118">
        <f t="shared" si="86"/>
        <v>5.8650000000000002</v>
      </c>
      <c r="O361" s="118">
        <f t="shared" si="86"/>
        <v>7.8149999999999995</v>
      </c>
      <c r="P361" s="149">
        <f t="shared" si="77"/>
        <v>0.16677249396839694</v>
      </c>
      <c r="Q361" s="150">
        <f t="shared" si="78"/>
        <v>1.3645831365889209E-6</v>
      </c>
      <c r="R361" s="151">
        <f t="shared" si="79"/>
        <v>4.0087127842787161E-9</v>
      </c>
      <c r="S361" s="150">
        <f t="shared" si="80"/>
        <v>1.6069778186839615E-17</v>
      </c>
      <c r="T361" s="97">
        <v>298</v>
      </c>
      <c r="U361" s="118">
        <f t="shared" si="81"/>
        <v>290.73500000000001</v>
      </c>
      <c r="V361" s="152">
        <f t="shared" si="82"/>
        <v>0.42144850883025803</v>
      </c>
      <c r="W361" s="153">
        <f t="shared" si="83"/>
        <v>2.6390554100177943</v>
      </c>
      <c r="X361" s="154">
        <f t="shared" si="73"/>
        <v>-1.5941771003005983E-7</v>
      </c>
      <c r="Y361" s="155">
        <f t="shared" si="74"/>
        <v>-1.5921249402307458E-7</v>
      </c>
      <c r="Z361" s="155">
        <f t="shared" si="75"/>
        <v>-1.5921275819453655E-7</v>
      </c>
      <c r="AA361" s="156">
        <f t="shared" si="76"/>
        <v>-1.5900780567888542E-7</v>
      </c>
      <c r="AB361" s="157">
        <f t="shared" si="85"/>
        <v>6.1920136359177084E-4</v>
      </c>
      <c r="AC361" s="132"/>
      <c r="AD361" s="158">
        <f t="shared" si="84"/>
        <v>6.192013635917708</v>
      </c>
      <c r="AE361" s="158"/>
      <c r="AF361" s="159"/>
      <c r="AG361" s="133">
        <v>3550</v>
      </c>
    </row>
    <row r="362" spans="1:55">
      <c r="E362" s="147">
        <v>0.60789351851851847</v>
      </c>
      <c r="G362" s="148">
        <v>17.77</v>
      </c>
      <c r="H362" s="148">
        <v>5.78</v>
      </c>
      <c r="I362" s="148">
        <v>7.8</v>
      </c>
      <c r="J362" s="148">
        <v>17.72</v>
      </c>
      <c r="K362" s="148">
        <v>5.95</v>
      </c>
      <c r="L362" s="148">
        <v>7.81</v>
      </c>
      <c r="M362" s="118">
        <f t="shared" si="86"/>
        <v>17.744999999999997</v>
      </c>
      <c r="N362" s="118">
        <f t="shared" si="86"/>
        <v>5.8650000000000002</v>
      </c>
      <c r="O362" s="118">
        <f t="shared" si="86"/>
        <v>7.8049999999999997</v>
      </c>
      <c r="P362" s="149">
        <f t="shared" si="77"/>
        <v>0.16658905573192737</v>
      </c>
      <c r="Q362" s="150">
        <f t="shared" si="78"/>
        <v>1.3645831365889209E-6</v>
      </c>
      <c r="R362" s="151">
        <f t="shared" si="79"/>
        <v>4.0120454091162891E-9</v>
      </c>
      <c r="S362" s="150">
        <f t="shared" si="80"/>
        <v>1.6096508364811092E-17</v>
      </c>
      <c r="T362" s="97">
        <v>298</v>
      </c>
      <c r="U362" s="118">
        <f t="shared" si="81"/>
        <v>290.745</v>
      </c>
      <c r="V362" s="152">
        <f t="shared" si="82"/>
        <v>0.42085392524942578</v>
      </c>
      <c r="W362" s="153">
        <f t="shared" si="83"/>
        <v>2.6354448060769102</v>
      </c>
      <c r="X362" s="154">
        <f t="shared" si="73"/>
        <v>-1.5931507380118464E-7</v>
      </c>
      <c r="Y362" s="155">
        <f t="shared" si="74"/>
        <v>-1.5910959361060313E-7</v>
      </c>
      <c r="Z362" s="155">
        <f t="shared" si="75"/>
        <v>-1.5910985863328875E-7</v>
      </c>
      <c r="AA362" s="156">
        <f t="shared" si="76"/>
        <v>-1.5890464278175495E-7</v>
      </c>
      <c r="AB362" s="157">
        <f t="shared" si="85"/>
        <v>6.1760923689153056E-4</v>
      </c>
      <c r="AC362" s="132"/>
      <c r="AD362" s="158">
        <f t="shared" si="84"/>
        <v>6.176092368915306</v>
      </c>
      <c r="AE362" s="158"/>
      <c r="AF362" s="159"/>
      <c r="AG362" s="133">
        <v>3560</v>
      </c>
    </row>
    <row r="363" spans="1:55">
      <c r="E363" s="147">
        <v>0.60800925925925919</v>
      </c>
      <c r="G363" s="148">
        <v>17.78</v>
      </c>
      <c r="H363" s="148">
        <v>5.78</v>
      </c>
      <c r="I363" s="148">
        <v>7.79</v>
      </c>
      <c r="J363" s="148">
        <v>17.73</v>
      </c>
      <c r="K363" s="148">
        <v>5.95</v>
      </c>
      <c r="L363" s="148">
        <v>7.83</v>
      </c>
      <c r="M363" s="118">
        <f t="shared" si="86"/>
        <v>17.755000000000003</v>
      </c>
      <c r="N363" s="118">
        <f t="shared" si="86"/>
        <v>5.8650000000000002</v>
      </c>
      <c r="O363" s="118">
        <f t="shared" si="86"/>
        <v>7.8100000000000005</v>
      </c>
      <c r="P363" s="149">
        <f t="shared" si="77"/>
        <v>0.16672576742884485</v>
      </c>
      <c r="Q363" s="150">
        <f t="shared" si="78"/>
        <v>1.3645831365889209E-6</v>
      </c>
      <c r="R363" s="151">
        <f t="shared" si="79"/>
        <v>4.0153808045161147E-9</v>
      </c>
      <c r="S363" s="150">
        <f t="shared" si="80"/>
        <v>1.612328300527648E-17</v>
      </c>
      <c r="T363" s="97">
        <v>298</v>
      </c>
      <c r="U363" s="118">
        <f t="shared" si="81"/>
        <v>290.755</v>
      </c>
      <c r="V363" s="152">
        <f t="shared" si="82"/>
        <v>0.42025938256787893</v>
      </c>
      <c r="W363" s="153">
        <f t="shared" si="83"/>
        <v>2.6318393898078849</v>
      </c>
      <c r="X363" s="154">
        <f t="shared" si="73"/>
        <v>-1.5951781259627458E-7</v>
      </c>
      <c r="Y363" s="155">
        <f t="shared" si="74"/>
        <v>-1.593112770178826E-7</v>
      </c>
      <c r="Z363" s="155">
        <f t="shared" si="75"/>
        <v>-1.59311544429681E-7</v>
      </c>
      <c r="AA363" s="156">
        <f t="shared" si="76"/>
        <v>-1.5910527557062491E-7</v>
      </c>
      <c r="AB363" s="157">
        <f t="shared" si="85"/>
        <v>6.1601813918974607E-4</v>
      </c>
      <c r="AC363" s="132"/>
      <c r="AD363" s="158">
        <f t="shared" si="84"/>
        <v>6.1601813918974608</v>
      </c>
      <c r="AE363" s="158"/>
      <c r="AF363" s="159"/>
      <c r="AG363" s="133">
        <v>3570</v>
      </c>
    </row>
    <row r="364" spans="1:55">
      <c r="E364" s="147">
        <v>0.60812500000000003</v>
      </c>
      <c r="G364" s="148">
        <v>17.79</v>
      </c>
      <c r="H364" s="148">
        <v>5.78</v>
      </c>
      <c r="I364" s="148">
        <v>7.81</v>
      </c>
      <c r="J364" s="148">
        <v>17.739999999999998</v>
      </c>
      <c r="K364" s="148">
        <v>5.95</v>
      </c>
      <c r="L364" s="148">
        <v>7.73</v>
      </c>
      <c r="M364" s="118">
        <f t="shared" si="86"/>
        <v>17.765000000000001</v>
      </c>
      <c r="N364" s="118">
        <f t="shared" si="86"/>
        <v>5.8650000000000002</v>
      </c>
      <c r="O364" s="118">
        <f t="shared" si="86"/>
        <v>7.77</v>
      </c>
      <c r="P364" s="149">
        <f t="shared" si="77"/>
        <v>0.16590170762896692</v>
      </c>
      <c r="Q364" s="150">
        <f t="shared" si="78"/>
        <v>1.3645831365889209E-6</v>
      </c>
      <c r="R364" s="151">
        <f t="shared" si="79"/>
        <v>4.0187189727814797E-9</v>
      </c>
      <c r="S364" s="150">
        <f t="shared" si="80"/>
        <v>1.615010218219383E-17</v>
      </c>
      <c r="T364" s="97">
        <v>298</v>
      </c>
      <c r="U364" s="118">
        <f t="shared" si="81"/>
        <v>290.76499999999999</v>
      </c>
      <c r="V364" s="152">
        <f t="shared" si="82"/>
        <v>0.41966488078139752</v>
      </c>
      <c r="W364" s="153">
        <f t="shared" si="83"/>
        <v>2.6282391534095844</v>
      </c>
      <c r="X364" s="154">
        <f t="shared" si="73"/>
        <v>-1.587994562721964E-7</v>
      </c>
      <c r="Y364" s="155">
        <f t="shared" si="74"/>
        <v>-1.5859424598370596E-7</v>
      </c>
      <c r="Z364" s="155">
        <f t="shared" si="75"/>
        <v>-1.5859451116888662E-7</v>
      </c>
      <c r="AA364" s="156">
        <f t="shared" si="76"/>
        <v>-1.5838956538020004E-7</v>
      </c>
      <c r="AB364" s="157">
        <f t="shared" si="85"/>
        <v>6.1442502463797605E-4</v>
      </c>
      <c r="AC364" s="132"/>
      <c r="AD364" s="158">
        <f t="shared" si="84"/>
        <v>6.1442502463797606</v>
      </c>
      <c r="AE364" s="158"/>
      <c r="AF364" s="159"/>
      <c r="AG364" s="133">
        <v>3580</v>
      </c>
    </row>
    <row r="365" spans="1:55">
      <c r="E365" s="147">
        <v>0.60824074074074075</v>
      </c>
      <c r="G365" s="148">
        <v>17.8</v>
      </c>
      <c r="H365" s="148">
        <v>5.78</v>
      </c>
      <c r="I365" s="148">
        <v>7.78</v>
      </c>
      <c r="J365" s="148">
        <v>17.760000000000002</v>
      </c>
      <c r="K365" s="148">
        <v>5.94</v>
      </c>
      <c r="L365" s="148">
        <v>7.72</v>
      </c>
      <c r="M365" s="118">
        <f t="shared" si="86"/>
        <v>17.78</v>
      </c>
      <c r="N365" s="118">
        <f t="shared" si="86"/>
        <v>5.86</v>
      </c>
      <c r="O365" s="118">
        <f t="shared" si="86"/>
        <v>7.75</v>
      </c>
      <c r="P365" s="149">
        <f t="shared" si="77"/>
        <v>0.1655193551251791</v>
      </c>
      <c r="Q365" s="150">
        <f t="shared" si="78"/>
        <v>1.3803842646028812E-6</v>
      </c>
      <c r="R365" s="151">
        <f t="shared" si="79"/>
        <v>3.9776721565479723E-9</v>
      </c>
      <c r="S365" s="150">
        <f t="shared" si="80"/>
        <v>1.5821875784976997E-17</v>
      </c>
      <c r="T365" s="97">
        <v>298</v>
      </c>
      <c r="U365" s="118">
        <f t="shared" si="81"/>
        <v>290.77999999999997</v>
      </c>
      <c r="V365" s="152">
        <f t="shared" si="82"/>
        <v>0.41877320477069291</v>
      </c>
      <c r="W365" s="153">
        <f t="shared" si="83"/>
        <v>2.6228484940348826</v>
      </c>
      <c r="X365" s="154">
        <f t="shared" si="73"/>
        <v>-1.5513109902608526E-7</v>
      </c>
      <c r="Y365" s="155">
        <f t="shared" si="74"/>
        <v>-1.5493475337308869E-7</v>
      </c>
      <c r="Z365" s="155">
        <f t="shared" si="75"/>
        <v>-1.5493500188299864E-7</v>
      </c>
      <c r="AA365" s="156">
        <f t="shared" si="76"/>
        <v>-1.5473890411084611E-7</v>
      </c>
      <c r="AB365" s="157">
        <f t="shared" si="85"/>
        <v>6.1283908041138014E-4</v>
      </c>
      <c r="AC365" s="132"/>
      <c r="AD365" s="158">
        <f t="shared" si="84"/>
        <v>6.1283908041138018</v>
      </c>
      <c r="AE365" s="158"/>
      <c r="AF365" s="159"/>
      <c r="AG365" s="133">
        <v>3590</v>
      </c>
    </row>
    <row r="366" spans="1:55" s="77" customFormat="1">
      <c r="A366" s="134"/>
      <c r="B366" s="134"/>
      <c r="C366" s="134"/>
      <c r="D366" s="134"/>
      <c r="E366" s="136">
        <v>0.60835648148148147</v>
      </c>
      <c r="F366" s="134"/>
      <c r="G366" s="138">
        <v>17.809999999999999</v>
      </c>
      <c r="H366" s="138">
        <v>5.78</v>
      </c>
      <c r="I366" s="138">
        <v>7.79</v>
      </c>
      <c r="J366" s="138">
        <v>17.77</v>
      </c>
      <c r="K366" s="138">
        <v>5.94</v>
      </c>
      <c r="L366" s="138">
        <v>7.79</v>
      </c>
      <c r="M366" s="139">
        <f t="shared" si="86"/>
        <v>17.79</v>
      </c>
      <c r="N366" s="139">
        <f t="shared" si="86"/>
        <v>5.86</v>
      </c>
      <c r="O366" s="139">
        <f t="shared" si="86"/>
        <v>7.79</v>
      </c>
      <c r="P366" s="140">
        <f t="shared" si="77"/>
        <v>0.1664036017261967</v>
      </c>
      <c r="Q366" s="141">
        <f t="shared" si="78"/>
        <v>1.3803842646028812E-6</v>
      </c>
      <c r="R366" s="142">
        <f t="shared" si="79"/>
        <v>3.980978975903209E-9</v>
      </c>
      <c r="S366" s="141">
        <f t="shared" si="80"/>
        <v>1.5848193606583362E-17</v>
      </c>
      <c r="T366" s="143">
        <v>298</v>
      </c>
      <c r="U366" s="139">
        <f t="shared" si="81"/>
        <v>290.79000000000002</v>
      </c>
      <c r="V366" s="144">
        <f t="shared" si="82"/>
        <v>0.41817880520341338</v>
      </c>
      <c r="W366" s="145">
        <f t="shared" si="83"/>
        <v>2.6192611732637077</v>
      </c>
      <c r="X366" s="146">
        <f t="shared" si="73"/>
        <v>-1.5603773978185206E-7</v>
      </c>
      <c r="Y366" s="146">
        <f t="shared" si="74"/>
        <v>-1.5583858891285613E-7</v>
      </c>
      <c r="Z366" s="146">
        <f t="shared" si="75"/>
        <v>-1.5583884308898476E-7</v>
      </c>
      <c r="AA366" s="146">
        <f t="shared" si="76"/>
        <v>-1.5563994574730784E-7</v>
      </c>
      <c r="AB366" s="146">
        <f t="shared" si="85"/>
        <v>6.1128973122196503E-4</v>
      </c>
      <c r="AC366" s="146">
        <f>D17</f>
        <v>6.3446428571428573E-4</v>
      </c>
      <c r="AD366" s="146">
        <f t="shared" si="84"/>
        <v>6.1128973122196504</v>
      </c>
      <c r="AE366" s="146">
        <f>AC366*10000</f>
        <v>6.3446428571428575</v>
      </c>
      <c r="AF366" s="146">
        <f>(AD366-AE366)*(AD366-AE366)</f>
        <v>5.37059975917542E-2</v>
      </c>
      <c r="AG366" s="137">
        <v>3600</v>
      </c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</row>
    <row r="367" spans="1:55">
      <c r="E367" s="147">
        <v>0.60847222222222219</v>
      </c>
      <c r="G367" s="148">
        <v>17.82</v>
      </c>
      <c r="H367" s="148">
        <v>5.78</v>
      </c>
      <c r="I367" s="148">
        <v>7.79</v>
      </c>
      <c r="J367" s="148">
        <v>17.78</v>
      </c>
      <c r="K367" s="148">
        <v>5.94</v>
      </c>
      <c r="L367" s="148">
        <v>7.79</v>
      </c>
      <c r="M367" s="118">
        <f t="shared" si="86"/>
        <v>17.8</v>
      </c>
      <c r="N367" s="118">
        <f t="shared" si="86"/>
        <v>5.86</v>
      </c>
      <c r="O367" s="118">
        <f t="shared" si="86"/>
        <v>7.79</v>
      </c>
      <c r="P367" s="149">
        <f t="shared" si="77"/>
        <v>0.16643356566860878</v>
      </c>
      <c r="Q367" s="150">
        <f t="shared" si="78"/>
        <v>1.3803842646028812E-6</v>
      </c>
      <c r="R367" s="151">
        <f t="shared" si="79"/>
        <v>3.9842885443674266E-9</v>
      </c>
      <c r="S367" s="150">
        <f t="shared" si="80"/>
        <v>1.5874555204777508E-17</v>
      </c>
      <c r="T367" s="97">
        <v>298</v>
      </c>
      <c r="U367" s="118">
        <f t="shared" si="81"/>
        <v>290.8</v>
      </c>
      <c r="V367" s="152">
        <f t="shared" si="82"/>
        <v>0.41758444651643645</v>
      </c>
      <c r="W367" s="153">
        <f t="shared" si="83"/>
        <v>2.615679005155584</v>
      </c>
      <c r="X367" s="154">
        <f t="shared" si="73"/>
        <v>-1.5614044864572938E-7</v>
      </c>
      <c r="Y367" s="155">
        <f t="shared" si="74"/>
        <v>-1.5594052584401016E-7</v>
      </c>
      <c r="Z367" s="155">
        <f t="shared" si="75"/>
        <v>-1.5594078182589689E-7</v>
      </c>
      <c r="AA367" s="156">
        <f t="shared" si="76"/>
        <v>-1.5574111435054414E-7</v>
      </c>
      <c r="AB367" s="157">
        <f t="shared" si="85"/>
        <v>6.097313436394103E-4</v>
      </c>
      <c r="AC367" s="132"/>
      <c r="AD367" s="158">
        <f t="shared" si="84"/>
        <v>6.0973134363941028</v>
      </c>
      <c r="AE367" s="158"/>
      <c r="AF367" s="159"/>
      <c r="AG367" s="133">
        <v>3610</v>
      </c>
    </row>
    <row r="368" spans="1:55">
      <c r="E368" s="147">
        <v>0.60858796296296291</v>
      </c>
      <c r="G368" s="148">
        <v>17.829999999999998</v>
      </c>
      <c r="H368" s="148">
        <v>5.78</v>
      </c>
      <c r="I368" s="148">
        <v>7.85</v>
      </c>
      <c r="J368" s="148">
        <v>17.79</v>
      </c>
      <c r="K368" s="148">
        <v>5.94</v>
      </c>
      <c r="L368" s="148">
        <v>8.01</v>
      </c>
      <c r="M368" s="118">
        <f t="shared" si="86"/>
        <v>17.809999999999999</v>
      </c>
      <c r="N368" s="118">
        <f t="shared" si="86"/>
        <v>5.86</v>
      </c>
      <c r="O368" s="118">
        <f t="shared" si="86"/>
        <v>7.93</v>
      </c>
      <c r="P368" s="149">
        <f t="shared" si="77"/>
        <v>0.16945518297870665</v>
      </c>
      <c r="Q368" s="150">
        <f t="shared" si="78"/>
        <v>1.3803842646028812E-6</v>
      </c>
      <c r="R368" s="151">
        <f t="shared" si="79"/>
        <v>3.987600864226083E-9</v>
      </c>
      <c r="S368" s="150">
        <f t="shared" si="80"/>
        <v>1.5900960652376604E-17</v>
      </c>
      <c r="T368" s="97">
        <v>298</v>
      </c>
      <c r="U368" s="118">
        <f t="shared" si="81"/>
        <v>290.81</v>
      </c>
      <c r="V368" s="152">
        <f t="shared" si="82"/>
        <v>0.41699012870554431</v>
      </c>
      <c r="W368" s="153">
        <f t="shared" si="83"/>
        <v>2.6121019819643103</v>
      </c>
      <c r="X368" s="154">
        <f t="shared" si="73"/>
        <v>-1.5904987525917118E-7</v>
      </c>
      <c r="Y368" s="155">
        <f t="shared" si="74"/>
        <v>-1.5884190066108105E-7</v>
      </c>
      <c r="Z368" s="155">
        <f t="shared" si="75"/>
        <v>-1.5884217260994851E-7</v>
      </c>
      <c r="AA368" s="156">
        <f t="shared" si="76"/>
        <v>-1.5863446924952182E-7</v>
      </c>
      <c r="AB368" s="157">
        <f t="shared" si="85"/>
        <v>6.0817193667551679E-4</v>
      </c>
      <c r="AC368" s="132"/>
      <c r="AD368" s="158">
        <f t="shared" si="84"/>
        <v>6.0817193667551681</v>
      </c>
      <c r="AE368" s="158"/>
      <c r="AF368" s="159"/>
      <c r="AG368" s="133">
        <v>3620</v>
      </c>
    </row>
    <row r="369" spans="5:33">
      <c r="E369" s="147">
        <v>0.60870370370370375</v>
      </c>
      <c r="G369" s="148">
        <v>17.86</v>
      </c>
      <c r="H369" s="148">
        <v>5.78</v>
      </c>
      <c r="I369" s="148">
        <v>7.84</v>
      </c>
      <c r="J369" s="148">
        <v>17.809999999999999</v>
      </c>
      <c r="K369" s="148">
        <v>5.94</v>
      </c>
      <c r="L369" s="148">
        <v>8.0500000000000007</v>
      </c>
      <c r="M369" s="118">
        <f t="shared" si="86"/>
        <v>17.835000000000001</v>
      </c>
      <c r="N369" s="118">
        <f t="shared" si="86"/>
        <v>5.86</v>
      </c>
      <c r="O369" s="118">
        <f t="shared" si="86"/>
        <v>7.9450000000000003</v>
      </c>
      <c r="P369" s="149">
        <f t="shared" si="77"/>
        <v>0.1698521921894833</v>
      </c>
      <c r="Q369" s="150">
        <f t="shared" si="78"/>
        <v>1.3803842646028812E-6</v>
      </c>
      <c r="R369" s="151">
        <f t="shared" si="79"/>
        <v>3.9958937162388755E-9</v>
      </c>
      <c r="S369" s="150">
        <f t="shared" si="80"/>
        <v>1.5967166591477332E-17</v>
      </c>
      <c r="T369" s="97">
        <v>298</v>
      </c>
      <c r="U369" s="118">
        <f t="shared" si="81"/>
        <v>290.83499999999998</v>
      </c>
      <c r="V369" s="152">
        <f t="shared" si="82"/>
        <v>0.41550451298350494</v>
      </c>
      <c r="W369" s="153">
        <f t="shared" si="83"/>
        <v>2.6031818822724659</v>
      </c>
      <c r="X369" s="154">
        <f t="shared" si="73"/>
        <v>-1.6021529342853987E-7</v>
      </c>
      <c r="Y369" s="155">
        <f t="shared" si="74"/>
        <v>-1.6000370722831051E-7</v>
      </c>
      <c r="Z369" s="155">
        <f t="shared" si="75"/>
        <v>-1.6000398665681681E-7</v>
      </c>
      <c r="AA369" s="156">
        <f t="shared" si="76"/>
        <v>-1.5979267914704662E-7</v>
      </c>
      <c r="AB369" s="157">
        <f t="shared" si="85"/>
        <v>6.0658351585709885E-4</v>
      </c>
      <c r="AC369" s="132"/>
      <c r="AD369" s="158">
        <f t="shared" si="84"/>
        <v>6.0658351585709882</v>
      </c>
      <c r="AE369" s="158"/>
      <c r="AF369" s="159"/>
      <c r="AG369" s="133">
        <v>3630</v>
      </c>
    </row>
    <row r="370" spans="5:33">
      <c r="E370" s="147">
        <v>0.60881944444444447</v>
      </c>
      <c r="G370" s="148">
        <v>17.87</v>
      </c>
      <c r="H370" s="148">
        <v>5.78</v>
      </c>
      <c r="I370" s="148">
        <v>7.9</v>
      </c>
      <c r="J370" s="148">
        <v>17.82</v>
      </c>
      <c r="K370" s="148">
        <v>5.94</v>
      </c>
      <c r="L370" s="148">
        <v>8</v>
      </c>
      <c r="M370" s="118">
        <f t="shared" si="86"/>
        <v>17.844999999999999</v>
      </c>
      <c r="N370" s="118">
        <f t="shared" si="86"/>
        <v>5.86</v>
      </c>
      <c r="O370" s="118">
        <f t="shared" si="86"/>
        <v>7.95</v>
      </c>
      <c r="P370" s="149">
        <f t="shared" si="77"/>
        <v>0.16998971368508081</v>
      </c>
      <c r="Q370" s="150">
        <f t="shared" si="78"/>
        <v>1.3803842646028812E-6</v>
      </c>
      <c r="R370" s="151">
        <f t="shared" si="79"/>
        <v>3.9992156840035074E-9</v>
      </c>
      <c r="S370" s="150">
        <f t="shared" si="80"/>
        <v>1.5993726087179642E-17</v>
      </c>
      <c r="T370" s="97">
        <v>298</v>
      </c>
      <c r="U370" s="118">
        <f t="shared" si="81"/>
        <v>290.84500000000003</v>
      </c>
      <c r="V370" s="152">
        <f t="shared" si="82"/>
        <v>0.41491033820569584</v>
      </c>
      <c r="W370" s="153">
        <f t="shared" si="83"/>
        <v>2.5996228054640653</v>
      </c>
      <c r="X370" s="154">
        <f t="shared" si="73"/>
        <v>-1.6040737698524869E-7</v>
      </c>
      <c r="Y370" s="155">
        <f t="shared" si="74"/>
        <v>-1.6019472219736798E-7</v>
      </c>
      <c r="Z370" s="155">
        <f t="shared" si="75"/>
        <v>-1.601950041174371E-7</v>
      </c>
      <c r="AA370" s="156">
        <f t="shared" si="76"/>
        <v>-1.5998263050213303E-7</v>
      </c>
      <c r="AB370" s="157">
        <f t="shared" si="85"/>
        <v>6.0498347692318911E-4</v>
      </c>
      <c r="AC370" s="132"/>
      <c r="AD370" s="158">
        <f t="shared" si="84"/>
        <v>6.0498347692318912</v>
      </c>
      <c r="AE370" s="158"/>
      <c r="AF370" s="159"/>
      <c r="AG370" s="133">
        <v>3640</v>
      </c>
    </row>
    <row r="371" spans="5:33">
      <c r="E371" s="147">
        <v>0.60893518518518519</v>
      </c>
      <c r="G371" s="148">
        <v>17.88</v>
      </c>
      <c r="H371" s="148">
        <v>5.78</v>
      </c>
      <c r="I371" s="148">
        <v>7.89</v>
      </c>
      <c r="J371" s="148">
        <v>17.829999999999998</v>
      </c>
      <c r="K371" s="148">
        <v>5.94</v>
      </c>
      <c r="L371" s="148">
        <v>7.96</v>
      </c>
      <c r="M371" s="118">
        <f t="shared" si="86"/>
        <v>17.854999999999997</v>
      </c>
      <c r="N371" s="118">
        <f t="shared" si="86"/>
        <v>5.86</v>
      </c>
      <c r="O371" s="118">
        <f t="shared" si="86"/>
        <v>7.9249999999999998</v>
      </c>
      <c r="P371" s="149">
        <f t="shared" si="77"/>
        <v>0.16948569851574447</v>
      </c>
      <c r="Q371" s="150">
        <f t="shared" si="78"/>
        <v>1.3803842646028812E-6</v>
      </c>
      <c r="R371" s="151">
        <f t="shared" si="79"/>
        <v>4.0025404134706795E-9</v>
      </c>
      <c r="S371" s="150">
        <f t="shared" si="80"/>
        <v>1.6020329761466038E-17</v>
      </c>
      <c r="T371" s="97">
        <v>298</v>
      </c>
      <c r="U371" s="118">
        <f t="shared" si="81"/>
        <v>290.85500000000002</v>
      </c>
      <c r="V371" s="152">
        <f t="shared" si="82"/>
        <v>0.41431620428500621</v>
      </c>
      <c r="W371" s="153">
        <f t="shared" si="83"/>
        <v>2.5960688388647588</v>
      </c>
      <c r="X371" s="154">
        <f t="shared" si="73"/>
        <v>-1.5999233641577639E-7</v>
      </c>
      <c r="Y371" s="155">
        <f t="shared" si="74"/>
        <v>-1.5978021898649297E-7</v>
      </c>
      <c r="Z371" s="155">
        <f t="shared" si="75"/>
        <v>-1.5978050021123671E-7</v>
      </c>
      <c r="AA371" s="156">
        <f t="shared" si="76"/>
        <v>-1.5956866326100295E-7</v>
      </c>
      <c r="AB371" s="157">
        <f t="shared" si="85"/>
        <v>6.0338152782299414E-4</v>
      </c>
      <c r="AC371" s="132"/>
      <c r="AD371" s="158">
        <f t="shared" si="84"/>
        <v>6.033815278229941</v>
      </c>
      <c r="AE371" s="158"/>
      <c r="AF371" s="159"/>
      <c r="AG371" s="133">
        <v>3650</v>
      </c>
    </row>
    <row r="372" spans="5:33">
      <c r="E372" s="147">
        <v>0.60905092592592591</v>
      </c>
      <c r="G372" s="148">
        <v>17.899999999999999</v>
      </c>
      <c r="H372" s="148">
        <v>5.78</v>
      </c>
      <c r="I372" s="148">
        <v>7.86</v>
      </c>
      <c r="J372" s="148">
        <v>17.84</v>
      </c>
      <c r="K372" s="148">
        <v>5.94</v>
      </c>
      <c r="L372" s="148">
        <v>7.96</v>
      </c>
      <c r="M372" s="118">
        <f t="shared" si="86"/>
        <v>17.869999999999997</v>
      </c>
      <c r="N372" s="118">
        <f t="shared" si="86"/>
        <v>5.86</v>
      </c>
      <c r="O372" s="118">
        <f t="shared" si="86"/>
        <v>7.91</v>
      </c>
      <c r="P372" s="149">
        <f t="shared" si="77"/>
        <v>0.16921065480825159</v>
      </c>
      <c r="Q372" s="150">
        <f t="shared" si="78"/>
        <v>1.3803842646028812E-6</v>
      </c>
      <c r="R372" s="151">
        <f t="shared" si="79"/>
        <v>4.00753269088657E-9</v>
      </c>
      <c r="S372" s="150">
        <f t="shared" si="80"/>
        <v>1.6060318268524552E-17</v>
      </c>
      <c r="T372" s="97">
        <v>298</v>
      </c>
      <c r="U372" s="118">
        <f t="shared" si="81"/>
        <v>290.87</v>
      </c>
      <c r="V372" s="152">
        <f t="shared" si="82"/>
        <v>0.4134250800018357</v>
      </c>
      <c r="W372" s="153">
        <f t="shared" si="83"/>
        <v>2.5907474538119128</v>
      </c>
      <c r="X372" s="154">
        <f t="shared" si="73"/>
        <v>-1.6003540619186845E-7</v>
      </c>
      <c r="Y372" s="155">
        <f t="shared" si="74"/>
        <v>-1.5982261104451061E-7</v>
      </c>
      <c r="Z372" s="155">
        <f t="shared" si="75"/>
        <v>-1.598228939929894E-7</v>
      </c>
      <c r="AA372" s="156">
        <f t="shared" si="76"/>
        <v>-1.5961038104165111E-7</v>
      </c>
      <c r="AB372" s="157">
        <f t="shared" si="85"/>
        <v>6.0178372375954041E-4</v>
      </c>
      <c r="AC372" s="132"/>
      <c r="AD372" s="158">
        <f t="shared" si="84"/>
        <v>6.0178372375954039</v>
      </c>
      <c r="AE372" s="158"/>
      <c r="AF372" s="159"/>
      <c r="AG372" s="133">
        <v>3660</v>
      </c>
    </row>
    <row r="373" spans="5:33">
      <c r="E373" s="147">
        <v>0.60916666666666663</v>
      </c>
      <c r="G373" s="148">
        <v>17.91</v>
      </c>
      <c r="H373" s="148">
        <v>5.78</v>
      </c>
      <c r="I373" s="148">
        <v>7.83</v>
      </c>
      <c r="J373" s="148">
        <v>17.850000000000001</v>
      </c>
      <c r="K373" s="148">
        <v>5.94</v>
      </c>
      <c r="L373" s="148">
        <v>7.91</v>
      </c>
      <c r="M373" s="118">
        <f t="shared" si="86"/>
        <v>17.880000000000003</v>
      </c>
      <c r="N373" s="118">
        <f t="shared" si="86"/>
        <v>5.86</v>
      </c>
      <c r="O373" s="118">
        <f t="shared" si="86"/>
        <v>7.87</v>
      </c>
      <c r="P373" s="149">
        <f t="shared" si="77"/>
        <v>0.16838533419351268</v>
      </c>
      <c r="Q373" s="150">
        <f t="shared" si="78"/>
        <v>1.3803842646028812E-6</v>
      </c>
      <c r="R373" s="151">
        <f t="shared" si="79"/>
        <v>4.0108643346589604E-9</v>
      </c>
      <c r="S373" s="150">
        <f t="shared" si="80"/>
        <v>1.6087032711039266E-17</v>
      </c>
      <c r="T373" s="97">
        <v>298</v>
      </c>
      <c r="U373" s="118">
        <f t="shared" si="81"/>
        <v>290.88</v>
      </c>
      <c r="V373" s="152">
        <f t="shared" si="82"/>
        <v>0.41283104820549266</v>
      </c>
      <c r="W373" s="153">
        <f t="shared" si="83"/>
        <v>2.5872062291633222</v>
      </c>
      <c r="X373" s="154">
        <f t="shared" si="73"/>
        <v>-1.5931384575842434E-7</v>
      </c>
      <c r="Y373" s="155">
        <f t="shared" si="74"/>
        <v>-1.5910240361570785E-7</v>
      </c>
      <c r="Z373" s="155">
        <f t="shared" si="75"/>
        <v>-1.5910268424279023E-7</v>
      </c>
      <c r="AA373" s="156">
        <f t="shared" si="76"/>
        <v>-1.5889152198225675E-7</v>
      </c>
      <c r="AB373" s="157">
        <f t="shared" si="85"/>
        <v>6.0018549576402623E-4</v>
      </c>
      <c r="AC373" s="132"/>
      <c r="AD373" s="158">
        <f t="shared" si="84"/>
        <v>6.001854957640262</v>
      </c>
      <c r="AE373" s="158"/>
      <c r="AF373" s="159"/>
      <c r="AG373" s="133">
        <v>3670</v>
      </c>
    </row>
    <row r="374" spans="5:33">
      <c r="E374" s="147">
        <v>0.60928240740740736</v>
      </c>
      <c r="G374" s="148">
        <v>17.920000000000002</v>
      </c>
      <c r="H374" s="148">
        <v>5.78</v>
      </c>
      <c r="I374" s="148">
        <v>7.84</v>
      </c>
      <c r="J374" s="148">
        <v>17.86</v>
      </c>
      <c r="K374" s="148">
        <v>5.94</v>
      </c>
      <c r="L374" s="148">
        <v>7.92</v>
      </c>
      <c r="M374" s="118">
        <f t="shared" si="86"/>
        <v>17.89</v>
      </c>
      <c r="N374" s="118">
        <f t="shared" si="86"/>
        <v>5.86</v>
      </c>
      <c r="O374" s="118">
        <f t="shared" si="86"/>
        <v>7.88</v>
      </c>
      <c r="P374" s="149">
        <f t="shared" si="77"/>
        <v>0.16862970128308133</v>
      </c>
      <c r="Q374" s="150">
        <f t="shared" si="78"/>
        <v>1.3803842646028812E-6</v>
      </c>
      <c r="R374" s="151">
        <f t="shared" si="79"/>
        <v>4.0141987481779933E-9</v>
      </c>
      <c r="S374" s="150">
        <f t="shared" si="80"/>
        <v>1.6113791589873769E-17</v>
      </c>
      <c r="T374" s="97">
        <v>298</v>
      </c>
      <c r="U374" s="118">
        <f t="shared" si="81"/>
        <v>290.89</v>
      </c>
      <c r="V374" s="152">
        <f t="shared" si="82"/>
        <v>0.41223705725151477</v>
      </c>
      <c r="W374" s="153">
        <f t="shared" si="83"/>
        <v>2.5836700878978234</v>
      </c>
      <c r="X374" s="154">
        <f t="shared" si="73"/>
        <v>-1.5960493719139449E-7</v>
      </c>
      <c r="Y374" s="155">
        <f t="shared" si="74"/>
        <v>-1.593921576114069E-7</v>
      </c>
      <c r="Z374" s="155">
        <f t="shared" si="75"/>
        <v>-1.5939244128151419E-7</v>
      </c>
      <c r="AA374" s="156">
        <f t="shared" si="76"/>
        <v>-1.5917994461527627E-7</v>
      </c>
      <c r="AB374" s="157">
        <f t="shared" si="85"/>
        <v>5.9859446985826344E-4</v>
      </c>
      <c r="AC374" s="132"/>
      <c r="AD374" s="158">
        <f t="shared" si="84"/>
        <v>5.9859446985826343</v>
      </c>
      <c r="AE374" s="158"/>
      <c r="AF374" s="159"/>
      <c r="AG374" s="133">
        <v>3680</v>
      </c>
    </row>
    <row r="375" spans="5:33">
      <c r="E375" s="147">
        <v>0.60939814814814819</v>
      </c>
      <c r="G375" s="148">
        <v>17.93</v>
      </c>
      <c r="H375" s="148">
        <v>5.78</v>
      </c>
      <c r="I375" s="148">
        <v>7.83</v>
      </c>
      <c r="J375" s="148">
        <v>17.88</v>
      </c>
      <c r="K375" s="148">
        <v>5.94</v>
      </c>
      <c r="L375" s="148">
        <v>7.89</v>
      </c>
      <c r="M375" s="118">
        <f t="shared" si="86"/>
        <v>17.905000000000001</v>
      </c>
      <c r="N375" s="118">
        <f t="shared" si="86"/>
        <v>5.86</v>
      </c>
      <c r="O375" s="118">
        <f t="shared" si="86"/>
        <v>7.8599999999999994</v>
      </c>
      <c r="P375" s="149">
        <f t="shared" si="77"/>
        <v>0.16824722476331186</v>
      </c>
      <c r="Q375" s="150">
        <f t="shared" si="78"/>
        <v>1.3803842646028812E-6</v>
      </c>
      <c r="R375" s="151">
        <f t="shared" si="79"/>
        <v>4.0192055667689996E-9</v>
      </c>
      <c r="S375" s="150">
        <f t="shared" si="80"/>
        <v>1.6154013387946916E-17</v>
      </c>
      <c r="T375" s="97">
        <v>298</v>
      </c>
      <c r="U375" s="118">
        <f t="shared" si="81"/>
        <v>290.90499999999997</v>
      </c>
      <c r="V375" s="152">
        <f t="shared" si="82"/>
        <v>0.41134614739077024</v>
      </c>
      <c r="W375" s="153">
        <f t="shared" si="83"/>
        <v>2.578375390639049</v>
      </c>
      <c r="X375" s="154">
        <f t="shared" si="73"/>
        <v>-1.5954228011881588E-7</v>
      </c>
      <c r="Y375" s="155">
        <f t="shared" si="74"/>
        <v>-1.5932909991907127E-7</v>
      </c>
      <c r="Z375" s="155">
        <f t="shared" si="75"/>
        <v>-1.5932938477019367E-7</v>
      </c>
      <c r="AA375" s="156">
        <f t="shared" si="76"/>
        <v>-1.5911648866033598E-7</v>
      </c>
      <c r="AB375" s="157">
        <f t="shared" si="85"/>
        <v>5.9700054639227592E-4</v>
      </c>
      <c r="AC375" s="132"/>
      <c r="AD375" s="158">
        <f t="shared" si="84"/>
        <v>5.9700054639227593</v>
      </c>
      <c r="AE375" s="158"/>
      <c r="AF375" s="159"/>
      <c r="AG375" s="133">
        <v>3690</v>
      </c>
    </row>
    <row r="376" spans="5:33">
      <c r="E376" s="147">
        <v>0.60951388888888891</v>
      </c>
      <c r="G376" s="148">
        <v>17.95</v>
      </c>
      <c r="H376" s="148">
        <v>5.78</v>
      </c>
      <c r="I376" s="148">
        <v>7.83</v>
      </c>
      <c r="J376" s="148">
        <v>17.89</v>
      </c>
      <c r="K376" s="148">
        <v>5.94</v>
      </c>
      <c r="L376" s="148">
        <v>7.94</v>
      </c>
      <c r="M376" s="118">
        <f t="shared" si="86"/>
        <v>17.920000000000002</v>
      </c>
      <c r="N376" s="118">
        <f t="shared" si="86"/>
        <v>5.86</v>
      </c>
      <c r="O376" s="118">
        <f t="shared" si="86"/>
        <v>7.8849999999999998</v>
      </c>
      <c r="P376" s="149">
        <f t="shared" si="77"/>
        <v>0.16882804938922863</v>
      </c>
      <c r="Q376" s="150">
        <f t="shared" si="78"/>
        <v>1.3803842646028812E-6</v>
      </c>
      <c r="R376" s="151">
        <f t="shared" si="79"/>
        <v>4.024218630250701E-9</v>
      </c>
      <c r="S376" s="150">
        <f t="shared" si="80"/>
        <v>1.6194335584056828E-17</v>
      </c>
      <c r="T376" s="97">
        <v>298</v>
      </c>
      <c r="U376" s="118">
        <f t="shared" si="81"/>
        <v>290.92</v>
      </c>
      <c r="V376" s="152">
        <f t="shared" si="82"/>
        <v>0.41045532940165652</v>
      </c>
      <c r="W376" s="153">
        <f t="shared" si="83"/>
        <v>2.5730920880844086</v>
      </c>
      <c r="X376" s="154">
        <f t="shared" si="73"/>
        <v>-1.6039299412199625E-7</v>
      </c>
      <c r="Y376" s="155">
        <f t="shared" si="74"/>
        <v>-1.6017695785091963E-7</v>
      </c>
      <c r="Z376" s="155">
        <f t="shared" si="75"/>
        <v>-1.6017724883414295E-7</v>
      </c>
      <c r="AA376" s="156">
        <f t="shared" si="76"/>
        <v>-1.5996150276242831E-7</v>
      </c>
      <c r="AB376" s="157">
        <f t="shared" si="85"/>
        <v>5.954072534953464E-4</v>
      </c>
      <c r="AC376" s="132"/>
      <c r="AD376" s="158">
        <f t="shared" si="84"/>
        <v>5.9540725349534638</v>
      </c>
      <c r="AE376" s="158"/>
      <c r="AF376" s="159"/>
      <c r="AG376" s="133">
        <v>3700</v>
      </c>
    </row>
    <row r="377" spans="5:33">
      <c r="E377" s="147">
        <v>0.60962962962962963</v>
      </c>
      <c r="G377" s="148">
        <v>17.96</v>
      </c>
      <c r="H377" s="148">
        <v>5.78</v>
      </c>
      <c r="I377" s="148">
        <v>7.81</v>
      </c>
      <c r="J377" s="148">
        <v>17.91</v>
      </c>
      <c r="K377" s="148">
        <v>5.94</v>
      </c>
      <c r="L377" s="148">
        <v>7.92</v>
      </c>
      <c r="M377" s="118">
        <f t="shared" si="86"/>
        <v>17.935000000000002</v>
      </c>
      <c r="N377" s="118">
        <f t="shared" si="86"/>
        <v>5.86</v>
      </c>
      <c r="O377" s="118">
        <f t="shared" si="86"/>
        <v>7.8650000000000002</v>
      </c>
      <c r="P377" s="149">
        <f t="shared" si="77"/>
        <v>0.16844541945550601</v>
      </c>
      <c r="Q377" s="150">
        <f t="shared" si="78"/>
        <v>1.3803842646028812E-6</v>
      </c>
      <c r="R377" s="151">
        <f t="shared" si="79"/>
        <v>4.0292379464122032E-9</v>
      </c>
      <c r="S377" s="150">
        <f t="shared" si="80"/>
        <v>1.6234758428808029E-17</v>
      </c>
      <c r="T377" s="97">
        <v>298</v>
      </c>
      <c r="U377" s="118">
        <f t="shared" si="81"/>
        <v>290.935</v>
      </c>
      <c r="V377" s="152">
        <f t="shared" si="82"/>
        <v>0.4095646032699708</v>
      </c>
      <c r="W377" s="153">
        <f t="shared" si="83"/>
        <v>2.5678201545682491</v>
      </c>
      <c r="X377" s="154">
        <f t="shared" si="73"/>
        <v>-1.603258316577376E-7</v>
      </c>
      <c r="Y377" s="155">
        <f t="shared" si="74"/>
        <v>-1.601093940104199E-7</v>
      </c>
      <c r="Z377" s="155">
        <f t="shared" si="75"/>
        <v>-1.6010968619823948E-7</v>
      </c>
      <c r="AA377" s="156">
        <f t="shared" si="76"/>
        <v>-1.5989353994984238E-7</v>
      </c>
      <c r="AB377" s="157">
        <f t="shared" si="85"/>
        <v>5.9380548197825547E-4</v>
      </c>
      <c r="AC377" s="132"/>
      <c r="AD377" s="158">
        <f t="shared" si="84"/>
        <v>5.9380548197825549</v>
      </c>
      <c r="AE377" s="158"/>
      <c r="AF377" s="159"/>
      <c r="AG377" s="133">
        <v>3710</v>
      </c>
    </row>
    <row r="378" spans="5:33">
      <c r="E378" s="147">
        <v>0.60974537037037035</v>
      </c>
      <c r="G378" s="148">
        <v>17.98</v>
      </c>
      <c r="H378" s="148">
        <v>5.78</v>
      </c>
      <c r="I378" s="148">
        <v>7.8</v>
      </c>
      <c r="J378" s="148">
        <v>17.920000000000002</v>
      </c>
      <c r="K378" s="148">
        <v>5.94</v>
      </c>
      <c r="L378" s="148">
        <v>7.87</v>
      </c>
      <c r="M378" s="118">
        <f t="shared" si="86"/>
        <v>17.950000000000003</v>
      </c>
      <c r="N378" s="118">
        <f t="shared" si="86"/>
        <v>5.86</v>
      </c>
      <c r="O378" s="118">
        <f t="shared" si="86"/>
        <v>7.835</v>
      </c>
      <c r="P378" s="149">
        <f t="shared" si="77"/>
        <v>0.167848353350883</v>
      </c>
      <c r="Q378" s="150">
        <f t="shared" si="78"/>
        <v>1.3803842646028812E-6</v>
      </c>
      <c r="R378" s="151">
        <f t="shared" si="79"/>
        <v>4.0342635230523354E-9</v>
      </c>
      <c r="S378" s="150">
        <f t="shared" si="80"/>
        <v>1.627528217343064E-17</v>
      </c>
      <c r="T378" s="97">
        <v>298</v>
      </c>
      <c r="U378" s="118">
        <f t="shared" si="81"/>
        <v>290.95</v>
      </c>
      <c r="V378" s="152">
        <f t="shared" si="82"/>
        <v>0.40867396898150149</v>
      </c>
      <c r="W378" s="153">
        <f t="shared" si="83"/>
        <v>2.5625595644851793</v>
      </c>
      <c r="X378" s="154">
        <f t="shared" si="73"/>
        <v>-1.6005237690246874E-7</v>
      </c>
      <c r="Y378" s="155">
        <f t="shared" si="74"/>
        <v>-1.5983609377493911E-7</v>
      </c>
      <c r="Z378" s="155">
        <f t="shared" si="75"/>
        <v>-1.5983638604420848E-7</v>
      </c>
      <c r="AA378" s="156">
        <f t="shared" si="76"/>
        <v>-1.5962039439604534E-7</v>
      </c>
      <c r="AB378" s="157">
        <f t="shared" si="85"/>
        <v>5.9220438609154733E-4</v>
      </c>
      <c r="AC378" s="132"/>
      <c r="AD378" s="158">
        <f t="shared" si="84"/>
        <v>5.9220438609154735</v>
      </c>
      <c r="AE378" s="158"/>
      <c r="AF378" s="159"/>
      <c r="AG378" s="133">
        <v>3720</v>
      </c>
    </row>
    <row r="379" spans="5:33">
      <c r="E379" s="147">
        <v>0.60986111111111108</v>
      </c>
      <c r="G379" s="148">
        <v>17.989999999999998</v>
      </c>
      <c r="H379" s="148">
        <v>5.78</v>
      </c>
      <c r="I379" s="148">
        <v>7.8</v>
      </c>
      <c r="J379" s="148">
        <v>17.93</v>
      </c>
      <c r="K379" s="148">
        <v>5.94</v>
      </c>
      <c r="L379" s="148">
        <v>7.89</v>
      </c>
      <c r="M379" s="118">
        <f t="shared" si="86"/>
        <v>17.96</v>
      </c>
      <c r="N379" s="118">
        <f t="shared" si="86"/>
        <v>5.86</v>
      </c>
      <c r="O379" s="118">
        <f t="shared" si="86"/>
        <v>7.8449999999999998</v>
      </c>
      <c r="P379" s="149">
        <f t="shared" si="77"/>
        <v>0.16809293237669284</v>
      </c>
      <c r="Q379" s="150">
        <f t="shared" si="78"/>
        <v>1.3803842646028812E-6</v>
      </c>
      <c r="R379" s="151">
        <f t="shared" si="79"/>
        <v>4.0376173893784459E-9</v>
      </c>
      <c r="S379" s="150">
        <f t="shared" si="80"/>
        <v>1.6302354183011217E-17</v>
      </c>
      <c r="T379" s="97">
        <v>298</v>
      </c>
      <c r="U379" s="118">
        <f t="shared" si="81"/>
        <v>290.95999999999998</v>
      </c>
      <c r="V379" s="152">
        <f t="shared" si="82"/>
        <v>0.40808026380618545</v>
      </c>
      <c r="W379" s="153">
        <f t="shared" si="83"/>
        <v>2.5590587937197076</v>
      </c>
      <c r="X379" s="154">
        <f t="shared" si="73"/>
        <v>-1.6033792220689695E-7</v>
      </c>
      <c r="Y379" s="155">
        <f t="shared" si="74"/>
        <v>-1.6012027924113407E-7</v>
      </c>
      <c r="Z379" s="155">
        <f t="shared" si="75"/>
        <v>-1.6012057467006251E-7</v>
      </c>
      <c r="AA379" s="156">
        <f t="shared" si="76"/>
        <v>-1.599032263311966E-7</v>
      </c>
      <c r="AB379" s="157">
        <f t="shared" si="85"/>
        <v>5.9060602320665267E-4</v>
      </c>
      <c r="AC379" s="132"/>
      <c r="AD379" s="158">
        <f t="shared" si="84"/>
        <v>5.906060232066527</v>
      </c>
      <c r="AE379" s="158"/>
      <c r="AF379" s="159"/>
      <c r="AG379" s="133">
        <v>3730</v>
      </c>
    </row>
    <row r="380" spans="5:33">
      <c r="E380" s="147">
        <v>0.6099768518518518</v>
      </c>
      <c r="G380" s="148">
        <v>18</v>
      </c>
      <c r="H380" s="148">
        <v>5.78</v>
      </c>
      <c r="I380" s="148">
        <v>7.78</v>
      </c>
      <c r="J380" s="148">
        <v>17.940000000000001</v>
      </c>
      <c r="K380" s="148">
        <v>5.94</v>
      </c>
      <c r="L380" s="148">
        <v>7.87</v>
      </c>
      <c r="M380" s="118">
        <f t="shared" si="86"/>
        <v>17.97</v>
      </c>
      <c r="N380" s="118">
        <f t="shared" si="86"/>
        <v>5.86</v>
      </c>
      <c r="O380" s="118">
        <f t="shared" si="86"/>
        <v>7.8250000000000002</v>
      </c>
      <c r="P380" s="149">
        <f t="shared" si="77"/>
        <v>0.16769468085039266</v>
      </c>
      <c r="Q380" s="150">
        <f t="shared" si="78"/>
        <v>1.3803842646028812E-6</v>
      </c>
      <c r="R380" s="151">
        <f t="shared" si="79"/>
        <v>4.040974043925818E-9</v>
      </c>
      <c r="S380" s="150">
        <f t="shared" si="80"/>
        <v>1.6329471223682178E-17</v>
      </c>
      <c r="T380" s="97">
        <v>298</v>
      </c>
      <c r="U380" s="118">
        <f t="shared" si="81"/>
        <v>290.97000000000003</v>
      </c>
      <c r="V380" s="152">
        <f t="shared" si="82"/>
        <v>0.4074865994395499</v>
      </c>
      <c r="W380" s="153">
        <f t="shared" si="83"/>
        <v>2.5555630455712546</v>
      </c>
      <c r="X380" s="154">
        <f t="shared" si="73"/>
        <v>-1.6000830432577912E-7</v>
      </c>
      <c r="Y380" s="155">
        <f t="shared" si="74"/>
        <v>-1.5979096605747125E-7</v>
      </c>
      <c r="Z380" s="155">
        <f t="shared" si="75"/>
        <v>-1.5979126126666725E-7</v>
      </c>
      <c r="AA380" s="156">
        <f t="shared" si="76"/>
        <v>-1.595742174055938E-7</v>
      </c>
      <c r="AB380" s="157">
        <f t="shared" si="85"/>
        <v>5.8900481844605188E-4</v>
      </c>
      <c r="AC380" s="132"/>
      <c r="AD380" s="158">
        <f t="shared" si="84"/>
        <v>5.890048184460519</v>
      </c>
      <c r="AE380" s="158"/>
      <c r="AF380" s="159"/>
      <c r="AG380" s="133">
        <v>3740</v>
      </c>
    </row>
    <row r="381" spans="5:33">
      <c r="E381" s="147">
        <v>0.61009259259259263</v>
      </c>
      <c r="G381" s="148">
        <v>18.02</v>
      </c>
      <c r="H381" s="148">
        <v>5.77</v>
      </c>
      <c r="I381" s="148">
        <v>7.79</v>
      </c>
      <c r="J381" s="148">
        <v>17.96</v>
      </c>
      <c r="K381" s="148">
        <v>5.93</v>
      </c>
      <c r="L381" s="148">
        <v>7.91</v>
      </c>
      <c r="M381" s="118">
        <f t="shared" si="86"/>
        <v>17.990000000000002</v>
      </c>
      <c r="N381" s="118">
        <f t="shared" si="86"/>
        <v>5.85</v>
      </c>
      <c r="O381" s="118">
        <f t="shared" si="86"/>
        <v>7.85</v>
      </c>
      <c r="P381" s="149">
        <f t="shared" si="77"/>
        <v>0.16829124039403032</v>
      </c>
      <c r="Q381" s="150">
        <f t="shared" si="78"/>
        <v>1.4125375446227531E-6</v>
      </c>
      <c r="R381" s="151">
        <f t="shared" si="79"/>
        <v>3.9555589234873154E-9</v>
      </c>
      <c r="S381" s="150">
        <f t="shared" si="80"/>
        <v>1.5646446397180128E-17</v>
      </c>
      <c r="T381" s="97">
        <v>298</v>
      </c>
      <c r="U381" s="118">
        <f t="shared" si="81"/>
        <v>290.99</v>
      </c>
      <c r="V381" s="152">
        <f t="shared" si="82"/>
        <v>0.40629939311551688</v>
      </c>
      <c r="W381" s="153">
        <f t="shared" si="83"/>
        <v>2.5485865869682796</v>
      </c>
      <c r="X381" s="154">
        <f t="shared" si="73"/>
        <v>-1.5386355027583828E-7</v>
      </c>
      <c r="Y381" s="155">
        <f t="shared" si="74"/>
        <v>-1.5366203756098359E-7</v>
      </c>
      <c r="Z381" s="155">
        <f t="shared" si="75"/>
        <v>-1.5366230147907318E-7</v>
      </c>
      <c r="AA381" s="156">
        <f t="shared" si="76"/>
        <v>-1.5346105199100925E-7</v>
      </c>
      <c r="AB381" s="157">
        <f t="shared" si="85"/>
        <v>5.8740690681875253E-4</v>
      </c>
      <c r="AC381" s="132"/>
      <c r="AD381" s="158">
        <f t="shared" si="84"/>
        <v>5.8740690681875254</v>
      </c>
      <c r="AE381" s="158"/>
      <c r="AF381" s="159"/>
      <c r="AG381" s="133">
        <v>3750</v>
      </c>
    </row>
    <row r="382" spans="5:33">
      <c r="E382" s="147">
        <v>0.61020833333333335</v>
      </c>
      <c r="G382" s="148">
        <v>18.03</v>
      </c>
      <c r="H382" s="148">
        <v>5.77</v>
      </c>
      <c r="I382" s="148">
        <v>7.8</v>
      </c>
      <c r="J382" s="148">
        <v>17.97</v>
      </c>
      <c r="K382" s="148">
        <v>5.93</v>
      </c>
      <c r="L382" s="148">
        <v>7.88</v>
      </c>
      <c r="M382" s="118">
        <f t="shared" si="86"/>
        <v>18</v>
      </c>
      <c r="N382" s="118">
        <f t="shared" si="86"/>
        <v>5.85</v>
      </c>
      <c r="O382" s="118">
        <f t="shared" si="86"/>
        <v>7.84</v>
      </c>
      <c r="P382" s="149">
        <f t="shared" si="77"/>
        <v>0.16810723128007621</v>
      </c>
      <c r="Q382" s="150">
        <f t="shared" si="78"/>
        <v>1.4125375446227531E-6</v>
      </c>
      <c r="R382" s="151">
        <f t="shared" si="79"/>
        <v>3.9588473591084937E-9</v>
      </c>
      <c r="S382" s="150">
        <f t="shared" si="80"/>
        <v>1.5672472412720296E-17</v>
      </c>
      <c r="T382" s="97">
        <v>298</v>
      </c>
      <c r="U382" s="118">
        <f t="shared" si="81"/>
        <v>291</v>
      </c>
      <c r="V382" s="152">
        <f t="shared" si="82"/>
        <v>0.4057058511497037</v>
      </c>
      <c r="W382" s="153">
        <f t="shared" si="83"/>
        <v>2.5451058614646334</v>
      </c>
      <c r="X382" s="154">
        <f t="shared" si="73"/>
        <v>-1.5375823853289064E-7</v>
      </c>
      <c r="Y382" s="155">
        <f t="shared" si="74"/>
        <v>-1.5355647376913021E-7</v>
      </c>
      <c r="Z382" s="155">
        <f t="shared" si="75"/>
        <v>-1.5355673852905647E-7</v>
      </c>
      <c r="AA382" s="156">
        <f t="shared" si="76"/>
        <v>-1.5335523783037533E-7</v>
      </c>
      <c r="AB382" s="157">
        <f t="shared" si="85"/>
        <v>5.8587028468484097E-4</v>
      </c>
      <c r="AC382" s="132"/>
      <c r="AD382" s="158">
        <f t="shared" si="84"/>
        <v>5.8587028468484093</v>
      </c>
      <c r="AE382" s="158"/>
      <c r="AF382" s="159"/>
      <c r="AG382" s="133">
        <v>3760</v>
      </c>
    </row>
    <row r="383" spans="5:33">
      <c r="E383" s="147">
        <v>0.61032407407407407</v>
      </c>
      <c r="G383" s="148">
        <v>18.04</v>
      </c>
      <c r="H383" s="148">
        <v>5.77</v>
      </c>
      <c r="I383" s="148">
        <v>7.8</v>
      </c>
      <c r="J383" s="148">
        <v>17.98</v>
      </c>
      <c r="K383" s="148">
        <v>5.93</v>
      </c>
      <c r="L383" s="148">
        <v>7.88</v>
      </c>
      <c r="M383" s="118">
        <f t="shared" si="86"/>
        <v>18.009999999999998</v>
      </c>
      <c r="N383" s="118">
        <f t="shared" si="86"/>
        <v>5.85</v>
      </c>
      <c r="O383" s="118">
        <f t="shared" si="86"/>
        <v>7.84</v>
      </c>
      <c r="P383" s="149">
        <f t="shared" si="77"/>
        <v>0.16813761689235951</v>
      </c>
      <c r="Q383" s="150">
        <f t="shared" si="78"/>
        <v>1.4125375446227531E-6</v>
      </c>
      <c r="R383" s="151">
        <f t="shared" si="79"/>
        <v>3.9621385285554217E-9</v>
      </c>
      <c r="S383" s="150">
        <f t="shared" si="80"/>
        <v>1.5698541719463323E-17</v>
      </c>
      <c r="T383" s="97">
        <v>298</v>
      </c>
      <c r="U383" s="118">
        <f t="shared" si="81"/>
        <v>291.01</v>
      </c>
      <c r="V383" s="152">
        <f t="shared" si="82"/>
        <v>0.4051123499757503</v>
      </c>
      <c r="W383" s="153">
        <f t="shared" si="83"/>
        <v>2.5416301284797838</v>
      </c>
      <c r="X383" s="154">
        <f t="shared" si="73"/>
        <v>-1.5384819500603496E-7</v>
      </c>
      <c r="Y383" s="155">
        <f t="shared" si="74"/>
        <v>-1.5364566325180169E-7</v>
      </c>
      <c r="Z383" s="155">
        <f t="shared" si="75"/>
        <v>-1.5364592987248886E-7</v>
      </c>
      <c r="AA383" s="156">
        <f t="shared" si="76"/>
        <v>-1.5344366403696299E-7</v>
      </c>
      <c r="AB383" s="157">
        <f t="shared" si="85"/>
        <v>5.8433471818324155E-4</v>
      </c>
      <c r="AC383" s="132"/>
      <c r="AD383" s="158">
        <f t="shared" si="84"/>
        <v>5.8433471818324154</v>
      </c>
      <c r="AE383" s="158"/>
      <c r="AF383" s="159"/>
      <c r="AG383" s="133">
        <v>3770</v>
      </c>
    </row>
    <row r="384" spans="5:33">
      <c r="E384" s="147">
        <v>0.6104398148148148</v>
      </c>
      <c r="G384" s="148">
        <v>18.05</v>
      </c>
      <c r="H384" s="148">
        <v>5.77</v>
      </c>
      <c r="I384" s="148">
        <v>7.85</v>
      </c>
      <c r="J384" s="148">
        <v>17.989999999999998</v>
      </c>
      <c r="K384" s="148">
        <v>5.93</v>
      </c>
      <c r="L384" s="148">
        <v>7.87</v>
      </c>
      <c r="M384" s="118">
        <f t="shared" si="86"/>
        <v>18.02</v>
      </c>
      <c r="N384" s="118">
        <f t="shared" si="86"/>
        <v>5.85</v>
      </c>
      <c r="O384" s="118">
        <f t="shared" si="86"/>
        <v>7.8599999999999994</v>
      </c>
      <c r="P384" s="149">
        <f t="shared" si="77"/>
        <v>0.16859701352552678</v>
      </c>
      <c r="Q384" s="150">
        <f t="shared" si="78"/>
        <v>1.4125375446227531E-6</v>
      </c>
      <c r="R384" s="151">
        <f t="shared" si="79"/>
        <v>3.9654324341008516E-9</v>
      </c>
      <c r="S384" s="150">
        <f t="shared" si="80"/>
        <v>1.5724654389419006E-17</v>
      </c>
      <c r="T384" s="97">
        <v>298</v>
      </c>
      <c r="U384" s="118">
        <f t="shared" si="81"/>
        <v>291.02</v>
      </c>
      <c r="V384" s="152">
        <f t="shared" si="82"/>
        <v>0.4045188895894522</v>
      </c>
      <c r="W384" s="153">
        <f t="shared" si="83"/>
        <v>2.538159380518624</v>
      </c>
      <c r="X384" s="154">
        <f t="shared" si="73"/>
        <v>-1.5432959219437954E-7</v>
      </c>
      <c r="Y384" s="155">
        <f t="shared" si="74"/>
        <v>-1.5412525370651156E-7</v>
      </c>
      <c r="Z384" s="155">
        <f t="shared" si="75"/>
        <v>-1.5412552425875648E-7</v>
      </c>
      <c r="AA384" s="156">
        <f t="shared" si="76"/>
        <v>-1.539214556066896E-7</v>
      </c>
      <c r="AB384" s="157">
        <f t="shared" si="85"/>
        <v>5.8279825977442228E-4</v>
      </c>
      <c r="AC384" s="132"/>
      <c r="AD384" s="158">
        <f t="shared" si="84"/>
        <v>5.8279825977442226</v>
      </c>
      <c r="AE384" s="158"/>
      <c r="AF384" s="159"/>
      <c r="AG384" s="133">
        <v>3780</v>
      </c>
    </row>
    <row r="385" spans="1:55">
      <c r="E385" s="147">
        <v>0.61055555555555552</v>
      </c>
      <c r="G385" s="148">
        <v>18.059999999999999</v>
      </c>
      <c r="H385" s="148">
        <v>5.77</v>
      </c>
      <c r="I385" s="148">
        <v>7.84</v>
      </c>
      <c r="J385" s="148">
        <v>18.010000000000002</v>
      </c>
      <c r="K385" s="148">
        <v>5.93</v>
      </c>
      <c r="L385" s="148">
        <v>7.81</v>
      </c>
      <c r="M385" s="118">
        <f t="shared" si="86"/>
        <v>18.035</v>
      </c>
      <c r="N385" s="118">
        <f t="shared" si="86"/>
        <v>5.85</v>
      </c>
      <c r="O385" s="118">
        <f t="shared" si="86"/>
        <v>7.8249999999999993</v>
      </c>
      <c r="P385" s="149">
        <f t="shared" si="77"/>
        <v>0.16789179170151633</v>
      </c>
      <c r="Q385" s="150">
        <f t="shared" si="78"/>
        <v>1.4125375446227531E-6</v>
      </c>
      <c r="R385" s="151">
        <f t="shared" si="79"/>
        <v>3.9703784275799875E-9</v>
      </c>
      <c r="S385" s="150">
        <f t="shared" si="80"/>
        <v>1.5763904858192535E-17</v>
      </c>
      <c r="T385" s="97">
        <v>298</v>
      </c>
      <c r="U385" s="118">
        <f t="shared" si="81"/>
        <v>291.03500000000003</v>
      </c>
      <c r="V385" s="152">
        <f t="shared" si="82"/>
        <v>0.40362877547765919</v>
      </c>
      <c r="W385" s="153">
        <f t="shared" si="83"/>
        <v>2.5329625891296312</v>
      </c>
      <c r="X385" s="154">
        <f t="shared" si="73"/>
        <v>-1.5397547733431772E-7</v>
      </c>
      <c r="Y385" s="155">
        <f t="shared" si="74"/>
        <v>-1.537715361568467E-7</v>
      </c>
      <c r="Z385" s="155">
        <f t="shared" si="75"/>
        <v>-1.5377180627780748E-7</v>
      </c>
      <c r="AA385" s="156">
        <f t="shared" si="76"/>
        <v>-1.5356813450574447E-7</v>
      </c>
      <c r="AB385" s="157">
        <f t="shared" si="85"/>
        <v>5.8125700543486963E-4</v>
      </c>
      <c r="AC385" s="132"/>
      <c r="AD385" s="158">
        <f t="shared" si="84"/>
        <v>5.8125700543486962</v>
      </c>
      <c r="AE385" s="158"/>
      <c r="AF385" s="159"/>
      <c r="AG385" s="133">
        <v>3790</v>
      </c>
    </row>
    <row r="386" spans="1:55">
      <c r="E386" s="147">
        <v>0.61067129629629624</v>
      </c>
      <c r="G386" s="148">
        <v>18.07</v>
      </c>
      <c r="H386" s="148">
        <v>5.77</v>
      </c>
      <c r="I386" s="148">
        <v>7.81</v>
      </c>
      <c r="J386" s="148">
        <v>18.010000000000002</v>
      </c>
      <c r="K386" s="148">
        <v>5.93</v>
      </c>
      <c r="L386" s="148">
        <v>7.81</v>
      </c>
      <c r="M386" s="118">
        <f t="shared" si="86"/>
        <v>18.04</v>
      </c>
      <c r="N386" s="118">
        <f t="shared" si="86"/>
        <v>5.85</v>
      </c>
      <c r="O386" s="118">
        <f t="shared" si="86"/>
        <v>7.81</v>
      </c>
      <c r="P386" s="149">
        <f t="shared" si="77"/>
        <v>0.16758510686699274</v>
      </c>
      <c r="Q386" s="150">
        <f t="shared" si="78"/>
        <v>1.4125375446227531E-6</v>
      </c>
      <c r="R386" s="151">
        <f t="shared" si="79"/>
        <v>3.9720284625876804E-9</v>
      </c>
      <c r="S386" s="150">
        <f t="shared" si="80"/>
        <v>1.5777010107606652E-17</v>
      </c>
      <c r="T386" s="97">
        <v>298</v>
      </c>
      <c r="U386" s="118">
        <f t="shared" si="81"/>
        <v>291.04000000000002</v>
      </c>
      <c r="V386" s="152">
        <f t="shared" si="82"/>
        <v>0.40333209116300323</v>
      </c>
      <c r="W386" s="153">
        <f t="shared" si="83"/>
        <v>2.5312328097456245</v>
      </c>
      <c r="X386" s="154">
        <f t="shared" si="73"/>
        <v>-1.5351988951747644E-7</v>
      </c>
      <c r="Y386" s="155">
        <f t="shared" si="74"/>
        <v>-1.5331661564894913E-7</v>
      </c>
      <c r="Z386" s="155">
        <f t="shared" si="75"/>
        <v>-1.5331688480147237E-7</v>
      </c>
      <c r="AA386" s="156">
        <f t="shared" si="76"/>
        <v>-1.5311387937270491E-7</v>
      </c>
      <c r="AB386" s="157">
        <f t="shared" si="85"/>
        <v>5.7971928827368739E-4</v>
      </c>
      <c r="AC386" s="132"/>
      <c r="AD386" s="158">
        <f t="shared" si="84"/>
        <v>5.7971928827368737</v>
      </c>
      <c r="AE386" s="158"/>
      <c r="AF386" s="159"/>
      <c r="AG386" s="133">
        <v>3800</v>
      </c>
    </row>
    <row r="387" spans="1:55">
      <c r="E387" s="147">
        <v>0.61078703703703707</v>
      </c>
      <c r="G387" s="148">
        <v>18.079999999999998</v>
      </c>
      <c r="H387" s="148">
        <v>5.77</v>
      </c>
      <c r="I387" s="148">
        <v>7.82</v>
      </c>
      <c r="J387" s="148">
        <v>18.03</v>
      </c>
      <c r="K387" s="148">
        <v>5.93</v>
      </c>
      <c r="L387" s="148">
        <v>7.89</v>
      </c>
      <c r="M387" s="118">
        <f t="shared" si="86"/>
        <v>18.055</v>
      </c>
      <c r="N387" s="118">
        <f t="shared" si="86"/>
        <v>5.85</v>
      </c>
      <c r="O387" s="118">
        <f t="shared" si="86"/>
        <v>7.8550000000000004</v>
      </c>
      <c r="P387" s="149">
        <f t="shared" si="77"/>
        <v>0.16859644193141723</v>
      </c>
      <c r="Q387" s="150">
        <f t="shared" si="78"/>
        <v>1.4125375446227531E-6</v>
      </c>
      <c r="R387" s="151">
        <f t="shared" si="79"/>
        <v>3.9769826831427838E-9</v>
      </c>
      <c r="S387" s="150">
        <f t="shared" si="80"/>
        <v>1.5816391262017575E-17</v>
      </c>
      <c r="T387" s="97">
        <v>298</v>
      </c>
      <c r="U387" s="118">
        <f t="shared" si="81"/>
        <v>291.05500000000001</v>
      </c>
      <c r="V387" s="152">
        <f t="shared" si="82"/>
        <v>0.40244209937949721</v>
      </c>
      <c r="W387" s="153">
        <f t="shared" si="83"/>
        <v>2.5260509117807572</v>
      </c>
      <c r="X387" s="154">
        <f t="shared" si="73"/>
        <v>-1.5473915933302026E-7</v>
      </c>
      <c r="Y387" s="155">
        <f t="shared" si="74"/>
        <v>-1.5453209618683411E-7</v>
      </c>
      <c r="Z387" s="155">
        <f t="shared" si="75"/>
        <v>-1.5453237326696485E-7</v>
      </c>
      <c r="AA387" s="156">
        <f t="shared" si="76"/>
        <v>-1.5432558645936382E-7</v>
      </c>
      <c r="AB387" s="157">
        <f t="shared" si="85"/>
        <v>5.7818612032403574E-4</v>
      </c>
      <c r="AC387" s="132"/>
      <c r="AD387" s="158">
        <f t="shared" si="84"/>
        <v>5.7818612032403571</v>
      </c>
      <c r="AE387" s="158"/>
      <c r="AF387" s="159"/>
      <c r="AG387" s="133">
        <v>3810</v>
      </c>
    </row>
    <row r="388" spans="1:55">
      <c r="E388" s="147">
        <v>0.61090277777777779</v>
      </c>
      <c r="G388" s="148">
        <v>18.09</v>
      </c>
      <c r="H388" s="148">
        <v>5.77</v>
      </c>
      <c r="I388" s="148">
        <v>7.81</v>
      </c>
      <c r="J388" s="148">
        <v>18.04</v>
      </c>
      <c r="K388" s="148">
        <v>5.93</v>
      </c>
      <c r="L388" s="148">
        <v>7.87</v>
      </c>
      <c r="M388" s="118">
        <f t="shared" si="86"/>
        <v>18.064999999999998</v>
      </c>
      <c r="N388" s="118">
        <f t="shared" si="86"/>
        <v>5.85</v>
      </c>
      <c r="O388" s="118">
        <f t="shared" si="86"/>
        <v>7.84</v>
      </c>
      <c r="P388" s="149">
        <f t="shared" si="77"/>
        <v>0.16830493430292456</v>
      </c>
      <c r="Q388" s="150">
        <f t="shared" si="78"/>
        <v>1.4125375446227531E-6</v>
      </c>
      <c r="R388" s="151">
        <f t="shared" si="79"/>
        <v>3.9802889293074924E-9</v>
      </c>
      <c r="S388" s="150">
        <f t="shared" si="80"/>
        <v>1.5842699960767784E-17</v>
      </c>
      <c r="T388" s="97">
        <v>298</v>
      </c>
      <c r="U388" s="118">
        <f t="shared" si="81"/>
        <v>291.065</v>
      </c>
      <c r="V388" s="152">
        <f t="shared" si="82"/>
        <v>0.4018488224856252</v>
      </c>
      <c r="W388" s="153">
        <f t="shared" si="83"/>
        <v>2.5226025039886308</v>
      </c>
      <c r="X388" s="154">
        <f t="shared" si="73"/>
        <v>-1.5452596154234128E-7</v>
      </c>
      <c r="Y388" s="155">
        <f t="shared" si="74"/>
        <v>-1.5431891520696716E-7</v>
      </c>
      <c r="Z388" s="155">
        <f t="shared" si="75"/>
        <v>-1.5431919262433163E-7</v>
      </c>
      <c r="AA388" s="156">
        <f t="shared" si="76"/>
        <v>-1.5411242296290969E-7</v>
      </c>
      <c r="AB388" s="157">
        <f t="shared" si="85"/>
        <v>5.7664079751620239E-4</v>
      </c>
      <c r="AC388" s="132"/>
      <c r="AD388" s="158">
        <f t="shared" si="84"/>
        <v>5.7664079751620241</v>
      </c>
      <c r="AE388" s="158"/>
      <c r="AF388" s="159"/>
      <c r="AG388" s="133">
        <v>3820</v>
      </c>
    </row>
    <row r="389" spans="1:55">
      <c r="E389" s="147">
        <v>0.61101851851851852</v>
      </c>
      <c r="G389" s="148">
        <v>18.11</v>
      </c>
      <c r="H389" s="148">
        <v>5.77</v>
      </c>
      <c r="I389" s="148">
        <v>7.8</v>
      </c>
      <c r="J389" s="148">
        <v>18.059999999999999</v>
      </c>
      <c r="K389" s="148">
        <v>5.93</v>
      </c>
      <c r="L389" s="148">
        <v>7.86</v>
      </c>
      <c r="M389" s="118">
        <f t="shared" si="86"/>
        <v>18.085000000000001</v>
      </c>
      <c r="N389" s="118">
        <f t="shared" si="86"/>
        <v>5.85</v>
      </c>
      <c r="O389" s="118">
        <f t="shared" si="86"/>
        <v>7.83</v>
      </c>
      <c r="P389" s="149">
        <f t="shared" si="77"/>
        <v>0.16815110721821758</v>
      </c>
      <c r="Q389" s="150">
        <f t="shared" si="78"/>
        <v>1.4125375446227531E-6</v>
      </c>
      <c r="R389" s="151">
        <f t="shared" si="79"/>
        <v>3.9869096698193589E-9</v>
      </c>
      <c r="S389" s="150">
        <f t="shared" si="80"/>
        <v>1.5895448715299109E-17</v>
      </c>
      <c r="T389" s="97">
        <v>298</v>
      </c>
      <c r="U389" s="118">
        <f t="shared" si="81"/>
        <v>291.08499999999998</v>
      </c>
      <c r="V389" s="152">
        <f t="shared" si="82"/>
        <v>0.40066239098729794</v>
      </c>
      <c r="W389" s="153">
        <f t="shared" si="83"/>
        <v>2.5157205130152311</v>
      </c>
      <c r="X389" s="154">
        <f t="shared" si="73"/>
        <v>-1.5490682699537711E-7</v>
      </c>
      <c r="Y389" s="155">
        <f t="shared" si="74"/>
        <v>-1.5469820045287459E-7</v>
      </c>
      <c r="Z389" s="155">
        <f t="shared" si="75"/>
        <v>-1.5469848142844604E-7</v>
      </c>
      <c r="AA389" s="156">
        <f t="shared" si="76"/>
        <v>-1.5449013510468638E-7</v>
      </c>
      <c r="AB389" s="157">
        <f t="shared" si="85"/>
        <v>5.7509760651592266E-4</v>
      </c>
      <c r="AC389" s="132"/>
      <c r="AD389" s="158">
        <f t="shared" si="84"/>
        <v>5.750976065159227</v>
      </c>
      <c r="AE389" s="158"/>
      <c r="AF389" s="159"/>
      <c r="AG389" s="133">
        <v>3830</v>
      </c>
    </row>
    <row r="390" spans="1:55" s="77" customFormat="1">
      <c r="A390" s="134"/>
      <c r="B390" s="134"/>
      <c r="C390" s="134"/>
      <c r="D390" s="134"/>
      <c r="E390" s="136">
        <v>0.61113425925925924</v>
      </c>
      <c r="F390" s="134"/>
      <c r="G390" s="138">
        <v>18.12</v>
      </c>
      <c r="H390" s="138">
        <v>5.77</v>
      </c>
      <c r="I390" s="138">
        <v>7.8</v>
      </c>
      <c r="J390" s="138">
        <v>18.07</v>
      </c>
      <c r="K390" s="138">
        <v>5.93</v>
      </c>
      <c r="L390" s="138">
        <v>7.82</v>
      </c>
      <c r="M390" s="139">
        <f t="shared" si="86"/>
        <v>18.094999999999999</v>
      </c>
      <c r="N390" s="139">
        <f t="shared" si="86"/>
        <v>5.85</v>
      </c>
      <c r="O390" s="139">
        <f t="shared" si="86"/>
        <v>7.8100000000000005</v>
      </c>
      <c r="P390" s="140">
        <f t="shared" si="77"/>
        <v>0.16775196503234219</v>
      </c>
      <c r="Q390" s="141">
        <f t="shared" si="78"/>
        <v>1.4125375446227531E-6</v>
      </c>
      <c r="R390" s="142">
        <f t="shared" si="79"/>
        <v>3.9902241687385409E-9</v>
      </c>
      <c r="S390" s="141">
        <f t="shared" si="80"/>
        <v>1.5921888916785179E-17</v>
      </c>
      <c r="T390" s="143">
        <v>298</v>
      </c>
      <c r="U390" s="139">
        <f t="shared" si="81"/>
        <v>291.09500000000003</v>
      </c>
      <c r="V390" s="144">
        <f t="shared" si="82"/>
        <v>0.40006923637443348</v>
      </c>
      <c r="W390" s="145">
        <f t="shared" si="83"/>
        <v>2.5122869150072948</v>
      </c>
      <c r="X390" s="146">
        <f t="shared" ref="X390:X453" si="87">-($B$2/W390)*P390*S390*AB390</f>
        <v>-1.5459078074429281E-7</v>
      </c>
      <c r="Y390" s="146">
        <f t="shared" ref="Y390:Y453" si="88">-(AB390+(5*X390))*$B$2*S390*P390/W390</f>
        <v>-1.5438244421262674E-7</v>
      </c>
      <c r="Z390" s="146">
        <f t="shared" ref="Z390:Z453" si="89">-(AB390+5*Y390)*$B$2*P390*S390/W390</f>
        <v>-1.5438272498040741E-7</v>
      </c>
      <c r="AA390" s="146">
        <f t="shared" ref="AA390:AA453" si="90">-(AB390+(10*Z390))*$B$2*P390*S390/W390</f>
        <v>-1.5417466845976041E-7</v>
      </c>
      <c r="AB390" s="146">
        <f t="shared" si="85"/>
        <v>5.7355062263948482E-4</v>
      </c>
      <c r="AC390" s="134"/>
      <c r="AD390" s="146">
        <f t="shared" si="84"/>
        <v>5.7355062263948486</v>
      </c>
      <c r="AE390" s="146"/>
      <c r="AF390" s="146"/>
      <c r="AG390" s="137">
        <v>3840</v>
      </c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</row>
    <row r="391" spans="1:55">
      <c r="E391" s="147">
        <v>0.61124999999999996</v>
      </c>
      <c r="G391" s="148">
        <v>18.13</v>
      </c>
      <c r="H391" s="148">
        <v>5.77</v>
      </c>
      <c r="I391" s="148">
        <v>7.75</v>
      </c>
      <c r="J391" s="148">
        <v>18.079999999999998</v>
      </c>
      <c r="K391" s="148">
        <v>5.93</v>
      </c>
      <c r="L391" s="148">
        <v>7.89</v>
      </c>
      <c r="M391" s="118">
        <f t="shared" si="86"/>
        <v>18.104999999999997</v>
      </c>
      <c r="N391" s="118">
        <f t="shared" si="86"/>
        <v>5.85</v>
      </c>
      <c r="O391" s="118">
        <f t="shared" si="86"/>
        <v>7.82</v>
      </c>
      <c r="P391" s="149">
        <f t="shared" ref="P391:P454" si="91">((O391/32000)*(1/((-0.026*M391+1.9067)/1000)))/1.013</f>
        <v>0.16799716872438078</v>
      </c>
      <c r="Q391" s="150">
        <f t="shared" ref="Q391:Q454" si="92">POWER(10, -N391)</f>
        <v>1.4125375446227531E-6</v>
      </c>
      <c r="R391" s="151">
        <f t="shared" ref="R391:R454" si="93">(0.00000000000001*(0.1253*EXP(0.0831*M391)))/Q391</f>
        <v>3.9935414231510734E-9</v>
      </c>
      <c r="S391" s="150">
        <f t="shared" ref="S391:S454" si="94">POWER(R391, 2)</f>
        <v>1.59483730984235E-17</v>
      </c>
      <c r="T391" s="97">
        <v>298</v>
      </c>
      <c r="U391" s="118">
        <f t="shared" ref="U391:U454" si="95">273+M391</f>
        <v>291.10500000000002</v>
      </c>
      <c r="V391" s="152">
        <f t="shared" ref="V391:V454" si="96">((1/U391)-(1/298))*5026</f>
        <v>0.39947612251351022</v>
      </c>
      <c r="W391" s="153">
        <f t="shared" ref="W391:W454" si="97">POWER(10,V391)</f>
        <v>2.5088582387868499</v>
      </c>
      <c r="X391" s="154">
        <f t="shared" si="87"/>
        <v>-1.5486821102943104E-7</v>
      </c>
      <c r="Y391" s="155">
        <f t="shared" si="88"/>
        <v>-1.5465856174780124E-7</v>
      </c>
      <c r="Z391" s="155">
        <f t="shared" si="89"/>
        <v>-1.5465884555569827E-7</v>
      </c>
      <c r="AA391" s="156">
        <f t="shared" si="90"/>
        <v>-1.5444947931356866E-7</v>
      </c>
      <c r="AB391" s="157">
        <f t="shared" si="85"/>
        <v>5.7200679632683467E-4</v>
      </c>
      <c r="AC391" s="132"/>
      <c r="AD391" s="158">
        <f t="shared" ref="AD391:AD454" si="98">AB391*10000</f>
        <v>5.7200679632683471</v>
      </c>
      <c r="AE391" s="158"/>
      <c r="AF391" s="159"/>
      <c r="AG391" s="133">
        <v>3850</v>
      </c>
    </row>
    <row r="392" spans="1:55">
      <c r="E392" s="147">
        <v>0.61136574074074068</v>
      </c>
      <c r="G392" s="148">
        <v>18.14</v>
      </c>
      <c r="H392" s="148">
        <v>5.77</v>
      </c>
      <c r="I392" s="148">
        <v>7.77</v>
      </c>
      <c r="J392" s="148">
        <v>18.09</v>
      </c>
      <c r="K392" s="148">
        <v>5.93</v>
      </c>
      <c r="L392" s="148">
        <v>7.92</v>
      </c>
      <c r="M392" s="118">
        <f t="shared" si="86"/>
        <v>18.115000000000002</v>
      </c>
      <c r="N392" s="118">
        <f t="shared" si="86"/>
        <v>5.85</v>
      </c>
      <c r="O392" s="118">
        <f t="shared" si="86"/>
        <v>7.8449999999999998</v>
      </c>
      <c r="P392" s="149">
        <f t="shared" si="91"/>
        <v>0.16856476479234644</v>
      </c>
      <c r="Q392" s="150">
        <f t="shared" si="92"/>
        <v>1.4125375446227531E-6</v>
      </c>
      <c r="R392" s="151">
        <f t="shared" si="93"/>
        <v>3.9968614353477245E-9</v>
      </c>
      <c r="S392" s="150">
        <f t="shared" si="94"/>
        <v>1.5974901333369874E-17</v>
      </c>
      <c r="T392" s="97">
        <v>298</v>
      </c>
      <c r="U392" s="118">
        <f t="shared" si="95"/>
        <v>291.11500000000001</v>
      </c>
      <c r="V392" s="152">
        <f t="shared" si="96"/>
        <v>0.39888304940032132</v>
      </c>
      <c r="W392" s="153">
        <f t="shared" si="97"/>
        <v>2.5054344769695338</v>
      </c>
      <c r="X392" s="154">
        <f t="shared" si="87"/>
        <v>-1.5544120564862207E-7</v>
      </c>
      <c r="Y392" s="155">
        <f t="shared" si="88"/>
        <v>-1.55229429541893E-7</v>
      </c>
      <c r="Z392" s="155">
        <f t="shared" si="89"/>
        <v>-1.5522971806975912E-7</v>
      </c>
      <c r="AA392" s="156">
        <f t="shared" si="90"/>
        <v>-1.5501822970470426E-7</v>
      </c>
      <c r="AB392" s="157">
        <f t="shared" ref="AB392:AB455" si="99">AB391+10*(0.166666666666666*(X391+2*Y391+2*Z391+AA391))</f>
        <v>5.7046020881858467E-4</v>
      </c>
      <c r="AC392" s="132"/>
      <c r="AD392" s="158">
        <f t="shared" si="98"/>
        <v>5.7046020881858466</v>
      </c>
      <c r="AE392" s="158"/>
      <c r="AF392" s="159"/>
      <c r="AG392" s="133">
        <v>3860</v>
      </c>
    </row>
    <row r="393" spans="1:55">
      <c r="E393" s="147">
        <v>0.61148148148148151</v>
      </c>
      <c r="G393" s="148">
        <v>18.14</v>
      </c>
      <c r="H393" s="148">
        <v>5.77</v>
      </c>
      <c r="I393" s="148">
        <v>7.79</v>
      </c>
      <c r="J393" s="148">
        <v>18.100000000000001</v>
      </c>
      <c r="K393" s="148">
        <v>5.93</v>
      </c>
      <c r="L393" s="148">
        <v>7.93</v>
      </c>
      <c r="M393" s="118">
        <f t="shared" si="86"/>
        <v>18.12</v>
      </c>
      <c r="N393" s="118">
        <f t="shared" si="86"/>
        <v>5.85</v>
      </c>
      <c r="O393" s="118">
        <f t="shared" si="86"/>
        <v>7.8599999999999994</v>
      </c>
      <c r="P393" s="149">
        <f t="shared" si="91"/>
        <v>0.16890236205028081</v>
      </c>
      <c r="Q393" s="150">
        <f t="shared" si="92"/>
        <v>1.4125375446227531E-6</v>
      </c>
      <c r="R393" s="151">
        <f t="shared" si="93"/>
        <v>3.9985224763314799E-9</v>
      </c>
      <c r="S393" s="150">
        <f t="shared" si="94"/>
        <v>1.5988181993728031E-17</v>
      </c>
      <c r="T393" s="97">
        <v>298</v>
      </c>
      <c r="U393" s="118">
        <f t="shared" si="95"/>
        <v>291.12</v>
      </c>
      <c r="V393" s="152">
        <f t="shared" si="96"/>
        <v>0.39858652812281647</v>
      </c>
      <c r="W393" s="153">
        <f t="shared" si="97"/>
        <v>2.5037244366576199</v>
      </c>
      <c r="X393" s="154">
        <f t="shared" si="87"/>
        <v>-1.5556400584137434E-7</v>
      </c>
      <c r="Y393" s="155">
        <f t="shared" si="88"/>
        <v>-1.5535131623575101E-7</v>
      </c>
      <c r="Z393" s="155">
        <f t="shared" si="89"/>
        <v>-1.5535160702839353E-7</v>
      </c>
      <c r="AA393" s="156">
        <f t="shared" si="90"/>
        <v>-1.5513920742026004E-7</v>
      </c>
      <c r="AB393" s="157">
        <f t="shared" si="99"/>
        <v>5.6890791260095694E-4</v>
      </c>
      <c r="AC393" s="132"/>
      <c r="AD393" s="158">
        <f t="shared" si="98"/>
        <v>5.6890791260095694</v>
      </c>
      <c r="AE393" s="158"/>
      <c r="AF393" s="159"/>
      <c r="AG393" s="133">
        <v>3870</v>
      </c>
    </row>
    <row r="394" spans="1:55">
      <c r="E394" s="147">
        <v>0.61159722222222224</v>
      </c>
      <c r="G394" s="148">
        <v>18.16</v>
      </c>
      <c r="H394" s="148">
        <v>5.77</v>
      </c>
      <c r="I394" s="148">
        <v>7.76</v>
      </c>
      <c r="J394" s="148">
        <v>18.11</v>
      </c>
      <c r="K394" s="148">
        <v>5.93</v>
      </c>
      <c r="L394" s="148">
        <v>7.97</v>
      </c>
      <c r="M394" s="118">
        <f t="shared" si="86"/>
        <v>18.134999999999998</v>
      </c>
      <c r="N394" s="118">
        <f t="shared" si="86"/>
        <v>5.85</v>
      </c>
      <c r="O394" s="118">
        <f t="shared" si="86"/>
        <v>7.8650000000000002</v>
      </c>
      <c r="P394" s="149">
        <f t="shared" si="91"/>
        <v>0.16905573319875156</v>
      </c>
      <c r="Q394" s="150">
        <f t="shared" si="92"/>
        <v>1.4125375446227531E-6</v>
      </c>
      <c r="R394" s="151">
        <f t="shared" si="93"/>
        <v>4.003509742265967E-9</v>
      </c>
      <c r="S394" s="150">
        <f t="shared" si="94"/>
        <v>1.6028090256418511E-17</v>
      </c>
      <c r="T394" s="97">
        <v>298</v>
      </c>
      <c r="U394" s="118">
        <f t="shared" si="95"/>
        <v>291.13499999999999</v>
      </c>
      <c r="V394" s="152">
        <f t="shared" si="96"/>
        <v>0.39769702540035667</v>
      </c>
      <c r="W394" s="153">
        <f t="shared" si="97"/>
        <v>2.498601667064837</v>
      </c>
      <c r="X394" s="154">
        <f t="shared" si="87"/>
        <v>-1.559868358082311E-7</v>
      </c>
      <c r="Y394" s="155">
        <f t="shared" si="88"/>
        <v>-1.5577240288012989E-7</v>
      </c>
      <c r="Z394" s="155">
        <f t="shared" si="89"/>
        <v>-1.5577269765808609E-7</v>
      </c>
      <c r="AA394" s="156">
        <f t="shared" si="90"/>
        <v>-1.5555855869748675E-7</v>
      </c>
      <c r="AB394" s="157">
        <f t="shared" si="99"/>
        <v>5.673543975013071E-4</v>
      </c>
      <c r="AC394" s="132"/>
      <c r="AD394" s="158">
        <f t="shared" si="98"/>
        <v>5.6735439750130707</v>
      </c>
      <c r="AE394" s="158"/>
      <c r="AF394" s="159"/>
      <c r="AG394" s="133">
        <v>3880</v>
      </c>
    </row>
    <row r="395" spans="1:55">
      <c r="E395" s="147">
        <v>0.61171296296296296</v>
      </c>
      <c r="G395" s="148">
        <v>18.170000000000002</v>
      </c>
      <c r="H395" s="148">
        <v>5.77</v>
      </c>
      <c r="I395" s="148">
        <v>7.77</v>
      </c>
      <c r="J395" s="148">
        <v>18.12</v>
      </c>
      <c r="K395" s="148">
        <v>5.93</v>
      </c>
      <c r="L395" s="148">
        <v>7.99</v>
      </c>
      <c r="M395" s="118">
        <f t="shared" si="86"/>
        <v>18.145000000000003</v>
      </c>
      <c r="N395" s="118">
        <f t="shared" si="86"/>
        <v>5.85</v>
      </c>
      <c r="O395" s="118">
        <f t="shared" si="86"/>
        <v>7.88</v>
      </c>
      <c r="P395" s="149">
        <f t="shared" si="91"/>
        <v>0.16940884376355553</v>
      </c>
      <c r="Q395" s="150">
        <f t="shared" si="92"/>
        <v>1.4125375446227531E-6</v>
      </c>
      <c r="R395" s="151">
        <f t="shared" si="93"/>
        <v>4.0068380415786235E-9</v>
      </c>
      <c r="S395" s="150">
        <f t="shared" si="94"/>
        <v>1.6054751091441619E-17</v>
      </c>
      <c r="T395" s="97">
        <v>298</v>
      </c>
      <c r="U395" s="118">
        <f t="shared" si="95"/>
        <v>291.14499999999998</v>
      </c>
      <c r="V395" s="152">
        <f t="shared" si="96"/>
        <v>0.39710407450518692</v>
      </c>
      <c r="W395" s="153">
        <f t="shared" si="97"/>
        <v>2.4951926042665655</v>
      </c>
      <c r="X395" s="154">
        <f t="shared" si="87"/>
        <v>-1.5635610186139521E-7</v>
      </c>
      <c r="Y395" s="155">
        <f t="shared" si="88"/>
        <v>-1.5614005931625171E-7</v>
      </c>
      <c r="Z395" s="155">
        <f t="shared" si="89"/>
        <v>-1.5614035782958605E-7</v>
      </c>
      <c r="AA395" s="156">
        <f t="shared" si="90"/>
        <v>-1.5592461297284485E-7</v>
      </c>
      <c r="AB395" s="157">
        <f t="shared" si="99"/>
        <v>5.657966715086702E-4</v>
      </c>
      <c r="AC395" s="132"/>
      <c r="AD395" s="158">
        <f t="shared" si="98"/>
        <v>5.6579667150867019</v>
      </c>
      <c r="AE395" s="158"/>
      <c r="AF395" s="159"/>
      <c r="AG395" s="133">
        <v>3890</v>
      </c>
    </row>
    <row r="396" spans="1:55">
      <c r="E396" s="147">
        <v>0.61182870370370368</v>
      </c>
      <c r="G396" s="148">
        <v>18.18</v>
      </c>
      <c r="H396" s="148">
        <v>5.77</v>
      </c>
      <c r="I396" s="148">
        <v>7.81</v>
      </c>
      <c r="J396" s="148">
        <v>18.12</v>
      </c>
      <c r="K396" s="148">
        <v>5.93</v>
      </c>
      <c r="L396" s="148">
        <v>8.01</v>
      </c>
      <c r="M396" s="118">
        <f t="shared" si="86"/>
        <v>18.149999999999999</v>
      </c>
      <c r="N396" s="118">
        <f t="shared" si="86"/>
        <v>5.85</v>
      </c>
      <c r="O396" s="118">
        <f t="shared" si="86"/>
        <v>7.91</v>
      </c>
      <c r="P396" s="149">
        <f t="shared" si="91"/>
        <v>0.17006920900883993</v>
      </c>
      <c r="Q396" s="150">
        <f t="shared" si="92"/>
        <v>1.4125375446227531E-6</v>
      </c>
      <c r="R396" s="151">
        <f t="shared" si="93"/>
        <v>4.0085032287035669E-9</v>
      </c>
      <c r="S396" s="150">
        <f t="shared" si="94"/>
        <v>1.6068098134526921E-17</v>
      </c>
      <c r="T396" s="97">
        <v>298</v>
      </c>
      <c r="U396" s="118">
        <f t="shared" si="95"/>
        <v>291.14999999999998</v>
      </c>
      <c r="V396" s="152">
        <f t="shared" si="96"/>
        <v>0.39680761433196721</v>
      </c>
      <c r="W396" s="153">
        <f t="shared" si="97"/>
        <v>2.4934899051935981</v>
      </c>
      <c r="X396" s="154">
        <f t="shared" si="87"/>
        <v>-1.5676952694743811E-7</v>
      </c>
      <c r="Y396" s="155">
        <f t="shared" si="88"/>
        <v>-1.5655173938670947E-7</v>
      </c>
      <c r="Z396" s="155">
        <f t="shared" si="89"/>
        <v>-1.5655204194182038E-7</v>
      </c>
      <c r="AA396" s="156">
        <f t="shared" si="90"/>
        <v>-1.5633455609557068E-7</v>
      </c>
      <c r="AB396" s="157">
        <f t="shared" si="99"/>
        <v>5.6423526892679366E-4</v>
      </c>
      <c r="AC396" s="132"/>
      <c r="AD396" s="158">
        <f t="shared" si="98"/>
        <v>5.6423526892679368</v>
      </c>
      <c r="AE396" s="158"/>
      <c r="AF396" s="159"/>
      <c r="AG396" s="133">
        <v>3900</v>
      </c>
    </row>
    <row r="397" spans="1:55">
      <c r="E397" s="147">
        <v>0.6119444444444444</v>
      </c>
      <c r="G397" s="148">
        <v>18.190000000000001</v>
      </c>
      <c r="H397" s="148">
        <v>5.77</v>
      </c>
      <c r="I397" s="148">
        <v>7.84</v>
      </c>
      <c r="J397" s="148">
        <v>18.14</v>
      </c>
      <c r="K397" s="148">
        <v>5.93</v>
      </c>
      <c r="L397" s="148">
        <v>8.0399999999999991</v>
      </c>
      <c r="M397" s="118">
        <f t="shared" si="86"/>
        <v>18.164999999999999</v>
      </c>
      <c r="N397" s="118">
        <f t="shared" si="86"/>
        <v>5.85</v>
      </c>
      <c r="O397" s="118">
        <f t="shared" si="86"/>
        <v>7.9399999999999995</v>
      </c>
      <c r="P397" s="149">
        <f t="shared" si="91"/>
        <v>0.17076064025636203</v>
      </c>
      <c r="Q397" s="150">
        <f t="shared" si="92"/>
        <v>1.4125375446227531E-6</v>
      </c>
      <c r="R397" s="151">
        <f t="shared" si="93"/>
        <v>4.013502943402969E-9</v>
      </c>
      <c r="S397" s="150">
        <f t="shared" si="94"/>
        <v>1.6108205876704297E-17</v>
      </c>
      <c r="T397" s="97">
        <v>298</v>
      </c>
      <c r="U397" s="118">
        <f t="shared" si="95"/>
        <v>291.16500000000002</v>
      </c>
      <c r="V397" s="152">
        <f t="shared" si="96"/>
        <v>0.3959182949034758</v>
      </c>
      <c r="W397" s="153">
        <f t="shared" si="97"/>
        <v>2.4883891262871844</v>
      </c>
      <c r="X397" s="154">
        <f t="shared" si="87"/>
        <v>-1.5768452850512845E-7</v>
      </c>
      <c r="Y397" s="155">
        <f t="shared" si="88"/>
        <v>-1.5746357820034292E-7</v>
      </c>
      <c r="Z397" s="155">
        <f t="shared" si="89"/>
        <v>-1.5746388779975416E-7</v>
      </c>
      <c r="AA397" s="156">
        <f t="shared" si="90"/>
        <v>-1.5724324622674772E-7</v>
      </c>
      <c r="AB397" s="157">
        <f t="shared" si="99"/>
        <v>5.6266974951729352E-4</v>
      </c>
      <c r="AC397" s="132"/>
      <c r="AD397" s="158">
        <f t="shared" si="98"/>
        <v>5.6266974951729347</v>
      </c>
      <c r="AE397" s="158"/>
      <c r="AF397" s="159"/>
      <c r="AG397" s="133">
        <v>3910</v>
      </c>
    </row>
    <row r="398" spans="1:55">
      <c r="E398" s="147">
        <v>0.61206018518518512</v>
      </c>
      <c r="G398" s="148">
        <v>18.2</v>
      </c>
      <c r="H398" s="148">
        <v>5.77</v>
      </c>
      <c r="I398" s="148">
        <v>7.84</v>
      </c>
      <c r="J398" s="148">
        <v>18.149999999999999</v>
      </c>
      <c r="K398" s="148">
        <v>5.93</v>
      </c>
      <c r="L398" s="148">
        <v>8.0399999999999991</v>
      </c>
      <c r="M398" s="118">
        <f t="shared" si="86"/>
        <v>18.174999999999997</v>
      </c>
      <c r="N398" s="118">
        <f t="shared" si="86"/>
        <v>5.85</v>
      </c>
      <c r="O398" s="118">
        <f t="shared" si="86"/>
        <v>7.9399999999999995</v>
      </c>
      <c r="P398" s="149">
        <f t="shared" si="91"/>
        <v>0.17079159780366648</v>
      </c>
      <c r="Q398" s="150">
        <f t="shared" si="92"/>
        <v>1.4125375446227531E-6</v>
      </c>
      <c r="R398" s="151">
        <f t="shared" si="93"/>
        <v>4.0168395505171813E-9</v>
      </c>
      <c r="S398" s="150">
        <f t="shared" si="94"/>
        <v>1.6134999974599069E-17</v>
      </c>
      <c r="T398" s="97">
        <v>298</v>
      </c>
      <c r="U398" s="118">
        <f t="shared" si="95"/>
        <v>291.17500000000001</v>
      </c>
      <c r="V398" s="152">
        <f t="shared" si="96"/>
        <v>0.39532546618854481</v>
      </c>
      <c r="W398" s="153">
        <f t="shared" si="97"/>
        <v>2.4849946964641707</v>
      </c>
      <c r="X398" s="154">
        <f t="shared" si="87"/>
        <v>-1.5774854239516572E-7</v>
      </c>
      <c r="Y398" s="155">
        <f t="shared" si="88"/>
        <v>-1.5752679208839855E-7</v>
      </c>
      <c r="Z398" s="155">
        <f t="shared" si="89"/>
        <v>-1.5752710380727598E-7</v>
      </c>
      <c r="AA398" s="156">
        <f t="shared" si="90"/>
        <v>-1.5730566434300717E-7</v>
      </c>
      <c r="AB398" s="157">
        <f t="shared" si="99"/>
        <v>5.6109511167274002E-4</v>
      </c>
      <c r="AC398" s="132"/>
      <c r="AD398" s="158">
        <f t="shared" si="98"/>
        <v>5.6109511167274002</v>
      </c>
      <c r="AE398" s="158"/>
      <c r="AF398" s="159"/>
      <c r="AG398" s="133">
        <v>3920</v>
      </c>
    </row>
    <row r="399" spans="1:55">
      <c r="E399" s="147">
        <v>0.61217592592592596</v>
      </c>
      <c r="G399" s="148">
        <v>18.21</v>
      </c>
      <c r="H399" s="148">
        <v>5.77</v>
      </c>
      <c r="I399" s="148">
        <v>7.86</v>
      </c>
      <c r="J399" s="148">
        <v>18.16</v>
      </c>
      <c r="K399" s="148">
        <v>5.93</v>
      </c>
      <c r="L399" s="148">
        <v>8.0299999999999994</v>
      </c>
      <c r="M399" s="118">
        <f t="shared" si="86"/>
        <v>18.185000000000002</v>
      </c>
      <c r="N399" s="118">
        <f t="shared" si="86"/>
        <v>5.85</v>
      </c>
      <c r="O399" s="118">
        <f t="shared" si="86"/>
        <v>7.9450000000000003</v>
      </c>
      <c r="P399" s="149">
        <f t="shared" si="91"/>
        <v>0.17093013746347527</v>
      </c>
      <c r="Q399" s="150">
        <f t="shared" si="92"/>
        <v>1.4125375446227531E-6</v>
      </c>
      <c r="R399" s="151">
        <f t="shared" si="93"/>
        <v>4.0201789315042925E-9</v>
      </c>
      <c r="S399" s="150">
        <f t="shared" si="94"/>
        <v>1.6161838641310996E-17</v>
      </c>
      <c r="T399" s="97">
        <v>298</v>
      </c>
      <c r="U399" s="118">
        <f t="shared" si="95"/>
        <v>291.185</v>
      </c>
      <c r="V399" s="152">
        <f t="shared" si="96"/>
        <v>0.3947326781919705</v>
      </c>
      <c r="W399" s="153">
        <f t="shared" si="97"/>
        <v>2.4816051296767618</v>
      </c>
      <c r="X399" s="154">
        <f t="shared" si="87"/>
        <v>-1.5791052878306676E-7</v>
      </c>
      <c r="Y399" s="155">
        <f t="shared" si="88"/>
        <v>-1.5768769722962361E-7</v>
      </c>
      <c r="Z399" s="155">
        <f t="shared" si="89"/>
        <v>-1.5768801167288204E-7</v>
      </c>
      <c r="AA399" s="156">
        <f t="shared" si="90"/>
        <v>-1.5746549367525959E-7</v>
      </c>
      <c r="AB399" s="157">
        <f t="shared" si="99"/>
        <v>5.5951984167519077E-4</v>
      </c>
      <c r="AC399" s="132"/>
      <c r="AD399" s="158">
        <f t="shared" si="98"/>
        <v>5.5951984167519075</v>
      </c>
      <c r="AE399" s="158"/>
      <c r="AF399" s="159"/>
      <c r="AG399" s="133">
        <v>3930</v>
      </c>
    </row>
    <row r="400" spans="1:55">
      <c r="E400" s="147">
        <v>0.61229166666666668</v>
      </c>
      <c r="G400" s="148">
        <v>18.22</v>
      </c>
      <c r="H400" s="148">
        <v>5.77</v>
      </c>
      <c r="I400" s="148">
        <v>7.88</v>
      </c>
      <c r="J400" s="148">
        <v>18.18</v>
      </c>
      <c r="K400" s="148">
        <v>5.93</v>
      </c>
      <c r="L400" s="148">
        <v>8.0299999999999994</v>
      </c>
      <c r="M400" s="118">
        <f t="shared" si="86"/>
        <v>18.2</v>
      </c>
      <c r="N400" s="118">
        <f t="shared" si="86"/>
        <v>5.85</v>
      </c>
      <c r="O400" s="118">
        <f t="shared" si="86"/>
        <v>7.9550000000000001</v>
      </c>
      <c r="P400" s="149">
        <f t="shared" si="91"/>
        <v>0.17119184125723805</v>
      </c>
      <c r="Q400" s="150">
        <f t="shared" si="92"/>
        <v>1.4125375446227531E-6</v>
      </c>
      <c r="R400" s="151">
        <f t="shared" si="93"/>
        <v>4.0251932090416367E-9</v>
      </c>
      <c r="S400" s="150">
        <f t="shared" si="94"/>
        <v>1.6202180370114908E-17</v>
      </c>
      <c r="T400" s="97">
        <v>298</v>
      </c>
      <c r="U400" s="118">
        <f t="shared" si="95"/>
        <v>291.2</v>
      </c>
      <c r="V400" s="152">
        <f t="shared" si="96"/>
        <v>0.39384357253484781</v>
      </c>
      <c r="W400" s="153">
        <f t="shared" si="97"/>
        <v>2.4765298817385015</v>
      </c>
      <c r="X400" s="154">
        <f t="shared" si="87"/>
        <v>-1.5842423651650907E-7</v>
      </c>
      <c r="Y400" s="155">
        <f t="shared" si="88"/>
        <v>-1.5819931891383411E-7</v>
      </c>
      <c r="Z400" s="155">
        <f t="shared" si="89"/>
        <v>-1.5819963823320782E-7</v>
      </c>
      <c r="AA400" s="156">
        <f t="shared" si="90"/>
        <v>-1.5797503904322027E-7</v>
      </c>
      <c r="AB400" s="157">
        <f t="shared" si="99"/>
        <v>5.5794296260808522E-4</v>
      </c>
      <c r="AC400" s="132"/>
      <c r="AD400" s="158">
        <f t="shared" si="98"/>
        <v>5.5794296260808522</v>
      </c>
      <c r="AE400" s="158"/>
      <c r="AF400" s="159"/>
      <c r="AG400" s="133">
        <v>3940</v>
      </c>
    </row>
    <row r="401" spans="1:55">
      <c r="E401" s="147">
        <v>0.6124074074074074</v>
      </c>
      <c r="G401" s="148">
        <v>18.23</v>
      </c>
      <c r="H401" s="148">
        <v>5.77</v>
      </c>
      <c r="I401" s="148">
        <v>7.89</v>
      </c>
      <c r="J401" s="148">
        <v>18.190000000000001</v>
      </c>
      <c r="K401" s="148">
        <v>5.93</v>
      </c>
      <c r="L401" s="148">
        <v>8.11</v>
      </c>
      <c r="M401" s="118">
        <f t="shared" si="86"/>
        <v>18.21</v>
      </c>
      <c r="N401" s="118">
        <f t="shared" si="86"/>
        <v>5.85</v>
      </c>
      <c r="O401" s="118">
        <f t="shared" si="86"/>
        <v>8</v>
      </c>
      <c r="P401" s="149">
        <f t="shared" si="91"/>
        <v>0.17219147372290614</v>
      </c>
      <c r="Q401" s="150">
        <f t="shared" si="92"/>
        <v>1.4125375446227531E-6</v>
      </c>
      <c r="R401" s="151">
        <f t="shared" si="93"/>
        <v>4.0285395348041343E-9</v>
      </c>
      <c r="S401" s="150">
        <f t="shared" si="94"/>
        <v>1.622913078347991E-17</v>
      </c>
      <c r="T401" s="97">
        <v>298</v>
      </c>
      <c r="U401" s="118">
        <f t="shared" si="95"/>
        <v>291.20999999999998</v>
      </c>
      <c r="V401" s="152">
        <f t="shared" si="96"/>
        <v>0.39325088631581112</v>
      </c>
      <c r="W401" s="153">
        <f t="shared" si="97"/>
        <v>2.4731524406610386</v>
      </c>
      <c r="X401" s="154">
        <f t="shared" si="87"/>
        <v>-1.593791608355591E-7</v>
      </c>
      <c r="Y401" s="155">
        <f t="shared" si="88"/>
        <v>-1.5915087633680729E-7</v>
      </c>
      <c r="Z401" s="155">
        <f t="shared" si="89"/>
        <v>-1.5915120331689741E-7</v>
      </c>
      <c r="AA401" s="156">
        <f t="shared" si="90"/>
        <v>-1.5892324486154504E-7</v>
      </c>
      <c r="AB401" s="157">
        <f t="shared" si="99"/>
        <v>5.5636096729166223E-4</v>
      </c>
      <c r="AC401" s="132"/>
      <c r="AD401" s="158">
        <f t="shared" si="98"/>
        <v>5.5636096729166225</v>
      </c>
      <c r="AE401" s="158"/>
      <c r="AF401" s="159"/>
      <c r="AG401" s="133">
        <v>3950</v>
      </c>
    </row>
    <row r="402" spans="1:55">
      <c r="E402" s="147">
        <v>0.61252314814814812</v>
      </c>
      <c r="G402" s="148">
        <v>18.25</v>
      </c>
      <c r="H402" s="148">
        <v>5.77</v>
      </c>
      <c r="I402" s="148">
        <v>7.94</v>
      </c>
      <c r="J402" s="148">
        <v>18.190000000000001</v>
      </c>
      <c r="K402" s="148">
        <v>5.93</v>
      </c>
      <c r="L402" s="148">
        <v>8.1199999999999992</v>
      </c>
      <c r="M402" s="118">
        <f t="shared" si="86"/>
        <v>18.22</v>
      </c>
      <c r="N402" s="118">
        <f t="shared" si="86"/>
        <v>5.85</v>
      </c>
      <c r="O402" s="118">
        <f t="shared" si="86"/>
        <v>8.0299999999999994</v>
      </c>
      <c r="P402" s="149">
        <f t="shared" si="91"/>
        <v>0.17286855134256077</v>
      </c>
      <c r="Q402" s="150">
        <f t="shared" si="92"/>
        <v>1.4125375446227531E-6</v>
      </c>
      <c r="R402" s="151">
        <f t="shared" si="93"/>
        <v>4.0318886425190821E-9</v>
      </c>
      <c r="S402" s="150">
        <f t="shared" si="94"/>
        <v>1.6256126025674366E-17</v>
      </c>
      <c r="T402" s="97">
        <v>298</v>
      </c>
      <c r="U402" s="118">
        <f t="shared" si="95"/>
        <v>291.22000000000003</v>
      </c>
      <c r="V402" s="152">
        <f t="shared" si="96"/>
        <v>0.39265824080044448</v>
      </c>
      <c r="W402" s="153">
        <f t="shared" si="97"/>
        <v>2.4697798371458202</v>
      </c>
      <c r="X402" s="154">
        <f t="shared" si="87"/>
        <v>-1.6003177312313078E-7</v>
      </c>
      <c r="Y402" s="155">
        <f t="shared" si="88"/>
        <v>-1.5980095500475928E-7</v>
      </c>
      <c r="Z402" s="155">
        <f t="shared" si="89"/>
        <v>-1.5980128791992188E-7</v>
      </c>
      <c r="AA402" s="156">
        <f t="shared" si="90"/>
        <v>-1.5957080175636806E-7</v>
      </c>
      <c r="AB402" s="157">
        <f t="shared" si="99"/>
        <v>5.5476945634998806E-4</v>
      </c>
      <c r="AC402" s="132"/>
      <c r="AD402" s="158">
        <f t="shared" si="98"/>
        <v>5.5476945634998804</v>
      </c>
      <c r="AE402" s="158"/>
      <c r="AF402" s="159"/>
      <c r="AG402" s="133">
        <v>3960</v>
      </c>
    </row>
    <row r="403" spans="1:55">
      <c r="E403" s="147">
        <v>0.61263888888888884</v>
      </c>
      <c r="G403" s="148">
        <v>18.260000000000002</v>
      </c>
      <c r="H403" s="148">
        <v>5.77</v>
      </c>
      <c r="I403" s="148">
        <v>7.94</v>
      </c>
      <c r="J403" s="148">
        <v>18.21</v>
      </c>
      <c r="K403" s="148">
        <v>5.93</v>
      </c>
      <c r="L403" s="148">
        <v>8.17</v>
      </c>
      <c r="M403" s="118">
        <f t="shared" si="86"/>
        <v>18.234999999999999</v>
      </c>
      <c r="N403" s="118">
        <f t="shared" si="86"/>
        <v>5.85</v>
      </c>
      <c r="O403" s="118">
        <f t="shared" si="86"/>
        <v>8.0549999999999997</v>
      </c>
      <c r="P403" s="149">
        <f t="shared" si="91"/>
        <v>0.17345395457858387</v>
      </c>
      <c r="Q403" s="150">
        <f t="shared" si="92"/>
        <v>1.4125375446227531E-6</v>
      </c>
      <c r="R403" s="151">
        <f t="shared" si="93"/>
        <v>4.0369175253120413E-9</v>
      </c>
      <c r="S403" s="150">
        <f t="shared" si="94"/>
        <v>1.6296703106171496E-17</v>
      </c>
      <c r="T403" s="97">
        <v>298</v>
      </c>
      <c r="U403" s="118">
        <f t="shared" si="95"/>
        <v>291.23500000000001</v>
      </c>
      <c r="V403" s="152">
        <f t="shared" si="96"/>
        <v>0.39176934883762132</v>
      </c>
      <c r="W403" s="153">
        <f t="shared" si="97"/>
        <v>2.4647299864405983</v>
      </c>
      <c r="X403" s="154">
        <f t="shared" si="87"/>
        <v>-1.608396907177714E-7</v>
      </c>
      <c r="Y403" s="155">
        <f t="shared" si="88"/>
        <v>-1.6060586261290844E-7</v>
      </c>
      <c r="Z403" s="155">
        <f t="shared" si="89"/>
        <v>-1.6060620255128048E-7</v>
      </c>
      <c r="AA403" s="156">
        <f t="shared" si="90"/>
        <v>-1.6037271339638743E-7</v>
      </c>
      <c r="AB403" s="157">
        <f t="shared" si="99"/>
        <v>5.5317144458210668E-4</v>
      </c>
      <c r="AC403" s="132"/>
      <c r="AD403" s="158">
        <f t="shared" si="98"/>
        <v>5.5317144458210672</v>
      </c>
      <c r="AE403" s="158"/>
      <c r="AF403" s="159"/>
      <c r="AG403" s="133">
        <v>3970</v>
      </c>
    </row>
    <row r="404" spans="1:55">
      <c r="E404" s="147">
        <v>0.61275462962962957</v>
      </c>
      <c r="G404" s="148">
        <v>18.27</v>
      </c>
      <c r="H404" s="148">
        <v>5.77</v>
      </c>
      <c r="I404" s="148">
        <v>7.95</v>
      </c>
      <c r="J404" s="148">
        <v>18.22</v>
      </c>
      <c r="K404" s="148">
        <v>5.94</v>
      </c>
      <c r="L404" s="148">
        <v>8.16</v>
      </c>
      <c r="M404" s="118">
        <f t="shared" si="86"/>
        <v>18.244999999999997</v>
      </c>
      <c r="N404" s="118">
        <f t="shared" si="86"/>
        <v>5.8550000000000004</v>
      </c>
      <c r="O404" s="118">
        <f t="shared" si="86"/>
        <v>8.0549999999999997</v>
      </c>
      <c r="P404" s="149">
        <f t="shared" si="91"/>
        <v>0.1734854403592283</v>
      </c>
      <c r="Q404" s="150">
        <f t="shared" si="92"/>
        <v>1.3963683610559338E-6</v>
      </c>
      <c r="R404" s="151">
        <f t="shared" si="93"/>
        <v>4.0870577613565387E-9</v>
      </c>
      <c r="S404" s="150">
        <f t="shared" si="94"/>
        <v>1.6704041144664721E-17</v>
      </c>
      <c r="T404" s="97">
        <v>298</v>
      </c>
      <c r="U404" s="118">
        <f t="shared" si="95"/>
        <v>291.245</v>
      </c>
      <c r="V404" s="152">
        <f t="shared" si="96"/>
        <v>0.39117680506310609</v>
      </c>
      <c r="W404" s="153">
        <f t="shared" si="97"/>
        <v>2.4613694451263068</v>
      </c>
      <c r="X404" s="154">
        <f t="shared" si="87"/>
        <v>-1.6463556042429001E-7</v>
      </c>
      <c r="Y404" s="155">
        <f t="shared" si="88"/>
        <v>-1.6438985185956088E-7</v>
      </c>
      <c r="Z404" s="155">
        <f t="shared" si="89"/>
        <v>-1.6439021856465562E-7</v>
      </c>
      <c r="AA404" s="156">
        <f t="shared" si="90"/>
        <v>-1.6414487561045105E-7</v>
      </c>
      <c r="AB404" s="157">
        <f t="shared" si="99"/>
        <v>5.515653836913691E-4</v>
      </c>
      <c r="AC404" s="132"/>
      <c r="AD404" s="158">
        <f t="shared" si="98"/>
        <v>5.5156538369136907</v>
      </c>
      <c r="AE404" s="158"/>
      <c r="AF404" s="159"/>
      <c r="AG404" s="133">
        <v>3980</v>
      </c>
    </row>
    <row r="405" spans="1:55">
      <c r="E405" s="147">
        <v>0.6128703703703704</v>
      </c>
      <c r="G405" s="148">
        <v>18.28</v>
      </c>
      <c r="H405" s="148">
        <v>5.77</v>
      </c>
      <c r="I405" s="148">
        <v>7.97</v>
      </c>
      <c r="J405" s="148">
        <v>18.23</v>
      </c>
      <c r="K405" s="148">
        <v>5.94</v>
      </c>
      <c r="L405" s="148">
        <v>8.1300000000000008</v>
      </c>
      <c r="M405" s="118">
        <f t="shared" si="86"/>
        <v>18.255000000000003</v>
      </c>
      <c r="N405" s="118">
        <f t="shared" si="86"/>
        <v>5.8550000000000004</v>
      </c>
      <c r="O405" s="118">
        <f t="shared" si="86"/>
        <v>8.0500000000000007</v>
      </c>
      <c r="P405" s="149">
        <f t="shared" si="91"/>
        <v>0.17340922997643926</v>
      </c>
      <c r="Q405" s="150">
        <f t="shared" si="92"/>
        <v>1.3963683610559338E-6</v>
      </c>
      <c r="R405" s="151">
        <f t="shared" si="93"/>
        <v>4.0904555179285535E-9</v>
      </c>
      <c r="S405" s="150">
        <f t="shared" si="94"/>
        <v>1.6731826344152152E-17</v>
      </c>
      <c r="T405" s="97">
        <v>298</v>
      </c>
      <c r="U405" s="118">
        <f t="shared" si="95"/>
        <v>291.255</v>
      </c>
      <c r="V405" s="152">
        <f t="shared" si="96"/>
        <v>0.39058430197759164</v>
      </c>
      <c r="W405" s="153">
        <f t="shared" si="97"/>
        <v>2.4580137160401954</v>
      </c>
      <c r="X405" s="154">
        <f t="shared" si="87"/>
        <v>-1.6457005246816395E-7</v>
      </c>
      <c r="Y405" s="155">
        <f t="shared" si="88"/>
        <v>-1.6432380547636679E-7</v>
      </c>
      <c r="Z405" s="155">
        <f t="shared" si="89"/>
        <v>-1.6432417393697099E-7</v>
      </c>
      <c r="AA405" s="156">
        <f t="shared" si="90"/>
        <v>-1.6407829430311919E-7</v>
      </c>
      <c r="AB405" s="157">
        <f t="shared" si="99"/>
        <v>5.4992148272989716E-4</v>
      </c>
      <c r="AC405" s="132"/>
      <c r="AD405" s="158">
        <f t="shared" si="98"/>
        <v>5.4992148272989718</v>
      </c>
      <c r="AE405" s="158"/>
      <c r="AF405" s="159"/>
      <c r="AG405" s="133">
        <v>3990</v>
      </c>
    </row>
    <row r="406" spans="1:55">
      <c r="E406" s="147">
        <v>0.61298611111111112</v>
      </c>
      <c r="G406" s="148">
        <v>18.309999999999999</v>
      </c>
      <c r="H406" s="148">
        <v>5.77</v>
      </c>
      <c r="I406" s="148">
        <v>7.97</v>
      </c>
      <c r="J406" s="148">
        <v>18.25</v>
      </c>
      <c r="K406" s="148">
        <v>5.94</v>
      </c>
      <c r="L406" s="148">
        <v>8.1999999999999993</v>
      </c>
      <c r="M406" s="118">
        <f t="shared" si="86"/>
        <v>18.28</v>
      </c>
      <c r="N406" s="118">
        <f t="shared" si="86"/>
        <v>5.8550000000000004</v>
      </c>
      <c r="O406" s="118">
        <f t="shared" si="86"/>
        <v>8.0849999999999991</v>
      </c>
      <c r="P406" s="149">
        <f t="shared" si="91"/>
        <v>0.17424226970000298</v>
      </c>
      <c r="Q406" s="150">
        <f t="shared" si="92"/>
        <v>1.3963683610559338E-6</v>
      </c>
      <c r="R406" s="151">
        <f t="shared" si="93"/>
        <v>4.0989622725988626E-9</v>
      </c>
      <c r="S406" s="150">
        <f t="shared" si="94"/>
        <v>1.6801491712188831E-17</v>
      </c>
      <c r="T406" s="97">
        <v>298</v>
      </c>
      <c r="U406" s="118">
        <f t="shared" si="95"/>
        <v>291.27999999999997</v>
      </c>
      <c r="V406" s="152">
        <f t="shared" si="96"/>
        <v>0.38910322225069333</v>
      </c>
      <c r="W406" s="153">
        <f t="shared" si="97"/>
        <v>2.4496453995167196</v>
      </c>
      <c r="X406" s="154">
        <f t="shared" si="87"/>
        <v>-1.6611850606236528E-7</v>
      </c>
      <c r="Y406" s="155">
        <f t="shared" si="88"/>
        <v>-1.6586685137382036E-7</v>
      </c>
      <c r="Z406" s="155">
        <f t="shared" si="89"/>
        <v>-1.6586723260817988E-7</v>
      </c>
      <c r="AA406" s="156">
        <f t="shared" si="90"/>
        <v>-1.6561595799892257E-7</v>
      </c>
      <c r="AB406" s="157">
        <f t="shared" si="99"/>
        <v>5.482782422205672E-4</v>
      </c>
      <c r="AC406" s="132"/>
      <c r="AD406" s="158">
        <f t="shared" si="98"/>
        <v>5.4827824222056716</v>
      </c>
      <c r="AE406" s="158"/>
      <c r="AF406" s="159"/>
      <c r="AG406" s="133">
        <v>4000</v>
      </c>
    </row>
    <row r="407" spans="1:55">
      <c r="E407" s="147">
        <v>0.61310185185185184</v>
      </c>
      <c r="G407" s="148">
        <v>18.32</v>
      </c>
      <c r="H407" s="148">
        <v>5.77</v>
      </c>
      <c r="I407" s="148">
        <v>7.97</v>
      </c>
      <c r="J407" s="148">
        <v>18.27</v>
      </c>
      <c r="K407" s="148">
        <v>5.94</v>
      </c>
      <c r="L407" s="148">
        <v>8.19</v>
      </c>
      <c r="M407" s="118">
        <f t="shared" ref="M407:O470" si="100">(G407+J407)/2</f>
        <v>18.295000000000002</v>
      </c>
      <c r="N407" s="118">
        <f t="shared" si="100"/>
        <v>5.8550000000000004</v>
      </c>
      <c r="O407" s="118">
        <f t="shared" si="100"/>
        <v>8.08</v>
      </c>
      <c r="P407" s="149">
        <f t="shared" si="91"/>
        <v>0.17418197024283499</v>
      </c>
      <c r="Q407" s="150">
        <f t="shared" si="92"/>
        <v>1.3963683610559338E-6</v>
      </c>
      <c r="R407" s="151">
        <f t="shared" si="93"/>
        <v>4.1040748148016126E-9</v>
      </c>
      <c r="S407" s="150">
        <f t="shared" si="94"/>
        <v>1.6843430085488892E-17</v>
      </c>
      <c r="T407" s="97">
        <v>298</v>
      </c>
      <c r="U407" s="118">
        <f t="shared" si="95"/>
        <v>291.29500000000002</v>
      </c>
      <c r="V407" s="152">
        <f t="shared" si="96"/>
        <v>0.38821469644174988</v>
      </c>
      <c r="W407" s="153">
        <f t="shared" si="97"/>
        <v>2.4446387778898475</v>
      </c>
      <c r="X407" s="154">
        <f t="shared" si="87"/>
        <v>-1.6631180735267302E-7</v>
      </c>
      <c r="Y407" s="155">
        <f t="shared" si="88"/>
        <v>-1.660588012518683E-7</v>
      </c>
      <c r="Z407" s="155">
        <f t="shared" si="89"/>
        <v>-1.6605918614388568E-7</v>
      </c>
      <c r="AA407" s="156">
        <f t="shared" si="90"/>
        <v>-1.6580656376404463E-7</v>
      </c>
      <c r="AB407" s="157">
        <f t="shared" si="99"/>
        <v>5.466195711671917E-4</v>
      </c>
      <c r="AC407" s="132"/>
      <c r="AD407" s="158">
        <f t="shared" si="98"/>
        <v>5.4661957116719169</v>
      </c>
      <c r="AE407" s="158"/>
      <c r="AF407" s="159"/>
      <c r="AG407" s="133">
        <v>4010</v>
      </c>
    </row>
    <row r="408" spans="1:55">
      <c r="E408" s="147">
        <v>0.61321759259259256</v>
      </c>
      <c r="G408" s="148">
        <v>18.329999999999998</v>
      </c>
      <c r="H408" s="148">
        <v>5.77</v>
      </c>
      <c r="I408" s="148">
        <v>7.97</v>
      </c>
      <c r="J408" s="148">
        <v>18.27</v>
      </c>
      <c r="K408" s="148">
        <v>5.94</v>
      </c>
      <c r="L408" s="148">
        <v>8.16</v>
      </c>
      <c r="M408" s="118">
        <f t="shared" si="100"/>
        <v>18.299999999999997</v>
      </c>
      <c r="N408" s="118">
        <f t="shared" si="100"/>
        <v>5.8550000000000004</v>
      </c>
      <c r="O408" s="118">
        <f t="shared" si="100"/>
        <v>8.0649999999999995</v>
      </c>
      <c r="P408" s="149">
        <f t="shared" si="91"/>
        <v>0.17387440801207749</v>
      </c>
      <c r="Q408" s="150">
        <f t="shared" si="92"/>
        <v>1.3963683610559338E-6</v>
      </c>
      <c r="R408" s="151">
        <f t="shared" si="93"/>
        <v>4.1057804122004822E-9</v>
      </c>
      <c r="S408" s="150">
        <f t="shared" si="94"/>
        <v>1.6857432793209163E-17</v>
      </c>
      <c r="T408" s="97">
        <v>298</v>
      </c>
      <c r="U408" s="118">
        <f t="shared" si="95"/>
        <v>291.3</v>
      </c>
      <c r="V408" s="152">
        <f t="shared" si="96"/>
        <v>0.38791854150683058</v>
      </c>
      <c r="W408" s="153">
        <f t="shared" si="97"/>
        <v>2.4429722933465983</v>
      </c>
      <c r="X408" s="154">
        <f t="shared" si="87"/>
        <v>-1.657643897833387E-7</v>
      </c>
      <c r="Y408" s="155">
        <f t="shared" si="88"/>
        <v>-1.6551228059807066E-7</v>
      </c>
      <c r="Z408" s="155">
        <f t="shared" si="89"/>
        <v>-1.6551266402807862E-7</v>
      </c>
      <c r="AA408" s="156">
        <f t="shared" si="90"/>
        <v>-1.6526093710650986E-7</v>
      </c>
      <c r="AB408" s="157">
        <f t="shared" si="99"/>
        <v>5.44958980590678E-4</v>
      </c>
      <c r="AC408" s="132"/>
      <c r="AD408" s="158">
        <f t="shared" si="98"/>
        <v>5.44958980590678</v>
      </c>
      <c r="AE408" s="158"/>
      <c r="AF408" s="159"/>
      <c r="AG408" s="133">
        <v>4020</v>
      </c>
    </row>
    <row r="409" spans="1:55">
      <c r="E409" s="147">
        <v>0.61333333333333329</v>
      </c>
      <c r="G409" s="148">
        <v>18.34</v>
      </c>
      <c r="H409" s="148">
        <v>5.77</v>
      </c>
      <c r="I409" s="148">
        <v>7.98</v>
      </c>
      <c r="J409" s="148">
        <v>18.29</v>
      </c>
      <c r="K409" s="148">
        <v>5.94</v>
      </c>
      <c r="L409" s="148">
        <v>8.2100000000000009</v>
      </c>
      <c r="M409" s="118">
        <f t="shared" si="100"/>
        <v>18.314999999999998</v>
      </c>
      <c r="N409" s="118">
        <f t="shared" si="100"/>
        <v>5.8550000000000004</v>
      </c>
      <c r="O409" s="118">
        <f t="shared" si="100"/>
        <v>8.0950000000000006</v>
      </c>
      <c r="P409" s="149">
        <f t="shared" si="91"/>
        <v>0.17456876172045399</v>
      </c>
      <c r="Q409" s="150">
        <f t="shared" si="92"/>
        <v>1.3963683610559338E-6</v>
      </c>
      <c r="R409" s="151">
        <f t="shared" si="93"/>
        <v>4.11090145851333E-9</v>
      </c>
      <c r="S409" s="150">
        <f t="shared" si="94"/>
        <v>1.6899510801607024E-17</v>
      </c>
      <c r="T409" s="97">
        <v>298</v>
      </c>
      <c r="U409" s="118">
        <f t="shared" si="95"/>
        <v>291.315</v>
      </c>
      <c r="V409" s="152">
        <f t="shared" si="96"/>
        <v>0.38703013769891259</v>
      </c>
      <c r="W409" s="153">
        <f t="shared" si="97"/>
        <v>2.4379799951849037</v>
      </c>
      <c r="X409" s="154">
        <f t="shared" si="87"/>
        <v>-1.6667565826892042E-7</v>
      </c>
      <c r="Y409" s="155">
        <f t="shared" si="88"/>
        <v>-1.6641999309378924E-7</v>
      </c>
      <c r="Z409" s="155">
        <f t="shared" si="89"/>
        <v>-1.6642038526072267E-7</v>
      </c>
      <c r="AA409" s="156">
        <f t="shared" si="90"/>
        <v>-1.6616511104942878E-7</v>
      </c>
      <c r="AB409" s="157">
        <f t="shared" si="99"/>
        <v>5.4330385523044112E-4</v>
      </c>
      <c r="AC409" s="132"/>
      <c r="AD409" s="158">
        <f t="shared" si="98"/>
        <v>5.4330385523044109</v>
      </c>
      <c r="AE409" s="158"/>
      <c r="AF409" s="159"/>
      <c r="AG409" s="133">
        <v>4030</v>
      </c>
    </row>
    <row r="410" spans="1:55">
      <c r="E410" s="147">
        <v>0.61344907407407401</v>
      </c>
      <c r="G410" s="148">
        <v>18.36</v>
      </c>
      <c r="H410" s="148">
        <v>5.77</v>
      </c>
      <c r="I410" s="148">
        <v>8</v>
      </c>
      <c r="J410" s="148">
        <v>18.309999999999999</v>
      </c>
      <c r="K410" s="148">
        <v>5.94</v>
      </c>
      <c r="L410" s="148">
        <v>8.17</v>
      </c>
      <c r="M410" s="118">
        <f t="shared" si="100"/>
        <v>18.335000000000001</v>
      </c>
      <c r="N410" s="118">
        <f t="shared" si="100"/>
        <v>5.8550000000000004</v>
      </c>
      <c r="O410" s="118">
        <f t="shared" si="100"/>
        <v>8.0850000000000009</v>
      </c>
      <c r="P410" s="149">
        <f t="shared" si="91"/>
        <v>0.17441651318818893</v>
      </c>
      <c r="Q410" s="150">
        <f t="shared" si="92"/>
        <v>1.3963683610559338E-6</v>
      </c>
      <c r="R410" s="151">
        <f t="shared" si="93"/>
        <v>4.1177394575405542E-9</v>
      </c>
      <c r="S410" s="150">
        <f t="shared" si="94"/>
        <v>1.6955778240186377E-17</v>
      </c>
      <c r="T410" s="97">
        <v>298</v>
      </c>
      <c r="U410" s="118">
        <f t="shared" si="95"/>
        <v>291.33499999999998</v>
      </c>
      <c r="V410" s="152">
        <f t="shared" si="96"/>
        <v>0.38584574159478752</v>
      </c>
      <c r="W410" s="153">
        <f t="shared" si="97"/>
        <v>2.4313402603893834</v>
      </c>
      <c r="X410" s="154">
        <f t="shared" si="87"/>
        <v>-1.670278546529749E-7</v>
      </c>
      <c r="Y410" s="155">
        <f t="shared" si="88"/>
        <v>-1.6677031900088988E-7</v>
      </c>
      <c r="Z410" s="155">
        <f t="shared" si="89"/>
        <v>-1.667707160880238E-7</v>
      </c>
      <c r="AA410" s="156">
        <f t="shared" si="90"/>
        <v>-1.6651357629855728E-7</v>
      </c>
      <c r="AB410" s="157">
        <f t="shared" si="99"/>
        <v>5.4163965268706218E-4</v>
      </c>
      <c r="AC410" s="132"/>
      <c r="AD410" s="158">
        <f t="shared" si="98"/>
        <v>5.4163965268706216</v>
      </c>
      <c r="AE410" s="158"/>
      <c r="AF410" s="159"/>
      <c r="AG410" s="133">
        <v>4040</v>
      </c>
    </row>
    <row r="411" spans="1:55">
      <c r="E411" s="147">
        <v>0.61356481481481484</v>
      </c>
      <c r="G411" s="148">
        <v>18.37</v>
      </c>
      <c r="H411" s="148">
        <v>5.77</v>
      </c>
      <c r="I411" s="148">
        <v>8.02</v>
      </c>
      <c r="J411" s="148">
        <v>18.329999999999998</v>
      </c>
      <c r="K411" s="148">
        <v>5.94</v>
      </c>
      <c r="L411" s="148">
        <v>8.1999999999999993</v>
      </c>
      <c r="M411" s="118">
        <f t="shared" si="100"/>
        <v>18.350000000000001</v>
      </c>
      <c r="N411" s="118">
        <f t="shared" si="100"/>
        <v>5.8550000000000004</v>
      </c>
      <c r="O411" s="118">
        <f t="shared" si="100"/>
        <v>8.11</v>
      </c>
      <c r="P411" s="149">
        <f t="shared" si="91"/>
        <v>0.17500356308117582</v>
      </c>
      <c r="Q411" s="150">
        <f t="shared" si="92"/>
        <v>1.3963683610559338E-6</v>
      </c>
      <c r="R411" s="151">
        <f t="shared" si="93"/>
        <v>4.1228754200980379E-9</v>
      </c>
      <c r="S411" s="150">
        <f t="shared" si="94"/>
        <v>1.6998101729648571E-17</v>
      </c>
      <c r="T411" s="97">
        <v>298</v>
      </c>
      <c r="U411" s="118">
        <f t="shared" si="95"/>
        <v>291.35000000000002</v>
      </c>
      <c r="V411" s="152">
        <f t="shared" si="96"/>
        <v>0.38495755122819758</v>
      </c>
      <c r="W411" s="153">
        <f t="shared" si="97"/>
        <v>2.4263729251698245</v>
      </c>
      <c r="X411" s="154">
        <f t="shared" si="87"/>
        <v>-1.678339542783695E-7</v>
      </c>
      <c r="Y411" s="155">
        <f t="shared" si="88"/>
        <v>-1.6757312372621827E-7</v>
      </c>
      <c r="Z411" s="155">
        <f t="shared" si="89"/>
        <v>-1.6757352908267441E-7</v>
      </c>
      <c r="AA411" s="156">
        <f t="shared" si="90"/>
        <v>-1.6731310262705133E-7</v>
      </c>
      <c r="AB411" s="157">
        <f t="shared" si="99"/>
        <v>5.3997194685184659E-4</v>
      </c>
      <c r="AC411" s="132"/>
      <c r="AD411" s="158">
        <f t="shared" si="98"/>
        <v>5.399719468518466</v>
      </c>
      <c r="AE411" s="158"/>
      <c r="AF411" s="159"/>
      <c r="AG411" s="133">
        <v>4050</v>
      </c>
    </row>
    <row r="412" spans="1:55">
      <c r="E412" s="147">
        <v>0.61368055555555556</v>
      </c>
      <c r="G412" s="148">
        <v>18.39</v>
      </c>
      <c r="H412" s="148">
        <v>5.77</v>
      </c>
      <c r="I412" s="148">
        <v>8</v>
      </c>
      <c r="J412" s="148">
        <v>18.34</v>
      </c>
      <c r="K412" s="148">
        <v>5.94</v>
      </c>
      <c r="L412" s="148">
        <v>8.18</v>
      </c>
      <c r="M412" s="118">
        <f t="shared" si="100"/>
        <v>18.365000000000002</v>
      </c>
      <c r="N412" s="118">
        <f t="shared" si="100"/>
        <v>5.8550000000000004</v>
      </c>
      <c r="O412" s="118">
        <f t="shared" si="100"/>
        <v>8.09</v>
      </c>
      <c r="P412" s="149">
        <f t="shared" si="91"/>
        <v>0.17461962518548882</v>
      </c>
      <c r="Q412" s="150">
        <f t="shared" si="92"/>
        <v>1.3963683610559338E-6</v>
      </c>
      <c r="R412" s="151">
        <f t="shared" si="93"/>
        <v>4.1280177886245383E-9</v>
      </c>
      <c r="S412" s="150">
        <f t="shared" si="94"/>
        <v>1.7040530863200623E-17</v>
      </c>
      <c r="T412" s="97">
        <v>298</v>
      </c>
      <c r="U412" s="118">
        <f t="shared" si="95"/>
        <v>291.36500000000001</v>
      </c>
      <c r="V412" s="152">
        <f t="shared" si="96"/>
        <v>0.38406945231292206</v>
      </c>
      <c r="W412" s="153">
        <f t="shared" si="97"/>
        <v>2.4214162483231636</v>
      </c>
      <c r="X412" s="154">
        <f t="shared" si="87"/>
        <v>-1.6770534700350499E-7</v>
      </c>
      <c r="Y412" s="155">
        <f t="shared" si="88"/>
        <v>-1.6744410530480066E-7</v>
      </c>
      <c r="Z412" s="155">
        <f t="shared" si="89"/>
        <v>-1.6744451225202304E-7</v>
      </c>
      <c r="AA412" s="156">
        <f t="shared" si="90"/>
        <v>-1.6718367623270336E-7</v>
      </c>
      <c r="AB412" s="157">
        <f t="shared" si="99"/>
        <v>5.3829621291430789E-4</v>
      </c>
      <c r="AC412" s="132"/>
      <c r="AD412" s="158">
        <f t="shared" si="98"/>
        <v>5.3829621291430785</v>
      </c>
      <c r="AE412" s="158"/>
      <c r="AF412" s="159"/>
      <c r="AG412" s="133">
        <v>4060</v>
      </c>
    </row>
    <row r="413" spans="1:55">
      <c r="E413" s="147">
        <v>0.61379629629629628</v>
      </c>
      <c r="G413" s="148">
        <v>18.399999999999999</v>
      </c>
      <c r="H413" s="148">
        <v>5.77</v>
      </c>
      <c r="I413" s="148">
        <v>7.99</v>
      </c>
      <c r="J413" s="148">
        <v>18.36</v>
      </c>
      <c r="K413" s="148">
        <v>5.94</v>
      </c>
      <c r="L413" s="148">
        <v>8.1999999999999993</v>
      </c>
      <c r="M413" s="118">
        <f t="shared" si="100"/>
        <v>18.38</v>
      </c>
      <c r="N413" s="118">
        <f t="shared" si="100"/>
        <v>5.8550000000000004</v>
      </c>
      <c r="O413" s="118">
        <f t="shared" si="100"/>
        <v>8.0949999999999989</v>
      </c>
      <c r="P413" s="149">
        <f t="shared" si="91"/>
        <v>0.17477524063823752</v>
      </c>
      <c r="Q413" s="150">
        <f t="shared" si="92"/>
        <v>1.3963683610559338E-6</v>
      </c>
      <c r="R413" s="151">
        <f t="shared" si="93"/>
        <v>4.1331665711100776E-9</v>
      </c>
      <c r="S413" s="150">
        <f t="shared" si="94"/>
        <v>1.7083065904541836E-17</v>
      </c>
      <c r="T413" s="97">
        <v>298</v>
      </c>
      <c r="U413" s="118">
        <f t="shared" si="95"/>
        <v>291.38</v>
      </c>
      <c r="V413" s="152">
        <f t="shared" si="96"/>
        <v>0.38318144483483213</v>
      </c>
      <c r="W413" s="153">
        <f t="shared" si="97"/>
        <v>2.4164702059121335</v>
      </c>
      <c r="X413" s="154">
        <f t="shared" si="87"/>
        <v>-1.6809369837131702E-7</v>
      </c>
      <c r="Y413" s="155">
        <f t="shared" si="88"/>
        <v>-1.6783042642581913E-7</v>
      </c>
      <c r="Z413" s="155">
        <f t="shared" si="89"/>
        <v>-1.6783083876797093E-7</v>
      </c>
      <c r="AA413" s="156">
        <f t="shared" si="90"/>
        <v>-1.675679778729866E-7</v>
      </c>
      <c r="AB413" s="157">
        <f t="shared" si="99"/>
        <v>5.3662176915039142E-4</v>
      </c>
      <c r="AC413" s="132"/>
      <c r="AD413" s="158">
        <f t="shared" si="98"/>
        <v>5.3662176915039144</v>
      </c>
      <c r="AE413" s="158"/>
      <c r="AF413" s="159"/>
      <c r="AG413" s="133">
        <v>4070</v>
      </c>
    </row>
    <row r="414" spans="1:55" s="77" customFormat="1">
      <c r="A414" s="134"/>
      <c r="B414" s="134"/>
      <c r="C414" s="134"/>
      <c r="D414" s="134"/>
      <c r="E414" s="136">
        <v>0.61391203703703701</v>
      </c>
      <c r="F414" s="134"/>
      <c r="G414" s="138">
        <v>18.41</v>
      </c>
      <c r="H414" s="138">
        <v>5.77</v>
      </c>
      <c r="I414" s="138">
        <v>8</v>
      </c>
      <c r="J414" s="138">
        <v>18.37</v>
      </c>
      <c r="K414" s="138">
        <v>5.94</v>
      </c>
      <c r="L414" s="138">
        <v>8.2100000000000009</v>
      </c>
      <c r="M414" s="139">
        <f t="shared" si="100"/>
        <v>18.39</v>
      </c>
      <c r="N414" s="139">
        <f t="shared" si="100"/>
        <v>5.8550000000000004</v>
      </c>
      <c r="O414" s="139">
        <f t="shared" si="100"/>
        <v>8.1050000000000004</v>
      </c>
      <c r="P414" s="140">
        <f t="shared" si="91"/>
        <v>0.17502299445838806</v>
      </c>
      <c r="Q414" s="141">
        <f t="shared" si="92"/>
        <v>1.3963683610559338E-6</v>
      </c>
      <c r="R414" s="142">
        <f t="shared" si="93"/>
        <v>4.1366026600278799E-9</v>
      </c>
      <c r="S414" s="141">
        <f t="shared" si="94"/>
        <v>1.7111481566949731E-17</v>
      </c>
      <c r="T414" s="143">
        <v>298</v>
      </c>
      <c r="U414" s="139">
        <f t="shared" si="95"/>
        <v>291.39</v>
      </c>
      <c r="V414" s="144">
        <f t="shared" si="96"/>
        <v>0.38258949064090281</v>
      </c>
      <c r="W414" s="145">
        <f t="shared" si="97"/>
        <v>2.4131787405291236</v>
      </c>
      <c r="X414" s="146">
        <f t="shared" si="87"/>
        <v>-1.6831389983410147E-7</v>
      </c>
      <c r="Y414" s="146">
        <f t="shared" si="88"/>
        <v>-1.6804910952556991E-7</v>
      </c>
      <c r="Z414" s="146">
        <f t="shared" si="89"/>
        <v>-1.6804952609192335E-7</v>
      </c>
      <c r="AA414" s="146">
        <f t="shared" si="90"/>
        <v>-1.6778515103906644E-7</v>
      </c>
      <c r="AB414" s="146">
        <f t="shared" si="99"/>
        <v>5.3494346213933826E-4</v>
      </c>
      <c r="AC414" s="134"/>
      <c r="AD414" s="146">
        <f t="shared" si="98"/>
        <v>5.3494346213933825</v>
      </c>
      <c r="AE414" s="146"/>
      <c r="AF414" s="146"/>
      <c r="AG414" s="137">
        <v>4080</v>
      </c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</row>
    <row r="415" spans="1:55">
      <c r="E415" s="147">
        <v>0.61402777777777773</v>
      </c>
      <c r="G415" s="148">
        <v>18.43</v>
      </c>
      <c r="H415" s="148">
        <v>5.77</v>
      </c>
      <c r="I415" s="148">
        <v>7.99</v>
      </c>
      <c r="J415" s="148">
        <v>18.37</v>
      </c>
      <c r="K415" s="148">
        <v>5.94</v>
      </c>
      <c r="L415" s="148">
        <v>8.2200000000000006</v>
      </c>
      <c r="M415" s="118">
        <f t="shared" si="100"/>
        <v>18.399999999999999</v>
      </c>
      <c r="N415" s="118">
        <f t="shared" si="100"/>
        <v>5.8550000000000004</v>
      </c>
      <c r="O415" s="118">
        <f t="shared" si="100"/>
        <v>8.1050000000000004</v>
      </c>
      <c r="P415" s="149">
        <f t="shared" si="91"/>
        <v>0.1750548546968248</v>
      </c>
      <c r="Q415" s="150">
        <f t="shared" si="92"/>
        <v>1.3963683610559338E-6</v>
      </c>
      <c r="R415" s="151">
        <f t="shared" si="93"/>
        <v>4.1400416055223159E-9</v>
      </c>
      <c r="S415" s="150">
        <f t="shared" si="94"/>
        <v>1.7139944495455794E-17</v>
      </c>
      <c r="T415" s="97">
        <v>298</v>
      </c>
      <c r="U415" s="118">
        <f t="shared" si="95"/>
        <v>291.39999999999998</v>
      </c>
      <c r="V415" s="152">
        <f t="shared" si="96"/>
        <v>0.38199757707526355</v>
      </c>
      <c r="W415" s="153">
        <f t="shared" si="97"/>
        <v>2.4098919838848971</v>
      </c>
      <c r="X415" s="154">
        <f t="shared" si="87"/>
        <v>-1.6832409368123693E-7</v>
      </c>
      <c r="Y415" s="155">
        <f t="shared" si="88"/>
        <v>-1.6805843675210898E-7</v>
      </c>
      <c r="Z415" s="155">
        <f t="shared" si="89"/>
        <v>-1.6805885602425502E-7</v>
      </c>
      <c r="AA415" s="156">
        <f t="shared" si="90"/>
        <v>-1.6779361704384347E-7</v>
      </c>
      <c r="AB415" s="157">
        <f t="shared" si="99"/>
        <v>5.3326296826915805E-4</v>
      </c>
      <c r="AC415" s="132"/>
      <c r="AD415" s="158">
        <f t="shared" si="98"/>
        <v>5.3326296826915804</v>
      </c>
      <c r="AE415" s="158"/>
      <c r="AF415" s="159"/>
      <c r="AG415" s="133">
        <v>4090</v>
      </c>
    </row>
    <row r="416" spans="1:55">
      <c r="E416" s="147">
        <v>0.61414351851851856</v>
      </c>
      <c r="G416" s="148">
        <v>18.440000000000001</v>
      </c>
      <c r="H416" s="148">
        <v>5.77</v>
      </c>
      <c r="I416" s="148">
        <v>8</v>
      </c>
      <c r="J416" s="148">
        <v>18.39</v>
      </c>
      <c r="K416" s="148">
        <v>5.94</v>
      </c>
      <c r="L416" s="148">
        <v>8.18</v>
      </c>
      <c r="M416" s="118">
        <f t="shared" si="100"/>
        <v>18.414999999999999</v>
      </c>
      <c r="N416" s="118">
        <f t="shared" si="100"/>
        <v>5.8550000000000004</v>
      </c>
      <c r="O416" s="118">
        <f t="shared" si="100"/>
        <v>8.09</v>
      </c>
      <c r="P416" s="149">
        <f t="shared" si="91"/>
        <v>0.17477860265097406</v>
      </c>
      <c r="Q416" s="150">
        <f t="shared" si="92"/>
        <v>1.3963683610559338E-6</v>
      </c>
      <c r="R416" s="151">
        <f t="shared" si="93"/>
        <v>4.1452053850405778E-9</v>
      </c>
      <c r="S416" s="150">
        <f t="shared" si="94"/>
        <v>1.7182727684169404E-17</v>
      </c>
      <c r="T416" s="97">
        <v>298</v>
      </c>
      <c r="U416" s="118">
        <f t="shared" si="95"/>
        <v>291.41500000000002</v>
      </c>
      <c r="V416" s="152">
        <f t="shared" si="96"/>
        <v>0.38110978289569997</v>
      </c>
      <c r="W416" s="153">
        <f t="shared" si="97"/>
        <v>2.4049706623826683</v>
      </c>
      <c r="X416" s="154">
        <f t="shared" si="87"/>
        <v>-1.6829066673906755E-7</v>
      </c>
      <c r="Y416" s="155">
        <f t="shared" si="88"/>
        <v>-1.6802427577580413E-7</v>
      </c>
      <c r="Z416" s="155">
        <f t="shared" si="89"/>
        <v>-1.6802469745186427E-7</v>
      </c>
      <c r="AA416" s="156">
        <f t="shared" si="90"/>
        <v>-1.6775872682970056E-7</v>
      </c>
      <c r="AB416" s="157">
        <f t="shared" si="99"/>
        <v>5.3158238110869501E-4</v>
      </c>
      <c r="AC416" s="132"/>
      <c r="AD416" s="158">
        <f t="shared" si="98"/>
        <v>5.3158238110869505</v>
      </c>
      <c r="AE416" s="158"/>
      <c r="AF416" s="159"/>
      <c r="AG416" s="133">
        <v>4100</v>
      </c>
    </row>
    <row r="417" spans="5:33">
      <c r="E417" s="147">
        <v>0.61425925925925928</v>
      </c>
      <c r="G417" s="148">
        <v>18.45</v>
      </c>
      <c r="H417" s="148">
        <v>5.77</v>
      </c>
      <c r="I417" s="148">
        <v>8</v>
      </c>
      <c r="J417" s="148">
        <v>18.41</v>
      </c>
      <c r="K417" s="148">
        <v>5.95</v>
      </c>
      <c r="L417" s="148">
        <v>8.2200000000000006</v>
      </c>
      <c r="M417" s="118">
        <f t="shared" si="100"/>
        <v>18.43</v>
      </c>
      <c r="N417" s="118">
        <f t="shared" si="100"/>
        <v>5.8599999999999994</v>
      </c>
      <c r="O417" s="118">
        <f t="shared" si="100"/>
        <v>8.11</v>
      </c>
      <c r="P417" s="149">
        <f t="shared" si="91"/>
        <v>0.17525855594376888</v>
      </c>
      <c r="Q417" s="150">
        <f t="shared" si="92"/>
        <v>1.3803842646028861E-6</v>
      </c>
      <c r="R417" s="151">
        <f t="shared" si="93"/>
        <v>4.1984346897053851E-9</v>
      </c>
      <c r="S417" s="150">
        <f t="shared" si="94"/>
        <v>1.7626853843721552E-17</v>
      </c>
      <c r="T417" s="97">
        <v>298</v>
      </c>
      <c r="U417" s="118">
        <f t="shared" si="95"/>
        <v>291.43</v>
      </c>
      <c r="V417" s="152">
        <f t="shared" si="96"/>
        <v>0.38022208010626707</v>
      </c>
      <c r="W417" s="153">
        <f t="shared" si="97"/>
        <v>2.4000598959297368</v>
      </c>
      <c r="X417" s="154">
        <f t="shared" si="87"/>
        <v>-1.729205020127271E-7</v>
      </c>
      <c r="Y417" s="155">
        <f t="shared" si="88"/>
        <v>-1.7263836029248521E-7</v>
      </c>
      <c r="Z417" s="155">
        <f t="shared" si="89"/>
        <v>-1.7263882064246901E-7</v>
      </c>
      <c r="AA417" s="156">
        <f t="shared" si="90"/>
        <v>-1.723571377699722E-7</v>
      </c>
      <c r="AB417" s="157">
        <f t="shared" si="99"/>
        <v>5.2990213554198818E-4</v>
      </c>
      <c r="AC417" s="132"/>
      <c r="AD417" s="158">
        <f t="shared" si="98"/>
        <v>5.2990213554198817</v>
      </c>
      <c r="AE417" s="158"/>
      <c r="AF417" s="159"/>
      <c r="AG417" s="133">
        <v>4110</v>
      </c>
    </row>
    <row r="418" spans="5:33">
      <c r="E418" s="147">
        <v>0.614375</v>
      </c>
      <c r="G418" s="148">
        <v>18.47</v>
      </c>
      <c r="H418" s="148">
        <v>5.77</v>
      </c>
      <c r="I418" s="148">
        <v>8.0299999999999994</v>
      </c>
      <c r="J418" s="148">
        <v>18.420000000000002</v>
      </c>
      <c r="K418" s="148">
        <v>5.95</v>
      </c>
      <c r="L418" s="148">
        <v>8.2200000000000006</v>
      </c>
      <c r="M418" s="118">
        <f t="shared" si="100"/>
        <v>18.445</v>
      </c>
      <c r="N418" s="118">
        <f t="shared" si="100"/>
        <v>5.8599999999999994</v>
      </c>
      <c r="O418" s="118">
        <f t="shared" si="100"/>
        <v>8.125</v>
      </c>
      <c r="P418" s="149">
        <f t="shared" si="91"/>
        <v>0.17563069113043059</v>
      </c>
      <c r="Q418" s="150">
        <f t="shared" si="92"/>
        <v>1.3803842646028861E-6</v>
      </c>
      <c r="R418" s="151">
        <f t="shared" si="93"/>
        <v>4.2036713015864201E-9</v>
      </c>
      <c r="S418" s="150">
        <f t="shared" si="94"/>
        <v>1.7670852411781269E-17</v>
      </c>
      <c r="T418" s="97">
        <v>298</v>
      </c>
      <c r="U418" s="118">
        <f t="shared" si="95"/>
        <v>291.44499999999999</v>
      </c>
      <c r="V418" s="152">
        <f t="shared" si="96"/>
        <v>0.37933446869285153</v>
      </c>
      <c r="W418" s="153">
        <f t="shared" si="97"/>
        <v>2.3951596608309913</v>
      </c>
      <c r="X418" s="154">
        <f t="shared" si="87"/>
        <v>-1.7350850332490018E-7</v>
      </c>
      <c r="Y418" s="155">
        <f t="shared" si="88"/>
        <v>-1.7322351105868664E-7</v>
      </c>
      <c r="Z418" s="155">
        <f t="shared" si="89"/>
        <v>-1.7322397916595659E-7</v>
      </c>
      <c r="AA418" s="156">
        <f t="shared" si="90"/>
        <v>-1.72939453469256E-7</v>
      </c>
      <c r="AB418" s="157">
        <f t="shared" si="99"/>
        <v>5.2817574887256712E-4</v>
      </c>
      <c r="AC418" s="132"/>
      <c r="AD418" s="158">
        <f t="shared" si="98"/>
        <v>5.2817574887256713</v>
      </c>
      <c r="AE418" s="158"/>
      <c r="AF418" s="159"/>
      <c r="AG418" s="133">
        <v>4120</v>
      </c>
    </row>
    <row r="419" spans="5:33">
      <c r="E419" s="147">
        <v>0.61449074074074073</v>
      </c>
      <c r="G419" s="148">
        <v>18.48</v>
      </c>
      <c r="H419" s="148">
        <v>5.77</v>
      </c>
      <c r="I419" s="148">
        <v>8.0399999999999991</v>
      </c>
      <c r="J419" s="148">
        <v>18.43</v>
      </c>
      <c r="K419" s="148">
        <v>5.95</v>
      </c>
      <c r="L419" s="148">
        <v>8.24</v>
      </c>
      <c r="M419" s="118">
        <f t="shared" si="100"/>
        <v>18.454999999999998</v>
      </c>
      <c r="N419" s="118">
        <f t="shared" si="100"/>
        <v>5.8599999999999994</v>
      </c>
      <c r="O419" s="118">
        <f t="shared" si="100"/>
        <v>8.14</v>
      </c>
      <c r="P419" s="149">
        <f t="shared" si="91"/>
        <v>0.17598699438988408</v>
      </c>
      <c r="Q419" s="150">
        <f t="shared" si="92"/>
        <v>1.3803842646028861E-6</v>
      </c>
      <c r="R419" s="151">
        <f t="shared" si="93"/>
        <v>4.2071660042859015E-9</v>
      </c>
      <c r="S419" s="150">
        <f t="shared" si="94"/>
        <v>1.7700245787619E-17</v>
      </c>
      <c r="T419" s="97">
        <v>298</v>
      </c>
      <c r="U419" s="118">
        <f t="shared" si="95"/>
        <v>291.45499999999998</v>
      </c>
      <c r="V419" s="152">
        <f t="shared" si="96"/>
        <v>0.37874277850806226</v>
      </c>
      <c r="W419" s="153">
        <f t="shared" si="97"/>
        <v>2.3918986765080095</v>
      </c>
      <c r="X419" s="154">
        <f t="shared" si="87"/>
        <v>-1.7381519298264634E-7</v>
      </c>
      <c r="Y419" s="155">
        <f t="shared" si="88"/>
        <v>-1.7352825126239755E-7</v>
      </c>
      <c r="Z419" s="155">
        <f t="shared" si="89"/>
        <v>-1.7352872495833516E-7</v>
      </c>
      <c r="AA419" s="156">
        <f t="shared" si="90"/>
        <v>-1.7324225537002807E-7</v>
      </c>
      <c r="AB419" s="157">
        <f t="shared" si="99"/>
        <v>5.2644351064382803E-4</v>
      </c>
      <c r="AC419" s="132"/>
      <c r="AD419" s="158">
        <f t="shared" si="98"/>
        <v>5.2644351064382802</v>
      </c>
      <c r="AE419" s="158"/>
      <c r="AF419" s="159"/>
      <c r="AG419" s="133">
        <v>4130</v>
      </c>
    </row>
    <row r="420" spans="5:33">
      <c r="E420" s="147">
        <v>0.61460648148148145</v>
      </c>
      <c r="G420" s="148">
        <v>18.489999999999998</v>
      </c>
      <c r="H420" s="148">
        <v>5.77</v>
      </c>
      <c r="I420" s="148">
        <v>8.0299999999999994</v>
      </c>
      <c r="J420" s="148">
        <v>18.440000000000001</v>
      </c>
      <c r="K420" s="148">
        <v>5.95</v>
      </c>
      <c r="L420" s="148">
        <v>8.23</v>
      </c>
      <c r="M420" s="118">
        <f t="shared" si="100"/>
        <v>18.465</v>
      </c>
      <c r="N420" s="118">
        <f t="shared" si="100"/>
        <v>5.8599999999999994</v>
      </c>
      <c r="O420" s="118">
        <f t="shared" si="100"/>
        <v>8.129999999999999</v>
      </c>
      <c r="P420" s="149">
        <f t="shared" si="91"/>
        <v>0.17580282841866063</v>
      </c>
      <c r="Q420" s="150">
        <f t="shared" si="92"/>
        <v>1.3803842646028861E-6</v>
      </c>
      <c r="R420" s="151">
        <f t="shared" si="93"/>
        <v>4.2106636122903123E-9</v>
      </c>
      <c r="S420" s="150">
        <f t="shared" si="94"/>
        <v>1.7729688055865701E-17</v>
      </c>
      <c r="T420" s="97">
        <v>298</v>
      </c>
      <c r="U420" s="118">
        <f t="shared" si="95"/>
        <v>291.46499999999997</v>
      </c>
      <c r="V420" s="152">
        <f t="shared" si="96"/>
        <v>0.37815112892438901</v>
      </c>
      <c r="W420" s="153">
        <f t="shared" si="97"/>
        <v>2.3886423552886398</v>
      </c>
      <c r="X420" s="154">
        <f t="shared" si="87"/>
        <v>-1.7358514681026635E-7</v>
      </c>
      <c r="Y420" s="155">
        <f t="shared" si="88"/>
        <v>-1.7329801768060069E-7</v>
      </c>
      <c r="Z420" s="155">
        <f t="shared" si="89"/>
        <v>-1.7329849262410031E-7</v>
      </c>
      <c r="AA420" s="156">
        <f t="shared" si="90"/>
        <v>-1.7301183686671559E-7</v>
      </c>
      <c r="AB420" s="157">
        <f t="shared" si="99"/>
        <v>5.247082249758378E-4</v>
      </c>
      <c r="AC420" s="132"/>
      <c r="AD420" s="158">
        <f t="shared" si="98"/>
        <v>5.2470822497583782</v>
      </c>
      <c r="AE420" s="158"/>
      <c r="AF420" s="159"/>
      <c r="AG420" s="133">
        <v>4140</v>
      </c>
    </row>
    <row r="421" spans="5:33">
      <c r="E421" s="147">
        <v>0.61472222222222217</v>
      </c>
      <c r="G421" s="148">
        <v>18.510000000000002</v>
      </c>
      <c r="H421" s="148">
        <v>5.77</v>
      </c>
      <c r="I421" s="148">
        <v>8.0299999999999994</v>
      </c>
      <c r="J421" s="148">
        <v>18.46</v>
      </c>
      <c r="K421" s="148">
        <v>5.95</v>
      </c>
      <c r="L421" s="148">
        <v>8.24</v>
      </c>
      <c r="M421" s="118">
        <f t="shared" si="100"/>
        <v>18.484999999999999</v>
      </c>
      <c r="N421" s="118">
        <f t="shared" si="100"/>
        <v>5.8599999999999994</v>
      </c>
      <c r="O421" s="118">
        <f t="shared" si="100"/>
        <v>8.1349999999999998</v>
      </c>
      <c r="P421" s="149">
        <f t="shared" si="91"/>
        <v>0.1759750912408892</v>
      </c>
      <c r="Q421" s="150">
        <f t="shared" si="92"/>
        <v>1.3803842646028861E-6</v>
      </c>
      <c r="R421" s="151">
        <f t="shared" si="93"/>
        <v>4.2176675538771817E-9</v>
      </c>
      <c r="S421" s="150">
        <f t="shared" si="94"/>
        <v>1.778871959502833E-17</v>
      </c>
      <c r="T421" s="97">
        <v>298</v>
      </c>
      <c r="U421" s="118">
        <f t="shared" si="95"/>
        <v>291.48500000000001</v>
      </c>
      <c r="V421" s="152">
        <f t="shared" si="96"/>
        <v>0.37696795154366386</v>
      </c>
      <c r="W421" s="153">
        <f t="shared" si="97"/>
        <v>2.3821436742527005</v>
      </c>
      <c r="X421" s="154">
        <f t="shared" si="87"/>
        <v>-1.7423200392928186E-7</v>
      </c>
      <c r="Y421" s="155">
        <f t="shared" si="88"/>
        <v>-1.7394177230093278E-7</v>
      </c>
      <c r="Z421" s="155">
        <f t="shared" si="89"/>
        <v>-1.7394225576204326E-7</v>
      </c>
      <c r="AA421" s="156">
        <f t="shared" si="90"/>
        <v>-1.7365250598412804E-7</v>
      </c>
      <c r="AB421" s="157">
        <f t="shared" si="99"/>
        <v>5.2297524163536044E-4</v>
      </c>
      <c r="AC421" s="132"/>
      <c r="AD421" s="158">
        <f t="shared" si="98"/>
        <v>5.2297524163536044</v>
      </c>
      <c r="AE421" s="158"/>
      <c r="AF421" s="159"/>
      <c r="AG421" s="133">
        <v>4150</v>
      </c>
    </row>
    <row r="422" spans="5:33">
      <c r="E422" s="147">
        <v>0.614837962962963</v>
      </c>
      <c r="G422" s="148">
        <v>18.52</v>
      </c>
      <c r="H422" s="148">
        <v>5.77</v>
      </c>
      <c r="I422" s="148">
        <v>8.0299999999999994</v>
      </c>
      <c r="J422" s="148">
        <v>18.47</v>
      </c>
      <c r="K422" s="148">
        <v>5.95</v>
      </c>
      <c r="L422" s="148">
        <v>8.27</v>
      </c>
      <c r="M422" s="118">
        <f t="shared" si="100"/>
        <v>18.494999999999997</v>
      </c>
      <c r="N422" s="118">
        <f t="shared" si="100"/>
        <v>5.8599999999999994</v>
      </c>
      <c r="O422" s="118">
        <f t="shared" si="100"/>
        <v>8.1499999999999986</v>
      </c>
      <c r="P422" s="149">
        <f t="shared" si="91"/>
        <v>0.17633171718917545</v>
      </c>
      <c r="Q422" s="150">
        <f t="shared" si="92"/>
        <v>1.3803842646028861E-6</v>
      </c>
      <c r="R422" s="151">
        <f t="shared" si="93"/>
        <v>4.2211738922962877E-9</v>
      </c>
      <c r="S422" s="150">
        <f t="shared" si="94"/>
        <v>1.781830902900379E-17</v>
      </c>
      <c r="T422" s="97">
        <v>298</v>
      </c>
      <c r="U422" s="118">
        <f t="shared" si="95"/>
        <v>291.495</v>
      </c>
      <c r="V422" s="152">
        <f t="shared" si="96"/>
        <v>0.3763764237382593</v>
      </c>
      <c r="W422" s="153">
        <f t="shared" si="97"/>
        <v>2.3789013005094031</v>
      </c>
      <c r="X422" s="154">
        <f t="shared" si="87"/>
        <v>-1.7453141889565568E-7</v>
      </c>
      <c r="Y422" s="155">
        <f t="shared" si="88"/>
        <v>-1.7423921702682312E-7</v>
      </c>
      <c r="Z422" s="155">
        <f t="shared" si="89"/>
        <v>-1.7423970623348113E-7</v>
      </c>
      <c r="AA422" s="156">
        <f t="shared" si="90"/>
        <v>-1.7394799193323929E-7</v>
      </c>
      <c r="AB422" s="157">
        <f t="shared" si="99"/>
        <v>5.2123582069196154E-4</v>
      </c>
      <c r="AC422" s="132"/>
      <c r="AD422" s="158">
        <f t="shared" si="98"/>
        <v>5.2123582069196157</v>
      </c>
      <c r="AE422" s="158"/>
      <c r="AF422" s="159"/>
      <c r="AG422" s="133">
        <v>4160</v>
      </c>
    </row>
    <row r="423" spans="5:33">
      <c r="E423" s="147">
        <v>0.61495370370370372</v>
      </c>
      <c r="G423" s="148">
        <v>18.52</v>
      </c>
      <c r="H423" s="148">
        <v>5.77</v>
      </c>
      <c r="I423" s="148">
        <v>8.0299999999999994</v>
      </c>
      <c r="J423" s="148">
        <v>18.48</v>
      </c>
      <c r="K423" s="148">
        <v>5.95</v>
      </c>
      <c r="L423" s="148">
        <v>8.27</v>
      </c>
      <c r="M423" s="118">
        <f t="shared" si="100"/>
        <v>18.5</v>
      </c>
      <c r="N423" s="118">
        <f t="shared" si="100"/>
        <v>5.8599999999999994</v>
      </c>
      <c r="O423" s="118">
        <f t="shared" si="100"/>
        <v>8.1499999999999986</v>
      </c>
      <c r="P423" s="149">
        <f t="shared" si="91"/>
        <v>0.17634779569323283</v>
      </c>
      <c r="Q423" s="150">
        <f t="shared" si="92"/>
        <v>1.3803842646028861E-6</v>
      </c>
      <c r="R423" s="151">
        <f t="shared" si="93"/>
        <v>4.2229281544712663E-9</v>
      </c>
      <c r="S423" s="150">
        <f t="shared" si="94"/>
        <v>1.7833122197826094E-17</v>
      </c>
      <c r="T423" s="97">
        <v>298</v>
      </c>
      <c r="U423" s="118">
        <f t="shared" si="95"/>
        <v>291.5</v>
      </c>
      <c r="V423" s="152">
        <f t="shared" si="96"/>
        <v>0.37608067505496917</v>
      </c>
      <c r="W423" s="153">
        <f t="shared" si="97"/>
        <v>2.3772818522903019</v>
      </c>
      <c r="X423" s="154">
        <f t="shared" si="87"/>
        <v>-1.7422708357813064E-7</v>
      </c>
      <c r="Y423" s="155">
        <f t="shared" si="88"/>
        <v>-1.7393492322367794E-7</v>
      </c>
      <c r="Z423" s="155">
        <f t="shared" si="89"/>
        <v>-1.7393541314562902E-7</v>
      </c>
      <c r="AA423" s="156">
        <f t="shared" si="90"/>
        <v>-1.7364374107003295E-7</v>
      </c>
      <c r="AB423" s="157">
        <f t="shared" si="99"/>
        <v>5.1949342526304569E-4</v>
      </c>
      <c r="AC423" s="132"/>
      <c r="AD423" s="158">
        <f t="shared" si="98"/>
        <v>5.1949342526304569</v>
      </c>
      <c r="AE423" s="158"/>
      <c r="AF423" s="159"/>
      <c r="AG423" s="133">
        <v>4170</v>
      </c>
    </row>
    <row r="424" spans="5:33">
      <c r="E424" s="147">
        <v>0.61506944444444445</v>
      </c>
      <c r="G424" s="148">
        <v>18.53</v>
      </c>
      <c r="H424" s="148">
        <v>5.77</v>
      </c>
      <c r="I424" s="148">
        <v>8.0299999999999994</v>
      </c>
      <c r="J424" s="148">
        <v>18.489999999999998</v>
      </c>
      <c r="K424" s="148">
        <v>5.95</v>
      </c>
      <c r="L424" s="148">
        <v>8.25</v>
      </c>
      <c r="M424" s="118">
        <f t="shared" si="100"/>
        <v>18.509999999999998</v>
      </c>
      <c r="N424" s="118">
        <f t="shared" si="100"/>
        <v>5.8599999999999994</v>
      </c>
      <c r="O424" s="118">
        <f t="shared" si="100"/>
        <v>8.14</v>
      </c>
      <c r="P424" s="149">
        <f t="shared" si="91"/>
        <v>0.17616354436882217</v>
      </c>
      <c r="Q424" s="150">
        <f t="shared" si="92"/>
        <v>1.3803842646028861E-6</v>
      </c>
      <c r="R424" s="151">
        <f t="shared" si="93"/>
        <v>4.2264388662663523E-9</v>
      </c>
      <c r="S424" s="150">
        <f t="shared" si="94"/>
        <v>1.7862785490286808E-17</v>
      </c>
      <c r="T424" s="97">
        <v>298</v>
      </c>
      <c r="U424" s="118">
        <f t="shared" si="95"/>
        <v>291.51</v>
      </c>
      <c r="V424" s="152">
        <f t="shared" si="96"/>
        <v>0.37548920812460196</v>
      </c>
      <c r="W424" s="153">
        <f t="shared" si="97"/>
        <v>2.374046428820364</v>
      </c>
      <c r="X424" s="154">
        <f t="shared" si="87"/>
        <v>-1.7398764261233151E-7</v>
      </c>
      <c r="Y424" s="155">
        <f t="shared" si="88"/>
        <v>-1.7369530594735859E-7</v>
      </c>
      <c r="Z424" s="155">
        <f t="shared" si="89"/>
        <v>-1.7369579713583841E-7</v>
      </c>
      <c r="AA424" s="156">
        <f t="shared" si="90"/>
        <v>-1.734039500087407E-7</v>
      </c>
      <c r="AB424" s="157">
        <f t="shared" si="99"/>
        <v>5.1775407276740109E-4</v>
      </c>
      <c r="AC424" s="132"/>
      <c r="AD424" s="158">
        <f t="shared" si="98"/>
        <v>5.1775407276740113</v>
      </c>
      <c r="AE424" s="158"/>
      <c r="AF424" s="159"/>
      <c r="AG424" s="133">
        <v>4180</v>
      </c>
    </row>
    <row r="425" spans="5:33">
      <c r="E425" s="147">
        <v>0.61518518518518517</v>
      </c>
      <c r="G425" s="148">
        <v>18.54</v>
      </c>
      <c r="H425" s="148">
        <v>5.77</v>
      </c>
      <c r="I425" s="148">
        <v>8.02</v>
      </c>
      <c r="J425" s="148">
        <v>18.510000000000002</v>
      </c>
      <c r="K425" s="148">
        <v>5.95</v>
      </c>
      <c r="L425" s="148">
        <v>8.24</v>
      </c>
      <c r="M425" s="118">
        <f t="shared" si="100"/>
        <v>18.524999999999999</v>
      </c>
      <c r="N425" s="118">
        <f t="shared" si="100"/>
        <v>5.8599999999999994</v>
      </c>
      <c r="O425" s="118">
        <f t="shared" si="100"/>
        <v>8.129999999999999</v>
      </c>
      <c r="P425" s="149">
        <f t="shared" si="91"/>
        <v>0.17599527949920737</v>
      </c>
      <c r="Q425" s="150">
        <f t="shared" si="92"/>
        <v>1.3803842646028861E-6</v>
      </c>
      <c r="R425" s="151">
        <f t="shared" si="93"/>
        <v>4.2317104071184299E-9</v>
      </c>
      <c r="S425" s="150">
        <f t="shared" si="94"/>
        <v>1.7907372969714428E-17</v>
      </c>
      <c r="T425" s="97">
        <v>298</v>
      </c>
      <c r="U425" s="118">
        <f t="shared" si="95"/>
        <v>291.52499999999998</v>
      </c>
      <c r="V425" s="152">
        <f t="shared" si="96"/>
        <v>0.37460208381175636</v>
      </c>
      <c r="W425" s="153">
        <f t="shared" si="97"/>
        <v>2.3692019630459749</v>
      </c>
      <c r="X425" s="154">
        <f t="shared" si="87"/>
        <v>-1.7402585966657858E-7</v>
      </c>
      <c r="Y425" s="155">
        <f t="shared" si="88"/>
        <v>-1.7373241010000356E-7</v>
      </c>
      <c r="Z425" s="155">
        <f t="shared" si="89"/>
        <v>-1.737329049267396E-7</v>
      </c>
      <c r="AA425" s="156">
        <f t="shared" si="90"/>
        <v>-1.7343994851810622E-7</v>
      </c>
      <c r="AB425" s="157">
        <f t="shared" si="99"/>
        <v>5.1601711643608865E-4</v>
      </c>
      <c r="AC425" s="132"/>
      <c r="AD425" s="158">
        <f t="shared" si="98"/>
        <v>5.1601711643608867</v>
      </c>
      <c r="AE425" s="158"/>
      <c r="AF425" s="159"/>
      <c r="AG425" s="133">
        <v>4190</v>
      </c>
    </row>
    <row r="426" spans="5:33">
      <c r="E426" s="147">
        <v>0.61530092592592589</v>
      </c>
      <c r="G426" s="148">
        <v>18.559999999999999</v>
      </c>
      <c r="H426" s="148">
        <v>5.77</v>
      </c>
      <c r="I426" s="148">
        <v>8</v>
      </c>
      <c r="J426" s="148">
        <v>18.510000000000002</v>
      </c>
      <c r="K426" s="148">
        <v>5.95</v>
      </c>
      <c r="L426" s="148">
        <v>8.24</v>
      </c>
      <c r="M426" s="118">
        <f t="shared" si="100"/>
        <v>18.535</v>
      </c>
      <c r="N426" s="118">
        <f t="shared" si="100"/>
        <v>5.8599999999999994</v>
      </c>
      <c r="O426" s="118">
        <f t="shared" si="100"/>
        <v>8.120000000000001</v>
      </c>
      <c r="P426" s="149">
        <f t="shared" si="91"/>
        <v>0.17581087978972149</v>
      </c>
      <c r="Q426" s="150">
        <f t="shared" si="92"/>
        <v>1.3803842646028861E-6</v>
      </c>
      <c r="R426" s="151">
        <f t="shared" si="93"/>
        <v>4.2352284199986476E-9</v>
      </c>
      <c r="S426" s="150">
        <f t="shared" si="94"/>
        <v>1.793715976956424E-17</v>
      </c>
      <c r="T426" s="97">
        <v>298</v>
      </c>
      <c r="U426" s="118">
        <f t="shared" si="95"/>
        <v>291.53500000000003</v>
      </c>
      <c r="V426" s="152">
        <f t="shared" si="96"/>
        <v>0.37401071831889887</v>
      </c>
      <c r="W426" s="153">
        <f t="shared" si="97"/>
        <v>2.3659780887290047</v>
      </c>
      <c r="X426" s="154">
        <f t="shared" si="87"/>
        <v>-1.7378289512790709E-7</v>
      </c>
      <c r="Y426" s="155">
        <f t="shared" si="88"/>
        <v>-1.7348927582492546E-7</v>
      </c>
      <c r="Z426" s="155">
        <f t="shared" si="89"/>
        <v>-1.7348977191687409E-7</v>
      </c>
      <c r="AA426" s="156">
        <f t="shared" si="90"/>
        <v>-1.7319664702947159E-7</v>
      </c>
      <c r="AB426" s="157">
        <f t="shared" si="99"/>
        <v>5.1427978903902506E-4</v>
      </c>
      <c r="AC426" s="160">
        <f>D18</f>
        <v>5.4553571428571433E-4</v>
      </c>
      <c r="AD426" s="158">
        <f t="shared" si="98"/>
        <v>5.1427978903902503</v>
      </c>
      <c r="AE426" s="158">
        <f>AC426*10000</f>
        <v>5.4553571428571432</v>
      </c>
      <c r="AF426" s="159">
        <f>(AD426-AE426)*(AD426-AE426)</f>
        <v>9.7693286302662941E-2</v>
      </c>
      <c r="AG426" s="133">
        <v>4200</v>
      </c>
    </row>
    <row r="427" spans="5:33">
      <c r="E427" s="147">
        <v>0.61541666666666661</v>
      </c>
      <c r="G427" s="148">
        <v>18.559999999999999</v>
      </c>
      <c r="H427" s="148">
        <v>5.77</v>
      </c>
      <c r="I427" s="148">
        <v>8.02</v>
      </c>
      <c r="J427" s="148">
        <v>18.52</v>
      </c>
      <c r="K427" s="148">
        <v>5.95</v>
      </c>
      <c r="L427" s="148">
        <v>8.27</v>
      </c>
      <c r="M427" s="118">
        <f t="shared" si="100"/>
        <v>18.54</v>
      </c>
      <c r="N427" s="118">
        <f t="shared" si="100"/>
        <v>5.8599999999999994</v>
      </c>
      <c r="O427" s="118">
        <f t="shared" si="100"/>
        <v>8.1449999999999996</v>
      </c>
      <c r="P427" s="149">
        <f t="shared" si="91"/>
        <v>0.17636826155185653</v>
      </c>
      <c r="Q427" s="150">
        <f t="shared" si="92"/>
        <v>1.3803842646028861E-6</v>
      </c>
      <c r="R427" s="151">
        <f t="shared" si="93"/>
        <v>4.2369885230432416E-9</v>
      </c>
      <c r="S427" s="150">
        <f t="shared" si="94"/>
        <v>1.7952071744400149E-17</v>
      </c>
      <c r="T427" s="97">
        <v>298</v>
      </c>
      <c r="U427" s="118">
        <f t="shared" si="95"/>
        <v>291.54000000000002</v>
      </c>
      <c r="V427" s="152">
        <f t="shared" si="96"/>
        <v>0.37371505078562223</v>
      </c>
      <c r="W427" s="153">
        <f t="shared" si="97"/>
        <v>2.3643678798404153</v>
      </c>
      <c r="X427" s="154">
        <f t="shared" si="87"/>
        <v>-1.7400860872724011E-7</v>
      </c>
      <c r="Y427" s="155">
        <f t="shared" si="88"/>
        <v>-1.7371322976311308E-7</v>
      </c>
      <c r="Z427" s="155">
        <f t="shared" si="89"/>
        <v>-1.7371373116780267E-7</v>
      </c>
      <c r="AA427" s="156">
        <f t="shared" si="90"/>
        <v>-1.7341885190610004E-7</v>
      </c>
      <c r="AB427" s="157">
        <f t="shared" si="99"/>
        <v>5.1254489297629011E-4</v>
      </c>
      <c r="AC427" s="132"/>
      <c r="AD427" s="158">
        <f t="shared" si="98"/>
        <v>5.1254489297629009</v>
      </c>
      <c r="AE427" s="158"/>
      <c r="AF427" s="159"/>
      <c r="AG427" s="133">
        <v>4210</v>
      </c>
    </row>
    <row r="428" spans="5:33">
      <c r="E428" s="147">
        <v>0.61553240740740744</v>
      </c>
      <c r="G428" s="148">
        <v>18.57</v>
      </c>
      <c r="H428" s="148">
        <v>5.78</v>
      </c>
      <c r="I428" s="148">
        <v>8.02</v>
      </c>
      <c r="J428" s="148">
        <v>18.53</v>
      </c>
      <c r="K428" s="148">
        <v>5.95</v>
      </c>
      <c r="L428" s="148">
        <v>8.25</v>
      </c>
      <c r="M428" s="118">
        <f t="shared" si="100"/>
        <v>18.55</v>
      </c>
      <c r="N428" s="118">
        <f t="shared" si="100"/>
        <v>5.8650000000000002</v>
      </c>
      <c r="O428" s="118">
        <f t="shared" si="100"/>
        <v>8.1349999999999998</v>
      </c>
      <c r="P428" s="149">
        <f t="shared" si="91"/>
        <v>0.17618387943535496</v>
      </c>
      <c r="Q428" s="150">
        <f t="shared" si="92"/>
        <v>1.3645831365889209E-6</v>
      </c>
      <c r="R428" s="151">
        <f t="shared" si="93"/>
        <v>4.2896137261421879E-9</v>
      </c>
      <c r="S428" s="150">
        <f t="shared" si="94"/>
        <v>1.8400785919507464E-17</v>
      </c>
      <c r="T428" s="97">
        <v>298</v>
      </c>
      <c r="U428" s="118">
        <f t="shared" si="95"/>
        <v>291.55</v>
      </c>
      <c r="V428" s="152">
        <f t="shared" si="96"/>
        <v>0.37312374614275312</v>
      </c>
      <c r="W428" s="153">
        <f t="shared" si="97"/>
        <v>2.3611509142931681</v>
      </c>
      <c r="X428" s="154">
        <f t="shared" si="87"/>
        <v>-1.7780957531386284E-7</v>
      </c>
      <c r="Y428" s="155">
        <f t="shared" si="88"/>
        <v>-1.7750010228199256E-7</v>
      </c>
      <c r="Z428" s="155">
        <f t="shared" si="89"/>
        <v>-1.7750064091191333E-7</v>
      </c>
      <c r="AA428" s="156">
        <f t="shared" si="90"/>
        <v>-1.771917046350205E-7</v>
      </c>
      <c r="AB428" s="157">
        <f t="shared" si="99"/>
        <v>5.1080775733879818E-4</v>
      </c>
      <c r="AC428" s="132"/>
      <c r="AD428" s="158">
        <f t="shared" si="98"/>
        <v>5.1080775733879822</v>
      </c>
      <c r="AE428" s="158"/>
      <c r="AF428" s="159"/>
      <c r="AG428" s="133">
        <v>4220</v>
      </c>
    </row>
    <row r="429" spans="5:33">
      <c r="E429" s="147">
        <v>0.61564814814814817</v>
      </c>
      <c r="G429" s="148">
        <v>18.579999999999998</v>
      </c>
      <c r="H429" s="148">
        <v>5.78</v>
      </c>
      <c r="I429" s="148">
        <v>8</v>
      </c>
      <c r="J429" s="148">
        <v>18.54</v>
      </c>
      <c r="K429" s="148">
        <v>5.95</v>
      </c>
      <c r="L429" s="148">
        <v>8.1999999999999993</v>
      </c>
      <c r="M429" s="118">
        <f t="shared" si="100"/>
        <v>18.559999999999999</v>
      </c>
      <c r="N429" s="118">
        <f t="shared" si="100"/>
        <v>5.8650000000000002</v>
      </c>
      <c r="O429" s="118">
        <f t="shared" si="100"/>
        <v>8.1</v>
      </c>
      <c r="P429" s="149">
        <f t="shared" si="91"/>
        <v>0.17545789328724751</v>
      </c>
      <c r="Q429" s="150">
        <f t="shared" si="92"/>
        <v>1.3645831365889209E-6</v>
      </c>
      <c r="R429" s="151">
        <f t="shared" si="93"/>
        <v>4.2931798766789391E-9</v>
      </c>
      <c r="S429" s="150">
        <f t="shared" si="94"/>
        <v>1.8431393453520992E-17</v>
      </c>
      <c r="T429" s="97">
        <v>298</v>
      </c>
      <c r="U429" s="118">
        <f t="shared" si="95"/>
        <v>291.56</v>
      </c>
      <c r="V429" s="152">
        <f t="shared" si="96"/>
        <v>0.37253248206132117</v>
      </c>
      <c r="W429" s="153">
        <f t="shared" si="97"/>
        <v>2.3579385459806348</v>
      </c>
      <c r="X429" s="154">
        <f t="shared" si="87"/>
        <v>-1.7699589382239471E-7</v>
      </c>
      <c r="Y429" s="155">
        <f t="shared" si="88"/>
        <v>-1.7668817741061093E-7</v>
      </c>
      <c r="Z429" s="155">
        <f t="shared" si="89"/>
        <v>-1.7668871239132736E-7</v>
      </c>
      <c r="AA429" s="156">
        <f t="shared" si="90"/>
        <v>-1.763815291000774E-7</v>
      </c>
      <c r="AB429" s="157">
        <f t="shared" si="99"/>
        <v>5.0903275272823703E-4</v>
      </c>
      <c r="AC429" s="132"/>
      <c r="AD429" s="158">
        <f t="shared" si="98"/>
        <v>5.09032752728237</v>
      </c>
      <c r="AE429" s="158"/>
      <c r="AF429" s="159"/>
      <c r="AG429" s="133">
        <v>4230</v>
      </c>
    </row>
    <row r="430" spans="5:33">
      <c r="E430" s="147">
        <v>0.61576388888888889</v>
      </c>
      <c r="G430" s="148">
        <v>18.59</v>
      </c>
      <c r="H430" s="148">
        <v>5.78</v>
      </c>
      <c r="I430" s="148">
        <v>7.99</v>
      </c>
      <c r="J430" s="148">
        <v>18.55</v>
      </c>
      <c r="K430" s="148">
        <v>5.95</v>
      </c>
      <c r="L430" s="148">
        <v>8.18</v>
      </c>
      <c r="M430" s="118">
        <f t="shared" si="100"/>
        <v>18.57</v>
      </c>
      <c r="N430" s="118">
        <f t="shared" si="100"/>
        <v>5.8650000000000002</v>
      </c>
      <c r="O430" s="118">
        <f t="shared" si="100"/>
        <v>8.0850000000000009</v>
      </c>
      <c r="P430" s="149">
        <f t="shared" si="91"/>
        <v>0.17516495048317157</v>
      </c>
      <c r="Q430" s="150">
        <f t="shared" si="92"/>
        <v>1.3645831365889209E-6</v>
      </c>
      <c r="R430" s="151">
        <f t="shared" si="93"/>
        <v>4.2967489919184518E-9</v>
      </c>
      <c r="S430" s="150">
        <f t="shared" si="94"/>
        <v>1.8462051899552232E-17</v>
      </c>
      <c r="T430" s="97">
        <v>298</v>
      </c>
      <c r="U430" s="118">
        <f t="shared" si="95"/>
        <v>291.57</v>
      </c>
      <c r="V430" s="152">
        <f t="shared" si="96"/>
        <v>0.37194125853715443</v>
      </c>
      <c r="W430" s="153">
        <f t="shared" si="97"/>
        <v>2.3547307680259757</v>
      </c>
      <c r="X430" s="154">
        <f t="shared" si="87"/>
        <v>-1.7662022184653525E-7</v>
      </c>
      <c r="Y430" s="155">
        <f t="shared" si="88"/>
        <v>-1.7631274301964727E-7</v>
      </c>
      <c r="Z430" s="155">
        <f t="shared" si="89"/>
        <v>-1.7631327831072546E-7</v>
      </c>
      <c r="AA430" s="156">
        <f t="shared" si="90"/>
        <v>-1.7600633291113509E-7</v>
      </c>
      <c r="AB430" s="157">
        <f t="shared" si="99"/>
        <v>5.0726586739069314E-4</v>
      </c>
      <c r="AC430" s="132"/>
      <c r="AD430" s="158">
        <f t="shared" si="98"/>
        <v>5.0726586739069317</v>
      </c>
      <c r="AE430" s="158"/>
      <c r="AF430" s="159"/>
      <c r="AG430" s="133">
        <v>4240</v>
      </c>
    </row>
    <row r="431" spans="5:33">
      <c r="E431" s="147">
        <v>0.61587962962962961</v>
      </c>
      <c r="G431" s="148">
        <v>18.600000000000001</v>
      </c>
      <c r="H431" s="148">
        <v>5.78</v>
      </c>
      <c r="I431" s="148">
        <v>8.02</v>
      </c>
      <c r="J431" s="148">
        <v>18.559999999999999</v>
      </c>
      <c r="K431" s="148">
        <v>5.95</v>
      </c>
      <c r="L431" s="148">
        <v>8.2100000000000009</v>
      </c>
      <c r="M431" s="118">
        <f t="shared" si="100"/>
        <v>18.579999999999998</v>
      </c>
      <c r="N431" s="118">
        <f t="shared" si="100"/>
        <v>5.8650000000000002</v>
      </c>
      <c r="O431" s="118">
        <f t="shared" si="100"/>
        <v>8.1150000000000002</v>
      </c>
      <c r="P431" s="149">
        <f t="shared" si="91"/>
        <v>0.17584702279978023</v>
      </c>
      <c r="Q431" s="150">
        <f t="shared" si="92"/>
        <v>1.3645831365889209E-6</v>
      </c>
      <c r="R431" s="151">
        <f t="shared" si="93"/>
        <v>4.3003210743254142E-9</v>
      </c>
      <c r="S431" s="150">
        <f t="shared" si="94"/>
        <v>1.8492761342287286E-17</v>
      </c>
      <c r="T431" s="97">
        <v>298</v>
      </c>
      <c r="U431" s="118">
        <f t="shared" si="95"/>
        <v>291.58</v>
      </c>
      <c r="V431" s="152">
        <f t="shared" si="96"/>
        <v>0.37135007556607885</v>
      </c>
      <c r="W431" s="153">
        <f t="shared" si="97"/>
        <v>2.3515275735630734</v>
      </c>
      <c r="X431" s="154">
        <f t="shared" si="87"/>
        <v>-1.7722667336631291E-7</v>
      </c>
      <c r="Y431" s="155">
        <f t="shared" si="88"/>
        <v>-1.7691599954111775E-7</v>
      </c>
      <c r="Z431" s="155">
        <f t="shared" si="89"/>
        <v>-1.769165441443867E-7</v>
      </c>
      <c r="AA431" s="156">
        <f t="shared" si="90"/>
        <v>-1.7660641301310935E-7</v>
      </c>
      <c r="AB431" s="157">
        <f t="shared" si="99"/>
        <v>5.0550273639499578E-4</v>
      </c>
      <c r="AC431" s="132"/>
      <c r="AD431" s="158">
        <f t="shared" si="98"/>
        <v>5.0550273639499581</v>
      </c>
      <c r="AE431" s="158"/>
      <c r="AF431" s="159"/>
      <c r="AG431" s="133">
        <v>4250</v>
      </c>
    </row>
    <row r="432" spans="5:33">
      <c r="E432" s="147">
        <v>0.61599537037037033</v>
      </c>
      <c r="G432" s="148">
        <v>18.61</v>
      </c>
      <c r="H432" s="148">
        <v>5.78</v>
      </c>
      <c r="I432" s="148">
        <v>8.01</v>
      </c>
      <c r="J432" s="148">
        <v>18.57</v>
      </c>
      <c r="K432" s="148">
        <v>5.95</v>
      </c>
      <c r="L432" s="148">
        <v>8.25</v>
      </c>
      <c r="M432" s="118">
        <f t="shared" si="100"/>
        <v>18.59</v>
      </c>
      <c r="N432" s="118">
        <f t="shared" si="100"/>
        <v>5.8650000000000002</v>
      </c>
      <c r="O432" s="118">
        <f t="shared" si="100"/>
        <v>8.129999999999999</v>
      </c>
      <c r="P432" s="149">
        <f t="shared" si="91"/>
        <v>0.17620424421814962</v>
      </c>
      <c r="Q432" s="150">
        <f t="shared" si="92"/>
        <v>1.3645831365889209E-6</v>
      </c>
      <c r="R432" s="151">
        <f t="shared" si="93"/>
        <v>4.3038961263665681E-9</v>
      </c>
      <c r="S432" s="150">
        <f t="shared" si="94"/>
        <v>1.8523521866553149E-17</v>
      </c>
      <c r="T432" s="97">
        <v>298</v>
      </c>
      <c r="U432" s="118">
        <f t="shared" si="95"/>
        <v>291.58999999999997</v>
      </c>
      <c r="V432" s="152">
        <f t="shared" si="96"/>
        <v>0.37075893314392472</v>
      </c>
      <c r="W432" s="153">
        <f t="shared" si="97"/>
        <v>2.3483289557365503</v>
      </c>
      <c r="X432" s="154">
        <f t="shared" si="87"/>
        <v>-1.7750098051099722E-7</v>
      </c>
      <c r="Y432" s="155">
        <f t="shared" si="88"/>
        <v>-1.7718824973638375E-7</v>
      </c>
      <c r="Z432" s="155">
        <f t="shared" si="89"/>
        <v>-1.7718880072228315E-7</v>
      </c>
      <c r="AA432" s="156">
        <f t="shared" si="90"/>
        <v>-1.7687661899205589E-7</v>
      </c>
      <c r="AB432" s="157">
        <f t="shared" si="99"/>
        <v>5.0373357277207838E-4</v>
      </c>
      <c r="AC432" s="132"/>
      <c r="AD432" s="158">
        <f t="shared" si="98"/>
        <v>5.0373357277207838</v>
      </c>
      <c r="AE432" s="158"/>
      <c r="AF432" s="159"/>
      <c r="AG432" s="133">
        <v>4260</v>
      </c>
    </row>
    <row r="433" spans="1:55">
      <c r="E433" s="147">
        <v>0.61611111111111105</v>
      </c>
      <c r="G433" s="148">
        <v>18.62</v>
      </c>
      <c r="H433" s="148">
        <v>5.78</v>
      </c>
      <c r="I433" s="148">
        <v>8.01</v>
      </c>
      <c r="J433" s="148">
        <v>18.579999999999998</v>
      </c>
      <c r="K433" s="148">
        <v>5.95</v>
      </c>
      <c r="L433" s="148">
        <v>8.24</v>
      </c>
      <c r="M433" s="118">
        <f t="shared" si="100"/>
        <v>18.600000000000001</v>
      </c>
      <c r="N433" s="118">
        <f t="shared" si="100"/>
        <v>5.8650000000000002</v>
      </c>
      <c r="O433" s="118">
        <f t="shared" si="100"/>
        <v>8.125</v>
      </c>
      <c r="P433" s="149">
        <f t="shared" si="91"/>
        <v>0.1761280501953281</v>
      </c>
      <c r="Q433" s="150">
        <f t="shared" si="92"/>
        <v>1.3645831365889209E-6</v>
      </c>
      <c r="R433" s="151">
        <f t="shared" si="93"/>
        <v>4.3074741505107078E-9</v>
      </c>
      <c r="S433" s="150">
        <f t="shared" si="94"/>
        <v>1.8554333557317944E-17</v>
      </c>
      <c r="T433" s="97">
        <v>298</v>
      </c>
      <c r="U433" s="118">
        <f t="shared" si="95"/>
        <v>291.60000000000002</v>
      </c>
      <c r="V433" s="152">
        <f t="shared" si="96"/>
        <v>0.37016783126651348</v>
      </c>
      <c r="W433" s="153">
        <f t="shared" si="97"/>
        <v>2.3451349077016785</v>
      </c>
      <c r="X433" s="154">
        <f t="shared" si="87"/>
        <v>-1.77335421399391E-7</v>
      </c>
      <c r="Y433" s="155">
        <f t="shared" si="88"/>
        <v>-1.7702217187734468E-7</v>
      </c>
      <c r="Z433" s="155">
        <f t="shared" si="89"/>
        <v>-1.770227252087789E-7</v>
      </c>
      <c r="AA433" s="156">
        <f t="shared" si="90"/>
        <v>-1.7671002706333108E-7</v>
      </c>
      <c r="AB433" s="157">
        <f t="shared" si="99"/>
        <v>5.0196168660471112E-4</v>
      </c>
      <c r="AC433" s="132"/>
      <c r="AD433" s="158">
        <f t="shared" si="98"/>
        <v>5.0196168660471114</v>
      </c>
      <c r="AE433" s="158"/>
      <c r="AF433" s="159"/>
      <c r="AG433" s="133">
        <v>4270</v>
      </c>
    </row>
    <row r="434" spans="1:55">
      <c r="E434" s="147">
        <v>0.61622685185185189</v>
      </c>
      <c r="G434" s="148">
        <v>18.63</v>
      </c>
      <c r="H434" s="148">
        <v>5.77</v>
      </c>
      <c r="I434" s="148">
        <v>8</v>
      </c>
      <c r="J434" s="148">
        <v>18.59</v>
      </c>
      <c r="K434" s="148">
        <v>5.95</v>
      </c>
      <c r="L434" s="148">
        <v>8.25</v>
      </c>
      <c r="M434" s="118">
        <f t="shared" si="100"/>
        <v>18.61</v>
      </c>
      <c r="N434" s="118">
        <f t="shared" si="100"/>
        <v>5.8599999999999994</v>
      </c>
      <c r="O434" s="118">
        <f t="shared" si="100"/>
        <v>8.125</v>
      </c>
      <c r="P434" s="149">
        <f t="shared" si="91"/>
        <v>0.17616023462439301</v>
      </c>
      <c r="Q434" s="150">
        <f t="shared" si="92"/>
        <v>1.3803842646028861E-6</v>
      </c>
      <c r="R434" s="151">
        <f t="shared" si="93"/>
        <v>4.2617069090067218E-9</v>
      </c>
      <c r="S434" s="150">
        <f t="shared" si="94"/>
        <v>1.8162145778275625E-17</v>
      </c>
      <c r="T434" s="97">
        <v>298</v>
      </c>
      <c r="U434" s="118">
        <f t="shared" si="95"/>
        <v>291.61</v>
      </c>
      <c r="V434" s="152">
        <f t="shared" si="96"/>
        <v>0.36957676992968208</v>
      </c>
      <c r="W434" s="153">
        <f t="shared" si="97"/>
        <v>2.3419454226244958</v>
      </c>
      <c r="X434" s="154">
        <f t="shared" si="87"/>
        <v>-1.7324208683450113E-7</v>
      </c>
      <c r="Y434" s="155">
        <f t="shared" si="88"/>
        <v>-1.7294207350981594E-7</v>
      </c>
      <c r="Z434" s="155">
        <f t="shared" si="89"/>
        <v>-1.7294259306021287E-7</v>
      </c>
      <c r="AA434" s="156">
        <f t="shared" si="90"/>
        <v>-1.7264309748645383E-7</v>
      </c>
      <c r="AB434" s="157">
        <f t="shared" si="99"/>
        <v>5.0019146120031956E-4</v>
      </c>
      <c r="AC434" s="132"/>
      <c r="AD434" s="158">
        <f t="shared" si="98"/>
        <v>5.0019146120031959</v>
      </c>
      <c r="AE434" s="158"/>
      <c r="AF434" s="159"/>
      <c r="AG434" s="133">
        <v>4280</v>
      </c>
    </row>
    <row r="435" spans="1:55">
      <c r="E435" s="147">
        <v>0.61634259259259261</v>
      </c>
      <c r="G435" s="148">
        <v>18.64</v>
      </c>
      <c r="H435" s="148">
        <v>5.77</v>
      </c>
      <c r="I435" s="148">
        <v>8.02</v>
      </c>
      <c r="J435" s="148">
        <v>18.59</v>
      </c>
      <c r="K435" s="148">
        <v>5.95</v>
      </c>
      <c r="L435" s="148">
        <v>8.19</v>
      </c>
      <c r="M435" s="118">
        <f t="shared" si="100"/>
        <v>18.615000000000002</v>
      </c>
      <c r="N435" s="118">
        <f t="shared" si="100"/>
        <v>5.8599999999999994</v>
      </c>
      <c r="O435" s="118">
        <f t="shared" si="100"/>
        <v>8.1050000000000004</v>
      </c>
      <c r="P435" s="149">
        <f t="shared" si="91"/>
        <v>0.17574266643481445</v>
      </c>
      <c r="Q435" s="150">
        <f t="shared" si="92"/>
        <v>1.3803842646028861E-6</v>
      </c>
      <c r="R435" s="151">
        <f t="shared" si="93"/>
        <v>4.2634780161494425E-9</v>
      </c>
      <c r="S435" s="150">
        <f t="shared" si="94"/>
        <v>1.8177244794189586E-17</v>
      </c>
      <c r="T435" s="97">
        <v>298</v>
      </c>
      <c r="U435" s="118">
        <f t="shared" si="95"/>
        <v>291.61500000000001</v>
      </c>
      <c r="V435" s="152">
        <f t="shared" si="96"/>
        <v>0.36928125446267979</v>
      </c>
      <c r="W435" s="153">
        <f t="shared" si="97"/>
        <v>2.3403523890623239</v>
      </c>
      <c r="X435" s="154">
        <f t="shared" si="87"/>
        <v>-1.7249438650271454E-7</v>
      </c>
      <c r="Y435" s="155">
        <f t="shared" si="88"/>
        <v>-1.7219592532446961E-7</v>
      </c>
      <c r="Z435" s="155">
        <f t="shared" si="89"/>
        <v>-1.7219644174170919E-7</v>
      </c>
      <c r="AA435" s="156">
        <f t="shared" si="90"/>
        <v>-1.718984951936254E-7</v>
      </c>
      <c r="AB435" s="157">
        <f t="shared" si="99"/>
        <v>4.984620370045512E-4</v>
      </c>
      <c r="AC435" s="132"/>
      <c r="AD435" s="158">
        <f t="shared" si="98"/>
        <v>4.9846203700455121</v>
      </c>
      <c r="AE435" s="158"/>
      <c r="AF435" s="159"/>
      <c r="AG435" s="133">
        <v>4290</v>
      </c>
    </row>
    <row r="436" spans="1:55">
      <c r="E436" s="147">
        <v>0.61645833333333333</v>
      </c>
      <c r="G436" s="148">
        <v>18.649999999999999</v>
      </c>
      <c r="H436" s="148">
        <v>5.77</v>
      </c>
      <c r="I436" s="148">
        <v>8.02</v>
      </c>
      <c r="J436" s="148">
        <v>18.600000000000001</v>
      </c>
      <c r="K436" s="148">
        <v>5.95</v>
      </c>
      <c r="L436" s="148">
        <v>8.19</v>
      </c>
      <c r="M436" s="118">
        <f t="shared" si="100"/>
        <v>18.625</v>
      </c>
      <c r="N436" s="118">
        <f t="shared" si="100"/>
        <v>5.8599999999999994</v>
      </c>
      <c r="O436" s="118">
        <f t="shared" si="100"/>
        <v>8.1050000000000004</v>
      </c>
      <c r="P436" s="149">
        <f t="shared" si="91"/>
        <v>0.17577478924635304</v>
      </c>
      <c r="Q436" s="150">
        <f t="shared" si="92"/>
        <v>1.3803842646028861E-6</v>
      </c>
      <c r="R436" s="151">
        <f t="shared" si="93"/>
        <v>4.267022438884538E-9</v>
      </c>
      <c r="S436" s="150">
        <f t="shared" si="94"/>
        <v>1.8207480493944151E-17</v>
      </c>
      <c r="T436" s="97">
        <v>298</v>
      </c>
      <c r="U436" s="118">
        <f t="shared" si="95"/>
        <v>291.625</v>
      </c>
      <c r="V436" s="152">
        <f t="shared" si="96"/>
        <v>0.36869025392889299</v>
      </c>
      <c r="W436" s="153">
        <f t="shared" si="97"/>
        <v>2.3371697356312118</v>
      </c>
      <c r="X436" s="154">
        <f t="shared" si="87"/>
        <v>-1.7245041698763551E-7</v>
      </c>
      <c r="Y436" s="155">
        <f t="shared" si="88"/>
        <v>-1.7215107385168627E-7</v>
      </c>
      <c r="Z436" s="155">
        <f t="shared" si="89"/>
        <v>-1.7215159345792793E-7</v>
      </c>
      <c r="AA436" s="156">
        <f t="shared" si="90"/>
        <v>-1.7185276812433303E-7</v>
      </c>
      <c r="AB436" s="157">
        <f t="shared" si="99"/>
        <v>4.9674007431150342E-4</v>
      </c>
      <c r="AC436" s="132"/>
      <c r="AD436" s="158">
        <f t="shared" si="98"/>
        <v>4.967400743115034</v>
      </c>
      <c r="AE436" s="158"/>
      <c r="AF436" s="159"/>
      <c r="AG436" s="133">
        <v>4300</v>
      </c>
    </row>
    <row r="437" spans="1:55">
      <c r="E437" s="147">
        <v>0.61657407407407405</v>
      </c>
      <c r="G437" s="148">
        <v>18.66</v>
      </c>
      <c r="H437" s="148">
        <v>5.77</v>
      </c>
      <c r="I437" s="148">
        <v>8</v>
      </c>
      <c r="J437" s="148">
        <v>18.61</v>
      </c>
      <c r="K437" s="148">
        <v>5.95</v>
      </c>
      <c r="L437" s="148">
        <v>8.23</v>
      </c>
      <c r="M437" s="118">
        <f t="shared" si="100"/>
        <v>18.634999999999998</v>
      </c>
      <c r="N437" s="118">
        <f t="shared" si="100"/>
        <v>5.8599999999999994</v>
      </c>
      <c r="O437" s="118">
        <f t="shared" si="100"/>
        <v>8.1150000000000002</v>
      </c>
      <c r="P437" s="149">
        <f t="shared" si="91"/>
        <v>0.17602383549189848</v>
      </c>
      <c r="Q437" s="150">
        <f t="shared" si="92"/>
        <v>1.3803842646028861E-6</v>
      </c>
      <c r="R437" s="151">
        <f t="shared" si="93"/>
        <v>4.2705698082590874E-9</v>
      </c>
      <c r="S437" s="150">
        <f t="shared" si="94"/>
        <v>1.8237766487214058E-17</v>
      </c>
      <c r="T437" s="97">
        <v>298</v>
      </c>
      <c r="U437" s="118">
        <f t="shared" si="95"/>
        <v>291.63499999999999</v>
      </c>
      <c r="V437" s="152">
        <f t="shared" si="96"/>
        <v>0.36809929392525836</v>
      </c>
      <c r="W437" s="153">
        <f t="shared" si="97"/>
        <v>2.3339916281193895</v>
      </c>
      <c r="X437" s="154">
        <f t="shared" si="87"/>
        <v>-1.7261724657415761E-7</v>
      </c>
      <c r="Y437" s="155">
        <f t="shared" si="88"/>
        <v>-1.7231628095169581E-7</v>
      </c>
      <c r="Z437" s="155">
        <f t="shared" si="89"/>
        <v>-1.7231680569825333E-7</v>
      </c>
      <c r="AA437" s="156">
        <f t="shared" si="90"/>
        <v>-1.7201636299251251E-7</v>
      </c>
      <c r="AB437" s="157">
        <f t="shared" si="99"/>
        <v>4.9501856011195146E-4</v>
      </c>
      <c r="AC437" s="132"/>
      <c r="AD437" s="158">
        <f t="shared" si="98"/>
        <v>4.9501856011195144</v>
      </c>
      <c r="AE437" s="158"/>
      <c r="AF437" s="159"/>
      <c r="AG437" s="133">
        <v>4310</v>
      </c>
    </row>
    <row r="438" spans="1:55" s="77" customFormat="1">
      <c r="A438" s="134"/>
      <c r="B438" s="134"/>
      <c r="C438" s="134"/>
      <c r="D438" s="134"/>
      <c r="E438" s="136">
        <v>0.61668981481481477</v>
      </c>
      <c r="F438" s="134"/>
      <c r="G438" s="138">
        <v>18.68</v>
      </c>
      <c r="H438" s="138">
        <v>5.77</v>
      </c>
      <c r="I438" s="138">
        <v>8</v>
      </c>
      <c r="J438" s="138">
        <v>18.63</v>
      </c>
      <c r="K438" s="138">
        <v>5.95</v>
      </c>
      <c r="L438" s="138">
        <v>8.2200000000000006</v>
      </c>
      <c r="M438" s="139">
        <f t="shared" si="100"/>
        <v>18.655000000000001</v>
      </c>
      <c r="N438" s="139">
        <f t="shared" si="100"/>
        <v>5.8599999999999994</v>
      </c>
      <c r="O438" s="139">
        <f t="shared" si="100"/>
        <v>8.11</v>
      </c>
      <c r="P438" s="140">
        <f t="shared" si="91"/>
        <v>0.17597972369174911</v>
      </c>
      <c r="Q438" s="141">
        <f t="shared" si="92"/>
        <v>1.3803842646028861E-6</v>
      </c>
      <c r="R438" s="142">
        <f t="shared" si="93"/>
        <v>4.2776733967272785E-9</v>
      </c>
      <c r="S438" s="141">
        <f t="shared" si="94"/>
        <v>1.8298489689068293E-17</v>
      </c>
      <c r="T438" s="143">
        <v>298</v>
      </c>
      <c r="U438" s="139">
        <f t="shared" si="95"/>
        <v>291.65499999999997</v>
      </c>
      <c r="V438" s="144">
        <f t="shared" si="96"/>
        <v>0.366917495491769</v>
      </c>
      <c r="W438" s="145">
        <f t="shared" si="97"/>
        <v>2.3276490236772256</v>
      </c>
      <c r="X438" s="146">
        <f t="shared" si="87"/>
        <v>-1.7301601600540857E-7</v>
      </c>
      <c r="Y438" s="146">
        <f t="shared" si="88"/>
        <v>-1.7271260204523196E-7</v>
      </c>
      <c r="Z438" s="146">
        <f t="shared" si="89"/>
        <v>-1.72713134134881E-7</v>
      </c>
      <c r="AA438" s="146">
        <f t="shared" si="90"/>
        <v>-1.7241025039812817E-7</v>
      </c>
      <c r="AB438" s="146">
        <f t="shared" si="99"/>
        <v>4.9329539380717387E-4</v>
      </c>
      <c r="AC438" s="134"/>
      <c r="AD438" s="146">
        <f t="shared" si="98"/>
        <v>4.9329539380717389</v>
      </c>
      <c r="AE438" s="146"/>
      <c r="AF438" s="146"/>
      <c r="AG438" s="137">
        <v>4320</v>
      </c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</row>
    <row r="439" spans="1:55">
      <c r="E439" s="147">
        <v>0.6168055555555555</v>
      </c>
      <c r="G439" s="148">
        <v>18.690000000000001</v>
      </c>
      <c r="H439" s="148">
        <v>5.77</v>
      </c>
      <c r="I439" s="148">
        <v>8.01</v>
      </c>
      <c r="J439" s="148">
        <v>18.66</v>
      </c>
      <c r="K439" s="148">
        <v>5.94</v>
      </c>
      <c r="L439" s="148">
        <v>8.2200000000000006</v>
      </c>
      <c r="M439" s="118">
        <f t="shared" si="100"/>
        <v>18.675000000000001</v>
      </c>
      <c r="N439" s="118">
        <f t="shared" si="100"/>
        <v>5.8550000000000004</v>
      </c>
      <c r="O439" s="118">
        <f t="shared" si="100"/>
        <v>8.1150000000000002</v>
      </c>
      <c r="P439" s="149">
        <f t="shared" si="91"/>
        <v>0.17615265003569161</v>
      </c>
      <c r="Q439" s="150">
        <f t="shared" si="92"/>
        <v>1.3963683610559338E-6</v>
      </c>
      <c r="R439" s="151">
        <f t="shared" si="93"/>
        <v>4.2357412293538086E-9</v>
      </c>
      <c r="S439" s="150">
        <f t="shared" si="94"/>
        <v>1.7941503762047714E-17</v>
      </c>
      <c r="T439" s="97">
        <v>298</v>
      </c>
      <c r="U439" s="118">
        <f t="shared" si="95"/>
        <v>291.67500000000001</v>
      </c>
      <c r="V439" s="152">
        <f t="shared" si="96"/>
        <v>0.36573585912885603</v>
      </c>
      <c r="W439" s="153">
        <f t="shared" si="97"/>
        <v>2.3213245214889673</v>
      </c>
      <c r="X439" s="154">
        <f t="shared" si="87"/>
        <v>-1.6967383071690638E-7</v>
      </c>
      <c r="Y439" s="155">
        <f t="shared" si="88"/>
        <v>-1.693810004944905E-7</v>
      </c>
      <c r="Z439" s="155">
        <f t="shared" si="89"/>
        <v>-1.693815058731856E-7</v>
      </c>
      <c r="AA439" s="156">
        <f t="shared" si="90"/>
        <v>-1.6908917928505727E-7</v>
      </c>
      <c r="AB439" s="157">
        <f t="shared" si="99"/>
        <v>4.9156826424256756E-4</v>
      </c>
      <c r="AC439" s="132"/>
      <c r="AD439" s="158">
        <f t="shared" si="98"/>
        <v>4.9156826424256757</v>
      </c>
      <c r="AE439" s="158"/>
      <c r="AF439" s="159"/>
      <c r="AG439" s="133">
        <v>4330</v>
      </c>
    </row>
    <row r="440" spans="1:55">
      <c r="E440" s="147">
        <v>0.61692129629629633</v>
      </c>
      <c r="G440" s="148">
        <v>18.72</v>
      </c>
      <c r="H440" s="148">
        <v>5.77</v>
      </c>
      <c r="I440" s="148">
        <v>8</v>
      </c>
      <c r="J440" s="148">
        <v>18.670000000000002</v>
      </c>
      <c r="K440" s="148">
        <v>5.94</v>
      </c>
      <c r="L440" s="148">
        <v>8.18</v>
      </c>
      <c r="M440" s="118">
        <f t="shared" si="100"/>
        <v>18.695</v>
      </c>
      <c r="N440" s="118">
        <f t="shared" si="100"/>
        <v>5.8550000000000004</v>
      </c>
      <c r="O440" s="118">
        <f t="shared" si="100"/>
        <v>8.09</v>
      </c>
      <c r="P440" s="149">
        <f t="shared" si="91"/>
        <v>0.17567425333222053</v>
      </c>
      <c r="Q440" s="150">
        <f t="shared" si="92"/>
        <v>1.3963683610559338E-6</v>
      </c>
      <c r="R440" s="151">
        <f t="shared" si="93"/>
        <v>4.242786884594682E-9</v>
      </c>
      <c r="S440" s="150">
        <f t="shared" si="94"/>
        <v>1.8001240548088648E-17</v>
      </c>
      <c r="T440" s="97">
        <v>298</v>
      </c>
      <c r="U440" s="118">
        <f t="shared" si="95"/>
        <v>291.69499999999999</v>
      </c>
      <c r="V440" s="152">
        <f t="shared" si="96"/>
        <v>0.3645543848031943</v>
      </c>
      <c r="W440" s="153">
        <f t="shared" si="97"/>
        <v>2.315018067477014</v>
      </c>
      <c r="X440" s="154">
        <f t="shared" si="87"/>
        <v>-1.696523274652386E-7</v>
      </c>
      <c r="Y440" s="155">
        <f t="shared" si="88"/>
        <v>-1.6935855921336126E-7</v>
      </c>
      <c r="Z440" s="155">
        <f t="shared" si="89"/>
        <v>-1.6935906789949066E-7</v>
      </c>
      <c r="AA440" s="156">
        <f t="shared" si="90"/>
        <v>-1.6906580657207128E-7</v>
      </c>
      <c r="AB440" s="157">
        <f t="shared" si="99"/>
        <v>4.898744508713387E-4</v>
      </c>
      <c r="AC440" s="132"/>
      <c r="AD440" s="158">
        <f t="shared" si="98"/>
        <v>4.8987445087133867</v>
      </c>
      <c r="AE440" s="158"/>
      <c r="AF440" s="159"/>
      <c r="AG440" s="133">
        <v>4340</v>
      </c>
    </row>
    <row r="441" spans="1:55">
      <c r="E441" s="147">
        <v>0.61703703703703705</v>
      </c>
      <c r="G441" s="148">
        <v>18.73</v>
      </c>
      <c r="H441" s="148">
        <v>5.77</v>
      </c>
      <c r="I441" s="148">
        <v>8</v>
      </c>
      <c r="J441" s="148">
        <v>18.68</v>
      </c>
      <c r="K441" s="148">
        <v>5.94</v>
      </c>
      <c r="L441" s="148">
        <v>8.18</v>
      </c>
      <c r="M441" s="118">
        <f t="shared" si="100"/>
        <v>18.704999999999998</v>
      </c>
      <c r="N441" s="118">
        <f t="shared" si="100"/>
        <v>5.8550000000000004</v>
      </c>
      <c r="O441" s="118">
        <f t="shared" si="100"/>
        <v>8.09</v>
      </c>
      <c r="P441" s="149">
        <f t="shared" si="91"/>
        <v>0.17570641066155468</v>
      </c>
      <c r="Q441" s="150">
        <f t="shared" si="92"/>
        <v>1.3963683610559338E-6</v>
      </c>
      <c r="R441" s="151">
        <f t="shared" si="93"/>
        <v>4.2463141058532322E-9</v>
      </c>
      <c r="S441" s="150">
        <f t="shared" si="94"/>
        <v>1.8031183485568136E-17</v>
      </c>
      <c r="T441" s="97">
        <v>298</v>
      </c>
      <c r="U441" s="118">
        <f t="shared" si="95"/>
        <v>291.70499999999998</v>
      </c>
      <c r="V441" s="152">
        <f t="shared" si="96"/>
        <v>0.36396370839391623</v>
      </c>
      <c r="W441" s="153">
        <f t="shared" si="97"/>
        <v>2.3118715916839934</v>
      </c>
      <c r="X441" s="154">
        <f t="shared" si="87"/>
        <v>-1.6960855214152055E-7</v>
      </c>
      <c r="Y441" s="155">
        <f t="shared" si="88"/>
        <v>-1.6931391686179947E-7</v>
      </c>
      <c r="Z441" s="155">
        <f t="shared" si="89"/>
        <v>-1.693144286870993E-7</v>
      </c>
      <c r="AA441" s="156">
        <f t="shared" si="90"/>
        <v>-1.6902030345444469E-7</v>
      </c>
      <c r="AB441" s="157">
        <f t="shared" si="99"/>
        <v>4.8818086189090034E-4</v>
      </c>
      <c r="AC441" s="132"/>
      <c r="AD441" s="158">
        <f t="shared" si="98"/>
        <v>4.8818086189090035</v>
      </c>
      <c r="AE441" s="158"/>
      <c r="AF441" s="159"/>
      <c r="AG441" s="133">
        <v>4350</v>
      </c>
    </row>
    <row r="442" spans="1:55">
      <c r="E442" s="147">
        <v>0.61715277777777777</v>
      </c>
      <c r="G442" s="148">
        <v>18.760000000000002</v>
      </c>
      <c r="H442" s="148">
        <v>5.77</v>
      </c>
      <c r="I442" s="148">
        <v>7.99</v>
      </c>
      <c r="J442" s="148">
        <v>18.71</v>
      </c>
      <c r="K442" s="148">
        <v>5.94</v>
      </c>
      <c r="L442" s="148">
        <v>8.18</v>
      </c>
      <c r="M442" s="118">
        <f t="shared" si="100"/>
        <v>18.734999999999999</v>
      </c>
      <c r="N442" s="118">
        <f t="shared" si="100"/>
        <v>5.8550000000000004</v>
      </c>
      <c r="O442" s="118">
        <f t="shared" si="100"/>
        <v>8.0850000000000009</v>
      </c>
      <c r="P442" s="149">
        <f t="shared" si="91"/>
        <v>0.17569429884260832</v>
      </c>
      <c r="Q442" s="150">
        <f t="shared" si="92"/>
        <v>1.3963683610559338E-6</v>
      </c>
      <c r="R442" s="151">
        <f t="shared" si="93"/>
        <v>4.2569133734165627E-9</v>
      </c>
      <c r="S442" s="150">
        <f t="shared" si="94"/>
        <v>1.812131146877278E-17</v>
      </c>
      <c r="T442" s="97">
        <v>298</v>
      </c>
      <c r="U442" s="118">
        <f t="shared" si="95"/>
        <v>291.73500000000001</v>
      </c>
      <c r="V442" s="152">
        <f t="shared" si="96"/>
        <v>0.36219192213030449</v>
      </c>
      <c r="W442" s="153">
        <f t="shared" si="97"/>
        <v>2.3024590885137313</v>
      </c>
      <c r="X442" s="154">
        <f t="shared" si="87"/>
        <v>-1.7054779911103743E-7</v>
      </c>
      <c r="Y442" s="155">
        <f t="shared" si="88"/>
        <v>-1.7024885475307201E-7</v>
      </c>
      <c r="Z442" s="155">
        <f t="shared" si="89"/>
        <v>-1.7024937875707342E-7</v>
      </c>
      <c r="AA442" s="156">
        <f t="shared" si="90"/>
        <v>-1.6995095656611072E-7</v>
      </c>
      <c r="AB442" s="157">
        <f t="shared" si="99"/>
        <v>4.8648771931307744E-4</v>
      </c>
      <c r="AC442" s="132"/>
      <c r="AD442" s="158">
        <f t="shared" si="98"/>
        <v>4.8648771931307744</v>
      </c>
      <c r="AE442" s="158"/>
      <c r="AF442" s="159"/>
      <c r="AG442" s="133">
        <v>4360</v>
      </c>
    </row>
    <row r="443" spans="1:55">
      <c r="E443" s="147">
        <v>0.61726851851851849</v>
      </c>
      <c r="G443" s="148">
        <v>18.78</v>
      </c>
      <c r="H443" s="148">
        <v>5.77</v>
      </c>
      <c r="I443" s="148">
        <v>8.01</v>
      </c>
      <c r="J443" s="148">
        <v>18.739999999999998</v>
      </c>
      <c r="K443" s="148">
        <v>5.94</v>
      </c>
      <c r="L443" s="148">
        <v>8.2100000000000009</v>
      </c>
      <c r="M443" s="118">
        <f t="shared" si="100"/>
        <v>18.759999999999998</v>
      </c>
      <c r="N443" s="118">
        <f t="shared" si="100"/>
        <v>5.8550000000000004</v>
      </c>
      <c r="O443" s="118">
        <f t="shared" si="100"/>
        <v>8.11</v>
      </c>
      <c r="P443" s="149">
        <f t="shared" si="91"/>
        <v>0.17631830364980122</v>
      </c>
      <c r="Q443" s="150">
        <f t="shared" si="92"/>
        <v>1.3963683610559338E-6</v>
      </c>
      <c r="R443" s="151">
        <f t="shared" si="93"/>
        <v>4.2657663037471074E-9</v>
      </c>
      <c r="S443" s="150">
        <f t="shared" si="94"/>
        <v>1.8196762158184258E-17</v>
      </c>
      <c r="T443" s="97">
        <v>298</v>
      </c>
      <c r="U443" s="118">
        <f t="shared" si="95"/>
        <v>291.76</v>
      </c>
      <c r="V443" s="152">
        <f t="shared" si="96"/>
        <v>0.36071571191178575</v>
      </c>
      <c r="W443" s="153">
        <f t="shared" si="97"/>
        <v>2.2946460867555643</v>
      </c>
      <c r="X443" s="154">
        <f t="shared" si="87"/>
        <v>-1.7184782838616259E-7</v>
      </c>
      <c r="Y443" s="155">
        <f t="shared" si="88"/>
        <v>-1.715432432373223E-7</v>
      </c>
      <c r="Z443" s="155">
        <f t="shared" si="89"/>
        <v>-1.7154378308768742E-7</v>
      </c>
      <c r="AA443" s="156">
        <f t="shared" si="90"/>
        <v>-1.7123973587553771E-7</v>
      </c>
      <c r="AB443" s="157">
        <f t="shared" si="99"/>
        <v>4.8478522727524837E-4</v>
      </c>
      <c r="AC443" s="132"/>
      <c r="AD443" s="158">
        <f t="shared" si="98"/>
        <v>4.8478522727524833</v>
      </c>
      <c r="AE443" s="158"/>
      <c r="AF443" s="159"/>
      <c r="AG443" s="133">
        <v>4370</v>
      </c>
    </row>
    <row r="444" spans="1:55">
      <c r="E444" s="147">
        <v>0.61738425925925922</v>
      </c>
      <c r="G444" s="148">
        <v>18.8</v>
      </c>
      <c r="H444" s="148">
        <v>5.77</v>
      </c>
      <c r="I444" s="148">
        <v>8</v>
      </c>
      <c r="J444" s="148">
        <v>18.760000000000002</v>
      </c>
      <c r="K444" s="148">
        <v>5.94</v>
      </c>
      <c r="L444" s="148">
        <v>8.25</v>
      </c>
      <c r="M444" s="118">
        <f t="shared" si="100"/>
        <v>18.78</v>
      </c>
      <c r="N444" s="118">
        <f t="shared" si="100"/>
        <v>5.8550000000000004</v>
      </c>
      <c r="O444" s="118">
        <f t="shared" si="100"/>
        <v>8.125</v>
      </c>
      <c r="P444" s="149">
        <f t="shared" si="91"/>
        <v>0.17670917516177959</v>
      </c>
      <c r="Q444" s="150">
        <f t="shared" si="92"/>
        <v>1.3963683610559338E-6</v>
      </c>
      <c r="R444" s="151">
        <f t="shared" si="93"/>
        <v>4.2728619021528975E-9</v>
      </c>
      <c r="S444" s="150">
        <f t="shared" si="94"/>
        <v>1.8257348834869677E-17</v>
      </c>
      <c r="T444" s="97">
        <v>298</v>
      </c>
      <c r="U444" s="118">
        <f t="shared" si="95"/>
        <v>291.77999999999997</v>
      </c>
      <c r="V444" s="152">
        <f t="shared" si="96"/>
        <v>0.35953492587271652</v>
      </c>
      <c r="W444" s="153">
        <f t="shared" si="97"/>
        <v>2.2884157380971866</v>
      </c>
      <c r="X444" s="154">
        <f t="shared" si="87"/>
        <v>-1.7265956111780665E-7</v>
      </c>
      <c r="Y444" s="155">
        <f t="shared" si="88"/>
        <v>-1.7235099986448929E-7</v>
      </c>
      <c r="Z444" s="155">
        <f t="shared" si="89"/>
        <v>-1.7235155129672061E-7</v>
      </c>
      <c r="AA444" s="156">
        <f t="shared" si="90"/>
        <v>-1.7204353950469682E-7</v>
      </c>
      <c r="AB444" s="157">
        <f t="shared" si="99"/>
        <v>4.8306979124706215E-4</v>
      </c>
      <c r="AC444" s="132"/>
      <c r="AD444" s="158">
        <f t="shared" si="98"/>
        <v>4.8306979124706215</v>
      </c>
      <c r="AE444" s="158"/>
      <c r="AF444" s="159"/>
      <c r="AG444" s="133">
        <v>4380</v>
      </c>
    </row>
    <row r="445" spans="1:55">
      <c r="E445" s="147">
        <v>0.61749999999999994</v>
      </c>
      <c r="G445" s="148">
        <v>18.82</v>
      </c>
      <c r="H445" s="148">
        <v>5.77</v>
      </c>
      <c r="I445" s="148">
        <v>7.99</v>
      </c>
      <c r="J445" s="148">
        <v>18.78</v>
      </c>
      <c r="K445" s="148">
        <v>5.94</v>
      </c>
      <c r="L445" s="148">
        <v>8.2100000000000009</v>
      </c>
      <c r="M445" s="118">
        <f t="shared" si="100"/>
        <v>18.8</v>
      </c>
      <c r="N445" s="118">
        <f t="shared" si="100"/>
        <v>5.8550000000000004</v>
      </c>
      <c r="O445" s="118">
        <f t="shared" si="100"/>
        <v>8.1000000000000014</v>
      </c>
      <c r="P445" s="149">
        <f t="shared" si="91"/>
        <v>0.17623006146138709</v>
      </c>
      <c r="Q445" s="150">
        <f t="shared" si="92"/>
        <v>1.3963683610559338E-6</v>
      </c>
      <c r="R445" s="151">
        <f t="shared" si="93"/>
        <v>4.2799693032485544E-9</v>
      </c>
      <c r="S445" s="150">
        <f t="shared" si="94"/>
        <v>1.8318137236749915E-17</v>
      </c>
      <c r="T445" s="97">
        <v>298</v>
      </c>
      <c r="U445" s="118">
        <f t="shared" si="95"/>
        <v>291.8</v>
      </c>
      <c r="V445" s="152">
        <f t="shared" si="96"/>
        <v>0.35835430169602284</v>
      </c>
      <c r="W445" s="153">
        <f t="shared" si="97"/>
        <v>2.2822031564607652</v>
      </c>
      <c r="X445" s="154">
        <f t="shared" si="87"/>
        <v>-1.7261696741658081E-7</v>
      </c>
      <c r="Y445" s="155">
        <f t="shared" si="88"/>
        <v>-1.723074540908501E-7</v>
      </c>
      <c r="Z445" s="155">
        <f t="shared" si="89"/>
        <v>-1.7230800906815181E-7</v>
      </c>
      <c r="AA445" s="156">
        <f t="shared" si="90"/>
        <v>-1.719990487295028E-7</v>
      </c>
      <c r="AB445" s="157">
        <f t="shared" si="99"/>
        <v>4.8134627757548729E-4</v>
      </c>
      <c r="AC445" s="132"/>
      <c r="AD445" s="158">
        <f t="shared" si="98"/>
        <v>4.8134627757548731</v>
      </c>
      <c r="AE445" s="158"/>
      <c r="AF445" s="159"/>
      <c r="AG445" s="133">
        <v>4390</v>
      </c>
    </row>
    <row r="446" spans="1:55">
      <c r="E446" s="147">
        <v>0.61761574074074077</v>
      </c>
      <c r="G446" s="148">
        <v>18.84</v>
      </c>
      <c r="H446" s="148">
        <v>5.77</v>
      </c>
      <c r="I446" s="148">
        <v>7.99</v>
      </c>
      <c r="J446" s="148">
        <v>18.79</v>
      </c>
      <c r="K446" s="148">
        <v>5.94</v>
      </c>
      <c r="L446" s="148">
        <v>8.1999999999999993</v>
      </c>
      <c r="M446" s="118">
        <f t="shared" si="100"/>
        <v>18.814999999999998</v>
      </c>
      <c r="N446" s="118">
        <f t="shared" si="100"/>
        <v>5.8550000000000004</v>
      </c>
      <c r="O446" s="118">
        <f t="shared" si="100"/>
        <v>8.0949999999999989</v>
      </c>
      <c r="P446" s="149">
        <f t="shared" si="91"/>
        <v>0.17616973377875747</v>
      </c>
      <c r="Q446" s="150">
        <f t="shared" si="92"/>
        <v>1.3963683610559338E-6</v>
      </c>
      <c r="R446" s="151">
        <f t="shared" si="93"/>
        <v>4.2853076113943985E-9</v>
      </c>
      <c r="S446" s="150">
        <f t="shared" si="94"/>
        <v>1.8363861324274766E-17</v>
      </c>
      <c r="T446" s="97">
        <v>298</v>
      </c>
      <c r="U446" s="118">
        <f t="shared" si="95"/>
        <v>291.815</v>
      </c>
      <c r="V446" s="152">
        <f t="shared" si="96"/>
        <v>0.35746893976566807</v>
      </c>
      <c r="W446" s="153">
        <f t="shared" si="97"/>
        <v>2.277555347932831</v>
      </c>
      <c r="X446" s="154">
        <f t="shared" si="87"/>
        <v>-1.7272110591931062E-7</v>
      </c>
      <c r="Y446" s="155">
        <f t="shared" si="88"/>
        <v>-1.7241010573759338E-7</v>
      </c>
      <c r="Z446" s="155">
        <f t="shared" si="89"/>
        <v>-1.7241066572192488E-7</v>
      </c>
      <c r="AA446" s="156">
        <f t="shared" si="90"/>
        <v>-1.7210022350793286E-7</v>
      </c>
      <c r="AB446" s="157">
        <f t="shared" si="99"/>
        <v>4.7962319933804714E-4</v>
      </c>
      <c r="AC446" s="132"/>
      <c r="AD446" s="158">
        <f t="shared" si="98"/>
        <v>4.7962319933804718</v>
      </c>
      <c r="AE446" s="158"/>
      <c r="AF446" s="159"/>
      <c r="AG446" s="133">
        <v>4400</v>
      </c>
    </row>
    <row r="447" spans="1:55">
      <c r="E447" s="147">
        <v>0.61773148148148149</v>
      </c>
      <c r="G447" s="148">
        <v>18.86</v>
      </c>
      <c r="H447" s="148">
        <v>5.77</v>
      </c>
      <c r="I447" s="148">
        <v>7.98</v>
      </c>
      <c r="J447" s="148">
        <v>18.8</v>
      </c>
      <c r="K447" s="148">
        <v>5.94</v>
      </c>
      <c r="L447" s="148">
        <v>8.23</v>
      </c>
      <c r="M447" s="118">
        <f t="shared" si="100"/>
        <v>18.829999999999998</v>
      </c>
      <c r="N447" s="118">
        <f t="shared" si="100"/>
        <v>5.8550000000000004</v>
      </c>
      <c r="O447" s="118">
        <f t="shared" si="100"/>
        <v>8.1050000000000004</v>
      </c>
      <c r="P447" s="149">
        <f t="shared" si="91"/>
        <v>0.17643590448478241</v>
      </c>
      <c r="Q447" s="150">
        <f t="shared" si="92"/>
        <v>1.3963683610559338E-6</v>
      </c>
      <c r="R447" s="151">
        <f t="shared" si="93"/>
        <v>4.2906525778903037E-9</v>
      </c>
      <c r="S447" s="150">
        <f t="shared" si="94"/>
        <v>1.8409699544156709E-17</v>
      </c>
      <c r="T447" s="97">
        <v>298</v>
      </c>
      <c r="U447" s="118">
        <f t="shared" si="95"/>
        <v>291.83</v>
      </c>
      <c r="V447" s="152">
        <f t="shared" si="96"/>
        <v>0.35658366885014242</v>
      </c>
      <c r="W447" s="153">
        <f t="shared" si="97"/>
        <v>2.2729174812081605</v>
      </c>
      <c r="X447" s="154">
        <f t="shared" si="87"/>
        <v>-1.7314305385509457E-7</v>
      </c>
      <c r="Y447" s="155">
        <f t="shared" si="88"/>
        <v>-1.728294048291799E-7</v>
      </c>
      <c r="Z447" s="155">
        <f t="shared" si="89"/>
        <v>-1.7282997300508575E-7</v>
      </c>
      <c r="AA447" s="156">
        <f t="shared" si="90"/>
        <v>-1.7251689009657309E-7</v>
      </c>
      <c r="AB447" s="157">
        <f t="shared" si="99"/>
        <v>4.7789909455080333E-4</v>
      </c>
      <c r="AC447" s="132"/>
      <c r="AD447" s="158">
        <f t="shared" si="98"/>
        <v>4.7789909455080331</v>
      </c>
      <c r="AE447" s="158"/>
      <c r="AF447" s="159"/>
      <c r="AG447" s="133">
        <v>4410</v>
      </c>
    </row>
    <row r="448" spans="1:55">
      <c r="E448" s="147">
        <v>0.61784722222222221</v>
      </c>
      <c r="G448" s="148">
        <v>18.87</v>
      </c>
      <c r="H448" s="148">
        <v>5.77</v>
      </c>
      <c r="I448" s="148">
        <v>7.97</v>
      </c>
      <c r="J448" s="148">
        <v>18.82</v>
      </c>
      <c r="K448" s="148">
        <v>5.94</v>
      </c>
      <c r="L448" s="148">
        <v>8.14</v>
      </c>
      <c r="M448" s="118">
        <f t="shared" si="100"/>
        <v>18.844999999999999</v>
      </c>
      <c r="N448" s="118">
        <f t="shared" si="100"/>
        <v>5.8550000000000004</v>
      </c>
      <c r="O448" s="118">
        <f t="shared" si="100"/>
        <v>8.0549999999999997</v>
      </c>
      <c r="P448" s="149">
        <f t="shared" si="91"/>
        <v>0.17539573580691695</v>
      </c>
      <c r="Q448" s="150">
        <f t="shared" si="92"/>
        <v>1.3963683610559338E-6</v>
      </c>
      <c r="R448" s="151">
        <f t="shared" si="93"/>
        <v>4.296004211041075E-9</v>
      </c>
      <c r="S448" s="150">
        <f t="shared" si="94"/>
        <v>1.845565218128265E-17</v>
      </c>
      <c r="T448" s="97">
        <v>298</v>
      </c>
      <c r="U448" s="118">
        <f t="shared" si="95"/>
        <v>291.84500000000003</v>
      </c>
      <c r="V448" s="152">
        <f t="shared" si="96"/>
        <v>0.355698488935413</v>
      </c>
      <c r="W448" s="153">
        <f t="shared" si="97"/>
        <v>2.2682895340266844</v>
      </c>
      <c r="X448" s="154">
        <f t="shared" si="87"/>
        <v>-1.7227869007841393E-7</v>
      </c>
      <c r="Y448" s="155">
        <f t="shared" si="88"/>
        <v>-1.719670377547131E-7</v>
      </c>
      <c r="Z448" s="155">
        <f t="shared" si="89"/>
        <v>-1.7196760153408027E-7</v>
      </c>
      <c r="AA448" s="156">
        <f t="shared" si="90"/>
        <v>-1.7165651094999172E-7</v>
      </c>
      <c r="AB448" s="157">
        <f t="shared" si="99"/>
        <v>4.7617079671810299E-4</v>
      </c>
      <c r="AC448" s="132"/>
      <c r="AD448" s="158">
        <f t="shared" si="98"/>
        <v>4.7617079671810298</v>
      </c>
      <c r="AE448" s="158"/>
      <c r="AF448" s="159"/>
      <c r="AG448" s="133">
        <v>4420</v>
      </c>
    </row>
    <row r="449" spans="1:55">
      <c r="E449" s="147">
        <v>0.61796296296296294</v>
      </c>
      <c r="G449" s="148">
        <v>18.88</v>
      </c>
      <c r="H449" s="148">
        <v>5.77</v>
      </c>
      <c r="I449" s="148">
        <v>7.98</v>
      </c>
      <c r="J449" s="148">
        <v>18.829999999999998</v>
      </c>
      <c r="K449" s="148">
        <v>5.94</v>
      </c>
      <c r="L449" s="148">
        <v>8.14</v>
      </c>
      <c r="M449" s="118">
        <f t="shared" si="100"/>
        <v>18.854999999999997</v>
      </c>
      <c r="N449" s="118">
        <f t="shared" si="100"/>
        <v>5.8550000000000004</v>
      </c>
      <c r="O449" s="118">
        <f t="shared" si="100"/>
        <v>8.06</v>
      </c>
      <c r="P449" s="149">
        <f t="shared" si="91"/>
        <v>0.17553682436416418</v>
      </c>
      <c r="Q449" s="150">
        <f t="shared" si="92"/>
        <v>1.3963683610559338E-6</v>
      </c>
      <c r="R449" s="151">
        <f t="shared" si="93"/>
        <v>4.2995756742778991E-9</v>
      </c>
      <c r="S449" s="150">
        <f t="shared" si="94"/>
        <v>1.848635097884225E-17</v>
      </c>
      <c r="T449" s="97">
        <v>298</v>
      </c>
      <c r="U449" s="118">
        <f t="shared" si="95"/>
        <v>291.85500000000002</v>
      </c>
      <c r="V449" s="152">
        <f t="shared" si="96"/>
        <v>0.35510841954132977</v>
      </c>
      <c r="W449" s="153">
        <f t="shared" si="97"/>
        <v>2.2652097357939569</v>
      </c>
      <c r="X449" s="154">
        <f t="shared" si="87"/>
        <v>-1.7231431426110462E-7</v>
      </c>
      <c r="Y449" s="155">
        <f t="shared" si="88"/>
        <v>-1.7200140296755058E-7</v>
      </c>
      <c r="Z449" s="155">
        <f t="shared" si="89"/>
        <v>-1.7200197119357438E-7</v>
      </c>
      <c r="AA449" s="156">
        <f t="shared" si="90"/>
        <v>-1.7168962606232306E-7</v>
      </c>
      <c r="AB449" s="157">
        <f t="shared" si="99"/>
        <v>4.7445112258542632E-4</v>
      </c>
      <c r="AC449" s="132"/>
      <c r="AD449" s="158">
        <f t="shared" si="98"/>
        <v>4.7445112258542634</v>
      </c>
      <c r="AE449" s="158"/>
      <c r="AF449" s="159"/>
      <c r="AG449" s="133">
        <v>4430</v>
      </c>
    </row>
    <row r="450" spans="1:55">
      <c r="E450" s="147">
        <v>0.61807870370370366</v>
      </c>
      <c r="G450" s="148">
        <v>18.89</v>
      </c>
      <c r="H450" s="148">
        <v>5.77</v>
      </c>
      <c r="I450" s="148">
        <v>7.98</v>
      </c>
      <c r="J450" s="148">
        <v>18.84</v>
      </c>
      <c r="K450" s="148">
        <v>5.94</v>
      </c>
      <c r="L450" s="148">
        <v>8.19</v>
      </c>
      <c r="M450" s="118">
        <f t="shared" si="100"/>
        <v>18.865000000000002</v>
      </c>
      <c r="N450" s="118">
        <f t="shared" si="100"/>
        <v>5.8550000000000004</v>
      </c>
      <c r="O450" s="118">
        <f t="shared" si="100"/>
        <v>8.0850000000000009</v>
      </c>
      <c r="P450" s="149">
        <f t="shared" si="91"/>
        <v>0.176113619939118</v>
      </c>
      <c r="Q450" s="150">
        <f t="shared" si="92"/>
        <v>1.3963683610559338E-6</v>
      </c>
      <c r="R450" s="151">
        <f t="shared" si="93"/>
        <v>4.3031501066341717E-9</v>
      </c>
      <c r="S450" s="150">
        <f t="shared" si="94"/>
        <v>1.8517100840225683E-17</v>
      </c>
      <c r="T450" s="97">
        <v>298</v>
      </c>
      <c r="U450" s="118">
        <f t="shared" si="95"/>
        <v>291.86500000000001</v>
      </c>
      <c r="V450" s="152">
        <f t="shared" si="96"/>
        <v>0.35451839058165191</v>
      </c>
      <c r="W450" s="153">
        <f t="shared" si="97"/>
        <v>2.2621343298084304</v>
      </c>
      <c r="X450" s="154">
        <f t="shared" si="87"/>
        <v>-1.727748758233434E-7</v>
      </c>
      <c r="Y450" s="155">
        <f t="shared" si="88"/>
        <v>-1.7245914498381857E-7</v>
      </c>
      <c r="Z450" s="155">
        <f t="shared" si="89"/>
        <v>-1.7245972195406704E-7</v>
      </c>
      <c r="AA450" s="156">
        <f t="shared" si="90"/>
        <v>-1.7214456597606613E-7</v>
      </c>
      <c r="AB450" s="157">
        <f t="shared" si="99"/>
        <v>4.7273110477101689E-4</v>
      </c>
      <c r="AC450" s="132"/>
      <c r="AD450" s="158">
        <f t="shared" si="98"/>
        <v>4.7273110477101685</v>
      </c>
      <c r="AE450" s="158"/>
      <c r="AF450" s="159"/>
      <c r="AG450" s="133">
        <v>4440</v>
      </c>
    </row>
    <row r="451" spans="1:55">
      <c r="E451" s="147">
        <v>0.61819444444444438</v>
      </c>
      <c r="G451" s="148">
        <v>18.899999999999999</v>
      </c>
      <c r="H451" s="148">
        <v>5.77</v>
      </c>
      <c r="I451" s="148">
        <v>7.98</v>
      </c>
      <c r="J451" s="148">
        <v>18.84</v>
      </c>
      <c r="K451" s="148">
        <v>5.94</v>
      </c>
      <c r="L451" s="148">
        <v>8.17</v>
      </c>
      <c r="M451" s="118">
        <f t="shared" si="100"/>
        <v>18.869999999999997</v>
      </c>
      <c r="N451" s="118">
        <f t="shared" si="100"/>
        <v>5.8550000000000004</v>
      </c>
      <c r="O451" s="118">
        <f t="shared" si="100"/>
        <v>8.0749999999999993</v>
      </c>
      <c r="P451" s="149">
        <f t="shared" si="91"/>
        <v>0.17591194004521632</v>
      </c>
      <c r="Q451" s="150">
        <f t="shared" si="92"/>
        <v>1.3963683610559338E-6</v>
      </c>
      <c r="R451" s="151">
        <f t="shared" si="93"/>
        <v>4.3049384370033826E-9</v>
      </c>
      <c r="S451" s="150">
        <f t="shared" si="94"/>
        <v>1.8532494946389127E-17</v>
      </c>
      <c r="T451" s="97">
        <v>298</v>
      </c>
      <c r="U451" s="118">
        <f t="shared" si="95"/>
        <v>291.87</v>
      </c>
      <c r="V451" s="152">
        <f t="shared" si="96"/>
        <v>0.35422339126341673</v>
      </c>
      <c r="W451" s="153">
        <f t="shared" si="97"/>
        <v>2.260598271858874</v>
      </c>
      <c r="X451" s="154">
        <f t="shared" si="87"/>
        <v>-1.722073137253668E-7</v>
      </c>
      <c r="Y451" s="155">
        <f t="shared" si="88"/>
        <v>-1.7189250534900954E-7</v>
      </c>
      <c r="Z451" s="155">
        <f t="shared" si="89"/>
        <v>-1.7189308084323031E-7</v>
      </c>
      <c r="AA451" s="156">
        <f t="shared" si="90"/>
        <v>-1.7157884585699736E-7</v>
      </c>
      <c r="AB451" s="157">
        <f t="shared" si="99"/>
        <v>4.7100650947822496E-4</v>
      </c>
      <c r="AC451" s="132"/>
      <c r="AD451" s="158">
        <f t="shared" si="98"/>
        <v>4.7100650947822498</v>
      </c>
      <c r="AE451" s="158"/>
      <c r="AF451" s="159"/>
      <c r="AG451" s="133">
        <v>4450</v>
      </c>
    </row>
    <row r="452" spans="1:55">
      <c r="E452" s="147">
        <v>0.61831018518518521</v>
      </c>
      <c r="G452" s="148">
        <v>18.91</v>
      </c>
      <c r="H452" s="148">
        <v>5.77</v>
      </c>
      <c r="I452" s="148">
        <v>7.98</v>
      </c>
      <c r="J452" s="148">
        <v>18.87</v>
      </c>
      <c r="K452" s="148">
        <v>5.94</v>
      </c>
      <c r="L452" s="148">
        <v>8.1999999999999993</v>
      </c>
      <c r="M452" s="118">
        <f t="shared" si="100"/>
        <v>18.89</v>
      </c>
      <c r="N452" s="118">
        <f t="shared" si="100"/>
        <v>5.8550000000000004</v>
      </c>
      <c r="O452" s="118">
        <f t="shared" si="100"/>
        <v>8.09</v>
      </c>
      <c r="P452" s="149">
        <f t="shared" si="91"/>
        <v>0.17630345199875133</v>
      </c>
      <c r="Q452" s="150">
        <f t="shared" si="92"/>
        <v>1.3963683610559338E-6</v>
      </c>
      <c r="R452" s="151">
        <f t="shared" si="93"/>
        <v>4.3120991936261244E-9</v>
      </c>
      <c r="S452" s="150">
        <f t="shared" si="94"/>
        <v>1.8594199455671073E-17</v>
      </c>
      <c r="T452" s="97">
        <v>298</v>
      </c>
      <c r="U452" s="118">
        <f t="shared" si="95"/>
        <v>291.89</v>
      </c>
      <c r="V452" s="152">
        <f t="shared" si="96"/>
        <v>0.35304349505571386</v>
      </c>
      <c r="W452" s="153">
        <f t="shared" si="97"/>
        <v>2.2544649879202403</v>
      </c>
      <c r="X452" s="154">
        <f t="shared" si="87"/>
        <v>-1.7300264084298397E-7</v>
      </c>
      <c r="Y452" s="155">
        <f t="shared" si="88"/>
        <v>-1.726837541413487E-7</v>
      </c>
      <c r="Z452" s="155">
        <f t="shared" si="89"/>
        <v>-1.7268434192849452E-7</v>
      </c>
      <c r="AA452" s="156">
        <f t="shared" si="90"/>
        <v>-1.7236604084713063E-7</v>
      </c>
      <c r="AB452" s="157">
        <f t="shared" si="99"/>
        <v>4.6928758059161356E-4</v>
      </c>
      <c r="AC452" s="132"/>
      <c r="AD452" s="158">
        <f t="shared" si="98"/>
        <v>4.6928758059161355</v>
      </c>
      <c r="AE452" s="158"/>
      <c r="AF452" s="159"/>
      <c r="AG452" s="133">
        <v>4460</v>
      </c>
    </row>
    <row r="453" spans="1:55">
      <c r="E453" s="147">
        <v>0.61842592592592593</v>
      </c>
      <c r="G453" s="148">
        <v>18.920000000000002</v>
      </c>
      <c r="H453" s="148">
        <v>5.77</v>
      </c>
      <c r="I453" s="148">
        <v>7.96</v>
      </c>
      <c r="J453" s="148">
        <v>18.87</v>
      </c>
      <c r="K453" s="148">
        <v>5.94</v>
      </c>
      <c r="L453" s="148">
        <v>8.16</v>
      </c>
      <c r="M453" s="118">
        <f t="shared" si="100"/>
        <v>18.895000000000003</v>
      </c>
      <c r="N453" s="118">
        <f t="shared" si="100"/>
        <v>5.8550000000000004</v>
      </c>
      <c r="O453" s="118">
        <f t="shared" si="100"/>
        <v>8.06</v>
      </c>
      <c r="P453" s="149">
        <f t="shared" si="91"/>
        <v>0.17566580163420845</v>
      </c>
      <c r="Q453" s="150">
        <f t="shared" si="92"/>
        <v>1.3963683610559338E-6</v>
      </c>
      <c r="R453" s="151">
        <f t="shared" si="93"/>
        <v>4.3138912431135757E-9</v>
      </c>
      <c r="S453" s="150">
        <f t="shared" si="94"/>
        <v>1.8609657657411991E-17</v>
      </c>
      <c r="T453" s="97">
        <v>298</v>
      </c>
      <c r="U453" s="118">
        <f t="shared" si="95"/>
        <v>291.89499999999998</v>
      </c>
      <c r="V453" s="152">
        <f t="shared" si="96"/>
        <v>0.35274854626750163</v>
      </c>
      <c r="W453" s="153">
        <f t="shared" si="97"/>
        <v>2.2529343998150502</v>
      </c>
      <c r="X453" s="154">
        <f t="shared" si="87"/>
        <v>-1.7200218409758197E-7</v>
      </c>
      <c r="Y453" s="155">
        <f t="shared" si="88"/>
        <v>-1.7168581074907265E-7</v>
      </c>
      <c r="Z453" s="155">
        <f t="shared" si="89"/>
        <v>-1.7168639267247191E-7</v>
      </c>
      <c r="AA453" s="156">
        <f t="shared" si="90"/>
        <v>-1.7137059910663256E-7</v>
      </c>
      <c r="AB453" s="157">
        <f t="shared" si="99"/>
        <v>4.6756073913523056E-4</v>
      </c>
      <c r="AC453" s="132"/>
      <c r="AD453" s="158">
        <f t="shared" si="98"/>
        <v>4.6756073913523055</v>
      </c>
      <c r="AE453" s="158"/>
      <c r="AF453" s="159"/>
      <c r="AG453" s="133">
        <v>4470</v>
      </c>
    </row>
    <row r="454" spans="1:55">
      <c r="E454" s="147">
        <v>0.61854166666666666</v>
      </c>
      <c r="G454" s="148">
        <v>18.93</v>
      </c>
      <c r="H454" s="148">
        <v>5.77</v>
      </c>
      <c r="I454" s="148">
        <v>7.96</v>
      </c>
      <c r="J454" s="148">
        <v>18.89</v>
      </c>
      <c r="K454" s="148">
        <v>5.94</v>
      </c>
      <c r="L454" s="148">
        <v>8.14</v>
      </c>
      <c r="M454" s="118">
        <f t="shared" si="100"/>
        <v>18.91</v>
      </c>
      <c r="N454" s="118">
        <f t="shared" si="100"/>
        <v>5.8550000000000004</v>
      </c>
      <c r="O454" s="118">
        <f t="shared" si="100"/>
        <v>8.0500000000000007</v>
      </c>
      <c r="P454" s="149">
        <f t="shared" si="91"/>
        <v>0.17549620927490342</v>
      </c>
      <c r="Q454" s="150">
        <f t="shared" si="92"/>
        <v>1.3963683610559338E-6</v>
      </c>
      <c r="R454" s="151">
        <f t="shared" si="93"/>
        <v>4.3192718613217314E-9</v>
      </c>
      <c r="S454" s="150">
        <f t="shared" si="94"/>
        <v>1.8656109412005695E-17</v>
      </c>
      <c r="T454" s="97">
        <v>298</v>
      </c>
      <c r="U454" s="118">
        <f t="shared" si="95"/>
        <v>291.91000000000003</v>
      </c>
      <c r="V454" s="152">
        <f t="shared" si="96"/>
        <v>0.35186376052745688</v>
      </c>
      <c r="W454" s="153">
        <f t="shared" si="97"/>
        <v>2.2483491813596621</v>
      </c>
      <c r="X454" s="154">
        <f t="shared" ref="X454:X517" si="101">-($B$2/W454)*P454*S454*AB454</f>
        <v>-1.719825234493959E-7</v>
      </c>
      <c r="Y454" s="155">
        <f t="shared" ref="Y454:Y517" si="102">-(AB454+(5*X454))*$B$2*S454*P454/W454</f>
        <v>-1.7166505669902383E-7</v>
      </c>
      <c r="Z454" s="155">
        <f t="shared" ref="Z454:Z517" si="103">-(AB454+5*Y454)*$B$2*P454*S454/W454</f>
        <v>-1.7166564271867034E-7</v>
      </c>
      <c r="AA454" s="156">
        <f t="shared" ref="AA454:AA517" si="104">-(AB454+(10*Z454))*$B$2*P454*S454/W454</f>
        <v>-1.7134875982444873E-7</v>
      </c>
      <c r="AB454" s="157">
        <f t="shared" si="99"/>
        <v>4.6584387715181837E-4</v>
      </c>
      <c r="AC454" s="132"/>
      <c r="AD454" s="158">
        <f t="shared" si="98"/>
        <v>4.6584387715181839</v>
      </c>
      <c r="AE454" s="158"/>
      <c r="AF454" s="159"/>
      <c r="AG454" s="133">
        <v>4480</v>
      </c>
    </row>
    <row r="455" spans="1:55">
      <c r="E455" s="147">
        <v>0.61865740740740738</v>
      </c>
      <c r="G455" s="148">
        <v>18.940000000000001</v>
      </c>
      <c r="H455" s="148">
        <v>5.77</v>
      </c>
      <c r="I455" s="148">
        <v>7.95</v>
      </c>
      <c r="J455" s="148">
        <v>18.89</v>
      </c>
      <c r="K455" s="148">
        <v>5.93</v>
      </c>
      <c r="L455" s="148">
        <v>8.14</v>
      </c>
      <c r="M455" s="118">
        <f t="shared" si="100"/>
        <v>18.914999999999999</v>
      </c>
      <c r="N455" s="118">
        <f t="shared" si="100"/>
        <v>5.85</v>
      </c>
      <c r="O455" s="118">
        <f t="shared" si="100"/>
        <v>8.0449999999999999</v>
      </c>
      <c r="P455" s="149">
        <f t="shared" ref="P455:P518" si="105">((O455/32000)*(1/((-0.026*M455+1.9067)/1000)))/1.013</f>
        <v>0.17540331975530968</v>
      </c>
      <c r="Q455" s="150">
        <f t="shared" ref="Q455:Q518" si="106">POWER(10, -N455)</f>
        <v>1.4125375446227531E-6</v>
      </c>
      <c r="R455" s="151">
        <f t="shared" ref="R455:R518" si="107">(0.00000000000001*(0.1253*EXP(0.0831*M455)))/Q455</f>
        <v>4.2716040479818295E-9</v>
      </c>
      <c r="S455" s="150">
        <f t="shared" ref="S455:S518" si="108">POWER(R455, 2)</f>
        <v>1.8246601142734752E-17</v>
      </c>
      <c r="T455" s="97">
        <v>298</v>
      </c>
      <c r="U455" s="118">
        <f t="shared" ref="U455:U518" si="109">273+M455</f>
        <v>291.91500000000002</v>
      </c>
      <c r="V455" s="152">
        <f t="shared" ref="V455:V518" si="110">((1/U455)-(1/298))*5026</f>
        <v>0.35156885215391298</v>
      </c>
      <c r="W455" s="153">
        <f t="shared" ref="W455:W518" si="111">POWER(10,V455)</f>
        <v>2.246822954447198</v>
      </c>
      <c r="X455" s="154">
        <f t="shared" si="101"/>
        <v>-1.6761266951565801E-7</v>
      </c>
      <c r="Y455" s="155">
        <f t="shared" si="102"/>
        <v>-1.6731001535523358E-7</v>
      </c>
      <c r="Z455" s="155">
        <f t="shared" si="103"/>
        <v>-1.6731056185056172E-7</v>
      </c>
      <c r="AA455" s="156">
        <f t="shared" si="104"/>
        <v>-1.670084522118785E-7</v>
      </c>
      <c r="AB455" s="157">
        <f t="shared" si="99"/>
        <v>4.6412722268163631E-4</v>
      </c>
      <c r="AC455" s="132"/>
      <c r="AD455" s="158">
        <f t="shared" ref="AD455:AD518" si="112">AB455*10000</f>
        <v>4.6412722268163629</v>
      </c>
      <c r="AE455" s="158"/>
      <c r="AF455" s="159"/>
      <c r="AG455" s="133">
        <v>4490</v>
      </c>
    </row>
    <row r="456" spans="1:55">
      <c r="E456" s="147">
        <v>0.6187731481481481</v>
      </c>
      <c r="G456" s="148">
        <v>18.96</v>
      </c>
      <c r="H456" s="148">
        <v>5.77</v>
      </c>
      <c r="I456" s="148">
        <v>7.95</v>
      </c>
      <c r="J456" s="148">
        <v>18.91</v>
      </c>
      <c r="K456" s="148">
        <v>5.93</v>
      </c>
      <c r="L456" s="148">
        <v>8.17</v>
      </c>
      <c r="M456" s="118">
        <f t="shared" si="100"/>
        <v>18.935000000000002</v>
      </c>
      <c r="N456" s="118">
        <f t="shared" si="100"/>
        <v>5.85</v>
      </c>
      <c r="O456" s="118">
        <f t="shared" si="100"/>
        <v>8.06</v>
      </c>
      <c r="P456" s="149">
        <f t="shared" si="105"/>
        <v>0.17579496857804966</v>
      </c>
      <c r="Q456" s="150">
        <f t="shared" si="106"/>
        <v>1.4125375446227531E-6</v>
      </c>
      <c r="R456" s="151">
        <f t="shared" si="107"/>
        <v>4.2787093567856428E-9</v>
      </c>
      <c r="S456" s="150">
        <f t="shared" si="108"/>
        <v>1.830735375984501E-17</v>
      </c>
      <c r="T456" s="97">
        <v>298</v>
      </c>
      <c r="U456" s="118">
        <f t="shared" si="109"/>
        <v>291.935</v>
      </c>
      <c r="V456" s="152">
        <f t="shared" si="110"/>
        <v>0.35038931967824516</v>
      </c>
      <c r="W456" s="153">
        <f t="shared" si="111"/>
        <v>2.2407289213193446</v>
      </c>
      <c r="X456" s="154">
        <f t="shared" si="101"/>
        <v>-1.6839539556609705E-7</v>
      </c>
      <c r="Y456" s="155">
        <f t="shared" si="102"/>
        <v>-1.6808880288922735E-7</v>
      </c>
      <c r="Z456" s="155">
        <f t="shared" si="103"/>
        <v>-1.6808936109373878E-7</v>
      </c>
      <c r="AA456" s="156">
        <f t="shared" si="104"/>
        <v>-1.6778332458876656E-7</v>
      </c>
      <c r="AB456" s="157">
        <f t="shared" ref="AB456:AB519" si="113">AB455+10*(0.166666666666666*(X455+2*Y455+2*Z455+AA455))</f>
        <v>4.624541188880711E-4</v>
      </c>
      <c r="AC456" s="132"/>
      <c r="AD456" s="158">
        <f t="shared" si="112"/>
        <v>4.6245411888807109</v>
      </c>
      <c r="AE456" s="158"/>
      <c r="AF456" s="159"/>
      <c r="AG456" s="133">
        <v>4500</v>
      </c>
    </row>
    <row r="457" spans="1:55">
      <c r="E457" s="147">
        <v>0.61888888888888882</v>
      </c>
      <c r="G457" s="148">
        <v>18.97</v>
      </c>
      <c r="H457" s="148">
        <v>5.77</v>
      </c>
      <c r="I457" s="148">
        <v>7.94</v>
      </c>
      <c r="J457" s="148">
        <v>18.920000000000002</v>
      </c>
      <c r="K457" s="148">
        <v>5.93</v>
      </c>
      <c r="L457" s="148">
        <v>8.1300000000000008</v>
      </c>
      <c r="M457" s="118">
        <f t="shared" si="100"/>
        <v>18.945</v>
      </c>
      <c r="N457" s="118">
        <f t="shared" si="100"/>
        <v>5.85</v>
      </c>
      <c r="O457" s="118">
        <f t="shared" si="100"/>
        <v>8.0350000000000001</v>
      </c>
      <c r="P457" s="149">
        <f t="shared" si="105"/>
        <v>0.17528191999337892</v>
      </c>
      <c r="Q457" s="150">
        <f t="shared" si="106"/>
        <v>1.4125375446227531E-6</v>
      </c>
      <c r="R457" s="151">
        <f t="shared" si="107"/>
        <v>4.282266442025349E-9</v>
      </c>
      <c r="S457" s="150">
        <f t="shared" si="108"/>
        <v>1.8337805880496443E-17</v>
      </c>
      <c r="T457" s="97">
        <v>298</v>
      </c>
      <c r="U457" s="118">
        <f t="shared" si="109"/>
        <v>291.94499999999999</v>
      </c>
      <c r="V457" s="152">
        <f t="shared" si="110"/>
        <v>0.34979961404424731</v>
      </c>
      <c r="W457" s="153">
        <f t="shared" si="111"/>
        <v>2.2376884181115764</v>
      </c>
      <c r="X457" s="154">
        <f t="shared" si="101"/>
        <v>-1.6779962315543498E-7</v>
      </c>
      <c r="Y457" s="155">
        <f t="shared" si="102"/>
        <v>-1.6749408550836074E-7</v>
      </c>
      <c r="Z457" s="155">
        <f t="shared" si="103"/>
        <v>-1.674946418460451E-7</v>
      </c>
      <c r="AA457" s="156">
        <f t="shared" si="104"/>
        <v>-1.6718965851064224E-7</v>
      </c>
      <c r="AB457" s="157">
        <f t="shared" si="113"/>
        <v>4.6077322714120313E-4</v>
      </c>
      <c r="AC457" s="132"/>
      <c r="AD457" s="158">
        <f t="shared" si="112"/>
        <v>4.607732271412031</v>
      </c>
      <c r="AE457" s="158"/>
      <c r="AF457" s="159"/>
      <c r="AG457" s="133">
        <v>4510</v>
      </c>
    </row>
    <row r="458" spans="1:55">
      <c r="E458" s="147">
        <v>0.61900462962962965</v>
      </c>
      <c r="G458" s="148">
        <v>18.98</v>
      </c>
      <c r="H458" s="148">
        <v>5.77</v>
      </c>
      <c r="I458" s="148">
        <v>7.94</v>
      </c>
      <c r="J458" s="148">
        <v>18.940000000000001</v>
      </c>
      <c r="K458" s="148">
        <v>5.93</v>
      </c>
      <c r="L458" s="148">
        <v>8.16</v>
      </c>
      <c r="M458" s="118">
        <f t="shared" si="100"/>
        <v>18.96</v>
      </c>
      <c r="N458" s="118">
        <f t="shared" si="100"/>
        <v>5.85</v>
      </c>
      <c r="O458" s="118">
        <f t="shared" si="100"/>
        <v>8.0500000000000007</v>
      </c>
      <c r="P458" s="149">
        <f t="shared" si="105"/>
        <v>0.17565758624100569</v>
      </c>
      <c r="Q458" s="150">
        <f t="shared" si="106"/>
        <v>1.4125375446227531E-6</v>
      </c>
      <c r="R458" s="151">
        <f t="shared" si="107"/>
        <v>4.2876076153400263E-9</v>
      </c>
      <c r="S458" s="150">
        <f t="shared" si="108"/>
        <v>1.8383579063121788E-17</v>
      </c>
      <c r="T458" s="97">
        <v>298</v>
      </c>
      <c r="U458" s="118">
        <f t="shared" si="109"/>
        <v>291.95999999999998</v>
      </c>
      <c r="V458" s="152">
        <f t="shared" si="110"/>
        <v>0.34891513133637037</v>
      </c>
      <c r="W458" s="153">
        <f t="shared" si="111"/>
        <v>2.2331357867782802</v>
      </c>
      <c r="X458" s="154">
        <f t="shared" si="101"/>
        <v>-1.6830862820325241E-7</v>
      </c>
      <c r="Y458" s="155">
        <f t="shared" si="102"/>
        <v>-1.6800011262606019E-7</v>
      </c>
      <c r="Z458" s="155">
        <f t="shared" si="103"/>
        <v>-1.6800067814585788E-7</v>
      </c>
      <c r="AA458" s="156">
        <f t="shared" si="104"/>
        <v>-1.6769272601522836E-7</v>
      </c>
      <c r="AB458" s="157">
        <f t="shared" si="113"/>
        <v>4.5909828258057831E-4</v>
      </c>
      <c r="AC458" s="132"/>
      <c r="AD458" s="158">
        <f t="shared" si="112"/>
        <v>4.5909828258057832</v>
      </c>
      <c r="AE458" s="158"/>
      <c r="AF458" s="159"/>
      <c r="AG458" s="133">
        <v>4520</v>
      </c>
    </row>
    <row r="459" spans="1:55">
      <c r="E459" s="147">
        <v>0.61912037037037038</v>
      </c>
      <c r="G459" s="148">
        <v>18.989999999999998</v>
      </c>
      <c r="H459" s="148">
        <v>5.77</v>
      </c>
      <c r="I459" s="148">
        <v>7.95</v>
      </c>
      <c r="J459" s="148">
        <v>18.940000000000001</v>
      </c>
      <c r="K459" s="148">
        <v>5.93</v>
      </c>
      <c r="L459" s="148">
        <v>8.1999999999999993</v>
      </c>
      <c r="M459" s="118">
        <f t="shared" si="100"/>
        <v>18.965</v>
      </c>
      <c r="N459" s="118">
        <f t="shared" si="100"/>
        <v>5.85</v>
      </c>
      <c r="O459" s="118">
        <f t="shared" si="100"/>
        <v>8.0749999999999993</v>
      </c>
      <c r="P459" s="149">
        <f t="shared" si="105"/>
        <v>0.1762193108843528</v>
      </c>
      <c r="Q459" s="150">
        <f t="shared" si="106"/>
        <v>1.4125375446227531E-6</v>
      </c>
      <c r="R459" s="151">
        <f t="shared" si="107"/>
        <v>4.2893894864622889E-9</v>
      </c>
      <c r="S459" s="150">
        <f t="shared" si="108"/>
        <v>1.839886216657322E-17</v>
      </c>
      <c r="T459" s="97">
        <v>298</v>
      </c>
      <c r="U459" s="118">
        <f t="shared" si="109"/>
        <v>291.96499999999997</v>
      </c>
      <c r="V459" s="152">
        <f t="shared" si="110"/>
        <v>0.34862032396316872</v>
      </c>
      <c r="W459" s="153">
        <f t="shared" si="111"/>
        <v>2.2316204060291676</v>
      </c>
      <c r="X459" s="154">
        <f t="shared" si="101"/>
        <v>-1.6848316817661631E-7</v>
      </c>
      <c r="Y459" s="155">
        <f t="shared" si="102"/>
        <v>-1.6817287692522238E-7</v>
      </c>
      <c r="Z459" s="155">
        <f t="shared" si="103"/>
        <v>-1.6817344838088606E-7</v>
      </c>
      <c r="AA459" s="156">
        <f t="shared" si="104"/>
        <v>-1.6786372648028453E-7</v>
      </c>
      <c r="AB459" s="157">
        <f t="shared" si="113"/>
        <v>4.5741827768764113E-4</v>
      </c>
      <c r="AC459" s="132"/>
      <c r="AD459" s="158">
        <f t="shared" si="112"/>
        <v>4.5741827768764116</v>
      </c>
      <c r="AE459" s="158"/>
      <c r="AF459" s="159"/>
      <c r="AG459" s="133">
        <v>4530</v>
      </c>
    </row>
    <row r="460" spans="1:55">
      <c r="E460" s="147">
        <v>0.6192361111111111</v>
      </c>
      <c r="G460" s="148">
        <v>19</v>
      </c>
      <c r="H460" s="148">
        <v>5.77</v>
      </c>
      <c r="I460" s="148">
        <v>7.97</v>
      </c>
      <c r="J460" s="148">
        <v>18.96</v>
      </c>
      <c r="K460" s="148">
        <v>5.93</v>
      </c>
      <c r="L460" s="148">
        <v>8.16</v>
      </c>
      <c r="M460" s="118">
        <f t="shared" si="100"/>
        <v>18.98</v>
      </c>
      <c r="N460" s="118">
        <f t="shared" si="100"/>
        <v>5.85</v>
      </c>
      <c r="O460" s="118">
        <f t="shared" si="100"/>
        <v>8.0649999999999995</v>
      </c>
      <c r="P460" s="149">
        <f t="shared" si="105"/>
        <v>0.17604965286684432</v>
      </c>
      <c r="Q460" s="150">
        <f t="shared" si="106"/>
        <v>1.4125375446227531E-6</v>
      </c>
      <c r="R460" s="151">
        <f t="shared" si="107"/>
        <v>4.2947395441879166E-9</v>
      </c>
      <c r="S460" s="150">
        <f t="shared" si="108"/>
        <v>1.8444787752411434E-17</v>
      </c>
      <c r="T460" s="97">
        <v>298</v>
      </c>
      <c r="U460" s="118">
        <f t="shared" si="109"/>
        <v>291.98</v>
      </c>
      <c r="V460" s="152">
        <f t="shared" si="110"/>
        <v>0.34773596242456656</v>
      </c>
      <c r="W460" s="153">
        <f t="shared" si="111"/>
        <v>2.22708074157471</v>
      </c>
      <c r="X460" s="154">
        <f t="shared" si="101"/>
        <v>-1.6846341257204291E-7</v>
      </c>
      <c r="Y460" s="155">
        <f t="shared" si="102"/>
        <v>-1.6815204933291066E-7</v>
      </c>
      <c r="Z460" s="155">
        <f t="shared" si="103"/>
        <v>-1.6815262481137924E-7</v>
      </c>
      <c r="AA460" s="156">
        <f t="shared" si="104"/>
        <v>-1.6784183492345439E-7</v>
      </c>
      <c r="AB460" s="157">
        <f t="shared" si="113"/>
        <v>4.5573654511219262E-4</v>
      </c>
      <c r="AC460" s="132"/>
      <c r="AD460" s="158">
        <f t="shared" si="112"/>
        <v>4.5573654511219264</v>
      </c>
      <c r="AE460" s="158"/>
      <c r="AF460" s="159"/>
      <c r="AG460" s="133">
        <v>4540</v>
      </c>
    </row>
    <row r="461" spans="1:55">
      <c r="E461" s="147">
        <v>0.61935185185185182</v>
      </c>
      <c r="G461" s="148">
        <v>19.010000000000002</v>
      </c>
      <c r="H461" s="148">
        <v>5.76</v>
      </c>
      <c r="I461" s="148">
        <v>7.97</v>
      </c>
      <c r="J461" s="148">
        <v>18.98</v>
      </c>
      <c r="K461" s="148">
        <v>5.93</v>
      </c>
      <c r="L461" s="148">
        <v>8.18</v>
      </c>
      <c r="M461" s="118">
        <f t="shared" si="100"/>
        <v>18.995000000000001</v>
      </c>
      <c r="N461" s="118">
        <f t="shared" si="100"/>
        <v>5.8449999999999998</v>
      </c>
      <c r="O461" s="118">
        <f t="shared" si="100"/>
        <v>8.0749999999999993</v>
      </c>
      <c r="P461" s="149">
        <f t="shared" si="105"/>
        <v>0.17631659864189603</v>
      </c>
      <c r="Q461" s="150">
        <f t="shared" si="106"/>
        <v>1.4288939585111015E-6</v>
      </c>
      <c r="R461" s="151">
        <f t="shared" si="107"/>
        <v>4.2508734798935419E-9</v>
      </c>
      <c r="S461" s="150">
        <f t="shared" si="108"/>
        <v>1.8069925342062231E-17</v>
      </c>
      <c r="T461" s="97">
        <v>298</v>
      </c>
      <c r="U461" s="118">
        <f t="shared" si="109"/>
        <v>291.995</v>
      </c>
      <c r="V461" s="152">
        <f t="shared" si="110"/>
        <v>0.34685169174658326</v>
      </c>
      <c r="W461" s="153">
        <f t="shared" si="111"/>
        <v>2.2225507769030064</v>
      </c>
      <c r="X461" s="154">
        <f t="shared" si="101"/>
        <v>-1.650156800662671E-7</v>
      </c>
      <c r="Y461" s="155">
        <f t="shared" si="102"/>
        <v>-1.6471582461460173E-7</v>
      </c>
      <c r="Z461" s="155">
        <f t="shared" si="103"/>
        <v>-1.6471636949186348E-7</v>
      </c>
      <c r="AA461" s="156">
        <f t="shared" si="104"/>
        <v>-1.6441705693723084E-7</v>
      </c>
      <c r="AB461" s="157">
        <f t="shared" si="113"/>
        <v>4.5405502078588585E-4</v>
      </c>
      <c r="AC461" s="132"/>
      <c r="AD461" s="158">
        <f t="shared" si="112"/>
        <v>4.5405502078588587</v>
      </c>
      <c r="AE461" s="158"/>
      <c r="AF461" s="159"/>
      <c r="AG461" s="133">
        <v>4550</v>
      </c>
    </row>
    <row r="462" spans="1:55" s="77" customFormat="1">
      <c r="A462" s="134"/>
      <c r="B462" s="134"/>
      <c r="C462" s="134"/>
      <c r="D462" s="134"/>
      <c r="E462" s="136">
        <v>0.61946759259259254</v>
      </c>
      <c r="F462" s="134"/>
      <c r="G462" s="138">
        <v>19.03</v>
      </c>
      <c r="H462" s="138">
        <v>5.76</v>
      </c>
      <c r="I462" s="138">
        <v>7.94</v>
      </c>
      <c r="J462" s="138">
        <v>18.989999999999998</v>
      </c>
      <c r="K462" s="138">
        <v>5.93</v>
      </c>
      <c r="L462" s="138">
        <v>8.19</v>
      </c>
      <c r="M462" s="139">
        <f t="shared" si="100"/>
        <v>19.009999999999998</v>
      </c>
      <c r="N462" s="139">
        <f t="shared" si="100"/>
        <v>5.8449999999999998</v>
      </c>
      <c r="O462" s="139">
        <f t="shared" si="100"/>
        <v>8.0649999999999995</v>
      </c>
      <c r="P462" s="140">
        <f t="shared" si="105"/>
        <v>0.1761468737960421</v>
      </c>
      <c r="Q462" s="141">
        <f t="shared" si="106"/>
        <v>1.4288939585111015E-6</v>
      </c>
      <c r="R462" s="142">
        <f t="shared" si="107"/>
        <v>4.2561754974821854E-9</v>
      </c>
      <c r="S462" s="141">
        <f t="shared" si="108"/>
        <v>1.8115029865367729E-17</v>
      </c>
      <c r="T462" s="143">
        <v>298</v>
      </c>
      <c r="U462" s="139">
        <f t="shared" si="109"/>
        <v>292.01</v>
      </c>
      <c r="V462" s="144">
        <f t="shared" si="110"/>
        <v>0.34596751191521663</v>
      </c>
      <c r="W462" s="145">
        <f t="shared" si="111"/>
        <v>2.218030490319288</v>
      </c>
      <c r="X462" s="146">
        <f t="shared" si="101"/>
        <v>-1.6500438602209526E-7</v>
      </c>
      <c r="Y462" s="146">
        <f t="shared" si="102"/>
        <v>-1.647034800268712E-7</v>
      </c>
      <c r="Z462" s="146">
        <f t="shared" si="103"/>
        <v>-1.647040287663329E-7</v>
      </c>
      <c r="AA462" s="146">
        <f t="shared" si="104"/>
        <v>-1.6440366950918143E-7</v>
      </c>
      <c r="AB462" s="146">
        <f t="shared" si="113"/>
        <v>4.5240785891052516E-4</v>
      </c>
      <c r="AC462" s="134"/>
      <c r="AD462" s="146">
        <f t="shared" si="112"/>
        <v>4.524078589105252</v>
      </c>
      <c r="AE462" s="146"/>
      <c r="AF462" s="146"/>
      <c r="AG462" s="137">
        <v>4560</v>
      </c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</row>
    <row r="463" spans="1:55">
      <c r="E463" s="147">
        <v>0.61958333333333337</v>
      </c>
      <c r="G463" s="148">
        <v>19.04</v>
      </c>
      <c r="H463" s="148">
        <v>5.76</v>
      </c>
      <c r="I463" s="148">
        <v>7.95</v>
      </c>
      <c r="J463" s="148">
        <v>19.010000000000002</v>
      </c>
      <c r="K463" s="148">
        <v>5.93</v>
      </c>
      <c r="L463" s="148">
        <v>8.15</v>
      </c>
      <c r="M463" s="118">
        <f t="shared" si="100"/>
        <v>19.024999999999999</v>
      </c>
      <c r="N463" s="118">
        <f t="shared" si="100"/>
        <v>5.8449999999999998</v>
      </c>
      <c r="O463" s="118">
        <f t="shared" si="100"/>
        <v>8.0500000000000007</v>
      </c>
      <c r="P463" s="149">
        <f t="shared" si="105"/>
        <v>0.17586782052502339</v>
      </c>
      <c r="Q463" s="150">
        <f t="shared" si="106"/>
        <v>1.4288939585111015E-6</v>
      </c>
      <c r="R463" s="151">
        <f t="shared" si="107"/>
        <v>4.2614841281565007E-9</v>
      </c>
      <c r="S463" s="150">
        <f t="shared" si="108"/>
        <v>1.8160246974529771E-17</v>
      </c>
      <c r="T463" s="97">
        <v>298</v>
      </c>
      <c r="U463" s="118">
        <f t="shared" si="109"/>
        <v>292.02499999999998</v>
      </c>
      <c r="V463" s="152">
        <f t="shared" si="110"/>
        <v>0.34508342291646865</v>
      </c>
      <c r="W463" s="153">
        <f t="shared" si="111"/>
        <v>2.2135198601794377</v>
      </c>
      <c r="X463" s="154">
        <f t="shared" si="101"/>
        <v>-1.6488826012200324E-7</v>
      </c>
      <c r="Y463" s="155">
        <f t="shared" si="102"/>
        <v>-1.6458667958203309E-7</v>
      </c>
      <c r="Z463" s="155">
        <f t="shared" si="103"/>
        <v>-1.6458723117268011E-7</v>
      </c>
      <c r="AA463" s="156">
        <f t="shared" si="104"/>
        <v>-1.6428620020563898E-7</v>
      </c>
      <c r="AB463" s="157">
        <f t="shared" si="113"/>
        <v>4.5076082045532903E-4</v>
      </c>
      <c r="AC463" s="132"/>
      <c r="AD463" s="158">
        <f t="shared" si="112"/>
        <v>4.5076082045532901</v>
      </c>
      <c r="AE463" s="158"/>
      <c r="AF463" s="159"/>
      <c r="AG463" s="133">
        <v>4570</v>
      </c>
    </row>
    <row r="464" spans="1:55">
      <c r="E464" s="147">
        <v>0.6196990740740741</v>
      </c>
      <c r="G464" s="148">
        <v>19.059999999999999</v>
      </c>
      <c r="H464" s="148">
        <v>5.76</v>
      </c>
      <c r="I464" s="148">
        <v>7.94</v>
      </c>
      <c r="J464" s="148">
        <v>19.010000000000002</v>
      </c>
      <c r="K464" s="148">
        <v>5.93</v>
      </c>
      <c r="L464" s="148">
        <v>8.18</v>
      </c>
      <c r="M464" s="118">
        <f t="shared" si="100"/>
        <v>19.035</v>
      </c>
      <c r="N464" s="118">
        <f t="shared" si="100"/>
        <v>5.8449999999999998</v>
      </c>
      <c r="O464" s="118">
        <f t="shared" si="100"/>
        <v>8.06</v>
      </c>
      <c r="P464" s="149">
        <f t="shared" si="105"/>
        <v>0.17611871851132796</v>
      </c>
      <c r="Q464" s="150">
        <f t="shared" si="106"/>
        <v>1.4288939585111015E-6</v>
      </c>
      <c r="R464" s="151">
        <f t="shared" si="107"/>
        <v>4.2650268932820352E-9</v>
      </c>
      <c r="S464" s="150">
        <f t="shared" si="108"/>
        <v>1.819045440041901E-17</v>
      </c>
      <c r="T464" s="97">
        <v>298</v>
      </c>
      <c r="U464" s="118">
        <f t="shared" si="109"/>
        <v>292.03500000000003</v>
      </c>
      <c r="V464" s="152">
        <f t="shared" si="110"/>
        <v>0.34449408070628595</v>
      </c>
      <c r="W464" s="153">
        <f t="shared" si="111"/>
        <v>2.2105181274449692</v>
      </c>
      <c r="X464" s="154">
        <f t="shared" si="101"/>
        <v>-1.6501801607271358E-7</v>
      </c>
      <c r="Y464" s="155">
        <f t="shared" si="102"/>
        <v>-1.6471485375725907E-7</v>
      </c>
      <c r="Z464" s="155">
        <f t="shared" si="103"/>
        <v>-1.6471541071092813E-7</v>
      </c>
      <c r="AA464" s="156">
        <f t="shared" si="104"/>
        <v>-1.6441280330273138E-7</v>
      </c>
      <c r="AB464" s="157">
        <f t="shared" si="113"/>
        <v>4.4911494998560057E-4</v>
      </c>
      <c r="AC464" s="132"/>
      <c r="AD464" s="158">
        <f t="shared" si="112"/>
        <v>4.4911494998560055</v>
      </c>
      <c r="AE464" s="158"/>
      <c r="AF464" s="159"/>
      <c r="AG464" s="133">
        <v>4580</v>
      </c>
    </row>
    <row r="465" spans="5:33">
      <c r="E465" s="147">
        <v>0.61981481481481482</v>
      </c>
      <c r="G465" s="148">
        <v>19.059999999999999</v>
      </c>
      <c r="H465" s="148">
        <v>5.76</v>
      </c>
      <c r="I465" s="148">
        <v>7.96</v>
      </c>
      <c r="J465" s="148">
        <v>19.02</v>
      </c>
      <c r="K465" s="148">
        <v>5.93</v>
      </c>
      <c r="L465" s="148">
        <v>8.2100000000000009</v>
      </c>
      <c r="M465" s="118">
        <f t="shared" si="100"/>
        <v>19.04</v>
      </c>
      <c r="N465" s="118">
        <f t="shared" si="100"/>
        <v>5.8449999999999998</v>
      </c>
      <c r="O465" s="118">
        <f t="shared" si="100"/>
        <v>8.0850000000000009</v>
      </c>
      <c r="P465" s="149">
        <f t="shared" si="105"/>
        <v>0.17668126156013367</v>
      </c>
      <c r="Q465" s="150">
        <f t="shared" si="106"/>
        <v>1.4288939585111015E-6</v>
      </c>
      <c r="R465" s="151">
        <f t="shared" si="107"/>
        <v>4.2667993801648434E-9</v>
      </c>
      <c r="S465" s="150">
        <f t="shared" si="108"/>
        <v>1.8205576950575093E-17</v>
      </c>
      <c r="T465" s="97">
        <v>298</v>
      </c>
      <c r="U465" s="118">
        <f t="shared" si="109"/>
        <v>292.04000000000002</v>
      </c>
      <c r="V465" s="152">
        <f t="shared" si="110"/>
        <v>0.34419942473633708</v>
      </c>
      <c r="W465" s="153">
        <f t="shared" si="111"/>
        <v>2.2090188648898246</v>
      </c>
      <c r="X465" s="154">
        <f t="shared" si="101"/>
        <v>-1.6518711399524221E-7</v>
      </c>
      <c r="Y465" s="155">
        <f t="shared" si="102"/>
        <v>-1.6488221180152023E-7</v>
      </c>
      <c r="Z465" s="155">
        <f t="shared" si="103"/>
        <v>-1.648827745896548E-7</v>
      </c>
      <c r="AA465" s="156">
        <f t="shared" si="104"/>
        <v>-1.6457843310647994E-7</v>
      </c>
      <c r="AB465" s="157">
        <f t="shared" si="113"/>
        <v>4.4746779773841423E-4</v>
      </c>
      <c r="AC465" s="132"/>
      <c r="AD465" s="158">
        <f t="shared" si="112"/>
        <v>4.4746779773841423</v>
      </c>
      <c r="AE465" s="158"/>
      <c r="AF465" s="159"/>
      <c r="AG465" s="133">
        <v>4590</v>
      </c>
    </row>
    <row r="466" spans="5:33">
      <c r="E466" s="147">
        <v>0.61993055555555554</v>
      </c>
      <c r="G466" s="148">
        <v>19.07</v>
      </c>
      <c r="H466" s="148">
        <v>5.76</v>
      </c>
      <c r="I466" s="148">
        <v>7.96</v>
      </c>
      <c r="J466" s="148">
        <v>19.03</v>
      </c>
      <c r="K466" s="148">
        <v>5.93</v>
      </c>
      <c r="L466" s="148">
        <v>8.15</v>
      </c>
      <c r="M466" s="118">
        <f t="shared" si="100"/>
        <v>19.05</v>
      </c>
      <c r="N466" s="118">
        <f t="shared" si="100"/>
        <v>5.8449999999999998</v>
      </c>
      <c r="O466" s="118">
        <f t="shared" si="100"/>
        <v>8.0549999999999997</v>
      </c>
      <c r="P466" s="149">
        <f t="shared" si="105"/>
        <v>0.17605809890161081</v>
      </c>
      <c r="Q466" s="150">
        <f t="shared" si="106"/>
        <v>1.4288939585111015E-6</v>
      </c>
      <c r="R466" s="151">
        <f t="shared" si="107"/>
        <v>4.2703465641005566E-9</v>
      </c>
      <c r="S466" s="150">
        <f t="shared" si="108"/>
        <v>1.823585977752543E-17</v>
      </c>
      <c r="T466" s="97">
        <v>298</v>
      </c>
      <c r="U466" s="118">
        <f t="shared" si="109"/>
        <v>292.05</v>
      </c>
      <c r="V466" s="152">
        <f t="shared" si="110"/>
        <v>0.34361014306413035</v>
      </c>
      <c r="W466" s="153">
        <f t="shared" si="111"/>
        <v>2.2060235434173263</v>
      </c>
      <c r="X466" s="154">
        <f t="shared" si="101"/>
        <v>-1.6449379512238262E-7</v>
      </c>
      <c r="Y466" s="155">
        <f t="shared" si="102"/>
        <v>-1.6419032880151082E-7</v>
      </c>
      <c r="Z466" s="155">
        <f t="shared" si="103"/>
        <v>-1.6419088865124764E-7</v>
      </c>
      <c r="AA466" s="156">
        <f t="shared" si="104"/>
        <v>-1.6388798011443545E-7</v>
      </c>
      <c r="AB466" s="157">
        <f t="shared" si="113"/>
        <v>4.4581897187194079E-4</v>
      </c>
      <c r="AC466" s="132"/>
      <c r="AD466" s="158">
        <f t="shared" si="112"/>
        <v>4.4581897187194075</v>
      </c>
      <c r="AE466" s="158"/>
      <c r="AF466" s="159"/>
      <c r="AG466" s="133">
        <v>4600</v>
      </c>
    </row>
    <row r="467" spans="5:33">
      <c r="E467" s="147">
        <v>0.62004629629629626</v>
      </c>
      <c r="G467" s="148">
        <v>19.079999999999998</v>
      </c>
      <c r="H467" s="148">
        <v>5.76</v>
      </c>
      <c r="I467" s="148">
        <v>7.96</v>
      </c>
      <c r="J467" s="148">
        <v>19.03</v>
      </c>
      <c r="K467" s="148">
        <v>5.93</v>
      </c>
      <c r="L467" s="148">
        <v>8.18</v>
      </c>
      <c r="M467" s="118">
        <f t="shared" si="100"/>
        <v>19.055</v>
      </c>
      <c r="N467" s="118">
        <f t="shared" si="100"/>
        <v>5.8449999999999998</v>
      </c>
      <c r="O467" s="118">
        <f t="shared" si="100"/>
        <v>8.07</v>
      </c>
      <c r="P467" s="149">
        <f t="shared" si="105"/>
        <v>0.17640220173450574</v>
      </c>
      <c r="Q467" s="150">
        <f t="shared" si="106"/>
        <v>1.4288939585111015E-6</v>
      </c>
      <c r="R467" s="151">
        <f t="shared" si="107"/>
        <v>4.2721212617658475E-9</v>
      </c>
      <c r="S467" s="150">
        <f t="shared" si="108"/>
        <v>1.8251020075231818E-17</v>
      </c>
      <c r="T467" s="97">
        <v>298</v>
      </c>
      <c r="U467" s="118">
        <f t="shared" si="109"/>
        <v>292.05500000000001</v>
      </c>
      <c r="V467" s="152">
        <f t="shared" si="110"/>
        <v>0.34331551736083493</v>
      </c>
      <c r="W467" s="153">
        <f t="shared" si="111"/>
        <v>2.2045274829072787</v>
      </c>
      <c r="X467" s="154">
        <f t="shared" si="101"/>
        <v>-1.6445634060826311E-7</v>
      </c>
      <c r="Y467" s="155">
        <f t="shared" si="102"/>
        <v>-1.6415189121064407E-7</v>
      </c>
      <c r="Z467" s="155">
        <f t="shared" si="103"/>
        <v>-1.6415245482184548E-7</v>
      </c>
      <c r="AA467" s="156">
        <f t="shared" si="104"/>
        <v>-1.6384856694866016E-7</v>
      </c>
      <c r="AB467" s="157">
        <f t="shared" si="113"/>
        <v>4.4417706485503689E-4</v>
      </c>
      <c r="AC467" s="132"/>
      <c r="AD467" s="158">
        <f t="shared" si="112"/>
        <v>4.441770648550369</v>
      </c>
      <c r="AE467" s="158"/>
      <c r="AF467" s="159"/>
      <c r="AG467" s="133">
        <v>4610</v>
      </c>
    </row>
    <row r="468" spans="5:33">
      <c r="E468" s="147">
        <v>0.62016203703703698</v>
      </c>
      <c r="G468" s="148">
        <v>19.09</v>
      </c>
      <c r="H468" s="148">
        <v>5.76</v>
      </c>
      <c r="I468" s="148">
        <v>7.94</v>
      </c>
      <c r="J468" s="148">
        <v>19.04</v>
      </c>
      <c r="K468" s="148">
        <v>5.93</v>
      </c>
      <c r="L468" s="148">
        <v>8.17</v>
      </c>
      <c r="M468" s="118">
        <f t="shared" si="100"/>
        <v>19.064999999999998</v>
      </c>
      <c r="N468" s="118">
        <f t="shared" si="100"/>
        <v>5.8449999999999998</v>
      </c>
      <c r="O468" s="118">
        <f t="shared" si="100"/>
        <v>8.0549999999999997</v>
      </c>
      <c r="P468" s="149">
        <f t="shared" si="105"/>
        <v>0.17610676096536057</v>
      </c>
      <c r="Q468" s="150">
        <f t="shared" si="106"/>
        <v>1.4288939585111015E-6</v>
      </c>
      <c r="R468" s="151">
        <f t="shared" si="107"/>
        <v>4.2756728700232216E-9</v>
      </c>
      <c r="S468" s="150">
        <f t="shared" si="108"/>
        <v>1.8281378491452613E-17</v>
      </c>
      <c r="T468" s="97">
        <v>298</v>
      </c>
      <c r="U468" s="118">
        <f t="shared" si="109"/>
        <v>292.065</v>
      </c>
      <c r="V468" s="152">
        <f t="shared" si="110"/>
        <v>0.34272629621727507</v>
      </c>
      <c r="W468" s="153">
        <f t="shared" si="111"/>
        <v>2.2015385583625457</v>
      </c>
      <c r="X468" s="154">
        <f t="shared" si="101"/>
        <v>-1.6406868442331351E-7</v>
      </c>
      <c r="Y468" s="155">
        <f t="shared" si="102"/>
        <v>-1.6376454463518212E-7</v>
      </c>
      <c r="Z468" s="155">
        <f t="shared" si="103"/>
        <v>-1.6376510842961398E-7</v>
      </c>
      <c r="AA468" s="156">
        <f t="shared" si="104"/>
        <v>-1.6346153034566401E-7</v>
      </c>
      <c r="AB468" s="157">
        <f t="shared" si="113"/>
        <v>4.4253554218900038E-4</v>
      </c>
      <c r="AC468" s="132"/>
      <c r="AD468" s="158">
        <f t="shared" si="112"/>
        <v>4.4253554218900035</v>
      </c>
      <c r="AE468" s="158"/>
      <c r="AF468" s="159"/>
      <c r="AG468" s="133">
        <v>4620</v>
      </c>
    </row>
    <row r="469" spans="5:33">
      <c r="E469" s="147">
        <v>0.62027777777777782</v>
      </c>
      <c r="G469" s="148">
        <v>19.09</v>
      </c>
      <c r="H469" s="148">
        <v>5.76</v>
      </c>
      <c r="I469" s="148">
        <v>7.93</v>
      </c>
      <c r="J469" s="148">
        <v>19.05</v>
      </c>
      <c r="K469" s="148">
        <v>5.93</v>
      </c>
      <c r="L469" s="148">
        <v>8.18</v>
      </c>
      <c r="M469" s="118">
        <f t="shared" si="100"/>
        <v>19.07</v>
      </c>
      <c r="N469" s="118">
        <f t="shared" si="100"/>
        <v>5.8449999999999998</v>
      </c>
      <c r="O469" s="118">
        <f t="shared" si="100"/>
        <v>8.0549999999999997</v>
      </c>
      <c r="P469" s="149">
        <f t="shared" si="105"/>
        <v>0.17612298763164369</v>
      </c>
      <c r="Q469" s="150">
        <f t="shared" si="106"/>
        <v>1.4288939585111015E-6</v>
      </c>
      <c r="R469" s="151">
        <f t="shared" si="107"/>
        <v>4.2774497812284565E-9</v>
      </c>
      <c r="S469" s="150">
        <f t="shared" si="108"/>
        <v>1.8296576630931369E-17</v>
      </c>
      <c r="T469" s="97">
        <v>298</v>
      </c>
      <c r="U469" s="118">
        <f t="shared" si="109"/>
        <v>292.07</v>
      </c>
      <c r="V469" s="152">
        <f t="shared" si="110"/>
        <v>0.3424317007759709</v>
      </c>
      <c r="W469" s="153">
        <f t="shared" si="111"/>
        <v>2.2000456927388714</v>
      </c>
      <c r="X469" s="154">
        <f t="shared" si="101"/>
        <v>-1.6372351916566762E-7</v>
      </c>
      <c r="Y469" s="155">
        <f t="shared" si="102"/>
        <v>-1.6341953278747969E-7</v>
      </c>
      <c r="Z469" s="155">
        <f t="shared" si="103"/>
        <v>-1.6342009720069654E-7</v>
      </c>
      <c r="AA469" s="156">
        <f t="shared" si="104"/>
        <v>-1.6311667313982708E-7</v>
      </c>
      <c r="AB469" s="157">
        <f t="shared" si="113"/>
        <v>4.4089789298750278E-4</v>
      </c>
      <c r="AC469" s="132"/>
      <c r="AD469" s="158">
        <f t="shared" si="112"/>
        <v>4.4089789298750279</v>
      </c>
      <c r="AE469" s="158"/>
      <c r="AF469" s="159"/>
      <c r="AG469" s="133">
        <v>4630</v>
      </c>
    </row>
    <row r="470" spans="5:33">
      <c r="E470" s="147">
        <v>0.62039351851851854</v>
      </c>
      <c r="G470" s="148">
        <v>19.11</v>
      </c>
      <c r="H470" s="148">
        <v>5.76</v>
      </c>
      <c r="I470" s="148">
        <v>7.95</v>
      </c>
      <c r="J470" s="148">
        <v>19.059999999999999</v>
      </c>
      <c r="K470" s="148">
        <v>5.93</v>
      </c>
      <c r="L470" s="148">
        <v>8.15</v>
      </c>
      <c r="M470" s="118">
        <f t="shared" si="100"/>
        <v>19.085000000000001</v>
      </c>
      <c r="N470" s="118">
        <f t="shared" si="100"/>
        <v>5.8449999999999998</v>
      </c>
      <c r="O470" s="118">
        <f t="shared" si="100"/>
        <v>8.0500000000000007</v>
      </c>
      <c r="P470" s="149">
        <f t="shared" si="105"/>
        <v>0.17606233009263403</v>
      </c>
      <c r="Q470" s="150">
        <f t="shared" si="106"/>
        <v>1.4288939585111015E-6</v>
      </c>
      <c r="R470" s="151">
        <f t="shared" si="107"/>
        <v>4.2827849468319225E-9</v>
      </c>
      <c r="S470" s="150">
        <f t="shared" si="108"/>
        <v>1.8342246900810113E-17</v>
      </c>
      <c r="T470" s="97">
        <v>298</v>
      </c>
      <c r="U470" s="118">
        <f t="shared" si="109"/>
        <v>292.08499999999998</v>
      </c>
      <c r="V470" s="152">
        <f t="shared" si="110"/>
        <v>0.34154797496775569</v>
      </c>
      <c r="W470" s="153">
        <f t="shared" si="111"/>
        <v>2.1955734729418221</v>
      </c>
      <c r="X470" s="154">
        <f t="shared" si="101"/>
        <v>-1.638004838447764E-7</v>
      </c>
      <c r="Y470" s="155">
        <f t="shared" si="102"/>
        <v>-1.6349507960945769E-7</v>
      </c>
      <c r="Z470" s="155">
        <f t="shared" si="103"/>
        <v>-1.6349564903236025E-7</v>
      </c>
      <c r="AA470" s="156">
        <f t="shared" si="104"/>
        <v>-1.6319081209657838E-7</v>
      </c>
      <c r="AB470" s="157">
        <f t="shared" si="113"/>
        <v>4.3926369390036638E-4</v>
      </c>
      <c r="AC470" s="132"/>
      <c r="AD470" s="158">
        <f t="shared" si="112"/>
        <v>4.3926369390036637</v>
      </c>
      <c r="AE470" s="158"/>
      <c r="AF470" s="159"/>
      <c r="AG470" s="133">
        <v>4640</v>
      </c>
    </row>
    <row r="471" spans="5:33">
      <c r="E471" s="147">
        <v>0.62050925925925926</v>
      </c>
      <c r="G471" s="148">
        <v>19.11</v>
      </c>
      <c r="H471" s="148">
        <v>5.76</v>
      </c>
      <c r="I471" s="148">
        <v>7.96</v>
      </c>
      <c r="J471" s="148">
        <v>19.07</v>
      </c>
      <c r="K471" s="148">
        <v>5.93</v>
      </c>
      <c r="L471" s="148">
        <v>8.18</v>
      </c>
      <c r="M471" s="118">
        <f t="shared" ref="M471:O534" si="114">(G471+J471)/2</f>
        <v>19.09</v>
      </c>
      <c r="N471" s="118">
        <f t="shared" si="114"/>
        <v>5.8449999999999998</v>
      </c>
      <c r="O471" s="118">
        <f t="shared" si="114"/>
        <v>8.07</v>
      </c>
      <c r="P471" s="149">
        <f t="shared" si="105"/>
        <v>0.17651602090378052</v>
      </c>
      <c r="Q471" s="150">
        <f t="shared" si="106"/>
        <v>1.4288939585111015E-6</v>
      </c>
      <c r="R471" s="151">
        <f t="shared" si="107"/>
        <v>4.2845648137190703E-9</v>
      </c>
      <c r="S471" s="150">
        <f t="shared" si="108"/>
        <v>1.8357495642959533E-17</v>
      </c>
      <c r="T471" s="97">
        <v>298</v>
      </c>
      <c r="U471" s="118">
        <f t="shared" si="109"/>
        <v>292.08999999999997</v>
      </c>
      <c r="V471" s="152">
        <f t="shared" si="110"/>
        <v>0.34125341986852131</v>
      </c>
      <c r="W471" s="153">
        <f t="shared" si="111"/>
        <v>2.1940848560597104</v>
      </c>
      <c r="X471" s="154">
        <f t="shared" si="101"/>
        <v>-1.6385845021626329E-7</v>
      </c>
      <c r="Y471" s="155">
        <f t="shared" si="102"/>
        <v>-1.6355168800785E-7</v>
      </c>
      <c r="Z471" s="155">
        <f t="shared" si="103"/>
        <v>-1.6355226230262934E-7</v>
      </c>
      <c r="AA471" s="156">
        <f t="shared" si="104"/>
        <v>-1.6324607223870122E-7</v>
      </c>
      <c r="AB471" s="157">
        <f t="shared" si="113"/>
        <v>4.3762873931165808E-4</v>
      </c>
      <c r="AC471" s="132"/>
      <c r="AD471" s="158">
        <f t="shared" si="112"/>
        <v>4.3762873931165807</v>
      </c>
      <c r="AE471" s="158"/>
      <c r="AF471" s="159"/>
      <c r="AG471" s="133">
        <v>4650</v>
      </c>
    </row>
    <row r="472" spans="5:33">
      <c r="E472" s="147">
        <v>0.62062499999999998</v>
      </c>
      <c r="G472" s="148">
        <v>19.12</v>
      </c>
      <c r="H472" s="148">
        <v>5.76</v>
      </c>
      <c r="I472" s="148">
        <v>7.95</v>
      </c>
      <c r="J472" s="148">
        <v>19.079999999999998</v>
      </c>
      <c r="K472" s="148">
        <v>5.93</v>
      </c>
      <c r="L472" s="148">
        <v>8.18</v>
      </c>
      <c r="M472" s="118">
        <f t="shared" si="114"/>
        <v>19.100000000000001</v>
      </c>
      <c r="N472" s="118">
        <f t="shared" si="114"/>
        <v>5.8449999999999998</v>
      </c>
      <c r="O472" s="118">
        <f t="shared" si="114"/>
        <v>8.0649999999999995</v>
      </c>
      <c r="P472" s="149">
        <f t="shared" si="105"/>
        <v>0.17643918191935448</v>
      </c>
      <c r="Q472" s="150">
        <f t="shared" si="106"/>
        <v>1.4288939585111015E-6</v>
      </c>
      <c r="R472" s="151">
        <f t="shared" si="107"/>
        <v>4.2881267668658247E-9</v>
      </c>
      <c r="S472" s="150">
        <f t="shared" si="108"/>
        <v>1.8388031168711152E-17</v>
      </c>
      <c r="T472" s="97">
        <v>298</v>
      </c>
      <c r="U472" s="118">
        <f t="shared" si="109"/>
        <v>292.10000000000002</v>
      </c>
      <c r="V472" s="152">
        <f t="shared" si="110"/>
        <v>0.34066433992220019</v>
      </c>
      <c r="W472" s="153">
        <f t="shared" si="111"/>
        <v>2.1911108021233709</v>
      </c>
      <c r="X472" s="154">
        <f t="shared" si="101"/>
        <v>-1.6366828311766773E-7</v>
      </c>
      <c r="Y472" s="155">
        <f t="shared" si="102"/>
        <v>-1.6336108445315296E-7</v>
      </c>
      <c r="Z472" s="155">
        <f t="shared" si="103"/>
        <v>-1.6336166105246519E-7</v>
      </c>
      <c r="AA472" s="156">
        <f t="shared" si="104"/>
        <v>-1.6305503682275608E-7</v>
      </c>
      <c r="AB472" s="157">
        <f t="shared" si="113"/>
        <v>4.3599321860653156E-4</v>
      </c>
      <c r="AC472" s="132"/>
      <c r="AD472" s="158">
        <f t="shared" si="112"/>
        <v>4.3599321860653157</v>
      </c>
      <c r="AE472" s="158"/>
      <c r="AF472" s="159"/>
      <c r="AG472" s="133">
        <v>4660</v>
      </c>
    </row>
    <row r="473" spans="5:33">
      <c r="E473" s="147">
        <v>0.6207407407407407</v>
      </c>
      <c r="G473" s="148">
        <v>19.13</v>
      </c>
      <c r="H473" s="148">
        <v>5.76</v>
      </c>
      <c r="I473" s="148">
        <v>7.94</v>
      </c>
      <c r="J473" s="148">
        <v>19.079999999999998</v>
      </c>
      <c r="K473" s="148">
        <v>5.93</v>
      </c>
      <c r="L473" s="148">
        <v>8.17</v>
      </c>
      <c r="M473" s="118">
        <f t="shared" si="114"/>
        <v>19.104999999999997</v>
      </c>
      <c r="N473" s="118">
        <f t="shared" si="114"/>
        <v>5.8449999999999998</v>
      </c>
      <c r="O473" s="118">
        <f t="shared" si="114"/>
        <v>8.0549999999999997</v>
      </c>
      <c r="P473" s="149">
        <f t="shared" si="105"/>
        <v>0.17623665807764238</v>
      </c>
      <c r="Q473" s="150">
        <f t="shared" si="106"/>
        <v>1.4288939585111015E-6</v>
      </c>
      <c r="R473" s="151">
        <f t="shared" si="107"/>
        <v>4.2899088537403657E-9</v>
      </c>
      <c r="S473" s="150">
        <f t="shared" si="108"/>
        <v>1.8403317973399979E-17</v>
      </c>
      <c r="T473" s="97">
        <v>298</v>
      </c>
      <c r="U473" s="118">
        <f t="shared" si="109"/>
        <v>292.10500000000002</v>
      </c>
      <c r="V473" s="152">
        <f t="shared" si="110"/>
        <v>0.34036981507408037</v>
      </c>
      <c r="W473" s="153">
        <f t="shared" si="111"/>
        <v>2.189625363488823</v>
      </c>
      <c r="X473" s="154">
        <f t="shared" si="101"/>
        <v>-1.6311385719134538E-7</v>
      </c>
      <c r="Y473" s="155">
        <f t="shared" si="102"/>
        <v>-1.6280758871969626E-7</v>
      </c>
      <c r="Z473" s="155">
        <f t="shared" si="103"/>
        <v>-1.6280816378044427E-7</v>
      </c>
      <c r="AA473" s="156">
        <f t="shared" si="104"/>
        <v>-1.6250246821003348E-7</v>
      </c>
      <c r="AB473" s="157">
        <f t="shared" si="113"/>
        <v>4.3435960392161215E-4</v>
      </c>
      <c r="AC473" s="132"/>
      <c r="AD473" s="158">
        <f t="shared" si="112"/>
        <v>4.3435960392161217</v>
      </c>
      <c r="AE473" s="158"/>
      <c r="AF473" s="159"/>
      <c r="AG473" s="133">
        <v>4670</v>
      </c>
    </row>
    <row r="474" spans="5:33">
      <c r="E474" s="147">
        <v>0.62085648148148143</v>
      </c>
      <c r="G474" s="148">
        <v>19.14</v>
      </c>
      <c r="H474" s="148">
        <v>5.76</v>
      </c>
      <c r="I474" s="148">
        <v>7.95</v>
      </c>
      <c r="J474" s="148">
        <v>19.09</v>
      </c>
      <c r="K474" s="148">
        <v>5.92</v>
      </c>
      <c r="L474" s="148">
        <v>8.18</v>
      </c>
      <c r="M474" s="118">
        <f t="shared" si="114"/>
        <v>19.115000000000002</v>
      </c>
      <c r="N474" s="118">
        <f t="shared" si="114"/>
        <v>5.84</v>
      </c>
      <c r="O474" s="118">
        <f t="shared" si="114"/>
        <v>8.0649999999999995</v>
      </c>
      <c r="P474" s="149">
        <f t="shared" si="105"/>
        <v>0.1764879942856912</v>
      </c>
      <c r="Q474" s="150">
        <f t="shared" si="106"/>
        <v>1.445439770745926E-6</v>
      </c>
      <c r="R474" s="151">
        <f t="shared" si="107"/>
        <v>4.2443282448547912E-9</v>
      </c>
      <c r="S474" s="150">
        <f t="shared" si="108"/>
        <v>1.8014322250072152E-17</v>
      </c>
      <c r="T474" s="97">
        <v>298</v>
      </c>
      <c r="U474" s="118">
        <f t="shared" si="109"/>
        <v>292.11500000000001</v>
      </c>
      <c r="V474" s="152">
        <f t="shared" si="110"/>
        <v>0.33978079562533264</v>
      </c>
      <c r="W474" s="153">
        <f t="shared" si="111"/>
        <v>2.1866576589407418</v>
      </c>
      <c r="X474" s="154">
        <f t="shared" si="101"/>
        <v>-1.5951065533285263E-7</v>
      </c>
      <c r="Y474" s="155">
        <f t="shared" si="102"/>
        <v>-1.5921666647669635E-7</v>
      </c>
      <c r="Z474" s="155">
        <f t="shared" si="103"/>
        <v>-1.5921720831791293E-7</v>
      </c>
      <c r="AA474" s="156">
        <f t="shared" si="104"/>
        <v>-1.589237593056737E-7</v>
      </c>
      <c r="AB474" s="157">
        <f t="shared" si="113"/>
        <v>4.3273152420427607E-4</v>
      </c>
      <c r="AC474" s="132"/>
      <c r="AD474" s="158">
        <f t="shared" si="112"/>
        <v>4.3273152420427605</v>
      </c>
      <c r="AE474" s="158"/>
      <c r="AF474" s="159"/>
      <c r="AG474" s="133">
        <v>4680</v>
      </c>
    </row>
    <row r="475" spans="5:33">
      <c r="E475" s="147">
        <v>0.62097222222222226</v>
      </c>
      <c r="G475" s="148">
        <v>19.149999999999999</v>
      </c>
      <c r="H475" s="148">
        <v>5.76</v>
      </c>
      <c r="I475" s="148">
        <v>7.95</v>
      </c>
      <c r="J475" s="148">
        <v>19.11</v>
      </c>
      <c r="K475" s="148">
        <v>5.92</v>
      </c>
      <c r="L475" s="148">
        <v>8.17</v>
      </c>
      <c r="M475" s="118">
        <f t="shared" si="114"/>
        <v>19.13</v>
      </c>
      <c r="N475" s="118">
        <f t="shared" si="114"/>
        <v>5.84</v>
      </c>
      <c r="O475" s="118">
        <f t="shared" si="114"/>
        <v>8.06</v>
      </c>
      <c r="P475" s="149">
        <f t="shared" si="105"/>
        <v>0.17642738739754463</v>
      </c>
      <c r="Q475" s="150">
        <f t="shared" si="106"/>
        <v>1.445439770745926E-6</v>
      </c>
      <c r="R475" s="151">
        <f t="shared" si="107"/>
        <v>4.2496220987209764E-9</v>
      </c>
      <c r="S475" s="150">
        <f t="shared" si="108"/>
        <v>1.8059287981937677E-17</v>
      </c>
      <c r="T475" s="97">
        <v>298</v>
      </c>
      <c r="U475" s="118">
        <f t="shared" si="109"/>
        <v>292.13</v>
      </c>
      <c r="V475" s="152">
        <f t="shared" si="110"/>
        <v>0.33889734206316602</v>
      </c>
      <c r="W475" s="153">
        <f t="shared" si="111"/>
        <v>2.1822140221008564</v>
      </c>
      <c r="X475" s="154">
        <f t="shared" si="101"/>
        <v>-1.5959005213018745E-7</v>
      </c>
      <c r="Y475" s="155">
        <f t="shared" si="102"/>
        <v>-1.5929468377066839E-7</v>
      </c>
      <c r="Z475" s="155">
        <f t="shared" si="103"/>
        <v>-1.592952304367459E-7</v>
      </c>
      <c r="AA475" s="156">
        <f t="shared" si="104"/>
        <v>-1.5900040671977141E-7</v>
      </c>
      <c r="AB475" s="157">
        <f t="shared" si="113"/>
        <v>4.3113935393056317E-4</v>
      </c>
      <c r="AC475" s="132"/>
      <c r="AD475" s="158">
        <f t="shared" si="112"/>
        <v>4.311393539305632</v>
      </c>
      <c r="AE475" s="158"/>
      <c r="AF475" s="159"/>
      <c r="AG475" s="133">
        <v>4690</v>
      </c>
    </row>
    <row r="476" spans="5:33">
      <c r="E476" s="147">
        <v>0.62108796296296298</v>
      </c>
      <c r="G476" s="148">
        <v>19.16</v>
      </c>
      <c r="H476" s="148">
        <v>5.76</v>
      </c>
      <c r="I476" s="148">
        <v>7.91</v>
      </c>
      <c r="J476" s="148">
        <v>19.12</v>
      </c>
      <c r="K476" s="148">
        <v>5.92</v>
      </c>
      <c r="L476" s="148">
        <v>8.14</v>
      </c>
      <c r="M476" s="118">
        <f t="shared" si="114"/>
        <v>19.14</v>
      </c>
      <c r="N476" s="118">
        <f t="shared" si="114"/>
        <v>5.84</v>
      </c>
      <c r="O476" s="118">
        <f t="shared" si="114"/>
        <v>8.0250000000000004</v>
      </c>
      <c r="P476" s="149">
        <f t="shared" si="105"/>
        <v>0.17569367655421958</v>
      </c>
      <c r="Q476" s="150">
        <f t="shared" si="106"/>
        <v>1.445439770745926E-6</v>
      </c>
      <c r="R476" s="151">
        <f t="shared" si="107"/>
        <v>4.2531550024031862E-9</v>
      </c>
      <c r="S476" s="150">
        <f t="shared" si="108"/>
        <v>1.8089327474467247E-17</v>
      </c>
      <c r="T476" s="97">
        <v>298</v>
      </c>
      <c r="U476" s="118">
        <f t="shared" si="109"/>
        <v>292.14</v>
      </c>
      <c r="V476" s="152">
        <f t="shared" si="110"/>
        <v>0.33830842342299006</v>
      </c>
      <c r="W476" s="153">
        <f t="shared" si="111"/>
        <v>2.1792568683498805</v>
      </c>
      <c r="X476" s="154">
        <f t="shared" si="101"/>
        <v>-1.5881776540563747E-7</v>
      </c>
      <c r="Y476" s="155">
        <f t="shared" si="102"/>
        <v>-1.5852416403444977E-7</v>
      </c>
      <c r="Z476" s="155">
        <f t="shared" si="103"/>
        <v>-1.5852470680600269E-7</v>
      </c>
      <c r="AA476" s="156">
        <f t="shared" si="104"/>
        <v>-1.5823164619955876E-7</v>
      </c>
      <c r="AB476" s="157">
        <f t="shared" si="113"/>
        <v>4.2954640345178852E-4</v>
      </c>
      <c r="AC476" s="132"/>
      <c r="AD476" s="158">
        <f t="shared" si="112"/>
        <v>4.2954640345178854</v>
      </c>
      <c r="AE476" s="158"/>
      <c r="AF476" s="159"/>
      <c r="AG476" s="133">
        <v>4700</v>
      </c>
    </row>
    <row r="477" spans="5:33">
      <c r="E477" s="147">
        <v>0.6212037037037037</v>
      </c>
      <c r="G477" s="148">
        <v>19.170000000000002</v>
      </c>
      <c r="H477" s="148">
        <v>5.76</v>
      </c>
      <c r="I477" s="148">
        <v>7.9</v>
      </c>
      <c r="J477" s="148">
        <v>19.12</v>
      </c>
      <c r="K477" s="148">
        <v>5.92</v>
      </c>
      <c r="L477" s="148">
        <v>8.1300000000000008</v>
      </c>
      <c r="M477" s="118">
        <f t="shared" si="114"/>
        <v>19.145000000000003</v>
      </c>
      <c r="N477" s="118">
        <f t="shared" si="114"/>
        <v>5.84</v>
      </c>
      <c r="O477" s="118">
        <f t="shared" si="114"/>
        <v>8.0150000000000006</v>
      </c>
      <c r="P477" s="149">
        <f t="shared" si="105"/>
        <v>0.17549093443303812</v>
      </c>
      <c r="Q477" s="150">
        <f t="shared" si="106"/>
        <v>1.445439770745926E-6</v>
      </c>
      <c r="R477" s="151">
        <f t="shared" si="107"/>
        <v>4.2549225554904113E-9</v>
      </c>
      <c r="S477" s="150">
        <f t="shared" si="108"/>
        <v>1.8104365953221052E-17</v>
      </c>
      <c r="T477" s="97">
        <v>298</v>
      </c>
      <c r="U477" s="118">
        <f t="shared" si="109"/>
        <v>292.14499999999998</v>
      </c>
      <c r="V477" s="152">
        <f t="shared" si="110"/>
        <v>0.33801397922172854</v>
      </c>
      <c r="W477" s="153">
        <f t="shared" si="111"/>
        <v>2.1777798703603679</v>
      </c>
      <c r="X477" s="154">
        <f t="shared" si="101"/>
        <v>-1.5828772843967928E-7</v>
      </c>
      <c r="Y477" s="155">
        <f t="shared" si="102"/>
        <v>-1.5799500321807048E-7</v>
      </c>
      <c r="Z477" s="155">
        <f t="shared" si="103"/>
        <v>-1.5799554456171228E-7</v>
      </c>
      <c r="AA477" s="156">
        <f t="shared" si="104"/>
        <v>-1.5770335868150619E-7</v>
      </c>
      <c r="AB477" s="157">
        <f t="shared" si="113"/>
        <v>4.2796115819631171E-4</v>
      </c>
      <c r="AC477" s="132"/>
      <c r="AD477" s="158">
        <f t="shared" si="112"/>
        <v>4.2796115819631169</v>
      </c>
      <c r="AE477" s="158"/>
      <c r="AF477" s="159"/>
      <c r="AG477" s="133">
        <v>4710</v>
      </c>
    </row>
    <row r="478" spans="5:33">
      <c r="E478" s="147">
        <v>0.62131944444444442</v>
      </c>
      <c r="G478" s="148">
        <v>19.170000000000002</v>
      </c>
      <c r="H478" s="148">
        <v>5.76</v>
      </c>
      <c r="I478" s="148">
        <v>7.92</v>
      </c>
      <c r="J478" s="148">
        <v>19.13</v>
      </c>
      <c r="K478" s="148">
        <v>5.92</v>
      </c>
      <c r="L478" s="148">
        <v>8.16</v>
      </c>
      <c r="M478" s="118">
        <f t="shared" si="114"/>
        <v>19.149999999999999</v>
      </c>
      <c r="N478" s="118">
        <f t="shared" si="114"/>
        <v>5.84</v>
      </c>
      <c r="O478" s="118">
        <f t="shared" si="114"/>
        <v>8.0399999999999991</v>
      </c>
      <c r="P478" s="149">
        <f t="shared" si="105"/>
        <v>0.17605456156843488</v>
      </c>
      <c r="Q478" s="150">
        <f t="shared" si="106"/>
        <v>1.445439770745926E-6</v>
      </c>
      <c r="R478" s="151">
        <f t="shared" si="107"/>
        <v>4.256690843148537E-9</v>
      </c>
      <c r="S478" s="150">
        <f t="shared" si="108"/>
        <v>1.8119416934144602E-17</v>
      </c>
      <c r="T478" s="97">
        <v>298</v>
      </c>
      <c r="U478" s="118">
        <f t="shared" si="109"/>
        <v>292.14999999999998</v>
      </c>
      <c r="V478" s="152">
        <f t="shared" si="110"/>
        <v>0.33771954509899588</v>
      </c>
      <c r="W478" s="153">
        <f t="shared" si="111"/>
        <v>2.1763039239155146</v>
      </c>
      <c r="X478" s="154">
        <f t="shared" si="101"/>
        <v>-1.5844877033316607E-7</v>
      </c>
      <c r="Y478" s="155">
        <f t="shared" si="102"/>
        <v>-1.5815436227118212E-7</v>
      </c>
      <c r="Z478" s="155">
        <f t="shared" si="103"/>
        <v>-1.5815490930040033E-7</v>
      </c>
      <c r="AA478" s="156">
        <f t="shared" si="104"/>
        <v>-1.5786104623480322E-7</v>
      </c>
      <c r="AB478" s="157">
        <f t="shared" si="113"/>
        <v>4.2638120455851047E-4</v>
      </c>
      <c r="AC478" s="132"/>
      <c r="AD478" s="158">
        <f t="shared" si="112"/>
        <v>4.2638120455851043</v>
      </c>
      <c r="AE478" s="158"/>
      <c r="AF478" s="159"/>
      <c r="AG478" s="133">
        <v>4720</v>
      </c>
    </row>
    <row r="479" spans="5:33">
      <c r="E479" s="147">
        <v>0.62143518518518515</v>
      </c>
      <c r="G479" s="148">
        <v>19.18</v>
      </c>
      <c r="H479" s="148">
        <v>5.76</v>
      </c>
      <c r="I479" s="148">
        <v>7.92</v>
      </c>
      <c r="J479" s="148">
        <v>19.14</v>
      </c>
      <c r="K479" s="148">
        <v>5.92</v>
      </c>
      <c r="L479" s="148">
        <v>8.16</v>
      </c>
      <c r="M479" s="118">
        <f t="shared" si="114"/>
        <v>19.16</v>
      </c>
      <c r="N479" s="118">
        <f t="shared" si="114"/>
        <v>5.84</v>
      </c>
      <c r="O479" s="118">
        <f t="shared" si="114"/>
        <v>8.0399999999999991</v>
      </c>
      <c r="P479" s="149">
        <f t="shared" si="105"/>
        <v>0.1760870591801518</v>
      </c>
      <c r="Q479" s="150">
        <f t="shared" si="106"/>
        <v>1.445439770745926E-6</v>
      </c>
      <c r="R479" s="151">
        <f t="shared" si="107"/>
        <v>4.2602296233987419E-9</v>
      </c>
      <c r="S479" s="150">
        <f t="shared" si="108"/>
        <v>1.8149556444084184E-17</v>
      </c>
      <c r="T479" s="97">
        <v>298</v>
      </c>
      <c r="U479" s="118">
        <f t="shared" si="109"/>
        <v>292.16000000000003</v>
      </c>
      <c r="V479" s="152">
        <f t="shared" si="110"/>
        <v>0.33713070708704196</v>
      </c>
      <c r="W479" s="153">
        <f t="shared" si="111"/>
        <v>2.1733551825254307</v>
      </c>
      <c r="X479" s="154">
        <f t="shared" si="101"/>
        <v>-1.5836739476496131E-7</v>
      </c>
      <c r="Y479" s="155">
        <f t="shared" si="102"/>
        <v>-1.5807219405923924E-7</v>
      </c>
      <c r="Z479" s="155">
        <f t="shared" si="103"/>
        <v>-1.5807274432059058E-7</v>
      </c>
      <c r="AA479" s="156">
        <f t="shared" si="104"/>
        <v>-1.5777809182481859E-7</v>
      </c>
      <c r="AB479" s="157">
        <f t="shared" si="113"/>
        <v>4.2479965729232523E-4</v>
      </c>
      <c r="AC479" s="132"/>
      <c r="AD479" s="158">
        <f t="shared" si="112"/>
        <v>4.2479965729232525</v>
      </c>
      <c r="AE479" s="158"/>
      <c r="AF479" s="159"/>
      <c r="AG479" s="133">
        <v>4730</v>
      </c>
    </row>
    <row r="480" spans="5:33">
      <c r="E480" s="147">
        <v>0.62155092592592587</v>
      </c>
      <c r="G480" s="148">
        <v>19.190000000000001</v>
      </c>
      <c r="H480" s="148">
        <v>5.76</v>
      </c>
      <c r="I480" s="148">
        <v>7.92</v>
      </c>
      <c r="J480" s="148">
        <v>19.14</v>
      </c>
      <c r="K480" s="148">
        <v>5.92</v>
      </c>
      <c r="L480" s="148">
        <v>8.17</v>
      </c>
      <c r="M480" s="118">
        <f t="shared" si="114"/>
        <v>19.164999999999999</v>
      </c>
      <c r="N480" s="118">
        <f t="shared" si="114"/>
        <v>5.84</v>
      </c>
      <c r="O480" s="118">
        <f t="shared" si="114"/>
        <v>8.0449999999999999</v>
      </c>
      <c r="P480" s="149">
        <f t="shared" si="105"/>
        <v>0.17621282947081118</v>
      </c>
      <c r="Q480" s="150">
        <f t="shared" si="106"/>
        <v>1.445439770745926E-6</v>
      </c>
      <c r="R480" s="151">
        <f t="shared" si="107"/>
        <v>4.262000116601756E-9</v>
      </c>
      <c r="S480" s="150">
        <f t="shared" si="108"/>
        <v>1.8164644993913381E-17</v>
      </c>
      <c r="T480" s="97">
        <v>298</v>
      </c>
      <c r="U480" s="118">
        <f t="shared" si="109"/>
        <v>292.16500000000002</v>
      </c>
      <c r="V480" s="152">
        <f t="shared" si="110"/>
        <v>0.33683630319678759</v>
      </c>
      <c r="W480" s="153">
        <f t="shared" si="111"/>
        <v>2.1718823860145666</v>
      </c>
      <c r="X480" s="154">
        <f t="shared" si="101"/>
        <v>-1.581292052680206E-7</v>
      </c>
      <c r="Y480" s="155">
        <f t="shared" si="102"/>
        <v>-1.5783379261411312E-7</v>
      </c>
      <c r="Z480" s="155">
        <f t="shared" si="103"/>
        <v>-1.5783434449594887E-7</v>
      </c>
      <c r="AA480" s="156">
        <f t="shared" si="104"/>
        <v>-1.57539481661856E-7</v>
      </c>
      <c r="AB480" s="157">
        <f t="shared" si="113"/>
        <v>4.2321893168674284E-4</v>
      </c>
      <c r="AC480" s="132"/>
      <c r="AD480" s="158">
        <f t="shared" si="112"/>
        <v>4.2321893168674283</v>
      </c>
      <c r="AE480" s="158"/>
      <c r="AF480" s="159"/>
      <c r="AG480" s="133">
        <v>4740</v>
      </c>
    </row>
    <row r="481" spans="1:55">
      <c r="E481" s="147">
        <v>0.6216666666666667</v>
      </c>
      <c r="G481" s="148">
        <v>19.21</v>
      </c>
      <c r="H481" s="148">
        <v>5.76</v>
      </c>
      <c r="I481" s="148">
        <v>7.91</v>
      </c>
      <c r="J481" s="148">
        <v>19.170000000000002</v>
      </c>
      <c r="K481" s="148">
        <v>5.92</v>
      </c>
      <c r="L481" s="148">
        <v>8.1199999999999992</v>
      </c>
      <c r="M481" s="118">
        <f t="shared" si="114"/>
        <v>19.190000000000001</v>
      </c>
      <c r="N481" s="118">
        <f t="shared" si="114"/>
        <v>5.84</v>
      </c>
      <c r="O481" s="118">
        <f t="shared" si="114"/>
        <v>8.0150000000000006</v>
      </c>
      <c r="P481" s="149">
        <f t="shared" si="105"/>
        <v>0.17563678627801643</v>
      </c>
      <c r="Q481" s="150">
        <f t="shared" si="106"/>
        <v>1.445439770745926E-6</v>
      </c>
      <c r="R481" s="151">
        <f t="shared" si="107"/>
        <v>4.2708636256260829E-9</v>
      </c>
      <c r="S481" s="150">
        <f t="shared" si="108"/>
        <v>1.8240276108695969E-17</v>
      </c>
      <c r="T481" s="97">
        <v>298</v>
      </c>
      <c r="U481" s="118">
        <f t="shared" si="109"/>
        <v>292.19</v>
      </c>
      <c r="V481" s="152">
        <f t="shared" si="110"/>
        <v>0.33536443488205631</v>
      </c>
      <c r="W481" s="153">
        <f t="shared" si="111"/>
        <v>2.1645341140440149</v>
      </c>
      <c r="X481" s="154">
        <f t="shared" si="101"/>
        <v>-1.5821357107810856E-7</v>
      </c>
      <c r="Y481" s="155">
        <f t="shared" si="102"/>
        <v>-1.5791673611176612E-7</v>
      </c>
      <c r="Z481" s="155">
        <f t="shared" si="103"/>
        <v>-1.5791729302351927E-7</v>
      </c>
      <c r="AA481" s="156">
        <f t="shared" si="104"/>
        <v>-1.5762101287921188E-7</v>
      </c>
      <c r="AB481" s="157">
        <f t="shared" si="113"/>
        <v>4.216405900848262E-4</v>
      </c>
      <c r="AC481" s="132"/>
      <c r="AD481" s="158">
        <f t="shared" si="112"/>
        <v>4.2164059008482617</v>
      </c>
      <c r="AE481" s="158"/>
      <c r="AF481" s="159"/>
      <c r="AG481" s="133">
        <v>4750</v>
      </c>
    </row>
    <row r="482" spans="1:55">
      <c r="E482" s="147">
        <v>0.62178240740740742</v>
      </c>
      <c r="G482" s="148">
        <v>19.22</v>
      </c>
      <c r="H482" s="148">
        <v>5.76</v>
      </c>
      <c r="I482" s="148">
        <v>7.93</v>
      </c>
      <c r="J482" s="148">
        <v>19.170000000000002</v>
      </c>
      <c r="K482" s="148">
        <v>5.92</v>
      </c>
      <c r="L482" s="148">
        <v>8.1</v>
      </c>
      <c r="M482" s="118">
        <f t="shared" si="114"/>
        <v>19.195</v>
      </c>
      <c r="N482" s="118">
        <f t="shared" si="114"/>
        <v>5.84</v>
      </c>
      <c r="O482" s="118">
        <f t="shared" si="114"/>
        <v>8.0150000000000006</v>
      </c>
      <c r="P482" s="149">
        <f t="shared" si="105"/>
        <v>0.17565300700520761</v>
      </c>
      <c r="Q482" s="150">
        <f t="shared" si="106"/>
        <v>1.445439770745926E-6</v>
      </c>
      <c r="R482" s="151">
        <f t="shared" si="107"/>
        <v>4.2726385381750762E-9</v>
      </c>
      <c r="S482" s="150">
        <f t="shared" si="108"/>
        <v>1.8255440077898851E-17</v>
      </c>
      <c r="T482" s="97">
        <v>298</v>
      </c>
      <c r="U482" s="118">
        <f t="shared" si="109"/>
        <v>292.19499999999999</v>
      </c>
      <c r="V482" s="152">
        <f t="shared" si="110"/>
        <v>0.33507009144279554</v>
      </c>
      <c r="W482" s="153">
        <f t="shared" si="111"/>
        <v>2.1630675963060586</v>
      </c>
      <c r="X482" s="154">
        <f t="shared" si="101"/>
        <v>-1.5787358277993433E-7</v>
      </c>
      <c r="Y482" s="155">
        <f t="shared" si="102"/>
        <v>-1.5757691106704232E-7</v>
      </c>
      <c r="Z482" s="155">
        <f t="shared" si="103"/>
        <v>-1.575774685643999E-7</v>
      </c>
      <c r="AA482" s="156">
        <f t="shared" si="104"/>
        <v>-1.5728135225359793E-7</v>
      </c>
      <c r="AB482" s="157">
        <f t="shared" si="113"/>
        <v>4.2006141901444641E-4</v>
      </c>
      <c r="AC482" s="132"/>
      <c r="AD482" s="158">
        <f t="shared" si="112"/>
        <v>4.2006141901444645</v>
      </c>
      <c r="AE482" s="158"/>
      <c r="AF482" s="159"/>
      <c r="AG482" s="133">
        <v>4760</v>
      </c>
    </row>
    <row r="483" spans="1:55">
      <c r="E483" s="147">
        <v>0.62189814814814814</v>
      </c>
      <c r="G483" s="148">
        <v>19.23</v>
      </c>
      <c r="H483" s="148">
        <v>5.75</v>
      </c>
      <c r="I483" s="148">
        <v>7.92</v>
      </c>
      <c r="J483" s="148">
        <v>19.2</v>
      </c>
      <c r="K483" s="148">
        <v>5.92</v>
      </c>
      <c r="L483" s="148">
        <v>8.15</v>
      </c>
      <c r="M483" s="118">
        <f t="shared" si="114"/>
        <v>19.215</v>
      </c>
      <c r="N483" s="118">
        <f t="shared" si="114"/>
        <v>5.835</v>
      </c>
      <c r="O483" s="118">
        <f t="shared" si="114"/>
        <v>8.0350000000000001</v>
      </c>
      <c r="P483" s="149">
        <f t="shared" si="105"/>
        <v>0.17615639254943605</v>
      </c>
      <c r="Q483" s="150">
        <f t="shared" si="106"/>
        <v>1.4621771744567165E-6</v>
      </c>
      <c r="R483" s="151">
        <f t="shared" si="107"/>
        <v>4.2307557253249342E-9</v>
      </c>
      <c r="S483" s="150">
        <f t="shared" si="108"/>
        <v>1.7899294007369709E-17</v>
      </c>
      <c r="T483" s="97">
        <v>298</v>
      </c>
      <c r="U483" s="118">
        <f t="shared" si="109"/>
        <v>292.21499999999997</v>
      </c>
      <c r="V483" s="152">
        <f t="shared" si="110"/>
        <v>0.33389281841413598</v>
      </c>
      <c r="W483" s="153">
        <f t="shared" si="111"/>
        <v>2.1572119549275266</v>
      </c>
      <c r="X483" s="154">
        <f t="shared" si="101"/>
        <v>-1.5507469058403432E-7</v>
      </c>
      <c r="Y483" s="155">
        <f t="shared" si="102"/>
        <v>-1.5478736699386298E-7</v>
      </c>
      <c r="Z483" s="155">
        <f t="shared" si="103"/>
        <v>-1.5478789934924058E-7</v>
      </c>
      <c r="AA483" s="156">
        <f t="shared" si="104"/>
        <v>-1.5450110614174252E-7</v>
      </c>
      <c r="AB483" s="157">
        <f t="shared" si="113"/>
        <v>4.1848564619061904E-4</v>
      </c>
      <c r="AC483" s="132"/>
      <c r="AD483" s="158">
        <f t="shared" si="112"/>
        <v>4.1848564619061905</v>
      </c>
      <c r="AE483" s="158"/>
      <c r="AF483" s="159"/>
      <c r="AG483" s="133">
        <v>4770</v>
      </c>
    </row>
    <row r="484" spans="1:55">
      <c r="E484" s="147">
        <v>0.62201388888888887</v>
      </c>
      <c r="G484" s="148">
        <v>19.25</v>
      </c>
      <c r="H484" s="148">
        <v>5.75</v>
      </c>
      <c r="I484" s="148">
        <v>7.92</v>
      </c>
      <c r="J484" s="148">
        <v>19.22</v>
      </c>
      <c r="K484" s="148">
        <v>5.92</v>
      </c>
      <c r="L484" s="148">
        <v>8.08</v>
      </c>
      <c r="M484" s="118">
        <f t="shared" si="114"/>
        <v>19.234999999999999</v>
      </c>
      <c r="N484" s="118">
        <f t="shared" si="114"/>
        <v>5.835</v>
      </c>
      <c r="O484" s="118">
        <f t="shared" si="114"/>
        <v>8</v>
      </c>
      <c r="P484" s="149">
        <f t="shared" si="105"/>
        <v>0.1754539046905054</v>
      </c>
      <c r="Q484" s="150">
        <f t="shared" si="106"/>
        <v>1.4621771744567165E-6</v>
      </c>
      <c r="R484" s="151">
        <f t="shared" si="107"/>
        <v>4.2377930877687068E-9</v>
      </c>
      <c r="S484" s="150">
        <f t="shared" si="108"/>
        <v>1.795889025474023E-17</v>
      </c>
      <c r="T484" s="97">
        <v>298</v>
      </c>
      <c r="U484" s="118">
        <f t="shared" si="109"/>
        <v>292.23500000000001</v>
      </c>
      <c r="V484" s="152">
        <f t="shared" si="110"/>
        <v>0.33271570652606403</v>
      </c>
      <c r="W484" s="153">
        <f t="shared" si="111"/>
        <v>2.1513729636038108</v>
      </c>
      <c r="X484" s="154">
        <f t="shared" si="101"/>
        <v>-1.5481638826912058E-7</v>
      </c>
      <c r="Y484" s="155">
        <f t="shared" si="102"/>
        <v>-1.5452895791547786E-7</v>
      </c>
      <c r="Z484" s="155">
        <f t="shared" si="103"/>
        <v>-1.5452949155541819E-7</v>
      </c>
      <c r="AA484" s="156">
        <f t="shared" si="104"/>
        <v>-1.54242592860216E-7</v>
      </c>
      <c r="AB484" s="157">
        <f t="shared" si="113"/>
        <v>4.1693776897493243E-4</v>
      </c>
      <c r="AC484" s="132"/>
      <c r="AD484" s="158">
        <f t="shared" si="112"/>
        <v>4.1693776897493242</v>
      </c>
      <c r="AE484" s="158"/>
      <c r="AF484" s="159"/>
      <c r="AG484" s="133">
        <v>4780</v>
      </c>
    </row>
    <row r="485" spans="1:55">
      <c r="E485" s="147">
        <v>0.62212962962962959</v>
      </c>
      <c r="G485" s="148">
        <v>19.27</v>
      </c>
      <c r="H485" s="148">
        <v>5.75</v>
      </c>
      <c r="I485" s="148">
        <v>7.91</v>
      </c>
      <c r="J485" s="148">
        <v>19.23</v>
      </c>
      <c r="K485" s="148">
        <v>5.92</v>
      </c>
      <c r="L485" s="148">
        <v>8.14</v>
      </c>
      <c r="M485" s="118">
        <f t="shared" si="114"/>
        <v>19.25</v>
      </c>
      <c r="N485" s="118">
        <f t="shared" si="114"/>
        <v>5.835</v>
      </c>
      <c r="O485" s="118">
        <f t="shared" si="114"/>
        <v>8.0250000000000004</v>
      </c>
      <c r="P485" s="149">
        <f t="shared" si="105"/>
        <v>0.1760510111545219</v>
      </c>
      <c r="Q485" s="150">
        <f t="shared" si="106"/>
        <v>1.4621771744567165E-6</v>
      </c>
      <c r="R485" s="151">
        <f t="shared" si="107"/>
        <v>4.2430787904824332E-9</v>
      </c>
      <c r="S485" s="150">
        <f t="shared" si="108"/>
        <v>1.800371762224187E-17</v>
      </c>
      <c r="T485" s="97">
        <v>298</v>
      </c>
      <c r="U485" s="118">
        <f t="shared" si="109"/>
        <v>292.25</v>
      </c>
      <c r="V485" s="152">
        <f t="shared" si="110"/>
        <v>0.3318329783386243</v>
      </c>
      <c r="W485" s="153">
        <f t="shared" si="111"/>
        <v>2.1470046168916253</v>
      </c>
      <c r="X485" s="154">
        <f t="shared" si="101"/>
        <v>-1.5546950987375477E-7</v>
      </c>
      <c r="Y485" s="155">
        <f t="shared" si="102"/>
        <v>-1.5517857094363305E-7</v>
      </c>
      <c r="Z485" s="155">
        <f t="shared" si="103"/>
        <v>-1.5517911539418884E-7</v>
      </c>
      <c r="AA485" s="156">
        <f t="shared" si="104"/>
        <v>-1.5488871887690038E-7</v>
      </c>
      <c r="AB485" s="157">
        <f t="shared" si="113"/>
        <v>4.1539247584148058E-4</v>
      </c>
      <c r="AC485" s="132"/>
      <c r="AD485" s="158">
        <f t="shared" si="112"/>
        <v>4.1539247584148056</v>
      </c>
      <c r="AE485" s="158"/>
      <c r="AF485" s="159"/>
      <c r="AG485" s="133">
        <v>4790</v>
      </c>
    </row>
    <row r="486" spans="1:55" s="77" customFormat="1">
      <c r="A486" s="134"/>
      <c r="B486" s="134"/>
      <c r="C486" s="134"/>
      <c r="D486" s="134"/>
      <c r="E486" s="136">
        <v>0.62224537037037031</v>
      </c>
      <c r="F486" s="134"/>
      <c r="G486" s="138">
        <v>19.28</v>
      </c>
      <c r="H486" s="138">
        <v>5.75</v>
      </c>
      <c r="I486" s="138">
        <v>7.93</v>
      </c>
      <c r="J486" s="138">
        <v>19.239999999999998</v>
      </c>
      <c r="K486" s="138">
        <v>5.92</v>
      </c>
      <c r="L486" s="138">
        <v>8.15</v>
      </c>
      <c r="M486" s="139">
        <f t="shared" si="114"/>
        <v>19.259999999999998</v>
      </c>
      <c r="N486" s="139">
        <f t="shared" si="114"/>
        <v>5.835</v>
      </c>
      <c r="O486" s="139">
        <f t="shared" si="114"/>
        <v>8.0399999999999991</v>
      </c>
      <c r="P486" s="140">
        <f t="shared" si="105"/>
        <v>0.17641269637225698</v>
      </c>
      <c r="Q486" s="141">
        <f t="shared" si="106"/>
        <v>1.4621771744567165E-6</v>
      </c>
      <c r="R486" s="142">
        <f t="shared" si="107"/>
        <v>4.2466062544155928E-9</v>
      </c>
      <c r="S486" s="141">
        <f t="shared" si="108"/>
        <v>1.8033664680041631E-17</v>
      </c>
      <c r="T486" s="143">
        <v>298</v>
      </c>
      <c r="U486" s="139">
        <f t="shared" si="109"/>
        <v>292.26</v>
      </c>
      <c r="V486" s="144">
        <f t="shared" si="110"/>
        <v>0.33124454321953906</v>
      </c>
      <c r="W486" s="145">
        <f t="shared" si="111"/>
        <v>2.1440975631052903</v>
      </c>
      <c r="X486" s="146">
        <f t="shared" si="101"/>
        <v>-1.5567588246908038E-7</v>
      </c>
      <c r="Y486" s="146">
        <f t="shared" si="102"/>
        <v>-1.553830767932157E-7</v>
      </c>
      <c r="Z486" s="146">
        <f t="shared" si="103"/>
        <v>-1.5538362752183506E-7</v>
      </c>
      <c r="AA486" s="146">
        <f t="shared" si="104"/>
        <v>-1.550913705028948E-7</v>
      </c>
      <c r="AB486" s="146">
        <f t="shared" si="113"/>
        <v>4.138406865057701E-4</v>
      </c>
      <c r="AC486" s="146">
        <f>D19</f>
        <v>3.969642857142857E-4</v>
      </c>
      <c r="AD486" s="146">
        <f t="shared" si="112"/>
        <v>4.1384068650577008</v>
      </c>
      <c r="AE486" s="146">
        <f>AC486*10000</f>
        <v>3.969642857142857</v>
      </c>
      <c r="AF486" s="146">
        <f>(AD486-AE486)*(AD486-AE486)</f>
        <v>2.8481290367481461E-2</v>
      </c>
      <c r="AG486" s="137">
        <v>4800</v>
      </c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</row>
    <row r="487" spans="1:55">
      <c r="E487" s="147">
        <v>0.62236111111111114</v>
      </c>
      <c r="G487" s="148">
        <v>19.29</v>
      </c>
      <c r="H487" s="148">
        <v>5.75</v>
      </c>
      <c r="I487" s="148">
        <v>7.9</v>
      </c>
      <c r="J487" s="148">
        <v>19.239999999999998</v>
      </c>
      <c r="K487" s="148">
        <v>5.92</v>
      </c>
      <c r="L487" s="148">
        <v>8.1999999999999993</v>
      </c>
      <c r="M487" s="118">
        <f t="shared" si="114"/>
        <v>19.265000000000001</v>
      </c>
      <c r="N487" s="118">
        <f t="shared" si="114"/>
        <v>5.835</v>
      </c>
      <c r="O487" s="118">
        <f t="shared" si="114"/>
        <v>8.0500000000000007</v>
      </c>
      <c r="P487" s="149">
        <f t="shared" si="105"/>
        <v>0.17664844891725007</v>
      </c>
      <c r="Q487" s="150">
        <f t="shared" si="106"/>
        <v>1.4621771744567165E-6</v>
      </c>
      <c r="R487" s="151">
        <f t="shared" si="107"/>
        <v>4.2483710859326607E-9</v>
      </c>
      <c r="S487" s="150">
        <f t="shared" si="108"/>
        <v>1.8048656883788653E-17</v>
      </c>
      <c r="T487" s="97">
        <v>298</v>
      </c>
      <c r="U487" s="118">
        <f t="shared" si="109"/>
        <v>292.26499999999999</v>
      </c>
      <c r="V487" s="152">
        <f t="shared" si="110"/>
        <v>0.33095034076020735</v>
      </c>
      <c r="W487" s="153">
        <f t="shared" si="111"/>
        <v>2.1426455871055512</v>
      </c>
      <c r="X487" s="154">
        <f t="shared" si="101"/>
        <v>-1.5553306386225586E-7</v>
      </c>
      <c r="Y487" s="155">
        <f t="shared" si="102"/>
        <v>-1.5523969367796623E-7</v>
      </c>
      <c r="Z487" s="155">
        <f t="shared" si="103"/>
        <v>-1.5524024703982315E-7</v>
      </c>
      <c r="AA487" s="156">
        <f t="shared" si="104"/>
        <v>-1.5494742812986165E-7</v>
      </c>
      <c r="AB487" s="157">
        <f t="shared" si="113"/>
        <v>4.1228685206976662E-4</v>
      </c>
      <c r="AC487" s="132"/>
      <c r="AD487" s="158">
        <f t="shared" si="112"/>
        <v>4.1228685206976659</v>
      </c>
      <c r="AE487" s="158"/>
      <c r="AF487" s="159"/>
      <c r="AG487" s="133">
        <v>4810</v>
      </c>
    </row>
    <row r="488" spans="1:55">
      <c r="E488" s="147">
        <v>0.62247685185185186</v>
      </c>
      <c r="G488" s="148">
        <v>19.309999999999999</v>
      </c>
      <c r="H488" s="148">
        <v>5.75</v>
      </c>
      <c r="I488" s="148">
        <v>7.87</v>
      </c>
      <c r="J488" s="148">
        <v>19.260000000000002</v>
      </c>
      <c r="K488" s="148">
        <v>5.92</v>
      </c>
      <c r="L488" s="148">
        <v>8.01</v>
      </c>
      <c r="M488" s="118">
        <f t="shared" si="114"/>
        <v>19.285</v>
      </c>
      <c r="N488" s="118">
        <f t="shared" si="114"/>
        <v>5.835</v>
      </c>
      <c r="O488" s="118">
        <f t="shared" si="114"/>
        <v>7.9399999999999995</v>
      </c>
      <c r="P488" s="149">
        <f t="shared" si="105"/>
        <v>0.17429909128374096</v>
      </c>
      <c r="Q488" s="150">
        <f t="shared" si="106"/>
        <v>1.4621771744567165E-6</v>
      </c>
      <c r="R488" s="151">
        <f t="shared" si="107"/>
        <v>4.2554377494482098E-9</v>
      </c>
      <c r="S488" s="150">
        <f t="shared" si="108"/>
        <v>1.8108750439428844E-17</v>
      </c>
      <c r="T488" s="97">
        <v>298</v>
      </c>
      <c r="U488" s="118">
        <f t="shared" si="109"/>
        <v>292.28500000000003</v>
      </c>
      <c r="V488" s="152">
        <f t="shared" si="110"/>
        <v>0.32977363157890294</v>
      </c>
      <c r="W488" s="153">
        <f t="shared" si="111"/>
        <v>2.1368480044402873</v>
      </c>
      <c r="X488" s="154">
        <f t="shared" si="101"/>
        <v>-1.5381191261707287E-7</v>
      </c>
      <c r="Y488" s="155">
        <f t="shared" si="102"/>
        <v>-1.53523915051011E-7</v>
      </c>
      <c r="Z488" s="155">
        <f t="shared" si="103"/>
        <v>-1.5352445429791747E-7</v>
      </c>
      <c r="AA488" s="156">
        <f t="shared" si="104"/>
        <v>-1.5323699395938926E-7</v>
      </c>
      <c r="AB488" s="157">
        <f t="shared" si="113"/>
        <v>4.1073445144738712E-4</v>
      </c>
      <c r="AC488" s="132"/>
      <c r="AD488" s="158">
        <f t="shared" si="112"/>
        <v>4.1073445144738709</v>
      </c>
      <c r="AE488" s="158"/>
      <c r="AF488" s="159"/>
      <c r="AG488" s="133">
        <v>4820</v>
      </c>
    </row>
    <row r="489" spans="1:55">
      <c r="E489" s="147">
        <v>0.62259259259259259</v>
      </c>
      <c r="G489" s="148">
        <v>19.32</v>
      </c>
      <c r="H489" s="148">
        <v>5.75</v>
      </c>
      <c r="I489" s="148">
        <v>7.91</v>
      </c>
      <c r="J489" s="148">
        <v>19.27</v>
      </c>
      <c r="K489" s="148">
        <v>5.91</v>
      </c>
      <c r="L489" s="148">
        <v>8.09</v>
      </c>
      <c r="M489" s="118">
        <f t="shared" si="114"/>
        <v>19.295000000000002</v>
      </c>
      <c r="N489" s="118">
        <f t="shared" si="114"/>
        <v>5.83</v>
      </c>
      <c r="O489" s="118">
        <f t="shared" si="114"/>
        <v>8</v>
      </c>
      <c r="P489" s="149">
        <f t="shared" si="105"/>
        <v>0.17564871056035672</v>
      </c>
      <c r="Q489" s="150">
        <f t="shared" si="106"/>
        <v>1.4791083881682056E-6</v>
      </c>
      <c r="R489" s="151">
        <f t="shared" si="107"/>
        <v>4.2102233986758387E-9</v>
      </c>
      <c r="S489" s="150">
        <f t="shared" si="108"/>
        <v>1.7725981066757531E-17</v>
      </c>
      <c r="T489" s="97">
        <v>298</v>
      </c>
      <c r="U489" s="118">
        <f t="shared" si="109"/>
        <v>292.29500000000002</v>
      </c>
      <c r="V489" s="152">
        <f t="shared" si="110"/>
        <v>0.32918533737463535</v>
      </c>
      <c r="W489" s="153">
        <f t="shared" si="111"/>
        <v>2.13395539515321</v>
      </c>
      <c r="X489" s="154">
        <f t="shared" si="101"/>
        <v>-1.513643361401591E-7</v>
      </c>
      <c r="Y489" s="155">
        <f t="shared" si="102"/>
        <v>-1.5108438493585885E-7</v>
      </c>
      <c r="Z489" s="155">
        <f t="shared" si="103"/>
        <v>-1.5108490271090937E-7</v>
      </c>
      <c r="AA489" s="156">
        <f t="shared" si="104"/>
        <v>-1.5080546736639006E-7</v>
      </c>
      <c r="AB489" s="157">
        <f t="shared" si="113"/>
        <v>4.0919920870526326E-4</v>
      </c>
      <c r="AC489" s="132"/>
      <c r="AD489" s="158">
        <f t="shared" si="112"/>
        <v>4.091992087052633</v>
      </c>
      <c r="AE489" s="158"/>
      <c r="AF489" s="159"/>
      <c r="AG489" s="133">
        <v>4830</v>
      </c>
    </row>
    <row r="490" spans="1:55">
      <c r="E490" s="147">
        <v>0.62270833333333331</v>
      </c>
      <c r="G490" s="148">
        <v>19.34</v>
      </c>
      <c r="H490" s="148">
        <v>5.75</v>
      </c>
      <c r="I490" s="148">
        <v>7.92</v>
      </c>
      <c r="J490" s="148">
        <v>19.3</v>
      </c>
      <c r="K490" s="148">
        <v>5.91</v>
      </c>
      <c r="L490" s="148">
        <v>8.1</v>
      </c>
      <c r="M490" s="118">
        <f t="shared" si="114"/>
        <v>19.32</v>
      </c>
      <c r="N490" s="118">
        <f t="shared" si="114"/>
        <v>5.83</v>
      </c>
      <c r="O490" s="118">
        <f t="shared" si="114"/>
        <v>8.01</v>
      </c>
      <c r="P490" s="149">
        <f t="shared" si="105"/>
        <v>0.17594966991367453</v>
      </c>
      <c r="Q490" s="150">
        <f t="shared" si="106"/>
        <v>1.4791083881682056E-6</v>
      </c>
      <c r="R490" s="151">
        <f t="shared" si="107"/>
        <v>4.2189792297569387E-9</v>
      </c>
      <c r="S490" s="150">
        <f t="shared" si="108"/>
        <v>1.7799785741120451E-17</v>
      </c>
      <c r="T490" s="97">
        <v>298</v>
      </c>
      <c r="U490" s="118">
        <f t="shared" si="109"/>
        <v>292.32</v>
      </c>
      <c r="V490" s="152">
        <f t="shared" si="110"/>
        <v>0.32771477795777698</v>
      </c>
      <c r="W490" s="153">
        <f t="shared" si="111"/>
        <v>2.1267418537242571</v>
      </c>
      <c r="X490" s="154">
        <f t="shared" si="101"/>
        <v>-1.5220735260722144E-7</v>
      </c>
      <c r="Y490" s="155">
        <f t="shared" si="102"/>
        <v>-1.5192322531318085E-7</v>
      </c>
      <c r="Z490" s="155">
        <f t="shared" si="103"/>
        <v>-1.5192375569701472E-7</v>
      </c>
      <c r="AA490" s="156">
        <f t="shared" si="104"/>
        <v>-1.5164015680666022E-7</v>
      </c>
      <c r="AB490" s="157">
        <f t="shared" si="113"/>
        <v>4.0768836140726313E-4</v>
      </c>
      <c r="AC490" s="132"/>
      <c r="AD490" s="158">
        <f t="shared" si="112"/>
        <v>4.0768836140726314</v>
      </c>
      <c r="AE490" s="158"/>
      <c r="AF490" s="159"/>
      <c r="AG490" s="133">
        <v>4840</v>
      </c>
    </row>
    <row r="491" spans="1:55">
      <c r="E491" s="147">
        <v>0.62282407407407403</v>
      </c>
      <c r="G491" s="148">
        <v>19.36</v>
      </c>
      <c r="H491" s="148">
        <v>5.75</v>
      </c>
      <c r="I491" s="148">
        <v>7.9</v>
      </c>
      <c r="J491" s="148">
        <v>19.29</v>
      </c>
      <c r="K491" s="148">
        <v>5.91</v>
      </c>
      <c r="L491" s="148">
        <v>8.1</v>
      </c>
      <c r="M491" s="118">
        <f t="shared" si="114"/>
        <v>19.324999999999999</v>
      </c>
      <c r="N491" s="118">
        <f t="shared" si="114"/>
        <v>5.83</v>
      </c>
      <c r="O491" s="118">
        <f t="shared" si="114"/>
        <v>8</v>
      </c>
      <c r="P491" s="149">
        <f t="shared" si="105"/>
        <v>0.175746275804606</v>
      </c>
      <c r="Q491" s="150">
        <f t="shared" si="106"/>
        <v>1.4791083881682056E-6</v>
      </c>
      <c r="R491" s="151">
        <f t="shared" si="107"/>
        <v>4.2207325798601606E-9</v>
      </c>
      <c r="S491" s="150">
        <f t="shared" si="108"/>
        <v>1.7814583510693008E-17</v>
      </c>
      <c r="T491" s="97">
        <v>298</v>
      </c>
      <c r="U491" s="118">
        <f t="shared" si="109"/>
        <v>292.32499999999999</v>
      </c>
      <c r="V491" s="152">
        <f t="shared" si="110"/>
        <v>0.32742069625778547</v>
      </c>
      <c r="W491" s="153">
        <f t="shared" si="111"/>
        <v>2.1253022219138988</v>
      </c>
      <c r="X491" s="154">
        <f t="shared" si="101"/>
        <v>-1.516934684372958E-7</v>
      </c>
      <c r="Y491" s="155">
        <f t="shared" si="102"/>
        <v>-1.5141020086579681E-7</v>
      </c>
      <c r="Z491" s="155">
        <f t="shared" si="103"/>
        <v>-1.5141072983067505E-7</v>
      </c>
      <c r="AA491" s="156">
        <f t="shared" si="104"/>
        <v>-1.5112798924850987E-7</v>
      </c>
      <c r="AB491" s="157">
        <f t="shared" si="113"/>
        <v>4.0616912562153933E-4</v>
      </c>
      <c r="AC491" s="132"/>
      <c r="AD491" s="158">
        <f t="shared" si="112"/>
        <v>4.0616912562153935</v>
      </c>
      <c r="AE491" s="158"/>
      <c r="AF491" s="159"/>
      <c r="AG491" s="133">
        <v>4850</v>
      </c>
    </row>
    <row r="492" spans="1:55">
      <c r="E492" s="147">
        <v>0.62293981481481475</v>
      </c>
      <c r="G492" s="148">
        <v>19.37</v>
      </c>
      <c r="H492" s="148">
        <v>5.75</v>
      </c>
      <c r="I492" s="148">
        <v>7.88</v>
      </c>
      <c r="J492" s="148">
        <v>19.329999999999998</v>
      </c>
      <c r="K492" s="148">
        <v>5.91</v>
      </c>
      <c r="L492" s="148">
        <v>8.1</v>
      </c>
      <c r="M492" s="118">
        <f t="shared" si="114"/>
        <v>19.350000000000001</v>
      </c>
      <c r="N492" s="118">
        <f t="shared" si="114"/>
        <v>5.83</v>
      </c>
      <c r="O492" s="118">
        <f t="shared" si="114"/>
        <v>7.99</v>
      </c>
      <c r="P492" s="149">
        <f t="shared" si="105"/>
        <v>0.17560787842965925</v>
      </c>
      <c r="Q492" s="150">
        <f t="shared" si="106"/>
        <v>1.4791083881682056E-6</v>
      </c>
      <c r="R492" s="151">
        <f t="shared" si="107"/>
        <v>4.2295102664597319E-9</v>
      </c>
      <c r="S492" s="150">
        <f t="shared" si="108"/>
        <v>1.7888757094088273E-17</v>
      </c>
      <c r="T492" s="97">
        <v>298</v>
      </c>
      <c r="U492" s="118">
        <f t="shared" si="109"/>
        <v>292.35000000000002</v>
      </c>
      <c r="V492" s="152">
        <f t="shared" si="110"/>
        <v>0.3259504386463295</v>
      </c>
      <c r="W492" s="153">
        <f t="shared" si="111"/>
        <v>2.1181194032914887</v>
      </c>
      <c r="X492" s="154">
        <f t="shared" si="101"/>
        <v>-1.5215194993589464E-7</v>
      </c>
      <c r="Y492" s="155">
        <f t="shared" si="102"/>
        <v>-1.5186590114470253E-7</v>
      </c>
      <c r="Z492" s="155">
        <f t="shared" si="103"/>
        <v>-1.5186643892230563E-7</v>
      </c>
      <c r="AA492" s="156">
        <f t="shared" si="104"/>
        <v>-1.5158092588665077E-7</v>
      </c>
      <c r="AB492" s="157">
        <f t="shared" si="113"/>
        <v>4.0465502008974142E-4</v>
      </c>
      <c r="AC492" s="132"/>
      <c r="AD492" s="158">
        <f t="shared" si="112"/>
        <v>4.0465502008974141</v>
      </c>
      <c r="AE492" s="158"/>
      <c r="AF492" s="159"/>
      <c r="AG492" s="133">
        <v>4860</v>
      </c>
    </row>
    <row r="493" spans="1:55">
      <c r="E493" s="147">
        <v>0.62305555555555558</v>
      </c>
      <c r="G493" s="148">
        <v>19.39</v>
      </c>
      <c r="H493" s="148">
        <v>5.75</v>
      </c>
      <c r="I493" s="148">
        <v>7.86</v>
      </c>
      <c r="J493" s="148">
        <v>19.34</v>
      </c>
      <c r="K493" s="148">
        <v>5.91</v>
      </c>
      <c r="L493" s="148">
        <v>8.0399999999999991</v>
      </c>
      <c r="M493" s="118">
        <f t="shared" si="114"/>
        <v>19.365000000000002</v>
      </c>
      <c r="N493" s="118">
        <f t="shared" si="114"/>
        <v>5.83</v>
      </c>
      <c r="O493" s="118">
        <f t="shared" si="114"/>
        <v>7.9499999999999993</v>
      </c>
      <c r="P493" s="149">
        <f t="shared" si="105"/>
        <v>0.17477730320114351</v>
      </c>
      <c r="Q493" s="150">
        <f t="shared" si="106"/>
        <v>1.4791083881682056E-6</v>
      </c>
      <c r="R493" s="151">
        <f t="shared" si="107"/>
        <v>4.2347856381992543E-9</v>
      </c>
      <c r="S493" s="150">
        <f t="shared" si="108"/>
        <v>1.7933409401498665E-17</v>
      </c>
      <c r="T493" s="97">
        <v>298</v>
      </c>
      <c r="U493" s="118">
        <f t="shared" si="109"/>
        <v>292.36500000000001</v>
      </c>
      <c r="V493" s="152">
        <f t="shared" si="110"/>
        <v>0.32506840477168514</v>
      </c>
      <c r="W493" s="153">
        <f t="shared" si="111"/>
        <v>2.1138219570794829</v>
      </c>
      <c r="X493" s="154">
        <f t="shared" si="101"/>
        <v>-1.5154804047753016E-7</v>
      </c>
      <c r="Y493" s="155">
        <f t="shared" si="102"/>
        <v>-1.5126318886162522E-7</v>
      </c>
      <c r="Z493" s="155">
        <f t="shared" si="103"/>
        <v>-1.5126372427232954E-7</v>
      </c>
      <c r="AA493" s="156">
        <f t="shared" si="104"/>
        <v>-1.5097940605439938E-7</v>
      </c>
      <c r="AB493" s="157">
        <f t="shared" si="113"/>
        <v>4.0313635749648051E-4</v>
      </c>
      <c r="AC493" s="132"/>
      <c r="AD493" s="158">
        <f t="shared" si="112"/>
        <v>4.0313635749648054</v>
      </c>
      <c r="AE493" s="158"/>
      <c r="AF493" s="159"/>
      <c r="AG493" s="133">
        <v>4870</v>
      </c>
    </row>
    <row r="494" spans="1:55">
      <c r="E494" s="147">
        <v>0.62317129629629631</v>
      </c>
      <c r="G494" s="148">
        <v>19.399999999999999</v>
      </c>
      <c r="H494" s="148">
        <v>5.75</v>
      </c>
      <c r="I494" s="148">
        <v>7.89</v>
      </c>
      <c r="J494" s="148">
        <v>19.36</v>
      </c>
      <c r="K494" s="148">
        <v>5.91</v>
      </c>
      <c r="L494" s="148">
        <v>8.1</v>
      </c>
      <c r="M494" s="118">
        <f t="shared" si="114"/>
        <v>19.38</v>
      </c>
      <c r="N494" s="118">
        <f t="shared" si="114"/>
        <v>5.83</v>
      </c>
      <c r="O494" s="118">
        <f t="shared" si="114"/>
        <v>7.9949999999999992</v>
      </c>
      <c r="P494" s="149">
        <f t="shared" si="105"/>
        <v>0.17581547381791235</v>
      </c>
      <c r="Q494" s="150">
        <f t="shared" si="106"/>
        <v>1.4791083881682056E-6</v>
      </c>
      <c r="R494" s="151">
        <f t="shared" si="107"/>
        <v>4.2400675897896898E-9</v>
      </c>
      <c r="S494" s="150">
        <f t="shared" si="108"/>
        <v>1.7978173165984948E-17</v>
      </c>
      <c r="T494" s="97">
        <v>298</v>
      </c>
      <c r="U494" s="118">
        <f t="shared" si="109"/>
        <v>292.38</v>
      </c>
      <c r="V494" s="152">
        <f t="shared" si="110"/>
        <v>0.32418646139918289</v>
      </c>
      <c r="W494" s="153">
        <f t="shared" si="111"/>
        <v>2.1095336695467455</v>
      </c>
      <c r="X494" s="154">
        <f t="shared" si="101"/>
        <v>-1.5256482509236425E-7</v>
      </c>
      <c r="Y494" s="155">
        <f t="shared" si="102"/>
        <v>-1.5227505105041858E-7</v>
      </c>
      <c r="Z494" s="155">
        <f t="shared" si="103"/>
        <v>-1.5227560143282377E-7</v>
      </c>
      <c r="AA494" s="156">
        <f t="shared" si="104"/>
        <v>-1.519863756825454E-7</v>
      </c>
      <c r="AB494" s="157">
        <f t="shared" si="113"/>
        <v>4.0162372204181413E-4</v>
      </c>
      <c r="AC494" s="132"/>
      <c r="AD494" s="158">
        <f t="shared" si="112"/>
        <v>4.0162372204181409</v>
      </c>
      <c r="AE494" s="158"/>
      <c r="AF494" s="159"/>
      <c r="AG494" s="133">
        <v>4880</v>
      </c>
    </row>
    <row r="495" spans="1:55">
      <c r="E495" s="147">
        <v>0.62328703703703703</v>
      </c>
      <c r="G495" s="148">
        <v>19.420000000000002</v>
      </c>
      <c r="H495" s="148">
        <v>5.75</v>
      </c>
      <c r="I495" s="148">
        <v>7.87</v>
      </c>
      <c r="J495" s="148">
        <v>19.38</v>
      </c>
      <c r="K495" s="148">
        <v>5.91</v>
      </c>
      <c r="L495" s="148">
        <v>8.1</v>
      </c>
      <c r="M495" s="118">
        <f t="shared" si="114"/>
        <v>19.399999999999999</v>
      </c>
      <c r="N495" s="118">
        <f t="shared" si="114"/>
        <v>5.83</v>
      </c>
      <c r="O495" s="118">
        <f t="shared" si="114"/>
        <v>7.9849999999999994</v>
      </c>
      <c r="P495" s="149">
        <f t="shared" si="105"/>
        <v>0.1756606812711228</v>
      </c>
      <c r="Q495" s="150">
        <f t="shared" si="106"/>
        <v>1.4791083881682056E-6</v>
      </c>
      <c r="R495" s="151">
        <f t="shared" si="107"/>
        <v>4.2471204414201488E-9</v>
      </c>
      <c r="S495" s="150">
        <f t="shared" si="108"/>
        <v>1.803803204392888E-17</v>
      </c>
      <c r="T495" s="97">
        <v>298</v>
      </c>
      <c r="U495" s="118">
        <f t="shared" si="109"/>
        <v>292.39999999999998</v>
      </c>
      <c r="V495" s="152">
        <f t="shared" si="110"/>
        <v>0.3230106776595475</v>
      </c>
      <c r="W495" s="153">
        <f t="shared" si="111"/>
        <v>2.1038301643612538</v>
      </c>
      <c r="X495" s="154">
        <f t="shared" si="101"/>
        <v>-1.5277120589507712E-7</v>
      </c>
      <c r="Y495" s="155">
        <f t="shared" si="102"/>
        <v>-1.5247954150002279E-7</v>
      </c>
      <c r="Z495" s="155">
        <f t="shared" si="103"/>
        <v>-1.524800983334839E-7</v>
      </c>
      <c r="AA495" s="156">
        <f t="shared" si="104"/>
        <v>-1.5218898864572442E-7</v>
      </c>
      <c r="AB495" s="157">
        <f t="shared" si="113"/>
        <v>4.001009678655785E-4</v>
      </c>
      <c r="AC495" s="132"/>
      <c r="AD495" s="158">
        <f t="shared" si="112"/>
        <v>4.0010096786557847</v>
      </c>
      <c r="AE495" s="158"/>
      <c r="AF495" s="159"/>
      <c r="AG495" s="133">
        <v>4890</v>
      </c>
    </row>
    <row r="496" spans="1:55">
      <c r="E496" s="147">
        <v>0.62340277777777775</v>
      </c>
      <c r="G496" s="148">
        <v>19.440000000000001</v>
      </c>
      <c r="H496" s="148">
        <v>5.75</v>
      </c>
      <c r="I496" s="148">
        <v>7.9</v>
      </c>
      <c r="J496" s="148">
        <v>19.41</v>
      </c>
      <c r="K496" s="148">
        <v>5.91</v>
      </c>
      <c r="L496" s="148">
        <v>8.11</v>
      </c>
      <c r="M496" s="118">
        <f t="shared" si="114"/>
        <v>19.425000000000001</v>
      </c>
      <c r="N496" s="118">
        <f t="shared" si="114"/>
        <v>5.83</v>
      </c>
      <c r="O496" s="118">
        <f t="shared" si="114"/>
        <v>8.004999999999999</v>
      </c>
      <c r="P496" s="149">
        <f t="shared" si="105"/>
        <v>0.17618232270252349</v>
      </c>
      <c r="Q496" s="150">
        <f t="shared" si="106"/>
        <v>1.4791083881682056E-6</v>
      </c>
      <c r="R496" s="151">
        <f t="shared" si="107"/>
        <v>4.2559530057866529E-9</v>
      </c>
      <c r="S496" s="150">
        <f t="shared" si="108"/>
        <v>1.8113135987464446E-17</v>
      </c>
      <c r="T496" s="97">
        <v>298</v>
      </c>
      <c r="U496" s="118">
        <f t="shared" si="109"/>
        <v>292.42500000000001</v>
      </c>
      <c r="V496" s="152">
        <f t="shared" si="110"/>
        <v>0.32154117415524969</v>
      </c>
      <c r="W496" s="153">
        <f t="shared" si="111"/>
        <v>2.0967235549310805</v>
      </c>
      <c r="X496" s="154">
        <f t="shared" si="101"/>
        <v>-1.5379598522560138E-7</v>
      </c>
      <c r="Y496" s="155">
        <f t="shared" si="102"/>
        <v>-1.5349926395967405E-7</v>
      </c>
      <c r="Z496" s="155">
        <f t="shared" si="103"/>
        <v>-1.5349983642916682E-7</v>
      </c>
      <c r="AA496" s="156">
        <f t="shared" si="104"/>
        <v>-1.5320368542378156E-7</v>
      </c>
      <c r="AB496" s="157">
        <f t="shared" si="113"/>
        <v>3.985761687418988E-4</v>
      </c>
      <c r="AC496" s="132"/>
      <c r="AD496" s="158">
        <f t="shared" si="112"/>
        <v>3.9857616874189881</v>
      </c>
      <c r="AE496" s="158"/>
      <c r="AF496" s="159"/>
      <c r="AG496" s="133">
        <v>4900</v>
      </c>
    </row>
    <row r="497" spans="1:55">
      <c r="E497" s="147">
        <v>0.62351851851851847</v>
      </c>
      <c r="G497" s="148">
        <v>19.46</v>
      </c>
      <c r="H497" s="148">
        <v>5.75</v>
      </c>
      <c r="I497" s="148">
        <v>7.88</v>
      </c>
      <c r="J497" s="148">
        <v>19.41</v>
      </c>
      <c r="K497" s="148">
        <v>5.91</v>
      </c>
      <c r="L497" s="148">
        <v>8.1</v>
      </c>
      <c r="M497" s="118">
        <f t="shared" si="114"/>
        <v>19.435000000000002</v>
      </c>
      <c r="N497" s="118">
        <f t="shared" si="114"/>
        <v>5.83</v>
      </c>
      <c r="O497" s="118">
        <f t="shared" si="114"/>
        <v>7.99</v>
      </c>
      <c r="P497" s="149">
        <f t="shared" si="105"/>
        <v>0.17588481305266182</v>
      </c>
      <c r="Q497" s="150">
        <f t="shared" si="106"/>
        <v>1.4791083881682056E-6</v>
      </c>
      <c r="R497" s="151">
        <f t="shared" si="107"/>
        <v>4.2594911726391795E-9</v>
      </c>
      <c r="S497" s="150">
        <f t="shared" si="108"/>
        <v>1.8143265049791093E-17</v>
      </c>
      <c r="T497" s="97">
        <v>298</v>
      </c>
      <c r="U497" s="118">
        <f t="shared" si="109"/>
        <v>292.435</v>
      </c>
      <c r="V497" s="152">
        <f t="shared" si="110"/>
        <v>0.32095344310437723</v>
      </c>
      <c r="W497" s="153">
        <f t="shared" si="111"/>
        <v>2.0938879764861595</v>
      </c>
      <c r="X497" s="154">
        <f t="shared" si="101"/>
        <v>-1.5340685040615026E-7</v>
      </c>
      <c r="Y497" s="155">
        <f t="shared" si="102"/>
        <v>-1.5311048741669216E-7</v>
      </c>
      <c r="Z497" s="155">
        <f t="shared" si="103"/>
        <v>-1.5311105995319418E-7</v>
      </c>
      <c r="AA497" s="156">
        <f t="shared" si="104"/>
        <v>-1.5281526728809925E-7</v>
      </c>
      <c r="AB497" s="157">
        <f t="shared" si="113"/>
        <v>3.9704117228952037E-4</v>
      </c>
      <c r="AC497" s="132"/>
      <c r="AD497" s="158">
        <f t="shared" si="112"/>
        <v>3.9704117228952036</v>
      </c>
      <c r="AE497" s="158"/>
      <c r="AF497" s="159"/>
      <c r="AG497" s="133">
        <v>4910</v>
      </c>
    </row>
    <row r="498" spans="1:55">
      <c r="E498" s="147">
        <v>0.62363425925925919</v>
      </c>
      <c r="G498" s="148">
        <v>19.47</v>
      </c>
      <c r="H498" s="148">
        <v>5.75</v>
      </c>
      <c r="I498" s="148">
        <v>7.88</v>
      </c>
      <c r="J498" s="148">
        <v>19.420000000000002</v>
      </c>
      <c r="K498" s="148">
        <v>5.91</v>
      </c>
      <c r="L498" s="148">
        <v>8.1300000000000008</v>
      </c>
      <c r="M498" s="118">
        <f t="shared" si="114"/>
        <v>19.445</v>
      </c>
      <c r="N498" s="118">
        <f t="shared" si="114"/>
        <v>5.83</v>
      </c>
      <c r="O498" s="118">
        <f t="shared" si="114"/>
        <v>8.0050000000000008</v>
      </c>
      <c r="P498" s="149">
        <f t="shared" si="105"/>
        <v>0.17624770907481252</v>
      </c>
      <c r="Q498" s="150">
        <f t="shared" si="106"/>
        <v>1.4791083881682056E-6</v>
      </c>
      <c r="R498" s="151">
        <f t="shared" si="107"/>
        <v>4.2630322809303579E-9</v>
      </c>
      <c r="S498" s="150">
        <f t="shared" si="108"/>
        <v>1.8173444228254289E-17</v>
      </c>
      <c r="T498" s="97">
        <v>298</v>
      </c>
      <c r="U498" s="118">
        <f t="shared" si="109"/>
        <v>292.44499999999999</v>
      </c>
      <c r="V498" s="152">
        <f t="shared" si="110"/>
        <v>0.32036575224779879</v>
      </c>
      <c r="W498" s="153">
        <f t="shared" si="111"/>
        <v>2.0910564263651912</v>
      </c>
      <c r="X498" s="154">
        <f t="shared" si="101"/>
        <v>-1.5359298291954061E-7</v>
      </c>
      <c r="Y498" s="155">
        <f t="shared" si="102"/>
        <v>-1.532947502502216E-7</v>
      </c>
      <c r="Z498" s="155">
        <f t="shared" si="103"/>
        <v>-1.532953293308759E-7</v>
      </c>
      <c r="AA498" s="156">
        <f t="shared" si="104"/>
        <v>-1.5299767349340054E-7</v>
      </c>
      <c r="AB498" s="157">
        <f t="shared" si="113"/>
        <v>3.9551006360213036E-4</v>
      </c>
      <c r="AC498" s="132"/>
      <c r="AD498" s="158">
        <f t="shared" si="112"/>
        <v>3.9551006360213035</v>
      </c>
      <c r="AE498" s="158"/>
      <c r="AF498" s="159"/>
      <c r="AG498" s="133">
        <v>4920</v>
      </c>
    </row>
    <row r="499" spans="1:55">
      <c r="E499" s="147">
        <v>0.62375000000000003</v>
      </c>
      <c r="G499" s="148">
        <v>19.47</v>
      </c>
      <c r="H499" s="148">
        <v>5.75</v>
      </c>
      <c r="I499" s="148">
        <v>7.88</v>
      </c>
      <c r="J499" s="148">
        <v>19.43</v>
      </c>
      <c r="K499" s="148">
        <v>5.91</v>
      </c>
      <c r="L499" s="148">
        <v>8.01</v>
      </c>
      <c r="M499" s="118">
        <f t="shared" si="114"/>
        <v>19.45</v>
      </c>
      <c r="N499" s="118">
        <f t="shared" si="114"/>
        <v>5.83</v>
      </c>
      <c r="O499" s="118">
        <f t="shared" si="114"/>
        <v>7.9450000000000003</v>
      </c>
      <c r="P499" s="149">
        <f t="shared" si="105"/>
        <v>0.17494290849928798</v>
      </c>
      <c r="Q499" s="150">
        <f t="shared" si="106"/>
        <v>1.4791083881682056E-6</v>
      </c>
      <c r="R499" s="151">
        <f t="shared" si="107"/>
        <v>4.2648039388795344E-9</v>
      </c>
      <c r="S499" s="150">
        <f t="shared" si="108"/>
        <v>1.8188552637082391E-17</v>
      </c>
      <c r="T499" s="97">
        <v>298</v>
      </c>
      <c r="U499" s="118">
        <f t="shared" si="109"/>
        <v>292.45</v>
      </c>
      <c r="V499" s="152">
        <f t="shared" si="110"/>
        <v>0.3200719218910838</v>
      </c>
      <c r="W499" s="153">
        <f t="shared" si="111"/>
        <v>2.0896421600536286</v>
      </c>
      <c r="X499" s="154">
        <f t="shared" si="101"/>
        <v>-1.5209411848172695E-7</v>
      </c>
      <c r="Y499" s="155">
        <f t="shared" si="102"/>
        <v>-1.5180054024890722E-7</v>
      </c>
      <c r="Z499" s="155">
        <f t="shared" si="103"/>
        <v>-1.5180110692551278E-7</v>
      </c>
      <c r="AA499" s="156">
        <f t="shared" si="104"/>
        <v>-1.5150809318165426E-7</v>
      </c>
      <c r="AB499" s="157">
        <f t="shared" si="113"/>
        <v>3.9397711224283845E-4</v>
      </c>
      <c r="AC499" s="132"/>
      <c r="AD499" s="158">
        <f t="shared" si="112"/>
        <v>3.9397711224283847</v>
      </c>
      <c r="AE499" s="158"/>
      <c r="AF499" s="159"/>
      <c r="AG499" s="133">
        <v>4930</v>
      </c>
    </row>
    <row r="500" spans="1:55">
      <c r="E500" s="147">
        <v>0.62386574074074075</v>
      </c>
      <c r="G500" s="148">
        <v>19.489999999999998</v>
      </c>
      <c r="H500" s="148">
        <v>5.75</v>
      </c>
      <c r="I500" s="148">
        <v>7.86</v>
      </c>
      <c r="J500" s="148">
        <v>19.440000000000001</v>
      </c>
      <c r="K500" s="148">
        <v>5.91</v>
      </c>
      <c r="L500" s="148">
        <v>8.09</v>
      </c>
      <c r="M500" s="118">
        <f t="shared" si="114"/>
        <v>19.465</v>
      </c>
      <c r="N500" s="118">
        <f t="shared" si="114"/>
        <v>5.83</v>
      </c>
      <c r="O500" s="118">
        <f t="shared" si="114"/>
        <v>7.9749999999999996</v>
      </c>
      <c r="P500" s="149">
        <f t="shared" si="105"/>
        <v>0.17565238268450695</v>
      </c>
      <c r="Q500" s="150">
        <f t="shared" si="106"/>
        <v>1.4791083881682056E-6</v>
      </c>
      <c r="R500" s="151">
        <f t="shared" si="107"/>
        <v>4.2701233316121133E-9</v>
      </c>
      <c r="S500" s="150">
        <f t="shared" si="108"/>
        <v>1.8233953267178135E-17</v>
      </c>
      <c r="T500" s="97">
        <v>298</v>
      </c>
      <c r="U500" s="118">
        <f t="shared" si="109"/>
        <v>292.46499999999997</v>
      </c>
      <c r="V500" s="152">
        <f t="shared" si="110"/>
        <v>0.3191904911010412</v>
      </c>
      <c r="W500" s="153">
        <f t="shared" si="111"/>
        <v>2.0854053871401783</v>
      </c>
      <c r="X500" s="154">
        <f t="shared" si="101"/>
        <v>-1.5281207188727903E-7</v>
      </c>
      <c r="Y500" s="155">
        <f t="shared" si="102"/>
        <v>-1.5251456917767126E-7</v>
      </c>
      <c r="Z500" s="155">
        <f t="shared" si="103"/>
        <v>-1.525151483718483E-7</v>
      </c>
      <c r="AA500" s="156">
        <f t="shared" si="104"/>
        <v>-1.5221822260120528E-7</v>
      </c>
      <c r="AB500" s="157">
        <f t="shared" si="113"/>
        <v>3.9245910306615143E-4</v>
      </c>
      <c r="AC500" s="132"/>
      <c r="AD500" s="158">
        <f t="shared" si="112"/>
        <v>3.9245910306615142</v>
      </c>
      <c r="AE500" s="158"/>
      <c r="AF500" s="159"/>
      <c r="AG500" s="133">
        <v>4940</v>
      </c>
    </row>
    <row r="501" spans="1:55">
      <c r="E501" s="147">
        <v>0.62398148148148147</v>
      </c>
      <c r="G501" s="148">
        <v>19.5</v>
      </c>
      <c r="H501" s="148">
        <v>5.75</v>
      </c>
      <c r="I501" s="148">
        <v>7.87</v>
      </c>
      <c r="J501" s="148">
        <v>19.46</v>
      </c>
      <c r="K501" s="148">
        <v>5.91</v>
      </c>
      <c r="L501" s="148">
        <v>8.08</v>
      </c>
      <c r="M501" s="118">
        <f t="shared" si="114"/>
        <v>19.48</v>
      </c>
      <c r="N501" s="118">
        <f t="shared" si="114"/>
        <v>5.83</v>
      </c>
      <c r="O501" s="118">
        <f t="shared" si="114"/>
        <v>7.9749999999999996</v>
      </c>
      <c r="P501" s="149">
        <f t="shared" si="105"/>
        <v>0.17570130673161882</v>
      </c>
      <c r="Q501" s="150">
        <f t="shared" si="106"/>
        <v>1.4791083881682056E-6</v>
      </c>
      <c r="R501" s="151">
        <f t="shared" si="107"/>
        <v>4.2754493591019856E-9</v>
      </c>
      <c r="S501" s="150">
        <f t="shared" si="108"/>
        <v>1.8279467222245581E-17</v>
      </c>
      <c r="T501" s="97">
        <v>298</v>
      </c>
      <c r="U501" s="118">
        <f t="shared" si="109"/>
        <v>292.48</v>
      </c>
      <c r="V501" s="152">
        <f t="shared" si="110"/>
        <v>0.31830915072033866</v>
      </c>
      <c r="W501" s="153">
        <f t="shared" si="111"/>
        <v>2.0811776375808462</v>
      </c>
      <c r="X501" s="154">
        <f t="shared" si="101"/>
        <v>-1.5295075721299813E-7</v>
      </c>
      <c r="Y501" s="155">
        <f t="shared" si="102"/>
        <v>-1.5265155150418749E-7</v>
      </c>
      <c r="Z501" s="155">
        <f t="shared" si="103"/>
        <v>-1.5265213681711969E-7</v>
      </c>
      <c r="AA501" s="156">
        <f t="shared" si="104"/>
        <v>-1.5235351413123661E-7</v>
      </c>
      <c r="AB501" s="157">
        <f t="shared" si="113"/>
        <v>3.9093395351683888E-4</v>
      </c>
      <c r="AC501" s="132"/>
      <c r="AD501" s="158">
        <f t="shared" si="112"/>
        <v>3.9093395351683888</v>
      </c>
      <c r="AE501" s="158"/>
      <c r="AF501" s="159"/>
      <c r="AG501" s="133">
        <v>4950</v>
      </c>
    </row>
    <row r="502" spans="1:55">
      <c r="E502" s="147">
        <v>0.62409722222222219</v>
      </c>
      <c r="G502" s="148">
        <v>19.510000000000002</v>
      </c>
      <c r="H502" s="148">
        <v>5.75</v>
      </c>
      <c r="I502" s="148">
        <v>7.85</v>
      </c>
      <c r="J502" s="148">
        <v>19.46</v>
      </c>
      <c r="K502" s="148">
        <v>5.91</v>
      </c>
      <c r="L502" s="148">
        <v>8.0399999999999991</v>
      </c>
      <c r="M502" s="118">
        <f t="shared" si="114"/>
        <v>19.484999999999999</v>
      </c>
      <c r="N502" s="118">
        <f t="shared" si="114"/>
        <v>5.83</v>
      </c>
      <c r="O502" s="118">
        <f t="shared" si="114"/>
        <v>7.9449999999999994</v>
      </c>
      <c r="P502" s="149">
        <f t="shared" si="105"/>
        <v>0.17505661408016801</v>
      </c>
      <c r="Q502" s="150">
        <f t="shared" si="106"/>
        <v>1.4791083881682056E-6</v>
      </c>
      <c r="R502" s="151">
        <f t="shared" si="107"/>
        <v>4.2772261774191349E-9</v>
      </c>
      <c r="S502" s="150">
        <f t="shared" si="108"/>
        <v>1.8294663772799506E-17</v>
      </c>
      <c r="T502" s="97">
        <v>298</v>
      </c>
      <c r="U502" s="118">
        <f t="shared" si="109"/>
        <v>292.48500000000001</v>
      </c>
      <c r="V502" s="152">
        <f t="shared" si="110"/>
        <v>0.3180153906819983</v>
      </c>
      <c r="W502" s="153">
        <f t="shared" si="111"/>
        <v>2.0797703894389987</v>
      </c>
      <c r="X502" s="154">
        <f t="shared" si="101"/>
        <v>-1.5202347991229874E-7</v>
      </c>
      <c r="Y502" s="155">
        <f t="shared" si="102"/>
        <v>-1.5172673238746207E-7</v>
      </c>
      <c r="Z502" s="155">
        <f t="shared" si="103"/>
        <v>-1.5172731163412543E-7</v>
      </c>
      <c r="AA502" s="156">
        <f t="shared" si="104"/>
        <v>-1.5143114109459077E-7</v>
      </c>
      <c r="AB502" s="157">
        <f t="shared" si="113"/>
        <v>3.8940743410352746E-4</v>
      </c>
      <c r="AC502" s="132"/>
      <c r="AD502" s="158">
        <f t="shared" si="112"/>
        <v>3.8940743410352745</v>
      </c>
      <c r="AE502" s="158"/>
      <c r="AF502" s="159"/>
      <c r="AG502" s="133">
        <v>4960</v>
      </c>
    </row>
    <row r="503" spans="1:55">
      <c r="E503" s="147">
        <v>0.62421296296296291</v>
      </c>
      <c r="G503" s="148">
        <v>19.52</v>
      </c>
      <c r="H503" s="148">
        <v>5.75</v>
      </c>
      <c r="I503" s="148">
        <v>7.86</v>
      </c>
      <c r="J503" s="148">
        <v>19.48</v>
      </c>
      <c r="K503" s="148">
        <v>5.91</v>
      </c>
      <c r="L503" s="148">
        <v>8.07</v>
      </c>
      <c r="M503" s="118">
        <f t="shared" si="114"/>
        <v>19.5</v>
      </c>
      <c r="N503" s="118">
        <f t="shared" si="114"/>
        <v>5.83</v>
      </c>
      <c r="O503" s="118">
        <f t="shared" si="114"/>
        <v>7.9649999999999999</v>
      </c>
      <c r="P503" s="149">
        <f t="shared" si="105"/>
        <v>0.17554618423733584</v>
      </c>
      <c r="Q503" s="150">
        <f t="shared" si="106"/>
        <v>1.4791083881682056E-6</v>
      </c>
      <c r="R503" s="151">
        <f t="shared" si="107"/>
        <v>4.2825610641266675E-9</v>
      </c>
      <c r="S503" s="150">
        <f t="shared" si="108"/>
        <v>1.8340329267973736E-17</v>
      </c>
      <c r="T503" s="97">
        <v>298</v>
      </c>
      <c r="U503" s="118">
        <f t="shared" si="109"/>
        <v>292.5</v>
      </c>
      <c r="V503" s="152">
        <f t="shared" si="110"/>
        <v>0.31713417082544637</v>
      </c>
      <c r="W503" s="153">
        <f t="shared" si="111"/>
        <v>2.0755546397318603</v>
      </c>
      <c r="X503" s="154">
        <f t="shared" si="101"/>
        <v>-1.525428944822377E-7</v>
      </c>
      <c r="Y503" s="155">
        <f t="shared" si="102"/>
        <v>-1.5224294701151887E-7</v>
      </c>
      <c r="Z503" s="155">
        <f t="shared" si="103"/>
        <v>-1.5224353680290505E-7</v>
      </c>
      <c r="AA503" s="156">
        <f t="shared" si="104"/>
        <v>-1.5194417680414045E-7</v>
      </c>
      <c r="AB503" s="157">
        <f t="shared" si="113"/>
        <v>3.8789016292177736E-4</v>
      </c>
      <c r="AC503" s="132"/>
      <c r="AD503" s="158">
        <f t="shared" si="112"/>
        <v>3.8789016292177738</v>
      </c>
      <c r="AE503" s="158"/>
      <c r="AF503" s="159"/>
      <c r="AG503" s="133">
        <v>4970</v>
      </c>
    </row>
    <row r="504" spans="1:55">
      <c r="E504" s="147">
        <v>0.62432870370370375</v>
      </c>
      <c r="G504" s="148">
        <v>19.53</v>
      </c>
      <c r="H504" s="148">
        <v>5.75</v>
      </c>
      <c r="I504" s="148">
        <v>7.86</v>
      </c>
      <c r="J504" s="148">
        <v>19.48</v>
      </c>
      <c r="K504" s="148">
        <v>5.91</v>
      </c>
      <c r="L504" s="148">
        <v>8.1</v>
      </c>
      <c r="M504" s="118">
        <f t="shared" si="114"/>
        <v>19.505000000000003</v>
      </c>
      <c r="N504" s="118">
        <f t="shared" si="114"/>
        <v>5.83</v>
      </c>
      <c r="O504" s="118">
        <f t="shared" si="114"/>
        <v>7.98</v>
      </c>
      <c r="P504" s="149">
        <f t="shared" si="105"/>
        <v>0.17589311612075242</v>
      </c>
      <c r="Q504" s="150">
        <f t="shared" si="106"/>
        <v>1.4791083881682056E-6</v>
      </c>
      <c r="R504" s="151">
        <f t="shared" si="107"/>
        <v>4.2843408379712239E-9</v>
      </c>
      <c r="S504" s="150">
        <f t="shared" si="108"/>
        <v>1.8355576415907968E-17</v>
      </c>
      <c r="T504" s="97">
        <v>298</v>
      </c>
      <c r="U504" s="118">
        <f t="shared" si="109"/>
        <v>292.505</v>
      </c>
      <c r="V504" s="152">
        <f t="shared" si="110"/>
        <v>0.31684045095770252</v>
      </c>
      <c r="W504" s="153">
        <f t="shared" si="111"/>
        <v>2.0741513855929474</v>
      </c>
      <c r="X504" s="154">
        <f t="shared" si="101"/>
        <v>-1.5247411822224718E-7</v>
      </c>
      <c r="Y504" s="155">
        <f t="shared" si="102"/>
        <v>-1.5217326032249042E-7</v>
      </c>
      <c r="Z504" s="155">
        <f t="shared" si="103"/>
        <v>-1.5217385396734569E-7</v>
      </c>
      <c r="AA504" s="156">
        <f t="shared" si="104"/>
        <v>-1.5187358736971552E-7</v>
      </c>
      <c r="AB504" s="157">
        <f t="shared" si="113"/>
        <v>3.8636772952358535E-4</v>
      </c>
      <c r="AC504" s="132"/>
      <c r="AD504" s="158">
        <f t="shared" si="112"/>
        <v>3.8636772952358536</v>
      </c>
      <c r="AE504" s="158"/>
      <c r="AF504" s="159"/>
      <c r="AG504" s="133">
        <v>4980</v>
      </c>
    </row>
    <row r="505" spans="1:55">
      <c r="E505" s="147">
        <v>0.62444444444444447</v>
      </c>
      <c r="G505" s="148">
        <v>19.53</v>
      </c>
      <c r="H505" s="148">
        <v>5.75</v>
      </c>
      <c r="I505" s="148">
        <v>7.85</v>
      </c>
      <c r="J505" s="148">
        <v>19.48</v>
      </c>
      <c r="K505" s="148">
        <v>5.9</v>
      </c>
      <c r="L505" s="148">
        <v>8.0500000000000007</v>
      </c>
      <c r="M505" s="118">
        <f t="shared" si="114"/>
        <v>19.505000000000003</v>
      </c>
      <c r="N505" s="118">
        <f t="shared" si="114"/>
        <v>5.8250000000000002</v>
      </c>
      <c r="O505" s="118">
        <f t="shared" si="114"/>
        <v>7.95</v>
      </c>
      <c r="P505" s="149">
        <f t="shared" si="105"/>
        <v>0.175231863804509</v>
      </c>
      <c r="Q505" s="150">
        <f t="shared" si="106"/>
        <v>1.4962356560944316E-6</v>
      </c>
      <c r="R505" s="151">
        <f t="shared" si="107"/>
        <v>4.2352983939415558E-9</v>
      </c>
      <c r="S505" s="150">
        <f t="shared" si="108"/>
        <v>1.7937752485723922E-17</v>
      </c>
      <c r="T505" s="97">
        <v>298</v>
      </c>
      <c r="U505" s="118">
        <f t="shared" si="109"/>
        <v>292.505</v>
      </c>
      <c r="V505" s="152">
        <f t="shared" si="110"/>
        <v>0.31684045095770252</v>
      </c>
      <c r="W505" s="153">
        <f t="shared" si="111"/>
        <v>2.0741513855929474</v>
      </c>
      <c r="X505" s="154">
        <f t="shared" si="101"/>
        <v>-1.4785856636819039E-7</v>
      </c>
      <c r="Y505" s="155">
        <f t="shared" si="102"/>
        <v>-1.4757452864858301E-7</v>
      </c>
      <c r="Z505" s="155">
        <f t="shared" si="103"/>
        <v>-1.4757507428775792E-7</v>
      </c>
      <c r="AA505" s="156">
        <f t="shared" si="104"/>
        <v>-1.4729158011096937E-7</v>
      </c>
      <c r="AB505" s="157">
        <f t="shared" si="113"/>
        <v>3.8484599296663262E-4</v>
      </c>
      <c r="AC505" s="132"/>
      <c r="AD505" s="158">
        <f t="shared" si="112"/>
        <v>3.8484599296663262</v>
      </c>
      <c r="AE505" s="158"/>
      <c r="AF505" s="159"/>
      <c r="AG505" s="133">
        <v>4990</v>
      </c>
    </row>
    <row r="506" spans="1:55">
      <c r="E506" s="147">
        <v>0.62456018518518519</v>
      </c>
      <c r="G506" s="148">
        <v>19.54</v>
      </c>
      <c r="H506" s="148">
        <v>5.74</v>
      </c>
      <c r="I506" s="148">
        <v>7.86</v>
      </c>
      <c r="J506" s="148">
        <v>19.5</v>
      </c>
      <c r="K506" s="148">
        <v>5.9</v>
      </c>
      <c r="L506" s="148">
        <v>8.01</v>
      </c>
      <c r="M506" s="118">
        <f t="shared" si="114"/>
        <v>19.52</v>
      </c>
      <c r="N506" s="118">
        <f t="shared" si="114"/>
        <v>5.82</v>
      </c>
      <c r="O506" s="118">
        <f t="shared" si="114"/>
        <v>7.9350000000000005</v>
      </c>
      <c r="P506" s="149">
        <f t="shared" si="105"/>
        <v>0.174949988688199</v>
      </c>
      <c r="Q506" s="150">
        <f t="shared" si="106"/>
        <v>1.5135612484362063E-6</v>
      </c>
      <c r="R506" s="151">
        <f t="shared" si="107"/>
        <v>4.1920394559447375E-9</v>
      </c>
      <c r="S506" s="150">
        <f t="shared" si="108"/>
        <v>1.7573194800197451E-17</v>
      </c>
      <c r="T506" s="97">
        <v>298</v>
      </c>
      <c r="U506" s="118">
        <f t="shared" si="109"/>
        <v>292.52</v>
      </c>
      <c r="V506" s="152">
        <f t="shared" si="110"/>
        <v>0.31595935160058136</v>
      </c>
      <c r="W506" s="153">
        <f t="shared" si="111"/>
        <v>2.0699476000835269</v>
      </c>
      <c r="X506" s="154">
        <f t="shared" si="101"/>
        <v>-1.4435856532692019E-7</v>
      </c>
      <c r="Y506" s="155">
        <f t="shared" si="102"/>
        <v>-1.4408677329680186E-7</v>
      </c>
      <c r="Z506" s="155">
        <f t="shared" si="103"/>
        <v>-1.440872850150187E-7</v>
      </c>
      <c r="AA506" s="156">
        <f t="shared" si="104"/>
        <v>-1.4381600277623561E-7</v>
      </c>
      <c r="AB506" s="157">
        <f t="shared" si="113"/>
        <v>3.8337024404604624E-4</v>
      </c>
      <c r="AC506" s="132"/>
      <c r="AD506" s="158">
        <f t="shared" si="112"/>
        <v>3.8337024404604625</v>
      </c>
      <c r="AE506" s="158"/>
      <c r="AF506" s="159"/>
      <c r="AG506" s="133">
        <v>5000</v>
      </c>
    </row>
    <row r="507" spans="1:55">
      <c r="E507" s="147">
        <v>0.62467592592592591</v>
      </c>
      <c r="G507" s="148">
        <v>19.559999999999999</v>
      </c>
      <c r="H507" s="148">
        <v>5.74</v>
      </c>
      <c r="I507" s="148">
        <v>7.87</v>
      </c>
      <c r="J507" s="148">
        <v>19.510000000000002</v>
      </c>
      <c r="K507" s="148">
        <v>5.9</v>
      </c>
      <c r="L507" s="148">
        <v>8.07</v>
      </c>
      <c r="M507" s="118">
        <f t="shared" si="114"/>
        <v>19.535</v>
      </c>
      <c r="N507" s="118">
        <f t="shared" si="114"/>
        <v>5.82</v>
      </c>
      <c r="O507" s="118">
        <f t="shared" si="114"/>
        <v>7.9700000000000006</v>
      </c>
      <c r="P507" s="149">
        <f t="shared" si="105"/>
        <v>0.17577065813622719</v>
      </c>
      <c r="Q507" s="150">
        <f t="shared" si="106"/>
        <v>1.5135612484362063E-6</v>
      </c>
      <c r="R507" s="151">
        <f t="shared" si="107"/>
        <v>4.1972680911964885E-9</v>
      </c>
      <c r="S507" s="150">
        <f t="shared" si="108"/>
        <v>1.7617059429376216E-17</v>
      </c>
      <c r="T507" s="97">
        <v>298</v>
      </c>
      <c r="U507" s="118">
        <f t="shared" si="109"/>
        <v>292.53500000000003</v>
      </c>
      <c r="V507" s="152">
        <f t="shared" si="110"/>
        <v>0.31507834260180667</v>
      </c>
      <c r="W507" s="153">
        <f t="shared" si="111"/>
        <v>2.0657527643906359</v>
      </c>
      <c r="X507" s="154">
        <f t="shared" si="101"/>
        <v>-1.4514543490171285E-7</v>
      </c>
      <c r="Y507" s="155">
        <f t="shared" si="102"/>
        <v>-1.4486963525435166E-7</v>
      </c>
      <c r="Z507" s="155">
        <f t="shared" si="103"/>
        <v>-1.4487015931799538E-7</v>
      </c>
      <c r="AA507" s="156">
        <f t="shared" si="104"/>
        <v>-1.4459488174266766E-7</v>
      </c>
      <c r="AB507" s="157">
        <f t="shared" si="113"/>
        <v>3.8192937290483492E-4</v>
      </c>
      <c r="AC507" s="132"/>
      <c r="AD507" s="158">
        <f t="shared" si="112"/>
        <v>3.8192937290483493</v>
      </c>
      <c r="AE507" s="158"/>
      <c r="AF507" s="159"/>
      <c r="AG507" s="133">
        <v>5010</v>
      </c>
    </row>
    <row r="508" spans="1:55">
      <c r="E508" s="147">
        <v>0.62479166666666663</v>
      </c>
      <c r="G508" s="148">
        <v>19.559999999999999</v>
      </c>
      <c r="H508" s="148">
        <v>5.74</v>
      </c>
      <c r="I508" s="148">
        <v>7.87</v>
      </c>
      <c r="J508" s="148">
        <v>19.52</v>
      </c>
      <c r="K508" s="148">
        <v>5.9</v>
      </c>
      <c r="L508" s="148">
        <v>8.08</v>
      </c>
      <c r="M508" s="118">
        <f t="shared" si="114"/>
        <v>19.54</v>
      </c>
      <c r="N508" s="118">
        <f t="shared" si="114"/>
        <v>5.82</v>
      </c>
      <c r="O508" s="118">
        <f t="shared" si="114"/>
        <v>7.9749999999999996</v>
      </c>
      <c r="P508" s="149">
        <f t="shared" si="105"/>
        <v>0.17589727575804506</v>
      </c>
      <c r="Q508" s="150">
        <f t="shared" si="106"/>
        <v>1.5135612484362063E-6</v>
      </c>
      <c r="R508" s="151">
        <f t="shared" si="107"/>
        <v>4.1990124184472724E-9</v>
      </c>
      <c r="S508" s="150">
        <f t="shared" si="108"/>
        <v>1.7631705290274412E-17</v>
      </c>
      <c r="T508" s="97">
        <v>298</v>
      </c>
      <c r="U508" s="118">
        <f t="shared" si="109"/>
        <v>292.54000000000002</v>
      </c>
      <c r="V508" s="152">
        <f t="shared" si="110"/>
        <v>0.31478469301278261</v>
      </c>
      <c r="W508" s="153">
        <f t="shared" si="111"/>
        <v>2.0643564712255214</v>
      </c>
      <c r="X508" s="154">
        <f t="shared" si="101"/>
        <v>-1.4491729038684688E-7</v>
      </c>
      <c r="Y508" s="155">
        <f t="shared" si="102"/>
        <v>-1.4464131025776353E-7</v>
      </c>
      <c r="Z508" s="155">
        <f t="shared" si="103"/>
        <v>-1.4464183583363817E-7</v>
      </c>
      <c r="AA508" s="156">
        <f t="shared" si="104"/>
        <v>-1.4436637927861869E-7</v>
      </c>
      <c r="AB508" s="157">
        <f t="shared" si="113"/>
        <v>3.8048067306185315E-4</v>
      </c>
      <c r="AC508" s="132"/>
      <c r="AD508" s="158">
        <f t="shared" si="112"/>
        <v>3.8048067306185316</v>
      </c>
      <c r="AE508" s="158"/>
      <c r="AF508" s="159"/>
      <c r="AG508" s="133">
        <v>5020</v>
      </c>
    </row>
    <row r="509" spans="1:55">
      <c r="E509" s="147">
        <v>0.62490740740740736</v>
      </c>
      <c r="G509" s="148">
        <v>19.57</v>
      </c>
      <c r="H509" s="148">
        <v>5.74</v>
      </c>
      <c r="I509" s="148">
        <v>7.9</v>
      </c>
      <c r="J509" s="148">
        <v>19.53</v>
      </c>
      <c r="K509" s="148">
        <v>5.9</v>
      </c>
      <c r="L509" s="148">
        <v>8.09</v>
      </c>
      <c r="M509" s="118">
        <f t="shared" si="114"/>
        <v>19.55</v>
      </c>
      <c r="N509" s="118">
        <f t="shared" si="114"/>
        <v>5.82</v>
      </c>
      <c r="O509" s="118">
        <f t="shared" si="114"/>
        <v>7.9950000000000001</v>
      </c>
      <c r="P509" s="149">
        <f t="shared" si="105"/>
        <v>0.17637118348201075</v>
      </c>
      <c r="Q509" s="150">
        <f t="shared" si="106"/>
        <v>1.5135612484362063E-6</v>
      </c>
      <c r="R509" s="151">
        <f t="shared" si="107"/>
        <v>4.2025032480057967E-9</v>
      </c>
      <c r="S509" s="150">
        <f t="shared" si="108"/>
        <v>1.7661033549499272E-17</v>
      </c>
      <c r="T509" s="97">
        <v>298</v>
      </c>
      <c r="U509" s="118">
        <f t="shared" si="109"/>
        <v>292.55</v>
      </c>
      <c r="V509" s="152">
        <f t="shared" si="110"/>
        <v>0.31419742394749173</v>
      </c>
      <c r="W509" s="153">
        <f t="shared" si="111"/>
        <v>2.0615668585674087</v>
      </c>
      <c r="X509" s="154">
        <f t="shared" si="101"/>
        <v>-1.4519232133164198E-7</v>
      </c>
      <c r="Y509" s="155">
        <f t="shared" si="102"/>
        <v>-1.4491423551466826E-7</v>
      </c>
      <c r="Z509" s="155">
        <f t="shared" si="103"/>
        <v>-1.4491476813044917E-7</v>
      </c>
      <c r="AA509" s="156">
        <f t="shared" si="104"/>
        <v>-1.446372128890259E-7</v>
      </c>
      <c r="AB509" s="157">
        <f t="shared" si="113"/>
        <v>3.7903425645877272E-4</v>
      </c>
      <c r="AC509" s="132"/>
      <c r="AD509" s="158">
        <f t="shared" si="112"/>
        <v>3.7903425645877271</v>
      </c>
      <c r="AE509" s="158"/>
      <c r="AF509" s="159"/>
      <c r="AG509" s="133">
        <v>5030</v>
      </c>
    </row>
    <row r="510" spans="1:55" s="77" customFormat="1">
      <c r="A510" s="134"/>
      <c r="B510" s="134"/>
      <c r="C510" s="134"/>
      <c r="D510" s="134"/>
      <c r="E510" s="136">
        <v>0.62502314814814819</v>
      </c>
      <c r="F510" s="134"/>
      <c r="G510" s="138">
        <v>19.579999999999998</v>
      </c>
      <c r="H510" s="138">
        <v>5.74</v>
      </c>
      <c r="I510" s="138">
        <v>7.89</v>
      </c>
      <c r="J510" s="138">
        <v>19.54</v>
      </c>
      <c r="K510" s="138">
        <v>5.9</v>
      </c>
      <c r="L510" s="138">
        <v>8.09</v>
      </c>
      <c r="M510" s="139">
        <f t="shared" si="114"/>
        <v>19.559999999999999</v>
      </c>
      <c r="N510" s="139">
        <f t="shared" si="114"/>
        <v>5.82</v>
      </c>
      <c r="O510" s="139">
        <f t="shared" si="114"/>
        <v>7.99</v>
      </c>
      <c r="P510" s="140">
        <f t="shared" si="105"/>
        <v>0.17629366026568852</v>
      </c>
      <c r="Q510" s="141">
        <f t="shared" si="106"/>
        <v>1.5135612484362063E-6</v>
      </c>
      <c r="R510" s="142">
        <f t="shared" si="107"/>
        <v>4.2059969796493333E-9</v>
      </c>
      <c r="S510" s="141">
        <f t="shared" si="108"/>
        <v>1.7690410592819314E-17</v>
      </c>
      <c r="T510" s="143">
        <v>298</v>
      </c>
      <c r="U510" s="139">
        <f t="shared" si="109"/>
        <v>292.56</v>
      </c>
      <c r="V510" s="144">
        <f t="shared" si="110"/>
        <v>0.31361019502911514</v>
      </c>
      <c r="W510" s="145">
        <f t="shared" si="111"/>
        <v>2.0587812058946158</v>
      </c>
      <c r="X510" s="146">
        <f t="shared" si="101"/>
        <v>-1.4501006212508621E-7</v>
      </c>
      <c r="Y510" s="146">
        <f t="shared" si="102"/>
        <v>-1.4473160943283697E-7</v>
      </c>
      <c r="Z510" s="146">
        <f t="shared" si="103"/>
        <v>-1.4473214412608988E-7</v>
      </c>
      <c r="AA510" s="146">
        <f t="shared" si="104"/>
        <v>-1.4445422407362537E-7</v>
      </c>
      <c r="AB510" s="146">
        <f t="shared" si="113"/>
        <v>3.7758511055625458E-4</v>
      </c>
      <c r="AC510" s="134"/>
      <c r="AD510" s="146">
        <f t="shared" si="112"/>
        <v>3.7758511055625457</v>
      </c>
      <c r="AE510" s="146"/>
      <c r="AF510" s="146"/>
      <c r="AG510" s="137">
        <v>5040</v>
      </c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</row>
    <row r="511" spans="1:55">
      <c r="E511" s="147">
        <v>0.62513888888888891</v>
      </c>
      <c r="G511" s="148">
        <v>19.579999999999998</v>
      </c>
      <c r="H511" s="148">
        <v>5.74</v>
      </c>
      <c r="I511" s="148">
        <v>7.84</v>
      </c>
      <c r="J511" s="148">
        <v>19.55</v>
      </c>
      <c r="K511" s="148">
        <v>5.9</v>
      </c>
      <c r="L511" s="148">
        <v>8.0500000000000007</v>
      </c>
      <c r="M511" s="118">
        <f t="shared" si="114"/>
        <v>19.564999999999998</v>
      </c>
      <c r="N511" s="118">
        <f t="shared" si="114"/>
        <v>5.82</v>
      </c>
      <c r="O511" s="118">
        <f t="shared" si="114"/>
        <v>7.9450000000000003</v>
      </c>
      <c r="P511" s="149">
        <f t="shared" si="105"/>
        <v>0.17531706840974137</v>
      </c>
      <c r="Q511" s="150">
        <f t="shared" si="106"/>
        <v>1.5135612484362063E-6</v>
      </c>
      <c r="R511" s="151">
        <f t="shared" si="107"/>
        <v>4.2077449345068535E-9</v>
      </c>
      <c r="S511" s="150">
        <f t="shared" si="108"/>
        <v>1.7705117433868086E-17</v>
      </c>
      <c r="T511" s="97">
        <v>298</v>
      </c>
      <c r="U511" s="118">
        <f t="shared" si="109"/>
        <v>292.565</v>
      </c>
      <c r="V511" s="152">
        <f t="shared" si="110"/>
        <v>0.31331659562373448</v>
      </c>
      <c r="W511" s="153">
        <f t="shared" si="111"/>
        <v>2.0573898627132965</v>
      </c>
      <c r="X511" s="154">
        <f t="shared" si="101"/>
        <v>-1.4387066503588758E-7</v>
      </c>
      <c r="Y511" s="155">
        <f t="shared" si="102"/>
        <v>-1.4359551629041983E-7</v>
      </c>
      <c r="Z511" s="155">
        <f t="shared" si="103"/>
        <v>-1.4359604250493421E-7</v>
      </c>
      <c r="AA511" s="156">
        <f t="shared" si="104"/>
        <v>-1.4332141796123887E-7</v>
      </c>
      <c r="AB511" s="157">
        <f t="shared" si="113"/>
        <v>3.7613779090072698E-4</v>
      </c>
      <c r="AC511" s="132"/>
      <c r="AD511" s="158">
        <f t="shared" si="112"/>
        <v>3.7613779090072699</v>
      </c>
      <c r="AE511" s="158"/>
      <c r="AF511" s="159"/>
      <c r="AG511" s="133">
        <v>5050</v>
      </c>
    </row>
    <row r="512" spans="1:55">
      <c r="E512" s="147">
        <v>0.62525462962962963</v>
      </c>
      <c r="G512" s="148">
        <v>19.600000000000001</v>
      </c>
      <c r="H512" s="148">
        <v>5.74</v>
      </c>
      <c r="I512" s="148">
        <v>7.85</v>
      </c>
      <c r="J512" s="148">
        <v>19.559999999999999</v>
      </c>
      <c r="K512" s="148">
        <v>5.9</v>
      </c>
      <c r="L512" s="148">
        <v>8.1</v>
      </c>
      <c r="M512" s="118">
        <f t="shared" si="114"/>
        <v>19.579999999999998</v>
      </c>
      <c r="N512" s="118">
        <f t="shared" si="114"/>
        <v>5.82</v>
      </c>
      <c r="O512" s="118">
        <f t="shared" si="114"/>
        <v>7.9749999999999996</v>
      </c>
      <c r="P512" s="149">
        <f t="shared" si="105"/>
        <v>0.1760281648171515</v>
      </c>
      <c r="Q512" s="150">
        <f t="shared" si="106"/>
        <v>1.5135612484362063E-6</v>
      </c>
      <c r="R512" s="151">
        <f t="shared" si="107"/>
        <v>4.2129931588439923E-9</v>
      </c>
      <c r="S512" s="150">
        <f t="shared" si="108"/>
        <v>1.7749311356466282E-17</v>
      </c>
      <c r="T512" s="97">
        <v>298</v>
      </c>
      <c r="U512" s="118">
        <f t="shared" si="109"/>
        <v>292.58</v>
      </c>
      <c r="V512" s="152">
        <f t="shared" si="110"/>
        <v>0.31243585761664172</v>
      </c>
      <c r="W512" s="153">
        <f t="shared" si="111"/>
        <v>2.0532217569740698</v>
      </c>
      <c r="X512" s="154">
        <f t="shared" si="101"/>
        <v>-1.4455479220932672E-7</v>
      </c>
      <c r="Y512" s="155">
        <f t="shared" si="102"/>
        <v>-1.4427595599672869E-7</v>
      </c>
      <c r="Z512" s="155">
        <f t="shared" si="103"/>
        <v>-1.4427649385252906E-7</v>
      </c>
      <c r="AA512" s="156">
        <f t="shared" si="104"/>
        <v>-1.4399819342075795E-7</v>
      </c>
      <c r="AB512" s="157">
        <f t="shared" si="113"/>
        <v>3.7470183223308059E-4</v>
      </c>
      <c r="AC512" s="132"/>
      <c r="AD512" s="158">
        <f t="shared" si="112"/>
        <v>3.7470183223308058</v>
      </c>
      <c r="AE512" s="158"/>
      <c r="AF512" s="159"/>
      <c r="AG512" s="133">
        <v>5060</v>
      </c>
    </row>
    <row r="513" spans="5:33">
      <c r="E513" s="147">
        <v>0.62537037037037035</v>
      </c>
      <c r="G513" s="148">
        <v>19.61</v>
      </c>
      <c r="H513" s="148">
        <v>5.74</v>
      </c>
      <c r="I513" s="148">
        <v>7.86</v>
      </c>
      <c r="J513" s="148">
        <v>19.57</v>
      </c>
      <c r="K513" s="148">
        <v>5.9</v>
      </c>
      <c r="L513" s="148">
        <v>8.1</v>
      </c>
      <c r="M513" s="118">
        <f t="shared" si="114"/>
        <v>19.59</v>
      </c>
      <c r="N513" s="118">
        <f t="shared" si="114"/>
        <v>5.82</v>
      </c>
      <c r="O513" s="118">
        <f t="shared" si="114"/>
        <v>7.98</v>
      </c>
      <c r="P513" s="149">
        <f t="shared" si="105"/>
        <v>0.17617130054468536</v>
      </c>
      <c r="Q513" s="150">
        <f t="shared" si="106"/>
        <v>1.5135612484362063E-6</v>
      </c>
      <c r="R513" s="151">
        <f t="shared" si="107"/>
        <v>4.216495611226403E-9</v>
      </c>
      <c r="S513" s="150">
        <f t="shared" si="108"/>
        <v>1.7778835239491517E-17</v>
      </c>
      <c r="T513" s="97">
        <v>298</v>
      </c>
      <c r="U513" s="118">
        <f t="shared" si="109"/>
        <v>292.58999999999997</v>
      </c>
      <c r="V513" s="152">
        <f t="shared" si="110"/>
        <v>0.31184874911431004</v>
      </c>
      <c r="W513" s="153">
        <f t="shared" si="111"/>
        <v>2.0504479489836425</v>
      </c>
      <c r="X513" s="154">
        <f t="shared" si="101"/>
        <v>-1.4455028448595133E-7</v>
      </c>
      <c r="Y513" s="155">
        <f t="shared" si="102"/>
        <v>-1.442703879412289E-7</v>
      </c>
      <c r="Z513" s="155">
        <f t="shared" si="103"/>
        <v>-1.4427092991232237E-7</v>
      </c>
      <c r="AA513" s="156">
        <f t="shared" si="104"/>
        <v>-1.4399157323982745E-7</v>
      </c>
      <c r="AB513" s="157">
        <f t="shared" si="113"/>
        <v>3.7325906909086625E-4</v>
      </c>
      <c r="AC513" s="132"/>
      <c r="AD513" s="158">
        <f t="shared" si="112"/>
        <v>3.7325906909086624</v>
      </c>
      <c r="AE513" s="158"/>
      <c r="AF513" s="159"/>
      <c r="AG513" s="133">
        <v>5070</v>
      </c>
    </row>
    <row r="514" spans="5:33">
      <c r="E514" s="147">
        <v>0.62548611111111108</v>
      </c>
      <c r="G514" s="148">
        <v>19.61</v>
      </c>
      <c r="H514" s="148">
        <v>5.74</v>
      </c>
      <c r="I514" s="148">
        <v>7.87</v>
      </c>
      <c r="J514" s="148">
        <v>19.579999999999998</v>
      </c>
      <c r="K514" s="148">
        <v>5.9</v>
      </c>
      <c r="L514" s="148">
        <v>8.1</v>
      </c>
      <c r="M514" s="118">
        <f t="shared" si="114"/>
        <v>19.594999999999999</v>
      </c>
      <c r="N514" s="118">
        <f t="shared" si="114"/>
        <v>5.82</v>
      </c>
      <c r="O514" s="118">
        <f t="shared" si="114"/>
        <v>7.9849999999999994</v>
      </c>
      <c r="P514" s="149">
        <f t="shared" si="105"/>
        <v>0.17629808503002051</v>
      </c>
      <c r="Q514" s="150">
        <f t="shared" si="106"/>
        <v>1.5135612484362063E-6</v>
      </c>
      <c r="R514" s="151">
        <f t="shared" si="107"/>
        <v>4.2182479291717102E-9</v>
      </c>
      <c r="S514" s="150">
        <f t="shared" si="108"/>
        <v>1.7793615591961421E-17</v>
      </c>
      <c r="T514" s="97">
        <v>298</v>
      </c>
      <c r="U514" s="118">
        <f t="shared" si="109"/>
        <v>292.59500000000003</v>
      </c>
      <c r="V514" s="152">
        <f t="shared" si="110"/>
        <v>0.31155520991231789</v>
      </c>
      <c r="W514" s="153">
        <f t="shared" si="111"/>
        <v>2.0490625215416558</v>
      </c>
      <c r="X514" s="154">
        <f t="shared" si="101"/>
        <v>-1.4431250036781989E-7</v>
      </c>
      <c r="Y514" s="155">
        <f t="shared" si="102"/>
        <v>-1.4403244144743389E-7</v>
      </c>
      <c r="Z514" s="155">
        <f t="shared" si="103"/>
        <v>-1.440329849415781E-7</v>
      </c>
      <c r="AA514" s="156">
        <f t="shared" si="104"/>
        <v>-1.4375346740588101E-7</v>
      </c>
      <c r="AB514" s="157">
        <f t="shared" si="113"/>
        <v>3.7181636160181145E-4</v>
      </c>
      <c r="AC514" s="132"/>
      <c r="AD514" s="158">
        <f t="shared" si="112"/>
        <v>3.7181636160181144</v>
      </c>
      <c r="AE514" s="158"/>
      <c r="AF514" s="159"/>
      <c r="AG514" s="133">
        <v>5080</v>
      </c>
    </row>
    <row r="515" spans="5:33">
      <c r="E515" s="147">
        <v>0.6256018518518518</v>
      </c>
      <c r="G515" s="148">
        <v>19.62</v>
      </c>
      <c r="H515" s="148">
        <v>5.74</v>
      </c>
      <c r="I515" s="148">
        <v>7.86</v>
      </c>
      <c r="J515" s="148">
        <v>19.579999999999998</v>
      </c>
      <c r="K515" s="148">
        <v>5.9</v>
      </c>
      <c r="L515" s="148">
        <v>8.01</v>
      </c>
      <c r="M515" s="118">
        <f t="shared" si="114"/>
        <v>19.600000000000001</v>
      </c>
      <c r="N515" s="118">
        <f t="shared" si="114"/>
        <v>5.82</v>
      </c>
      <c r="O515" s="118">
        <f t="shared" si="114"/>
        <v>7.9350000000000005</v>
      </c>
      <c r="P515" s="149">
        <f t="shared" si="105"/>
        <v>0.17521045392080326</v>
      </c>
      <c r="Q515" s="150">
        <f t="shared" si="106"/>
        <v>1.5135612484362063E-6</v>
      </c>
      <c r="R515" s="151">
        <f t="shared" si="107"/>
        <v>4.2200009753564063E-9</v>
      </c>
      <c r="S515" s="150">
        <f t="shared" si="108"/>
        <v>1.7808408232009022E-17</v>
      </c>
      <c r="T515" s="97">
        <v>298</v>
      </c>
      <c r="U515" s="118">
        <f t="shared" si="109"/>
        <v>292.60000000000002</v>
      </c>
      <c r="V515" s="152">
        <f t="shared" si="110"/>
        <v>0.3112616807424296</v>
      </c>
      <c r="W515" s="153">
        <f t="shared" si="111"/>
        <v>2.0476780774931891</v>
      </c>
      <c r="X515" s="154">
        <f t="shared" si="101"/>
        <v>-1.4308205818390508E-7</v>
      </c>
      <c r="Y515" s="155">
        <f t="shared" si="102"/>
        <v>-1.4280568399229031E-7</v>
      </c>
      <c r="Z515" s="155">
        <f t="shared" si="103"/>
        <v>-1.4280621783066783E-7</v>
      </c>
      <c r="AA515" s="156">
        <f t="shared" si="104"/>
        <v>-1.425303754151294E-7</v>
      </c>
      <c r="AB515" s="157">
        <f t="shared" si="113"/>
        <v>3.7037603356755857E-4</v>
      </c>
      <c r="AC515" s="132"/>
      <c r="AD515" s="158">
        <f t="shared" si="112"/>
        <v>3.7037603356755855</v>
      </c>
      <c r="AE515" s="158"/>
      <c r="AF515" s="159"/>
      <c r="AG515" s="133">
        <v>5090</v>
      </c>
    </row>
    <row r="516" spans="5:33">
      <c r="E516" s="147">
        <v>0.62571759259259263</v>
      </c>
      <c r="G516" s="148">
        <v>19.63</v>
      </c>
      <c r="H516" s="148">
        <v>5.74</v>
      </c>
      <c r="I516" s="148">
        <v>7.87</v>
      </c>
      <c r="J516" s="148">
        <v>19.59</v>
      </c>
      <c r="K516" s="148">
        <v>5.9</v>
      </c>
      <c r="L516" s="148">
        <v>8.0299999999999994</v>
      </c>
      <c r="M516" s="118">
        <f t="shared" si="114"/>
        <v>19.61</v>
      </c>
      <c r="N516" s="118">
        <f t="shared" si="114"/>
        <v>5.82</v>
      </c>
      <c r="O516" s="118">
        <f t="shared" si="114"/>
        <v>7.9499999999999993</v>
      </c>
      <c r="P516" s="149">
        <f t="shared" si="105"/>
        <v>0.17557433895426575</v>
      </c>
      <c r="Q516" s="150">
        <f t="shared" si="106"/>
        <v>1.5135612484362063E-6</v>
      </c>
      <c r="R516" s="151">
        <f t="shared" si="107"/>
        <v>4.2235092536546694E-9</v>
      </c>
      <c r="S516" s="150">
        <f t="shared" si="108"/>
        <v>1.7838030415706624E-17</v>
      </c>
      <c r="T516" s="97">
        <v>298</v>
      </c>
      <c r="U516" s="118">
        <f t="shared" si="109"/>
        <v>292.61</v>
      </c>
      <c r="V516" s="152">
        <f t="shared" si="110"/>
        <v>0.31067465249688725</v>
      </c>
      <c r="W516" s="153">
        <f t="shared" si="111"/>
        <v>2.0449121366541276</v>
      </c>
      <c r="X516" s="154">
        <f t="shared" si="101"/>
        <v>-1.4325747230263478E-7</v>
      </c>
      <c r="Y516" s="155">
        <f t="shared" si="102"/>
        <v>-1.4297934767717485E-7</v>
      </c>
      <c r="Z516" s="155">
        <f t="shared" si="103"/>
        <v>-1.4297988763719262E-7</v>
      </c>
      <c r="AA516" s="156">
        <f t="shared" si="104"/>
        <v>-1.4270230087515926E-7</v>
      </c>
      <c r="AB516" s="157">
        <f t="shared" si="113"/>
        <v>3.6894797317215034E-4</v>
      </c>
      <c r="AC516" s="132"/>
      <c r="AD516" s="158">
        <f t="shared" si="112"/>
        <v>3.6894797317215033</v>
      </c>
      <c r="AE516" s="158"/>
      <c r="AF516" s="159"/>
      <c r="AG516" s="133">
        <v>5100</v>
      </c>
    </row>
    <row r="517" spans="5:33">
      <c r="E517" s="147">
        <v>0.62583333333333335</v>
      </c>
      <c r="G517" s="148">
        <v>19.63</v>
      </c>
      <c r="H517" s="148">
        <v>5.74</v>
      </c>
      <c r="I517" s="148">
        <v>7.84</v>
      </c>
      <c r="J517" s="148">
        <v>19.59</v>
      </c>
      <c r="K517" s="148">
        <v>5.9</v>
      </c>
      <c r="L517" s="148">
        <v>7.99</v>
      </c>
      <c r="M517" s="118">
        <f t="shared" si="114"/>
        <v>19.61</v>
      </c>
      <c r="N517" s="118">
        <f t="shared" si="114"/>
        <v>5.82</v>
      </c>
      <c r="O517" s="118">
        <f t="shared" si="114"/>
        <v>7.915</v>
      </c>
      <c r="P517" s="149">
        <f t="shared" si="105"/>
        <v>0.17480137016641681</v>
      </c>
      <c r="Q517" s="150">
        <f t="shared" si="106"/>
        <v>1.5135612484362063E-6</v>
      </c>
      <c r="R517" s="151">
        <f t="shared" si="107"/>
        <v>4.2235092536546694E-9</v>
      </c>
      <c r="S517" s="150">
        <f t="shared" si="108"/>
        <v>1.7838030415706624E-17</v>
      </c>
      <c r="T517" s="97">
        <v>298</v>
      </c>
      <c r="U517" s="118">
        <f t="shared" si="109"/>
        <v>292.61</v>
      </c>
      <c r="V517" s="152">
        <f t="shared" si="110"/>
        <v>0.31067465249688725</v>
      </c>
      <c r="W517" s="153">
        <f t="shared" si="111"/>
        <v>2.0449121366541276</v>
      </c>
      <c r="X517" s="154">
        <f t="shared" si="101"/>
        <v>-1.420740524489473E-7</v>
      </c>
      <c r="Y517" s="155">
        <f t="shared" si="102"/>
        <v>-1.4179943968566151E-7</v>
      </c>
      <c r="Z517" s="155">
        <f t="shared" si="103"/>
        <v>-1.4179997048047212E-7</v>
      </c>
      <c r="AA517" s="156">
        <f t="shared" si="104"/>
        <v>-1.4152588646006661E-7</v>
      </c>
      <c r="AB517" s="157">
        <f t="shared" si="113"/>
        <v>3.6751817609913945E-4</v>
      </c>
      <c r="AC517" s="132"/>
      <c r="AD517" s="158">
        <f t="shared" si="112"/>
        <v>3.6751817609913946</v>
      </c>
      <c r="AE517" s="158"/>
      <c r="AF517" s="159"/>
      <c r="AG517" s="133">
        <v>5110</v>
      </c>
    </row>
    <row r="518" spans="5:33">
      <c r="E518" s="147">
        <v>0.62594907407407407</v>
      </c>
      <c r="G518" s="148">
        <v>19.64</v>
      </c>
      <c r="H518" s="148">
        <v>5.74</v>
      </c>
      <c r="I518" s="148">
        <v>7.85</v>
      </c>
      <c r="J518" s="148">
        <v>19.600000000000001</v>
      </c>
      <c r="K518" s="148">
        <v>5.9</v>
      </c>
      <c r="L518" s="148">
        <v>8.06</v>
      </c>
      <c r="M518" s="118">
        <f t="shared" si="114"/>
        <v>19.62</v>
      </c>
      <c r="N518" s="118">
        <f t="shared" si="114"/>
        <v>5.82</v>
      </c>
      <c r="O518" s="118">
        <f t="shared" si="114"/>
        <v>7.9550000000000001</v>
      </c>
      <c r="P518" s="149">
        <f t="shared" si="105"/>
        <v>0.17571747013579656</v>
      </c>
      <c r="Q518" s="150">
        <f t="shared" si="106"/>
        <v>1.5135612484362063E-6</v>
      </c>
      <c r="R518" s="151">
        <f t="shared" si="107"/>
        <v>4.2270204485438762E-9</v>
      </c>
      <c r="S518" s="150">
        <f t="shared" si="108"/>
        <v>1.7867701872408073E-17</v>
      </c>
      <c r="T518" s="97">
        <v>298</v>
      </c>
      <c r="U518" s="118">
        <f t="shared" si="109"/>
        <v>292.62</v>
      </c>
      <c r="V518" s="152">
        <f t="shared" si="110"/>
        <v>0.31008766437356783</v>
      </c>
      <c r="W518" s="153">
        <f t="shared" si="111"/>
        <v>2.0421501206269359</v>
      </c>
      <c r="X518" s="154">
        <f t="shared" ref="X518:X581" si="115">-($B$2/W518)*P518*S518*AB518</f>
        <v>-1.4269697967137327E-7</v>
      </c>
      <c r="Y518" s="155">
        <f t="shared" ref="Y518:Y581" si="116">-(AB518+(5*X518))*$B$2*S518*P518/W518</f>
        <v>-1.4241888054411691E-7</v>
      </c>
      <c r="Z518" s="155">
        <f t="shared" ref="Z518:Z581" si="117">-(AB518+5*Y518)*$B$2*P518*S518/W518</f>
        <v>-1.4241942252562738E-7</v>
      </c>
      <c r="AA518" s="156">
        <f t="shared" ref="AA518:AA581" si="118">-(AB518+(10*Z518))*$B$2*P518*S518/W518</f>
        <v>-1.4214186326736887E-7</v>
      </c>
      <c r="AB518" s="157">
        <f t="shared" si="113"/>
        <v>3.6610017816707068E-4</v>
      </c>
      <c r="AC518" s="132"/>
      <c r="AD518" s="158">
        <f t="shared" si="112"/>
        <v>3.6610017816707066</v>
      </c>
      <c r="AE518" s="158"/>
      <c r="AF518" s="159"/>
      <c r="AG518" s="133">
        <v>5120</v>
      </c>
    </row>
    <row r="519" spans="5:33">
      <c r="E519" s="147">
        <v>0.6260648148148148</v>
      </c>
      <c r="G519" s="148">
        <v>19.64</v>
      </c>
      <c r="H519" s="148">
        <v>5.74</v>
      </c>
      <c r="I519" s="148">
        <v>7.85</v>
      </c>
      <c r="J519" s="148">
        <v>19.61</v>
      </c>
      <c r="K519" s="148">
        <v>5.9</v>
      </c>
      <c r="L519" s="148">
        <v>8.07</v>
      </c>
      <c r="M519" s="118">
        <f t="shared" si="114"/>
        <v>19.625</v>
      </c>
      <c r="N519" s="118">
        <f t="shared" si="114"/>
        <v>5.82</v>
      </c>
      <c r="O519" s="118">
        <f t="shared" si="114"/>
        <v>7.96</v>
      </c>
      <c r="P519" s="149">
        <f t="shared" ref="P519:P582" si="119">((O519/32000)*(1/((-0.026*M519+1.9067)/1000)))/1.013</f>
        <v>0.17584428318924764</v>
      </c>
      <c r="Q519" s="150">
        <f t="shared" ref="Q519:Q582" si="120">POWER(10, -N519)</f>
        <v>1.5135612484362063E-6</v>
      </c>
      <c r="R519" s="151">
        <f t="shared" ref="R519:R582" si="121">(0.00000000000001*(0.1253*EXP(0.0831*M519)))/Q519</f>
        <v>4.2287771404677198E-9</v>
      </c>
      <c r="S519" s="150">
        <f t="shared" ref="S519:S582" si="122">POWER(R519, 2)</f>
        <v>1.7882556103742346E-17</v>
      </c>
      <c r="T519" s="97">
        <v>298</v>
      </c>
      <c r="U519" s="118">
        <f t="shared" ref="U519:U582" si="123">273+M519</f>
        <v>292.625</v>
      </c>
      <c r="V519" s="152">
        <f t="shared" ref="V519:V582" si="124">((1/U519)-(1/298))*5026</f>
        <v>0.30979418535645648</v>
      </c>
      <c r="W519" s="153">
        <f t="shared" ref="W519:W582" si="125">POWER(10,V519)</f>
        <v>2.0407705825954197</v>
      </c>
      <c r="X519" s="154">
        <f t="shared" si="115"/>
        <v>-1.4245893579181531E-7</v>
      </c>
      <c r="Y519" s="155">
        <f t="shared" si="116"/>
        <v>-1.4218068127026945E-7</v>
      </c>
      <c r="Z519" s="155">
        <f t="shared" si="117"/>
        <v>-1.4218122476428284E-7</v>
      </c>
      <c r="AA519" s="156">
        <f t="shared" si="118"/>
        <v>-1.419035116136169E-7</v>
      </c>
      <c r="AB519" s="157">
        <f t="shared" si="113"/>
        <v>3.6467598575194032E-4</v>
      </c>
      <c r="AC519" s="132"/>
      <c r="AD519" s="158">
        <f t="shared" ref="AD519:AD582" si="126">AB519*10000</f>
        <v>3.6467598575194033</v>
      </c>
      <c r="AE519" s="158"/>
      <c r="AF519" s="159"/>
      <c r="AG519" s="133">
        <v>5130</v>
      </c>
    </row>
    <row r="520" spans="5:33">
      <c r="E520" s="147">
        <v>0.62618055555555552</v>
      </c>
      <c r="G520" s="148">
        <v>19.649999999999999</v>
      </c>
      <c r="H520" s="148">
        <v>5.74</v>
      </c>
      <c r="I520" s="148">
        <v>7.86</v>
      </c>
      <c r="J520" s="148">
        <v>19.61</v>
      </c>
      <c r="K520" s="148">
        <v>5.9</v>
      </c>
      <c r="L520" s="148">
        <v>8.09</v>
      </c>
      <c r="M520" s="118">
        <f t="shared" si="114"/>
        <v>19.63</v>
      </c>
      <c r="N520" s="118">
        <f t="shared" si="114"/>
        <v>5.82</v>
      </c>
      <c r="O520" s="118">
        <f t="shared" si="114"/>
        <v>7.9749999999999996</v>
      </c>
      <c r="P520" s="149">
        <f t="shared" si="119"/>
        <v>0.17619205032639168</v>
      </c>
      <c r="Q520" s="150">
        <f t="shared" si="120"/>
        <v>1.5135612484362063E-6</v>
      </c>
      <c r="R520" s="151">
        <f t="shared" si="121"/>
        <v>4.2305345624487172E-9</v>
      </c>
      <c r="S520" s="150">
        <f t="shared" si="122"/>
        <v>1.7897422684073159E-17</v>
      </c>
      <c r="T520" s="97">
        <v>298</v>
      </c>
      <c r="U520" s="118">
        <f t="shared" si="123"/>
        <v>292.63</v>
      </c>
      <c r="V520" s="152">
        <f t="shared" si="124"/>
        <v>0.30950071636835824</v>
      </c>
      <c r="W520" s="153">
        <f t="shared" si="125"/>
        <v>2.0393920235811533</v>
      </c>
      <c r="X520" s="154">
        <f t="shared" si="115"/>
        <v>-1.4239855046733204E-7</v>
      </c>
      <c r="Y520" s="155">
        <f t="shared" si="116"/>
        <v>-1.4211944359736471E-7</v>
      </c>
      <c r="Z520" s="155">
        <f t="shared" si="117"/>
        <v>-1.4211999065802373E-7</v>
      </c>
      <c r="AA520" s="156">
        <f t="shared" si="118"/>
        <v>-1.4184142870419375E-7</v>
      </c>
      <c r="AB520" s="157">
        <f t="shared" ref="AB520:AB583" si="127">AB519+10*(0.166666666666666*(X519+2*Y519+2*Z519+AA519))</f>
        <v>3.6325417531948276E-4</v>
      </c>
      <c r="AC520" s="132"/>
      <c r="AD520" s="158">
        <f t="shared" si="126"/>
        <v>3.6325417531948276</v>
      </c>
      <c r="AE520" s="158"/>
      <c r="AF520" s="159"/>
      <c r="AG520" s="133">
        <v>5140</v>
      </c>
    </row>
    <row r="521" spans="5:33">
      <c r="E521" s="147">
        <v>0.62629629629629624</v>
      </c>
      <c r="G521" s="148">
        <v>19.66</v>
      </c>
      <c r="H521" s="148">
        <v>5.74</v>
      </c>
      <c r="I521" s="148">
        <v>7.84</v>
      </c>
      <c r="J521" s="148">
        <v>19.62</v>
      </c>
      <c r="K521" s="148">
        <v>5.89</v>
      </c>
      <c r="L521" s="148">
        <v>8.09</v>
      </c>
      <c r="M521" s="118">
        <f t="shared" si="114"/>
        <v>19.64</v>
      </c>
      <c r="N521" s="118">
        <f t="shared" si="114"/>
        <v>5.8149999999999995</v>
      </c>
      <c r="O521" s="118">
        <f t="shared" si="114"/>
        <v>7.9649999999999999</v>
      </c>
      <c r="P521" s="149">
        <f t="shared" si="119"/>
        <v>0.17600389243800338</v>
      </c>
      <c r="Q521" s="150">
        <f t="shared" si="120"/>
        <v>1.5310874616820309E-6</v>
      </c>
      <c r="R521" s="151">
        <f t="shared" si="121"/>
        <v>4.1855848099382907E-9</v>
      </c>
      <c r="S521" s="150">
        <f t="shared" si="122"/>
        <v>1.7519120201186158E-17</v>
      </c>
      <c r="T521" s="97">
        <v>298</v>
      </c>
      <c r="U521" s="118">
        <f t="shared" si="123"/>
        <v>292.64</v>
      </c>
      <c r="V521" s="152">
        <f t="shared" si="124"/>
        <v>0.30891380847714539</v>
      </c>
      <c r="W521" s="153">
        <f t="shared" si="125"/>
        <v>2.0366378396953575</v>
      </c>
      <c r="X521" s="154">
        <f t="shared" si="115"/>
        <v>-1.388825774555351E-7</v>
      </c>
      <c r="Y521" s="155">
        <f t="shared" si="116"/>
        <v>-1.3861604052366366E-7</v>
      </c>
      <c r="Z521" s="155">
        <f t="shared" si="117"/>
        <v>-1.3861655204884812E-7</v>
      </c>
      <c r="AA521" s="156">
        <f t="shared" si="118"/>
        <v>-1.3835052467877084E-7</v>
      </c>
      <c r="AB521" s="157">
        <f t="shared" si="127"/>
        <v>3.6183297724001225E-4</v>
      </c>
      <c r="AC521" s="132"/>
      <c r="AD521" s="158">
        <f t="shared" si="126"/>
        <v>3.6183297724001227</v>
      </c>
      <c r="AE521" s="158"/>
      <c r="AF521" s="159"/>
      <c r="AG521" s="133">
        <v>5150</v>
      </c>
    </row>
    <row r="522" spans="5:33">
      <c r="E522" s="147">
        <v>0.62641203703703707</v>
      </c>
      <c r="G522" s="148">
        <v>19.66</v>
      </c>
      <c r="H522" s="148">
        <v>5.74</v>
      </c>
      <c r="I522" s="148">
        <v>7.85</v>
      </c>
      <c r="J522" s="148">
        <v>19.62</v>
      </c>
      <c r="K522" s="148">
        <v>5.89</v>
      </c>
      <c r="L522" s="148">
        <v>8.0399999999999991</v>
      </c>
      <c r="M522" s="118">
        <f t="shared" si="114"/>
        <v>19.64</v>
      </c>
      <c r="N522" s="118">
        <f t="shared" si="114"/>
        <v>5.8149999999999995</v>
      </c>
      <c r="O522" s="118">
        <f t="shared" si="114"/>
        <v>7.9449999999999994</v>
      </c>
      <c r="P522" s="149">
        <f t="shared" si="119"/>
        <v>0.17556194920526513</v>
      </c>
      <c r="Q522" s="150">
        <f t="shared" si="120"/>
        <v>1.5310874616820309E-6</v>
      </c>
      <c r="R522" s="151">
        <f t="shared" si="121"/>
        <v>4.1855848099382907E-9</v>
      </c>
      <c r="S522" s="150">
        <f t="shared" si="122"/>
        <v>1.7519120201186158E-17</v>
      </c>
      <c r="T522" s="97">
        <v>298</v>
      </c>
      <c r="U522" s="118">
        <f t="shared" si="123"/>
        <v>292.64</v>
      </c>
      <c r="V522" s="152">
        <f t="shared" si="124"/>
        <v>0.30891380847714539</v>
      </c>
      <c r="W522" s="153">
        <f t="shared" si="125"/>
        <v>2.0366378396953575</v>
      </c>
      <c r="X522" s="154">
        <f t="shared" si="115"/>
        <v>-1.3800312916290335E-7</v>
      </c>
      <c r="Y522" s="155">
        <f t="shared" si="116"/>
        <v>-1.3773894505932322E-7</v>
      </c>
      <c r="Z522" s="155">
        <f t="shared" si="117"/>
        <v>-1.3773945079597576E-7</v>
      </c>
      <c r="AA522" s="156">
        <f t="shared" si="118"/>
        <v>-1.3747577049275027E-7</v>
      </c>
      <c r="AB522" s="157">
        <f t="shared" si="127"/>
        <v>3.6044681342788006E-4</v>
      </c>
      <c r="AC522" s="132"/>
      <c r="AD522" s="158">
        <f t="shared" si="126"/>
        <v>3.6044681342788008</v>
      </c>
      <c r="AE522" s="158"/>
      <c r="AF522" s="159"/>
      <c r="AG522" s="133">
        <v>5160</v>
      </c>
    </row>
    <row r="523" spans="5:33">
      <c r="E523" s="147">
        <v>0.62652777777777779</v>
      </c>
      <c r="G523" s="148">
        <v>19.670000000000002</v>
      </c>
      <c r="H523" s="148">
        <v>5.74</v>
      </c>
      <c r="I523" s="148">
        <v>7.84</v>
      </c>
      <c r="J523" s="148">
        <v>19.63</v>
      </c>
      <c r="K523" s="148">
        <v>5.89</v>
      </c>
      <c r="L523" s="148">
        <v>8.06</v>
      </c>
      <c r="M523" s="118">
        <f t="shared" si="114"/>
        <v>19.649999999999999</v>
      </c>
      <c r="N523" s="118">
        <f t="shared" si="114"/>
        <v>5.8149999999999995</v>
      </c>
      <c r="O523" s="118">
        <f t="shared" si="114"/>
        <v>7.95</v>
      </c>
      <c r="P523" s="149">
        <f t="shared" si="119"/>
        <v>0.17570515806338777</v>
      </c>
      <c r="Q523" s="150">
        <f t="shared" si="120"/>
        <v>1.5310874616820309E-6</v>
      </c>
      <c r="R523" s="151">
        <f t="shared" si="121"/>
        <v>4.1890644765165684E-9</v>
      </c>
      <c r="S523" s="150">
        <f t="shared" si="122"/>
        <v>1.7548261188413033E-17</v>
      </c>
      <c r="T523" s="97">
        <v>298</v>
      </c>
      <c r="U523" s="118">
        <f t="shared" si="123"/>
        <v>292.64999999999998</v>
      </c>
      <c r="V523" s="152">
        <f t="shared" si="124"/>
        <v>0.30832694069581845</v>
      </c>
      <c r="W523" s="153">
        <f t="shared" si="125"/>
        <v>2.0338875631571618</v>
      </c>
      <c r="X523" s="154">
        <f t="shared" si="115"/>
        <v>-1.380031331831858E-7</v>
      </c>
      <c r="Y523" s="155">
        <f t="shared" si="116"/>
        <v>-1.3773793565207779E-7</v>
      </c>
      <c r="Z523" s="155">
        <f t="shared" si="117"/>
        <v>-1.3773844527623546E-7</v>
      </c>
      <c r="AA523" s="156">
        <f t="shared" si="118"/>
        <v>-1.374737554106184E-7</v>
      </c>
      <c r="AB523" s="157">
        <f t="shared" si="127"/>
        <v>3.590694206089363E-4</v>
      </c>
      <c r="AC523" s="132"/>
      <c r="AD523" s="158">
        <f t="shared" si="126"/>
        <v>3.590694206089363</v>
      </c>
      <c r="AE523" s="158"/>
      <c r="AF523" s="159"/>
      <c r="AG523" s="133">
        <v>5170</v>
      </c>
    </row>
    <row r="524" spans="5:33">
      <c r="E524" s="147">
        <v>0.62664351851851852</v>
      </c>
      <c r="G524" s="148">
        <v>19.670000000000002</v>
      </c>
      <c r="H524" s="148">
        <v>5.74</v>
      </c>
      <c r="I524" s="148">
        <v>7.85</v>
      </c>
      <c r="J524" s="148">
        <v>19.63</v>
      </c>
      <c r="K524" s="148">
        <v>5.89</v>
      </c>
      <c r="L524" s="148">
        <v>8.08</v>
      </c>
      <c r="M524" s="118">
        <f t="shared" si="114"/>
        <v>19.649999999999999</v>
      </c>
      <c r="N524" s="118">
        <f t="shared" si="114"/>
        <v>5.8149999999999995</v>
      </c>
      <c r="O524" s="118">
        <f t="shared" si="114"/>
        <v>7.9649999999999999</v>
      </c>
      <c r="P524" s="149">
        <f t="shared" si="119"/>
        <v>0.17603667722954508</v>
      </c>
      <c r="Q524" s="150">
        <f t="shared" si="120"/>
        <v>1.5310874616820309E-6</v>
      </c>
      <c r="R524" s="151">
        <f t="shared" si="121"/>
        <v>4.1890644765165684E-9</v>
      </c>
      <c r="S524" s="150">
        <f t="shared" si="122"/>
        <v>1.7548261188413033E-17</v>
      </c>
      <c r="T524" s="97">
        <v>298</v>
      </c>
      <c r="U524" s="118">
        <f t="shared" si="123"/>
        <v>292.64999999999998</v>
      </c>
      <c r="V524" s="152">
        <f t="shared" si="124"/>
        <v>0.30832694069581845</v>
      </c>
      <c r="W524" s="153">
        <f t="shared" si="125"/>
        <v>2.0338875631571618</v>
      </c>
      <c r="X524" s="154">
        <f t="shared" si="115"/>
        <v>-1.3773314051016716E-7</v>
      </c>
      <c r="Y524" s="155">
        <f t="shared" si="116"/>
        <v>-1.3746796242417472E-7</v>
      </c>
      <c r="Z524" s="155">
        <f t="shared" si="117"/>
        <v>-1.3746847297244969E-7</v>
      </c>
      <c r="AA524" s="156">
        <f t="shared" si="118"/>
        <v>-1.3720380346881152E-7</v>
      </c>
      <c r="AB524" s="157">
        <f t="shared" si="127"/>
        <v>3.5769203785818561E-4</v>
      </c>
      <c r="AC524" s="132"/>
      <c r="AD524" s="158">
        <f t="shared" si="126"/>
        <v>3.576920378581856</v>
      </c>
      <c r="AE524" s="158"/>
      <c r="AF524" s="159"/>
      <c r="AG524" s="133">
        <v>5180</v>
      </c>
    </row>
    <row r="525" spans="5:33">
      <c r="E525" s="147">
        <v>0.62675925925925924</v>
      </c>
      <c r="G525" s="148">
        <v>19.68</v>
      </c>
      <c r="H525" s="148">
        <v>5.73</v>
      </c>
      <c r="I525" s="148">
        <v>7.85</v>
      </c>
      <c r="J525" s="148">
        <v>19.64</v>
      </c>
      <c r="K525" s="148">
        <v>5.89</v>
      </c>
      <c r="L525" s="148">
        <v>8.1</v>
      </c>
      <c r="M525" s="118">
        <f t="shared" si="114"/>
        <v>19.66</v>
      </c>
      <c r="N525" s="118">
        <f t="shared" si="114"/>
        <v>5.8100000000000005</v>
      </c>
      <c r="O525" s="118">
        <f t="shared" si="114"/>
        <v>7.9749999999999996</v>
      </c>
      <c r="P525" s="149">
        <f t="shared" si="119"/>
        <v>0.17629052819105673</v>
      </c>
      <c r="Q525" s="150">
        <f t="shared" si="120"/>
        <v>1.5488166189124767E-6</v>
      </c>
      <c r="R525" s="151">
        <f t="shared" si="121"/>
        <v>4.1445553468333084E-9</v>
      </c>
      <c r="S525" s="150">
        <f t="shared" si="122"/>
        <v>1.7177339022964567E-17</v>
      </c>
      <c r="T525" s="97">
        <v>298</v>
      </c>
      <c r="U525" s="118">
        <f t="shared" si="123"/>
        <v>292.66000000000003</v>
      </c>
      <c r="V525" s="152">
        <f t="shared" si="124"/>
        <v>0.30774011302026222</v>
      </c>
      <c r="W525" s="153">
        <f t="shared" si="125"/>
        <v>2.0311411881631671</v>
      </c>
      <c r="X525" s="154">
        <f t="shared" si="115"/>
        <v>-1.3467922060488967E-7</v>
      </c>
      <c r="Y525" s="155">
        <f t="shared" si="116"/>
        <v>-1.344246933945716E-7</v>
      </c>
      <c r="Z525" s="155">
        <f t="shared" si="117"/>
        <v>-1.3442517441978472E-7</v>
      </c>
      <c r="AA525" s="156">
        <f t="shared" si="118"/>
        <v>-1.3417112641652241E-7</v>
      </c>
      <c r="AB525" s="157">
        <f t="shared" si="127"/>
        <v>3.5631735483356524E-4</v>
      </c>
      <c r="AC525" s="132"/>
      <c r="AD525" s="158">
        <f t="shared" si="126"/>
        <v>3.5631735483356524</v>
      </c>
      <c r="AE525" s="158"/>
      <c r="AF525" s="159"/>
      <c r="AG525" s="133">
        <v>5190</v>
      </c>
    </row>
    <row r="526" spans="5:33">
      <c r="E526" s="147">
        <v>0.62687499999999996</v>
      </c>
      <c r="G526" s="148">
        <v>19.68</v>
      </c>
      <c r="H526" s="148">
        <v>5.73</v>
      </c>
      <c r="I526" s="148">
        <v>7.86</v>
      </c>
      <c r="J526" s="148">
        <v>19.649999999999999</v>
      </c>
      <c r="K526" s="148">
        <v>5.89</v>
      </c>
      <c r="L526" s="148">
        <v>8.0399999999999991</v>
      </c>
      <c r="M526" s="118">
        <f t="shared" si="114"/>
        <v>19.664999999999999</v>
      </c>
      <c r="N526" s="118">
        <f t="shared" si="114"/>
        <v>5.8100000000000005</v>
      </c>
      <c r="O526" s="118">
        <f t="shared" si="114"/>
        <v>7.9499999999999993</v>
      </c>
      <c r="P526" s="149">
        <f t="shared" si="119"/>
        <v>0.17575426550252368</v>
      </c>
      <c r="Q526" s="150">
        <f t="shared" si="120"/>
        <v>1.5488166189124767E-6</v>
      </c>
      <c r="R526" s="151">
        <f t="shared" si="121"/>
        <v>4.1462777673880085E-9</v>
      </c>
      <c r="S526" s="150">
        <f t="shared" si="122"/>
        <v>1.7191619324336089E-17</v>
      </c>
      <c r="T526" s="97">
        <v>298</v>
      </c>
      <c r="U526" s="118">
        <f t="shared" si="123"/>
        <v>292.66500000000002</v>
      </c>
      <c r="V526" s="152">
        <f t="shared" si="124"/>
        <v>0.30744671422086506</v>
      </c>
      <c r="W526" s="153">
        <f t="shared" si="125"/>
        <v>2.0297694619341571</v>
      </c>
      <c r="X526" s="154">
        <f t="shared" si="115"/>
        <v>-1.3396466437416108E-7</v>
      </c>
      <c r="Y526" s="155">
        <f t="shared" si="116"/>
        <v>-1.3371187717615265E-7</v>
      </c>
      <c r="Z526" s="155">
        <f t="shared" si="117"/>
        <v>-1.3371235417781409E-7</v>
      </c>
      <c r="AA526" s="156">
        <f t="shared" si="118"/>
        <v>-1.3346004218129218E-7</v>
      </c>
      <c r="AB526" s="157">
        <f t="shared" si="127"/>
        <v>3.5497310469581502E-4</v>
      </c>
      <c r="AC526" s="132"/>
      <c r="AD526" s="158">
        <f t="shared" si="126"/>
        <v>3.5497310469581502</v>
      </c>
      <c r="AE526" s="158"/>
      <c r="AF526" s="159"/>
      <c r="AG526" s="133">
        <v>5200</v>
      </c>
    </row>
    <row r="527" spans="5:33">
      <c r="E527" s="147">
        <v>0.62699074074074068</v>
      </c>
      <c r="G527" s="148">
        <v>19.690000000000001</v>
      </c>
      <c r="H527" s="148">
        <v>5.73</v>
      </c>
      <c r="I527" s="148">
        <v>7.84</v>
      </c>
      <c r="J527" s="148">
        <v>19.66</v>
      </c>
      <c r="K527" s="148">
        <v>5.89</v>
      </c>
      <c r="L527" s="148">
        <v>8.06</v>
      </c>
      <c r="M527" s="118">
        <f t="shared" si="114"/>
        <v>19.675000000000001</v>
      </c>
      <c r="N527" s="118">
        <f t="shared" si="114"/>
        <v>5.8100000000000005</v>
      </c>
      <c r="O527" s="118">
        <f t="shared" si="114"/>
        <v>7.95</v>
      </c>
      <c r="P527" s="149">
        <f t="shared" si="119"/>
        <v>0.17578701904804259</v>
      </c>
      <c r="Q527" s="150">
        <f t="shared" si="120"/>
        <v>1.5488166189124767E-6</v>
      </c>
      <c r="R527" s="151">
        <f t="shared" si="121"/>
        <v>4.1497247562382122E-9</v>
      </c>
      <c r="S527" s="150">
        <f t="shared" si="122"/>
        <v>1.7220215552536289E-17</v>
      </c>
      <c r="T527" s="97">
        <v>298</v>
      </c>
      <c r="U527" s="118">
        <f t="shared" si="123"/>
        <v>292.67500000000001</v>
      </c>
      <c r="V527" s="152">
        <f t="shared" si="124"/>
        <v>0.30685994669626293</v>
      </c>
      <c r="W527" s="153">
        <f t="shared" si="125"/>
        <v>2.0270289283948308</v>
      </c>
      <c r="X527" s="154">
        <f t="shared" si="115"/>
        <v>-1.3388772193621674E-7</v>
      </c>
      <c r="Y527" s="155">
        <f t="shared" si="116"/>
        <v>-1.3363427032269564E-7</v>
      </c>
      <c r="Z527" s="155">
        <f t="shared" si="117"/>
        <v>-1.336347501106812E-7</v>
      </c>
      <c r="AA527" s="156">
        <f t="shared" si="118"/>
        <v>-1.333817764686529E-7</v>
      </c>
      <c r="AB527" s="157">
        <f t="shared" si="127"/>
        <v>3.5363598274704275E-4</v>
      </c>
      <c r="AC527" s="132"/>
      <c r="AD527" s="158">
        <f t="shared" si="126"/>
        <v>3.5363598274704273</v>
      </c>
      <c r="AE527" s="158"/>
      <c r="AF527" s="159"/>
      <c r="AG527" s="133">
        <v>5210</v>
      </c>
    </row>
    <row r="528" spans="5:33">
      <c r="E528" s="147">
        <v>0.62710648148148151</v>
      </c>
      <c r="G528" s="148">
        <v>19.690000000000001</v>
      </c>
      <c r="H528" s="148">
        <v>5.73</v>
      </c>
      <c r="I528" s="148">
        <v>7.84</v>
      </c>
      <c r="J528" s="148">
        <v>19.66</v>
      </c>
      <c r="K528" s="148">
        <v>5.89</v>
      </c>
      <c r="L528" s="148">
        <v>8.0399999999999991</v>
      </c>
      <c r="M528" s="118">
        <f t="shared" si="114"/>
        <v>19.675000000000001</v>
      </c>
      <c r="N528" s="118">
        <f t="shared" si="114"/>
        <v>5.8100000000000005</v>
      </c>
      <c r="O528" s="118">
        <f t="shared" si="114"/>
        <v>7.9399999999999995</v>
      </c>
      <c r="P528" s="149">
        <f t="shared" si="119"/>
        <v>0.17556590330081231</v>
      </c>
      <c r="Q528" s="150">
        <f t="shared" si="120"/>
        <v>1.5488166189124767E-6</v>
      </c>
      <c r="R528" s="151">
        <f t="shared" si="121"/>
        <v>4.1497247562382122E-9</v>
      </c>
      <c r="S528" s="150">
        <f t="shared" si="122"/>
        <v>1.7220215552536289E-17</v>
      </c>
      <c r="T528" s="97">
        <v>298</v>
      </c>
      <c r="U528" s="118">
        <f t="shared" si="123"/>
        <v>292.67500000000001</v>
      </c>
      <c r="V528" s="152">
        <f t="shared" si="124"/>
        <v>0.30685994669626293</v>
      </c>
      <c r="W528" s="153">
        <f t="shared" si="125"/>
        <v>2.0270289283948308</v>
      </c>
      <c r="X528" s="154">
        <f t="shared" si="115"/>
        <v>-1.3321400125507621E-7</v>
      </c>
      <c r="Y528" s="155">
        <f t="shared" si="116"/>
        <v>-1.3296214220848242E-7</v>
      </c>
      <c r="Z528" s="155">
        <f t="shared" si="117"/>
        <v>-1.3296261838199837E-7</v>
      </c>
      <c r="AA528" s="156">
        <f t="shared" si="118"/>
        <v>-1.3271123370837995E-7</v>
      </c>
      <c r="AB528" s="157">
        <f t="shared" si="127"/>
        <v>3.5229963684825673E-4</v>
      </c>
      <c r="AC528" s="132"/>
      <c r="AD528" s="158">
        <f t="shared" si="126"/>
        <v>3.5229963684825671</v>
      </c>
      <c r="AE528" s="158"/>
      <c r="AF528" s="159"/>
      <c r="AG528" s="133">
        <v>5220</v>
      </c>
    </row>
    <row r="529" spans="1:55">
      <c r="E529" s="147">
        <v>0.62722222222222224</v>
      </c>
      <c r="G529" s="148">
        <v>19.7</v>
      </c>
      <c r="H529" s="148">
        <v>5.73</v>
      </c>
      <c r="I529" s="148">
        <v>7.83</v>
      </c>
      <c r="J529" s="148">
        <v>19.66</v>
      </c>
      <c r="K529" s="148">
        <v>5.89</v>
      </c>
      <c r="L529" s="148">
        <v>8.0299999999999994</v>
      </c>
      <c r="M529" s="118">
        <f t="shared" si="114"/>
        <v>19.68</v>
      </c>
      <c r="N529" s="118">
        <f t="shared" si="114"/>
        <v>5.8100000000000005</v>
      </c>
      <c r="O529" s="118">
        <f t="shared" si="114"/>
        <v>7.93</v>
      </c>
      <c r="P529" s="149">
        <f t="shared" si="119"/>
        <v>0.1753611276937822</v>
      </c>
      <c r="Q529" s="150">
        <f t="shared" si="120"/>
        <v>1.5488166189124767E-6</v>
      </c>
      <c r="R529" s="151">
        <f t="shared" si="121"/>
        <v>4.1514493251288052E-9</v>
      </c>
      <c r="S529" s="150">
        <f t="shared" si="122"/>
        <v>1.7234531499112412E-17</v>
      </c>
      <c r="T529" s="97">
        <v>298</v>
      </c>
      <c r="U529" s="118">
        <f t="shared" si="123"/>
        <v>292.68</v>
      </c>
      <c r="V529" s="152">
        <f t="shared" si="124"/>
        <v>0.30656657797003128</v>
      </c>
      <c r="W529" s="153">
        <f t="shared" si="125"/>
        <v>2.0256601196392898</v>
      </c>
      <c r="X529" s="154">
        <f t="shared" si="115"/>
        <v>-1.3275629093494877E-7</v>
      </c>
      <c r="Y529" s="155">
        <f t="shared" si="116"/>
        <v>-1.3250521203693147E-7</v>
      </c>
      <c r="Z529" s="155">
        <f t="shared" si="117"/>
        <v>-1.3250568689663558E-7</v>
      </c>
      <c r="AA529" s="156">
        <f t="shared" si="118"/>
        <v>-1.3225508106214002E-7</v>
      </c>
      <c r="AB529" s="157">
        <f t="shared" si="127"/>
        <v>3.5097001225468271E-4</v>
      </c>
      <c r="AC529" s="132"/>
      <c r="AD529" s="158">
        <f t="shared" si="126"/>
        <v>3.509700122546827</v>
      </c>
      <c r="AE529" s="158"/>
      <c r="AF529" s="159"/>
      <c r="AG529" s="133">
        <v>5230</v>
      </c>
    </row>
    <row r="530" spans="1:55">
      <c r="E530" s="147">
        <v>0.62733796296296296</v>
      </c>
      <c r="G530" s="148">
        <v>19.71</v>
      </c>
      <c r="H530" s="148">
        <v>5.73</v>
      </c>
      <c r="I530" s="148">
        <v>7.84</v>
      </c>
      <c r="J530" s="148">
        <v>19.670000000000002</v>
      </c>
      <c r="K530" s="148">
        <v>5.89</v>
      </c>
      <c r="L530" s="148">
        <v>8.1</v>
      </c>
      <c r="M530" s="118">
        <f t="shared" si="114"/>
        <v>19.690000000000001</v>
      </c>
      <c r="N530" s="118">
        <f t="shared" si="114"/>
        <v>5.8100000000000005</v>
      </c>
      <c r="O530" s="118">
        <f t="shared" si="114"/>
        <v>7.97</v>
      </c>
      <c r="P530" s="149">
        <f t="shared" si="119"/>
        <v>0.17627852741286898</v>
      </c>
      <c r="Q530" s="150">
        <f t="shared" si="120"/>
        <v>1.5488166189124767E-6</v>
      </c>
      <c r="R530" s="151">
        <f t="shared" si="121"/>
        <v>4.1549006133296247E-9</v>
      </c>
      <c r="S530" s="150">
        <f t="shared" si="122"/>
        <v>1.7263199106646893E-17</v>
      </c>
      <c r="T530" s="97">
        <v>298</v>
      </c>
      <c r="U530" s="118">
        <f t="shared" si="123"/>
        <v>292.69</v>
      </c>
      <c r="V530" s="152">
        <f t="shared" si="124"/>
        <v>0.30597987058713261</v>
      </c>
      <c r="W530" s="153">
        <f t="shared" si="125"/>
        <v>2.0229254145475553</v>
      </c>
      <c r="X530" s="154">
        <f t="shared" si="115"/>
        <v>-1.3334813837943964E-7</v>
      </c>
      <c r="Y530" s="155">
        <f t="shared" si="116"/>
        <v>-1.3309385577569098E-7</v>
      </c>
      <c r="Z530" s="155">
        <f t="shared" si="117"/>
        <v>-1.3309434066916874E-7</v>
      </c>
      <c r="AA530" s="156">
        <f t="shared" si="118"/>
        <v>-1.3284054110960354E-7</v>
      </c>
      <c r="AB530" s="157">
        <f t="shared" si="127"/>
        <v>3.4964495697157569E-4</v>
      </c>
      <c r="AC530" s="132"/>
      <c r="AD530" s="158">
        <f t="shared" si="126"/>
        <v>3.4964495697157569</v>
      </c>
      <c r="AE530" s="158"/>
      <c r="AF530" s="159"/>
      <c r="AG530" s="133">
        <v>5240</v>
      </c>
    </row>
    <row r="531" spans="1:55">
      <c r="E531" s="147">
        <v>0.62745370370370368</v>
      </c>
      <c r="G531" s="148">
        <v>19.71</v>
      </c>
      <c r="H531" s="148">
        <v>5.73</v>
      </c>
      <c r="I531" s="148">
        <v>7.81</v>
      </c>
      <c r="J531" s="148">
        <v>19.670000000000002</v>
      </c>
      <c r="K531" s="148">
        <v>5.89</v>
      </c>
      <c r="L531" s="148">
        <v>8.02</v>
      </c>
      <c r="M531" s="118">
        <f t="shared" si="114"/>
        <v>19.690000000000001</v>
      </c>
      <c r="N531" s="118">
        <f t="shared" si="114"/>
        <v>5.8100000000000005</v>
      </c>
      <c r="O531" s="118">
        <f t="shared" si="114"/>
        <v>7.9149999999999991</v>
      </c>
      <c r="P531" s="149">
        <f t="shared" si="119"/>
        <v>0.17506205074941752</v>
      </c>
      <c r="Q531" s="150">
        <f t="shared" si="120"/>
        <v>1.5488166189124767E-6</v>
      </c>
      <c r="R531" s="151">
        <f t="shared" si="121"/>
        <v>4.1549006133296247E-9</v>
      </c>
      <c r="S531" s="150">
        <f t="shared" si="122"/>
        <v>1.7263199106646893E-17</v>
      </c>
      <c r="T531" s="97">
        <v>298</v>
      </c>
      <c r="U531" s="118">
        <f t="shared" si="123"/>
        <v>292.69</v>
      </c>
      <c r="V531" s="152">
        <f t="shared" si="124"/>
        <v>0.30597987058713261</v>
      </c>
      <c r="W531" s="153">
        <f t="shared" si="125"/>
        <v>2.0229254145475553</v>
      </c>
      <c r="X531" s="154">
        <f t="shared" si="115"/>
        <v>-1.3192382531629492E-7</v>
      </c>
      <c r="Y531" s="155">
        <f t="shared" si="116"/>
        <v>-1.3167399477650345E-7</v>
      </c>
      <c r="Z531" s="155">
        <f t="shared" si="117"/>
        <v>-1.3167446789270109E-7</v>
      </c>
      <c r="AA531" s="156">
        <f t="shared" si="118"/>
        <v>-1.3142510867718116E-7</v>
      </c>
      <c r="AB531" s="157">
        <f t="shared" si="127"/>
        <v>3.4831401518427773E-4</v>
      </c>
      <c r="AC531" s="132"/>
      <c r="AD531" s="158">
        <f t="shared" si="126"/>
        <v>3.4831401518427771</v>
      </c>
      <c r="AE531" s="158"/>
      <c r="AF531" s="159"/>
      <c r="AG531" s="133">
        <v>5250</v>
      </c>
    </row>
    <row r="532" spans="1:55">
      <c r="E532" s="147">
        <v>0.6275694444444444</v>
      </c>
      <c r="G532" s="148">
        <v>19.72</v>
      </c>
      <c r="H532" s="148">
        <v>5.73</v>
      </c>
      <c r="I532" s="148">
        <v>7.8</v>
      </c>
      <c r="J532" s="148">
        <v>19.68</v>
      </c>
      <c r="K532" s="148">
        <v>5.89</v>
      </c>
      <c r="L532" s="148">
        <v>8.0299999999999994</v>
      </c>
      <c r="M532" s="118">
        <f t="shared" si="114"/>
        <v>19.7</v>
      </c>
      <c r="N532" s="118">
        <f t="shared" si="114"/>
        <v>5.8100000000000005</v>
      </c>
      <c r="O532" s="118">
        <f t="shared" si="114"/>
        <v>7.9149999999999991</v>
      </c>
      <c r="P532" s="149">
        <f t="shared" si="119"/>
        <v>0.17509469050072257</v>
      </c>
      <c r="Q532" s="150">
        <f t="shared" si="120"/>
        <v>1.5488166189124767E-6</v>
      </c>
      <c r="R532" s="151">
        <f t="shared" si="121"/>
        <v>4.1583547707429308E-9</v>
      </c>
      <c r="S532" s="150">
        <f t="shared" si="122"/>
        <v>1.7291914399360493E-17</v>
      </c>
      <c r="T532" s="97">
        <v>298</v>
      </c>
      <c r="U532" s="118">
        <f t="shared" si="123"/>
        <v>292.7</v>
      </c>
      <c r="V532" s="152">
        <f t="shared" si="124"/>
        <v>0.30539320329356773</v>
      </c>
      <c r="W532" s="153">
        <f t="shared" si="125"/>
        <v>2.0201945878763437</v>
      </c>
      <c r="X532" s="154">
        <f t="shared" si="115"/>
        <v>-1.3184624840852981E-7</v>
      </c>
      <c r="Y532" s="155">
        <f t="shared" si="116"/>
        <v>-1.3159576469269349E-7</v>
      </c>
      <c r="Z532" s="155">
        <f t="shared" si="117"/>
        <v>-1.3159624056586135E-7</v>
      </c>
      <c r="AA532" s="156">
        <f t="shared" si="118"/>
        <v>-1.3134623091504917E-7</v>
      </c>
      <c r="AB532" s="157">
        <f t="shared" si="127"/>
        <v>3.4699727208539126E-4</v>
      </c>
      <c r="AC532" s="132"/>
      <c r="AD532" s="158">
        <f t="shared" si="126"/>
        <v>3.4699727208539124</v>
      </c>
      <c r="AE532" s="158"/>
      <c r="AF532" s="159"/>
      <c r="AG532" s="133">
        <v>5260</v>
      </c>
    </row>
    <row r="533" spans="1:55">
      <c r="E533" s="147">
        <v>0.62768518518518512</v>
      </c>
      <c r="G533" s="148">
        <v>19.72</v>
      </c>
      <c r="H533" s="148">
        <v>5.73</v>
      </c>
      <c r="I533" s="148">
        <v>7.77</v>
      </c>
      <c r="J533" s="148">
        <v>19.68</v>
      </c>
      <c r="K533" s="148">
        <v>5.89</v>
      </c>
      <c r="L533" s="148">
        <v>7.98</v>
      </c>
      <c r="M533" s="118">
        <f t="shared" si="114"/>
        <v>19.7</v>
      </c>
      <c r="N533" s="118">
        <f t="shared" si="114"/>
        <v>5.8100000000000005</v>
      </c>
      <c r="O533" s="118">
        <f t="shared" si="114"/>
        <v>7.875</v>
      </c>
      <c r="P533" s="149">
        <f t="shared" si="119"/>
        <v>0.17420981524866588</v>
      </c>
      <c r="Q533" s="150">
        <f t="shared" si="120"/>
        <v>1.5488166189124767E-6</v>
      </c>
      <c r="R533" s="151">
        <f t="shared" si="121"/>
        <v>4.1583547707429308E-9</v>
      </c>
      <c r="S533" s="150">
        <f t="shared" si="122"/>
        <v>1.7291914399360493E-17</v>
      </c>
      <c r="T533" s="97">
        <v>298</v>
      </c>
      <c r="U533" s="118">
        <f t="shared" si="123"/>
        <v>292.7</v>
      </c>
      <c r="V533" s="152">
        <f t="shared" si="124"/>
        <v>0.30539320329356773</v>
      </c>
      <c r="W533" s="153">
        <f t="shared" si="125"/>
        <v>2.0201945878763437</v>
      </c>
      <c r="X533" s="154">
        <f t="shared" si="115"/>
        <v>-1.3068244765778989E-7</v>
      </c>
      <c r="Y533" s="155">
        <f t="shared" si="116"/>
        <v>-1.3043542964482385E-7</v>
      </c>
      <c r="Z533" s="155">
        <f t="shared" si="117"/>
        <v>-1.3043589656214769E-7</v>
      </c>
      <c r="AA533" s="156">
        <f t="shared" si="118"/>
        <v>-1.3018934370135654E-7</v>
      </c>
      <c r="AB533" s="157">
        <f t="shared" si="127"/>
        <v>3.456813112689901E-4</v>
      </c>
      <c r="AC533" s="132"/>
      <c r="AD533" s="158">
        <f t="shared" si="126"/>
        <v>3.4568131126899009</v>
      </c>
      <c r="AE533" s="158"/>
      <c r="AF533" s="159"/>
      <c r="AG533" s="133">
        <v>5270</v>
      </c>
    </row>
    <row r="534" spans="1:55" s="77" customFormat="1">
      <c r="A534" s="134"/>
      <c r="B534" s="134"/>
      <c r="C534" s="134"/>
      <c r="D534" s="134"/>
      <c r="E534" s="136">
        <v>0.62780092592592596</v>
      </c>
      <c r="F534" s="134"/>
      <c r="G534" s="138">
        <v>19.73</v>
      </c>
      <c r="H534" s="138">
        <v>5.73</v>
      </c>
      <c r="I534" s="138">
        <v>7.8</v>
      </c>
      <c r="J534" s="138">
        <v>19.690000000000001</v>
      </c>
      <c r="K534" s="138">
        <v>5.89</v>
      </c>
      <c r="L534" s="138">
        <v>8.0399999999999991</v>
      </c>
      <c r="M534" s="139">
        <f t="shared" si="114"/>
        <v>19.71</v>
      </c>
      <c r="N534" s="139">
        <f t="shared" si="114"/>
        <v>5.8100000000000005</v>
      </c>
      <c r="O534" s="139">
        <f t="shared" si="114"/>
        <v>7.92</v>
      </c>
      <c r="P534" s="140">
        <f t="shared" si="119"/>
        <v>0.17523797245856654</v>
      </c>
      <c r="Q534" s="141">
        <f t="shared" si="120"/>
        <v>1.5488166189124767E-6</v>
      </c>
      <c r="R534" s="142">
        <f t="shared" si="121"/>
        <v>4.1618117997540319E-9</v>
      </c>
      <c r="S534" s="141">
        <f t="shared" si="122"/>
        <v>1.7320677456571893E-17</v>
      </c>
      <c r="T534" s="143">
        <v>298</v>
      </c>
      <c r="U534" s="139">
        <f t="shared" si="123"/>
        <v>292.70999999999998</v>
      </c>
      <c r="V534" s="144">
        <f t="shared" si="124"/>
        <v>0.3048065760852256</v>
      </c>
      <c r="W534" s="145">
        <f t="shared" si="125"/>
        <v>2.0174676338671036</v>
      </c>
      <c r="X534" s="146">
        <f t="shared" si="115"/>
        <v>-1.3135283896756239E-7</v>
      </c>
      <c r="Y534" s="146">
        <f t="shared" si="116"/>
        <v>-1.3110233485990777E-7</v>
      </c>
      <c r="Z534" s="146">
        <f t="shared" si="117"/>
        <v>-1.3110281259840544E-7</v>
      </c>
      <c r="AA534" s="146">
        <f t="shared" si="118"/>
        <v>-1.3085278440705023E-7</v>
      </c>
      <c r="AB534" s="146">
        <f t="shared" si="127"/>
        <v>3.4437695386270163E-4</v>
      </c>
      <c r="AC534" s="134"/>
      <c r="AD534" s="146">
        <f t="shared" si="126"/>
        <v>3.4437695386270164</v>
      </c>
      <c r="AE534" s="146"/>
      <c r="AF534" s="146"/>
      <c r="AG534" s="137">
        <v>5280</v>
      </c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</row>
    <row r="535" spans="1:55">
      <c r="E535" s="147">
        <v>0.62791666666666668</v>
      </c>
      <c r="G535" s="148">
        <v>19.73</v>
      </c>
      <c r="H535" s="148">
        <v>5.73</v>
      </c>
      <c r="I535" s="148">
        <v>7.81</v>
      </c>
      <c r="J535" s="148">
        <v>19.690000000000001</v>
      </c>
      <c r="K535" s="148">
        <v>5.89</v>
      </c>
      <c r="L535" s="148">
        <v>8.01</v>
      </c>
      <c r="M535" s="118">
        <f t="shared" ref="M535:O598" si="128">(G535+J535)/2</f>
        <v>19.71</v>
      </c>
      <c r="N535" s="118">
        <f t="shared" si="128"/>
        <v>5.8100000000000005</v>
      </c>
      <c r="O535" s="118">
        <f t="shared" si="128"/>
        <v>7.91</v>
      </c>
      <c r="P535" s="149">
        <f t="shared" si="119"/>
        <v>0.17501671239233099</v>
      </c>
      <c r="Q535" s="150">
        <f t="shared" si="120"/>
        <v>1.5488166189124767E-6</v>
      </c>
      <c r="R535" s="151">
        <f t="shared" si="121"/>
        <v>4.1618117997540319E-9</v>
      </c>
      <c r="S535" s="150">
        <f t="shared" si="122"/>
        <v>1.7320677456571893E-17</v>
      </c>
      <c r="T535" s="97">
        <v>298</v>
      </c>
      <c r="U535" s="118">
        <f t="shared" si="123"/>
        <v>292.70999999999998</v>
      </c>
      <c r="V535" s="152">
        <f t="shared" si="124"/>
        <v>0.3048065760852256</v>
      </c>
      <c r="W535" s="153">
        <f t="shared" si="125"/>
        <v>2.0174676338671036</v>
      </c>
      <c r="X535" s="154">
        <f t="shared" si="115"/>
        <v>-1.3068756685270958E-7</v>
      </c>
      <c r="Y535" s="155">
        <f t="shared" si="116"/>
        <v>-1.3043864618223237E-7</v>
      </c>
      <c r="Z535" s="155">
        <f t="shared" si="117"/>
        <v>-1.3043912030155131E-7</v>
      </c>
      <c r="AA535" s="156">
        <f t="shared" si="118"/>
        <v>-1.3019067194428252E-7</v>
      </c>
      <c r="AB535" s="157">
        <f t="shared" si="127"/>
        <v>3.4306592733221626E-4</v>
      </c>
      <c r="AC535" s="132"/>
      <c r="AD535" s="158">
        <f t="shared" si="126"/>
        <v>3.4306592733221626</v>
      </c>
      <c r="AE535" s="158"/>
      <c r="AF535" s="159"/>
      <c r="AG535" s="133">
        <v>5290</v>
      </c>
    </row>
    <row r="536" spans="1:55">
      <c r="E536" s="147">
        <v>0.6280324074074074</v>
      </c>
      <c r="G536" s="148">
        <v>19.739999999999998</v>
      </c>
      <c r="H536" s="148">
        <v>5.73</v>
      </c>
      <c r="I536" s="148">
        <v>7.76</v>
      </c>
      <c r="J536" s="148">
        <v>19.7</v>
      </c>
      <c r="K536" s="148">
        <v>5.89</v>
      </c>
      <c r="L536" s="148">
        <v>7.98</v>
      </c>
      <c r="M536" s="118">
        <f t="shared" si="128"/>
        <v>19.72</v>
      </c>
      <c r="N536" s="118">
        <f t="shared" si="128"/>
        <v>5.8100000000000005</v>
      </c>
      <c r="O536" s="118">
        <f t="shared" si="128"/>
        <v>7.87</v>
      </c>
      <c r="P536" s="149">
        <f t="shared" si="119"/>
        <v>0.17416415052360182</v>
      </c>
      <c r="Q536" s="150">
        <f t="shared" si="120"/>
        <v>1.5488166189124767E-6</v>
      </c>
      <c r="R536" s="151">
        <f t="shared" si="121"/>
        <v>4.1652717027502161E-9</v>
      </c>
      <c r="S536" s="150">
        <f t="shared" si="122"/>
        <v>1.7349488357731683E-17</v>
      </c>
      <c r="T536" s="97">
        <v>298</v>
      </c>
      <c r="U536" s="118">
        <f t="shared" si="123"/>
        <v>292.72000000000003</v>
      </c>
      <c r="V536" s="152">
        <f t="shared" si="124"/>
        <v>0.30421998895799762</v>
      </c>
      <c r="W536" s="153">
        <f t="shared" si="125"/>
        <v>2.0147445467702192</v>
      </c>
      <c r="X536" s="154">
        <f t="shared" si="115"/>
        <v>-1.2994737153297935E-7</v>
      </c>
      <c r="Y536" s="155">
        <f t="shared" si="116"/>
        <v>-1.2970032326240229E-7</v>
      </c>
      <c r="Z536" s="155">
        <f t="shared" si="117"/>
        <v>-1.2970079293598844E-7</v>
      </c>
      <c r="AA536" s="156">
        <f t="shared" si="118"/>
        <v>-1.2945421255316611E-7</v>
      </c>
      <c r="AB536" s="157">
        <f t="shared" si="127"/>
        <v>3.4176153771260865E-4</v>
      </c>
      <c r="AC536" s="132"/>
      <c r="AD536" s="158">
        <f t="shared" si="126"/>
        <v>3.4176153771260864</v>
      </c>
      <c r="AE536" s="158"/>
      <c r="AF536" s="159"/>
      <c r="AG536" s="133">
        <v>5300</v>
      </c>
    </row>
    <row r="537" spans="1:55">
      <c r="E537" s="147">
        <v>0.62814814814814812</v>
      </c>
      <c r="G537" s="148">
        <v>19.739999999999998</v>
      </c>
      <c r="H537" s="148">
        <v>5.73</v>
      </c>
      <c r="I537" s="148">
        <v>7.81</v>
      </c>
      <c r="J537" s="148">
        <v>19.71</v>
      </c>
      <c r="K537" s="148">
        <v>5.89</v>
      </c>
      <c r="L537" s="148">
        <v>8.02</v>
      </c>
      <c r="M537" s="118">
        <f t="shared" si="128"/>
        <v>19.725000000000001</v>
      </c>
      <c r="N537" s="118">
        <f t="shared" si="128"/>
        <v>5.8100000000000005</v>
      </c>
      <c r="O537" s="118">
        <f t="shared" si="128"/>
        <v>7.9149999999999991</v>
      </c>
      <c r="P537" s="149">
        <f t="shared" si="119"/>
        <v>0.17517634315260439</v>
      </c>
      <c r="Q537" s="150">
        <f t="shared" si="120"/>
        <v>1.5488166189124767E-6</v>
      </c>
      <c r="R537" s="151">
        <f t="shared" si="121"/>
        <v>4.1670027327392853E-9</v>
      </c>
      <c r="S537" s="150">
        <f t="shared" si="122"/>
        <v>1.7363911774656672E-17</v>
      </c>
      <c r="T537" s="97">
        <v>298</v>
      </c>
      <c r="U537" s="118">
        <f t="shared" si="123"/>
        <v>292.72500000000002</v>
      </c>
      <c r="V537" s="152">
        <f t="shared" si="124"/>
        <v>0.30392671042351949</v>
      </c>
      <c r="W537" s="153">
        <f t="shared" si="125"/>
        <v>2.0133844515196011</v>
      </c>
      <c r="X537" s="154">
        <f t="shared" si="115"/>
        <v>-1.3040284208620843E-7</v>
      </c>
      <c r="Y537" s="155">
        <f t="shared" si="116"/>
        <v>-1.3015311120885918E-7</v>
      </c>
      <c r="Z537" s="155">
        <f t="shared" si="117"/>
        <v>-1.3015358946155755E-7</v>
      </c>
      <c r="AA537" s="156">
        <f t="shared" si="118"/>
        <v>-1.2990433500512955E-7</v>
      </c>
      <c r="AB537" s="157">
        <f t="shared" si="127"/>
        <v>3.4046453135180377E-4</v>
      </c>
      <c r="AC537" s="132"/>
      <c r="AD537" s="158">
        <f t="shared" si="126"/>
        <v>3.4046453135180377</v>
      </c>
      <c r="AE537" s="158"/>
      <c r="AF537" s="159"/>
      <c r="AG537" s="133">
        <v>5310</v>
      </c>
    </row>
    <row r="538" spans="1:55">
      <c r="E538" s="147">
        <v>0.62826388888888884</v>
      </c>
      <c r="G538" s="148">
        <v>19.75</v>
      </c>
      <c r="H538" s="148">
        <v>5.73</v>
      </c>
      <c r="I538" s="148">
        <v>7.79</v>
      </c>
      <c r="J538" s="148">
        <v>19.71</v>
      </c>
      <c r="K538" s="148">
        <v>5.89</v>
      </c>
      <c r="L538" s="148">
        <v>7.98</v>
      </c>
      <c r="M538" s="118">
        <f t="shared" si="128"/>
        <v>19.73</v>
      </c>
      <c r="N538" s="118">
        <f t="shared" si="128"/>
        <v>5.8100000000000005</v>
      </c>
      <c r="O538" s="118">
        <f t="shared" si="128"/>
        <v>7.8849999999999998</v>
      </c>
      <c r="P538" s="149">
        <f t="shared" si="119"/>
        <v>0.17452865496585601</v>
      </c>
      <c r="Q538" s="150">
        <f t="shared" si="120"/>
        <v>1.5488166189124767E-6</v>
      </c>
      <c r="R538" s="151">
        <f t="shared" si="121"/>
        <v>4.168734482120758E-9</v>
      </c>
      <c r="S538" s="150">
        <f t="shared" si="122"/>
        <v>1.7378347182422623E-17</v>
      </c>
      <c r="T538" s="97">
        <v>298</v>
      </c>
      <c r="U538" s="118">
        <f t="shared" si="123"/>
        <v>292.73</v>
      </c>
      <c r="V538" s="152">
        <f t="shared" si="124"/>
        <v>0.30363344190777941</v>
      </c>
      <c r="W538" s="153">
        <f t="shared" si="125"/>
        <v>2.0120253208450025</v>
      </c>
      <c r="X538" s="154">
        <f t="shared" si="115"/>
        <v>-1.2961912904576883E-7</v>
      </c>
      <c r="Y538" s="155">
        <f t="shared" si="116"/>
        <v>-1.2937144402764331E-7</v>
      </c>
      <c r="Z538" s="155">
        <f t="shared" si="117"/>
        <v>-1.2937191732096553E-7</v>
      </c>
      <c r="AA538" s="156">
        <f t="shared" si="118"/>
        <v>-1.2912470378736026E-7</v>
      </c>
      <c r="AB538" s="157">
        <f t="shared" si="127"/>
        <v>3.3916299705441684E-4</v>
      </c>
      <c r="AC538" s="132"/>
      <c r="AD538" s="158">
        <f t="shared" si="126"/>
        <v>3.3916299705441686</v>
      </c>
      <c r="AE538" s="158"/>
      <c r="AF538" s="159"/>
      <c r="AG538" s="133">
        <v>5320</v>
      </c>
    </row>
    <row r="539" spans="1:55">
      <c r="E539" s="147">
        <v>0.62837962962962957</v>
      </c>
      <c r="G539" s="148">
        <v>19.760000000000002</v>
      </c>
      <c r="H539" s="148">
        <v>5.73</v>
      </c>
      <c r="I539" s="148">
        <v>7.75</v>
      </c>
      <c r="J539" s="148">
        <v>19.72</v>
      </c>
      <c r="K539" s="148">
        <v>5.88</v>
      </c>
      <c r="L539" s="148">
        <v>7.96</v>
      </c>
      <c r="M539" s="118">
        <f t="shared" si="128"/>
        <v>19.740000000000002</v>
      </c>
      <c r="N539" s="118">
        <f t="shared" si="128"/>
        <v>5.8049999999999997</v>
      </c>
      <c r="O539" s="118">
        <f t="shared" si="128"/>
        <v>7.8550000000000004</v>
      </c>
      <c r="P539" s="149">
        <f t="shared" si="119"/>
        <v>0.17389706779869393</v>
      </c>
      <c r="Q539" s="150">
        <f t="shared" si="120"/>
        <v>1.566751070108147E-6</v>
      </c>
      <c r="R539" s="151">
        <f t="shared" si="121"/>
        <v>4.1244413601790856E-9</v>
      </c>
      <c r="S539" s="150">
        <f t="shared" si="122"/>
        <v>1.7011016533555904E-17</v>
      </c>
      <c r="T539" s="97">
        <v>298</v>
      </c>
      <c r="U539" s="118">
        <f t="shared" si="123"/>
        <v>292.74</v>
      </c>
      <c r="V539" s="152">
        <f t="shared" si="124"/>
        <v>0.30304693493046231</v>
      </c>
      <c r="W539" s="153">
        <f t="shared" si="125"/>
        <v>2.0093099503596381</v>
      </c>
      <c r="X539" s="154">
        <f t="shared" si="115"/>
        <v>-1.2610815215366893E-7</v>
      </c>
      <c r="Y539" s="155">
        <f t="shared" si="116"/>
        <v>-1.2587280571931802E-7</v>
      </c>
      <c r="Z539" s="155">
        <f t="shared" si="117"/>
        <v>-1.2587324492918047E-7</v>
      </c>
      <c r="AA539" s="156">
        <f t="shared" si="118"/>
        <v>-1.2563833606536141E-7</v>
      </c>
      <c r="AB539" s="157">
        <f t="shared" si="127"/>
        <v>3.3786927946186627E-4</v>
      </c>
      <c r="AC539" s="132"/>
      <c r="AD539" s="158">
        <f t="shared" si="126"/>
        <v>3.3786927946186629</v>
      </c>
      <c r="AE539" s="158"/>
      <c r="AF539" s="159"/>
      <c r="AG539" s="133">
        <v>5330</v>
      </c>
    </row>
    <row r="540" spans="1:55">
      <c r="E540" s="147">
        <v>0.6284953703703704</v>
      </c>
      <c r="G540" s="148">
        <v>19.760000000000002</v>
      </c>
      <c r="H540" s="148">
        <v>5.73</v>
      </c>
      <c r="I540" s="148">
        <v>7.78</v>
      </c>
      <c r="J540" s="148">
        <v>19.72</v>
      </c>
      <c r="K540" s="148">
        <v>5.88</v>
      </c>
      <c r="L540" s="148">
        <v>8.01</v>
      </c>
      <c r="M540" s="118">
        <f t="shared" si="128"/>
        <v>19.740000000000002</v>
      </c>
      <c r="N540" s="118">
        <f t="shared" si="128"/>
        <v>5.8049999999999997</v>
      </c>
      <c r="O540" s="118">
        <f t="shared" si="128"/>
        <v>7.8949999999999996</v>
      </c>
      <c r="P540" s="149">
        <f t="shared" si="119"/>
        <v>0.17478260347176169</v>
      </c>
      <c r="Q540" s="150">
        <f t="shared" si="120"/>
        <v>1.566751070108147E-6</v>
      </c>
      <c r="R540" s="151">
        <f t="shared" si="121"/>
        <v>4.1244413601790856E-9</v>
      </c>
      <c r="S540" s="150">
        <f t="shared" si="122"/>
        <v>1.7011016533555904E-17</v>
      </c>
      <c r="T540" s="97">
        <v>298</v>
      </c>
      <c r="U540" s="118">
        <f t="shared" si="123"/>
        <v>292.74</v>
      </c>
      <c r="V540" s="152">
        <f t="shared" si="124"/>
        <v>0.30304693493046231</v>
      </c>
      <c r="W540" s="153">
        <f t="shared" si="125"/>
        <v>2.0093099503596381</v>
      </c>
      <c r="X540" s="154">
        <f t="shared" si="115"/>
        <v>-1.2627812445044568E-7</v>
      </c>
      <c r="Y540" s="155">
        <f t="shared" si="116"/>
        <v>-1.2604126073974558E-7</v>
      </c>
      <c r="Z540" s="155">
        <f t="shared" si="117"/>
        <v>-1.2604170503219681E-7</v>
      </c>
      <c r="AA540" s="156">
        <f t="shared" si="118"/>
        <v>-1.2580528394720224E-7</v>
      </c>
      <c r="AB540" s="157">
        <f t="shared" si="127"/>
        <v>3.3661054847933957E-4</v>
      </c>
      <c r="AC540" s="132"/>
      <c r="AD540" s="158">
        <f t="shared" si="126"/>
        <v>3.3661054847933958</v>
      </c>
      <c r="AE540" s="158"/>
      <c r="AF540" s="159"/>
      <c r="AG540" s="133">
        <v>5340</v>
      </c>
    </row>
    <row r="541" spans="1:55">
      <c r="E541" s="147">
        <v>0.62861111111111112</v>
      </c>
      <c r="G541" s="148">
        <v>19.77</v>
      </c>
      <c r="H541" s="148">
        <v>5.72</v>
      </c>
      <c r="I541" s="148">
        <v>7.82</v>
      </c>
      <c r="J541" s="148">
        <v>19.73</v>
      </c>
      <c r="K541" s="148">
        <v>5.88</v>
      </c>
      <c r="L541" s="148">
        <v>8.07</v>
      </c>
      <c r="M541" s="118">
        <f t="shared" si="128"/>
        <v>19.75</v>
      </c>
      <c r="N541" s="118">
        <f t="shared" si="128"/>
        <v>5.8</v>
      </c>
      <c r="O541" s="118">
        <f t="shared" si="128"/>
        <v>7.9450000000000003</v>
      </c>
      <c r="P541" s="149">
        <f t="shared" si="119"/>
        <v>0.1759223476941591</v>
      </c>
      <c r="Q541" s="150">
        <f t="shared" si="120"/>
        <v>1.5848931924611111E-6</v>
      </c>
      <c r="R541" s="151">
        <f t="shared" si="121"/>
        <v>4.0806188560375569E-9</v>
      </c>
      <c r="S541" s="150">
        <f t="shared" si="122"/>
        <v>1.6651450248249258E-17</v>
      </c>
      <c r="T541" s="97">
        <v>298</v>
      </c>
      <c r="U541" s="118">
        <f t="shared" si="123"/>
        <v>292.75</v>
      </c>
      <c r="V541" s="152">
        <f t="shared" si="124"/>
        <v>0.30246046802193977</v>
      </c>
      <c r="W541" s="153">
        <f t="shared" si="125"/>
        <v>2.0065984295911998</v>
      </c>
      <c r="X541" s="154">
        <f t="shared" si="115"/>
        <v>-1.2411662467926556E-7</v>
      </c>
      <c r="Y541" s="155">
        <f t="shared" si="116"/>
        <v>-1.2388694031343615E-7</v>
      </c>
      <c r="Z541" s="155">
        <f t="shared" si="117"/>
        <v>-1.238873653564797E-7</v>
      </c>
      <c r="AA541" s="156">
        <f t="shared" si="118"/>
        <v>-1.2365810446056468E-7</v>
      </c>
      <c r="AB541" s="157">
        <f t="shared" si="127"/>
        <v>3.3535013291277035E-4</v>
      </c>
      <c r="AC541" s="132"/>
      <c r="AD541" s="158">
        <f t="shared" si="126"/>
        <v>3.3535013291277034</v>
      </c>
      <c r="AE541" s="158"/>
      <c r="AF541" s="159"/>
      <c r="AG541" s="133">
        <v>5350</v>
      </c>
    </row>
    <row r="542" spans="1:55">
      <c r="E542" s="147">
        <v>0.62872685185185184</v>
      </c>
      <c r="G542" s="148">
        <v>19.78</v>
      </c>
      <c r="H542" s="148">
        <v>5.72</v>
      </c>
      <c r="I542" s="148">
        <v>7.83</v>
      </c>
      <c r="J542" s="148">
        <v>19.739999999999998</v>
      </c>
      <c r="K542" s="148">
        <v>5.88</v>
      </c>
      <c r="L542" s="148">
        <v>8.08</v>
      </c>
      <c r="M542" s="118">
        <f t="shared" si="128"/>
        <v>19.759999999999998</v>
      </c>
      <c r="N542" s="118">
        <f t="shared" si="128"/>
        <v>5.8</v>
      </c>
      <c r="O542" s="118">
        <f t="shared" si="128"/>
        <v>7.9550000000000001</v>
      </c>
      <c r="P542" s="149">
        <f t="shared" si="119"/>
        <v>0.17617665114236847</v>
      </c>
      <c r="Q542" s="150">
        <f t="shared" si="120"/>
        <v>1.5848931924611111E-6</v>
      </c>
      <c r="R542" s="151">
        <f t="shared" si="121"/>
        <v>4.0840112596554053E-9</v>
      </c>
      <c r="S542" s="150">
        <f t="shared" si="122"/>
        <v>1.6679147968992131E-17</v>
      </c>
      <c r="T542" s="97">
        <v>298</v>
      </c>
      <c r="U542" s="118">
        <f t="shared" si="123"/>
        <v>292.76</v>
      </c>
      <c r="V542" s="152">
        <f t="shared" si="124"/>
        <v>0.30187404117810529</v>
      </c>
      <c r="W542" s="153">
        <f t="shared" si="125"/>
        <v>2.0038907528256282</v>
      </c>
      <c r="X542" s="154">
        <f t="shared" si="115"/>
        <v>-1.2421045407801198E-7</v>
      </c>
      <c r="Y542" s="155">
        <f t="shared" si="116"/>
        <v>-1.2397956935908739E-7</v>
      </c>
      <c r="Z542" s="155">
        <f t="shared" si="117"/>
        <v>-1.2397999853192819E-7</v>
      </c>
      <c r="AA542" s="156">
        <f t="shared" si="118"/>
        <v>-1.2374954139033534E-7</v>
      </c>
      <c r="AB542" s="157">
        <f t="shared" si="127"/>
        <v>3.3411126067863758E-4</v>
      </c>
      <c r="AC542" s="132"/>
      <c r="AD542" s="158">
        <f t="shared" si="126"/>
        <v>3.3411126067863757</v>
      </c>
      <c r="AE542" s="158"/>
      <c r="AF542" s="159"/>
      <c r="AG542" s="133">
        <v>5360</v>
      </c>
    </row>
    <row r="543" spans="1:55">
      <c r="E543" s="147">
        <v>0.62884259259259256</v>
      </c>
      <c r="G543" s="148">
        <v>19.78</v>
      </c>
      <c r="H543" s="148">
        <v>5.72</v>
      </c>
      <c r="I543" s="148">
        <v>7.81</v>
      </c>
      <c r="J543" s="148">
        <v>19.739999999999998</v>
      </c>
      <c r="K543" s="148">
        <v>5.88</v>
      </c>
      <c r="L543" s="148">
        <v>8</v>
      </c>
      <c r="M543" s="118">
        <f t="shared" si="128"/>
        <v>19.759999999999998</v>
      </c>
      <c r="N543" s="118">
        <f t="shared" si="128"/>
        <v>5.8</v>
      </c>
      <c r="O543" s="118">
        <f t="shared" si="128"/>
        <v>7.9049999999999994</v>
      </c>
      <c r="P543" s="149">
        <f t="shared" si="119"/>
        <v>0.17506931832563452</v>
      </c>
      <c r="Q543" s="150">
        <f t="shared" si="120"/>
        <v>1.5848931924611111E-6</v>
      </c>
      <c r="R543" s="151">
        <f t="shared" si="121"/>
        <v>4.0840112596554053E-9</v>
      </c>
      <c r="S543" s="150">
        <f t="shared" si="122"/>
        <v>1.6679147968992131E-17</v>
      </c>
      <c r="T543" s="97">
        <v>298</v>
      </c>
      <c r="U543" s="118">
        <f t="shared" si="123"/>
        <v>292.76</v>
      </c>
      <c r="V543" s="152">
        <f t="shared" si="124"/>
        <v>0.30187404117810529</v>
      </c>
      <c r="W543" s="153">
        <f t="shared" si="125"/>
        <v>2.0038907528256282</v>
      </c>
      <c r="X543" s="154">
        <f t="shared" si="115"/>
        <v>-1.2297173210591856E-7</v>
      </c>
      <c r="Y543" s="155">
        <f t="shared" si="116"/>
        <v>-1.2274458666664716E-7</v>
      </c>
      <c r="Z543" s="155">
        <f t="shared" si="117"/>
        <v>-1.227450062350284E-7</v>
      </c>
      <c r="AA543" s="156">
        <f t="shared" si="118"/>
        <v>-1.2251827881413907E-7</v>
      </c>
      <c r="AB543" s="157">
        <f t="shared" si="127"/>
        <v>3.3287146212655365E-4</v>
      </c>
      <c r="AC543" s="132"/>
      <c r="AD543" s="158">
        <f t="shared" si="126"/>
        <v>3.3287146212655365</v>
      </c>
      <c r="AE543" s="158"/>
      <c r="AF543" s="159"/>
      <c r="AG543" s="133">
        <v>5370</v>
      </c>
    </row>
    <row r="544" spans="1:55">
      <c r="E544" s="147">
        <v>0.62895833333333329</v>
      </c>
      <c r="G544" s="148">
        <v>19.79</v>
      </c>
      <c r="H544" s="148">
        <v>5.72</v>
      </c>
      <c r="I544" s="148">
        <v>7.81</v>
      </c>
      <c r="J544" s="148">
        <v>19.75</v>
      </c>
      <c r="K544" s="148">
        <v>5.88</v>
      </c>
      <c r="L544" s="148">
        <v>8.0399999999999991</v>
      </c>
      <c r="M544" s="118">
        <f t="shared" si="128"/>
        <v>19.77</v>
      </c>
      <c r="N544" s="118">
        <f t="shared" si="128"/>
        <v>5.8</v>
      </c>
      <c r="O544" s="118">
        <f t="shared" si="128"/>
        <v>7.9249999999999989</v>
      </c>
      <c r="P544" s="149">
        <f t="shared" si="119"/>
        <v>0.17554501790648672</v>
      </c>
      <c r="Q544" s="150">
        <f t="shared" si="120"/>
        <v>1.5848931924611111E-6</v>
      </c>
      <c r="R544" s="151">
        <f t="shared" si="121"/>
        <v>4.0874064835323157E-9</v>
      </c>
      <c r="S544" s="150">
        <f t="shared" si="122"/>
        <v>1.6706891761622011E-17</v>
      </c>
      <c r="T544" s="97">
        <v>298</v>
      </c>
      <c r="U544" s="118">
        <f t="shared" si="123"/>
        <v>292.77</v>
      </c>
      <c r="V544" s="152">
        <f t="shared" si="124"/>
        <v>0.30128765439485455</v>
      </c>
      <c r="W544" s="153">
        <f t="shared" si="125"/>
        <v>2.0011869143577226</v>
      </c>
      <c r="X544" s="154">
        <f t="shared" si="115"/>
        <v>-1.2322179777494919E-7</v>
      </c>
      <c r="Y544" s="155">
        <f t="shared" si="116"/>
        <v>-1.2299288347482004E-7</v>
      </c>
      <c r="Z544" s="155">
        <f t="shared" si="117"/>
        <v>-1.229933087385132E-7</v>
      </c>
      <c r="AA544" s="156">
        <f t="shared" si="118"/>
        <v>-1.2276481812201687E-7</v>
      </c>
      <c r="AB544" s="157">
        <f t="shared" si="127"/>
        <v>3.3164401346534795E-4</v>
      </c>
      <c r="AC544" s="132"/>
      <c r="AD544" s="158">
        <f t="shared" si="126"/>
        <v>3.3164401346534795</v>
      </c>
      <c r="AE544" s="158"/>
      <c r="AF544" s="159"/>
      <c r="AG544" s="133">
        <v>5380</v>
      </c>
    </row>
    <row r="545" spans="1:55">
      <c r="E545" s="147">
        <v>0.62907407407407401</v>
      </c>
      <c r="G545" s="148">
        <v>19.79</v>
      </c>
      <c r="H545" s="148">
        <v>5.72</v>
      </c>
      <c r="I545" s="148">
        <v>7.77</v>
      </c>
      <c r="J545" s="148">
        <v>19.760000000000002</v>
      </c>
      <c r="K545" s="148">
        <v>5.88</v>
      </c>
      <c r="L545" s="148">
        <v>8</v>
      </c>
      <c r="M545" s="118">
        <f t="shared" si="128"/>
        <v>19.774999999999999</v>
      </c>
      <c r="N545" s="118">
        <f t="shared" si="128"/>
        <v>5.8</v>
      </c>
      <c r="O545" s="118">
        <f t="shared" si="128"/>
        <v>7.8849999999999998</v>
      </c>
      <c r="P545" s="149">
        <f t="shared" si="119"/>
        <v>0.17467529137123466</v>
      </c>
      <c r="Q545" s="150">
        <f t="shared" si="120"/>
        <v>1.5848931924611111E-6</v>
      </c>
      <c r="R545" s="151">
        <f t="shared" si="121"/>
        <v>4.0891051538005333E-9</v>
      </c>
      <c r="S545" s="150">
        <f t="shared" si="122"/>
        <v>1.6720780958838082E-17</v>
      </c>
      <c r="T545" s="97">
        <v>298</v>
      </c>
      <c r="U545" s="118">
        <f t="shared" si="123"/>
        <v>292.77499999999998</v>
      </c>
      <c r="V545" s="152">
        <f t="shared" si="124"/>
        <v>0.30099447602466534</v>
      </c>
      <c r="W545" s="153">
        <f t="shared" si="125"/>
        <v>1.9998364327049354</v>
      </c>
      <c r="X545" s="154">
        <f t="shared" si="115"/>
        <v>-1.2234070298346391E-7</v>
      </c>
      <c r="Y545" s="155">
        <f t="shared" si="116"/>
        <v>-1.221142107055768E-7</v>
      </c>
      <c r="Z545" s="155">
        <f t="shared" si="117"/>
        <v>-1.2211463001616347E-7</v>
      </c>
      <c r="AA545" s="156">
        <f t="shared" si="118"/>
        <v>-1.2188855549630356E-7</v>
      </c>
      <c r="AB545" s="157">
        <f t="shared" si="127"/>
        <v>3.3041408179814189E-4</v>
      </c>
      <c r="AC545" s="132"/>
      <c r="AD545" s="158">
        <f t="shared" si="126"/>
        <v>3.3041408179814189</v>
      </c>
      <c r="AE545" s="158"/>
      <c r="AF545" s="159"/>
      <c r="AG545" s="133">
        <v>5390</v>
      </c>
    </row>
    <row r="546" spans="1:55">
      <c r="E546" s="147">
        <v>0.62918981481481484</v>
      </c>
      <c r="G546" s="148">
        <v>19.79</v>
      </c>
      <c r="H546" s="148">
        <v>5.72</v>
      </c>
      <c r="I546" s="148">
        <v>7.78</v>
      </c>
      <c r="J546" s="148">
        <v>19.760000000000002</v>
      </c>
      <c r="K546" s="148">
        <v>5.88</v>
      </c>
      <c r="L546" s="148">
        <v>7.99</v>
      </c>
      <c r="M546" s="118">
        <f t="shared" si="128"/>
        <v>19.774999999999999</v>
      </c>
      <c r="N546" s="118">
        <f t="shared" si="128"/>
        <v>5.8</v>
      </c>
      <c r="O546" s="118">
        <f t="shared" si="128"/>
        <v>7.8849999999999998</v>
      </c>
      <c r="P546" s="149">
        <f t="shared" si="119"/>
        <v>0.17467529137123466</v>
      </c>
      <c r="Q546" s="150">
        <f t="shared" si="120"/>
        <v>1.5848931924611111E-6</v>
      </c>
      <c r="R546" s="151">
        <f t="shared" si="121"/>
        <v>4.0891051538005333E-9</v>
      </c>
      <c r="S546" s="150">
        <f t="shared" si="122"/>
        <v>1.6720780958838082E-17</v>
      </c>
      <c r="T546" s="97">
        <v>298</v>
      </c>
      <c r="U546" s="118">
        <f t="shared" si="123"/>
        <v>292.77499999999998</v>
      </c>
      <c r="V546" s="152">
        <f t="shared" si="124"/>
        <v>0.30099447602466534</v>
      </c>
      <c r="W546" s="153">
        <f t="shared" si="125"/>
        <v>1.9998364327049354</v>
      </c>
      <c r="X546" s="154">
        <f t="shared" si="115"/>
        <v>-1.2188855601478148E-7</v>
      </c>
      <c r="Y546" s="155">
        <f t="shared" si="116"/>
        <v>-1.2166290080742265E-7</v>
      </c>
      <c r="Z546" s="155">
        <f t="shared" si="117"/>
        <v>-1.2166331856832058E-7</v>
      </c>
      <c r="AA546" s="156">
        <f t="shared" si="118"/>
        <v>-1.2143807957503815E-7</v>
      </c>
      <c r="AB546" s="157">
        <f t="shared" si="127"/>
        <v>3.2919293689826981E-4</v>
      </c>
      <c r="AC546" s="160">
        <f>D20</f>
        <v>3.0482142857142855E-4</v>
      </c>
      <c r="AD546" s="158">
        <f t="shared" si="126"/>
        <v>3.2919293689826983</v>
      </c>
      <c r="AE546" s="158">
        <f>AC546*10000</f>
        <v>3.0482142857142853</v>
      </c>
      <c r="AF546" s="159">
        <f>(AD546-AE546)*(AD546-AE546)</f>
        <v>5.9397041812529465E-2</v>
      </c>
      <c r="AG546" s="133">
        <v>5400</v>
      </c>
    </row>
    <row r="547" spans="1:55">
      <c r="E547" s="147">
        <v>0.62930555555555556</v>
      </c>
      <c r="G547" s="148">
        <v>19.8</v>
      </c>
      <c r="H547" s="148">
        <v>5.72</v>
      </c>
      <c r="I547" s="148">
        <v>7.77</v>
      </c>
      <c r="J547" s="148">
        <v>19.77</v>
      </c>
      <c r="K547" s="148">
        <v>5.88</v>
      </c>
      <c r="L547" s="148">
        <v>8</v>
      </c>
      <c r="M547" s="118">
        <f t="shared" si="128"/>
        <v>19.785</v>
      </c>
      <c r="N547" s="118">
        <f t="shared" si="128"/>
        <v>5.8</v>
      </c>
      <c r="O547" s="118">
        <f t="shared" si="128"/>
        <v>7.8849999999999998</v>
      </c>
      <c r="P547" s="149">
        <f t="shared" si="119"/>
        <v>0.1747079107075486</v>
      </c>
      <c r="Q547" s="150">
        <f t="shared" si="120"/>
        <v>1.5848931924611111E-6</v>
      </c>
      <c r="R547" s="151">
        <f t="shared" si="121"/>
        <v>4.0925046124627886E-9</v>
      </c>
      <c r="S547" s="150">
        <f t="shared" si="122"/>
        <v>1.6748594003029198E-17</v>
      </c>
      <c r="T547" s="97">
        <v>298</v>
      </c>
      <c r="U547" s="118">
        <f t="shared" si="123"/>
        <v>292.78500000000003</v>
      </c>
      <c r="V547" s="152">
        <f t="shared" si="124"/>
        <v>0.30040814932458937</v>
      </c>
      <c r="W547" s="153">
        <f t="shared" si="125"/>
        <v>1.997138341005581</v>
      </c>
      <c r="X547" s="154">
        <f t="shared" si="115"/>
        <v>-1.2182715725475697E-7</v>
      </c>
      <c r="Y547" s="155">
        <f t="shared" si="116"/>
        <v>-1.2160089310070625E-7</v>
      </c>
      <c r="Z547" s="155">
        <f t="shared" si="117"/>
        <v>-1.2160131333104372E-7</v>
      </c>
      <c r="AA547" s="156">
        <f t="shared" si="118"/>
        <v>-1.213754678463803E-7</v>
      </c>
      <c r="AB547" s="157">
        <f t="shared" si="127"/>
        <v>3.2797630510770099E-4</v>
      </c>
      <c r="AC547" s="132"/>
      <c r="AD547" s="158">
        <f t="shared" si="126"/>
        <v>3.2797630510770097</v>
      </c>
      <c r="AE547" s="158"/>
      <c r="AF547" s="159"/>
      <c r="AG547" s="133">
        <v>5410</v>
      </c>
    </row>
    <row r="548" spans="1:55">
      <c r="E548" s="147">
        <v>0.62942129629629628</v>
      </c>
      <c r="G548" s="148">
        <v>19.809999999999999</v>
      </c>
      <c r="H548" s="148">
        <v>5.72</v>
      </c>
      <c r="I548" s="148">
        <v>7.79</v>
      </c>
      <c r="J548" s="148">
        <v>19.77</v>
      </c>
      <c r="K548" s="148">
        <v>5.88</v>
      </c>
      <c r="L548" s="148">
        <v>7.96</v>
      </c>
      <c r="M548" s="118">
        <f t="shared" si="128"/>
        <v>19.79</v>
      </c>
      <c r="N548" s="118">
        <f t="shared" si="128"/>
        <v>5.8</v>
      </c>
      <c r="O548" s="118">
        <f t="shared" si="128"/>
        <v>7.875</v>
      </c>
      <c r="P548" s="149">
        <f t="shared" si="119"/>
        <v>0.17450263429797191</v>
      </c>
      <c r="Q548" s="150">
        <f t="shared" si="120"/>
        <v>1.5848931924611111E-6</v>
      </c>
      <c r="R548" s="151">
        <f t="shared" si="121"/>
        <v>4.0942054014437092E-9</v>
      </c>
      <c r="S548" s="150">
        <f t="shared" si="122"/>
        <v>1.6762517869210844E-17</v>
      </c>
      <c r="T548" s="97">
        <v>298</v>
      </c>
      <c r="U548" s="118">
        <f t="shared" si="123"/>
        <v>292.79000000000002</v>
      </c>
      <c r="V548" s="152">
        <f t="shared" si="124"/>
        <v>0.30011500099368033</v>
      </c>
      <c r="W548" s="153">
        <f t="shared" si="125"/>
        <v>1.9957907295382473</v>
      </c>
      <c r="X548" s="154">
        <f t="shared" si="115"/>
        <v>-1.2141557003990715E-7</v>
      </c>
      <c r="Y548" s="155">
        <f t="shared" si="116"/>
        <v>-1.2118999580480457E-7</v>
      </c>
      <c r="Z548" s="155">
        <f t="shared" si="117"/>
        <v>-1.2119041489220438E-7</v>
      </c>
      <c r="AA548" s="156">
        <f t="shared" si="118"/>
        <v>-1.2096525818728254E-7</v>
      </c>
      <c r="AB548" s="157">
        <f t="shared" si="127"/>
        <v>3.2676029337775996E-4</v>
      </c>
      <c r="AC548" s="132"/>
      <c r="AD548" s="158">
        <f t="shared" si="126"/>
        <v>3.2676029337775998</v>
      </c>
      <c r="AE548" s="158"/>
      <c r="AF548" s="159"/>
      <c r="AG548" s="133">
        <v>5420</v>
      </c>
    </row>
    <row r="549" spans="1:55">
      <c r="E549" s="147">
        <v>0.62953703703703701</v>
      </c>
      <c r="G549" s="148">
        <v>19.809999999999999</v>
      </c>
      <c r="H549" s="148">
        <v>5.72</v>
      </c>
      <c r="I549" s="148">
        <v>7.75</v>
      </c>
      <c r="J549" s="148">
        <v>19.77</v>
      </c>
      <c r="K549" s="148">
        <v>5.88</v>
      </c>
      <c r="L549" s="148">
        <v>7.93</v>
      </c>
      <c r="M549" s="118">
        <f t="shared" si="128"/>
        <v>19.79</v>
      </c>
      <c r="N549" s="118">
        <f t="shared" si="128"/>
        <v>5.8</v>
      </c>
      <c r="O549" s="118">
        <f t="shared" si="128"/>
        <v>7.84</v>
      </c>
      <c r="P549" s="149">
        <f t="shared" si="119"/>
        <v>0.17372706703442536</v>
      </c>
      <c r="Q549" s="150">
        <f t="shared" si="120"/>
        <v>1.5848931924611111E-6</v>
      </c>
      <c r="R549" s="151">
        <f t="shared" si="121"/>
        <v>4.0942054014437092E-9</v>
      </c>
      <c r="S549" s="150">
        <f t="shared" si="122"/>
        <v>1.6762517869210844E-17</v>
      </c>
      <c r="T549" s="97">
        <v>298</v>
      </c>
      <c r="U549" s="118">
        <f t="shared" si="123"/>
        <v>292.79000000000002</v>
      </c>
      <c r="V549" s="152">
        <f t="shared" si="124"/>
        <v>0.30011500099368033</v>
      </c>
      <c r="W549" s="153">
        <f t="shared" si="125"/>
        <v>1.9957907295382473</v>
      </c>
      <c r="X549" s="154">
        <f t="shared" si="115"/>
        <v>-1.204276353352874E-7</v>
      </c>
      <c r="Y549" s="155">
        <f t="shared" si="116"/>
        <v>-1.2020489094812496E-7</v>
      </c>
      <c r="Z549" s="155">
        <f t="shared" si="117"/>
        <v>-1.2020530293879363E-7</v>
      </c>
      <c r="AA549" s="156">
        <f t="shared" si="118"/>
        <v>-1.1998296901825419E-7</v>
      </c>
      <c r="AB549" s="157">
        <f t="shared" si="127"/>
        <v>3.2554839062839128E-4</v>
      </c>
      <c r="AC549" s="132"/>
      <c r="AD549" s="158">
        <f t="shared" si="126"/>
        <v>3.2554839062839127</v>
      </c>
      <c r="AE549" s="158"/>
      <c r="AF549" s="159"/>
      <c r="AG549" s="133">
        <v>5430</v>
      </c>
    </row>
    <row r="550" spans="1:55">
      <c r="E550" s="147">
        <v>0.62965277777777773</v>
      </c>
      <c r="G550" s="148">
        <v>19.82</v>
      </c>
      <c r="H550" s="148">
        <v>5.72</v>
      </c>
      <c r="I550" s="148">
        <v>7.74</v>
      </c>
      <c r="J550" s="148">
        <v>19.78</v>
      </c>
      <c r="K550" s="148">
        <v>5.88</v>
      </c>
      <c r="L550" s="148">
        <v>7.95</v>
      </c>
      <c r="M550" s="118">
        <f t="shared" si="128"/>
        <v>19.8</v>
      </c>
      <c r="N550" s="118">
        <f t="shared" si="128"/>
        <v>5.8</v>
      </c>
      <c r="O550" s="118">
        <f t="shared" si="128"/>
        <v>7.8450000000000006</v>
      </c>
      <c r="P550" s="149">
        <f t="shared" si="119"/>
        <v>0.17387033440622157</v>
      </c>
      <c r="Q550" s="150">
        <f t="shared" si="120"/>
        <v>1.5848931924611111E-6</v>
      </c>
      <c r="R550" s="151">
        <f t="shared" si="121"/>
        <v>4.0976091001732588E-9</v>
      </c>
      <c r="S550" s="150">
        <f t="shared" si="122"/>
        <v>1.6790400337822703E-17</v>
      </c>
      <c r="T550" s="97">
        <v>298</v>
      </c>
      <c r="U550" s="118">
        <f t="shared" si="123"/>
        <v>292.8</v>
      </c>
      <c r="V550" s="152">
        <f t="shared" si="124"/>
        <v>0.29952873436755034</v>
      </c>
      <c r="W550" s="153">
        <f t="shared" si="125"/>
        <v>1.9930983718204132</v>
      </c>
      <c r="X550" s="154">
        <f t="shared" si="115"/>
        <v>-1.204441391954039E-7</v>
      </c>
      <c r="Y550" s="155">
        <f t="shared" si="116"/>
        <v>-1.2022050801904516E-7</v>
      </c>
      <c r="Z550" s="155">
        <f t="shared" si="117"/>
        <v>-1.2022092323977214E-7</v>
      </c>
      <c r="AA550" s="156">
        <f t="shared" si="118"/>
        <v>-1.1999770574224219E-7</v>
      </c>
      <c r="AB550" s="157">
        <f t="shared" si="127"/>
        <v>3.2434633897484563E-4</v>
      </c>
      <c r="AC550" s="132"/>
      <c r="AD550" s="158">
        <f t="shared" si="126"/>
        <v>3.2434633897484564</v>
      </c>
      <c r="AE550" s="158"/>
      <c r="AF550" s="159"/>
      <c r="AG550" s="133">
        <v>5440</v>
      </c>
    </row>
    <row r="551" spans="1:55">
      <c r="E551" s="147">
        <v>0.62976851851851856</v>
      </c>
      <c r="G551" s="148">
        <v>19.829999999999998</v>
      </c>
      <c r="H551" s="148">
        <v>5.72</v>
      </c>
      <c r="I551" s="148">
        <v>7.75</v>
      </c>
      <c r="J551" s="148">
        <v>19.79</v>
      </c>
      <c r="K551" s="148">
        <v>5.88</v>
      </c>
      <c r="L551" s="148">
        <v>7.93</v>
      </c>
      <c r="M551" s="118">
        <f t="shared" si="128"/>
        <v>19.809999999999999</v>
      </c>
      <c r="N551" s="118">
        <f t="shared" si="128"/>
        <v>5.8</v>
      </c>
      <c r="O551" s="118">
        <f t="shared" si="128"/>
        <v>7.84</v>
      </c>
      <c r="P551" s="149">
        <f t="shared" si="119"/>
        <v>0.17379198186502659</v>
      </c>
      <c r="Q551" s="150">
        <f t="shared" si="120"/>
        <v>1.5848931924611111E-6</v>
      </c>
      <c r="R551" s="151">
        <f t="shared" si="121"/>
        <v>4.1010156285520106E-9</v>
      </c>
      <c r="S551" s="150">
        <f t="shared" si="122"/>
        <v>1.6818329185627842E-17</v>
      </c>
      <c r="T551" s="97">
        <v>298</v>
      </c>
      <c r="U551" s="118">
        <f t="shared" si="123"/>
        <v>292.81</v>
      </c>
      <c r="V551" s="152">
        <f t="shared" si="124"/>
        <v>0.2989425077855889</v>
      </c>
      <c r="W551" s="153">
        <f t="shared" si="125"/>
        <v>1.9904098296676769</v>
      </c>
      <c r="X551" s="154">
        <f t="shared" si="115"/>
        <v>-1.2030542593360805E-7</v>
      </c>
      <c r="Y551" s="155">
        <f t="shared" si="116"/>
        <v>-1.2008147949431339E-7</v>
      </c>
      <c r="Z551" s="155">
        <f t="shared" si="117"/>
        <v>-1.2008189636668037E-7</v>
      </c>
      <c r="AA551" s="156">
        <f t="shared" si="118"/>
        <v>-1.1985836524775149E-7</v>
      </c>
      <c r="AB551" s="157">
        <f t="shared" si="127"/>
        <v>3.2314413112908685E-4</v>
      </c>
      <c r="AC551" s="132"/>
      <c r="AD551" s="158">
        <f t="shared" si="126"/>
        <v>3.2314413112908684</v>
      </c>
      <c r="AE551" s="158"/>
      <c r="AF551" s="159"/>
      <c r="AG551" s="133">
        <v>5450</v>
      </c>
    </row>
    <row r="552" spans="1:55">
      <c r="E552" s="147">
        <v>0.62988425925925928</v>
      </c>
      <c r="G552" s="148">
        <v>19.829999999999998</v>
      </c>
      <c r="H552" s="148">
        <v>5.72</v>
      </c>
      <c r="I552" s="148">
        <v>7.79</v>
      </c>
      <c r="J552" s="148">
        <v>19.79</v>
      </c>
      <c r="K552" s="148">
        <v>5.88</v>
      </c>
      <c r="L552" s="148">
        <v>8</v>
      </c>
      <c r="M552" s="118">
        <f t="shared" si="128"/>
        <v>19.809999999999999</v>
      </c>
      <c r="N552" s="118">
        <f t="shared" si="128"/>
        <v>5.8</v>
      </c>
      <c r="O552" s="118">
        <f t="shared" si="128"/>
        <v>7.8949999999999996</v>
      </c>
      <c r="P552" s="149">
        <f t="shared" si="119"/>
        <v>0.17501118581943684</v>
      </c>
      <c r="Q552" s="150">
        <f t="shared" si="120"/>
        <v>1.5848931924611111E-6</v>
      </c>
      <c r="R552" s="151">
        <f t="shared" si="121"/>
        <v>4.1010156285520106E-9</v>
      </c>
      <c r="S552" s="150">
        <f t="shared" si="122"/>
        <v>1.6818329185627842E-17</v>
      </c>
      <c r="T552" s="97">
        <v>298</v>
      </c>
      <c r="U552" s="118">
        <f t="shared" si="123"/>
        <v>292.81</v>
      </c>
      <c r="V552" s="152">
        <f t="shared" si="124"/>
        <v>0.2989425077855889</v>
      </c>
      <c r="W552" s="153">
        <f t="shared" si="125"/>
        <v>1.9904098296676769</v>
      </c>
      <c r="X552" s="154">
        <f t="shared" si="115"/>
        <v>-1.2069920889323349E-7</v>
      </c>
      <c r="Y552" s="155">
        <f t="shared" si="116"/>
        <v>-1.2047295323868259E-7</v>
      </c>
      <c r="Z552" s="155">
        <f t="shared" si="117"/>
        <v>-1.2047337736425629E-7</v>
      </c>
      <c r="AA552" s="156">
        <f t="shared" si="118"/>
        <v>-1.2024754424519721E-7</v>
      </c>
      <c r="AB552" s="157">
        <f t="shared" si="127"/>
        <v>3.2194331355758126E-4</v>
      </c>
      <c r="AC552" s="132"/>
      <c r="AD552" s="158">
        <f t="shared" si="126"/>
        <v>3.2194331355758128</v>
      </c>
      <c r="AE552" s="158"/>
      <c r="AF552" s="159"/>
      <c r="AG552" s="133">
        <v>5460</v>
      </c>
    </row>
    <row r="553" spans="1:55">
      <c r="E553" s="147">
        <v>0.63</v>
      </c>
      <c r="G553" s="148">
        <v>19.850000000000001</v>
      </c>
      <c r="H553" s="148">
        <v>5.72</v>
      </c>
      <c r="I553" s="148">
        <v>7.74</v>
      </c>
      <c r="J553" s="148">
        <v>19.809999999999999</v>
      </c>
      <c r="K553" s="148">
        <v>5.88</v>
      </c>
      <c r="L553" s="148">
        <v>7.98</v>
      </c>
      <c r="M553" s="118">
        <f t="shared" si="128"/>
        <v>19.829999999999998</v>
      </c>
      <c r="N553" s="118">
        <f t="shared" si="128"/>
        <v>5.8</v>
      </c>
      <c r="O553" s="118">
        <f t="shared" si="128"/>
        <v>7.86</v>
      </c>
      <c r="P553" s="149">
        <f t="shared" si="119"/>
        <v>0.17430045784126619</v>
      </c>
      <c r="Q553" s="150">
        <f t="shared" si="120"/>
        <v>1.5848931924611111E-6</v>
      </c>
      <c r="R553" s="151">
        <f t="shared" si="121"/>
        <v>4.1078371836687313E-9</v>
      </c>
      <c r="S553" s="150">
        <f t="shared" si="122"/>
        <v>1.6874326327531454E-17</v>
      </c>
      <c r="T553" s="97">
        <v>298</v>
      </c>
      <c r="U553" s="118">
        <f t="shared" si="123"/>
        <v>292.83</v>
      </c>
      <c r="V553" s="152">
        <f t="shared" si="124"/>
        <v>0.2977701747377543</v>
      </c>
      <c r="W553" s="153">
        <f t="shared" si="125"/>
        <v>1.9850441694216223</v>
      </c>
      <c r="X553" s="154">
        <f t="shared" si="115"/>
        <v>-1.204827484308352E-7</v>
      </c>
      <c r="Y553" s="155">
        <f t="shared" si="116"/>
        <v>-1.2025645677899958E-7</v>
      </c>
      <c r="Z553" s="155">
        <f t="shared" si="117"/>
        <v>-1.2025688180177138E-7</v>
      </c>
      <c r="AA553" s="156">
        <f t="shared" si="118"/>
        <v>-1.2003101357614526E-7</v>
      </c>
      <c r="AB553" s="157">
        <f t="shared" si="127"/>
        <v>3.2073858120034078E-4</v>
      </c>
      <c r="AC553" s="132"/>
      <c r="AD553" s="158">
        <f t="shared" si="126"/>
        <v>3.2073858120034076</v>
      </c>
      <c r="AE553" s="158"/>
      <c r="AF553" s="159"/>
      <c r="AG553" s="133">
        <v>5470</v>
      </c>
    </row>
    <row r="554" spans="1:55">
      <c r="E554" s="147">
        <v>0.63011574074074073</v>
      </c>
      <c r="G554" s="148">
        <v>19.86</v>
      </c>
      <c r="H554" s="148">
        <v>5.72</v>
      </c>
      <c r="I554" s="148">
        <v>7.75</v>
      </c>
      <c r="J554" s="148">
        <v>19.82</v>
      </c>
      <c r="K554" s="148">
        <v>5.87</v>
      </c>
      <c r="L554" s="148">
        <v>7.99</v>
      </c>
      <c r="M554" s="118">
        <f t="shared" si="128"/>
        <v>19.84</v>
      </c>
      <c r="N554" s="118">
        <f t="shared" si="128"/>
        <v>5.7949999999999999</v>
      </c>
      <c r="O554" s="118">
        <f t="shared" si="128"/>
        <v>7.87</v>
      </c>
      <c r="P554" s="149">
        <f t="shared" si="119"/>
        <v>0.17455483840709377</v>
      </c>
      <c r="Q554" s="150">
        <f t="shared" si="120"/>
        <v>1.6032453906900391E-6</v>
      </c>
      <c r="R554" s="151">
        <f t="shared" si="121"/>
        <v>4.0641911001695039E-9</v>
      </c>
      <c r="S554" s="150">
        <f t="shared" si="122"/>
        <v>1.6517649298697003E-17</v>
      </c>
      <c r="T554" s="97">
        <v>298</v>
      </c>
      <c r="U554" s="118">
        <f t="shared" si="123"/>
        <v>292.83999999999997</v>
      </c>
      <c r="V554" s="152">
        <f t="shared" si="124"/>
        <v>0.29718406826368121</v>
      </c>
      <c r="W554" s="153">
        <f t="shared" si="125"/>
        <v>1.9823670400323057</v>
      </c>
      <c r="X554" s="154">
        <f t="shared" si="115"/>
        <v>-1.1782426593029023E-7</v>
      </c>
      <c r="Y554" s="155">
        <f t="shared" si="116"/>
        <v>-1.1760703599309409E-7</v>
      </c>
      <c r="Z554" s="155">
        <f t="shared" si="117"/>
        <v>-1.1760743649502159E-7</v>
      </c>
      <c r="AA554" s="156">
        <f t="shared" si="118"/>
        <v>-1.1739060558296025E-7</v>
      </c>
      <c r="AB554" s="157">
        <f t="shared" si="127"/>
        <v>3.1953601380172656E-4</v>
      </c>
      <c r="AC554" s="132"/>
      <c r="AD554" s="158">
        <f t="shared" si="126"/>
        <v>3.1953601380172656</v>
      </c>
      <c r="AE554" s="158"/>
      <c r="AF554" s="159"/>
      <c r="AG554" s="133">
        <v>5480</v>
      </c>
    </row>
    <row r="555" spans="1:55">
      <c r="E555" s="147">
        <v>0.63023148148148145</v>
      </c>
      <c r="G555" s="148">
        <v>19.86</v>
      </c>
      <c r="H555" s="148">
        <v>5.72</v>
      </c>
      <c r="I555" s="148">
        <v>7.78</v>
      </c>
      <c r="J555" s="148">
        <v>19.82</v>
      </c>
      <c r="K555" s="148">
        <v>5.87</v>
      </c>
      <c r="L555" s="148">
        <v>7.97</v>
      </c>
      <c r="M555" s="118">
        <f t="shared" si="128"/>
        <v>19.84</v>
      </c>
      <c r="N555" s="118">
        <f t="shared" si="128"/>
        <v>5.7949999999999999</v>
      </c>
      <c r="O555" s="118">
        <f t="shared" si="128"/>
        <v>7.875</v>
      </c>
      <c r="P555" s="149">
        <f t="shared" si="119"/>
        <v>0.17466573728791149</v>
      </c>
      <c r="Q555" s="150">
        <f t="shared" si="120"/>
        <v>1.6032453906900391E-6</v>
      </c>
      <c r="R555" s="151">
        <f t="shared" si="121"/>
        <v>4.0641911001695039E-9</v>
      </c>
      <c r="S555" s="150">
        <f t="shared" si="122"/>
        <v>1.6517649298697003E-17</v>
      </c>
      <c r="T555" s="97">
        <v>298</v>
      </c>
      <c r="U555" s="118">
        <f t="shared" si="123"/>
        <v>292.83999999999997</v>
      </c>
      <c r="V555" s="152">
        <f t="shared" si="124"/>
        <v>0.29718406826368121</v>
      </c>
      <c r="W555" s="153">
        <f t="shared" si="125"/>
        <v>1.9823670400323057</v>
      </c>
      <c r="X555" s="154">
        <f t="shared" si="115"/>
        <v>-1.1746518714733677E-7</v>
      </c>
      <c r="Y555" s="155">
        <f t="shared" si="116"/>
        <v>-1.1724848164478507E-7</v>
      </c>
      <c r="Z555" s="155">
        <f t="shared" si="117"/>
        <v>-1.1724888143365851E-7</v>
      </c>
      <c r="AA555" s="156">
        <f t="shared" si="118"/>
        <v>-1.1703257424488033E-7</v>
      </c>
      <c r="AB555" s="157">
        <f t="shared" si="127"/>
        <v>3.1835994077424409E-4</v>
      </c>
      <c r="AC555" s="132"/>
      <c r="AD555" s="158">
        <f t="shared" si="126"/>
        <v>3.1835994077424408</v>
      </c>
      <c r="AE555" s="158"/>
      <c r="AF555" s="159"/>
      <c r="AG555" s="133">
        <v>5490</v>
      </c>
    </row>
    <row r="556" spans="1:55">
      <c r="E556" s="147">
        <v>0.63034722222222217</v>
      </c>
      <c r="G556" s="148">
        <v>19.87</v>
      </c>
      <c r="H556" s="148">
        <v>5.72</v>
      </c>
      <c r="I556" s="148">
        <v>7.74</v>
      </c>
      <c r="J556" s="148">
        <v>19.829999999999998</v>
      </c>
      <c r="K556" s="148">
        <v>5.87</v>
      </c>
      <c r="L556" s="148">
        <v>7.98</v>
      </c>
      <c r="M556" s="118">
        <f t="shared" si="128"/>
        <v>19.850000000000001</v>
      </c>
      <c r="N556" s="118">
        <f t="shared" si="128"/>
        <v>5.7949999999999999</v>
      </c>
      <c r="O556" s="118">
        <f t="shared" si="128"/>
        <v>7.86</v>
      </c>
      <c r="P556" s="149">
        <f t="shared" si="119"/>
        <v>0.17436563563364171</v>
      </c>
      <c r="Q556" s="150">
        <f t="shared" si="120"/>
        <v>1.6032453906900391E-6</v>
      </c>
      <c r="R556" s="151">
        <f t="shared" si="121"/>
        <v>4.0675698466484716E-9</v>
      </c>
      <c r="S556" s="150">
        <f t="shared" si="122"/>
        <v>1.6545124457363872E-17</v>
      </c>
      <c r="T556" s="97">
        <v>298</v>
      </c>
      <c r="U556" s="118">
        <f t="shared" si="123"/>
        <v>292.85000000000002</v>
      </c>
      <c r="V556" s="152">
        <f t="shared" si="124"/>
        <v>0.29659800181736146</v>
      </c>
      <c r="W556" s="153">
        <f t="shared" si="125"/>
        <v>1.9796937036159914</v>
      </c>
      <c r="X556" s="154">
        <f t="shared" si="115"/>
        <v>-1.1718386000313521E-7</v>
      </c>
      <c r="Y556" s="155">
        <f t="shared" si="116"/>
        <v>-1.1696739404739543E-7</v>
      </c>
      <c r="Z556" s="155">
        <f t="shared" si="117"/>
        <v>-1.1696779391056764E-7</v>
      </c>
      <c r="AA556" s="156">
        <f t="shared" si="118"/>
        <v>-1.1675172634071875E-7</v>
      </c>
      <c r="AB556" s="157">
        <f t="shared" si="127"/>
        <v>3.1718745329499559E-4</v>
      </c>
      <c r="AC556" s="132"/>
      <c r="AD556" s="158">
        <f t="shared" si="126"/>
        <v>3.171874532949956</v>
      </c>
      <c r="AE556" s="158"/>
      <c r="AF556" s="159"/>
      <c r="AG556" s="133">
        <v>5500</v>
      </c>
    </row>
    <row r="557" spans="1:55">
      <c r="E557" s="147">
        <v>0.630462962962963</v>
      </c>
      <c r="G557" s="148">
        <v>19.87</v>
      </c>
      <c r="H557" s="148">
        <v>5.72</v>
      </c>
      <c r="I557" s="148">
        <v>7.72</v>
      </c>
      <c r="J557" s="148">
        <v>19.84</v>
      </c>
      <c r="K557" s="148">
        <v>5.87</v>
      </c>
      <c r="L557" s="148">
        <v>7.92</v>
      </c>
      <c r="M557" s="118">
        <f t="shared" si="128"/>
        <v>19.855</v>
      </c>
      <c r="N557" s="118">
        <f t="shared" si="128"/>
        <v>5.7949999999999999</v>
      </c>
      <c r="O557" s="118">
        <f t="shared" si="128"/>
        <v>7.82</v>
      </c>
      <c r="P557" s="149">
        <f t="shared" si="119"/>
        <v>0.17349449781235776</v>
      </c>
      <c r="Q557" s="150">
        <f t="shared" si="120"/>
        <v>1.6032453906900391E-6</v>
      </c>
      <c r="R557" s="151">
        <f t="shared" si="121"/>
        <v>4.0692602730815255E-9</v>
      </c>
      <c r="S557" s="150">
        <f t="shared" si="122"/>
        <v>1.6558879170079531E-17</v>
      </c>
      <c r="T557" s="97">
        <v>298</v>
      </c>
      <c r="U557" s="118">
        <f t="shared" si="123"/>
        <v>292.85500000000002</v>
      </c>
      <c r="V557" s="152">
        <f t="shared" si="124"/>
        <v>0.29630498360333346</v>
      </c>
      <c r="W557" s="153">
        <f t="shared" si="125"/>
        <v>1.9783584560142196</v>
      </c>
      <c r="X557" s="154">
        <f t="shared" si="115"/>
        <v>-1.1634347693233176E-7</v>
      </c>
      <c r="Y557" s="155">
        <f t="shared" si="116"/>
        <v>-1.1612931485628613E-7</v>
      </c>
      <c r="Z557" s="155">
        <f t="shared" si="117"/>
        <v>-1.1612970908032019E-7</v>
      </c>
      <c r="AA557" s="156">
        <f t="shared" si="118"/>
        <v>-1.1591593977695375E-7</v>
      </c>
      <c r="AB557" s="157">
        <f t="shared" si="127"/>
        <v>3.1601777669122927E-4</v>
      </c>
      <c r="AC557" s="132"/>
      <c r="AD557" s="158">
        <f t="shared" si="126"/>
        <v>3.1601777669122928</v>
      </c>
      <c r="AE557" s="158"/>
      <c r="AF557" s="159"/>
      <c r="AG557" s="133">
        <v>5510</v>
      </c>
    </row>
    <row r="558" spans="1:55" s="77" customFormat="1">
      <c r="A558" s="134"/>
      <c r="B558" s="134"/>
      <c r="C558" s="134"/>
      <c r="D558" s="134"/>
      <c r="E558" s="136">
        <v>0.63057870370370372</v>
      </c>
      <c r="F558" s="134"/>
      <c r="G558" s="138">
        <v>19.88</v>
      </c>
      <c r="H558" s="138">
        <v>5.72</v>
      </c>
      <c r="I558" s="138">
        <v>7.72</v>
      </c>
      <c r="J558" s="138">
        <v>19.84</v>
      </c>
      <c r="K558" s="138">
        <v>5.87</v>
      </c>
      <c r="L558" s="138">
        <v>7.97</v>
      </c>
      <c r="M558" s="139">
        <f t="shared" si="128"/>
        <v>19.86</v>
      </c>
      <c r="N558" s="139">
        <f t="shared" si="128"/>
        <v>5.7949999999999999</v>
      </c>
      <c r="O558" s="139">
        <f t="shared" si="128"/>
        <v>7.8449999999999998</v>
      </c>
      <c r="P558" s="140">
        <f t="shared" si="119"/>
        <v>0.17406542173858172</v>
      </c>
      <c r="Q558" s="141">
        <f t="shared" si="120"/>
        <v>1.6032453906900391E-6</v>
      </c>
      <c r="R558" s="142">
        <f t="shared" si="121"/>
        <v>4.0709514020327003E-9</v>
      </c>
      <c r="S558" s="141">
        <f t="shared" si="122"/>
        <v>1.6572645317712009E-17</v>
      </c>
      <c r="T558" s="143">
        <v>298</v>
      </c>
      <c r="U558" s="139">
        <f t="shared" si="123"/>
        <v>292.86</v>
      </c>
      <c r="V558" s="144">
        <f t="shared" si="124"/>
        <v>0.29601197539470603</v>
      </c>
      <c r="W558" s="145">
        <f t="shared" si="125"/>
        <v>1.9770241545465661</v>
      </c>
      <c r="X558" s="146">
        <f t="shared" si="115"/>
        <v>-1.1647262669434402E-7</v>
      </c>
      <c r="Y558" s="146">
        <f t="shared" si="116"/>
        <v>-1.1625719722740765E-7</v>
      </c>
      <c r="Z558" s="146">
        <f t="shared" si="117"/>
        <v>-1.1625759568888773E-7</v>
      </c>
      <c r="AA558" s="146">
        <f t="shared" si="118"/>
        <v>-1.1604256320943114E-7</v>
      </c>
      <c r="AB558" s="146">
        <f t="shared" si="127"/>
        <v>3.1485648091692512E-4</v>
      </c>
      <c r="AC558" s="134"/>
      <c r="AD558" s="146">
        <f t="shared" si="126"/>
        <v>3.1485648091692511</v>
      </c>
      <c r="AE558" s="146"/>
      <c r="AF558" s="146"/>
      <c r="AG558" s="137">
        <v>5520</v>
      </c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</row>
    <row r="559" spans="1:55">
      <c r="E559" s="147">
        <v>0.63069444444444445</v>
      </c>
      <c r="G559" s="148">
        <v>19.89</v>
      </c>
      <c r="H559" s="148">
        <v>5.72</v>
      </c>
      <c r="I559" s="148">
        <v>7.77</v>
      </c>
      <c r="J559" s="148">
        <v>19.86</v>
      </c>
      <c r="K559" s="148">
        <v>5.87</v>
      </c>
      <c r="L559" s="148">
        <v>7.97</v>
      </c>
      <c r="M559" s="118">
        <f t="shared" si="128"/>
        <v>19.875</v>
      </c>
      <c r="N559" s="118">
        <f t="shared" si="128"/>
        <v>5.7949999999999999</v>
      </c>
      <c r="O559" s="118">
        <f t="shared" si="128"/>
        <v>7.8699999999999992</v>
      </c>
      <c r="P559" s="149">
        <f t="shared" si="119"/>
        <v>0.17466911942651922</v>
      </c>
      <c r="Q559" s="150">
        <f t="shared" si="120"/>
        <v>1.6032453906900391E-6</v>
      </c>
      <c r="R559" s="151">
        <f t="shared" si="121"/>
        <v>4.0760290069151287E-9</v>
      </c>
      <c r="S559" s="150">
        <f t="shared" si="122"/>
        <v>1.6614012465213532E-17</v>
      </c>
      <c r="T559" s="97">
        <v>298</v>
      </c>
      <c r="U559" s="118">
        <f t="shared" si="123"/>
        <v>292.875</v>
      </c>
      <c r="V559" s="152">
        <f t="shared" si="124"/>
        <v>0.29513301079611809</v>
      </c>
      <c r="W559" s="153">
        <f t="shared" si="125"/>
        <v>1.9730269199320103</v>
      </c>
      <c r="X559" s="154">
        <f t="shared" si="115"/>
        <v>-1.1697218430726712E-7</v>
      </c>
      <c r="Y559" s="155">
        <f t="shared" si="116"/>
        <v>-1.1675409763699349E-7</v>
      </c>
      <c r="Z559" s="155">
        <f t="shared" si="117"/>
        <v>-1.1675450424473564E-7</v>
      </c>
      <c r="AA559" s="156">
        <f t="shared" si="118"/>
        <v>-1.1653682266601924E-7</v>
      </c>
      <c r="AB559" s="157">
        <f t="shared" si="127"/>
        <v>3.1369390629069785E-4</v>
      </c>
      <c r="AC559" s="132"/>
      <c r="AD559" s="158">
        <f t="shared" si="126"/>
        <v>3.1369390629069787</v>
      </c>
      <c r="AE559" s="158"/>
      <c r="AF559" s="159"/>
      <c r="AG559" s="133">
        <v>5530</v>
      </c>
    </row>
    <row r="560" spans="1:55">
      <c r="E560" s="147">
        <v>0.63081018518518517</v>
      </c>
      <c r="G560" s="148">
        <v>19.899999999999999</v>
      </c>
      <c r="H560" s="148">
        <v>5.72</v>
      </c>
      <c r="I560" s="148">
        <v>7.78</v>
      </c>
      <c r="J560" s="148">
        <v>19.86</v>
      </c>
      <c r="K560" s="148">
        <v>5.87</v>
      </c>
      <c r="L560" s="148">
        <v>8.02</v>
      </c>
      <c r="M560" s="118">
        <f t="shared" si="128"/>
        <v>19.88</v>
      </c>
      <c r="N560" s="118">
        <f t="shared" si="128"/>
        <v>5.7949999999999999</v>
      </c>
      <c r="O560" s="118">
        <f t="shared" si="128"/>
        <v>7.9</v>
      </c>
      <c r="P560" s="149">
        <f t="shared" si="119"/>
        <v>0.17535134870064845</v>
      </c>
      <c r="Q560" s="150">
        <f t="shared" si="120"/>
        <v>1.6032453906900391E-6</v>
      </c>
      <c r="R560" s="151">
        <f t="shared" si="121"/>
        <v>4.0777229488595706E-9</v>
      </c>
      <c r="S560" s="150">
        <f t="shared" si="122"/>
        <v>1.6627824447655993E-17</v>
      </c>
      <c r="T560" s="97">
        <v>298</v>
      </c>
      <c r="U560" s="118">
        <f t="shared" si="123"/>
        <v>292.88</v>
      </c>
      <c r="V560" s="152">
        <f t="shared" si="124"/>
        <v>0.29484004260397512</v>
      </c>
      <c r="W560" s="153">
        <f t="shared" si="125"/>
        <v>1.9716963959871989</v>
      </c>
      <c r="X560" s="154">
        <f t="shared" si="115"/>
        <v>-1.1716827108385741E-7</v>
      </c>
      <c r="Y560" s="155">
        <f t="shared" si="116"/>
        <v>-1.169486351524387E-7</v>
      </c>
      <c r="Z560" s="155">
        <f t="shared" si="117"/>
        <v>-1.1694904686750393E-7</v>
      </c>
      <c r="AA560" s="156">
        <f t="shared" si="118"/>
        <v>-1.1672982110760246E-7</v>
      </c>
      <c r="AB560" s="157">
        <f t="shared" si="127"/>
        <v>3.1252636260613661E-4</v>
      </c>
      <c r="AC560" s="132"/>
      <c r="AD560" s="158">
        <f t="shared" si="126"/>
        <v>3.1252636260613662</v>
      </c>
      <c r="AE560" s="158"/>
      <c r="AF560" s="159"/>
      <c r="AG560" s="133">
        <v>5540</v>
      </c>
    </row>
    <row r="561" spans="5:33">
      <c r="E561" s="147">
        <v>0.63092592592592589</v>
      </c>
      <c r="G561" s="148">
        <v>19.91</v>
      </c>
      <c r="H561" s="148">
        <v>5.71</v>
      </c>
      <c r="I561" s="148">
        <v>7.73</v>
      </c>
      <c r="J561" s="148">
        <v>19.87</v>
      </c>
      <c r="K561" s="148">
        <v>5.87</v>
      </c>
      <c r="L561" s="148">
        <v>7.9</v>
      </c>
      <c r="M561" s="118">
        <f t="shared" si="128"/>
        <v>19.89</v>
      </c>
      <c r="N561" s="118">
        <f t="shared" si="128"/>
        <v>5.79</v>
      </c>
      <c r="O561" s="118">
        <f t="shared" si="128"/>
        <v>7.8150000000000004</v>
      </c>
      <c r="P561" s="149">
        <f t="shared" si="119"/>
        <v>0.17349711387473371</v>
      </c>
      <c r="Q561" s="150">
        <f t="shared" si="120"/>
        <v>1.6218100973589276E-6</v>
      </c>
      <c r="R561" s="151">
        <f t="shared" si="121"/>
        <v>4.0343968314028671E-9</v>
      </c>
      <c r="S561" s="150">
        <f t="shared" si="122"/>
        <v>1.6276357793233495E-17</v>
      </c>
      <c r="T561" s="97">
        <v>298</v>
      </c>
      <c r="U561" s="118">
        <f t="shared" si="123"/>
        <v>292.89</v>
      </c>
      <c r="V561" s="152">
        <f t="shared" si="124"/>
        <v>0.2942541362277018</v>
      </c>
      <c r="W561" s="153">
        <f t="shared" si="125"/>
        <v>1.9690381752884278</v>
      </c>
      <c r="X561" s="154">
        <f t="shared" si="115"/>
        <v>-1.1320684050040908E-7</v>
      </c>
      <c r="Y561" s="155">
        <f t="shared" si="116"/>
        <v>-1.130010350432899E-7</v>
      </c>
      <c r="Z561" s="155">
        <f t="shared" si="117"/>
        <v>-1.1300140918928666E-7</v>
      </c>
      <c r="AA561" s="156">
        <f t="shared" si="118"/>
        <v>-1.1279597651779966E-7</v>
      </c>
      <c r="AB561" s="157">
        <f t="shared" si="127"/>
        <v>3.1135687351241772E-4</v>
      </c>
      <c r="AC561" s="132"/>
      <c r="AD561" s="158">
        <f t="shared" si="126"/>
        <v>3.113568735124177</v>
      </c>
      <c r="AE561" s="158"/>
      <c r="AF561" s="159"/>
      <c r="AG561" s="133">
        <v>5550</v>
      </c>
    </row>
    <row r="562" spans="5:33">
      <c r="E562" s="147">
        <v>0.63104166666666661</v>
      </c>
      <c r="G562" s="148">
        <v>19.920000000000002</v>
      </c>
      <c r="H562" s="148">
        <v>5.71</v>
      </c>
      <c r="I562" s="148">
        <v>7.77</v>
      </c>
      <c r="J562" s="148">
        <v>19.88</v>
      </c>
      <c r="K562" s="148">
        <v>5.87</v>
      </c>
      <c r="L562" s="148">
        <v>7.97</v>
      </c>
      <c r="M562" s="118">
        <f t="shared" si="128"/>
        <v>19.899999999999999</v>
      </c>
      <c r="N562" s="118">
        <f t="shared" si="128"/>
        <v>5.79</v>
      </c>
      <c r="O562" s="118">
        <f t="shared" si="128"/>
        <v>7.8699999999999992</v>
      </c>
      <c r="P562" s="149">
        <f t="shared" si="119"/>
        <v>0.17475084038500713</v>
      </c>
      <c r="Q562" s="150">
        <f t="shared" si="120"/>
        <v>1.6218100973589276E-6</v>
      </c>
      <c r="R562" s="151">
        <f t="shared" si="121"/>
        <v>4.037750808554258E-9</v>
      </c>
      <c r="S562" s="150">
        <f t="shared" si="122"/>
        <v>1.6303431591980564E-17</v>
      </c>
      <c r="T562" s="97">
        <v>298</v>
      </c>
      <c r="U562" s="118">
        <f t="shared" si="123"/>
        <v>292.89999999999998</v>
      </c>
      <c r="V562" s="152">
        <f t="shared" si="124"/>
        <v>0.29366826985869288</v>
      </c>
      <c r="W562" s="153">
        <f t="shared" si="125"/>
        <v>1.9663837195188405</v>
      </c>
      <c r="X562" s="154">
        <f t="shared" si="115"/>
        <v>-1.1395366359863324E-7</v>
      </c>
      <c r="Y562" s="155">
        <f t="shared" si="116"/>
        <v>-1.1374437421892726E-7</v>
      </c>
      <c r="Z562" s="155">
        <f t="shared" si="117"/>
        <v>-1.1374475860362426E-7</v>
      </c>
      <c r="AA562" s="156">
        <f t="shared" si="118"/>
        <v>-1.1353585219667938E-7</v>
      </c>
      <c r="AB562" s="157">
        <f t="shared" si="127"/>
        <v>3.1022686066994545E-4</v>
      </c>
      <c r="AC562" s="132"/>
      <c r="AD562" s="158">
        <f t="shared" si="126"/>
        <v>3.1022686066994547</v>
      </c>
      <c r="AE562" s="158"/>
      <c r="AF562" s="159"/>
      <c r="AG562" s="133">
        <v>5560</v>
      </c>
    </row>
    <row r="563" spans="5:33">
      <c r="E563" s="147">
        <v>0.63115740740740744</v>
      </c>
      <c r="G563" s="148">
        <v>19.920000000000002</v>
      </c>
      <c r="H563" s="148">
        <v>5.71</v>
      </c>
      <c r="I563" s="148">
        <v>7.71</v>
      </c>
      <c r="J563" s="148">
        <v>19.88</v>
      </c>
      <c r="K563" s="148">
        <v>5.87</v>
      </c>
      <c r="L563" s="148">
        <v>7.86</v>
      </c>
      <c r="M563" s="118">
        <f t="shared" si="128"/>
        <v>19.899999999999999</v>
      </c>
      <c r="N563" s="118">
        <f t="shared" si="128"/>
        <v>5.79</v>
      </c>
      <c r="O563" s="118">
        <f t="shared" si="128"/>
        <v>7.7850000000000001</v>
      </c>
      <c r="P563" s="149">
        <f t="shared" si="119"/>
        <v>0.17286344249012464</v>
      </c>
      <c r="Q563" s="150">
        <f t="shared" si="120"/>
        <v>1.6218100973589276E-6</v>
      </c>
      <c r="R563" s="151">
        <f t="shared" si="121"/>
        <v>4.037750808554258E-9</v>
      </c>
      <c r="S563" s="150">
        <f t="shared" si="122"/>
        <v>1.6303431591980564E-17</v>
      </c>
      <c r="T563" s="97">
        <v>298</v>
      </c>
      <c r="U563" s="118">
        <f t="shared" si="123"/>
        <v>292.89999999999998</v>
      </c>
      <c r="V563" s="152">
        <f t="shared" si="124"/>
        <v>0.29366826985869288</v>
      </c>
      <c r="W563" s="153">
        <f t="shared" si="125"/>
        <v>1.9663837195188405</v>
      </c>
      <c r="X563" s="154">
        <f t="shared" si="115"/>
        <v>-1.1230960775372964E-7</v>
      </c>
      <c r="Y563" s="155">
        <f t="shared" si="116"/>
        <v>-1.1210556569652094E-7</v>
      </c>
      <c r="Z563" s="155">
        <f t="shared" si="117"/>
        <v>-1.1210593639642761E-7</v>
      </c>
      <c r="AA563" s="156">
        <f t="shared" si="118"/>
        <v>-1.1190226369216382E-7</v>
      </c>
      <c r="AB563" s="157">
        <f t="shared" si="127"/>
        <v>3.0908941436754475E-4</v>
      </c>
      <c r="AC563" s="132"/>
      <c r="AD563" s="158">
        <f t="shared" si="126"/>
        <v>3.0908941436754476</v>
      </c>
      <c r="AE563" s="158"/>
      <c r="AF563" s="159"/>
      <c r="AG563" s="133">
        <v>5570</v>
      </c>
    </row>
    <row r="564" spans="5:33">
      <c r="E564" s="147">
        <v>0.63127314814814817</v>
      </c>
      <c r="G564" s="148">
        <v>19.93</v>
      </c>
      <c r="H564" s="148">
        <v>5.71</v>
      </c>
      <c r="I564" s="148">
        <v>7.66</v>
      </c>
      <c r="J564" s="148">
        <v>19.89</v>
      </c>
      <c r="K564" s="148">
        <v>5.87</v>
      </c>
      <c r="L564" s="148">
        <v>7.87</v>
      </c>
      <c r="M564" s="118">
        <f t="shared" si="128"/>
        <v>19.91</v>
      </c>
      <c r="N564" s="118">
        <f t="shared" si="128"/>
        <v>5.79</v>
      </c>
      <c r="O564" s="118">
        <f t="shared" si="128"/>
        <v>7.7650000000000006</v>
      </c>
      <c r="P564" s="149">
        <f t="shared" si="119"/>
        <v>0.17245162225856245</v>
      </c>
      <c r="Q564" s="150">
        <f t="shared" si="120"/>
        <v>1.6218100973589276E-6</v>
      </c>
      <c r="R564" s="151">
        <f t="shared" si="121"/>
        <v>4.0411075740190477E-9</v>
      </c>
      <c r="S564" s="150">
        <f t="shared" si="122"/>
        <v>1.6330550424794114E-17</v>
      </c>
      <c r="T564" s="97">
        <v>298</v>
      </c>
      <c r="U564" s="118">
        <f t="shared" si="123"/>
        <v>292.91000000000003</v>
      </c>
      <c r="V564" s="152">
        <f t="shared" si="124"/>
        <v>0.29308244349284618</v>
      </c>
      <c r="W564" s="153">
        <f t="shared" si="125"/>
        <v>1.9637330230956678</v>
      </c>
      <c r="X564" s="154">
        <f t="shared" si="115"/>
        <v>-1.119723064882752E-7</v>
      </c>
      <c r="Y564" s="155">
        <f t="shared" si="116"/>
        <v>-1.1176874990257078E-7</v>
      </c>
      <c r="Z564" s="155">
        <f t="shared" si="117"/>
        <v>-1.1176911995195964E-7</v>
      </c>
      <c r="AA564" s="156">
        <f t="shared" si="118"/>
        <v>-1.1156593207020443E-7</v>
      </c>
      <c r="AB564" s="157">
        <f t="shared" si="127"/>
        <v>3.0796835624149175E-4</v>
      </c>
      <c r="AC564" s="132"/>
      <c r="AD564" s="158">
        <f t="shared" si="126"/>
        <v>3.0796835624149175</v>
      </c>
      <c r="AE564" s="158"/>
      <c r="AF564" s="159"/>
      <c r="AG564" s="133">
        <v>5580</v>
      </c>
    </row>
    <row r="565" spans="5:33">
      <c r="E565" s="147">
        <v>0.63138888888888889</v>
      </c>
      <c r="G565" s="148">
        <v>19.920000000000002</v>
      </c>
      <c r="H565" s="148">
        <v>5.71</v>
      </c>
      <c r="I565" s="148">
        <v>7.65</v>
      </c>
      <c r="J565" s="148">
        <v>19.91</v>
      </c>
      <c r="K565" s="148">
        <v>5.87</v>
      </c>
      <c r="L565" s="148">
        <v>7.66</v>
      </c>
      <c r="M565" s="118">
        <f t="shared" si="128"/>
        <v>19.914999999999999</v>
      </c>
      <c r="N565" s="118">
        <f t="shared" si="128"/>
        <v>5.79</v>
      </c>
      <c r="O565" s="118">
        <f t="shared" si="128"/>
        <v>7.6550000000000002</v>
      </c>
      <c r="P565" s="149">
        <f t="shared" si="119"/>
        <v>0.17002456271450461</v>
      </c>
      <c r="Q565" s="150">
        <f t="shared" si="120"/>
        <v>1.6218100973589276E-6</v>
      </c>
      <c r="R565" s="151">
        <f t="shared" si="121"/>
        <v>4.0427870030932801E-9</v>
      </c>
      <c r="S565" s="150">
        <f t="shared" si="122"/>
        <v>1.6344126752379945E-17</v>
      </c>
      <c r="T565" s="97">
        <v>298</v>
      </c>
      <c r="U565" s="118">
        <f t="shared" si="123"/>
        <v>292.91500000000002</v>
      </c>
      <c r="V565" s="152">
        <f t="shared" si="124"/>
        <v>0.29278954530983142</v>
      </c>
      <c r="W565" s="153">
        <f t="shared" si="125"/>
        <v>1.9624090828967555</v>
      </c>
      <c r="X565" s="154">
        <f t="shared" si="115"/>
        <v>-1.1016148435631922E-7</v>
      </c>
      <c r="Y565" s="155">
        <f t="shared" si="116"/>
        <v>-1.0996374073101121E-7</v>
      </c>
      <c r="Z565" s="155">
        <f t="shared" si="117"/>
        <v>-1.0996409568756954E-7</v>
      </c>
      <c r="AA565" s="156">
        <f t="shared" si="118"/>
        <v>-1.097667057445016E-7</v>
      </c>
      <c r="AB565" s="157">
        <f t="shared" si="127"/>
        <v>3.0685066627771253E-4</v>
      </c>
      <c r="AC565" s="132"/>
      <c r="AD565" s="158">
        <f t="shared" si="126"/>
        <v>3.0685066627771254</v>
      </c>
      <c r="AE565" s="158"/>
      <c r="AF565" s="159"/>
      <c r="AG565" s="133">
        <v>5590</v>
      </c>
    </row>
    <row r="566" spans="5:33">
      <c r="E566" s="147">
        <v>0.63150462962962961</v>
      </c>
      <c r="G566" s="148">
        <v>19.96</v>
      </c>
      <c r="H566" s="148">
        <v>5.71</v>
      </c>
      <c r="I566" s="148">
        <v>7.65</v>
      </c>
      <c r="J566" s="148">
        <v>19.920000000000002</v>
      </c>
      <c r="K566" s="148">
        <v>5.87</v>
      </c>
      <c r="L566" s="148">
        <v>7.74</v>
      </c>
      <c r="M566" s="118">
        <f t="shared" si="128"/>
        <v>19.940000000000001</v>
      </c>
      <c r="N566" s="118">
        <f t="shared" si="128"/>
        <v>5.79</v>
      </c>
      <c r="O566" s="118">
        <f t="shared" si="128"/>
        <v>7.6950000000000003</v>
      </c>
      <c r="P566" s="149">
        <f t="shared" si="119"/>
        <v>0.17099302287669146</v>
      </c>
      <c r="Q566" s="150">
        <f t="shared" si="120"/>
        <v>1.6218100973589276E-6</v>
      </c>
      <c r="R566" s="151">
        <f t="shared" si="121"/>
        <v>4.0511946234839431E-9</v>
      </c>
      <c r="S566" s="150">
        <f t="shared" si="122"/>
        <v>1.6412177877345208E-17</v>
      </c>
      <c r="T566" s="97">
        <v>298</v>
      </c>
      <c r="U566" s="118">
        <f t="shared" si="123"/>
        <v>292.94</v>
      </c>
      <c r="V566" s="152">
        <f t="shared" si="124"/>
        <v>0.29132520437334514</v>
      </c>
      <c r="W566" s="153">
        <f t="shared" si="125"/>
        <v>1.9558034342068462</v>
      </c>
      <c r="X566" s="154">
        <f t="shared" si="115"/>
        <v>-1.1122596700869559E-7</v>
      </c>
      <c r="Y566" s="155">
        <f t="shared" si="116"/>
        <v>-1.1102365835452054E-7</v>
      </c>
      <c r="Z566" s="155">
        <f t="shared" si="117"/>
        <v>-1.1102402633326377E-7</v>
      </c>
      <c r="AA566" s="156">
        <f t="shared" si="118"/>
        <v>-1.1082208431920057E-7</v>
      </c>
      <c r="AB566" s="157">
        <f t="shared" si="127"/>
        <v>3.0575102650614921E-4</v>
      </c>
      <c r="AC566" s="132"/>
      <c r="AD566" s="158">
        <f t="shared" si="126"/>
        <v>3.057510265061492</v>
      </c>
      <c r="AE566" s="158"/>
      <c r="AF566" s="159"/>
      <c r="AG566" s="133">
        <v>5600</v>
      </c>
    </row>
    <row r="567" spans="5:33">
      <c r="E567" s="147">
        <v>0.63162037037037033</v>
      </c>
      <c r="G567" s="148">
        <v>19.97</v>
      </c>
      <c r="H567" s="148">
        <v>5.71</v>
      </c>
      <c r="I567" s="148">
        <v>7.66</v>
      </c>
      <c r="J567" s="148">
        <v>19.940000000000001</v>
      </c>
      <c r="K567" s="148">
        <v>5.87</v>
      </c>
      <c r="L567" s="148">
        <v>7.69</v>
      </c>
      <c r="M567" s="118">
        <f t="shared" si="128"/>
        <v>19.954999999999998</v>
      </c>
      <c r="N567" s="118">
        <f t="shared" si="128"/>
        <v>5.79</v>
      </c>
      <c r="O567" s="118">
        <f t="shared" si="128"/>
        <v>7.6750000000000007</v>
      </c>
      <c r="P567" s="149">
        <f t="shared" si="119"/>
        <v>0.17059652177026602</v>
      </c>
      <c r="Q567" s="150">
        <f t="shared" si="120"/>
        <v>1.6218100973589276E-6</v>
      </c>
      <c r="R567" s="151">
        <f t="shared" si="121"/>
        <v>4.0562475861868609E-9</v>
      </c>
      <c r="S567" s="150">
        <f t="shared" si="122"/>
        <v>1.6453144480446734E-17</v>
      </c>
      <c r="T567" s="97">
        <v>298</v>
      </c>
      <c r="U567" s="118">
        <f t="shared" si="123"/>
        <v>292.95499999999998</v>
      </c>
      <c r="V567" s="152">
        <f t="shared" si="124"/>
        <v>0.29044671977589342</v>
      </c>
      <c r="W567" s="153">
        <f t="shared" si="125"/>
        <v>1.9518512618500738</v>
      </c>
      <c r="X567" s="154">
        <f t="shared" si="115"/>
        <v>-1.1106552626373587E-7</v>
      </c>
      <c r="Y567" s="155">
        <f t="shared" si="116"/>
        <v>-1.1086306566700128E-7</v>
      </c>
      <c r="Z567" s="155">
        <f t="shared" si="117"/>
        <v>-1.1086343473105392E-7</v>
      </c>
      <c r="AA567" s="156">
        <f t="shared" si="118"/>
        <v>-1.106613418528432E-7</v>
      </c>
      <c r="AB567" s="157">
        <f t="shared" si="127"/>
        <v>3.0464078747164346E-4</v>
      </c>
      <c r="AC567" s="132"/>
      <c r="AD567" s="158">
        <f t="shared" si="126"/>
        <v>3.0464078747164347</v>
      </c>
      <c r="AE567" s="158"/>
      <c r="AF567" s="159"/>
      <c r="AG567" s="133">
        <v>5610</v>
      </c>
    </row>
    <row r="568" spans="5:33">
      <c r="E568" s="147">
        <v>0.63173611111111105</v>
      </c>
      <c r="G568" s="148">
        <v>19.98</v>
      </c>
      <c r="H568" s="148">
        <v>5.71</v>
      </c>
      <c r="I568" s="148">
        <v>7.62</v>
      </c>
      <c r="J568" s="148">
        <v>19.96</v>
      </c>
      <c r="K568" s="148">
        <v>5.87</v>
      </c>
      <c r="L568" s="148">
        <v>7.84</v>
      </c>
      <c r="M568" s="118">
        <f t="shared" si="128"/>
        <v>19.97</v>
      </c>
      <c r="N568" s="118">
        <f t="shared" si="128"/>
        <v>5.79</v>
      </c>
      <c r="O568" s="118">
        <f t="shared" si="128"/>
        <v>7.73</v>
      </c>
      <c r="P568" s="149">
        <f t="shared" si="119"/>
        <v>0.17186733333843707</v>
      </c>
      <c r="Q568" s="150">
        <f t="shared" si="120"/>
        <v>1.6218100973589276E-6</v>
      </c>
      <c r="R568" s="151">
        <f t="shared" si="121"/>
        <v>4.0613068513349729E-9</v>
      </c>
      <c r="S568" s="150">
        <f t="shared" si="122"/>
        <v>1.6494213340700392E-17</v>
      </c>
      <c r="T568" s="97">
        <v>298</v>
      </c>
      <c r="U568" s="118">
        <f t="shared" si="123"/>
        <v>292.97000000000003</v>
      </c>
      <c r="V568" s="152">
        <f t="shared" si="124"/>
        <v>0.28956832513487707</v>
      </c>
      <c r="W568" s="153">
        <f t="shared" si="125"/>
        <v>1.9479074792849707</v>
      </c>
      <c r="X568" s="154">
        <f t="shared" si="115"/>
        <v>-1.1199024401941702E-7</v>
      </c>
      <c r="Y568" s="155">
        <f t="shared" si="116"/>
        <v>-1.1178364622449631E-7</v>
      </c>
      <c r="Z568" s="155">
        <f t="shared" si="117"/>
        <v>-1.1178402735277438E-7</v>
      </c>
      <c r="AA568" s="156">
        <f t="shared" si="118"/>
        <v>-1.115778092799332E-7</v>
      </c>
      <c r="AB568" s="157">
        <f t="shared" si="127"/>
        <v>3.0353215435678898E-4</v>
      </c>
      <c r="AC568" s="132"/>
      <c r="AD568" s="158">
        <f t="shared" si="126"/>
        <v>3.03532154356789</v>
      </c>
      <c r="AE568" s="158"/>
      <c r="AF568" s="159"/>
      <c r="AG568" s="133">
        <v>5620</v>
      </c>
    </row>
    <row r="569" spans="5:33">
      <c r="E569" s="147">
        <v>0.63185185185185189</v>
      </c>
      <c r="G569" s="148">
        <v>19.989999999999998</v>
      </c>
      <c r="H569" s="148">
        <v>5.71</v>
      </c>
      <c r="I569" s="148">
        <v>7.63</v>
      </c>
      <c r="J569" s="148">
        <v>19.97</v>
      </c>
      <c r="K569" s="148">
        <v>5.87</v>
      </c>
      <c r="L569" s="148">
        <v>7.74</v>
      </c>
      <c r="M569" s="118">
        <f t="shared" si="128"/>
        <v>19.979999999999997</v>
      </c>
      <c r="N569" s="118">
        <f t="shared" si="128"/>
        <v>5.79</v>
      </c>
      <c r="O569" s="118">
        <f t="shared" si="128"/>
        <v>7.6850000000000005</v>
      </c>
      <c r="P569" s="149">
        <f t="shared" si="119"/>
        <v>0.17089883674114228</v>
      </c>
      <c r="Q569" s="150">
        <f t="shared" si="120"/>
        <v>1.6218100973589276E-6</v>
      </c>
      <c r="R569" s="151">
        <f t="shared" si="121"/>
        <v>4.0646832000070065E-9</v>
      </c>
      <c r="S569" s="150">
        <f t="shared" si="122"/>
        <v>1.65216495164192E-17</v>
      </c>
      <c r="T569" s="97">
        <v>298</v>
      </c>
      <c r="U569" s="118">
        <f t="shared" si="123"/>
        <v>292.98</v>
      </c>
      <c r="V569" s="152">
        <f t="shared" si="124"/>
        <v>0.2889827786765104</v>
      </c>
      <c r="W569" s="153">
        <f t="shared" si="125"/>
        <v>1.9452829426940239</v>
      </c>
      <c r="X569" s="154">
        <f t="shared" si="115"/>
        <v>-1.1128354296424627E-7</v>
      </c>
      <c r="Y569" s="155">
        <f t="shared" si="116"/>
        <v>-1.1107879030695065E-7</v>
      </c>
      <c r="Z569" s="155">
        <f t="shared" si="117"/>
        <v>-1.1107916703516719E-7</v>
      </c>
      <c r="AA569" s="156">
        <f t="shared" si="118"/>
        <v>-1.1087478971978963E-7</v>
      </c>
      <c r="AB569" s="157">
        <f t="shared" si="127"/>
        <v>3.024143153560325E-4</v>
      </c>
      <c r="AC569" s="132"/>
      <c r="AD569" s="158">
        <f t="shared" si="126"/>
        <v>3.0241431535603249</v>
      </c>
      <c r="AE569" s="158"/>
      <c r="AF569" s="159"/>
      <c r="AG569" s="133">
        <v>5630</v>
      </c>
    </row>
    <row r="570" spans="5:33">
      <c r="E570" s="147">
        <v>0.63196759259259261</v>
      </c>
      <c r="G570" s="148">
        <v>20.010000000000002</v>
      </c>
      <c r="H570" s="148">
        <v>5.71</v>
      </c>
      <c r="I570" s="148">
        <v>7.57</v>
      </c>
      <c r="J570" s="148">
        <v>19.97</v>
      </c>
      <c r="K570" s="148">
        <v>5.87</v>
      </c>
      <c r="L570" s="148">
        <v>7.76</v>
      </c>
      <c r="M570" s="118">
        <f t="shared" si="128"/>
        <v>19.990000000000002</v>
      </c>
      <c r="N570" s="118">
        <f t="shared" si="128"/>
        <v>5.79</v>
      </c>
      <c r="O570" s="118">
        <f t="shared" si="128"/>
        <v>7.665</v>
      </c>
      <c r="P570" s="149">
        <f t="shared" si="119"/>
        <v>0.17048603062420747</v>
      </c>
      <c r="Q570" s="150">
        <f t="shared" si="120"/>
        <v>1.6218100973589276E-6</v>
      </c>
      <c r="R570" s="151">
        <f t="shared" si="121"/>
        <v>4.0680623555908993E-9</v>
      </c>
      <c r="S570" s="150">
        <f t="shared" si="122"/>
        <v>1.6549131328975775E-17</v>
      </c>
      <c r="T570" s="97">
        <v>298</v>
      </c>
      <c r="U570" s="118">
        <f t="shared" si="123"/>
        <v>292.99</v>
      </c>
      <c r="V570" s="152">
        <f t="shared" si="124"/>
        <v>0.28839727218854977</v>
      </c>
      <c r="W570" s="153">
        <f t="shared" si="125"/>
        <v>1.9426621210974546</v>
      </c>
      <c r="X570" s="154">
        <f t="shared" si="115"/>
        <v>-1.1094042049056591E-7</v>
      </c>
      <c r="Y570" s="155">
        <f t="shared" si="116"/>
        <v>-1.1073617832478108E-7</v>
      </c>
      <c r="Z570" s="155">
        <f t="shared" si="117"/>
        <v>-1.1073655433617621E-7</v>
      </c>
      <c r="AA570" s="156">
        <f t="shared" si="118"/>
        <v>-1.1053268679730674E-7</v>
      </c>
      <c r="AB570" s="157">
        <f t="shared" si="127"/>
        <v>3.0130352494375204E-4</v>
      </c>
      <c r="AC570" s="132"/>
      <c r="AD570" s="158">
        <f t="shared" si="126"/>
        <v>3.0130352494375203</v>
      </c>
      <c r="AE570" s="158"/>
      <c r="AF570" s="159"/>
      <c r="AG570" s="133">
        <v>5640</v>
      </c>
    </row>
    <row r="571" spans="5:33">
      <c r="E571" s="147">
        <v>0.63208333333333333</v>
      </c>
      <c r="G571" s="148">
        <v>20.02</v>
      </c>
      <c r="H571" s="148">
        <v>5.71</v>
      </c>
      <c r="I571" s="148">
        <v>7.55</v>
      </c>
      <c r="J571" s="148">
        <v>19.98</v>
      </c>
      <c r="K571" s="148">
        <v>5.86</v>
      </c>
      <c r="L571" s="148">
        <v>7.71</v>
      </c>
      <c r="M571" s="118">
        <f t="shared" si="128"/>
        <v>20</v>
      </c>
      <c r="N571" s="118">
        <f t="shared" si="128"/>
        <v>5.7850000000000001</v>
      </c>
      <c r="O571" s="118">
        <f t="shared" si="128"/>
        <v>7.63</v>
      </c>
      <c r="P571" s="149">
        <f t="shared" si="119"/>
        <v>0.16973937500031144</v>
      </c>
      <c r="Q571" s="150">
        <f t="shared" si="120"/>
        <v>1.6405897731995365E-6</v>
      </c>
      <c r="R571" s="151">
        <f t="shared" si="121"/>
        <v>4.0248388826747678E-9</v>
      </c>
      <c r="S571" s="150">
        <f t="shared" si="122"/>
        <v>1.6199328031490672E-17</v>
      </c>
      <c r="T571" s="97">
        <v>298</v>
      </c>
      <c r="U571" s="118">
        <f t="shared" si="123"/>
        <v>293</v>
      </c>
      <c r="V571" s="152">
        <f t="shared" si="124"/>
        <v>0.2878118056669039</v>
      </c>
      <c r="W571" s="153">
        <f t="shared" si="125"/>
        <v>1.9400450089897938</v>
      </c>
      <c r="X571" s="154">
        <f t="shared" si="115"/>
        <v>-1.0786779274099337E-7</v>
      </c>
      <c r="Y571" s="155">
        <f t="shared" si="116"/>
        <v>-1.0767399511404528E-7</v>
      </c>
      <c r="Z571" s="155">
        <f t="shared" si="117"/>
        <v>-1.0767434329508483E-7</v>
      </c>
      <c r="AA571" s="156">
        <f t="shared" si="118"/>
        <v>-1.0748089259807701E-7</v>
      </c>
      <c r="AB571" s="157">
        <f t="shared" si="127"/>
        <v>3.0019616065606904E-4</v>
      </c>
      <c r="AC571" s="132"/>
      <c r="AD571" s="158">
        <f t="shared" si="126"/>
        <v>3.0019616065606902</v>
      </c>
      <c r="AE571" s="158"/>
      <c r="AF571" s="159"/>
      <c r="AG571" s="133">
        <v>5650</v>
      </c>
    </row>
    <row r="572" spans="5:33">
      <c r="E572" s="147">
        <v>0.63219907407407405</v>
      </c>
      <c r="G572" s="148">
        <v>20.03</v>
      </c>
      <c r="H572" s="148">
        <v>5.71</v>
      </c>
      <c r="I572" s="148">
        <v>7.56</v>
      </c>
      <c r="J572" s="148">
        <v>19.989999999999998</v>
      </c>
      <c r="K572" s="148">
        <v>5.86</v>
      </c>
      <c r="L572" s="148">
        <v>7.68</v>
      </c>
      <c r="M572" s="118">
        <f t="shared" si="128"/>
        <v>20.009999999999998</v>
      </c>
      <c r="N572" s="118">
        <f t="shared" si="128"/>
        <v>5.7850000000000001</v>
      </c>
      <c r="O572" s="118">
        <f t="shared" si="128"/>
        <v>7.6199999999999992</v>
      </c>
      <c r="P572" s="149">
        <f t="shared" si="119"/>
        <v>0.16954870147873952</v>
      </c>
      <c r="Q572" s="150">
        <f t="shared" si="120"/>
        <v>1.6405897731995365E-6</v>
      </c>
      <c r="R572" s="151">
        <f t="shared" si="121"/>
        <v>4.0281849138696781E-9</v>
      </c>
      <c r="S572" s="150">
        <f t="shared" si="122"/>
        <v>1.6226273700327265E-17</v>
      </c>
      <c r="T572" s="97">
        <v>298</v>
      </c>
      <c r="U572" s="118">
        <f t="shared" si="123"/>
        <v>293.01</v>
      </c>
      <c r="V572" s="152">
        <f t="shared" si="124"/>
        <v>0.28722637910747711</v>
      </c>
      <c r="W572" s="153">
        <f t="shared" si="125"/>
        <v>1.9374316008740688</v>
      </c>
      <c r="X572" s="154">
        <f t="shared" si="115"/>
        <v>-1.0768379669464999E-7</v>
      </c>
      <c r="Y572" s="155">
        <f t="shared" si="116"/>
        <v>-1.0748996440965243E-7</v>
      </c>
      <c r="Z572" s="155">
        <f t="shared" si="117"/>
        <v>-1.0749031331037712E-7</v>
      </c>
      <c r="AA572" s="156">
        <f t="shared" si="118"/>
        <v>-1.0729682867005225E-7</v>
      </c>
      <c r="AB572" s="157">
        <f t="shared" si="127"/>
        <v>2.9911941838580683E-4</v>
      </c>
      <c r="AC572" s="132"/>
      <c r="AD572" s="158">
        <f t="shared" si="126"/>
        <v>2.9911941838580685</v>
      </c>
      <c r="AE572" s="158"/>
      <c r="AF572" s="159"/>
      <c r="AG572" s="133">
        <v>5660</v>
      </c>
    </row>
    <row r="573" spans="5:33">
      <c r="E573" s="147">
        <v>0.63231481481481477</v>
      </c>
      <c r="G573" s="148">
        <v>20.04</v>
      </c>
      <c r="H573" s="148">
        <v>5.71</v>
      </c>
      <c r="I573" s="148">
        <v>7.59</v>
      </c>
      <c r="J573" s="148">
        <v>20.010000000000002</v>
      </c>
      <c r="K573" s="148">
        <v>5.86</v>
      </c>
      <c r="L573" s="148">
        <v>7.86</v>
      </c>
      <c r="M573" s="118">
        <f t="shared" si="128"/>
        <v>20.024999999999999</v>
      </c>
      <c r="N573" s="118">
        <f t="shared" si="128"/>
        <v>5.7850000000000001</v>
      </c>
      <c r="O573" s="118">
        <f t="shared" si="128"/>
        <v>7.7249999999999996</v>
      </c>
      <c r="P573" s="149">
        <f t="shared" si="119"/>
        <v>0.17193336664841852</v>
      </c>
      <c r="Q573" s="150">
        <f t="shared" si="120"/>
        <v>1.6405897731995365E-6</v>
      </c>
      <c r="R573" s="151">
        <f t="shared" si="121"/>
        <v>4.0332091770863246E-9</v>
      </c>
      <c r="S573" s="150">
        <f t="shared" si="122"/>
        <v>1.6266776266133347E-17</v>
      </c>
      <c r="T573" s="97">
        <v>298</v>
      </c>
      <c r="U573" s="118">
        <f t="shared" si="123"/>
        <v>293.02499999999998</v>
      </c>
      <c r="V573" s="152">
        <f t="shared" si="124"/>
        <v>0.2863483141885535</v>
      </c>
      <c r="W573" s="153">
        <f t="shared" si="125"/>
        <v>1.9335184216817149</v>
      </c>
      <c r="X573" s="154">
        <f t="shared" si="115"/>
        <v>-1.0929828509928056E-7</v>
      </c>
      <c r="Y573" s="155">
        <f t="shared" si="116"/>
        <v>-1.0909787686380579E-7</v>
      </c>
      <c r="Z573" s="155">
        <f t="shared" si="117"/>
        <v>-1.0909824433032926E-7</v>
      </c>
      <c r="AA573" s="156">
        <f t="shared" si="118"/>
        <v>-1.0889820221381214E-7</v>
      </c>
      <c r="AB573" s="157">
        <f t="shared" si="127"/>
        <v>2.980445164177989E-4</v>
      </c>
      <c r="AC573" s="132"/>
      <c r="AD573" s="158">
        <f t="shared" si="126"/>
        <v>2.980445164177989</v>
      </c>
      <c r="AE573" s="158"/>
      <c r="AF573" s="159"/>
      <c r="AG573" s="133">
        <v>5670</v>
      </c>
    </row>
    <row r="574" spans="5:33">
      <c r="E574" s="147">
        <v>0.6324305555555555</v>
      </c>
      <c r="G574" s="148">
        <v>20.05</v>
      </c>
      <c r="H574" s="148">
        <v>5.71</v>
      </c>
      <c r="I574" s="148">
        <v>7.62</v>
      </c>
      <c r="J574" s="148">
        <v>20.010000000000002</v>
      </c>
      <c r="K574" s="148">
        <v>5.86</v>
      </c>
      <c r="L574" s="148">
        <v>7.76</v>
      </c>
      <c r="M574" s="118">
        <f t="shared" si="128"/>
        <v>20.03</v>
      </c>
      <c r="N574" s="118">
        <f t="shared" si="128"/>
        <v>5.7850000000000001</v>
      </c>
      <c r="O574" s="118">
        <f t="shared" si="128"/>
        <v>7.6899999999999995</v>
      </c>
      <c r="P574" s="149">
        <f t="shared" si="119"/>
        <v>0.17117043488904229</v>
      </c>
      <c r="Q574" s="150">
        <f t="shared" si="120"/>
        <v>1.6405897731995365E-6</v>
      </c>
      <c r="R574" s="151">
        <f t="shared" si="121"/>
        <v>4.0348853236947492E-9</v>
      </c>
      <c r="S574" s="150">
        <f t="shared" si="122"/>
        <v>1.6280299575367282E-17</v>
      </c>
      <c r="T574" s="97">
        <v>298</v>
      </c>
      <c r="U574" s="118">
        <f t="shared" si="123"/>
        <v>293.02999999999997</v>
      </c>
      <c r="V574" s="152">
        <f t="shared" si="124"/>
        <v>0.28605564585892457</v>
      </c>
      <c r="W574" s="153">
        <f t="shared" si="125"/>
        <v>1.9322158746731404</v>
      </c>
      <c r="X574" s="154">
        <f t="shared" si="115"/>
        <v>-1.0857825702666644E-7</v>
      </c>
      <c r="Y574" s="155">
        <f t="shared" si="116"/>
        <v>-1.0837975395292894E-7</v>
      </c>
      <c r="Z574" s="155">
        <f t="shared" si="117"/>
        <v>-1.0838011685680458E-7</v>
      </c>
      <c r="AA574" s="156">
        <f t="shared" si="118"/>
        <v>-1.0818197536001891E-7</v>
      </c>
      <c r="AB574" s="157">
        <f t="shared" si="127"/>
        <v>2.9695353520162995E-4</v>
      </c>
      <c r="AC574" s="132"/>
      <c r="AD574" s="158">
        <f t="shared" si="126"/>
        <v>2.9695353520162997</v>
      </c>
      <c r="AE574" s="158"/>
      <c r="AF574" s="159"/>
      <c r="AG574" s="133">
        <v>5680</v>
      </c>
    </row>
    <row r="575" spans="5:33">
      <c r="E575" s="147">
        <v>0.63254629629629633</v>
      </c>
      <c r="G575" s="148">
        <v>20.059999999999999</v>
      </c>
      <c r="H575" s="148">
        <v>5.7</v>
      </c>
      <c r="I575" s="148">
        <v>7.57</v>
      </c>
      <c r="J575" s="148">
        <v>20.010000000000002</v>
      </c>
      <c r="K575" s="148">
        <v>5.86</v>
      </c>
      <c r="L575" s="148">
        <v>7.81</v>
      </c>
      <c r="M575" s="118">
        <f t="shared" si="128"/>
        <v>20.035</v>
      </c>
      <c r="N575" s="118">
        <f t="shared" si="128"/>
        <v>5.78</v>
      </c>
      <c r="O575" s="118">
        <f t="shared" si="128"/>
        <v>7.6899999999999995</v>
      </c>
      <c r="P575" s="149">
        <f t="shared" si="119"/>
        <v>0.17118649226897406</v>
      </c>
      <c r="Q575" s="150">
        <f t="shared" si="120"/>
        <v>1.6595869074375577E-6</v>
      </c>
      <c r="R575" s="151">
        <f t="shared" si="121"/>
        <v>3.9903560218510568E-9</v>
      </c>
      <c r="S575" s="150">
        <f t="shared" si="122"/>
        <v>1.5922941181122991E-17</v>
      </c>
      <c r="T575" s="97">
        <v>298</v>
      </c>
      <c r="U575" s="118">
        <f t="shared" si="123"/>
        <v>293.03500000000003</v>
      </c>
      <c r="V575" s="152">
        <f t="shared" si="124"/>
        <v>0.28576298751677931</v>
      </c>
      <c r="W575" s="153">
        <f t="shared" si="125"/>
        <v>1.9309142495524279</v>
      </c>
      <c r="X575" s="154">
        <f t="shared" si="115"/>
        <v>-1.0588859967554032E-7</v>
      </c>
      <c r="Y575" s="155">
        <f t="shared" si="116"/>
        <v>-1.0569911771429876E-7</v>
      </c>
      <c r="Z575" s="155">
        <f t="shared" si="117"/>
        <v>-1.0569945678209026E-7</v>
      </c>
      <c r="AA575" s="156">
        <f t="shared" si="118"/>
        <v>-1.0551031267515297E-7</v>
      </c>
      <c r="AB575" s="157">
        <f t="shared" si="127"/>
        <v>2.9586973524495301E-4</v>
      </c>
      <c r="AC575" s="132"/>
      <c r="AD575" s="158">
        <f t="shared" si="126"/>
        <v>2.9586973524495299</v>
      </c>
      <c r="AE575" s="158"/>
      <c r="AF575" s="159"/>
      <c r="AG575" s="133">
        <v>5690</v>
      </c>
    </row>
    <row r="576" spans="5:33">
      <c r="E576" s="147">
        <v>0.63266203703703705</v>
      </c>
      <c r="G576" s="148">
        <v>20.07</v>
      </c>
      <c r="H576" s="148">
        <v>5.7</v>
      </c>
      <c r="I576" s="148">
        <v>7.49</v>
      </c>
      <c r="J576" s="148">
        <v>20.02</v>
      </c>
      <c r="K576" s="148">
        <v>5.86</v>
      </c>
      <c r="L576" s="148">
        <v>7.77</v>
      </c>
      <c r="M576" s="118">
        <f t="shared" si="128"/>
        <v>20.045000000000002</v>
      </c>
      <c r="N576" s="118">
        <f t="shared" si="128"/>
        <v>5.78</v>
      </c>
      <c r="O576" s="118">
        <f t="shared" si="128"/>
        <v>7.63</v>
      </c>
      <c r="P576" s="149">
        <f t="shared" si="119"/>
        <v>0.16988271009139599</v>
      </c>
      <c r="Q576" s="150">
        <f t="shared" si="120"/>
        <v>1.6595869074375577E-6</v>
      </c>
      <c r="R576" s="151">
        <f t="shared" si="121"/>
        <v>3.9936733858790659E-9</v>
      </c>
      <c r="S576" s="150">
        <f t="shared" si="122"/>
        <v>1.5949427113078764E-17</v>
      </c>
      <c r="T576" s="97">
        <v>298</v>
      </c>
      <c r="U576" s="118">
        <f t="shared" si="123"/>
        <v>293.04500000000002</v>
      </c>
      <c r="V576" s="152">
        <f t="shared" si="124"/>
        <v>0.28517770079291249</v>
      </c>
      <c r="W576" s="153">
        <f t="shared" si="125"/>
        <v>1.9283137622426267</v>
      </c>
      <c r="X576" s="154">
        <f t="shared" si="115"/>
        <v>-1.0502233826762175E-7</v>
      </c>
      <c r="Y576" s="155">
        <f t="shared" si="116"/>
        <v>-1.0483527560086753E-7</v>
      </c>
      <c r="Z576" s="155">
        <f t="shared" si="117"/>
        <v>-1.0483560879132843E-7</v>
      </c>
      <c r="AA576" s="156">
        <f t="shared" si="118"/>
        <v>-1.046488781280972E-7</v>
      </c>
      <c r="AB576" s="157">
        <f t="shared" si="127"/>
        <v>2.9481274180938056E-4</v>
      </c>
      <c r="AC576" s="132"/>
      <c r="AD576" s="158">
        <f t="shared" si="126"/>
        <v>2.9481274180938057</v>
      </c>
      <c r="AE576" s="158"/>
      <c r="AF576" s="159"/>
      <c r="AG576" s="133">
        <v>5700</v>
      </c>
    </row>
    <row r="577" spans="1:55">
      <c r="E577" s="147">
        <v>0.63277777777777777</v>
      </c>
      <c r="G577" s="148">
        <v>20.07</v>
      </c>
      <c r="H577" s="148">
        <v>5.7</v>
      </c>
      <c r="I577" s="148">
        <v>7.53</v>
      </c>
      <c r="J577" s="148">
        <v>20.03</v>
      </c>
      <c r="K577" s="148">
        <v>5.86</v>
      </c>
      <c r="L577" s="148">
        <v>7.71</v>
      </c>
      <c r="M577" s="118">
        <f t="shared" si="128"/>
        <v>20.05</v>
      </c>
      <c r="N577" s="118">
        <f t="shared" si="128"/>
        <v>5.78</v>
      </c>
      <c r="O577" s="118">
        <f t="shared" si="128"/>
        <v>7.62</v>
      </c>
      <c r="P577" s="149">
        <f t="shared" si="119"/>
        <v>0.16967597926821396</v>
      </c>
      <c r="Q577" s="150">
        <f t="shared" si="120"/>
        <v>1.6595869074375577E-6</v>
      </c>
      <c r="R577" s="151">
        <f t="shared" si="121"/>
        <v>3.9953331019530345E-9</v>
      </c>
      <c r="S577" s="150">
        <f t="shared" si="122"/>
        <v>1.5962686595561658E-17</v>
      </c>
      <c r="T577" s="97">
        <v>298</v>
      </c>
      <c r="U577" s="118">
        <f t="shared" si="123"/>
        <v>293.05</v>
      </c>
      <c r="V577" s="152">
        <f t="shared" si="124"/>
        <v>0.28488507241016431</v>
      </c>
      <c r="W577" s="153">
        <f t="shared" si="125"/>
        <v>1.9270148986888194</v>
      </c>
      <c r="X577" s="154">
        <f t="shared" si="115"/>
        <v>-1.0467893354639666E-7</v>
      </c>
      <c r="Y577" s="155">
        <f t="shared" si="116"/>
        <v>-1.0449242899343667E-7</v>
      </c>
      <c r="Z577" s="155">
        <f t="shared" si="117"/>
        <v>-1.0449276128520825E-7</v>
      </c>
      <c r="AA577" s="156">
        <f t="shared" si="118"/>
        <v>-1.0430658783994343E-7</v>
      </c>
      <c r="AB577" s="157">
        <f t="shared" si="127"/>
        <v>2.9376438683408035E-4</v>
      </c>
      <c r="AC577" s="132"/>
      <c r="AD577" s="158">
        <f t="shared" si="126"/>
        <v>2.9376438683408037</v>
      </c>
      <c r="AE577" s="158"/>
      <c r="AF577" s="159"/>
      <c r="AG577" s="133">
        <v>5710</v>
      </c>
    </row>
    <row r="578" spans="1:55">
      <c r="E578" s="147">
        <v>0.63289351851851849</v>
      </c>
      <c r="G578" s="148">
        <v>20.07</v>
      </c>
      <c r="H578" s="148">
        <v>5.7</v>
      </c>
      <c r="I578" s="148">
        <v>7.52</v>
      </c>
      <c r="J578" s="148">
        <v>20.04</v>
      </c>
      <c r="K578" s="148">
        <v>5.86</v>
      </c>
      <c r="L578" s="148">
        <v>7.7</v>
      </c>
      <c r="M578" s="118">
        <f t="shared" si="128"/>
        <v>20.055</v>
      </c>
      <c r="N578" s="118">
        <f t="shared" si="128"/>
        <v>5.78</v>
      </c>
      <c r="O578" s="118">
        <f t="shared" si="128"/>
        <v>7.6099999999999994</v>
      </c>
      <c r="P578" s="149">
        <f t="shared" si="119"/>
        <v>0.16946920964392162</v>
      </c>
      <c r="Q578" s="150">
        <f t="shared" si="120"/>
        <v>1.6595869074375577E-6</v>
      </c>
      <c r="R578" s="151">
        <f t="shared" si="121"/>
        <v>3.9969935077823184E-9</v>
      </c>
      <c r="S578" s="150">
        <f t="shared" si="122"/>
        <v>1.5975957101254001E-17</v>
      </c>
      <c r="T578" s="97">
        <v>298</v>
      </c>
      <c r="U578" s="118">
        <f t="shared" si="123"/>
        <v>293.05500000000001</v>
      </c>
      <c r="V578" s="152">
        <f t="shared" si="124"/>
        <v>0.2845924540128596</v>
      </c>
      <c r="W578" s="153">
        <f t="shared" si="125"/>
        <v>1.9257169542934942</v>
      </c>
      <c r="X578" s="154">
        <f t="shared" si="115"/>
        <v>-1.043363637806455E-7</v>
      </c>
      <c r="Y578" s="155">
        <f t="shared" si="116"/>
        <v>-1.0415041651231797E-7</v>
      </c>
      <c r="Z578" s="155">
        <f t="shared" si="117"/>
        <v>-1.0415074790575881E-7</v>
      </c>
      <c r="AA578" s="156">
        <f t="shared" si="118"/>
        <v>-1.0396513084965968E-7</v>
      </c>
      <c r="AB578" s="157">
        <f t="shared" si="127"/>
        <v>2.9271946033084098E-4</v>
      </c>
      <c r="AC578" s="132"/>
      <c r="AD578" s="158">
        <f t="shared" si="126"/>
        <v>2.92719460330841</v>
      </c>
      <c r="AE578" s="158"/>
      <c r="AF578" s="159"/>
      <c r="AG578" s="133">
        <v>5720</v>
      </c>
    </row>
    <row r="579" spans="1:55">
      <c r="E579" s="147">
        <v>0.63300925925925922</v>
      </c>
      <c r="G579" s="148">
        <v>20.079999999999998</v>
      </c>
      <c r="H579" s="148">
        <v>5.7</v>
      </c>
      <c r="I579" s="148">
        <v>7.56</v>
      </c>
      <c r="J579" s="148">
        <v>20.04</v>
      </c>
      <c r="K579" s="148">
        <v>5.86</v>
      </c>
      <c r="L579" s="148">
        <v>7.75</v>
      </c>
      <c r="M579" s="118">
        <f t="shared" si="128"/>
        <v>20.059999999999999</v>
      </c>
      <c r="N579" s="118">
        <f t="shared" si="128"/>
        <v>5.78</v>
      </c>
      <c r="O579" s="118">
        <f t="shared" si="128"/>
        <v>7.6549999999999994</v>
      </c>
      <c r="P579" s="149">
        <f t="shared" si="119"/>
        <v>0.17048732647949125</v>
      </c>
      <c r="Q579" s="150">
        <f t="shared" si="120"/>
        <v>1.6595869074375577E-6</v>
      </c>
      <c r="R579" s="151">
        <f t="shared" si="121"/>
        <v>3.9986546036535722E-9</v>
      </c>
      <c r="S579" s="150">
        <f t="shared" si="122"/>
        <v>1.5989238639319906E-17</v>
      </c>
      <c r="T579" s="97">
        <v>298</v>
      </c>
      <c r="U579" s="118">
        <f t="shared" si="123"/>
        <v>293.06</v>
      </c>
      <c r="V579" s="152">
        <f t="shared" si="124"/>
        <v>0.28429984560048388</v>
      </c>
      <c r="W579" s="153">
        <f t="shared" si="125"/>
        <v>1.9244199283756049</v>
      </c>
      <c r="X579" s="154">
        <f t="shared" si="115"/>
        <v>-1.047472209724131E-7</v>
      </c>
      <c r="Y579" s="155">
        <f t="shared" si="116"/>
        <v>-1.0455913716024043E-7</v>
      </c>
      <c r="Z579" s="155">
        <f t="shared" si="117"/>
        <v>-1.0455947488299886E-7</v>
      </c>
      <c r="AA579" s="156">
        <f t="shared" si="118"/>
        <v>-1.0437172758075654E-7</v>
      </c>
      <c r="AB579" s="157">
        <f t="shared" si="127"/>
        <v>2.9167795395839687E-4</v>
      </c>
      <c r="AC579" s="132"/>
      <c r="AD579" s="158">
        <f t="shared" si="126"/>
        <v>2.9167795395839686</v>
      </c>
      <c r="AE579" s="158"/>
      <c r="AF579" s="159"/>
      <c r="AG579" s="133">
        <v>5730</v>
      </c>
    </row>
    <row r="580" spans="1:55">
      <c r="E580" s="147">
        <v>0.63312499999999994</v>
      </c>
      <c r="G580" s="148">
        <v>20.09</v>
      </c>
      <c r="H580" s="148">
        <v>5.7</v>
      </c>
      <c r="I580" s="148">
        <v>7.55</v>
      </c>
      <c r="J580" s="148">
        <v>20.059999999999999</v>
      </c>
      <c r="K580" s="148">
        <v>5.86</v>
      </c>
      <c r="L580" s="148">
        <v>7.62</v>
      </c>
      <c r="M580" s="118">
        <f t="shared" si="128"/>
        <v>20.074999999999999</v>
      </c>
      <c r="N580" s="118">
        <f t="shared" si="128"/>
        <v>5.78</v>
      </c>
      <c r="O580" s="118">
        <f t="shared" si="128"/>
        <v>7.585</v>
      </c>
      <c r="P580" s="149">
        <f t="shared" si="119"/>
        <v>0.16897590753317543</v>
      </c>
      <c r="Q580" s="150">
        <f t="shared" si="120"/>
        <v>1.6595869074375577E-6</v>
      </c>
      <c r="R580" s="151">
        <f t="shared" si="121"/>
        <v>4.0036420343874572E-9</v>
      </c>
      <c r="S580" s="150">
        <f t="shared" si="122"/>
        <v>1.6029149539514135E-17</v>
      </c>
      <c r="T580" s="97">
        <v>298</v>
      </c>
      <c r="U580" s="118">
        <f t="shared" si="123"/>
        <v>293.07499999999999</v>
      </c>
      <c r="V580" s="152">
        <f t="shared" si="124"/>
        <v>0.2834220802678391</v>
      </c>
      <c r="W580" s="153">
        <f t="shared" si="125"/>
        <v>1.9205343546842251</v>
      </c>
      <c r="X580" s="154">
        <f t="shared" si="115"/>
        <v>-1.0391446893982969E-7</v>
      </c>
      <c r="Y580" s="155">
        <f t="shared" si="116"/>
        <v>-1.0372869787079746E-7</v>
      </c>
      <c r="Z580" s="155">
        <f t="shared" si="117"/>
        <v>-1.0372902997940985E-7</v>
      </c>
      <c r="AA580" s="156">
        <f t="shared" si="118"/>
        <v>-1.035435898315486E-7</v>
      </c>
      <c r="AB580" s="157">
        <f t="shared" si="127"/>
        <v>2.9063236033733081E-4</v>
      </c>
      <c r="AC580" s="132"/>
      <c r="AD580" s="158">
        <f t="shared" si="126"/>
        <v>2.9063236033733082</v>
      </c>
      <c r="AE580" s="158"/>
      <c r="AF580" s="159"/>
      <c r="AG580" s="133">
        <v>5740</v>
      </c>
    </row>
    <row r="581" spans="1:55">
      <c r="E581" s="147">
        <v>0.63324074074074077</v>
      </c>
      <c r="G581" s="148">
        <v>20.09</v>
      </c>
      <c r="H581" s="148">
        <v>5.7</v>
      </c>
      <c r="I581" s="148">
        <v>7.59</v>
      </c>
      <c r="J581" s="148">
        <v>20.07</v>
      </c>
      <c r="K581" s="148">
        <v>5.86</v>
      </c>
      <c r="L581" s="148">
        <v>7.62</v>
      </c>
      <c r="M581" s="118">
        <f t="shared" si="128"/>
        <v>20.079999999999998</v>
      </c>
      <c r="N581" s="118">
        <f t="shared" si="128"/>
        <v>5.78</v>
      </c>
      <c r="O581" s="118">
        <f t="shared" si="128"/>
        <v>7.6050000000000004</v>
      </c>
      <c r="P581" s="149">
        <f t="shared" si="119"/>
        <v>0.16943736709426499</v>
      </c>
      <c r="Q581" s="150">
        <f t="shared" si="120"/>
        <v>1.6595869074375577E-6</v>
      </c>
      <c r="R581" s="151">
        <f t="shared" si="121"/>
        <v>4.005305893295496E-9</v>
      </c>
      <c r="S581" s="150">
        <f t="shared" si="122"/>
        <v>1.6042475298867632E-17</v>
      </c>
      <c r="T581" s="97">
        <v>298</v>
      </c>
      <c r="U581" s="118">
        <f t="shared" si="123"/>
        <v>293.08</v>
      </c>
      <c r="V581" s="152">
        <f t="shared" si="124"/>
        <v>0.28312951179007906</v>
      </c>
      <c r="W581" s="153">
        <f t="shared" si="125"/>
        <v>1.9192409958763426</v>
      </c>
      <c r="X581" s="154">
        <f t="shared" si="115"/>
        <v>-1.0398270077052809E-7</v>
      </c>
      <c r="Y581" s="155">
        <f t="shared" si="116"/>
        <v>-1.0379601938094633E-7</v>
      </c>
      <c r="Z581" s="155">
        <f t="shared" si="117"/>
        <v>-1.0379635453228358E-7</v>
      </c>
      <c r="AA581" s="156">
        <f t="shared" si="118"/>
        <v>-1.0361000709063668E-7</v>
      </c>
      <c r="AB581" s="157">
        <f t="shared" si="127"/>
        <v>2.8959507114654452E-4</v>
      </c>
      <c r="AC581" s="132"/>
      <c r="AD581" s="158">
        <f t="shared" si="126"/>
        <v>2.8959507114654452</v>
      </c>
      <c r="AE581" s="158"/>
      <c r="AF581" s="159"/>
      <c r="AG581" s="133">
        <v>5750</v>
      </c>
    </row>
    <row r="582" spans="1:55" s="77" customFormat="1">
      <c r="A582" s="134"/>
      <c r="B582" s="134"/>
      <c r="C582" s="134"/>
      <c r="D582" s="134"/>
      <c r="E582" s="136">
        <v>0.63335648148148149</v>
      </c>
      <c r="F582" s="134"/>
      <c r="G582" s="138">
        <v>20.11</v>
      </c>
      <c r="H582" s="138">
        <v>5.7</v>
      </c>
      <c r="I582" s="138">
        <v>7.45</v>
      </c>
      <c r="J582" s="138">
        <v>20.07</v>
      </c>
      <c r="K582" s="138">
        <v>5.86</v>
      </c>
      <c r="L582" s="138">
        <v>7.75</v>
      </c>
      <c r="M582" s="139">
        <f t="shared" si="128"/>
        <v>20.09</v>
      </c>
      <c r="N582" s="139">
        <f t="shared" si="128"/>
        <v>5.78</v>
      </c>
      <c r="O582" s="139">
        <f t="shared" si="128"/>
        <v>7.6</v>
      </c>
      <c r="P582" s="140">
        <f t="shared" si="119"/>
        <v>0.16935776995050933</v>
      </c>
      <c r="Q582" s="141">
        <f t="shared" si="120"/>
        <v>1.6595869074375577E-6</v>
      </c>
      <c r="R582" s="142">
        <f t="shared" si="121"/>
        <v>4.0086356858300051E-9</v>
      </c>
      <c r="S582" s="141">
        <f t="shared" si="122"/>
        <v>1.6069160061709795E-17</v>
      </c>
      <c r="T582" s="143">
        <v>298</v>
      </c>
      <c r="U582" s="139">
        <f t="shared" si="123"/>
        <v>293.08999999999997</v>
      </c>
      <c r="V582" s="144">
        <f t="shared" si="124"/>
        <v>0.2825444047811787</v>
      </c>
      <c r="W582" s="145">
        <f t="shared" si="125"/>
        <v>1.9166570228232596</v>
      </c>
      <c r="X582" s="146">
        <f t="shared" ref="X582:X645" si="129">-($B$2/W582)*P582*S582*AB582</f>
        <v>-1.0387344650325049E-7</v>
      </c>
      <c r="Y582" s="146">
        <f t="shared" ref="Y582:Y645" si="130">-(AB582+(5*X582))*$B$2*S582*P582/W582</f>
        <v>-1.0368648710141303E-7</v>
      </c>
      <c r="Z582" s="146">
        <f t="shared" ref="Z582:Z645" si="131">-(AB582+5*Y582)*$B$2*P582*S582/W582</f>
        <v>-1.0368682360529452E-7</v>
      </c>
      <c r="AA582" s="146">
        <f t="shared" ref="AA582:AA645" si="132">-(AB582+(10*Z582))*$B$2*P582*S582/W582</f>
        <v>-1.0350019949600755E-7</v>
      </c>
      <c r="AB582" s="146">
        <f t="shared" si="127"/>
        <v>2.8855710872039846E-4</v>
      </c>
      <c r="AC582" s="134"/>
      <c r="AD582" s="146">
        <f t="shared" si="126"/>
        <v>2.8855710872039846</v>
      </c>
      <c r="AE582" s="146"/>
      <c r="AF582" s="146"/>
      <c r="AG582" s="137">
        <v>5760</v>
      </c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</row>
    <row r="583" spans="1:55">
      <c r="E583" s="147">
        <v>0.63347222222222221</v>
      </c>
      <c r="G583" s="148">
        <v>20.11</v>
      </c>
      <c r="H583" s="148">
        <v>5.7</v>
      </c>
      <c r="I583" s="148">
        <v>7.55</v>
      </c>
      <c r="J583" s="148">
        <v>20.079999999999998</v>
      </c>
      <c r="K583" s="148">
        <v>5.86</v>
      </c>
      <c r="L583" s="148">
        <v>7.69</v>
      </c>
      <c r="M583" s="118">
        <f t="shared" si="128"/>
        <v>20.094999999999999</v>
      </c>
      <c r="N583" s="118">
        <f t="shared" si="128"/>
        <v>5.78</v>
      </c>
      <c r="O583" s="118">
        <f t="shared" si="128"/>
        <v>7.62</v>
      </c>
      <c r="P583" s="149">
        <f t="shared" ref="P583:P646" si="133">((O583/32000)*(1/((-0.026*M583+1.9067)/1000)))/1.013</f>
        <v>0.16981939538818236</v>
      </c>
      <c r="Q583" s="150">
        <f t="shared" ref="Q583:Q646" si="134">POWER(10, -N583)</f>
        <v>1.6595869074375577E-6</v>
      </c>
      <c r="R583" s="151">
        <f t="shared" ref="R583:R646" si="135">(0.00000000000001*(0.1253*EXP(0.0831*M583)))/Q583</f>
        <v>4.0103016200313302E-9</v>
      </c>
      <c r="S583" s="150">
        <f t="shared" ref="S583:S646" si="136">POWER(R583, 2)</f>
        <v>1.6082519083625911E-17</v>
      </c>
      <c r="T583" s="97">
        <v>298</v>
      </c>
      <c r="U583" s="118">
        <f t="shared" ref="U583:U646" si="137">273+M583</f>
        <v>293.09500000000003</v>
      </c>
      <c r="V583" s="152">
        <f t="shared" ref="V583:V646" si="138">((1/U583)-(1/298))*5026</f>
        <v>0.28225186624901399</v>
      </c>
      <c r="W583" s="153">
        <f t="shared" ref="W583:W646" si="139">POWER(10,V583)</f>
        <v>1.915366407222818</v>
      </c>
      <c r="X583" s="154">
        <f t="shared" si="129"/>
        <v>-1.0393858251934661E-7</v>
      </c>
      <c r="Y583" s="155">
        <f t="shared" si="130"/>
        <v>-1.0375071350400858E-7</v>
      </c>
      <c r="Z583" s="155">
        <f t="shared" si="131"/>
        <v>-1.0375105307730341E-7</v>
      </c>
      <c r="AA583" s="156">
        <f t="shared" si="132"/>
        <v>-1.0356352240770253E-7</v>
      </c>
      <c r="AB583" s="157">
        <f t="shared" si="127"/>
        <v>2.8752024160804399E-4</v>
      </c>
      <c r="AC583" s="132"/>
      <c r="AD583" s="158">
        <f t="shared" ref="AD583:AD646" si="140">AB583*10000</f>
        <v>2.8752024160804401</v>
      </c>
      <c r="AE583" s="158"/>
      <c r="AF583" s="159"/>
      <c r="AG583" s="133">
        <v>5770</v>
      </c>
    </row>
    <row r="584" spans="1:55">
      <c r="E584" s="147">
        <v>0.63358796296296294</v>
      </c>
      <c r="G584" s="148">
        <v>20.12</v>
      </c>
      <c r="H584" s="148">
        <v>5.7</v>
      </c>
      <c r="I584" s="148">
        <v>7.58</v>
      </c>
      <c r="J584" s="148">
        <v>20.079999999999998</v>
      </c>
      <c r="K584" s="148">
        <v>5.86</v>
      </c>
      <c r="L584" s="148">
        <v>7.84</v>
      </c>
      <c r="M584" s="118">
        <f t="shared" si="128"/>
        <v>20.100000000000001</v>
      </c>
      <c r="N584" s="118">
        <f t="shared" si="128"/>
        <v>5.78</v>
      </c>
      <c r="O584" s="118">
        <f t="shared" si="128"/>
        <v>7.71</v>
      </c>
      <c r="P584" s="149">
        <f t="shared" si="133"/>
        <v>0.17184127475682254</v>
      </c>
      <c r="Q584" s="150">
        <f t="shared" si="134"/>
        <v>1.6595869074375577E-6</v>
      </c>
      <c r="R584" s="151">
        <f t="shared" si="135"/>
        <v>4.0119682465721408E-9</v>
      </c>
      <c r="S584" s="150">
        <f t="shared" si="136"/>
        <v>1.6095889211503138E-17</v>
      </c>
      <c r="T584" s="97">
        <v>298</v>
      </c>
      <c r="U584" s="118">
        <f t="shared" si="137"/>
        <v>293.10000000000002</v>
      </c>
      <c r="V584" s="152">
        <f t="shared" si="138"/>
        <v>0.28195933769769577</v>
      </c>
      <c r="W584" s="153">
        <f t="shared" si="139"/>
        <v>1.9140767046705143</v>
      </c>
      <c r="X584" s="154">
        <f t="shared" si="129"/>
        <v>-1.0495434863041403E-7</v>
      </c>
      <c r="Y584" s="155">
        <f t="shared" si="130"/>
        <v>-1.0476209593840338E-7</v>
      </c>
      <c r="Z584" s="155">
        <f t="shared" si="131"/>
        <v>-1.0476244810196847E-7</v>
      </c>
      <c r="AA584" s="156">
        <f t="shared" si="132"/>
        <v>-1.045705462833545E-7</v>
      </c>
      <c r="AB584" s="157">
        <f t="shared" ref="AB584:AB647" si="141">AB583+10*(0.166666666666666*(X583+2*Y583+2*Z583+AA583))</f>
        <v>2.8648273221122786E-4</v>
      </c>
      <c r="AC584" s="132"/>
      <c r="AD584" s="158">
        <f t="shared" si="140"/>
        <v>2.8648273221122786</v>
      </c>
      <c r="AE584" s="158"/>
      <c r="AF584" s="159"/>
      <c r="AG584" s="133">
        <v>5780</v>
      </c>
    </row>
    <row r="585" spans="1:55">
      <c r="E585" s="147">
        <v>0.63370370370370366</v>
      </c>
      <c r="G585" s="148">
        <v>20.13</v>
      </c>
      <c r="H585" s="148">
        <v>5.7</v>
      </c>
      <c r="I585" s="148">
        <v>7.53</v>
      </c>
      <c r="J585" s="148">
        <v>20.09</v>
      </c>
      <c r="K585" s="148">
        <v>5.85</v>
      </c>
      <c r="L585" s="148">
        <v>7.77</v>
      </c>
      <c r="M585" s="118">
        <f t="shared" si="128"/>
        <v>20.11</v>
      </c>
      <c r="N585" s="118">
        <f t="shared" si="128"/>
        <v>5.7750000000000004</v>
      </c>
      <c r="O585" s="118">
        <f t="shared" si="128"/>
        <v>7.65</v>
      </c>
      <c r="P585" s="149">
        <f t="shared" si="133"/>
        <v>0.17053602337150858</v>
      </c>
      <c r="Q585" s="150">
        <f t="shared" si="134"/>
        <v>1.6788040181225577E-6</v>
      </c>
      <c r="R585" s="151">
        <f t="shared" si="135"/>
        <v>3.9693407778442396E-9</v>
      </c>
      <c r="S585" s="150">
        <f t="shared" si="136"/>
        <v>1.5755666210657112E-17</v>
      </c>
      <c r="T585" s="97">
        <v>298</v>
      </c>
      <c r="U585" s="118">
        <f t="shared" si="137"/>
        <v>293.11</v>
      </c>
      <c r="V585" s="152">
        <f t="shared" si="138"/>
        <v>0.28137431053554551</v>
      </c>
      <c r="W585" s="153">
        <f t="shared" si="139"/>
        <v>1.9115000360055767</v>
      </c>
      <c r="X585" s="154">
        <f t="shared" si="129"/>
        <v>-1.0171964812629463E-7</v>
      </c>
      <c r="Y585" s="155">
        <f t="shared" si="130"/>
        <v>-1.0153840050657143E-7</v>
      </c>
      <c r="Z585" s="155">
        <f t="shared" si="131"/>
        <v>-1.0153872345990702E-7</v>
      </c>
      <c r="AA585" s="156">
        <f t="shared" si="132"/>
        <v>-1.0135779764262034E-7</v>
      </c>
      <c r="AB585" s="157">
        <f t="shared" si="141"/>
        <v>2.8543510890623701E-4</v>
      </c>
      <c r="AC585" s="132"/>
      <c r="AD585" s="158">
        <f t="shared" si="140"/>
        <v>2.8543510890623702</v>
      </c>
      <c r="AE585" s="158"/>
      <c r="AF585" s="159"/>
      <c r="AG585" s="133">
        <v>5790</v>
      </c>
    </row>
    <row r="586" spans="1:55">
      <c r="E586" s="147">
        <v>0.63381944444444438</v>
      </c>
      <c r="G586" s="148">
        <v>20.13</v>
      </c>
      <c r="H586" s="148">
        <v>5.7</v>
      </c>
      <c r="I586" s="148">
        <v>7.57</v>
      </c>
      <c r="J586" s="148">
        <v>20.11</v>
      </c>
      <c r="K586" s="148">
        <v>5.85</v>
      </c>
      <c r="L586" s="148">
        <v>7.78</v>
      </c>
      <c r="M586" s="118">
        <f t="shared" si="128"/>
        <v>20.119999999999997</v>
      </c>
      <c r="N586" s="118">
        <f t="shared" si="128"/>
        <v>5.7750000000000004</v>
      </c>
      <c r="O586" s="118">
        <f t="shared" si="128"/>
        <v>7.6750000000000007</v>
      </c>
      <c r="P586" s="149">
        <f t="shared" si="133"/>
        <v>0.17112548220507603</v>
      </c>
      <c r="Q586" s="150">
        <f t="shared" si="134"/>
        <v>1.6788040181225577E-6</v>
      </c>
      <c r="R586" s="151">
        <f t="shared" si="135"/>
        <v>3.972640670946314E-9</v>
      </c>
      <c r="S586" s="150">
        <f t="shared" si="136"/>
        <v>1.578187390045678E-17</v>
      </c>
      <c r="T586" s="97">
        <v>298</v>
      </c>
      <c r="U586" s="118">
        <f t="shared" si="137"/>
        <v>293.12</v>
      </c>
      <c r="V586" s="152">
        <f t="shared" si="138"/>
        <v>0.28078932329064321</v>
      </c>
      <c r="W586" s="153">
        <f t="shared" si="139"/>
        <v>1.9089270114242813</v>
      </c>
      <c r="X586" s="154">
        <f t="shared" si="129"/>
        <v>-1.020146408455799E-7</v>
      </c>
      <c r="Y586" s="155">
        <f t="shared" si="130"/>
        <v>-1.0183168962746066E-7</v>
      </c>
      <c r="Z586" s="155">
        <f t="shared" si="131"/>
        <v>-1.0183201772887764E-7</v>
      </c>
      <c r="AA586" s="156">
        <f t="shared" si="132"/>
        <v>-1.0164939343535299E-7</v>
      </c>
      <c r="AB586" s="157">
        <f t="shared" si="141"/>
        <v>2.8441972275006721E-4</v>
      </c>
      <c r="AC586" s="132"/>
      <c r="AD586" s="158">
        <f t="shared" si="140"/>
        <v>2.8441972275006719</v>
      </c>
      <c r="AE586" s="158"/>
      <c r="AF586" s="159"/>
      <c r="AG586" s="133">
        <v>5800</v>
      </c>
    </row>
    <row r="587" spans="1:55">
      <c r="E587" s="147">
        <v>0.63393518518518521</v>
      </c>
      <c r="G587" s="148">
        <v>20.13</v>
      </c>
      <c r="H587" s="148">
        <v>5.7</v>
      </c>
      <c r="I587" s="148">
        <v>7.58</v>
      </c>
      <c r="J587" s="148">
        <v>20.12</v>
      </c>
      <c r="K587" s="148">
        <v>5.85</v>
      </c>
      <c r="L587" s="148">
        <v>7.69</v>
      </c>
      <c r="M587" s="118">
        <f t="shared" si="128"/>
        <v>20.125</v>
      </c>
      <c r="N587" s="118">
        <f t="shared" si="128"/>
        <v>5.7750000000000004</v>
      </c>
      <c r="O587" s="118">
        <f t="shared" si="128"/>
        <v>7.6349999999999998</v>
      </c>
      <c r="P587" s="149">
        <f t="shared" si="133"/>
        <v>0.17024961952387582</v>
      </c>
      <c r="Q587" s="150">
        <f t="shared" si="134"/>
        <v>1.6788040181225577E-6</v>
      </c>
      <c r="R587" s="151">
        <f t="shared" si="135"/>
        <v>3.9742916461114323E-9</v>
      </c>
      <c r="S587" s="150">
        <f t="shared" si="136"/>
        <v>1.5794994088351117E-17</v>
      </c>
      <c r="T587" s="97">
        <v>298</v>
      </c>
      <c r="U587" s="118">
        <f t="shared" si="137"/>
        <v>293.125</v>
      </c>
      <c r="V587" s="152">
        <f t="shared" si="138"/>
        <v>0.28049684463588059</v>
      </c>
      <c r="W587" s="153">
        <f t="shared" si="139"/>
        <v>1.9076418639784685</v>
      </c>
      <c r="X587" s="154">
        <f t="shared" si="129"/>
        <v>-1.0128138593417122E-7</v>
      </c>
      <c r="Y587" s="155">
        <f t="shared" si="130"/>
        <v>-1.0110040731155386E-7</v>
      </c>
      <c r="Z587" s="155">
        <f t="shared" si="131"/>
        <v>-1.0110073070031423E-7</v>
      </c>
      <c r="AA587" s="156">
        <f t="shared" si="132"/>
        <v>-1.0092007431073742E-7</v>
      </c>
      <c r="AB587" s="157">
        <f t="shared" si="141"/>
        <v>2.8340140366841122E-4</v>
      </c>
      <c r="AC587" s="132"/>
      <c r="AD587" s="158">
        <f t="shared" si="140"/>
        <v>2.834014036684112</v>
      </c>
      <c r="AE587" s="158"/>
      <c r="AF587" s="159"/>
      <c r="AG587" s="133">
        <v>5810</v>
      </c>
    </row>
    <row r="588" spans="1:55">
      <c r="E588" s="147">
        <v>0.63405092592592593</v>
      </c>
      <c r="G588" s="148">
        <v>20.149999999999999</v>
      </c>
      <c r="H588" s="148">
        <v>5.7</v>
      </c>
      <c r="I588" s="148">
        <v>7.62</v>
      </c>
      <c r="J588" s="148">
        <v>20.12</v>
      </c>
      <c r="K588" s="148">
        <v>5.85</v>
      </c>
      <c r="L588" s="148">
        <v>7.76</v>
      </c>
      <c r="M588" s="118">
        <f t="shared" si="128"/>
        <v>20.134999999999998</v>
      </c>
      <c r="N588" s="118">
        <f t="shared" si="128"/>
        <v>5.7750000000000004</v>
      </c>
      <c r="O588" s="118">
        <f t="shared" si="128"/>
        <v>7.6899999999999995</v>
      </c>
      <c r="P588" s="149">
        <f t="shared" si="133"/>
        <v>0.17150827371613553</v>
      </c>
      <c r="Q588" s="150">
        <f t="shared" si="134"/>
        <v>1.6788040181225577E-6</v>
      </c>
      <c r="R588" s="151">
        <f t="shared" si="135"/>
        <v>3.9775956550949473E-9</v>
      </c>
      <c r="S588" s="150">
        <f t="shared" si="136"/>
        <v>1.5821267195430203E-17</v>
      </c>
      <c r="T588" s="97">
        <v>298</v>
      </c>
      <c r="U588" s="118">
        <f t="shared" si="137"/>
        <v>293.13499999999999</v>
      </c>
      <c r="V588" s="152">
        <f t="shared" si="138"/>
        <v>0.27991191725918868</v>
      </c>
      <c r="W588" s="153">
        <f t="shared" si="139"/>
        <v>1.9050742954080795</v>
      </c>
      <c r="X588" s="154">
        <f t="shared" si="129"/>
        <v>-1.0197253450380673E-7</v>
      </c>
      <c r="Y588" s="155">
        <f t="shared" si="130"/>
        <v>-1.0178842063365837E-7</v>
      </c>
      <c r="Z588" s="155">
        <f t="shared" si="131"/>
        <v>-1.0178875305569088E-7</v>
      </c>
      <c r="AA588" s="156">
        <f t="shared" si="132"/>
        <v>-1.0160497040718303E-7</v>
      </c>
      <c r="AB588" s="157">
        <f t="shared" si="141"/>
        <v>2.8239039744129682E-4</v>
      </c>
      <c r="AC588" s="132"/>
      <c r="AD588" s="158">
        <f t="shared" si="140"/>
        <v>2.8239039744129681</v>
      </c>
      <c r="AE588" s="158"/>
      <c r="AF588" s="159"/>
      <c r="AG588" s="133">
        <v>5820</v>
      </c>
    </row>
    <row r="589" spans="1:55">
      <c r="E589" s="147">
        <v>0.63416666666666666</v>
      </c>
      <c r="G589" s="148">
        <v>20.170000000000002</v>
      </c>
      <c r="H589" s="148">
        <v>5.69</v>
      </c>
      <c r="I589" s="148">
        <v>7.57</v>
      </c>
      <c r="J589" s="148">
        <v>20.13</v>
      </c>
      <c r="K589" s="148">
        <v>5.85</v>
      </c>
      <c r="L589" s="148">
        <v>7.83</v>
      </c>
      <c r="M589" s="118">
        <f t="shared" si="128"/>
        <v>20.149999999999999</v>
      </c>
      <c r="N589" s="118">
        <f t="shared" si="128"/>
        <v>5.77</v>
      </c>
      <c r="O589" s="118">
        <f t="shared" si="128"/>
        <v>7.7</v>
      </c>
      <c r="P589" s="149">
        <f t="shared" si="133"/>
        <v>0.17177973586648093</v>
      </c>
      <c r="Q589" s="150">
        <f t="shared" si="134"/>
        <v>1.6982436524617446E-6</v>
      </c>
      <c r="R589" s="151">
        <f t="shared" si="135"/>
        <v>3.9369688685463703E-9</v>
      </c>
      <c r="S589" s="150">
        <f t="shared" si="136"/>
        <v>1.5499723871903289E-17</v>
      </c>
      <c r="T589" s="97">
        <v>298</v>
      </c>
      <c r="U589" s="118">
        <f t="shared" si="137"/>
        <v>293.14999999999998</v>
      </c>
      <c r="V589" s="152">
        <f t="shared" si="138"/>
        <v>0.27903460101856165</v>
      </c>
      <c r="W589" s="153">
        <f t="shared" si="139"/>
        <v>1.9012297482657188</v>
      </c>
      <c r="X589" s="154">
        <f t="shared" si="129"/>
        <v>-9.9899156843727332E-8</v>
      </c>
      <c r="Y589" s="155">
        <f t="shared" si="130"/>
        <v>-9.9721814687916139E-8</v>
      </c>
      <c r="Z589" s="155">
        <f t="shared" si="131"/>
        <v>-9.9722129507792734E-8</v>
      </c>
      <c r="AA589" s="156">
        <f t="shared" si="132"/>
        <v>-9.9545101054114213E-8</v>
      </c>
      <c r="AB589" s="157">
        <f t="shared" si="141"/>
        <v>2.8137251102081399E-4</v>
      </c>
      <c r="AC589" s="132"/>
      <c r="AD589" s="158">
        <f t="shared" si="140"/>
        <v>2.8137251102081398</v>
      </c>
      <c r="AE589" s="158"/>
      <c r="AF589" s="159"/>
      <c r="AG589" s="133">
        <v>5830</v>
      </c>
    </row>
    <row r="590" spans="1:55">
      <c r="E590" s="147">
        <v>0.63428240740740738</v>
      </c>
      <c r="G590" s="148">
        <v>20.170000000000002</v>
      </c>
      <c r="H590" s="148">
        <v>5.69</v>
      </c>
      <c r="I590" s="148">
        <v>7.64</v>
      </c>
      <c r="J590" s="148">
        <v>20.13</v>
      </c>
      <c r="K590" s="148">
        <v>5.85</v>
      </c>
      <c r="L590" s="148">
        <v>7.88</v>
      </c>
      <c r="M590" s="118">
        <f t="shared" si="128"/>
        <v>20.149999999999999</v>
      </c>
      <c r="N590" s="118">
        <f t="shared" si="128"/>
        <v>5.77</v>
      </c>
      <c r="O590" s="118">
        <f t="shared" si="128"/>
        <v>7.76</v>
      </c>
      <c r="P590" s="149">
        <f t="shared" si="133"/>
        <v>0.17311827926284312</v>
      </c>
      <c r="Q590" s="150">
        <f t="shared" si="134"/>
        <v>1.6982436524617446E-6</v>
      </c>
      <c r="R590" s="151">
        <f t="shared" si="135"/>
        <v>3.9369688685463703E-9</v>
      </c>
      <c r="S590" s="150">
        <f t="shared" si="136"/>
        <v>1.5499723871903289E-17</v>
      </c>
      <c r="T590" s="97">
        <v>298</v>
      </c>
      <c r="U590" s="118">
        <f t="shared" si="137"/>
        <v>293.14999999999998</v>
      </c>
      <c r="V590" s="152">
        <f t="shared" si="138"/>
        <v>0.27903460101856165</v>
      </c>
      <c r="W590" s="153">
        <f t="shared" si="139"/>
        <v>1.9012297482657188</v>
      </c>
      <c r="X590" s="154">
        <f t="shared" si="129"/>
        <v>-1.003207775423753E-7</v>
      </c>
      <c r="Y590" s="155">
        <f t="shared" si="130"/>
        <v>-1.0014129920141994E-7</v>
      </c>
      <c r="Z590" s="155">
        <f t="shared" si="131"/>
        <v>-1.001416202961688E-7</v>
      </c>
      <c r="AA590" s="156">
        <f t="shared" si="132"/>
        <v>-9.9962461901056705E-8</v>
      </c>
      <c r="AB590" s="157">
        <f t="shared" si="141"/>
        <v>2.8037529077699859E-4</v>
      </c>
      <c r="AC590" s="132"/>
      <c r="AD590" s="158">
        <f t="shared" si="140"/>
        <v>2.8037529077699861</v>
      </c>
      <c r="AE590" s="158"/>
      <c r="AF590" s="159"/>
      <c r="AG590" s="133">
        <v>5840</v>
      </c>
    </row>
    <row r="591" spans="1:55">
      <c r="E591" s="147">
        <v>0.6343981481481481</v>
      </c>
      <c r="G591" s="148">
        <v>20.170000000000002</v>
      </c>
      <c r="H591" s="148">
        <v>5.69</v>
      </c>
      <c r="I591" s="148">
        <v>7.66</v>
      </c>
      <c r="J591" s="148">
        <v>20.14</v>
      </c>
      <c r="K591" s="148">
        <v>5.85</v>
      </c>
      <c r="L591" s="148">
        <v>7.89</v>
      </c>
      <c r="M591" s="118">
        <f t="shared" si="128"/>
        <v>20.155000000000001</v>
      </c>
      <c r="N591" s="118">
        <f t="shared" si="128"/>
        <v>5.77</v>
      </c>
      <c r="O591" s="118">
        <f t="shared" si="128"/>
        <v>7.7750000000000004</v>
      </c>
      <c r="P591" s="149">
        <f t="shared" si="133"/>
        <v>0.17346922332644946</v>
      </c>
      <c r="Q591" s="150">
        <f t="shared" si="134"/>
        <v>1.6982436524617446E-6</v>
      </c>
      <c r="R591" s="151">
        <f t="shared" si="135"/>
        <v>3.9386050189979708E-9</v>
      </c>
      <c r="S591" s="150">
        <f t="shared" si="136"/>
        <v>1.5512609495676006E-17</v>
      </c>
      <c r="T591" s="97">
        <v>298</v>
      </c>
      <c r="U591" s="118">
        <f t="shared" si="137"/>
        <v>293.15499999999997</v>
      </c>
      <c r="V591" s="152">
        <f t="shared" si="138"/>
        <v>0.27874218222281982</v>
      </c>
      <c r="W591" s="153">
        <f t="shared" si="139"/>
        <v>1.8999500447214801</v>
      </c>
      <c r="X591" s="154">
        <f t="shared" si="129"/>
        <v>-1.0031589911034387E-7</v>
      </c>
      <c r="Y591" s="155">
        <f t="shared" si="130"/>
        <v>-1.0013579494722129E-7</v>
      </c>
      <c r="Z591" s="155">
        <f t="shared" si="131"/>
        <v>-1.0013611830084584E-7</v>
      </c>
      <c r="AA591" s="156">
        <f t="shared" si="132"/>
        <v>-9.9956336330268906E-8</v>
      </c>
      <c r="AB591" s="157">
        <f t="shared" si="141"/>
        <v>2.793738756462676E-4</v>
      </c>
      <c r="AC591" s="132"/>
      <c r="AD591" s="158">
        <f t="shared" si="140"/>
        <v>2.7937387564626759</v>
      </c>
      <c r="AE591" s="158"/>
      <c r="AF591" s="159"/>
      <c r="AG591" s="133">
        <v>5850</v>
      </c>
    </row>
    <row r="592" spans="1:55">
      <c r="E592" s="147">
        <v>0.63451388888888882</v>
      </c>
      <c r="G592" s="148">
        <v>20.18</v>
      </c>
      <c r="H592" s="148">
        <v>5.69</v>
      </c>
      <c r="I592" s="148">
        <v>7.7</v>
      </c>
      <c r="J592" s="148">
        <v>20.14</v>
      </c>
      <c r="K592" s="148">
        <v>5.85</v>
      </c>
      <c r="L592" s="148">
        <v>7.97</v>
      </c>
      <c r="M592" s="118">
        <f t="shared" si="128"/>
        <v>20.16</v>
      </c>
      <c r="N592" s="118">
        <f t="shared" si="128"/>
        <v>5.77</v>
      </c>
      <c r="O592" s="118">
        <f t="shared" si="128"/>
        <v>7.835</v>
      </c>
      <c r="P592" s="149">
        <f t="shared" si="133"/>
        <v>0.17482432973025844</v>
      </c>
      <c r="Q592" s="150">
        <f t="shared" si="134"/>
        <v>1.6982436524617446E-6</v>
      </c>
      <c r="R592" s="151">
        <f t="shared" si="135"/>
        <v>3.9402418494113338E-9</v>
      </c>
      <c r="S592" s="150">
        <f t="shared" si="136"/>
        <v>1.5525505831852449E-17</v>
      </c>
      <c r="T592" s="97">
        <v>298</v>
      </c>
      <c r="U592" s="118">
        <f t="shared" si="137"/>
        <v>293.16000000000003</v>
      </c>
      <c r="V592" s="152">
        <f t="shared" si="138"/>
        <v>0.27844977340179305</v>
      </c>
      <c r="W592" s="153">
        <f t="shared" si="139"/>
        <v>1.8986712461441182</v>
      </c>
      <c r="X592" s="154">
        <f t="shared" si="129"/>
        <v>-1.0088882794139695E-7</v>
      </c>
      <c r="Y592" s="155">
        <f t="shared" si="130"/>
        <v>-1.0070600537388284E-7</v>
      </c>
      <c r="Z592" s="155">
        <f t="shared" si="131"/>
        <v>-1.0070633667014105E-7</v>
      </c>
      <c r="AA592" s="156">
        <f t="shared" si="132"/>
        <v>-1.0052384419818859E-7</v>
      </c>
      <c r="AB592" s="157">
        <f t="shared" si="141"/>
        <v>2.7837251554303967E-4</v>
      </c>
      <c r="AC592" s="132"/>
      <c r="AD592" s="158">
        <f t="shared" si="140"/>
        <v>2.7837251554303966</v>
      </c>
      <c r="AE592" s="158"/>
      <c r="AF592" s="159"/>
      <c r="AG592" s="133">
        <v>5860</v>
      </c>
    </row>
    <row r="593" spans="1:55">
      <c r="E593" s="147">
        <v>0.63462962962962965</v>
      </c>
      <c r="G593" s="148">
        <v>20.190000000000001</v>
      </c>
      <c r="H593" s="148">
        <v>5.69</v>
      </c>
      <c r="I593" s="148">
        <v>7.73</v>
      </c>
      <c r="J593" s="148">
        <v>20.149999999999999</v>
      </c>
      <c r="K593" s="148">
        <v>5.85</v>
      </c>
      <c r="L593" s="148">
        <v>7.98</v>
      </c>
      <c r="M593" s="118">
        <f t="shared" si="128"/>
        <v>20.170000000000002</v>
      </c>
      <c r="N593" s="118">
        <f t="shared" si="128"/>
        <v>5.77</v>
      </c>
      <c r="O593" s="118">
        <f t="shared" si="128"/>
        <v>7.8550000000000004</v>
      </c>
      <c r="P593" s="149">
        <f t="shared" si="133"/>
        <v>0.1753035622990769</v>
      </c>
      <c r="Q593" s="150">
        <f t="shared" si="134"/>
        <v>1.6982436524617446E-6</v>
      </c>
      <c r="R593" s="151">
        <f t="shared" si="135"/>
        <v>3.9435175512538045E-9</v>
      </c>
      <c r="S593" s="150">
        <f t="shared" si="136"/>
        <v>1.5551330677046801E-17</v>
      </c>
      <c r="T593" s="97">
        <v>298</v>
      </c>
      <c r="U593" s="118">
        <f t="shared" si="137"/>
        <v>293.17</v>
      </c>
      <c r="V593" s="152">
        <f t="shared" si="138"/>
        <v>0.27786498568185325</v>
      </c>
      <c r="W593" s="153">
        <f t="shared" si="139"/>
        <v>1.8961163612103555</v>
      </c>
      <c r="X593" s="154">
        <f t="shared" si="129"/>
        <v>-1.0110311693616773E-7</v>
      </c>
      <c r="Y593" s="155">
        <f t="shared" si="130"/>
        <v>-1.0091885029204837E-7</v>
      </c>
      <c r="Z593" s="155">
        <f t="shared" si="131"/>
        <v>-1.0091918612933178E-7</v>
      </c>
      <c r="AA593" s="156">
        <f t="shared" si="132"/>
        <v>-1.0073525409832765E-7</v>
      </c>
      <c r="AB593" s="157">
        <f t="shared" si="141"/>
        <v>2.7736545328266028E-4</v>
      </c>
      <c r="AC593" s="132"/>
      <c r="AD593" s="158">
        <f t="shared" si="140"/>
        <v>2.7736545328266029</v>
      </c>
      <c r="AE593" s="158"/>
      <c r="AF593" s="159"/>
      <c r="AG593" s="133">
        <v>5870</v>
      </c>
    </row>
    <row r="594" spans="1:55">
      <c r="E594" s="147">
        <v>0.63474537037037038</v>
      </c>
      <c r="G594" s="148">
        <v>20.2</v>
      </c>
      <c r="H594" s="148">
        <v>5.69</v>
      </c>
      <c r="I594" s="148">
        <v>7.74</v>
      </c>
      <c r="J594" s="148">
        <v>20.16</v>
      </c>
      <c r="K594" s="148">
        <v>5.85</v>
      </c>
      <c r="L594" s="148">
        <v>7.98</v>
      </c>
      <c r="M594" s="118">
        <f t="shared" si="128"/>
        <v>20.18</v>
      </c>
      <c r="N594" s="118">
        <f t="shared" si="128"/>
        <v>5.77</v>
      </c>
      <c r="O594" s="118">
        <f t="shared" si="128"/>
        <v>7.86</v>
      </c>
      <c r="P594" s="149">
        <f t="shared" si="133"/>
        <v>0.17544815046970533</v>
      </c>
      <c r="Q594" s="150">
        <f t="shared" si="134"/>
        <v>1.6982436524617446E-6</v>
      </c>
      <c r="R594" s="151">
        <f t="shared" si="135"/>
        <v>3.9467959763358558E-9</v>
      </c>
      <c r="S594" s="150">
        <f t="shared" si="136"/>
        <v>1.5577198478820902E-17</v>
      </c>
      <c r="T594" s="97">
        <v>298</v>
      </c>
      <c r="U594" s="118">
        <f t="shared" si="137"/>
        <v>293.18</v>
      </c>
      <c r="V594" s="152">
        <f t="shared" si="138"/>
        <v>0.27728023785465739</v>
      </c>
      <c r="W594" s="153">
        <f t="shared" si="139"/>
        <v>1.8935650881101724</v>
      </c>
      <c r="X594" s="154">
        <f t="shared" si="129"/>
        <v>-1.0112210145264705E-7</v>
      </c>
      <c r="Y594" s="155">
        <f t="shared" si="130"/>
        <v>-1.0093709244818104E-7</v>
      </c>
      <c r="Z594" s="155">
        <f t="shared" si="131"/>
        <v>-1.0093743093335139E-7</v>
      </c>
      <c r="AA594" s="156">
        <f t="shared" si="132"/>
        <v>-1.0075275917549747E-7</v>
      </c>
      <c r="AB594" s="157">
        <f t="shared" si="141"/>
        <v>2.7635626254286484E-4</v>
      </c>
      <c r="AC594" s="132"/>
      <c r="AD594" s="158">
        <f t="shared" si="140"/>
        <v>2.7635626254286483</v>
      </c>
      <c r="AE594" s="158"/>
      <c r="AF594" s="159"/>
      <c r="AG594" s="133">
        <v>5880</v>
      </c>
    </row>
    <row r="595" spans="1:55">
      <c r="E595" s="147">
        <v>0.6348611111111111</v>
      </c>
      <c r="G595" s="148">
        <v>20.21</v>
      </c>
      <c r="H595" s="148">
        <v>5.69</v>
      </c>
      <c r="I595" s="148">
        <v>7.73</v>
      </c>
      <c r="J595" s="148">
        <v>20.16</v>
      </c>
      <c r="K595" s="148">
        <v>5.85</v>
      </c>
      <c r="L595" s="148">
        <v>7.89</v>
      </c>
      <c r="M595" s="118">
        <f t="shared" si="128"/>
        <v>20.185000000000002</v>
      </c>
      <c r="N595" s="118">
        <f t="shared" si="128"/>
        <v>5.77</v>
      </c>
      <c r="O595" s="118">
        <f t="shared" si="128"/>
        <v>7.8100000000000005</v>
      </c>
      <c r="P595" s="149">
        <f t="shared" si="133"/>
        <v>0.17434846821266584</v>
      </c>
      <c r="Q595" s="150">
        <f t="shared" si="134"/>
        <v>1.6982436524617446E-6</v>
      </c>
      <c r="R595" s="151">
        <f t="shared" si="135"/>
        <v>3.9484362107991358E-9</v>
      </c>
      <c r="S595" s="150">
        <f t="shared" si="136"/>
        <v>1.5590148510749839E-17</v>
      </c>
      <c r="T595" s="97">
        <v>298</v>
      </c>
      <c r="U595" s="118">
        <f t="shared" si="137"/>
        <v>293.185</v>
      </c>
      <c r="V595" s="152">
        <f t="shared" si="138"/>
        <v>0.27698787889956172</v>
      </c>
      <c r="W595" s="153">
        <f t="shared" si="139"/>
        <v>1.892290804326729</v>
      </c>
      <c r="X595" s="154">
        <f t="shared" si="129"/>
        <v>-1.0027197050474882E-7</v>
      </c>
      <c r="Y595" s="155">
        <f t="shared" si="130"/>
        <v>-1.00089392301448E-7</v>
      </c>
      <c r="Z595" s="155">
        <f t="shared" si="131"/>
        <v>-1.0008972474530197E-7</v>
      </c>
      <c r="AA595" s="156">
        <f t="shared" si="132"/>
        <v>-9.9907477775207722E-8</v>
      </c>
      <c r="AB595" s="157">
        <f t="shared" si="141"/>
        <v>2.7534688936387951E-4</v>
      </c>
      <c r="AC595" s="132"/>
      <c r="AD595" s="158">
        <f t="shared" si="140"/>
        <v>2.7534688936387952</v>
      </c>
      <c r="AE595" s="158"/>
      <c r="AF595" s="159"/>
      <c r="AG595" s="133">
        <v>5890</v>
      </c>
    </row>
    <row r="596" spans="1:55">
      <c r="E596" s="147">
        <v>0.63497685185185182</v>
      </c>
      <c r="G596" s="148">
        <v>20.21</v>
      </c>
      <c r="H596" s="148">
        <v>5.69</v>
      </c>
      <c r="I596" s="148">
        <v>7.7</v>
      </c>
      <c r="J596" s="148">
        <v>20.16</v>
      </c>
      <c r="K596" s="148">
        <v>5.85</v>
      </c>
      <c r="L596" s="148">
        <v>7.93</v>
      </c>
      <c r="M596" s="118">
        <f t="shared" si="128"/>
        <v>20.185000000000002</v>
      </c>
      <c r="N596" s="118">
        <f t="shared" si="128"/>
        <v>5.77</v>
      </c>
      <c r="O596" s="118">
        <f t="shared" si="128"/>
        <v>7.8149999999999995</v>
      </c>
      <c r="P596" s="149">
        <f t="shared" si="133"/>
        <v>0.17446008695031798</v>
      </c>
      <c r="Q596" s="150">
        <f t="shared" si="134"/>
        <v>1.6982436524617446E-6</v>
      </c>
      <c r="R596" s="151">
        <f t="shared" si="135"/>
        <v>3.9484362107991358E-9</v>
      </c>
      <c r="S596" s="150">
        <f t="shared" si="136"/>
        <v>1.5590148510749839E-17</v>
      </c>
      <c r="T596" s="97">
        <v>298</v>
      </c>
      <c r="U596" s="118">
        <f t="shared" si="137"/>
        <v>293.185</v>
      </c>
      <c r="V596" s="152">
        <f t="shared" si="138"/>
        <v>0.27698787889956172</v>
      </c>
      <c r="W596" s="153">
        <f t="shared" si="139"/>
        <v>1.892290804326729</v>
      </c>
      <c r="X596" s="154">
        <f t="shared" si="129"/>
        <v>-9.9971439433127697E-8</v>
      </c>
      <c r="Y596" s="155">
        <f t="shared" si="130"/>
        <v>-9.9789291908668019E-8</v>
      </c>
      <c r="Z596" s="155">
        <f t="shared" si="131"/>
        <v>-9.9789623780659198E-8</v>
      </c>
      <c r="AA596" s="156">
        <f t="shared" si="132"/>
        <v>-9.9607806918852062E-8</v>
      </c>
      <c r="AB596" s="157">
        <f t="shared" si="141"/>
        <v>2.7434599322659044E-4</v>
      </c>
      <c r="AC596" s="132"/>
      <c r="AD596" s="158">
        <f t="shared" si="140"/>
        <v>2.7434599322659046</v>
      </c>
      <c r="AE596" s="158"/>
      <c r="AF596" s="159"/>
      <c r="AG596" s="133">
        <v>5900</v>
      </c>
    </row>
    <row r="597" spans="1:55">
      <c r="E597" s="147">
        <v>0.63509259259259254</v>
      </c>
      <c r="G597" s="148">
        <v>20.21</v>
      </c>
      <c r="H597" s="148">
        <v>5.69</v>
      </c>
      <c r="I597" s="148">
        <v>7.67</v>
      </c>
      <c r="J597" s="148">
        <v>20.170000000000002</v>
      </c>
      <c r="K597" s="148">
        <v>5.84</v>
      </c>
      <c r="L597" s="148">
        <v>7.92</v>
      </c>
      <c r="M597" s="118">
        <f t="shared" si="128"/>
        <v>20.190000000000001</v>
      </c>
      <c r="N597" s="118">
        <f t="shared" si="128"/>
        <v>5.7650000000000006</v>
      </c>
      <c r="O597" s="118">
        <f t="shared" si="128"/>
        <v>7.7949999999999999</v>
      </c>
      <c r="P597" s="149">
        <f t="shared" si="133"/>
        <v>0.17402998370648909</v>
      </c>
      <c r="Q597" s="150">
        <f t="shared" si="134"/>
        <v>1.7179083871575851E-6</v>
      </c>
      <c r="R597" s="151">
        <f t="shared" si="135"/>
        <v>3.9048609679517859E-9</v>
      </c>
      <c r="S597" s="150">
        <f t="shared" si="136"/>
        <v>1.5247939179033358E-17</v>
      </c>
      <c r="T597" s="97">
        <v>298</v>
      </c>
      <c r="U597" s="118">
        <f t="shared" si="137"/>
        <v>293.19</v>
      </c>
      <c r="V597" s="152">
        <f t="shared" si="138"/>
        <v>0.27669552991612079</v>
      </c>
      <c r="W597" s="153">
        <f t="shared" si="139"/>
        <v>1.8910174214975828</v>
      </c>
      <c r="X597" s="154">
        <f t="shared" si="129"/>
        <v>-9.7246643998804217E-8</v>
      </c>
      <c r="Y597" s="155">
        <f t="shared" si="130"/>
        <v>-9.7073661091023538E-8</v>
      </c>
      <c r="Z597" s="155">
        <f t="shared" si="131"/>
        <v>-9.7073968794047029E-8</v>
      </c>
      <c r="AA597" s="156">
        <f t="shared" si="132"/>
        <v>-9.6901292494601903E-8</v>
      </c>
      <c r="AB597" s="157">
        <f t="shared" si="141"/>
        <v>2.7334809809703936E-4</v>
      </c>
      <c r="AC597" s="132"/>
      <c r="AD597" s="158">
        <f t="shared" si="140"/>
        <v>2.7334809809703935</v>
      </c>
      <c r="AE597" s="158"/>
      <c r="AF597" s="159"/>
      <c r="AG597" s="133">
        <v>5910</v>
      </c>
    </row>
    <row r="598" spans="1:55">
      <c r="E598" s="147">
        <v>0.63520833333333337</v>
      </c>
      <c r="G598" s="148">
        <v>20.21</v>
      </c>
      <c r="H598" s="148">
        <v>5.69</v>
      </c>
      <c r="I598" s="148">
        <v>7.69</v>
      </c>
      <c r="J598" s="148">
        <v>20.170000000000002</v>
      </c>
      <c r="K598" s="148">
        <v>5.84</v>
      </c>
      <c r="L598" s="148">
        <v>7.86</v>
      </c>
      <c r="M598" s="118">
        <f t="shared" si="128"/>
        <v>20.190000000000001</v>
      </c>
      <c r="N598" s="118">
        <f t="shared" si="128"/>
        <v>5.7650000000000006</v>
      </c>
      <c r="O598" s="118">
        <f t="shared" si="128"/>
        <v>7.7750000000000004</v>
      </c>
      <c r="P598" s="149">
        <f t="shared" si="133"/>
        <v>0.17358346675021846</v>
      </c>
      <c r="Q598" s="150">
        <f t="shared" si="134"/>
        <v>1.7179083871575851E-6</v>
      </c>
      <c r="R598" s="151">
        <f t="shared" si="135"/>
        <v>3.9048609679517859E-9</v>
      </c>
      <c r="S598" s="150">
        <f t="shared" si="136"/>
        <v>1.5247939179033358E-17</v>
      </c>
      <c r="T598" s="97">
        <v>298</v>
      </c>
      <c r="U598" s="118">
        <f t="shared" si="137"/>
        <v>293.19</v>
      </c>
      <c r="V598" s="152">
        <f t="shared" si="138"/>
        <v>0.27669552991612079</v>
      </c>
      <c r="W598" s="153">
        <f t="shared" si="139"/>
        <v>1.8910174214975828</v>
      </c>
      <c r="X598" s="154">
        <f t="shared" si="129"/>
        <v>-9.6652668632154293E-8</v>
      </c>
      <c r="Y598" s="155">
        <f t="shared" si="130"/>
        <v>-9.6481183410823147E-8</v>
      </c>
      <c r="Z598" s="155">
        <f t="shared" si="131"/>
        <v>-9.6481487667100301E-8</v>
      </c>
      <c r="AA598" s="156">
        <f t="shared" si="132"/>
        <v>-9.631030562239776E-8</v>
      </c>
      <c r="AB598" s="157">
        <f t="shared" si="141"/>
        <v>2.7237735943660014E-4</v>
      </c>
      <c r="AC598" s="132"/>
      <c r="AD598" s="158">
        <f t="shared" si="140"/>
        <v>2.7237735943660013</v>
      </c>
      <c r="AE598" s="158"/>
      <c r="AF598" s="159"/>
      <c r="AG598" s="133">
        <v>5920</v>
      </c>
    </row>
    <row r="599" spans="1:55">
      <c r="E599" s="147">
        <v>0.6353240740740741</v>
      </c>
      <c r="G599" s="148">
        <v>20.21</v>
      </c>
      <c r="H599" s="148">
        <v>5.69</v>
      </c>
      <c r="I599" s="148">
        <v>7.7</v>
      </c>
      <c r="J599" s="148">
        <v>20.170000000000002</v>
      </c>
      <c r="K599" s="148">
        <v>5.84</v>
      </c>
      <c r="L599" s="148">
        <v>7.84</v>
      </c>
      <c r="M599" s="118">
        <f t="shared" ref="M599:O662" si="142">(G599+J599)/2</f>
        <v>20.190000000000001</v>
      </c>
      <c r="N599" s="118">
        <f t="shared" si="142"/>
        <v>5.7650000000000006</v>
      </c>
      <c r="O599" s="118">
        <f t="shared" si="142"/>
        <v>7.77</v>
      </c>
      <c r="P599" s="149">
        <f t="shared" si="133"/>
        <v>0.17347183751115078</v>
      </c>
      <c r="Q599" s="150">
        <f t="shared" si="134"/>
        <v>1.7179083871575851E-6</v>
      </c>
      <c r="R599" s="151">
        <f t="shared" si="135"/>
        <v>3.9048609679517859E-9</v>
      </c>
      <c r="S599" s="150">
        <f t="shared" si="136"/>
        <v>1.5247939179033358E-17</v>
      </c>
      <c r="T599" s="97">
        <v>298</v>
      </c>
      <c r="U599" s="118">
        <f t="shared" si="137"/>
        <v>293.19</v>
      </c>
      <c r="V599" s="152">
        <f t="shared" si="138"/>
        <v>0.27669552991612079</v>
      </c>
      <c r="W599" s="153">
        <f t="shared" si="139"/>
        <v>1.8910174214975828</v>
      </c>
      <c r="X599" s="154">
        <f t="shared" si="129"/>
        <v>-9.6248370094827199E-8</v>
      </c>
      <c r="Y599" s="155">
        <f t="shared" si="130"/>
        <v>-9.6077712015513775E-8</v>
      </c>
      <c r="Z599" s="155">
        <f t="shared" si="131"/>
        <v>-9.6078014609521395E-8</v>
      </c>
      <c r="AA599" s="156">
        <f t="shared" si="132"/>
        <v>-9.5907658051156149E-8</v>
      </c>
      <c r="AB599" s="157">
        <f t="shared" si="141"/>
        <v>2.7141254557591616E-4</v>
      </c>
      <c r="AC599" s="132"/>
      <c r="AD599" s="158">
        <f t="shared" si="140"/>
        <v>2.7141254557591616</v>
      </c>
      <c r="AE599" s="158"/>
      <c r="AF599" s="159"/>
      <c r="AG599" s="133">
        <v>5930</v>
      </c>
    </row>
    <row r="600" spans="1:55">
      <c r="E600" s="147">
        <v>0.63543981481481482</v>
      </c>
      <c r="G600" s="148">
        <v>20.22</v>
      </c>
      <c r="H600" s="148">
        <v>5.69</v>
      </c>
      <c r="I600" s="148">
        <v>7.7</v>
      </c>
      <c r="J600" s="148">
        <v>20.18</v>
      </c>
      <c r="K600" s="148">
        <v>5.84</v>
      </c>
      <c r="L600" s="148">
        <v>7.94</v>
      </c>
      <c r="M600" s="118">
        <f t="shared" si="142"/>
        <v>20.2</v>
      </c>
      <c r="N600" s="118">
        <f t="shared" si="142"/>
        <v>5.7650000000000006</v>
      </c>
      <c r="O600" s="118">
        <f t="shared" si="142"/>
        <v>7.82</v>
      </c>
      <c r="P600" s="149">
        <f t="shared" si="133"/>
        <v>0.1746209876027138</v>
      </c>
      <c r="Q600" s="150">
        <f t="shared" si="134"/>
        <v>1.7179083871575851E-6</v>
      </c>
      <c r="R600" s="151">
        <f t="shared" si="135"/>
        <v>3.9081072560620498E-9</v>
      </c>
      <c r="S600" s="150">
        <f t="shared" si="136"/>
        <v>1.5273302324884844E-17</v>
      </c>
      <c r="T600" s="97">
        <v>298</v>
      </c>
      <c r="U600" s="118">
        <f t="shared" si="137"/>
        <v>293.2</v>
      </c>
      <c r="V600" s="152">
        <f t="shared" si="138"/>
        <v>0.27611086186216532</v>
      </c>
      <c r="W600" s="153">
        <f t="shared" si="139"/>
        <v>1.8884733560348854</v>
      </c>
      <c r="X600" s="154">
        <f t="shared" si="129"/>
        <v>-9.6833853427282992E-8</v>
      </c>
      <c r="Y600" s="155">
        <f t="shared" si="130"/>
        <v>-9.6660499130267384E-8</v>
      </c>
      <c r="Z600" s="155">
        <f t="shared" si="131"/>
        <v>-9.6660809473305801E-8</v>
      </c>
      <c r="AA600" s="156">
        <f t="shared" si="132"/>
        <v>-9.6487764408161408E-8</v>
      </c>
      <c r="AB600" s="157">
        <f t="shared" si="141"/>
        <v>2.704517664402561E-4</v>
      </c>
      <c r="AC600" s="132"/>
      <c r="AD600" s="158">
        <f t="shared" si="140"/>
        <v>2.704517664402561</v>
      </c>
      <c r="AE600" s="158"/>
      <c r="AF600" s="159"/>
      <c r="AG600" s="133">
        <v>5940</v>
      </c>
    </row>
    <row r="601" spans="1:55">
      <c r="E601" s="147">
        <v>0.63555555555555554</v>
      </c>
      <c r="G601" s="148">
        <v>20.22</v>
      </c>
      <c r="H601" s="148">
        <v>5.69</v>
      </c>
      <c r="I601" s="148">
        <v>7.69</v>
      </c>
      <c r="J601" s="148">
        <v>20.18</v>
      </c>
      <c r="K601" s="148">
        <v>5.84</v>
      </c>
      <c r="L601" s="148">
        <v>7.92</v>
      </c>
      <c r="M601" s="118">
        <f t="shared" si="142"/>
        <v>20.2</v>
      </c>
      <c r="N601" s="118">
        <f t="shared" si="142"/>
        <v>5.7650000000000006</v>
      </c>
      <c r="O601" s="118">
        <f t="shared" si="142"/>
        <v>7.8049999999999997</v>
      </c>
      <c r="P601" s="149">
        <f t="shared" si="133"/>
        <v>0.1742860368592303</v>
      </c>
      <c r="Q601" s="150">
        <f t="shared" si="134"/>
        <v>1.7179083871575851E-6</v>
      </c>
      <c r="R601" s="151">
        <f t="shared" si="135"/>
        <v>3.9081072560620498E-9</v>
      </c>
      <c r="S601" s="150">
        <f t="shared" si="136"/>
        <v>1.5273302324884844E-17</v>
      </c>
      <c r="T601" s="97">
        <v>298</v>
      </c>
      <c r="U601" s="118">
        <f t="shared" si="137"/>
        <v>293.2</v>
      </c>
      <c r="V601" s="152">
        <f t="shared" si="138"/>
        <v>0.27611086186216532</v>
      </c>
      <c r="W601" s="153">
        <f t="shared" si="139"/>
        <v>1.8884733560348854</v>
      </c>
      <c r="X601" s="154">
        <f t="shared" si="129"/>
        <v>-9.6302685946516829E-8</v>
      </c>
      <c r="Y601" s="155">
        <f t="shared" si="130"/>
        <v>-9.6130613255356639E-8</v>
      </c>
      <c r="Z601" s="155">
        <f t="shared" si="131"/>
        <v>-9.6130920713147164E-8</v>
      </c>
      <c r="AA601" s="156">
        <f t="shared" si="132"/>
        <v>-9.5959154381052404E-8</v>
      </c>
      <c r="AB601" s="157">
        <f t="shared" si="141"/>
        <v>2.6948515938185176E-4</v>
      </c>
      <c r="AC601" s="132"/>
      <c r="AD601" s="158">
        <f t="shared" si="140"/>
        <v>2.6948515938185178</v>
      </c>
      <c r="AE601" s="158"/>
      <c r="AF601" s="159"/>
      <c r="AG601" s="133">
        <v>5950</v>
      </c>
    </row>
    <row r="602" spans="1:55">
      <c r="E602" s="147">
        <v>0.63567129629629626</v>
      </c>
      <c r="G602" s="148">
        <v>20.22</v>
      </c>
      <c r="H602" s="148">
        <v>5.69</v>
      </c>
      <c r="I602" s="148">
        <v>7.7</v>
      </c>
      <c r="J602" s="148">
        <v>20.18</v>
      </c>
      <c r="K602" s="148">
        <v>5.84</v>
      </c>
      <c r="L602" s="148">
        <v>7.97</v>
      </c>
      <c r="M602" s="118">
        <f t="shared" si="142"/>
        <v>20.2</v>
      </c>
      <c r="N602" s="118">
        <f t="shared" si="142"/>
        <v>5.7650000000000006</v>
      </c>
      <c r="O602" s="118">
        <f t="shared" si="142"/>
        <v>7.835</v>
      </c>
      <c r="P602" s="149">
        <f t="shared" si="133"/>
        <v>0.17495593834619724</v>
      </c>
      <c r="Q602" s="150">
        <f t="shared" si="134"/>
        <v>1.7179083871575851E-6</v>
      </c>
      <c r="R602" s="151">
        <f t="shared" si="135"/>
        <v>3.9081072560620498E-9</v>
      </c>
      <c r="S602" s="150">
        <f t="shared" si="136"/>
        <v>1.5273302324884844E-17</v>
      </c>
      <c r="T602" s="97">
        <v>298</v>
      </c>
      <c r="U602" s="118">
        <f t="shared" si="137"/>
        <v>293.2</v>
      </c>
      <c r="V602" s="152">
        <f t="shared" si="138"/>
        <v>0.27611086186216532</v>
      </c>
      <c r="W602" s="153">
        <f t="shared" si="139"/>
        <v>1.8884733560348854</v>
      </c>
      <c r="X602" s="154">
        <f t="shared" si="129"/>
        <v>-9.6327991985929087E-8</v>
      </c>
      <c r="Y602" s="155">
        <f t="shared" si="130"/>
        <v>-9.6155212510315928E-8</v>
      </c>
      <c r="Z602" s="155">
        <f t="shared" si="131"/>
        <v>-9.6155522417608489E-8</v>
      </c>
      <c r="AA602" s="156">
        <f t="shared" si="132"/>
        <v>-9.5983051737552463E-8</v>
      </c>
      <c r="AB602" s="157">
        <f t="shared" si="141"/>
        <v>2.6852385120141079E-4</v>
      </c>
      <c r="AC602" s="132"/>
      <c r="AD602" s="158">
        <f t="shared" si="140"/>
        <v>2.685238512014108</v>
      </c>
      <c r="AE602" s="158"/>
      <c r="AF602" s="159"/>
      <c r="AG602" s="133">
        <v>5960</v>
      </c>
    </row>
    <row r="603" spans="1:55">
      <c r="E603" s="147">
        <v>0.63578703703703698</v>
      </c>
      <c r="G603" s="148">
        <v>20.23</v>
      </c>
      <c r="H603" s="148">
        <v>5.69</v>
      </c>
      <c r="I603" s="148">
        <v>7.68</v>
      </c>
      <c r="J603" s="148">
        <v>20.190000000000001</v>
      </c>
      <c r="K603" s="148">
        <v>5.84</v>
      </c>
      <c r="L603" s="148">
        <v>7.97</v>
      </c>
      <c r="M603" s="118">
        <f t="shared" si="142"/>
        <v>20.21</v>
      </c>
      <c r="N603" s="118">
        <f t="shared" si="142"/>
        <v>5.7650000000000006</v>
      </c>
      <c r="O603" s="118">
        <f t="shared" si="142"/>
        <v>7.8249999999999993</v>
      </c>
      <c r="P603" s="149">
        <f t="shared" si="133"/>
        <v>0.17476552893814484</v>
      </c>
      <c r="Q603" s="150">
        <f t="shared" si="134"/>
        <v>1.7179083871575851E-6</v>
      </c>
      <c r="R603" s="151">
        <f t="shared" si="135"/>
        <v>3.9113562429589258E-9</v>
      </c>
      <c r="S603" s="150">
        <f t="shared" si="136"/>
        <v>1.5298707659333764E-17</v>
      </c>
      <c r="T603" s="97">
        <v>298</v>
      </c>
      <c r="U603" s="118">
        <f t="shared" si="137"/>
        <v>293.20999999999998</v>
      </c>
      <c r="V603" s="152">
        <f t="shared" si="138"/>
        <v>0.27552623368870838</v>
      </c>
      <c r="W603" s="153">
        <f t="shared" si="139"/>
        <v>1.8859328863926057</v>
      </c>
      <c r="X603" s="154">
        <f t="shared" si="129"/>
        <v>-9.6167443095166212E-8</v>
      </c>
      <c r="Y603" s="155">
        <f t="shared" si="130"/>
        <v>-9.5994620219620282E-8</v>
      </c>
      <c r="Z603" s="155">
        <f t="shared" si="131"/>
        <v>-9.5994930800263273E-8</v>
      </c>
      <c r="AA603" s="156">
        <f t="shared" si="132"/>
        <v>-9.582241738906906E-8</v>
      </c>
      <c r="AB603" s="157">
        <f t="shared" si="141"/>
        <v>2.675622970121119E-4</v>
      </c>
      <c r="AC603" s="132"/>
      <c r="AD603" s="158">
        <f t="shared" si="140"/>
        <v>2.6756229701211192</v>
      </c>
      <c r="AE603" s="158"/>
      <c r="AF603" s="159"/>
      <c r="AG603" s="133">
        <v>5970</v>
      </c>
    </row>
    <row r="604" spans="1:55">
      <c r="E604" s="147">
        <v>0.63590277777777782</v>
      </c>
      <c r="G604" s="148">
        <v>20.23</v>
      </c>
      <c r="H604" s="148">
        <v>5.69</v>
      </c>
      <c r="I604" s="148">
        <v>7.68</v>
      </c>
      <c r="J604" s="148">
        <v>20.190000000000001</v>
      </c>
      <c r="K604" s="148">
        <v>5.84</v>
      </c>
      <c r="L604" s="148">
        <v>7.86</v>
      </c>
      <c r="M604" s="118">
        <f t="shared" si="142"/>
        <v>20.21</v>
      </c>
      <c r="N604" s="118">
        <f t="shared" si="142"/>
        <v>5.7650000000000006</v>
      </c>
      <c r="O604" s="118">
        <f t="shared" si="142"/>
        <v>7.77</v>
      </c>
      <c r="P604" s="149">
        <f t="shared" si="133"/>
        <v>0.17353714502867548</v>
      </c>
      <c r="Q604" s="150">
        <f t="shared" si="134"/>
        <v>1.7179083871575851E-6</v>
      </c>
      <c r="R604" s="151">
        <f t="shared" si="135"/>
        <v>3.9113562429589258E-9</v>
      </c>
      <c r="S604" s="150">
        <f t="shared" si="136"/>
        <v>1.5298707659333764E-17</v>
      </c>
      <c r="T604" s="97">
        <v>298</v>
      </c>
      <c r="U604" s="118">
        <f t="shared" si="137"/>
        <v>293.20999999999998</v>
      </c>
      <c r="V604" s="152">
        <f t="shared" si="138"/>
        <v>0.27552623368870838</v>
      </c>
      <c r="W604" s="153">
        <f t="shared" si="139"/>
        <v>1.8859328863926057</v>
      </c>
      <c r="X604" s="154">
        <f t="shared" si="129"/>
        <v>-9.5148905560313975E-8</v>
      </c>
      <c r="Y604" s="155">
        <f t="shared" si="130"/>
        <v>-9.4979114966343768E-8</v>
      </c>
      <c r="Z604" s="155">
        <f t="shared" si="131"/>
        <v>-9.4979417952969105E-8</v>
      </c>
      <c r="AA604" s="156">
        <f t="shared" si="132"/>
        <v>-9.4809929264281711E-8</v>
      </c>
      <c r="AB604" s="157">
        <f t="shared" si="141"/>
        <v>2.6660234874123858E-4</v>
      </c>
      <c r="AC604" s="132"/>
      <c r="AD604" s="158">
        <f t="shared" si="140"/>
        <v>2.666023487412386</v>
      </c>
      <c r="AE604" s="158"/>
      <c r="AF604" s="159"/>
      <c r="AG604" s="133">
        <v>5980</v>
      </c>
    </row>
    <row r="605" spans="1:55">
      <c r="E605" s="147">
        <v>0.63601851851851854</v>
      </c>
      <c r="G605" s="148">
        <v>20.23</v>
      </c>
      <c r="H605" s="148">
        <v>5.69</v>
      </c>
      <c r="I605" s="148">
        <v>7.7</v>
      </c>
      <c r="J605" s="148">
        <v>20.190000000000001</v>
      </c>
      <c r="K605" s="148">
        <v>5.84</v>
      </c>
      <c r="L605" s="148">
        <v>7.9</v>
      </c>
      <c r="M605" s="118">
        <f t="shared" si="142"/>
        <v>20.21</v>
      </c>
      <c r="N605" s="118">
        <f t="shared" si="142"/>
        <v>5.7650000000000006</v>
      </c>
      <c r="O605" s="118">
        <f t="shared" si="142"/>
        <v>7.8000000000000007</v>
      </c>
      <c r="P605" s="149">
        <f t="shared" si="133"/>
        <v>0.1742071726156588</v>
      </c>
      <c r="Q605" s="150">
        <f t="shared" si="134"/>
        <v>1.7179083871575851E-6</v>
      </c>
      <c r="R605" s="151">
        <f t="shared" si="135"/>
        <v>3.9113562429589258E-9</v>
      </c>
      <c r="S605" s="150">
        <f t="shared" si="136"/>
        <v>1.5298707659333764E-17</v>
      </c>
      <c r="T605" s="97">
        <v>298</v>
      </c>
      <c r="U605" s="118">
        <f t="shared" si="137"/>
        <v>293.20999999999998</v>
      </c>
      <c r="V605" s="152">
        <f t="shared" si="138"/>
        <v>0.27552623368870838</v>
      </c>
      <c r="W605" s="153">
        <f t="shared" si="139"/>
        <v>1.8859328863926057</v>
      </c>
      <c r="X605" s="154">
        <f t="shared" si="129"/>
        <v>-9.5175991129717496E-8</v>
      </c>
      <c r="Y605" s="155">
        <f t="shared" si="130"/>
        <v>-9.5005496453542278E-8</v>
      </c>
      <c r="Z605" s="155">
        <f t="shared" si="131"/>
        <v>-9.5005801871266418E-8</v>
      </c>
      <c r="AA605" s="156">
        <f t="shared" si="132"/>
        <v>-9.4835611518587764E-8</v>
      </c>
      <c r="AB605" s="157">
        <f t="shared" si="141"/>
        <v>2.6565255557346653E-4</v>
      </c>
      <c r="AC605" s="132"/>
      <c r="AD605" s="158">
        <f t="shared" si="140"/>
        <v>2.6565255557346652</v>
      </c>
      <c r="AE605" s="158"/>
      <c r="AF605" s="159"/>
      <c r="AG605" s="133">
        <v>5990</v>
      </c>
    </row>
    <row r="606" spans="1:55" s="77" customFormat="1">
      <c r="A606" s="134"/>
      <c r="B606" s="134"/>
      <c r="C606" s="134"/>
      <c r="D606" s="134"/>
      <c r="E606" s="136">
        <v>0.63613425925925926</v>
      </c>
      <c r="F606" s="134"/>
      <c r="G606" s="138">
        <v>20.23</v>
      </c>
      <c r="H606" s="138">
        <v>5.69</v>
      </c>
      <c r="I606" s="138">
        <v>7.67</v>
      </c>
      <c r="J606" s="138">
        <v>20.190000000000001</v>
      </c>
      <c r="K606" s="138">
        <v>5.84</v>
      </c>
      <c r="L606" s="138">
        <v>7.92</v>
      </c>
      <c r="M606" s="139">
        <f t="shared" si="142"/>
        <v>20.21</v>
      </c>
      <c r="N606" s="139">
        <f t="shared" si="142"/>
        <v>5.7650000000000006</v>
      </c>
      <c r="O606" s="139">
        <f t="shared" si="142"/>
        <v>7.7949999999999999</v>
      </c>
      <c r="P606" s="140">
        <f t="shared" si="133"/>
        <v>0.17409550135116159</v>
      </c>
      <c r="Q606" s="141">
        <f t="shared" si="134"/>
        <v>1.7179083871575851E-6</v>
      </c>
      <c r="R606" s="142">
        <f t="shared" si="135"/>
        <v>3.9113562429589258E-9</v>
      </c>
      <c r="S606" s="141">
        <f t="shared" si="136"/>
        <v>1.5298707659333764E-17</v>
      </c>
      <c r="T606" s="143">
        <v>298</v>
      </c>
      <c r="U606" s="139">
        <f t="shared" si="137"/>
        <v>293.20999999999998</v>
      </c>
      <c r="V606" s="144">
        <f t="shared" si="138"/>
        <v>0.27552623368870838</v>
      </c>
      <c r="W606" s="145">
        <f t="shared" si="139"/>
        <v>1.8859328863926057</v>
      </c>
      <c r="X606" s="146">
        <f t="shared" si="129"/>
        <v>-9.4774819825083682E-8</v>
      </c>
      <c r="Y606" s="146">
        <f t="shared" si="130"/>
        <v>-9.4605152622823724E-8</v>
      </c>
      <c r="Z606" s="146">
        <f t="shared" si="131"/>
        <v>-9.4605456363411948E-8</v>
      </c>
      <c r="AA606" s="146">
        <f t="shared" si="132"/>
        <v>-9.4436091814218916E-8</v>
      </c>
      <c r="AB606" s="146">
        <f t="shared" si="141"/>
        <v>2.6470249857463667E-4</v>
      </c>
      <c r="AC606" s="146">
        <f>D21</f>
        <v>2.3642857142857143E-4</v>
      </c>
      <c r="AD606" s="146">
        <f t="shared" si="140"/>
        <v>2.6470249857463668</v>
      </c>
      <c r="AE606" s="146">
        <f>AC606*10000</f>
        <v>2.3642857142857143</v>
      </c>
      <c r="AF606" s="146">
        <f>(AD606-AE606)*(AD606-AE606)</f>
        <v>7.9941495626100534E-2</v>
      </c>
      <c r="AG606" s="137">
        <v>6000</v>
      </c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</row>
    <row r="607" spans="1:55">
      <c r="E607" s="147">
        <v>0.63624999999999998</v>
      </c>
      <c r="G607" s="148">
        <v>20.239999999999998</v>
      </c>
      <c r="H607" s="148">
        <v>5.68</v>
      </c>
      <c r="I607" s="148">
        <v>7.7</v>
      </c>
      <c r="J607" s="148">
        <v>20.190000000000001</v>
      </c>
      <c r="K607" s="148">
        <v>5.84</v>
      </c>
      <c r="L607" s="148">
        <v>7.93</v>
      </c>
      <c r="M607" s="118">
        <f t="shared" si="142"/>
        <v>20.215</v>
      </c>
      <c r="N607" s="118">
        <f t="shared" si="142"/>
        <v>5.76</v>
      </c>
      <c r="O607" s="118">
        <f t="shared" si="142"/>
        <v>7.8149999999999995</v>
      </c>
      <c r="P607" s="149">
        <f t="shared" si="133"/>
        <v>0.17455861557426627</v>
      </c>
      <c r="Q607" s="150">
        <f t="shared" si="134"/>
        <v>1.7378008287493753E-6</v>
      </c>
      <c r="R607" s="151">
        <f t="shared" si="135"/>
        <v>3.8681902174617096E-9</v>
      </c>
      <c r="S607" s="150">
        <f t="shared" si="136"/>
        <v>1.496289555846647E-17</v>
      </c>
      <c r="T607" s="97">
        <v>298</v>
      </c>
      <c r="U607" s="118">
        <f t="shared" si="137"/>
        <v>293.21499999999997</v>
      </c>
      <c r="V607" s="152">
        <f t="shared" si="138"/>
        <v>0.27523393455589285</v>
      </c>
      <c r="W607" s="153">
        <f t="shared" si="139"/>
        <v>1.8846639983409204</v>
      </c>
      <c r="X607" s="154">
        <f t="shared" si="129"/>
        <v>-9.2671233787627914E-8</v>
      </c>
      <c r="Y607" s="155">
        <f t="shared" si="130"/>
        <v>-9.2508432882973272E-8</v>
      </c>
      <c r="Z607" s="155">
        <f t="shared" si="131"/>
        <v>-9.2508718884718046E-8</v>
      </c>
      <c r="AA607" s="156">
        <f t="shared" si="132"/>
        <v>-9.2346202976936703E-8</v>
      </c>
      <c r="AB607" s="157">
        <f t="shared" si="141"/>
        <v>2.6375644502528374E-4</v>
      </c>
      <c r="AC607" s="132"/>
      <c r="AD607" s="158">
        <f t="shared" si="140"/>
        <v>2.6375644502528375</v>
      </c>
      <c r="AE607" s="158"/>
      <c r="AF607" s="159"/>
      <c r="AG607" s="133">
        <v>6010</v>
      </c>
    </row>
    <row r="608" spans="1:55">
      <c r="E608" s="147">
        <v>0.6363657407407407</v>
      </c>
      <c r="G608" s="148">
        <v>20.239999999999998</v>
      </c>
      <c r="H608" s="148">
        <v>5.68</v>
      </c>
      <c r="I608" s="148">
        <v>7.71</v>
      </c>
      <c r="J608" s="148">
        <v>20.2</v>
      </c>
      <c r="K608" s="148">
        <v>5.83</v>
      </c>
      <c r="L608" s="148">
        <v>7.95</v>
      </c>
      <c r="M608" s="118">
        <f t="shared" si="142"/>
        <v>20.22</v>
      </c>
      <c r="N608" s="118">
        <f t="shared" si="142"/>
        <v>5.7549999999999999</v>
      </c>
      <c r="O608" s="118">
        <f t="shared" si="142"/>
        <v>7.83</v>
      </c>
      <c r="P608" s="149">
        <f t="shared" si="133"/>
        <v>0.17491012469977649</v>
      </c>
      <c r="Q608" s="150">
        <f t="shared" si="134"/>
        <v>1.7579236139586892E-6</v>
      </c>
      <c r="R608" s="151">
        <f t="shared" si="135"/>
        <v>3.8255005755106441E-9</v>
      </c>
      <c r="S608" s="150">
        <f t="shared" si="136"/>
        <v>1.463445465323227E-17</v>
      </c>
      <c r="T608" s="97">
        <v>298</v>
      </c>
      <c r="U608" s="118">
        <f t="shared" si="137"/>
        <v>293.22000000000003</v>
      </c>
      <c r="V608" s="152">
        <f t="shared" si="138"/>
        <v>0.27494164539166749</v>
      </c>
      <c r="W608" s="153">
        <f t="shared" si="139"/>
        <v>1.8833960072495002</v>
      </c>
      <c r="X608" s="154">
        <f t="shared" si="129"/>
        <v>-9.0561976665301545E-8</v>
      </c>
      <c r="Y608" s="155">
        <f t="shared" si="130"/>
        <v>-9.0405955107310185E-8</v>
      </c>
      <c r="Z608" s="155">
        <f t="shared" si="131"/>
        <v>-9.0406223903635683E-8</v>
      </c>
      <c r="AA608" s="156">
        <f t="shared" si="132"/>
        <v>-9.0250470215796945E-8</v>
      </c>
      <c r="AB608" s="157">
        <f t="shared" si="141"/>
        <v>2.6283135879145048E-4</v>
      </c>
      <c r="AC608" s="132"/>
      <c r="AD608" s="158">
        <f t="shared" si="140"/>
        <v>2.628313587914505</v>
      </c>
      <c r="AE608" s="158"/>
      <c r="AF608" s="159"/>
      <c r="AG608" s="133">
        <v>6020</v>
      </c>
    </row>
    <row r="609" spans="5:33">
      <c r="E609" s="147">
        <v>0.63648148148148143</v>
      </c>
      <c r="G609" s="148">
        <v>20.239999999999998</v>
      </c>
      <c r="H609" s="148">
        <v>5.68</v>
      </c>
      <c r="I609" s="148">
        <v>7.64</v>
      </c>
      <c r="J609" s="148">
        <v>20.21</v>
      </c>
      <c r="K609" s="148">
        <v>5.83</v>
      </c>
      <c r="L609" s="148">
        <v>7.86</v>
      </c>
      <c r="M609" s="118">
        <f t="shared" si="142"/>
        <v>20.225000000000001</v>
      </c>
      <c r="N609" s="118">
        <f t="shared" si="142"/>
        <v>5.7549999999999999</v>
      </c>
      <c r="O609" s="118">
        <f t="shared" si="142"/>
        <v>7.75</v>
      </c>
      <c r="P609" s="149">
        <f t="shared" si="133"/>
        <v>0.17313934672840003</v>
      </c>
      <c r="Q609" s="150">
        <f t="shared" si="134"/>
        <v>1.7579236139586892E-6</v>
      </c>
      <c r="R609" s="151">
        <f t="shared" si="135"/>
        <v>3.8270904012631974E-9</v>
      </c>
      <c r="S609" s="150">
        <f t="shared" si="136"/>
        <v>1.4646620939440903E-17</v>
      </c>
      <c r="T609" s="97">
        <v>298</v>
      </c>
      <c r="U609" s="118">
        <f t="shared" si="137"/>
        <v>293.22500000000002</v>
      </c>
      <c r="V609" s="152">
        <f t="shared" si="138"/>
        <v>0.27464936619553093</v>
      </c>
      <c r="W609" s="153">
        <f t="shared" si="139"/>
        <v>1.8821289124545124</v>
      </c>
      <c r="X609" s="154">
        <f t="shared" si="129"/>
        <v>-8.9471244426828709E-8</v>
      </c>
      <c r="Y609" s="155">
        <f t="shared" si="130"/>
        <v>-8.9318432870774405E-8</v>
      </c>
      <c r="Z609" s="155">
        <f t="shared" si="131"/>
        <v>-8.9318693863809777E-8</v>
      </c>
      <c r="AA609" s="156">
        <f t="shared" si="132"/>
        <v>-8.9166142409269755E-8</v>
      </c>
      <c r="AB609" s="157">
        <f t="shared" si="141"/>
        <v>2.6192729744994549E-4</v>
      </c>
      <c r="AC609" s="132"/>
      <c r="AD609" s="158">
        <f t="shared" si="140"/>
        <v>2.619272974499455</v>
      </c>
      <c r="AE609" s="158"/>
      <c r="AF609" s="159"/>
      <c r="AG609" s="133">
        <v>6030</v>
      </c>
    </row>
    <row r="610" spans="5:33">
      <c r="E610" s="147">
        <v>0.63659722222222226</v>
      </c>
      <c r="G610" s="148">
        <v>20.239999999999998</v>
      </c>
      <c r="H610" s="148">
        <v>5.68</v>
      </c>
      <c r="I610" s="148">
        <v>7.66</v>
      </c>
      <c r="J610" s="148">
        <v>20.21</v>
      </c>
      <c r="K610" s="148">
        <v>5.83</v>
      </c>
      <c r="L610" s="148">
        <v>7.88</v>
      </c>
      <c r="M610" s="118">
        <f t="shared" si="142"/>
        <v>20.225000000000001</v>
      </c>
      <c r="N610" s="118">
        <f t="shared" si="142"/>
        <v>5.7549999999999999</v>
      </c>
      <c r="O610" s="118">
        <f t="shared" si="142"/>
        <v>7.77</v>
      </c>
      <c r="P610" s="149">
        <f t="shared" si="133"/>
        <v>0.17358615794576363</v>
      </c>
      <c r="Q610" s="150">
        <f t="shared" si="134"/>
        <v>1.7579236139586892E-6</v>
      </c>
      <c r="R610" s="151">
        <f t="shared" si="135"/>
        <v>3.8270904012631974E-9</v>
      </c>
      <c r="S610" s="150">
        <f t="shared" si="136"/>
        <v>1.4646620939440903E-17</v>
      </c>
      <c r="T610" s="97">
        <v>298</v>
      </c>
      <c r="U610" s="118">
        <f t="shared" si="137"/>
        <v>293.22500000000002</v>
      </c>
      <c r="V610" s="152">
        <f t="shared" si="138"/>
        <v>0.27464936619553093</v>
      </c>
      <c r="W610" s="153">
        <f t="shared" si="139"/>
        <v>1.8821289124545124</v>
      </c>
      <c r="X610" s="154">
        <f t="shared" si="129"/>
        <v>-8.9396248881678621E-8</v>
      </c>
      <c r="Y610" s="155">
        <f t="shared" si="130"/>
        <v>-8.9243171391695006E-8</v>
      </c>
      <c r="Z610" s="155">
        <f t="shared" si="131"/>
        <v>-8.9243433513632265E-8</v>
      </c>
      <c r="AA610" s="156">
        <f t="shared" si="132"/>
        <v>-8.9090617247897957E-8</v>
      </c>
      <c r="AB610" s="157">
        <f t="shared" si="141"/>
        <v>2.6103411138277003E-4</v>
      </c>
      <c r="AC610" s="132"/>
      <c r="AD610" s="158">
        <f t="shared" si="140"/>
        <v>2.6103411138277002</v>
      </c>
      <c r="AE610" s="158"/>
      <c r="AF610" s="159"/>
      <c r="AG610" s="133">
        <v>6040</v>
      </c>
    </row>
    <row r="611" spans="5:33">
      <c r="E611" s="147">
        <v>0.63671296296296298</v>
      </c>
      <c r="G611" s="148">
        <v>20.239999999999998</v>
      </c>
      <c r="H611" s="148">
        <v>5.68</v>
      </c>
      <c r="I611" s="148">
        <v>7.65</v>
      </c>
      <c r="J611" s="148">
        <v>20.21</v>
      </c>
      <c r="K611" s="148">
        <v>5.83</v>
      </c>
      <c r="L611" s="148">
        <v>7.86</v>
      </c>
      <c r="M611" s="118">
        <f t="shared" si="142"/>
        <v>20.225000000000001</v>
      </c>
      <c r="N611" s="118">
        <f t="shared" si="142"/>
        <v>5.7549999999999999</v>
      </c>
      <c r="O611" s="118">
        <f t="shared" si="142"/>
        <v>7.7550000000000008</v>
      </c>
      <c r="P611" s="149">
        <f t="shared" si="133"/>
        <v>0.17325104953274095</v>
      </c>
      <c r="Q611" s="150">
        <f t="shared" si="134"/>
        <v>1.7579236139586892E-6</v>
      </c>
      <c r="R611" s="151">
        <f t="shared" si="135"/>
        <v>3.8270904012631974E-9</v>
      </c>
      <c r="S611" s="150">
        <f t="shared" si="136"/>
        <v>1.4646620939440903E-17</v>
      </c>
      <c r="T611" s="97">
        <v>298</v>
      </c>
      <c r="U611" s="118">
        <f t="shared" si="137"/>
        <v>293.22500000000002</v>
      </c>
      <c r="V611" s="152">
        <f t="shared" si="138"/>
        <v>0.27464936619553093</v>
      </c>
      <c r="W611" s="153">
        <f t="shared" si="139"/>
        <v>1.8821289124545124</v>
      </c>
      <c r="X611" s="154">
        <f t="shared" si="129"/>
        <v>-8.891862793847435E-8</v>
      </c>
      <c r="Y611" s="155">
        <f t="shared" si="130"/>
        <v>-8.8766662239290905E-8</v>
      </c>
      <c r="Z611" s="155">
        <f t="shared" si="131"/>
        <v>-8.8766921955103718E-8</v>
      </c>
      <c r="AA611" s="156">
        <f t="shared" si="132"/>
        <v>-8.861521508400243E-8</v>
      </c>
      <c r="AB611" s="157">
        <f t="shared" si="141"/>
        <v>2.6014167792286967E-4</v>
      </c>
      <c r="AC611" s="132"/>
      <c r="AD611" s="158">
        <f t="shared" si="140"/>
        <v>2.6014167792286966</v>
      </c>
      <c r="AE611" s="158"/>
      <c r="AF611" s="159"/>
      <c r="AG611" s="133">
        <v>6050</v>
      </c>
    </row>
    <row r="612" spans="5:33">
      <c r="E612" s="147">
        <v>0.6368287037037037</v>
      </c>
      <c r="G612" s="148">
        <v>20.239999999999998</v>
      </c>
      <c r="H612" s="148">
        <v>5.68</v>
      </c>
      <c r="I612" s="148">
        <v>7.68</v>
      </c>
      <c r="J612" s="148">
        <v>20.21</v>
      </c>
      <c r="K612" s="148">
        <v>5.83</v>
      </c>
      <c r="L612" s="148">
        <v>7.95</v>
      </c>
      <c r="M612" s="118">
        <f t="shared" si="142"/>
        <v>20.225000000000001</v>
      </c>
      <c r="N612" s="118">
        <f t="shared" si="142"/>
        <v>5.7549999999999999</v>
      </c>
      <c r="O612" s="118">
        <f t="shared" si="142"/>
        <v>7.8149999999999995</v>
      </c>
      <c r="P612" s="149">
        <f t="shared" si="133"/>
        <v>0.17459148318483175</v>
      </c>
      <c r="Q612" s="150">
        <f t="shared" si="134"/>
        <v>1.7579236139586892E-6</v>
      </c>
      <c r="R612" s="151">
        <f t="shared" si="135"/>
        <v>3.8270904012631974E-9</v>
      </c>
      <c r="S612" s="150">
        <f t="shared" si="136"/>
        <v>1.4646620939440903E-17</v>
      </c>
      <c r="T612" s="97">
        <v>298</v>
      </c>
      <c r="U612" s="118">
        <f t="shared" si="137"/>
        <v>293.22500000000002</v>
      </c>
      <c r="V612" s="152">
        <f t="shared" si="138"/>
        <v>0.27464936619553093</v>
      </c>
      <c r="W612" s="153">
        <f t="shared" si="139"/>
        <v>1.8821289124545124</v>
      </c>
      <c r="X612" s="154">
        <f t="shared" si="129"/>
        <v>-8.9300826331137251E-8</v>
      </c>
      <c r="Y612" s="155">
        <f t="shared" si="130"/>
        <v>-8.9147026634912007E-8</v>
      </c>
      <c r="Z612" s="155">
        <f t="shared" si="131"/>
        <v>-8.9147291518760572E-8</v>
      </c>
      <c r="AA612" s="156">
        <f t="shared" si="132"/>
        <v>-8.899375579398348E-8</v>
      </c>
      <c r="AB612" s="157">
        <f t="shared" si="141"/>
        <v>2.5925400957051755E-4</v>
      </c>
      <c r="AC612" s="132"/>
      <c r="AD612" s="158">
        <f t="shared" si="140"/>
        <v>2.5925400957051754</v>
      </c>
      <c r="AE612" s="158"/>
      <c r="AF612" s="159"/>
      <c r="AG612" s="133">
        <v>6060</v>
      </c>
    </row>
    <row r="613" spans="5:33">
      <c r="E613" s="147">
        <v>0.63694444444444442</v>
      </c>
      <c r="G613" s="148">
        <v>20.25</v>
      </c>
      <c r="H613" s="148">
        <v>5.68</v>
      </c>
      <c r="I613" s="148">
        <v>7.67</v>
      </c>
      <c r="J613" s="148">
        <v>20.21</v>
      </c>
      <c r="K613" s="148">
        <v>5.83</v>
      </c>
      <c r="L613" s="148">
        <v>7.94</v>
      </c>
      <c r="M613" s="118">
        <f t="shared" si="142"/>
        <v>20.23</v>
      </c>
      <c r="N613" s="118">
        <f t="shared" si="142"/>
        <v>5.7549999999999999</v>
      </c>
      <c r="O613" s="118">
        <f t="shared" si="142"/>
        <v>7.8049999999999997</v>
      </c>
      <c r="P613" s="149">
        <f t="shared" si="133"/>
        <v>0.17438449498886571</v>
      </c>
      <c r="Q613" s="150">
        <f t="shared" si="134"/>
        <v>1.7579236139586892E-6</v>
      </c>
      <c r="R613" s="151">
        <f t="shared" si="135"/>
        <v>3.8286808877256025E-9</v>
      </c>
      <c r="S613" s="150">
        <f t="shared" si="136"/>
        <v>1.4658797340035308E-17</v>
      </c>
      <c r="T613" s="97">
        <v>298</v>
      </c>
      <c r="U613" s="118">
        <f t="shared" si="137"/>
        <v>293.23</v>
      </c>
      <c r="V613" s="152">
        <f t="shared" si="138"/>
        <v>0.27435709696696875</v>
      </c>
      <c r="W613" s="153">
        <f t="shared" si="139"/>
        <v>1.8808627132925808</v>
      </c>
      <c r="X613" s="154">
        <f t="shared" si="129"/>
        <v>-8.9022035171242172E-8</v>
      </c>
      <c r="Y613" s="155">
        <f t="shared" si="130"/>
        <v>-8.8868666907764554E-8</v>
      </c>
      <c r="Z613" s="155">
        <f t="shared" si="131"/>
        <v>-8.8868931132506169E-8</v>
      </c>
      <c r="AA613" s="156">
        <f t="shared" si="132"/>
        <v>-8.8715826183350859E-8</v>
      </c>
      <c r="AB613" s="157">
        <f t="shared" si="141"/>
        <v>2.5836253753979679E-4</v>
      </c>
      <c r="AC613" s="132"/>
      <c r="AD613" s="158">
        <f t="shared" si="140"/>
        <v>2.5836253753979679</v>
      </c>
      <c r="AE613" s="158"/>
      <c r="AF613" s="159"/>
      <c r="AG613" s="133">
        <v>6070</v>
      </c>
    </row>
    <row r="614" spans="5:33">
      <c r="E614" s="147">
        <v>0.63706018518518515</v>
      </c>
      <c r="G614" s="148">
        <v>20.25</v>
      </c>
      <c r="H614" s="148">
        <v>5.68</v>
      </c>
      <c r="I614" s="148">
        <v>7.69</v>
      </c>
      <c r="J614" s="148">
        <v>20.21</v>
      </c>
      <c r="K614" s="148">
        <v>5.83</v>
      </c>
      <c r="L614" s="148">
        <v>7.85</v>
      </c>
      <c r="M614" s="118">
        <f t="shared" si="142"/>
        <v>20.23</v>
      </c>
      <c r="N614" s="118">
        <f t="shared" si="142"/>
        <v>5.7549999999999999</v>
      </c>
      <c r="O614" s="118">
        <f t="shared" si="142"/>
        <v>7.77</v>
      </c>
      <c r="P614" s="149">
        <f t="shared" si="133"/>
        <v>0.17360250173779454</v>
      </c>
      <c r="Q614" s="150">
        <f t="shared" si="134"/>
        <v>1.7579236139586892E-6</v>
      </c>
      <c r="R614" s="151">
        <f t="shared" si="135"/>
        <v>3.8286808877256025E-9</v>
      </c>
      <c r="S614" s="150">
        <f t="shared" si="136"/>
        <v>1.4658797340035308E-17</v>
      </c>
      <c r="T614" s="97">
        <v>298</v>
      </c>
      <c r="U614" s="118">
        <f t="shared" si="137"/>
        <v>293.23</v>
      </c>
      <c r="V614" s="152">
        <f t="shared" si="138"/>
        <v>0.27435709696696875</v>
      </c>
      <c r="W614" s="153">
        <f t="shared" si="139"/>
        <v>1.8808627132925808</v>
      </c>
      <c r="X614" s="154">
        <f t="shared" si="129"/>
        <v>-8.8317997669017882E-8</v>
      </c>
      <c r="Y614" s="155">
        <f t="shared" si="130"/>
        <v>-8.8166524640995735E-8</v>
      </c>
      <c r="Z614" s="155">
        <f t="shared" si="131"/>
        <v>-8.8166784430379818E-8</v>
      </c>
      <c r="AA614" s="156">
        <f t="shared" si="132"/>
        <v>-8.8015570300619074E-8</v>
      </c>
      <c r="AB614" s="157">
        <f t="shared" si="141"/>
        <v>2.5747384911073824E-4</v>
      </c>
      <c r="AC614" s="132"/>
      <c r="AD614" s="158">
        <f t="shared" si="140"/>
        <v>2.5747384911073823</v>
      </c>
      <c r="AE614" s="158"/>
      <c r="AF614" s="159"/>
      <c r="AG614" s="133">
        <v>6080</v>
      </c>
    </row>
    <row r="615" spans="5:33">
      <c r="E615" s="147">
        <v>0.63717592592592587</v>
      </c>
      <c r="G615" s="148">
        <v>20.25</v>
      </c>
      <c r="H615" s="148">
        <v>5.68</v>
      </c>
      <c r="I615" s="148">
        <v>7.67</v>
      </c>
      <c r="J615" s="148">
        <v>20.21</v>
      </c>
      <c r="K615" s="148">
        <v>5.83</v>
      </c>
      <c r="L615" s="148">
        <v>7.92</v>
      </c>
      <c r="M615" s="118">
        <f t="shared" si="142"/>
        <v>20.23</v>
      </c>
      <c r="N615" s="118">
        <f t="shared" si="142"/>
        <v>5.7549999999999999</v>
      </c>
      <c r="O615" s="118">
        <f t="shared" si="142"/>
        <v>7.7949999999999999</v>
      </c>
      <c r="P615" s="149">
        <f t="shared" si="133"/>
        <v>0.17416106834570252</v>
      </c>
      <c r="Q615" s="150">
        <f t="shared" si="134"/>
        <v>1.7579236139586892E-6</v>
      </c>
      <c r="R615" s="151">
        <f t="shared" si="135"/>
        <v>3.8286808877256025E-9</v>
      </c>
      <c r="S615" s="150">
        <f t="shared" si="136"/>
        <v>1.4658797340035308E-17</v>
      </c>
      <c r="T615" s="97">
        <v>298</v>
      </c>
      <c r="U615" s="118">
        <f t="shared" si="137"/>
        <v>293.23</v>
      </c>
      <c r="V615" s="152">
        <f t="shared" si="138"/>
        <v>0.27435709696696875</v>
      </c>
      <c r="W615" s="153">
        <f t="shared" si="139"/>
        <v>1.8808627132925808</v>
      </c>
      <c r="X615" s="154">
        <f t="shared" si="129"/>
        <v>-8.8298760979759402E-8</v>
      </c>
      <c r="Y615" s="155">
        <f t="shared" si="130"/>
        <v>-8.8146833685526957E-8</v>
      </c>
      <c r="Z615" s="155">
        <f t="shared" si="131"/>
        <v>-8.814709509239695E-8</v>
      </c>
      <c r="AA615" s="156">
        <f t="shared" si="132"/>
        <v>-8.7995428305478547E-8</v>
      </c>
      <c r="AB615" s="157">
        <f t="shared" si="141"/>
        <v>2.5659218213388424E-4</v>
      </c>
      <c r="AC615" s="132"/>
      <c r="AD615" s="158">
        <f t="shared" si="140"/>
        <v>2.5659218213388426</v>
      </c>
      <c r="AE615" s="158"/>
      <c r="AF615" s="159"/>
      <c r="AG615" s="133">
        <v>6090</v>
      </c>
    </row>
    <row r="616" spans="5:33">
      <c r="E616" s="147">
        <v>0.6372916666666667</v>
      </c>
      <c r="G616" s="148">
        <v>20.25</v>
      </c>
      <c r="H616" s="148">
        <v>5.68</v>
      </c>
      <c r="I616" s="148">
        <v>7.69</v>
      </c>
      <c r="J616" s="148">
        <v>20.21</v>
      </c>
      <c r="K616" s="148">
        <v>5.83</v>
      </c>
      <c r="L616" s="148">
        <v>7.93</v>
      </c>
      <c r="M616" s="118">
        <f t="shared" si="142"/>
        <v>20.23</v>
      </c>
      <c r="N616" s="118">
        <f t="shared" si="142"/>
        <v>5.7549999999999999</v>
      </c>
      <c r="O616" s="118">
        <f t="shared" si="142"/>
        <v>7.8100000000000005</v>
      </c>
      <c r="P616" s="149">
        <f t="shared" si="133"/>
        <v>0.17449620831044729</v>
      </c>
      <c r="Q616" s="150">
        <f t="shared" si="134"/>
        <v>1.7579236139586892E-6</v>
      </c>
      <c r="R616" s="151">
        <f t="shared" si="135"/>
        <v>3.8286808877256025E-9</v>
      </c>
      <c r="S616" s="150">
        <f t="shared" si="136"/>
        <v>1.4658797340035308E-17</v>
      </c>
      <c r="T616" s="97">
        <v>298</v>
      </c>
      <c r="U616" s="118">
        <f t="shared" si="137"/>
        <v>293.23</v>
      </c>
      <c r="V616" s="152">
        <f t="shared" si="138"/>
        <v>0.27435709696696875</v>
      </c>
      <c r="W616" s="153">
        <f t="shared" si="139"/>
        <v>1.8808627132925808</v>
      </c>
      <c r="X616" s="154">
        <f t="shared" si="129"/>
        <v>-8.8164759129141841E-8</v>
      </c>
      <c r="Y616" s="155">
        <f t="shared" si="130"/>
        <v>-8.8012770487567009E-8</v>
      </c>
      <c r="Z616" s="155">
        <f t="shared" si="131"/>
        <v>-8.8013032503222663E-8</v>
      </c>
      <c r="AA616" s="156">
        <f t="shared" si="132"/>
        <v>-8.786130497391749E-8</v>
      </c>
      <c r="AB616" s="157">
        <f t="shared" si="141"/>
        <v>2.5571071205581576E-4</v>
      </c>
      <c r="AC616" s="132"/>
      <c r="AD616" s="158">
        <f t="shared" si="140"/>
        <v>2.5571071205581575</v>
      </c>
      <c r="AE616" s="158"/>
      <c r="AF616" s="159"/>
      <c r="AG616" s="133">
        <v>6100</v>
      </c>
    </row>
    <row r="617" spans="5:33">
      <c r="E617" s="147">
        <v>0.63740740740740742</v>
      </c>
      <c r="G617" s="148">
        <v>20.25</v>
      </c>
      <c r="H617" s="148">
        <v>5.68</v>
      </c>
      <c r="I617" s="148">
        <v>7.64</v>
      </c>
      <c r="J617" s="148">
        <v>20.22</v>
      </c>
      <c r="K617" s="148">
        <v>5.83</v>
      </c>
      <c r="L617" s="148">
        <v>7.93</v>
      </c>
      <c r="M617" s="118">
        <f t="shared" si="142"/>
        <v>20.234999999999999</v>
      </c>
      <c r="N617" s="118">
        <f t="shared" si="142"/>
        <v>5.7549999999999999</v>
      </c>
      <c r="O617" s="118">
        <f t="shared" si="142"/>
        <v>7.7850000000000001</v>
      </c>
      <c r="P617" s="149">
        <f t="shared" si="133"/>
        <v>0.17395402013018357</v>
      </c>
      <c r="Q617" s="150">
        <f t="shared" si="134"/>
        <v>1.7579236139586892E-6</v>
      </c>
      <c r="R617" s="151">
        <f t="shared" si="135"/>
        <v>3.8302720351724427E-9</v>
      </c>
      <c r="S617" s="150">
        <f t="shared" si="136"/>
        <v>1.4670983863424046E-17</v>
      </c>
      <c r="T617" s="97">
        <v>298</v>
      </c>
      <c r="U617" s="118">
        <f t="shared" si="137"/>
        <v>293.23500000000001</v>
      </c>
      <c r="V617" s="152">
        <f t="shared" si="138"/>
        <v>0.27406483770547097</v>
      </c>
      <c r="W617" s="153">
        <f t="shared" si="139"/>
        <v>1.87959740910086</v>
      </c>
      <c r="X617" s="154">
        <f t="shared" si="129"/>
        <v>-8.7720133567861463E-8</v>
      </c>
      <c r="Y617" s="155">
        <f t="shared" si="130"/>
        <v>-8.7569154400555804E-8</v>
      </c>
      <c r="Z617" s="155">
        <f t="shared" si="131"/>
        <v>-8.7569414257763416E-8</v>
      </c>
      <c r="AA617" s="156">
        <f t="shared" si="132"/>
        <v>-8.7418694053160938E-8</v>
      </c>
      <c r="AB617" s="157">
        <f t="shared" si="141"/>
        <v>2.5483058260567469E-4</v>
      </c>
      <c r="AC617" s="132"/>
      <c r="AD617" s="158">
        <f t="shared" si="140"/>
        <v>2.548305826056747</v>
      </c>
      <c r="AE617" s="158"/>
      <c r="AF617" s="159"/>
      <c r="AG617" s="133">
        <v>6110</v>
      </c>
    </row>
    <row r="618" spans="5:33">
      <c r="E618" s="147">
        <v>0.63752314814814814</v>
      </c>
      <c r="G618" s="148">
        <v>20.25</v>
      </c>
      <c r="H618" s="148">
        <v>5.68</v>
      </c>
      <c r="I618" s="148">
        <v>7.69</v>
      </c>
      <c r="J618" s="148">
        <v>20.21</v>
      </c>
      <c r="K618" s="148">
        <v>5.83</v>
      </c>
      <c r="L618" s="148">
        <v>7.9</v>
      </c>
      <c r="M618" s="118">
        <f t="shared" si="142"/>
        <v>20.23</v>
      </c>
      <c r="N618" s="118">
        <f t="shared" si="142"/>
        <v>5.7549999999999999</v>
      </c>
      <c r="O618" s="118">
        <f t="shared" si="142"/>
        <v>7.7949999999999999</v>
      </c>
      <c r="P618" s="149">
        <f t="shared" si="133"/>
        <v>0.17416106834570252</v>
      </c>
      <c r="Q618" s="150">
        <f t="shared" si="134"/>
        <v>1.7579236139586892E-6</v>
      </c>
      <c r="R618" s="151">
        <f t="shared" si="135"/>
        <v>3.8286808877256025E-9</v>
      </c>
      <c r="S618" s="150">
        <f t="shared" si="136"/>
        <v>1.4658797340035308E-17</v>
      </c>
      <c r="T618" s="97">
        <v>298</v>
      </c>
      <c r="U618" s="118">
        <f t="shared" si="137"/>
        <v>293.23</v>
      </c>
      <c r="V618" s="152">
        <f t="shared" si="138"/>
        <v>0.27435709696696875</v>
      </c>
      <c r="W618" s="153">
        <f t="shared" si="139"/>
        <v>1.8808627132925808</v>
      </c>
      <c r="X618" s="154">
        <f t="shared" si="129"/>
        <v>-8.7391213115602114E-8</v>
      </c>
      <c r="Y618" s="155">
        <f t="shared" si="130"/>
        <v>-8.7240847352809718E-8</v>
      </c>
      <c r="Z618" s="155">
        <f t="shared" si="131"/>
        <v>-8.7241106072900838E-8</v>
      </c>
      <c r="AA618" s="156">
        <f t="shared" si="132"/>
        <v>-8.7090998139889359E-8</v>
      </c>
      <c r="AB618" s="157">
        <f t="shared" si="141"/>
        <v>2.5395488933077859E-4</v>
      </c>
      <c r="AC618" s="132"/>
      <c r="AD618" s="158">
        <f t="shared" si="140"/>
        <v>2.5395488933077859</v>
      </c>
      <c r="AE618" s="158"/>
      <c r="AF618" s="159"/>
      <c r="AG618" s="133">
        <v>6120</v>
      </c>
    </row>
    <row r="619" spans="5:33">
      <c r="E619" s="147">
        <v>0.63763888888888887</v>
      </c>
      <c r="G619" s="148">
        <v>20.260000000000002</v>
      </c>
      <c r="H619" s="148">
        <v>5.68</v>
      </c>
      <c r="I619" s="148">
        <v>7.69</v>
      </c>
      <c r="J619" s="148">
        <v>20.22</v>
      </c>
      <c r="K619" s="148">
        <v>5.83</v>
      </c>
      <c r="L619" s="148">
        <v>7.92</v>
      </c>
      <c r="M619" s="118">
        <f t="shared" si="142"/>
        <v>20.240000000000002</v>
      </c>
      <c r="N619" s="118">
        <f t="shared" si="142"/>
        <v>5.7549999999999999</v>
      </c>
      <c r="O619" s="118">
        <f t="shared" si="142"/>
        <v>7.8049999999999997</v>
      </c>
      <c r="P619" s="149">
        <f t="shared" si="133"/>
        <v>0.1744173390906123</v>
      </c>
      <c r="Q619" s="150">
        <f t="shared" si="134"/>
        <v>1.7579236139586892E-6</v>
      </c>
      <c r="R619" s="151">
        <f t="shared" si="135"/>
        <v>3.8318638438784156E-9</v>
      </c>
      <c r="S619" s="150">
        <f t="shared" si="136"/>
        <v>1.4683180518022668E-17</v>
      </c>
      <c r="T619" s="97">
        <v>298</v>
      </c>
      <c r="U619" s="118">
        <f t="shared" si="137"/>
        <v>293.24</v>
      </c>
      <c r="V619" s="152">
        <f t="shared" si="138"/>
        <v>0.27377258841052748</v>
      </c>
      <c r="W619" s="153">
        <f t="shared" si="139"/>
        <v>1.8783329992170172</v>
      </c>
      <c r="X619" s="154">
        <f t="shared" si="129"/>
        <v>-8.7481888948752399E-8</v>
      </c>
      <c r="Y619" s="155">
        <f t="shared" si="130"/>
        <v>-8.7330691581786678E-8</v>
      </c>
      <c r="Z619" s="155">
        <f t="shared" si="131"/>
        <v>-8.7330952900375629E-8</v>
      </c>
      <c r="AA619" s="156">
        <f t="shared" si="132"/>
        <v>-8.7180015948710562E-8</v>
      </c>
      <c r="AB619" s="157">
        <f t="shared" si="141"/>
        <v>2.5308247913393371E-4</v>
      </c>
      <c r="AC619" s="132"/>
      <c r="AD619" s="158">
        <f t="shared" si="140"/>
        <v>2.5308247913393371</v>
      </c>
      <c r="AE619" s="158"/>
      <c r="AF619" s="159"/>
      <c r="AG619" s="133">
        <v>6130</v>
      </c>
    </row>
    <row r="620" spans="5:33">
      <c r="E620" s="147">
        <v>0.63775462962962959</v>
      </c>
      <c r="G620" s="148">
        <v>20.260000000000002</v>
      </c>
      <c r="H620" s="148">
        <v>5.68</v>
      </c>
      <c r="I620" s="148">
        <v>7.64</v>
      </c>
      <c r="J620" s="148">
        <v>20.22</v>
      </c>
      <c r="K620" s="148">
        <v>5.83</v>
      </c>
      <c r="L620" s="148">
        <v>7.89</v>
      </c>
      <c r="M620" s="118">
        <f t="shared" si="142"/>
        <v>20.240000000000002</v>
      </c>
      <c r="N620" s="118">
        <f t="shared" si="142"/>
        <v>5.7549999999999999</v>
      </c>
      <c r="O620" s="118">
        <f t="shared" si="142"/>
        <v>7.7649999999999997</v>
      </c>
      <c r="P620" s="149">
        <f t="shared" si="133"/>
        <v>0.17352346419456816</v>
      </c>
      <c r="Q620" s="150">
        <f t="shared" si="134"/>
        <v>1.7579236139586892E-6</v>
      </c>
      <c r="R620" s="151">
        <f t="shared" si="135"/>
        <v>3.8318638438784156E-9</v>
      </c>
      <c r="S620" s="150">
        <f t="shared" si="136"/>
        <v>1.4683180518022668E-17</v>
      </c>
      <c r="T620" s="97">
        <v>298</v>
      </c>
      <c r="U620" s="118">
        <f t="shared" si="137"/>
        <v>293.24</v>
      </c>
      <c r="V620" s="152">
        <f t="shared" si="138"/>
        <v>0.27377258841052748</v>
      </c>
      <c r="W620" s="153">
        <f t="shared" si="139"/>
        <v>1.8783329992170172</v>
      </c>
      <c r="X620" s="154">
        <f t="shared" si="129"/>
        <v>-8.6733225648147264E-8</v>
      </c>
      <c r="Y620" s="155">
        <f t="shared" si="130"/>
        <v>-8.6584090459742139E-8</v>
      </c>
      <c r="Z620" s="155">
        <f t="shared" si="131"/>
        <v>-8.6584346893239839E-8</v>
      </c>
      <c r="AA620" s="156">
        <f t="shared" si="132"/>
        <v>-8.6435467256472967E-8</v>
      </c>
      <c r="AB620" s="157">
        <f t="shared" si="141"/>
        <v>2.5220917047749739E-4</v>
      </c>
      <c r="AC620" s="132"/>
      <c r="AD620" s="158">
        <f t="shared" si="140"/>
        <v>2.522091704774974</v>
      </c>
      <c r="AE620" s="158"/>
      <c r="AF620" s="159"/>
      <c r="AG620" s="133">
        <v>6140</v>
      </c>
    </row>
    <row r="621" spans="5:33">
      <c r="E621" s="147">
        <v>0.63787037037037031</v>
      </c>
      <c r="G621" s="148">
        <v>20.260000000000002</v>
      </c>
      <c r="H621" s="148">
        <v>5.68</v>
      </c>
      <c r="I621" s="148">
        <v>7.67</v>
      </c>
      <c r="J621" s="148">
        <v>20.22</v>
      </c>
      <c r="K621" s="148">
        <v>5.83</v>
      </c>
      <c r="L621" s="148">
        <v>7.91</v>
      </c>
      <c r="M621" s="118">
        <f t="shared" si="142"/>
        <v>20.240000000000002</v>
      </c>
      <c r="N621" s="118">
        <f t="shared" si="142"/>
        <v>5.7549999999999999</v>
      </c>
      <c r="O621" s="118">
        <f t="shared" si="142"/>
        <v>7.79</v>
      </c>
      <c r="P621" s="149">
        <f t="shared" si="133"/>
        <v>0.17408213600459577</v>
      </c>
      <c r="Q621" s="150">
        <f t="shared" si="134"/>
        <v>1.7579236139586892E-6</v>
      </c>
      <c r="R621" s="151">
        <f t="shared" si="135"/>
        <v>3.8318638438784156E-9</v>
      </c>
      <c r="S621" s="150">
        <f t="shared" si="136"/>
        <v>1.4683180518022668E-17</v>
      </c>
      <c r="T621" s="97">
        <v>298</v>
      </c>
      <c r="U621" s="118">
        <f t="shared" si="137"/>
        <v>293.24</v>
      </c>
      <c r="V621" s="152">
        <f t="shared" si="138"/>
        <v>0.27377258841052748</v>
      </c>
      <c r="W621" s="153">
        <f t="shared" si="139"/>
        <v>1.8783329992170172</v>
      </c>
      <c r="X621" s="154">
        <f t="shared" si="129"/>
        <v>-8.6713753022763305E-8</v>
      </c>
      <c r="Y621" s="155">
        <f t="shared" si="130"/>
        <v>-8.656417127282847E-8</v>
      </c>
      <c r="Z621" s="155">
        <f t="shared" si="131"/>
        <v>-8.6564429302254404E-8</v>
      </c>
      <c r="AA621" s="156">
        <f t="shared" si="132"/>
        <v>-8.6415104691540876E-8</v>
      </c>
      <c r="AB621" s="157">
        <f t="shared" si="141"/>
        <v>2.5134332786481311E-4</v>
      </c>
      <c r="AC621" s="132"/>
      <c r="AD621" s="158">
        <f t="shared" si="140"/>
        <v>2.5134332786481313</v>
      </c>
      <c r="AE621" s="158"/>
      <c r="AF621" s="159"/>
      <c r="AG621" s="133">
        <v>6150</v>
      </c>
    </row>
    <row r="622" spans="5:33">
      <c r="E622" s="147">
        <v>0.63798611111111114</v>
      </c>
      <c r="G622" s="148">
        <v>20.260000000000002</v>
      </c>
      <c r="H622" s="148">
        <v>5.68</v>
      </c>
      <c r="I622" s="148">
        <v>7.68</v>
      </c>
      <c r="J622" s="148">
        <v>20.22</v>
      </c>
      <c r="K622" s="148">
        <v>5.83</v>
      </c>
      <c r="L622" s="148">
        <v>7.9</v>
      </c>
      <c r="M622" s="118">
        <f t="shared" si="142"/>
        <v>20.240000000000002</v>
      </c>
      <c r="N622" s="118">
        <f t="shared" si="142"/>
        <v>5.7549999999999999</v>
      </c>
      <c r="O622" s="118">
        <f t="shared" si="142"/>
        <v>7.79</v>
      </c>
      <c r="P622" s="149">
        <f t="shared" si="133"/>
        <v>0.17408213600459577</v>
      </c>
      <c r="Q622" s="150">
        <f t="shared" si="134"/>
        <v>1.7579236139586892E-6</v>
      </c>
      <c r="R622" s="151">
        <f t="shared" si="135"/>
        <v>3.8318638438784156E-9</v>
      </c>
      <c r="S622" s="150">
        <f t="shared" si="136"/>
        <v>1.4683180518022668E-17</v>
      </c>
      <c r="T622" s="97">
        <v>298</v>
      </c>
      <c r="U622" s="118">
        <f t="shared" si="137"/>
        <v>293.24</v>
      </c>
      <c r="V622" s="152">
        <f t="shared" si="138"/>
        <v>0.27377258841052748</v>
      </c>
      <c r="W622" s="153">
        <f t="shared" si="139"/>
        <v>1.8783329992170172</v>
      </c>
      <c r="X622" s="154">
        <f t="shared" si="129"/>
        <v>-8.6415104988787607E-8</v>
      </c>
      <c r="Y622" s="155">
        <f t="shared" si="130"/>
        <v>-8.6266038408522857E-8</v>
      </c>
      <c r="Z622" s="155">
        <f t="shared" si="131"/>
        <v>-8.6266295549277994E-8</v>
      </c>
      <c r="AA622" s="156">
        <f t="shared" si="132"/>
        <v>-8.6117485222629668E-8</v>
      </c>
      <c r="AB622" s="157">
        <f t="shared" si="141"/>
        <v>2.5047768443337232E-4</v>
      </c>
      <c r="AC622" s="132"/>
      <c r="AD622" s="158">
        <f t="shared" si="140"/>
        <v>2.5047768443337231</v>
      </c>
      <c r="AE622" s="158"/>
      <c r="AF622" s="159"/>
      <c r="AG622" s="133">
        <v>6160</v>
      </c>
    </row>
    <row r="623" spans="5:33">
      <c r="E623" s="147">
        <v>0.63810185185185186</v>
      </c>
      <c r="G623" s="148">
        <v>20.260000000000002</v>
      </c>
      <c r="H623" s="148">
        <v>5.68</v>
      </c>
      <c r="I623" s="148">
        <v>7.69</v>
      </c>
      <c r="J623" s="148">
        <v>20.22</v>
      </c>
      <c r="K623" s="148">
        <v>5.83</v>
      </c>
      <c r="L623" s="148">
        <v>7.88</v>
      </c>
      <c r="M623" s="118">
        <f t="shared" si="142"/>
        <v>20.240000000000002</v>
      </c>
      <c r="N623" s="118">
        <f t="shared" si="142"/>
        <v>5.7549999999999999</v>
      </c>
      <c r="O623" s="118">
        <f t="shared" si="142"/>
        <v>7.7850000000000001</v>
      </c>
      <c r="P623" s="149">
        <f t="shared" si="133"/>
        <v>0.17397040164259026</v>
      </c>
      <c r="Q623" s="150">
        <f t="shared" si="134"/>
        <v>1.7579236139586892E-6</v>
      </c>
      <c r="R623" s="151">
        <f t="shared" si="135"/>
        <v>3.8318638438784156E-9</v>
      </c>
      <c r="S623" s="150">
        <f t="shared" si="136"/>
        <v>1.4683180518022668E-17</v>
      </c>
      <c r="T623" s="97">
        <v>298</v>
      </c>
      <c r="U623" s="118">
        <f t="shared" si="137"/>
        <v>293.24</v>
      </c>
      <c r="V623" s="152">
        <f t="shared" si="138"/>
        <v>0.27377258841052748</v>
      </c>
      <c r="W623" s="153">
        <f t="shared" si="139"/>
        <v>1.8783329992170172</v>
      </c>
      <c r="X623" s="154">
        <f t="shared" si="129"/>
        <v>-8.6062211137903467E-8</v>
      </c>
      <c r="Y623" s="155">
        <f t="shared" si="130"/>
        <v>-8.591384858911503E-8</v>
      </c>
      <c r="Z623" s="155">
        <f t="shared" si="131"/>
        <v>-8.5914104351145705E-8</v>
      </c>
      <c r="AA623" s="156">
        <f t="shared" si="132"/>
        <v>-8.5765996682572131E-8</v>
      </c>
      <c r="AB623" s="157">
        <f t="shared" si="141"/>
        <v>2.4961502233649394E-4</v>
      </c>
      <c r="AC623" s="132"/>
      <c r="AD623" s="158">
        <f t="shared" si="140"/>
        <v>2.4961502233649395</v>
      </c>
      <c r="AE623" s="158"/>
      <c r="AF623" s="159"/>
      <c r="AG623" s="133">
        <v>6170</v>
      </c>
    </row>
    <row r="624" spans="5:33">
      <c r="E624" s="147">
        <v>0.63821759259259259</v>
      </c>
      <c r="G624" s="148">
        <v>20.260000000000002</v>
      </c>
      <c r="H624" s="148">
        <v>5.68</v>
      </c>
      <c r="I624" s="148">
        <v>7.69</v>
      </c>
      <c r="J624" s="148">
        <v>20.22</v>
      </c>
      <c r="K624" s="148">
        <v>5.82</v>
      </c>
      <c r="L624" s="148">
        <v>7.91</v>
      </c>
      <c r="M624" s="118">
        <f t="shared" si="142"/>
        <v>20.240000000000002</v>
      </c>
      <c r="N624" s="118">
        <f t="shared" si="142"/>
        <v>5.75</v>
      </c>
      <c r="O624" s="118">
        <f t="shared" si="142"/>
        <v>7.8000000000000007</v>
      </c>
      <c r="P624" s="149">
        <f t="shared" si="133"/>
        <v>0.17430560472860682</v>
      </c>
      <c r="Q624" s="150">
        <f t="shared" si="134"/>
        <v>1.7782794100389193E-6</v>
      </c>
      <c r="R624" s="151">
        <f t="shared" si="135"/>
        <v>3.788000861170041E-9</v>
      </c>
      <c r="S624" s="150">
        <f t="shared" si="136"/>
        <v>1.4348950524224972E-17</v>
      </c>
      <c r="T624" s="97">
        <v>298</v>
      </c>
      <c r="U624" s="118">
        <f t="shared" si="137"/>
        <v>293.24</v>
      </c>
      <c r="V624" s="152">
        <f t="shared" si="138"/>
        <v>0.27377258841052748</v>
      </c>
      <c r="W624" s="153">
        <f t="shared" si="139"/>
        <v>1.8783329992170172</v>
      </c>
      <c r="X624" s="154">
        <f t="shared" si="129"/>
        <v>-8.3975215337050101E-8</v>
      </c>
      <c r="Y624" s="155">
        <f t="shared" si="130"/>
        <v>-8.3833473225666838E-8</v>
      </c>
      <c r="Z624" s="155">
        <f t="shared" si="131"/>
        <v>-8.3833712472759669E-8</v>
      </c>
      <c r="AA624" s="156">
        <f t="shared" si="132"/>
        <v>-8.3692208800816943E-8</v>
      </c>
      <c r="AB624" s="157">
        <f t="shared" si="141"/>
        <v>2.4875588214699231E-4</v>
      </c>
      <c r="AC624" s="132"/>
      <c r="AD624" s="158">
        <f t="shared" si="140"/>
        <v>2.4875588214699231</v>
      </c>
      <c r="AE624" s="158"/>
      <c r="AF624" s="159"/>
      <c r="AG624" s="133">
        <v>6180</v>
      </c>
    </row>
    <row r="625" spans="1:55">
      <c r="E625" s="147">
        <v>0.63833333333333331</v>
      </c>
      <c r="G625" s="148">
        <v>20.260000000000002</v>
      </c>
      <c r="H625" s="148">
        <v>5.68</v>
      </c>
      <c r="I625" s="148">
        <v>7.68</v>
      </c>
      <c r="J625" s="148">
        <v>20.22</v>
      </c>
      <c r="K625" s="148">
        <v>5.82</v>
      </c>
      <c r="L625" s="148">
        <v>7.87</v>
      </c>
      <c r="M625" s="118">
        <f t="shared" si="142"/>
        <v>20.240000000000002</v>
      </c>
      <c r="N625" s="118">
        <f t="shared" si="142"/>
        <v>5.75</v>
      </c>
      <c r="O625" s="118">
        <f t="shared" si="142"/>
        <v>7.7750000000000004</v>
      </c>
      <c r="P625" s="149">
        <f t="shared" si="133"/>
        <v>0.17374693291857923</v>
      </c>
      <c r="Q625" s="150">
        <f t="shared" si="134"/>
        <v>1.7782794100389193E-6</v>
      </c>
      <c r="R625" s="151">
        <f t="shared" si="135"/>
        <v>3.788000861170041E-9</v>
      </c>
      <c r="S625" s="150">
        <f t="shared" si="136"/>
        <v>1.4348950524224972E-17</v>
      </c>
      <c r="T625" s="97">
        <v>298</v>
      </c>
      <c r="U625" s="118">
        <f t="shared" si="137"/>
        <v>293.24</v>
      </c>
      <c r="V625" s="152">
        <f t="shared" si="138"/>
        <v>0.27377258841052748</v>
      </c>
      <c r="W625" s="153">
        <f t="shared" si="139"/>
        <v>1.8783329992170172</v>
      </c>
      <c r="X625" s="154">
        <f t="shared" si="129"/>
        <v>-8.3423964810647477E-8</v>
      </c>
      <c r="Y625" s="155">
        <f t="shared" si="130"/>
        <v>-8.328360447669696E-8</v>
      </c>
      <c r="Z625" s="155">
        <f t="shared" si="131"/>
        <v>-8.3283840632139718E-8</v>
      </c>
      <c r="AA625" s="156">
        <f t="shared" si="132"/>
        <v>-8.3143715658971653E-8</v>
      </c>
      <c r="AB625" s="157">
        <f t="shared" si="141"/>
        <v>2.479175458211011E-4</v>
      </c>
      <c r="AC625" s="132"/>
      <c r="AD625" s="158">
        <f t="shared" si="140"/>
        <v>2.479175458211011</v>
      </c>
      <c r="AE625" s="158"/>
      <c r="AF625" s="159"/>
      <c r="AG625" s="133">
        <v>6190</v>
      </c>
    </row>
    <row r="626" spans="1:55">
      <c r="E626" s="147">
        <v>0.63844907407407403</v>
      </c>
      <c r="G626" s="148">
        <v>20.27</v>
      </c>
      <c r="H626" s="148">
        <v>5.68</v>
      </c>
      <c r="I626" s="148">
        <v>7.68</v>
      </c>
      <c r="J626" s="148">
        <v>20.22</v>
      </c>
      <c r="K626" s="148">
        <v>5.82</v>
      </c>
      <c r="L626" s="148">
        <v>7.89</v>
      </c>
      <c r="M626" s="118">
        <f t="shared" si="142"/>
        <v>20.244999999999997</v>
      </c>
      <c r="N626" s="118">
        <f t="shared" si="142"/>
        <v>5.75</v>
      </c>
      <c r="O626" s="118">
        <f t="shared" si="142"/>
        <v>7.7850000000000001</v>
      </c>
      <c r="P626" s="149">
        <f t="shared" si="133"/>
        <v>0.17398678624063091</v>
      </c>
      <c r="Q626" s="150">
        <f t="shared" si="134"/>
        <v>1.7782794100389193E-6</v>
      </c>
      <c r="R626" s="151">
        <f t="shared" si="135"/>
        <v>3.7895751025538554E-9</v>
      </c>
      <c r="S626" s="150">
        <f t="shared" si="136"/>
        <v>1.4360879457896064E-17</v>
      </c>
      <c r="T626" s="97">
        <v>298</v>
      </c>
      <c r="U626" s="118">
        <f t="shared" si="137"/>
        <v>293.245</v>
      </c>
      <c r="V626" s="152">
        <f t="shared" si="138"/>
        <v>0.27348034908163049</v>
      </c>
      <c r="W626" s="153">
        <f t="shared" si="139"/>
        <v>1.87706948297924</v>
      </c>
      <c r="X626" s="154">
        <f t="shared" si="129"/>
        <v>-8.3383800900730909E-8</v>
      </c>
      <c r="Y626" s="155">
        <f t="shared" si="130"/>
        <v>-8.3243103034334973E-8</v>
      </c>
      <c r="Z626" s="155">
        <f t="shared" si="131"/>
        <v>-8.3243340441234115E-8</v>
      </c>
      <c r="AA626" s="156">
        <f t="shared" si="132"/>
        <v>-8.3102879180559033E-8</v>
      </c>
      <c r="AB626" s="157">
        <f t="shared" si="141"/>
        <v>2.4708470820328894E-4</v>
      </c>
      <c r="AC626" s="132"/>
      <c r="AD626" s="158">
        <f t="shared" si="140"/>
        <v>2.4708470820328894</v>
      </c>
      <c r="AE626" s="158"/>
      <c r="AF626" s="159"/>
      <c r="AG626" s="133">
        <v>6200</v>
      </c>
    </row>
    <row r="627" spans="1:55">
      <c r="E627" s="147">
        <v>0.63856481481481475</v>
      </c>
      <c r="G627" s="148">
        <v>20.27</v>
      </c>
      <c r="H627" s="148">
        <v>5.67</v>
      </c>
      <c r="I627" s="148">
        <v>7.64</v>
      </c>
      <c r="J627" s="148">
        <v>20.22</v>
      </c>
      <c r="K627" s="148">
        <v>5.82</v>
      </c>
      <c r="L627" s="148">
        <v>7.86</v>
      </c>
      <c r="M627" s="118">
        <f t="shared" si="142"/>
        <v>20.244999999999997</v>
      </c>
      <c r="N627" s="118">
        <f t="shared" si="142"/>
        <v>5.7450000000000001</v>
      </c>
      <c r="O627" s="118">
        <f t="shared" si="142"/>
        <v>7.75</v>
      </c>
      <c r="P627" s="149">
        <f t="shared" si="133"/>
        <v>0.17320457204430181</v>
      </c>
      <c r="Q627" s="150">
        <f t="shared" si="134"/>
        <v>1.7988709151287841E-6</v>
      </c>
      <c r="R627" s="151">
        <f t="shared" si="135"/>
        <v>3.7461961950645001E-9</v>
      </c>
      <c r="S627" s="150">
        <f t="shared" si="136"/>
        <v>1.4033985931915737E-17</v>
      </c>
      <c r="T627" s="97">
        <v>298</v>
      </c>
      <c r="U627" s="118">
        <f t="shared" si="137"/>
        <v>293.245</v>
      </c>
      <c r="V627" s="152">
        <f t="shared" si="138"/>
        <v>0.27348034908163049</v>
      </c>
      <c r="W627" s="153">
        <f t="shared" si="139"/>
        <v>1.87706948297924</v>
      </c>
      <c r="X627" s="154">
        <f t="shared" si="129"/>
        <v>-8.0846115476010257E-8</v>
      </c>
      <c r="Y627" s="155">
        <f t="shared" si="130"/>
        <v>-8.0713404125996137E-8</v>
      </c>
      <c r="Z627" s="155">
        <f t="shared" si="131"/>
        <v>-8.0713621975701334E-8</v>
      </c>
      <c r="AA627" s="156">
        <f t="shared" si="132"/>
        <v>-8.0581127760178648E-8</v>
      </c>
      <c r="AB627" s="157">
        <f t="shared" si="141"/>
        <v>2.462522755915682E-4</v>
      </c>
      <c r="AC627" s="132"/>
      <c r="AD627" s="158">
        <f t="shared" si="140"/>
        <v>2.4625227559156819</v>
      </c>
      <c r="AE627" s="158"/>
      <c r="AF627" s="159"/>
      <c r="AG627" s="133">
        <v>6210</v>
      </c>
    </row>
    <row r="628" spans="1:55">
      <c r="E628" s="147">
        <v>0.63868055555555558</v>
      </c>
      <c r="G628" s="148">
        <v>20.28</v>
      </c>
      <c r="H628" s="148">
        <v>5.67</v>
      </c>
      <c r="I628" s="148">
        <v>7.68</v>
      </c>
      <c r="J628" s="148">
        <v>20.239999999999998</v>
      </c>
      <c r="K628" s="148">
        <v>5.82</v>
      </c>
      <c r="L628" s="148">
        <v>7.91</v>
      </c>
      <c r="M628" s="118">
        <f t="shared" si="142"/>
        <v>20.259999999999998</v>
      </c>
      <c r="N628" s="118">
        <f t="shared" si="142"/>
        <v>5.7450000000000001</v>
      </c>
      <c r="O628" s="118">
        <f t="shared" si="142"/>
        <v>7.7949999999999999</v>
      </c>
      <c r="P628" s="149">
        <f t="shared" si="133"/>
        <v>0.17425951149055641</v>
      </c>
      <c r="Q628" s="150">
        <f t="shared" si="134"/>
        <v>1.7988709151287841E-6</v>
      </c>
      <c r="R628" s="151">
        <f t="shared" si="135"/>
        <v>3.7508687401803895E-9</v>
      </c>
      <c r="S628" s="150">
        <f t="shared" si="136"/>
        <v>1.4069016306062423E-17</v>
      </c>
      <c r="T628" s="97">
        <v>298</v>
      </c>
      <c r="U628" s="118">
        <f t="shared" si="137"/>
        <v>293.26</v>
      </c>
      <c r="V628" s="152">
        <f t="shared" si="138"/>
        <v>0.27260369088611558</v>
      </c>
      <c r="W628" s="153">
        <f t="shared" si="139"/>
        <v>1.8732842895317423</v>
      </c>
      <c r="X628" s="154">
        <f t="shared" si="129"/>
        <v>-8.143851337946303E-8</v>
      </c>
      <c r="Y628" s="155">
        <f t="shared" si="130"/>
        <v>-8.1303407191196741E-8</v>
      </c>
      <c r="Z628" s="155">
        <f t="shared" si="131"/>
        <v>-8.1303631331856348E-8</v>
      </c>
      <c r="AA628" s="156">
        <f t="shared" si="132"/>
        <v>-8.1168748540552673E-8</v>
      </c>
      <c r="AB628" s="157">
        <f t="shared" si="141"/>
        <v>2.4544514009916893E-4</v>
      </c>
      <c r="AC628" s="132"/>
      <c r="AD628" s="158">
        <f t="shared" si="140"/>
        <v>2.4544514009916893</v>
      </c>
      <c r="AE628" s="158"/>
      <c r="AF628" s="159"/>
      <c r="AG628" s="133">
        <v>6220</v>
      </c>
    </row>
    <row r="629" spans="1:55">
      <c r="E629" s="147">
        <v>0.63879629629629631</v>
      </c>
      <c r="G629" s="148">
        <v>20.28</v>
      </c>
      <c r="H629" s="148">
        <v>5.67</v>
      </c>
      <c r="I629" s="148">
        <v>7.69</v>
      </c>
      <c r="J629" s="148">
        <v>20.239999999999998</v>
      </c>
      <c r="K629" s="148">
        <v>5.82</v>
      </c>
      <c r="L629" s="148">
        <v>7.9</v>
      </c>
      <c r="M629" s="118">
        <f t="shared" si="142"/>
        <v>20.259999999999998</v>
      </c>
      <c r="N629" s="118">
        <f t="shared" si="142"/>
        <v>5.7450000000000001</v>
      </c>
      <c r="O629" s="118">
        <f t="shared" si="142"/>
        <v>7.7949999999999999</v>
      </c>
      <c r="P629" s="149">
        <f t="shared" si="133"/>
        <v>0.17425951149055641</v>
      </c>
      <c r="Q629" s="150">
        <f t="shared" si="134"/>
        <v>1.7988709151287841E-6</v>
      </c>
      <c r="R629" s="151">
        <f t="shared" si="135"/>
        <v>3.7508687401803895E-9</v>
      </c>
      <c r="S629" s="150">
        <f t="shared" si="136"/>
        <v>1.4069016306062423E-17</v>
      </c>
      <c r="T629" s="97">
        <v>298</v>
      </c>
      <c r="U629" s="118">
        <f t="shared" si="137"/>
        <v>293.26</v>
      </c>
      <c r="V629" s="152">
        <f t="shared" si="138"/>
        <v>0.27260369088611558</v>
      </c>
      <c r="W629" s="153">
        <f t="shared" si="139"/>
        <v>1.8732842895317423</v>
      </c>
      <c r="X629" s="154">
        <f t="shared" si="129"/>
        <v>-8.1168748788862949E-8</v>
      </c>
      <c r="Y629" s="155">
        <f t="shared" si="130"/>
        <v>-8.1034090139040728E-8</v>
      </c>
      <c r="Z629" s="155">
        <f t="shared" si="131"/>
        <v>-8.1034313537235762E-8</v>
      </c>
      <c r="AA629" s="156">
        <f t="shared" si="132"/>
        <v>-8.0899877544375019E-8</v>
      </c>
      <c r="AB629" s="157">
        <f t="shared" si="141"/>
        <v>2.446321045342254E-4</v>
      </c>
      <c r="AC629" s="132"/>
      <c r="AD629" s="158">
        <f t="shared" si="140"/>
        <v>2.4463210453422541</v>
      </c>
      <c r="AE629" s="158"/>
      <c r="AF629" s="159"/>
      <c r="AG629" s="133">
        <v>6230</v>
      </c>
    </row>
    <row r="630" spans="1:55" s="77" customFormat="1">
      <c r="A630" s="134"/>
      <c r="B630" s="134"/>
      <c r="C630" s="134"/>
      <c r="D630" s="134"/>
      <c r="E630" s="136">
        <v>0.63891203703703703</v>
      </c>
      <c r="F630" s="134"/>
      <c r="G630" s="138">
        <v>20.28</v>
      </c>
      <c r="H630" s="138">
        <v>5.67</v>
      </c>
      <c r="I630" s="138">
        <v>7.67</v>
      </c>
      <c r="J630" s="138">
        <v>20.239999999999998</v>
      </c>
      <c r="K630" s="138">
        <v>5.82</v>
      </c>
      <c r="L630" s="138">
        <v>7.92</v>
      </c>
      <c r="M630" s="139">
        <f t="shared" si="142"/>
        <v>20.259999999999998</v>
      </c>
      <c r="N630" s="139">
        <f t="shared" si="142"/>
        <v>5.7450000000000001</v>
      </c>
      <c r="O630" s="139">
        <f t="shared" si="142"/>
        <v>7.7949999999999999</v>
      </c>
      <c r="P630" s="140">
        <f t="shared" si="133"/>
        <v>0.17425951149055641</v>
      </c>
      <c r="Q630" s="141">
        <f t="shared" si="134"/>
        <v>1.7988709151287841E-6</v>
      </c>
      <c r="R630" s="142">
        <f t="shared" si="135"/>
        <v>3.7508687401803895E-9</v>
      </c>
      <c r="S630" s="141">
        <f t="shared" si="136"/>
        <v>1.4069016306062423E-17</v>
      </c>
      <c r="T630" s="143">
        <v>298</v>
      </c>
      <c r="U630" s="139">
        <f t="shared" si="137"/>
        <v>293.26</v>
      </c>
      <c r="V630" s="144">
        <f t="shared" si="138"/>
        <v>0.27260369088611558</v>
      </c>
      <c r="W630" s="145">
        <f t="shared" si="139"/>
        <v>1.8732842895317423</v>
      </c>
      <c r="X630" s="146">
        <f t="shared" si="129"/>
        <v>-8.0899877791862773E-8</v>
      </c>
      <c r="Y630" s="146">
        <f t="shared" si="130"/>
        <v>-8.0765665198016185E-8</v>
      </c>
      <c r="Z630" s="146">
        <f t="shared" si="131"/>
        <v>-8.0765887856206007E-8</v>
      </c>
      <c r="AA630" s="146">
        <f t="shared" si="132"/>
        <v>-8.0631897181771061E-8</v>
      </c>
      <c r="AB630" s="146">
        <f t="shared" si="141"/>
        <v>2.4382176214474908E-4</v>
      </c>
      <c r="AC630" s="134"/>
      <c r="AD630" s="146">
        <f t="shared" si="140"/>
        <v>2.4382176214474907</v>
      </c>
      <c r="AE630" s="146"/>
      <c r="AF630" s="146"/>
      <c r="AG630" s="137">
        <v>6240</v>
      </c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</row>
    <row r="631" spans="1:55">
      <c r="E631" s="147">
        <v>0.63902777777777775</v>
      </c>
      <c r="G631" s="148">
        <v>20.29</v>
      </c>
      <c r="H631" s="148">
        <v>5.67</v>
      </c>
      <c r="I631" s="148">
        <v>7.7</v>
      </c>
      <c r="J631" s="148">
        <v>20.25</v>
      </c>
      <c r="K631" s="148">
        <v>5.82</v>
      </c>
      <c r="L631" s="148">
        <v>7.93</v>
      </c>
      <c r="M631" s="118">
        <f t="shared" si="142"/>
        <v>20.27</v>
      </c>
      <c r="N631" s="118">
        <f t="shared" si="142"/>
        <v>5.7450000000000001</v>
      </c>
      <c r="O631" s="118">
        <f t="shared" si="142"/>
        <v>7.8149999999999995</v>
      </c>
      <c r="P631" s="149">
        <f t="shared" si="133"/>
        <v>0.17473954073102088</v>
      </c>
      <c r="Q631" s="150">
        <f t="shared" si="134"/>
        <v>1.7988709151287841E-6</v>
      </c>
      <c r="R631" s="151">
        <f t="shared" si="135"/>
        <v>3.7539870075641317E-9</v>
      </c>
      <c r="S631" s="150">
        <f t="shared" si="136"/>
        <v>1.4092418452960303E-17</v>
      </c>
      <c r="T631" s="97">
        <v>298</v>
      </c>
      <c r="U631" s="118">
        <f t="shared" si="137"/>
        <v>293.27</v>
      </c>
      <c r="V631" s="152">
        <f t="shared" si="138"/>
        <v>0.27201930190998413</v>
      </c>
      <c r="W631" s="153">
        <f t="shared" si="139"/>
        <v>1.870765283353313</v>
      </c>
      <c r="X631" s="154">
        <f t="shared" si="129"/>
        <v>-8.1097555543773847E-8</v>
      </c>
      <c r="Y631" s="155">
        <f t="shared" si="130"/>
        <v>-8.0962238016793722E-8</v>
      </c>
      <c r="Z631" s="155">
        <f t="shared" si="131"/>
        <v>-8.0962463804525346E-8</v>
      </c>
      <c r="AA631" s="156">
        <f t="shared" si="132"/>
        <v>-8.082737131178835E-8</v>
      </c>
      <c r="AB631" s="157">
        <f t="shared" si="141"/>
        <v>2.4301410400961228E-4</v>
      </c>
      <c r="AC631" s="132"/>
      <c r="AD631" s="158">
        <f t="shared" si="140"/>
        <v>2.4301410400961228</v>
      </c>
      <c r="AE631" s="158"/>
      <c r="AF631" s="159"/>
      <c r="AG631" s="133">
        <v>6250</v>
      </c>
    </row>
    <row r="632" spans="1:55">
      <c r="E632" s="147">
        <v>0.63914351851851847</v>
      </c>
      <c r="G632" s="148">
        <v>20.29</v>
      </c>
      <c r="H632" s="148">
        <v>5.67</v>
      </c>
      <c r="I632" s="148">
        <v>7.7</v>
      </c>
      <c r="J632" s="148">
        <v>20.25</v>
      </c>
      <c r="K632" s="148">
        <v>5.82</v>
      </c>
      <c r="L632" s="148">
        <v>7.95</v>
      </c>
      <c r="M632" s="118">
        <f t="shared" si="142"/>
        <v>20.27</v>
      </c>
      <c r="N632" s="118">
        <f t="shared" si="142"/>
        <v>5.7450000000000001</v>
      </c>
      <c r="O632" s="118">
        <f t="shared" si="142"/>
        <v>7.8250000000000002</v>
      </c>
      <c r="P632" s="149">
        <f t="shared" si="133"/>
        <v>0.17496313579273687</v>
      </c>
      <c r="Q632" s="150">
        <f t="shared" si="134"/>
        <v>1.7988709151287841E-6</v>
      </c>
      <c r="R632" s="151">
        <f t="shared" si="135"/>
        <v>3.7539870075641317E-9</v>
      </c>
      <c r="S632" s="150">
        <f t="shared" si="136"/>
        <v>1.4092418452960303E-17</v>
      </c>
      <c r="T632" s="97">
        <v>298</v>
      </c>
      <c r="U632" s="118">
        <f t="shared" si="137"/>
        <v>293.27</v>
      </c>
      <c r="V632" s="152">
        <f t="shared" si="138"/>
        <v>0.27201930190998413</v>
      </c>
      <c r="W632" s="153">
        <f t="shared" si="139"/>
        <v>1.870765283353313</v>
      </c>
      <c r="X632" s="154">
        <f t="shared" si="129"/>
        <v>-8.0930797502670819E-8</v>
      </c>
      <c r="Y632" s="155">
        <f t="shared" si="130"/>
        <v>-8.0795585429363457E-8</v>
      </c>
      <c r="Z632" s="155">
        <f t="shared" si="131"/>
        <v>-8.0795811329828204E-8</v>
      </c>
      <c r="AA632" s="156">
        <f t="shared" si="132"/>
        <v>-8.0660824402156255E-8</v>
      </c>
      <c r="AB632" s="157">
        <f t="shared" si="141"/>
        <v>2.4220448012544861E-4</v>
      </c>
      <c r="AC632" s="132"/>
      <c r="AD632" s="158">
        <f t="shared" si="140"/>
        <v>2.422044801254486</v>
      </c>
      <c r="AE632" s="158"/>
      <c r="AF632" s="159"/>
      <c r="AG632" s="133">
        <v>6260</v>
      </c>
    </row>
    <row r="633" spans="1:55">
      <c r="E633" s="147">
        <v>0.63925925925925919</v>
      </c>
      <c r="G633" s="148">
        <v>20.29</v>
      </c>
      <c r="H633" s="148">
        <v>5.67</v>
      </c>
      <c r="I633" s="148">
        <v>7.7</v>
      </c>
      <c r="J633" s="148">
        <v>20.260000000000002</v>
      </c>
      <c r="K633" s="148">
        <v>5.82</v>
      </c>
      <c r="L633" s="148">
        <v>7.88</v>
      </c>
      <c r="M633" s="118">
        <f t="shared" si="142"/>
        <v>20.274999999999999</v>
      </c>
      <c r="N633" s="118">
        <f t="shared" si="142"/>
        <v>5.7450000000000001</v>
      </c>
      <c r="O633" s="118">
        <f t="shared" si="142"/>
        <v>7.79</v>
      </c>
      <c r="P633" s="149">
        <f t="shared" si="133"/>
        <v>0.17419696674198418</v>
      </c>
      <c r="Q633" s="150">
        <f t="shared" si="134"/>
        <v>1.7988709151287841E-6</v>
      </c>
      <c r="R633" s="151">
        <f t="shared" si="135"/>
        <v>3.7555471132552867E-9</v>
      </c>
      <c r="S633" s="150">
        <f t="shared" si="136"/>
        <v>1.4104134119880117E-17</v>
      </c>
      <c r="T633" s="97">
        <v>298</v>
      </c>
      <c r="U633" s="118">
        <f t="shared" si="137"/>
        <v>293.27499999999998</v>
      </c>
      <c r="V633" s="152">
        <f t="shared" si="138"/>
        <v>0.27172712236665497</v>
      </c>
      <c r="W633" s="153">
        <f t="shared" si="139"/>
        <v>1.8695071151222724</v>
      </c>
      <c r="X633" s="154">
        <f t="shared" si="129"/>
        <v>-8.0428463255745924E-8</v>
      </c>
      <c r="Y633" s="155">
        <f t="shared" si="130"/>
        <v>-8.029447752911762E-8</v>
      </c>
      <c r="Z633" s="155">
        <f t="shared" si="131"/>
        <v>-8.0294700735855799E-8</v>
      </c>
      <c r="AA633" s="156">
        <f t="shared" si="132"/>
        <v>-8.0160937472285741E-8</v>
      </c>
      <c r="AB633" s="157">
        <f t="shared" si="141"/>
        <v>2.4139652276640992E-4</v>
      </c>
      <c r="AC633" s="132"/>
      <c r="AD633" s="158">
        <f t="shared" si="140"/>
        <v>2.4139652276640993</v>
      </c>
      <c r="AE633" s="158"/>
      <c r="AF633" s="159"/>
      <c r="AG633" s="133">
        <v>6270</v>
      </c>
    </row>
    <row r="634" spans="1:55">
      <c r="E634" s="147">
        <v>0.63937500000000003</v>
      </c>
      <c r="G634" s="148">
        <v>20.29</v>
      </c>
      <c r="H634" s="148">
        <v>5.67</v>
      </c>
      <c r="I634" s="148">
        <v>7.65</v>
      </c>
      <c r="J634" s="148">
        <v>20.260000000000002</v>
      </c>
      <c r="K634" s="148">
        <v>5.82</v>
      </c>
      <c r="L634" s="148">
        <v>7.81</v>
      </c>
      <c r="M634" s="118">
        <f t="shared" si="142"/>
        <v>20.274999999999999</v>
      </c>
      <c r="N634" s="118">
        <f t="shared" si="142"/>
        <v>5.7450000000000001</v>
      </c>
      <c r="O634" s="118">
        <f t="shared" si="142"/>
        <v>7.73</v>
      </c>
      <c r="P634" s="149">
        <f t="shared" si="133"/>
        <v>0.17285526995064673</v>
      </c>
      <c r="Q634" s="150">
        <f t="shared" si="134"/>
        <v>1.7988709151287841E-6</v>
      </c>
      <c r="R634" s="151">
        <f t="shared" si="135"/>
        <v>3.7555471132552867E-9</v>
      </c>
      <c r="S634" s="150">
        <f t="shared" si="136"/>
        <v>1.4104134119880117E-17</v>
      </c>
      <c r="T634" s="97">
        <v>298</v>
      </c>
      <c r="U634" s="118">
        <f t="shared" si="137"/>
        <v>293.27499999999998</v>
      </c>
      <c r="V634" s="152">
        <f t="shared" si="138"/>
        <v>0.27172712236665497</v>
      </c>
      <c r="W634" s="153">
        <f t="shared" si="139"/>
        <v>1.8695071151222724</v>
      </c>
      <c r="X634" s="154">
        <f t="shared" si="129"/>
        <v>-7.9543523566133056E-8</v>
      </c>
      <c r="Y634" s="155">
        <f t="shared" si="130"/>
        <v>-7.941203268775537E-8</v>
      </c>
      <c r="Z634" s="155">
        <f t="shared" si="131"/>
        <v>-7.9412250051159973E-8</v>
      </c>
      <c r="AA634" s="156">
        <f t="shared" si="132"/>
        <v>-7.9280975817553788E-8</v>
      </c>
      <c r="AB634" s="157">
        <f t="shared" si="141"/>
        <v>2.405935765043133E-4</v>
      </c>
      <c r="AC634" s="132"/>
      <c r="AD634" s="158">
        <f t="shared" si="140"/>
        <v>2.4059357650431332</v>
      </c>
      <c r="AE634" s="158"/>
      <c r="AF634" s="159"/>
      <c r="AG634" s="133">
        <v>6280</v>
      </c>
    </row>
    <row r="635" spans="1:55">
      <c r="E635" s="147">
        <v>0.63949074074074075</v>
      </c>
      <c r="G635" s="148">
        <v>20.29</v>
      </c>
      <c r="H635" s="148">
        <v>5.67</v>
      </c>
      <c r="I635" s="148">
        <v>7.69</v>
      </c>
      <c r="J635" s="148">
        <v>20.260000000000002</v>
      </c>
      <c r="K635" s="148">
        <v>5.81</v>
      </c>
      <c r="L635" s="148">
        <v>7.91</v>
      </c>
      <c r="M635" s="118">
        <f t="shared" si="142"/>
        <v>20.274999999999999</v>
      </c>
      <c r="N635" s="118">
        <f t="shared" si="142"/>
        <v>5.74</v>
      </c>
      <c r="O635" s="118">
        <f t="shared" si="142"/>
        <v>7.8000000000000007</v>
      </c>
      <c r="P635" s="149">
        <f t="shared" si="133"/>
        <v>0.17442058287387377</v>
      </c>
      <c r="Q635" s="150">
        <f t="shared" si="134"/>
        <v>1.8197008586099798E-6</v>
      </c>
      <c r="R635" s="151">
        <f t="shared" si="135"/>
        <v>3.7125577209384459E-9</v>
      </c>
      <c r="S635" s="150">
        <f t="shared" si="136"/>
        <v>1.3783084831299669E-17</v>
      </c>
      <c r="T635" s="97">
        <v>298</v>
      </c>
      <c r="U635" s="118">
        <f t="shared" si="137"/>
        <v>293.27499999999998</v>
      </c>
      <c r="V635" s="152">
        <f t="shared" si="138"/>
        <v>0.27172712236665497</v>
      </c>
      <c r="W635" s="153">
        <f t="shared" si="139"/>
        <v>1.8695071151222724</v>
      </c>
      <c r="X635" s="154">
        <f t="shared" si="129"/>
        <v>-7.8177917411811064E-8</v>
      </c>
      <c r="Y635" s="155">
        <f t="shared" si="130"/>
        <v>-7.8050482035076351E-8</v>
      </c>
      <c r="Z635" s="155">
        <f t="shared" si="131"/>
        <v>-7.8050689763496121E-8</v>
      </c>
      <c r="AA635" s="156">
        <f t="shared" si="132"/>
        <v>-7.7923461437957956E-8</v>
      </c>
      <c r="AB635" s="157">
        <f t="shared" si="141"/>
        <v>2.397994547295441E-4</v>
      </c>
      <c r="AC635" s="132"/>
      <c r="AD635" s="158">
        <f t="shared" si="140"/>
        <v>2.3979945472954411</v>
      </c>
      <c r="AE635" s="158"/>
      <c r="AF635" s="159"/>
      <c r="AG635" s="133">
        <v>6290</v>
      </c>
    </row>
    <row r="636" spans="1:55">
      <c r="E636" s="147">
        <v>0.63960648148148147</v>
      </c>
      <c r="G636" s="148">
        <v>20.309999999999999</v>
      </c>
      <c r="H636" s="148">
        <v>5.67</v>
      </c>
      <c r="I636" s="148">
        <v>7.67</v>
      </c>
      <c r="J636" s="148">
        <v>20.27</v>
      </c>
      <c r="K636" s="148">
        <v>5.81</v>
      </c>
      <c r="L636" s="148">
        <v>7.91</v>
      </c>
      <c r="M636" s="118">
        <f t="shared" si="142"/>
        <v>20.29</v>
      </c>
      <c r="N636" s="118">
        <f t="shared" si="142"/>
        <v>5.74</v>
      </c>
      <c r="O636" s="118">
        <f t="shared" si="142"/>
        <v>7.79</v>
      </c>
      <c r="P636" s="149">
        <f t="shared" si="133"/>
        <v>0.17424622630362269</v>
      </c>
      <c r="Q636" s="150">
        <f t="shared" si="134"/>
        <v>1.8197008586099798E-6</v>
      </c>
      <c r="R636" s="151">
        <f t="shared" si="135"/>
        <v>3.7171883095523809E-9</v>
      </c>
      <c r="S636" s="150">
        <f t="shared" si="136"/>
        <v>1.3817488928672887E-17</v>
      </c>
      <c r="T636" s="97">
        <v>298</v>
      </c>
      <c r="U636" s="118">
        <f t="shared" si="137"/>
        <v>293.29000000000002</v>
      </c>
      <c r="V636" s="152">
        <f t="shared" si="138"/>
        <v>0.27085064350949267</v>
      </c>
      <c r="W636" s="153">
        <f t="shared" si="139"/>
        <v>1.8657379419643427</v>
      </c>
      <c r="X636" s="154">
        <f t="shared" si="129"/>
        <v>-7.8197534459795874E-8</v>
      </c>
      <c r="Y636" s="155">
        <f t="shared" si="130"/>
        <v>-7.8069618777099711E-8</v>
      </c>
      <c r="Z636" s="155">
        <f t="shared" si="131"/>
        <v>-7.8069828021828365E-8</v>
      </c>
      <c r="AA636" s="156">
        <f t="shared" si="132"/>
        <v>-7.7942120899294969E-8</v>
      </c>
      <c r="AB636" s="157">
        <f t="shared" si="141"/>
        <v>2.390189485254659E-4</v>
      </c>
      <c r="AC636" s="132"/>
      <c r="AD636" s="158">
        <f t="shared" si="140"/>
        <v>2.390189485254659</v>
      </c>
      <c r="AE636" s="158"/>
      <c r="AF636" s="159"/>
      <c r="AG636" s="133">
        <v>6300</v>
      </c>
    </row>
    <row r="637" spans="1:55">
      <c r="E637" s="147">
        <v>0.63972222222222219</v>
      </c>
      <c r="G637" s="148">
        <v>20.309999999999999</v>
      </c>
      <c r="H637" s="148">
        <v>5.67</v>
      </c>
      <c r="I637" s="148">
        <v>7.66</v>
      </c>
      <c r="J637" s="148">
        <v>20.27</v>
      </c>
      <c r="K637" s="148">
        <v>5.81</v>
      </c>
      <c r="L637" s="148">
        <v>7.9</v>
      </c>
      <c r="M637" s="118">
        <f t="shared" si="142"/>
        <v>20.29</v>
      </c>
      <c r="N637" s="118">
        <f t="shared" si="142"/>
        <v>5.74</v>
      </c>
      <c r="O637" s="118">
        <f t="shared" si="142"/>
        <v>7.78</v>
      </c>
      <c r="P637" s="149">
        <f t="shared" si="133"/>
        <v>0.17402254693737926</v>
      </c>
      <c r="Q637" s="150">
        <f t="shared" si="134"/>
        <v>1.8197008586099798E-6</v>
      </c>
      <c r="R637" s="151">
        <f t="shared" si="135"/>
        <v>3.7171883095523809E-9</v>
      </c>
      <c r="S637" s="150">
        <f t="shared" si="136"/>
        <v>1.3817488928672887E-17</v>
      </c>
      <c r="T637" s="97">
        <v>298</v>
      </c>
      <c r="U637" s="118">
        <f t="shared" si="137"/>
        <v>293.29000000000002</v>
      </c>
      <c r="V637" s="152">
        <f t="shared" si="138"/>
        <v>0.27085064350949267</v>
      </c>
      <c r="W637" s="153">
        <f t="shared" si="139"/>
        <v>1.8657379419643427</v>
      </c>
      <c r="X637" s="154">
        <f t="shared" si="129"/>
        <v>-7.7842067057089393E-8</v>
      </c>
      <c r="Y637" s="155">
        <f t="shared" si="130"/>
        <v>-7.7714896307226312E-8</v>
      </c>
      <c r="Z637" s="155">
        <f t="shared" si="131"/>
        <v>-7.7715104066349783E-8</v>
      </c>
      <c r="AA637" s="156">
        <f t="shared" si="132"/>
        <v>-7.7588140396777124E-8</v>
      </c>
      <c r="AB637" s="157">
        <f t="shared" si="141"/>
        <v>2.3823825094387098E-4</v>
      </c>
      <c r="AC637" s="132"/>
      <c r="AD637" s="158">
        <f t="shared" si="140"/>
        <v>2.3823825094387097</v>
      </c>
      <c r="AE637" s="158"/>
      <c r="AF637" s="159"/>
      <c r="AG637" s="133">
        <v>6310</v>
      </c>
    </row>
    <row r="638" spans="1:55">
      <c r="E638" s="147">
        <v>0.63983796296296291</v>
      </c>
      <c r="G638" s="148">
        <v>20.309999999999999</v>
      </c>
      <c r="H638" s="148">
        <v>5.67</v>
      </c>
      <c r="I638" s="148">
        <v>7.67</v>
      </c>
      <c r="J638" s="148">
        <v>20.27</v>
      </c>
      <c r="K638" s="148">
        <v>5.81</v>
      </c>
      <c r="L638" s="148">
        <v>7.91</v>
      </c>
      <c r="M638" s="118">
        <f t="shared" si="142"/>
        <v>20.29</v>
      </c>
      <c r="N638" s="118">
        <f t="shared" si="142"/>
        <v>5.74</v>
      </c>
      <c r="O638" s="118">
        <f t="shared" si="142"/>
        <v>7.79</v>
      </c>
      <c r="P638" s="149">
        <f t="shared" si="133"/>
        <v>0.17424622630362269</v>
      </c>
      <c r="Q638" s="150">
        <f t="shared" si="134"/>
        <v>1.8197008586099798E-6</v>
      </c>
      <c r="R638" s="151">
        <f t="shared" si="135"/>
        <v>3.7171883095523809E-9</v>
      </c>
      <c r="S638" s="150">
        <f t="shared" si="136"/>
        <v>1.3817488928672887E-17</v>
      </c>
      <c r="T638" s="97">
        <v>298</v>
      </c>
      <c r="U638" s="118">
        <f t="shared" si="137"/>
        <v>293.29000000000002</v>
      </c>
      <c r="V638" s="152">
        <f t="shared" si="138"/>
        <v>0.27085064350949267</v>
      </c>
      <c r="W638" s="153">
        <f t="shared" si="139"/>
        <v>1.8657379419643427</v>
      </c>
      <c r="X638" s="154">
        <f t="shared" si="129"/>
        <v>-7.7687868310601104E-8</v>
      </c>
      <c r="Y638" s="155">
        <f t="shared" si="130"/>
        <v>-7.7560786340807419E-8</v>
      </c>
      <c r="Z638" s="155">
        <f t="shared" si="131"/>
        <v>-7.7560994221746866E-8</v>
      </c>
      <c r="AA638" s="156">
        <f t="shared" si="132"/>
        <v>-7.7434119452788488E-8</v>
      </c>
      <c r="AB638" s="157">
        <f t="shared" si="141"/>
        <v>2.3746110059686928E-4</v>
      </c>
      <c r="AC638" s="132"/>
      <c r="AD638" s="158">
        <f t="shared" si="140"/>
        <v>2.3746110059686929</v>
      </c>
      <c r="AE638" s="158"/>
      <c r="AF638" s="159"/>
      <c r="AG638" s="133">
        <v>6320</v>
      </c>
    </row>
    <row r="639" spans="1:55">
      <c r="E639" s="147">
        <v>0.63995370370370375</v>
      </c>
      <c r="G639" s="148">
        <v>20.309999999999999</v>
      </c>
      <c r="H639" s="148">
        <v>5.67</v>
      </c>
      <c r="I639" s="148">
        <v>7.67</v>
      </c>
      <c r="J639" s="148">
        <v>20.28</v>
      </c>
      <c r="K639" s="148">
        <v>5.81</v>
      </c>
      <c r="L639" s="148">
        <v>7.91</v>
      </c>
      <c r="M639" s="118">
        <f t="shared" si="142"/>
        <v>20.295000000000002</v>
      </c>
      <c r="N639" s="118">
        <f t="shared" si="142"/>
        <v>5.74</v>
      </c>
      <c r="O639" s="118">
        <f t="shared" si="142"/>
        <v>7.79</v>
      </c>
      <c r="P639" s="149">
        <f t="shared" si="133"/>
        <v>0.1742626523490455</v>
      </c>
      <c r="Q639" s="150">
        <f t="shared" si="134"/>
        <v>1.8197008586099798E-6</v>
      </c>
      <c r="R639" s="151">
        <f t="shared" si="135"/>
        <v>3.7187331222076051E-9</v>
      </c>
      <c r="S639" s="150">
        <f t="shared" si="136"/>
        <v>1.3828976034203923E-17</v>
      </c>
      <c r="T639" s="97">
        <v>298</v>
      </c>
      <c r="U639" s="118">
        <f t="shared" si="137"/>
        <v>293.29500000000002</v>
      </c>
      <c r="V639" s="152">
        <f t="shared" si="138"/>
        <v>0.27055850381301649</v>
      </c>
      <c r="W639" s="153">
        <f t="shared" si="139"/>
        <v>1.8644833258993228</v>
      </c>
      <c r="X639" s="154">
        <f t="shared" si="129"/>
        <v>-7.7557953765544355E-8</v>
      </c>
      <c r="Y639" s="155">
        <f t="shared" si="130"/>
        <v>-7.7430881418227645E-8</v>
      </c>
      <c r="Z639" s="155">
        <f t="shared" si="131"/>
        <v>-7.7431089615848492E-8</v>
      </c>
      <c r="AA639" s="156">
        <f t="shared" si="132"/>
        <v>-7.7304224783923176E-8</v>
      </c>
      <c r="AB639" s="157">
        <f t="shared" si="141"/>
        <v>2.3668549134872179E-4</v>
      </c>
      <c r="AC639" s="132"/>
      <c r="AD639" s="158">
        <f t="shared" si="140"/>
        <v>2.3668549134872179</v>
      </c>
      <c r="AE639" s="158"/>
      <c r="AF639" s="159"/>
      <c r="AG639" s="133">
        <v>6330</v>
      </c>
    </row>
    <row r="640" spans="1:55">
      <c r="E640" s="147">
        <v>0.64006944444444447</v>
      </c>
      <c r="G640" s="148">
        <v>20.32</v>
      </c>
      <c r="H640" s="148">
        <v>5.67</v>
      </c>
      <c r="I640" s="148">
        <v>7.65</v>
      </c>
      <c r="J640" s="148">
        <v>20.28</v>
      </c>
      <c r="K640" s="148">
        <v>5.81</v>
      </c>
      <c r="L640" s="148">
        <v>7.93</v>
      </c>
      <c r="M640" s="118">
        <f t="shared" si="142"/>
        <v>20.3</v>
      </c>
      <c r="N640" s="118">
        <f t="shared" si="142"/>
        <v>5.74</v>
      </c>
      <c r="O640" s="118">
        <f t="shared" si="142"/>
        <v>7.79</v>
      </c>
      <c r="P640" s="149">
        <f t="shared" si="133"/>
        <v>0.17427908149169938</v>
      </c>
      <c r="Q640" s="150">
        <f t="shared" si="134"/>
        <v>1.8197008586099798E-6</v>
      </c>
      <c r="R640" s="151">
        <f t="shared" si="135"/>
        <v>3.720278576865853E-9</v>
      </c>
      <c r="S640" s="150">
        <f t="shared" si="136"/>
        <v>1.3840472689487016E-17</v>
      </c>
      <c r="T640" s="97">
        <v>298</v>
      </c>
      <c r="U640" s="118">
        <f t="shared" si="137"/>
        <v>293.3</v>
      </c>
      <c r="V640" s="152">
        <f t="shared" si="138"/>
        <v>0.27026637407698056</v>
      </c>
      <c r="W640" s="153">
        <f t="shared" si="139"/>
        <v>1.8632295962339951</v>
      </c>
      <c r="X640" s="154">
        <f t="shared" si="129"/>
        <v>-7.7427850279704661E-8</v>
      </c>
      <c r="Y640" s="155">
        <f t="shared" si="130"/>
        <v>-7.7300788222497976E-8</v>
      </c>
      <c r="Z640" s="155">
        <f t="shared" si="131"/>
        <v>-7.730099673618296E-8</v>
      </c>
      <c r="AA640" s="156">
        <f t="shared" si="132"/>
        <v>-7.7174142508303425E-8</v>
      </c>
      <c r="AB640" s="157">
        <f t="shared" si="141"/>
        <v>2.3591118114769241E-4</v>
      </c>
      <c r="AC640" s="132"/>
      <c r="AD640" s="158">
        <f t="shared" si="140"/>
        <v>2.3591118114769243</v>
      </c>
      <c r="AE640" s="158"/>
      <c r="AF640" s="159"/>
      <c r="AG640" s="133">
        <v>6340</v>
      </c>
    </row>
    <row r="641" spans="1:55">
      <c r="E641" s="147">
        <v>0.64018518518518519</v>
      </c>
      <c r="G641" s="148">
        <v>20.32</v>
      </c>
      <c r="H641" s="148">
        <v>5.67</v>
      </c>
      <c r="I641" s="148">
        <v>7.68</v>
      </c>
      <c r="J641" s="148">
        <v>20.28</v>
      </c>
      <c r="K641" s="148">
        <v>5.81</v>
      </c>
      <c r="L641" s="148">
        <v>7.91</v>
      </c>
      <c r="M641" s="118">
        <f t="shared" si="142"/>
        <v>20.3</v>
      </c>
      <c r="N641" s="118">
        <f t="shared" si="142"/>
        <v>5.74</v>
      </c>
      <c r="O641" s="118">
        <f t="shared" si="142"/>
        <v>7.7949999999999999</v>
      </c>
      <c r="P641" s="149">
        <f t="shared" si="133"/>
        <v>0.17439094226287505</v>
      </c>
      <c r="Q641" s="150">
        <f t="shared" si="134"/>
        <v>1.8197008586099798E-6</v>
      </c>
      <c r="R641" s="151">
        <f t="shared" si="135"/>
        <v>3.720278576865853E-9</v>
      </c>
      <c r="S641" s="150">
        <f t="shared" si="136"/>
        <v>1.3840472689487016E-17</v>
      </c>
      <c r="T641" s="97">
        <v>298</v>
      </c>
      <c r="U641" s="118">
        <f t="shared" si="137"/>
        <v>293.3</v>
      </c>
      <c r="V641" s="152">
        <f t="shared" si="138"/>
        <v>0.27026637407698056</v>
      </c>
      <c r="W641" s="153">
        <f t="shared" si="139"/>
        <v>1.8632295962339951</v>
      </c>
      <c r="X641" s="154">
        <f t="shared" si="129"/>
        <v>-7.7223676846384219E-8</v>
      </c>
      <c r="Y641" s="155">
        <f t="shared" si="130"/>
        <v>-7.7096868506035154E-8</v>
      </c>
      <c r="Z641" s="155">
        <f t="shared" si="131"/>
        <v>-7.7097076736928051E-8</v>
      </c>
      <c r="AA641" s="156">
        <f t="shared" si="132"/>
        <v>-7.697047594360354E-8</v>
      </c>
      <c r="AB641" s="157">
        <f t="shared" si="141"/>
        <v>2.3513817187651679E-4</v>
      </c>
      <c r="AC641" s="132"/>
      <c r="AD641" s="158">
        <f t="shared" si="140"/>
        <v>2.3513817187651678</v>
      </c>
      <c r="AE641" s="158"/>
      <c r="AF641" s="159"/>
      <c r="AG641" s="133">
        <v>6350</v>
      </c>
    </row>
    <row r="642" spans="1:55">
      <c r="E642" s="147">
        <v>0.64030092592592591</v>
      </c>
      <c r="G642" s="148">
        <v>20.32</v>
      </c>
      <c r="H642" s="148">
        <v>5.66</v>
      </c>
      <c r="I642" s="148">
        <v>7.62</v>
      </c>
      <c r="J642" s="148">
        <v>20.28</v>
      </c>
      <c r="K642" s="148">
        <v>5.81</v>
      </c>
      <c r="L642" s="148">
        <v>7.89</v>
      </c>
      <c r="M642" s="118">
        <f t="shared" si="142"/>
        <v>20.3</v>
      </c>
      <c r="N642" s="118">
        <f t="shared" si="142"/>
        <v>5.7349999999999994</v>
      </c>
      <c r="O642" s="118">
        <f t="shared" si="142"/>
        <v>7.7549999999999999</v>
      </c>
      <c r="P642" s="149">
        <f t="shared" si="133"/>
        <v>0.17349605609346966</v>
      </c>
      <c r="Q642" s="150">
        <f t="shared" si="134"/>
        <v>1.8407720014689553E-6</v>
      </c>
      <c r="R642" s="151">
        <f t="shared" si="135"/>
        <v>3.6776929001466451E-9</v>
      </c>
      <c r="S642" s="150">
        <f t="shared" si="136"/>
        <v>1.3525425067789041E-17</v>
      </c>
      <c r="T642" s="97">
        <v>298</v>
      </c>
      <c r="U642" s="118">
        <f t="shared" si="137"/>
        <v>293.3</v>
      </c>
      <c r="V642" s="152">
        <f t="shared" si="138"/>
        <v>0.27026637407698056</v>
      </c>
      <c r="W642" s="153">
        <f t="shared" si="139"/>
        <v>1.8632295962339951</v>
      </c>
      <c r="X642" s="154">
        <f t="shared" si="129"/>
        <v>-7.4832431347391988E-8</v>
      </c>
      <c r="Y642" s="155">
        <f t="shared" si="130"/>
        <v>-7.471296299306918E-8</v>
      </c>
      <c r="Z642" s="155">
        <f t="shared" si="131"/>
        <v>-7.4713153721706867E-8</v>
      </c>
      <c r="AA642" s="156">
        <f t="shared" si="132"/>
        <v>-7.4593875487033459E-8</v>
      </c>
      <c r="AB642" s="157">
        <f t="shared" si="141"/>
        <v>2.3436720180439026E-4</v>
      </c>
      <c r="AC642" s="132"/>
      <c r="AD642" s="158">
        <f t="shared" si="140"/>
        <v>2.3436720180439026</v>
      </c>
      <c r="AE642" s="158"/>
      <c r="AF642" s="159"/>
      <c r="AG642" s="133">
        <v>6360</v>
      </c>
    </row>
    <row r="643" spans="1:55">
      <c r="E643" s="147">
        <v>0.64041666666666663</v>
      </c>
      <c r="G643" s="148">
        <v>20.329999999999998</v>
      </c>
      <c r="H643" s="148">
        <v>5.66</v>
      </c>
      <c r="I643" s="148">
        <v>7.65</v>
      </c>
      <c r="J643" s="148">
        <v>20.29</v>
      </c>
      <c r="K643" s="148">
        <v>5.81</v>
      </c>
      <c r="L643" s="148">
        <v>7.84</v>
      </c>
      <c r="M643" s="118">
        <f t="shared" si="142"/>
        <v>20.309999999999999</v>
      </c>
      <c r="N643" s="118">
        <f t="shared" si="142"/>
        <v>5.7349999999999994</v>
      </c>
      <c r="O643" s="118">
        <f t="shared" si="142"/>
        <v>7.7450000000000001</v>
      </c>
      <c r="P643" s="149">
        <f t="shared" si="133"/>
        <v>0.17330501226755141</v>
      </c>
      <c r="Q643" s="150">
        <f t="shared" si="134"/>
        <v>1.8407720014689553E-6</v>
      </c>
      <c r="R643" s="151">
        <f t="shared" si="135"/>
        <v>3.6807503331341279E-9</v>
      </c>
      <c r="S643" s="150">
        <f t="shared" si="136"/>
        <v>1.3547923014866994E-17</v>
      </c>
      <c r="T643" s="97">
        <v>298</v>
      </c>
      <c r="U643" s="118">
        <f t="shared" si="137"/>
        <v>293.31</v>
      </c>
      <c r="V643" s="152">
        <f t="shared" si="138"/>
        <v>0.26968214448418959</v>
      </c>
      <c r="W643" s="153">
        <f t="shared" si="139"/>
        <v>1.8607247934800653</v>
      </c>
      <c r="X643" s="154">
        <f t="shared" si="129"/>
        <v>-7.4736149041844049E-8</v>
      </c>
      <c r="Y643" s="155">
        <f t="shared" si="130"/>
        <v>-7.4616606830594962E-8</v>
      </c>
      <c r="Z643" s="155">
        <f t="shared" si="131"/>
        <v>-7.4616798041146406E-8</v>
      </c>
      <c r="AA643" s="156">
        <f t="shared" si="132"/>
        <v>-7.449744642875729E-8</v>
      </c>
      <c r="AB643" s="157">
        <f t="shared" si="141"/>
        <v>2.336200709039503E-4</v>
      </c>
      <c r="AC643" s="132"/>
      <c r="AD643" s="158">
        <f t="shared" si="140"/>
        <v>2.3362007090395029</v>
      </c>
      <c r="AE643" s="158"/>
      <c r="AF643" s="159"/>
      <c r="AG643" s="133">
        <v>6370</v>
      </c>
    </row>
    <row r="644" spans="1:55">
      <c r="E644" s="147">
        <v>0.64053240740740736</v>
      </c>
      <c r="G644" s="148">
        <v>20.329999999999998</v>
      </c>
      <c r="H644" s="148">
        <v>5.66</v>
      </c>
      <c r="I644" s="148">
        <v>7.64</v>
      </c>
      <c r="J644" s="148">
        <v>20.29</v>
      </c>
      <c r="K644" s="148">
        <v>5.81</v>
      </c>
      <c r="L644" s="148">
        <v>7.76</v>
      </c>
      <c r="M644" s="118">
        <f t="shared" si="142"/>
        <v>20.309999999999999</v>
      </c>
      <c r="N644" s="118">
        <f t="shared" si="142"/>
        <v>5.7349999999999994</v>
      </c>
      <c r="O644" s="118">
        <f t="shared" si="142"/>
        <v>7.6999999999999993</v>
      </c>
      <c r="P644" s="149">
        <f t="shared" si="133"/>
        <v>0.17229807546289808</v>
      </c>
      <c r="Q644" s="150">
        <f t="shared" si="134"/>
        <v>1.8407720014689553E-6</v>
      </c>
      <c r="R644" s="151">
        <f t="shared" si="135"/>
        <v>3.6807503331341279E-9</v>
      </c>
      <c r="S644" s="150">
        <f t="shared" si="136"/>
        <v>1.3547923014866994E-17</v>
      </c>
      <c r="T644" s="97">
        <v>298</v>
      </c>
      <c r="U644" s="118">
        <f t="shared" si="137"/>
        <v>293.31</v>
      </c>
      <c r="V644" s="152">
        <f t="shared" si="138"/>
        <v>0.26968214448418959</v>
      </c>
      <c r="W644" s="153">
        <f t="shared" si="139"/>
        <v>1.8607247934800653</v>
      </c>
      <c r="X644" s="154">
        <f t="shared" si="129"/>
        <v>-7.4064601558934851E-8</v>
      </c>
      <c r="Y644" s="155">
        <f t="shared" si="130"/>
        <v>-7.3946821826638134E-8</v>
      </c>
      <c r="Z644" s="155">
        <f t="shared" si="131"/>
        <v>-7.3947009123471529E-8</v>
      </c>
      <c r="AA644" s="156">
        <f t="shared" si="132"/>
        <v>-7.3829416092318233E-8</v>
      </c>
      <c r="AB644" s="157">
        <f t="shared" si="141"/>
        <v>2.3287390356192684E-4</v>
      </c>
      <c r="AC644" s="132"/>
      <c r="AD644" s="158">
        <f t="shared" si="140"/>
        <v>2.3287390356192685</v>
      </c>
      <c r="AE644" s="158"/>
      <c r="AF644" s="159"/>
      <c r="AG644" s="133">
        <v>6380</v>
      </c>
    </row>
    <row r="645" spans="1:55">
      <c r="E645" s="147">
        <v>0.64064814814814819</v>
      </c>
      <c r="G645" s="148">
        <v>20.329999999999998</v>
      </c>
      <c r="H645" s="148">
        <v>5.66</v>
      </c>
      <c r="I645" s="148">
        <v>7.66</v>
      </c>
      <c r="J645" s="148">
        <v>20.29</v>
      </c>
      <c r="K645" s="148">
        <v>5.81</v>
      </c>
      <c r="L645" s="148">
        <v>7.85</v>
      </c>
      <c r="M645" s="118">
        <f t="shared" si="142"/>
        <v>20.309999999999999</v>
      </c>
      <c r="N645" s="118">
        <f t="shared" si="142"/>
        <v>5.7349999999999994</v>
      </c>
      <c r="O645" s="118">
        <f t="shared" si="142"/>
        <v>7.7549999999999999</v>
      </c>
      <c r="P645" s="149">
        <f t="shared" si="133"/>
        <v>0.17352877600191877</v>
      </c>
      <c r="Q645" s="150">
        <f t="shared" si="134"/>
        <v>1.8407720014689553E-6</v>
      </c>
      <c r="R645" s="151">
        <f t="shared" si="135"/>
        <v>3.6807503331341279E-9</v>
      </c>
      <c r="S645" s="150">
        <f t="shared" si="136"/>
        <v>1.3547923014866994E-17</v>
      </c>
      <c r="T645" s="97">
        <v>298</v>
      </c>
      <c r="U645" s="118">
        <f t="shared" si="137"/>
        <v>293.31</v>
      </c>
      <c r="V645" s="152">
        <f t="shared" si="138"/>
        <v>0.26968214448418959</v>
      </c>
      <c r="W645" s="153">
        <f t="shared" si="139"/>
        <v>1.8607247934800653</v>
      </c>
      <c r="X645" s="154">
        <f t="shared" si="129"/>
        <v>-7.4356769264705861E-8</v>
      </c>
      <c r="Y645" s="155">
        <f t="shared" si="130"/>
        <v>-7.4237680316161543E-8</v>
      </c>
      <c r="Z645" s="155">
        <f t="shared" si="131"/>
        <v>-7.4237871047655213E-8</v>
      </c>
      <c r="AA645" s="156">
        <f t="shared" si="132"/>
        <v>-7.4118972219657806E-8</v>
      </c>
      <c r="AB645" s="157">
        <f t="shared" si="141"/>
        <v>2.3213443409600773E-4</v>
      </c>
      <c r="AC645" s="132"/>
      <c r="AD645" s="158">
        <f t="shared" si="140"/>
        <v>2.3213443409600774</v>
      </c>
      <c r="AE645" s="158"/>
      <c r="AF645" s="159"/>
      <c r="AG645" s="133">
        <v>6390</v>
      </c>
    </row>
    <row r="646" spans="1:55">
      <c r="E646" s="147">
        <v>0.64076388888888891</v>
      </c>
      <c r="G646" s="148">
        <v>20.329999999999998</v>
      </c>
      <c r="H646" s="148">
        <v>5.66</v>
      </c>
      <c r="I646" s="148">
        <v>7.66</v>
      </c>
      <c r="J646" s="148">
        <v>20.29</v>
      </c>
      <c r="K646" s="148">
        <v>5.81</v>
      </c>
      <c r="L646" s="148">
        <v>7.87</v>
      </c>
      <c r="M646" s="118">
        <f t="shared" si="142"/>
        <v>20.309999999999999</v>
      </c>
      <c r="N646" s="118">
        <f t="shared" si="142"/>
        <v>5.7349999999999994</v>
      </c>
      <c r="O646" s="118">
        <f t="shared" si="142"/>
        <v>7.7650000000000006</v>
      </c>
      <c r="P646" s="149">
        <f t="shared" si="133"/>
        <v>0.17375253973628618</v>
      </c>
      <c r="Q646" s="150">
        <f t="shared" si="134"/>
        <v>1.8407720014689553E-6</v>
      </c>
      <c r="R646" s="151">
        <f t="shared" si="135"/>
        <v>3.6807503331341279E-9</v>
      </c>
      <c r="S646" s="150">
        <f t="shared" si="136"/>
        <v>1.3547923014866994E-17</v>
      </c>
      <c r="T646" s="97">
        <v>298</v>
      </c>
      <c r="U646" s="118">
        <f t="shared" si="137"/>
        <v>293.31</v>
      </c>
      <c r="V646" s="152">
        <f t="shared" si="138"/>
        <v>0.26968214448418959</v>
      </c>
      <c r="W646" s="153">
        <f t="shared" si="139"/>
        <v>1.8607247934800653</v>
      </c>
      <c r="X646" s="154">
        <f t="shared" ref="X646:X709" si="143">-($B$2/W646)*P646*S646*AB646</f>
        <v>-7.4214548145649176E-8</v>
      </c>
      <c r="Y646" s="155">
        <f t="shared" ref="Y646:Y709" si="144">-(AB646+(5*X646))*$B$2*S646*P646/W646</f>
        <v>-7.4095533706451409E-8</v>
      </c>
      <c r="Z646" s="155">
        <f t="shared" ref="Z646:Z709" si="145">-(AB646+5*Y646)*$B$2*P646*S646/W646</f>
        <v>-7.4095724564404346E-8</v>
      </c>
      <c r="AA646" s="156">
        <f t="shared" ref="AA646:AA709" si="146">-(AB646+(10*Z646))*$B$2*P646*S646/W646</f>
        <v>-7.3976900371019392E-8</v>
      </c>
      <c r="AB646" s="157">
        <f t="shared" si="141"/>
        <v>2.3139205602232106E-4</v>
      </c>
      <c r="AC646" s="132"/>
      <c r="AD646" s="158">
        <f t="shared" si="140"/>
        <v>2.3139205602232105</v>
      </c>
      <c r="AE646" s="158"/>
      <c r="AF646" s="159"/>
      <c r="AG646" s="133">
        <v>6400</v>
      </c>
    </row>
    <row r="647" spans="1:55">
      <c r="E647" s="147">
        <v>0.64087962962962963</v>
      </c>
      <c r="G647" s="148">
        <v>20.34</v>
      </c>
      <c r="H647" s="148">
        <v>5.66</v>
      </c>
      <c r="I647" s="148">
        <v>7.62</v>
      </c>
      <c r="J647" s="148">
        <v>20.3</v>
      </c>
      <c r="K647" s="148">
        <v>5.81</v>
      </c>
      <c r="L647" s="148">
        <v>7.87</v>
      </c>
      <c r="M647" s="118">
        <f t="shared" si="142"/>
        <v>20.32</v>
      </c>
      <c r="N647" s="118">
        <f t="shared" si="142"/>
        <v>5.7349999999999994</v>
      </c>
      <c r="O647" s="118">
        <f t="shared" si="142"/>
        <v>7.7450000000000001</v>
      </c>
      <c r="P647" s="149">
        <f t="shared" ref="P647:P710" si="147">((O647/32000)*(1/((-0.026*M647+1.9067)/1000)))/1.013</f>
        <v>0.17333770231179865</v>
      </c>
      <c r="Q647" s="150">
        <f t="shared" ref="Q647:Q710" si="148">POWER(10, -N647)</f>
        <v>1.8407720014689553E-6</v>
      </c>
      <c r="R647" s="151">
        <f t="shared" ref="R647:R710" si="149">(0.00000000000001*(0.1253*EXP(0.0831*M647)))/Q647</f>
        <v>3.6838103079043874E-9</v>
      </c>
      <c r="S647" s="150">
        <f t="shared" ref="S647:S710" si="150">POWER(R647, 2)</f>
        <v>1.3570458384622618E-17</v>
      </c>
      <c r="T647" s="97">
        <v>298</v>
      </c>
      <c r="U647" s="118">
        <f t="shared" ref="U647:U710" si="151">273+M647</f>
        <v>293.32</v>
      </c>
      <c r="V647" s="152">
        <f t="shared" ref="V647:V710" si="152">((1/U647)-(1/298))*5026</f>
        <v>0.2690979547270459</v>
      </c>
      <c r="W647" s="153">
        <f t="shared" ref="W647:W710" si="153">POWER(10,V647)</f>
        <v>1.8582235284629347</v>
      </c>
      <c r="X647" s="154">
        <f t="shared" si="143"/>
        <v>-7.4022541628767555E-8</v>
      </c>
      <c r="Y647" s="155">
        <f t="shared" si="144"/>
        <v>-7.3903761863938657E-8</v>
      </c>
      <c r="Z647" s="155">
        <f t="shared" si="145"/>
        <v>-7.390395246307537E-8</v>
      </c>
      <c r="AA647" s="156">
        <f t="shared" si="146"/>
        <v>-7.3785362685695973E-8</v>
      </c>
      <c r="AB647" s="157">
        <f t="shared" si="141"/>
        <v>2.3065109941389043E-4</v>
      </c>
      <c r="AC647" s="132"/>
      <c r="AD647" s="158">
        <f t="shared" ref="AD647:AD710" si="154">AB647*10000</f>
        <v>2.3065109941389044</v>
      </c>
      <c r="AE647" s="158"/>
      <c r="AF647" s="159"/>
      <c r="AG647" s="133">
        <v>6410</v>
      </c>
    </row>
    <row r="648" spans="1:55">
      <c r="E648" s="147">
        <v>0.64099537037037035</v>
      </c>
      <c r="G648" s="148">
        <v>20.34</v>
      </c>
      <c r="H648" s="148">
        <v>5.66</v>
      </c>
      <c r="I648" s="148">
        <v>7.67</v>
      </c>
      <c r="J648" s="148">
        <v>20.3</v>
      </c>
      <c r="K648" s="148">
        <v>5.81</v>
      </c>
      <c r="L648" s="148">
        <v>7.87</v>
      </c>
      <c r="M648" s="118">
        <f t="shared" si="142"/>
        <v>20.32</v>
      </c>
      <c r="N648" s="118">
        <f t="shared" si="142"/>
        <v>5.7349999999999994</v>
      </c>
      <c r="O648" s="118">
        <f t="shared" si="142"/>
        <v>7.77</v>
      </c>
      <c r="P648" s="149">
        <f t="shared" si="147"/>
        <v>0.17389721716755013</v>
      </c>
      <c r="Q648" s="150">
        <f t="shared" si="148"/>
        <v>1.8407720014689553E-6</v>
      </c>
      <c r="R648" s="151">
        <f t="shared" si="149"/>
        <v>3.6838103079043874E-9</v>
      </c>
      <c r="S648" s="150">
        <f t="shared" si="150"/>
        <v>1.3570458384622618E-17</v>
      </c>
      <c r="T648" s="97">
        <v>298</v>
      </c>
      <c r="U648" s="118">
        <f t="shared" si="151"/>
        <v>293.32</v>
      </c>
      <c r="V648" s="152">
        <f t="shared" si="152"/>
        <v>0.2690979547270459</v>
      </c>
      <c r="W648" s="153">
        <f t="shared" si="153"/>
        <v>1.8582235284629347</v>
      </c>
      <c r="X648" s="154">
        <f t="shared" si="143"/>
        <v>-7.4023533848246602E-8</v>
      </c>
      <c r="Y648" s="155">
        <f t="shared" si="144"/>
        <v>-7.3904369078228535E-8</v>
      </c>
      <c r="Z648" s="155">
        <f t="shared" si="145"/>
        <v>-7.3904560912388227E-8</v>
      </c>
      <c r="AA648" s="156">
        <f t="shared" si="146"/>
        <v>-7.3785587358891877E-8</v>
      </c>
      <c r="AB648" s="157">
        <f t="shared" ref="AB648:AB711" si="155">AB647+10*(0.166666666666666*(X647+2*Y647+2*Z647+AA647))</f>
        <v>2.2991206052560962E-4</v>
      </c>
      <c r="AC648" s="132"/>
      <c r="AD648" s="158">
        <f t="shared" si="154"/>
        <v>2.2991206052560962</v>
      </c>
      <c r="AE648" s="158"/>
      <c r="AF648" s="159"/>
      <c r="AG648" s="133">
        <v>6420</v>
      </c>
    </row>
    <row r="649" spans="1:55">
      <c r="E649" s="147">
        <v>0.64111111111111108</v>
      </c>
      <c r="G649" s="148">
        <v>20.34</v>
      </c>
      <c r="H649" s="148">
        <v>5.66</v>
      </c>
      <c r="I649" s="148">
        <v>7.65</v>
      </c>
      <c r="J649" s="148">
        <v>20.309999999999999</v>
      </c>
      <c r="K649" s="148">
        <v>5.81</v>
      </c>
      <c r="L649" s="148">
        <v>7.89</v>
      </c>
      <c r="M649" s="118">
        <f t="shared" si="142"/>
        <v>20.324999999999999</v>
      </c>
      <c r="N649" s="118">
        <f t="shared" si="142"/>
        <v>5.7349999999999994</v>
      </c>
      <c r="O649" s="118">
        <f t="shared" si="142"/>
        <v>7.77</v>
      </c>
      <c r="P649" s="149">
        <f t="shared" si="147"/>
        <v>0.17391361958963014</v>
      </c>
      <c r="Q649" s="150">
        <f t="shared" si="148"/>
        <v>1.8407720014689553E-6</v>
      </c>
      <c r="R649" s="151">
        <f t="shared" si="149"/>
        <v>3.6853412491183338E-9</v>
      </c>
      <c r="S649" s="150">
        <f t="shared" si="150"/>
        <v>1.3581740122453081E-17</v>
      </c>
      <c r="T649" s="97">
        <v>298</v>
      </c>
      <c r="U649" s="118">
        <f t="shared" si="151"/>
        <v>293.32499999999999</v>
      </c>
      <c r="V649" s="152">
        <f t="shared" si="152"/>
        <v>0.26880587478556744</v>
      </c>
      <c r="W649" s="153">
        <f t="shared" si="153"/>
        <v>1.8569742209704947</v>
      </c>
      <c r="X649" s="154">
        <f t="shared" si="143"/>
        <v>-7.3903580624243704E-8</v>
      </c>
      <c r="Y649" s="155">
        <f t="shared" si="144"/>
        <v>-7.3784418705991428E-8</v>
      </c>
      <c r="Z649" s="155">
        <f t="shared" si="145"/>
        <v>-7.3784610842321522E-8</v>
      </c>
      <c r="AA649" s="156">
        <f t="shared" si="146"/>
        <v>-7.3665640440799252E-8</v>
      </c>
      <c r="AB649" s="157">
        <f t="shared" si="155"/>
        <v>2.2917301555696234E-4</v>
      </c>
      <c r="AC649" s="132"/>
      <c r="AD649" s="158">
        <f t="shared" si="154"/>
        <v>2.2917301555696232</v>
      </c>
      <c r="AE649" s="158"/>
      <c r="AF649" s="159"/>
      <c r="AG649" s="133">
        <v>6430</v>
      </c>
    </row>
    <row r="650" spans="1:55">
      <c r="E650" s="147">
        <v>0.6412268518518518</v>
      </c>
      <c r="G650" s="148">
        <v>20.34</v>
      </c>
      <c r="H650" s="148">
        <v>5.66</v>
      </c>
      <c r="I650" s="148">
        <v>7.65</v>
      </c>
      <c r="J650" s="148">
        <v>20.309999999999999</v>
      </c>
      <c r="K650" s="148">
        <v>5.81</v>
      </c>
      <c r="L650" s="148">
        <v>7.86</v>
      </c>
      <c r="M650" s="118">
        <f t="shared" si="142"/>
        <v>20.324999999999999</v>
      </c>
      <c r="N650" s="118">
        <f t="shared" si="142"/>
        <v>5.7349999999999994</v>
      </c>
      <c r="O650" s="118">
        <f t="shared" si="142"/>
        <v>7.7550000000000008</v>
      </c>
      <c r="P650" s="149">
        <f t="shared" si="147"/>
        <v>0.17357787901127178</v>
      </c>
      <c r="Q650" s="150">
        <f t="shared" si="148"/>
        <v>1.8407720014689553E-6</v>
      </c>
      <c r="R650" s="151">
        <f t="shared" si="149"/>
        <v>3.6853412491183338E-9</v>
      </c>
      <c r="S650" s="150">
        <f t="shared" si="150"/>
        <v>1.3581740122453081E-17</v>
      </c>
      <c r="T650" s="97">
        <v>298</v>
      </c>
      <c r="U650" s="118">
        <f t="shared" si="151"/>
        <v>293.32499999999999</v>
      </c>
      <c r="V650" s="152">
        <f t="shared" si="152"/>
        <v>0.26880587478556744</v>
      </c>
      <c r="W650" s="153">
        <f t="shared" si="153"/>
        <v>1.8569742209704947</v>
      </c>
      <c r="X650" s="154">
        <f t="shared" si="143"/>
        <v>-7.3523428986183672E-8</v>
      </c>
      <c r="Y650" s="155">
        <f t="shared" si="144"/>
        <v>-7.3405108882327588E-8</v>
      </c>
      <c r="Z650" s="155">
        <f t="shared" si="145"/>
        <v>-7.3405299293019375E-8</v>
      </c>
      <c r="AA650" s="156">
        <f t="shared" si="146"/>
        <v>-7.3287168987005208E-8</v>
      </c>
      <c r="AB650" s="157">
        <f t="shared" si="155"/>
        <v>2.2843517009002624E-4</v>
      </c>
      <c r="AC650" s="132"/>
      <c r="AD650" s="158">
        <f t="shared" si="154"/>
        <v>2.2843517009002623</v>
      </c>
      <c r="AE650" s="158"/>
      <c r="AF650" s="159"/>
      <c r="AG650" s="133">
        <v>6440</v>
      </c>
    </row>
    <row r="651" spans="1:55">
      <c r="E651" s="147">
        <v>0.64134259259259263</v>
      </c>
      <c r="G651" s="148">
        <v>20.34</v>
      </c>
      <c r="H651" s="148">
        <v>5.66</v>
      </c>
      <c r="I651" s="148">
        <v>7.63</v>
      </c>
      <c r="J651" s="148">
        <v>20.309999999999999</v>
      </c>
      <c r="K651" s="148">
        <v>5.81</v>
      </c>
      <c r="L651" s="148">
        <v>7.9</v>
      </c>
      <c r="M651" s="118">
        <f t="shared" si="142"/>
        <v>20.324999999999999</v>
      </c>
      <c r="N651" s="118">
        <f t="shared" si="142"/>
        <v>5.7349999999999994</v>
      </c>
      <c r="O651" s="118">
        <f t="shared" si="142"/>
        <v>7.7650000000000006</v>
      </c>
      <c r="P651" s="149">
        <f t="shared" si="147"/>
        <v>0.17380170606351067</v>
      </c>
      <c r="Q651" s="150">
        <f t="shared" si="148"/>
        <v>1.8407720014689553E-6</v>
      </c>
      <c r="R651" s="151">
        <f t="shared" si="149"/>
        <v>3.6853412491183338E-9</v>
      </c>
      <c r="S651" s="150">
        <f t="shared" si="150"/>
        <v>1.3581740122453081E-17</v>
      </c>
      <c r="T651" s="97">
        <v>298</v>
      </c>
      <c r="U651" s="118">
        <f t="shared" si="151"/>
        <v>293.32499999999999</v>
      </c>
      <c r="V651" s="152">
        <f t="shared" si="152"/>
        <v>0.26880587478556744</v>
      </c>
      <c r="W651" s="153">
        <f t="shared" si="153"/>
        <v>1.8569742209704947</v>
      </c>
      <c r="X651" s="154">
        <f t="shared" si="143"/>
        <v>-7.338167231114223E-8</v>
      </c>
      <c r="Y651" s="155">
        <f t="shared" si="144"/>
        <v>-7.3263428055584846E-8</v>
      </c>
      <c r="Z651" s="155">
        <f t="shared" si="145"/>
        <v>-7.3263618589590575E-8</v>
      </c>
      <c r="AA651" s="156">
        <f t="shared" si="146"/>
        <v>-7.3145564254001377E-8</v>
      </c>
      <c r="AB651" s="157">
        <f t="shared" si="155"/>
        <v>2.2770111773281977E-4</v>
      </c>
      <c r="AC651" s="132"/>
      <c r="AD651" s="158">
        <f t="shared" si="154"/>
        <v>2.2770111773281978</v>
      </c>
      <c r="AE651" s="158"/>
      <c r="AF651" s="159"/>
      <c r="AG651" s="133">
        <v>6450</v>
      </c>
    </row>
    <row r="652" spans="1:55">
      <c r="E652" s="147">
        <v>0.64145833333333335</v>
      </c>
      <c r="G652" s="148">
        <v>20.34</v>
      </c>
      <c r="H652" s="148">
        <v>5.66</v>
      </c>
      <c r="I652" s="148">
        <v>7.63</v>
      </c>
      <c r="J652" s="148">
        <v>20.309999999999999</v>
      </c>
      <c r="K652" s="148">
        <v>5.81</v>
      </c>
      <c r="L652" s="148">
        <v>7.86</v>
      </c>
      <c r="M652" s="118">
        <f t="shared" si="142"/>
        <v>20.324999999999999</v>
      </c>
      <c r="N652" s="118">
        <f t="shared" si="142"/>
        <v>5.7349999999999994</v>
      </c>
      <c r="O652" s="118">
        <f t="shared" si="142"/>
        <v>7.7450000000000001</v>
      </c>
      <c r="P652" s="149">
        <f t="shared" si="147"/>
        <v>0.17335405195903289</v>
      </c>
      <c r="Q652" s="150">
        <f t="shared" si="148"/>
        <v>1.8407720014689553E-6</v>
      </c>
      <c r="R652" s="151">
        <f t="shared" si="149"/>
        <v>3.6853412491183338E-9</v>
      </c>
      <c r="S652" s="150">
        <f t="shared" si="150"/>
        <v>1.3581740122453081E-17</v>
      </c>
      <c r="T652" s="97">
        <v>298</v>
      </c>
      <c r="U652" s="118">
        <f t="shared" si="151"/>
        <v>293.32499999999999</v>
      </c>
      <c r="V652" s="152">
        <f t="shared" si="152"/>
        <v>0.26880587478556744</v>
      </c>
      <c r="W652" s="153">
        <f t="shared" si="153"/>
        <v>1.8569742209704947</v>
      </c>
      <c r="X652" s="154">
        <f t="shared" si="143"/>
        <v>-7.2957166353513902E-8</v>
      </c>
      <c r="Y652" s="155">
        <f t="shared" si="144"/>
        <v>-7.2839908924836172E-8</v>
      </c>
      <c r="Z652" s="155">
        <f t="shared" si="145"/>
        <v>-7.2840097382053844E-8</v>
      </c>
      <c r="AA652" s="156">
        <f t="shared" si="146"/>
        <v>-7.2723027804813451E-8</v>
      </c>
      <c r="AB652" s="157">
        <f t="shared" si="155"/>
        <v>2.2696848218306062E-4</v>
      </c>
      <c r="AC652" s="132"/>
      <c r="AD652" s="158">
        <f t="shared" si="154"/>
        <v>2.269684821830606</v>
      </c>
      <c r="AE652" s="158"/>
      <c r="AF652" s="159"/>
      <c r="AG652" s="133">
        <v>6460</v>
      </c>
    </row>
    <row r="653" spans="1:55">
      <c r="E653" s="147">
        <v>0.64157407407407407</v>
      </c>
      <c r="G653" s="148">
        <v>20.34</v>
      </c>
      <c r="H653" s="148">
        <v>5.66</v>
      </c>
      <c r="I653" s="148">
        <v>7.63</v>
      </c>
      <c r="J653" s="148">
        <v>20.309999999999999</v>
      </c>
      <c r="K653" s="148">
        <v>5.8</v>
      </c>
      <c r="L653" s="148">
        <v>7.88</v>
      </c>
      <c r="M653" s="118">
        <f t="shared" si="142"/>
        <v>20.324999999999999</v>
      </c>
      <c r="N653" s="118">
        <f t="shared" si="142"/>
        <v>5.73</v>
      </c>
      <c r="O653" s="118">
        <f t="shared" si="142"/>
        <v>7.7549999999999999</v>
      </c>
      <c r="P653" s="149">
        <f t="shared" si="147"/>
        <v>0.17357787901127175</v>
      </c>
      <c r="Q653" s="150">
        <f t="shared" si="148"/>
        <v>1.8620871366628635E-6</v>
      </c>
      <c r="R653" s="151">
        <f t="shared" si="149"/>
        <v>3.6431554966828042E-9</v>
      </c>
      <c r="S653" s="150">
        <f t="shared" si="150"/>
        <v>1.327258197301013E-17</v>
      </c>
      <c r="T653" s="97">
        <v>298</v>
      </c>
      <c r="U653" s="118">
        <f t="shared" si="151"/>
        <v>293.32499999999999</v>
      </c>
      <c r="V653" s="152">
        <f t="shared" si="152"/>
        <v>0.26880587478556744</v>
      </c>
      <c r="W653" s="153">
        <f t="shared" si="153"/>
        <v>1.8569742209704947</v>
      </c>
      <c r="X653" s="154">
        <f t="shared" si="143"/>
        <v>-7.1159409182000404E-8</v>
      </c>
      <c r="Y653" s="155">
        <f t="shared" si="144"/>
        <v>-7.1047500154343063E-8</v>
      </c>
      <c r="Z653" s="155">
        <f t="shared" si="145"/>
        <v>-7.1047676148362907E-8</v>
      </c>
      <c r="AA653" s="156">
        <f t="shared" si="146"/>
        <v>-7.0935942561170493E-8</v>
      </c>
      <c r="AB653" s="157">
        <f t="shared" si="155"/>
        <v>2.2624008183844046E-4</v>
      </c>
      <c r="AC653" s="132"/>
      <c r="AD653" s="158">
        <f t="shared" si="154"/>
        <v>2.2624008183844047</v>
      </c>
      <c r="AE653" s="158"/>
      <c r="AF653" s="159"/>
      <c r="AG653" s="133">
        <v>6470</v>
      </c>
    </row>
    <row r="654" spans="1:55" s="77" customFormat="1">
      <c r="A654" s="134"/>
      <c r="B654" s="134"/>
      <c r="C654" s="134"/>
      <c r="D654" s="134"/>
      <c r="E654" s="136">
        <v>0.6416898148148148</v>
      </c>
      <c r="F654" s="134"/>
      <c r="G654" s="138">
        <v>20.350000000000001</v>
      </c>
      <c r="H654" s="138">
        <v>5.66</v>
      </c>
      <c r="I654" s="138">
        <v>7.63</v>
      </c>
      <c r="J654" s="138">
        <v>20.309999999999999</v>
      </c>
      <c r="K654" s="138">
        <v>5.8</v>
      </c>
      <c r="L654" s="138">
        <v>7.88</v>
      </c>
      <c r="M654" s="139">
        <f t="shared" si="142"/>
        <v>20.329999999999998</v>
      </c>
      <c r="N654" s="139">
        <f t="shared" si="142"/>
        <v>5.73</v>
      </c>
      <c r="O654" s="139">
        <f t="shared" si="142"/>
        <v>7.7549999999999999</v>
      </c>
      <c r="P654" s="140">
        <f t="shared" si="147"/>
        <v>0.17359425285699745</v>
      </c>
      <c r="Q654" s="141">
        <f t="shared" si="148"/>
        <v>1.8620871366628635E-6</v>
      </c>
      <c r="R654" s="142">
        <f t="shared" si="149"/>
        <v>3.6446695423128731E-9</v>
      </c>
      <c r="S654" s="141">
        <f t="shared" si="150"/>
        <v>1.3283616072663128E-17</v>
      </c>
      <c r="T654" s="143">
        <v>298</v>
      </c>
      <c r="U654" s="139">
        <f t="shared" si="151"/>
        <v>293.33</v>
      </c>
      <c r="V654" s="144">
        <f t="shared" si="152"/>
        <v>0.26851380480147341</v>
      </c>
      <c r="W654" s="145">
        <f t="shared" si="153"/>
        <v>1.8557257959510627</v>
      </c>
      <c r="X654" s="146">
        <f t="shared" si="143"/>
        <v>-7.1049377843638497E-8</v>
      </c>
      <c r="Y654" s="146">
        <f t="shared" si="144"/>
        <v>-7.0937463177776923E-8</v>
      </c>
      <c r="Z654" s="146">
        <f t="shared" si="145"/>
        <v>-7.0937639462113459E-8</v>
      </c>
      <c r="AA654" s="146">
        <f t="shared" si="146"/>
        <v>-7.0825900525233732E-8</v>
      </c>
      <c r="AB654" s="146">
        <f t="shared" si="155"/>
        <v>2.2552960566452616E-4</v>
      </c>
      <c r="AC654" s="134"/>
      <c r="AD654" s="146">
        <f t="shared" si="154"/>
        <v>2.2552960566452618</v>
      </c>
      <c r="AE654" s="146"/>
      <c r="AF654" s="146"/>
      <c r="AG654" s="137">
        <v>6480</v>
      </c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</row>
    <row r="655" spans="1:55">
      <c r="E655" s="147">
        <v>0.64180555555555552</v>
      </c>
      <c r="G655" s="148">
        <v>20.350000000000001</v>
      </c>
      <c r="H655" s="148">
        <v>5.66</v>
      </c>
      <c r="I655" s="148">
        <v>7.64</v>
      </c>
      <c r="J655" s="148">
        <v>20.309999999999999</v>
      </c>
      <c r="K655" s="148">
        <v>5.8</v>
      </c>
      <c r="L655" s="148">
        <v>7.86</v>
      </c>
      <c r="M655" s="118">
        <f t="shared" si="142"/>
        <v>20.329999999999998</v>
      </c>
      <c r="N655" s="118">
        <f t="shared" si="142"/>
        <v>5.73</v>
      </c>
      <c r="O655" s="118">
        <f t="shared" si="142"/>
        <v>7.75</v>
      </c>
      <c r="P655" s="149">
        <f t="shared" si="147"/>
        <v>0.17348232877391748</v>
      </c>
      <c r="Q655" s="150">
        <f t="shared" si="148"/>
        <v>1.8620871366628635E-6</v>
      </c>
      <c r="R655" s="151">
        <f t="shared" si="149"/>
        <v>3.6446695423128731E-9</v>
      </c>
      <c r="S655" s="150">
        <f t="shared" si="150"/>
        <v>1.3283616072663128E-17</v>
      </c>
      <c r="T655" s="97">
        <v>298</v>
      </c>
      <c r="U655" s="118">
        <f t="shared" si="151"/>
        <v>293.33</v>
      </c>
      <c r="V655" s="152">
        <f t="shared" si="152"/>
        <v>0.26851380480147341</v>
      </c>
      <c r="W655" s="153">
        <f t="shared" si="153"/>
        <v>1.8557257959510627</v>
      </c>
      <c r="X655" s="154">
        <f t="shared" si="143"/>
        <v>-7.078023604222921E-8</v>
      </c>
      <c r="Y655" s="155">
        <f t="shared" si="144"/>
        <v>-7.0668817202889253E-8</v>
      </c>
      <c r="Z655" s="155">
        <f t="shared" si="145"/>
        <v>-7.066899259306107E-8</v>
      </c>
      <c r="AA655" s="156">
        <f t="shared" si="146"/>
        <v>-7.0557748591711397E-8</v>
      </c>
      <c r="AB655" s="157">
        <f t="shared" si="155"/>
        <v>2.2482022985844508E-4</v>
      </c>
      <c r="AC655" s="132"/>
      <c r="AD655" s="158">
        <f t="shared" si="154"/>
        <v>2.248202298584451</v>
      </c>
      <c r="AE655" s="158"/>
      <c r="AF655" s="159"/>
      <c r="AG655" s="133">
        <v>6490</v>
      </c>
    </row>
    <row r="656" spans="1:55">
      <c r="E656" s="147">
        <v>0.64192129629629624</v>
      </c>
      <c r="G656" s="148">
        <v>20.350000000000001</v>
      </c>
      <c r="H656" s="148">
        <v>5.66</v>
      </c>
      <c r="I656" s="148">
        <v>7.66</v>
      </c>
      <c r="J656" s="148">
        <v>20.309999999999999</v>
      </c>
      <c r="K656" s="148">
        <v>5.8</v>
      </c>
      <c r="L656" s="148">
        <v>7.91</v>
      </c>
      <c r="M656" s="118">
        <f t="shared" si="142"/>
        <v>20.329999999999998</v>
      </c>
      <c r="N656" s="118">
        <f t="shared" si="142"/>
        <v>5.73</v>
      </c>
      <c r="O656" s="118">
        <f t="shared" si="142"/>
        <v>7.7850000000000001</v>
      </c>
      <c r="P656" s="149">
        <f t="shared" si="147"/>
        <v>0.17426579735547715</v>
      </c>
      <c r="Q656" s="150">
        <f t="shared" si="148"/>
        <v>1.8620871366628635E-6</v>
      </c>
      <c r="R656" s="151">
        <f t="shared" si="149"/>
        <v>3.6446695423128731E-9</v>
      </c>
      <c r="S656" s="150">
        <f t="shared" si="150"/>
        <v>1.3283616072663128E-17</v>
      </c>
      <c r="T656" s="97">
        <v>298</v>
      </c>
      <c r="U656" s="118">
        <f t="shared" si="151"/>
        <v>293.33</v>
      </c>
      <c r="V656" s="152">
        <f t="shared" si="152"/>
        <v>0.26851380480147341</v>
      </c>
      <c r="W656" s="153">
        <f t="shared" si="153"/>
        <v>1.8557257959510627</v>
      </c>
      <c r="X656" s="154">
        <f t="shared" si="143"/>
        <v>-7.0876396673759996E-8</v>
      </c>
      <c r="Y656" s="155">
        <f t="shared" si="144"/>
        <v>-7.0764322597516246E-8</v>
      </c>
      <c r="Z656" s="155">
        <f t="shared" si="145"/>
        <v>-7.0764499815873194E-8</v>
      </c>
      <c r="AA656" s="156">
        <f t="shared" si="146"/>
        <v>-7.0652602397529479E-8</v>
      </c>
      <c r="AB656" s="157">
        <f t="shared" si="155"/>
        <v>2.2411354051806869E-4</v>
      </c>
      <c r="AC656" s="132"/>
      <c r="AD656" s="158">
        <f t="shared" si="154"/>
        <v>2.2411354051806867</v>
      </c>
      <c r="AE656" s="158"/>
      <c r="AF656" s="159"/>
      <c r="AG656" s="133">
        <v>6500</v>
      </c>
    </row>
    <row r="657" spans="5:33">
      <c r="E657" s="147">
        <v>0.64203703703703707</v>
      </c>
      <c r="G657" s="148">
        <v>20.350000000000001</v>
      </c>
      <c r="H657" s="148">
        <v>5.66</v>
      </c>
      <c r="I657" s="148">
        <v>7.64</v>
      </c>
      <c r="J657" s="148">
        <v>20.32</v>
      </c>
      <c r="K657" s="148">
        <v>5.8</v>
      </c>
      <c r="L657" s="148">
        <v>7.9</v>
      </c>
      <c r="M657" s="118">
        <f t="shared" si="142"/>
        <v>20.335000000000001</v>
      </c>
      <c r="N657" s="118">
        <f t="shared" si="142"/>
        <v>5.73</v>
      </c>
      <c r="O657" s="118">
        <f t="shared" si="142"/>
        <v>7.77</v>
      </c>
      <c r="P657" s="149">
        <f t="shared" si="147"/>
        <v>0.17394643371824739</v>
      </c>
      <c r="Q657" s="150">
        <f t="shared" si="148"/>
        <v>1.8620871366628635E-6</v>
      </c>
      <c r="R657" s="151">
        <f t="shared" si="149"/>
        <v>3.6461842171596137E-9</v>
      </c>
      <c r="S657" s="150">
        <f t="shared" si="150"/>
        <v>1.3294659345463865E-17</v>
      </c>
      <c r="T657" s="97">
        <v>298</v>
      </c>
      <c r="U657" s="118">
        <f t="shared" si="151"/>
        <v>293.33499999999998</v>
      </c>
      <c r="V657" s="152">
        <f t="shared" si="152"/>
        <v>0.26822174477425598</v>
      </c>
      <c r="W657" s="153">
        <f t="shared" si="153"/>
        <v>1.8544782527519648</v>
      </c>
      <c r="X657" s="154">
        <f t="shared" si="143"/>
        <v>-7.0629233722572244E-8</v>
      </c>
      <c r="Y657" s="155">
        <f t="shared" si="144"/>
        <v>-7.0517587415490288E-8</v>
      </c>
      <c r="Z657" s="155">
        <f t="shared" si="145"/>
        <v>-7.0517763899040066E-8</v>
      </c>
      <c r="AA657" s="156">
        <f t="shared" si="146"/>
        <v>-7.0406293517559438E-8</v>
      </c>
      <c r="AB657" s="157">
        <f t="shared" si="155"/>
        <v>2.2340589611157192E-4</v>
      </c>
      <c r="AC657" s="132"/>
      <c r="AD657" s="158">
        <f t="shared" si="154"/>
        <v>2.2340589611157191</v>
      </c>
      <c r="AE657" s="158"/>
      <c r="AF657" s="159"/>
      <c r="AG657" s="133">
        <v>6510</v>
      </c>
    </row>
    <row r="658" spans="5:33">
      <c r="E658" s="147">
        <v>0.64215277777777779</v>
      </c>
      <c r="G658" s="148">
        <v>20.36</v>
      </c>
      <c r="H658" s="148">
        <v>5.66</v>
      </c>
      <c r="I658" s="148">
        <v>7.64</v>
      </c>
      <c r="J658" s="148">
        <v>20.32</v>
      </c>
      <c r="K658" s="148">
        <v>5.8</v>
      </c>
      <c r="L658" s="148">
        <v>7.84</v>
      </c>
      <c r="M658" s="118">
        <f t="shared" si="142"/>
        <v>20.34</v>
      </c>
      <c r="N658" s="118">
        <f t="shared" si="142"/>
        <v>5.73</v>
      </c>
      <c r="O658" s="118">
        <f t="shared" si="142"/>
        <v>7.74</v>
      </c>
      <c r="P658" s="149">
        <f t="shared" si="147"/>
        <v>0.17329117420867354</v>
      </c>
      <c r="Q658" s="150">
        <f t="shared" si="148"/>
        <v>1.8620871366628635E-6</v>
      </c>
      <c r="R658" s="151">
        <f t="shared" si="149"/>
        <v>3.6476995214845167E-9</v>
      </c>
      <c r="S658" s="150">
        <f t="shared" si="150"/>
        <v>1.3305711799038372E-17</v>
      </c>
      <c r="T658" s="97">
        <v>298</v>
      </c>
      <c r="U658" s="118">
        <f t="shared" si="151"/>
        <v>293.33999999999997</v>
      </c>
      <c r="V658" s="152">
        <f t="shared" si="152"/>
        <v>0.26792969470340061</v>
      </c>
      <c r="W658" s="153">
        <f t="shared" si="153"/>
        <v>1.8532315907210015</v>
      </c>
      <c r="X658" s="154">
        <f t="shared" si="143"/>
        <v>-7.0246606183350228E-8</v>
      </c>
      <c r="Y658" s="155">
        <f t="shared" si="144"/>
        <v>-7.0135816561721103E-8</v>
      </c>
      <c r="Z658" s="155">
        <f t="shared" si="145"/>
        <v>-7.0135991293867262E-8</v>
      </c>
      <c r="AA658" s="156">
        <f t="shared" si="146"/>
        <v>-7.0025375853225794E-8</v>
      </c>
      <c r="AB658" s="157">
        <f t="shared" si="155"/>
        <v>2.2270071906178992E-4</v>
      </c>
      <c r="AC658" s="132"/>
      <c r="AD658" s="158">
        <f t="shared" si="154"/>
        <v>2.2270071906178992</v>
      </c>
      <c r="AE658" s="158"/>
      <c r="AF658" s="159"/>
      <c r="AG658" s="133">
        <v>6520</v>
      </c>
    </row>
    <row r="659" spans="5:33">
      <c r="E659" s="147">
        <v>0.64226851851851852</v>
      </c>
      <c r="G659" s="148">
        <v>20.36</v>
      </c>
      <c r="H659" s="148">
        <v>5.66</v>
      </c>
      <c r="I659" s="148">
        <v>7.65</v>
      </c>
      <c r="J659" s="148">
        <v>20.32</v>
      </c>
      <c r="K659" s="148">
        <v>5.8</v>
      </c>
      <c r="L659" s="148">
        <v>7.83</v>
      </c>
      <c r="M659" s="118">
        <f t="shared" si="142"/>
        <v>20.34</v>
      </c>
      <c r="N659" s="118">
        <f t="shared" si="142"/>
        <v>5.73</v>
      </c>
      <c r="O659" s="118">
        <f t="shared" si="142"/>
        <v>7.74</v>
      </c>
      <c r="P659" s="149">
        <f t="shared" si="147"/>
        <v>0.17329117420867354</v>
      </c>
      <c r="Q659" s="150">
        <f t="shared" si="148"/>
        <v>1.8620871366628635E-6</v>
      </c>
      <c r="R659" s="151">
        <f t="shared" si="149"/>
        <v>3.6476995214845167E-9</v>
      </c>
      <c r="S659" s="150">
        <f t="shared" si="150"/>
        <v>1.3305711799038372E-17</v>
      </c>
      <c r="T659" s="97">
        <v>298</v>
      </c>
      <c r="U659" s="118">
        <f t="shared" si="151"/>
        <v>293.33999999999997</v>
      </c>
      <c r="V659" s="152">
        <f t="shared" si="152"/>
        <v>0.26792969470340061</v>
      </c>
      <c r="W659" s="153">
        <f t="shared" si="153"/>
        <v>1.8532315907210015</v>
      </c>
      <c r="X659" s="154">
        <f t="shared" si="143"/>
        <v>-7.0025376037235046E-8</v>
      </c>
      <c r="Y659" s="155">
        <f t="shared" si="144"/>
        <v>-6.9914935329318803E-8</v>
      </c>
      <c r="Z659" s="155">
        <f t="shared" si="145"/>
        <v>-6.9915109511174801E-8</v>
      </c>
      <c r="AA659" s="156">
        <f t="shared" si="146"/>
        <v>-6.9804842435691783E-8</v>
      </c>
      <c r="AB659" s="157">
        <f t="shared" si="155"/>
        <v>2.2199935973221034E-4</v>
      </c>
      <c r="AC659" s="132"/>
      <c r="AD659" s="158">
        <f t="shared" si="154"/>
        <v>2.2199935973221034</v>
      </c>
      <c r="AE659" s="158"/>
      <c r="AF659" s="159"/>
      <c r="AG659" s="133">
        <v>6530</v>
      </c>
    </row>
    <row r="660" spans="5:33">
      <c r="E660" s="147">
        <v>0.64238425925925924</v>
      </c>
      <c r="G660" s="148">
        <v>20.36</v>
      </c>
      <c r="H660" s="148">
        <v>5.66</v>
      </c>
      <c r="I660" s="148">
        <v>7.64</v>
      </c>
      <c r="J660" s="148">
        <v>20.32</v>
      </c>
      <c r="K660" s="148">
        <v>5.8</v>
      </c>
      <c r="L660" s="148">
        <v>7.75</v>
      </c>
      <c r="M660" s="118">
        <f t="shared" si="142"/>
        <v>20.34</v>
      </c>
      <c r="N660" s="118">
        <f t="shared" si="142"/>
        <v>5.73</v>
      </c>
      <c r="O660" s="118">
        <f t="shared" si="142"/>
        <v>7.6950000000000003</v>
      </c>
      <c r="P660" s="149">
        <f t="shared" si="147"/>
        <v>0.17228366738187892</v>
      </c>
      <c r="Q660" s="150">
        <f t="shared" si="148"/>
        <v>1.8620871366628635E-6</v>
      </c>
      <c r="R660" s="151">
        <f t="shared" si="149"/>
        <v>3.6476995214845167E-9</v>
      </c>
      <c r="S660" s="150">
        <f t="shared" si="150"/>
        <v>1.3305711799038372E-17</v>
      </c>
      <c r="T660" s="97">
        <v>298</v>
      </c>
      <c r="U660" s="118">
        <f t="shared" si="151"/>
        <v>293.33999999999997</v>
      </c>
      <c r="V660" s="152">
        <f t="shared" si="152"/>
        <v>0.26792969470340061</v>
      </c>
      <c r="W660" s="153">
        <f t="shared" si="153"/>
        <v>1.8532315907210015</v>
      </c>
      <c r="X660" s="154">
        <f t="shared" si="143"/>
        <v>-6.9399000510870834E-8</v>
      </c>
      <c r="Y660" s="155">
        <f t="shared" si="144"/>
        <v>-6.929018404637418E-8</v>
      </c>
      <c r="Z660" s="155">
        <f t="shared" si="145"/>
        <v>-6.9290354668758632E-8</v>
      </c>
      <c r="AA660" s="156">
        <f t="shared" si="146"/>
        <v>-6.9181708291580388E-8</v>
      </c>
      <c r="AB660" s="157">
        <f t="shared" si="155"/>
        <v>2.213002092186205E-4</v>
      </c>
      <c r="AC660" s="132"/>
      <c r="AD660" s="158">
        <f t="shared" si="154"/>
        <v>2.2130020921862048</v>
      </c>
      <c r="AE660" s="158"/>
      <c r="AF660" s="159"/>
      <c r="AG660" s="133">
        <v>6540</v>
      </c>
    </row>
    <row r="661" spans="5:33">
      <c r="E661" s="147">
        <v>0.64249999999999996</v>
      </c>
      <c r="G661" s="148">
        <v>20.36</v>
      </c>
      <c r="H661" s="148">
        <v>5.66</v>
      </c>
      <c r="I661" s="148">
        <v>7.65</v>
      </c>
      <c r="J661" s="148">
        <v>20.32</v>
      </c>
      <c r="K661" s="148">
        <v>5.8</v>
      </c>
      <c r="L661" s="148">
        <v>7.87</v>
      </c>
      <c r="M661" s="118">
        <f t="shared" si="142"/>
        <v>20.34</v>
      </c>
      <c r="N661" s="118">
        <f t="shared" si="142"/>
        <v>5.73</v>
      </c>
      <c r="O661" s="118">
        <f t="shared" si="142"/>
        <v>7.76</v>
      </c>
      <c r="P661" s="149">
        <f t="shared" si="147"/>
        <v>0.17373895502058226</v>
      </c>
      <c r="Q661" s="150">
        <f t="shared" si="148"/>
        <v>1.8620871366628635E-6</v>
      </c>
      <c r="R661" s="151">
        <f t="shared" si="149"/>
        <v>3.6476995214845167E-9</v>
      </c>
      <c r="S661" s="150">
        <f t="shared" si="150"/>
        <v>1.3305711799038372E-17</v>
      </c>
      <c r="T661" s="97">
        <v>298</v>
      </c>
      <c r="U661" s="118">
        <f t="shared" si="151"/>
        <v>293.33999999999997</v>
      </c>
      <c r="V661" s="152">
        <f t="shared" si="152"/>
        <v>0.26792969470340061</v>
      </c>
      <c r="W661" s="153">
        <f t="shared" si="153"/>
        <v>1.8532315907210015</v>
      </c>
      <c r="X661" s="154">
        <f t="shared" si="143"/>
        <v>-6.9766089373472572E-8</v>
      </c>
      <c r="Y661" s="155">
        <f t="shared" si="144"/>
        <v>-6.9655773280379588E-8</v>
      </c>
      <c r="Z661" s="155">
        <f t="shared" si="145"/>
        <v>-6.9655947715273443E-8</v>
      </c>
      <c r="AA661" s="156">
        <f t="shared" si="146"/>
        <v>-6.9545805505431667E-8</v>
      </c>
      <c r="AB661" s="157">
        <f t="shared" si="155"/>
        <v>2.2060730624156596E-4</v>
      </c>
      <c r="AC661" s="132"/>
      <c r="AD661" s="158">
        <f t="shared" si="154"/>
        <v>2.2060730624156597</v>
      </c>
      <c r="AE661" s="158"/>
      <c r="AF661" s="159"/>
      <c r="AG661" s="133">
        <v>6550</v>
      </c>
    </row>
    <row r="662" spans="5:33">
      <c r="E662" s="147">
        <v>0.64261574074074068</v>
      </c>
      <c r="G662" s="148">
        <v>20.36</v>
      </c>
      <c r="H662" s="148">
        <v>5.66</v>
      </c>
      <c r="I662" s="148">
        <v>7.62</v>
      </c>
      <c r="J662" s="148">
        <v>20.32</v>
      </c>
      <c r="K662" s="148">
        <v>5.8</v>
      </c>
      <c r="L662" s="148">
        <v>7.8</v>
      </c>
      <c r="M662" s="118">
        <f t="shared" si="142"/>
        <v>20.34</v>
      </c>
      <c r="N662" s="118">
        <f t="shared" si="142"/>
        <v>5.73</v>
      </c>
      <c r="O662" s="118">
        <f t="shared" si="142"/>
        <v>7.71</v>
      </c>
      <c r="P662" s="149">
        <f t="shared" si="147"/>
        <v>0.17261950299081044</v>
      </c>
      <c r="Q662" s="150">
        <f t="shared" si="148"/>
        <v>1.8620871366628635E-6</v>
      </c>
      <c r="R662" s="151">
        <f t="shared" si="149"/>
        <v>3.6476995214845167E-9</v>
      </c>
      <c r="S662" s="150">
        <f t="shared" si="150"/>
        <v>1.3305711799038372E-17</v>
      </c>
      <c r="T662" s="97">
        <v>298</v>
      </c>
      <c r="U662" s="118">
        <f t="shared" si="151"/>
        <v>293.33999999999997</v>
      </c>
      <c r="V662" s="152">
        <f t="shared" si="152"/>
        <v>0.26792969470340061</v>
      </c>
      <c r="W662" s="153">
        <f t="shared" si="153"/>
        <v>1.8532315907210015</v>
      </c>
      <c r="X662" s="154">
        <f t="shared" si="143"/>
        <v>-6.9097701271500187E-8</v>
      </c>
      <c r="Y662" s="155">
        <f t="shared" si="144"/>
        <v>-6.8989146042194453E-8</v>
      </c>
      <c r="Z662" s="155">
        <f t="shared" si="145"/>
        <v>-6.8989316586765297E-8</v>
      </c>
      <c r="AA662" s="156">
        <f t="shared" si="146"/>
        <v>-6.8880931366165813E-8</v>
      </c>
      <c r="AB662" s="157">
        <f t="shared" si="155"/>
        <v>2.1991074734678228E-4</v>
      </c>
      <c r="AC662" s="132"/>
      <c r="AD662" s="158">
        <f t="shared" si="154"/>
        <v>2.1991074734678229</v>
      </c>
      <c r="AE662" s="158"/>
      <c r="AF662" s="159"/>
      <c r="AG662" s="133">
        <v>6560</v>
      </c>
    </row>
    <row r="663" spans="5:33">
      <c r="E663" s="147">
        <v>0.64273148148148151</v>
      </c>
      <c r="G663" s="148">
        <v>20.37</v>
      </c>
      <c r="H663" s="148">
        <v>5.66</v>
      </c>
      <c r="I663" s="148">
        <v>7.62</v>
      </c>
      <c r="J663" s="148">
        <v>20.329999999999998</v>
      </c>
      <c r="K663" s="148">
        <v>5.8</v>
      </c>
      <c r="L663" s="148">
        <v>7.77</v>
      </c>
      <c r="M663" s="118">
        <f t="shared" ref="M663:O726" si="156">(G663+J663)/2</f>
        <v>20.350000000000001</v>
      </c>
      <c r="N663" s="118">
        <f t="shared" si="156"/>
        <v>5.73</v>
      </c>
      <c r="O663" s="118">
        <f t="shared" si="156"/>
        <v>7.6950000000000003</v>
      </c>
      <c r="P663" s="149">
        <f t="shared" si="147"/>
        <v>0.17231618317276107</v>
      </c>
      <c r="Q663" s="150">
        <f t="shared" si="148"/>
        <v>1.8620871366628635E-6</v>
      </c>
      <c r="R663" s="151">
        <f t="shared" si="149"/>
        <v>3.6507320196153327E-9</v>
      </c>
      <c r="S663" s="150">
        <f t="shared" si="150"/>
        <v>1.3327844279044646E-17</v>
      </c>
      <c r="T663" s="97">
        <v>298</v>
      </c>
      <c r="U663" s="118">
        <f t="shared" si="151"/>
        <v>293.35000000000002</v>
      </c>
      <c r="V663" s="152">
        <f t="shared" si="152"/>
        <v>0.26734562442875143</v>
      </c>
      <c r="W663" s="153">
        <f t="shared" si="153"/>
        <v>1.8507409075573449</v>
      </c>
      <c r="X663" s="154">
        <f t="shared" si="143"/>
        <v>-6.8966960159323349E-8</v>
      </c>
      <c r="Y663" s="155">
        <f t="shared" si="144"/>
        <v>-6.8858475006324646E-8</v>
      </c>
      <c r="Z663" s="155">
        <f t="shared" si="145"/>
        <v>-6.885864565366642E-8</v>
      </c>
      <c r="AA663" s="156">
        <f t="shared" si="146"/>
        <v>-6.8750330611152347E-8</v>
      </c>
      <c r="AB663" s="157">
        <f t="shared" si="155"/>
        <v>2.1922085475028965E-4</v>
      </c>
      <c r="AC663" s="132"/>
      <c r="AD663" s="158">
        <f t="shared" si="154"/>
        <v>2.1922085475028963</v>
      </c>
      <c r="AE663" s="158"/>
      <c r="AF663" s="159"/>
      <c r="AG663" s="133">
        <v>6570</v>
      </c>
    </row>
    <row r="664" spans="5:33">
      <c r="E664" s="147">
        <v>0.64284722222222224</v>
      </c>
      <c r="G664" s="148">
        <v>20.37</v>
      </c>
      <c r="H664" s="148">
        <v>5.65</v>
      </c>
      <c r="I664" s="148">
        <v>7.67</v>
      </c>
      <c r="J664" s="148">
        <v>20.329999999999998</v>
      </c>
      <c r="K664" s="148">
        <v>5.79</v>
      </c>
      <c r="L664" s="148">
        <v>7.88</v>
      </c>
      <c r="M664" s="118">
        <f t="shared" si="156"/>
        <v>20.350000000000001</v>
      </c>
      <c r="N664" s="118">
        <f t="shared" si="156"/>
        <v>5.7200000000000006</v>
      </c>
      <c r="O664" s="118">
        <f t="shared" si="156"/>
        <v>7.7750000000000004</v>
      </c>
      <c r="P664" s="149">
        <f t="shared" si="147"/>
        <v>0.17410764446630508</v>
      </c>
      <c r="Q664" s="150">
        <f t="shared" si="148"/>
        <v>1.9054607179632428E-6</v>
      </c>
      <c r="R664" s="151">
        <f t="shared" si="149"/>
        <v>3.5676312133032823E-9</v>
      </c>
      <c r="S664" s="150">
        <f t="shared" si="150"/>
        <v>1.272799247413585E-17</v>
      </c>
      <c r="T664" s="97">
        <v>298</v>
      </c>
      <c r="U664" s="118">
        <f t="shared" si="151"/>
        <v>293.35000000000002</v>
      </c>
      <c r="V664" s="152">
        <f t="shared" si="152"/>
        <v>0.26734562442875143</v>
      </c>
      <c r="W664" s="153">
        <f t="shared" si="153"/>
        <v>1.8507409075573449</v>
      </c>
      <c r="X664" s="154">
        <f t="shared" si="143"/>
        <v>-6.6338640271302086E-8</v>
      </c>
      <c r="Y664" s="155">
        <f t="shared" si="144"/>
        <v>-6.6237949988445165E-8</v>
      </c>
      <c r="Z664" s="155">
        <f t="shared" si="145"/>
        <v>-6.6238102818425111E-8</v>
      </c>
      <c r="AA664" s="156">
        <f t="shared" si="146"/>
        <v>-6.6137564901610562E-8</v>
      </c>
      <c r="AB664" s="157">
        <f t="shared" si="155"/>
        <v>2.1853226886347222E-4</v>
      </c>
      <c r="AC664" s="132"/>
      <c r="AD664" s="158">
        <f t="shared" si="154"/>
        <v>2.1853226886347223</v>
      </c>
      <c r="AE664" s="158"/>
      <c r="AF664" s="159"/>
      <c r="AG664" s="133">
        <v>6580</v>
      </c>
    </row>
    <row r="665" spans="5:33">
      <c r="E665" s="147">
        <v>0.64296296296296296</v>
      </c>
      <c r="G665" s="148">
        <v>20.37</v>
      </c>
      <c r="H665" s="148">
        <v>5.65</v>
      </c>
      <c r="I665" s="148">
        <v>7.63</v>
      </c>
      <c r="J665" s="148">
        <v>20.329999999999998</v>
      </c>
      <c r="K665" s="148">
        <v>5.79</v>
      </c>
      <c r="L665" s="148">
        <v>7.86</v>
      </c>
      <c r="M665" s="118">
        <f t="shared" si="156"/>
        <v>20.350000000000001</v>
      </c>
      <c r="N665" s="118">
        <f t="shared" si="156"/>
        <v>5.7200000000000006</v>
      </c>
      <c r="O665" s="118">
        <f t="shared" si="156"/>
        <v>7.7450000000000001</v>
      </c>
      <c r="P665" s="149">
        <f t="shared" si="147"/>
        <v>0.17343584648122606</v>
      </c>
      <c r="Q665" s="150">
        <f t="shared" si="148"/>
        <v>1.9054607179632428E-6</v>
      </c>
      <c r="R665" s="151">
        <f t="shared" si="149"/>
        <v>3.5676312133032823E-9</v>
      </c>
      <c r="S665" s="150">
        <f t="shared" si="150"/>
        <v>1.272799247413585E-17</v>
      </c>
      <c r="T665" s="97">
        <v>298</v>
      </c>
      <c r="U665" s="118">
        <f t="shared" si="151"/>
        <v>293.35000000000002</v>
      </c>
      <c r="V665" s="152">
        <f t="shared" si="152"/>
        <v>0.26734562442875143</v>
      </c>
      <c r="W665" s="153">
        <f t="shared" si="153"/>
        <v>1.8507409075573449</v>
      </c>
      <c r="X665" s="154">
        <f t="shared" si="143"/>
        <v>-6.5882371879424284E-8</v>
      </c>
      <c r="Y665" s="155">
        <f t="shared" si="144"/>
        <v>-6.5782759974414831E-8</v>
      </c>
      <c r="Z665" s="155">
        <f t="shared" si="145"/>
        <v>-6.5782910584226462E-8</v>
      </c>
      <c r="AA665" s="156">
        <f t="shared" si="146"/>
        <v>-6.5683448833594826E-8</v>
      </c>
      <c r="AB665" s="157">
        <f t="shared" si="155"/>
        <v>2.1786988834549445E-4</v>
      </c>
      <c r="AC665" s="132"/>
      <c r="AD665" s="158">
        <f t="shared" si="154"/>
        <v>2.1786988834549446</v>
      </c>
      <c r="AE665" s="158"/>
      <c r="AF665" s="159"/>
      <c r="AG665" s="133">
        <v>6590</v>
      </c>
    </row>
    <row r="666" spans="5:33">
      <c r="E666" s="147">
        <v>0.64307870370370368</v>
      </c>
      <c r="G666" s="148">
        <v>20.37</v>
      </c>
      <c r="H666" s="148">
        <v>5.65</v>
      </c>
      <c r="I666" s="148">
        <v>7.64</v>
      </c>
      <c r="J666" s="148">
        <v>20.329999999999998</v>
      </c>
      <c r="K666" s="148">
        <v>5.79</v>
      </c>
      <c r="L666" s="148">
        <v>7.9</v>
      </c>
      <c r="M666" s="118">
        <f t="shared" si="156"/>
        <v>20.350000000000001</v>
      </c>
      <c r="N666" s="118">
        <f t="shared" si="156"/>
        <v>5.7200000000000006</v>
      </c>
      <c r="O666" s="118">
        <f t="shared" si="156"/>
        <v>7.77</v>
      </c>
      <c r="P666" s="149">
        <f t="shared" si="147"/>
        <v>0.17399567813545855</v>
      </c>
      <c r="Q666" s="150">
        <f t="shared" si="148"/>
        <v>1.9054607179632428E-6</v>
      </c>
      <c r="R666" s="151">
        <f t="shared" si="149"/>
        <v>3.5676312133032823E-9</v>
      </c>
      <c r="S666" s="150">
        <f t="shared" si="150"/>
        <v>1.272799247413585E-17</v>
      </c>
      <c r="T666" s="97">
        <v>298</v>
      </c>
      <c r="U666" s="118">
        <f t="shared" si="151"/>
        <v>293.35000000000002</v>
      </c>
      <c r="V666" s="152">
        <f t="shared" si="152"/>
        <v>0.26734562442875143</v>
      </c>
      <c r="W666" s="153">
        <f t="shared" si="153"/>
        <v>1.8507409075573449</v>
      </c>
      <c r="X666" s="154">
        <f t="shared" si="143"/>
        <v>-6.5895467865511787E-8</v>
      </c>
      <c r="Y666" s="155">
        <f t="shared" si="144"/>
        <v>-6.5795514559733956E-8</v>
      </c>
      <c r="Z666" s="155">
        <f t="shared" si="145"/>
        <v>-6.5795666173549886E-8</v>
      </c>
      <c r="AA666" s="156">
        <f t="shared" si="146"/>
        <v>-6.5695864021638202E-8</v>
      </c>
      <c r="AB666" s="157">
        <f t="shared" si="155"/>
        <v>2.1721205974244395E-4</v>
      </c>
      <c r="AC666" s="160">
        <f>D22</f>
        <v>2.0321428571428574E-4</v>
      </c>
      <c r="AD666" s="158">
        <f t="shared" si="154"/>
        <v>2.1721205974244393</v>
      </c>
      <c r="AE666" s="158">
        <f>AC666*10000</f>
        <v>2.0321428571428575</v>
      </c>
      <c r="AF666" s="159">
        <f>(AD666-AE666)*(AD666-AE666)</f>
        <v>1.9593767774337977E-2</v>
      </c>
      <c r="AG666" s="133">
        <v>6600</v>
      </c>
    </row>
    <row r="667" spans="5:33">
      <c r="E667" s="147">
        <v>0.6431944444444444</v>
      </c>
      <c r="G667" s="148">
        <v>20.37</v>
      </c>
      <c r="H667" s="148">
        <v>5.65</v>
      </c>
      <c r="I667" s="148">
        <v>7.65</v>
      </c>
      <c r="J667" s="148">
        <v>20.329999999999998</v>
      </c>
      <c r="K667" s="148">
        <v>5.79</v>
      </c>
      <c r="L667" s="148">
        <v>7.84</v>
      </c>
      <c r="M667" s="118">
        <f t="shared" si="156"/>
        <v>20.350000000000001</v>
      </c>
      <c r="N667" s="118">
        <f t="shared" si="156"/>
        <v>5.7200000000000006</v>
      </c>
      <c r="O667" s="118">
        <f t="shared" si="156"/>
        <v>7.7450000000000001</v>
      </c>
      <c r="P667" s="149">
        <f t="shared" si="147"/>
        <v>0.17343584648122606</v>
      </c>
      <c r="Q667" s="150">
        <f t="shared" si="148"/>
        <v>1.9054607179632428E-6</v>
      </c>
      <c r="R667" s="151">
        <f t="shared" si="149"/>
        <v>3.5676312133032823E-9</v>
      </c>
      <c r="S667" s="150">
        <f t="shared" si="150"/>
        <v>1.272799247413585E-17</v>
      </c>
      <c r="T667" s="97">
        <v>298</v>
      </c>
      <c r="U667" s="118">
        <f t="shared" si="151"/>
        <v>293.35000000000002</v>
      </c>
      <c r="V667" s="152">
        <f t="shared" si="152"/>
        <v>0.26734562442875143</v>
      </c>
      <c r="W667" s="153">
        <f t="shared" si="153"/>
        <v>1.8507409075573449</v>
      </c>
      <c r="X667" s="154">
        <f t="shared" si="143"/>
        <v>-6.5484487520827032E-8</v>
      </c>
      <c r="Y667" s="155">
        <f t="shared" si="144"/>
        <v>-6.5385477203432031E-8</v>
      </c>
      <c r="Z667" s="155">
        <f t="shared" si="145"/>
        <v>-6.5385626903663645E-8</v>
      </c>
      <c r="AA667" s="156">
        <f t="shared" si="146"/>
        <v>-6.5286765833816972E-8</v>
      </c>
      <c r="AB667" s="157">
        <f t="shared" si="155"/>
        <v>2.1655410358685441E-4</v>
      </c>
      <c r="AC667" s="132"/>
      <c r="AD667" s="158">
        <f t="shared" si="154"/>
        <v>2.1655410358685443</v>
      </c>
      <c r="AE667" s="158"/>
      <c r="AF667" s="159"/>
      <c r="AG667" s="133">
        <v>6610</v>
      </c>
    </row>
    <row r="668" spans="5:33">
      <c r="E668" s="147">
        <v>0.64331018518518512</v>
      </c>
      <c r="G668" s="148">
        <v>20.37</v>
      </c>
      <c r="H668" s="148">
        <v>5.65</v>
      </c>
      <c r="I668" s="148">
        <v>7.65</v>
      </c>
      <c r="J668" s="148">
        <v>20.329999999999998</v>
      </c>
      <c r="K668" s="148">
        <v>5.79</v>
      </c>
      <c r="L668" s="148">
        <v>7.87</v>
      </c>
      <c r="M668" s="118">
        <f t="shared" si="156"/>
        <v>20.350000000000001</v>
      </c>
      <c r="N668" s="118">
        <f t="shared" si="156"/>
        <v>5.7200000000000006</v>
      </c>
      <c r="O668" s="118">
        <f t="shared" si="156"/>
        <v>7.76</v>
      </c>
      <c r="P668" s="149">
        <f t="shared" si="147"/>
        <v>0.17377174547376556</v>
      </c>
      <c r="Q668" s="150">
        <f t="shared" si="148"/>
        <v>1.9054607179632428E-6</v>
      </c>
      <c r="R668" s="151">
        <f t="shared" si="149"/>
        <v>3.5676312133032823E-9</v>
      </c>
      <c r="S668" s="150">
        <f t="shared" si="150"/>
        <v>1.272799247413585E-17</v>
      </c>
      <c r="T668" s="97">
        <v>298</v>
      </c>
      <c r="U668" s="118">
        <f t="shared" si="151"/>
        <v>293.35000000000002</v>
      </c>
      <c r="V668" s="152">
        <f t="shared" si="152"/>
        <v>0.26734562442875143</v>
      </c>
      <c r="W668" s="153">
        <f t="shared" si="153"/>
        <v>1.8507409075573449</v>
      </c>
      <c r="X668" s="154">
        <f t="shared" si="143"/>
        <v>-6.5413209043657966E-8</v>
      </c>
      <c r="Y668" s="155">
        <f t="shared" si="144"/>
        <v>-6.5314114949032273E-8</v>
      </c>
      <c r="Z668" s="155">
        <f t="shared" si="145"/>
        <v>-6.5314265066106998E-8</v>
      </c>
      <c r="AA668" s="156">
        <f t="shared" si="146"/>
        <v>-6.5215320633733032E-8</v>
      </c>
      <c r="AB668" s="157">
        <f t="shared" si="155"/>
        <v>2.1590024781757301E-4</v>
      </c>
      <c r="AC668" s="132"/>
      <c r="AD668" s="158">
        <f t="shared" si="154"/>
        <v>2.1590024781757302</v>
      </c>
      <c r="AE668" s="158"/>
      <c r="AF668" s="159"/>
      <c r="AG668" s="133">
        <v>6620</v>
      </c>
    </row>
    <row r="669" spans="5:33">
      <c r="E669" s="147">
        <v>0.64342592592592596</v>
      </c>
      <c r="G669" s="148">
        <v>20.37</v>
      </c>
      <c r="H669" s="148">
        <v>5.65</v>
      </c>
      <c r="I669" s="148">
        <v>7.63</v>
      </c>
      <c r="J669" s="148">
        <v>20.329999999999998</v>
      </c>
      <c r="K669" s="148">
        <v>5.79</v>
      </c>
      <c r="L669" s="148">
        <v>7.91</v>
      </c>
      <c r="M669" s="118">
        <f t="shared" si="156"/>
        <v>20.350000000000001</v>
      </c>
      <c r="N669" s="118">
        <f t="shared" si="156"/>
        <v>5.7200000000000006</v>
      </c>
      <c r="O669" s="118">
        <f t="shared" si="156"/>
        <v>7.77</v>
      </c>
      <c r="P669" s="149">
        <f t="shared" si="147"/>
        <v>0.17399567813545855</v>
      </c>
      <c r="Q669" s="150">
        <f t="shared" si="148"/>
        <v>1.9054607179632428E-6</v>
      </c>
      <c r="R669" s="151">
        <f t="shared" si="149"/>
        <v>3.5676312133032823E-9</v>
      </c>
      <c r="S669" s="150">
        <f t="shared" si="150"/>
        <v>1.272799247413585E-17</v>
      </c>
      <c r="T669" s="97">
        <v>298</v>
      </c>
      <c r="U669" s="118">
        <f t="shared" si="151"/>
        <v>293.35000000000002</v>
      </c>
      <c r="V669" s="152">
        <f t="shared" si="152"/>
        <v>0.26734562442875143</v>
      </c>
      <c r="W669" s="153">
        <f t="shared" si="153"/>
        <v>1.8507409075573449</v>
      </c>
      <c r="X669" s="154">
        <f t="shared" si="143"/>
        <v>-6.5299361147407417E-8</v>
      </c>
      <c r="Y669" s="155">
        <f t="shared" si="144"/>
        <v>-6.5200312043982168E-8</v>
      </c>
      <c r="Z669" s="155">
        <f t="shared" si="145"/>
        <v>-6.5200462286261994E-8</v>
      </c>
      <c r="AA669" s="156">
        <f t="shared" si="146"/>
        <v>-6.5101562969327652E-8</v>
      </c>
      <c r="AB669" s="157">
        <f t="shared" si="155"/>
        <v>2.1524710566806022E-4</v>
      </c>
      <c r="AC669" s="132"/>
      <c r="AD669" s="158">
        <f t="shared" si="154"/>
        <v>2.1524710566806022</v>
      </c>
      <c r="AE669" s="158"/>
      <c r="AF669" s="159"/>
      <c r="AG669" s="133">
        <v>6630</v>
      </c>
    </row>
    <row r="670" spans="5:33">
      <c r="E670" s="147">
        <v>0.64354166666666668</v>
      </c>
      <c r="G670" s="148">
        <v>20.37</v>
      </c>
      <c r="H670" s="148">
        <v>5.65</v>
      </c>
      <c r="I670" s="148">
        <v>7.61</v>
      </c>
      <c r="J670" s="148">
        <v>20.329999999999998</v>
      </c>
      <c r="K670" s="148">
        <v>5.79</v>
      </c>
      <c r="L670" s="148">
        <v>7.81</v>
      </c>
      <c r="M670" s="118">
        <f t="shared" si="156"/>
        <v>20.350000000000001</v>
      </c>
      <c r="N670" s="118">
        <f t="shared" si="156"/>
        <v>5.7200000000000006</v>
      </c>
      <c r="O670" s="118">
        <f t="shared" si="156"/>
        <v>7.71</v>
      </c>
      <c r="P670" s="149">
        <f t="shared" si="147"/>
        <v>0.17265208216530056</v>
      </c>
      <c r="Q670" s="150">
        <f t="shared" si="148"/>
        <v>1.9054607179632428E-6</v>
      </c>
      <c r="R670" s="151">
        <f t="shared" si="149"/>
        <v>3.5676312133032823E-9</v>
      </c>
      <c r="S670" s="150">
        <f t="shared" si="150"/>
        <v>1.272799247413585E-17</v>
      </c>
      <c r="T670" s="97">
        <v>298</v>
      </c>
      <c r="U670" s="118">
        <f t="shared" si="151"/>
        <v>293.35000000000002</v>
      </c>
      <c r="V670" s="152">
        <f t="shared" si="152"/>
        <v>0.26734562442875143</v>
      </c>
      <c r="W670" s="153">
        <f t="shared" si="153"/>
        <v>1.8507409075573449</v>
      </c>
      <c r="X670" s="154">
        <f t="shared" si="143"/>
        <v>-6.459884834834885E-8</v>
      </c>
      <c r="Y670" s="155">
        <f t="shared" si="144"/>
        <v>-6.450161846803345E-8</v>
      </c>
      <c r="Z670" s="155">
        <f t="shared" si="145"/>
        <v>-6.4501764811967856E-8</v>
      </c>
      <c r="AA670" s="156">
        <f t="shared" si="146"/>
        <v>-6.440468083505261E-8</v>
      </c>
      <c r="AB670" s="157">
        <f t="shared" si="155"/>
        <v>2.1459510154676485E-4</v>
      </c>
      <c r="AC670" s="132"/>
      <c r="AD670" s="158">
        <f t="shared" si="154"/>
        <v>2.1459510154676487</v>
      </c>
      <c r="AE670" s="158"/>
      <c r="AF670" s="159"/>
      <c r="AG670" s="133">
        <v>6640</v>
      </c>
    </row>
    <row r="671" spans="5:33">
      <c r="E671" s="147">
        <v>0.6436574074074074</v>
      </c>
      <c r="G671" s="148">
        <v>20.37</v>
      </c>
      <c r="H671" s="148">
        <v>5.65</v>
      </c>
      <c r="I671" s="148">
        <v>7.63</v>
      </c>
      <c r="J671" s="148">
        <v>20.329999999999998</v>
      </c>
      <c r="K671" s="148">
        <v>5.79</v>
      </c>
      <c r="L671" s="148">
        <v>7.75</v>
      </c>
      <c r="M671" s="118">
        <f t="shared" si="156"/>
        <v>20.350000000000001</v>
      </c>
      <c r="N671" s="118">
        <f t="shared" si="156"/>
        <v>5.7200000000000006</v>
      </c>
      <c r="O671" s="118">
        <f t="shared" si="156"/>
        <v>7.6899999999999995</v>
      </c>
      <c r="P671" s="149">
        <f t="shared" si="147"/>
        <v>0.17220421684191459</v>
      </c>
      <c r="Q671" s="150">
        <f t="shared" si="148"/>
        <v>1.9054607179632428E-6</v>
      </c>
      <c r="R671" s="151">
        <f t="shared" si="149"/>
        <v>3.5676312133032823E-9</v>
      </c>
      <c r="S671" s="150">
        <f t="shared" si="150"/>
        <v>1.272799247413585E-17</v>
      </c>
      <c r="T671" s="97">
        <v>298</v>
      </c>
      <c r="U671" s="118">
        <f t="shared" si="151"/>
        <v>293.35000000000002</v>
      </c>
      <c r="V671" s="152">
        <f t="shared" si="152"/>
        <v>0.26734562442875143</v>
      </c>
      <c r="W671" s="153">
        <f t="shared" si="153"/>
        <v>1.8507409075573449</v>
      </c>
      <c r="X671" s="154">
        <f t="shared" si="143"/>
        <v>-6.4237613067767885E-8</v>
      </c>
      <c r="Y671" s="155">
        <f t="shared" si="144"/>
        <v>-6.4141177701909918E-8</v>
      </c>
      <c r="Z671" s="155">
        <f t="shared" si="145"/>
        <v>-6.4141322473475107E-8</v>
      </c>
      <c r="AA671" s="156">
        <f t="shared" si="146"/>
        <v>-6.4045031444511795E-8</v>
      </c>
      <c r="AB671" s="157">
        <f t="shared" si="155"/>
        <v>2.1395008438719252E-4</v>
      </c>
      <c r="AC671" s="132"/>
      <c r="AD671" s="158">
        <f t="shared" si="154"/>
        <v>2.1395008438719252</v>
      </c>
      <c r="AE671" s="158"/>
      <c r="AF671" s="159"/>
      <c r="AG671" s="133">
        <v>6650</v>
      </c>
    </row>
    <row r="672" spans="5:33">
      <c r="E672" s="147">
        <v>0.64377314814814812</v>
      </c>
      <c r="G672" s="148">
        <v>20.37</v>
      </c>
      <c r="H672" s="148">
        <v>5.65</v>
      </c>
      <c r="I672" s="148">
        <v>7.64</v>
      </c>
      <c r="J672" s="148">
        <v>20.329999999999998</v>
      </c>
      <c r="K672" s="148">
        <v>5.79</v>
      </c>
      <c r="L672" s="148">
        <v>7.87</v>
      </c>
      <c r="M672" s="118">
        <f t="shared" si="156"/>
        <v>20.350000000000001</v>
      </c>
      <c r="N672" s="118">
        <f t="shared" si="156"/>
        <v>5.7200000000000006</v>
      </c>
      <c r="O672" s="118">
        <f t="shared" si="156"/>
        <v>7.7549999999999999</v>
      </c>
      <c r="P672" s="149">
        <f t="shared" si="147"/>
        <v>0.17365977914291905</v>
      </c>
      <c r="Q672" s="150">
        <f t="shared" si="148"/>
        <v>1.9054607179632428E-6</v>
      </c>
      <c r="R672" s="151">
        <f t="shared" si="149"/>
        <v>3.5676312133032823E-9</v>
      </c>
      <c r="S672" s="150">
        <f t="shared" si="150"/>
        <v>1.272799247413585E-17</v>
      </c>
      <c r="T672" s="97">
        <v>298</v>
      </c>
      <c r="U672" s="118">
        <f t="shared" si="151"/>
        <v>293.35000000000002</v>
      </c>
      <c r="V672" s="152">
        <f t="shared" si="152"/>
        <v>0.26734562442875143</v>
      </c>
      <c r="W672" s="153">
        <f t="shared" si="153"/>
        <v>1.8507409075573449</v>
      </c>
      <c r="X672" s="154">
        <f t="shared" si="143"/>
        <v>-6.458637450942773E-8</v>
      </c>
      <c r="Y672" s="155">
        <f t="shared" si="144"/>
        <v>-6.4488596023909814E-8</v>
      </c>
      <c r="Z672" s="155">
        <f t="shared" si="145"/>
        <v>-6.4488744052535088E-8</v>
      </c>
      <c r="AA672" s="156">
        <f t="shared" si="146"/>
        <v>-6.4391113147436008E-8</v>
      </c>
      <c r="AB672" s="157">
        <f t="shared" si="155"/>
        <v>2.1330867164575409E-4</v>
      </c>
      <c r="AC672" s="132"/>
      <c r="AD672" s="158">
        <f t="shared" si="154"/>
        <v>2.1330867164575409</v>
      </c>
      <c r="AE672" s="158"/>
      <c r="AF672" s="159"/>
      <c r="AG672" s="133">
        <v>6660</v>
      </c>
    </row>
    <row r="673" spans="1:55">
      <c r="E673" s="147">
        <v>0.64388888888888884</v>
      </c>
      <c r="G673" s="148">
        <v>20.37</v>
      </c>
      <c r="H673" s="148">
        <v>5.65</v>
      </c>
      <c r="I673" s="148">
        <v>7.63</v>
      </c>
      <c r="J673" s="148">
        <v>20.329999999999998</v>
      </c>
      <c r="K673" s="148">
        <v>5.79</v>
      </c>
      <c r="L673" s="148">
        <v>7.83</v>
      </c>
      <c r="M673" s="118">
        <f t="shared" si="156"/>
        <v>20.350000000000001</v>
      </c>
      <c r="N673" s="118">
        <f t="shared" si="156"/>
        <v>5.7200000000000006</v>
      </c>
      <c r="O673" s="118">
        <f t="shared" si="156"/>
        <v>7.73</v>
      </c>
      <c r="P673" s="149">
        <f t="shared" si="147"/>
        <v>0.1730999474886866</v>
      </c>
      <c r="Q673" s="150">
        <f t="shared" si="148"/>
        <v>1.9054607179632428E-6</v>
      </c>
      <c r="R673" s="151">
        <f t="shared" si="149"/>
        <v>3.5676312133032823E-9</v>
      </c>
      <c r="S673" s="150">
        <f t="shared" si="150"/>
        <v>1.272799247413585E-17</v>
      </c>
      <c r="T673" s="97">
        <v>298</v>
      </c>
      <c r="U673" s="118">
        <f t="shared" si="151"/>
        <v>293.35000000000002</v>
      </c>
      <c r="V673" s="152">
        <f t="shared" si="152"/>
        <v>0.26734562442875143</v>
      </c>
      <c r="W673" s="153">
        <f t="shared" si="153"/>
        <v>1.8507409075573449</v>
      </c>
      <c r="X673" s="154">
        <f t="shared" si="143"/>
        <v>-6.4183533950523182E-8</v>
      </c>
      <c r="Y673" s="155">
        <f t="shared" si="144"/>
        <v>-6.4086678577705461E-8</v>
      </c>
      <c r="Z673" s="155">
        <f t="shared" si="145"/>
        <v>-6.4086824736115048E-8</v>
      </c>
      <c r="AA673" s="156">
        <f t="shared" si="146"/>
        <v>-6.3990115080589798E-8</v>
      </c>
      <c r="AB673" s="157">
        <f t="shared" si="155"/>
        <v>2.126637846994045E-4</v>
      </c>
      <c r="AC673" s="132"/>
      <c r="AD673" s="158">
        <f t="shared" si="154"/>
        <v>2.1266378469940452</v>
      </c>
      <c r="AE673" s="158"/>
      <c r="AF673" s="159"/>
      <c r="AG673" s="133">
        <v>6670</v>
      </c>
    </row>
    <row r="674" spans="1:55">
      <c r="E674" s="147">
        <v>0.64400462962962957</v>
      </c>
      <c r="G674" s="148">
        <v>20.37</v>
      </c>
      <c r="H674" s="148">
        <v>5.65</v>
      </c>
      <c r="I674" s="148">
        <v>7.64</v>
      </c>
      <c r="J674" s="148">
        <v>20.34</v>
      </c>
      <c r="K674" s="148">
        <v>5.79</v>
      </c>
      <c r="L674" s="148">
        <v>7.81</v>
      </c>
      <c r="M674" s="118">
        <f t="shared" si="156"/>
        <v>20.355</v>
      </c>
      <c r="N674" s="118">
        <f t="shared" si="156"/>
        <v>5.7200000000000006</v>
      </c>
      <c r="O674" s="118">
        <f t="shared" si="156"/>
        <v>7.7249999999999996</v>
      </c>
      <c r="P674" s="149">
        <f t="shared" si="147"/>
        <v>0.17300430705789632</v>
      </c>
      <c r="Q674" s="150">
        <f t="shared" si="148"/>
        <v>1.9054607179632428E-6</v>
      </c>
      <c r="R674" s="151">
        <f t="shared" si="149"/>
        <v>3.569113872073439E-9</v>
      </c>
      <c r="S674" s="150">
        <f t="shared" si="150"/>
        <v>1.2738573831827057E-17</v>
      </c>
      <c r="T674" s="97">
        <v>298</v>
      </c>
      <c r="U674" s="118">
        <f t="shared" si="151"/>
        <v>293.35500000000002</v>
      </c>
      <c r="V674" s="152">
        <f t="shared" si="152"/>
        <v>0.2670536042239397</v>
      </c>
      <c r="W674" s="153">
        <f t="shared" si="153"/>
        <v>1.8494968851228168</v>
      </c>
      <c r="X674" s="154">
        <f t="shared" si="143"/>
        <v>-6.4050981672820378E-8</v>
      </c>
      <c r="Y674" s="155">
        <f t="shared" si="144"/>
        <v>-6.3954234389261091E-8</v>
      </c>
      <c r="Z674" s="155">
        <f t="shared" si="145"/>
        <v>-6.3954380523428463E-8</v>
      </c>
      <c r="AA674" s="156">
        <f t="shared" si="146"/>
        <v>-6.3857778932573101E-8</v>
      </c>
      <c r="AB674" s="157">
        <f t="shared" si="155"/>
        <v>2.1202291693997325E-4</v>
      </c>
      <c r="AC674" s="132"/>
      <c r="AD674" s="158">
        <f t="shared" si="154"/>
        <v>2.1202291693997326</v>
      </c>
      <c r="AE674" s="158"/>
      <c r="AF674" s="159"/>
      <c r="AG674" s="133">
        <v>6680</v>
      </c>
    </row>
    <row r="675" spans="1:55">
      <c r="E675" s="147">
        <v>0.6441203703703704</v>
      </c>
      <c r="G675" s="148">
        <v>20.37</v>
      </c>
      <c r="H675" s="148">
        <v>5.65</v>
      </c>
      <c r="I675" s="148">
        <v>7.64</v>
      </c>
      <c r="J675" s="148">
        <v>20.34</v>
      </c>
      <c r="K675" s="148">
        <v>5.79</v>
      </c>
      <c r="L675" s="148">
        <v>7.87</v>
      </c>
      <c r="M675" s="118">
        <f t="shared" si="156"/>
        <v>20.355</v>
      </c>
      <c r="N675" s="118">
        <f t="shared" si="156"/>
        <v>5.7200000000000006</v>
      </c>
      <c r="O675" s="118">
        <f t="shared" si="156"/>
        <v>7.7549999999999999</v>
      </c>
      <c r="P675" s="149">
        <f t="shared" si="147"/>
        <v>0.17367616844452893</v>
      </c>
      <c r="Q675" s="150">
        <f t="shared" si="148"/>
        <v>1.9054607179632428E-6</v>
      </c>
      <c r="R675" s="151">
        <f t="shared" si="149"/>
        <v>3.569113872073439E-9</v>
      </c>
      <c r="S675" s="150">
        <f t="shared" si="150"/>
        <v>1.2738573831827057E-17</v>
      </c>
      <c r="T675" s="97">
        <v>298</v>
      </c>
      <c r="U675" s="118">
        <f t="shared" si="151"/>
        <v>293.35500000000002</v>
      </c>
      <c r="V675" s="152">
        <f t="shared" si="152"/>
        <v>0.2670536042239397</v>
      </c>
      <c r="W675" s="153">
        <f t="shared" si="153"/>
        <v>1.8494968851228168</v>
      </c>
      <c r="X675" s="154">
        <f t="shared" si="143"/>
        <v>-6.410577045501762E-8</v>
      </c>
      <c r="Y675" s="155">
        <f t="shared" si="144"/>
        <v>-6.4008564375485346E-8</v>
      </c>
      <c r="Z675" s="155">
        <f t="shared" si="145"/>
        <v>-6.4008711772854273E-8</v>
      </c>
      <c r="AA675" s="156">
        <f t="shared" si="146"/>
        <v>-6.3911652643682166E-8</v>
      </c>
      <c r="AB675" s="157">
        <f t="shared" si="155"/>
        <v>2.1138337362258862E-4</v>
      </c>
      <c r="AC675" s="132"/>
      <c r="AD675" s="158">
        <f t="shared" si="154"/>
        <v>2.1138337362258861</v>
      </c>
      <c r="AE675" s="158"/>
      <c r="AF675" s="159"/>
      <c r="AG675" s="133">
        <v>6690</v>
      </c>
    </row>
    <row r="676" spans="1:55">
      <c r="E676" s="147">
        <v>0.64423611111111112</v>
      </c>
      <c r="G676" s="148">
        <v>20.38</v>
      </c>
      <c r="H676" s="148">
        <v>5.65</v>
      </c>
      <c r="I676" s="148">
        <v>7.64</v>
      </c>
      <c r="J676" s="148">
        <v>20.34</v>
      </c>
      <c r="K676" s="148">
        <v>5.79</v>
      </c>
      <c r="L676" s="148">
        <v>7.87</v>
      </c>
      <c r="M676" s="118">
        <f t="shared" si="156"/>
        <v>20.36</v>
      </c>
      <c r="N676" s="118">
        <f t="shared" si="156"/>
        <v>5.7200000000000006</v>
      </c>
      <c r="O676" s="118">
        <f t="shared" si="156"/>
        <v>7.7549999999999999</v>
      </c>
      <c r="P676" s="149">
        <f t="shared" si="147"/>
        <v>0.17369256083994167</v>
      </c>
      <c r="Q676" s="150">
        <f t="shared" si="148"/>
        <v>1.9054607179632428E-6</v>
      </c>
      <c r="R676" s="151">
        <f t="shared" si="149"/>
        <v>3.5705971470163148E-9</v>
      </c>
      <c r="S676" s="150">
        <f t="shared" si="150"/>
        <v>1.2749163986281047E-17</v>
      </c>
      <c r="T676" s="97">
        <v>298</v>
      </c>
      <c r="U676" s="118">
        <f t="shared" si="151"/>
        <v>293.36</v>
      </c>
      <c r="V676" s="152">
        <f t="shared" si="152"/>
        <v>0.26676159397345861</v>
      </c>
      <c r="W676" s="153">
        <f t="shared" si="153"/>
        <v>1.8482537412527722</v>
      </c>
      <c r="X676" s="154">
        <f t="shared" si="143"/>
        <v>-6.4013849821511634E-8</v>
      </c>
      <c r="Y676" s="155">
        <f t="shared" si="144"/>
        <v>-6.3916627911685622E-8</v>
      </c>
      <c r="Z676" s="155">
        <f t="shared" si="145"/>
        <v>-6.3916775568790704E-8</v>
      </c>
      <c r="AA676" s="156">
        <f t="shared" si="146"/>
        <v>-6.3819700867557279E-8</v>
      </c>
      <c r="AB676" s="157">
        <f t="shared" si="155"/>
        <v>2.1074328699692966E-4</v>
      </c>
      <c r="AC676" s="132"/>
      <c r="AD676" s="158">
        <f t="shared" si="154"/>
        <v>2.1074328699692968</v>
      </c>
      <c r="AE676" s="158"/>
      <c r="AF676" s="159"/>
      <c r="AG676" s="133">
        <v>6700</v>
      </c>
    </row>
    <row r="677" spans="1:55">
      <c r="E677" s="147">
        <v>0.64435185185185184</v>
      </c>
      <c r="G677" s="148">
        <v>20.38</v>
      </c>
      <c r="H677" s="148">
        <v>5.65</v>
      </c>
      <c r="I677" s="148">
        <v>7.66</v>
      </c>
      <c r="J677" s="148">
        <v>20.34</v>
      </c>
      <c r="K677" s="148">
        <v>5.79</v>
      </c>
      <c r="L677" s="148">
        <v>7.89</v>
      </c>
      <c r="M677" s="118">
        <f t="shared" si="156"/>
        <v>20.36</v>
      </c>
      <c r="N677" s="118">
        <f t="shared" si="156"/>
        <v>5.7200000000000006</v>
      </c>
      <c r="O677" s="118">
        <f t="shared" si="156"/>
        <v>7.7750000000000004</v>
      </c>
      <c r="P677" s="149">
        <f t="shared" si="147"/>
        <v>0.17414051070671135</v>
      </c>
      <c r="Q677" s="150">
        <f t="shared" si="148"/>
        <v>1.9054607179632428E-6</v>
      </c>
      <c r="R677" s="151">
        <f t="shared" si="149"/>
        <v>3.5705971470163148E-9</v>
      </c>
      <c r="S677" s="150">
        <f t="shared" si="150"/>
        <v>1.2749163986281047E-17</v>
      </c>
      <c r="T677" s="97">
        <v>298</v>
      </c>
      <c r="U677" s="118">
        <f t="shared" si="151"/>
        <v>293.36</v>
      </c>
      <c r="V677" s="152">
        <f t="shared" si="152"/>
        <v>0.26676159397345861</v>
      </c>
      <c r="W677" s="153">
        <f t="shared" si="153"/>
        <v>1.8482537412527722</v>
      </c>
      <c r="X677" s="154">
        <f t="shared" si="143"/>
        <v>-6.3984290832935929E-8</v>
      </c>
      <c r="Y677" s="155">
        <f t="shared" si="144"/>
        <v>-6.3886863198518914E-8</v>
      </c>
      <c r="Z677" s="155">
        <f t="shared" si="145"/>
        <v>-6.3887011549681748E-8</v>
      </c>
      <c r="AA677" s="156">
        <f t="shared" si="146"/>
        <v>-6.3789731814644731E-8</v>
      </c>
      <c r="AB677" s="157">
        <f t="shared" si="155"/>
        <v>2.1010411973417962E-4</v>
      </c>
      <c r="AC677" s="132"/>
      <c r="AD677" s="158">
        <f t="shared" si="154"/>
        <v>2.1010411973417962</v>
      </c>
      <c r="AE677" s="158"/>
      <c r="AF677" s="159"/>
      <c r="AG677" s="133">
        <v>6710</v>
      </c>
    </row>
    <row r="678" spans="1:55" s="77" customFormat="1">
      <c r="A678" s="134"/>
      <c r="B678" s="134"/>
      <c r="C678" s="134"/>
      <c r="D678" s="134"/>
      <c r="E678" s="136">
        <v>0.64446759259259256</v>
      </c>
      <c r="F678" s="134"/>
      <c r="G678" s="138">
        <v>20.38</v>
      </c>
      <c r="H678" s="138">
        <v>5.65</v>
      </c>
      <c r="I678" s="138">
        <v>7.61</v>
      </c>
      <c r="J678" s="138">
        <v>20.34</v>
      </c>
      <c r="K678" s="138">
        <v>5.78</v>
      </c>
      <c r="L678" s="138">
        <v>7.86</v>
      </c>
      <c r="M678" s="139">
        <f t="shared" si="156"/>
        <v>20.36</v>
      </c>
      <c r="N678" s="139">
        <f t="shared" si="156"/>
        <v>5.7149999999999999</v>
      </c>
      <c r="O678" s="139">
        <f t="shared" si="156"/>
        <v>7.7350000000000003</v>
      </c>
      <c r="P678" s="140">
        <f t="shared" si="147"/>
        <v>0.17324461097317201</v>
      </c>
      <c r="Q678" s="141">
        <f t="shared" si="148"/>
        <v>1.927524913190935E-6</v>
      </c>
      <c r="R678" s="142">
        <f t="shared" si="149"/>
        <v>3.5297248594562084E-9</v>
      </c>
      <c r="S678" s="141">
        <f t="shared" si="150"/>
        <v>1.2458957583463151E-17</v>
      </c>
      <c r="T678" s="143">
        <v>298</v>
      </c>
      <c r="U678" s="139">
        <f t="shared" si="151"/>
        <v>293.36</v>
      </c>
      <c r="V678" s="144">
        <f t="shared" si="152"/>
        <v>0.26676159397345861</v>
      </c>
      <c r="W678" s="145">
        <f t="shared" si="153"/>
        <v>1.8482537412527722</v>
      </c>
      <c r="X678" s="146">
        <f t="shared" si="143"/>
        <v>-6.2016991964998894E-8</v>
      </c>
      <c r="Y678" s="146">
        <f t="shared" si="144"/>
        <v>-6.1925184199980706E-8</v>
      </c>
      <c r="Z678" s="146">
        <f t="shared" si="145"/>
        <v>-6.1925320108954222E-8</v>
      </c>
      <c r="AA678" s="146">
        <f t="shared" si="146"/>
        <v>-6.1833647850519864E-8</v>
      </c>
      <c r="AB678" s="146">
        <f t="shared" si="155"/>
        <v>2.0946525011393967E-4</v>
      </c>
      <c r="AC678" s="134"/>
      <c r="AD678" s="146">
        <f t="shared" si="154"/>
        <v>2.0946525011393966</v>
      </c>
      <c r="AE678" s="146"/>
      <c r="AF678" s="146"/>
      <c r="AG678" s="137">
        <v>6720</v>
      </c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</row>
    <row r="679" spans="1:55">
      <c r="E679" s="147">
        <v>0.64458333333333329</v>
      </c>
      <c r="G679" s="148">
        <v>20.38</v>
      </c>
      <c r="H679" s="148">
        <v>5.65</v>
      </c>
      <c r="I679" s="148">
        <v>7.61</v>
      </c>
      <c r="J679" s="148">
        <v>20.34</v>
      </c>
      <c r="K679" s="148">
        <v>5.78</v>
      </c>
      <c r="L679" s="148">
        <v>7.86</v>
      </c>
      <c r="M679" s="118">
        <f t="shared" si="156"/>
        <v>20.36</v>
      </c>
      <c r="N679" s="118">
        <f t="shared" si="156"/>
        <v>5.7149999999999999</v>
      </c>
      <c r="O679" s="118">
        <f t="shared" si="156"/>
        <v>7.7350000000000003</v>
      </c>
      <c r="P679" s="149">
        <f t="shared" si="147"/>
        <v>0.17324461097317201</v>
      </c>
      <c r="Q679" s="150">
        <f t="shared" si="148"/>
        <v>1.927524913190935E-6</v>
      </c>
      <c r="R679" s="151">
        <f t="shared" si="149"/>
        <v>3.5297248594562084E-9</v>
      </c>
      <c r="S679" s="150">
        <f t="shared" si="150"/>
        <v>1.2458957583463151E-17</v>
      </c>
      <c r="T679" s="97">
        <v>298</v>
      </c>
      <c r="U679" s="118">
        <f t="shared" si="151"/>
        <v>293.36</v>
      </c>
      <c r="V679" s="152">
        <f t="shared" si="152"/>
        <v>0.26676159397345861</v>
      </c>
      <c r="W679" s="153">
        <f t="shared" si="153"/>
        <v>1.8482537412527722</v>
      </c>
      <c r="X679" s="154">
        <f t="shared" si="143"/>
        <v>-6.1833647984848318E-8</v>
      </c>
      <c r="Y679" s="155">
        <f t="shared" si="144"/>
        <v>-6.1742111635784284E-8</v>
      </c>
      <c r="Z679" s="155">
        <f t="shared" si="145"/>
        <v>-6.1742247142963181E-8</v>
      </c>
      <c r="AA679" s="156">
        <f t="shared" si="146"/>
        <v>-6.1650845899877977E-8</v>
      </c>
      <c r="AB679" s="157">
        <f t="shared" si="155"/>
        <v>2.0884599736655069E-4</v>
      </c>
      <c r="AC679" s="132"/>
      <c r="AD679" s="158">
        <f t="shared" si="154"/>
        <v>2.0884599736655067</v>
      </c>
      <c r="AE679" s="158"/>
      <c r="AF679" s="159"/>
      <c r="AG679" s="133">
        <v>6730</v>
      </c>
    </row>
    <row r="680" spans="1:55">
      <c r="E680" s="147">
        <v>0.64469907407407401</v>
      </c>
      <c r="G680" s="148">
        <v>20.38</v>
      </c>
      <c r="H680" s="148">
        <v>5.65</v>
      </c>
      <c r="I680" s="148">
        <v>7.62</v>
      </c>
      <c r="J680" s="148">
        <v>20.34</v>
      </c>
      <c r="K680" s="148">
        <v>5.78</v>
      </c>
      <c r="L680" s="148">
        <v>7.84</v>
      </c>
      <c r="M680" s="118">
        <f t="shared" si="156"/>
        <v>20.36</v>
      </c>
      <c r="N680" s="118">
        <f t="shared" si="156"/>
        <v>5.7149999999999999</v>
      </c>
      <c r="O680" s="118">
        <f t="shared" si="156"/>
        <v>7.73</v>
      </c>
      <c r="P680" s="149">
        <f t="shared" si="147"/>
        <v>0.17313262350647959</v>
      </c>
      <c r="Q680" s="150">
        <f t="shared" si="148"/>
        <v>1.927524913190935E-6</v>
      </c>
      <c r="R680" s="151">
        <f t="shared" si="149"/>
        <v>3.5297248594562084E-9</v>
      </c>
      <c r="S680" s="150">
        <f t="shared" si="150"/>
        <v>1.2458957583463151E-17</v>
      </c>
      <c r="T680" s="97">
        <v>298</v>
      </c>
      <c r="U680" s="118">
        <f t="shared" si="151"/>
        <v>293.36</v>
      </c>
      <c r="V680" s="152">
        <f t="shared" si="152"/>
        <v>0.26676159397345861</v>
      </c>
      <c r="W680" s="153">
        <f t="shared" si="153"/>
        <v>1.8482537412527722</v>
      </c>
      <c r="X680" s="154">
        <f t="shared" si="143"/>
        <v>-6.1610994161777112E-8</v>
      </c>
      <c r="Y680" s="155">
        <f t="shared" si="144"/>
        <v>-6.1519846378739461E-8</v>
      </c>
      <c r="Z680" s="155">
        <f t="shared" si="145"/>
        <v>-6.1519981223477263E-8</v>
      </c>
      <c r="AA680" s="156">
        <f t="shared" si="146"/>
        <v>-6.142896788619668E-8</v>
      </c>
      <c r="AB680" s="157">
        <f t="shared" si="155"/>
        <v>2.0822857534748032E-4</v>
      </c>
      <c r="AC680" s="132"/>
      <c r="AD680" s="158">
        <f t="shared" si="154"/>
        <v>2.0822857534748032</v>
      </c>
      <c r="AE680" s="158"/>
      <c r="AF680" s="159"/>
      <c r="AG680" s="133">
        <v>6740</v>
      </c>
    </row>
    <row r="681" spans="1:55">
      <c r="E681" s="147">
        <v>0.64481481481481484</v>
      </c>
      <c r="G681" s="148">
        <v>20.38</v>
      </c>
      <c r="H681" s="148">
        <v>5.65</v>
      </c>
      <c r="I681" s="148">
        <v>7.63</v>
      </c>
      <c r="J681" s="148">
        <v>20.34</v>
      </c>
      <c r="K681" s="148">
        <v>5.78</v>
      </c>
      <c r="L681" s="148">
        <v>7.86</v>
      </c>
      <c r="M681" s="118">
        <f t="shared" si="156"/>
        <v>20.36</v>
      </c>
      <c r="N681" s="118">
        <f t="shared" si="156"/>
        <v>5.7149999999999999</v>
      </c>
      <c r="O681" s="118">
        <f t="shared" si="156"/>
        <v>7.7450000000000001</v>
      </c>
      <c r="P681" s="149">
        <f t="shared" si="147"/>
        <v>0.17346858590655684</v>
      </c>
      <c r="Q681" s="150">
        <f t="shared" si="148"/>
        <v>1.927524913190935E-6</v>
      </c>
      <c r="R681" s="151">
        <f t="shared" si="149"/>
        <v>3.5297248594562084E-9</v>
      </c>
      <c r="S681" s="150">
        <f t="shared" si="150"/>
        <v>1.2458957583463151E-17</v>
      </c>
      <c r="T681" s="97">
        <v>298</v>
      </c>
      <c r="U681" s="118">
        <f t="shared" si="151"/>
        <v>293.36</v>
      </c>
      <c r="V681" s="152">
        <f t="shared" si="152"/>
        <v>0.26676159397345861</v>
      </c>
      <c r="W681" s="153">
        <f t="shared" si="153"/>
        <v>1.8482537412527722</v>
      </c>
      <c r="X681" s="154">
        <f t="shared" si="143"/>
        <v>-6.1548170415284899E-8</v>
      </c>
      <c r="Y681" s="155">
        <f t="shared" si="144"/>
        <v>-6.1456938883031999E-8</v>
      </c>
      <c r="Z681" s="155">
        <f t="shared" si="145"/>
        <v>-6.1457074113574541E-8</v>
      </c>
      <c r="AA681" s="156">
        <f t="shared" si="146"/>
        <v>-6.1365977410965514E-8</v>
      </c>
      <c r="AB681" s="157">
        <f t="shared" si="155"/>
        <v>2.0761337598539299E-4</v>
      </c>
      <c r="AC681" s="132"/>
      <c r="AD681" s="158">
        <f t="shared" si="154"/>
        <v>2.07613375985393</v>
      </c>
      <c r="AE681" s="158"/>
      <c r="AF681" s="159"/>
      <c r="AG681" s="133">
        <v>6750</v>
      </c>
    </row>
    <row r="682" spans="1:55">
      <c r="E682" s="147">
        <v>0.64493055555555556</v>
      </c>
      <c r="G682" s="148">
        <v>20.38</v>
      </c>
      <c r="H682" s="148">
        <v>5.65</v>
      </c>
      <c r="I682" s="148">
        <v>7.63</v>
      </c>
      <c r="J682" s="148">
        <v>20.34</v>
      </c>
      <c r="K682" s="148">
        <v>5.78</v>
      </c>
      <c r="L682" s="148">
        <v>7.87</v>
      </c>
      <c r="M682" s="118">
        <f t="shared" si="156"/>
        <v>20.36</v>
      </c>
      <c r="N682" s="118">
        <f t="shared" si="156"/>
        <v>5.7149999999999999</v>
      </c>
      <c r="O682" s="118">
        <f t="shared" si="156"/>
        <v>7.75</v>
      </c>
      <c r="P682" s="149">
        <f t="shared" si="147"/>
        <v>0.17358057337324925</v>
      </c>
      <c r="Q682" s="150">
        <f t="shared" si="148"/>
        <v>1.927524913190935E-6</v>
      </c>
      <c r="R682" s="151">
        <f t="shared" si="149"/>
        <v>3.5297248594562084E-9</v>
      </c>
      <c r="S682" s="150">
        <f t="shared" si="150"/>
        <v>1.2458957583463151E-17</v>
      </c>
      <c r="T682" s="97">
        <v>298</v>
      </c>
      <c r="U682" s="118">
        <f t="shared" si="151"/>
        <v>293.36</v>
      </c>
      <c r="V682" s="152">
        <f t="shared" si="152"/>
        <v>0.26676159397345861</v>
      </c>
      <c r="W682" s="153">
        <f t="shared" si="153"/>
        <v>1.8482537412527722</v>
      </c>
      <c r="X682" s="154">
        <f t="shared" si="143"/>
        <v>-6.1405594057091381E-8</v>
      </c>
      <c r="Y682" s="155">
        <f t="shared" si="144"/>
        <v>-6.131451510209855E-8</v>
      </c>
      <c r="Z682" s="155">
        <f t="shared" si="145"/>
        <v>-6.1314650193634926E-8</v>
      </c>
      <c r="AA682" s="156">
        <f t="shared" si="146"/>
        <v>-6.1223705929433379E-8</v>
      </c>
      <c r="AB682" s="157">
        <f t="shared" si="155"/>
        <v>2.0699880569569388E-4</v>
      </c>
      <c r="AC682" s="132"/>
      <c r="AD682" s="158">
        <f t="shared" si="154"/>
        <v>2.0699880569569387</v>
      </c>
      <c r="AE682" s="158"/>
      <c r="AF682" s="159"/>
      <c r="AG682" s="133">
        <v>6760</v>
      </c>
    </row>
    <row r="683" spans="1:55">
      <c r="E683" s="147">
        <v>0.64504629629629628</v>
      </c>
      <c r="G683" s="148">
        <v>20.38</v>
      </c>
      <c r="H683" s="148">
        <v>5.65</v>
      </c>
      <c r="I683" s="148">
        <v>7.64</v>
      </c>
      <c r="J683" s="148">
        <v>20.350000000000001</v>
      </c>
      <c r="K683" s="148">
        <v>5.78</v>
      </c>
      <c r="L683" s="148">
        <v>7.85</v>
      </c>
      <c r="M683" s="118">
        <f t="shared" si="156"/>
        <v>20.365000000000002</v>
      </c>
      <c r="N683" s="118">
        <f t="shared" si="156"/>
        <v>5.7149999999999999</v>
      </c>
      <c r="O683" s="118">
        <f t="shared" si="156"/>
        <v>7.7449999999999992</v>
      </c>
      <c r="P683" s="149">
        <f t="shared" si="147"/>
        <v>0.17348496025481736</v>
      </c>
      <c r="Q683" s="150">
        <f t="shared" si="148"/>
        <v>1.927524913190935E-6</v>
      </c>
      <c r="R683" s="151">
        <f t="shared" si="149"/>
        <v>3.5311917648638088E-9</v>
      </c>
      <c r="S683" s="150">
        <f t="shared" si="150"/>
        <v>1.2469315280241981E-17</v>
      </c>
      <c r="T683" s="97">
        <v>298</v>
      </c>
      <c r="U683" s="118">
        <f t="shared" si="151"/>
        <v>293.36500000000001</v>
      </c>
      <c r="V683" s="152">
        <f t="shared" si="152"/>
        <v>0.26646959367679596</v>
      </c>
      <c r="W683" s="153">
        <f t="shared" si="153"/>
        <v>1.8470114752975353</v>
      </c>
      <c r="X683" s="154">
        <f t="shared" si="143"/>
        <v>-6.1282041784028925E-8</v>
      </c>
      <c r="Y683" s="155">
        <f t="shared" si="144"/>
        <v>-6.1191059478095357E-8</v>
      </c>
      <c r="Z683" s="155">
        <f t="shared" si="145"/>
        <v>-6.1191194554860947E-8</v>
      </c>
      <c r="AA683" s="156">
        <f t="shared" si="146"/>
        <v>-6.1100346924609872E-8</v>
      </c>
      <c r="AB683" s="157">
        <f t="shared" si="155"/>
        <v>2.0638565964473056E-4</v>
      </c>
      <c r="AC683" s="132"/>
      <c r="AD683" s="158">
        <f t="shared" si="154"/>
        <v>2.0638565964473057</v>
      </c>
      <c r="AE683" s="158"/>
      <c r="AF683" s="159"/>
      <c r="AG683" s="133">
        <v>6770</v>
      </c>
    </row>
    <row r="684" spans="1:55">
      <c r="E684" s="147">
        <v>0.64516203703703701</v>
      </c>
      <c r="G684" s="148">
        <v>20.39</v>
      </c>
      <c r="H684" s="148">
        <v>5.65</v>
      </c>
      <c r="I684" s="148">
        <v>7.66</v>
      </c>
      <c r="J684" s="148">
        <v>20.350000000000001</v>
      </c>
      <c r="K684" s="148">
        <v>5.78</v>
      </c>
      <c r="L684" s="148">
        <v>7.87</v>
      </c>
      <c r="M684" s="118">
        <f t="shared" si="156"/>
        <v>20.37</v>
      </c>
      <c r="N684" s="118">
        <f t="shared" si="156"/>
        <v>5.7149999999999999</v>
      </c>
      <c r="O684" s="118">
        <f t="shared" si="156"/>
        <v>7.7650000000000006</v>
      </c>
      <c r="P684" s="149">
        <f t="shared" si="147"/>
        <v>0.1739493721367194</v>
      </c>
      <c r="Q684" s="150">
        <f t="shared" si="148"/>
        <v>1.927524913190935E-6</v>
      </c>
      <c r="R684" s="151">
        <f t="shared" si="149"/>
        <v>3.5326592798972441E-9</v>
      </c>
      <c r="S684" s="150">
        <f t="shared" si="150"/>
        <v>1.2479681587844115E-17</v>
      </c>
      <c r="T684" s="97">
        <v>298</v>
      </c>
      <c r="U684" s="118">
        <f t="shared" si="151"/>
        <v>293.37</v>
      </c>
      <c r="V684" s="152">
        <f t="shared" si="152"/>
        <v>0.26617760333344614</v>
      </c>
      <c r="W684" s="153">
        <f t="shared" si="153"/>
        <v>1.8457700866079598</v>
      </c>
      <c r="X684" s="154">
        <f t="shared" si="143"/>
        <v>-6.135607939377027E-8</v>
      </c>
      <c r="Y684" s="155">
        <f t="shared" si="144"/>
        <v>-6.1264605906203992E-8</v>
      </c>
      <c r="Z684" s="155">
        <f t="shared" si="145"/>
        <v>-6.126474228061073E-8</v>
      </c>
      <c r="AA684" s="156">
        <f t="shared" si="146"/>
        <v>-6.1173404760820198E-8</v>
      </c>
      <c r="AB684" s="157">
        <f t="shared" si="155"/>
        <v>2.0577374815010632E-4</v>
      </c>
      <c r="AC684" s="132"/>
      <c r="AD684" s="158">
        <f t="shared" si="154"/>
        <v>2.0577374815010629</v>
      </c>
      <c r="AE684" s="158"/>
      <c r="AF684" s="159"/>
      <c r="AG684" s="133">
        <v>6780</v>
      </c>
    </row>
    <row r="685" spans="1:55">
      <c r="E685" s="147">
        <v>0.64527777777777773</v>
      </c>
      <c r="G685" s="148">
        <v>20.39</v>
      </c>
      <c r="H685" s="148">
        <v>5.65</v>
      </c>
      <c r="I685" s="148">
        <v>7.63</v>
      </c>
      <c r="J685" s="148">
        <v>20.36</v>
      </c>
      <c r="K685" s="148">
        <v>5.78</v>
      </c>
      <c r="L685" s="148">
        <v>7.88</v>
      </c>
      <c r="M685" s="118">
        <f t="shared" si="156"/>
        <v>20.375</v>
      </c>
      <c r="N685" s="118">
        <f t="shared" si="156"/>
        <v>5.7149999999999999</v>
      </c>
      <c r="O685" s="118">
        <f t="shared" si="156"/>
        <v>7.7549999999999999</v>
      </c>
      <c r="P685" s="149">
        <f t="shared" si="147"/>
        <v>0.17374175659775978</v>
      </c>
      <c r="Q685" s="150">
        <f t="shared" si="148"/>
        <v>1.927524913190935E-6</v>
      </c>
      <c r="R685" s="151">
        <f t="shared" si="149"/>
        <v>3.5341274048098705E-9</v>
      </c>
      <c r="S685" s="150">
        <f t="shared" si="150"/>
        <v>1.2490056513428151E-17</v>
      </c>
      <c r="T685" s="97">
        <v>298</v>
      </c>
      <c r="U685" s="118">
        <f t="shared" si="151"/>
        <v>293.375</v>
      </c>
      <c r="V685" s="152">
        <f t="shared" si="152"/>
        <v>0.2658856229428968</v>
      </c>
      <c r="W685" s="153">
        <f t="shared" si="153"/>
        <v>1.8445295745353714</v>
      </c>
      <c r="X685" s="154">
        <f t="shared" si="143"/>
        <v>-6.1192313876857606E-8</v>
      </c>
      <c r="Y685" s="155">
        <f t="shared" si="144"/>
        <v>-6.1101056341778579E-8</v>
      </c>
      <c r="Z685" s="155">
        <f t="shared" si="145"/>
        <v>-6.1101192436284245E-8</v>
      </c>
      <c r="AA685" s="156">
        <f t="shared" si="146"/>
        <v>-6.1010070589789059E-8</v>
      </c>
      <c r="AB685" s="157">
        <f t="shared" si="155"/>
        <v>2.0516110118255928E-4</v>
      </c>
      <c r="AC685" s="132"/>
      <c r="AD685" s="158">
        <f t="shared" si="154"/>
        <v>2.0516110118255928</v>
      </c>
      <c r="AE685" s="158"/>
      <c r="AF685" s="159"/>
      <c r="AG685" s="133">
        <v>6790</v>
      </c>
    </row>
    <row r="686" spans="1:55">
      <c r="E686" s="147">
        <v>0.64539351851851856</v>
      </c>
      <c r="G686" s="148">
        <v>20.399999999999999</v>
      </c>
      <c r="H686" s="148">
        <v>5.64</v>
      </c>
      <c r="I686" s="148">
        <v>7.64</v>
      </c>
      <c r="J686" s="148">
        <v>20.37</v>
      </c>
      <c r="K686" s="148">
        <v>5.78</v>
      </c>
      <c r="L686" s="148">
        <v>7.87</v>
      </c>
      <c r="M686" s="118">
        <f t="shared" si="156"/>
        <v>20.384999999999998</v>
      </c>
      <c r="N686" s="118">
        <f t="shared" si="156"/>
        <v>5.71</v>
      </c>
      <c r="O686" s="118">
        <f t="shared" si="156"/>
        <v>7.7549999999999999</v>
      </c>
      <c r="P686" s="149">
        <f t="shared" si="147"/>
        <v>0.17377456925472348</v>
      </c>
      <c r="Q686" s="150">
        <f t="shared" si="148"/>
        <v>1.9498445997580441E-6</v>
      </c>
      <c r="R686" s="151">
        <f t="shared" si="149"/>
        <v>3.4965770314843439E-9</v>
      </c>
      <c r="S686" s="150">
        <f t="shared" si="150"/>
        <v>1.2226050937103867E-17</v>
      </c>
      <c r="T686" s="97">
        <v>298</v>
      </c>
      <c r="U686" s="118">
        <f t="shared" si="151"/>
        <v>293.38499999999999</v>
      </c>
      <c r="V686" s="152">
        <f t="shared" si="152"/>
        <v>0.26530169201817488</v>
      </c>
      <c r="W686" s="153">
        <f t="shared" si="153"/>
        <v>1.8420511776490667</v>
      </c>
      <c r="X686" s="154">
        <f t="shared" si="143"/>
        <v>-5.9812130112063996E-8</v>
      </c>
      <c r="Y686" s="155">
        <f t="shared" si="144"/>
        <v>-5.9724682315938113E-8</v>
      </c>
      <c r="Z686" s="155">
        <f t="shared" si="145"/>
        <v>-5.9724810168215449E-8</v>
      </c>
      <c r="AA686" s="156">
        <f t="shared" si="146"/>
        <v>-5.9637489850516311E-8</v>
      </c>
      <c r="AB686" s="157">
        <f t="shared" si="155"/>
        <v>2.0455008971252133E-4</v>
      </c>
      <c r="AC686" s="132"/>
      <c r="AD686" s="158">
        <f t="shared" si="154"/>
        <v>2.0455008971252133</v>
      </c>
      <c r="AE686" s="158"/>
      <c r="AF686" s="159"/>
      <c r="AG686" s="133">
        <v>6800</v>
      </c>
    </row>
    <row r="687" spans="1:55">
      <c r="E687" s="147">
        <v>0.64550925925925928</v>
      </c>
      <c r="G687" s="148">
        <v>20.399999999999999</v>
      </c>
      <c r="H687" s="148">
        <v>5.64</v>
      </c>
      <c r="I687" s="148">
        <v>7.65</v>
      </c>
      <c r="J687" s="148">
        <v>20.37</v>
      </c>
      <c r="K687" s="148">
        <v>5.78</v>
      </c>
      <c r="L687" s="148">
        <v>7.91</v>
      </c>
      <c r="M687" s="118">
        <f t="shared" si="156"/>
        <v>20.384999999999998</v>
      </c>
      <c r="N687" s="118">
        <f t="shared" si="156"/>
        <v>5.71</v>
      </c>
      <c r="O687" s="118">
        <f t="shared" si="156"/>
        <v>7.78</v>
      </c>
      <c r="P687" s="149">
        <f t="shared" si="147"/>
        <v>0.17433477096089606</v>
      </c>
      <c r="Q687" s="150">
        <f t="shared" si="148"/>
        <v>1.9498445997580441E-6</v>
      </c>
      <c r="R687" s="151">
        <f t="shared" si="149"/>
        <v>3.4965770314843439E-9</v>
      </c>
      <c r="S687" s="150">
        <f t="shared" si="150"/>
        <v>1.2226050937103867E-17</v>
      </c>
      <c r="T687" s="97">
        <v>298</v>
      </c>
      <c r="U687" s="118">
        <f t="shared" si="151"/>
        <v>293.38499999999999</v>
      </c>
      <c r="V687" s="152">
        <f t="shared" si="152"/>
        <v>0.26530169201817488</v>
      </c>
      <c r="W687" s="153">
        <f t="shared" si="153"/>
        <v>1.8420511776490667</v>
      </c>
      <c r="X687" s="154">
        <f t="shared" si="143"/>
        <v>-5.9829744939774808E-8</v>
      </c>
      <c r="Y687" s="155">
        <f t="shared" si="144"/>
        <v>-5.9741989399234269E-8</v>
      </c>
      <c r="Z687" s="155">
        <f t="shared" si="145"/>
        <v>-5.974211811505787E-8</v>
      </c>
      <c r="AA687" s="156">
        <f t="shared" si="146"/>
        <v>-5.9654490912751921E-8</v>
      </c>
      <c r="AB687" s="157">
        <f t="shared" si="155"/>
        <v>2.0395284203763653E-4</v>
      </c>
      <c r="AC687" s="132"/>
      <c r="AD687" s="158">
        <f t="shared" si="154"/>
        <v>2.0395284203763655</v>
      </c>
      <c r="AE687" s="158"/>
      <c r="AF687" s="159"/>
      <c r="AG687" s="133">
        <v>6810</v>
      </c>
    </row>
    <row r="688" spans="1:55">
      <c r="E688" s="147">
        <v>0.645625</v>
      </c>
      <c r="G688" s="148">
        <v>20.41</v>
      </c>
      <c r="H688" s="148">
        <v>5.64</v>
      </c>
      <c r="I688" s="148">
        <v>7.6</v>
      </c>
      <c r="J688" s="148">
        <v>20.37</v>
      </c>
      <c r="K688" s="148">
        <v>5.78</v>
      </c>
      <c r="L688" s="148">
        <v>7.88</v>
      </c>
      <c r="M688" s="118">
        <f t="shared" si="156"/>
        <v>20.39</v>
      </c>
      <c r="N688" s="118">
        <f t="shared" si="156"/>
        <v>5.71</v>
      </c>
      <c r="O688" s="118">
        <f t="shared" si="156"/>
        <v>7.74</v>
      </c>
      <c r="P688" s="149">
        <f t="shared" si="147"/>
        <v>0.17345482746495824</v>
      </c>
      <c r="Q688" s="150">
        <f t="shared" si="148"/>
        <v>1.9498445997580441E-6</v>
      </c>
      <c r="R688" s="151">
        <f t="shared" si="149"/>
        <v>3.4980301611076991E-9</v>
      </c>
      <c r="S688" s="150">
        <f t="shared" si="150"/>
        <v>1.2236215008019155E-17</v>
      </c>
      <c r="T688" s="97">
        <v>298</v>
      </c>
      <c r="U688" s="118">
        <f t="shared" si="151"/>
        <v>293.39</v>
      </c>
      <c r="V688" s="152">
        <f t="shared" si="152"/>
        <v>0.26500974148297995</v>
      </c>
      <c r="W688" s="153">
        <f t="shared" si="153"/>
        <v>1.8408132915405135</v>
      </c>
      <c r="X688" s="154">
        <f t="shared" si="143"/>
        <v>-5.9442678388118723E-8</v>
      </c>
      <c r="Y688" s="155">
        <f t="shared" si="144"/>
        <v>-5.9355800153164238E-8</v>
      </c>
      <c r="Z688" s="155">
        <f t="shared" si="145"/>
        <v>-5.9355927129739221E-8</v>
      </c>
      <c r="AA688" s="156">
        <f t="shared" si="146"/>
        <v>-5.9269175500195381E-8</v>
      </c>
      <c r="AB688" s="157">
        <f t="shared" si="155"/>
        <v>2.0335542128616801E-4</v>
      </c>
      <c r="AC688" s="132"/>
      <c r="AD688" s="158">
        <f t="shared" si="154"/>
        <v>2.0335542128616799</v>
      </c>
      <c r="AE688" s="158"/>
      <c r="AF688" s="159"/>
      <c r="AG688" s="133">
        <v>6820</v>
      </c>
    </row>
    <row r="689" spans="1:55">
      <c r="E689" s="147">
        <v>0.64574074074074073</v>
      </c>
      <c r="G689" s="148">
        <v>20.420000000000002</v>
      </c>
      <c r="H689" s="148">
        <v>5.64</v>
      </c>
      <c r="I689" s="148">
        <v>7.63</v>
      </c>
      <c r="J689" s="148">
        <v>20.38</v>
      </c>
      <c r="K689" s="148">
        <v>5.78</v>
      </c>
      <c r="L689" s="148">
        <v>7.85</v>
      </c>
      <c r="M689" s="118">
        <f t="shared" si="156"/>
        <v>20.399999999999999</v>
      </c>
      <c r="N689" s="118">
        <f t="shared" si="156"/>
        <v>5.71</v>
      </c>
      <c r="O689" s="118">
        <f t="shared" si="156"/>
        <v>7.74</v>
      </c>
      <c r="P689" s="149">
        <f t="shared" si="147"/>
        <v>0.17348759521555104</v>
      </c>
      <c r="Q689" s="150">
        <f t="shared" si="148"/>
        <v>1.9498445997580441E-6</v>
      </c>
      <c r="R689" s="151">
        <f t="shared" si="149"/>
        <v>3.5009382323078131E-9</v>
      </c>
      <c r="S689" s="150">
        <f t="shared" si="150"/>
        <v>1.2256568506434556E-17</v>
      </c>
      <c r="T689" s="97">
        <v>298</v>
      </c>
      <c r="U689" s="118">
        <f t="shared" si="151"/>
        <v>293.39999999999998</v>
      </c>
      <c r="V689" s="152">
        <f t="shared" si="152"/>
        <v>0.26442587026438741</v>
      </c>
      <c r="W689" s="153">
        <f t="shared" si="153"/>
        <v>1.8383401407593474</v>
      </c>
      <c r="X689" s="154">
        <f t="shared" si="143"/>
        <v>-5.9458861764206004E-8</v>
      </c>
      <c r="Y689" s="155">
        <f t="shared" si="144"/>
        <v>-5.9371681754124899E-8</v>
      </c>
      <c r="Z689" s="155">
        <f t="shared" si="145"/>
        <v>-5.9371809579547909E-8</v>
      </c>
      <c r="AA689" s="156">
        <f t="shared" si="146"/>
        <v>-5.9284757020048433E-8</v>
      </c>
      <c r="AB689" s="157">
        <f t="shared" si="155"/>
        <v>2.0276186243874448E-4</v>
      </c>
      <c r="AC689" s="132"/>
      <c r="AD689" s="158">
        <f t="shared" si="154"/>
        <v>2.0276186243874448</v>
      </c>
      <c r="AE689" s="158"/>
      <c r="AF689" s="159"/>
      <c r="AG689" s="133">
        <v>6830</v>
      </c>
    </row>
    <row r="690" spans="1:55">
      <c r="E690" s="147">
        <v>0.64585648148148145</v>
      </c>
      <c r="G690" s="148">
        <v>20.420000000000002</v>
      </c>
      <c r="H690" s="148">
        <v>5.64</v>
      </c>
      <c r="I690" s="148">
        <v>7.6</v>
      </c>
      <c r="J690" s="148">
        <v>20.38</v>
      </c>
      <c r="K690" s="148">
        <v>5.78</v>
      </c>
      <c r="L690" s="148">
        <v>7.87</v>
      </c>
      <c r="M690" s="118">
        <f t="shared" si="156"/>
        <v>20.399999999999999</v>
      </c>
      <c r="N690" s="118">
        <f t="shared" si="156"/>
        <v>5.71</v>
      </c>
      <c r="O690" s="118">
        <f t="shared" si="156"/>
        <v>7.7349999999999994</v>
      </c>
      <c r="P690" s="149">
        <f t="shared" si="147"/>
        <v>0.17337552312561852</v>
      </c>
      <c r="Q690" s="150">
        <f t="shared" si="148"/>
        <v>1.9498445997580441E-6</v>
      </c>
      <c r="R690" s="151">
        <f t="shared" si="149"/>
        <v>3.5009382323078131E-9</v>
      </c>
      <c r="S690" s="150">
        <f t="shared" si="150"/>
        <v>1.2256568506434556E-17</v>
      </c>
      <c r="T690" s="97">
        <v>298</v>
      </c>
      <c r="U690" s="118">
        <f t="shared" si="151"/>
        <v>293.39999999999998</v>
      </c>
      <c r="V690" s="152">
        <f t="shared" si="152"/>
        <v>0.26442587026438741</v>
      </c>
      <c r="W690" s="153">
        <f t="shared" si="153"/>
        <v>1.8383401407593474</v>
      </c>
      <c r="X690" s="154">
        <f t="shared" si="143"/>
        <v>-5.9246459498444145E-8</v>
      </c>
      <c r="Y690" s="155">
        <f t="shared" si="144"/>
        <v>-5.9159647034316817E-8</v>
      </c>
      <c r="Z690" s="155">
        <f t="shared" si="145"/>
        <v>-5.915977423860874E-8</v>
      </c>
      <c r="AA690" s="156">
        <f t="shared" si="146"/>
        <v>-5.9073088605994301E-8</v>
      </c>
      <c r="AB690" s="157">
        <f t="shared" si="155"/>
        <v>2.0216814476965847E-4</v>
      </c>
      <c r="AC690" s="132"/>
      <c r="AD690" s="158">
        <f t="shared" si="154"/>
        <v>2.0216814476965848</v>
      </c>
      <c r="AE690" s="158"/>
      <c r="AF690" s="159"/>
      <c r="AG690" s="133">
        <v>6840</v>
      </c>
    </row>
    <row r="691" spans="1:55">
      <c r="E691" s="147">
        <v>0.64597222222222217</v>
      </c>
      <c r="G691" s="148">
        <v>20.420000000000002</v>
      </c>
      <c r="H691" s="148">
        <v>5.64</v>
      </c>
      <c r="I691" s="148">
        <v>7.63</v>
      </c>
      <c r="J691" s="148">
        <v>20.39</v>
      </c>
      <c r="K691" s="148">
        <v>5.78</v>
      </c>
      <c r="L691" s="148">
        <v>7.82</v>
      </c>
      <c r="M691" s="118">
        <f t="shared" si="156"/>
        <v>20.405000000000001</v>
      </c>
      <c r="N691" s="118">
        <f t="shared" si="156"/>
        <v>5.71</v>
      </c>
      <c r="O691" s="118">
        <f t="shared" si="156"/>
        <v>7.7249999999999996</v>
      </c>
      <c r="P691" s="149">
        <f t="shared" si="147"/>
        <v>0.17316773570346719</v>
      </c>
      <c r="Q691" s="150">
        <f t="shared" si="148"/>
        <v>1.9498445997580441E-6</v>
      </c>
      <c r="R691" s="151">
        <f t="shared" si="149"/>
        <v>3.502393174386623E-9</v>
      </c>
      <c r="S691" s="150">
        <f t="shared" si="150"/>
        <v>1.2266757947990005E-17</v>
      </c>
      <c r="T691" s="97">
        <v>298</v>
      </c>
      <c r="U691" s="118">
        <f t="shared" si="151"/>
        <v>293.40499999999997</v>
      </c>
      <c r="V691" s="152">
        <f t="shared" si="152"/>
        <v>0.26413394957996744</v>
      </c>
      <c r="W691" s="153">
        <f t="shared" si="153"/>
        <v>1.8371048747948928</v>
      </c>
      <c r="X691" s="154">
        <f t="shared" si="143"/>
        <v>-5.9091048000374566E-8</v>
      </c>
      <c r="Y691" s="155">
        <f t="shared" si="144"/>
        <v>-5.9004436933811476E-8</v>
      </c>
      <c r="Z691" s="155">
        <f t="shared" si="145"/>
        <v>-5.900456388158284E-8</v>
      </c>
      <c r="AA691" s="156">
        <f t="shared" si="146"/>
        <v>-5.8918079390650769E-8</v>
      </c>
      <c r="AB691" s="157">
        <f t="shared" si="155"/>
        <v>2.0157654745190799E-4</v>
      </c>
      <c r="AC691" s="132"/>
      <c r="AD691" s="158">
        <f t="shared" si="154"/>
        <v>2.0157654745190801</v>
      </c>
      <c r="AE691" s="158"/>
      <c r="AF691" s="159"/>
      <c r="AG691" s="133">
        <v>6850</v>
      </c>
    </row>
    <row r="692" spans="1:55">
      <c r="E692" s="147">
        <v>0.646087962962963</v>
      </c>
      <c r="G692" s="148">
        <v>20.43</v>
      </c>
      <c r="H692" s="148">
        <v>5.64</v>
      </c>
      <c r="I692" s="148">
        <v>7.61</v>
      </c>
      <c r="J692" s="148">
        <v>20.39</v>
      </c>
      <c r="K692" s="148">
        <v>5.78</v>
      </c>
      <c r="L692" s="148">
        <v>7.85</v>
      </c>
      <c r="M692" s="118">
        <f t="shared" si="156"/>
        <v>20.41</v>
      </c>
      <c r="N692" s="118">
        <f t="shared" si="156"/>
        <v>5.71</v>
      </c>
      <c r="O692" s="118">
        <f t="shared" si="156"/>
        <v>7.73</v>
      </c>
      <c r="P692" s="149">
        <f t="shared" si="147"/>
        <v>0.17329618881748685</v>
      </c>
      <c r="Q692" s="150">
        <f t="shared" si="148"/>
        <v>1.9498445997580441E-6</v>
      </c>
      <c r="R692" s="151">
        <f t="shared" si="149"/>
        <v>3.5038487211194737E-9</v>
      </c>
      <c r="S692" s="150">
        <f t="shared" si="150"/>
        <v>1.2276955860490572E-17</v>
      </c>
      <c r="T692" s="97">
        <v>298</v>
      </c>
      <c r="U692" s="118">
        <f t="shared" si="151"/>
        <v>293.41000000000003</v>
      </c>
      <c r="V692" s="152">
        <f t="shared" si="152"/>
        <v>0.26384203884478857</v>
      </c>
      <c r="W692" s="153">
        <f t="shared" si="153"/>
        <v>1.8358704809208148</v>
      </c>
      <c r="X692" s="154">
        <f t="shared" si="143"/>
        <v>-5.9050479032462921E-8</v>
      </c>
      <c r="Y692" s="155">
        <f t="shared" si="144"/>
        <v>-5.8963732931725917E-8</v>
      </c>
      <c r="Z692" s="155">
        <f t="shared" si="145"/>
        <v>-5.8963860363139124E-8</v>
      </c>
      <c r="AA692" s="156">
        <f t="shared" si="146"/>
        <v>-5.8877241319417745E-8</v>
      </c>
      <c r="AB692" s="157">
        <f t="shared" si="155"/>
        <v>2.0098650223687164E-4</v>
      </c>
      <c r="AC692" s="132"/>
      <c r="AD692" s="158">
        <f t="shared" si="154"/>
        <v>2.0098650223687162</v>
      </c>
      <c r="AE692" s="158"/>
      <c r="AF692" s="159"/>
      <c r="AG692" s="133">
        <v>6860</v>
      </c>
    </row>
    <row r="693" spans="1:55">
      <c r="E693" s="147">
        <v>0.64620370370370372</v>
      </c>
      <c r="G693" s="148">
        <v>20.43</v>
      </c>
      <c r="H693" s="148">
        <v>5.64</v>
      </c>
      <c r="I693" s="148">
        <v>7.65</v>
      </c>
      <c r="J693" s="148">
        <v>20.39</v>
      </c>
      <c r="K693" s="148">
        <v>5.77</v>
      </c>
      <c r="L693" s="148">
        <v>7.86</v>
      </c>
      <c r="M693" s="118">
        <f t="shared" si="156"/>
        <v>20.41</v>
      </c>
      <c r="N693" s="118">
        <f t="shared" si="156"/>
        <v>5.7050000000000001</v>
      </c>
      <c r="O693" s="118">
        <f t="shared" si="156"/>
        <v>7.7550000000000008</v>
      </c>
      <c r="P693" s="149">
        <f t="shared" si="147"/>
        <v>0.1738566551461333</v>
      </c>
      <c r="Q693" s="150">
        <f t="shared" si="148"/>
        <v>1.9724227361148529E-6</v>
      </c>
      <c r="R693" s="151">
        <f t="shared" si="149"/>
        <v>3.4637404964724126E-9</v>
      </c>
      <c r="S693" s="150">
        <f t="shared" si="150"/>
        <v>1.1997498226902956E-17</v>
      </c>
      <c r="T693" s="97">
        <v>298</v>
      </c>
      <c r="U693" s="118">
        <f t="shared" si="151"/>
        <v>293.41000000000003</v>
      </c>
      <c r="V693" s="152">
        <f t="shared" si="152"/>
        <v>0.26384203884478857</v>
      </c>
      <c r="W693" s="153">
        <f t="shared" si="153"/>
        <v>1.8358704809208148</v>
      </c>
      <c r="X693" s="154">
        <f t="shared" si="143"/>
        <v>-5.7723115350676028E-8</v>
      </c>
      <c r="Y693" s="155">
        <f t="shared" si="144"/>
        <v>-5.7639981363988185E-8</v>
      </c>
      <c r="Z693" s="155">
        <f t="shared" si="145"/>
        <v>-5.7640101095220639E-8</v>
      </c>
      <c r="AA693" s="156">
        <f t="shared" si="146"/>
        <v>-5.7557086494886627E-8</v>
      </c>
      <c r="AB693" s="157">
        <f t="shared" si="155"/>
        <v>2.0039686405863563E-4</v>
      </c>
      <c r="AC693" s="132"/>
      <c r="AD693" s="158">
        <f t="shared" si="154"/>
        <v>2.0039686405863564</v>
      </c>
      <c r="AE693" s="158"/>
      <c r="AF693" s="159"/>
      <c r="AG693" s="133">
        <v>6870</v>
      </c>
    </row>
    <row r="694" spans="1:55">
      <c r="E694" s="147">
        <v>0.64631944444444445</v>
      </c>
      <c r="G694" s="148">
        <v>20.43</v>
      </c>
      <c r="H694" s="148">
        <v>5.64</v>
      </c>
      <c r="I694" s="148">
        <v>7.62</v>
      </c>
      <c r="J694" s="148">
        <v>20.39</v>
      </c>
      <c r="K694" s="148">
        <v>5.77</v>
      </c>
      <c r="L694" s="148">
        <v>7.85</v>
      </c>
      <c r="M694" s="118">
        <f t="shared" si="156"/>
        <v>20.41</v>
      </c>
      <c r="N694" s="118">
        <f t="shared" si="156"/>
        <v>5.7050000000000001</v>
      </c>
      <c r="O694" s="118">
        <f t="shared" si="156"/>
        <v>7.7349999999999994</v>
      </c>
      <c r="P694" s="149">
        <f t="shared" si="147"/>
        <v>0.17340828208321613</v>
      </c>
      <c r="Q694" s="150">
        <f t="shared" si="148"/>
        <v>1.9724227361148529E-6</v>
      </c>
      <c r="R694" s="151">
        <f t="shared" si="149"/>
        <v>3.4637404964724126E-9</v>
      </c>
      <c r="S694" s="150">
        <f t="shared" si="150"/>
        <v>1.1997498226902956E-17</v>
      </c>
      <c r="T694" s="97">
        <v>298</v>
      </c>
      <c r="U694" s="118">
        <f t="shared" si="151"/>
        <v>293.41000000000003</v>
      </c>
      <c r="V694" s="152">
        <f t="shared" si="152"/>
        <v>0.26384203884478857</v>
      </c>
      <c r="W694" s="153">
        <f t="shared" si="153"/>
        <v>1.8358704809208148</v>
      </c>
      <c r="X694" s="154">
        <f t="shared" si="143"/>
        <v>-5.7408647959824719E-8</v>
      </c>
      <c r="Y694" s="155">
        <f t="shared" si="144"/>
        <v>-5.7326180108341547E-8</v>
      </c>
      <c r="Z694" s="155">
        <f t="shared" si="145"/>
        <v>-5.7326298573882374E-8</v>
      </c>
      <c r="AA694" s="156">
        <f t="shared" si="146"/>
        <v>-5.7243948847587161E-8</v>
      </c>
      <c r="AB694" s="157">
        <f t="shared" si="155"/>
        <v>1.9982046344736232E-4</v>
      </c>
      <c r="AC694" s="132"/>
      <c r="AD694" s="158">
        <f t="shared" si="154"/>
        <v>1.9982046344736233</v>
      </c>
      <c r="AE694" s="158"/>
      <c r="AF694" s="159"/>
      <c r="AG694" s="133">
        <v>6880</v>
      </c>
    </row>
    <row r="695" spans="1:55">
      <c r="E695" s="147">
        <v>0.64643518518518517</v>
      </c>
      <c r="G695" s="148">
        <v>20.43</v>
      </c>
      <c r="H695" s="148">
        <v>5.64</v>
      </c>
      <c r="I695" s="148">
        <v>7.6</v>
      </c>
      <c r="J695" s="148">
        <v>20.39</v>
      </c>
      <c r="K695" s="148">
        <v>5.77</v>
      </c>
      <c r="L695" s="148">
        <v>7.81</v>
      </c>
      <c r="M695" s="118">
        <f t="shared" si="156"/>
        <v>20.41</v>
      </c>
      <c r="N695" s="118">
        <f t="shared" si="156"/>
        <v>5.7050000000000001</v>
      </c>
      <c r="O695" s="118">
        <f t="shared" si="156"/>
        <v>7.7050000000000001</v>
      </c>
      <c r="P695" s="149">
        <f t="shared" si="147"/>
        <v>0.17273572248884037</v>
      </c>
      <c r="Q695" s="150">
        <f t="shared" si="148"/>
        <v>1.9724227361148529E-6</v>
      </c>
      <c r="R695" s="151">
        <f t="shared" si="149"/>
        <v>3.4637404964724126E-9</v>
      </c>
      <c r="S695" s="150">
        <f t="shared" si="150"/>
        <v>1.1997498226902956E-17</v>
      </c>
      <c r="T695" s="97">
        <v>298</v>
      </c>
      <c r="U695" s="118">
        <f t="shared" si="151"/>
        <v>293.41000000000003</v>
      </c>
      <c r="V695" s="152">
        <f t="shared" si="152"/>
        <v>0.26384203884478857</v>
      </c>
      <c r="W695" s="153">
        <f t="shared" si="153"/>
        <v>1.8358704809208148</v>
      </c>
      <c r="X695" s="154">
        <f t="shared" si="143"/>
        <v>-5.7021929766781433E-8</v>
      </c>
      <c r="Y695" s="155">
        <f t="shared" si="144"/>
        <v>-5.6940335133071612E-8</v>
      </c>
      <c r="Z695" s="155">
        <f t="shared" si="145"/>
        <v>-5.6940451889629619E-8</v>
      </c>
      <c r="AA695" s="156">
        <f t="shared" si="146"/>
        <v>-5.6858973678335895E-8</v>
      </c>
      <c r="AB695" s="157">
        <f t="shared" si="155"/>
        <v>1.992472008570759E-4</v>
      </c>
      <c r="AC695" s="132"/>
      <c r="AD695" s="158">
        <f t="shared" si="154"/>
        <v>1.992472008570759</v>
      </c>
      <c r="AE695" s="158"/>
      <c r="AF695" s="159"/>
      <c r="AG695" s="133">
        <v>6890</v>
      </c>
    </row>
    <row r="696" spans="1:55">
      <c r="E696" s="147">
        <v>0.64655092592592589</v>
      </c>
      <c r="G696" s="148">
        <v>20.43</v>
      </c>
      <c r="H696" s="148">
        <v>5.64</v>
      </c>
      <c r="I696" s="148">
        <v>7.61</v>
      </c>
      <c r="J696" s="148">
        <v>20.39</v>
      </c>
      <c r="K696" s="148">
        <v>5.77</v>
      </c>
      <c r="L696" s="148">
        <v>7.81</v>
      </c>
      <c r="M696" s="118">
        <f t="shared" si="156"/>
        <v>20.41</v>
      </c>
      <c r="N696" s="118">
        <f t="shared" si="156"/>
        <v>5.7050000000000001</v>
      </c>
      <c r="O696" s="118">
        <f t="shared" si="156"/>
        <v>7.71</v>
      </c>
      <c r="P696" s="149">
        <f t="shared" si="147"/>
        <v>0.17284781575456967</v>
      </c>
      <c r="Q696" s="150">
        <f t="shared" si="148"/>
        <v>1.9724227361148529E-6</v>
      </c>
      <c r="R696" s="151">
        <f t="shared" si="149"/>
        <v>3.4637404964724126E-9</v>
      </c>
      <c r="S696" s="150">
        <f t="shared" si="150"/>
        <v>1.1997498226902956E-17</v>
      </c>
      <c r="T696" s="97">
        <v>298</v>
      </c>
      <c r="U696" s="118">
        <f t="shared" si="151"/>
        <v>293.41000000000003</v>
      </c>
      <c r="V696" s="152">
        <f t="shared" si="152"/>
        <v>0.26384203884478857</v>
      </c>
      <c r="W696" s="153">
        <f t="shared" si="153"/>
        <v>1.8358704809208148</v>
      </c>
      <c r="X696" s="154">
        <f t="shared" si="143"/>
        <v>-5.6895871242043255E-8</v>
      </c>
      <c r="Y696" s="155">
        <f t="shared" si="144"/>
        <v>-5.6814404157706098E-8</v>
      </c>
      <c r="Z696" s="155">
        <f t="shared" si="145"/>
        <v>-5.6814520807397637E-8</v>
      </c>
      <c r="AA696" s="156">
        <f t="shared" si="146"/>
        <v>-5.6733170038699305E-8</v>
      </c>
      <c r="AB696" s="157">
        <f t="shared" si="155"/>
        <v>1.9867779672792503E-4</v>
      </c>
      <c r="AC696" s="132"/>
      <c r="AD696" s="158">
        <f t="shared" si="154"/>
        <v>1.9867779672792503</v>
      </c>
      <c r="AE696" s="158"/>
      <c r="AF696" s="159"/>
      <c r="AG696" s="133">
        <v>6900</v>
      </c>
    </row>
    <row r="697" spans="1:55">
      <c r="E697" s="147">
        <v>0.64666666666666661</v>
      </c>
      <c r="G697" s="148">
        <v>20.43</v>
      </c>
      <c r="H697" s="148">
        <v>5.64</v>
      </c>
      <c r="I697" s="148">
        <v>7.62</v>
      </c>
      <c r="J697" s="148">
        <v>20.39</v>
      </c>
      <c r="K697" s="148">
        <v>5.77</v>
      </c>
      <c r="L697" s="148">
        <v>7.87</v>
      </c>
      <c r="M697" s="118">
        <f t="shared" si="156"/>
        <v>20.41</v>
      </c>
      <c r="N697" s="118">
        <f t="shared" si="156"/>
        <v>5.7050000000000001</v>
      </c>
      <c r="O697" s="118">
        <f t="shared" si="156"/>
        <v>7.7450000000000001</v>
      </c>
      <c r="P697" s="149">
        <f t="shared" si="147"/>
        <v>0.17363246861467471</v>
      </c>
      <c r="Q697" s="150">
        <f t="shared" si="148"/>
        <v>1.9724227361148529E-6</v>
      </c>
      <c r="R697" s="151">
        <f t="shared" si="149"/>
        <v>3.4637404964724126E-9</v>
      </c>
      <c r="S697" s="150">
        <f t="shared" si="150"/>
        <v>1.1997498226902956E-17</v>
      </c>
      <c r="T697" s="97">
        <v>298</v>
      </c>
      <c r="U697" s="118">
        <f t="shared" si="151"/>
        <v>293.41000000000003</v>
      </c>
      <c r="V697" s="152">
        <f t="shared" si="152"/>
        <v>0.26384203884478857</v>
      </c>
      <c r="W697" s="153">
        <f t="shared" si="153"/>
        <v>1.8358704809208148</v>
      </c>
      <c r="X697" s="154">
        <f t="shared" si="143"/>
        <v>-5.6990713724172977E-8</v>
      </c>
      <c r="Y697" s="155">
        <f t="shared" si="144"/>
        <v>-5.6908740397293412E-8</v>
      </c>
      <c r="Z697" s="155">
        <f t="shared" si="145"/>
        <v>-5.6908858304683592E-8</v>
      </c>
      <c r="AA697" s="156">
        <f t="shared" si="146"/>
        <v>-5.6827002546006977E-8</v>
      </c>
      <c r="AB697" s="157">
        <f t="shared" si="155"/>
        <v>1.9810965190924013E-4</v>
      </c>
      <c r="AC697" s="132"/>
      <c r="AD697" s="158">
        <f t="shared" si="154"/>
        <v>1.9810965190924013</v>
      </c>
      <c r="AE697" s="158"/>
      <c r="AF697" s="159"/>
      <c r="AG697" s="133">
        <v>6910</v>
      </c>
    </row>
    <row r="698" spans="1:55">
      <c r="E698" s="147">
        <v>0.64678240740740744</v>
      </c>
      <c r="G698" s="148">
        <v>20.43</v>
      </c>
      <c r="H698" s="148">
        <v>5.64</v>
      </c>
      <c r="I698" s="148">
        <v>7.6</v>
      </c>
      <c r="J698" s="148">
        <v>20.399999999999999</v>
      </c>
      <c r="K698" s="148">
        <v>5.77</v>
      </c>
      <c r="L698" s="148">
        <v>7.86</v>
      </c>
      <c r="M698" s="118">
        <f t="shared" si="156"/>
        <v>20.414999999999999</v>
      </c>
      <c r="N698" s="118">
        <f t="shared" si="156"/>
        <v>5.7050000000000001</v>
      </c>
      <c r="O698" s="118">
        <f t="shared" si="156"/>
        <v>7.73</v>
      </c>
      <c r="P698" s="149">
        <f t="shared" si="147"/>
        <v>0.17331256234812933</v>
      </c>
      <c r="Q698" s="150">
        <f t="shared" si="148"/>
        <v>1.9724227361148529E-6</v>
      </c>
      <c r="R698" s="151">
        <f t="shared" si="149"/>
        <v>3.4651799796806236E-9</v>
      </c>
      <c r="S698" s="150">
        <f t="shared" si="150"/>
        <v>1.2007472291579407E-17</v>
      </c>
      <c r="T698" s="97">
        <v>298</v>
      </c>
      <c r="U698" s="118">
        <f t="shared" si="151"/>
        <v>293.41500000000002</v>
      </c>
      <c r="V698" s="152">
        <f t="shared" si="152"/>
        <v>0.26355013805834299</v>
      </c>
      <c r="W698" s="153">
        <f t="shared" si="153"/>
        <v>1.8346369584924516</v>
      </c>
      <c r="X698" s="154">
        <f t="shared" si="143"/>
        <v>-5.6807627590808569E-8</v>
      </c>
      <c r="Y698" s="155">
        <f t="shared" si="144"/>
        <v>-5.6725945467103757E-8</v>
      </c>
      <c r="Z698" s="155">
        <f t="shared" si="145"/>
        <v>-5.6726062915580579E-8</v>
      </c>
      <c r="AA698" s="156">
        <f t="shared" si="146"/>
        <v>-5.6644497902600721E-8</v>
      </c>
      <c r="AB698" s="157">
        <f t="shared" si="155"/>
        <v>1.9754056371978324E-4</v>
      </c>
      <c r="AC698" s="132"/>
      <c r="AD698" s="158">
        <f t="shared" si="154"/>
        <v>1.9754056371978324</v>
      </c>
      <c r="AE698" s="158"/>
      <c r="AF698" s="159"/>
      <c r="AG698" s="133">
        <v>6920</v>
      </c>
    </row>
    <row r="699" spans="1:55">
      <c r="E699" s="147">
        <v>0.64689814814814817</v>
      </c>
      <c r="G699" s="148">
        <v>20.440000000000001</v>
      </c>
      <c r="H699" s="148">
        <v>5.64</v>
      </c>
      <c r="I699" s="148">
        <v>7.61</v>
      </c>
      <c r="J699" s="148">
        <v>20.399999999999999</v>
      </c>
      <c r="K699" s="148">
        <v>5.77</v>
      </c>
      <c r="L699" s="148">
        <v>7.88</v>
      </c>
      <c r="M699" s="118">
        <f t="shared" si="156"/>
        <v>20.420000000000002</v>
      </c>
      <c r="N699" s="118">
        <f t="shared" si="156"/>
        <v>5.7050000000000001</v>
      </c>
      <c r="O699" s="118">
        <f t="shared" si="156"/>
        <v>7.7450000000000001</v>
      </c>
      <c r="P699" s="149">
        <f t="shared" si="147"/>
        <v>0.17366528232169173</v>
      </c>
      <c r="Q699" s="150">
        <f t="shared" si="148"/>
        <v>1.9724227361148529E-6</v>
      </c>
      <c r="R699" s="151">
        <f t="shared" si="149"/>
        <v>3.4666200611183821E-9</v>
      </c>
      <c r="S699" s="150">
        <f t="shared" si="150"/>
        <v>1.2017454648148415E-17</v>
      </c>
      <c r="T699" s="97">
        <v>298</v>
      </c>
      <c r="U699" s="118">
        <f t="shared" si="151"/>
        <v>293.42</v>
      </c>
      <c r="V699" s="152">
        <f t="shared" si="152"/>
        <v>0.26325824722012281</v>
      </c>
      <c r="W699" s="153">
        <f t="shared" si="153"/>
        <v>1.8334043068656387</v>
      </c>
      <c r="X699" s="154">
        <f t="shared" si="143"/>
        <v>-5.6845158990810478E-8</v>
      </c>
      <c r="Y699" s="155">
        <f t="shared" si="144"/>
        <v>-5.6763133354758365E-8</v>
      </c>
      <c r="Z699" s="155">
        <f t="shared" si="145"/>
        <v>-5.6763251714968613E-8</v>
      </c>
      <c r="AA699" s="156">
        <f t="shared" si="146"/>
        <v>-5.6681344097547226E-8</v>
      </c>
      <c r="AB699" s="157">
        <f t="shared" si="155"/>
        <v>1.9697330348268527E-4</v>
      </c>
      <c r="AC699" s="132"/>
      <c r="AD699" s="158">
        <f t="shared" si="154"/>
        <v>1.9697330348268527</v>
      </c>
      <c r="AE699" s="158"/>
      <c r="AF699" s="159"/>
      <c r="AG699" s="133">
        <v>6930</v>
      </c>
    </row>
    <row r="700" spans="1:55">
      <c r="E700" s="147">
        <v>0.64701388888888889</v>
      </c>
      <c r="G700" s="148">
        <v>20.440000000000001</v>
      </c>
      <c r="H700" s="148">
        <v>5.64</v>
      </c>
      <c r="I700" s="148">
        <v>7.59</v>
      </c>
      <c r="J700" s="148">
        <v>20.41</v>
      </c>
      <c r="K700" s="148">
        <v>5.77</v>
      </c>
      <c r="L700" s="148">
        <v>7.87</v>
      </c>
      <c r="M700" s="118">
        <f t="shared" si="156"/>
        <v>20.425000000000001</v>
      </c>
      <c r="N700" s="118">
        <f t="shared" si="156"/>
        <v>5.7050000000000001</v>
      </c>
      <c r="O700" s="118">
        <f t="shared" si="156"/>
        <v>7.73</v>
      </c>
      <c r="P700" s="149">
        <f t="shared" si="147"/>
        <v>0.17334531869328293</v>
      </c>
      <c r="Q700" s="150">
        <f t="shared" si="148"/>
        <v>1.9724227361148529E-6</v>
      </c>
      <c r="R700" s="151">
        <f t="shared" si="149"/>
        <v>3.4680607410343022E-9</v>
      </c>
      <c r="S700" s="150">
        <f t="shared" si="150"/>
        <v>1.2027445303503393E-17</v>
      </c>
      <c r="T700" s="97">
        <v>298</v>
      </c>
      <c r="U700" s="118">
        <f t="shared" si="151"/>
        <v>293.42500000000001</v>
      </c>
      <c r="V700" s="152">
        <f t="shared" si="152"/>
        <v>0.26296636632961801</v>
      </c>
      <c r="W700" s="153">
        <f t="shared" si="153"/>
        <v>1.8321725253966996</v>
      </c>
      <c r="X700" s="154">
        <f t="shared" si="143"/>
        <v>-5.6662017221080136E-8</v>
      </c>
      <c r="Y700" s="155">
        <f t="shared" si="144"/>
        <v>-5.6580283731071419E-8</v>
      </c>
      <c r="Z700" s="155">
        <f t="shared" si="145"/>
        <v>-5.6580401629510572E-8</v>
      </c>
      <c r="AA700" s="156">
        <f t="shared" si="146"/>
        <v>-5.6498785697810104E-8</v>
      </c>
      <c r="AB700" s="157">
        <f t="shared" si="155"/>
        <v>1.9640567136063893E-4</v>
      </c>
      <c r="AC700" s="132"/>
      <c r="AD700" s="158">
        <f t="shared" si="154"/>
        <v>1.9640567136063893</v>
      </c>
      <c r="AE700" s="158"/>
      <c r="AF700" s="159"/>
      <c r="AG700" s="133">
        <v>6940</v>
      </c>
    </row>
    <row r="701" spans="1:55">
      <c r="E701" s="147">
        <v>0.64712962962962961</v>
      </c>
      <c r="G701" s="148">
        <v>20.440000000000001</v>
      </c>
      <c r="H701" s="148">
        <v>5.64</v>
      </c>
      <c r="I701" s="148">
        <v>7.58</v>
      </c>
      <c r="J701" s="148">
        <v>20.41</v>
      </c>
      <c r="K701" s="148">
        <v>5.77</v>
      </c>
      <c r="L701" s="148">
        <v>7.84</v>
      </c>
      <c r="M701" s="118">
        <f t="shared" si="156"/>
        <v>20.425000000000001</v>
      </c>
      <c r="N701" s="118">
        <f t="shared" si="156"/>
        <v>5.7050000000000001</v>
      </c>
      <c r="O701" s="118">
        <f t="shared" si="156"/>
        <v>7.71</v>
      </c>
      <c r="P701" s="149">
        <f t="shared" si="147"/>
        <v>0.17289681851555125</v>
      </c>
      <c r="Q701" s="150">
        <f t="shared" si="148"/>
        <v>1.9724227361148529E-6</v>
      </c>
      <c r="R701" s="151">
        <f t="shared" si="149"/>
        <v>3.4680607410343022E-9</v>
      </c>
      <c r="S701" s="150">
        <f t="shared" si="150"/>
        <v>1.2027445303503393E-17</v>
      </c>
      <c r="T701" s="97">
        <v>298</v>
      </c>
      <c r="U701" s="118">
        <f t="shared" si="151"/>
        <v>293.42500000000001</v>
      </c>
      <c r="V701" s="152">
        <f t="shared" si="152"/>
        <v>0.26296636632961801</v>
      </c>
      <c r="W701" s="153">
        <f t="shared" si="153"/>
        <v>1.8321725253966996</v>
      </c>
      <c r="X701" s="154">
        <f t="shared" si="143"/>
        <v>-5.6352605252977121E-8</v>
      </c>
      <c r="Y701" s="155">
        <f t="shared" si="144"/>
        <v>-5.6271528397802576E-8</v>
      </c>
      <c r="Z701" s="155">
        <f t="shared" si="145"/>
        <v>-5.6271645046472422E-8</v>
      </c>
      <c r="AA701" s="156">
        <f t="shared" si="146"/>
        <v>-5.6190684504313049E-8</v>
      </c>
      <c r="AB701" s="157">
        <f t="shared" si="155"/>
        <v>1.9583986773790552E-4</v>
      </c>
      <c r="AC701" s="132"/>
      <c r="AD701" s="158">
        <f t="shared" si="154"/>
        <v>1.9583986773790552</v>
      </c>
      <c r="AE701" s="158"/>
      <c r="AF701" s="159"/>
      <c r="AG701" s="133">
        <v>6950</v>
      </c>
    </row>
    <row r="702" spans="1:55" s="77" customFormat="1">
      <c r="A702" s="134"/>
      <c r="B702" s="134"/>
      <c r="C702" s="134"/>
      <c r="D702" s="134"/>
      <c r="E702" s="136">
        <v>0.64724537037037033</v>
      </c>
      <c r="F702" s="134"/>
      <c r="G702" s="138">
        <v>20.45</v>
      </c>
      <c r="H702" s="138">
        <v>5.64</v>
      </c>
      <c r="I702" s="138">
        <v>7.6</v>
      </c>
      <c r="J702" s="138">
        <v>20.41</v>
      </c>
      <c r="K702" s="138">
        <v>5.77</v>
      </c>
      <c r="L702" s="138">
        <v>7.86</v>
      </c>
      <c r="M702" s="139">
        <f t="shared" si="156"/>
        <v>20.43</v>
      </c>
      <c r="N702" s="139">
        <f t="shared" si="156"/>
        <v>5.7050000000000001</v>
      </c>
      <c r="O702" s="139">
        <f t="shared" si="156"/>
        <v>7.73</v>
      </c>
      <c r="P702" s="140">
        <f t="shared" si="147"/>
        <v>0.17336170150954888</v>
      </c>
      <c r="Q702" s="141">
        <f t="shared" si="148"/>
        <v>1.9724227361148529E-6</v>
      </c>
      <c r="R702" s="142">
        <f t="shared" si="149"/>
        <v>3.4695020196771055E-9</v>
      </c>
      <c r="S702" s="141">
        <f t="shared" si="150"/>
        <v>1.2037444264543514E-17</v>
      </c>
      <c r="T702" s="143">
        <v>298</v>
      </c>
      <c r="U702" s="139">
        <f t="shared" si="151"/>
        <v>293.43</v>
      </c>
      <c r="V702" s="144">
        <f t="shared" si="152"/>
        <v>0.26267449538632059</v>
      </c>
      <c r="W702" s="145">
        <f t="shared" si="153"/>
        <v>1.8309416134424628</v>
      </c>
      <c r="X702" s="146">
        <f t="shared" si="143"/>
        <v>-5.6426518092960746E-8</v>
      </c>
      <c r="Y702" s="146">
        <f t="shared" si="144"/>
        <v>-5.6344994168713734E-8</v>
      </c>
      <c r="Z702" s="146">
        <f t="shared" si="145"/>
        <v>-5.6345111952877084E-8</v>
      </c>
      <c r="AA702" s="146">
        <f t="shared" si="146"/>
        <v>-5.6263705472448927E-8</v>
      </c>
      <c r="AB702" s="146">
        <f t="shared" si="155"/>
        <v>1.9527715167682913E-4</v>
      </c>
      <c r="AC702" s="134"/>
      <c r="AD702" s="146">
        <f t="shared" si="154"/>
        <v>1.9527715167682913</v>
      </c>
      <c r="AE702" s="146"/>
      <c r="AF702" s="146"/>
      <c r="AG702" s="137">
        <v>6960</v>
      </c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</row>
    <row r="703" spans="1:55">
      <c r="E703" s="147">
        <v>0.64736111111111105</v>
      </c>
      <c r="G703" s="148">
        <v>20.46</v>
      </c>
      <c r="H703" s="148">
        <v>5.64</v>
      </c>
      <c r="I703" s="148">
        <v>7.57</v>
      </c>
      <c r="J703" s="148">
        <v>20.420000000000002</v>
      </c>
      <c r="K703" s="148">
        <v>5.77</v>
      </c>
      <c r="L703" s="148">
        <v>7.8</v>
      </c>
      <c r="M703" s="118">
        <f t="shared" si="156"/>
        <v>20.440000000000001</v>
      </c>
      <c r="N703" s="118">
        <f t="shared" si="156"/>
        <v>5.7050000000000001</v>
      </c>
      <c r="O703" s="118">
        <f t="shared" si="156"/>
        <v>7.6850000000000005</v>
      </c>
      <c r="P703" s="149">
        <f t="shared" si="147"/>
        <v>0.1723850648634058</v>
      </c>
      <c r="Q703" s="150">
        <f t="shared" si="148"/>
        <v>1.9724227361148529E-6</v>
      </c>
      <c r="R703" s="151">
        <f t="shared" si="149"/>
        <v>3.4723863741387506E-9</v>
      </c>
      <c r="S703" s="150">
        <f t="shared" si="150"/>
        <v>1.205746713130446E-17</v>
      </c>
      <c r="T703" s="97">
        <v>298</v>
      </c>
      <c r="U703" s="118">
        <f t="shared" si="151"/>
        <v>293.44</v>
      </c>
      <c r="V703" s="152">
        <f t="shared" si="152"/>
        <v>0.26209078333931035</v>
      </c>
      <c r="W703" s="153">
        <f t="shared" si="153"/>
        <v>1.8284823955078664</v>
      </c>
      <c r="X703" s="154">
        <f t="shared" si="143"/>
        <v>-5.6115174413640922E-8</v>
      </c>
      <c r="Y703" s="155">
        <f t="shared" si="144"/>
        <v>-5.6034314341029128E-8</v>
      </c>
      <c r="Z703" s="155">
        <f t="shared" si="145"/>
        <v>-5.603443085766498E-8</v>
      </c>
      <c r="AA703" s="156">
        <f t="shared" si="146"/>
        <v>-5.5953686965895961E-8</v>
      </c>
      <c r="AB703" s="157">
        <f t="shared" si="155"/>
        <v>1.9471370095048147E-4</v>
      </c>
      <c r="AC703" s="132"/>
      <c r="AD703" s="158">
        <f t="shared" si="154"/>
        <v>1.9471370095048148</v>
      </c>
      <c r="AE703" s="158"/>
      <c r="AF703" s="159"/>
      <c r="AG703" s="133">
        <v>6970</v>
      </c>
    </row>
    <row r="704" spans="1:55">
      <c r="E704" s="147">
        <v>0.64747685185185189</v>
      </c>
      <c r="G704" s="148">
        <v>20.46</v>
      </c>
      <c r="H704" s="148">
        <v>5.64</v>
      </c>
      <c r="I704" s="148">
        <v>7.63</v>
      </c>
      <c r="J704" s="148">
        <v>20.420000000000002</v>
      </c>
      <c r="K704" s="148">
        <v>5.77</v>
      </c>
      <c r="L704" s="148">
        <v>7.8</v>
      </c>
      <c r="M704" s="118">
        <f t="shared" si="156"/>
        <v>20.440000000000001</v>
      </c>
      <c r="N704" s="118">
        <f t="shared" si="156"/>
        <v>5.7050000000000001</v>
      </c>
      <c r="O704" s="118">
        <f t="shared" si="156"/>
        <v>7.7149999999999999</v>
      </c>
      <c r="P704" s="149">
        <f t="shared" si="147"/>
        <v>0.17305800591036766</v>
      </c>
      <c r="Q704" s="150">
        <f t="shared" si="148"/>
        <v>1.9724227361148529E-6</v>
      </c>
      <c r="R704" s="151">
        <f t="shared" si="149"/>
        <v>3.4723863741387506E-9</v>
      </c>
      <c r="S704" s="150">
        <f t="shared" si="150"/>
        <v>1.205746713130446E-17</v>
      </c>
      <c r="T704" s="97">
        <v>298</v>
      </c>
      <c r="U704" s="118">
        <f t="shared" si="151"/>
        <v>293.44</v>
      </c>
      <c r="V704" s="152">
        <f t="shared" si="152"/>
        <v>0.26209078333931035</v>
      </c>
      <c r="W704" s="153">
        <f t="shared" si="153"/>
        <v>1.8284823955078664</v>
      </c>
      <c r="X704" s="154">
        <f t="shared" si="143"/>
        <v>-5.6172113963133313E-8</v>
      </c>
      <c r="Y704" s="155">
        <f t="shared" si="144"/>
        <v>-5.6090855868106239E-8</v>
      </c>
      <c r="Z704" s="155">
        <f t="shared" si="145"/>
        <v>-5.6090973415364851E-8</v>
      </c>
      <c r="AA704" s="156">
        <f t="shared" si="146"/>
        <v>-5.6009832527510721E-8</v>
      </c>
      <c r="AB704" s="157">
        <f t="shared" si="155"/>
        <v>1.9415335703085326E-4</v>
      </c>
      <c r="AC704" s="132"/>
      <c r="AD704" s="158">
        <f t="shared" si="154"/>
        <v>1.9415335703085326</v>
      </c>
      <c r="AE704" s="158"/>
      <c r="AF704" s="159"/>
      <c r="AG704" s="133">
        <v>6980</v>
      </c>
    </row>
    <row r="705" spans="5:33">
      <c r="E705" s="147">
        <v>0.64759259259259261</v>
      </c>
      <c r="G705" s="148">
        <v>20.46</v>
      </c>
      <c r="H705" s="148">
        <v>5.64</v>
      </c>
      <c r="I705" s="148">
        <v>7.61</v>
      </c>
      <c r="J705" s="148">
        <v>20.420000000000002</v>
      </c>
      <c r="K705" s="148">
        <v>5.77</v>
      </c>
      <c r="L705" s="148">
        <v>7.83</v>
      </c>
      <c r="M705" s="118">
        <f t="shared" si="156"/>
        <v>20.440000000000001</v>
      </c>
      <c r="N705" s="118">
        <f t="shared" si="156"/>
        <v>5.7050000000000001</v>
      </c>
      <c r="O705" s="118">
        <f t="shared" si="156"/>
        <v>7.7200000000000006</v>
      </c>
      <c r="P705" s="149">
        <f t="shared" si="147"/>
        <v>0.173170162751528</v>
      </c>
      <c r="Q705" s="150">
        <f t="shared" si="148"/>
        <v>1.9724227361148529E-6</v>
      </c>
      <c r="R705" s="151">
        <f t="shared" si="149"/>
        <v>3.4723863741387506E-9</v>
      </c>
      <c r="S705" s="150">
        <f t="shared" si="150"/>
        <v>1.205746713130446E-17</v>
      </c>
      <c r="T705" s="97">
        <v>298</v>
      </c>
      <c r="U705" s="118">
        <f t="shared" si="151"/>
        <v>293.44</v>
      </c>
      <c r="V705" s="152">
        <f t="shared" si="152"/>
        <v>0.26209078333931035</v>
      </c>
      <c r="W705" s="153">
        <f t="shared" si="153"/>
        <v>1.8284823955078664</v>
      </c>
      <c r="X705" s="154">
        <f t="shared" si="143"/>
        <v>-5.6046131949293941E-8</v>
      </c>
      <c r="Y705" s="155">
        <f t="shared" si="144"/>
        <v>-5.5965003554463105E-8</v>
      </c>
      <c r="Z705" s="155">
        <f t="shared" si="145"/>
        <v>-5.5965120990157934E-8</v>
      </c>
      <c r="AA705" s="156">
        <f t="shared" si="146"/>
        <v>-5.5884109691038798E-8</v>
      </c>
      <c r="AB705" s="157">
        <f t="shared" si="155"/>
        <v>1.9359244768909061E-4</v>
      </c>
      <c r="AC705" s="132"/>
      <c r="AD705" s="158">
        <f t="shared" si="154"/>
        <v>1.9359244768909061</v>
      </c>
      <c r="AE705" s="158"/>
      <c r="AF705" s="159"/>
      <c r="AG705" s="133">
        <v>6990</v>
      </c>
    </row>
    <row r="706" spans="5:33">
      <c r="E706" s="147">
        <v>0.64770833333333333</v>
      </c>
      <c r="G706" s="148">
        <v>20.46</v>
      </c>
      <c r="H706" s="148">
        <v>5.63</v>
      </c>
      <c r="I706" s="148">
        <v>7.64</v>
      </c>
      <c r="J706" s="148">
        <v>20.420000000000002</v>
      </c>
      <c r="K706" s="148">
        <v>5.77</v>
      </c>
      <c r="L706" s="148">
        <v>7.84</v>
      </c>
      <c r="M706" s="118">
        <f t="shared" si="156"/>
        <v>20.440000000000001</v>
      </c>
      <c r="N706" s="118">
        <f t="shared" si="156"/>
        <v>5.6999999999999993</v>
      </c>
      <c r="O706" s="118">
        <f t="shared" si="156"/>
        <v>7.74</v>
      </c>
      <c r="P706" s="149">
        <f t="shared" si="147"/>
        <v>0.17361879011616924</v>
      </c>
      <c r="Q706" s="150">
        <f t="shared" si="148"/>
        <v>1.9952623149688817E-6</v>
      </c>
      <c r="R706" s="151">
        <f t="shared" si="149"/>
        <v>3.4326382959994441E-9</v>
      </c>
      <c r="S706" s="150">
        <f t="shared" si="150"/>
        <v>1.1783005671161966E-17</v>
      </c>
      <c r="T706" s="97">
        <v>298</v>
      </c>
      <c r="U706" s="118">
        <f t="shared" si="151"/>
        <v>293.44</v>
      </c>
      <c r="V706" s="152">
        <f t="shared" si="152"/>
        <v>0.26209078333931035</v>
      </c>
      <c r="W706" s="153">
        <f t="shared" si="153"/>
        <v>1.8284823955078664</v>
      </c>
      <c r="X706" s="154">
        <f t="shared" si="143"/>
        <v>-5.4753514109572181E-8</v>
      </c>
      <c r="Y706" s="155">
        <f t="shared" si="144"/>
        <v>-5.4675860276753624E-8</v>
      </c>
      <c r="Z706" s="155">
        <f t="shared" si="145"/>
        <v>-5.4675970408821845E-8</v>
      </c>
      <c r="AA706" s="156">
        <f t="shared" si="146"/>
        <v>-5.4598426395683263E-8</v>
      </c>
      <c r="AB706" s="157">
        <f t="shared" si="155"/>
        <v>1.9303279687120798E-4</v>
      </c>
      <c r="AC706" s="132"/>
      <c r="AD706" s="158">
        <f t="shared" si="154"/>
        <v>1.9303279687120798</v>
      </c>
      <c r="AE706" s="158"/>
      <c r="AF706" s="159"/>
      <c r="AG706" s="133">
        <v>7000</v>
      </c>
    </row>
    <row r="707" spans="5:33">
      <c r="E707" s="147">
        <v>0.64782407407407405</v>
      </c>
      <c r="G707" s="148">
        <v>20.46</v>
      </c>
      <c r="H707" s="148">
        <v>5.63</v>
      </c>
      <c r="I707" s="148">
        <v>7.63</v>
      </c>
      <c r="J707" s="148">
        <v>20.43</v>
      </c>
      <c r="K707" s="148">
        <v>5.76</v>
      </c>
      <c r="L707" s="148">
        <v>7.83</v>
      </c>
      <c r="M707" s="118">
        <f t="shared" si="156"/>
        <v>20.445</v>
      </c>
      <c r="N707" s="118">
        <f t="shared" si="156"/>
        <v>5.6950000000000003</v>
      </c>
      <c r="O707" s="118">
        <f t="shared" si="156"/>
        <v>7.73</v>
      </c>
      <c r="P707" s="149">
        <f t="shared" si="147"/>
        <v>0.17341086854363927</v>
      </c>
      <c r="Q707" s="150">
        <f t="shared" si="148"/>
        <v>2.0183663636815562E-6</v>
      </c>
      <c r="R707" s="151">
        <f t="shared" si="149"/>
        <v>3.3947554382376374E-9</v>
      </c>
      <c r="S707" s="150">
        <f t="shared" si="150"/>
        <v>1.1524364485444014E-17</v>
      </c>
      <c r="T707" s="97">
        <v>298</v>
      </c>
      <c r="U707" s="118">
        <f t="shared" si="151"/>
        <v>293.44499999999999</v>
      </c>
      <c r="V707" s="152">
        <f t="shared" si="152"/>
        <v>0.26179894223458172</v>
      </c>
      <c r="W707" s="153">
        <f t="shared" si="153"/>
        <v>1.8272540882436443</v>
      </c>
      <c r="X707" s="154">
        <f t="shared" si="143"/>
        <v>-5.3371874301971325E-8</v>
      </c>
      <c r="Y707" s="155">
        <f t="shared" si="144"/>
        <v>-5.3297880442390962E-8</v>
      </c>
      <c r="Z707" s="155">
        <f t="shared" si="145"/>
        <v>-5.329798302622049E-8</v>
      </c>
      <c r="AA707" s="156">
        <f t="shared" si="146"/>
        <v>-5.3224091466028713E-8</v>
      </c>
      <c r="AB707" s="157">
        <f t="shared" si="155"/>
        <v>1.924860375347473E-4</v>
      </c>
      <c r="AC707" s="132"/>
      <c r="AD707" s="158">
        <f t="shared" si="154"/>
        <v>1.9248603753474729</v>
      </c>
      <c r="AE707" s="158"/>
      <c r="AF707" s="159"/>
      <c r="AG707" s="133">
        <v>7010</v>
      </c>
    </row>
    <row r="708" spans="5:33">
      <c r="E708" s="147">
        <v>0.64793981481481477</v>
      </c>
      <c r="G708" s="148">
        <v>20.47</v>
      </c>
      <c r="H708" s="148">
        <v>5.63</v>
      </c>
      <c r="I708" s="148">
        <v>7.62</v>
      </c>
      <c r="J708" s="148">
        <v>20.43</v>
      </c>
      <c r="K708" s="148">
        <v>5.76</v>
      </c>
      <c r="L708" s="148">
        <v>7.86</v>
      </c>
      <c r="M708" s="118">
        <f t="shared" si="156"/>
        <v>20.45</v>
      </c>
      <c r="N708" s="118">
        <f t="shared" si="156"/>
        <v>5.6950000000000003</v>
      </c>
      <c r="O708" s="118">
        <f t="shared" si="156"/>
        <v>7.74</v>
      </c>
      <c r="P708" s="149">
        <f t="shared" si="147"/>
        <v>0.17365161985102759</v>
      </c>
      <c r="Q708" s="150">
        <f t="shared" si="148"/>
        <v>2.0183663636815562E-6</v>
      </c>
      <c r="R708" s="151">
        <f t="shared" si="149"/>
        <v>3.3961662521985281E-9</v>
      </c>
      <c r="S708" s="150">
        <f t="shared" si="150"/>
        <v>1.1533945212572197E-17</v>
      </c>
      <c r="T708" s="97">
        <v>298</v>
      </c>
      <c r="U708" s="118">
        <f t="shared" si="151"/>
        <v>293.45</v>
      </c>
      <c r="V708" s="152">
        <f t="shared" si="152"/>
        <v>0.26150711107502689</v>
      </c>
      <c r="W708" s="153">
        <f t="shared" si="153"/>
        <v>1.8260266479263894</v>
      </c>
      <c r="X708" s="154">
        <f t="shared" si="143"/>
        <v>-5.3378149391356202E-8</v>
      </c>
      <c r="Y708" s="155">
        <f t="shared" si="144"/>
        <v>-5.3303932630721171E-8</v>
      </c>
      <c r="Z708" s="155">
        <f t="shared" si="145"/>
        <v>-5.3304035821401664E-8</v>
      </c>
      <c r="AA708" s="156">
        <f t="shared" si="146"/>
        <v>-5.3229921964495319E-8</v>
      </c>
      <c r="AB708" s="157">
        <f t="shared" si="155"/>
        <v>1.9195305804690525E-4</v>
      </c>
      <c r="AC708" s="132"/>
      <c r="AD708" s="158">
        <f t="shared" si="154"/>
        <v>1.9195305804690526</v>
      </c>
      <c r="AE708" s="158"/>
      <c r="AF708" s="159"/>
      <c r="AG708" s="133">
        <v>7020</v>
      </c>
    </row>
    <row r="709" spans="5:33">
      <c r="E709" s="147">
        <v>0.6480555555555555</v>
      </c>
      <c r="G709" s="148">
        <v>20.47</v>
      </c>
      <c r="H709" s="148">
        <v>5.63</v>
      </c>
      <c r="I709" s="148">
        <v>7.64</v>
      </c>
      <c r="J709" s="148">
        <v>20.43</v>
      </c>
      <c r="K709" s="148">
        <v>5.76</v>
      </c>
      <c r="L709" s="148">
        <v>7.88</v>
      </c>
      <c r="M709" s="118">
        <f t="shared" si="156"/>
        <v>20.45</v>
      </c>
      <c r="N709" s="118">
        <f t="shared" si="156"/>
        <v>5.6950000000000003</v>
      </c>
      <c r="O709" s="118">
        <f t="shared" si="156"/>
        <v>7.76</v>
      </c>
      <c r="P709" s="149">
        <f t="shared" si="147"/>
        <v>0.17410033204702507</v>
      </c>
      <c r="Q709" s="150">
        <f t="shared" si="148"/>
        <v>2.0183663636815562E-6</v>
      </c>
      <c r="R709" s="151">
        <f t="shared" si="149"/>
        <v>3.3961662521985281E-9</v>
      </c>
      <c r="S709" s="150">
        <f t="shared" si="150"/>
        <v>1.1533945212572197E-17</v>
      </c>
      <c r="T709" s="97">
        <v>298</v>
      </c>
      <c r="U709" s="118">
        <f t="shared" si="151"/>
        <v>293.45</v>
      </c>
      <c r="V709" s="152">
        <f t="shared" si="152"/>
        <v>0.26150711107502689</v>
      </c>
      <c r="W709" s="153">
        <f t="shared" si="153"/>
        <v>1.8260266479263894</v>
      </c>
      <c r="X709" s="154">
        <f t="shared" si="143"/>
        <v>-5.3367467078522519E-8</v>
      </c>
      <c r="Y709" s="155">
        <f t="shared" si="144"/>
        <v>-5.3293073434335215E-8</v>
      </c>
      <c r="Z709" s="155">
        <f t="shared" si="145"/>
        <v>-5.3293177138231958E-8</v>
      </c>
      <c r="AA709" s="156">
        <f t="shared" si="146"/>
        <v>-5.3218886908817276E-8</v>
      </c>
      <c r="AB709" s="157">
        <f t="shared" si="155"/>
        <v>1.9142001803313841E-4</v>
      </c>
      <c r="AC709" s="132"/>
      <c r="AD709" s="158">
        <f t="shared" si="154"/>
        <v>1.9142001803313842</v>
      </c>
      <c r="AE709" s="158"/>
      <c r="AF709" s="159"/>
      <c r="AG709" s="133">
        <v>7030</v>
      </c>
    </row>
    <row r="710" spans="5:33">
      <c r="E710" s="147">
        <v>0.64817129629629633</v>
      </c>
      <c r="G710" s="148">
        <v>20.47</v>
      </c>
      <c r="H710" s="148">
        <v>5.63</v>
      </c>
      <c r="I710" s="148">
        <v>7.56</v>
      </c>
      <c r="J710" s="148">
        <v>20.43</v>
      </c>
      <c r="K710" s="148">
        <v>5.76</v>
      </c>
      <c r="L710" s="148">
        <v>7.7</v>
      </c>
      <c r="M710" s="118">
        <f t="shared" si="156"/>
        <v>20.45</v>
      </c>
      <c r="N710" s="118">
        <f t="shared" si="156"/>
        <v>5.6950000000000003</v>
      </c>
      <c r="O710" s="118">
        <f t="shared" si="156"/>
        <v>7.63</v>
      </c>
      <c r="P710" s="149">
        <f t="shared" si="147"/>
        <v>0.1711837027730414</v>
      </c>
      <c r="Q710" s="150">
        <f t="shared" si="148"/>
        <v>2.0183663636815562E-6</v>
      </c>
      <c r="R710" s="151">
        <f t="shared" si="149"/>
        <v>3.3961662521985281E-9</v>
      </c>
      <c r="S710" s="150">
        <f t="shared" si="150"/>
        <v>1.1533945212572197E-17</v>
      </c>
      <c r="T710" s="97">
        <v>298</v>
      </c>
      <c r="U710" s="118">
        <f t="shared" si="151"/>
        <v>293.45</v>
      </c>
      <c r="V710" s="152">
        <f t="shared" si="152"/>
        <v>0.26150711107502689</v>
      </c>
      <c r="W710" s="153">
        <f t="shared" si="153"/>
        <v>1.8260266479263894</v>
      </c>
      <c r="X710" s="154">
        <f t="shared" ref="X710:X728" si="157">-($B$2/W710)*P710*S710*AB710</f>
        <v>-5.2327333485907193E-8</v>
      </c>
      <c r="Y710" s="155">
        <f t="shared" ref="Y710:Y728" si="158">-(AB710+(5*X710))*$B$2*S710*P710/W710</f>
        <v>-5.2255611771295642E-8</v>
      </c>
      <c r="Z710" s="155">
        <f t="shared" ref="Z710:Z728" si="159">-(AB710+5*Y710)*$B$2*P710*S710/W710</f>
        <v>-5.2255710075642598E-8</v>
      </c>
      <c r="AA710" s="156">
        <f t="shared" ref="AA710:AA728" si="160">-(AB710+(10*Z710))*$B$2*P710*S710/W710</f>
        <v>-5.2184086395899104E-8</v>
      </c>
      <c r="AB710" s="157">
        <f t="shared" si="155"/>
        <v>1.9088708660791763E-4</v>
      </c>
      <c r="AC710" s="132"/>
      <c r="AD710" s="158">
        <f t="shared" si="154"/>
        <v>1.9088708660791762</v>
      </c>
      <c r="AE710" s="158"/>
      <c r="AF710" s="159"/>
      <c r="AG710" s="133">
        <v>7040</v>
      </c>
    </row>
    <row r="711" spans="5:33">
      <c r="E711" s="147">
        <v>0.64828703703703705</v>
      </c>
      <c r="G711" s="148">
        <v>20.47</v>
      </c>
      <c r="H711" s="148">
        <v>5.63</v>
      </c>
      <c r="I711" s="148">
        <v>7.62</v>
      </c>
      <c r="J711" s="148">
        <v>20.440000000000001</v>
      </c>
      <c r="K711" s="148">
        <v>5.76</v>
      </c>
      <c r="L711" s="148">
        <v>7.89</v>
      </c>
      <c r="M711" s="118">
        <f t="shared" si="156"/>
        <v>20.454999999999998</v>
      </c>
      <c r="N711" s="118">
        <f t="shared" si="156"/>
        <v>5.6950000000000003</v>
      </c>
      <c r="O711" s="118">
        <f t="shared" si="156"/>
        <v>7.7549999999999999</v>
      </c>
      <c r="P711" s="149">
        <f t="shared" ref="P711:P728" si="161">((O711/32000)*(1/((-0.026*M711+1.9067)/1000)))/1.013</f>
        <v>0.17400460534253079</v>
      </c>
      <c r="Q711" s="150">
        <f t="shared" ref="Q711:Q728" si="162">POWER(10, -N711)</f>
        <v>2.0183663636815562E-6</v>
      </c>
      <c r="R711" s="151">
        <f t="shared" ref="R711:R728" si="163">(0.00000000000001*(0.1253*EXP(0.0831*M711)))/Q711</f>
        <v>3.3975776524744192E-9</v>
      </c>
      <c r="S711" s="150">
        <f t="shared" ref="S711:S728" si="164">POWER(R711, 2)</f>
        <v>1.1543533904593585E-17</v>
      </c>
      <c r="T711" s="97">
        <v>298</v>
      </c>
      <c r="U711" s="118">
        <f t="shared" ref="U711:U728" si="165">273+M711</f>
        <v>293.45499999999998</v>
      </c>
      <c r="V711" s="152">
        <f t="shared" ref="V711:V728" si="166">((1/U711)-(1/298))*5026</f>
        <v>0.26121528986013587</v>
      </c>
      <c r="W711" s="153">
        <f t="shared" ref="W711:W728" si="167">POWER(10,V711)</f>
        <v>1.8248000739153984</v>
      </c>
      <c r="X711" s="154">
        <f t="shared" si="157"/>
        <v>-5.3123799867130973E-8</v>
      </c>
      <c r="Y711" s="155">
        <f t="shared" si="158"/>
        <v>-5.3049675288493216E-8</v>
      </c>
      <c r="Z711" s="155">
        <f t="shared" si="159"/>
        <v>-5.3049778715830347E-8</v>
      </c>
      <c r="AA711" s="156">
        <f t="shared" si="160"/>
        <v>-5.2975757275901722E-8</v>
      </c>
      <c r="AB711" s="157">
        <f t="shared" si="155"/>
        <v>1.9036452983529149E-4</v>
      </c>
      <c r="AC711" s="132"/>
      <c r="AD711" s="158">
        <f t="shared" ref="AD711:AD728" si="168">AB711*10000</f>
        <v>1.9036452983529148</v>
      </c>
      <c r="AE711" s="158"/>
      <c r="AF711" s="159"/>
      <c r="AG711" s="133">
        <v>7050</v>
      </c>
    </row>
    <row r="712" spans="5:33">
      <c r="E712" s="147">
        <v>0.64840277777777777</v>
      </c>
      <c r="G712" s="148">
        <v>20.48</v>
      </c>
      <c r="H712" s="148">
        <v>5.63</v>
      </c>
      <c r="I712" s="148">
        <v>7.59</v>
      </c>
      <c r="J712" s="148">
        <v>20.440000000000001</v>
      </c>
      <c r="K712" s="148">
        <v>5.76</v>
      </c>
      <c r="L712" s="148">
        <v>7.79</v>
      </c>
      <c r="M712" s="118">
        <f t="shared" si="156"/>
        <v>20.46</v>
      </c>
      <c r="N712" s="118">
        <f t="shared" si="156"/>
        <v>5.6950000000000003</v>
      </c>
      <c r="O712" s="118">
        <f t="shared" si="156"/>
        <v>7.6899999999999995</v>
      </c>
      <c r="P712" s="149">
        <f t="shared" si="161"/>
        <v>0.17256246935523917</v>
      </c>
      <c r="Q712" s="150">
        <f t="shared" si="162"/>
        <v>2.0183663636815562E-6</v>
      </c>
      <c r="R712" s="151">
        <f t="shared" si="163"/>
        <v>3.3989896393089743E-9</v>
      </c>
      <c r="S712" s="150">
        <f t="shared" si="164"/>
        <v>1.1553130568129751E-17</v>
      </c>
      <c r="T712" s="97">
        <v>298</v>
      </c>
      <c r="U712" s="118">
        <f t="shared" si="165"/>
        <v>293.45999999999998</v>
      </c>
      <c r="V712" s="152">
        <f t="shared" si="166"/>
        <v>0.26092347858940301</v>
      </c>
      <c r="W712" s="153">
        <f t="shared" si="167"/>
        <v>1.823574365570481</v>
      </c>
      <c r="X712" s="154">
        <f t="shared" si="157"/>
        <v>-5.2615716446564943E-8</v>
      </c>
      <c r="Y712" s="155">
        <f t="shared" si="158"/>
        <v>-5.2542799762915503E-8</v>
      </c>
      <c r="Z712" s="155">
        <f t="shared" si="159"/>
        <v>-5.2542900813383178E-8</v>
      </c>
      <c r="AA712" s="156">
        <f t="shared" si="160"/>
        <v>-5.2470084900122934E-8</v>
      </c>
      <c r="AB712" s="157">
        <f t="shared" ref="AB712:AB728" si="169">AB711+10*(0.166666666666666*(X711+2*Y711+2*Z711+AA711))</f>
        <v>1.8983403239337203E-4</v>
      </c>
      <c r="AC712" s="132"/>
      <c r="AD712" s="158">
        <f t="shared" si="168"/>
        <v>1.8983403239337202</v>
      </c>
      <c r="AE712" s="158"/>
      <c r="AF712" s="159"/>
      <c r="AG712" s="133">
        <v>7060</v>
      </c>
    </row>
    <row r="713" spans="5:33">
      <c r="E713" s="147">
        <v>0.64851851851851849</v>
      </c>
      <c r="G713" s="148">
        <v>20.48</v>
      </c>
      <c r="H713" s="148">
        <v>5.63</v>
      </c>
      <c r="I713" s="148">
        <v>7.63</v>
      </c>
      <c r="J713" s="148">
        <v>20.440000000000001</v>
      </c>
      <c r="K713" s="148">
        <v>5.76</v>
      </c>
      <c r="L713" s="148">
        <v>7.79</v>
      </c>
      <c r="M713" s="118">
        <f t="shared" si="156"/>
        <v>20.46</v>
      </c>
      <c r="N713" s="118">
        <f t="shared" si="156"/>
        <v>5.6950000000000003</v>
      </c>
      <c r="O713" s="118">
        <f t="shared" si="156"/>
        <v>7.71</v>
      </c>
      <c r="P713" s="149">
        <f t="shared" si="161"/>
        <v>0.17301126641468062</v>
      </c>
      <c r="Q713" s="150">
        <f t="shared" si="162"/>
        <v>2.0183663636815562E-6</v>
      </c>
      <c r="R713" s="151">
        <f t="shared" si="163"/>
        <v>3.3989896393089743E-9</v>
      </c>
      <c r="S713" s="150">
        <f t="shared" si="164"/>
        <v>1.1553130568129751E-17</v>
      </c>
      <c r="T713" s="97">
        <v>298</v>
      </c>
      <c r="U713" s="118">
        <f t="shared" si="165"/>
        <v>293.45999999999998</v>
      </c>
      <c r="V713" s="152">
        <f t="shared" si="166"/>
        <v>0.26092347858940301</v>
      </c>
      <c r="W713" s="153">
        <f t="shared" si="167"/>
        <v>1.823574365570481</v>
      </c>
      <c r="X713" s="154">
        <f t="shared" si="157"/>
        <v>-5.2606548153543168E-8</v>
      </c>
      <c r="Y713" s="155">
        <f t="shared" si="158"/>
        <v>-5.253345456840726E-8</v>
      </c>
      <c r="Z713" s="155">
        <f t="shared" si="159"/>
        <v>-5.2533556127478812E-8</v>
      </c>
      <c r="AA713" s="156">
        <f t="shared" si="160"/>
        <v>-5.2460563819194189E-8</v>
      </c>
      <c r="AB713" s="157">
        <f t="shared" si="169"/>
        <v>1.8930860372253988E-4</v>
      </c>
      <c r="AC713" s="132"/>
      <c r="AD713" s="158">
        <f t="shared" si="168"/>
        <v>1.8930860372253988</v>
      </c>
      <c r="AE713" s="158"/>
      <c r="AF713" s="159"/>
      <c r="AG713" s="133">
        <v>7070</v>
      </c>
    </row>
    <row r="714" spans="5:33">
      <c r="E714" s="147">
        <v>0.64863425925925922</v>
      </c>
      <c r="G714" s="148">
        <v>20.48</v>
      </c>
      <c r="H714" s="148">
        <v>5.63</v>
      </c>
      <c r="I714" s="148">
        <v>7.62</v>
      </c>
      <c r="J714" s="148">
        <v>20.440000000000001</v>
      </c>
      <c r="K714" s="148">
        <v>5.76</v>
      </c>
      <c r="L714" s="148">
        <v>7.83</v>
      </c>
      <c r="M714" s="118">
        <f t="shared" si="156"/>
        <v>20.46</v>
      </c>
      <c r="N714" s="118">
        <f t="shared" si="156"/>
        <v>5.6950000000000003</v>
      </c>
      <c r="O714" s="118">
        <f t="shared" si="156"/>
        <v>7.7249999999999996</v>
      </c>
      <c r="P714" s="149">
        <f t="shared" si="161"/>
        <v>0.17334786420926171</v>
      </c>
      <c r="Q714" s="150">
        <f t="shared" si="162"/>
        <v>2.0183663636815562E-6</v>
      </c>
      <c r="R714" s="151">
        <f t="shared" si="163"/>
        <v>3.3989896393089743E-9</v>
      </c>
      <c r="S714" s="150">
        <f t="shared" si="164"/>
        <v>1.1553130568129751E-17</v>
      </c>
      <c r="T714" s="97">
        <v>298</v>
      </c>
      <c r="U714" s="118">
        <f t="shared" si="165"/>
        <v>293.45999999999998</v>
      </c>
      <c r="V714" s="152">
        <f t="shared" si="166"/>
        <v>0.26092347858940301</v>
      </c>
      <c r="W714" s="153">
        <f t="shared" si="167"/>
        <v>1.823574365570481</v>
      </c>
      <c r="X714" s="154">
        <f t="shared" si="157"/>
        <v>-5.2562627267315441E-8</v>
      </c>
      <c r="Y714" s="155">
        <f t="shared" si="158"/>
        <v>-5.2489452620875871E-8</v>
      </c>
      <c r="Z714" s="155">
        <f t="shared" si="159"/>
        <v>-5.2489554490382014E-8</v>
      </c>
      <c r="AA714" s="156">
        <f t="shared" si="160"/>
        <v>-5.241648142981494E-8</v>
      </c>
      <c r="AB714" s="157">
        <f t="shared" si="169"/>
        <v>1.8878326850026571E-4</v>
      </c>
      <c r="AC714" s="132"/>
      <c r="AD714" s="158">
        <f t="shared" si="168"/>
        <v>1.887832685002657</v>
      </c>
      <c r="AE714" s="158"/>
      <c r="AF714" s="159"/>
      <c r="AG714" s="133">
        <v>7080</v>
      </c>
    </row>
    <row r="715" spans="5:33">
      <c r="E715" s="147">
        <v>0.64874999999999994</v>
      </c>
      <c r="G715" s="148">
        <v>20.49</v>
      </c>
      <c r="H715" s="148">
        <v>5.63</v>
      </c>
      <c r="I715" s="148">
        <v>7.62</v>
      </c>
      <c r="J715" s="148">
        <v>20.45</v>
      </c>
      <c r="K715" s="148">
        <v>5.76</v>
      </c>
      <c r="L715" s="148">
        <v>7.87</v>
      </c>
      <c r="M715" s="118">
        <f t="shared" si="156"/>
        <v>20.47</v>
      </c>
      <c r="N715" s="118">
        <f t="shared" si="156"/>
        <v>5.6950000000000003</v>
      </c>
      <c r="O715" s="118">
        <f t="shared" si="156"/>
        <v>7.7450000000000001</v>
      </c>
      <c r="P715" s="149">
        <f t="shared" si="161"/>
        <v>0.17382953707040991</v>
      </c>
      <c r="Q715" s="150">
        <f t="shared" si="162"/>
        <v>2.0183663636815562E-6</v>
      </c>
      <c r="R715" s="151">
        <f t="shared" si="163"/>
        <v>3.4018153736292376E-9</v>
      </c>
      <c r="S715" s="150">
        <f t="shared" si="164"/>
        <v>1.1572347836260229E-17</v>
      </c>
      <c r="T715" s="97">
        <v>298</v>
      </c>
      <c r="U715" s="118">
        <f t="shared" si="165"/>
        <v>293.47000000000003</v>
      </c>
      <c r="V715" s="152">
        <f t="shared" si="166"/>
        <v>0.26033988587836698</v>
      </c>
      <c r="W715" s="153">
        <f t="shared" si="167"/>
        <v>1.8211255433204796</v>
      </c>
      <c r="X715" s="154">
        <f t="shared" si="157"/>
        <v>-5.2720355972311167E-8</v>
      </c>
      <c r="Y715" s="155">
        <f t="shared" si="158"/>
        <v>-5.2646536256215832E-8</v>
      </c>
      <c r="Z715" s="155">
        <f t="shared" si="159"/>
        <v>-5.2646639619525578E-8</v>
      </c>
      <c r="AA715" s="156">
        <f t="shared" si="160"/>
        <v>-5.257292297727874E-8</v>
      </c>
      <c r="AB715" s="157">
        <f t="shared" si="169"/>
        <v>1.8825837329539962E-4</v>
      </c>
      <c r="AC715" s="132"/>
      <c r="AD715" s="158">
        <f t="shared" si="168"/>
        <v>1.8825837329539963</v>
      </c>
      <c r="AE715" s="158"/>
      <c r="AF715" s="159"/>
      <c r="AG715" s="133">
        <v>7090</v>
      </c>
    </row>
    <row r="716" spans="5:33">
      <c r="E716" s="147">
        <v>0.64886574074074077</v>
      </c>
      <c r="G716" s="148">
        <v>20.49</v>
      </c>
      <c r="H716" s="148">
        <v>5.63</v>
      </c>
      <c r="I716" s="148">
        <v>7.58</v>
      </c>
      <c r="J716" s="148">
        <v>20.45</v>
      </c>
      <c r="K716" s="148">
        <v>5.76</v>
      </c>
      <c r="L716" s="148">
        <v>7.8</v>
      </c>
      <c r="M716" s="118">
        <f t="shared" si="156"/>
        <v>20.47</v>
      </c>
      <c r="N716" s="118">
        <f t="shared" si="156"/>
        <v>5.6950000000000003</v>
      </c>
      <c r="O716" s="118">
        <f t="shared" si="156"/>
        <v>7.6899999999999995</v>
      </c>
      <c r="P716" s="149">
        <f t="shared" si="161"/>
        <v>0.17259511169418362</v>
      </c>
      <c r="Q716" s="150">
        <f t="shared" si="162"/>
        <v>2.0183663636815562E-6</v>
      </c>
      <c r="R716" s="151">
        <f t="shared" si="163"/>
        <v>3.4018153736292376E-9</v>
      </c>
      <c r="S716" s="150">
        <f t="shared" si="164"/>
        <v>1.1572347836260229E-17</v>
      </c>
      <c r="T716" s="97">
        <v>298</v>
      </c>
      <c r="U716" s="118">
        <f t="shared" si="165"/>
        <v>293.47000000000003</v>
      </c>
      <c r="V716" s="152">
        <f t="shared" si="166"/>
        <v>0.26033988587836698</v>
      </c>
      <c r="W716" s="153">
        <f t="shared" si="167"/>
        <v>1.8211255433204796</v>
      </c>
      <c r="X716" s="154">
        <f t="shared" si="157"/>
        <v>-5.2199584046261866E-8</v>
      </c>
      <c r="Y716" s="155">
        <f t="shared" si="158"/>
        <v>-5.2127012563486218E-8</v>
      </c>
      <c r="Z716" s="155">
        <f t="shared" si="159"/>
        <v>-5.212711345739578E-8</v>
      </c>
      <c r="AA716" s="156">
        <f t="shared" si="160"/>
        <v>-5.2054642587990284E-8</v>
      </c>
      <c r="AB716" s="157">
        <f t="shared" si="169"/>
        <v>1.8773190724423117E-4</v>
      </c>
      <c r="AC716" s="132"/>
      <c r="AD716" s="158">
        <f t="shared" si="168"/>
        <v>1.8773190724423117</v>
      </c>
      <c r="AE716" s="158"/>
      <c r="AF716" s="159"/>
      <c r="AG716" s="133">
        <v>7100</v>
      </c>
    </row>
    <row r="717" spans="5:33">
      <c r="E717" s="147">
        <v>0.64898148148148149</v>
      </c>
      <c r="G717" s="148">
        <v>20.49</v>
      </c>
      <c r="H717" s="148">
        <v>5.63</v>
      </c>
      <c r="I717" s="148">
        <v>7.63</v>
      </c>
      <c r="J717" s="148">
        <v>20.45</v>
      </c>
      <c r="K717" s="148">
        <v>5.76</v>
      </c>
      <c r="L717" s="148">
        <v>7.84</v>
      </c>
      <c r="M717" s="118">
        <f t="shared" si="156"/>
        <v>20.47</v>
      </c>
      <c r="N717" s="118">
        <f t="shared" si="156"/>
        <v>5.6950000000000003</v>
      </c>
      <c r="O717" s="118">
        <f t="shared" si="156"/>
        <v>7.7349999999999994</v>
      </c>
      <c r="P717" s="149">
        <f t="shared" si="161"/>
        <v>0.17360509609291422</v>
      </c>
      <c r="Q717" s="150">
        <f t="shared" si="162"/>
        <v>2.0183663636815562E-6</v>
      </c>
      <c r="R717" s="151">
        <f t="shared" si="163"/>
        <v>3.4018153736292376E-9</v>
      </c>
      <c r="S717" s="150">
        <f t="shared" si="164"/>
        <v>1.1572347836260229E-17</v>
      </c>
      <c r="T717" s="97">
        <v>298</v>
      </c>
      <c r="U717" s="118">
        <f t="shared" si="165"/>
        <v>293.47000000000003</v>
      </c>
      <c r="V717" s="152">
        <f t="shared" si="166"/>
        <v>0.26033988587836698</v>
      </c>
      <c r="W717" s="153">
        <f t="shared" si="167"/>
        <v>1.8211255433204796</v>
      </c>
      <c r="X717" s="154">
        <f t="shared" si="157"/>
        <v>-5.2359253724633898E-8</v>
      </c>
      <c r="Y717" s="155">
        <f t="shared" si="158"/>
        <v>-5.2286034288424539E-8</v>
      </c>
      <c r="Z717" s="155">
        <f t="shared" si="159"/>
        <v>-5.2286136678841836E-8</v>
      </c>
      <c r="AA717" s="156">
        <f t="shared" si="160"/>
        <v>-5.2213019346683275E-8</v>
      </c>
      <c r="AB717" s="157">
        <f t="shared" si="169"/>
        <v>1.8721063644643781E-4</v>
      </c>
      <c r="AC717" s="132"/>
      <c r="AD717" s="158">
        <f t="shared" si="168"/>
        <v>1.8721063644643781</v>
      </c>
      <c r="AE717" s="158"/>
      <c r="AF717" s="159"/>
      <c r="AG717" s="133">
        <v>7110</v>
      </c>
    </row>
    <row r="718" spans="5:33">
      <c r="E718" s="147">
        <v>0.64909722222222221</v>
      </c>
      <c r="G718" s="148">
        <v>20.49</v>
      </c>
      <c r="H718" s="148">
        <v>5.63</v>
      </c>
      <c r="I718" s="148">
        <v>7.61</v>
      </c>
      <c r="J718" s="148">
        <v>20.46</v>
      </c>
      <c r="K718" s="148">
        <v>5.76</v>
      </c>
      <c r="L718" s="148">
        <v>7.82</v>
      </c>
      <c r="M718" s="118">
        <f t="shared" si="156"/>
        <v>20.475000000000001</v>
      </c>
      <c r="N718" s="118">
        <f t="shared" si="156"/>
        <v>5.6950000000000003</v>
      </c>
      <c r="O718" s="118">
        <f t="shared" si="156"/>
        <v>7.7149999999999999</v>
      </c>
      <c r="P718" s="149">
        <f t="shared" si="161"/>
        <v>0.17317259301363713</v>
      </c>
      <c r="Q718" s="150">
        <f t="shared" si="162"/>
        <v>2.0183663636815562E-6</v>
      </c>
      <c r="R718" s="151">
        <f t="shared" si="163"/>
        <v>3.4032291216027826E-9</v>
      </c>
      <c r="S718" s="150">
        <f t="shared" si="164"/>
        <v>1.1581968454125248E-17</v>
      </c>
      <c r="T718" s="97">
        <v>298</v>
      </c>
      <c r="U718" s="118">
        <f t="shared" si="165"/>
        <v>293.47500000000002</v>
      </c>
      <c r="V718" s="152">
        <f t="shared" si="166"/>
        <v>0.26004810443705251</v>
      </c>
      <c r="W718" s="153">
        <f t="shared" si="167"/>
        <v>1.8199024281374816</v>
      </c>
      <c r="X718" s="154">
        <f t="shared" si="157"/>
        <v>-5.2161272712134269E-8</v>
      </c>
      <c r="Y718" s="155">
        <f t="shared" si="158"/>
        <v>-5.2088402424703616E-8</v>
      </c>
      <c r="Z718" s="155">
        <f t="shared" si="159"/>
        <v>-5.208850422587744E-8</v>
      </c>
      <c r="AA718" s="156">
        <f t="shared" si="160"/>
        <v>-5.2015735455184268E-8</v>
      </c>
      <c r="AB718" s="157">
        <f t="shared" si="169"/>
        <v>1.8668777542142805E-4</v>
      </c>
      <c r="AC718" s="132"/>
      <c r="AD718" s="158">
        <f t="shared" si="168"/>
        <v>1.8668777542142805</v>
      </c>
      <c r="AE718" s="158"/>
      <c r="AF718" s="159"/>
      <c r="AG718" s="133">
        <v>7120</v>
      </c>
    </row>
    <row r="719" spans="5:33">
      <c r="E719" s="147">
        <v>0.64921296296296294</v>
      </c>
      <c r="G719" s="148">
        <v>20.5</v>
      </c>
      <c r="H719" s="148">
        <v>5.63</v>
      </c>
      <c r="I719" s="148">
        <v>7.58</v>
      </c>
      <c r="J719" s="148">
        <v>20.46</v>
      </c>
      <c r="K719" s="148">
        <v>5.76</v>
      </c>
      <c r="L719" s="148">
        <v>7.73</v>
      </c>
      <c r="M719" s="118">
        <f t="shared" si="156"/>
        <v>20.48</v>
      </c>
      <c r="N719" s="118">
        <f t="shared" si="156"/>
        <v>5.6950000000000003</v>
      </c>
      <c r="O719" s="118">
        <f t="shared" si="156"/>
        <v>7.6550000000000002</v>
      </c>
      <c r="P719" s="149">
        <f t="shared" si="161"/>
        <v>0.1718420743402094</v>
      </c>
      <c r="Q719" s="150">
        <f t="shared" si="162"/>
        <v>2.0183663636815562E-6</v>
      </c>
      <c r="R719" s="151">
        <f t="shared" si="163"/>
        <v>3.4046434571106635E-9</v>
      </c>
      <c r="S719" s="150">
        <f t="shared" si="164"/>
        <v>1.159159707004645E-17</v>
      </c>
      <c r="T719" s="97">
        <v>298</v>
      </c>
      <c r="U719" s="118">
        <f t="shared" si="165"/>
        <v>293.48</v>
      </c>
      <c r="V719" s="152">
        <f t="shared" si="166"/>
        <v>0.25975633293786249</v>
      </c>
      <c r="W719" s="153">
        <f t="shared" si="167"/>
        <v>1.8186801760646816</v>
      </c>
      <c r="X719" s="154">
        <f t="shared" si="157"/>
        <v>-5.1693717005097542E-8</v>
      </c>
      <c r="Y719" s="155">
        <f t="shared" si="158"/>
        <v>-5.1621946982848069E-8</v>
      </c>
      <c r="Z719" s="155">
        <f t="shared" si="159"/>
        <v>-5.1622046626216592E-8</v>
      </c>
      <c r="AA719" s="156">
        <f t="shared" si="160"/>
        <v>-5.1550375970651859E-8</v>
      </c>
      <c r="AB719" s="157">
        <f t="shared" si="169"/>
        <v>1.8616689071898059E-4</v>
      </c>
      <c r="AC719" s="132"/>
      <c r="AD719" s="158">
        <f t="shared" si="168"/>
        <v>1.861668907189806</v>
      </c>
      <c r="AE719" s="158"/>
      <c r="AF719" s="159"/>
      <c r="AG719" s="133">
        <v>7130</v>
      </c>
    </row>
    <row r="720" spans="5:33">
      <c r="E720" s="147">
        <v>0.64932870370370366</v>
      </c>
      <c r="G720" s="148">
        <v>20.51</v>
      </c>
      <c r="H720" s="148">
        <v>5.63</v>
      </c>
      <c r="I720" s="148">
        <v>7.63</v>
      </c>
      <c r="J720" s="148">
        <v>20.47</v>
      </c>
      <c r="K720" s="148">
        <v>5.76</v>
      </c>
      <c r="L720" s="148">
        <v>7.86</v>
      </c>
      <c r="M720" s="118">
        <f t="shared" si="156"/>
        <v>20.490000000000002</v>
      </c>
      <c r="N720" s="118">
        <f t="shared" si="156"/>
        <v>5.6950000000000003</v>
      </c>
      <c r="O720" s="118">
        <f t="shared" si="156"/>
        <v>7.7450000000000001</v>
      </c>
      <c r="P720" s="149">
        <f t="shared" si="161"/>
        <v>0.17389532600114779</v>
      </c>
      <c r="Q720" s="150">
        <f t="shared" si="162"/>
        <v>2.0183663636815562E-6</v>
      </c>
      <c r="R720" s="151">
        <f t="shared" si="163"/>
        <v>3.4074738917062153E-9</v>
      </c>
      <c r="S720" s="150">
        <f t="shared" si="164"/>
        <v>1.16108783226595E-17</v>
      </c>
      <c r="T720" s="97">
        <v>298</v>
      </c>
      <c r="U720" s="118">
        <f t="shared" si="165"/>
        <v>293.49</v>
      </c>
      <c r="V720" s="152">
        <f t="shared" si="166"/>
        <v>0.25917281976381784</v>
      </c>
      <c r="W720" s="153">
        <f t="shared" si="167"/>
        <v>1.8162382586992001</v>
      </c>
      <c r="X720" s="154">
        <f t="shared" si="157"/>
        <v>-5.2323351100283441E-8</v>
      </c>
      <c r="Y720" s="155">
        <f t="shared" si="158"/>
        <v>-5.2249617645356184E-8</v>
      </c>
      <c r="Z720" s="155">
        <f t="shared" si="159"/>
        <v>-5.224972154967922E-8</v>
      </c>
      <c r="AA720" s="156">
        <f t="shared" si="160"/>
        <v>-5.2176091706233515E-8</v>
      </c>
      <c r="AB720" s="157">
        <f t="shared" si="169"/>
        <v>1.8565067058532413E-4</v>
      </c>
      <c r="AC720" s="132"/>
      <c r="AD720" s="158">
        <f t="shared" si="168"/>
        <v>1.8565067058532412</v>
      </c>
      <c r="AE720" s="158"/>
      <c r="AF720" s="159"/>
      <c r="AG720" s="133">
        <v>7140</v>
      </c>
    </row>
    <row r="721" spans="1:55">
      <c r="E721" s="147">
        <v>0.64944444444444438</v>
      </c>
      <c r="G721" s="148">
        <v>20.51</v>
      </c>
      <c r="H721" s="148">
        <v>5.63</v>
      </c>
      <c r="I721" s="148">
        <v>7.6</v>
      </c>
      <c r="J721" s="148">
        <v>20.47</v>
      </c>
      <c r="K721" s="148">
        <v>5.76</v>
      </c>
      <c r="L721" s="148">
        <v>7.84</v>
      </c>
      <c r="M721" s="118">
        <f t="shared" si="156"/>
        <v>20.490000000000002</v>
      </c>
      <c r="N721" s="118">
        <f t="shared" si="156"/>
        <v>5.6950000000000003</v>
      </c>
      <c r="O721" s="118">
        <f t="shared" si="156"/>
        <v>7.72</v>
      </c>
      <c r="P721" s="149">
        <f t="shared" si="161"/>
        <v>0.17333401119804531</v>
      </c>
      <c r="Q721" s="150">
        <f t="shared" si="162"/>
        <v>2.0183663636815562E-6</v>
      </c>
      <c r="R721" s="151">
        <f t="shared" si="163"/>
        <v>3.4074738917062153E-9</v>
      </c>
      <c r="S721" s="150">
        <f t="shared" si="164"/>
        <v>1.16108783226595E-17</v>
      </c>
      <c r="T721" s="97">
        <v>298</v>
      </c>
      <c r="U721" s="118">
        <f t="shared" si="165"/>
        <v>293.49</v>
      </c>
      <c r="V721" s="152">
        <f t="shared" si="166"/>
        <v>0.25917281976381784</v>
      </c>
      <c r="W721" s="153">
        <f t="shared" si="167"/>
        <v>1.8162382586992001</v>
      </c>
      <c r="X721" s="154">
        <f t="shared" si="157"/>
        <v>-5.2007673173242534E-8</v>
      </c>
      <c r="Y721" s="155">
        <f t="shared" si="158"/>
        <v>-5.1934621135441028E-8</v>
      </c>
      <c r="Z721" s="155">
        <f t="shared" si="159"/>
        <v>-5.1934723747226972E-8</v>
      </c>
      <c r="AA721" s="156">
        <f t="shared" si="160"/>
        <v>-5.1861774032946239E-8</v>
      </c>
      <c r="AB721" s="157">
        <f t="shared" si="169"/>
        <v>1.8512817371666316E-4</v>
      </c>
      <c r="AC721" s="132"/>
      <c r="AD721" s="158">
        <f t="shared" si="168"/>
        <v>1.8512817371666317</v>
      </c>
      <c r="AE721" s="158"/>
      <c r="AF721" s="159"/>
      <c r="AG721" s="133">
        <v>7150</v>
      </c>
    </row>
    <row r="722" spans="1:55">
      <c r="E722" s="147">
        <v>0.64956018518518521</v>
      </c>
      <c r="G722" s="148">
        <v>20.52</v>
      </c>
      <c r="H722" s="148">
        <v>5.62</v>
      </c>
      <c r="I722" s="148">
        <v>7.6</v>
      </c>
      <c r="J722" s="148">
        <v>20.48</v>
      </c>
      <c r="K722" s="148">
        <v>5.76</v>
      </c>
      <c r="L722" s="148">
        <v>7.79</v>
      </c>
      <c r="M722" s="118">
        <f t="shared" si="156"/>
        <v>20.5</v>
      </c>
      <c r="N722" s="118">
        <f t="shared" si="156"/>
        <v>5.6899999999999995</v>
      </c>
      <c r="O722" s="118">
        <f t="shared" si="156"/>
        <v>7.6950000000000003</v>
      </c>
      <c r="P722" s="149">
        <f t="shared" si="161"/>
        <v>0.17280539705816095</v>
      </c>
      <c r="Q722" s="150">
        <f t="shared" si="162"/>
        <v>2.0417379446695277E-6</v>
      </c>
      <c r="R722" s="151">
        <f t="shared" si="163"/>
        <v>3.3712692216209108E-9</v>
      </c>
      <c r="S722" s="150">
        <f t="shared" si="164"/>
        <v>1.1365456164648461E-17</v>
      </c>
      <c r="T722" s="97">
        <v>298</v>
      </c>
      <c r="U722" s="118">
        <f t="shared" si="165"/>
        <v>293.5</v>
      </c>
      <c r="V722" s="152">
        <f t="shared" si="166"/>
        <v>0.25858934635217234</v>
      </c>
      <c r="W722" s="153">
        <f t="shared" si="167"/>
        <v>1.8137997861280637</v>
      </c>
      <c r="X722" s="154">
        <f t="shared" si="157"/>
        <v>-5.067878042554741E-8</v>
      </c>
      <c r="Y722" s="155">
        <f t="shared" si="158"/>
        <v>-5.0609218779183084E-8</v>
      </c>
      <c r="Z722" s="155">
        <f t="shared" si="159"/>
        <v>-5.0609314259433481E-8</v>
      </c>
      <c r="AA722" s="156">
        <f t="shared" si="160"/>
        <v>-5.053984783120735E-8</v>
      </c>
      <c r="AB722" s="157">
        <f t="shared" si="169"/>
        <v>1.8460882682171063E-4</v>
      </c>
      <c r="AC722" s="132"/>
      <c r="AD722" s="158">
        <f t="shared" si="168"/>
        <v>1.8460882682171063</v>
      </c>
      <c r="AE722" s="158"/>
      <c r="AF722" s="159"/>
      <c r="AG722" s="133">
        <v>7160</v>
      </c>
    </row>
    <row r="723" spans="1:55">
      <c r="E723" s="147">
        <v>0.64967592592592593</v>
      </c>
      <c r="G723" s="148">
        <v>20.52</v>
      </c>
      <c r="H723" s="148">
        <v>5.62</v>
      </c>
      <c r="I723" s="148">
        <v>7.62</v>
      </c>
      <c r="J723" s="148">
        <v>20.49</v>
      </c>
      <c r="K723" s="148">
        <v>5.75</v>
      </c>
      <c r="L723" s="148">
        <v>7.86</v>
      </c>
      <c r="M723" s="118">
        <f t="shared" si="156"/>
        <v>20.504999999999999</v>
      </c>
      <c r="N723" s="118">
        <f t="shared" si="156"/>
        <v>5.6850000000000005</v>
      </c>
      <c r="O723" s="118">
        <f t="shared" si="156"/>
        <v>7.74</v>
      </c>
      <c r="P723" s="149">
        <f t="shared" si="161"/>
        <v>0.17383240555280252</v>
      </c>
      <c r="Q723" s="150">
        <f t="shared" si="162"/>
        <v>2.065380155810524E-6</v>
      </c>
      <c r="R723" s="151">
        <f t="shared" si="163"/>
        <v>3.3340636376395512E-9</v>
      </c>
      <c r="S723" s="150">
        <f t="shared" si="164"/>
        <v>1.1115980339830278E-17</v>
      </c>
      <c r="T723" s="97">
        <v>298</v>
      </c>
      <c r="U723" s="118">
        <f t="shared" si="165"/>
        <v>293.505</v>
      </c>
      <c r="V723" s="152">
        <f t="shared" si="166"/>
        <v>0.25829762455597799</v>
      </c>
      <c r="W723" s="153">
        <f t="shared" si="167"/>
        <v>1.8125818400500224</v>
      </c>
      <c r="X723" s="154">
        <f t="shared" si="157"/>
        <v>-4.9757664690762323E-8</v>
      </c>
      <c r="Y723" s="155">
        <f t="shared" si="158"/>
        <v>-4.9690424374942032E-8</v>
      </c>
      <c r="Z723" s="155">
        <f t="shared" si="159"/>
        <v>-4.9690515240542334E-8</v>
      </c>
      <c r="AA723" s="156">
        <f t="shared" si="160"/>
        <v>-4.9623365544738814E-8</v>
      </c>
      <c r="AB723" s="157">
        <f t="shared" si="169"/>
        <v>1.8410273399782065E-4</v>
      </c>
      <c r="AC723" s="132"/>
      <c r="AD723" s="158">
        <f t="shared" si="168"/>
        <v>1.8410273399782064</v>
      </c>
      <c r="AE723" s="158"/>
      <c r="AF723" s="159"/>
      <c r="AG723" s="133">
        <v>7170</v>
      </c>
    </row>
    <row r="724" spans="1:55">
      <c r="E724" s="147">
        <v>0.64979166666666666</v>
      </c>
      <c r="G724" s="148">
        <v>20.53</v>
      </c>
      <c r="H724" s="148">
        <v>5.62</v>
      </c>
      <c r="I724" s="148">
        <v>7.58</v>
      </c>
      <c r="J724" s="148">
        <v>20.49</v>
      </c>
      <c r="K724" s="148">
        <v>5.75</v>
      </c>
      <c r="L724" s="148">
        <v>7.85</v>
      </c>
      <c r="M724" s="118">
        <f t="shared" si="156"/>
        <v>20.509999999999998</v>
      </c>
      <c r="N724" s="118">
        <f t="shared" si="156"/>
        <v>5.6850000000000005</v>
      </c>
      <c r="O724" s="118">
        <f t="shared" si="156"/>
        <v>7.7149999999999999</v>
      </c>
      <c r="P724" s="149">
        <f t="shared" si="161"/>
        <v>0.17328733196083715</v>
      </c>
      <c r="Q724" s="150">
        <f t="shared" si="162"/>
        <v>2.065380155810524E-6</v>
      </c>
      <c r="R724" s="151">
        <f t="shared" si="163"/>
        <v>3.3354492289176443E-9</v>
      </c>
      <c r="S724" s="150">
        <f t="shared" si="164"/>
        <v>1.1125221558687308E-17</v>
      </c>
      <c r="T724" s="97">
        <v>298</v>
      </c>
      <c r="U724" s="118">
        <f t="shared" si="165"/>
        <v>293.51</v>
      </c>
      <c r="V724" s="152">
        <f t="shared" si="166"/>
        <v>0.2580059126988587</v>
      </c>
      <c r="W724" s="153">
        <f t="shared" si="167"/>
        <v>1.811364753263129</v>
      </c>
      <c r="X724" s="154">
        <f t="shared" si="157"/>
        <v>-4.9542155922674757E-8</v>
      </c>
      <c r="Y724" s="155">
        <f t="shared" si="158"/>
        <v>-4.9475316399527627E-8</v>
      </c>
      <c r="Z724" s="155">
        <f t="shared" si="159"/>
        <v>-4.947540657569722E-8</v>
      </c>
      <c r="AA724" s="156">
        <f t="shared" si="160"/>
        <v>-4.9408656985398332E-8</v>
      </c>
      <c r="AB724" s="157">
        <f t="shared" si="169"/>
        <v>1.8360582914870986E-4</v>
      </c>
      <c r="AC724" s="132"/>
      <c r="AD724" s="158">
        <f t="shared" si="168"/>
        <v>1.8360582914870986</v>
      </c>
      <c r="AE724" s="158"/>
      <c r="AF724" s="159"/>
      <c r="AG724" s="133">
        <v>7180</v>
      </c>
    </row>
    <row r="725" spans="1:55">
      <c r="E725" s="147">
        <v>0.64990740740740738</v>
      </c>
      <c r="G725" s="148">
        <v>20.53</v>
      </c>
      <c r="H725" s="148">
        <v>5.62</v>
      </c>
      <c r="I725" s="148">
        <v>7.59</v>
      </c>
      <c r="J725" s="148">
        <v>20.5</v>
      </c>
      <c r="K725" s="148">
        <v>5.75</v>
      </c>
      <c r="L725" s="148">
        <v>7.81</v>
      </c>
      <c r="M725" s="118">
        <f t="shared" si="156"/>
        <v>20.515000000000001</v>
      </c>
      <c r="N725" s="118">
        <f t="shared" si="156"/>
        <v>5.6850000000000005</v>
      </c>
      <c r="O725" s="118">
        <f t="shared" si="156"/>
        <v>7.6999999999999993</v>
      </c>
      <c r="P725" s="149">
        <f t="shared" si="161"/>
        <v>0.17296678736495752</v>
      </c>
      <c r="Q725" s="150">
        <f t="shared" si="162"/>
        <v>2.065380155810524E-6</v>
      </c>
      <c r="R725" s="151">
        <f t="shared" si="163"/>
        <v>3.3368353960285347E-9</v>
      </c>
      <c r="S725" s="150">
        <f t="shared" si="164"/>
        <v>1.1134470460188908E-17</v>
      </c>
      <c r="T725" s="97">
        <v>298</v>
      </c>
      <c r="U725" s="118">
        <f t="shared" si="165"/>
        <v>293.51499999999999</v>
      </c>
      <c r="V725" s="152">
        <f t="shared" si="166"/>
        <v>0.25771421078030665</v>
      </c>
      <c r="W725" s="153">
        <f t="shared" si="167"/>
        <v>1.8101485251325931</v>
      </c>
      <c r="X725" s="154">
        <f t="shared" si="157"/>
        <v>-4.9391424794004712E-8</v>
      </c>
      <c r="Y725" s="155">
        <f t="shared" si="158"/>
        <v>-4.9324811869634442E-8</v>
      </c>
      <c r="Z725" s="155">
        <f t="shared" si="159"/>
        <v>-4.932490170874542E-8</v>
      </c>
      <c r="AA725" s="156">
        <f t="shared" si="160"/>
        <v>-4.9258378381158789E-8</v>
      </c>
      <c r="AB725" s="157">
        <f t="shared" si="169"/>
        <v>1.8311107538394566E-4</v>
      </c>
      <c r="AC725" s="132"/>
      <c r="AD725" s="158">
        <f t="shared" si="168"/>
        <v>1.8311107538394567</v>
      </c>
      <c r="AE725" s="158"/>
      <c r="AF725" s="159"/>
      <c r="AG725" s="133">
        <v>7190</v>
      </c>
    </row>
    <row r="726" spans="1:55" s="77" customFormat="1">
      <c r="A726" s="134"/>
      <c r="B726" s="134"/>
      <c r="C726" s="134"/>
      <c r="D726" s="134"/>
      <c r="E726" s="136">
        <v>0.6500231481481481</v>
      </c>
      <c r="F726" s="134"/>
      <c r="G726" s="138">
        <v>20.54</v>
      </c>
      <c r="H726" s="138">
        <v>5.62</v>
      </c>
      <c r="I726" s="138">
        <v>7.61</v>
      </c>
      <c r="J726" s="138">
        <v>20.51</v>
      </c>
      <c r="K726" s="138">
        <v>5.75</v>
      </c>
      <c r="L726" s="138">
        <v>7.84</v>
      </c>
      <c r="M726" s="139">
        <f t="shared" si="156"/>
        <v>20.524999999999999</v>
      </c>
      <c r="N726" s="139">
        <f t="shared" si="156"/>
        <v>5.6850000000000005</v>
      </c>
      <c r="O726" s="139">
        <f t="shared" si="156"/>
        <v>7.7249999999999996</v>
      </c>
      <c r="P726" s="140">
        <f t="shared" si="161"/>
        <v>0.1735612270806165</v>
      </c>
      <c r="Q726" s="141">
        <f t="shared" si="162"/>
        <v>2.065380155810524E-6</v>
      </c>
      <c r="R726" s="142">
        <f t="shared" si="163"/>
        <v>3.3396094587060388E-9</v>
      </c>
      <c r="S726" s="141">
        <f t="shared" si="164"/>
        <v>1.1152991336678841E-17</v>
      </c>
      <c r="T726" s="143">
        <v>298</v>
      </c>
      <c r="U726" s="139">
        <f t="shared" si="165"/>
        <v>293.52499999999998</v>
      </c>
      <c r="V726" s="144">
        <f t="shared" si="166"/>
        <v>0.25713083675687282</v>
      </c>
      <c r="W726" s="145">
        <f t="shared" si="167"/>
        <v>1.8077186423038805</v>
      </c>
      <c r="X726" s="146">
        <f t="shared" si="157"/>
        <v>-4.9576432915843845E-8</v>
      </c>
      <c r="Y726" s="146">
        <f t="shared" si="158"/>
        <v>-4.9509138754437987E-8</v>
      </c>
      <c r="Z726" s="146">
        <f t="shared" si="159"/>
        <v>-4.9509230098326474E-8</v>
      </c>
      <c r="AA726" s="146">
        <f t="shared" si="160"/>
        <v>-4.9442027032831975E-8</v>
      </c>
      <c r="AB726" s="146">
        <f t="shared" si="169"/>
        <v>1.8261782666672579E-4</v>
      </c>
      <c r="AC726" s="146">
        <f>D23</f>
        <v>1.6999999999999999E-4</v>
      </c>
      <c r="AD726" s="146">
        <f t="shared" si="168"/>
        <v>1.8261782666672579</v>
      </c>
      <c r="AE726" s="146">
        <f>AC726*10000</f>
        <v>1.7</v>
      </c>
      <c r="AF726" s="146">
        <f>(AD726-AE726)*(AD726-AE726)</f>
        <v>1.5920954979153659E-2</v>
      </c>
      <c r="AG726" s="137">
        <v>7200</v>
      </c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</row>
    <row r="727" spans="1:55">
      <c r="E727" s="147">
        <v>0.65013888888888882</v>
      </c>
      <c r="G727" s="148">
        <v>20.55</v>
      </c>
      <c r="H727" s="148">
        <v>5.62</v>
      </c>
      <c r="I727" s="148">
        <v>7.59</v>
      </c>
      <c r="J727" s="148">
        <v>20.51</v>
      </c>
      <c r="K727" s="148">
        <v>5.75</v>
      </c>
      <c r="L727" s="148">
        <v>7.8</v>
      </c>
      <c r="M727" s="118">
        <f t="shared" ref="M727:O728" si="170">(G727+J727)/2</f>
        <v>20.53</v>
      </c>
      <c r="N727" s="118">
        <f t="shared" si="170"/>
        <v>5.6850000000000005</v>
      </c>
      <c r="O727" s="118">
        <f t="shared" si="170"/>
        <v>7.6950000000000003</v>
      </c>
      <c r="P727" s="149">
        <f t="shared" si="161"/>
        <v>0.17290357336100839</v>
      </c>
      <c r="Q727" s="150">
        <f t="shared" si="162"/>
        <v>2.065380155810524E-6</v>
      </c>
      <c r="R727" s="151">
        <f t="shared" si="163"/>
        <v>3.3409973547515681E-9</v>
      </c>
      <c r="S727" s="150">
        <f t="shared" si="164"/>
        <v>1.1162263324456975E-17</v>
      </c>
      <c r="T727" s="97">
        <v>298</v>
      </c>
      <c r="U727" s="118">
        <f t="shared" si="165"/>
        <v>293.52999999999997</v>
      </c>
      <c r="V727" s="152">
        <f t="shared" si="166"/>
        <v>0.25683916465097528</v>
      </c>
      <c r="W727" s="153">
        <f t="shared" si="167"/>
        <v>1.8065049863385692</v>
      </c>
      <c r="X727" s="154">
        <f t="shared" si="157"/>
        <v>-4.9328748373315395E-8</v>
      </c>
      <c r="Y727" s="155">
        <f t="shared" si="158"/>
        <v>-4.9261943824710327E-8</v>
      </c>
      <c r="Z727" s="155">
        <f t="shared" si="159"/>
        <v>-4.9262034296247952E-8</v>
      </c>
      <c r="AA727" s="156">
        <f t="shared" si="160"/>
        <v>-4.9195319974134374E-8</v>
      </c>
      <c r="AB727" s="157">
        <f t="shared" si="169"/>
        <v>1.8212273467063545E-4</v>
      </c>
      <c r="AC727" s="132"/>
      <c r="AD727" s="158">
        <f t="shared" si="168"/>
        <v>1.8212273467063544</v>
      </c>
      <c r="AE727" s="158"/>
      <c r="AF727" s="159"/>
      <c r="AG727" s="133">
        <v>7210</v>
      </c>
    </row>
    <row r="728" spans="1:55">
      <c r="E728" s="147">
        <v>0.65025462962962965</v>
      </c>
      <c r="G728" s="148">
        <v>20.55</v>
      </c>
      <c r="H728" s="148">
        <v>5.62</v>
      </c>
      <c r="I728" s="148">
        <v>7.63</v>
      </c>
      <c r="J728" s="148">
        <v>20.52</v>
      </c>
      <c r="K728" s="148">
        <v>5.75</v>
      </c>
      <c r="L728" s="148">
        <v>7.83</v>
      </c>
      <c r="M728" s="118">
        <f t="shared" si="170"/>
        <v>20.535</v>
      </c>
      <c r="N728" s="118">
        <f t="shared" si="170"/>
        <v>5.6850000000000005</v>
      </c>
      <c r="O728" s="118">
        <f t="shared" si="170"/>
        <v>7.73</v>
      </c>
      <c r="P728" s="149">
        <f t="shared" si="161"/>
        <v>0.17370645740456633</v>
      </c>
      <c r="Q728" s="150">
        <f t="shared" si="162"/>
        <v>2.065380155810524E-6</v>
      </c>
      <c r="R728" s="151">
        <f t="shared" si="163"/>
        <v>3.3423858275877225E-9</v>
      </c>
      <c r="S728" s="150">
        <f t="shared" si="164"/>
        <v>1.1171543020459265E-17</v>
      </c>
      <c r="T728" s="97">
        <v>298</v>
      </c>
      <c r="U728" s="118">
        <f t="shared" si="165"/>
        <v>293.53500000000003</v>
      </c>
      <c r="V728" s="152">
        <f t="shared" si="166"/>
        <v>0.25654750248160912</v>
      </c>
      <c r="W728" s="153">
        <f t="shared" si="167"/>
        <v>1.8052921864953266</v>
      </c>
      <c r="X728" s="154">
        <f t="shared" si="157"/>
        <v>-4.949807914188858E-8</v>
      </c>
      <c r="Y728" s="155">
        <f t="shared" si="158"/>
        <v>-4.9430632731811369E-8</v>
      </c>
      <c r="Z728" s="155">
        <f t="shared" si="159"/>
        <v>-4.9430724634735904E-8</v>
      </c>
      <c r="AA728" s="156">
        <f t="shared" si="160"/>
        <v>-4.9363369877128165E-8</v>
      </c>
      <c r="AB728" s="157">
        <f t="shared" si="169"/>
        <v>1.8163011462965316E-4</v>
      </c>
      <c r="AC728" s="132"/>
      <c r="AD728" s="158">
        <f t="shared" si="168"/>
        <v>1.8163011462965317</v>
      </c>
      <c r="AE728" s="158"/>
      <c r="AF728" s="159"/>
      <c r="AG728" s="133">
        <v>7220</v>
      </c>
    </row>
    <row r="729" spans="1:55">
      <c r="M729" s="118"/>
      <c r="O729" s="118"/>
      <c r="P729" s="149"/>
      <c r="Q729" s="150">
        <f>POWER(10, -N1)</f>
        <v>1.3369871942448402E-6</v>
      </c>
      <c r="R729" s="151"/>
      <c r="S729" s="150"/>
      <c r="T729" s="97"/>
      <c r="U729" s="118"/>
      <c r="V729" s="152"/>
      <c r="W729" s="153"/>
      <c r="X729" s="154"/>
      <c r="Y729" s="155"/>
      <c r="Z729" s="155"/>
      <c r="AA729" s="156"/>
      <c r="AB729" s="157"/>
      <c r="AC729" s="132"/>
      <c r="AD729" s="158"/>
      <c r="AE729" s="158"/>
      <c r="AF729" s="159">
        <f>SUM(AF6:AF728)</f>
        <v>0.72918759637827057</v>
      </c>
      <c r="AG729" s="133"/>
    </row>
    <row r="730" spans="1:55">
      <c r="M730" s="118"/>
      <c r="N730" s="118"/>
      <c r="O730" s="118"/>
      <c r="P730" s="149"/>
      <c r="Q730" s="150"/>
      <c r="R730" s="151"/>
      <c r="S730" s="150"/>
      <c r="T730" s="97"/>
      <c r="U730" s="118"/>
      <c r="V730" s="152"/>
      <c r="W730" s="153"/>
      <c r="X730" s="154"/>
      <c r="Y730" s="155"/>
      <c r="Z730" s="155"/>
      <c r="AA730" s="156"/>
      <c r="AB730" s="157"/>
      <c r="AC730" s="132"/>
      <c r="AD730" s="158"/>
      <c r="AE730" s="158"/>
      <c r="AF730" s="159"/>
      <c r="AG730" s="133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H582"/>
  <sheetViews>
    <sheetView topLeftCell="L1" workbookViewId="0">
      <selection activeCell="X5" sqref="X5:AB5"/>
    </sheetView>
  </sheetViews>
  <sheetFormatPr defaultRowHeight="15"/>
  <cols>
    <col min="5" max="5" width="11.5703125" style="1" customWidth="1"/>
    <col min="6" max="13" width="9.140625" style="1"/>
    <col min="14" max="16" width="9.28515625" style="1" bestFit="1" customWidth="1"/>
    <col min="17" max="17" width="12.140625" style="1" bestFit="1" customWidth="1"/>
    <col min="18" max="18" width="12.42578125" style="1" bestFit="1" customWidth="1"/>
    <col min="19" max="19" width="11.7109375" style="1" customWidth="1"/>
    <col min="20" max="20" width="11.140625" style="1" customWidth="1"/>
    <col min="21" max="22" width="9.28515625" bestFit="1" customWidth="1"/>
    <col min="23" max="23" width="16.5703125" customWidth="1"/>
    <col min="24" max="24" width="10.7109375" bestFit="1" customWidth="1"/>
    <col min="25" max="25" width="10.5703125" bestFit="1" customWidth="1"/>
    <col min="26" max="26" width="12.140625" bestFit="1" customWidth="1"/>
    <col min="27" max="28" width="10.5703125" bestFit="1" customWidth="1"/>
    <col min="29" max="29" width="14" customWidth="1"/>
    <col min="30" max="30" width="14.5703125" customWidth="1"/>
    <col min="33" max="33" width="10.7109375" customWidth="1"/>
    <col min="34" max="34" width="9.140625" style="1"/>
  </cols>
  <sheetData>
    <row r="1" spans="1:34" ht="15.75" thickBot="1">
      <c r="A1" s="1"/>
      <c r="B1" s="1"/>
      <c r="C1" s="1"/>
      <c r="D1" s="1"/>
      <c r="N1" s="81">
        <f>AVERAGE(N6:N243)</f>
        <v>6.9678781512605052</v>
      </c>
      <c r="Q1" s="53">
        <f>AVERAGE(Q6:Q156)</f>
        <v>2.2078885994551169E-7</v>
      </c>
    </row>
    <row r="2" spans="1:34">
      <c r="A2" s="37" t="s">
        <v>32</v>
      </c>
      <c r="B2" s="55">
        <f>C2*100000000000</f>
        <v>99450286010364.328</v>
      </c>
      <c r="C2" s="52">
        <v>994.50286010364334</v>
      </c>
      <c r="D2">
        <f>B2*60</f>
        <v>5967017160621860</v>
      </c>
      <c r="F2" s="53">
        <f>AG302</f>
        <v>0</v>
      </c>
      <c r="AH2" s="53"/>
    </row>
    <row r="3" spans="1:34" ht="15.75" thickBot="1">
      <c r="A3" s="39" t="s">
        <v>33</v>
      </c>
      <c r="B3" s="40">
        <v>1</v>
      </c>
      <c r="C3" s="41"/>
    </row>
    <row r="4" spans="1:34" ht="15.75" thickTop="1">
      <c r="A4" t="s">
        <v>2</v>
      </c>
      <c r="B4" t="s">
        <v>39</v>
      </c>
      <c r="C4" s="4" t="s">
        <v>4</v>
      </c>
      <c r="D4" s="8" t="s">
        <v>40</v>
      </c>
      <c r="E4" s="9" t="s">
        <v>8</v>
      </c>
      <c r="F4" s="10" t="s">
        <v>9</v>
      </c>
      <c r="G4" s="14" t="s">
        <v>5</v>
      </c>
      <c r="H4" s="14" t="s">
        <v>6</v>
      </c>
      <c r="I4" s="14" t="s">
        <v>7</v>
      </c>
      <c r="J4" s="15" t="s">
        <v>5</v>
      </c>
      <c r="K4" s="15" t="s">
        <v>6</v>
      </c>
      <c r="L4" s="15" t="s">
        <v>7</v>
      </c>
      <c r="M4" s="16" t="s">
        <v>5</v>
      </c>
      <c r="N4" s="16" t="s">
        <v>6</v>
      </c>
      <c r="O4" s="16" t="s">
        <v>7</v>
      </c>
      <c r="P4" s="19" t="s">
        <v>14</v>
      </c>
      <c r="Q4" s="18" t="s">
        <v>15</v>
      </c>
      <c r="R4" s="18" t="s">
        <v>16</v>
      </c>
      <c r="S4" s="19" t="s">
        <v>16</v>
      </c>
      <c r="T4" s="19" t="s">
        <v>21</v>
      </c>
      <c r="U4" s="184" t="s">
        <v>18</v>
      </c>
      <c r="V4" s="184"/>
      <c r="W4" s="184"/>
      <c r="X4" s="184"/>
      <c r="Y4" s="185" t="s">
        <v>24</v>
      </c>
      <c r="Z4" s="185"/>
      <c r="AA4" s="185"/>
      <c r="AB4" s="185"/>
      <c r="AC4" s="24" t="s">
        <v>26</v>
      </c>
      <c r="AD4" s="24" t="s">
        <v>25</v>
      </c>
      <c r="AE4" s="24"/>
      <c r="AF4" s="24"/>
      <c r="AG4" s="24" t="s">
        <v>27</v>
      </c>
      <c r="AH4" s="10" t="s">
        <v>9</v>
      </c>
    </row>
    <row r="5" spans="1:34">
      <c r="A5">
        <v>0</v>
      </c>
      <c r="B5">
        <v>0.26200000000000001</v>
      </c>
      <c r="C5" s="4">
        <f t="shared" ref="C5:C19" si="0">B5/0.0253</f>
        <v>10.355731225296443</v>
      </c>
      <c r="D5" s="8">
        <f>C5/56000</f>
        <v>1.8492377188029363E-4</v>
      </c>
      <c r="E5" s="11"/>
      <c r="F5" s="12"/>
      <c r="G5" s="186" t="s">
        <v>10</v>
      </c>
      <c r="H5" s="186"/>
      <c r="I5" s="186"/>
      <c r="J5" s="187" t="s">
        <v>11</v>
      </c>
      <c r="K5" s="187"/>
      <c r="L5" s="187"/>
      <c r="M5" s="188" t="s">
        <v>12</v>
      </c>
      <c r="N5" s="188"/>
      <c r="O5" s="188"/>
      <c r="P5" s="20"/>
      <c r="Q5" s="20"/>
      <c r="R5" s="20" t="s">
        <v>17</v>
      </c>
      <c r="S5" s="20" t="s">
        <v>22</v>
      </c>
      <c r="T5" s="20"/>
      <c r="U5" s="26" t="s">
        <v>19</v>
      </c>
      <c r="V5" s="27" t="s">
        <v>20</v>
      </c>
      <c r="W5" s="28" t="s">
        <v>23</v>
      </c>
      <c r="X5" s="102" t="s">
        <v>45</v>
      </c>
      <c r="Y5" s="94" t="s">
        <v>46</v>
      </c>
      <c r="Z5" s="94" t="s">
        <v>47</v>
      </c>
      <c r="AA5" s="94" t="s">
        <v>48</v>
      </c>
      <c r="AB5" s="94" t="s">
        <v>49</v>
      </c>
      <c r="AC5" s="24"/>
      <c r="AD5" s="24"/>
      <c r="AE5" s="24"/>
      <c r="AF5" s="24"/>
      <c r="AG5" s="24"/>
      <c r="AH5" s="12"/>
    </row>
    <row r="6" spans="1:34">
      <c r="A6" s="56">
        <v>2.5</v>
      </c>
      <c r="B6">
        <v>0.25900000000000001</v>
      </c>
      <c r="C6" s="4">
        <f t="shared" si="0"/>
        <v>10.237154150197629</v>
      </c>
      <c r="D6" s="8">
        <f t="shared" ref="D6:D19" si="1">C6/56000</f>
        <v>1.8280632411067193E-4</v>
      </c>
      <c r="E6" s="57">
        <v>0.62918981481481484</v>
      </c>
      <c r="F6" s="12">
        <v>0</v>
      </c>
      <c r="G6" s="5">
        <v>14.22</v>
      </c>
      <c r="H6" s="5">
        <v>6.7</v>
      </c>
      <c r="I6" s="5">
        <v>1.59</v>
      </c>
      <c r="J6" s="6">
        <v>14.29</v>
      </c>
      <c r="K6" s="6">
        <v>6.7</v>
      </c>
      <c r="L6" s="6">
        <v>1.47</v>
      </c>
      <c r="M6" s="17">
        <f>(G6+J6)/2</f>
        <v>14.254999999999999</v>
      </c>
      <c r="N6" s="17">
        <f>(H6+K6)/2</f>
        <v>6.7</v>
      </c>
      <c r="O6" s="17">
        <f>(I6+L6)/2</f>
        <v>1.53</v>
      </c>
      <c r="P6" s="43">
        <f>((O6/32000)*(1/((-0.026*M6+1.9067)/1000)))/1.013</f>
        <v>3.0727059389536737E-2</v>
      </c>
      <c r="Q6" s="21">
        <f>POWER(10, -N6)</f>
        <v>1.9952623149688761E-7</v>
      </c>
      <c r="R6" s="21">
        <f>POWER(10, -(14-N6))</f>
        <v>5.0118723362727164E-8</v>
      </c>
      <c r="S6" s="23">
        <f>(0.00000000000001*(0.1253*EXP(0.0831*M6)))/Q6</f>
        <v>2.0531098589259763E-8</v>
      </c>
      <c r="T6" s="21">
        <f>POWER(S6, 2)</f>
        <v>4.2152600928190425E-16</v>
      </c>
      <c r="U6" s="28">
        <v>298</v>
      </c>
      <c r="V6" s="29">
        <f>273+M6</f>
        <v>287.255</v>
      </c>
      <c r="W6" s="30">
        <f>((1/V6)-(1/298))*5026</f>
        <v>0.63087750646918428</v>
      </c>
      <c r="X6" s="31">
        <f>POWER(10,W6)</f>
        <v>4.2744230828472158</v>
      </c>
      <c r="Y6" s="34">
        <f>-($B$2/X6)*P6*T6*AC6</f>
        <v>-5.5727126511603732E-8</v>
      </c>
      <c r="Z6" s="35">
        <f>-(AC6+(5*Y6))*$B$2*T6*P6/X6</f>
        <v>-5.5643159139597857E-8</v>
      </c>
      <c r="AA6" s="35">
        <f>-(AC6+5*Z6)*$B$2*P6*T6/X6</f>
        <v>-5.5643285658225378E-8</v>
      </c>
      <c r="AB6" s="36">
        <f>-(AC6+(10*AA6))*$B$2*P6*T6/X6</f>
        <v>-5.5559444423580753E-8</v>
      </c>
      <c r="AC6" s="25">
        <f>AD6</f>
        <v>1.8492377188029363E-4</v>
      </c>
      <c r="AD6" s="25">
        <f>D5</f>
        <v>1.8492377188029363E-4</v>
      </c>
      <c r="AE6" s="44">
        <f>AC6*10000</f>
        <v>1.8492377188029363</v>
      </c>
      <c r="AF6" s="44">
        <f>AD6*10000</f>
        <v>1.8492377188029363</v>
      </c>
      <c r="AG6" s="45">
        <f>(AE6-AF6)*(AE6-AF6)</f>
        <v>0</v>
      </c>
      <c r="AH6" s="12">
        <v>0</v>
      </c>
    </row>
    <row r="7" spans="1:34">
      <c r="A7">
        <v>4</v>
      </c>
      <c r="B7">
        <v>0.248</v>
      </c>
      <c r="C7" s="4">
        <f t="shared" si="0"/>
        <v>9.8023715415019765</v>
      </c>
      <c r="D7" s="8">
        <f t="shared" si="1"/>
        <v>1.7504234895539245E-4</v>
      </c>
      <c r="E7" s="57">
        <v>0.62930555555555556</v>
      </c>
      <c r="F7" s="12">
        <v>10</v>
      </c>
      <c r="G7" s="5">
        <v>14.23</v>
      </c>
      <c r="H7" s="5">
        <v>6.67</v>
      </c>
      <c r="I7" s="5">
        <v>1.52</v>
      </c>
      <c r="J7" s="6">
        <v>14.29</v>
      </c>
      <c r="K7" s="6">
        <v>6.68</v>
      </c>
      <c r="L7" s="6">
        <v>1.43</v>
      </c>
      <c r="M7" s="17">
        <f t="shared" ref="M7:O69" si="2">(G7+J7)/2</f>
        <v>14.26</v>
      </c>
      <c r="N7" s="17">
        <f t="shared" si="2"/>
        <v>6.6749999999999998</v>
      </c>
      <c r="O7" s="17">
        <f t="shared" si="2"/>
        <v>1.4750000000000001</v>
      </c>
      <c r="P7" s="43">
        <f t="shared" ref="P7:P70" si="3">((O7/32000)*(1/((-0.026*M7+1.9067)/1000)))/1.013</f>
        <v>2.962499910502376E-2</v>
      </c>
      <c r="Q7" s="21">
        <f t="shared" ref="Q7:Q70" si="4">POWER(10, -N7)</f>
        <v>2.1134890398366464E-7</v>
      </c>
      <c r="R7" s="21">
        <f t="shared" ref="R7:R70" si="5">POWER(10, -(14-N7))</f>
        <v>4.7315125896147995E-8</v>
      </c>
      <c r="S7" s="23">
        <f t="shared" ref="S7:S70" si="6">(0.00000000000001*(0.1253*EXP(0.0831*M7)))/Q7</f>
        <v>1.9390662071807482E-8</v>
      </c>
      <c r="T7" s="21">
        <f t="shared" ref="T7:T70" si="7">POWER(S7, 2)</f>
        <v>3.7599777558303324E-16</v>
      </c>
      <c r="U7" s="28">
        <v>298</v>
      </c>
      <c r="V7" s="29">
        <f t="shared" ref="V7:V70" si="8">273+M7</f>
        <v>287.26</v>
      </c>
      <c r="W7" s="30">
        <f t="shared" ref="W7:W70" si="9">((1/V7)-(1/298))*5026</f>
        <v>0.63057296268796692</v>
      </c>
      <c r="X7" s="31">
        <f t="shared" ref="X7:X70" si="10">POWER(10,W7)</f>
        <v>4.2714267457737281</v>
      </c>
      <c r="Y7" s="34">
        <f t="shared" ref="Y7:Y70" si="11">-($B$2/X7)*P7*T7*AC7</f>
        <v>-4.7814617271130702E-8</v>
      </c>
      <c r="Z7" s="35">
        <f t="shared" ref="Z7:Z70" si="12">-(AC7+(5*Y7))*$B$2*T7*P7/X7</f>
        <v>-4.7752615030613118E-8</v>
      </c>
      <c r="AA7" s="35">
        <f t="shared" ref="AA7:AA70" si="13">-(AC7+5*Z7)*$B$2*P7*T7/X7</f>
        <v>-4.7752695430249224E-8</v>
      </c>
      <c r="AB7" s="36">
        <f t="shared" ref="AB7:AB70" si="14">-(AC7+(10*AA7))*$B$2*P7*T7/X7</f>
        <v>-4.7690773380855875E-8</v>
      </c>
      <c r="AC7" s="42">
        <f t="shared" ref="AC7:AC70" si="15">AC6+10*(0.166666666666666*(Y6+2*Z6+2*AA6+AB6))</f>
        <v>1.8436733944607558E-4</v>
      </c>
      <c r="AD7" s="24"/>
      <c r="AE7" s="44">
        <f t="shared" ref="AE7:AE70" si="16">AC7*10000</f>
        <v>1.8436733944607557</v>
      </c>
      <c r="AF7" s="44"/>
      <c r="AG7" s="45"/>
      <c r="AH7" s="12">
        <v>10</v>
      </c>
    </row>
    <row r="8" spans="1:34">
      <c r="A8">
        <v>6</v>
      </c>
      <c r="B8">
        <v>0.24</v>
      </c>
      <c r="C8" s="4">
        <f t="shared" si="0"/>
        <v>9.4861660079051386</v>
      </c>
      <c r="D8" s="8">
        <f t="shared" si="1"/>
        <v>1.6939582156973461E-4</v>
      </c>
      <c r="E8" s="57">
        <v>0.62942129629629628</v>
      </c>
      <c r="F8" s="12">
        <v>20</v>
      </c>
      <c r="G8" s="5">
        <v>14.24</v>
      </c>
      <c r="H8" s="5">
        <v>6.65</v>
      </c>
      <c r="I8" s="5">
        <v>1.46</v>
      </c>
      <c r="J8" s="6">
        <v>14.28</v>
      </c>
      <c r="K8" s="6">
        <v>6.66</v>
      </c>
      <c r="L8" s="6">
        <v>1.39</v>
      </c>
      <c r="M8" s="17">
        <f t="shared" si="2"/>
        <v>14.26</v>
      </c>
      <c r="N8" s="17">
        <f t="shared" si="2"/>
        <v>6.6550000000000002</v>
      </c>
      <c r="O8" s="17">
        <f t="shared" si="2"/>
        <v>1.4249999999999998</v>
      </c>
      <c r="P8" s="43">
        <f t="shared" si="3"/>
        <v>2.8620761847226339E-2</v>
      </c>
      <c r="Q8" s="21">
        <f t="shared" si="4"/>
        <v>2.2130947096056331E-7</v>
      </c>
      <c r="R8" s="21">
        <f t="shared" si="5"/>
        <v>4.5185594437492194E-8</v>
      </c>
      <c r="S8" s="23">
        <f t="shared" si="6"/>
        <v>1.8517938516623239E-8</v>
      </c>
      <c r="T8" s="21">
        <f t="shared" si="7"/>
        <v>3.4291404690543849E-16</v>
      </c>
      <c r="U8" s="28">
        <v>298</v>
      </c>
      <c r="V8" s="29">
        <f t="shared" si="8"/>
        <v>287.26</v>
      </c>
      <c r="W8" s="30">
        <f t="shared" si="9"/>
        <v>0.63057296268796692</v>
      </c>
      <c r="X8" s="31">
        <f t="shared" si="10"/>
        <v>4.2714267457737281</v>
      </c>
      <c r="Y8" s="34">
        <f t="shared" si="11"/>
        <v>-4.2020112414786804E-8</v>
      </c>
      <c r="Z8" s="35">
        <f t="shared" si="12"/>
        <v>-4.197210296225517E-8</v>
      </c>
      <c r="AA8" s="35">
        <f t="shared" si="13"/>
        <v>-4.1972157814738904E-8</v>
      </c>
      <c r="AB8" s="36">
        <f t="shared" si="14"/>
        <v>-4.1924203089349218E-8</v>
      </c>
      <c r="AC8" s="42">
        <f t="shared" si="15"/>
        <v>1.8388981276011939E-4</v>
      </c>
      <c r="AD8" s="24"/>
      <c r="AE8" s="44">
        <f t="shared" si="16"/>
        <v>1.838898127601194</v>
      </c>
      <c r="AF8" s="44"/>
      <c r="AG8" s="45"/>
      <c r="AH8" s="12">
        <v>20</v>
      </c>
    </row>
    <row r="9" spans="1:34">
      <c r="A9">
        <v>8</v>
      </c>
      <c r="B9">
        <v>0.22600000000000001</v>
      </c>
      <c r="C9" s="4">
        <f t="shared" si="0"/>
        <v>8.9328063241106719</v>
      </c>
      <c r="D9" s="8">
        <f t="shared" si="1"/>
        <v>1.5951439864483343E-4</v>
      </c>
      <c r="E9" s="57">
        <v>0.62953703703703701</v>
      </c>
      <c r="F9" s="12">
        <v>30</v>
      </c>
      <c r="G9" s="5">
        <v>14.26</v>
      </c>
      <c r="H9" s="5">
        <v>6.63</v>
      </c>
      <c r="I9" s="5">
        <v>1.38</v>
      </c>
      <c r="J9" s="6">
        <v>14.28</v>
      </c>
      <c r="K9" s="6">
        <v>6.64</v>
      </c>
      <c r="L9" s="6">
        <v>1.34</v>
      </c>
      <c r="M9" s="17">
        <f t="shared" si="2"/>
        <v>14.27</v>
      </c>
      <c r="N9" s="17">
        <f t="shared" si="2"/>
        <v>6.6349999999999998</v>
      </c>
      <c r="O9" s="17">
        <f t="shared" si="2"/>
        <v>1.3599999999999999</v>
      </c>
      <c r="P9" s="43">
        <f t="shared" si="3"/>
        <v>2.7319878051263968E-2</v>
      </c>
      <c r="Q9" s="21">
        <f t="shared" si="4"/>
        <v>2.3173946499684774E-7</v>
      </c>
      <c r="R9" s="21">
        <f t="shared" si="5"/>
        <v>4.3151907682776492E-8</v>
      </c>
      <c r="S9" s="23">
        <f t="shared" si="6"/>
        <v>1.7699195914085794E-8</v>
      </c>
      <c r="T9" s="21">
        <f t="shared" si="7"/>
        <v>3.1326153600519127E-16</v>
      </c>
      <c r="U9" s="28">
        <v>298</v>
      </c>
      <c r="V9" s="29">
        <f t="shared" si="8"/>
        <v>287.27</v>
      </c>
      <c r="W9" s="30">
        <f t="shared" si="9"/>
        <v>0.62996390692945514</v>
      </c>
      <c r="X9" s="31">
        <f t="shared" si="10"/>
        <v>4.2654406837442771</v>
      </c>
      <c r="Y9" s="34">
        <f t="shared" si="11"/>
        <v>-3.6609452691214426E-8</v>
      </c>
      <c r="Z9" s="35">
        <f t="shared" si="12"/>
        <v>-3.6572927609213888E-8</v>
      </c>
      <c r="AA9" s="35">
        <f t="shared" si="13"/>
        <v>-3.6572964050119642E-8</v>
      </c>
      <c r="AB9" s="36">
        <f t="shared" si="14"/>
        <v>-3.6536475336311023E-8</v>
      </c>
      <c r="AC9" s="42">
        <f t="shared" si="15"/>
        <v>1.8347009136502251E-4</v>
      </c>
      <c r="AD9" s="24"/>
      <c r="AE9" s="44">
        <f t="shared" si="16"/>
        <v>1.834700913650225</v>
      </c>
      <c r="AF9" s="44"/>
      <c r="AG9" s="45"/>
      <c r="AH9" s="12">
        <v>30</v>
      </c>
    </row>
    <row r="10" spans="1:34">
      <c r="A10">
        <v>10</v>
      </c>
      <c r="B10">
        <v>0.20100000000000001</v>
      </c>
      <c r="C10" s="4">
        <f t="shared" si="0"/>
        <v>7.9446640316205537</v>
      </c>
      <c r="D10" s="8">
        <f t="shared" si="1"/>
        <v>1.4186900056465274E-4</v>
      </c>
      <c r="E10" s="57">
        <v>0.62965277777777773</v>
      </c>
      <c r="F10" s="12">
        <v>40</v>
      </c>
      <c r="G10" s="5">
        <v>14.31</v>
      </c>
      <c r="H10" s="5">
        <v>6.62</v>
      </c>
      <c r="I10" s="5">
        <v>1.35</v>
      </c>
      <c r="J10" s="6">
        <v>14.27</v>
      </c>
      <c r="K10" s="6">
        <v>6.63</v>
      </c>
      <c r="L10" s="6">
        <v>1.36</v>
      </c>
      <c r="M10" s="17">
        <f t="shared" si="2"/>
        <v>14.29</v>
      </c>
      <c r="N10" s="17">
        <f t="shared" si="2"/>
        <v>6.625</v>
      </c>
      <c r="O10" s="17">
        <f t="shared" si="2"/>
        <v>1.355</v>
      </c>
      <c r="P10" s="43">
        <f t="shared" si="3"/>
        <v>2.7228657278974781E-2</v>
      </c>
      <c r="Q10" s="21">
        <f t="shared" si="4"/>
        <v>2.3713737056616535E-7</v>
      </c>
      <c r="R10" s="21">
        <f t="shared" si="5"/>
        <v>4.2169650342858199E-8</v>
      </c>
      <c r="S10" s="23">
        <f t="shared" si="6"/>
        <v>1.732508340204464E-8</v>
      </c>
      <c r="T10" s="21">
        <f t="shared" si="7"/>
        <v>3.0015851488780268E-16</v>
      </c>
      <c r="U10" s="28">
        <v>298</v>
      </c>
      <c r="V10" s="29">
        <f t="shared" si="8"/>
        <v>287.29000000000002</v>
      </c>
      <c r="W10" s="30">
        <f t="shared" si="9"/>
        <v>0.62874592261262841</v>
      </c>
      <c r="X10" s="31">
        <f t="shared" si="10"/>
        <v>4.2534949606893795</v>
      </c>
      <c r="Y10" s="34">
        <f t="shared" si="11"/>
        <v>-3.4989335720157769E-8</v>
      </c>
      <c r="Z10" s="35">
        <f t="shared" si="12"/>
        <v>-3.4955905232708027E-8</v>
      </c>
      <c r="AA10" s="35">
        <f t="shared" si="13"/>
        <v>-3.4955937173797167E-8</v>
      </c>
      <c r="AB10" s="36">
        <f t="shared" si="14"/>
        <v>-3.4922538566400469E-8</v>
      </c>
      <c r="AC10" s="42">
        <f t="shared" si="15"/>
        <v>1.831043618461122E-4</v>
      </c>
      <c r="AD10" s="24"/>
      <c r="AE10" s="44">
        <f t="shared" si="16"/>
        <v>1.8310436184611221</v>
      </c>
      <c r="AF10" s="44"/>
      <c r="AG10" s="45"/>
      <c r="AH10" s="12">
        <v>40</v>
      </c>
    </row>
    <row r="11" spans="1:34">
      <c r="A11">
        <v>12</v>
      </c>
      <c r="B11">
        <v>0.17499999999999999</v>
      </c>
      <c r="C11" s="4">
        <f t="shared" si="0"/>
        <v>6.9169960474308301</v>
      </c>
      <c r="D11" s="8">
        <f t="shared" si="1"/>
        <v>1.2351778656126481E-4</v>
      </c>
      <c r="E11" s="57">
        <v>0.62976851851851856</v>
      </c>
      <c r="F11" s="12">
        <v>50</v>
      </c>
      <c r="G11" s="5">
        <v>14.28</v>
      </c>
      <c r="H11" s="5">
        <v>6.59</v>
      </c>
      <c r="I11" s="5">
        <v>1.41</v>
      </c>
      <c r="J11" s="6">
        <v>14.23</v>
      </c>
      <c r="K11" s="6">
        <v>6.6</v>
      </c>
      <c r="L11" s="6">
        <v>1.45</v>
      </c>
      <c r="M11" s="17">
        <f t="shared" si="2"/>
        <v>14.254999999999999</v>
      </c>
      <c r="N11" s="17">
        <f t="shared" si="2"/>
        <v>6.5949999999999998</v>
      </c>
      <c r="O11" s="17">
        <f t="shared" si="2"/>
        <v>1.43</v>
      </c>
      <c r="P11" s="43">
        <f t="shared" si="3"/>
        <v>2.8718754854272891E-2</v>
      </c>
      <c r="Q11" s="21">
        <f t="shared" si="4"/>
        <v>2.5409727055493028E-7</v>
      </c>
      <c r="R11" s="21">
        <f t="shared" si="5"/>
        <v>3.935500754557759E-8</v>
      </c>
      <c r="S11" s="23">
        <f t="shared" si="6"/>
        <v>1.6121750229979325E-8</v>
      </c>
      <c r="T11" s="21">
        <f t="shared" si="7"/>
        <v>2.5991083047783841E-16</v>
      </c>
      <c r="U11" s="28">
        <v>298</v>
      </c>
      <c r="V11" s="29">
        <f t="shared" si="8"/>
        <v>287.255</v>
      </c>
      <c r="W11" s="30">
        <f t="shared" si="9"/>
        <v>0.63087750646918428</v>
      </c>
      <c r="X11" s="31">
        <f t="shared" si="10"/>
        <v>4.2744230828472158</v>
      </c>
      <c r="Y11" s="34">
        <f>-($B$2/X11)*P11*T11*AC11</f>
        <v>-3.173856681663597E-8</v>
      </c>
      <c r="Z11" s="35">
        <f t="shared" si="12"/>
        <v>-3.171100703135678E-8</v>
      </c>
      <c r="AA11" s="35">
        <f t="shared" si="13"/>
        <v>-3.1711030962549674E-8</v>
      </c>
      <c r="AB11" s="36">
        <f t="shared" si="14"/>
        <v>-3.1683495066902681E-8</v>
      </c>
      <c r="AC11" s="42">
        <f t="shared" si="15"/>
        <v>1.8275480258094626E-4</v>
      </c>
      <c r="AD11" s="24"/>
      <c r="AE11" s="44">
        <f t="shared" si="16"/>
        <v>1.8275480258094625</v>
      </c>
      <c r="AF11" s="44"/>
      <c r="AG11" s="45"/>
      <c r="AH11" s="12">
        <v>50</v>
      </c>
    </row>
    <row r="12" spans="1:34">
      <c r="A12">
        <v>14</v>
      </c>
      <c r="B12">
        <v>0.13800000000000001</v>
      </c>
      <c r="C12" s="4">
        <f t="shared" si="0"/>
        <v>5.454545454545455</v>
      </c>
      <c r="D12" s="8">
        <f t="shared" si="1"/>
        <v>9.7402597402597416E-5</v>
      </c>
      <c r="E12" s="57">
        <v>0.62988425925925928</v>
      </c>
      <c r="F12" s="12">
        <v>60</v>
      </c>
      <c r="G12" s="5">
        <v>14.31</v>
      </c>
      <c r="H12" s="5">
        <v>6.57</v>
      </c>
      <c r="I12" s="5">
        <v>1.54</v>
      </c>
      <c r="J12" s="6">
        <v>14.23</v>
      </c>
      <c r="K12" s="6">
        <v>6.58</v>
      </c>
      <c r="L12" s="6">
        <v>1.56</v>
      </c>
      <c r="M12" s="17">
        <f t="shared" si="2"/>
        <v>14.27</v>
      </c>
      <c r="N12" s="17">
        <f t="shared" si="2"/>
        <v>6.5750000000000002</v>
      </c>
      <c r="O12" s="17">
        <f t="shared" si="2"/>
        <v>1.55</v>
      </c>
      <c r="P12" s="43">
        <f t="shared" si="3"/>
        <v>3.1136625720190554E-2</v>
      </c>
      <c r="Q12" s="21">
        <f t="shared" si="4"/>
        <v>2.6607250597988068E-7</v>
      </c>
      <c r="R12" s="21">
        <f t="shared" si="5"/>
        <v>3.7583740428844414E-8</v>
      </c>
      <c r="S12" s="23">
        <f t="shared" si="6"/>
        <v>1.5415355212668165E-8</v>
      </c>
      <c r="T12" s="21">
        <f t="shared" si="7"/>
        <v>2.3763317633273558E-16</v>
      </c>
      <c r="U12" s="28">
        <v>298</v>
      </c>
      <c r="V12" s="29">
        <f t="shared" si="8"/>
        <v>287.27</v>
      </c>
      <c r="W12" s="30">
        <f t="shared" si="9"/>
        <v>0.62996390692945514</v>
      </c>
      <c r="X12" s="31">
        <f t="shared" si="10"/>
        <v>4.2654406837442771</v>
      </c>
      <c r="Y12" s="34">
        <f t="shared" si="11"/>
        <v>-3.1472795441881747E-8</v>
      </c>
      <c r="Z12" s="35">
        <f t="shared" si="12"/>
        <v>-3.1445648177515457E-8</v>
      </c>
      <c r="AA12" s="35">
        <f t="shared" si="13"/>
        <v>-3.1445671593737386E-8</v>
      </c>
      <c r="AB12" s="36">
        <f t="shared" si="14"/>
        <v>-3.1418547705197091E-8</v>
      </c>
      <c r="AC12" s="42">
        <f t="shared" si="15"/>
        <v>1.8243769235116067E-4</v>
      </c>
      <c r="AD12" s="24"/>
      <c r="AE12" s="44">
        <f t="shared" si="16"/>
        <v>1.8243769235116067</v>
      </c>
      <c r="AF12" s="44"/>
      <c r="AG12" s="45"/>
      <c r="AH12" s="12">
        <v>60</v>
      </c>
    </row>
    <row r="13" spans="1:34">
      <c r="A13">
        <v>16</v>
      </c>
      <c r="B13">
        <v>7.2999999999999995E-2</v>
      </c>
      <c r="C13" s="4">
        <f t="shared" si="0"/>
        <v>2.885375494071146</v>
      </c>
      <c r="D13" s="8">
        <f t="shared" si="1"/>
        <v>5.1524562394127609E-5</v>
      </c>
      <c r="E13" s="57">
        <v>0.63</v>
      </c>
      <c r="F13" s="12">
        <v>70</v>
      </c>
      <c r="G13" s="5">
        <v>14.32</v>
      </c>
      <c r="H13" s="5">
        <v>6.55</v>
      </c>
      <c r="I13" s="5">
        <v>1.76</v>
      </c>
      <c r="J13" s="6">
        <v>14.26</v>
      </c>
      <c r="K13" s="6">
        <v>6.57</v>
      </c>
      <c r="L13" s="6">
        <v>2.04</v>
      </c>
      <c r="M13" s="17">
        <f t="shared" si="2"/>
        <v>14.29</v>
      </c>
      <c r="N13" s="17">
        <f t="shared" si="2"/>
        <v>6.5600000000000005</v>
      </c>
      <c r="O13" s="17">
        <f t="shared" si="2"/>
        <v>1.9</v>
      </c>
      <c r="P13" s="43">
        <f t="shared" si="3"/>
        <v>3.8180405040628841E-2</v>
      </c>
      <c r="Q13" s="21">
        <f t="shared" si="4"/>
        <v>2.7542287033381579E-7</v>
      </c>
      <c r="R13" s="21">
        <f t="shared" si="5"/>
        <v>3.6307805477010135E-8</v>
      </c>
      <c r="S13" s="23">
        <f t="shared" si="6"/>
        <v>1.4916788565237595E-8</v>
      </c>
      <c r="T13" s="21">
        <f t="shared" si="7"/>
        <v>2.2251058110000306E-16</v>
      </c>
      <c r="U13" s="28">
        <v>298</v>
      </c>
      <c r="V13" s="29">
        <f t="shared" si="8"/>
        <v>287.29000000000002</v>
      </c>
      <c r="W13" s="30">
        <f t="shared" si="9"/>
        <v>0.62874592261262841</v>
      </c>
      <c r="X13" s="31">
        <f t="shared" si="10"/>
        <v>4.2534949606893795</v>
      </c>
      <c r="Y13" s="34">
        <f t="shared" si="11"/>
        <v>-3.6175677282659539E-8</v>
      </c>
      <c r="Z13" s="35">
        <f t="shared" si="12"/>
        <v>-3.6139748873477333E-8</v>
      </c>
      <c r="AA13" s="35">
        <f t="shared" si="13"/>
        <v>-3.6139784556308544E-8</v>
      </c>
      <c r="AB13" s="36">
        <f t="shared" si="14"/>
        <v>-3.6103891759079692E-8</v>
      </c>
      <c r="AC13" s="42">
        <f t="shared" si="15"/>
        <v>1.8212323571334469E-4</v>
      </c>
      <c r="AD13" s="24"/>
      <c r="AE13" s="44">
        <f t="shared" si="16"/>
        <v>1.821232357133447</v>
      </c>
      <c r="AF13" s="44"/>
      <c r="AG13" s="45"/>
      <c r="AH13" s="12">
        <v>70</v>
      </c>
    </row>
    <row r="14" spans="1:34">
      <c r="A14">
        <v>20</v>
      </c>
      <c r="B14">
        <v>2.1000000000000001E-2</v>
      </c>
      <c r="C14" s="4">
        <f t="shared" si="0"/>
        <v>0.8300395256916997</v>
      </c>
      <c r="D14" s="8">
        <f t="shared" si="1"/>
        <v>1.482213438735178E-5</v>
      </c>
      <c r="E14" s="57">
        <v>0.63011574074074073</v>
      </c>
      <c r="F14" s="12">
        <v>80</v>
      </c>
      <c r="G14" s="5">
        <v>14.34</v>
      </c>
      <c r="H14" s="5">
        <v>6.54</v>
      </c>
      <c r="I14" s="5">
        <v>2.1800000000000002</v>
      </c>
      <c r="J14" s="6">
        <v>14.27</v>
      </c>
      <c r="K14" s="6">
        <v>6.56</v>
      </c>
      <c r="L14" s="6">
        <v>2.27</v>
      </c>
      <c r="M14" s="17">
        <f t="shared" si="2"/>
        <v>14.305</v>
      </c>
      <c r="N14" s="17">
        <f t="shared" si="2"/>
        <v>6.55</v>
      </c>
      <c r="O14" s="17">
        <f t="shared" si="2"/>
        <v>2.2250000000000001</v>
      </c>
      <c r="P14" s="43">
        <f t="shared" si="3"/>
        <v>4.4722625365032305E-2</v>
      </c>
      <c r="Q14" s="21">
        <f t="shared" si="4"/>
        <v>2.8183829312644502E-7</v>
      </c>
      <c r="R14" s="21">
        <f t="shared" si="5"/>
        <v>3.5481338923357426E-8</v>
      </c>
      <c r="S14" s="23">
        <f t="shared" si="6"/>
        <v>1.4595422863478816E-8</v>
      </c>
      <c r="T14" s="21">
        <f t="shared" si="7"/>
        <v>2.1302636856376017E-16</v>
      </c>
      <c r="U14" s="28">
        <v>298</v>
      </c>
      <c r="V14" s="29">
        <f t="shared" si="8"/>
        <v>287.30500000000001</v>
      </c>
      <c r="W14" s="30">
        <f t="shared" si="9"/>
        <v>0.62783254565775415</v>
      </c>
      <c r="X14" s="31">
        <f t="shared" si="10"/>
        <v>4.2445587159844838</v>
      </c>
      <c r="Y14" s="34">
        <f t="shared" si="11"/>
        <v>-4.0572974747219161E-8</v>
      </c>
      <c r="Z14" s="35">
        <f t="shared" si="12"/>
        <v>-4.0527691141538472E-8</v>
      </c>
      <c r="AA14" s="35">
        <f t="shared" si="13"/>
        <v>-4.0527741682691943E-8</v>
      </c>
      <c r="AB14" s="36">
        <f t="shared" si="14"/>
        <v>-4.0482508505346495E-8</v>
      </c>
      <c r="AC14" s="42">
        <f t="shared" si="15"/>
        <v>1.817618379868425E-4</v>
      </c>
      <c r="AD14" s="24"/>
      <c r="AE14" s="44">
        <f t="shared" si="16"/>
        <v>1.8176183798684249</v>
      </c>
      <c r="AF14" s="44"/>
      <c r="AG14" s="45"/>
      <c r="AH14" s="12">
        <v>80</v>
      </c>
    </row>
    <row r="15" spans="1:34">
      <c r="A15">
        <v>25</v>
      </c>
      <c r="B15">
        <v>0</v>
      </c>
      <c r="C15" s="4">
        <f t="shared" si="0"/>
        <v>0</v>
      </c>
      <c r="D15" s="8">
        <f t="shared" si="1"/>
        <v>0</v>
      </c>
      <c r="E15" s="57">
        <v>0.63023148148148145</v>
      </c>
      <c r="F15" s="12">
        <v>90</v>
      </c>
      <c r="G15" s="5">
        <v>14.36</v>
      </c>
      <c r="H15" s="5">
        <v>6.53</v>
      </c>
      <c r="I15" s="5">
        <v>2.29</v>
      </c>
      <c r="J15" s="6">
        <v>14.29</v>
      </c>
      <c r="K15" s="6">
        <v>6.55</v>
      </c>
      <c r="L15" s="6">
        <v>2.4</v>
      </c>
      <c r="M15" s="17">
        <f t="shared" si="2"/>
        <v>14.324999999999999</v>
      </c>
      <c r="N15" s="17">
        <f t="shared" si="2"/>
        <v>6.54</v>
      </c>
      <c r="O15" s="17">
        <f t="shared" si="2"/>
        <v>2.3449999999999998</v>
      </c>
      <c r="P15" s="43">
        <f t="shared" si="3"/>
        <v>4.7150607364164834E-2</v>
      </c>
      <c r="Q15" s="21">
        <f t="shared" si="4"/>
        <v>2.8840315031266014E-7</v>
      </c>
      <c r="R15" s="21">
        <f t="shared" si="5"/>
        <v>3.4673685045253171E-8</v>
      </c>
      <c r="S15" s="23">
        <f t="shared" si="6"/>
        <v>1.4286915610479072E-8</v>
      </c>
      <c r="T15" s="21">
        <f t="shared" si="7"/>
        <v>2.0411595766095059E-16</v>
      </c>
      <c r="U15" s="28">
        <v>298</v>
      </c>
      <c r="V15" s="29">
        <f t="shared" si="8"/>
        <v>287.32499999999999</v>
      </c>
      <c r="W15" s="30">
        <f t="shared" si="9"/>
        <v>0.62661485806650918</v>
      </c>
      <c r="X15" s="31">
        <f t="shared" si="10"/>
        <v>4.2326743665392907</v>
      </c>
      <c r="Y15" s="34">
        <f t="shared" si="11"/>
        <v>-4.1009899021133272E-8</v>
      </c>
      <c r="Z15" s="35">
        <f t="shared" si="12"/>
        <v>-4.0963531472838522E-8</v>
      </c>
      <c r="AA15" s="35">
        <f t="shared" si="13"/>
        <v>-4.0963583897974552E-8</v>
      </c>
      <c r="AB15" s="36">
        <f t="shared" si="14"/>
        <v>-4.0917268656267649E-8</v>
      </c>
      <c r="AC15" s="42">
        <f t="shared" si="15"/>
        <v>1.8135656073867411E-4</v>
      </c>
      <c r="AD15" s="24"/>
      <c r="AE15" s="44">
        <f t="shared" si="16"/>
        <v>1.8135656073867412</v>
      </c>
      <c r="AF15" s="44"/>
      <c r="AG15" s="45"/>
      <c r="AH15" s="12">
        <v>90</v>
      </c>
    </row>
    <row r="16" spans="1:34">
      <c r="A16">
        <v>30</v>
      </c>
      <c r="B16">
        <v>0</v>
      </c>
      <c r="C16" s="4">
        <f t="shared" si="0"/>
        <v>0</v>
      </c>
      <c r="D16" s="8">
        <f t="shared" si="1"/>
        <v>0</v>
      </c>
      <c r="E16" s="57">
        <v>0.63034722222222217</v>
      </c>
      <c r="F16" s="12">
        <v>100</v>
      </c>
      <c r="G16" s="5">
        <v>14.37</v>
      </c>
      <c r="H16" s="5">
        <v>6.52</v>
      </c>
      <c r="I16" s="5">
        <v>2.37</v>
      </c>
      <c r="J16" s="6">
        <v>14.31</v>
      </c>
      <c r="K16" s="6">
        <v>6.54</v>
      </c>
      <c r="L16" s="6">
        <v>2.4900000000000002</v>
      </c>
      <c r="M16" s="17">
        <f t="shared" si="2"/>
        <v>14.34</v>
      </c>
      <c r="N16" s="17">
        <f t="shared" si="2"/>
        <v>6.5299999999999994</v>
      </c>
      <c r="O16" s="17">
        <f t="shared" si="2"/>
        <v>2.4300000000000002</v>
      </c>
      <c r="P16" s="43">
        <f t="shared" si="3"/>
        <v>4.8872114302368028E-2</v>
      </c>
      <c r="Q16" s="21">
        <f t="shared" si="4"/>
        <v>2.9512092266663867E-7</v>
      </c>
      <c r="R16" s="21">
        <f t="shared" si="5"/>
        <v>3.3884415613920147E-8</v>
      </c>
      <c r="S16" s="23">
        <f t="shared" si="6"/>
        <v>1.3979119824472573E-8</v>
      </c>
      <c r="T16" s="21">
        <f t="shared" si="7"/>
        <v>1.9541579106696208E-16</v>
      </c>
      <c r="U16" s="28">
        <v>298</v>
      </c>
      <c r="V16" s="29">
        <f t="shared" si="8"/>
        <v>287.33999999999997</v>
      </c>
      <c r="W16" s="30">
        <f t="shared" si="9"/>
        <v>0.6257017036151572</v>
      </c>
      <c r="X16" s="31">
        <f t="shared" si="10"/>
        <v>4.2237840281828785</v>
      </c>
      <c r="Y16" s="34">
        <f t="shared" si="11"/>
        <v>-4.068893503555848E-8</v>
      </c>
      <c r="Z16" s="35">
        <f t="shared" si="12"/>
        <v>-4.0643187106058026E-8</v>
      </c>
      <c r="AA16" s="35">
        <f t="shared" si="13"/>
        <v>-4.0643238541984075E-8</v>
      </c>
      <c r="AB16" s="36">
        <f t="shared" si="14"/>
        <v>-4.0597541932747407E-8</v>
      </c>
      <c r="AC16" s="42">
        <f t="shared" si="15"/>
        <v>1.809469250746424E-4</v>
      </c>
      <c r="AD16" s="24"/>
      <c r="AE16" s="44">
        <f t="shared" si="16"/>
        <v>1.8094692507464241</v>
      </c>
      <c r="AF16" s="44"/>
      <c r="AG16" s="45"/>
      <c r="AH16" s="12">
        <v>100</v>
      </c>
    </row>
    <row r="17" spans="1:34">
      <c r="A17">
        <v>35</v>
      </c>
      <c r="B17">
        <v>0</v>
      </c>
      <c r="C17" s="4">
        <f t="shared" si="0"/>
        <v>0</v>
      </c>
      <c r="D17" s="8">
        <f t="shared" si="1"/>
        <v>0</v>
      </c>
      <c r="E17" s="57">
        <v>0.630462962962963</v>
      </c>
      <c r="F17" s="12">
        <v>110</v>
      </c>
      <c r="G17" s="5">
        <v>14.39</v>
      </c>
      <c r="H17" s="5">
        <v>6.51</v>
      </c>
      <c r="I17" s="5">
        <v>2.52</v>
      </c>
      <c r="J17" s="6">
        <v>14.33</v>
      </c>
      <c r="K17" s="6">
        <v>6.53</v>
      </c>
      <c r="L17" s="6">
        <v>2.57</v>
      </c>
      <c r="M17" s="17">
        <f t="shared" si="2"/>
        <v>14.36</v>
      </c>
      <c r="N17" s="17">
        <f t="shared" si="2"/>
        <v>6.52</v>
      </c>
      <c r="O17" s="17">
        <f t="shared" si="2"/>
        <v>2.5449999999999999</v>
      </c>
      <c r="P17" s="43">
        <f t="shared" si="3"/>
        <v>5.1202350452890642E-2</v>
      </c>
      <c r="Q17" s="21">
        <f t="shared" si="4"/>
        <v>3.0199517204020165E-7</v>
      </c>
      <c r="R17" s="21">
        <f t="shared" si="5"/>
        <v>3.3113112148259005E-8</v>
      </c>
      <c r="S17" s="23">
        <f t="shared" si="6"/>
        <v>1.3683639529263474E-8</v>
      </c>
      <c r="T17" s="21">
        <f t="shared" si="7"/>
        <v>1.872419907668219E-16</v>
      </c>
      <c r="U17" s="28">
        <v>298</v>
      </c>
      <c r="V17" s="29">
        <f t="shared" si="8"/>
        <v>287.36</v>
      </c>
      <c r="W17" s="30">
        <f t="shared" si="9"/>
        <v>0.62448431264106585</v>
      </c>
      <c r="X17" s="31">
        <f t="shared" si="10"/>
        <v>4.2119607225427593</v>
      </c>
      <c r="Y17" s="34">
        <f t="shared" si="11"/>
        <v>-4.086857501829848E-8</v>
      </c>
      <c r="Z17" s="35">
        <f t="shared" si="12"/>
        <v>-4.0822318347632528E-8</v>
      </c>
      <c r="AA17" s="35">
        <f t="shared" si="13"/>
        <v>-4.0822370702763105E-8</v>
      </c>
      <c r="AB17" s="36">
        <f t="shared" si="14"/>
        <v>-4.0776166268712514E-8</v>
      </c>
      <c r="AC17" s="42">
        <f t="shared" si="15"/>
        <v>1.8054049286086841E-4</v>
      </c>
      <c r="AD17" s="24"/>
      <c r="AE17" s="44">
        <f t="shared" si="16"/>
        <v>1.8054049286086842</v>
      </c>
      <c r="AF17" s="44"/>
      <c r="AG17" s="45"/>
      <c r="AH17" s="12">
        <v>110</v>
      </c>
    </row>
    <row r="18" spans="1:34">
      <c r="A18">
        <v>40</v>
      </c>
      <c r="B18">
        <v>0</v>
      </c>
      <c r="C18" s="4">
        <f t="shared" si="0"/>
        <v>0</v>
      </c>
      <c r="D18" s="8">
        <f t="shared" si="1"/>
        <v>0</v>
      </c>
      <c r="E18" s="57">
        <v>0.63057870370370372</v>
      </c>
      <c r="F18" s="12">
        <v>120</v>
      </c>
      <c r="G18" s="5">
        <v>14.4</v>
      </c>
      <c r="H18" s="5">
        <v>6.5</v>
      </c>
      <c r="I18" s="5">
        <v>2.67</v>
      </c>
      <c r="J18" s="6">
        <v>14.34</v>
      </c>
      <c r="K18" s="6">
        <v>6.53</v>
      </c>
      <c r="L18" s="6">
        <v>2.71</v>
      </c>
      <c r="M18" s="17">
        <f t="shared" si="2"/>
        <v>14.370000000000001</v>
      </c>
      <c r="N18" s="17">
        <f t="shared" si="2"/>
        <v>6.5150000000000006</v>
      </c>
      <c r="O18" s="17">
        <f t="shared" si="2"/>
        <v>2.69</v>
      </c>
      <c r="P18" s="43">
        <f t="shared" si="3"/>
        <v>5.4128755020798197E-2</v>
      </c>
      <c r="Q18" s="21">
        <f t="shared" si="4"/>
        <v>3.0549211132155028E-7</v>
      </c>
      <c r="R18" s="21">
        <f t="shared" si="5"/>
        <v>3.2734069487883837E-8</v>
      </c>
      <c r="S18" s="23">
        <f t="shared" si="6"/>
        <v>1.3538249815220825E-8</v>
      </c>
      <c r="T18" s="21">
        <f t="shared" si="7"/>
        <v>1.8328420805932671E-16</v>
      </c>
      <c r="U18" s="28">
        <v>298</v>
      </c>
      <c r="V18" s="29">
        <f t="shared" si="8"/>
        <v>287.37</v>
      </c>
      <c r="W18" s="30">
        <f t="shared" si="9"/>
        <v>0.62387568069880583</v>
      </c>
      <c r="X18" s="31">
        <f t="shared" si="10"/>
        <v>4.2060621019562516</v>
      </c>
      <c r="Y18" s="34">
        <f t="shared" si="11"/>
        <v>-4.2254694074551491E-8</v>
      </c>
      <c r="Z18" s="35">
        <f t="shared" si="12"/>
        <v>-4.2205134404371652E-8</v>
      </c>
      <c r="AA18" s="35">
        <f t="shared" si="13"/>
        <v>-4.2205192531899542E-8</v>
      </c>
      <c r="AB18" s="36">
        <f t="shared" si="14"/>
        <v>-4.21556908528944E-8</v>
      </c>
      <c r="AC18" s="42">
        <f t="shared" si="15"/>
        <v>1.8013226932855542E-4</v>
      </c>
      <c r="AD18" s="25"/>
      <c r="AE18" s="44">
        <f t="shared" si="16"/>
        <v>1.8013226932855542</v>
      </c>
      <c r="AF18" s="44"/>
      <c r="AG18" s="45"/>
      <c r="AH18" s="12">
        <v>120</v>
      </c>
    </row>
    <row r="19" spans="1:34">
      <c r="A19">
        <v>45</v>
      </c>
      <c r="B19">
        <v>0</v>
      </c>
      <c r="C19" s="4">
        <f t="shared" si="0"/>
        <v>0</v>
      </c>
      <c r="D19" s="8">
        <f t="shared" si="1"/>
        <v>0</v>
      </c>
      <c r="E19" s="57">
        <v>0.63069444444444445</v>
      </c>
      <c r="F19" s="12">
        <v>130</v>
      </c>
      <c r="G19" s="5">
        <v>14.41</v>
      </c>
      <c r="H19" s="5">
        <v>6.5</v>
      </c>
      <c r="I19" s="5">
        <v>2.72</v>
      </c>
      <c r="J19" s="6">
        <v>14.35</v>
      </c>
      <c r="K19" s="6">
        <v>6.52</v>
      </c>
      <c r="L19" s="6">
        <v>2.8</v>
      </c>
      <c r="M19" s="17">
        <f t="shared" si="2"/>
        <v>14.379999999999999</v>
      </c>
      <c r="N19" s="17">
        <f t="shared" si="2"/>
        <v>6.51</v>
      </c>
      <c r="O19" s="17">
        <f t="shared" si="2"/>
        <v>2.76</v>
      </c>
      <c r="P19" s="43">
        <f t="shared" si="3"/>
        <v>5.554673033397476E-2</v>
      </c>
      <c r="Q19" s="21">
        <f t="shared" si="4"/>
        <v>3.090295432513585E-7</v>
      </c>
      <c r="R19" s="21">
        <f t="shared" si="5"/>
        <v>3.2359365692962729E-8</v>
      </c>
      <c r="S19" s="23">
        <f t="shared" si="6"/>
        <v>1.3394404877982852E-8</v>
      </c>
      <c r="T19" s="21">
        <f t="shared" si="7"/>
        <v>1.794100820353308E-16</v>
      </c>
      <c r="U19" s="28">
        <v>298</v>
      </c>
      <c r="V19" s="29">
        <f t="shared" si="8"/>
        <v>287.38</v>
      </c>
      <c r="W19" s="30">
        <f t="shared" si="9"/>
        <v>0.62326709111384104</v>
      </c>
      <c r="X19" s="31">
        <f t="shared" si="10"/>
        <v>4.2001721517133364</v>
      </c>
      <c r="Y19" s="34">
        <f t="shared" si="11"/>
        <v>-4.2404999279739683E-8</v>
      </c>
      <c r="Z19" s="35">
        <f t="shared" si="12"/>
        <v>-4.2354969181619585E-8</v>
      </c>
      <c r="AA19" s="35">
        <f t="shared" si="13"/>
        <v>-4.2355028207931593E-8</v>
      </c>
      <c r="AB19" s="36">
        <f t="shared" si="14"/>
        <v>-4.2305056996843117E-8</v>
      </c>
      <c r="AC19" s="42">
        <f t="shared" si="15"/>
        <v>1.7971021759722211E-4</v>
      </c>
      <c r="AD19" s="24"/>
      <c r="AE19" s="44">
        <f t="shared" si="16"/>
        <v>1.7971021759722212</v>
      </c>
      <c r="AF19" s="44"/>
      <c r="AG19" s="45"/>
      <c r="AH19" s="12">
        <v>130</v>
      </c>
    </row>
    <row r="20" spans="1:34">
      <c r="C20" s="4"/>
      <c r="D20" s="8"/>
      <c r="E20" s="57">
        <v>0.63081018518518517</v>
      </c>
      <c r="F20" s="12">
        <v>140</v>
      </c>
      <c r="G20" s="5">
        <v>14.43</v>
      </c>
      <c r="H20" s="5">
        <v>6.49</v>
      </c>
      <c r="I20" s="5">
        <v>2.95</v>
      </c>
      <c r="J20" s="6">
        <v>14.37</v>
      </c>
      <c r="K20" s="6">
        <v>6.52</v>
      </c>
      <c r="L20" s="6">
        <v>3.06</v>
      </c>
      <c r="M20" s="17">
        <f t="shared" si="2"/>
        <v>14.399999999999999</v>
      </c>
      <c r="N20" s="17">
        <f t="shared" si="2"/>
        <v>6.5049999999999999</v>
      </c>
      <c r="O20" s="17">
        <f t="shared" si="2"/>
        <v>3.0049999999999999</v>
      </c>
      <c r="P20" s="43">
        <f t="shared" si="3"/>
        <v>6.0498032527478873E-2</v>
      </c>
      <c r="Q20" s="21">
        <f t="shared" si="4"/>
        <v>3.1260793671239491E-7</v>
      </c>
      <c r="R20" s="21">
        <f t="shared" si="5"/>
        <v>3.1988951096913881E-8</v>
      </c>
      <c r="S20" s="23">
        <f t="shared" si="6"/>
        <v>1.326310536651442E-8</v>
      </c>
      <c r="T20" s="21">
        <f t="shared" si="7"/>
        <v>1.759099639632636E-16</v>
      </c>
      <c r="U20" s="28">
        <v>298</v>
      </c>
      <c r="V20" s="29">
        <f t="shared" si="8"/>
        <v>287.39999999999998</v>
      </c>
      <c r="W20" s="30">
        <f t="shared" si="9"/>
        <v>0.62205003899809996</v>
      </c>
      <c r="X20" s="31">
        <f t="shared" si="10"/>
        <v>4.1884182089503437</v>
      </c>
      <c r="Y20" s="34">
        <f t="shared" si="11"/>
        <v>-4.5303909704594213E-8</v>
      </c>
      <c r="Z20" s="35">
        <f t="shared" si="12"/>
        <v>-4.5246670528279469E-8</v>
      </c>
      <c r="AA20" s="35">
        <f t="shared" si="13"/>
        <v>-4.5246742847055624E-8</v>
      </c>
      <c r="AB20" s="36">
        <f t="shared" si="14"/>
        <v>-4.5189575806774884E-8</v>
      </c>
      <c r="AC20" s="42">
        <f t="shared" si="15"/>
        <v>1.792866675121293E-4</v>
      </c>
      <c r="AD20" s="24"/>
      <c r="AE20" s="44">
        <f t="shared" si="16"/>
        <v>1.7928666751212929</v>
      </c>
      <c r="AF20" s="44"/>
      <c r="AG20" s="45"/>
      <c r="AH20" s="12">
        <v>140</v>
      </c>
    </row>
    <row r="21" spans="1:34">
      <c r="C21" s="4"/>
      <c r="D21" s="8"/>
      <c r="E21" s="57">
        <v>0.63092592592592589</v>
      </c>
      <c r="F21" s="12">
        <v>150</v>
      </c>
      <c r="G21" s="5">
        <v>14.45</v>
      </c>
      <c r="H21" s="5">
        <v>6.49</v>
      </c>
      <c r="I21" s="5">
        <v>3.23</v>
      </c>
      <c r="J21" s="6">
        <v>14.39</v>
      </c>
      <c r="K21" s="6">
        <v>6.52</v>
      </c>
      <c r="L21" s="6">
        <v>3.16</v>
      </c>
      <c r="M21" s="17">
        <f t="shared" si="2"/>
        <v>14.42</v>
      </c>
      <c r="N21" s="17">
        <f t="shared" si="2"/>
        <v>6.5049999999999999</v>
      </c>
      <c r="O21" s="17">
        <f t="shared" si="2"/>
        <v>3.1950000000000003</v>
      </c>
      <c r="P21" s="43">
        <f t="shared" si="3"/>
        <v>6.434503538502466E-2</v>
      </c>
      <c r="Q21" s="21">
        <f t="shared" si="4"/>
        <v>3.1260793671239491E-7</v>
      </c>
      <c r="R21" s="21">
        <f t="shared" si="5"/>
        <v>3.1988951096913881E-8</v>
      </c>
      <c r="S21" s="23">
        <f t="shared" si="6"/>
        <v>1.3285166975752553E-8</v>
      </c>
      <c r="T21" s="21">
        <f t="shared" si="7"/>
        <v>1.7649566157362624E-16</v>
      </c>
      <c r="U21" s="28">
        <v>298</v>
      </c>
      <c r="V21" s="29">
        <f t="shared" si="8"/>
        <v>287.42</v>
      </c>
      <c r="W21" s="30">
        <f t="shared" si="9"/>
        <v>0.62083315625847946</v>
      </c>
      <c r="X21" s="31">
        <f t="shared" si="10"/>
        <v>4.1766987878517838</v>
      </c>
      <c r="Y21" s="34">
        <f t="shared" si="11"/>
        <v>-4.8358468208046716E-8</v>
      </c>
      <c r="Z21" s="35">
        <f t="shared" si="12"/>
        <v>-4.8293085259953497E-8</v>
      </c>
      <c r="AA21" s="35">
        <f t="shared" si="13"/>
        <v>-4.8293173660807784E-8</v>
      </c>
      <c r="AB21" s="36">
        <f t="shared" si="14"/>
        <v>-4.8227878874524527E-8</v>
      </c>
      <c r="AC21" s="42">
        <f t="shared" si="15"/>
        <v>1.7883420032502591E-4</v>
      </c>
      <c r="AD21" s="25">
        <f>D6</f>
        <v>1.8280632411067193E-4</v>
      </c>
      <c r="AE21" s="44">
        <f t="shared" si="16"/>
        <v>1.788342003250259</v>
      </c>
      <c r="AF21" s="44">
        <f>AD21*10000</f>
        <v>1.8280632411067192</v>
      </c>
      <c r="AG21" s="45">
        <f>(AE21-AF21)*(AE21-AF21)</f>
        <v>1.5777767368494869E-3</v>
      </c>
      <c r="AH21" s="12">
        <v>150</v>
      </c>
    </row>
    <row r="22" spans="1:34">
      <c r="E22" s="57">
        <v>0.63104166666666661</v>
      </c>
      <c r="F22" s="12">
        <v>160</v>
      </c>
      <c r="G22" s="5">
        <v>14.46</v>
      </c>
      <c r="H22" s="5">
        <v>6.48</v>
      </c>
      <c r="I22" s="5">
        <v>3.39</v>
      </c>
      <c r="J22" s="6">
        <v>14.41</v>
      </c>
      <c r="K22" s="6">
        <v>6.52</v>
      </c>
      <c r="L22" s="6">
        <v>3.44</v>
      </c>
      <c r="M22" s="17">
        <f t="shared" si="2"/>
        <v>14.435</v>
      </c>
      <c r="N22" s="17">
        <f t="shared" si="2"/>
        <v>6.5</v>
      </c>
      <c r="O22" s="17">
        <f t="shared" si="2"/>
        <v>3.415</v>
      </c>
      <c r="P22" s="43">
        <f t="shared" si="3"/>
        <v>6.8793194592190784E-2</v>
      </c>
      <c r="Q22" s="21">
        <f t="shared" si="4"/>
        <v>3.1622776601683734E-7</v>
      </c>
      <c r="R22" s="21">
        <f t="shared" si="5"/>
        <v>3.1622776601683699E-8</v>
      </c>
      <c r="S22" s="23">
        <f t="shared" si="6"/>
        <v>1.3149473534340363E-8</v>
      </c>
      <c r="T22" s="21">
        <f t="shared" si="7"/>
        <v>1.7290865423031764E-16</v>
      </c>
      <c r="U22" s="28">
        <v>298</v>
      </c>
      <c r="V22" s="29">
        <f t="shared" si="8"/>
        <v>287.435</v>
      </c>
      <c r="W22" s="30">
        <f t="shared" si="9"/>
        <v>0.61992060533557536</v>
      </c>
      <c r="X22" s="31">
        <f t="shared" si="10"/>
        <v>4.1679318130550556</v>
      </c>
      <c r="Y22" s="34">
        <f t="shared" si="11"/>
        <v>-5.0620198372928962E-8</v>
      </c>
      <c r="Z22" s="35">
        <f t="shared" si="12"/>
        <v>-5.0548362481338284E-8</v>
      </c>
      <c r="AA22" s="35">
        <f t="shared" si="13"/>
        <v>-5.0548464424742044E-8</v>
      </c>
      <c r="AB22" s="36">
        <f t="shared" si="14"/>
        <v>-5.047673018721626E-8</v>
      </c>
      <c r="AC22" s="42">
        <f t="shared" si="15"/>
        <v>1.7835126888348575E-4</v>
      </c>
      <c r="AD22" s="24"/>
      <c r="AE22" s="44">
        <f t="shared" si="16"/>
        <v>1.7835126888348576</v>
      </c>
      <c r="AF22" s="44"/>
      <c r="AG22" s="45"/>
      <c r="AH22" s="12">
        <v>160</v>
      </c>
    </row>
    <row r="23" spans="1:34">
      <c r="E23" s="57">
        <v>0.63115740740740744</v>
      </c>
      <c r="F23" s="12">
        <v>170</v>
      </c>
      <c r="G23" s="5">
        <v>14.48</v>
      </c>
      <c r="H23" s="5">
        <v>6.48</v>
      </c>
      <c r="I23" s="5">
        <v>3.56</v>
      </c>
      <c r="J23" s="6">
        <v>14.42</v>
      </c>
      <c r="K23" s="6">
        <v>6.51</v>
      </c>
      <c r="L23" s="6">
        <v>3.52</v>
      </c>
      <c r="M23" s="17">
        <f t="shared" si="2"/>
        <v>14.45</v>
      </c>
      <c r="N23" s="17">
        <f t="shared" si="2"/>
        <v>6.4950000000000001</v>
      </c>
      <c r="O23" s="17">
        <f t="shared" si="2"/>
        <v>3.54</v>
      </c>
      <c r="P23" s="43">
        <f t="shared" si="3"/>
        <v>7.1329412606720086E-2</v>
      </c>
      <c r="Q23" s="21">
        <f t="shared" si="4"/>
        <v>3.1988951096913916E-7</v>
      </c>
      <c r="R23" s="21">
        <f t="shared" si="5"/>
        <v>3.1260793671239459E-8</v>
      </c>
      <c r="S23" s="23">
        <f t="shared" si="6"/>
        <v>1.3015166052929723E-8</v>
      </c>
      <c r="T23" s="21">
        <f t="shared" si="7"/>
        <v>1.6939454738533428E-16</v>
      </c>
      <c r="U23" s="28">
        <v>298</v>
      </c>
      <c r="V23" s="29">
        <f t="shared" si="8"/>
        <v>287.45</v>
      </c>
      <c r="W23" s="30">
        <f t="shared" si="9"/>
        <v>0.61900814965194029</v>
      </c>
      <c r="X23" s="31">
        <f t="shared" si="10"/>
        <v>4.1591841524093445</v>
      </c>
      <c r="Y23" s="34">
        <f t="shared" si="11"/>
        <v>-5.1381826335639685E-8</v>
      </c>
      <c r="Z23" s="35">
        <f t="shared" si="12"/>
        <v>-5.1307602139552395E-8</v>
      </c>
      <c r="AA23" s="35">
        <f t="shared" si="13"/>
        <v>-5.1307709360951042E-8</v>
      </c>
      <c r="AB23" s="36">
        <f t="shared" si="14"/>
        <v>-5.1233592076486648E-8</v>
      </c>
      <c r="AC23" s="42">
        <f t="shared" si="15"/>
        <v>1.7784578457953192E-4</v>
      </c>
      <c r="AD23" s="24"/>
      <c r="AE23" s="44">
        <f t="shared" si="16"/>
        <v>1.7784578457953193</v>
      </c>
      <c r="AF23" s="44"/>
      <c r="AG23" s="45"/>
      <c r="AH23" s="12">
        <v>170</v>
      </c>
    </row>
    <row r="24" spans="1:34">
      <c r="E24" s="57">
        <v>0.63127314814814817</v>
      </c>
      <c r="F24" s="12">
        <v>180</v>
      </c>
      <c r="G24" s="5">
        <v>14.5</v>
      </c>
      <c r="H24" s="5">
        <v>6.47</v>
      </c>
      <c r="I24" s="5">
        <v>3.75</v>
      </c>
      <c r="J24" s="6">
        <v>14.44</v>
      </c>
      <c r="K24" s="6">
        <v>6.51</v>
      </c>
      <c r="L24" s="6">
        <v>3.77</v>
      </c>
      <c r="M24" s="17">
        <f t="shared" si="2"/>
        <v>14.469999999999999</v>
      </c>
      <c r="N24" s="17">
        <f t="shared" si="2"/>
        <v>6.49</v>
      </c>
      <c r="O24" s="17">
        <f t="shared" si="2"/>
        <v>3.76</v>
      </c>
      <c r="P24" s="43">
        <f t="shared" si="3"/>
        <v>7.5788055162661669E-2</v>
      </c>
      <c r="Q24" s="21">
        <f t="shared" si="4"/>
        <v>3.2359365692962763E-7</v>
      </c>
      <c r="R24" s="21">
        <f t="shared" si="5"/>
        <v>3.0902954325135814E-8</v>
      </c>
      <c r="S24" s="23">
        <f t="shared" si="6"/>
        <v>1.288758405432677E-8</v>
      </c>
      <c r="T24" s="21">
        <f t="shared" si="7"/>
        <v>1.6608982275733763E-16</v>
      </c>
      <c r="U24" s="28">
        <v>298</v>
      </c>
      <c r="V24" s="29">
        <f t="shared" si="8"/>
        <v>287.47000000000003</v>
      </c>
      <c r="W24" s="30">
        <f t="shared" si="9"/>
        <v>0.6177916901979611</v>
      </c>
      <c r="X24" s="31">
        <f t="shared" si="10"/>
        <v>4.1475505721982415</v>
      </c>
      <c r="Y24" s="34">
        <f t="shared" si="11"/>
        <v>-5.3523804554380867E-8</v>
      </c>
      <c r="Z24" s="35">
        <f t="shared" si="12"/>
        <v>-5.3443029899529882E-8</v>
      </c>
      <c r="AA24" s="35">
        <f t="shared" si="13"/>
        <v>-5.3443151799400793E-8</v>
      </c>
      <c r="AB24" s="36">
        <f t="shared" si="14"/>
        <v>-5.3362498676493979E-8</v>
      </c>
      <c r="AC24" s="42">
        <f t="shared" si="15"/>
        <v>1.7733270784384337E-4</v>
      </c>
      <c r="AD24" s="24"/>
      <c r="AE24" s="44">
        <f t="shared" si="16"/>
        <v>1.7733270784384336</v>
      </c>
      <c r="AF24" s="44"/>
      <c r="AG24" s="45"/>
      <c r="AH24" s="12">
        <v>180</v>
      </c>
    </row>
    <row r="25" spans="1:34">
      <c r="E25" s="57">
        <v>0.63138888888888889</v>
      </c>
      <c r="F25" s="12">
        <v>190</v>
      </c>
      <c r="G25" s="5">
        <v>14.52</v>
      </c>
      <c r="H25" s="5">
        <v>6.47</v>
      </c>
      <c r="I25" s="5">
        <v>3.92</v>
      </c>
      <c r="J25" s="6">
        <v>14.46</v>
      </c>
      <c r="K25" s="6">
        <v>6.51</v>
      </c>
      <c r="L25" s="6">
        <v>3.94</v>
      </c>
      <c r="M25" s="17">
        <f t="shared" si="2"/>
        <v>14.49</v>
      </c>
      <c r="N25" s="17">
        <f t="shared" si="2"/>
        <v>6.49</v>
      </c>
      <c r="O25" s="17">
        <f t="shared" si="2"/>
        <v>3.9299999999999997</v>
      </c>
      <c r="P25" s="43">
        <f t="shared" si="3"/>
        <v>7.9241566090663199E-2</v>
      </c>
      <c r="Q25" s="21">
        <f t="shared" si="4"/>
        <v>3.2359365692962763E-7</v>
      </c>
      <c r="R25" s="21">
        <f t="shared" si="5"/>
        <v>3.0902954325135814E-8</v>
      </c>
      <c r="S25" s="23">
        <f t="shared" si="6"/>
        <v>1.2909021028215852E-8</v>
      </c>
      <c r="T25" s="21">
        <f t="shared" si="7"/>
        <v>1.6664282390691904E-16</v>
      </c>
      <c r="U25" s="28">
        <v>298</v>
      </c>
      <c r="V25" s="29">
        <f t="shared" si="8"/>
        <v>287.49</v>
      </c>
      <c r="W25" s="30">
        <f t="shared" si="9"/>
        <v>0.61657539999640365</v>
      </c>
      <c r="X25" s="31">
        <f t="shared" si="10"/>
        <v>4.1359511439226955</v>
      </c>
      <c r="Y25" s="34">
        <f t="shared" si="11"/>
        <v>-5.6136887641864199E-8</v>
      </c>
      <c r="Z25" s="35">
        <f t="shared" si="12"/>
        <v>-5.6047764879687117E-8</v>
      </c>
      <c r="AA25" s="35">
        <f t="shared" si="13"/>
        <v>-5.6047906370729311E-8</v>
      </c>
      <c r="AB25" s="36">
        <f t="shared" si="14"/>
        <v>-5.5958924650332852E-8</v>
      </c>
      <c r="AC25" s="42">
        <f t="shared" si="15"/>
        <v>1.7679827673279549E-4</v>
      </c>
      <c r="AD25" s="24"/>
      <c r="AE25" s="44">
        <f t="shared" si="16"/>
        <v>1.7679827673279549</v>
      </c>
      <c r="AF25" s="44"/>
      <c r="AG25" s="45"/>
      <c r="AH25" s="12">
        <v>190</v>
      </c>
    </row>
    <row r="26" spans="1:34">
      <c r="E26" s="57">
        <v>0.63150462962962961</v>
      </c>
      <c r="F26" s="12">
        <v>200</v>
      </c>
      <c r="G26" s="5">
        <v>14.53</v>
      </c>
      <c r="H26" s="5">
        <v>6.47</v>
      </c>
      <c r="I26" s="5">
        <v>4.0599999999999996</v>
      </c>
      <c r="J26" s="6">
        <v>14.47</v>
      </c>
      <c r="K26" s="6">
        <v>6.51</v>
      </c>
      <c r="L26" s="6">
        <v>4.1100000000000003</v>
      </c>
      <c r="M26" s="17">
        <f t="shared" si="2"/>
        <v>14.5</v>
      </c>
      <c r="N26" s="17">
        <f t="shared" si="2"/>
        <v>6.49</v>
      </c>
      <c r="O26" s="17">
        <f t="shared" si="2"/>
        <v>4.085</v>
      </c>
      <c r="P26" s="43">
        <f t="shared" si="3"/>
        <v>8.2380869317297059E-2</v>
      </c>
      <c r="Q26" s="21">
        <f t="shared" si="4"/>
        <v>3.2359365692962763E-7</v>
      </c>
      <c r="R26" s="21">
        <f t="shared" si="5"/>
        <v>3.0902954325135814E-8</v>
      </c>
      <c r="S26" s="23">
        <f t="shared" si="6"/>
        <v>1.2919752883158444E-8</v>
      </c>
      <c r="T26" s="21">
        <f t="shared" si="7"/>
        <v>1.6692001456188093E-16</v>
      </c>
      <c r="U26" s="28">
        <v>298</v>
      </c>
      <c r="V26" s="29">
        <f t="shared" si="8"/>
        <v>287.5</v>
      </c>
      <c r="W26" s="30">
        <f t="shared" si="9"/>
        <v>0.61596731835424667</v>
      </c>
      <c r="X26" s="31">
        <f t="shared" si="10"/>
        <v>4.1301642039737896</v>
      </c>
      <c r="Y26" s="34">
        <f t="shared" si="11"/>
        <v>-5.8354259287768612E-8</v>
      </c>
      <c r="Z26" s="35">
        <f t="shared" si="12"/>
        <v>-5.8257650625695713E-8</v>
      </c>
      <c r="AA26" s="35">
        <f t="shared" si="13"/>
        <v>-5.8257810566610081E-8</v>
      </c>
      <c r="AB26" s="36">
        <f t="shared" si="14"/>
        <v>-5.816136131586973E-8</v>
      </c>
      <c r="AC26" s="42">
        <f t="shared" si="15"/>
        <v>1.7623779814147377E-4</v>
      </c>
      <c r="AD26" s="24"/>
      <c r="AE26" s="44">
        <f t="shared" si="16"/>
        <v>1.7623779814147378</v>
      </c>
      <c r="AF26" s="44"/>
      <c r="AG26" s="45"/>
      <c r="AH26" s="12">
        <v>200</v>
      </c>
    </row>
    <row r="27" spans="1:34">
      <c r="E27" s="57">
        <v>0.63162037037037033</v>
      </c>
      <c r="F27" s="12">
        <v>210</v>
      </c>
      <c r="G27" s="5">
        <v>14.55</v>
      </c>
      <c r="H27" s="5">
        <v>6.47</v>
      </c>
      <c r="I27" s="5">
        <v>4.25</v>
      </c>
      <c r="J27" s="6">
        <v>14.49</v>
      </c>
      <c r="K27" s="6">
        <v>6.51</v>
      </c>
      <c r="L27" s="6">
        <v>4.3600000000000003</v>
      </c>
      <c r="M27" s="17">
        <f t="shared" si="2"/>
        <v>14.52</v>
      </c>
      <c r="N27" s="17">
        <f t="shared" si="2"/>
        <v>6.49</v>
      </c>
      <c r="O27" s="17">
        <f t="shared" si="2"/>
        <v>4.3049999999999997</v>
      </c>
      <c r="P27" s="43">
        <f t="shared" si="3"/>
        <v>8.6847060358578643E-2</v>
      </c>
      <c r="Q27" s="21">
        <f t="shared" si="4"/>
        <v>3.2359365692962763E-7</v>
      </c>
      <c r="R27" s="21">
        <f t="shared" si="5"/>
        <v>3.0902954325135814E-8</v>
      </c>
      <c r="S27" s="23">
        <f t="shared" si="6"/>
        <v>1.2941243366094743E-8</v>
      </c>
      <c r="T27" s="21">
        <f t="shared" si="7"/>
        <v>1.6747577986049119E-16</v>
      </c>
      <c r="U27" s="28">
        <v>298</v>
      </c>
      <c r="V27" s="29">
        <f t="shared" si="8"/>
        <v>287.52</v>
      </c>
      <c r="W27" s="30">
        <f t="shared" si="9"/>
        <v>0.61475128196509643</v>
      </c>
      <c r="X27" s="31">
        <f t="shared" si="10"/>
        <v>4.1186158070635095</v>
      </c>
      <c r="Y27" s="34">
        <f t="shared" si="11"/>
        <v>-6.1691161616378353E-8</v>
      </c>
      <c r="Z27" s="35">
        <f t="shared" si="12"/>
        <v>-6.1582830095993365E-8</v>
      </c>
      <c r="AA27" s="35">
        <f t="shared" si="13"/>
        <v>-6.1583020329375296E-8</v>
      </c>
      <c r="AB27" s="36">
        <f t="shared" si="14"/>
        <v>-6.1474878374261224E-8</v>
      </c>
      <c r="AC27" s="42">
        <f t="shared" si="15"/>
        <v>1.7565522056982668E-4</v>
      </c>
      <c r="AD27" s="24"/>
      <c r="AE27" s="44">
        <f t="shared" si="16"/>
        <v>1.7565522056982668</v>
      </c>
      <c r="AF27" s="44"/>
      <c r="AG27" s="45"/>
      <c r="AH27" s="12">
        <v>210</v>
      </c>
    </row>
    <row r="28" spans="1:34">
      <c r="E28" s="57">
        <v>0.63173611111111105</v>
      </c>
      <c r="F28" s="12">
        <v>220</v>
      </c>
      <c r="G28" s="5">
        <v>14.57</v>
      </c>
      <c r="H28" s="5">
        <v>6.47</v>
      </c>
      <c r="I28" s="5">
        <v>4.43</v>
      </c>
      <c r="J28" s="6">
        <v>14.51</v>
      </c>
      <c r="K28" s="6">
        <v>6.51</v>
      </c>
      <c r="L28" s="6">
        <v>4.46</v>
      </c>
      <c r="M28" s="17">
        <f t="shared" si="2"/>
        <v>14.54</v>
      </c>
      <c r="N28" s="17">
        <f t="shared" si="2"/>
        <v>6.49</v>
      </c>
      <c r="O28" s="17">
        <f t="shared" si="2"/>
        <v>4.4450000000000003</v>
      </c>
      <c r="P28" s="43">
        <f t="shared" si="3"/>
        <v>8.970185825861024E-2</v>
      </c>
      <c r="Q28" s="21">
        <f t="shared" si="4"/>
        <v>3.2359365692962763E-7</v>
      </c>
      <c r="R28" s="21">
        <f t="shared" si="5"/>
        <v>3.0902954325135814E-8</v>
      </c>
      <c r="S28" s="23">
        <f t="shared" si="6"/>
        <v>1.2962769595911112E-8</v>
      </c>
      <c r="T28" s="21">
        <f t="shared" si="7"/>
        <v>1.6803339559667752E-16</v>
      </c>
      <c r="U28" s="28">
        <v>298</v>
      </c>
      <c r="V28" s="29">
        <f t="shared" si="8"/>
        <v>287.54000000000002</v>
      </c>
      <c r="W28" s="30">
        <f t="shared" si="9"/>
        <v>0.61353541474007756</v>
      </c>
      <c r="X28" s="31">
        <f t="shared" si="10"/>
        <v>4.1071013005274972</v>
      </c>
      <c r="Y28" s="34">
        <f t="shared" si="11"/>
        <v>-6.3885670759133587E-8</v>
      </c>
      <c r="Z28" s="35">
        <f t="shared" si="12"/>
        <v>-6.3769086174801277E-8</v>
      </c>
      <c r="AA28" s="35">
        <f t="shared" si="13"/>
        <v>-6.3769298929322624E-8</v>
      </c>
      <c r="AB28" s="36">
        <f t="shared" si="14"/>
        <v>-6.3652926323002717E-8</v>
      </c>
      <c r="AC28" s="42">
        <f t="shared" si="15"/>
        <v>1.7503939100175773E-4</v>
      </c>
      <c r="AD28" s="24"/>
      <c r="AE28" s="44">
        <f t="shared" si="16"/>
        <v>1.7503939100175774</v>
      </c>
      <c r="AF28" s="44"/>
      <c r="AG28" s="45"/>
      <c r="AH28" s="12">
        <v>220</v>
      </c>
    </row>
    <row r="29" spans="1:34">
      <c r="E29" s="57">
        <v>0.63185185185185189</v>
      </c>
      <c r="F29" s="12">
        <v>230</v>
      </c>
      <c r="G29" s="5">
        <v>14.58</v>
      </c>
      <c r="H29" s="5">
        <v>6.47</v>
      </c>
      <c r="I29" s="5">
        <v>4.5999999999999996</v>
      </c>
      <c r="J29" s="6">
        <v>14.52</v>
      </c>
      <c r="K29" s="6">
        <v>6.51</v>
      </c>
      <c r="L29" s="6">
        <v>4.6500000000000004</v>
      </c>
      <c r="M29" s="17">
        <f t="shared" si="2"/>
        <v>14.55</v>
      </c>
      <c r="N29" s="17">
        <f t="shared" si="2"/>
        <v>6.49</v>
      </c>
      <c r="O29" s="17">
        <f t="shared" si="2"/>
        <v>4.625</v>
      </c>
      <c r="P29" s="43">
        <f t="shared" si="3"/>
        <v>9.3350206798662669E-2</v>
      </c>
      <c r="Q29" s="21">
        <f t="shared" si="4"/>
        <v>3.2359365692962763E-7</v>
      </c>
      <c r="R29" s="21">
        <f t="shared" si="5"/>
        <v>3.0902954325135814E-8</v>
      </c>
      <c r="S29" s="23">
        <f t="shared" si="6"/>
        <v>1.2973546134476936E-8</v>
      </c>
      <c r="T29" s="21">
        <f t="shared" si="7"/>
        <v>1.6831289930340144E-16</v>
      </c>
      <c r="U29" s="28">
        <v>298</v>
      </c>
      <c r="V29" s="29">
        <f t="shared" si="8"/>
        <v>287.55</v>
      </c>
      <c r="W29" s="30">
        <f t="shared" si="9"/>
        <v>0.61292754455309162</v>
      </c>
      <c r="X29" s="31">
        <f t="shared" si="10"/>
        <v>4.1013567236248134</v>
      </c>
      <c r="Y29" s="34">
        <f t="shared" si="11"/>
        <v>-6.6444936103785746E-8</v>
      </c>
      <c r="Z29" s="35">
        <f t="shared" si="12"/>
        <v>-6.6318362522044168E-8</v>
      </c>
      <c r="AA29" s="35">
        <f t="shared" si="13"/>
        <v>-6.6318603637056605E-8</v>
      </c>
      <c r="AB29" s="36">
        <f t="shared" si="14"/>
        <v>-6.6192270251708428E-8</v>
      </c>
      <c r="AC29" s="42">
        <f t="shared" si="15"/>
        <v>1.7440169872294043E-4</v>
      </c>
      <c r="AD29" s="24"/>
      <c r="AE29" s="44">
        <f t="shared" si="16"/>
        <v>1.7440169872294042</v>
      </c>
      <c r="AF29" s="44"/>
      <c r="AG29" s="45"/>
      <c r="AH29" s="12">
        <v>230</v>
      </c>
    </row>
    <row r="30" spans="1:34">
      <c r="E30" s="57">
        <v>0.63196759259259261</v>
      </c>
      <c r="F30" s="12">
        <v>240</v>
      </c>
      <c r="G30" s="5">
        <v>14.6</v>
      </c>
      <c r="H30" s="5">
        <v>6.47</v>
      </c>
      <c r="I30" s="5">
        <v>4.78</v>
      </c>
      <c r="J30" s="6">
        <v>14.54</v>
      </c>
      <c r="K30" s="6">
        <v>6.51</v>
      </c>
      <c r="L30" s="6">
        <v>4.8499999999999996</v>
      </c>
      <c r="M30" s="17">
        <f t="shared" si="2"/>
        <v>14.57</v>
      </c>
      <c r="N30" s="17">
        <f t="shared" si="2"/>
        <v>6.49</v>
      </c>
      <c r="O30" s="17">
        <f t="shared" si="2"/>
        <v>4.8149999999999995</v>
      </c>
      <c r="P30" s="43">
        <f t="shared" si="3"/>
        <v>9.721821028568553E-2</v>
      </c>
      <c r="Q30" s="21">
        <f t="shared" si="4"/>
        <v>3.2359365692962763E-7</v>
      </c>
      <c r="R30" s="21">
        <f t="shared" si="5"/>
        <v>3.0902954325135814E-8</v>
      </c>
      <c r="S30" s="23">
        <f t="shared" si="6"/>
        <v>1.2995126096133146E-8</v>
      </c>
      <c r="T30" s="21">
        <f t="shared" si="7"/>
        <v>1.688733022544007E-16</v>
      </c>
      <c r="U30" s="28">
        <v>298</v>
      </c>
      <c r="V30" s="29">
        <f t="shared" si="8"/>
        <v>287.57</v>
      </c>
      <c r="W30" s="30">
        <f t="shared" si="9"/>
        <v>0.61171193100810362</v>
      </c>
      <c r="X30" s="31">
        <f t="shared" si="10"/>
        <v>4.0898928576821927</v>
      </c>
      <c r="Y30" s="34">
        <f t="shared" si="11"/>
        <v>-6.9358361430529288E-8</v>
      </c>
      <c r="Z30" s="35">
        <f t="shared" si="12"/>
        <v>-6.9219918255103071E-8</v>
      </c>
      <c r="AA30" s="35">
        <f t="shared" si="13"/>
        <v>-6.9220194595437913E-8</v>
      </c>
      <c r="AB30" s="36">
        <f t="shared" si="14"/>
        <v>-6.9082026657164951E-8</v>
      </c>
      <c r="AC30" s="42">
        <f t="shared" si="15"/>
        <v>1.7373851349181761E-4</v>
      </c>
      <c r="AD30" s="25">
        <f>D7</f>
        <v>1.7504234895539245E-4</v>
      </c>
      <c r="AE30" s="44">
        <f t="shared" si="16"/>
        <v>1.7373851349181761</v>
      </c>
      <c r="AF30" s="44">
        <f>AD30*10000</f>
        <v>1.7504234895539246</v>
      </c>
      <c r="AG30" s="45">
        <f>(AE30-AF30)*(AE30-AF30)</f>
        <v>1.6999869160754254E-4</v>
      </c>
      <c r="AH30" s="12">
        <v>240</v>
      </c>
    </row>
    <row r="31" spans="1:34">
      <c r="E31" s="57">
        <v>0.63208333333333333</v>
      </c>
      <c r="F31" s="12">
        <v>250</v>
      </c>
      <c r="G31" s="5">
        <v>14.62</v>
      </c>
      <c r="H31" s="5">
        <v>6.47</v>
      </c>
      <c r="I31" s="5">
        <v>4.92</v>
      </c>
      <c r="J31" s="6">
        <v>14.56</v>
      </c>
      <c r="K31" s="6">
        <v>6.51</v>
      </c>
      <c r="L31" s="6">
        <v>4.8099999999999996</v>
      </c>
      <c r="M31" s="17">
        <f t="shared" si="2"/>
        <v>14.59</v>
      </c>
      <c r="N31" s="17">
        <f t="shared" si="2"/>
        <v>6.49</v>
      </c>
      <c r="O31" s="17">
        <f t="shared" si="2"/>
        <v>4.8650000000000002</v>
      </c>
      <c r="P31" s="43">
        <f t="shared" si="3"/>
        <v>9.8261187477107284E-2</v>
      </c>
      <c r="Q31" s="21">
        <f t="shared" si="4"/>
        <v>3.2359365692962763E-7</v>
      </c>
      <c r="R31" s="21">
        <f t="shared" si="5"/>
        <v>3.0902954325135814E-8</v>
      </c>
      <c r="S31" s="23">
        <f t="shared" si="6"/>
        <v>1.3016741953506708E-8</v>
      </c>
      <c r="T31" s="21">
        <f t="shared" si="7"/>
        <v>1.6943557108418162E-16</v>
      </c>
      <c r="U31" s="28">
        <v>298</v>
      </c>
      <c r="V31" s="29">
        <f t="shared" si="8"/>
        <v>287.58999999999997</v>
      </c>
      <c r="W31" s="30">
        <f t="shared" si="9"/>
        <v>0.61049648653902677</v>
      </c>
      <c r="X31" s="31">
        <f t="shared" si="10"/>
        <v>4.0784626226418075</v>
      </c>
      <c r="Y31" s="34">
        <f t="shared" si="11"/>
        <v>-7.0251968523438054E-8</v>
      </c>
      <c r="Z31" s="35">
        <f t="shared" si="12"/>
        <v>-7.0109366840368175E-8</v>
      </c>
      <c r="AA31" s="35">
        <f t="shared" si="13"/>
        <v>-7.0109656301865727E-8</v>
      </c>
      <c r="AB31" s="36">
        <f t="shared" si="14"/>
        <v>-6.9967342905160587E-8</v>
      </c>
      <c r="AC31" s="42">
        <f t="shared" si="15"/>
        <v>1.7304631246883631E-4</v>
      </c>
      <c r="AD31" s="24"/>
      <c r="AE31" s="44">
        <f t="shared" si="16"/>
        <v>1.7304631246883631</v>
      </c>
      <c r="AF31" s="44"/>
      <c r="AG31" s="45"/>
      <c r="AH31" s="12">
        <v>250</v>
      </c>
    </row>
    <row r="32" spans="1:34">
      <c r="E32" s="57">
        <v>0.63219907407407405</v>
      </c>
      <c r="F32" s="12">
        <v>260</v>
      </c>
      <c r="G32" s="5">
        <v>14.63</v>
      </c>
      <c r="H32" s="5">
        <v>6.47</v>
      </c>
      <c r="I32" s="5">
        <v>5.08</v>
      </c>
      <c r="J32" s="6">
        <v>14.57</v>
      </c>
      <c r="K32" s="6">
        <v>6.51</v>
      </c>
      <c r="L32" s="6">
        <v>5.1100000000000003</v>
      </c>
      <c r="M32" s="17">
        <f t="shared" si="2"/>
        <v>14.600000000000001</v>
      </c>
      <c r="N32" s="17">
        <f t="shared" si="2"/>
        <v>6.49</v>
      </c>
      <c r="O32" s="17">
        <f t="shared" si="2"/>
        <v>5.0950000000000006</v>
      </c>
      <c r="P32" s="43">
        <f t="shared" si="3"/>
        <v>0.10292414963279736</v>
      </c>
      <c r="Q32" s="21">
        <f t="shared" si="4"/>
        <v>3.2359365692962763E-7</v>
      </c>
      <c r="R32" s="21">
        <f t="shared" si="5"/>
        <v>3.0902954325135814E-8</v>
      </c>
      <c r="S32" s="23">
        <f t="shared" si="6"/>
        <v>1.3027563361742457E-8</v>
      </c>
      <c r="T32" s="21">
        <f t="shared" si="7"/>
        <v>1.6971740714421444E-16</v>
      </c>
      <c r="U32" s="28">
        <v>298</v>
      </c>
      <c r="V32" s="29">
        <f t="shared" si="8"/>
        <v>287.60000000000002</v>
      </c>
      <c r="W32" s="30">
        <f t="shared" si="9"/>
        <v>0.60988882769693076</v>
      </c>
      <c r="X32" s="31">
        <f t="shared" si="10"/>
        <v>4.0727600844446004</v>
      </c>
      <c r="Y32" s="34">
        <f t="shared" si="11"/>
        <v>-7.3512318363661994E-8</v>
      </c>
      <c r="Z32" s="35">
        <f t="shared" si="12"/>
        <v>-7.33555382380147E-8</v>
      </c>
      <c r="AA32" s="35">
        <f t="shared" si="13"/>
        <v>-7.3355872603850871E-8</v>
      </c>
      <c r="AB32" s="36">
        <f t="shared" si="14"/>
        <v>-7.3199425417832035E-8</v>
      </c>
      <c r="AC32" s="42">
        <f t="shared" si="15"/>
        <v>1.7234521687264787E-4</v>
      </c>
      <c r="AD32" s="24"/>
      <c r="AE32" s="44">
        <f t="shared" si="16"/>
        <v>1.7234521687264788</v>
      </c>
      <c r="AF32" s="44"/>
      <c r="AG32" s="45"/>
      <c r="AH32" s="12">
        <v>260</v>
      </c>
    </row>
    <row r="33" spans="5:34">
      <c r="E33" s="57">
        <v>0.63231481481481477</v>
      </c>
      <c r="F33" s="12">
        <v>270</v>
      </c>
      <c r="G33" s="5">
        <v>14.65</v>
      </c>
      <c r="H33" s="5">
        <v>6.47</v>
      </c>
      <c r="I33" s="5">
        <v>5.2</v>
      </c>
      <c r="J33" s="6">
        <v>14.59</v>
      </c>
      <c r="K33" s="6">
        <v>6.51</v>
      </c>
      <c r="L33" s="6">
        <v>5.24</v>
      </c>
      <c r="M33" s="17">
        <f t="shared" si="2"/>
        <v>14.620000000000001</v>
      </c>
      <c r="N33" s="17">
        <f t="shared" si="2"/>
        <v>6.49</v>
      </c>
      <c r="O33" s="17">
        <f t="shared" si="2"/>
        <v>5.2200000000000006</v>
      </c>
      <c r="P33" s="43">
        <f t="shared" si="3"/>
        <v>0.10548519523287235</v>
      </c>
      <c r="Q33" s="21">
        <f t="shared" si="4"/>
        <v>3.2359365692962763E-7</v>
      </c>
      <c r="R33" s="21">
        <f t="shared" si="5"/>
        <v>3.0902954325135814E-8</v>
      </c>
      <c r="S33" s="23">
        <f t="shared" si="6"/>
        <v>1.304923317467611E-8</v>
      </c>
      <c r="T33" s="21">
        <f t="shared" si="7"/>
        <v>1.7028248644706756E-16</v>
      </c>
      <c r="U33" s="28">
        <v>298</v>
      </c>
      <c r="V33" s="29">
        <f t="shared" si="8"/>
        <v>287.62</v>
      </c>
      <c r="W33" s="30">
        <f t="shared" si="9"/>
        <v>0.6086736367755935</v>
      </c>
      <c r="X33" s="31">
        <f t="shared" si="10"/>
        <v>4.0613801023463747</v>
      </c>
      <c r="Y33" s="34">
        <f t="shared" si="11"/>
        <v>-7.5481528173831313E-8</v>
      </c>
      <c r="Z33" s="35">
        <f t="shared" si="12"/>
        <v>-7.5315529513836189E-8</v>
      </c>
      <c r="AA33" s="35">
        <f t="shared" si="13"/>
        <v>-7.5315894577392631E-8</v>
      </c>
      <c r="AB33" s="36">
        <f t="shared" si="14"/>
        <v>-7.5150259375261478E-8</v>
      </c>
      <c r="AC33" s="42">
        <f t="shared" si="15"/>
        <v>1.7161165926353917E-4</v>
      </c>
      <c r="AD33" s="24"/>
      <c r="AE33" s="44">
        <f t="shared" si="16"/>
        <v>1.7161165926353916</v>
      </c>
      <c r="AF33" s="44"/>
      <c r="AG33" s="45"/>
      <c r="AH33" s="12">
        <v>270</v>
      </c>
    </row>
    <row r="34" spans="5:34">
      <c r="E34" s="57">
        <v>0.6324305555555555</v>
      </c>
      <c r="F34" s="12">
        <v>280</v>
      </c>
      <c r="G34" s="5">
        <v>14.67</v>
      </c>
      <c r="H34" s="5">
        <v>6.47</v>
      </c>
      <c r="I34" s="5">
        <v>5.36</v>
      </c>
      <c r="J34" s="6">
        <v>14.61</v>
      </c>
      <c r="K34" s="6">
        <v>6.52</v>
      </c>
      <c r="L34" s="6">
        <v>5.34</v>
      </c>
      <c r="M34" s="17">
        <f t="shared" si="2"/>
        <v>14.64</v>
      </c>
      <c r="N34" s="17">
        <f t="shared" si="2"/>
        <v>6.4949999999999992</v>
      </c>
      <c r="O34" s="17">
        <f t="shared" si="2"/>
        <v>5.35</v>
      </c>
      <c r="P34" s="43">
        <f t="shared" si="3"/>
        <v>0.10814906005682987</v>
      </c>
      <c r="Q34" s="21">
        <f t="shared" si="4"/>
        <v>3.1988951096913974E-7</v>
      </c>
      <c r="R34" s="21">
        <f t="shared" si="5"/>
        <v>3.1260793671239459E-8</v>
      </c>
      <c r="S34" s="23">
        <f t="shared" si="6"/>
        <v>1.3222293373448124E-8</v>
      </c>
      <c r="T34" s="21">
        <f t="shared" si="7"/>
        <v>1.7482904205353019E-16</v>
      </c>
      <c r="U34" s="28">
        <v>298</v>
      </c>
      <c r="V34" s="29">
        <f t="shared" si="8"/>
        <v>287.64</v>
      </c>
      <c r="W34" s="30">
        <f t="shared" si="9"/>
        <v>0.60745861484200592</v>
      </c>
      <c r="X34" s="31">
        <f t="shared" si="10"/>
        <v>4.0500334937501421</v>
      </c>
      <c r="Y34" s="34">
        <f t="shared" si="11"/>
        <v>-7.9326874261633428E-8</v>
      </c>
      <c r="Z34" s="35">
        <f t="shared" si="12"/>
        <v>-7.9142723255874238E-8</v>
      </c>
      <c r="AA34" s="35">
        <f t="shared" si="13"/>
        <v>-7.914315074773293E-8</v>
      </c>
      <c r="AB34" s="36">
        <f t="shared" si="14"/>
        <v>-7.8959425249055975E-8</v>
      </c>
      <c r="AC34" s="42">
        <f t="shared" si="15"/>
        <v>1.7085850153731992E-4</v>
      </c>
      <c r="AD34" s="24"/>
      <c r="AE34" s="44">
        <f t="shared" si="16"/>
        <v>1.7085850153731992</v>
      </c>
      <c r="AF34" s="44"/>
      <c r="AG34" s="45"/>
      <c r="AH34" s="12">
        <v>280</v>
      </c>
    </row>
    <row r="35" spans="5:34">
      <c r="E35" s="57">
        <v>0.63254629629629633</v>
      </c>
      <c r="F35" s="12">
        <v>290</v>
      </c>
      <c r="G35" s="5">
        <v>14.68</v>
      </c>
      <c r="H35" s="5">
        <v>6.47</v>
      </c>
      <c r="I35" s="5">
        <v>5.47</v>
      </c>
      <c r="J35" s="6">
        <v>14.62</v>
      </c>
      <c r="K35" s="6">
        <v>6.52</v>
      </c>
      <c r="L35" s="6">
        <v>5.56</v>
      </c>
      <c r="M35" s="17">
        <f t="shared" si="2"/>
        <v>14.649999999999999</v>
      </c>
      <c r="N35" s="17">
        <f t="shared" si="2"/>
        <v>6.4949999999999992</v>
      </c>
      <c r="O35" s="17">
        <f t="shared" si="2"/>
        <v>5.5149999999999997</v>
      </c>
      <c r="P35" s="43">
        <f t="shared" si="3"/>
        <v>0.11150349558505195</v>
      </c>
      <c r="Q35" s="21">
        <f t="shared" si="4"/>
        <v>3.1988951096913974E-7</v>
      </c>
      <c r="R35" s="21">
        <f t="shared" si="5"/>
        <v>3.1260793671239459E-8</v>
      </c>
      <c r="S35" s="23">
        <f t="shared" si="6"/>
        <v>1.3233285665906405E-8</v>
      </c>
      <c r="T35" s="21">
        <f t="shared" si="7"/>
        <v>1.7511984951548393E-16</v>
      </c>
      <c r="U35" s="28">
        <v>298</v>
      </c>
      <c r="V35" s="29">
        <f t="shared" si="8"/>
        <v>287.64999999999998</v>
      </c>
      <c r="W35" s="30">
        <f t="shared" si="9"/>
        <v>0.60685116723460397</v>
      </c>
      <c r="X35" s="31">
        <f t="shared" si="10"/>
        <v>4.0443726725075173</v>
      </c>
      <c r="Y35" s="34">
        <f t="shared" si="11"/>
        <v>-8.16580416606953E-8</v>
      </c>
      <c r="Z35" s="35">
        <f t="shared" si="12"/>
        <v>-8.1462000307401867E-8</v>
      </c>
      <c r="AA35" s="35">
        <f t="shared" si="13"/>
        <v>-8.146247095562489E-8</v>
      </c>
      <c r="AB35" s="36">
        <f t="shared" si="14"/>
        <v>-8.1266897990727672E-8</v>
      </c>
      <c r="AC35" s="42">
        <f t="shared" si="15"/>
        <v>1.7006707145812342E-4</v>
      </c>
      <c r="AD35" s="24"/>
      <c r="AE35" s="44">
        <f t="shared" si="16"/>
        <v>1.7006707145812341</v>
      </c>
      <c r="AF35" s="44"/>
      <c r="AG35" s="45"/>
      <c r="AH35" s="12">
        <v>290</v>
      </c>
    </row>
    <row r="36" spans="5:34">
      <c r="E36" s="57">
        <v>0.63266203703703705</v>
      </c>
      <c r="F36" s="12">
        <v>300</v>
      </c>
      <c r="G36" s="5">
        <v>14.7</v>
      </c>
      <c r="H36" s="5">
        <v>6.47</v>
      </c>
      <c r="I36" s="5">
        <v>5.63</v>
      </c>
      <c r="J36" s="6">
        <v>14.64</v>
      </c>
      <c r="K36" s="6">
        <v>6.52</v>
      </c>
      <c r="L36" s="6">
        <v>5.74</v>
      </c>
      <c r="M36" s="17">
        <f t="shared" si="2"/>
        <v>14.67</v>
      </c>
      <c r="N36" s="17">
        <f t="shared" si="2"/>
        <v>6.4949999999999992</v>
      </c>
      <c r="O36" s="17">
        <f t="shared" si="2"/>
        <v>5.6850000000000005</v>
      </c>
      <c r="P36" s="43">
        <f t="shared" si="3"/>
        <v>0.11497977902705925</v>
      </c>
      <c r="Q36" s="21">
        <f t="shared" si="4"/>
        <v>3.1988951096913974E-7</v>
      </c>
      <c r="R36" s="21">
        <f t="shared" si="5"/>
        <v>3.1260793671239459E-8</v>
      </c>
      <c r="S36" s="23">
        <f t="shared" si="6"/>
        <v>1.3255297673594657E-8</v>
      </c>
      <c r="T36" s="21">
        <f t="shared" si="7"/>
        <v>1.7570291641560394E-16</v>
      </c>
      <c r="U36" s="28">
        <v>298</v>
      </c>
      <c r="V36" s="29">
        <f t="shared" si="8"/>
        <v>287.67</v>
      </c>
      <c r="W36" s="30">
        <f t="shared" si="9"/>
        <v>0.60563639871655606</v>
      </c>
      <c r="X36" s="31">
        <f t="shared" si="10"/>
        <v>4.0330759322969918</v>
      </c>
      <c r="Y36" s="34">
        <f t="shared" si="11"/>
        <v>-8.4315037462405265E-8</v>
      </c>
      <c r="Z36" s="35">
        <f t="shared" si="12"/>
        <v>-8.4105024974763205E-8</v>
      </c>
      <c r="AA36" s="35">
        <f t="shared" si="13"/>
        <v>-8.41055480753428E-8</v>
      </c>
      <c r="AB36" s="36">
        <f t="shared" si="14"/>
        <v>-8.389605608239516E-8</v>
      </c>
      <c r="AC36" s="42">
        <f t="shared" si="15"/>
        <v>1.6925244832116096E-4</v>
      </c>
      <c r="AD36" s="24"/>
      <c r="AE36" s="44">
        <f t="shared" si="16"/>
        <v>1.6925244832116095</v>
      </c>
      <c r="AF36" s="44"/>
      <c r="AG36" s="45"/>
      <c r="AH36" s="12">
        <v>300</v>
      </c>
    </row>
    <row r="37" spans="5:34">
      <c r="E37" s="57">
        <v>0.63277777777777777</v>
      </c>
      <c r="F37" s="12">
        <v>310</v>
      </c>
      <c r="G37" s="5">
        <v>14.71</v>
      </c>
      <c r="H37" s="5">
        <v>6.48</v>
      </c>
      <c r="I37" s="5">
        <v>5.76</v>
      </c>
      <c r="J37" s="6">
        <v>14.66</v>
      </c>
      <c r="K37" s="6">
        <v>6.52</v>
      </c>
      <c r="L37" s="6">
        <v>5.84</v>
      </c>
      <c r="M37" s="17">
        <f t="shared" si="2"/>
        <v>14.685</v>
      </c>
      <c r="N37" s="17">
        <f t="shared" si="2"/>
        <v>6.5</v>
      </c>
      <c r="O37" s="17">
        <f t="shared" si="2"/>
        <v>5.8</v>
      </c>
      <c r="P37" s="43">
        <f t="shared" si="3"/>
        <v>0.11733566890332943</v>
      </c>
      <c r="Q37" s="21">
        <f t="shared" si="4"/>
        <v>3.1622776601683734E-7</v>
      </c>
      <c r="R37" s="21">
        <f t="shared" si="5"/>
        <v>3.1622776601683699E-8</v>
      </c>
      <c r="S37" s="23">
        <f t="shared" si="6"/>
        <v>1.3425511260800029E-8</v>
      </c>
      <c r="T37" s="21">
        <f t="shared" si="7"/>
        <v>1.8024435261386838E-16</v>
      </c>
      <c r="U37" s="28">
        <v>298</v>
      </c>
      <c r="V37" s="29">
        <f t="shared" si="8"/>
        <v>287.685</v>
      </c>
      <c r="W37" s="30">
        <f t="shared" si="9"/>
        <v>0.60472543317034633</v>
      </c>
      <c r="X37" s="31">
        <f t="shared" si="10"/>
        <v>4.0246251164892435</v>
      </c>
      <c r="Y37" s="34">
        <f t="shared" si="11"/>
        <v>-8.8012386108454421E-8</v>
      </c>
      <c r="Z37" s="35">
        <f t="shared" si="12"/>
        <v>-8.778240819848475E-8</v>
      </c>
      <c r="AA37" s="35">
        <f t="shared" si="13"/>
        <v>-8.7783009134800786E-8</v>
      </c>
      <c r="AB37" s="36">
        <f t="shared" si="14"/>
        <v>-8.7553629020632911E-8</v>
      </c>
      <c r="AC37" s="42">
        <f t="shared" si="15"/>
        <v>1.6841139458841927E-4</v>
      </c>
      <c r="AD37" s="24"/>
      <c r="AE37" s="44">
        <f t="shared" si="16"/>
        <v>1.6841139458841927</v>
      </c>
      <c r="AF37" s="44"/>
      <c r="AG37" s="45"/>
      <c r="AH37" s="12">
        <v>310</v>
      </c>
    </row>
    <row r="38" spans="5:34">
      <c r="E38" s="57">
        <v>0.63289351851851849</v>
      </c>
      <c r="F38" s="12">
        <v>320</v>
      </c>
      <c r="G38" s="5">
        <v>14.73</v>
      </c>
      <c r="H38" s="5">
        <v>6.48</v>
      </c>
      <c r="I38" s="5">
        <v>5.9</v>
      </c>
      <c r="J38" s="6">
        <v>14.67</v>
      </c>
      <c r="K38" s="6">
        <v>6.52</v>
      </c>
      <c r="L38" s="6">
        <v>5.87</v>
      </c>
      <c r="M38" s="17">
        <f t="shared" si="2"/>
        <v>14.7</v>
      </c>
      <c r="N38" s="17">
        <f t="shared" si="2"/>
        <v>6.5</v>
      </c>
      <c r="O38" s="17">
        <f t="shared" si="2"/>
        <v>5.8849999999999998</v>
      </c>
      <c r="P38" s="43">
        <f t="shared" si="3"/>
        <v>0.11908570026196019</v>
      </c>
      <c r="Q38" s="21">
        <f t="shared" si="4"/>
        <v>3.1622776601683734E-7</v>
      </c>
      <c r="R38" s="21">
        <f t="shared" si="5"/>
        <v>3.1622776601683699E-8</v>
      </c>
      <c r="S38" s="23">
        <f t="shared" si="6"/>
        <v>1.3442256594947933E-8</v>
      </c>
      <c r="T38" s="21">
        <f t="shared" si="7"/>
        <v>1.8069426236442119E-16</v>
      </c>
      <c r="U38" s="28">
        <v>298</v>
      </c>
      <c r="V38" s="29">
        <f t="shared" si="8"/>
        <v>287.7</v>
      </c>
      <c r="W38" s="30">
        <f t="shared" si="9"/>
        <v>0.60381456261532762</v>
      </c>
      <c r="X38" s="31">
        <f t="shared" si="10"/>
        <v>4.0161928867721093</v>
      </c>
      <c r="Y38" s="34">
        <f t="shared" si="11"/>
        <v>-8.926830428694728E-8</v>
      </c>
      <c r="Z38" s="35">
        <f t="shared" si="12"/>
        <v>-8.9030476420075961E-8</v>
      </c>
      <c r="AA38" s="35">
        <f t="shared" si="13"/>
        <v>-8.9031110039082286E-8</v>
      </c>
      <c r="AB38" s="36">
        <f t="shared" si="14"/>
        <v>-8.8793912415052423E-8</v>
      </c>
      <c r="AC38" s="42">
        <f t="shared" si="15"/>
        <v>1.6753356650542651E-4</v>
      </c>
      <c r="AD38" s="24"/>
      <c r="AE38" s="44">
        <f t="shared" si="16"/>
        <v>1.675335665054265</v>
      </c>
      <c r="AF38" s="44"/>
      <c r="AG38" s="45"/>
      <c r="AH38" s="12">
        <v>320</v>
      </c>
    </row>
    <row r="39" spans="5:34">
      <c r="E39" s="57">
        <v>0.63300925925925922</v>
      </c>
      <c r="F39" s="12">
        <v>330</v>
      </c>
      <c r="G39" s="5">
        <v>14.75</v>
      </c>
      <c r="H39" s="5">
        <v>6.48</v>
      </c>
      <c r="I39" s="5">
        <v>5.95</v>
      </c>
      <c r="J39" s="6">
        <v>14.69</v>
      </c>
      <c r="K39" s="6">
        <v>6.53</v>
      </c>
      <c r="L39" s="6">
        <v>5.98</v>
      </c>
      <c r="M39" s="17">
        <f t="shared" si="2"/>
        <v>14.719999999999999</v>
      </c>
      <c r="N39" s="17">
        <f t="shared" si="2"/>
        <v>6.5050000000000008</v>
      </c>
      <c r="O39" s="17">
        <f t="shared" si="2"/>
        <v>5.9649999999999999</v>
      </c>
      <c r="P39" s="43">
        <f t="shared" si="3"/>
        <v>0.12074572312454529</v>
      </c>
      <c r="Q39" s="21">
        <f t="shared" si="4"/>
        <v>3.1260793671239438E-7</v>
      </c>
      <c r="R39" s="21">
        <f t="shared" si="5"/>
        <v>3.1988951096914E-8</v>
      </c>
      <c r="S39" s="23">
        <f t="shared" si="6"/>
        <v>1.3620529108522242E-8</v>
      </c>
      <c r="T39" s="21">
        <f t="shared" si="7"/>
        <v>1.8551881319610171E-16</v>
      </c>
      <c r="U39" s="28">
        <v>298</v>
      </c>
      <c r="V39" s="29">
        <f t="shared" si="8"/>
        <v>287.72000000000003</v>
      </c>
      <c r="W39" s="30">
        <f t="shared" si="9"/>
        <v>0.60260021628036919</v>
      </c>
      <c r="X39" s="31">
        <f t="shared" si="10"/>
        <v>4.00497875161635</v>
      </c>
      <c r="Y39" s="34">
        <f t="shared" si="11"/>
        <v>-9.2694353728136262E-8</v>
      </c>
      <c r="Z39" s="35">
        <f t="shared" si="12"/>
        <v>-9.243655022198766E-8</v>
      </c>
      <c r="AA39" s="35">
        <f t="shared" si="13"/>
        <v>-9.2437267230576726E-8</v>
      </c>
      <c r="AB39" s="36">
        <f t="shared" si="14"/>
        <v>-9.2180176744698144E-8</v>
      </c>
      <c r="AC39" s="42">
        <f t="shared" si="15"/>
        <v>1.6664325752272597E-4</v>
      </c>
      <c r="AD39" s="24"/>
      <c r="AE39" s="44">
        <f t="shared" si="16"/>
        <v>1.6664325752272597</v>
      </c>
      <c r="AF39" s="44"/>
      <c r="AG39" s="45"/>
      <c r="AH39" s="12">
        <v>330</v>
      </c>
    </row>
    <row r="40" spans="5:34">
      <c r="E40" s="57">
        <v>0.63312499999999994</v>
      </c>
      <c r="F40" s="12">
        <v>340</v>
      </c>
      <c r="G40" s="5">
        <v>14.76</v>
      </c>
      <c r="H40" s="5">
        <v>6.48</v>
      </c>
      <c r="I40" s="5">
        <v>6.11</v>
      </c>
      <c r="J40" s="6">
        <v>14.71</v>
      </c>
      <c r="K40" s="6">
        <v>6.53</v>
      </c>
      <c r="L40" s="6">
        <v>5.99</v>
      </c>
      <c r="M40" s="17">
        <f t="shared" si="2"/>
        <v>14.734999999999999</v>
      </c>
      <c r="N40" s="17">
        <f t="shared" si="2"/>
        <v>6.5050000000000008</v>
      </c>
      <c r="O40" s="17">
        <f t="shared" si="2"/>
        <v>6.0500000000000007</v>
      </c>
      <c r="P40" s="43">
        <f t="shared" si="3"/>
        <v>0.12249767261711147</v>
      </c>
      <c r="Q40" s="21">
        <f t="shared" si="4"/>
        <v>3.1260793671239438E-7</v>
      </c>
      <c r="R40" s="21">
        <f t="shared" si="5"/>
        <v>3.1988951096914E-8</v>
      </c>
      <c r="S40" s="23">
        <f t="shared" si="6"/>
        <v>1.3637517683985986E-8</v>
      </c>
      <c r="T40" s="21">
        <f t="shared" si="7"/>
        <v>1.859818885810305E-16</v>
      </c>
      <c r="U40" s="28">
        <v>298</v>
      </c>
      <c r="V40" s="29">
        <f t="shared" si="8"/>
        <v>287.73500000000001</v>
      </c>
      <c r="W40" s="30">
        <f t="shared" si="9"/>
        <v>0.60168956731369694</v>
      </c>
      <c r="X40" s="31">
        <f t="shared" si="10"/>
        <v>3.9965897233218493</v>
      </c>
      <c r="Y40" s="34">
        <f t="shared" si="11"/>
        <v>-9.3947876578206887E-8</v>
      </c>
      <c r="Z40" s="35">
        <f t="shared" si="12"/>
        <v>-9.3681576108170741E-8</v>
      </c>
      <c r="AA40" s="35">
        <f t="shared" si="13"/>
        <v>-9.3682330951632077E-8</v>
      </c>
      <c r="AB40" s="36">
        <f t="shared" si="14"/>
        <v>-9.34167810457659E-8</v>
      </c>
      <c r="AC40" s="42">
        <f t="shared" si="15"/>
        <v>1.6571888724709603E-4</v>
      </c>
      <c r="AD40" s="24"/>
      <c r="AE40" s="44">
        <f t="shared" si="16"/>
        <v>1.6571888724709603</v>
      </c>
      <c r="AF40" s="44"/>
      <c r="AG40" s="45"/>
      <c r="AH40" s="12">
        <v>340</v>
      </c>
    </row>
    <row r="41" spans="5:34">
      <c r="E41" s="57">
        <v>0.63324074074074077</v>
      </c>
      <c r="F41" s="12">
        <v>350</v>
      </c>
      <c r="G41" s="5">
        <v>14.78</v>
      </c>
      <c r="H41" s="5">
        <v>6.48</v>
      </c>
      <c r="I41" s="5">
        <v>6.21</v>
      </c>
      <c r="J41" s="6">
        <v>14.72</v>
      </c>
      <c r="K41" s="6">
        <v>6.53</v>
      </c>
      <c r="L41" s="6">
        <v>6.14</v>
      </c>
      <c r="M41" s="17">
        <f t="shared" si="2"/>
        <v>14.75</v>
      </c>
      <c r="N41" s="17">
        <f t="shared" si="2"/>
        <v>6.5050000000000008</v>
      </c>
      <c r="O41" s="17">
        <f t="shared" si="2"/>
        <v>6.1749999999999998</v>
      </c>
      <c r="P41" s="43">
        <f t="shared" si="3"/>
        <v>0.12506062858262754</v>
      </c>
      <c r="Q41" s="21">
        <f t="shared" si="4"/>
        <v>3.1260793671239438E-7</v>
      </c>
      <c r="R41" s="21">
        <f t="shared" si="5"/>
        <v>3.1988951096914E-8</v>
      </c>
      <c r="S41" s="23">
        <f t="shared" si="6"/>
        <v>1.3654527448912639E-8</v>
      </c>
      <c r="T41" s="21">
        <f t="shared" si="7"/>
        <v>1.8644611985310871E-16</v>
      </c>
      <c r="U41" s="28">
        <v>298</v>
      </c>
      <c r="V41" s="29">
        <f t="shared" si="8"/>
        <v>287.75</v>
      </c>
      <c r="W41" s="30">
        <f t="shared" si="9"/>
        <v>0.60077901328870664</v>
      </c>
      <c r="X41" s="31">
        <f t="shared" si="10"/>
        <v>3.9882191389742094</v>
      </c>
      <c r="Y41" s="34">
        <f t="shared" si="11"/>
        <v>-9.5810018689612464E-8</v>
      </c>
      <c r="Z41" s="35">
        <f t="shared" si="12"/>
        <v>-9.5531482320987515E-8</v>
      </c>
      <c r="AA41" s="35">
        <f t="shared" si="13"/>
        <v>-9.5532292074598958E-8</v>
      </c>
      <c r="AB41" s="36">
        <f t="shared" si="14"/>
        <v>-9.5254560751396648E-8</v>
      </c>
      <c r="AC41" s="42">
        <f t="shared" si="15"/>
        <v>1.6478206646085674E-4</v>
      </c>
      <c r="AD41" s="24"/>
      <c r="AE41" s="44">
        <f t="shared" si="16"/>
        <v>1.6478206646085674</v>
      </c>
      <c r="AF41" s="44"/>
      <c r="AG41" s="45"/>
      <c r="AH41" s="12">
        <v>350</v>
      </c>
    </row>
    <row r="42" spans="5:34">
      <c r="E42" s="57">
        <v>0.63335648148148149</v>
      </c>
      <c r="F42" s="12">
        <v>360</v>
      </c>
      <c r="G42" s="5">
        <v>14.79</v>
      </c>
      <c r="H42" s="5">
        <v>6.49</v>
      </c>
      <c r="I42" s="5">
        <v>6.34</v>
      </c>
      <c r="J42" s="6">
        <v>14.74</v>
      </c>
      <c r="K42" s="6">
        <v>6.53</v>
      </c>
      <c r="L42" s="6">
        <v>6.27</v>
      </c>
      <c r="M42" s="17">
        <f t="shared" si="2"/>
        <v>14.765000000000001</v>
      </c>
      <c r="N42" s="17">
        <f t="shared" si="2"/>
        <v>6.51</v>
      </c>
      <c r="O42" s="17">
        <f t="shared" si="2"/>
        <v>6.3049999999999997</v>
      </c>
      <c r="P42" s="43">
        <f t="shared" si="3"/>
        <v>0.12772618692337573</v>
      </c>
      <c r="Q42" s="21">
        <f t="shared" si="4"/>
        <v>3.090295432513585E-7</v>
      </c>
      <c r="R42" s="21">
        <f t="shared" si="5"/>
        <v>3.2359365692962729E-8</v>
      </c>
      <c r="S42" s="23">
        <f t="shared" si="6"/>
        <v>1.382986761522991E-8</v>
      </c>
      <c r="T42" s="21">
        <f t="shared" si="7"/>
        <v>1.9126523825478504E-16</v>
      </c>
      <c r="U42" s="28">
        <v>298</v>
      </c>
      <c r="V42" s="29">
        <f t="shared" si="8"/>
        <v>287.76499999999999</v>
      </c>
      <c r="W42" s="30">
        <f t="shared" si="9"/>
        <v>0.59986855419055429</v>
      </c>
      <c r="X42" s="31">
        <f t="shared" si="10"/>
        <v>3.9798669561518363</v>
      </c>
      <c r="Y42" s="34">
        <f t="shared" si="11"/>
        <v>-1.0000881492652195E-7</v>
      </c>
      <c r="Z42" s="35">
        <f t="shared" si="12"/>
        <v>-9.9703560647470393E-8</v>
      </c>
      <c r="AA42" s="35">
        <f t="shared" si="13"/>
        <v>-9.9704492367088755E-8</v>
      </c>
      <c r="AB42" s="36">
        <f t="shared" si="14"/>
        <v>-9.9400164119928936E-8</v>
      </c>
      <c r="AC42" s="42">
        <f t="shared" si="15"/>
        <v>1.6382674624713643E-4</v>
      </c>
      <c r="AD42" s="25">
        <f>D8</f>
        <v>1.6939582156973461E-4</v>
      </c>
      <c r="AE42" s="44">
        <f t="shared" si="16"/>
        <v>1.6382674624713642</v>
      </c>
      <c r="AF42" s="44">
        <f>AD42*10000</f>
        <v>1.6939582156973461</v>
      </c>
      <c r="AG42" s="45">
        <f>(AE42-AF42)*(AE42-AF42)</f>
        <v>3.1014599948772053E-3</v>
      </c>
      <c r="AH42" s="12">
        <v>360</v>
      </c>
    </row>
    <row r="43" spans="5:34">
      <c r="E43" s="57">
        <v>0.63347222222222221</v>
      </c>
      <c r="F43" s="12">
        <v>370</v>
      </c>
      <c r="G43" s="5">
        <v>14.81</v>
      </c>
      <c r="H43" s="5">
        <v>6.49</v>
      </c>
      <c r="I43" s="5">
        <v>6.41</v>
      </c>
      <c r="J43" s="6">
        <v>14.75</v>
      </c>
      <c r="K43" s="6">
        <v>6.54</v>
      </c>
      <c r="L43" s="6">
        <v>6.46</v>
      </c>
      <c r="M43" s="17">
        <f t="shared" si="2"/>
        <v>14.780000000000001</v>
      </c>
      <c r="N43" s="17">
        <f t="shared" si="2"/>
        <v>6.5150000000000006</v>
      </c>
      <c r="O43" s="17">
        <f t="shared" si="2"/>
        <v>6.4350000000000005</v>
      </c>
      <c r="P43" s="43">
        <f t="shared" si="3"/>
        <v>0.13039311094212724</v>
      </c>
      <c r="Q43" s="21">
        <f t="shared" si="4"/>
        <v>3.0549211132155028E-7</v>
      </c>
      <c r="R43" s="21">
        <f t="shared" si="5"/>
        <v>3.2734069487883837E-8</v>
      </c>
      <c r="S43" s="23">
        <f t="shared" si="6"/>
        <v>1.4007459355176499E-8</v>
      </c>
      <c r="T43" s="21">
        <f t="shared" si="7"/>
        <v>1.9620891758692161E-16</v>
      </c>
      <c r="U43" s="28">
        <v>298</v>
      </c>
      <c r="V43" s="29">
        <f t="shared" si="8"/>
        <v>287.77999999999997</v>
      </c>
      <c r="W43" s="30">
        <f t="shared" si="9"/>
        <v>0.5989581900043901</v>
      </c>
      <c r="X43" s="31">
        <f t="shared" si="10"/>
        <v>3.9715331325348391</v>
      </c>
      <c r="Y43" s="34">
        <f t="shared" si="11"/>
        <v>-1.0431694738855818E-7</v>
      </c>
      <c r="Z43" s="35">
        <f t="shared" si="12"/>
        <v>-1.0398279381535172E-7</v>
      </c>
      <c r="AA43" s="35">
        <f t="shared" si="13"/>
        <v>-1.0398386419378284E-7</v>
      </c>
      <c r="AB43" s="36">
        <f t="shared" si="14"/>
        <v>-1.0365077414162172E-7</v>
      </c>
      <c r="AC43" s="42">
        <f t="shared" si="15"/>
        <v>1.6282970443867715E-4</v>
      </c>
      <c r="AD43" s="24"/>
      <c r="AE43" s="44">
        <f t="shared" si="16"/>
        <v>1.6282970443867715</v>
      </c>
      <c r="AF43" s="44"/>
      <c r="AG43" s="45"/>
      <c r="AH43" s="12">
        <v>370</v>
      </c>
    </row>
    <row r="44" spans="5:34">
      <c r="E44" s="57">
        <v>0.63358796296296294</v>
      </c>
      <c r="F44" s="12">
        <v>380</v>
      </c>
      <c r="G44" s="5">
        <v>14.83</v>
      </c>
      <c r="H44" s="5">
        <v>6.49</v>
      </c>
      <c r="I44" s="5">
        <v>6.54</v>
      </c>
      <c r="J44" s="6">
        <v>14.77</v>
      </c>
      <c r="K44" s="6">
        <v>6.54</v>
      </c>
      <c r="L44" s="6">
        <v>6.53</v>
      </c>
      <c r="M44" s="17">
        <f t="shared" si="2"/>
        <v>14.8</v>
      </c>
      <c r="N44" s="17">
        <f t="shared" si="2"/>
        <v>6.5150000000000006</v>
      </c>
      <c r="O44" s="17">
        <f t="shared" si="2"/>
        <v>6.5350000000000001</v>
      </c>
      <c r="P44" s="43">
        <f t="shared" si="3"/>
        <v>0.132464666737628</v>
      </c>
      <c r="Q44" s="21">
        <f t="shared" si="4"/>
        <v>3.0549211132155028E-7</v>
      </c>
      <c r="R44" s="21">
        <f t="shared" si="5"/>
        <v>3.2734069487883837E-8</v>
      </c>
      <c r="S44" s="23">
        <f t="shared" si="6"/>
        <v>1.4030759109357229E-8</v>
      </c>
      <c r="T44" s="21">
        <f t="shared" si="7"/>
        <v>1.9686220118481086E-16</v>
      </c>
      <c r="U44" s="28">
        <v>298</v>
      </c>
      <c r="V44" s="29">
        <f t="shared" si="8"/>
        <v>287.8</v>
      </c>
      <c r="W44" s="30">
        <f t="shared" si="9"/>
        <v>0.59774451870473111</v>
      </c>
      <c r="X44" s="31">
        <f t="shared" si="10"/>
        <v>3.9604498535208243</v>
      </c>
      <c r="Y44" s="34">
        <f t="shared" si="11"/>
        <v>-1.0594372289692419E-7</v>
      </c>
      <c r="Z44" s="35">
        <f t="shared" si="12"/>
        <v>-1.0559685098014277E-7</v>
      </c>
      <c r="AA44" s="35">
        <f t="shared" si="13"/>
        <v>-1.0559798667863781E-7</v>
      </c>
      <c r="AB44" s="36">
        <f t="shared" si="14"/>
        <v>-1.052522430235368E-7</v>
      </c>
      <c r="AC44" s="42">
        <f t="shared" si="15"/>
        <v>1.6178986937609641E-4</v>
      </c>
      <c r="AD44" s="24"/>
      <c r="AE44" s="44">
        <f t="shared" si="16"/>
        <v>1.6178986937609641</v>
      </c>
      <c r="AF44" s="44"/>
      <c r="AG44" s="45"/>
      <c r="AH44" s="12">
        <v>380</v>
      </c>
    </row>
    <row r="45" spans="5:34">
      <c r="E45" s="57">
        <v>0.63370370370370366</v>
      </c>
      <c r="F45" s="12">
        <v>390</v>
      </c>
      <c r="G45" s="5">
        <v>14.84</v>
      </c>
      <c r="H45" s="5">
        <v>6.5</v>
      </c>
      <c r="I45" s="5">
        <v>6.62</v>
      </c>
      <c r="J45" s="6">
        <v>14.78</v>
      </c>
      <c r="K45" s="6">
        <v>6.54</v>
      </c>
      <c r="L45" s="6">
        <v>6.55</v>
      </c>
      <c r="M45" s="17">
        <f t="shared" si="2"/>
        <v>14.809999999999999</v>
      </c>
      <c r="N45" s="17">
        <f t="shared" si="2"/>
        <v>6.52</v>
      </c>
      <c r="O45" s="17">
        <f t="shared" si="2"/>
        <v>6.585</v>
      </c>
      <c r="P45" s="43">
        <f t="shared" si="3"/>
        <v>0.13350097558012239</v>
      </c>
      <c r="Q45" s="21">
        <f t="shared" si="4"/>
        <v>3.0199517204020165E-7</v>
      </c>
      <c r="R45" s="21">
        <f t="shared" si="5"/>
        <v>3.3113112148259005E-8</v>
      </c>
      <c r="S45" s="23">
        <f t="shared" si="6"/>
        <v>1.4205027116869211E-8</v>
      </c>
      <c r="T45" s="21">
        <f t="shared" si="7"/>
        <v>2.0178279539098963E-16</v>
      </c>
      <c r="U45" s="28">
        <v>298</v>
      </c>
      <c r="V45" s="29">
        <f t="shared" si="8"/>
        <v>287.81</v>
      </c>
      <c r="W45" s="30">
        <f t="shared" si="9"/>
        <v>0.59713774630867944</v>
      </c>
      <c r="X45" s="31">
        <f t="shared" si="10"/>
        <v>3.9549203941451276</v>
      </c>
      <c r="Y45" s="34">
        <f t="shared" si="11"/>
        <v>-1.0887905131195706E-7</v>
      </c>
      <c r="Z45" s="35">
        <f t="shared" si="12"/>
        <v>-1.0851028503713278E-7</v>
      </c>
      <c r="AA45" s="35">
        <f t="shared" si="13"/>
        <v>-1.0851153402455332E-7</v>
      </c>
      <c r="AB45" s="36">
        <f t="shared" si="14"/>
        <v>-1.0814400827667105E-7</v>
      </c>
      <c r="AC45" s="42">
        <f t="shared" si="15"/>
        <v>1.6073389330736637E-4</v>
      </c>
      <c r="AD45" s="24"/>
      <c r="AE45" s="44">
        <f t="shared" si="16"/>
        <v>1.6073389330736638</v>
      </c>
      <c r="AF45" s="44"/>
      <c r="AG45" s="45"/>
      <c r="AH45" s="12">
        <v>390</v>
      </c>
    </row>
    <row r="46" spans="5:34">
      <c r="E46" s="57">
        <v>0.63381944444444438</v>
      </c>
      <c r="F46" s="12">
        <v>400</v>
      </c>
      <c r="G46" s="5">
        <v>14.86</v>
      </c>
      <c r="H46" s="5">
        <v>6.5</v>
      </c>
      <c r="I46" s="5">
        <v>6.67</v>
      </c>
      <c r="J46" s="6">
        <v>14.8</v>
      </c>
      <c r="K46" s="6">
        <v>6.55</v>
      </c>
      <c r="L46" s="6">
        <v>6.87</v>
      </c>
      <c r="M46" s="17">
        <f t="shared" si="2"/>
        <v>14.83</v>
      </c>
      <c r="N46" s="17">
        <f t="shared" si="2"/>
        <v>6.5250000000000004</v>
      </c>
      <c r="O46" s="17">
        <f t="shared" si="2"/>
        <v>6.77</v>
      </c>
      <c r="P46" s="43">
        <f t="shared" si="3"/>
        <v>0.13729849237705141</v>
      </c>
      <c r="Q46" s="21">
        <f t="shared" si="4"/>
        <v>2.9853826189179548E-7</v>
      </c>
      <c r="R46" s="21">
        <f t="shared" si="5"/>
        <v>3.3496543915782782E-8</v>
      </c>
      <c r="S46" s="23">
        <f t="shared" si="6"/>
        <v>1.439341556724794E-8</v>
      </c>
      <c r="T46" s="21">
        <f t="shared" si="7"/>
        <v>2.0717041169149532E-16</v>
      </c>
      <c r="U46" s="28">
        <v>298</v>
      </c>
      <c r="V46" s="29">
        <f t="shared" si="8"/>
        <v>287.83</v>
      </c>
      <c r="W46" s="30">
        <f t="shared" si="9"/>
        <v>0.59592432800215134</v>
      </c>
      <c r="X46" s="31">
        <f t="shared" si="10"/>
        <v>3.943885773435277</v>
      </c>
      <c r="Y46" s="34">
        <f t="shared" si="11"/>
        <v>-1.1450931479120283E-7</v>
      </c>
      <c r="Z46" s="35">
        <f t="shared" si="12"/>
        <v>-1.1409865136496754E-7</v>
      </c>
      <c r="AA46" s="35">
        <f t="shared" si="13"/>
        <v>-1.1410012412244544E-7</v>
      </c>
      <c r="AB46" s="36">
        <f t="shared" si="14"/>
        <v>-1.1369092289022198E-7</v>
      </c>
      <c r="AC46" s="42">
        <f t="shared" si="15"/>
        <v>1.5964878214451306E-4</v>
      </c>
      <c r="AD46" s="24"/>
      <c r="AE46" s="44">
        <f t="shared" si="16"/>
        <v>1.5964878214451306</v>
      </c>
      <c r="AF46" s="44"/>
      <c r="AG46" s="45"/>
      <c r="AH46" s="12">
        <v>400</v>
      </c>
    </row>
    <row r="47" spans="5:34">
      <c r="E47" s="57">
        <v>0.63393518518518521</v>
      </c>
      <c r="F47" s="12">
        <v>410</v>
      </c>
      <c r="G47" s="5">
        <v>14.87</v>
      </c>
      <c r="H47" s="5">
        <v>6.5</v>
      </c>
      <c r="I47" s="5">
        <v>6.76</v>
      </c>
      <c r="J47" s="6">
        <v>14.81</v>
      </c>
      <c r="K47" s="6">
        <v>6.55</v>
      </c>
      <c r="L47" s="6">
        <v>6.87</v>
      </c>
      <c r="M47" s="17">
        <f t="shared" si="2"/>
        <v>14.84</v>
      </c>
      <c r="N47" s="17">
        <f t="shared" si="2"/>
        <v>6.5250000000000004</v>
      </c>
      <c r="O47" s="17">
        <f t="shared" si="2"/>
        <v>6.8149999999999995</v>
      </c>
      <c r="P47" s="43">
        <f t="shared" si="3"/>
        <v>0.13823473960847657</v>
      </c>
      <c r="Q47" s="21">
        <f t="shared" si="4"/>
        <v>2.9853826189179548E-7</v>
      </c>
      <c r="R47" s="21">
        <f t="shared" si="5"/>
        <v>3.3496543915782782E-8</v>
      </c>
      <c r="S47" s="23">
        <f t="shared" si="6"/>
        <v>1.4405381466726959E-8</v>
      </c>
      <c r="T47" s="21">
        <f t="shared" si="7"/>
        <v>2.0751501520192056E-16</v>
      </c>
      <c r="U47" s="28">
        <v>298</v>
      </c>
      <c r="V47" s="29">
        <f t="shared" si="8"/>
        <v>287.83999999999997</v>
      </c>
      <c r="W47" s="30">
        <f t="shared" si="9"/>
        <v>0.59531768208288871</v>
      </c>
      <c r="X47" s="31">
        <f t="shared" si="10"/>
        <v>3.9383805872724258</v>
      </c>
      <c r="Y47" s="34">
        <f t="shared" si="11"/>
        <v>-1.1481686355350822E-7</v>
      </c>
      <c r="Z47" s="35">
        <f t="shared" si="12"/>
        <v>-1.1440101924380355E-7</v>
      </c>
      <c r="AA47" s="35">
        <f t="shared" si="13"/>
        <v>-1.144025253508732E-7</v>
      </c>
      <c r="AB47" s="36">
        <f t="shared" si="14"/>
        <v>-1.1398817623858546E-7</v>
      </c>
      <c r="AC47" s="42">
        <f t="shared" si="15"/>
        <v>1.5850778583008599E-4</v>
      </c>
      <c r="AD47" s="24"/>
      <c r="AE47" s="44">
        <f t="shared" si="16"/>
        <v>1.5850778583008598</v>
      </c>
      <c r="AF47" s="44"/>
      <c r="AG47" s="45"/>
      <c r="AH47" s="12">
        <v>410</v>
      </c>
    </row>
    <row r="48" spans="5:34">
      <c r="E48" s="57">
        <v>0.63405092592592593</v>
      </c>
      <c r="F48" s="12">
        <v>420</v>
      </c>
      <c r="G48" s="5">
        <v>14.89</v>
      </c>
      <c r="H48" s="5">
        <v>6.5</v>
      </c>
      <c r="I48" s="5">
        <v>6.86</v>
      </c>
      <c r="J48" s="6">
        <v>14.83</v>
      </c>
      <c r="K48" s="6">
        <v>6.55</v>
      </c>
      <c r="L48" s="6">
        <v>6.89</v>
      </c>
      <c r="M48" s="17">
        <f t="shared" si="2"/>
        <v>14.86</v>
      </c>
      <c r="N48" s="17">
        <f t="shared" si="2"/>
        <v>6.5250000000000004</v>
      </c>
      <c r="O48" s="17">
        <f t="shared" si="2"/>
        <v>6.875</v>
      </c>
      <c r="P48" s="43">
        <f t="shared" si="3"/>
        <v>0.13949946978270475</v>
      </c>
      <c r="Q48" s="21">
        <f t="shared" si="4"/>
        <v>2.9853826189179548E-7</v>
      </c>
      <c r="R48" s="21">
        <f t="shared" si="5"/>
        <v>3.3496543915782782E-8</v>
      </c>
      <c r="S48" s="23">
        <f t="shared" si="6"/>
        <v>1.4429343117340657E-8</v>
      </c>
      <c r="T48" s="21">
        <f t="shared" si="7"/>
        <v>2.0820594279794618E-16</v>
      </c>
      <c r="U48" s="28">
        <v>298</v>
      </c>
      <c r="V48" s="29">
        <f t="shared" si="8"/>
        <v>287.86</v>
      </c>
      <c r="W48" s="30">
        <f t="shared" si="9"/>
        <v>0.5941045166903931</v>
      </c>
      <c r="X48" s="31">
        <f t="shared" si="10"/>
        <v>3.9273944014078617</v>
      </c>
      <c r="Y48" s="34">
        <f t="shared" si="11"/>
        <v>-1.1573692447180799E-7</v>
      </c>
      <c r="Z48" s="35">
        <f t="shared" si="12"/>
        <v>-1.1531131710171764E-7</v>
      </c>
      <c r="AA48" s="35">
        <f t="shared" si="13"/>
        <v>-1.1531288221703672E-7</v>
      </c>
      <c r="AB48" s="36">
        <f t="shared" si="14"/>
        <v>-1.1488882845125257E-7</v>
      </c>
      <c r="AC48" s="42">
        <f t="shared" si="15"/>
        <v>1.5736376561511692E-4</v>
      </c>
      <c r="AD48" s="24"/>
      <c r="AE48" s="44">
        <f t="shared" si="16"/>
        <v>1.5736376561511691</v>
      </c>
      <c r="AF48" s="44"/>
      <c r="AG48" s="45"/>
      <c r="AH48" s="12">
        <v>420</v>
      </c>
    </row>
    <row r="49" spans="5:34">
      <c r="E49" s="57">
        <v>0.63416666666666666</v>
      </c>
      <c r="F49" s="12">
        <v>430</v>
      </c>
      <c r="G49" s="5">
        <v>14.91</v>
      </c>
      <c r="H49" s="5">
        <v>6.51</v>
      </c>
      <c r="I49" s="5">
        <v>6.95</v>
      </c>
      <c r="J49" s="6">
        <v>14.85</v>
      </c>
      <c r="K49" s="6">
        <v>6.56</v>
      </c>
      <c r="L49" s="6">
        <v>7.05</v>
      </c>
      <c r="M49" s="17">
        <f t="shared" si="2"/>
        <v>14.879999999999999</v>
      </c>
      <c r="N49" s="17">
        <f t="shared" si="2"/>
        <v>6.5350000000000001</v>
      </c>
      <c r="O49" s="17">
        <f t="shared" si="2"/>
        <v>7</v>
      </c>
      <c r="P49" s="43">
        <f t="shared" si="3"/>
        <v>0.14208442073652849</v>
      </c>
      <c r="Q49" s="21">
        <f t="shared" si="4"/>
        <v>2.9174270140011623E-7</v>
      </c>
      <c r="R49" s="21">
        <f t="shared" si="5"/>
        <v>3.4276778654645042E-8</v>
      </c>
      <c r="S49" s="23">
        <f t="shared" si="6"/>
        <v>1.4790006270118872E-8</v>
      </c>
      <c r="T49" s="21">
        <f t="shared" si="7"/>
        <v>2.1874428547015555E-16</v>
      </c>
      <c r="U49" s="28">
        <v>298</v>
      </c>
      <c r="V49" s="29">
        <f t="shared" si="8"/>
        <v>287.88</v>
      </c>
      <c r="W49" s="30">
        <f t="shared" si="9"/>
        <v>0.59289151986332977</v>
      </c>
      <c r="X49" s="31">
        <f t="shared" si="10"/>
        <v>3.9164403818251987</v>
      </c>
      <c r="Y49" s="34">
        <f t="shared" si="11"/>
        <v>-1.2328445261176865E-7</v>
      </c>
      <c r="Z49" s="35">
        <f t="shared" si="12"/>
        <v>-1.227979602685343E-7</v>
      </c>
      <c r="AA49" s="35">
        <f t="shared" si="13"/>
        <v>-1.2279988001425252E-7</v>
      </c>
      <c r="AB49" s="36">
        <f t="shared" si="14"/>
        <v>-1.2231529226573284E-7</v>
      </c>
      <c r="AC49" s="42">
        <f t="shared" si="15"/>
        <v>1.5621064202918264E-4</v>
      </c>
      <c r="AD49" s="24"/>
      <c r="AE49" s="44">
        <f t="shared" si="16"/>
        <v>1.5621064202918264</v>
      </c>
      <c r="AF49" s="44"/>
      <c r="AG49" s="45"/>
      <c r="AH49" s="12">
        <v>430</v>
      </c>
    </row>
    <row r="50" spans="5:34">
      <c r="E50" s="57">
        <v>0.63428240740740738</v>
      </c>
      <c r="F50" s="12">
        <v>440</v>
      </c>
      <c r="G50" s="5">
        <v>14.92</v>
      </c>
      <c r="H50" s="5">
        <v>6.51</v>
      </c>
      <c r="I50" s="5">
        <v>6.98</v>
      </c>
      <c r="J50" s="6">
        <v>14.87</v>
      </c>
      <c r="K50" s="6">
        <v>6.56</v>
      </c>
      <c r="L50" s="6">
        <v>7.11</v>
      </c>
      <c r="M50" s="17">
        <f t="shared" si="2"/>
        <v>14.895</v>
      </c>
      <c r="N50" s="17">
        <f t="shared" si="2"/>
        <v>6.5350000000000001</v>
      </c>
      <c r="O50" s="17">
        <f t="shared" si="2"/>
        <v>7.0449999999999999</v>
      </c>
      <c r="P50" s="43">
        <f t="shared" si="3"/>
        <v>0.14303452457839977</v>
      </c>
      <c r="Q50" s="21">
        <f t="shared" si="4"/>
        <v>2.9174270140011623E-7</v>
      </c>
      <c r="R50" s="21">
        <f t="shared" si="5"/>
        <v>3.4276778654645042E-8</v>
      </c>
      <c r="S50" s="23">
        <f t="shared" si="6"/>
        <v>1.4808453507786898E-8</v>
      </c>
      <c r="T50" s="21">
        <f t="shared" si="7"/>
        <v>2.1929029529228609E-16</v>
      </c>
      <c r="U50" s="28">
        <v>298</v>
      </c>
      <c r="V50" s="29">
        <f t="shared" si="8"/>
        <v>287.89499999999998</v>
      </c>
      <c r="W50" s="30">
        <f t="shared" si="9"/>
        <v>0.59198188284296172</v>
      </c>
      <c r="X50" s="31">
        <f t="shared" si="10"/>
        <v>3.9082459169808783</v>
      </c>
      <c r="Y50" s="34">
        <f t="shared" si="11"/>
        <v>-1.2369938040081046E-7</v>
      </c>
      <c r="Z50" s="35">
        <f t="shared" si="12"/>
        <v>-1.232057271839581E-7</v>
      </c>
      <c r="AA50" s="35">
        <f t="shared" si="13"/>
        <v>-1.2320769723019212E-7</v>
      </c>
      <c r="AB50" s="36">
        <f t="shared" si="14"/>
        <v>-1.2271599833565252E-7</v>
      </c>
      <c r="AC50" s="42">
        <f t="shared" si="15"/>
        <v>1.5498264965344417E-4</v>
      </c>
      <c r="AD50" s="24"/>
      <c r="AE50" s="44">
        <f t="shared" si="16"/>
        <v>1.5498264965344417</v>
      </c>
      <c r="AF50" s="44"/>
      <c r="AG50" s="45"/>
      <c r="AH50" s="12">
        <v>440</v>
      </c>
    </row>
    <row r="51" spans="5:34">
      <c r="E51" s="57">
        <v>0.6343981481481481</v>
      </c>
      <c r="F51" s="12">
        <v>450</v>
      </c>
      <c r="G51" s="5">
        <v>14.94</v>
      </c>
      <c r="H51" s="5">
        <v>6.51</v>
      </c>
      <c r="I51" s="5">
        <v>7.12</v>
      </c>
      <c r="J51" s="6">
        <v>14.88</v>
      </c>
      <c r="K51" s="6">
        <v>6.56</v>
      </c>
      <c r="L51" s="6">
        <v>7.15</v>
      </c>
      <c r="M51" s="17">
        <f t="shared" si="2"/>
        <v>14.91</v>
      </c>
      <c r="N51" s="17">
        <f t="shared" si="2"/>
        <v>6.5350000000000001</v>
      </c>
      <c r="O51" s="17">
        <f t="shared" si="2"/>
        <v>7.1349999999999998</v>
      </c>
      <c r="P51" s="43">
        <f t="shared" si="3"/>
        <v>0.14489898514383587</v>
      </c>
      <c r="Q51" s="21">
        <f t="shared" si="4"/>
        <v>2.9174270140011623E-7</v>
      </c>
      <c r="R51" s="21">
        <f t="shared" si="5"/>
        <v>3.4276778654645042E-8</v>
      </c>
      <c r="S51" s="23">
        <f t="shared" si="6"/>
        <v>1.4826923754273949E-8</v>
      </c>
      <c r="T51" s="21">
        <f t="shared" si="7"/>
        <v>2.1983766801505309E-16</v>
      </c>
      <c r="U51" s="28">
        <v>298</v>
      </c>
      <c r="V51" s="29">
        <f t="shared" si="8"/>
        <v>287.91000000000003</v>
      </c>
      <c r="W51" s="30">
        <f t="shared" si="9"/>
        <v>0.5910723406060655</v>
      </c>
      <c r="X51" s="31">
        <f t="shared" si="10"/>
        <v>3.9000694487959411</v>
      </c>
      <c r="Y51" s="34">
        <f t="shared" si="11"/>
        <v>-1.2488719426887617E-7</v>
      </c>
      <c r="Z51" s="35">
        <f t="shared" si="12"/>
        <v>-1.2437998280450376E-7</v>
      </c>
      <c r="AA51" s="35">
        <f t="shared" si="13"/>
        <v>-1.2438204277126895E-7</v>
      </c>
      <c r="AB51" s="36">
        <f t="shared" si="14"/>
        <v>-1.2387687454114138E-7</v>
      </c>
      <c r="AC51" s="42">
        <f t="shared" si="15"/>
        <v>1.5375057927416956E-4</v>
      </c>
      <c r="AD51" s="24"/>
      <c r="AE51" s="44">
        <f t="shared" si="16"/>
        <v>1.5375057927416955</v>
      </c>
      <c r="AF51" s="44"/>
      <c r="AG51" s="45"/>
      <c r="AH51" s="12">
        <v>450</v>
      </c>
    </row>
    <row r="52" spans="5:34">
      <c r="E52" s="57">
        <v>0.63451388888888882</v>
      </c>
      <c r="F52" s="12">
        <v>460</v>
      </c>
      <c r="G52" s="5">
        <v>14.96</v>
      </c>
      <c r="H52" s="5">
        <v>6.52</v>
      </c>
      <c r="I52" s="5">
        <v>6.88</v>
      </c>
      <c r="J52" s="6">
        <v>14.89</v>
      </c>
      <c r="K52" s="6">
        <v>6.57</v>
      </c>
      <c r="L52" s="6">
        <v>7.26</v>
      </c>
      <c r="M52" s="17">
        <f t="shared" si="2"/>
        <v>14.925000000000001</v>
      </c>
      <c r="N52" s="17">
        <f t="shared" si="2"/>
        <v>6.5449999999999999</v>
      </c>
      <c r="O52" s="17">
        <f t="shared" si="2"/>
        <v>7.07</v>
      </c>
      <c r="P52" s="43">
        <f t="shared" si="3"/>
        <v>0.14361582442763549</v>
      </c>
      <c r="Q52" s="21">
        <f t="shared" si="4"/>
        <v>2.851018267503905E-7</v>
      </c>
      <c r="R52" s="21">
        <f t="shared" si="5"/>
        <v>3.507518739525668E-8</v>
      </c>
      <c r="S52" s="23">
        <f t="shared" si="6"/>
        <v>1.5191211222755584E-8</v>
      </c>
      <c r="T52" s="21">
        <f t="shared" si="7"/>
        <v>2.307728984143752E-16</v>
      </c>
      <c r="U52" s="28">
        <v>298</v>
      </c>
      <c r="V52" s="29">
        <f t="shared" si="8"/>
        <v>287.92500000000001</v>
      </c>
      <c r="W52" s="30">
        <f t="shared" si="9"/>
        <v>0.59016289313783454</v>
      </c>
      <c r="X52" s="31">
        <f t="shared" si="10"/>
        <v>3.8919109359215156</v>
      </c>
      <c r="Y52" s="34">
        <f t="shared" si="11"/>
        <v>-1.291574180477801E-7</v>
      </c>
      <c r="Z52" s="35">
        <f t="shared" si="12"/>
        <v>-1.2861050334023491E-7</v>
      </c>
      <c r="AA52" s="35">
        <f t="shared" si="13"/>
        <v>-1.2861281924048943E-7</v>
      </c>
      <c r="AB52" s="36">
        <f t="shared" si="14"/>
        <v>-1.2806820081992479E-7</v>
      </c>
      <c r="AC52" s="42">
        <f t="shared" si="15"/>
        <v>1.525067657409003E-4</v>
      </c>
      <c r="AD52" s="24"/>
      <c r="AE52" s="44">
        <f t="shared" si="16"/>
        <v>1.525067657409003</v>
      </c>
      <c r="AF52" s="44"/>
      <c r="AG52" s="45"/>
      <c r="AH52" s="12">
        <v>460</v>
      </c>
    </row>
    <row r="53" spans="5:34">
      <c r="E53" s="57">
        <v>0.63462962962962965</v>
      </c>
      <c r="F53" s="12">
        <v>470</v>
      </c>
      <c r="G53" s="5">
        <v>14.97</v>
      </c>
      <c r="H53" s="5">
        <v>6.52</v>
      </c>
      <c r="I53" s="5">
        <v>6.97</v>
      </c>
      <c r="J53" s="6">
        <v>14.91</v>
      </c>
      <c r="K53" s="6">
        <v>6.57</v>
      </c>
      <c r="L53" s="6">
        <v>7.3</v>
      </c>
      <c r="M53" s="17">
        <f t="shared" si="2"/>
        <v>14.940000000000001</v>
      </c>
      <c r="N53" s="17">
        <f t="shared" si="2"/>
        <v>6.5449999999999999</v>
      </c>
      <c r="O53" s="17">
        <f t="shared" si="2"/>
        <v>7.1349999999999998</v>
      </c>
      <c r="P53" s="43">
        <f t="shared" si="3"/>
        <v>0.1449734264176705</v>
      </c>
      <c r="Q53" s="21">
        <f t="shared" si="4"/>
        <v>2.851018267503905E-7</v>
      </c>
      <c r="R53" s="21">
        <f t="shared" si="5"/>
        <v>3.507518739525668E-8</v>
      </c>
      <c r="S53" s="23">
        <f t="shared" si="6"/>
        <v>1.521015887421518E-8</v>
      </c>
      <c r="T53" s="21">
        <f t="shared" si="7"/>
        <v>2.3134893297886682E-16</v>
      </c>
      <c r="U53" s="28">
        <v>298</v>
      </c>
      <c r="V53" s="29">
        <f t="shared" si="8"/>
        <v>287.94</v>
      </c>
      <c r="W53" s="30">
        <f t="shared" si="9"/>
        <v>0.58925354042345801</v>
      </c>
      <c r="X53" s="31">
        <f t="shared" si="10"/>
        <v>3.8837703371077739</v>
      </c>
      <c r="Y53" s="34">
        <f t="shared" si="11"/>
        <v>-1.2987318381619758E-7</v>
      </c>
      <c r="Z53" s="35">
        <f t="shared" si="12"/>
        <v>-1.2931548735084397E-7</v>
      </c>
      <c r="AA53" s="35">
        <f t="shared" si="13"/>
        <v>-1.2931788218970392E-7</v>
      </c>
      <c r="AB53" s="36">
        <f t="shared" si="14"/>
        <v>-1.2876255999555908E-7</v>
      </c>
      <c r="AC53" s="42">
        <f t="shared" si="15"/>
        <v>1.5122064530085171E-4</v>
      </c>
      <c r="AD53" s="24"/>
      <c r="AE53" s="44">
        <f t="shared" si="16"/>
        <v>1.5122064530085171</v>
      </c>
      <c r="AF53" s="44"/>
      <c r="AG53" s="45"/>
      <c r="AH53" s="12">
        <v>470</v>
      </c>
    </row>
    <row r="54" spans="5:34">
      <c r="E54" s="57">
        <v>0.63474537037037038</v>
      </c>
      <c r="F54" s="12">
        <v>480</v>
      </c>
      <c r="G54" s="5">
        <v>14.99</v>
      </c>
      <c r="H54" s="5">
        <v>6.52</v>
      </c>
      <c r="I54" s="5">
        <v>7.25</v>
      </c>
      <c r="J54" s="6">
        <v>14.93</v>
      </c>
      <c r="K54" s="6">
        <v>6.57</v>
      </c>
      <c r="L54" s="6">
        <v>7.75</v>
      </c>
      <c r="M54" s="17">
        <f t="shared" si="2"/>
        <v>14.96</v>
      </c>
      <c r="N54" s="17">
        <f t="shared" si="2"/>
        <v>6.5449999999999999</v>
      </c>
      <c r="O54" s="17">
        <f t="shared" si="2"/>
        <v>7.5</v>
      </c>
      <c r="P54" s="43">
        <f t="shared" si="3"/>
        <v>0.15244193739455</v>
      </c>
      <c r="Q54" s="21">
        <f t="shared" si="4"/>
        <v>2.851018267503905E-7</v>
      </c>
      <c r="R54" s="21">
        <f t="shared" si="5"/>
        <v>3.507518739525668E-8</v>
      </c>
      <c r="S54" s="23">
        <f t="shared" si="6"/>
        <v>1.5235459176991933E-8</v>
      </c>
      <c r="T54" s="21">
        <f t="shared" si="7"/>
        <v>2.3211921633378768E-16</v>
      </c>
      <c r="U54" s="28">
        <v>298</v>
      </c>
      <c r="V54" s="29">
        <f t="shared" si="8"/>
        <v>287.95999999999998</v>
      </c>
      <c r="W54" s="30">
        <f t="shared" si="9"/>
        <v>0.58804121750690741</v>
      </c>
      <c r="X54" s="31">
        <f t="shared" si="10"/>
        <v>3.8729440005617501</v>
      </c>
      <c r="Y54" s="34">
        <f t="shared" si="11"/>
        <v>-1.3622650031417278E-7</v>
      </c>
      <c r="Z54" s="35">
        <f t="shared" si="12"/>
        <v>-1.3560761243354156E-7</v>
      </c>
      <c r="AA54" s="35">
        <f t="shared" si="13"/>
        <v>-1.3561042409065609E-7</v>
      </c>
      <c r="AB54" s="36">
        <f t="shared" si="14"/>
        <v>-1.3499432231997331E-7</v>
      </c>
      <c r="AC54" s="42">
        <f t="shared" si="15"/>
        <v>1.4992747449603031E-4</v>
      </c>
      <c r="AD54" s="25">
        <f>D9</f>
        <v>1.5951439864483343E-4</v>
      </c>
      <c r="AE54" s="44">
        <f t="shared" si="16"/>
        <v>1.499274744960303</v>
      </c>
      <c r="AF54" s="44">
        <f>AD54*10000</f>
        <v>1.5951439864483343</v>
      </c>
      <c r="AG54" s="45">
        <f>(AE54-AF54)*(AE54-AF54)</f>
        <v>9.1909114634904678E-3</v>
      </c>
      <c r="AH54" s="12">
        <v>480</v>
      </c>
    </row>
    <row r="55" spans="5:34">
      <c r="E55" s="57">
        <v>0.6348611111111111</v>
      </c>
      <c r="F55" s="12">
        <v>490</v>
      </c>
      <c r="G55" s="5">
        <v>15</v>
      </c>
      <c r="H55" s="5">
        <v>6.52</v>
      </c>
      <c r="I55" s="5">
        <v>7.4</v>
      </c>
      <c r="J55" s="6">
        <v>14.94</v>
      </c>
      <c r="K55" s="6">
        <v>6.57</v>
      </c>
      <c r="L55" s="6">
        <v>7.86</v>
      </c>
      <c r="M55" s="17">
        <f t="shared" si="2"/>
        <v>14.969999999999999</v>
      </c>
      <c r="N55" s="17">
        <f t="shared" si="2"/>
        <v>6.5449999999999999</v>
      </c>
      <c r="O55" s="17">
        <f t="shared" si="2"/>
        <v>7.6300000000000008</v>
      </c>
      <c r="P55" s="43">
        <f t="shared" si="3"/>
        <v>0.1551108359338719</v>
      </c>
      <c r="Q55" s="21">
        <f t="shared" si="4"/>
        <v>2.851018267503905E-7</v>
      </c>
      <c r="R55" s="21">
        <f t="shared" si="5"/>
        <v>3.507518739525668E-8</v>
      </c>
      <c r="S55" s="23">
        <f t="shared" si="6"/>
        <v>1.5248125105532436E-8</v>
      </c>
      <c r="T55" s="21">
        <f t="shared" si="7"/>
        <v>2.3250531923396854E-16</v>
      </c>
      <c r="U55" s="28">
        <v>298</v>
      </c>
      <c r="V55" s="29">
        <f t="shared" si="8"/>
        <v>287.97000000000003</v>
      </c>
      <c r="W55" s="30">
        <f t="shared" si="9"/>
        <v>0.5874351191970244</v>
      </c>
      <c r="X55" s="31">
        <f t="shared" si="10"/>
        <v>3.8675427171569265</v>
      </c>
      <c r="Y55" s="34">
        <f t="shared" si="11"/>
        <v>-1.3777838985297077E-7</v>
      </c>
      <c r="Z55" s="35">
        <f t="shared" si="12"/>
        <v>-1.3713954256109482E-7</v>
      </c>
      <c r="AA55" s="35">
        <f t="shared" si="13"/>
        <v>-1.3714250475177488E-7</v>
      </c>
      <c r="AB55" s="36">
        <f t="shared" si="14"/>
        <v>-1.3650659218055997E-7</v>
      </c>
      <c r="AC55" s="42">
        <f t="shared" si="15"/>
        <v>1.4857137966989273E-4</v>
      </c>
      <c r="AD55" s="24"/>
      <c r="AE55" s="44">
        <f t="shared" si="16"/>
        <v>1.4857137966989273</v>
      </c>
      <c r="AF55" s="44"/>
      <c r="AG55" s="45"/>
      <c r="AH55" s="12">
        <v>490</v>
      </c>
    </row>
    <row r="56" spans="5:34">
      <c r="E56" s="57">
        <v>0.63497685185185182</v>
      </c>
      <c r="F56" s="12">
        <v>500</v>
      </c>
      <c r="G56" s="5">
        <v>15.02</v>
      </c>
      <c r="H56" s="5">
        <v>6.53</v>
      </c>
      <c r="I56" s="5">
        <v>7.49</v>
      </c>
      <c r="J56" s="6">
        <v>14.96</v>
      </c>
      <c r="K56" s="6">
        <v>6.58</v>
      </c>
      <c r="L56" s="6">
        <v>7.87</v>
      </c>
      <c r="M56" s="17">
        <f t="shared" si="2"/>
        <v>14.99</v>
      </c>
      <c r="N56" s="17">
        <f t="shared" si="2"/>
        <v>6.5549999999999997</v>
      </c>
      <c r="O56" s="17">
        <f t="shared" si="2"/>
        <v>7.68</v>
      </c>
      <c r="P56" s="43">
        <f t="shared" si="3"/>
        <v>0.15618080864800207</v>
      </c>
      <c r="Q56" s="21">
        <f t="shared" si="4"/>
        <v>2.7861211686297668E-7</v>
      </c>
      <c r="R56" s="21">
        <f t="shared" si="5"/>
        <v>3.5892193464500394E-8</v>
      </c>
      <c r="S56" s="23">
        <f t="shared" si="6"/>
        <v>1.5629253811794119E-8</v>
      </c>
      <c r="T56" s="21">
        <f t="shared" si="7"/>
        <v>2.4427357471348101E-16</v>
      </c>
      <c r="U56" s="28">
        <v>298</v>
      </c>
      <c r="V56" s="29">
        <f t="shared" si="8"/>
        <v>287.99</v>
      </c>
      <c r="W56" s="30">
        <f t="shared" si="9"/>
        <v>0.58622304885213516</v>
      </c>
      <c r="X56" s="31">
        <f t="shared" si="10"/>
        <v>3.8567638594355014</v>
      </c>
      <c r="Y56" s="34">
        <f t="shared" si="11"/>
        <v>-1.448087644584709E-7</v>
      </c>
      <c r="Z56" s="35">
        <f t="shared" si="12"/>
        <v>-1.4409648241651474E-7</v>
      </c>
      <c r="AA56" s="35">
        <f t="shared" si="13"/>
        <v>-1.4409998597314816E-7</v>
      </c>
      <c r="AB56" s="36">
        <f t="shared" si="14"/>
        <v>-1.4339117302139672E-7</v>
      </c>
      <c r="AC56" s="42">
        <f t="shared" si="15"/>
        <v>1.4719996454212728E-4</v>
      </c>
      <c r="AD56" s="24"/>
      <c r="AE56" s="44">
        <f t="shared" si="16"/>
        <v>1.4719996454212727</v>
      </c>
      <c r="AF56" s="44"/>
      <c r="AG56" s="45"/>
      <c r="AH56" s="12">
        <v>500</v>
      </c>
    </row>
    <row r="57" spans="5:34">
      <c r="E57" s="57">
        <v>0.63509259259259254</v>
      </c>
      <c r="F57" s="12">
        <v>510</v>
      </c>
      <c r="G57" s="5">
        <v>15.03</v>
      </c>
      <c r="H57" s="5">
        <v>6.53</v>
      </c>
      <c r="I57" s="5">
        <v>7.54</v>
      </c>
      <c r="J57" s="6">
        <v>14.98</v>
      </c>
      <c r="K57" s="6">
        <v>6.58</v>
      </c>
      <c r="L57" s="6">
        <v>7.9</v>
      </c>
      <c r="M57" s="17">
        <f t="shared" si="2"/>
        <v>15.004999999999999</v>
      </c>
      <c r="N57" s="17">
        <f t="shared" si="2"/>
        <v>6.5549999999999997</v>
      </c>
      <c r="O57" s="17">
        <f t="shared" si="2"/>
        <v>7.7200000000000006</v>
      </c>
      <c r="P57" s="43">
        <f t="shared" si="3"/>
        <v>0.15703462288299672</v>
      </c>
      <c r="Q57" s="21">
        <f t="shared" si="4"/>
        <v>2.7861211686297668E-7</v>
      </c>
      <c r="R57" s="21">
        <f t="shared" si="5"/>
        <v>3.5892193464500394E-8</v>
      </c>
      <c r="S57" s="23">
        <f t="shared" si="6"/>
        <v>1.5648747823789406E-8</v>
      </c>
      <c r="T57" s="21">
        <f t="shared" si="7"/>
        <v>2.4488330845255368E-16</v>
      </c>
      <c r="U57" s="28">
        <v>298</v>
      </c>
      <c r="V57" s="29">
        <f t="shared" si="8"/>
        <v>288.005</v>
      </c>
      <c r="W57" s="30">
        <f t="shared" si="9"/>
        <v>0.58531410656670979</v>
      </c>
      <c r="X57" s="31">
        <f t="shared" si="10"/>
        <v>3.8487004139599104</v>
      </c>
      <c r="Y57" s="34">
        <f t="shared" si="11"/>
        <v>-1.4483777338744411E-7</v>
      </c>
      <c r="Z57" s="35">
        <f t="shared" si="12"/>
        <v>-1.4411816142544662E-7</v>
      </c>
      <c r="AA57" s="35">
        <f t="shared" si="13"/>
        <v>-1.441217367453631E-7</v>
      </c>
      <c r="AB57" s="36">
        <f t="shared" si="14"/>
        <v>-1.4340566457604467E-7</v>
      </c>
      <c r="AC57" s="42">
        <f t="shared" si="15"/>
        <v>1.4575897641836197E-4</v>
      </c>
      <c r="AD57" s="24"/>
      <c r="AE57" s="44">
        <f t="shared" si="16"/>
        <v>1.4575897641836197</v>
      </c>
      <c r="AF57" s="44"/>
      <c r="AG57" s="45"/>
      <c r="AH57" s="12">
        <v>510</v>
      </c>
    </row>
    <row r="58" spans="5:34">
      <c r="E58" s="57">
        <v>0.63520833333333337</v>
      </c>
      <c r="F58" s="12">
        <v>520</v>
      </c>
      <c r="G58" s="5">
        <v>15.05</v>
      </c>
      <c r="H58" s="5">
        <v>6.53</v>
      </c>
      <c r="I58" s="5">
        <v>7.57</v>
      </c>
      <c r="J58" s="6">
        <v>14.99</v>
      </c>
      <c r="K58" s="6">
        <v>6.58</v>
      </c>
      <c r="L58" s="6">
        <v>7.93</v>
      </c>
      <c r="M58" s="17">
        <f t="shared" si="2"/>
        <v>15.02</v>
      </c>
      <c r="N58" s="17">
        <f t="shared" si="2"/>
        <v>6.5549999999999997</v>
      </c>
      <c r="O58" s="17">
        <f t="shared" si="2"/>
        <v>7.75</v>
      </c>
      <c r="P58" s="43">
        <f t="shared" si="3"/>
        <v>0.15768541131653971</v>
      </c>
      <c r="Q58" s="21">
        <f t="shared" si="4"/>
        <v>2.7861211686297668E-7</v>
      </c>
      <c r="R58" s="21">
        <f t="shared" si="5"/>
        <v>3.5892193464500394E-8</v>
      </c>
      <c r="S58" s="23">
        <f t="shared" si="6"/>
        <v>1.5668266150221469E-8</v>
      </c>
      <c r="T58" s="21">
        <f t="shared" si="7"/>
        <v>2.4549456415417588E-16</v>
      </c>
      <c r="U58" s="28">
        <v>298</v>
      </c>
      <c r="V58" s="29">
        <f t="shared" si="8"/>
        <v>288.02</v>
      </c>
      <c r="W58" s="30">
        <f t="shared" si="9"/>
        <v>0.58440525895619733</v>
      </c>
      <c r="X58" s="31">
        <f t="shared" si="10"/>
        <v>3.8406546642095076</v>
      </c>
      <c r="Y58" s="34">
        <f t="shared" si="11"/>
        <v>-1.4466184030190798E-7</v>
      </c>
      <c r="Z58" s="35">
        <f t="shared" si="12"/>
        <v>-1.4393680665253519E-7</v>
      </c>
      <c r="AA58" s="35">
        <f t="shared" si="13"/>
        <v>-1.439404404635777E-7</v>
      </c>
      <c r="AB58" s="36">
        <f t="shared" si="14"/>
        <v>-1.4321900420050302E-7</v>
      </c>
      <c r="AC58" s="42">
        <f t="shared" si="15"/>
        <v>1.4431777102785347E-4</v>
      </c>
      <c r="AD58" s="24"/>
      <c r="AE58" s="44">
        <f t="shared" si="16"/>
        <v>1.4431777102785346</v>
      </c>
      <c r="AF58" s="44"/>
      <c r="AG58" s="45"/>
      <c r="AH58" s="12">
        <v>520</v>
      </c>
    </row>
    <row r="59" spans="5:34">
      <c r="E59" s="57">
        <v>0.6353240740740741</v>
      </c>
      <c r="F59" s="12">
        <v>530</v>
      </c>
      <c r="G59" s="5">
        <v>15.06</v>
      </c>
      <c r="H59" s="5">
        <v>6.54</v>
      </c>
      <c r="I59" s="5">
        <v>7.63</v>
      </c>
      <c r="J59" s="6">
        <v>15.01</v>
      </c>
      <c r="K59" s="6">
        <v>6.59</v>
      </c>
      <c r="L59" s="6">
        <v>7.99</v>
      </c>
      <c r="M59" s="17">
        <f t="shared" si="2"/>
        <v>15.035</v>
      </c>
      <c r="N59" s="17">
        <f t="shared" si="2"/>
        <v>6.5649999999999995</v>
      </c>
      <c r="O59" s="17">
        <f t="shared" si="2"/>
        <v>7.8100000000000005</v>
      </c>
      <c r="P59" s="43">
        <f t="shared" si="3"/>
        <v>0.15894708682495651</v>
      </c>
      <c r="Q59" s="21">
        <f t="shared" si="4"/>
        <v>2.7227013080779138E-7</v>
      </c>
      <c r="R59" s="21">
        <f t="shared" si="5"/>
        <v>3.6728230049808333E-8</v>
      </c>
      <c r="S59" s="23">
        <f t="shared" si="6"/>
        <v>1.6053224831196343E-8</v>
      </c>
      <c r="T59" s="21">
        <f t="shared" si="7"/>
        <v>2.5770602748093888E-16</v>
      </c>
      <c r="U59" s="28">
        <v>298</v>
      </c>
      <c r="V59" s="29">
        <f t="shared" si="8"/>
        <v>288.03500000000003</v>
      </c>
      <c r="W59" s="30">
        <f t="shared" si="9"/>
        <v>0.58349650600580638</v>
      </c>
      <c r="X59" s="31">
        <f t="shared" si="10"/>
        <v>3.8326265695564241</v>
      </c>
      <c r="Y59" s="34">
        <f t="shared" si="11"/>
        <v>-1.5186342597917559E-7</v>
      </c>
      <c r="Z59" s="35">
        <f t="shared" si="12"/>
        <v>-1.5105635844578201E-7</v>
      </c>
      <c r="AA59" s="35">
        <f t="shared" si="13"/>
        <v>-1.510606475496216E-7</v>
      </c>
      <c r="AB59" s="36">
        <f t="shared" si="14"/>
        <v>-1.5025782353178421E-7</v>
      </c>
      <c r="AC59" s="42">
        <f t="shared" si="15"/>
        <v>1.4287837879662908E-4</v>
      </c>
      <c r="AD59" s="24"/>
      <c r="AE59" s="44">
        <f t="shared" si="16"/>
        <v>1.4287837879662908</v>
      </c>
      <c r="AF59" s="44"/>
      <c r="AG59" s="45"/>
      <c r="AH59" s="12">
        <v>530</v>
      </c>
    </row>
    <row r="60" spans="5:34">
      <c r="E60" s="57">
        <v>0.63543981481481482</v>
      </c>
      <c r="F60" s="12">
        <v>540</v>
      </c>
      <c r="G60" s="5">
        <v>15.08</v>
      </c>
      <c r="H60" s="5">
        <v>6.54</v>
      </c>
      <c r="I60" s="5">
        <v>7.67</v>
      </c>
      <c r="J60" s="6">
        <v>15.02</v>
      </c>
      <c r="K60" s="6">
        <v>6.59</v>
      </c>
      <c r="L60" s="6">
        <v>7.99</v>
      </c>
      <c r="M60" s="17">
        <f t="shared" si="2"/>
        <v>15.05</v>
      </c>
      <c r="N60" s="17">
        <f t="shared" si="2"/>
        <v>6.5649999999999995</v>
      </c>
      <c r="O60" s="17">
        <f t="shared" si="2"/>
        <v>7.83</v>
      </c>
      <c r="P60" s="43">
        <f t="shared" si="3"/>
        <v>0.15939513264345873</v>
      </c>
      <c r="Q60" s="21">
        <f t="shared" si="4"/>
        <v>2.7227013080779138E-7</v>
      </c>
      <c r="R60" s="21">
        <f t="shared" si="5"/>
        <v>3.6728230049808333E-8</v>
      </c>
      <c r="S60" s="23">
        <f t="shared" si="6"/>
        <v>1.6073247652579296E-8</v>
      </c>
      <c r="T60" s="21">
        <f t="shared" si="7"/>
        <v>2.5834929010114585E-16</v>
      </c>
      <c r="U60" s="28">
        <v>298</v>
      </c>
      <c r="V60" s="29">
        <f t="shared" si="8"/>
        <v>288.05</v>
      </c>
      <c r="W60" s="30">
        <f t="shared" si="9"/>
        <v>0.58258784770075023</v>
      </c>
      <c r="X60" s="31">
        <f t="shared" si="10"/>
        <v>3.8246160894701089</v>
      </c>
      <c r="Y60" s="34">
        <f t="shared" si="11"/>
        <v>-1.5137389131144538E-7</v>
      </c>
      <c r="Z60" s="35">
        <f t="shared" si="12"/>
        <v>-1.5056345013857945E-7</v>
      </c>
      <c r="AA60" s="35">
        <f t="shared" si="13"/>
        <v>-1.505677891622313E-7</v>
      </c>
      <c r="AB60" s="36">
        <f t="shared" si="14"/>
        <v>-1.4976164055159135E-7</v>
      </c>
      <c r="AC60" s="42">
        <f t="shared" si="15"/>
        <v>1.4136778669412615E-4</v>
      </c>
      <c r="AD60" s="24"/>
      <c r="AE60" s="44">
        <f t="shared" si="16"/>
        <v>1.4136778669412615</v>
      </c>
      <c r="AF60" s="44"/>
      <c r="AG60" s="45"/>
      <c r="AH60" s="12">
        <v>540</v>
      </c>
    </row>
    <row r="61" spans="5:34">
      <c r="E61" s="57">
        <v>0.63555555555555554</v>
      </c>
      <c r="F61" s="12">
        <v>550</v>
      </c>
      <c r="G61" s="5">
        <v>15.09</v>
      </c>
      <c r="H61" s="5">
        <v>6.54</v>
      </c>
      <c r="I61" s="5">
        <v>7.75</v>
      </c>
      <c r="J61" s="6">
        <v>15.03</v>
      </c>
      <c r="K61" s="6">
        <v>6.59</v>
      </c>
      <c r="L61" s="6">
        <v>8.0399999999999991</v>
      </c>
      <c r="M61" s="17">
        <f t="shared" si="2"/>
        <v>15.059999999999999</v>
      </c>
      <c r="N61" s="17">
        <f t="shared" si="2"/>
        <v>6.5649999999999995</v>
      </c>
      <c r="O61" s="17">
        <f t="shared" si="2"/>
        <v>7.8949999999999996</v>
      </c>
      <c r="P61" s="43">
        <f t="shared" si="3"/>
        <v>0.16074591564724125</v>
      </c>
      <c r="Q61" s="21">
        <f t="shared" si="4"/>
        <v>2.7227013080779138E-7</v>
      </c>
      <c r="R61" s="21">
        <f t="shared" si="5"/>
        <v>3.6728230049808333E-8</v>
      </c>
      <c r="S61" s="23">
        <f t="shared" si="6"/>
        <v>1.6086610072695185E-8</v>
      </c>
      <c r="T61" s="21">
        <f t="shared" si="7"/>
        <v>2.5877902363093817E-16</v>
      </c>
      <c r="U61" s="28">
        <v>298</v>
      </c>
      <c r="V61" s="29">
        <f t="shared" si="8"/>
        <v>288.06</v>
      </c>
      <c r="W61" s="30">
        <f t="shared" si="9"/>
        <v>0.58198212807082106</v>
      </c>
      <c r="X61" s="31">
        <f t="shared" si="10"/>
        <v>3.8192855353118618</v>
      </c>
      <c r="Y61" s="34">
        <f t="shared" si="11"/>
        <v>-1.5149316621652945E-7</v>
      </c>
      <c r="Z61" s="35">
        <f t="shared" si="12"/>
        <v>-1.5067270893825804E-7</v>
      </c>
      <c r="AA61" s="35">
        <f t="shared" si="13"/>
        <v>-1.5067715237397385E-7</v>
      </c>
      <c r="AB61" s="36">
        <f t="shared" si="14"/>
        <v>-1.4986109040186541E-7</v>
      </c>
      <c r="AC61" s="42">
        <f t="shared" si="15"/>
        <v>1.3986212334335171E-4</v>
      </c>
      <c r="AD61" s="24"/>
      <c r="AE61" s="44">
        <f t="shared" si="16"/>
        <v>1.3986212334335171</v>
      </c>
      <c r="AF61" s="44"/>
      <c r="AG61" s="45"/>
      <c r="AH61" s="12">
        <v>550</v>
      </c>
    </row>
    <row r="62" spans="5:34">
      <c r="E62" s="57">
        <v>0.63567129629629626</v>
      </c>
      <c r="F62" s="12">
        <v>560</v>
      </c>
      <c r="G62" s="5">
        <v>15.11</v>
      </c>
      <c r="H62" s="5">
        <v>6.55</v>
      </c>
      <c r="I62" s="5">
        <v>7.76</v>
      </c>
      <c r="J62" s="6">
        <v>15.05</v>
      </c>
      <c r="K62" s="6">
        <v>6.59</v>
      </c>
      <c r="L62" s="6">
        <v>8.08</v>
      </c>
      <c r="M62" s="17">
        <f t="shared" si="2"/>
        <v>15.08</v>
      </c>
      <c r="N62" s="17">
        <f t="shared" si="2"/>
        <v>6.57</v>
      </c>
      <c r="O62" s="17">
        <f t="shared" si="2"/>
        <v>7.92</v>
      </c>
      <c r="P62" s="43">
        <f t="shared" si="3"/>
        <v>0.16131028952518242</v>
      </c>
      <c r="Q62" s="21">
        <f t="shared" si="4"/>
        <v>2.691534803926908E-7</v>
      </c>
      <c r="R62" s="21">
        <f t="shared" si="5"/>
        <v>3.7153522909717246E-8</v>
      </c>
      <c r="S62" s="23">
        <f t="shared" si="6"/>
        <v>1.6299952259127434E-8</v>
      </c>
      <c r="T62" s="21">
        <f t="shared" si="7"/>
        <v>2.6568844364983357E-16</v>
      </c>
      <c r="U62" s="28">
        <v>298</v>
      </c>
      <c r="V62" s="29">
        <f t="shared" si="8"/>
        <v>288.08</v>
      </c>
      <c r="W62" s="30">
        <f t="shared" si="9"/>
        <v>0.58077081496750693</v>
      </c>
      <c r="X62" s="31">
        <f t="shared" si="10"/>
        <v>3.8086478113606481</v>
      </c>
      <c r="Y62" s="34">
        <f t="shared" si="11"/>
        <v>-1.5483386923617377E-7</v>
      </c>
      <c r="Z62" s="35">
        <f t="shared" si="12"/>
        <v>-1.5396749420380252E-7</v>
      </c>
      <c r="AA62" s="35">
        <f t="shared" si="13"/>
        <v>-1.5397234201714219E-7</v>
      </c>
      <c r="AB62" s="36">
        <f t="shared" si="14"/>
        <v>-1.5311076054609895E-7</v>
      </c>
      <c r="AC62" s="42">
        <f t="shared" si="15"/>
        <v>1.3835536671128029E-4</v>
      </c>
      <c r="AD62" s="24"/>
      <c r="AE62" s="44">
        <f t="shared" si="16"/>
        <v>1.3835536671128028</v>
      </c>
      <c r="AF62" s="44"/>
      <c r="AG62" s="45"/>
      <c r="AH62" s="12">
        <v>560</v>
      </c>
    </row>
    <row r="63" spans="5:34">
      <c r="E63" s="57">
        <v>0.63578703703703698</v>
      </c>
      <c r="F63" s="12">
        <v>570</v>
      </c>
      <c r="G63" s="5">
        <v>15.12</v>
      </c>
      <c r="H63" s="5">
        <v>6.55</v>
      </c>
      <c r="I63" s="5">
        <v>7.81</v>
      </c>
      <c r="J63" s="6">
        <v>15.06</v>
      </c>
      <c r="K63" s="6">
        <v>6.6</v>
      </c>
      <c r="L63" s="6">
        <v>8.08</v>
      </c>
      <c r="M63" s="17">
        <f t="shared" si="2"/>
        <v>15.09</v>
      </c>
      <c r="N63" s="17">
        <f t="shared" si="2"/>
        <v>6.5749999999999993</v>
      </c>
      <c r="O63" s="17">
        <f t="shared" si="2"/>
        <v>7.9450000000000003</v>
      </c>
      <c r="P63" s="43">
        <f t="shared" si="3"/>
        <v>0.16184725878093878</v>
      </c>
      <c r="Q63" s="21">
        <f t="shared" si="4"/>
        <v>2.6607250597988115E-7</v>
      </c>
      <c r="R63" s="21">
        <f t="shared" si="5"/>
        <v>3.7583740428844275E-8</v>
      </c>
      <c r="S63" s="23">
        <f t="shared" si="6"/>
        <v>1.6502404612603034E-8</v>
      </c>
      <c r="T63" s="21">
        <f t="shared" si="7"/>
        <v>2.7232935799806187E-16</v>
      </c>
      <c r="U63" s="28">
        <v>298</v>
      </c>
      <c r="V63" s="29">
        <f t="shared" si="8"/>
        <v>288.08999999999997</v>
      </c>
      <c r="W63" s="30">
        <f t="shared" si="9"/>
        <v>0.58016522148536398</v>
      </c>
      <c r="X63" s="31">
        <f t="shared" si="10"/>
        <v>3.8033406177121796</v>
      </c>
      <c r="Y63" s="34">
        <f t="shared" si="11"/>
        <v>-1.5767993552786627E-7</v>
      </c>
      <c r="Z63" s="35">
        <f t="shared" si="12"/>
        <v>-1.5677130554532255E-7</v>
      </c>
      <c r="AA63" s="35">
        <f t="shared" si="13"/>
        <v>-1.5677654152187479E-7</v>
      </c>
      <c r="AB63" s="36">
        <f t="shared" si="14"/>
        <v>-1.5587308717129646E-7</v>
      </c>
      <c r="AC63" s="42">
        <f t="shared" si="15"/>
        <v>1.3681565954090668E-4</v>
      </c>
      <c r="AD63" s="24"/>
      <c r="AE63" s="44">
        <f t="shared" si="16"/>
        <v>1.3681565954090669</v>
      </c>
      <c r="AF63" s="44"/>
      <c r="AG63" s="45"/>
      <c r="AH63" s="12">
        <v>570</v>
      </c>
    </row>
    <row r="64" spans="5:34">
      <c r="E64" s="57">
        <v>0.63590277777777782</v>
      </c>
      <c r="F64" s="12">
        <v>580</v>
      </c>
      <c r="G64" s="5">
        <v>15.13</v>
      </c>
      <c r="H64" s="5">
        <v>6.55</v>
      </c>
      <c r="I64" s="5">
        <v>7.82</v>
      </c>
      <c r="J64" s="6">
        <v>15.08</v>
      </c>
      <c r="K64" s="6">
        <v>6.6</v>
      </c>
      <c r="L64" s="6">
        <v>8.14</v>
      </c>
      <c r="M64" s="17">
        <f t="shared" si="2"/>
        <v>15.105</v>
      </c>
      <c r="N64" s="17">
        <f t="shared" si="2"/>
        <v>6.5749999999999993</v>
      </c>
      <c r="O64" s="17">
        <f t="shared" si="2"/>
        <v>7.98</v>
      </c>
      <c r="P64" s="43">
        <f t="shared" si="3"/>
        <v>0.16260211796080601</v>
      </c>
      <c r="Q64" s="21">
        <f t="shared" si="4"/>
        <v>2.6607250597988115E-7</v>
      </c>
      <c r="R64" s="21">
        <f t="shared" si="5"/>
        <v>3.7583740428844275E-8</v>
      </c>
      <c r="S64" s="23">
        <f t="shared" si="6"/>
        <v>1.6522987685687846E-8</v>
      </c>
      <c r="T64" s="21">
        <f t="shared" si="7"/>
        <v>2.7300912206139219E-16</v>
      </c>
      <c r="U64" s="28">
        <v>298</v>
      </c>
      <c r="V64" s="29">
        <f t="shared" si="8"/>
        <v>288.10500000000002</v>
      </c>
      <c r="W64" s="30">
        <f t="shared" si="9"/>
        <v>0.57925691008672775</v>
      </c>
      <c r="X64" s="31">
        <f t="shared" si="10"/>
        <v>3.7953943791752209</v>
      </c>
      <c r="Y64" s="34">
        <f t="shared" si="11"/>
        <v>-1.5731967876216676E-7</v>
      </c>
      <c r="Z64" s="35">
        <f t="shared" si="12"/>
        <v>-1.5640471153574197E-7</v>
      </c>
      <c r="AA64" s="35">
        <f t="shared" si="13"/>
        <v>-1.5641003296172004E-7</v>
      </c>
      <c r="AB64" s="36">
        <f t="shared" si="14"/>
        <v>-1.5550032526271873E-7</v>
      </c>
      <c r="AC64" s="42">
        <f t="shared" si="15"/>
        <v>1.3524791167951743E-4</v>
      </c>
      <c r="AD64" s="24"/>
      <c r="AE64" s="44">
        <f t="shared" si="16"/>
        <v>1.3524791167951744</v>
      </c>
      <c r="AF64" s="44"/>
      <c r="AG64" s="45"/>
      <c r="AH64" s="12">
        <v>580</v>
      </c>
    </row>
    <row r="65" spans="5:34">
      <c r="E65" s="57">
        <v>0.63601851851851854</v>
      </c>
      <c r="F65" s="12">
        <v>590</v>
      </c>
      <c r="G65" s="5">
        <v>15.15</v>
      </c>
      <c r="H65" s="5">
        <v>6.56</v>
      </c>
      <c r="I65" s="5">
        <v>7.84</v>
      </c>
      <c r="J65" s="6">
        <v>15.09</v>
      </c>
      <c r="K65" s="6">
        <v>6.6</v>
      </c>
      <c r="L65" s="6">
        <v>8.18</v>
      </c>
      <c r="M65" s="17">
        <f t="shared" si="2"/>
        <v>15.120000000000001</v>
      </c>
      <c r="N65" s="17">
        <f t="shared" si="2"/>
        <v>6.58</v>
      </c>
      <c r="O65" s="17">
        <f t="shared" si="2"/>
        <v>8.01</v>
      </c>
      <c r="P65" s="43">
        <f t="shared" si="3"/>
        <v>0.16325545886795959</v>
      </c>
      <c r="Q65" s="21">
        <f t="shared" si="4"/>
        <v>2.6302679918953789E-7</v>
      </c>
      <c r="R65" s="21">
        <f t="shared" si="5"/>
        <v>3.8018939632056113E-8</v>
      </c>
      <c r="S65" s="23">
        <f t="shared" si="6"/>
        <v>1.6735162249744127E-8</v>
      </c>
      <c r="T65" s="21">
        <f t="shared" si="7"/>
        <v>2.8006565552526089E-16</v>
      </c>
      <c r="U65" s="28">
        <v>298</v>
      </c>
      <c r="V65" s="29">
        <f t="shared" si="8"/>
        <v>288.12</v>
      </c>
      <c r="W65" s="30">
        <f t="shared" si="9"/>
        <v>0.57834869326445881</v>
      </c>
      <c r="X65" s="31">
        <f t="shared" si="10"/>
        <v>3.7874655673419655</v>
      </c>
      <c r="Y65" s="34">
        <f t="shared" si="11"/>
        <v>-1.6049584235815006E-7</v>
      </c>
      <c r="Z65" s="35">
        <f t="shared" si="12"/>
        <v>-1.5953241560825425E-7</v>
      </c>
      <c r="AA65" s="35">
        <f t="shared" si="13"/>
        <v>-1.5953819888019936E-7</v>
      </c>
      <c r="AB65" s="36">
        <f t="shared" si="14"/>
        <v>-1.5858048597043267E-7</v>
      </c>
      <c r="AC65" s="42">
        <f t="shared" si="15"/>
        <v>1.336838291911511E-4</v>
      </c>
      <c r="AD65" s="24"/>
      <c r="AE65" s="44">
        <f t="shared" si="16"/>
        <v>1.3368382919115109</v>
      </c>
      <c r="AF65" s="44"/>
      <c r="AG65" s="45"/>
      <c r="AH65" s="12">
        <v>590</v>
      </c>
    </row>
    <row r="66" spans="5:34">
      <c r="E66" s="57">
        <v>0.63613425925925926</v>
      </c>
      <c r="F66" s="12">
        <v>600</v>
      </c>
      <c r="G66" s="5">
        <v>15.16</v>
      </c>
      <c r="H66" s="5">
        <v>6.56</v>
      </c>
      <c r="I66" s="5">
        <v>7.82</v>
      </c>
      <c r="J66" s="6">
        <v>15.11</v>
      </c>
      <c r="K66" s="6">
        <v>6.6</v>
      </c>
      <c r="L66" s="6">
        <v>8.16</v>
      </c>
      <c r="M66" s="17">
        <f t="shared" si="2"/>
        <v>15.135</v>
      </c>
      <c r="N66" s="17">
        <f t="shared" si="2"/>
        <v>6.58</v>
      </c>
      <c r="O66" s="17">
        <f t="shared" si="2"/>
        <v>7.99</v>
      </c>
      <c r="P66" s="43">
        <f t="shared" si="3"/>
        <v>0.16288980112469006</v>
      </c>
      <c r="Q66" s="21">
        <f t="shared" si="4"/>
        <v>2.6302679918953789E-7</v>
      </c>
      <c r="R66" s="21">
        <f t="shared" si="5"/>
        <v>3.8018939632056113E-8</v>
      </c>
      <c r="S66" s="23">
        <f t="shared" si="6"/>
        <v>1.6756035636123804E-8</v>
      </c>
      <c r="T66" s="21">
        <f t="shared" si="7"/>
        <v>2.8076473023905087E-16</v>
      </c>
      <c r="U66" s="28">
        <v>298</v>
      </c>
      <c r="V66" s="29">
        <f t="shared" si="8"/>
        <v>288.13499999999999</v>
      </c>
      <c r="W66" s="30">
        <f t="shared" si="9"/>
        <v>0.57744057100378132</v>
      </c>
      <c r="X66" s="31">
        <f t="shared" si="10"/>
        <v>3.7795541422286592</v>
      </c>
      <c r="Y66" s="34">
        <f t="shared" si="11"/>
        <v>-1.5895229680409417E-7</v>
      </c>
      <c r="Z66" s="35">
        <f t="shared" si="12"/>
        <v>-1.5799589866766028E-7</v>
      </c>
      <c r="AA66" s="35">
        <f t="shared" si="13"/>
        <v>-1.580016532079454E-7</v>
      </c>
      <c r="AB66" s="36">
        <f t="shared" si="14"/>
        <v>-1.5705094036295006E-7</v>
      </c>
      <c r="AC66" s="42">
        <f t="shared" si="15"/>
        <v>1.3208846659564197E-4</v>
      </c>
      <c r="AD66" s="25">
        <f>D10</f>
        <v>1.4186900056465274E-4</v>
      </c>
      <c r="AE66" s="44">
        <f t="shared" si="16"/>
        <v>1.3208846659564197</v>
      </c>
      <c r="AF66" s="44">
        <f>AD66*10000</f>
        <v>1.4186900056465275</v>
      </c>
      <c r="AG66" s="45">
        <f>(AE66-AF66)*(AE66-AF66)</f>
        <v>9.5658844718973651E-3</v>
      </c>
      <c r="AH66" s="12">
        <v>600</v>
      </c>
    </row>
    <row r="67" spans="5:34">
      <c r="E67" s="57">
        <v>0.63624999999999998</v>
      </c>
      <c r="F67" s="12">
        <v>610</v>
      </c>
      <c r="G67" s="5">
        <v>15.18</v>
      </c>
      <c r="H67" s="5">
        <v>6.56</v>
      </c>
      <c r="I67" s="5">
        <v>7.9</v>
      </c>
      <c r="J67" s="6">
        <v>15.12</v>
      </c>
      <c r="K67" s="6">
        <v>6.61</v>
      </c>
      <c r="L67" s="6">
        <v>8.19</v>
      </c>
      <c r="M67" s="17">
        <f t="shared" si="2"/>
        <v>15.149999999999999</v>
      </c>
      <c r="N67" s="17">
        <f t="shared" si="2"/>
        <v>6.585</v>
      </c>
      <c r="O67" s="17">
        <f t="shared" si="2"/>
        <v>8.0449999999999999</v>
      </c>
      <c r="P67" s="43">
        <f t="shared" si="3"/>
        <v>0.16405335216485009</v>
      </c>
      <c r="Q67" s="21">
        <f t="shared" si="4"/>
        <v>2.6001595631652691E-7</v>
      </c>
      <c r="R67" s="21">
        <f t="shared" si="5"/>
        <v>3.8459178204535353E-8</v>
      </c>
      <c r="S67" s="23">
        <f t="shared" si="6"/>
        <v>1.697120280952096E-8</v>
      </c>
      <c r="T67" s="21">
        <f t="shared" si="7"/>
        <v>2.8802172480189211E-16</v>
      </c>
      <c r="U67" s="28">
        <v>298</v>
      </c>
      <c r="V67" s="29">
        <f t="shared" si="8"/>
        <v>288.14999999999998</v>
      </c>
      <c r="W67" s="30">
        <f t="shared" si="9"/>
        <v>0.5765325432899322</v>
      </c>
      <c r="X67" s="31">
        <f t="shared" si="10"/>
        <v>3.7716600639473357</v>
      </c>
      <c r="Y67" s="34">
        <f t="shared" si="11"/>
        <v>-1.6260075022771031E-7</v>
      </c>
      <c r="Z67" s="35">
        <f t="shared" si="12"/>
        <v>-1.6158782730768412E-7</v>
      </c>
      <c r="AA67" s="35">
        <f t="shared" si="13"/>
        <v>-1.6159413732064824E-7</v>
      </c>
      <c r="AB67" s="36">
        <f t="shared" si="14"/>
        <v>-1.605874457970146E-7</v>
      </c>
      <c r="AC67" s="42">
        <f t="shared" si="15"/>
        <v>1.3050846936077821E-4</v>
      </c>
      <c r="AD67" s="24"/>
      <c r="AE67" s="44">
        <f t="shared" si="16"/>
        <v>1.305084693607782</v>
      </c>
      <c r="AF67" s="44"/>
      <c r="AG67" s="45"/>
      <c r="AH67" s="12">
        <v>610</v>
      </c>
    </row>
    <row r="68" spans="5:34">
      <c r="E68" s="57">
        <v>0.6363657407407407</v>
      </c>
      <c r="F68" s="12">
        <v>620</v>
      </c>
      <c r="G68" s="5">
        <v>15.19</v>
      </c>
      <c r="H68" s="5">
        <v>6.56</v>
      </c>
      <c r="I68" s="5">
        <v>7.9</v>
      </c>
      <c r="J68" s="6">
        <v>15.13</v>
      </c>
      <c r="K68" s="6">
        <v>6.61</v>
      </c>
      <c r="L68" s="6">
        <v>8.2200000000000006</v>
      </c>
      <c r="M68" s="17">
        <f t="shared" si="2"/>
        <v>15.16</v>
      </c>
      <c r="N68" s="17">
        <f t="shared" si="2"/>
        <v>6.585</v>
      </c>
      <c r="O68" s="17">
        <f t="shared" si="2"/>
        <v>8.06</v>
      </c>
      <c r="P68" s="43">
        <f t="shared" si="3"/>
        <v>0.16438748436874906</v>
      </c>
      <c r="Q68" s="21">
        <f t="shared" si="4"/>
        <v>2.6001595631652691E-7</v>
      </c>
      <c r="R68" s="21">
        <f t="shared" si="5"/>
        <v>3.8459178204535353E-8</v>
      </c>
      <c r="S68" s="23">
        <f t="shared" si="6"/>
        <v>1.6985311740504571E-8</v>
      </c>
      <c r="T68" s="21">
        <f t="shared" si="7"/>
        <v>2.8850081492212242E-16</v>
      </c>
      <c r="U68" s="28">
        <v>298</v>
      </c>
      <c r="V68" s="29">
        <f t="shared" si="8"/>
        <v>288.16000000000003</v>
      </c>
      <c r="W68" s="30">
        <f t="shared" si="9"/>
        <v>0.57592724399941664</v>
      </c>
      <c r="X68" s="31">
        <f t="shared" si="10"/>
        <v>3.7664069625673768</v>
      </c>
      <c r="Y68" s="34">
        <f t="shared" si="11"/>
        <v>-1.614070124819541E-7</v>
      </c>
      <c r="Z68" s="35">
        <f t="shared" si="12"/>
        <v>-1.6039639457386879E-7</v>
      </c>
      <c r="AA68" s="35">
        <f t="shared" si="13"/>
        <v>-1.6040272235690896E-7</v>
      </c>
      <c r="AB68" s="36">
        <f t="shared" si="14"/>
        <v>-1.5939835299155375E-7</v>
      </c>
      <c r="AC68" s="42">
        <f t="shared" si="15"/>
        <v>1.288925491519759E-4</v>
      </c>
      <c r="AD68" s="24"/>
      <c r="AE68" s="44">
        <f t="shared" si="16"/>
        <v>1.288925491519759</v>
      </c>
      <c r="AF68" s="44"/>
      <c r="AG68" s="45"/>
      <c r="AH68" s="12">
        <v>620</v>
      </c>
    </row>
    <row r="69" spans="5:34">
      <c r="E69" s="57">
        <v>0.63648148148148143</v>
      </c>
      <c r="F69" s="12">
        <v>630</v>
      </c>
      <c r="G69" s="5">
        <v>15.21</v>
      </c>
      <c r="H69" s="5">
        <v>6.57</v>
      </c>
      <c r="I69" s="5">
        <v>7.88</v>
      </c>
      <c r="J69" s="6">
        <v>15.15</v>
      </c>
      <c r="K69" s="6">
        <v>6.61</v>
      </c>
      <c r="L69" s="6">
        <v>8.24</v>
      </c>
      <c r="M69" s="17">
        <f t="shared" si="2"/>
        <v>15.18</v>
      </c>
      <c r="N69" s="17">
        <f t="shared" si="2"/>
        <v>6.59</v>
      </c>
      <c r="O69" s="17">
        <f t="shared" si="2"/>
        <v>8.06</v>
      </c>
      <c r="P69" s="43">
        <f t="shared" si="3"/>
        <v>0.1644440189991585</v>
      </c>
      <c r="Q69" s="21">
        <f t="shared" si="4"/>
        <v>2.5703957827688611E-7</v>
      </c>
      <c r="R69" s="21">
        <f t="shared" si="5"/>
        <v>3.890451449942805E-8</v>
      </c>
      <c r="S69" s="23">
        <f t="shared" si="6"/>
        <v>1.7210572595810714E-8</v>
      </c>
      <c r="T69" s="21">
        <f t="shared" si="7"/>
        <v>2.9620380907567074E-16</v>
      </c>
      <c r="U69" s="28">
        <v>298</v>
      </c>
      <c r="V69" s="29">
        <f t="shared" si="8"/>
        <v>288.18</v>
      </c>
      <c r="W69" s="30">
        <f t="shared" si="9"/>
        <v>0.57471677144364963</v>
      </c>
      <c r="X69" s="31">
        <f t="shared" si="10"/>
        <v>3.7559237888055761</v>
      </c>
      <c r="Y69" s="34">
        <f t="shared" si="11"/>
        <v>-1.6416754450378151E-7</v>
      </c>
      <c r="Z69" s="35">
        <f t="shared" si="12"/>
        <v>-1.6310888745575523E-7</v>
      </c>
      <c r="AA69" s="35">
        <f t="shared" si="13"/>
        <v>-1.6311571435170919E-7</v>
      </c>
      <c r="AB69" s="36">
        <f t="shared" si="14"/>
        <v>-1.6206379615127695E-7</v>
      </c>
      <c r="AC69" s="42">
        <f t="shared" si="15"/>
        <v>1.2728854315308412E-4</v>
      </c>
      <c r="AD69" s="24"/>
      <c r="AE69" s="44">
        <f t="shared" si="16"/>
        <v>1.2728854315308411</v>
      </c>
      <c r="AF69" s="44"/>
      <c r="AG69" s="45"/>
      <c r="AH69" s="12">
        <v>630</v>
      </c>
    </row>
    <row r="70" spans="5:34">
      <c r="E70" s="57">
        <v>0.63659722222222226</v>
      </c>
      <c r="F70" s="12">
        <v>640</v>
      </c>
      <c r="G70" s="5">
        <v>15.22</v>
      </c>
      <c r="H70" s="5">
        <v>6.57</v>
      </c>
      <c r="I70" s="5">
        <v>7.89</v>
      </c>
      <c r="J70" s="6">
        <v>15.16</v>
      </c>
      <c r="K70" s="6">
        <v>6.61</v>
      </c>
      <c r="L70" s="6">
        <v>8.11</v>
      </c>
      <c r="M70" s="17">
        <f t="shared" ref="M70:O133" si="17">(G70+J70)/2</f>
        <v>15.190000000000001</v>
      </c>
      <c r="N70" s="17">
        <f t="shared" si="17"/>
        <v>6.59</v>
      </c>
      <c r="O70" s="17">
        <f t="shared" si="17"/>
        <v>8</v>
      </c>
      <c r="P70" s="43">
        <f t="shared" si="3"/>
        <v>0.16324794133898105</v>
      </c>
      <c r="Q70" s="21">
        <f t="shared" si="4"/>
        <v>2.5703957827688611E-7</v>
      </c>
      <c r="R70" s="21">
        <f t="shared" si="5"/>
        <v>3.890451449942805E-8</v>
      </c>
      <c r="S70" s="23">
        <f t="shared" si="6"/>
        <v>1.7224880525759348E-8</v>
      </c>
      <c r="T70" s="21">
        <f t="shared" si="7"/>
        <v>2.966965091266836E-16</v>
      </c>
      <c r="U70" s="28">
        <v>298</v>
      </c>
      <c r="V70" s="29">
        <f t="shared" si="8"/>
        <v>288.19</v>
      </c>
      <c r="W70" s="30">
        <f t="shared" si="9"/>
        <v>0.57411159816964685</v>
      </c>
      <c r="X70" s="31">
        <f t="shared" si="10"/>
        <v>3.7506936929462737</v>
      </c>
      <c r="Y70" s="34">
        <f t="shared" si="11"/>
        <v>-1.613773903878631E-7</v>
      </c>
      <c r="Z70" s="35">
        <f t="shared" si="12"/>
        <v>-1.6034113385696075E-7</v>
      </c>
      <c r="AA70" s="35">
        <f t="shared" si="13"/>
        <v>-1.6034778799602731E-7</v>
      </c>
      <c r="AB70" s="36">
        <f t="shared" si="14"/>
        <v>-1.5931810014742398E-7</v>
      </c>
      <c r="AC70" s="42">
        <f t="shared" si="15"/>
        <v>1.2565740891263413E-4</v>
      </c>
      <c r="AD70" s="24"/>
      <c r="AE70" s="44">
        <f t="shared" si="16"/>
        <v>1.2565740891263413</v>
      </c>
      <c r="AF70" s="44"/>
      <c r="AG70" s="45"/>
      <c r="AH70" s="12">
        <v>640</v>
      </c>
    </row>
    <row r="71" spans="5:34">
      <c r="E71" s="57">
        <v>0.63671296296296298</v>
      </c>
      <c r="F71" s="12">
        <v>650</v>
      </c>
      <c r="G71" s="5">
        <v>15.23</v>
      </c>
      <c r="H71" s="5">
        <v>6.57</v>
      </c>
      <c r="I71" s="5">
        <v>7.9</v>
      </c>
      <c r="J71" s="6">
        <v>15.17</v>
      </c>
      <c r="K71" s="6">
        <v>6.62</v>
      </c>
      <c r="L71" s="6">
        <v>8.26</v>
      </c>
      <c r="M71" s="17">
        <f t="shared" si="17"/>
        <v>15.2</v>
      </c>
      <c r="N71" s="17">
        <f t="shared" si="17"/>
        <v>6.5950000000000006</v>
      </c>
      <c r="O71" s="17">
        <f t="shared" si="17"/>
        <v>8.08</v>
      </c>
      <c r="P71" s="43">
        <f t="shared" ref="P71:P134" si="18">((O71/32000)*(1/((-0.026*M71+1.9067)/1000)))/1.013</f>
        <v>0.1649087825845876</v>
      </c>
      <c r="Q71" s="21">
        <f t="shared" ref="Q71:Q134" si="19">POWER(10, -N71)</f>
        <v>2.540972705549298E-7</v>
      </c>
      <c r="R71" s="21">
        <f t="shared" ref="R71:R134" si="20">POWER(10, -(14-N71))</f>
        <v>3.9355007545577736E-8</v>
      </c>
      <c r="S71" s="23">
        <f t="shared" ref="S71:S134" si="21">(0.00000000000001*(0.1253*EXP(0.0831*M71)))/Q71</f>
        <v>1.7438820882475715E-8</v>
      </c>
      <c r="T71" s="21">
        <f t="shared" ref="T71:T134" si="22">POWER(S71, 2)</f>
        <v>3.0411247377107104E-16</v>
      </c>
      <c r="U71" s="28">
        <v>298</v>
      </c>
      <c r="V71" s="29">
        <f t="shared" ref="V71:V134" si="23">273+M71</f>
        <v>288.2</v>
      </c>
      <c r="W71" s="30">
        <f t="shared" ref="W71:W134" si="24">((1/V71)-(1/298))*5026</f>
        <v>0.57350646689240037</v>
      </c>
      <c r="X71" s="31">
        <f t="shared" ref="X71:X134" si="25">POWER(10,W71)</f>
        <v>3.7454712421476324</v>
      </c>
      <c r="Y71" s="34">
        <f t="shared" ref="Y71:Y134" si="26">-($B$2/X71)*P71*T71*AC71</f>
        <v>-1.651916906729932E-7</v>
      </c>
      <c r="Z71" s="35">
        <f t="shared" ref="Z71:Z134" si="27">-(AC71+(5*Y71))*$B$2*T71*P71/X71</f>
        <v>-1.6409183476637862E-7</v>
      </c>
      <c r="AA71" s="35">
        <f t="shared" ref="AA71:AA134" si="28">-(AC71+5*Z71)*$B$2*P71*T71/X71</f>
        <v>-1.6409915767112271E-7</v>
      </c>
      <c r="AB71" s="36">
        <f t="shared" ref="AB71:AB134" si="29">-(AC71+(10*AA71))*$B$2*P71*T71/X71</f>
        <v>-1.6300652715659885E-7</v>
      </c>
      <c r="AC71" s="42">
        <f t="shared" ref="AC71:AC134" si="30">AC70+10*(0.166666666666666*(Y70+2*Z70+2*AA70+AB70))</f>
        <v>1.2405395335556536E-4</v>
      </c>
      <c r="AD71" s="24"/>
      <c r="AE71" s="44">
        <f t="shared" ref="AE71:AF134" si="31">AC71*10000</f>
        <v>1.2405395335556537</v>
      </c>
      <c r="AF71" s="44"/>
      <c r="AG71" s="45"/>
      <c r="AH71" s="12">
        <v>650</v>
      </c>
    </row>
    <row r="72" spans="5:34">
      <c r="E72" s="57">
        <v>0.6368287037037037</v>
      </c>
      <c r="F72" s="12">
        <v>660</v>
      </c>
      <c r="G72" s="5">
        <v>15.24</v>
      </c>
      <c r="H72" s="5">
        <v>6.57</v>
      </c>
      <c r="I72" s="5">
        <v>7.93</v>
      </c>
      <c r="J72" s="6">
        <v>15.19</v>
      </c>
      <c r="K72" s="6">
        <v>6.62</v>
      </c>
      <c r="L72" s="6">
        <v>8.2899999999999991</v>
      </c>
      <c r="M72" s="17">
        <f t="shared" si="17"/>
        <v>15.215</v>
      </c>
      <c r="N72" s="17">
        <f t="shared" si="17"/>
        <v>6.5950000000000006</v>
      </c>
      <c r="O72" s="17">
        <f t="shared" si="17"/>
        <v>8.11</v>
      </c>
      <c r="P72" s="43">
        <f t="shared" si="18"/>
        <v>0.16556378674011088</v>
      </c>
      <c r="Q72" s="21">
        <f t="shared" si="19"/>
        <v>2.540972705549298E-7</v>
      </c>
      <c r="R72" s="21">
        <f t="shared" si="20"/>
        <v>3.9355007545577736E-8</v>
      </c>
      <c r="S72" s="23">
        <f t="shared" si="21"/>
        <v>1.7460571926227413E-8</v>
      </c>
      <c r="T72" s="21">
        <f t="shared" si="22"/>
        <v>3.048715719909609E-16</v>
      </c>
      <c r="U72" s="28">
        <v>298</v>
      </c>
      <c r="V72" s="29">
        <f t="shared" si="23"/>
        <v>288.21499999999997</v>
      </c>
      <c r="W72" s="30">
        <f t="shared" si="24"/>
        <v>0.57259884871088884</v>
      </c>
      <c r="X72" s="31">
        <f t="shared" si="25"/>
        <v>3.7376518748674381</v>
      </c>
      <c r="Y72" s="34">
        <f t="shared" si="26"/>
        <v>-1.6440573450939334E-7</v>
      </c>
      <c r="Z72" s="35">
        <f t="shared" si="27"/>
        <v>-1.6330171579596786E-7</v>
      </c>
      <c r="AA72" s="35">
        <f t="shared" si="28"/>
        <v>-1.6330912951133022E-7</v>
      </c>
      <c r="AB72" s="36">
        <f t="shared" si="29"/>
        <v>-1.6221242494398481E-7</v>
      </c>
      <c r="AC72" s="42">
        <f t="shared" si="30"/>
        <v>1.2241298635105771E-4</v>
      </c>
      <c r="AD72" s="24"/>
      <c r="AE72" s="44">
        <f t="shared" si="31"/>
        <v>1.2241298635105771</v>
      </c>
      <c r="AF72" s="44"/>
      <c r="AG72" s="45"/>
      <c r="AH72" s="12">
        <v>660</v>
      </c>
    </row>
    <row r="73" spans="5:34">
      <c r="E73" s="57">
        <v>0.63694444444444442</v>
      </c>
      <c r="F73" s="12">
        <v>670</v>
      </c>
      <c r="G73" s="5">
        <v>15.25</v>
      </c>
      <c r="H73" s="5">
        <v>6.57</v>
      </c>
      <c r="I73" s="5">
        <v>7.98</v>
      </c>
      <c r="J73" s="6">
        <v>15.2</v>
      </c>
      <c r="K73" s="6">
        <v>6.62</v>
      </c>
      <c r="L73" s="6">
        <v>8.35</v>
      </c>
      <c r="M73" s="17">
        <f t="shared" si="17"/>
        <v>15.225</v>
      </c>
      <c r="N73" s="17">
        <f t="shared" si="17"/>
        <v>6.5950000000000006</v>
      </c>
      <c r="O73" s="17">
        <f t="shared" si="17"/>
        <v>8.1649999999999991</v>
      </c>
      <c r="P73" s="43">
        <f t="shared" si="18"/>
        <v>0.16671528396066085</v>
      </c>
      <c r="Q73" s="21">
        <f t="shared" si="19"/>
        <v>2.540972705549298E-7</v>
      </c>
      <c r="R73" s="21">
        <f t="shared" si="20"/>
        <v>3.9355007545577736E-8</v>
      </c>
      <c r="S73" s="23">
        <f t="shared" si="21"/>
        <v>1.7475087691963433E-8</v>
      </c>
      <c r="T73" s="21">
        <f t="shared" si="22"/>
        <v>3.0537868984181188E-16</v>
      </c>
      <c r="U73" s="28">
        <v>298</v>
      </c>
      <c r="V73" s="29">
        <f t="shared" si="23"/>
        <v>288.22500000000002</v>
      </c>
      <c r="W73" s="30">
        <f t="shared" si="24"/>
        <v>0.57199382240640795</v>
      </c>
      <c r="X73" s="31">
        <f t="shared" si="25"/>
        <v>3.7324484856090434</v>
      </c>
      <c r="Y73" s="34">
        <f t="shared" si="26"/>
        <v>-1.6384043615733844E-7</v>
      </c>
      <c r="Z73" s="35">
        <f t="shared" si="27"/>
        <v>-1.6272917161374407E-7</v>
      </c>
      <c r="AA73" s="35">
        <f t="shared" si="28"/>
        <v>-1.6273670887935939E-7</v>
      </c>
      <c r="AB73" s="36">
        <f t="shared" si="29"/>
        <v>-1.6163287935682784E-7</v>
      </c>
      <c r="AC73" s="42">
        <f t="shared" si="30"/>
        <v>1.2077991993427775E-4</v>
      </c>
      <c r="AD73" s="24"/>
      <c r="AE73" s="44">
        <f t="shared" si="31"/>
        <v>1.2077991993427775</v>
      </c>
      <c r="AF73" s="44"/>
      <c r="AG73" s="45"/>
      <c r="AH73" s="12">
        <v>670</v>
      </c>
    </row>
    <row r="74" spans="5:34">
      <c r="E74" s="57">
        <v>0.63706018518518515</v>
      </c>
      <c r="F74" s="12">
        <v>680</v>
      </c>
      <c r="G74" s="5">
        <v>15.27</v>
      </c>
      <c r="H74" s="5">
        <v>6.57</v>
      </c>
      <c r="I74" s="5">
        <v>8.02</v>
      </c>
      <c r="J74" s="6">
        <v>15.21</v>
      </c>
      <c r="K74" s="6">
        <v>6.63</v>
      </c>
      <c r="L74" s="6">
        <v>8.4</v>
      </c>
      <c r="M74" s="17">
        <f t="shared" si="17"/>
        <v>15.24</v>
      </c>
      <c r="N74" s="17">
        <f t="shared" si="17"/>
        <v>6.6</v>
      </c>
      <c r="O74" s="17">
        <f t="shared" si="17"/>
        <v>8.2100000000000009</v>
      </c>
      <c r="P74" s="43">
        <f t="shared" si="18"/>
        <v>0.16767738975433424</v>
      </c>
      <c r="Q74" s="21">
        <f t="shared" si="19"/>
        <v>2.511886431509578E-7</v>
      </c>
      <c r="R74" s="21">
        <f t="shared" si="20"/>
        <v>3.981071705534957E-8</v>
      </c>
      <c r="S74" s="23">
        <f t="shared" si="21"/>
        <v>1.7699488338106755E-8</v>
      </c>
      <c r="T74" s="21">
        <f t="shared" si="22"/>
        <v>3.1327188743077703E-16</v>
      </c>
      <c r="U74" s="28">
        <v>298</v>
      </c>
      <c r="V74" s="29">
        <f t="shared" si="23"/>
        <v>288.24</v>
      </c>
      <c r="W74" s="30">
        <f t="shared" si="24"/>
        <v>0.57108636166356541</v>
      </c>
      <c r="X74" s="31">
        <f t="shared" si="25"/>
        <v>3.7246576560007831</v>
      </c>
      <c r="Y74" s="34">
        <f t="shared" si="26"/>
        <v>-1.6711639049922987E-7</v>
      </c>
      <c r="Z74" s="35">
        <f t="shared" si="27"/>
        <v>-1.6594445245099686E-7</v>
      </c>
      <c r="AA74" s="35">
        <f t="shared" si="28"/>
        <v>-1.6595267090751562E-7</v>
      </c>
      <c r="AB74" s="36">
        <f t="shared" si="29"/>
        <v>-1.6478883604856923E-7</v>
      </c>
      <c r="AC74" s="42">
        <f t="shared" si="30"/>
        <v>1.1915257814011047E-4</v>
      </c>
      <c r="AD74" s="24"/>
      <c r="AE74" s="44">
        <f t="shared" si="31"/>
        <v>1.1915257814011047</v>
      </c>
      <c r="AF74" s="44"/>
      <c r="AG74" s="45"/>
      <c r="AH74" s="12">
        <v>680</v>
      </c>
    </row>
    <row r="75" spans="5:34">
      <c r="E75" s="57">
        <v>0.63717592592592587</v>
      </c>
      <c r="F75" s="12">
        <v>690</v>
      </c>
      <c r="G75" s="5">
        <v>15.28</v>
      </c>
      <c r="H75" s="5">
        <v>6.58</v>
      </c>
      <c r="I75" s="5">
        <v>8.09</v>
      </c>
      <c r="J75" s="6">
        <v>15.22</v>
      </c>
      <c r="K75" s="6">
        <v>6.64</v>
      </c>
      <c r="L75" s="6">
        <v>8.44</v>
      </c>
      <c r="M75" s="17">
        <f t="shared" si="17"/>
        <v>15.25</v>
      </c>
      <c r="N75" s="17">
        <f t="shared" si="17"/>
        <v>6.6099999999999994</v>
      </c>
      <c r="O75" s="17">
        <f t="shared" si="17"/>
        <v>8.2650000000000006</v>
      </c>
      <c r="P75" s="43">
        <f t="shared" si="18"/>
        <v>0.16882974647030008</v>
      </c>
      <c r="Q75" s="21">
        <f t="shared" si="19"/>
        <v>2.4547089156850283E-7</v>
      </c>
      <c r="R75" s="21">
        <f t="shared" si="20"/>
        <v>4.0738027780411109E-8</v>
      </c>
      <c r="S75" s="23">
        <f t="shared" si="21"/>
        <v>1.812681951325112E-8</v>
      </c>
      <c r="T75" s="21">
        <f t="shared" si="22"/>
        <v>3.2858158566598159E-16</v>
      </c>
      <c r="U75" s="28">
        <v>298</v>
      </c>
      <c r="V75" s="29">
        <f t="shared" si="23"/>
        <v>288.25</v>
      </c>
      <c r="W75" s="30">
        <f t="shared" si="24"/>
        <v>0.57048144030454528</v>
      </c>
      <c r="X75" s="31">
        <f t="shared" si="25"/>
        <v>3.7194732554991643</v>
      </c>
      <c r="Y75" s="34">
        <f t="shared" si="26"/>
        <v>-1.742725839661841E-7</v>
      </c>
      <c r="Z75" s="35">
        <f t="shared" si="27"/>
        <v>-1.7298012768807442E-7</v>
      </c>
      <c r="AA75" s="35">
        <f t="shared" si="28"/>
        <v>-1.7298971292054649E-7</v>
      </c>
      <c r="AB75" s="36">
        <f t="shared" si="29"/>
        <v>-1.7170669970115321E-7</v>
      </c>
      <c r="AC75" s="42">
        <f t="shared" si="30"/>
        <v>1.1749307901800244E-4</v>
      </c>
      <c r="AD75" s="24"/>
      <c r="AE75" s="44">
        <f t="shared" si="31"/>
        <v>1.1749307901800243</v>
      </c>
      <c r="AF75" s="44"/>
      <c r="AG75" s="45"/>
      <c r="AH75" s="12">
        <v>690</v>
      </c>
    </row>
    <row r="76" spans="5:34">
      <c r="E76" s="57">
        <v>0.6372916666666667</v>
      </c>
      <c r="F76" s="12">
        <v>700</v>
      </c>
      <c r="G76" s="5">
        <v>15.29</v>
      </c>
      <c r="H76" s="5">
        <v>6.58</v>
      </c>
      <c r="I76" s="5">
        <v>7.95</v>
      </c>
      <c r="J76" s="6">
        <v>15.24</v>
      </c>
      <c r="K76" s="6">
        <v>6.64</v>
      </c>
      <c r="L76" s="6">
        <v>8.4499999999999993</v>
      </c>
      <c r="M76" s="17">
        <f t="shared" si="17"/>
        <v>15.265000000000001</v>
      </c>
      <c r="N76" s="17">
        <f t="shared" si="17"/>
        <v>6.6099999999999994</v>
      </c>
      <c r="O76" s="17">
        <f t="shared" si="17"/>
        <v>8.1999999999999993</v>
      </c>
      <c r="P76" s="43">
        <f t="shared" si="18"/>
        <v>0.16754525436550519</v>
      </c>
      <c r="Q76" s="21">
        <f t="shared" si="19"/>
        <v>2.4547089156850283E-7</v>
      </c>
      <c r="R76" s="21">
        <f t="shared" si="20"/>
        <v>4.0738027780411109E-8</v>
      </c>
      <c r="S76" s="23">
        <f t="shared" si="21"/>
        <v>1.8149428682011378E-8</v>
      </c>
      <c r="T76" s="21">
        <f t="shared" si="22"/>
        <v>3.2940176148341725E-16</v>
      </c>
      <c r="U76" s="28">
        <v>298</v>
      </c>
      <c r="V76" s="29">
        <f t="shared" si="23"/>
        <v>288.26499999999999</v>
      </c>
      <c r="W76" s="30">
        <f t="shared" si="24"/>
        <v>0.56957413695940917</v>
      </c>
      <c r="X76" s="31">
        <f t="shared" si="25"/>
        <v>3.7117108546051694</v>
      </c>
      <c r="Y76" s="34">
        <f t="shared" si="26"/>
        <v>-1.7118295698747623E-7</v>
      </c>
      <c r="Z76" s="35">
        <f t="shared" si="27"/>
        <v>-1.699172870163745E-7</v>
      </c>
      <c r="AA76" s="35">
        <f t="shared" si="28"/>
        <v>-1.6992664496008537E-7</v>
      </c>
      <c r="AB76" s="36">
        <f t="shared" si="29"/>
        <v>-1.6867019455363442E-7</v>
      </c>
      <c r="AC76" s="42">
        <f t="shared" si="30"/>
        <v>1.1576321407652815E-4</v>
      </c>
      <c r="AD76" s="24"/>
      <c r="AE76" s="44">
        <f t="shared" si="31"/>
        <v>1.1576321407652814</v>
      </c>
      <c r="AF76" s="44"/>
      <c r="AG76" s="45"/>
      <c r="AH76" s="12">
        <v>700</v>
      </c>
    </row>
    <row r="77" spans="5:34">
      <c r="E77" s="57">
        <v>0.63740740740740742</v>
      </c>
      <c r="F77" s="12">
        <v>710</v>
      </c>
      <c r="G77" s="5">
        <v>15.31</v>
      </c>
      <c r="H77" s="5">
        <v>6.59</v>
      </c>
      <c r="I77" s="5">
        <v>8.14</v>
      </c>
      <c r="J77" s="6">
        <v>15.25</v>
      </c>
      <c r="K77" s="6">
        <v>6.65</v>
      </c>
      <c r="L77" s="6">
        <v>8.01</v>
      </c>
      <c r="M77" s="17">
        <f t="shared" si="17"/>
        <v>15.280000000000001</v>
      </c>
      <c r="N77" s="17">
        <f t="shared" si="17"/>
        <v>6.62</v>
      </c>
      <c r="O77" s="17">
        <f t="shared" si="17"/>
        <v>8.0749999999999993</v>
      </c>
      <c r="P77" s="43">
        <f t="shared" si="18"/>
        <v>0.16503384085226774</v>
      </c>
      <c r="Q77" s="21">
        <f t="shared" si="19"/>
        <v>2.3988329190194845E-7</v>
      </c>
      <c r="R77" s="21">
        <f t="shared" si="20"/>
        <v>4.1686938347033516E-8</v>
      </c>
      <c r="S77" s="23">
        <f t="shared" si="21"/>
        <v>1.8595347844916133E-8</v>
      </c>
      <c r="T77" s="21">
        <f t="shared" si="22"/>
        <v>3.4578696147342705E-16</v>
      </c>
      <c r="U77" s="28">
        <v>298</v>
      </c>
      <c r="V77" s="29">
        <f t="shared" si="23"/>
        <v>288.27999999999997</v>
      </c>
      <c r="W77" s="30">
        <f t="shared" si="24"/>
        <v>0.56866692803324348</v>
      </c>
      <c r="X77" s="31">
        <f t="shared" si="25"/>
        <v>3.7039654588206785</v>
      </c>
      <c r="Y77" s="34">
        <f t="shared" si="26"/>
        <v>-1.747709498609551E-7</v>
      </c>
      <c r="Z77" s="35">
        <f t="shared" si="27"/>
        <v>-1.7343201336367043E-7</v>
      </c>
      <c r="AA77" s="35">
        <f t="shared" si="28"/>
        <v>-1.7344227108067192E-7</v>
      </c>
      <c r="AB77" s="36">
        <f t="shared" si="29"/>
        <v>-1.7211343512974135E-7</v>
      </c>
      <c r="AC77" s="42">
        <f t="shared" si="30"/>
        <v>1.1406397905070477E-4</v>
      </c>
      <c r="AD77" s="24"/>
      <c r="AE77" s="44">
        <f t="shared" si="31"/>
        <v>1.1406397905070478</v>
      </c>
      <c r="AF77" s="44"/>
      <c r="AG77" s="45"/>
      <c r="AH77" s="12">
        <v>710</v>
      </c>
    </row>
    <row r="78" spans="5:34">
      <c r="E78" s="57">
        <v>0.63752314814814814</v>
      </c>
      <c r="F78" s="12">
        <v>720</v>
      </c>
      <c r="G78" s="5">
        <v>15.32</v>
      </c>
      <c r="H78" s="5">
        <v>6.6</v>
      </c>
      <c r="I78" s="5">
        <v>8.2799999999999994</v>
      </c>
      <c r="J78" s="6">
        <v>15.26</v>
      </c>
      <c r="K78" s="6">
        <v>6.65</v>
      </c>
      <c r="L78" s="6">
        <v>8.39</v>
      </c>
      <c r="M78" s="17">
        <f t="shared" si="17"/>
        <v>15.29</v>
      </c>
      <c r="N78" s="17">
        <f t="shared" si="17"/>
        <v>6.625</v>
      </c>
      <c r="O78" s="17">
        <f t="shared" si="17"/>
        <v>8.3350000000000009</v>
      </c>
      <c r="P78" s="43">
        <f t="shared" si="18"/>
        <v>0.17037697166813667</v>
      </c>
      <c r="Q78" s="21">
        <f t="shared" si="19"/>
        <v>2.3713737056616535E-7</v>
      </c>
      <c r="R78" s="21">
        <f t="shared" si="20"/>
        <v>4.2169650342858199E-8</v>
      </c>
      <c r="S78" s="23">
        <f t="shared" si="21"/>
        <v>1.8826309989777208E-8</v>
      </c>
      <c r="T78" s="21">
        <f t="shared" si="22"/>
        <v>3.5442994783118509E-16</v>
      </c>
      <c r="U78" s="28">
        <v>298</v>
      </c>
      <c r="V78" s="29">
        <f t="shared" si="23"/>
        <v>288.29000000000002</v>
      </c>
      <c r="W78" s="30">
        <f t="shared" si="24"/>
        <v>0.5680621745301675</v>
      </c>
      <c r="X78" s="31">
        <f t="shared" si="25"/>
        <v>3.6988112896632517</v>
      </c>
      <c r="Y78" s="34">
        <f t="shared" si="26"/>
        <v>-1.8238089568464301E-7</v>
      </c>
      <c r="Z78" s="35">
        <f t="shared" si="27"/>
        <v>-1.8090030669310727E-7</v>
      </c>
      <c r="AA78" s="35">
        <f t="shared" si="28"/>
        <v>-1.8091232628404982E-7</v>
      </c>
      <c r="AB78" s="36">
        <f t="shared" si="29"/>
        <v>-1.7944356173062587E-7</v>
      </c>
      <c r="AC78" s="42">
        <f t="shared" si="30"/>
        <v>1.1232959079423915E-4</v>
      </c>
      <c r="AD78" s="25">
        <f>D11</f>
        <v>1.2351778656126481E-4</v>
      </c>
      <c r="AE78" s="44">
        <f t="shared" si="31"/>
        <v>1.1232959079423914</v>
      </c>
      <c r="AF78" s="44">
        <f>AD78*10000</f>
        <v>1.2351778656126482</v>
      </c>
      <c r="AG78" s="45">
        <f>(AE78-AF78)*(AE78-AF78)</f>
        <v>1.2517572452129129E-2</v>
      </c>
      <c r="AH78" s="12">
        <v>720</v>
      </c>
    </row>
    <row r="79" spans="5:34">
      <c r="E79" s="57">
        <v>0.63763888888888887</v>
      </c>
      <c r="F79" s="12">
        <v>730</v>
      </c>
      <c r="G79" s="5">
        <v>15.34</v>
      </c>
      <c r="H79" s="5">
        <v>6.61</v>
      </c>
      <c r="I79" s="5">
        <v>8.33</v>
      </c>
      <c r="J79" s="6">
        <v>15.27</v>
      </c>
      <c r="K79" s="6">
        <v>6.66</v>
      </c>
      <c r="L79" s="6">
        <v>8.4</v>
      </c>
      <c r="M79" s="17">
        <f t="shared" si="17"/>
        <v>15.305</v>
      </c>
      <c r="N79" s="17">
        <f t="shared" si="17"/>
        <v>6.6349999999999998</v>
      </c>
      <c r="O79" s="17">
        <f t="shared" si="17"/>
        <v>8.3650000000000002</v>
      </c>
      <c r="P79" s="43">
        <f t="shared" si="18"/>
        <v>0.17103440515580901</v>
      </c>
      <c r="Q79" s="21">
        <f t="shared" si="19"/>
        <v>2.3173946499684774E-7</v>
      </c>
      <c r="R79" s="21">
        <f t="shared" si="20"/>
        <v>4.3151907682776492E-8</v>
      </c>
      <c r="S79" s="23">
        <f t="shared" si="21"/>
        <v>1.9288859667693344E-8</v>
      </c>
      <c r="T79" s="21">
        <f t="shared" si="22"/>
        <v>3.7206010727996698E-16</v>
      </c>
      <c r="U79" s="28">
        <v>298</v>
      </c>
      <c r="V79" s="29">
        <f t="shared" si="23"/>
        <v>288.30500000000001</v>
      </c>
      <c r="W79" s="30">
        <f t="shared" si="24"/>
        <v>0.56715512293619796</v>
      </c>
      <c r="X79" s="31">
        <f t="shared" si="25"/>
        <v>3.6910941491626486</v>
      </c>
      <c r="Y79" s="34">
        <f t="shared" si="26"/>
        <v>-1.8949177947320423E-7</v>
      </c>
      <c r="Z79" s="35">
        <f t="shared" si="27"/>
        <v>-1.8786732374263172E-7</v>
      </c>
      <c r="AA79" s="35">
        <f t="shared" si="28"/>
        <v>-1.8788124971043847E-7</v>
      </c>
      <c r="AB79" s="36">
        <f t="shared" si="29"/>
        <v>-1.8627048118145003E-7</v>
      </c>
      <c r="AC79" s="42">
        <f t="shared" si="30"/>
        <v>1.1052050792195652E-4</v>
      </c>
      <c r="AD79" s="24"/>
      <c r="AE79" s="44">
        <f t="shared" si="31"/>
        <v>1.1052050792195651</v>
      </c>
      <c r="AF79" s="44"/>
      <c r="AG79" s="45"/>
      <c r="AH79" s="12">
        <v>730</v>
      </c>
    </row>
    <row r="80" spans="5:34">
      <c r="E80" s="57">
        <v>0.63775462962962959</v>
      </c>
      <c r="F80" s="12">
        <v>740</v>
      </c>
      <c r="G80" s="5">
        <v>15.35</v>
      </c>
      <c r="H80" s="5">
        <v>6.61</v>
      </c>
      <c r="I80" s="5">
        <v>8.35</v>
      </c>
      <c r="J80" s="6">
        <v>15.27</v>
      </c>
      <c r="K80" s="6">
        <v>6.66</v>
      </c>
      <c r="L80" s="6">
        <v>8.4499999999999993</v>
      </c>
      <c r="M80" s="17">
        <f t="shared" si="17"/>
        <v>15.309999999999999</v>
      </c>
      <c r="N80" s="17">
        <f t="shared" si="17"/>
        <v>6.6349999999999998</v>
      </c>
      <c r="O80" s="17">
        <f t="shared" si="17"/>
        <v>8.3999999999999986</v>
      </c>
      <c r="P80" s="43">
        <f t="shared" si="18"/>
        <v>0.1717648300380136</v>
      </c>
      <c r="Q80" s="21">
        <f t="shared" si="19"/>
        <v>2.3173946499684774E-7</v>
      </c>
      <c r="R80" s="21">
        <f t="shared" si="20"/>
        <v>4.3151907682776492E-8</v>
      </c>
      <c r="S80" s="23">
        <f t="shared" si="21"/>
        <v>1.9296875854132675E-8</v>
      </c>
      <c r="T80" s="21">
        <f t="shared" si="22"/>
        <v>3.7236941772980867E-16</v>
      </c>
      <c r="U80" s="28">
        <v>298</v>
      </c>
      <c r="V80" s="29">
        <f t="shared" si="23"/>
        <v>288.31</v>
      </c>
      <c r="W80" s="30">
        <f t="shared" si="24"/>
        <v>0.56685279337886574</v>
      </c>
      <c r="X80" s="31">
        <f t="shared" si="25"/>
        <v>3.6885255267730335</v>
      </c>
      <c r="Y80" s="34">
        <f t="shared" si="26"/>
        <v>-1.8735194855176549E-7</v>
      </c>
      <c r="Z80" s="35">
        <f t="shared" si="27"/>
        <v>-1.8573651272104518E-7</v>
      </c>
      <c r="AA80" s="35">
        <f t="shared" si="28"/>
        <v>-1.8575044176178026E-7</v>
      </c>
      <c r="AB80" s="36">
        <f t="shared" si="29"/>
        <v>-1.8414869476643116E-7</v>
      </c>
      <c r="AC80" s="42">
        <f t="shared" si="30"/>
        <v>1.0864174224268854E-4</v>
      </c>
      <c r="AD80" s="24"/>
      <c r="AE80" s="44">
        <f t="shared" si="31"/>
        <v>1.0864174224268854</v>
      </c>
      <c r="AF80" s="44"/>
      <c r="AG80" s="45"/>
      <c r="AH80" s="12">
        <v>740</v>
      </c>
    </row>
    <row r="81" spans="5:34">
      <c r="E81" s="57">
        <v>0.63787037037037031</v>
      </c>
      <c r="F81" s="12">
        <v>750</v>
      </c>
      <c r="G81" s="5">
        <v>15.36</v>
      </c>
      <c r="H81" s="5">
        <v>6.62</v>
      </c>
      <c r="I81" s="5">
        <v>8.35</v>
      </c>
      <c r="J81" s="6">
        <v>15.29</v>
      </c>
      <c r="K81" s="6">
        <v>6.67</v>
      </c>
      <c r="L81" s="6">
        <v>8.5299999999999994</v>
      </c>
      <c r="M81" s="17">
        <f t="shared" si="17"/>
        <v>15.324999999999999</v>
      </c>
      <c r="N81" s="17">
        <f t="shared" si="17"/>
        <v>6.6449999999999996</v>
      </c>
      <c r="O81" s="17">
        <f t="shared" si="17"/>
        <v>8.44</v>
      </c>
      <c r="P81" s="43">
        <f t="shared" si="18"/>
        <v>0.17262738387372251</v>
      </c>
      <c r="Q81" s="21">
        <f t="shared" si="19"/>
        <v>2.2646443075930583E-7</v>
      </c>
      <c r="R81" s="21">
        <f t="shared" si="20"/>
        <v>4.4157044735331057E-8</v>
      </c>
      <c r="S81" s="23">
        <f t="shared" si="21"/>
        <v>1.9770987016434982E-8</v>
      </c>
      <c r="T81" s="21">
        <f t="shared" si="22"/>
        <v>3.9089192760404062E-16</v>
      </c>
      <c r="U81" s="28">
        <v>298</v>
      </c>
      <c r="V81" s="29">
        <f t="shared" si="23"/>
        <v>288.32499999999999</v>
      </c>
      <c r="W81" s="30">
        <f t="shared" si="24"/>
        <v>0.56594586762118859</v>
      </c>
      <c r="X81" s="31">
        <f t="shared" si="25"/>
        <v>3.6808309128390944</v>
      </c>
      <c r="Y81" s="34">
        <f t="shared" si="26"/>
        <v>-1.9468563242997244E-7</v>
      </c>
      <c r="Z81" s="35">
        <f t="shared" si="27"/>
        <v>-1.9291090988550252E-7</v>
      </c>
      <c r="AA81" s="35">
        <f t="shared" si="28"/>
        <v>-1.9292708796742125E-7</v>
      </c>
      <c r="AB81" s="36">
        <f t="shared" si="29"/>
        <v>-1.911682485513458E-7</v>
      </c>
      <c r="AC81" s="42">
        <f t="shared" si="30"/>
        <v>1.0678428465554881E-4</v>
      </c>
      <c r="AD81" s="24"/>
      <c r="AE81" s="44">
        <f t="shared" si="31"/>
        <v>1.0678428465554881</v>
      </c>
      <c r="AF81" s="44"/>
      <c r="AG81" s="45"/>
      <c r="AH81" s="12">
        <v>750</v>
      </c>
    </row>
    <row r="82" spans="5:34">
      <c r="E82" s="57">
        <v>0.63798611111111114</v>
      </c>
      <c r="F82" s="12">
        <v>760</v>
      </c>
      <c r="G82" s="5">
        <v>15.37</v>
      </c>
      <c r="H82" s="5">
        <v>6.62</v>
      </c>
      <c r="I82" s="5">
        <v>8.1199999999999992</v>
      </c>
      <c r="J82" s="6">
        <v>15.31</v>
      </c>
      <c r="K82" s="6">
        <v>6.67</v>
      </c>
      <c r="L82" s="6">
        <v>8.1300000000000008</v>
      </c>
      <c r="M82" s="17">
        <f t="shared" si="17"/>
        <v>15.34</v>
      </c>
      <c r="N82" s="17">
        <f t="shared" si="17"/>
        <v>6.6449999999999996</v>
      </c>
      <c r="O82" s="17">
        <f t="shared" si="17"/>
        <v>8.125</v>
      </c>
      <c r="P82" s="43">
        <f t="shared" si="18"/>
        <v>0.16622751995077226</v>
      </c>
      <c r="Q82" s="21">
        <f t="shared" si="19"/>
        <v>2.2646443075930583E-7</v>
      </c>
      <c r="R82" s="21">
        <f t="shared" si="20"/>
        <v>4.4157044735331057E-8</v>
      </c>
      <c r="S82" s="23">
        <f t="shared" si="21"/>
        <v>1.979564691784155E-8</v>
      </c>
      <c r="T82" s="21">
        <f t="shared" si="22"/>
        <v>3.9186763689584967E-16</v>
      </c>
      <c r="U82" s="28">
        <v>298</v>
      </c>
      <c r="V82" s="29">
        <f t="shared" si="23"/>
        <v>288.33999999999997</v>
      </c>
      <c r="W82" s="30">
        <f t="shared" si="24"/>
        <v>0.56503903622355001</v>
      </c>
      <c r="X82" s="31">
        <f t="shared" si="25"/>
        <v>3.6731531486726081</v>
      </c>
      <c r="Y82" s="34">
        <f t="shared" si="26"/>
        <v>-1.8492632991222444E-7</v>
      </c>
      <c r="Z82" s="35">
        <f t="shared" si="27"/>
        <v>-1.8329561486507947E-7</v>
      </c>
      <c r="AA82" s="35">
        <f t="shared" si="28"/>
        <v>-1.8330999481609157E-7</v>
      </c>
      <c r="AB82" s="36">
        <f t="shared" si="29"/>
        <v>-1.8169340610975072E-7</v>
      </c>
      <c r="AC82" s="42">
        <f t="shared" si="30"/>
        <v>1.0485506819440353E-4</v>
      </c>
      <c r="AD82" s="24"/>
      <c r="AE82" s="44">
        <f t="shared" si="31"/>
        <v>1.0485506819440353</v>
      </c>
      <c r="AF82" s="44"/>
      <c r="AG82" s="45"/>
      <c r="AH82" s="12">
        <v>760</v>
      </c>
    </row>
    <row r="83" spans="5:34">
      <c r="E83" s="57">
        <v>0.63810185185185186</v>
      </c>
      <c r="F83" s="12">
        <v>770</v>
      </c>
      <c r="G83" s="5">
        <v>15.38</v>
      </c>
      <c r="H83" s="5">
        <v>6.62</v>
      </c>
      <c r="I83" s="5">
        <v>8.07</v>
      </c>
      <c r="J83" s="6">
        <v>15.33</v>
      </c>
      <c r="K83" s="6">
        <v>6.67</v>
      </c>
      <c r="L83" s="6">
        <v>8</v>
      </c>
      <c r="M83" s="17">
        <f t="shared" si="17"/>
        <v>15.355</v>
      </c>
      <c r="N83" s="17">
        <f t="shared" si="17"/>
        <v>6.6449999999999996</v>
      </c>
      <c r="O83" s="17">
        <f t="shared" si="17"/>
        <v>8.0350000000000001</v>
      </c>
      <c r="P83" s="43">
        <f t="shared" si="18"/>
        <v>0.16442875912637528</v>
      </c>
      <c r="Q83" s="21">
        <f t="shared" si="19"/>
        <v>2.2646443075930583E-7</v>
      </c>
      <c r="R83" s="21">
        <f t="shared" si="20"/>
        <v>4.4157044735331057E-8</v>
      </c>
      <c r="S83" s="23">
        <f t="shared" si="21"/>
        <v>1.9820337576980996E-8</v>
      </c>
      <c r="T83" s="21">
        <f t="shared" si="22"/>
        <v>3.9284578166548489E-16</v>
      </c>
      <c r="U83" s="28">
        <v>298</v>
      </c>
      <c r="V83" s="29">
        <f t="shared" si="23"/>
        <v>288.35500000000002</v>
      </c>
      <c r="W83" s="30">
        <f t="shared" si="24"/>
        <v>0.56413229917121743</v>
      </c>
      <c r="X83" s="31">
        <f t="shared" si="25"/>
        <v>3.6654921956698243</v>
      </c>
      <c r="Y83" s="34">
        <f t="shared" si="26"/>
        <v>-1.8055256288194544E-7</v>
      </c>
      <c r="Z83" s="35">
        <f t="shared" si="27"/>
        <v>-1.7897041427728612E-7</v>
      </c>
      <c r="AA83" s="35">
        <f t="shared" si="28"/>
        <v>-1.789842783519205E-7</v>
      </c>
      <c r="AB83" s="36">
        <f t="shared" si="29"/>
        <v>-1.7741575084526887E-7</v>
      </c>
      <c r="AC83" s="42">
        <f t="shared" si="30"/>
        <v>1.0302201660209634E-4</v>
      </c>
      <c r="AD83" s="24"/>
      <c r="AE83" s="44">
        <f t="shared" si="31"/>
        <v>1.0302201660209633</v>
      </c>
      <c r="AF83" s="44"/>
      <c r="AG83" s="45"/>
      <c r="AH83" s="12">
        <v>770</v>
      </c>
    </row>
    <row r="84" spans="5:34">
      <c r="E84" s="57">
        <v>0.63821759259259259</v>
      </c>
      <c r="F84" s="12">
        <v>780</v>
      </c>
      <c r="G84" s="5">
        <v>15.39</v>
      </c>
      <c r="H84" s="5">
        <v>6.62</v>
      </c>
      <c r="I84" s="5">
        <v>8</v>
      </c>
      <c r="J84" s="6">
        <v>15.34</v>
      </c>
      <c r="K84" s="6">
        <v>6.67</v>
      </c>
      <c r="L84" s="6">
        <v>7.93</v>
      </c>
      <c r="M84" s="17">
        <f t="shared" si="17"/>
        <v>15.365</v>
      </c>
      <c r="N84" s="17">
        <f t="shared" si="17"/>
        <v>6.6449999999999996</v>
      </c>
      <c r="O84" s="17">
        <f t="shared" si="17"/>
        <v>7.9649999999999999</v>
      </c>
      <c r="P84" s="43">
        <f t="shared" si="18"/>
        <v>0.16302439213978082</v>
      </c>
      <c r="Q84" s="21">
        <f t="shared" si="19"/>
        <v>2.2646443075930583E-7</v>
      </c>
      <c r="R84" s="21">
        <f t="shared" si="20"/>
        <v>4.4157044735331057E-8</v>
      </c>
      <c r="S84" s="23">
        <f t="shared" si="21"/>
        <v>1.98368151229796E-8</v>
      </c>
      <c r="T84" s="21">
        <f t="shared" si="22"/>
        <v>3.9349923422327214E-16</v>
      </c>
      <c r="U84" s="28">
        <v>298</v>
      </c>
      <c r="V84" s="29">
        <f t="shared" si="23"/>
        <v>288.36500000000001</v>
      </c>
      <c r="W84" s="30">
        <f t="shared" si="24"/>
        <v>0.56352786020978929</v>
      </c>
      <c r="X84" s="31">
        <f t="shared" si="25"/>
        <v>3.6603942141816264</v>
      </c>
      <c r="Y84" s="34">
        <f t="shared" si="26"/>
        <v>-1.7643852567118081E-7</v>
      </c>
      <c r="Z84" s="35">
        <f t="shared" si="27"/>
        <v>-1.7490094439485406E-7</v>
      </c>
      <c r="AA84" s="35">
        <f t="shared" si="28"/>
        <v>-1.749143437143752E-7</v>
      </c>
      <c r="AB84" s="36">
        <f t="shared" si="29"/>
        <v>-1.7338992821965343E-7</v>
      </c>
      <c r="AC84" s="42">
        <f t="shared" si="30"/>
        <v>1.0123222043712031E-4</v>
      </c>
      <c r="AD84" s="24"/>
      <c r="AE84" s="44">
        <f t="shared" si="31"/>
        <v>1.012322204371203</v>
      </c>
      <c r="AF84" s="44"/>
      <c r="AG84" s="45"/>
      <c r="AH84" s="12">
        <v>780</v>
      </c>
    </row>
    <row r="85" spans="5:34">
      <c r="E85" s="57">
        <v>0.63833333333333331</v>
      </c>
      <c r="F85" s="12">
        <v>790</v>
      </c>
      <c r="G85" s="5">
        <v>15.4</v>
      </c>
      <c r="H85" s="5">
        <v>6.62</v>
      </c>
      <c r="I85" s="5">
        <v>7.94</v>
      </c>
      <c r="J85" s="6">
        <v>15.36</v>
      </c>
      <c r="K85" s="6">
        <v>6.67</v>
      </c>
      <c r="L85" s="6">
        <v>8.08</v>
      </c>
      <c r="M85" s="17">
        <f t="shared" si="17"/>
        <v>15.379999999999999</v>
      </c>
      <c r="N85" s="17">
        <f t="shared" si="17"/>
        <v>6.6449999999999996</v>
      </c>
      <c r="O85" s="17">
        <f t="shared" si="17"/>
        <v>8.01</v>
      </c>
      <c r="P85" s="43">
        <f t="shared" si="18"/>
        <v>0.16398786678791513</v>
      </c>
      <c r="Q85" s="21">
        <f t="shared" si="19"/>
        <v>2.2646443075930583E-7</v>
      </c>
      <c r="R85" s="21">
        <f t="shared" si="20"/>
        <v>4.4157044735331057E-8</v>
      </c>
      <c r="S85" s="23">
        <f t="shared" si="21"/>
        <v>1.9861557130282846E-8</v>
      </c>
      <c r="T85" s="21">
        <f t="shared" si="22"/>
        <v>3.9448145163948936E-16</v>
      </c>
      <c r="U85" s="28">
        <v>298</v>
      </c>
      <c r="V85" s="29">
        <f t="shared" si="23"/>
        <v>288.38</v>
      </c>
      <c r="W85" s="30">
        <f t="shared" si="24"/>
        <v>0.56262128036692816</v>
      </c>
      <c r="X85" s="31">
        <f t="shared" si="25"/>
        <v>3.6527611942496172</v>
      </c>
      <c r="Y85" s="34">
        <f t="shared" si="26"/>
        <v>-1.7521547743595857E-7</v>
      </c>
      <c r="Z85" s="35">
        <f t="shared" si="27"/>
        <v>-1.7367247883984654E-7</v>
      </c>
      <c r="AA85" s="35">
        <f t="shared" si="28"/>
        <v>-1.7368606693550137E-7</v>
      </c>
      <c r="AB85" s="36">
        <f t="shared" si="29"/>
        <v>-1.7215641711357748E-7</v>
      </c>
      <c r="AC85" s="42">
        <f t="shared" si="30"/>
        <v>9.9483122053604822E-5</v>
      </c>
      <c r="AD85" s="24"/>
      <c r="AE85" s="44">
        <f t="shared" si="31"/>
        <v>0.99483122053604822</v>
      </c>
      <c r="AF85" s="44"/>
      <c r="AG85" s="45"/>
      <c r="AH85" s="12">
        <v>790</v>
      </c>
    </row>
    <row r="86" spans="5:34">
      <c r="E86" s="57">
        <v>0.63844907407407403</v>
      </c>
      <c r="F86" s="12">
        <v>800</v>
      </c>
      <c r="G86" s="5">
        <v>15.41</v>
      </c>
      <c r="H86" s="5">
        <v>6.63</v>
      </c>
      <c r="I86" s="5">
        <v>7.96</v>
      </c>
      <c r="J86" s="6">
        <v>15.37</v>
      </c>
      <c r="K86" s="6">
        <v>6.68</v>
      </c>
      <c r="L86" s="6">
        <v>8.11</v>
      </c>
      <c r="M86" s="17">
        <f t="shared" si="17"/>
        <v>15.39</v>
      </c>
      <c r="N86" s="17">
        <f t="shared" si="17"/>
        <v>6.6549999999999994</v>
      </c>
      <c r="O86" s="17">
        <f t="shared" si="17"/>
        <v>8.0350000000000001</v>
      </c>
      <c r="P86" s="43">
        <f t="shared" si="18"/>
        <v>0.16452807821808421</v>
      </c>
      <c r="Q86" s="21">
        <f t="shared" si="19"/>
        <v>2.2130947096056368E-7</v>
      </c>
      <c r="R86" s="21">
        <f t="shared" si="20"/>
        <v>4.5185594437492036E-8</v>
      </c>
      <c r="S86" s="23">
        <f t="shared" si="21"/>
        <v>2.03410886504346E-8</v>
      </c>
      <c r="T86" s="21">
        <f t="shared" si="22"/>
        <v>4.1375988748483929E-16</v>
      </c>
      <c r="U86" s="28">
        <v>298</v>
      </c>
      <c r="V86" s="29">
        <f t="shared" si="23"/>
        <v>288.39</v>
      </c>
      <c r="W86" s="30">
        <f t="shared" si="24"/>
        <v>0.56201694619818465</v>
      </c>
      <c r="X86" s="31">
        <f t="shared" si="25"/>
        <v>3.6476817992539861</v>
      </c>
      <c r="Y86" s="34">
        <f t="shared" si="26"/>
        <v>-1.8141694893526348E-7</v>
      </c>
      <c r="Z86" s="35">
        <f t="shared" si="27"/>
        <v>-1.7973340147729508E-7</v>
      </c>
      <c r="AA86" s="35">
        <f t="shared" si="28"/>
        <v>-1.7974902478073979E-7</v>
      </c>
      <c r="AB86" s="36">
        <f t="shared" si="29"/>
        <v>-1.7808081065801904E-7</v>
      </c>
      <c r="AC86" s="42">
        <f t="shared" si="30"/>
        <v>9.7746307076771111E-5</v>
      </c>
      <c r="AD86" s="24"/>
      <c r="AE86" s="44">
        <f t="shared" si="31"/>
        <v>0.97746307076771111</v>
      </c>
      <c r="AF86" s="44"/>
      <c r="AG86" s="45"/>
      <c r="AH86" s="12">
        <v>800</v>
      </c>
    </row>
    <row r="87" spans="5:34">
      <c r="E87" s="57">
        <v>0.63856481481481475</v>
      </c>
      <c r="F87" s="12">
        <v>810</v>
      </c>
      <c r="G87" s="5">
        <v>15.43</v>
      </c>
      <c r="H87" s="5">
        <v>6.63</v>
      </c>
      <c r="I87" s="5">
        <v>7.99</v>
      </c>
      <c r="J87" s="6">
        <v>15.38</v>
      </c>
      <c r="K87" s="6">
        <v>6.68</v>
      </c>
      <c r="L87" s="6">
        <v>8.09</v>
      </c>
      <c r="M87" s="17">
        <f t="shared" si="17"/>
        <v>15.405000000000001</v>
      </c>
      <c r="N87" s="17">
        <f t="shared" si="17"/>
        <v>6.6549999999999994</v>
      </c>
      <c r="O87" s="17">
        <f t="shared" si="17"/>
        <v>8.0399999999999991</v>
      </c>
      <c r="P87" s="43">
        <f t="shared" si="18"/>
        <v>0.16467308891931923</v>
      </c>
      <c r="Q87" s="21">
        <f t="shared" si="19"/>
        <v>2.2130947096056368E-7</v>
      </c>
      <c r="R87" s="21">
        <f t="shared" si="20"/>
        <v>4.5185594437492036E-8</v>
      </c>
      <c r="S87" s="23">
        <f t="shared" si="21"/>
        <v>2.0366459626613235E-8</v>
      </c>
      <c r="T87" s="21">
        <f t="shared" si="22"/>
        <v>4.147926777224669E-16</v>
      </c>
      <c r="U87" s="28">
        <v>298</v>
      </c>
      <c r="V87" s="29">
        <f t="shared" si="23"/>
        <v>288.40499999999997</v>
      </c>
      <c r="W87" s="30">
        <f t="shared" si="24"/>
        <v>0.56111052352391066</v>
      </c>
      <c r="X87" s="31">
        <f t="shared" si="25"/>
        <v>3.6400766058422107</v>
      </c>
      <c r="Y87" s="34">
        <f t="shared" si="26"/>
        <v>-1.7905608633927654E-7</v>
      </c>
      <c r="Z87" s="35">
        <f t="shared" si="27"/>
        <v>-1.7738534846299958E-7</v>
      </c>
      <c r="AA87" s="35">
        <f t="shared" si="28"/>
        <v>-1.7740093779653356E-7</v>
      </c>
      <c r="AB87" s="36">
        <f t="shared" si="29"/>
        <v>-1.7574549833164955E-7</v>
      </c>
      <c r="AC87" s="42">
        <f t="shared" si="30"/>
        <v>9.5948869389922192E-5</v>
      </c>
      <c r="AD87" s="24"/>
      <c r="AE87" s="44">
        <f t="shared" si="31"/>
        <v>0.95948869389922187</v>
      </c>
      <c r="AF87" s="44"/>
      <c r="AG87" s="45"/>
      <c r="AH87" s="12">
        <v>810</v>
      </c>
    </row>
    <row r="88" spans="5:34">
      <c r="E88" s="57">
        <v>0.63868055555555558</v>
      </c>
      <c r="F88" s="12">
        <v>820</v>
      </c>
      <c r="G88" s="5">
        <v>15.44</v>
      </c>
      <c r="H88" s="5">
        <v>6.63</v>
      </c>
      <c r="I88" s="5">
        <v>7.87</v>
      </c>
      <c r="J88" s="6">
        <v>15.39</v>
      </c>
      <c r="K88" s="6">
        <v>6.68</v>
      </c>
      <c r="L88" s="6">
        <v>8.1199999999999992</v>
      </c>
      <c r="M88" s="17">
        <f t="shared" si="17"/>
        <v>15.414999999999999</v>
      </c>
      <c r="N88" s="17">
        <f t="shared" si="17"/>
        <v>6.6549999999999994</v>
      </c>
      <c r="O88" s="17">
        <f t="shared" si="17"/>
        <v>7.9949999999999992</v>
      </c>
      <c r="P88" s="43">
        <f t="shared" si="18"/>
        <v>0.16377968336835788</v>
      </c>
      <c r="Q88" s="21">
        <f t="shared" si="19"/>
        <v>2.2130947096056368E-7</v>
      </c>
      <c r="R88" s="21">
        <f t="shared" si="20"/>
        <v>4.5185594437492036E-8</v>
      </c>
      <c r="S88" s="23">
        <f t="shared" si="21"/>
        <v>2.0383391188652617E-8</v>
      </c>
      <c r="T88" s="21">
        <f t="shared" si="22"/>
        <v>4.1548263634964119E-16</v>
      </c>
      <c r="U88" s="28">
        <v>298</v>
      </c>
      <c r="V88" s="29">
        <f t="shared" si="23"/>
        <v>288.41500000000002</v>
      </c>
      <c r="W88" s="30">
        <f t="shared" si="24"/>
        <v>0.56050629412059505</v>
      </c>
      <c r="X88" s="31">
        <f t="shared" si="25"/>
        <v>3.6350157264468956</v>
      </c>
      <c r="Y88" s="34">
        <f t="shared" si="26"/>
        <v>-1.7532662522111939E-7</v>
      </c>
      <c r="Z88" s="35">
        <f t="shared" si="27"/>
        <v>-1.7369458624661711E-7</v>
      </c>
      <c r="AA88" s="35">
        <f t="shared" si="28"/>
        <v>-1.7370977818458402E-7</v>
      </c>
      <c r="AB88" s="36">
        <f t="shared" si="29"/>
        <v>-1.7209264831781867E-7</v>
      </c>
      <c r="AC88" s="42">
        <f t="shared" si="30"/>
        <v>9.4174912461272213E-5</v>
      </c>
      <c r="AD88" s="24"/>
      <c r="AE88" s="44">
        <f t="shared" si="31"/>
        <v>0.94174912461272209</v>
      </c>
      <c r="AF88" s="44"/>
      <c r="AG88" s="45"/>
      <c r="AH88" s="12">
        <v>820</v>
      </c>
    </row>
    <row r="89" spans="5:34">
      <c r="E89" s="57">
        <v>0.63879629629629631</v>
      </c>
      <c r="F89" s="12">
        <v>830</v>
      </c>
      <c r="G89" s="5">
        <v>15.45</v>
      </c>
      <c r="H89" s="5">
        <v>6.63</v>
      </c>
      <c r="I89" s="5">
        <v>7.98</v>
      </c>
      <c r="J89" s="6">
        <v>15.4</v>
      </c>
      <c r="K89" s="6">
        <v>6.69</v>
      </c>
      <c r="L89" s="6">
        <v>8.1</v>
      </c>
      <c r="M89" s="17">
        <f t="shared" si="17"/>
        <v>15.425000000000001</v>
      </c>
      <c r="N89" s="17">
        <f t="shared" si="17"/>
        <v>6.66</v>
      </c>
      <c r="O89" s="17">
        <f t="shared" si="17"/>
        <v>8.0399999999999991</v>
      </c>
      <c r="P89" s="43">
        <f t="shared" si="18"/>
        <v>0.16472996137057816</v>
      </c>
      <c r="Q89" s="21">
        <f t="shared" si="19"/>
        <v>2.1877616239495479E-7</v>
      </c>
      <c r="R89" s="21">
        <f t="shared" si="20"/>
        <v>4.5708818961487464E-8</v>
      </c>
      <c r="S89" s="23">
        <f t="shared" si="21"/>
        <v>2.0636561593838779E-8</v>
      </c>
      <c r="T89" s="21">
        <f t="shared" si="22"/>
        <v>4.2586767441630173E-16</v>
      </c>
      <c r="U89" s="28">
        <v>298</v>
      </c>
      <c r="V89" s="29">
        <f t="shared" si="23"/>
        <v>288.42500000000001</v>
      </c>
      <c r="W89" s="30">
        <f t="shared" si="24"/>
        <v>0.5599021066158304</v>
      </c>
      <c r="X89" s="31">
        <f t="shared" si="25"/>
        <v>3.6299622335051795</v>
      </c>
      <c r="Y89" s="34">
        <f t="shared" si="26"/>
        <v>-1.7766468590630719E-7</v>
      </c>
      <c r="Z89" s="35">
        <f t="shared" si="27"/>
        <v>-1.7595733684820097E-7</v>
      </c>
      <c r="AA89" s="35">
        <f t="shared" si="28"/>
        <v>-1.7597374439025893E-7</v>
      </c>
      <c r="AB89" s="36">
        <f t="shared" si="29"/>
        <v>-1.7428248752283582E-7</v>
      </c>
      <c r="AC89" s="42">
        <f t="shared" si="30"/>
        <v>9.2437865790603323E-5</v>
      </c>
      <c r="AD89" s="24"/>
      <c r="AE89" s="44">
        <f t="shared" si="31"/>
        <v>0.92437865790603324</v>
      </c>
      <c r="AF89" s="44"/>
      <c r="AG89" s="45"/>
      <c r="AH89" s="12">
        <v>830</v>
      </c>
    </row>
    <row r="90" spans="5:34">
      <c r="E90" s="57">
        <v>0.63891203703703703</v>
      </c>
      <c r="F90" s="12">
        <v>840</v>
      </c>
      <c r="G90" s="5">
        <v>15.46</v>
      </c>
      <c r="H90" s="5">
        <v>6.64</v>
      </c>
      <c r="I90" s="5">
        <v>7.99</v>
      </c>
      <c r="J90" s="6">
        <v>15.41</v>
      </c>
      <c r="K90" s="6">
        <v>6.69</v>
      </c>
      <c r="L90" s="6">
        <v>8.18</v>
      </c>
      <c r="M90" s="17">
        <f t="shared" si="17"/>
        <v>15.435</v>
      </c>
      <c r="N90" s="17">
        <f t="shared" si="17"/>
        <v>6.665</v>
      </c>
      <c r="O90" s="17">
        <f t="shared" si="17"/>
        <v>8.0850000000000009</v>
      </c>
      <c r="P90" s="43">
        <f t="shared" si="18"/>
        <v>0.16568056762299357</v>
      </c>
      <c r="Q90" s="21">
        <f t="shared" si="19"/>
        <v>2.1627185237270158E-7</v>
      </c>
      <c r="R90" s="21">
        <f t="shared" si="20"/>
        <v>4.6238102139925985E-8</v>
      </c>
      <c r="S90" s="23">
        <f t="shared" si="21"/>
        <v>2.089287648334887E-8</v>
      </c>
      <c r="T90" s="21">
        <f t="shared" si="22"/>
        <v>4.3651228774847225E-16</v>
      </c>
      <c r="U90" s="28">
        <v>298</v>
      </c>
      <c r="V90" s="29">
        <f t="shared" si="23"/>
        <v>288.435</v>
      </c>
      <c r="W90" s="30">
        <f t="shared" si="24"/>
        <v>0.55929796100525297</v>
      </c>
      <c r="X90" s="31">
        <f t="shared" si="25"/>
        <v>3.6249161157374084</v>
      </c>
      <c r="Y90" s="34">
        <f t="shared" si="26"/>
        <v>-1.7991978964222577E-7</v>
      </c>
      <c r="Z90" s="35">
        <f t="shared" si="27"/>
        <v>-1.7813484372510656E-7</v>
      </c>
      <c r="AA90" s="35">
        <f t="shared" si="28"/>
        <v>-1.7815255179342622E-7</v>
      </c>
      <c r="AB90" s="36">
        <f t="shared" si="29"/>
        <v>-1.7638496258867728E-7</v>
      </c>
      <c r="AC90" s="42">
        <f t="shared" si="30"/>
        <v>9.0678183564093221E-5</v>
      </c>
      <c r="AD90" s="25">
        <f>D12</f>
        <v>9.7402597402597416E-5</v>
      </c>
      <c r="AE90" s="44">
        <f t="shared" si="31"/>
        <v>0.90678183564093218</v>
      </c>
      <c r="AF90" s="44">
        <f>AD90*10000</f>
        <v>0.97402597402597413</v>
      </c>
      <c r="AG90" s="45">
        <f>(AE90-AF90)*(AE90-AF90)</f>
        <v>4.5217741471466726E-3</v>
      </c>
      <c r="AH90" s="12">
        <v>840</v>
      </c>
    </row>
    <row r="91" spans="5:34">
      <c r="E91" s="57">
        <v>0.63902777777777775</v>
      </c>
      <c r="F91" s="12">
        <v>850</v>
      </c>
      <c r="G91" s="5">
        <v>15.48</v>
      </c>
      <c r="H91" s="5">
        <v>6.64</v>
      </c>
      <c r="I91" s="5">
        <v>8.02</v>
      </c>
      <c r="J91" s="6">
        <v>15.42</v>
      </c>
      <c r="K91" s="6">
        <v>6.69</v>
      </c>
      <c r="L91" s="6">
        <v>8.1999999999999993</v>
      </c>
      <c r="M91" s="17">
        <f t="shared" si="17"/>
        <v>15.45</v>
      </c>
      <c r="N91" s="17">
        <f t="shared" si="17"/>
        <v>6.665</v>
      </c>
      <c r="O91" s="17">
        <f t="shared" si="17"/>
        <v>8.11</v>
      </c>
      <c r="P91" s="43">
        <f t="shared" si="18"/>
        <v>0.16623594271152756</v>
      </c>
      <c r="Q91" s="21">
        <f t="shared" si="19"/>
        <v>2.1627185237270158E-7</v>
      </c>
      <c r="R91" s="21">
        <f t="shared" si="20"/>
        <v>4.6238102139925985E-8</v>
      </c>
      <c r="S91" s="23">
        <f t="shared" si="21"/>
        <v>2.0918935691912954E-8</v>
      </c>
      <c r="T91" s="21">
        <f t="shared" si="22"/>
        <v>4.3760187048238969E-16</v>
      </c>
      <c r="U91" s="28">
        <v>298</v>
      </c>
      <c r="V91" s="29">
        <f t="shared" si="23"/>
        <v>288.45</v>
      </c>
      <c r="W91" s="30">
        <f t="shared" si="24"/>
        <v>0.55839182113145891</v>
      </c>
      <c r="X91" s="31">
        <f t="shared" si="25"/>
        <v>3.6173607429069952</v>
      </c>
      <c r="Y91" s="34">
        <f t="shared" si="26"/>
        <v>-1.7778865374414366E-7</v>
      </c>
      <c r="Z91" s="35">
        <f t="shared" si="27"/>
        <v>-1.7601081502114773E-7</v>
      </c>
      <c r="AA91" s="35">
        <f t="shared" si="28"/>
        <v>-1.7602859293024612E-7</v>
      </c>
      <c r="AB91" s="36">
        <f t="shared" si="29"/>
        <v>-1.7426817656772898E-7</v>
      </c>
      <c r="AC91" s="42">
        <f t="shared" si="30"/>
        <v>8.8896717658646618E-5</v>
      </c>
      <c r="AD91" s="24"/>
      <c r="AE91" s="44">
        <f t="shared" si="31"/>
        <v>0.88896717658646618</v>
      </c>
      <c r="AF91" s="44"/>
      <c r="AG91" s="45"/>
      <c r="AH91" s="12">
        <v>850</v>
      </c>
    </row>
    <row r="92" spans="5:34">
      <c r="E92" s="57">
        <v>0.63914351851851847</v>
      </c>
      <c r="F92" s="12">
        <v>860</v>
      </c>
      <c r="G92" s="5">
        <v>15.48</v>
      </c>
      <c r="H92" s="5">
        <v>6.65</v>
      </c>
      <c r="I92" s="5">
        <v>7.99</v>
      </c>
      <c r="J92" s="6">
        <v>15.43</v>
      </c>
      <c r="K92" s="6">
        <v>6.7</v>
      </c>
      <c r="L92" s="6">
        <v>8.0299999999999994</v>
      </c>
      <c r="M92" s="17">
        <f t="shared" si="17"/>
        <v>15.455</v>
      </c>
      <c r="N92" s="17">
        <f t="shared" si="17"/>
        <v>6.6750000000000007</v>
      </c>
      <c r="O92" s="17">
        <f t="shared" si="17"/>
        <v>8.01</v>
      </c>
      <c r="P92" s="43">
        <f t="shared" si="18"/>
        <v>0.16420036111648598</v>
      </c>
      <c r="Q92" s="21">
        <f t="shared" si="19"/>
        <v>2.1134890398366388E-7</v>
      </c>
      <c r="R92" s="21">
        <f t="shared" si="20"/>
        <v>4.7315125896147995E-8</v>
      </c>
      <c r="S92" s="23">
        <f t="shared" si="21"/>
        <v>2.1415096423772583E-8</v>
      </c>
      <c r="T92" s="21">
        <f t="shared" si="22"/>
        <v>4.5860635483947729E-16</v>
      </c>
      <c r="U92" s="28">
        <v>298</v>
      </c>
      <c r="V92" s="29">
        <f t="shared" si="23"/>
        <v>288.45499999999998</v>
      </c>
      <c r="W92" s="30">
        <f t="shared" si="24"/>
        <v>0.55808979544923554</v>
      </c>
      <c r="X92" s="31">
        <f t="shared" si="25"/>
        <v>3.6148459606951322</v>
      </c>
      <c r="Y92" s="34">
        <f t="shared" si="26"/>
        <v>-1.8052214574458694E-7</v>
      </c>
      <c r="Z92" s="35">
        <f t="shared" si="27"/>
        <v>-1.786521918072228E-7</v>
      </c>
      <c r="AA92" s="35">
        <f t="shared" si="28"/>
        <v>-1.7867156188347267E-7</v>
      </c>
      <c r="AB92" s="36">
        <f t="shared" si="29"/>
        <v>-1.7682057672920742E-7</v>
      </c>
      <c r="AC92" s="42">
        <f t="shared" si="30"/>
        <v>8.7136491581622197E-5</v>
      </c>
      <c r="AD92" s="24"/>
      <c r="AE92" s="44">
        <f t="shared" si="31"/>
        <v>0.871364915816222</v>
      </c>
      <c r="AF92" s="44"/>
      <c r="AG92" s="45"/>
      <c r="AH92" s="12">
        <v>860</v>
      </c>
    </row>
    <row r="93" spans="5:34">
      <c r="E93" s="57">
        <v>0.63925925925925919</v>
      </c>
      <c r="F93" s="12">
        <v>870</v>
      </c>
      <c r="G93" s="5">
        <v>15.5</v>
      </c>
      <c r="H93" s="5">
        <v>6.65</v>
      </c>
      <c r="I93" s="5">
        <v>8.0299999999999994</v>
      </c>
      <c r="J93" s="6">
        <v>15.44</v>
      </c>
      <c r="K93" s="6">
        <v>6.7</v>
      </c>
      <c r="L93" s="6">
        <v>8.02</v>
      </c>
      <c r="M93" s="17">
        <f t="shared" si="17"/>
        <v>15.469999999999999</v>
      </c>
      <c r="N93" s="17">
        <f t="shared" si="17"/>
        <v>6.6750000000000007</v>
      </c>
      <c r="O93" s="17">
        <f t="shared" si="17"/>
        <v>8.0249999999999986</v>
      </c>
      <c r="P93" s="43">
        <f t="shared" si="18"/>
        <v>0.16455049710563691</v>
      </c>
      <c r="Q93" s="21">
        <f t="shared" si="19"/>
        <v>2.1134890398366388E-7</v>
      </c>
      <c r="R93" s="21">
        <f t="shared" si="20"/>
        <v>4.7315125896147995E-8</v>
      </c>
      <c r="S93" s="23">
        <f t="shared" si="21"/>
        <v>2.1441806985363839E-8</v>
      </c>
      <c r="T93" s="21">
        <f t="shared" si="22"/>
        <v>4.5975108679759749E-16</v>
      </c>
      <c r="U93" s="28">
        <v>298</v>
      </c>
      <c r="V93" s="29">
        <f t="shared" si="23"/>
        <v>288.47000000000003</v>
      </c>
      <c r="W93" s="30">
        <f t="shared" si="24"/>
        <v>0.55718378122205814</v>
      </c>
      <c r="X93" s="31">
        <f t="shared" si="25"/>
        <v>3.607312620616999</v>
      </c>
      <c r="Y93" s="34">
        <f t="shared" si="26"/>
        <v>-1.7801103930836835E-7</v>
      </c>
      <c r="Z93" s="35">
        <f t="shared" si="27"/>
        <v>-1.7615468376800262E-7</v>
      </c>
      <c r="AA93" s="35">
        <f t="shared" si="28"/>
        <v>-1.7617404243196882E-7</v>
      </c>
      <c r="AB93" s="36">
        <f t="shared" si="29"/>
        <v>-1.7433664179900176E-7</v>
      </c>
      <c r="AC93" s="42">
        <f t="shared" si="30"/>
        <v>8.5349841198530224E-5</v>
      </c>
      <c r="AD93" s="24"/>
      <c r="AE93" s="44">
        <f t="shared" si="31"/>
        <v>0.8534984119853023</v>
      </c>
      <c r="AF93" s="44"/>
      <c r="AG93" s="45"/>
      <c r="AH93" s="12">
        <v>870</v>
      </c>
    </row>
    <row r="94" spans="5:34">
      <c r="E94" s="57">
        <v>0.63937500000000003</v>
      </c>
      <c r="F94" s="12">
        <v>880</v>
      </c>
      <c r="G94" s="5">
        <v>15.51</v>
      </c>
      <c r="H94" s="5">
        <v>6.65</v>
      </c>
      <c r="I94" s="5">
        <v>8.0399999999999991</v>
      </c>
      <c r="J94" s="6">
        <v>15.46</v>
      </c>
      <c r="K94" s="6">
        <v>6.7</v>
      </c>
      <c r="L94" s="6">
        <v>8.14</v>
      </c>
      <c r="M94" s="17">
        <f t="shared" si="17"/>
        <v>15.484999999999999</v>
      </c>
      <c r="N94" s="17">
        <f t="shared" si="17"/>
        <v>6.6750000000000007</v>
      </c>
      <c r="O94" s="17">
        <f t="shared" si="17"/>
        <v>8.09</v>
      </c>
      <c r="P94" s="43">
        <f t="shared" si="18"/>
        <v>0.16592631724920212</v>
      </c>
      <c r="Q94" s="21">
        <f t="shared" si="19"/>
        <v>2.1134890398366388E-7</v>
      </c>
      <c r="R94" s="21">
        <f t="shared" si="20"/>
        <v>4.7315125896147995E-8</v>
      </c>
      <c r="S94" s="23">
        <f t="shared" si="21"/>
        <v>2.1468550862429674E-8</v>
      </c>
      <c r="T94" s="21">
        <f t="shared" si="22"/>
        <v>4.6089867613272991E-16</v>
      </c>
      <c r="U94" s="28">
        <v>298</v>
      </c>
      <c r="V94" s="29">
        <f t="shared" si="23"/>
        <v>288.48500000000001</v>
      </c>
      <c r="W94" s="30">
        <f t="shared" si="24"/>
        <v>0.55627786121270173</v>
      </c>
      <c r="X94" s="31">
        <f t="shared" si="25"/>
        <v>3.5997957609778601</v>
      </c>
      <c r="Y94" s="34">
        <f t="shared" si="26"/>
        <v>-1.7660122282593504E-7</v>
      </c>
      <c r="Z94" s="35">
        <f t="shared" si="27"/>
        <v>-1.7473564822339115E-7</v>
      </c>
      <c r="AA94" s="35">
        <f t="shared" si="28"/>
        <v>-1.7475535572338448E-7</v>
      </c>
      <c r="AB94" s="36">
        <f t="shared" si="29"/>
        <v>-1.7290907224986119E-7</v>
      </c>
      <c r="AC94" s="42">
        <f t="shared" si="30"/>
        <v>8.3588165976018045E-5</v>
      </c>
      <c r="AD94" s="24"/>
      <c r="AE94" s="44">
        <f t="shared" si="31"/>
        <v>0.83588165976018047</v>
      </c>
      <c r="AF94" s="44"/>
      <c r="AG94" s="45"/>
      <c r="AH94" s="12">
        <v>880</v>
      </c>
    </row>
    <row r="95" spans="5:34">
      <c r="E95" s="57">
        <v>0.63949074074074075</v>
      </c>
      <c r="F95" s="12">
        <v>890</v>
      </c>
      <c r="G95" s="5">
        <v>15.52</v>
      </c>
      <c r="H95" s="5">
        <v>6.66</v>
      </c>
      <c r="I95" s="5">
        <v>8.0500000000000007</v>
      </c>
      <c r="J95" s="6">
        <v>15.47</v>
      </c>
      <c r="K95" s="6">
        <v>6.71</v>
      </c>
      <c r="L95" s="6">
        <v>8.19</v>
      </c>
      <c r="M95" s="17">
        <f t="shared" si="17"/>
        <v>15.495000000000001</v>
      </c>
      <c r="N95" s="17">
        <f t="shared" si="17"/>
        <v>6.6850000000000005</v>
      </c>
      <c r="O95" s="17">
        <f t="shared" si="17"/>
        <v>8.120000000000001</v>
      </c>
      <c r="P95" s="43">
        <f t="shared" si="18"/>
        <v>0.16657041249050575</v>
      </c>
      <c r="Q95" s="21">
        <f t="shared" si="19"/>
        <v>2.0653801558105255E-7</v>
      </c>
      <c r="R95" s="21">
        <f t="shared" si="20"/>
        <v>4.8417236758409874E-8</v>
      </c>
      <c r="S95" s="23">
        <f t="shared" si="21"/>
        <v>2.1986881160652817E-8</v>
      </c>
      <c r="T95" s="21">
        <f t="shared" si="22"/>
        <v>4.8342294317266972E-16</v>
      </c>
      <c r="U95" s="28">
        <v>298</v>
      </c>
      <c r="V95" s="29">
        <f t="shared" si="23"/>
        <v>288.495</v>
      </c>
      <c r="W95" s="30">
        <f t="shared" si="24"/>
        <v>0.55567396687577097</v>
      </c>
      <c r="X95" s="31">
        <f t="shared" si="25"/>
        <v>3.5947936583863309</v>
      </c>
      <c r="Y95" s="34">
        <f t="shared" si="26"/>
        <v>-1.8231668337644274E-7</v>
      </c>
      <c r="Z95" s="35">
        <f t="shared" si="27"/>
        <v>-1.8028594673526533E-7</v>
      </c>
      <c r="AA95" s="35">
        <f t="shared" si="28"/>
        <v>-1.803085661205539E-7</v>
      </c>
      <c r="AB95" s="36">
        <f t="shared" si="29"/>
        <v>-1.7829994497205732E-7</v>
      </c>
      <c r="AC95" s="42">
        <f t="shared" si="30"/>
        <v>8.1840678804402474E-5</v>
      </c>
      <c r="AD95" s="24"/>
      <c r="AE95" s="44">
        <f t="shared" si="31"/>
        <v>0.81840678804402478</v>
      </c>
      <c r="AF95" s="44"/>
      <c r="AG95" s="45"/>
      <c r="AH95" s="12">
        <v>890</v>
      </c>
    </row>
    <row r="96" spans="5:34">
      <c r="E96" s="57">
        <v>0.63960648148148147</v>
      </c>
      <c r="F96" s="12">
        <v>900</v>
      </c>
      <c r="G96" s="5">
        <v>15.53</v>
      </c>
      <c r="H96" s="5">
        <v>6.66</v>
      </c>
      <c r="I96" s="5">
        <v>8.0299999999999994</v>
      </c>
      <c r="J96" s="6">
        <v>15.48</v>
      </c>
      <c r="K96" s="6">
        <v>6.71</v>
      </c>
      <c r="L96" s="6">
        <v>8.24</v>
      </c>
      <c r="M96" s="17">
        <f t="shared" si="17"/>
        <v>15.504999999999999</v>
      </c>
      <c r="N96" s="17">
        <f t="shared" si="17"/>
        <v>6.6850000000000005</v>
      </c>
      <c r="O96" s="17">
        <f t="shared" si="17"/>
        <v>8.1349999999999998</v>
      </c>
      <c r="P96" s="43">
        <f t="shared" si="18"/>
        <v>0.16690697331532262</v>
      </c>
      <c r="Q96" s="21">
        <f t="shared" si="19"/>
        <v>2.0653801558105255E-7</v>
      </c>
      <c r="R96" s="21">
        <f t="shared" si="20"/>
        <v>4.8417236758409874E-8</v>
      </c>
      <c r="S96" s="23">
        <f t="shared" si="21"/>
        <v>2.2005159852641958E-8</v>
      </c>
      <c r="T96" s="21">
        <f t="shared" si="22"/>
        <v>4.8422706014032546E-16</v>
      </c>
      <c r="U96" s="28">
        <v>298</v>
      </c>
      <c r="V96" s="29">
        <f t="shared" si="23"/>
        <v>288.505</v>
      </c>
      <c r="W96" s="30">
        <f t="shared" si="24"/>
        <v>0.55507011440254028</v>
      </c>
      <c r="X96" s="31">
        <f t="shared" si="25"/>
        <v>3.5897988525130202</v>
      </c>
      <c r="Y96" s="34">
        <f t="shared" si="26"/>
        <v>-1.7920655583968028E-7</v>
      </c>
      <c r="Z96" s="35">
        <f t="shared" si="27"/>
        <v>-1.7720031365994753E-7</v>
      </c>
      <c r="AA96" s="35">
        <f t="shared" si="28"/>
        <v>-1.7722277381864474E-7</v>
      </c>
      <c r="AB96" s="36">
        <f t="shared" si="29"/>
        <v>-1.7523848890844278E-7</v>
      </c>
      <c r="AC96" s="42">
        <f t="shared" si="30"/>
        <v>8.0037669380968914E-5</v>
      </c>
      <c r="AD96" s="25"/>
      <c r="AE96" s="44">
        <f t="shared" si="31"/>
        <v>0.80037669380968912</v>
      </c>
      <c r="AF96" s="44"/>
      <c r="AG96" s="45"/>
      <c r="AH96" s="12">
        <v>900</v>
      </c>
    </row>
    <row r="97" spans="5:34">
      <c r="E97" s="57">
        <v>0.63972222222222219</v>
      </c>
      <c r="F97" s="12">
        <v>910</v>
      </c>
      <c r="G97" s="5">
        <v>15.54</v>
      </c>
      <c r="H97" s="5">
        <v>6.67</v>
      </c>
      <c r="I97" s="5">
        <v>8.01</v>
      </c>
      <c r="J97" s="6">
        <v>15.49</v>
      </c>
      <c r="K97" s="6">
        <v>6.72</v>
      </c>
      <c r="L97" s="6">
        <v>8.14</v>
      </c>
      <c r="M97" s="17">
        <f t="shared" si="17"/>
        <v>15.515000000000001</v>
      </c>
      <c r="N97" s="17">
        <f t="shared" si="17"/>
        <v>6.6950000000000003</v>
      </c>
      <c r="O97" s="17">
        <f t="shared" si="17"/>
        <v>8.0749999999999993</v>
      </c>
      <c r="P97" s="43">
        <f t="shared" si="18"/>
        <v>0.1657045985586672</v>
      </c>
      <c r="Q97" s="21">
        <f t="shared" si="19"/>
        <v>2.0183663636815574E-7</v>
      </c>
      <c r="R97" s="21">
        <f t="shared" si="20"/>
        <v>4.9545019080478957E-8</v>
      </c>
      <c r="S97" s="23">
        <f t="shared" si="21"/>
        <v>2.2536445878511048E-8</v>
      </c>
      <c r="T97" s="21">
        <f t="shared" si="22"/>
        <v>5.0789139283505763E-16</v>
      </c>
      <c r="U97" s="28">
        <v>298</v>
      </c>
      <c r="V97" s="29">
        <f t="shared" si="23"/>
        <v>288.51499999999999</v>
      </c>
      <c r="W97" s="30">
        <f t="shared" si="24"/>
        <v>0.55446630378865691</v>
      </c>
      <c r="X97" s="31">
        <f t="shared" si="25"/>
        <v>3.5848113322212569</v>
      </c>
      <c r="Y97" s="34">
        <f t="shared" si="26"/>
        <v>-1.827324204660755E-7</v>
      </c>
      <c r="Z97" s="35">
        <f t="shared" si="27"/>
        <v>-1.8059922448010471E-7</v>
      </c>
      <c r="AA97" s="35">
        <f t="shared" si="28"/>
        <v>-1.8062412714982779E-7</v>
      </c>
      <c r="AB97" s="36">
        <f t="shared" si="29"/>
        <v>-1.7851525241212282E-7</v>
      </c>
      <c r="AC97" s="42">
        <f t="shared" si="30"/>
        <v>7.8265517348126738E-5</v>
      </c>
      <c r="AD97" s="24"/>
      <c r="AE97" s="44">
        <f t="shared" si="31"/>
        <v>0.78265517348126734</v>
      </c>
      <c r="AF97" s="44"/>
      <c r="AG97" s="45"/>
      <c r="AH97" s="12">
        <v>910</v>
      </c>
    </row>
    <row r="98" spans="5:34">
      <c r="E98" s="57">
        <v>0.63983796296296291</v>
      </c>
      <c r="F98" s="12">
        <v>920</v>
      </c>
      <c r="G98" s="5">
        <v>15.55</v>
      </c>
      <c r="H98" s="5">
        <v>6.67</v>
      </c>
      <c r="I98" s="5">
        <v>8.15</v>
      </c>
      <c r="J98" s="6">
        <v>15.5</v>
      </c>
      <c r="K98" s="6">
        <v>6.72</v>
      </c>
      <c r="L98" s="6">
        <v>8.2200000000000006</v>
      </c>
      <c r="M98" s="17">
        <f t="shared" si="17"/>
        <v>15.525</v>
      </c>
      <c r="N98" s="17">
        <f t="shared" si="17"/>
        <v>6.6950000000000003</v>
      </c>
      <c r="O98" s="17">
        <f t="shared" si="17"/>
        <v>8.1850000000000005</v>
      </c>
      <c r="P98" s="43">
        <f t="shared" si="18"/>
        <v>0.16799092913839267</v>
      </c>
      <c r="Q98" s="21">
        <f t="shared" si="19"/>
        <v>2.0183663636815574E-7</v>
      </c>
      <c r="R98" s="21">
        <f t="shared" si="20"/>
        <v>4.9545019080478957E-8</v>
      </c>
      <c r="S98" s="23">
        <f t="shared" si="21"/>
        <v>2.255518144858729E-8</v>
      </c>
      <c r="T98" s="21">
        <f t="shared" si="22"/>
        <v>5.0873621017869618E-16</v>
      </c>
      <c r="U98" s="28">
        <v>298</v>
      </c>
      <c r="V98" s="29">
        <f t="shared" si="23"/>
        <v>288.52499999999998</v>
      </c>
      <c r="W98" s="30">
        <f t="shared" si="24"/>
        <v>0.5538625350297679</v>
      </c>
      <c r="X98" s="31">
        <f t="shared" si="25"/>
        <v>3.5798310863920961</v>
      </c>
      <c r="Y98" s="34">
        <f t="shared" si="26"/>
        <v>-1.8153177021502307E-7</v>
      </c>
      <c r="Z98" s="35">
        <f t="shared" si="27"/>
        <v>-1.7937678333219511E-7</v>
      </c>
      <c r="AA98" s="35">
        <f t="shared" si="28"/>
        <v>-1.7940236545734965E-7</v>
      </c>
      <c r="AB98" s="36">
        <f t="shared" si="29"/>
        <v>-1.7727235332231111E-7</v>
      </c>
      <c r="AC98" s="42">
        <f t="shared" si="30"/>
        <v>7.6459360054563307E-5</v>
      </c>
      <c r="AD98" s="24"/>
      <c r="AE98" s="44">
        <f t="shared" si="31"/>
        <v>0.76459360054563308</v>
      </c>
      <c r="AF98" s="44"/>
      <c r="AG98" s="45"/>
      <c r="AH98" s="12">
        <v>920</v>
      </c>
    </row>
    <row r="99" spans="5:34">
      <c r="E99" s="57">
        <v>0.63995370370370375</v>
      </c>
      <c r="F99" s="12">
        <v>930</v>
      </c>
      <c r="G99" s="5">
        <v>15.57</v>
      </c>
      <c r="H99" s="5">
        <v>6.67</v>
      </c>
      <c r="I99" s="5">
        <v>8.06</v>
      </c>
      <c r="J99" s="6">
        <v>15.52</v>
      </c>
      <c r="K99" s="6">
        <v>6.73</v>
      </c>
      <c r="L99" s="6">
        <v>8.25</v>
      </c>
      <c r="M99" s="17">
        <f t="shared" si="17"/>
        <v>15.545</v>
      </c>
      <c r="N99" s="17">
        <f t="shared" si="17"/>
        <v>6.7</v>
      </c>
      <c r="O99" s="17">
        <f t="shared" si="17"/>
        <v>8.1550000000000011</v>
      </c>
      <c r="P99" s="43">
        <f t="shared" si="18"/>
        <v>0.16743312754967704</v>
      </c>
      <c r="Q99" s="21">
        <f t="shared" si="19"/>
        <v>1.9952623149688761E-7</v>
      </c>
      <c r="R99" s="21">
        <f t="shared" si="20"/>
        <v>5.0118723362727164E-8</v>
      </c>
      <c r="S99" s="23">
        <f t="shared" si="21"/>
        <v>2.2854310457363606E-8</v>
      </c>
      <c r="T99" s="21">
        <f t="shared" si="22"/>
        <v>5.2231950648155943E-16</v>
      </c>
      <c r="U99" s="28">
        <v>298</v>
      </c>
      <c r="V99" s="29">
        <f t="shared" si="23"/>
        <v>288.54500000000002</v>
      </c>
      <c r="W99" s="30">
        <f t="shared" si="24"/>
        <v>0.55265512305956177</v>
      </c>
      <c r="X99" s="31">
        <f t="shared" si="25"/>
        <v>3.5698923737342749</v>
      </c>
      <c r="Y99" s="34">
        <f t="shared" si="26"/>
        <v>-1.8190644073037687E-7</v>
      </c>
      <c r="Z99" s="35">
        <f t="shared" si="27"/>
        <v>-1.7969055873381093E-7</v>
      </c>
      <c r="AA99" s="35">
        <f t="shared" si="28"/>
        <v>-1.7971755136256555E-7</v>
      </c>
      <c r="AB99" s="36">
        <f t="shared" si="29"/>
        <v>-1.7752800437669677E-7</v>
      </c>
      <c r="AC99" s="42">
        <f t="shared" si="30"/>
        <v>7.4665422686035943E-5</v>
      </c>
      <c r="AD99" s="24"/>
      <c r="AE99" s="44">
        <f t="shared" si="31"/>
        <v>0.74665422686035943</v>
      </c>
      <c r="AF99" s="44"/>
      <c r="AG99" s="45"/>
      <c r="AH99" s="12">
        <v>930</v>
      </c>
    </row>
    <row r="100" spans="5:34">
      <c r="E100" s="57">
        <v>0.64006944444444447</v>
      </c>
      <c r="F100" s="12">
        <v>940</v>
      </c>
      <c r="G100" s="5">
        <v>15.57</v>
      </c>
      <c r="H100" s="5">
        <v>6.68</v>
      </c>
      <c r="I100" s="5">
        <v>8.0500000000000007</v>
      </c>
      <c r="J100" s="6">
        <v>15.52</v>
      </c>
      <c r="K100" s="6">
        <v>6.73</v>
      </c>
      <c r="L100" s="6">
        <v>8.2100000000000009</v>
      </c>
      <c r="M100" s="17">
        <f t="shared" si="17"/>
        <v>15.545</v>
      </c>
      <c r="N100" s="17">
        <f t="shared" si="17"/>
        <v>6.7050000000000001</v>
      </c>
      <c r="O100" s="17">
        <f t="shared" si="17"/>
        <v>8.1300000000000008</v>
      </c>
      <c r="P100" s="43">
        <f t="shared" si="18"/>
        <v>0.16691984389685763</v>
      </c>
      <c r="Q100" s="21">
        <f t="shared" si="19"/>
        <v>1.9724227361148502E-7</v>
      </c>
      <c r="R100" s="21">
        <f t="shared" si="20"/>
        <v>5.0699070827470363E-8</v>
      </c>
      <c r="S100" s="23">
        <f t="shared" si="21"/>
        <v>2.311895089994617E-8</v>
      </c>
      <c r="T100" s="21">
        <f t="shared" si="22"/>
        <v>5.3448589071412184E-16</v>
      </c>
      <c r="U100" s="28">
        <v>298</v>
      </c>
      <c r="V100" s="29">
        <f t="shared" si="23"/>
        <v>288.54500000000002</v>
      </c>
      <c r="W100" s="30">
        <f t="shared" si="24"/>
        <v>0.55265512305956177</v>
      </c>
      <c r="X100" s="31">
        <f t="shared" si="25"/>
        <v>3.5698923737342749</v>
      </c>
      <c r="Y100" s="34">
        <f t="shared" si="26"/>
        <v>-1.8110648185589969E-7</v>
      </c>
      <c r="Z100" s="35">
        <f t="shared" si="27"/>
        <v>-1.7885587764557376E-7</v>
      </c>
      <c r="AA100" s="35">
        <f t="shared" si="28"/>
        <v>-1.7888384582904038E-7</v>
      </c>
      <c r="AB100" s="36">
        <f t="shared" si="29"/>
        <v>-1.7666051468281457E-7</v>
      </c>
      <c r="AC100" s="42">
        <f t="shared" si="30"/>
        <v>7.2868338243869566E-5</v>
      </c>
      <c r="AD100" s="24"/>
      <c r="AE100" s="44">
        <f t="shared" si="31"/>
        <v>0.72868338243869568</v>
      </c>
      <c r="AF100" s="44"/>
      <c r="AG100" s="45"/>
      <c r="AH100" s="12">
        <v>940</v>
      </c>
    </row>
    <row r="101" spans="5:34">
      <c r="E101" s="57">
        <v>0.64018518518518519</v>
      </c>
      <c r="F101" s="12">
        <v>950</v>
      </c>
      <c r="G101" s="5">
        <v>15.59</v>
      </c>
      <c r="H101" s="5">
        <v>6.69</v>
      </c>
      <c r="I101" s="5">
        <v>8.0500000000000007</v>
      </c>
      <c r="J101" s="6">
        <v>15.53</v>
      </c>
      <c r="K101" s="6">
        <v>6.74</v>
      </c>
      <c r="L101" s="6">
        <v>8.3800000000000008</v>
      </c>
      <c r="M101" s="17">
        <f t="shared" si="17"/>
        <v>15.559999999999999</v>
      </c>
      <c r="N101" s="17">
        <f t="shared" si="17"/>
        <v>6.7149999999999999</v>
      </c>
      <c r="O101" s="17">
        <f t="shared" si="17"/>
        <v>8.2149999999999999</v>
      </c>
      <c r="P101" s="43">
        <f t="shared" si="18"/>
        <v>0.16870879874426206</v>
      </c>
      <c r="Q101" s="21">
        <f t="shared" si="19"/>
        <v>1.9275249131909328E-7</v>
      </c>
      <c r="R101" s="21">
        <f t="shared" si="20"/>
        <v>5.1880003892896032E-8</v>
      </c>
      <c r="S101" s="23">
        <f t="shared" si="21"/>
        <v>2.3686967855915535E-8</v>
      </c>
      <c r="T101" s="21">
        <f t="shared" si="22"/>
        <v>5.6107244620717582E-16</v>
      </c>
      <c r="U101" s="28">
        <v>298</v>
      </c>
      <c r="V101" s="29">
        <f t="shared" si="23"/>
        <v>288.56</v>
      </c>
      <c r="W101" s="30">
        <f t="shared" si="24"/>
        <v>0.5517496739189095</v>
      </c>
      <c r="X101" s="31">
        <f t="shared" si="25"/>
        <v>3.5624573522683112</v>
      </c>
      <c r="Y101" s="34">
        <f t="shared" si="26"/>
        <v>-1.8782698038776389E-7</v>
      </c>
      <c r="Z101" s="35">
        <f t="shared" si="27"/>
        <v>-1.8534532760310399E-7</v>
      </c>
      <c r="AA101" s="35">
        <f t="shared" si="28"/>
        <v>-1.8537811629262503E-7</v>
      </c>
      <c r="AB101" s="36">
        <f t="shared" si="29"/>
        <v>-1.8292838576027367E-7</v>
      </c>
      <c r="AC101" s="42">
        <f t="shared" si="30"/>
        <v>7.1079594171389663E-5</v>
      </c>
      <c r="AD101" s="24"/>
      <c r="AE101" s="44">
        <f t="shared" si="31"/>
        <v>0.7107959417138966</v>
      </c>
      <c r="AF101" s="44"/>
      <c r="AG101" s="45"/>
      <c r="AH101" s="12">
        <v>950</v>
      </c>
    </row>
    <row r="102" spans="5:34">
      <c r="E102" s="57">
        <v>0.64030092592592591</v>
      </c>
      <c r="F102" s="12">
        <v>960</v>
      </c>
      <c r="G102" s="5">
        <v>15.6</v>
      </c>
      <c r="H102" s="5">
        <v>6.69</v>
      </c>
      <c r="I102" s="5">
        <v>8.14</v>
      </c>
      <c r="J102" s="6">
        <v>15.54</v>
      </c>
      <c r="K102" s="6">
        <v>6.74</v>
      </c>
      <c r="L102" s="6">
        <v>8.3000000000000007</v>
      </c>
      <c r="M102" s="17">
        <f t="shared" si="17"/>
        <v>15.57</v>
      </c>
      <c r="N102" s="17">
        <f t="shared" si="17"/>
        <v>6.7149999999999999</v>
      </c>
      <c r="O102" s="17">
        <f t="shared" si="17"/>
        <v>8.2200000000000006</v>
      </c>
      <c r="P102" s="43">
        <f t="shared" si="18"/>
        <v>0.1688407061570032</v>
      </c>
      <c r="Q102" s="21">
        <f t="shared" si="19"/>
        <v>1.9275249131909328E-7</v>
      </c>
      <c r="R102" s="21">
        <f t="shared" si="20"/>
        <v>5.1880003892896032E-8</v>
      </c>
      <c r="S102" s="23">
        <f t="shared" si="21"/>
        <v>2.3706659907117867E-8</v>
      </c>
      <c r="T102" s="21">
        <f t="shared" si="22"/>
        <v>5.6200572395174971E-16</v>
      </c>
      <c r="U102" s="28">
        <v>298</v>
      </c>
      <c r="V102" s="29">
        <f t="shared" si="23"/>
        <v>288.57</v>
      </c>
      <c r="W102" s="30">
        <f t="shared" si="24"/>
        <v>0.55114609345364962</v>
      </c>
      <c r="X102" s="31">
        <f t="shared" si="25"/>
        <v>3.5575097043979773</v>
      </c>
      <c r="Y102" s="34">
        <f t="shared" si="26"/>
        <v>-1.8363125458294441E-7</v>
      </c>
      <c r="Z102" s="35">
        <f t="shared" si="27"/>
        <v>-1.8119571917699007E-7</v>
      </c>
      <c r="AA102" s="35">
        <f t="shared" si="28"/>
        <v>-1.8122802213504113E-7</v>
      </c>
      <c r="AB102" s="36">
        <f t="shared" si="29"/>
        <v>-1.7882393280688375E-7</v>
      </c>
      <c r="AC102" s="42">
        <f t="shared" si="30"/>
        <v>6.9225923748157179E-5</v>
      </c>
      <c r="AD102" s="25">
        <f>D13</f>
        <v>5.1524562394127609E-5</v>
      </c>
      <c r="AE102" s="44">
        <f t="shared" si="31"/>
        <v>0.69225923748157181</v>
      </c>
      <c r="AF102" s="44">
        <f>AD102*10000</f>
        <v>0.51524562394127604</v>
      </c>
      <c r="AG102" s="45">
        <f>(AE102-AF102)*(AE102-AF102)</f>
        <v>3.1333819378593183E-2</v>
      </c>
      <c r="AH102" s="12">
        <v>960</v>
      </c>
    </row>
    <row r="103" spans="5:34">
      <c r="E103" s="57">
        <v>0.64041666666666663</v>
      </c>
      <c r="F103" s="12">
        <v>970</v>
      </c>
      <c r="G103" s="5">
        <v>15.61</v>
      </c>
      <c r="H103" s="5">
        <v>6.69</v>
      </c>
      <c r="I103" s="5">
        <v>8.18</v>
      </c>
      <c r="J103" s="6">
        <v>15.56</v>
      </c>
      <c r="K103" s="6">
        <v>6.74</v>
      </c>
      <c r="L103" s="6">
        <v>8.2100000000000009</v>
      </c>
      <c r="M103" s="17">
        <f t="shared" si="17"/>
        <v>15.585000000000001</v>
      </c>
      <c r="N103" s="17">
        <f t="shared" si="17"/>
        <v>6.7149999999999999</v>
      </c>
      <c r="O103" s="17">
        <f t="shared" si="17"/>
        <v>8.1950000000000003</v>
      </c>
      <c r="P103" s="43">
        <f t="shared" si="18"/>
        <v>0.16837092200161793</v>
      </c>
      <c r="Q103" s="21">
        <f t="shared" si="19"/>
        <v>1.9275249131909328E-7</v>
      </c>
      <c r="R103" s="21">
        <f t="shared" si="20"/>
        <v>5.1880003892896032E-8</v>
      </c>
      <c r="S103" s="23">
        <f t="shared" si="21"/>
        <v>2.3736228683603464E-8</v>
      </c>
      <c r="T103" s="21">
        <f t="shared" si="22"/>
        <v>5.6340855212031985E-16</v>
      </c>
      <c r="U103" s="28">
        <v>298</v>
      </c>
      <c r="V103" s="29">
        <f t="shared" si="23"/>
        <v>288.58499999999998</v>
      </c>
      <c r="W103" s="30">
        <f t="shared" si="24"/>
        <v>0.55024080118765228</v>
      </c>
      <c r="X103" s="31">
        <f t="shared" si="25"/>
        <v>3.550101754698133</v>
      </c>
      <c r="Y103" s="34">
        <f t="shared" si="26"/>
        <v>-1.7914482348534194E-7</v>
      </c>
      <c r="Z103" s="35">
        <f t="shared" si="27"/>
        <v>-1.7676453263007404E-7</v>
      </c>
      <c r="AA103" s="35">
        <f t="shared" si="28"/>
        <v>-1.7679615946944033E-7</v>
      </c>
      <c r="AB103" s="36">
        <f t="shared" si="29"/>
        <v>-1.7444665500417428E-7</v>
      </c>
      <c r="AC103" s="42">
        <f t="shared" si="30"/>
        <v>6.7413752631467376E-5</v>
      </c>
      <c r="AD103" s="24"/>
      <c r="AE103" s="44">
        <f t="shared" si="31"/>
        <v>0.67413752631467372</v>
      </c>
      <c r="AF103" s="44"/>
      <c r="AG103" s="45"/>
      <c r="AH103" s="12">
        <v>970</v>
      </c>
    </row>
    <row r="104" spans="5:34">
      <c r="E104" s="57">
        <v>0.64053240740740736</v>
      </c>
      <c r="F104" s="12">
        <v>980</v>
      </c>
      <c r="G104" s="5">
        <v>15.62</v>
      </c>
      <c r="H104" s="5">
        <v>6.7</v>
      </c>
      <c r="I104" s="5">
        <v>8.14</v>
      </c>
      <c r="J104" s="6">
        <v>15.57</v>
      </c>
      <c r="K104" s="6">
        <v>6.75</v>
      </c>
      <c r="L104" s="6">
        <v>8.36</v>
      </c>
      <c r="M104" s="17">
        <f t="shared" si="17"/>
        <v>15.594999999999999</v>
      </c>
      <c r="N104" s="17">
        <f t="shared" si="17"/>
        <v>6.7249999999999996</v>
      </c>
      <c r="O104" s="17">
        <f t="shared" si="17"/>
        <v>8.25</v>
      </c>
      <c r="P104" s="43">
        <f t="shared" si="18"/>
        <v>0.16953028427844155</v>
      </c>
      <c r="Q104" s="21">
        <f t="shared" si="19"/>
        <v>1.8836490894897976E-7</v>
      </c>
      <c r="R104" s="21">
        <f t="shared" si="20"/>
        <v>5.3088444423098755E-8</v>
      </c>
      <c r="S104" s="23">
        <f t="shared" si="21"/>
        <v>2.4309309119777505E-8</v>
      </c>
      <c r="T104" s="21">
        <f t="shared" si="22"/>
        <v>5.9094250988089782E-16</v>
      </c>
      <c r="U104" s="28">
        <v>298</v>
      </c>
      <c r="V104" s="29">
        <f t="shared" si="23"/>
        <v>288.59500000000003</v>
      </c>
      <c r="W104" s="30">
        <f t="shared" si="24"/>
        <v>0.54963732529190412</v>
      </c>
      <c r="X104" s="31">
        <f t="shared" si="25"/>
        <v>3.5451721202603008</v>
      </c>
      <c r="Y104" s="34">
        <f t="shared" si="26"/>
        <v>-1.8448829894693016E-7</v>
      </c>
      <c r="Z104" s="35">
        <f t="shared" si="27"/>
        <v>-1.8189591057555372E-7</v>
      </c>
      <c r="AA104" s="35">
        <f t="shared" si="28"/>
        <v>-1.8193233823793886E-7</v>
      </c>
      <c r="AB104" s="36">
        <f t="shared" si="29"/>
        <v>-1.7937535378219608E-7</v>
      </c>
      <c r="AC104" s="42">
        <f t="shared" si="30"/>
        <v>6.5645897860319811E-5</v>
      </c>
      <c r="AD104" s="24"/>
      <c r="AE104" s="44">
        <f t="shared" si="31"/>
        <v>0.65645897860319813</v>
      </c>
      <c r="AF104" s="44"/>
      <c r="AG104" s="45"/>
      <c r="AH104" s="12">
        <v>980</v>
      </c>
    </row>
    <row r="105" spans="5:34">
      <c r="E105" s="57">
        <v>0.64064814814814819</v>
      </c>
      <c r="F105" s="12">
        <v>990</v>
      </c>
      <c r="G105" s="5">
        <v>15.63</v>
      </c>
      <c r="H105" s="5">
        <v>6.7</v>
      </c>
      <c r="I105" s="5">
        <v>8.18</v>
      </c>
      <c r="J105" s="6">
        <v>15.58</v>
      </c>
      <c r="K105" s="6">
        <v>6.75</v>
      </c>
      <c r="L105" s="6">
        <v>8.27</v>
      </c>
      <c r="M105" s="17">
        <f t="shared" si="17"/>
        <v>15.605</v>
      </c>
      <c r="N105" s="17">
        <f t="shared" si="17"/>
        <v>6.7249999999999996</v>
      </c>
      <c r="O105" s="17">
        <f t="shared" si="17"/>
        <v>8.2249999999999996</v>
      </c>
      <c r="P105" s="43">
        <f t="shared" si="18"/>
        <v>0.16904583341469456</v>
      </c>
      <c r="Q105" s="21">
        <f t="shared" si="19"/>
        <v>1.8836490894897976E-7</v>
      </c>
      <c r="R105" s="21">
        <f t="shared" si="20"/>
        <v>5.3088444423098755E-8</v>
      </c>
      <c r="S105" s="23">
        <f t="shared" si="21"/>
        <v>2.4329518551511935E-8</v>
      </c>
      <c r="T105" s="21">
        <f t="shared" si="22"/>
        <v>5.9192547294836346E-16</v>
      </c>
      <c r="U105" s="28">
        <v>298</v>
      </c>
      <c r="V105" s="29">
        <f t="shared" si="23"/>
        <v>288.60500000000002</v>
      </c>
      <c r="W105" s="30">
        <f t="shared" si="24"/>
        <v>0.54903389121635604</v>
      </c>
      <c r="X105" s="31">
        <f t="shared" si="25"/>
        <v>3.5402496719684691</v>
      </c>
      <c r="Y105" s="34">
        <f t="shared" si="26"/>
        <v>-1.7940974155524926E-7</v>
      </c>
      <c r="Z105" s="35">
        <f t="shared" si="27"/>
        <v>-1.7688823750049329E-7</v>
      </c>
      <c r="AA105" s="35">
        <f t="shared" si="28"/>
        <v>-1.7692367583646678E-7</v>
      </c>
      <c r="AB105" s="36">
        <f t="shared" si="29"/>
        <v>-1.7443661398551136E-7</v>
      </c>
      <c r="AC105" s="42">
        <f t="shared" si="30"/>
        <v>6.3826697609726301E-5</v>
      </c>
      <c r="AD105" s="24"/>
      <c r="AE105" s="44">
        <f t="shared" si="31"/>
        <v>0.63826697609726302</v>
      </c>
      <c r="AF105" s="44"/>
      <c r="AG105" s="45"/>
      <c r="AH105" s="12">
        <v>990</v>
      </c>
    </row>
    <row r="106" spans="5:34">
      <c r="E106" s="57">
        <v>0.64076388888888891</v>
      </c>
      <c r="F106" s="12">
        <v>1000</v>
      </c>
      <c r="G106" s="5">
        <v>15.64</v>
      </c>
      <c r="H106" s="5">
        <v>6.71</v>
      </c>
      <c r="I106" s="5">
        <v>8.15</v>
      </c>
      <c r="J106" s="6">
        <v>15.59</v>
      </c>
      <c r="K106" s="6">
        <v>6.76</v>
      </c>
      <c r="L106" s="6">
        <v>8.44</v>
      </c>
      <c r="M106" s="17">
        <f t="shared" si="17"/>
        <v>15.615</v>
      </c>
      <c r="N106" s="17">
        <f t="shared" si="17"/>
        <v>6.7349999999999994</v>
      </c>
      <c r="O106" s="17">
        <f t="shared" si="17"/>
        <v>8.2949999999999999</v>
      </c>
      <c r="P106" s="43">
        <f t="shared" si="18"/>
        <v>0.17051405802832792</v>
      </c>
      <c r="Q106" s="21">
        <f t="shared" si="19"/>
        <v>1.8407720014689563E-7</v>
      </c>
      <c r="R106" s="21">
        <f t="shared" si="20"/>
        <v>5.4325033149243234E-8</v>
      </c>
      <c r="S106" s="23">
        <f t="shared" si="21"/>
        <v>2.4916923201562147E-8</v>
      </c>
      <c r="T106" s="21">
        <f t="shared" si="22"/>
        <v>6.2085306183254603E-16</v>
      </c>
      <c r="U106" s="28">
        <v>298</v>
      </c>
      <c r="V106" s="29">
        <f t="shared" si="23"/>
        <v>288.61500000000001</v>
      </c>
      <c r="W106" s="30">
        <f t="shared" si="24"/>
        <v>0.54843049895665763</v>
      </c>
      <c r="X106" s="31">
        <f t="shared" si="25"/>
        <v>3.5353343988619534</v>
      </c>
      <c r="Y106" s="34">
        <f t="shared" si="26"/>
        <v>-1.8480741622425559E-7</v>
      </c>
      <c r="Z106" s="35">
        <f t="shared" si="27"/>
        <v>-1.8205563467399176E-7</v>
      </c>
      <c r="AA106" s="35">
        <f t="shared" si="28"/>
        <v>-1.8209660868821194E-7</v>
      </c>
      <c r="AB106" s="36">
        <f t="shared" si="29"/>
        <v>-1.7938458094641381E-7</v>
      </c>
      <c r="AC106" s="42">
        <f t="shared" si="30"/>
        <v>6.2057580639368501E-5</v>
      </c>
      <c r="AD106" s="24"/>
      <c r="AE106" s="44">
        <f t="shared" si="31"/>
        <v>0.62057580639368504</v>
      </c>
      <c r="AF106" s="44"/>
      <c r="AG106" s="45"/>
      <c r="AH106" s="12">
        <v>1000</v>
      </c>
    </row>
    <row r="107" spans="5:34">
      <c r="E107" s="57">
        <v>0.64087962962962963</v>
      </c>
      <c r="F107" s="12">
        <v>1010</v>
      </c>
      <c r="G107" s="5">
        <v>15.65</v>
      </c>
      <c r="H107" s="5">
        <v>6.71</v>
      </c>
      <c r="I107" s="5">
        <v>8.14</v>
      </c>
      <c r="J107" s="6">
        <v>15.6</v>
      </c>
      <c r="K107" s="6">
        <v>6.76</v>
      </c>
      <c r="L107" s="6">
        <v>8.31</v>
      </c>
      <c r="M107" s="17">
        <f t="shared" si="17"/>
        <v>15.625</v>
      </c>
      <c r="N107" s="17">
        <f t="shared" si="17"/>
        <v>6.7349999999999994</v>
      </c>
      <c r="O107" s="17">
        <f t="shared" si="17"/>
        <v>8.2250000000000014</v>
      </c>
      <c r="P107" s="43">
        <f t="shared" si="18"/>
        <v>0.16910441839478435</v>
      </c>
      <c r="Q107" s="21">
        <f t="shared" si="19"/>
        <v>1.8407720014689563E-7</v>
      </c>
      <c r="R107" s="21">
        <f t="shared" si="20"/>
        <v>5.4325033149243234E-8</v>
      </c>
      <c r="S107" s="23">
        <f t="shared" si="21"/>
        <v>2.4937637770453964E-8</v>
      </c>
      <c r="T107" s="21">
        <f t="shared" si="22"/>
        <v>6.2188577757037212E-16</v>
      </c>
      <c r="U107" s="28">
        <v>298</v>
      </c>
      <c r="V107" s="29">
        <f t="shared" si="23"/>
        <v>288.625</v>
      </c>
      <c r="W107" s="30">
        <f t="shared" si="24"/>
        <v>0.54782714850846237</v>
      </c>
      <c r="X107" s="31">
        <f t="shared" si="25"/>
        <v>3.5304262899975414</v>
      </c>
      <c r="Y107" s="34">
        <f t="shared" si="26"/>
        <v>-1.7844567341417819E-7</v>
      </c>
      <c r="Z107" s="35">
        <f t="shared" si="27"/>
        <v>-1.7580253142141699E-7</v>
      </c>
      <c r="AA107" s="35">
        <f t="shared" si="28"/>
        <v>-1.7584168170990665E-7</v>
      </c>
      <c r="AB107" s="36">
        <f t="shared" si="29"/>
        <v>-1.7323653021543623E-7</v>
      </c>
      <c r="AC107" s="42">
        <f t="shared" si="30"/>
        <v>6.0236753166210047E-5</v>
      </c>
      <c r="AD107" s="24"/>
      <c r="AE107" s="44">
        <f t="shared" si="31"/>
        <v>0.60236753166210044</v>
      </c>
      <c r="AF107" s="44"/>
      <c r="AG107" s="45"/>
      <c r="AH107" s="12">
        <v>1010</v>
      </c>
    </row>
    <row r="108" spans="5:34">
      <c r="E108" s="57">
        <v>0.64099537037037035</v>
      </c>
      <c r="F108" s="12">
        <v>1020</v>
      </c>
      <c r="G108" s="5">
        <v>15.66</v>
      </c>
      <c r="H108" s="5">
        <v>6.72</v>
      </c>
      <c r="I108" s="5">
        <v>8.18</v>
      </c>
      <c r="J108" s="6">
        <v>15.61</v>
      </c>
      <c r="K108" s="6">
        <v>6.77</v>
      </c>
      <c r="L108" s="6">
        <v>8.34</v>
      </c>
      <c r="M108" s="17">
        <f t="shared" si="17"/>
        <v>15.635</v>
      </c>
      <c r="N108" s="17">
        <f t="shared" si="17"/>
        <v>6.7449999999999992</v>
      </c>
      <c r="O108" s="17">
        <f t="shared" si="17"/>
        <v>8.26</v>
      </c>
      <c r="P108" s="43">
        <f t="shared" si="18"/>
        <v>0.1698534440984629</v>
      </c>
      <c r="Q108" s="21">
        <f t="shared" si="19"/>
        <v>1.7988709151287889E-7</v>
      </c>
      <c r="R108" s="21">
        <f t="shared" si="20"/>
        <v>5.5590425727040265E-8</v>
      </c>
      <c r="S108" s="23">
        <f t="shared" si="21"/>
        <v>2.5539724669815278E-8</v>
      </c>
      <c r="T108" s="21">
        <f t="shared" si="22"/>
        <v>6.522775362099711E-16</v>
      </c>
      <c r="U108" s="28">
        <v>298</v>
      </c>
      <c r="V108" s="29">
        <f t="shared" si="23"/>
        <v>288.63499999999999</v>
      </c>
      <c r="W108" s="30">
        <f t="shared" si="24"/>
        <v>0.54722383986742629</v>
      </c>
      <c r="X108" s="31">
        <f t="shared" si="25"/>
        <v>3.5255253344494459</v>
      </c>
      <c r="Y108" s="34">
        <f t="shared" si="26"/>
        <v>-1.8276160718588274E-7</v>
      </c>
      <c r="Z108" s="35">
        <f t="shared" si="27"/>
        <v>-1.7990570092189684E-7</v>
      </c>
      <c r="AA108" s="35">
        <f t="shared" si="28"/>
        <v>-1.7995032846000103E-7</v>
      </c>
      <c r="AB108" s="36">
        <f t="shared" si="29"/>
        <v>-1.771376549984571E-7</v>
      </c>
      <c r="AC108" s="42">
        <f t="shared" si="30"/>
        <v>5.8478468783056283E-5</v>
      </c>
      <c r="AD108" s="24"/>
      <c r="AE108" s="44">
        <f t="shared" si="31"/>
        <v>0.58478468783056281</v>
      </c>
      <c r="AF108" s="44"/>
      <c r="AG108" s="45"/>
      <c r="AH108" s="12">
        <v>1020</v>
      </c>
    </row>
    <row r="109" spans="5:34">
      <c r="E109" s="57">
        <v>0.64111111111111108</v>
      </c>
      <c r="F109" s="12">
        <v>1030</v>
      </c>
      <c r="G109" s="5">
        <v>15.67</v>
      </c>
      <c r="H109" s="5">
        <v>6.73</v>
      </c>
      <c r="I109" s="5">
        <v>8.1999999999999993</v>
      </c>
      <c r="J109" s="6">
        <v>15.62</v>
      </c>
      <c r="K109" s="6">
        <v>6.77</v>
      </c>
      <c r="L109" s="6">
        <v>8.2799999999999994</v>
      </c>
      <c r="M109" s="17">
        <f t="shared" si="17"/>
        <v>15.645</v>
      </c>
      <c r="N109" s="17">
        <f t="shared" si="17"/>
        <v>6.75</v>
      </c>
      <c r="O109" s="17">
        <f t="shared" si="17"/>
        <v>8.2399999999999984</v>
      </c>
      <c r="P109" s="43">
        <f t="shared" si="18"/>
        <v>0.16947154802729228</v>
      </c>
      <c r="Q109" s="21">
        <f t="shared" si="19"/>
        <v>1.7782794100389206E-7</v>
      </c>
      <c r="R109" s="21">
        <f t="shared" si="20"/>
        <v>5.6234132519034806E-8</v>
      </c>
      <c r="S109" s="23">
        <f t="shared" si="21"/>
        <v>2.5856938934269944E-8</v>
      </c>
      <c r="T109" s="21">
        <f t="shared" si="22"/>
        <v>6.6858129105056489E-16</v>
      </c>
      <c r="U109" s="28">
        <v>298</v>
      </c>
      <c r="V109" s="29">
        <f t="shared" si="23"/>
        <v>288.64499999999998</v>
      </c>
      <c r="W109" s="30">
        <f t="shared" si="24"/>
        <v>0.54662057302920097</v>
      </c>
      <c r="X109" s="31">
        <f t="shared" si="25"/>
        <v>3.5206315213092276</v>
      </c>
      <c r="Y109" s="34">
        <f t="shared" si="26"/>
        <v>-1.8140930189065923E-7</v>
      </c>
      <c r="Z109" s="35">
        <f t="shared" si="27"/>
        <v>-1.7850617488398213E-7</v>
      </c>
      <c r="AA109" s="35">
        <f t="shared" si="28"/>
        <v>-1.7855263416875453E-7</v>
      </c>
      <c r="AB109" s="36">
        <f t="shared" si="29"/>
        <v>-1.7569447945359282E-7</v>
      </c>
      <c r="AC109" s="42">
        <f t="shared" si="30"/>
        <v>5.6679116581476065E-5</v>
      </c>
      <c r="AD109" s="24"/>
      <c r="AE109" s="44">
        <f t="shared" si="31"/>
        <v>0.56679116581476063</v>
      </c>
      <c r="AF109" s="44"/>
      <c r="AG109" s="45"/>
      <c r="AH109" s="12">
        <v>1030</v>
      </c>
    </row>
    <row r="110" spans="5:34">
      <c r="E110" s="57">
        <v>0.6412268518518518</v>
      </c>
      <c r="F110" s="12">
        <v>1040</v>
      </c>
      <c r="G110" s="5">
        <v>15.68</v>
      </c>
      <c r="H110" s="5">
        <v>6.73</v>
      </c>
      <c r="I110" s="5">
        <v>8.2100000000000009</v>
      </c>
      <c r="J110" s="6">
        <v>15.63</v>
      </c>
      <c r="K110" s="6">
        <v>6.78</v>
      </c>
      <c r="L110" s="6">
        <v>8.3699999999999992</v>
      </c>
      <c r="M110" s="17">
        <f t="shared" si="17"/>
        <v>15.655000000000001</v>
      </c>
      <c r="N110" s="17">
        <f t="shared" si="17"/>
        <v>6.7550000000000008</v>
      </c>
      <c r="O110" s="17">
        <f t="shared" si="17"/>
        <v>8.2899999999999991</v>
      </c>
      <c r="P110" s="43">
        <f t="shared" si="18"/>
        <v>0.17052945461756108</v>
      </c>
      <c r="Q110" s="21">
        <f t="shared" si="19"/>
        <v>1.7579236139586874E-7</v>
      </c>
      <c r="R110" s="21">
        <f t="shared" si="20"/>
        <v>5.6885293084384241E-8</v>
      </c>
      <c r="S110" s="23">
        <f t="shared" si="21"/>
        <v>2.6178093135073738E-8</v>
      </c>
      <c r="T110" s="21">
        <f t="shared" si="22"/>
        <v>6.8529256018859472E-16</v>
      </c>
      <c r="U110" s="28">
        <v>298</v>
      </c>
      <c r="V110" s="29">
        <f t="shared" si="23"/>
        <v>288.65499999999997</v>
      </c>
      <c r="W110" s="30">
        <f t="shared" si="24"/>
        <v>0.54601734798944435</v>
      </c>
      <c r="X110" s="31">
        <f t="shared" si="25"/>
        <v>3.5157448396858442</v>
      </c>
      <c r="Y110" s="34">
        <f t="shared" si="26"/>
        <v>-1.8146254164885137E-7</v>
      </c>
      <c r="Z110" s="35">
        <f t="shared" si="27"/>
        <v>-1.7846323339682901E-7</v>
      </c>
      <c r="AA110" s="35">
        <f t="shared" si="28"/>
        <v>-1.7851280753983895E-7</v>
      </c>
      <c r="AB110" s="36">
        <f t="shared" si="29"/>
        <v>-1.7556143465584999E-7</v>
      </c>
      <c r="AC110" s="42">
        <f t="shared" si="30"/>
        <v>5.4893747582393198E-5</v>
      </c>
      <c r="AD110" s="24"/>
      <c r="AE110" s="44">
        <f t="shared" si="31"/>
        <v>0.54893747582393193</v>
      </c>
      <c r="AF110" s="44"/>
      <c r="AG110" s="45"/>
      <c r="AH110" s="12">
        <v>1040</v>
      </c>
    </row>
    <row r="111" spans="5:34">
      <c r="E111" s="57">
        <v>0.64134259259259263</v>
      </c>
      <c r="F111" s="12">
        <v>1050</v>
      </c>
      <c r="G111" s="5">
        <v>15.69</v>
      </c>
      <c r="H111" s="5">
        <v>6.73</v>
      </c>
      <c r="I111" s="5">
        <v>8.15</v>
      </c>
      <c r="J111" s="6">
        <v>15.64</v>
      </c>
      <c r="K111" s="6">
        <v>6.78</v>
      </c>
      <c r="L111" s="6">
        <v>8.3699999999999992</v>
      </c>
      <c r="M111" s="17">
        <f t="shared" si="17"/>
        <v>15.664999999999999</v>
      </c>
      <c r="N111" s="17">
        <f t="shared" si="17"/>
        <v>6.7550000000000008</v>
      </c>
      <c r="O111" s="17">
        <f t="shared" si="17"/>
        <v>8.26</v>
      </c>
      <c r="P111" s="43">
        <f t="shared" si="18"/>
        <v>0.16994180264375525</v>
      </c>
      <c r="Q111" s="21">
        <f t="shared" si="19"/>
        <v>1.7579236139586874E-7</v>
      </c>
      <c r="R111" s="21">
        <f t="shared" si="20"/>
        <v>5.6885293084384241E-8</v>
      </c>
      <c r="S111" s="23">
        <f t="shared" si="21"/>
        <v>2.619985617175833E-8</v>
      </c>
      <c r="T111" s="21">
        <f t="shared" si="22"/>
        <v>6.8643246342082308E-16</v>
      </c>
      <c r="U111" s="28">
        <v>298</v>
      </c>
      <c r="V111" s="29">
        <f t="shared" si="23"/>
        <v>288.66500000000002</v>
      </c>
      <c r="W111" s="30">
        <f t="shared" si="24"/>
        <v>0.54541416474380811</v>
      </c>
      <c r="X111" s="31">
        <f t="shared" si="25"/>
        <v>3.5108652787055283</v>
      </c>
      <c r="Y111" s="34">
        <f t="shared" si="26"/>
        <v>-1.7549158362940527E-7</v>
      </c>
      <c r="Z111" s="35">
        <f t="shared" si="27"/>
        <v>-1.7259212975529778E-7</v>
      </c>
      <c r="AA111" s="35">
        <f t="shared" si="28"/>
        <v>-1.7264003423364489E-7</v>
      </c>
      <c r="AB111" s="36">
        <f t="shared" si="29"/>
        <v>-1.6978690189216757E-7</v>
      </c>
      <c r="AC111" s="42">
        <f t="shared" si="30"/>
        <v>5.3108787485429811E-5</v>
      </c>
      <c r="AD111" s="24"/>
      <c r="AE111" s="44">
        <f t="shared" si="31"/>
        <v>0.53108787485429809</v>
      </c>
      <c r="AF111" s="44"/>
      <c r="AG111" s="45"/>
      <c r="AH111" s="12">
        <v>1050</v>
      </c>
    </row>
    <row r="112" spans="5:34">
      <c r="E112" s="57">
        <v>0.64145833333333335</v>
      </c>
      <c r="F112" s="12">
        <v>1060</v>
      </c>
      <c r="G112" s="5">
        <v>15.71</v>
      </c>
      <c r="H112" s="5">
        <v>6.74</v>
      </c>
      <c r="I112" s="5">
        <v>8.11</v>
      </c>
      <c r="J112" s="6">
        <v>15.66</v>
      </c>
      <c r="K112" s="6">
        <v>6.79</v>
      </c>
      <c r="L112" s="6">
        <v>8.17</v>
      </c>
      <c r="M112" s="17">
        <f t="shared" si="17"/>
        <v>15.685</v>
      </c>
      <c r="N112" s="17">
        <f t="shared" si="17"/>
        <v>6.7650000000000006</v>
      </c>
      <c r="O112" s="17">
        <f t="shared" si="17"/>
        <v>8.14</v>
      </c>
      <c r="P112" s="43">
        <f t="shared" si="18"/>
        <v>0.16753101474097087</v>
      </c>
      <c r="Q112" s="21">
        <f t="shared" si="19"/>
        <v>1.7179083871575833E-7</v>
      </c>
      <c r="R112" s="21">
        <f t="shared" si="20"/>
        <v>5.8210321777087027E-8</v>
      </c>
      <c r="S112" s="23">
        <f t="shared" si="21"/>
        <v>2.6854724702667837E-8</v>
      </c>
      <c r="T112" s="21">
        <f t="shared" si="22"/>
        <v>7.2117623885607813E-16</v>
      </c>
      <c r="U112" s="28">
        <v>298</v>
      </c>
      <c r="V112" s="29">
        <f t="shared" si="23"/>
        <v>288.685</v>
      </c>
      <c r="W112" s="30">
        <f t="shared" si="24"/>
        <v>0.54420792361754189</v>
      </c>
      <c r="X112" s="31">
        <f t="shared" si="25"/>
        <v>3.5011274752657693</v>
      </c>
      <c r="Y112" s="34">
        <f t="shared" si="26"/>
        <v>-1.7633981876720494E-7</v>
      </c>
      <c r="Z112" s="35">
        <f t="shared" si="27"/>
        <v>-1.7331391483601868E-7</v>
      </c>
      <c r="AA112" s="35">
        <f t="shared" si="28"/>
        <v>-1.7336583784844311E-7</v>
      </c>
      <c r="AB112" s="36">
        <f t="shared" si="29"/>
        <v>-1.7039007498334025E-7</v>
      </c>
      <c r="AC112" s="42">
        <f t="shared" si="30"/>
        <v>5.1382549462930725E-5</v>
      </c>
      <c r="AD112" s="24"/>
      <c r="AE112" s="44">
        <f t="shared" si="31"/>
        <v>0.51382549462930727</v>
      </c>
      <c r="AF112" s="44"/>
      <c r="AG112" s="45"/>
      <c r="AH112" s="12">
        <v>1060</v>
      </c>
    </row>
    <row r="113" spans="5:34">
      <c r="E113" s="57">
        <v>0.64157407407407407</v>
      </c>
      <c r="F113" s="12">
        <v>1070</v>
      </c>
      <c r="G113" s="5">
        <v>15.72</v>
      </c>
      <c r="H113" s="5">
        <v>6.75</v>
      </c>
      <c r="I113" s="5">
        <v>8.11</v>
      </c>
      <c r="J113" s="6">
        <v>15.67</v>
      </c>
      <c r="K113" s="6">
        <v>6.79</v>
      </c>
      <c r="L113" s="6">
        <v>8.2899999999999991</v>
      </c>
      <c r="M113" s="17">
        <f t="shared" si="17"/>
        <v>15.695</v>
      </c>
      <c r="N113" s="17">
        <f t="shared" si="17"/>
        <v>6.77</v>
      </c>
      <c r="O113" s="17">
        <f t="shared" si="17"/>
        <v>8.1999999999999993</v>
      </c>
      <c r="P113" s="43">
        <f t="shared" si="18"/>
        <v>0.16879516658119972</v>
      </c>
      <c r="Q113" s="21">
        <f t="shared" si="19"/>
        <v>1.6982436524617427E-7</v>
      </c>
      <c r="R113" s="21">
        <f t="shared" si="20"/>
        <v>5.8884365535558776E-8</v>
      </c>
      <c r="S113" s="23">
        <f t="shared" si="21"/>
        <v>2.718827182793324E-8</v>
      </c>
      <c r="T113" s="21">
        <f t="shared" si="22"/>
        <v>7.3920212498958829E-16</v>
      </c>
      <c r="U113" s="28">
        <v>298</v>
      </c>
      <c r="V113" s="29">
        <f t="shared" si="23"/>
        <v>288.69499999999999</v>
      </c>
      <c r="W113" s="30">
        <f t="shared" si="24"/>
        <v>0.54360486572822375</v>
      </c>
      <c r="X113" s="31">
        <f t="shared" si="25"/>
        <v>3.4962692111452092</v>
      </c>
      <c r="Y113" s="34">
        <f t="shared" si="26"/>
        <v>-1.7621199851007404E-7</v>
      </c>
      <c r="Z113" s="35">
        <f t="shared" si="27"/>
        <v>-1.7308498422630657E-7</v>
      </c>
      <c r="AA113" s="35">
        <f t="shared" si="28"/>
        <v>-1.7314047544378073E-7</v>
      </c>
      <c r="AB113" s="36">
        <f t="shared" si="29"/>
        <v>-1.7006698291080942E-7</v>
      </c>
      <c r="AC113" s="42">
        <f t="shared" si="30"/>
        <v>4.9649067131064947E-5</v>
      </c>
      <c r="AD113" s="24"/>
      <c r="AE113" s="44">
        <f t="shared" si="31"/>
        <v>0.49649067131064945</v>
      </c>
      <c r="AF113" s="44"/>
      <c r="AG113" s="45"/>
      <c r="AH113" s="12">
        <v>1070</v>
      </c>
    </row>
    <row r="114" spans="5:34">
      <c r="E114" s="57">
        <v>0.6416898148148148</v>
      </c>
      <c r="F114" s="12">
        <v>1080</v>
      </c>
      <c r="G114" s="5">
        <v>15.73</v>
      </c>
      <c r="H114" s="5">
        <v>6.75</v>
      </c>
      <c r="I114" s="5">
        <v>7.98</v>
      </c>
      <c r="J114" s="6">
        <v>15.67</v>
      </c>
      <c r="K114" s="6">
        <v>6.8</v>
      </c>
      <c r="L114" s="6">
        <v>8.1300000000000008</v>
      </c>
      <c r="M114" s="17">
        <f t="shared" si="17"/>
        <v>15.7</v>
      </c>
      <c r="N114" s="17">
        <f t="shared" si="17"/>
        <v>6.7750000000000004</v>
      </c>
      <c r="O114" s="17">
        <f t="shared" si="17"/>
        <v>8.0549999999999997</v>
      </c>
      <c r="P114" s="43">
        <f t="shared" si="18"/>
        <v>0.1658247586184407</v>
      </c>
      <c r="Q114" s="21">
        <f t="shared" si="19"/>
        <v>1.6788040181225557E-7</v>
      </c>
      <c r="R114" s="21">
        <f t="shared" si="20"/>
        <v>5.9566214352900919E-8</v>
      </c>
      <c r="S114" s="23">
        <f t="shared" si="21"/>
        <v>2.7514527089247603E-8</v>
      </c>
      <c r="T114" s="21">
        <f t="shared" si="22"/>
        <v>7.5704920094494018E-16</v>
      </c>
      <c r="U114" s="28">
        <v>298</v>
      </c>
      <c r="V114" s="29">
        <f t="shared" si="23"/>
        <v>288.7</v>
      </c>
      <c r="W114" s="30">
        <f t="shared" si="24"/>
        <v>0.54330335245011852</v>
      </c>
      <c r="X114" s="31">
        <f t="shared" si="25"/>
        <v>3.4938427337548701</v>
      </c>
      <c r="Y114" s="34">
        <f t="shared" si="26"/>
        <v>-1.7122749084226437E-7</v>
      </c>
      <c r="Z114" s="35">
        <f t="shared" si="27"/>
        <v>-1.6816820779484125E-7</v>
      </c>
      <c r="AA114" s="35">
        <f t="shared" si="28"/>
        <v>-1.6822286731661668E-7</v>
      </c>
      <c r="AB114" s="36">
        <f t="shared" si="29"/>
        <v>-1.6521629061221811E-7</v>
      </c>
      <c r="AC114" s="42">
        <f t="shared" si="30"/>
        <v>4.7917850629796522E-5</v>
      </c>
      <c r="AD114" s="24"/>
      <c r="AE114" s="44">
        <f t="shared" si="31"/>
        <v>0.47917850629796521</v>
      </c>
      <c r="AF114" s="44"/>
      <c r="AG114" s="46"/>
      <c r="AH114" s="12">
        <v>1080</v>
      </c>
    </row>
    <row r="115" spans="5:34">
      <c r="E115" s="57">
        <v>0.64180555555555552</v>
      </c>
      <c r="F115" s="12">
        <v>1090</v>
      </c>
      <c r="G115" s="5">
        <v>15.73</v>
      </c>
      <c r="H115" s="5">
        <v>6.76</v>
      </c>
      <c r="I115" s="5">
        <v>8.11</v>
      </c>
      <c r="J115" s="6">
        <v>15.68</v>
      </c>
      <c r="K115" s="6">
        <v>6.8</v>
      </c>
      <c r="L115" s="6">
        <v>8.16</v>
      </c>
      <c r="M115" s="17">
        <f t="shared" si="17"/>
        <v>15.705</v>
      </c>
      <c r="N115" s="17">
        <f t="shared" si="17"/>
        <v>6.7799999999999994</v>
      </c>
      <c r="O115" s="17">
        <f t="shared" si="17"/>
        <v>8.1349999999999998</v>
      </c>
      <c r="P115" s="43">
        <f t="shared" si="18"/>
        <v>0.16748621359725549</v>
      </c>
      <c r="Q115" s="21">
        <f t="shared" si="19"/>
        <v>1.6595869074375618E-7</v>
      </c>
      <c r="R115" s="21">
        <f t="shared" si="20"/>
        <v>6.0255958607435649E-8</v>
      </c>
      <c r="S115" s="23">
        <f t="shared" si="21"/>
        <v>2.7844697365690737E-8</v>
      </c>
      <c r="T115" s="21">
        <f t="shared" si="22"/>
        <v>7.7532717138690468E-16</v>
      </c>
      <c r="U115" s="28">
        <v>298</v>
      </c>
      <c r="V115" s="29">
        <f t="shared" si="23"/>
        <v>288.70499999999998</v>
      </c>
      <c r="W115" s="30">
        <f t="shared" si="24"/>
        <v>0.54300184961566034</v>
      </c>
      <c r="X115" s="31">
        <f t="shared" si="25"/>
        <v>3.4914180243455091</v>
      </c>
      <c r="Y115" s="34">
        <f t="shared" si="26"/>
        <v>-1.7101992100375867E-7</v>
      </c>
      <c r="Z115" s="35">
        <f t="shared" si="27"/>
        <v>-1.6785702464503793E-7</v>
      </c>
      <c r="AA115" s="35">
        <f t="shared" si="28"/>
        <v>-1.6791552024787351E-7</v>
      </c>
      <c r="AB115" s="36">
        <f t="shared" si="29"/>
        <v>-1.6480895581973165E-7</v>
      </c>
      <c r="AC115" s="42">
        <f t="shared" si="30"/>
        <v>4.6235807410334196E-5</v>
      </c>
      <c r="AD115" s="24"/>
      <c r="AE115" s="44">
        <f t="shared" si="31"/>
        <v>0.46235807410334195</v>
      </c>
      <c r="AF115" s="44"/>
      <c r="AG115" s="45"/>
      <c r="AH115" s="12">
        <v>1090</v>
      </c>
    </row>
    <row r="116" spans="5:34">
      <c r="E116" s="57">
        <v>0.64192129629629624</v>
      </c>
      <c r="F116" s="12">
        <v>1100</v>
      </c>
      <c r="G116" s="5">
        <v>15.74</v>
      </c>
      <c r="H116" s="5">
        <v>6.76</v>
      </c>
      <c r="I116" s="5">
        <v>8.1300000000000008</v>
      </c>
      <c r="J116" s="6">
        <v>15.69</v>
      </c>
      <c r="K116" s="6">
        <v>6.81</v>
      </c>
      <c r="L116" s="6">
        <v>8.36</v>
      </c>
      <c r="M116" s="17">
        <f t="shared" si="17"/>
        <v>15.715</v>
      </c>
      <c r="N116" s="17">
        <f t="shared" si="17"/>
        <v>6.7850000000000001</v>
      </c>
      <c r="O116" s="17">
        <f t="shared" si="17"/>
        <v>8.245000000000001</v>
      </c>
      <c r="P116" s="43">
        <f t="shared" si="18"/>
        <v>0.1697803925278856</v>
      </c>
      <c r="Q116" s="21">
        <f t="shared" si="19"/>
        <v>1.6405897731995348E-7</v>
      </c>
      <c r="R116" s="21">
        <f t="shared" si="20"/>
        <v>6.0953689724016779E-8</v>
      </c>
      <c r="S116" s="23">
        <f t="shared" si="21"/>
        <v>2.819054037331958E-8</v>
      </c>
      <c r="T116" s="21">
        <f t="shared" si="22"/>
        <v>7.9470656653976131E-16</v>
      </c>
      <c r="U116" s="28">
        <v>298</v>
      </c>
      <c r="V116" s="29">
        <f t="shared" si="23"/>
        <v>288.71499999999997</v>
      </c>
      <c r="W116" s="30">
        <f t="shared" si="24"/>
        <v>0.54239887527550779</v>
      </c>
      <c r="X116" s="31">
        <f t="shared" si="25"/>
        <v>3.4865739040791164</v>
      </c>
      <c r="Y116" s="34">
        <f t="shared" si="26"/>
        <v>-1.7148099078494553E-7</v>
      </c>
      <c r="Z116" s="35">
        <f t="shared" si="27"/>
        <v>-1.68181191800831E-7</v>
      </c>
      <c r="AA116" s="35">
        <f t="shared" si="28"/>
        <v>-1.6824468964561089E-7</v>
      </c>
      <c r="AB116" s="36">
        <f t="shared" si="29"/>
        <v>-1.6500594473542172E-7</v>
      </c>
      <c r="AC116" s="42">
        <f t="shared" si="30"/>
        <v>4.4556850799318684E-5</v>
      </c>
      <c r="AD116" s="24"/>
      <c r="AE116" s="44">
        <f t="shared" si="31"/>
        <v>0.44556850799318681</v>
      </c>
      <c r="AF116" s="44"/>
      <c r="AG116" s="45"/>
      <c r="AH116" s="12">
        <v>1100</v>
      </c>
    </row>
    <row r="117" spans="5:34">
      <c r="E117" s="57">
        <v>0.64203703703703707</v>
      </c>
      <c r="F117" s="12">
        <v>1110</v>
      </c>
      <c r="G117" s="5">
        <v>15.76</v>
      </c>
      <c r="H117" s="5">
        <v>6.77</v>
      </c>
      <c r="I117" s="5">
        <v>8.1</v>
      </c>
      <c r="J117" s="6">
        <v>15.71</v>
      </c>
      <c r="K117" s="6">
        <v>6.81</v>
      </c>
      <c r="L117" s="6">
        <v>8.16</v>
      </c>
      <c r="M117" s="17">
        <f t="shared" si="17"/>
        <v>15.734999999999999</v>
      </c>
      <c r="N117" s="17">
        <f t="shared" si="17"/>
        <v>6.7899999999999991</v>
      </c>
      <c r="O117" s="17">
        <f t="shared" si="17"/>
        <v>8.129999999999999</v>
      </c>
      <c r="P117" s="43">
        <f t="shared" si="18"/>
        <v>0.1674704512251988</v>
      </c>
      <c r="Q117" s="21">
        <f t="shared" si="19"/>
        <v>1.6218100973589314E-7</v>
      </c>
      <c r="R117" s="21">
        <f t="shared" si="20"/>
        <v>6.1659500186148087E-8</v>
      </c>
      <c r="S117" s="23">
        <f t="shared" si="21"/>
        <v>2.8564406059922853E-8</v>
      </c>
      <c r="T117" s="21">
        <f t="shared" si="22"/>
        <v>8.1592529355615744E-16</v>
      </c>
      <c r="U117" s="28">
        <v>298</v>
      </c>
      <c r="V117" s="29">
        <f t="shared" si="23"/>
        <v>288.73500000000001</v>
      </c>
      <c r="W117" s="30">
        <f t="shared" si="24"/>
        <v>0.54119305189507994</v>
      </c>
      <c r="X117" s="31">
        <f t="shared" si="25"/>
        <v>3.4769068200819273</v>
      </c>
      <c r="Y117" s="34">
        <f t="shared" si="26"/>
        <v>-1.6757215378216003E-7</v>
      </c>
      <c r="Z117" s="35">
        <f t="shared" si="27"/>
        <v>-1.6429743939844632E-7</v>
      </c>
      <c r="AA117" s="35">
        <f t="shared" si="28"/>
        <v>-1.6436143424516075E-7</v>
      </c>
      <c r="AB117" s="36">
        <f t="shared" si="29"/>
        <v>-1.6114821351878977E-7</v>
      </c>
      <c r="AC117" s="42">
        <f t="shared" si="30"/>
        <v>4.2874619635296608E-5</v>
      </c>
      <c r="AD117" s="24"/>
      <c r="AE117" s="44">
        <f t="shared" si="31"/>
        <v>0.42874619635296607</v>
      </c>
      <c r="AF117" s="44"/>
      <c r="AG117" s="45"/>
      <c r="AH117" s="12">
        <v>1110</v>
      </c>
    </row>
    <row r="118" spans="5:34">
      <c r="E118" s="57">
        <v>0.64215277777777779</v>
      </c>
      <c r="F118" s="12">
        <v>1120</v>
      </c>
      <c r="G118" s="5">
        <v>15.77</v>
      </c>
      <c r="H118" s="5">
        <v>6.77</v>
      </c>
      <c r="I118" s="5">
        <v>7.96</v>
      </c>
      <c r="J118" s="6">
        <v>15.72</v>
      </c>
      <c r="K118" s="6">
        <v>6.82</v>
      </c>
      <c r="L118" s="6">
        <v>8.15</v>
      </c>
      <c r="M118" s="17">
        <f t="shared" si="17"/>
        <v>15.745000000000001</v>
      </c>
      <c r="N118" s="17">
        <f t="shared" si="17"/>
        <v>6.7949999999999999</v>
      </c>
      <c r="O118" s="17">
        <f t="shared" si="17"/>
        <v>8.0549999999999997</v>
      </c>
      <c r="P118" s="43">
        <f t="shared" si="18"/>
        <v>0.16595433257180012</v>
      </c>
      <c r="Q118" s="21">
        <f t="shared" si="19"/>
        <v>1.6032453906900401E-7</v>
      </c>
      <c r="R118" s="21">
        <f t="shared" si="20"/>
        <v>6.2373483548241788E-8</v>
      </c>
      <c r="S118" s="23">
        <f t="shared" si="21"/>
        <v>2.8919188156246384E-8</v>
      </c>
      <c r="T118" s="21">
        <f t="shared" si="22"/>
        <v>8.3631944361638111E-16</v>
      </c>
      <c r="U118" s="28">
        <v>298</v>
      </c>
      <c r="V118" s="29">
        <f t="shared" si="23"/>
        <v>288.745</v>
      </c>
      <c r="W118" s="30">
        <f t="shared" si="24"/>
        <v>0.54059020284612747</v>
      </c>
      <c r="X118" s="31">
        <f t="shared" si="25"/>
        <v>3.4720838348617473</v>
      </c>
      <c r="Y118" s="34">
        <f t="shared" si="26"/>
        <v>-1.6390901375974428E-7</v>
      </c>
      <c r="Z118" s="35">
        <f t="shared" si="27"/>
        <v>-1.6065102588286576E-7</v>
      </c>
      <c r="AA118" s="35">
        <f t="shared" si="28"/>
        <v>-1.6071578427999358E-7</v>
      </c>
      <c r="AB118" s="36">
        <f t="shared" si="29"/>
        <v>-1.5751998041988482E-7</v>
      </c>
      <c r="AC118" s="42">
        <f t="shared" si="30"/>
        <v>4.1231222777649673E-5</v>
      </c>
      <c r="AD118" s="24"/>
      <c r="AE118" s="44">
        <f t="shared" si="31"/>
        <v>0.41231222777649673</v>
      </c>
      <c r="AF118" s="44"/>
      <c r="AG118" s="45"/>
      <c r="AH118" s="12">
        <v>1120</v>
      </c>
    </row>
    <row r="119" spans="5:34">
      <c r="E119" s="57">
        <v>0.64226851851851852</v>
      </c>
      <c r="F119" s="12">
        <v>1130</v>
      </c>
      <c r="G119" s="5">
        <v>15.78</v>
      </c>
      <c r="H119" s="5">
        <v>6.78</v>
      </c>
      <c r="I119" s="5">
        <v>8.1199999999999992</v>
      </c>
      <c r="J119" s="6">
        <v>15.73</v>
      </c>
      <c r="K119" s="6">
        <v>6.82</v>
      </c>
      <c r="L119" s="6">
        <v>8.3699999999999992</v>
      </c>
      <c r="M119" s="17">
        <f t="shared" si="17"/>
        <v>15.754999999999999</v>
      </c>
      <c r="N119" s="17">
        <f t="shared" si="17"/>
        <v>6.8000000000000007</v>
      </c>
      <c r="O119" s="17">
        <f t="shared" si="17"/>
        <v>8.2449999999999992</v>
      </c>
      <c r="P119" s="43">
        <f t="shared" si="18"/>
        <v>0.16989833731886325</v>
      </c>
      <c r="Q119" s="21">
        <f t="shared" si="19"/>
        <v>1.5848931924611093E-7</v>
      </c>
      <c r="R119" s="21">
        <f t="shared" si="20"/>
        <v>6.3095734448019402E-8</v>
      </c>
      <c r="S119" s="23">
        <f t="shared" si="21"/>
        <v>2.927837679740082E-8</v>
      </c>
      <c r="T119" s="21">
        <f t="shared" si="22"/>
        <v>8.5722334789057868E-16</v>
      </c>
      <c r="U119" s="28">
        <v>298</v>
      </c>
      <c r="V119" s="29">
        <f t="shared" si="23"/>
        <v>288.755</v>
      </c>
      <c r="W119" s="30">
        <f t="shared" si="24"/>
        <v>0.53998739555223119</v>
      </c>
      <c r="X119" s="31">
        <f t="shared" si="25"/>
        <v>3.467267873196052</v>
      </c>
      <c r="Y119" s="34">
        <f t="shared" si="26"/>
        <v>-1.6552484906021401E-7</v>
      </c>
      <c r="Z119" s="35">
        <f t="shared" si="27"/>
        <v>-1.6206756578098471E-7</v>
      </c>
      <c r="AA119" s="35">
        <f t="shared" si="28"/>
        <v>-1.6213977734160964E-7</v>
      </c>
      <c r="AB119" s="36">
        <f t="shared" si="29"/>
        <v>-1.5875168908714934E-7</v>
      </c>
      <c r="AC119" s="42">
        <f t="shared" si="30"/>
        <v>3.9624285086807431E-5</v>
      </c>
      <c r="AD119" s="24"/>
      <c r="AE119" s="44">
        <f t="shared" si="31"/>
        <v>0.39624285086807431</v>
      </c>
      <c r="AF119" s="44"/>
      <c r="AG119" s="45"/>
      <c r="AH119" s="12">
        <v>1130</v>
      </c>
    </row>
    <row r="120" spans="5:34">
      <c r="E120" s="57">
        <v>0.64238425925925924</v>
      </c>
      <c r="F120" s="12">
        <v>1140</v>
      </c>
      <c r="G120" s="5">
        <v>15.79</v>
      </c>
      <c r="H120" s="5">
        <v>6.78</v>
      </c>
      <c r="I120" s="5">
        <v>8.2100000000000009</v>
      </c>
      <c r="J120" s="6">
        <v>15.73</v>
      </c>
      <c r="K120" s="6">
        <v>6.83</v>
      </c>
      <c r="L120" s="6">
        <v>8.36</v>
      </c>
      <c r="M120" s="17">
        <f t="shared" si="17"/>
        <v>15.76</v>
      </c>
      <c r="N120" s="17">
        <f t="shared" si="17"/>
        <v>6.8049999999999997</v>
      </c>
      <c r="O120" s="17">
        <f t="shared" si="17"/>
        <v>8.2850000000000001</v>
      </c>
      <c r="P120" s="43">
        <f t="shared" si="18"/>
        <v>0.17073741258096098</v>
      </c>
      <c r="Q120" s="21">
        <f t="shared" si="19"/>
        <v>1.5667510701081482E-7</v>
      </c>
      <c r="R120" s="21">
        <f t="shared" si="20"/>
        <v>6.3826348619054715E-8</v>
      </c>
      <c r="S120" s="23">
        <f t="shared" si="21"/>
        <v>2.9629713010799997E-8</v>
      </c>
      <c r="T120" s="21">
        <f t="shared" si="22"/>
        <v>8.7791989310237063E-16</v>
      </c>
      <c r="U120" s="28">
        <v>298</v>
      </c>
      <c r="V120" s="29">
        <f t="shared" si="23"/>
        <v>288.76</v>
      </c>
      <c r="W120" s="30">
        <f t="shared" si="24"/>
        <v>0.53968600756207408</v>
      </c>
      <c r="X120" s="31">
        <f t="shared" si="25"/>
        <v>3.4648625228510888</v>
      </c>
      <c r="Y120" s="34">
        <f t="shared" si="26"/>
        <v>-1.6350198012533209E-7</v>
      </c>
      <c r="Z120" s="35">
        <f t="shared" si="27"/>
        <v>-1.5998478359939849E-7</v>
      </c>
      <c r="AA120" s="35">
        <f t="shared" si="28"/>
        <v>-1.6006044428187191E-7</v>
      </c>
      <c r="AB120" s="36">
        <f t="shared" si="29"/>
        <v>-1.5661565326695335E-7</v>
      </c>
      <c r="AC120" s="42">
        <f t="shared" si="30"/>
        <v>3.8003133046153184E-5</v>
      </c>
      <c r="AD120" s="24"/>
      <c r="AE120" s="44">
        <f t="shared" si="31"/>
        <v>0.38003133046153187</v>
      </c>
      <c r="AF120" s="44"/>
      <c r="AG120" s="45"/>
      <c r="AH120" s="12">
        <v>1140</v>
      </c>
    </row>
    <row r="121" spans="5:34">
      <c r="E121" s="57">
        <v>0.64249999999999996</v>
      </c>
      <c r="F121" s="12">
        <v>1150</v>
      </c>
      <c r="G121" s="5">
        <v>15.8</v>
      </c>
      <c r="H121" s="5">
        <v>6.79</v>
      </c>
      <c r="I121" s="5">
        <v>8.19</v>
      </c>
      <c r="J121" s="6">
        <v>15.74</v>
      </c>
      <c r="K121" s="6">
        <v>6.84</v>
      </c>
      <c r="L121" s="6">
        <v>8.4</v>
      </c>
      <c r="M121" s="17">
        <f t="shared" si="17"/>
        <v>15.77</v>
      </c>
      <c r="N121" s="17">
        <f t="shared" si="17"/>
        <v>6.8149999999999995</v>
      </c>
      <c r="O121" s="17">
        <f t="shared" si="17"/>
        <v>8.2949999999999999</v>
      </c>
      <c r="P121" s="43">
        <f t="shared" si="18"/>
        <v>0.17097318867339181</v>
      </c>
      <c r="Q121" s="21">
        <f t="shared" si="19"/>
        <v>1.5310874616820293E-7</v>
      </c>
      <c r="R121" s="21">
        <f t="shared" si="20"/>
        <v>6.5313055264747081E-8</v>
      </c>
      <c r="S121" s="23">
        <f t="shared" si="21"/>
        <v>3.0345083977362619E-8</v>
      </c>
      <c r="T121" s="21">
        <f t="shared" si="22"/>
        <v>9.2082412159318949E-16</v>
      </c>
      <c r="U121" s="28">
        <v>298</v>
      </c>
      <c r="V121" s="29">
        <f t="shared" si="23"/>
        <v>288.77</v>
      </c>
      <c r="W121" s="30">
        <f t="shared" si="24"/>
        <v>0.5390832628926262</v>
      </c>
      <c r="X121" s="31">
        <f t="shared" si="25"/>
        <v>3.4600570764560983</v>
      </c>
      <c r="Y121" s="34">
        <f t="shared" si="26"/>
        <v>-1.6472597915893897E-7</v>
      </c>
      <c r="Z121" s="35">
        <f t="shared" si="27"/>
        <v>-1.609989775995306E-7</v>
      </c>
      <c r="AA121" s="35">
        <f t="shared" si="28"/>
        <v>-1.610833027357037E-7</v>
      </c>
      <c r="AB121" s="36">
        <f t="shared" si="29"/>
        <v>-1.5743681052195847E-7</v>
      </c>
      <c r="AC121" s="42">
        <f t="shared" si="30"/>
        <v>3.6402786230895149E-5</v>
      </c>
      <c r="AD121" s="24"/>
      <c r="AE121" s="44">
        <f t="shared" si="31"/>
        <v>0.36402786230895151</v>
      </c>
      <c r="AF121" s="44"/>
      <c r="AG121" s="45"/>
      <c r="AH121" s="12">
        <v>1150</v>
      </c>
    </row>
    <row r="122" spans="5:34">
      <c r="E122" s="57">
        <v>0.64261574074074068</v>
      </c>
      <c r="F122" s="12">
        <v>1160</v>
      </c>
      <c r="G122" s="5">
        <v>15.81</v>
      </c>
      <c r="H122" s="5">
        <v>6.8</v>
      </c>
      <c r="I122" s="5">
        <v>8.1300000000000008</v>
      </c>
      <c r="J122" s="6">
        <v>15.76</v>
      </c>
      <c r="K122" s="6">
        <v>6.84</v>
      </c>
      <c r="L122" s="6">
        <v>8.35</v>
      </c>
      <c r="M122" s="17">
        <f t="shared" si="17"/>
        <v>15.785</v>
      </c>
      <c r="N122" s="17">
        <f t="shared" si="17"/>
        <v>6.82</v>
      </c>
      <c r="O122" s="17">
        <f t="shared" si="17"/>
        <v>8.24</v>
      </c>
      <c r="P122" s="43">
        <f t="shared" si="18"/>
        <v>0.16988381866655294</v>
      </c>
      <c r="Q122" s="21">
        <f t="shared" si="19"/>
        <v>1.5135612484362046E-7</v>
      </c>
      <c r="R122" s="21">
        <f t="shared" si="20"/>
        <v>6.606934480075943E-8</v>
      </c>
      <c r="S122" s="23">
        <f t="shared" si="21"/>
        <v>3.0734750488445543E-8</v>
      </c>
      <c r="T122" s="21">
        <f t="shared" si="22"/>
        <v>9.4462488758700353E-16</v>
      </c>
      <c r="U122" s="28">
        <v>298</v>
      </c>
      <c r="V122" s="29">
        <f t="shared" si="23"/>
        <v>288.78500000000003</v>
      </c>
      <c r="W122" s="30">
        <f t="shared" si="24"/>
        <v>0.5381792241574942</v>
      </c>
      <c r="X122" s="31">
        <f t="shared" si="25"/>
        <v>3.4528620225904687</v>
      </c>
      <c r="Y122" s="34">
        <f t="shared" si="26"/>
        <v>-1.6081279821955635E-7</v>
      </c>
      <c r="Z122" s="35">
        <f t="shared" si="27"/>
        <v>-1.5709634368970824E-7</v>
      </c>
      <c r="AA122" s="35">
        <f t="shared" si="28"/>
        <v>-1.5718223258925695E-7</v>
      </c>
      <c r="AB122" s="36">
        <f t="shared" si="29"/>
        <v>-1.5354769709843249E-7</v>
      </c>
      <c r="AC122" s="42">
        <f t="shared" si="30"/>
        <v>3.4792240646976211E-5</v>
      </c>
      <c r="AD122" s="24"/>
      <c r="AE122" s="44">
        <f t="shared" si="31"/>
        <v>0.34792240646976214</v>
      </c>
      <c r="AF122" s="44"/>
      <c r="AG122" s="45"/>
      <c r="AH122" s="12">
        <v>1160</v>
      </c>
    </row>
    <row r="123" spans="5:34">
      <c r="E123" s="57">
        <v>0.64273148148148151</v>
      </c>
      <c r="F123" s="12">
        <v>1170</v>
      </c>
      <c r="G123" s="5">
        <v>15.82</v>
      </c>
      <c r="H123" s="5">
        <v>6.8</v>
      </c>
      <c r="I123" s="5">
        <v>8.1</v>
      </c>
      <c r="J123" s="6">
        <v>15.77</v>
      </c>
      <c r="K123" s="6">
        <v>6.85</v>
      </c>
      <c r="L123" s="6">
        <v>8.39</v>
      </c>
      <c r="M123" s="17">
        <f t="shared" si="17"/>
        <v>15.795</v>
      </c>
      <c r="N123" s="17">
        <f t="shared" si="17"/>
        <v>6.8249999999999993</v>
      </c>
      <c r="O123" s="17">
        <f t="shared" si="17"/>
        <v>8.245000000000001</v>
      </c>
      <c r="P123" s="43">
        <f t="shared" si="18"/>
        <v>0.17001644609396246</v>
      </c>
      <c r="Q123" s="21">
        <f t="shared" si="19"/>
        <v>1.4962356560944325E-7</v>
      </c>
      <c r="R123" s="21">
        <f t="shared" si="20"/>
        <v>6.6834391756861291E-8</v>
      </c>
      <c r="S123" s="23">
        <f t="shared" si="21"/>
        <v>3.1116489187489147E-8</v>
      </c>
      <c r="T123" s="21">
        <f t="shared" si="22"/>
        <v>9.6823589935512897E-16</v>
      </c>
      <c r="U123" s="28">
        <v>298</v>
      </c>
      <c r="V123" s="29">
        <f t="shared" si="23"/>
        <v>288.79500000000002</v>
      </c>
      <c r="W123" s="30">
        <f t="shared" si="24"/>
        <v>0.53757658384044438</v>
      </c>
      <c r="X123" s="31">
        <f t="shared" si="25"/>
        <v>3.4480740482922987</v>
      </c>
      <c r="Y123" s="34">
        <f t="shared" si="26"/>
        <v>-1.5772861633428812E-7</v>
      </c>
      <c r="Z123" s="35">
        <f t="shared" si="27"/>
        <v>-1.5398421781199228E-7</v>
      </c>
      <c r="AA123" s="35">
        <f t="shared" si="28"/>
        <v>-1.5407310796153912E-7</v>
      </c>
      <c r="AB123" s="36">
        <f t="shared" si="29"/>
        <v>-1.5041337917334049E-7</v>
      </c>
      <c r="AC123" s="42">
        <f t="shared" si="30"/>
        <v>3.3220711233849685E-5</v>
      </c>
      <c r="AD123" s="24"/>
      <c r="AE123" s="44">
        <f t="shared" si="31"/>
        <v>0.33220711233849687</v>
      </c>
      <c r="AF123" s="44"/>
      <c r="AG123" s="45"/>
      <c r="AH123" s="12">
        <v>1170</v>
      </c>
    </row>
    <row r="124" spans="5:34">
      <c r="E124" s="57">
        <v>0.64284722222222224</v>
      </c>
      <c r="F124" s="12">
        <v>1180</v>
      </c>
      <c r="G124" s="5">
        <v>15.83</v>
      </c>
      <c r="H124" s="5">
        <v>6.81</v>
      </c>
      <c r="I124" s="5">
        <v>8.15</v>
      </c>
      <c r="J124" s="6">
        <v>15.78</v>
      </c>
      <c r="K124" s="6">
        <v>6.85</v>
      </c>
      <c r="L124" s="6">
        <v>8.32</v>
      </c>
      <c r="M124" s="17">
        <f t="shared" si="17"/>
        <v>15.805</v>
      </c>
      <c r="N124" s="17">
        <f t="shared" si="17"/>
        <v>6.83</v>
      </c>
      <c r="O124" s="17">
        <f t="shared" si="17"/>
        <v>8.2349999999999994</v>
      </c>
      <c r="P124" s="43">
        <f t="shared" si="18"/>
        <v>0.16983975759321443</v>
      </c>
      <c r="Q124" s="21">
        <f t="shared" si="19"/>
        <v>1.479108388168204E-7</v>
      </c>
      <c r="R124" s="21">
        <f t="shared" si="20"/>
        <v>6.7608297539197998E-8</v>
      </c>
      <c r="S124" s="23">
        <f t="shared" si="21"/>
        <v>3.1502969243857438E-8</v>
      </c>
      <c r="T124" s="21">
        <f t="shared" si="22"/>
        <v>9.9243707117942766E-16</v>
      </c>
      <c r="U124" s="28">
        <v>298</v>
      </c>
      <c r="V124" s="29">
        <f t="shared" si="23"/>
        <v>288.80500000000001</v>
      </c>
      <c r="W124" s="30">
        <f t="shared" si="24"/>
        <v>0.53697398525676721</v>
      </c>
      <c r="X124" s="31">
        <f t="shared" si="25"/>
        <v>3.4432930442082874</v>
      </c>
      <c r="Y124" s="34">
        <f t="shared" si="26"/>
        <v>-1.5422807930569191E-7</v>
      </c>
      <c r="Z124" s="35">
        <f t="shared" si="27"/>
        <v>-1.504739619451634E-7</v>
      </c>
      <c r="AA124" s="35">
        <f t="shared" si="28"/>
        <v>-1.505653421738485E-7</v>
      </c>
      <c r="AB124" s="36">
        <f t="shared" si="29"/>
        <v>-1.4689815640846886E-7</v>
      </c>
      <c r="AC124" s="42">
        <f t="shared" si="30"/>
        <v>3.1680283488758538E-5</v>
      </c>
      <c r="AD124" s="24"/>
      <c r="AE124" s="44">
        <f t="shared" si="31"/>
        <v>0.31680283488758537</v>
      </c>
      <c r="AF124" s="44"/>
      <c r="AG124" s="45"/>
      <c r="AH124" s="12">
        <v>1180</v>
      </c>
    </row>
    <row r="125" spans="5:34">
      <c r="E125" s="57">
        <v>0.64296296296296296</v>
      </c>
      <c r="F125" s="12">
        <v>1190</v>
      </c>
      <c r="G125" s="5">
        <v>15.84</v>
      </c>
      <c r="H125" s="5">
        <v>6.82</v>
      </c>
      <c r="I125" s="5">
        <v>8.11</v>
      </c>
      <c r="J125" s="6">
        <v>15.79</v>
      </c>
      <c r="K125" s="6">
        <v>6.86</v>
      </c>
      <c r="L125" s="6">
        <v>8.36</v>
      </c>
      <c r="M125" s="17">
        <f t="shared" si="17"/>
        <v>15.815</v>
      </c>
      <c r="N125" s="17">
        <f t="shared" si="17"/>
        <v>6.84</v>
      </c>
      <c r="O125" s="17">
        <f t="shared" si="17"/>
        <v>8.2349999999999994</v>
      </c>
      <c r="P125" s="43">
        <f t="shared" si="18"/>
        <v>0.16986928486951097</v>
      </c>
      <c r="Q125" s="21">
        <f t="shared" si="19"/>
        <v>1.4454397707459271E-7</v>
      </c>
      <c r="R125" s="21">
        <f t="shared" si="20"/>
        <v>6.9183097091893466E-8</v>
      </c>
      <c r="S125" s="23">
        <f t="shared" si="21"/>
        <v>3.226356755101466E-8</v>
      </c>
      <c r="T125" s="21">
        <f t="shared" si="22"/>
        <v>1.0409377911188861E-15</v>
      </c>
      <c r="U125" s="28">
        <v>298</v>
      </c>
      <c r="V125" s="29">
        <f t="shared" si="23"/>
        <v>288.815</v>
      </c>
      <c r="W125" s="30">
        <f t="shared" si="24"/>
        <v>0.53637142840212504</v>
      </c>
      <c r="X125" s="31">
        <f t="shared" si="25"/>
        <v>3.4385189997211634</v>
      </c>
      <c r="Y125" s="34">
        <f t="shared" si="26"/>
        <v>-1.5431945736609067E-7</v>
      </c>
      <c r="Z125" s="35">
        <f t="shared" si="27"/>
        <v>-1.5037338601044174E-7</v>
      </c>
      <c r="AA125" s="35">
        <f t="shared" si="28"/>
        <v>-1.5047429019588692E-7</v>
      </c>
      <c r="AB125" s="36">
        <f t="shared" si="29"/>
        <v>-1.4662396262500986E-7</v>
      </c>
      <c r="AC125" s="42">
        <f t="shared" si="30"/>
        <v>3.017494208217157E-5</v>
      </c>
      <c r="AD125" s="24"/>
      <c r="AE125" s="44">
        <f t="shared" si="31"/>
        <v>0.30174942082171569</v>
      </c>
      <c r="AF125" s="44"/>
      <c r="AG125" s="45"/>
      <c r="AH125" s="12">
        <v>1190</v>
      </c>
    </row>
    <row r="126" spans="5:34">
      <c r="E126" s="57">
        <v>0.64307870370370368</v>
      </c>
      <c r="F126" s="12">
        <v>1200</v>
      </c>
      <c r="G126" s="5">
        <v>15.85</v>
      </c>
      <c r="H126" s="5">
        <v>6.82</v>
      </c>
      <c r="I126" s="5">
        <v>8.1300000000000008</v>
      </c>
      <c r="J126" s="6">
        <v>15.81</v>
      </c>
      <c r="K126" s="6">
        <v>6.87</v>
      </c>
      <c r="L126" s="6">
        <v>8.4</v>
      </c>
      <c r="M126" s="17">
        <f t="shared" si="17"/>
        <v>15.83</v>
      </c>
      <c r="N126" s="17">
        <f t="shared" si="17"/>
        <v>6.8450000000000006</v>
      </c>
      <c r="O126" s="17">
        <f t="shared" si="17"/>
        <v>8.2650000000000006</v>
      </c>
      <c r="P126" s="43">
        <f t="shared" si="18"/>
        <v>0.17053258809958213</v>
      </c>
      <c r="Q126" s="21">
        <f t="shared" si="19"/>
        <v>1.4288939585110999E-7</v>
      </c>
      <c r="R126" s="21">
        <f t="shared" si="20"/>
        <v>6.9984199600227406E-8</v>
      </c>
      <c r="S126" s="23">
        <f t="shared" si="21"/>
        <v>3.2677869643968853E-8</v>
      </c>
      <c r="T126" s="21">
        <f t="shared" si="22"/>
        <v>1.067843164468221E-15</v>
      </c>
      <c r="U126" s="28">
        <v>298</v>
      </c>
      <c r="V126" s="29">
        <f t="shared" si="23"/>
        <v>288.83</v>
      </c>
      <c r="W126" s="30">
        <f t="shared" si="24"/>
        <v>0.53546767135262574</v>
      </c>
      <c r="X126" s="31">
        <f t="shared" si="25"/>
        <v>3.4313709590509656</v>
      </c>
      <c r="Y126" s="34">
        <f t="shared" si="26"/>
        <v>-1.5131749936252662E-7</v>
      </c>
      <c r="Z126" s="35">
        <f t="shared" si="27"/>
        <v>-1.4732437919170383E-7</v>
      </c>
      <c r="AA126" s="35">
        <f t="shared" si="28"/>
        <v>-1.474297537106181E-7</v>
      </c>
      <c r="AB126" s="36">
        <f t="shared" si="29"/>
        <v>-1.4353644659861751E-7</v>
      </c>
      <c r="AC126" s="42">
        <f t="shared" si="30"/>
        <v>2.8670544128165314E-5</v>
      </c>
      <c r="AD126" s="25">
        <f>D14</f>
        <v>1.482213438735178E-5</v>
      </c>
      <c r="AE126" s="44">
        <f t="shared" si="31"/>
        <v>0.28670544128165315</v>
      </c>
      <c r="AF126" s="44">
        <f t="shared" si="31"/>
        <v>0.14822134387351779</v>
      </c>
      <c r="AG126" s="45">
        <f>(AE126-AF126)*(AE126-AF126)</f>
        <v>1.9177845234945923E-2</v>
      </c>
      <c r="AH126" s="12">
        <v>1200</v>
      </c>
    </row>
    <row r="127" spans="5:34">
      <c r="E127" s="57">
        <v>0.6431944444444444</v>
      </c>
      <c r="F127" s="12">
        <v>1210</v>
      </c>
      <c r="G127" s="5">
        <v>15.86</v>
      </c>
      <c r="H127" s="5">
        <v>6.83</v>
      </c>
      <c r="I127" s="5">
        <v>8.2200000000000006</v>
      </c>
      <c r="J127" s="6">
        <v>15.81</v>
      </c>
      <c r="K127" s="6">
        <v>6.87</v>
      </c>
      <c r="L127" s="6">
        <v>8.2799999999999994</v>
      </c>
      <c r="M127" s="17">
        <f t="shared" si="17"/>
        <v>15.835000000000001</v>
      </c>
      <c r="N127" s="17">
        <f t="shared" si="17"/>
        <v>6.85</v>
      </c>
      <c r="O127" s="17">
        <f t="shared" si="17"/>
        <v>8.25</v>
      </c>
      <c r="P127" s="43">
        <f t="shared" si="18"/>
        <v>0.17023789367642914</v>
      </c>
      <c r="Q127" s="21">
        <f t="shared" si="19"/>
        <v>1.4125375446227539E-7</v>
      </c>
      <c r="R127" s="21">
        <f t="shared" si="20"/>
        <v>7.0794578438413597E-8</v>
      </c>
      <c r="S127" s="23">
        <f t="shared" si="21"/>
        <v>3.3069999271308148E-8</v>
      </c>
      <c r="T127" s="21">
        <f t="shared" si="22"/>
        <v>1.0936248518043214E-15</v>
      </c>
      <c r="U127" s="28">
        <v>298</v>
      </c>
      <c r="V127" s="29">
        <f t="shared" si="23"/>
        <v>288.83499999999998</v>
      </c>
      <c r="W127" s="30">
        <f t="shared" si="24"/>
        <v>0.53516643986261547</v>
      </c>
      <c r="X127" s="31">
        <f t="shared" si="25"/>
        <v>3.4289917471529772</v>
      </c>
      <c r="Y127" s="34">
        <f t="shared" si="26"/>
        <v>-1.4685168424674722E-7</v>
      </c>
      <c r="Z127" s="35">
        <f t="shared" si="27"/>
        <v>-1.4288695859548717E-7</v>
      </c>
      <c r="AA127" s="35">
        <f t="shared" si="28"/>
        <v>-1.429939989033351E-7</v>
      </c>
      <c r="AB127" s="36">
        <f t="shared" si="29"/>
        <v>-1.3913053377664819E-7</v>
      </c>
      <c r="AC127" s="42">
        <f t="shared" si="30"/>
        <v>2.7196607108555674E-5</v>
      </c>
      <c r="AD127" s="24"/>
      <c r="AE127" s="44">
        <f t="shared" si="31"/>
        <v>0.27196607108555676</v>
      </c>
      <c r="AF127" s="44"/>
      <c r="AG127" s="45"/>
      <c r="AH127" s="12">
        <v>1210</v>
      </c>
    </row>
    <row r="128" spans="5:34">
      <c r="E128" s="57">
        <v>0.64331018518518512</v>
      </c>
      <c r="F128" s="12">
        <v>1220</v>
      </c>
      <c r="G128" s="5">
        <v>15.87</v>
      </c>
      <c r="H128" s="5">
        <v>6.84</v>
      </c>
      <c r="I128" s="5">
        <v>8.2100000000000009</v>
      </c>
      <c r="J128" s="6">
        <v>15.82</v>
      </c>
      <c r="K128" s="6">
        <v>6.88</v>
      </c>
      <c r="L128" s="6">
        <v>8.26</v>
      </c>
      <c r="M128" s="17">
        <f t="shared" si="17"/>
        <v>15.844999999999999</v>
      </c>
      <c r="N128" s="17">
        <f t="shared" si="17"/>
        <v>6.8599999999999994</v>
      </c>
      <c r="O128" s="17">
        <f t="shared" si="17"/>
        <v>8.2349999999999994</v>
      </c>
      <c r="P128" s="43">
        <f t="shared" si="18"/>
        <v>0.16995792833167353</v>
      </c>
      <c r="Q128" s="21">
        <f t="shared" si="19"/>
        <v>1.3803842646028844E-7</v>
      </c>
      <c r="R128" s="21">
        <f t="shared" si="20"/>
        <v>7.2443596007498796E-8</v>
      </c>
      <c r="S128" s="23">
        <f t="shared" si="21"/>
        <v>3.3868431484752731E-8</v>
      </c>
      <c r="T128" s="21">
        <f t="shared" si="22"/>
        <v>1.1470706512373901E-15</v>
      </c>
      <c r="U128" s="28">
        <v>298</v>
      </c>
      <c r="V128" s="29">
        <f t="shared" si="23"/>
        <v>288.84500000000003</v>
      </c>
      <c r="W128" s="30">
        <f t="shared" si="24"/>
        <v>0.53456400816907712</v>
      </c>
      <c r="X128" s="31">
        <f t="shared" si="25"/>
        <v>3.4242385179216415</v>
      </c>
      <c r="Y128" s="34">
        <f t="shared" si="26"/>
        <v>-1.4589420711194031E-7</v>
      </c>
      <c r="Z128" s="35">
        <f t="shared" si="27"/>
        <v>-1.4176390634902742E-7</v>
      </c>
      <c r="AA128" s="35">
        <f t="shared" si="28"/>
        <v>-1.4188083617598778E-7</v>
      </c>
      <c r="AB128" s="36">
        <f t="shared" si="29"/>
        <v>-1.3786084461591229E-7</v>
      </c>
      <c r="AC128" s="42">
        <f t="shared" si="30"/>
        <v>2.5767033553520614E-5</v>
      </c>
      <c r="AD128" s="24"/>
      <c r="AE128" s="44">
        <f t="shared" si="31"/>
        <v>0.25767033553520613</v>
      </c>
      <c r="AF128" s="44"/>
      <c r="AG128" s="45"/>
      <c r="AH128" s="12">
        <v>1220</v>
      </c>
    </row>
    <row r="129" spans="5:34">
      <c r="E129" s="57">
        <v>0.64342592592592596</v>
      </c>
      <c r="F129" s="12">
        <v>1230</v>
      </c>
      <c r="G129" s="5">
        <v>15.88</v>
      </c>
      <c r="H129" s="5">
        <v>6.84</v>
      </c>
      <c r="I129" s="5">
        <v>8.1300000000000008</v>
      </c>
      <c r="J129" s="6">
        <v>15.83</v>
      </c>
      <c r="K129" s="6">
        <v>6.89</v>
      </c>
      <c r="L129" s="6">
        <v>8.39</v>
      </c>
      <c r="M129" s="17">
        <f t="shared" si="17"/>
        <v>15.855</v>
      </c>
      <c r="N129" s="17">
        <f t="shared" si="17"/>
        <v>6.8650000000000002</v>
      </c>
      <c r="O129" s="17">
        <f t="shared" si="17"/>
        <v>8.2600000000000016</v>
      </c>
      <c r="P129" s="43">
        <f t="shared" si="18"/>
        <v>0.17050354861728448</v>
      </c>
      <c r="Q129" s="21">
        <f t="shared" si="19"/>
        <v>1.364583136588922E-7</v>
      </c>
      <c r="R129" s="21">
        <f t="shared" si="20"/>
        <v>7.3282453313890461E-8</v>
      </c>
      <c r="S129" s="23">
        <f t="shared" si="21"/>
        <v>3.4289091837225764E-8</v>
      </c>
      <c r="T129" s="21">
        <f t="shared" si="22"/>
        <v>1.1757418190217025E-15</v>
      </c>
      <c r="U129" s="28">
        <v>298</v>
      </c>
      <c r="V129" s="29">
        <f t="shared" si="23"/>
        <v>288.85500000000002</v>
      </c>
      <c r="W129" s="30">
        <f t="shared" si="24"/>
        <v>0.53396161818724319</v>
      </c>
      <c r="X129" s="31">
        <f t="shared" si="25"/>
        <v>3.419492205986681</v>
      </c>
      <c r="Y129" s="34">
        <f t="shared" si="26"/>
        <v>-1.4195943584316071E-7</v>
      </c>
      <c r="Z129" s="35">
        <f t="shared" si="27"/>
        <v>-1.3782111579353156E-7</v>
      </c>
      <c r="AA129" s="35">
        <f t="shared" si="28"/>
        <v>-1.3794175372599055E-7</v>
      </c>
      <c r="AB129" s="36">
        <f t="shared" si="29"/>
        <v>-1.3391703807319556E-7</v>
      </c>
      <c r="AC129" s="42">
        <f t="shared" si="30"/>
        <v>2.434862599222415E-5</v>
      </c>
      <c r="AD129" s="24"/>
      <c r="AE129" s="44">
        <f t="shared" si="31"/>
        <v>0.24348625992224149</v>
      </c>
      <c r="AF129" s="44"/>
      <c r="AG129" s="45"/>
      <c r="AH129" s="12">
        <v>1230</v>
      </c>
    </row>
    <row r="130" spans="5:34">
      <c r="E130" s="57">
        <v>0.64354166666666668</v>
      </c>
      <c r="F130" s="12">
        <v>1240</v>
      </c>
      <c r="G130" s="5">
        <v>15.89</v>
      </c>
      <c r="H130" s="5">
        <v>6.85</v>
      </c>
      <c r="I130" s="5">
        <v>8.11</v>
      </c>
      <c r="J130" s="6">
        <v>15.84</v>
      </c>
      <c r="K130" s="6">
        <v>6.89</v>
      </c>
      <c r="L130" s="6">
        <v>8.3000000000000007</v>
      </c>
      <c r="M130" s="17">
        <f t="shared" si="17"/>
        <v>15.865</v>
      </c>
      <c r="N130" s="17">
        <f t="shared" si="17"/>
        <v>6.8699999999999992</v>
      </c>
      <c r="O130" s="17">
        <f t="shared" si="17"/>
        <v>8.2050000000000001</v>
      </c>
      <c r="P130" s="43">
        <f t="shared" si="18"/>
        <v>0.16939770534995591</v>
      </c>
      <c r="Q130" s="21">
        <f t="shared" si="19"/>
        <v>1.3489628825916535E-7</v>
      </c>
      <c r="R130" s="21">
        <f t="shared" si="20"/>
        <v>7.413102413009154E-8</v>
      </c>
      <c r="S130" s="23">
        <f t="shared" si="21"/>
        <v>3.4714976970545785E-8</v>
      </c>
      <c r="T130" s="21">
        <f t="shared" si="22"/>
        <v>1.2051296260655243E-15</v>
      </c>
      <c r="U130" s="28">
        <v>298</v>
      </c>
      <c r="V130" s="29">
        <f t="shared" si="23"/>
        <v>288.86500000000001</v>
      </c>
      <c r="W130" s="30">
        <f t="shared" si="24"/>
        <v>0.5333592699127806</v>
      </c>
      <c r="X130" s="31">
        <f t="shared" si="25"/>
        <v>3.4147528008149273</v>
      </c>
      <c r="Y130" s="34">
        <f t="shared" si="26"/>
        <v>-1.3656578538051946E-7</v>
      </c>
      <c r="Z130" s="35">
        <f t="shared" si="27"/>
        <v>-1.3250602908810131E-7</v>
      </c>
      <c r="AA130" s="35">
        <f t="shared" si="28"/>
        <v>-1.3262671540135252E-7</v>
      </c>
      <c r="AB130" s="36">
        <f t="shared" si="29"/>
        <v>-1.2868047002289704E-7</v>
      </c>
      <c r="AC130" s="42">
        <f t="shared" si="30"/>
        <v>2.2969622303965154E-5</v>
      </c>
      <c r="AD130" s="24"/>
      <c r="AE130" s="44">
        <f t="shared" si="31"/>
        <v>0.22969622303965154</v>
      </c>
      <c r="AF130" s="44"/>
      <c r="AG130" s="45"/>
      <c r="AH130" s="12">
        <v>1240</v>
      </c>
    </row>
    <row r="131" spans="5:34">
      <c r="E131" s="57">
        <v>0.6436574074074074</v>
      </c>
      <c r="F131" s="12">
        <v>1250</v>
      </c>
      <c r="G131" s="5">
        <v>15.91</v>
      </c>
      <c r="H131" s="5">
        <v>6.86</v>
      </c>
      <c r="I131" s="5">
        <v>8.16</v>
      </c>
      <c r="J131" s="6">
        <v>15.85</v>
      </c>
      <c r="K131" s="6">
        <v>6.9</v>
      </c>
      <c r="L131" s="6">
        <v>8.34</v>
      </c>
      <c r="M131" s="17">
        <f t="shared" si="17"/>
        <v>15.879999999999999</v>
      </c>
      <c r="N131" s="17">
        <f t="shared" si="17"/>
        <v>6.8800000000000008</v>
      </c>
      <c r="O131" s="17">
        <f t="shared" si="17"/>
        <v>8.25</v>
      </c>
      <c r="P131" s="43">
        <f t="shared" si="18"/>
        <v>0.17037122857327175</v>
      </c>
      <c r="Q131" s="21">
        <f t="shared" si="19"/>
        <v>1.3182567385564024E-7</v>
      </c>
      <c r="R131" s="21">
        <f t="shared" si="20"/>
        <v>7.585775750291841E-8</v>
      </c>
      <c r="S131" s="23">
        <f t="shared" si="21"/>
        <v>3.5567900428478518E-8</v>
      </c>
      <c r="T131" s="21">
        <f t="shared" si="22"/>
        <v>1.2650755408901623E-15</v>
      </c>
      <c r="U131" s="28">
        <v>298</v>
      </c>
      <c r="V131" s="29">
        <f t="shared" si="23"/>
        <v>288.88</v>
      </c>
      <c r="W131" s="30">
        <f t="shared" si="24"/>
        <v>0.53245582569293415</v>
      </c>
      <c r="X131" s="31">
        <f t="shared" si="25"/>
        <v>3.4076566202382033</v>
      </c>
      <c r="Y131" s="34">
        <f t="shared" si="26"/>
        <v>-1.361431588789966E-7</v>
      </c>
      <c r="Z131" s="35">
        <f t="shared" si="27"/>
        <v>-1.3186133546601687E-7</v>
      </c>
      <c r="AA131" s="35">
        <f t="shared" si="28"/>
        <v>-1.3199600261999584E-7</v>
      </c>
      <c r="AB131" s="36">
        <f t="shared" si="29"/>
        <v>-1.2784037555750242E-7</v>
      </c>
      <c r="AC131" s="42">
        <f t="shared" si="30"/>
        <v>2.1643769396661287E-5</v>
      </c>
      <c r="AD131" s="24"/>
      <c r="AE131" s="44">
        <f t="shared" si="31"/>
        <v>0.21643769396661286</v>
      </c>
      <c r="AF131" s="44"/>
      <c r="AG131" s="45"/>
      <c r="AH131" s="12">
        <v>1250</v>
      </c>
    </row>
    <row r="132" spans="5:34">
      <c r="E132" s="57">
        <v>0.64377314814814812</v>
      </c>
      <c r="F132" s="12">
        <v>1260</v>
      </c>
      <c r="G132" s="5">
        <v>15.91</v>
      </c>
      <c r="H132" s="5">
        <v>6.86</v>
      </c>
      <c r="I132" s="5">
        <v>8.08</v>
      </c>
      <c r="J132" s="6">
        <v>15.86</v>
      </c>
      <c r="K132" s="6">
        <v>6.9</v>
      </c>
      <c r="L132" s="6">
        <v>8.27</v>
      </c>
      <c r="M132" s="17">
        <f t="shared" si="17"/>
        <v>15.885</v>
      </c>
      <c r="N132" s="17">
        <f t="shared" si="17"/>
        <v>6.8800000000000008</v>
      </c>
      <c r="O132" s="17">
        <f t="shared" si="17"/>
        <v>8.1750000000000007</v>
      </c>
      <c r="P132" s="43">
        <f t="shared" si="18"/>
        <v>0.16883709230610955</v>
      </c>
      <c r="Q132" s="21">
        <f t="shared" si="19"/>
        <v>1.3182567385564024E-7</v>
      </c>
      <c r="R132" s="21">
        <f t="shared" si="20"/>
        <v>7.585775750291841E-8</v>
      </c>
      <c r="S132" s="23">
        <f t="shared" si="21"/>
        <v>3.5582681961757435E-8</v>
      </c>
      <c r="T132" s="21">
        <f t="shared" si="22"/>
        <v>1.2661272555915779E-15</v>
      </c>
      <c r="U132" s="28">
        <v>298</v>
      </c>
      <c r="V132" s="29">
        <f t="shared" si="23"/>
        <v>288.88499999999999</v>
      </c>
      <c r="W132" s="30">
        <f t="shared" si="24"/>
        <v>0.53215469846864483</v>
      </c>
      <c r="X132" s="31">
        <f t="shared" si="25"/>
        <v>3.4052946687120449</v>
      </c>
      <c r="Y132" s="34">
        <f t="shared" si="26"/>
        <v>-1.2688537470700588E-7</v>
      </c>
      <c r="Z132" s="35">
        <f t="shared" si="27"/>
        <v>-1.2292461832312961E-7</v>
      </c>
      <c r="AA132" s="35">
        <f t="shared" si="28"/>
        <v>-1.230482542517671E-7</v>
      </c>
      <c r="AB132" s="36">
        <f t="shared" si="29"/>
        <v>-1.1920341514818518E-7</v>
      </c>
      <c r="AC132" s="42">
        <f t="shared" si="30"/>
        <v>2.0324272378980418E-5</v>
      </c>
      <c r="AD132" s="24"/>
      <c r="AE132" s="44">
        <f t="shared" si="31"/>
        <v>0.20324272378980418</v>
      </c>
      <c r="AF132" s="44"/>
      <c r="AG132" s="45"/>
      <c r="AH132" s="12">
        <v>1260</v>
      </c>
    </row>
    <row r="133" spans="5:34">
      <c r="E133" s="57">
        <v>0.64388888888888884</v>
      </c>
      <c r="F133" s="12">
        <v>1270</v>
      </c>
      <c r="G133" s="5">
        <v>15.92</v>
      </c>
      <c r="H133" s="5">
        <v>6.87</v>
      </c>
      <c r="I133" s="5">
        <v>8.2100000000000009</v>
      </c>
      <c r="J133" s="6">
        <v>15.87</v>
      </c>
      <c r="K133" s="6">
        <v>6.91</v>
      </c>
      <c r="L133" s="6">
        <v>8.25</v>
      </c>
      <c r="M133" s="17">
        <f t="shared" si="17"/>
        <v>15.895</v>
      </c>
      <c r="N133" s="17">
        <f t="shared" si="17"/>
        <v>6.8900000000000006</v>
      </c>
      <c r="O133" s="17">
        <f t="shared" si="17"/>
        <v>8.23</v>
      </c>
      <c r="P133" s="43">
        <f t="shared" si="18"/>
        <v>0.17000259094689962</v>
      </c>
      <c r="Q133" s="21">
        <f t="shared" si="19"/>
        <v>1.2882495516931295E-7</v>
      </c>
      <c r="R133" s="21">
        <f t="shared" si="20"/>
        <v>7.762471166286921E-8</v>
      </c>
      <c r="S133" s="23">
        <f t="shared" si="21"/>
        <v>3.6441779637748916E-8</v>
      </c>
      <c r="T133" s="21">
        <f t="shared" si="22"/>
        <v>1.3280033031662515E-15</v>
      </c>
      <c r="U133" s="28">
        <v>298</v>
      </c>
      <c r="V133" s="29">
        <f t="shared" si="23"/>
        <v>288.89499999999998</v>
      </c>
      <c r="W133" s="30">
        <f t="shared" si="24"/>
        <v>0.53155247529030969</v>
      </c>
      <c r="X133" s="31">
        <f t="shared" si="25"/>
        <v>3.400575920798151</v>
      </c>
      <c r="Y133" s="34">
        <f t="shared" si="26"/>
        <v>-1.2606950891017561E-7</v>
      </c>
      <c r="Z133" s="35">
        <f t="shared" si="27"/>
        <v>-1.2190764071445548E-7</v>
      </c>
      <c r="AA133" s="35">
        <f t="shared" si="28"/>
        <v>-1.2204503433983149E-7</v>
      </c>
      <c r="AB133" s="36">
        <f t="shared" si="29"/>
        <v>-1.1801148835856993E-7</v>
      </c>
      <c r="AC133" s="42">
        <f t="shared" si="30"/>
        <v>1.9094214820638783E-5</v>
      </c>
      <c r="AD133" s="24"/>
      <c r="AE133" s="44">
        <f t="shared" si="31"/>
        <v>0.19094214820638783</v>
      </c>
      <c r="AF133" s="44"/>
      <c r="AG133" s="45"/>
      <c r="AH133" s="12">
        <v>1270</v>
      </c>
    </row>
    <row r="134" spans="5:34">
      <c r="E134" s="57">
        <v>0.64400462962962957</v>
      </c>
      <c r="F134" s="12">
        <v>1280</v>
      </c>
      <c r="G134" s="5">
        <v>15.94</v>
      </c>
      <c r="H134" s="5">
        <v>6.88</v>
      </c>
      <c r="I134" s="5">
        <v>8.18</v>
      </c>
      <c r="J134" s="6">
        <v>15.88</v>
      </c>
      <c r="K134" s="6">
        <v>6.92</v>
      </c>
      <c r="L134" s="6">
        <v>8.33</v>
      </c>
      <c r="M134" s="17">
        <f t="shared" ref="M134:O197" si="32">(G134+J134)/2</f>
        <v>15.91</v>
      </c>
      <c r="N134" s="17">
        <f t="shared" si="32"/>
        <v>6.9</v>
      </c>
      <c r="O134" s="17">
        <f t="shared" si="32"/>
        <v>8.254999999999999</v>
      </c>
      <c r="P134" s="43">
        <f t="shared" si="18"/>
        <v>0.17056354383318523</v>
      </c>
      <c r="Q134" s="21">
        <f t="shared" si="19"/>
        <v>1.2589254117941651E-7</v>
      </c>
      <c r="R134" s="21">
        <f t="shared" si="20"/>
        <v>7.943282347242818E-8</v>
      </c>
      <c r="S134" s="23">
        <f t="shared" si="21"/>
        <v>3.7337129466965753E-8</v>
      </c>
      <c r="T134" s="21">
        <f t="shared" si="22"/>
        <v>1.3940612368329623E-15</v>
      </c>
      <c r="U134" s="28">
        <v>298</v>
      </c>
      <c r="V134" s="29">
        <f t="shared" si="23"/>
        <v>288.91000000000003</v>
      </c>
      <c r="W134" s="30">
        <f t="shared" si="24"/>
        <v>0.53064921869029014</v>
      </c>
      <c r="X134" s="31">
        <f t="shared" si="25"/>
        <v>3.3935106671566229</v>
      </c>
      <c r="Y134" s="34">
        <f t="shared" si="26"/>
        <v>-1.2455248767642366E-7</v>
      </c>
      <c r="Z134" s="35">
        <f t="shared" si="27"/>
        <v>-1.2021291175849054E-7</v>
      </c>
      <c r="AA134" s="35">
        <f t="shared" si="28"/>
        <v>-1.2036410841059139E-7</v>
      </c>
      <c r="AB134" s="36">
        <f t="shared" si="29"/>
        <v>-1.1616519335599129E-7</v>
      </c>
      <c r="AC134" s="42">
        <f t="shared" si="30"/>
        <v>1.7874237575009923E-5</v>
      </c>
      <c r="AD134" s="24"/>
      <c r="AE134" s="44">
        <f t="shared" si="31"/>
        <v>0.17874237575009921</v>
      </c>
      <c r="AF134" s="44"/>
      <c r="AG134" s="45"/>
      <c r="AH134" s="12">
        <v>1280</v>
      </c>
    </row>
    <row r="135" spans="5:34">
      <c r="E135" s="57">
        <v>0.6441203703703704</v>
      </c>
      <c r="F135" s="12">
        <v>1290</v>
      </c>
      <c r="G135" s="5">
        <v>15.95</v>
      </c>
      <c r="H135" s="5">
        <v>6.88</v>
      </c>
      <c r="I135" s="5">
        <v>8.19</v>
      </c>
      <c r="J135" s="6">
        <v>15.89</v>
      </c>
      <c r="K135" s="6">
        <v>6.93</v>
      </c>
      <c r="L135" s="6">
        <v>8.35</v>
      </c>
      <c r="M135" s="17">
        <f t="shared" si="32"/>
        <v>15.92</v>
      </c>
      <c r="N135" s="17">
        <f t="shared" si="32"/>
        <v>6.9049999999999994</v>
      </c>
      <c r="O135" s="17">
        <f t="shared" si="32"/>
        <v>8.27</v>
      </c>
      <c r="P135" s="43">
        <f t="shared" ref="P135:P198" si="33">((O135/32000)*(1/((-0.026*M135+1.9067)/1000)))/1.013</f>
        <v>0.17090323285200856</v>
      </c>
      <c r="Q135" s="21">
        <f t="shared" ref="Q135:Q198" si="34">POWER(10, -N135)</f>
        <v>1.2445146117713856E-7</v>
      </c>
      <c r="R135" s="21">
        <f t="shared" ref="R135:R198" si="35">POWER(10, -(14-N135))</f>
        <v>8.0352612218561473E-8</v>
      </c>
      <c r="S135" s="23">
        <f t="shared" ref="S135:S198" si="36">(0.00000000000001*(0.1253*EXP(0.0831*M135)))/Q135</f>
        <v>3.7800872526604388E-8</v>
      </c>
      <c r="T135" s="21">
        <f t="shared" ref="T135:T198" si="37">POWER(S135, 2)</f>
        <v>1.4289059637725945E-15</v>
      </c>
      <c r="U135" s="28">
        <v>298</v>
      </c>
      <c r="V135" s="29">
        <f t="shared" ref="V135:V198" si="38">273+M135</f>
        <v>288.92</v>
      </c>
      <c r="W135" s="30">
        <f t="shared" ref="W135:W198" si="39">((1/V135)-(1/298))*5026</f>
        <v>0.53004709972896014</v>
      </c>
      <c r="X135" s="31">
        <f t="shared" ref="X135:X198" si="40">POWER(10,W135)</f>
        <v>3.3888090616486815</v>
      </c>
      <c r="Y135" s="34">
        <f t="shared" ref="Y135:Y198" si="41">-($B$2/X135)*P135*T135*AC135</f>
        <v>-1.1947515156019426E-7</v>
      </c>
      <c r="Z135" s="35">
        <f t="shared" ref="Z135:Z198" si="42">-(AC135+(5*Y135))*$B$2*T135*P135/X135</f>
        <v>-1.1519400142779086E-7</v>
      </c>
      <c r="AA135" s="35">
        <f t="shared" ref="AA135:AA198" si="43">-(AC135+5*Z135)*$B$2*P135*T135/X135</f>
        <v>-1.1534740777393758E-7</v>
      </c>
      <c r="AB135" s="36">
        <f t="shared" ref="AB135:AB198" si="44">-(AC135+(10*AA135))*$B$2*P135*T135/X135</f>
        <v>-1.1120866997611381E-7</v>
      </c>
      <c r="AC135" s="42">
        <f t="shared" ref="AC135:AC198" si="45">AC134+10*(0.166666666666666*(Y134+2*Z134+2*AA134+AB134))</f>
        <v>1.6671118039392297E-5</v>
      </c>
      <c r="AD135" s="24"/>
      <c r="AE135" s="44">
        <f t="shared" ref="AE135:AE198" si="46">AC135*10000</f>
        <v>0.16671118039392296</v>
      </c>
      <c r="AF135" s="44"/>
      <c r="AG135" s="45"/>
      <c r="AH135" s="12">
        <v>1290</v>
      </c>
    </row>
    <row r="136" spans="5:34">
      <c r="E136" s="57">
        <v>0.64423611111111112</v>
      </c>
      <c r="F136" s="12">
        <v>1300</v>
      </c>
      <c r="G136" s="5">
        <v>15.96</v>
      </c>
      <c r="H136" s="5">
        <v>6.89</v>
      </c>
      <c r="I136" s="5">
        <v>8.06</v>
      </c>
      <c r="J136" s="6">
        <v>15.91</v>
      </c>
      <c r="K136" s="6">
        <v>6.93</v>
      </c>
      <c r="L136" s="6">
        <v>8.3800000000000008</v>
      </c>
      <c r="M136" s="17">
        <f t="shared" si="32"/>
        <v>15.935</v>
      </c>
      <c r="N136" s="17">
        <f t="shared" si="32"/>
        <v>6.91</v>
      </c>
      <c r="O136" s="17">
        <f t="shared" si="32"/>
        <v>8.2200000000000006</v>
      </c>
      <c r="P136" s="43">
        <f t="shared" si="33"/>
        <v>0.16991435198780477</v>
      </c>
      <c r="Q136" s="21">
        <f t="shared" si="34"/>
        <v>1.2302687708123796E-7</v>
      </c>
      <c r="R136" s="21">
        <f t="shared" si="35"/>
        <v>8.128305161640995E-8</v>
      </c>
      <c r="S136" s="23">
        <f t="shared" si="36"/>
        <v>3.8286280117643545E-8</v>
      </c>
      <c r="T136" s="21">
        <f t="shared" si="37"/>
        <v>1.4658392452466674E-15</v>
      </c>
      <c r="U136" s="28">
        <v>298</v>
      </c>
      <c r="V136" s="29">
        <f t="shared" si="38"/>
        <v>288.935</v>
      </c>
      <c r="W136" s="30">
        <f t="shared" si="39"/>
        <v>0.52914399943416301</v>
      </c>
      <c r="X136" s="31">
        <f t="shared" si="40"/>
        <v>3.3817694727041316</v>
      </c>
      <c r="Y136" s="34">
        <f t="shared" si="41"/>
        <v>-1.1366298378888531E-7</v>
      </c>
      <c r="Z136" s="35">
        <f t="shared" si="42"/>
        <v>-1.0950035673497938E-7</v>
      </c>
      <c r="AA136" s="35">
        <f t="shared" si="43"/>
        <v>-1.0965280270650247E-7</v>
      </c>
      <c r="AB136" s="36">
        <f t="shared" si="44"/>
        <v>-1.0563145570705203E-7</v>
      </c>
      <c r="AC136" s="42">
        <f t="shared" si="45"/>
        <v>1.5518173639492693E-5</v>
      </c>
      <c r="AD136" s="24"/>
      <c r="AE136" s="44">
        <f t="shared" si="46"/>
        <v>0.15518173639492694</v>
      </c>
      <c r="AF136" s="44"/>
      <c r="AG136" s="45"/>
      <c r="AH136" s="12">
        <v>1300</v>
      </c>
    </row>
    <row r="137" spans="5:34">
      <c r="E137" s="57">
        <v>0.64435185185185184</v>
      </c>
      <c r="F137" s="12">
        <v>1310</v>
      </c>
      <c r="G137" s="5">
        <v>15.97</v>
      </c>
      <c r="H137" s="5">
        <v>6.9</v>
      </c>
      <c r="I137" s="5">
        <v>8.16</v>
      </c>
      <c r="J137" s="6">
        <v>15.92</v>
      </c>
      <c r="K137" s="6">
        <v>6.94</v>
      </c>
      <c r="L137" s="6">
        <v>8.36</v>
      </c>
      <c r="M137" s="17">
        <f t="shared" si="32"/>
        <v>15.945</v>
      </c>
      <c r="N137" s="17">
        <f t="shared" si="32"/>
        <v>6.92</v>
      </c>
      <c r="O137" s="17">
        <f t="shared" si="32"/>
        <v>8.26</v>
      </c>
      <c r="P137" s="43">
        <f t="shared" si="33"/>
        <v>0.17077093705111021</v>
      </c>
      <c r="Q137" s="21">
        <f t="shared" si="34"/>
        <v>1.2022644346174111E-7</v>
      </c>
      <c r="R137" s="21">
        <f t="shared" si="35"/>
        <v>8.3176377110266823E-8</v>
      </c>
      <c r="S137" s="23">
        <f t="shared" si="36"/>
        <v>3.9210652662320672E-8</v>
      </c>
      <c r="T137" s="21">
        <f t="shared" si="37"/>
        <v>1.5374752822051553E-15</v>
      </c>
      <c r="U137" s="28">
        <v>298</v>
      </c>
      <c r="V137" s="29">
        <f t="shared" si="38"/>
        <v>288.94499999999999</v>
      </c>
      <c r="W137" s="30">
        <f t="shared" si="39"/>
        <v>0.52854198466278812</v>
      </c>
      <c r="X137" s="31">
        <f t="shared" si="40"/>
        <v>3.3770849444465769</v>
      </c>
      <c r="Y137" s="34">
        <f t="shared" si="41"/>
        <v>-1.1151077589903778E-7</v>
      </c>
      <c r="Z137" s="35">
        <f t="shared" si="42"/>
        <v>-1.0719982578076536E-7</v>
      </c>
      <c r="AA137" s="35">
        <f t="shared" si="43"/>
        <v>-1.073664849289275E-7</v>
      </c>
      <c r="AB137" s="36">
        <f t="shared" si="44"/>
        <v>-1.0320930804230042E-7</v>
      </c>
      <c r="AC137" s="42">
        <f t="shared" si="45"/>
        <v>1.4422172375527863E-5</v>
      </c>
      <c r="AD137" s="24"/>
      <c r="AE137" s="44">
        <f t="shared" si="46"/>
        <v>0.14422172375527864</v>
      </c>
      <c r="AF137" s="44"/>
      <c r="AG137" s="45"/>
      <c r="AH137" s="12">
        <v>1310</v>
      </c>
    </row>
    <row r="138" spans="5:34">
      <c r="E138" s="57">
        <v>0.64446759259259256</v>
      </c>
      <c r="F138" s="12">
        <v>1320</v>
      </c>
      <c r="G138" s="5">
        <v>15.98</v>
      </c>
      <c r="H138" s="5">
        <v>6.91</v>
      </c>
      <c r="I138" s="5">
        <v>8.2200000000000006</v>
      </c>
      <c r="J138" s="6">
        <v>15.93</v>
      </c>
      <c r="K138" s="6">
        <v>6.95</v>
      </c>
      <c r="L138" s="6">
        <v>8.3000000000000007</v>
      </c>
      <c r="M138" s="17">
        <f t="shared" si="32"/>
        <v>15.955</v>
      </c>
      <c r="N138" s="17">
        <f t="shared" si="32"/>
        <v>6.93</v>
      </c>
      <c r="O138" s="17">
        <f t="shared" si="32"/>
        <v>8.2600000000000016</v>
      </c>
      <c r="P138" s="43">
        <f t="shared" si="33"/>
        <v>0.17080069865475753</v>
      </c>
      <c r="Q138" s="21">
        <f t="shared" si="34"/>
        <v>1.174897554939528E-7</v>
      </c>
      <c r="R138" s="21">
        <f t="shared" si="35"/>
        <v>8.5113803820237355E-8</v>
      </c>
      <c r="S138" s="23">
        <f t="shared" si="36"/>
        <v>4.015734298241831E-8</v>
      </c>
      <c r="T138" s="21">
        <f t="shared" si="37"/>
        <v>1.6126121954075811E-15</v>
      </c>
      <c r="U138" s="28">
        <v>298</v>
      </c>
      <c r="V138" s="29">
        <f t="shared" si="38"/>
        <v>288.95499999999998</v>
      </c>
      <c r="W138" s="30">
        <f t="shared" si="39"/>
        <v>0.52794001155982284</v>
      </c>
      <c r="X138" s="31">
        <f t="shared" si="40"/>
        <v>3.3724072289035223</v>
      </c>
      <c r="Y138" s="34">
        <f t="shared" si="41"/>
        <v>-1.0842691239026827E-7</v>
      </c>
      <c r="Z138" s="35">
        <f t="shared" si="42"/>
        <v>-1.040234661085419E-7</v>
      </c>
      <c r="AA138" s="35">
        <f t="shared" si="43"/>
        <v>-1.0420229937722577E-7</v>
      </c>
      <c r="AB138" s="36">
        <f t="shared" si="44"/>
        <v>-9.9963160769482189E-8</v>
      </c>
      <c r="AC138" s="42">
        <f t="shared" si="45"/>
        <v>1.3349084533259994E-5</v>
      </c>
      <c r="AD138" s="24"/>
      <c r="AE138" s="44">
        <f t="shared" si="46"/>
        <v>0.13349084533259994</v>
      </c>
      <c r="AF138" s="44"/>
      <c r="AG138" s="45"/>
      <c r="AH138" s="12">
        <v>1320</v>
      </c>
    </row>
    <row r="139" spans="5:34">
      <c r="E139" s="57">
        <v>0.64458333333333329</v>
      </c>
      <c r="F139" s="12">
        <v>1330</v>
      </c>
      <c r="G139" s="5">
        <v>15.99</v>
      </c>
      <c r="H139" s="5">
        <v>6.91</v>
      </c>
      <c r="I139" s="5">
        <v>8.17</v>
      </c>
      <c r="J139" s="6">
        <v>15.94</v>
      </c>
      <c r="K139" s="6">
        <v>6.95</v>
      </c>
      <c r="L139" s="6">
        <v>8.26</v>
      </c>
      <c r="M139" s="17">
        <f t="shared" si="32"/>
        <v>15.965</v>
      </c>
      <c r="N139" s="17">
        <f t="shared" si="32"/>
        <v>6.93</v>
      </c>
      <c r="O139" s="17">
        <f t="shared" si="32"/>
        <v>8.2149999999999999</v>
      </c>
      <c r="P139" s="43">
        <f t="shared" si="33"/>
        <v>0.16989979615697523</v>
      </c>
      <c r="Q139" s="21">
        <f t="shared" si="34"/>
        <v>1.174897554939528E-7</v>
      </c>
      <c r="R139" s="21">
        <f t="shared" si="35"/>
        <v>8.5113803820237355E-8</v>
      </c>
      <c r="S139" s="23">
        <f t="shared" si="36"/>
        <v>4.0190727603825722E-8</v>
      </c>
      <c r="T139" s="21">
        <f t="shared" si="37"/>
        <v>1.6152945853249188E-15</v>
      </c>
      <c r="U139" s="28">
        <v>298</v>
      </c>
      <c r="V139" s="29">
        <f t="shared" si="38"/>
        <v>288.96499999999997</v>
      </c>
      <c r="W139" s="30">
        <f t="shared" si="39"/>
        <v>0.52733808012094241</v>
      </c>
      <c r="X139" s="31">
        <f t="shared" si="40"/>
        <v>3.3677363157079214</v>
      </c>
      <c r="Y139" s="34">
        <f t="shared" si="41"/>
        <v>-9.974446680082315E-8</v>
      </c>
      <c r="Z139" s="35">
        <f t="shared" si="42"/>
        <v>-9.5702698915210665E-8</v>
      </c>
      <c r="AA139" s="35">
        <f t="shared" si="43"/>
        <v>-9.5866476297206073E-8</v>
      </c>
      <c r="AB139" s="36">
        <f t="shared" si="44"/>
        <v>-9.1975212873613214E-8</v>
      </c>
      <c r="AC139" s="42">
        <f t="shared" si="45"/>
        <v>1.2307681859707856E-5</v>
      </c>
      <c r="AD139" s="24"/>
      <c r="AE139" s="44">
        <f t="shared" si="46"/>
        <v>0.12307681859707856</v>
      </c>
      <c r="AF139" s="44"/>
      <c r="AG139" s="45"/>
      <c r="AH139" s="12">
        <v>1330</v>
      </c>
    </row>
    <row r="140" spans="5:34">
      <c r="E140" s="57">
        <v>0.64469907407407401</v>
      </c>
      <c r="F140" s="12">
        <v>1340</v>
      </c>
      <c r="G140" s="5">
        <v>16</v>
      </c>
      <c r="H140" s="5">
        <v>6.92</v>
      </c>
      <c r="I140" s="5">
        <v>8.08</v>
      </c>
      <c r="J140" s="6">
        <v>15.95</v>
      </c>
      <c r="K140" s="6">
        <v>6.96</v>
      </c>
      <c r="L140" s="6">
        <v>8.18</v>
      </c>
      <c r="M140" s="17">
        <f t="shared" si="32"/>
        <v>15.975</v>
      </c>
      <c r="N140" s="17">
        <f t="shared" si="32"/>
        <v>6.9399999999999995</v>
      </c>
      <c r="O140" s="17">
        <f t="shared" si="32"/>
        <v>8.129999999999999</v>
      </c>
      <c r="P140" s="43">
        <f t="shared" si="33"/>
        <v>0.16817116910875748</v>
      </c>
      <c r="Q140" s="21">
        <f t="shared" si="34"/>
        <v>1.1481536214968814E-7</v>
      </c>
      <c r="R140" s="21">
        <f t="shared" si="35"/>
        <v>8.7096358995607744E-8</v>
      </c>
      <c r="S140" s="23">
        <f t="shared" si="36"/>
        <v>4.1161080561423529E-8</v>
      </c>
      <c r="T140" s="21">
        <f t="shared" si="37"/>
        <v>1.6942345529839978E-15</v>
      </c>
      <c r="U140" s="28">
        <v>298</v>
      </c>
      <c r="V140" s="29">
        <f t="shared" si="38"/>
        <v>288.97500000000002</v>
      </c>
      <c r="W140" s="30">
        <f t="shared" si="39"/>
        <v>0.52673619034181585</v>
      </c>
      <c r="X140" s="31">
        <f t="shared" si="40"/>
        <v>3.3630721945091371</v>
      </c>
      <c r="Y140" s="34">
        <f t="shared" si="41"/>
        <v>-9.5625762552039253E-8</v>
      </c>
      <c r="Z140" s="35">
        <f t="shared" si="42"/>
        <v>-9.159729527832618E-8</v>
      </c>
      <c r="AA140" s="35">
        <f t="shared" si="43"/>
        <v>-9.1767004236898365E-8</v>
      </c>
      <c r="AB140" s="36">
        <f t="shared" si="44"/>
        <v>-8.7893947118434647E-8</v>
      </c>
      <c r="AC140" s="42">
        <f t="shared" si="45"/>
        <v>1.1349585142875743E-5</v>
      </c>
      <c r="AD140" s="24"/>
      <c r="AE140" s="44">
        <f t="shared" si="46"/>
        <v>0.11349585142875743</v>
      </c>
      <c r="AF140" s="44"/>
      <c r="AG140" s="45"/>
      <c r="AH140" s="12">
        <v>1340</v>
      </c>
    </row>
    <row r="141" spans="5:34">
      <c r="E141" s="57">
        <v>0.64481481481481484</v>
      </c>
      <c r="F141" s="12">
        <v>1350</v>
      </c>
      <c r="G141" s="5">
        <v>16.010000000000002</v>
      </c>
      <c r="H141" s="5">
        <v>6.93</v>
      </c>
      <c r="I141" s="5">
        <v>8.1199999999999992</v>
      </c>
      <c r="J141" s="6">
        <v>15.96</v>
      </c>
      <c r="K141" s="6">
        <v>6.97</v>
      </c>
      <c r="L141" s="6">
        <v>8.39</v>
      </c>
      <c r="M141" s="17">
        <f t="shared" si="32"/>
        <v>15.985000000000001</v>
      </c>
      <c r="N141" s="17">
        <f t="shared" si="32"/>
        <v>6.9499999999999993</v>
      </c>
      <c r="O141" s="17">
        <f t="shared" si="32"/>
        <v>8.254999999999999</v>
      </c>
      <c r="P141" s="43">
        <f t="shared" si="33"/>
        <v>0.1707866014021279</v>
      </c>
      <c r="Q141" s="21">
        <f t="shared" si="34"/>
        <v>1.1220184543019621E-7</v>
      </c>
      <c r="R141" s="21">
        <f t="shared" si="35"/>
        <v>8.9125093813374219E-8</v>
      </c>
      <c r="S141" s="23">
        <f t="shared" si="36"/>
        <v>4.2154861431837455E-8</v>
      </c>
      <c r="T141" s="21">
        <f t="shared" si="37"/>
        <v>1.7770323423374169E-15</v>
      </c>
      <c r="U141" s="28">
        <v>298</v>
      </c>
      <c r="V141" s="29">
        <f t="shared" si="38"/>
        <v>288.98500000000001</v>
      </c>
      <c r="W141" s="30">
        <f t="shared" si="39"/>
        <v>0.5261343422181276</v>
      </c>
      <c r="X141" s="31">
        <f t="shared" si="40"/>
        <v>3.3584148549730775</v>
      </c>
      <c r="Y141" s="34">
        <f t="shared" si="41"/>
        <v>-9.3758231883468707E-8</v>
      </c>
      <c r="Z141" s="35">
        <f t="shared" si="42"/>
        <v>-8.9545146742818168E-8</v>
      </c>
      <c r="AA141" s="35">
        <f t="shared" si="43"/>
        <v>-8.9734464374409517E-8</v>
      </c>
      <c r="AB141" s="36">
        <f t="shared" si="44"/>
        <v>-8.569368265156879E-8</v>
      </c>
      <c r="AC141" s="42">
        <f t="shared" si="45"/>
        <v>1.0432504628374209E-5</v>
      </c>
      <c r="AD141" s="24"/>
      <c r="AE141" s="44">
        <f t="shared" si="46"/>
        <v>0.10432504628374209</v>
      </c>
      <c r="AF141" s="44"/>
      <c r="AG141" s="45"/>
      <c r="AH141" s="12">
        <v>1350</v>
      </c>
    </row>
    <row r="142" spans="5:34">
      <c r="E142" s="57">
        <v>0.64493055555555556</v>
      </c>
      <c r="F142" s="12">
        <v>1360</v>
      </c>
      <c r="G142" s="5">
        <v>16.02</v>
      </c>
      <c r="H142" s="5">
        <v>6.94</v>
      </c>
      <c r="I142" s="5">
        <v>8.18</v>
      </c>
      <c r="J142" s="6">
        <v>15.97</v>
      </c>
      <c r="K142" s="6">
        <v>6.98</v>
      </c>
      <c r="L142" s="6">
        <v>8.19</v>
      </c>
      <c r="M142" s="17">
        <f t="shared" si="32"/>
        <v>15.995000000000001</v>
      </c>
      <c r="N142" s="17">
        <f t="shared" si="32"/>
        <v>6.9600000000000009</v>
      </c>
      <c r="O142" s="17">
        <f t="shared" si="32"/>
        <v>8.1849999999999987</v>
      </c>
      <c r="P142" s="43">
        <f t="shared" si="33"/>
        <v>0.16936791320369257</v>
      </c>
      <c r="Q142" s="21">
        <f t="shared" si="34"/>
        <v>1.09647819614318E-7</v>
      </c>
      <c r="R142" s="21">
        <f t="shared" si="35"/>
        <v>9.120108393559095E-8</v>
      </c>
      <c r="S142" s="23">
        <f t="shared" si="36"/>
        <v>4.3172635851617339E-8</v>
      </c>
      <c r="T142" s="21">
        <f t="shared" si="37"/>
        <v>1.8638764863763549E-15</v>
      </c>
      <c r="U142" s="28">
        <v>298</v>
      </c>
      <c r="V142" s="29">
        <f t="shared" si="38"/>
        <v>288.995</v>
      </c>
      <c r="W142" s="30">
        <f t="shared" si="39"/>
        <v>0.52553253574555081</v>
      </c>
      <c r="X142" s="31">
        <f t="shared" si="40"/>
        <v>3.353764286781967</v>
      </c>
      <c r="Y142" s="34">
        <f>-($B$2/X142)*P142*T142*AC142</f>
        <v>-8.9264707077193244E-8</v>
      </c>
      <c r="Z142" s="35">
        <f>-(AC142+(5*Y142))*$B$2*T142*P142/X142</f>
        <v>-8.5086677064784487E-8</v>
      </c>
      <c r="AA142" s="35">
        <f t="shared" si="43"/>
        <v>-8.5282229544103041E-8</v>
      </c>
      <c r="AB142" s="36">
        <f t="shared" si="44"/>
        <v>-8.1281446363588537E-8</v>
      </c>
      <c r="AC142" s="42">
        <f t="shared" si="45"/>
        <v>9.5358194004250575E-6</v>
      </c>
      <c r="AD142" s="24"/>
      <c r="AE142" s="44">
        <f t="shared" si="46"/>
        <v>9.5358194004250579E-2</v>
      </c>
      <c r="AF142" s="44"/>
      <c r="AG142" s="45"/>
      <c r="AH142" s="12">
        <v>1360</v>
      </c>
    </row>
    <row r="143" spans="5:34">
      <c r="E143" s="57">
        <v>0.64504629629629628</v>
      </c>
      <c r="F143" s="12">
        <v>1370</v>
      </c>
      <c r="G143" s="5">
        <v>16.03</v>
      </c>
      <c r="H143" s="5">
        <v>6.95</v>
      </c>
      <c r="I143" s="5">
        <v>8.2200000000000006</v>
      </c>
      <c r="J143" s="6">
        <v>15.98</v>
      </c>
      <c r="K143" s="6">
        <v>6.99</v>
      </c>
      <c r="L143" s="6">
        <v>8.19</v>
      </c>
      <c r="M143" s="17">
        <f t="shared" si="32"/>
        <v>16.005000000000003</v>
      </c>
      <c r="N143" s="17">
        <f t="shared" si="32"/>
        <v>6.9700000000000006</v>
      </c>
      <c r="O143" s="17">
        <f t="shared" si="32"/>
        <v>8.2050000000000001</v>
      </c>
      <c r="P143" s="43">
        <f t="shared" si="33"/>
        <v>0.16981137773533456</v>
      </c>
      <c r="Q143" s="21">
        <f t="shared" si="34"/>
        <v>1.0715193052376018E-7</v>
      </c>
      <c r="R143" s="21">
        <f t="shared" si="35"/>
        <v>9.3325430079699072E-8</v>
      </c>
      <c r="S143" s="23">
        <f t="shared" si="36"/>
        <v>4.4214983113872972E-8</v>
      </c>
      <c r="T143" s="21">
        <f t="shared" si="37"/>
        <v>1.9549647317600722E-15</v>
      </c>
      <c r="U143" s="28">
        <v>298</v>
      </c>
      <c r="V143" s="29">
        <f t="shared" si="38"/>
        <v>289.005</v>
      </c>
      <c r="W143" s="30">
        <f t="shared" si="39"/>
        <v>0.52493077091975882</v>
      </c>
      <c r="X143" s="31">
        <f t="shared" si="40"/>
        <v>3.3491204796344012</v>
      </c>
      <c r="Y143" s="34">
        <f t="shared" si="41"/>
        <v>-8.5602167590506304E-8</v>
      </c>
      <c r="Z143" s="35">
        <f t="shared" si="42"/>
        <v>-8.1382912876345376E-8</v>
      </c>
      <c r="AA143" s="35">
        <f t="shared" si="43"/>
        <v>-8.1590876189005058E-8</v>
      </c>
      <c r="AB143" s="36">
        <f t="shared" si="44"/>
        <v>-7.7559084134027109E-8</v>
      </c>
      <c r="AC143" s="42">
        <f t="shared" si="45"/>
        <v>8.683679455994133E-6</v>
      </c>
      <c r="AD143" s="24"/>
      <c r="AE143" s="44">
        <f t="shared" si="46"/>
        <v>8.6836794559941324E-2</v>
      </c>
      <c r="AF143" s="44"/>
      <c r="AG143" s="45"/>
      <c r="AH143" s="12">
        <v>1370</v>
      </c>
    </row>
    <row r="144" spans="5:34">
      <c r="E144" s="57">
        <v>0.64516203703703701</v>
      </c>
      <c r="F144" s="12">
        <v>1380</v>
      </c>
      <c r="G144" s="5">
        <v>16.04</v>
      </c>
      <c r="H144" s="5">
        <v>6.95</v>
      </c>
      <c r="I144" s="5">
        <v>8.0299999999999994</v>
      </c>
      <c r="J144" s="6">
        <v>15.99</v>
      </c>
      <c r="K144" s="6">
        <v>6.99</v>
      </c>
      <c r="L144" s="6">
        <v>8.0299999999999994</v>
      </c>
      <c r="M144" s="17">
        <f t="shared" si="32"/>
        <v>16.015000000000001</v>
      </c>
      <c r="N144" s="17">
        <f t="shared" si="32"/>
        <v>6.9700000000000006</v>
      </c>
      <c r="O144" s="17">
        <f t="shared" si="32"/>
        <v>8.0299999999999994</v>
      </c>
      <c r="P144" s="43">
        <f t="shared" si="33"/>
        <v>0.16621855634254801</v>
      </c>
      <c r="Q144" s="21">
        <f t="shared" si="34"/>
        <v>1.0715193052376018E-7</v>
      </c>
      <c r="R144" s="21">
        <f t="shared" si="35"/>
        <v>9.3325430079699072E-8</v>
      </c>
      <c r="S144" s="23">
        <f t="shared" si="36"/>
        <v>4.4251741035641801E-8</v>
      </c>
      <c r="T144" s="21">
        <f t="shared" si="37"/>
        <v>1.9582165846855044E-15</v>
      </c>
      <c r="U144" s="28">
        <v>298</v>
      </c>
      <c r="V144" s="29">
        <f t="shared" si="38"/>
        <v>289.01499999999999</v>
      </c>
      <c r="W144" s="30">
        <f t="shared" si="39"/>
        <v>0.52432904773642941</v>
      </c>
      <c r="X144" s="31">
        <f t="shared" si="40"/>
        <v>3.3444834232453613</v>
      </c>
      <c r="Y144" s="34">
        <f t="shared" si="41"/>
        <v>-7.6156865690263651E-8</v>
      </c>
      <c r="Z144" s="35">
        <f t="shared" si="42"/>
        <v>-7.2471366794522204E-8</v>
      </c>
      <c r="AA144" s="35">
        <f t="shared" si="43"/>
        <v>-7.2649721063535239E-8</v>
      </c>
      <c r="AB144" s="36">
        <f t="shared" si="44"/>
        <v>-6.9125314054602953E-8</v>
      </c>
      <c r="AC144" s="42">
        <f t="shared" si="45"/>
        <v>7.8684980729020798E-6</v>
      </c>
      <c r="AD144" s="24"/>
      <c r="AE144" s="44">
        <f t="shared" si="46"/>
        <v>7.8684980729020804E-2</v>
      </c>
      <c r="AF144" s="44"/>
      <c r="AG144" s="45"/>
      <c r="AH144" s="12">
        <v>1380</v>
      </c>
    </row>
    <row r="145" spans="5:34">
      <c r="E145" s="57">
        <v>0.64527777777777773</v>
      </c>
      <c r="F145" s="12">
        <v>1390</v>
      </c>
      <c r="G145" s="5">
        <v>16.05</v>
      </c>
      <c r="H145" s="5">
        <v>6.96</v>
      </c>
      <c r="I145" s="5">
        <v>8.11</v>
      </c>
      <c r="J145" s="6">
        <v>16</v>
      </c>
      <c r="K145" s="6">
        <v>7</v>
      </c>
      <c r="L145" s="6">
        <v>8.2899999999999991</v>
      </c>
      <c r="M145" s="17">
        <f t="shared" si="32"/>
        <v>16.024999999999999</v>
      </c>
      <c r="N145" s="17">
        <f t="shared" si="32"/>
        <v>6.98</v>
      </c>
      <c r="O145" s="17">
        <f t="shared" si="32"/>
        <v>8.1999999999999993</v>
      </c>
      <c r="P145" s="43">
        <f t="shared" si="33"/>
        <v>0.16976712223991369</v>
      </c>
      <c r="Q145" s="21">
        <f t="shared" si="34"/>
        <v>1.0471285480508987E-7</v>
      </c>
      <c r="R145" s="21">
        <f t="shared" si="35"/>
        <v>9.5499258602143556E-8</v>
      </c>
      <c r="S145" s="23">
        <f t="shared" si="36"/>
        <v>4.5320141892079476E-8</v>
      </c>
      <c r="T145" s="21">
        <f t="shared" si="37"/>
        <v>2.0539152611182172E-15</v>
      </c>
      <c r="U145" s="28">
        <v>298</v>
      </c>
      <c r="V145" s="29">
        <f t="shared" si="38"/>
        <v>289.02499999999998</v>
      </c>
      <c r="W145" s="30">
        <f t="shared" si="39"/>
        <v>0.52372736619124016</v>
      </c>
      <c r="X145" s="31">
        <f t="shared" si="40"/>
        <v>3.3398531073461424</v>
      </c>
      <c r="Y145" s="34">
        <f t="shared" si="41"/>
        <v>-7.4160487610327767E-8</v>
      </c>
      <c r="Z145" s="35">
        <f t="shared" si="42"/>
        <v>-7.0310517480786126E-8</v>
      </c>
      <c r="AA145" s="35">
        <f t="shared" si="43"/>
        <v>-7.0510384963808156E-8</v>
      </c>
      <c r="AB145" s="36">
        <f t="shared" si="44"/>
        <v>-6.6839530462377747E-8</v>
      </c>
      <c r="AC145" s="42">
        <f t="shared" si="45"/>
        <v>7.14262414713378E-6</v>
      </c>
      <c r="AD145" s="24"/>
      <c r="AE145" s="44">
        <f t="shared" si="46"/>
        <v>7.1426241471337804E-2</v>
      </c>
      <c r="AF145" s="44"/>
      <c r="AG145" s="45"/>
      <c r="AH145" s="12">
        <v>1390</v>
      </c>
    </row>
    <row r="146" spans="5:34">
      <c r="E146" s="57">
        <v>0.64539351851851856</v>
      </c>
      <c r="F146" s="12">
        <v>1400</v>
      </c>
      <c r="G146" s="5">
        <v>16.059999999999999</v>
      </c>
      <c r="H146" s="5">
        <v>6.97</v>
      </c>
      <c r="I146" s="5">
        <v>8.1</v>
      </c>
      <c r="J146" s="6">
        <v>16.010000000000002</v>
      </c>
      <c r="K146" s="6">
        <v>7.01</v>
      </c>
      <c r="L146" s="6">
        <v>8.1199999999999992</v>
      </c>
      <c r="M146" s="17">
        <f t="shared" si="32"/>
        <v>16.035</v>
      </c>
      <c r="N146" s="17">
        <f t="shared" si="32"/>
        <v>6.99</v>
      </c>
      <c r="O146" s="17">
        <f t="shared" si="32"/>
        <v>8.11</v>
      </c>
      <c r="P146" s="43">
        <f t="shared" si="33"/>
        <v>0.16793312734066473</v>
      </c>
      <c r="Q146" s="21">
        <f t="shared" si="34"/>
        <v>1.0232929922807534E-7</v>
      </c>
      <c r="R146" s="21">
        <f t="shared" si="35"/>
        <v>9.7723722095581017E-8</v>
      </c>
      <c r="S146" s="23">
        <f t="shared" si="36"/>
        <v>4.6414337900602235E-8</v>
      </c>
      <c r="T146" s="21">
        <f t="shared" si="37"/>
        <v>2.154290762751281E-15</v>
      </c>
      <c r="U146" s="28">
        <v>298</v>
      </c>
      <c r="V146" s="29">
        <f t="shared" si="38"/>
        <v>289.03500000000003</v>
      </c>
      <c r="W146" s="30">
        <f t="shared" si="39"/>
        <v>0.52312572627986897</v>
      </c>
      <c r="X146" s="31">
        <f t="shared" si="40"/>
        <v>3.3352295216843393</v>
      </c>
      <c r="Y146" s="34">
        <f t="shared" si="41"/>
        <v>-6.9452341626660675E-8</v>
      </c>
      <c r="Z146" s="35">
        <f t="shared" si="42"/>
        <v>-6.5706254255736625E-8</v>
      </c>
      <c r="AA146" s="35">
        <f t="shared" si="43"/>
        <v>-6.5908308934699523E-8</v>
      </c>
      <c r="AB146" s="36">
        <f t="shared" si="44"/>
        <v>-6.2342479584386156E-8</v>
      </c>
      <c r="AC146" s="42">
        <f t="shared" si="45"/>
        <v>6.4382211088639596E-6</v>
      </c>
      <c r="AD146" s="24"/>
      <c r="AE146" s="44">
        <f t="shared" si="46"/>
        <v>6.438221108863959E-2</v>
      </c>
      <c r="AF146" s="44"/>
      <c r="AG146" s="45"/>
      <c r="AH146" s="12">
        <v>1400</v>
      </c>
    </row>
    <row r="147" spans="5:34">
      <c r="E147" s="57">
        <v>0.64550925925925928</v>
      </c>
      <c r="F147" s="12">
        <v>1410</v>
      </c>
      <c r="G147" s="5">
        <v>16.07</v>
      </c>
      <c r="H147" s="5">
        <v>6.98</v>
      </c>
      <c r="I147" s="5">
        <v>8.15</v>
      </c>
      <c r="J147" s="6">
        <v>16.02</v>
      </c>
      <c r="K147" s="6">
        <v>7.02</v>
      </c>
      <c r="L147" s="6">
        <v>8.07</v>
      </c>
      <c r="M147" s="17">
        <f t="shared" si="32"/>
        <v>16.045000000000002</v>
      </c>
      <c r="N147" s="17">
        <f t="shared" si="32"/>
        <v>7</v>
      </c>
      <c r="O147" s="17">
        <f t="shared" si="32"/>
        <v>8.11</v>
      </c>
      <c r="P147" s="43">
        <f t="shared" si="33"/>
        <v>0.16796244035423855</v>
      </c>
      <c r="Q147" s="21">
        <f t="shared" si="34"/>
        <v>9.9999999999999995E-8</v>
      </c>
      <c r="R147" s="21">
        <f t="shared" si="35"/>
        <v>9.9999999999999995E-8</v>
      </c>
      <c r="S147" s="23">
        <f t="shared" si="36"/>
        <v>4.7534951851679482E-8</v>
      </c>
      <c r="T147" s="21">
        <f t="shared" si="37"/>
        <v>2.2595716475414864E-15</v>
      </c>
      <c r="U147" s="28">
        <v>298</v>
      </c>
      <c r="V147" s="29">
        <f t="shared" si="38"/>
        <v>289.04500000000002</v>
      </c>
      <c r="W147" s="30">
        <f t="shared" si="39"/>
        <v>0.52252412799799763</v>
      </c>
      <c r="X147" s="31">
        <f t="shared" si="40"/>
        <v>3.3306126560238378</v>
      </c>
      <c r="Y147" s="34">
        <f t="shared" si="41"/>
        <v>-6.549929238727426E-8</v>
      </c>
      <c r="Z147" s="35">
        <f t="shared" si="42"/>
        <v>-6.1787985961037437E-8</v>
      </c>
      <c r="AA147" s="35">
        <f t="shared" si="43"/>
        <v>-6.1998275185354356E-8</v>
      </c>
      <c r="AB147" s="36">
        <f t="shared" si="44"/>
        <v>-5.8473427260349325E-8</v>
      </c>
      <c r="AC147" s="42">
        <f t="shared" si="45"/>
        <v>5.7798478628774307E-6</v>
      </c>
      <c r="AD147" s="24"/>
      <c r="AE147" s="44">
        <f t="shared" si="46"/>
        <v>5.7798478628774311E-2</v>
      </c>
      <c r="AF147" s="44"/>
      <c r="AG147" s="45"/>
      <c r="AH147" s="12">
        <v>1410</v>
      </c>
    </row>
    <row r="148" spans="5:34">
      <c r="E148" s="57">
        <v>0.645625</v>
      </c>
      <c r="F148" s="12">
        <v>1420</v>
      </c>
      <c r="G148" s="5">
        <v>16.079999999999998</v>
      </c>
      <c r="H148" s="5">
        <v>6.99</v>
      </c>
      <c r="I148" s="5">
        <v>8.14</v>
      </c>
      <c r="J148" s="6">
        <v>16.03</v>
      </c>
      <c r="K148" s="6">
        <v>7.02</v>
      </c>
      <c r="L148" s="6">
        <v>8.15</v>
      </c>
      <c r="M148" s="17">
        <f t="shared" si="32"/>
        <v>16.055</v>
      </c>
      <c r="N148" s="17">
        <f t="shared" si="32"/>
        <v>7.0049999999999999</v>
      </c>
      <c r="O148" s="17">
        <f t="shared" si="32"/>
        <v>8.1449999999999996</v>
      </c>
      <c r="P148" s="43">
        <f t="shared" si="33"/>
        <v>0.16871675888352541</v>
      </c>
      <c r="Q148" s="21">
        <f t="shared" si="34"/>
        <v>9.8855309465693834E-8</v>
      </c>
      <c r="R148" s="21">
        <f t="shared" si="35"/>
        <v>1.0115794542598979E-7</v>
      </c>
      <c r="S148" s="23">
        <f t="shared" si="36"/>
        <v>4.8125356211258888E-8</v>
      </c>
      <c r="T148" s="21">
        <f t="shared" si="37"/>
        <v>2.3160499104605546E-15</v>
      </c>
      <c r="U148" s="28">
        <v>298</v>
      </c>
      <c r="V148" s="29">
        <f t="shared" si="38"/>
        <v>289.05500000000001</v>
      </c>
      <c r="W148" s="30">
        <f t="shared" si="39"/>
        <v>0.52192257134130404</v>
      </c>
      <c r="X148" s="31">
        <f t="shared" si="40"/>
        <v>3.3260025001447366</v>
      </c>
      <c r="Y148" s="34">
        <f t="shared" si="41"/>
        <v>-6.0296248015247929E-8</v>
      </c>
      <c r="Z148" s="35">
        <f t="shared" si="42"/>
        <v>-5.6773756983609576E-8</v>
      </c>
      <c r="AA148" s="35">
        <f t="shared" si="43"/>
        <v>-5.6979539987965591E-8</v>
      </c>
      <c r="AB148" s="36">
        <f t="shared" si="44"/>
        <v>-5.363878838214669E-8</v>
      </c>
      <c r="AC148" s="42">
        <f t="shared" si="45"/>
        <v>5.1606057929767544E-6</v>
      </c>
      <c r="AD148" s="24"/>
      <c r="AE148" s="44">
        <f t="shared" si="46"/>
        <v>5.1606057929767545E-2</v>
      </c>
      <c r="AF148" s="44"/>
      <c r="AG148" s="45"/>
      <c r="AH148" s="12">
        <v>1420</v>
      </c>
    </row>
    <row r="149" spans="5:34">
      <c r="E149" s="57">
        <v>0.64574074074074073</v>
      </c>
      <c r="F149" s="12">
        <v>1430</v>
      </c>
      <c r="G149" s="5">
        <v>16.09</v>
      </c>
      <c r="H149" s="5">
        <v>6.99</v>
      </c>
      <c r="I149" s="5">
        <v>8.17</v>
      </c>
      <c r="J149" s="6">
        <v>16.04</v>
      </c>
      <c r="K149" s="6">
        <v>7.03</v>
      </c>
      <c r="L149" s="6">
        <v>8.1300000000000008</v>
      </c>
      <c r="M149" s="17">
        <f t="shared" si="32"/>
        <v>16.064999999999998</v>
      </c>
      <c r="N149" s="17">
        <f t="shared" si="32"/>
        <v>7.01</v>
      </c>
      <c r="O149" s="17">
        <f t="shared" si="32"/>
        <v>8.15</v>
      </c>
      <c r="P149" s="43">
        <f t="shared" si="33"/>
        <v>0.16884980780507994</v>
      </c>
      <c r="Q149" s="21">
        <f t="shared" si="34"/>
        <v>9.7723722095581017E-8</v>
      </c>
      <c r="R149" s="21">
        <f t="shared" si="35"/>
        <v>1.0232929922807534E-7</v>
      </c>
      <c r="S149" s="23">
        <f t="shared" si="36"/>
        <v>4.8723093644592039E-8</v>
      </c>
      <c r="T149" s="21">
        <f t="shared" si="37"/>
        <v>2.3739398542996853E-15</v>
      </c>
      <c r="U149" s="28">
        <v>298</v>
      </c>
      <c r="V149" s="29">
        <f t="shared" si="38"/>
        <v>289.065</v>
      </c>
      <c r="W149" s="30">
        <f t="shared" si="39"/>
        <v>0.52132105630546577</v>
      </c>
      <c r="X149" s="31">
        <f t="shared" si="40"/>
        <v>3.3213990438433423</v>
      </c>
      <c r="Y149" s="34">
        <f t="shared" si="41"/>
        <v>-5.5107828069652271E-8</v>
      </c>
      <c r="Z149" s="35">
        <f t="shared" si="42"/>
        <v>-5.1800794819788969E-8</v>
      </c>
      <c r="AA149" s="35">
        <f t="shared" si="43"/>
        <v>-5.1999250634485185E-8</v>
      </c>
      <c r="AB149" s="36">
        <f t="shared" si="44"/>
        <v>-4.8866854442498293E-8</v>
      </c>
      <c r="AC149" s="42">
        <f t="shared" si="45"/>
        <v>4.5915364090758487E-6</v>
      </c>
      <c r="AD149" s="24"/>
      <c r="AE149" s="44">
        <f t="shared" si="46"/>
        <v>4.5915364090758484E-2</v>
      </c>
      <c r="AF149" s="44"/>
      <c r="AG149" s="45"/>
      <c r="AH149" s="12">
        <v>1430</v>
      </c>
    </row>
    <row r="150" spans="5:34">
      <c r="E150" s="57">
        <v>0.64585648148148145</v>
      </c>
      <c r="F150" s="12">
        <v>1440</v>
      </c>
      <c r="G150" s="5">
        <v>16.100000000000001</v>
      </c>
      <c r="H150" s="5">
        <v>7</v>
      </c>
      <c r="I150" s="5">
        <v>8.1999999999999993</v>
      </c>
      <c r="J150" s="6">
        <v>16.05</v>
      </c>
      <c r="K150" s="6">
        <v>7.04</v>
      </c>
      <c r="L150" s="6">
        <v>8.32</v>
      </c>
      <c r="M150" s="17">
        <f t="shared" si="32"/>
        <v>16.075000000000003</v>
      </c>
      <c r="N150" s="17">
        <f t="shared" si="32"/>
        <v>7.02</v>
      </c>
      <c r="O150" s="17">
        <f t="shared" si="32"/>
        <v>8.26</v>
      </c>
      <c r="P150" s="43">
        <f t="shared" si="33"/>
        <v>0.17115864873355036</v>
      </c>
      <c r="Q150" s="21">
        <f t="shared" si="34"/>
        <v>9.5499258602143556E-8</v>
      </c>
      <c r="R150" s="21">
        <f t="shared" si="35"/>
        <v>1.0471285480508987E-7</v>
      </c>
      <c r="S150" s="23">
        <f t="shared" si="36"/>
        <v>4.9899449506754755E-8</v>
      </c>
      <c r="T150" s="21">
        <f t="shared" si="37"/>
        <v>2.4899550610771675E-15</v>
      </c>
      <c r="U150" s="28">
        <v>298</v>
      </c>
      <c r="V150" s="29">
        <f t="shared" si="38"/>
        <v>289.07499999999999</v>
      </c>
      <c r="W150" s="30">
        <f t="shared" si="39"/>
        <v>0.52071958288616937</v>
      </c>
      <c r="X150" s="31">
        <f t="shared" si="40"/>
        <v>3.3168022769322163</v>
      </c>
      <c r="Y150" s="34">
        <f t="shared" si="41"/>
        <v>-5.2036816947524809E-8</v>
      </c>
      <c r="Z150" s="35">
        <f t="shared" si="42"/>
        <v>-4.8712078089463737E-8</v>
      </c>
      <c r="AA150" s="35">
        <f t="shared" si="43"/>
        <v>-4.8924502467485328E-8</v>
      </c>
      <c r="AB150" s="36">
        <f t="shared" si="44"/>
        <v>-4.5785043529908417E-8</v>
      </c>
      <c r="AC150" s="42">
        <f t="shared" si="45"/>
        <v>4.0722451200413529E-6</v>
      </c>
      <c r="AD150" s="24"/>
      <c r="AE150" s="44">
        <f t="shared" si="46"/>
        <v>4.0722451200413526E-2</v>
      </c>
      <c r="AF150" s="44"/>
      <c r="AG150" s="45"/>
      <c r="AH150" s="12">
        <v>1440</v>
      </c>
    </row>
    <row r="151" spans="5:34">
      <c r="E151" s="57">
        <v>0.64597222222222217</v>
      </c>
      <c r="F151" s="12">
        <v>1450</v>
      </c>
      <c r="G151" s="5">
        <v>16.11</v>
      </c>
      <c r="H151" s="5">
        <v>7.01</v>
      </c>
      <c r="I151" s="5">
        <v>8.23</v>
      </c>
      <c r="J151" s="6">
        <v>16.059999999999999</v>
      </c>
      <c r="K151" s="6">
        <v>7.05</v>
      </c>
      <c r="L151" s="6">
        <v>8.27</v>
      </c>
      <c r="M151" s="17">
        <f t="shared" si="32"/>
        <v>16.085000000000001</v>
      </c>
      <c r="N151" s="17">
        <f t="shared" si="32"/>
        <v>7.0299999999999994</v>
      </c>
      <c r="O151" s="17">
        <f t="shared" si="32"/>
        <v>8.25</v>
      </c>
      <c r="P151" s="43">
        <f t="shared" si="33"/>
        <v>0.17098129558634911</v>
      </c>
      <c r="Q151" s="21">
        <f t="shared" si="34"/>
        <v>9.3325430079699072E-8</v>
      </c>
      <c r="R151" s="21">
        <f t="shared" si="35"/>
        <v>1.0715193052376018E-7</v>
      </c>
      <c r="S151" s="23">
        <f t="shared" si="36"/>
        <v>5.1104206954509264E-8</v>
      </c>
      <c r="T151" s="21">
        <f t="shared" si="37"/>
        <v>2.6116399684493128E-15</v>
      </c>
      <c r="U151" s="28">
        <v>298</v>
      </c>
      <c r="V151" s="29">
        <f t="shared" si="38"/>
        <v>289.08499999999998</v>
      </c>
      <c r="W151" s="30">
        <f t="shared" si="39"/>
        <v>0.52011815107908799</v>
      </c>
      <c r="X151" s="31">
        <f t="shared" si="40"/>
        <v>3.312212189239975</v>
      </c>
      <c r="Y151" s="34">
        <f t="shared" si="41"/>
        <v>-4.8049394080819075E-8</v>
      </c>
      <c r="Z151" s="35">
        <f t="shared" si="42"/>
        <v>-4.4828268067612733E-8</v>
      </c>
      <c r="AA151" s="35">
        <f t="shared" si="43"/>
        <v>-4.5044205292034387E-8</v>
      </c>
      <c r="AB151" s="36">
        <f t="shared" si="44"/>
        <v>-4.2010064587242858E-8</v>
      </c>
      <c r="AC151" s="42">
        <f t="shared" si="45"/>
        <v>3.583753417389136E-6</v>
      </c>
      <c r="AD151" s="24"/>
      <c r="AE151" s="44">
        <f t="shared" si="46"/>
        <v>3.5837534173891364E-2</v>
      </c>
      <c r="AF151" s="44"/>
      <c r="AG151" s="45"/>
      <c r="AH151" s="12">
        <v>1450</v>
      </c>
    </row>
    <row r="152" spans="5:34">
      <c r="E152" s="57">
        <v>0.646087962962963</v>
      </c>
      <c r="F152" s="12">
        <v>1460</v>
      </c>
      <c r="G152" s="5">
        <v>16.12</v>
      </c>
      <c r="H152" s="5">
        <v>7.02</v>
      </c>
      <c r="I152" s="5">
        <v>8.17</v>
      </c>
      <c r="J152" s="6">
        <v>16.07</v>
      </c>
      <c r="K152" s="6">
        <v>7.06</v>
      </c>
      <c r="L152" s="6">
        <v>8.2100000000000009</v>
      </c>
      <c r="M152" s="17">
        <f t="shared" si="32"/>
        <v>16.094999999999999</v>
      </c>
      <c r="N152" s="17">
        <f t="shared" si="32"/>
        <v>7.0399999999999991</v>
      </c>
      <c r="O152" s="17">
        <f t="shared" si="32"/>
        <v>8.1900000000000013</v>
      </c>
      <c r="P152" s="43">
        <f t="shared" si="33"/>
        <v>0.16976744915694159</v>
      </c>
      <c r="Q152" s="21">
        <f t="shared" si="34"/>
        <v>9.120108393559095E-8</v>
      </c>
      <c r="R152" s="21">
        <f t="shared" si="35"/>
        <v>1.09647819614318E-7</v>
      </c>
      <c r="S152" s="23">
        <f t="shared" si="36"/>
        <v>5.2338051707279494E-8</v>
      </c>
      <c r="T152" s="21">
        <f t="shared" si="37"/>
        <v>2.7392716565138621E-15</v>
      </c>
      <c r="U152" s="28">
        <v>298</v>
      </c>
      <c r="V152" s="29">
        <f t="shared" si="38"/>
        <v>289.09500000000003</v>
      </c>
      <c r="W152" s="30">
        <f t="shared" si="39"/>
        <v>0.51951676087990817</v>
      </c>
      <c r="X152" s="31">
        <f t="shared" si="40"/>
        <v>3.3076287706114718</v>
      </c>
      <c r="Y152" s="34">
        <f t="shared" si="41"/>
        <v>-4.3821657344578853E-8</v>
      </c>
      <c r="Z152" s="35">
        <f t="shared" si="42"/>
        <v>-4.0758018230533899E-8</v>
      </c>
      <c r="AA152" s="35">
        <f t="shared" si="43"/>
        <v>-4.0972201928500939E-8</v>
      </c>
      <c r="AB152" s="36">
        <f t="shared" si="44"/>
        <v>-3.8092798692352089E-8</v>
      </c>
      <c r="AC152" s="42">
        <f t="shared" si="45"/>
        <v>3.1340794084102109E-6</v>
      </c>
      <c r="AD152" s="24"/>
      <c r="AE152" s="44">
        <f t="shared" si="46"/>
        <v>3.1340794084102112E-2</v>
      </c>
      <c r="AF152" s="44"/>
      <c r="AG152" s="45"/>
      <c r="AH152" s="12">
        <v>1460</v>
      </c>
    </row>
    <row r="153" spans="5:34">
      <c r="E153" s="57">
        <v>0.64620370370370372</v>
      </c>
      <c r="F153" s="12">
        <v>1470</v>
      </c>
      <c r="G153" s="5">
        <v>16.13</v>
      </c>
      <c r="H153" s="5">
        <v>7.03</v>
      </c>
      <c r="I153" s="5">
        <v>8.1</v>
      </c>
      <c r="J153" s="6">
        <v>16.079999999999998</v>
      </c>
      <c r="K153" s="6">
        <v>7.08</v>
      </c>
      <c r="L153" s="6">
        <v>8.09</v>
      </c>
      <c r="M153" s="17">
        <f t="shared" si="32"/>
        <v>16.104999999999997</v>
      </c>
      <c r="N153" s="17">
        <f t="shared" si="32"/>
        <v>7.0549999999999997</v>
      </c>
      <c r="O153" s="17">
        <f t="shared" si="32"/>
        <v>8.0949999999999989</v>
      </c>
      <c r="P153" s="43">
        <f t="shared" si="33"/>
        <v>0.16782754983549836</v>
      </c>
      <c r="Q153" s="21">
        <f t="shared" si="34"/>
        <v>8.8104887300801405E-8</v>
      </c>
      <c r="R153" s="21">
        <f t="shared" si="35"/>
        <v>1.1350108156723117E-7</v>
      </c>
      <c r="S153" s="23">
        <f t="shared" si="36"/>
        <v>5.4222364312051938E-8</v>
      </c>
      <c r="T153" s="21">
        <f t="shared" si="37"/>
        <v>2.9400647915888836E-15</v>
      </c>
      <c r="U153" s="28">
        <v>298</v>
      </c>
      <c r="V153" s="29">
        <f t="shared" si="38"/>
        <v>289.10500000000002</v>
      </c>
      <c r="W153" s="30">
        <f t="shared" si="39"/>
        <v>0.51891541228431193</v>
      </c>
      <c r="X153" s="31">
        <f t="shared" si="40"/>
        <v>3.3030520109076282</v>
      </c>
      <c r="Y153" s="34">
        <f t="shared" si="41"/>
        <v>-4.0485229881570496E-8</v>
      </c>
      <c r="Z153" s="35">
        <f t="shared" si="42"/>
        <v>-3.747792545451854E-8</v>
      </c>
      <c r="AA153" s="35">
        <f t="shared" si="43"/>
        <v>-3.770131259949516E-8</v>
      </c>
      <c r="AB153" s="36">
        <f t="shared" si="44"/>
        <v>-3.4884208243911809E-8</v>
      </c>
      <c r="AC153" s="42">
        <f t="shared" si="45"/>
        <v>2.7251212478185448E-6</v>
      </c>
      <c r="AD153" s="24"/>
      <c r="AE153" s="44">
        <f t="shared" si="46"/>
        <v>2.7251212478185446E-2</v>
      </c>
      <c r="AF153" s="44"/>
      <c r="AG153" s="45"/>
      <c r="AH153" s="12">
        <v>1470</v>
      </c>
    </row>
    <row r="154" spans="5:34">
      <c r="E154" s="57">
        <v>0.64631944444444445</v>
      </c>
      <c r="F154" s="12">
        <v>1480</v>
      </c>
      <c r="G154" s="5">
        <v>16.14</v>
      </c>
      <c r="H154" s="5">
        <v>7.04</v>
      </c>
      <c r="I154" s="5">
        <v>8.1999999999999993</v>
      </c>
      <c r="J154" s="6">
        <v>16.09</v>
      </c>
      <c r="K154" s="6">
        <v>7.09</v>
      </c>
      <c r="L154" s="6">
        <v>8.0299999999999994</v>
      </c>
      <c r="M154" s="17">
        <f t="shared" si="32"/>
        <v>16.115000000000002</v>
      </c>
      <c r="N154" s="17">
        <f t="shared" si="32"/>
        <v>7.0649999999999995</v>
      </c>
      <c r="O154" s="17">
        <f t="shared" si="32"/>
        <v>8.1149999999999984</v>
      </c>
      <c r="P154" s="43">
        <f t="shared" si="33"/>
        <v>0.16827159768921568</v>
      </c>
      <c r="Q154" s="21">
        <f t="shared" si="34"/>
        <v>8.6099375218460073E-8</v>
      </c>
      <c r="R154" s="21">
        <f t="shared" si="35"/>
        <v>1.1614486138403394E-7</v>
      </c>
      <c r="S154" s="23">
        <f t="shared" si="36"/>
        <v>5.5531492927407937E-8</v>
      </c>
      <c r="T154" s="21">
        <f t="shared" si="37"/>
        <v>3.0837467067467576E-15</v>
      </c>
      <c r="U154" s="28">
        <v>298</v>
      </c>
      <c r="V154" s="29">
        <f t="shared" si="38"/>
        <v>289.11500000000001</v>
      </c>
      <c r="W154" s="30">
        <f t="shared" si="39"/>
        <v>0.5183141052879835</v>
      </c>
      <c r="X154" s="31">
        <f t="shared" si="40"/>
        <v>3.2984819000054615</v>
      </c>
      <c r="Y154" s="34">
        <f t="shared" si="41"/>
        <v>-3.6749164162723625E-8</v>
      </c>
      <c r="Z154" s="35">
        <f t="shared" si="42"/>
        <v>-3.3874421870475724E-8</v>
      </c>
      <c r="AA154" s="35">
        <f t="shared" si="43"/>
        <v>-3.4099301631284576E-8</v>
      </c>
      <c r="AB154" s="36">
        <f t="shared" si="44"/>
        <v>-3.1414256184870633E-8</v>
      </c>
      <c r="AC154" s="42">
        <f t="shared" si="45"/>
        <v>2.3489080574293635E-6</v>
      </c>
      <c r="AD154" s="24"/>
      <c r="AE154" s="44">
        <f t="shared" si="46"/>
        <v>2.3489080574293636E-2</v>
      </c>
      <c r="AF154" s="44"/>
      <c r="AG154" s="45"/>
      <c r="AH154" s="12">
        <v>1480</v>
      </c>
    </row>
    <row r="155" spans="5:34">
      <c r="E155" s="57">
        <v>0.64643518518518517</v>
      </c>
      <c r="F155" s="12">
        <v>1490</v>
      </c>
      <c r="G155" s="5">
        <v>16.149999999999999</v>
      </c>
      <c r="H155" s="5">
        <v>7.05</v>
      </c>
      <c r="I155" s="5">
        <v>8.14</v>
      </c>
      <c r="J155" s="6">
        <v>16.100000000000001</v>
      </c>
      <c r="K155" s="6">
        <v>7.1</v>
      </c>
      <c r="L155" s="6">
        <v>8.2100000000000009</v>
      </c>
      <c r="M155" s="17">
        <f t="shared" si="32"/>
        <v>16.125</v>
      </c>
      <c r="N155" s="17">
        <f t="shared" si="32"/>
        <v>7.0749999999999993</v>
      </c>
      <c r="O155" s="17">
        <f t="shared" si="32"/>
        <v>8.1750000000000007</v>
      </c>
      <c r="P155" s="43">
        <f t="shared" si="33"/>
        <v>0.16954538062234881</v>
      </c>
      <c r="Q155" s="21">
        <f t="shared" si="34"/>
        <v>8.4139514164519509E-8</v>
      </c>
      <c r="R155" s="21">
        <f t="shared" si="35"/>
        <v>1.1885022274370147E-7</v>
      </c>
      <c r="S155" s="23">
        <f t="shared" si="36"/>
        <v>5.6872228754166221E-8</v>
      </c>
      <c r="T155" s="21">
        <f t="shared" si="37"/>
        <v>3.2344504034662113E-15</v>
      </c>
      <c r="U155" s="28">
        <v>298</v>
      </c>
      <c r="V155" s="29">
        <f t="shared" si="38"/>
        <v>289.125</v>
      </c>
      <c r="W155" s="30">
        <f t="shared" si="39"/>
        <v>0.51771283988660499</v>
      </c>
      <c r="X155" s="31">
        <f t="shared" si="40"/>
        <v>3.2939184277980265</v>
      </c>
      <c r="Y155" s="34">
        <f t="shared" si="41"/>
        <v>-3.3258278586292603E-8</v>
      </c>
      <c r="Z155" s="35">
        <f t="shared" si="42"/>
        <v>-3.0505004637719011E-8</v>
      </c>
      <c r="AA155" s="35">
        <f t="shared" si="43"/>
        <v>-3.0732933374806993E-8</v>
      </c>
      <c r="AB155" s="36">
        <f t="shared" si="44"/>
        <v>-2.8169850175630444E-8</v>
      </c>
      <c r="AC155" s="42">
        <f t="shared" si="45"/>
        <v>2.0087232785108399E-6</v>
      </c>
      <c r="AD155" s="24"/>
      <c r="AE155" s="44">
        <f t="shared" si="46"/>
        <v>2.0087232785108398E-2</v>
      </c>
      <c r="AF155" s="44"/>
      <c r="AG155" s="45"/>
      <c r="AH155" s="12">
        <v>1490</v>
      </c>
    </row>
    <row r="156" spans="5:34">
      <c r="E156" s="57">
        <v>0.64655092592592589</v>
      </c>
      <c r="F156" s="12">
        <v>1500</v>
      </c>
      <c r="G156" s="5">
        <v>16.16</v>
      </c>
      <c r="H156" s="5">
        <v>7.06</v>
      </c>
      <c r="I156" s="5">
        <v>8.0399999999999991</v>
      </c>
      <c r="J156" s="6">
        <v>16.11</v>
      </c>
      <c r="K156" s="6">
        <v>7.11</v>
      </c>
      <c r="L156" s="6">
        <v>8.1300000000000008</v>
      </c>
      <c r="M156" s="17">
        <f t="shared" si="32"/>
        <v>16.134999999999998</v>
      </c>
      <c r="N156" s="17">
        <f t="shared" si="32"/>
        <v>7.085</v>
      </c>
      <c r="O156" s="17">
        <f t="shared" si="32"/>
        <v>8.0850000000000009</v>
      </c>
      <c r="P156" s="43">
        <f t="shared" si="33"/>
        <v>0.1677081406504739</v>
      </c>
      <c r="Q156" s="21">
        <f t="shared" si="34"/>
        <v>8.222426499470712E-8</v>
      </c>
      <c r="R156" s="21">
        <f t="shared" si="35"/>
        <v>1.2161860006463664E-7</v>
      </c>
      <c r="S156" s="23">
        <f t="shared" si="36"/>
        <v>5.8245334907425573E-8</v>
      </c>
      <c r="T156" s="21">
        <f t="shared" si="37"/>
        <v>3.3925190384781681E-15</v>
      </c>
      <c r="U156" s="28">
        <v>298</v>
      </c>
      <c r="V156" s="29">
        <f t="shared" si="38"/>
        <v>289.13499999999999</v>
      </c>
      <c r="W156" s="30">
        <f t="shared" si="39"/>
        <v>0.51711161607586054</v>
      </c>
      <c r="X156" s="31">
        <f t="shared" si="40"/>
        <v>3.2893615841944195</v>
      </c>
      <c r="Y156" s="34">
        <f t="shared" si="41"/>
        <v>-2.9280984883085526E-8</v>
      </c>
      <c r="Z156" s="35">
        <f t="shared" si="42"/>
        <v>-2.6762574259618728E-8</v>
      </c>
      <c r="AA156" s="35">
        <f t="shared" si="43"/>
        <v>-2.6979178724725165E-8</v>
      </c>
      <c r="AB156" s="36">
        <f t="shared" si="44"/>
        <v>-2.4640112959955218E-8</v>
      </c>
      <c r="AC156" s="42">
        <f t="shared" si="45"/>
        <v>1.7022166038658828E-6</v>
      </c>
      <c r="AD156" s="25">
        <f>D15</f>
        <v>0</v>
      </c>
      <c r="AE156" s="44">
        <f t="shared" si="46"/>
        <v>1.7022166038658828E-2</v>
      </c>
      <c r="AF156" s="44">
        <f>AD156*10000</f>
        <v>0</v>
      </c>
      <c r="AG156" s="45">
        <f>(AE162-AF162)*(AE162-AF162)</f>
        <v>2.6017797054895774E-5</v>
      </c>
      <c r="AH156" s="12">
        <v>1500</v>
      </c>
    </row>
    <row r="157" spans="5:34">
      <c r="E157" s="57">
        <v>0.64666666666666661</v>
      </c>
      <c r="F157" s="12">
        <v>1510</v>
      </c>
      <c r="G157" s="5">
        <v>16.170000000000002</v>
      </c>
      <c r="H157" s="5">
        <v>7.07</v>
      </c>
      <c r="I157" s="5">
        <v>8.17</v>
      </c>
      <c r="J157" s="6">
        <v>16.12</v>
      </c>
      <c r="K157" s="6">
        <v>7.12</v>
      </c>
      <c r="L157" s="6">
        <v>8.4600000000000009</v>
      </c>
      <c r="M157" s="17">
        <f t="shared" si="32"/>
        <v>16.145000000000003</v>
      </c>
      <c r="N157" s="17">
        <f t="shared" si="32"/>
        <v>7.0950000000000006</v>
      </c>
      <c r="O157" s="17">
        <f t="shared" si="32"/>
        <v>8.3150000000000013</v>
      </c>
      <c r="P157" s="43">
        <f t="shared" si="33"/>
        <v>0.17250921784696563</v>
      </c>
      <c r="Q157" s="21">
        <f t="shared" si="34"/>
        <v>8.0352612218561473E-8</v>
      </c>
      <c r="R157" s="21">
        <f t="shared" si="35"/>
        <v>1.2445146117713856E-7</v>
      </c>
      <c r="S157" s="23">
        <f t="shared" si="36"/>
        <v>5.9651592926708717E-8</v>
      </c>
      <c r="T157" s="21">
        <f t="shared" si="37"/>
        <v>3.5583125386937658E-15</v>
      </c>
      <c r="U157" s="28">
        <v>298</v>
      </c>
      <c r="V157" s="29">
        <f t="shared" si="38"/>
        <v>289.14499999999998</v>
      </c>
      <c r="W157" s="30">
        <f t="shared" si="39"/>
        <v>0.51651043385143658</v>
      </c>
      <c r="X157" s="31">
        <f t="shared" si="40"/>
        <v>3.2848113591197503</v>
      </c>
      <c r="Y157" s="34">
        <f t="shared" si="41"/>
        <v>-2.6635539968201311E-8</v>
      </c>
      <c r="Z157" s="35">
        <f t="shared" si="42"/>
        <v>-2.4160492631667115E-8</v>
      </c>
      <c r="AA157" s="35">
        <f t="shared" si="43"/>
        <v>-2.4390480810070795E-8</v>
      </c>
      <c r="AB157" s="36">
        <f t="shared" si="44"/>
        <v>-2.2102679388853298E-8</v>
      </c>
      <c r="AC157" s="42">
        <f t="shared" si="45"/>
        <v>1.4332089308463364E-6</v>
      </c>
      <c r="AD157" s="24"/>
      <c r="AE157" s="44">
        <f t="shared" si="46"/>
        <v>1.4332089308463363E-2</v>
      </c>
      <c r="AF157" s="44"/>
      <c r="AG157" s="45"/>
      <c r="AH157" s="12">
        <v>1510</v>
      </c>
    </row>
    <row r="158" spans="5:34">
      <c r="E158" s="57">
        <v>0.64678240740740744</v>
      </c>
      <c r="F158" s="12">
        <v>1520</v>
      </c>
      <c r="G158" s="5">
        <v>16.18</v>
      </c>
      <c r="H158" s="5">
        <v>7.08</v>
      </c>
      <c r="I158" s="5">
        <v>8.1199999999999992</v>
      </c>
      <c r="J158" s="6">
        <v>16.13</v>
      </c>
      <c r="K158" s="6">
        <v>7.13</v>
      </c>
      <c r="L158" s="6">
        <v>8.39</v>
      </c>
      <c r="M158" s="17">
        <f t="shared" si="32"/>
        <v>16.155000000000001</v>
      </c>
      <c r="N158" s="17">
        <f t="shared" si="32"/>
        <v>7.1050000000000004</v>
      </c>
      <c r="O158" s="17">
        <f t="shared" si="32"/>
        <v>8.254999999999999</v>
      </c>
      <c r="P158" s="43">
        <f t="shared" si="33"/>
        <v>0.1712943649126564</v>
      </c>
      <c r="Q158" s="21">
        <f t="shared" si="34"/>
        <v>7.8523563461006931E-8</v>
      </c>
      <c r="R158" s="21">
        <f t="shared" si="35"/>
        <v>1.2735030810166618E-7</v>
      </c>
      <c r="S158" s="23">
        <f t="shared" si="36"/>
        <v>6.1091803220795101E-8</v>
      </c>
      <c r="T158" s="21">
        <f t="shared" si="37"/>
        <v>3.7322084207683508E-15</v>
      </c>
      <c r="U158" s="28">
        <v>298</v>
      </c>
      <c r="V158" s="29">
        <f t="shared" si="38"/>
        <v>289.15499999999997</v>
      </c>
      <c r="W158" s="30">
        <f t="shared" si="39"/>
        <v>0.51590929320901524</v>
      </c>
      <c r="X158" s="31">
        <f t="shared" si="40"/>
        <v>3.2802677425150728</v>
      </c>
      <c r="Y158" s="34">
        <f t="shared" si="41"/>
        <v>-2.3067710098075955E-8</v>
      </c>
      <c r="Z158" s="35">
        <f t="shared" si="42"/>
        <v>-2.0832181669824869E-8</v>
      </c>
      <c r="AA158" s="35">
        <f t="shared" si="43"/>
        <v>-2.1048830280903764E-8</v>
      </c>
      <c r="AB158" s="36">
        <f t="shared" si="44"/>
        <v>-1.8987958941647349E-8</v>
      </c>
      <c r="AC158" s="42">
        <f t="shared" si="45"/>
        <v>1.1901419871121201E-6</v>
      </c>
      <c r="AD158" s="24"/>
      <c r="AE158" s="44">
        <f t="shared" si="46"/>
        <v>1.1901419871121201E-2</v>
      </c>
      <c r="AF158" s="44"/>
      <c r="AG158" s="45"/>
      <c r="AH158" s="12">
        <v>1520</v>
      </c>
    </row>
    <row r="159" spans="5:34">
      <c r="E159" s="57">
        <v>0.64689814814814817</v>
      </c>
      <c r="F159" s="12">
        <v>1530</v>
      </c>
      <c r="G159" s="5">
        <v>16.190000000000001</v>
      </c>
      <c r="H159" s="5">
        <v>7.09</v>
      </c>
      <c r="I159" s="5">
        <v>8.2100000000000009</v>
      </c>
      <c r="J159" s="6">
        <v>16.13</v>
      </c>
      <c r="K159" s="6">
        <v>7.15</v>
      </c>
      <c r="L159" s="6">
        <v>8.31</v>
      </c>
      <c r="M159" s="17">
        <f t="shared" si="32"/>
        <v>16.16</v>
      </c>
      <c r="N159" s="17">
        <f t="shared" si="32"/>
        <v>7.12</v>
      </c>
      <c r="O159" s="17">
        <f t="shared" si="32"/>
        <v>8.2600000000000016</v>
      </c>
      <c r="P159" s="43">
        <f t="shared" si="33"/>
        <v>0.17141310580413113</v>
      </c>
      <c r="Q159" s="21">
        <f t="shared" si="34"/>
        <v>7.5857757502918145E-8</v>
      </c>
      <c r="R159" s="21">
        <f t="shared" si="35"/>
        <v>1.3182567385564048E-7</v>
      </c>
      <c r="S159" s="23">
        <f t="shared" si="36"/>
        <v>6.3264982692345691E-8</v>
      </c>
      <c r="T159" s="21">
        <f t="shared" si="37"/>
        <v>4.0024580350628E-15</v>
      </c>
      <c r="U159" s="28">
        <v>298</v>
      </c>
      <c r="V159" s="29">
        <f t="shared" si="38"/>
        <v>289.16000000000003</v>
      </c>
      <c r="W159" s="30">
        <f t="shared" si="39"/>
        <v>0.51560873847970434</v>
      </c>
      <c r="X159" s="31">
        <f t="shared" si="40"/>
        <v>3.2779984092499062</v>
      </c>
      <c r="Y159" s="34">
        <f t="shared" si="41"/>
        <v>-2.0407589682406937E-8</v>
      </c>
      <c r="Z159" s="35">
        <f t="shared" si="42"/>
        <v>-1.8283710407472075E-8</v>
      </c>
      <c r="AA159" s="35">
        <f t="shared" si="43"/>
        <v>-1.8504748915433973E-8</v>
      </c>
      <c r="AB159" s="36">
        <f t="shared" si="44"/>
        <v>-1.6555899862982049E-8</v>
      </c>
      <c r="AC159" s="42">
        <f t="shared" si="45"/>
        <v>9.8044583221015331E-7</v>
      </c>
      <c r="AD159" s="24"/>
      <c r="AE159" s="44">
        <f t="shared" si="46"/>
        <v>9.8044583221015332E-3</v>
      </c>
      <c r="AF159" s="44"/>
      <c r="AG159" s="45"/>
      <c r="AH159" s="12">
        <v>1530</v>
      </c>
    </row>
    <row r="160" spans="5:34">
      <c r="E160" s="57">
        <v>0.64701388888888889</v>
      </c>
      <c r="F160" s="12">
        <v>1540</v>
      </c>
      <c r="G160" s="5">
        <v>16.2</v>
      </c>
      <c r="H160" s="5">
        <v>7.1</v>
      </c>
      <c r="I160" s="5">
        <v>8.2200000000000006</v>
      </c>
      <c r="J160" s="6">
        <v>16.14</v>
      </c>
      <c r="K160" s="6">
        <v>7.16</v>
      </c>
      <c r="L160" s="6">
        <v>8.2799999999999994</v>
      </c>
      <c r="M160" s="17">
        <f t="shared" si="32"/>
        <v>16.170000000000002</v>
      </c>
      <c r="N160" s="17">
        <f t="shared" si="32"/>
        <v>7.13</v>
      </c>
      <c r="O160" s="17">
        <f t="shared" si="32"/>
        <v>8.25</v>
      </c>
      <c r="P160" s="43">
        <f t="shared" si="33"/>
        <v>0.17123553345757517</v>
      </c>
      <c r="Q160" s="21">
        <f t="shared" si="34"/>
        <v>7.413102413009154E-8</v>
      </c>
      <c r="R160" s="21">
        <f t="shared" si="35"/>
        <v>1.3489628825916511E-7</v>
      </c>
      <c r="S160" s="23">
        <f t="shared" si="36"/>
        <v>6.4792433592787919E-8</v>
      </c>
      <c r="T160" s="21">
        <f t="shared" si="37"/>
        <v>4.1980594508758324E-15</v>
      </c>
      <c r="U160" s="28">
        <v>298</v>
      </c>
      <c r="V160" s="29">
        <f t="shared" si="38"/>
        <v>289.17</v>
      </c>
      <c r="W160" s="30">
        <f t="shared" si="39"/>
        <v>0.51500766020220357</v>
      </c>
      <c r="X160" s="31">
        <f t="shared" si="40"/>
        <v>3.2734646865246595</v>
      </c>
      <c r="Y160" s="34">
        <f t="shared" si="41"/>
        <v>-1.7388794363788317E-8</v>
      </c>
      <c r="Z160" s="35">
        <f t="shared" si="42"/>
        <v>-1.5489989533349643E-8</v>
      </c>
      <c r="AA160" s="35">
        <f t="shared" si="43"/>
        <v>-1.5697333395647854E-8</v>
      </c>
      <c r="AB160" s="36">
        <f t="shared" si="44"/>
        <v>-1.396058975648869E-8</v>
      </c>
      <c r="AC160" s="42">
        <f t="shared" si="45"/>
        <v>7.9621181855815224E-7</v>
      </c>
      <c r="AD160" s="24"/>
      <c r="AE160" s="44">
        <f t="shared" si="46"/>
        <v>7.962118185581523E-3</v>
      </c>
      <c r="AF160" s="44"/>
      <c r="AG160" s="45"/>
      <c r="AH160" s="12">
        <v>1540</v>
      </c>
    </row>
    <row r="161" spans="5:34">
      <c r="E161" s="57">
        <v>0.64712962962962961</v>
      </c>
      <c r="F161" s="12">
        <v>1550</v>
      </c>
      <c r="G161" s="5">
        <v>16.21</v>
      </c>
      <c r="H161" s="5">
        <v>7.11</v>
      </c>
      <c r="I161" s="5">
        <v>8.1300000000000008</v>
      </c>
      <c r="J161" s="6">
        <v>16.149999999999999</v>
      </c>
      <c r="K161" s="6">
        <v>7.17</v>
      </c>
      <c r="L161" s="6">
        <v>8.19</v>
      </c>
      <c r="M161" s="17">
        <f t="shared" si="32"/>
        <v>16.18</v>
      </c>
      <c r="N161" s="17">
        <f t="shared" si="32"/>
        <v>7.1400000000000006</v>
      </c>
      <c r="O161" s="17">
        <f t="shared" si="32"/>
        <v>8.16</v>
      </c>
      <c r="P161" s="43">
        <f t="shared" si="33"/>
        <v>0.16939714267277045</v>
      </c>
      <c r="Q161" s="21">
        <f t="shared" si="34"/>
        <v>7.2443596007498796E-8</v>
      </c>
      <c r="R161" s="21">
        <f t="shared" si="35"/>
        <v>1.3803842646028844E-7</v>
      </c>
      <c r="S161" s="23">
        <f t="shared" si="36"/>
        <v>6.635676281286246E-8</v>
      </c>
      <c r="T161" s="21">
        <f t="shared" si="37"/>
        <v>4.4032199710024866E-15</v>
      </c>
      <c r="U161" s="28">
        <v>298</v>
      </c>
      <c r="V161" s="29">
        <f t="shared" si="38"/>
        <v>289.18</v>
      </c>
      <c r="W161" s="30">
        <f t="shared" si="39"/>
        <v>0.51440662349592026</v>
      </c>
      <c r="X161" s="31">
        <f t="shared" si="40"/>
        <v>3.2689375471918156</v>
      </c>
      <c r="Y161" s="34">
        <f t="shared" si="41"/>
        <v>-1.4523099458503809E-8</v>
      </c>
      <c r="Z161" s="35">
        <f t="shared" si="42"/>
        <v>-1.2875296829694288E-8</v>
      </c>
      <c r="AA161" s="35">
        <f t="shared" si="43"/>
        <v>-1.3062257850740088E-8</v>
      </c>
      <c r="AB161" s="36">
        <f t="shared" si="44"/>
        <v>-1.1558990745189969E-8</v>
      </c>
      <c r="AC161" s="42">
        <f t="shared" si="45"/>
        <v>6.4000510192769948E-7</v>
      </c>
      <c r="AD161" s="24"/>
      <c r="AE161" s="44">
        <f t="shared" si="46"/>
        <v>6.4000510192769944E-3</v>
      </c>
      <c r="AF161" s="44"/>
      <c r="AG161" s="45"/>
      <c r="AH161" s="12">
        <v>1550</v>
      </c>
    </row>
    <row r="162" spans="5:34">
      <c r="E162" s="57">
        <v>0.64724537037037033</v>
      </c>
      <c r="F162" s="12">
        <v>1560</v>
      </c>
      <c r="G162" s="5">
        <v>16.21</v>
      </c>
      <c r="H162" s="5">
        <v>7.12</v>
      </c>
      <c r="I162" s="5">
        <v>8.19</v>
      </c>
      <c r="J162" s="6">
        <v>16.16</v>
      </c>
      <c r="K162" s="6">
        <v>7.18</v>
      </c>
      <c r="L162" s="6">
        <v>8.19</v>
      </c>
      <c r="M162" s="17">
        <f t="shared" si="32"/>
        <v>16.185000000000002</v>
      </c>
      <c r="N162" s="17">
        <f t="shared" si="32"/>
        <v>7.15</v>
      </c>
      <c r="O162" s="17">
        <f t="shared" si="32"/>
        <v>8.19</v>
      </c>
      <c r="P162" s="43">
        <f t="shared" si="33"/>
        <v>0.17003480126983503</v>
      </c>
      <c r="Q162" s="21">
        <f t="shared" si="34"/>
        <v>7.0794578438413597E-8</v>
      </c>
      <c r="R162" s="21">
        <f t="shared" si="35"/>
        <v>1.4125375446227539E-7</v>
      </c>
      <c r="S162" s="23">
        <f t="shared" si="36"/>
        <v>6.7930629690506307E-8</v>
      </c>
      <c r="T162" s="21">
        <f t="shared" si="37"/>
        <v>4.6145704501486966E-15</v>
      </c>
      <c r="U162" s="28">
        <v>298</v>
      </c>
      <c r="V162" s="29">
        <f t="shared" si="38"/>
        <v>289.185</v>
      </c>
      <c r="W162" s="30">
        <f t="shared" si="39"/>
        <v>0.51410612073063944</v>
      </c>
      <c r="X162" s="31">
        <f t="shared" si="40"/>
        <v>3.2666764431709363</v>
      </c>
      <c r="Y162" s="34">
        <f t="shared" si="41"/>
        <v>-1.2184403577365326E-8</v>
      </c>
      <c r="Z162" s="35">
        <f t="shared" si="42"/>
        <v>-1.0729134522944962E-8</v>
      </c>
      <c r="AA162" s="35">
        <f t="shared" si="43"/>
        <v>-1.0902947546069683E-8</v>
      </c>
      <c r="AB162" s="36">
        <f t="shared" si="44"/>
        <v>-9.5799720900106441E-9</v>
      </c>
      <c r="AC162" s="42">
        <f t="shared" si="45"/>
        <v>5.1007643598676242E-7</v>
      </c>
      <c r="AD162" s="24"/>
      <c r="AE162" s="44">
        <f t="shared" si="46"/>
        <v>5.1007643598676242E-3</v>
      </c>
      <c r="AF162" s="44"/>
      <c r="AH162" s="12">
        <v>1560</v>
      </c>
    </row>
    <row r="163" spans="5:34">
      <c r="E163" s="57">
        <v>0.64736111111111105</v>
      </c>
      <c r="F163" s="12">
        <v>1570</v>
      </c>
      <c r="G163" s="5">
        <v>16.22</v>
      </c>
      <c r="H163" s="5">
        <v>7.13</v>
      </c>
      <c r="I163" s="5">
        <v>8.23</v>
      </c>
      <c r="J163" s="6">
        <v>16.170000000000002</v>
      </c>
      <c r="K163" s="6">
        <v>7.19</v>
      </c>
      <c r="L163" s="6">
        <v>8.23</v>
      </c>
      <c r="M163" s="17">
        <f t="shared" si="32"/>
        <v>16.195</v>
      </c>
      <c r="N163" s="17">
        <f t="shared" si="32"/>
        <v>7.16</v>
      </c>
      <c r="O163" s="17">
        <f t="shared" si="32"/>
        <v>8.23</v>
      </c>
      <c r="P163" s="43">
        <f t="shared" si="33"/>
        <v>0.17089515518522669</v>
      </c>
      <c r="Q163" s="21">
        <f t="shared" si="34"/>
        <v>6.9183097091893466E-8</v>
      </c>
      <c r="R163" s="21">
        <f t="shared" si="35"/>
        <v>1.4454397707459271E-7</v>
      </c>
      <c r="S163" s="23">
        <f t="shared" si="36"/>
        <v>6.9570726582541384E-8</v>
      </c>
      <c r="T163" s="21">
        <f t="shared" si="37"/>
        <v>4.84008599722273E-15</v>
      </c>
      <c r="U163" s="28">
        <v>298</v>
      </c>
      <c r="V163" s="29">
        <f t="shared" si="38"/>
        <v>289.19499999999999</v>
      </c>
      <c r="W163" s="30">
        <f t="shared" si="39"/>
        <v>0.5135051463731034</v>
      </c>
      <c r="X163" s="31">
        <f t="shared" si="40"/>
        <v>3.2621591601756861</v>
      </c>
      <c r="Y163" s="34">
        <f t="shared" si="41"/>
        <v>-1.0129330110746314E-8</v>
      </c>
      <c r="Z163" s="35">
        <f t="shared" si="42"/>
        <v>-8.8522020471049468E-9</v>
      </c>
      <c r="AA163" s="35">
        <f t="shared" si="43"/>
        <v>-9.0132251427201183E-9</v>
      </c>
      <c r="AB163" s="36">
        <f t="shared" si="44"/>
        <v>-7.8565158875286029E-9</v>
      </c>
      <c r="AC163" s="42">
        <f t="shared" si="45"/>
        <v>4.0169553631108742E-7</v>
      </c>
      <c r="AD163" s="24"/>
      <c r="AE163" s="44">
        <f t="shared" si="46"/>
        <v>4.0169553631108738E-3</v>
      </c>
      <c r="AF163" s="44"/>
      <c r="AG163" s="45"/>
      <c r="AH163" s="12">
        <v>1570</v>
      </c>
    </row>
    <row r="164" spans="5:34">
      <c r="E164" s="57">
        <v>0.64747685185185189</v>
      </c>
      <c r="F164" s="12">
        <v>1580</v>
      </c>
      <c r="G164" s="5">
        <v>16.23</v>
      </c>
      <c r="H164" s="5">
        <v>7.14</v>
      </c>
      <c r="I164" s="5">
        <v>8.1999999999999993</v>
      </c>
      <c r="J164" s="6">
        <v>16.18</v>
      </c>
      <c r="K164" s="6">
        <v>7.2</v>
      </c>
      <c r="L164" s="6">
        <v>8.1999999999999993</v>
      </c>
      <c r="M164" s="17">
        <f t="shared" si="32"/>
        <v>16.204999999999998</v>
      </c>
      <c r="N164" s="17">
        <f t="shared" si="32"/>
        <v>7.17</v>
      </c>
      <c r="O164" s="17">
        <f t="shared" si="32"/>
        <v>8.1999999999999993</v>
      </c>
      <c r="P164" s="43">
        <f t="shared" si="33"/>
        <v>0.17030201262552991</v>
      </c>
      <c r="Q164" s="21">
        <f t="shared" si="34"/>
        <v>6.7608297539197998E-8</v>
      </c>
      <c r="R164" s="21">
        <f t="shared" si="35"/>
        <v>1.479108388168204E-7</v>
      </c>
      <c r="S164" s="23">
        <f t="shared" si="36"/>
        <v>7.1250421485481405E-8</v>
      </c>
      <c r="T164" s="21">
        <f t="shared" si="37"/>
        <v>5.0766225618587499E-15</v>
      </c>
      <c r="U164" s="28">
        <v>298</v>
      </c>
      <c r="V164" s="29">
        <f t="shared" si="38"/>
        <v>289.20499999999998</v>
      </c>
      <c r="W164" s="30">
        <f t="shared" si="39"/>
        <v>0.51290421357600635</v>
      </c>
      <c r="X164" s="31">
        <f t="shared" si="40"/>
        <v>3.2576484355945539</v>
      </c>
      <c r="Y164" s="34">
        <f t="shared" si="41"/>
        <v>-8.239188648099847E-9</v>
      </c>
      <c r="Z164" s="35">
        <f t="shared" si="42"/>
        <v>-7.1518847875722249E-9</v>
      </c>
      <c r="AA164" s="35">
        <f t="shared" si="43"/>
        <v>-7.2953733925322441E-9</v>
      </c>
      <c r="AB164" s="36">
        <f t="shared" si="44"/>
        <v>-6.3136865161586917E-9</v>
      </c>
      <c r="AC164" s="42">
        <f t="shared" si="45"/>
        <v>3.1216770234787939E-7</v>
      </c>
      <c r="AD164" s="24"/>
      <c r="AE164" s="44">
        <f t="shared" si="46"/>
        <v>3.1216770234787938E-3</v>
      </c>
      <c r="AF164" s="44"/>
      <c r="AG164" s="45"/>
      <c r="AH164" s="12">
        <v>1580</v>
      </c>
    </row>
    <row r="165" spans="5:34">
      <c r="E165" s="57">
        <v>0.64759259259259261</v>
      </c>
      <c r="F165" s="12">
        <v>1590</v>
      </c>
      <c r="G165" s="5">
        <v>16.239999999999998</v>
      </c>
      <c r="H165" s="5">
        <v>7.15</v>
      </c>
      <c r="I165" s="5">
        <v>8.2100000000000009</v>
      </c>
      <c r="J165" s="6">
        <v>16.190000000000001</v>
      </c>
      <c r="K165" s="6">
        <v>7.21</v>
      </c>
      <c r="L165" s="6">
        <v>8.17</v>
      </c>
      <c r="M165" s="17">
        <f t="shared" si="32"/>
        <v>16.215</v>
      </c>
      <c r="N165" s="17">
        <f t="shared" si="32"/>
        <v>7.18</v>
      </c>
      <c r="O165" s="17">
        <f t="shared" si="32"/>
        <v>8.1900000000000013</v>
      </c>
      <c r="P165" s="43">
        <f t="shared" si="33"/>
        <v>0.17012410586342774</v>
      </c>
      <c r="Q165" s="21">
        <f t="shared" si="34"/>
        <v>6.606934480075943E-8</v>
      </c>
      <c r="R165" s="21">
        <f t="shared" si="35"/>
        <v>1.5135612484362046E-7</v>
      </c>
      <c r="S165" s="23">
        <f t="shared" si="36"/>
        <v>7.2970670441908543E-8</v>
      </c>
      <c r="T165" s="21">
        <f t="shared" si="37"/>
        <v>5.3247187447416249E-15</v>
      </c>
      <c r="U165" s="28">
        <v>298</v>
      </c>
      <c r="V165" s="29">
        <f t="shared" si="38"/>
        <v>289.21499999999997</v>
      </c>
      <c r="W165" s="30">
        <f t="shared" si="39"/>
        <v>0.51230332233503906</v>
      </c>
      <c r="X165" s="31">
        <f t="shared" si="40"/>
        <v>3.2531442594639421</v>
      </c>
      <c r="Y165" s="34">
        <f t="shared" si="41"/>
        <v>-6.6394730095821299E-9</v>
      </c>
      <c r="Z165" s="35">
        <f t="shared" si="42"/>
        <v>-5.7201484616292539E-9</v>
      </c>
      <c r="AA165" s="35">
        <f t="shared" si="43"/>
        <v>-5.8474413391285698E-9</v>
      </c>
      <c r="AB165" s="36">
        <f t="shared" si="44"/>
        <v>-5.0201588387082995E-9</v>
      </c>
      <c r="AC165" s="42">
        <f t="shared" si="45"/>
        <v>2.3975538314043389E-7</v>
      </c>
      <c r="AD165" s="24"/>
      <c r="AE165" s="44">
        <f t="shared" si="46"/>
        <v>2.3975538314043388E-3</v>
      </c>
      <c r="AF165" s="44"/>
      <c r="AG165" s="45"/>
      <c r="AH165" s="12">
        <v>1590</v>
      </c>
    </row>
    <row r="166" spans="5:34">
      <c r="E166" s="57">
        <v>0.64770833333333333</v>
      </c>
      <c r="F166" s="12">
        <v>1600</v>
      </c>
      <c r="G166" s="5">
        <v>16.25</v>
      </c>
      <c r="H166" s="5">
        <v>7.16</v>
      </c>
      <c r="I166" s="5">
        <v>8.2100000000000009</v>
      </c>
      <c r="J166" s="6">
        <v>16.190000000000001</v>
      </c>
      <c r="K166" s="6">
        <v>7.23</v>
      </c>
      <c r="L166" s="6">
        <v>7.98</v>
      </c>
      <c r="M166" s="17">
        <f t="shared" si="32"/>
        <v>16.22</v>
      </c>
      <c r="N166" s="17">
        <f t="shared" si="32"/>
        <v>7.1950000000000003</v>
      </c>
      <c r="O166" s="17">
        <f t="shared" si="32"/>
        <v>8.0950000000000006</v>
      </c>
      <c r="P166" s="43">
        <f t="shared" si="33"/>
        <v>0.16816546978998143</v>
      </c>
      <c r="Q166" s="21">
        <f t="shared" si="34"/>
        <v>6.3826348619054715E-8</v>
      </c>
      <c r="R166" s="21">
        <f t="shared" si="35"/>
        <v>1.5667510701081482E-7</v>
      </c>
      <c r="S166" s="23">
        <f t="shared" si="36"/>
        <v>7.5566409226316501E-8</v>
      </c>
      <c r="T166" s="21">
        <f t="shared" si="37"/>
        <v>5.7102822033591312E-15</v>
      </c>
      <c r="U166" s="28">
        <v>298</v>
      </c>
      <c r="V166" s="29">
        <f t="shared" si="38"/>
        <v>289.22000000000003</v>
      </c>
      <c r="W166" s="30">
        <f t="shared" si="39"/>
        <v>0.51200289229675355</v>
      </c>
      <c r="X166" s="31">
        <f t="shared" si="40"/>
        <v>3.250894623958247</v>
      </c>
      <c r="Y166" s="34">
        <f t="shared" si="41"/>
        <v>-5.3395601797782264E-9</v>
      </c>
      <c r="Z166" s="35">
        <f t="shared" si="42"/>
        <v>-4.555276765730496E-9</v>
      </c>
      <c r="AA166" s="35">
        <f t="shared" si="43"/>
        <v>-4.670473608324358E-9</v>
      </c>
      <c r="AB166" s="36">
        <f t="shared" si="44"/>
        <v>-3.9675464320434505E-9</v>
      </c>
      <c r="AC166" s="42">
        <f t="shared" si="45"/>
        <v>1.8176403072409066E-7</v>
      </c>
      <c r="AD166" s="24"/>
      <c r="AE166" s="44">
        <f t="shared" si="46"/>
        <v>1.8176403072409065E-3</v>
      </c>
      <c r="AF166" s="44"/>
      <c r="AG166" s="45"/>
      <c r="AH166" s="12">
        <v>1600</v>
      </c>
    </row>
    <row r="167" spans="5:34">
      <c r="E167" s="57">
        <v>0.64782407407407405</v>
      </c>
      <c r="F167" s="12">
        <v>1610</v>
      </c>
      <c r="G167" s="5">
        <v>16.260000000000002</v>
      </c>
      <c r="H167" s="5">
        <v>7.17</v>
      </c>
      <c r="I167" s="5">
        <v>8.2799999999999994</v>
      </c>
      <c r="J167" s="6">
        <v>16.21</v>
      </c>
      <c r="K167" s="6">
        <v>7.24</v>
      </c>
      <c r="L167" s="6">
        <v>8.31</v>
      </c>
      <c r="M167" s="17">
        <f t="shared" si="32"/>
        <v>16.234999999999999</v>
      </c>
      <c r="N167" s="17">
        <f t="shared" si="32"/>
        <v>7.2050000000000001</v>
      </c>
      <c r="O167" s="17">
        <f t="shared" si="32"/>
        <v>8.2949999999999999</v>
      </c>
      <c r="P167" s="43">
        <f t="shared" si="33"/>
        <v>0.17236553662876083</v>
      </c>
      <c r="Q167" s="21">
        <f t="shared" si="34"/>
        <v>6.2373483548241788E-8</v>
      </c>
      <c r="R167" s="21">
        <f t="shared" si="35"/>
        <v>1.6032453906900401E-7</v>
      </c>
      <c r="S167" s="23">
        <f t="shared" si="36"/>
        <v>7.7423024689882725E-8</v>
      </c>
      <c r="T167" s="21">
        <f t="shared" si="37"/>
        <v>5.9943247521301902E-15</v>
      </c>
      <c r="U167" s="28">
        <v>298</v>
      </c>
      <c r="V167" s="29">
        <f t="shared" si="38"/>
        <v>289.23500000000001</v>
      </c>
      <c r="W167" s="30">
        <f t="shared" si="39"/>
        <v>0.5111016645042461</v>
      </c>
      <c r="X167" s="31">
        <f t="shared" si="40"/>
        <v>3.2441555127787329</v>
      </c>
      <c r="Y167" s="34">
        <f t="shared" si="41"/>
        <v>-4.2917395820664888E-9</v>
      </c>
      <c r="Z167" s="35">
        <f t="shared" si="42"/>
        <v>-3.612069049127887E-9</v>
      </c>
      <c r="AA167" s="35">
        <f t="shared" si="43"/>
        <v>-3.719706529108118E-9</v>
      </c>
      <c r="AB167" s="36">
        <f t="shared" si="44"/>
        <v>-3.1135809959405411E-9</v>
      </c>
      <c r="AC167" s="42">
        <f t="shared" si="45"/>
        <v>1.3549968512420519E-7</v>
      </c>
      <c r="AD167" s="24"/>
      <c r="AE167" s="44">
        <f t="shared" si="46"/>
        <v>1.3549968512420519E-3</v>
      </c>
      <c r="AF167" s="44"/>
      <c r="AG167" s="45"/>
      <c r="AH167" s="12">
        <v>1610</v>
      </c>
    </row>
    <row r="168" spans="5:34">
      <c r="E168" s="57">
        <v>0.64793981481481477</v>
      </c>
      <c r="F168" s="12">
        <v>1620</v>
      </c>
      <c r="G168" s="5">
        <v>16.260000000000002</v>
      </c>
      <c r="H168" s="5">
        <v>7.18</v>
      </c>
      <c r="I168" s="5">
        <v>8.27</v>
      </c>
      <c r="J168" s="6">
        <v>16.21</v>
      </c>
      <c r="K168" s="6">
        <v>7.25</v>
      </c>
      <c r="L168" s="6">
        <v>8.3699999999999992</v>
      </c>
      <c r="M168" s="17">
        <f t="shared" si="32"/>
        <v>16.234999999999999</v>
      </c>
      <c r="N168" s="17">
        <f t="shared" si="32"/>
        <v>7.2149999999999999</v>
      </c>
      <c r="O168" s="17">
        <f t="shared" si="32"/>
        <v>8.32</v>
      </c>
      <c r="P168" s="43">
        <f t="shared" si="33"/>
        <v>0.1728850228753816</v>
      </c>
      <c r="Q168" s="21">
        <f t="shared" si="34"/>
        <v>6.0953689724016779E-8</v>
      </c>
      <c r="R168" s="21">
        <f t="shared" si="35"/>
        <v>1.6405897731995348E-7</v>
      </c>
      <c r="S168" s="23">
        <f t="shared" si="36"/>
        <v>7.9226438606336807E-8</v>
      </c>
      <c r="T168" s="21">
        <f t="shared" si="37"/>
        <v>6.2768285742436553E-15</v>
      </c>
      <c r="U168" s="28">
        <v>298</v>
      </c>
      <c r="V168" s="29">
        <f t="shared" si="38"/>
        <v>289.23500000000001</v>
      </c>
      <c r="W168" s="30">
        <f t="shared" si="39"/>
        <v>0.5111016645042461</v>
      </c>
      <c r="X168" s="31">
        <f t="shared" si="40"/>
        <v>3.2441555127787329</v>
      </c>
      <c r="Y168" s="34">
        <f t="shared" si="41"/>
        <v>-3.2839715140711891E-9</v>
      </c>
      <c r="Z168" s="35">
        <f t="shared" si="42"/>
        <v>-2.7377467356669074E-9</v>
      </c>
      <c r="AA168" s="35">
        <f t="shared" si="43"/>
        <v>-2.8286006018665328E-9</v>
      </c>
      <c r="AB168" s="36">
        <f t="shared" si="44"/>
        <v>-2.3430061431302338E-9</v>
      </c>
      <c r="AC168" s="42">
        <f t="shared" si="45"/>
        <v>9.8718232233406935E-8</v>
      </c>
      <c r="AD168" s="24"/>
      <c r="AE168" s="44">
        <f t="shared" si="46"/>
        <v>9.8718232233406945E-4</v>
      </c>
      <c r="AF168" s="44"/>
      <c r="AG168" s="45"/>
      <c r="AH168" s="12">
        <v>1620</v>
      </c>
    </row>
    <row r="169" spans="5:34">
      <c r="E169" s="57">
        <v>0.6480555555555555</v>
      </c>
      <c r="F169" s="12">
        <v>1630</v>
      </c>
      <c r="G169" s="5">
        <v>16.27</v>
      </c>
      <c r="H169" s="5">
        <v>7.19</v>
      </c>
      <c r="I169" s="5">
        <v>8.17</v>
      </c>
      <c r="J169" s="6">
        <v>16.22</v>
      </c>
      <c r="K169" s="6">
        <v>7.26</v>
      </c>
      <c r="L169" s="6">
        <v>8.25</v>
      </c>
      <c r="M169" s="17">
        <f t="shared" si="32"/>
        <v>16.244999999999997</v>
      </c>
      <c r="N169" s="17">
        <f t="shared" si="32"/>
        <v>7.2249999999999996</v>
      </c>
      <c r="O169" s="17">
        <f t="shared" si="32"/>
        <v>8.2100000000000009</v>
      </c>
      <c r="P169" s="43">
        <f t="shared" si="33"/>
        <v>0.17062916610749071</v>
      </c>
      <c r="Q169" s="21">
        <f t="shared" si="34"/>
        <v>5.9566214352900919E-8</v>
      </c>
      <c r="R169" s="21">
        <f t="shared" si="35"/>
        <v>1.6788040181225557E-7</v>
      </c>
      <c r="S169" s="23">
        <f t="shared" si="36"/>
        <v>8.1139258144699213E-8</v>
      </c>
      <c r="T169" s="21">
        <f t="shared" si="37"/>
        <v>6.5835792122721377E-15</v>
      </c>
      <c r="U169" s="28">
        <v>298</v>
      </c>
      <c r="V169" s="29">
        <f t="shared" si="38"/>
        <v>289.245</v>
      </c>
      <c r="W169" s="30">
        <f t="shared" si="39"/>
        <v>0.51050089790580622</v>
      </c>
      <c r="X169" s="31">
        <f t="shared" si="40"/>
        <v>3.239670922375812</v>
      </c>
      <c r="Y169" s="34">
        <f t="shared" si="41"/>
        <v>-2.4409812241098692E-9</v>
      </c>
      <c r="Z169" s="35">
        <f t="shared" si="42"/>
        <v>-2.020104493352154E-9</v>
      </c>
      <c r="AA169" s="35">
        <f t="shared" si="43"/>
        <v>-2.0926725330993249E-9</v>
      </c>
      <c r="AB169" s="36">
        <f t="shared" si="44"/>
        <v>-1.7193393158657871E-9</v>
      </c>
      <c r="AC169" s="42">
        <f t="shared" si="45"/>
        <v>7.0785445012959877E-8</v>
      </c>
      <c r="AD169" s="24"/>
      <c r="AE169" s="44">
        <f t="shared" si="46"/>
        <v>7.078544501295988E-4</v>
      </c>
      <c r="AF169" s="44"/>
      <c r="AG169" s="45"/>
      <c r="AH169" s="12">
        <v>1630</v>
      </c>
    </row>
    <row r="170" spans="5:34">
      <c r="E170" s="57">
        <v>0.64817129629629633</v>
      </c>
      <c r="F170" s="12">
        <v>1640</v>
      </c>
      <c r="G170" s="5">
        <v>16.28</v>
      </c>
      <c r="H170" s="5">
        <v>7.2</v>
      </c>
      <c r="I170" s="5">
        <v>8.2100000000000009</v>
      </c>
      <c r="J170" s="6">
        <v>16.23</v>
      </c>
      <c r="K170" s="6">
        <v>7.27</v>
      </c>
      <c r="L170" s="6">
        <v>8.2100000000000009</v>
      </c>
      <c r="M170" s="17">
        <f t="shared" si="32"/>
        <v>16.255000000000003</v>
      </c>
      <c r="N170" s="17">
        <f t="shared" si="32"/>
        <v>7.2349999999999994</v>
      </c>
      <c r="O170" s="17">
        <f t="shared" si="32"/>
        <v>8.2100000000000009</v>
      </c>
      <c r="P170" s="43">
        <f t="shared" si="33"/>
        <v>0.17065905929527023</v>
      </c>
      <c r="Q170" s="21">
        <f t="shared" si="34"/>
        <v>5.8210321777087027E-8</v>
      </c>
      <c r="R170" s="21">
        <f t="shared" si="35"/>
        <v>1.7179083871575833E-7</v>
      </c>
      <c r="S170" s="23">
        <f t="shared" si="36"/>
        <v>8.3098260228316802E-8</v>
      </c>
      <c r="T170" s="21">
        <f t="shared" si="37"/>
        <v>6.905320852973058E-15</v>
      </c>
      <c r="U170" s="28">
        <v>298</v>
      </c>
      <c r="V170" s="29">
        <f t="shared" si="38"/>
        <v>289.255</v>
      </c>
      <c r="W170" s="30">
        <f t="shared" si="39"/>
        <v>0.50990017284625921</v>
      </c>
      <c r="X170" s="31">
        <f t="shared" si="40"/>
        <v>3.2351928407266546</v>
      </c>
      <c r="Y170" s="34">
        <f t="shared" si="41"/>
        <v>-1.8164502340913007E-9</v>
      </c>
      <c r="Z170" s="35">
        <f t="shared" si="42"/>
        <v>-1.4874375949246063E-9</v>
      </c>
      <c r="AA170" s="35">
        <f t="shared" si="43"/>
        <v>-1.5470314746245839E-9</v>
      </c>
      <c r="AB170" s="36">
        <f t="shared" si="44"/>
        <v>-1.2560243013711494E-9</v>
      </c>
      <c r="AC170" s="42">
        <f t="shared" si="45"/>
        <v>5.0142320691495605E-8</v>
      </c>
      <c r="AD170" s="24"/>
      <c r="AE170" s="44">
        <f t="shared" si="46"/>
        <v>5.0142320691495606E-4</v>
      </c>
      <c r="AF170" s="44"/>
      <c r="AG170" s="45"/>
      <c r="AH170" s="12">
        <v>1640</v>
      </c>
    </row>
    <row r="171" spans="5:34">
      <c r="E171" s="57">
        <v>0.64828703703703705</v>
      </c>
      <c r="F171" s="12">
        <v>1650</v>
      </c>
      <c r="G171" s="5">
        <v>16.29</v>
      </c>
      <c r="H171" s="5">
        <v>7.21</v>
      </c>
      <c r="I171" s="5">
        <v>8.16</v>
      </c>
      <c r="J171" s="6">
        <v>16.23</v>
      </c>
      <c r="K171" s="6">
        <v>7.28</v>
      </c>
      <c r="L171" s="6">
        <v>8.15</v>
      </c>
      <c r="M171" s="17">
        <f t="shared" si="32"/>
        <v>16.259999999999998</v>
      </c>
      <c r="N171" s="17">
        <f t="shared" si="32"/>
        <v>7.2450000000000001</v>
      </c>
      <c r="O171" s="17">
        <f t="shared" si="32"/>
        <v>8.1550000000000011</v>
      </c>
      <c r="P171" s="43">
        <f t="shared" si="33"/>
        <v>0.16953063947141814</v>
      </c>
      <c r="Q171" s="21">
        <f t="shared" si="34"/>
        <v>5.6885293084384036E-8</v>
      </c>
      <c r="R171" s="21">
        <f t="shared" si="35"/>
        <v>1.7579236139586906E-7</v>
      </c>
      <c r="S171" s="23">
        <f t="shared" si="36"/>
        <v>8.5069206275398878E-8</v>
      </c>
      <c r="T171" s="21">
        <f t="shared" si="37"/>
        <v>7.2367698563263634E-15</v>
      </c>
      <c r="U171" s="28">
        <v>298</v>
      </c>
      <c r="V171" s="29">
        <f t="shared" si="38"/>
        <v>289.26</v>
      </c>
      <c r="W171" s="30">
        <f t="shared" si="39"/>
        <v>0.50959982589222208</v>
      </c>
      <c r="X171" s="31">
        <f t="shared" si="40"/>
        <v>3.2329562375950767</v>
      </c>
      <c r="Y171" s="34">
        <f t="shared" si="41"/>
        <v>-1.3173680638089349E-9</v>
      </c>
      <c r="Z171" s="35">
        <f t="shared" si="42"/>
        <v>-1.0687822691710607E-9</v>
      </c>
      <c r="AA171" s="35">
        <f t="shared" si="43"/>
        <v>-1.1156901144372307E-9</v>
      </c>
      <c r="AB171" s="36">
        <f t="shared" si="44"/>
        <v>-8.9630925528566317E-10</v>
      </c>
      <c r="AC171" s="42">
        <f t="shared" si="45"/>
        <v>3.4906632900560954E-8</v>
      </c>
      <c r="AD171" s="24"/>
      <c r="AE171" s="44">
        <f t="shared" si="46"/>
        <v>3.4906632900560952E-4</v>
      </c>
      <c r="AF171" s="44"/>
      <c r="AG171" s="45"/>
      <c r="AH171" s="12">
        <v>1650</v>
      </c>
    </row>
    <row r="172" spans="5:34">
      <c r="E172" s="57">
        <v>0.64840277777777777</v>
      </c>
      <c r="F172" s="12">
        <v>1660</v>
      </c>
      <c r="G172" s="5">
        <v>16.29</v>
      </c>
      <c r="H172" s="5">
        <v>7.22</v>
      </c>
      <c r="I172" s="5">
        <v>8.25</v>
      </c>
      <c r="J172" s="6">
        <v>16.239999999999998</v>
      </c>
      <c r="K172" s="6">
        <v>7.29</v>
      </c>
      <c r="L172" s="6">
        <v>8.1999999999999993</v>
      </c>
      <c r="M172" s="17">
        <f t="shared" si="32"/>
        <v>16.265000000000001</v>
      </c>
      <c r="N172" s="17">
        <f t="shared" si="32"/>
        <v>7.2549999999999999</v>
      </c>
      <c r="O172" s="17">
        <f t="shared" si="32"/>
        <v>8.2249999999999996</v>
      </c>
      <c r="P172" s="43">
        <f t="shared" si="33"/>
        <v>0.17100081855524232</v>
      </c>
      <c r="Q172" s="21">
        <f t="shared" si="34"/>
        <v>5.5590425727040265E-8</v>
      </c>
      <c r="R172" s="21">
        <f t="shared" si="35"/>
        <v>1.7988709151287854E-7</v>
      </c>
      <c r="S172" s="23">
        <f t="shared" si="36"/>
        <v>8.7086899731028855E-8</v>
      </c>
      <c r="T172" s="21">
        <f t="shared" si="37"/>
        <v>7.5841281047622736E-15</v>
      </c>
      <c r="U172" s="28">
        <v>298</v>
      </c>
      <c r="V172" s="29">
        <f t="shared" si="38"/>
        <v>289.26499999999999</v>
      </c>
      <c r="W172" s="30">
        <f t="shared" si="39"/>
        <v>0.50929948932129365</v>
      </c>
      <c r="X172" s="31">
        <f t="shared" si="40"/>
        <v>3.2307212579463327</v>
      </c>
      <c r="Y172" s="34">
        <f t="shared" si="41"/>
        <v>-9.5555270040075361E-10</v>
      </c>
      <c r="Z172" s="35">
        <f t="shared" si="42"/>
        <v>-7.6481565758630068E-10</v>
      </c>
      <c r="AA172" s="35">
        <f t="shared" si="43"/>
        <v>-8.0288851268507716E-10</v>
      </c>
      <c r="AB172" s="36">
        <f t="shared" si="44"/>
        <v>-6.350249460340513E-10</v>
      </c>
      <c r="AC172" s="42">
        <f t="shared" si="45"/>
        <v>2.3935596090042365E-8</v>
      </c>
      <c r="AD172" s="24"/>
      <c r="AE172" s="44">
        <f t="shared" si="46"/>
        <v>2.3935596090042364E-4</v>
      </c>
      <c r="AF172" s="44"/>
      <c r="AG172" s="45"/>
      <c r="AH172" s="12">
        <v>1660</v>
      </c>
    </row>
    <row r="173" spans="5:34">
      <c r="E173" s="57">
        <v>0.64851851851851849</v>
      </c>
      <c r="F173" s="12">
        <v>1670</v>
      </c>
      <c r="G173" s="5">
        <v>16.3</v>
      </c>
      <c r="H173" s="5">
        <v>7.23</v>
      </c>
      <c r="I173" s="5">
        <v>8.2200000000000006</v>
      </c>
      <c r="J173" s="6">
        <v>16.25</v>
      </c>
      <c r="K173" s="6">
        <v>7.3</v>
      </c>
      <c r="L173" s="6">
        <v>8</v>
      </c>
      <c r="M173" s="17">
        <f t="shared" si="32"/>
        <v>16.274999999999999</v>
      </c>
      <c r="N173" s="17">
        <f t="shared" si="32"/>
        <v>7.2650000000000006</v>
      </c>
      <c r="O173" s="17">
        <f t="shared" si="32"/>
        <v>8.11</v>
      </c>
      <c r="P173" s="43">
        <f t="shared" si="33"/>
        <v>0.16863947543449764</v>
      </c>
      <c r="Q173" s="21">
        <f t="shared" si="34"/>
        <v>5.4325033149243234E-8</v>
      </c>
      <c r="R173" s="21">
        <f t="shared" si="35"/>
        <v>1.8407720014689563E-7</v>
      </c>
      <c r="S173" s="23">
        <f t="shared" si="36"/>
        <v>8.9189499901770297E-8</v>
      </c>
      <c r="T173" s="21">
        <f t="shared" si="37"/>
        <v>7.9547668927278844E-15</v>
      </c>
      <c r="U173" s="28">
        <v>298</v>
      </c>
      <c r="V173" s="29">
        <f t="shared" si="38"/>
        <v>289.27499999999998</v>
      </c>
      <c r="W173" s="30">
        <f t="shared" si="39"/>
        <v>0.50869884732660242</v>
      </c>
      <c r="X173" s="31">
        <f t="shared" si="40"/>
        <v>3.2262561641656093</v>
      </c>
      <c r="Y173" s="34">
        <f t="shared" si="41"/>
        <v>-6.6406579407588907E-10</v>
      </c>
      <c r="Z173" s="35">
        <f t="shared" si="42"/>
        <v>-5.2676438191456104E-10</v>
      </c>
      <c r="AA173" s="35">
        <f t="shared" si="43"/>
        <v>-5.5515264998930622E-10</v>
      </c>
      <c r="AB173" s="36">
        <f t="shared" si="44"/>
        <v>-4.3450046037365509E-10</v>
      </c>
      <c r="AC173" s="42">
        <f t="shared" si="45"/>
        <v>1.605895277841313E-8</v>
      </c>
      <c r="AD173" s="24"/>
      <c r="AE173" s="44">
        <f t="shared" si="46"/>
        <v>1.605895277841313E-4</v>
      </c>
      <c r="AF173" s="44"/>
      <c r="AG173" s="45"/>
      <c r="AH173" s="12">
        <v>1670</v>
      </c>
    </row>
    <row r="174" spans="5:34">
      <c r="E174" s="57">
        <v>0.64863425925925922</v>
      </c>
      <c r="F174" s="12">
        <v>1680</v>
      </c>
      <c r="G174" s="5">
        <v>16.309999999999999</v>
      </c>
      <c r="H174" s="5">
        <v>7.24</v>
      </c>
      <c r="I174" s="5">
        <v>8.25</v>
      </c>
      <c r="J174" s="6">
        <v>16.260000000000002</v>
      </c>
      <c r="K174" s="6">
        <v>7.31</v>
      </c>
      <c r="L174" s="6">
        <v>8.0299999999999994</v>
      </c>
      <c r="M174" s="17">
        <f t="shared" si="32"/>
        <v>16.285</v>
      </c>
      <c r="N174" s="17">
        <f t="shared" si="32"/>
        <v>7.2750000000000004</v>
      </c>
      <c r="O174" s="17">
        <f t="shared" si="32"/>
        <v>8.14</v>
      </c>
      <c r="P174" s="43">
        <f t="shared" si="33"/>
        <v>0.16929296542489591</v>
      </c>
      <c r="Q174" s="21">
        <f t="shared" si="34"/>
        <v>5.3088444423098755E-8</v>
      </c>
      <c r="R174" s="21">
        <f t="shared" si="35"/>
        <v>1.8836490894897976E-7</v>
      </c>
      <c r="S174" s="23">
        <f t="shared" si="36"/>
        <v>9.1342864624834271E-8</v>
      </c>
      <c r="T174" s="21">
        <f t="shared" si="37"/>
        <v>8.3435189178707995E-15</v>
      </c>
      <c r="U174" s="28">
        <v>298</v>
      </c>
      <c r="V174" s="29">
        <f t="shared" si="38"/>
        <v>289.28500000000003</v>
      </c>
      <c r="W174" s="30">
        <f t="shared" si="39"/>
        <v>0.50809824685787863</v>
      </c>
      <c r="X174" s="31">
        <f t="shared" si="40"/>
        <v>3.2217975495308844</v>
      </c>
      <c r="Y174" s="34">
        <f t="shared" si="41"/>
        <v>-4.6311268051745205E-10</v>
      </c>
      <c r="Z174" s="35">
        <f t="shared" si="42"/>
        <v>-3.6215191522383759E-10</v>
      </c>
      <c r="AA174" s="35">
        <f t="shared" si="43"/>
        <v>-3.8416184187340198E-10</v>
      </c>
      <c r="AB174" s="36">
        <f t="shared" si="44"/>
        <v>-2.9561446600599862E-10</v>
      </c>
      <c r="AC174" s="42">
        <f t="shared" si="45"/>
        <v>1.0621618914651021E-8</v>
      </c>
      <c r="AD174" s="24"/>
      <c r="AE174" s="44">
        <f t="shared" si="46"/>
        <v>1.0621618914651021E-4</v>
      </c>
      <c r="AF174" s="44"/>
      <c r="AG174" s="45"/>
      <c r="AH174" s="12">
        <v>1680</v>
      </c>
    </row>
    <row r="175" spans="5:34">
      <c r="E175" s="57">
        <v>0.64874999999999994</v>
      </c>
      <c r="F175" s="12">
        <v>1690</v>
      </c>
      <c r="G175" s="5">
        <v>16.32</v>
      </c>
      <c r="H175" s="5">
        <v>7.25</v>
      </c>
      <c r="I175" s="5">
        <v>8.3000000000000007</v>
      </c>
      <c r="J175" s="6">
        <v>16.27</v>
      </c>
      <c r="K175" s="6">
        <v>7.33</v>
      </c>
      <c r="L175" s="6">
        <v>7.98</v>
      </c>
      <c r="M175" s="17">
        <f t="shared" si="32"/>
        <v>16.295000000000002</v>
      </c>
      <c r="N175" s="17">
        <f t="shared" si="32"/>
        <v>7.29</v>
      </c>
      <c r="O175" s="17">
        <f t="shared" si="32"/>
        <v>8.14</v>
      </c>
      <c r="P175" s="43">
        <f t="shared" si="33"/>
        <v>0.16932264531742033</v>
      </c>
      <c r="Q175" s="21">
        <f t="shared" si="34"/>
        <v>5.1286138399136415E-8</v>
      </c>
      <c r="R175" s="21">
        <f t="shared" si="35"/>
        <v>1.9498445997580421E-7</v>
      </c>
      <c r="S175" s="23">
        <f t="shared" si="36"/>
        <v>9.4631456873763238E-8</v>
      </c>
      <c r="T175" s="21">
        <f t="shared" si="37"/>
        <v>8.9551126300509115E-15</v>
      </c>
      <c r="U175" s="28">
        <v>298</v>
      </c>
      <c r="V175" s="29">
        <f t="shared" si="38"/>
        <v>289.29500000000002</v>
      </c>
      <c r="W175" s="30">
        <f t="shared" si="39"/>
        <v>0.50749768791082173</v>
      </c>
      <c r="X175" s="31">
        <f t="shared" si="40"/>
        <v>3.2173454042042113</v>
      </c>
      <c r="Y175" s="34">
        <f t="shared" si="41"/>
        <v>-3.2196658052970665E-10</v>
      </c>
      <c r="Z175" s="35">
        <f t="shared" si="42"/>
        <v>-2.4651380059654966E-10</v>
      </c>
      <c r="AA175" s="35">
        <f t="shared" si="43"/>
        <v>-2.6419613890096306E-10</v>
      </c>
      <c r="AB175" s="36">
        <f t="shared" si="44"/>
        <v>-1.98137994998328E-10</v>
      </c>
      <c r="AC175" s="42">
        <f t="shared" si="45"/>
        <v>6.8693611467878198E-9</v>
      </c>
      <c r="AD175" s="24"/>
      <c r="AE175" s="44">
        <f t="shared" si="46"/>
        <v>6.8693611467878204E-5</v>
      </c>
      <c r="AF175" s="44"/>
      <c r="AG175" s="45"/>
      <c r="AH175" s="12">
        <v>1690</v>
      </c>
    </row>
    <row r="176" spans="5:34">
      <c r="E176" s="57">
        <v>0.64886574074074077</v>
      </c>
      <c r="F176" s="12">
        <v>1700</v>
      </c>
      <c r="G176" s="5">
        <v>16.32</v>
      </c>
      <c r="H176" s="5">
        <v>7.26</v>
      </c>
      <c r="I176" s="5">
        <v>8.27</v>
      </c>
      <c r="J176" s="6">
        <v>16.27</v>
      </c>
      <c r="K176" s="6">
        <v>7.34</v>
      </c>
      <c r="L176" s="6">
        <v>8.01</v>
      </c>
      <c r="M176" s="17">
        <f t="shared" si="32"/>
        <v>16.295000000000002</v>
      </c>
      <c r="N176" s="17">
        <f t="shared" si="32"/>
        <v>7.3</v>
      </c>
      <c r="O176" s="17">
        <f t="shared" si="32"/>
        <v>8.14</v>
      </c>
      <c r="P176" s="43">
        <f t="shared" si="33"/>
        <v>0.16932264531742033</v>
      </c>
      <c r="Q176" s="21">
        <f t="shared" si="34"/>
        <v>5.0118723362727164E-8</v>
      </c>
      <c r="R176" s="21">
        <f t="shared" si="35"/>
        <v>1.9952623149688761E-7</v>
      </c>
      <c r="S176" s="23">
        <f t="shared" si="36"/>
        <v>9.6835706668240306E-8</v>
      </c>
      <c r="T176" s="21">
        <f t="shared" si="37"/>
        <v>9.3771540859374797E-15</v>
      </c>
      <c r="U176" s="28">
        <v>298</v>
      </c>
      <c r="V176" s="29">
        <f t="shared" si="38"/>
        <v>289.29500000000002</v>
      </c>
      <c r="W176" s="30">
        <f t="shared" si="39"/>
        <v>0.50749768791082173</v>
      </c>
      <c r="X176" s="31">
        <f t="shared" si="40"/>
        <v>3.2173454042042113</v>
      </c>
      <c r="Y176" s="34">
        <f t="shared" si="41"/>
        <v>-2.1104663249971589E-10</v>
      </c>
      <c r="Z176" s="35">
        <f t="shared" si="42"/>
        <v>-1.5925699431124856E-10</v>
      </c>
      <c r="AA176" s="35">
        <f t="shared" si="43"/>
        <v>-1.7196587571780671E-10</v>
      </c>
      <c r="AB176" s="36">
        <f t="shared" si="44"/>
        <v>-1.2664774511922054E-10</v>
      </c>
      <c r="AC176" s="42">
        <f t="shared" si="45"/>
        <v>4.3001537225827303E-9</v>
      </c>
      <c r="AD176" s="24"/>
      <c r="AE176" s="44">
        <f t="shared" si="46"/>
        <v>4.3001537225827304E-5</v>
      </c>
      <c r="AF176" s="44"/>
      <c r="AG176" s="45"/>
      <c r="AH176" s="12">
        <v>1700</v>
      </c>
    </row>
    <row r="177" spans="5:34">
      <c r="E177" s="57">
        <v>0.64898148148148149</v>
      </c>
      <c r="F177" s="12">
        <v>1710</v>
      </c>
      <c r="G177" s="5">
        <v>16.329999999999998</v>
      </c>
      <c r="H177" s="5">
        <v>7.27</v>
      </c>
      <c r="I177" s="5">
        <v>8.2200000000000006</v>
      </c>
      <c r="J177" s="6">
        <v>16.28</v>
      </c>
      <c r="K177" s="6">
        <v>7.35</v>
      </c>
      <c r="L177" s="6">
        <v>8.2100000000000009</v>
      </c>
      <c r="M177" s="17">
        <f t="shared" si="32"/>
        <v>16.305</v>
      </c>
      <c r="N177" s="17">
        <f t="shared" si="32"/>
        <v>7.31</v>
      </c>
      <c r="O177" s="17">
        <f t="shared" si="32"/>
        <v>8.2149999999999999</v>
      </c>
      <c r="P177" s="43">
        <f t="shared" si="33"/>
        <v>0.17091270726121097</v>
      </c>
      <c r="Q177" s="21">
        <f t="shared" si="34"/>
        <v>4.8977881936844561E-8</v>
      </c>
      <c r="R177" s="21">
        <f t="shared" si="35"/>
        <v>2.0417379446695257E-7</v>
      </c>
      <c r="S177" s="23">
        <f t="shared" si="36"/>
        <v>9.9173679130267988E-8</v>
      </c>
      <c r="T177" s="21">
        <f t="shared" si="37"/>
        <v>9.8354186322333522E-15</v>
      </c>
      <c r="U177" s="28">
        <v>298</v>
      </c>
      <c r="V177" s="29">
        <f t="shared" si="38"/>
        <v>289.30500000000001</v>
      </c>
      <c r="W177" s="30">
        <f t="shared" si="39"/>
        <v>0.50689717048112015</v>
      </c>
      <c r="X177" s="31">
        <f t="shared" si="40"/>
        <v>3.2128997183631443</v>
      </c>
      <c r="Y177" s="34">
        <f t="shared" si="41"/>
        <v>-1.3701519835036661E-10</v>
      </c>
      <c r="Z177" s="35">
        <f t="shared" si="42"/>
        <v>-1.0136886883748379E-10</v>
      </c>
      <c r="AA177" s="35">
        <f t="shared" si="43"/>
        <v>-1.1064273643056469E-10</v>
      </c>
      <c r="AB177" s="36">
        <f t="shared" si="44"/>
        <v>-7.9444834062375943E-11</v>
      </c>
      <c r="AC177" s="42">
        <f t="shared" si="45"/>
        <v>2.6332535264543254E-9</v>
      </c>
      <c r="AD177" s="24"/>
      <c r="AE177" s="44">
        <f t="shared" si="46"/>
        <v>2.6332535264543255E-5</v>
      </c>
      <c r="AF177" s="44"/>
      <c r="AG177" s="45"/>
      <c r="AH177" s="12">
        <v>1710</v>
      </c>
    </row>
    <row r="178" spans="5:34">
      <c r="E178" s="57">
        <v>0.64909722222222221</v>
      </c>
      <c r="F178" s="12">
        <v>1720</v>
      </c>
      <c r="G178" s="5">
        <v>16.34</v>
      </c>
      <c r="H178" s="5">
        <v>7.27</v>
      </c>
      <c r="I178" s="5">
        <v>8.24</v>
      </c>
      <c r="J178" s="6">
        <v>16.29</v>
      </c>
      <c r="K178" s="6">
        <v>7.36</v>
      </c>
      <c r="L178" s="6">
        <v>8.23</v>
      </c>
      <c r="M178" s="17">
        <f t="shared" si="32"/>
        <v>16.314999999999998</v>
      </c>
      <c r="N178" s="17">
        <f t="shared" si="32"/>
        <v>7.3149999999999995</v>
      </c>
      <c r="O178" s="17">
        <f t="shared" si="32"/>
        <v>8.2349999999999994</v>
      </c>
      <c r="P178" s="43">
        <f t="shared" si="33"/>
        <v>0.17135885371107265</v>
      </c>
      <c r="Q178" s="21">
        <f t="shared" si="34"/>
        <v>4.8417236758409874E-8</v>
      </c>
      <c r="R178" s="21">
        <f t="shared" si="35"/>
        <v>2.0653801558105255E-7</v>
      </c>
      <c r="S178" s="23">
        <f t="shared" si="36"/>
        <v>1.0040545848910133E-7</v>
      </c>
      <c r="T178" s="21">
        <f t="shared" si="37"/>
        <v>1.008125609440665E-14</v>
      </c>
      <c r="U178" s="28">
        <v>298</v>
      </c>
      <c r="V178" s="29">
        <f t="shared" si="38"/>
        <v>289.315</v>
      </c>
      <c r="W178" s="30">
        <f t="shared" si="39"/>
        <v>0.50629669456446924</v>
      </c>
      <c r="X178" s="31">
        <f t="shared" si="40"/>
        <v>3.2084604822008465</v>
      </c>
      <c r="Y178" s="34">
        <f t="shared" si="41"/>
        <v>-8.3842010206842834E-11</v>
      </c>
      <c r="Z178" s="35">
        <f t="shared" si="42"/>
        <v>-6.1394807713648119E-11</v>
      </c>
      <c r="AA178" s="35">
        <f t="shared" si="43"/>
        <v>-6.7404645723583641E-11</v>
      </c>
      <c r="AB178" s="36">
        <f t="shared" si="44"/>
        <v>-4.7749227416769785E-11</v>
      </c>
      <c r="AC178" s="42">
        <f t="shared" si="45"/>
        <v>1.5657814548729305E-9</v>
      </c>
      <c r="AD178" s="24"/>
      <c r="AE178" s="44">
        <f t="shared" si="46"/>
        <v>1.5657814548729305E-5</v>
      </c>
      <c r="AF178" s="44"/>
      <c r="AG178" s="45"/>
      <c r="AH178" s="12">
        <v>1720</v>
      </c>
    </row>
    <row r="179" spans="5:34">
      <c r="E179" s="57">
        <v>0.64921296296296294</v>
      </c>
      <c r="F179" s="12">
        <v>1730</v>
      </c>
      <c r="G179" s="5">
        <v>16.34</v>
      </c>
      <c r="H179" s="5">
        <v>7.28</v>
      </c>
      <c r="I179" s="5">
        <v>8.32</v>
      </c>
      <c r="J179" s="6">
        <v>16.29</v>
      </c>
      <c r="K179" s="6">
        <v>7.37</v>
      </c>
      <c r="L179" s="6">
        <v>8.31</v>
      </c>
      <c r="M179" s="17">
        <f t="shared" si="32"/>
        <v>16.314999999999998</v>
      </c>
      <c r="N179" s="17">
        <f t="shared" si="32"/>
        <v>7.3250000000000002</v>
      </c>
      <c r="O179" s="17">
        <f t="shared" si="32"/>
        <v>8.3150000000000013</v>
      </c>
      <c r="P179" s="43">
        <f t="shared" si="33"/>
        <v>0.17302354202884873</v>
      </c>
      <c r="Q179" s="21">
        <f t="shared" si="34"/>
        <v>4.7315125896147995E-8</v>
      </c>
      <c r="R179" s="21">
        <f t="shared" si="35"/>
        <v>2.1134890398366464E-7</v>
      </c>
      <c r="S179" s="23">
        <f t="shared" si="36"/>
        <v>1.0274420205863354E-7</v>
      </c>
      <c r="T179" s="21">
        <f t="shared" si="37"/>
        <v>1.0556371056665318E-14</v>
      </c>
      <c r="U179" s="28">
        <v>298</v>
      </c>
      <c r="V179" s="29">
        <f t="shared" si="38"/>
        <v>289.315</v>
      </c>
      <c r="W179" s="30">
        <f t="shared" si="39"/>
        <v>0.50629669456446924</v>
      </c>
      <c r="X179" s="31">
        <f t="shared" si="40"/>
        <v>3.2084604822008465</v>
      </c>
      <c r="Y179" s="34">
        <f t="shared" si="41"/>
        <v>-5.192310581806113E-11</v>
      </c>
      <c r="Z179" s="35">
        <f t="shared" si="42"/>
        <v>-3.7225051294819587E-11</v>
      </c>
      <c r="AA179" s="35">
        <f t="shared" si="43"/>
        <v>-4.1385680813499801E-11</v>
      </c>
      <c r="AB179" s="36">
        <f t="shared" si="44"/>
        <v>-2.8492728012475326E-11</v>
      </c>
      <c r="AC179" s="42">
        <f t="shared" si="45"/>
        <v>9.1713121404280609E-10</v>
      </c>
      <c r="AD179" s="24"/>
      <c r="AE179" s="44">
        <f t="shared" si="46"/>
        <v>9.1713121404280601E-6</v>
      </c>
      <c r="AF179" s="44"/>
      <c r="AG179" s="45"/>
      <c r="AH179" s="12">
        <v>1730</v>
      </c>
    </row>
    <row r="180" spans="5:34">
      <c r="E180" s="57">
        <v>0.64932870370370366</v>
      </c>
      <c r="F180" s="12">
        <v>1740</v>
      </c>
      <c r="G180" s="5">
        <v>16.350000000000001</v>
      </c>
      <c r="H180" s="5">
        <v>7.29</v>
      </c>
      <c r="I180" s="5">
        <v>8.3800000000000008</v>
      </c>
      <c r="J180" s="6">
        <v>16.3</v>
      </c>
      <c r="K180" s="6">
        <v>7.38</v>
      </c>
      <c r="L180" s="6">
        <v>8.3699999999999992</v>
      </c>
      <c r="M180" s="17">
        <f t="shared" si="32"/>
        <v>16.325000000000003</v>
      </c>
      <c r="N180" s="17">
        <f t="shared" si="32"/>
        <v>7.335</v>
      </c>
      <c r="O180" s="17">
        <f t="shared" si="32"/>
        <v>8.375</v>
      </c>
      <c r="P180" s="43">
        <f t="shared" si="33"/>
        <v>0.1743026271557957</v>
      </c>
      <c r="Q180" s="21">
        <f t="shared" si="34"/>
        <v>4.6238102139925985E-8</v>
      </c>
      <c r="R180" s="21">
        <f t="shared" si="35"/>
        <v>2.1627185237270158E-7</v>
      </c>
      <c r="S180" s="23">
        <f t="shared" si="36"/>
        <v>1.0522482747368905E-7</v>
      </c>
      <c r="T180" s="21">
        <f t="shared" si="37"/>
        <v>1.1072264316867627E-14</v>
      </c>
      <c r="U180" s="28">
        <v>298</v>
      </c>
      <c r="V180" s="29">
        <f t="shared" si="38"/>
        <v>289.32499999999999</v>
      </c>
      <c r="W180" s="30">
        <f t="shared" si="39"/>
        <v>0.50569626015656843</v>
      </c>
      <c r="X180" s="31">
        <f t="shared" si="40"/>
        <v>3.2040276859260404</v>
      </c>
      <c r="Y180" s="34">
        <f t="shared" si="41"/>
        <v>-3.1213712983784196E-11</v>
      </c>
      <c r="Z180" s="35">
        <f t="shared" si="42"/>
        <v>-2.1864703701286072E-11</v>
      </c>
      <c r="AA180" s="35">
        <f t="shared" si="43"/>
        <v>-2.4664882411510105E-11</v>
      </c>
      <c r="AB180" s="36">
        <f t="shared" si="44"/>
        <v>-1.6438654679331444E-11</v>
      </c>
      <c r="AC180" s="42">
        <f t="shared" si="45"/>
        <v>5.2106905063084893E-10</v>
      </c>
      <c r="AD180" s="24"/>
      <c r="AE180" s="44">
        <f t="shared" si="46"/>
        <v>5.2106905063084894E-6</v>
      </c>
      <c r="AF180" s="44"/>
      <c r="AG180" s="45"/>
      <c r="AH180" s="12">
        <v>1740</v>
      </c>
    </row>
    <row r="181" spans="5:34">
      <c r="E181" s="57">
        <v>0.64944444444444438</v>
      </c>
      <c r="F181" s="12">
        <v>1750</v>
      </c>
      <c r="G181" s="5">
        <v>16.36</v>
      </c>
      <c r="H181" s="5">
        <v>7.3</v>
      </c>
      <c r="I181" s="5">
        <v>8.3800000000000008</v>
      </c>
      <c r="J181" s="6">
        <v>16.309999999999999</v>
      </c>
      <c r="K181" s="6">
        <v>7.39</v>
      </c>
      <c r="L181" s="6">
        <v>8.2100000000000009</v>
      </c>
      <c r="M181" s="17">
        <f t="shared" si="32"/>
        <v>16.335000000000001</v>
      </c>
      <c r="N181" s="17">
        <f t="shared" si="32"/>
        <v>7.3449999999999998</v>
      </c>
      <c r="O181" s="17">
        <f t="shared" si="32"/>
        <v>8.2950000000000017</v>
      </c>
      <c r="P181" s="43">
        <f t="shared" si="33"/>
        <v>0.17266793434752734</v>
      </c>
      <c r="Q181" s="21">
        <f t="shared" si="34"/>
        <v>4.5185594437492194E-8</v>
      </c>
      <c r="R181" s="21">
        <f t="shared" si="35"/>
        <v>2.2130947096056331E-7</v>
      </c>
      <c r="S181" s="23">
        <f t="shared" si="36"/>
        <v>1.0776534436998164E-7</v>
      </c>
      <c r="T181" s="21">
        <f t="shared" si="37"/>
        <v>1.1613369447180734E-14</v>
      </c>
      <c r="U181" s="28">
        <v>298</v>
      </c>
      <c r="V181" s="29">
        <f t="shared" si="38"/>
        <v>289.33499999999998</v>
      </c>
      <c r="W181" s="30">
        <f t="shared" si="39"/>
        <v>0.5050958672531084</v>
      </c>
      <c r="X181" s="31">
        <f t="shared" si="40"/>
        <v>3.1996013197628881</v>
      </c>
      <c r="Y181" s="34">
        <f t="shared" si="41"/>
        <v>-1.7859950094422238E-11</v>
      </c>
      <c r="Z181" s="35">
        <f t="shared" si="42"/>
        <v>-1.2294114803074109E-11</v>
      </c>
      <c r="AA181" s="35">
        <f t="shared" si="43"/>
        <v>-1.4028639386101419E-11</v>
      </c>
      <c r="AB181" s="36">
        <f t="shared" si="44"/>
        <v>-9.1162418788942704E-12</v>
      </c>
      <c r="AC181" s="42">
        <f t="shared" si="45"/>
        <v>2.8654981748300327E-10</v>
      </c>
      <c r="AD181" s="24"/>
      <c r="AE181" s="44">
        <f t="shared" si="46"/>
        <v>2.8654981748300329E-6</v>
      </c>
      <c r="AF181" s="44"/>
      <c r="AG181" s="45"/>
      <c r="AH181" s="12">
        <v>1750</v>
      </c>
    </row>
    <row r="182" spans="5:34">
      <c r="E182" s="57">
        <v>0.64956018518518521</v>
      </c>
      <c r="F182" s="12">
        <v>1760</v>
      </c>
      <c r="G182" s="5">
        <v>16.37</v>
      </c>
      <c r="H182" s="5">
        <v>7.31</v>
      </c>
      <c r="I182" s="5">
        <v>8.32</v>
      </c>
      <c r="J182" s="6">
        <v>16.32</v>
      </c>
      <c r="K182" s="6">
        <v>7.4</v>
      </c>
      <c r="L182" s="6">
        <v>8.34</v>
      </c>
      <c r="M182" s="17">
        <f t="shared" si="32"/>
        <v>16.344999999999999</v>
      </c>
      <c r="N182" s="17">
        <f t="shared" si="32"/>
        <v>7.3550000000000004</v>
      </c>
      <c r="O182" s="17">
        <f t="shared" si="32"/>
        <v>8.33</v>
      </c>
      <c r="P182" s="43">
        <f t="shared" si="33"/>
        <v>0.17342691701275603</v>
      </c>
      <c r="Q182" s="21">
        <f t="shared" si="34"/>
        <v>4.4157044735331057E-8</v>
      </c>
      <c r="R182" s="21">
        <f t="shared" si="35"/>
        <v>2.2646443075930583E-7</v>
      </c>
      <c r="S182" s="23">
        <f t="shared" si="36"/>
        <v>1.103671987495978E-7</v>
      </c>
      <c r="T182" s="21">
        <f t="shared" si="37"/>
        <v>1.2180918559833221E-14</v>
      </c>
      <c r="U182" s="28">
        <v>298</v>
      </c>
      <c r="V182" s="29">
        <f t="shared" si="38"/>
        <v>289.34500000000003</v>
      </c>
      <c r="W182" s="30">
        <f t="shared" si="39"/>
        <v>0.50449551584978647</v>
      </c>
      <c r="X182" s="31">
        <f t="shared" si="40"/>
        <v>3.1951813739510833</v>
      </c>
      <c r="Y182" s="34">
        <f t="shared" si="41"/>
        <v>-1.0115702526289705E-11</v>
      </c>
      <c r="Z182" s="35">
        <f t="shared" si="42"/>
        <v>-6.7900787399088046E-12</v>
      </c>
      <c r="AA182" s="35">
        <f t="shared" si="43"/>
        <v>-7.8834060238813387E-12</v>
      </c>
      <c r="AB182" s="36">
        <f t="shared" si="44"/>
        <v>-4.9322281165623995E-12</v>
      </c>
      <c r="AC182" s="42">
        <f t="shared" si="45"/>
        <v>1.5384698356355785E-10</v>
      </c>
      <c r="AD182" s="24"/>
      <c r="AE182" s="44">
        <f t="shared" si="46"/>
        <v>1.5384698356355785E-6</v>
      </c>
      <c r="AF182" s="44"/>
      <c r="AG182" s="45"/>
      <c r="AH182" s="12">
        <v>1760</v>
      </c>
    </row>
    <row r="183" spans="5:34">
      <c r="E183" s="57">
        <v>0.64967592592592593</v>
      </c>
      <c r="F183" s="12">
        <v>1770</v>
      </c>
      <c r="G183" s="5">
        <v>16.37</v>
      </c>
      <c r="H183" s="5">
        <v>7.32</v>
      </c>
      <c r="I183" s="5">
        <v>8.34</v>
      </c>
      <c r="J183" s="6">
        <v>16.32</v>
      </c>
      <c r="K183" s="6">
        <v>7.41</v>
      </c>
      <c r="L183" s="6">
        <v>8.35</v>
      </c>
      <c r="M183" s="17">
        <f t="shared" si="32"/>
        <v>16.344999999999999</v>
      </c>
      <c r="N183" s="17">
        <f t="shared" si="32"/>
        <v>7.3650000000000002</v>
      </c>
      <c r="O183" s="17">
        <f t="shared" si="32"/>
        <v>8.3449999999999989</v>
      </c>
      <c r="P183" s="43">
        <f t="shared" si="33"/>
        <v>0.17373921038072612</v>
      </c>
      <c r="Q183" s="21">
        <f t="shared" si="34"/>
        <v>4.3151907682776492E-8</v>
      </c>
      <c r="R183" s="21">
        <f t="shared" si="35"/>
        <v>2.3173946499684774E-7</v>
      </c>
      <c r="S183" s="23">
        <f t="shared" si="36"/>
        <v>1.1293798105812022E-7</v>
      </c>
      <c r="T183" s="21">
        <f t="shared" si="37"/>
        <v>1.2754987565484323E-14</v>
      </c>
      <c r="U183" s="28">
        <v>298</v>
      </c>
      <c r="V183" s="29">
        <f t="shared" si="38"/>
        <v>289.34500000000003</v>
      </c>
      <c r="W183" s="30">
        <f t="shared" si="39"/>
        <v>0.50449551584978647</v>
      </c>
      <c r="X183" s="31">
        <f t="shared" si="40"/>
        <v>3.1951813739510833</v>
      </c>
      <c r="Y183" s="34">
        <f t="shared" si="41"/>
        <v>-5.5079900353168028E-12</v>
      </c>
      <c r="Z183" s="35">
        <f t="shared" si="42"/>
        <v>-3.6084364302773989E-12</v>
      </c>
      <c r="AA183" s="35">
        <f t="shared" si="43"/>
        <v>-4.2635399935158998E-12</v>
      </c>
      <c r="AB183" s="36">
        <f t="shared" si="44"/>
        <v>-2.5672357082451193E-12</v>
      </c>
      <c r="AC183" s="42">
        <f t="shared" si="45"/>
        <v>7.985548327950418E-11</v>
      </c>
      <c r="AD183" s="24"/>
      <c r="AE183" s="44">
        <f t="shared" si="46"/>
        <v>7.9855483279504177E-7</v>
      </c>
      <c r="AF183" s="44"/>
      <c r="AG183" s="45"/>
      <c r="AH183" s="12">
        <v>1770</v>
      </c>
    </row>
    <row r="184" spans="5:34">
      <c r="E184" s="57">
        <v>0.64979166666666666</v>
      </c>
      <c r="F184" s="12">
        <v>1780</v>
      </c>
      <c r="G184" s="5">
        <v>16.38</v>
      </c>
      <c r="H184" s="5">
        <v>7.33</v>
      </c>
      <c r="I184" s="5">
        <v>8.39</v>
      </c>
      <c r="J184" s="6">
        <v>16.329999999999998</v>
      </c>
      <c r="K184" s="6">
        <v>7.42</v>
      </c>
      <c r="L184" s="6">
        <v>8.24</v>
      </c>
      <c r="M184" s="17">
        <f t="shared" si="32"/>
        <v>16.354999999999997</v>
      </c>
      <c r="N184" s="17">
        <f t="shared" si="32"/>
        <v>7.375</v>
      </c>
      <c r="O184" s="17">
        <f t="shared" si="32"/>
        <v>8.3150000000000013</v>
      </c>
      <c r="P184" s="43">
        <f t="shared" si="33"/>
        <v>0.17314500549669487</v>
      </c>
      <c r="Q184" s="21">
        <f t="shared" si="34"/>
        <v>4.2169650342858199E-8</v>
      </c>
      <c r="R184" s="21">
        <f t="shared" si="35"/>
        <v>2.3713737056616535E-7</v>
      </c>
      <c r="S184" s="23">
        <f t="shared" si="36"/>
        <v>1.1566472203741114E-7</v>
      </c>
      <c r="T184" s="21">
        <f t="shared" si="37"/>
        <v>1.3378327923991581E-14</v>
      </c>
      <c r="U184" s="28">
        <v>298</v>
      </c>
      <c r="V184" s="29">
        <f t="shared" si="38"/>
        <v>289.35500000000002</v>
      </c>
      <c r="W184" s="30">
        <f t="shared" si="39"/>
        <v>0.50389520594230652</v>
      </c>
      <c r="X184" s="31">
        <f t="shared" si="40"/>
        <v>3.1907678387458196</v>
      </c>
      <c r="Y184" s="34">
        <f t="shared" si="41"/>
        <v>-2.8992275251281186E-12</v>
      </c>
      <c r="Z184" s="35">
        <f t="shared" si="42"/>
        <v>-1.8526414803769633E-12</v>
      </c>
      <c r="AA184" s="35">
        <f t="shared" si="43"/>
        <v>-2.2304463748098224E-12</v>
      </c>
      <c r="AB184" s="36">
        <f t="shared" si="44"/>
        <v>-1.2888992364998515E-12</v>
      </c>
      <c r="AC184" s="42">
        <f t="shared" si="45"/>
        <v>4.0156852294256803E-11</v>
      </c>
      <c r="AD184" s="24"/>
      <c r="AE184" s="44">
        <f t="shared" si="46"/>
        <v>4.0156852294256805E-7</v>
      </c>
      <c r="AF184" s="44"/>
      <c r="AG184" s="45"/>
      <c r="AH184" s="12">
        <v>1780</v>
      </c>
    </row>
    <row r="185" spans="5:34">
      <c r="E185" s="57">
        <v>0.64990740740740738</v>
      </c>
      <c r="F185" s="12">
        <v>1790</v>
      </c>
      <c r="G185" s="5">
        <v>16.39</v>
      </c>
      <c r="H185" s="5">
        <v>7.34</v>
      </c>
      <c r="I185" s="5">
        <v>8.33</v>
      </c>
      <c r="J185" s="6">
        <v>16.34</v>
      </c>
      <c r="K185" s="6">
        <v>7.43</v>
      </c>
      <c r="L185" s="6">
        <v>8.2899999999999991</v>
      </c>
      <c r="M185" s="17">
        <f t="shared" si="32"/>
        <v>16.365000000000002</v>
      </c>
      <c r="N185" s="17">
        <f t="shared" si="32"/>
        <v>7.3849999999999998</v>
      </c>
      <c r="O185" s="17">
        <f t="shared" si="32"/>
        <v>8.3099999999999987</v>
      </c>
      <c r="P185" s="43">
        <f t="shared" si="33"/>
        <v>0.17307126368024409</v>
      </c>
      <c r="Q185" s="21">
        <f t="shared" si="34"/>
        <v>4.1209751909732999E-8</v>
      </c>
      <c r="R185" s="21">
        <f t="shared" si="35"/>
        <v>2.4266100950824093E-7</v>
      </c>
      <c r="S185" s="23">
        <f t="shared" si="36"/>
        <v>1.1845729663882366E-7</v>
      </c>
      <c r="T185" s="21">
        <f t="shared" si="37"/>
        <v>1.4032131126978263E-14</v>
      </c>
      <c r="U185" s="28">
        <v>298</v>
      </c>
      <c r="V185" s="29">
        <f t="shared" si="38"/>
        <v>289.36500000000001</v>
      </c>
      <c r="W185" s="30">
        <f t="shared" si="39"/>
        <v>0.50329493752636167</v>
      </c>
      <c r="X185" s="31">
        <f t="shared" si="40"/>
        <v>3.1863607044176416</v>
      </c>
      <c r="Y185" s="34">
        <f t="shared" si="41"/>
        <v>-1.4830967232465222E-12</v>
      </c>
      <c r="Z185" s="35">
        <f t="shared" si="42"/>
        <v>-9.2101537037588165E-13</v>
      </c>
      <c r="AA185" s="35">
        <f t="shared" si="43"/>
        <v>-1.1340395395300701E-12</v>
      </c>
      <c r="AB185" s="36">
        <f t="shared" si="44"/>
        <v>-6.2351357051386408E-13</v>
      </c>
      <c r="AC185" s="42">
        <f t="shared" si="45"/>
        <v>1.9566348174254319E-11</v>
      </c>
      <c r="AD185" s="24"/>
      <c r="AE185" s="44">
        <f t="shared" si="46"/>
        <v>1.956634817425432E-7</v>
      </c>
      <c r="AF185" s="44"/>
      <c r="AG185" s="45"/>
      <c r="AH185" s="12">
        <v>1790</v>
      </c>
    </row>
    <row r="186" spans="5:34">
      <c r="E186" s="57">
        <v>0.6500231481481481</v>
      </c>
      <c r="F186" s="12">
        <v>1800</v>
      </c>
      <c r="G186" s="5">
        <v>16.39</v>
      </c>
      <c r="H186" s="5">
        <v>7.35</v>
      </c>
      <c r="I186" s="5">
        <v>8.39</v>
      </c>
      <c r="J186" s="6">
        <v>16.34</v>
      </c>
      <c r="K186" s="6">
        <v>7.44</v>
      </c>
      <c r="L186" s="6">
        <v>8.14</v>
      </c>
      <c r="M186" s="17">
        <f t="shared" si="32"/>
        <v>16.365000000000002</v>
      </c>
      <c r="N186" s="17">
        <f t="shared" si="32"/>
        <v>7.3949999999999996</v>
      </c>
      <c r="O186" s="17">
        <f t="shared" si="32"/>
        <v>8.2650000000000006</v>
      </c>
      <c r="P186" s="43">
        <f t="shared" si="33"/>
        <v>0.17213405467114534</v>
      </c>
      <c r="Q186" s="21">
        <f t="shared" si="34"/>
        <v>4.0271703432545891E-8</v>
      </c>
      <c r="R186" s="21">
        <f t="shared" si="35"/>
        <v>2.4831331052955639E-7</v>
      </c>
      <c r="S186" s="23">
        <f t="shared" si="36"/>
        <v>1.2121652153503077E-7</v>
      </c>
      <c r="T186" s="21">
        <f t="shared" si="37"/>
        <v>1.4693445093052578E-14</v>
      </c>
      <c r="U186" s="28">
        <v>298</v>
      </c>
      <c r="V186" s="29">
        <f t="shared" si="38"/>
        <v>289.36500000000001</v>
      </c>
      <c r="W186" s="30">
        <f t="shared" si="39"/>
        <v>0.50329493752636167</v>
      </c>
      <c r="X186" s="31">
        <f t="shared" si="40"/>
        <v>3.1863607044176416</v>
      </c>
      <c r="Y186" s="34">
        <f t="shared" si="41"/>
        <v>-7.266617608868558E-13</v>
      </c>
      <c r="Z186" s="35">
        <f t="shared" si="42"/>
        <v>-4.3984545136227467E-13</v>
      </c>
      <c r="AA186" s="35">
        <f t="shared" si="43"/>
        <v>-5.5305299830805261E-13</v>
      </c>
      <c r="AB186" s="36">
        <f t="shared" si="44"/>
        <v>-2.9007729068540661E-13</v>
      </c>
      <c r="AC186" s="42">
        <f t="shared" si="45"/>
        <v>9.2051479849672108E-12</v>
      </c>
      <c r="AD186" s="25">
        <f>D16</f>
        <v>0</v>
      </c>
      <c r="AE186" s="44">
        <f t="shared" si="46"/>
        <v>9.2051479849672102E-8</v>
      </c>
      <c r="AF186" s="44">
        <f>AD186*10000</f>
        <v>0</v>
      </c>
      <c r="AG186" s="45">
        <f>(AE192-AF192)*(AE192-AF192)</f>
        <v>2.7003446146669949E-19</v>
      </c>
      <c r="AH186" s="12">
        <v>1800</v>
      </c>
    </row>
    <row r="187" spans="5:34">
      <c r="E187" s="57">
        <v>0.65013888888888882</v>
      </c>
      <c r="F187" s="12">
        <v>1810</v>
      </c>
      <c r="G187" s="5">
        <v>16.399999999999999</v>
      </c>
      <c r="H187" s="5">
        <v>7.35</v>
      </c>
      <c r="I187" s="5">
        <v>8.41</v>
      </c>
      <c r="J187" s="6">
        <v>16.36</v>
      </c>
      <c r="K187" s="6">
        <v>7.45</v>
      </c>
      <c r="L187" s="6">
        <v>8.08</v>
      </c>
      <c r="M187" s="17">
        <f t="shared" si="32"/>
        <v>16.38</v>
      </c>
      <c r="N187" s="17">
        <f t="shared" si="32"/>
        <v>7.4</v>
      </c>
      <c r="O187" s="17">
        <f t="shared" si="32"/>
        <v>8.245000000000001</v>
      </c>
      <c r="P187" s="43">
        <f t="shared" si="33"/>
        <v>0.17176274216309251</v>
      </c>
      <c r="Q187" s="21">
        <f t="shared" si="34"/>
        <v>3.981071705534957E-8</v>
      </c>
      <c r="R187" s="21">
        <f t="shared" si="35"/>
        <v>2.511886431509578E-7</v>
      </c>
      <c r="S187" s="23">
        <f t="shared" si="36"/>
        <v>1.227730840104355E-7</v>
      </c>
      <c r="T187" s="21">
        <f t="shared" si="37"/>
        <v>1.5073230157433452E-14</v>
      </c>
      <c r="U187" s="28">
        <v>298</v>
      </c>
      <c r="V187" s="29">
        <f t="shared" si="38"/>
        <v>289.38</v>
      </c>
      <c r="W187" s="30">
        <f t="shared" si="39"/>
        <v>0.50239461268966257</v>
      </c>
      <c r="X187" s="31">
        <f t="shared" si="40"/>
        <v>3.1797619833247057</v>
      </c>
      <c r="Y187" s="34">
        <f t="shared" si="41"/>
        <v>-3.4016629134025751E-13</v>
      </c>
      <c r="Z187" s="35">
        <f t="shared" si="42"/>
        <v>-2.0244280791458602E-13</v>
      </c>
      <c r="AA187" s="35">
        <f t="shared" si="43"/>
        <v>-2.5820305920864612E-13</v>
      </c>
      <c r="AB187" s="36">
        <f t="shared" si="44"/>
        <v>-1.3108840413826256E-13</v>
      </c>
      <c r="AC187" s="42">
        <f t="shared" si="45"/>
        <v>4.20092140011237E-12</v>
      </c>
      <c r="AD187" s="24"/>
      <c r="AE187" s="44">
        <f t="shared" si="46"/>
        <v>4.20092140011237E-8</v>
      </c>
      <c r="AF187" s="44"/>
      <c r="AG187" s="45"/>
      <c r="AH187" s="12">
        <v>1810</v>
      </c>
    </row>
    <row r="188" spans="5:34">
      <c r="E188" s="57">
        <v>0.65025462962962965</v>
      </c>
      <c r="F188" s="12">
        <v>1820</v>
      </c>
      <c r="G188" s="5">
        <v>16.41</v>
      </c>
      <c r="H188" s="5">
        <v>7.36</v>
      </c>
      <c r="I188" s="5">
        <v>8.41</v>
      </c>
      <c r="J188" s="6">
        <v>16.36</v>
      </c>
      <c r="K188" s="6">
        <v>7.46</v>
      </c>
      <c r="L188" s="6">
        <v>8.09</v>
      </c>
      <c r="M188" s="17">
        <f t="shared" si="32"/>
        <v>16.384999999999998</v>
      </c>
      <c r="N188" s="17">
        <f t="shared" si="32"/>
        <v>7.41</v>
      </c>
      <c r="O188" s="17">
        <f t="shared" si="32"/>
        <v>8.25</v>
      </c>
      <c r="P188" s="43">
        <f t="shared" si="33"/>
        <v>0.17188199330536763</v>
      </c>
      <c r="Q188" s="21">
        <f t="shared" si="34"/>
        <v>3.890451449942805E-8</v>
      </c>
      <c r="R188" s="21">
        <f t="shared" si="35"/>
        <v>2.5703957827688611E-7</v>
      </c>
      <c r="S188" s="23">
        <f t="shared" si="36"/>
        <v>1.2568504779828807E-7</v>
      </c>
      <c r="T188" s="21">
        <f t="shared" si="37"/>
        <v>1.5796731240057957E-14</v>
      </c>
      <c r="U188" s="28">
        <v>298</v>
      </c>
      <c r="V188" s="29">
        <f t="shared" si="38"/>
        <v>289.38499999999999</v>
      </c>
      <c r="W188" s="30">
        <f t="shared" si="39"/>
        <v>0.50209452515187025</v>
      </c>
      <c r="X188" s="31">
        <f t="shared" si="40"/>
        <v>3.177565599551857</v>
      </c>
      <c r="Y188" s="34">
        <f t="shared" si="41"/>
        <v>-1.5976051043342552E-13</v>
      </c>
      <c r="Z188" s="35">
        <f t="shared" si="42"/>
        <v>-9.1879458180716628E-14</v>
      </c>
      <c r="AA188" s="35">
        <f t="shared" si="43"/>
        <v>-1.2072161224265639E-13</v>
      </c>
      <c r="AB188" s="36">
        <f t="shared" si="44"/>
        <v>-5.7173080705728533E-14</v>
      </c>
      <c r="AC188" s="42">
        <f t="shared" si="45"/>
        <v>1.8800106839040724E-12</v>
      </c>
      <c r="AD188" s="24"/>
      <c r="AE188" s="44">
        <f t="shared" si="46"/>
        <v>1.8800106839040725E-8</v>
      </c>
      <c r="AF188" s="44"/>
      <c r="AG188" s="45"/>
      <c r="AH188" s="12">
        <v>1820</v>
      </c>
    </row>
    <row r="189" spans="5:34">
      <c r="E189" s="57">
        <v>0.65037037037037038</v>
      </c>
      <c r="F189" s="12">
        <v>1830</v>
      </c>
      <c r="G189" s="5">
        <v>16.420000000000002</v>
      </c>
      <c r="H189" s="5">
        <v>7.37</v>
      </c>
      <c r="I189" s="5">
        <v>8.39</v>
      </c>
      <c r="J189" s="6">
        <v>16.37</v>
      </c>
      <c r="K189" s="6">
        <v>7.47</v>
      </c>
      <c r="L189" s="6">
        <v>8.09</v>
      </c>
      <c r="M189" s="17">
        <f t="shared" si="32"/>
        <v>16.395000000000003</v>
      </c>
      <c r="N189" s="17">
        <f t="shared" si="32"/>
        <v>7.42</v>
      </c>
      <c r="O189" s="17">
        <f t="shared" si="32"/>
        <v>8.24</v>
      </c>
      <c r="P189" s="43">
        <f t="shared" si="33"/>
        <v>0.17170380162018911</v>
      </c>
      <c r="Q189" s="21">
        <f t="shared" si="34"/>
        <v>3.8018939632056113E-8</v>
      </c>
      <c r="R189" s="21">
        <f t="shared" si="35"/>
        <v>2.6302679918953789E-7</v>
      </c>
      <c r="S189" s="23">
        <f t="shared" si="36"/>
        <v>1.2871955016060122E-7</v>
      </c>
      <c r="T189" s="21">
        <f t="shared" si="37"/>
        <v>1.6568722593547533E-14</v>
      </c>
      <c r="U189" s="28">
        <v>298</v>
      </c>
      <c r="V189" s="29">
        <f t="shared" si="38"/>
        <v>289.39499999999998</v>
      </c>
      <c r="W189" s="30">
        <f t="shared" si="39"/>
        <v>0.50149438118472489</v>
      </c>
      <c r="X189" s="31">
        <f t="shared" si="40"/>
        <v>3.1731776096323623</v>
      </c>
      <c r="Y189" s="34">
        <f t="shared" si="41"/>
        <v>-7.2202133904457779E-14</v>
      </c>
      <c r="Z189" s="35">
        <f t="shared" si="42"/>
        <v>-4.0013641950236406E-14</v>
      </c>
      <c r="AA189" s="35">
        <f t="shared" si="43"/>
        <v>-5.4363619689924848E-14</v>
      </c>
      <c r="AB189" s="36">
        <f t="shared" si="44"/>
        <v>-2.3730355014735577E-14</v>
      </c>
      <c r="AC189" s="42">
        <f t="shared" si="45"/>
        <v>8.0978446392757657E-13</v>
      </c>
      <c r="AD189" s="24"/>
      <c r="AE189" s="44">
        <f t="shared" si="46"/>
        <v>8.0978446392757655E-9</v>
      </c>
      <c r="AF189" s="44"/>
      <c r="AG189" s="45"/>
      <c r="AH189" s="12">
        <v>1830</v>
      </c>
    </row>
    <row r="190" spans="5:34">
      <c r="E190" s="57">
        <v>0.6504861111111111</v>
      </c>
      <c r="F190" s="12">
        <v>1840</v>
      </c>
      <c r="G190" s="5">
        <v>16.420000000000002</v>
      </c>
      <c r="H190" s="5">
        <v>7.37</v>
      </c>
      <c r="I190" s="5">
        <v>8.26</v>
      </c>
      <c r="J190" s="6">
        <v>16.37</v>
      </c>
      <c r="K190" s="6">
        <v>7.48</v>
      </c>
      <c r="L190" s="6">
        <v>8.3000000000000007</v>
      </c>
      <c r="M190" s="17">
        <f t="shared" si="32"/>
        <v>16.395000000000003</v>
      </c>
      <c r="N190" s="17">
        <f t="shared" si="32"/>
        <v>7.4250000000000007</v>
      </c>
      <c r="O190" s="17">
        <f t="shared" si="32"/>
        <v>8.2800000000000011</v>
      </c>
      <c r="P190" s="43">
        <f t="shared" si="33"/>
        <v>0.17253731522028712</v>
      </c>
      <c r="Q190" s="21">
        <f t="shared" si="34"/>
        <v>3.7583740428844275E-8</v>
      </c>
      <c r="R190" s="21">
        <f t="shared" si="35"/>
        <v>2.6607250597988115E-7</v>
      </c>
      <c r="S190" s="23">
        <f t="shared" si="36"/>
        <v>1.3021005230404108E-7</v>
      </c>
      <c r="T190" s="21">
        <f t="shared" si="37"/>
        <v>1.6954657721021112E-14</v>
      </c>
      <c r="U190" s="28">
        <v>298</v>
      </c>
      <c r="V190" s="29">
        <f t="shared" si="38"/>
        <v>289.39499999999998</v>
      </c>
      <c r="W190" s="30">
        <f t="shared" si="39"/>
        <v>0.50149438118472489</v>
      </c>
      <c r="X190" s="31">
        <f t="shared" si="40"/>
        <v>3.1731776096323623</v>
      </c>
      <c r="Y190" s="34">
        <f t="shared" si="41"/>
        <v>-3.0741509262048072E-14</v>
      </c>
      <c r="Z190" s="35">
        <f t="shared" si="42"/>
        <v>-1.6649305708540668E-14</v>
      </c>
      <c r="AA190" s="35">
        <f t="shared" si="43"/>
        <v>-2.3109307372761372E-14</v>
      </c>
      <c r="AB190" s="36">
        <f t="shared" si="44"/>
        <v>-9.5544516780167305E-15</v>
      </c>
      <c r="AC190" s="42">
        <f t="shared" si="45"/>
        <v>3.3530611026171862E-13</v>
      </c>
      <c r="AD190" s="24"/>
      <c r="AE190" s="44">
        <f t="shared" si="46"/>
        <v>3.3530611026171862E-9</v>
      </c>
      <c r="AF190" s="44"/>
      <c r="AG190" s="45"/>
      <c r="AH190" s="12">
        <v>1840</v>
      </c>
    </row>
    <row r="191" spans="5:34">
      <c r="E191" s="57">
        <v>0.65060185185185182</v>
      </c>
      <c r="F191" s="12">
        <v>1850</v>
      </c>
      <c r="G191" s="5">
        <v>16.43</v>
      </c>
      <c r="H191" s="5">
        <v>7.38</v>
      </c>
      <c r="I191" s="5">
        <v>8.41</v>
      </c>
      <c r="J191" s="6">
        <v>16.38</v>
      </c>
      <c r="K191" s="6">
        <v>7.49</v>
      </c>
      <c r="L191" s="6">
        <v>8.3699999999999992</v>
      </c>
      <c r="M191" s="17">
        <f t="shared" si="32"/>
        <v>16.405000000000001</v>
      </c>
      <c r="N191" s="17">
        <f t="shared" si="32"/>
        <v>7.4350000000000005</v>
      </c>
      <c r="O191" s="17">
        <f t="shared" si="32"/>
        <v>8.39</v>
      </c>
      <c r="P191" s="43">
        <f t="shared" si="33"/>
        <v>0.17486018737969328</v>
      </c>
      <c r="Q191" s="21">
        <f t="shared" si="34"/>
        <v>3.6728230049808333E-8</v>
      </c>
      <c r="R191" s="21">
        <f t="shared" si="35"/>
        <v>2.7227013080779138E-7</v>
      </c>
      <c r="S191" s="23">
        <f t="shared" si="36"/>
        <v>1.333538050274967E-7</v>
      </c>
      <c r="T191" s="21">
        <f t="shared" si="37"/>
        <v>1.7783237315311603E-14</v>
      </c>
      <c r="U191" s="28">
        <v>298</v>
      </c>
      <c r="V191" s="29">
        <f t="shared" si="38"/>
        <v>289.40499999999997</v>
      </c>
      <c r="W191" s="30">
        <f t="shared" si="39"/>
        <v>0.5008942786919125</v>
      </c>
      <c r="X191" s="31">
        <f t="shared" si="40"/>
        <v>3.1687959818260931</v>
      </c>
      <c r="Y191" s="34">
        <f t="shared" si="41"/>
        <v>-1.3235158413265802E-14</v>
      </c>
      <c r="Z191" s="35">
        <f t="shared" si="42"/>
        <v>-6.7769408781123614E-15</v>
      </c>
      <c r="AA191" s="35">
        <f t="shared" si="43"/>
        <v>-9.9282876492668523E-15</v>
      </c>
      <c r="AB191" s="36">
        <f t="shared" si="44"/>
        <v>-3.5459594798741126E-15</v>
      </c>
      <c r="AC191" s="42">
        <f t="shared" si="45"/>
        <v>1.3561746509060465E-13</v>
      </c>
      <c r="AD191" s="24"/>
      <c r="AE191" s="44">
        <f t="shared" si="46"/>
        <v>1.3561746509060466E-9</v>
      </c>
      <c r="AF191" s="44"/>
      <c r="AG191" s="45"/>
      <c r="AH191" s="12">
        <v>1850</v>
      </c>
    </row>
    <row r="192" spans="5:34">
      <c r="E192" s="57">
        <v>0.65071759259259254</v>
      </c>
      <c r="F192" s="12">
        <v>1860</v>
      </c>
      <c r="G192" s="5">
        <v>16.43</v>
      </c>
      <c r="H192" s="5">
        <v>7.39</v>
      </c>
      <c r="I192" s="5">
        <v>8.39</v>
      </c>
      <c r="J192" s="6">
        <v>16.39</v>
      </c>
      <c r="K192" s="6">
        <v>7.49</v>
      </c>
      <c r="L192" s="6">
        <v>8.26</v>
      </c>
      <c r="M192" s="17">
        <f t="shared" si="32"/>
        <v>16.41</v>
      </c>
      <c r="N192" s="17">
        <f t="shared" si="32"/>
        <v>7.4399999999999995</v>
      </c>
      <c r="O192" s="17">
        <f t="shared" si="32"/>
        <v>8.3249999999999993</v>
      </c>
      <c r="P192" s="43">
        <f t="shared" si="33"/>
        <v>0.17352072979644931</v>
      </c>
      <c r="Q192" s="21">
        <f t="shared" si="34"/>
        <v>3.6307805477010135E-8</v>
      </c>
      <c r="R192" s="21">
        <f t="shared" si="35"/>
        <v>2.7542287033381579E-7</v>
      </c>
      <c r="S192" s="23">
        <f t="shared" si="36"/>
        <v>1.3495403106546764E-7</v>
      </c>
      <c r="T192" s="21">
        <f t="shared" si="37"/>
        <v>1.8212590500819203E-14</v>
      </c>
      <c r="U192" s="28">
        <v>298</v>
      </c>
      <c r="V192" s="29">
        <f t="shared" si="38"/>
        <v>289.41000000000003</v>
      </c>
      <c r="W192" s="30">
        <f t="shared" si="39"/>
        <v>0.50059424299703403</v>
      </c>
      <c r="X192" s="31">
        <f t="shared" si="40"/>
        <v>3.1666075506983447</v>
      </c>
      <c r="Y192" s="34">
        <f t="shared" si="41"/>
        <v>-5.1575622420852391E-15</v>
      </c>
      <c r="Z192" s="35">
        <f t="shared" si="42"/>
        <v>-2.5980962464088898E-15</v>
      </c>
      <c r="AA192" s="35">
        <f t="shared" si="43"/>
        <v>-3.8682440169135383E-15</v>
      </c>
      <c r="AB192" s="36">
        <f t="shared" si="44"/>
        <v>-1.3182914550144112E-15</v>
      </c>
      <c r="AC192" s="42">
        <f t="shared" si="45"/>
        <v>5.1964840177441083E-14</v>
      </c>
      <c r="AD192" s="24"/>
      <c r="AE192" s="44">
        <f t="shared" si="46"/>
        <v>5.1964840177441084E-10</v>
      </c>
      <c r="AF192" s="44"/>
      <c r="AG192" s="45"/>
      <c r="AH192" s="12">
        <v>1860</v>
      </c>
    </row>
    <row r="193" spans="5:34">
      <c r="E193" s="57">
        <v>0.65083333333333337</v>
      </c>
      <c r="F193" s="12">
        <v>1870</v>
      </c>
      <c r="G193" s="5">
        <v>16.440000000000001</v>
      </c>
      <c r="H193" s="5">
        <v>7.4</v>
      </c>
      <c r="I193" s="5">
        <v>8.39</v>
      </c>
      <c r="J193" s="6">
        <v>16.39</v>
      </c>
      <c r="K193" s="6">
        <v>7.5</v>
      </c>
      <c r="L193" s="6">
        <v>8.2200000000000006</v>
      </c>
      <c r="M193" s="17">
        <f t="shared" si="32"/>
        <v>16.414999999999999</v>
      </c>
      <c r="N193" s="17">
        <f t="shared" si="32"/>
        <v>7.45</v>
      </c>
      <c r="O193" s="17">
        <f t="shared" si="32"/>
        <v>8.3049999999999997</v>
      </c>
      <c r="P193" s="43">
        <f t="shared" si="33"/>
        <v>0.17311906917207145</v>
      </c>
      <c r="Q193" s="21">
        <f t="shared" si="34"/>
        <v>3.5481338923357426E-8</v>
      </c>
      <c r="R193" s="21">
        <f t="shared" si="35"/>
        <v>2.8183829312644502E-7</v>
      </c>
      <c r="S193" s="23">
        <f t="shared" si="36"/>
        <v>1.3815490570875747E-7</v>
      </c>
      <c r="T193" s="21">
        <f t="shared" si="37"/>
        <v>1.9086777971395667E-14</v>
      </c>
      <c r="U193" s="28">
        <v>298</v>
      </c>
      <c r="V193" s="29">
        <f t="shared" si="38"/>
        <v>289.41500000000002</v>
      </c>
      <c r="W193" s="30">
        <f t="shared" si="39"/>
        <v>0.50029421766913029</v>
      </c>
      <c r="X193" s="31">
        <f t="shared" si="40"/>
        <v>3.1644207064803842</v>
      </c>
      <c r="Y193" s="34">
        <f t="shared" si="41"/>
        <v>-2.0371743952781984E-15</v>
      </c>
      <c r="Z193" s="35">
        <f t="shared" si="42"/>
        <v>-9.7941336700251459E-16</v>
      </c>
      <c r="AA193" s="35">
        <f t="shared" si="43"/>
        <v>-1.5286340893580197E-15</v>
      </c>
      <c r="AB193" s="36">
        <f t="shared" si="44"/>
        <v>-4.4975058908433272E-16</v>
      </c>
      <c r="AC193" s="42">
        <f t="shared" si="45"/>
        <v>1.9617283137867036E-14</v>
      </c>
      <c r="AD193" s="24"/>
      <c r="AE193" s="44">
        <f t="shared" si="46"/>
        <v>1.9617283137867035E-10</v>
      </c>
      <c r="AF193" s="44"/>
      <c r="AG193" s="45"/>
      <c r="AH193" s="12">
        <v>1870</v>
      </c>
    </row>
    <row r="194" spans="5:34">
      <c r="E194" s="57">
        <v>0.6509490740740741</v>
      </c>
      <c r="F194" s="12">
        <v>1880</v>
      </c>
      <c r="G194" s="5">
        <v>16.45</v>
      </c>
      <c r="H194" s="5">
        <v>7.4</v>
      </c>
      <c r="I194" s="5">
        <v>8.3699999999999992</v>
      </c>
      <c r="J194" s="6">
        <v>16.399999999999999</v>
      </c>
      <c r="K194" s="6">
        <v>7.51</v>
      </c>
      <c r="L194" s="6">
        <v>8.43</v>
      </c>
      <c r="M194" s="17">
        <f t="shared" si="32"/>
        <v>16.424999999999997</v>
      </c>
      <c r="N194" s="17">
        <f t="shared" si="32"/>
        <v>7.4550000000000001</v>
      </c>
      <c r="O194" s="17">
        <f t="shared" si="32"/>
        <v>8.3999999999999986</v>
      </c>
      <c r="P194" s="43">
        <f t="shared" si="33"/>
        <v>0.17513012752242005</v>
      </c>
      <c r="Q194" s="21">
        <f t="shared" si="34"/>
        <v>3.507518739525668E-8</v>
      </c>
      <c r="R194" s="21">
        <f t="shared" si="35"/>
        <v>2.851018267503905E-7</v>
      </c>
      <c r="S194" s="23">
        <f t="shared" si="36"/>
        <v>1.3987084851400609E-7</v>
      </c>
      <c r="T194" s="21">
        <f t="shared" si="37"/>
        <v>1.9563854264028038E-14</v>
      </c>
      <c r="U194" s="28">
        <v>298</v>
      </c>
      <c r="V194" s="29">
        <f t="shared" si="38"/>
        <v>289.42500000000001</v>
      </c>
      <c r="W194" s="30">
        <f t="shared" si="39"/>
        <v>0.4996941981120866</v>
      </c>
      <c r="X194" s="31">
        <f t="shared" si="40"/>
        <v>3.1600517739579312</v>
      </c>
      <c r="Y194" s="34">
        <f t="shared" si="41"/>
        <v>-7.6689186999882488E-16</v>
      </c>
      <c r="Z194" s="35">
        <f t="shared" si="42"/>
        <v>-3.5343400346584252E-16</v>
      </c>
      <c r="AA194" s="35">
        <f t="shared" si="43"/>
        <v>-5.7634340449817766E-16</v>
      </c>
      <c r="AB194" s="36">
        <f t="shared" si="44"/>
        <v>-1.4543864109828282E-16</v>
      </c>
      <c r="AC194" s="42">
        <f t="shared" si="45"/>
        <v>7.1122499760610877E-15</v>
      </c>
      <c r="AD194" s="25"/>
      <c r="AE194" s="44">
        <f t="shared" si="46"/>
        <v>7.1122499760610872E-11</v>
      </c>
      <c r="AF194" s="44"/>
      <c r="AG194" s="45"/>
      <c r="AH194" s="12">
        <v>1880</v>
      </c>
    </row>
    <row r="195" spans="5:34">
      <c r="E195" s="57">
        <v>0.65106481481481482</v>
      </c>
      <c r="F195" s="12">
        <v>1890</v>
      </c>
      <c r="G195" s="5">
        <v>16.46</v>
      </c>
      <c r="H195" s="5">
        <v>7.41</v>
      </c>
      <c r="I195" s="5">
        <v>8.43</v>
      </c>
      <c r="J195" s="6">
        <v>16.41</v>
      </c>
      <c r="K195" s="6">
        <v>7.51</v>
      </c>
      <c r="L195" s="6">
        <v>8.25</v>
      </c>
      <c r="M195" s="17">
        <f t="shared" si="32"/>
        <v>16.435000000000002</v>
      </c>
      <c r="N195" s="17">
        <f t="shared" si="32"/>
        <v>7.46</v>
      </c>
      <c r="O195" s="17">
        <f t="shared" si="32"/>
        <v>8.34</v>
      </c>
      <c r="P195" s="43">
        <f t="shared" si="33"/>
        <v>0.1739097569809579</v>
      </c>
      <c r="Q195" s="21">
        <f t="shared" si="34"/>
        <v>3.4673685045253171E-8</v>
      </c>
      <c r="R195" s="21">
        <f t="shared" si="35"/>
        <v>2.8840315031266014E-7</v>
      </c>
      <c r="S195" s="23">
        <f t="shared" si="36"/>
        <v>1.4160810406016476E-7</v>
      </c>
      <c r="T195" s="21">
        <f t="shared" si="37"/>
        <v>2.0052855135514452E-14</v>
      </c>
      <c r="U195" s="28">
        <v>298</v>
      </c>
      <c r="V195" s="29">
        <f t="shared" si="38"/>
        <v>289.435</v>
      </c>
      <c r="W195" s="30">
        <f t="shared" si="39"/>
        <v>0.49909422001648074</v>
      </c>
      <c r="X195" s="31">
        <f t="shared" si="40"/>
        <v>3.1556891746366138</v>
      </c>
      <c r="Y195" s="34">
        <f t="shared" si="41"/>
        <v>-2.7392828895797066E-16</v>
      </c>
      <c r="Z195" s="35">
        <f t="shared" si="42"/>
        <v>-1.2339974174152828E-16</v>
      </c>
      <c r="AA195" s="35">
        <f t="shared" si="43"/>
        <v>-2.0611789988900357E-16</v>
      </c>
      <c r="AB195" s="36">
        <f t="shared" si="44"/>
        <v>-4.7397264041765059E-17</v>
      </c>
      <c r="AC195" s="42">
        <f t="shared" si="45"/>
        <v>2.4924410976858597E-15</v>
      </c>
      <c r="AD195" s="24"/>
      <c r="AE195" s="44">
        <f t="shared" si="46"/>
        <v>2.4924410976858598E-11</v>
      </c>
      <c r="AF195" s="44"/>
      <c r="AG195" s="45"/>
      <c r="AH195" s="12">
        <v>1890</v>
      </c>
    </row>
    <row r="196" spans="5:34">
      <c r="E196" s="57">
        <v>0.65118055555555554</v>
      </c>
      <c r="F196" s="12">
        <v>1900</v>
      </c>
      <c r="G196" s="5">
        <v>16.46</v>
      </c>
      <c r="H196" s="5">
        <v>7.42</v>
      </c>
      <c r="I196" s="5">
        <v>8.41</v>
      </c>
      <c r="J196" s="6">
        <v>16.41</v>
      </c>
      <c r="K196" s="6">
        <v>7.52</v>
      </c>
      <c r="L196" s="6">
        <v>8.24</v>
      </c>
      <c r="M196" s="17">
        <f t="shared" si="32"/>
        <v>16.435000000000002</v>
      </c>
      <c r="N196" s="17">
        <f t="shared" si="32"/>
        <v>7.47</v>
      </c>
      <c r="O196" s="17">
        <f t="shared" si="32"/>
        <v>8.3249999999999993</v>
      </c>
      <c r="P196" s="43">
        <f t="shared" si="33"/>
        <v>0.1735969696482583</v>
      </c>
      <c r="Q196" s="21">
        <f t="shared" si="34"/>
        <v>3.3884415613920266E-8</v>
      </c>
      <c r="R196" s="21">
        <f t="shared" si="35"/>
        <v>2.9512092266663814E-7</v>
      </c>
      <c r="S196" s="23">
        <f t="shared" si="36"/>
        <v>1.449065805349304E-7</v>
      </c>
      <c r="T196" s="21">
        <f t="shared" si="37"/>
        <v>2.099791708232627E-14</v>
      </c>
      <c r="U196" s="28">
        <v>298</v>
      </c>
      <c r="V196" s="29">
        <f t="shared" si="38"/>
        <v>289.435</v>
      </c>
      <c r="W196" s="30">
        <f t="shared" si="39"/>
        <v>0.49909422001648074</v>
      </c>
      <c r="X196" s="31">
        <f t="shared" si="40"/>
        <v>3.1556891746366138</v>
      </c>
      <c r="Y196" s="34">
        <f t="shared" si="41"/>
        <v>-9.8621974859197884E-17</v>
      </c>
      <c r="Z196" s="35">
        <f t="shared" si="42"/>
        <v>-4.1975371768146339E-17</v>
      </c>
      <c r="AA196" s="35">
        <f t="shared" si="43"/>
        <v>-7.4512112655117754E-17</v>
      </c>
      <c r="AB196" s="36">
        <f t="shared" si="44"/>
        <v>-1.3025269316112329E-17</v>
      </c>
      <c r="AC196" s="42">
        <f t="shared" si="45"/>
        <v>8.5850637058453398E-16</v>
      </c>
      <c r="AD196" s="24"/>
      <c r="AE196" s="44">
        <f t="shared" si="46"/>
        <v>8.5850637058453395E-12</v>
      </c>
      <c r="AF196" s="44"/>
      <c r="AG196" s="45"/>
      <c r="AH196" s="12">
        <v>1900</v>
      </c>
    </row>
    <row r="197" spans="5:34">
      <c r="E197" s="57">
        <v>0.65129629629629626</v>
      </c>
      <c r="F197" s="12">
        <v>1910</v>
      </c>
      <c r="G197" s="5">
        <v>16.47</v>
      </c>
      <c r="H197" s="5">
        <v>7.42</v>
      </c>
      <c r="I197" s="5">
        <v>8.4700000000000006</v>
      </c>
      <c r="J197" s="6">
        <v>16.420000000000002</v>
      </c>
      <c r="K197" s="6">
        <v>7.53</v>
      </c>
      <c r="L197" s="6">
        <v>8.25</v>
      </c>
      <c r="M197" s="17">
        <f t="shared" si="32"/>
        <v>16.445</v>
      </c>
      <c r="N197" s="17">
        <f t="shared" si="32"/>
        <v>7.4749999999999996</v>
      </c>
      <c r="O197" s="17">
        <f t="shared" si="32"/>
        <v>8.36</v>
      </c>
      <c r="P197" s="43">
        <f t="shared" si="33"/>
        <v>0.17435744975056672</v>
      </c>
      <c r="Q197" s="21">
        <f t="shared" si="34"/>
        <v>3.3496543915782782E-8</v>
      </c>
      <c r="R197" s="21">
        <f t="shared" si="35"/>
        <v>2.9853826189179548E-7</v>
      </c>
      <c r="S197" s="23">
        <f t="shared" si="36"/>
        <v>1.4670638201882605E-7</v>
      </c>
      <c r="T197" s="21">
        <f t="shared" si="37"/>
        <v>2.1522762525053728E-14</v>
      </c>
      <c r="U197" s="28">
        <v>298</v>
      </c>
      <c r="V197" s="29">
        <f t="shared" si="38"/>
        <v>289.44499999999999</v>
      </c>
      <c r="W197" s="30">
        <f t="shared" si="39"/>
        <v>0.49849428337801455</v>
      </c>
      <c r="X197" s="31">
        <f t="shared" si="40"/>
        <v>3.1513328989095557</v>
      </c>
      <c r="Y197" s="34">
        <f t="shared" si="41"/>
        <v>-3.3649340833514991E-17</v>
      </c>
      <c r="Z197" s="35">
        <f t="shared" si="42"/>
        <v>-1.372440917101995E-17</v>
      </c>
      <c r="AA197" s="35">
        <f t="shared" si="43"/>
        <v>-2.5522646281200719E-17</v>
      </c>
      <c r="AB197" s="36">
        <f t="shared" si="44"/>
        <v>-3.4236680326706462E-18</v>
      </c>
      <c r="AC197" s="42">
        <f t="shared" si="45"/>
        <v>2.8413601554813896E-16</v>
      </c>
      <c r="AD197" s="24"/>
      <c r="AE197" s="44">
        <f t="shared" si="46"/>
        <v>2.8413601554813895E-12</v>
      </c>
      <c r="AF197" s="44"/>
      <c r="AG197" s="45"/>
      <c r="AH197" s="12">
        <v>1910</v>
      </c>
    </row>
    <row r="198" spans="5:34">
      <c r="E198" s="57">
        <v>0.65141203703703698</v>
      </c>
      <c r="F198" s="12">
        <v>1920</v>
      </c>
      <c r="G198" s="5">
        <v>16.47</v>
      </c>
      <c r="H198" s="5">
        <v>7.43</v>
      </c>
      <c r="I198" s="5">
        <v>8.36</v>
      </c>
      <c r="J198" s="6">
        <v>16.420000000000002</v>
      </c>
      <c r="K198" s="6">
        <v>7.54</v>
      </c>
      <c r="L198" s="6">
        <v>8.2200000000000006</v>
      </c>
      <c r="M198" s="17">
        <f t="shared" ref="M198:O222" si="47">(G198+J198)/2</f>
        <v>16.445</v>
      </c>
      <c r="N198" s="17">
        <f t="shared" si="47"/>
        <v>7.4849999999999994</v>
      </c>
      <c r="O198" s="17">
        <f t="shared" si="47"/>
        <v>8.2899999999999991</v>
      </c>
      <c r="P198" s="43">
        <f t="shared" si="33"/>
        <v>0.17289751895121985</v>
      </c>
      <c r="Q198" s="21">
        <f t="shared" si="34"/>
        <v>3.2734069487883837E-8</v>
      </c>
      <c r="R198" s="21">
        <f t="shared" si="35"/>
        <v>3.0549211132155028E-7</v>
      </c>
      <c r="S198" s="23">
        <f t="shared" si="36"/>
        <v>1.5012361264272791E-7</v>
      </c>
      <c r="T198" s="21">
        <f t="shared" si="37"/>
        <v>2.2537099072903814E-14</v>
      </c>
      <c r="U198" s="28">
        <v>298</v>
      </c>
      <c r="V198" s="29">
        <f t="shared" si="38"/>
        <v>289.44499999999999</v>
      </c>
      <c r="W198" s="30">
        <f t="shared" si="39"/>
        <v>0.49849428337801455</v>
      </c>
      <c r="X198" s="31">
        <f t="shared" si="40"/>
        <v>3.1513328989095557</v>
      </c>
      <c r="Y198" s="34">
        <f t="shared" si="41"/>
        <v>-1.1254707924062397E-17</v>
      </c>
      <c r="Z198" s="35">
        <f t="shared" si="42"/>
        <v>-4.3347610316356858E-18</v>
      </c>
      <c r="AA198" s="35">
        <f t="shared" si="43"/>
        <v>-8.5894840610647556E-18</v>
      </c>
      <c r="AB198" s="36">
        <f t="shared" si="44"/>
        <v>-6.9223505724821273E-19</v>
      </c>
      <c r="AC198" s="42">
        <f t="shared" si="45"/>
        <v>9.152414926376144E-17</v>
      </c>
      <c r="AD198" s="24"/>
      <c r="AE198" s="44">
        <f t="shared" si="46"/>
        <v>9.1524149263761444E-13</v>
      </c>
      <c r="AH198" s="12">
        <v>1920</v>
      </c>
    </row>
    <row r="199" spans="5:34">
      <c r="E199" s="57">
        <v>0.65152777777777782</v>
      </c>
      <c r="F199" s="12">
        <v>1930</v>
      </c>
      <c r="G199" s="5">
        <v>16.48</v>
      </c>
      <c r="H199" s="5">
        <v>7.44</v>
      </c>
      <c r="I199" s="5">
        <v>8.3699999999999992</v>
      </c>
      <c r="J199" s="6">
        <v>16.43</v>
      </c>
      <c r="K199" s="6">
        <v>7.55</v>
      </c>
      <c r="L199" s="6">
        <v>8.2799999999999994</v>
      </c>
      <c r="M199" s="17">
        <f t="shared" si="47"/>
        <v>16.454999999999998</v>
      </c>
      <c r="N199" s="17">
        <f t="shared" si="47"/>
        <v>7.4950000000000001</v>
      </c>
      <c r="O199" s="17">
        <f t="shared" si="47"/>
        <v>8.3249999999999993</v>
      </c>
      <c r="P199" s="43">
        <f t="shared" ref="P199:P262" si="48">((O199/32000)*(1/((-0.026*M199+1.9067)/1000)))/1.013</f>
        <v>0.1736580097831025</v>
      </c>
      <c r="Q199" s="21">
        <f t="shared" ref="Q199:Q262" si="49">POWER(10, -N199)</f>
        <v>3.1988951096913881E-8</v>
      </c>
      <c r="R199" s="21">
        <f t="shared" ref="R199:R262" si="50">POWER(10, -(14-N199))</f>
        <v>3.1260793671239491E-7</v>
      </c>
      <c r="S199" s="23">
        <f t="shared" ref="S199:S262" si="51">(0.00000000000001*(0.1253*EXP(0.0831*M199)))/Q199</f>
        <v>1.5374815243631189E-7</v>
      </c>
      <c r="T199" s="21">
        <f t="shared" ref="T199:T262" si="52">POWER(S199, 2)</f>
        <v>2.3638494377579397E-14</v>
      </c>
      <c r="U199" s="28">
        <v>298</v>
      </c>
      <c r="V199" s="29">
        <f t="shared" ref="V199:V262" si="53">273+M199</f>
        <v>289.45499999999998</v>
      </c>
      <c r="W199" s="30">
        <f t="shared" ref="W199:W262" si="54">((1/V199)-(1/298))*5026</f>
        <v>0.49789438819239179</v>
      </c>
      <c r="X199" s="31">
        <f t="shared" ref="X199:X262" si="55">POWER(10,W199)</f>
        <v>3.146982937185097</v>
      </c>
      <c r="Y199" s="34">
        <f t="shared" ref="Y199:Y262" si="56">-($B$2/X199)*P199*T199*AC199</f>
        <v>-3.7013048061799528E-18</v>
      </c>
      <c r="Z199" s="35">
        <f t="shared" ref="Z199:Z262" si="57">-(AC199+(5*Y199))*$B$2*T199*P199/X199</f>
        <v>-1.3005316055583509E-18</v>
      </c>
      <c r="AA199" s="35">
        <f t="shared" ref="AA199:AA262" si="58">-(AC199+5*Z199)*$B$2*P199*T199/X199</f>
        <v>-2.8577424440711372E-18</v>
      </c>
      <c r="AB199" s="36">
        <f t="shared" ref="AB199:AB262" si="59">-(AC199+(10*AA199))*$B$2*P199*T199/X199</f>
        <v>5.9237703747872287E-21</v>
      </c>
      <c r="AC199" s="42">
        <f t="shared" ref="AC199:AC262" si="60">AC198+10*(0.166666666666666*(Y198+2*Z198+2*AA198+AB198))</f>
        <v>2.8531760652575886E-17</v>
      </c>
      <c r="AD199" s="24"/>
      <c r="AE199" s="44">
        <f t="shared" ref="AE199:AE262" si="61">AC199*10000</f>
        <v>2.8531760652575888E-13</v>
      </c>
      <c r="AF199" s="44"/>
      <c r="AG199" s="45"/>
      <c r="AH199" s="12">
        <v>1930</v>
      </c>
    </row>
    <row r="200" spans="5:34">
      <c r="E200" s="57">
        <v>0.65164351851851854</v>
      </c>
      <c r="F200" s="12">
        <v>1940</v>
      </c>
      <c r="G200" s="5">
        <v>16.489999999999998</v>
      </c>
      <c r="H200" s="5">
        <v>7.44</v>
      </c>
      <c r="I200" s="5">
        <v>8.2899999999999991</v>
      </c>
      <c r="J200" s="6">
        <v>16.440000000000001</v>
      </c>
      <c r="K200" s="6">
        <v>7.55</v>
      </c>
      <c r="L200" s="6">
        <v>8.14</v>
      </c>
      <c r="M200" s="17">
        <f t="shared" si="47"/>
        <v>16.465</v>
      </c>
      <c r="N200" s="17">
        <f t="shared" si="47"/>
        <v>7.4950000000000001</v>
      </c>
      <c r="O200" s="17">
        <f t="shared" si="47"/>
        <v>8.2149999999999999</v>
      </c>
      <c r="P200" s="43">
        <f t="shared" si="48"/>
        <v>0.17139356216020846</v>
      </c>
      <c r="Q200" s="21">
        <f t="shared" si="49"/>
        <v>3.1988951096913881E-8</v>
      </c>
      <c r="R200" s="21">
        <f t="shared" si="50"/>
        <v>3.1260793671239491E-7</v>
      </c>
      <c r="S200" s="23">
        <f t="shared" si="51"/>
        <v>1.5387597025193337E-7</v>
      </c>
      <c r="T200" s="21">
        <f t="shared" si="52"/>
        <v>2.3677814220973882E-14</v>
      </c>
      <c r="U200" s="28">
        <v>298</v>
      </c>
      <c r="V200" s="29">
        <f t="shared" si="53"/>
        <v>289.46499999999997</v>
      </c>
      <c r="W200" s="30">
        <f t="shared" si="54"/>
        <v>0.49729453445531635</v>
      </c>
      <c r="X200" s="31">
        <f t="shared" si="55"/>
        <v>3.1426392798867551</v>
      </c>
      <c r="Y200" s="34">
        <f t="shared" si="56"/>
        <v>-1.0931330998671829E-18</v>
      </c>
      <c r="Z200" s="35">
        <f t="shared" si="57"/>
        <v>-3.9120817376979095E-19</v>
      </c>
      <c r="AA200" s="35">
        <f t="shared" si="58"/>
        <v>-8.4192968420314331E-19</v>
      </c>
      <c r="AB200" s="36">
        <f t="shared" si="59"/>
        <v>-1.1889779295706627E-20</v>
      </c>
      <c r="AC200" s="42">
        <f t="shared" si="60"/>
        <v>8.5118787608023956E-18</v>
      </c>
      <c r="AD200" s="24"/>
      <c r="AE200" s="44">
        <f t="shared" si="61"/>
        <v>8.5118787608023951E-14</v>
      </c>
      <c r="AF200" s="44"/>
      <c r="AG200" s="45"/>
      <c r="AH200" s="12">
        <v>1940</v>
      </c>
    </row>
    <row r="201" spans="5:34">
      <c r="E201" s="57">
        <v>0.65175925925925926</v>
      </c>
      <c r="F201" s="12">
        <v>1950</v>
      </c>
      <c r="G201" s="5">
        <v>16.489999999999998</v>
      </c>
      <c r="H201" s="5">
        <v>7.45</v>
      </c>
      <c r="I201" s="5">
        <v>8.36</v>
      </c>
      <c r="J201" s="6">
        <v>16.440000000000001</v>
      </c>
      <c r="K201" s="6">
        <v>7.56</v>
      </c>
      <c r="L201" s="6">
        <v>8.1999999999999993</v>
      </c>
      <c r="M201" s="17">
        <f t="shared" si="47"/>
        <v>16.465</v>
      </c>
      <c r="N201" s="17">
        <f t="shared" si="47"/>
        <v>7.5049999999999999</v>
      </c>
      <c r="O201" s="17">
        <f t="shared" si="47"/>
        <v>8.2799999999999994</v>
      </c>
      <c r="P201" s="43">
        <f t="shared" si="48"/>
        <v>0.1727496889454079</v>
      </c>
      <c r="Q201" s="21">
        <f t="shared" si="49"/>
        <v>3.1260793671239459E-8</v>
      </c>
      <c r="R201" s="21">
        <f t="shared" si="50"/>
        <v>3.1988951096913916E-7</v>
      </c>
      <c r="S201" s="23">
        <f t="shared" si="51"/>
        <v>1.5746020203920518E-7</v>
      </c>
      <c r="T201" s="21">
        <f t="shared" si="52"/>
        <v>2.4793715226227316E-14</v>
      </c>
      <c r="U201" s="28">
        <v>298</v>
      </c>
      <c r="V201" s="29">
        <f t="shared" si="53"/>
        <v>289.46499999999997</v>
      </c>
      <c r="W201" s="30">
        <f t="shared" si="54"/>
        <v>0.49729453445531635</v>
      </c>
      <c r="X201" s="31">
        <f t="shared" si="55"/>
        <v>3.1426392798867551</v>
      </c>
      <c r="Y201" s="34">
        <f t="shared" si="56"/>
        <v>-3.4694601409046751E-19</v>
      </c>
      <c r="Z201" s="35">
        <f t="shared" si="57"/>
        <v>-1.1181912841493178E-19</v>
      </c>
      <c r="AA201" s="35">
        <f t="shared" si="58"/>
        <v>-2.7116568413890317E-19</v>
      </c>
      <c r="AB201" s="36">
        <f t="shared" si="59"/>
        <v>2.0594411360456343E-20</v>
      </c>
      <c r="AC201" s="42">
        <f t="shared" si="60"/>
        <v>2.5597144356211572E-18</v>
      </c>
      <c r="AD201" s="24"/>
      <c r="AE201" s="44">
        <f t="shared" si="61"/>
        <v>2.5597144356211574E-14</v>
      </c>
      <c r="AF201" s="44"/>
      <c r="AG201" s="45"/>
      <c r="AH201" s="12">
        <v>1950</v>
      </c>
    </row>
    <row r="202" spans="5:34">
      <c r="E202" s="57">
        <v>0.65187499999999998</v>
      </c>
      <c r="F202" s="12">
        <v>1960</v>
      </c>
      <c r="G202" s="5">
        <v>16.5</v>
      </c>
      <c r="H202" s="5">
        <v>7.45</v>
      </c>
      <c r="I202" s="5">
        <v>8.36</v>
      </c>
      <c r="J202" s="6">
        <v>16.45</v>
      </c>
      <c r="K202" s="6">
        <v>7.57</v>
      </c>
      <c r="L202" s="6">
        <v>8.1199999999999992</v>
      </c>
      <c r="M202" s="17">
        <f t="shared" si="47"/>
        <v>16.475000000000001</v>
      </c>
      <c r="N202" s="17">
        <f t="shared" si="47"/>
        <v>7.51</v>
      </c>
      <c r="O202" s="17">
        <f t="shared" si="47"/>
        <v>8.2399999999999984</v>
      </c>
      <c r="P202" s="43">
        <f t="shared" si="48"/>
        <v>0.17194538440327156</v>
      </c>
      <c r="Q202" s="21">
        <f t="shared" si="49"/>
        <v>3.0902954325135814E-8</v>
      </c>
      <c r="R202" s="21">
        <f t="shared" si="50"/>
        <v>3.2359365692962763E-7</v>
      </c>
      <c r="S202" s="23">
        <f t="shared" si="51"/>
        <v>1.5941592485205817E-7</v>
      </c>
      <c r="T202" s="21">
        <f t="shared" si="52"/>
        <v>2.5413437096437058E-14</v>
      </c>
      <c r="U202" s="28">
        <v>298</v>
      </c>
      <c r="V202" s="29">
        <f t="shared" si="53"/>
        <v>289.47500000000002</v>
      </c>
      <c r="W202" s="30">
        <f t="shared" si="54"/>
        <v>0.49669472216248767</v>
      </c>
      <c r="X202" s="31">
        <f t="shared" si="55"/>
        <v>3.1383019174531657</v>
      </c>
      <c r="Y202" s="34">
        <f t="shared" si="56"/>
        <v>-1.0235637477242209E-19</v>
      </c>
      <c r="Z202" s="35">
        <f t="shared" si="57"/>
        <v>-3.1488380251703554E-20</v>
      </c>
      <c r="AA202" s="35">
        <f t="shared" si="58"/>
        <v>-8.0554915272654143E-20</v>
      </c>
      <c r="AB202" s="36">
        <f t="shared" si="59"/>
        <v>9.190469414902799E-21</v>
      </c>
      <c r="AC202" s="42">
        <f t="shared" si="60"/>
        <v>7.3917905589169621E-19</v>
      </c>
      <c r="AD202" s="24"/>
      <c r="AE202" s="44">
        <f t="shared" si="61"/>
        <v>7.3917905589169619E-15</v>
      </c>
      <c r="AF202" s="44"/>
      <c r="AG202" s="45"/>
      <c r="AH202" s="12">
        <v>1960</v>
      </c>
    </row>
    <row r="203" spans="5:34">
      <c r="E203" s="57">
        <v>0.6519907407407407</v>
      </c>
      <c r="F203" s="12">
        <v>1970</v>
      </c>
      <c r="G203" s="5">
        <v>16.510000000000002</v>
      </c>
      <c r="H203" s="5">
        <v>7.46</v>
      </c>
      <c r="I203" s="5">
        <v>8.39</v>
      </c>
      <c r="J203" s="6">
        <v>16.46</v>
      </c>
      <c r="K203" s="6">
        <v>7.58</v>
      </c>
      <c r="L203" s="6">
        <v>8.31</v>
      </c>
      <c r="M203" s="17">
        <f t="shared" si="47"/>
        <v>16.484999999999999</v>
      </c>
      <c r="N203" s="17">
        <f t="shared" si="47"/>
        <v>7.52</v>
      </c>
      <c r="O203" s="17">
        <f t="shared" si="47"/>
        <v>8.3500000000000014</v>
      </c>
      <c r="P203" s="43">
        <f t="shared" si="48"/>
        <v>0.17427142123605974</v>
      </c>
      <c r="Q203" s="21">
        <f t="shared" si="49"/>
        <v>3.0199517204020188E-8</v>
      </c>
      <c r="R203" s="21">
        <f t="shared" si="50"/>
        <v>3.3113112148259042E-7</v>
      </c>
      <c r="S203" s="23">
        <f t="shared" si="51"/>
        <v>1.6326481546417129E-7</v>
      </c>
      <c r="T203" s="21">
        <f t="shared" si="52"/>
        <v>2.6655399968549906E-14</v>
      </c>
      <c r="U203" s="28">
        <v>298</v>
      </c>
      <c r="V203" s="29">
        <f t="shared" si="53"/>
        <v>289.48500000000001</v>
      </c>
      <c r="W203" s="30">
        <f t="shared" si="54"/>
        <v>0.49609495130962056</v>
      </c>
      <c r="X203" s="31">
        <f t="shared" si="55"/>
        <v>3.1339708403382018</v>
      </c>
      <c r="Y203" s="34">
        <f t="shared" si="56"/>
        <v>-3.1018413510015894E-20</v>
      </c>
      <c r="Z203" s="35">
        <f t="shared" si="57"/>
        <v>-8.1565279023999594E-21</v>
      </c>
      <c r="AA203" s="35">
        <f t="shared" si="58"/>
        <v>-2.5006706695939707E-20</v>
      </c>
      <c r="AB203" s="36">
        <f t="shared" si="59"/>
        <v>5.8435921964444999E-21</v>
      </c>
      <c r="AC203" s="42">
        <f t="shared" si="60"/>
        <v>2.1042489521464057E-19</v>
      </c>
      <c r="AD203" s="24"/>
      <c r="AE203" s="44">
        <f t="shared" si="61"/>
        <v>2.1042489521464057E-15</v>
      </c>
      <c r="AF203" s="44"/>
      <c r="AG203" s="45"/>
      <c r="AH203" s="12">
        <v>1970</v>
      </c>
    </row>
    <row r="204" spans="5:34">
      <c r="E204" s="57">
        <v>0.65210648148148143</v>
      </c>
      <c r="F204" s="12">
        <v>1980</v>
      </c>
      <c r="G204" s="5">
        <v>16.52</v>
      </c>
      <c r="H204" s="5">
        <v>7.46</v>
      </c>
      <c r="I204" s="5">
        <v>8.32</v>
      </c>
      <c r="J204" s="6">
        <v>16.46</v>
      </c>
      <c r="K204" s="6">
        <v>7.59</v>
      </c>
      <c r="L204" s="6">
        <v>8.52</v>
      </c>
      <c r="M204" s="17">
        <f t="shared" si="47"/>
        <v>16.490000000000002</v>
      </c>
      <c r="N204" s="17">
        <f t="shared" si="47"/>
        <v>7.5250000000000004</v>
      </c>
      <c r="O204" s="17">
        <f t="shared" si="47"/>
        <v>8.42</v>
      </c>
      <c r="P204" s="43">
        <f t="shared" si="48"/>
        <v>0.17574783651658057</v>
      </c>
      <c r="Q204" s="21">
        <f t="shared" si="49"/>
        <v>2.9853826189179516E-8</v>
      </c>
      <c r="R204" s="21">
        <f t="shared" si="50"/>
        <v>3.3496543915782756E-7</v>
      </c>
      <c r="S204" s="23">
        <f t="shared" si="51"/>
        <v>1.6522396922612494E-7</v>
      </c>
      <c r="T204" s="21">
        <f t="shared" si="52"/>
        <v>2.7298960006835482E-14</v>
      </c>
      <c r="U204" s="28">
        <v>298</v>
      </c>
      <c r="V204" s="29">
        <f t="shared" si="53"/>
        <v>289.49</v>
      </c>
      <c r="W204" s="30">
        <f t="shared" si="54"/>
        <v>0.49579508142182854</v>
      </c>
      <c r="X204" s="31">
        <f t="shared" si="55"/>
        <v>3.131807655796135</v>
      </c>
      <c r="Y204" s="34">
        <f t="shared" si="56"/>
        <v>-8.8246232934390741E-21</v>
      </c>
      <c r="Z204" s="35">
        <f t="shared" si="57"/>
        <v>-2.1023955117727707E-21</v>
      </c>
      <c r="AA204" s="35">
        <f t="shared" si="58"/>
        <v>-7.2231066000526396E-21</v>
      </c>
      <c r="AB204" s="36">
        <f t="shared" si="59"/>
        <v>2.1798958213680149E-21</v>
      </c>
      <c r="AC204" s="42">
        <f t="shared" si="60"/>
        <v>5.7922744364223342E-20</v>
      </c>
      <c r="AD204" s="24"/>
      <c r="AE204" s="44">
        <f t="shared" si="61"/>
        <v>5.7922744364223343E-16</v>
      </c>
      <c r="AF204" s="44"/>
      <c r="AG204" s="45"/>
      <c r="AH204" s="12">
        <v>1980</v>
      </c>
    </row>
    <row r="205" spans="5:34">
      <c r="E205" s="57">
        <v>0.65222222222222226</v>
      </c>
      <c r="F205" s="12">
        <v>1990</v>
      </c>
      <c r="G205" s="5">
        <v>16.52</v>
      </c>
      <c r="H205" s="5">
        <v>7.47</v>
      </c>
      <c r="I205" s="5">
        <v>8.35</v>
      </c>
      <c r="J205" s="6">
        <v>16.47</v>
      </c>
      <c r="K205" s="6">
        <v>7.59</v>
      </c>
      <c r="L205" s="6">
        <v>8.36</v>
      </c>
      <c r="M205" s="17">
        <f t="shared" si="47"/>
        <v>16.494999999999997</v>
      </c>
      <c r="N205" s="17">
        <f t="shared" si="47"/>
        <v>7.5299999999999994</v>
      </c>
      <c r="O205" s="17">
        <f t="shared" si="47"/>
        <v>8.3550000000000004</v>
      </c>
      <c r="P205" s="43">
        <f t="shared" si="48"/>
        <v>0.17440645394408125</v>
      </c>
      <c r="Q205" s="21">
        <f t="shared" si="49"/>
        <v>2.9512092266663881E-8</v>
      </c>
      <c r="R205" s="21">
        <f t="shared" si="50"/>
        <v>3.3884415613920184E-7</v>
      </c>
      <c r="S205" s="23">
        <f t="shared" si="51"/>
        <v>1.6720663254494091E-7</v>
      </c>
      <c r="T205" s="21">
        <f t="shared" si="52"/>
        <v>2.7958057967018891E-14</v>
      </c>
      <c r="U205" s="28">
        <v>298</v>
      </c>
      <c r="V205" s="29">
        <f t="shared" si="53"/>
        <v>289.495</v>
      </c>
      <c r="W205" s="30">
        <f t="shared" si="54"/>
        <v>0.49549522189241663</v>
      </c>
      <c r="X205" s="31">
        <f t="shared" si="55"/>
        <v>3.1296460390107441</v>
      </c>
      <c r="Y205" s="34">
        <f t="shared" si="56"/>
        <v>-2.4424434669931085E-21</v>
      </c>
      <c r="Z205" s="35">
        <f t="shared" si="57"/>
        <v>-5.5020924682626486E-22</v>
      </c>
      <c r="AA205" s="35">
        <f t="shared" si="58"/>
        <v>-2.0161798587800545E-21</v>
      </c>
      <c r="AB205" s="36">
        <f t="shared" si="59"/>
        <v>6.8154656540794609E-22</v>
      </c>
      <c r="AC205" s="42">
        <f t="shared" si="60"/>
        <v>1.5763191538020381E-20</v>
      </c>
      <c r="AD205" s="24"/>
      <c r="AE205" s="44">
        <f t="shared" si="61"/>
        <v>1.576319153802038E-16</v>
      </c>
      <c r="AF205" s="44"/>
      <c r="AG205" s="45"/>
      <c r="AH205" s="12">
        <v>1990</v>
      </c>
    </row>
    <row r="206" spans="5:34">
      <c r="E206" s="57">
        <v>0.65233796296296298</v>
      </c>
      <c r="F206" s="12">
        <v>2000</v>
      </c>
      <c r="G206" s="5">
        <v>16.53</v>
      </c>
      <c r="H206" s="5">
        <v>7.47</v>
      </c>
      <c r="I206" s="5">
        <v>8.3000000000000007</v>
      </c>
      <c r="J206" s="6">
        <v>16.48</v>
      </c>
      <c r="K206" s="6">
        <v>7.6</v>
      </c>
      <c r="L206" s="6">
        <v>8.1300000000000008</v>
      </c>
      <c r="M206" s="17">
        <f t="shared" si="47"/>
        <v>16.505000000000003</v>
      </c>
      <c r="N206" s="17">
        <f t="shared" si="47"/>
        <v>7.5350000000000001</v>
      </c>
      <c r="O206" s="17">
        <f t="shared" si="47"/>
        <v>8.2149999999999999</v>
      </c>
      <c r="P206" s="43">
        <f t="shared" si="48"/>
        <v>0.17151419895213479</v>
      </c>
      <c r="Q206" s="21">
        <f t="shared" si="49"/>
        <v>2.9174270140011595E-8</v>
      </c>
      <c r="R206" s="21">
        <f t="shared" si="50"/>
        <v>3.4276778654645024E-7</v>
      </c>
      <c r="S206" s="23">
        <f t="shared" si="51"/>
        <v>1.6928341017823228E-7</v>
      </c>
      <c r="T206" s="21">
        <f t="shared" si="52"/>
        <v>2.8656872961571634E-14</v>
      </c>
      <c r="U206" s="28">
        <v>298</v>
      </c>
      <c r="V206" s="29">
        <f t="shared" si="53"/>
        <v>289.505</v>
      </c>
      <c r="W206" s="30">
        <f t="shared" si="54"/>
        <v>0.49489553390657981</v>
      </c>
      <c r="X206" s="31">
        <f t="shared" si="55"/>
        <v>3.1253275039547632</v>
      </c>
      <c r="Y206" s="34">
        <f t="shared" si="56"/>
        <v>-6.6841589399824925E-22</v>
      </c>
      <c r="Z206" s="35">
        <f t="shared" si="57"/>
        <v>-1.457114976255557E-22</v>
      </c>
      <c r="AA206" s="35">
        <f t="shared" si="58"/>
        <v>-5.54468812406071E-22</v>
      </c>
      <c r="AB206" s="36">
        <f t="shared" si="59"/>
        <v>1.9877858326820162E-22</v>
      </c>
      <c r="AC206" s="42">
        <f t="shared" si="60"/>
        <v>4.273733016690759E-21</v>
      </c>
      <c r="AD206" s="24"/>
      <c r="AE206" s="44">
        <f t="shared" si="61"/>
        <v>4.273733016690759E-17</v>
      </c>
      <c r="AF206" s="44"/>
      <c r="AG206" s="45"/>
      <c r="AH206" s="12">
        <v>2000</v>
      </c>
    </row>
    <row r="207" spans="5:34">
      <c r="E207" s="57">
        <v>0.6524537037037037</v>
      </c>
      <c r="F207" s="12">
        <v>2010</v>
      </c>
      <c r="G207" s="5">
        <v>16.53</v>
      </c>
      <c r="H207" s="5">
        <v>7.48</v>
      </c>
      <c r="I207" s="5">
        <v>8.39</v>
      </c>
      <c r="J207" s="6">
        <v>16.48</v>
      </c>
      <c r="K207" s="6">
        <v>7.6</v>
      </c>
      <c r="L207" s="6">
        <v>8.41</v>
      </c>
      <c r="M207" s="17">
        <f t="shared" si="47"/>
        <v>16.505000000000003</v>
      </c>
      <c r="N207" s="17">
        <f t="shared" si="47"/>
        <v>7.54</v>
      </c>
      <c r="O207" s="17">
        <f t="shared" si="47"/>
        <v>8.4</v>
      </c>
      <c r="P207" s="43">
        <f t="shared" si="48"/>
        <v>0.17537666113182379</v>
      </c>
      <c r="Q207" s="21">
        <f t="shared" si="49"/>
        <v>2.8840315031265985E-8</v>
      </c>
      <c r="R207" s="21">
        <f t="shared" si="50"/>
        <v>3.4673685045253148E-7</v>
      </c>
      <c r="S207" s="23">
        <f t="shared" si="51"/>
        <v>1.7124361968335075E-7</v>
      </c>
      <c r="T207" s="21">
        <f t="shared" si="52"/>
        <v>2.9324377282256075E-14</v>
      </c>
      <c r="U207" s="28">
        <v>298</v>
      </c>
      <c r="V207" s="29">
        <f t="shared" si="53"/>
        <v>289.505</v>
      </c>
      <c r="W207" s="30">
        <f t="shared" si="54"/>
        <v>0.49489553390657981</v>
      </c>
      <c r="X207" s="31">
        <f t="shared" si="55"/>
        <v>3.1253275039547632</v>
      </c>
      <c r="Y207" s="34">
        <f t="shared" si="56"/>
        <v>-1.893523313218884E-22</v>
      </c>
      <c r="Z207" s="35">
        <f t="shared" si="57"/>
        <v>-3.4416538264038749E-23</v>
      </c>
      <c r="AA207" s="35">
        <f t="shared" si="58"/>
        <v>-1.6119131733796254E-22</v>
      </c>
      <c r="AB207" s="36">
        <f t="shared" si="59"/>
        <v>7.4434276547668967E-23</v>
      </c>
      <c r="AC207" s="42">
        <f t="shared" si="60"/>
        <v>1.1570697987019364E-21</v>
      </c>
      <c r="AD207" s="24"/>
      <c r="AE207" s="44">
        <f t="shared" si="61"/>
        <v>1.1570697987019364E-17</v>
      </c>
      <c r="AF207" s="44"/>
      <c r="AG207" s="45"/>
      <c r="AH207" s="12">
        <v>2010</v>
      </c>
    </row>
    <row r="208" spans="5:34">
      <c r="E208" s="57">
        <v>0.65256944444444442</v>
      </c>
      <c r="F208" s="12">
        <v>2020</v>
      </c>
      <c r="G208" s="5">
        <v>16.54</v>
      </c>
      <c r="H208" s="5">
        <v>7.48</v>
      </c>
      <c r="I208" s="5">
        <v>8.34</v>
      </c>
      <c r="J208" s="6">
        <v>16.489999999999998</v>
      </c>
      <c r="K208" s="6">
        <v>7.61</v>
      </c>
      <c r="L208" s="6">
        <v>8.1300000000000008</v>
      </c>
      <c r="M208" s="17">
        <f t="shared" si="47"/>
        <v>16.515000000000001</v>
      </c>
      <c r="N208" s="17">
        <f t="shared" si="47"/>
        <v>7.5449999999999999</v>
      </c>
      <c r="O208" s="17">
        <f t="shared" si="47"/>
        <v>8.2349999999999994</v>
      </c>
      <c r="P208" s="43">
        <f t="shared" si="48"/>
        <v>0.17196202165774438</v>
      </c>
      <c r="Q208" s="21">
        <f t="shared" si="49"/>
        <v>2.851018267503902E-8</v>
      </c>
      <c r="R208" s="21">
        <f t="shared" si="50"/>
        <v>3.5075187395256722E-7</v>
      </c>
      <c r="S208" s="23">
        <f t="shared" si="51"/>
        <v>1.7337053841731036E-7</v>
      </c>
      <c r="T208" s="21">
        <f t="shared" si="52"/>
        <v>3.0057343591108085E-14</v>
      </c>
      <c r="U208" s="28">
        <v>298</v>
      </c>
      <c r="V208" s="29">
        <f t="shared" si="53"/>
        <v>289.51499999999999</v>
      </c>
      <c r="W208" s="30">
        <f t="shared" si="54"/>
        <v>0.49429588734781821</v>
      </c>
      <c r="X208" s="31">
        <f t="shared" si="55"/>
        <v>3.1210152256693147</v>
      </c>
      <c r="Y208" s="34">
        <f t="shared" si="56"/>
        <v>-5.1635639991703076E-23</v>
      </c>
      <c r="Z208" s="35">
        <f t="shared" si="57"/>
        <v>-9.1137210049980941E-24</v>
      </c>
      <c r="AA208" s="35">
        <f t="shared" si="58"/>
        <v>-4.4130496135555848E-23</v>
      </c>
      <c r="AB208" s="36">
        <f t="shared" si="59"/>
        <v>2.1047234930374987E-23</v>
      </c>
      <c r="AC208" s="42">
        <f t="shared" si="60"/>
        <v>3.1351352207156964E-22</v>
      </c>
      <c r="AD208" s="24"/>
      <c r="AE208" s="44">
        <f t="shared" si="61"/>
        <v>3.1351352207156964E-18</v>
      </c>
      <c r="AF208" s="44"/>
      <c r="AG208" s="45"/>
      <c r="AH208" s="12">
        <v>2020</v>
      </c>
    </row>
    <row r="209" spans="5:34">
      <c r="E209" s="57">
        <v>0.65268518518518515</v>
      </c>
      <c r="F209" s="12">
        <v>2030</v>
      </c>
      <c r="G209" s="5">
        <v>16.54</v>
      </c>
      <c r="H209" s="5">
        <v>7.49</v>
      </c>
      <c r="I209" s="5">
        <v>8.23</v>
      </c>
      <c r="J209" s="6">
        <v>16.489999999999998</v>
      </c>
      <c r="K209" s="6">
        <v>7.61</v>
      </c>
      <c r="L209" s="6">
        <v>8.1</v>
      </c>
      <c r="M209" s="17">
        <f t="shared" si="47"/>
        <v>16.515000000000001</v>
      </c>
      <c r="N209" s="17">
        <f t="shared" si="47"/>
        <v>7.5500000000000007</v>
      </c>
      <c r="O209" s="17">
        <f t="shared" si="47"/>
        <v>8.1649999999999991</v>
      </c>
      <c r="P209" s="43">
        <f t="shared" si="48"/>
        <v>0.17050029226903254</v>
      </c>
      <c r="Q209" s="21">
        <f t="shared" si="49"/>
        <v>2.8183829312644468E-8</v>
      </c>
      <c r="R209" s="21">
        <f t="shared" si="50"/>
        <v>3.5481338923357526E-7</v>
      </c>
      <c r="S209" s="23">
        <f t="shared" si="51"/>
        <v>1.7537807463692759E-7</v>
      </c>
      <c r="T209" s="21">
        <f t="shared" si="52"/>
        <v>3.0757469063355743E-14</v>
      </c>
      <c r="U209" s="28">
        <v>298</v>
      </c>
      <c r="V209" s="29">
        <f t="shared" si="53"/>
        <v>289.51499999999999</v>
      </c>
      <c r="W209" s="30">
        <f t="shared" si="54"/>
        <v>0.49429588734781821</v>
      </c>
      <c r="X209" s="31">
        <f t="shared" si="55"/>
        <v>3.1210152256693147</v>
      </c>
      <c r="Y209" s="34">
        <f t="shared" si="56"/>
        <v>-1.4212518146034789E-23</v>
      </c>
      <c r="Z209" s="35">
        <f t="shared" si="57"/>
        <v>-2.3377015906892757E-24</v>
      </c>
      <c r="AA209" s="35">
        <f t="shared" si="58"/>
        <v>-1.225932608919162E-23</v>
      </c>
      <c r="AB209" s="36">
        <f t="shared" si="59"/>
        <v>6.2732602227938293E-24</v>
      </c>
      <c r="AC209" s="42">
        <f t="shared" si="60"/>
        <v>8.5052123167510609E-23</v>
      </c>
      <c r="AD209" s="24"/>
      <c r="AE209" s="44">
        <f t="shared" si="61"/>
        <v>8.5052123167510606E-19</v>
      </c>
      <c r="AF209" s="44"/>
      <c r="AG209" s="45"/>
      <c r="AH209" s="12">
        <v>2030</v>
      </c>
    </row>
    <row r="210" spans="5:34">
      <c r="E210" s="57">
        <v>0.65280092592592587</v>
      </c>
      <c r="F210" s="12">
        <v>2040</v>
      </c>
      <c r="G210" s="5">
        <v>16.559999999999999</v>
      </c>
      <c r="H210" s="5">
        <v>7.49</v>
      </c>
      <c r="I210" s="5">
        <v>8.36</v>
      </c>
      <c r="J210" s="6">
        <v>16.510000000000002</v>
      </c>
      <c r="K210" s="6">
        <v>7.62</v>
      </c>
      <c r="L210" s="6">
        <v>8.07</v>
      </c>
      <c r="M210" s="17">
        <f t="shared" si="47"/>
        <v>16.535</v>
      </c>
      <c r="N210" s="17">
        <f t="shared" si="47"/>
        <v>7.5549999999999997</v>
      </c>
      <c r="O210" s="17">
        <f t="shared" si="47"/>
        <v>8.2149999999999999</v>
      </c>
      <c r="P210" s="43">
        <f t="shared" si="48"/>
        <v>0.17160478805091167</v>
      </c>
      <c r="Q210" s="21">
        <f t="shared" si="49"/>
        <v>2.7861211686297637E-8</v>
      </c>
      <c r="R210" s="21">
        <f t="shared" si="50"/>
        <v>3.5892193464500433E-7</v>
      </c>
      <c r="S210" s="23">
        <f t="shared" si="51"/>
        <v>1.7770395570983413E-7</v>
      </c>
      <c r="T210" s="21">
        <f t="shared" si="52"/>
        <v>3.1578695874922693E-14</v>
      </c>
      <c r="U210" s="28">
        <v>298</v>
      </c>
      <c r="V210" s="29">
        <f t="shared" si="53"/>
        <v>289.53500000000003</v>
      </c>
      <c r="W210" s="30">
        <f t="shared" si="54"/>
        <v>0.49309671849434933</v>
      </c>
      <c r="X210" s="31">
        <f t="shared" si="55"/>
        <v>3.1124094014813135</v>
      </c>
      <c r="Y210" s="34">
        <f t="shared" si="56"/>
        <v>-4.0108159761129035E-24</v>
      </c>
      <c r="Z210" s="35">
        <f t="shared" si="57"/>
        <v>-5.3836877965541569E-25</v>
      </c>
      <c r="AA210" s="35">
        <f t="shared" si="58"/>
        <v>-3.5447120285100826E-24</v>
      </c>
      <c r="AB210" s="36">
        <f t="shared" si="59"/>
        <v>2.1270000787528755E-24</v>
      </c>
      <c r="AC210" s="42">
        <f t="shared" si="60"/>
        <v>2.3163267695839601E-23</v>
      </c>
      <c r="AD210" s="24"/>
      <c r="AE210" s="44">
        <f t="shared" si="61"/>
        <v>2.3163267695839603E-19</v>
      </c>
      <c r="AF210" s="50"/>
      <c r="AG210" s="50"/>
      <c r="AH210" s="12">
        <v>2040</v>
      </c>
    </row>
    <row r="211" spans="5:34">
      <c r="E211" s="57">
        <v>0.6529166666666667</v>
      </c>
      <c r="F211" s="12">
        <v>2050</v>
      </c>
      <c r="G211" s="5">
        <v>16.559999999999999</v>
      </c>
      <c r="H211" s="5">
        <v>7.5</v>
      </c>
      <c r="I211" s="5">
        <v>8.3699999999999992</v>
      </c>
      <c r="J211" s="6">
        <v>16.510000000000002</v>
      </c>
      <c r="K211" s="6">
        <v>7.62</v>
      </c>
      <c r="L211" s="6">
        <v>8.33</v>
      </c>
      <c r="M211" s="17">
        <f t="shared" si="47"/>
        <v>16.535</v>
      </c>
      <c r="N211" s="17">
        <f t="shared" si="47"/>
        <v>7.5600000000000005</v>
      </c>
      <c r="O211" s="17">
        <f t="shared" si="47"/>
        <v>8.35</v>
      </c>
      <c r="P211" s="43">
        <f t="shared" si="48"/>
        <v>0.17442483021608188</v>
      </c>
      <c r="Q211" s="21">
        <f t="shared" si="49"/>
        <v>2.75422870333816E-8</v>
      </c>
      <c r="R211" s="21">
        <f t="shared" si="50"/>
        <v>3.630780547701011E-7</v>
      </c>
      <c r="S211" s="23">
        <f t="shared" si="51"/>
        <v>1.7976167053677919E-7</v>
      </c>
      <c r="T211" s="21">
        <f t="shared" si="52"/>
        <v>3.2314258194173549E-14</v>
      </c>
      <c r="U211" s="28">
        <v>298</v>
      </c>
      <c r="V211" s="29">
        <f t="shared" si="53"/>
        <v>289.53500000000003</v>
      </c>
      <c r="W211" s="30">
        <f t="shared" si="54"/>
        <v>0.49309671849434933</v>
      </c>
      <c r="X211" s="31">
        <f t="shared" si="55"/>
        <v>3.1124094014813135</v>
      </c>
      <c r="Y211" s="34">
        <f t="shared" si="56"/>
        <v>-1.1550312211672442E-24</v>
      </c>
      <c r="Z211" s="35">
        <f t="shared" si="57"/>
        <v>-1.149301454510815E-25</v>
      </c>
      <c r="AA211" s="35">
        <f t="shared" si="58"/>
        <v>-1.0515370768314038E-24</v>
      </c>
      <c r="AB211" s="36">
        <f t="shared" si="59"/>
        <v>7.3877878972147091E-25</v>
      </c>
      <c r="AC211" s="42">
        <f t="shared" si="60"/>
        <v>6.4133051730212919E-24</v>
      </c>
      <c r="AD211" s="24"/>
      <c r="AE211" s="44">
        <f t="shared" si="61"/>
        <v>6.4133051730212918E-20</v>
      </c>
      <c r="AF211" s="44"/>
      <c r="AG211" s="45"/>
      <c r="AH211" s="12">
        <v>2050</v>
      </c>
    </row>
    <row r="212" spans="5:34">
      <c r="E212" s="57">
        <v>0.65303240740740742</v>
      </c>
      <c r="F212" s="12">
        <v>2060</v>
      </c>
      <c r="G212" s="5">
        <v>16.57</v>
      </c>
      <c r="H212" s="5">
        <v>7.5</v>
      </c>
      <c r="I212" s="5">
        <v>8.3699999999999992</v>
      </c>
      <c r="J212" s="6">
        <v>16.52</v>
      </c>
      <c r="K212" s="6">
        <v>7.63</v>
      </c>
      <c r="L212" s="6">
        <v>8.23</v>
      </c>
      <c r="M212" s="17">
        <f t="shared" si="47"/>
        <v>16.545000000000002</v>
      </c>
      <c r="N212" s="17">
        <f t="shared" si="47"/>
        <v>7.5649999999999995</v>
      </c>
      <c r="O212" s="17">
        <f t="shared" si="47"/>
        <v>8.3000000000000007</v>
      </c>
      <c r="P212" s="43">
        <f t="shared" si="48"/>
        <v>0.17341090044974783</v>
      </c>
      <c r="Q212" s="21">
        <f t="shared" si="49"/>
        <v>2.7227013080779157E-8</v>
      </c>
      <c r="R212" s="21">
        <f t="shared" si="50"/>
        <v>3.6728230049808372E-7</v>
      </c>
      <c r="S212" s="23">
        <f t="shared" si="51"/>
        <v>1.819943870924058E-7</v>
      </c>
      <c r="T212" s="21">
        <f t="shared" si="52"/>
        <v>3.3121956933140444E-14</v>
      </c>
      <c r="U212" s="28">
        <v>298</v>
      </c>
      <c r="V212" s="29">
        <f t="shared" si="53"/>
        <v>289.54500000000002</v>
      </c>
      <c r="W212" s="30">
        <f t="shared" si="54"/>
        <v>0.49249719619106069</v>
      </c>
      <c r="X212" s="31">
        <f t="shared" si="55"/>
        <v>3.1081158366519226</v>
      </c>
      <c r="Y212" s="34">
        <f t="shared" si="56"/>
        <v>-3.3656358975618236E-25</v>
      </c>
      <c r="Z212" s="35">
        <f t="shared" si="57"/>
        <v>-2.7293188884433144E-26</v>
      </c>
      <c r="AA212" s="35">
        <f t="shared" si="58"/>
        <v>-3.1148370671395568E-25</v>
      </c>
      <c r="AB212" s="36">
        <f t="shared" si="59"/>
        <v>2.3588508723962684E-25</v>
      </c>
      <c r="AC212" s="42">
        <f t="shared" si="60"/>
        <v>1.831327046336737E-24</v>
      </c>
      <c r="AD212" s="24"/>
      <c r="AE212" s="44">
        <f t="shared" si="61"/>
        <v>1.8313270463367371E-20</v>
      </c>
      <c r="AF212" s="44"/>
      <c r="AG212" s="45"/>
      <c r="AH212" s="12">
        <v>2060</v>
      </c>
    </row>
    <row r="213" spans="5:34">
      <c r="E213" s="57">
        <v>0.65314814814814814</v>
      </c>
      <c r="F213" s="12">
        <v>2070</v>
      </c>
      <c r="G213" s="5">
        <v>16.57</v>
      </c>
      <c r="H213" s="5">
        <v>7.51</v>
      </c>
      <c r="I213" s="5">
        <v>8.36</v>
      </c>
      <c r="J213" s="6">
        <v>16.52</v>
      </c>
      <c r="K213" s="6">
        <v>7.63</v>
      </c>
      <c r="L213" s="6">
        <v>8.06</v>
      </c>
      <c r="M213" s="17">
        <f t="shared" si="47"/>
        <v>16.545000000000002</v>
      </c>
      <c r="N213" s="17">
        <f t="shared" si="47"/>
        <v>7.57</v>
      </c>
      <c r="O213" s="17">
        <f t="shared" si="47"/>
        <v>8.2100000000000009</v>
      </c>
      <c r="P213" s="43">
        <f t="shared" si="48"/>
        <v>0.17153054128824455</v>
      </c>
      <c r="Q213" s="21">
        <f t="shared" si="49"/>
        <v>2.6915348039269097E-8</v>
      </c>
      <c r="R213" s="21">
        <f t="shared" si="50"/>
        <v>3.7153522909717226E-7</v>
      </c>
      <c r="S213" s="23">
        <f t="shared" si="51"/>
        <v>1.8410178277330121E-7</v>
      </c>
      <c r="T213" s="21">
        <f t="shared" si="52"/>
        <v>3.3893466420307787E-14</v>
      </c>
      <c r="U213" s="28">
        <v>298</v>
      </c>
      <c r="V213" s="29">
        <f t="shared" si="53"/>
        <v>289.54500000000002</v>
      </c>
      <c r="W213" s="30">
        <f t="shared" si="54"/>
        <v>0.49249719619106069</v>
      </c>
      <c r="X213" s="31">
        <f t="shared" si="55"/>
        <v>3.1081158366519226</v>
      </c>
      <c r="Y213" s="34">
        <f t="shared" si="56"/>
        <v>-9.9387026043468302E-26</v>
      </c>
      <c r="Z213" s="35">
        <f t="shared" si="57"/>
        <v>-6.9457384059935756E-27</v>
      </c>
      <c r="AA213" s="35">
        <f t="shared" si="58"/>
        <v>-9.2926695883651576E-26</v>
      </c>
      <c r="AB213" s="36">
        <f t="shared" si="59"/>
        <v>7.347785915037384E-26</v>
      </c>
      <c r="AC213" s="42">
        <f t="shared" si="60"/>
        <v>5.3427322348118713E-25</v>
      </c>
      <c r="AD213" s="24"/>
      <c r="AE213" s="44">
        <f t="shared" si="61"/>
        <v>5.3427322348118711E-21</v>
      </c>
      <c r="AF213" s="44"/>
      <c r="AG213" s="45"/>
      <c r="AH213" s="12">
        <v>2070</v>
      </c>
    </row>
    <row r="214" spans="5:34">
      <c r="E214" s="57">
        <v>0.65326388888888887</v>
      </c>
      <c r="F214" s="12">
        <v>2080</v>
      </c>
      <c r="G214" s="5">
        <v>16.579999999999998</v>
      </c>
      <c r="H214" s="5">
        <v>7.51</v>
      </c>
      <c r="I214" s="5">
        <v>8.4</v>
      </c>
      <c r="J214" s="6">
        <v>16.53</v>
      </c>
      <c r="K214" s="6">
        <v>7.64</v>
      </c>
      <c r="L214" s="6">
        <v>8.2100000000000009</v>
      </c>
      <c r="M214" s="17">
        <f t="shared" si="47"/>
        <v>16.555</v>
      </c>
      <c r="N214" s="17">
        <f t="shared" si="47"/>
        <v>7.5749999999999993</v>
      </c>
      <c r="O214" s="17">
        <f t="shared" si="47"/>
        <v>8.3049999999999997</v>
      </c>
      <c r="P214" s="43">
        <f t="shared" si="48"/>
        <v>0.17354592429463464</v>
      </c>
      <c r="Q214" s="21">
        <f t="shared" si="49"/>
        <v>2.660725059798813E-8</v>
      </c>
      <c r="R214" s="21">
        <f t="shared" si="50"/>
        <v>3.7583740428844316E-7</v>
      </c>
      <c r="S214" s="23">
        <f t="shared" si="51"/>
        <v>1.8638840537249545E-7</v>
      </c>
      <c r="T214" s="21">
        <f t="shared" si="52"/>
        <v>3.4740637657301686E-14</v>
      </c>
      <c r="U214" s="28">
        <v>298</v>
      </c>
      <c r="V214" s="29">
        <f t="shared" si="53"/>
        <v>289.55500000000001</v>
      </c>
      <c r="W214" s="30">
        <f t="shared" si="54"/>
        <v>0.49189771529768228</v>
      </c>
      <c r="X214" s="31">
        <f t="shared" si="55"/>
        <v>3.1038284907393199</v>
      </c>
      <c r="Y214" s="34">
        <f t="shared" si="56"/>
        <v>-3.0557708562987062E-26</v>
      </c>
      <c r="Z214" s="35">
        <f t="shared" si="57"/>
        <v>-1.0421290638913243E-27</v>
      </c>
      <c r="AA214" s="35">
        <f t="shared" si="58"/>
        <v>-2.9551119892563675E-26</v>
      </c>
      <c r="AB214" s="36">
        <f t="shared" si="59"/>
        <v>2.6528929767790448E-26</v>
      </c>
      <c r="AC214" s="42">
        <f t="shared" si="60"/>
        <v>1.581831643605474E-25</v>
      </c>
      <c r="AD214" s="24"/>
      <c r="AE214" s="44">
        <f t="shared" si="61"/>
        <v>1.581831643605474E-21</v>
      </c>
      <c r="AF214" s="44"/>
      <c r="AG214" s="45"/>
      <c r="AH214" s="12">
        <v>2080</v>
      </c>
    </row>
    <row r="215" spans="5:34">
      <c r="E215" s="57">
        <v>0.65337962962962959</v>
      </c>
      <c r="F215" s="12">
        <v>2090</v>
      </c>
      <c r="G215" s="5">
        <v>16.579999999999998</v>
      </c>
      <c r="H215" s="5">
        <v>7.52</v>
      </c>
      <c r="I215" s="5">
        <v>8.3800000000000008</v>
      </c>
      <c r="J215" s="6">
        <v>16.53</v>
      </c>
      <c r="K215" s="6">
        <v>7.65</v>
      </c>
      <c r="L215" s="6">
        <v>8.2200000000000006</v>
      </c>
      <c r="M215" s="17">
        <f t="shared" si="47"/>
        <v>16.555</v>
      </c>
      <c r="N215" s="17">
        <f t="shared" si="47"/>
        <v>7.585</v>
      </c>
      <c r="O215" s="17">
        <f t="shared" si="47"/>
        <v>8.3000000000000007</v>
      </c>
      <c r="P215" s="43">
        <f t="shared" si="48"/>
        <v>0.1734414414985512</v>
      </c>
      <c r="Q215" s="21">
        <f t="shared" si="49"/>
        <v>2.6001595631652662E-8</v>
      </c>
      <c r="R215" s="21">
        <f t="shared" si="50"/>
        <v>3.845917820453532E-7</v>
      </c>
      <c r="S215" s="23">
        <f t="shared" si="51"/>
        <v>1.9072994906005973E-7</v>
      </c>
      <c r="T215" s="21">
        <f t="shared" si="52"/>
        <v>3.6377913468452978E-14</v>
      </c>
      <c r="U215" s="28">
        <v>298</v>
      </c>
      <c r="V215" s="29">
        <f t="shared" si="53"/>
        <v>289.55500000000001</v>
      </c>
      <c r="W215" s="30">
        <f t="shared" si="54"/>
        <v>0.49189771529768228</v>
      </c>
      <c r="X215" s="31">
        <f t="shared" si="55"/>
        <v>3.1038284907393199</v>
      </c>
      <c r="Y215" s="34">
        <f t="shared" si="56"/>
        <v>-1.0005194383209855E-26</v>
      </c>
      <c r="Z215" s="35">
        <f t="shared" si="57"/>
        <v>1.0814347526240143E-28</v>
      </c>
      <c r="AA215" s="35">
        <f t="shared" si="58"/>
        <v>-1.0114506752428126E-26</v>
      </c>
      <c r="AB215" s="36">
        <f t="shared" si="59"/>
        <v>1.0442469128608419E-26</v>
      </c>
      <c r="AC215" s="42">
        <f t="shared" si="60"/>
        <v>4.9491036513703476E-26</v>
      </c>
      <c r="AD215" s="24"/>
      <c r="AE215" s="44">
        <f t="shared" si="61"/>
        <v>4.9491036513703477E-22</v>
      </c>
      <c r="AF215" s="44"/>
      <c r="AG215" s="45"/>
      <c r="AH215" s="12">
        <v>2090</v>
      </c>
    </row>
    <row r="216" spans="5:34">
      <c r="E216" s="57">
        <v>0.65349537037037031</v>
      </c>
      <c r="F216" s="12">
        <v>2100</v>
      </c>
      <c r="G216" s="5">
        <v>16.59</v>
      </c>
      <c r="H216" s="5">
        <v>7.52</v>
      </c>
      <c r="I216" s="5">
        <v>8.39</v>
      </c>
      <c r="J216" s="6">
        <v>16.54</v>
      </c>
      <c r="K216" s="6">
        <v>7.65</v>
      </c>
      <c r="L216" s="6">
        <v>8.34</v>
      </c>
      <c r="M216" s="17">
        <f t="shared" si="47"/>
        <v>16.564999999999998</v>
      </c>
      <c r="N216" s="17">
        <f t="shared" si="47"/>
        <v>7.585</v>
      </c>
      <c r="O216" s="17">
        <f t="shared" si="47"/>
        <v>8.3650000000000002</v>
      </c>
      <c r="P216" s="43">
        <f t="shared" si="48"/>
        <v>0.17483050891723631</v>
      </c>
      <c r="Q216" s="21">
        <f t="shared" si="49"/>
        <v>2.6001595631652662E-8</v>
      </c>
      <c r="R216" s="21">
        <f t="shared" si="50"/>
        <v>3.845917820453532E-7</v>
      </c>
      <c r="S216" s="23">
        <f t="shared" si="51"/>
        <v>1.9088851152130652E-7</v>
      </c>
      <c r="T216" s="21">
        <f t="shared" si="52"/>
        <v>3.6438423830819969E-14</v>
      </c>
      <c r="U216" s="28">
        <v>298</v>
      </c>
      <c r="V216" s="29">
        <f t="shared" si="53"/>
        <v>289.565</v>
      </c>
      <c r="W216" s="30">
        <f t="shared" si="54"/>
        <v>0.49129827580992025</v>
      </c>
      <c r="X216" s="31">
        <f t="shared" si="55"/>
        <v>3.0995473543174343</v>
      </c>
      <c r="Y216" s="34">
        <f t="shared" si="56"/>
        <v>-3.4472931096870473E-27</v>
      </c>
      <c r="Z216" s="35">
        <f t="shared" si="57"/>
        <v>7.5870252770052175E-29</v>
      </c>
      <c r="AA216" s="35">
        <f t="shared" si="58"/>
        <v>-3.5248331639715737E-27</v>
      </c>
      <c r="AB216" s="36">
        <f t="shared" si="59"/>
        <v>3.7575268269650874E-27</v>
      </c>
      <c r="AC216" s="42">
        <f t="shared" si="60"/>
        <v>1.6865283498815475E-26</v>
      </c>
      <c r="AD216" s="25">
        <f>D17</f>
        <v>0</v>
      </c>
      <c r="AE216" s="44">
        <f t="shared" si="61"/>
        <v>1.6865283498815474E-22</v>
      </c>
      <c r="AF216" s="44">
        <f>AD216*10000</f>
        <v>0</v>
      </c>
      <c r="AG216" s="45">
        <f>(AE216-AF216)*(AE216-AF216)</f>
        <v>2.844377874954175E-44</v>
      </c>
      <c r="AH216" s="12">
        <v>2100</v>
      </c>
    </row>
    <row r="217" spans="5:34">
      <c r="E217" s="57">
        <v>0.65361111111111114</v>
      </c>
      <c r="F217" s="12">
        <v>2110</v>
      </c>
      <c r="G217" s="5">
        <v>16.59</v>
      </c>
      <c r="H217" s="5">
        <v>7.53</v>
      </c>
      <c r="I217" s="5">
        <v>8.4499999999999993</v>
      </c>
      <c r="J217" s="6">
        <v>16.54</v>
      </c>
      <c r="K217" s="6">
        <v>7.66</v>
      </c>
      <c r="L217" s="6">
        <v>8.26</v>
      </c>
      <c r="M217" s="17">
        <f t="shared" si="47"/>
        <v>16.564999999999998</v>
      </c>
      <c r="N217" s="17">
        <f t="shared" si="47"/>
        <v>7.5950000000000006</v>
      </c>
      <c r="O217" s="17">
        <f t="shared" si="47"/>
        <v>8.3550000000000004</v>
      </c>
      <c r="P217" s="43">
        <f t="shared" si="48"/>
        <v>0.17462150651566161</v>
      </c>
      <c r="Q217" s="21">
        <f t="shared" si="49"/>
        <v>2.5409727055492999E-8</v>
      </c>
      <c r="R217" s="21">
        <f t="shared" si="50"/>
        <v>3.9355007545577777E-7</v>
      </c>
      <c r="S217" s="23">
        <f t="shared" si="51"/>
        <v>1.9533487614665692E-7</v>
      </c>
      <c r="T217" s="21">
        <f t="shared" si="52"/>
        <v>3.8155713839229801E-14</v>
      </c>
      <c r="U217" s="28">
        <v>298</v>
      </c>
      <c r="V217" s="29">
        <f t="shared" si="53"/>
        <v>289.565</v>
      </c>
      <c r="W217" s="30">
        <f t="shared" si="54"/>
        <v>0.49129827580992025</v>
      </c>
      <c r="X217" s="31">
        <f t="shared" si="55"/>
        <v>3.0995473543174343</v>
      </c>
      <c r="Y217" s="34">
        <f t="shared" si="56"/>
        <v>-1.2582598194656242E-27</v>
      </c>
      <c r="Z217" s="35">
        <f t="shared" si="57"/>
        <v>8.6687912813522055E-29</v>
      </c>
      <c r="AA217" s="35">
        <f t="shared" si="58"/>
        <v>-1.3509201030977235E-27</v>
      </c>
      <c r="AB217" s="36">
        <f t="shared" si="59"/>
        <v>1.6297238879426403E-27</v>
      </c>
      <c r="AC217" s="42">
        <f t="shared" si="60"/>
        <v>5.8857966569405154E-27</v>
      </c>
      <c r="AD217" s="24"/>
      <c r="AE217" s="44">
        <f t="shared" si="61"/>
        <v>5.8857966569405159E-23</v>
      </c>
      <c r="AF217" s="44"/>
      <c r="AG217" s="45"/>
      <c r="AH217" s="12">
        <v>2110</v>
      </c>
    </row>
    <row r="218" spans="5:34">
      <c r="E218" s="57">
        <v>0.65372685185185186</v>
      </c>
      <c r="F218" s="12">
        <v>2120</v>
      </c>
      <c r="G218" s="5">
        <v>16.600000000000001</v>
      </c>
      <c r="H218" s="5">
        <v>7.53</v>
      </c>
      <c r="I218" s="5">
        <v>8.39</v>
      </c>
      <c r="J218" s="6">
        <v>16.559999999999999</v>
      </c>
      <c r="K218" s="6">
        <v>7.66</v>
      </c>
      <c r="L218" s="6">
        <v>8.32</v>
      </c>
      <c r="M218" s="17">
        <f t="shared" si="47"/>
        <v>16.579999999999998</v>
      </c>
      <c r="N218" s="17">
        <f t="shared" si="47"/>
        <v>7.5950000000000006</v>
      </c>
      <c r="O218" s="17">
        <f t="shared" si="47"/>
        <v>8.3550000000000004</v>
      </c>
      <c r="P218" s="43">
        <f t="shared" si="48"/>
        <v>0.17466765822649571</v>
      </c>
      <c r="Q218" s="21">
        <f t="shared" si="49"/>
        <v>2.5409727055492999E-8</v>
      </c>
      <c r="R218" s="21">
        <f t="shared" si="50"/>
        <v>3.9355007545577777E-7</v>
      </c>
      <c r="S218" s="23">
        <f t="shared" si="51"/>
        <v>1.9557851288482466E-7</v>
      </c>
      <c r="T218" s="21">
        <f t="shared" si="52"/>
        <v>3.8250954702239522E-14</v>
      </c>
      <c r="U218" s="28">
        <v>298</v>
      </c>
      <c r="V218" s="29">
        <f t="shared" si="53"/>
        <v>289.58</v>
      </c>
      <c r="W218" s="30">
        <f t="shared" si="54"/>
        <v>0.49039919420442912</v>
      </c>
      <c r="X218" s="31">
        <f t="shared" si="55"/>
        <v>3.0931372718969374</v>
      </c>
      <c r="Y218" s="34">
        <f t="shared" si="56"/>
        <v>-4.9209399017077544E-28</v>
      </c>
      <c r="Z218" s="35">
        <f t="shared" si="57"/>
        <v>3.6448229875281648E-29</v>
      </c>
      <c r="AA218" s="35">
        <f t="shared" si="58"/>
        <v>-5.3124185362739854E-28</v>
      </c>
      <c r="AB218" s="36">
        <f t="shared" si="59"/>
        <v>6.4908535485705146E-28</v>
      </c>
      <c r="AC218" s="42">
        <f t="shared" si="60"/>
        <v>2.2907961367882187E-27</v>
      </c>
      <c r="AD218" s="24"/>
      <c r="AE218" s="44">
        <f t="shared" si="61"/>
        <v>2.2907961367882188E-23</v>
      </c>
      <c r="AF218" s="44"/>
      <c r="AG218" s="45"/>
      <c r="AH218" s="12">
        <v>2120</v>
      </c>
    </row>
    <row r="219" spans="5:34">
      <c r="E219" s="57">
        <v>0.65384259259259259</v>
      </c>
      <c r="F219" s="12">
        <v>2130</v>
      </c>
      <c r="G219" s="5">
        <v>16.61</v>
      </c>
      <c r="H219" s="5">
        <v>7.53</v>
      </c>
      <c r="I219" s="5">
        <v>8.35</v>
      </c>
      <c r="J219" s="6">
        <v>16.559999999999999</v>
      </c>
      <c r="K219" s="6">
        <v>7.67</v>
      </c>
      <c r="L219" s="6">
        <v>8.1300000000000008</v>
      </c>
      <c r="M219" s="17">
        <f t="shared" si="47"/>
        <v>16.585000000000001</v>
      </c>
      <c r="N219" s="17">
        <f t="shared" si="47"/>
        <v>7.6</v>
      </c>
      <c r="O219" s="17">
        <f t="shared" si="47"/>
        <v>8.24</v>
      </c>
      <c r="P219" s="43">
        <f t="shared" si="48"/>
        <v>0.17227867286974263</v>
      </c>
      <c r="Q219" s="21">
        <f t="shared" si="49"/>
        <v>2.5118864315095751E-8</v>
      </c>
      <c r="R219" s="21">
        <f t="shared" si="50"/>
        <v>3.9810717055349618E-7</v>
      </c>
      <c r="S219" s="23">
        <f t="shared" si="51"/>
        <v>1.9792542626102345E-7</v>
      </c>
      <c r="T219" s="21">
        <f t="shared" si="52"/>
        <v>3.9174474360607834E-14</v>
      </c>
      <c r="U219" s="28">
        <v>298</v>
      </c>
      <c r="V219" s="29">
        <f t="shared" si="53"/>
        <v>289.58499999999998</v>
      </c>
      <c r="W219" s="30">
        <f t="shared" si="54"/>
        <v>0.49009952103409316</v>
      </c>
      <c r="X219" s="31">
        <f t="shared" si="55"/>
        <v>3.0910036723161829</v>
      </c>
      <c r="Y219" s="34">
        <f t="shared" si="56"/>
        <v>-1.9610764509777016E-28</v>
      </c>
      <c r="Z219" s="35">
        <f t="shared" si="57"/>
        <v>1.6807100435306164E-29</v>
      </c>
      <c r="AA219" s="35">
        <f t="shared" si="58"/>
        <v>-2.1435517191166874E-28</v>
      </c>
      <c r="AB219" s="36">
        <f t="shared" si="59"/>
        <v>2.6934465135419227E-28</v>
      </c>
      <c r="AC219" s="42">
        <f t="shared" si="60"/>
        <v>9.0313633209162802E-28</v>
      </c>
      <c r="AD219" s="24"/>
      <c r="AE219" s="44">
        <f t="shared" si="61"/>
        <v>9.0313633209162803E-24</v>
      </c>
      <c r="AF219" s="44"/>
      <c r="AG219" s="45"/>
      <c r="AH219" s="12">
        <v>2130</v>
      </c>
    </row>
    <row r="220" spans="5:34">
      <c r="E220" s="57">
        <v>0.65395833333333331</v>
      </c>
      <c r="F220" s="12">
        <v>2140</v>
      </c>
      <c r="G220" s="5">
        <v>16.62</v>
      </c>
      <c r="H220" s="5">
        <v>7.54</v>
      </c>
      <c r="I220" s="5">
        <v>8.42</v>
      </c>
      <c r="J220" s="6">
        <v>16.57</v>
      </c>
      <c r="K220" s="6">
        <v>7.67</v>
      </c>
      <c r="L220" s="6">
        <v>8.1199999999999992</v>
      </c>
      <c r="M220" s="17">
        <f t="shared" si="47"/>
        <v>16.594999999999999</v>
      </c>
      <c r="N220" s="17">
        <f t="shared" si="47"/>
        <v>7.6050000000000004</v>
      </c>
      <c r="O220" s="17">
        <f t="shared" si="47"/>
        <v>8.27</v>
      </c>
      <c r="P220" s="43">
        <f t="shared" si="48"/>
        <v>0.17293637462417474</v>
      </c>
      <c r="Q220" s="21">
        <f t="shared" si="49"/>
        <v>2.4831331052955652E-8</v>
      </c>
      <c r="R220" s="21">
        <f t="shared" si="50"/>
        <v>4.0271703432545868E-7</v>
      </c>
      <c r="S220" s="23">
        <f t="shared" si="51"/>
        <v>2.0038374440344492E-7</v>
      </c>
      <c r="T220" s="21">
        <f t="shared" si="52"/>
        <v>4.0153645021145143E-14</v>
      </c>
      <c r="U220" s="28">
        <v>298</v>
      </c>
      <c r="V220" s="29">
        <f t="shared" si="53"/>
        <v>289.59500000000003</v>
      </c>
      <c r="W220" s="30">
        <f t="shared" si="54"/>
        <v>0.48950020573744896</v>
      </c>
      <c r="X220" s="31">
        <f t="shared" si="55"/>
        <v>3.0867411079591527</v>
      </c>
      <c r="Y220" s="34">
        <f t="shared" si="56"/>
        <v>-8.2041448938665368E-29</v>
      </c>
      <c r="Z220" s="35">
        <f t="shared" si="57"/>
        <v>9.7327246716646664E-30</v>
      </c>
      <c r="AA220" s="35">
        <f t="shared" si="58"/>
        <v>-9.2928784246293422E-29</v>
      </c>
      <c r="AB220" s="36">
        <f t="shared" si="59"/>
        <v>1.2586473724271623E-28</v>
      </c>
      <c r="AC220" s="42">
        <f t="shared" si="60"/>
        <v>3.667044375977918E-28</v>
      </c>
      <c r="AD220" s="24"/>
      <c r="AE220" s="44">
        <f t="shared" si="61"/>
        <v>3.6670443759779181E-24</v>
      </c>
      <c r="AF220" s="44"/>
      <c r="AG220" s="45"/>
      <c r="AH220" s="12">
        <v>2140</v>
      </c>
    </row>
    <row r="221" spans="5:34">
      <c r="E221" s="57">
        <v>0.65407407407407403</v>
      </c>
      <c r="F221" s="12">
        <v>2150</v>
      </c>
      <c r="G221" s="5">
        <v>16.62</v>
      </c>
      <c r="H221" s="5">
        <v>7.54</v>
      </c>
      <c r="I221" s="5">
        <v>8.36</v>
      </c>
      <c r="J221" s="6">
        <v>16.57</v>
      </c>
      <c r="K221" s="6">
        <v>7.68</v>
      </c>
      <c r="L221" s="6">
        <v>8.07</v>
      </c>
      <c r="M221" s="17">
        <f t="shared" si="47"/>
        <v>16.594999999999999</v>
      </c>
      <c r="N221" s="17">
        <f t="shared" si="47"/>
        <v>7.6099999999999994</v>
      </c>
      <c r="O221" s="17">
        <f t="shared" si="47"/>
        <v>8.2149999999999999</v>
      </c>
      <c r="P221" s="43">
        <f t="shared" si="48"/>
        <v>0.17178625363211555</v>
      </c>
      <c r="Q221" s="21">
        <f t="shared" si="49"/>
        <v>2.4547089156850259E-8</v>
      </c>
      <c r="R221" s="21">
        <f t="shared" si="50"/>
        <v>4.0738027780411155E-7</v>
      </c>
      <c r="S221" s="23">
        <f t="shared" si="51"/>
        <v>2.0270407880619175E-7</v>
      </c>
      <c r="T221" s="21">
        <f t="shared" si="52"/>
        <v>4.1088943564666793E-14</v>
      </c>
      <c r="U221" s="28">
        <v>298</v>
      </c>
      <c r="V221" s="29">
        <f t="shared" si="53"/>
        <v>289.59500000000003</v>
      </c>
      <c r="W221" s="30">
        <f t="shared" si="54"/>
        <v>0.48950020573744896</v>
      </c>
      <c r="X221" s="31">
        <f t="shared" si="55"/>
        <v>3.0867411079591527</v>
      </c>
      <c r="Y221" s="34">
        <f t="shared" si="56"/>
        <v>-3.6937447730756309E-29</v>
      </c>
      <c r="Z221" s="35">
        <f t="shared" si="57"/>
        <v>5.0632110696237189E-30</v>
      </c>
      <c r="AA221" s="35">
        <f t="shared" si="58"/>
        <v>-4.2694699886337721E-29</v>
      </c>
      <c r="AB221" s="36">
        <f t="shared" si="59"/>
        <v>6.0156728108445762E-29</v>
      </c>
      <c r="AC221" s="42">
        <f t="shared" si="60"/>
        <v>1.6242305285578155E-28</v>
      </c>
      <c r="AD221" s="24"/>
      <c r="AE221" s="44">
        <f t="shared" si="61"/>
        <v>1.6242305285578154E-24</v>
      </c>
      <c r="AF221" s="44"/>
      <c r="AG221" s="45"/>
      <c r="AH221" s="12">
        <v>2150</v>
      </c>
    </row>
    <row r="222" spans="5:34">
      <c r="E222" s="57">
        <v>0.65418981481481475</v>
      </c>
      <c r="F222" s="12">
        <v>2160</v>
      </c>
      <c r="G222" s="5">
        <v>16.63</v>
      </c>
      <c r="H222" s="5">
        <v>7.55</v>
      </c>
      <c r="I222" s="5">
        <v>8.32</v>
      </c>
      <c r="J222" s="6">
        <v>16.579999999999998</v>
      </c>
      <c r="K222" s="6">
        <v>7.68</v>
      </c>
      <c r="L222" s="6">
        <v>8.06</v>
      </c>
      <c r="M222" s="17">
        <f t="shared" si="47"/>
        <v>16.604999999999997</v>
      </c>
      <c r="N222" s="17">
        <f t="shared" si="47"/>
        <v>7.6150000000000002</v>
      </c>
      <c r="O222" s="17">
        <f t="shared" si="47"/>
        <v>8.1900000000000013</v>
      </c>
      <c r="P222" s="43">
        <f t="shared" si="48"/>
        <v>0.17129366079231115</v>
      </c>
      <c r="Q222" s="21">
        <f t="shared" si="49"/>
        <v>2.4266100950824112E-8</v>
      </c>
      <c r="R222" s="21">
        <f t="shared" si="50"/>
        <v>4.1209751909732969E-7</v>
      </c>
      <c r="S222" s="23">
        <f t="shared" si="51"/>
        <v>2.0522174984970346E-7</v>
      </c>
      <c r="T222" s="21">
        <f t="shared" si="52"/>
        <v>4.2115966611374259E-14</v>
      </c>
      <c r="U222" s="28">
        <v>298</v>
      </c>
      <c r="V222" s="29">
        <f t="shared" si="53"/>
        <v>289.60500000000002</v>
      </c>
      <c r="W222" s="30">
        <f t="shared" si="54"/>
        <v>0.48890093182927136</v>
      </c>
      <c r="X222" s="31">
        <f t="shared" si="55"/>
        <v>3.082484715537523</v>
      </c>
      <c r="Y222" s="34">
        <f t="shared" si="56"/>
        <v>-1.761548908933172E-29</v>
      </c>
      <c r="Z222" s="35">
        <f t="shared" si="57"/>
        <v>2.8847005420296606E-30</v>
      </c>
      <c r="AA222" s="35">
        <f t="shared" si="58"/>
        <v>-2.0972586234997318E-29</v>
      </c>
      <c r="AB222" s="36">
        <f t="shared" si="59"/>
        <v>3.1198596366621428E-29</v>
      </c>
      <c r="AC222" s="42">
        <f t="shared" si="60"/>
        <v>7.5683557429550972E-29</v>
      </c>
      <c r="AD222" s="24"/>
      <c r="AE222" s="44">
        <f t="shared" si="61"/>
        <v>7.5683557429550969E-25</v>
      </c>
      <c r="AF222" s="50"/>
      <c r="AG222" s="50"/>
      <c r="AH222" s="12">
        <v>2160</v>
      </c>
    </row>
    <row r="223" spans="5:34">
      <c r="E223" s="57">
        <v>0.65430555555555558</v>
      </c>
      <c r="F223" s="12">
        <v>2170</v>
      </c>
      <c r="G223" s="5">
        <v>16.63</v>
      </c>
      <c r="H223" s="5">
        <v>7.55</v>
      </c>
      <c r="I223" s="5">
        <v>8.4</v>
      </c>
      <c r="J223" s="6">
        <v>16.579999999999998</v>
      </c>
      <c r="K223" s="6">
        <v>7.69</v>
      </c>
      <c r="L223" s="6">
        <v>8.1300000000000008</v>
      </c>
      <c r="M223" s="17">
        <f t="shared" ref="M223:O286" si="62">(G223+J223)/2</f>
        <v>16.604999999999997</v>
      </c>
      <c r="N223" s="17">
        <f t="shared" si="62"/>
        <v>7.62</v>
      </c>
      <c r="O223" s="17">
        <f t="shared" si="62"/>
        <v>8.2650000000000006</v>
      </c>
      <c r="P223" s="43">
        <f t="shared" si="48"/>
        <v>0.17286228405963996</v>
      </c>
      <c r="Q223" s="21">
        <f t="shared" si="49"/>
        <v>2.3988329190194864E-8</v>
      </c>
      <c r="R223" s="21">
        <f t="shared" si="50"/>
        <v>4.1686938347033493E-7</v>
      </c>
      <c r="S223" s="23">
        <f t="shared" si="51"/>
        <v>2.0759810571522442E-7</v>
      </c>
      <c r="T223" s="21">
        <f t="shared" si="52"/>
        <v>4.309697349654949E-14</v>
      </c>
      <c r="U223" s="28">
        <v>298</v>
      </c>
      <c r="V223" s="29">
        <f t="shared" si="53"/>
        <v>289.60500000000002</v>
      </c>
      <c r="W223" s="30">
        <f t="shared" si="54"/>
        <v>0.48890093182927136</v>
      </c>
      <c r="X223" s="31">
        <f t="shared" si="55"/>
        <v>3.082484715537523</v>
      </c>
      <c r="Y223" s="34">
        <f t="shared" si="56"/>
        <v>-9.1404666603879625E-30</v>
      </c>
      <c r="Z223" s="35">
        <f t="shared" si="57"/>
        <v>1.8442914426960634E-30</v>
      </c>
      <c r="AA223" s="35">
        <f t="shared" si="58"/>
        <v>-1.135688471893206E-29</v>
      </c>
      <c r="AB223" s="36">
        <f t="shared" si="59"/>
        <v>1.8156308455639877E-29</v>
      </c>
      <c r="AC223" s="42">
        <f t="shared" si="60"/>
        <v>3.8029117248475103E-29</v>
      </c>
      <c r="AD223" s="24"/>
      <c r="AE223" s="44">
        <f t="shared" si="61"/>
        <v>3.8029117248475105E-25</v>
      </c>
      <c r="AF223" s="50"/>
      <c r="AG223" s="50"/>
      <c r="AH223" s="12">
        <v>2170</v>
      </c>
    </row>
    <row r="224" spans="5:34">
      <c r="E224" s="57">
        <v>0.65442129629629631</v>
      </c>
      <c r="F224" s="12">
        <v>2180</v>
      </c>
      <c r="G224" s="5">
        <v>16.64</v>
      </c>
      <c r="H224" s="5">
        <v>7.55</v>
      </c>
      <c r="I224" s="5">
        <v>8.4</v>
      </c>
      <c r="J224" s="6">
        <v>16.59</v>
      </c>
      <c r="K224" s="6">
        <v>7.69</v>
      </c>
      <c r="L224" s="6">
        <v>8.15</v>
      </c>
      <c r="M224" s="17">
        <f t="shared" si="62"/>
        <v>16.615000000000002</v>
      </c>
      <c r="N224" s="17">
        <f t="shared" si="62"/>
        <v>7.62</v>
      </c>
      <c r="O224" s="17">
        <f t="shared" si="62"/>
        <v>8.2750000000000004</v>
      </c>
      <c r="P224" s="43">
        <f t="shared" si="48"/>
        <v>0.17310194733486281</v>
      </c>
      <c r="Q224" s="21">
        <f t="shared" si="49"/>
        <v>2.3988329190194864E-8</v>
      </c>
      <c r="R224" s="21">
        <f t="shared" si="50"/>
        <v>4.1686938347033493E-7</v>
      </c>
      <c r="S224" s="23">
        <f t="shared" si="51"/>
        <v>2.0777069144051098E-7</v>
      </c>
      <c r="T224" s="21">
        <f t="shared" si="52"/>
        <v>4.3168660221668023E-14</v>
      </c>
      <c r="U224" s="28">
        <v>298</v>
      </c>
      <c r="V224" s="29">
        <f t="shared" si="53"/>
        <v>289.61500000000001</v>
      </c>
      <c r="W224" s="30">
        <f t="shared" si="54"/>
        <v>0.48830169930526851</v>
      </c>
      <c r="X224" s="31">
        <f t="shared" si="55"/>
        <v>3.0782344856995092</v>
      </c>
      <c r="Y224" s="34">
        <f t="shared" si="56"/>
        <v>-5.1535819682842814E-30</v>
      </c>
      <c r="Z224" s="35">
        <f t="shared" si="57"/>
        <v>1.0673299629729854E-30</v>
      </c>
      <c r="AA224" s="35">
        <f t="shared" si="58"/>
        <v>-6.4419607584362338E-30</v>
      </c>
      <c r="AB224" s="36">
        <f t="shared" si="59"/>
        <v>1.039865753793578E-29</v>
      </c>
      <c r="AC224" s="42">
        <f t="shared" si="60"/>
        <v>2.1346875986441707E-29</v>
      </c>
      <c r="AD224" s="24"/>
      <c r="AE224" s="44">
        <f t="shared" si="61"/>
        <v>2.1346875986441705E-25</v>
      </c>
      <c r="AF224" s="50"/>
      <c r="AG224" s="50"/>
      <c r="AH224" s="12">
        <v>2180</v>
      </c>
    </row>
    <row r="225" spans="5:34">
      <c r="E225" s="57">
        <v>0.65453703703703703</v>
      </c>
      <c r="F225" s="12">
        <v>2190</v>
      </c>
      <c r="G225" s="5">
        <v>16.64</v>
      </c>
      <c r="H225" s="5">
        <v>7.56</v>
      </c>
      <c r="I225" s="5">
        <v>8.34</v>
      </c>
      <c r="J225" s="6">
        <v>16.59</v>
      </c>
      <c r="K225" s="6">
        <v>7.7</v>
      </c>
      <c r="L225" s="6">
        <v>8.25</v>
      </c>
      <c r="M225" s="17">
        <f t="shared" si="62"/>
        <v>16.615000000000002</v>
      </c>
      <c r="N225" s="17">
        <f t="shared" si="62"/>
        <v>7.63</v>
      </c>
      <c r="O225" s="17">
        <f t="shared" si="62"/>
        <v>8.2949999999999999</v>
      </c>
      <c r="P225" s="43">
        <f t="shared" si="48"/>
        <v>0.17352032062147271</v>
      </c>
      <c r="Q225" s="21">
        <f t="shared" si="49"/>
        <v>2.3442288153199181E-8</v>
      </c>
      <c r="R225" s="21">
        <f t="shared" si="50"/>
        <v>4.2657951880159212E-7</v>
      </c>
      <c r="S225" s="23">
        <f t="shared" si="51"/>
        <v>2.1261029255240174E-7</v>
      </c>
      <c r="T225" s="21">
        <f t="shared" si="52"/>
        <v>4.520313649921786E-14</v>
      </c>
      <c r="U225" s="28">
        <v>298</v>
      </c>
      <c r="V225" s="29">
        <f t="shared" si="53"/>
        <v>289.61500000000001</v>
      </c>
      <c r="W225" s="30">
        <f t="shared" si="54"/>
        <v>0.48830169930526851</v>
      </c>
      <c r="X225" s="31">
        <f t="shared" si="55"/>
        <v>3.0782344856995092</v>
      </c>
      <c r="Y225" s="34">
        <f t="shared" si="56"/>
        <v>-3.0848153251511264E-30</v>
      </c>
      <c r="Z225" s="35">
        <f t="shared" si="57"/>
        <v>8.2379543140740141E-31</v>
      </c>
      <c r="AA225" s="35">
        <f t="shared" si="58"/>
        <v>-4.12860412448387E-30</v>
      </c>
      <c r="AB225" s="36">
        <f t="shared" si="59"/>
        <v>7.3774683382892416E-30</v>
      </c>
      <c r="AC225" s="42">
        <f t="shared" si="60"/>
        <v>1.2173232617650085E-29</v>
      </c>
      <c r="AD225" s="24"/>
      <c r="AE225" s="44">
        <f t="shared" si="61"/>
        <v>1.2173232617650084E-25</v>
      </c>
      <c r="AF225" s="50"/>
      <c r="AG225" s="50"/>
      <c r="AH225" s="12">
        <v>2190</v>
      </c>
    </row>
    <row r="226" spans="5:34">
      <c r="E226" s="57">
        <v>0.65465277777777775</v>
      </c>
      <c r="F226" s="12">
        <v>2200</v>
      </c>
      <c r="G226" s="5">
        <v>16.649999999999999</v>
      </c>
      <c r="H226" s="5">
        <v>7.56</v>
      </c>
      <c r="I226" s="5">
        <v>8.3800000000000008</v>
      </c>
      <c r="J226" s="6">
        <v>16.600000000000001</v>
      </c>
      <c r="K226" s="6">
        <v>7.7</v>
      </c>
      <c r="L226" s="6">
        <v>8.2100000000000009</v>
      </c>
      <c r="M226" s="17">
        <f t="shared" si="62"/>
        <v>16.625</v>
      </c>
      <c r="N226" s="17">
        <f t="shared" si="62"/>
        <v>7.63</v>
      </c>
      <c r="O226" s="17">
        <f t="shared" si="62"/>
        <v>8.2950000000000017</v>
      </c>
      <c r="P226" s="43">
        <f t="shared" si="48"/>
        <v>0.17355091866369976</v>
      </c>
      <c r="Q226" s="21">
        <f t="shared" si="49"/>
        <v>2.3442288153199181E-8</v>
      </c>
      <c r="R226" s="21">
        <f t="shared" si="50"/>
        <v>4.2657951880159212E-7</v>
      </c>
      <c r="S226" s="23">
        <f t="shared" si="51"/>
        <v>2.1278704513603973E-7</v>
      </c>
      <c r="T226" s="21">
        <f t="shared" si="52"/>
        <v>4.5278326577727007E-14</v>
      </c>
      <c r="U226" s="28">
        <v>298</v>
      </c>
      <c r="V226" s="29">
        <f t="shared" si="53"/>
        <v>289.625</v>
      </c>
      <c r="W226" s="30">
        <f t="shared" si="54"/>
        <v>0.48770250816115529</v>
      </c>
      <c r="X226" s="31">
        <f t="shared" si="55"/>
        <v>3.0739904091081534</v>
      </c>
      <c r="Y226" s="34">
        <f t="shared" si="56"/>
        <v>-2.113035388987766E-30</v>
      </c>
      <c r="Z226" s="35">
        <f t="shared" si="57"/>
        <v>5.7291253228058591E-31</v>
      </c>
      <c r="AA226" s="35">
        <f t="shared" si="58"/>
        <v>-2.841283118849397E-30</v>
      </c>
      <c r="AB226" s="36">
        <f t="shared" si="59"/>
        <v>5.1102591441570193E-30</v>
      </c>
      <c r="AC226" s="42">
        <f t="shared" si="60"/>
        <v>8.3116253292920637E-30</v>
      </c>
      <c r="AD226" s="24"/>
      <c r="AE226" s="44">
        <f t="shared" si="61"/>
        <v>8.3116253292920641E-26</v>
      </c>
      <c r="AF226" s="50"/>
      <c r="AG226" s="50"/>
      <c r="AH226" s="12">
        <v>2200</v>
      </c>
    </row>
    <row r="227" spans="5:34">
      <c r="E227" s="57">
        <v>0.65476851851851847</v>
      </c>
      <c r="F227" s="12">
        <v>2210</v>
      </c>
      <c r="G227" s="5">
        <v>16.66</v>
      </c>
      <c r="H227" s="5">
        <v>7.56</v>
      </c>
      <c r="I227" s="5">
        <v>8.35</v>
      </c>
      <c r="J227" s="6">
        <v>16.61</v>
      </c>
      <c r="K227" s="6">
        <v>7.71</v>
      </c>
      <c r="L227" s="6">
        <v>8.27</v>
      </c>
      <c r="M227" s="17">
        <f t="shared" si="62"/>
        <v>16.634999999999998</v>
      </c>
      <c r="N227" s="17">
        <f t="shared" si="62"/>
        <v>7.6349999999999998</v>
      </c>
      <c r="O227" s="17">
        <f t="shared" si="62"/>
        <v>8.3099999999999987</v>
      </c>
      <c r="P227" s="43">
        <f t="shared" si="48"/>
        <v>0.17389541814543197</v>
      </c>
      <c r="Q227" s="21">
        <f t="shared" si="49"/>
        <v>2.3173946499684749E-8</v>
      </c>
      <c r="R227" s="21">
        <f t="shared" si="50"/>
        <v>4.3151907682776467E-7</v>
      </c>
      <c r="S227" s="23">
        <f t="shared" si="51"/>
        <v>2.1542995091834338E-7</v>
      </c>
      <c r="T227" s="21">
        <f t="shared" si="52"/>
        <v>4.6410063752679834E-14</v>
      </c>
      <c r="U227" s="28">
        <v>298</v>
      </c>
      <c r="V227" s="29">
        <f t="shared" si="53"/>
        <v>289.63499999999999</v>
      </c>
      <c r="W227" s="30">
        <f t="shared" si="54"/>
        <v>0.48710335839264635</v>
      </c>
      <c r="X227" s="31">
        <f t="shared" si="55"/>
        <v>3.0697524764412569</v>
      </c>
      <c r="Y227" s="34">
        <f t="shared" si="56"/>
        <v>-1.5022793170778887E-30</v>
      </c>
      <c r="Z227" s="35">
        <f t="shared" si="57"/>
        <v>4.616401483352852E-31</v>
      </c>
      <c r="AA227" s="35">
        <f t="shared" si="58"/>
        <v>-2.1057783222398467E-30</v>
      </c>
      <c r="AB227" s="36">
        <f t="shared" si="59"/>
        <v>4.0034598485735719E-30</v>
      </c>
      <c r="AC227" s="42">
        <f t="shared" si="60"/>
        <v>5.7457629660114594E-30</v>
      </c>
      <c r="AD227" s="24"/>
      <c r="AE227" s="44">
        <f t="shared" si="61"/>
        <v>5.7457629660114596E-26</v>
      </c>
      <c r="AF227" s="50"/>
      <c r="AG227" s="50"/>
      <c r="AH227" s="12">
        <v>2210</v>
      </c>
    </row>
    <row r="228" spans="5:34">
      <c r="E228" s="57">
        <v>0.65488425925925919</v>
      </c>
      <c r="F228" s="12">
        <v>2220</v>
      </c>
      <c r="G228" s="5">
        <v>16.66</v>
      </c>
      <c r="H228" s="5">
        <v>7.57</v>
      </c>
      <c r="I228" s="5">
        <v>8.2899999999999991</v>
      </c>
      <c r="J228" s="6">
        <v>16.61</v>
      </c>
      <c r="K228" s="6">
        <v>7.71</v>
      </c>
      <c r="L228" s="6">
        <v>8.25</v>
      </c>
      <c r="M228" s="17">
        <f t="shared" si="62"/>
        <v>16.634999999999998</v>
      </c>
      <c r="N228" s="17">
        <f t="shared" si="62"/>
        <v>7.6400000000000006</v>
      </c>
      <c r="O228" s="17">
        <f t="shared" si="62"/>
        <v>8.27</v>
      </c>
      <c r="P228" s="43">
        <f t="shared" si="48"/>
        <v>0.17305837642150695</v>
      </c>
      <c r="Q228" s="21">
        <f t="shared" si="49"/>
        <v>2.2908676527677693E-8</v>
      </c>
      <c r="R228" s="21">
        <f t="shared" si="50"/>
        <v>4.365158322401661E-7</v>
      </c>
      <c r="S228" s="23">
        <f t="shared" si="51"/>
        <v>2.1792451218121451E-7</v>
      </c>
      <c r="T228" s="21">
        <f t="shared" si="52"/>
        <v>4.7491093009420312E-14</v>
      </c>
      <c r="U228" s="28">
        <v>298</v>
      </c>
      <c r="V228" s="29">
        <f t="shared" si="53"/>
        <v>289.63499999999999</v>
      </c>
      <c r="W228" s="30">
        <f t="shared" si="54"/>
        <v>0.48710335839264635</v>
      </c>
      <c r="X228" s="31">
        <f t="shared" si="55"/>
        <v>3.0697524764412569</v>
      </c>
      <c r="Y228" s="34">
        <f t="shared" si="56"/>
        <v>-1.1805841479328141E-30</v>
      </c>
      <c r="Z228" s="35">
        <f t="shared" si="57"/>
        <v>3.9113310285601873E-31</v>
      </c>
      <c r="AA228" s="35">
        <f t="shared" si="58"/>
        <v>-1.7013014946715345E-30</v>
      </c>
      <c r="AB228" s="36">
        <f t="shared" si="59"/>
        <v>3.3493172786620645E-30</v>
      </c>
      <c r="AC228" s="42">
        <f t="shared" si="60"/>
        <v>4.4339366054890651E-30</v>
      </c>
      <c r="AD228" s="24"/>
      <c r="AE228" s="44">
        <f t="shared" si="61"/>
        <v>4.4339366054890649E-26</v>
      </c>
      <c r="AF228" s="50"/>
      <c r="AG228" s="50"/>
      <c r="AH228" s="12">
        <v>2220</v>
      </c>
    </row>
    <row r="229" spans="5:34">
      <c r="E229" s="57">
        <v>0.65500000000000003</v>
      </c>
      <c r="F229" s="12">
        <v>2230</v>
      </c>
      <c r="G229" s="5">
        <v>16.670000000000002</v>
      </c>
      <c r="H229" s="5">
        <v>7.57</v>
      </c>
      <c r="I229" s="5">
        <v>8.39</v>
      </c>
      <c r="J229" s="6">
        <v>16.62</v>
      </c>
      <c r="K229" s="6">
        <v>7.71</v>
      </c>
      <c r="L229" s="6">
        <v>8.32</v>
      </c>
      <c r="M229" s="17">
        <f t="shared" si="62"/>
        <v>16.645000000000003</v>
      </c>
      <c r="N229" s="17">
        <f t="shared" si="62"/>
        <v>7.6400000000000006</v>
      </c>
      <c r="O229" s="17">
        <f t="shared" si="62"/>
        <v>8.3550000000000004</v>
      </c>
      <c r="P229" s="43">
        <f t="shared" si="48"/>
        <v>0.17486793119902685</v>
      </c>
      <c r="Q229" s="21">
        <f t="shared" si="49"/>
        <v>2.2908676527677693E-8</v>
      </c>
      <c r="R229" s="21">
        <f t="shared" si="50"/>
        <v>4.365158322401661E-7</v>
      </c>
      <c r="S229" s="23">
        <f t="shared" si="51"/>
        <v>2.1810568271676896E-7</v>
      </c>
      <c r="T229" s="21">
        <f t="shared" si="52"/>
        <v>4.7570088833347892E-14</v>
      </c>
      <c r="U229" s="28">
        <v>298</v>
      </c>
      <c r="V229" s="29">
        <f t="shared" si="53"/>
        <v>289.64499999999998</v>
      </c>
      <c r="W229" s="30">
        <f t="shared" si="54"/>
        <v>0.48650424999545427</v>
      </c>
      <c r="X229" s="31">
        <f t="shared" si="55"/>
        <v>3.0655206783913362</v>
      </c>
      <c r="Y229" s="34">
        <f t="shared" si="56"/>
        <v>-9.9344280131710627E-31</v>
      </c>
      <c r="Z229" s="35">
        <f t="shared" si="57"/>
        <v>3.4703242611568979E-31</v>
      </c>
      <c r="AA229" s="35">
        <f t="shared" si="58"/>
        <v>-1.4617016378673717E-30</v>
      </c>
      <c r="AB229" s="36">
        <f t="shared" si="59"/>
        <v>2.9511724958321955E-30</v>
      </c>
      <c r="AC229" s="42">
        <f t="shared" si="60"/>
        <v>3.6812638506527663E-30</v>
      </c>
      <c r="AD229" s="24"/>
      <c r="AE229" s="44">
        <f t="shared" si="61"/>
        <v>3.6812638506527666E-26</v>
      </c>
      <c r="AF229" s="50"/>
      <c r="AG229" s="50"/>
      <c r="AH229" s="12">
        <v>2230</v>
      </c>
    </row>
    <row r="230" spans="5:34">
      <c r="E230" s="57">
        <v>0.65511574074074075</v>
      </c>
      <c r="F230" s="12">
        <v>2240</v>
      </c>
      <c r="G230" s="5">
        <v>16.670000000000002</v>
      </c>
      <c r="H230" s="5">
        <v>7.57</v>
      </c>
      <c r="I230" s="5">
        <v>8.32</v>
      </c>
      <c r="J230" s="6">
        <v>16.62</v>
      </c>
      <c r="K230" s="6">
        <v>7.72</v>
      </c>
      <c r="L230" s="6">
        <v>8.1999999999999993</v>
      </c>
      <c r="M230" s="17">
        <f t="shared" si="62"/>
        <v>16.645000000000003</v>
      </c>
      <c r="N230" s="17">
        <f t="shared" si="62"/>
        <v>7.6449999999999996</v>
      </c>
      <c r="O230" s="17">
        <f t="shared" si="62"/>
        <v>8.26</v>
      </c>
      <c r="P230" s="43">
        <f t="shared" si="48"/>
        <v>0.17287960642776323</v>
      </c>
      <c r="Q230" s="21">
        <f t="shared" si="49"/>
        <v>2.264644307593056E-8</v>
      </c>
      <c r="R230" s="21">
        <f t="shared" si="50"/>
        <v>4.4157044735331103E-7</v>
      </c>
      <c r="S230" s="23">
        <f t="shared" si="51"/>
        <v>2.2063122749361172E-7</v>
      </c>
      <c r="T230" s="21">
        <f t="shared" si="52"/>
        <v>4.8678138545337847E-14</v>
      </c>
      <c r="U230" s="28">
        <v>298</v>
      </c>
      <c r="V230" s="29">
        <f t="shared" si="53"/>
        <v>289.64499999999998</v>
      </c>
      <c r="W230" s="30">
        <f t="shared" si="54"/>
        <v>0.48650424999545427</v>
      </c>
      <c r="X230" s="31">
        <f t="shared" si="55"/>
        <v>3.0655206783913362</v>
      </c>
      <c r="Y230" s="34">
        <f t="shared" si="56"/>
        <v>-8.8143729192484631E-31</v>
      </c>
      <c r="Z230" s="35">
        <f t="shared" si="57"/>
        <v>3.2177134057469116E-31</v>
      </c>
      <c r="AA230" s="35">
        <f t="shared" si="58"/>
        <v>-1.3206722303796937E-30</v>
      </c>
      <c r="AB230" s="36">
        <f t="shared" si="59"/>
        <v>2.724137926761843E-30</v>
      </c>
      <c r="AC230" s="42">
        <f t="shared" si="60"/>
        <v>3.2285826356723106E-30</v>
      </c>
      <c r="AD230" s="24"/>
      <c r="AE230" s="44">
        <f t="shared" si="61"/>
        <v>3.2285826356723107E-26</v>
      </c>
      <c r="AF230" s="50"/>
      <c r="AG230" s="50"/>
      <c r="AH230" s="12">
        <v>2240</v>
      </c>
    </row>
    <row r="231" spans="5:34">
      <c r="E231" s="57">
        <v>0.65523148148148147</v>
      </c>
      <c r="F231" s="12">
        <v>2250</v>
      </c>
      <c r="G231" s="5">
        <v>16.68</v>
      </c>
      <c r="H231" s="5">
        <v>7.58</v>
      </c>
      <c r="I231" s="5">
        <v>8.34</v>
      </c>
      <c r="J231" s="6">
        <v>16.63</v>
      </c>
      <c r="K231" s="6">
        <v>7.72</v>
      </c>
      <c r="L231" s="6">
        <v>8.18</v>
      </c>
      <c r="M231" s="17">
        <f t="shared" si="62"/>
        <v>16.655000000000001</v>
      </c>
      <c r="N231" s="17">
        <f t="shared" si="62"/>
        <v>7.65</v>
      </c>
      <c r="O231" s="17">
        <f t="shared" si="62"/>
        <v>8.26</v>
      </c>
      <c r="P231" s="43">
        <f t="shared" si="48"/>
        <v>0.17291010762387307</v>
      </c>
      <c r="Q231" s="21">
        <f t="shared" si="49"/>
        <v>2.2387211385683365E-8</v>
      </c>
      <c r="R231" s="21">
        <f t="shared" si="50"/>
        <v>4.4668359215096327E-7</v>
      </c>
      <c r="S231" s="23">
        <f t="shared" si="51"/>
        <v>2.2337156136368748E-7</v>
      </c>
      <c r="T231" s="21">
        <f t="shared" si="52"/>
        <v>4.9894854426051601E-14</v>
      </c>
      <c r="U231" s="28">
        <v>298</v>
      </c>
      <c r="V231" s="29">
        <f t="shared" si="53"/>
        <v>289.65499999999997</v>
      </c>
      <c r="W231" s="30">
        <f t="shared" si="54"/>
        <v>0.485905182965296</v>
      </c>
      <c r="X231" s="31">
        <f t="shared" si="55"/>
        <v>3.0612950056656478</v>
      </c>
      <c r="Y231" s="34">
        <f t="shared" si="56"/>
        <v>-8.324252557117079E-31</v>
      </c>
      <c r="Z231" s="35">
        <f t="shared" si="57"/>
        <v>3.3409489958263322E-31</v>
      </c>
      <c r="AA231" s="35">
        <f t="shared" si="58"/>
        <v>-1.3006095539055078E-30</v>
      </c>
      <c r="AB231" s="36">
        <f t="shared" si="59"/>
        <v>2.8127963383928339E-30</v>
      </c>
      <c r="AC231" s="42">
        <f t="shared" si="60"/>
        <v>2.9700807277172974E-30</v>
      </c>
      <c r="AD231" s="24"/>
      <c r="AE231" s="44">
        <f t="shared" si="61"/>
        <v>2.9700807277172973E-26</v>
      </c>
      <c r="AF231" s="50"/>
      <c r="AG231" s="50"/>
      <c r="AH231" s="12">
        <v>2250</v>
      </c>
    </row>
    <row r="232" spans="5:34">
      <c r="E232" s="57">
        <v>0.65534722222222219</v>
      </c>
      <c r="F232" s="12">
        <v>2260</v>
      </c>
      <c r="G232" s="5">
        <v>16.68</v>
      </c>
      <c r="H232" s="5">
        <v>7.58</v>
      </c>
      <c r="I232" s="5">
        <v>8.36</v>
      </c>
      <c r="J232" s="6">
        <v>16.63</v>
      </c>
      <c r="K232" s="6">
        <v>7.73</v>
      </c>
      <c r="L232" s="6">
        <v>8.11</v>
      </c>
      <c r="M232" s="17">
        <f t="shared" si="62"/>
        <v>16.655000000000001</v>
      </c>
      <c r="N232" s="17">
        <f t="shared" si="62"/>
        <v>7.6550000000000002</v>
      </c>
      <c r="O232" s="17">
        <f t="shared" si="62"/>
        <v>8.2349999999999994</v>
      </c>
      <c r="P232" s="43">
        <f t="shared" si="48"/>
        <v>0.17238677194704538</v>
      </c>
      <c r="Q232" s="21">
        <f t="shared" si="49"/>
        <v>2.2130947096056343E-8</v>
      </c>
      <c r="R232" s="21">
        <f t="shared" si="50"/>
        <v>4.5185594437492164E-7</v>
      </c>
      <c r="S232" s="23">
        <f t="shared" si="51"/>
        <v>2.2595808214146043E-7</v>
      </c>
      <c r="T232" s="21">
        <f t="shared" si="52"/>
        <v>5.105705488504698E-14</v>
      </c>
      <c r="U232" s="28">
        <v>298</v>
      </c>
      <c r="V232" s="29">
        <f t="shared" si="53"/>
        <v>289.65499999999997</v>
      </c>
      <c r="W232" s="30">
        <f t="shared" si="54"/>
        <v>0.485905182965296</v>
      </c>
      <c r="X232" s="31">
        <f t="shared" si="55"/>
        <v>3.0612950056656478</v>
      </c>
      <c r="Y232" s="34">
        <f t="shared" si="56"/>
        <v>-8.7179756375561135E-31</v>
      </c>
      <c r="Z232" s="35">
        <f t="shared" si="57"/>
        <v>3.7457019486537855E-31</v>
      </c>
      <c r="AA232" s="35">
        <f t="shared" si="58"/>
        <v>-1.4073028618083377E-30</v>
      </c>
      <c r="AB232" s="36">
        <f t="shared" si="59"/>
        <v>3.1521111657362309E-30</v>
      </c>
      <c r="AC232" s="42">
        <f t="shared" si="60"/>
        <v>3.0489836844429252E-30</v>
      </c>
      <c r="AD232" s="24"/>
      <c r="AE232" s="44">
        <f t="shared" si="61"/>
        <v>3.0489836844429251E-26</v>
      </c>
      <c r="AF232" s="50"/>
      <c r="AG232" s="50"/>
      <c r="AH232" s="12">
        <v>2260</v>
      </c>
    </row>
    <row r="233" spans="5:34">
      <c r="E233" s="57">
        <v>0.65546296296296291</v>
      </c>
      <c r="F233" s="12">
        <v>2270</v>
      </c>
      <c r="G233" s="5">
        <v>16.690000000000001</v>
      </c>
      <c r="H233" s="5">
        <v>7.58</v>
      </c>
      <c r="I233" s="5">
        <v>8.33</v>
      </c>
      <c r="J233" s="6">
        <v>16.64</v>
      </c>
      <c r="K233" s="6">
        <v>7.73</v>
      </c>
      <c r="L233" s="6">
        <v>8.11</v>
      </c>
      <c r="M233" s="17">
        <f t="shared" si="62"/>
        <v>16.664999999999999</v>
      </c>
      <c r="N233" s="17">
        <f t="shared" si="62"/>
        <v>7.6550000000000002</v>
      </c>
      <c r="O233" s="17">
        <f t="shared" si="62"/>
        <v>8.2199999999999989</v>
      </c>
      <c r="P233" s="43">
        <f t="shared" si="48"/>
        <v>0.17210313474394764</v>
      </c>
      <c r="Q233" s="21">
        <f t="shared" si="49"/>
        <v>2.2130947096056343E-8</v>
      </c>
      <c r="R233" s="21">
        <f t="shared" si="50"/>
        <v>4.5185594437492164E-7</v>
      </c>
      <c r="S233" s="23">
        <f t="shared" si="51"/>
        <v>2.2614593134825525E-7</v>
      </c>
      <c r="T233" s="21">
        <f t="shared" si="52"/>
        <v>5.1141982265369773E-14</v>
      </c>
      <c r="U233" s="28">
        <v>298</v>
      </c>
      <c r="V233" s="29">
        <f t="shared" si="53"/>
        <v>289.66500000000002</v>
      </c>
      <c r="W233" s="30">
        <f t="shared" si="54"/>
        <v>0.48530615729788196</v>
      </c>
      <c r="X233" s="31">
        <f t="shared" si="55"/>
        <v>3.0570754489860867</v>
      </c>
      <c r="Y233" s="34">
        <f t="shared" si="56"/>
        <v>-9.7554324399334839E-31</v>
      </c>
      <c r="Z233" s="35">
        <f t="shared" si="57"/>
        <v>4.2109119585654023E-31</v>
      </c>
      <c r="AA233" s="35">
        <f t="shared" si="58"/>
        <v>-1.5783975716430503E-30</v>
      </c>
      <c r="AB233" s="36">
        <f t="shared" si="59"/>
        <v>3.5438759040667797E-30</v>
      </c>
      <c r="AC233" s="42">
        <f t="shared" si="60"/>
        <v>3.4070641312674257E-30</v>
      </c>
      <c r="AD233" s="24"/>
      <c r="AE233" s="44">
        <f t="shared" si="61"/>
        <v>3.4070641312674255E-26</v>
      </c>
      <c r="AF233" s="50"/>
      <c r="AG233" s="50"/>
      <c r="AH233" s="12">
        <v>2270</v>
      </c>
    </row>
    <row r="234" spans="5:34">
      <c r="E234" s="57">
        <v>0.65557870370370375</v>
      </c>
      <c r="F234" s="12">
        <v>2280</v>
      </c>
      <c r="G234" s="5">
        <v>16.690000000000001</v>
      </c>
      <c r="H234" s="5">
        <v>7.59</v>
      </c>
      <c r="I234" s="5">
        <v>8.2799999999999994</v>
      </c>
      <c r="J234" s="6">
        <v>16.64</v>
      </c>
      <c r="K234" s="6">
        <v>7.73</v>
      </c>
      <c r="L234" s="6">
        <v>8.08</v>
      </c>
      <c r="M234" s="17">
        <f t="shared" si="62"/>
        <v>16.664999999999999</v>
      </c>
      <c r="N234" s="17">
        <f t="shared" si="62"/>
        <v>7.66</v>
      </c>
      <c r="O234" s="17">
        <f t="shared" si="62"/>
        <v>8.18</v>
      </c>
      <c r="P234" s="43">
        <f t="shared" si="48"/>
        <v>0.17126564990334456</v>
      </c>
      <c r="Q234" s="21">
        <f t="shared" si="49"/>
        <v>2.1877616239495494E-8</v>
      </c>
      <c r="R234" s="21">
        <f t="shared" si="50"/>
        <v>4.5708818961487426E-7</v>
      </c>
      <c r="S234" s="23">
        <f t="shared" si="51"/>
        <v>2.2876457781636448E-7</v>
      </c>
      <c r="T234" s="21">
        <f t="shared" si="52"/>
        <v>5.233323206349948E-14</v>
      </c>
      <c r="U234" s="28">
        <v>298</v>
      </c>
      <c r="V234" s="29">
        <f t="shared" si="53"/>
        <v>289.66500000000002</v>
      </c>
      <c r="W234" s="30">
        <f t="shared" si="54"/>
        <v>0.48530615729788196</v>
      </c>
      <c r="X234" s="31">
        <f t="shared" si="55"/>
        <v>3.0570754489860867</v>
      </c>
      <c r="Y234" s="34">
        <f t="shared" si="56"/>
        <v>-1.1167053915384326E-30</v>
      </c>
      <c r="Z234" s="35">
        <f t="shared" si="57"/>
        <v>5.1130180616036587E-31</v>
      </c>
      <c r="AA234" s="35">
        <f t="shared" si="58"/>
        <v>-1.8621150823421174E-30</v>
      </c>
      <c r="AB234" s="36">
        <f t="shared" si="59"/>
        <v>4.3127243935547535E-30</v>
      </c>
      <c r="AC234" s="42">
        <f t="shared" si="60"/>
        <v>3.8299306454347762E-30</v>
      </c>
      <c r="AD234" s="24"/>
      <c r="AE234" s="44">
        <f t="shared" si="61"/>
        <v>3.8299306454347762E-26</v>
      </c>
      <c r="AF234" s="50"/>
      <c r="AG234" s="50"/>
      <c r="AH234" s="12">
        <v>2280</v>
      </c>
    </row>
    <row r="235" spans="5:34">
      <c r="E235" s="57">
        <v>0.65569444444444447</v>
      </c>
      <c r="F235" s="12">
        <v>2290</v>
      </c>
      <c r="G235" s="5">
        <v>16.7</v>
      </c>
      <c r="H235" s="5">
        <v>7.59</v>
      </c>
      <c r="I235" s="5">
        <v>8.33</v>
      </c>
      <c r="J235" s="6">
        <v>16.649999999999999</v>
      </c>
      <c r="K235" s="6">
        <v>7.74</v>
      </c>
      <c r="L235" s="6">
        <v>8.1300000000000008</v>
      </c>
      <c r="M235" s="17">
        <f t="shared" si="62"/>
        <v>16.674999999999997</v>
      </c>
      <c r="N235" s="17">
        <f t="shared" si="62"/>
        <v>7.665</v>
      </c>
      <c r="O235" s="17">
        <f t="shared" si="62"/>
        <v>8.23</v>
      </c>
      <c r="P235" s="43">
        <f t="shared" si="48"/>
        <v>0.17234291782766742</v>
      </c>
      <c r="Q235" s="21">
        <f t="shared" si="49"/>
        <v>2.1627185237270173E-8</v>
      </c>
      <c r="R235" s="21">
        <f t="shared" si="50"/>
        <v>4.623810213992595E-7</v>
      </c>
      <c r="S235" s="23">
        <f t="shared" si="51"/>
        <v>2.3160593136357219E-7</v>
      </c>
      <c r="T235" s="21">
        <f t="shared" si="52"/>
        <v>5.3641307442787712E-14</v>
      </c>
      <c r="U235" s="28">
        <v>298</v>
      </c>
      <c r="V235" s="29">
        <f t="shared" si="53"/>
        <v>289.67500000000001</v>
      </c>
      <c r="W235" s="30">
        <f t="shared" si="54"/>
        <v>0.48470717298893773</v>
      </c>
      <c r="X235" s="31">
        <f t="shared" si="55"/>
        <v>3.0528619990893149</v>
      </c>
      <c r="Y235" s="34">
        <f t="shared" si="56"/>
        <v>-1.4015557978552512E-30</v>
      </c>
      <c r="Z235" s="35">
        <f t="shared" si="57"/>
        <v>7.088795692200711E-31</v>
      </c>
      <c r="AA235" s="35">
        <f t="shared" si="58"/>
        <v>-2.468972818403772E-30</v>
      </c>
      <c r="AB235" s="36">
        <f t="shared" si="59"/>
        <v>6.0339063710866587E-30</v>
      </c>
      <c r="AC235" s="42">
        <f t="shared" si="60"/>
        <v>4.653918061522803E-30</v>
      </c>
      <c r="AD235" s="24"/>
      <c r="AE235" s="44">
        <f t="shared" si="61"/>
        <v>4.6539180615228031E-26</v>
      </c>
      <c r="AF235" s="50"/>
      <c r="AG235" s="50"/>
      <c r="AH235" s="12">
        <v>2290</v>
      </c>
    </row>
    <row r="236" spans="5:34">
      <c r="E236" s="57">
        <v>0.65581018518518519</v>
      </c>
      <c r="F236" s="12">
        <v>2300</v>
      </c>
      <c r="G236" s="5">
        <v>16.71</v>
      </c>
      <c r="H236" s="5">
        <v>7.59</v>
      </c>
      <c r="I236" s="5">
        <v>8.31</v>
      </c>
      <c r="J236" s="6">
        <v>16.66</v>
      </c>
      <c r="K236" s="6">
        <v>7.74</v>
      </c>
      <c r="L236" s="6">
        <v>8.09</v>
      </c>
      <c r="M236" s="17">
        <f t="shared" si="62"/>
        <v>16.685000000000002</v>
      </c>
      <c r="N236" s="17">
        <f t="shared" si="62"/>
        <v>7.665</v>
      </c>
      <c r="O236" s="17">
        <f t="shared" si="62"/>
        <v>8.1999999999999993</v>
      </c>
      <c r="P236" s="43">
        <f t="shared" si="48"/>
        <v>0.17174500505372661</v>
      </c>
      <c r="Q236" s="21">
        <f t="shared" si="49"/>
        <v>2.1627185237270173E-8</v>
      </c>
      <c r="R236" s="21">
        <f t="shared" si="50"/>
        <v>4.623810213992595E-7</v>
      </c>
      <c r="S236" s="23">
        <f t="shared" si="51"/>
        <v>2.3179847588370323E-7</v>
      </c>
      <c r="T236" s="21">
        <f t="shared" si="52"/>
        <v>5.3730533422007743E-14</v>
      </c>
      <c r="U236" s="28">
        <v>298</v>
      </c>
      <c r="V236" s="29">
        <f t="shared" si="53"/>
        <v>289.685</v>
      </c>
      <c r="W236" s="30">
        <f t="shared" si="54"/>
        <v>0.48410823003417375</v>
      </c>
      <c r="X236" s="31">
        <f t="shared" si="55"/>
        <v>3.0486546467265243</v>
      </c>
      <c r="Y236" s="34">
        <f t="shared" si="56"/>
        <v>-1.9589299630098214E-30</v>
      </c>
      <c r="Z236" s="35">
        <f t="shared" si="57"/>
        <v>9.8950795054692114E-31</v>
      </c>
      <c r="AA236" s="35">
        <f t="shared" si="58"/>
        <v>-3.4482648612701658E-30</v>
      </c>
      <c r="AB236" s="36">
        <f t="shared" si="59"/>
        <v>8.421221492056225E-30</v>
      </c>
      <c r="AC236" s="42">
        <f t="shared" si="60"/>
        <v>6.5075248529628062E-30</v>
      </c>
      <c r="AD236" s="24"/>
      <c r="AE236" s="44">
        <f t="shared" si="61"/>
        <v>6.5075248529628059E-26</v>
      </c>
      <c r="AF236" s="50"/>
      <c r="AG236" s="50"/>
      <c r="AH236" s="12">
        <v>2300</v>
      </c>
    </row>
    <row r="237" spans="5:34">
      <c r="E237" s="57">
        <v>0.65592592592592591</v>
      </c>
      <c r="F237" s="12">
        <v>2310</v>
      </c>
      <c r="G237" s="5">
        <v>16.71</v>
      </c>
      <c r="H237" s="5">
        <v>7.59</v>
      </c>
      <c r="I237" s="5">
        <v>8.24</v>
      </c>
      <c r="J237" s="6">
        <v>16.66</v>
      </c>
      <c r="K237" s="6">
        <v>7.74</v>
      </c>
      <c r="L237" s="6">
        <v>8.17</v>
      </c>
      <c r="M237" s="17">
        <f t="shared" si="62"/>
        <v>16.685000000000002</v>
      </c>
      <c r="N237" s="17">
        <f t="shared" si="62"/>
        <v>7.665</v>
      </c>
      <c r="O237" s="17">
        <f t="shared" si="62"/>
        <v>8.2050000000000001</v>
      </c>
      <c r="P237" s="43">
        <f t="shared" si="48"/>
        <v>0.1718497276177838</v>
      </c>
      <c r="Q237" s="21">
        <f t="shared" si="49"/>
        <v>2.1627185237270173E-8</v>
      </c>
      <c r="R237" s="21">
        <f t="shared" si="50"/>
        <v>4.623810213992595E-7</v>
      </c>
      <c r="S237" s="23">
        <f t="shared" si="51"/>
        <v>2.3179847588370323E-7</v>
      </c>
      <c r="T237" s="21">
        <f t="shared" si="52"/>
        <v>5.3730533422007743E-14</v>
      </c>
      <c r="U237" s="28">
        <v>298</v>
      </c>
      <c r="V237" s="29">
        <f t="shared" si="53"/>
        <v>289.685</v>
      </c>
      <c r="W237" s="30">
        <f t="shared" si="54"/>
        <v>0.48410823003417375</v>
      </c>
      <c r="X237" s="31">
        <f t="shared" si="55"/>
        <v>3.0486546467265243</v>
      </c>
      <c r="Y237" s="34">
        <f t="shared" si="56"/>
        <v>-2.7356257677135967E-30</v>
      </c>
      <c r="Z237" s="35">
        <f t="shared" si="57"/>
        <v>1.3843484364795557E-30</v>
      </c>
      <c r="AA237" s="35">
        <f t="shared" si="58"/>
        <v>-4.8205161482709464E-30</v>
      </c>
      <c r="AB237" s="36">
        <f t="shared" si="59"/>
        <v>1.178419811767985E-29</v>
      </c>
      <c r="AC237" s="42">
        <f t="shared" si="60"/>
        <v>9.0821543656293202E-30</v>
      </c>
      <c r="AD237" s="24"/>
      <c r="AE237" s="44">
        <f t="shared" si="61"/>
        <v>9.0821543656293198E-26</v>
      </c>
      <c r="AF237" s="50"/>
      <c r="AG237" s="50"/>
      <c r="AH237" s="12">
        <v>2310</v>
      </c>
    </row>
    <row r="238" spans="5:34">
      <c r="E238" s="57">
        <v>0.65604166666666663</v>
      </c>
      <c r="F238" s="12">
        <v>2320</v>
      </c>
      <c r="G238" s="5">
        <v>16.72</v>
      </c>
      <c r="H238" s="5">
        <v>7.6</v>
      </c>
      <c r="I238" s="5">
        <v>8.34</v>
      </c>
      <c r="J238" s="6">
        <v>16.670000000000002</v>
      </c>
      <c r="K238" s="6">
        <v>7.75</v>
      </c>
      <c r="L238" s="6">
        <v>8.07</v>
      </c>
      <c r="M238" s="17">
        <f t="shared" si="62"/>
        <v>16.695</v>
      </c>
      <c r="N238" s="17">
        <f t="shared" si="62"/>
        <v>7.6749999999999998</v>
      </c>
      <c r="O238" s="17">
        <f t="shared" si="62"/>
        <v>8.2050000000000001</v>
      </c>
      <c r="P238" s="43">
        <f t="shared" si="48"/>
        <v>0.17188006852431201</v>
      </c>
      <c r="Q238" s="21">
        <f t="shared" si="49"/>
        <v>2.1134890398366442E-8</v>
      </c>
      <c r="R238" s="21">
        <f t="shared" si="50"/>
        <v>4.7315125896147963E-7</v>
      </c>
      <c r="S238" s="23">
        <f t="shared" si="51"/>
        <v>2.3739494925083387E-7</v>
      </c>
      <c r="T238" s="21">
        <f t="shared" si="52"/>
        <v>5.6356361929805987E-14</v>
      </c>
      <c r="U238" s="28">
        <v>298</v>
      </c>
      <c r="V238" s="29">
        <f t="shared" si="53"/>
        <v>289.69499999999999</v>
      </c>
      <c r="W238" s="30">
        <f t="shared" si="54"/>
        <v>0.48350932842931132</v>
      </c>
      <c r="X238" s="31">
        <f t="shared" si="55"/>
        <v>3.0444533826635927</v>
      </c>
      <c r="Y238" s="34">
        <f t="shared" si="56"/>
        <v>-4.0214616686768476E-30</v>
      </c>
      <c r="Z238" s="35">
        <f t="shared" si="57"/>
        <v>2.3409111431734788E-30</v>
      </c>
      <c r="AA238" s="35">
        <f t="shared" si="58"/>
        <v>-7.725027844202471E-30</v>
      </c>
      <c r="AB238" s="36">
        <f t="shared" si="59"/>
        <v>2.0422141765152149E-29</v>
      </c>
      <c r="AC238" s="42">
        <f t="shared" si="60"/>
        <v>1.2709215909601762E-29</v>
      </c>
      <c r="AD238" s="25"/>
      <c r="AE238" s="44">
        <f t="shared" si="61"/>
        <v>1.2709215909601761E-25</v>
      </c>
      <c r="AF238" s="44"/>
      <c r="AG238" s="45"/>
      <c r="AH238" s="12">
        <v>2320</v>
      </c>
    </row>
    <row r="239" spans="5:34">
      <c r="E239" s="57">
        <v>0.65615740740740736</v>
      </c>
      <c r="F239" s="12">
        <v>2330</v>
      </c>
      <c r="G239" s="5">
        <v>16.72</v>
      </c>
      <c r="H239" s="5">
        <v>7.6</v>
      </c>
      <c r="I239" s="5">
        <v>8.3699999999999992</v>
      </c>
      <c r="J239" s="6">
        <v>16.68</v>
      </c>
      <c r="K239" s="6">
        <v>7.75</v>
      </c>
      <c r="L239" s="6">
        <v>8.25</v>
      </c>
      <c r="M239" s="17">
        <f t="shared" si="62"/>
        <v>16.7</v>
      </c>
      <c r="N239" s="17">
        <f t="shared" si="62"/>
        <v>7.6749999999999998</v>
      </c>
      <c r="O239" s="17">
        <f t="shared" si="62"/>
        <v>8.3099999999999987</v>
      </c>
      <c r="P239" s="43">
        <f t="shared" si="48"/>
        <v>0.17409499930445799</v>
      </c>
      <c r="Q239" s="21">
        <f t="shared" si="49"/>
        <v>2.1134890398366442E-8</v>
      </c>
      <c r="R239" s="21">
        <f t="shared" si="50"/>
        <v>4.7315125896147963E-7</v>
      </c>
      <c r="S239" s="23">
        <f t="shared" si="51"/>
        <v>2.3749360734704764E-7</v>
      </c>
      <c r="T239" s="21">
        <f t="shared" si="52"/>
        <v>5.640321353071364E-14</v>
      </c>
      <c r="U239" s="28">
        <v>298</v>
      </c>
      <c r="V239" s="29">
        <f t="shared" si="53"/>
        <v>289.7</v>
      </c>
      <c r="W239" s="30">
        <f t="shared" si="54"/>
        <v>0.48320989313175289</v>
      </c>
      <c r="X239" s="31">
        <f t="shared" si="55"/>
        <v>3.0423550308628791</v>
      </c>
      <c r="Y239" s="34">
        <f t="shared" si="56"/>
        <v>-7.0927111605314184E-30</v>
      </c>
      <c r="Z239" s="35">
        <f t="shared" si="57"/>
        <v>4.2905989379448625E-30</v>
      </c>
      <c r="AA239" s="35">
        <f t="shared" si="58"/>
        <v>-1.3978825244889528E-29</v>
      </c>
      <c r="AB239" s="36">
        <f t="shared" si="59"/>
        <v>3.7777381240937173E-29</v>
      </c>
      <c r="AC239" s="42">
        <f t="shared" si="60"/>
        <v>2.209662706696392E-29</v>
      </c>
      <c r="AD239" s="24"/>
      <c r="AE239" s="44">
        <f t="shared" si="61"/>
        <v>2.2096627066963918E-25</v>
      </c>
      <c r="AF239" s="50"/>
      <c r="AG239" s="50"/>
      <c r="AH239" s="12">
        <v>2330</v>
      </c>
    </row>
    <row r="240" spans="5:34">
      <c r="E240" s="57">
        <v>0.65627314814814819</v>
      </c>
      <c r="F240" s="12">
        <v>2340</v>
      </c>
      <c r="G240" s="5">
        <v>16.73</v>
      </c>
      <c r="H240" s="5">
        <v>7.61</v>
      </c>
      <c r="I240" s="5">
        <v>8.33</v>
      </c>
      <c r="J240" s="6">
        <v>16.68</v>
      </c>
      <c r="K240" s="6">
        <v>7.76</v>
      </c>
      <c r="L240" s="6">
        <v>8.23</v>
      </c>
      <c r="M240" s="17">
        <f t="shared" si="62"/>
        <v>16.704999999999998</v>
      </c>
      <c r="N240" s="17">
        <f t="shared" si="62"/>
        <v>7.6850000000000005</v>
      </c>
      <c r="O240" s="17">
        <f t="shared" si="62"/>
        <v>8.2800000000000011</v>
      </c>
      <c r="P240" s="43">
        <f t="shared" si="48"/>
        <v>0.1734818133835718</v>
      </c>
      <c r="Q240" s="21">
        <f t="shared" si="49"/>
        <v>2.0653801558105268E-8</v>
      </c>
      <c r="R240" s="21">
        <f t="shared" si="50"/>
        <v>4.8417236758409929E-7</v>
      </c>
      <c r="S240" s="23">
        <f t="shared" si="51"/>
        <v>2.4312654220418961E-7</v>
      </c>
      <c r="T240" s="21">
        <f t="shared" si="52"/>
        <v>5.9110515524165598E-14</v>
      </c>
      <c r="U240" s="28">
        <v>298</v>
      </c>
      <c r="V240" s="29">
        <f t="shared" si="53"/>
        <v>289.70499999999998</v>
      </c>
      <c r="W240" s="30">
        <f t="shared" si="54"/>
        <v>0.48291046817006511</v>
      </c>
      <c r="X240" s="31">
        <f t="shared" si="55"/>
        <v>3.040258197680942</v>
      </c>
      <c r="Y240" s="34">
        <f t="shared" si="56"/>
        <v>-1.3734121655385964E-29</v>
      </c>
      <c r="Z240" s="35">
        <f t="shared" si="57"/>
        <v>9.3007163700348442E-30</v>
      </c>
      <c r="AA240" s="35">
        <f t="shared" si="58"/>
        <v>-2.9333262283364599E-29</v>
      </c>
      <c r="AB240" s="36">
        <f t="shared" si="59"/>
        <v>8.4661241718945586E-29</v>
      </c>
      <c r="AC240" s="42">
        <f t="shared" si="60"/>
        <v>4.0943656177824549E-29</v>
      </c>
      <c r="AD240" s="24"/>
      <c r="AE240" s="44">
        <f t="shared" si="61"/>
        <v>4.0943656177824549E-25</v>
      </c>
      <c r="AF240" s="50"/>
      <c r="AG240" s="50"/>
      <c r="AH240" s="12">
        <v>2340</v>
      </c>
    </row>
    <row r="241" spans="5:34">
      <c r="E241" s="57">
        <v>0.65638888888888891</v>
      </c>
      <c r="F241" s="12">
        <v>2350</v>
      </c>
      <c r="G241" s="5">
        <v>16.73</v>
      </c>
      <c r="H241" s="5">
        <v>7.61</v>
      </c>
      <c r="I241" s="5">
        <v>8.34</v>
      </c>
      <c r="J241" s="6">
        <v>16.68</v>
      </c>
      <c r="K241" s="6">
        <v>7.76</v>
      </c>
      <c r="L241" s="6">
        <v>7.97</v>
      </c>
      <c r="M241" s="17">
        <f t="shared" si="62"/>
        <v>16.704999999999998</v>
      </c>
      <c r="N241" s="17">
        <f t="shared" si="62"/>
        <v>7.6850000000000005</v>
      </c>
      <c r="O241" s="17">
        <f t="shared" si="62"/>
        <v>8.1549999999999994</v>
      </c>
      <c r="P241" s="43">
        <f t="shared" si="48"/>
        <v>0.17086282465495503</v>
      </c>
      <c r="Q241" s="21">
        <f t="shared" si="49"/>
        <v>2.0653801558105268E-8</v>
      </c>
      <c r="R241" s="21">
        <f t="shared" si="50"/>
        <v>4.8417236758409929E-7</v>
      </c>
      <c r="S241" s="23">
        <f t="shared" si="51"/>
        <v>2.4312654220418961E-7</v>
      </c>
      <c r="T241" s="21">
        <f t="shared" si="52"/>
        <v>5.9110515524165598E-14</v>
      </c>
      <c r="U241" s="28">
        <v>298</v>
      </c>
      <c r="V241" s="29">
        <f t="shared" si="53"/>
        <v>289.70499999999998</v>
      </c>
      <c r="W241" s="30">
        <f t="shared" si="54"/>
        <v>0.48291046817006511</v>
      </c>
      <c r="X241" s="31">
        <f t="shared" si="55"/>
        <v>3.040258197680942</v>
      </c>
      <c r="Y241" s="34">
        <f t="shared" si="56"/>
        <v>-3.0520215366896879E-29</v>
      </c>
      <c r="Z241" s="35">
        <f t="shared" si="57"/>
        <v>1.9895449075109123E-29</v>
      </c>
      <c r="AA241" s="35">
        <f t="shared" si="58"/>
        <v>-6.3385064858806077E-29</v>
      </c>
      <c r="AB241" s="36">
        <f t="shared" si="59"/>
        <v>1.7888854024905438E-28</v>
      </c>
      <c r="AC241" s="42">
        <f t="shared" si="60"/>
        <v>9.2380369905991194E-29</v>
      </c>
      <c r="AD241" s="24"/>
      <c r="AE241" s="44">
        <f t="shared" si="61"/>
        <v>9.2380369905991199E-25</v>
      </c>
      <c r="AF241" s="50"/>
      <c r="AG241" s="50"/>
      <c r="AH241" s="12">
        <v>2350</v>
      </c>
    </row>
    <row r="242" spans="5:34">
      <c r="E242" s="57">
        <v>0.65650462962962963</v>
      </c>
      <c r="F242" s="12">
        <v>2360</v>
      </c>
      <c r="G242" s="5">
        <v>16.739999999999998</v>
      </c>
      <c r="H242" s="5">
        <v>7.61</v>
      </c>
      <c r="I242" s="5">
        <v>8.3699999999999992</v>
      </c>
      <c r="J242" s="6">
        <v>16.690000000000001</v>
      </c>
      <c r="K242" s="6">
        <v>7.76</v>
      </c>
      <c r="L242" s="6">
        <v>7.99</v>
      </c>
      <c r="M242" s="17">
        <f t="shared" si="62"/>
        <v>16.715</v>
      </c>
      <c r="N242" s="17">
        <f t="shared" si="62"/>
        <v>7.6850000000000005</v>
      </c>
      <c r="O242" s="17">
        <f t="shared" si="62"/>
        <v>8.18</v>
      </c>
      <c r="P242" s="43">
        <f t="shared" si="48"/>
        <v>0.17141689223229709</v>
      </c>
      <c r="Q242" s="21">
        <f t="shared" si="49"/>
        <v>2.0653801558105268E-8</v>
      </c>
      <c r="R242" s="21">
        <f t="shared" si="50"/>
        <v>4.8417236758409929E-7</v>
      </c>
      <c r="S242" s="23">
        <f t="shared" si="51"/>
        <v>2.4332866433087354E-7</v>
      </c>
      <c r="T242" s="21">
        <f t="shared" si="52"/>
        <v>5.9208838885046932E-14</v>
      </c>
      <c r="U242" s="28">
        <v>298</v>
      </c>
      <c r="V242" s="29">
        <f t="shared" si="53"/>
        <v>289.71499999999997</v>
      </c>
      <c r="W242" s="30">
        <f t="shared" si="54"/>
        <v>0.48231164925215431</v>
      </c>
      <c r="X242" s="31">
        <f t="shared" si="55"/>
        <v>3.0360690825735883</v>
      </c>
      <c r="Y242" s="34">
        <f t="shared" si="56"/>
        <v>-6.4727751266314722E-29</v>
      </c>
      <c r="Z242" s="35">
        <f t="shared" si="57"/>
        <v>4.2867987637489866E-29</v>
      </c>
      <c r="AA242" s="35">
        <f t="shared" si="58"/>
        <v>-1.3598641103649044E-28</v>
      </c>
      <c r="AB242" s="36">
        <f t="shared" si="59"/>
        <v>3.8736762019647101E-28</v>
      </c>
      <c r="AC242" s="42">
        <f t="shared" si="60"/>
        <v>1.9469552543059676E-28</v>
      </c>
      <c r="AD242" s="24"/>
      <c r="AE242" s="44">
        <f t="shared" si="61"/>
        <v>1.9469552543059678E-24</v>
      </c>
      <c r="AF242" s="50"/>
      <c r="AG242" s="50"/>
      <c r="AH242" s="12">
        <v>2360</v>
      </c>
    </row>
    <row r="243" spans="5:34">
      <c r="E243" s="57">
        <v>0.65662037037037035</v>
      </c>
      <c r="F243" s="12">
        <v>2370</v>
      </c>
      <c r="G243" s="5">
        <v>16.739999999999998</v>
      </c>
      <c r="H243" s="5">
        <v>7.61</v>
      </c>
      <c r="I243" s="5">
        <v>8.2899999999999991</v>
      </c>
      <c r="J243" s="6">
        <v>16.690000000000001</v>
      </c>
      <c r="K243" s="6">
        <v>7.77</v>
      </c>
      <c r="L243" s="6">
        <v>7.95</v>
      </c>
      <c r="M243" s="17">
        <f t="shared" si="62"/>
        <v>16.715</v>
      </c>
      <c r="N243" s="17">
        <f t="shared" si="62"/>
        <v>7.6899999999999995</v>
      </c>
      <c r="O243" s="17">
        <f t="shared" si="62"/>
        <v>8.1199999999999992</v>
      </c>
      <c r="P243" s="43">
        <f t="shared" si="48"/>
        <v>0.17015955561445625</v>
      </c>
      <c r="Q243" s="21">
        <f t="shared" si="49"/>
        <v>2.0417379446695271E-8</v>
      </c>
      <c r="R243" s="21">
        <f t="shared" si="50"/>
        <v>4.8977881936844524E-7</v>
      </c>
      <c r="S243" s="23">
        <f t="shared" si="51"/>
        <v>2.4614627746961504E-7</v>
      </c>
      <c r="T243" s="21">
        <f t="shared" si="52"/>
        <v>6.0587989912148719E-14</v>
      </c>
      <c r="U243" s="28">
        <v>298</v>
      </c>
      <c r="V243" s="29">
        <f t="shared" si="53"/>
        <v>289.71499999999997</v>
      </c>
      <c r="W243" s="30">
        <f t="shared" si="54"/>
        <v>0.48231164925215431</v>
      </c>
      <c r="X243" s="31">
        <f t="shared" si="55"/>
        <v>3.0360690825735883</v>
      </c>
      <c r="Y243" s="34">
        <f t="shared" si="56"/>
        <v>-1.4252288570394284E-28</v>
      </c>
      <c r="Z243" s="35">
        <f t="shared" si="57"/>
        <v>9.8130449948790629E-29</v>
      </c>
      <c r="AA243" s="35">
        <f t="shared" si="58"/>
        <v>-3.082185211286666E-28</v>
      </c>
      <c r="AB243" s="36">
        <f t="shared" si="59"/>
        <v>8.9834595235262653E-28</v>
      </c>
      <c r="AC243" s="42">
        <f t="shared" si="60"/>
        <v>4.2203389565085443E-28</v>
      </c>
      <c r="AD243" s="24"/>
      <c r="AE243" s="44">
        <f t="shared" si="61"/>
        <v>4.2203389565085442E-24</v>
      </c>
      <c r="AF243" s="50"/>
      <c r="AG243" s="50"/>
      <c r="AH243" s="12">
        <v>2370</v>
      </c>
    </row>
    <row r="244" spans="5:34">
      <c r="E244" s="57">
        <v>0.65673611111111108</v>
      </c>
      <c r="F244" s="12">
        <v>2380</v>
      </c>
      <c r="G244" s="5">
        <v>16.75</v>
      </c>
      <c r="H244" s="5">
        <v>7.62</v>
      </c>
      <c r="I244" s="5">
        <v>8.43</v>
      </c>
      <c r="J244" s="6">
        <v>16.7</v>
      </c>
      <c r="K244" s="6">
        <v>7.77</v>
      </c>
      <c r="L244" s="6">
        <v>8.17</v>
      </c>
      <c r="M244" s="17">
        <f t="shared" si="62"/>
        <v>16.725000000000001</v>
      </c>
      <c r="N244" s="17">
        <f t="shared" si="62"/>
        <v>7.6950000000000003</v>
      </c>
      <c r="O244" s="17">
        <f t="shared" si="62"/>
        <v>8.3000000000000007</v>
      </c>
      <c r="P244" s="43">
        <f t="shared" si="48"/>
        <v>0.17396229020692747</v>
      </c>
      <c r="Q244" s="21">
        <f t="shared" si="49"/>
        <v>2.0183663636815588E-8</v>
      </c>
      <c r="R244" s="21">
        <f t="shared" si="50"/>
        <v>4.9545019080479015E-7</v>
      </c>
      <c r="S244" s="23">
        <f t="shared" si="51"/>
        <v>2.4920351913393284E-7</v>
      </c>
      <c r="T244" s="21">
        <f t="shared" si="52"/>
        <v>6.2102393948736429E-14</v>
      </c>
      <c r="U244" s="28">
        <v>298</v>
      </c>
      <c r="V244" s="29">
        <f t="shared" si="53"/>
        <v>289.72500000000002</v>
      </c>
      <c r="W244" s="30">
        <f t="shared" si="54"/>
        <v>0.48171287167129578</v>
      </c>
      <c r="X244" s="31">
        <f t="shared" si="55"/>
        <v>3.0318860281510718</v>
      </c>
      <c r="Y244" s="34">
        <f t="shared" si="56"/>
        <v>-3.4779455858568813E-28</v>
      </c>
      <c r="Z244" s="35">
        <f t="shared" si="57"/>
        <v>2.6844476827127125E-28</v>
      </c>
      <c r="AA244" s="35">
        <f t="shared" si="58"/>
        <v>-8.2343806482819206E-28</v>
      </c>
      <c r="AB244" s="36">
        <f t="shared" si="59"/>
        <v>2.570220725158912E-27</v>
      </c>
      <c r="AC244" s="42">
        <f t="shared" si="60"/>
        <v>9.8144543613240517E-28</v>
      </c>
      <c r="AD244" s="24"/>
      <c r="AE244" s="44">
        <f t="shared" si="61"/>
        <v>9.814454361324051E-24</v>
      </c>
      <c r="AF244" s="50"/>
      <c r="AG244" s="50"/>
      <c r="AH244" s="12">
        <v>2380</v>
      </c>
    </row>
    <row r="245" spans="5:34">
      <c r="E245" s="57">
        <v>0.6568518518518518</v>
      </c>
      <c r="F245" s="12">
        <v>2390</v>
      </c>
      <c r="G245" s="5">
        <v>16.760000000000002</v>
      </c>
      <c r="H245" s="5">
        <v>7.62</v>
      </c>
      <c r="I245" s="5">
        <v>8.41</v>
      </c>
      <c r="J245" s="6">
        <v>16.71</v>
      </c>
      <c r="K245" s="6">
        <v>7.77</v>
      </c>
      <c r="L245" s="6">
        <v>8.19</v>
      </c>
      <c r="M245" s="17">
        <f t="shared" si="62"/>
        <v>16.734999999999999</v>
      </c>
      <c r="N245" s="17">
        <f t="shared" si="62"/>
        <v>7.6950000000000003</v>
      </c>
      <c r="O245" s="17">
        <f t="shared" si="62"/>
        <v>8.3000000000000007</v>
      </c>
      <c r="P245" s="43">
        <f t="shared" si="48"/>
        <v>0.17399302580274811</v>
      </c>
      <c r="Q245" s="21">
        <f t="shared" si="49"/>
        <v>2.0183663636815588E-8</v>
      </c>
      <c r="R245" s="21">
        <f t="shared" si="50"/>
        <v>4.9545019080479015E-7</v>
      </c>
      <c r="S245" s="23">
        <f t="shared" si="51"/>
        <v>2.4941069332728827E-7</v>
      </c>
      <c r="T245" s="21">
        <f t="shared" si="52"/>
        <v>6.2205693945998634E-14</v>
      </c>
      <c r="U245" s="28">
        <v>298</v>
      </c>
      <c r="V245" s="29">
        <f t="shared" si="53"/>
        <v>289.73500000000001</v>
      </c>
      <c r="W245" s="30">
        <f t="shared" si="54"/>
        <v>0.48111413542321524</v>
      </c>
      <c r="X245" s="31">
        <f t="shared" si="55"/>
        <v>3.0277090252375101</v>
      </c>
      <c r="Y245" s="34">
        <f t="shared" si="56"/>
        <v>-1.0080574357871368E-27</v>
      </c>
      <c r="Z245" s="35">
        <f t="shared" si="57"/>
        <v>7.8382355744267166E-28</v>
      </c>
      <c r="AA245" s="35">
        <f t="shared" si="58"/>
        <v>-2.4013496082024757E-27</v>
      </c>
      <c r="AB245" s="36">
        <f t="shared" si="59"/>
        <v>7.5290210446229383E-27</v>
      </c>
      <c r="AC245" s="42">
        <f t="shared" si="60"/>
        <v>2.8355113918980348E-27</v>
      </c>
      <c r="AD245" s="24"/>
      <c r="AE245" s="44">
        <f t="shared" si="61"/>
        <v>2.8355113918980348E-23</v>
      </c>
      <c r="AF245" s="50"/>
      <c r="AG245" s="50"/>
      <c r="AH245" s="12">
        <v>2390</v>
      </c>
    </row>
    <row r="246" spans="5:34">
      <c r="E246" s="57">
        <v>0.65696759259259263</v>
      </c>
      <c r="F246" s="12">
        <v>2400</v>
      </c>
      <c r="G246" s="5">
        <v>16.760000000000002</v>
      </c>
      <c r="H246" s="5">
        <v>7.62</v>
      </c>
      <c r="I246" s="5">
        <v>8.32</v>
      </c>
      <c r="J246" s="6">
        <v>16.71</v>
      </c>
      <c r="K246" s="6">
        <v>7.78</v>
      </c>
      <c r="L246" s="6">
        <v>8.2100000000000009</v>
      </c>
      <c r="M246" s="17">
        <f t="shared" si="62"/>
        <v>16.734999999999999</v>
      </c>
      <c r="N246" s="17">
        <f t="shared" si="62"/>
        <v>7.7</v>
      </c>
      <c r="O246" s="17">
        <f t="shared" si="62"/>
        <v>8.2650000000000006</v>
      </c>
      <c r="P246" s="43">
        <f t="shared" si="48"/>
        <v>0.1732593202722546</v>
      </c>
      <c r="Q246" s="21">
        <f t="shared" si="49"/>
        <v>1.9952623149688773E-8</v>
      </c>
      <c r="R246" s="21">
        <f t="shared" si="50"/>
        <v>5.0118723362727218E-7</v>
      </c>
      <c r="S246" s="23">
        <f t="shared" si="51"/>
        <v>2.5229873304260116E-7</v>
      </c>
      <c r="T246" s="21">
        <f t="shared" si="52"/>
        <v>6.3654650694901722E-14</v>
      </c>
      <c r="U246" s="28">
        <v>298</v>
      </c>
      <c r="V246" s="29">
        <f t="shared" si="53"/>
        <v>289.73500000000001</v>
      </c>
      <c r="W246" s="30">
        <f t="shared" si="54"/>
        <v>0.48111413542321524</v>
      </c>
      <c r="X246" s="31">
        <f t="shared" si="55"/>
        <v>3.0277090252375101</v>
      </c>
      <c r="Y246" s="34">
        <f t="shared" si="56"/>
        <v>-3.0111041568360562E-27</v>
      </c>
      <c r="Z246" s="35">
        <f t="shared" si="57"/>
        <v>2.4428869985936004E-27</v>
      </c>
      <c r="AA246" s="35">
        <f t="shared" si="58"/>
        <v>-7.4358876880850569E-27</v>
      </c>
      <c r="AB246" s="36">
        <f t="shared" si="59"/>
        <v>2.3926034893310896E-26</v>
      </c>
      <c r="AC246" s="42">
        <f t="shared" si="60"/>
        <v>8.3120305707583362E-27</v>
      </c>
      <c r="AD246" s="25">
        <f>D18</f>
        <v>0</v>
      </c>
      <c r="AE246" s="44">
        <f t="shared" si="61"/>
        <v>8.3120305707583359E-23</v>
      </c>
      <c r="AF246" s="44">
        <f>AD246*10000</f>
        <v>0</v>
      </c>
      <c r="AG246" s="45">
        <f>(AE246-AF246)*(AE246-AF246)</f>
        <v>6.9089852209221142E-45</v>
      </c>
      <c r="AH246" s="12">
        <v>2400</v>
      </c>
    </row>
    <row r="247" spans="5:34">
      <c r="E247" s="57">
        <v>0.65708333333333335</v>
      </c>
      <c r="F247" s="12">
        <v>2410</v>
      </c>
      <c r="G247" s="5">
        <v>16.77</v>
      </c>
      <c r="H247" s="5">
        <v>7.62</v>
      </c>
      <c r="I247" s="5">
        <v>8.33</v>
      </c>
      <c r="J247" s="6">
        <v>16.72</v>
      </c>
      <c r="K247" s="6">
        <v>7.78</v>
      </c>
      <c r="L247" s="6">
        <v>8.2899999999999991</v>
      </c>
      <c r="M247" s="17">
        <f t="shared" si="62"/>
        <v>16.744999999999997</v>
      </c>
      <c r="N247" s="17">
        <f t="shared" si="62"/>
        <v>7.7</v>
      </c>
      <c r="O247" s="17">
        <f t="shared" si="62"/>
        <v>8.3099999999999987</v>
      </c>
      <c r="P247" s="43">
        <f t="shared" si="48"/>
        <v>0.17423343945669181</v>
      </c>
      <c r="Q247" s="21">
        <f t="shared" si="49"/>
        <v>1.9952623149688773E-8</v>
      </c>
      <c r="R247" s="21">
        <f t="shared" si="50"/>
        <v>5.0118723362727218E-7</v>
      </c>
      <c r="S247" s="23">
        <f t="shared" si="51"/>
        <v>2.5250848042772784E-7</v>
      </c>
      <c r="T247" s="21">
        <f t="shared" si="52"/>
        <v>6.3760532687920211E-14</v>
      </c>
      <c r="U247" s="28">
        <v>298</v>
      </c>
      <c r="V247" s="29">
        <f t="shared" si="53"/>
        <v>289.745</v>
      </c>
      <c r="W247" s="30">
        <f t="shared" si="54"/>
        <v>0.48051544050363176</v>
      </c>
      <c r="X247" s="31">
        <f t="shared" si="55"/>
        <v>3.0235380646714667</v>
      </c>
      <c r="Y247" s="34">
        <f t="shared" si="56"/>
        <v>-9.693056693581977E-27</v>
      </c>
      <c r="Z247" s="35">
        <f t="shared" si="57"/>
        <v>8.0163821422943552E-27</v>
      </c>
      <c r="AA247" s="35">
        <f t="shared" si="58"/>
        <v>-2.4339172333034724E-26</v>
      </c>
      <c r="AB247" s="36">
        <f t="shared" si="59"/>
        <v>7.924340522418022E-26</v>
      </c>
      <c r="AC247" s="42">
        <f t="shared" si="60"/>
        <v>2.6526912833244808E-26</v>
      </c>
      <c r="AD247" s="24"/>
      <c r="AE247" s="44">
        <f t="shared" si="61"/>
        <v>2.652691283324481E-22</v>
      </c>
      <c r="AF247" s="50"/>
      <c r="AG247" s="50"/>
      <c r="AH247" s="12">
        <v>2410</v>
      </c>
    </row>
    <row r="248" spans="5:34">
      <c r="E248" s="57">
        <v>0.65719907407407407</v>
      </c>
      <c r="F248" s="12">
        <v>2420</v>
      </c>
      <c r="G248" s="5">
        <v>16.77</v>
      </c>
      <c r="H248" s="5">
        <v>7.63</v>
      </c>
      <c r="I248" s="5">
        <v>8.34</v>
      </c>
      <c r="J248" s="6">
        <v>16.72</v>
      </c>
      <c r="K248" s="6">
        <v>7.78</v>
      </c>
      <c r="L248" s="6">
        <v>8.31</v>
      </c>
      <c r="M248" s="17">
        <f t="shared" si="62"/>
        <v>16.744999999999997</v>
      </c>
      <c r="N248" s="17">
        <f t="shared" si="62"/>
        <v>7.7050000000000001</v>
      </c>
      <c r="O248" s="17">
        <f t="shared" si="62"/>
        <v>8.3249999999999993</v>
      </c>
      <c r="P248" s="43">
        <f t="shared" si="48"/>
        <v>0.17454794024993497</v>
      </c>
      <c r="Q248" s="21">
        <f t="shared" si="49"/>
        <v>1.9724227361148516E-8</v>
      </c>
      <c r="R248" s="21">
        <f t="shared" si="50"/>
        <v>5.0699070827470331E-7</v>
      </c>
      <c r="S248" s="23">
        <f t="shared" si="51"/>
        <v>2.5543239082707716E-7</v>
      </c>
      <c r="T248" s="21">
        <f t="shared" si="52"/>
        <v>6.5245706283636696E-14</v>
      </c>
      <c r="U248" s="28">
        <v>298</v>
      </c>
      <c r="V248" s="29">
        <f t="shared" si="53"/>
        <v>289.745</v>
      </c>
      <c r="W248" s="30">
        <f t="shared" si="54"/>
        <v>0.48051544050363176</v>
      </c>
      <c r="X248" s="31">
        <f t="shared" si="55"/>
        <v>3.0235380646714667</v>
      </c>
      <c r="Y248" s="34">
        <f t="shared" si="56"/>
        <v>-3.297706024435831E-26</v>
      </c>
      <c r="Z248" s="35">
        <f t="shared" si="57"/>
        <v>2.8787478568308051E-26</v>
      </c>
      <c r="AA248" s="35">
        <f t="shared" si="58"/>
        <v>-8.6894702513737076E-26</v>
      </c>
      <c r="AB248" s="36">
        <f t="shared" si="59"/>
        <v>2.9252261657677342E-25</v>
      </c>
      <c r="AC248" s="42">
        <f t="shared" si="60"/>
        <v>8.8034859748440399E-26</v>
      </c>
      <c r="AD248" s="24"/>
      <c r="AE248" s="44">
        <f t="shared" si="61"/>
        <v>8.8034859748440403E-22</v>
      </c>
      <c r="AF248" s="50"/>
      <c r="AG248" s="50"/>
      <c r="AH248" s="12">
        <v>2420</v>
      </c>
    </row>
    <row r="249" spans="5:34">
      <c r="E249" s="57">
        <v>0.6573148148148148</v>
      </c>
      <c r="F249" s="12">
        <v>2430</v>
      </c>
      <c r="G249" s="5">
        <v>16.78</v>
      </c>
      <c r="H249" s="5">
        <v>7.63</v>
      </c>
      <c r="I249" s="5">
        <v>8.33</v>
      </c>
      <c r="J249" s="6">
        <v>16.73</v>
      </c>
      <c r="K249" s="6">
        <v>7.79</v>
      </c>
      <c r="L249" s="6">
        <v>8.07</v>
      </c>
      <c r="M249" s="17">
        <f t="shared" si="62"/>
        <v>16.755000000000003</v>
      </c>
      <c r="N249" s="17">
        <f t="shared" si="62"/>
        <v>7.71</v>
      </c>
      <c r="O249" s="17">
        <f t="shared" si="62"/>
        <v>8.1999999999999993</v>
      </c>
      <c r="P249" s="43">
        <f t="shared" si="48"/>
        <v>0.17195748706287492</v>
      </c>
      <c r="Q249" s="21">
        <f t="shared" si="49"/>
        <v>1.9498445997580434E-8</v>
      </c>
      <c r="R249" s="21">
        <f t="shared" si="50"/>
        <v>5.1286138399136375E-7</v>
      </c>
      <c r="S249" s="23">
        <f t="shared" si="51"/>
        <v>2.5860496997668174E-7</v>
      </c>
      <c r="T249" s="21">
        <f t="shared" si="52"/>
        <v>6.6876530496640467E-14</v>
      </c>
      <c r="U249" s="28">
        <v>298</v>
      </c>
      <c r="V249" s="29">
        <f t="shared" si="53"/>
        <v>289.755</v>
      </c>
      <c r="W249" s="30">
        <f t="shared" si="54"/>
        <v>0.47991678690826445</v>
      </c>
      <c r="X249" s="31">
        <f t="shared" si="55"/>
        <v>3.0193731373059736</v>
      </c>
      <c r="Y249" s="34">
        <f t="shared" si="56"/>
        <v>-1.2382992718865541E-25</v>
      </c>
      <c r="Z249" s="35">
        <f t="shared" si="57"/>
        <v>1.1068997016650393E-25</v>
      </c>
      <c r="AA249" s="35">
        <f t="shared" si="58"/>
        <v>-3.3346422990568367E-25</v>
      </c>
      <c r="AB249" s="36">
        <f t="shared" si="59"/>
        <v>1.1392572560890036E-24</v>
      </c>
      <c r="AC249" s="42">
        <f t="shared" si="60"/>
        <v>3.269200404843679E-25</v>
      </c>
      <c r="AD249" s="24"/>
      <c r="AE249" s="44">
        <f t="shared" si="61"/>
        <v>3.269200404843679E-21</v>
      </c>
      <c r="AF249" s="50"/>
      <c r="AG249" s="50"/>
      <c r="AH249" s="12">
        <v>2430</v>
      </c>
    </row>
    <row r="250" spans="5:34">
      <c r="E250" s="57">
        <v>0.65743055555555552</v>
      </c>
      <c r="F250" s="12">
        <v>2440</v>
      </c>
      <c r="G250" s="5">
        <v>16.78</v>
      </c>
      <c r="H250" s="5">
        <v>7.63</v>
      </c>
      <c r="I250" s="5">
        <v>8.33</v>
      </c>
      <c r="J250" s="6">
        <v>16.73</v>
      </c>
      <c r="K250" s="6">
        <v>7.79</v>
      </c>
      <c r="L250" s="6">
        <v>8.1</v>
      </c>
      <c r="M250" s="17">
        <f t="shared" si="62"/>
        <v>16.755000000000003</v>
      </c>
      <c r="N250" s="17">
        <f t="shared" si="62"/>
        <v>7.71</v>
      </c>
      <c r="O250" s="17">
        <f t="shared" si="62"/>
        <v>8.2149999999999999</v>
      </c>
      <c r="P250" s="43">
        <f t="shared" si="48"/>
        <v>0.17227204344164848</v>
      </c>
      <c r="Q250" s="21">
        <f t="shared" si="49"/>
        <v>1.9498445997580434E-8</v>
      </c>
      <c r="R250" s="21">
        <f t="shared" si="50"/>
        <v>5.1286138399136375E-7</v>
      </c>
      <c r="S250" s="23">
        <f t="shared" si="51"/>
        <v>2.5860496997668174E-7</v>
      </c>
      <c r="T250" s="21">
        <f t="shared" si="52"/>
        <v>6.6876530496640467E-14</v>
      </c>
      <c r="U250" s="28">
        <v>298</v>
      </c>
      <c r="V250" s="29">
        <f t="shared" si="53"/>
        <v>289.755</v>
      </c>
      <c r="W250" s="30">
        <f t="shared" si="54"/>
        <v>0.47991678690826445</v>
      </c>
      <c r="X250" s="31">
        <f t="shared" si="55"/>
        <v>3.0193731373059736</v>
      </c>
      <c r="Y250" s="34">
        <f t="shared" si="56"/>
        <v>-4.844765818815332E-25</v>
      </c>
      <c r="Z250" s="35">
        <f t="shared" si="57"/>
        <v>4.3474578383203785E-25</v>
      </c>
      <c r="AA250" s="35">
        <f t="shared" si="58"/>
        <v>-1.3093421436927453E-24</v>
      </c>
      <c r="AB250" s="36">
        <f t="shared" si="59"/>
        <v>4.4840879591720892E-24</v>
      </c>
      <c r="AC250" s="42">
        <f t="shared" si="60"/>
        <v>1.2767180561876785E-24</v>
      </c>
      <c r="AD250" s="24"/>
      <c r="AE250" s="44">
        <f t="shared" si="61"/>
        <v>1.2767180561876784E-20</v>
      </c>
      <c r="AF250" s="50"/>
      <c r="AG250" s="50"/>
      <c r="AH250" s="12">
        <v>2440</v>
      </c>
    </row>
    <row r="251" spans="5:34">
      <c r="E251" s="57">
        <v>0.65754629629629624</v>
      </c>
      <c r="F251" s="12">
        <v>2450</v>
      </c>
      <c r="G251" s="5">
        <v>16.79</v>
      </c>
      <c r="H251" s="5">
        <v>7.63</v>
      </c>
      <c r="I251" s="5">
        <v>8.27</v>
      </c>
      <c r="J251" s="6">
        <v>16.739999999999998</v>
      </c>
      <c r="K251" s="6">
        <v>7.79</v>
      </c>
      <c r="L251" s="6">
        <v>8.1199999999999992</v>
      </c>
      <c r="M251" s="17">
        <f t="shared" si="62"/>
        <v>16.765000000000001</v>
      </c>
      <c r="N251" s="17">
        <f t="shared" si="62"/>
        <v>7.71</v>
      </c>
      <c r="O251" s="17">
        <f t="shared" si="62"/>
        <v>8.1950000000000003</v>
      </c>
      <c r="P251" s="43">
        <f t="shared" si="48"/>
        <v>0.17188301390132599</v>
      </c>
      <c r="Q251" s="21">
        <f t="shared" si="49"/>
        <v>1.9498445997580434E-8</v>
      </c>
      <c r="R251" s="21">
        <f t="shared" si="50"/>
        <v>5.1286138399136375E-7</v>
      </c>
      <c r="S251" s="23">
        <f t="shared" si="51"/>
        <v>2.5881996002272446E-7</v>
      </c>
      <c r="T251" s="21">
        <f t="shared" si="52"/>
        <v>6.6987771706164684E-14</v>
      </c>
      <c r="U251" s="28">
        <v>298</v>
      </c>
      <c r="V251" s="29">
        <f t="shared" si="53"/>
        <v>289.76499999999999</v>
      </c>
      <c r="W251" s="30">
        <f t="shared" si="54"/>
        <v>0.47931817463283455</v>
      </c>
      <c r="X251" s="31">
        <f t="shared" si="55"/>
        <v>3.0152142340085231</v>
      </c>
      <c r="Y251" s="34">
        <f t="shared" si="56"/>
        <v>-1.9092427977265699E-24</v>
      </c>
      <c r="Z251" s="35">
        <f t="shared" si="57"/>
        <v>1.7160869860536363E-24</v>
      </c>
      <c r="AA251" s="35">
        <f t="shared" si="58"/>
        <v>-5.1678023007431403E-24</v>
      </c>
      <c r="AB251" s="36">
        <f t="shared" si="59"/>
        <v>1.7716325642160341E-23</v>
      </c>
      <c r="AC251" s="42">
        <f t="shared" si="60"/>
        <v>5.0274158188028987E-24</v>
      </c>
      <c r="AD251" s="24"/>
      <c r="AE251" s="44">
        <f t="shared" si="61"/>
        <v>5.0274158188028984E-20</v>
      </c>
      <c r="AF251" s="50"/>
      <c r="AG251" s="50"/>
      <c r="AH251" s="12">
        <v>2450</v>
      </c>
    </row>
    <row r="252" spans="5:34">
      <c r="E252" s="57">
        <v>0.65766203703703707</v>
      </c>
      <c r="F252" s="12">
        <v>2460</v>
      </c>
      <c r="G252" s="5">
        <v>16.79</v>
      </c>
      <c r="H252" s="5">
        <v>7.64</v>
      </c>
      <c r="I252" s="5">
        <v>8.4</v>
      </c>
      <c r="J252" s="6">
        <v>16.739999999999998</v>
      </c>
      <c r="K252" s="6">
        <v>7.8</v>
      </c>
      <c r="L252" s="6">
        <v>8.0399999999999991</v>
      </c>
      <c r="M252" s="17">
        <f t="shared" si="62"/>
        <v>16.765000000000001</v>
      </c>
      <c r="N252" s="17">
        <f t="shared" si="62"/>
        <v>7.72</v>
      </c>
      <c r="O252" s="17">
        <f t="shared" si="62"/>
        <v>8.2199999999999989</v>
      </c>
      <c r="P252" s="43">
        <f t="shared" si="48"/>
        <v>0.17240736720791938</v>
      </c>
      <c r="Q252" s="21">
        <f t="shared" si="49"/>
        <v>1.9054607179632456E-8</v>
      </c>
      <c r="R252" s="21">
        <f t="shared" si="50"/>
        <v>5.2480746024977148E-7</v>
      </c>
      <c r="S252" s="23">
        <f t="shared" si="51"/>
        <v>2.6484865135363882E-7</v>
      </c>
      <c r="T252" s="21">
        <f t="shared" si="52"/>
        <v>7.0144808123841327E-14</v>
      </c>
      <c r="U252" s="28">
        <v>298</v>
      </c>
      <c r="V252" s="29">
        <f t="shared" si="53"/>
        <v>289.76499999999999</v>
      </c>
      <c r="W252" s="30">
        <f t="shared" si="54"/>
        <v>0.47931817463283455</v>
      </c>
      <c r="X252" s="31">
        <f t="shared" si="55"/>
        <v>3.0152142340085231</v>
      </c>
      <c r="Y252" s="34">
        <f t="shared" si="56"/>
        <v>-7.9244280008219775E-24</v>
      </c>
      <c r="Z252" s="35">
        <f t="shared" si="57"/>
        <v>7.8799402891306463E-24</v>
      </c>
      <c r="AA252" s="35">
        <f t="shared" si="58"/>
        <v>-2.3640070621253211E-23</v>
      </c>
      <c r="AB252" s="36">
        <f t="shared" si="59"/>
        <v>8.6370423932975823E-23</v>
      </c>
      <c r="AC252" s="42">
        <f t="shared" si="60"/>
        <v>1.9866836177227445E-23</v>
      </c>
      <c r="AD252" s="24"/>
      <c r="AE252" s="44">
        <f t="shared" si="61"/>
        <v>1.9866836177227445E-19</v>
      </c>
      <c r="AF252" s="50"/>
      <c r="AG252" s="50"/>
      <c r="AH252" s="12">
        <v>2460</v>
      </c>
    </row>
    <row r="253" spans="5:34">
      <c r="E253" s="57">
        <v>0.65777777777777779</v>
      </c>
      <c r="F253" s="12">
        <v>2470</v>
      </c>
      <c r="G253" s="5">
        <v>16.79</v>
      </c>
      <c r="H253" s="5">
        <v>7.64</v>
      </c>
      <c r="I253" s="5">
        <v>8.3000000000000007</v>
      </c>
      <c r="J253" s="6">
        <v>16.75</v>
      </c>
      <c r="K253" s="6">
        <v>7.8</v>
      </c>
      <c r="L253" s="6">
        <v>8.11</v>
      </c>
      <c r="M253" s="17">
        <f t="shared" si="62"/>
        <v>16.77</v>
      </c>
      <c r="N253" s="17">
        <f t="shared" si="62"/>
        <v>7.72</v>
      </c>
      <c r="O253" s="17">
        <f t="shared" si="62"/>
        <v>8.2050000000000001</v>
      </c>
      <c r="P253" s="43">
        <f t="shared" si="48"/>
        <v>0.17210796727429326</v>
      </c>
      <c r="Q253" s="21">
        <f t="shared" si="49"/>
        <v>1.9054607179632456E-8</v>
      </c>
      <c r="R253" s="21">
        <f t="shared" si="50"/>
        <v>5.2480746024977148E-7</v>
      </c>
      <c r="S253" s="23">
        <f t="shared" si="51"/>
        <v>2.6495871883321161E-7</v>
      </c>
      <c r="T253" s="21">
        <f t="shared" si="52"/>
        <v>7.020312268573688E-14</v>
      </c>
      <c r="U253" s="28">
        <v>298</v>
      </c>
      <c r="V253" s="29">
        <f t="shared" si="53"/>
        <v>289.77</v>
      </c>
      <c r="W253" s="30">
        <f t="shared" si="54"/>
        <v>0.47901888398876169</v>
      </c>
      <c r="X253" s="31">
        <f t="shared" si="55"/>
        <v>3.0131370385353669</v>
      </c>
      <c r="Y253" s="34">
        <f t="shared" si="56"/>
        <v>-3.9111912433975716E-23</v>
      </c>
      <c r="Z253" s="35">
        <f t="shared" si="57"/>
        <v>3.8875338979195875E-23</v>
      </c>
      <c r="AA253" s="35">
        <f t="shared" si="58"/>
        <v>-1.1662744788268908E-22</v>
      </c>
      <c r="AB253" s="36">
        <f t="shared" si="59"/>
        <v>4.2598700672819774E-22</v>
      </c>
      <c r="AC253" s="42">
        <f t="shared" si="60"/>
        <v>9.8076394957074983E-23</v>
      </c>
      <c r="AD253" s="24"/>
      <c r="AE253" s="44">
        <f t="shared" si="61"/>
        <v>9.8076394957074974E-19</v>
      </c>
      <c r="AF253" s="50"/>
      <c r="AG253" s="50"/>
      <c r="AH253" s="12">
        <v>2470</v>
      </c>
    </row>
    <row r="254" spans="5:34">
      <c r="E254" s="57">
        <v>0.65789351851851852</v>
      </c>
      <c r="F254" s="12">
        <v>2480</v>
      </c>
      <c r="G254" s="5">
        <v>16.8</v>
      </c>
      <c r="H254" s="5">
        <v>7.64</v>
      </c>
      <c r="I254" s="5">
        <v>8.31</v>
      </c>
      <c r="J254" s="6">
        <v>16.760000000000002</v>
      </c>
      <c r="K254" s="6">
        <v>7.8</v>
      </c>
      <c r="L254" s="6">
        <v>8.0500000000000007</v>
      </c>
      <c r="M254" s="17">
        <f t="shared" si="62"/>
        <v>16.78</v>
      </c>
      <c r="N254" s="17">
        <f t="shared" si="62"/>
        <v>7.72</v>
      </c>
      <c r="O254" s="17">
        <f t="shared" si="62"/>
        <v>8.18</v>
      </c>
      <c r="P254" s="43">
        <f t="shared" si="48"/>
        <v>0.17161390706334712</v>
      </c>
      <c r="Q254" s="21">
        <f t="shared" si="49"/>
        <v>1.9054607179632456E-8</v>
      </c>
      <c r="R254" s="21">
        <f t="shared" si="50"/>
        <v>5.2480746024977148E-7</v>
      </c>
      <c r="S254" s="23">
        <f t="shared" si="51"/>
        <v>2.6517899103898754E-7</v>
      </c>
      <c r="T254" s="21">
        <f t="shared" si="52"/>
        <v>7.0319897288455431E-14</v>
      </c>
      <c r="U254" s="28">
        <v>298</v>
      </c>
      <c r="V254" s="29">
        <f t="shared" si="53"/>
        <v>289.77999999999997</v>
      </c>
      <c r="W254" s="30">
        <f t="shared" si="54"/>
        <v>0.47842033368521897</v>
      </c>
      <c r="X254" s="31">
        <f t="shared" si="55"/>
        <v>3.008987154248091</v>
      </c>
      <c r="Y254" s="34">
        <f t="shared" si="56"/>
        <v>-1.9292458672662985E-22</v>
      </c>
      <c r="Z254" s="35">
        <f t="shared" si="57"/>
        <v>1.9182130595175064E-22</v>
      </c>
      <c r="AA254" s="35">
        <f t="shared" si="58"/>
        <v>-5.7547022720383658E-22</v>
      </c>
      <c r="AB254" s="36">
        <f t="shared" si="59"/>
        <v>2.1023744213682134E-21</v>
      </c>
      <c r="AC254" s="42">
        <f t="shared" si="60"/>
        <v>4.8369452243579947E-22</v>
      </c>
      <c r="AD254" s="24"/>
      <c r="AE254" s="44">
        <f t="shared" si="61"/>
        <v>4.8369452243579945E-18</v>
      </c>
      <c r="AF254" s="50"/>
      <c r="AG254" s="50"/>
      <c r="AH254" s="12">
        <v>2480</v>
      </c>
    </row>
    <row r="255" spans="5:34">
      <c r="E255" s="57">
        <v>0.65800925925925924</v>
      </c>
      <c r="F255" s="12">
        <v>2490</v>
      </c>
      <c r="G255" s="5">
        <v>16.809999999999999</v>
      </c>
      <c r="H255" s="5">
        <v>7.64</v>
      </c>
      <c r="I255" s="5">
        <v>8.31</v>
      </c>
      <c r="J255" s="6">
        <v>16.760000000000002</v>
      </c>
      <c r="K255" s="6">
        <v>7.81</v>
      </c>
      <c r="L255" s="6">
        <v>8.14</v>
      </c>
      <c r="M255" s="17">
        <f t="shared" si="62"/>
        <v>16.785</v>
      </c>
      <c r="N255" s="17">
        <f t="shared" si="62"/>
        <v>7.7249999999999996</v>
      </c>
      <c r="O255" s="17">
        <f t="shared" si="62"/>
        <v>8.2250000000000014</v>
      </c>
      <c r="P255" s="43">
        <f t="shared" si="48"/>
        <v>0.1725732505699244</v>
      </c>
      <c r="Q255" s="21">
        <f t="shared" si="49"/>
        <v>1.883649089489799E-8</v>
      </c>
      <c r="R255" s="21">
        <f t="shared" si="50"/>
        <v>5.3088444423098713E-7</v>
      </c>
      <c r="S255" s="23">
        <f t="shared" si="51"/>
        <v>2.6836109991166724E-7</v>
      </c>
      <c r="T255" s="21">
        <f t="shared" si="52"/>
        <v>7.2017679945799847E-14</v>
      </c>
      <c r="U255" s="28">
        <v>298</v>
      </c>
      <c r="V255" s="29">
        <f t="shared" si="53"/>
        <v>289.78500000000003</v>
      </c>
      <c r="W255" s="30">
        <f t="shared" si="54"/>
        <v>0.4781210740246789</v>
      </c>
      <c r="X255" s="31">
        <f t="shared" si="55"/>
        <v>3.0069144631598426</v>
      </c>
      <c r="Y255" s="34">
        <f t="shared" si="56"/>
        <v>-9.8129851574975497E-22</v>
      </c>
      <c r="Z255" s="35">
        <f t="shared" si="57"/>
        <v>1.0355287995539294E-21</v>
      </c>
      <c r="AA255" s="35">
        <f t="shared" si="58"/>
        <v>-3.1095833701585142E-21</v>
      </c>
      <c r="AB255" s="36">
        <f t="shared" si="59"/>
        <v>1.180072974474972E-20</v>
      </c>
      <c r="AC255" s="42">
        <f t="shared" si="60"/>
        <v>2.3872811759981448E-21</v>
      </c>
      <c r="AD255" s="24"/>
      <c r="AE255" s="44">
        <f t="shared" si="61"/>
        <v>2.3872811759981448E-17</v>
      </c>
      <c r="AF255" s="50"/>
      <c r="AG255" s="50"/>
      <c r="AH255" s="12">
        <v>2490</v>
      </c>
    </row>
    <row r="256" spans="5:34">
      <c r="E256" s="57">
        <v>0.65812499999999996</v>
      </c>
      <c r="F256" s="12">
        <v>2500</v>
      </c>
      <c r="G256" s="5">
        <v>16.809999999999999</v>
      </c>
      <c r="H256" s="5">
        <v>7.64</v>
      </c>
      <c r="I256" s="5">
        <v>8.3800000000000008</v>
      </c>
      <c r="J256" s="6">
        <v>16.760000000000002</v>
      </c>
      <c r="K256" s="6">
        <v>7.81</v>
      </c>
      <c r="L256" s="6">
        <v>8.0500000000000007</v>
      </c>
      <c r="M256" s="17">
        <f t="shared" si="62"/>
        <v>16.785</v>
      </c>
      <c r="N256" s="17">
        <f t="shared" si="62"/>
        <v>7.7249999999999996</v>
      </c>
      <c r="O256" s="17">
        <f t="shared" si="62"/>
        <v>8.2149999999999999</v>
      </c>
      <c r="P256" s="43">
        <f t="shared" si="48"/>
        <v>0.17236343506771168</v>
      </c>
      <c r="Q256" s="21">
        <f t="shared" si="49"/>
        <v>1.883649089489799E-8</v>
      </c>
      <c r="R256" s="21">
        <f t="shared" si="50"/>
        <v>5.3088444423098713E-7</v>
      </c>
      <c r="S256" s="23">
        <f t="shared" si="51"/>
        <v>2.6836109991166724E-7</v>
      </c>
      <c r="T256" s="21">
        <f t="shared" si="52"/>
        <v>7.2017679945799847E-14</v>
      </c>
      <c r="U256" s="28">
        <v>298</v>
      </c>
      <c r="V256" s="29">
        <f t="shared" si="53"/>
        <v>289.78500000000003</v>
      </c>
      <c r="W256" s="30">
        <f t="shared" si="54"/>
        <v>0.4781210740246789</v>
      </c>
      <c r="X256" s="31">
        <f t="shared" si="55"/>
        <v>3.0069144631598426</v>
      </c>
      <c r="Y256" s="34">
        <f t="shared" si="56"/>
        <v>-5.5449909381502867E-21</v>
      </c>
      <c r="Z256" s="35">
        <f t="shared" si="57"/>
        <v>5.8375723733409473E-21</v>
      </c>
      <c r="AA256" s="35">
        <f t="shared" si="58"/>
        <v>-1.7528155178835397E-20</v>
      </c>
      <c r="AB256" s="36">
        <f t="shared" si="59"/>
        <v>6.6417375919492129E-20</v>
      </c>
      <c r="AC256" s="42">
        <f t="shared" si="60"/>
        <v>1.3506151322316093E-20</v>
      </c>
      <c r="AD256" s="24"/>
      <c r="AE256" s="44">
        <f t="shared" si="61"/>
        <v>1.3506151322316094E-16</v>
      </c>
      <c r="AF256" s="50"/>
      <c r="AG256" s="50"/>
      <c r="AH256" s="12">
        <v>2500</v>
      </c>
    </row>
    <row r="257" spans="5:34">
      <c r="E257" s="57">
        <v>0.65824074074074068</v>
      </c>
      <c r="F257" s="12">
        <v>2510</v>
      </c>
      <c r="G257" s="5">
        <v>16.82</v>
      </c>
      <c r="H257" s="5">
        <v>7.65</v>
      </c>
      <c r="I257" s="5">
        <v>8.35</v>
      </c>
      <c r="J257" s="6">
        <v>16.77</v>
      </c>
      <c r="K257" s="6">
        <v>7.81</v>
      </c>
      <c r="L257" s="6">
        <v>8.0399999999999991</v>
      </c>
      <c r="M257" s="17">
        <f t="shared" si="62"/>
        <v>16.795000000000002</v>
      </c>
      <c r="N257" s="17">
        <f t="shared" si="62"/>
        <v>7.73</v>
      </c>
      <c r="O257" s="17">
        <f t="shared" si="62"/>
        <v>8.1950000000000003</v>
      </c>
      <c r="P257" s="43">
        <f t="shared" si="48"/>
        <v>0.17197421527193954</v>
      </c>
      <c r="Q257" s="21">
        <f t="shared" si="49"/>
        <v>1.8620871366628593E-8</v>
      </c>
      <c r="R257" s="21">
        <f t="shared" si="50"/>
        <v>5.3703179637025244E-7</v>
      </c>
      <c r="S257" s="23">
        <f t="shared" si="51"/>
        <v>2.7169425913782545E-7</v>
      </c>
      <c r="T257" s="21">
        <f t="shared" si="52"/>
        <v>7.3817770448451855E-14</v>
      </c>
      <c r="U257" s="28">
        <v>298</v>
      </c>
      <c r="V257" s="29">
        <f t="shared" si="53"/>
        <v>289.79500000000002</v>
      </c>
      <c r="W257" s="30">
        <f t="shared" si="54"/>
        <v>0.47752258568340006</v>
      </c>
      <c r="X257" s="31">
        <f t="shared" si="55"/>
        <v>3.0027735774156357</v>
      </c>
      <c r="Y257" s="34">
        <f t="shared" si="56"/>
        <v>-3.1950144378480232E-20</v>
      </c>
      <c r="Z257" s="35">
        <f t="shared" si="57"/>
        <v>3.5216018827440001E-20</v>
      </c>
      <c r="AA257" s="35">
        <f t="shared" si="58"/>
        <v>-1.0598188708383528E-19</v>
      </c>
      <c r="AB257" s="36">
        <f t="shared" si="59"/>
        <v>4.1364388113952846E-19</v>
      </c>
      <c r="AC257" s="42">
        <f t="shared" si="60"/>
        <v>7.5991516939570744E-20</v>
      </c>
      <c r="AD257" s="24"/>
      <c r="AE257" s="44">
        <f t="shared" si="61"/>
        <v>7.5991516939570741E-16</v>
      </c>
      <c r="AF257" s="50"/>
      <c r="AG257" s="50"/>
      <c r="AH257" s="12">
        <v>2510</v>
      </c>
    </row>
    <row r="258" spans="5:34">
      <c r="E258" s="57">
        <v>0.65835648148148151</v>
      </c>
      <c r="F258" s="12">
        <v>2520</v>
      </c>
      <c r="G258" s="5">
        <v>16.82</v>
      </c>
      <c r="H258" s="5">
        <v>7.65</v>
      </c>
      <c r="I258" s="5">
        <v>8.3000000000000007</v>
      </c>
      <c r="J258" s="6">
        <v>16.77</v>
      </c>
      <c r="K258" s="6">
        <v>7.81</v>
      </c>
      <c r="L258" s="6">
        <v>8.11</v>
      </c>
      <c r="M258" s="17">
        <f t="shared" si="62"/>
        <v>16.795000000000002</v>
      </c>
      <c r="N258" s="17">
        <f t="shared" si="62"/>
        <v>7.73</v>
      </c>
      <c r="O258" s="17">
        <f t="shared" si="62"/>
        <v>8.2050000000000001</v>
      </c>
      <c r="P258" s="43">
        <f t="shared" si="48"/>
        <v>0.17218406788361978</v>
      </c>
      <c r="Q258" s="21">
        <f t="shared" si="49"/>
        <v>1.8620871366628593E-8</v>
      </c>
      <c r="R258" s="21">
        <f t="shared" si="50"/>
        <v>5.3703179637025244E-7</v>
      </c>
      <c r="S258" s="23">
        <f t="shared" si="51"/>
        <v>2.7169425913782545E-7</v>
      </c>
      <c r="T258" s="21">
        <f t="shared" si="52"/>
        <v>7.3817770448451855E-14</v>
      </c>
      <c r="U258" s="28">
        <v>298</v>
      </c>
      <c r="V258" s="29">
        <f t="shared" si="53"/>
        <v>289.79500000000002</v>
      </c>
      <c r="W258" s="30">
        <f t="shared" si="54"/>
        <v>0.47752258568340006</v>
      </c>
      <c r="X258" s="31">
        <f t="shared" si="55"/>
        <v>3.0027735774156357</v>
      </c>
      <c r="Y258" s="34">
        <f t="shared" si="56"/>
        <v>-2.00485436214685E-19</v>
      </c>
      <c r="Z258" s="35">
        <f t="shared" si="57"/>
        <v>2.2149291674525877E-19</v>
      </c>
      <c r="AA258" s="35">
        <f t="shared" si="58"/>
        <v>-6.6667997864705045E-19</v>
      </c>
      <c r="AB258" s="36">
        <f t="shared" si="59"/>
        <v>2.6059480349887112E-18</v>
      </c>
      <c r="AC258" s="42">
        <f t="shared" si="60"/>
        <v>4.762615173533319E-19</v>
      </c>
      <c r="AD258" s="24"/>
      <c r="AE258" s="44">
        <f t="shared" si="61"/>
        <v>4.7626151735333192E-15</v>
      </c>
      <c r="AF258" s="50"/>
      <c r="AG258" s="50"/>
      <c r="AH258" s="12">
        <v>2520</v>
      </c>
    </row>
    <row r="259" spans="5:34">
      <c r="E259" s="57">
        <v>0.65847222222222224</v>
      </c>
      <c r="F259" s="12">
        <v>2530</v>
      </c>
      <c r="G259" s="5">
        <v>16.829999999999998</v>
      </c>
      <c r="H259" s="5">
        <v>7.65</v>
      </c>
      <c r="I259" s="5">
        <v>8.2799999999999994</v>
      </c>
      <c r="J259" s="6">
        <v>16.78</v>
      </c>
      <c r="K259" s="6">
        <v>7.81</v>
      </c>
      <c r="L259" s="6">
        <v>8.17</v>
      </c>
      <c r="M259" s="17">
        <f t="shared" si="62"/>
        <v>16.805</v>
      </c>
      <c r="N259" s="17">
        <f t="shared" si="62"/>
        <v>7.73</v>
      </c>
      <c r="O259" s="17">
        <f t="shared" si="62"/>
        <v>8.2249999999999996</v>
      </c>
      <c r="P259" s="43">
        <f t="shared" si="48"/>
        <v>0.17263430644281358</v>
      </c>
      <c r="Q259" s="21">
        <f t="shared" si="49"/>
        <v>1.8620871366628593E-8</v>
      </c>
      <c r="R259" s="21">
        <f t="shared" si="50"/>
        <v>5.3703179637025244E-7</v>
      </c>
      <c r="S259" s="23">
        <f t="shared" si="51"/>
        <v>2.7192013090388957E-7</v>
      </c>
      <c r="T259" s="21">
        <f t="shared" si="52"/>
        <v>7.3940557590788439E-14</v>
      </c>
      <c r="U259" s="28">
        <v>298</v>
      </c>
      <c r="V259" s="29">
        <f t="shared" si="53"/>
        <v>289.80500000000001</v>
      </c>
      <c r="W259" s="30">
        <f t="shared" si="54"/>
        <v>0.47692413864495037</v>
      </c>
      <c r="X259" s="31">
        <f t="shared" si="55"/>
        <v>2.9986386793534545</v>
      </c>
      <c r="Y259" s="34">
        <f t="shared" si="56"/>
        <v>-1.2706235500736646E-18</v>
      </c>
      <c r="Z259" s="35">
        <f t="shared" si="57"/>
        <v>1.4189202926792928E-18</v>
      </c>
      <c r="AA259" s="35">
        <f t="shared" si="58"/>
        <v>-4.2740688555786419E-18</v>
      </c>
      <c r="AB259" s="36">
        <f t="shared" si="59"/>
        <v>1.6823320283026663E-17</v>
      </c>
      <c r="AC259" s="42">
        <f t="shared" si="60"/>
        <v>3.0014089756373933E-18</v>
      </c>
      <c r="AD259" s="24"/>
      <c r="AE259" s="44">
        <f t="shared" si="61"/>
        <v>3.0014089756373933E-14</v>
      </c>
      <c r="AF259" s="50"/>
      <c r="AG259" s="50"/>
      <c r="AH259" s="12">
        <v>2530</v>
      </c>
    </row>
    <row r="260" spans="5:34">
      <c r="E260" s="57">
        <v>0.65858796296296296</v>
      </c>
      <c r="F260" s="12">
        <v>2540</v>
      </c>
      <c r="G260" s="5">
        <v>16.829999999999998</v>
      </c>
      <c r="H260" s="5">
        <v>7.65</v>
      </c>
      <c r="I260" s="5">
        <v>8.32</v>
      </c>
      <c r="J260" s="6">
        <v>16.78</v>
      </c>
      <c r="K260" s="6">
        <v>7.82</v>
      </c>
      <c r="L260" s="6">
        <v>7.96</v>
      </c>
      <c r="M260" s="17">
        <f t="shared" si="62"/>
        <v>16.805</v>
      </c>
      <c r="N260" s="17">
        <f t="shared" si="62"/>
        <v>7.7350000000000003</v>
      </c>
      <c r="O260" s="17">
        <f t="shared" si="62"/>
        <v>8.14</v>
      </c>
      <c r="P260" s="43">
        <f t="shared" si="48"/>
        <v>0.17085024370145929</v>
      </c>
      <c r="Q260" s="21">
        <f t="shared" si="49"/>
        <v>1.8407720014689545E-8</v>
      </c>
      <c r="R260" s="21">
        <f t="shared" si="50"/>
        <v>5.4325033149243285E-7</v>
      </c>
      <c r="S260" s="23">
        <f t="shared" si="51"/>
        <v>2.7506881762203578E-7</v>
      </c>
      <c r="T260" s="21">
        <f t="shared" si="52"/>
        <v>7.5662854427984778E-14</v>
      </c>
      <c r="U260" s="28">
        <v>298</v>
      </c>
      <c r="V260" s="29">
        <f t="shared" si="53"/>
        <v>289.80500000000001</v>
      </c>
      <c r="W260" s="30">
        <f t="shared" si="54"/>
        <v>0.47692413864495037</v>
      </c>
      <c r="X260" s="31">
        <f t="shared" si="55"/>
        <v>2.9986386793534545</v>
      </c>
      <c r="Y260" s="34">
        <f t="shared" si="56"/>
        <v>-8.319610744869921E-18</v>
      </c>
      <c r="Z260" s="35">
        <f t="shared" si="57"/>
        <v>9.5145728501301879E-18</v>
      </c>
      <c r="AA260" s="35">
        <f t="shared" si="58"/>
        <v>-2.871535331514066E-17</v>
      </c>
      <c r="AB260" s="36">
        <f t="shared" si="59"/>
        <v>1.1479068821552229E-16</v>
      </c>
      <c r="AC260" s="42">
        <f t="shared" si="60"/>
        <v>1.9405408320894493E-17</v>
      </c>
      <c r="AD260" s="24"/>
      <c r="AE260" s="44">
        <f t="shared" si="61"/>
        <v>1.9405408320894494E-13</v>
      </c>
      <c r="AF260" s="50"/>
      <c r="AG260" s="50"/>
      <c r="AH260" s="12">
        <v>2540</v>
      </c>
    </row>
    <row r="261" spans="5:34">
      <c r="E261" s="57">
        <v>0.65870370370370368</v>
      </c>
      <c r="F261" s="12">
        <v>2550</v>
      </c>
      <c r="G261" s="5">
        <v>16.84</v>
      </c>
      <c r="H261" s="5">
        <v>7.66</v>
      </c>
      <c r="I261" s="5">
        <v>8.36</v>
      </c>
      <c r="J261" s="6">
        <v>16.79</v>
      </c>
      <c r="K261" s="6">
        <v>7.82</v>
      </c>
      <c r="L261" s="6">
        <v>8.08</v>
      </c>
      <c r="M261" s="17">
        <f t="shared" si="62"/>
        <v>16.814999999999998</v>
      </c>
      <c r="N261" s="17">
        <f t="shared" si="62"/>
        <v>7.74</v>
      </c>
      <c r="O261" s="17">
        <f t="shared" si="62"/>
        <v>8.2199999999999989</v>
      </c>
      <c r="P261" s="43">
        <f t="shared" si="48"/>
        <v>0.17255988714815138</v>
      </c>
      <c r="Q261" s="21">
        <f t="shared" si="49"/>
        <v>1.8197008586099822E-8</v>
      </c>
      <c r="R261" s="21">
        <f t="shared" si="50"/>
        <v>5.4954087385762417E-7</v>
      </c>
      <c r="S261" s="23">
        <f t="shared" si="51"/>
        <v>2.7848528956072889E-7</v>
      </c>
      <c r="T261" s="21">
        <f t="shared" si="52"/>
        <v>7.7554056501723017E-14</v>
      </c>
      <c r="U261" s="28">
        <v>298</v>
      </c>
      <c r="V261" s="29">
        <f t="shared" si="53"/>
        <v>289.815</v>
      </c>
      <c r="W261" s="30">
        <f t="shared" si="54"/>
        <v>0.47632573290505764</v>
      </c>
      <c r="X261" s="31">
        <f t="shared" si="55"/>
        <v>2.9945097599127042</v>
      </c>
      <c r="Y261" s="34">
        <f t="shared" si="56"/>
        <v>-5.9047467372050329E-17</v>
      </c>
      <c r="Z261" s="35">
        <f t="shared" si="57"/>
        <v>7.2171298707303246E-17</v>
      </c>
      <c r="AA261" s="35">
        <f t="shared" si="58"/>
        <v>-2.194307858139085E-16</v>
      </c>
      <c r="AB261" s="36">
        <f t="shared" si="59"/>
        <v>9.162166120473204E-16</v>
      </c>
      <c r="AC261" s="42">
        <f t="shared" si="60"/>
        <v>1.3285460255527974E-16</v>
      </c>
      <c r="AD261" s="24"/>
      <c r="AE261" s="44">
        <f t="shared" si="61"/>
        <v>1.3285460255527973E-12</v>
      </c>
      <c r="AF261" s="50"/>
      <c r="AG261" s="50"/>
      <c r="AH261" s="12">
        <v>2550</v>
      </c>
    </row>
    <row r="262" spans="5:34">
      <c r="E262" s="57">
        <v>0.6588194444444444</v>
      </c>
      <c r="F262" s="12">
        <v>2560</v>
      </c>
      <c r="G262" s="5">
        <v>16.84</v>
      </c>
      <c r="H262" s="5">
        <v>7.66</v>
      </c>
      <c r="I262" s="5">
        <v>8.35</v>
      </c>
      <c r="J262" s="6">
        <v>16.79</v>
      </c>
      <c r="K262" s="6">
        <v>7.83</v>
      </c>
      <c r="L262" s="6">
        <v>8.25</v>
      </c>
      <c r="M262" s="17">
        <f t="shared" si="62"/>
        <v>16.814999999999998</v>
      </c>
      <c r="N262" s="17">
        <f t="shared" si="62"/>
        <v>7.7450000000000001</v>
      </c>
      <c r="O262" s="17">
        <f t="shared" si="62"/>
        <v>8.3000000000000007</v>
      </c>
      <c r="P262" s="43">
        <f t="shared" si="48"/>
        <v>0.17423930210823074</v>
      </c>
      <c r="Q262" s="21">
        <f t="shared" si="49"/>
        <v>1.7988709151287866E-8</v>
      </c>
      <c r="R262" s="21">
        <f t="shared" si="50"/>
        <v>5.5590425727040323E-7</v>
      </c>
      <c r="S262" s="23">
        <f t="shared" si="51"/>
        <v>2.8170999723325195E-7</v>
      </c>
      <c r="T262" s="21">
        <f t="shared" si="52"/>
        <v>7.9360522541158817E-14</v>
      </c>
      <c r="U262" s="28">
        <v>298</v>
      </c>
      <c r="V262" s="29">
        <f t="shared" si="53"/>
        <v>289.815</v>
      </c>
      <c r="W262" s="30">
        <f t="shared" si="54"/>
        <v>0.47632573290505764</v>
      </c>
      <c r="X262" s="31">
        <f t="shared" si="55"/>
        <v>2.9945097599127042</v>
      </c>
      <c r="Y262" s="34">
        <f t="shared" si="56"/>
        <v>-4.9165466755750782E-16</v>
      </c>
      <c r="Z262" s="35">
        <f t="shared" si="57"/>
        <v>6.3726000088516152E-16</v>
      </c>
      <c r="AA262" s="35">
        <f t="shared" si="58"/>
        <v>-1.9549015562426417E-15</v>
      </c>
      <c r="AB262" s="36">
        <f t="shared" si="59"/>
        <v>8.4858540914560784E-15</v>
      </c>
      <c r="AC262" s="42">
        <f t="shared" si="60"/>
        <v>1.0706048866587086E-15</v>
      </c>
      <c r="AD262" s="24"/>
      <c r="AE262" s="44">
        <f t="shared" si="61"/>
        <v>1.0706048866587086E-11</v>
      </c>
      <c r="AF262" s="50"/>
      <c r="AG262" s="50"/>
      <c r="AH262" s="12">
        <v>2560</v>
      </c>
    </row>
    <row r="263" spans="5:34">
      <c r="E263" s="57">
        <v>0.65893518518518512</v>
      </c>
      <c r="F263" s="12">
        <v>2570</v>
      </c>
      <c r="G263" s="5">
        <v>16.84</v>
      </c>
      <c r="H263" s="5">
        <v>7.66</v>
      </c>
      <c r="I263" s="5">
        <v>8.32</v>
      </c>
      <c r="J263" s="6">
        <v>16.79</v>
      </c>
      <c r="K263" s="6">
        <v>7.83</v>
      </c>
      <c r="L263" s="6">
        <v>8.11</v>
      </c>
      <c r="M263" s="17">
        <f t="shared" si="62"/>
        <v>16.814999999999998</v>
      </c>
      <c r="N263" s="17">
        <f t="shared" si="62"/>
        <v>7.7450000000000001</v>
      </c>
      <c r="O263" s="17">
        <f t="shared" si="62"/>
        <v>8.2149999999999999</v>
      </c>
      <c r="P263" s="43">
        <f t="shared" ref="P263:P306" si="63">((O263/32000)*(1/((-0.026*M263+1.9067)/1000)))/1.013</f>
        <v>0.17245492371314644</v>
      </c>
      <c r="Q263" s="21">
        <f t="shared" ref="Q263:Q306" si="64">POWER(10, -N263)</f>
        <v>1.7988709151287866E-8</v>
      </c>
      <c r="R263" s="21">
        <f t="shared" ref="R263:R306" si="65">POWER(10, -(14-N263))</f>
        <v>5.5590425727040323E-7</v>
      </c>
      <c r="S263" s="23">
        <f t="shared" ref="S263:S306" si="66">(0.00000000000001*(0.1253*EXP(0.0831*M263)))/Q263</f>
        <v>2.8170999723325195E-7</v>
      </c>
      <c r="T263" s="21">
        <f t="shared" ref="T263:T306" si="67">POWER(S263, 2)</f>
        <v>7.9360522541158817E-14</v>
      </c>
      <c r="U263" s="28">
        <v>298</v>
      </c>
      <c r="V263" s="29">
        <f t="shared" ref="V263:V306" si="68">273+M263</f>
        <v>289.815</v>
      </c>
      <c r="W263" s="30">
        <f t="shared" ref="W263:W306" si="69">((1/V263)-(1/298))*5026</f>
        <v>0.47632573290505764</v>
      </c>
      <c r="X263" s="31">
        <f t="shared" ref="X263:X306" si="70">POWER(10,W263)</f>
        <v>2.9945097599127042</v>
      </c>
      <c r="Y263" s="34">
        <f t="shared" ref="Y263:Y306" si="71">-($B$2/X263)*P263*T263*AC263</f>
        <v>-4.5462467705545336E-15</v>
      </c>
      <c r="Z263" s="35">
        <f t="shared" ref="Z263:Z306" si="72">-(AC263+(5*Y263))*$B$2*T263*P263/X263</f>
        <v>5.7857302235413427E-15</v>
      </c>
      <c r="AA263" s="35">
        <f t="shared" ref="AA263:AA306" si="73">-(AC263+5*Z263)*$B$2*P263*T263/X263</f>
        <v>-1.7695122003383756E-14</v>
      </c>
      <c r="AB263" s="36">
        <f t="shared" ref="AB263:AB306" si="74">-(AC263+(10*AA263))*$B$2*P263*T263/X263</f>
        <v>7.5882996371643118E-14</v>
      </c>
      <c r="AC263" s="42">
        <f t="shared" ref="AC263:AC306" si="75">AC262+10*(0.166666666666666*(Y262+2*Z262+2*AA262+AB262))</f>
        <v>1.0002132075298024E-14</v>
      </c>
      <c r="AD263" s="24"/>
      <c r="AE263" s="44">
        <f t="shared" ref="AE263:AE299" si="76">AC263*10000</f>
        <v>1.0002132075298024E-10</v>
      </c>
      <c r="AF263" s="50"/>
      <c r="AG263" s="50"/>
      <c r="AH263" s="12">
        <v>2570</v>
      </c>
    </row>
    <row r="264" spans="5:34">
      <c r="E264" s="57">
        <v>0.65905092592592596</v>
      </c>
      <c r="F264" s="12">
        <v>2580</v>
      </c>
      <c r="G264" s="5">
        <v>16.850000000000001</v>
      </c>
      <c r="H264" s="5">
        <v>7.66</v>
      </c>
      <c r="I264" s="5">
        <v>8.2100000000000009</v>
      </c>
      <c r="J264" s="6">
        <v>16.809999999999999</v>
      </c>
      <c r="K264" s="6">
        <v>7.83</v>
      </c>
      <c r="L264" s="6">
        <v>8.1199999999999992</v>
      </c>
      <c r="M264" s="17">
        <f t="shared" si="62"/>
        <v>16.829999999999998</v>
      </c>
      <c r="N264" s="17">
        <f t="shared" si="62"/>
        <v>7.7450000000000001</v>
      </c>
      <c r="O264" s="17">
        <f t="shared" si="62"/>
        <v>8.1649999999999991</v>
      </c>
      <c r="P264" s="43">
        <f t="shared" si="63"/>
        <v>0.17145079147514455</v>
      </c>
      <c r="Q264" s="21">
        <f t="shared" si="64"/>
        <v>1.7988709151287866E-8</v>
      </c>
      <c r="R264" s="21">
        <f t="shared" si="65"/>
        <v>5.5590425727040323E-7</v>
      </c>
      <c r="S264" s="23">
        <f t="shared" si="66"/>
        <v>2.8206136769094554E-7</v>
      </c>
      <c r="T264" s="21">
        <f t="shared" si="67"/>
        <v>7.955861514368678E-14</v>
      </c>
      <c r="U264" s="28">
        <v>298</v>
      </c>
      <c r="V264" s="29">
        <f t="shared" si="68"/>
        <v>289.83</v>
      </c>
      <c r="W264" s="30">
        <f t="shared" si="69"/>
        <v>0.47542820172065797</v>
      </c>
      <c r="X264" s="31">
        <f t="shared" si="70"/>
        <v>2.9883275708818329</v>
      </c>
      <c r="Y264" s="34">
        <f t="shared" si="71"/>
        <v>-4.0491444861122374E-14</v>
      </c>
      <c r="Z264" s="35">
        <f t="shared" si="72"/>
        <v>5.1413276412237633E-14</v>
      </c>
      <c r="AA264" s="35">
        <f t="shared" si="73"/>
        <v>-1.5718579485587185E-13</v>
      </c>
      <c r="AB264" s="36">
        <f t="shared" si="74"/>
        <v>6.7304775898343112E-13</v>
      </c>
      <c r="AC264" s="42">
        <f t="shared" si="75"/>
        <v>8.9198742144303966E-14</v>
      </c>
      <c r="AD264" s="24"/>
      <c r="AE264" s="44">
        <f t="shared" si="76"/>
        <v>8.9198742144303966E-10</v>
      </c>
      <c r="AF264" s="50"/>
      <c r="AG264" s="50"/>
      <c r="AH264" s="12">
        <v>2580</v>
      </c>
    </row>
    <row r="265" spans="5:34">
      <c r="E265" s="57">
        <v>0.65916666666666668</v>
      </c>
      <c r="F265" s="12">
        <v>2590</v>
      </c>
      <c r="G265" s="5">
        <v>16.86</v>
      </c>
      <c r="H265" s="5">
        <v>7.66</v>
      </c>
      <c r="I265" s="5">
        <v>8.2899999999999991</v>
      </c>
      <c r="J265" s="6">
        <v>16.809999999999999</v>
      </c>
      <c r="K265" s="6">
        <v>7.83</v>
      </c>
      <c r="L265" s="6">
        <v>8.2799999999999994</v>
      </c>
      <c r="M265" s="17">
        <f t="shared" si="62"/>
        <v>16.835000000000001</v>
      </c>
      <c r="N265" s="17">
        <f t="shared" si="62"/>
        <v>7.7450000000000001</v>
      </c>
      <c r="O265" s="17">
        <f t="shared" si="62"/>
        <v>8.2850000000000001</v>
      </c>
      <c r="P265" s="43">
        <f t="shared" si="63"/>
        <v>0.17398597838579144</v>
      </c>
      <c r="Q265" s="21">
        <f t="shared" si="64"/>
        <v>1.7988709151287866E-8</v>
      </c>
      <c r="R265" s="21">
        <f t="shared" si="65"/>
        <v>5.5590425727040323E-7</v>
      </c>
      <c r="S265" s="23">
        <f t="shared" si="66"/>
        <v>2.8217858854016616E-7</v>
      </c>
      <c r="T265" s="21">
        <f t="shared" si="67"/>
        <v>7.9624755830520399E-14</v>
      </c>
      <c r="U265" s="28">
        <v>298</v>
      </c>
      <c r="V265" s="29">
        <f t="shared" si="68"/>
        <v>289.83499999999998</v>
      </c>
      <c r="W265" s="30">
        <f t="shared" si="69"/>
        <v>0.47512904530383915</v>
      </c>
      <c r="X265" s="31">
        <f t="shared" si="70"/>
        <v>2.9862698207244951</v>
      </c>
      <c r="Y265" s="34">
        <f t="shared" si="71"/>
        <v>-3.6488184580691107E-13</v>
      </c>
      <c r="Z265" s="35">
        <f t="shared" si="72"/>
        <v>4.768264642843051E-13</v>
      </c>
      <c r="AA265" s="35">
        <f t="shared" si="73"/>
        <v>-1.4648236545640903E-12</v>
      </c>
      <c r="AB265" s="36">
        <f t="shared" si="74"/>
        <v>6.3932194795039514E-12</v>
      </c>
      <c r="AC265" s="42">
        <f t="shared" si="75"/>
        <v>7.9088420420270159E-13</v>
      </c>
      <c r="AD265" s="24"/>
      <c r="AE265" s="44">
        <f t="shared" si="76"/>
        <v>7.9088420420270162E-9</v>
      </c>
      <c r="AF265" s="50"/>
      <c r="AG265" s="50"/>
      <c r="AH265" s="12">
        <v>2590</v>
      </c>
    </row>
    <row r="266" spans="5:34">
      <c r="E266" s="57">
        <v>0.6592824074074074</v>
      </c>
      <c r="F266" s="12">
        <v>2600</v>
      </c>
      <c r="G266" s="5">
        <v>16.86</v>
      </c>
      <c r="H266" s="5">
        <v>7.67</v>
      </c>
      <c r="I266" s="5">
        <v>8.34</v>
      </c>
      <c r="J266" s="6">
        <v>16.809999999999999</v>
      </c>
      <c r="K266" s="6">
        <v>7.83</v>
      </c>
      <c r="L266" s="6">
        <v>8.11</v>
      </c>
      <c r="M266" s="17">
        <f t="shared" si="62"/>
        <v>16.835000000000001</v>
      </c>
      <c r="N266" s="17">
        <f t="shared" si="62"/>
        <v>7.75</v>
      </c>
      <c r="O266" s="17">
        <f t="shared" si="62"/>
        <v>8.2249999999999996</v>
      </c>
      <c r="P266" s="43">
        <f t="shared" si="63"/>
        <v>0.17272597130031794</v>
      </c>
      <c r="Q266" s="21">
        <f t="shared" si="64"/>
        <v>1.7782794100389218E-8</v>
      </c>
      <c r="R266" s="21">
        <f t="shared" si="65"/>
        <v>5.6234132519034872E-7</v>
      </c>
      <c r="S266" s="23">
        <f t="shared" si="66"/>
        <v>2.8544606259928969E-7</v>
      </c>
      <c r="T266" s="21">
        <f t="shared" si="67"/>
        <v>8.1479454653437615E-14</v>
      </c>
      <c r="U266" s="28">
        <v>298</v>
      </c>
      <c r="V266" s="29">
        <f t="shared" si="68"/>
        <v>289.83499999999998</v>
      </c>
      <c r="W266" s="30">
        <f t="shared" si="69"/>
        <v>0.47512904530383915</v>
      </c>
      <c r="X266" s="31">
        <f t="shared" si="70"/>
        <v>2.9862698207244951</v>
      </c>
      <c r="Y266" s="34">
        <f t="shared" si="71"/>
        <v>-3.536143518051976E-12</v>
      </c>
      <c r="Z266" s="35">
        <f t="shared" si="72"/>
        <v>4.7505759267201401E-12</v>
      </c>
      <c r="AA266" s="35">
        <f t="shared" si="73"/>
        <v>-1.4668805330235656E-11</v>
      </c>
      <c r="AB266" s="36">
        <f t="shared" si="74"/>
        <v>6.5214614894946313E-11</v>
      </c>
      <c r="AC266" s="42">
        <f t="shared" si="75"/>
        <v>7.5447896260984575E-12</v>
      </c>
      <c r="AD266" s="24"/>
      <c r="AE266" s="44">
        <f t="shared" si="76"/>
        <v>7.5447896260984571E-8</v>
      </c>
      <c r="AF266" s="50"/>
      <c r="AG266" s="50"/>
      <c r="AH266" s="12">
        <v>2600</v>
      </c>
    </row>
    <row r="267" spans="5:34">
      <c r="E267" s="57">
        <v>0.65939814814814812</v>
      </c>
      <c r="F267" s="12">
        <v>2610</v>
      </c>
      <c r="G267" s="5">
        <v>16.87</v>
      </c>
      <c r="H267" s="5">
        <v>7.67</v>
      </c>
      <c r="I267" s="5">
        <v>8.25</v>
      </c>
      <c r="J267" s="6">
        <v>16.82</v>
      </c>
      <c r="K267" s="6">
        <v>7.84</v>
      </c>
      <c r="L267" s="6">
        <v>8.01</v>
      </c>
      <c r="M267" s="17">
        <f t="shared" si="62"/>
        <v>16.844999999999999</v>
      </c>
      <c r="N267" s="17">
        <f t="shared" si="62"/>
        <v>7.7549999999999999</v>
      </c>
      <c r="O267" s="17">
        <f t="shared" si="62"/>
        <v>8.129999999999999</v>
      </c>
      <c r="P267" s="43">
        <f t="shared" si="63"/>
        <v>0.17076118350571273</v>
      </c>
      <c r="Q267" s="21">
        <f t="shared" si="64"/>
        <v>1.7579236139586918E-8</v>
      </c>
      <c r="R267" s="21">
        <f t="shared" si="65"/>
        <v>5.6885293084384101E-7</v>
      </c>
      <c r="S267" s="23">
        <f t="shared" si="66"/>
        <v>2.889914243429859E-7</v>
      </c>
      <c r="T267" s="21">
        <f t="shared" si="67"/>
        <v>8.3516043343787747E-14</v>
      </c>
      <c r="U267" s="28">
        <v>298</v>
      </c>
      <c r="V267" s="29">
        <f t="shared" si="68"/>
        <v>289.84500000000003</v>
      </c>
      <c r="W267" s="30">
        <f t="shared" si="69"/>
        <v>0.47453076343396039</v>
      </c>
      <c r="X267" s="31">
        <f t="shared" si="70"/>
        <v>2.9821587829272045</v>
      </c>
      <c r="Y267" s="34">
        <f t="shared" si="71"/>
        <v>-3.6754435355263763E-11</v>
      </c>
      <c r="Z267" s="35">
        <f t="shared" si="72"/>
        <v>5.0646101389439611E-11</v>
      </c>
      <c r="AA267" s="35">
        <f t="shared" si="73"/>
        <v>-1.5718878301093383E-10</v>
      </c>
      <c r="AB267" s="36">
        <f t="shared" si="74"/>
        <v>7.1082249638692348E-10</v>
      </c>
      <c r="AC267" s="42">
        <f t="shared" si="75"/>
        <v>7.7281477242537017E-11</v>
      </c>
      <c r="AD267" s="24"/>
      <c r="AE267" s="44">
        <f t="shared" si="76"/>
        <v>7.7281477242537015E-7</v>
      </c>
      <c r="AF267" s="44"/>
      <c r="AG267" s="45"/>
      <c r="AH267" s="12">
        <v>2610</v>
      </c>
    </row>
    <row r="268" spans="5:34">
      <c r="E268" s="57">
        <v>0.65951388888888884</v>
      </c>
      <c r="F268" s="12">
        <v>2620</v>
      </c>
      <c r="G268" s="5">
        <v>16.87</v>
      </c>
      <c r="H268" s="5">
        <v>7.67</v>
      </c>
      <c r="I268" s="5">
        <v>8.27</v>
      </c>
      <c r="J268" s="6">
        <v>16.82</v>
      </c>
      <c r="K268" s="6">
        <v>7.84</v>
      </c>
      <c r="L268" s="6">
        <v>8.1300000000000008</v>
      </c>
      <c r="M268" s="17">
        <f t="shared" si="62"/>
        <v>16.844999999999999</v>
      </c>
      <c r="N268" s="17">
        <f t="shared" si="62"/>
        <v>7.7549999999999999</v>
      </c>
      <c r="O268" s="17">
        <f t="shared" si="62"/>
        <v>8.1999999999999993</v>
      </c>
      <c r="P268" s="43">
        <f t="shared" si="63"/>
        <v>0.17223145199838186</v>
      </c>
      <c r="Q268" s="21">
        <f t="shared" si="64"/>
        <v>1.7579236139586918E-8</v>
      </c>
      <c r="R268" s="21">
        <f t="shared" si="65"/>
        <v>5.6885293084384101E-7</v>
      </c>
      <c r="S268" s="23">
        <f t="shared" si="66"/>
        <v>2.889914243429859E-7</v>
      </c>
      <c r="T268" s="21">
        <f t="shared" si="67"/>
        <v>8.3516043343787747E-14</v>
      </c>
      <c r="U268" s="28">
        <v>298</v>
      </c>
      <c r="V268" s="29">
        <f t="shared" si="68"/>
        <v>289.84500000000003</v>
      </c>
      <c r="W268" s="30">
        <f t="shared" si="69"/>
        <v>0.47453076343396039</v>
      </c>
      <c r="X268" s="31">
        <f t="shared" si="70"/>
        <v>2.9821587829272045</v>
      </c>
      <c r="Y268" s="34">
        <f t="shared" si="71"/>
        <v>-4.0561631697778669E-10</v>
      </c>
      <c r="Z268" s="35">
        <f t="shared" si="72"/>
        <v>5.6722737806688183E-10</v>
      </c>
      <c r="AA268" s="35">
        <f t="shared" si="73"/>
        <v>-1.7660733679186262E-9</v>
      </c>
      <c r="AB268" s="36">
        <f t="shared" si="74"/>
        <v>8.066002151270522E-9</v>
      </c>
      <c r="AC268" s="42">
        <f t="shared" si="75"/>
        <v>8.4558597355698604E-10</v>
      </c>
      <c r="AD268" s="24"/>
      <c r="AE268" s="44">
        <f t="shared" si="76"/>
        <v>8.45585973556986E-6</v>
      </c>
      <c r="AF268" s="50"/>
      <c r="AG268" s="50"/>
      <c r="AH268" s="12">
        <v>2620</v>
      </c>
    </row>
    <row r="269" spans="5:34">
      <c r="E269" s="57">
        <v>0.65962962962962957</v>
      </c>
      <c r="F269" s="12">
        <v>2630</v>
      </c>
      <c r="G269" s="5">
        <v>16.88</v>
      </c>
      <c r="H269" s="5">
        <v>7.67</v>
      </c>
      <c r="I269" s="5">
        <v>8.35</v>
      </c>
      <c r="J269" s="6">
        <v>16.829999999999998</v>
      </c>
      <c r="K269" s="6">
        <v>7.84</v>
      </c>
      <c r="L269" s="6">
        <v>8.14</v>
      </c>
      <c r="M269" s="17">
        <f t="shared" si="62"/>
        <v>16.854999999999997</v>
      </c>
      <c r="N269" s="17">
        <f t="shared" si="62"/>
        <v>7.7549999999999999</v>
      </c>
      <c r="O269" s="17">
        <f t="shared" si="62"/>
        <v>8.245000000000001</v>
      </c>
      <c r="P269" s="43">
        <f t="shared" si="63"/>
        <v>0.17320728639328736</v>
      </c>
      <c r="Q269" s="21">
        <f t="shared" si="64"/>
        <v>1.7579236139586918E-8</v>
      </c>
      <c r="R269" s="21">
        <f t="shared" si="65"/>
        <v>5.6885293084384101E-7</v>
      </c>
      <c r="S269" s="23">
        <f t="shared" si="66"/>
        <v>2.8923167602736403E-7</v>
      </c>
      <c r="T269" s="21">
        <f t="shared" si="67"/>
        <v>8.3654962417598065E-14</v>
      </c>
      <c r="U269" s="28">
        <v>298</v>
      </c>
      <c r="V269" s="29">
        <f t="shared" si="68"/>
        <v>289.85500000000002</v>
      </c>
      <c r="W269" s="30">
        <f t="shared" si="69"/>
        <v>0.47393252284554549</v>
      </c>
      <c r="X269" s="31">
        <f t="shared" si="70"/>
        <v>2.9780536876517223</v>
      </c>
      <c r="Y269" s="34">
        <f t="shared" si="71"/>
        <v>-4.6532818928390611E-9</v>
      </c>
      <c r="Z269" s="35">
        <f t="shared" si="72"/>
        <v>6.6047052083930904E-9</v>
      </c>
      <c r="AA269" s="35">
        <f t="shared" si="73"/>
        <v>-2.0632474160979152E-8</v>
      </c>
      <c r="AB269" s="36">
        <f t="shared" si="74"/>
        <v>9.5181687627604153E-8</v>
      </c>
      <c r="AC269" s="42">
        <f t="shared" si="75"/>
        <v>9.6167423978723607E-9</v>
      </c>
      <c r="AD269" s="24"/>
      <c r="AE269" s="44">
        <f t="shared" si="76"/>
        <v>9.6167423978723606E-5</v>
      </c>
      <c r="AF269" s="50"/>
      <c r="AG269" s="50"/>
      <c r="AH269" s="12">
        <v>2630</v>
      </c>
    </row>
    <row r="270" spans="5:34">
      <c r="E270" s="57">
        <v>0.6597453703703704</v>
      </c>
      <c r="F270" s="12">
        <v>2640</v>
      </c>
      <c r="G270" s="5">
        <v>16.88</v>
      </c>
      <c r="H270" s="5">
        <v>7.67</v>
      </c>
      <c r="I270" s="5">
        <v>8.31</v>
      </c>
      <c r="J270" s="6">
        <v>16.829999999999998</v>
      </c>
      <c r="K270" s="6">
        <v>7.84</v>
      </c>
      <c r="L270" s="6">
        <v>8.11</v>
      </c>
      <c r="M270" s="17">
        <f t="shared" si="62"/>
        <v>16.854999999999997</v>
      </c>
      <c r="N270" s="17">
        <f t="shared" si="62"/>
        <v>7.7549999999999999</v>
      </c>
      <c r="O270" s="17">
        <f t="shared" si="62"/>
        <v>8.2100000000000009</v>
      </c>
      <c r="P270" s="43">
        <f t="shared" si="63"/>
        <v>0.1724720219877367</v>
      </c>
      <c r="Q270" s="21">
        <f t="shared" si="64"/>
        <v>1.7579236139586918E-8</v>
      </c>
      <c r="R270" s="21">
        <f t="shared" si="65"/>
        <v>5.6885293084384101E-7</v>
      </c>
      <c r="S270" s="23">
        <f t="shared" si="66"/>
        <v>2.8923167602736403E-7</v>
      </c>
      <c r="T270" s="21">
        <f t="shared" si="67"/>
        <v>8.3654962417598065E-14</v>
      </c>
      <c r="U270" s="28">
        <v>298</v>
      </c>
      <c r="V270" s="29">
        <f t="shared" si="68"/>
        <v>289.85500000000002</v>
      </c>
      <c r="W270" s="30">
        <f t="shared" si="69"/>
        <v>0.47393252284554549</v>
      </c>
      <c r="X270" s="31">
        <f t="shared" si="70"/>
        <v>2.9780536876517223</v>
      </c>
      <c r="Y270" s="34">
        <f t="shared" si="71"/>
        <v>-5.4801214702005816E-8</v>
      </c>
      <c r="Z270" s="35">
        <f t="shared" si="72"/>
        <v>7.7220103951589267E-8</v>
      </c>
      <c r="AA270" s="35">
        <f t="shared" si="73"/>
        <v>-2.4083176175634627E-7</v>
      </c>
      <c r="AB270" s="36">
        <f t="shared" si="74"/>
        <v>1.105571851246751E-6</v>
      </c>
      <c r="AC270" s="42">
        <f t="shared" si="75"/>
        <v>1.1373818878052687E-7</v>
      </c>
      <c r="AD270" s="24"/>
      <c r="AE270" s="44">
        <f t="shared" si="76"/>
        <v>1.1373818878052688E-3</v>
      </c>
      <c r="AF270" s="50"/>
      <c r="AG270" s="50"/>
      <c r="AH270" s="12">
        <v>2640</v>
      </c>
    </row>
    <row r="271" spans="5:34">
      <c r="E271" s="57">
        <v>0.65986111111111112</v>
      </c>
      <c r="F271" s="12">
        <v>2650</v>
      </c>
      <c r="G271" s="5">
        <v>16.89</v>
      </c>
      <c r="H271" s="5">
        <v>7.68</v>
      </c>
      <c r="I271" s="5">
        <v>8.1999999999999993</v>
      </c>
      <c r="J271" s="6">
        <v>16.84</v>
      </c>
      <c r="K271" s="6">
        <v>7.84</v>
      </c>
      <c r="L271" s="6">
        <v>8.0399999999999991</v>
      </c>
      <c r="M271" s="17">
        <f t="shared" si="62"/>
        <v>16.865000000000002</v>
      </c>
      <c r="N271" s="17">
        <f t="shared" si="62"/>
        <v>7.76</v>
      </c>
      <c r="O271" s="17">
        <f t="shared" si="62"/>
        <v>8.1199999999999992</v>
      </c>
      <c r="P271" s="43">
        <f t="shared" si="63"/>
        <v>0.1706115497208146</v>
      </c>
      <c r="Q271" s="21">
        <f t="shared" si="64"/>
        <v>1.7378008287493747E-8</v>
      </c>
      <c r="R271" s="21">
        <f t="shared" si="65"/>
        <v>5.7543993733715549E-7</v>
      </c>
      <c r="S271" s="23">
        <f t="shared" si="66"/>
        <v>2.9282405670312114E-7</v>
      </c>
      <c r="T271" s="21">
        <f t="shared" si="67"/>
        <v>8.5745928184072704E-14</v>
      </c>
      <c r="U271" s="28">
        <v>298</v>
      </c>
      <c r="V271" s="29">
        <f t="shared" si="68"/>
        <v>289.86500000000001</v>
      </c>
      <c r="W271" s="30">
        <f t="shared" si="69"/>
        <v>0.47333432353431798</v>
      </c>
      <c r="X271" s="31">
        <f t="shared" si="70"/>
        <v>2.9739545259087006</v>
      </c>
      <c r="Y271" s="34">
        <f t="shared" si="71"/>
        <v>-6.4558367115062889E-7</v>
      </c>
      <c r="Z271" s="35">
        <f t="shared" si="72"/>
        <v>9.3354016159867498E-7</v>
      </c>
      <c r="AA271" s="35">
        <f t="shared" si="73"/>
        <v>-2.9290607538061893E-6</v>
      </c>
      <c r="AB271" s="36">
        <f t="shared" si="74"/>
        <v>1.3683619035176183E-5</v>
      </c>
      <c r="AC271" s="42">
        <f t="shared" si="75"/>
        <v>1.3196503903392406E-6</v>
      </c>
      <c r="AD271" s="24"/>
      <c r="AE271" s="44">
        <f t="shared" si="76"/>
        <v>1.3196503903392406E-2</v>
      </c>
      <c r="AF271" s="50"/>
      <c r="AG271" s="50"/>
      <c r="AH271" s="12">
        <v>2650</v>
      </c>
    </row>
    <row r="272" spans="5:34">
      <c r="E272" s="57">
        <v>0.65997685185185184</v>
      </c>
      <c r="F272" s="12">
        <v>2660</v>
      </c>
      <c r="G272" s="5">
        <v>16.899999999999999</v>
      </c>
      <c r="H272" s="5">
        <v>7.68</v>
      </c>
      <c r="I272" s="5">
        <v>8.3699999999999992</v>
      </c>
      <c r="J272" s="6">
        <v>16.850000000000001</v>
      </c>
      <c r="K272" s="6">
        <v>7.85</v>
      </c>
      <c r="L272" s="6">
        <v>8</v>
      </c>
      <c r="M272" s="17">
        <f t="shared" si="62"/>
        <v>16.875</v>
      </c>
      <c r="N272" s="17">
        <f t="shared" si="62"/>
        <v>7.7649999999999997</v>
      </c>
      <c r="O272" s="17">
        <f t="shared" si="62"/>
        <v>8.1849999999999987</v>
      </c>
      <c r="P272" s="43">
        <f t="shared" si="63"/>
        <v>0.17200774279877448</v>
      </c>
      <c r="Q272" s="21">
        <f t="shared" si="64"/>
        <v>1.7179083871575874E-8</v>
      </c>
      <c r="R272" s="21">
        <f t="shared" si="65"/>
        <v>5.8210321777086989E-7</v>
      </c>
      <c r="S272" s="23">
        <f t="shared" si="66"/>
        <v>2.9646105627780633E-7</v>
      </c>
      <c r="T272" s="21">
        <f t="shared" si="67"/>
        <v>8.7889157889352658E-14</v>
      </c>
      <c r="U272" s="28">
        <v>298</v>
      </c>
      <c r="V272" s="29">
        <f t="shared" si="68"/>
        <v>289.875</v>
      </c>
      <c r="W272" s="30">
        <f t="shared" si="69"/>
        <v>0.47273616549600572</v>
      </c>
      <c r="X272" s="31">
        <f t="shared" si="70"/>
        <v>2.9698612887230085</v>
      </c>
      <c r="Y272" s="34">
        <f t="shared" si="71"/>
        <v>-8.301247551083318E-6</v>
      </c>
      <c r="Z272" s="35">
        <f t="shared" si="72"/>
        <v>1.2710711245659955E-5</v>
      </c>
      <c r="AA272" s="35">
        <f t="shared" si="73"/>
        <v>-4.047435639136294E-5</v>
      </c>
      <c r="AB272" s="36">
        <f t="shared" si="74"/>
        <v>1.9659458372888787E-4</v>
      </c>
      <c r="AC272" s="42">
        <f t="shared" si="75"/>
        <v>1.6397974023023386E-5</v>
      </c>
      <c r="AD272" s="24"/>
      <c r="AE272" s="44">
        <f t="shared" si="76"/>
        <v>0.16397974023023384</v>
      </c>
      <c r="AF272" s="50"/>
      <c r="AG272" s="50"/>
      <c r="AH272" s="12">
        <v>2660</v>
      </c>
    </row>
    <row r="273" spans="5:34">
      <c r="E273" s="57">
        <v>0.66009259259259256</v>
      </c>
      <c r="F273" s="12">
        <v>2670</v>
      </c>
      <c r="G273" s="5">
        <v>16.91</v>
      </c>
      <c r="H273" s="5">
        <v>7.68</v>
      </c>
      <c r="I273" s="5">
        <v>8.27</v>
      </c>
      <c r="J273" s="6">
        <v>16.86</v>
      </c>
      <c r="K273" s="6">
        <v>7.85</v>
      </c>
      <c r="L273" s="6">
        <v>7.9</v>
      </c>
      <c r="M273" s="17">
        <f t="shared" si="62"/>
        <v>16.884999999999998</v>
      </c>
      <c r="N273" s="17">
        <f t="shared" si="62"/>
        <v>7.7649999999999997</v>
      </c>
      <c r="O273" s="17">
        <f t="shared" si="62"/>
        <v>8.0850000000000009</v>
      </c>
      <c r="P273" s="43">
        <f t="shared" si="63"/>
        <v>0.16993634193458992</v>
      </c>
      <c r="Q273" s="21">
        <f t="shared" si="64"/>
        <v>1.7179083871575874E-8</v>
      </c>
      <c r="R273" s="21">
        <f t="shared" si="65"/>
        <v>5.8210321777086989E-7</v>
      </c>
      <c r="S273" s="23">
        <f t="shared" si="66"/>
        <v>2.9670751780615504E-7</v>
      </c>
      <c r="T273" s="21">
        <f t="shared" si="67"/>
        <v>8.8035351122689814E-14</v>
      </c>
      <c r="U273" s="28">
        <v>298</v>
      </c>
      <c r="V273" s="29">
        <f t="shared" si="68"/>
        <v>289.88499999999999</v>
      </c>
      <c r="W273" s="30">
        <f t="shared" si="69"/>
        <v>0.47213804872633652</v>
      </c>
      <c r="X273" s="31">
        <f t="shared" si="70"/>
        <v>2.9657739671336758</v>
      </c>
      <c r="Y273" s="34">
        <f t="shared" si="71"/>
        <v>-1.1923241475113383E-4</v>
      </c>
      <c r="Z273" s="35">
        <f t="shared" si="72"/>
        <v>1.7983954580149384E-4</v>
      </c>
      <c r="AA273" s="35">
        <f t="shared" si="73"/>
        <v>-5.7032590019306462E-4</v>
      </c>
      <c r="AB273" s="36">
        <f t="shared" si="74"/>
        <v>2.7418768814196893E-3</v>
      </c>
      <c r="AC273" s="42">
        <f t="shared" si="75"/>
        <v>2.3767471716702013E-4</v>
      </c>
      <c r="AD273" s="24"/>
      <c r="AE273" s="44">
        <f t="shared" si="76"/>
        <v>2.3767471716702016</v>
      </c>
      <c r="AF273" s="50"/>
      <c r="AG273" s="50"/>
      <c r="AH273" s="12">
        <v>2670</v>
      </c>
    </row>
    <row r="274" spans="5:34">
      <c r="E274" s="57">
        <v>0.66020833333333329</v>
      </c>
      <c r="F274" s="12">
        <v>2680</v>
      </c>
      <c r="G274" s="5">
        <v>16.91</v>
      </c>
      <c r="H274" s="5">
        <v>7.68</v>
      </c>
      <c r="I274" s="5">
        <v>8.2799999999999994</v>
      </c>
      <c r="J274" s="6">
        <v>16.86</v>
      </c>
      <c r="K274" s="6">
        <v>7.85</v>
      </c>
      <c r="L274" s="6">
        <v>7.69</v>
      </c>
      <c r="M274" s="17">
        <f t="shared" si="62"/>
        <v>16.884999999999998</v>
      </c>
      <c r="N274" s="17">
        <f t="shared" si="62"/>
        <v>7.7649999999999997</v>
      </c>
      <c r="O274" s="17">
        <f t="shared" si="62"/>
        <v>7.9849999999999994</v>
      </c>
      <c r="P274" s="43">
        <f t="shared" si="63"/>
        <v>0.16783447004918989</v>
      </c>
      <c r="Q274" s="21">
        <f t="shared" si="64"/>
        <v>1.7179083871575874E-8</v>
      </c>
      <c r="R274" s="21">
        <f t="shared" si="65"/>
        <v>5.8210321777086989E-7</v>
      </c>
      <c r="S274" s="23">
        <f t="shared" si="66"/>
        <v>2.9670751780615504E-7</v>
      </c>
      <c r="T274" s="21">
        <f t="shared" si="67"/>
        <v>8.8035351122689814E-14</v>
      </c>
      <c r="U274" s="28">
        <v>298</v>
      </c>
      <c r="V274" s="29">
        <f t="shared" si="68"/>
        <v>289.88499999999999</v>
      </c>
      <c r="W274" s="30">
        <f t="shared" si="69"/>
        <v>0.47213804872633652</v>
      </c>
      <c r="X274" s="31">
        <f t="shared" si="70"/>
        <v>2.9657739671336758</v>
      </c>
      <c r="Y274" s="34">
        <f t="shared" si="71"/>
        <v>-1.6385406041888959E-3</v>
      </c>
      <c r="Z274" s="35">
        <f t="shared" si="72"/>
        <v>2.4205940863493598E-3</v>
      </c>
      <c r="AA274" s="35">
        <f t="shared" si="73"/>
        <v>-7.6350459104923864E-3</v>
      </c>
      <c r="AB274" s="36">
        <f t="shared" si="74"/>
        <v>3.6189853321359586E-2</v>
      </c>
      <c r="AC274" s="42">
        <f t="shared" si="75"/>
        <v>3.3071276469760309E-3</v>
      </c>
      <c r="AD274" s="24"/>
      <c r="AE274" s="44">
        <f t="shared" si="76"/>
        <v>33.071276469760306</v>
      </c>
      <c r="AF274" s="50"/>
      <c r="AG274" s="50"/>
      <c r="AH274" s="12">
        <v>2680</v>
      </c>
    </row>
    <row r="275" spans="5:34">
      <c r="E275" s="57">
        <v>0.66032407407407401</v>
      </c>
      <c r="F275" s="12">
        <v>2690</v>
      </c>
      <c r="G275" s="5">
        <v>16.920000000000002</v>
      </c>
      <c r="H275" s="5">
        <v>7.68</v>
      </c>
      <c r="I275" s="5">
        <v>8.36</v>
      </c>
      <c r="J275" s="6">
        <v>16.87</v>
      </c>
      <c r="K275" s="6">
        <v>7.85</v>
      </c>
      <c r="L275" s="6">
        <v>7.65</v>
      </c>
      <c r="M275" s="17">
        <f t="shared" si="62"/>
        <v>16.895000000000003</v>
      </c>
      <c r="N275" s="17">
        <f t="shared" si="62"/>
        <v>7.7649999999999997</v>
      </c>
      <c r="O275" s="17">
        <f t="shared" si="62"/>
        <v>8.004999999999999</v>
      </c>
      <c r="P275" s="43">
        <f t="shared" si="63"/>
        <v>0.16828465590589808</v>
      </c>
      <c r="Q275" s="21">
        <f t="shared" si="64"/>
        <v>1.7179083871575874E-8</v>
      </c>
      <c r="R275" s="21">
        <f t="shared" si="65"/>
        <v>5.8210321777086989E-7</v>
      </c>
      <c r="S275" s="23">
        <f t="shared" si="66"/>
        <v>2.9695418422915603E-7</v>
      </c>
      <c r="T275" s="21">
        <f t="shared" si="67"/>
        <v>8.8181787531203544E-14</v>
      </c>
      <c r="U275" s="28">
        <v>298</v>
      </c>
      <c r="V275" s="29">
        <f t="shared" si="68"/>
        <v>289.89499999999998</v>
      </c>
      <c r="W275" s="30">
        <f t="shared" si="69"/>
        <v>0.47153997322103819</v>
      </c>
      <c r="X275" s="31">
        <f t="shared" si="70"/>
        <v>2.9616925521938717</v>
      </c>
      <c r="Y275" s="34">
        <f t="shared" si="71"/>
        <v>-2.1681532209977723E-2</v>
      </c>
      <c r="Z275" s="35">
        <f t="shared" si="72"/>
        <v>3.2337830318140783E-2</v>
      </c>
      <c r="AA275" s="35">
        <f t="shared" si="73"/>
        <v>-0.1022509754767469</v>
      </c>
      <c r="AB275" s="36">
        <f t="shared" si="74"/>
        <v>0.48783342823089437</v>
      </c>
      <c r="AC275" s="42">
        <f t="shared" si="75"/>
        <v>4.3511142761783597E-2</v>
      </c>
      <c r="AD275" s="24"/>
      <c r="AE275" s="44">
        <f t="shared" si="76"/>
        <v>435.111427617836</v>
      </c>
      <c r="AF275" s="50"/>
      <c r="AG275" s="50"/>
      <c r="AH275" s="12">
        <v>2690</v>
      </c>
    </row>
    <row r="276" spans="5:34">
      <c r="E276" s="57">
        <v>0.66043981481481484</v>
      </c>
      <c r="F276" s="12">
        <v>2700</v>
      </c>
      <c r="G276" s="5">
        <v>16.920000000000002</v>
      </c>
      <c r="H276" s="5">
        <v>7.68</v>
      </c>
      <c r="I276" s="5">
        <v>8.36</v>
      </c>
      <c r="J276" s="6">
        <v>16.87</v>
      </c>
      <c r="K276" s="6">
        <v>7.85</v>
      </c>
      <c r="L276" s="6">
        <v>7.93</v>
      </c>
      <c r="M276" s="17">
        <f t="shared" si="62"/>
        <v>16.895000000000003</v>
      </c>
      <c r="N276" s="17">
        <f t="shared" si="62"/>
        <v>7.7649999999999997</v>
      </c>
      <c r="O276" s="17">
        <f t="shared" si="62"/>
        <v>8.1449999999999996</v>
      </c>
      <c r="P276" s="43">
        <f t="shared" si="63"/>
        <v>0.17122779792049223</v>
      </c>
      <c r="Q276" s="21">
        <f t="shared" si="64"/>
        <v>1.7179083871575874E-8</v>
      </c>
      <c r="R276" s="21">
        <f t="shared" si="65"/>
        <v>5.8210321777086989E-7</v>
      </c>
      <c r="S276" s="23">
        <f t="shared" si="66"/>
        <v>2.9695418422915603E-7</v>
      </c>
      <c r="T276" s="21">
        <f t="shared" si="67"/>
        <v>8.8181787531203544E-14</v>
      </c>
      <c r="U276" s="28">
        <v>298</v>
      </c>
      <c r="V276" s="29">
        <f t="shared" si="68"/>
        <v>289.89499999999998</v>
      </c>
      <c r="W276" s="30">
        <f t="shared" si="69"/>
        <v>0.47153997322103819</v>
      </c>
      <c r="X276" s="31">
        <f t="shared" si="70"/>
        <v>2.9616925521938717</v>
      </c>
      <c r="Y276" s="34">
        <f t="shared" si="71"/>
        <v>-0.2978130167973132</v>
      </c>
      <c r="Z276" s="35">
        <f t="shared" si="72"/>
        <v>0.45716257835714808</v>
      </c>
      <c r="AA276" s="35">
        <f t="shared" si="73"/>
        <v>-1.4567502364972742</v>
      </c>
      <c r="AB276" s="36">
        <f t="shared" si="74"/>
        <v>7.0881024050221813</v>
      </c>
      <c r="AC276" s="42">
        <f t="shared" si="75"/>
        <v>0.58738715226795535</v>
      </c>
      <c r="AD276" s="25">
        <f>D19</f>
        <v>0</v>
      </c>
      <c r="AE276" s="44">
        <f t="shared" si="76"/>
        <v>5873.8715226795539</v>
      </c>
      <c r="AF276" s="44">
        <f>AD276*10000</f>
        <v>0</v>
      </c>
      <c r="AG276" s="45">
        <f>(AE276-AF276)*(AE276-AF276)</f>
        <v>34502366.664945818</v>
      </c>
      <c r="AH276" s="12">
        <v>2700</v>
      </c>
    </row>
    <row r="277" spans="5:34">
      <c r="E277" s="57">
        <v>0.66055555555555556</v>
      </c>
      <c r="F277" s="12">
        <v>2710</v>
      </c>
      <c r="G277" s="5">
        <v>16.920000000000002</v>
      </c>
      <c r="H277" s="5">
        <v>7.68</v>
      </c>
      <c r="I277" s="5">
        <v>8.26</v>
      </c>
      <c r="J277" s="6">
        <v>16.87</v>
      </c>
      <c r="K277" s="6">
        <v>7.86</v>
      </c>
      <c r="L277" s="6">
        <v>7.97</v>
      </c>
      <c r="M277" s="17">
        <f t="shared" si="62"/>
        <v>16.895000000000003</v>
      </c>
      <c r="N277" s="17">
        <f t="shared" si="62"/>
        <v>7.77</v>
      </c>
      <c r="O277" s="17">
        <f t="shared" si="62"/>
        <v>8.1150000000000002</v>
      </c>
      <c r="P277" s="43">
        <f t="shared" si="63"/>
        <v>0.17059712463165064</v>
      </c>
      <c r="Q277" s="21">
        <f t="shared" si="64"/>
        <v>1.6982436524617439E-8</v>
      </c>
      <c r="R277" s="21">
        <f t="shared" si="65"/>
        <v>5.8884365535558744E-7</v>
      </c>
      <c r="S277" s="23">
        <f t="shared" si="66"/>
        <v>3.0039275162272293E-7</v>
      </c>
      <c r="T277" s="21">
        <f t="shared" si="67"/>
        <v>9.0235805227470914E-14</v>
      </c>
      <c r="U277" s="28">
        <v>298</v>
      </c>
      <c r="V277" s="29">
        <f t="shared" si="68"/>
        <v>289.89499999999998</v>
      </c>
      <c r="W277" s="30">
        <f t="shared" si="69"/>
        <v>0.47153997322103819</v>
      </c>
      <c r="X277" s="31">
        <f t="shared" si="70"/>
        <v>2.9616925521938717</v>
      </c>
      <c r="Y277" s="34">
        <f t="shared" si="71"/>
        <v>-4.4312686141899205</v>
      </c>
      <c r="Z277" s="35">
        <f t="shared" si="72"/>
        <v>7.0216124201044732</v>
      </c>
      <c r="AA277" s="35">
        <f t="shared" si="73"/>
        <v>-22.579049468382532</v>
      </c>
      <c r="AB277" s="36">
        <f t="shared" si="74"/>
        <v>112.28256209368151</v>
      </c>
      <c r="AC277" s="42">
        <f t="shared" si="75"/>
        <v>8.5725772721756179</v>
      </c>
      <c r="AD277" s="24"/>
      <c r="AE277" s="44">
        <f t="shared" si="76"/>
        <v>85725.772721756177</v>
      </c>
      <c r="AF277" s="50"/>
      <c r="AG277" s="50"/>
      <c r="AH277" s="12">
        <v>2710</v>
      </c>
    </row>
    <row r="278" spans="5:34">
      <c r="E278" s="57">
        <v>0.66067129629629628</v>
      </c>
      <c r="F278" s="12">
        <v>2720</v>
      </c>
      <c r="G278" s="5">
        <v>16.93</v>
      </c>
      <c r="H278" s="5">
        <v>7.69</v>
      </c>
      <c r="I278" s="5">
        <v>8.26</v>
      </c>
      <c r="J278" s="6">
        <v>16.88</v>
      </c>
      <c r="K278" s="6">
        <v>7.86</v>
      </c>
      <c r="L278" s="6">
        <v>8.1199999999999992</v>
      </c>
      <c r="M278" s="17">
        <f t="shared" si="62"/>
        <v>16.905000000000001</v>
      </c>
      <c r="N278" s="17">
        <f t="shared" si="62"/>
        <v>7.7750000000000004</v>
      </c>
      <c r="O278" s="17">
        <f t="shared" si="62"/>
        <v>8.19</v>
      </c>
      <c r="P278" s="43">
        <f t="shared" si="63"/>
        <v>0.1722043191033317</v>
      </c>
      <c r="Q278" s="21">
        <f t="shared" si="64"/>
        <v>1.6788040181225539E-8</v>
      </c>
      <c r="R278" s="21">
        <f t="shared" si="65"/>
        <v>5.9566214352900984E-7</v>
      </c>
      <c r="S278" s="23">
        <f t="shared" si="66"/>
        <v>3.0412375761379959E-7</v>
      </c>
      <c r="T278" s="21">
        <f t="shared" si="67"/>
        <v>9.2491259945137128E-14</v>
      </c>
      <c r="U278" s="28">
        <v>298</v>
      </c>
      <c r="V278" s="29">
        <f t="shared" si="68"/>
        <v>289.90499999999997</v>
      </c>
      <c r="W278" s="30">
        <f t="shared" si="69"/>
        <v>0.47094193897584508</v>
      </c>
      <c r="X278" s="31">
        <f t="shared" si="70"/>
        <v>2.9576170349709252</v>
      </c>
      <c r="Y278" s="34">
        <f t="shared" si="71"/>
        <v>-73.086175240557608</v>
      </c>
      <c r="Z278" s="35">
        <f t="shared" si="72"/>
        <v>122.6243003053638</v>
      </c>
      <c r="AA278" s="35">
        <f t="shared" si="73"/>
        <v>-401.45005592330222</v>
      </c>
      <c r="AB278" s="36">
        <f t="shared" si="74"/>
        <v>2076.9232100935542</v>
      </c>
      <c r="AC278" s="42">
        <f t="shared" si="75"/>
        <v>136.46660957706754</v>
      </c>
      <c r="AD278" s="24"/>
      <c r="AE278" s="44">
        <f t="shared" si="76"/>
        <v>1364666.0957706755</v>
      </c>
      <c r="AF278" s="50"/>
      <c r="AG278" s="50"/>
      <c r="AH278" s="12">
        <v>2720</v>
      </c>
    </row>
    <row r="279" spans="5:34">
      <c r="E279" s="57">
        <v>0.66078703703703701</v>
      </c>
      <c r="F279" s="12">
        <v>2730</v>
      </c>
      <c r="G279" s="5">
        <v>16.93</v>
      </c>
      <c r="H279" s="5">
        <v>7.69</v>
      </c>
      <c r="I279" s="5">
        <v>8.2799999999999994</v>
      </c>
      <c r="J279" s="6">
        <v>16.88</v>
      </c>
      <c r="K279" s="6">
        <v>7.86</v>
      </c>
      <c r="L279" s="6">
        <v>7.99</v>
      </c>
      <c r="M279" s="17">
        <f t="shared" si="62"/>
        <v>16.905000000000001</v>
      </c>
      <c r="N279" s="17">
        <f t="shared" si="62"/>
        <v>7.7750000000000004</v>
      </c>
      <c r="O279" s="17">
        <f t="shared" si="62"/>
        <v>8.1349999999999998</v>
      </c>
      <c r="P279" s="43">
        <f t="shared" si="63"/>
        <v>0.17104787984195402</v>
      </c>
      <c r="Q279" s="21">
        <f t="shared" si="64"/>
        <v>1.6788040181225539E-8</v>
      </c>
      <c r="R279" s="21">
        <f t="shared" si="65"/>
        <v>5.9566214352900984E-7</v>
      </c>
      <c r="S279" s="23">
        <f t="shared" si="66"/>
        <v>3.0412375761379959E-7</v>
      </c>
      <c r="T279" s="21">
        <f t="shared" si="67"/>
        <v>9.2491259945137128E-14</v>
      </c>
      <c r="U279" s="28">
        <v>298</v>
      </c>
      <c r="V279" s="29">
        <f t="shared" si="68"/>
        <v>289.90499999999997</v>
      </c>
      <c r="W279" s="30">
        <f t="shared" si="69"/>
        <v>0.47094193897584508</v>
      </c>
      <c r="X279" s="31">
        <f t="shared" si="70"/>
        <v>2.9576170349709252</v>
      </c>
      <c r="Y279" s="34">
        <f t="shared" si="71"/>
        <v>-1354.793815925548</v>
      </c>
      <c r="Z279" s="35">
        <f t="shared" si="72"/>
        <v>2248.7159088470999</v>
      </c>
      <c r="AA279" s="35">
        <f t="shared" si="73"/>
        <v>-7335.9767461455358</v>
      </c>
      <c r="AB279" s="36">
        <f t="shared" si="74"/>
        <v>37669.983585175578</v>
      </c>
      <c r="AC279" s="42">
        <f t="shared" si="75"/>
        <v>2546.7758156055907</v>
      </c>
      <c r="AD279" s="24"/>
      <c r="AE279" s="44">
        <f t="shared" si="76"/>
        <v>25467758.156055905</v>
      </c>
      <c r="AF279" s="50"/>
      <c r="AG279" s="50"/>
      <c r="AH279" s="12">
        <v>2730</v>
      </c>
    </row>
    <row r="280" spans="5:34">
      <c r="E280" s="57">
        <v>0.66090277777777773</v>
      </c>
      <c r="F280" s="12">
        <v>2740</v>
      </c>
      <c r="G280" s="5">
        <v>16.940000000000001</v>
      </c>
      <c r="H280" s="5">
        <v>7.69</v>
      </c>
      <c r="I280" s="5">
        <v>8.24</v>
      </c>
      <c r="J280" s="6">
        <v>16.89</v>
      </c>
      <c r="K280" s="6">
        <v>7.86</v>
      </c>
      <c r="L280" s="6">
        <v>8.1300000000000008</v>
      </c>
      <c r="M280" s="17">
        <f t="shared" si="62"/>
        <v>16.914999999999999</v>
      </c>
      <c r="N280" s="17">
        <f t="shared" si="62"/>
        <v>7.7750000000000004</v>
      </c>
      <c r="O280" s="17">
        <f t="shared" si="62"/>
        <v>8.1850000000000005</v>
      </c>
      <c r="P280" s="43">
        <f t="shared" si="63"/>
        <v>0.1721296916930562</v>
      </c>
      <c r="Q280" s="21">
        <f t="shared" si="64"/>
        <v>1.6788040181225539E-8</v>
      </c>
      <c r="R280" s="21">
        <f t="shared" si="65"/>
        <v>5.9566214352900984E-7</v>
      </c>
      <c r="S280" s="23">
        <f t="shared" si="66"/>
        <v>3.0437658949347292E-7</v>
      </c>
      <c r="T280" s="21">
        <f t="shared" si="67"/>
        <v>9.2645108231678122E-14</v>
      </c>
      <c r="U280" s="28">
        <v>298</v>
      </c>
      <c r="V280" s="29">
        <f t="shared" si="68"/>
        <v>289.91500000000002</v>
      </c>
      <c r="W280" s="30">
        <f t="shared" si="69"/>
        <v>0.47034394598648288</v>
      </c>
      <c r="X280" s="31">
        <f t="shared" si="70"/>
        <v>2.9535474065462006</v>
      </c>
      <c r="Y280" s="34">
        <f t="shared" si="71"/>
        <v>-24761.583004838136</v>
      </c>
      <c r="Z280" s="35">
        <f t="shared" si="72"/>
        <v>41718.076179095384</v>
      </c>
      <c r="AA280" s="35">
        <f t="shared" si="73"/>
        <v>-136765.87148888799</v>
      </c>
      <c r="AB280" s="36">
        <f t="shared" si="74"/>
        <v>709613.80186441028</v>
      </c>
      <c r="AC280" s="42">
        <f t="shared" si="75"/>
        <v>46114.555973360679</v>
      </c>
      <c r="AD280" s="24"/>
      <c r="AE280" s="44">
        <f t="shared" si="76"/>
        <v>461145559.73360682</v>
      </c>
      <c r="AF280" s="50"/>
      <c r="AG280" s="50"/>
      <c r="AH280" s="12">
        <v>2740</v>
      </c>
    </row>
    <row r="281" spans="5:34">
      <c r="E281" s="57">
        <v>0.66101851851851856</v>
      </c>
      <c r="F281" s="12">
        <v>2750</v>
      </c>
      <c r="G281" s="5">
        <v>16.940000000000001</v>
      </c>
      <c r="H281" s="5">
        <v>7.69</v>
      </c>
      <c r="I281" s="5">
        <v>8.33</v>
      </c>
      <c r="J281" s="6">
        <v>16.89</v>
      </c>
      <c r="K281" s="6">
        <v>7.86</v>
      </c>
      <c r="L281" s="6">
        <v>8.17</v>
      </c>
      <c r="M281" s="17">
        <f t="shared" si="62"/>
        <v>16.914999999999999</v>
      </c>
      <c r="N281" s="17">
        <f t="shared" si="62"/>
        <v>7.7750000000000004</v>
      </c>
      <c r="O281" s="17">
        <f t="shared" si="62"/>
        <v>8.25</v>
      </c>
      <c r="P281" s="43">
        <f t="shared" si="63"/>
        <v>0.17349663487693504</v>
      </c>
      <c r="Q281" s="21">
        <f t="shared" si="64"/>
        <v>1.6788040181225539E-8</v>
      </c>
      <c r="R281" s="21">
        <f t="shared" si="65"/>
        <v>5.9566214352900984E-7</v>
      </c>
      <c r="S281" s="23">
        <f t="shared" si="66"/>
        <v>3.0437658949347292E-7</v>
      </c>
      <c r="T281" s="21">
        <f t="shared" si="67"/>
        <v>9.2645108231678122E-14</v>
      </c>
      <c r="U281" s="28">
        <v>298</v>
      </c>
      <c r="V281" s="29">
        <f t="shared" si="68"/>
        <v>289.91500000000002</v>
      </c>
      <c r="W281" s="30">
        <f t="shared" si="69"/>
        <v>0.47034394598648288</v>
      </c>
      <c r="X281" s="31">
        <f t="shared" si="70"/>
        <v>2.9535474065462006</v>
      </c>
      <c r="Y281" s="34">
        <f t="shared" si="71"/>
        <v>-471247.04609690118</v>
      </c>
      <c r="Z281" s="35">
        <f t="shared" si="72"/>
        <v>803999.87728965248</v>
      </c>
      <c r="AA281" s="35">
        <f t="shared" si="73"/>
        <v>-2646960.1426750529</v>
      </c>
      <c r="AB281" s="36">
        <f t="shared" si="74"/>
        <v>13854690.087009691</v>
      </c>
      <c r="AC281" s="42">
        <f t="shared" si="75"/>
        <v>870708.93637333554</v>
      </c>
      <c r="AD281" s="24"/>
      <c r="AE281" s="44">
        <f t="shared" si="76"/>
        <v>8707089363.7333546</v>
      </c>
      <c r="AF281" s="50"/>
      <c r="AG281" s="50"/>
      <c r="AH281" s="12">
        <v>2750</v>
      </c>
    </row>
    <row r="282" spans="5:34">
      <c r="E282" s="57">
        <v>0.66113425925925928</v>
      </c>
      <c r="F282" s="12">
        <v>2760</v>
      </c>
      <c r="G282" s="5">
        <v>16.95</v>
      </c>
      <c r="H282" s="5">
        <v>7.69</v>
      </c>
      <c r="I282" s="5">
        <v>8.31</v>
      </c>
      <c r="J282" s="6">
        <v>16.899999999999999</v>
      </c>
      <c r="K282" s="6">
        <v>7.87</v>
      </c>
      <c r="L282" s="6">
        <v>8.2200000000000006</v>
      </c>
      <c r="M282" s="17">
        <f t="shared" si="62"/>
        <v>16.924999999999997</v>
      </c>
      <c r="N282" s="17">
        <f t="shared" si="62"/>
        <v>7.78</v>
      </c>
      <c r="O282" s="17">
        <f t="shared" si="62"/>
        <v>8.2650000000000006</v>
      </c>
      <c r="P282" s="43">
        <f t="shared" si="63"/>
        <v>0.17384289579616621</v>
      </c>
      <c r="Q282" s="21">
        <f t="shared" si="64"/>
        <v>1.6595869074375541E-8</v>
      </c>
      <c r="R282" s="21">
        <f t="shared" si="65"/>
        <v>6.0255958607435721E-7</v>
      </c>
      <c r="S282" s="23">
        <f t="shared" si="66"/>
        <v>3.0815707644866272E-7</v>
      </c>
      <c r="T282" s="21">
        <f t="shared" si="67"/>
        <v>9.4960783765386965E-14</v>
      </c>
      <c r="U282" s="28">
        <v>298</v>
      </c>
      <c r="V282" s="29">
        <f t="shared" si="68"/>
        <v>289.92500000000001</v>
      </c>
      <c r="W282" s="30">
        <f t="shared" si="69"/>
        <v>0.46974599424868596</v>
      </c>
      <c r="X282" s="31">
        <f t="shared" si="70"/>
        <v>2.9494836580151871</v>
      </c>
      <c r="Y282" s="34">
        <f t="shared" si="71"/>
        <v>-9481099.635808371</v>
      </c>
      <c r="Z282" s="35">
        <f t="shared" si="72"/>
        <v>16905899.034910027</v>
      </c>
      <c r="AA282" s="35">
        <f t="shared" si="73"/>
        <v>-56532175.196352839</v>
      </c>
      <c r="AB282" s="36">
        <f t="shared" si="74"/>
        <v>305190085.99861962</v>
      </c>
      <c r="AC282" s="42">
        <f t="shared" si="75"/>
        <v>17033246.453276586</v>
      </c>
      <c r="AD282" s="24"/>
      <c r="AE282" s="44">
        <f t="shared" si="76"/>
        <v>170332464532.76587</v>
      </c>
      <c r="AF282" s="50"/>
      <c r="AG282" s="50"/>
      <c r="AH282" s="12">
        <v>2760</v>
      </c>
    </row>
    <row r="283" spans="5:34">
      <c r="E283" s="57">
        <v>0.66125</v>
      </c>
      <c r="F283" s="12">
        <v>2770</v>
      </c>
      <c r="G283" s="5">
        <v>16.96</v>
      </c>
      <c r="H283" s="5">
        <v>7.7</v>
      </c>
      <c r="I283" s="5">
        <v>8.27</v>
      </c>
      <c r="J283" s="6">
        <v>16.91</v>
      </c>
      <c r="K283" s="6">
        <v>7.87</v>
      </c>
      <c r="L283" s="6">
        <v>8.18</v>
      </c>
      <c r="M283" s="17">
        <f t="shared" si="62"/>
        <v>16.935000000000002</v>
      </c>
      <c r="N283" s="17">
        <f t="shared" si="62"/>
        <v>7.7850000000000001</v>
      </c>
      <c r="O283" s="17">
        <f t="shared" si="62"/>
        <v>8.2249999999999996</v>
      </c>
      <c r="P283" s="43">
        <f t="shared" si="63"/>
        <v>0.17303222511095553</v>
      </c>
      <c r="Q283" s="21">
        <f t="shared" si="64"/>
        <v>1.640589773199533E-8</v>
      </c>
      <c r="R283" s="21">
        <f t="shared" si="65"/>
        <v>6.0953689724016853E-7</v>
      </c>
      <c r="S283" s="23">
        <f t="shared" si="66"/>
        <v>3.1198451866293526E-7</v>
      </c>
      <c r="T283" s="21">
        <f t="shared" si="67"/>
        <v>9.7334339885343398E-14</v>
      </c>
      <c r="U283" s="28">
        <v>298</v>
      </c>
      <c r="V283" s="29">
        <f t="shared" si="68"/>
        <v>289.935</v>
      </c>
      <c r="W283" s="30">
        <f t="shared" si="69"/>
        <v>0.46914808375818645</v>
      </c>
      <c r="X283" s="31">
        <f t="shared" si="70"/>
        <v>2.9454257804874087</v>
      </c>
      <c r="Y283" s="34">
        <f t="shared" si="71"/>
        <v>-214835503.91335645</v>
      </c>
      <c r="Z283" s="35">
        <f t="shared" si="72"/>
        <v>396003967.13015991</v>
      </c>
      <c r="AA283" s="35">
        <f t="shared" si="73"/>
        <v>-1340789312.3233368</v>
      </c>
      <c r="AB283" s="36">
        <f t="shared" si="74"/>
        <v>7409668075.8179903</v>
      </c>
      <c r="AC283" s="42">
        <f t="shared" si="75"/>
        <v>377793969.85315114</v>
      </c>
      <c r="AD283" s="24"/>
      <c r="AE283" s="44">
        <f t="shared" si="76"/>
        <v>3777939698531.5112</v>
      </c>
      <c r="AF283" s="50"/>
      <c r="AG283" s="50"/>
      <c r="AH283" s="12">
        <v>2770</v>
      </c>
    </row>
    <row r="284" spans="5:34">
      <c r="E284" s="57">
        <v>0.66136574074074073</v>
      </c>
      <c r="F284" s="12">
        <v>2780</v>
      </c>
      <c r="G284" s="5">
        <v>16.96</v>
      </c>
      <c r="H284" s="5">
        <v>7.7</v>
      </c>
      <c r="I284" s="5">
        <v>8.23</v>
      </c>
      <c r="J284" s="6">
        <v>16.91</v>
      </c>
      <c r="K284" s="6">
        <v>7.87</v>
      </c>
      <c r="L284" s="6">
        <v>8.34</v>
      </c>
      <c r="M284" s="17">
        <f t="shared" si="62"/>
        <v>16.935000000000002</v>
      </c>
      <c r="N284" s="17">
        <f t="shared" si="62"/>
        <v>7.7850000000000001</v>
      </c>
      <c r="O284" s="17">
        <f t="shared" si="62"/>
        <v>8.2850000000000001</v>
      </c>
      <c r="P284" s="43">
        <f t="shared" si="63"/>
        <v>0.17429446626678013</v>
      </c>
      <c r="Q284" s="21">
        <f t="shared" si="64"/>
        <v>1.640589773199533E-8</v>
      </c>
      <c r="R284" s="21">
        <f t="shared" si="65"/>
        <v>6.0953689724016853E-7</v>
      </c>
      <c r="S284" s="23">
        <f t="shared" si="66"/>
        <v>3.1198451866293526E-7</v>
      </c>
      <c r="T284" s="21">
        <f t="shared" si="67"/>
        <v>9.7334339885343398E-14</v>
      </c>
      <c r="U284" s="28">
        <v>298</v>
      </c>
      <c r="V284" s="29">
        <f t="shared" si="68"/>
        <v>289.935</v>
      </c>
      <c r="W284" s="30">
        <f t="shared" si="69"/>
        <v>0.46914808375818645</v>
      </c>
      <c r="X284" s="31">
        <f t="shared" si="70"/>
        <v>2.9454257804874087</v>
      </c>
      <c r="Y284" s="34">
        <f t="shared" si="71"/>
        <v>-5281213365.137619</v>
      </c>
      <c r="Z284" s="35">
        <f t="shared" si="72"/>
        <v>9844342966.0788708</v>
      </c>
      <c r="AA284" s="35">
        <f t="shared" si="73"/>
        <v>-33475712201.364941</v>
      </c>
      <c r="AB284" s="36">
        <f t="shared" si="74"/>
        <v>186469710379.69095</v>
      </c>
      <c r="AC284" s="42">
        <f t="shared" si="75"/>
        <v>9219897105.7169151</v>
      </c>
      <c r="AD284" s="24"/>
      <c r="AE284" s="44">
        <f t="shared" si="76"/>
        <v>92198971057169.156</v>
      </c>
      <c r="AF284" s="50"/>
      <c r="AG284" s="50"/>
      <c r="AH284" s="12">
        <v>2780</v>
      </c>
    </row>
    <row r="285" spans="5:34">
      <c r="E285" s="57">
        <v>0.66148148148148145</v>
      </c>
      <c r="F285" s="12">
        <v>2790</v>
      </c>
      <c r="G285" s="5">
        <v>16.96</v>
      </c>
      <c r="H285" s="5">
        <v>7.7</v>
      </c>
      <c r="I285" s="5">
        <v>8.36</v>
      </c>
      <c r="J285" s="6">
        <v>16.920000000000002</v>
      </c>
      <c r="K285" s="6">
        <v>7.88</v>
      </c>
      <c r="L285" s="6">
        <v>8.27</v>
      </c>
      <c r="M285" s="17">
        <f t="shared" si="62"/>
        <v>16.940000000000001</v>
      </c>
      <c r="N285" s="17">
        <f t="shared" si="62"/>
        <v>7.79</v>
      </c>
      <c r="O285" s="17">
        <f t="shared" si="62"/>
        <v>8.3149999999999995</v>
      </c>
      <c r="P285" s="43">
        <f t="shared" si="63"/>
        <v>0.17494109591285895</v>
      </c>
      <c r="Q285" s="21">
        <f t="shared" si="64"/>
        <v>1.6218100973589297E-8</v>
      </c>
      <c r="R285" s="21">
        <f t="shared" si="65"/>
        <v>6.1659500186148145E-7</v>
      </c>
      <c r="S285" s="23">
        <f t="shared" si="66"/>
        <v>3.1572828697989717E-7</v>
      </c>
      <c r="T285" s="21">
        <f t="shared" si="67"/>
        <v>9.9684351199260311E-14</v>
      </c>
      <c r="U285" s="28">
        <v>298</v>
      </c>
      <c r="V285" s="29">
        <f t="shared" si="68"/>
        <v>289.94</v>
      </c>
      <c r="W285" s="30">
        <f t="shared" si="69"/>
        <v>0.46884914397933819</v>
      </c>
      <c r="X285" s="31">
        <f t="shared" si="70"/>
        <v>2.9433990405752843</v>
      </c>
      <c r="Y285" s="34">
        <f t="shared" si="71"/>
        <v>-136951552521.00185</v>
      </c>
      <c r="Z285" s="35">
        <f t="shared" si="72"/>
        <v>266519783245.01474</v>
      </c>
      <c r="AA285" s="35">
        <f t="shared" si="73"/>
        <v>-922142307751.35864</v>
      </c>
      <c r="AB285" s="36">
        <f t="shared" si="74"/>
        <v>5296473360537.0928</v>
      </c>
      <c r="AC285" s="42">
        <f t="shared" si="75"/>
        <v>232429494679.01801</v>
      </c>
      <c r="AD285" s="24"/>
      <c r="AE285" s="44">
        <f t="shared" si="76"/>
        <v>2324294946790180</v>
      </c>
      <c r="AF285" s="50"/>
      <c r="AG285" s="50"/>
      <c r="AH285" s="12">
        <v>2790</v>
      </c>
    </row>
    <row r="286" spans="5:34">
      <c r="E286" s="57">
        <v>0.66159722222222217</v>
      </c>
      <c r="F286" s="12">
        <v>2800</v>
      </c>
      <c r="G286" s="5">
        <v>16.97</v>
      </c>
      <c r="H286" s="5">
        <v>7.7</v>
      </c>
      <c r="I286" s="5">
        <v>8.36</v>
      </c>
      <c r="J286" s="6">
        <v>16.920000000000002</v>
      </c>
      <c r="K286" s="6">
        <v>7.88</v>
      </c>
      <c r="L286" s="6">
        <v>8.1300000000000008</v>
      </c>
      <c r="M286" s="17">
        <f t="shared" si="62"/>
        <v>16.945</v>
      </c>
      <c r="N286" s="17">
        <f t="shared" si="62"/>
        <v>7.79</v>
      </c>
      <c r="O286" s="17">
        <f t="shared" si="62"/>
        <v>8.245000000000001</v>
      </c>
      <c r="P286" s="43">
        <f t="shared" si="63"/>
        <v>0.17348373189959324</v>
      </c>
      <c r="Q286" s="21">
        <f t="shared" si="64"/>
        <v>1.6218100973589297E-8</v>
      </c>
      <c r="R286" s="21">
        <f t="shared" si="65"/>
        <v>6.1659500186148145E-7</v>
      </c>
      <c r="S286" s="23">
        <f t="shared" si="66"/>
        <v>3.1585949934061758E-7</v>
      </c>
      <c r="T286" s="21">
        <f t="shared" si="67"/>
        <v>9.9767223323705591E-14</v>
      </c>
      <c r="U286" s="28">
        <v>298</v>
      </c>
      <c r="V286" s="29">
        <f t="shared" si="68"/>
        <v>289.94499999999999</v>
      </c>
      <c r="W286" s="30">
        <f t="shared" si="69"/>
        <v>0.46855021451071438</v>
      </c>
      <c r="X286" s="31">
        <f t="shared" si="70"/>
        <v>2.9413737650863965</v>
      </c>
      <c r="Y286" s="34">
        <f t="shared" si="71"/>
        <v>-3889353732922.751</v>
      </c>
      <c r="Z286" s="35">
        <f t="shared" si="72"/>
        <v>7490846699749.5801</v>
      </c>
      <c r="AA286" s="35">
        <f t="shared" si="73"/>
        <v>-25807477592927.398</v>
      </c>
      <c r="AB286" s="36">
        <f t="shared" si="74"/>
        <v>147135360313084.09</v>
      </c>
      <c r="AC286" s="42">
        <f t="shared" si="75"/>
        <v>6646224093017.9971</v>
      </c>
      <c r="AD286" s="24"/>
      <c r="AE286" s="44">
        <f t="shared" si="76"/>
        <v>6.6462240930179968E+16</v>
      </c>
      <c r="AF286" s="50"/>
      <c r="AG286" s="50"/>
      <c r="AH286" s="12">
        <v>2800</v>
      </c>
    </row>
    <row r="287" spans="5:34">
      <c r="E287" s="57">
        <v>0.661712962962963</v>
      </c>
      <c r="F287" s="12">
        <v>2810</v>
      </c>
      <c r="G287" s="5">
        <v>16.97</v>
      </c>
      <c r="H287" s="5">
        <v>7.7</v>
      </c>
      <c r="I287" s="5">
        <v>8.34</v>
      </c>
      <c r="J287" s="6">
        <v>16.920000000000002</v>
      </c>
      <c r="K287" s="6">
        <v>7.88</v>
      </c>
      <c r="L287" s="6">
        <v>8.2799999999999994</v>
      </c>
      <c r="M287" s="17">
        <f t="shared" ref="M287:O299" si="77">(G287+J287)/2</f>
        <v>16.945</v>
      </c>
      <c r="N287" s="17">
        <f t="shared" si="77"/>
        <v>7.79</v>
      </c>
      <c r="O287" s="17">
        <f t="shared" si="77"/>
        <v>8.3099999999999987</v>
      </c>
      <c r="P287" s="43">
        <f t="shared" si="63"/>
        <v>0.17485140231481133</v>
      </c>
      <c r="Q287" s="21">
        <f t="shared" si="64"/>
        <v>1.6218100973589297E-8</v>
      </c>
      <c r="R287" s="21">
        <f t="shared" si="65"/>
        <v>6.1659500186148145E-7</v>
      </c>
      <c r="S287" s="23">
        <f t="shared" si="66"/>
        <v>3.1585949934061758E-7</v>
      </c>
      <c r="T287" s="21">
        <f t="shared" si="67"/>
        <v>9.9767223323705591E-14</v>
      </c>
      <c r="U287" s="28">
        <v>298</v>
      </c>
      <c r="V287" s="29">
        <f t="shared" si="68"/>
        <v>289.94499999999999</v>
      </c>
      <c r="W287" s="30">
        <f t="shared" si="69"/>
        <v>0.46855021451071438</v>
      </c>
      <c r="X287" s="31">
        <f t="shared" si="70"/>
        <v>2.9413737650863965</v>
      </c>
      <c r="Y287" s="34">
        <f t="shared" si="71"/>
        <v>-108722288528538.16</v>
      </c>
      <c r="Z287" s="35">
        <f t="shared" si="72"/>
        <v>211905689842280.62</v>
      </c>
      <c r="AA287" s="35">
        <f t="shared" si="73"/>
        <v>-733643763774803.62</v>
      </c>
      <c r="AB287" s="36">
        <f t="shared" si="74"/>
        <v>4218388923111014.5</v>
      </c>
      <c r="AC287" s="42">
        <f t="shared" si="75"/>
        <v>184334132082693.47</v>
      </c>
      <c r="AD287" s="24"/>
      <c r="AE287" s="44">
        <f t="shared" si="76"/>
        <v>1.8433413208269348E+18</v>
      </c>
      <c r="AF287" s="50"/>
      <c r="AG287" s="50"/>
      <c r="AH287" s="12">
        <v>2810</v>
      </c>
    </row>
    <row r="288" spans="5:34">
      <c r="E288" s="57">
        <v>0.66182870370370372</v>
      </c>
      <c r="F288" s="12">
        <v>2820</v>
      </c>
      <c r="G288" s="5">
        <v>16.98</v>
      </c>
      <c r="H288" s="5">
        <v>7.71</v>
      </c>
      <c r="I288" s="5">
        <v>8.3000000000000007</v>
      </c>
      <c r="J288" s="6">
        <v>16.93</v>
      </c>
      <c r="K288" s="6">
        <v>7.88</v>
      </c>
      <c r="L288" s="6">
        <v>8.19</v>
      </c>
      <c r="M288" s="17">
        <f t="shared" si="77"/>
        <v>16.954999999999998</v>
      </c>
      <c r="N288" s="17">
        <f t="shared" si="77"/>
        <v>7.7949999999999999</v>
      </c>
      <c r="O288" s="17">
        <f t="shared" si="77"/>
        <v>8.245000000000001</v>
      </c>
      <c r="P288" s="43">
        <f t="shared" si="63"/>
        <v>0.17351450254794126</v>
      </c>
      <c r="Q288" s="21">
        <f t="shared" si="64"/>
        <v>1.6032453906900412E-8</v>
      </c>
      <c r="R288" s="21">
        <f t="shared" si="65"/>
        <v>6.2373483548241851E-7</v>
      </c>
      <c r="S288" s="23">
        <f t="shared" si="66"/>
        <v>3.1978260892968669E-7</v>
      </c>
      <c r="T288" s="21">
        <f t="shared" si="67"/>
        <v>1.0226091697387693E-13</v>
      </c>
      <c r="U288" s="28">
        <v>298</v>
      </c>
      <c r="V288" s="29">
        <f t="shared" si="68"/>
        <v>289.95499999999998</v>
      </c>
      <c r="W288" s="30">
        <f t="shared" si="69"/>
        <v>0.46795238650200416</v>
      </c>
      <c r="X288" s="31">
        <f t="shared" si="70"/>
        <v>2.9373276029497104</v>
      </c>
      <c r="Y288" s="34">
        <f t="shared" si="71"/>
        <v>-3180801011453351</v>
      </c>
      <c r="Z288" s="35">
        <f t="shared" si="72"/>
        <v>6373647344939687</v>
      </c>
      <c r="AA288" s="35">
        <f t="shared" si="73"/>
        <v>-2.232587930456648E+16</v>
      </c>
      <c r="AB288" s="36">
        <f t="shared" si="74"/>
        <v>1.3094356581215984E+17</v>
      </c>
      <c r="AC288" s="42">
        <f t="shared" si="75"/>
        <v>5294651609945057</v>
      </c>
      <c r="AD288" s="24"/>
      <c r="AE288" s="44">
        <f t="shared" si="76"/>
        <v>5.2946516099450569E+19</v>
      </c>
      <c r="AF288" s="50"/>
      <c r="AG288" s="50"/>
      <c r="AH288" s="12">
        <v>2820</v>
      </c>
    </row>
    <row r="289" spans="5:34">
      <c r="E289" s="57">
        <v>0.66194444444444445</v>
      </c>
      <c r="F289" s="12">
        <v>2830</v>
      </c>
      <c r="G289" s="5">
        <v>16.98</v>
      </c>
      <c r="H289" s="5">
        <v>7.71</v>
      </c>
      <c r="I289" s="5">
        <v>8.2899999999999991</v>
      </c>
      <c r="J289" s="6">
        <v>16.93</v>
      </c>
      <c r="K289" s="6">
        <v>7.88</v>
      </c>
      <c r="L289" s="6">
        <v>8.24</v>
      </c>
      <c r="M289" s="17">
        <f t="shared" si="77"/>
        <v>16.954999999999998</v>
      </c>
      <c r="N289" s="17">
        <f t="shared" si="77"/>
        <v>7.7949999999999999</v>
      </c>
      <c r="O289" s="17">
        <f t="shared" si="77"/>
        <v>8.2650000000000006</v>
      </c>
      <c r="P289" s="43">
        <f t="shared" si="63"/>
        <v>0.17393539885491016</v>
      </c>
      <c r="Q289" s="21">
        <f t="shared" si="64"/>
        <v>1.6032453906900412E-8</v>
      </c>
      <c r="R289" s="21">
        <f t="shared" si="65"/>
        <v>6.2373483548241851E-7</v>
      </c>
      <c r="S289" s="23">
        <f t="shared" si="66"/>
        <v>3.1978260892968669E-7</v>
      </c>
      <c r="T289" s="21">
        <f t="shared" si="67"/>
        <v>1.0226091697387693E-13</v>
      </c>
      <c r="U289" s="28">
        <v>298</v>
      </c>
      <c r="V289" s="29">
        <f t="shared" si="68"/>
        <v>289.95499999999998</v>
      </c>
      <c r="W289" s="30">
        <f t="shared" si="69"/>
        <v>0.46795238650200416</v>
      </c>
      <c r="X289" s="31">
        <f t="shared" si="70"/>
        <v>2.9373276029497104</v>
      </c>
      <c r="Y289" s="34">
        <f t="shared" si="71"/>
        <v>-9.940063719782392E+16</v>
      </c>
      <c r="Z289" s="35">
        <f t="shared" si="72"/>
        <v>1.999019582061161E+17</v>
      </c>
      <c r="AA289" s="35">
        <f t="shared" si="73"/>
        <v>-7.0132006753654925E+17</v>
      </c>
      <c r="AB289" s="36">
        <f t="shared" si="74"/>
        <v>4.1240514922851236E+18</v>
      </c>
      <c r="AC289" s="42">
        <f t="shared" si="75"/>
        <v>1.6505848641236589E+17</v>
      </c>
      <c r="AD289" s="24"/>
      <c r="AE289" s="44">
        <f t="shared" si="76"/>
        <v>1.650584864123659E+21</v>
      </c>
      <c r="AF289" s="50"/>
      <c r="AG289" s="50"/>
      <c r="AH289" s="12">
        <v>2830</v>
      </c>
    </row>
    <row r="290" spans="5:34">
      <c r="E290" s="57">
        <v>0.66206018518518517</v>
      </c>
      <c r="F290" s="12">
        <v>2840</v>
      </c>
      <c r="G290" s="5">
        <v>16.98</v>
      </c>
      <c r="H290" s="5">
        <v>7.71</v>
      </c>
      <c r="I290" s="5">
        <v>8.2899999999999991</v>
      </c>
      <c r="J290" s="6">
        <v>16.93</v>
      </c>
      <c r="K290" s="6">
        <v>7.89</v>
      </c>
      <c r="L290" s="6">
        <v>8.27</v>
      </c>
      <c r="M290" s="17">
        <f t="shared" si="77"/>
        <v>16.954999999999998</v>
      </c>
      <c r="N290" s="17">
        <f t="shared" si="77"/>
        <v>7.8</v>
      </c>
      <c r="O290" s="17">
        <f t="shared" si="77"/>
        <v>8.2799999999999994</v>
      </c>
      <c r="P290" s="43">
        <f t="shared" si="63"/>
        <v>0.17425107108513685</v>
      </c>
      <c r="Q290" s="21">
        <f t="shared" si="64"/>
        <v>1.5848931924611133E-8</v>
      </c>
      <c r="R290" s="21">
        <f t="shared" si="65"/>
        <v>6.3095734448019254E-7</v>
      </c>
      <c r="S290" s="23">
        <f t="shared" si="66"/>
        <v>3.2348551702289899E-7</v>
      </c>
      <c r="T290" s="21">
        <f t="shared" si="67"/>
        <v>1.0464287972357227E-13</v>
      </c>
      <c r="U290" s="28">
        <v>298</v>
      </c>
      <c r="V290" s="29">
        <f t="shared" si="68"/>
        <v>289.95499999999998</v>
      </c>
      <c r="W290" s="30">
        <f t="shared" si="69"/>
        <v>0.46795238650200416</v>
      </c>
      <c r="X290" s="31">
        <f t="shared" si="70"/>
        <v>2.9373276029497104</v>
      </c>
      <c r="Y290" s="34">
        <f t="shared" si="71"/>
        <v>-3.2111485447578327E+18</v>
      </c>
      <c r="Z290" s="35">
        <f t="shared" si="72"/>
        <v>6.7010316698951311E+18</v>
      </c>
      <c r="AA290" s="35">
        <f t="shared" si="73"/>
        <v>-2.3895907474558943E+19</v>
      </c>
      <c r="AB290" s="36">
        <f t="shared" si="74"/>
        <v>1.4431272833547769E+20</v>
      </c>
      <c r="AC290" s="42">
        <f t="shared" si="75"/>
        <v>5.2014162137897349E+18</v>
      </c>
      <c r="AD290" s="24"/>
      <c r="AE290" s="44">
        <f t="shared" si="76"/>
        <v>5.2014162137897348E+22</v>
      </c>
      <c r="AF290" s="50"/>
      <c r="AG290" s="50"/>
      <c r="AH290" s="12">
        <v>2840</v>
      </c>
    </row>
    <row r="291" spans="5:34">
      <c r="E291" s="57">
        <v>0.66217592592592589</v>
      </c>
      <c r="F291" s="12">
        <v>2850</v>
      </c>
      <c r="G291" s="5">
        <v>16.989999999999998</v>
      </c>
      <c r="H291" s="5">
        <v>7.71</v>
      </c>
      <c r="I291" s="5">
        <v>8.39</v>
      </c>
      <c r="J291" s="6">
        <v>16.940000000000001</v>
      </c>
      <c r="K291" s="6">
        <v>7.89</v>
      </c>
      <c r="L291" s="6">
        <v>8.25</v>
      </c>
      <c r="M291" s="17">
        <f t="shared" si="77"/>
        <v>16.965</v>
      </c>
      <c r="N291" s="17">
        <f t="shared" si="77"/>
        <v>7.8</v>
      </c>
      <c r="O291" s="17">
        <f t="shared" si="77"/>
        <v>8.32</v>
      </c>
      <c r="P291" s="43">
        <f t="shared" si="63"/>
        <v>0.17512392526699652</v>
      </c>
      <c r="Q291" s="21">
        <f t="shared" si="64"/>
        <v>1.5848931924611133E-8</v>
      </c>
      <c r="R291" s="21">
        <f t="shared" si="65"/>
        <v>6.3095734448019254E-7</v>
      </c>
      <c r="S291" s="23">
        <f t="shared" si="66"/>
        <v>3.237544452117315E-7</v>
      </c>
      <c r="T291" s="21">
        <f t="shared" si="67"/>
        <v>1.0481694079435606E-13</v>
      </c>
      <c r="U291" s="28">
        <v>298</v>
      </c>
      <c r="V291" s="29">
        <f t="shared" si="68"/>
        <v>289.96499999999997</v>
      </c>
      <c r="W291" s="30">
        <f t="shared" si="69"/>
        <v>0.4673545997277857</v>
      </c>
      <c r="X291" s="31">
        <f t="shared" si="70"/>
        <v>2.9332872852288592</v>
      </c>
      <c r="Y291" s="34">
        <f t="shared" si="71"/>
        <v>-1.139222941454857E+20</v>
      </c>
      <c r="Z291" s="35">
        <f t="shared" si="72"/>
        <v>2.405702671861661E+20</v>
      </c>
      <c r="AA291" s="35">
        <f t="shared" si="73"/>
        <v>-8.6250597422969848E+20</v>
      </c>
      <c r="AB291" s="36">
        <f t="shared" si="74"/>
        <v>5.2538058447923351E+21</v>
      </c>
      <c r="AC291" s="42">
        <f t="shared" si="75"/>
        <v>1.8305446318277604E+20</v>
      </c>
      <c r="AD291" s="24"/>
      <c r="AE291" s="44">
        <f t="shared" si="76"/>
        <v>1.8305446318277604E+24</v>
      </c>
      <c r="AF291" s="50"/>
      <c r="AG291" s="50"/>
      <c r="AH291" s="12">
        <v>2850</v>
      </c>
    </row>
    <row r="292" spans="5:34">
      <c r="E292" s="57">
        <v>0.66229166666666661</v>
      </c>
      <c r="F292" s="12">
        <v>2860</v>
      </c>
      <c r="G292" s="5">
        <v>16.989999999999998</v>
      </c>
      <c r="H292" s="5">
        <v>7.71</v>
      </c>
      <c r="I292" s="5">
        <v>8.32</v>
      </c>
      <c r="J292" s="6">
        <v>16.940000000000001</v>
      </c>
      <c r="K292" s="6">
        <v>7.89</v>
      </c>
      <c r="L292" s="6">
        <v>8.3000000000000007</v>
      </c>
      <c r="M292" s="17">
        <f t="shared" si="77"/>
        <v>16.965</v>
      </c>
      <c r="N292" s="17">
        <f t="shared" si="77"/>
        <v>7.8</v>
      </c>
      <c r="O292" s="17">
        <f t="shared" si="77"/>
        <v>8.31</v>
      </c>
      <c r="P292" s="43">
        <f t="shared" si="63"/>
        <v>0.17491343977989673</v>
      </c>
      <c r="Q292" s="21">
        <f t="shared" si="64"/>
        <v>1.5848931924611133E-8</v>
      </c>
      <c r="R292" s="21">
        <f t="shared" si="65"/>
        <v>6.3095734448019254E-7</v>
      </c>
      <c r="S292" s="23">
        <f t="shared" si="66"/>
        <v>3.237544452117315E-7</v>
      </c>
      <c r="T292" s="21">
        <f t="shared" si="67"/>
        <v>1.0481694079435606E-13</v>
      </c>
      <c r="U292" s="28">
        <v>298</v>
      </c>
      <c r="V292" s="29">
        <f t="shared" si="68"/>
        <v>289.96499999999997</v>
      </c>
      <c r="W292" s="30">
        <f t="shared" si="69"/>
        <v>0.4673545997277857</v>
      </c>
      <c r="X292" s="31">
        <f t="shared" si="70"/>
        <v>2.9332872852288592</v>
      </c>
      <c r="Y292" s="34">
        <f t="shared" si="71"/>
        <v>-4.1500083243596083E+21</v>
      </c>
      <c r="Z292" s="35">
        <f t="shared" si="72"/>
        <v>8.7480717735348991E+21</v>
      </c>
      <c r="AA292" s="35">
        <f t="shared" si="73"/>
        <v>-3.1338708109581026E+22</v>
      </c>
      <c r="AB292" s="36">
        <f t="shared" si="74"/>
        <v>1.9064919966242728E+23</v>
      </c>
      <c r="AC292" s="42">
        <f t="shared" si="75"/>
        <v>6.6764080241157247E+21</v>
      </c>
      <c r="AD292" s="24"/>
      <c r="AE292" s="44">
        <f t="shared" si="76"/>
        <v>6.676408024115725E+25</v>
      </c>
      <c r="AF292" s="50"/>
      <c r="AG292" s="50"/>
      <c r="AH292" s="12">
        <v>2860</v>
      </c>
    </row>
    <row r="293" spans="5:34">
      <c r="E293" s="57">
        <v>0.66240740740740744</v>
      </c>
      <c r="F293" s="12">
        <v>2870</v>
      </c>
      <c r="G293" s="5">
        <v>16.989999999999998</v>
      </c>
      <c r="H293" s="5">
        <v>7.71</v>
      </c>
      <c r="I293" s="5">
        <v>8.3000000000000007</v>
      </c>
      <c r="J293" s="6">
        <v>16.95</v>
      </c>
      <c r="K293" s="6">
        <v>7.89</v>
      </c>
      <c r="L293" s="6">
        <v>8.2100000000000009</v>
      </c>
      <c r="M293" s="17">
        <f t="shared" si="77"/>
        <v>16.97</v>
      </c>
      <c r="N293" s="17">
        <f t="shared" si="77"/>
        <v>7.8</v>
      </c>
      <c r="O293" s="17">
        <f t="shared" si="77"/>
        <v>8.2550000000000008</v>
      </c>
      <c r="P293" s="43">
        <f t="shared" si="63"/>
        <v>0.17377118315138992</v>
      </c>
      <c r="Q293" s="21">
        <f t="shared" si="64"/>
        <v>1.5848931924611133E-8</v>
      </c>
      <c r="R293" s="21">
        <f t="shared" si="65"/>
        <v>6.3095734448019254E-7</v>
      </c>
      <c r="S293" s="23">
        <f t="shared" si="66"/>
        <v>3.2388899313411218E-7</v>
      </c>
      <c r="T293" s="21">
        <f t="shared" si="67"/>
        <v>1.0490407987342897E-13</v>
      </c>
      <c r="U293" s="28">
        <v>298</v>
      </c>
      <c r="V293" s="29">
        <f t="shared" si="68"/>
        <v>289.97000000000003</v>
      </c>
      <c r="W293" s="30">
        <f t="shared" si="69"/>
        <v>0.46705572180227833</v>
      </c>
      <c r="X293" s="31">
        <f t="shared" si="70"/>
        <v>2.9312693152630471</v>
      </c>
      <c r="Y293" s="34">
        <f t="shared" si="71"/>
        <v>-1.4979793880712782E+23</v>
      </c>
      <c r="Z293" s="35">
        <f t="shared" si="72"/>
        <v>3.1343165145634491E+23</v>
      </c>
      <c r="AA293" s="35">
        <f t="shared" si="73"/>
        <v>-1.119042353222379E+24</v>
      </c>
      <c r="AB293" s="36">
        <f t="shared" si="74"/>
        <v>6.771172201350892E+24</v>
      </c>
      <c r="AC293" s="42">
        <f t="shared" si="75"/>
        <v>2.4220627246740715E+23</v>
      </c>
      <c r="AD293" s="24"/>
      <c r="AE293" s="44">
        <f t="shared" si="76"/>
        <v>2.4220627246740716E+27</v>
      </c>
      <c r="AF293" s="50"/>
      <c r="AG293" s="50"/>
      <c r="AH293" s="12">
        <v>2870</v>
      </c>
    </row>
    <row r="294" spans="5:34">
      <c r="E294" s="57">
        <v>0.66252314814814817</v>
      </c>
      <c r="F294" s="12">
        <v>2880</v>
      </c>
      <c r="G294" s="5">
        <v>17</v>
      </c>
      <c r="H294" s="5">
        <v>7.71</v>
      </c>
      <c r="I294" s="5">
        <v>8.32</v>
      </c>
      <c r="J294" s="6">
        <v>16.95</v>
      </c>
      <c r="K294" s="6">
        <v>7.89</v>
      </c>
      <c r="L294" s="6">
        <v>8.3000000000000007</v>
      </c>
      <c r="M294" s="17">
        <f t="shared" si="77"/>
        <v>16.975000000000001</v>
      </c>
      <c r="N294" s="17">
        <f t="shared" si="77"/>
        <v>7.8</v>
      </c>
      <c r="O294" s="17">
        <f t="shared" si="77"/>
        <v>8.31</v>
      </c>
      <c r="P294" s="43">
        <f t="shared" si="63"/>
        <v>0.17494447502358784</v>
      </c>
      <c r="Q294" s="21">
        <f t="shared" si="64"/>
        <v>1.5848931924611133E-8</v>
      </c>
      <c r="R294" s="21">
        <f t="shared" si="65"/>
        <v>6.3095734448019254E-7</v>
      </c>
      <c r="S294" s="23">
        <f t="shared" si="66"/>
        <v>3.2402359697277052E-7</v>
      </c>
      <c r="T294" s="21">
        <f t="shared" si="67"/>
        <v>1.0499129139517243E-13</v>
      </c>
      <c r="U294" s="28">
        <v>298</v>
      </c>
      <c r="V294" s="29">
        <f t="shared" si="68"/>
        <v>289.97500000000002</v>
      </c>
      <c r="W294" s="30">
        <f t="shared" si="69"/>
        <v>0.46675685418379564</v>
      </c>
      <c r="X294" s="31">
        <f t="shared" si="70"/>
        <v>2.9292528030893505</v>
      </c>
      <c r="Y294" s="34">
        <f t="shared" si="71"/>
        <v>-5.3582165667470376E+24</v>
      </c>
      <c r="Z294" s="35">
        <f t="shared" si="72"/>
        <v>1.1348571308638944E+25</v>
      </c>
      <c r="AA294" s="35">
        <f t="shared" si="73"/>
        <v>-4.0742783648033756E+25</v>
      </c>
      <c r="AB294" s="36">
        <f t="shared" si="74"/>
        <v>2.4871178429314158E+26</v>
      </c>
      <c r="AC294" s="42">
        <f t="shared" si="75"/>
        <v>8.5924610374868663E+24</v>
      </c>
      <c r="AD294" s="24"/>
      <c r="AE294" s="44">
        <f t="shared" si="76"/>
        <v>8.5924610374868656E+28</v>
      </c>
      <c r="AF294" s="50"/>
      <c r="AG294" s="50"/>
      <c r="AH294" s="12">
        <v>2880</v>
      </c>
    </row>
    <row r="295" spans="5:34">
      <c r="E295" s="57">
        <v>0.66263888888888889</v>
      </c>
      <c r="F295" s="12">
        <v>2890</v>
      </c>
      <c r="G295" s="5">
        <v>17.010000000000002</v>
      </c>
      <c r="H295" s="5">
        <v>7.71</v>
      </c>
      <c r="I295" s="5">
        <v>8.31</v>
      </c>
      <c r="J295" s="6">
        <v>16.96</v>
      </c>
      <c r="K295" s="6">
        <v>7.9</v>
      </c>
      <c r="L295" s="6">
        <v>8.18</v>
      </c>
      <c r="M295" s="17">
        <f t="shared" si="77"/>
        <v>16.984999999999999</v>
      </c>
      <c r="N295" s="17">
        <f t="shared" si="77"/>
        <v>7.8049999999999997</v>
      </c>
      <c r="O295" s="17">
        <f t="shared" si="77"/>
        <v>8.245000000000001</v>
      </c>
      <c r="P295" s="43">
        <f t="shared" si="63"/>
        <v>0.17360688002098895</v>
      </c>
      <c r="Q295" s="21">
        <f t="shared" si="64"/>
        <v>1.5667510701081492E-8</v>
      </c>
      <c r="R295" s="21">
        <f t="shared" si="65"/>
        <v>6.3826348619054789E-7</v>
      </c>
      <c r="S295" s="23">
        <f t="shared" si="66"/>
        <v>3.2804810813365751E-7</v>
      </c>
      <c r="T295" s="21">
        <f t="shared" si="67"/>
        <v>1.0761556125007185E-13</v>
      </c>
      <c r="U295" s="28">
        <v>298</v>
      </c>
      <c r="V295" s="29">
        <f t="shared" si="68"/>
        <v>289.98500000000001</v>
      </c>
      <c r="W295" s="30">
        <f t="shared" si="69"/>
        <v>0.46615914986577051</v>
      </c>
      <c r="X295" s="31">
        <f t="shared" si="70"/>
        <v>2.925224147710622</v>
      </c>
      <c r="Y295" s="34">
        <f t="shared" si="71"/>
        <v>-2.0084090882315148E+26</v>
      </c>
      <c r="Z295" s="35">
        <f t="shared" si="72"/>
        <v>4.3699809982627109E+26</v>
      </c>
      <c r="AA295" s="35">
        <f t="shared" si="73"/>
        <v>-1.588677861006569E+27</v>
      </c>
      <c r="AB295" s="36">
        <f t="shared" si="74"/>
        <v>9.8899390808251205E+27</v>
      </c>
      <c r="AC295" s="42">
        <f t="shared" si="75"/>
        <v>3.1620103278349383E+26</v>
      </c>
      <c r="AD295" s="24"/>
      <c r="AE295" s="44">
        <f t="shared" si="76"/>
        <v>3.1620103278349384E+30</v>
      </c>
      <c r="AF295" s="50"/>
      <c r="AG295" s="50"/>
      <c r="AH295" s="12">
        <v>2890</v>
      </c>
    </row>
    <row r="296" spans="5:34">
      <c r="E296" s="57">
        <v>0.66275462962962961</v>
      </c>
      <c r="F296" s="12">
        <v>2900</v>
      </c>
      <c r="G296" s="5">
        <v>17.010000000000002</v>
      </c>
      <c r="H296" s="5">
        <v>7.72</v>
      </c>
      <c r="I296" s="5">
        <v>8.33</v>
      </c>
      <c r="J296" s="6">
        <v>16.96</v>
      </c>
      <c r="K296" s="6">
        <v>7.9</v>
      </c>
      <c r="L296" s="6">
        <v>8.08</v>
      </c>
      <c r="M296" s="17">
        <f t="shared" si="77"/>
        <v>16.984999999999999</v>
      </c>
      <c r="N296" s="17">
        <f t="shared" si="77"/>
        <v>7.8100000000000005</v>
      </c>
      <c r="O296" s="17">
        <f t="shared" si="77"/>
        <v>8.2050000000000001</v>
      </c>
      <c r="P296" s="43">
        <f t="shared" si="63"/>
        <v>0.1727646392446591</v>
      </c>
      <c r="Q296" s="21">
        <f t="shared" si="64"/>
        <v>1.5488166189124758E-8</v>
      </c>
      <c r="R296" s="21">
        <f t="shared" si="65"/>
        <v>6.4565422903465583E-7</v>
      </c>
      <c r="S296" s="23">
        <f t="shared" si="66"/>
        <v>3.3184672619683863E-7</v>
      </c>
      <c r="T296" s="21">
        <f t="shared" si="67"/>
        <v>1.1012224968755959E-13</v>
      </c>
      <c r="U296" s="28">
        <v>298</v>
      </c>
      <c r="V296" s="29">
        <f t="shared" si="68"/>
        <v>289.98500000000001</v>
      </c>
      <c r="W296" s="30">
        <f t="shared" si="69"/>
        <v>0.46615914986577051</v>
      </c>
      <c r="X296" s="31">
        <f t="shared" si="70"/>
        <v>2.925224147710622</v>
      </c>
      <c r="Y296" s="34">
        <f t="shared" si="71"/>
        <v>-8.1664731089565076E+27</v>
      </c>
      <c r="Z296" s="35">
        <f t="shared" si="72"/>
        <v>1.8244314937708647E+28</v>
      </c>
      <c r="AA296" s="35">
        <f t="shared" si="73"/>
        <v>-6.716951254197307E+28</v>
      </c>
      <c r="AB296" s="36">
        <f t="shared" si="74"/>
        <v>4.2629274454235713E+29</v>
      </c>
      <c r="AC296" s="42">
        <f t="shared" si="75"/>
        <v>1.2625765448852399E+28</v>
      </c>
      <c r="AD296" s="24"/>
      <c r="AE296" s="44">
        <f t="shared" si="76"/>
        <v>1.2625765448852399E+32</v>
      </c>
      <c r="AF296" s="50"/>
      <c r="AG296" s="50"/>
      <c r="AH296" s="12">
        <v>2900</v>
      </c>
    </row>
    <row r="297" spans="5:34">
      <c r="E297" s="57">
        <v>0.66287037037037033</v>
      </c>
      <c r="F297" s="12">
        <v>2910</v>
      </c>
      <c r="G297" s="5">
        <v>17.02</v>
      </c>
      <c r="H297" s="5">
        <v>7.72</v>
      </c>
      <c r="I297" s="5">
        <v>8.34</v>
      </c>
      <c r="J297" s="6">
        <v>16.97</v>
      </c>
      <c r="K297" s="6">
        <v>7.9</v>
      </c>
      <c r="L297" s="6">
        <v>8.08</v>
      </c>
      <c r="M297" s="17">
        <f t="shared" si="77"/>
        <v>16.994999999999997</v>
      </c>
      <c r="N297" s="17">
        <f t="shared" si="77"/>
        <v>7.8100000000000005</v>
      </c>
      <c r="O297" s="17">
        <f t="shared" si="77"/>
        <v>8.2100000000000009</v>
      </c>
      <c r="P297" s="43">
        <f t="shared" si="63"/>
        <v>0.17290060288793355</v>
      </c>
      <c r="Q297" s="21">
        <f t="shared" si="64"/>
        <v>1.5488166189124758E-8</v>
      </c>
      <c r="R297" s="21">
        <f t="shared" si="65"/>
        <v>6.4565422903465583E-7</v>
      </c>
      <c r="S297" s="23">
        <f t="shared" si="66"/>
        <v>3.3212260543825703E-7</v>
      </c>
      <c r="T297" s="21">
        <f t="shared" si="67"/>
        <v>1.1030542504309616E-13</v>
      </c>
      <c r="U297" s="28">
        <v>298</v>
      </c>
      <c r="V297" s="29">
        <f t="shared" si="68"/>
        <v>289.995</v>
      </c>
      <c r="W297" s="30">
        <f t="shared" si="69"/>
        <v>0.46556148676944248</v>
      </c>
      <c r="X297" s="31">
        <f t="shared" si="70"/>
        <v>2.9212013102859906</v>
      </c>
      <c r="Y297" s="34">
        <f t="shared" si="71"/>
        <v>-3.5478368190025208E+29</v>
      </c>
      <c r="Z297" s="35">
        <f t="shared" si="72"/>
        <v>7.9700172186791093E+29</v>
      </c>
      <c r="AA297" s="35">
        <f t="shared" si="73"/>
        <v>-2.9422052484976775E+30</v>
      </c>
      <c r="AB297" s="36">
        <f t="shared" si="74"/>
        <v>1.8748626271787912E+31</v>
      </c>
      <c r="AC297" s="42">
        <f t="shared" si="75"/>
        <v>5.4641889249030313E+29</v>
      </c>
      <c r="AD297" s="24"/>
      <c r="AE297" s="44">
        <f t="shared" si="76"/>
        <v>5.4641889249030319E+33</v>
      </c>
      <c r="AF297" s="50"/>
      <c r="AG297" s="50"/>
      <c r="AH297" s="12">
        <v>2910</v>
      </c>
    </row>
    <row r="298" spans="5:34">
      <c r="E298" s="57">
        <v>0.66298611111111105</v>
      </c>
      <c r="F298" s="12">
        <v>2920</v>
      </c>
      <c r="G298" s="5">
        <v>17.02</v>
      </c>
      <c r="H298" s="5">
        <v>7.72</v>
      </c>
      <c r="I298" s="5">
        <v>8.33</v>
      </c>
      <c r="J298" s="6">
        <v>16.97</v>
      </c>
      <c r="K298" s="6">
        <v>7.9</v>
      </c>
      <c r="L298" s="6">
        <v>8.1199999999999992</v>
      </c>
      <c r="M298" s="17">
        <f t="shared" si="77"/>
        <v>16.994999999999997</v>
      </c>
      <c r="N298" s="17">
        <f t="shared" si="77"/>
        <v>7.8100000000000005</v>
      </c>
      <c r="O298" s="17">
        <f t="shared" si="77"/>
        <v>8.2249999999999996</v>
      </c>
      <c r="P298" s="43">
        <f t="shared" si="63"/>
        <v>0.17321649923912952</v>
      </c>
      <c r="Q298" s="21">
        <f t="shared" si="64"/>
        <v>1.5488166189124758E-8</v>
      </c>
      <c r="R298" s="21">
        <f t="shared" si="65"/>
        <v>6.4565422903465583E-7</v>
      </c>
      <c r="S298" s="23">
        <f t="shared" si="66"/>
        <v>3.3212260543825703E-7</v>
      </c>
      <c r="T298" s="21">
        <f t="shared" si="67"/>
        <v>1.1030542504309616E-13</v>
      </c>
      <c r="U298" s="28">
        <v>298</v>
      </c>
      <c r="V298" s="29">
        <f t="shared" si="68"/>
        <v>289.995</v>
      </c>
      <c r="W298" s="30">
        <f t="shared" si="69"/>
        <v>0.46556148676944248</v>
      </c>
      <c r="X298" s="31">
        <f t="shared" si="70"/>
        <v>2.9212013102859906</v>
      </c>
      <c r="Y298" s="34">
        <f t="shared" si="71"/>
        <v>-1.5645321382867716E+31</v>
      </c>
      <c r="Z298" s="35">
        <f t="shared" si="72"/>
        <v>3.5239138889223294E+31</v>
      </c>
      <c r="AA298" s="35">
        <f t="shared" si="73"/>
        <v>-1.3025623406088576E+32</v>
      </c>
      <c r="AB298" s="36">
        <f t="shared" si="74"/>
        <v>8.3163905265642659E+32</v>
      </c>
      <c r="AC298" s="42">
        <f t="shared" si="75"/>
        <v>2.4052144786870421E+31</v>
      </c>
      <c r="AD298" s="24"/>
      <c r="AE298" s="44">
        <f t="shared" si="76"/>
        <v>2.4052144786870422E+35</v>
      </c>
      <c r="AF298" s="50"/>
      <c r="AG298" s="50"/>
      <c r="AH298" s="12">
        <v>2920</v>
      </c>
    </row>
    <row r="299" spans="5:34">
      <c r="E299" s="57">
        <v>0.66310185185185189</v>
      </c>
      <c r="F299" s="12">
        <v>2930</v>
      </c>
      <c r="G299" s="5">
        <v>17.02</v>
      </c>
      <c r="H299" s="5">
        <v>7.72</v>
      </c>
      <c r="I299" s="5">
        <v>8.31</v>
      </c>
      <c r="J299" s="6">
        <v>16.97</v>
      </c>
      <c r="K299" s="6">
        <v>7.9</v>
      </c>
      <c r="L299" s="6">
        <v>8.32</v>
      </c>
      <c r="M299" s="17">
        <f t="shared" si="77"/>
        <v>16.994999999999997</v>
      </c>
      <c r="N299" s="17">
        <f t="shared" si="77"/>
        <v>7.8100000000000005</v>
      </c>
      <c r="O299" s="17">
        <f t="shared" si="77"/>
        <v>8.3150000000000013</v>
      </c>
      <c r="P299" s="43">
        <f t="shared" si="63"/>
        <v>0.17511187734630543</v>
      </c>
      <c r="Q299" s="21">
        <f t="shared" si="64"/>
        <v>1.5488166189124758E-8</v>
      </c>
      <c r="R299" s="21">
        <f t="shared" si="65"/>
        <v>6.4565422903465583E-7</v>
      </c>
      <c r="S299" s="23">
        <f t="shared" si="66"/>
        <v>3.3212260543825703E-7</v>
      </c>
      <c r="T299" s="21">
        <f t="shared" si="67"/>
        <v>1.1030542504309616E-13</v>
      </c>
      <c r="U299" s="28">
        <v>298</v>
      </c>
      <c r="V299" s="29">
        <f t="shared" si="68"/>
        <v>289.995</v>
      </c>
      <c r="W299" s="30">
        <f t="shared" si="69"/>
        <v>0.46556148676944248</v>
      </c>
      <c r="X299" s="31">
        <f t="shared" si="70"/>
        <v>2.9212013102859906</v>
      </c>
      <c r="Y299" s="34">
        <f t="shared" si="71"/>
        <v>-7.0186062497248261E+32</v>
      </c>
      <c r="Z299" s="35">
        <f t="shared" si="72"/>
        <v>1.6058317192976299E+33</v>
      </c>
      <c r="AA299" s="35">
        <f t="shared" si="73"/>
        <v>-5.9817772251586551E+33</v>
      </c>
      <c r="AB299" s="36">
        <f t="shared" si="74"/>
        <v>3.8633873611918648E+34</v>
      </c>
      <c r="AC299" s="42">
        <f t="shared" si="75"/>
        <v>1.0673180463372561E+33</v>
      </c>
      <c r="AD299" s="24"/>
      <c r="AE299" s="44">
        <f t="shared" si="76"/>
        <v>1.0673180463372562E+37</v>
      </c>
      <c r="AF299" s="50"/>
      <c r="AG299" s="50"/>
      <c r="AH299" s="12">
        <v>2930</v>
      </c>
    </row>
    <row r="300" spans="5:34">
      <c r="E300" s="57"/>
      <c r="F300" s="12"/>
      <c r="G300" s="5">
        <v>17.03</v>
      </c>
      <c r="H300" s="5">
        <v>7.72</v>
      </c>
      <c r="I300" s="5">
        <v>8.2899999999999991</v>
      </c>
      <c r="J300" s="6">
        <v>16.98</v>
      </c>
      <c r="K300" s="6">
        <v>7.9</v>
      </c>
      <c r="L300" s="6">
        <v>8.19</v>
      </c>
      <c r="M300" s="17">
        <f t="shared" ref="M300:M306" si="78">(G300+J300)/2</f>
        <v>17.005000000000003</v>
      </c>
      <c r="N300" s="17">
        <f t="shared" ref="N300:N306" si="79">(H300+K300)/2</f>
        <v>7.8100000000000005</v>
      </c>
      <c r="O300" s="17">
        <f t="shared" ref="O300:O306" si="80">(I300+L300)/2</f>
        <v>8.2399999999999984</v>
      </c>
      <c r="P300" s="43">
        <f t="shared" si="63"/>
        <v>0.17356320219079763</v>
      </c>
      <c r="Q300" s="21">
        <f t="shared" si="64"/>
        <v>1.5488166189124758E-8</v>
      </c>
      <c r="R300" s="21">
        <f t="shared" si="65"/>
        <v>6.4565422903465583E-7</v>
      </c>
      <c r="S300" s="23">
        <f t="shared" si="66"/>
        <v>3.323987140306073E-7</v>
      </c>
      <c r="T300" s="21">
        <f t="shared" si="67"/>
        <v>1.1048890508920146E-13</v>
      </c>
      <c r="U300" s="28">
        <v>298</v>
      </c>
      <c r="V300" s="29">
        <f t="shared" si="68"/>
        <v>290.005</v>
      </c>
      <c r="W300" s="30">
        <f t="shared" si="69"/>
        <v>0.46496386489055025</v>
      </c>
      <c r="X300" s="31">
        <f t="shared" si="70"/>
        <v>2.9171842820227032</v>
      </c>
      <c r="Y300" s="34">
        <f t="shared" si="71"/>
        <v>-3.2492442019288779E+34</v>
      </c>
      <c r="Z300" s="35">
        <f t="shared" si="72"/>
        <v>7.3718889289846066E+34</v>
      </c>
      <c r="AA300" s="35">
        <f t="shared" si="73"/>
        <v>-2.7346483090459359E+35</v>
      </c>
      <c r="AB300" s="36">
        <f t="shared" si="74"/>
        <v>1.7553118565534103E+36</v>
      </c>
      <c r="AC300" s="42">
        <f t="shared" si="75"/>
        <v>4.9700854671710586E+34</v>
      </c>
      <c r="AD300" s="24"/>
      <c r="AE300" s="44">
        <f t="shared" ref="AE300:AE306" si="81">AC300*10000</f>
        <v>4.9700854671710585E+38</v>
      </c>
      <c r="AF300" s="50"/>
      <c r="AG300" s="50"/>
      <c r="AH300" s="12"/>
    </row>
    <row r="301" spans="5:34">
      <c r="E301" s="57"/>
      <c r="F301" s="12"/>
      <c r="G301" s="5">
        <v>17.03</v>
      </c>
      <c r="H301" s="5">
        <v>7.72</v>
      </c>
      <c r="I301" s="5">
        <v>8.2899999999999991</v>
      </c>
      <c r="J301" s="6">
        <v>16.98</v>
      </c>
      <c r="K301" s="6">
        <v>7.91</v>
      </c>
      <c r="L301" s="6">
        <v>8.23</v>
      </c>
      <c r="M301" s="17">
        <f t="shared" si="78"/>
        <v>17.005000000000003</v>
      </c>
      <c r="N301" s="17">
        <f t="shared" si="79"/>
        <v>7.8149999999999995</v>
      </c>
      <c r="O301" s="17">
        <f t="shared" si="80"/>
        <v>8.26</v>
      </c>
      <c r="P301" s="43">
        <f t="shared" si="63"/>
        <v>0.17398447209902776</v>
      </c>
      <c r="Q301" s="21">
        <f t="shared" si="64"/>
        <v>1.5310874616820301E-8</v>
      </c>
      <c r="R301" s="21">
        <f t="shared" si="65"/>
        <v>6.5313055264747031E-7</v>
      </c>
      <c r="S301" s="23">
        <f t="shared" si="66"/>
        <v>3.3624770973577264E-7</v>
      </c>
      <c r="T301" s="21">
        <f t="shared" si="67"/>
        <v>1.1306252230255242E-13</v>
      </c>
      <c r="U301" s="28">
        <v>298</v>
      </c>
      <c r="V301" s="29">
        <f t="shared" si="68"/>
        <v>290.005</v>
      </c>
      <c r="W301" s="30">
        <f t="shared" si="69"/>
        <v>0.46496386489055025</v>
      </c>
      <c r="X301" s="31">
        <f t="shared" si="70"/>
        <v>2.9171842820227032</v>
      </c>
      <c r="Y301" s="34">
        <f t="shared" si="71"/>
        <v>-1.5123955642788976E+36</v>
      </c>
      <c r="Z301" s="35">
        <f t="shared" si="72"/>
        <v>3.5587576317313065E+36</v>
      </c>
      <c r="AA301" s="35">
        <f t="shared" si="73"/>
        <v>-1.3445123723650774E+37</v>
      </c>
      <c r="AB301" s="36">
        <f t="shared" si="74"/>
        <v>8.8652219768288827E+37</v>
      </c>
      <c r="AC301" s="42">
        <f t="shared" si="75"/>
        <v>2.2552467401794127E+36</v>
      </c>
      <c r="AD301" s="24"/>
      <c r="AE301" s="44">
        <f t="shared" si="81"/>
        <v>2.2552467401794129E+40</v>
      </c>
      <c r="AF301" s="44"/>
      <c r="AG301" s="45"/>
      <c r="AH301" s="12"/>
    </row>
    <row r="302" spans="5:34">
      <c r="E302" s="57"/>
      <c r="F302" s="12"/>
      <c r="G302" s="5">
        <v>17.03</v>
      </c>
      <c r="H302" s="5">
        <v>7.72</v>
      </c>
      <c r="I302" s="5">
        <v>8.11</v>
      </c>
      <c r="J302" s="6">
        <v>16.989999999999998</v>
      </c>
      <c r="K302" s="6">
        <v>7.91</v>
      </c>
      <c r="L302" s="6">
        <v>8.1300000000000008</v>
      </c>
      <c r="M302" s="17">
        <f t="shared" si="78"/>
        <v>17.009999999999998</v>
      </c>
      <c r="N302" s="17">
        <f t="shared" si="79"/>
        <v>7.8149999999999995</v>
      </c>
      <c r="O302" s="17">
        <f t="shared" si="80"/>
        <v>8.120000000000001</v>
      </c>
      <c r="P302" s="43">
        <f t="shared" si="63"/>
        <v>0.17105076576411271</v>
      </c>
      <c r="Q302" s="21">
        <f t="shared" si="64"/>
        <v>1.5310874616820301E-8</v>
      </c>
      <c r="R302" s="21">
        <f t="shared" si="65"/>
        <v>6.5313055264747031E-7</v>
      </c>
      <c r="S302" s="23">
        <f t="shared" si="66"/>
        <v>3.3638744968813239E-7</v>
      </c>
      <c r="T302" s="21">
        <f t="shared" si="67"/>
        <v>1.131565163076858E-13</v>
      </c>
      <c r="U302" s="28">
        <v>298</v>
      </c>
      <c r="V302" s="29">
        <f t="shared" si="68"/>
        <v>290.01</v>
      </c>
      <c r="W302" s="30">
        <f t="shared" si="69"/>
        <v>0.46466506940630969</v>
      </c>
      <c r="X302" s="31">
        <f t="shared" si="70"/>
        <v>2.9151779435826102</v>
      </c>
      <c r="Y302" s="34">
        <f t="shared" si="71"/>
        <v>-7.5627366216782298E+37</v>
      </c>
      <c r="Z302" s="35">
        <f t="shared" si="72"/>
        <v>1.7405883317094529E+38</v>
      </c>
      <c r="AA302" s="35">
        <f t="shared" si="73"/>
        <v>-6.5028824227769842E+38</v>
      </c>
      <c r="AB302" s="36">
        <f t="shared" si="74"/>
        <v>4.2182680275596994E+39</v>
      </c>
      <c r="AC302" s="42">
        <f t="shared" si="75"/>
        <v>1.1453373344046396E+38</v>
      </c>
      <c r="AD302" s="24"/>
      <c r="AE302" s="44">
        <f t="shared" si="81"/>
        <v>1.1453373344046397E+42</v>
      </c>
      <c r="AF302" s="50"/>
      <c r="AG302" s="50"/>
      <c r="AH302" s="12"/>
    </row>
    <row r="303" spans="5:34">
      <c r="E303" s="57"/>
      <c r="F303" s="12"/>
      <c r="G303" s="5">
        <v>17.04</v>
      </c>
      <c r="H303" s="5">
        <v>7.73</v>
      </c>
      <c r="I303" s="5">
        <v>8.11</v>
      </c>
      <c r="J303" s="6">
        <v>16.989999999999998</v>
      </c>
      <c r="K303" s="6">
        <v>7.91</v>
      </c>
      <c r="L303" s="6">
        <v>8.25</v>
      </c>
      <c r="M303" s="17">
        <f t="shared" si="78"/>
        <v>17.015000000000001</v>
      </c>
      <c r="N303" s="17">
        <f t="shared" si="79"/>
        <v>7.82</v>
      </c>
      <c r="O303" s="17">
        <f t="shared" si="80"/>
        <v>8.18</v>
      </c>
      <c r="P303" s="43">
        <f t="shared" si="63"/>
        <v>0.17232998560693222</v>
      </c>
      <c r="Q303" s="21">
        <f t="shared" si="64"/>
        <v>1.5135612484362029E-8</v>
      </c>
      <c r="R303" s="21">
        <f t="shared" si="65"/>
        <v>6.6069344800759506E-7</v>
      </c>
      <c r="S303" s="23">
        <f t="shared" si="66"/>
        <v>3.4042404958662749E-7</v>
      </c>
      <c r="T303" s="21">
        <f t="shared" si="67"/>
        <v>1.1588853353695861E-13</v>
      </c>
      <c r="U303" s="28">
        <v>298</v>
      </c>
      <c r="V303" s="29">
        <f t="shared" si="68"/>
        <v>290.01499999999999</v>
      </c>
      <c r="W303" s="30">
        <f t="shared" si="69"/>
        <v>0.46436628422482823</v>
      </c>
      <c r="X303" s="31">
        <f t="shared" si="70"/>
        <v>2.913173054141839</v>
      </c>
      <c r="Y303" s="34">
        <f t="shared" si="71"/>
        <v>-3.703063273023762E+39</v>
      </c>
      <c r="Z303" s="35">
        <f t="shared" si="72"/>
        <v>8.9202165193343161E+39</v>
      </c>
      <c r="AA303" s="35">
        <f t="shared" si="73"/>
        <v>-3.4110966306240175E+40</v>
      </c>
      <c r="AB303" s="36">
        <f t="shared" si="74"/>
        <v>2.2885697684736324E+41</v>
      </c>
      <c r="AC303" s="42">
        <f t="shared" si="75"/>
        <v>5.4315034719894605E+39</v>
      </c>
      <c r="AD303" s="24">
        <v>0</v>
      </c>
      <c r="AE303" s="44">
        <f t="shared" si="81"/>
        <v>5.4315034719894603E+43</v>
      </c>
      <c r="AF303" s="44">
        <f>AD303*10000</f>
        <v>0</v>
      </c>
      <c r="AG303" s="45">
        <f>(AE303-AF303)*(AE303-AF303)</f>
        <v>2.9501229966233564E+87</v>
      </c>
      <c r="AH303" s="12"/>
    </row>
    <row r="304" spans="5:34">
      <c r="E304" s="57"/>
      <c r="F304" s="12"/>
      <c r="G304" s="5">
        <v>17.04</v>
      </c>
      <c r="H304" s="5">
        <v>7.73</v>
      </c>
      <c r="I304" s="5">
        <v>8.23</v>
      </c>
      <c r="J304" s="6">
        <v>16.989999999999998</v>
      </c>
      <c r="K304" s="6">
        <v>7.91</v>
      </c>
      <c r="L304" s="6">
        <v>8.1199999999999992</v>
      </c>
      <c r="M304" s="17">
        <f t="shared" si="78"/>
        <v>17.015000000000001</v>
      </c>
      <c r="N304" s="17">
        <f t="shared" si="79"/>
        <v>7.82</v>
      </c>
      <c r="O304" s="17">
        <f t="shared" si="80"/>
        <v>8.1750000000000007</v>
      </c>
      <c r="P304" s="43">
        <f t="shared" si="63"/>
        <v>0.17222464942991086</v>
      </c>
      <c r="Q304" s="21">
        <f t="shared" si="64"/>
        <v>1.5135612484362029E-8</v>
      </c>
      <c r="R304" s="21">
        <f t="shared" si="65"/>
        <v>6.6069344800759506E-7</v>
      </c>
      <c r="S304" s="23">
        <f t="shared" si="66"/>
        <v>3.4042404958662749E-7</v>
      </c>
      <c r="T304" s="21">
        <f t="shared" si="67"/>
        <v>1.1588853353695861E-13</v>
      </c>
      <c r="U304" s="28">
        <v>298</v>
      </c>
      <c r="V304" s="29">
        <f t="shared" si="68"/>
        <v>290.01499999999999</v>
      </c>
      <c r="W304" s="30">
        <f t="shared" si="69"/>
        <v>0.46436628422482823</v>
      </c>
      <c r="X304" s="31">
        <f t="shared" si="70"/>
        <v>2.913173054141839</v>
      </c>
      <c r="Y304" s="34">
        <f t="shared" si="71"/>
        <v>-2.0217184800509818E+41</v>
      </c>
      <c r="Z304" s="35">
        <f t="shared" si="72"/>
        <v>4.8658545084970739E+41</v>
      </c>
      <c r="AA304" s="35">
        <f t="shared" si="73"/>
        <v>-1.8598669430256523E+42</v>
      </c>
      <c r="AB304" s="36">
        <f t="shared" si="74"/>
        <v>1.2470185303079454E+43</v>
      </c>
      <c r="AC304" s="42">
        <f t="shared" si="75"/>
        <v>2.9671886013953453E+41</v>
      </c>
      <c r="AD304" s="24"/>
      <c r="AE304" s="44">
        <f t="shared" si="81"/>
        <v>2.9671886013953452E+45</v>
      </c>
      <c r="AF304" s="50"/>
      <c r="AG304" s="50"/>
      <c r="AH304" s="12"/>
    </row>
    <row r="305" spans="5:34">
      <c r="E305" s="57"/>
      <c r="F305" s="12"/>
      <c r="G305" s="5">
        <v>17.04</v>
      </c>
      <c r="H305" s="5">
        <v>7.73</v>
      </c>
      <c r="I305" s="5">
        <v>8.25</v>
      </c>
      <c r="J305" s="6">
        <v>17</v>
      </c>
      <c r="K305" s="6">
        <v>7.91</v>
      </c>
      <c r="L305" s="6">
        <v>8.08</v>
      </c>
      <c r="M305" s="17">
        <f t="shared" si="78"/>
        <v>17.02</v>
      </c>
      <c r="N305" s="17">
        <f t="shared" si="79"/>
        <v>7.82</v>
      </c>
      <c r="O305" s="17">
        <f t="shared" si="80"/>
        <v>8.1649999999999991</v>
      </c>
      <c r="P305" s="43">
        <f t="shared" si="63"/>
        <v>0.17202924966326846</v>
      </c>
      <c r="Q305" s="21">
        <f t="shared" si="64"/>
        <v>1.5135612484362029E-8</v>
      </c>
      <c r="R305" s="21">
        <f t="shared" si="65"/>
        <v>6.6069344800759506E-7</v>
      </c>
      <c r="S305" s="23">
        <f t="shared" si="66"/>
        <v>3.405655251687475E-7</v>
      </c>
      <c r="T305" s="21">
        <f t="shared" si="67"/>
        <v>1.159848769334648E-13</v>
      </c>
      <c r="U305" s="28">
        <v>298</v>
      </c>
      <c r="V305" s="29">
        <f t="shared" si="68"/>
        <v>290.02</v>
      </c>
      <c r="W305" s="30">
        <f t="shared" si="69"/>
        <v>0.464067509345574</v>
      </c>
      <c r="X305" s="31">
        <f t="shared" si="70"/>
        <v>2.911169612605196</v>
      </c>
      <c r="Y305" s="34">
        <f t="shared" si="71"/>
        <v>-1.1018931156523903E+43</v>
      </c>
      <c r="Z305" s="35">
        <f t="shared" si="72"/>
        <v>2.6534676294145914E+43</v>
      </c>
      <c r="AA305" s="35">
        <f t="shared" si="73"/>
        <v>-1.0145173296153155E+44</v>
      </c>
      <c r="AB305" s="36">
        <f t="shared" si="74"/>
        <v>6.8049615333002314E+44</v>
      </c>
      <c r="AC305" s="42">
        <f t="shared" si="75"/>
        <v>1.6165802978010249E+43</v>
      </c>
      <c r="AD305" s="24"/>
      <c r="AE305" s="44">
        <f t="shared" si="81"/>
        <v>1.6165802978010248E+47</v>
      </c>
      <c r="AF305" s="50"/>
      <c r="AG305" s="50"/>
      <c r="AH305" s="12"/>
    </row>
    <row r="306" spans="5:34">
      <c r="E306" s="57"/>
      <c r="F306" s="12"/>
      <c r="G306" s="5">
        <v>17.05</v>
      </c>
      <c r="H306" s="5">
        <v>7.73</v>
      </c>
      <c r="I306" s="5">
        <v>8.31</v>
      </c>
      <c r="J306" s="6">
        <v>17</v>
      </c>
      <c r="K306" s="6">
        <v>7.91</v>
      </c>
      <c r="L306" s="6">
        <v>7.97</v>
      </c>
      <c r="M306" s="17">
        <f t="shared" si="78"/>
        <v>17.024999999999999</v>
      </c>
      <c r="N306" s="17">
        <f t="shared" si="79"/>
        <v>7.82</v>
      </c>
      <c r="O306" s="17">
        <f t="shared" si="80"/>
        <v>8.14</v>
      </c>
      <c r="P306" s="43">
        <f t="shared" si="63"/>
        <v>0.17151775054478594</v>
      </c>
      <c r="Q306" s="21">
        <f t="shared" si="64"/>
        <v>1.5135612484362029E-8</v>
      </c>
      <c r="R306" s="21">
        <f t="shared" si="65"/>
        <v>6.6069344800759506E-7</v>
      </c>
      <c r="S306" s="23">
        <f t="shared" si="66"/>
        <v>3.4070705954618581E-7</v>
      </c>
      <c r="T306" s="21">
        <f t="shared" si="67"/>
        <v>1.160813004246082E-13</v>
      </c>
      <c r="U306" s="28">
        <v>298</v>
      </c>
      <c r="V306" s="29">
        <f t="shared" si="68"/>
        <v>290.02499999999998</v>
      </c>
      <c r="W306" s="30">
        <f t="shared" si="69"/>
        <v>0.46376874476801294</v>
      </c>
      <c r="X306" s="31">
        <f t="shared" si="70"/>
        <v>2.9091676178783348</v>
      </c>
      <c r="Y306" s="34">
        <f t="shared" si="71"/>
        <v>-6.0047401277526625E+44</v>
      </c>
      <c r="Z306" s="35">
        <f t="shared" si="72"/>
        <v>1.4430175543344616E+45</v>
      </c>
      <c r="AA306" s="35">
        <f t="shared" si="73"/>
        <v>-5.5112513998682764E+45</v>
      </c>
      <c r="AB306" s="36">
        <f t="shared" si="74"/>
        <v>3.6910544017134055E+46</v>
      </c>
      <c r="AC306" s="42">
        <f t="shared" si="75"/>
        <v>8.8223765104255349E+44</v>
      </c>
      <c r="AD306" s="24"/>
      <c r="AE306" s="44">
        <f t="shared" si="81"/>
        <v>8.8223765104255355E+48</v>
      </c>
      <c r="AF306" s="50"/>
      <c r="AG306" s="50"/>
      <c r="AH306" s="12"/>
    </row>
    <row r="307" spans="5:34">
      <c r="E307" s="57"/>
      <c r="F307"/>
      <c r="G307" s="48"/>
      <c r="H307" s="48"/>
      <c r="I307"/>
      <c r="J307" s="48"/>
      <c r="K307" s="48"/>
      <c r="L307" s="48"/>
      <c r="M307"/>
      <c r="N307"/>
      <c r="O307"/>
      <c r="P307"/>
      <c r="Q307"/>
      <c r="R307"/>
      <c r="S307"/>
      <c r="T307"/>
      <c r="AG307" s="51">
        <f>SUM(AG6:AG246)</f>
        <v>9.1183060368591876E-2</v>
      </c>
      <c r="AH307"/>
    </row>
    <row r="308" spans="5:34">
      <c r="E308" s="57"/>
      <c r="F308"/>
      <c r="G308" s="48"/>
      <c r="H308" s="48"/>
      <c r="I308"/>
      <c r="J308" s="48"/>
      <c r="K308" s="48"/>
      <c r="L308" s="48"/>
      <c r="M308"/>
      <c r="N308"/>
      <c r="O308"/>
      <c r="P308"/>
      <c r="Q308"/>
      <c r="R308"/>
      <c r="S308"/>
      <c r="T308"/>
      <c r="AH308"/>
    </row>
    <row r="309" spans="5:34">
      <c r="E309" s="57"/>
      <c r="F309"/>
      <c r="G309"/>
      <c r="H309"/>
      <c r="I309"/>
      <c r="J309" s="48"/>
      <c r="K309" s="48"/>
      <c r="L309" s="48"/>
      <c r="M309"/>
      <c r="N309"/>
      <c r="O309"/>
      <c r="P309"/>
      <c r="Q309"/>
      <c r="R309"/>
      <c r="S309"/>
      <c r="T309"/>
      <c r="AH309"/>
    </row>
    <row r="310" spans="5:34">
      <c r="E310" s="57"/>
      <c r="F310"/>
      <c r="G310"/>
      <c r="H310"/>
      <c r="I310"/>
      <c r="J310" s="48"/>
      <c r="K310" s="48"/>
      <c r="L310" s="48"/>
      <c r="M310"/>
      <c r="N310"/>
      <c r="O310"/>
      <c r="P310"/>
      <c r="Q310"/>
      <c r="R310"/>
      <c r="S310"/>
      <c r="T310"/>
      <c r="AH310"/>
    </row>
    <row r="311" spans="5:34">
      <c r="E311" s="57"/>
      <c r="F311"/>
      <c r="G311"/>
      <c r="H311"/>
      <c r="I311"/>
      <c r="J311" s="48"/>
      <c r="K311" s="48"/>
      <c r="L311" s="48"/>
      <c r="M311"/>
      <c r="N311"/>
      <c r="O311"/>
      <c r="P311"/>
      <c r="Q311"/>
      <c r="R311"/>
      <c r="S311"/>
      <c r="T311"/>
      <c r="AH311"/>
    </row>
    <row r="312" spans="5:34">
      <c r="E312" s="57"/>
      <c r="F312"/>
      <c r="G312"/>
      <c r="H312"/>
      <c r="I312"/>
      <c r="J312" s="48"/>
      <c r="K312" s="48"/>
      <c r="L312" s="48"/>
      <c r="M312"/>
      <c r="N312"/>
      <c r="O312"/>
      <c r="P312"/>
      <c r="Q312"/>
      <c r="R312"/>
      <c r="S312"/>
      <c r="T312"/>
      <c r="AH312"/>
    </row>
    <row r="313" spans="5:34">
      <c r="E313" s="57"/>
      <c r="F313"/>
      <c r="G313"/>
      <c r="H313"/>
      <c r="I313"/>
      <c r="J313" s="48"/>
      <c r="K313" s="48"/>
      <c r="L313" s="48"/>
      <c r="M313"/>
      <c r="N313"/>
      <c r="O313"/>
      <c r="P313"/>
      <c r="Q313"/>
      <c r="R313"/>
      <c r="S313"/>
      <c r="T313"/>
      <c r="AH313"/>
    </row>
    <row r="314" spans="5:34">
      <c r="E314" s="57"/>
      <c r="F314"/>
      <c r="G314"/>
      <c r="H314"/>
      <c r="I314"/>
      <c r="J314" s="48"/>
      <c r="K314" s="48"/>
      <c r="L314" s="48"/>
      <c r="M314"/>
      <c r="N314"/>
      <c r="O314"/>
      <c r="P314"/>
      <c r="Q314"/>
      <c r="R314"/>
      <c r="S314"/>
      <c r="T314"/>
      <c r="AH314"/>
    </row>
    <row r="315" spans="5:34">
      <c r="E315" s="57"/>
      <c r="F315"/>
      <c r="G315"/>
      <c r="H315"/>
      <c r="I315"/>
      <c r="J315" s="48"/>
      <c r="K315" s="48"/>
      <c r="L315" s="48"/>
      <c r="M315"/>
      <c r="N315"/>
      <c r="O315"/>
      <c r="P315"/>
      <c r="Q315"/>
      <c r="R315"/>
      <c r="S315"/>
      <c r="T315"/>
      <c r="AH315"/>
    </row>
    <row r="316" spans="5:34">
      <c r="E316" s="57"/>
      <c r="F316"/>
      <c r="G316"/>
      <c r="H316"/>
      <c r="I316"/>
      <c r="J316" s="48"/>
      <c r="K316" s="48"/>
      <c r="L316" s="48"/>
      <c r="M316"/>
      <c r="N316"/>
      <c r="O316"/>
      <c r="P316"/>
      <c r="Q316"/>
      <c r="R316"/>
      <c r="S316"/>
      <c r="T316"/>
      <c r="AH316"/>
    </row>
    <row r="317" spans="5:34">
      <c r="E317" s="57"/>
      <c r="F317"/>
      <c r="G317"/>
      <c r="H317"/>
      <c r="I317"/>
      <c r="J317" s="48"/>
      <c r="K317" s="48"/>
      <c r="L317" s="48"/>
      <c r="M317"/>
      <c r="N317"/>
      <c r="O317"/>
      <c r="P317"/>
      <c r="Q317"/>
      <c r="R317"/>
      <c r="S317"/>
      <c r="T317"/>
      <c r="AH317"/>
    </row>
    <row r="318" spans="5:34">
      <c r="E318" s="57"/>
      <c r="F318"/>
      <c r="G318"/>
      <c r="H318"/>
      <c r="I318"/>
      <c r="J318" s="48"/>
      <c r="K318" s="48"/>
      <c r="L318" s="48"/>
      <c r="M318"/>
      <c r="N318"/>
      <c r="O318"/>
      <c r="P318"/>
      <c r="Q318"/>
      <c r="R318"/>
      <c r="S318"/>
      <c r="T318"/>
      <c r="AH318"/>
    </row>
    <row r="319" spans="5:34">
      <c r="E319" s="57"/>
      <c r="F319"/>
      <c r="G319"/>
      <c r="H319"/>
      <c r="I319"/>
      <c r="J319" s="48"/>
      <c r="K319" s="48"/>
      <c r="L319" s="48"/>
      <c r="M319"/>
      <c r="N319"/>
      <c r="O319"/>
      <c r="P319"/>
      <c r="Q319"/>
      <c r="R319"/>
      <c r="S319"/>
      <c r="T319"/>
      <c r="AH319"/>
    </row>
    <row r="320" spans="5:34">
      <c r="E320" s="57"/>
      <c r="F320"/>
      <c r="G320"/>
      <c r="H320"/>
      <c r="I320"/>
      <c r="J320" s="48"/>
      <c r="K320" s="48"/>
      <c r="L320" s="48"/>
      <c r="M320"/>
      <c r="N320"/>
      <c r="O320"/>
      <c r="P320"/>
      <c r="Q320"/>
      <c r="R320"/>
      <c r="S320"/>
      <c r="T320"/>
      <c r="AH320"/>
    </row>
    <row r="321" spans="5:34">
      <c r="E321" s="57"/>
      <c r="F321"/>
      <c r="G321"/>
      <c r="H321"/>
      <c r="I321"/>
      <c r="J321" s="48"/>
      <c r="K321" s="48"/>
      <c r="L321" s="48"/>
      <c r="M321"/>
      <c r="N321"/>
      <c r="O321"/>
      <c r="P321"/>
      <c r="Q321"/>
      <c r="R321"/>
      <c r="S321"/>
      <c r="T321"/>
      <c r="AH321"/>
    </row>
    <row r="322" spans="5:34">
      <c r="E322" s="57"/>
      <c r="F322"/>
      <c r="G322"/>
      <c r="H322"/>
      <c r="I322"/>
      <c r="J322" s="48"/>
      <c r="K322" s="48"/>
      <c r="L322" s="48"/>
      <c r="M322"/>
      <c r="N322"/>
      <c r="O322"/>
      <c r="P322"/>
      <c r="Q322"/>
      <c r="R322"/>
      <c r="S322"/>
      <c r="T322"/>
      <c r="AH322"/>
    </row>
    <row r="323" spans="5:34">
      <c r="E323" s="57"/>
      <c r="F323"/>
      <c r="G323"/>
      <c r="H323"/>
      <c r="I323"/>
      <c r="J323" s="48"/>
      <c r="K323" s="48"/>
      <c r="L323" s="48"/>
      <c r="M323"/>
      <c r="N323"/>
      <c r="O323"/>
      <c r="P323"/>
      <c r="Q323"/>
      <c r="R323"/>
      <c r="S323"/>
      <c r="T323"/>
      <c r="AH323"/>
    </row>
    <row r="324" spans="5:34">
      <c r="E324" s="57"/>
      <c r="F324"/>
      <c r="G324"/>
      <c r="H324"/>
      <c r="I324"/>
      <c r="J324" s="48"/>
      <c r="K324" s="48"/>
      <c r="L324" s="48"/>
      <c r="M324"/>
      <c r="N324"/>
      <c r="O324"/>
      <c r="P324"/>
      <c r="Q324"/>
      <c r="R324"/>
      <c r="S324"/>
      <c r="T324"/>
      <c r="AH324"/>
    </row>
    <row r="325" spans="5:34">
      <c r="E325" s="57"/>
      <c r="F325"/>
      <c r="G325"/>
      <c r="H325"/>
      <c r="I325"/>
      <c r="J325" s="48"/>
      <c r="K325" s="48"/>
      <c r="L325" s="48"/>
      <c r="M325"/>
      <c r="N325"/>
      <c r="O325"/>
      <c r="P325"/>
      <c r="Q325"/>
      <c r="R325"/>
      <c r="S325"/>
      <c r="T325"/>
      <c r="AH325"/>
    </row>
    <row r="326" spans="5:34">
      <c r="E326" s="57"/>
      <c r="F326"/>
      <c r="G326"/>
      <c r="H326"/>
      <c r="I326"/>
      <c r="J326" s="48"/>
      <c r="K326" s="48"/>
      <c r="L326" s="48"/>
      <c r="M326"/>
      <c r="N326"/>
      <c r="O326"/>
      <c r="P326"/>
      <c r="Q326"/>
      <c r="R326"/>
      <c r="S326"/>
      <c r="T326"/>
      <c r="AH326"/>
    </row>
    <row r="327" spans="5:34">
      <c r="E327" s="57"/>
      <c r="F327"/>
      <c r="G327"/>
      <c r="H327"/>
      <c r="I327"/>
      <c r="J327" s="48"/>
      <c r="K327" s="48"/>
      <c r="L327" s="48"/>
      <c r="M327"/>
      <c r="N327"/>
      <c r="O327"/>
      <c r="P327"/>
      <c r="Q327"/>
      <c r="R327"/>
      <c r="S327"/>
      <c r="T327"/>
      <c r="AH327"/>
    </row>
    <row r="328" spans="5:34">
      <c r="E328" s="57"/>
      <c r="F328"/>
      <c r="G328"/>
      <c r="H328"/>
      <c r="I328"/>
      <c r="J328" s="48"/>
      <c r="K328" s="48"/>
      <c r="L328" s="48"/>
      <c r="M328"/>
      <c r="N328"/>
      <c r="O328"/>
      <c r="P328"/>
      <c r="Q328"/>
      <c r="R328"/>
      <c r="S328"/>
      <c r="T328"/>
      <c r="AH328"/>
    </row>
    <row r="329" spans="5:34">
      <c r="E329" s="57"/>
      <c r="F329"/>
      <c r="G329"/>
      <c r="H329"/>
      <c r="I329"/>
      <c r="J329" s="48"/>
      <c r="K329" s="48"/>
      <c r="L329" s="48"/>
      <c r="M329"/>
      <c r="N329"/>
      <c r="O329"/>
      <c r="P329"/>
      <c r="Q329"/>
      <c r="R329"/>
      <c r="S329"/>
      <c r="T329"/>
      <c r="AH329"/>
    </row>
    <row r="330" spans="5:34">
      <c r="E330" s="57"/>
      <c r="F330"/>
      <c r="G330"/>
      <c r="H330"/>
      <c r="I330"/>
      <c r="J330" s="48"/>
      <c r="K330" s="48"/>
      <c r="L330" s="48"/>
      <c r="M330"/>
      <c r="N330"/>
      <c r="O330"/>
      <c r="P330"/>
      <c r="Q330"/>
      <c r="R330"/>
      <c r="S330"/>
      <c r="T330"/>
      <c r="AH330"/>
    </row>
    <row r="331" spans="5:34">
      <c r="E331" s="57"/>
      <c r="F331"/>
      <c r="G331"/>
      <c r="H331"/>
      <c r="I331"/>
      <c r="J331" s="48"/>
      <c r="K331" s="48"/>
      <c r="L331" s="48"/>
      <c r="M331"/>
      <c r="N331"/>
      <c r="O331"/>
      <c r="P331"/>
      <c r="Q331"/>
      <c r="R331"/>
      <c r="S331"/>
      <c r="T331"/>
      <c r="AH331"/>
    </row>
    <row r="332" spans="5:34">
      <c r="E332" s="57"/>
      <c r="F332"/>
      <c r="G332"/>
      <c r="H332"/>
      <c r="I332"/>
      <c r="J332" s="48"/>
      <c r="K332" s="48"/>
      <c r="L332" s="48"/>
      <c r="M332"/>
      <c r="N332"/>
      <c r="O332"/>
      <c r="P332"/>
      <c r="Q332"/>
      <c r="R332"/>
      <c r="S332"/>
      <c r="T332"/>
      <c r="AH332"/>
    </row>
    <row r="333" spans="5:34">
      <c r="E333" s="57"/>
      <c r="F333"/>
      <c r="G333"/>
      <c r="H333"/>
      <c r="I333"/>
      <c r="J333" s="48"/>
      <c r="K333" s="48"/>
      <c r="L333" s="48"/>
      <c r="M333"/>
      <c r="N333"/>
      <c r="O333"/>
      <c r="P333"/>
      <c r="Q333"/>
      <c r="R333"/>
      <c r="S333"/>
      <c r="T333"/>
      <c r="AH333"/>
    </row>
    <row r="334" spans="5:34">
      <c r="E334" s="57"/>
      <c r="F334"/>
      <c r="G334"/>
      <c r="H334"/>
      <c r="I334"/>
      <c r="J334" s="48"/>
      <c r="K334" s="48"/>
      <c r="L334" s="48"/>
      <c r="M334"/>
      <c r="N334"/>
      <c r="O334"/>
      <c r="P334"/>
      <c r="Q334"/>
      <c r="R334"/>
      <c r="S334"/>
      <c r="T334"/>
      <c r="AH334"/>
    </row>
    <row r="335" spans="5:34">
      <c r="E335" s="57"/>
      <c r="F335"/>
      <c r="G335"/>
      <c r="H335"/>
      <c r="I335"/>
      <c r="J335" s="48"/>
      <c r="K335" s="48"/>
      <c r="L335" s="48"/>
      <c r="M335"/>
      <c r="N335"/>
      <c r="O335"/>
      <c r="P335"/>
      <c r="Q335"/>
      <c r="R335"/>
      <c r="S335"/>
      <c r="T335"/>
      <c r="AH335"/>
    </row>
    <row r="336" spans="5:34">
      <c r="E336" s="57"/>
      <c r="F336"/>
      <c r="G336"/>
      <c r="H336"/>
      <c r="I336"/>
      <c r="J336" s="48"/>
      <c r="K336" s="48"/>
      <c r="L336" s="48"/>
      <c r="M336"/>
      <c r="N336"/>
      <c r="O336"/>
      <c r="P336"/>
      <c r="Q336"/>
      <c r="R336"/>
      <c r="S336"/>
      <c r="T336"/>
      <c r="AH336"/>
    </row>
    <row r="337" spans="5:34">
      <c r="E337" s="57"/>
      <c r="F337"/>
      <c r="G337"/>
      <c r="H337"/>
      <c r="I337"/>
      <c r="J337" s="48"/>
      <c r="K337" s="48"/>
      <c r="L337" s="48"/>
      <c r="M337"/>
      <c r="N337"/>
      <c r="O337"/>
      <c r="P337"/>
      <c r="Q337"/>
      <c r="R337"/>
      <c r="S337"/>
      <c r="T337"/>
      <c r="AH337"/>
    </row>
    <row r="338" spans="5:34">
      <c r="E338" s="57"/>
      <c r="F338"/>
      <c r="G338"/>
      <c r="H338"/>
      <c r="I338"/>
      <c r="J338" s="48"/>
      <c r="K338" s="48"/>
      <c r="L338" s="48"/>
      <c r="M338"/>
      <c r="N338"/>
      <c r="O338"/>
      <c r="P338"/>
      <c r="Q338"/>
      <c r="R338"/>
      <c r="S338"/>
      <c r="T338"/>
      <c r="AH338"/>
    </row>
    <row r="339" spans="5:34">
      <c r="E339" s="57"/>
      <c r="F339"/>
      <c r="G339"/>
      <c r="H339"/>
      <c r="I339"/>
      <c r="J339" s="48"/>
      <c r="K339" s="48"/>
      <c r="L339" s="48"/>
      <c r="M339"/>
      <c r="N339"/>
      <c r="O339"/>
      <c r="P339"/>
      <c r="Q339"/>
      <c r="R339"/>
      <c r="S339"/>
      <c r="T339"/>
      <c r="AH339"/>
    </row>
    <row r="340" spans="5:34">
      <c r="E340" s="57"/>
      <c r="F340"/>
      <c r="G340"/>
      <c r="H340"/>
      <c r="I340"/>
      <c r="J340" s="48"/>
      <c r="K340" s="48"/>
      <c r="L340" s="48"/>
      <c r="M340"/>
      <c r="N340"/>
      <c r="O340"/>
      <c r="P340"/>
      <c r="Q340"/>
      <c r="R340"/>
      <c r="S340"/>
      <c r="T340"/>
      <c r="AH340"/>
    </row>
    <row r="341" spans="5:34">
      <c r="E341" s="57"/>
      <c r="F341"/>
      <c r="G341"/>
      <c r="H341"/>
      <c r="I341"/>
      <c r="J341" s="48"/>
      <c r="K341" s="48"/>
      <c r="L341" s="48"/>
      <c r="M341"/>
      <c r="N341"/>
      <c r="O341"/>
      <c r="P341"/>
      <c r="Q341"/>
      <c r="R341"/>
      <c r="S341"/>
      <c r="T341"/>
      <c r="AH341"/>
    </row>
    <row r="342" spans="5:34">
      <c r="E342" s="57"/>
      <c r="F342"/>
      <c r="G342"/>
      <c r="H342"/>
      <c r="I342"/>
      <c r="J342" s="48"/>
      <c r="K342" s="48"/>
      <c r="L342" s="48"/>
      <c r="M342"/>
      <c r="N342"/>
      <c r="O342"/>
      <c r="P342"/>
      <c r="Q342"/>
      <c r="R342"/>
      <c r="S342"/>
      <c r="T342"/>
      <c r="AH342"/>
    </row>
    <row r="343" spans="5:34">
      <c r="E343" s="57"/>
      <c r="F343"/>
      <c r="G343"/>
      <c r="H343"/>
      <c r="I343"/>
      <c r="J343" s="48"/>
      <c r="K343" s="48"/>
      <c r="L343" s="48"/>
      <c r="M343"/>
      <c r="N343"/>
      <c r="O343"/>
      <c r="P343"/>
      <c r="Q343"/>
      <c r="R343"/>
      <c r="S343"/>
      <c r="T343"/>
      <c r="AH343"/>
    </row>
    <row r="344" spans="5:34">
      <c r="E344" s="57"/>
      <c r="F344"/>
      <c r="G344"/>
      <c r="H344"/>
      <c r="I344"/>
      <c r="J344" s="48"/>
      <c r="K344" s="48"/>
      <c r="L344" s="48"/>
      <c r="M344"/>
      <c r="N344"/>
      <c r="O344"/>
      <c r="P344"/>
      <c r="Q344"/>
      <c r="R344"/>
      <c r="S344"/>
      <c r="T344"/>
      <c r="AH344"/>
    </row>
    <row r="345" spans="5:34">
      <c r="E345" s="57"/>
      <c r="F345"/>
      <c r="G345"/>
      <c r="H345"/>
      <c r="I345"/>
      <c r="J345" s="48"/>
      <c r="K345" s="48"/>
      <c r="L345" s="48"/>
      <c r="M345"/>
      <c r="N345"/>
      <c r="O345"/>
      <c r="P345"/>
      <c r="Q345"/>
      <c r="R345"/>
      <c r="S345"/>
      <c r="T345"/>
      <c r="AH345"/>
    </row>
    <row r="346" spans="5:34">
      <c r="E346" s="57"/>
      <c r="F346"/>
      <c r="G346"/>
      <c r="H346"/>
      <c r="I346"/>
      <c r="J346" s="48"/>
      <c r="K346" s="48"/>
      <c r="L346" s="48"/>
      <c r="M346"/>
      <c r="N346"/>
      <c r="O346"/>
      <c r="P346"/>
      <c r="Q346"/>
      <c r="R346"/>
      <c r="S346"/>
      <c r="T346"/>
      <c r="AH346"/>
    </row>
    <row r="347" spans="5:34">
      <c r="E347" s="57"/>
      <c r="F347"/>
      <c r="G347"/>
      <c r="H347"/>
      <c r="I347"/>
      <c r="J347" s="48"/>
      <c r="K347" s="48"/>
      <c r="L347" s="48"/>
      <c r="M347"/>
      <c r="N347"/>
      <c r="O347"/>
      <c r="P347"/>
      <c r="Q347"/>
      <c r="R347"/>
      <c r="S347"/>
      <c r="T347"/>
      <c r="AH347"/>
    </row>
    <row r="348" spans="5:34">
      <c r="E348" s="57"/>
      <c r="F348"/>
      <c r="G348"/>
      <c r="H348"/>
      <c r="I348"/>
      <c r="J348" s="48"/>
      <c r="K348" s="48"/>
      <c r="L348" s="48"/>
      <c r="M348"/>
      <c r="N348"/>
      <c r="O348"/>
      <c r="P348"/>
      <c r="Q348"/>
      <c r="R348"/>
      <c r="S348"/>
      <c r="T348"/>
      <c r="AH348"/>
    </row>
    <row r="349" spans="5:34">
      <c r="E349" s="57"/>
      <c r="F349"/>
      <c r="G349"/>
      <c r="H349"/>
      <c r="I349"/>
      <c r="J349" s="48"/>
      <c r="K349" s="48"/>
      <c r="L349" s="48"/>
      <c r="M349"/>
      <c r="N349"/>
      <c r="O349"/>
      <c r="P349"/>
      <c r="Q349"/>
      <c r="R349"/>
      <c r="S349"/>
      <c r="T349"/>
      <c r="AH349"/>
    </row>
    <row r="350" spans="5:34">
      <c r="E350" s="57"/>
      <c r="F350"/>
      <c r="G350"/>
      <c r="H350"/>
      <c r="I350"/>
      <c r="J350" s="48"/>
      <c r="K350" s="48"/>
      <c r="L350" s="48"/>
      <c r="M350"/>
      <c r="N350"/>
      <c r="O350"/>
      <c r="P350"/>
      <c r="Q350"/>
      <c r="R350"/>
      <c r="S350"/>
      <c r="T350"/>
      <c r="AH350"/>
    </row>
    <row r="351" spans="5:34">
      <c r="E351" s="57"/>
      <c r="F351"/>
      <c r="G351"/>
      <c r="H351"/>
      <c r="I351"/>
      <c r="J351" s="48"/>
      <c r="K351" s="48"/>
      <c r="L351" s="48"/>
      <c r="M351"/>
      <c r="N351"/>
      <c r="O351"/>
      <c r="P351"/>
      <c r="Q351"/>
      <c r="R351"/>
      <c r="S351"/>
      <c r="T351"/>
      <c r="AH351"/>
    </row>
    <row r="352" spans="5:34">
      <c r="E352" s="57"/>
      <c r="F352"/>
      <c r="G352"/>
      <c r="H352"/>
      <c r="I352"/>
      <c r="J352" s="48"/>
      <c r="K352" s="48"/>
      <c r="L352" s="48"/>
      <c r="M352"/>
      <c r="N352"/>
      <c r="O352"/>
      <c r="P352"/>
      <c r="Q352"/>
      <c r="R352"/>
      <c r="S352"/>
      <c r="T352"/>
      <c r="AH352"/>
    </row>
    <row r="353" spans="5:34">
      <c r="E353" s="57"/>
      <c r="F353"/>
      <c r="G353"/>
      <c r="H353"/>
      <c r="I353"/>
      <c r="J353" s="48"/>
      <c r="K353" s="48"/>
      <c r="L353" s="48"/>
      <c r="M353"/>
      <c r="N353"/>
      <c r="O353"/>
      <c r="P353"/>
      <c r="Q353"/>
      <c r="R353"/>
      <c r="S353"/>
      <c r="T353"/>
      <c r="AH353"/>
    </row>
    <row r="354" spans="5:34">
      <c r="E354" s="57"/>
      <c r="F354"/>
      <c r="G354"/>
      <c r="H354"/>
      <c r="I354"/>
      <c r="J354" s="48"/>
      <c r="K354" s="48"/>
      <c r="L354" s="48"/>
      <c r="M354"/>
      <c r="N354"/>
      <c r="O354"/>
      <c r="P354"/>
      <c r="Q354"/>
      <c r="R354"/>
      <c r="S354"/>
      <c r="T354"/>
      <c r="AH354"/>
    </row>
    <row r="355" spans="5:34">
      <c r="E355" s="57"/>
      <c r="F355"/>
      <c r="G355"/>
      <c r="H355"/>
      <c r="I355"/>
      <c r="J355" s="48"/>
      <c r="K355" s="48"/>
      <c r="L355" s="48"/>
      <c r="M355"/>
      <c r="N355"/>
      <c r="O355"/>
      <c r="P355"/>
      <c r="Q355"/>
      <c r="R355"/>
      <c r="S355"/>
      <c r="T355"/>
      <c r="AH355"/>
    </row>
    <row r="356" spans="5:34">
      <c r="E356" s="57"/>
      <c r="F356"/>
      <c r="G356"/>
      <c r="H356"/>
      <c r="I356"/>
      <c r="J356" s="48"/>
      <c r="K356" s="48"/>
      <c r="L356" s="48"/>
      <c r="M356"/>
      <c r="N356"/>
      <c r="O356"/>
      <c r="P356"/>
      <c r="Q356"/>
      <c r="R356"/>
      <c r="S356"/>
      <c r="T356"/>
      <c r="AH356"/>
    </row>
    <row r="357" spans="5:34">
      <c r="E357" s="57"/>
      <c r="F357"/>
      <c r="G357"/>
      <c r="H357"/>
      <c r="I357"/>
      <c r="J357" s="48"/>
      <c r="K357" s="48"/>
      <c r="L357" s="48"/>
      <c r="M357"/>
      <c r="N357"/>
      <c r="O357"/>
      <c r="P357"/>
      <c r="Q357"/>
      <c r="R357"/>
      <c r="S357"/>
      <c r="T357"/>
      <c r="AH357"/>
    </row>
    <row r="358" spans="5:34">
      <c r="E358" s="57"/>
      <c r="F358"/>
      <c r="G358"/>
      <c r="H358"/>
      <c r="I358"/>
      <c r="J358" s="48"/>
      <c r="K358" s="48"/>
      <c r="L358" s="48"/>
      <c r="M358"/>
      <c r="N358"/>
      <c r="O358"/>
      <c r="P358"/>
      <c r="Q358"/>
      <c r="R358"/>
      <c r="S358"/>
      <c r="T358"/>
      <c r="AH358"/>
    </row>
    <row r="359" spans="5:34">
      <c r="E359" s="57"/>
      <c r="F359"/>
      <c r="G359"/>
      <c r="H359"/>
      <c r="I359"/>
      <c r="J359" s="48"/>
      <c r="K359" s="48"/>
      <c r="L359" s="48"/>
      <c r="M359"/>
      <c r="N359"/>
      <c r="O359"/>
      <c r="P359"/>
      <c r="Q359"/>
      <c r="R359"/>
      <c r="S359"/>
      <c r="T359"/>
      <c r="AH359"/>
    </row>
    <row r="360" spans="5:34">
      <c r="E360" s="57"/>
      <c r="F360"/>
      <c r="G360"/>
      <c r="H360"/>
      <c r="I360"/>
      <c r="J360" s="48"/>
      <c r="K360" s="48"/>
      <c r="L360" s="48"/>
      <c r="M360"/>
      <c r="N360"/>
      <c r="O360"/>
      <c r="P360"/>
      <c r="Q360"/>
      <c r="R360"/>
      <c r="S360"/>
      <c r="T360"/>
      <c r="AH360"/>
    </row>
    <row r="361" spans="5:34">
      <c r="E361" s="57"/>
      <c r="F361"/>
      <c r="G361"/>
      <c r="H361"/>
      <c r="I361"/>
      <c r="J361" s="48"/>
      <c r="K361" s="48"/>
      <c r="L361" s="48"/>
      <c r="M361"/>
      <c r="N361"/>
      <c r="O361"/>
      <c r="P361"/>
      <c r="Q361"/>
      <c r="R361"/>
      <c r="S361"/>
      <c r="T361"/>
      <c r="AH361"/>
    </row>
    <row r="362" spans="5:34">
      <c r="E362" s="57"/>
      <c r="F362"/>
      <c r="G362"/>
      <c r="H362"/>
      <c r="I362"/>
      <c r="J362" s="48"/>
      <c r="K362" s="48"/>
      <c r="L362" s="48"/>
      <c r="M362"/>
      <c r="N362"/>
      <c r="O362"/>
      <c r="P362"/>
      <c r="Q362"/>
      <c r="R362"/>
      <c r="S362"/>
      <c r="T362"/>
      <c r="AH362"/>
    </row>
    <row r="363" spans="5:34">
      <c r="E363" s="57"/>
      <c r="F363"/>
      <c r="G363"/>
      <c r="H363"/>
      <c r="I363"/>
      <c r="J363" s="48"/>
      <c r="K363" s="48"/>
      <c r="L363" s="48"/>
      <c r="M363"/>
      <c r="N363"/>
      <c r="O363"/>
      <c r="P363"/>
      <c r="Q363"/>
      <c r="R363"/>
      <c r="S363"/>
      <c r="T363"/>
      <c r="AH363"/>
    </row>
    <row r="364" spans="5:34">
      <c r="E364" s="57"/>
      <c r="F364"/>
      <c r="G364"/>
      <c r="H364"/>
      <c r="I364"/>
      <c r="J364" s="48"/>
      <c r="K364" s="48"/>
      <c r="L364" s="48"/>
      <c r="M364"/>
      <c r="N364"/>
      <c r="O364"/>
      <c r="P364"/>
      <c r="Q364"/>
      <c r="R364"/>
      <c r="S364"/>
      <c r="T364"/>
      <c r="AH364"/>
    </row>
    <row r="365" spans="5:34">
      <c r="E365" s="57"/>
      <c r="F365"/>
      <c r="G365"/>
      <c r="H365"/>
      <c r="I365"/>
      <c r="J365" s="48"/>
      <c r="K365" s="48"/>
      <c r="L365" s="48"/>
      <c r="M365"/>
      <c r="N365"/>
      <c r="O365"/>
      <c r="P365"/>
      <c r="Q365"/>
      <c r="R365"/>
      <c r="S365"/>
      <c r="T365"/>
      <c r="AH365"/>
    </row>
    <row r="366" spans="5:34">
      <c r="E366" s="57"/>
      <c r="F366"/>
      <c r="G366"/>
      <c r="H366"/>
      <c r="I366"/>
      <c r="J366" s="48"/>
      <c r="K366" s="48"/>
      <c r="L366" s="48"/>
      <c r="M366"/>
      <c r="N366"/>
      <c r="O366"/>
      <c r="P366"/>
      <c r="Q366"/>
      <c r="R366"/>
      <c r="S366"/>
      <c r="T366"/>
      <c r="AH366"/>
    </row>
    <row r="367" spans="5:34">
      <c r="E367" s="57"/>
      <c r="F367"/>
      <c r="G367"/>
      <c r="H367"/>
      <c r="I367"/>
      <c r="J367" s="48"/>
      <c r="K367" s="48"/>
      <c r="L367" s="48"/>
      <c r="M367"/>
      <c r="N367"/>
      <c r="O367"/>
      <c r="P367"/>
      <c r="Q367"/>
      <c r="R367"/>
      <c r="S367"/>
      <c r="T367"/>
      <c r="AH367"/>
    </row>
    <row r="368" spans="5:34">
      <c r="E368"/>
      <c r="F368"/>
      <c r="G368"/>
      <c r="H368"/>
      <c r="I368"/>
      <c r="J368" s="48"/>
      <c r="K368" s="48"/>
      <c r="L368" s="48"/>
      <c r="M368"/>
      <c r="N368"/>
      <c r="O368"/>
      <c r="P368"/>
      <c r="Q368"/>
      <c r="R368"/>
      <c r="S368"/>
      <c r="T368"/>
      <c r="AH368"/>
    </row>
    <row r="369" spans="5:34">
      <c r="E369"/>
      <c r="F369"/>
      <c r="G369"/>
      <c r="H369"/>
      <c r="I369"/>
      <c r="J369" s="48"/>
      <c r="K369" s="48"/>
      <c r="L369" s="48"/>
      <c r="M369"/>
      <c r="N369"/>
      <c r="O369"/>
      <c r="P369"/>
      <c r="Q369"/>
      <c r="R369"/>
      <c r="S369"/>
      <c r="T369"/>
      <c r="AH369"/>
    </row>
    <row r="370" spans="5:34">
      <c r="E370"/>
      <c r="F370"/>
      <c r="G370"/>
      <c r="H370"/>
      <c r="I370"/>
      <c r="J370" s="48"/>
      <c r="K370" s="48"/>
      <c r="L370" s="48"/>
      <c r="M370"/>
      <c r="N370"/>
      <c r="O370"/>
      <c r="P370"/>
      <c r="Q370"/>
      <c r="R370"/>
      <c r="S370"/>
      <c r="T370"/>
      <c r="AH370"/>
    </row>
    <row r="371" spans="5:34">
      <c r="E371"/>
      <c r="F371"/>
      <c r="G371"/>
      <c r="H371"/>
      <c r="I371"/>
      <c r="J371" s="48"/>
      <c r="K371" s="48"/>
      <c r="L371" s="48"/>
      <c r="M371"/>
      <c r="N371"/>
      <c r="O371"/>
      <c r="P371"/>
      <c r="Q371"/>
      <c r="R371"/>
      <c r="S371"/>
      <c r="T371"/>
      <c r="AH371"/>
    </row>
    <row r="372" spans="5:34">
      <c r="E372"/>
      <c r="F372"/>
      <c r="G372"/>
      <c r="H372"/>
      <c r="I372"/>
      <c r="J372" s="48"/>
      <c r="K372" s="48"/>
      <c r="L372" s="48"/>
      <c r="M372"/>
      <c r="N372"/>
      <c r="O372"/>
      <c r="P372"/>
      <c r="Q372"/>
      <c r="R372"/>
      <c r="S372"/>
      <c r="T372"/>
      <c r="AH372"/>
    </row>
    <row r="373" spans="5:34">
      <c r="E373"/>
      <c r="F373"/>
      <c r="G373"/>
      <c r="H373"/>
      <c r="I373"/>
      <c r="J373" s="48"/>
      <c r="K373" s="48"/>
      <c r="L373" s="48"/>
      <c r="M373"/>
      <c r="N373"/>
      <c r="O373"/>
      <c r="P373"/>
      <c r="Q373"/>
      <c r="R373"/>
      <c r="S373"/>
      <c r="T373"/>
      <c r="AH373"/>
    </row>
    <row r="374" spans="5:34">
      <c r="E374"/>
      <c r="F374"/>
      <c r="G374"/>
      <c r="H374"/>
      <c r="I374"/>
      <c r="J374" s="48"/>
      <c r="K374" s="48"/>
      <c r="L374" s="48"/>
      <c r="M374"/>
      <c r="N374"/>
      <c r="O374"/>
      <c r="P374"/>
      <c r="Q374"/>
      <c r="R374"/>
      <c r="S374"/>
      <c r="T374"/>
      <c r="AH374"/>
    </row>
    <row r="375" spans="5:34">
      <c r="E375"/>
      <c r="F375"/>
      <c r="G375"/>
      <c r="H375"/>
      <c r="I375"/>
      <c r="J375" s="48"/>
      <c r="K375" s="48"/>
      <c r="L375" s="48"/>
      <c r="M375"/>
      <c r="N375"/>
      <c r="O375"/>
      <c r="P375"/>
      <c r="Q375"/>
      <c r="R375"/>
      <c r="S375"/>
      <c r="T375"/>
      <c r="AH375"/>
    </row>
    <row r="376" spans="5:34">
      <c r="E376"/>
      <c r="F376"/>
      <c r="G376"/>
      <c r="H376"/>
      <c r="I376"/>
      <c r="J376" s="48"/>
      <c r="K376" s="48"/>
      <c r="L376" s="48"/>
      <c r="M376"/>
      <c r="N376"/>
      <c r="O376"/>
      <c r="P376"/>
      <c r="Q376"/>
      <c r="R376"/>
      <c r="S376"/>
      <c r="T376"/>
      <c r="AH376"/>
    </row>
    <row r="377" spans="5:34">
      <c r="E377"/>
      <c r="F377"/>
      <c r="G377"/>
      <c r="H377"/>
      <c r="I377"/>
      <c r="J377" s="48"/>
      <c r="K377" s="48"/>
      <c r="L377" s="48"/>
      <c r="M377"/>
      <c r="N377"/>
      <c r="O377"/>
      <c r="P377"/>
      <c r="Q377"/>
      <c r="R377"/>
      <c r="S377"/>
      <c r="T377"/>
      <c r="AH377"/>
    </row>
    <row r="378" spans="5:34">
      <c r="E378"/>
      <c r="F378"/>
      <c r="G378"/>
      <c r="H378"/>
      <c r="I378"/>
      <c r="J378" s="48"/>
      <c r="K378" s="48"/>
      <c r="L378" s="48"/>
      <c r="M378"/>
      <c r="N378"/>
      <c r="O378"/>
      <c r="P378"/>
      <c r="Q378"/>
      <c r="R378"/>
      <c r="S378"/>
      <c r="T378"/>
      <c r="AH378"/>
    </row>
    <row r="379" spans="5:34">
      <c r="E379"/>
      <c r="F379"/>
      <c r="G379"/>
      <c r="H379"/>
      <c r="I379"/>
      <c r="J379" s="48"/>
      <c r="K379" s="48"/>
      <c r="L379" s="48"/>
      <c r="M379"/>
      <c r="N379"/>
      <c r="O379"/>
      <c r="P379"/>
      <c r="Q379"/>
      <c r="R379"/>
      <c r="S379"/>
      <c r="T379"/>
      <c r="AH379"/>
    </row>
    <row r="380" spans="5:34">
      <c r="E380"/>
      <c r="F380"/>
      <c r="G380"/>
      <c r="H380"/>
      <c r="I380"/>
      <c r="J380" s="48"/>
      <c r="K380" s="48"/>
      <c r="L380" s="48"/>
      <c r="M380"/>
      <c r="N380"/>
      <c r="O380"/>
      <c r="P380"/>
      <c r="Q380"/>
      <c r="R380"/>
      <c r="S380"/>
      <c r="T380"/>
      <c r="AH380"/>
    </row>
    <row r="381" spans="5:34">
      <c r="E381"/>
      <c r="F381"/>
      <c r="G381"/>
      <c r="H381"/>
      <c r="I381"/>
      <c r="J381" s="48"/>
      <c r="K381" s="48"/>
      <c r="L381" s="48"/>
      <c r="M381"/>
      <c r="N381"/>
      <c r="O381"/>
      <c r="P381"/>
      <c r="Q381"/>
      <c r="R381"/>
      <c r="S381"/>
      <c r="T381"/>
      <c r="AH381"/>
    </row>
    <row r="382" spans="5:34">
      <c r="E382"/>
      <c r="F382"/>
      <c r="G382"/>
      <c r="H382"/>
      <c r="I382"/>
      <c r="J382" s="48"/>
      <c r="K382" s="48"/>
      <c r="L382" s="48"/>
      <c r="M382"/>
      <c r="N382"/>
      <c r="O382"/>
      <c r="P382"/>
      <c r="Q382"/>
      <c r="R382"/>
      <c r="S382"/>
      <c r="T382"/>
      <c r="AH382"/>
    </row>
    <row r="383" spans="5:34">
      <c r="E383"/>
      <c r="F383"/>
      <c r="G383"/>
      <c r="H383"/>
      <c r="I383"/>
      <c r="J383" s="48"/>
      <c r="K383" s="48"/>
      <c r="L383" s="48"/>
      <c r="M383"/>
      <c r="N383"/>
      <c r="O383"/>
      <c r="P383"/>
      <c r="Q383"/>
      <c r="R383"/>
      <c r="S383"/>
      <c r="T383"/>
      <c r="AH383"/>
    </row>
    <row r="384" spans="5:34">
      <c r="E384"/>
      <c r="F384"/>
      <c r="G384"/>
      <c r="H384"/>
      <c r="I384"/>
      <c r="J384" s="48"/>
      <c r="K384" s="48"/>
      <c r="L384" s="48"/>
      <c r="M384"/>
      <c r="N384"/>
      <c r="O384"/>
      <c r="P384"/>
      <c r="Q384"/>
      <c r="R384"/>
      <c r="S384"/>
      <c r="T384"/>
      <c r="AH384"/>
    </row>
    <row r="385" spans="5:34">
      <c r="E385"/>
      <c r="F385"/>
      <c r="G385"/>
      <c r="H385"/>
      <c r="I385"/>
      <c r="J385" s="48"/>
      <c r="K385" s="48"/>
      <c r="L385" s="48"/>
      <c r="M385"/>
      <c r="N385"/>
      <c r="O385"/>
      <c r="P385"/>
      <c r="Q385"/>
      <c r="R385"/>
      <c r="S385"/>
      <c r="T385"/>
      <c r="AH385"/>
    </row>
    <row r="386" spans="5:34">
      <c r="E386"/>
      <c r="F386"/>
      <c r="G386"/>
      <c r="H386"/>
      <c r="I386"/>
      <c r="J386" s="48"/>
      <c r="K386" s="48"/>
      <c r="L386" s="48"/>
      <c r="M386"/>
      <c r="N386"/>
      <c r="O386"/>
      <c r="P386"/>
      <c r="Q386"/>
      <c r="R386"/>
      <c r="S386"/>
      <c r="T386"/>
      <c r="AH386"/>
    </row>
    <row r="387" spans="5:34">
      <c r="E387"/>
      <c r="F387"/>
      <c r="G387"/>
      <c r="H387"/>
      <c r="I387"/>
      <c r="J387" s="48"/>
      <c r="K387" s="48"/>
      <c r="L387" s="48"/>
      <c r="M387"/>
      <c r="N387"/>
      <c r="O387"/>
      <c r="P387"/>
      <c r="Q387"/>
      <c r="R387"/>
      <c r="S387"/>
      <c r="T387"/>
      <c r="AH387"/>
    </row>
    <row r="388" spans="5:34">
      <c r="E388"/>
      <c r="F388"/>
      <c r="G388"/>
      <c r="H388"/>
      <c r="I388"/>
      <c r="J388" s="48"/>
      <c r="K388" s="48"/>
      <c r="L388" s="48"/>
      <c r="M388"/>
      <c r="N388"/>
      <c r="O388"/>
      <c r="P388"/>
      <c r="Q388"/>
      <c r="R388"/>
      <c r="S388"/>
      <c r="T388"/>
      <c r="AH388"/>
    </row>
    <row r="389" spans="5:34">
      <c r="E389"/>
      <c r="F389"/>
      <c r="G389"/>
      <c r="H389"/>
      <c r="I389"/>
      <c r="J389" s="48"/>
      <c r="K389" s="48"/>
      <c r="L389" s="48"/>
      <c r="M389"/>
      <c r="N389"/>
      <c r="O389"/>
      <c r="P389"/>
      <c r="Q389"/>
      <c r="R389"/>
      <c r="S389"/>
      <c r="T389"/>
      <c r="AH389"/>
    </row>
    <row r="390" spans="5:34">
      <c r="E390"/>
      <c r="F390"/>
      <c r="G390"/>
      <c r="H390"/>
      <c r="I390"/>
      <c r="J390" s="48"/>
      <c r="K390" s="48"/>
      <c r="L390" s="48"/>
      <c r="M390"/>
      <c r="N390"/>
      <c r="O390"/>
      <c r="P390"/>
      <c r="Q390"/>
      <c r="R390"/>
      <c r="S390"/>
      <c r="T390"/>
      <c r="AH390"/>
    </row>
    <row r="391" spans="5:34">
      <c r="E391"/>
      <c r="F391"/>
      <c r="G391"/>
      <c r="H391"/>
      <c r="I391"/>
      <c r="J391" s="48"/>
      <c r="K391" s="48"/>
      <c r="L391" s="48"/>
      <c r="M391"/>
      <c r="N391"/>
      <c r="O391"/>
      <c r="P391"/>
      <c r="Q391"/>
      <c r="R391"/>
      <c r="S391"/>
      <c r="T391"/>
      <c r="AH391"/>
    </row>
    <row r="392" spans="5:34">
      <c r="E392"/>
      <c r="F392"/>
      <c r="G392"/>
      <c r="H392"/>
      <c r="I392"/>
      <c r="J392" s="48"/>
      <c r="K392" s="48"/>
      <c r="L392" s="48"/>
      <c r="M392"/>
      <c r="N392"/>
      <c r="O392"/>
      <c r="P392"/>
      <c r="Q392"/>
      <c r="R392"/>
      <c r="S392"/>
      <c r="T392"/>
      <c r="AH392"/>
    </row>
    <row r="393" spans="5:34">
      <c r="E393"/>
      <c r="F393"/>
      <c r="G393"/>
      <c r="H393"/>
      <c r="I393"/>
      <c r="J393" s="48"/>
      <c r="K393" s="48"/>
      <c r="L393" s="48"/>
      <c r="M393"/>
      <c r="N393"/>
      <c r="O393"/>
      <c r="P393"/>
      <c r="Q393"/>
      <c r="R393"/>
      <c r="S393"/>
      <c r="T393"/>
      <c r="AH393"/>
    </row>
    <row r="394" spans="5:34">
      <c r="E394"/>
      <c r="F394"/>
      <c r="G394"/>
      <c r="H394"/>
      <c r="I394"/>
      <c r="J394" s="48"/>
      <c r="K394" s="48"/>
      <c r="L394" s="48"/>
      <c r="M394"/>
      <c r="N394"/>
      <c r="O394"/>
      <c r="P394"/>
      <c r="Q394"/>
      <c r="R394"/>
      <c r="S394"/>
      <c r="T394"/>
      <c r="AH394"/>
    </row>
    <row r="395" spans="5:34">
      <c r="E395"/>
      <c r="F395"/>
      <c r="G395"/>
      <c r="H395"/>
      <c r="I395"/>
      <c r="J395" s="48"/>
      <c r="K395" s="48"/>
      <c r="L395" s="48"/>
      <c r="M395"/>
      <c r="N395"/>
      <c r="O395"/>
      <c r="P395"/>
      <c r="Q395"/>
      <c r="R395"/>
      <c r="S395"/>
      <c r="T395"/>
      <c r="AH395"/>
    </row>
    <row r="396" spans="5:34">
      <c r="E396"/>
      <c r="F396"/>
      <c r="G396"/>
      <c r="H396"/>
      <c r="I396"/>
      <c r="J396" s="48"/>
      <c r="K396" s="48"/>
      <c r="L396" s="48"/>
      <c r="M396"/>
      <c r="N396"/>
      <c r="O396"/>
      <c r="P396"/>
      <c r="Q396"/>
      <c r="R396"/>
      <c r="S396"/>
      <c r="T396"/>
      <c r="AH396"/>
    </row>
    <row r="397" spans="5:34">
      <c r="E397"/>
      <c r="F397"/>
      <c r="G397"/>
      <c r="H397"/>
      <c r="I397"/>
      <c r="J397" s="48"/>
      <c r="K397" s="48"/>
      <c r="L397" s="48"/>
      <c r="M397"/>
      <c r="N397"/>
      <c r="O397"/>
      <c r="P397"/>
      <c r="Q397"/>
      <c r="R397"/>
      <c r="S397"/>
      <c r="T397"/>
      <c r="AH397"/>
    </row>
    <row r="398" spans="5:34">
      <c r="E398"/>
      <c r="F398"/>
      <c r="G398"/>
      <c r="H398"/>
      <c r="I398"/>
      <c r="J398" s="48"/>
      <c r="K398" s="48"/>
      <c r="L398" s="48"/>
      <c r="M398"/>
      <c r="N398"/>
      <c r="O398"/>
      <c r="P398"/>
      <c r="Q398"/>
      <c r="R398"/>
      <c r="S398"/>
      <c r="T398"/>
      <c r="AH398"/>
    </row>
    <row r="399" spans="5:34">
      <c r="E399"/>
      <c r="F399"/>
      <c r="G399"/>
      <c r="H399"/>
      <c r="I399"/>
      <c r="J399" s="48"/>
      <c r="K399" s="48"/>
      <c r="L399" s="48"/>
      <c r="M399"/>
      <c r="N399"/>
      <c r="O399"/>
      <c r="P399"/>
      <c r="Q399"/>
      <c r="R399"/>
      <c r="S399"/>
      <c r="T399"/>
      <c r="AH399"/>
    </row>
    <row r="400" spans="5:34">
      <c r="E400"/>
      <c r="F400"/>
      <c r="G400"/>
      <c r="H400"/>
      <c r="I400"/>
      <c r="J400" s="48"/>
      <c r="K400" s="48"/>
      <c r="L400" s="48"/>
      <c r="M400"/>
      <c r="N400"/>
      <c r="O400"/>
      <c r="P400"/>
      <c r="Q400"/>
      <c r="R400"/>
      <c r="S400"/>
      <c r="T400"/>
      <c r="AH400"/>
    </row>
    <row r="401" spans="5:34">
      <c r="E401"/>
      <c r="F401"/>
      <c r="G401"/>
      <c r="H401"/>
      <c r="I401"/>
      <c r="J401" s="48"/>
      <c r="K401" s="48"/>
      <c r="L401" s="48"/>
      <c r="M401"/>
      <c r="N401"/>
      <c r="O401"/>
      <c r="P401"/>
      <c r="Q401"/>
      <c r="R401"/>
      <c r="S401"/>
      <c r="T401"/>
      <c r="AH401"/>
    </row>
    <row r="402" spans="5:34">
      <c r="E402"/>
      <c r="F402"/>
      <c r="G402"/>
      <c r="H402"/>
      <c r="I402"/>
      <c r="J402" s="48"/>
      <c r="K402" s="48"/>
      <c r="L402" s="48"/>
      <c r="M402"/>
      <c r="N402"/>
      <c r="O402"/>
      <c r="P402"/>
      <c r="Q402"/>
      <c r="R402"/>
      <c r="S402"/>
      <c r="T402"/>
      <c r="AH402"/>
    </row>
    <row r="403" spans="5:34">
      <c r="E403"/>
      <c r="F403"/>
      <c r="G403"/>
      <c r="H403"/>
      <c r="I403"/>
      <c r="J403" s="48"/>
      <c r="K403" s="48"/>
      <c r="L403" s="48"/>
      <c r="M403"/>
      <c r="N403"/>
      <c r="O403"/>
      <c r="P403"/>
      <c r="Q403"/>
      <c r="R403"/>
      <c r="S403"/>
      <c r="T403"/>
      <c r="AH403"/>
    </row>
    <row r="404" spans="5:34">
      <c r="E404"/>
      <c r="F404"/>
      <c r="G404"/>
      <c r="H404"/>
      <c r="I404"/>
      <c r="J404" s="48"/>
      <c r="K404" s="48"/>
      <c r="L404" s="48"/>
      <c r="M404"/>
      <c r="N404"/>
      <c r="O404"/>
      <c r="P404"/>
      <c r="Q404"/>
      <c r="R404"/>
      <c r="S404"/>
      <c r="T404"/>
      <c r="AH404"/>
    </row>
    <row r="405" spans="5:34">
      <c r="E405"/>
      <c r="F405"/>
      <c r="G405"/>
      <c r="H405"/>
      <c r="I405"/>
      <c r="J405" s="48"/>
      <c r="K405" s="48"/>
      <c r="L405" s="48"/>
      <c r="M405"/>
      <c r="N405"/>
      <c r="O405"/>
      <c r="P405"/>
      <c r="Q405"/>
      <c r="R405"/>
      <c r="S405"/>
      <c r="T405"/>
      <c r="AH405"/>
    </row>
    <row r="406" spans="5:34">
      <c r="E406"/>
      <c r="F406"/>
      <c r="G406"/>
      <c r="H406"/>
      <c r="I406"/>
      <c r="J406" s="48"/>
      <c r="K406" s="48"/>
      <c r="L406" s="48"/>
      <c r="M406"/>
      <c r="N406"/>
      <c r="O406"/>
      <c r="P406"/>
      <c r="Q406"/>
      <c r="R406"/>
      <c r="S406"/>
      <c r="T406"/>
      <c r="AH406"/>
    </row>
    <row r="407" spans="5:34">
      <c r="E407"/>
      <c r="F407"/>
      <c r="G407"/>
      <c r="H407"/>
      <c r="I407"/>
      <c r="J407" s="48"/>
      <c r="K407" s="48"/>
      <c r="L407" s="48"/>
      <c r="M407"/>
      <c r="N407"/>
      <c r="O407"/>
      <c r="P407"/>
      <c r="Q407"/>
      <c r="R407"/>
      <c r="S407"/>
      <c r="T407"/>
      <c r="AH407"/>
    </row>
    <row r="408" spans="5:34">
      <c r="E408"/>
      <c r="F408"/>
      <c r="G408"/>
      <c r="H408"/>
      <c r="I408"/>
      <c r="J408" s="48"/>
      <c r="K408" s="48"/>
      <c r="L408" s="48"/>
      <c r="M408"/>
      <c r="N408"/>
      <c r="O408"/>
      <c r="P408"/>
      <c r="Q408"/>
      <c r="R408"/>
      <c r="S408"/>
      <c r="T408"/>
      <c r="AH408"/>
    </row>
    <row r="409" spans="5:34">
      <c r="E409"/>
      <c r="F409"/>
      <c r="G409"/>
      <c r="H409"/>
      <c r="I409"/>
      <c r="J409" s="48"/>
      <c r="K409" s="48"/>
      <c r="L409" s="48"/>
      <c r="M409"/>
      <c r="N409"/>
      <c r="O409"/>
      <c r="P409"/>
      <c r="Q409"/>
      <c r="R409"/>
      <c r="S409"/>
      <c r="T409"/>
      <c r="AH409"/>
    </row>
    <row r="410" spans="5:34">
      <c r="E410"/>
      <c r="F410"/>
      <c r="G410"/>
      <c r="H410"/>
      <c r="I410"/>
      <c r="J410" s="48"/>
      <c r="K410" s="48"/>
      <c r="L410" s="48"/>
      <c r="M410"/>
      <c r="N410"/>
      <c r="O410"/>
      <c r="P410"/>
      <c r="Q410"/>
      <c r="R410"/>
      <c r="S410"/>
      <c r="T410"/>
      <c r="AH410"/>
    </row>
    <row r="411" spans="5:34">
      <c r="E411"/>
      <c r="F411"/>
      <c r="G411"/>
      <c r="H411"/>
      <c r="I411"/>
      <c r="J411" s="48"/>
      <c r="K411" s="48"/>
      <c r="L411" s="48"/>
      <c r="M411"/>
      <c r="N411"/>
      <c r="O411"/>
      <c r="P411"/>
      <c r="Q411"/>
      <c r="R411"/>
      <c r="S411"/>
      <c r="T411"/>
      <c r="AH411"/>
    </row>
    <row r="412" spans="5:34">
      <c r="E412"/>
      <c r="F412"/>
      <c r="G412"/>
      <c r="H412"/>
      <c r="I412"/>
      <c r="J412" s="48"/>
      <c r="K412" s="48"/>
      <c r="L412" s="48"/>
      <c r="M412"/>
      <c r="N412"/>
      <c r="O412"/>
      <c r="P412"/>
      <c r="Q412"/>
      <c r="R412"/>
      <c r="S412"/>
      <c r="T412"/>
      <c r="AH412"/>
    </row>
    <row r="413" spans="5:34">
      <c r="E413"/>
      <c r="F413"/>
      <c r="G413"/>
      <c r="H413"/>
      <c r="I413"/>
      <c r="J413" s="48"/>
      <c r="K413" s="48"/>
      <c r="L413" s="48"/>
      <c r="M413"/>
      <c r="N413"/>
      <c r="O413"/>
      <c r="P413"/>
      <c r="Q413"/>
      <c r="R413"/>
      <c r="S413"/>
      <c r="T413"/>
      <c r="AH413"/>
    </row>
    <row r="414" spans="5:34">
      <c r="E414"/>
      <c r="F414"/>
      <c r="G414"/>
      <c r="H414"/>
      <c r="I414"/>
      <c r="J414" s="48"/>
      <c r="K414" s="48"/>
      <c r="L414" s="48"/>
      <c r="M414"/>
      <c r="N414"/>
      <c r="O414"/>
      <c r="P414"/>
      <c r="Q414"/>
      <c r="R414"/>
      <c r="S414"/>
      <c r="T414"/>
      <c r="AH414"/>
    </row>
    <row r="415" spans="5:34">
      <c r="E415"/>
      <c r="F415"/>
      <c r="G415"/>
      <c r="H415"/>
      <c r="I415"/>
      <c r="J415" s="48"/>
      <c r="K415" s="48"/>
      <c r="L415" s="48"/>
      <c r="M415"/>
      <c r="N415"/>
      <c r="O415"/>
      <c r="P415"/>
      <c r="Q415"/>
      <c r="R415"/>
      <c r="S415"/>
      <c r="T415"/>
      <c r="AH415"/>
    </row>
    <row r="416" spans="5:34">
      <c r="E416"/>
      <c r="F416"/>
      <c r="G416"/>
      <c r="H416"/>
      <c r="I416"/>
      <c r="J416" s="48"/>
      <c r="K416" s="48"/>
      <c r="L416" s="48"/>
      <c r="M416"/>
      <c r="N416"/>
      <c r="O416"/>
      <c r="P416"/>
      <c r="Q416"/>
      <c r="R416"/>
      <c r="S416"/>
      <c r="T416"/>
      <c r="AH416"/>
    </row>
    <row r="417" spans="5:34">
      <c r="E417"/>
      <c r="F417"/>
      <c r="G417"/>
      <c r="H417"/>
      <c r="I417"/>
      <c r="J417" s="48"/>
      <c r="K417" s="48"/>
      <c r="L417" s="48"/>
      <c r="M417"/>
      <c r="N417"/>
      <c r="O417"/>
      <c r="P417"/>
      <c r="Q417"/>
      <c r="R417"/>
      <c r="S417"/>
      <c r="T417"/>
      <c r="AH417"/>
    </row>
    <row r="418" spans="5:34">
      <c r="E418"/>
      <c r="F418"/>
      <c r="G418"/>
      <c r="H418"/>
      <c r="I418"/>
      <c r="J418" s="48"/>
      <c r="K418" s="48"/>
      <c r="L418" s="48"/>
      <c r="M418"/>
      <c r="N418"/>
      <c r="O418"/>
      <c r="P418"/>
      <c r="Q418"/>
      <c r="R418"/>
      <c r="S418"/>
      <c r="T418"/>
      <c r="AH418"/>
    </row>
    <row r="419" spans="5:34">
      <c r="E419"/>
      <c r="F419"/>
      <c r="G419"/>
      <c r="H419"/>
      <c r="I419"/>
      <c r="J419" s="48"/>
      <c r="K419" s="48"/>
      <c r="L419" s="48"/>
      <c r="M419"/>
      <c r="N419"/>
      <c r="O419"/>
      <c r="P419"/>
      <c r="Q419"/>
      <c r="R419"/>
      <c r="S419"/>
      <c r="T419"/>
      <c r="AH419"/>
    </row>
    <row r="420" spans="5:34">
      <c r="E420"/>
      <c r="F420"/>
      <c r="G420"/>
      <c r="H420"/>
      <c r="I420"/>
      <c r="J420" s="48"/>
      <c r="K420" s="48"/>
      <c r="L420" s="48"/>
      <c r="M420"/>
      <c r="N420"/>
      <c r="O420"/>
      <c r="P420"/>
      <c r="Q420"/>
      <c r="R420"/>
      <c r="S420"/>
      <c r="T420"/>
      <c r="AH420"/>
    </row>
    <row r="421" spans="5:34">
      <c r="E421"/>
      <c r="F421"/>
      <c r="G421"/>
      <c r="H421"/>
      <c r="I421"/>
      <c r="J421" s="48"/>
      <c r="K421" s="48"/>
      <c r="L421" s="48"/>
      <c r="M421"/>
      <c r="N421"/>
      <c r="O421"/>
      <c r="P421"/>
      <c r="Q421"/>
      <c r="R421"/>
      <c r="S421"/>
      <c r="T421"/>
      <c r="AH421"/>
    </row>
    <row r="422" spans="5:34">
      <c r="E422"/>
      <c r="F422"/>
      <c r="G422"/>
      <c r="H422"/>
      <c r="I422"/>
      <c r="J422" s="48"/>
      <c r="K422" s="48"/>
      <c r="L422" s="48"/>
      <c r="M422"/>
      <c r="N422"/>
      <c r="O422"/>
      <c r="P422"/>
      <c r="Q422"/>
      <c r="R422"/>
      <c r="S422"/>
      <c r="T422"/>
      <c r="AH422"/>
    </row>
    <row r="423" spans="5:34">
      <c r="E423"/>
      <c r="F423"/>
      <c r="G423"/>
      <c r="H423"/>
      <c r="I423"/>
      <c r="J423" s="48"/>
      <c r="K423" s="48"/>
      <c r="L423" s="48"/>
      <c r="M423"/>
      <c r="N423"/>
      <c r="O423"/>
      <c r="P423"/>
      <c r="Q423"/>
      <c r="R423"/>
      <c r="S423"/>
      <c r="T423"/>
      <c r="AH423"/>
    </row>
    <row r="424" spans="5:34">
      <c r="E424"/>
      <c r="F424"/>
      <c r="G424"/>
      <c r="H424"/>
      <c r="I424"/>
      <c r="J424" s="48"/>
      <c r="K424" s="48"/>
      <c r="L424" s="48"/>
      <c r="M424"/>
      <c r="N424"/>
      <c r="O424"/>
      <c r="P424"/>
      <c r="Q424"/>
      <c r="R424"/>
      <c r="S424"/>
      <c r="T424"/>
      <c r="AH424"/>
    </row>
    <row r="425" spans="5:34">
      <c r="E425"/>
      <c r="F425"/>
      <c r="G425"/>
      <c r="H425"/>
      <c r="I425"/>
      <c r="J425" s="48"/>
      <c r="K425" s="48"/>
      <c r="L425" s="48"/>
      <c r="M425"/>
      <c r="N425"/>
      <c r="O425"/>
      <c r="P425"/>
      <c r="Q425"/>
      <c r="R425"/>
      <c r="S425"/>
      <c r="T425"/>
      <c r="AH425"/>
    </row>
    <row r="426" spans="5:34">
      <c r="E426"/>
      <c r="F426"/>
      <c r="G426"/>
      <c r="H426"/>
      <c r="I426"/>
      <c r="J426" s="48"/>
      <c r="K426" s="48"/>
      <c r="L426" s="48"/>
      <c r="M426"/>
      <c r="N426"/>
      <c r="O426"/>
      <c r="P426"/>
      <c r="Q426"/>
      <c r="R426"/>
      <c r="S426"/>
      <c r="T426"/>
      <c r="AH426"/>
    </row>
    <row r="427" spans="5:34">
      <c r="E427"/>
      <c r="F427"/>
      <c r="G427"/>
      <c r="H427"/>
      <c r="I427"/>
      <c r="J427" s="48"/>
      <c r="K427" s="48"/>
      <c r="L427" s="48"/>
      <c r="M427"/>
      <c r="N427"/>
      <c r="O427"/>
      <c r="P427"/>
      <c r="Q427"/>
      <c r="R427"/>
      <c r="S427"/>
      <c r="T427"/>
      <c r="AH427"/>
    </row>
    <row r="428" spans="5:34">
      <c r="E428"/>
      <c r="F428"/>
      <c r="G428"/>
      <c r="H428"/>
      <c r="I428"/>
      <c r="J428" s="48"/>
      <c r="K428" s="48"/>
      <c r="L428" s="48"/>
      <c r="M428"/>
      <c r="N428"/>
      <c r="O428"/>
      <c r="P428"/>
      <c r="Q428"/>
      <c r="R428"/>
      <c r="S428"/>
      <c r="T428"/>
      <c r="AH428"/>
    </row>
    <row r="429" spans="5:34">
      <c r="E429"/>
      <c r="F429"/>
      <c r="G429"/>
      <c r="H429"/>
      <c r="I429"/>
      <c r="J429" s="48"/>
      <c r="K429" s="48"/>
      <c r="L429" s="48"/>
      <c r="M429"/>
      <c r="N429"/>
      <c r="O429"/>
      <c r="P429"/>
      <c r="Q429"/>
      <c r="R429"/>
      <c r="S429"/>
      <c r="T429"/>
      <c r="AH429"/>
    </row>
    <row r="430" spans="5:34">
      <c r="E430"/>
      <c r="F430"/>
      <c r="G430"/>
      <c r="H430"/>
      <c r="I430"/>
      <c r="J430" s="48"/>
      <c r="K430" s="48"/>
      <c r="L430" s="48"/>
      <c r="M430"/>
      <c r="N430"/>
      <c r="O430"/>
      <c r="P430"/>
      <c r="Q430"/>
      <c r="R430"/>
      <c r="S430"/>
      <c r="T430"/>
      <c r="AH430"/>
    </row>
    <row r="431" spans="5:34">
      <c r="E431"/>
      <c r="F431"/>
      <c r="G431"/>
      <c r="H431"/>
      <c r="I431"/>
      <c r="J431" s="48"/>
      <c r="K431" s="48"/>
      <c r="L431" s="48"/>
      <c r="M431"/>
      <c r="N431"/>
      <c r="O431"/>
      <c r="P431"/>
      <c r="Q431"/>
      <c r="R431"/>
      <c r="S431"/>
      <c r="T431"/>
      <c r="AH431"/>
    </row>
    <row r="432" spans="5:34">
      <c r="E432"/>
      <c r="F432"/>
      <c r="G432"/>
      <c r="H432"/>
      <c r="I432"/>
      <c r="J432" s="48"/>
      <c r="K432" s="48"/>
      <c r="L432" s="48"/>
      <c r="M432"/>
      <c r="N432"/>
      <c r="O432"/>
      <c r="P432"/>
      <c r="Q432"/>
      <c r="R432"/>
      <c r="S432"/>
      <c r="T432"/>
      <c r="AH432"/>
    </row>
    <row r="433" spans="5:34">
      <c r="E433"/>
      <c r="F433"/>
      <c r="G433"/>
      <c r="H433"/>
      <c r="I433"/>
      <c r="J433" s="48"/>
      <c r="K433" s="48"/>
      <c r="L433" s="48"/>
      <c r="M433"/>
      <c r="N433"/>
      <c r="O433"/>
      <c r="P433"/>
      <c r="Q433"/>
      <c r="R433"/>
      <c r="S433"/>
      <c r="T433"/>
      <c r="AH433"/>
    </row>
    <row r="434" spans="5:34">
      <c r="E434"/>
      <c r="F434"/>
      <c r="G434"/>
      <c r="H434"/>
      <c r="I434"/>
      <c r="J434" s="48"/>
      <c r="K434" s="48"/>
      <c r="L434" s="48"/>
      <c r="M434"/>
      <c r="N434"/>
      <c r="O434"/>
      <c r="P434"/>
      <c r="Q434"/>
      <c r="R434"/>
      <c r="S434"/>
      <c r="T434"/>
      <c r="AH434"/>
    </row>
    <row r="435" spans="5:34">
      <c r="E435"/>
      <c r="F435"/>
      <c r="G435"/>
      <c r="H435"/>
      <c r="I435"/>
      <c r="J435" s="48"/>
      <c r="K435" s="48"/>
      <c r="L435" s="48"/>
      <c r="M435"/>
      <c r="N435"/>
      <c r="O435"/>
      <c r="P435"/>
      <c r="Q435"/>
      <c r="R435"/>
      <c r="S435"/>
      <c r="T435"/>
      <c r="AH435"/>
    </row>
    <row r="436" spans="5:34">
      <c r="E436"/>
      <c r="F436"/>
      <c r="G436"/>
      <c r="H436"/>
      <c r="I436"/>
      <c r="J436" s="48"/>
      <c r="K436" s="48"/>
      <c r="L436" s="48"/>
      <c r="M436"/>
      <c r="N436"/>
      <c r="O436"/>
      <c r="P436"/>
      <c r="Q436"/>
      <c r="R436"/>
      <c r="S436"/>
      <c r="T436"/>
      <c r="AH436"/>
    </row>
    <row r="437" spans="5:34">
      <c r="E437"/>
      <c r="F437"/>
      <c r="G437"/>
      <c r="H437"/>
      <c r="I437"/>
      <c r="J437" s="48"/>
      <c r="K437" s="48"/>
      <c r="L437" s="48"/>
      <c r="M437"/>
      <c r="N437"/>
      <c r="O437"/>
      <c r="P437"/>
      <c r="Q437"/>
      <c r="R437"/>
      <c r="S437"/>
      <c r="T437"/>
      <c r="AH437"/>
    </row>
    <row r="438" spans="5:34">
      <c r="E438"/>
      <c r="F438"/>
      <c r="G438"/>
      <c r="H438"/>
      <c r="I438"/>
      <c r="J438" s="48"/>
      <c r="K438" s="48"/>
      <c r="L438" s="48"/>
      <c r="M438"/>
      <c r="N438"/>
      <c r="O438"/>
      <c r="P438"/>
      <c r="Q438"/>
      <c r="R438"/>
      <c r="S438"/>
      <c r="T438"/>
      <c r="AH438"/>
    </row>
    <row r="439" spans="5:34">
      <c r="E439"/>
      <c r="F439"/>
      <c r="G439"/>
      <c r="H439"/>
      <c r="I439"/>
      <c r="J439" s="48"/>
      <c r="K439" s="48"/>
      <c r="L439" s="48"/>
      <c r="M439"/>
      <c r="N439"/>
      <c r="O439"/>
      <c r="P439"/>
      <c r="Q439"/>
      <c r="R439"/>
      <c r="S439"/>
      <c r="T439"/>
      <c r="AH439"/>
    </row>
    <row r="440" spans="5:34">
      <c r="E440"/>
      <c r="F440"/>
      <c r="G440"/>
      <c r="H440"/>
      <c r="I440"/>
      <c r="J440" s="48"/>
      <c r="K440" s="48"/>
      <c r="L440" s="48"/>
      <c r="M440"/>
      <c r="N440"/>
      <c r="O440"/>
      <c r="P440"/>
      <c r="Q440"/>
      <c r="R440"/>
      <c r="S440"/>
      <c r="T440"/>
      <c r="AH440"/>
    </row>
    <row r="441" spans="5:34">
      <c r="E441"/>
      <c r="F441"/>
      <c r="G441"/>
      <c r="H441"/>
      <c r="I441"/>
      <c r="J441" s="48"/>
      <c r="K441" s="48"/>
      <c r="L441" s="48"/>
      <c r="M441"/>
      <c r="N441"/>
      <c r="O441"/>
      <c r="P441"/>
      <c r="Q441"/>
      <c r="R441"/>
      <c r="S441"/>
      <c r="T441"/>
      <c r="AH441"/>
    </row>
    <row r="442" spans="5:34">
      <c r="E442"/>
      <c r="F442"/>
      <c r="G442"/>
      <c r="H442"/>
      <c r="I442"/>
      <c r="J442" s="48"/>
      <c r="K442" s="48"/>
      <c r="L442" s="48"/>
      <c r="M442"/>
      <c r="N442"/>
      <c r="O442"/>
      <c r="P442"/>
      <c r="Q442"/>
      <c r="R442"/>
      <c r="S442"/>
      <c r="T442"/>
      <c r="AH442"/>
    </row>
    <row r="443" spans="5:34">
      <c r="E443"/>
      <c r="F443"/>
      <c r="G443"/>
      <c r="H443"/>
      <c r="I443"/>
      <c r="J443" s="48"/>
      <c r="K443" s="48"/>
      <c r="L443" s="48"/>
      <c r="M443"/>
      <c r="N443"/>
      <c r="O443"/>
      <c r="P443"/>
      <c r="Q443"/>
      <c r="R443"/>
      <c r="S443"/>
      <c r="T443"/>
      <c r="AH443"/>
    </row>
    <row r="444" spans="5:34">
      <c r="E444"/>
      <c r="F444"/>
      <c r="G444"/>
      <c r="H444"/>
      <c r="I444"/>
      <c r="J444" s="48"/>
      <c r="K444" s="48"/>
      <c r="L444" s="48"/>
      <c r="M444"/>
      <c r="N444"/>
      <c r="O444"/>
      <c r="P444"/>
      <c r="Q444"/>
      <c r="R444"/>
      <c r="S444"/>
      <c r="T444"/>
      <c r="AH444"/>
    </row>
    <row r="445" spans="5:34">
      <c r="E445"/>
      <c r="F445"/>
      <c r="G445"/>
      <c r="H445"/>
      <c r="I445"/>
      <c r="J445" s="48"/>
      <c r="K445" s="48"/>
      <c r="L445" s="48"/>
      <c r="M445"/>
      <c r="N445"/>
      <c r="O445"/>
      <c r="P445"/>
      <c r="Q445"/>
      <c r="R445"/>
      <c r="S445"/>
      <c r="T445"/>
      <c r="AH445"/>
    </row>
    <row r="446" spans="5:34">
      <c r="E446"/>
      <c r="F446"/>
      <c r="G446"/>
      <c r="H446"/>
      <c r="I446"/>
      <c r="J446" s="48"/>
      <c r="K446" s="48"/>
      <c r="L446" s="48"/>
      <c r="M446"/>
      <c r="N446"/>
      <c r="O446"/>
      <c r="P446"/>
      <c r="Q446"/>
      <c r="R446"/>
      <c r="S446"/>
      <c r="T446"/>
      <c r="AH446"/>
    </row>
    <row r="447" spans="5:34">
      <c r="E447"/>
      <c r="F447"/>
      <c r="G447"/>
      <c r="H447"/>
      <c r="I447"/>
      <c r="J447" s="48"/>
      <c r="K447" s="48"/>
      <c r="L447" s="48"/>
      <c r="M447"/>
      <c r="N447"/>
      <c r="O447"/>
      <c r="P447"/>
      <c r="Q447"/>
      <c r="R447"/>
      <c r="S447"/>
      <c r="T447"/>
      <c r="AH447"/>
    </row>
    <row r="448" spans="5:34">
      <c r="E448"/>
      <c r="F448"/>
      <c r="G448"/>
      <c r="H448"/>
      <c r="I448"/>
      <c r="J448" s="48"/>
      <c r="K448" s="48"/>
      <c r="L448" s="48"/>
      <c r="M448"/>
      <c r="N448"/>
      <c r="O448"/>
      <c r="P448"/>
      <c r="Q448"/>
      <c r="R448"/>
      <c r="S448"/>
      <c r="T448"/>
      <c r="AH448"/>
    </row>
    <row r="449" spans="5:34">
      <c r="E449"/>
      <c r="F449"/>
      <c r="G449"/>
      <c r="H449"/>
      <c r="I449"/>
      <c r="J449" s="48"/>
      <c r="K449" s="48"/>
      <c r="L449" s="48"/>
      <c r="M449"/>
      <c r="N449"/>
      <c r="O449"/>
      <c r="P449"/>
      <c r="Q449"/>
      <c r="R449"/>
      <c r="S449"/>
      <c r="T449"/>
      <c r="AH449"/>
    </row>
    <row r="450" spans="5:34">
      <c r="E450"/>
      <c r="F450"/>
      <c r="G450"/>
      <c r="H450"/>
      <c r="I450"/>
      <c r="J450" s="48"/>
      <c r="K450" s="48"/>
      <c r="L450" s="48"/>
      <c r="M450"/>
      <c r="N450"/>
      <c r="O450"/>
      <c r="P450"/>
      <c r="Q450"/>
      <c r="R450"/>
      <c r="S450"/>
      <c r="T450"/>
      <c r="AH450"/>
    </row>
    <row r="451" spans="5:34">
      <c r="E451"/>
      <c r="F451"/>
      <c r="G451"/>
      <c r="H451"/>
      <c r="I451"/>
      <c r="J451" s="48"/>
      <c r="K451" s="48"/>
      <c r="L451" s="48"/>
      <c r="M451"/>
      <c r="N451"/>
      <c r="O451"/>
      <c r="P451"/>
      <c r="Q451"/>
      <c r="R451"/>
      <c r="S451"/>
      <c r="T451"/>
      <c r="AH451"/>
    </row>
    <row r="452" spans="5:34">
      <c r="E452"/>
      <c r="F452"/>
      <c r="G452"/>
      <c r="H452"/>
      <c r="I452"/>
      <c r="J452" s="48"/>
      <c r="K452" s="48"/>
      <c r="L452" s="48"/>
      <c r="M452"/>
      <c r="N452"/>
      <c r="O452"/>
      <c r="P452"/>
      <c r="Q452"/>
      <c r="R452"/>
      <c r="S452"/>
      <c r="T452"/>
      <c r="AH452"/>
    </row>
    <row r="453" spans="5:34">
      <c r="E453"/>
      <c r="F453"/>
      <c r="G453"/>
      <c r="H453"/>
      <c r="I453"/>
      <c r="J453" s="48"/>
      <c r="K453" s="48"/>
      <c r="L453" s="48"/>
      <c r="M453"/>
      <c r="N453"/>
      <c r="O453"/>
      <c r="P453"/>
      <c r="Q453"/>
      <c r="R453"/>
      <c r="S453"/>
      <c r="T453"/>
      <c r="AH453"/>
    </row>
    <row r="454" spans="5:34">
      <c r="E454"/>
      <c r="F454"/>
      <c r="G454"/>
      <c r="H454"/>
      <c r="I454"/>
      <c r="J454" s="48"/>
      <c r="K454" s="48"/>
      <c r="L454" s="48"/>
      <c r="M454"/>
      <c r="N454"/>
      <c r="O454"/>
      <c r="P454"/>
      <c r="Q454"/>
      <c r="R454"/>
      <c r="S454"/>
      <c r="T454"/>
      <c r="AH454"/>
    </row>
    <row r="455" spans="5:34">
      <c r="E455"/>
      <c r="F455"/>
      <c r="G455"/>
      <c r="H455"/>
      <c r="I455"/>
      <c r="J455" s="48"/>
      <c r="K455" s="48"/>
      <c r="L455" s="48"/>
      <c r="M455"/>
      <c r="N455"/>
      <c r="O455"/>
      <c r="P455"/>
      <c r="Q455"/>
      <c r="R455"/>
      <c r="S455"/>
      <c r="T455"/>
      <c r="AH455"/>
    </row>
    <row r="456" spans="5:34">
      <c r="E456"/>
      <c r="F456"/>
      <c r="G456"/>
      <c r="H456"/>
      <c r="I456"/>
      <c r="J456" s="48"/>
      <c r="K456" s="48"/>
      <c r="L456" s="48"/>
      <c r="M456"/>
      <c r="N456"/>
      <c r="O456"/>
      <c r="P456"/>
      <c r="Q456"/>
      <c r="R456"/>
      <c r="S456"/>
      <c r="T456"/>
      <c r="AH456"/>
    </row>
    <row r="457" spans="5:34">
      <c r="E457"/>
      <c r="F457"/>
      <c r="G457"/>
      <c r="H457"/>
      <c r="I457"/>
      <c r="J457" s="48"/>
      <c r="K457" s="48"/>
      <c r="L457" s="48"/>
      <c r="M457"/>
      <c r="N457"/>
      <c r="O457"/>
      <c r="P457"/>
      <c r="Q457"/>
      <c r="R457"/>
      <c r="S457"/>
      <c r="T457"/>
      <c r="AH457"/>
    </row>
    <row r="458" spans="5:34">
      <c r="E458"/>
      <c r="F458"/>
      <c r="G458"/>
      <c r="H458"/>
      <c r="I458"/>
      <c r="J458" s="48"/>
      <c r="K458" s="48"/>
      <c r="L458" s="48"/>
      <c r="M458"/>
      <c r="N458"/>
      <c r="O458"/>
      <c r="P458"/>
      <c r="Q458"/>
      <c r="R458"/>
      <c r="S458"/>
      <c r="T458"/>
      <c r="AH458"/>
    </row>
    <row r="459" spans="5:34">
      <c r="E459"/>
      <c r="F459"/>
      <c r="G459"/>
      <c r="H459"/>
      <c r="I459"/>
      <c r="J459" s="48"/>
      <c r="K459" s="48"/>
      <c r="L459" s="48"/>
      <c r="M459"/>
      <c r="N459"/>
      <c r="O459"/>
      <c r="P459"/>
      <c r="Q459"/>
      <c r="R459"/>
      <c r="S459"/>
      <c r="T459"/>
      <c r="AH459"/>
    </row>
    <row r="460" spans="5:34">
      <c r="E460"/>
      <c r="F460"/>
      <c r="G460"/>
      <c r="H460"/>
      <c r="I460"/>
      <c r="J460" s="48"/>
      <c r="K460" s="48"/>
      <c r="L460" s="48"/>
      <c r="M460"/>
      <c r="N460"/>
      <c r="O460"/>
      <c r="P460"/>
      <c r="Q460"/>
      <c r="R460"/>
      <c r="S460"/>
      <c r="T460"/>
      <c r="AH460"/>
    </row>
    <row r="461" spans="5:34">
      <c r="E461"/>
      <c r="F461"/>
      <c r="G461"/>
      <c r="H461"/>
      <c r="I461"/>
      <c r="J461" s="48"/>
      <c r="K461" s="48"/>
      <c r="L461" s="48"/>
      <c r="M461"/>
      <c r="N461"/>
      <c r="O461"/>
      <c r="P461"/>
      <c r="Q461"/>
      <c r="R461"/>
      <c r="S461"/>
      <c r="T461"/>
      <c r="AH461"/>
    </row>
    <row r="462" spans="5:34">
      <c r="E462"/>
      <c r="F462"/>
      <c r="G462"/>
      <c r="H462"/>
      <c r="I462"/>
      <c r="J462" s="48"/>
      <c r="K462" s="48"/>
      <c r="L462" s="48"/>
      <c r="M462"/>
      <c r="N462"/>
      <c r="O462"/>
      <c r="P462"/>
      <c r="Q462"/>
      <c r="R462"/>
      <c r="S462"/>
      <c r="T462"/>
      <c r="AH462"/>
    </row>
    <row r="463" spans="5:34">
      <c r="E463"/>
      <c r="F463"/>
      <c r="G463"/>
      <c r="H463"/>
      <c r="I463"/>
      <c r="J463" s="48"/>
      <c r="K463" s="48"/>
      <c r="L463" s="48"/>
      <c r="M463"/>
      <c r="N463"/>
      <c r="O463"/>
      <c r="P463"/>
      <c r="Q463"/>
      <c r="R463"/>
      <c r="S463"/>
      <c r="T463"/>
      <c r="AH463"/>
    </row>
    <row r="464" spans="5:34">
      <c r="E464"/>
      <c r="F464"/>
      <c r="G464"/>
      <c r="H464"/>
      <c r="I464"/>
      <c r="J464" s="48"/>
      <c r="K464" s="48"/>
      <c r="L464" s="48"/>
      <c r="M464"/>
      <c r="N464"/>
      <c r="O464"/>
      <c r="P464"/>
      <c r="Q464"/>
      <c r="R464"/>
      <c r="S464"/>
      <c r="T464"/>
      <c r="AH464"/>
    </row>
    <row r="465" spans="5:34">
      <c r="E465"/>
      <c r="F465"/>
      <c r="G465"/>
      <c r="H465"/>
      <c r="I465"/>
      <c r="J465" s="48"/>
      <c r="K465" s="48"/>
      <c r="L465" s="48"/>
      <c r="M465"/>
      <c r="N465"/>
      <c r="O465"/>
      <c r="P465"/>
      <c r="Q465"/>
      <c r="R465"/>
      <c r="S465"/>
      <c r="T465"/>
      <c r="AH465"/>
    </row>
    <row r="466" spans="5:34">
      <c r="E466"/>
      <c r="F466"/>
      <c r="G466"/>
      <c r="H466"/>
      <c r="I466"/>
      <c r="J466" s="48"/>
      <c r="K466" s="48"/>
      <c r="L466" s="48"/>
      <c r="M466"/>
      <c r="N466"/>
      <c r="O466"/>
      <c r="P466"/>
      <c r="Q466"/>
      <c r="R466"/>
      <c r="S466"/>
      <c r="T466"/>
      <c r="AH466"/>
    </row>
    <row r="467" spans="5:34">
      <c r="E467"/>
      <c r="F467"/>
      <c r="G467"/>
      <c r="H467"/>
      <c r="I467"/>
      <c r="J467" s="48"/>
      <c r="K467" s="48"/>
      <c r="L467" s="48"/>
      <c r="M467"/>
      <c r="N467"/>
      <c r="O467"/>
      <c r="P467"/>
      <c r="Q467"/>
      <c r="R467"/>
      <c r="S467"/>
      <c r="T467"/>
      <c r="AH467"/>
    </row>
    <row r="468" spans="5:34">
      <c r="E468"/>
      <c r="F468"/>
      <c r="G468"/>
      <c r="H468"/>
      <c r="I468"/>
      <c r="J468" s="48"/>
      <c r="K468" s="48"/>
      <c r="L468" s="48"/>
      <c r="M468"/>
      <c r="N468"/>
      <c r="O468"/>
      <c r="P468"/>
      <c r="Q468"/>
      <c r="R468"/>
      <c r="S468"/>
      <c r="T468"/>
      <c r="AH468"/>
    </row>
    <row r="469" spans="5:34">
      <c r="E469"/>
      <c r="F469"/>
      <c r="G469"/>
      <c r="H469"/>
      <c r="I469"/>
      <c r="J469" s="48"/>
      <c r="K469" s="48"/>
      <c r="L469" s="48"/>
      <c r="M469"/>
      <c r="N469"/>
      <c r="O469"/>
      <c r="P469"/>
      <c r="Q469"/>
      <c r="R469"/>
      <c r="S469"/>
      <c r="T469"/>
      <c r="AH469"/>
    </row>
    <row r="470" spans="5:34">
      <c r="E470"/>
      <c r="F470"/>
      <c r="G470"/>
      <c r="H470"/>
      <c r="I470"/>
      <c r="J470" s="48"/>
      <c r="K470" s="48"/>
      <c r="L470" s="48"/>
      <c r="M470"/>
      <c r="N470"/>
      <c r="O470"/>
      <c r="P470"/>
      <c r="Q470"/>
      <c r="R470"/>
      <c r="S470"/>
      <c r="T470"/>
      <c r="AH470"/>
    </row>
    <row r="471" spans="5:34">
      <c r="E471"/>
      <c r="F471"/>
      <c r="G471"/>
      <c r="H471"/>
      <c r="I471"/>
      <c r="J471" s="48"/>
      <c r="K471" s="48"/>
      <c r="L471" s="48"/>
      <c r="M471"/>
      <c r="N471"/>
      <c r="O471"/>
      <c r="P471"/>
      <c r="Q471"/>
      <c r="R471"/>
      <c r="S471"/>
      <c r="T471"/>
      <c r="AH471"/>
    </row>
    <row r="472" spans="5:34">
      <c r="E472"/>
      <c r="F472"/>
      <c r="G472"/>
      <c r="H472"/>
      <c r="I472"/>
      <c r="J472" s="48"/>
      <c r="K472" s="48"/>
      <c r="L472" s="48"/>
      <c r="M472"/>
      <c r="N472"/>
      <c r="O472"/>
      <c r="P472"/>
      <c r="Q472"/>
      <c r="R472"/>
      <c r="S472"/>
      <c r="T472"/>
      <c r="AH472"/>
    </row>
    <row r="473" spans="5:34">
      <c r="E473"/>
      <c r="F473"/>
      <c r="G473"/>
      <c r="H473"/>
      <c r="I473"/>
      <c r="J473" s="48"/>
      <c r="K473" s="48"/>
      <c r="L473" s="48"/>
      <c r="M473"/>
      <c r="N473"/>
      <c r="O473"/>
      <c r="P473"/>
      <c r="Q473"/>
      <c r="R473"/>
      <c r="S473"/>
      <c r="T473"/>
      <c r="AH473"/>
    </row>
    <row r="474" spans="5:34">
      <c r="E474"/>
      <c r="F474"/>
      <c r="G474"/>
      <c r="H474"/>
      <c r="I474"/>
      <c r="J474" s="48"/>
      <c r="K474" s="48"/>
      <c r="L474" s="48"/>
      <c r="M474"/>
      <c r="N474"/>
      <c r="O474"/>
      <c r="P474"/>
      <c r="Q474"/>
      <c r="R474"/>
      <c r="S474"/>
      <c r="T474"/>
      <c r="AH474"/>
    </row>
    <row r="475" spans="5:34">
      <c r="E475"/>
      <c r="F475"/>
      <c r="G475"/>
      <c r="H475"/>
      <c r="I475"/>
      <c r="J475" s="48"/>
      <c r="K475" s="48"/>
      <c r="L475" s="48"/>
      <c r="M475"/>
      <c r="N475"/>
      <c r="O475"/>
      <c r="P475"/>
      <c r="Q475"/>
      <c r="R475"/>
      <c r="S475"/>
      <c r="T475"/>
      <c r="AH475"/>
    </row>
    <row r="476" spans="5:34">
      <c r="E476"/>
      <c r="F476"/>
      <c r="G476"/>
      <c r="H476"/>
      <c r="I476"/>
      <c r="J476" s="48"/>
      <c r="K476" s="48"/>
      <c r="L476" s="48"/>
      <c r="M476"/>
      <c r="N476"/>
      <c r="O476"/>
      <c r="P476"/>
      <c r="Q476"/>
      <c r="R476"/>
      <c r="S476"/>
      <c r="T476"/>
      <c r="AH476"/>
    </row>
    <row r="477" spans="5:34">
      <c r="E477"/>
      <c r="F477"/>
      <c r="G477"/>
      <c r="H477"/>
      <c r="I477"/>
      <c r="J477" s="48"/>
      <c r="K477" s="48"/>
      <c r="L477" s="48"/>
      <c r="M477"/>
      <c r="N477"/>
      <c r="O477"/>
      <c r="P477"/>
      <c r="Q477"/>
      <c r="R477"/>
      <c r="S477"/>
      <c r="T477"/>
      <c r="AH477"/>
    </row>
    <row r="478" spans="5:34">
      <c r="E478"/>
      <c r="F478"/>
      <c r="G478"/>
      <c r="H478"/>
      <c r="I478"/>
      <c r="J478" s="48"/>
      <c r="K478" s="48"/>
      <c r="L478" s="48"/>
      <c r="M478"/>
      <c r="N478"/>
      <c r="O478"/>
      <c r="P478"/>
      <c r="Q478"/>
      <c r="R478"/>
      <c r="S478"/>
      <c r="T478"/>
      <c r="AH478"/>
    </row>
    <row r="479" spans="5:34">
      <c r="E479"/>
      <c r="F479"/>
      <c r="G479"/>
      <c r="H479"/>
      <c r="I479"/>
      <c r="J479" s="48"/>
      <c r="K479" s="48"/>
      <c r="L479" s="48"/>
      <c r="M479"/>
      <c r="N479"/>
      <c r="O479"/>
      <c r="P479"/>
      <c r="Q479"/>
      <c r="R479"/>
      <c r="S479"/>
      <c r="T479"/>
      <c r="AH479"/>
    </row>
    <row r="480" spans="5:34">
      <c r="E480"/>
      <c r="F480"/>
      <c r="G480"/>
      <c r="H480"/>
      <c r="I480"/>
      <c r="J480" s="48"/>
      <c r="K480" s="48"/>
      <c r="L480" s="48"/>
      <c r="M480"/>
      <c r="N480"/>
      <c r="O480"/>
      <c r="P480"/>
      <c r="Q480"/>
      <c r="R480"/>
      <c r="S480"/>
      <c r="T480"/>
      <c r="AH480"/>
    </row>
    <row r="481" spans="5:34">
      <c r="E481"/>
      <c r="F481"/>
      <c r="G481"/>
      <c r="H481"/>
      <c r="I481"/>
      <c r="J481" s="48"/>
      <c r="K481" s="48"/>
      <c r="L481" s="48"/>
      <c r="M481"/>
      <c r="N481"/>
      <c r="O481"/>
      <c r="P481"/>
      <c r="Q481"/>
      <c r="R481"/>
      <c r="S481"/>
      <c r="T481"/>
      <c r="AH481"/>
    </row>
    <row r="482" spans="5:34">
      <c r="E482"/>
      <c r="F482"/>
      <c r="G482"/>
      <c r="H482"/>
      <c r="I482"/>
      <c r="J482" s="48"/>
      <c r="K482" s="48"/>
      <c r="L482" s="48"/>
      <c r="M482"/>
      <c r="N482"/>
      <c r="O482"/>
      <c r="P482"/>
      <c r="Q482"/>
      <c r="R482"/>
      <c r="S482"/>
      <c r="T482"/>
      <c r="AH482"/>
    </row>
    <row r="483" spans="5:34">
      <c r="E483"/>
      <c r="F483"/>
      <c r="G483"/>
      <c r="H483"/>
      <c r="I483"/>
      <c r="J483" s="48"/>
      <c r="K483" s="48"/>
      <c r="L483" s="48"/>
      <c r="M483"/>
      <c r="N483"/>
      <c r="O483"/>
      <c r="P483"/>
      <c r="Q483"/>
      <c r="R483"/>
      <c r="S483"/>
      <c r="T483"/>
      <c r="AH483"/>
    </row>
    <row r="484" spans="5:34">
      <c r="E484"/>
      <c r="F484"/>
      <c r="G484"/>
      <c r="H484"/>
      <c r="I484"/>
      <c r="J484" s="48"/>
      <c r="K484" s="48"/>
      <c r="L484" s="48"/>
      <c r="M484"/>
      <c r="N484"/>
      <c r="O484"/>
      <c r="P484"/>
      <c r="Q484"/>
      <c r="R484"/>
      <c r="S484"/>
      <c r="T484"/>
      <c r="AH484"/>
    </row>
    <row r="485" spans="5:34">
      <c r="E485"/>
      <c r="F485"/>
      <c r="G485"/>
      <c r="H485"/>
      <c r="I485"/>
      <c r="J485" s="48"/>
      <c r="K485" s="48"/>
      <c r="L485" s="48"/>
      <c r="M485"/>
      <c r="N485"/>
      <c r="O485"/>
      <c r="P485"/>
      <c r="Q485"/>
      <c r="R485"/>
      <c r="S485"/>
      <c r="T485"/>
      <c r="AH485"/>
    </row>
    <row r="486" spans="5:34">
      <c r="E486"/>
      <c r="F486"/>
      <c r="G486"/>
      <c r="H486"/>
      <c r="I486"/>
      <c r="J486" s="48"/>
      <c r="K486" s="48"/>
      <c r="L486" s="48"/>
      <c r="M486"/>
      <c r="N486"/>
      <c r="O486"/>
      <c r="P486"/>
      <c r="Q486"/>
      <c r="R486"/>
      <c r="S486"/>
      <c r="T486"/>
      <c r="AH486"/>
    </row>
    <row r="487" spans="5:34">
      <c r="E487"/>
      <c r="F487"/>
      <c r="G487"/>
      <c r="H487"/>
      <c r="I487"/>
      <c r="J487" s="48"/>
      <c r="K487" s="48"/>
      <c r="L487" s="48"/>
      <c r="M487"/>
      <c r="N487"/>
      <c r="O487"/>
      <c r="P487"/>
      <c r="Q487"/>
      <c r="R487"/>
      <c r="S487"/>
      <c r="T487"/>
      <c r="AH487"/>
    </row>
    <row r="488" spans="5:34">
      <c r="E488"/>
      <c r="F488"/>
      <c r="G488"/>
      <c r="H488"/>
      <c r="I488"/>
      <c r="J488" s="48"/>
      <c r="K488" s="48"/>
      <c r="L488" s="48"/>
      <c r="M488"/>
      <c r="N488"/>
      <c r="O488"/>
      <c r="P488"/>
      <c r="Q488"/>
      <c r="R488"/>
      <c r="S488"/>
      <c r="T488"/>
      <c r="AH488"/>
    </row>
    <row r="489" spans="5:34">
      <c r="E489"/>
      <c r="F489"/>
      <c r="G489"/>
      <c r="H489"/>
      <c r="I489"/>
      <c r="J489" s="48"/>
      <c r="K489" s="48"/>
      <c r="L489" s="48"/>
      <c r="M489"/>
      <c r="N489"/>
      <c r="O489"/>
      <c r="P489"/>
      <c r="Q489"/>
      <c r="R489"/>
      <c r="S489"/>
      <c r="T489"/>
      <c r="AH489"/>
    </row>
    <row r="490" spans="5:34">
      <c r="E490"/>
      <c r="F490"/>
      <c r="G490"/>
      <c r="H490"/>
      <c r="I490"/>
      <c r="J490" s="48"/>
      <c r="K490" s="48"/>
      <c r="L490" s="48"/>
      <c r="M490"/>
      <c r="N490"/>
      <c r="O490"/>
      <c r="P490"/>
      <c r="Q490"/>
      <c r="R490"/>
      <c r="S490"/>
      <c r="T490"/>
      <c r="AH490"/>
    </row>
    <row r="491" spans="5:34">
      <c r="E491"/>
      <c r="F491"/>
      <c r="G491"/>
      <c r="H491"/>
      <c r="I491"/>
      <c r="J491" s="48"/>
      <c r="K491" s="48"/>
      <c r="L491" s="48"/>
      <c r="M491"/>
      <c r="N491"/>
      <c r="O491"/>
      <c r="P491"/>
      <c r="Q491"/>
      <c r="R491"/>
      <c r="S491"/>
      <c r="T491"/>
      <c r="AH491"/>
    </row>
    <row r="492" spans="5:34">
      <c r="E492"/>
      <c r="F492"/>
      <c r="G492"/>
      <c r="H492"/>
      <c r="I492"/>
      <c r="J492" s="48"/>
      <c r="K492" s="48"/>
      <c r="L492" s="48"/>
      <c r="M492"/>
      <c r="N492"/>
      <c r="O492"/>
      <c r="P492"/>
      <c r="Q492"/>
      <c r="R492"/>
      <c r="S492"/>
      <c r="T492"/>
      <c r="AH492"/>
    </row>
    <row r="493" spans="5:34">
      <c r="E493"/>
      <c r="F493"/>
      <c r="G493"/>
      <c r="H493"/>
      <c r="I493"/>
      <c r="J493" s="48"/>
      <c r="K493" s="48"/>
      <c r="L493" s="48"/>
      <c r="M493"/>
      <c r="N493"/>
      <c r="O493"/>
      <c r="P493"/>
      <c r="Q493"/>
      <c r="R493"/>
      <c r="S493"/>
      <c r="T493"/>
      <c r="AH493"/>
    </row>
    <row r="494" spans="5:34">
      <c r="E494"/>
      <c r="F494"/>
      <c r="G494"/>
      <c r="H494"/>
      <c r="I494"/>
      <c r="J494" s="48"/>
      <c r="K494" s="48"/>
      <c r="L494" s="48"/>
      <c r="M494"/>
      <c r="N494"/>
      <c r="O494"/>
      <c r="P494"/>
      <c r="Q494"/>
      <c r="R494"/>
      <c r="S494"/>
      <c r="T494"/>
      <c r="AH494"/>
    </row>
    <row r="495" spans="5:34">
      <c r="E495"/>
      <c r="F495"/>
      <c r="G495"/>
      <c r="H495"/>
      <c r="I495"/>
      <c r="J495" s="48"/>
      <c r="K495" s="48"/>
      <c r="L495" s="48"/>
      <c r="M495"/>
      <c r="N495"/>
      <c r="O495"/>
      <c r="P495"/>
      <c r="Q495"/>
      <c r="R495"/>
      <c r="S495"/>
      <c r="T495"/>
      <c r="AH495"/>
    </row>
    <row r="496" spans="5:34">
      <c r="E496"/>
      <c r="F496"/>
      <c r="G496"/>
      <c r="H496"/>
      <c r="I496"/>
      <c r="J496" s="48"/>
      <c r="K496" s="48"/>
      <c r="L496" s="48"/>
      <c r="M496"/>
      <c r="N496"/>
      <c r="O496"/>
      <c r="P496"/>
      <c r="Q496"/>
      <c r="R496"/>
      <c r="S496"/>
      <c r="T496"/>
      <c r="AH496"/>
    </row>
    <row r="497" spans="5:34">
      <c r="E497"/>
      <c r="F497"/>
      <c r="G497"/>
      <c r="H497"/>
      <c r="I497"/>
      <c r="J497" s="48"/>
      <c r="K497" s="48"/>
      <c r="L497" s="48"/>
      <c r="M497"/>
      <c r="N497"/>
      <c r="O497"/>
      <c r="P497"/>
      <c r="Q497"/>
      <c r="R497"/>
      <c r="S497"/>
      <c r="T497"/>
      <c r="AH497"/>
    </row>
    <row r="498" spans="5:34">
      <c r="E498"/>
      <c r="F498"/>
      <c r="G498"/>
      <c r="H498"/>
      <c r="I498"/>
      <c r="J498" s="48"/>
      <c r="K498" s="48"/>
      <c r="L498" s="48"/>
      <c r="M498"/>
      <c r="N498"/>
      <c r="O498"/>
      <c r="P498"/>
      <c r="Q498"/>
      <c r="R498"/>
      <c r="S498"/>
      <c r="T498"/>
      <c r="AH498"/>
    </row>
    <row r="499" spans="5:34">
      <c r="E499"/>
      <c r="F499"/>
      <c r="G499"/>
      <c r="H499"/>
      <c r="I499"/>
      <c r="J499" s="48"/>
      <c r="K499" s="48"/>
      <c r="L499" s="48"/>
      <c r="M499"/>
      <c r="N499"/>
      <c r="O499"/>
      <c r="P499"/>
      <c r="Q499"/>
      <c r="R499"/>
      <c r="S499"/>
      <c r="T499"/>
      <c r="AH499"/>
    </row>
    <row r="500" spans="5:34">
      <c r="E500"/>
      <c r="F500"/>
      <c r="G500"/>
      <c r="H500"/>
      <c r="I500"/>
      <c r="J500" s="48"/>
      <c r="K500" s="48"/>
      <c r="L500" s="48"/>
      <c r="M500"/>
      <c r="N500"/>
      <c r="O500"/>
      <c r="P500"/>
      <c r="Q500"/>
      <c r="R500"/>
      <c r="S500"/>
      <c r="T500"/>
      <c r="AH500"/>
    </row>
    <row r="501" spans="5:34">
      <c r="E501"/>
      <c r="F501"/>
      <c r="G501"/>
      <c r="H501"/>
      <c r="I501"/>
      <c r="J501" s="48"/>
      <c r="K501" s="48"/>
      <c r="L501" s="48"/>
      <c r="M501"/>
      <c r="N501"/>
      <c r="O501"/>
      <c r="P501"/>
      <c r="Q501"/>
      <c r="R501"/>
      <c r="S501"/>
      <c r="T501"/>
      <c r="AH501"/>
    </row>
    <row r="502" spans="5:34">
      <c r="E502"/>
      <c r="F502"/>
      <c r="G502"/>
      <c r="H502"/>
      <c r="I502"/>
      <c r="J502" s="48"/>
      <c r="K502" s="48"/>
      <c r="L502" s="48"/>
      <c r="M502"/>
      <c r="N502"/>
      <c r="O502"/>
      <c r="P502"/>
      <c r="Q502"/>
      <c r="R502"/>
      <c r="S502"/>
      <c r="T502"/>
      <c r="AH502"/>
    </row>
    <row r="503" spans="5:34">
      <c r="E503"/>
      <c r="F503"/>
      <c r="G503"/>
      <c r="H503"/>
      <c r="I503"/>
      <c r="J503" s="48"/>
      <c r="K503" s="48"/>
      <c r="L503" s="48"/>
      <c r="M503"/>
      <c r="N503"/>
      <c r="O503"/>
      <c r="P503"/>
      <c r="Q503"/>
      <c r="R503"/>
      <c r="S503"/>
      <c r="T503"/>
      <c r="AH503"/>
    </row>
    <row r="504" spans="5:34">
      <c r="E504"/>
      <c r="F504"/>
      <c r="G504"/>
      <c r="H504"/>
      <c r="I504"/>
      <c r="J504" s="48"/>
      <c r="K504" s="48"/>
      <c r="L504" s="48"/>
      <c r="M504"/>
      <c r="N504"/>
      <c r="O504"/>
      <c r="P504"/>
      <c r="Q504"/>
      <c r="R504"/>
      <c r="S504"/>
      <c r="T504"/>
      <c r="AH504"/>
    </row>
    <row r="505" spans="5:34">
      <c r="E505"/>
      <c r="F505"/>
      <c r="G505"/>
      <c r="H505"/>
      <c r="I505"/>
      <c r="J505" s="48"/>
      <c r="K505" s="48"/>
      <c r="L505" s="48"/>
      <c r="M505"/>
      <c r="N505"/>
      <c r="O505"/>
      <c r="P505"/>
      <c r="Q505"/>
      <c r="R505"/>
      <c r="S505"/>
      <c r="T505"/>
      <c r="AH505"/>
    </row>
    <row r="506" spans="5:34">
      <c r="E506"/>
      <c r="F506"/>
      <c r="G506"/>
      <c r="H506"/>
      <c r="I506"/>
      <c r="J506" s="48"/>
      <c r="K506" s="48"/>
      <c r="L506" s="48"/>
      <c r="M506"/>
      <c r="N506"/>
      <c r="O506"/>
      <c r="P506"/>
      <c r="Q506"/>
      <c r="R506"/>
      <c r="S506"/>
      <c r="T506"/>
      <c r="AH506"/>
    </row>
    <row r="507" spans="5:34">
      <c r="E507"/>
      <c r="F507"/>
      <c r="G507"/>
      <c r="H507"/>
      <c r="I507"/>
      <c r="J507" s="48"/>
      <c r="K507" s="48"/>
      <c r="L507" s="48"/>
      <c r="M507"/>
      <c r="N507"/>
      <c r="O507"/>
      <c r="P507"/>
      <c r="Q507"/>
      <c r="R507"/>
      <c r="S507"/>
      <c r="T507"/>
      <c r="AH507"/>
    </row>
    <row r="508" spans="5:34">
      <c r="E508"/>
      <c r="F508"/>
      <c r="G508"/>
      <c r="H508"/>
      <c r="I508"/>
      <c r="J508" s="48"/>
      <c r="K508" s="48"/>
      <c r="L508" s="48"/>
      <c r="M508"/>
      <c r="N508"/>
      <c r="O508"/>
      <c r="P508"/>
      <c r="Q508"/>
      <c r="R508"/>
      <c r="S508"/>
      <c r="T508"/>
      <c r="AH508"/>
    </row>
    <row r="509" spans="5:34">
      <c r="E509"/>
      <c r="F509"/>
      <c r="G509"/>
      <c r="H509"/>
      <c r="I509"/>
      <c r="J509" s="48"/>
      <c r="K509" s="48"/>
      <c r="L509" s="48"/>
      <c r="M509"/>
      <c r="N509"/>
      <c r="O509"/>
      <c r="P509"/>
      <c r="Q509"/>
      <c r="R509"/>
      <c r="S509"/>
      <c r="T509"/>
      <c r="AH509"/>
    </row>
    <row r="510" spans="5:34">
      <c r="E510"/>
      <c r="F510"/>
      <c r="G510"/>
      <c r="H510"/>
      <c r="I510"/>
      <c r="J510" s="48"/>
      <c r="K510" s="48"/>
      <c r="L510" s="48"/>
      <c r="M510"/>
      <c r="N510"/>
      <c r="O510"/>
      <c r="P510"/>
      <c r="Q510"/>
      <c r="R510"/>
      <c r="S510"/>
      <c r="T510"/>
      <c r="AH510"/>
    </row>
    <row r="511" spans="5:34">
      <c r="E511"/>
      <c r="F511"/>
      <c r="G511"/>
      <c r="H511"/>
      <c r="I511"/>
      <c r="J511" s="48"/>
      <c r="K511" s="48"/>
      <c r="L511" s="48"/>
      <c r="M511"/>
      <c r="N511"/>
      <c r="O511"/>
      <c r="P511"/>
      <c r="Q511"/>
      <c r="R511"/>
      <c r="S511"/>
      <c r="T511"/>
      <c r="AH511"/>
    </row>
    <row r="512" spans="5:34">
      <c r="E512"/>
      <c r="F512"/>
      <c r="G512"/>
      <c r="H512"/>
      <c r="I512"/>
      <c r="J512" s="48"/>
      <c r="K512" s="48"/>
      <c r="L512" s="48"/>
      <c r="M512"/>
      <c r="N512"/>
      <c r="O512"/>
      <c r="P512"/>
      <c r="Q512"/>
      <c r="R512"/>
      <c r="S512"/>
      <c r="T512"/>
      <c r="AH512"/>
    </row>
    <row r="513" spans="5:34">
      <c r="E513"/>
      <c r="F513"/>
      <c r="G513"/>
      <c r="H513"/>
      <c r="I513"/>
      <c r="J513" s="48"/>
      <c r="K513" s="48"/>
      <c r="L513" s="48"/>
      <c r="M513"/>
      <c r="N513"/>
      <c r="O513"/>
      <c r="P513"/>
      <c r="Q513"/>
      <c r="R513"/>
      <c r="S513"/>
      <c r="T513"/>
      <c r="AH513"/>
    </row>
    <row r="514" spans="5:34">
      <c r="E514"/>
      <c r="F514"/>
      <c r="G514"/>
      <c r="H514"/>
      <c r="I514"/>
      <c r="J514" s="48"/>
      <c r="K514" s="48"/>
      <c r="L514" s="48"/>
      <c r="M514"/>
      <c r="N514"/>
      <c r="O514"/>
      <c r="P514"/>
      <c r="Q514"/>
      <c r="R514"/>
      <c r="S514"/>
      <c r="T514"/>
      <c r="AH514"/>
    </row>
    <row r="515" spans="5:34">
      <c r="E515"/>
      <c r="F515"/>
      <c r="G515"/>
      <c r="H515"/>
      <c r="I515"/>
      <c r="J515" s="48"/>
      <c r="K515" s="48"/>
      <c r="L515" s="48"/>
      <c r="M515"/>
      <c r="N515"/>
      <c r="O515"/>
      <c r="P515"/>
      <c r="Q515"/>
      <c r="R515"/>
      <c r="S515"/>
      <c r="T515"/>
      <c r="AH515"/>
    </row>
    <row r="516" spans="5:34">
      <c r="E516"/>
      <c r="F516"/>
      <c r="G516"/>
      <c r="H516"/>
      <c r="I516"/>
      <c r="J516" s="48"/>
      <c r="K516" s="48"/>
      <c r="L516" s="48"/>
      <c r="M516"/>
      <c r="N516"/>
      <c r="O516"/>
      <c r="P516"/>
      <c r="Q516"/>
      <c r="R516"/>
      <c r="S516"/>
      <c r="T516"/>
      <c r="AH516"/>
    </row>
    <row r="517" spans="5:34">
      <c r="E517"/>
      <c r="F517"/>
      <c r="G517"/>
      <c r="H517"/>
      <c r="I517"/>
      <c r="J517" s="48"/>
      <c r="K517" s="48"/>
      <c r="L517" s="48"/>
      <c r="M517"/>
      <c r="N517"/>
      <c r="O517"/>
      <c r="P517"/>
      <c r="Q517"/>
      <c r="R517"/>
      <c r="S517"/>
      <c r="T517"/>
      <c r="AH517"/>
    </row>
    <row r="518" spans="5:34">
      <c r="E518"/>
      <c r="F518"/>
      <c r="G518"/>
      <c r="H518"/>
      <c r="I518"/>
      <c r="J518" s="48"/>
      <c r="K518" s="48"/>
      <c r="L518" s="48"/>
      <c r="M518"/>
      <c r="N518"/>
      <c r="O518"/>
      <c r="P518"/>
      <c r="Q518"/>
      <c r="R518"/>
      <c r="S518"/>
      <c r="T518"/>
      <c r="AH518"/>
    </row>
    <row r="519" spans="5:34">
      <c r="E519"/>
      <c r="F519"/>
      <c r="G519"/>
      <c r="H519"/>
      <c r="I519"/>
      <c r="J519" s="48"/>
      <c r="K519" s="48"/>
      <c r="L519" s="48"/>
      <c r="M519"/>
      <c r="N519"/>
      <c r="O519"/>
      <c r="P519"/>
      <c r="Q519"/>
      <c r="R519"/>
      <c r="S519"/>
      <c r="T519"/>
      <c r="AH519"/>
    </row>
    <row r="520" spans="5:34">
      <c r="E520"/>
      <c r="F520"/>
      <c r="G520"/>
      <c r="H520"/>
      <c r="I520"/>
      <c r="J520" s="48"/>
      <c r="K520" s="48"/>
      <c r="L520" s="48"/>
      <c r="M520"/>
      <c r="N520"/>
      <c r="O520"/>
      <c r="P520"/>
      <c r="Q520"/>
      <c r="R520"/>
      <c r="S520"/>
      <c r="T520"/>
      <c r="AH520"/>
    </row>
    <row r="521" spans="5:34">
      <c r="E521"/>
      <c r="F521"/>
      <c r="G521"/>
      <c r="H521"/>
      <c r="I521"/>
      <c r="J521" s="48"/>
      <c r="K521" s="48"/>
      <c r="L521" s="48"/>
      <c r="M521"/>
      <c r="N521"/>
      <c r="O521"/>
      <c r="P521"/>
      <c r="Q521"/>
      <c r="R521"/>
      <c r="S521"/>
      <c r="T521"/>
      <c r="AH521"/>
    </row>
    <row r="522" spans="5:34">
      <c r="E522"/>
      <c r="F522"/>
      <c r="G522"/>
      <c r="H522"/>
      <c r="I522"/>
      <c r="J522" s="48"/>
      <c r="K522" s="48"/>
      <c r="L522" s="48"/>
      <c r="M522"/>
      <c r="N522"/>
      <c r="O522"/>
      <c r="P522"/>
      <c r="Q522"/>
      <c r="R522"/>
      <c r="S522"/>
      <c r="T522"/>
      <c r="AH522"/>
    </row>
    <row r="523" spans="5:34">
      <c r="E523"/>
      <c r="F523"/>
      <c r="G523"/>
      <c r="H523"/>
      <c r="I523"/>
      <c r="J523" s="48"/>
      <c r="K523" s="48"/>
      <c r="L523" s="48"/>
      <c r="M523"/>
      <c r="N523"/>
      <c r="O523"/>
      <c r="P523"/>
      <c r="Q523"/>
      <c r="R523"/>
      <c r="S523"/>
      <c r="T523"/>
      <c r="AH523"/>
    </row>
    <row r="524" spans="5:34">
      <c r="E524"/>
      <c r="F524"/>
      <c r="G524"/>
      <c r="H524"/>
      <c r="I524"/>
      <c r="J524" s="48"/>
      <c r="K524" s="48"/>
      <c r="L524" s="48"/>
      <c r="M524"/>
      <c r="N524"/>
      <c r="O524"/>
      <c r="P524"/>
      <c r="Q524"/>
      <c r="R524"/>
      <c r="S524"/>
      <c r="T524"/>
      <c r="AH524"/>
    </row>
    <row r="525" spans="5:34">
      <c r="E525"/>
      <c r="F525"/>
      <c r="G525"/>
      <c r="H525"/>
      <c r="I525"/>
      <c r="J525" s="48"/>
      <c r="K525" s="48"/>
      <c r="L525" s="48"/>
      <c r="M525"/>
      <c r="N525"/>
      <c r="O525"/>
      <c r="P525"/>
      <c r="Q525"/>
      <c r="R525"/>
      <c r="S525"/>
      <c r="T525"/>
      <c r="AH525"/>
    </row>
    <row r="526" spans="5:34">
      <c r="E526"/>
      <c r="F526"/>
      <c r="G526"/>
      <c r="H526"/>
      <c r="I526"/>
      <c r="J526" s="48"/>
      <c r="K526" s="48"/>
      <c r="L526" s="48"/>
      <c r="M526"/>
      <c r="N526"/>
      <c r="O526"/>
      <c r="P526"/>
      <c r="Q526"/>
      <c r="R526"/>
      <c r="S526"/>
      <c r="T526"/>
      <c r="AH526"/>
    </row>
    <row r="527" spans="5:34">
      <c r="E527"/>
      <c r="F527"/>
      <c r="G527"/>
      <c r="H527"/>
      <c r="I527"/>
      <c r="J527" s="48"/>
      <c r="K527" s="48"/>
      <c r="L527" s="48"/>
      <c r="M527"/>
      <c r="N527"/>
      <c r="O527"/>
      <c r="P527"/>
      <c r="Q527"/>
      <c r="R527"/>
      <c r="S527"/>
      <c r="T527"/>
      <c r="AH527"/>
    </row>
    <row r="528" spans="5:34">
      <c r="E528"/>
      <c r="F528"/>
      <c r="G528"/>
      <c r="H528"/>
      <c r="I528"/>
      <c r="J528" s="48"/>
      <c r="K528" s="48"/>
      <c r="L528" s="48"/>
      <c r="M528"/>
      <c r="N528"/>
      <c r="O528"/>
      <c r="P528"/>
      <c r="Q528"/>
      <c r="R528"/>
      <c r="S528"/>
      <c r="T528"/>
      <c r="AH528"/>
    </row>
    <row r="529" spans="5:34">
      <c r="E529"/>
      <c r="F529"/>
      <c r="G529"/>
      <c r="H529"/>
      <c r="I529"/>
      <c r="J529" s="48"/>
      <c r="K529" s="48"/>
      <c r="L529" s="48"/>
      <c r="M529"/>
      <c r="N529"/>
      <c r="O529"/>
      <c r="P529"/>
      <c r="Q529"/>
      <c r="R529"/>
      <c r="S529"/>
      <c r="T529"/>
      <c r="AH529"/>
    </row>
    <row r="530" spans="5:34">
      <c r="E530"/>
      <c r="F530"/>
      <c r="G530"/>
      <c r="H530"/>
      <c r="I530"/>
      <c r="J530" s="48"/>
      <c r="K530" s="48"/>
      <c r="L530" s="48"/>
      <c r="M530"/>
      <c r="N530"/>
      <c r="O530"/>
      <c r="P530"/>
      <c r="Q530"/>
      <c r="R530"/>
      <c r="S530"/>
      <c r="T530"/>
      <c r="AH530"/>
    </row>
    <row r="531" spans="5:34">
      <c r="E531"/>
      <c r="F531"/>
      <c r="G531"/>
      <c r="H531"/>
      <c r="I531"/>
      <c r="J531" s="48"/>
      <c r="K531" s="48"/>
      <c r="L531" s="48"/>
      <c r="M531"/>
      <c r="N531"/>
      <c r="O531"/>
      <c r="P531"/>
      <c r="Q531"/>
      <c r="R531"/>
      <c r="S531"/>
      <c r="T531"/>
      <c r="AH531"/>
    </row>
    <row r="532" spans="5:34">
      <c r="E532"/>
      <c r="F532"/>
      <c r="G532"/>
      <c r="H532"/>
      <c r="I532"/>
      <c r="J532" s="48"/>
      <c r="K532" s="48"/>
      <c r="L532" s="48"/>
      <c r="M532"/>
      <c r="N532"/>
      <c r="O532"/>
      <c r="P532"/>
      <c r="Q532"/>
      <c r="R532"/>
      <c r="S532"/>
      <c r="T532"/>
      <c r="AH532"/>
    </row>
    <row r="533" spans="5:34">
      <c r="E533"/>
      <c r="F533"/>
      <c r="G533"/>
      <c r="H533"/>
      <c r="I533"/>
      <c r="J533" s="48"/>
      <c r="K533" s="48"/>
      <c r="L533" s="48"/>
      <c r="M533"/>
      <c r="N533"/>
      <c r="O533"/>
      <c r="P533"/>
      <c r="Q533"/>
      <c r="R533"/>
      <c r="S533"/>
      <c r="T533"/>
      <c r="AH533"/>
    </row>
    <row r="534" spans="5:34">
      <c r="E534"/>
      <c r="F534"/>
      <c r="G534"/>
      <c r="H534"/>
      <c r="I534"/>
      <c r="J534" s="48"/>
      <c r="K534" s="48"/>
      <c r="L534" s="48"/>
      <c r="M534"/>
      <c r="N534"/>
      <c r="O534"/>
      <c r="P534"/>
      <c r="Q534"/>
      <c r="R534"/>
      <c r="S534"/>
      <c r="T534"/>
      <c r="AH534"/>
    </row>
    <row r="535" spans="5:34">
      <c r="E535"/>
      <c r="F535"/>
      <c r="G535"/>
      <c r="H535"/>
      <c r="I535"/>
      <c r="J535" s="48"/>
      <c r="K535" s="48"/>
      <c r="L535" s="48"/>
      <c r="M535"/>
      <c r="N535"/>
      <c r="O535"/>
      <c r="P535"/>
      <c r="Q535"/>
      <c r="R535"/>
      <c r="S535"/>
      <c r="T535"/>
      <c r="AH535"/>
    </row>
    <row r="536" spans="5:34">
      <c r="E536"/>
      <c r="F536"/>
      <c r="G536"/>
      <c r="H536"/>
      <c r="I536"/>
      <c r="J536" s="48"/>
      <c r="K536" s="48"/>
      <c r="L536" s="48"/>
      <c r="M536"/>
      <c r="N536"/>
      <c r="O536"/>
      <c r="P536"/>
      <c r="Q536"/>
      <c r="R536"/>
      <c r="S536"/>
      <c r="T536"/>
      <c r="AH536"/>
    </row>
    <row r="537" spans="5:34">
      <c r="E537"/>
      <c r="F537"/>
      <c r="G537"/>
      <c r="H537"/>
      <c r="I537"/>
      <c r="J537" s="48"/>
      <c r="K537" s="48"/>
      <c r="L537" s="48"/>
      <c r="M537"/>
      <c r="N537"/>
      <c r="O537"/>
      <c r="P537"/>
      <c r="Q537"/>
      <c r="R537"/>
      <c r="S537"/>
      <c r="T537"/>
      <c r="AH537"/>
    </row>
    <row r="538" spans="5:34">
      <c r="E538"/>
      <c r="F538"/>
      <c r="G538"/>
      <c r="H538"/>
      <c r="I538"/>
      <c r="J538" s="48"/>
      <c r="K538" s="48"/>
      <c r="L538" s="48"/>
      <c r="M538"/>
      <c r="N538"/>
      <c r="O538"/>
      <c r="P538"/>
      <c r="Q538"/>
      <c r="R538"/>
      <c r="S538"/>
      <c r="T538"/>
      <c r="AH538"/>
    </row>
    <row r="539" spans="5:34">
      <c r="E539"/>
      <c r="F539"/>
      <c r="G539"/>
      <c r="H539"/>
      <c r="I539"/>
      <c r="J539" s="48"/>
      <c r="K539" s="48"/>
      <c r="L539" s="48"/>
      <c r="M539"/>
      <c r="N539"/>
      <c r="O539"/>
      <c r="P539"/>
      <c r="Q539"/>
      <c r="R539"/>
      <c r="S539"/>
      <c r="T539"/>
      <c r="AH539"/>
    </row>
    <row r="540" spans="5:34">
      <c r="E540"/>
      <c r="F540"/>
      <c r="G540"/>
      <c r="H540"/>
      <c r="I540"/>
      <c r="J540" s="48"/>
      <c r="K540" s="48"/>
      <c r="L540" s="48"/>
      <c r="M540"/>
      <c r="N540"/>
      <c r="O540"/>
      <c r="P540"/>
      <c r="Q540"/>
      <c r="R540"/>
      <c r="S540"/>
      <c r="T540"/>
      <c r="AH540"/>
    </row>
    <row r="541" spans="5:34">
      <c r="E541"/>
      <c r="F541"/>
      <c r="G541"/>
      <c r="H541"/>
      <c r="I541"/>
      <c r="J541" s="48"/>
      <c r="K541" s="48"/>
      <c r="L541" s="48"/>
      <c r="M541"/>
      <c r="N541"/>
      <c r="O541"/>
      <c r="P541"/>
      <c r="Q541"/>
      <c r="R541"/>
      <c r="S541"/>
      <c r="T541"/>
      <c r="AH541"/>
    </row>
    <row r="542" spans="5:34">
      <c r="E542"/>
      <c r="F542"/>
      <c r="G542"/>
      <c r="H542"/>
      <c r="I542"/>
      <c r="J542"/>
      <c r="K542"/>
      <c r="L542" s="48"/>
      <c r="M542"/>
      <c r="N542"/>
      <c r="O542"/>
      <c r="P542"/>
      <c r="Q542"/>
      <c r="R542"/>
      <c r="S542"/>
      <c r="T542"/>
      <c r="AH542"/>
    </row>
    <row r="543" spans="5:34">
      <c r="E543"/>
      <c r="F543"/>
      <c r="G543"/>
      <c r="H543"/>
      <c r="I543"/>
      <c r="J543"/>
      <c r="K543"/>
      <c r="L543" s="48"/>
      <c r="M543"/>
      <c r="N543"/>
      <c r="O543"/>
      <c r="P543"/>
      <c r="Q543"/>
      <c r="R543"/>
      <c r="S543"/>
      <c r="T543"/>
      <c r="AH543"/>
    </row>
    <row r="544" spans="5:34">
      <c r="E544"/>
      <c r="F544"/>
      <c r="G544"/>
      <c r="H544"/>
      <c r="I544"/>
      <c r="J544"/>
      <c r="K544"/>
      <c r="L544" s="48"/>
      <c r="M544"/>
      <c r="N544"/>
      <c r="O544"/>
      <c r="P544"/>
      <c r="Q544"/>
      <c r="R544"/>
      <c r="S544"/>
      <c r="T544"/>
      <c r="AH544"/>
    </row>
    <row r="545" spans="5:34">
      <c r="E545"/>
      <c r="F545"/>
      <c r="G545"/>
      <c r="H545"/>
      <c r="I545"/>
      <c r="J545"/>
      <c r="K545"/>
      <c r="L545" s="48"/>
      <c r="M545"/>
      <c r="N545"/>
      <c r="O545"/>
      <c r="P545"/>
      <c r="Q545"/>
      <c r="R545"/>
      <c r="S545"/>
      <c r="T545"/>
      <c r="AH545"/>
    </row>
    <row r="546" spans="5:34">
      <c r="E546"/>
      <c r="F546"/>
      <c r="G546"/>
      <c r="H546"/>
      <c r="I546"/>
      <c r="J546"/>
      <c r="K546"/>
      <c r="L546" s="48"/>
      <c r="M546"/>
      <c r="N546"/>
      <c r="O546"/>
      <c r="P546"/>
      <c r="Q546"/>
      <c r="R546"/>
      <c r="S546"/>
      <c r="T546"/>
      <c r="AH546"/>
    </row>
    <row r="547" spans="5:34">
      <c r="E547"/>
      <c r="F547"/>
      <c r="G547"/>
      <c r="H547"/>
      <c r="I547"/>
      <c r="J547"/>
      <c r="K547"/>
      <c r="L547" s="48"/>
      <c r="M547"/>
      <c r="N547"/>
      <c r="O547"/>
      <c r="P547"/>
      <c r="Q547"/>
      <c r="R547"/>
      <c r="S547"/>
      <c r="T547"/>
      <c r="AH547"/>
    </row>
    <row r="548" spans="5:34">
      <c r="E548"/>
      <c r="F548"/>
      <c r="G548"/>
      <c r="H548"/>
      <c r="I548"/>
      <c r="J548"/>
      <c r="K548"/>
      <c r="L548" s="48"/>
      <c r="M548"/>
      <c r="N548"/>
      <c r="O548"/>
      <c r="P548"/>
      <c r="Q548"/>
      <c r="R548"/>
      <c r="S548"/>
      <c r="T548"/>
      <c r="AH548"/>
    </row>
    <row r="549" spans="5:34">
      <c r="E549"/>
      <c r="F549"/>
      <c r="G549"/>
      <c r="H549"/>
      <c r="I549"/>
      <c r="J549"/>
      <c r="K549"/>
      <c r="L549" s="48"/>
      <c r="M549"/>
      <c r="N549"/>
      <c r="O549"/>
      <c r="P549"/>
      <c r="Q549"/>
      <c r="R549"/>
      <c r="S549"/>
      <c r="T549"/>
      <c r="AH549"/>
    </row>
    <row r="550" spans="5:34">
      <c r="E550"/>
      <c r="F550"/>
      <c r="G550"/>
      <c r="H550"/>
      <c r="I550"/>
      <c r="J550"/>
      <c r="K550"/>
      <c r="L550" s="48"/>
      <c r="M550"/>
      <c r="N550"/>
      <c r="O550"/>
      <c r="P550"/>
      <c r="Q550"/>
      <c r="R550"/>
      <c r="S550"/>
      <c r="T550"/>
      <c r="AH550"/>
    </row>
    <row r="551" spans="5:34">
      <c r="E551"/>
      <c r="F551"/>
      <c r="G551"/>
      <c r="H551"/>
      <c r="I551"/>
      <c r="J551"/>
      <c r="K551"/>
      <c r="L551" s="48"/>
      <c r="M551"/>
      <c r="N551"/>
      <c r="O551"/>
      <c r="P551"/>
      <c r="Q551"/>
      <c r="R551"/>
      <c r="S551"/>
      <c r="T551"/>
      <c r="AH551"/>
    </row>
    <row r="552" spans="5:34">
      <c r="E552"/>
      <c r="F552"/>
      <c r="G552"/>
      <c r="H552"/>
      <c r="I552"/>
      <c r="J552"/>
      <c r="K552"/>
      <c r="L552" s="48"/>
      <c r="M552"/>
      <c r="N552"/>
      <c r="O552"/>
      <c r="P552"/>
      <c r="Q552"/>
      <c r="R552"/>
      <c r="S552"/>
      <c r="T552"/>
      <c r="AH552"/>
    </row>
    <row r="553" spans="5:34">
      <c r="E553"/>
      <c r="F553"/>
      <c r="G553"/>
      <c r="H553"/>
      <c r="I553"/>
      <c r="J553"/>
      <c r="K553"/>
      <c r="L553" s="48"/>
      <c r="M553"/>
      <c r="N553"/>
      <c r="O553"/>
      <c r="P553"/>
      <c r="Q553"/>
      <c r="R553"/>
      <c r="S553"/>
      <c r="T553"/>
      <c r="AH553"/>
    </row>
    <row r="554" spans="5:34">
      <c r="E554"/>
      <c r="F554"/>
      <c r="G554"/>
      <c r="H554"/>
      <c r="I554"/>
      <c r="J554"/>
      <c r="K554"/>
      <c r="L554" s="48"/>
      <c r="M554"/>
      <c r="N554"/>
      <c r="O554"/>
      <c r="P554"/>
      <c r="Q554"/>
      <c r="R554"/>
      <c r="S554"/>
      <c r="T554"/>
      <c r="AH554"/>
    </row>
    <row r="555" spans="5:34">
      <c r="E555"/>
      <c r="F555"/>
      <c r="G555"/>
      <c r="H555"/>
      <c r="I555"/>
      <c r="J555"/>
      <c r="K555"/>
      <c r="L555" s="48"/>
      <c r="M555"/>
      <c r="N555"/>
      <c r="O555"/>
      <c r="P555"/>
      <c r="Q555"/>
      <c r="R555"/>
      <c r="S555"/>
      <c r="T555"/>
      <c r="AH555"/>
    </row>
    <row r="556" spans="5:34">
      <c r="E556"/>
      <c r="F556"/>
      <c r="G556"/>
      <c r="H556"/>
      <c r="I556"/>
      <c r="J556"/>
      <c r="K556"/>
      <c r="L556" s="48"/>
      <c r="M556"/>
      <c r="N556"/>
      <c r="O556"/>
      <c r="P556"/>
      <c r="Q556"/>
      <c r="R556"/>
      <c r="S556"/>
      <c r="T556"/>
      <c r="AH556"/>
    </row>
    <row r="557" spans="5:34">
      <c r="E557"/>
      <c r="F557"/>
      <c r="G557"/>
      <c r="H557"/>
      <c r="I557"/>
      <c r="J557"/>
      <c r="K557"/>
      <c r="L557" s="48"/>
      <c r="M557"/>
      <c r="N557"/>
      <c r="O557"/>
      <c r="P557"/>
      <c r="Q557"/>
      <c r="R557"/>
      <c r="S557"/>
      <c r="T557"/>
      <c r="AH557"/>
    </row>
    <row r="558" spans="5:34">
      <c r="L558" s="48"/>
      <c r="T558" s="22"/>
    </row>
    <row r="559" spans="5:34">
      <c r="L559" s="48"/>
    </row>
    <row r="560" spans="5:34">
      <c r="L560" s="48"/>
    </row>
    <row r="561" spans="12:12">
      <c r="L561" s="48"/>
    </row>
    <row r="562" spans="12:12">
      <c r="L562" s="48"/>
    </row>
    <row r="563" spans="12:12">
      <c r="L563" s="48"/>
    </row>
    <row r="564" spans="12:12">
      <c r="L564" s="48"/>
    </row>
    <row r="565" spans="12:12">
      <c r="L565" s="48"/>
    </row>
    <row r="566" spans="12:12">
      <c r="L566" s="48"/>
    </row>
    <row r="567" spans="12:12">
      <c r="L567" s="48"/>
    </row>
    <row r="568" spans="12:12">
      <c r="L568" s="48"/>
    </row>
    <row r="569" spans="12:12">
      <c r="L569" s="48"/>
    </row>
    <row r="570" spans="12:12">
      <c r="L570" s="48"/>
    </row>
    <row r="571" spans="12:12">
      <c r="L571" s="48"/>
    </row>
    <row r="572" spans="12:12">
      <c r="L572" s="48"/>
    </row>
    <row r="573" spans="12:12">
      <c r="L573" s="48"/>
    </row>
    <row r="574" spans="12:12">
      <c r="L574" s="48"/>
    </row>
    <row r="575" spans="12:12">
      <c r="L575" s="48"/>
    </row>
    <row r="576" spans="12:12">
      <c r="L576" s="48"/>
    </row>
    <row r="577" spans="12:12">
      <c r="L577" s="48"/>
    </row>
    <row r="578" spans="12:12">
      <c r="L578" s="48"/>
    </row>
    <row r="579" spans="12:12">
      <c r="L579" s="48"/>
    </row>
    <row r="580" spans="12:12">
      <c r="L580" s="48"/>
    </row>
    <row r="581" spans="12:12">
      <c r="L581" s="48"/>
    </row>
    <row r="582" spans="12:12">
      <c r="L582" s="48"/>
    </row>
  </sheetData>
  <mergeCells count="5">
    <mergeCell ref="U4:X4"/>
    <mergeCell ref="Y4:AB4"/>
    <mergeCell ref="G5:I5"/>
    <mergeCell ref="J5:L5"/>
    <mergeCell ref="M5:O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582"/>
  <sheetViews>
    <sheetView workbookViewId="0">
      <selection activeCell="W5" sqref="W5:AA5"/>
    </sheetView>
  </sheetViews>
  <sheetFormatPr defaultRowHeight="15"/>
  <cols>
    <col min="1" max="2" width="9.140625" style="54"/>
    <col min="3" max="3" width="11.28515625" style="54" customWidth="1"/>
    <col min="4" max="4" width="9.140625" style="54"/>
    <col min="5" max="5" width="11.5703125" style="62" customWidth="1"/>
    <col min="6" max="13" width="9.140625" style="62"/>
    <col min="14" max="16" width="9.28515625" style="62" bestFit="1" customWidth="1"/>
    <col min="17" max="17" width="12.140625" style="62" bestFit="1" customWidth="1"/>
    <col min="18" max="18" width="11.7109375" style="62" customWidth="1"/>
    <col min="19" max="19" width="11.140625" style="62" customWidth="1"/>
    <col min="20" max="21" width="9.28515625" style="54" bestFit="1" customWidth="1"/>
    <col min="22" max="22" width="16.5703125" style="54" customWidth="1"/>
    <col min="23" max="23" width="10.7109375" style="54" bestFit="1" customWidth="1"/>
    <col min="24" max="24" width="10.5703125" style="54" bestFit="1" customWidth="1"/>
    <col min="25" max="25" width="12.140625" style="54" bestFit="1" customWidth="1"/>
    <col min="26" max="27" width="10.5703125" style="54" bestFit="1" customWidth="1"/>
    <col min="28" max="28" width="14" style="54" customWidth="1"/>
    <col min="29" max="29" width="14.5703125" style="54" customWidth="1"/>
    <col min="30" max="31" width="9.140625" style="54"/>
    <col min="32" max="32" width="10.7109375" style="54" customWidth="1"/>
    <col min="33" max="33" width="9.140625" style="62"/>
  </cols>
  <sheetData>
    <row r="1" spans="1:33" ht="15.75" thickBot="1">
      <c r="A1" s="62"/>
      <c r="B1" s="62"/>
      <c r="C1" s="62"/>
      <c r="D1" s="62"/>
      <c r="N1" s="59">
        <f>AVERAGE(N6:N275)</f>
        <v>6.9204814814814855</v>
      </c>
      <c r="Q1" s="82">
        <f>AVERAGE(Q6:Q246)</f>
        <v>1.739396521803053E-7</v>
      </c>
    </row>
    <row r="2" spans="1:33">
      <c r="A2" s="83" t="s">
        <v>32</v>
      </c>
      <c r="B2" s="84">
        <f>C2*100000000000</f>
        <v>49889269380151.805</v>
      </c>
      <c r="C2" s="85">
        <v>498.89269380151802</v>
      </c>
      <c r="D2" s="54">
        <f>B2*60</f>
        <v>2993356162809108.5</v>
      </c>
      <c r="F2" s="82">
        <f>AF303</f>
        <v>0</v>
      </c>
      <c r="AG2" s="82"/>
    </row>
    <row r="3" spans="1:33" ht="15.75" thickBot="1">
      <c r="A3" s="86" t="s">
        <v>33</v>
      </c>
      <c r="B3" s="87">
        <v>1</v>
      </c>
      <c r="C3" s="88"/>
    </row>
    <row r="4" spans="1:33" ht="15.75" thickTop="1">
      <c r="A4" s="54" t="s">
        <v>2</v>
      </c>
      <c r="B4" s="54" t="s">
        <v>39</v>
      </c>
      <c r="C4" s="54" t="s">
        <v>43</v>
      </c>
      <c r="D4" s="54" t="s">
        <v>44</v>
      </c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3" t="s">
        <v>5</v>
      </c>
      <c r="N4" s="93" t="s">
        <v>6</v>
      </c>
      <c r="O4" s="93" t="s">
        <v>7</v>
      </c>
      <c r="P4" s="92" t="s">
        <v>14</v>
      </c>
      <c r="Q4" s="93" t="s">
        <v>15</v>
      </c>
      <c r="R4" s="96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>
        <v>0</v>
      </c>
      <c r="B5" s="54">
        <v>0.26200000000000001</v>
      </c>
      <c r="C5" s="4">
        <f t="shared" ref="C5:C20" si="0">B5/0.0253</f>
        <v>10.355731225296443</v>
      </c>
      <c r="D5" s="76">
        <f>C5/56000</f>
        <v>1.8492377188029363E-4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42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3">
      <c r="A6" s="98">
        <v>2</v>
      </c>
      <c r="B6" s="54">
        <v>0.254</v>
      </c>
      <c r="C6" s="4">
        <f t="shared" si="0"/>
        <v>10.039525691699605</v>
      </c>
      <c r="D6" s="76">
        <f t="shared" ref="D6:D20" si="1">C6/56000</f>
        <v>1.7927724449463581E-4</v>
      </c>
      <c r="E6" s="72">
        <v>0.58413194444444438</v>
      </c>
      <c r="F6" s="71">
        <v>0</v>
      </c>
      <c r="G6" s="58">
        <v>14.21</v>
      </c>
      <c r="H6" s="58">
        <v>6.77</v>
      </c>
      <c r="I6" s="58">
        <v>1.92</v>
      </c>
      <c r="J6" s="99">
        <v>14.09</v>
      </c>
      <c r="K6" s="99">
        <v>6.79</v>
      </c>
      <c r="L6" s="99">
        <v>1.76</v>
      </c>
      <c r="M6" s="59">
        <f>(G6+J6)/2</f>
        <v>14.15</v>
      </c>
      <c r="N6" s="59">
        <f>(H6+K6)/2</f>
        <v>6.7799999999999994</v>
      </c>
      <c r="O6" s="59">
        <f>(I6+L6)/2</f>
        <v>1.8399999999999999</v>
      </c>
      <c r="P6" s="60">
        <f>((O6/32000)*(1/((-0.026*M6+1.9067)/1000)))/1.013</f>
        <v>3.6887245121966547E-2</v>
      </c>
      <c r="Q6" s="22">
        <f>POWER(10, -N6)</f>
        <v>1.6595869074375618E-7</v>
      </c>
      <c r="R6" s="61">
        <f>(0.00000000000001*(0.1253*EXP(0.0831*M6)))/Q6</f>
        <v>2.446936797240281E-8</v>
      </c>
      <c r="S6" s="22">
        <f>POWER(R6, 2)</f>
        <v>5.9874996896885242E-16</v>
      </c>
      <c r="T6" s="62">
        <v>298</v>
      </c>
      <c r="U6" s="59">
        <f>273+M6</f>
        <v>287.14999999999998</v>
      </c>
      <c r="V6" s="63">
        <f>((1/U6)-(1/298))*5026</f>
        <v>0.63727537580036275</v>
      </c>
      <c r="W6" s="64">
        <f>POWER(10,V6)</f>
        <v>4.3378584448906157</v>
      </c>
      <c r="X6" s="65">
        <f t="shared" ref="X6:X69" si="2">-($B$2/W6)*P6*S6*AB6</f>
        <v>-4.7246151457557097E-8</v>
      </c>
      <c r="Y6" s="66">
        <f t="shared" ref="Y6:Y69" si="3">-(AB6+(5*X6))*$B$2*S6*P6/W6</f>
        <v>-4.7186146112730467E-8</v>
      </c>
      <c r="Z6" s="66">
        <f t="shared" ref="Z6:Z69" si="4">-(AB6+5*Y6)*$B$2*P6*S6/W6</f>
        <v>-4.7186222322988798E-8</v>
      </c>
      <c r="AA6" s="67">
        <f t="shared" ref="AA6:AA69" si="5">-(AB6+(10*Z6))*$B$2*P6*S6/W6</f>
        <v>-4.7126292994837644E-8</v>
      </c>
      <c r="AB6" s="75">
        <v>1.8599999999999999E-4</v>
      </c>
      <c r="AC6" s="75">
        <f>D5</f>
        <v>1.8492377188029363E-4</v>
      </c>
      <c r="AD6" s="70">
        <f>AB6*10000</f>
        <v>1.8599999999999999</v>
      </c>
      <c r="AE6" s="70">
        <f>AC6*10000</f>
        <v>1.8492377188029363</v>
      </c>
      <c r="AF6" s="74">
        <f>(AD6-AE6)*(AD6-AE6)</f>
        <v>1.1582669656466811E-4</v>
      </c>
      <c r="AG6" s="71">
        <v>0</v>
      </c>
    </row>
    <row r="7" spans="1:33">
      <c r="A7" s="54">
        <v>4</v>
      </c>
      <c r="B7" s="54">
        <v>0.25800000000000001</v>
      </c>
      <c r="C7" s="4">
        <f t="shared" si="0"/>
        <v>10.197628458498023</v>
      </c>
      <c r="D7" s="76">
        <f t="shared" si="1"/>
        <v>1.8210050818746469E-4</v>
      </c>
      <c r="E7" s="72">
        <v>0.58424768518518522</v>
      </c>
      <c r="F7" s="71">
        <v>10</v>
      </c>
      <c r="G7" s="58">
        <v>14.22</v>
      </c>
      <c r="H7" s="58">
        <v>6.74</v>
      </c>
      <c r="I7" s="58">
        <v>1.8</v>
      </c>
      <c r="J7" s="99">
        <v>14.09</v>
      </c>
      <c r="K7" s="99">
        <v>6.76</v>
      </c>
      <c r="L7" s="99">
        <v>1.73</v>
      </c>
      <c r="M7" s="59">
        <f t="shared" ref="M7:O69" si="6">(G7+J7)/2</f>
        <v>14.155000000000001</v>
      </c>
      <c r="N7" s="59">
        <f t="shared" si="6"/>
        <v>6.75</v>
      </c>
      <c r="O7" s="59">
        <f t="shared" si="6"/>
        <v>1.7650000000000001</v>
      </c>
      <c r="P7" s="60">
        <f t="shared" ref="P7:P70" si="7">((O7/32000)*(1/((-0.026*M7+1.9067)/1000)))/1.013</f>
        <v>3.5386678451565373E-2</v>
      </c>
      <c r="Q7" s="22">
        <f t="shared" ref="Q7:Q70" si="8">POWER(10, -N7)</f>
        <v>1.7782794100389206E-7</v>
      </c>
      <c r="R7" s="61">
        <f t="shared" ref="R7:R70" si="9">(0.00000000000001*(0.1253*EXP(0.0831*M7)))/Q7</f>
        <v>2.2845633286894996E-8</v>
      </c>
      <c r="S7" s="22">
        <f t="shared" ref="S7:S70" si="10">POWER(R7, 2)</f>
        <v>5.2192296027928464E-16</v>
      </c>
      <c r="T7" s="62">
        <v>298</v>
      </c>
      <c r="U7" s="59">
        <f t="shared" ref="U7:U70" si="11">273+M7</f>
        <v>287.15499999999997</v>
      </c>
      <c r="V7" s="63">
        <f t="shared" ref="V7:V70" si="12">((1/U7)-(1/298))*5026</f>
        <v>0.63697060925985516</v>
      </c>
      <c r="W7" s="64">
        <f t="shared" ref="W7:W70" si="13">POWER(10,V7)</f>
        <v>4.3348154167018906</v>
      </c>
      <c r="X7" s="65">
        <f t="shared" si="2"/>
        <v>-3.9435969581715212E-8</v>
      </c>
      <c r="Y7" s="66">
        <f t="shared" si="3"/>
        <v>-3.9394056917863947E-8</v>
      </c>
      <c r="Z7" s="66">
        <f t="shared" si="4"/>
        <v>-3.9394101462765715E-8</v>
      </c>
      <c r="AA7" s="67">
        <f t="shared" si="5"/>
        <v>-3.9352233249131321E-8</v>
      </c>
      <c r="AB7" s="68">
        <f>AB6+10*(0.166666666666666*(X6+2*Y6+2*Z6+AA6))</f>
        <v>1.8552813803112694E-4</v>
      </c>
      <c r="AC7" s="69"/>
      <c r="AD7" s="70">
        <f t="shared" ref="AD7:AD70" si="14">AB7*10000</f>
        <v>1.8552813803112693</v>
      </c>
      <c r="AE7" s="70"/>
      <c r="AF7" s="74"/>
      <c r="AG7" s="71">
        <v>10</v>
      </c>
    </row>
    <row r="8" spans="1:33">
      <c r="A8" s="54">
        <v>6</v>
      </c>
      <c r="B8" s="54">
        <v>0.26400000000000001</v>
      </c>
      <c r="C8" s="4">
        <f t="shared" si="0"/>
        <v>10.434782608695652</v>
      </c>
      <c r="D8" s="76">
        <f t="shared" si="1"/>
        <v>1.8633540372670808E-4</v>
      </c>
      <c r="E8" s="72">
        <v>0.58436342592592594</v>
      </c>
      <c r="F8" s="71">
        <v>20</v>
      </c>
      <c r="G8" s="58">
        <v>14.24</v>
      </c>
      <c r="H8" s="58">
        <v>6.71</v>
      </c>
      <c r="I8" s="58">
        <v>1.71</v>
      </c>
      <c r="J8" s="99">
        <v>14.09</v>
      </c>
      <c r="K8" s="99">
        <v>6.73</v>
      </c>
      <c r="L8" s="99">
        <v>1.7</v>
      </c>
      <c r="M8" s="59">
        <f t="shared" si="6"/>
        <v>14.164999999999999</v>
      </c>
      <c r="N8" s="59">
        <f t="shared" si="6"/>
        <v>6.7200000000000006</v>
      </c>
      <c r="O8" s="59">
        <f t="shared" si="6"/>
        <v>1.7050000000000001</v>
      </c>
      <c r="P8" s="60">
        <f t="shared" si="7"/>
        <v>3.41895091195328E-2</v>
      </c>
      <c r="Q8" s="22">
        <f t="shared" si="8"/>
        <v>1.9054607179632409E-7</v>
      </c>
      <c r="R8" s="61">
        <f t="shared" si="9"/>
        <v>2.1338510455883425E-8</v>
      </c>
      <c r="S8" s="22">
        <f t="shared" si="10"/>
        <v>4.5533202847584626E-16</v>
      </c>
      <c r="T8" s="62">
        <v>298</v>
      </c>
      <c r="U8" s="59">
        <f t="shared" si="11"/>
        <v>287.16500000000002</v>
      </c>
      <c r="V8" s="63">
        <f t="shared" si="12"/>
        <v>0.63636110801766399</v>
      </c>
      <c r="W8" s="64">
        <f t="shared" si="13"/>
        <v>4.3287360802694446</v>
      </c>
      <c r="X8" s="65">
        <f t="shared" si="2"/>
        <v>-3.3216490757121374E-8</v>
      </c>
      <c r="Y8" s="66">
        <f t="shared" si="3"/>
        <v>-3.3186692500637353E-8</v>
      </c>
      <c r="Z8" s="66">
        <f t="shared" si="4"/>
        <v>-3.3186719232422358E-8</v>
      </c>
      <c r="AA8" s="67">
        <f t="shared" si="5"/>
        <v>-3.3156947659761583E-8</v>
      </c>
      <c r="AB8" s="68">
        <f t="shared" ref="AB8:AB71" si="15">AB7+10*(0.166666666666666*(X7+2*Y7+2*Z7+AA7))</f>
        <v>1.8513419716514008E-4</v>
      </c>
      <c r="AC8" s="69"/>
      <c r="AD8" s="70">
        <f t="shared" si="14"/>
        <v>1.8513419716514008</v>
      </c>
      <c r="AE8" s="70"/>
      <c r="AF8" s="74"/>
      <c r="AG8" s="71">
        <v>20</v>
      </c>
    </row>
    <row r="9" spans="1:33">
      <c r="A9" s="54">
        <v>8</v>
      </c>
      <c r="B9" s="54">
        <v>0.248</v>
      </c>
      <c r="C9" s="4">
        <f t="shared" si="0"/>
        <v>9.8023715415019765</v>
      </c>
      <c r="D9" s="76">
        <f t="shared" si="1"/>
        <v>1.7504234895539245E-4</v>
      </c>
      <c r="E9" s="72">
        <v>0.58447916666666666</v>
      </c>
      <c r="F9" s="71">
        <v>30</v>
      </c>
      <c r="G9" s="58">
        <v>14.25</v>
      </c>
      <c r="H9" s="58">
        <v>6.68</v>
      </c>
      <c r="I9" s="58">
        <v>1.63</v>
      </c>
      <c r="J9" s="99">
        <v>14.09</v>
      </c>
      <c r="K9" s="99">
        <v>6.7</v>
      </c>
      <c r="L9" s="99">
        <v>1.66</v>
      </c>
      <c r="M9" s="59">
        <f t="shared" si="6"/>
        <v>14.17</v>
      </c>
      <c r="N9" s="59">
        <f t="shared" si="6"/>
        <v>6.6899999999999995</v>
      </c>
      <c r="O9" s="59">
        <f t="shared" si="6"/>
        <v>1.645</v>
      </c>
      <c r="P9" s="60">
        <f t="shared" si="7"/>
        <v>3.2989146914794973E-2</v>
      </c>
      <c r="Q9" s="22">
        <f t="shared" si="8"/>
        <v>2.0417379446695291E-7</v>
      </c>
      <c r="R9" s="61">
        <f t="shared" si="9"/>
        <v>1.9922532748434321E-8</v>
      </c>
      <c r="S9" s="22">
        <f t="shared" si="10"/>
        <v>3.9690731111243796E-16</v>
      </c>
      <c r="T9" s="62">
        <v>298</v>
      </c>
      <c r="U9" s="59">
        <f t="shared" si="11"/>
        <v>287.17</v>
      </c>
      <c r="V9" s="63">
        <f t="shared" si="12"/>
        <v>0.63605637331487319</v>
      </c>
      <c r="W9" s="64">
        <f t="shared" si="13"/>
        <v>4.325699768575527</v>
      </c>
      <c r="X9" s="65">
        <f t="shared" si="2"/>
        <v>-2.7907337010421031E-8</v>
      </c>
      <c r="Y9" s="66">
        <f t="shared" si="3"/>
        <v>-2.7886265321044831E-8</v>
      </c>
      <c r="Z9" s="66">
        <f t="shared" si="4"/>
        <v>-2.7886281231416101E-8</v>
      </c>
      <c r="AA9" s="67">
        <f t="shared" si="5"/>
        <v>-2.7865225428384627E-8</v>
      </c>
      <c r="AB9" s="68">
        <f t="shared" si="15"/>
        <v>1.8480233006200173E-4</v>
      </c>
      <c r="AC9" s="69"/>
      <c r="AD9" s="70">
        <f t="shared" si="14"/>
        <v>1.8480233006200173</v>
      </c>
      <c r="AE9" s="70"/>
      <c r="AF9" s="74"/>
      <c r="AG9" s="71">
        <v>30</v>
      </c>
    </row>
    <row r="10" spans="1:33">
      <c r="A10" s="54">
        <v>10</v>
      </c>
      <c r="B10" s="54">
        <v>0.22900000000000001</v>
      </c>
      <c r="C10" s="4">
        <f t="shared" si="0"/>
        <v>9.0513833992094863</v>
      </c>
      <c r="D10" s="76">
        <f t="shared" si="1"/>
        <v>1.6163184641445512E-4</v>
      </c>
      <c r="E10" s="72">
        <v>0.58459490740740738</v>
      </c>
      <c r="F10" s="71">
        <v>40</v>
      </c>
      <c r="G10" s="58">
        <v>14.19</v>
      </c>
      <c r="H10" s="58">
        <v>6.66</v>
      </c>
      <c r="I10" s="58">
        <v>1.69</v>
      </c>
      <c r="J10" s="99">
        <v>14.15</v>
      </c>
      <c r="K10" s="99">
        <v>6.68</v>
      </c>
      <c r="L10" s="99">
        <v>1.77</v>
      </c>
      <c r="M10" s="59">
        <f t="shared" si="6"/>
        <v>14.17</v>
      </c>
      <c r="N10" s="59">
        <f t="shared" si="6"/>
        <v>6.67</v>
      </c>
      <c r="O10" s="59">
        <f t="shared" si="6"/>
        <v>1.73</v>
      </c>
      <c r="P10" s="60">
        <f t="shared" si="7"/>
        <v>3.4693753290331489E-2</v>
      </c>
      <c r="Q10" s="22">
        <f t="shared" si="8"/>
        <v>2.1379620895022279E-7</v>
      </c>
      <c r="R10" s="61">
        <f t="shared" si="9"/>
        <v>1.9025871069524074E-8</v>
      </c>
      <c r="S10" s="22">
        <f t="shared" si="10"/>
        <v>3.6198376995415311E-16</v>
      </c>
      <c r="T10" s="62">
        <v>298</v>
      </c>
      <c r="U10" s="59">
        <f t="shared" si="11"/>
        <v>287.17</v>
      </c>
      <c r="V10" s="63">
        <f t="shared" si="12"/>
        <v>0.63605637331487319</v>
      </c>
      <c r="W10" s="64">
        <f t="shared" si="13"/>
        <v>4.325699768575527</v>
      </c>
      <c r="X10" s="65">
        <f t="shared" si="2"/>
        <v>-2.6726541407677796E-8</v>
      </c>
      <c r="Y10" s="66">
        <f t="shared" si="3"/>
        <v>-2.6707185928776992E-8</v>
      </c>
      <c r="Z10" s="66">
        <f t="shared" si="4"/>
        <v>-2.6707199946099988E-8</v>
      </c>
      <c r="AA10" s="67">
        <f t="shared" si="5"/>
        <v>-2.6687858464219366E-8</v>
      </c>
      <c r="AB10" s="68">
        <f t="shared" si="15"/>
        <v>1.8452346730276218E-4</v>
      </c>
      <c r="AC10" s="69"/>
      <c r="AD10" s="70">
        <f t="shared" si="14"/>
        <v>1.8452346730276219</v>
      </c>
      <c r="AE10" s="70"/>
      <c r="AF10" s="74"/>
      <c r="AG10" s="71">
        <v>40</v>
      </c>
    </row>
    <row r="11" spans="1:33">
      <c r="A11" s="54">
        <v>12</v>
      </c>
      <c r="B11" s="54">
        <v>0.217</v>
      </c>
      <c r="C11" s="4">
        <f t="shared" si="0"/>
        <v>8.5770750988142286</v>
      </c>
      <c r="D11" s="76">
        <f t="shared" si="1"/>
        <v>1.5316205533596837E-4</v>
      </c>
      <c r="E11" s="72">
        <v>0.5847106481481481</v>
      </c>
      <c r="F11" s="71">
        <v>50</v>
      </c>
      <c r="G11" s="58">
        <v>14.22</v>
      </c>
      <c r="H11" s="58">
        <v>6.64</v>
      </c>
      <c r="I11" s="58">
        <v>1.94</v>
      </c>
      <c r="J11" s="99">
        <v>14.16</v>
      </c>
      <c r="K11" s="99">
        <v>6.65</v>
      </c>
      <c r="L11" s="99">
        <v>2.02</v>
      </c>
      <c r="M11" s="59">
        <f t="shared" si="6"/>
        <v>14.190000000000001</v>
      </c>
      <c r="N11" s="59">
        <f t="shared" si="6"/>
        <v>6.6449999999999996</v>
      </c>
      <c r="O11" s="59">
        <f t="shared" si="6"/>
        <v>1.98</v>
      </c>
      <c r="P11" s="60">
        <f t="shared" si="7"/>
        <v>3.9720728644364496E-2</v>
      </c>
      <c r="Q11" s="22">
        <f t="shared" si="8"/>
        <v>2.2646443075930583E-7</v>
      </c>
      <c r="R11" s="61">
        <f t="shared" si="9"/>
        <v>1.7991457481695003E-8</v>
      </c>
      <c r="S11" s="22">
        <f t="shared" si="10"/>
        <v>3.2369254231563909E-16</v>
      </c>
      <c r="T11" s="62">
        <v>298</v>
      </c>
      <c r="U11" s="59">
        <f t="shared" si="11"/>
        <v>287.19</v>
      </c>
      <c r="V11" s="63">
        <f t="shared" si="12"/>
        <v>0.63483754061280362</v>
      </c>
      <c r="W11" s="64">
        <f t="shared" si="13"/>
        <v>4.3135768584273544</v>
      </c>
      <c r="X11" s="65">
        <f t="shared" si="2"/>
        <v>-2.7399464452168334E-8</v>
      </c>
      <c r="Y11" s="66">
        <f t="shared" si="3"/>
        <v>-2.7379092549992581E-8</v>
      </c>
      <c r="Z11" s="66">
        <f t="shared" si="4"/>
        <v>-2.7379107696799515E-8</v>
      </c>
      <c r="AA11" s="67">
        <f t="shared" si="5"/>
        <v>-2.7358750918906959E-8</v>
      </c>
      <c r="AB11" s="68">
        <f t="shared" si="15"/>
        <v>1.8425639535005943E-4</v>
      </c>
      <c r="AC11" s="69"/>
      <c r="AD11" s="70">
        <f t="shared" si="14"/>
        <v>1.8425639535005942</v>
      </c>
      <c r="AE11" s="70"/>
      <c r="AF11" s="74"/>
      <c r="AG11" s="71">
        <v>50</v>
      </c>
    </row>
    <row r="12" spans="1:33">
      <c r="A12" s="54">
        <v>14</v>
      </c>
      <c r="B12" s="54">
        <v>0.19600000000000001</v>
      </c>
      <c r="C12" s="4">
        <f t="shared" si="0"/>
        <v>7.7470355731225302</v>
      </c>
      <c r="D12" s="76">
        <f t="shared" si="1"/>
        <v>1.3833992094861662E-4</v>
      </c>
      <c r="E12" s="72">
        <v>0.58482638888888883</v>
      </c>
      <c r="F12" s="71">
        <v>60</v>
      </c>
      <c r="G12" s="58">
        <v>14.23</v>
      </c>
      <c r="H12" s="58">
        <v>6.61</v>
      </c>
      <c r="I12" s="58">
        <v>2.09</v>
      </c>
      <c r="J12" s="99">
        <v>14.17</v>
      </c>
      <c r="K12" s="99">
        <v>6.63</v>
      </c>
      <c r="L12" s="99">
        <v>2.11</v>
      </c>
      <c r="M12" s="59">
        <f t="shared" si="6"/>
        <v>14.2</v>
      </c>
      <c r="N12" s="59">
        <f t="shared" si="6"/>
        <v>6.62</v>
      </c>
      <c r="O12" s="59">
        <f t="shared" si="6"/>
        <v>2.0999999999999996</v>
      </c>
      <c r="P12" s="60">
        <f t="shared" si="7"/>
        <v>4.2135169624154284E-2</v>
      </c>
      <c r="Q12" s="22">
        <f t="shared" si="8"/>
        <v>2.3988329190194845E-7</v>
      </c>
      <c r="R12" s="61">
        <f t="shared" si="9"/>
        <v>1.6999151542912068E-8</v>
      </c>
      <c r="S12" s="22">
        <f t="shared" si="10"/>
        <v>2.8897115317888973E-16</v>
      </c>
      <c r="T12" s="62">
        <v>298</v>
      </c>
      <c r="U12" s="59">
        <f t="shared" si="11"/>
        <v>287.2</v>
      </c>
      <c r="V12" s="63">
        <f t="shared" si="12"/>
        <v>0.63422818791946511</v>
      </c>
      <c r="W12" s="64">
        <f t="shared" si="13"/>
        <v>4.3075287812606211</v>
      </c>
      <c r="X12" s="65">
        <f t="shared" si="2"/>
        <v>-2.5945076507091804E-8</v>
      </c>
      <c r="Y12" s="66">
        <f t="shared" si="3"/>
        <v>-2.592678273966108E-8</v>
      </c>
      <c r="Z12" s="66">
        <f t="shared" si="4"/>
        <v>-2.5926795638521747E-8</v>
      </c>
      <c r="AA12" s="67">
        <f t="shared" si="5"/>
        <v>-2.5908514751761819E-8</v>
      </c>
      <c r="AB12" s="68">
        <f t="shared" si="15"/>
        <v>1.8398260432361834E-4</v>
      </c>
      <c r="AC12" s="69"/>
      <c r="AD12" s="70">
        <f t="shared" si="14"/>
        <v>1.8398260432361835</v>
      </c>
      <c r="AE12" s="70"/>
      <c r="AF12" s="74"/>
      <c r="AG12" s="71">
        <v>60</v>
      </c>
    </row>
    <row r="13" spans="1:33">
      <c r="A13" s="54">
        <v>16</v>
      </c>
      <c r="B13" s="54">
        <v>0.17100000000000001</v>
      </c>
      <c r="C13" s="4">
        <f t="shared" si="0"/>
        <v>6.758893280632412</v>
      </c>
      <c r="D13" s="76">
        <f t="shared" si="1"/>
        <v>1.2069452286843593E-4</v>
      </c>
      <c r="E13" s="72">
        <v>0.58494212962962966</v>
      </c>
      <c r="F13" s="71">
        <v>70</v>
      </c>
      <c r="G13" s="58">
        <v>14.24</v>
      </c>
      <c r="H13" s="58">
        <v>6.6</v>
      </c>
      <c r="I13" s="58">
        <v>2.1800000000000002</v>
      </c>
      <c r="J13" s="99">
        <v>14.18</v>
      </c>
      <c r="K13" s="99">
        <v>6.62</v>
      </c>
      <c r="L13" s="99">
        <v>2.19</v>
      </c>
      <c r="M13" s="59">
        <f t="shared" si="6"/>
        <v>14.21</v>
      </c>
      <c r="N13" s="59">
        <f t="shared" si="6"/>
        <v>6.6099999999999994</v>
      </c>
      <c r="O13" s="59">
        <f t="shared" si="6"/>
        <v>2.1850000000000001</v>
      </c>
      <c r="P13" s="60">
        <f t="shared" si="7"/>
        <v>4.3848055731374097E-2</v>
      </c>
      <c r="Q13" s="22">
        <f t="shared" si="8"/>
        <v>2.4547089156850283E-7</v>
      </c>
      <c r="R13" s="61">
        <f t="shared" si="9"/>
        <v>1.6626014091063083E-8</v>
      </c>
      <c r="S13" s="22">
        <f t="shared" si="10"/>
        <v>2.7642434455622819E-16</v>
      </c>
      <c r="T13" s="62">
        <v>298</v>
      </c>
      <c r="U13" s="59">
        <f t="shared" si="11"/>
        <v>287.20999999999998</v>
      </c>
      <c r="V13" s="63">
        <f t="shared" si="12"/>
        <v>0.63361887765867964</v>
      </c>
      <c r="W13" s="64">
        <f t="shared" si="13"/>
        <v>4.3014896043935282</v>
      </c>
      <c r="X13" s="65">
        <f t="shared" si="2"/>
        <v>-2.5827312615381633E-8</v>
      </c>
      <c r="Y13" s="66">
        <f t="shared" si="3"/>
        <v>-2.5809158958639766E-8</v>
      </c>
      <c r="Z13" s="66">
        <f t="shared" si="4"/>
        <v>-2.5809171718591136E-8</v>
      </c>
      <c r="AA13" s="67">
        <f t="shared" si="5"/>
        <v>-2.5791030803863062E-8</v>
      </c>
      <c r="AB13" s="68">
        <f t="shared" si="15"/>
        <v>1.8372333641025965E-4</v>
      </c>
      <c r="AC13" s="69"/>
      <c r="AD13" s="70">
        <f t="shared" si="14"/>
        <v>1.8372333641025964</v>
      </c>
      <c r="AE13" s="70"/>
      <c r="AF13" s="74"/>
      <c r="AG13" s="71">
        <v>70</v>
      </c>
    </row>
    <row r="14" spans="1:33">
      <c r="A14" s="54">
        <v>20</v>
      </c>
      <c r="B14" s="54">
        <v>0.122</v>
      </c>
      <c r="C14" s="4">
        <f t="shared" si="0"/>
        <v>4.8221343873517784</v>
      </c>
      <c r="D14" s="76">
        <f t="shared" si="1"/>
        <v>8.6109542631281758E-5</v>
      </c>
      <c r="E14" s="72">
        <v>0.58505787037037038</v>
      </c>
      <c r="F14" s="71">
        <v>80</v>
      </c>
      <c r="G14" s="58">
        <v>14.26</v>
      </c>
      <c r="H14" s="58">
        <v>6.58</v>
      </c>
      <c r="I14" s="58">
        <v>2.2799999999999998</v>
      </c>
      <c r="J14" s="99">
        <v>14.2</v>
      </c>
      <c r="K14" s="99">
        <v>6.61</v>
      </c>
      <c r="L14" s="99">
        <v>2.31</v>
      </c>
      <c r="M14" s="59">
        <f t="shared" si="6"/>
        <v>14.23</v>
      </c>
      <c r="N14" s="59">
        <f t="shared" si="6"/>
        <v>6.5950000000000006</v>
      </c>
      <c r="O14" s="59">
        <f t="shared" si="6"/>
        <v>2.2949999999999999</v>
      </c>
      <c r="P14" s="60">
        <f t="shared" si="7"/>
        <v>4.6071093741689134E-2</v>
      </c>
      <c r="Q14" s="22">
        <f t="shared" si="8"/>
        <v>2.540972705549298E-7</v>
      </c>
      <c r="R14" s="61">
        <f t="shared" si="9"/>
        <v>1.6088292060583838E-8</v>
      </c>
      <c r="S14" s="22">
        <f t="shared" si="10"/>
        <v>2.5883314142664497E-16</v>
      </c>
      <c r="T14" s="62">
        <v>298</v>
      </c>
      <c r="U14" s="59">
        <f t="shared" si="11"/>
        <v>287.23</v>
      </c>
      <c r="V14" s="63">
        <f t="shared" si="12"/>
        <v>0.63240038441704249</v>
      </c>
      <c r="W14" s="64">
        <f t="shared" si="13"/>
        <v>4.2894378967747517</v>
      </c>
      <c r="X14" s="65">
        <f t="shared" si="2"/>
        <v>-2.5445381697606865E-8</v>
      </c>
      <c r="Y14" s="66">
        <f t="shared" si="3"/>
        <v>-2.5427736190669846E-8</v>
      </c>
      <c r="Z14" s="66">
        <f t="shared" si="4"/>
        <v>-2.542774842722887E-8</v>
      </c>
      <c r="AA14" s="67">
        <f t="shared" si="5"/>
        <v>-2.5410115139879601E-8</v>
      </c>
      <c r="AB14" s="68">
        <f t="shared" si="15"/>
        <v>1.8346524473563682E-4</v>
      </c>
      <c r="AC14" s="69"/>
      <c r="AD14" s="70">
        <f t="shared" si="14"/>
        <v>1.8346524473563681</v>
      </c>
      <c r="AE14" s="70"/>
      <c r="AF14" s="74"/>
      <c r="AG14" s="71">
        <v>80</v>
      </c>
    </row>
    <row r="15" spans="1:33">
      <c r="A15" s="54">
        <v>25</v>
      </c>
      <c r="B15" s="54">
        <v>7.0000000000000007E-2</v>
      </c>
      <c r="C15" s="4">
        <f t="shared" si="0"/>
        <v>2.7667984189723325</v>
      </c>
      <c r="D15" s="76">
        <f t="shared" si="1"/>
        <v>4.9407114624505935E-5</v>
      </c>
      <c r="E15" s="72">
        <v>0.5851736111111111</v>
      </c>
      <c r="F15" s="71">
        <v>90</v>
      </c>
      <c r="G15" s="58">
        <v>14.27</v>
      </c>
      <c r="H15" s="58">
        <v>6.57</v>
      </c>
      <c r="I15" s="58">
        <v>2.36</v>
      </c>
      <c r="J15" s="99">
        <v>14.22</v>
      </c>
      <c r="K15" s="99">
        <v>6.6</v>
      </c>
      <c r="L15" s="99">
        <v>2.39</v>
      </c>
      <c r="M15" s="59">
        <f t="shared" si="6"/>
        <v>14.245000000000001</v>
      </c>
      <c r="N15" s="59">
        <f t="shared" si="6"/>
        <v>6.585</v>
      </c>
      <c r="O15" s="59">
        <f t="shared" si="6"/>
        <v>2.375</v>
      </c>
      <c r="P15" s="60">
        <f t="shared" si="7"/>
        <v>4.7689160696409438E-2</v>
      </c>
      <c r="Q15" s="22">
        <f t="shared" si="8"/>
        <v>2.6001595631652691E-7</v>
      </c>
      <c r="R15" s="61">
        <f t="shared" si="9"/>
        <v>1.5741687612479074E-8</v>
      </c>
      <c r="S15" s="22">
        <f t="shared" si="10"/>
        <v>2.4780072888887716E-16</v>
      </c>
      <c r="T15" s="62">
        <v>298</v>
      </c>
      <c r="U15" s="59">
        <f t="shared" si="11"/>
        <v>287.245</v>
      </c>
      <c r="V15" s="63">
        <f t="shared" si="12"/>
        <v>0.63148662583831228</v>
      </c>
      <c r="W15" s="64">
        <f t="shared" si="13"/>
        <v>4.2804223776031627</v>
      </c>
      <c r="X15" s="65">
        <f t="shared" si="2"/>
        <v>-2.523447328865003E-8</v>
      </c>
      <c r="Y15" s="66">
        <f t="shared" si="3"/>
        <v>-2.5217094999250462E-8</v>
      </c>
      <c r="Z15" s="66">
        <f t="shared" si="4"/>
        <v>-2.5217106967201569E-8</v>
      </c>
      <c r="AA15" s="67">
        <f t="shared" si="5"/>
        <v>-2.5199740629269105E-8</v>
      </c>
      <c r="AB15" s="68">
        <f t="shared" si="15"/>
        <v>1.8321096729218136E-4</v>
      </c>
      <c r="AC15" s="69"/>
      <c r="AD15" s="70">
        <f t="shared" si="14"/>
        <v>1.8321096729218136</v>
      </c>
      <c r="AE15" s="70"/>
      <c r="AF15" s="74"/>
      <c r="AG15" s="71">
        <v>90</v>
      </c>
    </row>
    <row r="16" spans="1:33">
      <c r="A16" s="54">
        <v>30</v>
      </c>
      <c r="B16" s="54">
        <v>3.3000000000000002E-2</v>
      </c>
      <c r="C16" s="4">
        <f t="shared" si="0"/>
        <v>1.3043478260869565</v>
      </c>
      <c r="D16" s="76">
        <f t="shared" si="1"/>
        <v>2.329192546583851E-5</v>
      </c>
      <c r="E16" s="72">
        <v>0.58528935185185182</v>
      </c>
      <c r="F16" s="71">
        <v>100</v>
      </c>
      <c r="G16" s="58">
        <v>14.28</v>
      </c>
      <c r="H16" s="58">
        <v>6.56</v>
      </c>
      <c r="I16" s="58">
        <v>2.44</v>
      </c>
      <c r="J16" s="99">
        <v>14.23</v>
      </c>
      <c r="K16" s="99">
        <v>6.59</v>
      </c>
      <c r="L16" s="99">
        <v>2.5</v>
      </c>
      <c r="M16" s="59">
        <f t="shared" si="6"/>
        <v>14.254999999999999</v>
      </c>
      <c r="N16" s="59">
        <f t="shared" si="6"/>
        <v>6.5749999999999993</v>
      </c>
      <c r="O16" s="59">
        <f t="shared" si="6"/>
        <v>2.4699999999999998</v>
      </c>
      <c r="P16" s="60">
        <f t="shared" si="7"/>
        <v>4.9605122021016808E-2</v>
      </c>
      <c r="Q16" s="22">
        <f t="shared" si="8"/>
        <v>2.6607250597988115E-7</v>
      </c>
      <c r="R16" s="61">
        <f t="shared" si="9"/>
        <v>1.5396151943319612E-8</v>
      </c>
      <c r="S16" s="22">
        <f t="shared" si="10"/>
        <v>2.370414946617843E-16</v>
      </c>
      <c r="T16" s="62">
        <v>298</v>
      </c>
      <c r="U16" s="59">
        <f t="shared" si="11"/>
        <v>287.255</v>
      </c>
      <c r="V16" s="63">
        <f t="shared" si="12"/>
        <v>0.63087750646918428</v>
      </c>
      <c r="W16" s="64">
        <f t="shared" si="13"/>
        <v>4.2744230828472158</v>
      </c>
      <c r="X16" s="65">
        <f t="shared" si="2"/>
        <v>-2.5109255205571361E-8</v>
      </c>
      <c r="Y16" s="66">
        <f t="shared" si="3"/>
        <v>-2.5092025241506827E-8</v>
      </c>
      <c r="Z16" s="66">
        <f t="shared" si="4"/>
        <v>-2.5092037064703466E-8</v>
      </c>
      <c r="AA16" s="67">
        <f t="shared" si="5"/>
        <v>-2.5074818907609411E-8</v>
      </c>
      <c r="AB16" s="68">
        <f t="shared" si="15"/>
        <v>1.8295879626242998E-4</v>
      </c>
      <c r="AC16" s="69"/>
      <c r="AD16" s="70">
        <f t="shared" si="14"/>
        <v>1.8295879626242999</v>
      </c>
      <c r="AE16" s="70"/>
      <c r="AF16" s="74"/>
      <c r="AG16" s="71">
        <v>100</v>
      </c>
    </row>
    <row r="17" spans="1:35">
      <c r="A17" s="54">
        <v>35</v>
      </c>
      <c r="B17" s="54">
        <v>7.0000000000000001E-3</v>
      </c>
      <c r="C17" s="4">
        <f t="shared" si="0"/>
        <v>0.27667984189723321</v>
      </c>
      <c r="D17" s="76">
        <f t="shared" si="1"/>
        <v>4.940711462450593E-6</v>
      </c>
      <c r="E17" s="72">
        <v>0.58540509259259255</v>
      </c>
      <c r="F17" s="71">
        <v>110</v>
      </c>
      <c r="G17" s="58">
        <v>14.3</v>
      </c>
      <c r="H17" s="58">
        <v>6.55</v>
      </c>
      <c r="I17" s="58">
        <v>2.5099999999999998</v>
      </c>
      <c r="J17" s="99">
        <v>14.24</v>
      </c>
      <c r="K17" s="99">
        <v>6.58</v>
      </c>
      <c r="L17" s="99">
        <v>2.6</v>
      </c>
      <c r="M17" s="59">
        <f t="shared" si="6"/>
        <v>14.27</v>
      </c>
      <c r="N17" s="59">
        <f t="shared" si="6"/>
        <v>6.5649999999999995</v>
      </c>
      <c r="O17" s="59">
        <f t="shared" si="6"/>
        <v>2.5549999999999997</v>
      </c>
      <c r="P17" s="60">
        <f t="shared" si="7"/>
        <v>5.1325212074249581E-2</v>
      </c>
      <c r="Q17" s="22">
        <f t="shared" si="8"/>
        <v>2.7227013080779138E-7</v>
      </c>
      <c r="R17" s="61">
        <f t="shared" si="9"/>
        <v>1.5064458888074485E-8</v>
      </c>
      <c r="S17" s="22">
        <f t="shared" si="10"/>
        <v>2.2693792159048634E-16</v>
      </c>
      <c r="T17" s="62">
        <v>298</v>
      </c>
      <c r="U17" s="59">
        <f t="shared" si="11"/>
        <v>287.27</v>
      </c>
      <c r="V17" s="63">
        <f t="shared" si="12"/>
        <v>0.62996390692945514</v>
      </c>
      <c r="W17" s="64">
        <f t="shared" si="13"/>
        <v>4.2654406837442771</v>
      </c>
      <c r="X17" s="65">
        <f t="shared" si="2"/>
        <v>-2.4890769968671527E-8</v>
      </c>
      <c r="Y17" s="66">
        <f t="shared" si="3"/>
        <v>-2.4873815296452951E-8</v>
      </c>
      <c r="Z17" s="66">
        <f t="shared" si="4"/>
        <v>-2.48738268453488E-8</v>
      </c>
      <c r="AA17" s="67">
        <f t="shared" si="5"/>
        <v>-2.4856883706292713E-8</v>
      </c>
      <c r="AB17" s="68">
        <f t="shared" si="15"/>
        <v>1.8270787593122065E-4</v>
      </c>
      <c r="AC17" s="69"/>
      <c r="AD17" s="70">
        <f t="shared" si="14"/>
        <v>1.8270787593122064</v>
      </c>
      <c r="AE17" s="70"/>
      <c r="AF17" s="74"/>
      <c r="AG17" s="71">
        <v>110</v>
      </c>
    </row>
    <row r="18" spans="1:35">
      <c r="A18" s="54">
        <v>40</v>
      </c>
      <c r="B18" s="54">
        <v>0</v>
      </c>
      <c r="C18" s="4">
        <f t="shared" si="0"/>
        <v>0</v>
      </c>
      <c r="D18" s="76">
        <f t="shared" si="1"/>
        <v>0</v>
      </c>
      <c r="E18" s="72">
        <v>0.58552083333333327</v>
      </c>
      <c r="F18" s="71">
        <v>120</v>
      </c>
      <c r="G18" s="58">
        <v>14.31</v>
      </c>
      <c r="H18" s="58">
        <v>6.54</v>
      </c>
      <c r="I18" s="58">
        <v>2.56</v>
      </c>
      <c r="J18" s="99">
        <v>14.25</v>
      </c>
      <c r="K18" s="99">
        <v>6.57</v>
      </c>
      <c r="L18" s="99">
        <v>2.66</v>
      </c>
      <c r="M18" s="59">
        <f t="shared" si="6"/>
        <v>14.280000000000001</v>
      </c>
      <c r="N18" s="59">
        <f t="shared" si="6"/>
        <v>6.5549999999999997</v>
      </c>
      <c r="O18" s="59">
        <f t="shared" si="6"/>
        <v>2.6100000000000003</v>
      </c>
      <c r="P18" s="60">
        <f t="shared" si="7"/>
        <v>5.2438938316095356E-2</v>
      </c>
      <c r="Q18" s="22">
        <f t="shared" si="8"/>
        <v>2.7861211686297668E-7</v>
      </c>
      <c r="R18" s="61">
        <f t="shared" si="9"/>
        <v>1.4733788631456721E-8</v>
      </c>
      <c r="S18" s="22">
        <f t="shared" si="10"/>
        <v>2.1708452743644332E-16</v>
      </c>
      <c r="T18" s="62">
        <v>298</v>
      </c>
      <c r="U18" s="59">
        <f t="shared" si="11"/>
        <v>287.27999999999997</v>
      </c>
      <c r="V18" s="63">
        <f t="shared" si="12"/>
        <v>0.62935489357248608</v>
      </c>
      <c r="W18" s="64">
        <f t="shared" si="13"/>
        <v>4.2594634265655529</v>
      </c>
      <c r="X18" s="65">
        <f t="shared" si="2"/>
        <v>-2.4327676334354573E-8</v>
      </c>
      <c r="Y18" s="66">
        <f t="shared" si="3"/>
        <v>-2.4311458022592131E-8</v>
      </c>
      <c r="Z18" s="66">
        <f t="shared" si="4"/>
        <v>-2.4311468834707224E-8</v>
      </c>
      <c r="AA18" s="67">
        <f t="shared" si="5"/>
        <v>-2.4295261320643843E-8</v>
      </c>
      <c r="AB18" s="68">
        <f t="shared" si="15"/>
        <v>1.8245913770128971E-4</v>
      </c>
      <c r="AC18" s="75">
        <f>D6</f>
        <v>1.7927724449463581E-4</v>
      </c>
      <c r="AD18" s="70">
        <f t="shared" si="14"/>
        <v>1.8245913770128972</v>
      </c>
      <c r="AE18" s="70">
        <f>AC18*10000</f>
        <v>1.792772444946358</v>
      </c>
      <c r="AF18" s="74">
        <f>(AD18-AE18)*(AD18-AE18)</f>
        <v>1.0124444378550356E-3</v>
      </c>
      <c r="AG18" s="71">
        <v>120</v>
      </c>
    </row>
    <row r="19" spans="1:35">
      <c r="A19" s="54">
        <v>45</v>
      </c>
      <c r="B19" s="54">
        <v>0</v>
      </c>
      <c r="C19" s="4">
        <f t="shared" si="0"/>
        <v>0</v>
      </c>
      <c r="D19" s="76">
        <f t="shared" si="1"/>
        <v>0</v>
      </c>
      <c r="E19" s="72">
        <v>0.5856365740740741</v>
      </c>
      <c r="F19" s="71">
        <v>130</v>
      </c>
      <c r="G19" s="58">
        <v>14.33</v>
      </c>
      <c r="H19" s="58">
        <v>6.54</v>
      </c>
      <c r="I19" s="58">
        <v>2.68</v>
      </c>
      <c r="J19" s="99">
        <v>14.27</v>
      </c>
      <c r="K19" s="99">
        <v>6.57</v>
      </c>
      <c r="L19" s="99">
        <v>2.76</v>
      </c>
      <c r="M19" s="59">
        <f t="shared" si="6"/>
        <v>14.3</v>
      </c>
      <c r="N19" s="59">
        <f t="shared" si="6"/>
        <v>6.5549999999999997</v>
      </c>
      <c r="O19" s="59">
        <f t="shared" si="6"/>
        <v>2.7199999999999998</v>
      </c>
      <c r="P19" s="60">
        <f t="shared" si="7"/>
        <v>5.4667522738634518E-2</v>
      </c>
      <c r="Q19" s="22">
        <f t="shared" si="8"/>
        <v>2.7861211686297668E-7</v>
      </c>
      <c r="R19" s="61">
        <f t="shared" si="9"/>
        <v>1.4758296548599942E-8</v>
      </c>
      <c r="S19" s="22">
        <f t="shared" si="10"/>
        <v>2.1780731701641697E-16</v>
      </c>
      <c r="T19" s="62">
        <v>298</v>
      </c>
      <c r="U19" s="59">
        <f t="shared" si="11"/>
        <v>287.3</v>
      </c>
      <c r="V19" s="63">
        <f t="shared" si="12"/>
        <v>0.62813699404546386</v>
      </c>
      <c r="W19" s="64">
        <f t="shared" si="13"/>
        <v>4.2475352725894542</v>
      </c>
      <c r="X19" s="65">
        <f t="shared" si="2"/>
        <v>-2.5483470526293564E-8</v>
      </c>
      <c r="Y19" s="66">
        <f t="shared" si="3"/>
        <v>-2.5465650818147213E-8</v>
      </c>
      <c r="Z19" s="66">
        <f t="shared" si="4"/>
        <v>-2.5465663278851822E-8</v>
      </c>
      <c r="AA19" s="67">
        <f t="shared" si="5"/>
        <v>-2.5447856013983393E-8</v>
      </c>
      <c r="AB19" s="68">
        <f t="shared" si="15"/>
        <v>1.8221602304900706E-4</v>
      </c>
      <c r="AC19" s="69"/>
      <c r="AD19" s="70">
        <f t="shared" si="14"/>
        <v>1.8221602304900706</v>
      </c>
      <c r="AE19" s="70"/>
      <c r="AF19" s="74"/>
      <c r="AG19" s="71">
        <v>130</v>
      </c>
    </row>
    <row r="20" spans="1:35">
      <c r="A20" s="54">
        <v>50</v>
      </c>
      <c r="B20" s="54">
        <v>0</v>
      </c>
      <c r="C20" s="4">
        <f t="shared" si="0"/>
        <v>0</v>
      </c>
      <c r="D20" s="76">
        <f t="shared" si="1"/>
        <v>0</v>
      </c>
      <c r="E20" s="72">
        <v>0.58575231481481482</v>
      </c>
      <c r="F20" s="71">
        <v>140</v>
      </c>
      <c r="G20" s="58">
        <v>14.34</v>
      </c>
      <c r="H20" s="58">
        <v>6.53</v>
      </c>
      <c r="I20" s="58">
        <v>2.75</v>
      </c>
      <c r="J20" s="99">
        <v>14.28</v>
      </c>
      <c r="K20" s="99">
        <v>6.56</v>
      </c>
      <c r="L20" s="99">
        <v>2.89</v>
      </c>
      <c r="M20" s="59">
        <f t="shared" si="6"/>
        <v>14.309999999999999</v>
      </c>
      <c r="N20" s="59">
        <f t="shared" si="6"/>
        <v>6.5449999999999999</v>
      </c>
      <c r="O20" s="59">
        <f t="shared" si="6"/>
        <v>2.8200000000000003</v>
      </c>
      <c r="P20" s="60">
        <f t="shared" si="7"/>
        <v>5.6686960459138853E-2</v>
      </c>
      <c r="Q20" s="22">
        <f t="shared" si="8"/>
        <v>2.851018267503905E-7</v>
      </c>
      <c r="R20" s="61">
        <f t="shared" si="9"/>
        <v>1.4434346664755773E-8</v>
      </c>
      <c r="S20" s="22">
        <f t="shared" si="10"/>
        <v>2.0835036363834611E-16</v>
      </c>
      <c r="T20" s="62">
        <v>298</v>
      </c>
      <c r="U20" s="59">
        <f t="shared" si="11"/>
        <v>287.31</v>
      </c>
      <c r="V20" s="63">
        <f t="shared" si="12"/>
        <v>0.62752810786655899</v>
      </c>
      <c r="W20" s="64">
        <f t="shared" si="13"/>
        <v>4.241584348761025</v>
      </c>
      <c r="X20" s="65">
        <f t="shared" si="2"/>
        <v>-2.5277589637707741E-8</v>
      </c>
      <c r="Y20" s="66">
        <f t="shared" si="3"/>
        <v>-2.5260032159702093E-8</v>
      </c>
      <c r="Z20" s="66">
        <f t="shared" si="4"/>
        <v>-2.52600443548931E-8</v>
      </c>
      <c r="AA20" s="67">
        <f t="shared" si="5"/>
        <v>-2.5242499055137221E-8</v>
      </c>
      <c r="AB20" s="68">
        <f t="shared" si="15"/>
        <v>1.8196136645778327E-4</v>
      </c>
      <c r="AC20" s="69"/>
      <c r="AD20" s="70">
        <f t="shared" si="14"/>
        <v>1.8196136645778327</v>
      </c>
      <c r="AE20" s="70"/>
      <c r="AF20" s="74"/>
      <c r="AG20" s="71">
        <v>140</v>
      </c>
    </row>
    <row r="21" spans="1:35">
      <c r="C21" s="4"/>
      <c r="D21" s="76"/>
      <c r="E21" s="72">
        <v>0.58586805555555554</v>
      </c>
      <c r="F21" s="71">
        <v>150</v>
      </c>
      <c r="G21" s="58">
        <v>14.36</v>
      </c>
      <c r="H21" s="58">
        <v>6.52</v>
      </c>
      <c r="I21" s="58">
        <v>2.84</v>
      </c>
      <c r="J21" s="99">
        <v>14.29</v>
      </c>
      <c r="K21" s="99">
        <v>6.56</v>
      </c>
      <c r="L21" s="99">
        <v>2.98</v>
      </c>
      <c r="M21" s="59">
        <f t="shared" si="6"/>
        <v>14.324999999999999</v>
      </c>
      <c r="N21" s="59">
        <f t="shared" si="6"/>
        <v>6.5399999999999991</v>
      </c>
      <c r="O21" s="59">
        <f t="shared" si="6"/>
        <v>2.91</v>
      </c>
      <c r="P21" s="60">
        <f t="shared" si="7"/>
        <v>5.8510988242950826E-2</v>
      </c>
      <c r="Q21" s="22">
        <f t="shared" si="8"/>
        <v>2.8840315031266067E-7</v>
      </c>
      <c r="R21" s="61">
        <f t="shared" si="9"/>
        <v>1.4286915610479045E-8</v>
      </c>
      <c r="S21" s="22">
        <f t="shared" si="10"/>
        <v>2.0411595766094983E-16</v>
      </c>
      <c r="T21" s="62">
        <v>298</v>
      </c>
      <c r="U21" s="59">
        <f t="shared" si="11"/>
        <v>287.32499999999999</v>
      </c>
      <c r="V21" s="63">
        <f t="shared" si="12"/>
        <v>0.62661485806650918</v>
      </c>
      <c r="W21" s="64">
        <f t="shared" si="13"/>
        <v>4.2326743665392907</v>
      </c>
      <c r="X21" s="65">
        <f t="shared" si="2"/>
        <v>-2.5578940825143321E-8</v>
      </c>
      <c r="Y21" s="66">
        <f t="shared" si="3"/>
        <v>-2.5560937229941463E-8</v>
      </c>
      <c r="Z21" s="66">
        <f t="shared" si="4"/>
        <v>-2.556094990167179E-8</v>
      </c>
      <c r="AA21" s="67">
        <f t="shared" si="5"/>
        <v>-2.5542958960362414E-8</v>
      </c>
      <c r="AB21" s="68">
        <f t="shared" si="15"/>
        <v>1.817087660549132E-4</v>
      </c>
      <c r="AD21" s="70">
        <f t="shared" si="14"/>
        <v>1.817087660549132</v>
      </c>
      <c r="AE21" s="70"/>
      <c r="AF21" s="74"/>
      <c r="AG21" s="71">
        <v>150</v>
      </c>
    </row>
    <row r="22" spans="1:35">
      <c r="E22" s="72">
        <v>0.58598379629629627</v>
      </c>
      <c r="F22" s="71">
        <v>160</v>
      </c>
      <c r="G22" s="58">
        <v>14.37</v>
      </c>
      <c r="H22" s="58">
        <v>6.52</v>
      </c>
      <c r="I22" s="58">
        <v>2.94</v>
      </c>
      <c r="J22" s="99">
        <v>14.31</v>
      </c>
      <c r="K22" s="99">
        <v>6.55</v>
      </c>
      <c r="L22" s="99">
        <v>3.07</v>
      </c>
      <c r="M22" s="59">
        <f t="shared" si="6"/>
        <v>14.34</v>
      </c>
      <c r="N22" s="59">
        <f t="shared" si="6"/>
        <v>6.5350000000000001</v>
      </c>
      <c r="O22" s="59">
        <f t="shared" si="6"/>
        <v>3.0049999999999999</v>
      </c>
      <c r="P22" s="60">
        <f t="shared" si="7"/>
        <v>6.0436503489142347E-2</v>
      </c>
      <c r="Q22" s="22">
        <f t="shared" si="8"/>
        <v>2.9174270140011623E-7</v>
      </c>
      <c r="R22" s="61">
        <f t="shared" si="9"/>
        <v>1.414099040307372E-8</v>
      </c>
      <c r="S22" s="22">
        <f t="shared" si="10"/>
        <v>1.9996760957982304E-16</v>
      </c>
      <c r="T22" s="62">
        <v>298</v>
      </c>
      <c r="U22" s="59">
        <f t="shared" si="11"/>
        <v>287.33999999999997</v>
      </c>
      <c r="V22" s="63">
        <f t="shared" si="12"/>
        <v>0.6257017036151572</v>
      </c>
      <c r="W22" s="64">
        <f t="shared" si="13"/>
        <v>4.2237840281828785</v>
      </c>
      <c r="X22" s="65">
        <f t="shared" si="2"/>
        <v>-2.5901740829178822E-8</v>
      </c>
      <c r="Y22" s="66">
        <f t="shared" si="3"/>
        <v>-2.5883253959328789E-8</v>
      </c>
      <c r="Z22" s="66">
        <f t="shared" si="4"/>
        <v>-2.5883267153976938E-8</v>
      </c>
      <c r="AA22" s="67">
        <f t="shared" si="5"/>
        <v>-2.5864793459940201E-8</v>
      </c>
      <c r="AB22" s="68">
        <f t="shared" si="15"/>
        <v>1.8145315659816533E-4</v>
      </c>
      <c r="AC22" s="69"/>
      <c r="AD22" s="70">
        <f t="shared" si="14"/>
        <v>1.8145315659816532</v>
      </c>
      <c r="AE22" s="70"/>
      <c r="AF22" s="74"/>
      <c r="AG22" s="71">
        <v>160</v>
      </c>
    </row>
    <row r="23" spans="1:35">
      <c r="E23" s="72">
        <v>0.58609953703703699</v>
      </c>
      <c r="F23" s="71">
        <v>170</v>
      </c>
      <c r="G23" s="58">
        <v>14.38</v>
      </c>
      <c r="H23" s="58">
        <v>6.51</v>
      </c>
      <c r="I23" s="58">
        <v>3</v>
      </c>
      <c r="J23" s="99">
        <v>14.33</v>
      </c>
      <c r="K23" s="99">
        <v>6.55</v>
      </c>
      <c r="L23" s="99">
        <v>3.13</v>
      </c>
      <c r="M23" s="59">
        <f t="shared" si="6"/>
        <v>14.355</v>
      </c>
      <c r="N23" s="59">
        <f t="shared" si="6"/>
        <v>6.5299999999999994</v>
      </c>
      <c r="O23" s="59">
        <f t="shared" si="6"/>
        <v>3.0649999999999999</v>
      </c>
      <c r="P23" s="60">
        <f t="shared" si="7"/>
        <v>6.165889978307075E-2</v>
      </c>
      <c r="Q23" s="22">
        <f t="shared" si="8"/>
        <v>2.9512092266663867E-7</v>
      </c>
      <c r="R23" s="61">
        <f t="shared" si="9"/>
        <v>1.3996555661961898E-8</v>
      </c>
      <c r="S23" s="22">
        <f t="shared" si="10"/>
        <v>1.9590357039839767E-16</v>
      </c>
      <c r="T23" s="62">
        <v>298</v>
      </c>
      <c r="U23" s="59">
        <f t="shared" si="11"/>
        <v>287.35500000000002</v>
      </c>
      <c r="V23" s="63">
        <f t="shared" si="12"/>
        <v>0.62478864449756344</v>
      </c>
      <c r="W23" s="64">
        <f t="shared" si="13"/>
        <v>4.2149132883870628</v>
      </c>
      <c r="X23" s="65">
        <f t="shared" si="2"/>
        <v>-2.5906050668425634E-8</v>
      </c>
      <c r="Y23" s="66">
        <f t="shared" si="3"/>
        <v>-2.5887531229004793E-8</v>
      </c>
      <c r="Z23" s="66">
        <f t="shared" si="4"/>
        <v>-2.5887544467982855E-8</v>
      </c>
      <c r="AA23" s="67">
        <f t="shared" si="5"/>
        <v>-2.5869038248611794E-8</v>
      </c>
      <c r="AB23" s="68">
        <f t="shared" si="15"/>
        <v>1.8119432397063911E-4</v>
      </c>
      <c r="AC23" s="69"/>
      <c r="AD23" s="70">
        <f t="shared" si="14"/>
        <v>1.811943239706391</v>
      </c>
      <c r="AE23" s="70"/>
      <c r="AF23" s="74"/>
      <c r="AG23" s="71">
        <v>170</v>
      </c>
    </row>
    <row r="24" spans="1:35">
      <c r="E24" s="72">
        <v>0.58621527777777782</v>
      </c>
      <c r="F24" s="71">
        <v>180</v>
      </c>
      <c r="G24" s="58">
        <v>14.4</v>
      </c>
      <c r="H24" s="58">
        <v>6.51</v>
      </c>
      <c r="I24" s="58">
        <v>3.1</v>
      </c>
      <c r="J24" s="99">
        <v>14.34</v>
      </c>
      <c r="K24" s="99">
        <v>6.55</v>
      </c>
      <c r="L24" s="99">
        <v>3.23</v>
      </c>
      <c r="M24" s="59">
        <f t="shared" si="6"/>
        <v>14.370000000000001</v>
      </c>
      <c r="N24" s="59">
        <f t="shared" si="6"/>
        <v>6.5299999999999994</v>
      </c>
      <c r="O24" s="59">
        <f t="shared" si="6"/>
        <v>3.165</v>
      </c>
      <c r="P24" s="60">
        <f t="shared" si="7"/>
        <v>6.3686806557927994E-2</v>
      </c>
      <c r="Q24" s="22">
        <f t="shared" si="8"/>
        <v>2.9512092266663867E-7</v>
      </c>
      <c r="R24" s="61">
        <f t="shared" si="9"/>
        <v>1.4014013246773857E-8</v>
      </c>
      <c r="S24" s="22">
        <f t="shared" si="10"/>
        <v>1.9639256728075315E-16</v>
      </c>
      <c r="T24" s="62">
        <v>298</v>
      </c>
      <c r="U24" s="59">
        <f t="shared" si="11"/>
        <v>287.37</v>
      </c>
      <c r="V24" s="63">
        <f t="shared" si="12"/>
        <v>0.62387568069880583</v>
      </c>
      <c r="W24" s="64">
        <f t="shared" si="13"/>
        <v>4.2060621019562516</v>
      </c>
      <c r="X24" s="65">
        <f t="shared" si="2"/>
        <v>-2.6842913046192485E-8</v>
      </c>
      <c r="Y24" s="66">
        <f t="shared" si="3"/>
        <v>-2.6823001470365315E-8</v>
      </c>
      <c r="Z24" s="66">
        <f t="shared" si="4"/>
        <v>-2.6823016240403541E-8</v>
      </c>
      <c r="AA24" s="67">
        <f t="shared" si="5"/>
        <v>-2.6803119412702321E-8</v>
      </c>
      <c r="AB24" s="68">
        <f t="shared" si="15"/>
        <v>1.8093544857012076E-4</v>
      </c>
      <c r="AC24" s="69"/>
      <c r="AD24" s="70">
        <f t="shared" si="14"/>
        <v>1.8093544857012076</v>
      </c>
      <c r="AE24" s="70"/>
      <c r="AF24" s="74"/>
      <c r="AG24" s="71">
        <v>180</v>
      </c>
      <c r="AI24">
        <f>(AB21-AB33)/(AG33-AG21)</f>
        <v>3.0380355108557061E-8</v>
      </c>
    </row>
    <row r="25" spans="1:35">
      <c r="E25" s="72">
        <v>0.58633101851851854</v>
      </c>
      <c r="F25" s="71">
        <v>190</v>
      </c>
      <c r="G25" s="58">
        <v>14.41</v>
      </c>
      <c r="H25" s="58">
        <v>6.51</v>
      </c>
      <c r="I25" s="58">
        <v>3.15</v>
      </c>
      <c r="J25" s="99">
        <v>14.36</v>
      </c>
      <c r="K25" s="99">
        <v>6.54</v>
      </c>
      <c r="L25" s="99">
        <v>3.32</v>
      </c>
      <c r="M25" s="59">
        <f t="shared" si="6"/>
        <v>14.385</v>
      </c>
      <c r="N25" s="59">
        <f t="shared" si="6"/>
        <v>6.5250000000000004</v>
      </c>
      <c r="O25" s="59">
        <f t="shared" si="6"/>
        <v>3.2349999999999999</v>
      </c>
      <c r="P25" s="60">
        <f t="shared" si="7"/>
        <v>6.5111925334585694E-2</v>
      </c>
      <c r="Q25" s="22">
        <f t="shared" si="8"/>
        <v>2.9853826189179548E-7</v>
      </c>
      <c r="R25" s="61">
        <f t="shared" si="9"/>
        <v>1.3870875438350284E-8</v>
      </c>
      <c r="S25" s="22">
        <f t="shared" si="10"/>
        <v>1.9240118542622918E-16</v>
      </c>
      <c r="T25" s="62">
        <v>298</v>
      </c>
      <c r="U25" s="59">
        <f t="shared" si="11"/>
        <v>287.38499999999999</v>
      </c>
      <c r="V25" s="63">
        <f t="shared" si="12"/>
        <v>0.62296281220396021</v>
      </c>
      <c r="W25" s="64">
        <f t="shared" si="13"/>
        <v>4.1972304238035223</v>
      </c>
      <c r="X25" s="65">
        <f t="shared" si="2"/>
        <v>-2.6902458542019452E-8</v>
      </c>
      <c r="Y25" s="66">
        <f t="shared" si="3"/>
        <v>-2.6882428835418937E-8</v>
      </c>
      <c r="Z25" s="66">
        <f t="shared" si="4"/>
        <v>-2.688244374815064E-8</v>
      </c>
      <c r="AA25" s="67">
        <f t="shared" si="5"/>
        <v>-2.6862428932075853E-8</v>
      </c>
      <c r="AB25" s="68">
        <f t="shared" si="15"/>
        <v>1.8066721845698671E-4</v>
      </c>
      <c r="AC25" s="69"/>
      <c r="AD25" s="70">
        <f t="shared" si="14"/>
        <v>1.806672184569867</v>
      </c>
      <c r="AE25" s="70"/>
      <c r="AF25" s="74"/>
      <c r="AG25" s="71">
        <v>190</v>
      </c>
    </row>
    <row r="26" spans="1:35">
      <c r="E26" s="72">
        <v>0.58644675925925926</v>
      </c>
      <c r="F26" s="71">
        <v>200</v>
      </c>
      <c r="G26" s="58">
        <v>14.43</v>
      </c>
      <c r="H26" s="58">
        <v>6.5</v>
      </c>
      <c r="I26" s="58">
        <v>3.26</v>
      </c>
      <c r="J26" s="99">
        <v>14.37</v>
      </c>
      <c r="K26" s="99">
        <v>6.54</v>
      </c>
      <c r="L26" s="99">
        <v>3.41</v>
      </c>
      <c r="M26" s="59">
        <f t="shared" si="6"/>
        <v>14.399999999999999</v>
      </c>
      <c r="N26" s="59">
        <f t="shared" si="6"/>
        <v>6.52</v>
      </c>
      <c r="O26" s="59">
        <f t="shared" si="6"/>
        <v>3.335</v>
      </c>
      <c r="P26" s="60">
        <f t="shared" si="7"/>
        <v>6.714174325429019E-2</v>
      </c>
      <c r="Q26" s="22">
        <f t="shared" si="8"/>
        <v>3.0199517204020165E-7</v>
      </c>
      <c r="R26" s="61">
        <f t="shared" si="9"/>
        <v>1.3729199625990141E-8</v>
      </c>
      <c r="S26" s="22">
        <f t="shared" si="10"/>
        <v>1.8849092237028784E-16</v>
      </c>
      <c r="T26" s="62">
        <v>298</v>
      </c>
      <c r="U26" s="59">
        <f t="shared" si="11"/>
        <v>287.39999999999998</v>
      </c>
      <c r="V26" s="63">
        <f t="shared" si="12"/>
        <v>0.62205003899809996</v>
      </c>
      <c r="W26" s="64">
        <f t="shared" si="13"/>
        <v>4.1884182089503437</v>
      </c>
      <c r="X26" s="65">
        <f t="shared" si="2"/>
        <v>-2.7193983175521092E-8</v>
      </c>
      <c r="Y26" s="66">
        <f t="shared" si="3"/>
        <v>-2.7173486520748577E-8</v>
      </c>
      <c r="Z26" s="66">
        <f t="shared" si="4"/>
        <v>-2.7173501969491566E-8</v>
      </c>
      <c r="AA26" s="67">
        <f t="shared" si="5"/>
        <v>-2.7153020740173982E-8</v>
      </c>
      <c r="AB26" s="68">
        <f t="shared" si="15"/>
        <v>1.8039839406925131E-4</v>
      </c>
      <c r="AC26" s="69"/>
      <c r="AD26" s="70">
        <f t="shared" si="14"/>
        <v>1.8039839406925131</v>
      </c>
      <c r="AE26" s="70"/>
      <c r="AF26" s="74"/>
      <c r="AG26" s="71">
        <v>200</v>
      </c>
    </row>
    <row r="27" spans="1:35">
      <c r="E27" s="72">
        <v>0.58656249999999999</v>
      </c>
      <c r="F27" s="71">
        <v>210</v>
      </c>
      <c r="G27" s="58">
        <v>14.44</v>
      </c>
      <c r="H27" s="58">
        <v>6.5</v>
      </c>
      <c r="I27" s="58">
        <v>3.27</v>
      </c>
      <c r="J27" s="99">
        <v>14.38</v>
      </c>
      <c r="K27" s="99">
        <v>6.54</v>
      </c>
      <c r="L27" s="99">
        <v>3.46</v>
      </c>
      <c r="M27" s="59">
        <f t="shared" si="6"/>
        <v>14.41</v>
      </c>
      <c r="N27" s="59">
        <f t="shared" si="6"/>
        <v>6.52</v>
      </c>
      <c r="O27" s="59">
        <f t="shared" si="6"/>
        <v>3.3650000000000002</v>
      </c>
      <c r="P27" s="60">
        <f t="shared" si="7"/>
        <v>6.7757213971432667E-2</v>
      </c>
      <c r="Q27" s="22">
        <f t="shared" si="8"/>
        <v>3.0199517204020165E-7</v>
      </c>
      <c r="R27" s="61">
        <f t="shared" si="9"/>
        <v>1.3740613332617625E-8</v>
      </c>
      <c r="S27" s="22">
        <f t="shared" si="10"/>
        <v>1.8880445475650925E-16</v>
      </c>
      <c r="T27" s="62">
        <v>298</v>
      </c>
      <c r="U27" s="59">
        <f t="shared" si="11"/>
        <v>287.41000000000003</v>
      </c>
      <c r="V27" s="63">
        <f t="shared" si="12"/>
        <v>0.62144157645848297</v>
      </c>
      <c r="W27" s="64">
        <f t="shared" si="13"/>
        <v>4.1825541898297844</v>
      </c>
      <c r="X27" s="65">
        <f t="shared" si="2"/>
        <v>-2.74859871354248E-8</v>
      </c>
      <c r="Y27" s="66">
        <f t="shared" si="3"/>
        <v>-2.7465016350406661E-8</v>
      </c>
      <c r="Z27" s="66">
        <f t="shared" si="4"/>
        <v>-2.7465032350334989E-8</v>
      </c>
      <c r="AA27" s="67">
        <f t="shared" si="5"/>
        <v>-2.7444077540830493E-8</v>
      </c>
      <c r="AB27" s="68">
        <f t="shared" si="15"/>
        <v>1.8012665910109102E-4</v>
      </c>
      <c r="AC27" s="69"/>
      <c r="AD27" s="70">
        <f t="shared" si="14"/>
        <v>1.8012665910109102</v>
      </c>
      <c r="AE27" s="70"/>
      <c r="AF27" s="74"/>
      <c r="AG27" s="71">
        <v>210</v>
      </c>
    </row>
    <row r="28" spans="1:35">
      <c r="E28" s="72">
        <v>0.58667824074074071</v>
      </c>
      <c r="F28" s="71">
        <v>220</v>
      </c>
      <c r="G28" s="58">
        <v>14.46</v>
      </c>
      <c r="H28" s="58">
        <v>6.5</v>
      </c>
      <c r="I28" s="58">
        <v>3.64</v>
      </c>
      <c r="J28" s="99">
        <v>14.4</v>
      </c>
      <c r="K28" s="99">
        <v>6.54</v>
      </c>
      <c r="L28" s="99">
        <v>3.74</v>
      </c>
      <c r="M28" s="59">
        <f t="shared" si="6"/>
        <v>14.43</v>
      </c>
      <c r="N28" s="59">
        <f t="shared" si="6"/>
        <v>6.52</v>
      </c>
      <c r="O28" s="59">
        <f t="shared" si="6"/>
        <v>3.6900000000000004</v>
      </c>
      <c r="P28" s="60">
        <f t="shared" si="7"/>
        <v>7.4326600515900912E-2</v>
      </c>
      <c r="Q28" s="22">
        <f t="shared" si="8"/>
        <v>3.0199517204020165E-7</v>
      </c>
      <c r="R28" s="61">
        <f t="shared" si="9"/>
        <v>1.3763469219957686E-8</v>
      </c>
      <c r="S28" s="22">
        <f t="shared" si="10"/>
        <v>1.8943308496872262E-16</v>
      </c>
      <c r="T28" s="62">
        <v>298</v>
      </c>
      <c r="U28" s="59">
        <f t="shared" si="11"/>
        <v>287.43</v>
      </c>
      <c r="V28" s="63">
        <f t="shared" si="12"/>
        <v>0.62022477839366486</v>
      </c>
      <c r="W28" s="64">
        <f t="shared" si="13"/>
        <v>4.1708519897693117</v>
      </c>
      <c r="X28" s="65">
        <f t="shared" si="2"/>
        <v>-3.0289894466301201E-8</v>
      </c>
      <c r="Y28" s="66">
        <f t="shared" si="3"/>
        <v>-3.0264388003717227E-8</v>
      </c>
      <c r="Z28" s="66">
        <f t="shared" si="4"/>
        <v>-3.0264409482155665E-8</v>
      </c>
      <c r="AA28" s="67">
        <f t="shared" si="5"/>
        <v>-3.0238924461837084E-8</v>
      </c>
      <c r="AB28" s="68">
        <f t="shared" si="15"/>
        <v>1.7985200883096147E-4</v>
      </c>
      <c r="AC28" s="69"/>
      <c r="AD28" s="70">
        <f t="shared" si="14"/>
        <v>1.7985200883096146</v>
      </c>
      <c r="AE28" s="70"/>
      <c r="AF28" s="74"/>
      <c r="AG28" s="71">
        <v>220</v>
      </c>
    </row>
    <row r="29" spans="1:35">
      <c r="E29" s="72">
        <v>0.58679398148148143</v>
      </c>
      <c r="F29" s="71">
        <v>230</v>
      </c>
      <c r="G29" s="58">
        <v>14.47</v>
      </c>
      <c r="H29" s="58">
        <v>6.49</v>
      </c>
      <c r="I29" s="58">
        <v>3.97</v>
      </c>
      <c r="J29" s="99">
        <v>14.41</v>
      </c>
      <c r="K29" s="99">
        <v>6.54</v>
      </c>
      <c r="L29" s="99">
        <v>4.12</v>
      </c>
      <c r="M29" s="59">
        <f t="shared" si="6"/>
        <v>14.440000000000001</v>
      </c>
      <c r="N29" s="59">
        <f t="shared" si="6"/>
        <v>6.5150000000000006</v>
      </c>
      <c r="O29" s="59">
        <f t="shared" si="6"/>
        <v>4.0449999999999999</v>
      </c>
      <c r="P29" s="60">
        <f t="shared" si="7"/>
        <v>8.1491097041440516E-2</v>
      </c>
      <c r="Q29" s="22">
        <f t="shared" si="8"/>
        <v>3.0549211132155028E-7</v>
      </c>
      <c r="R29" s="61">
        <f t="shared" si="9"/>
        <v>1.3617231309360508E-8</v>
      </c>
      <c r="S29" s="22">
        <f t="shared" si="10"/>
        <v>1.8542898853262809E-16</v>
      </c>
      <c r="T29" s="62">
        <v>298</v>
      </c>
      <c r="U29" s="59">
        <f t="shared" si="11"/>
        <v>287.44</v>
      </c>
      <c r="V29" s="63">
        <f t="shared" si="12"/>
        <v>0.61961644285962525</v>
      </c>
      <c r="W29" s="64">
        <f t="shared" si="13"/>
        <v>4.1650137823566817</v>
      </c>
      <c r="X29" s="65">
        <f t="shared" si="2"/>
        <v>-3.2498429028930111E-8</v>
      </c>
      <c r="Y29" s="66">
        <f t="shared" si="3"/>
        <v>-3.2469017956090087E-8</v>
      </c>
      <c r="Z29" s="66">
        <f t="shared" si="4"/>
        <v>-3.2469044573106091E-8</v>
      </c>
      <c r="AA29" s="67">
        <f t="shared" si="5"/>
        <v>-3.2439660069105291E-8</v>
      </c>
      <c r="AB29" s="68">
        <f t="shared" si="15"/>
        <v>1.7954936480779501E-4</v>
      </c>
      <c r="AC29" s="69"/>
      <c r="AD29" s="70">
        <f t="shared" si="14"/>
        <v>1.7954936480779502</v>
      </c>
      <c r="AE29" s="70"/>
      <c r="AF29" s="74"/>
      <c r="AG29" s="71">
        <v>230</v>
      </c>
    </row>
    <row r="30" spans="1:35">
      <c r="E30" s="72">
        <v>0.58690972222222226</v>
      </c>
      <c r="F30" s="71">
        <v>240</v>
      </c>
      <c r="G30" s="58">
        <v>14.49</v>
      </c>
      <c r="H30" s="58">
        <v>6.49</v>
      </c>
      <c r="I30" s="58">
        <v>4.33</v>
      </c>
      <c r="J30" s="99">
        <v>14.43</v>
      </c>
      <c r="K30" s="99">
        <v>6.54</v>
      </c>
      <c r="L30" s="99">
        <v>4.63</v>
      </c>
      <c r="M30" s="59">
        <f t="shared" si="6"/>
        <v>14.46</v>
      </c>
      <c r="N30" s="59">
        <f t="shared" si="6"/>
        <v>6.5150000000000006</v>
      </c>
      <c r="O30" s="59">
        <f t="shared" si="6"/>
        <v>4.4800000000000004</v>
      </c>
      <c r="P30" s="60">
        <f t="shared" si="7"/>
        <v>9.0285323678238022E-2</v>
      </c>
      <c r="Q30" s="22">
        <f t="shared" si="8"/>
        <v>3.0549211132155028E-7</v>
      </c>
      <c r="R30" s="61">
        <f t="shared" si="9"/>
        <v>1.3639881965277847E-8</v>
      </c>
      <c r="S30" s="22">
        <f t="shared" si="10"/>
        <v>1.8604638002671186E-16</v>
      </c>
      <c r="T30" s="62">
        <v>298</v>
      </c>
      <c r="U30" s="59">
        <f t="shared" si="11"/>
        <v>287.45999999999998</v>
      </c>
      <c r="V30" s="63">
        <f t="shared" si="12"/>
        <v>0.61839989876619161</v>
      </c>
      <c r="W30" s="64">
        <f t="shared" si="13"/>
        <v>4.1533630867439415</v>
      </c>
      <c r="X30" s="65">
        <f t="shared" si="2"/>
        <v>-3.6161249527128553E-8</v>
      </c>
      <c r="Y30" s="66">
        <f t="shared" si="3"/>
        <v>-3.6124769171637049E-8</v>
      </c>
      <c r="Z30" s="66">
        <f t="shared" si="4"/>
        <v>-3.6124805973914474E-8</v>
      </c>
      <c r="AA30" s="67">
        <f t="shared" si="5"/>
        <v>-3.608836234644631E-8</v>
      </c>
      <c r="AB30" s="68">
        <f t="shared" si="15"/>
        <v>1.7922467445086762E-4</v>
      </c>
      <c r="AC30" s="75">
        <f>D7</f>
        <v>1.8210050818746469E-4</v>
      </c>
      <c r="AD30" s="70">
        <f t="shared" si="14"/>
        <v>1.7922467445086763</v>
      </c>
      <c r="AE30" s="70">
        <f>AC30*10000</f>
        <v>1.8210050818746468</v>
      </c>
      <c r="AF30" s="74">
        <f>(AD30-AE30)*(AD30-AE30)</f>
        <v>8.2704196805497823E-4</v>
      </c>
      <c r="AG30" s="71">
        <v>240</v>
      </c>
    </row>
    <row r="31" spans="1:35">
      <c r="E31" s="72">
        <v>0.58702546296296299</v>
      </c>
      <c r="F31" s="71">
        <v>250</v>
      </c>
      <c r="G31" s="58">
        <v>14.51</v>
      </c>
      <c r="H31" s="58">
        <v>6.49</v>
      </c>
      <c r="I31" s="58">
        <v>4.62</v>
      </c>
      <c r="J31" s="99">
        <v>14.46</v>
      </c>
      <c r="K31" s="99">
        <v>6.54</v>
      </c>
      <c r="L31" s="99">
        <v>4.9400000000000004</v>
      </c>
      <c r="M31" s="59">
        <f t="shared" si="6"/>
        <v>14.484999999999999</v>
      </c>
      <c r="N31" s="59">
        <f t="shared" si="6"/>
        <v>6.5150000000000006</v>
      </c>
      <c r="O31" s="59">
        <f t="shared" si="6"/>
        <v>4.78</v>
      </c>
      <c r="P31" s="60">
        <f t="shared" si="7"/>
        <v>9.6372138507979418E-2</v>
      </c>
      <c r="Q31" s="22">
        <f t="shared" si="8"/>
        <v>3.0549211132155028E-7</v>
      </c>
      <c r="R31" s="61">
        <f t="shared" si="9"/>
        <v>1.3668248275362877E-8</v>
      </c>
      <c r="S31" s="22">
        <f t="shared" si="10"/>
        <v>1.8682101091696027E-16</v>
      </c>
      <c r="T31" s="62">
        <v>298</v>
      </c>
      <c r="U31" s="59">
        <f t="shared" si="11"/>
        <v>287.48500000000001</v>
      </c>
      <c r="V31" s="63">
        <f t="shared" si="12"/>
        <v>0.61687945668131006</v>
      </c>
      <c r="W31" s="64">
        <f t="shared" si="13"/>
        <v>4.138847804988794</v>
      </c>
      <c r="X31" s="65">
        <f t="shared" si="2"/>
        <v>-3.8817400404736447E-8</v>
      </c>
      <c r="Y31" s="66">
        <f t="shared" si="3"/>
        <v>-3.8775279144858199E-8</v>
      </c>
      <c r="Z31" s="66">
        <f t="shared" si="4"/>
        <v>-3.8775324851178431E-8</v>
      </c>
      <c r="AA31" s="67">
        <f t="shared" si="5"/>
        <v>-3.8733249198427384E-8</v>
      </c>
      <c r="AB31" s="68">
        <f t="shared" si="15"/>
        <v>1.788634265139265E-4</v>
      </c>
      <c r="AC31" s="69"/>
      <c r="AD31" s="70">
        <f t="shared" si="14"/>
        <v>1.788634265139265</v>
      </c>
      <c r="AE31" s="70"/>
      <c r="AF31" s="74"/>
      <c r="AG31" s="71">
        <v>250</v>
      </c>
    </row>
    <row r="32" spans="1:35">
      <c r="E32" s="72">
        <v>0.58714120370370371</v>
      </c>
      <c r="F32" s="71">
        <v>260</v>
      </c>
      <c r="G32" s="58">
        <v>14.52</v>
      </c>
      <c r="H32" s="58">
        <v>6.5</v>
      </c>
      <c r="I32" s="58">
        <v>4.79</v>
      </c>
      <c r="J32" s="99">
        <v>14.47</v>
      </c>
      <c r="K32" s="99">
        <v>6.54</v>
      </c>
      <c r="L32" s="99">
        <v>5.14</v>
      </c>
      <c r="M32" s="59">
        <f t="shared" si="6"/>
        <v>14.495000000000001</v>
      </c>
      <c r="N32" s="59">
        <f t="shared" si="6"/>
        <v>6.52</v>
      </c>
      <c r="O32" s="59">
        <f t="shared" si="6"/>
        <v>4.9649999999999999</v>
      </c>
      <c r="P32" s="60">
        <f t="shared" si="7"/>
        <v>0.10011903522124502</v>
      </c>
      <c r="Q32" s="22">
        <f t="shared" si="8"/>
        <v>3.0199517204020165E-7</v>
      </c>
      <c r="R32" s="61">
        <f t="shared" si="9"/>
        <v>1.3838013743828379E-8</v>
      </c>
      <c r="S32" s="22">
        <f t="shared" si="10"/>
        <v>1.914906243743831E-16</v>
      </c>
      <c r="T32" s="62">
        <v>298</v>
      </c>
      <c r="U32" s="59">
        <f t="shared" si="11"/>
        <v>287.495</v>
      </c>
      <c r="V32" s="63">
        <f t="shared" si="12"/>
        <v>0.61627135388756638</v>
      </c>
      <c r="W32" s="64">
        <f t="shared" si="13"/>
        <v>4.1330566107961619</v>
      </c>
      <c r="X32" s="65">
        <f t="shared" si="2"/>
        <v>-4.1302752072282261E-8</v>
      </c>
      <c r="Y32" s="66">
        <f t="shared" si="3"/>
        <v>-4.1254960759996528E-8</v>
      </c>
      <c r="Z32" s="66">
        <f t="shared" si="4"/>
        <v>-4.1255016059205796E-8</v>
      </c>
      <c r="AA32" s="67">
        <f t="shared" si="5"/>
        <v>-4.1207279918156166E-8</v>
      </c>
      <c r="AB32" s="68">
        <f t="shared" si="15"/>
        <v>1.7847567341793444E-4</v>
      </c>
      <c r="AC32" s="69"/>
      <c r="AD32" s="70">
        <f t="shared" si="14"/>
        <v>1.7847567341793444</v>
      </c>
      <c r="AE32" s="70"/>
      <c r="AF32" s="74"/>
      <c r="AG32" s="71">
        <v>260</v>
      </c>
    </row>
    <row r="33" spans="5:35">
      <c r="E33" s="72">
        <v>0.58725694444444443</v>
      </c>
      <c r="F33" s="71">
        <v>270</v>
      </c>
      <c r="G33" s="58">
        <v>14.54</v>
      </c>
      <c r="H33" s="58">
        <v>6.5</v>
      </c>
      <c r="I33" s="58">
        <v>4.91</v>
      </c>
      <c r="J33" s="99">
        <v>14.48</v>
      </c>
      <c r="K33" s="99">
        <v>6.55</v>
      </c>
      <c r="L33" s="99">
        <v>5.36</v>
      </c>
      <c r="M33" s="59">
        <f t="shared" si="6"/>
        <v>14.51</v>
      </c>
      <c r="N33" s="59">
        <f t="shared" si="6"/>
        <v>6.5250000000000004</v>
      </c>
      <c r="O33" s="59">
        <f t="shared" si="6"/>
        <v>5.1349999999999998</v>
      </c>
      <c r="P33" s="60">
        <f t="shared" si="7"/>
        <v>0.10357348274089725</v>
      </c>
      <c r="Q33" s="22">
        <f t="shared" si="8"/>
        <v>2.9853826189179548E-7</v>
      </c>
      <c r="R33" s="61">
        <f t="shared" si="9"/>
        <v>1.4015710089631794E-8</v>
      </c>
      <c r="S33" s="22">
        <f t="shared" si="10"/>
        <v>1.9644012931660646E-16</v>
      </c>
      <c r="T33" s="62">
        <v>298</v>
      </c>
      <c r="U33" s="59">
        <f t="shared" si="11"/>
        <v>287.51</v>
      </c>
      <c r="V33" s="63">
        <f t="shared" si="12"/>
        <v>0.6153592790119482</v>
      </c>
      <c r="W33" s="64">
        <f t="shared" si="13"/>
        <v>4.1243857627064076</v>
      </c>
      <c r="X33" s="65">
        <f t="shared" si="2"/>
        <v>-4.382285252376684E-8</v>
      </c>
      <c r="Y33" s="66">
        <f t="shared" si="3"/>
        <v>-4.3768926635963728E-8</v>
      </c>
      <c r="Z33" s="66">
        <f t="shared" si="4"/>
        <v>-4.3768992994067031E-8</v>
      </c>
      <c r="AA33" s="67">
        <f t="shared" si="5"/>
        <v>-4.3715133301054287E-8</v>
      </c>
      <c r="AB33" s="68">
        <f t="shared" si="15"/>
        <v>1.7806312344188636E-4</v>
      </c>
      <c r="AC33" s="69"/>
      <c r="AD33" s="70">
        <f t="shared" si="14"/>
        <v>1.7806312344188635</v>
      </c>
      <c r="AE33" s="70"/>
      <c r="AF33" s="74"/>
      <c r="AG33" s="71">
        <v>270</v>
      </c>
    </row>
    <row r="34" spans="5:35">
      <c r="E34" s="72">
        <v>0.58737268518518515</v>
      </c>
      <c r="F34" s="71">
        <v>280</v>
      </c>
      <c r="G34" s="58">
        <v>14.55</v>
      </c>
      <c r="H34" s="58">
        <v>6.5</v>
      </c>
      <c r="I34" s="58">
        <v>5.05</v>
      </c>
      <c r="J34" s="99">
        <v>14.5</v>
      </c>
      <c r="K34" s="99">
        <v>6.55</v>
      </c>
      <c r="L34" s="99">
        <v>5.51</v>
      </c>
      <c r="M34" s="59">
        <f t="shared" si="6"/>
        <v>14.525</v>
      </c>
      <c r="N34" s="59">
        <f t="shared" si="6"/>
        <v>6.5250000000000004</v>
      </c>
      <c r="O34" s="59">
        <f t="shared" si="6"/>
        <v>5.2799999999999994</v>
      </c>
      <c r="P34" s="60">
        <f t="shared" si="7"/>
        <v>0.10652531123710005</v>
      </c>
      <c r="Q34" s="22">
        <f t="shared" si="8"/>
        <v>2.9853826189179548E-7</v>
      </c>
      <c r="R34" s="61">
        <f t="shared" si="9"/>
        <v>1.403319156532474E-8</v>
      </c>
      <c r="S34" s="22">
        <f t="shared" si="10"/>
        <v>1.9693046550910141E-16</v>
      </c>
      <c r="T34" s="62">
        <v>298</v>
      </c>
      <c r="U34" s="59">
        <f t="shared" si="11"/>
        <v>287.52499999999998</v>
      </c>
      <c r="V34" s="63">
        <f t="shared" si="12"/>
        <v>0.61444729930108466</v>
      </c>
      <c r="W34" s="64">
        <f t="shared" si="13"/>
        <v>4.1157340072766404</v>
      </c>
      <c r="X34" s="65">
        <f t="shared" si="2"/>
        <v>-4.5167984856021336E-8</v>
      </c>
      <c r="Y34" s="66">
        <f t="shared" si="3"/>
        <v>-4.5110556513326461E-8</v>
      </c>
      <c r="Z34" s="66">
        <f t="shared" si="4"/>
        <v>-4.5110629529967687E-8</v>
      </c>
      <c r="AA34" s="67">
        <f t="shared" si="5"/>
        <v>-4.5053274018241584E-8</v>
      </c>
      <c r="AB34" s="68">
        <f t="shared" si="15"/>
        <v>1.7762543373341157E-4</v>
      </c>
      <c r="AC34" s="69"/>
      <c r="AD34" s="70">
        <f t="shared" si="14"/>
        <v>1.7762543373341158</v>
      </c>
      <c r="AE34" s="70"/>
      <c r="AF34" s="74"/>
      <c r="AG34" s="71">
        <v>280</v>
      </c>
    </row>
    <row r="35" spans="5:35">
      <c r="E35" s="72">
        <v>0.58748842592592587</v>
      </c>
      <c r="F35" s="71">
        <v>290</v>
      </c>
      <c r="G35" s="58">
        <v>14.56</v>
      </c>
      <c r="H35" s="58">
        <v>6.5</v>
      </c>
      <c r="I35" s="58">
        <v>5.23</v>
      </c>
      <c r="J35" s="99">
        <v>14.51</v>
      </c>
      <c r="K35" s="99">
        <v>6.55</v>
      </c>
      <c r="L35" s="99">
        <v>5.66</v>
      </c>
      <c r="M35" s="59">
        <f t="shared" si="6"/>
        <v>14.535</v>
      </c>
      <c r="N35" s="59">
        <f t="shared" si="6"/>
        <v>6.5250000000000004</v>
      </c>
      <c r="O35" s="59">
        <f t="shared" si="6"/>
        <v>5.4450000000000003</v>
      </c>
      <c r="P35" s="60">
        <f t="shared" si="7"/>
        <v>0.10987291002716813</v>
      </c>
      <c r="Q35" s="22">
        <f t="shared" si="8"/>
        <v>2.9853826189179548E-7</v>
      </c>
      <c r="R35" s="61">
        <f t="shared" si="9"/>
        <v>1.4044857994245378E-8</v>
      </c>
      <c r="S35" s="22">
        <f t="shared" si="10"/>
        <v>1.9725803607851829E-16</v>
      </c>
      <c r="T35" s="62">
        <v>298</v>
      </c>
      <c r="U35" s="59">
        <f t="shared" si="11"/>
        <v>287.53500000000003</v>
      </c>
      <c r="V35" s="63">
        <f t="shared" si="12"/>
        <v>0.61383936568912556</v>
      </c>
      <c r="W35" s="64">
        <f t="shared" si="13"/>
        <v>4.1099767556342242</v>
      </c>
      <c r="X35" s="65">
        <f t="shared" si="2"/>
        <v>-4.661158848812351E-8</v>
      </c>
      <c r="Y35" s="66">
        <f t="shared" si="3"/>
        <v>-4.6550274859625149E-8</v>
      </c>
      <c r="Z35" s="66">
        <f t="shared" si="4"/>
        <v>-4.6550355512552065E-8</v>
      </c>
      <c r="AA35" s="67">
        <f t="shared" si="5"/>
        <v>-4.6489122324796298E-8</v>
      </c>
      <c r="AB35" s="68">
        <f t="shared" si="15"/>
        <v>1.7717432768181015E-4</v>
      </c>
      <c r="AC35" s="69"/>
      <c r="AD35" s="70">
        <f t="shared" si="14"/>
        <v>1.7717432768181014</v>
      </c>
      <c r="AE35" s="70"/>
      <c r="AF35" s="74"/>
      <c r="AG35" s="71">
        <v>290</v>
      </c>
    </row>
    <row r="36" spans="5:35">
      <c r="E36" s="72">
        <v>0.58760416666666671</v>
      </c>
      <c r="F36" s="71">
        <v>300</v>
      </c>
      <c r="G36" s="58">
        <v>14.58</v>
      </c>
      <c r="H36" s="58">
        <v>6.5</v>
      </c>
      <c r="I36" s="58">
        <v>5.37</v>
      </c>
      <c r="J36" s="99">
        <v>14.53</v>
      </c>
      <c r="K36" s="99">
        <v>6.56</v>
      </c>
      <c r="L36" s="99">
        <v>5.79</v>
      </c>
      <c r="M36" s="59">
        <f t="shared" si="6"/>
        <v>14.555</v>
      </c>
      <c r="N36" s="59">
        <f t="shared" si="6"/>
        <v>6.5299999999999994</v>
      </c>
      <c r="O36" s="59">
        <f t="shared" si="6"/>
        <v>5.58</v>
      </c>
      <c r="P36" s="60">
        <f t="shared" si="7"/>
        <v>0.11263534335525531</v>
      </c>
      <c r="Q36" s="22">
        <f t="shared" si="8"/>
        <v>2.9512092266663867E-7</v>
      </c>
      <c r="R36" s="61">
        <f t="shared" si="9"/>
        <v>1.4231122266151081E-8</v>
      </c>
      <c r="S36" s="22">
        <f t="shared" si="10"/>
        <v>2.0252484095414107E-16</v>
      </c>
      <c r="T36" s="62">
        <v>298</v>
      </c>
      <c r="U36" s="59">
        <f t="shared" si="11"/>
        <v>287.55500000000001</v>
      </c>
      <c r="V36" s="63">
        <f t="shared" si="12"/>
        <v>0.61262362531404846</v>
      </c>
      <c r="W36" s="64">
        <f t="shared" si="13"/>
        <v>4.0984875985854456</v>
      </c>
      <c r="X36" s="65">
        <f t="shared" si="2"/>
        <v>-4.9067591747298826E-8</v>
      </c>
      <c r="Y36" s="66">
        <f t="shared" si="3"/>
        <v>-4.899946757273905E-8</v>
      </c>
      <c r="Z36" s="66">
        <f t="shared" si="4"/>
        <v>-4.899956215458002E-8</v>
      </c>
      <c r="AA36" s="67">
        <f t="shared" si="5"/>
        <v>-4.8931532299231251E-8</v>
      </c>
      <c r="AB36" s="68">
        <f t="shared" si="15"/>
        <v>1.7670882439588137E-4</v>
      </c>
      <c r="AC36" s="69"/>
      <c r="AD36" s="70">
        <f t="shared" si="14"/>
        <v>1.7670882439588138</v>
      </c>
      <c r="AE36" s="70"/>
      <c r="AF36" s="74"/>
      <c r="AG36" s="71">
        <v>300</v>
      </c>
    </row>
    <row r="37" spans="5:35">
      <c r="E37" s="72">
        <v>0.58771990740740743</v>
      </c>
      <c r="F37" s="71">
        <v>310</v>
      </c>
      <c r="G37" s="58">
        <v>14.59</v>
      </c>
      <c r="H37" s="58">
        <v>6.51</v>
      </c>
      <c r="I37" s="58">
        <v>5.46</v>
      </c>
      <c r="J37" s="99">
        <v>14.54</v>
      </c>
      <c r="K37" s="99">
        <v>6.56</v>
      </c>
      <c r="L37" s="99">
        <v>5.92</v>
      </c>
      <c r="M37" s="59">
        <f t="shared" si="6"/>
        <v>14.565</v>
      </c>
      <c r="N37" s="59">
        <f t="shared" si="6"/>
        <v>6.5350000000000001</v>
      </c>
      <c r="O37" s="59">
        <f t="shared" si="6"/>
        <v>5.6899999999999995</v>
      </c>
      <c r="P37" s="60">
        <f t="shared" si="7"/>
        <v>0.11487529674005212</v>
      </c>
      <c r="Q37" s="22">
        <f t="shared" si="8"/>
        <v>2.9174270140011623E-7</v>
      </c>
      <c r="R37" s="61">
        <f t="shared" si="9"/>
        <v>1.4407878869457648E-8</v>
      </c>
      <c r="S37" s="22">
        <f t="shared" si="10"/>
        <v>2.0758697351696419E-16</v>
      </c>
      <c r="T37" s="62">
        <v>298</v>
      </c>
      <c r="U37" s="59">
        <f t="shared" si="11"/>
        <v>287.565</v>
      </c>
      <c r="V37" s="63">
        <f t="shared" si="12"/>
        <v>0.61201581854210485</v>
      </c>
      <c r="W37" s="64">
        <f t="shared" si="13"/>
        <v>4.0927556672319252</v>
      </c>
      <c r="X37" s="65">
        <f t="shared" si="2"/>
        <v>-5.1223633314465695E-8</v>
      </c>
      <c r="Y37" s="66">
        <f t="shared" si="3"/>
        <v>-5.1149184385725109E-8</v>
      </c>
      <c r="Z37" s="66">
        <f t="shared" si="4"/>
        <v>-5.1149292590524958E-8</v>
      </c>
      <c r="AA37" s="67">
        <f t="shared" si="5"/>
        <v>-5.1074951552052413E-8</v>
      </c>
      <c r="AB37" s="68">
        <f t="shared" si="15"/>
        <v>1.7621882909004609E-4</v>
      </c>
      <c r="AC37" s="69"/>
      <c r="AD37" s="70">
        <f t="shared" si="14"/>
        <v>1.7621882909004609</v>
      </c>
      <c r="AE37" s="70"/>
      <c r="AF37" s="74"/>
      <c r="AG37" s="71">
        <v>310</v>
      </c>
    </row>
    <row r="38" spans="5:35">
      <c r="E38" s="72">
        <v>0.58783564814814815</v>
      </c>
      <c r="F38" s="71">
        <v>320</v>
      </c>
      <c r="G38" s="58">
        <v>14.61</v>
      </c>
      <c r="H38" s="58">
        <v>6.51</v>
      </c>
      <c r="I38" s="58">
        <v>5.66</v>
      </c>
      <c r="J38" s="99">
        <v>14.56</v>
      </c>
      <c r="K38" s="99">
        <v>6.56</v>
      </c>
      <c r="L38" s="99">
        <v>6.05</v>
      </c>
      <c r="M38" s="59">
        <f t="shared" si="6"/>
        <v>14.585000000000001</v>
      </c>
      <c r="N38" s="59">
        <f t="shared" si="6"/>
        <v>6.5350000000000001</v>
      </c>
      <c r="O38" s="59">
        <f t="shared" si="6"/>
        <v>5.8550000000000004</v>
      </c>
      <c r="P38" s="60">
        <f t="shared" si="7"/>
        <v>0.11824671922245879</v>
      </c>
      <c r="Q38" s="22">
        <f t="shared" si="8"/>
        <v>2.9174270140011623E-7</v>
      </c>
      <c r="R38" s="61">
        <f t="shared" si="9"/>
        <v>1.443184467420582E-8</v>
      </c>
      <c r="S38" s="22">
        <f t="shared" si="10"/>
        <v>2.0827814070040289E-16</v>
      </c>
      <c r="T38" s="62">
        <v>298</v>
      </c>
      <c r="U38" s="59">
        <f t="shared" si="11"/>
        <v>287.58499999999998</v>
      </c>
      <c r="V38" s="63">
        <f t="shared" si="12"/>
        <v>0.61080033180735793</v>
      </c>
      <c r="W38" s="64">
        <f t="shared" si="13"/>
        <v>4.081317034154643</v>
      </c>
      <c r="X38" s="65">
        <f t="shared" si="2"/>
        <v>-5.2896812114890212E-8</v>
      </c>
      <c r="Y38" s="66">
        <f t="shared" si="3"/>
        <v>-5.2817189010151094E-8</v>
      </c>
      <c r="Z38" s="66">
        <f t="shared" si="4"/>
        <v>-5.2817308863097895E-8</v>
      </c>
      <c r="AA38" s="67">
        <f t="shared" si="5"/>
        <v>-5.2737805250487468E-8</v>
      </c>
      <c r="AB38" s="68">
        <f t="shared" si="15"/>
        <v>1.7570733652534773E-4</v>
      </c>
      <c r="AC38" s="69"/>
      <c r="AD38" s="70">
        <f t="shared" si="14"/>
        <v>1.7570733652534773</v>
      </c>
      <c r="AE38" s="70"/>
      <c r="AF38" s="74"/>
      <c r="AG38" s="71">
        <v>320</v>
      </c>
    </row>
    <row r="39" spans="5:35">
      <c r="E39" s="72">
        <v>0.58795138888888887</v>
      </c>
      <c r="F39" s="71">
        <v>330</v>
      </c>
      <c r="G39" s="58">
        <v>14.62</v>
      </c>
      <c r="H39" s="58">
        <v>6.51</v>
      </c>
      <c r="I39" s="58">
        <v>5.81</v>
      </c>
      <c r="J39" s="99">
        <v>14.57</v>
      </c>
      <c r="K39" s="99">
        <v>6.56</v>
      </c>
      <c r="L39" s="99">
        <v>6.19</v>
      </c>
      <c r="M39" s="59">
        <f t="shared" si="6"/>
        <v>14.594999999999999</v>
      </c>
      <c r="N39" s="59">
        <f t="shared" si="6"/>
        <v>6.5350000000000001</v>
      </c>
      <c r="O39" s="59">
        <f t="shared" si="6"/>
        <v>6</v>
      </c>
      <c r="P39" s="60">
        <f t="shared" si="7"/>
        <v>0.12119574710355578</v>
      </c>
      <c r="Q39" s="22">
        <f t="shared" si="8"/>
        <v>2.9174270140011623E-7</v>
      </c>
      <c r="R39" s="61">
        <f t="shared" si="9"/>
        <v>1.4443842521545214E-8</v>
      </c>
      <c r="S39" s="22">
        <f t="shared" si="10"/>
        <v>2.086245867871976E-16</v>
      </c>
      <c r="T39" s="62">
        <v>298</v>
      </c>
      <c r="U39" s="59">
        <f t="shared" si="11"/>
        <v>287.59500000000003</v>
      </c>
      <c r="V39" s="63">
        <f t="shared" si="12"/>
        <v>0.61019265183573346</v>
      </c>
      <c r="W39" s="64">
        <f t="shared" si="13"/>
        <v>4.0756103066082447</v>
      </c>
      <c r="X39" s="65">
        <f t="shared" si="2"/>
        <v>-5.421878869256515E-8</v>
      </c>
      <c r="Y39" s="66">
        <f t="shared" si="3"/>
        <v>-5.413488382103525E-8</v>
      </c>
      <c r="Z39" s="66">
        <f t="shared" si="4"/>
        <v>-5.413501366582958E-8</v>
      </c>
      <c r="AA39" s="67">
        <f t="shared" si="5"/>
        <v>-5.405123823721815E-8</v>
      </c>
      <c r="AB39" s="68">
        <f t="shared" si="15"/>
        <v>1.7517916383682795E-4</v>
      </c>
      <c r="AC39" s="69"/>
      <c r="AD39" s="70">
        <f t="shared" si="14"/>
        <v>1.7517916383682794</v>
      </c>
      <c r="AE39" s="70"/>
      <c r="AF39" s="74"/>
      <c r="AG39" s="71">
        <v>330</v>
      </c>
    </row>
    <row r="40" spans="5:35">
      <c r="E40" s="72">
        <v>0.58806712962962959</v>
      </c>
      <c r="F40" s="71">
        <v>340</v>
      </c>
      <c r="G40" s="58">
        <v>14.63</v>
      </c>
      <c r="H40" s="58">
        <v>6.51</v>
      </c>
      <c r="I40" s="58">
        <v>5.89</v>
      </c>
      <c r="J40" s="99">
        <v>14.58</v>
      </c>
      <c r="K40" s="99">
        <v>6.57</v>
      </c>
      <c r="L40" s="99">
        <v>6.28</v>
      </c>
      <c r="M40" s="59">
        <f t="shared" si="6"/>
        <v>14.605</v>
      </c>
      <c r="N40" s="59">
        <f t="shared" si="6"/>
        <v>6.54</v>
      </c>
      <c r="O40" s="59">
        <f t="shared" si="6"/>
        <v>6.085</v>
      </c>
      <c r="P40" s="60">
        <f t="shared" si="7"/>
        <v>0.12293361542422172</v>
      </c>
      <c r="Q40" s="22">
        <f t="shared" si="8"/>
        <v>2.8840315031266014E-7</v>
      </c>
      <c r="R40" s="61">
        <f t="shared" si="9"/>
        <v>1.4623241201077001E-8</v>
      </c>
      <c r="S40" s="22">
        <f t="shared" si="10"/>
        <v>2.1383918322487594E-16</v>
      </c>
      <c r="T40" s="62">
        <v>298</v>
      </c>
      <c r="U40" s="59">
        <f t="shared" si="11"/>
        <v>287.60500000000002</v>
      </c>
      <c r="V40" s="63">
        <f t="shared" si="12"/>
        <v>0.60958501412206734</v>
      </c>
      <c r="W40" s="64">
        <f t="shared" si="13"/>
        <v>4.0699119545427695</v>
      </c>
      <c r="X40" s="65">
        <f t="shared" si="2"/>
        <v>-5.6275369820969698E-8</v>
      </c>
      <c r="Y40" s="66">
        <f t="shared" si="3"/>
        <v>-5.6184698815260033E-8</v>
      </c>
      <c r="Z40" s="66">
        <f t="shared" si="4"/>
        <v>-5.6184844904593653E-8</v>
      </c>
      <c r="AA40" s="67">
        <f t="shared" si="5"/>
        <v>-5.6094319517458686E-8</v>
      </c>
      <c r="AB40" s="68">
        <f t="shared" si="15"/>
        <v>1.7463781413365543E-4</v>
      </c>
      <c r="AC40" s="69"/>
      <c r="AD40" s="70">
        <f t="shared" si="14"/>
        <v>1.7463781413365542</v>
      </c>
      <c r="AE40" s="70"/>
      <c r="AF40" s="74"/>
      <c r="AG40" s="71">
        <v>340</v>
      </c>
    </row>
    <row r="41" spans="5:35">
      <c r="E41" s="72">
        <v>0.58818287037037031</v>
      </c>
      <c r="F41" s="71">
        <v>350</v>
      </c>
      <c r="G41" s="58">
        <v>14.64</v>
      </c>
      <c r="H41" s="58">
        <v>6.51</v>
      </c>
      <c r="I41" s="58">
        <v>5.98</v>
      </c>
      <c r="J41" s="99">
        <v>14.59</v>
      </c>
      <c r="K41" s="99">
        <v>6.57</v>
      </c>
      <c r="L41" s="99">
        <v>6.37</v>
      </c>
      <c r="M41" s="59">
        <f t="shared" si="6"/>
        <v>14.615</v>
      </c>
      <c r="N41" s="59">
        <f t="shared" si="6"/>
        <v>6.54</v>
      </c>
      <c r="O41" s="59">
        <f t="shared" si="6"/>
        <v>6.1750000000000007</v>
      </c>
      <c r="P41" s="60">
        <f t="shared" si="7"/>
        <v>0.12477310652125047</v>
      </c>
      <c r="Q41" s="22">
        <f t="shared" si="8"/>
        <v>2.8840315031266014E-7</v>
      </c>
      <c r="R41" s="61">
        <f t="shared" si="9"/>
        <v>1.4635398165034028E-8</v>
      </c>
      <c r="S41" s="22">
        <f t="shared" si="10"/>
        <v>2.1419487944908138E-16</v>
      </c>
      <c r="T41" s="62">
        <v>298</v>
      </c>
      <c r="U41" s="59">
        <f t="shared" si="11"/>
        <v>287.61500000000001</v>
      </c>
      <c r="V41" s="63">
        <f t="shared" si="12"/>
        <v>0.60897741866194799</v>
      </c>
      <c r="W41" s="64">
        <f t="shared" si="13"/>
        <v>4.0642219650985245</v>
      </c>
      <c r="X41" s="65">
        <f t="shared" si="2"/>
        <v>-5.7108218413994911E-8</v>
      </c>
      <c r="Y41" s="66">
        <f t="shared" si="3"/>
        <v>-5.7014542397651797E-8</v>
      </c>
      <c r="Z41" s="66">
        <f t="shared" si="4"/>
        <v>-5.7014696056727187E-8</v>
      </c>
      <c r="AA41" s="67">
        <f t="shared" si="5"/>
        <v>-5.6921173195357928E-8</v>
      </c>
      <c r="AB41" s="68">
        <f t="shared" si="15"/>
        <v>1.7407596617235855E-4</v>
      </c>
      <c r="AC41" s="69"/>
      <c r="AD41" s="70">
        <f t="shared" si="14"/>
        <v>1.7407596617235854</v>
      </c>
      <c r="AE41" s="70"/>
      <c r="AF41" s="74"/>
      <c r="AG41" s="71">
        <v>350</v>
      </c>
      <c r="AI41">
        <f>(AB38-AB50)/(AG50-AG38)</f>
        <v>6.1975913155224929E-8</v>
      </c>
    </row>
    <row r="42" spans="5:35">
      <c r="E42" s="72">
        <v>0.58829861111111115</v>
      </c>
      <c r="F42" s="71">
        <v>360</v>
      </c>
      <c r="G42" s="58">
        <v>14.66</v>
      </c>
      <c r="H42" s="58">
        <v>6.52</v>
      </c>
      <c r="I42" s="58">
        <v>6.1</v>
      </c>
      <c r="J42" s="99">
        <v>14.61</v>
      </c>
      <c r="K42" s="99">
        <v>6.57</v>
      </c>
      <c r="L42" s="99">
        <v>6.48</v>
      </c>
      <c r="M42" s="59">
        <f t="shared" si="6"/>
        <v>14.635</v>
      </c>
      <c r="N42" s="59">
        <f t="shared" si="6"/>
        <v>6.5449999999999999</v>
      </c>
      <c r="O42" s="59">
        <f t="shared" si="6"/>
        <v>6.29</v>
      </c>
      <c r="P42" s="60">
        <f t="shared" si="7"/>
        <v>0.12714012033669686</v>
      </c>
      <c r="Q42" s="22">
        <f t="shared" si="8"/>
        <v>2.851018267503905E-7</v>
      </c>
      <c r="R42" s="61">
        <f t="shared" si="9"/>
        <v>1.4829494238086352E-8</v>
      </c>
      <c r="S42" s="22">
        <f t="shared" si="10"/>
        <v>2.1991389935743633E-16</v>
      </c>
      <c r="T42" s="62">
        <v>298</v>
      </c>
      <c r="U42" s="59">
        <f t="shared" si="11"/>
        <v>287.63499999999999</v>
      </c>
      <c r="V42" s="63">
        <f t="shared" si="12"/>
        <v>0.60776235448472893</v>
      </c>
      <c r="W42" s="64">
        <f t="shared" si="13"/>
        <v>4.0528670227381118</v>
      </c>
      <c r="X42" s="65">
        <f t="shared" si="2"/>
        <v>-5.9716470777198338E-8</v>
      </c>
      <c r="Y42" s="66">
        <f t="shared" si="3"/>
        <v>-5.9613706014386946E-8</v>
      </c>
      <c r="Z42" s="66">
        <f t="shared" si="4"/>
        <v>-5.9613882860009891E-8</v>
      </c>
      <c r="AA42" s="67">
        <f t="shared" si="5"/>
        <v>-5.9511294334161959E-8</v>
      </c>
      <c r="AB42" s="68">
        <f t="shared" si="15"/>
        <v>1.7350581972482837E-4</v>
      </c>
      <c r="AC42" s="75">
        <f>D8</f>
        <v>1.8633540372670808E-4</v>
      </c>
      <c r="AD42" s="70">
        <f t="shared" si="14"/>
        <v>1.7350581972482837</v>
      </c>
      <c r="AE42" s="70">
        <f>AC42*10000</f>
        <v>1.8633540372670807</v>
      </c>
      <c r="AF42" s="74">
        <f>(AD42-AE42)*(AD42-AE42)</f>
        <v>1.6459822566128757E-2</v>
      </c>
      <c r="AG42" s="71">
        <v>360</v>
      </c>
    </row>
    <row r="43" spans="5:35">
      <c r="E43" s="72">
        <v>0.58841435185185187</v>
      </c>
      <c r="F43" s="71">
        <v>370</v>
      </c>
      <c r="G43" s="58">
        <v>14.67</v>
      </c>
      <c r="H43" s="58">
        <v>6.52</v>
      </c>
      <c r="I43" s="58">
        <v>6.2</v>
      </c>
      <c r="J43" s="99">
        <v>14.62</v>
      </c>
      <c r="K43" s="99">
        <v>6.58</v>
      </c>
      <c r="L43" s="99">
        <v>6.55</v>
      </c>
      <c r="M43" s="59">
        <f t="shared" si="6"/>
        <v>14.645</v>
      </c>
      <c r="N43" s="59">
        <f t="shared" si="6"/>
        <v>6.55</v>
      </c>
      <c r="O43" s="59">
        <f t="shared" si="6"/>
        <v>6.375</v>
      </c>
      <c r="P43" s="60">
        <f t="shared" si="7"/>
        <v>0.12888018595349965</v>
      </c>
      <c r="Q43" s="22">
        <f t="shared" si="8"/>
        <v>2.8183829312644502E-7</v>
      </c>
      <c r="R43" s="61">
        <f t="shared" si="9"/>
        <v>1.5013682876287608E-8</v>
      </c>
      <c r="S43" s="22">
        <f t="shared" si="10"/>
        <v>2.2541067350973173E-16</v>
      </c>
      <c r="T43" s="62">
        <v>298</v>
      </c>
      <c r="U43" s="59">
        <f t="shared" si="11"/>
        <v>287.64499999999998</v>
      </c>
      <c r="V43" s="63">
        <f t="shared" si="12"/>
        <v>0.60715488575881471</v>
      </c>
      <c r="W43" s="64">
        <f t="shared" si="13"/>
        <v>4.047202044205461</v>
      </c>
      <c r="X43" s="65">
        <f t="shared" si="2"/>
        <v>-6.1920178483962874E-8</v>
      </c>
      <c r="Y43" s="66">
        <f t="shared" si="3"/>
        <v>-6.1809308217170433E-8</v>
      </c>
      <c r="Z43" s="66">
        <f t="shared" si="4"/>
        <v>-6.1809506734299417E-8</v>
      </c>
      <c r="AA43" s="67">
        <f t="shared" si="5"/>
        <v>-6.1698834273732099E-8</v>
      </c>
      <c r="AB43" s="68">
        <f t="shared" si="15"/>
        <v>1.7290968148672811E-4</v>
      </c>
      <c r="AC43" s="69"/>
      <c r="AD43" s="70">
        <f t="shared" si="14"/>
        <v>1.7290968148672812</v>
      </c>
      <c r="AE43" s="70"/>
      <c r="AF43" s="74"/>
      <c r="AG43" s="71">
        <v>370</v>
      </c>
    </row>
    <row r="44" spans="5:35">
      <c r="E44" s="72">
        <v>0.58853009259259259</v>
      </c>
      <c r="F44" s="71">
        <v>380</v>
      </c>
      <c r="G44" s="58">
        <v>14.69</v>
      </c>
      <c r="H44" s="58">
        <v>6.52</v>
      </c>
      <c r="I44" s="58">
        <v>6.27</v>
      </c>
      <c r="J44" s="99">
        <v>14.64</v>
      </c>
      <c r="K44" s="99">
        <v>6.58</v>
      </c>
      <c r="L44" s="99">
        <v>6.67</v>
      </c>
      <c r="M44" s="59">
        <f t="shared" si="6"/>
        <v>14.664999999999999</v>
      </c>
      <c r="N44" s="59">
        <f t="shared" si="6"/>
        <v>6.55</v>
      </c>
      <c r="O44" s="59">
        <f t="shared" si="6"/>
        <v>6.47</v>
      </c>
      <c r="P44" s="60">
        <f t="shared" si="7"/>
        <v>0.1308453423552568</v>
      </c>
      <c r="Q44" s="22">
        <f t="shared" si="8"/>
        <v>2.8183829312644502E-7</v>
      </c>
      <c r="R44" s="61">
        <f t="shared" si="9"/>
        <v>1.5038656364448088E-8</v>
      </c>
      <c r="S44" s="22">
        <f t="shared" si="10"/>
        <v>2.26161185247955E-16</v>
      </c>
      <c r="T44" s="62">
        <v>298</v>
      </c>
      <c r="U44" s="59">
        <f t="shared" si="11"/>
        <v>287.66500000000002</v>
      </c>
      <c r="V44" s="63">
        <f t="shared" si="12"/>
        <v>0.60594007501034863</v>
      </c>
      <c r="W44" s="64">
        <f t="shared" si="13"/>
        <v>4.0358970085478472</v>
      </c>
      <c r="X44" s="65">
        <f t="shared" si="2"/>
        <v>-6.3024220039250249E-8</v>
      </c>
      <c r="Y44" s="66">
        <f t="shared" si="3"/>
        <v>-6.2908948818559188E-8</v>
      </c>
      <c r="Z44" s="66">
        <f t="shared" si="4"/>
        <v>-6.2909159649479604E-8</v>
      </c>
      <c r="AA44" s="67">
        <f t="shared" si="5"/>
        <v>-6.2794098488489947E-8</v>
      </c>
      <c r="AB44" s="68">
        <f t="shared" si="15"/>
        <v>1.7229158708229373E-4</v>
      </c>
      <c r="AC44" s="69"/>
      <c r="AD44" s="70">
        <f t="shared" si="14"/>
        <v>1.7229158708229373</v>
      </c>
      <c r="AE44" s="70"/>
      <c r="AF44" s="74"/>
      <c r="AG44" s="71">
        <v>380</v>
      </c>
    </row>
    <row r="45" spans="5:35">
      <c r="E45" s="72">
        <v>0.58864583333333331</v>
      </c>
      <c r="F45" s="71">
        <v>390</v>
      </c>
      <c r="G45" s="58">
        <v>14.7</v>
      </c>
      <c r="H45" s="58">
        <v>6.52</v>
      </c>
      <c r="I45" s="58">
        <v>6.42</v>
      </c>
      <c r="J45" s="99">
        <v>14.65</v>
      </c>
      <c r="K45" s="99">
        <v>6.58</v>
      </c>
      <c r="L45" s="99">
        <v>6.77</v>
      </c>
      <c r="M45" s="59">
        <f t="shared" si="6"/>
        <v>14.675000000000001</v>
      </c>
      <c r="N45" s="59">
        <f t="shared" si="6"/>
        <v>6.55</v>
      </c>
      <c r="O45" s="59">
        <f t="shared" si="6"/>
        <v>6.5949999999999998</v>
      </c>
      <c r="P45" s="60">
        <f t="shared" si="7"/>
        <v>0.13339600309247332</v>
      </c>
      <c r="Q45" s="22">
        <f t="shared" si="8"/>
        <v>2.8183829312644502E-7</v>
      </c>
      <c r="R45" s="61">
        <f t="shared" si="9"/>
        <v>1.505115868188037E-8</v>
      </c>
      <c r="S45" s="22">
        <f t="shared" si="10"/>
        <v>2.2653737766714282E-16</v>
      </c>
      <c r="T45" s="62">
        <v>298</v>
      </c>
      <c r="U45" s="59">
        <f t="shared" si="11"/>
        <v>287.67500000000001</v>
      </c>
      <c r="V45" s="63">
        <f t="shared" si="12"/>
        <v>0.60533273297899104</v>
      </c>
      <c r="W45" s="64">
        <f t="shared" si="13"/>
        <v>4.0302569259293133</v>
      </c>
      <c r="X45" s="65">
        <f t="shared" si="2"/>
        <v>-6.4214413504723969E-8</v>
      </c>
      <c r="Y45" s="66">
        <f t="shared" si="3"/>
        <v>-6.4094308910148016E-8</v>
      </c>
      <c r="Z45" s="66">
        <f t="shared" si="4"/>
        <v>-6.4094533549957865E-8</v>
      </c>
      <c r="AA45" s="67">
        <f t="shared" si="5"/>
        <v>-6.3974652754873444E-8</v>
      </c>
      <c r="AB45" s="68">
        <f t="shared" si="15"/>
        <v>1.7166249618985404E-4</v>
      </c>
      <c r="AC45" s="69"/>
      <c r="AD45" s="70">
        <f t="shared" si="14"/>
        <v>1.7166249618985403</v>
      </c>
      <c r="AE45" s="70"/>
      <c r="AF45" s="74"/>
      <c r="AG45" s="71">
        <v>390</v>
      </c>
    </row>
    <row r="46" spans="5:35">
      <c r="E46" s="72">
        <v>0.58876157407407403</v>
      </c>
      <c r="F46" s="71">
        <v>400</v>
      </c>
      <c r="G46" s="58">
        <v>14.72</v>
      </c>
      <c r="H46" s="58">
        <v>6.52</v>
      </c>
      <c r="I46" s="58">
        <v>6.51</v>
      </c>
      <c r="J46" s="99">
        <v>14.67</v>
      </c>
      <c r="K46" s="99">
        <v>6.58</v>
      </c>
      <c r="L46" s="99">
        <v>6.87</v>
      </c>
      <c r="M46" s="59">
        <f t="shared" si="6"/>
        <v>14.695</v>
      </c>
      <c r="N46" s="59">
        <f t="shared" si="6"/>
        <v>6.55</v>
      </c>
      <c r="O46" s="59">
        <f t="shared" si="6"/>
        <v>6.6899999999999995</v>
      </c>
      <c r="P46" s="60">
        <f t="shared" si="7"/>
        <v>0.13536370506063392</v>
      </c>
      <c r="Q46" s="22">
        <f t="shared" si="8"/>
        <v>2.8183829312644502E-7</v>
      </c>
      <c r="R46" s="61">
        <f t="shared" si="9"/>
        <v>1.5076194506617094E-8</v>
      </c>
      <c r="S46" s="22">
        <f t="shared" si="10"/>
        <v>2.2729164080135143E-16</v>
      </c>
      <c r="T46" s="62">
        <v>298</v>
      </c>
      <c r="U46" s="59">
        <f t="shared" si="11"/>
        <v>287.69499999999999</v>
      </c>
      <c r="V46" s="63">
        <f t="shared" si="12"/>
        <v>0.60411817558000735</v>
      </c>
      <c r="W46" s="64">
        <f t="shared" si="13"/>
        <v>4.0190015675317623</v>
      </c>
      <c r="X46" s="65">
        <f t="shared" si="2"/>
        <v>-6.5316891392594586E-8</v>
      </c>
      <c r="Y46" s="66">
        <f t="shared" si="3"/>
        <v>-6.5192161606752842E-8</v>
      </c>
      <c r="Z46" s="66">
        <f t="shared" si="4"/>
        <v>-6.5192399791993194E-8</v>
      </c>
      <c r="AA46" s="67">
        <f t="shared" si="5"/>
        <v>-6.5067907281710007E-8</v>
      </c>
      <c r="AB46" s="68">
        <f t="shared" si="15"/>
        <v>1.7102155160455437E-4</v>
      </c>
      <c r="AC46" s="69"/>
      <c r="AD46" s="70">
        <f t="shared" si="14"/>
        <v>1.7102155160455437</v>
      </c>
      <c r="AE46" s="70"/>
      <c r="AF46" s="74"/>
      <c r="AG46" s="71">
        <v>400</v>
      </c>
    </row>
    <row r="47" spans="5:35">
      <c r="E47" s="72">
        <v>0.58887731481481476</v>
      </c>
      <c r="F47" s="71">
        <v>410</v>
      </c>
      <c r="G47" s="58">
        <v>14.73</v>
      </c>
      <c r="H47" s="58">
        <v>6.53</v>
      </c>
      <c r="I47" s="58">
        <v>6.6</v>
      </c>
      <c r="J47" s="99">
        <v>14.68</v>
      </c>
      <c r="K47" s="99">
        <v>6.59</v>
      </c>
      <c r="L47" s="99">
        <v>6.96</v>
      </c>
      <c r="M47" s="59">
        <f t="shared" si="6"/>
        <v>14.705</v>
      </c>
      <c r="N47" s="59">
        <f t="shared" si="6"/>
        <v>6.5600000000000005</v>
      </c>
      <c r="O47" s="59">
        <f t="shared" si="6"/>
        <v>6.7799999999999994</v>
      </c>
      <c r="P47" s="60">
        <f t="shared" si="7"/>
        <v>0.13720813999181874</v>
      </c>
      <c r="Q47" s="22">
        <f t="shared" si="8"/>
        <v>2.7542287033381579E-7</v>
      </c>
      <c r="R47" s="61">
        <f t="shared" si="9"/>
        <v>1.5440189656767704E-8</v>
      </c>
      <c r="S47" s="22">
        <f t="shared" si="10"/>
        <v>2.3839945663695638E-16</v>
      </c>
      <c r="T47" s="62">
        <v>298</v>
      </c>
      <c r="U47" s="59">
        <f t="shared" si="11"/>
        <v>287.70499999999998</v>
      </c>
      <c r="V47" s="63">
        <f t="shared" si="12"/>
        <v>0.60351096020357542</v>
      </c>
      <c r="W47" s="64">
        <f t="shared" si="13"/>
        <v>4.0133862663813895</v>
      </c>
      <c r="X47" s="65">
        <f t="shared" si="2"/>
        <v>-6.9274515654843876E-8</v>
      </c>
      <c r="Y47" s="66">
        <f t="shared" si="3"/>
        <v>-6.9133676041462598E-8</v>
      </c>
      <c r="Z47" s="66">
        <f t="shared" si="4"/>
        <v>-6.913396237759225E-8</v>
      </c>
      <c r="AA47" s="67">
        <f t="shared" si="5"/>
        <v>-6.8993407936060552E-8</v>
      </c>
      <c r="AB47" s="68">
        <f t="shared" si="15"/>
        <v>1.7036962840210137E-4</v>
      </c>
      <c r="AC47" s="69"/>
      <c r="AD47" s="70">
        <f t="shared" si="14"/>
        <v>1.7036962840210137</v>
      </c>
      <c r="AE47" s="70"/>
      <c r="AF47" s="74"/>
      <c r="AG47" s="71">
        <v>410</v>
      </c>
    </row>
    <row r="48" spans="5:35">
      <c r="E48" s="72">
        <v>0.58899305555555559</v>
      </c>
      <c r="F48" s="71">
        <v>420</v>
      </c>
      <c r="G48" s="58">
        <v>14.74</v>
      </c>
      <c r="H48" s="58">
        <v>6.53</v>
      </c>
      <c r="I48" s="58">
        <v>6.7</v>
      </c>
      <c r="J48" s="99">
        <v>14.69</v>
      </c>
      <c r="K48" s="99">
        <v>6.59</v>
      </c>
      <c r="L48" s="99">
        <v>7.03</v>
      </c>
      <c r="M48" s="59">
        <f t="shared" si="6"/>
        <v>14.715</v>
      </c>
      <c r="N48" s="59">
        <f t="shared" si="6"/>
        <v>6.5600000000000005</v>
      </c>
      <c r="O48" s="59">
        <f t="shared" si="6"/>
        <v>6.8650000000000002</v>
      </c>
      <c r="P48" s="60">
        <f t="shared" si="7"/>
        <v>0.13895200100694113</v>
      </c>
      <c r="Q48" s="22">
        <f t="shared" si="8"/>
        <v>2.7542287033381579E-7</v>
      </c>
      <c r="R48" s="61">
        <f t="shared" si="9"/>
        <v>1.5453025787045932E-8</v>
      </c>
      <c r="S48" s="22">
        <f t="shared" si="10"/>
        <v>2.3879600597510656E-16</v>
      </c>
      <c r="T48" s="62">
        <v>298</v>
      </c>
      <c r="U48" s="59">
        <f t="shared" si="11"/>
        <v>287.71499999999997</v>
      </c>
      <c r="V48" s="63">
        <f t="shared" si="12"/>
        <v>0.60290378703664771</v>
      </c>
      <c r="W48" s="64">
        <f t="shared" si="13"/>
        <v>4.0077792003828927</v>
      </c>
      <c r="X48" s="65">
        <f t="shared" si="2"/>
        <v>-7.0084422457081388E-8</v>
      </c>
      <c r="Y48" s="66">
        <f t="shared" si="3"/>
        <v>-6.9939683071776954E-8</v>
      </c>
      <c r="Z48" s="66">
        <f t="shared" si="4"/>
        <v>-6.9939981989695133E-8</v>
      </c>
      <c r="AA48" s="67">
        <f t="shared" si="5"/>
        <v>-6.9795540287649461E-8</v>
      </c>
      <c r="AB48" s="68">
        <f t="shared" si="15"/>
        <v>1.6967828973471968E-4</v>
      </c>
      <c r="AC48" s="69"/>
      <c r="AD48" s="70">
        <f t="shared" si="14"/>
        <v>1.6967828973471968</v>
      </c>
      <c r="AE48" s="70"/>
      <c r="AF48" s="74"/>
      <c r="AG48" s="71">
        <v>420</v>
      </c>
      <c r="AI48">
        <f>(AB45-AB57)/(AG57-AG45)</f>
        <v>7.3836562686726404E-8</v>
      </c>
    </row>
    <row r="49" spans="5:33">
      <c r="E49" s="72">
        <v>0.58910879629629631</v>
      </c>
      <c r="F49" s="71">
        <v>430</v>
      </c>
      <c r="G49" s="58">
        <v>14.76</v>
      </c>
      <c r="H49" s="58">
        <v>6.53</v>
      </c>
      <c r="I49" s="58">
        <v>6.77</v>
      </c>
      <c r="J49" s="99">
        <v>14.71</v>
      </c>
      <c r="K49" s="99">
        <v>6.59</v>
      </c>
      <c r="L49" s="99">
        <v>7.11</v>
      </c>
      <c r="M49" s="59">
        <f t="shared" si="6"/>
        <v>14.734999999999999</v>
      </c>
      <c r="N49" s="59">
        <f t="shared" si="6"/>
        <v>6.5600000000000005</v>
      </c>
      <c r="O49" s="59">
        <f t="shared" si="6"/>
        <v>6.9399999999999995</v>
      </c>
      <c r="P49" s="60">
        <f t="shared" si="7"/>
        <v>0.14051799139880222</v>
      </c>
      <c r="Q49" s="22">
        <f t="shared" si="8"/>
        <v>2.7542287033381579E-7</v>
      </c>
      <c r="R49" s="61">
        <f t="shared" si="9"/>
        <v>1.5478730070246549E-8</v>
      </c>
      <c r="S49" s="22">
        <f t="shared" si="10"/>
        <v>2.3959108458755474E-16</v>
      </c>
      <c r="T49" s="62">
        <v>298</v>
      </c>
      <c r="U49" s="59">
        <f t="shared" si="11"/>
        <v>287.73500000000001</v>
      </c>
      <c r="V49" s="63">
        <f t="shared" si="12"/>
        <v>0.60168956731369694</v>
      </c>
      <c r="W49" s="64">
        <f t="shared" si="13"/>
        <v>3.9965897233218493</v>
      </c>
      <c r="X49" s="65">
        <f t="shared" si="2"/>
        <v>-7.1015413240840471E-8</v>
      </c>
      <c r="Y49" s="66">
        <f t="shared" si="3"/>
        <v>-7.0866187829000262E-8</v>
      </c>
      <c r="Z49" s="66">
        <f t="shared" si="4"/>
        <v>-7.0866501397879498E-8</v>
      </c>
      <c r="AA49" s="67">
        <f t="shared" si="5"/>
        <v>-7.0717588237107563E-8</v>
      </c>
      <c r="AB49" s="68">
        <f t="shared" si="15"/>
        <v>1.6897889091327357E-4</v>
      </c>
      <c r="AC49" s="69"/>
      <c r="AD49" s="70">
        <f t="shared" si="14"/>
        <v>1.6897889091327356</v>
      </c>
      <c r="AE49" s="70"/>
      <c r="AF49" s="74"/>
      <c r="AG49" s="71">
        <v>430</v>
      </c>
    </row>
    <row r="50" spans="5:33">
      <c r="E50" s="72">
        <v>0.58922453703703703</v>
      </c>
      <c r="F50" s="71">
        <v>440</v>
      </c>
      <c r="G50" s="58">
        <v>14.77</v>
      </c>
      <c r="H50" s="58">
        <v>6.53</v>
      </c>
      <c r="I50" s="58">
        <v>6.86</v>
      </c>
      <c r="J50" s="99">
        <v>14.72</v>
      </c>
      <c r="K50" s="99">
        <v>6.59</v>
      </c>
      <c r="L50" s="99">
        <v>7.18</v>
      </c>
      <c r="M50" s="59">
        <f t="shared" si="6"/>
        <v>14.745000000000001</v>
      </c>
      <c r="N50" s="59">
        <f t="shared" si="6"/>
        <v>6.5600000000000005</v>
      </c>
      <c r="O50" s="59">
        <f t="shared" si="6"/>
        <v>7.02</v>
      </c>
      <c r="P50" s="60">
        <f t="shared" si="7"/>
        <v>0.1421620552298499</v>
      </c>
      <c r="Q50" s="22">
        <f t="shared" si="8"/>
        <v>2.7542287033381579E-7</v>
      </c>
      <c r="R50" s="61">
        <f t="shared" si="9"/>
        <v>1.549159824091932E-8</v>
      </c>
      <c r="S50" s="22">
        <f t="shared" si="10"/>
        <v>2.3998961605805456E-16</v>
      </c>
      <c r="T50" s="62">
        <v>298</v>
      </c>
      <c r="U50" s="59">
        <f t="shared" si="11"/>
        <v>287.745</v>
      </c>
      <c r="V50" s="63">
        <f t="shared" si="12"/>
        <v>0.60108252074887913</v>
      </c>
      <c r="W50" s="64">
        <f t="shared" si="13"/>
        <v>3.9910072870500573</v>
      </c>
      <c r="X50" s="65">
        <f t="shared" si="2"/>
        <v>-7.1764233051796268E-8</v>
      </c>
      <c r="Y50" s="66">
        <f t="shared" si="3"/>
        <v>-7.1611202262007682E-8</v>
      </c>
      <c r="Z50" s="66">
        <f t="shared" si="4"/>
        <v>-7.1611528586440179E-8</v>
      </c>
      <c r="AA50" s="67">
        <f t="shared" si="5"/>
        <v>-7.1458822729368895E-8</v>
      </c>
      <c r="AB50" s="68">
        <f t="shared" si="15"/>
        <v>1.6827022694672073E-4</v>
      </c>
      <c r="AC50" s="69"/>
      <c r="AD50" s="70">
        <f t="shared" si="14"/>
        <v>1.6827022694672074</v>
      </c>
      <c r="AE50" s="70"/>
      <c r="AF50" s="74"/>
      <c r="AG50" s="71">
        <v>440</v>
      </c>
    </row>
    <row r="51" spans="5:33">
      <c r="E51" s="72">
        <v>0.58934027777777775</v>
      </c>
      <c r="F51" s="71">
        <v>450</v>
      </c>
      <c r="G51" s="58">
        <v>14.79</v>
      </c>
      <c r="H51" s="58">
        <v>6.54</v>
      </c>
      <c r="I51" s="58">
        <v>6.94</v>
      </c>
      <c r="J51" s="99">
        <v>14.73</v>
      </c>
      <c r="K51" s="99">
        <v>6.6</v>
      </c>
      <c r="L51" s="99">
        <v>7.26</v>
      </c>
      <c r="M51" s="59">
        <f t="shared" si="6"/>
        <v>14.76</v>
      </c>
      <c r="N51" s="59">
        <f t="shared" si="6"/>
        <v>6.57</v>
      </c>
      <c r="O51" s="59">
        <f t="shared" si="6"/>
        <v>7.1</v>
      </c>
      <c r="P51" s="60">
        <f t="shared" si="7"/>
        <v>0.14381895588222349</v>
      </c>
      <c r="Q51" s="22">
        <f t="shared" si="8"/>
        <v>2.691534803926908E-7</v>
      </c>
      <c r="R51" s="61">
        <f t="shared" si="9"/>
        <v>1.5872216311089967E-8</v>
      </c>
      <c r="S51" s="22">
        <f t="shared" si="10"/>
        <v>2.5192725062603039E-16</v>
      </c>
      <c r="T51" s="62">
        <v>298</v>
      </c>
      <c r="U51" s="59">
        <f t="shared" si="11"/>
        <v>287.76</v>
      </c>
      <c r="V51" s="63">
        <f t="shared" si="12"/>
        <v>0.60017203001009456</v>
      </c>
      <c r="W51" s="64">
        <f t="shared" si="13"/>
        <v>3.9826489750931322</v>
      </c>
      <c r="X51" s="65">
        <f t="shared" si="2"/>
        <v>-7.604689470125894E-8</v>
      </c>
      <c r="Y51" s="66">
        <f t="shared" si="3"/>
        <v>-7.5874319701494503E-8</v>
      </c>
      <c r="Z51" s="66">
        <f t="shared" si="4"/>
        <v>-7.5874711329984535E-8</v>
      </c>
      <c r="AA51" s="67">
        <f t="shared" si="5"/>
        <v>-7.5702526181246721E-8</v>
      </c>
      <c r="AB51" s="68">
        <f t="shared" si="15"/>
        <v>1.6755411275092396E-4</v>
      </c>
      <c r="AC51" s="69"/>
      <c r="AD51" s="70">
        <f t="shared" si="14"/>
        <v>1.6755411275092396</v>
      </c>
      <c r="AE51" s="70"/>
      <c r="AF51" s="74"/>
      <c r="AG51" s="71">
        <v>450</v>
      </c>
    </row>
    <row r="52" spans="5:33">
      <c r="E52" s="72">
        <v>0.58945601851851848</v>
      </c>
      <c r="F52" s="71">
        <v>460</v>
      </c>
      <c r="G52" s="58">
        <v>14.8</v>
      </c>
      <c r="H52" s="58">
        <v>6.54</v>
      </c>
      <c r="I52" s="58">
        <v>6.98</v>
      </c>
      <c r="J52" s="99">
        <v>14.75</v>
      </c>
      <c r="K52" s="99">
        <v>6.6</v>
      </c>
      <c r="L52" s="99">
        <v>7.33</v>
      </c>
      <c r="M52" s="59">
        <f t="shared" si="6"/>
        <v>14.775</v>
      </c>
      <c r="N52" s="59">
        <f t="shared" si="6"/>
        <v>6.57</v>
      </c>
      <c r="O52" s="59">
        <f t="shared" si="6"/>
        <v>7.1550000000000002</v>
      </c>
      <c r="P52" s="60">
        <f t="shared" si="7"/>
        <v>0.14497017087280478</v>
      </c>
      <c r="Q52" s="22">
        <f t="shared" si="8"/>
        <v>2.691534803926908E-7</v>
      </c>
      <c r="R52" s="61">
        <f t="shared" si="9"/>
        <v>1.5892013364672054E-8</v>
      </c>
      <c r="S52" s="22">
        <f t="shared" si="10"/>
        <v>2.5255608878291519E-16</v>
      </c>
      <c r="T52" s="62">
        <v>298</v>
      </c>
      <c r="U52" s="59">
        <f t="shared" si="11"/>
        <v>287.77499999999998</v>
      </c>
      <c r="V52" s="63">
        <f t="shared" si="12"/>
        <v>0.59926163418825029</v>
      </c>
      <c r="W52" s="64">
        <f t="shared" si="13"/>
        <v>3.9743090364369431</v>
      </c>
      <c r="X52" s="65">
        <f t="shared" si="2"/>
        <v>-7.6659500789010289E-8</v>
      </c>
      <c r="Y52" s="66">
        <f t="shared" si="3"/>
        <v>-7.6483336451570336E-8</v>
      </c>
      <c r="Z52" s="66">
        <f t="shared" si="4"/>
        <v>-7.6483741279066795E-8</v>
      </c>
      <c r="AA52" s="67">
        <f t="shared" si="5"/>
        <v>-7.6307979908527646E-8</v>
      </c>
      <c r="AB52" s="68">
        <f t="shared" si="15"/>
        <v>1.6679536694601485E-4</v>
      </c>
      <c r="AC52" s="69"/>
      <c r="AD52" s="70">
        <f t="shared" si="14"/>
        <v>1.6679536694601484</v>
      </c>
      <c r="AE52" s="70"/>
      <c r="AF52" s="74"/>
      <c r="AG52" s="71">
        <v>460</v>
      </c>
    </row>
    <row r="53" spans="5:33">
      <c r="E53" s="72">
        <v>0.5895717592592592</v>
      </c>
      <c r="F53" s="71">
        <v>470</v>
      </c>
      <c r="G53" s="58">
        <v>14.82</v>
      </c>
      <c r="H53" s="58">
        <v>6.54</v>
      </c>
      <c r="I53" s="58">
        <v>7.07</v>
      </c>
      <c r="J53" s="99">
        <v>14.76</v>
      </c>
      <c r="K53" s="99">
        <v>6.6</v>
      </c>
      <c r="L53" s="99">
        <v>7.38</v>
      </c>
      <c r="M53" s="59">
        <f t="shared" si="6"/>
        <v>14.79</v>
      </c>
      <c r="N53" s="59">
        <f t="shared" si="6"/>
        <v>6.57</v>
      </c>
      <c r="O53" s="59">
        <f t="shared" si="6"/>
        <v>7.2249999999999996</v>
      </c>
      <c r="P53" s="60">
        <f t="shared" si="7"/>
        <v>0.1464259743427937</v>
      </c>
      <c r="Q53" s="22">
        <f t="shared" si="8"/>
        <v>2.691534803926908E-7</v>
      </c>
      <c r="R53" s="61">
        <f t="shared" si="9"/>
        <v>1.5911835110667787E-8</v>
      </c>
      <c r="S53" s="22">
        <f t="shared" si="10"/>
        <v>2.5318649658908014E-16</v>
      </c>
      <c r="T53" s="62">
        <v>298</v>
      </c>
      <c r="U53" s="59">
        <f t="shared" si="11"/>
        <v>287.79000000000002</v>
      </c>
      <c r="V53" s="63">
        <f t="shared" si="12"/>
        <v>0.59835133326850043</v>
      </c>
      <c r="W53" s="64">
        <f t="shared" si="13"/>
        <v>3.9659874288293278</v>
      </c>
      <c r="X53" s="65">
        <f t="shared" si="2"/>
        <v>-7.7428782258643576E-8</v>
      </c>
      <c r="Y53" s="66">
        <f t="shared" si="3"/>
        <v>-7.7248236659889157E-8</v>
      </c>
      <c r="Z53" s="66">
        <f t="shared" si="4"/>
        <v>-7.7248657649504102E-8</v>
      </c>
      <c r="AA53" s="67">
        <f t="shared" si="5"/>
        <v>-7.7068531077068305E-8</v>
      </c>
      <c r="AB53" s="68">
        <f t="shared" si="15"/>
        <v>1.6603053088575016E-4</v>
      </c>
      <c r="AC53" s="69"/>
      <c r="AD53" s="70">
        <f t="shared" si="14"/>
        <v>1.6603053088575017</v>
      </c>
      <c r="AE53" s="70"/>
      <c r="AF53" s="74"/>
      <c r="AG53" s="71">
        <v>470</v>
      </c>
    </row>
    <row r="54" spans="5:33">
      <c r="E54" s="72">
        <v>0.58968750000000003</v>
      </c>
      <c r="F54" s="71">
        <v>480</v>
      </c>
      <c r="G54" s="58">
        <v>14.83</v>
      </c>
      <c r="H54" s="58">
        <v>6.54</v>
      </c>
      <c r="I54" s="58">
        <v>7.14</v>
      </c>
      <c r="J54" s="99">
        <v>14.78</v>
      </c>
      <c r="K54" s="99">
        <v>6.61</v>
      </c>
      <c r="L54" s="99">
        <v>7.43</v>
      </c>
      <c r="M54" s="59">
        <f t="shared" si="6"/>
        <v>14.805</v>
      </c>
      <c r="N54" s="59">
        <f t="shared" si="6"/>
        <v>6.5750000000000002</v>
      </c>
      <c r="O54" s="59">
        <f t="shared" si="6"/>
        <v>7.2850000000000001</v>
      </c>
      <c r="P54" s="60">
        <f t="shared" si="7"/>
        <v>0.14767980635320482</v>
      </c>
      <c r="Q54" s="22">
        <f t="shared" si="8"/>
        <v>2.6607250597988068E-7</v>
      </c>
      <c r="R54" s="61">
        <f t="shared" si="9"/>
        <v>1.6116161758012854E-8</v>
      </c>
      <c r="S54" s="22">
        <f t="shared" si="10"/>
        <v>2.5973066981043595E-16</v>
      </c>
      <c r="T54" s="62">
        <v>298</v>
      </c>
      <c r="U54" s="59">
        <f t="shared" si="11"/>
        <v>287.80500000000001</v>
      </c>
      <c r="V54" s="63">
        <f t="shared" si="12"/>
        <v>0.59744112723601439</v>
      </c>
      <c r="W54" s="64">
        <f t="shared" si="13"/>
        <v>3.957684110119597</v>
      </c>
      <c r="X54" s="65">
        <f t="shared" si="2"/>
        <v>-7.9904820261099582E-8</v>
      </c>
      <c r="Y54" s="66">
        <f t="shared" si="3"/>
        <v>-7.971164418082757E-8</v>
      </c>
      <c r="Z54" s="66">
        <f t="shared" si="4"/>
        <v>-7.9712111198935718E-8</v>
      </c>
      <c r="AA54" s="67">
        <f t="shared" si="5"/>
        <v>-7.9519399878667104E-8</v>
      </c>
      <c r="AB54" s="68">
        <f t="shared" si="15"/>
        <v>1.65258045715826E-4</v>
      </c>
      <c r="AC54" s="75">
        <f>D9</f>
        <v>1.7504234895539245E-4</v>
      </c>
      <c r="AD54" s="70">
        <f t="shared" si="14"/>
        <v>1.6525804571582601</v>
      </c>
      <c r="AE54" s="70">
        <f>AC54*10000</f>
        <v>1.7504234895539246</v>
      </c>
      <c r="AF54" s="74">
        <f>(AD54-AE54)*(AD54-AE54)</f>
        <v>9.5732589883790516E-3</v>
      </c>
      <c r="AG54" s="71">
        <v>480</v>
      </c>
    </row>
    <row r="55" spans="5:33">
      <c r="E55" s="72">
        <v>0.58980324074074075</v>
      </c>
      <c r="F55" s="71">
        <v>490</v>
      </c>
      <c r="G55" s="58">
        <v>14.84</v>
      </c>
      <c r="H55" s="58">
        <v>6.55</v>
      </c>
      <c r="I55" s="58">
        <v>7.25</v>
      </c>
      <c r="J55" s="99">
        <v>14.79</v>
      </c>
      <c r="K55" s="99">
        <v>6.61</v>
      </c>
      <c r="L55" s="99">
        <v>7.52</v>
      </c>
      <c r="M55" s="59">
        <f t="shared" si="6"/>
        <v>14.815</v>
      </c>
      <c r="N55" s="59">
        <f t="shared" si="6"/>
        <v>6.58</v>
      </c>
      <c r="O55" s="59">
        <f t="shared" si="6"/>
        <v>7.3849999999999998</v>
      </c>
      <c r="P55" s="60">
        <f t="shared" si="7"/>
        <v>0.14973256518958086</v>
      </c>
      <c r="Q55" s="22">
        <f t="shared" si="8"/>
        <v>2.6302679918953789E-7</v>
      </c>
      <c r="R55" s="61">
        <f t="shared" si="9"/>
        <v>1.6316331355140174E-8</v>
      </c>
      <c r="S55" s="22">
        <f t="shared" si="10"/>
        <v>2.662226688907304E-16</v>
      </c>
      <c r="T55" s="62">
        <v>298</v>
      </c>
      <c r="U55" s="59">
        <f t="shared" si="11"/>
        <v>287.815</v>
      </c>
      <c r="V55" s="63">
        <f t="shared" si="12"/>
        <v>0.59683437592217459</v>
      </c>
      <c r="W55" s="64">
        <f t="shared" si="13"/>
        <v>3.9521587040424944</v>
      </c>
      <c r="X55" s="65">
        <f t="shared" si="2"/>
        <v>-8.275548674060857E-8</v>
      </c>
      <c r="Y55" s="66">
        <f t="shared" si="3"/>
        <v>-8.254727708420568E-8</v>
      </c>
      <c r="Z55" s="66">
        <f t="shared" si="4"/>
        <v>-8.2547800931780349E-8</v>
      </c>
      <c r="AA55" s="67">
        <f t="shared" si="5"/>
        <v>-8.2340112486990996E-8</v>
      </c>
      <c r="AB55" s="68">
        <f t="shared" si="15"/>
        <v>1.6446092616432718E-4</v>
      </c>
      <c r="AC55" s="69"/>
      <c r="AD55" s="70">
        <f t="shared" si="14"/>
        <v>1.6446092616432717</v>
      </c>
      <c r="AE55" s="70"/>
      <c r="AF55" s="74"/>
      <c r="AG55" s="71">
        <v>490</v>
      </c>
    </row>
    <row r="56" spans="5:33">
      <c r="E56" s="72">
        <v>0.58991898148148147</v>
      </c>
      <c r="F56" s="71">
        <v>500</v>
      </c>
      <c r="G56" s="58">
        <v>14.86</v>
      </c>
      <c r="H56" s="58">
        <v>6.55</v>
      </c>
      <c r="I56" s="58">
        <v>7.31</v>
      </c>
      <c r="J56" s="99">
        <v>14.81</v>
      </c>
      <c r="K56" s="99">
        <v>6.61</v>
      </c>
      <c r="L56" s="99">
        <v>7.58</v>
      </c>
      <c r="M56" s="59">
        <f t="shared" si="6"/>
        <v>14.835000000000001</v>
      </c>
      <c r="N56" s="59">
        <f t="shared" si="6"/>
        <v>6.58</v>
      </c>
      <c r="O56" s="59">
        <f t="shared" si="6"/>
        <v>7.4450000000000003</v>
      </c>
      <c r="P56" s="60">
        <f t="shared" si="7"/>
        <v>0.15100068578365991</v>
      </c>
      <c r="Q56" s="22">
        <f t="shared" si="8"/>
        <v>2.6302679918953789E-7</v>
      </c>
      <c r="R56" s="61">
        <f t="shared" si="9"/>
        <v>1.6343471645186108E-8</v>
      </c>
      <c r="S56" s="22">
        <f t="shared" si="10"/>
        <v>2.6710906541700231E-16</v>
      </c>
      <c r="T56" s="62">
        <v>298</v>
      </c>
      <c r="U56" s="59">
        <f t="shared" si="11"/>
        <v>287.83499999999998</v>
      </c>
      <c r="V56" s="63">
        <f t="shared" si="12"/>
        <v>0.59562099977347915</v>
      </c>
      <c r="W56" s="64">
        <f t="shared" si="13"/>
        <v>3.9411321712958785</v>
      </c>
      <c r="X56" s="65">
        <f t="shared" si="2"/>
        <v>-8.3547043574678619E-8</v>
      </c>
      <c r="Y56" s="66">
        <f t="shared" si="3"/>
        <v>-8.3333761290977328E-8</v>
      </c>
      <c r="Z56" s="66">
        <f t="shared" si="4"/>
        <v>-8.33343057666475E-8</v>
      </c>
      <c r="AA56" s="67">
        <f t="shared" si="5"/>
        <v>-8.3121565178697209E-8</v>
      </c>
      <c r="AB56" s="68">
        <f t="shared" si="15"/>
        <v>1.6363544990556124E-4</v>
      </c>
      <c r="AC56" s="69"/>
      <c r="AD56" s="70">
        <f t="shared" si="14"/>
        <v>1.6363544990556125</v>
      </c>
      <c r="AE56" s="70"/>
      <c r="AF56" s="74"/>
      <c r="AG56" s="71">
        <v>500</v>
      </c>
    </row>
    <row r="57" spans="5:33">
      <c r="E57" s="72">
        <v>0.5900347222222222</v>
      </c>
      <c r="F57" s="71">
        <v>510</v>
      </c>
      <c r="G57" s="58">
        <v>14.87</v>
      </c>
      <c r="H57" s="58">
        <v>6.55</v>
      </c>
      <c r="I57" s="58">
        <v>7.36</v>
      </c>
      <c r="J57" s="99">
        <v>14.82</v>
      </c>
      <c r="K57" s="99">
        <v>6.61</v>
      </c>
      <c r="L57" s="99">
        <v>7.6</v>
      </c>
      <c r="M57" s="59">
        <f t="shared" si="6"/>
        <v>14.844999999999999</v>
      </c>
      <c r="N57" s="59">
        <f t="shared" si="6"/>
        <v>6.58</v>
      </c>
      <c r="O57" s="59">
        <f t="shared" si="6"/>
        <v>7.48</v>
      </c>
      <c r="P57" s="60">
        <f t="shared" si="7"/>
        <v>0.15173649943889303</v>
      </c>
      <c r="Q57" s="22">
        <f t="shared" si="8"/>
        <v>2.6302679918953789E-7</v>
      </c>
      <c r="R57" s="61">
        <f t="shared" si="9"/>
        <v>1.6357058714768773E-8</v>
      </c>
      <c r="S57" s="22">
        <f t="shared" si="10"/>
        <v>2.6755336979839305E-16</v>
      </c>
      <c r="T57" s="62">
        <v>298</v>
      </c>
      <c r="U57" s="59">
        <f t="shared" si="11"/>
        <v>287.84500000000003</v>
      </c>
      <c r="V57" s="63">
        <f t="shared" si="12"/>
        <v>0.59501437492983289</v>
      </c>
      <c r="W57" s="64">
        <f t="shared" si="13"/>
        <v>3.9356310198174849</v>
      </c>
      <c r="X57" s="65">
        <f t="shared" si="2"/>
        <v>-8.3782493304824292E-8</v>
      </c>
      <c r="Y57" s="66">
        <f t="shared" si="3"/>
        <v>-8.3566909297902385E-8</v>
      </c>
      <c r="Z57" s="66">
        <f t="shared" si="4"/>
        <v>-8.3567464025533489E-8</v>
      </c>
      <c r="AA57" s="67">
        <f t="shared" si="5"/>
        <v>-8.335243189146003E-8</v>
      </c>
      <c r="AB57" s="68">
        <f t="shared" si="15"/>
        <v>1.6280210866744687E-4</v>
      </c>
      <c r="AC57" s="69"/>
      <c r="AD57" s="70">
        <f t="shared" si="14"/>
        <v>1.6280210866744687</v>
      </c>
      <c r="AE57" s="70"/>
      <c r="AF57" s="74"/>
      <c r="AG57" s="71">
        <v>510</v>
      </c>
    </row>
    <row r="58" spans="5:33">
      <c r="E58" s="72">
        <v>0.59015046296296292</v>
      </c>
      <c r="F58" s="71">
        <v>520</v>
      </c>
      <c r="G58" s="58">
        <v>14.88</v>
      </c>
      <c r="H58" s="58">
        <v>6.55</v>
      </c>
      <c r="I58" s="58">
        <v>7.41</v>
      </c>
      <c r="J58" s="99">
        <v>14.83</v>
      </c>
      <c r="K58" s="99">
        <v>6.62</v>
      </c>
      <c r="L58" s="99">
        <v>7.62</v>
      </c>
      <c r="M58" s="59">
        <f t="shared" si="6"/>
        <v>14.855</v>
      </c>
      <c r="N58" s="59">
        <f t="shared" si="6"/>
        <v>6.585</v>
      </c>
      <c r="O58" s="59">
        <f t="shared" si="6"/>
        <v>7.5150000000000006</v>
      </c>
      <c r="P58" s="60">
        <f t="shared" si="7"/>
        <v>0.15247256474203819</v>
      </c>
      <c r="Q58" s="22">
        <f t="shared" si="8"/>
        <v>2.6001595631652691E-7</v>
      </c>
      <c r="R58" s="61">
        <f t="shared" si="9"/>
        <v>1.6560220354760088E-8</v>
      </c>
      <c r="S58" s="22">
        <f t="shared" si="10"/>
        <v>2.7424089819821032E-16</v>
      </c>
      <c r="T58" s="62">
        <v>298</v>
      </c>
      <c r="U58" s="59">
        <f t="shared" si="11"/>
        <v>287.85500000000002</v>
      </c>
      <c r="V58" s="63">
        <f t="shared" si="12"/>
        <v>0.59440779223413442</v>
      </c>
      <c r="W58" s="64">
        <f t="shared" si="13"/>
        <v>3.9301379284295668</v>
      </c>
      <c r="X58" s="65">
        <f t="shared" si="2"/>
        <v>-8.5970272908070752E-8</v>
      </c>
      <c r="Y58" s="66">
        <f t="shared" si="3"/>
        <v>-8.5742111814579892E-8</v>
      </c>
      <c r="Z58" s="66">
        <f t="shared" si="4"/>
        <v>-8.5742717343477533E-8</v>
      </c>
      <c r="AA58" s="67">
        <f t="shared" si="5"/>
        <v>-8.5515158564793376E-8</v>
      </c>
      <c r="AB58" s="68">
        <f t="shared" si="15"/>
        <v>1.6196643588104162E-4</v>
      </c>
      <c r="AC58" s="69"/>
      <c r="AD58" s="70">
        <f t="shared" si="14"/>
        <v>1.6196643588104163</v>
      </c>
      <c r="AE58" s="70"/>
      <c r="AF58" s="74"/>
      <c r="AG58" s="71">
        <v>520</v>
      </c>
    </row>
    <row r="59" spans="5:33">
      <c r="E59" s="72">
        <v>0.59026620370370364</v>
      </c>
      <c r="F59" s="71">
        <v>530</v>
      </c>
      <c r="G59" s="58">
        <v>14.9</v>
      </c>
      <c r="H59" s="58">
        <v>6.56</v>
      </c>
      <c r="I59" s="58">
        <v>7.46</v>
      </c>
      <c r="J59" s="99">
        <v>14.85</v>
      </c>
      <c r="K59" s="99">
        <v>6.62</v>
      </c>
      <c r="L59" s="99">
        <v>7.7</v>
      </c>
      <c r="M59" s="59">
        <f t="shared" si="6"/>
        <v>14.875</v>
      </c>
      <c r="N59" s="59">
        <f t="shared" si="6"/>
        <v>6.59</v>
      </c>
      <c r="O59" s="59">
        <f t="shared" si="6"/>
        <v>7.58</v>
      </c>
      <c r="P59" s="60">
        <f t="shared" si="7"/>
        <v>0.15384397061692198</v>
      </c>
      <c r="Q59" s="22">
        <f t="shared" si="8"/>
        <v>2.5703957827688611E-7</v>
      </c>
      <c r="R59" s="61">
        <f t="shared" si="9"/>
        <v>1.6779843606788819E-8</v>
      </c>
      <c r="S59" s="22">
        <f t="shared" si="10"/>
        <v>2.8156315146829158E-16</v>
      </c>
      <c r="T59" s="62">
        <v>298</v>
      </c>
      <c r="U59" s="59">
        <f t="shared" si="11"/>
        <v>287.875</v>
      </c>
      <c r="V59" s="63">
        <f t="shared" si="12"/>
        <v>0.59319475326900806</v>
      </c>
      <c r="W59" s="64">
        <f t="shared" si="13"/>
        <v>3.9191758765253235</v>
      </c>
      <c r="X59" s="65">
        <f t="shared" si="2"/>
        <v>-8.8835902593363749E-8</v>
      </c>
      <c r="Y59" s="66">
        <f t="shared" si="3"/>
        <v>-8.8590980923441271E-8</v>
      </c>
      <c r="Z59" s="66">
        <f t="shared" si="4"/>
        <v>-8.8591656175480689E-8</v>
      </c>
      <c r="AA59" s="67">
        <f t="shared" si="5"/>
        <v>-8.8347406034241367E-8</v>
      </c>
      <c r="AB59" s="68">
        <f t="shared" si="15"/>
        <v>1.6110901073139333E-4</v>
      </c>
      <c r="AC59" s="69"/>
      <c r="AD59" s="70">
        <f t="shared" si="14"/>
        <v>1.6110901073139334</v>
      </c>
      <c r="AE59" s="70"/>
      <c r="AF59" s="74"/>
      <c r="AG59" s="71">
        <v>530</v>
      </c>
    </row>
    <row r="60" spans="5:33">
      <c r="E60" s="72">
        <v>0.59038194444444447</v>
      </c>
      <c r="F60" s="71">
        <v>540</v>
      </c>
      <c r="G60" s="58">
        <v>14.91</v>
      </c>
      <c r="H60" s="58">
        <v>6.56</v>
      </c>
      <c r="I60" s="58">
        <v>7.49</v>
      </c>
      <c r="J60" s="99">
        <v>14.86</v>
      </c>
      <c r="K60" s="99">
        <v>6.62</v>
      </c>
      <c r="L60" s="99">
        <v>7.76</v>
      </c>
      <c r="M60" s="59">
        <f t="shared" si="6"/>
        <v>14.885</v>
      </c>
      <c r="N60" s="59">
        <f t="shared" si="6"/>
        <v>6.59</v>
      </c>
      <c r="O60" s="59">
        <f t="shared" si="6"/>
        <v>7.625</v>
      </c>
      <c r="P60" s="60">
        <f t="shared" si="7"/>
        <v>0.15478376938425453</v>
      </c>
      <c r="Q60" s="22">
        <f t="shared" si="8"/>
        <v>2.5703957827688611E-7</v>
      </c>
      <c r="R60" s="61">
        <f t="shared" si="9"/>
        <v>1.6793793452184057E-8</v>
      </c>
      <c r="S60" s="22">
        <f t="shared" si="10"/>
        <v>2.8203149851462012E-16</v>
      </c>
      <c r="T60" s="62">
        <v>298</v>
      </c>
      <c r="U60" s="59">
        <f t="shared" si="11"/>
        <v>287.88499999999999</v>
      </c>
      <c r="V60" s="63">
        <f t="shared" si="12"/>
        <v>0.59258829699079407</v>
      </c>
      <c r="W60" s="64">
        <f t="shared" si="13"/>
        <v>3.9137068913584345</v>
      </c>
      <c r="X60" s="65">
        <f t="shared" si="2"/>
        <v>-8.9159372022390585E-8</v>
      </c>
      <c r="Y60" s="66">
        <f t="shared" si="3"/>
        <v>-8.8911299372544367E-8</v>
      </c>
      <c r="Z60" s="66">
        <f t="shared" si="4"/>
        <v>-8.8911989597679493E-8</v>
      </c>
      <c r="AA60" s="67">
        <f t="shared" si="5"/>
        <v>-8.8664603332071481E-8</v>
      </c>
      <c r="AB60" s="68">
        <f t="shared" si="15"/>
        <v>1.6022309642668426E-4</v>
      </c>
      <c r="AC60" s="69"/>
      <c r="AD60" s="70">
        <f t="shared" si="14"/>
        <v>1.6022309642668426</v>
      </c>
      <c r="AE60" s="70"/>
      <c r="AF60" s="74"/>
      <c r="AG60" s="71">
        <v>540</v>
      </c>
    </row>
    <row r="61" spans="5:33">
      <c r="E61" s="72">
        <v>0.59049768518518519</v>
      </c>
      <c r="F61" s="71">
        <v>550</v>
      </c>
      <c r="G61" s="58">
        <v>14.93</v>
      </c>
      <c r="H61" s="58">
        <v>6.56</v>
      </c>
      <c r="I61" s="58">
        <v>7.52</v>
      </c>
      <c r="J61" s="99">
        <v>14.88</v>
      </c>
      <c r="K61" s="99">
        <v>6.62</v>
      </c>
      <c r="L61" s="99">
        <v>7.78</v>
      </c>
      <c r="M61" s="59">
        <f t="shared" si="6"/>
        <v>14.905000000000001</v>
      </c>
      <c r="N61" s="59">
        <f t="shared" si="6"/>
        <v>6.59</v>
      </c>
      <c r="O61" s="59">
        <f t="shared" si="6"/>
        <v>7.65</v>
      </c>
      <c r="P61" s="60">
        <f t="shared" si="7"/>
        <v>0.15534441213453959</v>
      </c>
      <c r="Q61" s="22">
        <f t="shared" si="8"/>
        <v>2.5703957827688611E-7</v>
      </c>
      <c r="R61" s="61">
        <f t="shared" si="9"/>
        <v>1.6821727944034157E-8</v>
      </c>
      <c r="S61" s="22">
        <f t="shared" si="10"/>
        <v>2.8297053102309964E-16</v>
      </c>
      <c r="T61" s="62">
        <v>298</v>
      </c>
      <c r="U61" s="59">
        <f t="shared" si="11"/>
        <v>287.90499999999997</v>
      </c>
      <c r="V61" s="63">
        <f t="shared" si="12"/>
        <v>0.59137551082111683</v>
      </c>
      <c r="W61" s="64">
        <f t="shared" si="13"/>
        <v>3.9027929411165596</v>
      </c>
      <c r="X61" s="65">
        <f t="shared" si="2"/>
        <v>-8.9531710154841518E-8</v>
      </c>
      <c r="Y61" s="66">
        <f t="shared" si="3"/>
        <v>-8.9280165343693378E-8</v>
      </c>
      <c r="Z61" s="66">
        <f t="shared" si="4"/>
        <v>-8.9280872074212715E-8</v>
      </c>
      <c r="AA61" s="67">
        <f t="shared" si="5"/>
        <v>-8.903003002237873E-8</v>
      </c>
      <c r="AB61" s="68">
        <f t="shared" si="15"/>
        <v>1.5933397883785943E-4</v>
      </c>
      <c r="AC61" s="69"/>
      <c r="AD61" s="70">
        <f t="shared" si="14"/>
        <v>1.5933397883785942</v>
      </c>
      <c r="AE61" s="70"/>
      <c r="AF61" s="74"/>
      <c r="AG61" s="71">
        <v>550</v>
      </c>
    </row>
    <row r="62" spans="5:33">
      <c r="E62" s="72">
        <v>0.59061342592592592</v>
      </c>
      <c r="F62" s="71">
        <v>560</v>
      </c>
      <c r="G62" s="58">
        <v>14.94</v>
      </c>
      <c r="H62" s="58">
        <v>6.56</v>
      </c>
      <c r="I62" s="58">
        <v>7.58</v>
      </c>
      <c r="J62" s="99">
        <v>14.89</v>
      </c>
      <c r="K62" s="99">
        <v>6.63</v>
      </c>
      <c r="L62" s="99">
        <v>7.81</v>
      </c>
      <c r="M62" s="59">
        <f t="shared" si="6"/>
        <v>14.914999999999999</v>
      </c>
      <c r="N62" s="59">
        <f t="shared" si="6"/>
        <v>6.5949999999999998</v>
      </c>
      <c r="O62" s="59">
        <f t="shared" si="6"/>
        <v>7.6950000000000003</v>
      </c>
      <c r="P62" s="60">
        <f t="shared" si="7"/>
        <v>0.1562849503517626</v>
      </c>
      <c r="Q62" s="22">
        <f t="shared" si="8"/>
        <v>2.5409727055493028E-7</v>
      </c>
      <c r="R62" s="61">
        <f t="shared" si="9"/>
        <v>1.7030660973877226E-8</v>
      </c>
      <c r="S62" s="22">
        <f t="shared" si="10"/>
        <v>2.9004341320714478E-16</v>
      </c>
      <c r="T62" s="62">
        <v>298</v>
      </c>
      <c r="U62" s="59">
        <f t="shared" si="11"/>
        <v>287.91500000000002</v>
      </c>
      <c r="V62" s="63">
        <f t="shared" si="12"/>
        <v>0.59076918092086961</v>
      </c>
      <c r="W62" s="64">
        <f t="shared" si="13"/>
        <v>3.8973479515090417</v>
      </c>
      <c r="X62" s="65">
        <f t="shared" si="2"/>
        <v>-9.1936121192032308E-8</v>
      </c>
      <c r="Y62" s="66">
        <f t="shared" si="3"/>
        <v>-9.166938969012648E-8</v>
      </c>
      <c r="Z62" s="66">
        <f t="shared" si="4"/>
        <v>-9.1670163550206578E-8</v>
      </c>
      <c r="AA62" s="67">
        <f t="shared" si="5"/>
        <v>-9.140420141802691E-8</v>
      </c>
      <c r="AB62" s="68">
        <f t="shared" si="15"/>
        <v>1.5844117247950439E-4</v>
      </c>
      <c r="AC62" s="69"/>
      <c r="AD62" s="70">
        <f t="shared" si="14"/>
        <v>1.584411724795044</v>
      </c>
      <c r="AE62" s="70"/>
      <c r="AF62" s="74"/>
      <c r="AG62" s="71">
        <v>560</v>
      </c>
    </row>
    <row r="63" spans="5:33">
      <c r="E63" s="72">
        <v>0.59072916666666664</v>
      </c>
      <c r="F63" s="71">
        <v>570</v>
      </c>
      <c r="G63" s="58">
        <v>14.96</v>
      </c>
      <c r="H63" s="58">
        <v>6.57</v>
      </c>
      <c r="I63" s="58">
        <v>7.63</v>
      </c>
      <c r="J63" s="99">
        <v>14.9</v>
      </c>
      <c r="K63" s="99">
        <v>6.63</v>
      </c>
      <c r="L63" s="99">
        <v>7.86</v>
      </c>
      <c r="M63" s="59">
        <f t="shared" si="6"/>
        <v>14.93</v>
      </c>
      <c r="N63" s="59">
        <f t="shared" si="6"/>
        <v>6.6</v>
      </c>
      <c r="O63" s="59">
        <f t="shared" si="6"/>
        <v>7.7450000000000001</v>
      </c>
      <c r="P63" s="60">
        <f t="shared" si="7"/>
        <v>0.15734084642450347</v>
      </c>
      <c r="Q63" s="22">
        <f t="shared" si="8"/>
        <v>2.511886431509578E-7</v>
      </c>
      <c r="R63" s="61">
        <f t="shared" si="9"/>
        <v>1.7249354659090837E-8</v>
      </c>
      <c r="S63" s="22">
        <f t="shared" si="10"/>
        <v>2.9754023615509876E-16</v>
      </c>
      <c r="T63" s="62">
        <v>298</v>
      </c>
      <c r="U63" s="59">
        <f t="shared" si="11"/>
        <v>287.93</v>
      </c>
      <c r="V63" s="63">
        <f t="shared" si="12"/>
        <v>0.58985976503890114</v>
      </c>
      <c r="W63" s="64">
        <f t="shared" si="13"/>
        <v>3.8891954145665948</v>
      </c>
      <c r="X63" s="65">
        <f t="shared" si="2"/>
        <v>-9.4598140763788021E-8</v>
      </c>
      <c r="Y63" s="66">
        <f t="shared" si="3"/>
        <v>-9.4314095750303684E-8</v>
      </c>
      <c r="Z63" s="66">
        <f t="shared" si="4"/>
        <v>-9.4314948637781535E-8</v>
      </c>
      <c r="AA63" s="67">
        <f t="shared" si="5"/>
        <v>-9.4031751389931552E-8</v>
      </c>
      <c r="AB63" s="68">
        <f t="shared" si="15"/>
        <v>1.5752447343101984E-4</v>
      </c>
      <c r="AC63" s="69"/>
      <c r="AD63" s="70">
        <f t="shared" si="14"/>
        <v>1.5752447343101985</v>
      </c>
      <c r="AE63" s="70"/>
      <c r="AF63" s="74"/>
      <c r="AG63" s="71">
        <v>570</v>
      </c>
    </row>
    <row r="64" spans="5:33">
      <c r="E64" s="72">
        <v>0.59084490740740736</v>
      </c>
      <c r="F64" s="71">
        <v>580</v>
      </c>
      <c r="G64" s="58">
        <v>14.97</v>
      </c>
      <c r="H64" s="58">
        <v>6.57</v>
      </c>
      <c r="I64" s="58">
        <v>7.67</v>
      </c>
      <c r="J64" s="99">
        <v>14.92</v>
      </c>
      <c r="K64" s="99">
        <v>6.63</v>
      </c>
      <c r="L64" s="99">
        <v>7.95</v>
      </c>
      <c r="M64" s="59">
        <f t="shared" si="6"/>
        <v>14.945</v>
      </c>
      <c r="N64" s="59">
        <f t="shared" si="6"/>
        <v>6.6</v>
      </c>
      <c r="O64" s="59">
        <f t="shared" si="6"/>
        <v>7.8100000000000005</v>
      </c>
      <c r="P64" s="60">
        <f t="shared" si="7"/>
        <v>0.15870209055772613</v>
      </c>
      <c r="Q64" s="22">
        <f t="shared" si="8"/>
        <v>2.511886431509578E-7</v>
      </c>
      <c r="R64" s="61">
        <f t="shared" si="9"/>
        <v>1.727086938594117E-8</v>
      </c>
      <c r="S64" s="22">
        <f t="shared" si="10"/>
        <v>2.9828292934623991E-16</v>
      </c>
      <c r="T64" s="62">
        <v>298</v>
      </c>
      <c r="U64" s="59">
        <f t="shared" si="11"/>
        <v>287.94499999999999</v>
      </c>
      <c r="V64" s="63">
        <f t="shared" si="12"/>
        <v>0.58895044390584994</v>
      </c>
      <c r="W64" s="64">
        <f t="shared" si="13"/>
        <v>3.8810607779568604</v>
      </c>
      <c r="X64" s="65">
        <f t="shared" si="2"/>
        <v>-9.5281309195755456E-8</v>
      </c>
      <c r="Y64" s="66">
        <f t="shared" si="3"/>
        <v>-9.4991411030124319E-8</v>
      </c>
      <c r="Z64" s="66">
        <f t="shared" si="4"/>
        <v>-9.4992293059843962E-8</v>
      </c>
      <c r="AA64" s="67">
        <f t="shared" si="5"/>
        <v>-9.470327155669311E-8</v>
      </c>
      <c r="AB64" s="68">
        <f t="shared" si="15"/>
        <v>1.5658132679613668E-4</v>
      </c>
      <c r="AC64" s="69"/>
      <c r="AD64" s="70">
        <f t="shared" si="14"/>
        <v>1.5658132679613668</v>
      </c>
      <c r="AE64" s="70"/>
      <c r="AF64" s="74"/>
      <c r="AG64" s="71">
        <v>580</v>
      </c>
    </row>
    <row r="65" spans="5:33">
      <c r="E65" s="72">
        <v>0.59096064814814808</v>
      </c>
      <c r="F65" s="71">
        <v>590</v>
      </c>
      <c r="G65" s="58">
        <v>14.98</v>
      </c>
      <c r="H65" s="58">
        <v>6.57</v>
      </c>
      <c r="I65" s="58">
        <v>7.7</v>
      </c>
      <c r="J65" s="99">
        <v>14.93</v>
      </c>
      <c r="K65" s="99">
        <v>6.63</v>
      </c>
      <c r="L65" s="99">
        <v>7.98</v>
      </c>
      <c r="M65" s="59">
        <f t="shared" si="6"/>
        <v>14.955</v>
      </c>
      <c r="N65" s="59">
        <f t="shared" si="6"/>
        <v>6.6</v>
      </c>
      <c r="O65" s="59">
        <f t="shared" si="6"/>
        <v>7.84</v>
      </c>
      <c r="P65" s="60">
        <f t="shared" si="7"/>
        <v>0.1593389905872345</v>
      </c>
      <c r="Q65" s="22">
        <f t="shared" si="8"/>
        <v>2.511886431509578E-7</v>
      </c>
      <c r="R65" s="61">
        <f t="shared" si="9"/>
        <v>1.7285227443347482E-8</v>
      </c>
      <c r="S65" s="22">
        <f t="shared" si="10"/>
        <v>2.9877908776825295E-16</v>
      </c>
      <c r="T65" s="62">
        <v>298</v>
      </c>
      <c r="U65" s="59">
        <f t="shared" si="11"/>
        <v>287.95499999999998</v>
      </c>
      <c r="V65" s="63">
        <f t="shared" si="12"/>
        <v>0.58834428244812276</v>
      </c>
      <c r="W65" s="64">
        <f t="shared" si="13"/>
        <v>3.8756476112036964</v>
      </c>
      <c r="X65" s="65">
        <f t="shared" si="2"/>
        <v>-9.5374519532270707E-8</v>
      </c>
      <c r="Y65" s="66">
        <f t="shared" si="3"/>
        <v>-9.5082280993720181E-8</v>
      </c>
      <c r="Z65" s="66">
        <f t="shared" si="4"/>
        <v>-9.5083176446340367E-8</v>
      </c>
      <c r="AA65" s="67">
        <f t="shared" si="5"/>
        <v>-9.4791827872869597E-8</v>
      </c>
      <c r="AB65" s="68">
        <f t="shared" si="15"/>
        <v>1.5563140681458271E-4</v>
      </c>
      <c r="AC65" s="69"/>
      <c r="AD65" s="70">
        <f t="shared" si="14"/>
        <v>1.5563140681458272</v>
      </c>
      <c r="AE65" s="70"/>
      <c r="AF65" s="74"/>
      <c r="AG65" s="71">
        <v>590</v>
      </c>
    </row>
    <row r="66" spans="5:33">
      <c r="E66" s="72">
        <v>0.59107638888888892</v>
      </c>
      <c r="F66" s="71">
        <v>600</v>
      </c>
      <c r="G66" s="58">
        <v>14.99</v>
      </c>
      <c r="H66" s="58">
        <v>6.57</v>
      </c>
      <c r="I66" s="58">
        <v>7.75</v>
      </c>
      <c r="J66" s="99">
        <v>14.94</v>
      </c>
      <c r="K66" s="99">
        <v>6.64</v>
      </c>
      <c r="L66" s="99">
        <v>7.98</v>
      </c>
      <c r="M66" s="59">
        <f t="shared" si="6"/>
        <v>14.965</v>
      </c>
      <c r="N66" s="59">
        <f t="shared" si="6"/>
        <v>6.6050000000000004</v>
      </c>
      <c r="O66" s="59">
        <f t="shared" si="6"/>
        <v>7.8650000000000002</v>
      </c>
      <c r="P66" s="60">
        <f t="shared" si="7"/>
        <v>0.15987447218291678</v>
      </c>
      <c r="Q66" s="22">
        <f t="shared" si="8"/>
        <v>2.4831331052955639E-7</v>
      </c>
      <c r="R66" s="61">
        <f t="shared" si="9"/>
        <v>1.7499917334497848E-8</v>
      </c>
      <c r="S66" s="22">
        <f t="shared" si="10"/>
        <v>3.0624710671425828E-16</v>
      </c>
      <c r="T66" s="62">
        <v>298</v>
      </c>
      <c r="U66" s="59">
        <f t="shared" si="11"/>
        <v>287.96499999999997</v>
      </c>
      <c r="V66" s="63">
        <f t="shared" si="12"/>
        <v>0.58773816309005922</v>
      </c>
      <c r="W66" s="64">
        <f t="shared" si="13"/>
        <v>3.8702423697184476</v>
      </c>
      <c r="X66" s="65">
        <f t="shared" si="2"/>
        <v>-9.7623839702910807E-8</v>
      </c>
      <c r="Y66" s="66">
        <f t="shared" si="3"/>
        <v>-9.7315772129112957E-8</v>
      </c>
      <c r="Z66" s="66">
        <f t="shared" si="4"/>
        <v>-9.7316744285405033E-8</v>
      </c>
      <c r="AA66" s="67">
        <f t="shared" si="5"/>
        <v>-9.7009642732311273E-8</v>
      </c>
      <c r="AB66" s="68">
        <f t="shared" si="15"/>
        <v>1.5468057804410729E-4</v>
      </c>
      <c r="AC66" s="75">
        <f>D10</f>
        <v>1.6163184641445512E-4</v>
      </c>
      <c r="AD66" s="70">
        <f t="shared" si="14"/>
        <v>1.5468057804410729</v>
      </c>
      <c r="AE66" s="70">
        <f>AC66*10000</f>
        <v>1.6163184641445512</v>
      </c>
      <c r="AF66" s="74">
        <f>(AD66-AE66)*(AD66-AE66)</f>
        <v>4.8320131956598169E-3</v>
      </c>
      <c r="AG66" s="71">
        <v>600</v>
      </c>
    </row>
    <row r="67" spans="5:33">
      <c r="E67" s="72">
        <v>0.59119212962962964</v>
      </c>
      <c r="F67" s="71">
        <v>610</v>
      </c>
      <c r="G67" s="58">
        <v>15.01</v>
      </c>
      <c r="H67" s="58">
        <v>6.58</v>
      </c>
      <c r="I67" s="58">
        <v>7.77</v>
      </c>
      <c r="J67" s="99">
        <v>14.96</v>
      </c>
      <c r="K67" s="99">
        <v>6.64</v>
      </c>
      <c r="L67" s="99">
        <v>8.0399999999999991</v>
      </c>
      <c r="M67" s="59">
        <f t="shared" si="6"/>
        <v>14.984999999999999</v>
      </c>
      <c r="N67" s="59">
        <f t="shared" si="6"/>
        <v>6.6099999999999994</v>
      </c>
      <c r="O67" s="59">
        <f t="shared" si="6"/>
        <v>7.9049999999999994</v>
      </c>
      <c r="P67" s="60">
        <f t="shared" si="7"/>
        <v>0.16074264299976229</v>
      </c>
      <c r="Q67" s="22">
        <f t="shared" si="8"/>
        <v>2.4547089156850283E-7</v>
      </c>
      <c r="R67" s="61">
        <f t="shared" si="9"/>
        <v>1.7732002939212102E-8</v>
      </c>
      <c r="S67" s="22">
        <f t="shared" si="10"/>
        <v>3.1442392823622665E-16</v>
      </c>
      <c r="T67" s="62">
        <v>298</v>
      </c>
      <c r="U67" s="59">
        <f t="shared" si="11"/>
        <v>287.98500000000001</v>
      </c>
      <c r="V67" s="63">
        <f t="shared" si="12"/>
        <v>0.58652605065536945</v>
      </c>
      <c r="W67" s="64">
        <f t="shared" si="13"/>
        <v>3.8594556140135476</v>
      </c>
      <c r="X67" s="65">
        <f t="shared" si="2"/>
        <v>-1.0042055166504752E-7</v>
      </c>
      <c r="Y67" s="66">
        <f t="shared" si="3"/>
        <v>-1.0009251650577985E-7</v>
      </c>
      <c r="Z67" s="66">
        <f t="shared" si="4"/>
        <v>-1.00093588069956E-7</v>
      </c>
      <c r="AA67" s="67">
        <f t="shared" si="5"/>
        <v>-9.9766617474091881E-8</v>
      </c>
      <c r="AB67" s="68">
        <f t="shared" si="15"/>
        <v>1.5370741385200019E-4</v>
      </c>
      <c r="AC67" s="69"/>
      <c r="AD67" s="70">
        <f t="shared" si="14"/>
        <v>1.537074138520002</v>
      </c>
      <c r="AE67" s="70"/>
      <c r="AF67" s="74"/>
      <c r="AG67" s="71">
        <v>610</v>
      </c>
    </row>
    <row r="68" spans="5:33">
      <c r="E68" s="72">
        <v>0.59130787037037036</v>
      </c>
      <c r="F68" s="71">
        <v>620</v>
      </c>
      <c r="G68" s="58">
        <v>15.02</v>
      </c>
      <c r="H68" s="58">
        <v>6.58</v>
      </c>
      <c r="I68" s="58">
        <v>7.82</v>
      </c>
      <c r="J68" s="99">
        <v>14.97</v>
      </c>
      <c r="K68" s="99">
        <v>6.64</v>
      </c>
      <c r="L68" s="99">
        <v>8.0399999999999991</v>
      </c>
      <c r="M68" s="59">
        <f t="shared" si="6"/>
        <v>14.995000000000001</v>
      </c>
      <c r="N68" s="59">
        <f t="shared" si="6"/>
        <v>6.6099999999999994</v>
      </c>
      <c r="O68" s="59">
        <f t="shared" si="6"/>
        <v>7.93</v>
      </c>
      <c r="P68" s="60">
        <f t="shared" si="7"/>
        <v>0.16127864055654231</v>
      </c>
      <c r="Q68" s="22">
        <f t="shared" si="8"/>
        <v>2.4547089156850283E-7</v>
      </c>
      <c r="R68" s="61">
        <f t="shared" si="9"/>
        <v>1.774674435786572E-8</v>
      </c>
      <c r="S68" s="22">
        <f t="shared" si="10"/>
        <v>3.1494693530343878E-16</v>
      </c>
      <c r="T68" s="62">
        <v>298</v>
      </c>
      <c r="U68" s="59">
        <f t="shared" si="11"/>
        <v>287.995</v>
      </c>
      <c r="V68" s="63">
        <f t="shared" si="12"/>
        <v>0.58592005756997889</v>
      </c>
      <c r="W68" s="64">
        <f t="shared" si="13"/>
        <v>3.8540740755733789</v>
      </c>
      <c r="X68" s="65">
        <f t="shared" si="2"/>
        <v>-1.0040579930928237E-7</v>
      </c>
      <c r="Y68" s="66">
        <f t="shared" si="3"/>
        <v>-1.000757110107279E-7</v>
      </c>
      <c r="Z68" s="66">
        <f t="shared" si="4"/>
        <v>-1.0007679618992664E-7</v>
      </c>
      <c r="AA68" s="67">
        <f t="shared" si="5"/>
        <v>-9.9747785935426171E-8</v>
      </c>
      <c r="AB68" s="68">
        <f t="shared" si="15"/>
        <v>1.5270648155484918E-4</v>
      </c>
      <c r="AC68" s="69"/>
      <c r="AD68" s="70">
        <f t="shared" si="14"/>
        <v>1.5270648155484918</v>
      </c>
      <c r="AE68" s="70"/>
      <c r="AF68" s="74"/>
      <c r="AG68" s="71">
        <v>620</v>
      </c>
    </row>
    <row r="69" spans="5:33">
      <c r="E69" s="72">
        <v>0.59142361111111108</v>
      </c>
      <c r="F69" s="71">
        <v>630</v>
      </c>
      <c r="G69" s="58">
        <v>15.03</v>
      </c>
      <c r="H69" s="58">
        <v>6.58</v>
      </c>
      <c r="I69" s="58">
        <v>7.84</v>
      </c>
      <c r="J69" s="99">
        <v>14.98</v>
      </c>
      <c r="K69" s="99">
        <v>6.64</v>
      </c>
      <c r="L69" s="99">
        <v>8.09</v>
      </c>
      <c r="M69" s="59">
        <f t="shared" si="6"/>
        <v>15.004999999999999</v>
      </c>
      <c r="N69" s="59">
        <f t="shared" si="6"/>
        <v>6.6099999999999994</v>
      </c>
      <c r="O69" s="59">
        <f t="shared" si="6"/>
        <v>7.9649999999999999</v>
      </c>
      <c r="P69" s="60">
        <f t="shared" si="7"/>
        <v>0.16201823461956849</v>
      </c>
      <c r="Q69" s="22">
        <f t="shared" si="8"/>
        <v>2.4547089156850283E-7</v>
      </c>
      <c r="R69" s="61">
        <f t="shared" si="9"/>
        <v>1.7761498031729569E-8</v>
      </c>
      <c r="S69" s="22">
        <f t="shared" si="10"/>
        <v>3.1547081233113336E-16</v>
      </c>
      <c r="T69" s="62">
        <v>298</v>
      </c>
      <c r="U69" s="59">
        <f t="shared" si="11"/>
        <v>288.005</v>
      </c>
      <c r="V69" s="63">
        <f t="shared" si="12"/>
        <v>0.58531410656670979</v>
      </c>
      <c r="W69" s="64">
        <f t="shared" si="13"/>
        <v>3.8487004139599104</v>
      </c>
      <c r="X69" s="65">
        <f t="shared" si="2"/>
        <v>-1.0051203479931076E-7</v>
      </c>
      <c r="Y69" s="66">
        <f t="shared" si="3"/>
        <v>-1.0017906550439925E-7</v>
      </c>
      <c r="Z69" s="66">
        <f t="shared" si="4"/>
        <v>-1.0018016854197656E-7</v>
      </c>
      <c r="AA69" s="67">
        <f t="shared" si="5"/>
        <v>-9.9848294976509612E-8</v>
      </c>
      <c r="AB69" s="68">
        <f t="shared" si="15"/>
        <v>1.5170571722210581E-4</v>
      </c>
      <c r="AC69" s="69"/>
      <c r="AD69" s="70">
        <f t="shared" si="14"/>
        <v>1.5170571722210582</v>
      </c>
      <c r="AE69" s="70"/>
      <c r="AF69" s="74"/>
      <c r="AG69" s="71">
        <v>630</v>
      </c>
    </row>
    <row r="70" spans="5:33">
      <c r="E70" s="72">
        <v>0.5915393518518518</v>
      </c>
      <c r="F70" s="71">
        <v>640</v>
      </c>
      <c r="G70" s="58">
        <v>15.05</v>
      </c>
      <c r="H70" s="58">
        <v>6.58</v>
      </c>
      <c r="I70" s="58">
        <v>7.89</v>
      </c>
      <c r="J70" s="99">
        <v>15</v>
      </c>
      <c r="K70" s="99">
        <v>6.64</v>
      </c>
      <c r="L70" s="99">
        <v>8.17</v>
      </c>
      <c r="M70" s="59">
        <f t="shared" ref="M70:O133" si="16">(G70+J70)/2</f>
        <v>15.025</v>
      </c>
      <c r="N70" s="59">
        <f t="shared" si="16"/>
        <v>6.6099999999999994</v>
      </c>
      <c r="O70" s="59">
        <f t="shared" si="16"/>
        <v>8.0299999999999994</v>
      </c>
      <c r="P70" s="60">
        <f t="shared" si="7"/>
        <v>0.16339644253346705</v>
      </c>
      <c r="Q70" s="22">
        <f t="shared" si="8"/>
        <v>2.4547089156850283E-7</v>
      </c>
      <c r="R70" s="61">
        <f t="shared" si="9"/>
        <v>1.77910421858497E-8</v>
      </c>
      <c r="S70" s="22">
        <f t="shared" si="10"/>
        <v>3.1652118205868365E-16</v>
      </c>
      <c r="T70" s="62">
        <v>298</v>
      </c>
      <c r="U70" s="59">
        <f t="shared" si="11"/>
        <v>288.02499999999998</v>
      </c>
      <c r="V70" s="63">
        <f t="shared" si="12"/>
        <v>0.58410233078900686</v>
      </c>
      <c r="W70" s="64">
        <f t="shared" si="13"/>
        <v>3.8379766729845159</v>
      </c>
      <c r="X70" s="65">
        <f t="shared" ref="X70:X133" si="17">-($B$2/W70)*P70*S70*AB70</f>
        <v>-1.0131523021427464E-7</v>
      </c>
      <c r="Y70" s="66">
        <f t="shared" ref="Y70:Y133" si="18">-(AB70+(5*X70))*$B$2*S70*P70/W70</f>
        <v>-1.0097466920145847E-7</v>
      </c>
      <c r="Z70" s="66">
        <f t="shared" ref="Z70:Z133" si="19">-(AB70+5*Y70)*$B$2*P70*S70/W70</f>
        <v>-1.0097581396324012E-7</v>
      </c>
      <c r="AA70" s="67">
        <f t="shared" ref="AA70:AA133" si="20">-(AB70+(10*Z70))*$B$2*P70*S70/W70</f>
        <v>-1.0063639001620117E-7</v>
      </c>
      <c r="AB70" s="68">
        <f t="shared" si="15"/>
        <v>1.5070391922565821E-4</v>
      </c>
      <c r="AC70" s="69"/>
      <c r="AD70" s="70">
        <f t="shared" si="14"/>
        <v>1.507039192256582</v>
      </c>
      <c r="AE70" s="70"/>
      <c r="AF70" s="74"/>
      <c r="AG70" s="71">
        <v>640</v>
      </c>
    </row>
    <row r="71" spans="5:33">
      <c r="E71" s="72">
        <v>0.59165509259259264</v>
      </c>
      <c r="F71" s="71">
        <v>650</v>
      </c>
      <c r="G71" s="58">
        <v>15.06</v>
      </c>
      <c r="H71" s="58">
        <v>6.59</v>
      </c>
      <c r="I71" s="58">
        <v>7.92</v>
      </c>
      <c r="J71" s="99">
        <v>15.01</v>
      </c>
      <c r="K71" s="99">
        <v>6.65</v>
      </c>
      <c r="L71" s="99">
        <v>8.19</v>
      </c>
      <c r="M71" s="59">
        <f t="shared" si="16"/>
        <v>15.035</v>
      </c>
      <c r="N71" s="59">
        <f t="shared" si="16"/>
        <v>6.62</v>
      </c>
      <c r="O71" s="59">
        <f t="shared" si="16"/>
        <v>8.0549999999999997</v>
      </c>
      <c r="P71" s="60">
        <f t="shared" ref="P71:P134" si="21">((O71/32000)*(1/((-0.026*M71+1.9067)/1000)))/1.013</f>
        <v>0.16393326304417727</v>
      </c>
      <c r="Q71" s="22">
        <f t="shared" ref="Q71:Q134" si="22">POWER(10, -N71)</f>
        <v>2.3988329190194845E-7</v>
      </c>
      <c r="R71" s="61">
        <f t="shared" ref="R71:R134" si="23">(0.00000000000001*(0.1253*EXP(0.0831*M71)))/Q71</f>
        <v>1.8220583809827277E-8</v>
      </c>
      <c r="S71" s="22">
        <f t="shared" ref="S71:S134" si="24">POWER(R71, 2)</f>
        <v>3.3198967437093989E-16</v>
      </c>
      <c r="T71" s="62">
        <v>298</v>
      </c>
      <c r="U71" s="59">
        <f t="shared" ref="U71:U134" si="25">273+M71</f>
        <v>288.03500000000003</v>
      </c>
      <c r="V71" s="63">
        <f t="shared" ref="V71:V134" si="26">((1/U71)-(1/298))*5026</f>
        <v>0.58349650600580638</v>
      </c>
      <c r="W71" s="64">
        <f t="shared" ref="W71:W134" si="27">POWER(10,V71)</f>
        <v>3.8326265695564241</v>
      </c>
      <c r="X71" s="65">
        <f t="shared" si="17"/>
        <v>-1.0604914452573312E-7</v>
      </c>
      <c r="Y71" s="66">
        <f t="shared" si="18"/>
        <v>-1.0567349791782939E-7</v>
      </c>
      <c r="Z71" s="66">
        <f t="shared" si="19"/>
        <v>-1.0567482853086415E-7</v>
      </c>
      <c r="AA71" s="67">
        <f t="shared" si="20"/>
        <v>-1.0530050310941701E-7</v>
      </c>
      <c r="AB71" s="68">
        <f t="shared" si="15"/>
        <v>1.496941649147251E-4</v>
      </c>
      <c r="AC71" s="69"/>
      <c r="AD71" s="70">
        <f t="shared" ref="AD71:AE134" si="28">AB71*10000</f>
        <v>1.4969416491472509</v>
      </c>
      <c r="AE71" s="70"/>
      <c r="AF71" s="74"/>
      <c r="AG71" s="71">
        <v>650</v>
      </c>
    </row>
    <row r="72" spans="5:33">
      <c r="E72" s="72">
        <v>0.59177083333333336</v>
      </c>
      <c r="F72" s="71">
        <v>660</v>
      </c>
      <c r="G72" s="58">
        <v>15.07</v>
      </c>
      <c r="H72" s="58">
        <v>6.59</v>
      </c>
      <c r="I72" s="58">
        <v>7.95</v>
      </c>
      <c r="J72" s="99">
        <v>15.02</v>
      </c>
      <c r="K72" s="99">
        <v>6.65</v>
      </c>
      <c r="L72" s="99">
        <v>8.2200000000000006</v>
      </c>
      <c r="M72" s="59">
        <f t="shared" si="16"/>
        <v>15.045</v>
      </c>
      <c r="N72" s="59">
        <f t="shared" si="16"/>
        <v>6.62</v>
      </c>
      <c r="O72" s="59">
        <f t="shared" si="16"/>
        <v>8.0850000000000009</v>
      </c>
      <c r="P72" s="60">
        <f t="shared" si="21"/>
        <v>0.1645720439014591</v>
      </c>
      <c r="Q72" s="22">
        <f t="shared" si="22"/>
        <v>2.3988329190194845E-7</v>
      </c>
      <c r="R72" s="61">
        <f t="shared" si="23"/>
        <v>1.8235731407928565E-8</v>
      </c>
      <c r="S72" s="22">
        <f t="shared" si="24"/>
        <v>3.3254189998211231E-16</v>
      </c>
      <c r="T72" s="62">
        <v>298</v>
      </c>
      <c r="U72" s="59">
        <f t="shared" si="25"/>
        <v>288.04500000000002</v>
      </c>
      <c r="V72" s="63">
        <f t="shared" si="26"/>
        <v>0.5828907232872006</v>
      </c>
      <c r="W72" s="64">
        <f t="shared" si="27"/>
        <v>3.8272842948226895</v>
      </c>
      <c r="X72" s="65">
        <f t="shared" si="17"/>
        <v>-1.0603445749865371E-7</v>
      </c>
      <c r="Y72" s="66">
        <f t="shared" si="18"/>
        <v>-1.0565624499687246E-7</v>
      </c>
      <c r="Z72" s="66">
        <f t="shared" si="19"/>
        <v>-1.05657594036608E-7</v>
      </c>
      <c r="AA72" s="67">
        <f t="shared" si="20"/>
        <v>-1.0528072095082857E-7</v>
      </c>
      <c r="AB72" s="68">
        <f t="shared" ref="AB72:AB135" si="29">AB71+10*(0.166666666666666*(X71+2*Y71+2*Z71+AA71))</f>
        <v>1.486374210805042E-4</v>
      </c>
      <c r="AC72" s="69"/>
      <c r="AD72" s="70">
        <f t="shared" si="28"/>
        <v>1.486374210805042</v>
      </c>
      <c r="AE72" s="70"/>
      <c r="AF72" s="74"/>
      <c r="AG72" s="71">
        <v>660</v>
      </c>
    </row>
    <row r="73" spans="5:33">
      <c r="E73" s="72">
        <v>0.59188657407407408</v>
      </c>
      <c r="F73" s="71">
        <v>670</v>
      </c>
      <c r="G73" s="58">
        <v>15.09</v>
      </c>
      <c r="H73" s="58">
        <v>6.59</v>
      </c>
      <c r="I73" s="58">
        <v>7.94</v>
      </c>
      <c r="J73" s="99">
        <v>15.04</v>
      </c>
      <c r="K73" s="99">
        <v>6.65</v>
      </c>
      <c r="L73" s="99">
        <v>8.27</v>
      </c>
      <c r="M73" s="59">
        <f t="shared" si="16"/>
        <v>15.065</v>
      </c>
      <c r="N73" s="59">
        <f t="shared" si="16"/>
        <v>6.62</v>
      </c>
      <c r="O73" s="59">
        <f t="shared" si="16"/>
        <v>8.1050000000000004</v>
      </c>
      <c r="P73" s="60">
        <f t="shared" si="21"/>
        <v>0.16503577465724639</v>
      </c>
      <c r="Q73" s="22">
        <f t="shared" si="22"/>
        <v>2.3988329190194845E-7</v>
      </c>
      <c r="R73" s="61">
        <f t="shared" si="23"/>
        <v>1.8266064393257085E-8</v>
      </c>
      <c r="S73" s="22">
        <f t="shared" si="24"/>
        <v>3.3364910841861435E-16</v>
      </c>
      <c r="T73" s="62">
        <v>298</v>
      </c>
      <c r="U73" s="59">
        <f t="shared" si="25"/>
        <v>288.065</v>
      </c>
      <c r="V73" s="63">
        <f t="shared" si="26"/>
        <v>0.58167928402624602</v>
      </c>
      <c r="W73" s="64">
        <f t="shared" si="27"/>
        <v>3.816623183517089</v>
      </c>
      <c r="X73" s="65">
        <f t="shared" si="17"/>
        <v>-1.0622480214313882E-7</v>
      </c>
      <c r="Y73" s="66">
        <f t="shared" si="18"/>
        <v>-1.058425130921921E-7</v>
      </c>
      <c r="Z73" s="66">
        <f t="shared" si="19"/>
        <v>-1.0584388890005926E-7</v>
      </c>
      <c r="AA73" s="67">
        <f t="shared" si="20"/>
        <v>-1.054629657542776E-7</v>
      </c>
      <c r="AB73" s="68">
        <f t="shared" si="29"/>
        <v>1.4758084965297679E-4</v>
      </c>
      <c r="AC73" s="69"/>
      <c r="AD73" s="70">
        <f t="shared" si="28"/>
        <v>1.475808496529768</v>
      </c>
      <c r="AE73" s="70"/>
      <c r="AF73" s="74"/>
      <c r="AG73" s="71">
        <v>670</v>
      </c>
    </row>
    <row r="74" spans="5:33">
      <c r="E74" s="72">
        <v>0.5920023148148148</v>
      </c>
      <c r="F74" s="71">
        <v>680</v>
      </c>
      <c r="G74" s="58">
        <v>15.1</v>
      </c>
      <c r="H74" s="58">
        <v>6.59</v>
      </c>
      <c r="I74" s="58">
        <v>7.99</v>
      </c>
      <c r="J74" s="99">
        <v>15.05</v>
      </c>
      <c r="K74" s="99">
        <v>6.65</v>
      </c>
      <c r="L74" s="99">
        <v>8.2799999999999994</v>
      </c>
      <c r="M74" s="59">
        <f t="shared" si="16"/>
        <v>15.074999999999999</v>
      </c>
      <c r="N74" s="59">
        <f t="shared" si="16"/>
        <v>6.62</v>
      </c>
      <c r="O74" s="59">
        <f t="shared" si="16"/>
        <v>8.1349999999999998</v>
      </c>
      <c r="P74" s="60">
        <f t="shared" si="21"/>
        <v>0.16567507368722209</v>
      </c>
      <c r="Q74" s="22">
        <f t="shared" si="22"/>
        <v>2.3988329190194845E-7</v>
      </c>
      <c r="R74" s="61">
        <f t="shared" si="23"/>
        <v>1.8281249801431109E-8</v>
      </c>
      <c r="S74" s="22">
        <f t="shared" si="24"/>
        <v>3.3420409430232495E-16</v>
      </c>
      <c r="T74" s="62">
        <v>298</v>
      </c>
      <c r="U74" s="59">
        <f t="shared" si="25"/>
        <v>288.07499999999999</v>
      </c>
      <c r="V74" s="63">
        <f t="shared" si="26"/>
        <v>0.58107362747513491</v>
      </c>
      <c r="W74" s="64">
        <f t="shared" si="27"/>
        <v>3.8113043230324379</v>
      </c>
      <c r="X74" s="65">
        <f t="shared" si="17"/>
        <v>-1.0619560026488921E-7</v>
      </c>
      <c r="Y74" s="66">
        <f t="shared" si="18"/>
        <v>-1.0581076134835174E-7</v>
      </c>
      <c r="Z74" s="66">
        <f t="shared" si="19"/>
        <v>-1.0581215595407281E-7</v>
      </c>
      <c r="AA74" s="67">
        <f t="shared" si="20"/>
        <v>-1.0542870153552022E-7</v>
      </c>
      <c r="AB74" s="68">
        <f t="shared" si="29"/>
        <v>1.4652241536650693E-4</v>
      </c>
      <c r="AC74" s="69"/>
      <c r="AD74" s="70">
        <f t="shared" si="28"/>
        <v>1.4652241536650692</v>
      </c>
      <c r="AE74" s="70"/>
      <c r="AF74" s="74"/>
      <c r="AG74" s="71">
        <v>680</v>
      </c>
    </row>
    <row r="75" spans="5:33">
      <c r="E75" s="72">
        <v>0.59211805555555552</v>
      </c>
      <c r="F75" s="71">
        <v>690</v>
      </c>
      <c r="G75" s="58">
        <v>15.12</v>
      </c>
      <c r="H75" s="58">
        <v>6.6</v>
      </c>
      <c r="I75" s="58">
        <v>8.07</v>
      </c>
      <c r="J75" s="99">
        <v>15.07</v>
      </c>
      <c r="K75" s="99">
        <v>6.66</v>
      </c>
      <c r="L75" s="99">
        <v>8.3000000000000007</v>
      </c>
      <c r="M75" s="59">
        <f t="shared" si="16"/>
        <v>15.094999999999999</v>
      </c>
      <c r="N75" s="59">
        <f t="shared" si="16"/>
        <v>6.63</v>
      </c>
      <c r="O75" s="59">
        <f t="shared" si="16"/>
        <v>8.1850000000000005</v>
      </c>
      <c r="P75" s="60">
        <f t="shared" si="21"/>
        <v>0.16675060330429398</v>
      </c>
      <c r="Q75" s="22">
        <f t="shared" si="22"/>
        <v>2.3442288153199206E-7</v>
      </c>
      <c r="R75" s="61">
        <f t="shared" si="23"/>
        <v>1.8738191821347878E-8</v>
      </c>
      <c r="S75" s="22">
        <f t="shared" si="24"/>
        <v>3.5111983273362851E-16</v>
      </c>
      <c r="T75" s="62">
        <v>298</v>
      </c>
      <c r="U75" s="59">
        <f t="shared" si="25"/>
        <v>288.09500000000003</v>
      </c>
      <c r="V75" s="63">
        <f t="shared" si="26"/>
        <v>0.57986244050975255</v>
      </c>
      <c r="W75" s="64">
        <f t="shared" si="27"/>
        <v>3.8006899327606871</v>
      </c>
      <c r="X75" s="65">
        <f t="shared" si="17"/>
        <v>-1.1179538990430019E-7</v>
      </c>
      <c r="Y75" s="66">
        <f t="shared" si="18"/>
        <v>-1.1136579276826418E-7</v>
      </c>
      <c r="Z75" s="66">
        <f t="shared" si="19"/>
        <v>-1.1136744358498794E-7</v>
      </c>
      <c r="AA75" s="67">
        <f t="shared" si="20"/>
        <v>-1.1093948457845955E-7</v>
      </c>
      <c r="AB75" s="68">
        <f t="shared" si="29"/>
        <v>1.4546429847249817E-4</v>
      </c>
      <c r="AC75" s="69"/>
      <c r="AD75" s="70">
        <f t="shared" si="28"/>
        <v>1.4546429847249818</v>
      </c>
      <c r="AE75" s="70"/>
      <c r="AF75" s="74"/>
      <c r="AG75" s="71">
        <v>690</v>
      </c>
    </row>
    <row r="76" spans="5:33">
      <c r="E76" s="72">
        <v>0.59223379629629624</v>
      </c>
      <c r="F76" s="71">
        <v>700</v>
      </c>
      <c r="G76" s="58">
        <v>15.13</v>
      </c>
      <c r="H76" s="58">
        <v>6.6</v>
      </c>
      <c r="I76" s="58">
        <v>8.06</v>
      </c>
      <c r="J76" s="99">
        <v>15.08</v>
      </c>
      <c r="K76" s="99">
        <v>6.66</v>
      </c>
      <c r="L76" s="99">
        <v>8.27</v>
      </c>
      <c r="M76" s="59">
        <f t="shared" si="16"/>
        <v>15.105</v>
      </c>
      <c r="N76" s="59">
        <f t="shared" si="16"/>
        <v>6.63</v>
      </c>
      <c r="O76" s="59">
        <f t="shared" si="16"/>
        <v>8.1649999999999991</v>
      </c>
      <c r="P76" s="60">
        <f t="shared" si="21"/>
        <v>0.16637171593358155</v>
      </c>
      <c r="Q76" s="22">
        <f t="shared" si="22"/>
        <v>2.3442288153199206E-7</v>
      </c>
      <c r="R76" s="61">
        <f t="shared" si="23"/>
        <v>1.8753769730476204E-8</v>
      </c>
      <c r="S76" s="22">
        <f t="shared" si="24"/>
        <v>3.5170387910372549E-16</v>
      </c>
      <c r="T76" s="62">
        <v>298</v>
      </c>
      <c r="U76" s="59">
        <f t="shared" si="25"/>
        <v>288.10500000000002</v>
      </c>
      <c r="V76" s="63">
        <f t="shared" si="26"/>
        <v>0.57925691008672775</v>
      </c>
      <c r="W76" s="64">
        <f t="shared" si="27"/>
        <v>3.7953943791752209</v>
      </c>
      <c r="X76" s="65">
        <f t="shared" si="17"/>
        <v>-1.1102622415227677E-7</v>
      </c>
      <c r="Y76" s="66">
        <f t="shared" si="18"/>
        <v>-1.1059924913709874E-7</v>
      </c>
      <c r="Z76" s="66">
        <f t="shared" si="19"/>
        <v>-1.1060089116054843E-7</v>
      </c>
      <c r="AA76" s="67">
        <f t="shared" si="20"/>
        <v>-1.1017554553931759E-7</v>
      </c>
      <c r="AB76" s="68">
        <f t="shared" si="29"/>
        <v>1.4435062956051606E-4</v>
      </c>
      <c r="AC76" s="69"/>
      <c r="AD76" s="70">
        <f t="shared" si="28"/>
        <v>1.4435062956051605</v>
      </c>
      <c r="AE76" s="70"/>
      <c r="AF76" s="74"/>
      <c r="AG76" s="71">
        <v>700</v>
      </c>
    </row>
    <row r="77" spans="5:33">
      <c r="E77" s="72">
        <v>0.59234953703703708</v>
      </c>
      <c r="F77" s="71">
        <v>710</v>
      </c>
      <c r="G77" s="58">
        <v>15.14</v>
      </c>
      <c r="H77" s="58">
        <v>6.6</v>
      </c>
      <c r="I77" s="58">
        <v>8.09</v>
      </c>
      <c r="J77" s="99">
        <v>15.09</v>
      </c>
      <c r="K77" s="99">
        <v>6.66</v>
      </c>
      <c r="L77" s="99">
        <v>8.31</v>
      </c>
      <c r="M77" s="59">
        <f t="shared" si="16"/>
        <v>15.115</v>
      </c>
      <c r="N77" s="59">
        <f t="shared" si="16"/>
        <v>6.63</v>
      </c>
      <c r="O77" s="59">
        <f t="shared" si="16"/>
        <v>8.1999999999999993</v>
      </c>
      <c r="P77" s="60">
        <f t="shared" si="21"/>
        <v>0.16711358218785857</v>
      </c>
      <c r="Q77" s="22">
        <f t="shared" si="22"/>
        <v>2.3442288153199206E-7</v>
      </c>
      <c r="R77" s="61">
        <f t="shared" si="23"/>
        <v>1.8769360590227251E-8</v>
      </c>
      <c r="S77" s="22">
        <f t="shared" si="24"/>
        <v>3.5228889696597588E-16</v>
      </c>
      <c r="T77" s="62">
        <v>298</v>
      </c>
      <c r="U77" s="59">
        <f t="shared" si="25"/>
        <v>288.11500000000001</v>
      </c>
      <c r="V77" s="63">
        <f t="shared" si="26"/>
        <v>0.57865142169764239</v>
      </c>
      <c r="W77" s="64">
        <f t="shared" si="27"/>
        <v>3.7901065707894142</v>
      </c>
      <c r="X77" s="65">
        <f t="shared" si="17"/>
        <v>-1.110055683862925E-7</v>
      </c>
      <c r="Y77" s="66">
        <f t="shared" si="18"/>
        <v>-1.1057545674634761E-7</v>
      </c>
      <c r="Z77" s="66">
        <f t="shared" si="19"/>
        <v>-1.1057712329358036E-7</v>
      </c>
      <c r="AA77" s="67">
        <f t="shared" si="20"/>
        <v>-1.1014866528617621E-7</v>
      </c>
      <c r="AB77" s="68">
        <f t="shared" si="29"/>
        <v>1.4324462614337125E-4</v>
      </c>
      <c r="AC77" s="69"/>
      <c r="AD77" s="70">
        <f t="shared" si="28"/>
        <v>1.4324462614337126</v>
      </c>
      <c r="AE77" s="70"/>
      <c r="AF77" s="74"/>
      <c r="AG77" s="71">
        <v>710</v>
      </c>
    </row>
    <row r="78" spans="5:33">
      <c r="E78" s="72">
        <v>0.5924652777777778</v>
      </c>
      <c r="F78" s="71">
        <v>720</v>
      </c>
      <c r="G78" s="58">
        <v>15.16</v>
      </c>
      <c r="H78" s="58">
        <v>6.6</v>
      </c>
      <c r="I78" s="58">
        <v>8.11</v>
      </c>
      <c r="J78" s="99">
        <v>15.11</v>
      </c>
      <c r="K78" s="99">
        <v>6.66</v>
      </c>
      <c r="L78" s="99">
        <v>8.36</v>
      </c>
      <c r="M78" s="59">
        <f t="shared" si="16"/>
        <v>15.135</v>
      </c>
      <c r="N78" s="59">
        <f t="shared" si="16"/>
        <v>6.63</v>
      </c>
      <c r="O78" s="59">
        <f t="shared" si="16"/>
        <v>8.2349999999999994</v>
      </c>
      <c r="P78" s="60">
        <f t="shared" si="21"/>
        <v>0.16788454471361983</v>
      </c>
      <c r="Q78" s="22">
        <f t="shared" si="22"/>
        <v>2.3442288153199206E-7</v>
      </c>
      <c r="R78" s="61">
        <f t="shared" si="23"/>
        <v>1.8800581204672237E-8</v>
      </c>
      <c r="S78" s="22">
        <f t="shared" si="24"/>
        <v>3.5346185363347498E-16</v>
      </c>
      <c r="T78" s="62">
        <v>298</v>
      </c>
      <c r="U78" s="59">
        <f t="shared" si="25"/>
        <v>288.13499999999999</v>
      </c>
      <c r="V78" s="63">
        <f t="shared" si="26"/>
        <v>0.57744057100378132</v>
      </c>
      <c r="W78" s="64">
        <f t="shared" si="27"/>
        <v>3.7795541422286592</v>
      </c>
      <c r="X78" s="65">
        <f t="shared" si="17"/>
        <v>-1.113352452580531E-7</v>
      </c>
      <c r="Y78" s="66">
        <f t="shared" si="18"/>
        <v>-1.1089920908911975E-7</v>
      </c>
      <c r="Z78" s="66">
        <f t="shared" si="19"/>
        <v>-1.1090091679219416E-7</v>
      </c>
      <c r="AA78" s="67">
        <f t="shared" si="20"/>
        <v>-1.1046657495015227E-7</v>
      </c>
      <c r="AB78" s="68">
        <f t="shared" si="29"/>
        <v>1.4213886048711739E-4</v>
      </c>
      <c r="AC78" s="75">
        <f>D11</f>
        <v>1.5316205533596837E-4</v>
      </c>
      <c r="AD78" s="70">
        <f t="shared" si="28"/>
        <v>1.4213886048711739</v>
      </c>
      <c r="AE78" s="70">
        <f>AC78*10000</f>
        <v>1.5316205533596838</v>
      </c>
      <c r="AF78" s="74">
        <f>(AD78-AE78)*(AD78-AE78)</f>
        <v>1.2151082467573505E-2</v>
      </c>
      <c r="AG78" s="71">
        <v>720</v>
      </c>
    </row>
    <row r="79" spans="5:33">
      <c r="E79" s="72">
        <v>0.59258101851851852</v>
      </c>
      <c r="F79" s="71">
        <v>730</v>
      </c>
      <c r="G79" s="58">
        <v>15.17</v>
      </c>
      <c r="H79" s="58">
        <v>6.6</v>
      </c>
      <c r="I79" s="58">
        <v>8.15</v>
      </c>
      <c r="J79" s="99">
        <v>15.12</v>
      </c>
      <c r="K79" s="99">
        <v>6.66</v>
      </c>
      <c r="L79" s="99">
        <v>8.4499999999999993</v>
      </c>
      <c r="M79" s="59">
        <f t="shared" si="16"/>
        <v>15.145</v>
      </c>
      <c r="N79" s="59">
        <f t="shared" si="16"/>
        <v>6.63</v>
      </c>
      <c r="O79" s="59">
        <f t="shared" si="16"/>
        <v>8.3000000000000007</v>
      </c>
      <c r="P79" s="60">
        <f t="shared" si="21"/>
        <v>0.16923875978470002</v>
      </c>
      <c r="Q79" s="22">
        <f t="shared" si="22"/>
        <v>2.3442288153199206E-7</v>
      </c>
      <c r="R79" s="61">
        <f t="shared" si="23"/>
        <v>1.8816210980925906E-8</v>
      </c>
      <c r="S79" s="22">
        <f t="shared" si="24"/>
        <v>3.5404979567871664E-16</v>
      </c>
      <c r="T79" s="62">
        <v>298</v>
      </c>
      <c r="U79" s="59">
        <f t="shared" si="25"/>
        <v>288.14499999999998</v>
      </c>
      <c r="V79" s="63">
        <f t="shared" si="26"/>
        <v>0.57683520869025628</v>
      </c>
      <c r="W79" s="64">
        <f t="shared" si="27"/>
        <v>3.7742894984069539</v>
      </c>
      <c r="X79" s="65">
        <f t="shared" si="17"/>
        <v>-1.1169845934613955E-7</v>
      </c>
      <c r="Y79" s="66">
        <f t="shared" si="18"/>
        <v>-1.1125612230905002E-7</v>
      </c>
      <c r="Z79" s="66">
        <f t="shared" si="19"/>
        <v>-1.1125787400782478E-7</v>
      </c>
      <c r="AA79" s="67">
        <f t="shared" si="20"/>
        <v>-1.1081727479570641E-7</v>
      </c>
      <c r="AB79" s="68">
        <f t="shared" si="29"/>
        <v>1.4102985703383266E-4</v>
      </c>
      <c r="AC79" s="69"/>
      <c r="AD79" s="70">
        <f t="shared" si="28"/>
        <v>1.4102985703383266</v>
      </c>
      <c r="AE79" s="70"/>
      <c r="AF79" s="74"/>
      <c r="AG79" s="71">
        <v>730</v>
      </c>
    </row>
    <row r="80" spans="5:33">
      <c r="E80" s="72">
        <v>0.59269675925925924</v>
      </c>
      <c r="F80" s="71">
        <v>740</v>
      </c>
      <c r="G80" s="58">
        <v>15.18</v>
      </c>
      <c r="H80" s="58">
        <v>6.61</v>
      </c>
      <c r="I80" s="58">
        <v>8.17</v>
      </c>
      <c r="J80" s="99">
        <v>15.13</v>
      </c>
      <c r="K80" s="99">
        <v>6.67</v>
      </c>
      <c r="L80" s="99">
        <v>8.3800000000000008</v>
      </c>
      <c r="M80" s="59">
        <f t="shared" si="16"/>
        <v>15.155000000000001</v>
      </c>
      <c r="N80" s="59">
        <f t="shared" si="16"/>
        <v>6.6400000000000006</v>
      </c>
      <c r="O80" s="59">
        <f t="shared" si="16"/>
        <v>8.2750000000000004</v>
      </c>
      <c r="P80" s="60">
        <f t="shared" si="21"/>
        <v>0.16875800587979897</v>
      </c>
      <c r="Q80" s="22">
        <f t="shared" si="22"/>
        <v>2.2908676527677676E-7</v>
      </c>
      <c r="R80" s="61">
        <f t="shared" si="23"/>
        <v>1.9270503974974347E-8</v>
      </c>
      <c r="S80" s="22">
        <f t="shared" si="24"/>
        <v>3.7135232344950211E-16</v>
      </c>
      <c r="T80" s="62">
        <v>298</v>
      </c>
      <c r="U80" s="59">
        <f t="shared" si="25"/>
        <v>288.15499999999997</v>
      </c>
      <c r="V80" s="63">
        <f t="shared" si="26"/>
        <v>0.57622988839316802</v>
      </c>
      <c r="W80" s="64">
        <f t="shared" si="27"/>
        <v>3.7690325524912929</v>
      </c>
      <c r="X80" s="65">
        <f t="shared" si="17"/>
        <v>-1.1606443259643082E-7</v>
      </c>
      <c r="Y80" s="66">
        <f t="shared" si="18"/>
        <v>-1.1558304273115425E-7</v>
      </c>
      <c r="Z80" s="66">
        <f t="shared" si="19"/>
        <v>-1.155850393480093E-7</v>
      </c>
      <c r="AA80" s="67">
        <f t="shared" si="20"/>
        <v>-1.1510562953721636E-7</v>
      </c>
      <c r="AB80" s="68">
        <f t="shared" si="29"/>
        <v>1.3991728415587335E-4</v>
      </c>
      <c r="AC80" s="69"/>
      <c r="AD80" s="70">
        <f t="shared" si="28"/>
        <v>1.3991728415587334</v>
      </c>
      <c r="AE80" s="70"/>
      <c r="AF80" s="74"/>
      <c r="AG80" s="71">
        <v>740</v>
      </c>
    </row>
    <row r="81" spans="5:33">
      <c r="E81" s="72">
        <v>0.59281249999999996</v>
      </c>
      <c r="F81" s="71">
        <v>750</v>
      </c>
      <c r="G81" s="58">
        <v>15.19</v>
      </c>
      <c r="H81" s="58">
        <v>6.61</v>
      </c>
      <c r="I81" s="58">
        <v>8.18</v>
      </c>
      <c r="J81" s="99">
        <v>15.14</v>
      </c>
      <c r="K81" s="99">
        <v>6.67</v>
      </c>
      <c r="L81" s="99">
        <v>8.4600000000000009</v>
      </c>
      <c r="M81" s="59">
        <f t="shared" si="16"/>
        <v>15.164999999999999</v>
      </c>
      <c r="N81" s="59">
        <f t="shared" si="16"/>
        <v>6.6400000000000006</v>
      </c>
      <c r="O81" s="59">
        <f t="shared" si="16"/>
        <v>8.32</v>
      </c>
      <c r="P81" s="60">
        <f t="shared" si="21"/>
        <v>0.16970489226503574</v>
      </c>
      <c r="Q81" s="22">
        <f t="shared" si="22"/>
        <v>2.2908676527677676E-7</v>
      </c>
      <c r="R81" s="61">
        <f t="shared" si="23"/>
        <v>1.9286524419350259E-8</v>
      </c>
      <c r="S81" s="22">
        <f t="shared" si="24"/>
        <v>3.7197002417819385E-16</v>
      </c>
      <c r="T81" s="62">
        <v>298</v>
      </c>
      <c r="U81" s="59">
        <f t="shared" si="25"/>
        <v>288.16500000000002</v>
      </c>
      <c r="V81" s="63">
        <f t="shared" si="26"/>
        <v>0.5756246101081397</v>
      </c>
      <c r="W81" s="64">
        <f t="shared" si="27"/>
        <v>3.7637832927053911</v>
      </c>
      <c r="X81" s="65">
        <f t="shared" si="17"/>
        <v>-1.1610572602646447E-7</v>
      </c>
      <c r="Y81" s="66">
        <f t="shared" si="18"/>
        <v>-1.1561998086653881E-7</v>
      </c>
      <c r="Z81" s="66">
        <f t="shared" si="19"/>
        <v>-1.1562201305193108E-7</v>
      </c>
      <c r="AA81" s="67">
        <f t="shared" si="20"/>
        <v>-1.1513828307351247E-7</v>
      </c>
      <c r="AB81" s="68">
        <f t="shared" si="29"/>
        <v>1.3876144044538673E-4</v>
      </c>
      <c r="AC81" s="69"/>
      <c r="AD81" s="70">
        <f t="shared" si="28"/>
        <v>1.3876144044538672</v>
      </c>
      <c r="AE81" s="70"/>
      <c r="AF81" s="74"/>
      <c r="AG81" s="71">
        <v>750</v>
      </c>
    </row>
    <row r="82" spans="5:33">
      <c r="E82" s="72">
        <v>0.59292824074074069</v>
      </c>
      <c r="F82" s="71">
        <v>760</v>
      </c>
      <c r="G82" s="58">
        <v>15.21</v>
      </c>
      <c r="H82" s="58">
        <v>6.61</v>
      </c>
      <c r="I82" s="58">
        <v>8.2200000000000006</v>
      </c>
      <c r="J82" s="99">
        <v>15.16</v>
      </c>
      <c r="K82" s="99">
        <v>6.67</v>
      </c>
      <c r="L82" s="99">
        <v>8.48</v>
      </c>
      <c r="M82" s="59">
        <f t="shared" si="16"/>
        <v>15.185</v>
      </c>
      <c r="N82" s="59">
        <f t="shared" si="16"/>
        <v>6.6400000000000006</v>
      </c>
      <c r="O82" s="59">
        <f t="shared" si="16"/>
        <v>8.3500000000000014</v>
      </c>
      <c r="P82" s="60">
        <f t="shared" si="21"/>
        <v>0.17037538776948558</v>
      </c>
      <c r="Q82" s="22">
        <f t="shared" si="22"/>
        <v>2.2908676527677676E-7</v>
      </c>
      <c r="R82" s="61">
        <f t="shared" si="23"/>
        <v>1.9318605274741458E-8</v>
      </c>
      <c r="S82" s="22">
        <f t="shared" si="24"/>
        <v>3.7320850976126848E-16</v>
      </c>
      <c r="T82" s="62">
        <v>298</v>
      </c>
      <c r="U82" s="59">
        <f t="shared" si="25"/>
        <v>288.185</v>
      </c>
      <c r="V82" s="63">
        <f t="shared" si="26"/>
        <v>0.57441417955677987</v>
      </c>
      <c r="W82" s="64">
        <f t="shared" si="27"/>
        <v>3.7533077845118612</v>
      </c>
      <c r="X82" s="65">
        <f t="shared" si="17"/>
        <v>-1.1630176102891191E-7</v>
      </c>
      <c r="Y82" s="66">
        <f t="shared" si="18"/>
        <v>-1.1581027898633987E-7</v>
      </c>
      <c r="Z82" s="66">
        <f t="shared" si="19"/>
        <v>-1.1581235595057527E-7</v>
      </c>
      <c r="AA82" s="67">
        <f t="shared" si="20"/>
        <v>-1.1532293331806549E-7</v>
      </c>
      <c r="AB82" s="68">
        <f t="shared" si="29"/>
        <v>1.3760522711715853E-4</v>
      </c>
      <c r="AC82" s="69"/>
      <c r="AD82" s="70">
        <f t="shared" si="28"/>
        <v>1.3760522711715852</v>
      </c>
      <c r="AE82" s="70"/>
      <c r="AF82" s="74"/>
      <c r="AG82" s="71">
        <v>760</v>
      </c>
    </row>
    <row r="83" spans="5:33">
      <c r="E83" s="72">
        <v>0.59304398148148152</v>
      </c>
      <c r="F83" s="71">
        <v>770</v>
      </c>
      <c r="G83" s="58">
        <v>15.22</v>
      </c>
      <c r="H83" s="58">
        <v>6.61</v>
      </c>
      <c r="I83" s="58">
        <v>8.2100000000000009</v>
      </c>
      <c r="J83" s="99">
        <v>15.17</v>
      </c>
      <c r="K83" s="99">
        <v>6.67</v>
      </c>
      <c r="L83" s="99">
        <v>8.5</v>
      </c>
      <c r="M83" s="59">
        <f t="shared" si="16"/>
        <v>15.195</v>
      </c>
      <c r="N83" s="59">
        <f t="shared" si="16"/>
        <v>6.6400000000000006</v>
      </c>
      <c r="O83" s="59">
        <f t="shared" si="16"/>
        <v>8.3550000000000004</v>
      </c>
      <c r="P83" s="60">
        <f t="shared" si="21"/>
        <v>0.17050673103350794</v>
      </c>
      <c r="Q83" s="22">
        <f t="shared" si="22"/>
        <v>2.2908676527677676E-7</v>
      </c>
      <c r="R83" s="61">
        <f t="shared" si="23"/>
        <v>1.9334665707910525E-8</v>
      </c>
      <c r="S83" s="22">
        <f t="shared" si="24"/>
        <v>3.7382929803665121E-16</v>
      </c>
      <c r="T83" s="62">
        <v>298</v>
      </c>
      <c r="U83" s="59">
        <f t="shared" si="25"/>
        <v>288.19499999999999</v>
      </c>
      <c r="V83" s="63">
        <f t="shared" si="26"/>
        <v>0.57380902728170124</v>
      </c>
      <c r="W83" s="64">
        <f t="shared" si="27"/>
        <v>3.7480815126455442</v>
      </c>
      <c r="X83" s="65">
        <f t="shared" si="17"/>
        <v>-1.157650125367889E-7</v>
      </c>
      <c r="Y83" s="66">
        <f t="shared" si="18"/>
        <v>-1.1527392342256951E-7</v>
      </c>
      <c r="Z83" s="66">
        <f t="shared" si="19"/>
        <v>-1.1527600668168917E-7</v>
      </c>
      <c r="AA83" s="67">
        <f t="shared" si="20"/>
        <v>-1.1478698315171765E-7</v>
      </c>
      <c r="AB83" s="68">
        <f t="shared" si="29"/>
        <v>1.3644711051012386E-4</v>
      </c>
      <c r="AC83" s="69"/>
      <c r="AD83" s="70">
        <f t="shared" si="28"/>
        <v>1.3644711051012386</v>
      </c>
      <c r="AE83" s="70"/>
      <c r="AF83" s="74"/>
      <c r="AG83" s="71">
        <v>770</v>
      </c>
    </row>
    <row r="84" spans="5:33">
      <c r="E84" s="72">
        <v>0.59315972222222224</v>
      </c>
      <c r="F84" s="71">
        <v>780</v>
      </c>
      <c r="G84" s="58">
        <v>15.23</v>
      </c>
      <c r="H84" s="58">
        <v>6.62</v>
      </c>
      <c r="I84" s="58">
        <v>8.26</v>
      </c>
      <c r="J84" s="99">
        <v>15.18</v>
      </c>
      <c r="K84" s="99">
        <v>6.68</v>
      </c>
      <c r="L84" s="99">
        <v>8.49</v>
      </c>
      <c r="M84" s="59">
        <f t="shared" si="16"/>
        <v>15.205</v>
      </c>
      <c r="N84" s="59">
        <f t="shared" si="16"/>
        <v>6.65</v>
      </c>
      <c r="O84" s="59">
        <f t="shared" si="16"/>
        <v>8.375</v>
      </c>
      <c r="P84" s="60">
        <f t="shared" si="21"/>
        <v>0.17094428836200148</v>
      </c>
      <c r="Q84" s="22">
        <f t="shared" si="22"/>
        <v>2.2387211385683346E-7</v>
      </c>
      <c r="R84" s="61">
        <f t="shared" si="23"/>
        <v>1.9801476118480199E-8</v>
      </c>
      <c r="S84" s="22">
        <f t="shared" si="24"/>
        <v>3.9209845647074166E-16</v>
      </c>
      <c r="T84" s="62">
        <v>298</v>
      </c>
      <c r="U84" s="59">
        <f t="shared" si="25"/>
        <v>288.20499999999998</v>
      </c>
      <c r="V84" s="63">
        <f t="shared" si="26"/>
        <v>0.573203917001195</v>
      </c>
      <c r="W84" s="64">
        <f t="shared" si="27"/>
        <v>3.7428628799916064</v>
      </c>
      <c r="X84" s="65">
        <f t="shared" si="17"/>
        <v>-1.2087392881509211E-7</v>
      </c>
      <c r="Y84" s="66">
        <f t="shared" si="18"/>
        <v>-1.2033397626473672E-7</v>
      </c>
      <c r="Z84" s="66">
        <f t="shared" si="19"/>
        <v>-1.2033638827168889E-7</v>
      </c>
      <c r="AA84" s="67">
        <f t="shared" si="20"/>
        <v>-1.197988261790679E-7</v>
      </c>
      <c r="AB84" s="68">
        <f t="shared" si="29"/>
        <v>1.3529435741696215E-4</v>
      </c>
      <c r="AC84" s="69"/>
      <c r="AD84" s="70">
        <f t="shared" si="28"/>
        <v>1.3529435741696216</v>
      </c>
      <c r="AE84" s="70"/>
      <c r="AF84" s="74"/>
      <c r="AG84" s="71">
        <v>780</v>
      </c>
    </row>
    <row r="85" spans="5:33">
      <c r="E85" s="72">
        <v>0.59327546296296296</v>
      </c>
      <c r="F85" s="71">
        <v>790</v>
      </c>
      <c r="G85" s="58">
        <v>15.24</v>
      </c>
      <c r="H85" s="58">
        <v>6.62</v>
      </c>
      <c r="I85" s="58">
        <v>8.3000000000000007</v>
      </c>
      <c r="J85" s="99">
        <v>15.19</v>
      </c>
      <c r="K85" s="99">
        <v>6.68</v>
      </c>
      <c r="L85" s="99">
        <v>8.51</v>
      </c>
      <c r="M85" s="59">
        <f t="shared" si="16"/>
        <v>15.215</v>
      </c>
      <c r="N85" s="59">
        <f t="shared" si="16"/>
        <v>6.65</v>
      </c>
      <c r="O85" s="59">
        <f t="shared" si="16"/>
        <v>8.4050000000000011</v>
      </c>
      <c r="P85" s="60">
        <f t="shared" si="21"/>
        <v>0.17158614396431965</v>
      </c>
      <c r="Q85" s="22">
        <f t="shared" si="22"/>
        <v>2.2387211385683346E-7</v>
      </c>
      <c r="R85" s="61">
        <f t="shared" si="23"/>
        <v>1.9817937984092492E-8</v>
      </c>
      <c r="S85" s="22">
        <f t="shared" si="24"/>
        <v>3.9275066594133598E-16</v>
      </c>
      <c r="T85" s="62">
        <v>298</v>
      </c>
      <c r="U85" s="59">
        <f t="shared" si="25"/>
        <v>288.21499999999997</v>
      </c>
      <c r="V85" s="63">
        <f t="shared" si="26"/>
        <v>0.57259884871088884</v>
      </c>
      <c r="W85" s="64">
        <f t="shared" si="27"/>
        <v>3.7376518748674381</v>
      </c>
      <c r="X85" s="65">
        <f t="shared" si="17"/>
        <v>-1.2061659786329494E-7</v>
      </c>
      <c r="Y85" s="66">
        <f t="shared" si="18"/>
        <v>-1.2007411688002924E-7</v>
      </c>
      <c r="Z85" s="66">
        <f t="shared" si="19"/>
        <v>-1.2007655672348708E-7</v>
      </c>
      <c r="AA85" s="67">
        <f t="shared" si="20"/>
        <v>-1.1953649363697035E-7</v>
      </c>
      <c r="AB85" s="68">
        <f t="shared" si="29"/>
        <v>1.340910016101838E-4</v>
      </c>
      <c r="AC85" s="69"/>
      <c r="AD85" s="70">
        <f t="shared" si="28"/>
        <v>1.3409100161018381</v>
      </c>
      <c r="AE85" s="70"/>
      <c r="AF85" s="74"/>
      <c r="AG85" s="71">
        <v>790</v>
      </c>
    </row>
    <row r="86" spans="5:33">
      <c r="E86" s="72">
        <v>0.59339120370370368</v>
      </c>
      <c r="F86" s="71">
        <v>800</v>
      </c>
      <c r="G86" s="58">
        <v>15.26</v>
      </c>
      <c r="H86" s="58">
        <v>6.62</v>
      </c>
      <c r="I86" s="58">
        <v>8.31</v>
      </c>
      <c r="J86" s="99">
        <v>15.21</v>
      </c>
      <c r="K86" s="99">
        <v>6.68</v>
      </c>
      <c r="L86" s="99">
        <v>8.56</v>
      </c>
      <c r="M86" s="59">
        <f t="shared" si="16"/>
        <v>15.234999999999999</v>
      </c>
      <c r="N86" s="59">
        <f t="shared" si="16"/>
        <v>6.65</v>
      </c>
      <c r="O86" s="59">
        <f t="shared" si="16"/>
        <v>8.4350000000000005</v>
      </c>
      <c r="P86" s="60">
        <f t="shared" si="21"/>
        <v>0.17225786408632904</v>
      </c>
      <c r="Q86" s="22">
        <f t="shared" si="22"/>
        <v>2.2387211385683346E-7</v>
      </c>
      <c r="R86" s="61">
        <f t="shared" si="23"/>
        <v>1.9850902783182024E-8</v>
      </c>
      <c r="S86" s="22">
        <f t="shared" si="24"/>
        <v>3.9405834130734382E-16</v>
      </c>
      <c r="T86" s="62">
        <v>298</v>
      </c>
      <c r="U86" s="59">
        <f t="shared" si="25"/>
        <v>288.23500000000001</v>
      </c>
      <c r="V86" s="63">
        <f t="shared" si="26"/>
        <v>0.57138883808339092</v>
      </c>
      <c r="W86" s="64">
        <f t="shared" si="27"/>
        <v>3.7272527005711438</v>
      </c>
      <c r="X86" s="65">
        <f t="shared" si="17"/>
        <v>-1.2073994900347043E-7</v>
      </c>
      <c r="Y86" s="66">
        <f t="shared" si="18"/>
        <v>-1.2019144616295839E-7</v>
      </c>
      <c r="Z86" s="66">
        <f t="shared" si="19"/>
        <v>-1.2019393792619446E-7</v>
      </c>
      <c r="AA86" s="67">
        <f t="shared" si="20"/>
        <v>-1.1964790420953156E-7</v>
      </c>
      <c r="AB86" s="68">
        <f t="shared" si="29"/>
        <v>1.3289024421233832E-4</v>
      </c>
      <c r="AC86" s="69"/>
      <c r="AD86" s="70">
        <f t="shared" si="28"/>
        <v>1.3289024421233833</v>
      </c>
      <c r="AE86" s="70"/>
      <c r="AF86" s="74"/>
      <c r="AG86" s="71">
        <v>800</v>
      </c>
    </row>
    <row r="87" spans="5:33">
      <c r="E87" s="72">
        <v>0.59350694444444441</v>
      </c>
      <c r="F87" s="71">
        <v>810</v>
      </c>
      <c r="G87" s="58">
        <v>15.27</v>
      </c>
      <c r="H87" s="58">
        <v>6.62</v>
      </c>
      <c r="I87" s="58">
        <v>8.36</v>
      </c>
      <c r="J87" s="99">
        <v>15.22</v>
      </c>
      <c r="K87" s="99">
        <v>6.68</v>
      </c>
      <c r="L87" s="99">
        <v>8.58</v>
      </c>
      <c r="M87" s="59">
        <f t="shared" si="16"/>
        <v>15.245000000000001</v>
      </c>
      <c r="N87" s="59">
        <f t="shared" si="16"/>
        <v>6.65</v>
      </c>
      <c r="O87" s="59">
        <f t="shared" si="16"/>
        <v>8.4699999999999989</v>
      </c>
      <c r="P87" s="60">
        <f t="shared" si="21"/>
        <v>0.1730024038665634</v>
      </c>
      <c r="Q87" s="22">
        <f t="shared" si="22"/>
        <v>2.2387211385683346E-7</v>
      </c>
      <c r="R87" s="61">
        <f t="shared" si="23"/>
        <v>1.9867405739423481E-8</v>
      </c>
      <c r="S87" s="22">
        <f t="shared" si="24"/>
        <v>3.9471381081487711E-16</v>
      </c>
      <c r="T87" s="62">
        <v>298</v>
      </c>
      <c r="U87" s="59">
        <f t="shared" si="25"/>
        <v>288.245</v>
      </c>
      <c r="V87" s="63">
        <f t="shared" si="26"/>
        <v>0.57078389573746524</v>
      </c>
      <c r="W87" s="64">
        <f t="shared" si="27"/>
        <v>3.7220645081269375</v>
      </c>
      <c r="X87" s="65">
        <f t="shared" si="17"/>
        <v>-1.2053271603403165E-7</v>
      </c>
      <c r="Y87" s="66">
        <f t="shared" si="18"/>
        <v>-1.1998110536775148E-7</v>
      </c>
      <c r="Z87" s="66">
        <f t="shared" si="19"/>
        <v>-1.1998362978051813E-7</v>
      </c>
      <c r="AA87" s="67">
        <f t="shared" si="20"/>
        <v>-1.1943452042136069E-7</v>
      </c>
      <c r="AB87" s="68">
        <f t="shared" si="29"/>
        <v>1.3168831317668614E-4</v>
      </c>
      <c r="AC87" s="69"/>
      <c r="AD87" s="70">
        <f t="shared" si="28"/>
        <v>1.3168831317668614</v>
      </c>
      <c r="AE87" s="70"/>
      <c r="AF87" s="74"/>
      <c r="AG87" s="71">
        <v>810</v>
      </c>
    </row>
    <row r="88" spans="5:33">
      <c r="E88" s="72">
        <v>0.59362268518518513</v>
      </c>
      <c r="F88" s="71">
        <v>820</v>
      </c>
      <c r="G88" s="58">
        <v>15.28</v>
      </c>
      <c r="H88" s="58">
        <v>6.63</v>
      </c>
      <c r="I88" s="58">
        <v>8.35</v>
      </c>
      <c r="J88" s="99">
        <v>15.23</v>
      </c>
      <c r="K88" s="99">
        <v>6.69</v>
      </c>
      <c r="L88" s="99">
        <v>8.6</v>
      </c>
      <c r="M88" s="59">
        <f t="shared" si="16"/>
        <v>15.254999999999999</v>
      </c>
      <c r="N88" s="59">
        <f t="shared" si="16"/>
        <v>6.66</v>
      </c>
      <c r="O88" s="59">
        <f t="shared" si="16"/>
        <v>8.4749999999999996</v>
      </c>
      <c r="P88" s="60">
        <f t="shared" si="21"/>
        <v>0.17313433512960386</v>
      </c>
      <c r="Q88" s="22">
        <f t="shared" si="22"/>
        <v>2.1877616239495479E-7</v>
      </c>
      <c r="R88" s="61">
        <f t="shared" si="23"/>
        <v>2.0347078466652482E-8</v>
      </c>
      <c r="S88" s="22">
        <f t="shared" si="24"/>
        <v>4.1400360212811314E-16</v>
      </c>
      <c r="T88" s="62">
        <v>298</v>
      </c>
      <c r="U88" s="59">
        <f t="shared" si="25"/>
        <v>288.255</v>
      </c>
      <c r="V88" s="63">
        <f t="shared" si="26"/>
        <v>0.57017899536426064</v>
      </c>
      <c r="W88" s="64">
        <f t="shared" si="27"/>
        <v>3.716883896668183</v>
      </c>
      <c r="X88" s="65">
        <f t="shared" si="17"/>
        <v>-1.2554160070719019E-7</v>
      </c>
      <c r="Y88" s="66">
        <f t="shared" si="18"/>
        <v>-1.2493768943225998E-7</v>
      </c>
      <c r="Z88" s="66">
        <f t="shared" si="19"/>
        <v>-1.2494059451572185E-7</v>
      </c>
      <c r="AA88" s="67">
        <f t="shared" si="20"/>
        <v>-1.2433956037475073E-7</v>
      </c>
      <c r="AB88" s="68">
        <f t="shared" si="29"/>
        <v>1.304884853320996E-4</v>
      </c>
      <c r="AC88" s="69"/>
      <c r="AD88" s="70">
        <f t="shared" si="28"/>
        <v>1.304884853320996</v>
      </c>
      <c r="AE88" s="70"/>
      <c r="AF88" s="74"/>
      <c r="AG88" s="71">
        <v>820</v>
      </c>
    </row>
    <row r="89" spans="5:33">
      <c r="E89" s="72">
        <v>0.59373842592592596</v>
      </c>
      <c r="F89" s="71">
        <v>830</v>
      </c>
      <c r="G89" s="58">
        <v>15.29</v>
      </c>
      <c r="H89" s="58">
        <v>6.63</v>
      </c>
      <c r="I89" s="58">
        <v>8.36</v>
      </c>
      <c r="J89" s="99">
        <v>15.24</v>
      </c>
      <c r="K89" s="99">
        <v>6.69</v>
      </c>
      <c r="L89" s="99">
        <v>8.6300000000000008</v>
      </c>
      <c r="M89" s="59">
        <f t="shared" si="16"/>
        <v>15.265000000000001</v>
      </c>
      <c r="N89" s="59">
        <f t="shared" si="16"/>
        <v>6.66</v>
      </c>
      <c r="O89" s="59">
        <f t="shared" si="16"/>
        <v>8.495000000000001</v>
      </c>
      <c r="P89" s="60">
        <f t="shared" si="21"/>
        <v>0.17357279705304476</v>
      </c>
      <c r="Q89" s="22">
        <f t="shared" si="22"/>
        <v>2.1877616239495479E-7</v>
      </c>
      <c r="R89" s="61">
        <f t="shared" si="23"/>
        <v>2.0363993916254151E-8</v>
      </c>
      <c r="S89" s="22">
        <f t="shared" si="24"/>
        <v>4.1469224822123608E-16</v>
      </c>
      <c r="T89" s="62">
        <v>298</v>
      </c>
      <c r="U89" s="59">
        <f t="shared" si="25"/>
        <v>288.26499999999999</v>
      </c>
      <c r="V89" s="63">
        <f t="shared" si="26"/>
        <v>0.56957413695940917</v>
      </c>
      <c r="W89" s="64">
        <f t="shared" si="27"/>
        <v>3.7117108546051694</v>
      </c>
      <c r="X89" s="65">
        <f t="shared" si="17"/>
        <v>-1.2503582803703222E-7</v>
      </c>
      <c r="Y89" s="66">
        <f t="shared" si="18"/>
        <v>-1.2443098168598993E-7</v>
      </c>
      <c r="Z89" s="66">
        <f t="shared" si="19"/>
        <v>-1.2443390756023021E-7</v>
      </c>
      <c r="AA89" s="67">
        <f t="shared" si="20"/>
        <v>-1.2383195877627203E-7</v>
      </c>
      <c r="AB89" s="68">
        <f t="shared" si="29"/>
        <v>1.2923908911713643E-4</v>
      </c>
      <c r="AC89" s="69"/>
      <c r="AD89" s="70">
        <f t="shared" si="28"/>
        <v>1.2923908911713642</v>
      </c>
      <c r="AE89" s="70"/>
      <c r="AF89" s="74"/>
      <c r="AG89" s="71">
        <v>830</v>
      </c>
    </row>
    <row r="90" spans="5:33">
      <c r="E90" s="72">
        <v>0.59385416666666668</v>
      </c>
      <c r="F90" s="71">
        <v>840</v>
      </c>
      <c r="G90" s="58">
        <v>15.31</v>
      </c>
      <c r="H90" s="58">
        <v>6.63</v>
      </c>
      <c r="I90" s="58">
        <v>8.3800000000000008</v>
      </c>
      <c r="J90" s="99">
        <v>15.26</v>
      </c>
      <c r="K90" s="99">
        <v>6.69</v>
      </c>
      <c r="L90" s="99">
        <v>8.64</v>
      </c>
      <c r="M90" s="59">
        <f t="shared" si="16"/>
        <v>15.285</v>
      </c>
      <c r="N90" s="59">
        <f t="shared" si="16"/>
        <v>6.66</v>
      </c>
      <c r="O90" s="59">
        <f t="shared" si="16"/>
        <v>8.5100000000000016</v>
      </c>
      <c r="P90" s="60">
        <f t="shared" si="21"/>
        <v>0.17393918940083081</v>
      </c>
      <c r="Q90" s="22">
        <f t="shared" si="22"/>
        <v>2.1877616239495479E-7</v>
      </c>
      <c r="R90" s="61">
        <f t="shared" si="23"/>
        <v>2.0397867014890789E-8</v>
      </c>
      <c r="S90" s="22">
        <f t="shared" si="24"/>
        <v>4.1607297875716964E-16</v>
      </c>
      <c r="T90" s="62">
        <v>298</v>
      </c>
      <c r="U90" s="59">
        <f t="shared" si="25"/>
        <v>288.28500000000003</v>
      </c>
      <c r="V90" s="63">
        <f t="shared" si="26"/>
        <v>0.56836454603729725</v>
      </c>
      <c r="W90" s="64">
        <f t="shared" si="27"/>
        <v>3.7013874323999203</v>
      </c>
      <c r="X90" s="65">
        <f t="shared" si="17"/>
        <v>-1.2485379327790606E-7</v>
      </c>
      <c r="Y90" s="66">
        <f t="shared" si="18"/>
        <v>-1.2424484375078594E-7</v>
      </c>
      <c r="Z90" s="66">
        <f t="shared" si="19"/>
        <v>-1.2424781378090553E-7</v>
      </c>
      <c r="AA90" s="67">
        <f t="shared" si="20"/>
        <v>-1.2364180531244345E-7</v>
      </c>
      <c r="AB90" s="68">
        <f t="shared" si="29"/>
        <v>1.2799475984162686E-4</v>
      </c>
      <c r="AC90" s="75">
        <f>D12</f>
        <v>1.3833992094861662E-4</v>
      </c>
      <c r="AD90" s="70">
        <f t="shared" si="28"/>
        <v>1.2799475984162685</v>
      </c>
      <c r="AE90" s="70">
        <f>AC90*10000</f>
        <v>1.3833992094861662</v>
      </c>
      <c r="AF90" s="74">
        <f>(AD90-AE90)*(AD90-AE90)</f>
        <v>1.0702235832957391E-2</v>
      </c>
      <c r="AG90" s="71">
        <v>840</v>
      </c>
    </row>
    <row r="91" spans="5:33">
      <c r="E91" s="72">
        <v>0.5939699074074074</v>
      </c>
      <c r="F91" s="71">
        <v>850</v>
      </c>
      <c r="G91" s="58">
        <v>15.32</v>
      </c>
      <c r="H91" s="58">
        <v>6.63</v>
      </c>
      <c r="I91" s="58">
        <v>8.44</v>
      </c>
      <c r="J91" s="99">
        <v>15.27</v>
      </c>
      <c r="K91" s="99">
        <v>6.69</v>
      </c>
      <c r="L91" s="99">
        <v>8.66</v>
      </c>
      <c r="M91" s="59">
        <f t="shared" si="16"/>
        <v>15.295</v>
      </c>
      <c r="N91" s="59">
        <f t="shared" si="16"/>
        <v>6.66</v>
      </c>
      <c r="O91" s="59">
        <f t="shared" si="16"/>
        <v>8.5500000000000007</v>
      </c>
      <c r="P91" s="60">
        <f t="shared" si="21"/>
        <v>0.17478687482009833</v>
      </c>
      <c r="Q91" s="22">
        <f t="shared" si="22"/>
        <v>2.1877616239495479E-7</v>
      </c>
      <c r="R91" s="61">
        <f t="shared" si="23"/>
        <v>2.0414824687317197E-8</v>
      </c>
      <c r="S91" s="22">
        <f t="shared" si="24"/>
        <v>4.1676506701389569E-16</v>
      </c>
      <c r="T91" s="62">
        <v>298</v>
      </c>
      <c r="U91" s="59">
        <f t="shared" si="25"/>
        <v>288.29500000000002</v>
      </c>
      <c r="V91" s="63">
        <f t="shared" si="26"/>
        <v>0.56775981351130511</v>
      </c>
      <c r="W91" s="64">
        <f t="shared" si="27"/>
        <v>3.6962370291705744</v>
      </c>
      <c r="X91" s="65">
        <f t="shared" si="17"/>
        <v>-1.2462445644388688E-7</v>
      </c>
      <c r="Y91" s="66">
        <f t="shared" si="18"/>
        <v>-1.2401179473412661E-7</v>
      </c>
      <c r="Z91" s="66">
        <f t="shared" si="19"/>
        <v>-1.2401480661783962E-7</v>
      </c>
      <c r="AA91" s="67">
        <f t="shared" si="20"/>
        <v>-1.2340512717857074E-7</v>
      </c>
      <c r="AB91" s="68">
        <f t="shared" si="29"/>
        <v>1.2675229165220398E-4</v>
      </c>
      <c r="AC91" s="69"/>
      <c r="AD91" s="70">
        <f t="shared" si="28"/>
        <v>1.2675229165220399</v>
      </c>
      <c r="AE91" s="70"/>
      <c r="AF91" s="74"/>
      <c r="AG91" s="71">
        <v>850</v>
      </c>
    </row>
    <row r="92" spans="5:33">
      <c r="E92" s="72">
        <v>0.59408564814814813</v>
      </c>
      <c r="F92" s="71">
        <v>860</v>
      </c>
      <c r="G92" s="58">
        <v>15.33</v>
      </c>
      <c r="H92" s="58">
        <v>6.63</v>
      </c>
      <c r="I92" s="58">
        <v>8.41</v>
      </c>
      <c r="J92" s="99">
        <v>15.28</v>
      </c>
      <c r="K92" s="99">
        <v>6.69</v>
      </c>
      <c r="L92" s="99">
        <v>8.65</v>
      </c>
      <c r="M92" s="59">
        <f t="shared" si="16"/>
        <v>15.305</v>
      </c>
      <c r="N92" s="59">
        <f t="shared" si="16"/>
        <v>6.66</v>
      </c>
      <c r="O92" s="59">
        <f t="shared" si="16"/>
        <v>8.5300000000000011</v>
      </c>
      <c r="P92" s="60">
        <f t="shared" si="21"/>
        <v>0.17440806646491938</v>
      </c>
      <c r="Q92" s="22">
        <f t="shared" si="22"/>
        <v>2.1877616239495479E-7</v>
      </c>
      <c r="R92" s="61">
        <f t="shared" si="23"/>
        <v>2.0431796457426169E-8</v>
      </c>
      <c r="S92" s="22">
        <f t="shared" si="24"/>
        <v>4.1745830647769256E-16</v>
      </c>
      <c r="T92" s="62">
        <v>298</v>
      </c>
      <c r="U92" s="59">
        <f t="shared" si="25"/>
        <v>288.30500000000001</v>
      </c>
      <c r="V92" s="63">
        <f t="shared" si="26"/>
        <v>0.56715512293619796</v>
      </c>
      <c r="W92" s="64">
        <f t="shared" si="27"/>
        <v>3.6910941491626486</v>
      </c>
      <c r="X92" s="65">
        <f t="shared" si="17"/>
        <v>-1.2351436699731817E-7</v>
      </c>
      <c r="Y92" s="66">
        <f t="shared" si="18"/>
        <v>-1.2290662510109303E-7</v>
      </c>
      <c r="Z92" s="66">
        <f t="shared" si="19"/>
        <v>-1.2290961544319986E-7</v>
      </c>
      <c r="AA92" s="67">
        <f t="shared" si="20"/>
        <v>-1.2230483446163554E-7</v>
      </c>
      <c r="AB92" s="68">
        <f t="shared" si="29"/>
        <v>1.2551215367499334E-4</v>
      </c>
      <c r="AC92" s="69"/>
      <c r="AD92" s="70">
        <f t="shared" si="28"/>
        <v>1.2551215367499335</v>
      </c>
      <c r="AE92" s="70"/>
      <c r="AF92" s="74"/>
      <c r="AG92" s="71">
        <v>860</v>
      </c>
    </row>
    <row r="93" spans="5:33">
      <c r="E93" s="72">
        <v>0.59420138888888885</v>
      </c>
      <c r="F93" s="71">
        <v>870</v>
      </c>
      <c r="G93" s="58">
        <v>15.34</v>
      </c>
      <c r="H93" s="58">
        <v>6.64</v>
      </c>
      <c r="I93" s="58">
        <v>8.43</v>
      </c>
      <c r="J93" s="99">
        <v>15.29</v>
      </c>
      <c r="K93" s="99">
        <v>6.7</v>
      </c>
      <c r="L93" s="99">
        <v>8.7100000000000009</v>
      </c>
      <c r="M93" s="59">
        <f t="shared" si="16"/>
        <v>15.315</v>
      </c>
      <c r="N93" s="59">
        <f t="shared" si="16"/>
        <v>6.67</v>
      </c>
      <c r="O93" s="59">
        <f t="shared" si="16"/>
        <v>8.57</v>
      </c>
      <c r="P93" s="60">
        <f t="shared" si="21"/>
        <v>0.17525612490422304</v>
      </c>
      <c r="Q93" s="22">
        <f t="shared" si="22"/>
        <v>2.1379620895022279E-7</v>
      </c>
      <c r="R93" s="61">
        <f t="shared" si="23"/>
        <v>2.092509566606285E-8</v>
      </c>
      <c r="S93" s="22">
        <f t="shared" si="24"/>
        <v>4.3785962863388229E-16</v>
      </c>
      <c r="T93" s="62">
        <v>298</v>
      </c>
      <c r="U93" s="59">
        <f t="shared" si="25"/>
        <v>288.315</v>
      </c>
      <c r="V93" s="63">
        <f t="shared" si="26"/>
        <v>0.56655047430761452</v>
      </c>
      <c r="W93" s="64">
        <f t="shared" si="27"/>
        <v>3.6859587808785803</v>
      </c>
      <c r="X93" s="65">
        <f t="shared" si="17"/>
        <v>-1.290852863721376E-7</v>
      </c>
      <c r="Y93" s="66">
        <f t="shared" si="18"/>
        <v>-1.284149210726667E-7</v>
      </c>
      <c r="Z93" s="66">
        <f t="shared" si="19"/>
        <v>-1.2841840241161215E-7</v>
      </c>
      <c r="AA93" s="67">
        <f t="shared" si="20"/>
        <v>-1.2775148229252999E-7</v>
      </c>
      <c r="AB93" s="68">
        <f t="shared" si="29"/>
        <v>1.2428306753741413E-4</v>
      </c>
      <c r="AC93" s="69"/>
      <c r="AD93" s="70">
        <f t="shared" si="28"/>
        <v>1.2428306753741412</v>
      </c>
      <c r="AE93" s="70"/>
      <c r="AF93" s="74"/>
      <c r="AG93" s="71">
        <v>870</v>
      </c>
    </row>
    <row r="94" spans="5:33">
      <c r="E94" s="72">
        <v>0.59431712962962957</v>
      </c>
      <c r="F94" s="71">
        <v>880</v>
      </c>
      <c r="G94" s="58">
        <v>15.35</v>
      </c>
      <c r="H94" s="58">
        <v>6.64</v>
      </c>
      <c r="I94" s="58">
        <v>8.4600000000000009</v>
      </c>
      <c r="J94" s="99">
        <v>15.3</v>
      </c>
      <c r="K94" s="99">
        <v>6.7</v>
      </c>
      <c r="L94" s="99">
        <v>8.6999999999999993</v>
      </c>
      <c r="M94" s="59">
        <f t="shared" si="16"/>
        <v>15.324999999999999</v>
      </c>
      <c r="N94" s="59">
        <f t="shared" si="16"/>
        <v>6.67</v>
      </c>
      <c r="O94" s="59">
        <f t="shared" si="16"/>
        <v>8.58</v>
      </c>
      <c r="P94" s="60">
        <f t="shared" si="21"/>
        <v>0.17549087128395016</v>
      </c>
      <c r="Q94" s="22">
        <f t="shared" si="22"/>
        <v>2.1379620895022279E-7</v>
      </c>
      <c r="R94" s="61">
        <f t="shared" si="23"/>
        <v>2.0942491647590594E-8</v>
      </c>
      <c r="S94" s="22">
        <f t="shared" si="24"/>
        <v>4.3858795640940179E-16</v>
      </c>
      <c r="T94" s="62">
        <v>298</v>
      </c>
      <c r="U94" s="59">
        <f t="shared" si="25"/>
        <v>288.32499999999999</v>
      </c>
      <c r="V94" s="63">
        <f t="shared" si="26"/>
        <v>0.56594586762118859</v>
      </c>
      <c r="W94" s="64">
        <f t="shared" si="27"/>
        <v>3.6808309128390944</v>
      </c>
      <c r="X94" s="65">
        <f t="shared" si="17"/>
        <v>-1.2831390396937739E-7</v>
      </c>
      <c r="Y94" s="66">
        <f t="shared" si="18"/>
        <v>-1.2764461104898034E-7</v>
      </c>
      <c r="Z94" s="66">
        <f t="shared" si="19"/>
        <v>-1.2764810212048107E-7</v>
      </c>
      <c r="AA94" s="67">
        <f t="shared" si="20"/>
        <v>-1.2698226385231342E-7</v>
      </c>
      <c r="AB94" s="68">
        <f t="shared" si="29"/>
        <v>1.2299889517802543E-4</v>
      </c>
      <c r="AC94" s="69"/>
      <c r="AD94" s="70">
        <f t="shared" si="28"/>
        <v>1.2299889517802542</v>
      </c>
      <c r="AE94" s="70"/>
      <c r="AF94" s="74"/>
      <c r="AG94" s="71">
        <v>880</v>
      </c>
    </row>
    <row r="95" spans="5:33">
      <c r="E95" s="72">
        <v>0.5944328703703704</v>
      </c>
      <c r="F95" s="71">
        <v>890</v>
      </c>
      <c r="G95" s="58">
        <v>15.36</v>
      </c>
      <c r="H95" s="58">
        <v>6.64</v>
      </c>
      <c r="I95" s="58">
        <v>8.4600000000000009</v>
      </c>
      <c r="J95" s="99">
        <v>15.31</v>
      </c>
      <c r="K95" s="99">
        <v>6.7</v>
      </c>
      <c r="L95" s="99">
        <v>8.6999999999999993</v>
      </c>
      <c r="M95" s="59">
        <f t="shared" si="16"/>
        <v>15.335000000000001</v>
      </c>
      <c r="N95" s="59">
        <f t="shared" si="16"/>
        <v>6.67</v>
      </c>
      <c r="O95" s="59">
        <f t="shared" si="16"/>
        <v>8.58</v>
      </c>
      <c r="P95" s="60">
        <f t="shared" si="21"/>
        <v>0.17552112853136814</v>
      </c>
      <c r="Q95" s="22">
        <f t="shared" si="22"/>
        <v>2.1379620895022279E-7</v>
      </c>
      <c r="R95" s="61">
        <f t="shared" si="23"/>
        <v>2.0959902091187142E-8</v>
      </c>
      <c r="S95" s="22">
        <f t="shared" si="24"/>
        <v>4.3931749567215112E-16</v>
      </c>
      <c r="T95" s="62">
        <v>298</v>
      </c>
      <c r="U95" s="59">
        <f t="shared" si="25"/>
        <v>288.33499999999998</v>
      </c>
      <c r="V95" s="63">
        <f t="shared" si="26"/>
        <v>0.56534130287255668</v>
      </c>
      <c r="W95" s="64">
        <f t="shared" si="27"/>
        <v>3.6757105335832327</v>
      </c>
      <c r="X95" s="65">
        <f t="shared" si="17"/>
        <v>-1.2739264118276745E-7</v>
      </c>
      <c r="Y95" s="66">
        <f t="shared" si="18"/>
        <v>-1.2672600621745177E-7</v>
      </c>
      <c r="Z95" s="66">
        <f t="shared" si="19"/>
        <v>-1.2672949466209703E-7</v>
      </c>
      <c r="AA95" s="67">
        <f t="shared" si="20"/>
        <v>-1.2606631163195236E-7</v>
      </c>
      <c r="AB95" s="68">
        <f t="shared" si="29"/>
        <v>1.2172242585442442E-4</v>
      </c>
      <c r="AC95" s="69"/>
      <c r="AD95" s="70">
        <f t="shared" si="28"/>
        <v>1.2172242585442443</v>
      </c>
      <c r="AE95" s="70"/>
      <c r="AF95" s="74"/>
      <c r="AG95" s="71">
        <v>890</v>
      </c>
    </row>
    <row r="96" spans="5:33">
      <c r="E96" s="72">
        <v>0.59454861111111112</v>
      </c>
      <c r="F96" s="71">
        <v>900</v>
      </c>
      <c r="G96" s="58">
        <v>15.37</v>
      </c>
      <c r="H96" s="58">
        <v>6.64</v>
      </c>
      <c r="I96" s="58">
        <v>8.4700000000000006</v>
      </c>
      <c r="J96" s="99">
        <v>15.32</v>
      </c>
      <c r="K96" s="99">
        <v>6.71</v>
      </c>
      <c r="L96" s="99">
        <v>8.7200000000000006</v>
      </c>
      <c r="M96" s="59">
        <f t="shared" si="16"/>
        <v>15.344999999999999</v>
      </c>
      <c r="N96" s="59">
        <f t="shared" si="16"/>
        <v>6.6749999999999998</v>
      </c>
      <c r="O96" s="59">
        <f t="shared" si="16"/>
        <v>8.5950000000000006</v>
      </c>
      <c r="P96" s="60">
        <f t="shared" si="21"/>
        <v>0.17585830424952756</v>
      </c>
      <c r="Q96" s="22">
        <f t="shared" si="22"/>
        <v>2.1134890398366464E-7</v>
      </c>
      <c r="R96" s="61">
        <f t="shared" si="23"/>
        <v>2.1220233007469638E-8</v>
      </c>
      <c r="S96" s="22">
        <f t="shared" si="24"/>
        <v>4.5029828889130397E-16</v>
      </c>
      <c r="T96" s="62">
        <v>298</v>
      </c>
      <c r="U96" s="59">
        <f t="shared" si="25"/>
        <v>288.34500000000003</v>
      </c>
      <c r="V96" s="63">
        <f t="shared" si="26"/>
        <v>0.56473678005735273</v>
      </c>
      <c r="W96" s="64">
        <f t="shared" si="27"/>
        <v>3.6705976316682825</v>
      </c>
      <c r="X96" s="65">
        <f t="shared" si="17"/>
        <v>-1.2964593004586935E-7</v>
      </c>
      <c r="Y96" s="66">
        <f t="shared" si="18"/>
        <v>-1.2894824015006639E-7</v>
      </c>
      <c r="Z96" s="66">
        <f t="shared" si="19"/>
        <v>-1.2895199476998027E-7</v>
      </c>
      <c r="AA96" s="67">
        <f t="shared" si="20"/>
        <v>-1.2825801908309838E-7</v>
      </c>
      <c r="AB96" s="68">
        <f t="shared" si="29"/>
        <v>1.204551425968014E-4</v>
      </c>
      <c r="AC96" s="75"/>
      <c r="AD96" s="70">
        <f t="shared" si="28"/>
        <v>1.2045514259680141</v>
      </c>
      <c r="AE96" s="70"/>
      <c r="AF96" s="74"/>
      <c r="AG96" s="71">
        <v>900</v>
      </c>
    </row>
    <row r="97" spans="5:35">
      <c r="E97" s="72">
        <v>0.59466435185185185</v>
      </c>
      <c r="F97" s="71">
        <v>910</v>
      </c>
      <c r="G97" s="58">
        <v>15.39</v>
      </c>
      <c r="H97" s="58">
        <v>6.65</v>
      </c>
      <c r="I97" s="58">
        <v>8.52</v>
      </c>
      <c r="J97" s="99">
        <v>15.34</v>
      </c>
      <c r="K97" s="99">
        <v>6.71</v>
      </c>
      <c r="L97" s="99">
        <v>8.73</v>
      </c>
      <c r="M97" s="59">
        <f t="shared" si="16"/>
        <v>15.365</v>
      </c>
      <c r="N97" s="59">
        <f t="shared" si="16"/>
        <v>6.68</v>
      </c>
      <c r="O97" s="59">
        <f t="shared" si="16"/>
        <v>8.625</v>
      </c>
      <c r="P97" s="60">
        <f t="shared" si="21"/>
        <v>0.17653300467113742</v>
      </c>
      <c r="Q97" s="22">
        <f t="shared" si="22"/>
        <v>2.089296130854039E-7</v>
      </c>
      <c r="R97" s="61">
        <f t="shared" si="23"/>
        <v>2.1501657800260413E-8</v>
      </c>
      <c r="S97" s="22">
        <f t="shared" si="24"/>
        <v>4.623212881594994E-16</v>
      </c>
      <c r="T97" s="62">
        <v>298</v>
      </c>
      <c r="U97" s="59">
        <f t="shared" si="25"/>
        <v>288.36500000000001</v>
      </c>
      <c r="V97" s="63">
        <f t="shared" si="26"/>
        <v>0.56352786020978929</v>
      </c>
      <c r="W97" s="64">
        <f t="shared" si="27"/>
        <v>3.6603942141816264</v>
      </c>
      <c r="X97" s="65">
        <f t="shared" si="17"/>
        <v>-1.3255622291424514E-7</v>
      </c>
      <c r="Y97" s="66">
        <f t="shared" si="18"/>
        <v>-1.3181896539033298E-7</v>
      </c>
      <c r="Z97" s="66">
        <f t="shared" si="19"/>
        <v>-1.3182306590439876E-7</v>
      </c>
      <c r="AA97" s="67">
        <f t="shared" si="20"/>
        <v>-1.3108986328168289E-7</v>
      </c>
      <c r="AB97" s="68">
        <f t="shared" si="29"/>
        <v>1.1916563523185297E-4</v>
      </c>
      <c r="AC97" s="69"/>
      <c r="AD97" s="70">
        <f t="shared" si="28"/>
        <v>1.1916563523185297</v>
      </c>
      <c r="AE97" s="70"/>
      <c r="AF97" s="74"/>
      <c r="AG97" s="71">
        <v>910</v>
      </c>
    </row>
    <row r="98" spans="5:35">
      <c r="E98" s="72">
        <v>0.59478009259259257</v>
      </c>
      <c r="F98" s="71">
        <v>920</v>
      </c>
      <c r="G98" s="58">
        <v>15.4</v>
      </c>
      <c r="H98" s="58">
        <v>6.65</v>
      </c>
      <c r="I98" s="58">
        <v>8.49</v>
      </c>
      <c r="J98" s="99">
        <v>15.35</v>
      </c>
      <c r="K98" s="99">
        <v>6.71</v>
      </c>
      <c r="L98" s="99">
        <v>8.75</v>
      </c>
      <c r="M98" s="59">
        <f t="shared" si="16"/>
        <v>15.375</v>
      </c>
      <c r="N98" s="59">
        <f t="shared" si="16"/>
        <v>6.68</v>
      </c>
      <c r="O98" s="59">
        <f t="shared" si="16"/>
        <v>8.620000000000001</v>
      </c>
      <c r="P98" s="60">
        <f t="shared" si="21"/>
        <v>0.17646110697303224</v>
      </c>
      <c r="Q98" s="22">
        <f t="shared" si="22"/>
        <v>2.089296130854039E-7</v>
      </c>
      <c r="R98" s="61">
        <f t="shared" si="23"/>
        <v>2.1519533104052489E-8</v>
      </c>
      <c r="S98" s="22">
        <f t="shared" si="24"/>
        <v>4.6309030501641091E-16</v>
      </c>
      <c r="T98" s="62">
        <v>298</v>
      </c>
      <c r="U98" s="59">
        <f t="shared" si="25"/>
        <v>288.375</v>
      </c>
      <c r="V98" s="63">
        <f t="shared" si="26"/>
        <v>0.56292346316870456</v>
      </c>
      <c r="W98" s="64">
        <f t="shared" si="27"/>
        <v>3.655303675815611</v>
      </c>
      <c r="X98" s="65">
        <f t="shared" si="17"/>
        <v>-1.3143724328433329E-7</v>
      </c>
      <c r="Y98" s="66">
        <f t="shared" si="18"/>
        <v>-1.3070427224564309E-7</v>
      </c>
      <c r="Z98" s="66">
        <f t="shared" si="19"/>
        <v>-1.3070835972138539E-7</v>
      </c>
      <c r="AA98" s="67">
        <f t="shared" si="20"/>
        <v>-1.2997943057012072E-7</v>
      </c>
      <c r="AB98" s="68">
        <f t="shared" si="29"/>
        <v>1.1784741831721066E-4</v>
      </c>
      <c r="AC98" s="69"/>
      <c r="AD98" s="70">
        <f t="shared" si="28"/>
        <v>1.1784741831721066</v>
      </c>
      <c r="AE98" s="70"/>
      <c r="AF98" s="74"/>
      <c r="AG98" s="71">
        <v>920</v>
      </c>
    </row>
    <row r="99" spans="5:35">
      <c r="E99" s="72">
        <v>0.59489583333333329</v>
      </c>
      <c r="F99" s="71">
        <v>930</v>
      </c>
      <c r="G99" s="58">
        <v>15.41</v>
      </c>
      <c r="H99" s="58">
        <v>6.65</v>
      </c>
      <c r="I99" s="58">
        <v>8.51</v>
      </c>
      <c r="J99" s="99">
        <v>15.36</v>
      </c>
      <c r="K99" s="99">
        <v>6.71</v>
      </c>
      <c r="L99" s="99">
        <v>8.74</v>
      </c>
      <c r="M99" s="59">
        <f t="shared" si="16"/>
        <v>15.385</v>
      </c>
      <c r="N99" s="59">
        <f t="shared" si="16"/>
        <v>6.68</v>
      </c>
      <c r="O99" s="59">
        <f t="shared" si="16"/>
        <v>8.625</v>
      </c>
      <c r="P99" s="60">
        <f t="shared" si="21"/>
        <v>0.17659393104778359</v>
      </c>
      <c r="Q99" s="22">
        <f t="shared" si="22"/>
        <v>2.089296130854039E-7</v>
      </c>
      <c r="R99" s="61">
        <f t="shared" si="23"/>
        <v>2.1537423268395722E-8</v>
      </c>
      <c r="S99" s="22">
        <f t="shared" si="24"/>
        <v>4.6386060104203349E-16</v>
      </c>
      <c r="T99" s="62">
        <v>298</v>
      </c>
      <c r="U99" s="59">
        <f t="shared" si="25"/>
        <v>288.38499999999999</v>
      </c>
      <c r="V99" s="63">
        <f t="shared" si="26"/>
        <v>0.56231910804360385</v>
      </c>
      <c r="W99" s="64">
        <f t="shared" si="27"/>
        <v>3.6502205692018843</v>
      </c>
      <c r="X99" s="65">
        <f t="shared" si="17"/>
        <v>-1.3047509103798037E-7</v>
      </c>
      <c r="Y99" s="66">
        <f t="shared" si="18"/>
        <v>-1.2974471097596585E-7</v>
      </c>
      <c r="Z99" s="66">
        <f t="shared" si="19"/>
        <v>-1.2974879953440825E-7</v>
      </c>
      <c r="AA99" s="67">
        <f t="shared" si="20"/>
        <v>-1.2902246225655779E-7</v>
      </c>
      <c r="AB99" s="68">
        <f t="shared" si="29"/>
        <v>1.1654034842089648E-4</v>
      </c>
      <c r="AC99" s="69"/>
      <c r="AD99" s="70">
        <f t="shared" si="28"/>
        <v>1.1654034842089649</v>
      </c>
      <c r="AE99" s="70"/>
      <c r="AF99" s="74"/>
      <c r="AG99" s="71">
        <v>930</v>
      </c>
    </row>
    <row r="100" spans="5:35">
      <c r="E100" s="72">
        <v>0.59501157407407401</v>
      </c>
      <c r="F100" s="71">
        <v>940</v>
      </c>
      <c r="G100" s="58">
        <v>15.42</v>
      </c>
      <c r="H100" s="58">
        <v>6.65</v>
      </c>
      <c r="I100" s="58">
        <v>8.51</v>
      </c>
      <c r="J100" s="99">
        <v>15.37</v>
      </c>
      <c r="K100" s="99">
        <v>6.71</v>
      </c>
      <c r="L100" s="99">
        <v>8.75</v>
      </c>
      <c r="M100" s="59">
        <f t="shared" si="16"/>
        <v>15.395</v>
      </c>
      <c r="N100" s="59">
        <f t="shared" si="16"/>
        <v>6.68</v>
      </c>
      <c r="O100" s="59">
        <f t="shared" si="16"/>
        <v>8.629999999999999</v>
      </c>
      <c r="P100" s="60">
        <f t="shared" si="21"/>
        <v>0.17672680097167415</v>
      </c>
      <c r="Q100" s="22">
        <f t="shared" si="22"/>
        <v>2.089296130854039E-7</v>
      </c>
      <c r="R100" s="61">
        <f t="shared" si="23"/>
        <v>2.1555328305644353E-8</v>
      </c>
      <c r="S100" s="22">
        <f t="shared" si="24"/>
        <v>4.6463217836411264E-16</v>
      </c>
      <c r="T100" s="62">
        <v>298</v>
      </c>
      <c r="U100" s="59">
        <f t="shared" si="25"/>
        <v>288.39499999999998</v>
      </c>
      <c r="V100" s="63">
        <f t="shared" si="26"/>
        <v>0.56171479483012565</v>
      </c>
      <c r="W100" s="64">
        <f t="shared" si="27"/>
        <v>3.6451448829886481</v>
      </c>
      <c r="X100" s="65">
        <f t="shared" si="17"/>
        <v>-1.2951442145282789E-7</v>
      </c>
      <c r="Y100" s="66">
        <f t="shared" si="18"/>
        <v>-1.2878665474747459E-7</v>
      </c>
      <c r="Z100" s="66">
        <f t="shared" si="19"/>
        <v>-1.2879074421003389E-7</v>
      </c>
      <c r="AA100" s="67">
        <f t="shared" si="20"/>
        <v>-1.2806702100827009E-7</v>
      </c>
      <c r="AB100" s="68">
        <f t="shared" si="29"/>
        <v>1.1524287413037101E-4</v>
      </c>
      <c r="AC100" s="69"/>
      <c r="AD100" s="70">
        <f t="shared" si="28"/>
        <v>1.1524287413037102</v>
      </c>
      <c r="AE100" s="70"/>
      <c r="AF100" s="74"/>
      <c r="AG100" s="71">
        <v>940</v>
      </c>
    </row>
    <row r="101" spans="5:35">
      <c r="E101" s="72">
        <v>0.59512731481481485</v>
      </c>
      <c r="F101" s="71">
        <v>950</v>
      </c>
      <c r="G101" s="58">
        <v>15.43</v>
      </c>
      <c r="H101" s="58">
        <v>6.66</v>
      </c>
      <c r="I101" s="58">
        <v>8.5500000000000007</v>
      </c>
      <c r="J101" s="99">
        <v>15.38</v>
      </c>
      <c r="K101" s="99">
        <v>6.72</v>
      </c>
      <c r="L101" s="99">
        <v>8.7200000000000006</v>
      </c>
      <c r="M101" s="59">
        <f t="shared" si="16"/>
        <v>15.405000000000001</v>
      </c>
      <c r="N101" s="59">
        <f t="shared" si="16"/>
        <v>6.6899999999999995</v>
      </c>
      <c r="O101" s="59">
        <f t="shared" si="16"/>
        <v>8.6350000000000016</v>
      </c>
      <c r="P101" s="60">
        <f t="shared" si="21"/>
        <v>0.17685971676844803</v>
      </c>
      <c r="Q101" s="22">
        <f t="shared" si="22"/>
        <v>2.0417379446695291E-7</v>
      </c>
      <c r="R101" s="61">
        <f t="shared" si="23"/>
        <v>2.2075753732612312E-8</v>
      </c>
      <c r="S101" s="22">
        <f t="shared" si="24"/>
        <v>4.8733890286294637E-16</v>
      </c>
      <c r="T101" s="62">
        <v>298</v>
      </c>
      <c r="U101" s="59">
        <f t="shared" si="25"/>
        <v>288.40499999999997</v>
      </c>
      <c r="V101" s="63">
        <f t="shared" si="26"/>
        <v>0.56111052352391066</v>
      </c>
      <c r="W101" s="64">
        <f t="shared" si="27"/>
        <v>3.6400766058422107</v>
      </c>
      <c r="X101" s="65">
        <f t="shared" si="17"/>
        <v>-1.3461390953461922E-7</v>
      </c>
      <c r="Y101" s="66">
        <f t="shared" si="18"/>
        <v>-1.3381881902707151E-7</v>
      </c>
      <c r="Z101" s="66">
        <f t="shared" si="19"/>
        <v>-1.3382351519047228E-7</v>
      </c>
      <c r="AA101" s="67">
        <f t="shared" si="20"/>
        <v>-1.3303306537100403E-7</v>
      </c>
      <c r="AB101" s="68">
        <f t="shared" si="29"/>
        <v>1.1395498039641082E-4</v>
      </c>
      <c r="AC101" s="69"/>
      <c r="AD101" s="70">
        <f t="shared" si="28"/>
        <v>1.1395498039641083</v>
      </c>
      <c r="AE101" s="70"/>
      <c r="AF101" s="74"/>
      <c r="AG101" s="71">
        <v>950</v>
      </c>
    </row>
    <row r="102" spans="5:35">
      <c r="E102" s="72">
        <v>0.59524305555555557</v>
      </c>
      <c r="F102" s="71">
        <v>960</v>
      </c>
      <c r="G102" s="58">
        <v>15.44</v>
      </c>
      <c r="H102" s="58">
        <v>6.66</v>
      </c>
      <c r="I102" s="58">
        <v>8.5500000000000007</v>
      </c>
      <c r="J102" s="99">
        <v>15.39</v>
      </c>
      <c r="K102" s="99">
        <v>6.72</v>
      </c>
      <c r="L102" s="99">
        <v>8.73</v>
      </c>
      <c r="M102" s="59">
        <f t="shared" si="16"/>
        <v>15.414999999999999</v>
      </c>
      <c r="N102" s="59">
        <f t="shared" si="16"/>
        <v>6.6899999999999995</v>
      </c>
      <c r="O102" s="59">
        <f t="shared" si="16"/>
        <v>8.64</v>
      </c>
      <c r="P102" s="60">
        <f t="shared" si="21"/>
        <v>0.1769926784618652</v>
      </c>
      <c r="Q102" s="22">
        <f t="shared" si="22"/>
        <v>2.0417379446695291E-7</v>
      </c>
      <c r="R102" s="61">
        <f t="shared" si="23"/>
        <v>2.2094106308403217E-8</v>
      </c>
      <c r="S102" s="22">
        <f t="shared" si="24"/>
        <v>4.8814953356702286E-16</v>
      </c>
      <c r="T102" s="62">
        <v>298</v>
      </c>
      <c r="U102" s="59">
        <f t="shared" si="25"/>
        <v>288.41500000000002</v>
      </c>
      <c r="V102" s="63">
        <f t="shared" si="26"/>
        <v>0.56050629412059505</v>
      </c>
      <c r="W102" s="64">
        <f t="shared" si="27"/>
        <v>3.6350157264468956</v>
      </c>
      <c r="X102" s="65">
        <f t="shared" si="17"/>
        <v>-1.3354021226722557E-7</v>
      </c>
      <c r="Y102" s="66">
        <f t="shared" si="18"/>
        <v>-1.3274845675341599E-7</v>
      </c>
      <c r="Z102" s="66">
        <f t="shared" si="19"/>
        <v>-1.3275315104574191E-7</v>
      </c>
      <c r="AA102" s="67">
        <f t="shared" si="20"/>
        <v>-1.3196603415964948E-7</v>
      </c>
      <c r="AB102" s="68">
        <f t="shared" si="29"/>
        <v>1.1261676099084298E-4</v>
      </c>
      <c r="AC102" s="75">
        <f>D13</f>
        <v>1.2069452286843593E-4</v>
      </c>
      <c r="AD102" s="70">
        <f t="shared" si="28"/>
        <v>1.1261676099084299</v>
      </c>
      <c r="AE102" s="70">
        <f>AC102*10000</f>
        <v>1.2069452286843594</v>
      </c>
      <c r="AF102" s="74">
        <f>(AD102-AE102)*(AD102-AE102)</f>
        <v>6.525023695109395E-3</v>
      </c>
      <c r="AG102" s="71">
        <v>960</v>
      </c>
    </row>
    <row r="103" spans="5:35">
      <c r="E103" s="72">
        <v>0.59535879629629629</v>
      </c>
      <c r="F103" s="71">
        <v>970</v>
      </c>
      <c r="G103" s="58">
        <v>15.46</v>
      </c>
      <c r="H103" s="58">
        <v>6.66</v>
      </c>
      <c r="I103" s="58">
        <v>8.56</v>
      </c>
      <c r="J103" s="99">
        <v>15.41</v>
      </c>
      <c r="K103" s="99">
        <v>6.72</v>
      </c>
      <c r="L103" s="99">
        <v>8.75</v>
      </c>
      <c r="M103" s="59">
        <f t="shared" si="16"/>
        <v>15.435</v>
      </c>
      <c r="N103" s="59">
        <f t="shared" si="16"/>
        <v>6.6899999999999995</v>
      </c>
      <c r="O103" s="59">
        <f t="shared" si="16"/>
        <v>8.6550000000000011</v>
      </c>
      <c r="P103" s="60">
        <f t="shared" si="21"/>
        <v>0.17736120133296346</v>
      </c>
      <c r="Q103" s="22">
        <f t="shared" si="22"/>
        <v>2.0417379446695291E-7</v>
      </c>
      <c r="R103" s="61">
        <f t="shared" si="23"/>
        <v>2.2130857244656221E-8</v>
      </c>
      <c r="S103" s="22">
        <f t="shared" si="24"/>
        <v>4.897748423833527E-16</v>
      </c>
      <c r="T103" s="62">
        <v>298</v>
      </c>
      <c r="U103" s="59">
        <f t="shared" si="25"/>
        <v>288.435</v>
      </c>
      <c r="V103" s="63">
        <f t="shared" si="26"/>
        <v>0.55929796100525297</v>
      </c>
      <c r="W103" s="64">
        <f t="shared" si="27"/>
        <v>3.6249161157374084</v>
      </c>
      <c r="X103" s="65">
        <f t="shared" si="17"/>
        <v>-1.3305079536714594E-7</v>
      </c>
      <c r="Y103" s="66">
        <f t="shared" si="18"/>
        <v>-1.3225545732200472E-7</v>
      </c>
      <c r="Z103" s="66">
        <f t="shared" si="19"/>
        <v>-1.3226021161606445E-7</v>
      </c>
      <c r="AA103" s="67">
        <f t="shared" si="20"/>
        <v>-1.3146957102547386E-7</v>
      </c>
      <c r="AB103" s="68">
        <f t="shared" si="29"/>
        <v>1.1128924522080101E-4</v>
      </c>
      <c r="AC103" s="69"/>
      <c r="AD103" s="70">
        <f t="shared" si="28"/>
        <v>1.1128924522080101</v>
      </c>
      <c r="AE103" s="70"/>
      <c r="AF103" s="74"/>
      <c r="AG103" s="71">
        <v>970</v>
      </c>
    </row>
    <row r="104" spans="5:35">
      <c r="E104" s="72">
        <v>0.59547453703703701</v>
      </c>
      <c r="F104" s="71">
        <v>980</v>
      </c>
      <c r="G104" s="58">
        <v>15.47</v>
      </c>
      <c r="H104" s="58">
        <v>6.66</v>
      </c>
      <c r="I104" s="58">
        <v>8.56</v>
      </c>
      <c r="J104" s="99">
        <v>15.42</v>
      </c>
      <c r="K104" s="99">
        <v>6.72</v>
      </c>
      <c r="L104" s="99">
        <v>8.7899999999999991</v>
      </c>
      <c r="M104" s="59">
        <f t="shared" si="16"/>
        <v>15.445</v>
      </c>
      <c r="N104" s="59">
        <f t="shared" si="16"/>
        <v>6.6899999999999995</v>
      </c>
      <c r="O104" s="59">
        <f t="shared" si="16"/>
        <v>8.6750000000000007</v>
      </c>
      <c r="P104" s="60">
        <f t="shared" si="21"/>
        <v>0.17780175675465001</v>
      </c>
      <c r="Q104" s="22">
        <f t="shared" si="22"/>
        <v>2.0417379446695291E-7</v>
      </c>
      <c r="R104" s="61">
        <f t="shared" si="23"/>
        <v>2.2149255630497085E-8</v>
      </c>
      <c r="S104" s="22">
        <f t="shared" si="24"/>
        <v>4.9058952498510684E-16</v>
      </c>
      <c r="T104" s="62">
        <v>298</v>
      </c>
      <c r="U104" s="59">
        <f t="shared" si="25"/>
        <v>288.44499999999999</v>
      </c>
      <c r="V104" s="63">
        <f t="shared" si="26"/>
        <v>0.55869385728450782</v>
      </c>
      <c r="W104" s="64">
        <f t="shared" si="27"/>
        <v>3.6198773618819646</v>
      </c>
      <c r="X104" s="65">
        <f t="shared" si="17"/>
        <v>-1.3219914181517902E-7</v>
      </c>
      <c r="Y104" s="66">
        <f t="shared" si="18"/>
        <v>-1.3140450945805712E-7</v>
      </c>
      <c r="Z104" s="66">
        <f t="shared" si="19"/>
        <v>-1.3140928589286843E-7</v>
      </c>
      <c r="AA104" s="67">
        <f t="shared" si="20"/>
        <v>-1.3061937254946414E-7</v>
      </c>
      <c r="AB104" s="68">
        <f t="shared" si="29"/>
        <v>1.0996665904701975E-4</v>
      </c>
      <c r="AC104" s="69"/>
      <c r="AD104" s="70">
        <f t="shared" si="28"/>
        <v>1.0996665904701974</v>
      </c>
      <c r="AE104" s="70"/>
      <c r="AF104" s="74"/>
      <c r="AG104" s="71">
        <v>980</v>
      </c>
    </row>
    <row r="105" spans="5:35">
      <c r="E105" s="72">
        <v>0.59559027777777773</v>
      </c>
      <c r="F105" s="71">
        <v>990</v>
      </c>
      <c r="G105" s="58">
        <v>15.48</v>
      </c>
      <c r="H105" s="58">
        <v>6.66</v>
      </c>
      <c r="I105" s="58">
        <v>8.57</v>
      </c>
      <c r="J105" s="99">
        <v>15.43</v>
      </c>
      <c r="K105" s="99">
        <v>6.73</v>
      </c>
      <c r="L105" s="99">
        <v>8.7899999999999991</v>
      </c>
      <c r="M105" s="59">
        <f t="shared" si="16"/>
        <v>15.455</v>
      </c>
      <c r="N105" s="59">
        <f t="shared" si="16"/>
        <v>6.6950000000000003</v>
      </c>
      <c r="O105" s="59">
        <f t="shared" si="16"/>
        <v>8.68</v>
      </c>
      <c r="P105" s="60">
        <f t="shared" si="21"/>
        <v>0.17793497309501852</v>
      </c>
      <c r="Q105" s="22">
        <f t="shared" si="22"/>
        <v>2.0183663636815574E-7</v>
      </c>
      <c r="R105" s="61">
        <f t="shared" si="23"/>
        <v>2.2424358824594953E-8</v>
      </c>
      <c r="S105" s="22">
        <f t="shared" si="24"/>
        <v>5.0285186869418951E-16</v>
      </c>
      <c r="T105" s="62">
        <v>298</v>
      </c>
      <c r="U105" s="59">
        <f t="shared" si="25"/>
        <v>288.45499999999998</v>
      </c>
      <c r="V105" s="63">
        <f t="shared" si="26"/>
        <v>0.55808979544923554</v>
      </c>
      <c r="W105" s="64">
        <f t="shared" si="27"/>
        <v>3.6148459606951322</v>
      </c>
      <c r="X105" s="65">
        <f t="shared" si="17"/>
        <v>-1.3417103991085971E-7</v>
      </c>
      <c r="Y105" s="66">
        <f t="shared" si="18"/>
        <v>-1.3334262573121527E-7</v>
      </c>
      <c r="Z105" s="66">
        <f t="shared" si="19"/>
        <v>-1.3334774062078827E-7</v>
      </c>
      <c r="AA105" s="67">
        <f t="shared" si="20"/>
        <v>-1.3252437816884442E-7</v>
      </c>
      <c r="AB105" s="68">
        <f t="shared" si="29"/>
        <v>1.0865258220524227E-4</v>
      </c>
      <c r="AC105" s="69"/>
      <c r="AD105" s="70">
        <f t="shared" si="28"/>
        <v>1.0865258220524228</v>
      </c>
      <c r="AE105" s="70"/>
      <c r="AF105" s="74"/>
      <c r="AG105" s="71">
        <v>990</v>
      </c>
    </row>
    <row r="106" spans="5:35">
      <c r="E106" s="72">
        <v>0.59570601851851845</v>
      </c>
      <c r="F106" s="71">
        <v>1000</v>
      </c>
      <c r="G106" s="58">
        <v>15.49</v>
      </c>
      <c r="H106" s="58">
        <v>6.67</v>
      </c>
      <c r="I106" s="58">
        <v>8.59</v>
      </c>
      <c r="J106" s="99">
        <v>15.44</v>
      </c>
      <c r="K106" s="99">
        <v>6.73</v>
      </c>
      <c r="L106" s="99">
        <v>8.8000000000000007</v>
      </c>
      <c r="M106" s="59">
        <f t="shared" si="16"/>
        <v>15.465</v>
      </c>
      <c r="N106" s="59">
        <f t="shared" si="16"/>
        <v>6.7</v>
      </c>
      <c r="O106" s="59">
        <f t="shared" si="16"/>
        <v>8.6950000000000003</v>
      </c>
      <c r="P106" s="60">
        <f t="shared" si="21"/>
        <v>0.1782732651076511</v>
      </c>
      <c r="Q106" s="22">
        <f t="shared" si="22"/>
        <v>1.9952623149688761E-7</v>
      </c>
      <c r="R106" s="61">
        <f t="shared" si="23"/>
        <v>2.2702878917601961E-8</v>
      </c>
      <c r="S106" s="22">
        <f t="shared" si="24"/>
        <v>5.1542071114729561E-16</v>
      </c>
      <c r="T106" s="62">
        <v>298</v>
      </c>
      <c r="U106" s="59">
        <f t="shared" si="25"/>
        <v>288.46499999999997</v>
      </c>
      <c r="V106" s="63">
        <f t="shared" si="26"/>
        <v>0.55748577549508116</v>
      </c>
      <c r="W106" s="64">
        <f t="shared" si="27"/>
        <v>3.6098219009511348</v>
      </c>
      <c r="X106" s="65">
        <f t="shared" si="17"/>
        <v>-1.3628453090446638E-7</v>
      </c>
      <c r="Y106" s="66">
        <f t="shared" si="18"/>
        <v>-1.3541919241558916E-7</v>
      </c>
      <c r="Z106" s="66">
        <f t="shared" si="19"/>
        <v>-1.3542468688143472E-7</v>
      </c>
      <c r="AA106" s="67">
        <f t="shared" si="20"/>
        <v>-1.3456477308419255E-7</v>
      </c>
      <c r="AB106" s="68">
        <f t="shared" si="29"/>
        <v>1.0731912195393609E-4</v>
      </c>
      <c r="AC106" s="69"/>
      <c r="AD106" s="70">
        <f t="shared" si="28"/>
        <v>1.0731912195393609</v>
      </c>
      <c r="AE106" s="70"/>
      <c r="AF106" s="74"/>
      <c r="AG106" s="71">
        <v>1000</v>
      </c>
      <c r="AI106">
        <f>(AB103-AB115)/(AG115-AG103)</f>
        <v>1.3427451751803778E-7</v>
      </c>
    </row>
    <row r="107" spans="5:35">
      <c r="E107" s="72">
        <v>0.59582175925925929</v>
      </c>
      <c r="F107" s="71">
        <v>1010</v>
      </c>
      <c r="G107" s="58">
        <v>15.51</v>
      </c>
      <c r="H107" s="58">
        <v>6.67</v>
      </c>
      <c r="I107" s="58">
        <v>8.6</v>
      </c>
      <c r="J107" s="99">
        <v>15.46</v>
      </c>
      <c r="K107" s="99">
        <v>6.73</v>
      </c>
      <c r="L107" s="99">
        <v>8.84</v>
      </c>
      <c r="M107" s="59">
        <f t="shared" si="16"/>
        <v>15.484999999999999</v>
      </c>
      <c r="N107" s="59">
        <f t="shared" si="16"/>
        <v>6.7</v>
      </c>
      <c r="O107" s="59">
        <f t="shared" si="16"/>
        <v>8.7199999999999989</v>
      </c>
      <c r="P107" s="60">
        <f t="shared" si="21"/>
        <v>0.17884764974203243</v>
      </c>
      <c r="Q107" s="22">
        <f t="shared" si="22"/>
        <v>1.9952623149688761E-7</v>
      </c>
      <c r="R107" s="61">
        <f t="shared" si="23"/>
        <v>2.2740642475186684E-8</v>
      </c>
      <c r="S107" s="22">
        <f t="shared" si="24"/>
        <v>5.1713682018426473E-16</v>
      </c>
      <c r="T107" s="62">
        <v>298</v>
      </c>
      <c r="U107" s="59">
        <f t="shared" si="25"/>
        <v>288.48500000000001</v>
      </c>
      <c r="V107" s="63">
        <f t="shared" si="26"/>
        <v>0.55627786121270173</v>
      </c>
      <c r="W107" s="64">
        <f t="shared" si="27"/>
        <v>3.5997957609778601</v>
      </c>
      <c r="X107" s="65">
        <f t="shared" si="17"/>
        <v>-1.3582508538834574E-7</v>
      </c>
      <c r="Y107" s="66">
        <f t="shared" si="18"/>
        <v>-1.3495458699927718E-7</v>
      </c>
      <c r="Z107" s="66">
        <f t="shared" si="19"/>
        <v>-1.3496016599407922E-7</v>
      </c>
      <c r="AA107" s="67">
        <f t="shared" si="20"/>
        <v>-1.3409517508863388E-7</v>
      </c>
      <c r="AB107" s="68">
        <f t="shared" si="29"/>
        <v>1.0596489351629825E-4</v>
      </c>
      <c r="AC107" s="69"/>
      <c r="AD107" s="70">
        <f t="shared" si="28"/>
        <v>1.0596489351629825</v>
      </c>
      <c r="AE107" s="70"/>
      <c r="AF107" s="74"/>
      <c r="AG107" s="71">
        <v>1010</v>
      </c>
    </row>
    <row r="108" spans="5:35">
      <c r="E108" s="72">
        <v>0.59593750000000001</v>
      </c>
      <c r="F108" s="71">
        <v>1020</v>
      </c>
      <c r="G108" s="58">
        <v>15.51</v>
      </c>
      <c r="H108" s="58">
        <v>6.67</v>
      </c>
      <c r="I108" s="58">
        <v>8.61</v>
      </c>
      <c r="J108" s="99">
        <v>15.46</v>
      </c>
      <c r="K108" s="99">
        <v>6.73</v>
      </c>
      <c r="L108" s="99">
        <v>8.8000000000000007</v>
      </c>
      <c r="M108" s="59">
        <f t="shared" si="16"/>
        <v>15.484999999999999</v>
      </c>
      <c r="N108" s="59">
        <f t="shared" si="16"/>
        <v>6.7</v>
      </c>
      <c r="O108" s="59">
        <f t="shared" si="16"/>
        <v>8.7050000000000001</v>
      </c>
      <c r="P108" s="60">
        <f t="shared" si="21"/>
        <v>0.17853999896839365</v>
      </c>
      <c r="Q108" s="22">
        <f t="shared" si="22"/>
        <v>1.9952623149688761E-7</v>
      </c>
      <c r="R108" s="61">
        <f t="shared" si="23"/>
        <v>2.2740642475186684E-8</v>
      </c>
      <c r="S108" s="22">
        <f t="shared" si="24"/>
        <v>5.1713682018426473E-16</v>
      </c>
      <c r="T108" s="62">
        <v>298</v>
      </c>
      <c r="U108" s="59">
        <f t="shared" si="25"/>
        <v>288.48500000000001</v>
      </c>
      <c r="V108" s="63">
        <f t="shared" si="26"/>
        <v>0.55627786121270173</v>
      </c>
      <c r="W108" s="64">
        <f t="shared" si="27"/>
        <v>3.5997957609778601</v>
      </c>
      <c r="X108" s="65">
        <f t="shared" si="17"/>
        <v>-1.3386453073142582E-7</v>
      </c>
      <c r="Y108" s="66">
        <f t="shared" si="18"/>
        <v>-1.3300807327362478E-7</v>
      </c>
      <c r="Z108" s="66">
        <f t="shared" si="19"/>
        <v>-1.3301355283847306E-7</v>
      </c>
      <c r="AA108" s="67">
        <f t="shared" si="20"/>
        <v>-1.3216250482964785E-7</v>
      </c>
      <c r="AB108" s="68">
        <f t="shared" si="29"/>
        <v>1.0461531057219211E-4</v>
      </c>
      <c r="AC108" s="69"/>
      <c r="AD108" s="70">
        <f t="shared" si="28"/>
        <v>1.0461531057219211</v>
      </c>
      <c r="AE108" s="70"/>
      <c r="AF108" s="74"/>
      <c r="AG108" s="71">
        <v>1020</v>
      </c>
    </row>
    <row r="109" spans="5:35">
      <c r="E109" s="72">
        <v>0.59605324074074073</v>
      </c>
      <c r="F109" s="71">
        <v>1030</v>
      </c>
      <c r="G109" s="58">
        <v>15.53</v>
      </c>
      <c r="H109" s="58">
        <v>6.67</v>
      </c>
      <c r="I109" s="58">
        <v>8.6199999999999992</v>
      </c>
      <c r="J109" s="99">
        <v>15.48</v>
      </c>
      <c r="K109" s="99">
        <v>6.74</v>
      </c>
      <c r="L109" s="99">
        <v>8.82</v>
      </c>
      <c r="M109" s="59">
        <f t="shared" si="16"/>
        <v>15.504999999999999</v>
      </c>
      <c r="N109" s="59">
        <f t="shared" si="16"/>
        <v>6.7050000000000001</v>
      </c>
      <c r="O109" s="59">
        <f t="shared" si="16"/>
        <v>8.7199999999999989</v>
      </c>
      <c r="P109" s="60">
        <f t="shared" si="21"/>
        <v>0.17890950304973732</v>
      </c>
      <c r="Q109" s="22">
        <f t="shared" si="22"/>
        <v>1.9724227361148502E-7</v>
      </c>
      <c r="R109" s="61">
        <f t="shared" si="23"/>
        <v>2.304223108612492E-8</v>
      </c>
      <c r="S109" s="22">
        <f t="shared" si="24"/>
        <v>5.3094441342638165E-16</v>
      </c>
      <c r="T109" s="62">
        <v>298</v>
      </c>
      <c r="U109" s="59">
        <f t="shared" si="25"/>
        <v>288.505</v>
      </c>
      <c r="V109" s="63">
        <f t="shared" si="26"/>
        <v>0.55507011440254028</v>
      </c>
      <c r="W109" s="64">
        <f t="shared" si="27"/>
        <v>3.5897988525130202</v>
      </c>
      <c r="X109" s="65">
        <f t="shared" si="17"/>
        <v>-1.3635075953775208E-7</v>
      </c>
      <c r="Y109" s="66">
        <f t="shared" si="18"/>
        <v>-1.3545075010707495E-7</v>
      </c>
      <c r="Z109" s="66">
        <f t="shared" si="19"/>
        <v>-1.3545669079253978E-7</v>
      </c>
      <c r="AA109" s="67">
        <f t="shared" si="20"/>
        <v>-1.3456254362205191E-7</v>
      </c>
      <c r="AB109" s="68">
        <f t="shared" si="29"/>
        <v>1.0328519342588333E-4</v>
      </c>
      <c r="AC109" s="69"/>
      <c r="AD109" s="70">
        <f t="shared" si="28"/>
        <v>1.0328519342588334</v>
      </c>
      <c r="AE109" s="70"/>
      <c r="AF109" s="74"/>
      <c r="AG109" s="71">
        <v>1030</v>
      </c>
    </row>
    <row r="110" spans="5:35">
      <c r="E110" s="72">
        <v>0.59616898148148145</v>
      </c>
      <c r="F110" s="71">
        <v>1040</v>
      </c>
      <c r="G110" s="58">
        <v>15.54</v>
      </c>
      <c r="H110" s="58">
        <v>6.68</v>
      </c>
      <c r="I110" s="58">
        <v>8.6199999999999992</v>
      </c>
      <c r="J110" s="99">
        <v>15.49</v>
      </c>
      <c r="K110" s="99">
        <v>6.74</v>
      </c>
      <c r="L110" s="99">
        <v>8.8000000000000007</v>
      </c>
      <c r="M110" s="59">
        <f t="shared" si="16"/>
        <v>15.515000000000001</v>
      </c>
      <c r="N110" s="59">
        <f t="shared" si="16"/>
        <v>6.71</v>
      </c>
      <c r="O110" s="59">
        <f t="shared" si="16"/>
        <v>8.7100000000000009</v>
      </c>
      <c r="P110" s="60">
        <f t="shared" si="21"/>
        <v>0.17873523881684106</v>
      </c>
      <c r="Q110" s="22">
        <f t="shared" si="22"/>
        <v>1.9498445997580421E-7</v>
      </c>
      <c r="R110" s="61">
        <f t="shared" si="23"/>
        <v>2.3328425415933691E-8</v>
      </c>
      <c r="S110" s="22">
        <f t="shared" si="24"/>
        <v>5.4421543238678104E-16</v>
      </c>
      <c r="T110" s="62">
        <v>298</v>
      </c>
      <c r="U110" s="59">
        <f t="shared" si="25"/>
        <v>288.51499999999999</v>
      </c>
      <c r="V110" s="63">
        <f t="shared" si="26"/>
        <v>0.55446630378865691</v>
      </c>
      <c r="W110" s="64">
        <f t="shared" si="27"/>
        <v>3.5848113322212569</v>
      </c>
      <c r="X110" s="65">
        <f t="shared" si="17"/>
        <v>-1.3798334104154812E-7</v>
      </c>
      <c r="Y110" s="66">
        <f t="shared" si="18"/>
        <v>-1.3704940198259448E-7</v>
      </c>
      <c r="Z110" s="66">
        <f t="shared" si="19"/>
        <v>-1.3705572334109507E-7</v>
      </c>
      <c r="AA110" s="67">
        <f t="shared" si="20"/>
        <v>-1.3612802006852058E-7</v>
      </c>
      <c r="AB110" s="68">
        <f t="shared" si="29"/>
        <v>1.0193064645095162E-4</v>
      </c>
      <c r="AC110" s="69"/>
      <c r="AD110" s="70">
        <f t="shared" si="28"/>
        <v>1.0193064645095162</v>
      </c>
      <c r="AE110" s="70"/>
      <c r="AF110" s="74"/>
      <c r="AG110" s="71">
        <v>1040</v>
      </c>
    </row>
    <row r="111" spans="5:35">
      <c r="E111" s="72">
        <v>0.59628472222222217</v>
      </c>
      <c r="F111" s="71">
        <v>1050</v>
      </c>
      <c r="G111" s="58">
        <v>15.55</v>
      </c>
      <c r="H111" s="58">
        <v>6.68</v>
      </c>
      <c r="I111" s="58">
        <v>8.65</v>
      </c>
      <c r="J111" s="99">
        <v>15.5</v>
      </c>
      <c r="K111" s="99">
        <v>6.74</v>
      </c>
      <c r="L111" s="99">
        <v>8.8000000000000007</v>
      </c>
      <c r="M111" s="59">
        <f t="shared" si="16"/>
        <v>15.525</v>
      </c>
      <c r="N111" s="59">
        <f t="shared" si="16"/>
        <v>6.71</v>
      </c>
      <c r="O111" s="59">
        <f t="shared" si="16"/>
        <v>8.7250000000000014</v>
      </c>
      <c r="P111" s="60">
        <f t="shared" si="21"/>
        <v>0.17907402037049189</v>
      </c>
      <c r="Q111" s="22">
        <f t="shared" si="22"/>
        <v>1.9498445997580421E-7</v>
      </c>
      <c r="R111" s="61">
        <f t="shared" si="23"/>
        <v>2.3347819394536383E-8</v>
      </c>
      <c r="S111" s="22">
        <f t="shared" si="24"/>
        <v>5.4512067047988928E-16</v>
      </c>
      <c r="T111" s="62">
        <v>298</v>
      </c>
      <c r="U111" s="59">
        <f t="shared" si="25"/>
        <v>288.52499999999998</v>
      </c>
      <c r="V111" s="63">
        <f t="shared" si="26"/>
        <v>0.5538625350297679</v>
      </c>
      <c r="W111" s="64">
        <f t="shared" si="27"/>
        <v>3.5798310863920961</v>
      </c>
      <c r="X111" s="65">
        <f t="shared" si="17"/>
        <v>-1.3680298850828599E-7</v>
      </c>
      <c r="Y111" s="66">
        <f t="shared" si="18"/>
        <v>-1.3587244768128612E-7</v>
      </c>
      <c r="Z111" s="66">
        <f t="shared" si="19"/>
        <v>-1.3587877726691986E-7</v>
      </c>
      <c r="AA111" s="67">
        <f t="shared" si="20"/>
        <v>-1.3495447991723236E-7</v>
      </c>
      <c r="AB111" s="68">
        <f t="shared" si="29"/>
        <v>1.0056011043135587E-4</v>
      </c>
      <c r="AC111" s="69"/>
      <c r="AD111" s="70">
        <f t="shared" si="28"/>
        <v>1.0056011043135586</v>
      </c>
      <c r="AE111" s="70"/>
      <c r="AF111" s="74"/>
      <c r="AG111" s="71">
        <v>1050</v>
      </c>
    </row>
    <row r="112" spans="5:35">
      <c r="E112" s="72">
        <v>0.59640046296296301</v>
      </c>
      <c r="F112" s="71">
        <v>1060</v>
      </c>
      <c r="G112" s="58">
        <v>15.56</v>
      </c>
      <c r="H112" s="58">
        <v>6.68</v>
      </c>
      <c r="I112" s="58">
        <v>8.6300000000000008</v>
      </c>
      <c r="J112" s="99">
        <v>15.51</v>
      </c>
      <c r="K112" s="99">
        <v>6.74</v>
      </c>
      <c r="L112" s="99">
        <v>8.86</v>
      </c>
      <c r="M112" s="59">
        <f t="shared" si="16"/>
        <v>15.535</v>
      </c>
      <c r="N112" s="59">
        <f t="shared" si="16"/>
        <v>6.71</v>
      </c>
      <c r="O112" s="59">
        <f t="shared" si="16"/>
        <v>8.745000000000001</v>
      </c>
      <c r="P112" s="60">
        <f t="shared" si="21"/>
        <v>0.17951555812013939</v>
      </c>
      <c r="Q112" s="22">
        <f t="shared" si="22"/>
        <v>1.9498445997580421E-7</v>
      </c>
      <c r="R112" s="61">
        <f t="shared" si="23"/>
        <v>2.3367229496233508E-8</v>
      </c>
      <c r="S112" s="22">
        <f t="shared" si="24"/>
        <v>5.4602741432964532E-16</v>
      </c>
      <c r="T112" s="62">
        <v>298</v>
      </c>
      <c r="U112" s="59">
        <f t="shared" si="25"/>
        <v>288.53500000000003</v>
      </c>
      <c r="V112" s="63">
        <f t="shared" si="26"/>
        <v>0.55325880812151607</v>
      </c>
      <c r="W112" s="64">
        <f t="shared" si="27"/>
        <v>3.5748581039242575</v>
      </c>
      <c r="X112" s="65">
        <f t="shared" si="17"/>
        <v>-1.3570080777013008E-7</v>
      </c>
      <c r="Y112" s="66">
        <f t="shared" si="18"/>
        <v>-1.3477265959665995E-7</v>
      </c>
      <c r="Z112" s="66">
        <f t="shared" si="19"/>
        <v>-1.3477900781997616E-7</v>
      </c>
      <c r="AA112" s="67">
        <f t="shared" si="20"/>
        <v>-1.3385712103037044E-7</v>
      </c>
      <c r="AB112" s="68">
        <f t="shared" si="29"/>
        <v>9.9201343900819322E-5</v>
      </c>
      <c r="AC112" s="69"/>
      <c r="AD112" s="70">
        <f t="shared" si="28"/>
        <v>0.99201343900819317</v>
      </c>
      <c r="AE112" s="70"/>
      <c r="AF112" s="74"/>
      <c r="AG112" s="71">
        <v>1060</v>
      </c>
    </row>
    <row r="113" spans="5:35">
      <c r="E113" s="72">
        <v>0.59651620370370373</v>
      </c>
      <c r="F113" s="71">
        <v>1070</v>
      </c>
      <c r="G113" s="58">
        <v>15.57</v>
      </c>
      <c r="H113" s="58">
        <v>6.68</v>
      </c>
      <c r="I113" s="58">
        <v>8.6199999999999992</v>
      </c>
      <c r="J113" s="99">
        <v>15.52</v>
      </c>
      <c r="K113" s="99">
        <v>6.74</v>
      </c>
      <c r="L113" s="99">
        <v>8.7899999999999991</v>
      </c>
      <c r="M113" s="59">
        <f t="shared" si="16"/>
        <v>15.545</v>
      </c>
      <c r="N113" s="59">
        <f t="shared" si="16"/>
        <v>6.71</v>
      </c>
      <c r="O113" s="59">
        <f t="shared" si="16"/>
        <v>8.7049999999999983</v>
      </c>
      <c r="P113" s="60">
        <f t="shared" si="21"/>
        <v>0.17872536791170299</v>
      </c>
      <c r="Q113" s="22">
        <f t="shared" si="22"/>
        <v>1.9498445997580421E-7</v>
      </c>
      <c r="R113" s="61">
        <f t="shared" si="23"/>
        <v>2.3386655734428932E-8</v>
      </c>
      <c r="S113" s="22">
        <f t="shared" si="24"/>
        <v>5.4693566644069762E-16</v>
      </c>
      <c r="T113" s="62">
        <v>298</v>
      </c>
      <c r="U113" s="59">
        <f t="shared" si="25"/>
        <v>288.54500000000002</v>
      </c>
      <c r="V113" s="63">
        <f t="shared" si="26"/>
        <v>0.55265512305956177</v>
      </c>
      <c r="W113" s="64">
        <f t="shared" si="27"/>
        <v>3.5698923737342749</v>
      </c>
      <c r="X113" s="65">
        <f t="shared" si="17"/>
        <v>-1.3367529869584798E-7</v>
      </c>
      <c r="Y113" s="66">
        <f t="shared" si="18"/>
        <v>-1.3276224644108709E-7</v>
      </c>
      <c r="Z113" s="66">
        <f t="shared" si="19"/>
        <v>-1.3276848292926451E-7</v>
      </c>
      <c r="AA113" s="67">
        <f t="shared" si="20"/>
        <v>-1.3186158196759039E-7</v>
      </c>
      <c r="AB113" s="68">
        <f t="shared" si="29"/>
        <v>9.7853575128096379E-5</v>
      </c>
      <c r="AC113" s="69"/>
      <c r="AD113" s="70">
        <f t="shared" si="28"/>
        <v>0.97853575128096382</v>
      </c>
      <c r="AE113" s="70"/>
      <c r="AF113" s="74"/>
      <c r="AG113" s="71">
        <v>1070</v>
      </c>
    </row>
    <row r="114" spans="5:35">
      <c r="E114" s="72">
        <v>0.59663194444444445</v>
      </c>
      <c r="F114" s="71">
        <v>1080</v>
      </c>
      <c r="G114" s="58">
        <v>15.58</v>
      </c>
      <c r="H114" s="58">
        <v>6.68</v>
      </c>
      <c r="I114" s="58">
        <v>8.64</v>
      </c>
      <c r="J114" s="99">
        <v>15.53</v>
      </c>
      <c r="K114" s="99">
        <v>6.75</v>
      </c>
      <c r="L114" s="99">
        <v>8.84</v>
      </c>
      <c r="M114" s="59">
        <f t="shared" si="16"/>
        <v>15.555</v>
      </c>
      <c r="N114" s="59">
        <f t="shared" si="16"/>
        <v>6.7149999999999999</v>
      </c>
      <c r="O114" s="59">
        <f t="shared" si="16"/>
        <v>8.74</v>
      </c>
      <c r="P114" s="60">
        <f t="shared" si="21"/>
        <v>0.17947502164723395</v>
      </c>
      <c r="Q114" s="22">
        <f t="shared" si="22"/>
        <v>1.9275249131909328E-7</v>
      </c>
      <c r="R114" s="61">
        <f t="shared" si="23"/>
        <v>2.3677127965150281E-8</v>
      </c>
      <c r="S114" s="22">
        <f t="shared" si="24"/>
        <v>5.6060638867810145E-16</v>
      </c>
      <c r="T114" s="62">
        <v>298</v>
      </c>
      <c r="U114" s="59">
        <f t="shared" si="25"/>
        <v>288.55500000000001</v>
      </c>
      <c r="V114" s="63">
        <f t="shared" si="26"/>
        <v>0.55205147983954783</v>
      </c>
      <c r="W114" s="64">
        <f t="shared" si="27"/>
        <v>3.5649338847561789</v>
      </c>
      <c r="X114" s="65">
        <f t="shared" si="17"/>
        <v>-1.3591319793330781E-7</v>
      </c>
      <c r="Y114" s="66">
        <f t="shared" si="18"/>
        <v>-1.3495633582564966E-7</v>
      </c>
      <c r="Z114" s="66">
        <f t="shared" si="19"/>
        <v>-1.3496307236858288E-7</v>
      </c>
      <c r="AA114" s="67">
        <f t="shared" si="20"/>
        <v>-1.3401285195004291E-7</v>
      </c>
      <c r="AB114" s="68">
        <f t="shared" si="29"/>
        <v>9.6525911229089487E-5</v>
      </c>
      <c r="AC114" s="69"/>
      <c r="AD114" s="70">
        <f t="shared" si="28"/>
        <v>0.96525911229089489</v>
      </c>
      <c r="AE114" s="70"/>
      <c r="AF114" s="100"/>
      <c r="AG114" s="71">
        <v>1080</v>
      </c>
    </row>
    <row r="115" spans="5:35">
      <c r="E115" s="72">
        <v>0.59674768518518517</v>
      </c>
      <c r="F115" s="71">
        <v>1090</v>
      </c>
      <c r="G115" s="58">
        <v>15.59</v>
      </c>
      <c r="H115" s="58">
        <v>6.69</v>
      </c>
      <c r="I115" s="58">
        <v>8.6300000000000008</v>
      </c>
      <c r="J115" s="99">
        <v>15.54</v>
      </c>
      <c r="K115" s="99">
        <v>6.75</v>
      </c>
      <c r="L115" s="99">
        <v>8.82</v>
      </c>
      <c r="M115" s="59">
        <f t="shared" si="16"/>
        <v>15.565</v>
      </c>
      <c r="N115" s="59">
        <f t="shared" si="16"/>
        <v>6.7200000000000006</v>
      </c>
      <c r="O115" s="59">
        <f t="shared" si="16"/>
        <v>8.7250000000000014</v>
      </c>
      <c r="P115" s="60">
        <f t="shared" si="21"/>
        <v>0.17919801220888529</v>
      </c>
      <c r="Q115" s="22">
        <f t="shared" si="22"/>
        <v>1.9054607179632409E-7</v>
      </c>
      <c r="R115" s="61">
        <f t="shared" si="23"/>
        <v>2.3971207984765391E-8</v>
      </c>
      <c r="S115" s="22">
        <f t="shared" si="24"/>
        <v>5.7461881224888001E-16</v>
      </c>
      <c r="T115" s="62">
        <v>298</v>
      </c>
      <c r="U115" s="59">
        <f t="shared" si="25"/>
        <v>288.565</v>
      </c>
      <c r="V115" s="63">
        <f t="shared" si="26"/>
        <v>0.55144787845712351</v>
      </c>
      <c r="W115" s="64">
        <f t="shared" si="27"/>
        <v>3.559982625941664</v>
      </c>
      <c r="X115" s="65">
        <f t="shared" si="17"/>
        <v>-1.3734129088132026E-7</v>
      </c>
      <c r="Y115" s="66">
        <f t="shared" si="18"/>
        <v>-1.3635035986367845E-7</v>
      </c>
      <c r="Z115" s="66">
        <f t="shared" si="19"/>
        <v>-1.3635750952912444E-7</v>
      </c>
      <c r="AA115" s="67">
        <f t="shared" si="20"/>
        <v>-1.3537362500583986E-7</v>
      </c>
      <c r="AB115" s="68">
        <f t="shared" si="29"/>
        <v>9.5176303118636472E-5</v>
      </c>
      <c r="AC115" s="69"/>
      <c r="AD115" s="70">
        <f t="shared" si="28"/>
        <v>0.95176303118636474</v>
      </c>
      <c r="AE115" s="70"/>
      <c r="AF115" s="74"/>
      <c r="AG115" s="71">
        <v>1090</v>
      </c>
    </row>
    <row r="116" spans="5:35">
      <c r="E116" s="72">
        <v>0.59686342592592589</v>
      </c>
      <c r="F116" s="71">
        <v>1100</v>
      </c>
      <c r="G116" s="58">
        <v>15.61</v>
      </c>
      <c r="H116" s="58">
        <v>6.69</v>
      </c>
      <c r="I116" s="58">
        <v>8.64</v>
      </c>
      <c r="J116" s="99">
        <v>15.56</v>
      </c>
      <c r="K116" s="99">
        <v>6.75</v>
      </c>
      <c r="L116" s="99">
        <v>8.84</v>
      </c>
      <c r="M116" s="59">
        <f t="shared" si="16"/>
        <v>15.585000000000001</v>
      </c>
      <c r="N116" s="59">
        <f t="shared" si="16"/>
        <v>6.7200000000000006</v>
      </c>
      <c r="O116" s="59">
        <f t="shared" si="16"/>
        <v>8.74</v>
      </c>
      <c r="P116" s="60">
        <f t="shared" si="21"/>
        <v>0.17956825604565471</v>
      </c>
      <c r="Q116" s="22">
        <f t="shared" si="22"/>
        <v>1.9054607179632409E-7</v>
      </c>
      <c r="R116" s="61">
        <f t="shared" si="23"/>
        <v>2.4011081257947782E-8</v>
      </c>
      <c r="S116" s="22">
        <f t="shared" si="24"/>
        <v>5.7653202317577124E-16</v>
      </c>
      <c r="T116" s="62">
        <v>298</v>
      </c>
      <c r="U116" s="59">
        <f t="shared" si="25"/>
        <v>288.58499999999998</v>
      </c>
      <c r="V116" s="63">
        <f t="shared" si="26"/>
        <v>0.55024080118765228</v>
      </c>
      <c r="W116" s="64">
        <f t="shared" si="27"/>
        <v>3.550101754698133</v>
      </c>
      <c r="X116" s="65">
        <f t="shared" si="17"/>
        <v>-1.3648383553412741E-7</v>
      </c>
      <c r="Y116" s="66">
        <f t="shared" si="18"/>
        <v>-1.3549101542388041E-7</v>
      </c>
      <c r="Z116" s="66">
        <f t="shared" si="19"/>
        <v>-1.3549823746425942E-7</v>
      </c>
      <c r="AA116" s="67">
        <f t="shared" si="20"/>
        <v>-1.3451253432426503E-7</v>
      </c>
      <c r="AB116" s="68">
        <f t="shared" si="29"/>
        <v>9.3812752027515201E-5</v>
      </c>
      <c r="AC116" s="69"/>
      <c r="AD116" s="70">
        <f t="shared" si="28"/>
        <v>0.938127520275152</v>
      </c>
      <c r="AE116" s="70"/>
      <c r="AF116" s="74"/>
      <c r="AG116" s="71">
        <v>1100</v>
      </c>
    </row>
    <row r="117" spans="5:35">
      <c r="E117" s="72">
        <v>0.59697916666666662</v>
      </c>
      <c r="F117" s="71">
        <v>1110</v>
      </c>
      <c r="G117" s="58">
        <v>15.62</v>
      </c>
      <c r="H117" s="58">
        <v>6.69</v>
      </c>
      <c r="I117" s="58">
        <v>8.6300000000000008</v>
      </c>
      <c r="J117" s="99">
        <v>15.57</v>
      </c>
      <c r="K117" s="99">
        <v>6.75</v>
      </c>
      <c r="L117" s="99">
        <v>8.8800000000000008</v>
      </c>
      <c r="M117" s="59">
        <f t="shared" si="16"/>
        <v>15.594999999999999</v>
      </c>
      <c r="N117" s="59">
        <f t="shared" si="16"/>
        <v>6.7200000000000006</v>
      </c>
      <c r="O117" s="59">
        <f t="shared" si="16"/>
        <v>8.7550000000000008</v>
      </c>
      <c r="P117" s="60">
        <f t="shared" si="21"/>
        <v>0.17990759258881886</v>
      </c>
      <c r="Q117" s="22">
        <f t="shared" si="22"/>
        <v>1.9054607179632409E-7</v>
      </c>
      <c r="R117" s="61">
        <f t="shared" si="23"/>
        <v>2.403104275932824E-8</v>
      </c>
      <c r="S117" s="22">
        <f t="shared" si="24"/>
        <v>5.7749101610066218E-16</v>
      </c>
      <c r="T117" s="62">
        <v>298</v>
      </c>
      <c r="U117" s="59">
        <f t="shared" si="25"/>
        <v>288.59500000000003</v>
      </c>
      <c r="V117" s="63">
        <f t="shared" si="26"/>
        <v>0.54963732529190412</v>
      </c>
      <c r="W117" s="64">
        <f t="shared" si="27"/>
        <v>3.5451721202603008</v>
      </c>
      <c r="X117" s="65">
        <f t="shared" si="17"/>
        <v>-1.3517863905362209E-7</v>
      </c>
      <c r="Y117" s="66">
        <f t="shared" si="18"/>
        <v>-1.3419044413325303E-7</v>
      </c>
      <c r="Z117" s="66">
        <f t="shared" si="19"/>
        <v>-1.3419766812372579E-7</v>
      </c>
      <c r="AA117" s="67">
        <f t="shared" si="20"/>
        <v>-1.332165915749131E-7</v>
      </c>
      <c r="AB117" s="68">
        <f t="shared" si="29"/>
        <v>9.2457793901457418E-5</v>
      </c>
      <c r="AC117" s="69"/>
      <c r="AD117" s="70">
        <f t="shared" si="28"/>
        <v>0.92457793901457419</v>
      </c>
      <c r="AE117" s="70"/>
      <c r="AF117" s="74"/>
      <c r="AG117" s="71">
        <v>1110</v>
      </c>
    </row>
    <row r="118" spans="5:35">
      <c r="E118" s="72">
        <v>0.59709490740740745</v>
      </c>
      <c r="F118" s="71">
        <v>1120</v>
      </c>
      <c r="G118" s="58">
        <v>15.63</v>
      </c>
      <c r="H118" s="58">
        <v>6.7</v>
      </c>
      <c r="I118" s="58">
        <v>8.6300000000000008</v>
      </c>
      <c r="J118" s="99">
        <v>15.58</v>
      </c>
      <c r="K118" s="99">
        <v>6.76</v>
      </c>
      <c r="L118" s="99">
        <v>8.85</v>
      </c>
      <c r="M118" s="59">
        <f t="shared" si="16"/>
        <v>15.605</v>
      </c>
      <c r="N118" s="59">
        <f t="shared" si="16"/>
        <v>6.73</v>
      </c>
      <c r="O118" s="59">
        <f t="shared" si="16"/>
        <v>8.74</v>
      </c>
      <c r="P118" s="60">
        <f t="shared" si="21"/>
        <v>0.17963046614521952</v>
      </c>
      <c r="Q118" s="22">
        <f t="shared" si="22"/>
        <v>1.8620871366628614E-7</v>
      </c>
      <c r="R118" s="61">
        <f t="shared" si="23"/>
        <v>2.4611241098744562E-8</v>
      </c>
      <c r="S118" s="22">
        <f t="shared" si="24"/>
        <v>6.0571318842053338E-16</v>
      </c>
      <c r="T118" s="62">
        <v>298</v>
      </c>
      <c r="U118" s="59">
        <f t="shared" si="25"/>
        <v>288.60500000000002</v>
      </c>
      <c r="V118" s="63">
        <f t="shared" si="26"/>
        <v>0.54903389121635604</v>
      </c>
      <c r="W118" s="64">
        <f t="shared" si="27"/>
        <v>3.5402496719684691</v>
      </c>
      <c r="X118" s="65">
        <f t="shared" si="17"/>
        <v>-1.3970571413776288E-7</v>
      </c>
      <c r="Y118" s="66">
        <f t="shared" si="18"/>
        <v>-1.3863467718927371E-7</v>
      </c>
      <c r="Z118" s="66">
        <f t="shared" si="19"/>
        <v>-1.3864288816440896E-7</v>
      </c>
      <c r="AA118" s="67">
        <f t="shared" si="20"/>
        <v>-1.3757993629416086E-7</v>
      </c>
      <c r="AB118" s="68">
        <f t="shared" si="29"/>
        <v>9.1115841476219932E-5</v>
      </c>
      <c r="AC118" s="69"/>
      <c r="AD118" s="70">
        <f t="shared" si="28"/>
        <v>0.91115841476219928</v>
      </c>
      <c r="AE118" s="70"/>
      <c r="AF118" s="74"/>
      <c r="AG118" s="71">
        <v>1120</v>
      </c>
    </row>
    <row r="119" spans="5:35">
      <c r="E119" s="72">
        <v>0.59721064814814817</v>
      </c>
      <c r="F119" s="71">
        <v>1130</v>
      </c>
      <c r="G119" s="58">
        <v>15.64</v>
      </c>
      <c r="H119" s="58">
        <v>6.7</v>
      </c>
      <c r="I119" s="58">
        <v>8.64</v>
      </c>
      <c r="J119" s="99">
        <v>15.59</v>
      </c>
      <c r="K119" s="99">
        <v>6.76</v>
      </c>
      <c r="L119" s="99">
        <v>8.8800000000000008</v>
      </c>
      <c r="M119" s="59">
        <f t="shared" si="16"/>
        <v>15.615</v>
      </c>
      <c r="N119" s="59">
        <f t="shared" si="16"/>
        <v>6.73</v>
      </c>
      <c r="O119" s="59">
        <f t="shared" si="16"/>
        <v>8.7600000000000016</v>
      </c>
      <c r="P119" s="60">
        <f t="shared" si="21"/>
        <v>0.18007271227584726</v>
      </c>
      <c r="Q119" s="22">
        <f t="shared" si="22"/>
        <v>1.8620871366628614E-7</v>
      </c>
      <c r="R119" s="61">
        <f t="shared" si="23"/>
        <v>2.4631701540233626E-8</v>
      </c>
      <c r="S119" s="22">
        <f t="shared" si="24"/>
        <v>6.067207207671476E-16</v>
      </c>
      <c r="T119" s="62">
        <v>298</v>
      </c>
      <c r="U119" s="59">
        <f t="shared" si="25"/>
        <v>288.61500000000001</v>
      </c>
      <c r="V119" s="63">
        <f t="shared" si="26"/>
        <v>0.54843049895665763</v>
      </c>
      <c r="W119" s="64">
        <f t="shared" si="27"/>
        <v>3.5353343988619534</v>
      </c>
      <c r="X119" s="65">
        <f t="shared" si="17"/>
        <v>-1.3834017996245894E-7</v>
      </c>
      <c r="Y119" s="66">
        <f t="shared" si="18"/>
        <v>-1.3727375152186773E-7</v>
      </c>
      <c r="Z119" s="66">
        <f t="shared" si="19"/>
        <v>-1.3728197234114964E-7</v>
      </c>
      <c r="AA119" s="67">
        <f t="shared" si="20"/>
        <v>-1.3622363797552803E-7</v>
      </c>
      <c r="AB119" s="68">
        <f t="shared" si="29"/>
        <v>8.9729440174321127E-5</v>
      </c>
      <c r="AC119" s="69"/>
      <c r="AD119" s="70">
        <f t="shared" si="28"/>
        <v>0.89729440174321129</v>
      </c>
      <c r="AE119" s="70"/>
      <c r="AF119" s="74"/>
      <c r="AG119" s="71">
        <v>1130</v>
      </c>
    </row>
    <row r="120" spans="5:35">
      <c r="E120" s="72">
        <v>0.59732638888888889</v>
      </c>
      <c r="F120" s="71">
        <v>1140</v>
      </c>
      <c r="G120" s="58">
        <v>15.66</v>
      </c>
      <c r="H120" s="58">
        <v>6.7</v>
      </c>
      <c r="I120" s="58">
        <v>8.65</v>
      </c>
      <c r="J120" s="99">
        <v>15.61</v>
      </c>
      <c r="K120" s="99">
        <v>6.76</v>
      </c>
      <c r="L120" s="99">
        <v>8.85</v>
      </c>
      <c r="M120" s="59">
        <f t="shared" si="16"/>
        <v>15.635</v>
      </c>
      <c r="N120" s="59">
        <f t="shared" si="16"/>
        <v>6.73</v>
      </c>
      <c r="O120" s="59">
        <f t="shared" si="16"/>
        <v>8.75</v>
      </c>
      <c r="P120" s="60">
        <f t="shared" si="21"/>
        <v>0.17992949586701582</v>
      </c>
      <c r="Q120" s="22">
        <f t="shared" si="22"/>
        <v>1.8620871366628614E-7</v>
      </c>
      <c r="R120" s="61">
        <f t="shared" si="23"/>
        <v>2.4672673466432963E-8</v>
      </c>
      <c r="S120" s="22">
        <f t="shared" si="24"/>
        <v>6.0874081598122519E-16</v>
      </c>
      <c r="T120" s="62">
        <v>298</v>
      </c>
      <c r="U120" s="59">
        <f t="shared" si="25"/>
        <v>288.63499999999999</v>
      </c>
      <c r="V120" s="63">
        <f t="shared" si="26"/>
        <v>0.54722383986742629</v>
      </c>
      <c r="W120" s="64">
        <f t="shared" si="27"/>
        <v>3.5255253344494459</v>
      </c>
      <c r="X120" s="65">
        <f t="shared" si="17"/>
        <v>-1.3694851303892836E-7</v>
      </c>
      <c r="Y120" s="66">
        <f t="shared" si="18"/>
        <v>-1.3588719532066219E-7</v>
      </c>
      <c r="Z120" s="66">
        <f t="shared" si="19"/>
        <v>-1.3589542027523899E-7</v>
      </c>
      <c r="AA120" s="67">
        <f t="shared" si="20"/>
        <v>-1.3484220002874848E-7</v>
      </c>
      <c r="AB120" s="68">
        <f t="shared" si="29"/>
        <v>8.8356648064881103E-5</v>
      </c>
      <c r="AC120" s="69"/>
      <c r="AD120" s="70">
        <f t="shared" si="28"/>
        <v>0.88356648064881105</v>
      </c>
      <c r="AE120" s="70"/>
      <c r="AF120" s="74"/>
      <c r="AG120" s="71">
        <v>1140</v>
      </c>
    </row>
    <row r="121" spans="5:35">
      <c r="E121" s="72">
        <v>0.59744212962962961</v>
      </c>
      <c r="F121" s="71">
        <v>1150</v>
      </c>
      <c r="G121" s="58">
        <v>15.67</v>
      </c>
      <c r="H121" s="58">
        <v>6.7</v>
      </c>
      <c r="I121" s="58">
        <v>8.67</v>
      </c>
      <c r="J121" s="99">
        <v>15.62</v>
      </c>
      <c r="K121" s="99">
        <v>6.77</v>
      </c>
      <c r="L121" s="99">
        <v>8.9</v>
      </c>
      <c r="M121" s="59">
        <f t="shared" si="16"/>
        <v>15.645</v>
      </c>
      <c r="N121" s="59">
        <f t="shared" si="16"/>
        <v>6.7349999999999994</v>
      </c>
      <c r="O121" s="59">
        <f t="shared" si="16"/>
        <v>8.7850000000000001</v>
      </c>
      <c r="P121" s="60">
        <f t="shared" si="21"/>
        <v>0.1806805278422042</v>
      </c>
      <c r="Q121" s="22">
        <f t="shared" si="22"/>
        <v>1.8407720014689563E-7</v>
      </c>
      <c r="R121" s="61">
        <f t="shared" si="23"/>
        <v>2.4979118585437369E-8</v>
      </c>
      <c r="S121" s="22">
        <f t="shared" si="24"/>
        <v>6.2395636530534257E-16</v>
      </c>
      <c r="T121" s="62">
        <v>298</v>
      </c>
      <c r="U121" s="59">
        <f t="shared" si="25"/>
        <v>288.64499999999998</v>
      </c>
      <c r="V121" s="63">
        <f t="shared" si="26"/>
        <v>0.54662057302920097</v>
      </c>
      <c r="W121" s="64">
        <f t="shared" si="27"/>
        <v>3.5206315213092276</v>
      </c>
      <c r="X121" s="65">
        <f t="shared" si="17"/>
        <v>-1.389824679738594E-7</v>
      </c>
      <c r="Y121" s="66">
        <f t="shared" si="18"/>
        <v>-1.3787231669213433E-7</v>
      </c>
      <c r="Z121" s="66">
        <f t="shared" si="19"/>
        <v>-1.3788118425569306E-7</v>
      </c>
      <c r="AA121" s="67">
        <f t="shared" si="20"/>
        <v>-1.3677975887452145E-7</v>
      </c>
      <c r="AB121" s="68">
        <f t="shared" si="29"/>
        <v>8.6997721491115313E-5</v>
      </c>
      <c r="AC121" s="69"/>
      <c r="AD121" s="70">
        <f t="shared" si="28"/>
        <v>0.8699772149111531</v>
      </c>
      <c r="AE121" s="70"/>
      <c r="AF121" s="74"/>
      <c r="AG121" s="71">
        <v>1150</v>
      </c>
    </row>
    <row r="122" spans="5:35">
      <c r="E122" s="72">
        <v>0.59755787037037034</v>
      </c>
      <c r="F122" s="71">
        <v>1160</v>
      </c>
      <c r="G122" s="58">
        <v>15.68</v>
      </c>
      <c r="H122" s="58">
        <v>6.7</v>
      </c>
      <c r="I122" s="58">
        <v>8.68</v>
      </c>
      <c r="J122" s="99">
        <v>15.63</v>
      </c>
      <c r="K122" s="99">
        <v>6.77</v>
      </c>
      <c r="L122" s="99">
        <v>8.83</v>
      </c>
      <c r="M122" s="59">
        <f t="shared" si="16"/>
        <v>15.655000000000001</v>
      </c>
      <c r="N122" s="59">
        <f t="shared" si="16"/>
        <v>6.7349999999999994</v>
      </c>
      <c r="O122" s="59">
        <f t="shared" si="16"/>
        <v>8.754999999999999</v>
      </c>
      <c r="P122" s="60">
        <f t="shared" si="21"/>
        <v>0.18009473765702622</v>
      </c>
      <c r="Q122" s="22">
        <f t="shared" si="22"/>
        <v>1.8407720014689563E-7</v>
      </c>
      <c r="R122" s="61">
        <f t="shared" si="23"/>
        <v>2.499988486017399E-8</v>
      </c>
      <c r="S122" s="22">
        <f t="shared" si="24"/>
        <v>6.2499424302195667E-16</v>
      </c>
      <c r="T122" s="62">
        <v>298</v>
      </c>
      <c r="U122" s="59">
        <f t="shared" si="25"/>
        <v>288.65499999999997</v>
      </c>
      <c r="V122" s="63">
        <f t="shared" si="26"/>
        <v>0.54601734798944435</v>
      </c>
      <c r="W122" s="64">
        <f t="shared" si="27"/>
        <v>3.5157448396858442</v>
      </c>
      <c r="X122" s="65">
        <f t="shared" si="17"/>
        <v>-1.3675294248384315E-7</v>
      </c>
      <c r="Y122" s="66">
        <f t="shared" si="18"/>
        <v>-1.3566081453881097E-7</v>
      </c>
      <c r="Z122" s="66">
        <f t="shared" si="19"/>
        <v>-1.3566953642388822E-7</v>
      </c>
      <c r="AA122" s="67">
        <f t="shared" si="20"/>
        <v>-1.3458599105556812E-7</v>
      </c>
      <c r="AB122" s="68">
        <f t="shared" si="29"/>
        <v>8.5618939443208588E-5</v>
      </c>
      <c r="AC122" s="69"/>
      <c r="AD122" s="70">
        <f t="shared" si="28"/>
        <v>0.85618939443208586</v>
      </c>
      <c r="AE122" s="70"/>
      <c r="AF122" s="74"/>
      <c r="AG122" s="71">
        <v>1160</v>
      </c>
    </row>
    <row r="123" spans="5:35">
      <c r="E123" s="72">
        <v>0.59767361111111106</v>
      </c>
      <c r="F123" s="71">
        <v>1170</v>
      </c>
      <c r="G123" s="58">
        <v>15.69</v>
      </c>
      <c r="H123" s="58">
        <v>6.71</v>
      </c>
      <c r="I123" s="58">
        <v>8.66</v>
      </c>
      <c r="J123" s="99">
        <v>15.64</v>
      </c>
      <c r="K123" s="99">
        <v>6.77</v>
      </c>
      <c r="L123" s="99">
        <v>8.85</v>
      </c>
      <c r="M123" s="59">
        <f t="shared" si="16"/>
        <v>15.664999999999999</v>
      </c>
      <c r="N123" s="59">
        <f t="shared" si="16"/>
        <v>6.74</v>
      </c>
      <c r="O123" s="59">
        <f t="shared" si="16"/>
        <v>8.754999999999999</v>
      </c>
      <c r="P123" s="60">
        <f t="shared" si="21"/>
        <v>0.18012596636151054</v>
      </c>
      <c r="Q123" s="22">
        <f t="shared" si="22"/>
        <v>1.8197008586099811E-7</v>
      </c>
      <c r="R123" s="61">
        <f t="shared" si="23"/>
        <v>2.5310394084133777E-8</v>
      </c>
      <c r="S123" s="22">
        <f t="shared" si="24"/>
        <v>6.4061604869415414E-16</v>
      </c>
      <c r="T123" s="62">
        <v>298</v>
      </c>
      <c r="U123" s="59">
        <f t="shared" si="25"/>
        <v>288.66500000000002</v>
      </c>
      <c r="V123" s="63">
        <f t="shared" si="26"/>
        <v>0.54541416474380811</v>
      </c>
      <c r="W123" s="64">
        <f t="shared" si="27"/>
        <v>3.5108652787055283</v>
      </c>
      <c r="X123" s="65">
        <f t="shared" si="17"/>
        <v>-1.3816571518767126E-7</v>
      </c>
      <c r="Y123" s="66">
        <f t="shared" si="18"/>
        <v>-1.3703295647569694E-7</v>
      </c>
      <c r="Z123" s="66">
        <f t="shared" si="19"/>
        <v>-1.3704224345617404E-7</v>
      </c>
      <c r="AA123" s="67">
        <f t="shared" si="20"/>
        <v>-1.3591861944510396E-7</v>
      </c>
      <c r="AB123" s="68">
        <f t="shared" si="29"/>
        <v>8.4262273384100582E-5</v>
      </c>
      <c r="AC123" s="69"/>
      <c r="AD123" s="70">
        <f t="shared" si="28"/>
        <v>0.84262273384100583</v>
      </c>
      <c r="AE123" s="70"/>
      <c r="AF123" s="74"/>
      <c r="AG123" s="71">
        <v>1170</v>
      </c>
    </row>
    <row r="124" spans="5:35">
      <c r="E124" s="72">
        <v>0.59778935185185189</v>
      </c>
      <c r="F124" s="71">
        <v>1180</v>
      </c>
      <c r="G124" s="58">
        <v>15.71</v>
      </c>
      <c r="H124" s="58">
        <v>6.71</v>
      </c>
      <c r="I124" s="58">
        <v>8.66</v>
      </c>
      <c r="J124" s="99">
        <v>15.66</v>
      </c>
      <c r="K124" s="99">
        <v>6.77</v>
      </c>
      <c r="L124" s="99">
        <v>8.8800000000000008</v>
      </c>
      <c r="M124" s="59">
        <f t="shared" si="16"/>
        <v>15.685</v>
      </c>
      <c r="N124" s="59">
        <f t="shared" si="16"/>
        <v>6.74</v>
      </c>
      <c r="O124" s="59">
        <f t="shared" si="16"/>
        <v>8.77</v>
      </c>
      <c r="P124" s="60">
        <f t="shared" si="21"/>
        <v>0.18049717435851528</v>
      </c>
      <c r="Q124" s="22">
        <f t="shared" si="22"/>
        <v>1.8197008586099811E-7</v>
      </c>
      <c r="R124" s="61">
        <f t="shared" si="23"/>
        <v>2.5352494935217792E-8</v>
      </c>
      <c r="S124" s="22">
        <f t="shared" si="24"/>
        <v>6.4274899944024375E-16</v>
      </c>
      <c r="T124" s="62">
        <v>298</v>
      </c>
      <c r="U124" s="59">
        <f t="shared" si="25"/>
        <v>288.685</v>
      </c>
      <c r="V124" s="63">
        <f t="shared" si="26"/>
        <v>0.54420792361754189</v>
      </c>
      <c r="W124" s="64">
        <f t="shared" si="27"/>
        <v>3.5011274752657693</v>
      </c>
      <c r="X124" s="65">
        <f t="shared" si="17"/>
        <v>-1.3703232863468852E-7</v>
      </c>
      <c r="Y124" s="66">
        <f t="shared" si="18"/>
        <v>-1.3589965685780611E-7</v>
      </c>
      <c r="Z124" s="66">
        <f t="shared" si="19"/>
        <v>-1.3590901921314903E-7</v>
      </c>
      <c r="AA124" s="67">
        <f t="shared" si="20"/>
        <v>-1.3478555501826857E-7</v>
      </c>
      <c r="AB124" s="68">
        <f t="shared" si="29"/>
        <v>8.2891882159939732E-5</v>
      </c>
      <c r="AC124" s="69"/>
      <c r="AD124" s="70">
        <f t="shared" si="28"/>
        <v>0.82891882159939734</v>
      </c>
      <c r="AE124" s="70"/>
      <c r="AF124" s="74"/>
      <c r="AG124" s="71">
        <v>1180</v>
      </c>
      <c r="AI124">
        <f>(AB121-AB133)/(AG133-AG121)</f>
        <v>1.3591046025623597E-7</v>
      </c>
    </row>
    <row r="125" spans="5:35">
      <c r="E125" s="72">
        <v>0.59790509259259261</v>
      </c>
      <c r="F125" s="71">
        <v>1190</v>
      </c>
      <c r="G125" s="58">
        <v>15.72</v>
      </c>
      <c r="H125" s="58">
        <v>6.71</v>
      </c>
      <c r="I125" s="58">
        <v>8.68</v>
      </c>
      <c r="J125" s="99">
        <v>15.67</v>
      </c>
      <c r="K125" s="99">
        <v>6.78</v>
      </c>
      <c r="L125" s="99">
        <v>8.86</v>
      </c>
      <c r="M125" s="59">
        <f t="shared" si="16"/>
        <v>15.695</v>
      </c>
      <c r="N125" s="59">
        <f t="shared" si="16"/>
        <v>6.7450000000000001</v>
      </c>
      <c r="O125" s="59">
        <f t="shared" si="16"/>
        <v>8.77</v>
      </c>
      <c r="P125" s="60">
        <f t="shared" si="21"/>
        <v>0.18052848913623437</v>
      </c>
      <c r="Q125" s="22">
        <f t="shared" si="22"/>
        <v>1.7988709151287854E-7</v>
      </c>
      <c r="R125" s="61">
        <f t="shared" si="23"/>
        <v>2.566738372657855E-8</v>
      </c>
      <c r="S125" s="22">
        <f t="shared" si="24"/>
        <v>6.5881458736742937E-16</v>
      </c>
      <c r="T125" s="62">
        <v>298</v>
      </c>
      <c r="U125" s="59">
        <f t="shared" si="25"/>
        <v>288.69499999999999</v>
      </c>
      <c r="V125" s="63">
        <f t="shared" si="26"/>
        <v>0.54360486572822375</v>
      </c>
      <c r="W125" s="64">
        <f t="shared" si="27"/>
        <v>3.4962692111452092</v>
      </c>
      <c r="X125" s="65">
        <f t="shared" si="17"/>
        <v>-1.3837056498555361E-7</v>
      </c>
      <c r="Y125" s="66">
        <f t="shared" si="18"/>
        <v>-1.3719641128596961E-7</v>
      </c>
      <c r="Z125" s="66">
        <f t="shared" si="19"/>
        <v>-1.3720637465433766E-7</v>
      </c>
      <c r="AA125" s="67">
        <f t="shared" si="20"/>
        <v>-1.3604201523331813E-7</v>
      </c>
      <c r="AB125" s="68">
        <f t="shared" si="29"/>
        <v>8.1532823433614959E-5</v>
      </c>
      <c r="AC125" s="69"/>
      <c r="AD125" s="70">
        <f t="shared" si="28"/>
        <v>0.81532823433614954</v>
      </c>
      <c r="AE125" s="70"/>
      <c r="AF125" s="74"/>
      <c r="AG125" s="71">
        <v>1190</v>
      </c>
    </row>
    <row r="126" spans="5:35">
      <c r="E126" s="72">
        <v>0.59802083333333333</v>
      </c>
      <c r="F126" s="71">
        <v>1200</v>
      </c>
      <c r="G126" s="58">
        <v>15.73</v>
      </c>
      <c r="H126" s="58">
        <v>6.71</v>
      </c>
      <c r="I126" s="58">
        <v>8.67</v>
      </c>
      <c r="J126" s="99">
        <v>15.68</v>
      </c>
      <c r="K126" s="99">
        <v>6.78</v>
      </c>
      <c r="L126" s="99">
        <v>8.86</v>
      </c>
      <c r="M126" s="59">
        <f t="shared" si="16"/>
        <v>15.705</v>
      </c>
      <c r="N126" s="59">
        <f t="shared" si="16"/>
        <v>6.7450000000000001</v>
      </c>
      <c r="O126" s="59">
        <f t="shared" si="16"/>
        <v>8.7650000000000006</v>
      </c>
      <c r="P126" s="60">
        <f t="shared" si="21"/>
        <v>0.18045687303994398</v>
      </c>
      <c r="Q126" s="22">
        <f t="shared" si="22"/>
        <v>1.7988709151287854E-7</v>
      </c>
      <c r="R126" s="61">
        <f t="shared" si="23"/>
        <v>2.5688722187357828E-8</v>
      </c>
      <c r="S126" s="22">
        <f t="shared" si="24"/>
        <v>6.5991044761925035E-16</v>
      </c>
      <c r="T126" s="62">
        <v>298</v>
      </c>
      <c r="U126" s="59">
        <f t="shared" si="25"/>
        <v>288.70499999999998</v>
      </c>
      <c r="V126" s="63">
        <f t="shared" si="26"/>
        <v>0.54300184961566034</v>
      </c>
      <c r="W126" s="64">
        <f t="shared" si="27"/>
        <v>3.4914180243455091</v>
      </c>
      <c r="X126" s="65">
        <f t="shared" si="17"/>
        <v>-1.3640356836884603E-7</v>
      </c>
      <c r="Y126" s="66">
        <f t="shared" si="18"/>
        <v>-1.352430301103268E-7</v>
      </c>
      <c r="Z126" s="66">
        <f t="shared" si="19"/>
        <v>-1.3525290411190602E-7</v>
      </c>
      <c r="AA126" s="67">
        <f t="shared" si="20"/>
        <v>-1.3410207183653759E-7</v>
      </c>
      <c r="AB126" s="68">
        <f t="shared" si="29"/>
        <v>8.0160793180115818E-5</v>
      </c>
      <c r="AC126" s="75">
        <f>D14</f>
        <v>8.6109542631281758E-5</v>
      </c>
      <c r="AD126" s="70">
        <f t="shared" si="28"/>
        <v>0.80160793180115819</v>
      </c>
      <c r="AE126" s="70">
        <f t="shared" si="28"/>
        <v>0.86109542631281755</v>
      </c>
      <c r="AF126" s="74">
        <f>(AD126-AE126)*(AD126-AE126)</f>
        <v>3.5387620032747021E-3</v>
      </c>
      <c r="AG126" s="71">
        <v>1200</v>
      </c>
    </row>
    <row r="127" spans="5:35">
      <c r="E127" s="72">
        <v>0.59813657407407406</v>
      </c>
      <c r="F127" s="71">
        <v>1210</v>
      </c>
      <c r="G127" s="58">
        <v>15.74</v>
      </c>
      <c r="H127" s="58">
        <v>6.72</v>
      </c>
      <c r="I127" s="58">
        <v>8.6999999999999993</v>
      </c>
      <c r="J127" s="99">
        <v>15.69</v>
      </c>
      <c r="K127" s="99">
        <v>6.78</v>
      </c>
      <c r="L127" s="99">
        <v>8.9</v>
      </c>
      <c r="M127" s="59">
        <f t="shared" si="16"/>
        <v>15.715</v>
      </c>
      <c r="N127" s="59">
        <f t="shared" si="16"/>
        <v>6.75</v>
      </c>
      <c r="O127" s="59">
        <f t="shared" si="16"/>
        <v>8.8000000000000007</v>
      </c>
      <c r="P127" s="60">
        <f t="shared" si="21"/>
        <v>0.18120890894425631</v>
      </c>
      <c r="Q127" s="22">
        <f t="shared" si="22"/>
        <v>1.7782794100389206E-7</v>
      </c>
      <c r="R127" s="61">
        <f t="shared" si="23"/>
        <v>2.6007787064477377E-8</v>
      </c>
      <c r="S127" s="22">
        <f t="shared" si="24"/>
        <v>6.7640498799119676E-16</v>
      </c>
      <c r="T127" s="62">
        <v>298</v>
      </c>
      <c r="U127" s="59">
        <f t="shared" si="25"/>
        <v>288.71499999999997</v>
      </c>
      <c r="V127" s="63">
        <f t="shared" si="26"/>
        <v>0.54239887527550779</v>
      </c>
      <c r="W127" s="64">
        <f t="shared" si="27"/>
        <v>3.4865739040791164</v>
      </c>
      <c r="X127" s="65">
        <f t="shared" si="17"/>
        <v>-1.3821862241674713E-7</v>
      </c>
      <c r="Y127" s="66">
        <f t="shared" si="18"/>
        <v>-1.3700654271007533E-7</v>
      </c>
      <c r="Z127" s="66">
        <f t="shared" si="19"/>
        <v>-1.3701717179311522E-7</v>
      </c>
      <c r="AA127" s="67">
        <f t="shared" si="20"/>
        <v>-1.3581553475037964E-7</v>
      </c>
      <c r="AB127" s="68">
        <f t="shared" si="29"/>
        <v>7.880829733236608E-5</v>
      </c>
      <c r="AC127" s="69"/>
      <c r="AD127" s="70">
        <f t="shared" si="28"/>
        <v>0.78808297332366084</v>
      </c>
      <c r="AE127" s="70"/>
      <c r="AF127" s="74"/>
      <c r="AG127" s="71">
        <v>1210</v>
      </c>
    </row>
    <row r="128" spans="5:35">
      <c r="E128" s="72">
        <v>0.59825231481481478</v>
      </c>
      <c r="F128" s="71">
        <v>1220</v>
      </c>
      <c r="G128" s="58">
        <v>15.76</v>
      </c>
      <c r="H128" s="58">
        <v>6.72</v>
      </c>
      <c r="I128" s="58">
        <v>8.67</v>
      </c>
      <c r="J128" s="99">
        <v>15.71</v>
      </c>
      <c r="K128" s="99">
        <v>6.78</v>
      </c>
      <c r="L128" s="99">
        <v>8.89</v>
      </c>
      <c r="M128" s="59">
        <f t="shared" si="16"/>
        <v>15.734999999999999</v>
      </c>
      <c r="N128" s="59">
        <f t="shared" si="16"/>
        <v>6.75</v>
      </c>
      <c r="O128" s="59">
        <f t="shared" si="16"/>
        <v>8.7800000000000011</v>
      </c>
      <c r="P128" s="60">
        <f t="shared" si="21"/>
        <v>0.18085984769461819</v>
      </c>
      <c r="Q128" s="22">
        <f t="shared" si="22"/>
        <v>1.7782794100389206E-7</v>
      </c>
      <c r="R128" s="61">
        <f t="shared" si="23"/>
        <v>2.6051047946413329E-8</v>
      </c>
      <c r="S128" s="22">
        <f t="shared" si="24"/>
        <v>6.786570991063261E-16</v>
      </c>
      <c r="T128" s="62">
        <v>298</v>
      </c>
      <c r="U128" s="59">
        <f t="shared" si="25"/>
        <v>288.73500000000001</v>
      </c>
      <c r="V128" s="63">
        <f t="shared" si="26"/>
        <v>0.54119305189507994</v>
      </c>
      <c r="W128" s="64">
        <f t="shared" si="27"/>
        <v>3.4769068200819273</v>
      </c>
      <c r="X128" s="65">
        <f t="shared" si="17"/>
        <v>-1.3638345301350066E-7</v>
      </c>
      <c r="Y128" s="66">
        <f t="shared" si="18"/>
        <v>-1.3518246593359587E-7</v>
      </c>
      <c r="Z128" s="66">
        <f t="shared" si="19"/>
        <v>-1.3519304177644361E-7</v>
      </c>
      <c r="AA128" s="67">
        <f t="shared" si="20"/>
        <v>-1.3400244427851193E-7</v>
      </c>
      <c r="AB128" s="68">
        <f t="shared" si="29"/>
        <v>7.7438161355410234E-5</v>
      </c>
      <c r="AC128" s="69"/>
      <c r="AD128" s="70">
        <f t="shared" si="28"/>
        <v>0.77438161355410229</v>
      </c>
      <c r="AE128" s="70"/>
      <c r="AF128" s="74"/>
      <c r="AG128" s="71">
        <v>1220</v>
      </c>
    </row>
    <row r="129" spans="5:33">
      <c r="E129" s="72">
        <v>0.5983680555555555</v>
      </c>
      <c r="F129" s="71">
        <v>1230</v>
      </c>
      <c r="G129" s="58">
        <v>15.77</v>
      </c>
      <c r="H129" s="58">
        <v>6.72</v>
      </c>
      <c r="I129" s="58">
        <v>8.66</v>
      </c>
      <c r="J129" s="99">
        <v>15.72</v>
      </c>
      <c r="K129" s="99">
        <v>6.78</v>
      </c>
      <c r="L129" s="99">
        <v>8.85</v>
      </c>
      <c r="M129" s="59">
        <f t="shared" si="16"/>
        <v>15.745000000000001</v>
      </c>
      <c r="N129" s="59">
        <f t="shared" si="16"/>
        <v>6.75</v>
      </c>
      <c r="O129" s="59">
        <f t="shared" si="16"/>
        <v>8.754999999999999</v>
      </c>
      <c r="P129" s="60">
        <f t="shared" si="21"/>
        <v>0.18037618642658099</v>
      </c>
      <c r="Q129" s="22">
        <f t="shared" si="22"/>
        <v>1.7782794100389206E-7</v>
      </c>
      <c r="R129" s="61">
        <f t="shared" si="23"/>
        <v>2.6072705364667778E-8</v>
      </c>
      <c r="S129" s="22">
        <f t="shared" si="24"/>
        <v>6.7978596503277587E-16</v>
      </c>
      <c r="T129" s="62">
        <v>298</v>
      </c>
      <c r="U129" s="59">
        <f t="shared" si="25"/>
        <v>288.745</v>
      </c>
      <c r="V129" s="63">
        <f t="shared" si="26"/>
        <v>0.54059020284612747</v>
      </c>
      <c r="W129" s="64">
        <f t="shared" si="27"/>
        <v>3.4720838348617473</v>
      </c>
      <c r="X129" s="65">
        <f t="shared" si="17"/>
        <v>-1.3405240488674283E-7</v>
      </c>
      <c r="Y129" s="66">
        <f t="shared" si="18"/>
        <v>-1.3287150535767285E-7</v>
      </c>
      <c r="Z129" s="66">
        <f t="shared" si="19"/>
        <v>-1.3288190818258996E-7</v>
      </c>
      <c r="AA129" s="67">
        <f t="shared" si="20"/>
        <v>-1.3171122819651753E-7</v>
      </c>
      <c r="AB129" s="68">
        <f t="shared" si="29"/>
        <v>7.6086266500890085E-5</v>
      </c>
      <c r="AC129" s="69"/>
      <c r="AD129" s="70">
        <f t="shared" si="28"/>
        <v>0.76086266500890087</v>
      </c>
      <c r="AE129" s="70"/>
      <c r="AF129" s="74"/>
      <c r="AG129" s="71">
        <v>1230</v>
      </c>
    </row>
    <row r="130" spans="5:33">
      <c r="E130" s="72">
        <v>0.59848379629629633</v>
      </c>
      <c r="F130" s="71">
        <v>1240</v>
      </c>
      <c r="G130" s="58">
        <v>15.78</v>
      </c>
      <c r="H130" s="58">
        <v>6.73</v>
      </c>
      <c r="I130" s="58">
        <v>8.68</v>
      </c>
      <c r="J130" s="99">
        <v>15.73</v>
      </c>
      <c r="K130" s="99">
        <v>6.79</v>
      </c>
      <c r="L130" s="99">
        <v>8.84</v>
      </c>
      <c r="M130" s="59">
        <f t="shared" si="16"/>
        <v>15.754999999999999</v>
      </c>
      <c r="N130" s="59">
        <f t="shared" si="16"/>
        <v>6.76</v>
      </c>
      <c r="O130" s="59">
        <f t="shared" si="16"/>
        <v>8.76</v>
      </c>
      <c r="P130" s="60">
        <f t="shared" si="21"/>
        <v>0.18051054395551758</v>
      </c>
      <c r="Q130" s="22">
        <f t="shared" si="22"/>
        <v>1.7378008287493735E-7</v>
      </c>
      <c r="R130" s="61">
        <f t="shared" si="23"/>
        <v>2.6702196997976074E-8</v>
      </c>
      <c r="S130" s="22">
        <f t="shared" si="24"/>
        <v>7.1300732451872248E-16</v>
      </c>
      <c r="T130" s="62">
        <v>298</v>
      </c>
      <c r="U130" s="59">
        <f t="shared" si="25"/>
        <v>288.755</v>
      </c>
      <c r="V130" s="63">
        <f t="shared" si="26"/>
        <v>0.53998739555223119</v>
      </c>
      <c r="W130" s="64">
        <f t="shared" si="27"/>
        <v>3.467267873196052</v>
      </c>
      <c r="X130" s="65">
        <f t="shared" si="17"/>
        <v>-1.3844299363037152E-7</v>
      </c>
      <c r="Y130" s="66">
        <f t="shared" si="18"/>
        <v>-1.3716108432378012E-7</v>
      </c>
      <c r="Z130" s="66">
        <f t="shared" si="19"/>
        <v>-1.3717295412973588E-7</v>
      </c>
      <c r="AA130" s="67">
        <f t="shared" si="20"/>
        <v>-1.3590269481277978E-7</v>
      </c>
      <c r="AB130" s="68">
        <f t="shared" si="29"/>
        <v>7.4757482400617108E-5</v>
      </c>
      <c r="AC130" s="69"/>
      <c r="AD130" s="70">
        <f t="shared" si="28"/>
        <v>0.74757482400617103</v>
      </c>
      <c r="AE130" s="70"/>
      <c r="AF130" s="74"/>
      <c r="AG130" s="71">
        <v>1240</v>
      </c>
    </row>
    <row r="131" spans="5:33">
      <c r="E131" s="72">
        <v>0.59859953703703705</v>
      </c>
      <c r="F131" s="71">
        <v>1250</v>
      </c>
      <c r="G131" s="58">
        <v>15.79</v>
      </c>
      <c r="H131" s="58">
        <v>6.73</v>
      </c>
      <c r="I131" s="58">
        <v>8.6999999999999993</v>
      </c>
      <c r="J131" s="99">
        <v>15.74</v>
      </c>
      <c r="K131" s="99">
        <v>6.79</v>
      </c>
      <c r="L131" s="99">
        <v>8.89</v>
      </c>
      <c r="M131" s="59">
        <f t="shared" si="16"/>
        <v>15.765000000000001</v>
      </c>
      <c r="N131" s="59">
        <f t="shared" si="16"/>
        <v>6.76</v>
      </c>
      <c r="O131" s="59">
        <f t="shared" si="16"/>
        <v>8.7949999999999999</v>
      </c>
      <c r="P131" s="60">
        <f t="shared" si="21"/>
        <v>0.18126324233610525</v>
      </c>
      <c r="Q131" s="22">
        <f t="shared" si="22"/>
        <v>1.7378008287493735E-7</v>
      </c>
      <c r="R131" s="61">
        <f t="shared" si="23"/>
        <v>2.6724395745983725E-8</v>
      </c>
      <c r="S131" s="22">
        <f t="shared" si="24"/>
        <v>7.1419332798795304E-16</v>
      </c>
      <c r="T131" s="62">
        <v>298</v>
      </c>
      <c r="U131" s="59">
        <f t="shared" si="25"/>
        <v>288.76499999999999</v>
      </c>
      <c r="V131" s="63">
        <f t="shared" si="26"/>
        <v>0.53938463000905335</v>
      </c>
      <c r="W131" s="64">
        <f t="shared" si="27"/>
        <v>3.4624589243828043</v>
      </c>
      <c r="X131" s="65">
        <f t="shared" si="17"/>
        <v>-1.3688631643942792E-7</v>
      </c>
      <c r="Y131" s="66">
        <f t="shared" si="18"/>
        <v>-1.3560964810107928E-7</v>
      </c>
      <c r="Z131" s="66">
        <f t="shared" si="19"/>
        <v>-1.356215549306919E-7</v>
      </c>
      <c r="AA131" s="67">
        <f t="shared" si="20"/>
        <v>-1.3435657132419222E-7</v>
      </c>
      <c r="AB131" s="68">
        <f t="shared" si="29"/>
        <v>7.3385792791700143E-5</v>
      </c>
      <c r="AC131" s="69"/>
      <c r="AD131" s="70">
        <f t="shared" si="28"/>
        <v>0.73385792791700144</v>
      </c>
      <c r="AE131" s="70"/>
      <c r="AF131" s="74"/>
      <c r="AG131" s="71">
        <v>1250</v>
      </c>
    </row>
    <row r="132" spans="5:33">
      <c r="E132" s="72">
        <v>0.59871527777777778</v>
      </c>
      <c r="F132" s="71">
        <v>1260</v>
      </c>
      <c r="G132" s="58">
        <v>15.81</v>
      </c>
      <c r="H132" s="58">
        <v>6.73</v>
      </c>
      <c r="I132" s="58">
        <v>8.69</v>
      </c>
      <c r="J132" s="99">
        <v>15.76</v>
      </c>
      <c r="K132" s="99">
        <v>6.79</v>
      </c>
      <c r="L132" s="99">
        <v>8.92</v>
      </c>
      <c r="M132" s="59">
        <f t="shared" si="16"/>
        <v>15.785</v>
      </c>
      <c r="N132" s="59">
        <f t="shared" si="16"/>
        <v>6.76</v>
      </c>
      <c r="O132" s="59">
        <f t="shared" si="16"/>
        <v>8.8049999999999997</v>
      </c>
      <c r="P132" s="60">
        <f t="shared" si="21"/>
        <v>0.1815324057474513</v>
      </c>
      <c r="Q132" s="22">
        <f t="shared" si="22"/>
        <v>1.7378008287493735E-7</v>
      </c>
      <c r="R132" s="61">
        <f t="shared" si="23"/>
        <v>2.6768848621820903E-8</v>
      </c>
      <c r="S132" s="22">
        <f t="shared" si="24"/>
        <v>7.1657125653796282E-16</v>
      </c>
      <c r="T132" s="62">
        <v>298</v>
      </c>
      <c r="U132" s="59">
        <f t="shared" si="25"/>
        <v>288.78500000000003</v>
      </c>
      <c r="V132" s="63">
        <f t="shared" si="26"/>
        <v>0.5381792241574942</v>
      </c>
      <c r="W132" s="64">
        <f t="shared" si="27"/>
        <v>3.4528620225904687</v>
      </c>
      <c r="X132" s="65">
        <f t="shared" si="17"/>
        <v>-1.3537939648572439E-7</v>
      </c>
      <c r="Y132" s="66">
        <f t="shared" si="18"/>
        <v>-1.3410717113736527E-7</v>
      </c>
      <c r="Z132" s="66">
        <f t="shared" si="19"/>
        <v>-1.3411912685129974E-7</v>
      </c>
      <c r="AA132" s="67">
        <f t="shared" si="20"/>
        <v>-1.3285863250967862E-7</v>
      </c>
      <c r="AB132" s="68">
        <f t="shared" si="29"/>
        <v>7.202961730198821E-5</v>
      </c>
      <c r="AC132" s="69"/>
      <c r="AD132" s="70">
        <f t="shared" si="28"/>
        <v>0.72029617301988214</v>
      </c>
      <c r="AE132" s="70"/>
      <c r="AF132" s="74"/>
      <c r="AG132" s="71">
        <v>1260</v>
      </c>
    </row>
    <row r="133" spans="5:33">
      <c r="E133" s="72">
        <v>0.5988310185185185</v>
      </c>
      <c r="F133" s="71">
        <v>1270</v>
      </c>
      <c r="G133" s="58">
        <v>15.82</v>
      </c>
      <c r="H133" s="58">
        <v>6.73</v>
      </c>
      <c r="I133" s="58">
        <v>8.67</v>
      </c>
      <c r="J133" s="99">
        <v>15.77</v>
      </c>
      <c r="K133" s="99">
        <v>6.79</v>
      </c>
      <c r="L133" s="99">
        <v>8.86</v>
      </c>
      <c r="M133" s="59">
        <f t="shared" si="16"/>
        <v>15.795</v>
      </c>
      <c r="N133" s="59">
        <f t="shared" si="16"/>
        <v>6.76</v>
      </c>
      <c r="O133" s="59">
        <f t="shared" si="16"/>
        <v>8.7650000000000006</v>
      </c>
      <c r="P133" s="60">
        <f t="shared" si="21"/>
        <v>0.18073913280940943</v>
      </c>
      <c r="Q133" s="22">
        <f t="shared" si="22"/>
        <v>1.7378008287493735E-7</v>
      </c>
      <c r="R133" s="61">
        <f t="shared" si="23"/>
        <v>2.6791102780347847E-8</v>
      </c>
      <c r="S133" s="22">
        <f t="shared" si="24"/>
        <v>7.1776318818716221E-16</v>
      </c>
      <c r="T133" s="62">
        <v>298</v>
      </c>
      <c r="U133" s="59">
        <f t="shared" si="25"/>
        <v>288.79500000000002</v>
      </c>
      <c r="V133" s="63">
        <f t="shared" si="26"/>
        <v>0.53757658384044438</v>
      </c>
      <c r="W133" s="64">
        <f t="shared" si="27"/>
        <v>3.4480740482922987</v>
      </c>
      <c r="X133" s="65">
        <f t="shared" si="17"/>
        <v>-1.3268214806721948E-7</v>
      </c>
      <c r="Y133" s="66">
        <f t="shared" si="18"/>
        <v>-1.3143692707523412E-7</v>
      </c>
      <c r="Z133" s="66">
        <f t="shared" si="19"/>
        <v>-1.3144861346516275E-7</v>
      </c>
      <c r="AA133" s="67">
        <f t="shared" si="20"/>
        <v>-1.3021485950973749E-7</v>
      </c>
      <c r="AB133" s="68">
        <f t="shared" si="29"/>
        <v>7.0688466260366997E-5</v>
      </c>
      <c r="AC133" s="69"/>
      <c r="AD133" s="70">
        <f t="shared" si="28"/>
        <v>0.70688466260367</v>
      </c>
      <c r="AE133" s="70"/>
      <c r="AF133" s="74"/>
      <c r="AG133" s="71">
        <v>1270</v>
      </c>
    </row>
    <row r="134" spans="5:33">
      <c r="E134" s="72">
        <v>0.59894675925925922</v>
      </c>
      <c r="F134" s="71">
        <v>1280</v>
      </c>
      <c r="G134" s="58">
        <v>15.83</v>
      </c>
      <c r="H134" s="58">
        <v>6.73</v>
      </c>
      <c r="I134" s="58">
        <v>8.68</v>
      </c>
      <c r="J134" s="99">
        <v>15.78</v>
      </c>
      <c r="K134" s="99">
        <v>6.8</v>
      </c>
      <c r="L134" s="99">
        <v>8.9</v>
      </c>
      <c r="M134" s="59">
        <f t="shared" ref="M134:O197" si="30">(G134+J134)/2</f>
        <v>15.805</v>
      </c>
      <c r="N134" s="59">
        <f t="shared" si="30"/>
        <v>6.7650000000000006</v>
      </c>
      <c r="O134" s="59">
        <f t="shared" si="30"/>
        <v>8.7899999999999991</v>
      </c>
      <c r="P134" s="60">
        <f t="shared" si="21"/>
        <v>0.18128615291370428</v>
      </c>
      <c r="Q134" s="22">
        <f t="shared" si="22"/>
        <v>1.7179083871575833E-7</v>
      </c>
      <c r="R134" s="61">
        <f t="shared" si="23"/>
        <v>2.7123859694224898E-8</v>
      </c>
      <c r="S134" s="22">
        <f t="shared" si="24"/>
        <v>7.3570376471199794E-16</v>
      </c>
      <c r="T134" s="62">
        <v>298</v>
      </c>
      <c r="U134" s="59">
        <f t="shared" si="25"/>
        <v>288.80500000000001</v>
      </c>
      <c r="V134" s="63">
        <f t="shared" si="26"/>
        <v>0.53697398525676721</v>
      </c>
      <c r="W134" s="64">
        <f t="shared" si="27"/>
        <v>3.4432930442082874</v>
      </c>
      <c r="X134" s="65">
        <f t="shared" ref="X134:X197" si="31">-($B$2/W134)*P134*S134*AB134</f>
        <v>-1.3405950996298751E-7</v>
      </c>
      <c r="Y134" s="66">
        <f t="shared" ref="Y134:Y197" si="32">-(AB134+(5*X134))*$B$2*S134*P134/W134</f>
        <v>-1.3276421582008999E-7</v>
      </c>
      <c r="Z134" s="66">
        <f t="shared" ref="Z134:Z197" si="33">-(AB134+5*Y134)*$B$2*P134*S134/W134</f>
        <v>-1.3277673105990466E-7</v>
      </c>
      <c r="AA134" s="67">
        <f t="shared" ref="AA134:AA197" si="34">-(AB134+(10*Z134))*$B$2*P134*S134/W134</f>
        <v>-1.3149371031024435E-7</v>
      </c>
      <c r="AB134" s="68">
        <f t="shared" si="29"/>
        <v>6.9374019445937418E-5</v>
      </c>
      <c r="AC134" s="69"/>
      <c r="AD134" s="70">
        <f t="shared" si="28"/>
        <v>0.69374019445937418</v>
      </c>
      <c r="AE134" s="70"/>
      <c r="AF134" s="74"/>
      <c r="AG134" s="71">
        <v>1280</v>
      </c>
    </row>
    <row r="135" spans="5:33">
      <c r="E135" s="72">
        <v>0.59906249999999994</v>
      </c>
      <c r="F135" s="71">
        <v>1290</v>
      </c>
      <c r="G135" s="58">
        <v>15.84</v>
      </c>
      <c r="H135" s="58">
        <v>6.74</v>
      </c>
      <c r="I135" s="58">
        <v>8.67</v>
      </c>
      <c r="J135" s="99">
        <v>15.79</v>
      </c>
      <c r="K135" s="99">
        <v>6.8</v>
      </c>
      <c r="L135" s="99">
        <v>8.9</v>
      </c>
      <c r="M135" s="59">
        <f t="shared" si="30"/>
        <v>15.815</v>
      </c>
      <c r="N135" s="59">
        <f t="shared" si="30"/>
        <v>6.77</v>
      </c>
      <c r="O135" s="59">
        <f t="shared" si="30"/>
        <v>8.7850000000000001</v>
      </c>
      <c r="P135" s="60">
        <f t="shared" ref="P135:P198" si="35">((O135/32000)*(1/((-0.026*M135+1.9067)/1000)))/1.013</f>
        <v>0.18121453158210735</v>
      </c>
      <c r="Q135" s="22">
        <f t="shared" ref="Q135:Q198" si="36">POWER(10, -N135)</f>
        <v>1.6982436524617427E-7</v>
      </c>
      <c r="R135" s="61">
        <f t="shared" ref="R135:R198" si="37">(0.00000000000001*(0.1253*EXP(0.0831*M135)))/Q135</f>
        <v>2.7460749590780486E-8</v>
      </c>
      <c r="S135" s="22">
        <f t="shared" ref="S135:S198" si="38">POWER(R135, 2)</f>
        <v>7.5409276808755069E-16</v>
      </c>
      <c r="T135" s="62">
        <v>298</v>
      </c>
      <c r="U135" s="59">
        <f t="shared" ref="U135:U198" si="39">273+M135</f>
        <v>288.815</v>
      </c>
      <c r="V135" s="63">
        <f t="shared" ref="V135:V198" si="40">((1/U135)-(1/298))*5026</f>
        <v>0.53637142840212504</v>
      </c>
      <c r="W135" s="64">
        <f t="shared" ref="W135:W198" si="41">POWER(10,V135)</f>
        <v>3.4385189997211634</v>
      </c>
      <c r="X135" s="65">
        <f t="shared" si="31"/>
        <v>-1.3491430202594419E-7</v>
      </c>
      <c r="Y135" s="66">
        <f t="shared" si="32"/>
        <v>-1.3357683985477134E-7</v>
      </c>
      <c r="Z135" s="66">
        <f t="shared" si="33"/>
        <v>-1.3359009867931744E-7</v>
      </c>
      <c r="AA135" s="67">
        <f t="shared" si="34"/>
        <v>-1.3226563245209165E-7</v>
      </c>
      <c r="AB135" s="68">
        <f t="shared" si="29"/>
        <v>6.8046294255882049E-5</v>
      </c>
      <c r="AC135" s="69"/>
      <c r="AD135" s="70">
        <f t="shared" ref="AD135:AD198" si="42">AB135*10000</f>
        <v>0.68046294255882045</v>
      </c>
      <c r="AE135" s="70"/>
      <c r="AF135" s="74"/>
      <c r="AG135" s="71">
        <v>1290</v>
      </c>
    </row>
    <row r="136" spans="5:33">
      <c r="E136" s="72">
        <v>0.59917824074074078</v>
      </c>
      <c r="F136" s="71">
        <v>1300</v>
      </c>
      <c r="G136" s="58">
        <v>15.85</v>
      </c>
      <c r="H136" s="58">
        <v>6.74</v>
      </c>
      <c r="I136" s="58">
        <v>8.69</v>
      </c>
      <c r="J136" s="99">
        <v>15.81</v>
      </c>
      <c r="K136" s="99">
        <v>6.8</v>
      </c>
      <c r="L136" s="99">
        <v>8.8699999999999992</v>
      </c>
      <c r="M136" s="59">
        <f t="shared" si="30"/>
        <v>15.83</v>
      </c>
      <c r="N136" s="59">
        <f t="shared" si="30"/>
        <v>6.77</v>
      </c>
      <c r="O136" s="59">
        <f t="shared" si="30"/>
        <v>8.7799999999999994</v>
      </c>
      <c r="P136" s="60">
        <f t="shared" si="35"/>
        <v>0.18115863563391785</v>
      </c>
      <c r="Q136" s="22">
        <f t="shared" si="36"/>
        <v>1.6982436524617427E-7</v>
      </c>
      <c r="R136" s="61">
        <f t="shared" si="37"/>
        <v>2.7495000757750363E-8</v>
      </c>
      <c r="S136" s="22">
        <f t="shared" si="38"/>
        <v>7.5597506666869306E-16</v>
      </c>
      <c r="T136" s="62">
        <v>298</v>
      </c>
      <c r="U136" s="59">
        <f t="shared" si="39"/>
        <v>288.83</v>
      </c>
      <c r="V136" s="63">
        <f t="shared" si="40"/>
        <v>0.53546767135262574</v>
      </c>
      <c r="W136" s="64">
        <f t="shared" si="41"/>
        <v>3.4313709590509656</v>
      </c>
      <c r="X136" s="65">
        <f t="shared" si="31"/>
        <v>-1.3283110244169992E-7</v>
      </c>
      <c r="Y136" s="66">
        <f t="shared" si="32"/>
        <v>-1.3150866308060232E-7</v>
      </c>
      <c r="Z136" s="66">
        <f t="shared" si="33"/>
        <v>-1.31521829017131E-7</v>
      </c>
      <c r="AA136" s="67">
        <f t="shared" si="34"/>
        <v>-1.3021229343780508E-7</v>
      </c>
      <c r="AB136" s="68">
        <f t="shared" ref="AB136:AB199" si="43">AB135+10*(0.166666666666666*(X135+2*Y135+2*Z135+AA135))</f>
        <v>6.6710437903305038E-5</v>
      </c>
      <c r="AC136" s="69"/>
      <c r="AD136" s="70">
        <f t="shared" si="42"/>
        <v>0.66710437903305042</v>
      </c>
      <c r="AE136" s="70"/>
      <c r="AF136" s="74"/>
      <c r="AG136" s="71">
        <v>1300</v>
      </c>
    </row>
    <row r="137" spans="5:33">
      <c r="E137" s="72">
        <v>0.5992939814814815</v>
      </c>
      <c r="F137" s="71">
        <v>1310</v>
      </c>
      <c r="G137" s="58">
        <v>15.87</v>
      </c>
      <c r="H137" s="58">
        <v>6.74</v>
      </c>
      <c r="I137" s="58">
        <v>8.68</v>
      </c>
      <c r="J137" s="99">
        <v>15.82</v>
      </c>
      <c r="K137" s="99">
        <v>6.8</v>
      </c>
      <c r="L137" s="99">
        <v>8.85</v>
      </c>
      <c r="M137" s="59">
        <f t="shared" si="30"/>
        <v>15.844999999999999</v>
      </c>
      <c r="N137" s="59">
        <f t="shared" si="30"/>
        <v>6.77</v>
      </c>
      <c r="O137" s="59">
        <f t="shared" si="30"/>
        <v>8.7650000000000006</v>
      </c>
      <c r="P137" s="60">
        <f t="shared" si="35"/>
        <v>0.18089632566206662</v>
      </c>
      <c r="Q137" s="22">
        <f t="shared" si="36"/>
        <v>1.6982436524617427E-7</v>
      </c>
      <c r="R137" s="61">
        <f t="shared" si="37"/>
        <v>2.7529294645420013E-8</v>
      </c>
      <c r="S137" s="22">
        <f t="shared" si="38"/>
        <v>7.5786206367435098E-16</v>
      </c>
      <c r="T137" s="62">
        <v>298</v>
      </c>
      <c r="U137" s="59">
        <f t="shared" si="39"/>
        <v>288.84500000000003</v>
      </c>
      <c r="V137" s="63">
        <f t="shared" si="40"/>
        <v>0.53456400816907712</v>
      </c>
      <c r="W137" s="64">
        <f t="shared" si="41"/>
        <v>3.4242385179216415</v>
      </c>
      <c r="X137" s="65">
        <f t="shared" si="31"/>
        <v>-1.3061989981722699E-7</v>
      </c>
      <c r="Y137" s="66">
        <f t="shared" si="32"/>
        <v>-1.2931540487361565E-7</v>
      </c>
      <c r="Z137" s="66">
        <f t="shared" si="33"/>
        <v>-1.2932843280473706E-7</v>
      </c>
      <c r="AA137" s="67">
        <f t="shared" si="34"/>
        <v>-1.2803670557354696E-7</v>
      </c>
      <c r="AB137" s="68">
        <f t="shared" si="43"/>
        <v>6.5395263936513426E-5</v>
      </c>
      <c r="AC137" s="69"/>
      <c r="AD137" s="70">
        <f t="shared" si="42"/>
        <v>0.65395263936513426</v>
      </c>
      <c r="AE137" s="70"/>
      <c r="AF137" s="74"/>
      <c r="AG137" s="71">
        <v>1310</v>
      </c>
    </row>
    <row r="138" spans="5:33">
      <c r="E138" s="72">
        <v>0.59940972222222222</v>
      </c>
      <c r="F138" s="71">
        <v>1320</v>
      </c>
      <c r="G138" s="58">
        <v>15.88</v>
      </c>
      <c r="H138" s="58">
        <v>6.75</v>
      </c>
      <c r="I138" s="58">
        <v>8.66</v>
      </c>
      <c r="J138" s="99">
        <v>15.83</v>
      </c>
      <c r="K138" s="99">
        <v>6.81</v>
      </c>
      <c r="L138" s="99">
        <v>8.86</v>
      </c>
      <c r="M138" s="59">
        <f t="shared" si="30"/>
        <v>15.855</v>
      </c>
      <c r="N138" s="59">
        <f t="shared" si="30"/>
        <v>6.7799999999999994</v>
      </c>
      <c r="O138" s="59">
        <f t="shared" si="30"/>
        <v>8.76</v>
      </c>
      <c r="P138" s="60">
        <f t="shared" si="35"/>
        <v>0.18082458666917817</v>
      </c>
      <c r="Q138" s="22">
        <f t="shared" si="36"/>
        <v>1.6595869074375618E-7</v>
      </c>
      <c r="R138" s="61">
        <f t="shared" si="37"/>
        <v>2.8193953736518927E-8</v>
      </c>
      <c r="S138" s="22">
        <f t="shared" si="38"/>
        <v>7.9489902729696952E-16</v>
      </c>
      <c r="T138" s="62">
        <v>298</v>
      </c>
      <c r="U138" s="59">
        <f t="shared" si="39"/>
        <v>288.85500000000002</v>
      </c>
      <c r="V138" s="63">
        <f t="shared" si="40"/>
        <v>0.53396161818724319</v>
      </c>
      <c r="W138" s="64">
        <f t="shared" si="41"/>
        <v>3.419492205986681</v>
      </c>
      <c r="X138" s="65">
        <f t="shared" si="31"/>
        <v>-1.3442706328479144E-7</v>
      </c>
      <c r="Y138" s="66">
        <f t="shared" si="32"/>
        <v>-1.3301754184025974E-7</v>
      </c>
      <c r="Z138" s="66">
        <f t="shared" si="33"/>
        <v>-1.3303232123552473E-7</v>
      </c>
      <c r="AA138" s="67">
        <f t="shared" si="34"/>
        <v>-1.316372692505344E-7</v>
      </c>
      <c r="AB138" s="68">
        <f t="shared" si="43"/>
        <v>6.4102023468600968E-5</v>
      </c>
      <c r="AC138" s="69"/>
      <c r="AD138" s="70">
        <f t="shared" si="42"/>
        <v>0.64102023468600966</v>
      </c>
      <c r="AE138" s="70"/>
      <c r="AF138" s="74"/>
      <c r="AG138" s="71">
        <v>1320</v>
      </c>
    </row>
    <row r="139" spans="5:33">
      <c r="E139" s="72">
        <v>0.59952546296296294</v>
      </c>
      <c r="F139" s="71">
        <v>1330</v>
      </c>
      <c r="G139" s="58">
        <v>15.89</v>
      </c>
      <c r="H139" s="58">
        <v>6.75</v>
      </c>
      <c r="I139" s="58">
        <v>8.68</v>
      </c>
      <c r="J139" s="99">
        <v>15.84</v>
      </c>
      <c r="K139" s="99">
        <v>6.81</v>
      </c>
      <c r="L139" s="99">
        <v>8.8800000000000008</v>
      </c>
      <c r="M139" s="59">
        <f t="shared" si="30"/>
        <v>15.865</v>
      </c>
      <c r="N139" s="59">
        <f t="shared" si="30"/>
        <v>6.7799999999999994</v>
      </c>
      <c r="O139" s="59">
        <f t="shared" si="30"/>
        <v>8.7800000000000011</v>
      </c>
      <c r="P139" s="60">
        <f t="shared" si="35"/>
        <v>0.1812689644086061</v>
      </c>
      <c r="Q139" s="22">
        <f t="shared" si="36"/>
        <v>1.6595869074375618E-7</v>
      </c>
      <c r="R139" s="61">
        <f t="shared" si="37"/>
        <v>2.8217392649593531E-8</v>
      </c>
      <c r="S139" s="22">
        <f t="shared" si="38"/>
        <v>7.9622124794133506E-16</v>
      </c>
      <c r="T139" s="62">
        <v>298</v>
      </c>
      <c r="U139" s="59">
        <f t="shared" si="39"/>
        <v>288.86500000000001</v>
      </c>
      <c r="V139" s="63">
        <f t="shared" si="40"/>
        <v>0.5333592699127806</v>
      </c>
      <c r="W139" s="64">
        <f t="shared" si="41"/>
        <v>3.4147528008149273</v>
      </c>
      <c r="X139" s="65">
        <f t="shared" si="31"/>
        <v>-1.3236383061989826E-7</v>
      </c>
      <c r="Y139" s="66">
        <f t="shared" si="32"/>
        <v>-1.3096828376594572E-7</v>
      </c>
      <c r="Z139" s="66">
        <f t="shared" si="33"/>
        <v>-1.3098299738531181E-7</v>
      </c>
      <c r="AA139" s="67">
        <f t="shared" si="34"/>
        <v>-1.296018538915689E-7</v>
      </c>
      <c r="AB139" s="68">
        <f t="shared" si="43"/>
        <v>6.2771750037456147E-5</v>
      </c>
      <c r="AC139" s="69"/>
      <c r="AD139" s="70">
        <f t="shared" si="42"/>
        <v>0.62771750037456142</v>
      </c>
      <c r="AE139" s="70"/>
      <c r="AF139" s="74"/>
      <c r="AG139" s="71">
        <v>1330</v>
      </c>
    </row>
    <row r="140" spans="5:33">
      <c r="E140" s="72">
        <v>0.59964120370370366</v>
      </c>
      <c r="F140" s="71">
        <v>1340</v>
      </c>
      <c r="G140" s="58">
        <v>15.9</v>
      </c>
      <c r="H140" s="58">
        <v>6.75</v>
      </c>
      <c r="I140" s="58">
        <v>8.66</v>
      </c>
      <c r="J140" s="99">
        <v>15.85</v>
      </c>
      <c r="K140" s="99">
        <v>6.81</v>
      </c>
      <c r="L140" s="99">
        <v>8.85</v>
      </c>
      <c r="M140" s="59">
        <f t="shared" si="30"/>
        <v>15.875</v>
      </c>
      <c r="N140" s="59">
        <f t="shared" si="30"/>
        <v>6.7799999999999994</v>
      </c>
      <c r="O140" s="59">
        <f t="shared" si="30"/>
        <v>8.754999999999999</v>
      </c>
      <c r="P140" s="60">
        <f t="shared" si="35"/>
        <v>0.18078428007772182</v>
      </c>
      <c r="Q140" s="22">
        <f t="shared" si="36"/>
        <v>1.6595869074375618E-7</v>
      </c>
      <c r="R140" s="61">
        <f t="shared" si="37"/>
        <v>2.8240851048500127E-8</v>
      </c>
      <c r="S140" s="22">
        <f t="shared" si="38"/>
        <v>7.9754566794357077E-16</v>
      </c>
      <c r="T140" s="62">
        <v>298</v>
      </c>
      <c r="U140" s="59">
        <f t="shared" si="39"/>
        <v>288.875</v>
      </c>
      <c r="V140" s="63">
        <f t="shared" si="40"/>
        <v>0.53275696334135814</v>
      </c>
      <c r="W140" s="64">
        <f t="shared" si="41"/>
        <v>3.4100202918899551</v>
      </c>
      <c r="X140" s="65">
        <f t="shared" si="31"/>
        <v>-1.2965010674090296E-7</v>
      </c>
      <c r="Y140" s="66">
        <f t="shared" si="32"/>
        <v>-1.2828266356586439E-7</v>
      </c>
      <c r="Z140" s="66">
        <f t="shared" si="33"/>
        <v>-1.2829708623688229E-7</v>
      </c>
      <c r="AA140" s="67">
        <f t="shared" si="34"/>
        <v>-1.269437614958109E-7</v>
      </c>
      <c r="AB140" s="68">
        <f t="shared" si="43"/>
        <v>6.1461969626099518E-5</v>
      </c>
      <c r="AC140" s="69"/>
      <c r="AD140" s="70">
        <f t="shared" si="42"/>
        <v>0.61461969626099522</v>
      </c>
      <c r="AE140" s="70"/>
      <c r="AF140" s="74"/>
      <c r="AG140" s="71">
        <v>1340</v>
      </c>
    </row>
    <row r="141" spans="5:33">
      <c r="E141" s="72">
        <v>0.59975694444444438</v>
      </c>
      <c r="F141" s="71">
        <v>1350</v>
      </c>
      <c r="G141" s="58">
        <v>15.91</v>
      </c>
      <c r="H141" s="58">
        <v>6.75</v>
      </c>
      <c r="I141" s="58">
        <v>8.69</v>
      </c>
      <c r="J141" s="99">
        <v>15.86</v>
      </c>
      <c r="K141" s="99">
        <v>6.81</v>
      </c>
      <c r="L141" s="99">
        <v>8.86</v>
      </c>
      <c r="M141" s="59">
        <f t="shared" si="30"/>
        <v>15.885</v>
      </c>
      <c r="N141" s="59">
        <f t="shared" si="30"/>
        <v>6.7799999999999994</v>
      </c>
      <c r="O141" s="59">
        <f t="shared" si="30"/>
        <v>8.7749999999999986</v>
      </c>
      <c r="P141" s="60">
        <f t="shared" si="35"/>
        <v>0.18122880550288817</v>
      </c>
      <c r="Q141" s="22">
        <f t="shared" si="36"/>
        <v>1.6595869074375618E-7</v>
      </c>
      <c r="R141" s="61">
        <f t="shared" si="37"/>
        <v>2.8264328949438194E-8</v>
      </c>
      <c r="S141" s="22">
        <f t="shared" si="38"/>
        <v>7.9887229096204998E-16</v>
      </c>
      <c r="T141" s="62">
        <v>298</v>
      </c>
      <c r="U141" s="59">
        <f t="shared" si="39"/>
        <v>288.88499999999999</v>
      </c>
      <c r="V141" s="63">
        <f t="shared" si="40"/>
        <v>0.53215469846864483</v>
      </c>
      <c r="W141" s="64">
        <f t="shared" si="41"/>
        <v>3.4052946687120449</v>
      </c>
      <c r="X141" s="65">
        <f t="shared" si="31"/>
        <v>-1.2764456851663498E-7</v>
      </c>
      <c r="Y141" s="66">
        <f t="shared" si="32"/>
        <v>-1.2629084686514203E-7</v>
      </c>
      <c r="Z141" s="66">
        <f t="shared" si="33"/>
        <v>-1.2630520362415668E-7</v>
      </c>
      <c r="AA141" s="67">
        <f t="shared" si="34"/>
        <v>-1.2496553421334675E-7</v>
      </c>
      <c r="AB141" s="68">
        <f t="shared" si="43"/>
        <v>6.0179047346362509E-5</v>
      </c>
      <c r="AC141" s="69"/>
      <c r="AD141" s="70">
        <f t="shared" si="42"/>
        <v>0.60179047346362513</v>
      </c>
      <c r="AE141" s="70"/>
      <c r="AF141" s="74"/>
      <c r="AG141" s="71">
        <v>1350</v>
      </c>
    </row>
    <row r="142" spans="5:33">
      <c r="E142" s="72">
        <v>0.59987268518518522</v>
      </c>
      <c r="F142" s="71">
        <v>1360</v>
      </c>
      <c r="G142" s="58">
        <v>15.92</v>
      </c>
      <c r="H142" s="58">
        <v>6.76</v>
      </c>
      <c r="I142" s="58">
        <v>8.68</v>
      </c>
      <c r="J142" s="99">
        <v>15.87</v>
      </c>
      <c r="K142" s="99">
        <v>6.82</v>
      </c>
      <c r="L142" s="99">
        <v>8.8800000000000008</v>
      </c>
      <c r="M142" s="59">
        <f t="shared" si="30"/>
        <v>15.895</v>
      </c>
      <c r="N142" s="59">
        <f t="shared" si="30"/>
        <v>6.79</v>
      </c>
      <c r="O142" s="59">
        <f t="shared" si="30"/>
        <v>8.7800000000000011</v>
      </c>
      <c r="P142" s="60">
        <f t="shared" si="35"/>
        <v>0.18136363894456606</v>
      </c>
      <c r="Q142" s="22">
        <f t="shared" si="36"/>
        <v>1.6218100973589288E-7</v>
      </c>
      <c r="R142" s="61">
        <f t="shared" si="37"/>
        <v>2.8946734489864285E-8</v>
      </c>
      <c r="S142" s="22">
        <f t="shared" si="38"/>
        <v>8.3791343762669857E-16</v>
      </c>
      <c r="T142" s="62">
        <v>298</v>
      </c>
      <c r="U142" s="59">
        <f t="shared" si="39"/>
        <v>288.89499999999998</v>
      </c>
      <c r="V142" s="63">
        <f t="shared" si="40"/>
        <v>0.53155247529030969</v>
      </c>
      <c r="W142" s="64">
        <f t="shared" si="41"/>
        <v>3.400575920798151</v>
      </c>
      <c r="X142" s="65">
        <f t="shared" si="31"/>
        <v>-1.3135228140294907E-7</v>
      </c>
      <c r="Y142" s="66">
        <f t="shared" si="32"/>
        <v>-1.2988804341665707E-7</v>
      </c>
      <c r="Z142" s="66">
        <f t="shared" si="33"/>
        <v>-1.2990436588062648E-7</v>
      </c>
      <c r="AA142" s="67">
        <f t="shared" si="34"/>
        <v>-1.2845608645184537E-7</v>
      </c>
      <c r="AB142" s="68">
        <f t="shared" si="43"/>
        <v>5.8916043673514881E-5</v>
      </c>
      <c r="AC142" s="69"/>
      <c r="AD142" s="70">
        <f t="shared" si="42"/>
        <v>0.58916043673514884</v>
      </c>
      <c r="AE142" s="70"/>
      <c r="AF142" s="74"/>
      <c r="AG142" s="71">
        <v>1360</v>
      </c>
    </row>
    <row r="143" spans="5:33">
      <c r="E143" s="72">
        <v>0.59998842592592594</v>
      </c>
      <c r="F143" s="71">
        <v>1370</v>
      </c>
      <c r="G143" s="58">
        <v>15.93</v>
      </c>
      <c r="H143" s="58">
        <v>6.76</v>
      </c>
      <c r="I143" s="58">
        <v>8.69</v>
      </c>
      <c r="J143" s="99">
        <v>15.88</v>
      </c>
      <c r="K143" s="99">
        <v>6.82</v>
      </c>
      <c r="L143" s="99">
        <v>8.9</v>
      </c>
      <c r="M143" s="59">
        <f t="shared" si="30"/>
        <v>15.905000000000001</v>
      </c>
      <c r="N143" s="59">
        <f t="shared" si="30"/>
        <v>6.79</v>
      </c>
      <c r="O143" s="59">
        <f t="shared" si="30"/>
        <v>8.7949999999999999</v>
      </c>
      <c r="P143" s="60">
        <f t="shared" si="35"/>
        <v>0.18170511981964924</v>
      </c>
      <c r="Q143" s="22">
        <f t="shared" si="36"/>
        <v>1.6218100973589288E-7</v>
      </c>
      <c r="R143" s="61">
        <f t="shared" si="37"/>
        <v>2.8970799223737444E-8</v>
      </c>
      <c r="S143" s="22">
        <f t="shared" si="38"/>
        <v>8.3930720766210612E-16</v>
      </c>
      <c r="T143" s="62">
        <v>298</v>
      </c>
      <c r="U143" s="59">
        <f t="shared" si="39"/>
        <v>288.90499999999997</v>
      </c>
      <c r="V143" s="63">
        <f t="shared" si="40"/>
        <v>0.53095029380202174</v>
      </c>
      <c r="W143" s="64">
        <f t="shared" si="41"/>
        <v>3.3958640376818736</v>
      </c>
      <c r="X143" s="65">
        <f t="shared" si="31"/>
        <v>-1.2909101739597521E-7</v>
      </c>
      <c r="Y143" s="66">
        <f t="shared" si="32"/>
        <v>-1.2764487521083441E-7</v>
      </c>
      <c r="Z143" s="66">
        <f t="shared" si="33"/>
        <v>-1.2766107561936659E-7</v>
      </c>
      <c r="AA143" s="67">
        <f t="shared" si="34"/>
        <v>-1.2623077087258899E-7</v>
      </c>
      <c r="AB143" s="68">
        <f t="shared" si="43"/>
        <v>5.7617055029432617E-5</v>
      </c>
      <c r="AC143" s="69"/>
      <c r="AD143" s="70">
        <f t="shared" si="42"/>
        <v>0.57617055029432618</v>
      </c>
      <c r="AE143" s="70"/>
      <c r="AF143" s="74"/>
      <c r="AG143" s="71">
        <v>1370</v>
      </c>
    </row>
    <row r="144" spans="5:33">
      <c r="E144" s="72">
        <v>0.60010416666666666</v>
      </c>
      <c r="F144" s="71">
        <v>1380</v>
      </c>
      <c r="G144" s="58">
        <v>15.94</v>
      </c>
      <c r="H144" s="58">
        <v>6.76</v>
      </c>
      <c r="I144" s="58">
        <v>8.6300000000000008</v>
      </c>
      <c r="J144" s="99">
        <v>15.89</v>
      </c>
      <c r="K144" s="99">
        <v>6.82</v>
      </c>
      <c r="L144" s="99">
        <v>8.8800000000000008</v>
      </c>
      <c r="M144" s="59">
        <f t="shared" si="30"/>
        <v>15.914999999999999</v>
      </c>
      <c r="N144" s="59">
        <f t="shared" si="30"/>
        <v>6.79</v>
      </c>
      <c r="O144" s="59">
        <f t="shared" si="30"/>
        <v>8.7550000000000008</v>
      </c>
      <c r="P144" s="60">
        <f t="shared" si="35"/>
        <v>0.18091021911710187</v>
      </c>
      <c r="Q144" s="22">
        <f t="shared" si="36"/>
        <v>1.6218100973589288E-7</v>
      </c>
      <c r="R144" s="61">
        <f t="shared" si="37"/>
        <v>2.8994883963715824E-8</v>
      </c>
      <c r="S144" s="22">
        <f t="shared" si="38"/>
        <v>8.4070329606934507E-16</v>
      </c>
      <c r="T144" s="62">
        <v>298</v>
      </c>
      <c r="U144" s="59">
        <f t="shared" si="39"/>
        <v>288.91500000000002</v>
      </c>
      <c r="V144" s="63">
        <f t="shared" si="40"/>
        <v>0.53034815399945201</v>
      </c>
      <c r="W144" s="64">
        <f t="shared" si="41"/>
        <v>3.39115900891345</v>
      </c>
      <c r="X144" s="65">
        <f t="shared" si="31"/>
        <v>-1.2606238744790076E-7</v>
      </c>
      <c r="Y144" s="66">
        <f t="shared" si="32"/>
        <v>-1.2465205865732337E-7</v>
      </c>
      <c r="Z144" s="66">
        <f t="shared" si="33"/>
        <v>-1.2466783677590262E-7</v>
      </c>
      <c r="AA144" s="67">
        <f t="shared" si="34"/>
        <v>-1.2327293306704159E-7</v>
      </c>
      <c r="AB144" s="68">
        <f t="shared" si="43"/>
        <v>5.6340498879551011E-5</v>
      </c>
      <c r="AC144" s="69"/>
      <c r="AD144" s="70">
        <f t="shared" si="42"/>
        <v>0.56340498879551015</v>
      </c>
      <c r="AE144" s="70"/>
      <c r="AF144" s="74"/>
      <c r="AG144" s="71">
        <v>1380</v>
      </c>
    </row>
    <row r="145" spans="5:33">
      <c r="E145" s="72">
        <v>0.60021990740740738</v>
      </c>
      <c r="F145" s="71">
        <v>1390</v>
      </c>
      <c r="G145" s="58">
        <v>15.96</v>
      </c>
      <c r="H145" s="58">
        <v>6.77</v>
      </c>
      <c r="I145" s="58">
        <v>8.69</v>
      </c>
      <c r="J145" s="99">
        <v>15.91</v>
      </c>
      <c r="K145" s="99">
        <v>6.83</v>
      </c>
      <c r="L145" s="99">
        <v>8.89</v>
      </c>
      <c r="M145" s="59">
        <f t="shared" si="30"/>
        <v>15.935</v>
      </c>
      <c r="N145" s="59">
        <f t="shared" si="30"/>
        <v>6.8</v>
      </c>
      <c r="O145" s="59">
        <f t="shared" si="30"/>
        <v>8.7899999999999991</v>
      </c>
      <c r="P145" s="60">
        <f t="shared" si="35"/>
        <v>0.18169673405995182</v>
      </c>
      <c r="Q145" s="22">
        <f t="shared" si="36"/>
        <v>1.5848931924611122E-7</v>
      </c>
      <c r="R145" s="61">
        <f t="shared" si="37"/>
        <v>2.9719614547759187E-8</v>
      </c>
      <c r="S145" s="22">
        <f t="shared" si="38"/>
        <v>8.8325548886737955E-16</v>
      </c>
      <c r="T145" s="62">
        <v>298</v>
      </c>
      <c r="U145" s="59">
        <f t="shared" si="39"/>
        <v>288.935</v>
      </c>
      <c r="V145" s="63">
        <f t="shared" si="40"/>
        <v>0.52914399943416301</v>
      </c>
      <c r="W145" s="64">
        <f t="shared" si="41"/>
        <v>3.3817694727041316</v>
      </c>
      <c r="X145" s="65">
        <f t="shared" si="31"/>
        <v>-1.3043673504615187E-7</v>
      </c>
      <c r="Y145" s="66">
        <f t="shared" si="32"/>
        <v>-1.288926666489991E-7</v>
      </c>
      <c r="Z145" s="66">
        <f t="shared" si="33"/>
        <v>-1.2891094483738094E-7</v>
      </c>
      <c r="AA145" s="67">
        <f t="shared" si="34"/>
        <v>-1.2738472188590106E-7</v>
      </c>
      <c r="AB145" s="68">
        <f t="shared" si="43"/>
        <v>5.5093873693915361E-5</v>
      </c>
      <c r="AC145" s="69"/>
      <c r="AD145" s="70">
        <f t="shared" si="42"/>
        <v>0.55093873693915363</v>
      </c>
      <c r="AE145" s="70"/>
      <c r="AF145" s="74"/>
      <c r="AG145" s="71">
        <v>1390</v>
      </c>
    </row>
    <row r="146" spans="5:33">
      <c r="E146" s="72">
        <v>0.6003356481481481</v>
      </c>
      <c r="F146" s="71">
        <v>1400</v>
      </c>
      <c r="G146" s="58">
        <v>15.97</v>
      </c>
      <c r="H146" s="58">
        <v>6.77</v>
      </c>
      <c r="I146" s="58">
        <v>8.68</v>
      </c>
      <c r="J146" s="99">
        <v>15.92</v>
      </c>
      <c r="K146" s="99">
        <v>6.83</v>
      </c>
      <c r="L146" s="99">
        <v>8.89</v>
      </c>
      <c r="M146" s="59">
        <f t="shared" si="30"/>
        <v>15.945</v>
      </c>
      <c r="N146" s="59">
        <f t="shared" si="30"/>
        <v>6.8</v>
      </c>
      <c r="O146" s="59">
        <f t="shared" si="30"/>
        <v>8.7850000000000001</v>
      </c>
      <c r="P146" s="60">
        <f t="shared" si="35"/>
        <v>0.1816250220331723</v>
      </c>
      <c r="Q146" s="22">
        <f t="shared" si="36"/>
        <v>1.5848931924611122E-7</v>
      </c>
      <c r="R146" s="61">
        <f t="shared" si="37"/>
        <v>2.9744321811894802E-8</v>
      </c>
      <c r="S146" s="22">
        <f t="shared" si="38"/>
        <v>8.8472468004956093E-16</v>
      </c>
      <c r="T146" s="62">
        <v>298</v>
      </c>
      <c r="U146" s="59">
        <f t="shared" si="39"/>
        <v>288.94499999999999</v>
      </c>
      <c r="V146" s="63">
        <f t="shared" si="40"/>
        <v>0.52854198466278812</v>
      </c>
      <c r="W146" s="64">
        <f t="shared" si="41"/>
        <v>3.3770849444465769</v>
      </c>
      <c r="X146" s="65">
        <f t="shared" si="31"/>
        <v>-1.2772332383262398E-7</v>
      </c>
      <c r="Y146" s="66">
        <f t="shared" si="32"/>
        <v>-1.2620735875144619E-7</v>
      </c>
      <c r="Z146" s="66">
        <f t="shared" si="33"/>
        <v>-1.2622535194218371E-7</v>
      </c>
      <c r="AA146" s="67">
        <f t="shared" si="34"/>
        <v>-1.2472695292460585E-7</v>
      </c>
      <c r="AB146" s="68">
        <f t="shared" si="43"/>
        <v>5.3804825894074012E-5</v>
      </c>
      <c r="AC146" s="69"/>
      <c r="AD146" s="70">
        <f t="shared" si="42"/>
        <v>0.53804825894074015</v>
      </c>
      <c r="AE146" s="70"/>
      <c r="AF146" s="74"/>
      <c r="AG146" s="71">
        <v>1400</v>
      </c>
    </row>
    <row r="147" spans="5:33">
      <c r="E147" s="72">
        <v>0.60045138888888883</v>
      </c>
      <c r="F147" s="71">
        <v>1410</v>
      </c>
      <c r="G147" s="58">
        <v>15.98</v>
      </c>
      <c r="H147" s="58">
        <v>6.77</v>
      </c>
      <c r="I147" s="58">
        <v>8.67</v>
      </c>
      <c r="J147" s="99">
        <v>15.93</v>
      </c>
      <c r="K147" s="99">
        <v>6.83</v>
      </c>
      <c r="L147" s="99">
        <v>8.8800000000000008</v>
      </c>
      <c r="M147" s="59">
        <f t="shared" si="30"/>
        <v>15.955</v>
      </c>
      <c r="N147" s="59">
        <f t="shared" si="30"/>
        <v>6.8</v>
      </c>
      <c r="O147" s="59">
        <f t="shared" si="30"/>
        <v>8.7750000000000004</v>
      </c>
      <c r="P147" s="60">
        <f t="shared" si="35"/>
        <v>0.18144989475732412</v>
      </c>
      <c r="Q147" s="22">
        <f t="shared" si="36"/>
        <v>1.5848931924611122E-7</v>
      </c>
      <c r="R147" s="61">
        <f t="shared" si="37"/>
        <v>2.9769049616300209E-8</v>
      </c>
      <c r="S147" s="22">
        <f t="shared" si="38"/>
        <v>8.8619631505774359E-16</v>
      </c>
      <c r="T147" s="62">
        <v>298</v>
      </c>
      <c r="U147" s="59">
        <f t="shared" si="39"/>
        <v>288.95499999999998</v>
      </c>
      <c r="V147" s="63">
        <f t="shared" si="40"/>
        <v>0.52794001155982284</v>
      </c>
      <c r="W147" s="64">
        <f t="shared" si="41"/>
        <v>3.3724072289035223</v>
      </c>
      <c r="X147" s="65">
        <f t="shared" si="31"/>
        <v>-1.2498722489718108E-7</v>
      </c>
      <c r="Y147" s="66">
        <f t="shared" si="32"/>
        <v>-1.2350064100553256E-7</v>
      </c>
      <c r="Z147" s="66">
        <f t="shared" si="33"/>
        <v>-1.2351832226590721E-7</v>
      </c>
      <c r="AA147" s="67">
        <f t="shared" si="34"/>
        <v>-1.2204899903681815E-7</v>
      </c>
      <c r="AB147" s="68">
        <f t="shared" si="43"/>
        <v>5.25426330638332E-5</v>
      </c>
      <c r="AC147" s="69"/>
      <c r="AD147" s="70">
        <f t="shared" si="42"/>
        <v>0.525426330638332</v>
      </c>
      <c r="AE147" s="70"/>
      <c r="AF147" s="74"/>
      <c r="AG147" s="71">
        <v>1410</v>
      </c>
    </row>
    <row r="148" spans="5:33">
      <c r="E148" s="72">
        <v>0.60056712962962966</v>
      </c>
      <c r="F148" s="71">
        <v>1420</v>
      </c>
      <c r="G148" s="58">
        <v>15.99</v>
      </c>
      <c r="H148" s="58">
        <v>6.77</v>
      </c>
      <c r="I148" s="58">
        <v>8.69</v>
      </c>
      <c r="J148" s="99">
        <v>15.94</v>
      </c>
      <c r="K148" s="99">
        <v>6.83</v>
      </c>
      <c r="L148" s="99">
        <v>8.8800000000000008</v>
      </c>
      <c r="M148" s="59">
        <f t="shared" si="30"/>
        <v>15.965</v>
      </c>
      <c r="N148" s="59">
        <f t="shared" si="30"/>
        <v>6.8</v>
      </c>
      <c r="O148" s="59">
        <f t="shared" si="30"/>
        <v>8.7850000000000001</v>
      </c>
      <c r="P148" s="60">
        <f t="shared" si="35"/>
        <v>0.18168833953000943</v>
      </c>
      <c r="Q148" s="22">
        <f t="shared" si="36"/>
        <v>1.5848931924611122E-7</v>
      </c>
      <c r="R148" s="61">
        <f t="shared" si="37"/>
        <v>2.9793797978051474E-8</v>
      </c>
      <c r="S148" s="22">
        <f t="shared" si="38"/>
        <v>8.8767039795694414E-16</v>
      </c>
      <c r="T148" s="62">
        <v>298</v>
      </c>
      <c r="U148" s="59">
        <f t="shared" si="39"/>
        <v>288.96499999999997</v>
      </c>
      <c r="V148" s="63">
        <f t="shared" si="40"/>
        <v>0.52733808012094241</v>
      </c>
      <c r="W148" s="64">
        <f t="shared" si="41"/>
        <v>3.3677363157079214</v>
      </c>
      <c r="X148" s="65">
        <f t="shared" si="31"/>
        <v>-1.2258258936078407E-7</v>
      </c>
      <c r="Y148" s="66">
        <f t="shared" si="32"/>
        <v>-1.2111823342470627E-7</v>
      </c>
      <c r="Z148" s="66">
        <f t="shared" si="33"/>
        <v>-1.2113572643345007E-7</v>
      </c>
      <c r="AA148" s="67">
        <f t="shared" si="34"/>
        <v>-1.196884455676254E-7</v>
      </c>
      <c r="AB148" s="68">
        <f t="shared" si="43"/>
        <v>5.1307509479705076E-5</v>
      </c>
      <c r="AC148" s="69"/>
      <c r="AD148" s="70">
        <f t="shared" si="42"/>
        <v>0.51307509479705071</v>
      </c>
      <c r="AE148" s="70"/>
      <c r="AF148" s="74"/>
      <c r="AG148" s="71">
        <v>1420</v>
      </c>
    </row>
    <row r="149" spans="5:33">
      <c r="E149" s="72">
        <v>0.60068287037037038</v>
      </c>
      <c r="F149" s="71">
        <v>1430</v>
      </c>
      <c r="G149" s="58">
        <v>16.010000000000002</v>
      </c>
      <c r="H149" s="58">
        <v>6.78</v>
      </c>
      <c r="I149" s="58">
        <v>8.68</v>
      </c>
      <c r="J149" s="99">
        <v>15.96</v>
      </c>
      <c r="K149" s="99">
        <v>6.84</v>
      </c>
      <c r="L149" s="99">
        <v>8.89</v>
      </c>
      <c r="M149" s="59">
        <f t="shared" si="30"/>
        <v>15.985000000000001</v>
      </c>
      <c r="N149" s="59">
        <f t="shared" si="30"/>
        <v>6.8100000000000005</v>
      </c>
      <c r="O149" s="59">
        <f t="shared" si="30"/>
        <v>8.7850000000000001</v>
      </c>
      <c r="P149" s="60">
        <f t="shared" si="35"/>
        <v>0.18175170118930273</v>
      </c>
      <c r="Q149" s="22">
        <f t="shared" si="36"/>
        <v>1.5488166189124776E-7</v>
      </c>
      <c r="R149" s="61">
        <f t="shared" si="37"/>
        <v>3.0538497513201376E-8</v>
      </c>
      <c r="S149" s="22">
        <f t="shared" si="38"/>
        <v>9.3259983036380652E-16</v>
      </c>
      <c r="T149" s="62">
        <v>298</v>
      </c>
      <c r="U149" s="59">
        <f t="shared" si="39"/>
        <v>288.98500000000001</v>
      </c>
      <c r="V149" s="63">
        <f t="shared" si="40"/>
        <v>0.5261343422181276</v>
      </c>
      <c r="W149" s="64">
        <f t="shared" si="41"/>
        <v>3.3584148549730775</v>
      </c>
      <c r="X149" s="65">
        <f t="shared" si="31"/>
        <v>-1.2613961457545634E-7</v>
      </c>
      <c r="Y149" s="66">
        <f t="shared" si="32"/>
        <v>-1.2455155013134638E-7</v>
      </c>
      <c r="Z149" s="66">
        <f t="shared" si="33"/>
        <v>-1.2457154344341677E-7</v>
      </c>
      <c r="AA149" s="67">
        <f t="shared" si="34"/>
        <v>-1.2300296889033655E-7</v>
      </c>
      <c r="AB149" s="68">
        <f t="shared" si="43"/>
        <v>5.0096211221963879E-5</v>
      </c>
      <c r="AC149" s="69"/>
      <c r="AD149" s="70">
        <f t="shared" si="42"/>
        <v>0.50096211221963882</v>
      </c>
      <c r="AE149" s="70"/>
      <c r="AF149" s="74"/>
      <c r="AG149" s="71">
        <v>1430</v>
      </c>
    </row>
    <row r="150" spans="5:33">
      <c r="E150" s="72">
        <v>0.6007986111111111</v>
      </c>
      <c r="F150" s="71">
        <v>1440</v>
      </c>
      <c r="G150" s="58">
        <v>16.02</v>
      </c>
      <c r="H150" s="58">
        <v>6.78</v>
      </c>
      <c r="I150" s="58">
        <v>8.69</v>
      </c>
      <c r="J150" s="99">
        <v>15.97</v>
      </c>
      <c r="K150" s="99">
        <v>6.84</v>
      </c>
      <c r="L150" s="99">
        <v>8.8800000000000008</v>
      </c>
      <c r="M150" s="59">
        <f t="shared" si="30"/>
        <v>15.995000000000001</v>
      </c>
      <c r="N150" s="59">
        <f t="shared" si="30"/>
        <v>6.8100000000000005</v>
      </c>
      <c r="O150" s="59">
        <f t="shared" si="30"/>
        <v>8.7850000000000001</v>
      </c>
      <c r="P150" s="60">
        <f t="shared" si="35"/>
        <v>0.18178339859431145</v>
      </c>
      <c r="Q150" s="22">
        <f t="shared" si="36"/>
        <v>1.5488166189124776E-7</v>
      </c>
      <c r="R150" s="61">
        <f t="shared" si="37"/>
        <v>3.0563885551903926E-8</v>
      </c>
      <c r="S150" s="22">
        <f t="shared" si="38"/>
        <v>9.3415110002988146E-16</v>
      </c>
      <c r="T150" s="62">
        <v>298</v>
      </c>
      <c r="U150" s="59">
        <f t="shared" si="39"/>
        <v>288.995</v>
      </c>
      <c r="V150" s="63">
        <f t="shared" si="40"/>
        <v>0.52553253574555081</v>
      </c>
      <c r="W150" s="64">
        <f t="shared" si="41"/>
        <v>3.353764286781967</v>
      </c>
      <c r="X150" s="65">
        <f t="shared" si="31"/>
        <v>-1.23400105785728E-7</v>
      </c>
      <c r="Y150" s="66">
        <f t="shared" si="32"/>
        <v>-1.2184151719551334E-7</v>
      </c>
      <c r="Z150" s="66">
        <f t="shared" si="33"/>
        <v>-1.2186120274098413E-7</v>
      </c>
      <c r="AA150" s="67">
        <f t="shared" si="34"/>
        <v>-1.2032180242492327E-7</v>
      </c>
      <c r="AB150" s="68">
        <f t="shared" si="43"/>
        <v>4.885056327093835E-5</v>
      </c>
      <c r="AC150" s="69"/>
      <c r="AD150" s="70">
        <f t="shared" si="42"/>
        <v>0.48850563270938352</v>
      </c>
      <c r="AE150" s="70"/>
      <c r="AF150" s="74"/>
      <c r="AG150" s="71">
        <v>1440</v>
      </c>
    </row>
    <row r="151" spans="5:33">
      <c r="E151" s="72">
        <v>0.60091435185185182</v>
      </c>
      <c r="F151" s="71">
        <v>1450</v>
      </c>
      <c r="G151" s="58">
        <v>16.03</v>
      </c>
      <c r="H151" s="58">
        <v>6.79</v>
      </c>
      <c r="I151" s="58">
        <v>8.66</v>
      </c>
      <c r="J151" s="99">
        <v>15.98</v>
      </c>
      <c r="K151" s="99">
        <v>6.84</v>
      </c>
      <c r="L151" s="99">
        <v>8.8699999999999992</v>
      </c>
      <c r="M151" s="59">
        <f t="shared" si="30"/>
        <v>16.005000000000003</v>
      </c>
      <c r="N151" s="59">
        <f t="shared" si="30"/>
        <v>6.8149999999999995</v>
      </c>
      <c r="O151" s="59">
        <f t="shared" si="30"/>
        <v>8.7650000000000006</v>
      </c>
      <c r="P151" s="60">
        <f t="shared" si="35"/>
        <v>0.1814011853565152</v>
      </c>
      <c r="Q151" s="22">
        <f t="shared" si="36"/>
        <v>1.5310874616820293E-7</v>
      </c>
      <c r="R151" s="61">
        <f t="shared" si="37"/>
        <v>3.0943502035619564E-8</v>
      </c>
      <c r="S151" s="22">
        <f t="shared" si="38"/>
        <v>9.5750031822839217E-16</v>
      </c>
      <c r="T151" s="62">
        <v>298</v>
      </c>
      <c r="U151" s="59">
        <f t="shared" si="39"/>
        <v>289.005</v>
      </c>
      <c r="V151" s="63">
        <f t="shared" si="40"/>
        <v>0.52493077091975882</v>
      </c>
      <c r="W151" s="64">
        <f t="shared" si="41"/>
        <v>3.3491204796344012</v>
      </c>
      <c r="X151" s="65">
        <f t="shared" si="31"/>
        <v>-1.2324076886240616E-7</v>
      </c>
      <c r="Y151" s="66">
        <f t="shared" si="32"/>
        <v>-1.2164643296754748E-7</v>
      </c>
      <c r="Z151" s="66">
        <f t="shared" si="33"/>
        <v>-1.2166705850379736E-7</v>
      </c>
      <c r="AA151" s="67">
        <f t="shared" si="34"/>
        <v>-1.2009281449008239E-7</v>
      </c>
      <c r="AB151" s="68">
        <f t="shared" si="43"/>
        <v>4.7632017690798947E-5</v>
      </c>
      <c r="AC151" s="69"/>
      <c r="AD151" s="70">
        <f t="shared" si="42"/>
        <v>0.47632017690798945</v>
      </c>
      <c r="AE151" s="70"/>
      <c r="AF151" s="74"/>
      <c r="AG151" s="71">
        <v>1450</v>
      </c>
    </row>
    <row r="152" spans="5:33">
      <c r="E152" s="72">
        <v>0.60103009259259255</v>
      </c>
      <c r="F152" s="71">
        <v>1460</v>
      </c>
      <c r="G152" s="58">
        <v>16.04</v>
      </c>
      <c r="H152" s="58">
        <v>6.79</v>
      </c>
      <c r="I152" s="58">
        <v>8.68</v>
      </c>
      <c r="J152" s="99">
        <v>15.99</v>
      </c>
      <c r="K152" s="99">
        <v>6.85</v>
      </c>
      <c r="L152" s="99">
        <v>8.86</v>
      </c>
      <c r="M152" s="59">
        <f t="shared" si="30"/>
        <v>16.015000000000001</v>
      </c>
      <c r="N152" s="59">
        <f t="shared" si="30"/>
        <v>6.82</v>
      </c>
      <c r="O152" s="59">
        <f t="shared" si="30"/>
        <v>8.77</v>
      </c>
      <c r="P152" s="60">
        <f t="shared" si="35"/>
        <v>0.18153633114871062</v>
      </c>
      <c r="Q152" s="22">
        <f t="shared" si="36"/>
        <v>1.5135612484362046E-7</v>
      </c>
      <c r="R152" s="61">
        <f t="shared" si="37"/>
        <v>3.132783351784112E-8</v>
      </c>
      <c r="S152" s="22">
        <f t="shared" si="38"/>
        <v>9.8143315292156952E-16</v>
      </c>
      <c r="T152" s="62">
        <v>298</v>
      </c>
      <c r="U152" s="59">
        <f t="shared" si="39"/>
        <v>289.01499999999999</v>
      </c>
      <c r="V152" s="63">
        <f t="shared" si="40"/>
        <v>0.52432904773642941</v>
      </c>
      <c r="W152" s="64">
        <f t="shared" si="41"/>
        <v>3.3444834232453613</v>
      </c>
      <c r="X152" s="65">
        <f t="shared" si="31"/>
        <v>-1.2335723570410444E-7</v>
      </c>
      <c r="Y152" s="66">
        <f t="shared" si="32"/>
        <v>-1.2171801659685058E-7</v>
      </c>
      <c r="Z152" s="66">
        <f t="shared" si="33"/>
        <v>-1.2173979918030625E-7</v>
      </c>
      <c r="AA152" s="67">
        <f t="shared" si="34"/>
        <v>-1.2012178374556211E-7</v>
      </c>
      <c r="AB152" s="68">
        <f t="shared" si="43"/>
        <v>4.6415416746973657E-5</v>
      </c>
      <c r="AC152" s="69"/>
      <c r="AD152" s="70">
        <f t="shared" si="42"/>
        <v>0.46415416746973659</v>
      </c>
      <c r="AE152" s="70"/>
      <c r="AF152" s="74"/>
      <c r="AG152" s="71">
        <v>1460</v>
      </c>
    </row>
    <row r="153" spans="5:33">
      <c r="E153" s="72">
        <v>0.60114583333333327</v>
      </c>
      <c r="F153" s="71">
        <v>1470</v>
      </c>
      <c r="G153" s="58">
        <v>16.05</v>
      </c>
      <c r="H153" s="58">
        <v>6.79</v>
      </c>
      <c r="I153" s="58">
        <v>8.68</v>
      </c>
      <c r="J153" s="99">
        <v>16</v>
      </c>
      <c r="K153" s="99">
        <v>6.85</v>
      </c>
      <c r="L153" s="99">
        <v>8.8699999999999992</v>
      </c>
      <c r="M153" s="59">
        <f t="shared" si="30"/>
        <v>16.024999999999999</v>
      </c>
      <c r="N153" s="59">
        <f t="shared" si="30"/>
        <v>6.82</v>
      </c>
      <c r="O153" s="59">
        <f t="shared" si="30"/>
        <v>8.7749999999999986</v>
      </c>
      <c r="P153" s="60">
        <f t="shared" si="35"/>
        <v>0.18167152410429785</v>
      </c>
      <c r="Q153" s="22">
        <f t="shared" si="36"/>
        <v>1.5135612484362046E-7</v>
      </c>
      <c r="R153" s="61">
        <f t="shared" si="37"/>
        <v>3.1353877767381365E-8</v>
      </c>
      <c r="S153" s="22">
        <f t="shared" si="38"/>
        <v>9.830656510518914E-16</v>
      </c>
      <c r="T153" s="62">
        <v>298</v>
      </c>
      <c r="U153" s="59">
        <f t="shared" si="39"/>
        <v>289.02499999999998</v>
      </c>
      <c r="V153" s="63">
        <f t="shared" si="40"/>
        <v>0.52372736619124016</v>
      </c>
      <c r="W153" s="64">
        <f t="shared" si="41"/>
        <v>3.3398531073461424</v>
      </c>
      <c r="X153" s="65">
        <f t="shared" si="31"/>
        <v>-1.205783298499624E-7</v>
      </c>
      <c r="Y153" s="66">
        <f t="shared" si="32"/>
        <v>-1.1896995072593952E-7</v>
      </c>
      <c r="Z153" s="66">
        <f t="shared" si="33"/>
        <v>-1.1899140469208593E-7</v>
      </c>
      <c r="AA153" s="67">
        <f t="shared" si="34"/>
        <v>-1.1740390719071594E-7</v>
      </c>
      <c r="AB153" s="68">
        <f t="shared" si="43"/>
        <v>4.5198092328633694E-5</v>
      </c>
      <c r="AC153" s="69"/>
      <c r="AD153" s="70">
        <f t="shared" si="42"/>
        <v>0.45198092328633693</v>
      </c>
      <c r="AE153" s="70"/>
      <c r="AF153" s="74"/>
      <c r="AG153" s="71">
        <v>1470</v>
      </c>
    </row>
    <row r="154" spans="5:33">
      <c r="E154" s="72">
        <v>0.6012615740740741</v>
      </c>
      <c r="F154" s="71">
        <v>1480</v>
      </c>
      <c r="G154" s="58">
        <v>16.059999999999999</v>
      </c>
      <c r="H154" s="58">
        <v>6.79</v>
      </c>
      <c r="I154" s="58">
        <v>8.65</v>
      </c>
      <c r="J154" s="99">
        <v>16.010000000000002</v>
      </c>
      <c r="K154" s="99">
        <v>6.85</v>
      </c>
      <c r="L154" s="99">
        <v>8.8800000000000008</v>
      </c>
      <c r="M154" s="59">
        <f t="shared" si="30"/>
        <v>16.035</v>
      </c>
      <c r="N154" s="59">
        <f t="shared" si="30"/>
        <v>6.82</v>
      </c>
      <c r="O154" s="59">
        <f t="shared" si="30"/>
        <v>8.7650000000000006</v>
      </c>
      <c r="P154" s="60">
        <f t="shared" si="35"/>
        <v>0.1814961604366124</v>
      </c>
      <c r="Q154" s="22">
        <f t="shared" si="36"/>
        <v>1.5135612484362046E-7</v>
      </c>
      <c r="R154" s="61">
        <f t="shared" si="37"/>
        <v>3.1379943668688041E-8</v>
      </c>
      <c r="S154" s="22">
        <f t="shared" si="38"/>
        <v>9.8470086465003473E-16</v>
      </c>
      <c r="T154" s="62">
        <v>298</v>
      </c>
      <c r="U154" s="59">
        <f t="shared" si="39"/>
        <v>289.03500000000003</v>
      </c>
      <c r="V154" s="63">
        <f t="shared" si="40"/>
        <v>0.52312572627986897</v>
      </c>
      <c r="W154" s="64">
        <f t="shared" si="41"/>
        <v>3.3352295216843393</v>
      </c>
      <c r="X154" s="65">
        <f t="shared" si="31"/>
        <v>-1.1764874132555895E-7</v>
      </c>
      <c r="Y154" s="66">
        <f t="shared" si="32"/>
        <v>-1.160761695804921E-7</v>
      </c>
      <c r="Z154" s="66">
        <f t="shared" si="33"/>
        <v>-1.1609718962597258E-7</v>
      </c>
      <c r="AA154" s="67">
        <f t="shared" si="34"/>
        <v>-1.1454507599041932E-7</v>
      </c>
      <c r="AB154" s="68">
        <f t="shared" si="43"/>
        <v>4.4008250748839149E-5</v>
      </c>
      <c r="AC154" s="69"/>
      <c r="AD154" s="70">
        <f t="shared" si="42"/>
        <v>0.44008250748839151</v>
      </c>
      <c r="AE154" s="70"/>
      <c r="AF154" s="74"/>
      <c r="AG154" s="71">
        <v>1480</v>
      </c>
    </row>
    <row r="155" spans="5:33">
      <c r="E155" s="72">
        <v>0.60137731481481482</v>
      </c>
      <c r="F155" s="71">
        <v>1490</v>
      </c>
      <c r="G155" s="58">
        <v>16.07</v>
      </c>
      <c r="H155" s="58">
        <v>6.8</v>
      </c>
      <c r="I155" s="58">
        <v>8.69</v>
      </c>
      <c r="J155" s="99">
        <v>16.02</v>
      </c>
      <c r="K155" s="99">
        <v>6.85</v>
      </c>
      <c r="L155" s="99">
        <v>8.91</v>
      </c>
      <c r="M155" s="59">
        <f t="shared" si="30"/>
        <v>16.045000000000002</v>
      </c>
      <c r="N155" s="59">
        <f t="shared" si="30"/>
        <v>6.8249999999999993</v>
      </c>
      <c r="O155" s="59">
        <f t="shared" si="30"/>
        <v>8.8000000000000007</v>
      </c>
      <c r="P155" s="60">
        <f t="shared" si="35"/>
        <v>0.1822527096322194</v>
      </c>
      <c r="Q155" s="22">
        <f t="shared" si="36"/>
        <v>1.4962356560944325E-7</v>
      </c>
      <c r="R155" s="61">
        <f t="shared" si="37"/>
        <v>3.1769695941986953E-8</v>
      </c>
      <c r="S155" s="22">
        <f t="shared" si="38"/>
        <v>1.0093135802463023E-15</v>
      </c>
      <c r="T155" s="62">
        <v>298</v>
      </c>
      <c r="U155" s="59">
        <f t="shared" si="39"/>
        <v>289.04500000000002</v>
      </c>
      <c r="V155" s="63">
        <f t="shared" si="40"/>
        <v>0.52252412799799763</v>
      </c>
      <c r="W155" s="64">
        <f t="shared" si="41"/>
        <v>3.3306126560238378</v>
      </c>
      <c r="X155" s="65">
        <f t="shared" si="31"/>
        <v>-1.180611725019108E-7</v>
      </c>
      <c r="Y155" s="66">
        <f t="shared" si="32"/>
        <v>-1.1643464944979864E-7</v>
      </c>
      <c r="Z155" s="66">
        <f t="shared" si="33"/>
        <v>-1.1645705797906351E-7</v>
      </c>
      <c r="AA155" s="67">
        <f t="shared" si="34"/>
        <v>-1.1485232601377275E-7</v>
      </c>
      <c r="AB155" s="68">
        <f t="shared" si="43"/>
        <v>4.2847349855957638E-5</v>
      </c>
      <c r="AC155" s="69"/>
      <c r="AD155" s="70">
        <f t="shared" si="42"/>
        <v>0.42847349855957639</v>
      </c>
      <c r="AE155" s="70"/>
      <c r="AF155" s="74"/>
      <c r="AG155" s="71">
        <v>1490</v>
      </c>
    </row>
    <row r="156" spans="5:33">
      <c r="E156" s="72">
        <v>0.60149305555555554</v>
      </c>
      <c r="F156" s="71">
        <v>1500</v>
      </c>
      <c r="G156" s="58">
        <v>16.079999999999998</v>
      </c>
      <c r="H156" s="58">
        <v>6.8</v>
      </c>
      <c r="I156" s="58">
        <v>8.68</v>
      </c>
      <c r="J156" s="99">
        <v>16.03</v>
      </c>
      <c r="K156" s="99">
        <v>6.86</v>
      </c>
      <c r="L156" s="99">
        <v>8.89</v>
      </c>
      <c r="M156" s="59">
        <f t="shared" si="30"/>
        <v>16.055</v>
      </c>
      <c r="N156" s="59">
        <f t="shared" si="30"/>
        <v>6.83</v>
      </c>
      <c r="O156" s="59">
        <f t="shared" si="30"/>
        <v>8.7850000000000001</v>
      </c>
      <c r="P156" s="60">
        <f t="shared" si="35"/>
        <v>0.18197381544404798</v>
      </c>
      <c r="Q156" s="22">
        <f t="shared" si="36"/>
        <v>1.479108388168204E-7</v>
      </c>
      <c r="R156" s="61">
        <f t="shared" si="37"/>
        <v>3.2164289104617885E-8</v>
      </c>
      <c r="S156" s="22">
        <f t="shared" si="38"/>
        <v>1.0345414936054408E-15</v>
      </c>
      <c r="T156" s="62">
        <v>298</v>
      </c>
      <c r="U156" s="59">
        <f t="shared" si="39"/>
        <v>289.05500000000001</v>
      </c>
      <c r="V156" s="63">
        <f t="shared" si="40"/>
        <v>0.52192257134130404</v>
      </c>
      <c r="W156" s="64">
        <f t="shared" si="41"/>
        <v>3.3260025001447366</v>
      </c>
      <c r="X156" s="65">
        <f t="shared" si="31"/>
        <v>-1.1770606610572161E-7</v>
      </c>
      <c r="Y156" s="66">
        <f t="shared" si="32"/>
        <v>-1.1604414563530598E-7</v>
      </c>
      <c r="Z156" s="66">
        <f t="shared" si="33"/>
        <v>-1.1606761069315191E-7</v>
      </c>
      <c r="AA156" s="67">
        <f t="shared" si="34"/>
        <v>-1.1442849266290646E-7</v>
      </c>
      <c r="AB156" s="68">
        <f t="shared" si="43"/>
        <v>4.1682855000335293E-5</v>
      </c>
      <c r="AC156" s="75">
        <f>D15</f>
        <v>4.9407114624505935E-5</v>
      </c>
      <c r="AD156" s="70">
        <f t="shared" si="42"/>
        <v>0.41682855000335295</v>
      </c>
      <c r="AE156" s="70">
        <f>AC156*10000</f>
        <v>0.49407114624505932</v>
      </c>
      <c r="AF156" s="74">
        <f>(AD162-AE162)*(AD162-AE162)</f>
        <v>0.12169018962496204</v>
      </c>
      <c r="AG156" s="71">
        <v>1500</v>
      </c>
    </row>
    <row r="157" spans="5:33">
      <c r="E157" s="72">
        <v>0.60160879629629627</v>
      </c>
      <c r="F157" s="71">
        <v>1510</v>
      </c>
      <c r="G157" s="58">
        <v>16.09</v>
      </c>
      <c r="H157" s="58">
        <v>6.8</v>
      </c>
      <c r="I157" s="58">
        <v>8.69</v>
      </c>
      <c r="J157" s="99">
        <v>16.04</v>
      </c>
      <c r="K157" s="99">
        <v>6.86</v>
      </c>
      <c r="L157" s="99">
        <v>8.9</v>
      </c>
      <c r="M157" s="59">
        <f t="shared" si="30"/>
        <v>16.064999999999998</v>
      </c>
      <c r="N157" s="59">
        <f t="shared" si="30"/>
        <v>6.83</v>
      </c>
      <c r="O157" s="59">
        <f t="shared" si="30"/>
        <v>8.7949999999999999</v>
      </c>
      <c r="P157" s="60">
        <f t="shared" si="35"/>
        <v>0.18221276805468442</v>
      </c>
      <c r="Q157" s="22">
        <f t="shared" si="36"/>
        <v>1.479108388168204E-7</v>
      </c>
      <c r="R157" s="61">
        <f t="shared" si="37"/>
        <v>3.2191028737642556E-8</v>
      </c>
      <c r="S157" s="22">
        <f t="shared" si="38"/>
        <v>1.0362623311877289E-15</v>
      </c>
      <c r="T157" s="62">
        <v>298</v>
      </c>
      <c r="U157" s="59">
        <f t="shared" si="39"/>
        <v>289.065</v>
      </c>
      <c r="V157" s="63">
        <f t="shared" si="40"/>
        <v>0.52132105630546577</v>
      </c>
      <c r="W157" s="64">
        <f t="shared" si="41"/>
        <v>3.3213990438433423</v>
      </c>
      <c r="X157" s="65">
        <f t="shared" si="31"/>
        <v>-1.1492863386877978E-7</v>
      </c>
      <c r="Y157" s="66">
        <f t="shared" si="32"/>
        <v>-1.1329883934782975E-7</v>
      </c>
      <c r="Z157" s="66">
        <f t="shared" si="33"/>
        <v>-1.1332195134430185E-7</v>
      </c>
      <c r="AA157" s="67">
        <f t="shared" si="34"/>
        <v>-1.1171461332077289E-7</v>
      </c>
      <c r="AB157" s="68">
        <f t="shared" si="43"/>
        <v>4.0522258214626062E-5</v>
      </c>
      <c r="AC157" s="69"/>
      <c r="AD157" s="70">
        <f t="shared" si="42"/>
        <v>0.40522258214626061</v>
      </c>
      <c r="AE157" s="70"/>
      <c r="AF157" s="74"/>
      <c r="AG157" s="71">
        <v>1510</v>
      </c>
    </row>
    <row r="158" spans="5:33">
      <c r="E158" s="72">
        <v>0.60172453703703699</v>
      </c>
      <c r="F158" s="71">
        <v>1520</v>
      </c>
      <c r="G158" s="58">
        <v>16.11</v>
      </c>
      <c r="H158" s="58">
        <v>6.81</v>
      </c>
      <c r="I158" s="58">
        <v>8.68</v>
      </c>
      <c r="J158" s="99">
        <v>16.059999999999999</v>
      </c>
      <c r="K158" s="99">
        <v>6.87</v>
      </c>
      <c r="L158" s="99">
        <v>8.93</v>
      </c>
      <c r="M158" s="59">
        <f t="shared" si="30"/>
        <v>16.085000000000001</v>
      </c>
      <c r="N158" s="59">
        <f t="shared" si="30"/>
        <v>6.84</v>
      </c>
      <c r="O158" s="59">
        <f t="shared" si="30"/>
        <v>8.8049999999999997</v>
      </c>
      <c r="P158" s="60">
        <f t="shared" si="35"/>
        <v>0.18248367365306714</v>
      </c>
      <c r="Q158" s="22">
        <f t="shared" si="36"/>
        <v>1.4454397707459271E-7</v>
      </c>
      <c r="R158" s="61">
        <f t="shared" si="37"/>
        <v>3.2995647341641154E-8</v>
      </c>
      <c r="S158" s="22">
        <f t="shared" si="38"/>
        <v>1.0887127434939509E-15</v>
      </c>
      <c r="T158" s="62">
        <v>298</v>
      </c>
      <c r="U158" s="59">
        <f t="shared" si="39"/>
        <v>289.08499999999998</v>
      </c>
      <c r="V158" s="63">
        <f t="shared" si="40"/>
        <v>0.52011815107908799</v>
      </c>
      <c r="W158" s="64">
        <f t="shared" si="41"/>
        <v>3.312212189239975</v>
      </c>
      <c r="X158" s="65">
        <f t="shared" si="31"/>
        <v>-1.1786980303617304E-7</v>
      </c>
      <c r="Y158" s="66">
        <f t="shared" si="32"/>
        <v>-1.1610620796415683E-7</v>
      </c>
      <c r="Z158" s="66">
        <f t="shared" si="33"/>
        <v>-1.1613259527878639E-7</v>
      </c>
      <c r="AA158" s="67">
        <f t="shared" si="34"/>
        <v>-1.143945978952725E-7</v>
      </c>
      <c r="AB158" s="68">
        <f t="shared" si="43"/>
        <v>3.9389116833669704E-5</v>
      </c>
      <c r="AC158" s="69"/>
      <c r="AD158" s="70">
        <f t="shared" si="42"/>
        <v>0.39389116833669702</v>
      </c>
      <c r="AE158" s="70"/>
      <c r="AF158" s="74"/>
      <c r="AG158" s="71">
        <v>1520</v>
      </c>
    </row>
    <row r="159" spans="5:33">
      <c r="E159" s="72">
        <v>0.60184027777777782</v>
      </c>
      <c r="F159" s="71">
        <v>1530</v>
      </c>
      <c r="G159" s="58">
        <v>16.12</v>
      </c>
      <c r="H159" s="58">
        <v>6.81</v>
      </c>
      <c r="I159" s="58">
        <v>8.67</v>
      </c>
      <c r="J159" s="99">
        <v>16.07</v>
      </c>
      <c r="K159" s="99">
        <v>6.87</v>
      </c>
      <c r="L159" s="99">
        <v>8.9</v>
      </c>
      <c r="M159" s="59">
        <f t="shared" si="30"/>
        <v>16.094999999999999</v>
      </c>
      <c r="N159" s="59">
        <f t="shared" si="30"/>
        <v>6.84</v>
      </c>
      <c r="O159" s="59">
        <f t="shared" si="30"/>
        <v>8.7850000000000001</v>
      </c>
      <c r="P159" s="60">
        <f t="shared" si="35"/>
        <v>0.18210098178800141</v>
      </c>
      <c r="Q159" s="22">
        <f t="shared" si="36"/>
        <v>1.4454397707459271E-7</v>
      </c>
      <c r="R159" s="61">
        <f t="shared" si="37"/>
        <v>3.3023078120492113E-8</v>
      </c>
      <c r="S159" s="22">
        <f t="shared" si="38"/>
        <v>1.0905236885521248E-15</v>
      </c>
      <c r="T159" s="62">
        <v>298</v>
      </c>
      <c r="U159" s="59">
        <f t="shared" si="39"/>
        <v>289.09500000000003</v>
      </c>
      <c r="V159" s="63">
        <f t="shared" si="40"/>
        <v>0.51951676087990817</v>
      </c>
      <c r="W159" s="64">
        <f t="shared" si="41"/>
        <v>3.3076287706114718</v>
      </c>
      <c r="X159" s="65">
        <f t="shared" si="31"/>
        <v>-1.1450329646436595E-7</v>
      </c>
      <c r="Y159" s="66">
        <f t="shared" si="32"/>
        <v>-1.1278844792343595E-7</v>
      </c>
      <c r="Z159" s="66">
        <f t="shared" si="33"/>
        <v>-1.128141302016684E-7</v>
      </c>
      <c r="AA159" s="67">
        <f t="shared" si="34"/>
        <v>-1.1112419468221205E-7</v>
      </c>
      <c r="AB159" s="68">
        <f t="shared" si="43"/>
        <v>3.8227880154640819E-5</v>
      </c>
      <c r="AC159" s="69"/>
      <c r="AD159" s="70">
        <f t="shared" si="42"/>
        <v>0.3822788015464082</v>
      </c>
      <c r="AE159" s="70"/>
      <c r="AF159" s="74"/>
      <c r="AG159" s="71">
        <v>1530</v>
      </c>
    </row>
    <row r="160" spans="5:33">
      <c r="E160" s="72">
        <v>0.60195601851851854</v>
      </c>
      <c r="F160" s="71">
        <v>1540</v>
      </c>
      <c r="G160" s="58">
        <v>16.13</v>
      </c>
      <c r="H160" s="58">
        <v>6.82</v>
      </c>
      <c r="I160" s="58">
        <v>8.66</v>
      </c>
      <c r="J160" s="99">
        <v>16.079999999999998</v>
      </c>
      <c r="K160" s="99">
        <v>6.87</v>
      </c>
      <c r="L160" s="99">
        <v>8.9</v>
      </c>
      <c r="M160" s="59">
        <f t="shared" si="30"/>
        <v>16.104999999999997</v>
      </c>
      <c r="N160" s="59">
        <f t="shared" si="30"/>
        <v>6.8450000000000006</v>
      </c>
      <c r="O160" s="59">
        <f t="shared" si="30"/>
        <v>8.7800000000000011</v>
      </c>
      <c r="P160" s="60">
        <f t="shared" si="35"/>
        <v>0.18202913990805142</v>
      </c>
      <c r="Q160" s="22">
        <f t="shared" si="36"/>
        <v>1.4288939585110999E-7</v>
      </c>
      <c r="R160" s="61">
        <f t="shared" si="37"/>
        <v>3.34332388239237E-8</v>
      </c>
      <c r="S160" s="22">
        <f t="shared" si="38"/>
        <v>1.117781458257519E-15</v>
      </c>
      <c r="T160" s="62">
        <v>298</v>
      </c>
      <c r="U160" s="59">
        <f t="shared" si="39"/>
        <v>289.10500000000002</v>
      </c>
      <c r="V160" s="63">
        <f t="shared" si="40"/>
        <v>0.51891541228431193</v>
      </c>
      <c r="W160" s="64">
        <f t="shared" si="41"/>
        <v>3.3030520109076282</v>
      </c>
      <c r="X160" s="65">
        <f t="shared" si="31"/>
        <v>-1.140148498323684E-7</v>
      </c>
      <c r="Y160" s="66">
        <f t="shared" si="32"/>
        <v>-1.1226290279189058E-7</v>
      </c>
      <c r="Z160" s="66">
        <f t="shared" si="33"/>
        <v>-1.1228982313110211E-7</v>
      </c>
      <c r="AA160" s="67">
        <f t="shared" si="34"/>
        <v>-1.105639691163994E-7</v>
      </c>
      <c r="AB160" s="68">
        <f t="shared" si="43"/>
        <v>3.7099825742312843E-5</v>
      </c>
      <c r="AC160" s="69"/>
      <c r="AD160" s="70">
        <f t="shared" si="42"/>
        <v>0.37099825742312842</v>
      </c>
      <c r="AE160" s="70"/>
      <c r="AF160" s="74"/>
      <c r="AG160" s="71">
        <v>1540</v>
      </c>
    </row>
    <row r="161" spans="5:33">
      <c r="E161" s="72">
        <v>0.60207175925925926</v>
      </c>
      <c r="F161" s="71">
        <v>1550</v>
      </c>
      <c r="G161" s="58">
        <v>16.14</v>
      </c>
      <c r="H161" s="58">
        <v>6.82</v>
      </c>
      <c r="I161" s="58">
        <v>8.67</v>
      </c>
      <c r="J161" s="99">
        <v>16.09</v>
      </c>
      <c r="K161" s="99">
        <v>6.87</v>
      </c>
      <c r="L161" s="99">
        <v>8.9</v>
      </c>
      <c r="M161" s="59">
        <f t="shared" si="30"/>
        <v>16.115000000000002</v>
      </c>
      <c r="N161" s="59">
        <f t="shared" si="30"/>
        <v>6.8450000000000006</v>
      </c>
      <c r="O161" s="59">
        <f t="shared" si="30"/>
        <v>8.7850000000000001</v>
      </c>
      <c r="P161" s="60">
        <f t="shared" si="35"/>
        <v>0.18216463163274921</v>
      </c>
      <c r="Q161" s="22">
        <f t="shared" si="36"/>
        <v>1.4288939585110999E-7</v>
      </c>
      <c r="R161" s="61">
        <f t="shared" si="37"/>
        <v>3.3461033392430124E-8</v>
      </c>
      <c r="S161" s="22">
        <f t="shared" si="38"/>
        <v>1.1196407556893239E-15</v>
      </c>
      <c r="T161" s="62">
        <v>298</v>
      </c>
      <c r="U161" s="59">
        <f t="shared" si="39"/>
        <v>289.11500000000001</v>
      </c>
      <c r="V161" s="63">
        <f t="shared" si="40"/>
        <v>0.5183141052879835</v>
      </c>
      <c r="W161" s="64">
        <f t="shared" si="41"/>
        <v>3.2984819000054615</v>
      </c>
      <c r="X161" s="65">
        <f t="shared" si="31"/>
        <v>-1.1098415201997268E-7</v>
      </c>
      <c r="Y161" s="66">
        <f t="shared" si="32"/>
        <v>-1.0927229783213494E-7</v>
      </c>
      <c r="Z161" s="66">
        <f t="shared" si="33"/>
        <v>-1.0929870200522705E-7</v>
      </c>
      <c r="AA161" s="67">
        <f t="shared" si="34"/>
        <v>-1.0761243745807365E-7</v>
      </c>
      <c r="AB161" s="68">
        <f t="shared" si="43"/>
        <v>3.5977018624321592E-5</v>
      </c>
      <c r="AC161" s="69"/>
      <c r="AD161" s="70">
        <f t="shared" si="42"/>
        <v>0.35977018624321594</v>
      </c>
      <c r="AE161" s="70"/>
      <c r="AF161" s="74"/>
      <c r="AG161" s="71">
        <v>1550</v>
      </c>
    </row>
    <row r="162" spans="5:33">
      <c r="E162" s="72">
        <v>0.60218749999999999</v>
      </c>
      <c r="F162" s="71">
        <v>1560</v>
      </c>
      <c r="G162" s="58">
        <v>16.149999999999999</v>
      </c>
      <c r="H162" s="58">
        <v>6.82</v>
      </c>
      <c r="I162" s="58">
        <v>8.66</v>
      </c>
      <c r="J162" s="99">
        <v>16.100000000000001</v>
      </c>
      <c r="K162" s="99">
        <v>6.88</v>
      </c>
      <c r="L162" s="99">
        <v>8.9</v>
      </c>
      <c r="M162" s="59">
        <f t="shared" si="30"/>
        <v>16.125</v>
      </c>
      <c r="N162" s="59">
        <f t="shared" si="30"/>
        <v>6.85</v>
      </c>
      <c r="O162" s="59">
        <f t="shared" si="30"/>
        <v>8.7800000000000011</v>
      </c>
      <c r="P162" s="60">
        <f t="shared" si="35"/>
        <v>0.18209277576320768</v>
      </c>
      <c r="Q162" s="22">
        <f t="shared" si="36"/>
        <v>1.4125375446227539E-7</v>
      </c>
      <c r="R162" s="61">
        <f t="shared" si="37"/>
        <v>3.3876633686978884E-8</v>
      </c>
      <c r="S162" s="22">
        <f t="shared" si="38"/>
        <v>1.1476263099617524E-15</v>
      </c>
      <c r="T162" s="62">
        <v>298</v>
      </c>
      <c r="U162" s="59">
        <f t="shared" si="39"/>
        <v>289.125</v>
      </c>
      <c r="V162" s="63">
        <f t="shared" si="40"/>
        <v>0.51771283988660499</v>
      </c>
      <c r="W162" s="64">
        <f t="shared" si="41"/>
        <v>3.2939184277980265</v>
      </c>
      <c r="X162" s="65">
        <f t="shared" si="31"/>
        <v>-1.1041175172552684E-7</v>
      </c>
      <c r="Y162" s="66">
        <f t="shared" si="32"/>
        <v>-1.0866443022535495E-7</v>
      </c>
      <c r="Z162" s="66">
        <f t="shared" si="33"/>
        <v>-1.0869208246687134E-7</v>
      </c>
      <c r="AA162" s="67">
        <f t="shared" si="34"/>
        <v>-1.069715379869577E-7</v>
      </c>
      <c r="AB162" s="68">
        <f t="shared" si="43"/>
        <v>3.4884120975733649E-5</v>
      </c>
      <c r="AC162" s="69"/>
      <c r="AD162" s="70">
        <f t="shared" si="42"/>
        <v>0.34884120975733651</v>
      </c>
      <c r="AE162" s="70"/>
      <c r="AG162" s="71">
        <v>1560</v>
      </c>
    </row>
    <row r="163" spans="5:33">
      <c r="E163" s="72">
        <v>0.60230324074074071</v>
      </c>
      <c r="F163" s="71">
        <v>1570</v>
      </c>
      <c r="G163" s="58">
        <v>16.16</v>
      </c>
      <c r="H163" s="58">
        <v>6.82</v>
      </c>
      <c r="I163" s="58">
        <v>8.69</v>
      </c>
      <c r="J163" s="99">
        <v>16.11</v>
      </c>
      <c r="K163" s="99">
        <v>6.88</v>
      </c>
      <c r="L163" s="99">
        <v>8.91</v>
      </c>
      <c r="M163" s="59">
        <f t="shared" si="30"/>
        <v>16.134999999999998</v>
      </c>
      <c r="N163" s="59">
        <f t="shared" si="30"/>
        <v>6.85</v>
      </c>
      <c r="O163" s="59">
        <f t="shared" si="30"/>
        <v>8.8000000000000007</v>
      </c>
      <c r="P163" s="60">
        <f t="shared" si="35"/>
        <v>0.18253947281684235</v>
      </c>
      <c r="Q163" s="22">
        <f t="shared" si="36"/>
        <v>1.4125375446227539E-7</v>
      </c>
      <c r="R163" s="61">
        <f t="shared" si="37"/>
        <v>3.39047968697545E-8</v>
      </c>
      <c r="S163" s="22">
        <f t="shared" si="38"/>
        <v>1.1495352507793145E-15</v>
      </c>
      <c r="T163" s="62">
        <v>298</v>
      </c>
      <c r="U163" s="59">
        <f t="shared" si="39"/>
        <v>289.13499999999999</v>
      </c>
      <c r="V163" s="63">
        <f t="shared" si="40"/>
        <v>0.51711161607586054</v>
      </c>
      <c r="W163" s="64">
        <f t="shared" si="41"/>
        <v>3.2893615841944195</v>
      </c>
      <c r="X163" s="65">
        <f t="shared" si="31"/>
        <v>-1.0756142322982718E-7</v>
      </c>
      <c r="Y163" s="66">
        <f t="shared" si="32"/>
        <v>-1.0584982764451207E-7</v>
      </c>
      <c r="Z163" s="66">
        <f t="shared" si="33"/>
        <v>-1.0587706379814134E-7</v>
      </c>
      <c r="AA163" s="67">
        <f t="shared" si="34"/>
        <v>-1.0419183756349002E-7</v>
      </c>
      <c r="AB163" s="68">
        <f t="shared" si="43"/>
        <v>3.3797293783905421E-5</v>
      </c>
      <c r="AC163" s="69"/>
      <c r="AD163" s="70">
        <f t="shared" si="42"/>
        <v>0.33797293783905419</v>
      </c>
      <c r="AE163" s="70"/>
      <c r="AF163" s="74"/>
      <c r="AG163" s="71">
        <v>1570</v>
      </c>
    </row>
    <row r="164" spans="5:33">
      <c r="E164" s="72">
        <v>0.60241898148148143</v>
      </c>
      <c r="F164" s="71">
        <v>1580</v>
      </c>
      <c r="G164" s="58">
        <v>16.170000000000002</v>
      </c>
      <c r="H164" s="58">
        <v>6.83</v>
      </c>
      <c r="I164" s="58">
        <v>8.6999999999999993</v>
      </c>
      <c r="J164" s="99">
        <v>16.13</v>
      </c>
      <c r="K164" s="99">
        <v>6.88</v>
      </c>
      <c r="L164" s="99">
        <v>8.89</v>
      </c>
      <c r="M164" s="59">
        <f t="shared" si="30"/>
        <v>16.149999999999999</v>
      </c>
      <c r="N164" s="59">
        <f t="shared" si="30"/>
        <v>6.8550000000000004</v>
      </c>
      <c r="O164" s="59">
        <f t="shared" si="30"/>
        <v>8.7949999999999999</v>
      </c>
      <c r="P164" s="60">
        <f t="shared" si="35"/>
        <v>0.18248361162301968</v>
      </c>
      <c r="Q164" s="22">
        <f t="shared" si="36"/>
        <v>1.3963683610559347E-7</v>
      </c>
      <c r="R164" s="61">
        <f t="shared" si="37"/>
        <v>3.4340174274380181E-8</v>
      </c>
      <c r="S164" s="22">
        <f t="shared" si="38"/>
        <v>1.1792475691948024E-15</v>
      </c>
      <c r="T164" s="62">
        <v>298</v>
      </c>
      <c r="U164" s="59">
        <f t="shared" si="39"/>
        <v>289.14999999999998</v>
      </c>
      <c r="V164" s="63">
        <f t="shared" si="40"/>
        <v>0.51620985833274502</v>
      </c>
      <c r="W164" s="64">
        <f t="shared" si="41"/>
        <v>3.2825387253867202</v>
      </c>
      <c r="X164" s="65">
        <f t="shared" si="31"/>
        <v>-1.0707459752055085E-7</v>
      </c>
      <c r="Y164" s="66">
        <f t="shared" si="32"/>
        <v>-1.0532361182645652E-7</v>
      </c>
      <c r="Z164" s="66">
        <f t="shared" si="33"/>
        <v>-1.0535224561049044E-7</v>
      </c>
      <c r="AA164" s="67">
        <f t="shared" si="34"/>
        <v>-1.0362895720667013E-7</v>
      </c>
      <c r="AB164" s="68">
        <f t="shared" si="43"/>
        <v>3.2738615377774383E-5</v>
      </c>
      <c r="AC164" s="69"/>
      <c r="AD164" s="70">
        <f t="shared" si="42"/>
        <v>0.32738615377774383</v>
      </c>
      <c r="AE164" s="70"/>
      <c r="AF164" s="74"/>
      <c r="AG164" s="71">
        <v>1580</v>
      </c>
    </row>
    <row r="165" spans="5:33">
      <c r="E165" s="72">
        <v>0.60253472222222226</v>
      </c>
      <c r="F165" s="71">
        <v>1590</v>
      </c>
      <c r="G165" s="58">
        <v>16.18</v>
      </c>
      <c r="H165" s="58">
        <v>6.83</v>
      </c>
      <c r="I165" s="58">
        <v>8.68</v>
      </c>
      <c r="J165" s="99">
        <v>16.14</v>
      </c>
      <c r="K165" s="99">
        <v>6.89</v>
      </c>
      <c r="L165" s="99">
        <v>8.89</v>
      </c>
      <c r="M165" s="59">
        <f t="shared" si="30"/>
        <v>16.16</v>
      </c>
      <c r="N165" s="59">
        <f t="shared" si="30"/>
        <v>6.8599999999999994</v>
      </c>
      <c r="O165" s="59">
        <f t="shared" si="30"/>
        <v>8.7850000000000001</v>
      </c>
      <c r="P165" s="60">
        <f t="shared" si="35"/>
        <v>0.18230800659676655</v>
      </c>
      <c r="Q165" s="22">
        <f t="shared" si="36"/>
        <v>1.3803842646028844E-7</v>
      </c>
      <c r="R165" s="61">
        <f t="shared" si="37"/>
        <v>3.4766693873339045E-8</v>
      </c>
      <c r="S165" s="22">
        <f t="shared" si="38"/>
        <v>1.2087230028824706E-15</v>
      </c>
      <c r="T165" s="62">
        <v>298</v>
      </c>
      <c r="U165" s="59">
        <f t="shared" si="39"/>
        <v>289.16000000000003</v>
      </c>
      <c r="V165" s="63">
        <f t="shared" si="40"/>
        <v>0.51560873847970434</v>
      </c>
      <c r="W165" s="64">
        <f t="shared" si="41"/>
        <v>3.2779984092499062</v>
      </c>
      <c r="X165" s="65">
        <f t="shared" si="31"/>
        <v>-1.0626426669480445E-7</v>
      </c>
      <c r="Y165" s="66">
        <f t="shared" si="32"/>
        <v>-1.0448234675023609E-7</v>
      </c>
      <c r="Z165" s="66">
        <f t="shared" si="33"/>
        <v>-1.0451222733745146E-7</v>
      </c>
      <c r="AA165" s="67">
        <f t="shared" si="34"/>
        <v>-1.0275918585932972E-7</v>
      </c>
      <c r="AB165" s="68">
        <f t="shared" si="43"/>
        <v>3.1685189928439193E-5</v>
      </c>
      <c r="AC165" s="69"/>
      <c r="AD165" s="70">
        <f t="shared" si="42"/>
        <v>0.31685189928439195</v>
      </c>
      <c r="AE165" s="70"/>
      <c r="AF165" s="74"/>
      <c r="AG165" s="71">
        <v>1590</v>
      </c>
    </row>
    <row r="166" spans="5:33">
      <c r="E166" s="72">
        <v>0.60265046296296299</v>
      </c>
      <c r="F166" s="71">
        <v>1600</v>
      </c>
      <c r="G166" s="58">
        <v>16.190000000000001</v>
      </c>
      <c r="H166" s="58">
        <v>6.84</v>
      </c>
      <c r="I166" s="58">
        <v>8.68</v>
      </c>
      <c r="J166" s="99">
        <v>16.14</v>
      </c>
      <c r="K166" s="99">
        <v>6.89</v>
      </c>
      <c r="L166" s="99">
        <v>8.89</v>
      </c>
      <c r="M166" s="59">
        <f t="shared" si="30"/>
        <v>16.164999999999999</v>
      </c>
      <c r="N166" s="59">
        <f t="shared" si="30"/>
        <v>6.8650000000000002</v>
      </c>
      <c r="O166" s="59">
        <f t="shared" si="30"/>
        <v>8.7850000000000001</v>
      </c>
      <c r="P166" s="60">
        <f t="shared" si="35"/>
        <v>0.18232395108103236</v>
      </c>
      <c r="Q166" s="22">
        <f t="shared" si="36"/>
        <v>1.364583136588922E-7</v>
      </c>
      <c r="R166" s="61">
        <f t="shared" si="37"/>
        <v>3.5183889084070634E-8</v>
      </c>
      <c r="S166" s="22">
        <f t="shared" si="38"/>
        <v>1.2379060510801848E-15</v>
      </c>
      <c r="T166" s="62">
        <v>298</v>
      </c>
      <c r="U166" s="59">
        <f t="shared" si="39"/>
        <v>289.16500000000002</v>
      </c>
      <c r="V166" s="63">
        <f t="shared" si="40"/>
        <v>0.51530819414428286</v>
      </c>
      <c r="W166" s="64">
        <f t="shared" si="41"/>
        <v>3.275730724337417</v>
      </c>
      <c r="X166" s="65">
        <f t="shared" si="31"/>
        <v>-1.0532258617648515E-7</v>
      </c>
      <c r="Y166" s="66">
        <f t="shared" si="32"/>
        <v>-1.0351240569326868E-7</v>
      </c>
      <c r="Z166" s="66">
        <f t="shared" si="33"/>
        <v>-1.0354351728576536E-7</v>
      </c>
      <c r="AA166" s="67">
        <f t="shared" si="34"/>
        <v>-1.017633789644593E-7</v>
      </c>
      <c r="AB166" s="68">
        <f t="shared" si="43"/>
        <v>3.064016892722335E-5</v>
      </c>
      <c r="AC166" s="69"/>
      <c r="AD166" s="70">
        <f t="shared" si="42"/>
        <v>0.30640168927223349</v>
      </c>
      <c r="AE166" s="70"/>
      <c r="AF166" s="74"/>
      <c r="AG166" s="71">
        <v>1600</v>
      </c>
    </row>
    <row r="167" spans="5:33">
      <c r="E167" s="72">
        <v>0.60276620370370371</v>
      </c>
      <c r="F167" s="71">
        <v>1610</v>
      </c>
      <c r="G167" s="58">
        <v>16.21</v>
      </c>
      <c r="H167" s="58">
        <v>6.84</v>
      </c>
      <c r="I167" s="58">
        <v>8.58</v>
      </c>
      <c r="J167" s="99">
        <v>16.16</v>
      </c>
      <c r="K167" s="99">
        <v>6.89</v>
      </c>
      <c r="L167" s="99">
        <v>8.7899999999999991</v>
      </c>
      <c r="M167" s="59">
        <f t="shared" si="30"/>
        <v>16.185000000000002</v>
      </c>
      <c r="N167" s="59">
        <f t="shared" si="30"/>
        <v>6.8650000000000002</v>
      </c>
      <c r="O167" s="59">
        <f t="shared" si="30"/>
        <v>8.6849999999999987</v>
      </c>
      <c r="P167" s="60">
        <f t="shared" si="35"/>
        <v>0.18031162991801183</v>
      </c>
      <c r="Q167" s="22">
        <f t="shared" si="36"/>
        <v>1.364583136588922E-7</v>
      </c>
      <c r="R167" s="61">
        <f t="shared" si="37"/>
        <v>3.5242413327903482E-8</v>
      </c>
      <c r="S167" s="22">
        <f t="shared" si="38"/>
        <v>1.2420276971747889E-15</v>
      </c>
      <c r="T167" s="62">
        <v>298</v>
      </c>
      <c r="U167" s="59">
        <f t="shared" si="39"/>
        <v>289.185</v>
      </c>
      <c r="V167" s="63">
        <f t="shared" si="40"/>
        <v>0.51410612073063944</v>
      </c>
      <c r="W167" s="64">
        <f t="shared" si="41"/>
        <v>3.2666764431709363</v>
      </c>
      <c r="X167" s="65">
        <f t="shared" si="31"/>
        <v>-1.0125552974255705E-7</v>
      </c>
      <c r="Y167" s="66">
        <f t="shared" si="32"/>
        <v>-9.9523940825688279E-8</v>
      </c>
      <c r="Z167" s="66">
        <f t="shared" si="33"/>
        <v>-9.9553553037333876E-8</v>
      </c>
      <c r="AA167" s="67">
        <f t="shared" si="34"/>
        <v>-9.7850563524659709E-8</v>
      </c>
      <c r="AB167" s="68">
        <f t="shared" si="43"/>
        <v>2.9604839242058331E-5</v>
      </c>
      <c r="AC167" s="69"/>
      <c r="AD167" s="70">
        <f t="shared" si="42"/>
        <v>0.29604839242058334</v>
      </c>
      <c r="AE167" s="70"/>
      <c r="AF167" s="74"/>
      <c r="AG167" s="71">
        <v>1610</v>
      </c>
    </row>
    <row r="168" spans="5:33">
      <c r="E168" s="72">
        <v>0.60288194444444443</v>
      </c>
      <c r="F168" s="71">
        <v>1620</v>
      </c>
      <c r="G168" s="58">
        <v>16.21</v>
      </c>
      <c r="H168" s="58">
        <v>6.84</v>
      </c>
      <c r="I168" s="58">
        <v>8.4</v>
      </c>
      <c r="J168" s="99">
        <v>16.16</v>
      </c>
      <c r="K168" s="99">
        <v>6.9</v>
      </c>
      <c r="L168" s="99">
        <v>8.1</v>
      </c>
      <c r="M168" s="59">
        <f t="shared" si="30"/>
        <v>16.185000000000002</v>
      </c>
      <c r="N168" s="59">
        <f t="shared" si="30"/>
        <v>6.87</v>
      </c>
      <c r="O168" s="59">
        <f t="shared" si="30"/>
        <v>8.25</v>
      </c>
      <c r="P168" s="60">
        <f t="shared" si="35"/>
        <v>0.17128047746961406</v>
      </c>
      <c r="Q168" s="22">
        <f t="shared" si="36"/>
        <v>1.3489628825916511E-7</v>
      </c>
      <c r="R168" s="61">
        <f t="shared" si="37"/>
        <v>3.5650501241042372E-8</v>
      </c>
      <c r="S168" s="22">
        <f t="shared" si="38"/>
        <v>1.2709582387375638E-15</v>
      </c>
      <c r="T168" s="62">
        <v>298</v>
      </c>
      <c r="U168" s="59">
        <f t="shared" si="39"/>
        <v>289.185</v>
      </c>
      <c r="V168" s="63">
        <f t="shared" si="40"/>
        <v>0.51410612073063944</v>
      </c>
      <c r="W168" s="64">
        <f t="shared" si="41"/>
        <v>3.2666764431709363</v>
      </c>
      <c r="X168" s="65">
        <f t="shared" si="31"/>
        <v>-9.5114993136103017E-8</v>
      </c>
      <c r="Y168" s="66">
        <f t="shared" si="32"/>
        <v>-9.3533893808514168E-8</v>
      </c>
      <c r="Z168" s="66">
        <f t="shared" si="33"/>
        <v>-9.3560176469126116E-8</v>
      </c>
      <c r="AA168" s="67">
        <f t="shared" si="34"/>
        <v>-9.200448600726889E-8</v>
      </c>
      <c r="AB168" s="68">
        <f t="shared" si="43"/>
        <v>2.8609404107069567E-5</v>
      </c>
      <c r="AC168" s="69"/>
      <c r="AD168" s="70">
        <f t="shared" si="42"/>
        <v>0.28609404107069569</v>
      </c>
      <c r="AE168" s="70"/>
      <c r="AF168" s="74"/>
      <c r="AG168" s="71">
        <v>1620</v>
      </c>
    </row>
    <row r="169" spans="5:33">
      <c r="E169" s="72">
        <v>0.60299768518518515</v>
      </c>
      <c r="F169" s="71">
        <v>1630</v>
      </c>
      <c r="G169" s="58">
        <v>16.21</v>
      </c>
      <c r="H169" s="58">
        <v>6.85</v>
      </c>
      <c r="I169" s="58">
        <v>8.0399999999999991</v>
      </c>
      <c r="J169" s="99">
        <v>16.16</v>
      </c>
      <c r="K169" s="99">
        <v>6.9</v>
      </c>
      <c r="L169" s="99">
        <v>7.9</v>
      </c>
      <c r="M169" s="59">
        <f t="shared" si="30"/>
        <v>16.185000000000002</v>
      </c>
      <c r="N169" s="59">
        <f t="shared" si="30"/>
        <v>6.875</v>
      </c>
      <c r="O169" s="59">
        <f t="shared" si="30"/>
        <v>7.97</v>
      </c>
      <c r="P169" s="60">
        <f t="shared" si="35"/>
        <v>0.16546732187064531</v>
      </c>
      <c r="Q169" s="22">
        <f t="shared" si="36"/>
        <v>1.3335214321633217E-7</v>
      </c>
      <c r="R169" s="61">
        <f t="shared" si="37"/>
        <v>3.6063314589505481E-8</v>
      </c>
      <c r="S169" s="22">
        <f t="shared" si="38"/>
        <v>1.3005626591816389E-15</v>
      </c>
      <c r="T169" s="62">
        <v>298</v>
      </c>
      <c r="U169" s="59">
        <f t="shared" si="39"/>
        <v>289.185</v>
      </c>
      <c r="V169" s="63">
        <f t="shared" si="40"/>
        <v>0.51410612073063944</v>
      </c>
      <c r="W169" s="64">
        <f t="shared" si="41"/>
        <v>3.2666764431709363</v>
      </c>
      <c r="X169" s="65">
        <f t="shared" si="31"/>
        <v>-9.0952527864758037E-8</v>
      </c>
      <c r="Y169" s="66">
        <f t="shared" si="32"/>
        <v>-8.94579129218942E-8</v>
      </c>
      <c r="Z169" s="66">
        <f t="shared" si="33"/>
        <v>-8.9482473798649091E-8</v>
      </c>
      <c r="AA169" s="67">
        <f t="shared" si="34"/>
        <v>-8.8011612519057028E-8</v>
      </c>
      <c r="AB169" s="68">
        <f t="shared" si="43"/>
        <v>2.7673891407571819E-5</v>
      </c>
      <c r="AC169" s="69"/>
      <c r="AD169" s="70">
        <f t="shared" si="42"/>
        <v>0.27673891407571821</v>
      </c>
      <c r="AE169" s="70"/>
      <c r="AF169" s="74"/>
      <c r="AG169" s="71">
        <v>1630</v>
      </c>
    </row>
    <row r="170" spans="5:33">
      <c r="E170" s="72">
        <v>0.60311342592592587</v>
      </c>
      <c r="F170" s="71">
        <v>1640</v>
      </c>
      <c r="G170" s="58">
        <v>16.21</v>
      </c>
      <c r="H170" s="58">
        <v>6.85</v>
      </c>
      <c r="I170" s="58">
        <v>7.86</v>
      </c>
      <c r="J170" s="99">
        <v>16.16</v>
      </c>
      <c r="K170" s="99">
        <v>6.91</v>
      </c>
      <c r="L170" s="99">
        <v>7.67</v>
      </c>
      <c r="M170" s="59">
        <f t="shared" si="30"/>
        <v>16.185000000000002</v>
      </c>
      <c r="N170" s="59">
        <f t="shared" si="30"/>
        <v>6.88</v>
      </c>
      <c r="O170" s="59">
        <f t="shared" si="30"/>
        <v>7.7650000000000006</v>
      </c>
      <c r="P170" s="60">
        <f t="shared" si="35"/>
        <v>0.16121126152140036</v>
      </c>
      <c r="Q170" s="22">
        <f t="shared" si="36"/>
        <v>1.3182567385564048E-7</v>
      </c>
      <c r="R170" s="61">
        <f t="shared" si="37"/>
        <v>3.6480908091254987E-8</v>
      </c>
      <c r="S170" s="22">
        <f t="shared" si="38"/>
        <v>1.3308566551625936E-15</v>
      </c>
      <c r="T170" s="62">
        <v>298</v>
      </c>
      <c r="U170" s="59">
        <f t="shared" si="39"/>
        <v>289.185</v>
      </c>
      <c r="V170" s="63">
        <f t="shared" si="40"/>
        <v>0.51410612073063944</v>
      </c>
      <c r="W170" s="64">
        <f t="shared" si="41"/>
        <v>3.2666764431709363</v>
      </c>
      <c r="X170" s="65">
        <f t="shared" si="31"/>
        <v>-8.7745421855859786E-8</v>
      </c>
      <c r="Y170" s="66">
        <f t="shared" si="32"/>
        <v>-8.6307874530821202E-8</v>
      </c>
      <c r="Z170" s="66">
        <f t="shared" si="33"/>
        <v>-8.633142609930215E-8</v>
      </c>
      <c r="AA170" s="67">
        <f t="shared" si="34"/>
        <v>-8.4916658644493918E-8</v>
      </c>
      <c r="AB170" s="68">
        <f t="shared" si="43"/>
        <v>2.677914988453032E-5</v>
      </c>
      <c r="AC170" s="69"/>
      <c r="AD170" s="70">
        <f t="shared" si="42"/>
        <v>0.26779149884530318</v>
      </c>
      <c r="AE170" s="70"/>
      <c r="AF170" s="74"/>
      <c r="AG170" s="71">
        <v>1640</v>
      </c>
    </row>
    <row r="171" spans="5:33">
      <c r="E171" s="72">
        <v>0.60322916666666671</v>
      </c>
      <c r="F171" s="71">
        <v>1650</v>
      </c>
      <c r="G171" s="58">
        <v>16.21</v>
      </c>
      <c r="H171" s="58">
        <v>6.85</v>
      </c>
      <c r="I171" s="58">
        <v>7.57</v>
      </c>
      <c r="J171" s="99">
        <v>16.16</v>
      </c>
      <c r="K171" s="99">
        <v>6.91</v>
      </c>
      <c r="L171" s="99">
        <v>7.44</v>
      </c>
      <c r="M171" s="59">
        <f t="shared" si="30"/>
        <v>16.185000000000002</v>
      </c>
      <c r="N171" s="59">
        <f t="shared" si="30"/>
        <v>6.88</v>
      </c>
      <c r="O171" s="59">
        <f t="shared" si="30"/>
        <v>7.5050000000000008</v>
      </c>
      <c r="P171" s="60">
        <f t="shared" si="35"/>
        <v>0.155813331322358</v>
      </c>
      <c r="Q171" s="22">
        <f t="shared" si="36"/>
        <v>1.3182567385564048E-7</v>
      </c>
      <c r="R171" s="61">
        <f t="shared" si="37"/>
        <v>3.6480908091254987E-8</v>
      </c>
      <c r="S171" s="22">
        <f t="shared" si="38"/>
        <v>1.3308566551625936E-15</v>
      </c>
      <c r="T171" s="62">
        <v>298</v>
      </c>
      <c r="U171" s="59">
        <f t="shared" si="39"/>
        <v>289.185</v>
      </c>
      <c r="V171" s="63">
        <f t="shared" si="40"/>
        <v>0.51410612073063944</v>
      </c>
      <c r="W171" s="64">
        <f t="shared" si="41"/>
        <v>3.2666764431709363</v>
      </c>
      <c r="X171" s="65">
        <f t="shared" si="31"/>
        <v>-8.2073597590074575E-8</v>
      </c>
      <c r="Y171" s="66">
        <f t="shared" si="32"/>
        <v>-8.0773995528266458E-8</v>
      </c>
      <c r="Z171" s="66">
        <f t="shared" si="33"/>
        <v>-8.0794574198735998E-8</v>
      </c>
      <c r="AA171" s="67">
        <f t="shared" si="34"/>
        <v>-7.9514899097630631E-8</v>
      </c>
      <c r="AB171" s="68">
        <f t="shared" si="43"/>
        <v>2.5915915414929323E-5</v>
      </c>
      <c r="AC171" s="69"/>
      <c r="AD171" s="70">
        <f t="shared" si="42"/>
        <v>0.25915915414929325</v>
      </c>
      <c r="AE171" s="70"/>
      <c r="AF171" s="74"/>
      <c r="AG171" s="71">
        <v>1650</v>
      </c>
    </row>
    <row r="172" spans="5:33">
      <c r="E172" s="72">
        <v>0.60334490740740743</v>
      </c>
      <c r="F172" s="71">
        <v>1660</v>
      </c>
      <c r="G172" s="58">
        <v>16.22</v>
      </c>
      <c r="H172" s="58">
        <v>6.86</v>
      </c>
      <c r="I172" s="58">
        <v>7.47</v>
      </c>
      <c r="J172" s="99">
        <v>16.16</v>
      </c>
      <c r="K172" s="99">
        <v>6.92</v>
      </c>
      <c r="L172" s="99">
        <v>7.19</v>
      </c>
      <c r="M172" s="59">
        <f t="shared" si="30"/>
        <v>16.189999999999998</v>
      </c>
      <c r="N172" s="59">
        <f t="shared" si="30"/>
        <v>6.8900000000000006</v>
      </c>
      <c r="O172" s="59">
        <f t="shared" si="30"/>
        <v>7.33</v>
      </c>
      <c r="P172" s="60">
        <f t="shared" si="35"/>
        <v>0.15219342442284334</v>
      </c>
      <c r="Q172" s="22">
        <f t="shared" si="36"/>
        <v>1.2882495516931295E-7</v>
      </c>
      <c r="R172" s="61">
        <f t="shared" si="37"/>
        <v>3.7346171712886474E-8</v>
      </c>
      <c r="S172" s="22">
        <f t="shared" si="38"/>
        <v>1.3947365416084019E-15</v>
      </c>
      <c r="T172" s="62">
        <v>298</v>
      </c>
      <c r="U172" s="59">
        <f t="shared" si="39"/>
        <v>289.19</v>
      </c>
      <c r="V172" s="63">
        <f t="shared" si="40"/>
        <v>0.51380562835654742</v>
      </c>
      <c r="W172" s="64">
        <f t="shared" si="41"/>
        <v>3.2644169812482051</v>
      </c>
      <c r="X172" s="65">
        <f t="shared" si="31"/>
        <v>-8.1452118524202153E-8</v>
      </c>
      <c r="Y172" s="66">
        <f t="shared" si="32"/>
        <v>-8.0130938578934808E-8</v>
      </c>
      <c r="Z172" s="66">
        <f t="shared" si="33"/>
        <v>-8.0152368548828818E-8</v>
      </c>
      <c r="AA172" s="67">
        <f t="shared" si="34"/>
        <v>-7.8851923371244293E-8</v>
      </c>
      <c r="AB172" s="68">
        <f t="shared" si="43"/>
        <v>2.5108039354693143E-5</v>
      </c>
      <c r="AC172" s="69"/>
      <c r="AD172" s="70">
        <f t="shared" si="42"/>
        <v>0.25108039354693146</v>
      </c>
      <c r="AE172" s="70"/>
      <c r="AF172" s="74"/>
      <c r="AG172" s="71">
        <v>1660</v>
      </c>
    </row>
    <row r="173" spans="5:33">
      <c r="E173" s="72">
        <v>0.60346064814814815</v>
      </c>
      <c r="F173" s="71">
        <v>1670</v>
      </c>
      <c r="G173" s="58">
        <v>16.22</v>
      </c>
      <c r="H173" s="58">
        <v>6.86</v>
      </c>
      <c r="I173" s="58">
        <v>7.19</v>
      </c>
      <c r="J173" s="99">
        <v>16.170000000000002</v>
      </c>
      <c r="K173" s="99">
        <v>6.92</v>
      </c>
      <c r="L173" s="99">
        <v>6.92</v>
      </c>
      <c r="M173" s="59">
        <f t="shared" si="30"/>
        <v>16.195</v>
      </c>
      <c r="N173" s="59">
        <f t="shared" si="30"/>
        <v>6.8900000000000006</v>
      </c>
      <c r="O173" s="59">
        <f t="shared" si="30"/>
        <v>7.0549999999999997</v>
      </c>
      <c r="P173" s="60">
        <f t="shared" si="35"/>
        <v>0.14649639366121192</v>
      </c>
      <c r="Q173" s="22">
        <f t="shared" si="36"/>
        <v>1.2882495516931295E-7</v>
      </c>
      <c r="R173" s="61">
        <f t="shared" si="37"/>
        <v>3.7361692271405921E-8</v>
      </c>
      <c r="S173" s="22">
        <f t="shared" si="38"/>
        <v>1.395896049383233E-15</v>
      </c>
      <c r="T173" s="62">
        <v>298</v>
      </c>
      <c r="U173" s="59">
        <f t="shared" si="39"/>
        <v>289.19499999999999</v>
      </c>
      <c r="V173" s="63">
        <f t="shared" si="40"/>
        <v>0.5135051463731034</v>
      </c>
      <c r="W173" s="64">
        <f t="shared" si="41"/>
        <v>3.2621591601756861</v>
      </c>
      <c r="X173" s="65">
        <f t="shared" si="31"/>
        <v>-7.6016175129482456E-8</v>
      </c>
      <c r="Y173" s="66">
        <f t="shared" si="32"/>
        <v>-7.4827514092556505E-8</v>
      </c>
      <c r="Z173" s="66">
        <f t="shared" si="33"/>
        <v>-7.4846101124307303E-8</v>
      </c>
      <c r="AA173" s="67">
        <f t="shared" si="34"/>
        <v>-7.3675445830205251E-8</v>
      </c>
      <c r="AB173" s="68">
        <f t="shared" si="43"/>
        <v>2.4306588261108192E-5</v>
      </c>
      <c r="AC173" s="69"/>
      <c r="AD173" s="70">
        <f t="shared" si="42"/>
        <v>0.24306588261108192</v>
      </c>
      <c r="AE173" s="70"/>
      <c r="AF173" s="74"/>
      <c r="AG173" s="71">
        <v>1670</v>
      </c>
    </row>
    <row r="174" spans="5:33">
      <c r="E174" s="72">
        <v>0.60357638888888887</v>
      </c>
      <c r="F174" s="71">
        <v>1680</v>
      </c>
      <c r="G174" s="58">
        <v>16.22</v>
      </c>
      <c r="H174" s="58">
        <v>6.86</v>
      </c>
      <c r="I174" s="58">
        <v>7.12</v>
      </c>
      <c r="J174" s="99">
        <v>16.170000000000002</v>
      </c>
      <c r="K174" s="99">
        <v>6.92</v>
      </c>
      <c r="L174" s="99">
        <v>6.72</v>
      </c>
      <c r="M174" s="59">
        <f t="shared" si="30"/>
        <v>16.195</v>
      </c>
      <c r="N174" s="59">
        <f t="shared" si="30"/>
        <v>6.8900000000000006</v>
      </c>
      <c r="O174" s="59">
        <f t="shared" si="30"/>
        <v>6.92</v>
      </c>
      <c r="P174" s="60">
        <f t="shared" si="35"/>
        <v>0.14369313169887832</v>
      </c>
      <c r="Q174" s="22">
        <f t="shared" si="36"/>
        <v>1.2882495516931295E-7</v>
      </c>
      <c r="R174" s="61">
        <f t="shared" si="37"/>
        <v>3.7361692271405921E-8</v>
      </c>
      <c r="S174" s="22">
        <f t="shared" si="38"/>
        <v>1.395896049383233E-15</v>
      </c>
      <c r="T174" s="62">
        <v>298</v>
      </c>
      <c r="U174" s="59">
        <f t="shared" si="39"/>
        <v>289.19499999999999</v>
      </c>
      <c r="V174" s="63">
        <f t="shared" si="40"/>
        <v>0.5135051463731034</v>
      </c>
      <c r="W174" s="64">
        <f t="shared" si="41"/>
        <v>3.2621591601756861</v>
      </c>
      <c r="X174" s="65">
        <f t="shared" si="31"/>
        <v>-7.2265832310624378E-8</v>
      </c>
      <c r="Y174" s="66">
        <f t="shared" si="32"/>
        <v>-7.1157438482267176E-8</v>
      </c>
      <c r="Z174" s="66">
        <f t="shared" si="33"/>
        <v>-7.1174438727603882E-8</v>
      </c>
      <c r="AA174" s="67">
        <f t="shared" si="34"/>
        <v>-7.0082523654235619E-8</v>
      </c>
      <c r="AB174" s="68">
        <f t="shared" si="43"/>
        <v>2.3558190175452501E-5</v>
      </c>
      <c r="AC174" s="69"/>
      <c r="AD174" s="70">
        <f t="shared" si="42"/>
        <v>0.23558190175452501</v>
      </c>
      <c r="AE174" s="70"/>
      <c r="AF174" s="74"/>
      <c r="AG174" s="71">
        <v>1680</v>
      </c>
    </row>
    <row r="175" spans="5:33">
      <c r="E175" s="72">
        <v>0.60369212962962959</v>
      </c>
      <c r="F175" s="71">
        <v>1690</v>
      </c>
      <c r="G175" s="58">
        <v>16.22</v>
      </c>
      <c r="H175" s="58">
        <v>6.87</v>
      </c>
      <c r="I175" s="58">
        <v>6.93</v>
      </c>
      <c r="J175" s="99">
        <v>16.170000000000002</v>
      </c>
      <c r="K175" s="99">
        <v>6.93</v>
      </c>
      <c r="L175" s="99">
        <v>6.55</v>
      </c>
      <c r="M175" s="59">
        <f t="shared" si="30"/>
        <v>16.195</v>
      </c>
      <c r="N175" s="59">
        <f t="shared" si="30"/>
        <v>6.9</v>
      </c>
      <c r="O175" s="59">
        <f t="shared" si="30"/>
        <v>6.74</v>
      </c>
      <c r="P175" s="60">
        <f t="shared" si="35"/>
        <v>0.13995544908243349</v>
      </c>
      <c r="Q175" s="22">
        <f t="shared" si="36"/>
        <v>1.2589254117941651E-7</v>
      </c>
      <c r="R175" s="61">
        <f t="shared" si="37"/>
        <v>3.8231957881079626E-8</v>
      </c>
      <c r="S175" s="22">
        <f t="shared" si="38"/>
        <v>1.4616826034206465E-15</v>
      </c>
      <c r="T175" s="62">
        <v>298</v>
      </c>
      <c r="U175" s="59">
        <f t="shared" si="39"/>
        <v>289.19499999999999</v>
      </c>
      <c r="V175" s="63">
        <f t="shared" si="40"/>
        <v>0.5135051463731034</v>
      </c>
      <c r="W175" s="64">
        <f t="shared" si="41"/>
        <v>3.2621591601756861</v>
      </c>
      <c r="X175" s="65">
        <f t="shared" si="31"/>
        <v>-7.1476722166342775E-8</v>
      </c>
      <c r="Y175" s="66">
        <f t="shared" si="32"/>
        <v>-7.035862506872344E-8</v>
      </c>
      <c r="Z175" s="66">
        <f t="shared" si="33"/>
        <v>-7.0376115254084699E-8</v>
      </c>
      <c r="AA175" s="67">
        <f t="shared" si="34"/>
        <v>-6.9274961150380305E-8</v>
      </c>
      <c r="AB175" s="68">
        <f t="shared" si="43"/>
        <v>2.2846503324811501E-5</v>
      </c>
      <c r="AC175" s="69"/>
      <c r="AD175" s="70">
        <f t="shared" si="42"/>
        <v>0.22846503324811501</v>
      </c>
      <c r="AE175" s="70"/>
      <c r="AF175" s="74"/>
      <c r="AG175" s="71">
        <v>1690</v>
      </c>
    </row>
    <row r="176" spans="5:33">
      <c r="E176" s="72">
        <v>0.60380787037037031</v>
      </c>
      <c r="F176" s="71">
        <v>1700</v>
      </c>
      <c r="G176" s="58">
        <v>16.22</v>
      </c>
      <c r="H176" s="58">
        <v>6.87</v>
      </c>
      <c r="I176" s="58">
        <v>6.79</v>
      </c>
      <c r="J176" s="99">
        <v>16.170000000000002</v>
      </c>
      <c r="K176" s="99">
        <v>6.93</v>
      </c>
      <c r="L176" s="99">
        <v>6.4</v>
      </c>
      <c r="M176" s="59">
        <f t="shared" si="30"/>
        <v>16.195</v>
      </c>
      <c r="N176" s="59">
        <f t="shared" si="30"/>
        <v>6.9</v>
      </c>
      <c r="O176" s="59">
        <f t="shared" si="30"/>
        <v>6.5950000000000006</v>
      </c>
      <c r="P176" s="60">
        <f t="shared" si="35"/>
        <v>0.13694453808585297</v>
      </c>
      <c r="Q176" s="22">
        <f t="shared" si="36"/>
        <v>1.2589254117941651E-7</v>
      </c>
      <c r="R176" s="61">
        <f t="shared" si="37"/>
        <v>3.8231957881079626E-8</v>
      </c>
      <c r="S176" s="22">
        <f t="shared" si="38"/>
        <v>1.4616826034206465E-15</v>
      </c>
      <c r="T176" s="62">
        <v>298</v>
      </c>
      <c r="U176" s="59">
        <f t="shared" si="39"/>
        <v>289.19499999999999</v>
      </c>
      <c r="V176" s="63">
        <f t="shared" si="40"/>
        <v>0.5135051463731034</v>
      </c>
      <c r="W176" s="64">
        <f t="shared" si="41"/>
        <v>3.2621591601756861</v>
      </c>
      <c r="X176" s="65">
        <f t="shared" si="31"/>
        <v>-6.7784805714071157E-8</v>
      </c>
      <c r="Y176" s="66">
        <f t="shared" si="32"/>
        <v>-6.6747272159524378E-8</v>
      </c>
      <c r="Z176" s="66">
        <f t="shared" si="33"/>
        <v>-6.6763152943801481E-8</v>
      </c>
      <c r="AA176" s="67">
        <f t="shared" si="34"/>
        <v>-6.5741014021911648E-8</v>
      </c>
      <c r="AB176" s="68">
        <f t="shared" si="43"/>
        <v>2.2142801384874272E-5</v>
      </c>
      <c r="AC176" s="69"/>
      <c r="AD176" s="70">
        <f t="shared" si="42"/>
        <v>0.22142801384874272</v>
      </c>
      <c r="AE176" s="70"/>
      <c r="AF176" s="74"/>
      <c r="AG176" s="71">
        <v>1700</v>
      </c>
    </row>
    <row r="177" spans="5:33">
      <c r="E177" s="72">
        <v>0.60392361111111115</v>
      </c>
      <c r="F177" s="71">
        <v>1710</v>
      </c>
      <c r="G177" s="58">
        <v>16.22</v>
      </c>
      <c r="H177" s="58">
        <v>6.88</v>
      </c>
      <c r="I177" s="58">
        <v>6.66</v>
      </c>
      <c r="J177" s="99">
        <v>16.170000000000002</v>
      </c>
      <c r="K177" s="99">
        <v>6.94</v>
      </c>
      <c r="L177" s="99">
        <v>6.25</v>
      </c>
      <c r="M177" s="59">
        <f t="shared" si="30"/>
        <v>16.195</v>
      </c>
      <c r="N177" s="59">
        <f t="shared" si="30"/>
        <v>6.91</v>
      </c>
      <c r="O177" s="59">
        <f t="shared" si="30"/>
        <v>6.4550000000000001</v>
      </c>
      <c r="P177" s="60">
        <f t="shared" si="35"/>
        <v>0.13403745160639588</v>
      </c>
      <c r="Q177" s="22">
        <f t="shared" si="36"/>
        <v>1.2302687708123796E-7</v>
      </c>
      <c r="R177" s="61">
        <f t="shared" si="37"/>
        <v>3.9122494580881725E-8</v>
      </c>
      <c r="S177" s="22">
        <f t="shared" si="38"/>
        <v>1.5305695822311199E-15</v>
      </c>
      <c r="T177" s="62">
        <v>298</v>
      </c>
      <c r="U177" s="59">
        <f t="shared" si="39"/>
        <v>289.19499999999999</v>
      </c>
      <c r="V177" s="63">
        <f t="shared" si="40"/>
        <v>0.5135051463731034</v>
      </c>
      <c r="W177" s="64">
        <f t="shared" si="41"/>
        <v>3.2621591601756861</v>
      </c>
      <c r="X177" s="65">
        <f t="shared" si="31"/>
        <v>-6.7378126698366413E-8</v>
      </c>
      <c r="Y177" s="66">
        <f t="shared" si="32"/>
        <v>-6.6321138412331721E-8</v>
      </c>
      <c r="Z177" s="66">
        <f t="shared" si="33"/>
        <v>-6.6337719820743633E-8</v>
      </c>
      <c r="AA177" s="67">
        <f t="shared" si="34"/>
        <v>-6.5296792704422727E-8</v>
      </c>
      <c r="AB177" s="68">
        <f t="shared" si="43"/>
        <v>2.1475223601636549E-5</v>
      </c>
      <c r="AC177" s="69"/>
      <c r="AD177" s="70">
        <f t="shared" si="42"/>
        <v>0.21475223601636548</v>
      </c>
      <c r="AE177" s="70"/>
      <c r="AF177" s="74"/>
      <c r="AG177" s="71">
        <v>1710</v>
      </c>
    </row>
    <row r="178" spans="5:33">
      <c r="E178" s="72">
        <v>0.60403935185185187</v>
      </c>
      <c r="F178" s="71">
        <v>1720</v>
      </c>
      <c r="G178" s="58">
        <v>16.22</v>
      </c>
      <c r="H178" s="58">
        <v>6.88</v>
      </c>
      <c r="I178" s="58">
        <v>6.49</v>
      </c>
      <c r="J178" s="99">
        <v>16.170000000000002</v>
      </c>
      <c r="K178" s="99">
        <v>6.94</v>
      </c>
      <c r="L178" s="99">
        <v>6.11</v>
      </c>
      <c r="M178" s="59">
        <f t="shared" si="30"/>
        <v>16.195</v>
      </c>
      <c r="N178" s="59">
        <f t="shared" si="30"/>
        <v>6.91</v>
      </c>
      <c r="O178" s="59">
        <f t="shared" si="30"/>
        <v>6.3000000000000007</v>
      </c>
      <c r="P178" s="60">
        <f t="shared" si="35"/>
        <v>0.13081889157556842</v>
      </c>
      <c r="Q178" s="22">
        <f t="shared" si="36"/>
        <v>1.2302687708123796E-7</v>
      </c>
      <c r="R178" s="61">
        <f t="shared" si="37"/>
        <v>3.9122494580881725E-8</v>
      </c>
      <c r="S178" s="22">
        <f t="shared" si="38"/>
        <v>1.5305695822311199E-15</v>
      </c>
      <c r="T178" s="62">
        <v>298</v>
      </c>
      <c r="U178" s="59">
        <f t="shared" si="39"/>
        <v>289.19499999999999</v>
      </c>
      <c r="V178" s="63">
        <f t="shared" si="40"/>
        <v>0.5135051463731034</v>
      </c>
      <c r="W178" s="64">
        <f t="shared" si="41"/>
        <v>3.2621591601756861</v>
      </c>
      <c r="X178" s="65">
        <f t="shared" si="31"/>
        <v>-6.3729032328062635E-8</v>
      </c>
      <c r="Y178" s="66">
        <f t="shared" si="32"/>
        <v>-6.2753295113912383E-8</v>
      </c>
      <c r="Z178" s="66">
        <f t="shared" si="33"/>
        <v>-6.2768234350808011E-8</v>
      </c>
      <c r="AA178" s="67">
        <f t="shared" si="34"/>
        <v>-6.180697891268011E-8</v>
      </c>
      <c r="AB178" s="68">
        <f t="shared" si="43"/>
        <v>2.0811902541854984E-5</v>
      </c>
      <c r="AC178" s="69"/>
      <c r="AD178" s="70">
        <f t="shared" si="42"/>
        <v>0.20811902541854985</v>
      </c>
      <c r="AE178" s="70"/>
      <c r="AF178" s="74"/>
      <c r="AG178" s="71">
        <v>1720</v>
      </c>
    </row>
    <row r="179" spans="5:33">
      <c r="E179" s="72">
        <v>0.60415509259259259</v>
      </c>
      <c r="F179" s="71">
        <v>1730</v>
      </c>
      <c r="G179" s="58">
        <v>16.28</v>
      </c>
      <c r="H179" s="58">
        <v>6.88</v>
      </c>
      <c r="I179" s="58">
        <v>7.79</v>
      </c>
      <c r="J179" s="99">
        <v>16.22</v>
      </c>
      <c r="K179" s="99">
        <v>6.94</v>
      </c>
      <c r="L179" s="99">
        <v>8.18</v>
      </c>
      <c r="M179" s="59">
        <f t="shared" si="30"/>
        <v>16.25</v>
      </c>
      <c r="N179" s="59">
        <f t="shared" si="30"/>
        <v>6.91</v>
      </c>
      <c r="O179" s="59">
        <f t="shared" si="30"/>
        <v>7.9849999999999994</v>
      </c>
      <c r="P179" s="60">
        <f t="shared" si="35"/>
        <v>0.16596750663421073</v>
      </c>
      <c r="Q179" s="22">
        <f t="shared" si="36"/>
        <v>1.2302687708123796E-7</v>
      </c>
      <c r="R179" s="61">
        <f t="shared" si="37"/>
        <v>3.9301713189707754E-8</v>
      </c>
      <c r="S179" s="22">
        <f t="shared" si="38"/>
        <v>1.5446246596460484E-15</v>
      </c>
      <c r="T179" s="62">
        <v>298</v>
      </c>
      <c r="U179" s="59">
        <f t="shared" si="39"/>
        <v>289.25</v>
      </c>
      <c r="V179" s="63">
        <f t="shared" si="40"/>
        <v>0.51020053018394107</v>
      </c>
      <c r="W179" s="64">
        <f t="shared" si="41"/>
        <v>3.2374310685751926</v>
      </c>
      <c r="X179" s="65">
        <f t="shared" si="31"/>
        <v>-7.9738068309711977E-8</v>
      </c>
      <c r="Y179" s="66">
        <f t="shared" si="32"/>
        <v>-7.8163040008238834E-8</v>
      </c>
      <c r="Z179" s="66">
        <f t="shared" si="33"/>
        <v>-7.8194150796385929E-8</v>
      </c>
      <c r="AA179" s="67">
        <f t="shared" si="34"/>
        <v>-7.6649004249729852E-8</v>
      </c>
      <c r="AB179" s="68">
        <f t="shared" si="43"/>
        <v>2.0184270758238013E-5</v>
      </c>
      <c r="AC179" s="69"/>
      <c r="AD179" s="70">
        <f t="shared" si="42"/>
        <v>0.20184270758238013</v>
      </c>
      <c r="AE179" s="70"/>
      <c r="AF179" s="74"/>
      <c r="AG179" s="71">
        <v>1730</v>
      </c>
    </row>
    <row r="180" spans="5:33">
      <c r="E180" s="72">
        <v>0.60427083333333331</v>
      </c>
      <c r="F180" s="71">
        <v>1740</v>
      </c>
      <c r="G180" s="58">
        <v>16.29</v>
      </c>
      <c r="H180" s="58">
        <v>6.88</v>
      </c>
      <c r="I180" s="58">
        <v>8.1199999999999992</v>
      </c>
      <c r="J180" s="99">
        <v>16.239999999999998</v>
      </c>
      <c r="K180" s="99">
        <v>6.93</v>
      </c>
      <c r="L180" s="99">
        <v>8.3699999999999992</v>
      </c>
      <c r="M180" s="59">
        <f t="shared" si="30"/>
        <v>16.265000000000001</v>
      </c>
      <c r="N180" s="59">
        <f t="shared" si="30"/>
        <v>6.9049999999999994</v>
      </c>
      <c r="O180" s="59">
        <f t="shared" si="30"/>
        <v>8.2449999999999992</v>
      </c>
      <c r="P180" s="60">
        <f t="shared" si="35"/>
        <v>0.17141662601677479</v>
      </c>
      <c r="Q180" s="22">
        <f t="shared" si="36"/>
        <v>1.2445146117713856E-7</v>
      </c>
      <c r="R180" s="61">
        <f t="shared" si="37"/>
        <v>3.8900289201146635E-8</v>
      </c>
      <c r="S180" s="22">
        <f t="shared" si="38"/>
        <v>1.5132324999328455E-15</v>
      </c>
      <c r="T180" s="62">
        <v>298</v>
      </c>
      <c r="U180" s="59">
        <f t="shared" si="39"/>
        <v>289.26499999999999</v>
      </c>
      <c r="V180" s="63">
        <f t="shared" si="40"/>
        <v>0.50929948932129365</v>
      </c>
      <c r="W180" s="64">
        <f t="shared" si="41"/>
        <v>3.2307212579463327</v>
      </c>
      <c r="X180" s="65">
        <f t="shared" si="31"/>
        <v>-7.7718157225532232E-8</v>
      </c>
      <c r="Y180" s="66">
        <f t="shared" si="32"/>
        <v>-7.6161622707537218E-8</v>
      </c>
      <c r="Z180" s="66">
        <f t="shared" si="33"/>
        <v>-7.6192796886032965E-8</v>
      </c>
      <c r="AA180" s="67">
        <f t="shared" si="34"/>
        <v>-7.4666187837438412E-8</v>
      </c>
      <c r="AB180" s="68">
        <f t="shared" si="43"/>
        <v>1.9402435001290199E-5</v>
      </c>
      <c r="AC180" s="69"/>
      <c r="AD180" s="70">
        <f t="shared" si="42"/>
        <v>0.194024350012902</v>
      </c>
      <c r="AE180" s="70"/>
      <c r="AF180" s="74"/>
      <c r="AG180" s="71">
        <v>1740</v>
      </c>
    </row>
    <row r="181" spans="5:33">
      <c r="E181" s="72">
        <v>0.60438657407407403</v>
      </c>
      <c r="F181" s="71">
        <v>1750</v>
      </c>
      <c r="G181" s="58">
        <v>16.309999999999999</v>
      </c>
      <c r="H181" s="58">
        <v>6.88</v>
      </c>
      <c r="I181" s="58">
        <v>8.1300000000000008</v>
      </c>
      <c r="J181" s="99">
        <v>16.260000000000002</v>
      </c>
      <c r="K181" s="99">
        <v>6.94</v>
      </c>
      <c r="L181" s="99">
        <v>8.5299999999999994</v>
      </c>
      <c r="M181" s="59">
        <f t="shared" si="30"/>
        <v>16.285</v>
      </c>
      <c r="N181" s="59">
        <f t="shared" si="30"/>
        <v>6.91</v>
      </c>
      <c r="O181" s="59">
        <f t="shared" si="30"/>
        <v>8.33</v>
      </c>
      <c r="P181" s="60">
        <f t="shared" si="35"/>
        <v>0.17324452112891681</v>
      </c>
      <c r="Q181" s="22">
        <f t="shared" si="36"/>
        <v>1.2302687708123796E-7</v>
      </c>
      <c r="R181" s="61">
        <f t="shared" si="37"/>
        <v>3.9416188617712019E-8</v>
      </c>
      <c r="S181" s="22">
        <f t="shared" si="38"/>
        <v>1.5536359251470505E-15</v>
      </c>
      <c r="T181" s="62">
        <v>298</v>
      </c>
      <c r="U181" s="59">
        <f t="shared" si="39"/>
        <v>289.28500000000003</v>
      </c>
      <c r="V181" s="63">
        <f t="shared" si="40"/>
        <v>0.50809824685787863</v>
      </c>
      <c r="W181" s="64">
        <f t="shared" si="41"/>
        <v>3.2217975495308844</v>
      </c>
      <c r="X181" s="65">
        <f t="shared" si="31"/>
        <v>-7.769227730319153E-8</v>
      </c>
      <c r="Y181" s="66">
        <f t="shared" si="32"/>
        <v>-7.6073207709386287E-8</v>
      </c>
      <c r="Z181" s="66">
        <f t="shared" si="33"/>
        <v>-7.610694833896463E-8</v>
      </c>
      <c r="AA181" s="67">
        <f t="shared" si="34"/>
        <v>-7.4520213097838076E-8</v>
      </c>
      <c r="AB181" s="68">
        <f t="shared" si="43"/>
        <v>1.8640613027540017E-5</v>
      </c>
      <c r="AC181" s="69"/>
      <c r="AD181" s="70">
        <f t="shared" si="42"/>
        <v>0.18640613027540018</v>
      </c>
      <c r="AE181" s="70"/>
      <c r="AF181" s="74"/>
      <c r="AG181" s="71">
        <v>1750</v>
      </c>
    </row>
    <row r="182" spans="5:33">
      <c r="E182" s="72">
        <v>0.60450231481481476</v>
      </c>
      <c r="F182" s="71">
        <v>1760</v>
      </c>
      <c r="G182" s="58">
        <v>16.32</v>
      </c>
      <c r="H182" s="58">
        <v>6.88</v>
      </c>
      <c r="I182" s="58">
        <v>8.25</v>
      </c>
      <c r="J182" s="99">
        <v>16.27</v>
      </c>
      <c r="K182" s="99">
        <v>6.94</v>
      </c>
      <c r="L182" s="99">
        <v>8.7799999999999994</v>
      </c>
      <c r="M182" s="59">
        <f t="shared" si="30"/>
        <v>16.295000000000002</v>
      </c>
      <c r="N182" s="59">
        <f t="shared" si="30"/>
        <v>6.91</v>
      </c>
      <c r="O182" s="59">
        <f t="shared" si="30"/>
        <v>8.5150000000000006</v>
      </c>
      <c r="P182" s="60">
        <f t="shared" si="35"/>
        <v>0.1771231357343776</v>
      </c>
      <c r="Q182" s="22">
        <f t="shared" si="36"/>
        <v>1.2302687708123796E-7</v>
      </c>
      <c r="R182" s="61">
        <f t="shared" si="37"/>
        <v>3.9448957083865322E-8</v>
      </c>
      <c r="S182" s="22">
        <f t="shared" si="38"/>
        <v>1.556220215004648E-15</v>
      </c>
      <c r="T182" s="62">
        <v>298</v>
      </c>
      <c r="U182" s="59">
        <f t="shared" si="39"/>
        <v>289.29500000000002</v>
      </c>
      <c r="V182" s="63">
        <f t="shared" si="40"/>
        <v>0.50749768791082173</v>
      </c>
      <c r="W182" s="64">
        <f t="shared" si="41"/>
        <v>3.2173454042042113</v>
      </c>
      <c r="X182" s="65">
        <f t="shared" si="31"/>
        <v>-7.6421404776264724E-8</v>
      </c>
      <c r="Y182" s="66">
        <f t="shared" si="32"/>
        <v>-7.4788199322485509E-8</v>
      </c>
      <c r="Z182" s="66">
        <f t="shared" si="33"/>
        <v>-7.4823102633436987E-8</v>
      </c>
      <c r="AA182" s="67">
        <f t="shared" si="34"/>
        <v>-7.3223308649992926E-8</v>
      </c>
      <c r="AB182" s="68">
        <f t="shared" si="43"/>
        <v>1.7879658356710469E-5</v>
      </c>
      <c r="AC182" s="69"/>
      <c r="AD182" s="70">
        <f t="shared" si="42"/>
        <v>0.17879658356710471</v>
      </c>
      <c r="AE182" s="70"/>
      <c r="AF182" s="74"/>
      <c r="AG182" s="71">
        <v>1760</v>
      </c>
    </row>
    <row r="183" spans="5:33">
      <c r="E183" s="72">
        <v>0.60461805555555559</v>
      </c>
      <c r="F183" s="71">
        <v>1770</v>
      </c>
      <c r="G183" s="58">
        <v>16.32</v>
      </c>
      <c r="H183" s="58">
        <v>6.88</v>
      </c>
      <c r="I183" s="58">
        <v>8.1300000000000008</v>
      </c>
      <c r="J183" s="99">
        <v>16.28</v>
      </c>
      <c r="K183" s="99">
        <v>6.95</v>
      </c>
      <c r="L183" s="99">
        <v>8.73</v>
      </c>
      <c r="M183" s="59">
        <f t="shared" si="30"/>
        <v>16.3</v>
      </c>
      <c r="N183" s="59">
        <f t="shared" si="30"/>
        <v>6.915</v>
      </c>
      <c r="O183" s="59">
        <f t="shared" si="30"/>
        <v>8.43</v>
      </c>
      <c r="P183" s="60">
        <f t="shared" si="35"/>
        <v>0.17537039725726192</v>
      </c>
      <c r="Q183" s="22">
        <f t="shared" si="36"/>
        <v>1.2161860006463664E-7</v>
      </c>
      <c r="R183" s="61">
        <f t="shared" si="37"/>
        <v>3.9922338764151098E-8</v>
      </c>
      <c r="S183" s="22">
        <f t="shared" si="38"/>
        <v>1.5937931323996414E-15</v>
      </c>
      <c r="T183" s="62">
        <v>298</v>
      </c>
      <c r="U183" s="59">
        <f t="shared" si="39"/>
        <v>289.3</v>
      </c>
      <c r="V183" s="63">
        <f t="shared" si="40"/>
        <v>0.5071974240065702</v>
      </c>
      <c r="W183" s="64">
        <f t="shared" si="41"/>
        <v>3.2151217544612662</v>
      </c>
      <c r="X183" s="65">
        <f t="shared" si="31"/>
        <v>-7.4300975815762132E-8</v>
      </c>
      <c r="Y183" s="66">
        <f t="shared" si="32"/>
        <v>-7.2689727491984198E-8</v>
      </c>
      <c r="Z183" s="66">
        <f t="shared" si="33"/>
        <v>-7.2724668098515581E-8</v>
      </c>
      <c r="AA183" s="67">
        <f t="shared" si="34"/>
        <v>-7.114684497738405E-8</v>
      </c>
      <c r="AB183" s="68">
        <f t="shared" si="43"/>
        <v>1.7131546161146967E-5</v>
      </c>
      <c r="AC183" s="69"/>
      <c r="AD183" s="70">
        <f t="shared" si="42"/>
        <v>0.17131546161146968</v>
      </c>
      <c r="AE183" s="70"/>
      <c r="AF183" s="74"/>
      <c r="AG183" s="71">
        <v>1770</v>
      </c>
    </row>
    <row r="184" spans="5:33">
      <c r="E184" s="72">
        <v>0.60473379629629631</v>
      </c>
      <c r="F184" s="71">
        <v>1780</v>
      </c>
      <c r="G184" s="58">
        <v>16.329999999999998</v>
      </c>
      <c r="H184" s="58">
        <v>6.89</v>
      </c>
      <c r="I184" s="58">
        <v>8.35</v>
      </c>
      <c r="J184" s="99">
        <v>16.29</v>
      </c>
      <c r="K184" s="99">
        <v>6.96</v>
      </c>
      <c r="L184" s="99">
        <v>8.81</v>
      </c>
      <c r="M184" s="59">
        <f t="shared" si="30"/>
        <v>16.309999999999999</v>
      </c>
      <c r="N184" s="59">
        <f t="shared" si="30"/>
        <v>6.9249999999999998</v>
      </c>
      <c r="O184" s="59">
        <f t="shared" si="30"/>
        <v>8.58</v>
      </c>
      <c r="P184" s="60">
        <f t="shared" si="35"/>
        <v>0.17852216762937584</v>
      </c>
      <c r="Q184" s="22">
        <f t="shared" si="36"/>
        <v>1.1885022274370168E-7</v>
      </c>
      <c r="R184" s="61">
        <f t="shared" si="37"/>
        <v>4.0886211821535797E-8</v>
      </c>
      <c r="S184" s="22">
        <f t="shared" si="38"/>
        <v>1.6716823171154936E-15</v>
      </c>
      <c r="T184" s="62">
        <v>298</v>
      </c>
      <c r="U184" s="59">
        <f t="shared" si="39"/>
        <v>289.31</v>
      </c>
      <c r="V184" s="63">
        <f t="shared" si="40"/>
        <v>0.50659692733393125</v>
      </c>
      <c r="W184" s="64">
        <f t="shared" si="41"/>
        <v>3.2106792946844616</v>
      </c>
      <c r="X184" s="65">
        <f t="shared" si="31"/>
        <v>-7.6070620021609575E-8</v>
      </c>
      <c r="Y184" s="66">
        <f t="shared" si="32"/>
        <v>-7.4306845450917194E-8</v>
      </c>
      <c r="Z184" s="66">
        <f t="shared" si="33"/>
        <v>-7.4347740355353848E-8</v>
      </c>
      <c r="AA184" s="67">
        <f t="shared" si="34"/>
        <v>-7.2622964309326403E-8</v>
      </c>
      <c r="AB184" s="68">
        <f t="shared" si="43"/>
        <v>1.6404418474523393E-5</v>
      </c>
      <c r="AC184" s="69"/>
      <c r="AD184" s="70">
        <f t="shared" si="42"/>
        <v>0.16404418474523391</v>
      </c>
      <c r="AE184" s="70"/>
      <c r="AF184" s="74"/>
      <c r="AG184" s="71">
        <v>1780</v>
      </c>
    </row>
    <row r="185" spans="5:33">
      <c r="E185" s="72">
        <v>0.60484953703703703</v>
      </c>
      <c r="F185" s="71">
        <v>1790</v>
      </c>
      <c r="G185" s="58">
        <v>16.34</v>
      </c>
      <c r="H185" s="58">
        <v>6.9</v>
      </c>
      <c r="I185" s="58">
        <v>8.35</v>
      </c>
      <c r="J185" s="99">
        <v>16.3</v>
      </c>
      <c r="K185" s="99">
        <v>6.97</v>
      </c>
      <c r="L185" s="99">
        <v>8.8800000000000008</v>
      </c>
      <c r="M185" s="59">
        <f t="shared" si="30"/>
        <v>16.32</v>
      </c>
      <c r="N185" s="59">
        <f t="shared" si="30"/>
        <v>6.9350000000000005</v>
      </c>
      <c r="O185" s="59">
        <f t="shared" si="30"/>
        <v>8.6150000000000002</v>
      </c>
      <c r="P185" s="60">
        <f t="shared" si="35"/>
        <v>0.17928184428799412</v>
      </c>
      <c r="Q185" s="22">
        <f t="shared" si="36"/>
        <v>1.1614486138403394E-7</v>
      </c>
      <c r="R185" s="61">
        <f t="shared" si="37"/>
        <v>4.1873356342955807E-8</v>
      </c>
      <c r="S185" s="22">
        <f t="shared" si="38"/>
        <v>1.7533779714241573E-15</v>
      </c>
      <c r="T185" s="62">
        <v>298</v>
      </c>
      <c r="U185" s="59">
        <f t="shared" si="39"/>
        <v>289.32</v>
      </c>
      <c r="V185" s="63">
        <f t="shared" si="40"/>
        <v>0.50599647217219368</v>
      </c>
      <c r="W185" s="64">
        <f t="shared" si="41"/>
        <v>3.2062432796888545</v>
      </c>
      <c r="X185" s="65">
        <f t="shared" si="31"/>
        <v>-7.6602730804828949E-8</v>
      </c>
      <c r="Y185" s="66">
        <f t="shared" si="32"/>
        <v>-7.4729303761021034E-8</v>
      </c>
      <c r="Z185" s="66">
        <f t="shared" si="33"/>
        <v>-7.4775121042619173E-8</v>
      </c>
      <c r="AA185" s="67">
        <f t="shared" si="34"/>
        <v>-7.2945270228856294E-8</v>
      </c>
      <c r="AB185" s="68">
        <f t="shared" si="43"/>
        <v>1.5661080547950933E-5</v>
      </c>
      <c r="AC185" s="69"/>
      <c r="AD185" s="70">
        <f t="shared" si="42"/>
        <v>0.15661080547950934</v>
      </c>
      <c r="AE185" s="70"/>
      <c r="AF185" s="74"/>
      <c r="AG185" s="71">
        <v>1790</v>
      </c>
    </row>
    <row r="186" spans="5:33">
      <c r="E186" s="72">
        <v>0.60496527777777775</v>
      </c>
      <c r="F186" s="71">
        <v>1800</v>
      </c>
      <c r="G186" s="58">
        <v>16.350000000000001</v>
      </c>
      <c r="H186" s="58">
        <v>6.9</v>
      </c>
      <c r="I186" s="58">
        <v>8.1999999999999993</v>
      </c>
      <c r="J186" s="99">
        <v>16.309999999999999</v>
      </c>
      <c r="K186" s="99">
        <v>6.98</v>
      </c>
      <c r="L186" s="99">
        <v>8.9600000000000009</v>
      </c>
      <c r="M186" s="59">
        <f t="shared" si="30"/>
        <v>16.329999999999998</v>
      </c>
      <c r="N186" s="59">
        <f t="shared" si="30"/>
        <v>6.94</v>
      </c>
      <c r="O186" s="59">
        <f t="shared" si="30"/>
        <v>8.58</v>
      </c>
      <c r="P186" s="60">
        <f t="shared" si="35"/>
        <v>0.17858480191483672</v>
      </c>
      <c r="Q186" s="22">
        <f t="shared" si="36"/>
        <v>1.1481536214968794E-7</v>
      </c>
      <c r="R186" s="61">
        <f t="shared" si="37"/>
        <v>4.2393441273560996E-8</v>
      </c>
      <c r="S186" s="22">
        <f t="shared" si="38"/>
        <v>1.7972038630148649E-15</v>
      </c>
      <c r="T186" s="62">
        <v>298</v>
      </c>
      <c r="U186" s="59">
        <f t="shared" si="39"/>
        <v>289.33</v>
      </c>
      <c r="V186" s="63">
        <f t="shared" si="40"/>
        <v>0.50539605851705272</v>
      </c>
      <c r="W186" s="64">
        <f t="shared" si="41"/>
        <v>3.2018136996908924</v>
      </c>
      <c r="X186" s="65">
        <f t="shared" si="31"/>
        <v>-7.4581667664673446E-8</v>
      </c>
      <c r="Y186" s="66">
        <f t="shared" si="32"/>
        <v>-7.2716769938078055E-8</v>
      </c>
      <c r="Z186" s="66">
        <f t="shared" si="33"/>
        <v>-7.2763401283817037E-8</v>
      </c>
      <c r="AA186" s="67">
        <f t="shared" si="34"/>
        <v>-7.0942802890459981E-8</v>
      </c>
      <c r="AB186" s="68">
        <f t="shared" si="43"/>
        <v>1.491348579688266E-5</v>
      </c>
      <c r="AC186" s="75">
        <f>D16</f>
        <v>2.329192546583851E-5</v>
      </c>
      <c r="AD186" s="70">
        <f t="shared" si="42"/>
        <v>0.14913485796882661</v>
      </c>
      <c r="AE186" s="70">
        <f>AC186*10000</f>
        <v>0.23291925465838509</v>
      </c>
      <c r="AF186" s="74">
        <f>(AD192-AE192)*(AD192-AE192)</f>
        <v>1.0933522768487329E-2</v>
      </c>
      <c r="AG186" s="71">
        <v>1800</v>
      </c>
    </row>
    <row r="187" spans="5:33">
      <c r="E187" s="72">
        <v>0.60508101851851848</v>
      </c>
      <c r="F187" s="71">
        <v>1810</v>
      </c>
      <c r="G187" s="58">
        <v>16.37</v>
      </c>
      <c r="H187" s="58">
        <v>6.91</v>
      </c>
      <c r="I187" s="58">
        <v>8.27</v>
      </c>
      <c r="J187" s="99">
        <v>16.32</v>
      </c>
      <c r="K187" s="99">
        <v>7</v>
      </c>
      <c r="L187" s="99">
        <v>8.98</v>
      </c>
      <c r="M187" s="59">
        <f t="shared" si="30"/>
        <v>16.344999999999999</v>
      </c>
      <c r="N187" s="59">
        <f t="shared" si="30"/>
        <v>6.9550000000000001</v>
      </c>
      <c r="O187" s="59">
        <f t="shared" si="30"/>
        <v>8.625</v>
      </c>
      <c r="P187" s="60">
        <f t="shared" si="35"/>
        <v>0.17956868658283562</v>
      </c>
      <c r="Q187" s="22">
        <f t="shared" si="36"/>
        <v>1.1091748152623998E-7</v>
      </c>
      <c r="R187" s="61">
        <f t="shared" si="37"/>
        <v>4.3937973216117718E-8</v>
      </c>
      <c r="S187" s="22">
        <f t="shared" si="38"/>
        <v>1.9305454903402781E-15</v>
      </c>
      <c r="T187" s="62">
        <v>298</v>
      </c>
      <c r="U187" s="59">
        <f t="shared" si="39"/>
        <v>289.34500000000003</v>
      </c>
      <c r="V187" s="63">
        <f t="shared" si="40"/>
        <v>0.50449551584978647</v>
      </c>
      <c r="W187" s="64">
        <f t="shared" si="41"/>
        <v>3.1951813739510833</v>
      </c>
      <c r="X187" s="65">
        <f t="shared" si="31"/>
        <v>-7.6786092766837747E-8</v>
      </c>
      <c r="Y187" s="66">
        <f t="shared" si="32"/>
        <v>-7.4707952549238683E-8</v>
      </c>
      <c r="Z187" s="66">
        <f t="shared" si="33"/>
        <v>-7.4764195374057452E-8</v>
      </c>
      <c r="AA187" s="67">
        <f t="shared" si="34"/>
        <v>-7.2739253667600153E-8</v>
      </c>
      <c r="AB187" s="68">
        <f t="shared" si="43"/>
        <v>1.4186011108551124E-5</v>
      </c>
      <c r="AC187" s="69"/>
      <c r="AD187" s="70">
        <f t="shared" si="42"/>
        <v>0.14186011108551125</v>
      </c>
      <c r="AE187" s="70"/>
      <c r="AF187" s="74"/>
      <c r="AG187" s="71">
        <v>1810</v>
      </c>
    </row>
    <row r="188" spans="5:33">
      <c r="E188" s="72">
        <v>0.6051967592592592</v>
      </c>
      <c r="F188" s="71">
        <v>1820</v>
      </c>
      <c r="G188" s="58">
        <v>16.37</v>
      </c>
      <c r="H188" s="58">
        <v>6.92</v>
      </c>
      <c r="I188" s="58">
        <v>8.35</v>
      </c>
      <c r="J188" s="99">
        <v>16.329999999999998</v>
      </c>
      <c r="K188" s="99">
        <v>7.01</v>
      </c>
      <c r="L188" s="99">
        <v>9</v>
      </c>
      <c r="M188" s="59">
        <f t="shared" si="30"/>
        <v>16.350000000000001</v>
      </c>
      <c r="N188" s="59">
        <f t="shared" si="30"/>
        <v>6.9649999999999999</v>
      </c>
      <c r="O188" s="59">
        <f t="shared" si="30"/>
        <v>8.6750000000000007</v>
      </c>
      <c r="P188" s="60">
        <f t="shared" si="35"/>
        <v>0.18062551170634883</v>
      </c>
      <c r="Q188" s="22">
        <f t="shared" si="36"/>
        <v>1.0839269140212026E-7</v>
      </c>
      <c r="R188" s="61">
        <f t="shared" si="37"/>
        <v>4.4980105438731879E-8</v>
      </c>
      <c r="S188" s="22">
        <f t="shared" si="38"/>
        <v>2.023209885279437E-15</v>
      </c>
      <c r="T188" s="62">
        <v>298</v>
      </c>
      <c r="U188" s="59">
        <f t="shared" si="39"/>
        <v>289.35000000000002</v>
      </c>
      <c r="V188" s="63">
        <f t="shared" si="40"/>
        <v>0.50419535570933649</v>
      </c>
      <c r="W188" s="64">
        <f t="shared" si="41"/>
        <v>3.1929738056310941</v>
      </c>
      <c r="X188" s="65">
        <f t="shared" si="31"/>
        <v>-7.6733429100552059E-8</v>
      </c>
      <c r="Y188" s="66">
        <f t="shared" si="32"/>
        <v>-7.4542711347085731E-8</v>
      </c>
      <c r="Z188" s="66">
        <f t="shared" si="33"/>
        <v>-7.4605255720921332E-8</v>
      </c>
      <c r="AA188" s="67">
        <f t="shared" si="34"/>
        <v>-7.2473511092833518E-8</v>
      </c>
      <c r="AB188" s="68">
        <f t="shared" si="43"/>
        <v>1.343856170474941E-5</v>
      </c>
      <c r="AC188" s="69"/>
      <c r="AD188" s="70">
        <f t="shared" si="42"/>
        <v>0.1343856170474941</v>
      </c>
      <c r="AE188" s="70"/>
      <c r="AF188" s="74"/>
      <c r="AG188" s="71">
        <v>1820</v>
      </c>
    </row>
    <row r="189" spans="5:33">
      <c r="E189" s="72">
        <v>0.60531250000000003</v>
      </c>
      <c r="F189" s="71">
        <v>1830</v>
      </c>
      <c r="G189" s="58">
        <v>16.38</v>
      </c>
      <c r="H189" s="58">
        <v>6.93</v>
      </c>
      <c r="I189" s="58">
        <v>8.4600000000000009</v>
      </c>
      <c r="J189" s="99">
        <v>16.34</v>
      </c>
      <c r="K189" s="99">
        <v>7.02</v>
      </c>
      <c r="L189" s="99">
        <v>9.02</v>
      </c>
      <c r="M189" s="59">
        <f t="shared" si="30"/>
        <v>16.36</v>
      </c>
      <c r="N189" s="59">
        <f t="shared" si="30"/>
        <v>6.9749999999999996</v>
      </c>
      <c r="O189" s="59">
        <f t="shared" si="30"/>
        <v>8.74</v>
      </c>
      <c r="P189" s="60">
        <f t="shared" si="35"/>
        <v>0.18201084205515961</v>
      </c>
      <c r="Q189" s="22">
        <f t="shared" si="36"/>
        <v>1.059253725177288E-7</v>
      </c>
      <c r="R189" s="61">
        <f t="shared" si="37"/>
        <v>4.6066091708395236E-8</v>
      </c>
      <c r="S189" s="22">
        <f t="shared" si="38"/>
        <v>2.1220848052862803E-15</v>
      </c>
      <c r="T189" s="62">
        <v>298</v>
      </c>
      <c r="U189" s="59">
        <f t="shared" si="39"/>
        <v>289.36</v>
      </c>
      <c r="V189" s="63">
        <f t="shared" si="40"/>
        <v>0.50359506654816033</v>
      </c>
      <c r="W189" s="64">
        <f t="shared" si="41"/>
        <v>3.1885634720795761</v>
      </c>
      <c r="X189" s="65">
        <f t="shared" si="31"/>
        <v>-7.6705568679971944E-8</v>
      </c>
      <c r="Y189" s="66">
        <f t="shared" si="32"/>
        <v>-7.4387805975603666E-8</v>
      </c>
      <c r="Z189" s="66">
        <f t="shared" si="33"/>
        <v>-7.4457840316606641E-8</v>
      </c>
      <c r="AA189" s="67">
        <f t="shared" si="34"/>
        <v>-7.2205879588202022E-8</v>
      </c>
      <c r="AB189" s="68">
        <f t="shared" si="43"/>
        <v>1.269272358086708E-5</v>
      </c>
      <c r="AC189" s="69"/>
      <c r="AD189" s="70">
        <f t="shared" si="42"/>
        <v>0.1269272358086708</v>
      </c>
      <c r="AE189" s="70"/>
      <c r="AF189" s="74"/>
      <c r="AG189" s="71">
        <v>1830</v>
      </c>
    </row>
    <row r="190" spans="5:33">
      <c r="E190" s="72">
        <v>0.60542824074074075</v>
      </c>
      <c r="F190" s="71">
        <v>1840</v>
      </c>
      <c r="G190" s="58">
        <v>16.39</v>
      </c>
      <c r="H190" s="58">
        <v>6.94</v>
      </c>
      <c r="I190" s="58">
        <v>8.2799999999999994</v>
      </c>
      <c r="J190" s="99">
        <v>16.350000000000001</v>
      </c>
      <c r="K190" s="99">
        <v>7.04</v>
      </c>
      <c r="L190" s="99">
        <v>9.07</v>
      </c>
      <c r="M190" s="59">
        <f t="shared" si="30"/>
        <v>16.37</v>
      </c>
      <c r="N190" s="59">
        <f t="shared" si="30"/>
        <v>6.99</v>
      </c>
      <c r="O190" s="59">
        <f t="shared" si="30"/>
        <v>8.6750000000000007</v>
      </c>
      <c r="P190" s="60">
        <f t="shared" si="35"/>
        <v>0.18068892844689444</v>
      </c>
      <c r="Q190" s="22">
        <f t="shared" si="36"/>
        <v>1.0232929922807534E-7</v>
      </c>
      <c r="R190" s="61">
        <f t="shared" si="37"/>
        <v>4.7724596647482628E-8</v>
      </c>
      <c r="S190" s="22">
        <f t="shared" si="38"/>
        <v>2.27763712516491E-15</v>
      </c>
      <c r="T190" s="62">
        <v>298</v>
      </c>
      <c r="U190" s="59">
        <f t="shared" si="39"/>
        <v>289.37</v>
      </c>
      <c r="V190" s="63">
        <f t="shared" si="40"/>
        <v>0.50299481887636988</v>
      </c>
      <c r="W190" s="64">
        <f t="shared" si="41"/>
        <v>3.1841595345462226</v>
      </c>
      <c r="X190" s="65">
        <f t="shared" si="31"/>
        <v>-7.704378898869665E-8</v>
      </c>
      <c r="Y190" s="66">
        <f t="shared" si="32"/>
        <v>-7.4559877947916614E-8</v>
      </c>
      <c r="Z190" s="66">
        <f t="shared" si="33"/>
        <v>-7.4639959861585406E-8</v>
      </c>
      <c r="AA190" s="67">
        <f t="shared" si="34"/>
        <v>-7.2230967012592382E-8</v>
      </c>
      <c r="AB190" s="68">
        <f t="shared" si="43"/>
        <v>1.1948385679446091E-5</v>
      </c>
      <c r="AC190" s="69"/>
      <c r="AD190" s="70">
        <f t="shared" si="42"/>
        <v>0.11948385679446091</v>
      </c>
      <c r="AE190" s="70"/>
      <c r="AF190" s="74"/>
      <c r="AG190" s="71">
        <v>1840</v>
      </c>
    </row>
    <row r="191" spans="5:33">
      <c r="E191" s="72">
        <v>0.60554398148148147</v>
      </c>
      <c r="F191" s="71">
        <v>1850</v>
      </c>
      <c r="G191" s="58">
        <v>16.41</v>
      </c>
      <c r="H191" s="58">
        <v>6.95</v>
      </c>
      <c r="I191" s="58">
        <v>8.16</v>
      </c>
      <c r="J191" s="99">
        <v>16.36</v>
      </c>
      <c r="K191" s="99">
        <v>7.06</v>
      </c>
      <c r="L191" s="99">
        <v>9.06</v>
      </c>
      <c r="M191" s="59">
        <f t="shared" si="30"/>
        <v>16.384999999999998</v>
      </c>
      <c r="N191" s="59">
        <f t="shared" si="30"/>
        <v>7.0049999999999999</v>
      </c>
      <c r="O191" s="59">
        <f t="shared" si="30"/>
        <v>8.61</v>
      </c>
      <c r="P191" s="60">
        <f t="shared" si="35"/>
        <v>0.17938229846778367</v>
      </c>
      <c r="Q191" s="22">
        <f t="shared" si="36"/>
        <v>9.8855309465693834E-8</v>
      </c>
      <c r="R191" s="61">
        <f t="shared" si="37"/>
        <v>4.9463360044679281E-8</v>
      </c>
      <c r="S191" s="22">
        <f t="shared" si="38"/>
        <v>2.4466239869095747E-15</v>
      </c>
      <c r="T191" s="62">
        <v>298</v>
      </c>
      <c r="U191" s="59">
        <f t="shared" si="39"/>
        <v>289.38499999999999</v>
      </c>
      <c r="V191" s="63">
        <f t="shared" si="40"/>
        <v>0.50209452515187025</v>
      </c>
      <c r="W191" s="64">
        <f t="shared" si="41"/>
        <v>3.177565599551857</v>
      </c>
      <c r="X191" s="65">
        <f t="shared" si="31"/>
        <v>-7.7190729214694055E-8</v>
      </c>
      <c r="Y191" s="66">
        <f t="shared" si="32"/>
        <v>-7.4531262369860515E-8</v>
      </c>
      <c r="Z191" s="66">
        <f t="shared" si="33"/>
        <v>-7.4622889485846121E-8</v>
      </c>
      <c r="AA191" s="67">
        <f t="shared" si="34"/>
        <v>-7.2048736064161469E-8</v>
      </c>
      <c r="AB191" s="68">
        <f t="shared" si="43"/>
        <v>1.1202261626745605E-5</v>
      </c>
      <c r="AC191" s="69"/>
      <c r="AD191" s="70">
        <f t="shared" si="42"/>
        <v>0.11202261626745605</v>
      </c>
      <c r="AE191" s="70"/>
      <c r="AF191" s="74"/>
      <c r="AG191" s="71">
        <v>1850</v>
      </c>
    </row>
    <row r="192" spans="5:33">
      <c r="E192" s="72">
        <v>0.6056597222222222</v>
      </c>
      <c r="F192" s="71">
        <v>1860</v>
      </c>
      <c r="G192" s="58">
        <v>16.420000000000002</v>
      </c>
      <c r="H192" s="58">
        <v>6.96</v>
      </c>
      <c r="I192" s="58">
        <v>8.17</v>
      </c>
      <c r="J192" s="99">
        <v>16.37</v>
      </c>
      <c r="K192" s="99">
        <v>7.07</v>
      </c>
      <c r="L192" s="99">
        <v>8.98</v>
      </c>
      <c r="M192" s="59">
        <f t="shared" si="30"/>
        <v>16.395000000000003</v>
      </c>
      <c r="N192" s="59">
        <f t="shared" si="30"/>
        <v>7.0150000000000006</v>
      </c>
      <c r="O192" s="59">
        <f t="shared" si="30"/>
        <v>8.5749999999999993</v>
      </c>
      <c r="P192" s="60">
        <f t="shared" si="35"/>
        <v>0.17868447802100987</v>
      </c>
      <c r="Q192" s="22">
        <f t="shared" si="36"/>
        <v>9.6605087898980944E-8</v>
      </c>
      <c r="R192" s="61">
        <f t="shared" si="37"/>
        <v>5.0657588678338544E-8</v>
      </c>
      <c r="S192" s="22">
        <f t="shared" si="38"/>
        <v>2.5661912907037335E-15</v>
      </c>
      <c r="T192" s="62">
        <v>298</v>
      </c>
      <c r="U192" s="59">
        <f t="shared" si="39"/>
        <v>289.39499999999998</v>
      </c>
      <c r="V192" s="63">
        <f t="shared" si="40"/>
        <v>0.50149438118472489</v>
      </c>
      <c r="W192" s="64">
        <f t="shared" si="41"/>
        <v>3.1731776096323623</v>
      </c>
      <c r="X192" s="65">
        <f t="shared" si="31"/>
        <v>-7.5382176737694807E-8</v>
      </c>
      <c r="Y192" s="66">
        <f t="shared" si="32"/>
        <v>-7.2664941140226616E-8</v>
      </c>
      <c r="Z192" s="66">
        <f t="shared" si="33"/>
        <v>-7.2762886962590434E-8</v>
      </c>
      <c r="AA192" s="67">
        <f t="shared" si="34"/>
        <v>-7.0136536052170863E-8</v>
      </c>
      <c r="AB192" s="68">
        <f t="shared" si="43"/>
        <v>1.0456348678428493E-5</v>
      </c>
      <c r="AC192" s="69"/>
      <c r="AD192" s="70">
        <f t="shared" si="42"/>
        <v>0.10456348678428493</v>
      </c>
      <c r="AE192" s="70"/>
      <c r="AF192" s="74"/>
      <c r="AG192" s="71">
        <v>1860</v>
      </c>
    </row>
    <row r="193" spans="5:33">
      <c r="E193" s="72">
        <v>0.60577546296296292</v>
      </c>
      <c r="F193" s="71">
        <v>1870</v>
      </c>
      <c r="G193" s="58">
        <v>16.420000000000002</v>
      </c>
      <c r="H193" s="58">
        <v>6.97</v>
      </c>
      <c r="I193" s="58">
        <v>8.02</v>
      </c>
      <c r="J193" s="99">
        <v>16.37</v>
      </c>
      <c r="K193" s="99">
        <v>7.08</v>
      </c>
      <c r="L193" s="99">
        <v>8.32</v>
      </c>
      <c r="M193" s="59">
        <f t="shared" si="30"/>
        <v>16.395000000000003</v>
      </c>
      <c r="N193" s="59">
        <f t="shared" si="30"/>
        <v>7.0250000000000004</v>
      </c>
      <c r="O193" s="59">
        <f t="shared" si="30"/>
        <v>8.17</v>
      </c>
      <c r="P193" s="60">
        <f t="shared" si="35"/>
        <v>0.17024515282001759</v>
      </c>
      <c r="Q193" s="22">
        <f t="shared" si="36"/>
        <v>9.4406087628591968E-8</v>
      </c>
      <c r="R193" s="61">
        <f t="shared" si="37"/>
        <v>5.1837555500384692E-8</v>
      </c>
      <c r="S193" s="22">
        <f t="shared" si="38"/>
        <v>2.6871321602554631E-15</v>
      </c>
      <c r="T193" s="62">
        <v>298</v>
      </c>
      <c r="U193" s="59">
        <f t="shared" si="39"/>
        <v>289.39499999999998</v>
      </c>
      <c r="V193" s="63">
        <f t="shared" si="40"/>
        <v>0.50149438118472489</v>
      </c>
      <c r="W193" s="64">
        <f t="shared" si="41"/>
        <v>3.1731776096323623</v>
      </c>
      <c r="X193" s="65">
        <f t="shared" si="31"/>
        <v>-6.9975714283128438E-8</v>
      </c>
      <c r="Y193" s="66">
        <f t="shared" si="32"/>
        <v>-6.7459231928152789E-8</v>
      </c>
      <c r="Z193" s="66">
        <f t="shared" si="33"/>
        <v>-6.754973023185402E-8</v>
      </c>
      <c r="AA193" s="67">
        <f t="shared" si="34"/>
        <v>-6.511723713992877E-8</v>
      </c>
      <c r="AB193" s="68">
        <f t="shared" si="43"/>
        <v>9.7290580634359964E-6</v>
      </c>
      <c r="AC193" s="69"/>
      <c r="AD193" s="70">
        <f t="shared" si="42"/>
        <v>9.7290580634359969E-2</v>
      </c>
      <c r="AE193" s="70"/>
      <c r="AF193" s="74"/>
      <c r="AG193" s="71">
        <v>1870</v>
      </c>
    </row>
    <row r="194" spans="5:33">
      <c r="E194" s="72">
        <v>0.60589120370370364</v>
      </c>
      <c r="F194" s="71">
        <v>1880</v>
      </c>
      <c r="G194" s="58">
        <v>16.420000000000002</v>
      </c>
      <c r="H194" s="58">
        <v>6.98</v>
      </c>
      <c r="I194" s="58">
        <v>7.87</v>
      </c>
      <c r="J194" s="99">
        <v>16.38</v>
      </c>
      <c r="K194" s="99">
        <v>7.08</v>
      </c>
      <c r="L194" s="99">
        <v>8</v>
      </c>
      <c r="M194" s="59">
        <f t="shared" si="30"/>
        <v>16.399999999999999</v>
      </c>
      <c r="N194" s="59">
        <f t="shared" si="30"/>
        <v>7.03</v>
      </c>
      <c r="O194" s="59">
        <f t="shared" si="30"/>
        <v>7.9350000000000005</v>
      </c>
      <c r="P194" s="60">
        <f t="shared" si="35"/>
        <v>0.16536278130970358</v>
      </c>
      <c r="Q194" s="22">
        <f t="shared" si="36"/>
        <v>9.3325430079699072E-8</v>
      </c>
      <c r="R194" s="61">
        <f t="shared" si="37"/>
        <v>5.2459598538746993E-8</v>
      </c>
      <c r="S194" s="22">
        <f t="shared" si="38"/>
        <v>2.7520094788465055E-15</v>
      </c>
      <c r="T194" s="62">
        <v>298</v>
      </c>
      <c r="U194" s="59">
        <f t="shared" si="39"/>
        <v>289.39999999999998</v>
      </c>
      <c r="V194" s="63">
        <f t="shared" si="40"/>
        <v>0.50119432475429515</v>
      </c>
      <c r="W194" s="64">
        <f t="shared" si="41"/>
        <v>3.1709860010687181</v>
      </c>
      <c r="X194" s="65">
        <f t="shared" si="31"/>
        <v>-6.4823865383643693E-8</v>
      </c>
      <c r="Y194" s="66">
        <f t="shared" si="32"/>
        <v>-6.2503237847938002E-8</v>
      </c>
      <c r="Z194" s="66">
        <f t="shared" si="33"/>
        <v>-6.2586313920733164E-8</v>
      </c>
      <c r="AA194" s="67">
        <f t="shared" si="34"/>
        <v>-6.0342814382343155E-8</v>
      </c>
      <c r="AB194" s="68">
        <f t="shared" si="43"/>
        <v>9.0538732705308809E-6</v>
      </c>
      <c r="AC194" s="75"/>
      <c r="AD194" s="70">
        <f t="shared" si="42"/>
        <v>9.0538732705308808E-2</v>
      </c>
      <c r="AE194" s="70"/>
      <c r="AF194" s="74"/>
      <c r="AG194" s="71">
        <v>1880</v>
      </c>
    </row>
    <row r="195" spans="5:33">
      <c r="E195" s="72">
        <v>0.60600694444444447</v>
      </c>
      <c r="F195" s="71">
        <v>1890</v>
      </c>
      <c r="G195" s="58">
        <v>16.43</v>
      </c>
      <c r="H195" s="58">
        <v>6.99</v>
      </c>
      <c r="I195" s="58">
        <v>7.58</v>
      </c>
      <c r="J195" s="99">
        <v>16.38</v>
      </c>
      <c r="K195" s="99">
        <v>7.09</v>
      </c>
      <c r="L195" s="99">
        <v>7.72</v>
      </c>
      <c r="M195" s="59">
        <f t="shared" si="30"/>
        <v>16.405000000000001</v>
      </c>
      <c r="N195" s="59">
        <f t="shared" si="30"/>
        <v>7.04</v>
      </c>
      <c r="O195" s="59">
        <f t="shared" si="30"/>
        <v>7.65</v>
      </c>
      <c r="P195" s="60">
        <f t="shared" si="35"/>
        <v>0.15943747716980378</v>
      </c>
      <c r="Q195" s="22">
        <f t="shared" si="36"/>
        <v>9.120108393559095E-8</v>
      </c>
      <c r="R195" s="61">
        <f t="shared" si="37"/>
        <v>5.3703848876688789E-8</v>
      </c>
      <c r="S195" s="22">
        <f t="shared" si="38"/>
        <v>2.8841033841702278E-15</v>
      </c>
      <c r="T195" s="62">
        <v>298</v>
      </c>
      <c r="U195" s="59">
        <f t="shared" si="39"/>
        <v>289.40499999999997</v>
      </c>
      <c r="V195" s="63">
        <f t="shared" si="40"/>
        <v>0.5008942786919125</v>
      </c>
      <c r="W195" s="64">
        <f t="shared" si="41"/>
        <v>3.1687959818260931</v>
      </c>
      <c r="X195" s="65">
        <f t="shared" si="31"/>
        <v>-6.101743290780571E-8</v>
      </c>
      <c r="Y195" s="66">
        <f t="shared" si="32"/>
        <v>-5.8808726253241721E-8</v>
      </c>
      <c r="Z195" s="66">
        <f t="shared" si="33"/>
        <v>-5.8888676930506146E-8</v>
      </c>
      <c r="AA195" s="67">
        <f t="shared" si="34"/>
        <v>-5.6754132850217145E-8</v>
      </c>
      <c r="AB195" s="68">
        <f t="shared" si="43"/>
        <v>8.4282969650253341E-6</v>
      </c>
      <c r="AC195" s="69"/>
      <c r="AD195" s="70">
        <f t="shared" si="42"/>
        <v>8.4282969650253337E-2</v>
      </c>
      <c r="AE195" s="70"/>
      <c r="AF195" s="74"/>
      <c r="AG195" s="71">
        <v>1890</v>
      </c>
    </row>
    <row r="196" spans="5:33">
      <c r="E196" s="72">
        <v>0.60612268518518519</v>
      </c>
      <c r="F196" s="71">
        <v>1900</v>
      </c>
      <c r="G196" s="58">
        <v>16.43</v>
      </c>
      <c r="H196" s="58">
        <v>6.99</v>
      </c>
      <c r="I196" s="58">
        <v>7.47</v>
      </c>
      <c r="J196" s="99">
        <v>16.38</v>
      </c>
      <c r="K196" s="99">
        <v>7.1</v>
      </c>
      <c r="L196" s="99">
        <v>7.48</v>
      </c>
      <c r="M196" s="59">
        <f t="shared" si="30"/>
        <v>16.405000000000001</v>
      </c>
      <c r="N196" s="59">
        <f t="shared" si="30"/>
        <v>7.0449999999999999</v>
      </c>
      <c r="O196" s="59">
        <f t="shared" si="30"/>
        <v>7.4749999999999996</v>
      </c>
      <c r="P196" s="60">
        <f t="shared" si="35"/>
        <v>0.15579021462016773</v>
      </c>
      <c r="Q196" s="22">
        <f t="shared" si="36"/>
        <v>9.0157113760595674E-8</v>
      </c>
      <c r="R196" s="61">
        <f t="shared" si="37"/>
        <v>5.4325710138336905E-8</v>
      </c>
      <c r="S196" s="22">
        <f t="shared" si="38"/>
        <v>2.9512827820346013E-15</v>
      </c>
      <c r="T196" s="62">
        <v>298</v>
      </c>
      <c r="U196" s="59">
        <f t="shared" si="39"/>
        <v>289.40499999999997</v>
      </c>
      <c r="V196" s="63">
        <f t="shared" si="40"/>
        <v>0.5008942786919125</v>
      </c>
      <c r="W196" s="64">
        <f t="shared" si="41"/>
        <v>3.1687959818260931</v>
      </c>
      <c r="X196" s="65">
        <f t="shared" si="31"/>
        <v>-5.6749567021832962E-8</v>
      </c>
      <c r="Y196" s="66">
        <f t="shared" si="32"/>
        <v>-5.4695586023412642E-8</v>
      </c>
      <c r="Z196" s="66">
        <f t="shared" si="33"/>
        <v>-5.476992734729004E-8</v>
      </c>
      <c r="AA196" s="67">
        <f t="shared" si="34"/>
        <v>-5.2784906286609575E-8</v>
      </c>
      <c r="AB196" s="68">
        <f t="shared" si="43"/>
        <v>7.8396863448161392E-6</v>
      </c>
      <c r="AC196" s="69"/>
      <c r="AD196" s="70">
        <f t="shared" si="42"/>
        <v>7.8396863448161394E-2</v>
      </c>
      <c r="AE196" s="70"/>
      <c r="AF196" s="74"/>
      <c r="AG196" s="71">
        <v>1900</v>
      </c>
    </row>
    <row r="197" spans="5:33">
      <c r="E197" s="72">
        <v>0.60623842592592592</v>
      </c>
      <c r="F197" s="71">
        <v>1910</v>
      </c>
      <c r="G197" s="58">
        <v>16.43</v>
      </c>
      <c r="H197" s="58">
        <v>7</v>
      </c>
      <c r="I197" s="58">
        <v>7.27</v>
      </c>
      <c r="J197" s="99">
        <v>16.38</v>
      </c>
      <c r="K197" s="99">
        <v>7.11</v>
      </c>
      <c r="L197" s="99">
        <v>7.25</v>
      </c>
      <c r="M197" s="59">
        <f t="shared" si="30"/>
        <v>16.405000000000001</v>
      </c>
      <c r="N197" s="59">
        <f t="shared" si="30"/>
        <v>7.0549999999999997</v>
      </c>
      <c r="O197" s="59">
        <f t="shared" si="30"/>
        <v>7.26</v>
      </c>
      <c r="P197" s="60">
        <f t="shared" si="35"/>
        <v>0.15130929205918631</v>
      </c>
      <c r="Q197" s="22">
        <f t="shared" si="36"/>
        <v>8.8104887300801405E-8</v>
      </c>
      <c r="R197" s="61">
        <f t="shared" si="37"/>
        <v>5.5591118485235664E-8</v>
      </c>
      <c r="S197" s="22">
        <f t="shared" si="38"/>
        <v>3.0903724544395105E-15</v>
      </c>
      <c r="T197" s="62">
        <v>298</v>
      </c>
      <c r="U197" s="59">
        <f t="shared" si="39"/>
        <v>289.40499999999997</v>
      </c>
      <c r="V197" s="63">
        <f t="shared" si="40"/>
        <v>0.5008942786919125</v>
      </c>
      <c r="W197" s="64">
        <f t="shared" si="41"/>
        <v>3.1687959818260931</v>
      </c>
      <c r="X197" s="65">
        <f t="shared" si="31"/>
        <v>-5.3684692657673268E-8</v>
      </c>
      <c r="Y197" s="66">
        <f t="shared" si="32"/>
        <v>-5.1708588808766425E-8</v>
      </c>
      <c r="Z197" s="66">
        <f t="shared" si="33"/>
        <v>-5.178132809865237E-8</v>
      </c>
      <c r="AA197" s="67">
        <f t="shared" si="34"/>
        <v>-4.9872608553560244E-8</v>
      </c>
      <c r="AB197" s="68">
        <f t="shared" si="43"/>
        <v>7.2922438447330617E-6</v>
      </c>
      <c r="AC197" s="69"/>
      <c r="AD197" s="70">
        <f t="shared" si="42"/>
        <v>7.2922438447330623E-2</v>
      </c>
      <c r="AE197" s="70"/>
      <c r="AF197" s="74"/>
      <c r="AG197" s="71">
        <v>1910</v>
      </c>
    </row>
    <row r="198" spans="5:33">
      <c r="E198" s="72">
        <v>0.60635416666666664</v>
      </c>
      <c r="F198" s="71">
        <v>1920</v>
      </c>
      <c r="G198" s="58">
        <v>16.43</v>
      </c>
      <c r="H198" s="58">
        <v>7.01</v>
      </c>
      <c r="I198" s="58">
        <v>7.12</v>
      </c>
      <c r="J198" s="99">
        <v>16.38</v>
      </c>
      <c r="K198" s="99">
        <v>7.11</v>
      </c>
      <c r="L198" s="99">
        <v>7.14</v>
      </c>
      <c r="M198" s="59">
        <f t="shared" ref="M198:O222" si="44">(G198+J198)/2</f>
        <v>16.405000000000001</v>
      </c>
      <c r="N198" s="59">
        <f t="shared" si="44"/>
        <v>7.0600000000000005</v>
      </c>
      <c r="O198" s="59">
        <f t="shared" si="44"/>
        <v>7.13</v>
      </c>
      <c r="P198" s="60">
        <f t="shared" si="35"/>
        <v>0.14859989702231385</v>
      </c>
      <c r="Q198" s="22">
        <f t="shared" si="36"/>
        <v>8.7096358995607744E-8</v>
      </c>
      <c r="R198" s="61">
        <f t="shared" si="37"/>
        <v>5.6234833298992258E-8</v>
      </c>
      <c r="S198" s="22">
        <f t="shared" si="38"/>
        <v>3.1623564761654483E-15</v>
      </c>
      <c r="T198" s="62">
        <v>298</v>
      </c>
      <c r="U198" s="59">
        <f t="shared" si="39"/>
        <v>289.40499999999997</v>
      </c>
      <c r="V198" s="63">
        <f t="shared" si="40"/>
        <v>0.5008942786919125</v>
      </c>
      <c r="W198" s="64">
        <f t="shared" si="41"/>
        <v>3.1687959818260931</v>
      </c>
      <c r="X198" s="65">
        <f t="shared" ref="X198:X261" si="45">-($B$2/W198)*P198*S198*AB198</f>
        <v>-5.012231357304643E-8</v>
      </c>
      <c r="Y198" s="66">
        <f t="shared" ref="Y198:Y261" si="46">-(AB198+(5*X198))*$B$2*S198*P198/W198</f>
        <v>-4.8268170208579117E-8</v>
      </c>
      <c r="Z198" s="66">
        <f t="shared" ref="Z198:Z261" si="47">-(AB198+5*Y198)*$B$2*P198*S198/W198</f>
        <v>-4.8336759373183186E-8</v>
      </c>
      <c r="AA198" s="67">
        <f t="shared" ref="AA198:AA261" si="48">-(AB198+(10*Z198))*$B$2*P198*S198/W198</f>
        <v>-4.6546130621274772E-8</v>
      </c>
      <c r="AB198" s="68">
        <f t="shared" si="43"/>
        <v>6.774681953022945E-6</v>
      </c>
      <c r="AC198" s="69"/>
      <c r="AD198" s="70">
        <f t="shared" si="42"/>
        <v>6.7746819530229457E-2</v>
      </c>
      <c r="AG198" s="71">
        <v>1920</v>
      </c>
    </row>
    <row r="199" spans="5:33">
      <c r="E199" s="72">
        <v>0.60646990740740736</v>
      </c>
      <c r="F199" s="71">
        <v>1930</v>
      </c>
      <c r="G199" s="58">
        <v>16.43</v>
      </c>
      <c r="H199" s="58">
        <v>7.02</v>
      </c>
      <c r="I199" s="58">
        <v>6.98</v>
      </c>
      <c r="J199" s="99">
        <v>16.38</v>
      </c>
      <c r="K199" s="99">
        <v>7.13</v>
      </c>
      <c r="L199" s="99">
        <v>6.96</v>
      </c>
      <c r="M199" s="59">
        <f t="shared" si="44"/>
        <v>16.405000000000001</v>
      </c>
      <c r="N199" s="59">
        <f t="shared" si="44"/>
        <v>7.0749999999999993</v>
      </c>
      <c r="O199" s="59">
        <f t="shared" si="44"/>
        <v>6.9700000000000006</v>
      </c>
      <c r="P199" s="60">
        <f t="shared" ref="P199:P262" si="49">((O199/32000)*(1/((-0.026*M199+1.9067)/1000)))/1.013</f>
        <v>0.14526525697693235</v>
      </c>
      <c r="Q199" s="22">
        <f t="shared" ref="Q199:Q262" si="50">POWER(10, -N199)</f>
        <v>8.4139514164519509E-8</v>
      </c>
      <c r="R199" s="61">
        <f t="shared" ref="R199:R262" si="51">(0.00000000000001*(0.1253*EXP(0.0831*M199)))/Q199</f>
        <v>5.8211047183970344E-8</v>
      </c>
      <c r="S199" s="22">
        <f t="shared" ref="S199:S262" si="52">POWER(R199, 2)</f>
        <v>3.3885260142544217E-15</v>
      </c>
      <c r="T199" s="62">
        <v>298</v>
      </c>
      <c r="U199" s="59">
        <f t="shared" ref="U199:U262" si="53">273+M199</f>
        <v>289.40499999999997</v>
      </c>
      <c r="V199" s="63">
        <f t="shared" ref="V199:V262" si="54">((1/U199)-(1/298))*5026</f>
        <v>0.5008942786919125</v>
      </c>
      <c r="W199" s="64">
        <f t="shared" ref="W199:W262" si="55">POWER(10,V199)</f>
        <v>3.1687959818260931</v>
      </c>
      <c r="X199" s="65">
        <f t="shared" si="45"/>
        <v>-4.8757698582687618E-8</v>
      </c>
      <c r="Y199" s="66">
        <f t="shared" si="46"/>
        <v>-4.6868408483937317E-8</v>
      </c>
      <c r="Z199" s="66">
        <f t="shared" si="47"/>
        <v>-4.6941615734914972E-8</v>
      </c>
      <c r="AA199" s="67">
        <f t="shared" si="48"/>
        <v>-4.511985953756066E-8</v>
      </c>
      <c r="AB199" s="68">
        <f t="shared" si="43"/>
        <v>6.2915514474265376E-6</v>
      </c>
      <c r="AC199" s="69"/>
      <c r="AD199" s="70">
        <f t="shared" ref="AD199:AD262" si="56">AB199*10000</f>
        <v>6.2915514474265383E-2</v>
      </c>
      <c r="AE199" s="70"/>
      <c r="AF199" s="74"/>
      <c r="AG199" s="71">
        <v>1930</v>
      </c>
    </row>
    <row r="200" spans="5:33">
      <c r="E200" s="72">
        <v>0.60658564814814808</v>
      </c>
      <c r="F200" s="71">
        <v>1940</v>
      </c>
      <c r="G200" s="58">
        <v>16.43</v>
      </c>
      <c r="H200" s="58">
        <v>7.02</v>
      </c>
      <c r="I200" s="58">
        <v>6.8</v>
      </c>
      <c r="J200" s="99">
        <v>16.39</v>
      </c>
      <c r="K200" s="99">
        <v>7.13</v>
      </c>
      <c r="L200" s="99">
        <v>6.79</v>
      </c>
      <c r="M200" s="59">
        <f t="shared" si="44"/>
        <v>16.41</v>
      </c>
      <c r="N200" s="59">
        <f t="shared" si="44"/>
        <v>7.0749999999999993</v>
      </c>
      <c r="O200" s="59">
        <f t="shared" si="44"/>
        <v>6.7949999999999999</v>
      </c>
      <c r="P200" s="60">
        <f t="shared" si="49"/>
        <v>0.1416304335095343</v>
      </c>
      <c r="Q200" s="22">
        <f t="shared" si="50"/>
        <v>8.4139514164519509E-8</v>
      </c>
      <c r="R200" s="61">
        <f t="shared" si="51"/>
        <v>5.8235238899556151E-8</v>
      </c>
      <c r="S200" s="22">
        <f t="shared" si="52"/>
        <v>3.3913430496883781E-15</v>
      </c>
      <c r="T200" s="62">
        <v>298</v>
      </c>
      <c r="U200" s="59">
        <f t="shared" si="53"/>
        <v>289.41000000000003</v>
      </c>
      <c r="V200" s="63">
        <f t="shared" si="54"/>
        <v>0.50059424299703403</v>
      </c>
      <c r="W200" s="64">
        <f t="shared" si="55"/>
        <v>3.1666075506983447</v>
      </c>
      <c r="X200" s="65">
        <f t="shared" si="45"/>
        <v>-4.4059788564564682E-8</v>
      </c>
      <c r="Y200" s="66">
        <f t="shared" si="46"/>
        <v>-4.2392719389784354E-8</v>
      </c>
      <c r="Z200" s="66">
        <f t="shared" si="47"/>
        <v>-4.2455795489875705E-8</v>
      </c>
      <c r="AA200" s="67">
        <f t="shared" si="48"/>
        <v>-4.0847029254644965E-8</v>
      </c>
      <c r="AB200" s="68">
        <f t="shared" ref="AB200:AB263" si="57">AB199+10*(0.166666666666666*(X199+2*Y199+2*Z199+AA199))</f>
        <v>5.8223887698299514E-6</v>
      </c>
      <c r="AC200" s="69"/>
      <c r="AD200" s="70">
        <f t="shared" si="56"/>
        <v>5.8223887698299517E-2</v>
      </c>
      <c r="AE200" s="70"/>
      <c r="AF200" s="74"/>
      <c r="AG200" s="71">
        <v>1940</v>
      </c>
    </row>
    <row r="201" spans="5:33">
      <c r="E201" s="72">
        <v>0.60670138888888892</v>
      </c>
      <c r="F201" s="71">
        <v>1950</v>
      </c>
      <c r="G201" s="58">
        <v>16.43</v>
      </c>
      <c r="H201" s="58">
        <v>7.03</v>
      </c>
      <c r="I201" s="58">
        <v>6.65</v>
      </c>
      <c r="J201" s="99">
        <v>16.39</v>
      </c>
      <c r="K201" s="99">
        <v>7.14</v>
      </c>
      <c r="L201" s="99">
        <v>6.62</v>
      </c>
      <c r="M201" s="59">
        <f t="shared" si="44"/>
        <v>16.41</v>
      </c>
      <c r="N201" s="59">
        <f t="shared" si="44"/>
        <v>7.085</v>
      </c>
      <c r="O201" s="59">
        <f t="shared" si="44"/>
        <v>6.6349999999999998</v>
      </c>
      <c r="P201" s="60">
        <f t="shared" si="49"/>
        <v>0.13829550056449744</v>
      </c>
      <c r="Q201" s="22">
        <f t="shared" si="50"/>
        <v>8.222426499470712E-8</v>
      </c>
      <c r="R201" s="61">
        <f t="shared" si="51"/>
        <v>5.959171186971138E-8</v>
      </c>
      <c r="S201" s="22">
        <f t="shared" si="52"/>
        <v>3.5511721235627003E-15</v>
      </c>
      <c r="T201" s="62">
        <v>298</v>
      </c>
      <c r="U201" s="59">
        <f t="shared" si="53"/>
        <v>289.41000000000003</v>
      </c>
      <c r="V201" s="63">
        <f t="shared" si="54"/>
        <v>0.50059424299703403</v>
      </c>
      <c r="W201" s="64">
        <f t="shared" si="55"/>
        <v>3.1666075506983447</v>
      </c>
      <c r="X201" s="65">
        <f t="shared" si="45"/>
        <v>-4.1766636122206052E-8</v>
      </c>
      <c r="Y201" s="66">
        <f t="shared" si="46"/>
        <v>-4.015081910641736E-8</v>
      </c>
      <c r="Z201" s="66">
        <f t="shared" si="47"/>
        <v>-4.0213329877475702E-8</v>
      </c>
      <c r="AA201" s="67">
        <f t="shared" si="48"/>
        <v>-3.8655186950794203E-8</v>
      </c>
      <c r="AB201" s="68">
        <f t="shared" si="57"/>
        <v>5.3980490238657366E-6</v>
      </c>
      <c r="AC201" s="69"/>
      <c r="AD201" s="70">
        <f t="shared" si="56"/>
        <v>5.3980490238657364E-2</v>
      </c>
      <c r="AE201" s="70"/>
      <c r="AF201" s="74"/>
      <c r="AG201" s="71">
        <v>1950</v>
      </c>
    </row>
    <row r="202" spans="5:33">
      <c r="E202" s="72">
        <v>0.60681712962962964</v>
      </c>
      <c r="F202" s="71">
        <v>1960</v>
      </c>
      <c r="G202" s="58">
        <v>16.43</v>
      </c>
      <c r="H202" s="58">
        <v>7.04</v>
      </c>
      <c r="I202" s="58">
        <v>6.49</v>
      </c>
      <c r="J202" s="99">
        <v>16.39</v>
      </c>
      <c r="K202" s="99">
        <v>7.15</v>
      </c>
      <c r="L202" s="99">
        <v>6.48</v>
      </c>
      <c r="M202" s="59">
        <f t="shared" si="44"/>
        <v>16.41</v>
      </c>
      <c r="N202" s="59">
        <f t="shared" si="44"/>
        <v>7.0950000000000006</v>
      </c>
      <c r="O202" s="59">
        <f t="shared" si="44"/>
        <v>6.4850000000000003</v>
      </c>
      <c r="P202" s="60">
        <f t="shared" si="49"/>
        <v>0.13516900092852541</v>
      </c>
      <c r="Q202" s="22">
        <f t="shared" si="50"/>
        <v>8.0352612218561473E-8</v>
      </c>
      <c r="R202" s="61">
        <f t="shared" si="51"/>
        <v>6.0979781154289692E-8</v>
      </c>
      <c r="S202" s="22">
        <f t="shared" si="52"/>
        <v>3.7185337096250641E-15</v>
      </c>
      <c r="T202" s="62">
        <v>298</v>
      </c>
      <c r="U202" s="59">
        <f t="shared" si="53"/>
        <v>289.41000000000003</v>
      </c>
      <c r="V202" s="63">
        <f t="shared" si="54"/>
        <v>0.50059424299703403</v>
      </c>
      <c r="W202" s="64">
        <f t="shared" si="55"/>
        <v>3.1666075506983447</v>
      </c>
      <c r="X202" s="65">
        <f t="shared" si="45"/>
        <v>-3.9563585673898704E-8</v>
      </c>
      <c r="Y202" s="66">
        <f t="shared" si="46"/>
        <v>-3.7997096575262741E-8</v>
      </c>
      <c r="Z202" s="66">
        <f t="shared" si="47"/>
        <v>-3.8059120480688592E-8</v>
      </c>
      <c r="AA202" s="67">
        <f t="shared" si="48"/>
        <v>-3.6549743711843988E-8</v>
      </c>
      <c r="AB202" s="68">
        <f t="shared" si="57"/>
        <v>4.9961321554644275E-6</v>
      </c>
      <c r="AC202" s="69"/>
      <c r="AD202" s="70">
        <f t="shared" si="56"/>
        <v>4.9961321554644278E-2</v>
      </c>
      <c r="AE202" s="70"/>
      <c r="AF202" s="74"/>
      <c r="AG202" s="71">
        <v>1960</v>
      </c>
    </row>
    <row r="203" spans="5:33">
      <c r="E203" s="72">
        <v>0.60693287037037036</v>
      </c>
      <c r="F203" s="71">
        <v>1970</v>
      </c>
      <c r="G203" s="58">
        <v>16.43</v>
      </c>
      <c r="H203" s="58">
        <v>7.05</v>
      </c>
      <c r="I203" s="58">
        <v>6.33</v>
      </c>
      <c r="J203" s="99">
        <v>16.39</v>
      </c>
      <c r="K203" s="99">
        <v>7.15</v>
      </c>
      <c r="L203" s="99">
        <v>6.36</v>
      </c>
      <c r="M203" s="59">
        <f t="shared" si="44"/>
        <v>16.41</v>
      </c>
      <c r="N203" s="59">
        <f t="shared" si="44"/>
        <v>7.1</v>
      </c>
      <c r="O203" s="59">
        <f t="shared" si="44"/>
        <v>6.3450000000000006</v>
      </c>
      <c r="P203" s="60">
        <f t="shared" si="49"/>
        <v>0.13225093460161816</v>
      </c>
      <c r="Q203" s="22">
        <f t="shared" si="50"/>
        <v>7.943282347242818E-8</v>
      </c>
      <c r="R203" s="61">
        <f t="shared" si="51"/>
        <v>6.1685893740944184E-8</v>
      </c>
      <c r="S203" s="22">
        <f t="shared" si="52"/>
        <v>3.8051494866190566E-15</v>
      </c>
      <c r="T203" s="62">
        <v>298</v>
      </c>
      <c r="U203" s="59">
        <f t="shared" si="53"/>
        <v>289.41000000000003</v>
      </c>
      <c r="V203" s="63">
        <f t="shared" si="54"/>
        <v>0.50059424299703403</v>
      </c>
      <c r="W203" s="64">
        <f t="shared" si="55"/>
        <v>3.1666075506983447</v>
      </c>
      <c r="X203" s="65">
        <f t="shared" si="45"/>
        <v>-3.6595375300622788E-8</v>
      </c>
      <c r="Y203" s="66">
        <f t="shared" si="46"/>
        <v>-3.514466871285131E-8</v>
      </c>
      <c r="Z203" s="66">
        <f t="shared" si="47"/>
        <v>-3.5202177334815561E-8</v>
      </c>
      <c r="AA203" s="67">
        <f t="shared" si="48"/>
        <v>-3.3804419878304842E-8</v>
      </c>
      <c r="AB203" s="68">
        <f t="shared" si="57"/>
        <v>4.6157558829683532E-6</v>
      </c>
      <c r="AC203" s="69"/>
      <c r="AD203" s="70">
        <f t="shared" si="56"/>
        <v>4.6157558829683532E-2</v>
      </c>
      <c r="AE203" s="70"/>
      <c r="AF203" s="74"/>
      <c r="AG203" s="71">
        <v>1970</v>
      </c>
    </row>
    <row r="204" spans="5:33">
      <c r="E204" s="72">
        <v>0.60704861111111108</v>
      </c>
      <c r="F204" s="71">
        <v>1980</v>
      </c>
      <c r="G204" s="58">
        <v>16.440000000000001</v>
      </c>
      <c r="H204" s="58">
        <v>7.05</v>
      </c>
      <c r="I204" s="58">
        <v>6.19</v>
      </c>
      <c r="J204" s="99">
        <v>16.39</v>
      </c>
      <c r="K204" s="99">
        <v>7.16</v>
      </c>
      <c r="L204" s="99">
        <v>6.24</v>
      </c>
      <c r="M204" s="59">
        <f t="shared" si="44"/>
        <v>16.414999999999999</v>
      </c>
      <c r="N204" s="59">
        <f t="shared" si="44"/>
        <v>7.1050000000000004</v>
      </c>
      <c r="O204" s="59">
        <f t="shared" si="44"/>
        <v>6.2149999999999999</v>
      </c>
      <c r="P204" s="60">
        <f t="shared" si="49"/>
        <v>0.12955268090360317</v>
      </c>
      <c r="Q204" s="22">
        <f t="shared" si="50"/>
        <v>7.8523563461006931E-8</v>
      </c>
      <c r="R204" s="61">
        <f t="shared" si="51"/>
        <v>6.2426115389058948E-8</v>
      </c>
      <c r="S204" s="22">
        <f t="shared" si="52"/>
        <v>3.8970198825681023E-15</v>
      </c>
      <c r="T204" s="62">
        <v>298</v>
      </c>
      <c r="U204" s="59">
        <f t="shared" si="53"/>
        <v>289.41500000000002</v>
      </c>
      <c r="V204" s="63">
        <f t="shared" si="54"/>
        <v>0.50029421766913029</v>
      </c>
      <c r="W204" s="64">
        <f t="shared" si="55"/>
        <v>3.1644207064803842</v>
      </c>
      <c r="X204" s="65">
        <f t="shared" si="45"/>
        <v>-3.3939259720865871E-8</v>
      </c>
      <c r="Y204" s="66">
        <f t="shared" si="46"/>
        <v>-3.2588542857802595E-8</v>
      </c>
      <c r="Z204" s="66">
        <f t="shared" si="47"/>
        <v>-3.2642298775261269E-8</v>
      </c>
      <c r="AA204" s="67">
        <f t="shared" si="48"/>
        <v>-3.1341059066666653E-8</v>
      </c>
      <c r="AB204" s="68">
        <f t="shared" si="57"/>
        <v>4.2639334041779188E-6</v>
      </c>
      <c r="AC204" s="69"/>
      <c r="AD204" s="70">
        <f t="shared" si="56"/>
        <v>4.2639334041779185E-2</v>
      </c>
      <c r="AE204" s="70"/>
      <c r="AF204" s="74"/>
      <c r="AG204" s="71">
        <v>1980</v>
      </c>
    </row>
    <row r="205" spans="5:33">
      <c r="E205" s="72">
        <v>0.6071643518518518</v>
      </c>
      <c r="F205" s="71">
        <v>1990</v>
      </c>
      <c r="G205" s="58">
        <v>16.440000000000001</v>
      </c>
      <c r="H205" s="58">
        <v>7.06</v>
      </c>
      <c r="I205" s="58">
        <v>6.07</v>
      </c>
      <c r="J205" s="99">
        <v>16.39</v>
      </c>
      <c r="K205" s="99">
        <v>7.16</v>
      </c>
      <c r="L205" s="99">
        <v>6.14</v>
      </c>
      <c r="M205" s="59">
        <f t="shared" si="44"/>
        <v>16.414999999999999</v>
      </c>
      <c r="N205" s="59">
        <f t="shared" si="44"/>
        <v>7.1099999999999994</v>
      </c>
      <c r="O205" s="59">
        <f t="shared" si="44"/>
        <v>6.1050000000000004</v>
      </c>
      <c r="P205" s="60">
        <f t="shared" si="49"/>
        <v>0.12725971309999953</v>
      </c>
      <c r="Q205" s="22">
        <f t="shared" si="50"/>
        <v>7.762471166286921E-8</v>
      </c>
      <c r="R205" s="61">
        <f t="shared" si="51"/>
        <v>6.3148975736829468E-8</v>
      </c>
      <c r="S205" s="22">
        <f t="shared" si="52"/>
        <v>3.9877931366106768E-15</v>
      </c>
      <c r="T205" s="62">
        <v>298</v>
      </c>
      <c r="U205" s="59">
        <f t="shared" si="53"/>
        <v>289.41500000000002</v>
      </c>
      <c r="V205" s="63">
        <f t="shared" si="54"/>
        <v>0.50029421766913029</v>
      </c>
      <c r="W205" s="64">
        <f t="shared" si="55"/>
        <v>3.1644207064803842</v>
      </c>
      <c r="X205" s="65">
        <f t="shared" si="45"/>
        <v>-3.1504946971767137E-8</v>
      </c>
      <c r="Y205" s="66">
        <f t="shared" si="46"/>
        <v>-3.0244614154486799E-8</v>
      </c>
      <c r="Z205" s="66">
        <f t="shared" si="47"/>
        <v>-3.0295032865292362E-8</v>
      </c>
      <c r="AA205" s="67">
        <f t="shared" si="48"/>
        <v>-2.9081084830057743E-8</v>
      </c>
      <c r="AB205" s="68">
        <f t="shared" si="57"/>
        <v>3.9376967340884868E-6</v>
      </c>
      <c r="AC205" s="69"/>
      <c r="AD205" s="70">
        <f t="shared" si="56"/>
        <v>3.9376967340884868E-2</v>
      </c>
      <c r="AE205" s="70"/>
      <c r="AF205" s="74"/>
      <c r="AG205" s="71">
        <v>1990</v>
      </c>
    </row>
    <row r="206" spans="5:33">
      <c r="E206" s="72">
        <v>0.60728009259259264</v>
      </c>
      <c r="F206" s="71">
        <v>2000</v>
      </c>
      <c r="G206" s="58">
        <v>16.440000000000001</v>
      </c>
      <c r="H206" s="58">
        <v>7.07</v>
      </c>
      <c r="I206" s="58">
        <v>5.94</v>
      </c>
      <c r="J206" s="99">
        <v>16.39</v>
      </c>
      <c r="K206" s="99">
        <v>7.17</v>
      </c>
      <c r="L206" s="99">
        <v>6.04</v>
      </c>
      <c r="M206" s="59">
        <f t="shared" si="44"/>
        <v>16.414999999999999</v>
      </c>
      <c r="N206" s="59">
        <f t="shared" si="44"/>
        <v>7.12</v>
      </c>
      <c r="O206" s="59">
        <f t="shared" si="44"/>
        <v>5.99</v>
      </c>
      <c r="P206" s="60">
        <f t="shared" si="49"/>
        <v>0.12486251948714125</v>
      </c>
      <c r="Q206" s="22">
        <f t="shared" si="50"/>
        <v>7.5857757502918145E-8</v>
      </c>
      <c r="R206" s="61">
        <f t="shared" si="51"/>
        <v>6.4619904341205201E-8</v>
      </c>
      <c r="S206" s="22">
        <f t="shared" si="52"/>
        <v>4.1757320370665112E-15</v>
      </c>
      <c r="T206" s="62">
        <v>298</v>
      </c>
      <c r="U206" s="59">
        <f t="shared" si="53"/>
        <v>289.41500000000002</v>
      </c>
      <c r="V206" s="63">
        <f t="shared" si="54"/>
        <v>0.50029421766913029</v>
      </c>
      <c r="W206" s="64">
        <f t="shared" si="55"/>
        <v>3.1644207064803842</v>
      </c>
      <c r="X206" s="65">
        <f t="shared" si="45"/>
        <v>-2.9879452884813956E-8</v>
      </c>
      <c r="Y206" s="66">
        <f t="shared" si="46"/>
        <v>-2.8651390902477816E-8</v>
      </c>
      <c r="Z206" s="66">
        <f t="shared" si="47"/>
        <v>-2.8701864926827366E-8</v>
      </c>
      <c r="AA206" s="67">
        <f t="shared" si="48"/>
        <v>-2.7520127948399321E-8</v>
      </c>
      <c r="AB206" s="68">
        <f t="shared" si="57"/>
        <v>3.6349211910195161E-6</v>
      </c>
      <c r="AC206" s="69"/>
      <c r="AD206" s="70">
        <f t="shared" si="56"/>
        <v>3.6349211910195162E-2</v>
      </c>
      <c r="AE206" s="70"/>
      <c r="AF206" s="74"/>
      <c r="AG206" s="71">
        <v>2000</v>
      </c>
    </row>
    <row r="207" spans="5:33">
      <c r="E207" s="72">
        <v>0.60739583333333336</v>
      </c>
      <c r="F207" s="71">
        <v>2010</v>
      </c>
      <c r="G207" s="58">
        <v>16.440000000000001</v>
      </c>
      <c r="H207" s="58">
        <v>7.07</v>
      </c>
      <c r="I207" s="58">
        <v>5.83</v>
      </c>
      <c r="J207" s="99">
        <v>16.39</v>
      </c>
      <c r="K207" s="99">
        <v>7.17</v>
      </c>
      <c r="L207" s="99">
        <v>5.97</v>
      </c>
      <c r="M207" s="59">
        <f t="shared" si="44"/>
        <v>16.414999999999999</v>
      </c>
      <c r="N207" s="59">
        <f t="shared" si="44"/>
        <v>7.12</v>
      </c>
      <c r="O207" s="59">
        <f t="shared" si="44"/>
        <v>5.9</v>
      </c>
      <c r="P207" s="60">
        <f t="shared" si="49"/>
        <v>0.1229864549205565</v>
      </c>
      <c r="Q207" s="22">
        <f t="shared" si="50"/>
        <v>7.5857757502918145E-8</v>
      </c>
      <c r="R207" s="61">
        <f t="shared" si="51"/>
        <v>6.4619904341205201E-8</v>
      </c>
      <c r="S207" s="22">
        <f t="shared" si="52"/>
        <v>4.1757320370665112E-15</v>
      </c>
      <c r="T207" s="62">
        <v>298</v>
      </c>
      <c r="U207" s="59">
        <f t="shared" si="53"/>
        <v>289.41500000000002</v>
      </c>
      <c r="V207" s="63">
        <f t="shared" si="54"/>
        <v>0.50029421766913029</v>
      </c>
      <c r="W207" s="64">
        <f t="shared" si="55"/>
        <v>3.1644207064803842</v>
      </c>
      <c r="X207" s="65">
        <f t="shared" si="45"/>
        <v>-2.7108055092750804E-8</v>
      </c>
      <c r="Y207" s="66">
        <f t="shared" si="46"/>
        <v>-2.6010639327674399E-8</v>
      </c>
      <c r="Z207" s="66">
        <f t="shared" si="47"/>
        <v>-2.6055066025101337E-8</v>
      </c>
      <c r="AA207" s="67">
        <f t="shared" si="48"/>
        <v>-2.4998479904252746E-8</v>
      </c>
      <c r="AB207" s="68">
        <f t="shared" si="57"/>
        <v>3.3480777035331444E-6</v>
      </c>
      <c r="AC207" s="69"/>
      <c r="AD207" s="70">
        <f t="shared" si="56"/>
        <v>3.3480777035331442E-2</v>
      </c>
      <c r="AE207" s="70"/>
      <c r="AF207" s="74"/>
      <c r="AG207" s="71">
        <v>2010</v>
      </c>
    </row>
    <row r="208" spans="5:33">
      <c r="E208" s="72">
        <v>0.60751157407407408</v>
      </c>
      <c r="F208" s="71">
        <v>2020</v>
      </c>
      <c r="G208" s="58">
        <v>16.440000000000001</v>
      </c>
      <c r="H208" s="58">
        <v>7.08</v>
      </c>
      <c r="I208" s="58">
        <v>5.74</v>
      </c>
      <c r="J208" s="99">
        <v>16.39</v>
      </c>
      <c r="K208" s="99">
        <v>7.18</v>
      </c>
      <c r="L208" s="99">
        <v>5.93</v>
      </c>
      <c r="M208" s="59">
        <f t="shared" si="44"/>
        <v>16.414999999999999</v>
      </c>
      <c r="N208" s="59">
        <f t="shared" si="44"/>
        <v>7.13</v>
      </c>
      <c r="O208" s="59">
        <f t="shared" si="44"/>
        <v>5.835</v>
      </c>
      <c r="P208" s="60">
        <f t="shared" si="49"/>
        <v>0.12163151940024527</v>
      </c>
      <c r="Q208" s="22">
        <f t="shared" si="50"/>
        <v>7.413102413009154E-8</v>
      </c>
      <c r="R208" s="61">
        <f t="shared" si="51"/>
        <v>6.6125095274207943E-8</v>
      </c>
      <c r="S208" s="22">
        <f t="shared" si="52"/>
        <v>4.3725282250230777E-15</v>
      </c>
      <c r="T208" s="62">
        <v>298</v>
      </c>
      <c r="U208" s="59">
        <f t="shared" si="53"/>
        <v>289.41500000000002</v>
      </c>
      <c r="V208" s="63">
        <f t="shared" si="54"/>
        <v>0.50029421766913029</v>
      </c>
      <c r="W208" s="64">
        <f t="shared" si="55"/>
        <v>3.1644207064803842</v>
      </c>
      <c r="X208" s="65">
        <f t="shared" si="45"/>
        <v>-2.5889527413574729E-8</v>
      </c>
      <c r="Y208" s="66">
        <f t="shared" si="46"/>
        <v>-2.4804137436354441E-8</v>
      </c>
      <c r="Z208" s="66">
        <f t="shared" si="47"/>
        <v>-2.4849641218012217E-8</v>
      </c>
      <c r="AA208" s="67">
        <f t="shared" si="48"/>
        <v>-2.3805939630399627E-8</v>
      </c>
      <c r="AB208" s="68">
        <f t="shared" si="57"/>
        <v>3.0876811273622204E-6</v>
      </c>
      <c r="AC208" s="69"/>
      <c r="AD208" s="70">
        <f t="shared" si="56"/>
        <v>3.0876811273622205E-2</v>
      </c>
      <c r="AE208" s="70"/>
      <c r="AF208" s="74"/>
      <c r="AG208" s="71">
        <v>2020</v>
      </c>
    </row>
    <row r="209" spans="5:33">
      <c r="E209" s="72">
        <v>0.6076273148148148</v>
      </c>
      <c r="F209" s="71">
        <v>2030</v>
      </c>
      <c r="G209" s="58">
        <v>16.440000000000001</v>
      </c>
      <c r="H209" s="58">
        <v>7.08</v>
      </c>
      <c r="I209" s="58">
        <v>5.64</v>
      </c>
      <c r="J209" s="99">
        <v>16.399999999999999</v>
      </c>
      <c r="K209" s="99">
        <v>7.18</v>
      </c>
      <c r="L209" s="99">
        <v>5.91</v>
      </c>
      <c r="M209" s="59">
        <f t="shared" si="44"/>
        <v>16.420000000000002</v>
      </c>
      <c r="N209" s="59">
        <f t="shared" si="44"/>
        <v>7.13</v>
      </c>
      <c r="O209" s="59">
        <f t="shared" si="44"/>
        <v>5.7750000000000004</v>
      </c>
      <c r="P209" s="60">
        <f t="shared" si="49"/>
        <v>0.12039138525127206</v>
      </c>
      <c r="Q209" s="22">
        <f t="shared" si="50"/>
        <v>7.413102413009154E-8</v>
      </c>
      <c r="R209" s="61">
        <f t="shared" si="51"/>
        <v>6.6152575960011516E-8</v>
      </c>
      <c r="S209" s="22">
        <f t="shared" si="52"/>
        <v>4.3761633061450938E-15</v>
      </c>
      <c r="T209" s="62">
        <v>298</v>
      </c>
      <c r="U209" s="59">
        <f t="shared" si="53"/>
        <v>289.42</v>
      </c>
      <c r="V209" s="63">
        <f t="shared" si="54"/>
        <v>0.4999942027076606</v>
      </c>
      <c r="W209" s="64">
        <f t="shared" si="55"/>
        <v>3.1622354479679955</v>
      </c>
      <c r="X209" s="65">
        <f t="shared" si="45"/>
        <v>-2.3600417988075034E-8</v>
      </c>
      <c r="Y209" s="66">
        <f t="shared" si="46"/>
        <v>-2.261959288596849E-8</v>
      </c>
      <c r="Z209" s="66">
        <f t="shared" si="47"/>
        <v>-2.2660355633535437E-8</v>
      </c>
      <c r="AA209" s="67">
        <f t="shared" si="48"/>
        <v>-2.1716905107984232E-8</v>
      </c>
      <c r="AB209" s="68">
        <f t="shared" si="57"/>
        <v>2.8393427534410421E-6</v>
      </c>
      <c r="AC209" s="69"/>
      <c r="AD209" s="70">
        <f t="shared" si="56"/>
        <v>2.8393427534410421E-2</v>
      </c>
      <c r="AE209" s="70"/>
      <c r="AF209" s="74"/>
      <c r="AG209" s="71">
        <v>2030</v>
      </c>
    </row>
    <row r="210" spans="5:33">
      <c r="E210" s="72">
        <v>0.60774305555555552</v>
      </c>
      <c r="F210" s="71">
        <v>2040</v>
      </c>
      <c r="G210" s="58">
        <v>16.45</v>
      </c>
      <c r="H210" s="58">
        <v>7.09</v>
      </c>
      <c r="I210" s="58">
        <v>5.55</v>
      </c>
      <c r="J210" s="99">
        <v>16.399999999999999</v>
      </c>
      <c r="K210" s="99">
        <v>7.19</v>
      </c>
      <c r="L210" s="99">
        <v>5.89</v>
      </c>
      <c r="M210" s="59">
        <f t="shared" si="44"/>
        <v>16.424999999999997</v>
      </c>
      <c r="N210" s="59">
        <f t="shared" si="44"/>
        <v>7.1400000000000006</v>
      </c>
      <c r="O210" s="59">
        <f t="shared" si="44"/>
        <v>5.72</v>
      </c>
      <c r="P210" s="60">
        <f t="shared" si="49"/>
        <v>0.11925527731288604</v>
      </c>
      <c r="Q210" s="22">
        <f t="shared" si="50"/>
        <v>7.2443596007498796E-8</v>
      </c>
      <c r="R210" s="61">
        <f t="shared" si="51"/>
        <v>6.7721599881023192E-8</v>
      </c>
      <c r="S210" s="22">
        <f t="shared" si="52"/>
        <v>4.5862150904454002E-15</v>
      </c>
      <c r="T210" s="62">
        <v>298</v>
      </c>
      <c r="U210" s="59">
        <f t="shared" si="53"/>
        <v>289.42500000000001</v>
      </c>
      <c r="V210" s="63">
        <f t="shared" si="54"/>
        <v>0.4996941981120866</v>
      </c>
      <c r="W210" s="64">
        <f t="shared" si="55"/>
        <v>3.1600517739579312</v>
      </c>
      <c r="X210" s="65">
        <f t="shared" si="45"/>
        <v>-2.2561322608380626E-8</v>
      </c>
      <c r="Y210" s="66">
        <f t="shared" si="46"/>
        <v>-2.1587276464662477E-8</v>
      </c>
      <c r="Z210" s="66">
        <f t="shared" si="47"/>
        <v>-2.1629329224891165E-8</v>
      </c>
      <c r="AA210" s="67">
        <f t="shared" si="48"/>
        <v>-2.0693704730793119E-8</v>
      </c>
      <c r="AB210" s="68">
        <f t="shared" si="57"/>
        <v>2.6128807198825978E-6</v>
      </c>
      <c r="AC210" s="69"/>
      <c r="AD210" s="70">
        <f t="shared" si="56"/>
        <v>2.6128807198825977E-2</v>
      </c>
      <c r="AG210" s="71">
        <v>2040</v>
      </c>
    </row>
    <row r="211" spans="5:33">
      <c r="E211" s="72">
        <v>0.60785879629629624</v>
      </c>
      <c r="F211" s="71">
        <v>2050</v>
      </c>
      <c r="G211" s="58">
        <v>16.45</v>
      </c>
      <c r="H211" s="58">
        <v>7.09</v>
      </c>
      <c r="I211" s="58">
        <v>5.46</v>
      </c>
      <c r="J211" s="99">
        <v>16.399999999999999</v>
      </c>
      <c r="K211" s="99">
        <v>7.19</v>
      </c>
      <c r="L211" s="99">
        <v>5.85</v>
      </c>
      <c r="M211" s="59">
        <f t="shared" si="44"/>
        <v>16.424999999999997</v>
      </c>
      <c r="N211" s="59">
        <f t="shared" si="44"/>
        <v>7.1400000000000006</v>
      </c>
      <c r="O211" s="59">
        <f t="shared" si="44"/>
        <v>5.6549999999999994</v>
      </c>
      <c r="P211" s="60">
        <f t="shared" si="49"/>
        <v>0.11790010370705779</v>
      </c>
      <c r="Q211" s="22">
        <f t="shared" si="50"/>
        <v>7.2443596007498796E-8</v>
      </c>
      <c r="R211" s="61">
        <f t="shared" si="51"/>
        <v>6.7721599881023192E-8</v>
      </c>
      <c r="S211" s="22">
        <f t="shared" si="52"/>
        <v>4.5862150904454002E-15</v>
      </c>
      <c r="T211" s="62">
        <v>298</v>
      </c>
      <c r="U211" s="59">
        <f t="shared" si="53"/>
        <v>289.42500000000001</v>
      </c>
      <c r="V211" s="63">
        <f t="shared" si="54"/>
        <v>0.4996941981120866</v>
      </c>
      <c r="W211" s="64">
        <f t="shared" si="55"/>
        <v>3.1600517739579312</v>
      </c>
      <c r="X211" s="65">
        <f t="shared" si="45"/>
        <v>-2.04597972730412E-8</v>
      </c>
      <c r="Y211" s="66">
        <f t="shared" si="46"/>
        <v>-1.9586518543218293E-8</v>
      </c>
      <c r="Z211" s="66">
        <f t="shared" si="47"/>
        <v>-1.9623792409121454E-8</v>
      </c>
      <c r="AA211" s="67">
        <f t="shared" si="48"/>
        <v>-1.8784605649131364E-8</v>
      </c>
      <c r="AB211" s="68">
        <f t="shared" si="57"/>
        <v>2.3967336553521303E-6</v>
      </c>
      <c r="AC211" s="69"/>
      <c r="AD211" s="70">
        <f t="shared" si="56"/>
        <v>2.3967336553521304E-2</v>
      </c>
      <c r="AE211" s="70"/>
      <c r="AF211" s="74"/>
      <c r="AG211" s="71">
        <v>2050</v>
      </c>
    </row>
    <row r="212" spans="5:33">
      <c r="E212" s="72">
        <v>0.60797453703703708</v>
      </c>
      <c r="F212" s="71">
        <v>2060</v>
      </c>
      <c r="G212" s="58">
        <v>16.45</v>
      </c>
      <c r="H212" s="58">
        <v>7.1</v>
      </c>
      <c r="I212" s="58">
        <v>5.39</v>
      </c>
      <c r="J212" s="99">
        <v>16.399999999999999</v>
      </c>
      <c r="K212" s="99">
        <v>7.19</v>
      </c>
      <c r="L212" s="99">
        <v>5.79</v>
      </c>
      <c r="M212" s="59">
        <f t="shared" si="44"/>
        <v>16.424999999999997</v>
      </c>
      <c r="N212" s="59">
        <f t="shared" si="44"/>
        <v>7.1449999999999996</v>
      </c>
      <c r="O212" s="59">
        <f t="shared" si="44"/>
        <v>5.59</v>
      </c>
      <c r="P212" s="60">
        <f t="shared" si="49"/>
        <v>0.11654493010122954</v>
      </c>
      <c r="Q212" s="22">
        <f t="shared" si="50"/>
        <v>7.1614341021290254E-8</v>
      </c>
      <c r="R212" s="61">
        <f t="shared" si="51"/>
        <v>6.8505779049252409E-8</v>
      </c>
      <c r="S212" s="22">
        <f t="shared" si="52"/>
        <v>4.6930417631449903E-15</v>
      </c>
      <c r="T212" s="62">
        <v>298</v>
      </c>
      <c r="U212" s="59">
        <f t="shared" si="53"/>
        <v>289.42500000000001</v>
      </c>
      <c r="V212" s="63">
        <f t="shared" si="54"/>
        <v>0.4996941981120866</v>
      </c>
      <c r="W212" s="64">
        <f t="shared" si="55"/>
        <v>3.1600517739579312</v>
      </c>
      <c r="X212" s="65">
        <f t="shared" si="45"/>
        <v>-1.9002329664245305E-8</v>
      </c>
      <c r="Y212" s="66">
        <f t="shared" si="46"/>
        <v>-1.818190708743221E-8</v>
      </c>
      <c r="Z212" s="66">
        <f t="shared" si="47"/>
        <v>-1.8217328702383515E-8</v>
      </c>
      <c r="AA212" s="67">
        <f t="shared" si="48"/>
        <v>-1.7429269095279096E-8</v>
      </c>
      <c r="AB212" s="68">
        <f t="shared" si="57"/>
        <v>2.2006252806407109E-6</v>
      </c>
      <c r="AC212" s="69"/>
      <c r="AD212" s="70">
        <f t="shared" si="56"/>
        <v>2.2006252806407108E-2</v>
      </c>
      <c r="AE212" s="70"/>
      <c r="AF212" s="74"/>
      <c r="AG212" s="71">
        <v>2060</v>
      </c>
    </row>
    <row r="213" spans="5:33">
      <c r="E213" s="72">
        <v>0.6080902777777778</v>
      </c>
      <c r="F213" s="71">
        <v>2070</v>
      </c>
      <c r="G213" s="58">
        <v>16.46</v>
      </c>
      <c r="H213" s="58">
        <v>7.1</v>
      </c>
      <c r="I213" s="58">
        <v>5.33</v>
      </c>
      <c r="J213" s="99">
        <v>16.41</v>
      </c>
      <c r="K213" s="99">
        <v>7.2</v>
      </c>
      <c r="L213" s="99">
        <v>5.74</v>
      </c>
      <c r="M213" s="59">
        <f t="shared" si="44"/>
        <v>16.435000000000002</v>
      </c>
      <c r="N213" s="59">
        <f t="shared" si="44"/>
        <v>7.15</v>
      </c>
      <c r="O213" s="59">
        <f t="shared" si="44"/>
        <v>5.5350000000000001</v>
      </c>
      <c r="P213" s="60">
        <f t="shared" si="49"/>
        <v>0.11541852576613931</v>
      </c>
      <c r="Q213" s="22">
        <f t="shared" si="50"/>
        <v>7.0794578438413597E-8</v>
      </c>
      <c r="R213" s="61">
        <f t="shared" si="51"/>
        <v>6.9356650019591771E-8</v>
      </c>
      <c r="S213" s="22">
        <f t="shared" si="52"/>
        <v>4.8103449019401394E-15</v>
      </c>
      <c r="T213" s="62">
        <v>298</v>
      </c>
      <c r="U213" s="59">
        <f t="shared" si="53"/>
        <v>289.435</v>
      </c>
      <c r="V213" s="63">
        <f t="shared" si="54"/>
        <v>0.49909422001648074</v>
      </c>
      <c r="W213" s="64">
        <f t="shared" si="55"/>
        <v>3.1556891746366138</v>
      </c>
      <c r="X213" s="65">
        <f t="shared" si="45"/>
        <v>-1.7717791570275979E-8</v>
      </c>
      <c r="Y213" s="66">
        <f t="shared" si="46"/>
        <v>-1.6940213049004512E-8</v>
      </c>
      <c r="Z213" s="66">
        <f t="shared" si="47"/>
        <v>-1.6974338541131706E-8</v>
      </c>
      <c r="AA213" s="67">
        <f t="shared" si="48"/>
        <v>-1.6227890189505996E-8</v>
      </c>
      <c r="AB213" s="68">
        <f t="shared" si="57"/>
        <v>2.0185751634087851E-6</v>
      </c>
      <c r="AC213" s="69"/>
      <c r="AD213" s="70">
        <f t="shared" si="56"/>
        <v>2.018575163408785E-2</v>
      </c>
      <c r="AE213" s="70"/>
      <c r="AF213" s="74"/>
      <c r="AG213" s="71">
        <v>2070</v>
      </c>
    </row>
    <row r="214" spans="5:33">
      <c r="E214" s="72">
        <v>0.60820601851851852</v>
      </c>
      <c r="F214" s="71">
        <v>2080</v>
      </c>
      <c r="G214" s="58">
        <v>16.46</v>
      </c>
      <c r="H214" s="58">
        <v>7.1</v>
      </c>
      <c r="I214" s="58">
        <v>5.27</v>
      </c>
      <c r="J214" s="99">
        <v>16.41</v>
      </c>
      <c r="K214" s="99">
        <v>7.2</v>
      </c>
      <c r="L214" s="99">
        <v>5.68</v>
      </c>
      <c r="M214" s="59">
        <f t="shared" si="44"/>
        <v>16.435000000000002</v>
      </c>
      <c r="N214" s="59">
        <f t="shared" si="44"/>
        <v>7.15</v>
      </c>
      <c r="O214" s="59">
        <f t="shared" si="44"/>
        <v>5.4749999999999996</v>
      </c>
      <c r="P214" s="60">
        <f t="shared" si="49"/>
        <v>0.11416737643534104</v>
      </c>
      <c r="Q214" s="22">
        <f t="shared" si="50"/>
        <v>7.0794578438413597E-8</v>
      </c>
      <c r="R214" s="61">
        <f t="shared" si="51"/>
        <v>6.9356650019591771E-8</v>
      </c>
      <c r="S214" s="22">
        <f t="shared" si="52"/>
        <v>4.8103449019401394E-15</v>
      </c>
      <c r="T214" s="62">
        <v>298</v>
      </c>
      <c r="U214" s="59">
        <f t="shared" si="53"/>
        <v>289.435</v>
      </c>
      <c r="V214" s="63">
        <f t="shared" si="54"/>
        <v>0.49909422001648074</v>
      </c>
      <c r="W214" s="64">
        <f t="shared" si="55"/>
        <v>3.1556891746366138</v>
      </c>
      <c r="X214" s="65">
        <f t="shared" si="45"/>
        <v>-1.6053009061803234E-8</v>
      </c>
      <c r="Y214" s="66">
        <f t="shared" si="46"/>
        <v>-1.5356129678352771E-8</v>
      </c>
      <c r="Z214" s="66">
        <f t="shared" si="47"/>
        <v>-1.5386382005079093E-8</v>
      </c>
      <c r="AA214" s="67">
        <f t="shared" si="48"/>
        <v>-1.4717128372525363E-8</v>
      </c>
      <c r="AB214" s="68">
        <f t="shared" si="57"/>
        <v>1.8489505218420284E-6</v>
      </c>
      <c r="AC214" s="69"/>
      <c r="AD214" s="70">
        <f t="shared" si="56"/>
        <v>1.8489505218420285E-2</v>
      </c>
      <c r="AE214" s="70"/>
      <c r="AF214" s="74"/>
      <c r="AG214" s="71">
        <v>2080</v>
      </c>
    </row>
    <row r="215" spans="5:33">
      <c r="E215" s="72">
        <v>0.60832175925925924</v>
      </c>
      <c r="F215" s="71">
        <v>2090</v>
      </c>
      <c r="G215" s="58">
        <v>16.46</v>
      </c>
      <c r="H215" s="58">
        <v>7.11</v>
      </c>
      <c r="I215" s="58">
        <v>5.22</v>
      </c>
      <c r="J215" s="99">
        <v>16.41</v>
      </c>
      <c r="K215" s="99">
        <v>7.2</v>
      </c>
      <c r="L215" s="99">
        <v>5.63</v>
      </c>
      <c r="M215" s="59">
        <f t="shared" si="44"/>
        <v>16.435000000000002</v>
      </c>
      <c r="N215" s="59">
        <f t="shared" si="44"/>
        <v>7.1550000000000002</v>
      </c>
      <c r="O215" s="59">
        <f t="shared" si="44"/>
        <v>5.4249999999999998</v>
      </c>
      <c r="P215" s="60">
        <f t="shared" si="49"/>
        <v>0.11312475199300918</v>
      </c>
      <c r="Q215" s="22">
        <f t="shared" si="50"/>
        <v>6.9984199600227168E-8</v>
      </c>
      <c r="R215" s="61">
        <f t="shared" si="51"/>
        <v>7.0159762176113421E-8</v>
      </c>
      <c r="S215" s="22">
        <f t="shared" si="52"/>
        <v>4.9223922286087952E-15</v>
      </c>
      <c r="T215" s="62">
        <v>298</v>
      </c>
      <c r="U215" s="59">
        <f t="shared" si="53"/>
        <v>289.435</v>
      </c>
      <c r="V215" s="63">
        <f t="shared" si="54"/>
        <v>0.49909422001648074</v>
      </c>
      <c r="W215" s="64">
        <f t="shared" si="55"/>
        <v>3.1556891746366138</v>
      </c>
      <c r="X215" s="65">
        <f t="shared" si="45"/>
        <v>-1.4923326957895447E-8</v>
      </c>
      <c r="Y215" s="66">
        <f t="shared" si="46"/>
        <v>-1.4266452403462461E-8</v>
      </c>
      <c r="Z215" s="66">
        <f t="shared" si="47"/>
        <v>-1.4295365807389005E-8</v>
      </c>
      <c r="AA215" s="67">
        <f t="shared" si="48"/>
        <v>-1.3664859315702949E-8</v>
      </c>
      <c r="AB215" s="68">
        <f t="shared" si="57"/>
        <v>1.6951919205067085E-6</v>
      </c>
      <c r="AC215" s="69"/>
      <c r="AD215" s="70">
        <f t="shared" si="56"/>
        <v>1.6951919205067084E-2</v>
      </c>
      <c r="AE215" s="70"/>
      <c r="AF215" s="74"/>
      <c r="AG215" s="71">
        <v>2090</v>
      </c>
    </row>
    <row r="216" spans="5:33">
      <c r="E216" s="72">
        <v>0.60843749999999996</v>
      </c>
      <c r="F216" s="71">
        <v>2100</v>
      </c>
      <c r="G216" s="58">
        <v>16.46</v>
      </c>
      <c r="H216" s="58">
        <v>7.11</v>
      </c>
      <c r="I216" s="58">
        <v>5.18</v>
      </c>
      <c r="J216" s="99">
        <v>16.41</v>
      </c>
      <c r="K216" s="99">
        <v>7.21</v>
      </c>
      <c r="L216" s="99">
        <v>5.58</v>
      </c>
      <c r="M216" s="59">
        <f t="shared" si="44"/>
        <v>16.435000000000002</v>
      </c>
      <c r="N216" s="59">
        <f t="shared" si="44"/>
        <v>7.16</v>
      </c>
      <c r="O216" s="59">
        <f t="shared" si="44"/>
        <v>5.38</v>
      </c>
      <c r="P216" s="60">
        <f t="shared" si="49"/>
        <v>0.11218638999491048</v>
      </c>
      <c r="Q216" s="22">
        <f t="shared" si="50"/>
        <v>6.9183097091893466E-8</v>
      </c>
      <c r="R216" s="61">
        <f t="shared" si="51"/>
        <v>7.0972173933117078E-8</v>
      </c>
      <c r="S216" s="22">
        <f t="shared" si="52"/>
        <v>5.037049472792623E-15</v>
      </c>
      <c r="T216" s="62">
        <v>298</v>
      </c>
      <c r="U216" s="59">
        <f t="shared" si="53"/>
        <v>289.435</v>
      </c>
      <c r="V216" s="63">
        <f t="shared" si="54"/>
        <v>0.49909422001648074</v>
      </c>
      <c r="W216" s="64">
        <f t="shared" si="55"/>
        <v>3.1556891746366138</v>
      </c>
      <c r="X216" s="65">
        <f t="shared" si="45"/>
        <v>-1.3868064382820894E-8</v>
      </c>
      <c r="Y216" s="66">
        <f t="shared" si="46"/>
        <v>-1.3248601674414457E-8</v>
      </c>
      <c r="Z216" s="66">
        <f t="shared" si="47"/>
        <v>-1.3276272013728829E-8</v>
      </c>
      <c r="AA216" s="67">
        <f t="shared" si="48"/>
        <v>-1.2682007671207588E-8</v>
      </c>
      <c r="AB216" s="68">
        <f t="shared" si="57"/>
        <v>1.5523388826812069E-6</v>
      </c>
      <c r="AC216" s="75">
        <f>D17</f>
        <v>4.940711462450593E-6</v>
      </c>
      <c r="AD216" s="70">
        <f t="shared" si="56"/>
        <v>1.5523388826812069E-2</v>
      </c>
      <c r="AE216" s="70">
        <f>AC216*10000</f>
        <v>4.9407114624505928E-2</v>
      </c>
      <c r="AF216" s="74">
        <f>(AD216-AE216)*(AD216-AE216)</f>
        <v>1.1481068739333043E-3</v>
      </c>
      <c r="AG216" s="71">
        <v>2100</v>
      </c>
    </row>
    <row r="217" spans="5:33">
      <c r="E217" s="72">
        <v>0.60855324074074069</v>
      </c>
      <c r="F217" s="71">
        <v>2110</v>
      </c>
      <c r="G217" s="58">
        <v>16.47</v>
      </c>
      <c r="H217" s="58">
        <v>7.11</v>
      </c>
      <c r="I217" s="58">
        <v>5.14</v>
      </c>
      <c r="J217" s="99">
        <v>16.41</v>
      </c>
      <c r="K217" s="99">
        <v>7.21</v>
      </c>
      <c r="L217" s="99">
        <v>5.53</v>
      </c>
      <c r="M217" s="59">
        <f t="shared" si="44"/>
        <v>16.439999999999998</v>
      </c>
      <c r="N217" s="59">
        <f t="shared" si="44"/>
        <v>7.16</v>
      </c>
      <c r="O217" s="59">
        <f t="shared" si="44"/>
        <v>5.335</v>
      </c>
      <c r="P217" s="60">
        <f t="shared" si="49"/>
        <v>0.11125780467139205</v>
      </c>
      <c r="Q217" s="22">
        <f t="shared" si="50"/>
        <v>6.9183097091893466E-8</v>
      </c>
      <c r="R217" s="61">
        <f t="shared" si="51"/>
        <v>7.1001668998561771E-8</v>
      </c>
      <c r="S217" s="22">
        <f t="shared" si="52"/>
        <v>5.0412370005813278E-15</v>
      </c>
      <c r="T217" s="62">
        <v>298</v>
      </c>
      <c r="U217" s="59">
        <f t="shared" si="53"/>
        <v>289.44</v>
      </c>
      <c r="V217" s="63">
        <f t="shared" si="54"/>
        <v>0.49879424651537224</v>
      </c>
      <c r="W217" s="64">
        <f t="shared" si="55"/>
        <v>3.1535102469236262</v>
      </c>
      <c r="X217" s="65">
        <f t="shared" si="45"/>
        <v>-1.2597044794854025E-8</v>
      </c>
      <c r="Y217" s="66">
        <f t="shared" si="46"/>
        <v>-1.2038164011900964E-8</v>
      </c>
      <c r="Z217" s="66">
        <f t="shared" si="47"/>
        <v>-1.2062959329742638E-8</v>
      </c>
      <c r="AA217" s="67">
        <f t="shared" si="48"/>
        <v>-1.1526673725332772E-8</v>
      </c>
      <c r="AB217" s="68">
        <f t="shared" si="57"/>
        <v>1.4196725169640158E-6</v>
      </c>
      <c r="AC217" s="69"/>
      <c r="AD217" s="70">
        <f t="shared" si="56"/>
        <v>1.4196725169640158E-2</v>
      </c>
      <c r="AE217" s="70"/>
      <c r="AF217" s="74"/>
      <c r="AG217" s="71">
        <v>2110</v>
      </c>
    </row>
    <row r="218" spans="5:33">
      <c r="E218" s="72">
        <v>0.60866898148148152</v>
      </c>
      <c r="F218" s="71">
        <v>2120</v>
      </c>
      <c r="G218" s="58">
        <v>16.489999999999998</v>
      </c>
      <c r="H218" s="58">
        <v>7.12</v>
      </c>
      <c r="I218" s="58">
        <v>6.33</v>
      </c>
      <c r="J218" s="99">
        <v>16.46</v>
      </c>
      <c r="K218" s="99">
        <v>7.21</v>
      </c>
      <c r="L218" s="99">
        <v>7.52</v>
      </c>
      <c r="M218" s="59">
        <f t="shared" si="44"/>
        <v>16.475000000000001</v>
      </c>
      <c r="N218" s="59">
        <f t="shared" si="44"/>
        <v>7.165</v>
      </c>
      <c r="O218" s="59">
        <f t="shared" si="44"/>
        <v>6.9249999999999998</v>
      </c>
      <c r="P218" s="60">
        <f t="shared" si="49"/>
        <v>0.14450507123697276</v>
      </c>
      <c r="Q218" s="22">
        <f t="shared" si="50"/>
        <v>6.839116472814276E-8</v>
      </c>
      <c r="R218" s="61">
        <f t="shared" si="51"/>
        <v>7.2033033272428382E-8</v>
      </c>
      <c r="S218" s="22">
        <f t="shared" si="52"/>
        <v>5.1887578824267743E-15</v>
      </c>
      <c r="T218" s="62">
        <v>298</v>
      </c>
      <c r="U218" s="59">
        <f t="shared" si="53"/>
        <v>289.47500000000002</v>
      </c>
      <c r="V218" s="63">
        <f t="shared" si="54"/>
        <v>0.49669472216248767</v>
      </c>
      <c r="W218" s="64">
        <f t="shared" si="55"/>
        <v>3.1383019174531657</v>
      </c>
      <c r="X218" s="65">
        <f t="shared" si="45"/>
        <v>-1.5485002309654427E-8</v>
      </c>
      <c r="Y218" s="66">
        <f t="shared" si="46"/>
        <v>-1.4562133018258562E-8</v>
      </c>
      <c r="Z218" s="66">
        <f t="shared" si="47"/>
        <v>-1.4617133832076364E-8</v>
      </c>
      <c r="AA218" s="67">
        <f t="shared" si="48"/>
        <v>-1.3742709519237931E-8</v>
      </c>
      <c r="AB218" s="68">
        <f t="shared" si="57"/>
        <v>1.2991292416248929E-6</v>
      </c>
      <c r="AC218" s="69"/>
      <c r="AD218" s="70">
        <f t="shared" si="56"/>
        <v>1.2991292416248929E-2</v>
      </c>
      <c r="AE218" s="70"/>
      <c r="AF218" s="74"/>
      <c r="AG218" s="71">
        <v>2120</v>
      </c>
    </row>
    <row r="219" spans="5:33">
      <c r="E219" s="72">
        <v>0.60878472222222224</v>
      </c>
      <c r="F219" s="71">
        <v>2130</v>
      </c>
      <c r="G219" s="58">
        <v>16.55</v>
      </c>
      <c r="H219" s="58">
        <v>7.12</v>
      </c>
      <c r="I219" s="58">
        <v>7.61</v>
      </c>
      <c r="J219" s="99">
        <v>16.5</v>
      </c>
      <c r="K219" s="99">
        <v>7.22</v>
      </c>
      <c r="L219" s="99">
        <v>8.52</v>
      </c>
      <c r="M219" s="59">
        <f t="shared" si="44"/>
        <v>16.524999999999999</v>
      </c>
      <c r="N219" s="59">
        <f t="shared" si="44"/>
        <v>7.17</v>
      </c>
      <c r="O219" s="59">
        <f t="shared" si="44"/>
        <v>8.0649999999999995</v>
      </c>
      <c r="P219" s="60">
        <f t="shared" si="49"/>
        <v>0.16844175242847684</v>
      </c>
      <c r="Q219" s="22">
        <f t="shared" si="50"/>
        <v>6.7608297539197998E-8</v>
      </c>
      <c r="R219" s="61">
        <f t="shared" si="51"/>
        <v>7.3170529300599088E-8</v>
      </c>
      <c r="S219" s="22">
        <f t="shared" si="52"/>
        <v>5.3539263581298298E-15</v>
      </c>
      <c r="T219" s="62">
        <v>298</v>
      </c>
      <c r="U219" s="59">
        <f t="shared" si="53"/>
        <v>289.52499999999998</v>
      </c>
      <c r="V219" s="63">
        <f t="shared" si="54"/>
        <v>0.49369628221184014</v>
      </c>
      <c r="W219" s="64">
        <f t="shared" si="55"/>
        <v>3.1167091946684811</v>
      </c>
      <c r="X219" s="65">
        <f t="shared" si="45"/>
        <v>-1.6646373121917951E-8</v>
      </c>
      <c r="Y219" s="66">
        <f t="shared" si="46"/>
        <v>-1.5444876275507657E-8</v>
      </c>
      <c r="Z219" s="66">
        <f t="shared" si="47"/>
        <v>-1.5531597548746034E-8</v>
      </c>
      <c r="AA219" s="67">
        <f t="shared" si="48"/>
        <v>-1.440430329230907E-8</v>
      </c>
      <c r="AB219" s="68">
        <f t="shared" si="57"/>
        <v>1.1531521657422897E-6</v>
      </c>
      <c r="AC219" s="69"/>
      <c r="AD219" s="70">
        <f t="shared" si="56"/>
        <v>1.1531521657422897E-2</v>
      </c>
      <c r="AE219" s="70"/>
      <c r="AF219" s="74"/>
      <c r="AG219" s="71">
        <v>2130</v>
      </c>
    </row>
    <row r="220" spans="5:33">
      <c r="E220" s="72">
        <v>0.60890046296296296</v>
      </c>
      <c r="F220" s="71">
        <v>2140</v>
      </c>
      <c r="G220" s="58">
        <v>16.559999999999999</v>
      </c>
      <c r="H220" s="58">
        <v>7.13</v>
      </c>
      <c r="I220" s="58">
        <v>7.89</v>
      </c>
      <c r="J220" s="99">
        <v>16.510000000000002</v>
      </c>
      <c r="K220" s="99">
        <v>7.24</v>
      </c>
      <c r="L220" s="99">
        <v>8.64</v>
      </c>
      <c r="M220" s="59">
        <f t="shared" si="44"/>
        <v>16.535</v>
      </c>
      <c r="N220" s="59">
        <f t="shared" si="44"/>
        <v>7.1850000000000005</v>
      </c>
      <c r="O220" s="59">
        <f t="shared" si="44"/>
        <v>8.2650000000000006</v>
      </c>
      <c r="P220" s="60">
        <f t="shared" si="49"/>
        <v>0.17264924811208579</v>
      </c>
      <c r="Q220" s="22">
        <f t="shared" si="50"/>
        <v>6.5313055264747081E-8</v>
      </c>
      <c r="R220" s="61">
        <f t="shared" si="51"/>
        <v>7.5804867915840574E-8</v>
      </c>
      <c r="S220" s="22">
        <f t="shared" si="52"/>
        <v>5.7463779997380355E-15</v>
      </c>
      <c r="T220" s="62">
        <v>298</v>
      </c>
      <c r="U220" s="59">
        <f t="shared" si="53"/>
        <v>289.53500000000003</v>
      </c>
      <c r="V220" s="63">
        <f t="shared" si="54"/>
        <v>0.49309671849434933</v>
      </c>
      <c r="W220" s="64">
        <f t="shared" si="55"/>
        <v>3.1124094014813135</v>
      </c>
      <c r="X220" s="65">
        <f t="shared" si="45"/>
        <v>-1.5873161418745307E-8</v>
      </c>
      <c r="Y220" s="66">
        <f t="shared" si="46"/>
        <v>-1.4611035328416776E-8</v>
      </c>
      <c r="Z220" s="66">
        <f t="shared" si="47"/>
        <v>-1.4711391031094051E-8</v>
      </c>
      <c r="AA220" s="67">
        <f t="shared" si="48"/>
        <v>-1.3533661434395419E-8</v>
      </c>
      <c r="AB220" s="68">
        <f t="shared" si="57"/>
        <v>9.9814612563773296E-7</v>
      </c>
      <c r="AC220" s="69"/>
      <c r="AD220" s="70">
        <f t="shared" si="56"/>
        <v>9.9814612563773296E-3</v>
      </c>
      <c r="AE220" s="70"/>
      <c r="AF220" s="74"/>
      <c r="AG220" s="71">
        <v>2140</v>
      </c>
    </row>
    <row r="221" spans="5:33">
      <c r="E221" s="72">
        <v>0.60901620370370368</v>
      </c>
      <c r="F221" s="71">
        <v>2150</v>
      </c>
      <c r="G221" s="58">
        <v>16.57</v>
      </c>
      <c r="H221" s="58">
        <v>7.14</v>
      </c>
      <c r="I221" s="58">
        <v>8.15</v>
      </c>
      <c r="J221" s="99">
        <v>16.52</v>
      </c>
      <c r="K221" s="99">
        <v>7.25</v>
      </c>
      <c r="L221" s="99">
        <v>8.76</v>
      </c>
      <c r="M221" s="59">
        <f t="shared" si="44"/>
        <v>16.545000000000002</v>
      </c>
      <c r="N221" s="59">
        <f t="shared" si="44"/>
        <v>7.1950000000000003</v>
      </c>
      <c r="O221" s="59">
        <f t="shared" si="44"/>
        <v>8.4550000000000001</v>
      </c>
      <c r="P221" s="60">
        <f t="shared" si="49"/>
        <v>0.17664929678344796</v>
      </c>
      <c r="Q221" s="22">
        <f t="shared" si="50"/>
        <v>6.3826348619054715E-8</v>
      </c>
      <c r="R221" s="61">
        <f t="shared" si="51"/>
        <v>7.7635078070469526E-8</v>
      </c>
      <c r="S221" s="22">
        <f t="shared" si="52"/>
        <v>6.0272053470078983E-15</v>
      </c>
      <c r="T221" s="62">
        <v>298</v>
      </c>
      <c r="U221" s="59">
        <f t="shared" si="53"/>
        <v>289.54500000000002</v>
      </c>
      <c r="V221" s="63">
        <f t="shared" si="54"/>
        <v>0.49249719619106069</v>
      </c>
      <c r="W221" s="64">
        <f t="shared" si="55"/>
        <v>3.1081158366519226</v>
      </c>
      <c r="X221" s="65">
        <f t="shared" si="45"/>
        <v>-1.4550170877397245E-8</v>
      </c>
      <c r="Y221" s="66">
        <f t="shared" si="46"/>
        <v>-1.3306870839968386E-8</v>
      </c>
      <c r="Z221" s="66">
        <f t="shared" si="47"/>
        <v>-1.3413109797304061E-8</v>
      </c>
      <c r="AA221" s="67">
        <f t="shared" si="48"/>
        <v>-1.2257892655574922E-8</v>
      </c>
      <c r="AB221" s="68">
        <f t="shared" si="57"/>
        <v>8.5139333301746293E-7</v>
      </c>
      <c r="AC221" s="69"/>
      <c r="AD221" s="70">
        <f t="shared" si="56"/>
        <v>8.5139333301746285E-3</v>
      </c>
      <c r="AE221" s="70"/>
      <c r="AF221" s="74"/>
      <c r="AG221" s="71">
        <v>2150</v>
      </c>
    </row>
    <row r="222" spans="5:33">
      <c r="E222" s="72">
        <v>0.60913194444444441</v>
      </c>
      <c r="F222" s="71">
        <v>2160</v>
      </c>
      <c r="G222" s="58">
        <v>16.579999999999998</v>
      </c>
      <c r="H222" s="58">
        <v>7.15</v>
      </c>
      <c r="I222" s="58">
        <v>8.27</v>
      </c>
      <c r="J222" s="99">
        <v>16.53</v>
      </c>
      <c r="K222" s="99">
        <v>7.26</v>
      </c>
      <c r="L222" s="99">
        <v>8.84</v>
      </c>
      <c r="M222" s="59">
        <f t="shared" si="44"/>
        <v>16.555</v>
      </c>
      <c r="N222" s="59">
        <f t="shared" si="44"/>
        <v>7.2050000000000001</v>
      </c>
      <c r="O222" s="59">
        <f t="shared" si="44"/>
        <v>8.5549999999999997</v>
      </c>
      <c r="P222" s="60">
        <f t="shared" si="49"/>
        <v>0.17877006409880788</v>
      </c>
      <c r="Q222" s="22">
        <f t="shared" si="50"/>
        <v>6.2373483548241788E-8</v>
      </c>
      <c r="R222" s="61">
        <f t="shared" si="51"/>
        <v>7.9509476273995578E-8</v>
      </c>
      <c r="S222" s="22">
        <f t="shared" si="52"/>
        <v>6.3217568173650659E-15</v>
      </c>
      <c r="T222" s="62">
        <v>298</v>
      </c>
      <c r="U222" s="59">
        <f t="shared" si="53"/>
        <v>289.55500000000001</v>
      </c>
      <c r="V222" s="63">
        <f t="shared" si="54"/>
        <v>0.49189771529768228</v>
      </c>
      <c r="W222" s="64">
        <f t="shared" si="55"/>
        <v>3.1038284907393199</v>
      </c>
      <c r="X222" s="65">
        <f t="shared" si="45"/>
        <v>-1.3036249287142884E-8</v>
      </c>
      <c r="Y222" s="66">
        <f t="shared" si="46"/>
        <v>-1.1852213930776756E-8</v>
      </c>
      <c r="Z222" s="66">
        <f t="shared" si="47"/>
        <v>-1.1959755578243392E-8</v>
      </c>
      <c r="AA222" s="67">
        <f t="shared" si="48"/>
        <v>-1.0863726631856846E-8</v>
      </c>
      <c r="AB222" s="68">
        <f t="shared" si="57"/>
        <v>7.1764662500493498E-7</v>
      </c>
      <c r="AC222" s="69"/>
      <c r="AD222" s="70">
        <f t="shared" si="56"/>
        <v>7.1764662500493496E-3</v>
      </c>
      <c r="AG222" s="71">
        <v>2160</v>
      </c>
    </row>
    <row r="223" spans="5:33">
      <c r="E223" s="72">
        <v>0.60924768518518513</v>
      </c>
      <c r="F223" s="71">
        <v>2170</v>
      </c>
      <c r="G223" s="58">
        <v>16.59</v>
      </c>
      <c r="H223" s="58">
        <v>7.16</v>
      </c>
      <c r="I223" s="58">
        <v>8.32</v>
      </c>
      <c r="J223" s="99">
        <v>16.54</v>
      </c>
      <c r="K223" s="99">
        <v>7.28</v>
      </c>
      <c r="L223" s="99">
        <v>8.84</v>
      </c>
      <c r="M223" s="59">
        <f t="shared" ref="M223:O286" si="58">(G223+J223)/2</f>
        <v>16.564999999999998</v>
      </c>
      <c r="N223" s="59">
        <f t="shared" si="58"/>
        <v>7.2200000000000006</v>
      </c>
      <c r="O223" s="59">
        <f t="shared" si="58"/>
        <v>8.58</v>
      </c>
      <c r="P223" s="60">
        <f t="shared" si="49"/>
        <v>0.17932406055109235</v>
      </c>
      <c r="Q223" s="22">
        <f t="shared" si="50"/>
        <v>6.0255958607435649E-8</v>
      </c>
      <c r="R223" s="61">
        <f t="shared" si="51"/>
        <v>8.2372034268700406E-8</v>
      </c>
      <c r="S223" s="22">
        <f t="shared" si="52"/>
        <v>6.7851520295639538E-15</v>
      </c>
      <c r="T223" s="62">
        <v>298</v>
      </c>
      <c r="U223" s="59">
        <f t="shared" si="53"/>
        <v>289.565</v>
      </c>
      <c r="V223" s="63">
        <f t="shared" si="54"/>
        <v>0.49129827580992025</v>
      </c>
      <c r="W223" s="64">
        <f t="shared" si="55"/>
        <v>3.0995473543174343</v>
      </c>
      <c r="X223" s="65">
        <f t="shared" si="45"/>
        <v>-1.1720002443836477E-8</v>
      </c>
      <c r="Y223" s="66">
        <f t="shared" si="46"/>
        <v>-1.0572364967184135E-8</v>
      </c>
      <c r="Z223" s="66">
        <f t="shared" si="47"/>
        <v>-1.0684743081790211E-8</v>
      </c>
      <c r="AA223" s="67">
        <f t="shared" si="48"/>
        <v>-9.6274753052413903E-9</v>
      </c>
      <c r="AB223" s="68">
        <f t="shared" si="57"/>
        <v>5.9844010010986869E-7</v>
      </c>
      <c r="AC223" s="69"/>
      <c r="AD223" s="70">
        <f t="shared" si="56"/>
        <v>5.9844010010986865E-3</v>
      </c>
      <c r="AG223" s="71">
        <v>2170</v>
      </c>
    </row>
    <row r="224" spans="5:33">
      <c r="E224" s="72">
        <v>0.60936342592592596</v>
      </c>
      <c r="F224" s="71">
        <v>2180</v>
      </c>
      <c r="G224" s="58">
        <v>16.600000000000001</v>
      </c>
      <c r="H224" s="58">
        <v>7.17</v>
      </c>
      <c r="I224" s="58">
        <v>8.52</v>
      </c>
      <c r="J224" s="99">
        <v>16.55</v>
      </c>
      <c r="K224" s="99">
        <v>7.3</v>
      </c>
      <c r="L224" s="99">
        <v>8.8699999999999992</v>
      </c>
      <c r="M224" s="59">
        <f t="shared" si="58"/>
        <v>16.575000000000003</v>
      </c>
      <c r="N224" s="59">
        <f t="shared" si="58"/>
        <v>7.2349999999999994</v>
      </c>
      <c r="O224" s="59">
        <f t="shared" si="58"/>
        <v>8.6950000000000003</v>
      </c>
      <c r="P224" s="60">
        <f t="shared" si="49"/>
        <v>0.18175960522691711</v>
      </c>
      <c r="Q224" s="22">
        <f t="shared" si="50"/>
        <v>5.8210321777087027E-8</v>
      </c>
      <c r="R224" s="61">
        <f t="shared" si="51"/>
        <v>8.5337652158364338E-8</v>
      </c>
      <c r="S224" s="22">
        <f t="shared" si="52"/>
        <v>7.2825148759019859E-15</v>
      </c>
      <c r="T224" s="62">
        <v>298</v>
      </c>
      <c r="U224" s="59">
        <f t="shared" si="53"/>
        <v>289.57499999999999</v>
      </c>
      <c r="V224" s="63">
        <f t="shared" si="54"/>
        <v>0.49069887772348708</v>
      </c>
      <c r="W224" s="64">
        <f t="shared" si="55"/>
        <v>3.0952724179751421</v>
      </c>
      <c r="X224" s="65">
        <f t="shared" si="45"/>
        <v>-1.0496768064723447E-8</v>
      </c>
      <c r="Y224" s="66">
        <f t="shared" si="46"/>
        <v>-9.3770398469330398E-9</v>
      </c>
      <c r="Z224" s="66">
        <f t="shared" si="47"/>
        <v>-9.4964853061434542E-9</v>
      </c>
      <c r="AA224" s="67">
        <f t="shared" si="48"/>
        <v>-8.4707191891925512E-9</v>
      </c>
      <c r="AB224" s="68">
        <f t="shared" si="57"/>
        <v>4.9200394369815814E-7</v>
      </c>
      <c r="AC224" s="69"/>
      <c r="AD224" s="70">
        <f t="shared" si="56"/>
        <v>4.9200394369815813E-3</v>
      </c>
      <c r="AG224" s="71">
        <v>2180</v>
      </c>
    </row>
    <row r="225" spans="5:33">
      <c r="E225" s="72">
        <v>0.60947916666666668</v>
      </c>
      <c r="F225" s="71">
        <v>2190</v>
      </c>
      <c r="G225" s="58">
        <v>16.61</v>
      </c>
      <c r="H225" s="58">
        <v>7.19</v>
      </c>
      <c r="I225" s="58">
        <v>8.5399999999999991</v>
      </c>
      <c r="J225" s="99">
        <v>16.559999999999999</v>
      </c>
      <c r="K225" s="99">
        <v>7.31</v>
      </c>
      <c r="L225" s="99">
        <v>8.9499999999999993</v>
      </c>
      <c r="M225" s="59">
        <f t="shared" si="58"/>
        <v>16.585000000000001</v>
      </c>
      <c r="N225" s="59">
        <f t="shared" si="58"/>
        <v>7.25</v>
      </c>
      <c r="O225" s="59">
        <f t="shared" si="58"/>
        <v>8.7449999999999992</v>
      </c>
      <c r="P225" s="60">
        <f t="shared" si="49"/>
        <v>0.18283701386479356</v>
      </c>
      <c r="Q225" s="22">
        <f t="shared" si="50"/>
        <v>5.6234132519034806E-8</v>
      </c>
      <c r="R225" s="61">
        <f t="shared" si="51"/>
        <v>8.8410040380284503E-8</v>
      </c>
      <c r="S225" s="22">
        <f t="shared" si="52"/>
        <v>7.816335240043536E-15</v>
      </c>
      <c r="T225" s="62">
        <v>298</v>
      </c>
      <c r="U225" s="59">
        <f t="shared" si="53"/>
        <v>289.58499999999998</v>
      </c>
      <c r="V225" s="63">
        <f t="shared" si="54"/>
        <v>0.49009952103409316</v>
      </c>
      <c r="W225" s="64">
        <f t="shared" si="55"/>
        <v>3.0910036723161829</v>
      </c>
      <c r="X225" s="65">
        <f t="shared" si="45"/>
        <v>-9.1683226699123161E-9</v>
      </c>
      <c r="Y225" s="66">
        <f t="shared" si="46"/>
        <v>-8.1109336066757257E-9</v>
      </c>
      <c r="Z225" s="66">
        <f t="shared" si="47"/>
        <v>-8.2328830265757836E-9</v>
      </c>
      <c r="AA225" s="67">
        <f t="shared" si="48"/>
        <v>-7.2693143595316698E-9</v>
      </c>
      <c r="AB225" s="68">
        <f t="shared" si="57"/>
        <v>3.9747971443137689E-7</v>
      </c>
      <c r="AC225" s="69"/>
      <c r="AD225" s="70">
        <f t="shared" si="56"/>
        <v>3.9747971443137688E-3</v>
      </c>
      <c r="AG225" s="71">
        <v>2190</v>
      </c>
    </row>
    <row r="226" spans="5:33">
      <c r="E226" s="72">
        <v>0.6095949074074074</v>
      </c>
      <c r="F226" s="71">
        <v>2200</v>
      </c>
      <c r="G226" s="58">
        <v>16.62</v>
      </c>
      <c r="H226" s="58">
        <v>7.2</v>
      </c>
      <c r="I226" s="58">
        <v>8.5399999999999991</v>
      </c>
      <c r="J226" s="99">
        <v>16.57</v>
      </c>
      <c r="K226" s="99">
        <v>7.33</v>
      </c>
      <c r="L226" s="99">
        <v>8.94</v>
      </c>
      <c r="M226" s="59">
        <f t="shared" si="58"/>
        <v>16.594999999999999</v>
      </c>
      <c r="N226" s="59">
        <f t="shared" si="58"/>
        <v>7.2650000000000006</v>
      </c>
      <c r="O226" s="59">
        <f t="shared" si="58"/>
        <v>8.7399999999999984</v>
      </c>
      <c r="P226" s="60">
        <f t="shared" si="49"/>
        <v>0.18276468128358972</v>
      </c>
      <c r="Q226" s="22">
        <f t="shared" si="50"/>
        <v>5.4325033149243234E-8</v>
      </c>
      <c r="R226" s="61">
        <f t="shared" si="51"/>
        <v>9.1593042957620442E-8</v>
      </c>
      <c r="S226" s="22">
        <f t="shared" si="52"/>
        <v>8.3892855182365033E-15</v>
      </c>
      <c r="T226" s="62">
        <v>298</v>
      </c>
      <c r="U226" s="59">
        <f t="shared" si="53"/>
        <v>289.59500000000003</v>
      </c>
      <c r="V226" s="63">
        <f t="shared" si="54"/>
        <v>0.48950020573744896</v>
      </c>
      <c r="W226" s="64">
        <f t="shared" si="55"/>
        <v>3.0867411079591527</v>
      </c>
      <c r="X226" s="65">
        <f t="shared" si="45"/>
        <v>-7.8210857744784674E-9</v>
      </c>
      <c r="Y226" s="66">
        <f t="shared" si="46"/>
        <v>-6.8520021833939619E-9</v>
      </c>
      <c r="Z226" s="66">
        <f t="shared" si="47"/>
        <v>-6.9720779674460633E-9</v>
      </c>
      <c r="AA226" s="67">
        <f t="shared" si="48"/>
        <v>-6.0933138131834047E-9</v>
      </c>
      <c r="AB226" s="68">
        <f t="shared" si="57"/>
        <v>3.1560426393813219E-7</v>
      </c>
      <c r="AC226" s="69"/>
      <c r="AD226" s="70">
        <f t="shared" si="56"/>
        <v>3.1560426393813217E-3</v>
      </c>
      <c r="AG226" s="71">
        <v>2200</v>
      </c>
    </row>
    <row r="227" spans="5:33">
      <c r="E227" s="72">
        <v>0.60971064814814813</v>
      </c>
      <c r="F227" s="71">
        <v>2210</v>
      </c>
      <c r="G227" s="58">
        <v>16.62</v>
      </c>
      <c r="H227" s="58">
        <v>7.21</v>
      </c>
      <c r="I227" s="58">
        <v>8.58</v>
      </c>
      <c r="J227" s="99">
        <v>16.579999999999998</v>
      </c>
      <c r="K227" s="99">
        <v>7.36</v>
      </c>
      <c r="L227" s="99">
        <v>8.99</v>
      </c>
      <c r="M227" s="59">
        <f t="shared" si="58"/>
        <v>16.600000000000001</v>
      </c>
      <c r="N227" s="59">
        <f t="shared" si="58"/>
        <v>7.2850000000000001</v>
      </c>
      <c r="O227" s="59">
        <f t="shared" si="58"/>
        <v>8.7850000000000001</v>
      </c>
      <c r="P227" s="60">
        <f t="shared" si="49"/>
        <v>0.18372187928029107</v>
      </c>
      <c r="Q227" s="22">
        <f t="shared" si="50"/>
        <v>5.1880003892896032E-8</v>
      </c>
      <c r="R227" s="61">
        <f t="shared" si="51"/>
        <v>9.5949548840089762E-8</v>
      </c>
      <c r="S227" s="22">
        <f t="shared" si="52"/>
        <v>9.20631592261677E-15</v>
      </c>
      <c r="T227" s="62">
        <v>298</v>
      </c>
      <c r="U227" s="59">
        <f t="shared" si="53"/>
        <v>289.60000000000002</v>
      </c>
      <c r="V227" s="63">
        <f t="shared" si="54"/>
        <v>0.48920056361007047</v>
      </c>
      <c r="W227" s="64">
        <f t="shared" si="55"/>
        <v>3.0846121408412488</v>
      </c>
      <c r="X227" s="65">
        <f t="shared" si="45"/>
        <v>-6.7387060526670302E-9</v>
      </c>
      <c r="Y227" s="66">
        <f t="shared" si="46"/>
        <v>-5.8169842718840309E-9</v>
      </c>
      <c r="Z227" s="66">
        <f t="shared" si="47"/>
        <v>-5.9430575913803686E-9</v>
      </c>
      <c r="AA227" s="67">
        <f t="shared" si="48"/>
        <v>-5.1129204541825762E-9</v>
      </c>
      <c r="AB227" s="68">
        <f t="shared" si="57"/>
        <v>2.4633333078922927E-7</v>
      </c>
      <c r="AC227" s="69"/>
      <c r="AD227" s="70">
        <f t="shared" si="56"/>
        <v>2.4633333078922927E-3</v>
      </c>
      <c r="AG227" s="71">
        <v>2210</v>
      </c>
    </row>
    <row r="228" spans="5:33">
      <c r="E228" s="72">
        <v>0.60982638888888885</v>
      </c>
      <c r="F228" s="71">
        <v>2220</v>
      </c>
      <c r="G228" s="58">
        <v>16.63</v>
      </c>
      <c r="H228" s="58">
        <v>7.23</v>
      </c>
      <c r="I228" s="58">
        <v>8.6300000000000008</v>
      </c>
      <c r="J228" s="99">
        <v>16.59</v>
      </c>
      <c r="K228" s="99">
        <v>7.38</v>
      </c>
      <c r="L228" s="99">
        <v>8.9700000000000006</v>
      </c>
      <c r="M228" s="59">
        <f t="shared" si="58"/>
        <v>16.61</v>
      </c>
      <c r="N228" s="59">
        <f t="shared" si="58"/>
        <v>7.3049999999999997</v>
      </c>
      <c r="O228" s="59">
        <f t="shared" si="58"/>
        <v>8.8000000000000007</v>
      </c>
      <c r="P228" s="60">
        <f t="shared" si="49"/>
        <v>0.18406801997401737</v>
      </c>
      <c r="Q228" s="22">
        <f t="shared" si="50"/>
        <v>4.9545019080478957E-8</v>
      </c>
      <c r="R228" s="61">
        <f t="shared" si="51"/>
        <v>1.0055503828980231E-7</v>
      </c>
      <c r="S228" s="22">
        <f t="shared" si="52"/>
        <v>1.0111315725463608E-14</v>
      </c>
      <c r="T228" s="62">
        <v>298</v>
      </c>
      <c r="U228" s="59">
        <f t="shared" si="53"/>
        <v>289.61</v>
      </c>
      <c r="V228" s="63">
        <f t="shared" si="54"/>
        <v>0.48860131039451538</v>
      </c>
      <c r="W228" s="64">
        <f t="shared" si="55"/>
        <v>3.0803588308794665</v>
      </c>
      <c r="X228" s="65">
        <f t="shared" si="45"/>
        <v>-5.6482796856472874E-9</v>
      </c>
      <c r="Y228" s="66">
        <f t="shared" si="46"/>
        <v>-4.796988682999964E-9</v>
      </c>
      <c r="Z228" s="66">
        <f t="shared" si="47"/>
        <v>-4.9252925934861587E-9</v>
      </c>
      <c r="AA228" s="67">
        <f t="shared" si="48"/>
        <v>-4.1636303752051567E-9</v>
      </c>
      <c r="AB228" s="68">
        <f t="shared" si="57"/>
        <v>1.8738048040026549E-7</v>
      </c>
      <c r="AC228" s="69"/>
      <c r="AD228" s="70">
        <f t="shared" si="56"/>
        <v>1.873804804002655E-3</v>
      </c>
      <c r="AG228" s="71">
        <v>2220</v>
      </c>
    </row>
    <row r="229" spans="5:33">
      <c r="E229" s="72">
        <v>0.60994212962962957</v>
      </c>
      <c r="F229" s="71">
        <v>2230</v>
      </c>
      <c r="G229" s="58">
        <v>16.64</v>
      </c>
      <c r="H229" s="58">
        <v>7.24</v>
      </c>
      <c r="I229" s="58">
        <v>8.5500000000000007</v>
      </c>
      <c r="J229" s="99">
        <v>16.59</v>
      </c>
      <c r="K229" s="99">
        <v>7.39</v>
      </c>
      <c r="L229" s="99">
        <v>9.06</v>
      </c>
      <c r="M229" s="59">
        <f t="shared" si="58"/>
        <v>16.615000000000002</v>
      </c>
      <c r="N229" s="59">
        <f t="shared" si="58"/>
        <v>7.3149999999999995</v>
      </c>
      <c r="O229" s="59">
        <f t="shared" si="58"/>
        <v>8.8049999999999997</v>
      </c>
      <c r="P229" s="60">
        <f t="shared" si="49"/>
        <v>0.1841888394300262</v>
      </c>
      <c r="Q229" s="22">
        <f t="shared" si="50"/>
        <v>4.8417236758409874E-8</v>
      </c>
      <c r="R229" s="61">
        <f t="shared" si="51"/>
        <v>1.0294002871784431E-7</v>
      </c>
      <c r="S229" s="22">
        <f t="shared" si="52"/>
        <v>1.0596649512430611E-14</v>
      </c>
      <c r="T229" s="62">
        <v>298</v>
      </c>
      <c r="U229" s="59">
        <f t="shared" si="53"/>
        <v>289.61500000000001</v>
      </c>
      <c r="V229" s="63">
        <f t="shared" si="54"/>
        <v>0.48830169930526851</v>
      </c>
      <c r="W229" s="64">
        <f t="shared" si="55"/>
        <v>3.0782344856995092</v>
      </c>
      <c r="X229" s="65">
        <f t="shared" si="45"/>
        <v>-4.3849258913288183E-9</v>
      </c>
      <c r="Y229" s="66">
        <f t="shared" si="46"/>
        <v>-3.6913889667955339E-9</v>
      </c>
      <c r="Z229" s="66">
        <f t="shared" si="47"/>
        <v>-3.8010814627718621E-9</v>
      </c>
      <c r="AA229" s="67">
        <f t="shared" si="48"/>
        <v>-3.1825382510704804E-9</v>
      </c>
      <c r="AB229" s="68">
        <f t="shared" si="57"/>
        <v>1.3861969271055789E-7</v>
      </c>
      <c r="AC229" s="69"/>
      <c r="AD229" s="70">
        <f t="shared" si="56"/>
        <v>1.3861969271055789E-3</v>
      </c>
      <c r="AG229" s="71">
        <v>2230</v>
      </c>
    </row>
    <row r="230" spans="5:33">
      <c r="E230" s="72">
        <v>0.6100578703703704</v>
      </c>
      <c r="F230" s="71">
        <v>2240</v>
      </c>
      <c r="G230" s="58">
        <v>16.64</v>
      </c>
      <c r="H230" s="58">
        <v>7.25</v>
      </c>
      <c r="I230" s="58">
        <v>8.4600000000000009</v>
      </c>
      <c r="J230" s="99">
        <v>16.61</v>
      </c>
      <c r="K230" s="99">
        <v>7.41</v>
      </c>
      <c r="L230" s="99">
        <v>9.1199999999999992</v>
      </c>
      <c r="M230" s="59">
        <f t="shared" si="58"/>
        <v>16.625</v>
      </c>
      <c r="N230" s="59">
        <f t="shared" si="58"/>
        <v>7.33</v>
      </c>
      <c r="O230" s="59">
        <f t="shared" si="58"/>
        <v>8.7899999999999991</v>
      </c>
      <c r="P230" s="60">
        <f t="shared" si="49"/>
        <v>0.1839074834302496</v>
      </c>
      <c r="Q230" s="22">
        <f t="shared" si="50"/>
        <v>4.6773514128719769E-8</v>
      </c>
      <c r="R230" s="61">
        <f t="shared" si="51"/>
        <v>1.0664615050345321E-7</v>
      </c>
      <c r="S230" s="22">
        <f t="shared" si="52"/>
        <v>1.1373401417205193E-14</v>
      </c>
      <c r="T230" s="62">
        <v>298</v>
      </c>
      <c r="U230" s="59">
        <f t="shared" si="53"/>
        <v>289.625</v>
      </c>
      <c r="V230" s="63">
        <f t="shared" si="54"/>
        <v>0.48770250816115529</v>
      </c>
      <c r="W230" s="64">
        <f t="shared" si="55"/>
        <v>3.0739904091081534</v>
      </c>
      <c r="X230" s="65">
        <f t="shared" si="45"/>
        <v>-3.4296899753482562E-9</v>
      </c>
      <c r="Y230" s="66">
        <f t="shared" si="46"/>
        <v>-2.8475609243182596E-9</v>
      </c>
      <c r="Z230" s="66">
        <f t="shared" si="47"/>
        <v>-2.9463670072262853E-9</v>
      </c>
      <c r="AA230" s="67">
        <f t="shared" si="48"/>
        <v>-2.4295028784205995E-9</v>
      </c>
      <c r="AB230" s="68">
        <f t="shared" si="57"/>
        <v>1.0103235104133455E-7</v>
      </c>
      <c r="AC230" s="69"/>
      <c r="AD230" s="70">
        <f t="shared" si="56"/>
        <v>1.0103235104133455E-3</v>
      </c>
      <c r="AG230" s="71">
        <v>2240</v>
      </c>
    </row>
    <row r="231" spans="5:33">
      <c r="E231" s="72">
        <v>0.61017361111111112</v>
      </c>
      <c r="F231" s="71">
        <v>2250</v>
      </c>
      <c r="G231" s="58">
        <v>16.66</v>
      </c>
      <c r="H231" s="58">
        <v>7.26</v>
      </c>
      <c r="I231" s="58">
        <v>8.39</v>
      </c>
      <c r="J231" s="99">
        <v>16.62</v>
      </c>
      <c r="K231" s="99">
        <v>7.43</v>
      </c>
      <c r="L231" s="99">
        <v>9.15</v>
      </c>
      <c r="M231" s="59">
        <f t="shared" si="58"/>
        <v>16.64</v>
      </c>
      <c r="N231" s="59">
        <f t="shared" si="58"/>
        <v>7.3449999999999998</v>
      </c>
      <c r="O231" s="59">
        <f t="shared" si="58"/>
        <v>8.77</v>
      </c>
      <c r="P231" s="60">
        <f t="shared" si="49"/>
        <v>0.18353758305240964</v>
      </c>
      <c r="Q231" s="22">
        <f t="shared" si="50"/>
        <v>4.5185594437492194E-8</v>
      </c>
      <c r="R231" s="61">
        <f t="shared" si="51"/>
        <v>1.1053161912913963E-7</v>
      </c>
      <c r="S231" s="22">
        <f t="shared" si="52"/>
        <v>1.2217238827309185E-14</v>
      </c>
      <c r="T231" s="62">
        <v>298</v>
      </c>
      <c r="U231" s="59">
        <f t="shared" si="53"/>
        <v>289.64</v>
      </c>
      <c r="V231" s="63">
        <f t="shared" si="54"/>
        <v>0.48680379902290216</v>
      </c>
      <c r="W231" s="64">
        <f t="shared" si="55"/>
        <v>3.067635811170307</v>
      </c>
      <c r="X231" s="65">
        <f t="shared" si="45"/>
        <v>-2.6239525393156143E-9</v>
      </c>
      <c r="Y231" s="66">
        <f t="shared" si="46"/>
        <v>-2.1455126330212494E-9</v>
      </c>
      <c r="Z231" s="66">
        <f t="shared" si="47"/>
        <v>-2.2327492504924876E-9</v>
      </c>
      <c r="AA231" s="67">
        <f t="shared" si="48"/>
        <v>-1.8097332833049404E-9</v>
      </c>
      <c r="AB231" s="68">
        <f t="shared" si="57"/>
        <v>7.1953936513238084E-8</v>
      </c>
      <c r="AC231" s="69"/>
      <c r="AD231" s="70">
        <f t="shared" si="56"/>
        <v>7.1953936513238087E-4</v>
      </c>
      <c r="AG231" s="71">
        <v>2250</v>
      </c>
    </row>
    <row r="232" spans="5:33">
      <c r="E232" s="72">
        <v>0.61028935185185185</v>
      </c>
      <c r="F232" s="71">
        <v>2260</v>
      </c>
      <c r="G232" s="58">
        <v>16.670000000000002</v>
      </c>
      <c r="H232" s="58">
        <v>7.27</v>
      </c>
      <c r="I232" s="58">
        <v>8.51</v>
      </c>
      <c r="J232" s="99">
        <v>16.62</v>
      </c>
      <c r="K232" s="99">
        <v>7.45</v>
      </c>
      <c r="L232" s="99">
        <v>9.07</v>
      </c>
      <c r="M232" s="59">
        <f t="shared" si="58"/>
        <v>16.645000000000003</v>
      </c>
      <c r="N232" s="59">
        <f t="shared" si="58"/>
        <v>7.3599999999999994</v>
      </c>
      <c r="O232" s="59">
        <f t="shared" si="58"/>
        <v>8.7899999999999991</v>
      </c>
      <c r="P232" s="60">
        <f t="shared" si="49"/>
        <v>0.18397236567797079</v>
      </c>
      <c r="Q232" s="22">
        <f t="shared" si="50"/>
        <v>4.3651583224016566E-8</v>
      </c>
      <c r="R232" s="61">
        <f t="shared" si="51"/>
        <v>1.1446348941263013E-7</v>
      </c>
      <c r="S232" s="22">
        <f t="shared" si="52"/>
        <v>1.3101890408515289E-14</v>
      </c>
      <c r="T232" s="62">
        <v>298</v>
      </c>
      <c r="U232" s="59">
        <f t="shared" si="53"/>
        <v>289.64499999999998</v>
      </c>
      <c r="V232" s="63">
        <f t="shared" si="54"/>
        <v>0.48650424999545427</v>
      </c>
      <c r="W232" s="64">
        <f t="shared" si="55"/>
        <v>3.0655206783913362</v>
      </c>
      <c r="X232" s="65">
        <f t="shared" si="45"/>
        <v>-1.9602027989130065E-9</v>
      </c>
      <c r="Y232" s="66">
        <f t="shared" si="46"/>
        <v>-1.5757345687397723E-9</v>
      </c>
      <c r="Z232" s="66">
        <f t="shared" si="47"/>
        <v>-1.6511430010175487E-9</v>
      </c>
      <c r="AA232" s="67">
        <f t="shared" si="48"/>
        <v>-1.3125024408519301E-9</v>
      </c>
      <c r="AB232" s="68">
        <f t="shared" si="57"/>
        <v>4.9970253863824794E-8</v>
      </c>
      <c r="AC232" s="69"/>
      <c r="AD232" s="70">
        <f t="shared" si="56"/>
        <v>4.9970253863824792E-4</v>
      </c>
      <c r="AG232" s="71">
        <v>2260</v>
      </c>
    </row>
    <row r="233" spans="5:33">
      <c r="E233" s="72">
        <v>0.61040509259259257</v>
      </c>
      <c r="F233" s="71">
        <v>2270</v>
      </c>
      <c r="G233" s="58">
        <v>16.68</v>
      </c>
      <c r="H233" s="58">
        <v>7.29</v>
      </c>
      <c r="I233" s="58">
        <v>8.6199999999999992</v>
      </c>
      <c r="J233" s="99">
        <v>16.63</v>
      </c>
      <c r="K233" s="99">
        <v>7.47</v>
      </c>
      <c r="L233" s="99">
        <v>9.15</v>
      </c>
      <c r="M233" s="59">
        <f t="shared" si="58"/>
        <v>16.655000000000001</v>
      </c>
      <c r="N233" s="59">
        <f t="shared" si="58"/>
        <v>7.38</v>
      </c>
      <c r="O233" s="59">
        <f t="shared" si="58"/>
        <v>8.8849999999999998</v>
      </c>
      <c r="P233" s="60">
        <f t="shared" si="49"/>
        <v>0.18599349954456568</v>
      </c>
      <c r="Q233" s="22">
        <f t="shared" si="50"/>
        <v>4.1686938347033516E-8</v>
      </c>
      <c r="R233" s="61">
        <f t="shared" si="51"/>
        <v>1.1995763085716913E-7</v>
      </c>
      <c r="S233" s="22">
        <f t="shared" si="52"/>
        <v>1.4389833200864854E-14</v>
      </c>
      <c r="T233" s="62">
        <v>298</v>
      </c>
      <c r="U233" s="59">
        <f t="shared" si="53"/>
        <v>289.65499999999997</v>
      </c>
      <c r="V233" s="63">
        <f t="shared" si="54"/>
        <v>0.485905182965296</v>
      </c>
      <c r="W233" s="64">
        <f t="shared" si="55"/>
        <v>3.0612950056656478</v>
      </c>
      <c r="X233" s="65">
        <f t="shared" si="45"/>
        <v>-1.4724864926649704E-9</v>
      </c>
      <c r="Y233" s="66">
        <f t="shared" si="46"/>
        <v>-1.1513595011592654E-9</v>
      </c>
      <c r="Z233" s="66">
        <f t="shared" si="47"/>
        <v>-1.2213924319788E-9</v>
      </c>
      <c r="AA233" s="67">
        <f t="shared" si="48"/>
        <v>-9.3975212928303165E-10</v>
      </c>
      <c r="AB233" s="68">
        <f t="shared" si="57"/>
        <v>3.3759486565025564E-8</v>
      </c>
      <c r="AC233" s="69"/>
      <c r="AD233" s="70">
        <f t="shared" si="56"/>
        <v>3.3759486565025561E-4</v>
      </c>
      <c r="AG233" s="71">
        <v>2270</v>
      </c>
    </row>
    <row r="234" spans="5:33">
      <c r="E234" s="72">
        <v>0.61052083333333329</v>
      </c>
      <c r="F234" s="71">
        <v>2280</v>
      </c>
      <c r="G234" s="58">
        <v>16.690000000000001</v>
      </c>
      <c r="H234" s="58">
        <v>7.3</v>
      </c>
      <c r="I234" s="58">
        <v>8.68</v>
      </c>
      <c r="J234" s="99">
        <v>16.64</v>
      </c>
      <c r="K234" s="99">
        <v>7.49</v>
      </c>
      <c r="L234" s="99">
        <v>9.1300000000000008</v>
      </c>
      <c r="M234" s="59">
        <f t="shared" si="58"/>
        <v>16.664999999999999</v>
      </c>
      <c r="N234" s="59">
        <f t="shared" si="58"/>
        <v>7.3949999999999996</v>
      </c>
      <c r="O234" s="59">
        <f t="shared" si="58"/>
        <v>8.9050000000000011</v>
      </c>
      <c r="P234" s="60">
        <f t="shared" si="49"/>
        <v>0.18644506263927671</v>
      </c>
      <c r="Q234" s="22">
        <f t="shared" si="50"/>
        <v>4.0271703432545891E-8</v>
      </c>
      <c r="R234" s="61">
        <f t="shared" si="51"/>
        <v>1.2427643273246642E-7</v>
      </c>
      <c r="S234" s="22">
        <f t="shared" si="52"/>
        <v>1.544463173270725E-14</v>
      </c>
      <c r="T234" s="62">
        <v>298</v>
      </c>
      <c r="U234" s="59">
        <f t="shared" si="53"/>
        <v>289.66500000000002</v>
      </c>
      <c r="V234" s="63">
        <f t="shared" si="54"/>
        <v>0.48530615729788196</v>
      </c>
      <c r="W234" s="64">
        <f t="shared" si="55"/>
        <v>3.0570754489860867</v>
      </c>
      <c r="X234" s="65">
        <f t="shared" si="45"/>
        <v>-1.0258443963719854E-9</v>
      </c>
      <c r="Y234" s="66">
        <f t="shared" si="46"/>
        <v>-7.8480894356584445E-10</v>
      </c>
      <c r="Z234" s="66">
        <f t="shared" si="47"/>
        <v>-8.4144335100125258E-10</v>
      </c>
      <c r="AA234" s="67">
        <f t="shared" si="48"/>
        <v>-6.3042832774288112E-10</v>
      </c>
      <c r="AB234" s="68">
        <f t="shared" si="57"/>
        <v>2.1829915751318724E-8</v>
      </c>
      <c r="AC234" s="69"/>
      <c r="AD234" s="70">
        <f t="shared" si="56"/>
        <v>2.1829915751318723E-4</v>
      </c>
      <c r="AG234" s="71">
        <v>2280</v>
      </c>
    </row>
    <row r="235" spans="5:33">
      <c r="E235" s="72">
        <v>0.61063657407407401</v>
      </c>
      <c r="F235" s="71">
        <v>2290</v>
      </c>
      <c r="G235" s="58">
        <v>16.7</v>
      </c>
      <c r="H235" s="58">
        <v>7.32</v>
      </c>
      <c r="I235" s="58">
        <v>8.67</v>
      </c>
      <c r="J235" s="99">
        <v>16.66</v>
      </c>
      <c r="K235" s="99">
        <v>7.5</v>
      </c>
      <c r="L235" s="99">
        <v>9.14</v>
      </c>
      <c r="M235" s="59">
        <f t="shared" si="58"/>
        <v>16.68</v>
      </c>
      <c r="N235" s="59">
        <f t="shared" si="58"/>
        <v>7.41</v>
      </c>
      <c r="O235" s="59">
        <f t="shared" si="58"/>
        <v>8.9050000000000011</v>
      </c>
      <c r="P235" s="60">
        <f t="shared" si="49"/>
        <v>0.18649442624223478</v>
      </c>
      <c r="Q235" s="22">
        <f t="shared" si="50"/>
        <v>3.890451449942805E-8</v>
      </c>
      <c r="R235" s="61">
        <f t="shared" si="51"/>
        <v>1.2880423029491658E-7</v>
      </c>
      <c r="S235" s="22">
        <f t="shared" si="52"/>
        <v>1.6590529741865906E-14</v>
      </c>
      <c r="T235" s="62">
        <v>298</v>
      </c>
      <c r="U235" s="59">
        <f t="shared" si="53"/>
        <v>289.68</v>
      </c>
      <c r="V235" s="63">
        <f t="shared" si="54"/>
        <v>0.48440769634255021</v>
      </c>
      <c r="W235" s="64">
        <f t="shared" si="55"/>
        <v>3.0507575612936439</v>
      </c>
      <c r="X235" s="65">
        <f t="shared" si="45"/>
        <v>-6.9058049408708371E-10</v>
      </c>
      <c r="Y235" s="66">
        <f t="shared" si="46"/>
        <v>-5.1587366995258984E-10</v>
      </c>
      <c r="Z235" s="66">
        <f t="shared" si="47"/>
        <v>-5.6007195626461526E-10</v>
      </c>
      <c r="AA235" s="67">
        <f t="shared" si="48"/>
        <v>-4.0720037083255914E-10</v>
      </c>
      <c r="AB235" s="68">
        <f t="shared" si="57"/>
        <v>1.364862022923699E-8</v>
      </c>
      <c r="AC235" s="69"/>
      <c r="AD235" s="70">
        <f t="shared" si="56"/>
        <v>1.364862022923699E-4</v>
      </c>
      <c r="AG235" s="71">
        <v>2290</v>
      </c>
    </row>
    <row r="236" spans="5:33">
      <c r="E236" s="72">
        <v>0.61075231481481485</v>
      </c>
      <c r="F236" s="71">
        <v>2300</v>
      </c>
      <c r="G236" s="58">
        <v>16.71</v>
      </c>
      <c r="H236" s="58">
        <v>7.33</v>
      </c>
      <c r="I236" s="58">
        <v>8.6999999999999993</v>
      </c>
      <c r="J236" s="99">
        <v>16.670000000000002</v>
      </c>
      <c r="K236" s="99">
        <v>7.52</v>
      </c>
      <c r="L236" s="99">
        <v>9.14</v>
      </c>
      <c r="M236" s="59">
        <f t="shared" si="58"/>
        <v>16.690000000000001</v>
      </c>
      <c r="N236" s="59">
        <f t="shared" si="58"/>
        <v>7.4249999999999998</v>
      </c>
      <c r="O236" s="59">
        <f t="shared" si="58"/>
        <v>8.92</v>
      </c>
      <c r="P236" s="60">
        <f t="shared" si="49"/>
        <v>0.18684154525887384</v>
      </c>
      <c r="Q236" s="22">
        <f t="shared" si="50"/>
        <v>3.7583740428844414E-8</v>
      </c>
      <c r="R236" s="61">
        <f t="shared" si="51"/>
        <v>1.3344153387759788E-7</v>
      </c>
      <c r="S236" s="22">
        <f t="shared" si="52"/>
        <v>1.7806642963606101E-14</v>
      </c>
      <c r="T236" s="62">
        <v>298</v>
      </c>
      <c r="U236" s="59">
        <f t="shared" si="53"/>
        <v>289.69</v>
      </c>
      <c r="V236" s="63">
        <f t="shared" si="54"/>
        <v>0.48380877406327211</v>
      </c>
      <c r="W236" s="64">
        <f t="shared" si="55"/>
        <v>3.0465532542341371</v>
      </c>
      <c r="X236" s="65">
        <f t="shared" si="45"/>
        <v>-4.4852392316987797E-10</v>
      </c>
      <c r="Y236" s="66">
        <f t="shared" si="46"/>
        <v>-3.2634128798403852E-10</v>
      </c>
      <c r="Z236" s="66">
        <f t="shared" si="47"/>
        <v>-3.5962512318161328E-10</v>
      </c>
      <c r="AA236" s="67">
        <f t="shared" si="48"/>
        <v>-2.5259258947948121E-10</v>
      </c>
      <c r="AB236" s="68">
        <f t="shared" si="57"/>
        <v>8.2325000336469241E-9</v>
      </c>
      <c r="AC236" s="69"/>
      <c r="AD236" s="70">
        <f t="shared" si="56"/>
        <v>8.2325000336469238E-5</v>
      </c>
      <c r="AG236" s="71">
        <v>2300</v>
      </c>
    </row>
    <row r="237" spans="5:33">
      <c r="E237" s="72">
        <v>0.61086805555555557</v>
      </c>
      <c r="F237" s="71">
        <v>2310</v>
      </c>
      <c r="G237" s="58">
        <v>16.72</v>
      </c>
      <c r="H237" s="58">
        <v>7.35</v>
      </c>
      <c r="I237" s="58">
        <v>8.7100000000000009</v>
      </c>
      <c r="J237" s="99">
        <v>16.68</v>
      </c>
      <c r="K237" s="99">
        <v>7.54</v>
      </c>
      <c r="L237" s="99">
        <v>9.1300000000000008</v>
      </c>
      <c r="M237" s="59">
        <f t="shared" si="58"/>
        <v>16.7</v>
      </c>
      <c r="N237" s="59">
        <f t="shared" si="58"/>
        <v>7.4450000000000003</v>
      </c>
      <c r="O237" s="59">
        <f t="shared" si="58"/>
        <v>8.9200000000000017</v>
      </c>
      <c r="P237" s="60">
        <f t="shared" si="49"/>
        <v>0.18687453595616915</v>
      </c>
      <c r="Q237" s="22">
        <f t="shared" si="50"/>
        <v>3.5892193464500394E-8</v>
      </c>
      <c r="R237" s="61">
        <f t="shared" si="51"/>
        <v>1.3984660387382082E-7</v>
      </c>
      <c r="S237" s="22">
        <f t="shared" si="52"/>
        <v>1.9557072615041357E-14</v>
      </c>
      <c r="T237" s="62">
        <v>298</v>
      </c>
      <c r="U237" s="59">
        <f t="shared" si="53"/>
        <v>289.7</v>
      </c>
      <c r="V237" s="63">
        <f t="shared" si="54"/>
        <v>0.48320989313175289</v>
      </c>
      <c r="W237" s="64">
        <f t="shared" si="55"/>
        <v>3.0423550308628791</v>
      </c>
      <c r="X237" s="65">
        <f t="shared" si="45"/>
        <v>-2.863152301519492E-10</v>
      </c>
      <c r="Y237" s="66">
        <f t="shared" si="46"/>
        <v>-2.0051949875492073E-10</v>
      </c>
      <c r="Z237" s="66">
        <f t="shared" si="47"/>
        <v>-2.2622860099878168E-10</v>
      </c>
      <c r="AA237" s="67">
        <f t="shared" si="48"/>
        <v>-1.5073426035641094E-10</v>
      </c>
      <c r="AB237" s="68">
        <f t="shared" si="57"/>
        <v>4.7774178086791665E-9</v>
      </c>
      <c r="AC237" s="69"/>
      <c r="AD237" s="70">
        <f t="shared" si="56"/>
        <v>4.7774178086791665E-5</v>
      </c>
      <c r="AG237" s="71">
        <v>2310</v>
      </c>
    </row>
    <row r="238" spans="5:33">
      <c r="E238" s="72">
        <v>0.61098379629629629</v>
      </c>
      <c r="F238" s="71">
        <v>2320</v>
      </c>
      <c r="G238" s="58">
        <v>16.73</v>
      </c>
      <c r="H238" s="58">
        <v>7.37</v>
      </c>
      <c r="I238" s="58">
        <v>8.73</v>
      </c>
      <c r="J238" s="99">
        <v>16.690000000000001</v>
      </c>
      <c r="K238" s="99">
        <v>7.56</v>
      </c>
      <c r="L238" s="99">
        <v>9.14</v>
      </c>
      <c r="M238" s="59">
        <f t="shared" si="58"/>
        <v>16.71</v>
      </c>
      <c r="N238" s="59">
        <f t="shared" si="58"/>
        <v>7.4649999999999999</v>
      </c>
      <c r="O238" s="59">
        <f t="shared" si="58"/>
        <v>8.9350000000000005</v>
      </c>
      <c r="P238" s="60">
        <f t="shared" si="49"/>
        <v>0.18722184470438344</v>
      </c>
      <c r="Q238" s="22">
        <f t="shared" si="50"/>
        <v>3.4276778654645042E-8</v>
      </c>
      <c r="R238" s="61">
        <f t="shared" si="51"/>
        <v>1.4655911129574072E-7</v>
      </c>
      <c r="S238" s="22">
        <f t="shared" si="52"/>
        <v>2.1479573103797316E-14</v>
      </c>
      <c r="T238" s="62">
        <v>298</v>
      </c>
      <c r="U238" s="59">
        <f t="shared" si="53"/>
        <v>289.70999999999998</v>
      </c>
      <c r="V238" s="63">
        <f t="shared" si="54"/>
        <v>0.48261105354370953</v>
      </c>
      <c r="W238" s="64">
        <f t="shared" si="55"/>
        <v>3.0381628819675908</v>
      </c>
      <c r="X238" s="65">
        <f t="shared" si="45"/>
        <v>-1.7344310422392832E-10</v>
      </c>
      <c r="Y238" s="66">
        <f t="shared" si="46"/>
        <v>-1.1617599009975676E-10</v>
      </c>
      <c r="Z238" s="66">
        <f t="shared" si="47"/>
        <v>-1.350843368730985E-10</v>
      </c>
      <c r="AA238" s="67">
        <f t="shared" si="48"/>
        <v>-8.4239325604835565E-11</v>
      </c>
      <c r="AB238" s="68">
        <f t="shared" si="57"/>
        <v>2.6265083253195665E-9</v>
      </c>
      <c r="AC238" s="75"/>
      <c r="AD238" s="70">
        <f t="shared" si="56"/>
        <v>2.6265083253195665E-5</v>
      </c>
      <c r="AE238" s="70"/>
      <c r="AF238" s="74"/>
      <c r="AG238" s="71">
        <v>2320</v>
      </c>
    </row>
    <row r="239" spans="5:33">
      <c r="E239" s="72">
        <v>0.61109953703703701</v>
      </c>
      <c r="F239" s="71">
        <v>2330</v>
      </c>
      <c r="G239" s="58">
        <v>16.739999999999998</v>
      </c>
      <c r="H239" s="58">
        <v>7.39</v>
      </c>
      <c r="I239" s="58">
        <v>8.76</v>
      </c>
      <c r="J239" s="99">
        <v>16.7</v>
      </c>
      <c r="K239" s="99">
        <v>7.58</v>
      </c>
      <c r="L239" s="99">
        <v>9.14</v>
      </c>
      <c r="M239" s="59">
        <f t="shared" si="58"/>
        <v>16.72</v>
      </c>
      <c r="N239" s="59">
        <f t="shared" si="58"/>
        <v>7.4849999999999994</v>
      </c>
      <c r="O239" s="59">
        <f t="shared" si="58"/>
        <v>8.9499999999999993</v>
      </c>
      <c r="P239" s="60">
        <f t="shared" si="49"/>
        <v>0.18756927614485513</v>
      </c>
      <c r="Q239" s="22">
        <f t="shared" si="50"/>
        <v>3.2734069487883837E-8</v>
      </c>
      <c r="R239" s="61">
        <f t="shared" si="51"/>
        <v>1.5359381285496014E-7</v>
      </c>
      <c r="S239" s="22">
        <f t="shared" si="52"/>
        <v>2.3591059347324519E-14</v>
      </c>
      <c r="T239" s="62">
        <v>298</v>
      </c>
      <c r="U239" s="59">
        <f t="shared" si="53"/>
        <v>289.72000000000003</v>
      </c>
      <c r="V239" s="63">
        <f t="shared" si="54"/>
        <v>0.48201225529485886</v>
      </c>
      <c r="W239" s="64">
        <f t="shared" si="55"/>
        <v>3.0339767983505452</v>
      </c>
      <c r="X239" s="65">
        <f t="shared" si="45"/>
        <v>-9.8920035530877118E-11</v>
      </c>
      <c r="Y239" s="66">
        <f t="shared" si="46"/>
        <v>-6.2931986615697742E-11</v>
      </c>
      <c r="Z239" s="66">
        <f t="shared" si="47"/>
        <v>-7.6024780787987289E-11</v>
      </c>
      <c r="AA239" s="67">
        <f t="shared" si="48"/>
        <v>-4.3602960176413468E-11</v>
      </c>
      <c r="AB239" s="68">
        <f t="shared" si="57"/>
        <v>1.3595031856954477E-9</v>
      </c>
      <c r="AC239" s="69"/>
      <c r="AD239" s="70">
        <f t="shared" si="56"/>
        <v>1.3595031856954477E-5</v>
      </c>
      <c r="AG239" s="71">
        <v>2330</v>
      </c>
    </row>
    <row r="240" spans="5:33">
      <c r="E240" s="72">
        <v>0.61121527777777773</v>
      </c>
      <c r="F240" s="71">
        <v>2340</v>
      </c>
      <c r="G240" s="58">
        <v>16.75</v>
      </c>
      <c r="H240" s="58">
        <v>7.41</v>
      </c>
      <c r="I240" s="58">
        <v>8.7200000000000006</v>
      </c>
      <c r="J240" s="99">
        <v>16.71</v>
      </c>
      <c r="K240" s="99">
        <v>7.6</v>
      </c>
      <c r="L240" s="99">
        <v>9.16</v>
      </c>
      <c r="M240" s="59">
        <f t="shared" si="58"/>
        <v>16.73</v>
      </c>
      <c r="N240" s="59">
        <f t="shared" si="58"/>
        <v>7.5049999999999999</v>
      </c>
      <c r="O240" s="59">
        <f t="shared" si="58"/>
        <v>8.9400000000000013</v>
      </c>
      <c r="P240" s="60">
        <f t="shared" si="49"/>
        <v>0.18739280125632296</v>
      </c>
      <c r="Q240" s="22">
        <f t="shared" si="50"/>
        <v>3.1260793671239459E-8</v>
      </c>
      <c r="R240" s="61">
        <f t="shared" si="51"/>
        <v>1.6096617357156569E-7</v>
      </c>
      <c r="S240" s="22">
        <f t="shared" si="52"/>
        <v>2.5910109034271411E-14</v>
      </c>
      <c r="T240" s="62">
        <v>298</v>
      </c>
      <c r="U240" s="59">
        <f t="shared" si="53"/>
        <v>289.73</v>
      </c>
      <c r="V240" s="63">
        <f t="shared" si="54"/>
        <v>0.48141349838092662</v>
      </c>
      <c r="W240" s="64">
        <f t="shared" si="55"/>
        <v>3.0297967708286064</v>
      </c>
      <c r="X240" s="65">
        <f t="shared" si="45"/>
        <v>-5.2668787142549109E-11</v>
      </c>
      <c r="Y240" s="66">
        <f t="shared" si="46"/>
        <v>-3.1614569345387871E-11</v>
      </c>
      <c r="Z240" s="66">
        <f t="shared" si="47"/>
        <v>-4.0030940997359927E-11</v>
      </c>
      <c r="AA240" s="67">
        <f t="shared" si="48"/>
        <v>-2.0664247220161402E-11</v>
      </c>
      <c r="AB240" s="68">
        <f t="shared" si="57"/>
        <v>6.5877563483768283E-10</v>
      </c>
      <c r="AC240" s="69"/>
      <c r="AD240" s="70">
        <f t="shared" si="56"/>
        <v>6.5877563483768283E-6</v>
      </c>
      <c r="AG240" s="71">
        <v>2340</v>
      </c>
    </row>
    <row r="241" spans="5:33">
      <c r="E241" s="72">
        <v>0.61133101851851845</v>
      </c>
      <c r="F241" s="71">
        <v>2350</v>
      </c>
      <c r="G241" s="58">
        <v>16.760000000000002</v>
      </c>
      <c r="H241" s="58">
        <v>7.42</v>
      </c>
      <c r="I241" s="58">
        <v>8.7200000000000006</v>
      </c>
      <c r="J241" s="99">
        <v>16.72</v>
      </c>
      <c r="K241" s="99">
        <v>7.62</v>
      </c>
      <c r="L241" s="99">
        <v>9.16</v>
      </c>
      <c r="M241" s="59">
        <f t="shared" si="58"/>
        <v>16.740000000000002</v>
      </c>
      <c r="N241" s="59">
        <f t="shared" si="58"/>
        <v>7.52</v>
      </c>
      <c r="O241" s="59">
        <f t="shared" si="58"/>
        <v>8.9400000000000013</v>
      </c>
      <c r="P241" s="60">
        <f t="shared" si="49"/>
        <v>0.18742591267513603</v>
      </c>
      <c r="Q241" s="22">
        <f t="shared" si="50"/>
        <v>3.0199517204020188E-8</v>
      </c>
      <c r="R241" s="61">
        <f t="shared" si="51"/>
        <v>1.6676139482854417E-7</v>
      </c>
      <c r="S241" s="22">
        <f t="shared" si="52"/>
        <v>2.7809362805161597E-14</v>
      </c>
      <c r="T241" s="62">
        <v>298</v>
      </c>
      <c r="U241" s="59">
        <f t="shared" si="53"/>
        <v>289.74</v>
      </c>
      <c r="V241" s="63">
        <f t="shared" si="54"/>
        <v>0.48081478279762974</v>
      </c>
      <c r="W241" s="64">
        <f t="shared" si="55"/>
        <v>3.0256227902330783</v>
      </c>
      <c r="X241" s="65">
        <f t="shared" si="45"/>
        <v>-2.558843448577598E-11</v>
      </c>
      <c r="Y241" s="66">
        <f t="shared" si="46"/>
        <v>-1.459263645917889E-11</v>
      </c>
      <c r="Z241" s="66">
        <f t="shared" si="47"/>
        <v>-1.9317723267788697E-11</v>
      </c>
      <c r="AA241" s="67">
        <f t="shared" si="48"/>
        <v>-8.9861070941275729E-12</v>
      </c>
      <c r="AB241" s="68">
        <f t="shared" si="57"/>
        <v>2.9773554309067411E-10</v>
      </c>
      <c r="AC241" s="69"/>
      <c r="AD241" s="70">
        <f t="shared" si="56"/>
        <v>2.9773554309067411E-6</v>
      </c>
      <c r="AG241" s="71">
        <v>2350</v>
      </c>
    </row>
    <row r="242" spans="5:33">
      <c r="E242" s="72">
        <v>0.61144675925925929</v>
      </c>
      <c r="F242" s="71">
        <v>2360</v>
      </c>
      <c r="G242" s="58">
        <v>16.78</v>
      </c>
      <c r="H242" s="58">
        <v>7.44</v>
      </c>
      <c r="I242" s="58">
        <v>8.69</v>
      </c>
      <c r="J242" s="99">
        <v>16.73</v>
      </c>
      <c r="K242" s="99">
        <v>7.64</v>
      </c>
      <c r="L242" s="99">
        <v>9.1999999999999993</v>
      </c>
      <c r="M242" s="59">
        <f t="shared" si="58"/>
        <v>16.755000000000003</v>
      </c>
      <c r="N242" s="59">
        <f t="shared" si="58"/>
        <v>7.54</v>
      </c>
      <c r="O242" s="59">
        <f t="shared" si="58"/>
        <v>8.9450000000000003</v>
      </c>
      <c r="P242" s="60">
        <f t="shared" si="49"/>
        <v>0.18758045387529468</v>
      </c>
      <c r="Q242" s="22">
        <f t="shared" si="50"/>
        <v>2.8840315031265985E-8</v>
      </c>
      <c r="R242" s="61">
        <f t="shared" si="51"/>
        <v>1.7483841755298937E-7</v>
      </c>
      <c r="S242" s="22">
        <f t="shared" si="52"/>
        <v>3.0568472252433464E-14</v>
      </c>
      <c r="T242" s="62">
        <v>298</v>
      </c>
      <c r="U242" s="59">
        <f t="shared" si="53"/>
        <v>289.755</v>
      </c>
      <c r="V242" s="63">
        <f t="shared" si="54"/>
        <v>0.47991678690826445</v>
      </c>
      <c r="W242" s="64">
        <f t="shared" si="55"/>
        <v>3.0193731373059736</v>
      </c>
      <c r="X242" s="65">
        <f t="shared" si="45"/>
        <v>-1.20397607541562E-11</v>
      </c>
      <c r="Y242" s="66">
        <f t="shared" si="46"/>
        <v>-6.3362858525287379E-12</v>
      </c>
      <c r="Z242" s="66">
        <f t="shared" si="47"/>
        <v>-9.0381357163032307E-12</v>
      </c>
      <c r="AA242" s="67">
        <f t="shared" si="48"/>
        <v>-3.4766702961264151E-12</v>
      </c>
      <c r="AB242" s="68">
        <f t="shared" si="57"/>
        <v>1.2707677470094357E-10</v>
      </c>
      <c r="AC242" s="69"/>
      <c r="AD242" s="70">
        <f t="shared" si="56"/>
        <v>1.2707677470094357E-6</v>
      </c>
      <c r="AG242" s="71">
        <v>2360</v>
      </c>
    </row>
    <row r="243" spans="5:33">
      <c r="E243" s="72">
        <v>0.61156250000000001</v>
      </c>
      <c r="F243" s="71">
        <v>2370</v>
      </c>
      <c r="G243" s="58">
        <v>16.78</v>
      </c>
      <c r="H243" s="58">
        <v>7.46</v>
      </c>
      <c r="I243" s="58">
        <v>8.8000000000000007</v>
      </c>
      <c r="J243" s="99">
        <v>16.739999999999998</v>
      </c>
      <c r="K243" s="99">
        <v>7.66</v>
      </c>
      <c r="L243" s="99">
        <v>9.2100000000000009</v>
      </c>
      <c r="M243" s="59">
        <f t="shared" si="58"/>
        <v>16.759999999999998</v>
      </c>
      <c r="N243" s="59">
        <f t="shared" si="58"/>
        <v>7.5600000000000005</v>
      </c>
      <c r="O243" s="59">
        <f t="shared" si="58"/>
        <v>9.0050000000000008</v>
      </c>
      <c r="P243" s="60">
        <f t="shared" si="49"/>
        <v>0.18885536873755512</v>
      </c>
      <c r="Q243" s="22">
        <f t="shared" si="50"/>
        <v>2.75422870333816E-8</v>
      </c>
      <c r="R243" s="61">
        <f t="shared" si="51"/>
        <v>1.8315438315425932E-7</v>
      </c>
      <c r="S243" s="22">
        <f t="shared" si="52"/>
        <v>3.3545528068617233E-14</v>
      </c>
      <c r="T243" s="62">
        <v>298</v>
      </c>
      <c r="U243" s="59">
        <f t="shared" si="53"/>
        <v>289.76</v>
      </c>
      <c r="V243" s="63">
        <f t="shared" si="54"/>
        <v>0.47961747560582485</v>
      </c>
      <c r="W243" s="64">
        <f t="shared" si="55"/>
        <v>3.017292933218962</v>
      </c>
      <c r="X243" s="65">
        <f t="shared" si="45"/>
        <v>-5.2341416016426457E-12</v>
      </c>
      <c r="Y243" s="66">
        <f t="shared" si="46"/>
        <v>-2.4927624323849956E-12</v>
      </c>
      <c r="Z243" s="66">
        <f t="shared" si="47"/>
        <v>-3.9285584657367221E-12</v>
      </c>
      <c r="AA243" s="67">
        <f t="shared" si="48"/>
        <v>-1.1189803535015692E-12</v>
      </c>
      <c r="AB243" s="68">
        <f t="shared" si="57"/>
        <v>4.9967984387699627E-11</v>
      </c>
      <c r="AC243" s="69"/>
      <c r="AD243" s="70">
        <f t="shared" si="56"/>
        <v>4.9967984387699631E-7</v>
      </c>
      <c r="AG243" s="71">
        <v>2370</v>
      </c>
    </row>
    <row r="244" spans="5:33">
      <c r="E244" s="72">
        <v>0.61167824074074073</v>
      </c>
      <c r="F244" s="71">
        <v>2380</v>
      </c>
      <c r="G244" s="58">
        <v>16.8</v>
      </c>
      <c r="H244" s="58">
        <v>7.47</v>
      </c>
      <c r="I244" s="58">
        <v>8.8000000000000007</v>
      </c>
      <c r="J244" s="99">
        <v>16.760000000000002</v>
      </c>
      <c r="K244" s="99">
        <v>7.68</v>
      </c>
      <c r="L244" s="99">
        <v>9.2200000000000006</v>
      </c>
      <c r="M244" s="59">
        <f t="shared" si="58"/>
        <v>16.78</v>
      </c>
      <c r="N244" s="59">
        <f t="shared" si="58"/>
        <v>7.5749999999999993</v>
      </c>
      <c r="O244" s="59">
        <f t="shared" si="58"/>
        <v>9.0100000000000016</v>
      </c>
      <c r="P244" s="60">
        <f t="shared" si="49"/>
        <v>0.1890270541125621</v>
      </c>
      <c r="Q244" s="22">
        <f t="shared" si="50"/>
        <v>2.660725059798813E-8</v>
      </c>
      <c r="R244" s="61">
        <f t="shared" si="51"/>
        <v>1.8990618695947672E-7</v>
      </c>
      <c r="S244" s="22">
        <f t="shared" si="52"/>
        <v>3.6064359845487724E-14</v>
      </c>
      <c r="T244" s="62">
        <v>298</v>
      </c>
      <c r="U244" s="59">
        <f t="shared" si="53"/>
        <v>289.77999999999997</v>
      </c>
      <c r="V244" s="63">
        <f t="shared" si="54"/>
        <v>0.47842033368521897</v>
      </c>
      <c r="W244" s="64">
        <f t="shared" si="55"/>
        <v>3.008987154248091</v>
      </c>
      <c r="X244" s="65">
        <f t="shared" si="45"/>
        <v>-2.0316972160651556E-12</v>
      </c>
      <c r="Y244" s="66">
        <f t="shared" si="46"/>
        <v>-8.834960229044861E-13</v>
      </c>
      <c r="Z244" s="66">
        <f t="shared" si="47"/>
        <v>-1.5323948694210459E-12</v>
      </c>
      <c r="AA244" s="67">
        <f t="shared" si="48"/>
        <v>-2.9965013390179929E-13</v>
      </c>
      <c r="AB244" s="68">
        <f t="shared" si="57"/>
        <v>1.7975044802053671E-11</v>
      </c>
      <c r="AC244" s="69"/>
      <c r="AD244" s="70">
        <f t="shared" si="56"/>
        <v>1.797504480205367E-7</v>
      </c>
      <c r="AG244" s="71">
        <v>2380</v>
      </c>
    </row>
    <row r="245" spans="5:33">
      <c r="E245" s="72">
        <v>0.61179398148148145</v>
      </c>
      <c r="F245" s="71">
        <v>2390</v>
      </c>
      <c r="G245" s="58">
        <v>16.809999999999999</v>
      </c>
      <c r="H245" s="58">
        <v>7.49</v>
      </c>
      <c r="I245" s="58">
        <v>8.82</v>
      </c>
      <c r="J245" s="99">
        <v>16.77</v>
      </c>
      <c r="K245" s="99">
        <v>7.7</v>
      </c>
      <c r="L245" s="99">
        <v>9.2100000000000009</v>
      </c>
      <c r="M245" s="59">
        <f t="shared" si="58"/>
        <v>16.79</v>
      </c>
      <c r="N245" s="59">
        <f t="shared" si="58"/>
        <v>7.5950000000000006</v>
      </c>
      <c r="O245" s="59">
        <f t="shared" si="58"/>
        <v>9.0150000000000006</v>
      </c>
      <c r="P245" s="60">
        <f t="shared" si="49"/>
        <v>0.1891654008581159</v>
      </c>
      <c r="Q245" s="22">
        <f t="shared" si="50"/>
        <v>2.5409727055492999E-8</v>
      </c>
      <c r="R245" s="61">
        <f t="shared" si="51"/>
        <v>1.9902150799068566E-7</v>
      </c>
      <c r="S245" s="22">
        <f t="shared" si="52"/>
        <v>3.960956064288656E-14</v>
      </c>
      <c r="T245" s="62">
        <v>298</v>
      </c>
      <c r="U245" s="59">
        <f t="shared" si="53"/>
        <v>289.79000000000002</v>
      </c>
      <c r="V245" s="63">
        <f t="shared" si="54"/>
        <v>0.477821824690918</v>
      </c>
      <c r="W245" s="64">
        <f t="shared" si="55"/>
        <v>3.0048432712606332</v>
      </c>
      <c r="X245" s="65">
        <f t="shared" si="45"/>
        <v>-7.5095166423740149E-13</v>
      </c>
      <c r="Y245" s="66">
        <f t="shared" si="46"/>
        <v>-2.8385255641629658E-13</v>
      </c>
      <c r="Z245" s="66">
        <f t="shared" si="47"/>
        <v>-5.7439266294743752E-13</v>
      </c>
      <c r="AA245" s="67">
        <f t="shared" si="48"/>
        <v>-3.6396218983288683E-14</v>
      </c>
      <c r="AB245" s="68">
        <f t="shared" si="57"/>
        <v>6.0364962443570201E-12</v>
      </c>
      <c r="AC245" s="69"/>
      <c r="AD245" s="70">
        <f t="shared" si="56"/>
        <v>6.0364962443570196E-8</v>
      </c>
      <c r="AG245" s="71">
        <v>2390</v>
      </c>
    </row>
    <row r="246" spans="5:33">
      <c r="E246" s="72">
        <v>0.61190972222222217</v>
      </c>
      <c r="F246" s="71">
        <v>2400</v>
      </c>
      <c r="G246" s="58">
        <v>16.82</v>
      </c>
      <c r="H246" s="58">
        <v>7.5</v>
      </c>
      <c r="I246" s="58">
        <v>8.77</v>
      </c>
      <c r="J246" s="99">
        <v>16.78</v>
      </c>
      <c r="K246" s="99">
        <v>7.72</v>
      </c>
      <c r="L246" s="99">
        <v>9.2100000000000009</v>
      </c>
      <c r="M246" s="59">
        <f t="shared" si="58"/>
        <v>16.8</v>
      </c>
      <c r="N246" s="59">
        <f t="shared" si="58"/>
        <v>7.6099999999999994</v>
      </c>
      <c r="O246" s="59">
        <f t="shared" si="58"/>
        <v>8.99</v>
      </c>
      <c r="P246" s="60">
        <f t="shared" si="49"/>
        <v>0.18867418303197289</v>
      </c>
      <c r="Q246" s="22">
        <f t="shared" si="50"/>
        <v>2.4547089156850259E-8</v>
      </c>
      <c r="R246" s="61">
        <f t="shared" si="51"/>
        <v>2.0618682507633325E-7</v>
      </c>
      <c r="S246" s="22">
        <f t="shared" si="52"/>
        <v>4.2513006835058444E-14</v>
      </c>
      <c r="T246" s="62">
        <v>298</v>
      </c>
      <c r="U246" s="59">
        <f t="shared" si="53"/>
        <v>289.8</v>
      </c>
      <c r="V246" s="63">
        <f t="shared" si="54"/>
        <v>0.47722335700158885</v>
      </c>
      <c r="W246" s="64">
        <f t="shared" si="55"/>
        <v>3.000705380490917</v>
      </c>
      <c r="X246" s="65">
        <f t="shared" si="45"/>
        <v>-2.4850305033903504E-13</v>
      </c>
      <c r="Y246" s="66">
        <f t="shared" si="46"/>
        <v>-8.2804077640202165E-14</v>
      </c>
      <c r="Z246" s="66">
        <f t="shared" si="47"/>
        <v>-1.9329024477573586E-13</v>
      </c>
      <c r="AA246" s="67">
        <f t="shared" si="48"/>
        <v>9.264369001285178E-15</v>
      </c>
      <c r="AB246" s="68">
        <f t="shared" si="57"/>
        <v>1.8634323744434404E-12</v>
      </c>
      <c r="AC246" s="75">
        <f>D18</f>
        <v>0</v>
      </c>
      <c r="AD246" s="70">
        <f t="shared" si="56"/>
        <v>1.8634323744434404E-8</v>
      </c>
      <c r="AE246" s="70">
        <f>AC246*10000</f>
        <v>0</v>
      </c>
      <c r="AF246" s="74">
        <f>(AD246-AE246)*(AD246-AE246)</f>
        <v>3.4723802141239186E-16</v>
      </c>
      <c r="AG246" s="71">
        <v>2400</v>
      </c>
    </row>
    <row r="247" spans="5:33">
      <c r="E247" s="72">
        <v>0.6120254629629629</v>
      </c>
      <c r="F247" s="71">
        <v>2410</v>
      </c>
      <c r="G247" s="58">
        <v>16.829999999999998</v>
      </c>
      <c r="H247" s="58">
        <v>7.52</v>
      </c>
      <c r="I247" s="58">
        <v>8.85</v>
      </c>
      <c r="J247" s="99">
        <v>16.79</v>
      </c>
      <c r="K247" s="99">
        <v>7.74</v>
      </c>
      <c r="L247" s="99">
        <v>9.23</v>
      </c>
      <c r="M247" s="59">
        <f t="shared" si="58"/>
        <v>16.809999999999999</v>
      </c>
      <c r="N247" s="59">
        <f t="shared" si="58"/>
        <v>7.63</v>
      </c>
      <c r="O247" s="59">
        <f t="shared" si="58"/>
        <v>9.0399999999999991</v>
      </c>
      <c r="P247" s="60">
        <f t="shared" si="49"/>
        <v>0.18975710365289344</v>
      </c>
      <c r="Q247" s="22">
        <f t="shared" si="50"/>
        <v>2.3442288153199181E-8</v>
      </c>
      <c r="R247" s="61">
        <f t="shared" si="51"/>
        <v>2.160836016535882E-7</v>
      </c>
      <c r="S247" s="22">
        <f t="shared" si="52"/>
        <v>4.6692122903586585E-14</v>
      </c>
      <c r="T247" s="62">
        <v>298</v>
      </c>
      <c r="U247" s="59">
        <f t="shared" si="53"/>
        <v>289.81</v>
      </c>
      <c r="V247" s="63">
        <f t="shared" si="54"/>
        <v>0.47662493061295275</v>
      </c>
      <c r="W247" s="64">
        <f t="shared" si="55"/>
        <v>2.9965734728711384</v>
      </c>
      <c r="X247" s="65">
        <f t="shared" si="45"/>
        <v>-8.0302947608204199E-14</v>
      </c>
      <c r="Y247" s="66">
        <f t="shared" si="46"/>
        <v>-2.1075179508405127E-14</v>
      </c>
      <c r="Z247" s="66">
        <f t="shared" si="47"/>
        <v>-6.4758862593099111E-14</v>
      </c>
      <c r="AA247" s="67">
        <f t="shared" si="48"/>
        <v>1.5223381382463345E-14</v>
      </c>
      <c r="AB247" s="68">
        <f t="shared" si="57"/>
        <v>5.4438683082740245E-13</v>
      </c>
      <c r="AC247" s="69"/>
      <c r="AD247" s="70">
        <f t="shared" si="56"/>
        <v>5.4438683082740246E-9</v>
      </c>
      <c r="AG247" s="71">
        <v>2410</v>
      </c>
    </row>
    <row r="248" spans="5:33">
      <c r="E248" s="72">
        <v>0.61214120370370373</v>
      </c>
      <c r="F248" s="71">
        <v>2420</v>
      </c>
      <c r="G248" s="58">
        <v>16.84</v>
      </c>
      <c r="H248" s="58">
        <v>7.53</v>
      </c>
      <c r="I248" s="58">
        <v>8.81</v>
      </c>
      <c r="J248" s="99">
        <v>16.8</v>
      </c>
      <c r="K248" s="99">
        <v>7.75</v>
      </c>
      <c r="L248" s="99">
        <v>9.23</v>
      </c>
      <c r="M248" s="59">
        <f t="shared" si="58"/>
        <v>16.82</v>
      </c>
      <c r="N248" s="59">
        <f t="shared" si="58"/>
        <v>7.6400000000000006</v>
      </c>
      <c r="O248" s="59">
        <f t="shared" si="58"/>
        <v>9.02</v>
      </c>
      <c r="P248" s="60">
        <f t="shared" si="49"/>
        <v>0.18937078940977947</v>
      </c>
      <c r="Q248" s="22">
        <f t="shared" si="50"/>
        <v>2.2908676527677693E-8</v>
      </c>
      <c r="R248" s="61">
        <f t="shared" si="51"/>
        <v>2.2130065977753682E-7</v>
      </c>
      <c r="S248" s="22">
        <f t="shared" si="52"/>
        <v>4.8973982017973099E-14</v>
      </c>
      <c r="T248" s="62">
        <v>298</v>
      </c>
      <c r="U248" s="59">
        <f t="shared" si="53"/>
        <v>289.82</v>
      </c>
      <c r="V248" s="63">
        <f t="shared" si="54"/>
        <v>0.4760265455207332</v>
      </c>
      <c r="W248" s="64">
        <f t="shared" si="55"/>
        <v>2.9924475393478276</v>
      </c>
      <c r="X248" s="65">
        <f t="shared" si="45"/>
        <v>-2.3162866863330089E-14</v>
      </c>
      <c r="Y248" s="66">
        <f t="shared" si="46"/>
        <v>-5.2559292496854089E-15</v>
      </c>
      <c r="Z248" s="66">
        <f t="shared" si="47"/>
        <v>-1.9099570306337497E-14</v>
      </c>
      <c r="AA248" s="67">
        <f t="shared" si="48"/>
        <v>6.3684356253494202E-15</v>
      </c>
      <c r="AB248" s="68">
        <f t="shared" si="57"/>
        <v>1.4980741344615514E-13</v>
      </c>
      <c r="AC248" s="69"/>
      <c r="AD248" s="70">
        <f t="shared" si="56"/>
        <v>1.4980741344615514E-9</v>
      </c>
      <c r="AG248" s="71">
        <v>2420</v>
      </c>
    </row>
    <row r="249" spans="5:33">
      <c r="E249" s="72">
        <v>0.61225694444444445</v>
      </c>
      <c r="F249" s="71">
        <v>2430</v>
      </c>
      <c r="G249" s="58">
        <v>16.86</v>
      </c>
      <c r="H249" s="58">
        <v>7.55</v>
      </c>
      <c r="I249" s="58">
        <v>8.84</v>
      </c>
      <c r="J249" s="99">
        <v>16.82</v>
      </c>
      <c r="K249" s="99">
        <v>7.77</v>
      </c>
      <c r="L249" s="99">
        <v>9.23</v>
      </c>
      <c r="M249" s="59">
        <f t="shared" si="58"/>
        <v>16.84</v>
      </c>
      <c r="N249" s="59">
        <f t="shared" si="58"/>
        <v>7.66</v>
      </c>
      <c r="O249" s="59">
        <f t="shared" si="58"/>
        <v>9.0350000000000001</v>
      </c>
      <c r="P249" s="60">
        <f t="shared" si="49"/>
        <v>0.18975285935695996</v>
      </c>
      <c r="Q249" s="22">
        <f t="shared" si="50"/>
        <v>2.1877616239495494E-8</v>
      </c>
      <c r="R249" s="61">
        <f t="shared" si="51"/>
        <v>2.3211569443714824E-7</v>
      </c>
      <c r="S249" s="22">
        <f t="shared" si="52"/>
        <v>5.3877695604039572E-14</v>
      </c>
      <c r="T249" s="62">
        <v>298</v>
      </c>
      <c r="U249" s="59">
        <f t="shared" si="53"/>
        <v>289.83999999999997</v>
      </c>
      <c r="V249" s="63">
        <f t="shared" si="54"/>
        <v>0.47482989920845275</v>
      </c>
      <c r="W249" s="64">
        <f t="shared" si="55"/>
        <v>2.984213558448257</v>
      </c>
      <c r="X249" s="65">
        <f t="shared" si="45"/>
        <v>-6.9444769131852809E-15</v>
      </c>
      <c r="Y249" s="66">
        <f t="shared" si="46"/>
        <v>-1.0099769891606098E-15</v>
      </c>
      <c r="Z249" s="66">
        <f t="shared" si="47"/>
        <v>-6.0813869439378901E-15</v>
      </c>
      <c r="AA249" s="67">
        <f t="shared" si="48"/>
        <v>3.4493917130437152E-15</v>
      </c>
      <c r="AB249" s="68">
        <f t="shared" si="57"/>
        <v>4.0631696196111437E-14</v>
      </c>
      <c r="AC249" s="69"/>
      <c r="AD249" s="70">
        <f t="shared" si="56"/>
        <v>4.0631696196111438E-10</v>
      </c>
      <c r="AG249" s="71">
        <v>2430</v>
      </c>
    </row>
    <row r="250" spans="5:33">
      <c r="E250" s="72">
        <v>0.61237268518518517</v>
      </c>
      <c r="F250" s="71">
        <v>2440</v>
      </c>
      <c r="G250" s="58">
        <v>16.87</v>
      </c>
      <c r="H250" s="58">
        <v>7.56</v>
      </c>
      <c r="I250" s="58">
        <v>8.85</v>
      </c>
      <c r="J250" s="99">
        <v>16.829999999999998</v>
      </c>
      <c r="K250" s="99">
        <v>7.79</v>
      </c>
      <c r="L250" s="99">
        <v>9.25</v>
      </c>
      <c r="M250" s="59">
        <f t="shared" si="58"/>
        <v>16.850000000000001</v>
      </c>
      <c r="N250" s="59">
        <f t="shared" si="58"/>
        <v>7.6749999999999998</v>
      </c>
      <c r="O250" s="59">
        <f t="shared" si="58"/>
        <v>9.0500000000000007</v>
      </c>
      <c r="P250" s="60">
        <f t="shared" si="49"/>
        <v>0.19010153850414452</v>
      </c>
      <c r="Q250" s="22">
        <f t="shared" si="50"/>
        <v>2.1134890398366442E-8</v>
      </c>
      <c r="R250" s="61">
        <f t="shared" si="51"/>
        <v>2.4047249249374463E-7</v>
      </c>
      <c r="S250" s="22">
        <f t="shared" si="52"/>
        <v>5.7827019646154066E-14</v>
      </c>
      <c r="T250" s="62">
        <v>298</v>
      </c>
      <c r="U250" s="59">
        <f t="shared" si="53"/>
        <v>289.85000000000002</v>
      </c>
      <c r="V250" s="63">
        <f t="shared" si="54"/>
        <v>0.47423163797983886</v>
      </c>
      <c r="W250" s="64">
        <f t="shared" si="55"/>
        <v>2.9801054930364157</v>
      </c>
      <c r="X250" s="65">
        <f t="shared" si="45"/>
        <v>-2.0553868709973669E-15</v>
      </c>
      <c r="Y250" s="66">
        <f t="shared" si="46"/>
        <v>-1.6410817890538228E-16</v>
      </c>
      <c r="Z250" s="66">
        <f t="shared" si="47"/>
        <v>-1.9043815754292576E-15</v>
      </c>
      <c r="AA250" s="67">
        <f t="shared" si="48"/>
        <v>1.4492733426530236E-15</v>
      </c>
      <c r="AB250" s="68">
        <f t="shared" si="57"/>
        <v>1.1168674418880613E-14</v>
      </c>
      <c r="AC250" s="69"/>
      <c r="AD250" s="70">
        <f t="shared" si="56"/>
        <v>1.1168674418880613E-10</v>
      </c>
      <c r="AG250" s="71">
        <v>2440</v>
      </c>
    </row>
    <row r="251" spans="5:33">
      <c r="E251" s="72">
        <v>0.61248842592592589</v>
      </c>
      <c r="F251" s="71">
        <v>2450</v>
      </c>
      <c r="G251" s="58">
        <v>16.88</v>
      </c>
      <c r="H251" s="58">
        <v>7.58</v>
      </c>
      <c r="I251" s="58">
        <v>8.7899999999999991</v>
      </c>
      <c r="J251" s="99">
        <v>16.84</v>
      </c>
      <c r="K251" s="99">
        <v>7.8</v>
      </c>
      <c r="L251" s="99">
        <v>9.26</v>
      </c>
      <c r="M251" s="59">
        <f t="shared" si="58"/>
        <v>16.86</v>
      </c>
      <c r="N251" s="59">
        <f t="shared" si="58"/>
        <v>7.6899999999999995</v>
      </c>
      <c r="O251" s="59">
        <f t="shared" si="58"/>
        <v>9.0249999999999986</v>
      </c>
      <c r="P251" s="60">
        <f t="shared" si="49"/>
        <v>0.18960996455883231</v>
      </c>
      <c r="Q251" s="22">
        <f t="shared" si="50"/>
        <v>2.0417379446695271E-8</v>
      </c>
      <c r="R251" s="61">
        <f t="shared" si="51"/>
        <v>2.4913015807215196E-7</v>
      </c>
      <c r="S251" s="22">
        <f t="shared" si="52"/>
        <v>6.2065835661055423E-14</v>
      </c>
      <c r="T251" s="62">
        <v>298</v>
      </c>
      <c r="U251" s="59">
        <f t="shared" si="53"/>
        <v>289.86</v>
      </c>
      <c r="V251" s="63">
        <f t="shared" si="54"/>
        <v>0.47363341803055059</v>
      </c>
      <c r="W251" s="64">
        <f t="shared" si="55"/>
        <v>2.9760033656499334</v>
      </c>
      <c r="X251" s="65">
        <f t="shared" si="45"/>
        <v>-6.4383366723892213E-16</v>
      </c>
      <c r="Y251" s="66">
        <f t="shared" si="46"/>
        <v>-8.7496586870707385E-18</v>
      </c>
      <c r="Z251" s="66">
        <f t="shared" si="47"/>
        <v>-6.3520291585825011E-16</v>
      </c>
      <c r="AA251" s="67">
        <f t="shared" si="48"/>
        <v>6.093074298307352E-16</v>
      </c>
      <c r="AB251" s="68">
        <f t="shared" si="57"/>
        <v>3.2635193571912741E-15</v>
      </c>
      <c r="AC251" s="69"/>
      <c r="AD251" s="70">
        <f t="shared" si="56"/>
        <v>3.2635193571912741E-11</v>
      </c>
      <c r="AG251" s="71">
        <v>2450</v>
      </c>
    </row>
    <row r="252" spans="5:33">
      <c r="E252" s="72">
        <v>0.61260416666666662</v>
      </c>
      <c r="F252" s="71">
        <v>2460</v>
      </c>
      <c r="G252" s="58">
        <v>16.89</v>
      </c>
      <c r="H252" s="58">
        <v>7.59</v>
      </c>
      <c r="I252" s="58">
        <v>8.8000000000000007</v>
      </c>
      <c r="J252" s="99">
        <v>16.850000000000001</v>
      </c>
      <c r="K252" s="99">
        <v>7.82</v>
      </c>
      <c r="L252" s="99">
        <v>9.26</v>
      </c>
      <c r="M252" s="59">
        <f t="shared" si="58"/>
        <v>16.87</v>
      </c>
      <c r="N252" s="59">
        <f t="shared" si="58"/>
        <v>7.7050000000000001</v>
      </c>
      <c r="O252" s="59">
        <f t="shared" si="58"/>
        <v>9.0300000000000011</v>
      </c>
      <c r="P252" s="60">
        <f t="shared" si="49"/>
        <v>0.18974861055098499</v>
      </c>
      <c r="Q252" s="22">
        <f t="shared" si="50"/>
        <v>1.9724227361148516E-8</v>
      </c>
      <c r="R252" s="61">
        <f t="shared" si="51"/>
        <v>2.5809952322372144E-7</v>
      </c>
      <c r="S252" s="22">
        <f t="shared" si="52"/>
        <v>6.6615363888312328E-14</v>
      </c>
      <c r="T252" s="62">
        <v>298</v>
      </c>
      <c r="U252" s="59">
        <f t="shared" si="53"/>
        <v>289.87</v>
      </c>
      <c r="V252" s="63">
        <f t="shared" si="54"/>
        <v>0.47303523935631364</v>
      </c>
      <c r="W252" s="64">
        <f t="shared" si="55"/>
        <v>2.9719071673065747</v>
      </c>
      <c r="X252" s="65">
        <f t="shared" si="45"/>
        <v>-2.248083129109814E-16</v>
      </c>
      <c r="Y252" s="66">
        <f t="shared" si="46"/>
        <v>1.3702067036757254E-17</v>
      </c>
      <c r="Z252" s="66">
        <f t="shared" si="47"/>
        <v>-2.3934552095586562E-16</v>
      </c>
      <c r="AA252" s="67">
        <f t="shared" si="48"/>
        <v>2.8305894878211946E-16</v>
      </c>
      <c r="AB252" s="68">
        <f t="shared" si="57"/>
        <v>1.0594670463599019E-15</v>
      </c>
      <c r="AC252" s="69"/>
      <c r="AD252" s="70">
        <f t="shared" si="56"/>
        <v>1.0594670463599019E-11</v>
      </c>
      <c r="AG252" s="71">
        <v>2460</v>
      </c>
    </row>
    <row r="253" spans="5:33">
      <c r="E253" s="72">
        <v>0.61271990740740745</v>
      </c>
      <c r="F253" s="71">
        <v>2470</v>
      </c>
      <c r="G253" s="58">
        <v>16.91</v>
      </c>
      <c r="H253" s="58">
        <v>7.6</v>
      </c>
      <c r="I253" s="58">
        <v>8.5</v>
      </c>
      <c r="J253" s="99">
        <v>16.86</v>
      </c>
      <c r="K253" s="99">
        <v>7.83</v>
      </c>
      <c r="L253" s="99">
        <v>8.94</v>
      </c>
      <c r="M253" s="59">
        <f t="shared" si="58"/>
        <v>16.884999999999998</v>
      </c>
      <c r="N253" s="59">
        <f t="shared" si="58"/>
        <v>7.7149999999999999</v>
      </c>
      <c r="O253" s="59">
        <f t="shared" si="58"/>
        <v>8.7199999999999989</v>
      </c>
      <c r="P253" s="60">
        <f t="shared" si="49"/>
        <v>0.18328322840687988</v>
      </c>
      <c r="Q253" s="22">
        <f t="shared" si="50"/>
        <v>1.9275249131909343E-8</v>
      </c>
      <c r="R253" s="61">
        <f t="shared" si="51"/>
        <v>2.6444085359607077E-7</v>
      </c>
      <c r="S253" s="22">
        <f t="shared" si="52"/>
        <v>6.992896505061853E-14</v>
      </c>
      <c r="T253" s="62">
        <v>298</v>
      </c>
      <c r="U253" s="59">
        <f t="shared" si="53"/>
        <v>289.88499999999999</v>
      </c>
      <c r="V253" s="63">
        <f t="shared" si="54"/>
        <v>0.47213804872633652</v>
      </c>
      <c r="W253" s="64">
        <f t="shared" si="55"/>
        <v>2.9657739671336758</v>
      </c>
      <c r="X253" s="65">
        <f t="shared" si="45"/>
        <v>-8.719009466360814E-17</v>
      </c>
      <c r="Y253" s="66">
        <f t="shared" si="46"/>
        <v>6.8008631682541858E-18</v>
      </c>
      <c r="Z253" s="66">
        <f t="shared" si="47"/>
        <v>-9.4521427950191266E-17</v>
      </c>
      <c r="AA253" s="67">
        <f t="shared" si="48"/>
        <v>1.1659818158383027E-16</v>
      </c>
      <c r="AB253" s="68">
        <f t="shared" si="57"/>
        <v>4.0440659308144011E-16</v>
      </c>
      <c r="AC253" s="69"/>
      <c r="AD253" s="70">
        <f t="shared" si="56"/>
        <v>4.0440659308144014E-12</v>
      </c>
      <c r="AG253" s="71">
        <v>2470</v>
      </c>
    </row>
    <row r="254" spans="5:33">
      <c r="E254" s="72">
        <v>0.61283564814814817</v>
      </c>
      <c r="F254" s="71">
        <v>2480</v>
      </c>
      <c r="G254" s="58">
        <v>16.91</v>
      </c>
      <c r="H254" s="58">
        <v>7.61</v>
      </c>
      <c r="I254" s="58">
        <v>8.06</v>
      </c>
      <c r="J254" s="99">
        <v>16.86</v>
      </c>
      <c r="K254" s="99">
        <v>7.83</v>
      </c>
      <c r="L254" s="99">
        <v>8.8699999999999992</v>
      </c>
      <c r="M254" s="59">
        <f t="shared" si="58"/>
        <v>16.884999999999998</v>
      </c>
      <c r="N254" s="59">
        <f t="shared" si="58"/>
        <v>7.7200000000000006</v>
      </c>
      <c r="O254" s="59">
        <f t="shared" si="58"/>
        <v>8.4649999999999999</v>
      </c>
      <c r="P254" s="60">
        <f t="shared" si="49"/>
        <v>0.17792345509910992</v>
      </c>
      <c r="Q254" s="22">
        <f t="shared" si="50"/>
        <v>1.9054607179632389E-8</v>
      </c>
      <c r="R254" s="61">
        <f t="shared" si="51"/>
        <v>2.6750293436473592E-7</v>
      </c>
      <c r="S254" s="22">
        <f t="shared" si="52"/>
        <v>7.1557819893744211E-14</v>
      </c>
      <c r="T254" s="62">
        <v>298</v>
      </c>
      <c r="U254" s="59">
        <f t="shared" si="53"/>
        <v>289.88499999999999</v>
      </c>
      <c r="V254" s="63">
        <f t="shared" si="54"/>
        <v>0.47213804872633652</v>
      </c>
      <c r="W254" s="64">
        <f t="shared" si="55"/>
        <v>2.9657739671336758</v>
      </c>
      <c r="X254" s="65">
        <f t="shared" si="45"/>
        <v>-3.4485326030618686E-17</v>
      </c>
      <c r="Y254" s="66">
        <f t="shared" si="46"/>
        <v>2.4433502022202369E-18</v>
      </c>
      <c r="Z254" s="66">
        <f t="shared" si="47"/>
        <v>-3.7101792189619761E-17</v>
      </c>
      <c r="AA254" s="67">
        <f t="shared" si="48"/>
        <v>4.4975721848821028E-17</v>
      </c>
      <c r="AB254" s="68">
        <f t="shared" si="57"/>
        <v>1.6101818867535441E-16</v>
      </c>
      <c r="AC254" s="69"/>
      <c r="AD254" s="70">
        <f t="shared" si="56"/>
        <v>1.6101818867535442E-12</v>
      </c>
      <c r="AG254" s="71">
        <v>2480</v>
      </c>
    </row>
    <row r="255" spans="5:33">
      <c r="E255" s="72">
        <v>0.61295138888888889</v>
      </c>
      <c r="F255" s="71">
        <v>2490</v>
      </c>
      <c r="G255" s="58">
        <v>16.91</v>
      </c>
      <c r="H255" s="58">
        <v>7.61</v>
      </c>
      <c r="I255" s="58">
        <v>7.86</v>
      </c>
      <c r="J255" s="99">
        <v>16.86</v>
      </c>
      <c r="K255" s="99">
        <v>7.84</v>
      </c>
      <c r="L255" s="99">
        <v>8.36</v>
      </c>
      <c r="M255" s="59">
        <f t="shared" si="58"/>
        <v>16.884999999999998</v>
      </c>
      <c r="N255" s="59">
        <f t="shared" si="58"/>
        <v>7.7249999999999996</v>
      </c>
      <c r="O255" s="59">
        <f t="shared" si="58"/>
        <v>8.11</v>
      </c>
      <c r="P255" s="60">
        <f t="shared" si="49"/>
        <v>0.1704618099059399</v>
      </c>
      <c r="Q255" s="22">
        <f t="shared" si="50"/>
        <v>1.883649089489799E-8</v>
      </c>
      <c r="R255" s="61">
        <f t="shared" si="51"/>
        <v>2.7060047235760007E-7</v>
      </c>
      <c r="S255" s="22">
        <f t="shared" si="52"/>
        <v>7.3224615640156281E-14</v>
      </c>
      <c r="T255" s="62">
        <v>298</v>
      </c>
      <c r="U255" s="59">
        <f t="shared" si="53"/>
        <v>289.88499999999999</v>
      </c>
      <c r="V255" s="63">
        <f t="shared" si="54"/>
        <v>0.47213804872633652</v>
      </c>
      <c r="W255" s="64">
        <f t="shared" si="55"/>
        <v>2.9657739671336758</v>
      </c>
      <c r="X255" s="65">
        <f t="shared" si="45"/>
        <v>-1.3222539067446532E-17</v>
      </c>
      <c r="Y255" s="66">
        <f t="shared" si="46"/>
        <v>6.5901708950387847E-19</v>
      </c>
      <c r="Z255" s="66">
        <f t="shared" si="47"/>
        <v>-1.3914401854894114E-17</v>
      </c>
      <c r="AA255" s="67">
        <f t="shared" si="48"/>
        <v>1.5993264304936835E-17</v>
      </c>
      <c r="AB255" s="68">
        <f t="shared" si="57"/>
        <v>6.2974041747693654E-17</v>
      </c>
      <c r="AC255" s="69"/>
      <c r="AD255" s="70">
        <f t="shared" si="56"/>
        <v>6.2974041747693656E-13</v>
      </c>
      <c r="AG255" s="71">
        <v>2490</v>
      </c>
    </row>
    <row r="256" spans="5:33">
      <c r="E256" s="72">
        <v>0.61306712962962961</v>
      </c>
      <c r="F256" s="71">
        <v>2500</v>
      </c>
      <c r="G256" s="58">
        <v>16.91</v>
      </c>
      <c r="H256" s="58">
        <v>7.61</v>
      </c>
      <c r="I256" s="58">
        <v>7.74</v>
      </c>
      <c r="J256" s="99">
        <v>16.86</v>
      </c>
      <c r="K256" s="99">
        <v>7.84</v>
      </c>
      <c r="L256" s="99">
        <v>8.08</v>
      </c>
      <c r="M256" s="59">
        <f t="shared" si="58"/>
        <v>16.884999999999998</v>
      </c>
      <c r="N256" s="59">
        <f t="shared" si="58"/>
        <v>7.7249999999999996</v>
      </c>
      <c r="O256" s="59">
        <f t="shared" si="58"/>
        <v>7.91</v>
      </c>
      <c r="P256" s="60">
        <f t="shared" si="49"/>
        <v>0.16625806613513994</v>
      </c>
      <c r="Q256" s="22">
        <f t="shared" si="50"/>
        <v>1.883649089489799E-8</v>
      </c>
      <c r="R256" s="61">
        <f t="shared" si="51"/>
        <v>2.7060047235760007E-7</v>
      </c>
      <c r="S256" s="22">
        <f t="shared" si="52"/>
        <v>7.3224615640156281E-14</v>
      </c>
      <c r="T256" s="62">
        <v>298</v>
      </c>
      <c r="U256" s="59">
        <f t="shared" si="53"/>
        <v>289.88499999999999</v>
      </c>
      <c r="V256" s="63">
        <f t="shared" si="54"/>
        <v>0.47213804872633652</v>
      </c>
      <c r="W256" s="64">
        <f t="shared" si="55"/>
        <v>2.9657739671336758</v>
      </c>
      <c r="X256" s="65">
        <f t="shared" si="45"/>
        <v>-4.7935831500420516E-18</v>
      </c>
      <c r="Y256" s="66">
        <f t="shared" si="46"/>
        <v>1.1480828779037634E-19</v>
      </c>
      <c r="Z256" s="66">
        <f t="shared" si="47"/>
        <v>-4.911141143539575E-18</v>
      </c>
      <c r="AA256" s="67">
        <f t="shared" si="48"/>
        <v>5.2639468371971354E-18</v>
      </c>
      <c r="AB256" s="68">
        <f t="shared" si="57"/>
        <v>2.3407301258876861E-17</v>
      </c>
      <c r="AC256" s="69"/>
      <c r="AD256" s="70">
        <f t="shared" si="56"/>
        <v>2.3407301258876859E-13</v>
      </c>
      <c r="AG256" s="71">
        <v>2500</v>
      </c>
    </row>
    <row r="257" spans="5:33">
      <c r="E257" s="72">
        <v>0.61318287037037034</v>
      </c>
      <c r="F257" s="71">
        <v>2510</v>
      </c>
      <c r="G257" s="58">
        <v>16.920000000000002</v>
      </c>
      <c r="H257" s="58">
        <v>7.62</v>
      </c>
      <c r="I257" s="58">
        <v>7.57</v>
      </c>
      <c r="J257" s="99">
        <v>16.87</v>
      </c>
      <c r="K257" s="99">
        <v>7.84</v>
      </c>
      <c r="L257" s="99">
        <v>7.98</v>
      </c>
      <c r="M257" s="59">
        <f t="shared" si="58"/>
        <v>16.895000000000003</v>
      </c>
      <c r="N257" s="59">
        <f t="shared" si="58"/>
        <v>7.73</v>
      </c>
      <c r="O257" s="59">
        <f t="shared" si="58"/>
        <v>7.7750000000000004</v>
      </c>
      <c r="P257" s="60">
        <f t="shared" si="49"/>
        <v>0.16344949402477929</v>
      </c>
      <c r="Q257" s="22">
        <f t="shared" si="50"/>
        <v>1.8620871366628593E-8</v>
      </c>
      <c r="R257" s="61">
        <f t="shared" si="51"/>
        <v>2.7396144554387202E-7</v>
      </c>
      <c r="S257" s="22">
        <f t="shared" si="52"/>
        <v>7.5054873644487955E-14</v>
      </c>
      <c r="T257" s="62">
        <v>298</v>
      </c>
      <c r="U257" s="59">
        <f t="shared" si="53"/>
        <v>289.89499999999998</v>
      </c>
      <c r="V257" s="63">
        <f t="shared" si="54"/>
        <v>0.47153997322103819</v>
      </c>
      <c r="W257" s="64">
        <f t="shared" si="55"/>
        <v>2.9616925521938717</v>
      </c>
      <c r="X257" s="65">
        <f t="shared" si="45"/>
        <v>-1.6952234645035744E-18</v>
      </c>
      <c r="Y257" s="66">
        <f t="shared" si="46"/>
        <v>5.6342947781137774E-20</v>
      </c>
      <c r="Z257" s="66">
        <f t="shared" si="47"/>
        <v>-1.7534390431390744E-18</v>
      </c>
      <c r="AA257" s="67">
        <f t="shared" si="48"/>
        <v>1.9282102576699562E-18</v>
      </c>
      <c r="AB257" s="68">
        <f t="shared" si="57"/>
        <v>8.2034645516380682E-18</v>
      </c>
      <c r="AC257" s="69"/>
      <c r="AD257" s="70">
        <f t="shared" si="56"/>
        <v>8.2034645516380682E-14</v>
      </c>
      <c r="AG257" s="71">
        <v>2510</v>
      </c>
    </row>
    <row r="258" spans="5:33">
      <c r="E258" s="72">
        <v>0.61329861111111106</v>
      </c>
      <c r="F258" s="71">
        <v>2520</v>
      </c>
      <c r="G258" s="58">
        <v>16.920000000000002</v>
      </c>
      <c r="H258" s="58">
        <v>7.62</v>
      </c>
      <c r="I258" s="58">
        <v>7.39</v>
      </c>
      <c r="J258" s="99">
        <v>16.87</v>
      </c>
      <c r="K258" s="99">
        <v>7.84</v>
      </c>
      <c r="L258" s="99">
        <v>7.74</v>
      </c>
      <c r="M258" s="59">
        <f t="shared" si="58"/>
        <v>16.895000000000003</v>
      </c>
      <c r="N258" s="59">
        <f t="shared" si="58"/>
        <v>7.73</v>
      </c>
      <c r="O258" s="59">
        <f t="shared" si="58"/>
        <v>7.5649999999999995</v>
      </c>
      <c r="P258" s="60">
        <f t="shared" si="49"/>
        <v>0.15903478100288812</v>
      </c>
      <c r="Q258" s="22">
        <f t="shared" si="50"/>
        <v>1.8620871366628593E-8</v>
      </c>
      <c r="R258" s="61">
        <f t="shared" si="51"/>
        <v>2.7396144554387202E-7</v>
      </c>
      <c r="S258" s="22">
        <f t="shared" si="52"/>
        <v>7.5054873644487955E-14</v>
      </c>
      <c r="T258" s="62">
        <v>298</v>
      </c>
      <c r="U258" s="59">
        <f t="shared" si="53"/>
        <v>289.89499999999998</v>
      </c>
      <c r="V258" s="63">
        <f t="shared" si="54"/>
        <v>0.47153997322103819</v>
      </c>
      <c r="W258" s="64">
        <f t="shared" si="55"/>
        <v>2.9616925521938717</v>
      </c>
      <c r="X258" s="65">
        <f t="shared" si="45"/>
        <v>-5.9008564557108849E-19</v>
      </c>
      <c r="Y258" s="66">
        <f t="shared" si="46"/>
        <v>3.1445360061239158E-21</v>
      </c>
      <c r="Z258" s="66">
        <f t="shared" si="47"/>
        <v>-5.9324693864759353E-19</v>
      </c>
      <c r="AA258" s="67">
        <f t="shared" si="48"/>
        <v>6.0273099647223855E-19</v>
      </c>
      <c r="AB258" s="68">
        <f t="shared" si="57"/>
        <v>2.9347888890556037E-18</v>
      </c>
      <c r="AC258" s="69"/>
      <c r="AD258" s="70">
        <f t="shared" si="56"/>
        <v>2.9347888890556036E-14</v>
      </c>
      <c r="AG258" s="71">
        <v>2520</v>
      </c>
    </row>
    <row r="259" spans="5:33">
      <c r="E259" s="72">
        <v>0.61341435185185189</v>
      </c>
      <c r="F259" s="71">
        <v>2530</v>
      </c>
      <c r="G259" s="58">
        <v>16.920000000000002</v>
      </c>
      <c r="H259" s="58">
        <v>7.62</v>
      </c>
      <c r="I259" s="58">
        <v>7.15</v>
      </c>
      <c r="J259" s="99">
        <v>16.87</v>
      </c>
      <c r="K259" s="99">
        <v>7.84</v>
      </c>
      <c r="L259" s="99">
        <v>7.5</v>
      </c>
      <c r="M259" s="59">
        <f t="shared" si="58"/>
        <v>16.895000000000003</v>
      </c>
      <c r="N259" s="59">
        <f t="shared" si="58"/>
        <v>7.73</v>
      </c>
      <c r="O259" s="59">
        <f t="shared" si="58"/>
        <v>7.3250000000000002</v>
      </c>
      <c r="P259" s="60">
        <f t="shared" si="49"/>
        <v>0.15398939469215539</v>
      </c>
      <c r="Q259" s="22">
        <f t="shared" si="50"/>
        <v>1.8620871366628593E-8</v>
      </c>
      <c r="R259" s="61">
        <f t="shared" si="51"/>
        <v>2.7396144554387202E-7</v>
      </c>
      <c r="S259" s="22">
        <f t="shared" si="52"/>
        <v>7.5054873644487955E-14</v>
      </c>
      <c r="T259" s="62">
        <v>298</v>
      </c>
      <c r="U259" s="59">
        <f t="shared" si="53"/>
        <v>289.89499999999998</v>
      </c>
      <c r="V259" s="63">
        <f t="shared" si="54"/>
        <v>0.47153997322103819</v>
      </c>
      <c r="W259" s="64">
        <f t="shared" si="55"/>
        <v>2.9616925521938717</v>
      </c>
      <c r="X259" s="65">
        <f t="shared" si="45"/>
        <v>-1.9251746653144999E-19</v>
      </c>
      <c r="Y259" s="66">
        <f t="shared" si="46"/>
        <v>-5.1142577327593758E-21</v>
      </c>
      <c r="Z259" s="66">
        <f t="shared" si="47"/>
        <v>-1.8753906988510699E-19</v>
      </c>
      <c r="AA259" s="67">
        <f t="shared" si="48"/>
        <v>1.7259666160247199E-19</v>
      </c>
      <c r="AB259" s="68">
        <f t="shared" si="57"/>
        <v>9.8885646508596297E-19</v>
      </c>
      <c r="AC259" s="69"/>
      <c r="AD259" s="70">
        <f t="shared" si="56"/>
        <v>9.8885646508596303E-15</v>
      </c>
      <c r="AG259" s="71">
        <v>2530</v>
      </c>
    </row>
    <row r="260" spans="5:33">
      <c r="E260" s="72">
        <v>0.61353009259259261</v>
      </c>
      <c r="F260" s="71">
        <v>2540</v>
      </c>
      <c r="G260" s="58">
        <v>16.93</v>
      </c>
      <c r="H260" s="58">
        <v>7.62</v>
      </c>
      <c r="I260" s="58">
        <v>6.95</v>
      </c>
      <c r="J260" s="99">
        <v>16.87</v>
      </c>
      <c r="K260" s="99">
        <v>7.84</v>
      </c>
      <c r="L260" s="99">
        <v>7.2</v>
      </c>
      <c r="M260" s="59">
        <f t="shared" si="58"/>
        <v>16.899999999999999</v>
      </c>
      <c r="N260" s="59">
        <f t="shared" si="58"/>
        <v>7.73</v>
      </c>
      <c r="O260" s="59">
        <f t="shared" si="58"/>
        <v>7.0750000000000002</v>
      </c>
      <c r="P260" s="60">
        <f t="shared" si="49"/>
        <v>0.14874696148327049</v>
      </c>
      <c r="Q260" s="22">
        <f t="shared" si="50"/>
        <v>1.8620871366628593E-8</v>
      </c>
      <c r="R260" s="61">
        <f t="shared" si="51"/>
        <v>2.7407530017615726E-7</v>
      </c>
      <c r="S260" s="22">
        <f t="shared" si="52"/>
        <v>7.5117270166650702E-14</v>
      </c>
      <c r="T260" s="62">
        <v>298</v>
      </c>
      <c r="U260" s="59">
        <f t="shared" si="53"/>
        <v>289.89999999999998</v>
      </c>
      <c r="V260" s="63">
        <f t="shared" si="54"/>
        <v>0.4712409509411955</v>
      </c>
      <c r="W260" s="64">
        <f t="shared" si="55"/>
        <v>2.9596540569255354</v>
      </c>
      <c r="X260" s="65">
        <f t="shared" si="45"/>
        <v>-5.9041893902242593E-20</v>
      </c>
      <c r="Y260" s="66">
        <f t="shared" si="46"/>
        <v>-3.4406667185762907E-21</v>
      </c>
      <c r="Z260" s="66">
        <f t="shared" si="47"/>
        <v>-5.580173205717051E-20</v>
      </c>
      <c r="AA260" s="67">
        <f t="shared" si="48"/>
        <v>4.605787767656051E-20</v>
      </c>
      <c r="AB260" s="68">
        <f t="shared" si="57"/>
        <v>3.1347736481144789E-19</v>
      </c>
      <c r="AC260" s="69"/>
      <c r="AD260" s="70">
        <f t="shared" si="56"/>
        <v>3.1347736481144789E-15</v>
      </c>
      <c r="AG260" s="71">
        <v>2540</v>
      </c>
    </row>
    <row r="261" spans="5:33">
      <c r="E261" s="72">
        <v>0.61364583333333333</v>
      </c>
      <c r="F261" s="71">
        <v>2550</v>
      </c>
      <c r="G261" s="58">
        <v>16.93</v>
      </c>
      <c r="H261" s="58">
        <v>7.62</v>
      </c>
      <c r="I261" s="58">
        <v>6.8</v>
      </c>
      <c r="J261" s="99">
        <v>16.87</v>
      </c>
      <c r="K261" s="99">
        <v>7.84</v>
      </c>
      <c r="L261" s="99">
        <v>6.99</v>
      </c>
      <c r="M261" s="59">
        <f t="shared" si="58"/>
        <v>16.899999999999999</v>
      </c>
      <c r="N261" s="59">
        <f t="shared" si="58"/>
        <v>7.73</v>
      </c>
      <c r="O261" s="59">
        <f t="shared" si="58"/>
        <v>6.8949999999999996</v>
      </c>
      <c r="P261" s="60">
        <f t="shared" si="49"/>
        <v>0.14496258649146992</v>
      </c>
      <c r="Q261" s="22">
        <f t="shared" si="50"/>
        <v>1.8620871366628593E-8</v>
      </c>
      <c r="R261" s="61">
        <f t="shared" si="51"/>
        <v>2.7407530017615726E-7</v>
      </c>
      <c r="S261" s="22">
        <f t="shared" si="52"/>
        <v>7.5117270166650702E-14</v>
      </c>
      <c r="T261" s="62">
        <v>298</v>
      </c>
      <c r="U261" s="59">
        <f t="shared" si="53"/>
        <v>289.89999999999998</v>
      </c>
      <c r="V261" s="63">
        <f t="shared" si="54"/>
        <v>0.4712409509411955</v>
      </c>
      <c r="W261" s="64">
        <f t="shared" si="55"/>
        <v>2.9596540569255354</v>
      </c>
      <c r="X261" s="65">
        <f t="shared" si="45"/>
        <v>-1.7320569347084143E-20</v>
      </c>
      <c r="Y261" s="66">
        <f t="shared" si="46"/>
        <v>-1.4243412078377389E-21</v>
      </c>
      <c r="Z261" s="66">
        <f t="shared" si="47"/>
        <v>-1.6013357538153037E-20</v>
      </c>
      <c r="AA261" s="67">
        <f t="shared" si="48"/>
        <v>1.207245805298279E-20</v>
      </c>
      <c r="AB261" s="68">
        <f t="shared" si="57"/>
        <v>9.4362675182822672E-20</v>
      </c>
      <c r="AC261" s="69"/>
      <c r="AD261" s="70">
        <f t="shared" si="56"/>
        <v>9.4362675182822667E-16</v>
      </c>
      <c r="AG261" s="71">
        <v>2550</v>
      </c>
    </row>
    <row r="262" spans="5:33">
      <c r="E262" s="72">
        <v>0.61376157407407406</v>
      </c>
      <c r="F262" s="71">
        <v>2560</v>
      </c>
      <c r="G262" s="58">
        <v>16.93</v>
      </c>
      <c r="H262" s="58">
        <v>7.62</v>
      </c>
      <c r="I262" s="58">
        <v>6.69</v>
      </c>
      <c r="J262" s="99">
        <v>16.87</v>
      </c>
      <c r="K262" s="99">
        <v>7.84</v>
      </c>
      <c r="L262" s="99">
        <v>6.82</v>
      </c>
      <c r="M262" s="59">
        <f t="shared" si="58"/>
        <v>16.899999999999999</v>
      </c>
      <c r="N262" s="59">
        <f t="shared" si="58"/>
        <v>7.73</v>
      </c>
      <c r="O262" s="59">
        <f t="shared" si="58"/>
        <v>6.7550000000000008</v>
      </c>
      <c r="P262" s="60">
        <f t="shared" si="49"/>
        <v>0.14201918372006955</v>
      </c>
      <c r="Q262" s="22">
        <f t="shared" si="50"/>
        <v>1.8620871366628593E-8</v>
      </c>
      <c r="R262" s="61">
        <f t="shared" si="51"/>
        <v>2.7407530017615726E-7</v>
      </c>
      <c r="S262" s="22">
        <f t="shared" si="52"/>
        <v>7.5117270166650702E-14</v>
      </c>
      <c r="T262" s="62">
        <v>298</v>
      </c>
      <c r="U262" s="59">
        <f t="shared" si="53"/>
        <v>289.89999999999998</v>
      </c>
      <c r="V262" s="63">
        <f t="shared" si="54"/>
        <v>0.4712409509411955</v>
      </c>
      <c r="W262" s="64">
        <f t="shared" si="55"/>
        <v>2.9596540569255354</v>
      </c>
      <c r="X262" s="65">
        <f t="shared" ref="X262:X306" si="59">-($B$2/W262)*P262*S262*AB262</f>
        <v>-4.9434515033456863E-21</v>
      </c>
      <c r="Y262" s="66">
        <f t="shared" ref="Y262:Y306" si="60">-(AB262+(5*X262))*$B$2*S262*P262/W262</f>
        <v>-4.9864065348746429E-22</v>
      </c>
      <c r="Z262" s="66">
        <f t="shared" ref="Z262:Z306" si="61">-(AB262+5*Y262)*$B$2*P262*S262/W262</f>
        <v>-4.4951081980049828E-21</v>
      </c>
      <c r="AA262" s="67">
        <f t="shared" ref="AA262:AA306" si="62">-(AB262+(10*Z262))*$B$2*P262*S262/W262</f>
        <v>3.1399314028108549E-21</v>
      </c>
      <c r="AB262" s="68">
        <f t="shared" si="57"/>
        <v>2.749016053935144E-20</v>
      </c>
      <c r="AC262" s="69"/>
      <c r="AD262" s="70">
        <f t="shared" si="56"/>
        <v>2.7490160539351438E-16</v>
      </c>
      <c r="AG262" s="71">
        <v>2560</v>
      </c>
    </row>
    <row r="263" spans="5:33">
      <c r="E263" s="72">
        <v>0.61387731481481478</v>
      </c>
      <c r="F263" s="71">
        <v>2570</v>
      </c>
      <c r="G263" s="58">
        <v>16.93</v>
      </c>
      <c r="H263" s="58">
        <v>7.62</v>
      </c>
      <c r="I263" s="58">
        <v>6.59</v>
      </c>
      <c r="J263" s="99">
        <v>16.87</v>
      </c>
      <c r="K263" s="99">
        <v>7.84</v>
      </c>
      <c r="L263" s="99">
        <v>6.65</v>
      </c>
      <c r="M263" s="59">
        <f t="shared" si="58"/>
        <v>16.899999999999999</v>
      </c>
      <c r="N263" s="59">
        <f t="shared" si="58"/>
        <v>7.73</v>
      </c>
      <c r="O263" s="59">
        <f t="shared" si="58"/>
        <v>6.62</v>
      </c>
      <c r="P263" s="60">
        <f t="shared" ref="P263:P306" si="63">((O263/32000)*(1/((-0.026*M263+1.9067)/1000)))/1.013</f>
        <v>0.13918090247621917</v>
      </c>
      <c r="Q263" s="22">
        <f t="shared" ref="Q263:Q306" si="64">POWER(10, -N263)</f>
        <v>1.8620871366628593E-8</v>
      </c>
      <c r="R263" s="61">
        <f t="shared" ref="R263:R306" si="65">(0.00000000000001*(0.1253*EXP(0.0831*M263)))/Q263</f>
        <v>2.7407530017615726E-7</v>
      </c>
      <c r="S263" s="22">
        <f t="shared" ref="S263:S306" si="66">POWER(R263, 2)</f>
        <v>7.5117270166650702E-14</v>
      </c>
      <c r="T263" s="62">
        <v>298</v>
      </c>
      <c r="U263" s="59">
        <f t="shared" ref="U263:U306" si="67">273+M263</f>
        <v>289.89999999999998</v>
      </c>
      <c r="V263" s="63">
        <f t="shared" ref="V263:V306" si="68">((1/U263)-(1/298))*5026</f>
        <v>0.4712409509411955</v>
      </c>
      <c r="W263" s="64">
        <f t="shared" ref="W263:W306" si="69">POWER(10,V263)</f>
        <v>2.9596540569255354</v>
      </c>
      <c r="X263" s="65">
        <f t="shared" si="59"/>
        <v>-1.3813909839655488E-21</v>
      </c>
      <c r="Y263" s="66">
        <f t="shared" si="60"/>
        <v>-1.6416207160775059E-22</v>
      </c>
      <c r="Z263" s="66">
        <f t="shared" si="61"/>
        <v>-1.2367376438229374E-21</v>
      </c>
      <c r="AA263" s="67">
        <f t="shared" si="62"/>
        <v>7.9814085681861519E-22</v>
      </c>
      <c r="AB263" s="68">
        <f t="shared" si="57"/>
        <v>7.8384642001519815E-21</v>
      </c>
      <c r="AC263" s="69"/>
      <c r="AD263" s="70">
        <f t="shared" ref="AD263:AD306" si="70">AB263*10000</f>
        <v>7.8384642001519811E-17</v>
      </c>
      <c r="AG263" s="71">
        <v>2570</v>
      </c>
    </row>
    <row r="264" spans="5:33">
      <c r="E264" s="72">
        <v>0.6139930555555555</v>
      </c>
      <c r="F264" s="71">
        <v>2580</v>
      </c>
      <c r="G264" s="58">
        <v>16.940000000000001</v>
      </c>
      <c r="H264" s="58">
        <v>7.62</v>
      </c>
      <c r="I264" s="58">
        <v>6.49</v>
      </c>
      <c r="J264" s="99">
        <v>16.88</v>
      </c>
      <c r="K264" s="99">
        <v>7.84</v>
      </c>
      <c r="L264" s="99">
        <v>6.51</v>
      </c>
      <c r="M264" s="59">
        <f t="shared" si="58"/>
        <v>16.91</v>
      </c>
      <c r="N264" s="59">
        <f t="shared" si="58"/>
        <v>7.73</v>
      </c>
      <c r="O264" s="59">
        <f t="shared" si="58"/>
        <v>6.5</v>
      </c>
      <c r="P264" s="60">
        <f t="shared" si="63"/>
        <v>0.13668220538388665</v>
      </c>
      <c r="Q264" s="22">
        <f t="shared" si="64"/>
        <v>1.8620871366628593E-8</v>
      </c>
      <c r="R264" s="61">
        <f t="shared" si="65"/>
        <v>2.7430315140967914E-7</v>
      </c>
      <c r="S264" s="22">
        <f t="shared" si="66"/>
        <v>7.5242218873281361E-14</v>
      </c>
      <c r="T264" s="62">
        <v>298</v>
      </c>
      <c r="U264" s="59">
        <f t="shared" si="67"/>
        <v>289.91000000000003</v>
      </c>
      <c r="V264" s="63">
        <f t="shared" si="68"/>
        <v>0.47064293732445078</v>
      </c>
      <c r="W264" s="64">
        <f t="shared" si="69"/>
        <v>2.9555814852156401</v>
      </c>
      <c r="X264" s="65">
        <f t="shared" si="59"/>
        <v>-3.8133922660520255E-22</v>
      </c>
      <c r="Y264" s="66">
        <f t="shared" si="60"/>
        <v>-5.0345879877723839E-23</v>
      </c>
      <c r="Z264" s="66">
        <f t="shared" si="61"/>
        <v>-3.3764020454807832E-22</v>
      </c>
      <c r="AA264" s="67">
        <f t="shared" si="62"/>
        <v>2.0478805061204381E-22</v>
      </c>
      <c r="AB264" s="68">
        <f t="shared" ref="AB264:AB306" si="71">AB263+10*(0.166666666666666*(X263+2*Y263+2*Z263+AA263))</f>
        <v>2.1967149368048222E-21</v>
      </c>
      <c r="AC264" s="69"/>
      <c r="AD264" s="70">
        <f t="shared" si="70"/>
        <v>2.1967149368048223E-17</v>
      </c>
      <c r="AG264" s="71">
        <v>2580</v>
      </c>
    </row>
    <row r="265" spans="5:33">
      <c r="E265" s="72">
        <v>0.61410879629629633</v>
      </c>
      <c r="F265" s="71">
        <v>2590</v>
      </c>
      <c r="G265" s="58">
        <v>16.940000000000001</v>
      </c>
      <c r="H265" s="58">
        <v>7.62</v>
      </c>
      <c r="I265" s="58">
        <v>6.4</v>
      </c>
      <c r="J265" s="99">
        <v>16.88</v>
      </c>
      <c r="K265" s="99">
        <v>7.84</v>
      </c>
      <c r="L265" s="99">
        <v>6.39</v>
      </c>
      <c r="M265" s="59">
        <f t="shared" si="58"/>
        <v>16.91</v>
      </c>
      <c r="N265" s="59">
        <f t="shared" si="58"/>
        <v>7.73</v>
      </c>
      <c r="O265" s="59">
        <f t="shared" si="58"/>
        <v>6.3949999999999996</v>
      </c>
      <c r="P265" s="60">
        <f t="shared" si="63"/>
        <v>0.13447426206614696</v>
      </c>
      <c r="Q265" s="22">
        <f t="shared" si="64"/>
        <v>1.8620871366628593E-8</v>
      </c>
      <c r="R265" s="61">
        <f t="shared" si="65"/>
        <v>2.7430315140967914E-7</v>
      </c>
      <c r="S265" s="22">
        <f t="shared" si="66"/>
        <v>7.5242218873281361E-14</v>
      </c>
      <c r="T265" s="62">
        <v>298</v>
      </c>
      <c r="U265" s="59">
        <f t="shared" si="67"/>
        <v>289.91000000000003</v>
      </c>
      <c r="V265" s="63">
        <f t="shared" si="68"/>
        <v>0.47064293732445078</v>
      </c>
      <c r="W265" s="64">
        <f t="shared" si="69"/>
        <v>2.9555814852156401</v>
      </c>
      <c r="X265" s="65">
        <f t="shared" si="59"/>
        <v>-1.040417805256575E-22</v>
      </c>
      <c r="Y265" s="66">
        <f t="shared" si="60"/>
        <v>-1.5194784054766787E-23</v>
      </c>
      <c r="Z265" s="66">
        <f t="shared" si="61"/>
        <v>-9.1066119032081986E-23</v>
      </c>
      <c r="AA265" s="67">
        <f t="shared" si="62"/>
        <v>5.1490950947845357E-23</v>
      </c>
      <c r="AB265" s="68">
        <f t="shared" si="71"/>
        <v>6.0917602873022383E-22</v>
      </c>
      <c r="AC265" s="69"/>
      <c r="AD265" s="70">
        <f t="shared" si="70"/>
        <v>6.0917602873022385E-18</v>
      </c>
      <c r="AG265" s="71">
        <v>2590</v>
      </c>
    </row>
    <row r="266" spans="5:33">
      <c r="E266" s="72">
        <v>0.61422453703703705</v>
      </c>
      <c r="F266" s="71">
        <v>2600</v>
      </c>
      <c r="G266" s="58">
        <v>16.95</v>
      </c>
      <c r="H266" s="58">
        <v>7.62</v>
      </c>
      <c r="I266" s="58">
        <v>6.31</v>
      </c>
      <c r="J266" s="99">
        <v>16.88</v>
      </c>
      <c r="K266" s="99">
        <v>7.83</v>
      </c>
      <c r="L266" s="99">
        <v>6.28</v>
      </c>
      <c r="M266" s="59">
        <f t="shared" si="58"/>
        <v>16.914999999999999</v>
      </c>
      <c r="N266" s="59">
        <f t="shared" si="58"/>
        <v>7.7249999999999996</v>
      </c>
      <c r="O266" s="59">
        <f t="shared" si="58"/>
        <v>6.2949999999999999</v>
      </c>
      <c r="P266" s="60">
        <f t="shared" si="63"/>
        <v>0.13238318988488559</v>
      </c>
      <c r="Q266" s="22">
        <f t="shared" si="64"/>
        <v>1.883649089489799E-8</v>
      </c>
      <c r="R266" s="61">
        <f t="shared" si="65"/>
        <v>2.7127592093200687E-7</v>
      </c>
      <c r="S266" s="22">
        <f t="shared" si="66"/>
        <v>7.3590625277508442E-14</v>
      </c>
      <c r="T266" s="62">
        <v>298</v>
      </c>
      <c r="U266" s="59">
        <f t="shared" si="67"/>
        <v>289.91500000000002</v>
      </c>
      <c r="V266" s="63">
        <f t="shared" si="68"/>
        <v>0.47034394598648288</v>
      </c>
      <c r="W266" s="64">
        <f t="shared" si="69"/>
        <v>2.9535474065462006</v>
      </c>
      <c r="X266" s="65">
        <f t="shared" si="59"/>
        <v>-2.7545054596908656E-23</v>
      </c>
      <c r="Y266" s="66">
        <f t="shared" si="60"/>
        <v>-4.8812835473242264E-24</v>
      </c>
      <c r="Z266" s="66">
        <f t="shared" si="61"/>
        <v>-2.352878763488655E-23</v>
      </c>
      <c r="AA266" s="67">
        <f t="shared" si="62"/>
        <v>1.1173406036762264E-23</v>
      </c>
      <c r="AB266" s="68">
        <f t="shared" si="71"/>
        <v>1.6738830247770945E-22</v>
      </c>
      <c r="AC266" s="69"/>
      <c r="AD266" s="70">
        <f t="shared" si="70"/>
        <v>1.6738830247770945E-18</v>
      </c>
      <c r="AG266" s="71">
        <v>2600</v>
      </c>
    </row>
    <row r="267" spans="5:33">
      <c r="E267" s="72">
        <v>0.61434027777777778</v>
      </c>
      <c r="F267" s="71">
        <v>2610</v>
      </c>
      <c r="G267" s="58">
        <v>16.95</v>
      </c>
      <c r="H267" s="58">
        <v>7.63</v>
      </c>
      <c r="I267" s="58">
        <v>6.21</v>
      </c>
      <c r="J267" s="99">
        <v>16.88</v>
      </c>
      <c r="K267" s="99">
        <v>7.83</v>
      </c>
      <c r="L267" s="99">
        <v>6.18</v>
      </c>
      <c r="M267" s="59">
        <f t="shared" si="58"/>
        <v>16.914999999999999</v>
      </c>
      <c r="N267" s="59">
        <f t="shared" si="58"/>
        <v>7.73</v>
      </c>
      <c r="O267" s="59">
        <f t="shared" si="58"/>
        <v>6.1950000000000003</v>
      </c>
      <c r="P267" s="60">
        <f t="shared" si="63"/>
        <v>0.13028020037122576</v>
      </c>
      <c r="Q267" s="22">
        <f t="shared" si="64"/>
        <v>1.8620871366628593E-8</v>
      </c>
      <c r="R267" s="61">
        <f t="shared" si="65"/>
        <v>2.7441714805025184E-7</v>
      </c>
      <c r="S267" s="22">
        <f t="shared" si="66"/>
        <v>7.5304771144033832E-14</v>
      </c>
      <c r="T267" s="62">
        <v>298</v>
      </c>
      <c r="U267" s="59">
        <f t="shared" si="67"/>
        <v>289.91500000000002</v>
      </c>
      <c r="V267" s="63">
        <f t="shared" si="68"/>
        <v>0.47034394598648288</v>
      </c>
      <c r="W267" s="64">
        <f t="shared" si="69"/>
        <v>2.9535474065462006</v>
      </c>
      <c r="X267" s="65">
        <f t="shared" si="59"/>
        <v>-7.5238294526978135E-24</v>
      </c>
      <c r="Y267" s="66">
        <f t="shared" si="60"/>
        <v>-1.2897396278432805E-24</v>
      </c>
      <c r="Z267" s="66">
        <f t="shared" si="61"/>
        <v>-6.4551778117749274E-24</v>
      </c>
      <c r="AA267" s="67">
        <f t="shared" si="62"/>
        <v>3.1734248024696085E-24</v>
      </c>
      <c r="AB267" s="68">
        <f t="shared" si="71"/>
        <v>4.5401984270096695E-23</v>
      </c>
      <c r="AC267" s="69"/>
      <c r="AD267" s="70">
        <f t="shared" si="70"/>
        <v>4.5401984270096699E-19</v>
      </c>
      <c r="AE267" s="70"/>
      <c r="AF267" s="74"/>
      <c r="AG267" s="71">
        <v>2610</v>
      </c>
    </row>
    <row r="268" spans="5:33">
      <c r="E268" s="72">
        <v>0.6144560185185185</v>
      </c>
      <c r="F268" s="71">
        <v>2620</v>
      </c>
      <c r="G268" s="58">
        <v>16.96</v>
      </c>
      <c r="H268" s="58">
        <v>7.63</v>
      </c>
      <c r="I268" s="58">
        <v>6.11</v>
      </c>
      <c r="J268" s="99">
        <v>16.88</v>
      </c>
      <c r="K268" s="99">
        <v>7.83</v>
      </c>
      <c r="L268" s="99">
        <v>6.1</v>
      </c>
      <c r="M268" s="59">
        <f t="shared" si="58"/>
        <v>16.920000000000002</v>
      </c>
      <c r="N268" s="59">
        <f t="shared" si="58"/>
        <v>7.73</v>
      </c>
      <c r="O268" s="59">
        <f t="shared" si="58"/>
        <v>6.1050000000000004</v>
      </c>
      <c r="P268" s="60">
        <f t="shared" si="63"/>
        <v>0.12839888873165736</v>
      </c>
      <c r="Q268" s="22">
        <f t="shared" si="64"/>
        <v>1.8620871366628593E-8</v>
      </c>
      <c r="R268" s="61">
        <f t="shared" si="65"/>
        <v>2.7453119206627037E-7</v>
      </c>
      <c r="S268" s="22">
        <f t="shared" si="66"/>
        <v>7.5367375417327435E-14</v>
      </c>
      <c r="T268" s="62">
        <v>298</v>
      </c>
      <c r="U268" s="59">
        <f t="shared" si="67"/>
        <v>289.92</v>
      </c>
      <c r="V268" s="63">
        <f t="shared" si="68"/>
        <v>0.47004496496140524</v>
      </c>
      <c r="W268" s="64">
        <f t="shared" si="69"/>
        <v>2.9515147978499616</v>
      </c>
      <c r="X268" s="65">
        <f t="shared" si="59"/>
        <v>-2.017637383090532E-24</v>
      </c>
      <c r="Y268" s="66">
        <f t="shared" si="60"/>
        <v>-3.6750055943779604E-25</v>
      </c>
      <c r="Z268" s="66">
        <f t="shared" si="61"/>
        <v>-1.7170748484529201E-24</v>
      </c>
      <c r="AA268" s="67">
        <f t="shared" si="62"/>
        <v>7.910025243045312E-25</v>
      </c>
      <c r="AB268" s="68">
        <f t="shared" si="71"/>
        <v>1.2334918387655789E-23</v>
      </c>
      <c r="AC268" s="69"/>
      <c r="AD268" s="70">
        <f t="shared" si="70"/>
        <v>1.233491838765579E-19</v>
      </c>
      <c r="AG268" s="71">
        <v>2620</v>
      </c>
    </row>
    <row r="269" spans="5:33">
      <c r="E269" s="72">
        <v>0.61457175925925922</v>
      </c>
      <c r="F269" s="71">
        <v>2630</v>
      </c>
      <c r="G269" s="58">
        <v>16.96</v>
      </c>
      <c r="H269" s="58">
        <v>7.63</v>
      </c>
      <c r="I269" s="58">
        <v>6</v>
      </c>
      <c r="J269" s="99">
        <v>16.88</v>
      </c>
      <c r="K269" s="99">
        <v>7.83</v>
      </c>
      <c r="L269" s="99">
        <v>6.02</v>
      </c>
      <c r="M269" s="59">
        <f t="shared" si="58"/>
        <v>16.920000000000002</v>
      </c>
      <c r="N269" s="59">
        <f t="shared" si="58"/>
        <v>7.73</v>
      </c>
      <c r="O269" s="59">
        <f t="shared" si="58"/>
        <v>6.01</v>
      </c>
      <c r="P269" s="60">
        <f t="shared" si="63"/>
        <v>0.1264008716260869</v>
      </c>
      <c r="Q269" s="22">
        <f t="shared" si="64"/>
        <v>1.8620871366628593E-8</v>
      </c>
      <c r="R269" s="61">
        <f t="shared" si="65"/>
        <v>2.7453119206627037E-7</v>
      </c>
      <c r="S269" s="22">
        <f t="shared" si="66"/>
        <v>7.5367375417327435E-14</v>
      </c>
      <c r="T269" s="62">
        <v>298</v>
      </c>
      <c r="U269" s="59">
        <f t="shared" si="67"/>
        <v>289.92</v>
      </c>
      <c r="V269" s="63">
        <f t="shared" si="68"/>
        <v>0.47004496496140524</v>
      </c>
      <c r="W269" s="64">
        <f t="shared" si="69"/>
        <v>2.9515147978499616</v>
      </c>
      <c r="X269" s="65">
        <f t="shared" si="59"/>
        <v>-5.3813914192480269E-25</v>
      </c>
      <c r="Y269" s="66">
        <f t="shared" si="60"/>
        <v>-1.0486753929251912E-25</v>
      </c>
      <c r="Z269" s="66">
        <f t="shared" si="61"/>
        <v>-4.5370721108465059E-25</v>
      </c>
      <c r="AA269" s="67">
        <f t="shared" si="62"/>
        <v>1.9244681682688156E-25</v>
      </c>
      <c r="AB269" s="68">
        <f t="shared" si="71"/>
        <v>3.3419422633767711E-24</v>
      </c>
      <c r="AC269" s="69"/>
      <c r="AD269" s="70">
        <f t="shared" si="70"/>
        <v>3.3419422633767713E-20</v>
      </c>
      <c r="AG269" s="71">
        <v>2630</v>
      </c>
    </row>
    <row r="270" spans="5:33">
      <c r="E270" s="72">
        <v>0.61468749999999994</v>
      </c>
      <c r="F270" s="71">
        <v>2640</v>
      </c>
      <c r="G270" s="58">
        <v>16.96</v>
      </c>
      <c r="H270" s="58">
        <v>7.63</v>
      </c>
      <c r="I270" s="58">
        <v>5.91</v>
      </c>
      <c r="J270" s="99">
        <v>16.88</v>
      </c>
      <c r="K270" s="99">
        <v>7.83</v>
      </c>
      <c r="L270" s="99">
        <v>5.95</v>
      </c>
      <c r="M270" s="59">
        <f t="shared" si="58"/>
        <v>16.920000000000002</v>
      </c>
      <c r="N270" s="59">
        <f t="shared" si="58"/>
        <v>7.73</v>
      </c>
      <c r="O270" s="59">
        <f t="shared" si="58"/>
        <v>5.93</v>
      </c>
      <c r="P270" s="60">
        <f t="shared" si="63"/>
        <v>0.12471833090560656</v>
      </c>
      <c r="Q270" s="22">
        <f t="shared" si="64"/>
        <v>1.8620871366628593E-8</v>
      </c>
      <c r="R270" s="61">
        <f t="shared" si="65"/>
        <v>2.7453119206627037E-7</v>
      </c>
      <c r="S270" s="22">
        <f t="shared" si="66"/>
        <v>7.5367375417327435E-14</v>
      </c>
      <c r="T270" s="62">
        <v>298</v>
      </c>
      <c r="U270" s="59">
        <f t="shared" si="67"/>
        <v>289.92</v>
      </c>
      <c r="V270" s="63">
        <f t="shared" si="68"/>
        <v>0.47004496496140524</v>
      </c>
      <c r="W270" s="64">
        <f t="shared" si="69"/>
        <v>2.9515147978499616</v>
      </c>
      <c r="X270" s="65">
        <f t="shared" si="59"/>
        <v>-1.4360946350812996E-25</v>
      </c>
      <c r="Y270" s="66">
        <f t="shared" si="60"/>
        <v>-2.9524364196138835E-26</v>
      </c>
      <c r="Z270" s="66">
        <f t="shared" si="61"/>
        <v>-1.2015495055920296E-25</v>
      </c>
      <c r="AA270" s="67">
        <f t="shared" si="62"/>
        <v>4.7295636093443703E-26</v>
      </c>
      <c r="AB270" s="68">
        <f t="shared" si="71"/>
        <v>9.0387255362301377E-25</v>
      </c>
      <c r="AC270" s="69"/>
      <c r="AD270" s="70">
        <f t="shared" si="70"/>
        <v>9.038725536230137E-21</v>
      </c>
      <c r="AG270" s="71">
        <v>2640</v>
      </c>
    </row>
    <row r="271" spans="5:33">
      <c r="E271" s="72">
        <v>0.61480324074074078</v>
      </c>
      <c r="F271" s="71">
        <v>2650</v>
      </c>
      <c r="G271" s="58">
        <v>16.97</v>
      </c>
      <c r="H271" s="58">
        <v>7.63</v>
      </c>
      <c r="I271" s="58">
        <v>5.83</v>
      </c>
      <c r="J271" s="99">
        <v>16.88</v>
      </c>
      <c r="K271" s="99">
        <v>7.83</v>
      </c>
      <c r="L271" s="99">
        <v>5.88</v>
      </c>
      <c r="M271" s="59">
        <f t="shared" si="58"/>
        <v>16.924999999999997</v>
      </c>
      <c r="N271" s="59">
        <f t="shared" si="58"/>
        <v>7.73</v>
      </c>
      <c r="O271" s="59">
        <f t="shared" si="58"/>
        <v>5.8550000000000004</v>
      </c>
      <c r="P271" s="60">
        <f t="shared" si="63"/>
        <v>0.12315186387012139</v>
      </c>
      <c r="Q271" s="22">
        <f t="shared" si="64"/>
        <v>1.8620871366628593E-8</v>
      </c>
      <c r="R271" s="61">
        <f t="shared" si="65"/>
        <v>2.7464528347742311E-7</v>
      </c>
      <c r="S271" s="22">
        <f t="shared" si="66"/>
        <v>7.5430031736394096E-14</v>
      </c>
      <c r="T271" s="62">
        <v>298</v>
      </c>
      <c r="U271" s="59">
        <f t="shared" si="67"/>
        <v>289.92500000000001</v>
      </c>
      <c r="V271" s="63">
        <f t="shared" si="68"/>
        <v>0.46974599424868596</v>
      </c>
      <c r="W271" s="64">
        <f t="shared" si="69"/>
        <v>2.9494836580151871</v>
      </c>
      <c r="X271" s="65">
        <f t="shared" si="59"/>
        <v>-3.8404351004596808E-26</v>
      </c>
      <c r="Y271" s="66">
        <f t="shared" si="60"/>
        <v>-8.232853654461334E-27</v>
      </c>
      <c r="Z271" s="66">
        <f t="shared" si="61"/>
        <v>-3.1936398397094044E-26</v>
      </c>
      <c r="AA271" s="67">
        <f t="shared" si="62"/>
        <v>1.1775846520181537E-26</v>
      </c>
      <c r="AB271" s="68">
        <f t="shared" si="71"/>
        <v>2.444184587474001E-25</v>
      </c>
      <c r="AC271" s="69"/>
      <c r="AD271" s="70">
        <f t="shared" si="70"/>
        <v>2.4441845874740012E-21</v>
      </c>
      <c r="AG271" s="71">
        <v>2650</v>
      </c>
    </row>
    <row r="272" spans="5:33">
      <c r="E272" s="72">
        <v>0.6149189814814815</v>
      </c>
      <c r="F272" s="71">
        <v>2660</v>
      </c>
      <c r="G272" s="58">
        <v>16.97</v>
      </c>
      <c r="H272" s="58">
        <v>7.63</v>
      </c>
      <c r="I272" s="58">
        <v>5.74</v>
      </c>
      <c r="J272" s="99">
        <v>16.88</v>
      </c>
      <c r="K272" s="99">
        <v>7.83</v>
      </c>
      <c r="L272" s="99">
        <v>5.81</v>
      </c>
      <c r="M272" s="59">
        <f t="shared" si="58"/>
        <v>16.924999999999997</v>
      </c>
      <c r="N272" s="59">
        <f t="shared" si="58"/>
        <v>7.73</v>
      </c>
      <c r="O272" s="59">
        <f t="shared" si="58"/>
        <v>5.7750000000000004</v>
      </c>
      <c r="P272" s="60">
        <f t="shared" si="63"/>
        <v>0.12146917401365517</v>
      </c>
      <c r="Q272" s="22">
        <f t="shared" si="64"/>
        <v>1.8620871366628593E-8</v>
      </c>
      <c r="R272" s="61">
        <f t="shared" si="65"/>
        <v>2.7464528347742311E-7</v>
      </c>
      <c r="S272" s="22">
        <f t="shared" si="66"/>
        <v>7.5430031736394096E-14</v>
      </c>
      <c r="T272" s="62">
        <v>298</v>
      </c>
      <c r="U272" s="59">
        <f t="shared" si="67"/>
        <v>289.92500000000001</v>
      </c>
      <c r="V272" s="63">
        <f t="shared" si="68"/>
        <v>0.46974599424868596</v>
      </c>
      <c r="W272" s="64">
        <f t="shared" si="69"/>
        <v>2.9494836580151871</v>
      </c>
      <c r="X272" s="65">
        <f t="shared" si="59"/>
        <v>-1.0250296746616586E-26</v>
      </c>
      <c r="Y272" s="66">
        <f t="shared" si="60"/>
        <v>-2.3074174828956748E-27</v>
      </c>
      <c r="Z272" s="66">
        <f t="shared" si="61"/>
        <v>-8.4622959764253502E-27</v>
      </c>
      <c r="AA272" s="67">
        <f t="shared" si="62"/>
        <v>2.8644445913459687E-27</v>
      </c>
      <c r="AB272" s="68">
        <f t="shared" si="71"/>
        <v>6.6140111101524082E-26</v>
      </c>
      <c r="AC272" s="69"/>
      <c r="AD272" s="70">
        <f t="shared" si="70"/>
        <v>6.6140111101524086E-22</v>
      </c>
      <c r="AG272" s="71">
        <v>2660</v>
      </c>
    </row>
    <row r="273" spans="5:33">
      <c r="E273" s="72">
        <v>0.61503472222222222</v>
      </c>
      <c r="F273" s="71">
        <v>2670</v>
      </c>
      <c r="G273" s="58">
        <v>16.97</v>
      </c>
      <c r="H273" s="58">
        <v>7.63</v>
      </c>
      <c r="I273" s="58">
        <v>5.67</v>
      </c>
      <c r="J273" s="99">
        <v>16.88</v>
      </c>
      <c r="K273" s="99">
        <v>7.83</v>
      </c>
      <c r="L273" s="99">
        <v>5.75</v>
      </c>
      <c r="M273" s="59">
        <f t="shared" si="58"/>
        <v>16.924999999999997</v>
      </c>
      <c r="N273" s="59">
        <f t="shared" si="58"/>
        <v>7.73</v>
      </c>
      <c r="O273" s="59">
        <f t="shared" si="58"/>
        <v>5.71</v>
      </c>
      <c r="P273" s="60">
        <f t="shared" si="63"/>
        <v>0.12010198850527636</v>
      </c>
      <c r="Q273" s="22">
        <f t="shared" si="64"/>
        <v>1.8620871366628593E-8</v>
      </c>
      <c r="R273" s="61">
        <f t="shared" si="65"/>
        <v>2.7464528347742311E-7</v>
      </c>
      <c r="S273" s="22">
        <f t="shared" si="66"/>
        <v>7.5430031736394096E-14</v>
      </c>
      <c r="T273" s="62">
        <v>298</v>
      </c>
      <c r="U273" s="59">
        <f t="shared" si="67"/>
        <v>289.92500000000001</v>
      </c>
      <c r="V273" s="63">
        <f t="shared" si="68"/>
        <v>0.46974599424868596</v>
      </c>
      <c r="W273" s="64">
        <f t="shared" si="69"/>
        <v>2.9494836580151871</v>
      </c>
      <c r="X273" s="65">
        <f t="shared" si="59"/>
        <v>-2.7476899221075611E-27</v>
      </c>
      <c r="Y273" s="66">
        <f t="shared" si="60"/>
        <v>-6.4248991318481034E-28</v>
      </c>
      <c r="Z273" s="66">
        <f t="shared" si="61"/>
        <v>-2.2554328591519355E-27</v>
      </c>
      <c r="AA273" s="67">
        <f t="shared" si="62"/>
        <v>7.084040403213257E-28</v>
      </c>
      <c r="AB273" s="68">
        <f t="shared" si="71"/>
        <v>1.7931312645003155E-26</v>
      </c>
      <c r="AC273" s="69"/>
      <c r="AD273" s="70">
        <f t="shared" si="70"/>
        <v>1.7931312645003155E-22</v>
      </c>
      <c r="AG273" s="71">
        <v>2670</v>
      </c>
    </row>
    <row r="274" spans="5:33">
      <c r="E274" s="72">
        <v>0.61515046296296294</v>
      </c>
      <c r="F274" s="71">
        <v>2680</v>
      </c>
      <c r="G274" s="58">
        <v>16.97</v>
      </c>
      <c r="H274" s="58">
        <v>7.63</v>
      </c>
      <c r="I274" s="58">
        <v>5.6</v>
      </c>
      <c r="J274" s="99">
        <v>16.89</v>
      </c>
      <c r="K274" s="99">
        <v>7.83</v>
      </c>
      <c r="L274" s="99">
        <v>5.7</v>
      </c>
      <c r="M274" s="59">
        <f t="shared" si="58"/>
        <v>16.93</v>
      </c>
      <c r="N274" s="59">
        <f t="shared" si="58"/>
        <v>7.73</v>
      </c>
      <c r="O274" s="59">
        <f t="shared" si="58"/>
        <v>5.65</v>
      </c>
      <c r="P274" s="60">
        <f t="shared" si="63"/>
        <v>0.11885050570928045</v>
      </c>
      <c r="Q274" s="22">
        <f t="shared" si="64"/>
        <v>1.8620871366628593E-8</v>
      </c>
      <c r="R274" s="61">
        <f t="shared" si="65"/>
        <v>2.7475942230340707E-7</v>
      </c>
      <c r="S274" s="22">
        <f t="shared" si="66"/>
        <v>7.5492740144501989E-14</v>
      </c>
      <c r="T274" s="62">
        <v>298</v>
      </c>
      <c r="U274" s="59">
        <f t="shared" si="67"/>
        <v>289.93</v>
      </c>
      <c r="V274" s="63">
        <f t="shared" si="68"/>
        <v>0.46944703384779102</v>
      </c>
      <c r="W274" s="64">
        <f t="shared" si="69"/>
        <v>2.9474539859310021</v>
      </c>
      <c r="X274" s="65">
        <f t="shared" si="59"/>
        <v>-7.4001645770221064E-28</v>
      </c>
      <c r="Y274" s="66">
        <f t="shared" si="60"/>
        <v>-1.7809228372352062E-28</v>
      </c>
      <c r="Z274" s="66">
        <f t="shared" si="61"/>
        <v>-6.0478384445188654E-28</v>
      </c>
      <c r="AA274" s="67">
        <f t="shared" si="62"/>
        <v>1.7845679702650678E-28</v>
      </c>
      <c r="AB274" s="68">
        <f t="shared" si="71"/>
        <v>4.8727602675703311E-27</v>
      </c>
      <c r="AC274" s="69"/>
      <c r="AD274" s="70">
        <f t="shared" si="70"/>
        <v>4.8727602675703308E-23</v>
      </c>
      <c r="AG274" s="71">
        <v>2680</v>
      </c>
    </row>
    <row r="275" spans="5:33">
      <c r="E275" s="72">
        <v>0.61526620370370366</v>
      </c>
      <c r="F275" s="71">
        <v>2690</v>
      </c>
      <c r="G275" s="58">
        <v>16.97</v>
      </c>
      <c r="H275" s="58">
        <v>7.63</v>
      </c>
      <c r="I275" s="58">
        <v>5.54</v>
      </c>
      <c r="J275" s="99">
        <v>16.89</v>
      </c>
      <c r="K275" s="99">
        <v>7.83</v>
      </c>
      <c r="L275" s="99">
        <v>5.66</v>
      </c>
      <c r="M275" s="59">
        <f t="shared" si="58"/>
        <v>16.93</v>
      </c>
      <c r="N275" s="59">
        <f t="shared" si="58"/>
        <v>7.73</v>
      </c>
      <c r="O275" s="59">
        <f t="shared" si="58"/>
        <v>5.6</v>
      </c>
      <c r="P275" s="60">
        <f t="shared" si="63"/>
        <v>0.11779873132247264</v>
      </c>
      <c r="Q275" s="22">
        <f t="shared" si="64"/>
        <v>1.8620871366628593E-8</v>
      </c>
      <c r="R275" s="61">
        <f t="shared" si="65"/>
        <v>2.7475942230340707E-7</v>
      </c>
      <c r="S275" s="22">
        <f t="shared" si="66"/>
        <v>7.5492740144501989E-14</v>
      </c>
      <c r="T275" s="62">
        <v>298</v>
      </c>
      <c r="U275" s="59">
        <f t="shared" si="67"/>
        <v>289.93</v>
      </c>
      <c r="V275" s="63">
        <f t="shared" si="68"/>
        <v>0.46944703384779102</v>
      </c>
      <c r="W275" s="64">
        <f t="shared" si="69"/>
        <v>2.9474539859310021</v>
      </c>
      <c r="X275" s="65">
        <f t="shared" si="59"/>
        <v>-1.9978160920487206E-28</v>
      </c>
      <c r="Y275" s="66">
        <f t="shared" si="60"/>
        <v>-4.9421918525315246E-29</v>
      </c>
      <c r="Z275" s="66">
        <f t="shared" si="61"/>
        <v>-1.6258567104103313E-28</v>
      </c>
      <c r="AA275" s="67">
        <f t="shared" si="62"/>
        <v>4.4948937354983654E-29</v>
      </c>
      <c r="AB275" s="68">
        <f t="shared" si="71"/>
        <v>1.3272404058594817E-27</v>
      </c>
      <c r="AC275" s="69"/>
      <c r="AD275" s="70">
        <f t="shared" si="70"/>
        <v>1.3272404058594816E-23</v>
      </c>
      <c r="AG275" s="71">
        <v>2690</v>
      </c>
    </row>
    <row r="276" spans="5:33">
      <c r="E276" s="72">
        <v>0.61538194444444438</v>
      </c>
      <c r="F276" s="71">
        <v>2700</v>
      </c>
      <c r="G276" s="58">
        <v>16.98</v>
      </c>
      <c r="H276" s="58">
        <v>7.63</v>
      </c>
      <c r="I276" s="58">
        <v>5.49</v>
      </c>
      <c r="J276" s="99">
        <v>16.89</v>
      </c>
      <c r="K276" s="99">
        <v>7.83</v>
      </c>
      <c r="L276" s="99">
        <v>5.63</v>
      </c>
      <c r="M276" s="59">
        <f t="shared" si="58"/>
        <v>16.935000000000002</v>
      </c>
      <c r="N276" s="59">
        <f t="shared" si="58"/>
        <v>7.73</v>
      </c>
      <c r="O276" s="59">
        <f t="shared" si="58"/>
        <v>5.5600000000000005</v>
      </c>
      <c r="P276" s="60">
        <f t="shared" si="63"/>
        <v>0.11696768043974624</v>
      </c>
      <c r="Q276" s="22">
        <f t="shared" si="64"/>
        <v>1.8620871366628593E-8</v>
      </c>
      <c r="R276" s="61">
        <f t="shared" si="65"/>
        <v>2.7487360856392699E-7</v>
      </c>
      <c r="S276" s="22">
        <f t="shared" si="66"/>
        <v>7.5555500684954959E-14</v>
      </c>
      <c r="T276" s="62">
        <v>298</v>
      </c>
      <c r="U276" s="59">
        <f t="shared" si="67"/>
        <v>289.935</v>
      </c>
      <c r="V276" s="63">
        <f t="shared" si="68"/>
        <v>0.46914808375818645</v>
      </c>
      <c r="W276" s="64">
        <f t="shared" si="69"/>
        <v>2.9454257804874087</v>
      </c>
      <c r="X276" s="65">
        <f t="shared" si="59"/>
        <v>-5.4261504741539247E-29</v>
      </c>
      <c r="Y276" s="66">
        <f t="shared" si="60"/>
        <v>-1.3649646367365286E-29</v>
      </c>
      <c r="Z276" s="66">
        <f t="shared" si="61"/>
        <v>-4.404546838631022E-29</v>
      </c>
      <c r="AA276" s="67">
        <f t="shared" si="62"/>
        <v>1.1669889260500537E-29</v>
      </c>
      <c r="AB276" s="68">
        <f t="shared" si="71"/>
        <v>3.6249398755517714E-28</v>
      </c>
      <c r="AC276" s="75">
        <f>D19</f>
        <v>0</v>
      </c>
      <c r="AD276" s="70">
        <f t="shared" si="70"/>
        <v>3.6249398755517717E-24</v>
      </c>
      <c r="AE276" s="70">
        <f>AC276*10000</f>
        <v>0</v>
      </c>
      <c r="AF276" s="74">
        <f>(AD276-AE276)*(AD276-AE276)</f>
        <v>1.3140189101365295E-47</v>
      </c>
      <c r="AG276" s="71">
        <v>2700</v>
      </c>
    </row>
    <row r="277" spans="5:33">
      <c r="E277" s="72">
        <v>0.61549768518518522</v>
      </c>
      <c r="F277" s="71">
        <v>2710</v>
      </c>
      <c r="G277" s="58">
        <v>16.98</v>
      </c>
      <c r="H277" s="58">
        <v>7.63</v>
      </c>
      <c r="I277" s="58">
        <v>7.21</v>
      </c>
      <c r="J277" s="99">
        <v>16.940000000000001</v>
      </c>
      <c r="K277" s="99">
        <v>7.83</v>
      </c>
      <c r="L277" s="99">
        <v>7.87</v>
      </c>
      <c r="M277" s="59">
        <f t="shared" si="58"/>
        <v>16.96</v>
      </c>
      <c r="N277" s="59">
        <f t="shared" si="58"/>
        <v>7.73</v>
      </c>
      <c r="O277" s="59">
        <f t="shared" si="58"/>
        <v>7.54</v>
      </c>
      <c r="P277" s="60">
        <f t="shared" si="63"/>
        <v>0.1586919812519256</v>
      </c>
      <c r="Q277" s="22">
        <f t="shared" si="64"/>
        <v>1.8620871366628593E-8</v>
      </c>
      <c r="R277" s="61">
        <f t="shared" si="65"/>
        <v>2.7544525207481411E-7</v>
      </c>
      <c r="S277" s="22">
        <f t="shared" si="66"/>
        <v>7.587008689055788E-14</v>
      </c>
      <c r="T277" s="62">
        <v>298</v>
      </c>
      <c r="U277" s="59">
        <f t="shared" si="67"/>
        <v>289.95999999999998</v>
      </c>
      <c r="V277" s="63">
        <f t="shared" si="68"/>
        <v>0.46765348796084966</v>
      </c>
      <c r="W277" s="64">
        <f t="shared" si="69"/>
        <v>2.9353067140897862</v>
      </c>
      <c r="X277" s="65">
        <f t="shared" si="59"/>
        <v>-2.029789985448613E-29</v>
      </c>
      <c r="Y277" s="66">
        <f t="shared" si="60"/>
        <v>4.7037053485935337E-31</v>
      </c>
      <c r="Z277" s="66">
        <f t="shared" si="61"/>
        <v>-2.0779170454950792E-29</v>
      </c>
      <c r="AA277" s="67">
        <f t="shared" si="62"/>
        <v>2.2223487438627227E-29</v>
      </c>
      <c r="AB277" s="68">
        <f t="shared" si="71"/>
        <v>9.9190912574528668E-29</v>
      </c>
      <c r="AC277" s="69"/>
      <c r="AD277" s="70">
        <f t="shared" si="70"/>
        <v>9.919091257452867E-25</v>
      </c>
      <c r="AG277" s="71">
        <v>2710</v>
      </c>
    </row>
    <row r="278" spans="5:33">
      <c r="E278" s="72">
        <v>0.61561342592592594</v>
      </c>
      <c r="F278" s="71">
        <v>2720</v>
      </c>
      <c r="G278" s="58">
        <v>17.05</v>
      </c>
      <c r="H278" s="58">
        <v>7.64</v>
      </c>
      <c r="I278" s="58">
        <v>7.85</v>
      </c>
      <c r="J278" s="99">
        <v>17.02</v>
      </c>
      <c r="K278" s="99">
        <v>7.84</v>
      </c>
      <c r="L278" s="99">
        <v>8.39</v>
      </c>
      <c r="M278" s="59">
        <f t="shared" si="58"/>
        <v>17.035</v>
      </c>
      <c r="N278" s="59">
        <f t="shared" si="58"/>
        <v>7.74</v>
      </c>
      <c r="O278" s="59">
        <f t="shared" si="58"/>
        <v>8.120000000000001</v>
      </c>
      <c r="P278" s="60">
        <f t="shared" si="63"/>
        <v>0.17112672132997031</v>
      </c>
      <c r="Q278" s="22">
        <f t="shared" si="64"/>
        <v>1.8197008586099822E-8</v>
      </c>
      <c r="R278" s="61">
        <f t="shared" si="65"/>
        <v>2.8362338181722488E-7</v>
      </c>
      <c r="S278" s="22">
        <f t="shared" si="66"/>
        <v>8.0442222713439328E-14</v>
      </c>
      <c r="T278" s="62">
        <v>298</v>
      </c>
      <c r="U278" s="59">
        <f t="shared" si="67"/>
        <v>290.03500000000003</v>
      </c>
      <c r="V278" s="63">
        <f t="shared" si="68"/>
        <v>0.4631712465158388</v>
      </c>
      <c r="W278" s="64">
        <f t="shared" si="69"/>
        <v>2.9051679644809272</v>
      </c>
      <c r="X278" s="65">
        <f t="shared" si="59"/>
        <v>-8.2038959862627184E-30</v>
      </c>
      <c r="Y278" s="66">
        <f t="shared" si="60"/>
        <v>1.49289286586439E-30</v>
      </c>
      <c r="Z278" s="66">
        <f t="shared" si="61"/>
        <v>-9.9684560103505622E-30</v>
      </c>
      <c r="AA278" s="67">
        <f t="shared" si="62"/>
        <v>1.5361008609296674E-29</v>
      </c>
      <c r="AB278" s="68">
        <f t="shared" si="71"/>
        <v>3.4704225481125955E-29</v>
      </c>
      <c r="AC278" s="69"/>
      <c r="AD278" s="70">
        <f t="shared" si="70"/>
        <v>3.4704225481125955E-25</v>
      </c>
      <c r="AG278" s="71">
        <v>2720</v>
      </c>
    </row>
    <row r="279" spans="5:33">
      <c r="E279" s="72">
        <v>0.61572916666666666</v>
      </c>
      <c r="F279" s="71">
        <v>2730</v>
      </c>
      <c r="G279" s="58">
        <v>17.07</v>
      </c>
      <c r="H279" s="58">
        <v>7.65</v>
      </c>
      <c r="I279" s="58">
        <v>8.06</v>
      </c>
      <c r="J279" s="99">
        <v>17.03</v>
      </c>
      <c r="K279" s="99">
        <v>7.86</v>
      </c>
      <c r="L279" s="99">
        <v>8.85</v>
      </c>
      <c r="M279" s="59">
        <f t="shared" si="58"/>
        <v>17.05</v>
      </c>
      <c r="N279" s="59">
        <f t="shared" si="58"/>
        <v>7.7550000000000008</v>
      </c>
      <c r="O279" s="59">
        <f t="shared" si="58"/>
        <v>8.4550000000000001</v>
      </c>
      <c r="P279" s="60">
        <f t="shared" si="63"/>
        <v>0.17823423956516632</v>
      </c>
      <c r="Q279" s="22">
        <f t="shared" si="64"/>
        <v>1.7579236139586855E-8</v>
      </c>
      <c r="R279" s="61">
        <f t="shared" si="65"/>
        <v>2.9395671074058192E-7</v>
      </c>
      <c r="S279" s="22">
        <f t="shared" si="66"/>
        <v>8.6410547789422149E-14</v>
      </c>
      <c r="T279" s="62">
        <v>298</v>
      </c>
      <c r="U279" s="59">
        <f t="shared" si="67"/>
        <v>290.05</v>
      </c>
      <c r="V279" s="63">
        <f t="shared" si="68"/>
        <v>0.46227507638696741</v>
      </c>
      <c r="W279" s="64">
        <f t="shared" si="69"/>
        <v>2.8991793081494293</v>
      </c>
      <c r="X279" s="65">
        <f t="shared" si="59"/>
        <v>-4.8714249028177833E-30</v>
      </c>
      <c r="Y279" s="66">
        <f t="shared" si="60"/>
        <v>1.5838683981994896E-30</v>
      </c>
      <c r="Z279" s="66">
        <f t="shared" si="61"/>
        <v>-6.9702635926385072E-30</v>
      </c>
      <c r="AA279" s="67">
        <f t="shared" si="62"/>
        <v>1.3601648899410961E-29</v>
      </c>
      <c r="AB279" s="68">
        <f t="shared" si="71"/>
        <v>1.8380869371228707E-29</v>
      </c>
      <c r="AC279" s="69"/>
      <c r="AD279" s="70">
        <f t="shared" si="70"/>
        <v>1.8380869371228708E-25</v>
      </c>
      <c r="AG279" s="71">
        <v>2730</v>
      </c>
    </row>
    <row r="280" spans="5:33">
      <c r="E280" s="72">
        <v>0.61584490740740738</v>
      </c>
      <c r="F280" s="71">
        <v>2740</v>
      </c>
      <c r="G280" s="58">
        <v>17.079999999999998</v>
      </c>
      <c r="H280" s="58">
        <v>7.67</v>
      </c>
      <c r="I280" s="58">
        <v>8.25</v>
      </c>
      <c r="J280" s="99">
        <v>17.04</v>
      </c>
      <c r="K280" s="99">
        <v>7.88</v>
      </c>
      <c r="L280" s="99">
        <v>9.0399999999999991</v>
      </c>
      <c r="M280" s="59">
        <f t="shared" si="58"/>
        <v>17.059999999999999</v>
      </c>
      <c r="N280" s="59">
        <f t="shared" si="58"/>
        <v>7.7750000000000004</v>
      </c>
      <c r="O280" s="59">
        <f t="shared" si="58"/>
        <v>8.6449999999999996</v>
      </c>
      <c r="P280" s="60">
        <f t="shared" si="63"/>
        <v>0.18227188733810951</v>
      </c>
      <c r="Q280" s="22">
        <f t="shared" si="64"/>
        <v>1.6788040181225539E-8</v>
      </c>
      <c r="R280" s="61">
        <f t="shared" si="65"/>
        <v>3.0806636051334152E-7</v>
      </c>
      <c r="S280" s="22">
        <f t="shared" si="66"/>
        <v>9.4904882479936105E-14</v>
      </c>
      <c r="T280" s="62">
        <v>298</v>
      </c>
      <c r="U280" s="59">
        <f t="shared" si="67"/>
        <v>290.06</v>
      </c>
      <c r="V280" s="63">
        <f t="shared" si="68"/>
        <v>0.46167768112776408</v>
      </c>
      <c r="W280" s="64">
        <f t="shared" si="69"/>
        <v>2.8951940737211634</v>
      </c>
      <c r="X280" s="65">
        <f t="shared" si="59"/>
        <v>-4.4642726329205958E-30</v>
      </c>
      <c r="Y280" s="66">
        <f t="shared" si="60"/>
        <v>2.1893539309546205E-30</v>
      </c>
      <c r="Z280" s="66">
        <f t="shared" si="61"/>
        <v>-7.7273223322832085E-30</v>
      </c>
      <c r="AA280" s="67">
        <f t="shared" si="62"/>
        <v>1.8569588139184379E-29</v>
      </c>
      <c r="AB280" s="68">
        <f t="shared" si="71"/>
        <v>1.4976592050753959E-29</v>
      </c>
      <c r="AC280" s="69"/>
      <c r="AD280" s="70">
        <f t="shared" si="70"/>
        <v>1.4976592050753958E-25</v>
      </c>
      <c r="AG280" s="71">
        <v>2740</v>
      </c>
    </row>
    <row r="281" spans="5:33">
      <c r="E281" s="72">
        <v>0.6159606481481481</v>
      </c>
      <c r="F281" s="71">
        <v>2750</v>
      </c>
      <c r="G281" s="58">
        <v>17.09</v>
      </c>
      <c r="H281" s="58">
        <v>7.68</v>
      </c>
      <c r="I281" s="58">
        <v>8.52</v>
      </c>
      <c r="J281" s="99">
        <v>17.05</v>
      </c>
      <c r="K281" s="99">
        <v>7.89</v>
      </c>
      <c r="L281" s="99">
        <v>9.1300000000000008</v>
      </c>
      <c r="M281" s="59">
        <f t="shared" si="58"/>
        <v>17.07</v>
      </c>
      <c r="N281" s="59">
        <f t="shared" si="58"/>
        <v>7.7850000000000001</v>
      </c>
      <c r="O281" s="59">
        <f t="shared" si="58"/>
        <v>8.8249999999999993</v>
      </c>
      <c r="P281" s="60">
        <f t="shared" si="63"/>
        <v>0.18610009205495354</v>
      </c>
      <c r="Q281" s="22">
        <f t="shared" si="64"/>
        <v>1.640589773199533E-8</v>
      </c>
      <c r="R281" s="61">
        <f t="shared" si="65"/>
        <v>3.155042229727427E-7</v>
      </c>
      <c r="S281" s="22">
        <f t="shared" si="66"/>
        <v>9.9542914713634136E-14</v>
      </c>
      <c r="T281" s="62">
        <v>298</v>
      </c>
      <c r="U281" s="59">
        <f t="shared" si="67"/>
        <v>290.07</v>
      </c>
      <c r="V281" s="63">
        <f t="shared" si="68"/>
        <v>0.46108032705829288</v>
      </c>
      <c r="W281" s="64">
        <f t="shared" si="69"/>
        <v>2.891214591638199</v>
      </c>
      <c r="X281" s="65">
        <f t="shared" si="59"/>
        <v>-6.4013025316592148E-30</v>
      </c>
      <c r="Y281" s="66">
        <f t="shared" si="60"/>
        <v>3.82979241585776E-30</v>
      </c>
      <c r="Z281" s="66">
        <f t="shared" si="61"/>
        <v>-1.2522395800120151E-29</v>
      </c>
      <c r="AA281" s="67">
        <f t="shared" si="62"/>
        <v>3.3627369685527494E-29</v>
      </c>
      <c r="AB281" s="68">
        <f t="shared" si="71"/>
        <v>2.0025556556764955E-29</v>
      </c>
      <c r="AC281" s="69"/>
      <c r="AD281" s="70">
        <f t="shared" si="70"/>
        <v>2.0025556556764956E-25</v>
      </c>
      <c r="AG281" s="71">
        <v>2750</v>
      </c>
    </row>
    <row r="282" spans="5:33">
      <c r="E282" s="72">
        <v>0.61607638888888883</v>
      </c>
      <c r="F282" s="71">
        <v>2760</v>
      </c>
      <c r="G282" s="58">
        <v>17.11</v>
      </c>
      <c r="H282" s="58">
        <v>7.69</v>
      </c>
      <c r="I282" s="58">
        <v>8.44</v>
      </c>
      <c r="J282" s="99">
        <v>17.059999999999999</v>
      </c>
      <c r="K282" s="99">
        <v>7.9</v>
      </c>
      <c r="L282" s="99">
        <v>9.0399999999999991</v>
      </c>
      <c r="M282" s="59">
        <f t="shared" si="58"/>
        <v>17.085000000000001</v>
      </c>
      <c r="N282" s="59">
        <f t="shared" si="58"/>
        <v>7.7949999999999999</v>
      </c>
      <c r="O282" s="59">
        <f t="shared" si="58"/>
        <v>8.7399999999999984</v>
      </c>
      <c r="P282" s="60">
        <f t="shared" si="63"/>
        <v>0.18435677561555297</v>
      </c>
      <c r="Q282" s="22">
        <f t="shared" si="64"/>
        <v>1.6032453906900412E-8</v>
      </c>
      <c r="R282" s="61">
        <f t="shared" si="65"/>
        <v>3.2325594791493509E-7</v>
      </c>
      <c r="S282" s="22">
        <f t="shared" si="66"/>
        <v>1.0449440786238323E-13</v>
      </c>
      <c r="T282" s="62">
        <v>298</v>
      </c>
      <c r="U282" s="59">
        <f t="shared" si="67"/>
        <v>290.08499999999998</v>
      </c>
      <c r="V282" s="63">
        <f t="shared" si="68"/>
        <v>0.46018437317550959</v>
      </c>
      <c r="W282" s="64">
        <f t="shared" si="69"/>
        <v>2.8852561351569981</v>
      </c>
      <c r="X282" s="65">
        <f t="shared" si="59"/>
        <v>-1.213383867659849E-29</v>
      </c>
      <c r="Y282" s="66">
        <f t="shared" si="60"/>
        <v>8.075083180261557E-30</v>
      </c>
      <c r="Z282" s="66">
        <f t="shared" si="61"/>
        <v>-2.5582898724864917E-29</v>
      </c>
      <c r="AA282" s="67">
        <f t="shared" si="62"/>
        <v>7.308285407535961E-29</v>
      </c>
      <c r="AB282" s="68">
        <f t="shared" si="71"/>
        <v>3.6426990532337384E-29</v>
      </c>
      <c r="AC282" s="69"/>
      <c r="AD282" s="70">
        <f t="shared" si="70"/>
        <v>3.6426990532337384E-25</v>
      </c>
      <c r="AG282" s="71">
        <v>2760</v>
      </c>
    </row>
    <row r="283" spans="5:33">
      <c r="E283" s="72">
        <v>0.61619212962962966</v>
      </c>
      <c r="F283" s="71">
        <v>2770</v>
      </c>
      <c r="G283" s="58">
        <v>17.11</v>
      </c>
      <c r="H283" s="58">
        <v>7.7</v>
      </c>
      <c r="I283" s="58">
        <v>8.49</v>
      </c>
      <c r="J283" s="99">
        <v>17.07</v>
      </c>
      <c r="K283" s="99">
        <v>7.92</v>
      </c>
      <c r="L283" s="99">
        <v>9.19</v>
      </c>
      <c r="M283" s="59">
        <f t="shared" si="58"/>
        <v>17.09</v>
      </c>
      <c r="N283" s="59">
        <f t="shared" si="58"/>
        <v>7.8100000000000005</v>
      </c>
      <c r="O283" s="59">
        <f t="shared" si="58"/>
        <v>8.84</v>
      </c>
      <c r="P283" s="60">
        <f t="shared" si="63"/>
        <v>0.18648269722740837</v>
      </c>
      <c r="Q283" s="22">
        <f t="shared" si="64"/>
        <v>1.5488166189124758E-8</v>
      </c>
      <c r="R283" s="61">
        <f t="shared" si="65"/>
        <v>3.3475492409552856E-7</v>
      </c>
      <c r="S283" s="22">
        <f t="shared" si="66"/>
        <v>1.1206085920620309E-13</v>
      </c>
      <c r="T283" s="62">
        <v>298</v>
      </c>
      <c r="U283" s="59">
        <f t="shared" si="67"/>
        <v>290.08999999999997</v>
      </c>
      <c r="V283" s="63">
        <f t="shared" si="68"/>
        <v>0.4598857424715016</v>
      </c>
      <c r="W283" s="64">
        <f t="shared" si="69"/>
        <v>2.8832728497645248</v>
      </c>
      <c r="X283" s="65">
        <f t="shared" si="59"/>
        <v>-2.8800222455842485E-29</v>
      </c>
      <c r="Y283" s="66">
        <f t="shared" si="60"/>
        <v>2.3268837617650015E-29</v>
      </c>
      <c r="Z283" s="66">
        <f t="shared" si="61"/>
        <v>-7.0868873335585097E-29</v>
      </c>
      <c r="AA283" s="67">
        <f t="shared" si="62"/>
        <v>2.2745304980336075E-28</v>
      </c>
      <c r="AB283" s="68">
        <f t="shared" si="71"/>
        <v>7.9649297714927878E-29</v>
      </c>
      <c r="AC283" s="69"/>
      <c r="AD283" s="70">
        <f t="shared" si="70"/>
        <v>7.9649297714927876E-25</v>
      </c>
      <c r="AG283" s="71">
        <v>2770</v>
      </c>
    </row>
    <row r="284" spans="5:33">
      <c r="E284" s="72">
        <v>0.61630787037037038</v>
      </c>
      <c r="F284" s="71">
        <v>2780</v>
      </c>
      <c r="G284" s="58">
        <v>17.12</v>
      </c>
      <c r="H284" s="58">
        <v>7.71</v>
      </c>
      <c r="I284" s="58">
        <v>8.61</v>
      </c>
      <c r="J284" s="99">
        <v>17.079999999999998</v>
      </c>
      <c r="K284" s="99">
        <v>7.93</v>
      </c>
      <c r="L284" s="99">
        <v>9.15</v>
      </c>
      <c r="M284" s="59">
        <f t="shared" si="58"/>
        <v>17.100000000000001</v>
      </c>
      <c r="N284" s="59">
        <f t="shared" si="58"/>
        <v>7.82</v>
      </c>
      <c r="O284" s="59">
        <f t="shared" si="58"/>
        <v>8.879999999999999</v>
      </c>
      <c r="P284" s="60">
        <f t="shared" si="63"/>
        <v>0.1873598219386266</v>
      </c>
      <c r="Q284" s="22">
        <f t="shared" si="64"/>
        <v>1.5135612484362029E-8</v>
      </c>
      <c r="R284" s="61">
        <f t="shared" si="65"/>
        <v>3.4283714728562601E-7</v>
      </c>
      <c r="S284" s="22">
        <f t="shared" si="66"/>
        <v>1.1753730955894601E-13</v>
      </c>
      <c r="T284" s="62">
        <v>298</v>
      </c>
      <c r="U284" s="59">
        <f t="shared" si="67"/>
        <v>290.10000000000002</v>
      </c>
      <c r="V284" s="63">
        <f t="shared" si="68"/>
        <v>0.45928851194565895</v>
      </c>
      <c r="W284" s="64">
        <f t="shared" si="69"/>
        <v>2.8793105726362</v>
      </c>
      <c r="X284" s="65">
        <f t="shared" si="59"/>
        <v>-9.6181814148823761E-29</v>
      </c>
      <c r="Y284" s="66">
        <f t="shared" si="60"/>
        <v>8.7317231956060023E-29</v>
      </c>
      <c r="Z284" s="66">
        <f t="shared" si="61"/>
        <v>-2.6276869873039141E-28</v>
      </c>
      <c r="AA284" s="67">
        <f t="shared" si="62"/>
        <v>9.0645690690171012E-28</v>
      </c>
      <c r="AB284" s="68">
        <f t="shared" si="71"/>
        <v>2.5207055756767405E-28</v>
      </c>
      <c r="AC284" s="69"/>
      <c r="AD284" s="70">
        <f t="shared" si="70"/>
        <v>2.5207055756767404E-24</v>
      </c>
      <c r="AG284" s="71">
        <v>2780</v>
      </c>
    </row>
    <row r="285" spans="5:33">
      <c r="E285" s="72">
        <v>0.6164236111111111</v>
      </c>
      <c r="F285" s="71">
        <v>2790</v>
      </c>
      <c r="G285" s="58">
        <v>17.13</v>
      </c>
      <c r="H285" s="58">
        <v>7.72</v>
      </c>
      <c r="I285" s="58">
        <v>8.7899999999999991</v>
      </c>
      <c r="J285" s="99">
        <v>17.09</v>
      </c>
      <c r="K285" s="99">
        <v>7.93</v>
      </c>
      <c r="L285" s="99">
        <v>9.19</v>
      </c>
      <c r="M285" s="59">
        <f t="shared" si="58"/>
        <v>17.11</v>
      </c>
      <c r="N285" s="59">
        <f t="shared" si="58"/>
        <v>7.8249999999999993</v>
      </c>
      <c r="O285" s="59">
        <f t="shared" si="58"/>
        <v>8.9899999999999984</v>
      </c>
      <c r="P285" s="60">
        <f t="shared" si="63"/>
        <v>0.18971445687537414</v>
      </c>
      <c r="Q285" s="22">
        <f t="shared" si="64"/>
        <v>1.4962356560944336E-8</v>
      </c>
      <c r="R285" s="61">
        <f t="shared" si="65"/>
        <v>3.4709533075901429E-7</v>
      </c>
      <c r="S285" s="22">
        <f t="shared" si="66"/>
        <v>1.2047516863470953E-13</v>
      </c>
      <c r="T285" s="62">
        <v>298</v>
      </c>
      <c r="U285" s="59">
        <f t="shared" si="67"/>
        <v>290.11</v>
      </c>
      <c r="V285" s="63">
        <f t="shared" si="68"/>
        <v>0.4586913225925186</v>
      </c>
      <c r="W285" s="64">
        <f t="shared" si="69"/>
        <v>2.875354013178006</v>
      </c>
      <c r="X285" s="65">
        <f t="shared" si="59"/>
        <v>-4.0358001226690371E-28</v>
      </c>
      <c r="Y285" s="66">
        <f t="shared" si="60"/>
        <v>3.9664743714614539E-28</v>
      </c>
      <c r="Z285" s="66">
        <f t="shared" si="61"/>
        <v>-1.1900613971125136E-27</v>
      </c>
      <c r="AA285" s="67">
        <f t="shared" si="62"/>
        <v>4.3157805482678391E-27</v>
      </c>
      <c r="AB285" s="68">
        <f t="shared" si="71"/>
        <v>1.0176908229080436E-27</v>
      </c>
      <c r="AC285" s="69"/>
      <c r="AD285" s="70">
        <f t="shared" si="70"/>
        <v>1.0176908229080436E-23</v>
      </c>
      <c r="AG285" s="71">
        <v>2790</v>
      </c>
    </row>
    <row r="286" spans="5:33">
      <c r="E286" s="72">
        <v>0.61653935185185182</v>
      </c>
      <c r="F286" s="71">
        <v>2800</v>
      </c>
      <c r="G286" s="58">
        <v>17.14</v>
      </c>
      <c r="H286" s="58">
        <v>7.73</v>
      </c>
      <c r="I286" s="58">
        <v>8.84</v>
      </c>
      <c r="J286" s="99">
        <v>17.09</v>
      </c>
      <c r="K286" s="99">
        <v>7.94</v>
      </c>
      <c r="L286" s="99">
        <v>9.15</v>
      </c>
      <c r="M286" s="59">
        <f t="shared" si="58"/>
        <v>17.115000000000002</v>
      </c>
      <c r="N286" s="59">
        <f t="shared" si="58"/>
        <v>7.8350000000000009</v>
      </c>
      <c r="O286" s="59">
        <f t="shared" si="58"/>
        <v>8.995000000000001</v>
      </c>
      <c r="P286" s="60">
        <f t="shared" si="63"/>
        <v>0.1898368530392972</v>
      </c>
      <c r="Q286" s="22">
        <f t="shared" si="64"/>
        <v>1.4621771744567133E-8</v>
      </c>
      <c r="R286" s="61">
        <f t="shared" si="65"/>
        <v>3.5532782766377054E-7</v>
      </c>
      <c r="S286" s="22">
        <f t="shared" si="66"/>
        <v>1.2625786511225421E-13</v>
      </c>
      <c r="T286" s="62">
        <v>298</v>
      </c>
      <c r="U286" s="59">
        <f t="shared" si="67"/>
        <v>290.11500000000001</v>
      </c>
      <c r="V286" s="63">
        <f t="shared" si="68"/>
        <v>0.45839274335437702</v>
      </c>
      <c r="W286" s="64">
        <f t="shared" si="69"/>
        <v>2.873377874876311</v>
      </c>
      <c r="X286" s="65">
        <f t="shared" si="59"/>
        <v>-2.0363679918866923E-27</v>
      </c>
      <c r="Y286" s="66">
        <f t="shared" si="60"/>
        <v>2.2008385522299847E-27</v>
      </c>
      <c r="Z286" s="66">
        <f t="shared" si="61"/>
        <v>-6.6157993879838117E-27</v>
      </c>
      <c r="AA286" s="67">
        <f t="shared" si="62"/>
        <v>2.5495501074033977E-26</v>
      </c>
      <c r="AB286" s="68">
        <f t="shared" si="71"/>
        <v>4.8933118496883596E-27</v>
      </c>
      <c r="AC286" s="69"/>
      <c r="AD286" s="70">
        <f t="shared" si="70"/>
        <v>4.8933118496883594E-23</v>
      </c>
      <c r="AG286" s="71">
        <v>2800</v>
      </c>
    </row>
    <row r="287" spans="5:33">
      <c r="E287" s="72">
        <v>0.61665509259259255</v>
      </c>
      <c r="F287" s="71">
        <v>2810</v>
      </c>
      <c r="G287" s="58">
        <v>17.149999999999999</v>
      </c>
      <c r="H287" s="58">
        <v>7.74</v>
      </c>
      <c r="I287" s="58">
        <v>8.8699999999999992</v>
      </c>
      <c r="J287" s="99">
        <v>17.11</v>
      </c>
      <c r="K287" s="99">
        <v>7.95</v>
      </c>
      <c r="L287" s="99">
        <v>9.15</v>
      </c>
      <c r="M287" s="59">
        <f t="shared" ref="M287:O302" si="72">(G287+J287)/2</f>
        <v>17.13</v>
      </c>
      <c r="N287" s="59">
        <f t="shared" si="72"/>
        <v>7.8450000000000006</v>
      </c>
      <c r="O287" s="59">
        <f t="shared" si="72"/>
        <v>9.01</v>
      </c>
      <c r="P287" s="60">
        <f t="shared" si="63"/>
        <v>0.19020417219239694</v>
      </c>
      <c r="Q287" s="22">
        <f t="shared" si="64"/>
        <v>1.4288939585110981E-8</v>
      </c>
      <c r="R287" s="61">
        <f t="shared" si="65"/>
        <v>3.6405799158488743E-7</v>
      </c>
      <c r="S287" s="22">
        <f t="shared" si="66"/>
        <v>1.3253822123682197E-13</v>
      </c>
      <c r="T287" s="62">
        <v>298</v>
      </c>
      <c r="U287" s="59">
        <f t="shared" si="67"/>
        <v>290.13</v>
      </c>
      <c r="V287" s="63">
        <f t="shared" si="68"/>
        <v>0.45749706738728868</v>
      </c>
      <c r="W287" s="64">
        <f t="shared" si="69"/>
        <v>2.8674580127467428</v>
      </c>
      <c r="X287" s="65">
        <f t="shared" si="59"/>
        <v>-1.2840237755579787E-26</v>
      </c>
      <c r="Y287" s="66">
        <f t="shared" si="60"/>
        <v>1.5318573901659916E-26</v>
      </c>
      <c r="Z287" s="66">
        <f t="shared" si="61"/>
        <v>-4.6434073443466685E-26</v>
      </c>
      <c r="AA287" s="67">
        <f t="shared" si="62"/>
        <v>1.9082083978246213E-25</v>
      </c>
      <c r="AB287" s="68">
        <f t="shared" si="71"/>
        <v>2.9275330867420978E-26</v>
      </c>
      <c r="AC287" s="69"/>
      <c r="AD287" s="70">
        <f t="shared" si="70"/>
        <v>2.9275330867420978E-22</v>
      </c>
      <c r="AG287" s="71">
        <v>2810</v>
      </c>
    </row>
    <row r="288" spans="5:33">
      <c r="E288" s="72">
        <v>0.61677083333333327</v>
      </c>
      <c r="F288" s="71">
        <v>2820</v>
      </c>
      <c r="G288" s="58">
        <v>17.16</v>
      </c>
      <c r="H288" s="58">
        <v>7.74</v>
      </c>
      <c r="I288" s="58">
        <v>8.42</v>
      </c>
      <c r="J288" s="99">
        <v>17.11</v>
      </c>
      <c r="K288" s="99">
        <v>7.95</v>
      </c>
      <c r="L288" s="99">
        <v>8.7200000000000006</v>
      </c>
      <c r="M288" s="59">
        <f t="shared" si="72"/>
        <v>17.134999999999998</v>
      </c>
      <c r="N288" s="59">
        <f t="shared" si="72"/>
        <v>7.8450000000000006</v>
      </c>
      <c r="O288" s="59">
        <f t="shared" si="72"/>
        <v>8.57</v>
      </c>
      <c r="P288" s="60">
        <f t="shared" si="63"/>
        <v>0.18093171796910015</v>
      </c>
      <c r="Q288" s="22">
        <f t="shared" si="64"/>
        <v>1.4288939585110981E-8</v>
      </c>
      <c r="R288" s="61">
        <f t="shared" si="65"/>
        <v>3.6420928911027508E-7</v>
      </c>
      <c r="S288" s="22">
        <f t="shared" si="66"/>
        <v>1.3264840627421193E-13</v>
      </c>
      <c r="T288" s="62">
        <v>298</v>
      </c>
      <c r="U288" s="59">
        <f t="shared" si="67"/>
        <v>290.13499999999999</v>
      </c>
      <c r="V288" s="63">
        <f t="shared" si="68"/>
        <v>0.45719852931226307</v>
      </c>
      <c r="W288" s="64">
        <f t="shared" si="69"/>
        <v>2.8654875727075182</v>
      </c>
      <c r="X288" s="65">
        <f t="shared" si="59"/>
        <v>-9.2843708146787811E-26</v>
      </c>
      <c r="Y288" s="66">
        <f t="shared" si="60"/>
        <v>1.0113222058288898E-25</v>
      </c>
      <c r="Z288" s="66">
        <f t="shared" si="61"/>
        <v>-3.0413660891121226E-25</v>
      </c>
      <c r="AA288" s="67">
        <f t="shared" si="62"/>
        <v>1.1780056009086907E-24</v>
      </c>
      <c r="AB288" s="68">
        <f t="shared" si="71"/>
        <v>2.221913357728682E-25</v>
      </c>
      <c r="AC288" s="69"/>
      <c r="AD288" s="70">
        <f t="shared" si="70"/>
        <v>2.2219133577286822E-21</v>
      </c>
      <c r="AG288" s="71">
        <v>2820</v>
      </c>
    </row>
    <row r="289" spans="5:33">
      <c r="E289" s="72">
        <v>0.6168865740740741</v>
      </c>
      <c r="F289" s="71">
        <v>2830</v>
      </c>
      <c r="G289" s="58">
        <v>17.16</v>
      </c>
      <c r="H289" s="58">
        <v>7.74</v>
      </c>
      <c r="I289" s="58">
        <v>8.2100000000000009</v>
      </c>
      <c r="J289" s="99">
        <v>17.11</v>
      </c>
      <c r="K289" s="99">
        <v>7.96</v>
      </c>
      <c r="L289" s="99">
        <v>8.58</v>
      </c>
      <c r="M289" s="59">
        <f t="shared" si="72"/>
        <v>17.134999999999998</v>
      </c>
      <c r="N289" s="59">
        <f t="shared" si="72"/>
        <v>7.85</v>
      </c>
      <c r="O289" s="59">
        <f t="shared" si="72"/>
        <v>8.3949999999999996</v>
      </c>
      <c r="P289" s="60">
        <f t="shared" si="63"/>
        <v>0.17723707962083965</v>
      </c>
      <c r="Q289" s="22">
        <f t="shared" si="64"/>
        <v>1.4125375446227547E-8</v>
      </c>
      <c r="R289" s="61">
        <f t="shared" si="65"/>
        <v>3.6842663391455634E-7</v>
      </c>
      <c r="S289" s="22">
        <f t="shared" si="66"/>
        <v>1.357381845776105E-13</v>
      </c>
      <c r="T289" s="62">
        <v>298</v>
      </c>
      <c r="U289" s="59">
        <f t="shared" si="67"/>
        <v>290.13499999999999</v>
      </c>
      <c r="V289" s="63">
        <f t="shared" si="68"/>
        <v>0.45719852931226307</v>
      </c>
      <c r="W289" s="64">
        <f t="shared" si="69"/>
        <v>2.8654875727075182</v>
      </c>
      <c r="X289" s="65">
        <f t="shared" si="59"/>
        <v>-5.6717908380805537E-25</v>
      </c>
      <c r="Y289" s="66">
        <f t="shared" si="60"/>
        <v>6.2065408284262049E-25</v>
      </c>
      <c r="Z289" s="66">
        <f t="shared" si="61"/>
        <v>-1.8670039991907165E-24</v>
      </c>
      <c r="AA289" s="67">
        <f t="shared" si="62"/>
        <v>7.2528881077342012E-24</v>
      </c>
      <c r="AB289" s="68">
        <f t="shared" si="71"/>
        <v>1.3541131959482908E-24</v>
      </c>
      <c r="AC289" s="69"/>
      <c r="AD289" s="70">
        <f t="shared" si="70"/>
        <v>1.3541131959482908E-20</v>
      </c>
      <c r="AG289" s="71">
        <v>2830</v>
      </c>
    </row>
    <row r="290" spans="5:33">
      <c r="E290" s="72">
        <v>0.61700231481481482</v>
      </c>
      <c r="F290" s="71">
        <v>2840</v>
      </c>
      <c r="G290" s="58">
        <v>17.16</v>
      </c>
      <c r="H290" s="58">
        <v>7.74</v>
      </c>
      <c r="I290" s="58">
        <v>8.16</v>
      </c>
      <c r="J290" s="99">
        <v>17.11</v>
      </c>
      <c r="K290" s="99">
        <v>7.96</v>
      </c>
      <c r="L290" s="99">
        <v>8.4600000000000009</v>
      </c>
      <c r="M290" s="59">
        <f t="shared" si="72"/>
        <v>17.134999999999998</v>
      </c>
      <c r="N290" s="59">
        <f t="shared" si="72"/>
        <v>7.85</v>
      </c>
      <c r="O290" s="59">
        <f t="shared" si="72"/>
        <v>8.31</v>
      </c>
      <c r="P290" s="60">
        <f t="shared" si="63"/>
        <v>0.17544254099454171</v>
      </c>
      <c r="Q290" s="22">
        <f t="shared" si="64"/>
        <v>1.4125375446227547E-8</v>
      </c>
      <c r="R290" s="61">
        <f t="shared" si="65"/>
        <v>3.6842663391455634E-7</v>
      </c>
      <c r="S290" s="22">
        <f t="shared" si="66"/>
        <v>1.357381845776105E-13</v>
      </c>
      <c r="T290" s="62">
        <v>298</v>
      </c>
      <c r="U290" s="59">
        <f t="shared" si="67"/>
        <v>290.13499999999999</v>
      </c>
      <c r="V290" s="63">
        <f t="shared" si="68"/>
        <v>0.45719852931226307</v>
      </c>
      <c r="W290" s="64">
        <f t="shared" si="69"/>
        <v>2.8654875727075182</v>
      </c>
      <c r="X290" s="65">
        <f t="shared" si="59"/>
        <v>-3.458914197119827E-24</v>
      </c>
      <c r="Y290" s="66">
        <f t="shared" si="60"/>
        <v>3.7116834280331954E-24</v>
      </c>
      <c r="Z290" s="66">
        <f t="shared" si="61"/>
        <v>-1.1153522058898086E-23</v>
      </c>
      <c r="AA290" s="67">
        <f t="shared" si="62"/>
        <v>4.2785319819567933E-23</v>
      </c>
      <c r="AB290" s="68">
        <f t="shared" si="71"/>
        <v>8.3424618479981857E-24</v>
      </c>
      <c r="AC290" s="69"/>
      <c r="AD290" s="70">
        <f t="shared" si="70"/>
        <v>8.3424618479981855E-20</v>
      </c>
      <c r="AG290" s="71">
        <v>2840</v>
      </c>
    </row>
    <row r="291" spans="5:33">
      <c r="E291" s="72">
        <v>0.61711805555555554</v>
      </c>
      <c r="F291" s="71">
        <v>2850</v>
      </c>
      <c r="G291" s="58">
        <v>17.16</v>
      </c>
      <c r="H291" s="58">
        <v>7.74</v>
      </c>
      <c r="I291" s="58">
        <v>8</v>
      </c>
      <c r="J291" s="99">
        <v>17.11</v>
      </c>
      <c r="K291" s="99">
        <v>7.96</v>
      </c>
      <c r="L291" s="99">
        <v>8.14</v>
      </c>
      <c r="M291" s="59">
        <f t="shared" si="72"/>
        <v>17.134999999999998</v>
      </c>
      <c r="N291" s="59">
        <f t="shared" si="72"/>
        <v>7.85</v>
      </c>
      <c r="O291" s="59">
        <f t="shared" si="72"/>
        <v>8.07</v>
      </c>
      <c r="P291" s="60">
        <f t="shared" si="63"/>
        <v>0.1703756084026416</v>
      </c>
      <c r="Q291" s="22">
        <f t="shared" si="64"/>
        <v>1.4125375446227547E-8</v>
      </c>
      <c r="R291" s="61">
        <f t="shared" si="65"/>
        <v>3.6842663391455634E-7</v>
      </c>
      <c r="S291" s="22">
        <f t="shared" si="66"/>
        <v>1.357381845776105E-13</v>
      </c>
      <c r="T291" s="62">
        <v>298</v>
      </c>
      <c r="U291" s="59">
        <f t="shared" si="67"/>
        <v>290.13499999999999</v>
      </c>
      <c r="V291" s="63">
        <f t="shared" si="68"/>
        <v>0.45719852931226307</v>
      </c>
      <c r="W291" s="64">
        <f t="shared" si="69"/>
        <v>2.8654875727075182</v>
      </c>
      <c r="X291" s="65">
        <f t="shared" si="59"/>
        <v>-1.9761761560302809E-23</v>
      </c>
      <c r="Y291" s="66">
        <f t="shared" si="60"/>
        <v>2.0022722458987607E-23</v>
      </c>
      <c r="Z291" s="66">
        <f t="shared" si="61"/>
        <v>-6.007161345591862E-23</v>
      </c>
      <c r="AA291" s="67">
        <f t="shared" si="62"/>
        <v>2.2211122514254501E-22</v>
      </c>
      <c r="AB291" s="68">
        <f t="shared" si="71"/>
        <v>4.9080342449195233E-23</v>
      </c>
      <c r="AC291" s="69"/>
      <c r="AD291" s="70">
        <f t="shared" si="70"/>
        <v>4.9080342449195232E-19</v>
      </c>
      <c r="AG291" s="71">
        <v>2850</v>
      </c>
    </row>
    <row r="292" spans="5:33">
      <c r="E292" s="72">
        <v>0.61723379629629627</v>
      </c>
      <c r="F292" s="71">
        <v>2860</v>
      </c>
      <c r="G292" s="58">
        <v>17.16</v>
      </c>
      <c r="H292" s="58">
        <v>7.74</v>
      </c>
      <c r="I292" s="58">
        <v>7.8</v>
      </c>
      <c r="J292" s="99">
        <v>17.12</v>
      </c>
      <c r="K292" s="99">
        <v>7.96</v>
      </c>
      <c r="L292" s="99">
        <v>7.94</v>
      </c>
      <c r="M292" s="59">
        <f t="shared" si="72"/>
        <v>17.14</v>
      </c>
      <c r="N292" s="59">
        <f t="shared" si="72"/>
        <v>7.85</v>
      </c>
      <c r="O292" s="59">
        <f t="shared" si="72"/>
        <v>7.87</v>
      </c>
      <c r="P292" s="60">
        <f t="shared" si="63"/>
        <v>0.16616794830252726</v>
      </c>
      <c r="Q292" s="22">
        <f t="shared" si="64"/>
        <v>1.4125375446227547E-8</v>
      </c>
      <c r="R292" s="61">
        <f t="shared" si="65"/>
        <v>3.6857974698798623E-7</v>
      </c>
      <c r="S292" s="22">
        <f t="shared" si="66"/>
        <v>1.3585102988972795E-13</v>
      </c>
      <c r="T292" s="62">
        <v>298</v>
      </c>
      <c r="U292" s="59">
        <f t="shared" si="67"/>
        <v>290.14</v>
      </c>
      <c r="V292" s="63">
        <f t="shared" si="68"/>
        <v>0.45690000152668742</v>
      </c>
      <c r="W292" s="64">
        <f t="shared" si="69"/>
        <v>2.8635185545451396</v>
      </c>
      <c r="X292" s="65">
        <f t="shared" si="59"/>
        <v>-9.9437762194797694E-23</v>
      </c>
      <c r="Y292" s="66">
        <f t="shared" si="60"/>
        <v>9.6103620374631554E-23</v>
      </c>
      <c r="Z292" s="66">
        <f t="shared" si="61"/>
        <v>-2.8842265468633631E-22</v>
      </c>
      <c r="AA292" s="67">
        <f t="shared" si="62"/>
        <v>1.0349112701421728E-21</v>
      </c>
      <c r="AB292" s="68">
        <f t="shared" si="71"/>
        <v>2.5283314509649471E-22</v>
      </c>
      <c r="AC292" s="69"/>
      <c r="AD292" s="70">
        <f t="shared" si="70"/>
        <v>2.5283314509649472E-18</v>
      </c>
      <c r="AG292" s="71">
        <v>2860</v>
      </c>
    </row>
    <row r="293" spans="5:33">
      <c r="E293" s="72">
        <v>0.61734953703703699</v>
      </c>
      <c r="F293" s="71">
        <v>2870</v>
      </c>
      <c r="G293" s="58">
        <v>17.16</v>
      </c>
      <c r="H293" s="58">
        <v>7.75</v>
      </c>
      <c r="I293" s="58">
        <v>7.68</v>
      </c>
      <c r="J293" s="99">
        <v>17.12</v>
      </c>
      <c r="K293" s="99">
        <v>7.96</v>
      </c>
      <c r="L293" s="99">
        <v>7.69</v>
      </c>
      <c r="M293" s="59">
        <f t="shared" si="72"/>
        <v>17.14</v>
      </c>
      <c r="N293" s="59">
        <f t="shared" si="72"/>
        <v>7.8550000000000004</v>
      </c>
      <c r="O293" s="59">
        <f t="shared" si="72"/>
        <v>7.6850000000000005</v>
      </c>
      <c r="P293" s="60">
        <f t="shared" si="63"/>
        <v>0.16226184024204854</v>
      </c>
      <c r="Q293" s="22">
        <f t="shared" si="64"/>
        <v>1.3963683610559333E-8</v>
      </c>
      <c r="R293" s="61">
        <f t="shared" si="65"/>
        <v>3.7284769930935986E-7</v>
      </c>
      <c r="S293" s="22">
        <f t="shared" si="66"/>
        <v>1.3901540688028282E-13</v>
      </c>
      <c r="T293" s="62">
        <v>298</v>
      </c>
      <c r="U293" s="59">
        <f t="shared" si="67"/>
        <v>290.14</v>
      </c>
      <c r="V293" s="63">
        <f t="shared" si="68"/>
        <v>0.45690000152668742</v>
      </c>
      <c r="W293" s="64">
        <f t="shared" si="69"/>
        <v>2.8635185545451396</v>
      </c>
      <c r="X293" s="65">
        <f t="shared" si="59"/>
        <v>-4.6015420111700009E-22</v>
      </c>
      <c r="Y293" s="66">
        <f t="shared" si="60"/>
        <v>4.4403615424685174E-22</v>
      </c>
      <c r="Z293" s="66">
        <f t="shared" si="61"/>
        <v>-1.3326730374728462E-21</v>
      </c>
      <c r="AA293" s="67">
        <f t="shared" si="62"/>
        <v>4.7771775646751922E-21</v>
      </c>
      <c r="AB293" s="68">
        <f t="shared" si="71"/>
        <v>1.1708922106364335E-21</v>
      </c>
      <c r="AC293" s="69"/>
      <c r="AD293" s="70">
        <f t="shared" si="70"/>
        <v>1.1708922106364334E-17</v>
      </c>
      <c r="AG293" s="71">
        <v>2870</v>
      </c>
    </row>
    <row r="294" spans="5:33">
      <c r="E294" s="72">
        <v>0.61746527777777782</v>
      </c>
      <c r="F294" s="71">
        <v>2880</v>
      </c>
      <c r="G294" s="58">
        <v>17.16</v>
      </c>
      <c r="H294" s="58">
        <v>7.75</v>
      </c>
      <c r="I294" s="58">
        <v>7.44</v>
      </c>
      <c r="J294" s="99">
        <v>17.12</v>
      </c>
      <c r="K294" s="99">
        <v>7.96</v>
      </c>
      <c r="L294" s="99">
        <v>7.5</v>
      </c>
      <c r="M294" s="59">
        <f t="shared" si="72"/>
        <v>17.14</v>
      </c>
      <c r="N294" s="59">
        <f t="shared" si="72"/>
        <v>7.8550000000000004</v>
      </c>
      <c r="O294" s="59">
        <f t="shared" si="72"/>
        <v>7.4700000000000006</v>
      </c>
      <c r="P294" s="60">
        <f t="shared" si="63"/>
        <v>0.15772230925284353</v>
      </c>
      <c r="Q294" s="22">
        <f t="shared" si="64"/>
        <v>1.3963683610559333E-8</v>
      </c>
      <c r="R294" s="61">
        <f t="shared" si="65"/>
        <v>3.7284769930935986E-7</v>
      </c>
      <c r="S294" s="22">
        <f t="shared" si="66"/>
        <v>1.3901540688028282E-13</v>
      </c>
      <c r="T294" s="62">
        <v>298</v>
      </c>
      <c r="U294" s="59">
        <f t="shared" si="67"/>
        <v>290.14</v>
      </c>
      <c r="V294" s="63">
        <f t="shared" si="68"/>
        <v>0.45690000152668742</v>
      </c>
      <c r="W294" s="64">
        <f t="shared" si="69"/>
        <v>2.8635185545451396</v>
      </c>
      <c r="X294" s="65">
        <f t="shared" si="59"/>
        <v>-2.0642539817555695E-21</v>
      </c>
      <c r="Y294" s="66">
        <f t="shared" si="60"/>
        <v>1.878469685425642E-21</v>
      </c>
      <c r="Z294" s="66">
        <f t="shared" si="61"/>
        <v>-5.652129772365095E-21</v>
      </c>
      <c r="AA294" s="67">
        <f t="shared" si="62"/>
        <v>1.9526873874062879E-20</v>
      </c>
      <c r="AB294" s="68">
        <f t="shared" si="71"/>
        <v>5.4038082058134219E-21</v>
      </c>
      <c r="AC294" s="69"/>
      <c r="AD294" s="70">
        <f t="shared" si="70"/>
        <v>5.4038082058134219E-17</v>
      </c>
      <c r="AG294" s="71">
        <v>2880</v>
      </c>
    </row>
    <row r="295" spans="5:33">
      <c r="E295" s="72">
        <v>0.61758101851851854</v>
      </c>
      <c r="F295" s="71">
        <v>2890</v>
      </c>
      <c r="G295" s="58">
        <v>17.16</v>
      </c>
      <c r="H295" s="58">
        <v>7.75</v>
      </c>
      <c r="I295" s="58">
        <v>7.19</v>
      </c>
      <c r="J295" s="99">
        <v>17.12</v>
      </c>
      <c r="K295" s="99">
        <v>7.96</v>
      </c>
      <c r="L295" s="99">
        <v>7.39</v>
      </c>
      <c r="M295" s="59">
        <f t="shared" si="72"/>
        <v>17.14</v>
      </c>
      <c r="N295" s="59">
        <f t="shared" si="72"/>
        <v>7.8550000000000004</v>
      </c>
      <c r="O295" s="59">
        <f t="shared" si="72"/>
        <v>7.29</v>
      </c>
      <c r="P295" s="60">
        <f t="shared" si="63"/>
        <v>0.15392177168048585</v>
      </c>
      <c r="Q295" s="22">
        <f t="shared" si="64"/>
        <v>1.3963683610559333E-8</v>
      </c>
      <c r="R295" s="61">
        <f t="shared" si="65"/>
        <v>3.7284769930935986E-7</v>
      </c>
      <c r="S295" s="22">
        <f t="shared" si="66"/>
        <v>1.3901540688028282E-13</v>
      </c>
      <c r="T295" s="62">
        <v>298</v>
      </c>
      <c r="U295" s="59">
        <f t="shared" si="67"/>
        <v>290.14</v>
      </c>
      <c r="V295" s="63">
        <f t="shared" si="68"/>
        <v>0.45690000152668742</v>
      </c>
      <c r="W295" s="64">
        <f t="shared" si="69"/>
        <v>2.8635185545451396</v>
      </c>
      <c r="X295" s="65">
        <f t="shared" si="59"/>
        <v>-8.1751372591683995E-21</v>
      </c>
      <c r="Y295" s="66">
        <f t="shared" si="60"/>
        <v>7.0631160430370277E-21</v>
      </c>
      <c r="Z295" s="66">
        <f t="shared" si="61"/>
        <v>-2.1340610566171628E-20</v>
      </c>
      <c r="AA295" s="67">
        <f t="shared" si="62"/>
        <v>7.1381601452794121E-20</v>
      </c>
      <c r="AB295" s="68">
        <f t="shared" si="71"/>
        <v>2.1929307736527359E-20</v>
      </c>
      <c r="AC295" s="69"/>
      <c r="AD295" s="70">
        <f t="shared" si="70"/>
        <v>2.192930773652736E-16</v>
      </c>
      <c r="AG295" s="71">
        <v>2890</v>
      </c>
    </row>
    <row r="296" spans="5:33">
      <c r="E296" s="72">
        <v>0.61769675925925926</v>
      </c>
      <c r="F296" s="71">
        <v>2900</v>
      </c>
      <c r="G296" s="58">
        <v>17.170000000000002</v>
      </c>
      <c r="H296" s="58">
        <v>7.74</v>
      </c>
      <c r="I296" s="58">
        <v>7.04</v>
      </c>
      <c r="J296" s="99">
        <v>17.11</v>
      </c>
      <c r="K296" s="99">
        <v>7.96</v>
      </c>
      <c r="L296" s="99">
        <v>7.32</v>
      </c>
      <c r="M296" s="59">
        <f t="shared" si="72"/>
        <v>17.14</v>
      </c>
      <c r="N296" s="59">
        <f t="shared" si="72"/>
        <v>7.85</v>
      </c>
      <c r="O296" s="59">
        <f t="shared" si="72"/>
        <v>7.18</v>
      </c>
      <c r="P296" s="60">
        <f t="shared" si="63"/>
        <v>0.15159922094182279</v>
      </c>
      <c r="Q296" s="22">
        <f t="shared" si="64"/>
        <v>1.4125375446227547E-8</v>
      </c>
      <c r="R296" s="61">
        <f t="shared" si="65"/>
        <v>3.6857974698798623E-7</v>
      </c>
      <c r="S296" s="22">
        <f t="shared" si="66"/>
        <v>1.3585102988972795E-13</v>
      </c>
      <c r="T296" s="62">
        <v>298</v>
      </c>
      <c r="U296" s="59">
        <f t="shared" si="67"/>
        <v>290.14</v>
      </c>
      <c r="V296" s="63">
        <f t="shared" si="68"/>
        <v>0.45690000152668742</v>
      </c>
      <c r="W296" s="64">
        <f t="shared" si="69"/>
        <v>2.8635185545451396</v>
      </c>
      <c r="X296" s="65">
        <f t="shared" si="59"/>
        <v>-2.8590779722963415E-20</v>
      </c>
      <c r="Y296" s="66">
        <f t="shared" si="60"/>
        <v>2.2702804930447511E-20</v>
      </c>
      <c r="Z296" s="66">
        <f t="shared" si="61"/>
        <v>-6.932098218171204E-20</v>
      </c>
      <c r="AA296" s="67">
        <f t="shared" si="62"/>
        <v>2.2014127321502399E-19</v>
      </c>
      <c r="AB296" s="68">
        <f t="shared" si="71"/>
        <v>7.9681766315454652E-20</v>
      </c>
      <c r="AC296" s="69"/>
      <c r="AD296" s="70">
        <f t="shared" si="70"/>
        <v>7.9681766315454651E-16</v>
      </c>
      <c r="AG296" s="71">
        <v>2900</v>
      </c>
    </row>
    <row r="297" spans="5:33">
      <c r="E297" s="72">
        <v>0.61781249999999999</v>
      </c>
      <c r="F297" s="71">
        <v>2910</v>
      </c>
      <c r="G297" s="58">
        <v>17.170000000000002</v>
      </c>
      <c r="H297" s="58">
        <v>7.75</v>
      </c>
      <c r="I297" s="58">
        <v>6.94</v>
      </c>
      <c r="J297" s="99">
        <v>17.11</v>
      </c>
      <c r="K297" s="99">
        <v>7.96</v>
      </c>
      <c r="L297" s="99">
        <v>7.21</v>
      </c>
      <c r="M297" s="59">
        <f t="shared" si="72"/>
        <v>17.14</v>
      </c>
      <c r="N297" s="59">
        <f t="shared" si="72"/>
        <v>7.8550000000000004</v>
      </c>
      <c r="O297" s="59">
        <f t="shared" si="72"/>
        <v>7.0750000000000002</v>
      </c>
      <c r="P297" s="60">
        <f t="shared" si="63"/>
        <v>0.14938224069128084</v>
      </c>
      <c r="Q297" s="22">
        <f t="shared" si="64"/>
        <v>1.3963683610559333E-8</v>
      </c>
      <c r="R297" s="61">
        <f t="shared" si="65"/>
        <v>3.7284769930935986E-7</v>
      </c>
      <c r="S297" s="22">
        <f t="shared" si="66"/>
        <v>1.3901540688028282E-13</v>
      </c>
      <c r="T297" s="62">
        <v>298</v>
      </c>
      <c r="U297" s="59">
        <f t="shared" si="67"/>
        <v>290.14</v>
      </c>
      <c r="V297" s="63">
        <f t="shared" si="68"/>
        <v>0.45690000152668742</v>
      </c>
      <c r="W297" s="64">
        <f t="shared" si="69"/>
        <v>2.8635185545451396</v>
      </c>
      <c r="X297" s="65">
        <f t="shared" si="59"/>
        <v>-8.8112387136600256E-20</v>
      </c>
      <c r="Y297" s="66">
        <f t="shared" si="60"/>
        <v>7.128309896953143E-20</v>
      </c>
      <c r="Z297" s="66">
        <f t="shared" si="61"/>
        <v>-2.1706365699364297E-19</v>
      </c>
      <c r="AA297" s="67">
        <f t="shared" si="62"/>
        <v>6.972247997639822E-19</v>
      </c>
      <c r="AB297" s="68">
        <f t="shared" si="71"/>
        <v>2.4353866463133983E-19</v>
      </c>
      <c r="AC297" s="69"/>
      <c r="AD297" s="70">
        <f t="shared" si="70"/>
        <v>2.4353866463133983E-15</v>
      </c>
      <c r="AG297" s="71">
        <v>2910</v>
      </c>
    </row>
    <row r="298" spans="5:33">
      <c r="E298" s="72">
        <v>0.61792824074074071</v>
      </c>
      <c r="F298" s="71">
        <v>2920</v>
      </c>
      <c r="G298" s="58">
        <v>17.170000000000002</v>
      </c>
      <c r="H298" s="58">
        <v>7.75</v>
      </c>
      <c r="I298" s="58">
        <v>6.8</v>
      </c>
      <c r="J298" s="99">
        <v>17.11</v>
      </c>
      <c r="K298" s="99">
        <v>7.96</v>
      </c>
      <c r="L298" s="99">
        <v>7.06</v>
      </c>
      <c r="M298" s="59">
        <f t="shared" si="72"/>
        <v>17.14</v>
      </c>
      <c r="N298" s="59">
        <f t="shared" si="72"/>
        <v>7.8550000000000004</v>
      </c>
      <c r="O298" s="59">
        <f t="shared" si="72"/>
        <v>6.93</v>
      </c>
      <c r="P298" s="60">
        <f t="shared" si="63"/>
        <v>0.14632069653577048</v>
      </c>
      <c r="Q298" s="22">
        <f t="shared" si="64"/>
        <v>1.3963683610559333E-8</v>
      </c>
      <c r="R298" s="61">
        <f t="shared" si="65"/>
        <v>3.7284769930935986E-7</v>
      </c>
      <c r="S298" s="22">
        <f t="shared" si="66"/>
        <v>1.3901540688028282E-13</v>
      </c>
      <c r="T298" s="62">
        <v>298</v>
      </c>
      <c r="U298" s="59">
        <f t="shared" si="67"/>
        <v>290.14</v>
      </c>
      <c r="V298" s="63">
        <f t="shared" si="68"/>
        <v>0.45690000152668742</v>
      </c>
      <c r="W298" s="64">
        <f t="shared" si="69"/>
        <v>2.8635185545451396</v>
      </c>
      <c r="X298" s="65">
        <f t="shared" si="59"/>
        <v>-2.7386579582896428E-19</v>
      </c>
      <c r="Y298" s="66">
        <f t="shared" si="60"/>
        <v>2.1140441986704419E-19</v>
      </c>
      <c r="Z298" s="66">
        <f t="shared" si="61"/>
        <v>-6.4845900896624442E-19</v>
      </c>
      <c r="AA298" s="67">
        <f t="shared" si="62"/>
        <v>2.0241783407056545E-18</v>
      </c>
      <c r="AB298" s="68">
        <f t="shared" si="71"/>
        <v>7.727908255966025E-19</v>
      </c>
      <c r="AC298" s="69"/>
      <c r="AD298" s="70">
        <f t="shared" si="70"/>
        <v>7.7279082559660242E-15</v>
      </c>
      <c r="AG298" s="71">
        <v>2920</v>
      </c>
    </row>
    <row r="299" spans="5:33">
      <c r="E299" s="72">
        <v>0.61804398148148143</v>
      </c>
      <c r="F299" s="71">
        <v>2930</v>
      </c>
      <c r="G299" s="58">
        <v>17.170000000000002</v>
      </c>
      <c r="H299" s="58">
        <v>7.75</v>
      </c>
      <c r="I299" s="58">
        <v>6.68</v>
      </c>
      <c r="J299" s="99">
        <v>17.11</v>
      </c>
      <c r="K299" s="99">
        <v>7.95</v>
      </c>
      <c r="L299" s="99">
        <v>6.93</v>
      </c>
      <c r="M299" s="59">
        <f t="shared" si="72"/>
        <v>17.14</v>
      </c>
      <c r="N299" s="59">
        <f t="shared" si="72"/>
        <v>7.85</v>
      </c>
      <c r="O299" s="59">
        <f t="shared" si="72"/>
        <v>6.8049999999999997</v>
      </c>
      <c r="P299" s="60">
        <f t="shared" si="63"/>
        <v>0.14368143433274433</v>
      </c>
      <c r="Q299" s="22">
        <f t="shared" si="64"/>
        <v>1.4125375446227547E-8</v>
      </c>
      <c r="R299" s="61">
        <f t="shared" si="65"/>
        <v>3.6857974698798623E-7</v>
      </c>
      <c r="S299" s="22">
        <f t="shared" si="66"/>
        <v>1.3585102988972795E-13</v>
      </c>
      <c r="T299" s="62">
        <v>298</v>
      </c>
      <c r="U299" s="59">
        <f t="shared" si="67"/>
        <v>290.14</v>
      </c>
      <c r="V299" s="63">
        <f t="shared" si="68"/>
        <v>0.45690000152668742</v>
      </c>
      <c r="W299" s="64">
        <f t="shared" si="69"/>
        <v>2.8635185545451396</v>
      </c>
      <c r="X299" s="65">
        <f t="shared" si="59"/>
        <v>-7.5942465657121086E-19</v>
      </c>
      <c r="Y299" s="66">
        <f t="shared" si="60"/>
        <v>5.3187022637842495E-19</v>
      </c>
      <c r="Z299" s="66">
        <f t="shared" si="61"/>
        <v>-1.6637952162744215E-18</v>
      </c>
      <c r="AA299" s="67">
        <f t="shared" si="62"/>
        <v>4.8986751442739673E-18</v>
      </c>
      <c r="AB299" s="68">
        <f t="shared" si="71"/>
        <v>2.2331297700604129E-18</v>
      </c>
      <c r="AC299" s="69"/>
      <c r="AD299" s="70">
        <f t="shared" si="70"/>
        <v>2.233129770060413E-14</v>
      </c>
      <c r="AG299" s="71">
        <v>2930</v>
      </c>
    </row>
    <row r="300" spans="5:33">
      <c r="E300" s="72">
        <v>0.61815972222222226</v>
      </c>
      <c r="F300" s="71">
        <v>2940</v>
      </c>
      <c r="G300" s="58">
        <v>17.18</v>
      </c>
      <c r="H300" s="58">
        <v>7.75</v>
      </c>
      <c r="I300" s="58">
        <v>6.58</v>
      </c>
      <c r="J300" s="99">
        <v>17.11</v>
      </c>
      <c r="K300" s="99">
        <v>7.95</v>
      </c>
      <c r="L300" s="99">
        <v>6.83</v>
      </c>
      <c r="M300" s="59">
        <f t="shared" si="72"/>
        <v>17.145</v>
      </c>
      <c r="N300" s="59">
        <f t="shared" si="72"/>
        <v>7.85</v>
      </c>
      <c r="O300" s="59">
        <f t="shared" si="72"/>
        <v>6.7050000000000001</v>
      </c>
      <c r="P300" s="60">
        <f t="shared" si="63"/>
        <v>0.14158262209600508</v>
      </c>
      <c r="Q300" s="22">
        <f t="shared" si="64"/>
        <v>1.4125375446227547E-8</v>
      </c>
      <c r="R300" s="61">
        <f t="shared" si="65"/>
        <v>3.6873292369311653E-7</v>
      </c>
      <c r="S300" s="22">
        <f t="shared" si="66"/>
        <v>1.359639690152737E-13</v>
      </c>
      <c r="T300" s="62">
        <v>298</v>
      </c>
      <c r="U300" s="59">
        <f t="shared" si="67"/>
        <v>290.14499999999998</v>
      </c>
      <c r="V300" s="63">
        <f t="shared" si="68"/>
        <v>0.45660148403002987</v>
      </c>
      <c r="W300" s="64">
        <f t="shared" si="69"/>
        <v>2.8615509571857927</v>
      </c>
      <c r="X300" s="65">
        <f t="shared" si="59"/>
        <v>-1.7984848067989472E-18</v>
      </c>
      <c r="Y300" s="66">
        <f t="shared" si="60"/>
        <v>1.2194942557790412E-18</v>
      </c>
      <c r="Z300" s="66">
        <f t="shared" si="61"/>
        <v>-3.8448785917016328E-18</v>
      </c>
      <c r="AA300" s="67">
        <f t="shared" si="62"/>
        <v>1.1105447485587724E-17</v>
      </c>
      <c r="AB300" s="68">
        <f t="shared" si="71"/>
        <v>5.3587972832450057E-18</v>
      </c>
      <c r="AC300" s="69"/>
      <c r="AD300" s="70">
        <f t="shared" si="70"/>
        <v>5.3587972832450059E-14</v>
      </c>
      <c r="AG300" s="71">
        <v>2940</v>
      </c>
    </row>
    <row r="301" spans="5:33">
      <c r="E301" s="72">
        <v>0.61827546296296299</v>
      </c>
      <c r="F301" s="71">
        <v>2950</v>
      </c>
      <c r="G301" s="58">
        <v>17.18</v>
      </c>
      <c r="H301" s="58">
        <v>7.75</v>
      </c>
      <c r="I301" s="58">
        <v>6.46</v>
      </c>
      <c r="J301" s="99">
        <v>17.11</v>
      </c>
      <c r="K301" s="99">
        <v>7.95</v>
      </c>
      <c r="L301" s="99">
        <v>6.73</v>
      </c>
      <c r="M301" s="59">
        <f t="shared" si="72"/>
        <v>17.145</v>
      </c>
      <c r="N301" s="59">
        <f t="shared" si="72"/>
        <v>7.85</v>
      </c>
      <c r="O301" s="59">
        <f t="shared" si="72"/>
        <v>6.5950000000000006</v>
      </c>
      <c r="P301" s="60">
        <f t="shared" si="63"/>
        <v>0.13925986468652554</v>
      </c>
      <c r="Q301" s="22">
        <f t="shared" si="64"/>
        <v>1.4125375446227547E-8</v>
      </c>
      <c r="R301" s="61">
        <f t="shared" si="65"/>
        <v>3.6873292369311653E-7</v>
      </c>
      <c r="S301" s="22">
        <f t="shared" si="66"/>
        <v>1.359639690152737E-13</v>
      </c>
      <c r="T301" s="62">
        <v>298</v>
      </c>
      <c r="U301" s="59">
        <f t="shared" si="67"/>
        <v>290.14499999999998</v>
      </c>
      <c r="V301" s="63">
        <f t="shared" si="68"/>
        <v>0.45660148403002987</v>
      </c>
      <c r="W301" s="64">
        <f t="shared" si="69"/>
        <v>2.8615509571857927</v>
      </c>
      <c r="X301" s="65">
        <f t="shared" si="59"/>
        <v>-4.0006132664176208E-18</v>
      </c>
      <c r="Y301" s="66">
        <f t="shared" si="60"/>
        <v>2.6025500316931252E-18</v>
      </c>
      <c r="Z301" s="66">
        <f t="shared" si="61"/>
        <v>-8.2962203912126413E-18</v>
      </c>
      <c r="AA301" s="67">
        <f t="shared" si="62"/>
        <v>2.3385836936177254E-17</v>
      </c>
      <c r="AB301" s="68">
        <f t="shared" si="71"/>
        <v>1.2119120628150968E-17</v>
      </c>
      <c r="AC301" s="69">
        <f>D19</f>
        <v>0</v>
      </c>
      <c r="AD301" s="70">
        <f t="shared" si="70"/>
        <v>1.2119120628150968E-13</v>
      </c>
      <c r="AE301" s="70">
        <f>AC301*10000</f>
        <v>0</v>
      </c>
      <c r="AF301" s="74">
        <f>(AD301-AE301)*(AD301-AE301)</f>
        <v>1.468730847996743E-26</v>
      </c>
      <c r="AG301" s="71">
        <v>2950</v>
      </c>
    </row>
    <row r="302" spans="5:33">
      <c r="E302" s="72">
        <v>0.61839120370370371</v>
      </c>
      <c r="F302" s="71">
        <v>2960</v>
      </c>
      <c r="G302" s="58">
        <v>17.18</v>
      </c>
      <c r="H302" s="58">
        <v>7.75</v>
      </c>
      <c r="I302" s="58">
        <v>6.35</v>
      </c>
      <c r="J302" s="99">
        <v>17.11</v>
      </c>
      <c r="K302" s="99">
        <v>7.95</v>
      </c>
      <c r="L302" s="99">
        <v>6.63</v>
      </c>
      <c r="M302" s="59">
        <f t="shared" si="72"/>
        <v>17.145</v>
      </c>
      <c r="N302" s="59">
        <f t="shared" si="72"/>
        <v>7.85</v>
      </c>
      <c r="O302" s="59">
        <f t="shared" si="72"/>
        <v>6.49</v>
      </c>
      <c r="P302" s="60">
        <f t="shared" si="63"/>
        <v>0.13704268715929499</v>
      </c>
      <c r="Q302" s="22">
        <f t="shared" si="64"/>
        <v>1.4125375446227547E-8</v>
      </c>
      <c r="R302" s="61">
        <f t="shared" si="65"/>
        <v>3.6873292369311653E-7</v>
      </c>
      <c r="S302" s="22">
        <f t="shared" si="66"/>
        <v>1.359639690152737E-13</v>
      </c>
      <c r="T302" s="62">
        <v>298</v>
      </c>
      <c r="U302" s="59">
        <f t="shared" si="67"/>
        <v>290.14499999999998</v>
      </c>
      <c r="V302" s="63">
        <f t="shared" si="68"/>
        <v>0.45660148403002987</v>
      </c>
      <c r="W302" s="64">
        <f t="shared" si="69"/>
        <v>2.8615509571857927</v>
      </c>
      <c r="X302" s="65">
        <f t="shared" si="59"/>
        <v>-8.2671308308331191E-18</v>
      </c>
      <c r="Y302" s="66">
        <f t="shared" si="60"/>
        <v>5.1608333577775802E-18</v>
      </c>
      <c r="Z302" s="66">
        <f t="shared" si="61"/>
        <v>-1.6649662440610631E-17</v>
      </c>
      <c r="AA302" s="67">
        <f t="shared" si="62"/>
        <v>4.5819607501925499E-17</v>
      </c>
      <c r="AB302" s="68">
        <f t="shared" si="71"/>
        <v>2.5448925546018582E-17</v>
      </c>
      <c r="AC302" s="69"/>
      <c r="AD302" s="70">
        <f t="shared" si="70"/>
        <v>2.5448925546018583E-13</v>
      </c>
      <c r="AG302" s="71">
        <v>2960</v>
      </c>
    </row>
    <row r="303" spans="5:33">
      <c r="E303" s="72">
        <v>0.61850694444444443</v>
      </c>
      <c r="F303" s="71">
        <v>2970</v>
      </c>
      <c r="G303" s="58">
        <v>17.18</v>
      </c>
      <c r="H303" s="58">
        <v>7.75</v>
      </c>
      <c r="I303" s="58">
        <v>6.23</v>
      </c>
      <c r="J303" s="99">
        <v>17.11</v>
      </c>
      <c r="K303" s="99">
        <v>7.95</v>
      </c>
      <c r="L303" s="99">
        <v>6.54</v>
      </c>
      <c r="M303" s="59">
        <f t="shared" ref="M303:M306" si="73">(G303+J303)/2</f>
        <v>17.145</v>
      </c>
      <c r="N303" s="59">
        <f t="shared" ref="N303:N306" si="74">(H303+K303)/2</f>
        <v>7.85</v>
      </c>
      <c r="O303" s="59">
        <f t="shared" ref="O303:O306" si="75">(I303+L303)/2</f>
        <v>6.3849999999999998</v>
      </c>
      <c r="P303" s="60">
        <f t="shared" si="63"/>
        <v>0.13482550963206449</v>
      </c>
      <c r="Q303" s="22">
        <f t="shared" si="64"/>
        <v>1.4125375446227547E-8</v>
      </c>
      <c r="R303" s="61">
        <f t="shared" si="65"/>
        <v>3.6873292369311653E-7</v>
      </c>
      <c r="S303" s="22">
        <f t="shared" si="66"/>
        <v>1.359639690152737E-13</v>
      </c>
      <c r="T303" s="62">
        <v>298</v>
      </c>
      <c r="U303" s="59">
        <f t="shared" si="67"/>
        <v>290.14499999999998</v>
      </c>
      <c r="V303" s="63">
        <f t="shared" si="68"/>
        <v>0.45660148403002987</v>
      </c>
      <c r="W303" s="64">
        <f t="shared" si="69"/>
        <v>2.8615509571857927</v>
      </c>
      <c r="X303" s="65">
        <f t="shared" si="59"/>
        <v>-1.5896806019863179E-17</v>
      </c>
      <c r="Y303" s="66">
        <f t="shared" si="60"/>
        <v>9.5059854643572046E-18</v>
      </c>
      <c r="Z303" s="66">
        <f t="shared" si="61"/>
        <v>-3.1087188685498447E-17</v>
      </c>
      <c r="AA303" s="67">
        <f t="shared" si="62"/>
        <v>8.3456657942846608E-17</v>
      </c>
      <c r="AB303" s="68">
        <f t="shared" si="71"/>
        <v>4.9740289721728951E-17</v>
      </c>
      <c r="AC303" s="69"/>
      <c r="AD303" s="70">
        <f t="shared" si="70"/>
        <v>4.9740289721728954E-13</v>
      </c>
      <c r="AG303" s="71"/>
    </row>
    <row r="304" spans="5:33">
      <c r="E304" s="72">
        <v>0.61862268518518515</v>
      </c>
      <c r="F304" s="71">
        <v>2980</v>
      </c>
      <c r="G304" s="58">
        <v>17.18</v>
      </c>
      <c r="H304" s="58">
        <v>7.75</v>
      </c>
      <c r="I304" s="58">
        <v>6.13</v>
      </c>
      <c r="J304" s="99">
        <v>17.11</v>
      </c>
      <c r="K304" s="99">
        <v>7.95</v>
      </c>
      <c r="L304" s="99">
        <v>6.47</v>
      </c>
      <c r="M304" s="59">
        <f t="shared" si="73"/>
        <v>17.145</v>
      </c>
      <c r="N304" s="59">
        <f t="shared" si="74"/>
        <v>7.85</v>
      </c>
      <c r="O304" s="59">
        <f t="shared" si="75"/>
        <v>6.3</v>
      </c>
      <c r="P304" s="60">
        <f t="shared" si="63"/>
        <v>0.13303065163383027</v>
      </c>
      <c r="Q304" s="22">
        <f t="shared" si="64"/>
        <v>1.4125375446227547E-8</v>
      </c>
      <c r="R304" s="61">
        <f t="shared" si="65"/>
        <v>3.6873292369311653E-7</v>
      </c>
      <c r="S304" s="22">
        <f t="shared" si="66"/>
        <v>1.359639690152737E-13</v>
      </c>
      <c r="T304" s="62">
        <v>298</v>
      </c>
      <c r="U304" s="59">
        <f t="shared" si="67"/>
        <v>290.14499999999998</v>
      </c>
      <c r="V304" s="63">
        <f t="shared" si="68"/>
        <v>0.45660148403002987</v>
      </c>
      <c r="W304" s="64">
        <f t="shared" si="69"/>
        <v>2.8615509571857927</v>
      </c>
      <c r="X304" s="65">
        <f t="shared" si="59"/>
        <v>-2.8507728107446571E-17</v>
      </c>
      <c r="Y304" s="66">
        <f t="shared" si="60"/>
        <v>1.6440629194393555E-17</v>
      </c>
      <c r="Z304" s="66">
        <f t="shared" si="61"/>
        <v>-5.4429796415079779E-17</v>
      </c>
      <c r="AA304" s="67">
        <f t="shared" si="62"/>
        <v>1.4313204114462223E-16</v>
      </c>
      <c r="AB304" s="68">
        <f>AB303+10*(0.166666666666666*(X303+2*Y303+2*Z303+AA303))</f>
        <v>9.0402698856230371E-17</v>
      </c>
      <c r="AC304" s="69"/>
      <c r="AD304" s="70">
        <f t="shared" si="70"/>
        <v>9.0402698856230369E-13</v>
      </c>
      <c r="AG304" s="71"/>
    </row>
    <row r="305" spans="5:33">
      <c r="E305" s="72">
        <v>0.61873842592592587</v>
      </c>
      <c r="F305" s="71">
        <v>2990</v>
      </c>
      <c r="G305" s="58">
        <v>17.190000000000001</v>
      </c>
      <c r="H305" s="58">
        <v>7.75</v>
      </c>
      <c r="I305" s="58">
        <v>6.03</v>
      </c>
      <c r="J305" s="99">
        <v>17.11</v>
      </c>
      <c r="K305" s="99">
        <v>7.95</v>
      </c>
      <c r="L305" s="99">
        <v>6.41</v>
      </c>
      <c r="M305" s="59">
        <f t="shared" si="73"/>
        <v>17.149999999999999</v>
      </c>
      <c r="N305" s="59">
        <f t="shared" si="74"/>
        <v>7.85</v>
      </c>
      <c r="O305" s="59">
        <f t="shared" si="75"/>
        <v>6.2200000000000006</v>
      </c>
      <c r="P305" s="60">
        <f t="shared" si="63"/>
        <v>0.13135306189308971</v>
      </c>
      <c r="Q305" s="22">
        <f t="shared" si="64"/>
        <v>1.4125375446227547E-8</v>
      </c>
      <c r="R305" s="61">
        <f t="shared" si="65"/>
        <v>3.6888616405639183E-7</v>
      </c>
      <c r="S305" s="22">
        <f t="shared" si="66"/>
        <v>1.3607700203223923E-13</v>
      </c>
      <c r="T305" s="62">
        <v>298</v>
      </c>
      <c r="U305" s="59">
        <f t="shared" si="67"/>
        <v>290.14999999999998</v>
      </c>
      <c r="V305" s="63">
        <f t="shared" si="68"/>
        <v>0.45630297682175641</v>
      </c>
      <c r="W305" s="64">
        <f t="shared" si="69"/>
        <v>2.8595847795564926</v>
      </c>
      <c r="X305" s="65">
        <f t="shared" si="59"/>
        <v>-4.8276478376931646E-17</v>
      </c>
      <c r="Y305" s="66">
        <f t="shared" si="60"/>
        <v>2.6995735037867544E-17</v>
      </c>
      <c r="Z305" s="66">
        <f t="shared" si="61"/>
        <v>-9.0367964694432361E-17</v>
      </c>
      <c r="AA305" s="67">
        <f t="shared" si="62"/>
        <v>2.3352521690126837E-16</v>
      </c>
      <c r="AB305" s="68">
        <f t="shared" si="71"/>
        <v>1.5481266318256881E-16</v>
      </c>
      <c r="AC305" s="69"/>
      <c r="AD305" s="70">
        <f t="shared" si="70"/>
        <v>1.5481266318256881E-12</v>
      </c>
      <c r="AG305" s="71"/>
    </row>
    <row r="306" spans="5:33">
      <c r="E306" s="72">
        <v>0.61885416666666671</v>
      </c>
      <c r="F306" s="71">
        <v>3000</v>
      </c>
      <c r="G306" s="58">
        <v>17.190000000000001</v>
      </c>
      <c r="H306" s="58">
        <v>7.75</v>
      </c>
      <c r="I306" s="58">
        <v>5.93</v>
      </c>
      <c r="J306" s="99">
        <v>17.11</v>
      </c>
      <c r="K306" s="99">
        <v>7.95</v>
      </c>
      <c r="L306" s="99">
        <v>6.36</v>
      </c>
      <c r="M306" s="59">
        <f t="shared" si="73"/>
        <v>17.149999999999999</v>
      </c>
      <c r="N306" s="59">
        <f t="shared" si="74"/>
        <v>7.85</v>
      </c>
      <c r="O306" s="59">
        <f t="shared" si="75"/>
        <v>6.1449999999999996</v>
      </c>
      <c r="P306" s="60">
        <f t="shared" si="63"/>
        <v>0.12976922272235308</v>
      </c>
      <c r="Q306" s="22">
        <f t="shared" si="64"/>
        <v>1.4125375446227547E-8</v>
      </c>
      <c r="R306" s="61">
        <f t="shared" si="65"/>
        <v>3.6888616405639183E-7</v>
      </c>
      <c r="S306" s="22">
        <f t="shared" si="66"/>
        <v>1.3607700203223923E-13</v>
      </c>
      <c r="T306" s="62">
        <v>298</v>
      </c>
      <c r="U306" s="59">
        <f t="shared" si="67"/>
        <v>290.14999999999998</v>
      </c>
      <c r="V306" s="63">
        <f t="shared" si="68"/>
        <v>0.45630297682175641</v>
      </c>
      <c r="W306" s="64">
        <f t="shared" si="69"/>
        <v>2.8595847795564926</v>
      </c>
      <c r="X306" s="65">
        <f t="shared" si="59"/>
        <v>-7.7734162955320072E-17</v>
      </c>
      <c r="Y306" s="66">
        <f t="shared" si="60"/>
        <v>4.2006741351152564E-17</v>
      </c>
      <c r="Z306" s="66">
        <f t="shared" si="61"/>
        <v>-1.4244091485340379E-16</v>
      </c>
      <c r="AA306" s="67">
        <f t="shared" si="62"/>
        <v>3.6109487453212978E-16</v>
      </c>
      <c r="AB306" s="68">
        <f t="shared" si="71"/>
        <v>2.5231979520124691E-16</v>
      </c>
      <c r="AC306" s="69"/>
      <c r="AD306" s="70">
        <f t="shared" si="70"/>
        <v>2.5231979520124691E-12</v>
      </c>
      <c r="AG306" s="71"/>
    </row>
    <row r="307" spans="5:33">
      <c r="E307" s="72"/>
      <c r="F307" s="54"/>
      <c r="G307" s="58"/>
      <c r="H307" s="58"/>
      <c r="I307" s="58"/>
      <c r="J307" s="99"/>
      <c r="K307" s="99"/>
      <c r="L307" s="99"/>
      <c r="M307" s="54"/>
      <c r="N307" s="54"/>
      <c r="O307" s="54"/>
      <c r="P307" s="54"/>
      <c r="Q307" s="54"/>
      <c r="R307" s="54"/>
      <c r="S307" s="54"/>
      <c r="AF307" s="101">
        <f>SUM(AF6:AF276)</f>
        <v>0.19950933111894031</v>
      </c>
      <c r="AG307" s="54"/>
    </row>
    <row r="308" spans="5:33">
      <c r="E308" s="72"/>
      <c r="F308" s="54"/>
      <c r="G308" s="58"/>
      <c r="H308" s="58"/>
      <c r="I308" s="58"/>
      <c r="J308" s="99"/>
      <c r="K308" s="99"/>
      <c r="L308" s="99"/>
      <c r="M308" s="54"/>
      <c r="N308" s="54"/>
      <c r="O308" s="54"/>
      <c r="P308" s="54"/>
      <c r="Q308" s="54"/>
      <c r="R308" s="54"/>
      <c r="S308" s="54"/>
      <c r="AG308" s="54"/>
    </row>
    <row r="309" spans="5:33">
      <c r="E309" s="72"/>
      <c r="F309" s="54"/>
      <c r="G309" s="58"/>
      <c r="H309" s="58"/>
      <c r="I309" s="58"/>
      <c r="J309" s="99"/>
      <c r="K309" s="99"/>
      <c r="L309" s="99"/>
      <c r="M309" s="54"/>
      <c r="N309" s="54"/>
      <c r="O309" s="54"/>
      <c r="P309" s="54"/>
      <c r="Q309" s="54"/>
      <c r="R309" s="54"/>
      <c r="S309" s="54"/>
      <c r="AG309" s="54"/>
    </row>
    <row r="310" spans="5:33">
      <c r="E310" s="72"/>
      <c r="F310" s="54"/>
      <c r="G310" s="58"/>
      <c r="H310" s="58"/>
      <c r="I310" s="58"/>
      <c r="J310" s="99"/>
      <c r="K310" s="99"/>
      <c r="L310" s="99"/>
      <c r="M310" s="54"/>
      <c r="N310" s="54"/>
      <c r="O310" s="54"/>
      <c r="P310" s="54"/>
      <c r="Q310" s="54"/>
      <c r="R310" s="54"/>
      <c r="S310" s="54"/>
      <c r="AG310" s="54"/>
    </row>
    <row r="311" spans="5:33">
      <c r="E311" s="72"/>
      <c r="F311" s="54"/>
      <c r="G311" s="58"/>
      <c r="H311" s="58"/>
      <c r="I311" s="58"/>
      <c r="J311" s="99"/>
      <c r="K311" s="99"/>
      <c r="L311" s="99"/>
      <c r="M311" s="54"/>
      <c r="N311" s="54"/>
      <c r="O311" s="54"/>
      <c r="P311" s="54"/>
      <c r="Q311" s="54"/>
      <c r="R311" s="54"/>
      <c r="S311" s="54"/>
      <c r="AG311" s="54"/>
    </row>
    <row r="312" spans="5:33">
      <c r="E312" s="72"/>
      <c r="F312" s="54"/>
      <c r="G312" s="58"/>
      <c r="H312" s="58"/>
      <c r="I312" s="58"/>
      <c r="J312" s="99"/>
      <c r="K312" s="99"/>
      <c r="L312" s="99"/>
      <c r="M312" s="54"/>
      <c r="N312" s="54"/>
      <c r="O312" s="54"/>
      <c r="P312" s="54"/>
      <c r="Q312" s="54"/>
      <c r="R312" s="54"/>
      <c r="S312" s="54"/>
      <c r="AG312" s="54"/>
    </row>
    <row r="313" spans="5:33">
      <c r="E313" s="72"/>
      <c r="F313" s="54"/>
      <c r="G313" s="58"/>
      <c r="H313" s="58"/>
      <c r="I313" s="58"/>
      <c r="J313" s="99"/>
      <c r="K313" s="99"/>
      <c r="L313" s="99"/>
      <c r="M313" s="54"/>
      <c r="N313" s="54"/>
      <c r="O313" s="54"/>
      <c r="P313" s="54"/>
      <c r="Q313" s="54"/>
      <c r="R313" s="54"/>
      <c r="S313" s="54"/>
      <c r="AG313" s="54"/>
    </row>
    <row r="314" spans="5:33">
      <c r="E314" s="72"/>
      <c r="F314" s="54"/>
      <c r="G314" s="58"/>
      <c r="H314" s="58"/>
      <c r="I314" s="58"/>
      <c r="J314" s="99"/>
      <c r="K314" s="99"/>
      <c r="L314" s="99"/>
      <c r="M314" s="54"/>
      <c r="N314" s="54"/>
      <c r="O314" s="54"/>
      <c r="P314" s="54"/>
      <c r="Q314" s="54"/>
      <c r="R314" s="54"/>
      <c r="S314" s="54"/>
      <c r="AG314" s="54"/>
    </row>
    <row r="315" spans="5:33">
      <c r="E315" s="72"/>
      <c r="F315" s="54"/>
      <c r="G315" s="58"/>
      <c r="H315" s="58"/>
      <c r="I315" s="58"/>
      <c r="J315" s="99"/>
      <c r="K315" s="99"/>
      <c r="L315" s="99"/>
      <c r="M315" s="54"/>
      <c r="N315" s="54"/>
      <c r="O315" s="54"/>
      <c r="P315" s="54"/>
      <c r="Q315" s="54"/>
      <c r="R315" s="54"/>
      <c r="S315" s="54"/>
      <c r="AG315" s="54"/>
    </row>
    <row r="316" spans="5:33">
      <c r="E316" s="72"/>
      <c r="F316" s="54"/>
      <c r="G316" s="58"/>
      <c r="H316" s="58"/>
      <c r="I316" s="58"/>
      <c r="J316" s="99"/>
      <c r="K316" s="99"/>
      <c r="L316" s="99"/>
      <c r="M316" s="54"/>
      <c r="N316" s="54"/>
      <c r="O316" s="54"/>
      <c r="P316" s="54"/>
      <c r="Q316" s="54"/>
      <c r="R316" s="54"/>
      <c r="S316" s="54"/>
      <c r="AG316" s="54"/>
    </row>
    <row r="317" spans="5:33">
      <c r="E317" s="72"/>
      <c r="F317" s="54"/>
      <c r="G317" s="58"/>
      <c r="H317" s="58"/>
      <c r="I317" s="58"/>
      <c r="J317" s="99"/>
      <c r="K317" s="99"/>
      <c r="L317" s="99"/>
      <c r="M317" s="54"/>
      <c r="N317" s="54"/>
      <c r="O317" s="54"/>
      <c r="P317" s="54"/>
      <c r="Q317" s="54"/>
      <c r="R317" s="54"/>
      <c r="S317" s="54"/>
      <c r="AG317" s="54"/>
    </row>
    <row r="318" spans="5:33">
      <c r="E318" s="72"/>
      <c r="F318" s="54"/>
      <c r="G318" s="58"/>
      <c r="H318" s="58"/>
      <c r="I318" s="58"/>
      <c r="J318" s="99"/>
      <c r="K318" s="99"/>
      <c r="L318" s="99"/>
      <c r="M318" s="54"/>
      <c r="N318" s="54"/>
      <c r="O318" s="54"/>
      <c r="P318" s="54"/>
      <c r="Q318" s="54"/>
      <c r="R318" s="54"/>
      <c r="S318" s="54"/>
      <c r="AG318" s="54"/>
    </row>
    <row r="319" spans="5:33">
      <c r="E319" s="72"/>
      <c r="F319" s="54"/>
      <c r="G319" s="58"/>
      <c r="H319" s="58"/>
      <c r="I319" s="58"/>
      <c r="J319" s="99"/>
      <c r="K319" s="99"/>
      <c r="L319" s="99"/>
      <c r="M319" s="54"/>
      <c r="N319" s="54"/>
      <c r="O319" s="54"/>
      <c r="P319" s="54"/>
      <c r="Q319" s="54"/>
      <c r="R319" s="54"/>
      <c r="S319" s="54"/>
      <c r="AG319" s="54"/>
    </row>
    <row r="320" spans="5:33">
      <c r="E320" s="72"/>
      <c r="F320" s="54"/>
      <c r="G320" s="58"/>
      <c r="H320" s="58"/>
      <c r="I320" s="58"/>
      <c r="J320" s="99"/>
      <c r="K320" s="99"/>
      <c r="L320" s="99"/>
      <c r="M320" s="54"/>
      <c r="N320" s="54"/>
      <c r="O320" s="54"/>
      <c r="P320" s="54"/>
      <c r="Q320" s="54"/>
      <c r="R320" s="54"/>
      <c r="S320" s="54"/>
      <c r="AG320" s="54"/>
    </row>
    <row r="321" spans="5:33">
      <c r="E321" s="72"/>
      <c r="F321" s="54"/>
      <c r="G321" s="58"/>
      <c r="H321" s="58"/>
      <c r="I321" s="58"/>
      <c r="J321" s="99"/>
      <c r="K321" s="99"/>
      <c r="L321" s="99"/>
      <c r="M321" s="54"/>
      <c r="N321" s="54"/>
      <c r="O321" s="54"/>
      <c r="P321" s="54"/>
      <c r="Q321" s="54"/>
      <c r="R321" s="54"/>
      <c r="S321" s="54"/>
      <c r="AG321" s="54"/>
    </row>
    <row r="322" spans="5:33">
      <c r="E322" s="72"/>
      <c r="F322" s="54"/>
      <c r="G322" s="58"/>
      <c r="H322" s="58"/>
      <c r="I322" s="58"/>
      <c r="J322" s="99"/>
      <c r="K322" s="99"/>
      <c r="L322" s="99"/>
      <c r="M322" s="54"/>
      <c r="N322" s="54"/>
      <c r="O322" s="54"/>
      <c r="P322" s="54"/>
      <c r="Q322" s="54"/>
      <c r="R322" s="54"/>
      <c r="S322" s="54"/>
      <c r="AG322" s="54"/>
    </row>
    <row r="323" spans="5:33">
      <c r="E323" s="72"/>
      <c r="F323" s="54"/>
      <c r="G323" s="58"/>
      <c r="H323" s="58"/>
      <c r="I323" s="58"/>
      <c r="J323" s="99"/>
      <c r="K323" s="99"/>
      <c r="L323" s="99"/>
      <c r="M323" s="54"/>
      <c r="N323" s="54"/>
      <c r="O323" s="54"/>
      <c r="P323" s="54"/>
      <c r="Q323" s="54"/>
      <c r="R323" s="54"/>
      <c r="S323" s="54"/>
      <c r="AG323" s="54"/>
    </row>
    <row r="324" spans="5:33">
      <c r="E324" s="72"/>
      <c r="F324" s="54"/>
      <c r="G324" s="58"/>
      <c r="H324" s="58"/>
      <c r="I324" s="58"/>
      <c r="J324" s="99"/>
      <c r="K324" s="99"/>
      <c r="L324" s="99"/>
      <c r="M324" s="54"/>
      <c r="N324" s="54"/>
      <c r="O324" s="54"/>
      <c r="P324" s="54"/>
      <c r="Q324" s="54"/>
      <c r="R324" s="54"/>
      <c r="S324" s="54"/>
      <c r="AG324" s="54"/>
    </row>
    <row r="325" spans="5:33">
      <c r="E325" s="72"/>
      <c r="F325" s="54"/>
      <c r="G325" s="58"/>
      <c r="H325" s="58"/>
      <c r="I325" s="58"/>
      <c r="J325" s="99"/>
      <c r="K325" s="99"/>
      <c r="L325" s="99"/>
      <c r="M325" s="54"/>
      <c r="N325" s="54"/>
      <c r="O325" s="54"/>
      <c r="P325" s="54"/>
      <c r="Q325" s="54"/>
      <c r="R325" s="54"/>
      <c r="S325" s="54"/>
      <c r="AG325" s="54"/>
    </row>
    <row r="326" spans="5:33">
      <c r="E326" s="72"/>
      <c r="F326" s="54"/>
      <c r="G326" s="58"/>
      <c r="H326" s="58"/>
      <c r="I326" s="58"/>
      <c r="J326" s="99"/>
      <c r="K326" s="99"/>
      <c r="L326" s="99"/>
      <c r="M326" s="54"/>
      <c r="N326" s="54"/>
      <c r="O326" s="54"/>
      <c r="P326" s="54"/>
      <c r="Q326" s="54"/>
      <c r="R326" s="54"/>
      <c r="S326" s="54"/>
      <c r="AG326" s="54"/>
    </row>
    <row r="327" spans="5:33">
      <c r="E327" s="72"/>
      <c r="F327" s="54"/>
      <c r="G327" s="58"/>
      <c r="H327" s="58"/>
      <c r="I327" s="58"/>
      <c r="J327" s="99"/>
      <c r="K327" s="99"/>
      <c r="L327" s="99"/>
      <c r="M327" s="54"/>
      <c r="N327" s="54"/>
      <c r="O327" s="54"/>
      <c r="P327" s="54"/>
      <c r="Q327" s="54"/>
      <c r="R327" s="54"/>
      <c r="S327" s="54"/>
      <c r="AG327" s="54"/>
    </row>
    <row r="328" spans="5:33">
      <c r="E328" s="72"/>
      <c r="F328" s="54"/>
      <c r="G328" s="58"/>
      <c r="H328" s="58"/>
      <c r="I328" s="58"/>
      <c r="J328" s="99"/>
      <c r="K328" s="99"/>
      <c r="L328" s="99"/>
      <c r="M328" s="54"/>
      <c r="N328" s="54"/>
      <c r="O328" s="54"/>
      <c r="P328" s="54"/>
      <c r="Q328" s="54"/>
      <c r="R328" s="54"/>
      <c r="S328" s="54"/>
      <c r="AG328" s="54"/>
    </row>
    <row r="329" spans="5:33">
      <c r="E329" s="72"/>
      <c r="F329" s="54"/>
      <c r="G329" s="58"/>
      <c r="H329" s="58"/>
      <c r="I329" s="58"/>
      <c r="J329" s="99"/>
      <c r="K329" s="99"/>
      <c r="L329" s="99"/>
      <c r="M329" s="54"/>
      <c r="N329" s="54"/>
      <c r="O329" s="54"/>
      <c r="P329" s="54"/>
      <c r="Q329" s="54"/>
      <c r="R329" s="54"/>
      <c r="S329" s="54"/>
      <c r="AG329" s="54"/>
    </row>
    <row r="330" spans="5:33">
      <c r="E330" s="72"/>
      <c r="F330" s="54"/>
      <c r="G330" s="58"/>
      <c r="H330" s="58"/>
      <c r="I330" s="54"/>
      <c r="J330" s="99"/>
      <c r="K330" s="99"/>
      <c r="L330" s="99"/>
      <c r="M330" s="54"/>
      <c r="N330" s="54"/>
      <c r="O330" s="54"/>
      <c r="P330" s="54"/>
      <c r="Q330" s="54"/>
      <c r="R330" s="54"/>
      <c r="S330" s="54"/>
      <c r="AG330" s="54"/>
    </row>
    <row r="331" spans="5:33">
      <c r="E331" s="72"/>
      <c r="F331" s="54"/>
      <c r="G331" s="58"/>
      <c r="H331" s="58"/>
      <c r="I331" s="54"/>
      <c r="J331" s="99"/>
      <c r="K331" s="99"/>
      <c r="L331" s="99"/>
      <c r="M331" s="54"/>
      <c r="N331" s="54"/>
      <c r="O331" s="54"/>
      <c r="P331" s="54"/>
      <c r="Q331" s="54"/>
      <c r="R331" s="54"/>
      <c r="S331" s="54"/>
      <c r="AG331" s="54"/>
    </row>
    <row r="332" spans="5:33">
      <c r="E332" s="72"/>
      <c r="F332" s="54"/>
      <c r="G332" s="58"/>
      <c r="H332" s="58"/>
      <c r="I332" s="54"/>
      <c r="J332" s="99"/>
      <c r="K332" s="99"/>
      <c r="L332" s="99"/>
      <c r="M332" s="54"/>
      <c r="N332" s="54"/>
      <c r="O332" s="54"/>
      <c r="P332" s="54"/>
      <c r="Q332" s="54"/>
      <c r="R332" s="54"/>
      <c r="S332" s="54"/>
      <c r="AG332" s="54"/>
    </row>
    <row r="333" spans="5:33">
      <c r="E333" s="72"/>
      <c r="F333" s="54"/>
      <c r="G333" s="58"/>
      <c r="H333" s="58"/>
      <c r="I333" s="54"/>
      <c r="J333" s="99"/>
      <c r="K333" s="99"/>
      <c r="L333" s="99"/>
      <c r="M333" s="54"/>
      <c r="N333" s="54"/>
      <c r="O333" s="54"/>
      <c r="P333" s="54"/>
      <c r="Q333" s="54"/>
      <c r="R333" s="54"/>
      <c r="S333" s="54"/>
      <c r="AG333" s="54"/>
    </row>
    <row r="334" spans="5:33">
      <c r="E334" s="72"/>
      <c r="F334" s="54"/>
      <c r="G334" s="58"/>
      <c r="H334" s="58"/>
      <c r="I334" s="54"/>
      <c r="J334" s="99"/>
      <c r="K334" s="99"/>
      <c r="L334" s="99"/>
      <c r="M334" s="54"/>
      <c r="N334" s="54"/>
      <c r="O334" s="54"/>
      <c r="P334" s="54"/>
      <c r="Q334" s="54"/>
      <c r="R334" s="54"/>
      <c r="S334" s="54"/>
      <c r="AG334" s="54"/>
    </row>
    <row r="335" spans="5:33">
      <c r="E335" s="72"/>
      <c r="F335" s="54"/>
      <c r="G335" s="58"/>
      <c r="H335" s="58"/>
      <c r="I335" s="54"/>
      <c r="J335" s="99"/>
      <c r="K335" s="99"/>
      <c r="L335" s="99"/>
      <c r="M335" s="54"/>
      <c r="N335" s="54"/>
      <c r="O335" s="54"/>
      <c r="P335" s="54"/>
      <c r="Q335" s="54"/>
      <c r="R335" s="54"/>
      <c r="S335" s="54"/>
      <c r="AG335" s="54"/>
    </row>
    <row r="336" spans="5:33">
      <c r="E336" s="72"/>
      <c r="F336" s="54"/>
      <c r="G336" s="58"/>
      <c r="H336" s="58"/>
      <c r="I336" s="54"/>
      <c r="J336" s="99"/>
      <c r="K336" s="99"/>
      <c r="L336" s="99"/>
      <c r="M336" s="54"/>
      <c r="N336" s="54"/>
      <c r="O336" s="54"/>
      <c r="P336" s="54"/>
      <c r="Q336" s="54"/>
      <c r="R336" s="54"/>
      <c r="S336" s="54"/>
      <c r="AG336" s="54"/>
    </row>
    <row r="337" spans="5:33">
      <c r="E337" s="72"/>
      <c r="F337" s="54"/>
      <c r="G337" s="58"/>
      <c r="H337" s="58"/>
      <c r="I337" s="54"/>
      <c r="J337" s="99"/>
      <c r="K337" s="99"/>
      <c r="L337" s="99"/>
      <c r="M337" s="54"/>
      <c r="N337" s="54"/>
      <c r="O337" s="54"/>
      <c r="P337" s="54"/>
      <c r="Q337" s="54"/>
      <c r="R337" s="54"/>
      <c r="S337" s="54"/>
      <c r="AG337" s="54"/>
    </row>
    <row r="338" spans="5:33">
      <c r="E338" s="72"/>
      <c r="F338" s="54"/>
      <c r="G338" s="58"/>
      <c r="H338" s="58"/>
      <c r="I338" s="54"/>
      <c r="J338" s="99"/>
      <c r="K338" s="99"/>
      <c r="L338" s="99"/>
      <c r="M338" s="54"/>
      <c r="N338" s="54"/>
      <c r="O338" s="54"/>
      <c r="P338" s="54"/>
      <c r="Q338" s="54"/>
      <c r="R338" s="54"/>
      <c r="S338" s="54"/>
      <c r="AG338" s="54"/>
    </row>
    <row r="339" spans="5:33">
      <c r="E339" s="72"/>
      <c r="F339" s="54"/>
      <c r="G339" s="58"/>
      <c r="H339" s="58"/>
      <c r="I339" s="54"/>
      <c r="J339" s="99"/>
      <c r="K339" s="99"/>
      <c r="L339" s="99"/>
      <c r="M339" s="54"/>
      <c r="N339" s="54"/>
      <c r="O339" s="54"/>
      <c r="P339" s="54"/>
      <c r="Q339" s="54"/>
      <c r="R339" s="54"/>
      <c r="S339" s="54"/>
      <c r="AG339" s="54"/>
    </row>
    <row r="340" spans="5:33">
      <c r="E340" s="72"/>
      <c r="F340" s="54"/>
      <c r="G340" s="58"/>
      <c r="H340" s="58"/>
      <c r="I340" s="54"/>
      <c r="J340" s="99"/>
      <c r="K340" s="99"/>
      <c r="L340" s="99"/>
      <c r="M340" s="54"/>
      <c r="N340" s="54"/>
      <c r="O340" s="54"/>
      <c r="P340" s="54"/>
      <c r="Q340" s="54"/>
      <c r="R340" s="54"/>
      <c r="S340" s="54"/>
      <c r="AG340" s="54"/>
    </row>
    <row r="341" spans="5:33">
      <c r="E341" s="72"/>
      <c r="F341" s="54"/>
      <c r="G341" s="58"/>
      <c r="H341" s="58"/>
      <c r="I341" s="54"/>
      <c r="J341" s="99"/>
      <c r="K341" s="99"/>
      <c r="L341" s="99"/>
      <c r="M341" s="54"/>
      <c r="N341" s="54"/>
      <c r="O341" s="54"/>
      <c r="P341" s="54"/>
      <c r="Q341" s="54"/>
      <c r="R341" s="54"/>
      <c r="S341" s="54"/>
      <c r="AG341" s="54"/>
    </row>
    <row r="342" spans="5:33">
      <c r="E342" s="72"/>
      <c r="F342" s="54"/>
      <c r="G342" s="58"/>
      <c r="H342" s="58"/>
      <c r="I342" s="54"/>
      <c r="J342" s="99"/>
      <c r="K342" s="99"/>
      <c r="L342" s="99"/>
      <c r="M342" s="54"/>
      <c r="N342" s="54"/>
      <c r="O342" s="54"/>
      <c r="P342" s="54"/>
      <c r="Q342" s="54"/>
      <c r="R342" s="54"/>
      <c r="S342" s="54"/>
      <c r="AG342" s="54"/>
    </row>
    <row r="343" spans="5:33">
      <c r="E343" s="72"/>
      <c r="F343" s="54"/>
      <c r="G343" s="58"/>
      <c r="H343" s="58"/>
      <c r="I343" s="54"/>
      <c r="J343" s="99"/>
      <c r="K343" s="99"/>
      <c r="L343" s="99"/>
      <c r="M343" s="54"/>
      <c r="N343" s="54"/>
      <c r="O343" s="54"/>
      <c r="P343" s="54"/>
      <c r="Q343" s="54"/>
      <c r="R343" s="54"/>
      <c r="S343" s="54"/>
      <c r="AG343" s="54"/>
    </row>
    <row r="344" spans="5:33">
      <c r="E344" s="72"/>
      <c r="F344" s="54"/>
      <c r="G344" s="58"/>
      <c r="H344" s="58"/>
      <c r="I344" s="54"/>
      <c r="J344" s="99"/>
      <c r="K344" s="99"/>
      <c r="L344" s="99"/>
      <c r="M344" s="54"/>
      <c r="N344" s="54"/>
      <c r="O344" s="54"/>
      <c r="P344" s="54"/>
      <c r="Q344" s="54"/>
      <c r="R344" s="54"/>
      <c r="S344" s="54"/>
      <c r="AG344" s="54"/>
    </row>
    <row r="345" spans="5:33">
      <c r="E345" s="72"/>
      <c r="F345" s="54"/>
      <c r="G345" s="58"/>
      <c r="H345" s="58"/>
      <c r="I345" s="54"/>
      <c r="J345" s="99"/>
      <c r="K345" s="99"/>
      <c r="L345" s="99"/>
      <c r="M345" s="54"/>
      <c r="N345" s="54"/>
      <c r="O345" s="54"/>
      <c r="P345" s="54"/>
      <c r="Q345" s="54"/>
      <c r="R345" s="54"/>
      <c r="S345" s="54"/>
      <c r="AG345" s="54"/>
    </row>
    <row r="346" spans="5:33">
      <c r="E346" s="72"/>
      <c r="F346" s="54"/>
      <c r="G346" s="58"/>
      <c r="H346" s="58"/>
      <c r="I346" s="54"/>
      <c r="J346" s="99"/>
      <c r="K346" s="99"/>
      <c r="L346" s="99"/>
      <c r="M346" s="54"/>
      <c r="N346" s="54"/>
      <c r="O346" s="54"/>
      <c r="P346" s="54"/>
      <c r="Q346" s="54"/>
      <c r="R346" s="54"/>
      <c r="S346" s="54"/>
      <c r="AG346" s="54"/>
    </row>
    <row r="347" spans="5:33">
      <c r="E347" s="72"/>
      <c r="F347" s="54"/>
      <c r="G347" s="58"/>
      <c r="H347" s="58"/>
      <c r="I347" s="54"/>
      <c r="J347" s="99"/>
      <c r="K347" s="99"/>
      <c r="L347" s="99"/>
      <c r="M347" s="54"/>
      <c r="N347" s="54"/>
      <c r="O347" s="54"/>
      <c r="P347" s="54"/>
      <c r="Q347" s="54"/>
      <c r="R347" s="54"/>
      <c r="S347" s="54"/>
      <c r="AG347" s="54"/>
    </row>
    <row r="348" spans="5:33">
      <c r="E348" s="72"/>
      <c r="F348" s="54"/>
      <c r="G348" s="58"/>
      <c r="H348" s="58"/>
      <c r="I348" s="54"/>
      <c r="J348" s="99"/>
      <c r="K348" s="99"/>
      <c r="L348" s="99"/>
      <c r="M348" s="54"/>
      <c r="N348" s="54"/>
      <c r="O348" s="54"/>
      <c r="P348" s="54"/>
      <c r="Q348" s="54"/>
      <c r="R348" s="54"/>
      <c r="S348" s="54"/>
      <c r="AG348" s="54"/>
    </row>
    <row r="349" spans="5:33">
      <c r="E349" s="72"/>
      <c r="F349" s="54"/>
      <c r="G349" s="58"/>
      <c r="H349" s="58"/>
      <c r="I349" s="54"/>
      <c r="J349" s="99"/>
      <c r="K349" s="99"/>
      <c r="L349" s="99"/>
      <c r="M349" s="54"/>
      <c r="N349" s="54"/>
      <c r="O349" s="54"/>
      <c r="P349" s="54"/>
      <c r="Q349" s="54"/>
      <c r="R349" s="54"/>
      <c r="S349" s="54"/>
      <c r="AG349" s="54"/>
    </row>
    <row r="350" spans="5:33">
      <c r="E350" s="72"/>
      <c r="F350" s="54"/>
      <c r="G350" s="58"/>
      <c r="H350" s="58"/>
      <c r="I350" s="54"/>
      <c r="J350" s="99"/>
      <c r="K350" s="99"/>
      <c r="L350" s="99"/>
      <c r="M350" s="54"/>
      <c r="N350" s="54"/>
      <c r="O350" s="54"/>
      <c r="P350" s="54"/>
      <c r="Q350" s="54"/>
      <c r="R350" s="54"/>
      <c r="S350" s="54"/>
      <c r="AG350" s="54"/>
    </row>
    <row r="351" spans="5:33">
      <c r="E351" s="72"/>
      <c r="F351" s="54"/>
      <c r="G351" s="58"/>
      <c r="H351" s="58"/>
      <c r="I351" s="54"/>
      <c r="J351" s="99"/>
      <c r="K351" s="99"/>
      <c r="L351" s="99"/>
      <c r="M351" s="54"/>
      <c r="N351" s="54"/>
      <c r="O351" s="54"/>
      <c r="P351" s="54"/>
      <c r="Q351" s="54"/>
      <c r="R351" s="54"/>
      <c r="S351" s="54"/>
      <c r="AG351" s="54"/>
    </row>
    <row r="352" spans="5:33">
      <c r="E352" s="72"/>
      <c r="F352" s="54"/>
      <c r="G352" s="58"/>
      <c r="H352" s="58"/>
      <c r="I352" s="54"/>
      <c r="J352" s="99"/>
      <c r="K352" s="99"/>
      <c r="L352" s="99"/>
      <c r="M352" s="54"/>
      <c r="N352" s="54"/>
      <c r="O352" s="54"/>
      <c r="P352" s="54"/>
      <c r="Q352" s="54"/>
      <c r="R352" s="54"/>
      <c r="S352" s="54"/>
      <c r="AG352" s="54"/>
    </row>
    <row r="353" spans="5:33">
      <c r="E353" s="72"/>
      <c r="F353" s="54"/>
      <c r="G353" s="58"/>
      <c r="H353" s="58"/>
      <c r="I353" s="54"/>
      <c r="J353" s="99"/>
      <c r="K353" s="99"/>
      <c r="L353" s="99"/>
      <c r="M353" s="54"/>
      <c r="N353" s="54"/>
      <c r="O353" s="54"/>
      <c r="P353" s="54"/>
      <c r="Q353" s="54"/>
      <c r="R353" s="54"/>
      <c r="S353" s="54"/>
      <c r="AG353" s="54"/>
    </row>
    <row r="354" spans="5:33">
      <c r="E354" s="72"/>
      <c r="F354" s="54"/>
      <c r="G354" s="58"/>
      <c r="H354" s="58"/>
      <c r="I354" s="54"/>
      <c r="J354" s="99"/>
      <c r="K354" s="99"/>
      <c r="L354" s="99"/>
      <c r="M354" s="54"/>
      <c r="N354" s="54"/>
      <c r="O354" s="54"/>
      <c r="P354" s="54"/>
      <c r="Q354" s="54"/>
      <c r="R354" s="54"/>
      <c r="S354" s="54"/>
      <c r="AG354" s="54"/>
    </row>
    <row r="355" spans="5:33">
      <c r="E355" s="72"/>
      <c r="F355" s="54"/>
      <c r="G355" s="58"/>
      <c r="H355" s="58"/>
      <c r="I355" s="54"/>
      <c r="J355" s="99"/>
      <c r="K355" s="99"/>
      <c r="L355" s="99"/>
      <c r="M355" s="54"/>
      <c r="N355" s="54"/>
      <c r="O355" s="54"/>
      <c r="P355" s="54"/>
      <c r="Q355" s="54"/>
      <c r="R355" s="54"/>
      <c r="S355" s="54"/>
      <c r="AG355" s="54"/>
    </row>
    <row r="356" spans="5:33">
      <c r="E356" s="72"/>
      <c r="F356" s="54"/>
      <c r="G356" s="58"/>
      <c r="H356" s="58"/>
      <c r="I356" s="54"/>
      <c r="J356" s="99"/>
      <c r="K356" s="99"/>
      <c r="L356" s="99"/>
      <c r="M356" s="54"/>
      <c r="N356" s="54"/>
      <c r="O356" s="54"/>
      <c r="P356" s="54"/>
      <c r="Q356" s="54"/>
      <c r="R356" s="54"/>
      <c r="S356" s="54"/>
      <c r="AG356" s="54"/>
    </row>
    <row r="357" spans="5:33">
      <c r="E357" s="72"/>
      <c r="F357" s="54"/>
      <c r="G357" s="58"/>
      <c r="H357" s="58"/>
      <c r="I357" s="54"/>
      <c r="J357" s="99"/>
      <c r="K357" s="99"/>
      <c r="L357" s="99"/>
      <c r="M357" s="54"/>
      <c r="N357" s="54"/>
      <c r="O357" s="54"/>
      <c r="P357" s="54"/>
      <c r="Q357" s="54"/>
      <c r="R357" s="54"/>
      <c r="S357" s="54"/>
      <c r="AG357" s="54"/>
    </row>
    <row r="358" spans="5:33">
      <c r="E358" s="72"/>
      <c r="F358" s="54"/>
      <c r="G358" s="58"/>
      <c r="H358" s="58"/>
      <c r="I358" s="54"/>
      <c r="J358" s="99"/>
      <c r="K358" s="99"/>
      <c r="L358" s="99"/>
      <c r="M358" s="54"/>
      <c r="N358" s="54"/>
      <c r="O358" s="54"/>
      <c r="P358" s="54"/>
      <c r="Q358" s="54"/>
      <c r="R358" s="54"/>
      <c r="S358" s="54"/>
      <c r="AG358" s="54"/>
    </row>
    <row r="359" spans="5:33">
      <c r="E359" s="72"/>
      <c r="F359" s="54"/>
      <c r="G359" s="58"/>
      <c r="H359" s="58"/>
      <c r="I359" s="54"/>
      <c r="J359" s="99"/>
      <c r="K359" s="99"/>
      <c r="L359" s="99"/>
      <c r="M359" s="54"/>
      <c r="N359" s="54"/>
      <c r="O359" s="54"/>
      <c r="P359" s="54"/>
      <c r="Q359" s="54"/>
      <c r="R359" s="54"/>
      <c r="S359" s="54"/>
      <c r="AG359" s="54"/>
    </row>
    <row r="360" spans="5:33">
      <c r="E360" s="54"/>
      <c r="F360" s="54"/>
      <c r="G360" s="54"/>
      <c r="H360" s="54"/>
      <c r="I360" s="54"/>
      <c r="J360" s="99"/>
      <c r="K360" s="99"/>
      <c r="L360" s="99"/>
      <c r="M360" s="54"/>
      <c r="N360" s="54"/>
      <c r="O360" s="54"/>
      <c r="P360" s="54"/>
      <c r="Q360" s="54"/>
      <c r="R360" s="54"/>
      <c r="S360" s="54"/>
      <c r="AG360" s="54"/>
    </row>
    <row r="361" spans="5:33">
      <c r="E361" s="54"/>
      <c r="F361" s="54"/>
      <c r="G361" s="54"/>
      <c r="H361" s="54"/>
      <c r="I361" s="54"/>
      <c r="J361" s="99"/>
      <c r="K361" s="99"/>
      <c r="L361" s="99"/>
      <c r="M361" s="54"/>
      <c r="N361" s="54"/>
      <c r="O361" s="54"/>
      <c r="P361" s="54"/>
      <c r="Q361" s="54"/>
      <c r="R361" s="54"/>
      <c r="S361" s="54"/>
      <c r="AG361" s="54"/>
    </row>
    <row r="362" spans="5:33">
      <c r="E362" s="54"/>
      <c r="F362" s="54"/>
      <c r="G362" s="54"/>
      <c r="H362" s="54"/>
      <c r="I362" s="54"/>
      <c r="J362" s="99"/>
      <c r="K362" s="99"/>
      <c r="L362" s="99"/>
      <c r="M362" s="54"/>
      <c r="N362" s="54"/>
      <c r="O362" s="54"/>
      <c r="P362" s="54"/>
      <c r="Q362" s="54"/>
      <c r="R362" s="54"/>
      <c r="S362" s="54"/>
      <c r="AG362" s="54"/>
    </row>
    <row r="363" spans="5:33">
      <c r="E363" s="54"/>
      <c r="F363" s="54"/>
      <c r="G363" s="54"/>
      <c r="H363" s="54"/>
      <c r="I363" s="54"/>
      <c r="J363" s="99"/>
      <c r="K363" s="99"/>
      <c r="L363" s="99"/>
      <c r="M363" s="54"/>
      <c r="N363" s="54"/>
      <c r="O363" s="54"/>
      <c r="P363" s="54"/>
      <c r="Q363" s="54"/>
      <c r="R363" s="54"/>
      <c r="S363" s="54"/>
      <c r="AG363" s="54"/>
    </row>
    <row r="364" spans="5:33">
      <c r="E364" s="54"/>
      <c r="F364" s="54"/>
      <c r="G364" s="54"/>
      <c r="H364" s="54"/>
      <c r="I364" s="54"/>
      <c r="J364" s="99"/>
      <c r="K364" s="99"/>
      <c r="L364" s="99"/>
      <c r="M364" s="54"/>
      <c r="N364" s="54"/>
      <c r="O364" s="54"/>
      <c r="P364" s="54"/>
      <c r="Q364" s="54"/>
      <c r="R364" s="54"/>
      <c r="S364" s="54"/>
      <c r="AG364" s="54"/>
    </row>
    <row r="365" spans="5:33">
      <c r="E365" s="54"/>
      <c r="F365" s="54"/>
      <c r="G365" s="54"/>
      <c r="H365" s="54"/>
      <c r="I365" s="54"/>
      <c r="J365" s="99"/>
      <c r="K365" s="99"/>
      <c r="L365" s="99"/>
      <c r="M365" s="54"/>
      <c r="N365" s="54"/>
      <c r="O365" s="54"/>
      <c r="P365" s="54"/>
      <c r="Q365" s="54"/>
      <c r="R365" s="54"/>
      <c r="S365" s="54"/>
      <c r="AG365" s="54"/>
    </row>
    <row r="366" spans="5:33">
      <c r="E366" s="54"/>
      <c r="F366" s="54"/>
      <c r="G366" s="54"/>
      <c r="H366" s="54"/>
      <c r="I366" s="54"/>
      <c r="J366" s="99"/>
      <c r="K366" s="99"/>
      <c r="L366" s="99"/>
      <c r="M366" s="54"/>
      <c r="N366" s="54"/>
      <c r="O366" s="54"/>
      <c r="P366" s="54"/>
      <c r="Q366" s="54"/>
      <c r="R366" s="54"/>
      <c r="S366" s="54"/>
      <c r="AG366" s="54"/>
    </row>
    <row r="367" spans="5:33">
      <c r="E367" s="54"/>
      <c r="F367" s="54"/>
      <c r="G367" s="54"/>
      <c r="H367" s="54"/>
      <c r="I367" s="54"/>
      <c r="J367" s="99"/>
      <c r="K367" s="99"/>
      <c r="L367" s="99"/>
      <c r="M367" s="54"/>
      <c r="N367" s="54"/>
      <c r="O367" s="54"/>
      <c r="P367" s="54"/>
      <c r="Q367" s="54"/>
      <c r="R367" s="54"/>
      <c r="S367" s="54"/>
      <c r="AG367" s="54"/>
    </row>
    <row r="368" spans="5:33">
      <c r="E368" s="54"/>
      <c r="F368" s="54"/>
      <c r="G368" s="54"/>
      <c r="H368" s="54"/>
      <c r="I368" s="54"/>
      <c r="J368" s="99"/>
      <c r="K368" s="99"/>
      <c r="L368" s="99"/>
      <c r="M368" s="54"/>
      <c r="N368" s="54"/>
      <c r="O368" s="54"/>
      <c r="P368" s="54"/>
      <c r="Q368" s="54"/>
      <c r="R368" s="54"/>
      <c r="S368" s="54"/>
      <c r="AG368" s="54"/>
    </row>
    <row r="369" spans="5:33">
      <c r="E369" s="54"/>
      <c r="F369" s="54"/>
      <c r="G369" s="54"/>
      <c r="H369" s="54"/>
      <c r="I369" s="54"/>
      <c r="J369" s="99"/>
      <c r="K369" s="99"/>
      <c r="L369" s="99"/>
      <c r="M369" s="54"/>
      <c r="N369" s="54"/>
      <c r="O369" s="54"/>
      <c r="P369" s="54"/>
      <c r="Q369" s="54"/>
      <c r="R369" s="54"/>
      <c r="S369" s="54"/>
      <c r="AG369" s="54"/>
    </row>
    <row r="370" spans="5:33">
      <c r="E370" s="54"/>
      <c r="F370" s="54"/>
      <c r="G370" s="54"/>
      <c r="H370" s="54"/>
      <c r="I370" s="54"/>
      <c r="J370" s="99"/>
      <c r="K370" s="99"/>
      <c r="L370" s="99"/>
      <c r="M370" s="54"/>
      <c r="N370" s="54"/>
      <c r="O370" s="54"/>
      <c r="P370" s="54"/>
      <c r="Q370" s="54"/>
      <c r="R370" s="54"/>
      <c r="S370" s="54"/>
      <c r="AG370" s="54"/>
    </row>
    <row r="371" spans="5:33">
      <c r="E371" s="54"/>
      <c r="F371" s="54"/>
      <c r="G371" s="54"/>
      <c r="H371" s="54"/>
      <c r="I371" s="54"/>
      <c r="J371" s="99"/>
      <c r="K371" s="99"/>
      <c r="L371" s="99"/>
      <c r="M371" s="54"/>
      <c r="N371" s="54"/>
      <c r="O371" s="54"/>
      <c r="P371" s="54"/>
      <c r="Q371" s="54"/>
      <c r="R371" s="54"/>
      <c r="S371" s="54"/>
      <c r="AG371" s="54"/>
    </row>
    <row r="372" spans="5:33">
      <c r="E372" s="54"/>
      <c r="F372" s="54"/>
      <c r="G372" s="54"/>
      <c r="H372" s="54"/>
      <c r="I372" s="54"/>
      <c r="J372" s="99"/>
      <c r="K372" s="99"/>
      <c r="L372" s="99"/>
      <c r="M372" s="54"/>
      <c r="N372" s="54"/>
      <c r="O372" s="54"/>
      <c r="P372" s="54"/>
      <c r="Q372" s="54"/>
      <c r="R372" s="54"/>
      <c r="S372" s="54"/>
      <c r="AG372" s="54"/>
    </row>
    <row r="373" spans="5:33">
      <c r="E373" s="54"/>
      <c r="F373" s="54"/>
      <c r="G373" s="54"/>
      <c r="H373" s="54"/>
      <c r="I373" s="54"/>
      <c r="J373" s="99"/>
      <c r="K373" s="99"/>
      <c r="L373" s="99"/>
      <c r="M373" s="54"/>
      <c r="N373" s="54"/>
      <c r="O373" s="54"/>
      <c r="P373" s="54"/>
      <c r="Q373" s="54"/>
      <c r="R373" s="54"/>
      <c r="S373" s="54"/>
      <c r="AG373" s="54"/>
    </row>
    <row r="374" spans="5:33">
      <c r="E374" s="54"/>
      <c r="F374" s="54"/>
      <c r="G374" s="54"/>
      <c r="H374" s="54"/>
      <c r="I374" s="54"/>
      <c r="J374" s="99"/>
      <c r="K374" s="99"/>
      <c r="L374" s="99"/>
      <c r="M374" s="54"/>
      <c r="N374" s="54"/>
      <c r="O374" s="54"/>
      <c r="P374" s="54"/>
      <c r="Q374" s="54"/>
      <c r="R374" s="54"/>
      <c r="S374" s="54"/>
      <c r="AG374" s="54"/>
    </row>
    <row r="375" spans="5:33">
      <c r="E375" s="54"/>
      <c r="F375" s="54"/>
      <c r="G375" s="54"/>
      <c r="H375" s="54"/>
      <c r="I375" s="54"/>
      <c r="J375" s="99"/>
      <c r="K375" s="99"/>
      <c r="L375" s="99"/>
      <c r="M375" s="54"/>
      <c r="N375" s="54"/>
      <c r="O375" s="54"/>
      <c r="P375" s="54"/>
      <c r="Q375" s="54"/>
      <c r="R375" s="54"/>
      <c r="S375" s="54"/>
      <c r="AG375" s="54"/>
    </row>
    <row r="376" spans="5:33">
      <c r="E376" s="54"/>
      <c r="F376" s="54"/>
      <c r="G376" s="54"/>
      <c r="H376" s="54"/>
      <c r="I376" s="54"/>
      <c r="J376" s="99"/>
      <c r="K376" s="99"/>
      <c r="L376" s="99"/>
      <c r="M376" s="54"/>
      <c r="N376" s="54"/>
      <c r="O376" s="54"/>
      <c r="P376" s="54"/>
      <c r="Q376" s="54"/>
      <c r="R376" s="54"/>
      <c r="S376" s="54"/>
      <c r="AG376" s="54"/>
    </row>
    <row r="377" spans="5:33">
      <c r="E377" s="54"/>
      <c r="F377" s="54"/>
      <c r="G377" s="54"/>
      <c r="H377" s="54"/>
      <c r="I377" s="54"/>
      <c r="J377" s="99"/>
      <c r="K377" s="99"/>
      <c r="L377" s="99"/>
      <c r="M377" s="54"/>
      <c r="N377" s="54"/>
      <c r="O377" s="54"/>
      <c r="P377" s="54"/>
      <c r="Q377" s="54"/>
      <c r="R377" s="54"/>
      <c r="S377" s="54"/>
      <c r="AG377" s="54"/>
    </row>
    <row r="378" spans="5:33">
      <c r="E378" s="54"/>
      <c r="F378" s="54"/>
      <c r="G378" s="54"/>
      <c r="H378" s="54"/>
      <c r="I378" s="54"/>
      <c r="J378" s="99"/>
      <c r="K378" s="99"/>
      <c r="L378" s="99"/>
      <c r="M378" s="54"/>
      <c r="N378" s="54"/>
      <c r="O378" s="54"/>
      <c r="P378" s="54"/>
      <c r="Q378" s="54"/>
      <c r="R378" s="54"/>
      <c r="S378" s="54"/>
      <c r="AG378" s="54"/>
    </row>
    <row r="379" spans="5:33">
      <c r="E379" s="54"/>
      <c r="F379" s="54"/>
      <c r="G379" s="54"/>
      <c r="H379" s="54"/>
      <c r="I379" s="54"/>
      <c r="J379" s="99"/>
      <c r="K379" s="99"/>
      <c r="L379" s="99"/>
      <c r="M379" s="54"/>
      <c r="N379" s="54"/>
      <c r="O379" s="54"/>
      <c r="P379" s="54"/>
      <c r="Q379" s="54"/>
      <c r="R379" s="54"/>
      <c r="S379" s="54"/>
      <c r="AG379" s="54"/>
    </row>
    <row r="380" spans="5:33">
      <c r="E380" s="54"/>
      <c r="F380" s="54"/>
      <c r="G380" s="54"/>
      <c r="H380" s="54"/>
      <c r="I380" s="54"/>
      <c r="J380" s="99"/>
      <c r="K380" s="99"/>
      <c r="L380" s="99"/>
      <c r="M380" s="54"/>
      <c r="N380" s="54"/>
      <c r="O380" s="54"/>
      <c r="P380" s="54"/>
      <c r="Q380" s="54"/>
      <c r="R380" s="54"/>
      <c r="S380" s="54"/>
      <c r="AG380" s="54"/>
    </row>
    <row r="381" spans="5:33">
      <c r="E381" s="54"/>
      <c r="F381" s="54"/>
      <c r="G381" s="54"/>
      <c r="H381" s="54"/>
      <c r="I381" s="54"/>
      <c r="J381" s="99"/>
      <c r="K381" s="99"/>
      <c r="L381" s="99"/>
      <c r="M381" s="54"/>
      <c r="N381" s="54"/>
      <c r="O381" s="54"/>
      <c r="P381" s="54"/>
      <c r="Q381" s="54"/>
      <c r="R381" s="54"/>
      <c r="S381" s="54"/>
      <c r="AG381" s="54"/>
    </row>
    <row r="382" spans="5:33">
      <c r="E382" s="54"/>
      <c r="F382" s="54"/>
      <c r="G382" s="54"/>
      <c r="H382" s="54"/>
      <c r="I382" s="54"/>
      <c r="J382" s="99"/>
      <c r="K382" s="99"/>
      <c r="L382" s="99"/>
      <c r="M382" s="54"/>
      <c r="N382" s="54"/>
      <c r="O382" s="54"/>
      <c r="P382" s="54"/>
      <c r="Q382" s="54"/>
      <c r="R382" s="54"/>
      <c r="S382" s="54"/>
      <c r="AG382" s="54"/>
    </row>
    <row r="383" spans="5:33">
      <c r="E383" s="54"/>
      <c r="F383" s="54"/>
      <c r="G383" s="54"/>
      <c r="H383" s="54"/>
      <c r="I383" s="54"/>
      <c r="J383" s="99"/>
      <c r="K383" s="99"/>
      <c r="L383" s="99"/>
      <c r="M383" s="54"/>
      <c r="N383" s="54"/>
      <c r="O383" s="54"/>
      <c r="P383" s="54"/>
      <c r="Q383" s="54"/>
      <c r="R383" s="54"/>
      <c r="S383" s="54"/>
      <c r="AG383" s="54"/>
    </row>
    <row r="384" spans="5:33">
      <c r="E384" s="54"/>
      <c r="F384" s="54"/>
      <c r="G384" s="54"/>
      <c r="H384" s="54"/>
      <c r="I384" s="54"/>
      <c r="J384" s="99"/>
      <c r="K384" s="99"/>
      <c r="L384" s="99"/>
      <c r="M384" s="54"/>
      <c r="N384" s="54"/>
      <c r="O384" s="54"/>
      <c r="P384" s="54"/>
      <c r="Q384" s="54"/>
      <c r="R384" s="54"/>
      <c r="S384" s="54"/>
      <c r="AG384" s="54"/>
    </row>
    <row r="385" spans="5:33">
      <c r="E385" s="54"/>
      <c r="F385" s="54"/>
      <c r="G385" s="54"/>
      <c r="H385" s="54"/>
      <c r="I385" s="54"/>
      <c r="J385" s="99"/>
      <c r="K385" s="99"/>
      <c r="L385" s="99"/>
      <c r="M385" s="54"/>
      <c r="N385" s="54"/>
      <c r="O385" s="54"/>
      <c r="P385" s="54"/>
      <c r="Q385" s="54"/>
      <c r="R385" s="54"/>
      <c r="S385" s="54"/>
      <c r="AG385" s="54"/>
    </row>
    <row r="386" spans="5:33">
      <c r="E386" s="54"/>
      <c r="F386" s="54"/>
      <c r="G386" s="54"/>
      <c r="H386" s="54"/>
      <c r="I386" s="54"/>
      <c r="J386" s="99"/>
      <c r="K386" s="99"/>
      <c r="L386" s="99"/>
      <c r="M386" s="54"/>
      <c r="N386" s="54"/>
      <c r="O386" s="54"/>
      <c r="P386" s="54"/>
      <c r="Q386" s="54"/>
      <c r="R386" s="54"/>
      <c r="S386" s="54"/>
      <c r="AG386" s="54"/>
    </row>
    <row r="387" spans="5:33">
      <c r="E387" s="54"/>
      <c r="F387" s="54"/>
      <c r="G387" s="54"/>
      <c r="H387" s="54"/>
      <c r="I387" s="54"/>
      <c r="J387" s="99"/>
      <c r="K387" s="99"/>
      <c r="L387" s="99"/>
      <c r="M387" s="54"/>
      <c r="N387" s="54"/>
      <c r="O387" s="54"/>
      <c r="P387" s="54"/>
      <c r="Q387" s="54"/>
      <c r="R387" s="54"/>
      <c r="S387" s="54"/>
      <c r="AG387" s="54"/>
    </row>
    <row r="388" spans="5:33">
      <c r="E388" s="54"/>
      <c r="F388" s="54"/>
      <c r="G388" s="54"/>
      <c r="H388" s="54"/>
      <c r="I388" s="54"/>
      <c r="J388" s="99"/>
      <c r="K388" s="99"/>
      <c r="L388" s="99"/>
      <c r="M388" s="54"/>
      <c r="N388" s="54"/>
      <c r="O388" s="54"/>
      <c r="P388" s="54"/>
      <c r="Q388" s="54"/>
      <c r="R388" s="54"/>
      <c r="S388" s="54"/>
      <c r="AG388" s="54"/>
    </row>
    <row r="389" spans="5:33">
      <c r="E389" s="54"/>
      <c r="F389" s="54"/>
      <c r="G389" s="54"/>
      <c r="H389" s="54"/>
      <c r="I389" s="54"/>
      <c r="J389" s="99"/>
      <c r="K389" s="99"/>
      <c r="L389" s="99"/>
      <c r="M389" s="54"/>
      <c r="N389" s="54"/>
      <c r="O389" s="54"/>
      <c r="P389" s="54"/>
      <c r="Q389" s="54"/>
      <c r="R389" s="54"/>
      <c r="S389" s="54"/>
      <c r="AG389" s="54"/>
    </row>
    <row r="390" spans="5:33">
      <c r="E390" s="54"/>
      <c r="F390" s="54"/>
      <c r="G390" s="54"/>
      <c r="H390" s="54"/>
      <c r="I390" s="54"/>
      <c r="J390" s="99"/>
      <c r="K390" s="99"/>
      <c r="L390" s="99"/>
      <c r="M390" s="54"/>
      <c r="N390" s="54"/>
      <c r="O390" s="54"/>
      <c r="P390" s="54"/>
      <c r="Q390" s="54"/>
      <c r="R390" s="54"/>
      <c r="S390" s="54"/>
      <c r="AG390" s="54"/>
    </row>
    <row r="391" spans="5:33">
      <c r="E391" s="54"/>
      <c r="F391" s="54"/>
      <c r="G391" s="54"/>
      <c r="H391" s="54"/>
      <c r="I391" s="54"/>
      <c r="J391" s="99"/>
      <c r="K391" s="99"/>
      <c r="L391" s="99"/>
      <c r="M391" s="54"/>
      <c r="N391" s="54"/>
      <c r="O391" s="54"/>
      <c r="P391" s="54"/>
      <c r="Q391" s="54"/>
      <c r="R391" s="54"/>
      <c r="S391" s="54"/>
      <c r="AG391" s="54"/>
    </row>
    <row r="392" spans="5:33">
      <c r="E392" s="54"/>
      <c r="F392" s="54"/>
      <c r="G392" s="54"/>
      <c r="H392" s="54"/>
      <c r="I392" s="54"/>
      <c r="J392" s="99"/>
      <c r="K392" s="99"/>
      <c r="L392" s="99"/>
      <c r="M392" s="54"/>
      <c r="N392" s="54"/>
      <c r="O392" s="54"/>
      <c r="P392" s="54"/>
      <c r="Q392" s="54"/>
      <c r="R392" s="54"/>
      <c r="S392" s="54"/>
      <c r="AG392" s="54"/>
    </row>
    <row r="393" spans="5:33">
      <c r="E393" s="54"/>
      <c r="F393" s="54"/>
      <c r="G393" s="54"/>
      <c r="H393" s="54"/>
      <c r="I393" s="54"/>
      <c r="J393" s="99"/>
      <c r="K393" s="99"/>
      <c r="L393" s="99"/>
      <c r="M393" s="54"/>
      <c r="N393" s="54"/>
      <c r="O393" s="54"/>
      <c r="P393" s="54"/>
      <c r="Q393" s="54"/>
      <c r="R393" s="54"/>
      <c r="S393" s="54"/>
      <c r="AG393" s="54"/>
    </row>
    <row r="394" spans="5:33">
      <c r="E394" s="54"/>
      <c r="F394" s="54"/>
      <c r="G394" s="54"/>
      <c r="H394" s="54"/>
      <c r="I394" s="54"/>
      <c r="J394" s="99"/>
      <c r="K394" s="99"/>
      <c r="L394" s="99"/>
      <c r="M394" s="54"/>
      <c r="N394" s="54"/>
      <c r="O394" s="54"/>
      <c r="P394" s="54"/>
      <c r="Q394" s="54"/>
      <c r="R394" s="54"/>
      <c r="S394" s="54"/>
      <c r="AG394" s="54"/>
    </row>
    <row r="395" spans="5:33">
      <c r="E395" s="54"/>
      <c r="F395" s="54"/>
      <c r="G395" s="54"/>
      <c r="H395" s="54"/>
      <c r="I395" s="54"/>
      <c r="J395" s="99"/>
      <c r="K395" s="99"/>
      <c r="L395" s="99"/>
      <c r="M395" s="54"/>
      <c r="N395" s="54"/>
      <c r="O395" s="54"/>
      <c r="P395" s="54"/>
      <c r="Q395" s="54"/>
      <c r="R395" s="54"/>
      <c r="S395" s="54"/>
      <c r="AG395" s="54"/>
    </row>
    <row r="396" spans="5:33">
      <c r="E396" s="54"/>
      <c r="F396" s="54"/>
      <c r="G396" s="54"/>
      <c r="H396" s="54"/>
      <c r="I396" s="54"/>
      <c r="J396" s="99"/>
      <c r="K396" s="99"/>
      <c r="L396" s="99"/>
      <c r="M396" s="54"/>
      <c r="N396" s="54"/>
      <c r="O396" s="54"/>
      <c r="P396" s="54"/>
      <c r="Q396" s="54"/>
      <c r="R396" s="54"/>
      <c r="S396" s="54"/>
      <c r="AG396" s="54"/>
    </row>
    <row r="397" spans="5:33">
      <c r="E397" s="54"/>
      <c r="F397" s="54"/>
      <c r="G397" s="54"/>
      <c r="H397" s="54"/>
      <c r="I397" s="54"/>
      <c r="J397" s="99"/>
      <c r="K397" s="99"/>
      <c r="L397" s="99"/>
      <c r="M397" s="54"/>
      <c r="N397" s="54"/>
      <c r="O397" s="54"/>
      <c r="P397" s="54"/>
      <c r="Q397" s="54"/>
      <c r="R397" s="54"/>
      <c r="S397" s="54"/>
      <c r="AG397" s="54"/>
    </row>
    <row r="398" spans="5:33">
      <c r="E398" s="54"/>
      <c r="F398" s="54"/>
      <c r="G398" s="54"/>
      <c r="H398" s="54"/>
      <c r="I398" s="54"/>
      <c r="J398" s="99"/>
      <c r="K398" s="99"/>
      <c r="L398" s="99"/>
      <c r="M398" s="54"/>
      <c r="N398" s="54"/>
      <c r="O398" s="54"/>
      <c r="P398" s="54"/>
      <c r="Q398" s="54"/>
      <c r="R398" s="54"/>
      <c r="S398" s="54"/>
      <c r="AG398" s="54"/>
    </row>
    <row r="399" spans="5:33">
      <c r="E399" s="54"/>
      <c r="F399" s="54"/>
      <c r="G399" s="54"/>
      <c r="H399" s="54"/>
      <c r="I399" s="54"/>
      <c r="J399" s="99"/>
      <c r="K399" s="99"/>
      <c r="L399" s="99"/>
      <c r="M399" s="54"/>
      <c r="N399" s="54"/>
      <c r="O399" s="54"/>
      <c r="P399" s="54"/>
      <c r="Q399" s="54"/>
      <c r="R399" s="54"/>
      <c r="S399" s="54"/>
      <c r="AG399" s="54"/>
    </row>
    <row r="400" spans="5:33">
      <c r="E400" s="54"/>
      <c r="F400" s="54"/>
      <c r="G400" s="54"/>
      <c r="H400" s="54"/>
      <c r="I400" s="54"/>
      <c r="J400" s="99"/>
      <c r="K400" s="99"/>
      <c r="L400" s="99"/>
      <c r="M400" s="54"/>
      <c r="N400" s="54"/>
      <c r="O400" s="54"/>
      <c r="P400" s="54"/>
      <c r="Q400" s="54"/>
      <c r="R400" s="54"/>
      <c r="S400" s="54"/>
      <c r="AG400" s="54"/>
    </row>
    <row r="401" spans="5:33">
      <c r="E401" s="54"/>
      <c r="F401" s="54"/>
      <c r="G401" s="54"/>
      <c r="H401" s="54"/>
      <c r="I401" s="54"/>
      <c r="J401" s="99"/>
      <c r="K401" s="99"/>
      <c r="L401" s="99"/>
      <c r="M401" s="54"/>
      <c r="N401" s="54"/>
      <c r="O401" s="54"/>
      <c r="P401" s="54"/>
      <c r="Q401" s="54"/>
      <c r="R401" s="54"/>
      <c r="S401" s="54"/>
      <c r="AG401" s="54"/>
    </row>
    <row r="402" spans="5:33">
      <c r="E402" s="54"/>
      <c r="F402" s="54"/>
      <c r="G402" s="54"/>
      <c r="H402" s="54"/>
      <c r="I402" s="54"/>
      <c r="J402" s="99"/>
      <c r="K402" s="99"/>
      <c r="L402" s="99"/>
      <c r="M402" s="54"/>
      <c r="N402" s="54"/>
      <c r="O402" s="54"/>
      <c r="P402" s="54"/>
      <c r="Q402" s="54"/>
      <c r="R402" s="54"/>
      <c r="S402" s="54"/>
      <c r="AG402" s="54"/>
    </row>
    <row r="403" spans="5:33">
      <c r="E403" s="54"/>
      <c r="F403" s="54"/>
      <c r="G403" s="54"/>
      <c r="H403" s="54"/>
      <c r="I403" s="54"/>
      <c r="J403" s="99"/>
      <c r="K403" s="99"/>
      <c r="L403" s="99"/>
      <c r="M403" s="54"/>
      <c r="N403" s="54"/>
      <c r="O403" s="54"/>
      <c r="P403" s="54"/>
      <c r="Q403" s="54"/>
      <c r="R403" s="54"/>
      <c r="S403" s="54"/>
      <c r="AG403" s="54"/>
    </row>
    <row r="404" spans="5:33">
      <c r="E404" s="54"/>
      <c r="F404" s="54"/>
      <c r="G404" s="54"/>
      <c r="H404" s="54"/>
      <c r="I404" s="54"/>
      <c r="J404" s="99"/>
      <c r="K404" s="99"/>
      <c r="L404" s="99"/>
      <c r="M404" s="54"/>
      <c r="N404" s="54"/>
      <c r="O404" s="54"/>
      <c r="P404" s="54"/>
      <c r="Q404" s="54"/>
      <c r="R404" s="54"/>
      <c r="S404" s="54"/>
      <c r="AG404" s="54"/>
    </row>
    <row r="405" spans="5:33">
      <c r="E405" s="54"/>
      <c r="F405" s="54"/>
      <c r="G405" s="54"/>
      <c r="H405" s="54"/>
      <c r="I405" s="54"/>
      <c r="J405" s="99"/>
      <c r="K405" s="99"/>
      <c r="L405" s="99"/>
      <c r="M405" s="54"/>
      <c r="N405" s="54"/>
      <c r="O405" s="54"/>
      <c r="P405" s="54"/>
      <c r="Q405" s="54"/>
      <c r="R405" s="54"/>
      <c r="S405" s="54"/>
      <c r="AG405" s="54"/>
    </row>
    <row r="406" spans="5:33">
      <c r="E406" s="54"/>
      <c r="F406" s="54"/>
      <c r="G406" s="54"/>
      <c r="H406" s="54"/>
      <c r="I406" s="54"/>
      <c r="J406" s="99"/>
      <c r="K406" s="99"/>
      <c r="L406" s="99"/>
      <c r="M406" s="54"/>
      <c r="N406" s="54"/>
      <c r="O406" s="54"/>
      <c r="P406" s="54"/>
      <c r="Q406" s="54"/>
      <c r="R406" s="54"/>
      <c r="S406" s="54"/>
      <c r="AG406" s="54"/>
    </row>
    <row r="407" spans="5:33">
      <c r="E407" s="54"/>
      <c r="F407" s="54"/>
      <c r="G407" s="54"/>
      <c r="H407" s="54"/>
      <c r="I407" s="54"/>
      <c r="J407" s="99"/>
      <c r="K407" s="99"/>
      <c r="L407" s="99"/>
      <c r="M407" s="54"/>
      <c r="N407" s="54"/>
      <c r="O407" s="54"/>
      <c r="P407" s="54"/>
      <c r="Q407" s="54"/>
      <c r="R407" s="54"/>
      <c r="S407" s="54"/>
      <c r="AG407" s="54"/>
    </row>
    <row r="408" spans="5:33">
      <c r="E408" s="54"/>
      <c r="F408" s="54"/>
      <c r="G408" s="54"/>
      <c r="H408" s="54"/>
      <c r="I408" s="54"/>
      <c r="J408" s="99"/>
      <c r="K408" s="99"/>
      <c r="L408" s="99"/>
      <c r="M408" s="54"/>
      <c r="N408" s="54"/>
      <c r="O408" s="54"/>
      <c r="P408" s="54"/>
      <c r="Q408" s="54"/>
      <c r="R408" s="54"/>
      <c r="S408" s="54"/>
      <c r="AG408" s="54"/>
    </row>
    <row r="409" spans="5:33">
      <c r="E409" s="54"/>
      <c r="F409" s="54"/>
      <c r="G409" s="54"/>
      <c r="H409" s="54"/>
      <c r="I409" s="54"/>
      <c r="J409" s="99"/>
      <c r="K409" s="99"/>
      <c r="L409" s="99"/>
      <c r="M409" s="54"/>
      <c r="N409" s="54"/>
      <c r="O409" s="54"/>
      <c r="P409" s="54"/>
      <c r="Q409" s="54"/>
      <c r="R409" s="54"/>
      <c r="S409" s="54"/>
      <c r="AG409" s="54"/>
    </row>
    <row r="410" spans="5:33">
      <c r="E410" s="54"/>
      <c r="F410" s="54"/>
      <c r="G410" s="54"/>
      <c r="H410" s="54"/>
      <c r="I410" s="54"/>
      <c r="J410" s="99"/>
      <c r="K410" s="99"/>
      <c r="L410" s="99"/>
      <c r="M410" s="54"/>
      <c r="N410" s="54"/>
      <c r="O410" s="54"/>
      <c r="P410" s="54"/>
      <c r="Q410" s="54"/>
      <c r="R410" s="54"/>
      <c r="S410" s="54"/>
      <c r="AG410" s="54"/>
    </row>
    <row r="411" spans="5:33">
      <c r="E411" s="54"/>
      <c r="F411" s="54"/>
      <c r="G411" s="54"/>
      <c r="H411" s="54"/>
      <c r="I411" s="54"/>
      <c r="J411" s="99"/>
      <c r="K411" s="99"/>
      <c r="L411" s="99"/>
      <c r="M411" s="54"/>
      <c r="N411" s="54"/>
      <c r="O411" s="54"/>
      <c r="P411" s="54"/>
      <c r="Q411" s="54"/>
      <c r="R411" s="54"/>
      <c r="S411" s="54"/>
      <c r="AG411" s="54"/>
    </row>
    <row r="412" spans="5:33">
      <c r="E412" s="54"/>
      <c r="F412" s="54"/>
      <c r="G412" s="54"/>
      <c r="H412" s="54"/>
      <c r="I412" s="54"/>
      <c r="J412" s="99"/>
      <c r="K412" s="99"/>
      <c r="L412" s="99"/>
      <c r="M412" s="54"/>
      <c r="N412" s="54"/>
      <c r="O412" s="54"/>
      <c r="P412" s="54"/>
      <c r="Q412" s="54"/>
      <c r="R412" s="54"/>
      <c r="S412" s="54"/>
      <c r="AG412" s="54"/>
    </row>
    <row r="413" spans="5:33">
      <c r="E413" s="54"/>
      <c r="F413" s="54"/>
      <c r="G413" s="54"/>
      <c r="H413" s="54"/>
      <c r="I413" s="54"/>
      <c r="J413" s="99"/>
      <c r="K413" s="99"/>
      <c r="L413" s="99"/>
      <c r="M413" s="54"/>
      <c r="N413" s="54"/>
      <c r="O413" s="54"/>
      <c r="P413" s="54"/>
      <c r="Q413" s="54"/>
      <c r="R413" s="54"/>
      <c r="S413" s="54"/>
      <c r="AG413" s="54"/>
    </row>
    <row r="414" spans="5:33">
      <c r="E414" s="54"/>
      <c r="F414" s="54"/>
      <c r="G414" s="54"/>
      <c r="H414" s="54"/>
      <c r="I414" s="54"/>
      <c r="J414" s="99"/>
      <c r="K414" s="99"/>
      <c r="L414" s="99"/>
      <c r="M414" s="54"/>
      <c r="N414" s="54"/>
      <c r="O414" s="54"/>
      <c r="P414" s="54"/>
      <c r="Q414" s="54"/>
      <c r="R414" s="54"/>
      <c r="S414" s="54"/>
      <c r="AG414" s="54"/>
    </row>
    <row r="415" spans="5:33">
      <c r="E415" s="54"/>
      <c r="F415" s="54"/>
      <c r="G415" s="54"/>
      <c r="H415" s="54"/>
      <c r="I415" s="54"/>
      <c r="J415" s="99"/>
      <c r="K415" s="99"/>
      <c r="L415" s="99"/>
      <c r="M415" s="54"/>
      <c r="N415" s="54"/>
      <c r="O415" s="54"/>
      <c r="P415" s="54"/>
      <c r="Q415" s="54"/>
      <c r="R415" s="54"/>
      <c r="S415" s="54"/>
      <c r="AG415" s="54"/>
    </row>
    <row r="416" spans="5:33">
      <c r="E416" s="54"/>
      <c r="F416" s="54"/>
      <c r="G416" s="54"/>
      <c r="H416" s="54"/>
      <c r="I416" s="54"/>
      <c r="J416" s="99"/>
      <c r="K416" s="99"/>
      <c r="L416" s="99"/>
      <c r="M416" s="54"/>
      <c r="N416" s="54"/>
      <c r="O416" s="54"/>
      <c r="P416" s="54"/>
      <c r="Q416" s="54"/>
      <c r="R416" s="54"/>
      <c r="S416" s="54"/>
      <c r="AG416" s="54"/>
    </row>
    <row r="417" spans="5:33">
      <c r="E417" s="54"/>
      <c r="F417" s="54"/>
      <c r="G417" s="54"/>
      <c r="H417" s="54"/>
      <c r="I417" s="54"/>
      <c r="J417" s="99"/>
      <c r="K417" s="99"/>
      <c r="L417" s="99"/>
      <c r="M417" s="54"/>
      <c r="N417" s="54"/>
      <c r="O417" s="54"/>
      <c r="P417" s="54"/>
      <c r="Q417" s="54"/>
      <c r="R417" s="54"/>
      <c r="S417" s="54"/>
      <c r="AG417" s="54"/>
    </row>
    <row r="418" spans="5:33">
      <c r="E418" s="54"/>
      <c r="F418" s="54"/>
      <c r="G418" s="54"/>
      <c r="H418" s="54"/>
      <c r="I418" s="54"/>
      <c r="J418" s="99"/>
      <c r="K418" s="99"/>
      <c r="L418" s="99"/>
      <c r="M418" s="54"/>
      <c r="N418" s="54"/>
      <c r="O418" s="54"/>
      <c r="P418" s="54"/>
      <c r="Q418" s="54"/>
      <c r="R418" s="54"/>
      <c r="S418" s="54"/>
      <c r="AG418" s="54"/>
    </row>
    <row r="419" spans="5:33">
      <c r="E419" s="54"/>
      <c r="F419" s="54"/>
      <c r="G419" s="54"/>
      <c r="H419" s="54"/>
      <c r="I419" s="54"/>
      <c r="J419" s="99"/>
      <c r="K419" s="99"/>
      <c r="L419" s="99"/>
      <c r="M419" s="54"/>
      <c r="N419" s="54"/>
      <c r="O419" s="54"/>
      <c r="P419" s="54"/>
      <c r="Q419" s="54"/>
      <c r="R419" s="54"/>
      <c r="S419" s="54"/>
      <c r="AG419" s="54"/>
    </row>
    <row r="420" spans="5:33">
      <c r="E420" s="54"/>
      <c r="F420" s="54"/>
      <c r="G420" s="54"/>
      <c r="H420" s="54"/>
      <c r="I420" s="54"/>
      <c r="J420" s="99"/>
      <c r="K420" s="99"/>
      <c r="L420" s="99"/>
      <c r="M420" s="54"/>
      <c r="N420" s="54"/>
      <c r="O420" s="54"/>
      <c r="P420" s="54"/>
      <c r="Q420" s="54"/>
      <c r="R420" s="54"/>
      <c r="S420" s="54"/>
      <c r="AG420" s="54"/>
    </row>
    <row r="421" spans="5:33">
      <c r="E421" s="54"/>
      <c r="F421" s="54"/>
      <c r="G421" s="54"/>
      <c r="H421" s="54"/>
      <c r="I421" s="54"/>
      <c r="J421" s="99"/>
      <c r="K421" s="99"/>
      <c r="L421" s="99"/>
      <c r="M421" s="54"/>
      <c r="N421" s="54"/>
      <c r="O421" s="54"/>
      <c r="P421" s="54"/>
      <c r="Q421" s="54"/>
      <c r="R421" s="54"/>
      <c r="S421" s="54"/>
      <c r="AG421" s="54"/>
    </row>
    <row r="422" spans="5:33">
      <c r="E422" s="54"/>
      <c r="F422" s="54"/>
      <c r="G422" s="54"/>
      <c r="H422" s="54"/>
      <c r="I422" s="54"/>
      <c r="J422" s="99"/>
      <c r="K422" s="99"/>
      <c r="L422" s="99"/>
      <c r="M422" s="54"/>
      <c r="N422" s="54"/>
      <c r="O422" s="54"/>
      <c r="P422" s="54"/>
      <c r="Q422" s="54"/>
      <c r="R422" s="54"/>
      <c r="S422" s="54"/>
      <c r="AG422" s="54"/>
    </row>
    <row r="423" spans="5:33">
      <c r="E423" s="54"/>
      <c r="F423" s="54"/>
      <c r="G423" s="54"/>
      <c r="H423" s="54"/>
      <c r="I423" s="54"/>
      <c r="J423" s="99"/>
      <c r="K423" s="99"/>
      <c r="L423" s="99"/>
      <c r="M423" s="54"/>
      <c r="N423" s="54"/>
      <c r="O423" s="54"/>
      <c r="P423" s="54"/>
      <c r="Q423" s="54"/>
      <c r="R423" s="54"/>
      <c r="S423" s="54"/>
      <c r="AG423" s="54"/>
    </row>
    <row r="424" spans="5:33">
      <c r="E424" s="54"/>
      <c r="F424" s="54"/>
      <c r="G424" s="54"/>
      <c r="H424" s="54"/>
      <c r="I424" s="54"/>
      <c r="J424" s="99"/>
      <c r="K424" s="99"/>
      <c r="L424" s="99"/>
      <c r="M424" s="54"/>
      <c r="N424" s="54"/>
      <c r="O424" s="54"/>
      <c r="P424" s="54"/>
      <c r="Q424" s="54"/>
      <c r="R424" s="54"/>
      <c r="S424" s="54"/>
      <c r="AG424" s="54"/>
    </row>
    <row r="425" spans="5:33">
      <c r="E425" s="54"/>
      <c r="F425" s="54"/>
      <c r="G425" s="54"/>
      <c r="H425" s="54"/>
      <c r="I425" s="54"/>
      <c r="J425" s="99"/>
      <c r="K425" s="99"/>
      <c r="L425" s="99"/>
      <c r="M425" s="54"/>
      <c r="N425" s="54"/>
      <c r="O425" s="54"/>
      <c r="P425" s="54"/>
      <c r="Q425" s="54"/>
      <c r="R425" s="54"/>
      <c r="S425" s="54"/>
      <c r="AG425" s="54"/>
    </row>
    <row r="426" spans="5:33">
      <c r="E426" s="54"/>
      <c r="F426" s="54"/>
      <c r="G426" s="54"/>
      <c r="H426" s="54"/>
      <c r="I426" s="54"/>
      <c r="J426" s="99"/>
      <c r="K426" s="99"/>
      <c r="L426" s="99"/>
      <c r="M426" s="54"/>
      <c r="N426" s="54"/>
      <c r="O426" s="54"/>
      <c r="P426" s="54"/>
      <c r="Q426" s="54"/>
      <c r="R426" s="54"/>
      <c r="S426" s="54"/>
      <c r="AG426" s="54"/>
    </row>
    <row r="427" spans="5:33">
      <c r="E427" s="54"/>
      <c r="F427" s="54"/>
      <c r="G427" s="54"/>
      <c r="H427" s="54"/>
      <c r="I427" s="54"/>
      <c r="J427" s="99"/>
      <c r="K427" s="99"/>
      <c r="L427" s="99"/>
      <c r="M427" s="54"/>
      <c r="N427" s="54"/>
      <c r="O427" s="54"/>
      <c r="P427" s="54"/>
      <c r="Q427" s="54"/>
      <c r="R427" s="54"/>
      <c r="S427" s="54"/>
      <c r="AG427" s="54"/>
    </row>
    <row r="428" spans="5:33">
      <c r="E428" s="54"/>
      <c r="F428" s="54"/>
      <c r="G428" s="54"/>
      <c r="H428" s="54"/>
      <c r="I428" s="54"/>
      <c r="J428" s="99"/>
      <c r="K428" s="99"/>
      <c r="L428" s="99"/>
      <c r="M428" s="54"/>
      <c r="N428" s="54"/>
      <c r="O428" s="54"/>
      <c r="P428" s="54"/>
      <c r="Q428" s="54"/>
      <c r="R428" s="54"/>
      <c r="S428" s="54"/>
      <c r="AG428" s="54"/>
    </row>
    <row r="429" spans="5:33">
      <c r="E429" s="54"/>
      <c r="F429" s="54"/>
      <c r="G429" s="54"/>
      <c r="H429" s="54"/>
      <c r="I429" s="54"/>
      <c r="J429" s="99"/>
      <c r="K429" s="99"/>
      <c r="L429" s="99"/>
      <c r="M429" s="54"/>
      <c r="N429" s="54"/>
      <c r="O429" s="54"/>
      <c r="P429" s="54"/>
      <c r="Q429" s="54"/>
      <c r="R429" s="54"/>
      <c r="S429" s="54"/>
      <c r="AG429" s="54"/>
    </row>
    <row r="430" spans="5:33">
      <c r="E430" s="54"/>
      <c r="F430" s="54"/>
      <c r="G430" s="54"/>
      <c r="H430" s="54"/>
      <c r="I430" s="54"/>
      <c r="J430" s="99"/>
      <c r="K430" s="99"/>
      <c r="L430" s="99"/>
      <c r="M430" s="54"/>
      <c r="N430" s="54"/>
      <c r="O430" s="54"/>
      <c r="P430" s="54"/>
      <c r="Q430" s="54"/>
      <c r="R430" s="54"/>
      <c r="S430" s="54"/>
      <c r="AG430" s="54"/>
    </row>
    <row r="431" spans="5:33">
      <c r="E431" s="54"/>
      <c r="F431" s="54"/>
      <c r="G431" s="54"/>
      <c r="H431" s="54"/>
      <c r="I431" s="54"/>
      <c r="J431" s="99"/>
      <c r="K431" s="99"/>
      <c r="L431" s="99"/>
      <c r="M431" s="54"/>
      <c r="N431" s="54"/>
      <c r="O431" s="54"/>
      <c r="P431" s="54"/>
      <c r="Q431" s="54"/>
      <c r="R431" s="54"/>
      <c r="S431" s="54"/>
      <c r="AG431" s="54"/>
    </row>
    <row r="432" spans="5:33">
      <c r="E432" s="54"/>
      <c r="F432" s="54"/>
      <c r="G432" s="54"/>
      <c r="H432" s="54"/>
      <c r="I432" s="54"/>
      <c r="J432" s="99"/>
      <c r="K432" s="99"/>
      <c r="L432" s="99"/>
      <c r="M432" s="54"/>
      <c r="N432" s="54"/>
      <c r="O432" s="54"/>
      <c r="P432" s="54"/>
      <c r="Q432" s="54"/>
      <c r="R432" s="54"/>
      <c r="S432" s="54"/>
      <c r="AG432" s="54"/>
    </row>
    <row r="433" spans="5:33">
      <c r="E433" s="54"/>
      <c r="F433" s="54"/>
      <c r="G433" s="54"/>
      <c r="H433" s="54"/>
      <c r="I433" s="54"/>
      <c r="J433" s="99"/>
      <c r="K433" s="99"/>
      <c r="L433" s="99"/>
      <c r="M433" s="54"/>
      <c r="N433" s="54"/>
      <c r="O433" s="54"/>
      <c r="P433" s="54"/>
      <c r="Q433" s="54"/>
      <c r="R433" s="54"/>
      <c r="S433" s="54"/>
      <c r="AG433" s="54"/>
    </row>
    <row r="434" spans="5:33">
      <c r="E434" s="54"/>
      <c r="F434" s="54"/>
      <c r="G434" s="54"/>
      <c r="H434" s="54"/>
      <c r="I434" s="54"/>
      <c r="J434" s="99"/>
      <c r="K434" s="99"/>
      <c r="L434" s="99"/>
      <c r="M434" s="54"/>
      <c r="N434" s="54"/>
      <c r="O434" s="54"/>
      <c r="P434" s="54"/>
      <c r="Q434" s="54"/>
      <c r="R434" s="54"/>
      <c r="S434" s="54"/>
      <c r="AG434" s="54"/>
    </row>
    <row r="435" spans="5:33">
      <c r="E435" s="54"/>
      <c r="F435" s="54"/>
      <c r="G435" s="54"/>
      <c r="H435" s="54"/>
      <c r="I435" s="54"/>
      <c r="J435" s="99"/>
      <c r="K435" s="99"/>
      <c r="L435" s="99"/>
      <c r="M435" s="54"/>
      <c r="N435" s="54"/>
      <c r="O435" s="54"/>
      <c r="P435" s="54"/>
      <c r="Q435" s="54"/>
      <c r="R435" s="54"/>
      <c r="S435" s="54"/>
      <c r="AG435" s="54"/>
    </row>
    <row r="436" spans="5:33">
      <c r="E436" s="54"/>
      <c r="F436" s="54"/>
      <c r="G436" s="54"/>
      <c r="H436" s="54"/>
      <c r="I436" s="54"/>
      <c r="J436" s="99"/>
      <c r="K436" s="99"/>
      <c r="L436" s="99"/>
      <c r="M436" s="54"/>
      <c r="N436" s="54"/>
      <c r="O436" s="54"/>
      <c r="P436" s="54"/>
      <c r="Q436" s="54"/>
      <c r="R436" s="54"/>
      <c r="S436" s="54"/>
      <c r="AG436" s="54"/>
    </row>
    <row r="437" spans="5:33">
      <c r="E437" s="54"/>
      <c r="F437" s="54"/>
      <c r="G437" s="54"/>
      <c r="H437" s="54"/>
      <c r="I437" s="54"/>
      <c r="J437" s="99"/>
      <c r="K437" s="99"/>
      <c r="L437" s="99"/>
      <c r="M437" s="54"/>
      <c r="N437" s="54"/>
      <c r="O437" s="54"/>
      <c r="P437" s="54"/>
      <c r="Q437" s="54"/>
      <c r="R437" s="54"/>
      <c r="S437" s="54"/>
      <c r="AG437" s="54"/>
    </row>
    <row r="438" spans="5:33">
      <c r="E438" s="54"/>
      <c r="F438" s="54"/>
      <c r="G438" s="54"/>
      <c r="H438" s="54"/>
      <c r="I438" s="54"/>
      <c r="J438" s="99"/>
      <c r="K438" s="99"/>
      <c r="L438" s="99"/>
      <c r="M438" s="54"/>
      <c r="N438" s="54"/>
      <c r="O438" s="54"/>
      <c r="P438" s="54"/>
      <c r="Q438" s="54"/>
      <c r="R438" s="54"/>
      <c r="S438" s="54"/>
      <c r="AG438" s="54"/>
    </row>
    <row r="439" spans="5:33">
      <c r="E439" s="54"/>
      <c r="F439" s="54"/>
      <c r="G439" s="54"/>
      <c r="H439" s="54"/>
      <c r="I439" s="54"/>
      <c r="J439" s="99"/>
      <c r="K439" s="99"/>
      <c r="L439" s="99"/>
      <c r="M439" s="54"/>
      <c r="N439" s="54"/>
      <c r="O439" s="54"/>
      <c r="P439" s="54"/>
      <c r="Q439" s="54"/>
      <c r="R439" s="54"/>
      <c r="S439" s="54"/>
      <c r="AG439" s="54"/>
    </row>
    <row r="440" spans="5:33">
      <c r="E440" s="54"/>
      <c r="F440" s="54"/>
      <c r="G440" s="54"/>
      <c r="H440" s="54"/>
      <c r="I440" s="54"/>
      <c r="J440" s="99"/>
      <c r="K440" s="99"/>
      <c r="L440" s="99"/>
      <c r="M440" s="54"/>
      <c r="N440" s="54"/>
      <c r="O440" s="54"/>
      <c r="P440" s="54"/>
      <c r="Q440" s="54"/>
      <c r="R440" s="54"/>
      <c r="S440" s="54"/>
      <c r="AG440" s="54"/>
    </row>
    <row r="441" spans="5:33">
      <c r="E441" s="54"/>
      <c r="F441" s="54"/>
      <c r="G441" s="54"/>
      <c r="H441" s="54"/>
      <c r="I441" s="54"/>
      <c r="J441" s="99"/>
      <c r="K441" s="99"/>
      <c r="L441" s="99"/>
      <c r="M441" s="54"/>
      <c r="N441" s="54"/>
      <c r="O441" s="54"/>
      <c r="P441" s="54"/>
      <c r="Q441" s="54"/>
      <c r="R441" s="54"/>
      <c r="S441" s="54"/>
      <c r="AG441" s="54"/>
    </row>
    <row r="442" spans="5:33">
      <c r="E442" s="54"/>
      <c r="F442" s="54"/>
      <c r="G442" s="54"/>
      <c r="H442" s="54"/>
      <c r="I442" s="54"/>
      <c r="J442" s="99"/>
      <c r="K442" s="99"/>
      <c r="L442" s="99"/>
      <c r="M442" s="54"/>
      <c r="N442" s="54"/>
      <c r="O442" s="54"/>
      <c r="P442" s="54"/>
      <c r="Q442" s="54"/>
      <c r="R442" s="54"/>
      <c r="S442" s="54"/>
      <c r="AG442" s="54"/>
    </row>
    <row r="443" spans="5:33">
      <c r="E443" s="54"/>
      <c r="F443" s="54"/>
      <c r="G443" s="54"/>
      <c r="H443" s="54"/>
      <c r="I443" s="54"/>
      <c r="J443" s="99"/>
      <c r="K443" s="99"/>
      <c r="L443" s="99"/>
      <c r="M443" s="54"/>
      <c r="N443" s="54"/>
      <c r="O443" s="54"/>
      <c r="P443" s="54"/>
      <c r="Q443" s="54"/>
      <c r="R443" s="54"/>
      <c r="S443" s="54"/>
      <c r="AG443" s="54"/>
    </row>
    <row r="444" spans="5:33">
      <c r="E444" s="54"/>
      <c r="F444" s="54"/>
      <c r="G444" s="54"/>
      <c r="H444" s="54"/>
      <c r="I444" s="54"/>
      <c r="J444" s="99"/>
      <c r="K444" s="99"/>
      <c r="L444" s="99"/>
      <c r="M444" s="54"/>
      <c r="N444" s="54"/>
      <c r="O444" s="54"/>
      <c r="P444" s="54"/>
      <c r="Q444" s="54"/>
      <c r="R444" s="54"/>
      <c r="S444" s="54"/>
      <c r="AG444" s="54"/>
    </row>
    <row r="445" spans="5:33">
      <c r="E445" s="54"/>
      <c r="F445" s="54"/>
      <c r="G445" s="54"/>
      <c r="H445" s="54"/>
      <c r="I445" s="54"/>
      <c r="J445" s="99"/>
      <c r="K445" s="99"/>
      <c r="L445" s="99"/>
      <c r="M445" s="54"/>
      <c r="N445" s="54"/>
      <c r="O445" s="54"/>
      <c r="P445" s="54"/>
      <c r="Q445" s="54"/>
      <c r="R445" s="54"/>
      <c r="S445" s="54"/>
      <c r="AG445" s="54"/>
    </row>
    <row r="446" spans="5:33">
      <c r="E446" s="54"/>
      <c r="F446" s="54"/>
      <c r="G446" s="54"/>
      <c r="H446" s="54"/>
      <c r="I446" s="54"/>
      <c r="J446" s="99"/>
      <c r="K446" s="99"/>
      <c r="L446" s="99"/>
      <c r="M446" s="54"/>
      <c r="N446" s="54"/>
      <c r="O446" s="54"/>
      <c r="P446" s="54"/>
      <c r="Q446" s="54"/>
      <c r="R446" s="54"/>
      <c r="S446" s="54"/>
      <c r="AG446" s="54"/>
    </row>
    <row r="447" spans="5:33">
      <c r="E447" s="54"/>
      <c r="F447" s="54"/>
      <c r="G447" s="54"/>
      <c r="H447" s="54"/>
      <c r="I447" s="54"/>
      <c r="J447" s="99"/>
      <c r="K447" s="99"/>
      <c r="L447" s="99"/>
      <c r="M447" s="54"/>
      <c r="N447" s="54"/>
      <c r="O447" s="54"/>
      <c r="P447" s="54"/>
      <c r="Q447" s="54"/>
      <c r="R447" s="54"/>
      <c r="S447" s="54"/>
      <c r="AG447" s="54"/>
    </row>
    <row r="448" spans="5:33">
      <c r="E448" s="54"/>
      <c r="F448" s="54"/>
      <c r="G448" s="54"/>
      <c r="H448" s="54"/>
      <c r="I448" s="54"/>
      <c r="J448" s="99"/>
      <c r="K448" s="99"/>
      <c r="L448" s="99"/>
      <c r="M448" s="54"/>
      <c r="N448" s="54"/>
      <c r="O448" s="54"/>
      <c r="P448" s="54"/>
      <c r="Q448" s="54"/>
      <c r="R448" s="54"/>
      <c r="S448" s="54"/>
      <c r="AG448" s="54"/>
    </row>
    <row r="449" spans="5:33">
      <c r="E449" s="54"/>
      <c r="F449" s="54"/>
      <c r="G449" s="54"/>
      <c r="H449" s="54"/>
      <c r="I449" s="54"/>
      <c r="J449" s="99"/>
      <c r="K449" s="99"/>
      <c r="L449" s="99"/>
      <c r="M449" s="54"/>
      <c r="N449" s="54"/>
      <c r="O449" s="54"/>
      <c r="P449" s="54"/>
      <c r="Q449" s="54"/>
      <c r="R449" s="54"/>
      <c r="S449" s="54"/>
      <c r="AG449" s="54"/>
    </row>
    <row r="450" spans="5:33">
      <c r="E450" s="54"/>
      <c r="F450" s="54"/>
      <c r="G450" s="54"/>
      <c r="H450" s="54"/>
      <c r="I450" s="54"/>
      <c r="J450" s="99"/>
      <c r="K450" s="99"/>
      <c r="L450" s="99"/>
      <c r="M450" s="54"/>
      <c r="N450" s="54"/>
      <c r="O450" s="54"/>
      <c r="P450" s="54"/>
      <c r="Q450" s="54"/>
      <c r="R450" s="54"/>
      <c r="S450" s="54"/>
      <c r="AG450" s="54"/>
    </row>
    <row r="451" spans="5:33">
      <c r="E451" s="54"/>
      <c r="F451" s="54"/>
      <c r="G451" s="54"/>
      <c r="H451" s="54"/>
      <c r="I451" s="54"/>
      <c r="J451" s="99"/>
      <c r="K451" s="99"/>
      <c r="L451" s="99"/>
      <c r="M451" s="54"/>
      <c r="N451" s="54"/>
      <c r="O451" s="54"/>
      <c r="P451" s="54"/>
      <c r="Q451" s="54"/>
      <c r="R451" s="54"/>
      <c r="S451" s="54"/>
      <c r="AG451" s="54"/>
    </row>
    <row r="452" spans="5:33">
      <c r="E452" s="54"/>
      <c r="F452" s="54"/>
      <c r="G452" s="54"/>
      <c r="H452" s="54"/>
      <c r="I452" s="54"/>
      <c r="J452" s="99"/>
      <c r="K452" s="99"/>
      <c r="L452" s="99"/>
      <c r="M452" s="54"/>
      <c r="N452" s="54"/>
      <c r="O452" s="54"/>
      <c r="P452" s="54"/>
      <c r="Q452" s="54"/>
      <c r="R452" s="54"/>
      <c r="S452" s="54"/>
      <c r="AG452" s="54"/>
    </row>
    <row r="453" spans="5:33">
      <c r="E453" s="54"/>
      <c r="F453" s="54"/>
      <c r="G453" s="54"/>
      <c r="H453" s="54"/>
      <c r="I453" s="54"/>
      <c r="J453" s="99"/>
      <c r="K453" s="99"/>
      <c r="L453" s="99"/>
      <c r="M453" s="54"/>
      <c r="N453" s="54"/>
      <c r="O453" s="54"/>
      <c r="P453" s="54"/>
      <c r="Q453" s="54"/>
      <c r="R453" s="54"/>
      <c r="S453" s="54"/>
      <c r="AG453" s="54"/>
    </row>
    <row r="454" spans="5:33">
      <c r="E454" s="54"/>
      <c r="F454" s="54"/>
      <c r="G454" s="54"/>
      <c r="H454" s="54"/>
      <c r="I454" s="54"/>
      <c r="J454" s="99"/>
      <c r="K454" s="99"/>
      <c r="L454" s="99"/>
      <c r="M454" s="54"/>
      <c r="N454" s="54"/>
      <c r="O454" s="54"/>
      <c r="P454" s="54"/>
      <c r="Q454" s="54"/>
      <c r="R454" s="54"/>
      <c r="S454" s="54"/>
      <c r="AG454" s="54"/>
    </row>
    <row r="455" spans="5:33">
      <c r="E455" s="54"/>
      <c r="F455" s="54"/>
      <c r="G455" s="54"/>
      <c r="H455" s="54"/>
      <c r="I455" s="54"/>
      <c r="J455" s="99"/>
      <c r="K455" s="99"/>
      <c r="L455" s="99"/>
      <c r="M455" s="54"/>
      <c r="N455" s="54"/>
      <c r="O455" s="54"/>
      <c r="P455" s="54"/>
      <c r="Q455" s="54"/>
      <c r="R455" s="54"/>
      <c r="S455" s="54"/>
      <c r="AG455" s="54"/>
    </row>
    <row r="456" spans="5:33">
      <c r="E456" s="54"/>
      <c r="F456" s="54"/>
      <c r="G456" s="54"/>
      <c r="H456" s="54"/>
      <c r="I456" s="54"/>
      <c r="J456" s="99"/>
      <c r="K456" s="99"/>
      <c r="L456" s="99"/>
      <c r="M456" s="54"/>
      <c r="N456" s="54"/>
      <c r="O456" s="54"/>
      <c r="P456" s="54"/>
      <c r="Q456" s="54"/>
      <c r="R456" s="54"/>
      <c r="S456" s="54"/>
      <c r="AG456" s="54"/>
    </row>
    <row r="457" spans="5:33">
      <c r="E457" s="54"/>
      <c r="F457" s="54"/>
      <c r="G457" s="54"/>
      <c r="H457" s="54"/>
      <c r="I457" s="54"/>
      <c r="J457" s="99"/>
      <c r="K457" s="99"/>
      <c r="L457" s="99"/>
      <c r="M457" s="54"/>
      <c r="N457" s="54"/>
      <c r="O457" s="54"/>
      <c r="P457" s="54"/>
      <c r="Q457" s="54"/>
      <c r="R457" s="54"/>
      <c r="S457" s="54"/>
      <c r="AG457" s="54"/>
    </row>
    <row r="458" spans="5:33">
      <c r="E458" s="54"/>
      <c r="F458" s="54"/>
      <c r="G458" s="54"/>
      <c r="H458" s="54"/>
      <c r="I458" s="54"/>
      <c r="J458" s="99"/>
      <c r="K458" s="99"/>
      <c r="L458" s="99"/>
      <c r="M458" s="54"/>
      <c r="N458" s="54"/>
      <c r="O458" s="54"/>
      <c r="P458" s="54"/>
      <c r="Q458" s="54"/>
      <c r="R458" s="54"/>
      <c r="S458" s="54"/>
      <c r="AG458" s="54"/>
    </row>
    <row r="459" spans="5:33">
      <c r="E459" s="54"/>
      <c r="F459" s="54"/>
      <c r="G459" s="54"/>
      <c r="H459" s="54"/>
      <c r="I459" s="54"/>
      <c r="J459" s="99"/>
      <c r="K459" s="99"/>
      <c r="L459" s="99"/>
      <c r="M459" s="54"/>
      <c r="N459" s="54"/>
      <c r="O459" s="54"/>
      <c r="P459" s="54"/>
      <c r="Q459" s="54"/>
      <c r="R459" s="54"/>
      <c r="S459" s="54"/>
      <c r="AG459" s="54"/>
    </row>
    <row r="460" spans="5:33">
      <c r="E460" s="54"/>
      <c r="F460" s="54"/>
      <c r="G460" s="54"/>
      <c r="H460" s="54"/>
      <c r="I460" s="54"/>
      <c r="J460" s="99"/>
      <c r="K460" s="99"/>
      <c r="L460" s="99"/>
      <c r="M460" s="54"/>
      <c r="N460" s="54"/>
      <c r="O460" s="54"/>
      <c r="P460" s="54"/>
      <c r="Q460" s="54"/>
      <c r="R460" s="54"/>
      <c r="S460" s="54"/>
      <c r="AG460" s="54"/>
    </row>
    <row r="461" spans="5:33">
      <c r="E461" s="54"/>
      <c r="F461" s="54"/>
      <c r="G461" s="54"/>
      <c r="H461" s="54"/>
      <c r="I461" s="54"/>
      <c r="J461" s="99"/>
      <c r="K461" s="99"/>
      <c r="L461" s="99"/>
      <c r="M461" s="54"/>
      <c r="N461" s="54"/>
      <c r="O461" s="54"/>
      <c r="P461" s="54"/>
      <c r="Q461" s="54"/>
      <c r="R461" s="54"/>
      <c r="S461" s="54"/>
      <c r="AG461" s="54"/>
    </row>
    <row r="462" spans="5:33">
      <c r="E462" s="54"/>
      <c r="F462" s="54"/>
      <c r="G462" s="54"/>
      <c r="H462" s="54"/>
      <c r="I462" s="54"/>
      <c r="J462" s="99"/>
      <c r="K462" s="99"/>
      <c r="L462" s="99"/>
      <c r="M462" s="54"/>
      <c r="N462" s="54"/>
      <c r="O462" s="54"/>
      <c r="P462" s="54"/>
      <c r="Q462" s="54"/>
      <c r="R462" s="54"/>
      <c r="S462" s="54"/>
      <c r="AG462" s="54"/>
    </row>
    <row r="463" spans="5:33">
      <c r="E463" s="54"/>
      <c r="F463" s="54"/>
      <c r="G463" s="54"/>
      <c r="H463" s="54"/>
      <c r="I463" s="54"/>
      <c r="J463" s="99"/>
      <c r="K463" s="99"/>
      <c r="L463" s="99"/>
      <c r="M463" s="54"/>
      <c r="N463" s="54"/>
      <c r="O463" s="54"/>
      <c r="P463" s="54"/>
      <c r="Q463" s="54"/>
      <c r="R463" s="54"/>
      <c r="S463" s="54"/>
      <c r="AG463" s="54"/>
    </row>
    <row r="464" spans="5:33">
      <c r="E464" s="54"/>
      <c r="F464" s="54"/>
      <c r="G464" s="54"/>
      <c r="H464" s="54"/>
      <c r="I464" s="54"/>
      <c r="J464" s="99"/>
      <c r="K464" s="99"/>
      <c r="L464" s="99"/>
      <c r="M464" s="54"/>
      <c r="N464" s="54"/>
      <c r="O464" s="54"/>
      <c r="P464" s="54"/>
      <c r="Q464" s="54"/>
      <c r="R464" s="54"/>
      <c r="S464" s="54"/>
      <c r="AG464" s="54"/>
    </row>
    <row r="465" spans="5:33">
      <c r="E465" s="54"/>
      <c r="F465" s="54"/>
      <c r="G465" s="54"/>
      <c r="H465" s="54"/>
      <c r="I465" s="54"/>
      <c r="J465" s="99"/>
      <c r="K465" s="99"/>
      <c r="L465" s="99"/>
      <c r="M465" s="54"/>
      <c r="N465" s="54"/>
      <c r="O465" s="54"/>
      <c r="P465" s="54"/>
      <c r="Q465" s="54"/>
      <c r="R465" s="54"/>
      <c r="S465" s="54"/>
      <c r="AG465" s="54"/>
    </row>
    <row r="466" spans="5:33">
      <c r="E466" s="54"/>
      <c r="F466" s="54"/>
      <c r="G466" s="54"/>
      <c r="H466" s="54"/>
      <c r="I466" s="54"/>
      <c r="J466" s="99"/>
      <c r="K466" s="99"/>
      <c r="L466" s="99"/>
      <c r="M466" s="54"/>
      <c r="N466" s="54"/>
      <c r="O466" s="54"/>
      <c r="P466" s="54"/>
      <c r="Q466" s="54"/>
      <c r="R466" s="54"/>
      <c r="S466" s="54"/>
      <c r="AG466" s="54"/>
    </row>
    <row r="467" spans="5:33">
      <c r="E467" s="54"/>
      <c r="F467" s="54"/>
      <c r="G467" s="54"/>
      <c r="H467" s="54"/>
      <c r="I467" s="54"/>
      <c r="J467" s="99"/>
      <c r="K467" s="99"/>
      <c r="L467" s="99"/>
      <c r="M467" s="54"/>
      <c r="N467" s="54"/>
      <c r="O467" s="54"/>
      <c r="P467" s="54"/>
      <c r="Q467" s="54"/>
      <c r="R467" s="54"/>
      <c r="S467" s="54"/>
      <c r="AG467" s="54"/>
    </row>
    <row r="468" spans="5:33">
      <c r="E468" s="54"/>
      <c r="F468" s="54"/>
      <c r="G468" s="54"/>
      <c r="H468" s="54"/>
      <c r="I468" s="54"/>
      <c r="J468" s="99"/>
      <c r="K468" s="99"/>
      <c r="L468" s="99"/>
      <c r="M468" s="54"/>
      <c r="N468" s="54"/>
      <c r="O468" s="54"/>
      <c r="P468" s="54"/>
      <c r="Q468" s="54"/>
      <c r="R468" s="54"/>
      <c r="S468" s="54"/>
      <c r="AG468" s="54"/>
    </row>
    <row r="469" spans="5:33">
      <c r="E469" s="54"/>
      <c r="F469" s="54"/>
      <c r="G469" s="54"/>
      <c r="H469" s="54"/>
      <c r="I469" s="54"/>
      <c r="J469" s="99"/>
      <c r="K469" s="99"/>
      <c r="L469" s="99"/>
      <c r="M469" s="54"/>
      <c r="N469" s="54"/>
      <c r="O469" s="54"/>
      <c r="P469" s="54"/>
      <c r="Q469" s="54"/>
      <c r="R469" s="54"/>
      <c r="S469" s="54"/>
      <c r="AG469" s="54"/>
    </row>
    <row r="470" spans="5:33">
      <c r="E470" s="54"/>
      <c r="F470" s="54"/>
      <c r="G470" s="54"/>
      <c r="H470" s="54"/>
      <c r="I470" s="54"/>
      <c r="J470" s="99"/>
      <c r="K470" s="99"/>
      <c r="L470" s="99"/>
      <c r="M470" s="54"/>
      <c r="N470" s="54"/>
      <c r="O470" s="54"/>
      <c r="P470" s="54"/>
      <c r="Q470" s="54"/>
      <c r="R470" s="54"/>
      <c r="S470" s="54"/>
      <c r="AG470" s="54"/>
    </row>
    <row r="471" spans="5:33">
      <c r="E471" s="54"/>
      <c r="F471" s="54"/>
      <c r="G471" s="54"/>
      <c r="H471" s="54"/>
      <c r="I471" s="54"/>
      <c r="J471" s="99"/>
      <c r="K471" s="99"/>
      <c r="L471" s="99"/>
      <c r="M471" s="54"/>
      <c r="N471" s="54"/>
      <c r="O471" s="54"/>
      <c r="P471" s="54"/>
      <c r="Q471" s="54"/>
      <c r="R471" s="54"/>
      <c r="S471" s="54"/>
      <c r="AG471" s="54"/>
    </row>
    <row r="472" spans="5:33">
      <c r="E472" s="54"/>
      <c r="F472" s="54"/>
      <c r="G472" s="54"/>
      <c r="H472" s="54"/>
      <c r="I472" s="54"/>
      <c r="J472" s="99"/>
      <c r="K472" s="99"/>
      <c r="L472" s="99"/>
      <c r="M472" s="54"/>
      <c r="N472" s="54"/>
      <c r="O472" s="54"/>
      <c r="P472" s="54"/>
      <c r="Q472" s="54"/>
      <c r="R472" s="54"/>
      <c r="S472" s="54"/>
      <c r="AG472" s="54"/>
    </row>
    <row r="473" spans="5:33">
      <c r="E473" s="54"/>
      <c r="F473" s="54"/>
      <c r="G473" s="54"/>
      <c r="H473" s="54"/>
      <c r="I473" s="54"/>
      <c r="J473" s="99"/>
      <c r="K473" s="99"/>
      <c r="L473" s="99"/>
      <c r="M473" s="54"/>
      <c r="N473" s="54"/>
      <c r="O473" s="54"/>
      <c r="P473" s="54"/>
      <c r="Q473" s="54"/>
      <c r="R473" s="54"/>
      <c r="S473" s="54"/>
      <c r="AG473" s="54"/>
    </row>
    <row r="474" spans="5:33">
      <c r="E474" s="54"/>
      <c r="F474" s="54"/>
      <c r="G474" s="54"/>
      <c r="H474" s="54"/>
      <c r="I474" s="54"/>
      <c r="J474" s="99"/>
      <c r="K474" s="99"/>
      <c r="L474" s="99"/>
      <c r="M474" s="54"/>
      <c r="N474" s="54"/>
      <c r="O474" s="54"/>
      <c r="P474" s="54"/>
      <c r="Q474" s="54"/>
      <c r="R474" s="54"/>
      <c r="S474" s="54"/>
      <c r="AG474" s="54"/>
    </row>
    <row r="475" spans="5:33">
      <c r="E475" s="54"/>
      <c r="F475" s="54"/>
      <c r="G475" s="54"/>
      <c r="H475" s="54"/>
      <c r="I475" s="54"/>
      <c r="J475" s="99"/>
      <c r="K475" s="99"/>
      <c r="L475" s="99"/>
      <c r="M475" s="54"/>
      <c r="N475" s="54"/>
      <c r="O475" s="54"/>
      <c r="P475" s="54"/>
      <c r="Q475" s="54"/>
      <c r="R475" s="54"/>
      <c r="S475" s="54"/>
      <c r="AG475" s="54"/>
    </row>
    <row r="476" spans="5:33">
      <c r="E476" s="54"/>
      <c r="F476" s="54"/>
      <c r="G476" s="54"/>
      <c r="H476" s="54"/>
      <c r="I476" s="54"/>
      <c r="J476" s="99"/>
      <c r="K476" s="99"/>
      <c r="L476" s="99"/>
      <c r="M476" s="54"/>
      <c r="N476" s="54"/>
      <c r="O476" s="54"/>
      <c r="P476" s="54"/>
      <c r="Q476" s="54"/>
      <c r="R476" s="54"/>
      <c r="S476" s="54"/>
      <c r="AG476" s="54"/>
    </row>
    <row r="477" spans="5:33">
      <c r="E477" s="54"/>
      <c r="F477" s="54"/>
      <c r="G477" s="54"/>
      <c r="H477" s="54"/>
      <c r="I477" s="54"/>
      <c r="J477" s="99"/>
      <c r="K477" s="99"/>
      <c r="L477" s="99"/>
      <c r="M477" s="54"/>
      <c r="N477" s="54"/>
      <c r="O477" s="54"/>
      <c r="P477" s="54"/>
      <c r="Q477" s="54"/>
      <c r="R477" s="54"/>
      <c r="S477" s="54"/>
      <c r="AG477" s="54"/>
    </row>
    <row r="478" spans="5:33">
      <c r="E478" s="54"/>
      <c r="F478" s="54"/>
      <c r="G478" s="54"/>
      <c r="H478" s="54"/>
      <c r="I478" s="54"/>
      <c r="J478" s="99"/>
      <c r="K478" s="99"/>
      <c r="L478" s="99"/>
      <c r="M478" s="54"/>
      <c r="N478" s="54"/>
      <c r="O478" s="54"/>
      <c r="P478" s="54"/>
      <c r="Q478" s="54"/>
      <c r="R478" s="54"/>
      <c r="S478" s="54"/>
      <c r="AG478" s="54"/>
    </row>
    <row r="479" spans="5:33">
      <c r="E479" s="54"/>
      <c r="F479" s="54"/>
      <c r="G479" s="54"/>
      <c r="H479" s="54"/>
      <c r="I479" s="54"/>
      <c r="J479" s="99"/>
      <c r="K479" s="99"/>
      <c r="L479" s="99"/>
      <c r="M479" s="54"/>
      <c r="N479" s="54"/>
      <c r="O479" s="54"/>
      <c r="P479" s="54"/>
      <c r="Q479" s="54"/>
      <c r="R479" s="54"/>
      <c r="S479" s="54"/>
      <c r="AG479" s="54"/>
    </row>
    <row r="480" spans="5:33">
      <c r="E480" s="54"/>
      <c r="F480" s="54"/>
      <c r="G480" s="54"/>
      <c r="H480" s="54"/>
      <c r="I480" s="54"/>
      <c r="J480" s="99"/>
      <c r="K480" s="99"/>
      <c r="L480" s="99"/>
      <c r="M480" s="54"/>
      <c r="N480" s="54"/>
      <c r="O480" s="54"/>
      <c r="P480" s="54"/>
      <c r="Q480" s="54"/>
      <c r="R480" s="54"/>
      <c r="S480" s="54"/>
      <c r="AG480" s="54"/>
    </row>
    <row r="481" spans="5:33">
      <c r="E481" s="54"/>
      <c r="F481" s="54"/>
      <c r="G481" s="54"/>
      <c r="H481" s="54"/>
      <c r="I481" s="54"/>
      <c r="J481" s="99"/>
      <c r="K481" s="99"/>
      <c r="L481" s="99"/>
      <c r="M481" s="54"/>
      <c r="N481" s="54"/>
      <c r="O481" s="54"/>
      <c r="P481" s="54"/>
      <c r="Q481" s="54"/>
      <c r="R481" s="54"/>
      <c r="S481" s="54"/>
      <c r="AG481" s="54"/>
    </row>
    <row r="482" spans="5:33">
      <c r="E482" s="54"/>
      <c r="F482" s="54"/>
      <c r="G482" s="54"/>
      <c r="H482" s="54"/>
      <c r="I482" s="54"/>
      <c r="J482" s="99"/>
      <c r="K482" s="99"/>
      <c r="L482" s="99"/>
      <c r="M482" s="54"/>
      <c r="N482" s="54"/>
      <c r="O482" s="54"/>
      <c r="P482" s="54"/>
      <c r="Q482" s="54"/>
      <c r="R482" s="54"/>
      <c r="S482" s="54"/>
      <c r="AG482" s="54"/>
    </row>
    <row r="483" spans="5:33">
      <c r="E483" s="54"/>
      <c r="F483" s="54"/>
      <c r="G483" s="54"/>
      <c r="H483" s="54"/>
      <c r="I483" s="54"/>
      <c r="J483" s="99"/>
      <c r="K483" s="99"/>
      <c r="L483" s="99"/>
      <c r="M483" s="54"/>
      <c r="N483" s="54"/>
      <c r="O483" s="54"/>
      <c r="P483" s="54"/>
      <c r="Q483" s="54"/>
      <c r="R483" s="54"/>
      <c r="S483" s="54"/>
      <c r="AG483" s="54"/>
    </row>
    <row r="484" spans="5:33">
      <c r="E484" s="54"/>
      <c r="F484" s="54"/>
      <c r="G484" s="54"/>
      <c r="H484" s="54"/>
      <c r="I484" s="54"/>
      <c r="J484" s="99"/>
      <c r="K484" s="99"/>
      <c r="L484" s="99"/>
      <c r="M484" s="54"/>
      <c r="N484" s="54"/>
      <c r="O484" s="54"/>
      <c r="P484" s="54"/>
      <c r="Q484" s="54"/>
      <c r="R484" s="54"/>
      <c r="S484" s="54"/>
      <c r="AG484" s="54"/>
    </row>
    <row r="485" spans="5:33">
      <c r="E485" s="54"/>
      <c r="F485" s="54"/>
      <c r="G485" s="54"/>
      <c r="H485" s="54"/>
      <c r="I485" s="54"/>
      <c r="J485" s="99"/>
      <c r="K485" s="99"/>
      <c r="L485" s="99"/>
      <c r="M485" s="54"/>
      <c r="N485" s="54"/>
      <c r="O485" s="54"/>
      <c r="P485" s="54"/>
      <c r="Q485" s="54"/>
      <c r="R485" s="54"/>
      <c r="S485" s="54"/>
      <c r="AG485" s="54"/>
    </row>
    <row r="486" spans="5:33">
      <c r="E486" s="54"/>
      <c r="F486" s="54"/>
      <c r="G486" s="54"/>
      <c r="H486" s="54"/>
      <c r="I486" s="54"/>
      <c r="J486" s="99"/>
      <c r="K486" s="99"/>
      <c r="L486" s="99"/>
      <c r="M486" s="54"/>
      <c r="N486" s="54"/>
      <c r="O486" s="54"/>
      <c r="P486" s="54"/>
      <c r="Q486" s="54"/>
      <c r="R486" s="54"/>
      <c r="S486" s="54"/>
      <c r="AG486" s="54"/>
    </row>
    <row r="487" spans="5:33">
      <c r="E487" s="54"/>
      <c r="F487" s="54"/>
      <c r="G487" s="54"/>
      <c r="H487" s="54"/>
      <c r="I487" s="54"/>
      <c r="J487" s="99"/>
      <c r="K487" s="99"/>
      <c r="L487" s="99"/>
      <c r="M487" s="54"/>
      <c r="N487" s="54"/>
      <c r="O487" s="54"/>
      <c r="P487" s="54"/>
      <c r="Q487" s="54"/>
      <c r="R487" s="54"/>
      <c r="S487" s="54"/>
      <c r="AG487" s="54"/>
    </row>
    <row r="488" spans="5:33">
      <c r="E488" s="54"/>
      <c r="F488" s="54"/>
      <c r="G488" s="54"/>
      <c r="H488" s="54"/>
      <c r="I488" s="54"/>
      <c r="J488" s="99"/>
      <c r="K488" s="99"/>
      <c r="L488" s="99"/>
      <c r="M488" s="54"/>
      <c r="N488" s="54"/>
      <c r="O488" s="54"/>
      <c r="P488" s="54"/>
      <c r="Q488" s="54"/>
      <c r="R488" s="54"/>
      <c r="S488" s="54"/>
      <c r="AG488" s="54"/>
    </row>
    <row r="489" spans="5:33">
      <c r="E489" s="54"/>
      <c r="F489" s="54"/>
      <c r="G489" s="54"/>
      <c r="H489" s="54"/>
      <c r="I489" s="54"/>
      <c r="J489" s="99"/>
      <c r="K489" s="99"/>
      <c r="L489" s="99"/>
      <c r="M489" s="54"/>
      <c r="N489" s="54"/>
      <c r="O489" s="54"/>
      <c r="P489" s="54"/>
      <c r="Q489" s="54"/>
      <c r="R489" s="54"/>
      <c r="S489" s="54"/>
      <c r="AG489" s="54"/>
    </row>
    <row r="490" spans="5:33">
      <c r="E490" s="54"/>
      <c r="F490" s="54"/>
      <c r="G490" s="54"/>
      <c r="H490" s="54"/>
      <c r="I490" s="54"/>
      <c r="J490" s="99"/>
      <c r="K490" s="99"/>
      <c r="L490" s="99"/>
      <c r="M490" s="54"/>
      <c r="N490" s="54"/>
      <c r="O490" s="54"/>
      <c r="P490" s="54"/>
      <c r="Q490" s="54"/>
      <c r="R490" s="54"/>
      <c r="S490" s="54"/>
      <c r="AG490" s="54"/>
    </row>
    <row r="491" spans="5:33">
      <c r="E491" s="54"/>
      <c r="F491" s="54"/>
      <c r="G491" s="54"/>
      <c r="H491" s="54"/>
      <c r="I491" s="54"/>
      <c r="J491" s="99"/>
      <c r="K491" s="99"/>
      <c r="L491" s="99"/>
      <c r="M491" s="54"/>
      <c r="N491" s="54"/>
      <c r="O491" s="54"/>
      <c r="P491" s="54"/>
      <c r="Q491" s="54"/>
      <c r="R491" s="54"/>
      <c r="S491" s="54"/>
      <c r="AG491" s="54"/>
    </row>
    <row r="492" spans="5:33">
      <c r="E492" s="54"/>
      <c r="F492" s="54"/>
      <c r="G492" s="54"/>
      <c r="H492" s="54"/>
      <c r="I492" s="54"/>
      <c r="J492" s="99"/>
      <c r="K492" s="99"/>
      <c r="L492" s="99"/>
      <c r="M492" s="54"/>
      <c r="N492" s="54"/>
      <c r="O492" s="54"/>
      <c r="P492" s="54"/>
      <c r="Q492" s="54"/>
      <c r="R492" s="54"/>
      <c r="S492" s="54"/>
      <c r="AG492" s="54"/>
    </row>
    <row r="493" spans="5:33">
      <c r="E493" s="54"/>
      <c r="F493" s="54"/>
      <c r="G493" s="54"/>
      <c r="H493" s="54"/>
      <c r="I493" s="54"/>
      <c r="J493" s="99"/>
      <c r="K493" s="99"/>
      <c r="L493" s="99"/>
      <c r="M493" s="54"/>
      <c r="N493" s="54"/>
      <c r="O493" s="54"/>
      <c r="P493" s="54"/>
      <c r="Q493" s="54"/>
      <c r="R493" s="54"/>
      <c r="S493" s="54"/>
      <c r="AG493" s="54"/>
    </row>
    <row r="494" spans="5:33">
      <c r="E494" s="54"/>
      <c r="F494" s="54"/>
      <c r="G494" s="54"/>
      <c r="H494" s="54"/>
      <c r="I494" s="54"/>
      <c r="J494" s="99"/>
      <c r="K494" s="99"/>
      <c r="L494" s="99"/>
      <c r="M494" s="54"/>
      <c r="N494" s="54"/>
      <c r="O494" s="54"/>
      <c r="P494" s="54"/>
      <c r="Q494" s="54"/>
      <c r="R494" s="54"/>
      <c r="S494" s="54"/>
      <c r="AG494" s="54"/>
    </row>
    <row r="495" spans="5:33">
      <c r="E495" s="54"/>
      <c r="F495" s="54"/>
      <c r="G495" s="54"/>
      <c r="H495" s="54"/>
      <c r="I495" s="54"/>
      <c r="J495" s="99"/>
      <c r="K495" s="99"/>
      <c r="L495" s="99"/>
      <c r="M495" s="54"/>
      <c r="N495" s="54"/>
      <c r="O495" s="54"/>
      <c r="P495" s="54"/>
      <c r="Q495" s="54"/>
      <c r="R495" s="54"/>
      <c r="S495" s="54"/>
      <c r="AG495" s="54"/>
    </row>
    <row r="496" spans="5:33">
      <c r="E496" s="54"/>
      <c r="F496" s="54"/>
      <c r="G496" s="54"/>
      <c r="H496" s="54"/>
      <c r="I496" s="54"/>
      <c r="J496" s="99"/>
      <c r="K496" s="99"/>
      <c r="L496" s="99"/>
      <c r="M496" s="54"/>
      <c r="N496" s="54"/>
      <c r="O496" s="54"/>
      <c r="P496" s="54"/>
      <c r="Q496" s="54"/>
      <c r="R496" s="54"/>
      <c r="S496" s="54"/>
      <c r="AG496" s="54"/>
    </row>
    <row r="497" spans="5:33">
      <c r="E497" s="54"/>
      <c r="F497" s="54"/>
      <c r="G497" s="54"/>
      <c r="H497" s="54"/>
      <c r="I497" s="54"/>
      <c r="J497" s="99"/>
      <c r="K497" s="99"/>
      <c r="L497" s="99"/>
      <c r="M497" s="54"/>
      <c r="N497" s="54"/>
      <c r="O497" s="54"/>
      <c r="P497" s="54"/>
      <c r="Q497" s="54"/>
      <c r="R497" s="54"/>
      <c r="S497" s="54"/>
      <c r="AG497" s="54"/>
    </row>
    <row r="498" spans="5:33">
      <c r="E498" s="54"/>
      <c r="F498" s="54"/>
      <c r="G498" s="54"/>
      <c r="H498" s="54"/>
      <c r="I498" s="54"/>
      <c r="J498" s="99"/>
      <c r="K498" s="99"/>
      <c r="L498" s="99"/>
      <c r="M498" s="54"/>
      <c r="N498" s="54"/>
      <c r="O498" s="54"/>
      <c r="P498" s="54"/>
      <c r="Q498" s="54"/>
      <c r="R498" s="54"/>
      <c r="S498" s="54"/>
      <c r="AG498" s="54"/>
    </row>
    <row r="499" spans="5:33">
      <c r="E499" s="54"/>
      <c r="F499" s="54"/>
      <c r="G499" s="54"/>
      <c r="H499" s="54"/>
      <c r="I499" s="54"/>
      <c r="J499" s="99"/>
      <c r="K499" s="99"/>
      <c r="L499" s="99"/>
      <c r="M499" s="54"/>
      <c r="N499" s="54"/>
      <c r="O499" s="54"/>
      <c r="P499" s="54"/>
      <c r="Q499" s="54"/>
      <c r="R499" s="54"/>
      <c r="S499" s="54"/>
      <c r="AG499" s="54"/>
    </row>
    <row r="500" spans="5:33">
      <c r="E500" s="54"/>
      <c r="F500" s="54"/>
      <c r="G500" s="54"/>
      <c r="H500" s="54"/>
      <c r="I500" s="54"/>
      <c r="J500" s="99"/>
      <c r="K500" s="99"/>
      <c r="L500" s="99"/>
      <c r="M500" s="54"/>
      <c r="N500" s="54"/>
      <c r="O500" s="54"/>
      <c r="P500" s="54"/>
      <c r="Q500" s="54"/>
      <c r="R500" s="54"/>
      <c r="S500" s="54"/>
      <c r="AG500" s="54"/>
    </row>
    <row r="501" spans="5:33">
      <c r="E501" s="54"/>
      <c r="F501" s="54"/>
      <c r="G501" s="54"/>
      <c r="H501" s="54"/>
      <c r="I501" s="54"/>
      <c r="J501" s="99"/>
      <c r="K501" s="99"/>
      <c r="L501" s="99"/>
      <c r="M501" s="54"/>
      <c r="N501" s="54"/>
      <c r="O501" s="54"/>
      <c r="P501" s="54"/>
      <c r="Q501" s="54"/>
      <c r="R501" s="54"/>
      <c r="S501" s="54"/>
      <c r="AG501" s="54"/>
    </row>
    <row r="502" spans="5:33">
      <c r="E502" s="54"/>
      <c r="F502" s="54"/>
      <c r="G502" s="54"/>
      <c r="H502" s="54"/>
      <c r="I502" s="54"/>
      <c r="J502" s="99"/>
      <c r="K502" s="99"/>
      <c r="L502" s="99"/>
      <c r="M502" s="54"/>
      <c r="N502" s="54"/>
      <c r="O502" s="54"/>
      <c r="P502" s="54"/>
      <c r="Q502" s="54"/>
      <c r="R502" s="54"/>
      <c r="S502" s="54"/>
      <c r="AG502" s="54"/>
    </row>
    <row r="503" spans="5:33">
      <c r="E503" s="54"/>
      <c r="F503" s="54"/>
      <c r="G503" s="54"/>
      <c r="H503" s="54"/>
      <c r="I503" s="54"/>
      <c r="J503" s="99"/>
      <c r="K503" s="99"/>
      <c r="L503" s="99"/>
      <c r="M503" s="54"/>
      <c r="N503" s="54"/>
      <c r="O503" s="54"/>
      <c r="P503" s="54"/>
      <c r="Q503" s="54"/>
      <c r="R503" s="54"/>
      <c r="S503" s="54"/>
      <c r="AG503" s="54"/>
    </row>
    <row r="504" spans="5:33">
      <c r="E504" s="54"/>
      <c r="F504" s="54"/>
      <c r="G504" s="54"/>
      <c r="H504" s="54"/>
      <c r="I504" s="54"/>
      <c r="J504" s="99"/>
      <c r="K504" s="99"/>
      <c r="L504" s="99"/>
      <c r="M504" s="54"/>
      <c r="N504" s="54"/>
      <c r="O504" s="54"/>
      <c r="P504" s="54"/>
      <c r="Q504" s="54"/>
      <c r="R504" s="54"/>
      <c r="S504" s="54"/>
      <c r="AG504" s="54"/>
    </row>
    <row r="505" spans="5:33">
      <c r="E505" s="54"/>
      <c r="F505" s="54"/>
      <c r="G505" s="54"/>
      <c r="H505" s="54"/>
      <c r="I505" s="54"/>
      <c r="J505" s="99"/>
      <c r="K505" s="99"/>
      <c r="L505" s="99"/>
      <c r="M505" s="54"/>
      <c r="N505" s="54"/>
      <c r="O505" s="54"/>
      <c r="P505" s="54"/>
      <c r="Q505" s="54"/>
      <c r="R505" s="54"/>
      <c r="S505" s="54"/>
      <c r="AG505" s="54"/>
    </row>
    <row r="506" spans="5:33">
      <c r="E506" s="54"/>
      <c r="F506" s="54"/>
      <c r="G506" s="54"/>
      <c r="H506" s="54"/>
      <c r="I506" s="54"/>
      <c r="J506" s="99"/>
      <c r="K506" s="99"/>
      <c r="L506" s="99"/>
      <c r="M506" s="54"/>
      <c r="N506" s="54"/>
      <c r="O506" s="54"/>
      <c r="P506" s="54"/>
      <c r="Q506" s="54"/>
      <c r="R506" s="54"/>
      <c r="S506" s="54"/>
      <c r="AG506" s="54"/>
    </row>
    <row r="507" spans="5:33">
      <c r="E507" s="54"/>
      <c r="F507" s="54"/>
      <c r="G507" s="54"/>
      <c r="H507" s="54"/>
      <c r="I507" s="54"/>
      <c r="J507" s="99"/>
      <c r="K507" s="99"/>
      <c r="L507" s="99"/>
      <c r="M507" s="54"/>
      <c r="N507" s="54"/>
      <c r="O507" s="54"/>
      <c r="P507" s="54"/>
      <c r="Q507" s="54"/>
      <c r="R507" s="54"/>
      <c r="S507" s="54"/>
      <c r="AG507" s="54"/>
    </row>
    <row r="508" spans="5:33">
      <c r="E508" s="54"/>
      <c r="F508" s="54"/>
      <c r="G508" s="54"/>
      <c r="H508" s="54"/>
      <c r="I508" s="54"/>
      <c r="J508" s="99"/>
      <c r="K508" s="99"/>
      <c r="L508" s="99"/>
      <c r="M508" s="54"/>
      <c r="N508" s="54"/>
      <c r="O508" s="54"/>
      <c r="P508" s="54"/>
      <c r="Q508" s="54"/>
      <c r="R508" s="54"/>
      <c r="S508" s="54"/>
      <c r="AG508" s="54"/>
    </row>
    <row r="509" spans="5:33">
      <c r="E509" s="54"/>
      <c r="F509" s="54"/>
      <c r="G509" s="54"/>
      <c r="H509" s="54"/>
      <c r="I509" s="54"/>
      <c r="J509" s="99"/>
      <c r="K509" s="99"/>
      <c r="L509" s="99"/>
      <c r="M509" s="54"/>
      <c r="N509" s="54"/>
      <c r="O509" s="54"/>
      <c r="P509" s="54"/>
      <c r="Q509" s="54"/>
      <c r="R509" s="54"/>
      <c r="S509" s="54"/>
      <c r="AG509" s="54"/>
    </row>
    <row r="510" spans="5:33">
      <c r="E510" s="54"/>
      <c r="F510" s="54"/>
      <c r="G510" s="54"/>
      <c r="H510" s="54"/>
      <c r="I510" s="54"/>
      <c r="J510" s="99"/>
      <c r="K510" s="99"/>
      <c r="L510" s="99"/>
      <c r="M510" s="54"/>
      <c r="N510" s="54"/>
      <c r="O510" s="54"/>
      <c r="P510" s="54"/>
      <c r="Q510" s="54"/>
      <c r="R510" s="54"/>
      <c r="S510" s="54"/>
      <c r="AG510" s="54"/>
    </row>
    <row r="511" spans="5:33">
      <c r="E511" s="54"/>
      <c r="F511" s="54"/>
      <c r="G511" s="54"/>
      <c r="H511" s="54"/>
      <c r="I511" s="54"/>
      <c r="J511" s="99"/>
      <c r="K511" s="99"/>
      <c r="L511" s="99"/>
      <c r="M511" s="54"/>
      <c r="N511" s="54"/>
      <c r="O511" s="54"/>
      <c r="P511" s="54"/>
      <c r="Q511" s="54"/>
      <c r="R511" s="54"/>
      <c r="S511" s="54"/>
      <c r="AG511" s="54"/>
    </row>
    <row r="512" spans="5:33">
      <c r="E512" s="54"/>
      <c r="F512" s="54"/>
      <c r="G512" s="54"/>
      <c r="H512" s="54"/>
      <c r="I512" s="54"/>
      <c r="J512" s="99"/>
      <c r="K512" s="99"/>
      <c r="L512" s="99"/>
      <c r="M512" s="54"/>
      <c r="N512" s="54"/>
      <c r="O512" s="54"/>
      <c r="P512" s="54"/>
      <c r="Q512" s="54"/>
      <c r="R512" s="54"/>
      <c r="S512" s="54"/>
      <c r="AG512" s="54"/>
    </row>
    <row r="513" spans="5:33">
      <c r="E513" s="54"/>
      <c r="F513" s="54"/>
      <c r="G513" s="54"/>
      <c r="H513" s="54"/>
      <c r="I513" s="54"/>
      <c r="J513" s="99"/>
      <c r="K513" s="99"/>
      <c r="L513" s="99"/>
      <c r="M513" s="54"/>
      <c r="N513" s="54"/>
      <c r="O513" s="54"/>
      <c r="P513" s="54"/>
      <c r="Q513" s="54"/>
      <c r="R513" s="54"/>
      <c r="S513" s="54"/>
      <c r="AG513" s="54"/>
    </row>
    <row r="514" spans="5:33">
      <c r="E514" s="54"/>
      <c r="F514" s="54"/>
      <c r="G514" s="54"/>
      <c r="H514" s="54"/>
      <c r="I514" s="54"/>
      <c r="J514" s="99"/>
      <c r="K514" s="99"/>
      <c r="L514" s="99"/>
      <c r="M514" s="54"/>
      <c r="N514" s="54"/>
      <c r="O514" s="54"/>
      <c r="P514" s="54"/>
      <c r="Q514" s="54"/>
      <c r="R514" s="54"/>
      <c r="S514" s="54"/>
      <c r="AG514" s="54"/>
    </row>
    <row r="515" spans="5:33">
      <c r="E515" s="54"/>
      <c r="F515" s="54"/>
      <c r="G515" s="54"/>
      <c r="H515" s="54"/>
      <c r="I515" s="54"/>
      <c r="J515" s="99"/>
      <c r="K515" s="99"/>
      <c r="L515" s="99"/>
      <c r="M515" s="54"/>
      <c r="N515" s="54"/>
      <c r="O515" s="54"/>
      <c r="P515" s="54"/>
      <c r="Q515" s="54"/>
      <c r="R515" s="54"/>
      <c r="S515" s="54"/>
      <c r="AG515" s="54"/>
    </row>
    <row r="516" spans="5:33">
      <c r="E516" s="54"/>
      <c r="F516" s="54"/>
      <c r="G516" s="54"/>
      <c r="H516" s="54"/>
      <c r="I516" s="54"/>
      <c r="J516" s="99"/>
      <c r="K516" s="99"/>
      <c r="L516" s="99"/>
      <c r="M516" s="54"/>
      <c r="N516" s="54"/>
      <c r="O516" s="54"/>
      <c r="P516" s="54"/>
      <c r="Q516" s="54"/>
      <c r="R516" s="54"/>
      <c r="S516" s="54"/>
      <c r="AG516" s="54"/>
    </row>
    <row r="517" spans="5:33">
      <c r="E517" s="54"/>
      <c r="F517" s="54"/>
      <c r="G517" s="54"/>
      <c r="H517" s="54"/>
      <c r="I517" s="54"/>
      <c r="J517" s="99"/>
      <c r="K517" s="99"/>
      <c r="L517" s="99"/>
      <c r="M517" s="54"/>
      <c r="N517" s="54"/>
      <c r="O517" s="54"/>
      <c r="P517" s="54"/>
      <c r="Q517" s="54"/>
      <c r="R517" s="54"/>
      <c r="S517" s="54"/>
      <c r="AG517" s="54"/>
    </row>
    <row r="518" spans="5:33">
      <c r="E518" s="54"/>
      <c r="F518" s="54"/>
      <c r="G518" s="54"/>
      <c r="H518" s="54"/>
      <c r="I518" s="54"/>
      <c r="J518" s="99"/>
      <c r="K518" s="99"/>
      <c r="L518" s="99"/>
      <c r="M518" s="54"/>
      <c r="N518" s="54"/>
      <c r="O518" s="54"/>
      <c r="P518" s="54"/>
      <c r="Q518" s="54"/>
      <c r="R518" s="54"/>
      <c r="S518" s="54"/>
      <c r="AG518" s="54"/>
    </row>
    <row r="519" spans="5:33">
      <c r="E519" s="54"/>
      <c r="F519" s="54"/>
      <c r="G519" s="54"/>
      <c r="H519" s="54"/>
      <c r="I519" s="54"/>
      <c r="J519" s="99"/>
      <c r="K519" s="99"/>
      <c r="L519" s="99"/>
      <c r="M519" s="54"/>
      <c r="N519" s="54"/>
      <c r="O519" s="54"/>
      <c r="P519" s="54"/>
      <c r="Q519" s="54"/>
      <c r="R519" s="54"/>
      <c r="S519" s="54"/>
      <c r="AG519" s="54"/>
    </row>
    <row r="520" spans="5:33">
      <c r="E520" s="54"/>
      <c r="F520" s="54"/>
      <c r="G520" s="54"/>
      <c r="H520" s="54"/>
      <c r="I520" s="54"/>
      <c r="J520" s="99"/>
      <c r="K520" s="99"/>
      <c r="L520" s="99"/>
      <c r="M520" s="54"/>
      <c r="N520" s="54"/>
      <c r="O520" s="54"/>
      <c r="P520" s="54"/>
      <c r="Q520" s="54"/>
      <c r="R520" s="54"/>
      <c r="S520" s="54"/>
      <c r="AG520" s="54"/>
    </row>
    <row r="521" spans="5:33">
      <c r="E521" s="54"/>
      <c r="F521" s="54"/>
      <c r="G521" s="54"/>
      <c r="H521" s="54"/>
      <c r="I521" s="54"/>
      <c r="J521" s="99"/>
      <c r="K521" s="99"/>
      <c r="L521" s="99"/>
      <c r="M521" s="54"/>
      <c r="N521" s="54"/>
      <c r="O521" s="54"/>
      <c r="P521" s="54"/>
      <c r="Q521" s="54"/>
      <c r="R521" s="54"/>
      <c r="S521" s="54"/>
      <c r="AG521" s="54"/>
    </row>
    <row r="522" spans="5:33">
      <c r="E522" s="54"/>
      <c r="F522" s="54"/>
      <c r="G522" s="54"/>
      <c r="H522" s="54"/>
      <c r="I522" s="54"/>
      <c r="J522" s="99"/>
      <c r="K522" s="99"/>
      <c r="L522" s="99"/>
      <c r="M522" s="54"/>
      <c r="N522" s="54"/>
      <c r="O522" s="54"/>
      <c r="P522" s="54"/>
      <c r="Q522" s="54"/>
      <c r="R522" s="54"/>
      <c r="S522" s="54"/>
      <c r="AG522" s="54"/>
    </row>
    <row r="523" spans="5:33">
      <c r="E523" s="54"/>
      <c r="F523" s="54"/>
      <c r="G523" s="54"/>
      <c r="H523" s="54"/>
      <c r="I523" s="54"/>
      <c r="J523" s="99"/>
      <c r="K523" s="99"/>
      <c r="L523" s="99"/>
      <c r="M523" s="54"/>
      <c r="N523" s="54"/>
      <c r="O523" s="54"/>
      <c r="P523" s="54"/>
      <c r="Q523" s="54"/>
      <c r="R523" s="54"/>
      <c r="S523" s="54"/>
      <c r="AG523" s="54"/>
    </row>
    <row r="524" spans="5:33">
      <c r="E524" s="54"/>
      <c r="F524" s="54"/>
      <c r="G524" s="54"/>
      <c r="H524" s="54"/>
      <c r="I524" s="54"/>
      <c r="J524" s="99"/>
      <c r="K524" s="99"/>
      <c r="L524" s="99"/>
      <c r="M524" s="54"/>
      <c r="N524" s="54"/>
      <c r="O524" s="54"/>
      <c r="P524" s="54"/>
      <c r="Q524" s="54"/>
      <c r="R524" s="54"/>
      <c r="S524" s="54"/>
      <c r="AG524" s="54"/>
    </row>
    <row r="525" spans="5:33">
      <c r="E525" s="54"/>
      <c r="F525" s="54"/>
      <c r="G525" s="54"/>
      <c r="H525" s="54"/>
      <c r="I525" s="54"/>
      <c r="J525" s="99"/>
      <c r="K525" s="99"/>
      <c r="L525" s="99"/>
      <c r="M525" s="54"/>
      <c r="N525" s="54"/>
      <c r="O525" s="54"/>
      <c r="P525" s="54"/>
      <c r="Q525" s="54"/>
      <c r="R525" s="54"/>
      <c r="S525" s="54"/>
      <c r="AG525" s="54"/>
    </row>
    <row r="526" spans="5:33">
      <c r="E526" s="54"/>
      <c r="F526" s="54"/>
      <c r="G526" s="54"/>
      <c r="H526" s="54"/>
      <c r="I526" s="54"/>
      <c r="J526" s="99"/>
      <c r="K526" s="99"/>
      <c r="L526" s="99"/>
      <c r="M526" s="54"/>
      <c r="N526" s="54"/>
      <c r="O526" s="54"/>
      <c r="P526" s="54"/>
      <c r="Q526" s="54"/>
      <c r="R526" s="54"/>
      <c r="S526" s="54"/>
      <c r="AG526" s="54"/>
    </row>
    <row r="527" spans="5:33">
      <c r="E527" s="54"/>
      <c r="F527" s="54"/>
      <c r="G527" s="54"/>
      <c r="H527" s="54"/>
      <c r="I527" s="54"/>
      <c r="J527" s="99"/>
      <c r="K527" s="99"/>
      <c r="L527" s="99"/>
      <c r="M527" s="54"/>
      <c r="N527" s="54"/>
      <c r="O527" s="54"/>
      <c r="P527" s="54"/>
      <c r="Q527" s="54"/>
      <c r="R527" s="54"/>
      <c r="S527" s="54"/>
      <c r="AG527" s="54"/>
    </row>
    <row r="528" spans="5:33">
      <c r="E528" s="54"/>
      <c r="F528" s="54"/>
      <c r="G528" s="54"/>
      <c r="H528" s="54"/>
      <c r="I528" s="54"/>
      <c r="J528" s="99"/>
      <c r="K528" s="99"/>
      <c r="L528" s="99"/>
      <c r="M528" s="54"/>
      <c r="N528" s="54"/>
      <c r="O528" s="54"/>
      <c r="P528" s="54"/>
      <c r="Q528" s="54"/>
      <c r="R528" s="54"/>
      <c r="S528" s="54"/>
      <c r="AG528" s="54"/>
    </row>
    <row r="529" spans="5:33">
      <c r="E529" s="54"/>
      <c r="F529" s="54"/>
      <c r="G529" s="54"/>
      <c r="H529" s="54"/>
      <c r="I529" s="54"/>
      <c r="J529" s="99"/>
      <c r="K529" s="99"/>
      <c r="L529" s="99"/>
      <c r="M529" s="54"/>
      <c r="N529" s="54"/>
      <c r="O529" s="54"/>
      <c r="P529" s="54"/>
      <c r="Q529" s="54"/>
      <c r="R529" s="54"/>
      <c r="S529" s="54"/>
      <c r="AG529" s="54"/>
    </row>
    <row r="530" spans="5:33">
      <c r="E530" s="54"/>
      <c r="F530" s="54"/>
      <c r="G530" s="54"/>
      <c r="H530" s="54"/>
      <c r="I530" s="54"/>
      <c r="J530" s="99"/>
      <c r="K530" s="99"/>
      <c r="L530" s="99"/>
      <c r="M530" s="54"/>
      <c r="N530" s="54"/>
      <c r="O530" s="54"/>
      <c r="P530" s="54"/>
      <c r="Q530" s="54"/>
      <c r="R530" s="54"/>
      <c r="S530" s="54"/>
      <c r="AG530" s="54"/>
    </row>
    <row r="531" spans="5:33">
      <c r="E531" s="54"/>
      <c r="F531" s="54"/>
      <c r="G531" s="54"/>
      <c r="H531" s="54"/>
      <c r="I531" s="54"/>
      <c r="J531" s="99"/>
      <c r="K531" s="99"/>
      <c r="L531" s="99"/>
      <c r="M531" s="54"/>
      <c r="N531" s="54"/>
      <c r="O531" s="54"/>
      <c r="P531" s="54"/>
      <c r="Q531" s="54"/>
      <c r="R531" s="54"/>
      <c r="S531" s="54"/>
      <c r="AG531" s="54"/>
    </row>
    <row r="532" spans="5:33">
      <c r="E532" s="54"/>
      <c r="F532" s="54"/>
      <c r="G532" s="54"/>
      <c r="H532" s="54"/>
      <c r="I532" s="54"/>
      <c r="J532" s="99"/>
      <c r="K532" s="99"/>
      <c r="L532" s="99"/>
      <c r="M532" s="54"/>
      <c r="N532" s="54"/>
      <c r="O532" s="54"/>
      <c r="P532" s="54"/>
      <c r="Q532" s="54"/>
      <c r="R532" s="54"/>
      <c r="S532" s="54"/>
      <c r="AG532" s="54"/>
    </row>
    <row r="533" spans="5:33">
      <c r="E533" s="54"/>
      <c r="F533" s="54"/>
      <c r="G533" s="54"/>
      <c r="H533" s="54"/>
      <c r="I533" s="54"/>
      <c r="J533" s="99"/>
      <c r="K533" s="99"/>
      <c r="L533" s="99"/>
      <c r="M533" s="54"/>
      <c r="N533" s="54"/>
      <c r="O533" s="54"/>
      <c r="P533" s="54"/>
      <c r="Q533" s="54"/>
      <c r="R533" s="54"/>
      <c r="S533" s="54"/>
      <c r="AG533" s="54"/>
    </row>
    <row r="534" spans="5:33">
      <c r="E534" s="54"/>
      <c r="F534" s="54"/>
      <c r="G534" s="54"/>
      <c r="H534" s="54"/>
      <c r="I534" s="54"/>
      <c r="J534" s="99"/>
      <c r="K534" s="99"/>
      <c r="L534" s="99"/>
      <c r="M534" s="54"/>
      <c r="N534" s="54"/>
      <c r="O534" s="54"/>
      <c r="P534" s="54"/>
      <c r="Q534" s="54"/>
      <c r="R534" s="54"/>
      <c r="S534" s="54"/>
      <c r="AG534" s="54"/>
    </row>
    <row r="535" spans="5:33">
      <c r="E535" s="54"/>
      <c r="F535" s="54"/>
      <c r="G535" s="54"/>
      <c r="H535" s="54"/>
      <c r="I535" s="54"/>
      <c r="J535" s="99"/>
      <c r="K535" s="99"/>
      <c r="L535" s="99"/>
      <c r="M535" s="54"/>
      <c r="N535" s="54"/>
      <c r="O535" s="54"/>
      <c r="P535" s="54"/>
      <c r="Q535" s="54"/>
      <c r="R535" s="54"/>
      <c r="S535" s="54"/>
      <c r="AG535" s="54"/>
    </row>
    <row r="536" spans="5:33">
      <c r="E536" s="54"/>
      <c r="F536" s="54"/>
      <c r="G536" s="54"/>
      <c r="H536" s="54"/>
      <c r="I536" s="54"/>
      <c r="J536" s="99"/>
      <c r="K536" s="99"/>
      <c r="L536" s="99"/>
      <c r="M536" s="54"/>
      <c r="N536" s="54"/>
      <c r="O536" s="54"/>
      <c r="P536" s="54"/>
      <c r="Q536" s="54"/>
      <c r="R536" s="54"/>
      <c r="S536" s="54"/>
      <c r="AG536" s="54"/>
    </row>
    <row r="537" spans="5:33">
      <c r="E537" s="54"/>
      <c r="F537" s="54"/>
      <c r="G537" s="54"/>
      <c r="H537" s="54"/>
      <c r="I537" s="54"/>
      <c r="J537" s="99"/>
      <c r="K537" s="99"/>
      <c r="L537" s="99"/>
      <c r="M537" s="54"/>
      <c r="N537" s="54"/>
      <c r="O537" s="54"/>
      <c r="P537" s="54"/>
      <c r="Q537" s="54"/>
      <c r="R537" s="54"/>
      <c r="S537" s="54"/>
      <c r="AG537" s="54"/>
    </row>
    <row r="538" spans="5:33">
      <c r="E538" s="54"/>
      <c r="F538" s="54"/>
      <c r="G538" s="54"/>
      <c r="H538" s="54"/>
      <c r="I538" s="54"/>
      <c r="J538" s="99"/>
      <c r="K538" s="99"/>
      <c r="L538" s="99"/>
      <c r="M538" s="54"/>
      <c r="N538" s="54"/>
      <c r="O538" s="54"/>
      <c r="P538" s="54"/>
      <c r="Q538" s="54"/>
      <c r="R538" s="54"/>
      <c r="S538" s="54"/>
      <c r="AG538" s="54"/>
    </row>
    <row r="539" spans="5:33">
      <c r="E539" s="54"/>
      <c r="F539" s="54"/>
      <c r="G539" s="54"/>
      <c r="H539" s="54"/>
      <c r="I539" s="54"/>
      <c r="J539" s="99"/>
      <c r="K539" s="99"/>
      <c r="L539" s="99"/>
      <c r="M539" s="54"/>
      <c r="N539" s="54"/>
      <c r="O539" s="54"/>
      <c r="P539" s="54"/>
      <c r="Q539" s="54"/>
      <c r="R539" s="54"/>
      <c r="S539" s="54"/>
      <c r="AG539" s="54"/>
    </row>
    <row r="540" spans="5:33">
      <c r="E540" s="54"/>
      <c r="F540" s="54"/>
      <c r="G540" s="54"/>
      <c r="H540" s="54"/>
      <c r="I540" s="54"/>
      <c r="J540" s="99"/>
      <c r="K540" s="99"/>
      <c r="L540" s="99"/>
      <c r="M540" s="54"/>
      <c r="N540" s="54"/>
      <c r="O540" s="54"/>
      <c r="P540" s="54"/>
      <c r="Q540" s="54"/>
      <c r="R540" s="54"/>
      <c r="S540" s="54"/>
      <c r="AG540" s="54"/>
    </row>
    <row r="541" spans="5:33">
      <c r="E541" s="54"/>
      <c r="F541" s="54"/>
      <c r="G541" s="54"/>
      <c r="H541" s="54"/>
      <c r="I541" s="54"/>
      <c r="J541" s="99"/>
      <c r="K541" s="99"/>
      <c r="L541" s="99"/>
      <c r="M541" s="54"/>
      <c r="N541" s="54"/>
      <c r="O541" s="54"/>
      <c r="P541" s="54"/>
      <c r="Q541" s="54"/>
      <c r="R541" s="54"/>
      <c r="S541" s="54"/>
      <c r="AG541" s="54"/>
    </row>
    <row r="542" spans="5:33">
      <c r="E542" s="54"/>
      <c r="F542" s="54"/>
      <c r="G542" s="54"/>
      <c r="H542" s="54"/>
      <c r="I542" s="54"/>
      <c r="J542" s="54"/>
      <c r="K542" s="54"/>
      <c r="L542" s="99"/>
      <c r="M542" s="54"/>
      <c r="N542" s="54"/>
      <c r="O542" s="54"/>
      <c r="P542" s="54"/>
      <c r="Q542" s="54"/>
      <c r="R542" s="54"/>
      <c r="S542" s="54"/>
      <c r="AG542" s="54"/>
    </row>
    <row r="543" spans="5:33">
      <c r="E543" s="54"/>
      <c r="F543" s="54"/>
      <c r="G543" s="54"/>
      <c r="H543" s="54"/>
      <c r="I543" s="54"/>
      <c r="J543" s="54"/>
      <c r="K543" s="54"/>
      <c r="L543" s="99"/>
      <c r="M543" s="54"/>
      <c r="N543" s="54"/>
      <c r="O543" s="54"/>
      <c r="P543" s="54"/>
      <c r="Q543" s="54"/>
      <c r="R543" s="54"/>
      <c r="S543" s="54"/>
      <c r="AG543" s="54"/>
    </row>
    <row r="544" spans="5:33">
      <c r="E544" s="54"/>
      <c r="F544" s="54"/>
      <c r="G544" s="54"/>
      <c r="H544" s="54"/>
      <c r="I544" s="54"/>
      <c r="J544" s="54"/>
      <c r="K544" s="54"/>
      <c r="L544" s="99"/>
      <c r="M544" s="54"/>
      <c r="N544" s="54"/>
      <c r="O544" s="54"/>
      <c r="P544" s="54"/>
      <c r="Q544" s="54"/>
      <c r="R544" s="54"/>
      <c r="S544" s="54"/>
      <c r="AG544" s="54"/>
    </row>
    <row r="545" spans="5:33">
      <c r="E545" s="54"/>
      <c r="F545" s="54"/>
      <c r="G545" s="54"/>
      <c r="H545" s="54"/>
      <c r="I545" s="54"/>
      <c r="J545" s="54"/>
      <c r="K545" s="54"/>
      <c r="L545" s="99"/>
      <c r="M545" s="54"/>
      <c r="N545" s="54"/>
      <c r="O545" s="54"/>
      <c r="P545" s="54"/>
      <c r="Q545" s="54"/>
      <c r="R545" s="54"/>
      <c r="S545" s="54"/>
      <c r="AG545" s="54"/>
    </row>
    <row r="546" spans="5:33">
      <c r="E546" s="54"/>
      <c r="F546" s="54"/>
      <c r="G546" s="54"/>
      <c r="H546" s="54"/>
      <c r="I546" s="54"/>
      <c r="J546" s="54"/>
      <c r="K546" s="54"/>
      <c r="L546" s="99"/>
      <c r="M546" s="54"/>
      <c r="N546" s="54"/>
      <c r="O546" s="54"/>
      <c r="P546" s="54"/>
      <c r="Q546" s="54"/>
      <c r="R546" s="54"/>
      <c r="S546" s="54"/>
      <c r="AG546" s="54"/>
    </row>
    <row r="547" spans="5:33">
      <c r="E547" s="54"/>
      <c r="F547" s="54"/>
      <c r="G547" s="54"/>
      <c r="H547" s="54"/>
      <c r="I547" s="54"/>
      <c r="J547" s="54"/>
      <c r="K547" s="54"/>
      <c r="L547" s="99"/>
      <c r="M547" s="54"/>
      <c r="N547" s="54"/>
      <c r="O547" s="54"/>
      <c r="P547" s="54"/>
      <c r="Q547" s="54"/>
      <c r="R547" s="54"/>
      <c r="S547" s="54"/>
      <c r="AG547" s="54"/>
    </row>
    <row r="548" spans="5:33">
      <c r="E548" s="54"/>
      <c r="F548" s="54"/>
      <c r="G548" s="54"/>
      <c r="H548" s="54"/>
      <c r="I548" s="54"/>
      <c r="J548" s="54"/>
      <c r="K548" s="54"/>
      <c r="L548" s="99"/>
      <c r="M548" s="54"/>
      <c r="N548" s="54"/>
      <c r="O548" s="54"/>
      <c r="P548" s="54"/>
      <c r="Q548" s="54"/>
      <c r="R548" s="54"/>
      <c r="S548" s="54"/>
      <c r="AG548" s="54"/>
    </row>
    <row r="549" spans="5:33">
      <c r="E549" s="54"/>
      <c r="F549" s="54"/>
      <c r="G549" s="54"/>
      <c r="H549" s="54"/>
      <c r="I549" s="54"/>
      <c r="J549" s="54"/>
      <c r="K549" s="54"/>
      <c r="L549" s="99"/>
      <c r="M549" s="54"/>
      <c r="N549" s="54"/>
      <c r="O549" s="54"/>
      <c r="P549" s="54"/>
      <c r="Q549" s="54"/>
      <c r="R549" s="54"/>
      <c r="S549" s="54"/>
      <c r="AG549" s="54"/>
    </row>
    <row r="550" spans="5:33">
      <c r="E550" s="54"/>
      <c r="F550" s="54"/>
      <c r="G550" s="54"/>
      <c r="H550" s="54"/>
      <c r="I550" s="54"/>
      <c r="J550" s="54"/>
      <c r="K550" s="54"/>
      <c r="L550" s="99"/>
      <c r="M550" s="54"/>
      <c r="N550" s="54"/>
      <c r="O550" s="54"/>
      <c r="P550" s="54"/>
      <c r="Q550" s="54"/>
      <c r="R550" s="54"/>
      <c r="S550" s="54"/>
      <c r="AG550" s="54"/>
    </row>
    <row r="551" spans="5:33">
      <c r="E551" s="54"/>
      <c r="F551" s="54"/>
      <c r="G551" s="54"/>
      <c r="H551" s="54"/>
      <c r="I551" s="54"/>
      <c r="J551" s="54"/>
      <c r="K551" s="54"/>
      <c r="L551" s="99"/>
      <c r="M551" s="54"/>
      <c r="N551" s="54"/>
      <c r="O551" s="54"/>
      <c r="P551" s="54"/>
      <c r="Q551" s="54"/>
      <c r="R551" s="54"/>
      <c r="S551" s="54"/>
      <c r="AG551" s="54"/>
    </row>
    <row r="552" spans="5:33">
      <c r="E552" s="54"/>
      <c r="F552" s="54"/>
      <c r="G552" s="54"/>
      <c r="H552" s="54"/>
      <c r="I552" s="54"/>
      <c r="J552" s="54"/>
      <c r="K552" s="54"/>
      <c r="L552" s="99"/>
      <c r="M552" s="54"/>
      <c r="N552" s="54"/>
      <c r="O552" s="54"/>
      <c r="P552" s="54"/>
      <c r="Q552" s="54"/>
      <c r="R552" s="54"/>
      <c r="S552" s="54"/>
      <c r="AG552" s="54"/>
    </row>
    <row r="553" spans="5:33">
      <c r="E553" s="54"/>
      <c r="F553" s="54"/>
      <c r="G553" s="54"/>
      <c r="H553" s="54"/>
      <c r="I553" s="54"/>
      <c r="J553" s="54"/>
      <c r="K553" s="54"/>
      <c r="L553" s="99"/>
      <c r="M553" s="54"/>
      <c r="N553" s="54"/>
      <c r="O553" s="54"/>
      <c r="P553" s="54"/>
      <c r="Q553" s="54"/>
      <c r="R553" s="54"/>
      <c r="S553" s="54"/>
      <c r="AG553" s="54"/>
    </row>
    <row r="554" spans="5:33">
      <c r="E554" s="54"/>
      <c r="F554" s="54"/>
      <c r="G554" s="54"/>
      <c r="H554" s="54"/>
      <c r="I554" s="54"/>
      <c r="J554" s="54"/>
      <c r="K554" s="54"/>
      <c r="L554" s="99"/>
      <c r="M554" s="54"/>
      <c r="N554" s="54"/>
      <c r="O554" s="54"/>
      <c r="P554" s="54"/>
      <c r="Q554" s="54"/>
      <c r="R554" s="54"/>
      <c r="S554" s="54"/>
      <c r="AG554" s="54"/>
    </row>
    <row r="555" spans="5:33">
      <c r="E555" s="54"/>
      <c r="F555" s="54"/>
      <c r="G555" s="54"/>
      <c r="H555" s="54"/>
      <c r="I555" s="54"/>
      <c r="J555" s="54"/>
      <c r="K555" s="54"/>
      <c r="L555" s="99"/>
      <c r="M555" s="54"/>
      <c r="N555" s="54"/>
      <c r="O555" s="54"/>
      <c r="P555" s="54"/>
      <c r="Q555" s="54"/>
      <c r="R555" s="54"/>
      <c r="S555" s="54"/>
      <c r="AG555" s="54"/>
    </row>
    <row r="556" spans="5:33">
      <c r="E556" s="54"/>
      <c r="F556" s="54"/>
      <c r="G556" s="54"/>
      <c r="H556" s="54"/>
      <c r="I556" s="54"/>
      <c r="J556" s="54"/>
      <c r="K556" s="54"/>
      <c r="L556" s="99"/>
      <c r="M556" s="54"/>
      <c r="N556" s="54"/>
      <c r="O556" s="54"/>
      <c r="P556" s="54"/>
      <c r="Q556" s="54"/>
      <c r="R556" s="54"/>
      <c r="S556" s="54"/>
      <c r="AG556" s="54"/>
    </row>
    <row r="557" spans="5:33">
      <c r="E557" s="54"/>
      <c r="F557" s="54"/>
      <c r="G557" s="54"/>
      <c r="H557" s="54"/>
      <c r="I557" s="54"/>
      <c r="J557" s="54"/>
      <c r="K557" s="54"/>
      <c r="L557" s="99"/>
      <c r="M557" s="54"/>
      <c r="N557" s="54"/>
      <c r="O557" s="54"/>
      <c r="P557" s="54"/>
      <c r="Q557" s="54"/>
      <c r="R557" s="54"/>
      <c r="S557" s="54"/>
      <c r="AG557" s="54"/>
    </row>
    <row r="558" spans="5:33">
      <c r="L558" s="99"/>
      <c r="S558" s="22"/>
    </row>
    <row r="559" spans="5:33">
      <c r="L559" s="99"/>
    </row>
    <row r="560" spans="5:33">
      <c r="L560" s="99"/>
    </row>
    <row r="561" spans="12:12">
      <c r="L561" s="99"/>
    </row>
    <row r="562" spans="12:12">
      <c r="L562" s="99"/>
    </row>
    <row r="563" spans="12:12">
      <c r="L563" s="99"/>
    </row>
    <row r="564" spans="12:12">
      <c r="L564" s="99"/>
    </row>
    <row r="565" spans="12:12">
      <c r="L565" s="99"/>
    </row>
    <row r="566" spans="12:12">
      <c r="L566" s="99"/>
    </row>
    <row r="567" spans="12:12">
      <c r="L567" s="99"/>
    </row>
    <row r="568" spans="12:12">
      <c r="L568" s="99"/>
    </row>
    <row r="569" spans="12:12">
      <c r="L569" s="99"/>
    </row>
    <row r="570" spans="12:12">
      <c r="L570" s="99"/>
    </row>
    <row r="571" spans="12:12">
      <c r="L571" s="99"/>
    </row>
    <row r="572" spans="12:12">
      <c r="L572" s="99"/>
    </row>
    <row r="573" spans="12:12">
      <c r="L573" s="99"/>
    </row>
    <row r="574" spans="12:12">
      <c r="L574" s="99"/>
    </row>
    <row r="575" spans="12:12">
      <c r="L575" s="99"/>
    </row>
    <row r="576" spans="12:12">
      <c r="L576" s="99"/>
    </row>
    <row r="577" spans="12:12">
      <c r="L577" s="99"/>
    </row>
    <row r="578" spans="12:12">
      <c r="L578" s="99"/>
    </row>
    <row r="579" spans="12:12">
      <c r="L579" s="99"/>
    </row>
    <row r="580" spans="12:12">
      <c r="L580" s="99"/>
    </row>
    <row r="581" spans="12:12">
      <c r="L581" s="99"/>
    </row>
    <row r="582" spans="12:12">
      <c r="L582" s="99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582"/>
  <sheetViews>
    <sheetView workbookViewId="0">
      <selection activeCell="A16" sqref="A16:D19"/>
    </sheetView>
  </sheetViews>
  <sheetFormatPr defaultRowHeight="15"/>
  <cols>
    <col min="1" max="4" width="9.140625" style="54"/>
    <col min="5" max="5" width="11.5703125" style="94" customWidth="1"/>
    <col min="6" max="13" width="9.140625" style="94"/>
    <col min="14" max="16" width="9.28515625" style="94" bestFit="1" customWidth="1"/>
    <col min="17" max="17" width="12.140625" style="94" bestFit="1" customWidth="1"/>
    <col min="18" max="18" width="11.7109375" style="94" customWidth="1"/>
    <col min="19" max="19" width="11.140625" style="94" customWidth="1"/>
    <col min="20" max="21" width="9.28515625" style="54" bestFit="1" customWidth="1"/>
    <col min="22" max="22" width="16.5703125" style="54" customWidth="1"/>
    <col min="23" max="23" width="10.7109375" style="54" bestFit="1" customWidth="1"/>
    <col min="24" max="24" width="10.5703125" style="54" bestFit="1" customWidth="1"/>
    <col min="25" max="25" width="12.140625" style="54" bestFit="1" customWidth="1"/>
    <col min="26" max="27" width="10.5703125" style="54" bestFit="1" customWidth="1"/>
    <col min="28" max="28" width="14" style="54" customWidth="1"/>
    <col min="29" max="29" width="14.5703125" style="54" customWidth="1"/>
    <col min="30" max="31" width="9.140625" style="54"/>
    <col min="32" max="32" width="10.7109375" style="54" customWidth="1"/>
    <col min="33" max="33" width="9.140625" style="94"/>
  </cols>
  <sheetData>
    <row r="1" spans="1:33" ht="15.75" thickBot="1">
      <c r="A1" s="94"/>
      <c r="B1" s="94"/>
      <c r="C1" s="94"/>
      <c r="D1" s="94"/>
      <c r="N1" s="59"/>
      <c r="Q1" s="82"/>
    </row>
    <row r="2" spans="1:33">
      <c r="A2" s="83" t="s">
        <v>32</v>
      </c>
      <c r="B2" s="84">
        <f>C2*100000000000</f>
        <v>44794500050064.797</v>
      </c>
      <c r="C2" s="85">
        <v>447.94500050064801</v>
      </c>
      <c r="D2" s="54">
        <f>B2*60</f>
        <v>2687670003003888</v>
      </c>
      <c r="F2" s="82">
        <f>AF303</f>
        <v>0</v>
      </c>
      <c r="AG2" s="82"/>
    </row>
    <row r="3" spans="1:33" ht="15.75" thickBot="1">
      <c r="A3" s="86" t="s">
        <v>33</v>
      </c>
      <c r="B3" s="87">
        <v>1</v>
      </c>
      <c r="C3" s="88"/>
    </row>
    <row r="4" spans="1:33" ht="15.75" thickTop="1">
      <c r="A4" s="54" t="s">
        <v>2</v>
      </c>
      <c r="B4" s="54" t="s">
        <v>39</v>
      </c>
      <c r="D4" s="54" t="s">
        <v>52</v>
      </c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>
        <v>0</v>
      </c>
      <c r="B5" s="54">
        <v>0.255</v>
      </c>
      <c r="C5" s="4">
        <f t="shared" ref="C5:C15" si="0">B5/0.0253</f>
        <v>10.079051383399209</v>
      </c>
      <c r="D5" s="76">
        <f>C5/56000</f>
        <v>1.7998306041784303E-4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131" t="s">
        <v>19</v>
      </c>
      <c r="U5" s="96" t="s">
        <v>20</v>
      </c>
      <c r="V5" s="94" t="s">
        <v>23</v>
      </c>
      <c r="W5" s="102" t="s">
        <v>45</v>
      </c>
      <c r="X5" s="94" t="s">
        <v>46</v>
      </c>
      <c r="Y5" s="94" t="s">
        <v>47</v>
      </c>
      <c r="Z5" s="94" t="s">
        <v>48</v>
      </c>
      <c r="AA5" s="94" t="s">
        <v>49</v>
      </c>
      <c r="AB5" s="69"/>
      <c r="AC5" s="69"/>
      <c r="AD5" s="69"/>
      <c r="AE5" s="69"/>
      <c r="AF5" s="69"/>
      <c r="AG5" s="71"/>
    </row>
    <row r="6" spans="1:33">
      <c r="A6" s="98">
        <f>2*60</f>
        <v>120</v>
      </c>
      <c r="B6" s="54">
        <v>0.25</v>
      </c>
      <c r="C6" s="4">
        <f t="shared" si="0"/>
        <v>9.8814229249011856</v>
      </c>
      <c r="D6" s="76">
        <f t="shared" ref="D6:D15" si="1">C6/56000</f>
        <v>1.7645398080180688E-4</v>
      </c>
      <c r="E6" s="72">
        <v>0.5398842592592592</v>
      </c>
      <c r="F6" s="71">
        <v>0</v>
      </c>
      <c r="G6" s="58">
        <v>14.54</v>
      </c>
      <c r="H6" s="58">
        <v>6.47</v>
      </c>
      <c r="I6" s="58">
        <v>1.08</v>
      </c>
      <c r="J6" s="58">
        <v>14.39</v>
      </c>
      <c r="K6" s="58">
        <v>6.66</v>
      </c>
      <c r="L6" s="58">
        <v>1.1100000000000001</v>
      </c>
      <c r="M6" s="59">
        <f>(G6+J6)/2</f>
        <v>14.465</v>
      </c>
      <c r="N6" s="59">
        <f>(H6+K6)/2</f>
        <v>6.5649999999999995</v>
      </c>
      <c r="O6" s="59">
        <f>(I6+L6)/2</f>
        <v>1.0950000000000002</v>
      </c>
      <c r="P6" s="60">
        <f>((O6/32000)*(1/((-0.026*M6+1.9067)/1000)))/1.013</f>
        <v>2.2069380838316648E-2</v>
      </c>
      <c r="Q6" s="22">
        <f>POWER(10, -N6)</f>
        <v>2.7227013080779138E-7</v>
      </c>
      <c r="R6" s="61">
        <f>(0.00000000000001*(0.1253*EXP(0.0831*M6)))/Q6</f>
        <v>1.5310559495586244E-8</v>
      </c>
      <c r="S6" s="22">
        <f>POWER(R6, 2)</f>
        <v>2.3441323206788611E-16</v>
      </c>
      <c r="T6" s="94">
        <v>298</v>
      </c>
      <c r="U6" s="59">
        <f>273+M6</f>
        <v>287.46499999999997</v>
      </c>
      <c r="V6" s="63">
        <f>((1/U6)-(1/298))*5026</f>
        <v>0.61809578919266317</v>
      </c>
      <c r="W6" s="64">
        <f>POWER(10,V6)</f>
        <v>4.1504557614029478</v>
      </c>
      <c r="X6" s="65">
        <f t="shared" ref="X6:X69" si="2">-($B$2/W6)*P6*S6*AB6</f>
        <v>-1.0049230525556594E-8</v>
      </c>
      <c r="Y6" s="66">
        <f t="shared" ref="Y6:Y69" si="3">-(AB6+(5*X6))*$B$2*S6*P6/W6</f>
        <v>-1.0046425066144987E-8</v>
      </c>
      <c r="Z6" s="66">
        <f t="shared" ref="Z6:Z69" si="4">-(AB6+5*Y6)*$B$2*P6*S6/W6</f>
        <v>-1.0046425849349481E-8</v>
      </c>
      <c r="AA6" s="67">
        <f t="shared" ref="AA6:AA69" si="5">-(AB6+(10*Z6))*$B$2*P6*S6/W6</f>
        <v>-1.0043621172705073E-8</v>
      </c>
      <c r="AB6" s="75">
        <f>AC6</f>
        <v>1.7998306041784303E-4</v>
      </c>
      <c r="AC6" s="75">
        <f>D5</f>
        <v>1.7998306041784303E-4</v>
      </c>
      <c r="AD6" s="70">
        <f>AB6*10000</f>
        <v>1.7998306041784302</v>
      </c>
      <c r="AE6" s="70">
        <f>AC6*10000</f>
        <v>1.7998306041784302</v>
      </c>
      <c r="AF6" s="74">
        <f>(AD6-AE6)*(AD6-AE6)</f>
        <v>0</v>
      </c>
      <c r="AG6" s="71">
        <v>0</v>
      </c>
    </row>
    <row r="7" spans="1:33">
      <c r="A7" s="54">
        <f>4*60</f>
        <v>240</v>
      </c>
      <c r="B7" s="54">
        <v>0.253</v>
      </c>
      <c r="C7" s="4">
        <f t="shared" si="0"/>
        <v>10</v>
      </c>
      <c r="D7" s="76">
        <f t="shared" si="1"/>
        <v>1.7857142857142857E-4</v>
      </c>
      <c r="E7" s="72">
        <v>0.54</v>
      </c>
      <c r="F7" s="71">
        <v>10</v>
      </c>
      <c r="G7" s="58">
        <v>14.54</v>
      </c>
      <c r="H7" s="58">
        <v>6.46</v>
      </c>
      <c r="I7" s="58">
        <v>1.06</v>
      </c>
      <c r="J7" s="58">
        <v>14.39</v>
      </c>
      <c r="K7" s="58">
        <v>6.65</v>
      </c>
      <c r="L7" s="58">
        <v>1.1200000000000001</v>
      </c>
      <c r="M7" s="59">
        <f t="shared" ref="M7:O69" si="6">(G7+J7)/2</f>
        <v>14.465</v>
      </c>
      <c r="N7" s="59">
        <f t="shared" si="6"/>
        <v>6.5549999999999997</v>
      </c>
      <c r="O7" s="59">
        <f t="shared" si="6"/>
        <v>1.0900000000000001</v>
      </c>
      <c r="P7" s="60">
        <f t="shared" ref="P7:P70" si="7">((O7/32000)*(1/((-0.026*M7+1.9067)/1000)))/1.013</f>
        <v>2.1968607409831181E-2</v>
      </c>
      <c r="Q7" s="22">
        <f t="shared" ref="Q7:Q70" si="8">POWER(10, -N7)</f>
        <v>2.7861211686297668E-7</v>
      </c>
      <c r="R7" s="61">
        <f t="shared" ref="R7:R70" si="9">(0.00000000000001*(0.1253*EXP(0.0831*M7)))/Q7</f>
        <v>1.4962048612745329E-8</v>
      </c>
      <c r="S7" s="22">
        <f t="shared" ref="S7:S70" si="10">POWER(R7, 2)</f>
        <v>2.2386289869015442E-16</v>
      </c>
      <c r="T7" s="94">
        <v>298</v>
      </c>
      <c r="U7" s="59">
        <f t="shared" ref="U7:U70" si="11">273+M7</f>
        <v>287.46499999999997</v>
      </c>
      <c r="V7" s="63">
        <f t="shared" ref="V7:V70" si="12">((1/U7)-(1/298))*5026</f>
        <v>0.61809578919266317</v>
      </c>
      <c r="W7" s="64">
        <f t="shared" ref="W7:W70" si="13">POWER(10,V7)</f>
        <v>4.1504557614029478</v>
      </c>
      <c r="X7" s="65">
        <f t="shared" si="2"/>
        <v>-9.5477865707760666E-9</v>
      </c>
      <c r="Y7" s="66">
        <f t="shared" si="3"/>
        <v>-9.5452526895016668E-9</v>
      </c>
      <c r="Z7" s="66">
        <f t="shared" si="4"/>
        <v>-9.5452533619668775E-9</v>
      </c>
      <c r="AA7" s="67">
        <f t="shared" si="5"/>
        <v>-9.5427201528007566E-9</v>
      </c>
      <c r="AB7" s="68">
        <f>AB6+10*(0.166666666666666*(X6+2*Y6+2*Z6+AA6))</f>
        <v>1.7988259616196094E-4</v>
      </c>
      <c r="AC7" s="69"/>
      <c r="AD7" s="70">
        <f t="shared" ref="AD7:AD70" si="14">AB7*10000</f>
        <v>1.7988259616196094</v>
      </c>
      <c r="AE7" s="70"/>
      <c r="AF7" s="74"/>
      <c r="AG7" s="71">
        <v>10</v>
      </c>
    </row>
    <row r="8" spans="1:33">
      <c r="A8" s="54">
        <f>6*60</f>
        <v>360</v>
      </c>
      <c r="B8" s="54">
        <v>0.248</v>
      </c>
      <c r="C8" s="4">
        <f t="shared" si="0"/>
        <v>9.8023715415019765</v>
      </c>
      <c r="D8" s="76">
        <f t="shared" si="1"/>
        <v>1.7504234895539245E-4</v>
      </c>
      <c r="E8" s="72">
        <v>0.54011574074074076</v>
      </c>
      <c r="F8" s="71">
        <v>20</v>
      </c>
      <c r="G8" s="58">
        <v>14.54</v>
      </c>
      <c r="H8" s="58">
        <v>6.45</v>
      </c>
      <c r="I8" s="58">
        <v>1.05</v>
      </c>
      <c r="J8" s="58">
        <v>14.38</v>
      </c>
      <c r="K8" s="58">
        <v>6.64</v>
      </c>
      <c r="L8" s="58">
        <v>1.1399999999999999</v>
      </c>
      <c r="M8" s="59">
        <f t="shared" si="6"/>
        <v>14.46</v>
      </c>
      <c r="N8" s="59">
        <f t="shared" si="6"/>
        <v>6.5449999999999999</v>
      </c>
      <c r="O8" s="59">
        <f t="shared" si="6"/>
        <v>1.095</v>
      </c>
      <c r="P8" s="60">
        <f t="shared" si="7"/>
        <v>2.2067506568676482E-2</v>
      </c>
      <c r="Q8" s="22">
        <f t="shared" si="8"/>
        <v>2.851018267503905E-7</v>
      </c>
      <c r="R8" s="61">
        <f t="shared" si="9"/>
        <v>1.4615396846957448E-8</v>
      </c>
      <c r="S8" s="22">
        <f t="shared" si="10"/>
        <v>2.1360982499405373E-16</v>
      </c>
      <c r="T8" s="94">
        <v>298</v>
      </c>
      <c r="U8" s="59">
        <f t="shared" si="11"/>
        <v>287.45999999999998</v>
      </c>
      <c r="V8" s="63">
        <f t="shared" si="12"/>
        <v>0.61839989876619161</v>
      </c>
      <c r="W8" s="64">
        <f t="shared" si="13"/>
        <v>4.1533630867439415</v>
      </c>
      <c r="X8" s="65">
        <f t="shared" si="2"/>
        <v>-9.1402466721026145E-9</v>
      </c>
      <c r="Y8" s="66">
        <f t="shared" si="3"/>
        <v>-9.1379232548787857E-9</v>
      </c>
      <c r="Z8" s="66">
        <f t="shared" si="4"/>
        <v>-9.1379238454829323E-9</v>
      </c>
      <c r="AA8" s="67">
        <f t="shared" si="5"/>
        <v>-9.1356010185629935E-9</v>
      </c>
      <c r="AB8" s="68">
        <f t="shared" ref="AB8:AB71" si="15">AB7+10*(0.166666666666666*(X7+2*Y7+2*Z7+AA7))</f>
        <v>1.7978714363058341E-4</v>
      </c>
      <c r="AC8" s="69"/>
      <c r="AD8" s="70">
        <f t="shared" si="14"/>
        <v>1.7978714363058341</v>
      </c>
      <c r="AE8" s="70"/>
      <c r="AF8" s="74"/>
      <c r="AG8" s="71">
        <v>20</v>
      </c>
    </row>
    <row r="9" spans="1:33">
      <c r="A9" s="54">
        <f>8*60</f>
        <v>480</v>
      </c>
      <c r="B9" s="54">
        <v>0.25</v>
      </c>
      <c r="C9" s="4">
        <f t="shared" si="0"/>
        <v>9.8814229249011856</v>
      </c>
      <c r="D9" s="76">
        <f t="shared" si="1"/>
        <v>1.7645398080180688E-4</v>
      </c>
      <c r="E9" s="72">
        <v>0.54023148148148148</v>
      </c>
      <c r="F9" s="71">
        <v>30</v>
      </c>
      <c r="G9" s="58">
        <v>14.54</v>
      </c>
      <c r="H9" s="58">
        <v>6.45</v>
      </c>
      <c r="I9" s="58">
        <v>1.04</v>
      </c>
      <c r="J9" s="58">
        <v>14.38</v>
      </c>
      <c r="K9" s="58">
        <v>6.64</v>
      </c>
      <c r="L9" s="58">
        <v>1.1499999999999999</v>
      </c>
      <c r="M9" s="59">
        <f t="shared" si="6"/>
        <v>14.46</v>
      </c>
      <c r="N9" s="59">
        <f t="shared" si="6"/>
        <v>6.5449999999999999</v>
      </c>
      <c r="O9" s="59">
        <f t="shared" si="6"/>
        <v>1.095</v>
      </c>
      <c r="P9" s="60">
        <f t="shared" si="7"/>
        <v>2.2067506568676482E-2</v>
      </c>
      <c r="Q9" s="22">
        <f t="shared" si="8"/>
        <v>2.851018267503905E-7</v>
      </c>
      <c r="R9" s="61">
        <f t="shared" si="9"/>
        <v>1.4615396846957448E-8</v>
      </c>
      <c r="S9" s="22">
        <f t="shared" si="10"/>
        <v>2.1360982499405373E-16</v>
      </c>
      <c r="T9" s="94">
        <v>298</v>
      </c>
      <c r="U9" s="59">
        <f t="shared" si="11"/>
        <v>287.45999999999998</v>
      </c>
      <c r="V9" s="63">
        <f t="shared" si="12"/>
        <v>0.61839989876619161</v>
      </c>
      <c r="W9" s="64">
        <f t="shared" si="13"/>
        <v>4.1533630867439415</v>
      </c>
      <c r="X9" s="65">
        <f t="shared" si="2"/>
        <v>-9.1356010186631038E-9</v>
      </c>
      <c r="Y9" s="66">
        <f t="shared" si="3"/>
        <v>-9.1332787823473612E-9</v>
      </c>
      <c r="Z9" s="66">
        <f t="shared" si="4"/>
        <v>-9.1332793726513289E-9</v>
      </c>
      <c r="AA9" s="67">
        <f t="shared" si="5"/>
        <v>-9.1309577263394446E-9</v>
      </c>
      <c r="AB9" s="68">
        <f t="shared" si="15"/>
        <v>1.7969576439409778E-4</v>
      </c>
      <c r="AC9" s="69"/>
      <c r="AD9" s="70">
        <f t="shared" si="14"/>
        <v>1.7969576439409778</v>
      </c>
      <c r="AE9" s="70"/>
      <c r="AF9" s="74"/>
      <c r="AG9" s="71">
        <v>30</v>
      </c>
    </row>
    <row r="10" spans="1:33">
      <c r="A10" s="54">
        <f>600</f>
        <v>600</v>
      </c>
      <c r="B10" s="54">
        <v>0.24099999999999999</v>
      </c>
      <c r="C10" s="4">
        <f t="shared" si="0"/>
        <v>9.5256916996047423</v>
      </c>
      <c r="D10" s="76">
        <f t="shared" si="1"/>
        <v>1.7010163749294182E-4</v>
      </c>
      <c r="E10" s="72">
        <v>0.5403472222222222</v>
      </c>
      <c r="F10" s="71">
        <v>40</v>
      </c>
      <c r="G10" s="58">
        <v>14.5</v>
      </c>
      <c r="H10" s="58">
        <v>6.44</v>
      </c>
      <c r="I10" s="58">
        <v>1.05</v>
      </c>
      <c r="J10" s="58">
        <v>14.36</v>
      </c>
      <c r="K10" s="58">
        <v>6.63</v>
      </c>
      <c r="L10" s="58">
        <v>1.2</v>
      </c>
      <c r="M10" s="59">
        <f t="shared" si="6"/>
        <v>14.43</v>
      </c>
      <c r="N10" s="59">
        <f t="shared" si="6"/>
        <v>6.5350000000000001</v>
      </c>
      <c r="O10" s="59">
        <f t="shared" si="6"/>
        <v>1.125</v>
      </c>
      <c r="P10" s="60">
        <f t="shared" si="7"/>
        <v>2.2660548937774666E-2</v>
      </c>
      <c r="Q10" s="22">
        <f t="shared" si="8"/>
        <v>2.9174270140011623E-7</v>
      </c>
      <c r="R10" s="61">
        <f t="shared" si="9"/>
        <v>1.424714734937148E-8</v>
      </c>
      <c r="S10" s="22">
        <f t="shared" si="10"/>
        <v>2.0298120759470278E-16</v>
      </c>
      <c r="T10" s="94">
        <v>298</v>
      </c>
      <c r="U10" s="59">
        <f t="shared" si="11"/>
        <v>287.43</v>
      </c>
      <c r="V10" s="63">
        <f t="shared" si="12"/>
        <v>0.62022477839366486</v>
      </c>
      <c r="W10" s="64">
        <f t="shared" si="13"/>
        <v>4.1708519897693117</v>
      </c>
      <c r="X10" s="65">
        <f t="shared" si="2"/>
        <v>-8.8724430797490624E-9</v>
      </c>
      <c r="Y10" s="66">
        <f t="shared" si="3"/>
        <v>-8.8702515902211851E-9</v>
      </c>
      <c r="Z10" s="66">
        <f t="shared" si="4"/>
        <v>-8.8702521315181343E-9</v>
      </c>
      <c r="AA10" s="67">
        <f t="shared" si="5"/>
        <v>-8.8680611830198019E-9</v>
      </c>
      <c r="AB10" s="68">
        <f t="shared" si="15"/>
        <v>1.7960443160233944E-4</v>
      </c>
      <c r="AC10" s="69"/>
      <c r="AD10" s="70">
        <f t="shared" si="14"/>
        <v>1.7960443160233943</v>
      </c>
      <c r="AE10" s="70"/>
      <c r="AF10" s="74"/>
      <c r="AG10" s="71">
        <v>40</v>
      </c>
    </row>
    <row r="11" spans="1:33">
      <c r="A11" s="54">
        <f>12*60</f>
        <v>720</v>
      </c>
      <c r="B11" s="54">
        <v>0.221</v>
      </c>
      <c r="C11" s="4">
        <f t="shared" si="0"/>
        <v>8.7351778656126484</v>
      </c>
      <c r="D11" s="76">
        <f t="shared" si="1"/>
        <v>1.5598531902879728E-4</v>
      </c>
      <c r="E11" s="72">
        <v>0.54046296296296292</v>
      </c>
      <c r="F11" s="71">
        <v>50</v>
      </c>
      <c r="G11" s="58">
        <v>14.39</v>
      </c>
      <c r="H11" s="58">
        <v>6.42</v>
      </c>
      <c r="I11" s="58">
        <v>1.22</v>
      </c>
      <c r="J11" s="58">
        <v>14.35</v>
      </c>
      <c r="K11" s="58">
        <v>6.63</v>
      </c>
      <c r="L11" s="58">
        <v>1.3</v>
      </c>
      <c r="M11" s="59">
        <f t="shared" si="6"/>
        <v>14.370000000000001</v>
      </c>
      <c r="N11" s="59">
        <f t="shared" si="6"/>
        <v>6.5250000000000004</v>
      </c>
      <c r="O11" s="59">
        <f t="shared" si="6"/>
        <v>1.26</v>
      </c>
      <c r="P11" s="60">
        <f t="shared" si="7"/>
        <v>2.5353989340596926E-2</v>
      </c>
      <c r="Q11" s="22">
        <f t="shared" si="8"/>
        <v>2.9853826189179548E-7</v>
      </c>
      <c r="R11" s="61">
        <f t="shared" si="9"/>
        <v>1.3853596163661659E-8</v>
      </c>
      <c r="S11" s="22">
        <f t="shared" si="10"/>
        <v>1.9192212666582104E-16</v>
      </c>
      <c r="T11" s="94">
        <v>298</v>
      </c>
      <c r="U11" s="59">
        <f t="shared" si="11"/>
        <v>287.37</v>
      </c>
      <c r="V11" s="63">
        <f t="shared" si="12"/>
        <v>0.62387568069880583</v>
      </c>
      <c r="W11" s="64">
        <f t="shared" si="13"/>
        <v>4.2060621019562516</v>
      </c>
      <c r="X11" s="65">
        <f t="shared" si="2"/>
        <v>-9.302996790394785E-9</v>
      </c>
      <c r="Y11" s="66">
        <f t="shared" si="3"/>
        <v>-9.3005862565177743E-9</v>
      </c>
      <c r="Z11" s="66">
        <f t="shared" si="4"/>
        <v>-9.3005868811201144E-9</v>
      </c>
      <c r="AA11" s="67">
        <f t="shared" si="5"/>
        <v>-9.2981769715217582E-9</v>
      </c>
      <c r="AB11" s="68">
        <f t="shared" si="15"/>
        <v>1.7951572908282901E-4</v>
      </c>
      <c r="AC11" s="69"/>
      <c r="AD11" s="70">
        <f t="shared" si="14"/>
        <v>1.7951572908282902</v>
      </c>
      <c r="AE11" s="70"/>
      <c r="AF11" s="74"/>
      <c r="AG11" s="71">
        <v>50</v>
      </c>
    </row>
    <row r="12" spans="1:33">
      <c r="A12" s="54">
        <f>14*60</f>
        <v>840</v>
      </c>
      <c r="B12" s="54">
        <v>0.19600000000000001</v>
      </c>
      <c r="C12" s="4">
        <f t="shared" si="0"/>
        <v>7.7470355731225302</v>
      </c>
      <c r="D12" s="76">
        <f t="shared" si="1"/>
        <v>1.3833992094861662E-4</v>
      </c>
      <c r="E12" s="72">
        <v>0.54057870370370364</v>
      </c>
      <c r="F12" s="71">
        <v>60</v>
      </c>
      <c r="G12" s="58">
        <v>14.44</v>
      </c>
      <c r="H12" s="58">
        <v>6.41</v>
      </c>
      <c r="I12" s="58">
        <v>1.32</v>
      </c>
      <c r="J12" s="58">
        <v>14.38</v>
      </c>
      <c r="K12" s="58">
        <v>6.62</v>
      </c>
      <c r="L12" s="58">
        <v>1.37</v>
      </c>
      <c r="M12" s="59">
        <f t="shared" si="6"/>
        <v>14.41</v>
      </c>
      <c r="N12" s="59">
        <f t="shared" si="6"/>
        <v>6.5150000000000006</v>
      </c>
      <c r="O12" s="59">
        <f t="shared" si="6"/>
        <v>1.3450000000000002</v>
      </c>
      <c r="P12" s="60">
        <f t="shared" si="7"/>
        <v>2.7082749715178881E-2</v>
      </c>
      <c r="Q12" s="22">
        <f t="shared" si="8"/>
        <v>3.0549211132155028E-7</v>
      </c>
      <c r="R12" s="61">
        <f t="shared" si="9"/>
        <v>1.3583325832443595E-8</v>
      </c>
      <c r="S12" s="22">
        <f t="shared" si="10"/>
        <v>1.8450674067032949E-16</v>
      </c>
      <c r="T12" s="94">
        <v>298</v>
      </c>
      <c r="U12" s="59">
        <f t="shared" si="11"/>
        <v>287.41000000000003</v>
      </c>
      <c r="V12" s="63">
        <f t="shared" si="12"/>
        <v>0.62144157645848297</v>
      </c>
      <c r="W12" s="64">
        <f t="shared" si="13"/>
        <v>4.1825541898297844</v>
      </c>
      <c r="X12" s="65">
        <f t="shared" si="2"/>
        <v>-9.6020851873621539E-9</v>
      </c>
      <c r="Y12" s="66">
        <f t="shared" si="3"/>
        <v>-9.5995158349888146E-9</v>
      </c>
      <c r="Z12" s="66">
        <f t="shared" si="4"/>
        <v>-9.5995165225031901E-9</v>
      </c>
      <c r="AA12" s="67">
        <f t="shared" si="5"/>
        <v>-9.5969478572762899E-9</v>
      </c>
      <c r="AB12" s="68">
        <f t="shared" si="15"/>
        <v>1.7942272321610036E-4</v>
      </c>
      <c r="AC12" s="69"/>
      <c r="AD12" s="70">
        <f t="shared" si="14"/>
        <v>1.7942272321610035</v>
      </c>
      <c r="AE12" s="70"/>
      <c r="AF12" s="74"/>
      <c r="AG12" s="71">
        <v>60</v>
      </c>
    </row>
    <row r="13" spans="1:33">
      <c r="A13" s="54">
        <f>16*60</f>
        <v>960</v>
      </c>
      <c r="B13" s="54">
        <v>0.14599999999999999</v>
      </c>
      <c r="C13" s="4">
        <f t="shared" si="0"/>
        <v>5.770750988142292</v>
      </c>
      <c r="D13" s="76">
        <f t="shared" si="1"/>
        <v>1.0304912478825522E-4</v>
      </c>
      <c r="E13" s="72">
        <v>0.54069444444444448</v>
      </c>
      <c r="F13" s="71">
        <v>70</v>
      </c>
      <c r="G13" s="58">
        <v>14.46</v>
      </c>
      <c r="H13" s="58">
        <v>6.4</v>
      </c>
      <c r="I13" s="58">
        <v>1.37</v>
      </c>
      <c r="J13" s="58">
        <v>14.41</v>
      </c>
      <c r="K13" s="58">
        <v>6.61</v>
      </c>
      <c r="L13" s="58">
        <v>1.4</v>
      </c>
      <c r="M13" s="59">
        <f t="shared" si="6"/>
        <v>14.435</v>
      </c>
      <c r="N13" s="59">
        <f t="shared" si="6"/>
        <v>6.5050000000000008</v>
      </c>
      <c r="O13" s="59">
        <f t="shared" si="6"/>
        <v>1.385</v>
      </c>
      <c r="P13" s="60">
        <f t="shared" si="7"/>
        <v>2.7900021818501975E-2</v>
      </c>
      <c r="Q13" s="22">
        <f t="shared" si="8"/>
        <v>3.1260793671239438E-7</v>
      </c>
      <c r="R13" s="61">
        <f t="shared" si="9"/>
        <v>1.3301737261673026E-8</v>
      </c>
      <c r="S13" s="22">
        <f t="shared" si="10"/>
        <v>1.769362141785806E-16</v>
      </c>
      <c r="T13" s="94">
        <v>298</v>
      </c>
      <c r="U13" s="59">
        <f t="shared" si="11"/>
        <v>287.435</v>
      </c>
      <c r="V13" s="63">
        <f t="shared" si="12"/>
        <v>0.61992060533557536</v>
      </c>
      <c r="W13" s="64">
        <f t="shared" si="13"/>
        <v>4.1679318130550556</v>
      </c>
      <c r="X13" s="65">
        <f t="shared" si="2"/>
        <v>-9.5141585948216419E-9</v>
      </c>
      <c r="Y13" s="66">
        <f t="shared" si="3"/>
        <v>-9.511634731961093E-9</v>
      </c>
      <c r="Z13" s="66">
        <f t="shared" si="4"/>
        <v>-9.5116354014773386E-9</v>
      </c>
      <c r="AA13" s="67">
        <f t="shared" si="5"/>
        <v>-9.5091122077778241E-9</v>
      </c>
      <c r="AB13" s="68">
        <f t="shared" si="15"/>
        <v>1.7932672805316766E-4</v>
      </c>
      <c r="AC13" s="69"/>
      <c r="AD13" s="70">
        <f t="shared" si="14"/>
        <v>1.7932672805316767</v>
      </c>
      <c r="AE13" s="70"/>
      <c r="AF13" s="74"/>
      <c r="AG13" s="71">
        <v>70</v>
      </c>
    </row>
    <row r="14" spans="1:33">
      <c r="A14" s="54">
        <f>20*60</f>
        <v>1200</v>
      </c>
      <c r="B14" s="54">
        <v>5.0999999999999997E-2</v>
      </c>
      <c r="C14" s="4">
        <f t="shared" si="0"/>
        <v>2.0158102766798418</v>
      </c>
      <c r="D14" s="76">
        <f t="shared" si="1"/>
        <v>3.5996612083568602E-5</v>
      </c>
      <c r="E14" s="72">
        <v>0.5408101851851852</v>
      </c>
      <c r="F14" s="71">
        <v>80</v>
      </c>
      <c r="G14" s="58">
        <v>14.48</v>
      </c>
      <c r="H14" s="58">
        <v>6.4</v>
      </c>
      <c r="I14" s="58">
        <v>1.4</v>
      </c>
      <c r="J14" s="58">
        <v>14.42</v>
      </c>
      <c r="K14" s="58">
        <v>6.61</v>
      </c>
      <c r="L14" s="58">
        <v>1.43</v>
      </c>
      <c r="M14" s="59">
        <f t="shared" si="6"/>
        <v>14.45</v>
      </c>
      <c r="N14" s="59">
        <f t="shared" si="6"/>
        <v>6.5050000000000008</v>
      </c>
      <c r="O14" s="59">
        <f t="shared" si="6"/>
        <v>1.415</v>
      </c>
      <c r="P14" s="60">
        <f t="shared" si="7"/>
        <v>2.8511615491104213E-2</v>
      </c>
      <c r="Q14" s="22">
        <f t="shared" si="8"/>
        <v>3.1260793671239438E-7</v>
      </c>
      <c r="R14" s="61">
        <f t="shared" si="9"/>
        <v>1.3318328215333369E-8</v>
      </c>
      <c r="S14" s="22">
        <f t="shared" si="10"/>
        <v>1.7737786645134491E-16</v>
      </c>
      <c r="T14" s="94">
        <v>298</v>
      </c>
      <c r="U14" s="59">
        <f t="shared" si="11"/>
        <v>287.45</v>
      </c>
      <c r="V14" s="63">
        <f t="shared" si="12"/>
        <v>0.61900814965194029</v>
      </c>
      <c r="W14" s="64">
        <f t="shared" si="13"/>
        <v>4.1591841524093445</v>
      </c>
      <c r="X14" s="65">
        <f t="shared" si="2"/>
        <v>-9.7623057754205182E-9</v>
      </c>
      <c r="Y14" s="66">
        <f t="shared" si="3"/>
        <v>-9.7596471313022144E-9</v>
      </c>
      <c r="Z14" s="66">
        <f t="shared" si="4"/>
        <v>-9.7596478553512982E-9</v>
      </c>
      <c r="AA14" s="67">
        <f t="shared" si="5"/>
        <v>-9.7569899348877049E-9</v>
      </c>
      <c r="AB14" s="68">
        <f t="shared" si="15"/>
        <v>1.792316117013852E-4</v>
      </c>
      <c r="AC14" s="69"/>
      <c r="AD14" s="70">
        <f t="shared" si="14"/>
        <v>1.792316117013852</v>
      </c>
      <c r="AE14" s="70"/>
      <c r="AF14" s="74"/>
      <c r="AG14" s="71">
        <v>80</v>
      </c>
    </row>
    <row r="15" spans="1:33">
      <c r="A15" s="54">
        <f>25*60</f>
        <v>1500</v>
      </c>
      <c r="B15" s="54">
        <v>1.4999999999999999E-2</v>
      </c>
      <c r="C15" s="4">
        <f t="shared" si="0"/>
        <v>0.59288537549407117</v>
      </c>
      <c r="D15" s="76">
        <f t="shared" si="1"/>
        <v>1.0587238848108413E-5</v>
      </c>
      <c r="E15" s="72">
        <v>0.54092592592592592</v>
      </c>
      <c r="F15" s="71">
        <v>90</v>
      </c>
      <c r="G15" s="58">
        <v>14.49</v>
      </c>
      <c r="H15" s="58">
        <v>6.4</v>
      </c>
      <c r="I15" s="58">
        <v>1.43</v>
      </c>
      <c r="J15" s="58">
        <v>14.43</v>
      </c>
      <c r="K15" s="58">
        <v>6.61</v>
      </c>
      <c r="L15" s="58">
        <v>1.44</v>
      </c>
      <c r="M15" s="59">
        <f t="shared" si="6"/>
        <v>14.46</v>
      </c>
      <c r="N15" s="59">
        <f t="shared" si="6"/>
        <v>6.5050000000000008</v>
      </c>
      <c r="O15" s="59">
        <f t="shared" si="6"/>
        <v>1.4350000000000001</v>
      </c>
      <c r="P15" s="60">
        <f t="shared" si="7"/>
        <v>2.8919517740685619E-2</v>
      </c>
      <c r="Q15" s="22">
        <f t="shared" si="8"/>
        <v>3.1260793671239438E-7</v>
      </c>
      <c r="R15" s="61">
        <f t="shared" si="9"/>
        <v>1.3329400345913406E-8</v>
      </c>
      <c r="S15" s="22">
        <f t="shared" si="10"/>
        <v>1.7767291358163643E-16</v>
      </c>
      <c r="T15" s="94">
        <v>298</v>
      </c>
      <c r="U15" s="59">
        <f t="shared" si="11"/>
        <v>287.45999999999998</v>
      </c>
      <c r="V15" s="63">
        <f t="shared" si="12"/>
        <v>0.61839989876619161</v>
      </c>
      <c r="W15" s="64">
        <f t="shared" si="13"/>
        <v>4.1533630867439415</v>
      </c>
      <c r="X15" s="65">
        <f t="shared" si="2"/>
        <v>-9.9269338125203221E-9</v>
      </c>
      <c r="Y15" s="66">
        <f t="shared" si="3"/>
        <v>-9.9241832457227696E-9</v>
      </c>
      <c r="Z15" s="66">
        <f t="shared" si="4"/>
        <v>-9.9241840078531361E-9</v>
      </c>
      <c r="AA15" s="67">
        <f t="shared" si="5"/>
        <v>-9.9214342027636065E-9</v>
      </c>
      <c r="AB15" s="68">
        <f t="shared" si="15"/>
        <v>1.7913401522524585E-4</v>
      </c>
      <c r="AC15" s="69"/>
      <c r="AD15" s="70">
        <f t="shared" si="14"/>
        <v>1.7913401522524586</v>
      </c>
      <c r="AE15" s="70"/>
      <c r="AF15" s="74"/>
      <c r="AG15" s="71">
        <v>90</v>
      </c>
    </row>
    <row r="16" spans="1:33">
      <c r="C16" s="4"/>
      <c r="D16" s="76"/>
      <c r="E16" s="72">
        <v>0.54104166666666664</v>
      </c>
      <c r="F16" s="71">
        <v>100</v>
      </c>
      <c r="G16" s="58">
        <v>14.51</v>
      </c>
      <c r="H16" s="58">
        <v>6.4</v>
      </c>
      <c r="I16" s="58">
        <v>1.45</v>
      </c>
      <c r="J16" s="58">
        <v>14.44</v>
      </c>
      <c r="K16" s="58">
        <v>6.6</v>
      </c>
      <c r="L16" s="58">
        <v>1.44</v>
      </c>
      <c r="M16" s="59">
        <f t="shared" si="6"/>
        <v>14.475</v>
      </c>
      <c r="N16" s="59">
        <f t="shared" si="6"/>
        <v>6.5</v>
      </c>
      <c r="O16" s="59">
        <f t="shared" si="6"/>
        <v>1.4449999999999998</v>
      </c>
      <c r="P16" s="60">
        <f t="shared" si="7"/>
        <v>2.9128468795455525E-2</v>
      </c>
      <c r="Q16" s="22">
        <f t="shared" si="8"/>
        <v>3.1622776601683734E-7</v>
      </c>
      <c r="R16" s="61">
        <f t="shared" si="9"/>
        <v>1.3193255109033861E-8</v>
      </c>
      <c r="S16" s="22">
        <f t="shared" si="10"/>
        <v>1.7406198037204808E-16</v>
      </c>
      <c r="T16" s="94">
        <v>298</v>
      </c>
      <c r="U16" s="59">
        <f t="shared" si="11"/>
        <v>287.47500000000002</v>
      </c>
      <c r="V16" s="63">
        <f t="shared" si="12"/>
        <v>0.61748760178153628</v>
      </c>
      <c r="W16" s="64">
        <f t="shared" si="13"/>
        <v>4.1446475174878721</v>
      </c>
      <c r="X16" s="65">
        <f t="shared" si="2"/>
        <v>-9.8106110665786634E-9</v>
      </c>
      <c r="Y16" s="66">
        <f t="shared" si="3"/>
        <v>-9.8079230946367209E-9</v>
      </c>
      <c r="Z16" s="66">
        <f t="shared" si="4"/>
        <v>-9.8079238311039098E-9</v>
      </c>
      <c r="AA16" s="67">
        <f t="shared" si="5"/>
        <v>-9.8052365952255947E-9</v>
      </c>
      <c r="AB16" s="68">
        <f t="shared" si="15"/>
        <v>1.7903477338770846E-4</v>
      </c>
      <c r="AC16" s="69"/>
      <c r="AD16" s="70">
        <f t="shared" si="14"/>
        <v>1.7903477338770846</v>
      </c>
      <c r="AE16" s="70"/>
      <c r="AF16" s="74"/>
      <c r="AG16" s="71">
        <v>100</v>
      </c>
    </row>
    <row r="17" spans="3:33">
      <c r="C17" s="4"/>
      <c r="D17" s="76"/>
      <c r="E17" s="72">
        <v>0.54115740740740736</v>
      </c>
      <c r="F17" s="71">
        <v>110</v>
      </c>
      <c r="G17" s="58">
        <v>14.52</v>
      </c>
      <c r="H17" s="58">
        <v>6.4</v>
      </c>
      <c r="I17" s="58">
        <v>1.47</v>
      </c>
      <c r="J17" s="58">
        <v>14.46</v>
      </c>
      <c r="K17" s="58">
        <v>6.59</v>
      </c>
      <c r="L17" s="58">
        <v>1.48</v>
      </c>
      <c r="M17" s="59">
        <f t="shared" si="6"/>
        <v>14.49</v>
      </c>
      <c r="N17" s="59">
        <f t="shared" si="6"/>
        <v>6.4950000000000001</v>
      </c>
      <c r="O17" s="59">
        <f t="shared" si="6"/>
        <v>1.4750000000000001</v>
      </c>
      <c r="P17" s="60">
        <f t="shared" si="7"/>
        <v>2.9740791344460116E-2</v>
      </c>
      <c r="Q17" s="22">
        <f t="shared" si="8"/>
        <v>3.1988951096913916E-7</v>
      </c>
      <c r="R17" s="61">
        <f t="shared" si="9"/>
        <v>1.3058500446752147E-8</v>
      </c>
      <c r="S17" s="22">
        <f t="shared" si="10"/>
        <v>1.7052443391782601E-16</v>
      </c>
      <c r="T17" s="94">
        <v>298</v>
      </c>
      <c r="U17" s="59">
        <f t="shared" si="11"/>
        <v>287.49</v>
      </c>
      <c r="V17" s="63">
        <f t="shared" si="12"/>
        <v>0.61657539999640365</v>
      </c>
      <c r="W17" s="64">
        <f t="shared" si="13"/>
        <v>4.1359511439226955</v>
      </c>
      <c r="X17" s="65">
        <f t="shared" si="2"/>
        <v>-9.8285135307575484E-9</v>
      </c>
      <c r="Y17" s="66">
        <f t="shared" si="3"/>
        <v>-9.8258142610889626E-9</v>
      </c>
      <c r="Z17" s="66">
        <f t="shared" si="4"/>
        <v>-9.8258150024072415E-9</v>
      </c>
      <c r="AA17" s="67">
        <f t="shared" si="5"/>
        <v>-9.8231164736497468E-9</v>
      </c>
      <c r="AB17" s="68">
        <f t="shared" si="15"/>
        <v>1.7893669415185298E-4</v>
      </c>
      <c r="AC17" s="69"/>
      <c r="AD17" s="70">
        <f t="shared" si="14"/>
        <v>1.7893669415185298</v>
      </c>
      <c r="AE17" s="70"/>
      <c r="AF17" s="74"/>
      <c r="AG17" s="71">
        <v>110</v>
      </c>
    </row>
    <row r="18" spans="3:33">
      <c r="C18" s="4"/>
      <c r="D18" s="76"/>
      <c r="E18" s="72">
        <v>0.54127314814814809</v>
      </c>
      <c r="F18" s="71">
        <v>120</v>
      </c>
      <c r="G18" s="58">
        <v>14.53</v>
      </c>
      <c r="H18" s="58">
        <v>6.4</v>
      </c>
      <c r="I18" s="58">
        <v>1.48</v>
      </c>
      <c r="J18" s="58">
        <v>14.47</v>
      </c>
      <c r="K18" s="58">
        <v>6.59</v>
      </c>
      <c r="L18" s="58">
        <v>1.51</v>
      </c>
      <c r="M18" s="59">
        <f t="shared" si="6"/>
        <v>14.5</v>
      </c>
      <c r="N18" s="59">
        <f t="shared" si="6"/>
        <v>6.4950000000000001</v>
      </c>
      <c r="O18" s="59">
        <f t="shared" si="6"/>
        <v>1.4950000000000001</v>
      </c>
      <c r="P18" s="60">
        <f t="shared" si="7"/>
        <v>3.0149179835828415E-2</v>
      </c>
      <c r="Q18" s="22">
        <f t="shared" si="8"/>
        <v>3.1988951096913916E-7</v>
      </c>
      <c r="R18" s="61">
        <f t="shared" si="9"/>
        <v>1.3069356570718171E-8</v>
      </c>
      <c r="S18" s="22">
        <f t="shared" si="10"/>
        <v>1.7080808117257422E-16</v>
      </c>
      <c r="T18" s="94">
        <v>298</v>
      </c>
      <c r="U18" s="59">
        <f t="shared" si="11"/>
        <v>287.5</v>
      </c>
      <c r="V18" s="63">
        <f t="shared" si="12"/>
        <v>0.61596731835424667</v>
      </c>
      <c r="W18" s="64">
        <f t="shared" si="13"/>
        <v>4.1301642039737896</v>
      </c>
      <c r="X18" s="65">
        <f t="shared" si="2"/>
        <v>-9.9885432596656287E-9</v>
      </c>
      <c r="Y18" s="66">
        <f t="shared" si="3"/>
        <v>-9.9857538426174984E-9</v>
      </c>
      <c r="Z18" s="66">
        <f t="shared" si="4"/>
        <v>-9.9857546215947001E-9</v>
      </c>
      <c r="AA18" s="67">
        <f t="shared" si="5"/>
        <v>-9.9829659830886959E-9</v>
      </c>
      <c r="AB18" s="68">
        <f t="shared" si="15"/>
        <v>1.7883843600430065E-4</v>
      </c>
      <c r="AC18" s="75">
        <f>D6</f>
        <v>1.7645398080180688E-4</v>
      </c>
      <c r="AD18" s="70">
        <f t="shared" si="14"/>
        <v>1.7883843600430065</v>
      </c>
      <c r="AE18" s="70">
        <f>AC18*10000</f>
        <v>1.7645398080180688</v>
      </c>
      <c r="AF18" s="74">
        <f>(AD18-AE18)*(AD18-AE18)</f>
        <v>5.6856266126996239E-4</v>
      </c>
      <c r="AG18" s="71">
        <v>120</v>
      </c>
    </row>
    <row r="19" spans="3:33">
      <c r="C19" s="4"/>
      <c r="D19" s="76"/>
      <c r="E19" s="72">
        <v>0.54138888888888892</v>
      </c>
      <c r="F19" s="71">
        <v>130</v>
      </c>
      <c r="G19" s="58">
        <v>14.54</v>
      </c>
      <c r="H19" s="58">
        <v>6.4</v>
      </c>
      <c r="I19" s="58">
        <v>1.52</v>
      </c>
      <c r="J19" s="58">
        <v>14.48</v>
      </c>
      <c r="K19" s="58">
        <v>6.59</v>
      </c>
      <c r="L19" s="58">
        <v>1.53</v>
      </c>
      <c r="M19" s="59">
        <f t="shared" si="6"/>
        <v>14.51</v>
      </c>
      <c r="N19" s="59">
        <f t="shared" si="6"/>
        <v>6.4950000000000001</v>
      </c>
      <c r="O19" s="59">
        <f t="shared" si="6"/>
        <v>1.5249999999999999</v>
      </c>
      <c r="P19" s="60">
        <f t="shared" si="7"/>
        <v>3.0759408214190515E-2</v>
      </c>
      <c r="Q19" s="22">
        <f t="shared" si="8"/>
        <v>3.1988951096913916E-7</v>
      </c>
      <c r="R19" s="61">
        <f t="shared" si="9"/>
        <v>1.3080221719872657E-8</v>
      </c>
      <c r="S19" s="22">
        <f t="shared" si="10"/>
        <v>1.710922002410284E-16</v>
      </c>
      <c r="T19" s="94">
        <v>298</v>
      </c>
      <c r="U19" s="59">
        <f t="shared" si="11"/>
        <v>287.51</v>
      </c>
      <c r="V19" s="63">
        <f t="shared" si="12"/>
        <v>0.6153592790119482</v>
      </c>
      <c r="W19" s="64">
        <f t="shared" si="13"/>
        <v>4.1243857627064076</v>
      </c>
      <c r="X19" s="65">
        <f t="shared" si="2"/>
        <v>-1.0216259163847357E-8</v>
      </c>
      <c r="Y19" s="66">
        <f t="shared" si="3"/>
        <v>-1.0213339482147923E-8</v>
      </c>
      <c r="Z19" s="66">
        <f t="shared" si="4"/>
        <v>-1.0213340316557181E-8</v>
      </c>
      <c r="AA19" s="67">
        <f t="shared" si="5"/>
        <v>-1.0210421468790077E-8</v>
      </c>
      <c r="AB19" s="68">
        <f t="shared" si="15"/>
        <v>1.7873857846068203E-4</v>
      </c>
      <c r="AC19" s="69"/>
      <c r="AD19" s="70">
        <f t="shared" si="14"/>
        <v>1.7873857846068204</v>
      </c>
      <c r="AE19" s="70"/>
      <c r="AF19" s="74"/>
      <c r="AG19" s="71">
        <v>130</v>
      </c>
    </row>
    <row r="20" spans="3:33">
      <c r="C20" s="4"/>
      <c r="D20" s="76"/>
      <c r="E20" s="72">
        <v>0.54150462962962964</v>
      </c>
      <c r="F20" s="71">
        <v>140</v>
      </c>
      <c r="G20" s="58">
        <v>14.56</v>
      </c>
      <c r="H20" s="58">
        <v>6.41</v>
      </c>
      <c r="I20" s="58">
        <v>1.56</v>
      </c>
      <c r="J20" s="58">
        <v>14.49</v>
      </c>
      <c r="K20" s="58">
        <v>6.59</v>
      </c>
      <c r="L20" s="58">
        <v>1.53</v>
      </c>
      <c r="M20" s="59">
        <f t="shared" si="6"/>
        <v>14.525</v>
      </c>
      <c r="N20" s="59">
        <f t="shared" si="6"/>
        <v>6.5</v>
      </c>
      <c r="O20" s="59">
        <f t="shared" si="6"/>
        <v>1.5449999999999999</v>
      </c>
      <c r="P20" s="60">
        <f t="shared" si="7"/>
        <v>3.1170758685855983E-2</v>
      </c>
      <c r="Q20" s="22">
        <f t="shared" si="8"/>
        <v>3.1622776601683734E-7</v>
      </c>
      <c r="R20" s="61">
        <f t="shared" si="9"/>
        <v>1.3248187126248706E-8</v>
      </c>
      <c r="S20" s="22">
        <f t="shared" si="10"/>
        <v>1.7551446213210195E-16</v>
      </c>
      <c r="T20" s="94">
        <v>298</v>
      </c>
      <c r="U20" s="59">
        <f t="shared" si="11"/>
        <v>287.52499999999998</v>
      </c>
      <c r="V20" s="63">
        <f t="shared" si="12"/>
        <v>0.61444729930108466</v>
      </c>
      <c r="W20" s="64">
        <f t="shared" si="13"/>
        <v>4.1157340072766404</v>
      </c>
      <c r="X20" s="65">
        <f t="shared" si="2"/>
        <v>-1.0636720378075736E-8</v>
      </c>
      <c r="Y20" s="66">
        <f t="shared" si="3"/>
        <v>-1.0633553616098268E-8</v>
      </c>
      <c r="Z20" s="66">
        <f t="shared" si="4"/>
        <v>-1.0633554558905928E-8</v>
      </c>
      <c r="AA20" s="67">
        <f t="shared" si="5"/>
        <v>-1.0630388739174731E-8</v>
      </c>
      <c r="AB20" s="68">
        <f t="shared" si="15"/>
        <v>1.7863644506029862E-4</v>
      </c>
      <c r="AC20" s="69"/>
      <c r="AD20" s="70">
        <f t="shared" si="14"/>
        <v>1.7863644506029863</v>
      </c>
      <c r="AE20" s="70"/>
      <c r="AF20" s="74"/>
      <c r="AG20" s="71">
        <v>140</v>
      </c>
    </row>
    <row r="21" spans="3:33">
      <c r="C21" s="4"/>
      <c r="D21" s="76"/>
      <c r="E21" s="72">
        <v>0.54162037037037036</v>
      </c>
      <c r="F21" s="71">
        <v>150</v>
      </c>
      <c r="G21" s="58">
        <v>14.57</v>
      </c>
      <c r="H21" s="58">
        <v>6.42</v>
      </c>
      <c r="I21" s="58">
        <v>1.59</v>
      </c>
      <c r="J21" s="58">
        <v>14.5</v>
      </c>
      <c r="K21" s="58">
        <v>6.59</v>
      </c>
      <c r="L21" s="58">
        <v>1.55</v>
      </c>
      <c r="M21" s="59">
        <f t="shared" si="6"/>
        <v>14.535</v>
      </c>
      <c r="N21" s="59">
        <f t="shared" si="6"/>
        <v>6.5049999999999999</v>
      </c>
      <c r="O21" s="59">
        <f t="shared" si="6"/>
        <v>1.57</v>
      </c>
      <c r="P21" s="60">
        <f t="shared" si="7"/>
        <v>3.1680526858154999E-2</v>
      </c>
      <c r="Q21" s="22">
        <f t="shared" si="8"/>
        <v>3.1260793671239491E-7</v>
      </c>
      <c r="R21" s="61">
        <f t="shared" si="9"/>
        <v>1.3412735256228235E-8</v>
      </c>
      <c r="S21" s="22">
        <f t="shared" si="10"/>
        <v>1.7990146705366788E-16</v>
      </c>
      <c r="T21" s="94">
        <v>298</v>
      </c>
      <c r="U21" s="59">
        <f t="shared" si="11"/>
        <v>287.53500000000003</v>
      </c>
      <c r="V21" s="63">
        <f t="shared" si="12"/>
        <v>0.61383936568912556</v>
      </c>
      <c r="W21" s="64">
        <f t="shared" si="13"/>
        <v>4.1099767556342242</v>
      </c>
      <c r="X21" s="65">
        <f t="shared" si="2"/>
        <v>-1.1089804749403954E-8</v>
      </c>
      <c r="Y21" s="66">
        <f t="shared" si="3"/>
        <v>-1.1086360406886264E-8</v>
      </c>
      <c r="Z21" s="66">
        <f t="shared" si="4"/>
        <v>-1.1086361476652204E-8</v>
      </c>
      <c r="AA21" s="67">
        <f t="shared" si="5"/>
        <v>-1.1082918203235945E-8</v>
      </c>
      <c r="AB21" s="68">
        <f t="shared" si="15"/>
        <v>1.7853010951785319E-4</v>
      </c>
      <c r="AD21" s="70">
        <f t="shared" si="14"/>
        <v>1.785301095178532</v>
      </c>
      <c r="AE21" s="70"/>
      <c r="AF21" s="74"/>
      <c r="AG21" s="71">
        <v>150</v>
      </c>
    </row>
    <row r="22" spans="3:33">
      <c r="E22" s="72">
        <v>0.54173611111111108</v>
      </c>
      <c r="F22" s="71">
        <v>160</v>
      </c>
      <c r="G22" s="58">
        <v>14.58</v>
      </c>
      <c r="H22" s="58">
        <v>6.43</v>
      </c>
      <c r="I22" s="58">
        <v>1.6</v>
      </c>
      <c r="J22" s="58">
        <v>14.51</v>
      </c>
      <c r="K22" s="58">
        <v>6.59</v>
      </c>
      <c r="L22" s="58">
        <v>1.59</v>
      </c>
      <c r="M22" s="59">
        <f t="shared" si="6"/>
        <v>14.545</v>
      </c>
      <c r="N22" s="59">
        <f t="shared" si="6"/>
        <v>6.51</v>
      </c>
      <c r="O22" s="59">
        <f t="shared" si="6"/>
        <v>1.5950000000000002</v>
      </c>
      <c r="P22" s="60">
        <f t="shared" si="7"/>
        <v>3.219046845161657E-2</v>
      </c>
      <c r="Q22" s="22">
        <f t="shared" si="8"/>
        <v>3.090295432513585E-7</v>
      </c>
      <c r="R22" s="61">
        <f t="shared" si="9"/>
        <v>1.3579327144106237E-8</v>
      </c>
      <c r="S22" s="22">
        <f t="shared" si="10"/>
        <v>1.8439812568666044E-16</v>
      </c>
      <c r="T22" s="94">
        <v>298</v>
      </c>
      <c r="U22" s="59">
        <f t="shared" si="11"/>
        <v>287.54500000000002</v>
      </c>
      <c r="V22" s="63">
        <f t="shared" si="12"/>
        <v>0.61323147436158409</v>
      </c>
      <c r="W22" s="64">
        <f t="shared" si="13"/>
        <v>4.1042279570651488</v>
      </c>
      <c r="X22" s="65">
        <f t="shared" si="2"/>
        <v>-1.1558958861725656E-8</v>
      </c>
      <c r="Y22" s="66">
        <f t="shared" si="3"/>
        <v>-1.1555214603944269E-8</v>
      </c>
      <c r="Z22" s="66">
        <f t="shared" si="4"/>
        <v>-1.1555215816810106E-8</v>
      </c>
      <c r="AA22" s="67">
        <f t="shared" si="5"/>
        <v>-1.1551472771108799E-8</v>
      </c>
      <c r="AB22" s="68">
        <f t="shared" si="15"/>
        <v>1.7841924590665366E-4</v>
      </c>
      <c r="AC22" s="69"/>
      <c r="AD22" s="70">
        <f t="shared" si="14"/>
        <v>1.7841924590665366</v>
      </c>
      <c r="AE22" s="70"/>
      <c r="AF22" s="74"/>
      <c r="AG22" s="71">
        <v>160</v>
      </c>
    </row>
    <row r="23" spans="3:33">
      <c r="E23" s="72">
        <v>0.54185185185185181</v>
      </c>
      <c r="F23" s="71">
        <v>170</v>
      </c>
      <c r="G23" s="58">
        <v>14.59</v>
      </c>
      <c r="H23" s="58">
        <v>6.44</v>
      </c>
      <c r="I23" s="58">
        <v>1.62</v>
      </c>
      <c r="J23" s="58">
        <v>14.52</v>
      </c>
      <c r="K23" s="58">
        <v>6.59</v>
      </c>
      <c r="L23" s="58">
        <v>1.61</v>
      </c>
      <c r="M23" s="59">
        <f t="shared" si="6"/>
        <v>14.555</v>
      </c>
      <c r="N23" s="59">
        <f t="shared" si="6"/>
        <v>6.5150000000000006</v>
      </c>
      <c r="O23" s="59">
        <f t="shared" si="6"/>
        <v>1.6150000000000002</v>
      </c>
      <c r="P23" s="60">
        <f t="shared" si="7"/>
        <v>3.2599655827730709E-2</v>
      </c>
      <c r="Q23" s="22">
        <f t="shared" si="8"/>
        <v>3.0549211132155028E-7</v>
      </c>
      <c r="R23" s="61">
        <f t="shared" si="9"/>
        <v>1.3747988174226809E-8</v>
      </c>
      <c r="S23" s="22">
        <f t="shared" si="10"/>
        <v>1.8900717883868017E-16</v>
      </c>
      <c r="T23" s="94">
        <v>298</v>
      </c>
      <c r="U23" s="59">
        <f t="shared" si="11"/>
        <v>287.55500000000001</v>
      </c>
      <c r="V23" s="63">
        <f t="shared" si="12"/>
        <v>0.61262362531404846</v>
      </c>
      <c r="W23" s="64">
        <f t="shared" si="13"/>
        <v>4.0984875985854456</v>
      </c>
      <c r="X23" s="65">
        <f t="shared" si="2"/>
        <v>-1.2007503542387181E-8</v>
      </c>
      <c r="Y23" s="66">
        <f t="shared" si="3"/>
        <v>-1.2003460436541027E-8</v>
      </c>
      <c r="Z23" s="66">
        <f t="shared" si="4"/>
        <v>-1.2003461797915171E-8</v>
      </c>
      <c r="AA23" s="67">
        <f t="shared" si="5"/>
        <v>-1.1999420052526371E-8</v>
      </c>
      <c r="AB23" s="68">
        <f t="shared" si="15"/>
        <v>1.7830369375252975E-4</v>
      </c>
      <c r="AC23" s="69"/>
      <c r="AD23" s="70">
        <f t="shared" si="14"/>
        <v>1.7830369375252975</v>
      </c>
      <c r="AE23" s="70"/>
      <c r="AF23" s="74"/>
      <c r="AG23" s="71">
        <v>170</v>
      </c>
    </row>
    <row r="24" spans="3:33">
      <c r="E24" s="72">
        <v>0.54196759259259253</v>
      </c>
      <c r="F24" s="71">
        <v>180</v>
      </c>
      <c r="G24" s="58">
        <v>14.61</v>
      </c>
      <c r="H24" s="58">
        <v>6.44</v>
      </c>
      <c r="I24" s="58">
        <v>1.64</v>
      </c>
      <c r="J24" s="58">
        <v>14.53</v>
      </c>
      <c r="K24" s="58">
        <v>6.58</v>
      </c>
      <c r="L24" s="58">
        <v>1.63</v>
      </c>
      <c r="M24" s="59">
        <f t="shared" si="6"/>
        <v>14.57</v>
      </c>
      <c r="N24" s="59">
        <f t="shared" si="6"/>
        <v>6.51</v>
      </c>
      <c r="O24" s="59">
        <f t="shared" si="6"/>
        <v>1.6349999999999998</v>
      </c>
      <c r="P24" s="60">
        <f t="shared" si="7"/>
        <v>3.3011791031587918E-2</v>
      </c>
      <c r="Q24" s="22">
        <f t="shared" si="8"/>
        <v>3.090295432513585E-7</v>
      </c>
      <c r="R24" s="61">
        <f t="shared" si="9"/>
        <v>1.3607567520782254E-8</v>
      </c>
      <c r="S24" s="22">
        <f t="shared" si="10"/>
        <v>1.851658938326481E-16</v>
      </c>
      <c r="T24" s="94">
        <v>298</v>
      </c>
      <c r="U24" s="59">
        <f t="shared" si="11"/>
        <v>287.57</v>
      </c>
      <c r="V24" s="63">
        <f t="shared" si="12"/>
        <v>0.61171193100810362</v>
      </c>
      <c r="W24" s="64">
        <f t="shared" si="13"/>
        <v>4.0898928576821927</v>
      </c>
      <c r="X24" s="65">
        <f t="shared" si="2"/>
        <v>-1.192918350436798E-8</v>
      </c>
      <c r="Y24" s="66">
        <f t="shared" si="3"/>
        <v>-1.1925190281314629E-8</v>
      </c>
      <c r="Z24" s="66">
        <f t="shared" si="4"/>
        <v>-1.1925191618022238E-8</v>
      </c>
      <c r="AA24" s="67">
        <f t="shared" si="5"/>
        <v>-1.1921199730781588E-8</v>
      </c>
      <c r="AB24" s="68">
        <f t="shared" si="15"/>
        <v>1.7818365913909004E-4</v>
      </c>
      <c r="AC24" s="69"/>
      <c r="AD24" s="70">
        <f t="shared" si="14"/>
        <v>1.7818365913909004</v>
      </c>
      <c r="AE24" s="70"/>
      <c r="AF24" s="74"/>
      <c r="AG24" s="71">
        <v>180</v>
      </c>
    </row>
    <row r="25" spans="3:33">
      <c r="E25" s="72">
        <v>0.54208333333333336</v>
      </c>
      <c r="F25" s="71">
        <v>190</v>
      </c>
      <c r="G25" s="58">
        <v>14.62</v>
      </c>
      <c r="H25" s="58">
        <v>6.44</v>
      </c>
      <c r="I25" s="58">
        <v>1.66</v>
      </c>
      <c r="J25" s="58">
        <v>14.54</v>
      </c>
      <c r="K25" s="58">
        <v>6.58</v>
      </c>
      <c r="L25" s="58">
        <v>1.65</v>
      </c>
      <c r="M25" s="59">
        <f t="shared" si="6"/>
        <v>14.579999999999998</v>
      </c>
      <c r="N25" s="59">
        <f t="shared" si="6"/>
        <v>6.51</v>
      </c>
      <c r="O25" s="59">
        <f t="shared" si="6"/>
        <v>1.6549999999999998</v>
      </c>
      <c r="P25" s="60">
        <f t="shared" si="7"/>
        <v>3.3421292304918165E-2</v>
      </c>
      <c r="Q25" s="22">
        <f t="shared" si="8"/>
        <v>3.090295432513585E-7</v>
      </c>
      <c r="R25" s="61">
        <f t="shared" si="9"/>
        <v>1.3618880109121474E-8</v>
      </c>
      <c r="S25" s="22">
        <f t="shared" si="10"/>
        <v>1.8547389542662453E-16</v>
      </c>
      <c r="T25" s="94">
        <v>298</v>
      </c>
      <c r="U25" s="59">
        <f t="shared" si="11"/>
        <v>287.58</v>
      </c>
      <c r="V25" s="63">
        <f t="shared" si="12"/>
        <v>0.61110418764128049</v>
      </c>
      <c r="W25" s="64">
        <f t="shared" si="13"/>
        <v>4.0841735427574548</v>
      </c>
      <c r="X25" s="65">
        <f t="shared" si="2"/>
        <v>-1.2106083264059022E-8</v>
      </c>
      <c r="Y25" s="66">
        <f t="shared" si="3"/>
        <v>-1.2101967976386478E-8</v>
      </c>
      <c r="Z25" s="66">
        <f t="shared" si="4"/>
        <v>-1.2101969375318919E-8</v>
      </c>
      <c r="AA25" s="67">
        <f t="shared" si="5"/>
        <v>-1.2097855485627722E-8</v>
      </c>
      <c r="AB25" s="68">
        <f t="shared" si="15"/>
        <v>1.78064407227367E-4</v>
      </c>
      <c r="AC25" s="69"/>
      <c r="AD25" s="70">
        <f t="shared" si="14"/>
        <v>1.7806440722736701</v>
      </c>
      <c r="AE25" s="70"/>
      <c r="AF25" s="74"/>
      <c r="AG25" s="71">
        <v>190</v>
      </c>
    </row>
    <row r="26" spans="3:33">
      <c r="E26" s="72">
        <v>0.54219907407407408</v>
      </c>
      <c r="F26" s="71">
        <v>200</v>
      </c>
      <c r="G26" s="58">
        <v>14.63</v>
      </c>
      <c r="H26" s="58">
        <v>6.44</v>
      </c>
      <c r="I26" s="58">
        <v>1.67</v>
      </c>
      <c r="J26" s="58">
        <v>14.56</v>
      </c>
      <c r="K26" s="58">
        <v>6.57</v>
      </c>
      <c r="L26" s="58">
        <v>1.66</v>
      </c>
      <c r="M26" s="59">
        <f t="shared" si="6"/>
        <v>14.595000000000001</v>
      </c>
      <c r="N26" s="59">
        <f t="shared" si="6"/>
        <v>6.5050000000000008</v>
      </c>
      <c r="O26" s="59">
        <f t="shared" si="6"/>
        <v>1.665</v>
      </c>
      <c r="P26" s="60">
        <f t="shared" si="7"/>
        <v>3.3631819821236732E-2</v>
      </c>
      <c r="Q26" s="22">
        <f t="shared" si="8"/>
        <v>3.1260793671239438E-7</v>
      </c>
      <c r="R26" s="61">
        <f t="shared" si="9"/>
        <v>1.3479778153266555E-8</v>
      </c>
      <c r="S26" s="22">
        <f t="shared" si="10"/>
        <v>1.8170441906128229E-16</v>
      </c>
      <c r="T26" s="94">
        <v>298</v>
      </c>
      <c r="U26" s="59">
        <f t="shared" si="11"/>
        <v>287.59500000000003</v>
      </c>
      <c r="V26" s="63">
        <f t="shared" si="12"/>
        <v>0.61019265183573346</v>
      </c>
      <c r="W26" s="64">
        <f t="shared" si="13"/>
        <v>4.0756103066082447</v>
      </c>
      <c r="X26" s="65">
        <f t="shared" si="2"/>
        <v>-1.1951701921509235E-8</v>
      </c>
      <c r="Y26" s="66">
        <f t="shared" si="3"/>
        <v>-1.194768819611048E-8</v>
      </c>
      <c r="Z26" s="66">
        <f t="shared" si="4"/>
        <v>-1.1947689544034959E-8</v>
      </c>
      <c r="AA26" s="67">
        <f t="shared" si="5"/>
        <v>-1.1943677165655338E-8</v>
      </c>
      <c r="AB26" s="68">
        <f t="shared" si="15"/>
        <v>1.779433875382785E-4</v>
      </c>
      <c r="AC26" s="69"/>
      <c r="AD26" s="70">
        <f t="shared" si="14"/>
        <v>1.779433875382785</v>
      </c>
      <c r="AE26" s="70"/>
      <c r="AF26" s="74"/>
      <c r="AG26" s="71">
        <v>200</v>
      </c>
    </row>
    <row r="27" spans="3:33">
      <c r="E27" s="72">
        <v>0.54231481481481481</v>
      </c>
      <c r="F27" s="71">
        <v>210</v>
      </c>
      <c r="G27" s="58">
        <v>14.63</v>
      </c>
      <c r="H27" s="58">
        <v>6.43</v>
      </c>
      <c r="I27" s="58">
        <v>1.67</v>
      </c>
      <c r="J27" s="58">
        <v>14.57</v>
      </c>
      <c r="K27" s="58">
        <v>6.58</v>
      </c>
      <c r="L27" s="58">
        <v>1.6</v>
      </c>
      <c r="M27" s="59">
        <f t="shared" si="6"/>
        <v>14.600000000000001</v>
      </c>
      <c r="N27" s="59">
        <f t="shared" si="6"/>
        <v>6.5049999999999999</v>
      </c>
      <c r="O27" s="59">
        <f t="shared" si="6"/>
        <v>1.635</v>
      </c>
      <c r="P27" s="60">
        <f t="shared" si="7"/>
        <v>3.3028652531820149E-2</v>
      </c>
      <c r="Q27" s="22">
        <f t="shared" si="8"/>
        <v>3.1260793671239491E-7</v>
      </c>
      <c r="R27" s="61">
        <f t="shared" si="9"/>
        <v>1.3485380164826524E-8</v>
      </c>
      <c r="S27" s="22">
        <f t="shared" si="10"/>
        <v>1.8185547818989664E-16</v>
      </c>
      <c r="T27" s="94">
        <v>298</v>
      </c>
      <c r="U27" s="59">
        <f t="shared" si="11"/>
        <v>287.60000000000002</v>
      </c>
      <c r="V27" s="63">
        <f t="shared" si="12"/>
        <v>0.60988882769693076</v>
      </c>
      <c r="W27" s="64">
        <f t="shared" si="13"/>
        <v>4.0727600844446004</v>
      </c>
      <c r="X27" s="65">
        <f t="shared" si="2"/>
        <v>-1.1747440860959505E-8</v>
      </c>
      <c r="Y27" s="66">
        <f t="shared" si="3"/>
        <v>-1.1743560551323996E-8</v>
      </c>
      <c r="Z27" s="66">
        <f t="shared" si="4"/>
        <v>-1.1743561833033182E-8</v>
      </c>
      <c r="AA27" s="67">
        <f t="shared" si="5"/>
        <v>-1.1739682804260135E-8</v>
      </c>
      <c r="AB27" s="68">
        <f t="shared" si="15"/>
        <v>1.7782391064733274E-4</v>
      </c>
      <c r="AC27" s="69"/>
      <c r="AD27" s="70">
        <f t="shared" si="14"/>
        <v>1.7782391064733274</v>
      </c>
      <c r="AE27" s="70"/>
      <c r="AF27" s="74"/>
      <c r="AG27" s="71">
        <v>210</v>
      </c>
    </row>
    <row r="28" spans="3:33">
      <c r="E28" s="72">
        <v>0.54243055555555553</v>
      </c>
      <c r="F28" s="71">
        <v>220</v>
      </c>
      <c r="G28" s="58">
        <v>14.65</v>
      </c>
      <c r="H28" s="58">
        <v>6.43</v>
      </c>
      <c r="I28" s="58">
        <v>1.7</v>
      </c>
      <c r="J28" s="58">
        <v>14.58</v>
      </c>
      <c r="K28" s="58">
        <v>6.57</v>
      </c>
      <c r="L28" s="58">
        <v>1.68</v>
      </c>
      <c r="M28" s="59">
        <f t="shared" si="6"/>
        <v>14.615</v>
      </c>
      <c r="N28" s="59">
        <f t="shared" si="6"/>
        <v>6.5</v>
      </c>
      <c r="O28" s="59">
        <f t="shared" si="6"/>
        <v>1.69</v>
      </c>
      <c r="P28" s="60">
        <f t="shared" si="7"/>
        <v>3.4148429153184334E-2</v>
      </c>
      <c r="Q28" s="22">
        <f t="shared" si="8"/>
        <v>3.1622776601683734E-7</v>
      </c>
      <c r="R28" s="61">
        <f t="shared" si="9"/>
        <v>1.3347641764800629E-8</v>
      </c>
      <c r="S28" s="22">
        <f t="shared" si="10"/>
        <v>1.7815954068145005E-16</v>
      </c>
      <c r="T28" s="94">
        <v>298</v>
      </c>
      <c r="U28" s="59">
        <f t="shared" si="11"/>
        <v>287.61500000000001</v>
      </c>
      <c r="V28" s="63">
        <f t="shared" si="12"/>
        <v>0.60897741866194799</v>
      </c>
      <c r="W28" s="64">
        <f t="shared" si="13"/>
        <v>4.0642219650985245</v>
      </c>
      <c r="X28" s="65">
        <f t="shared" si="2"/>
        <v>-1.191599582924872E-8</v>
      </c>
      <c r="Y28" s="66">
        <f t="shared" si="3"/>
        <v>-1.1912000731248602E-8</v>
      </c>
      <c r="Z28" s="66">
        <f t="shared" si="4"/>
        <v>-1.191200207069251E-8</v>
      </c>
      <c r="AA28" s="67">
        <f t="shared" si="5"/>
        <v>-1.1908008311238148E-8</v>
      </c>
      <c r="AB28" s="68">
        <f t="shared" si="15"/>
        <v>1.7770647503327619E-4</v>
      </c>
      <c r="AC28" s="69"/>
      <c r="AD28" s="70">
        <f t="shared" si="14"/>
        <v>1.7770647503327619</v>
      </c>
      <c r="AE28" s="70"/>
      <c r="AF28" s="74"/>
      <c r="AG28" s="71">
        <v>220</v>
      </c>
    </row>
    <row r="29" spans="3:33">
      <c r="E29" s="72">
        <v>0.54254629629629625</v>
      </c>
      <c r="F29" s="71">
        <v>230</v>
      </c>
      <c r="G29" s="58">
        <v>14.66</v>
      </c>
      <c r="H29" s="58">
        <v>6.42</v>
      </c>
      <c r="I29" s="58">
        <v>1.76</v>
      </c>
      <c r="J29" s="58">
        <v>14.6</v>
      </c>
      <c r="K29" s="58">
        <v>6.57</v>
      </c>
      <c r="L29" s="58">
        <v>1.84</v>
      </c>
      <c r="M29" s="59">
        <f t="shared" si="6"/>
        <v>14.629999999999999</v>
      </c>
      <c r="N29" s="59">
        <f t="shared" si="6"/>
        <v>6.4950000000000001</v>
      </c>
      <c r="O29" s="59">
        <f t="shared" si="6"/>
        <v>1.8</v>
      </c>
      <c r="P29" s="60">
        <f t="shared" si="7"/>
        <v>3.6380401393344156E-2</v>
      </c>
      <c r="Q29" s="22">
        <f t="shared" si="8"/>
        <v>3.1988951096913916E-7</v>
      </c>
      <c r="R29" s="61">
        <f t="shared" si="9"/>
        <v>1.3211310211790528E-8</v>
      </c>
      <c r="S29" s="22">
        <f t="shared" si="10"/>
        <v>1.7453871751216069E-16</v>
      </c>
      <c r="T29" s="94">
        <v>298</v>
      </c>
      <c r="U29" s="59">
        <f t="shared" si="11"/>
        <v>287.63</v>
      </c>
      <c r="V29" s="63">
        <f t="shared" si="12"/>
        <v>0.6080661046875333</v>
      </c>
      <c r="W29" s="64">
        <f t="shared" si="13"/>
        <v>4.0557026327671837</v>
      </c>
      <c r="X29" s="65">
        <f t="shared" si="2"/>
        <v>-1.2454603181625442E-8</v>
      </c>
      <c r="Y29" s="66">
        <f t="shared" si="3"/>
        <v>-1.2450235834062975E-8</v>
      </c>
      <c r="Z29" s="66">
        <f t="shared" si="4"/>
        <v>-1.2450237365522828E-8</v>
      </c>
      <c r="AA29" s="67">
        <f t="shared" si="5"/>
        <v>-1.2445871548346162E-8</v>
      </c>
      <c r="AB29" s="68">
        <f t="shared" si="15"/>
        <v>1.7758735501703559E-4</v>
      </c>
      <c r="AC29" s="69"/>
      <c r="AD29" s="70">
        <f t="shared" si="14"/>
        <v>1.775873550170356</v>
      </c>
      <c r="AE29" s="70"/>
      <c r="AF29" s="74"/>
      <c r="AG29" s="71">
        <v>230</v>
      </c>
    </row>
    <row r="30" spans="3:33">
      <c r="E30" s="72">
        <v>0.54266203703703708</v>
      </c>
      <c r="F30" s="71">
        <v>240</v>
      </c>
      <c r="G30" s="58">
        <v>14.67</v>
      </c>
      <c r="H30" s="58">
        <v>6.42</v>
      </c>
      <c r="I30" s="58">
        <v>1.9</v>
      </c>
      <c r="J30" s="58">
        <v>14.62</v>
      </c>
      <c r="K30" s="58">
        <v>6.57</v>
      </c>
      <c r="L30" s="58">
        <v>1.95</v>
      </c>
      <c r="M30" s="59">
        <f t="shared" si="6"/>
        <v>14.645</v>
      </c>
      <c r="N30" s="59">
        <f t="shared" si="6"/>
        <v>6.4950000000000001</v>
      </c>
      <c r="O30" s="59">
        <f t="shared" si="6"/>
        <v>1.9249999999999998</v>
      </c>
      <c r="P30" s="60">
        <f t="shared" si="7"/>
        <v>3.8916762033017541E-2</v>
      </c>
      <c r="Q30" s="22">
        <f t="shared" si="8"/>
        <v>3.1988951096913916E-7</v>
      </c>
      <c r="R30" s="61">
        <f t="shared" si="9"/>
        <v>1.3227788377852925E-8</v>
      </c>
      <c r="S30" s="22">
        <f t="shared" si="10"/>
        <v>1.7497438536926092E-16</v>
      </c>
      <c r="T30" s="94">
        <v>298</v>
      </c>
      <c r="U30" s="59">
        <f t="shared" si="11"/>
        <v>287.64499999999998</v>
      </c>
      <c r="V30" s="63">
        <f t="shared" si="12"/>
        <v>0.60715488575881471</v>
      </c>
      <c r="W30" s="64">
        <f t="shared" si="13"/>
        <v>4.047202044205461</v>
      </c>
      <c r="X30" s="65">
        <f t="shared" si="2"/>
        <v>-1.3374835271417204E-8</v>
      </c>
      <c r="Y30" s="66">
        <f t="shared" si="3"/>
        <v>-1.3369795168210595E-8</v>
      </c>
      <c r="Z30" s="66">
        <f t="shared" si="4"/>
        <v>-1.3369797067496814E-8</v>
      </c>
      <c r="AA30" s="67">
        <f t="shared" si="5"/>
        <v>-1.3364758862144994E-8</v>
      </c>
      <c r="AB30" s="68">
        <f t="shared" si="15"/>
        <v>1.7746285264848703E-4</v>
      </c>
      <c r="AC30" s="75">
        <f>D7</f>
        <v>1.7857142857142857E-4</v>
      </c>
      <c r="AD30" s="70">
        <f t="shared" si="14"/>
        <v>1.7746285264848702</v>
      </c>
      <c r="AE30" s="70">
        <f>AC30*10000</f>
        <v>1.7857142857142858</v>
      </c>
      <c r="AF30" s="74">
        <f>(AD30-AE30)*(AD30-AE30)</f>
        <v>1.228940576925725E-4</v>
      </c>
      <c r="AG30" s="71">
        <v>240</v>
      </c>
    </row>
    <row r="31" spans="3:33">
      <c r="E31" s="72">
        <v>0.5427777777777778</v>
      </c>
      <c r="F31" s="71">
        <v>250</v>
      </c>
      <c r="G31" s="58">
        <v>14.68</v>
      </c>
      <c r="H31" s="58">
        <v>6.42</v>
      </c>
      <c r="I31" s="58">
        <v>2.02</v>
      </c>
      <c r="J31" s="58">
        <v>14.63</v>
      </c>
      <c r="K31" s="58">
        <v>6.57</v>
      </c>
      <c r="L31" s="58">
        <v>2.09</v>
      </c>
      <c r="M31" s="59">
        <f t="shared" si="6"/>
        <v>14.655000000000001</v>
      </c>
      <c r="N31" s="59">
        <f t="shared" si="6"/>
        <v>6.4950000000000001</v>
      </c>
      <c r="O31" s="59">
        <f t="shared" si="6"/>
        <v>2.0549999999999997</v>
      </c>
      <c r="P31" s="60">
        <f t="shared" si="7"/>
        <v>4.1551986957054921E-2</v>
      </c>
      <c r="Q31" s="22">
        <f t="shared" si="8"/>
        <v>3.1988951096913916E-7</v>
      </c>
      <c r="R31" s="61">
        <f t="shared" si="9"/>
        <v>1.3238785238557715E-8</v>
      </c>
      <c r="S31" s="22">
        <f t="shared" si="10"/>
        <v>1.7526543459265367E-16</v>
      </c>
      <c r="T31" s="94">
        <v>298</v>
      </c>
      <c r="U31" s="59">
        <f t="shared" si="11"/>
        <v>287.65499999999997</v>
      </c>
      <c r="V31" s="63">
        <f t="shared" si="12"/>
        <v>0.60654745926882436</v>
      </c>
      <c r="W31" s="64">
        <f t="shared" si="13"/>
        <v>4.0415453770610572</v>
      </c>
      <c r="X31" s="65">
        <f t="shared" si="2"/>
        <v>-1.4313487016343132E-8</v>
      </c>
      <c r="Y31" s="66">
        <f t="shared" si="3"/>
        <v>-1.430771030379601E-8</v>
      </c>
      <c r="Z31" s="66">
        <f t="shared" si="4"/>
        <v>-1.430771263519211E-8</v>
      </c>
      <c r="AA31" s="67">
        <f t="shared" si="5"/>
        <v>-1.4301938252159253E-8</v>
      </c>
      <c r="AB31" s="68">
        <f t="shared" si="15"/>
        <v>1.773291546841454E-4</v>
      </c>
      <c r="AC31" s="69"/>
      <c r="AD31" s="70">
        <f t="shared" si="14"/>
        <v>1.7732915468414541</v>
      </c>
      <c r="AE31" s="70"/>
      <c r="AF31" s="74"/>
      <c r="AG31" s="71">
        <v>250</v>
      </c>
    </row>
    <row r="32" spans="3:33">
      <c r="E32" s="72">
        <v>0.54289351851851853</v>
      </c>
      <c r="F32" s="71">
        <v>260</v>
      </c>
      <c r="G32" s="58">
        <v>14.7</v>
      </c>
      <c r="H32" s="58">
        <v>6.42</v>
      </c>
      <c r="I32" s="58">
        <v>2.02</v>
      </c>
      <c r="J32" s="58">
        <v>14.64</v>
      </c>
      <c r="K32" s="58">
        <v>6.57</v>
      </c>
      <c r="L32" s="58">
        <v>2.13</v>
      </c>
      <c r="M32" s="59">
        <f t="shared" si="6"/>
        <v>14.67</v>
      </c>
      <c r="N32" s="59">
        <f t="shared" si="6"/>
        <v>6.4950000000000001</v>
      </c>
      <c r="O32" s="59">
        <f t="shared" si="6"/>
        <v>2.0750000000000002</v>
      </c>
      <c r="P32" s="60">
        <f t="shared" si="7"/>
        <v>4.1967113717000515E-2</v>
      </c>
      <c r="Q32" s="22">
        <f t="shared" si="8"/>
        <v>3.1988951096913916E-7</v>
      </c>
      <c r="R32" s="61">
        <f t="shared" si="9"/>
        <v>1.325529767359468E-8</v>
      </c>
      <c r="S32" s="22">
        <f t="shared" si="10"/>
        <v>1.7570291641560453E-16</v>
      </c>
      <c r="T32" s="94">
        <v>298</v>
      </c>
      <c r="U32" s="59">
        <f t="shared" si="11"/>
        <v>287.67</v>
      </c>
      <c r="V32" s="63">
        <f t="shared" si="12"/>
        <v>0.60563639871655606</v>
      </c>
      <c r="W32" s="64">
        <f t="shared" si="13"/>
        <v>4.0330759322969918</v>
      </c>
      <c r="X32" s="65">
        <f t="shared" si="2"/>
        <v>-1.4511287987885936E-8</v>
      </c>
      <c r="Y32" s="66">
        <f t="shared" si="3"/>
        <v>-1.4505345718550767E-8</v>
      </c>
      <c r="Z32" s="66">
        <f t="shared" si="4"/>
        <v>-1.4505348151867841E-8</v>
      </c>
      <c r="AA32" s="67">
        <f t="shared" si="5"/>
        <v>-1.4499408313856897E-8</v>
      </c>
      <c r="AB32" s="68">
        <f t="shared" si="15"/>
        <v>1.7718607756556792E-4</v>
      </c>
      <c r="AC32" s="69"/>
      <c r="AD32" s="70">
        <f t="shared" si="14"/>
        <v>1.7718607756556792</v>
      </c>
      <c r="AE32" s="70"/>
      <c r="AF32" s="74"/>
      <c r="AG32" s="71">
        <v>260</v>
      </c>
    </row>
    <row r="33" spans="5:33">
      <c r="E33" s="72">
        <v>0.54300925925925925</v>
      </c>
      <c r="F33" s="71">
        <v>270</v>
      </c>
      <c r="G33" s="58">
        <v>14.71</v>
      </c>
      <c r="H33" s="58">
        <v>6.41</v>
      </c>
      <c r="I33" s="58">
        <v>2.1</v>
      </c>
      <c r="J33" s="58">
        <v>14.66</v>
      </c>
      <c r="K33" s="58">
        <v>6.57</v>
      </c>
      <c r="L33" s="58">
        <v>2.1800000000000002</v>
      </c>
      <c r="M33" s="59">
        <f t="shared" si="6"/>
        <v>14.685</v>
      </c>
      <c r="N33" s="59">
        <f t="shared" si="6"/>
        <v>6.49</v>
      </c>
      <c r="O33" s="59">
        <f t="shared" si="6"/>
        <v>2.14</v>
      </c>
      <c r="P33" s="60">
        <f t="shared" si="7"/>
        <v>4.3292815767780171E-2</v>
      </c>
      <c r="Q33" s="22">
        <f t="shared" si="8"/>
        <v>3.2359365692962763E-7</v>
      </c>
      <c r="R33" s="61">
        <f t="shared" si="9"/>
        <v>1.3119909314415163E-8</v>
      </c>
      <c r="S33" s="22">
        <f t="shared" si="10"/>
        <v>1.7213202041847775E-16</v>
      </c>
      <c r="T33" s="94">
        <v>298</v>
      </c>
      <c r="U33" s="59">
        <f t="shared" si="11"/>
        <v>287.685</v>
      </c>
      <c r="V33" s="63">
        <f t="shared" si="12"/>
        <v>0.60472543317034633</v>
      </c>
      <c r="W33" s="64">
        <f t="shared" si="13"/>
        <v>4.0246251164892435</v>
      </c>
      <c r="X33" s="65">
        <f t="shared" si="2"/>
        <v>-1.4684212928724971E-8</v>
      </c>
      <c r="Y33" s="66">
        <f t="shared" si="3"/>
        <v>-1.467812320713525E-8</v>
      </c>
      <c r="Z33" s="66">
        <f t="shared" si="4"/>
        <v>-1.4678125732616813E-8</v>
      </c>
      <c r="AA33" s="67">
        <f t="shared" si="5"/>
        <v>-1.4672038534413959E-8</v>
      </c>
      <c r="AB33" s="68">
        <f t="shared" si="15"/>
        <v>1.7704102409216364E-4</v>
      </c>
      <c r="AC33" s="69"/>
      <c r="AD33" s="70">
        <f t="shared" si="14"/>
        <v>1.7704102409216365</v>
      </c>
      <c r="AE33" s="70"/>
      <c r="AF33" s="74"/>
      <c r="AG33" s="71">
        <v>270</v>
      </c>
    </row>
    <row r="34" spans="5:33">
      <c r="E34" s="72">
        <v>0.54312499999999997</v>
      </c>
      <c r="F34" s="71">
        <v>280</v>
      </c>
      <c r="G34" s="58">
        <v>14.73</v>
      </c>
      <c r="H34" s="58">
        <v>6.41</v>
      </c>
      <c r="I34" s="58">
        <v>2.17</v>
      </c>
      <c r="J34" s="58">
        <v>14.67</v>
      </c>
      <c r="K34" s="58">
        <v>6.57</v>
      </c>
      <c r="L34" s="58">
        <v>2.2799999999999998</v>
      </c>
      <c r="M34" s="59">
        <f t="shared" si="6"/>
        <v>14.7</v>
      </c>
      <c r="N34" s="59">
        <f t="shared" si="6"/>
        <v>6.49</v>
      </c>
      <c r="O34" s="59">
        <f t="shared" si="6"/>
        <v>2.2249999999999996</v>
      </c>
      <c r="P34" s="60">
        <f t="shared" si="7"/>
        <v>4.5023905366671439E-2</v>
      </c>
      <c r="Q34" s="22">
        <f t="shared" si="8"/>
        <v>3.2359365692962763E-7</v>
      </c>
      <c r="R34" s="61">
        <f t="shared" si="9"/>
        <v>1.3136273478221837E-8</v>
      </c>
      <c r="S34" s="22">
        <f t="shared" si="10"/>
        <v>1.7256168089463444E-16</v>
      </c>
      <c r="T34" s="94">
        <v>298</v>
      </c>
      <c r="U34" s="59">
        <f t="shared" si="11"/>
        <v>287.7</v>
      </c>
      <c r="V34" s="63">
        <f t="shared" si="12"/>
        <v>0.60381456261532762</v>
      </c>
      <c r="W34" s="64">
        <f t="shared" si="13"/>
        <v>4.0161928867721093</v>
      </c>
      <c r="X34" s="65">
        <f t="shared" si="2"/>
        <v>-1.5328912857577763E-8</v>
      </c>
      <c r="Y34" s="66">
        <f t="shared" si="3"/>
        <v>-1.532227116122806E-8</v>
      </c>
      <c r="Z34" s="66">
        <f t="shared" si="4"/>
        <v>-1.5322274038935747E-8</v>
      </c>
      <c r="AA34" s="67">
        <f t="shared" si="5"/>
        <v>-1.5315635217800029E-8</v>
      </c>
      <c r="AB34" s="68">
        <f t="shared" si="15"/>
        <v>1.7689424284325923E-4</v>
      </c>
      <c r="AC34" s="69"/>
      <c r="AD34" s="70">
        <f t="shared" si="14"/>
        <v>1.7689424284325923</v>
      </c>
      <c r="AE34" s="70"/>
      <c r="AF34" s="74"/>
      <c r="AG34" s="71">
        <v>280</v>
      </c>
    </row>
    <row r="35" spans="5:33">
      <c r="E35" s="72">
        <v>0.54324074074074069</v>
      </c>
      <c r="F35" s="71">
        <v>290</v>
      </c>
      <c r="G35" s="58">
        <v>14.74</v>
      </c>
      <c r="H35" s="58">
        <v>6.41</v>
      </c>
      <c r="I35" s="58">
        <v>2.3199999999999998</v>
      </c>
      <c r="J35" s="58">
        <v>14.68</v>
      </c>
      <c r="K35" s="58">
        <v>6.57</v>
      </c>
      <c r="L35" s="58">
        <v>2.39</v>
      </c>
      <c r="M35" s="59">
        <f t="shared" si="6"/>
        <v>14.71</v>
      </c>
      <c r="N35" s="59">
        <f t="shared" si="6"/>
        <v>6.49</v>
      </c>
      <c r="O35" s="59">
        <f t="shared" si="6"/>
        <v>2.355</v>
      </c>
      <c r="P35" s="60">
        <f t="shared" si="7"/>
        <v>4.7662644323215611E-2</v>
      </c>
      <c r="Q35" s="22">
        <f t="shared" si="8"/>
        <v>3.2359365692962763E-7</v>
      </c>
      <c r="R35" s="61">
        <f t="shared" si="9"/>
        <v>1.3147194258437967E-8</v>
      </c>
      <c r="S35" s="22">
        <f t="shared" si="10"/>
        <v>1.7284871686910425E-16</v>
      </c>
      <c r="T35" s="94">
        <v>298</v>
      </c>
      <c r="U35" s="59">
        <f t="shared" si="11"/>
        <v>287.70999999999998</v>
      </c>
      <c r="V35" s="63">
        <f t="shared" si="12"/>
        <v>0.60320736834419708</v>
      </c>
      <c r="W35" s="64">
        <f t="shared" si="13"/>
        <v>4.0105817047783026</v>
      </c>
      <c r="X35" s="65">
        <f t="shared" si="2"/>
        <v>-1.6262936866590611E-8</v>
      </c>
      <c r="Y35" s="66">
        <f t="shared" si="3"/>
        <v>-1.6255454644428534E-8</v>
      </c>
      <c r="Z35" s="66">
        <f t="shared" si="4"/>
        <v>-1.6255458086835577E-8</v>
      </c>
      <c r="AA35" s="67">
        <f t="shared" si="5"/>
        <v>-1.6247979303912997E-8</v>
      </c>
      <c r="AB35" s="68">
        <f t="shared" si="15"/>
        <v>1.7674102011246639E-4</v>
      </c>
      <c r="AC35" s="69"/>
      <c r="AD35" s="70">
        <f t="shared" si="14"/>
        <v>1.767410201124664</v>
      </c>
      <c r="AE35" s="70"/>
      <c r="AF35" s="74"/>
      <c r="AG35" s="71">
        <v>290</v>
      </c>
    </row>
    <row r="36" spans="5:33">
      <c r="E36" s="72">
        <v>0.54335648148148152</v>
      </c>
      <c r="F36" s="71">
        <v>300</v>
      </c>
      <c r="G36" s="58">
        <v>14.76</v>
      </c>
      <c r="H36" s="58">
        <v>6.41</v>
      </c>
      <c r="I36" s="58">
        <v>2.44</v>
      </c>
      <c r="J36" s="58">
        <v>14.69</v>
      </c>
      <c r="K36" s="58">
        <v>6.57</v>
      </c>
      <c r="L36" s="58">
        <v>2.4900000000000002</v>
      </c>
      <c r="M36" s="59">
        <f t="shared" si="6"/>
        <v>14.725</v>
      </c>
      <c r="N36" s="59">
        <f t="shared" si="6"/>
        <v>6.49</v>
      </c>
      <c r="O36" s="59">
        <f t="shared" si="6"/>
        <v>2.4649999999999999</v>
      </c>
      <c r="P36" s="60">
        <f t="shared" si="7"/>
        <v>4.9901693057354174E-2</v>
      </c>
      <c r="Q36" s="22">
        <f t="shared" si="8"/>
        <v>3.2359365692962763E-7</v>
      </c>
      <c r="R36" s="61">
        <f t="shared" si="9"/>
        <v>1.316359245413333E-8</v>
      </c>
      <c r="S36" s="22">
        <f t="shared" si="10"/>
        <v>1.7328016629851595E-16</v>
      </c>
      <c r="T36" s="94">
        <v>298</v>
      </c>
      <c r="U36" s="59">
        <f t="shared" si="11"/>
        <v>287.72500000000002</v>
      </c>
      <c r="V36" s="63">
        <f t="shared" si="12"/>
        <v>0.60229665607481886</v>
      </c>
      <c r="W36" s="64">
        <f t="shared" si="13"/>
        <v>4.0021803569012668</v>
      </c>
      <c r="X36" s="65">
        <f t="shared" si="2"/>
        <v>-1.7089521895678406E-8</v>
      </c>
      <c r="Y36" s="66">
        <f t="shared" si="3"/>
        <v>-1.7081252151184797E-8</v>
      </c>
      <c r="Z36" s="66">
        <f t="shared" si="4"/>
        <v>-1.7081256152974572E-8</v>
      </c>
      <c r="AA36" s="67">
        <f t="shared" si="5"/>
        <v>-1.7072990406397749E-8</v>
      </c>
      <c r="AB36" s="68">
        <f t="shared" si="15"/>
        <v>1.7657846554307801E-4</v>
      </c>
      <c r="AC36" s="69"/>
      <c r="AD36" s="70">
        <f t="shared" si="14"/>
        <v>1.7657846554307801</v>
      </c>
      <c r="AE36" s="70"/>
      <c r="AF36" s="74"/>
      <c r="AG36" s="71">
        <v>300</v>
      </c>
    </row>
    <row r="37" spans="5:33">
      <c r="E37" s="72">
        <v>0.54347222222222225</v>
      </c>
      <c r="F37" s="71">
        <v>310</v>
      </c>
      <c r="G37" s="58">
        <v>14.77</v>
      </c>
      <c r="H37" s="58">
        <v>6.42</v>
      </c>
      <c r="I37" s="58">
        <v>2.57</v>
      </c>
      <c r="J37" s="58">
        <v>14.71</v>
      </c>
      <c r="K37" s="58">
        <v>6.57</v>
      </c>
      <c r="L37" s="58">
        <v>2.63</v>
      </c>
      <c r="M37" s="59">
        <f t="shared" si="6"/>
        <v>14.74</v>
      </c>
      <c r="N37" s="59">
        <f t="shared" si="6"/>
        <v>6.4950000000000001</v>
      </c>
      <c r="O37" s="59">
        <f t="shared" si="6"/>
        <v>2.5999999999999996</v>
      </c>
      <c r="P37" s="60">
        <f t="shared" si="7"/>
        <v>5.2648120091469956E-2</v>
      </c>
      <c r="Q37" s="22">
        <f t="shared" si="8"/>
        <v>3.1988951096913916E-7</v>
      </c>
      <c r="R37" s="61">
        <f t="shared" si="9"/>
        <v>1.3332628438635649E-8</v>
      </c>
      <c r="S37" s="22">
        <f t="shared" si="10"/>
        <v>1.7775898108271607E-16</v>
      </c>
      <c r="T37" s="94">
        <v>298</v>
      </c>
      <c r="U37" s="59">
        <f t="shared" si="11"/>
        <v>287.74</v>
      </c>
      <c r="V37" s="63">
        <f t="shared" si="12"/>
        <v>0.60138603875702468</v>
      </c>
      <c r="W37" s="64">
        <f t="shared" si="13"/>
        <v>3.9937974813088686</v>
      </c>
      <c r="X37" s="65">
        <f t="shared" si="2"/>
        <v>-1.8516994503675537E-8</v>
      </c>
      <c r="Y37" s="66">
        <f t="shared" si="3"/>
        <v>-1.8507276130361567E-8</v>
      </c>
      <c r="Z37" s="66">
        <f t="shared" si="4"/>
        <v>-1.8507281230907437E-8</v>
      </c>
      <c r="AA37" s="67">
        <f t="shared" si="5"/>
        <v>-1.8497567952785446E-8</v>
      </c>
      <c r="AB37" s="68">
        <f t="shared" si="15"/>
        <v>1.76407652994894E-4</v>
      </c>
      <c r="AC37" s="69"/>
      <c r="AD37" s="70">
        <f t="shared" si="14"/>
        <v>1.76407652994894</v>
      </c>
      <c r="AE37" s="70"/>
      <c r="AF37" s="74"/>
      <c r="AG37" s="71">
        <v>310</v>
      </c>
    </row>
    <row r="38" spans="5:33">
      <c r="E38" s="72">
        <v>0.54358796296296297</v>
      </c>
      <c r="F38" s="71">
        <v>320</v>
      </c>
      <c r="G38" s="58">
        <v>14.78</v>
      </c>
      <c r="H38" s="58">
        <v>6.42</v>
      </c>
      <c r="I38" s="58">
        <v>2.69</v>
      </c>
      <c r="J38" s="58">
        <v>14.72</v>
      </c>
      <c r="K38" s="58">
        <v>6.57</v>
      </c>
      <c r="L38" s="58">
        <v>2.75</v>
      </c>
      <c r="M38" s="59">
        <f t="shared" si="6"/>
        <v>14.75</v>
      </c>
      <c r="N38" s="59">
        <f t="shared" si="6"/>
        <v>6.4950000000000001</v>
      </c>
      <c r="O38" s="59">
        <f t="shared" si="6"/>
        <v>2.7199999999999998</v>
      </c>
      <c r="P38" s="60">
        <f t="shared" si="7"/>
        <v>5.508743477647722E-2</v>
      </c>
      <c r="Q38" s="22">
        <f t="shared" si="8"/>
        <v>3.1988951096913916E-7</v>
      </c>
      <c r="R38" s="61">
        <f t="shared" si="9"/>
        <v>1.3343712457640201E-8</v>
      </c>
      <c r="S38" s="22">
        <f t="shared" si="10"/>
        <v>1.7805466215218231E-16</v>
      </c>
      <c r="T38" s="94">
        <v>298</v>
      </c>
      <c r="U38" s="59">
        <f t="shared" si="11"/>
        <v>287.75</v>
      </c>
      <c r="V38" s="63">
        <f t="shared" si="12"/>
        <v>0.60077901328870664</v>
      </c>
      <c r="W38" s="64">
        <f t="shared" si="13"/>
        <v>3.9882191389742094</v>
      </c>
      <c r="X38" s="65">
        <f t="shared" si="2"/>
        <v>-1.9413915510903278E-8</v>
      </c>
      <c r="Y38" s="66">
        <f t="shared" si="3"/>
        <v>-1.9403221645365794E-8</v>
      </c>
      <c r="Z38" s="66">
        <f t="shared" si="4"/>
        <v>-1.9403227535921982E-8</v>
      </c>
      <c r="AA38" s="67">
        <f t="shared" si="5"/>
        <v>-1.9392539554451239E-8</v>
      </c>
      <c r="AB38" s="68">
        <f t="shared" si="15"/>
        <v>1.7622258019959566E-4</v>
      </c>
      <c r="AC38" s="69"/>
      <c r="AD38" s="70">
        <f t="shared" si="14"/>
        <v>1.7622258019959567</v>
      </c>
      <c r="AE38" s="70"/>
      <c r="AF38" s="74"/>
      <c r="AG38" s="71">
        <v>320</v>
      </c>
    </row>
    <row r="39" spans="5:33">
      <c r="E39" s="72">
        <v>0.54370370370370369</v>
      </c>
      <c r="F39" s="71">
        <v>330</v>
      </c>
      <c r="G39" s="58">
        <v>14.79</v>
      </c>
      <c r="H39" s="58">
        <v>6.42</v>
      </c>
      <c r="I39" s="58">
        <v>2.79</v>
      </c>
      <c r="J39" s="58">
        <v>14.73</v>
      </c>
      <c r="K39" s="58">
        <v>6.58</v>
      </c>
      <c r="L39" s="58">
        <v>2.88</v>
      </c>
      <c r="M39" s="59">
        <f t="shared" si="6"/>
        <v>14.76</v>
      </c>
      <c r="N39" s="59">
        <f t="shared" si="6"/>
        <v>6.5</v>
      </c>
      <c r="O39" s="59">
        <f t="shared" si="6"/>
        <v>2.835</v>
      </c>
      <c r="P39" s="60">
        <f t="shared" si="7"/>
        <v>5.7426301398042758E-2</v>
      </c>
      <c r="Q39" s="22">
        <f t="shared" si="8"/>
        <v>3.1622776601683734E-7</v>
      </c>
      <c r="R39" s="61">
        <f t="shared" si="9"/>
        <v>1.350944705294486E-8</v>
      </c>
      <c r="S39" s="22">
        <f t="shared" si="10"/>
        <v>1.8250515967632057E-16</v>
      </c>
      <c r="T39" s="94">
        <v>298</v>
      </c>
      <c r="U39" s="59">
        <f t="shared" si="11"/>
        <v>287.76</v>
      </c>
      <c r="V39" s="63">
        <f t="shared" si="12"/>
        <v>0.60017203001009456</v>
      </c>
      <c r="W39" s="64">
        <f t="shared" si="13"/>
        <v>3.9826489750931322</v>
      </c>
      <c r="X39" s="65">
        <f t="shared" si="2"/>
        <v>-2.0750174981157858E-8</v>
      </c>
      <c r="Y39" s="66">
        <f t="shared" si="3"/>
        <v>-2.0737944869429447E-8</v>
      </c>
      <c r="Z39" s="66">
        <f t="shared" si="4"/>
        <v>-2.0737952077832896E-8</v>
      </c>
      <c r="AA39" s="67">
        <f t="shared" si="5"/>
        <v>-2.0725729166010695E-8</v>
      </c>
      <c r="AB39" s="68">
        <f t="shared" si="15"/>
        <v>1.7602854794388244E-4</v>
      </c>
      <c r="AC39" s="69"/>
      <c r="AD39" s="70">
        <f t="shared" si="14"/>
        <v>1.7602854794388243</v>
      </c>
      <c r="AE39" s="70"/>
      <c r="AF39" s="74"/>
      <c r="AG39" s="71">
        <v>330</v>
      </c>
    </row>
    <row r="40" spans="5:33">
      <c r="E40" s="72">
        <v>0.54381944444444441</v>
      </c>
      <c r="F40" s="71">
        <v>340</v>
      </c>
      <c r="G40" s="58">
        <v>14.81</v>
      </c>
      <c r="H40" s="58">
        <v>6.42</v>
      </c>
      <c r="I40" s="58">
        <v>2.92</v>
      </c>
      <c r="J40" s="58">
        <v>14.75</v>
      </c>
      <c r="K40" s="58">
        <v>6.58</v>
      </c>
      <c r="L40" s="58">
        <v>2.99</v>
      </c>
      <c r="M40" s="59">
        <f t="shared" si="6"/>
        <v>14.780000000000001</v>
      </c>
      <c r="N40" s="59">
        <f t="shared" si="6"/>
        <v>6.5</v>
      </c>
      <c r="O40" s="59">
        <f t="shared" si="6"/>
        <v>2.9550000000000001</v>
      </c>
      <c r="P40" s="60">
        <f t="shared" si="7"/>
        <v>5.9877489173890595E-2</v>
      </c>
      <c r="Q40" s="22">
        <f t="shared" si="8"/>
        <v>3.1622776601683734E-7</v>
      </c>
      <c r="R40" s="61">
        <f t="shared" si="9"/>
        <v>1.3531918422482321E-8</v>
      </c>
      <c r="S40" s="22">
        <f t="shared" si="10"/>
        <v>1.8311281619271644E-16</v>
      </c>
      <c r="T40" s="94">
        <v>298</v>
      </c>
      <c r="U40" s="59">
        <f t="shared" si="11"/>
        <v>287.77999999999997</v>
      </c>
      <c r="V40" s="63">
        <f t="shared" si="12"/>
        <v>0.5989581900043901</v>
      </c>
      <c r="W40" s="64">
        <f t="shared" si="13"/>
        <v>3.9715331325348391</v>
      </c>
      <c r="X40" s="65">
        <f t="shared" si="2"/>
        <v>-2.1743026168352281E-8</v>
      </c>
      <c r="Y40" s="66">
        <f t="shared" si="3"/>
        <v>-2.1729581849015387E-8</v>
      </c>
      <c r="Z40" s="66">
        <f t="shared" si="4"/>
        <v>-2.1729590162012903E-8</v>
      </c>
      <c r="AA40" s="67">
        <f t="shared" si="5"/>
        <v>-2.1716154145393209E-8</v>
      </c>
      <c r="AB40" s="68">
        <f t="shared" si="15"/>
        <v>1.7582116844714628E-4</v>
      </c>
      <c r="AC40" s="69"/>
      <c r="AD40" s="70">
        <f t="shared" si="14"/>
        <v>1.7582116844714628</v>
      </c>
      <c r="AE40" s="70"/>
      <c r="AF40" s="74"/>
      <c r="AG40" s="71">
        <v>340</v>
      </c>
    </row>
    <row r="41" spans="5:33">
      <c r="E41" s="72">
        <v>0.54393518518518513</v>
      </c>
      <c r="F41" s="71">
        <v>350</v>
      </c>
      <c r="G41" s="58">
        <v>14.82</v>
      </c>
      <c r="H41" s="58">
        <v>6.42</v>
      </c>
      <c r="I41" s="58">
        <v>3.03</v>
      </c>
      <c r="J41" s="58">
        <v>14.76</v>
      </c>
      <c r="K41" s="58">
        <v>6.58</v>
      </c>
      <c r="L41" s="58">
        <v>3.1</v>
      </c>
      <c r="M41" s="59">
        <f t="shared" si="6"/>
        <v>14.79</v>
      </c>
      <c r="N41" s="59">
        <f t="shared" si="6"/>
        <v>6.5</v>
      </c>
      <c r="O41" s="59">
        <f t="shared" si="6"/>
        <v>3.0649999999999999</v>
      </c>
      <c r="P41" s="60">
        <f t="shared" si="7"/>
        <v>6.2117039634693796E-2</v>
      </c>
      <c r="Q41" s="22">
        <f t="shared" si="8"/>
        <v>3.1622776601683734E-7</v>
      </c>
      <c r="R41" s="61">
        <f t="shared" si="9"/>
        <v>1.354316812029346E-8</v>
      </c>
      <c r="S41" s="22">
        <f t="shared" si="10"/>
        <v>1.8341740273453309E-16</v>
      </c>
      <c r="T41" s="94">
        <v>298</v>
      </c>
      <c r="U41" s="59">
        <f t="shared" si="11"/>
        <v>287.79000000000002</v>
      </c>
      <c r="V41" s="63">
        <f t="shared" si="12"/>
        <v>0.59835133326850043</v>
      </c>
      <c r="W41" s="64">
        <f t="shared" si="13"/>
        <v>3.9659874288293278</v>
      </c>
      <c r="X41" s="65">
        <f t="shared" si="2"/>
        <v>-2.2597413832399109E-8</v>
      </c>
      <c r="Y41" s="66">
        <f t="shared" si="3"/>
        <v>-2.2582874201113369E-8</v>
      </c>
      <c r="Z41" s="66">
        <f t="shared" si="4"/>
        <v>-2.2582883556205045E-8</v>
      </c>
      <c r="AA41" s="67">
        <f t="shared" si="5"/>
        <v>-2.2568353267972462E-8</v>
      </c>
      <c r="AB41" s="68">
        <f t="shared" si="15"/>
        <v>1.7560387257325327E-4</v>
      </c>
      <c r="AC41" s="69"/>
      <c r="AD41" s="70">
        <f t="shared" si="14"/>
        <v>1.7560387257325327</v>
      </c>
      <c r="AE41" s="70"/>
      <c r="AF41" s="74"/>
      <c r="AG41" s="71">
        <v>350</v>
      </c>
    </row>
    <row r="42" spans="5:33">
      <c r="E42" s="72">
        <v>0.54405092592592597</v>
      </c>
      <c r="F42" s="71">
        <v>360</v>
      </c>
      <c r="G42" s="58">
        <v>14.83</v>
      </c>
      <c r="H42" s="58">
        <v>6.43</v>
      </c>
      <c r="I42" s="58">
        <v>3.14</v>
      </c>
      <c r="J42" s="58">
        <v>14.77</v>
      </c>
      <c r="K42" s="58">
        <v>6.58</v>
      </c>
      <c r="L42" s="58">
        <v>3.23</v>
      </c>
      <c r="M42" s="59">
        <f t="shared" si="6"/>
        <v>14.8</v>
      </c>
      <c r="N42" s="59">
        <f t="shared" si="6"/>
        <v>6.5049999999999999</v>
      </c>
      <c r="O42" s="59">
        <f t="shared" si="6"/>
        <v>3.1850000000000001</v>
      </c>
      <c r="P42" s="60">
        <f t="shared" si="7"/>
        <v>6.4560055632646551E-2</v>
      </c>
      <c r="Q42" s="22">
        <f t="shared" si="8"/>
        <v>3.1260793671239491E-7</v>
      </c>
      <c r="R42" s="61">
        <f t="shared" si="9"/>
        <v>1.3711380039928663E-8</v>
      </c>
      <c r="S42" s="22">
        <f t="shared" si="10"/>
        <v>1.8800194259935414E-16</v>
      </c>
      <c r="T42" s="94">
        <v>298</v>
      </c>
      <c r="U42" s="59">
        <f t="shared" si="11"/>
        <v>287.8</v>
      </c>
      <c r="V42" s="63">
        <f t="shared" si="12"/>
        <v>0.59774451870473111</v>
      </c>
      <c r="W42" s="64">
        <f t="shared" si="13"/>
        <v>3.9604498535208243</v>
      </c>
      <c r="X42" s="65">
        <f t="shared" si="2"/>
        <v>-2.4075850025912278E-8</v>
      </c>
      <c r="Y42" s="66">
        <f t="shared" si="3"/>
        <v>-2.4059324395279914E-8</v>
      </c>
      <c r="Z42" s="66">
        <f t="shared" si="4"/>
        <v>-2.4059335738450247E-8</v>
      </c>
      <c r="AA42" s="67">
        <f t="shared" si="5"/>
        <v>-2.4042821435416348E-8</v>
      </c>
      <c r="AB42" s="68">
        <f t="shared" si="15"/>
        <v>1.7537804376889494E-4</v>
      </c>
      <c r="AC42" s="75">
        <f>D8</f>
        <v>1.7504234895539245E-4</v>
      </c>
      <c r="AD42" s="70">
        <f t="shared" si="14"/>
        <v>1.7537804376889494</v>
      </c>
      <c r="AE42" s="70">
        <f>AC42*10000</f>
        <v>1.7504234895539246</v>
      </c>
      <c r="AF42" s="74">
        <f>(AD42-AE42)*(AD42-AE42)</f>
        <v>1.1269100781246824E-5</v>
      </c>
      <c r="AG42" s="71">
        <v>360</v>
      </c>
    </row>
    <row r="43" spans="5:33">
      <c r="E43" s="72">
        <v>0.54416666666666669</v>
      </c>
      <c r="F43" s="71">
        <v>370</v>
      </c>
      <c r="G43" s="58">
        <v>14.84</v>
      </c>
      <c r="H43" s="58">
        <v>6.43</v>
      </c>
      <c r="I43" s="58">
        <v>3.26</v>
      </c>
      <c r="J43" s="58">
        <v>14.78</v>
      </c>
      <c r="K43" s="58">
        <v>6.58</v>
      </c>
      <c r="L43" s="58">
        <v>3.3</v>
      </c>
      <c r="M43" s="59">
        <f t="shared" si="6"/>
        <v>14.809999999999999</v>
      </c>
      <c r="N43" s="59">
        <f t="shared" si="6"/>
        <v>6.5049999999999999</v>
      </c>
      <c r="O43" s="59">
        <f t="shared" si="6"/>
        <v>3.28</v>
      </c>
      <c r="P43" s="60">
        <f t="shared" si="7"/>
        <v>6.6497069081670676E-2</v>
      </c>
      <c r="Q43" s="22">
        <f t="shared" si="8"/>
        <v>3.1260793671239491E-7</v>
      </c>
      <c r="R43" s="61">
        <f t="shared" si="9"/>
        <v>1.3722778932325663E-8</v>
      </c>
      <c r="S43" s="22">
        <f t="shared" si="10"/>
        <v>1.8831466162548107E-16</v>
      </c>
      <c r="T43" s="94">
        <v>298</v>
      </c>
      <c r="U43" s="59">
        <f t="shared" si="11"/>
        <v>287.81</v>
      </c>
      <c r="V43" s="63">
        <f t="shared" si="12"/>
        <v>0.59713774630867944</v>
      </c>
      <c r="W43" s="64">
        <f t="shared" si="13"/>
        <v>3.9549203941451276</v>
      </c>
      <c r="X43" s="65">
        <f t="shared" si="2"/>
        <v>-2.4840058181718053E-8</v>
      </c>
      <c r="Y43" s="66">
        <f t="shared" si="3"/>
        <v>-2.4822442632077241E-8</v>
      </c>
      <c r="Z43" s="66">
        <f t="shared" si="4"/>
        <v>-2.4822455124301971E-8</v>
      </c>
      <c r="AA43" s="67">
        <f t="shared" si="5"/>
        <v>-2.4804852049167945E-8</v>
      </c>
      <c r="AB43" s="68">
        <f t="shared" si="15"/>
        <v>1.7513745044934694E-4</v>
      </c>
      <c r="AC43" s="69"/>
      <c r="AD43" s="70">
        <f t="shared" si="14"/>
        <v>1.7513745044934694</v>
      </c>
      <c r="AE43" s="70"/>
      <c r="AF43" s="74"/>
      <c r="AG43" s="71">
        <v>370</v>
      </c>
    </row>
    <row r="44" spans="5:33">
      <c r="E44" s="72">
        <v>0.54428240740740741</v>
      </c>
      <c r="F44" s="71">
        <v>380</v>
      </c>
      <c r="G44" s="58">
        <v>14.86</v>
      </c>
      <c r="H44" s="58">
        <v>6.43</v>
      </c>
      <c r="I44" s="58">
        <v>3.34</v>
      </c>
      <c r="J44" s="58">
        <v>14.8</v>
      </c>
      <c r="K44" s="58">
        <v>6.59</v>
      </c>
      <c r="L44" s="58">
        <v>3.39</v>
      </c>
      <c r="M44" s="59">
        <f t="shared" si="6"/>
        <v>14.83</v>
      </c>
      <c r="N44" s="59">
        <f t="shared" si="6"/>
        <v>6.51</v>
      </c>
      <c r="O44" s="59">
        <f t="shared" si="6"/>
        <v>3.3650000000000002</v>
      </c>
      <c r="P44" s="60">
        <f t="shared" si="7"/>
        <v>6.8243637643837229E-2</v>
      </c>
      <c r="Q44" s="22">
        <f t="shared" si="8"/>
        <v>3.090295432513585E-7</v>
      </c>
      <c r="R44" s="61">
        <f t="shared" si="9"/>
        <v>1.3904771760405537E-8</v>
      </c>
      <c r="S44" s="22">
        <f t="shared" si="10"/>
        <v>1.9334267770897129E-16</v>
      </c>
      <c r="T44" s="94">
        <v>298</v>
      </c>
      <c r="U44" s="59">
        <f t="shared" si="11"/>
        <v>287.83</v>
      </c>
      <c r="V44" s="63">
        <f t="shared" si="12"/>
        <v>0.59592432800215134</v>
      </c>
      <c r="W44" s="64">
        <f t="shared" si="13"/>
        <v>3.943885773435277</v>
      </c>
      <c r="X44" s="65">
        <f t="shared" si="2"/>
        <v>-2.620917307624209E-8</v>
      </c>
      <c r="Y44" s="66">
        <f t="shared" si="3"/>
        <v>-2.6189534337787811E-8</v>
      </c>
      <c r="Z44" s="66">
        <f t="shared" si="4"/>
        <v>-2.6189549053248194E-8</v>
      </c>
      <c r="AA44" s="67">
        <f t="shared" si="5"/>
        <v>-2.6169925008201484E-8</v>
      </c>
      <c r="AB44" s="68">
        <f t="shared" si="15"/>
        <v>1.748892259397742E-4</v>
      </c>
      <c r="AC44" s="69"/>
      <c r="AD44" s="70">
        <f t="shared" si="14"/>
        <v>1.7488922593977421</v>
      </c>
      <c r="AE44" s="70"/>
      <c r="AF44" s="74"/>
      <c r="AG44" s="71">
        <v>380</v>
      </c>
    </row>
    <row r="45" spans="5:33">
      <c r="E45" s="72">
        <v>0.54439814814814813</v>
      </c>
      <c r="F45" s="71">
        <v>390</v>
      </c>
      <c r="G45" s="58">
        <v>14.87</v>
      </c>
      <c r="H45" s="58">
        <v>6.43</v>
      </c>
      <c r="I45" s="58">
        <v>3.45</v>
      </c>
      <c r="J45" s="58">
        <v>14.82</v>
      </c>
      <c r="K45" s="58">
        <v>6.59</v>
      </c>
      <c r="L45" s="58">
        <v>3.55</v>
      </c>
      <c r="M45" s="59">
        <f t="shared" si="6"/>
        <v>14.844999999999999</v>
      </c>
      <c r="N45" s="59">
        <f t="shared" si="6"/>
        <v>6.51</v>
      </c>
      <c r="O45" s="59">
        <f t="shared" si="6"/>
        <v>3.5</v>
      </c>
      <c r="P45" s="60">
        <f t="shared" si="7"/>
        <v>7.0999698935310912E-2</v>
      </c>
      <c r="Q45" s="22">
        <f t="shared" si="8"/>
        <v>3.090295432513585E-7</v>
      </c>
      <c r="R45" s="61">
        <f t="shared" si="9"/>
        <v>1.3922114865249389E-8</v>
      </c>
      <c r="S45" s="22">
        <f t="shared" si="10"/>
        <v>1.9382528232119802E-16</v>
      </c>
      <c r="T45" s="94">
        <v>298</v>
      </c>
      <c r="U45" s="59">
        <f t="shared" si="11"/>
        <v>287.84500000000003</v>
      </c>
      <c r="V45" s="63">
        <f t="shared" si="12"/>
        <v>0.59501437492983289</v>
      </c>
      <c r="W45" s="64">
        <f t="shared" si="13"/>
        <v>3.9356310198174849</v>
      </c>
      <c r="X45" s="65">
        <f t="shared" si="2"/>
        <v>-2.7352023839979412E-8</v>
      </c>
      <c r="Y45" s="66">
        <f t="shared" si="3"/>
        <v>-2.7330602988901636E-8</v>
      </c>
      <c r="Z45" s="66">
        <f t="shared" si="4"/>
        <v>-2.733061976473013E-8</v>
      </c>
      <c r="AA45" s="67">
        <f t="shared" si="5"/>
        <v>-2.7309215663204724E-8</v>
      </c>
      <c r="AB45" s="68">
        <f t="shared" si="15"/>
        <v>1.7462733049833002E-4</v>
      </c>
      <c r="AC45" s="69"/>
      <c r="AD45" s="70">
        <f t="shared" si="14"/>
        <v>1.7462733049833001</v>
      </c>
      <c r="AE45" s="70"/>
      <c r="AF45" s="74"/>
      <c r="AG45" s="71">
        <v>390</v>
      </c>
    </row>
    <row r="46" spans="5:33">
      <c r="E46" s="72">
        <v>0.54451388888888885</v>
      </c>
      <c r="F46" s="71">
        <v>400</v>
      </c>
      <c r="G46" s="58">
        <v>14.88</v>
      </c>
      <c r="H46" s="58">
        <v>6.44</v>
      </c>
      <c r="I46" s="58">
        <v>3.57</v>
      </c>
      <c r="J46" s="58">
        <v>14.83</v>
      </c>
      <c r="K46" s="58">
        <v>6.59</v>
      </c>
      <c r="L46" s="58">
        <v>3.65</v>
      </c>
      <c r="M46" s="59">
        <f t="shared" si="6"/>
        <v>14.855</v>
      </c>
      <c r="N46" s="59">
        <f t="shared" si="6"/>
        <v>6.5150000000000006</v>
      </c>
      <c r="O46" s="59">
        <f t="shared" si="6"/>
        <v>3.61</v>
      </c>
      <c r="P46" s="60">
        <f t="shared" si="7"/>
        <v>7.3243640548071559E-2</v>
      </c>
      <c r="Q46" s="22">
        <f t="shared" si="8"/>
        <v>3.0549211132155028E-7</v>
      </c>
      <c r="R46" s="61">
        <f t="shared" si="9"/>
        <v>1.4095033464949597E-8</v>
      </c>
      <c r="S46" s="22">
        <f t="shared" si="10"/>
        <v>1.9866996837804904E-16</v>
      </c>
      <c r="T46" s="94">
        <v>298</v>
      </c>
      <c r="U46" s="59">
        <f t="shared" si="11"/>
        <v>287.85500000000002</v>
      </c>
      <c r="V46" s="63">
        <f t="shared" si="12"/>
        <v>0.59440779223413442</v>
      </c>
      <c r="W46" s="64">
        <f t="shared" si="13"/>
        <v>3.9301379284295668</v>
      </c>
      <c r="X46" s="65">
        <f t="shared" si="2"/>
        <v>-2.8916852707262141E-8</v>
      </c>
      <c r="Y46" s="66">
        <f t="shared" si="3"/>
        <v>-2.8892873209984151E-8</v>
      </c>
      <c r="Z46" s="66">
        <f t="shared" si="4"/>
        <v>-2.8892893095145777E-8</v>
      </c>
      <c r="AA46" s="67">
        <f t="shared" si="5"/>
        <v>-2.8868933450049596E-8</v>
      </c>
      <c r="AB46" s="68">
        <f t="shared" si="15"/>
        <v>1.7435402435664595E-4</v>
      </c>
      <c r="AC46" s="69"/>
      <c r="AD46" s="70">
        <f t="shared" si="14"/>
        <v>1.7435402435664595</v>
      </c>
      <c r="AE46" s="70"/>
      <c r="AF46" s="74"/>
      <c r="AG46" s="71">
        <v>400</v>
      </c>
    </row>
    <row r="47" spans="5:33">
      <c r="E47" s="72">
        <v>0.54462962962962957</v>
      </c>
      <c r="F47" s="71">
        <v>410</v>
      </c>
      <c r="G47" s="58">
        <v>14.9</v>
      </c>
      <c r="H47" s="58">
        <v>6.44</v>
      </c>
      <c r="I47" s="58">
        <v>3.67</v>
      </c>
      <c r="J47" s="58">
        <v>14.84</v>
      </c>
      <c r="K47" s="58">
        <v>6.59</v>
      </c>
      <c r="L47" s="58">
        <v>3.76</v>
      </c>
      <c r="M47" s="59">
        <f t="shared" si="6"/>
        <v>14.870000000000001</v>
      </c>
      <c r="N47" s="59">
        <f t="shared" si="6"/>
        <v>6.5150000000000006</v>
      </c>
      <c r="O47" s="59">
        <f t="shared" si="6"/>
        <v>3.7149999999999999</v>
      </c>
      <c r="P47" s="60">
        <f t="shared" si="7"/>
        <v>7.5393334106746507E-2</v>
      </c>
      <c r="Q47" s="22">
        <f t="shared" si="8"/>
        <v>3.0549211132155028E-7</v>
      </c>
      <c r="R47" s="61">
        <f t="shared" si="9"/>
        <v>1.4112613878880325E-8</v>
      </c>
      <c r="S47" s="22">
        <f t="shared" si="10"/>
        <v>1.9916587049436556E-16</v>
      </c>
      <c r="T47" s="94">
        <v>298</v>
      </c>
      <c r="U47" s="59">
        <f t="shared" si="11"/>
        <v>287.87</v>
      </c>
      <c r="V47" s="63">
        <f t="shared" si="12"/>
        <v>0.59349799720837815</v>
      </c>
      <c r="W47" s="64">
        <f t="shared" si="13"/>
        <v>3.921913376996391</v>
      </c>
      <c r="X47" s="65">
        <f t="shared" si="2"/>
        <v>-2.9852881534755988E-8</v>
      </c>
      <c r="Y47" s="66">
        <f t="shared" si="3"/>
        <v>-2.9827282073433512E-8</v>
      </c>
      <c r="Z47" s="66">
        <f t="shared" si="4"/>
        <v>-2.9827304025499322E-8</v>
      </c>
      <c r="AA47" s="67">
        <f t="shared" si="5"/>
        <v>-2.9801726478593957E-8</v>
      </c>
      <c r="AB47" s="68">
        <f t="shared" si="15"/>
        <v>1.7406509549203333E-4</v>
      </c>
      <c r="AC47" s="69"/>
      <c r="AD47" s="70">
        <f t="shared" si="14"/>
        <v>1.7406509549203333</v>
      </c>
      <c r="AE47" s="70"/>
      <c r="AF47" s="74"/>
      <c r="AG47" s="71">
        <v>410</v>
      </c>
    </row>
    <row r="48" spans="5:33">
      <c r="E48" s="72">
        <v>0.54474537037037041</v>
      </c>
      <c r="F48" s="71">
        <v>420</v>
      </c>
      <c r="G48" s="58">
        <v>14.91</v>
      </c>
      <c r="H48" s="58">
        <v>6.44</v>
      </c>
      <c r="I48" s="58">
        <v>3.78</v>
      </c>
      <c r="J48" s="58">
        <v>14.86</v>
      </c>
      <c r="K48" s="58">
        <v>6.59</v>
      </c>
      <c r="L48" s="58">
        <v>3.87</v>
      </c>
      <c r="M48" s="59">
        <f t="shared" si="6"/>
        <v>14.885</v>
      </c>
      <c r="N48" s="59">
        <f t="shared" si="6"/>
        <v>6.5150000000000006</v>
      </c>
      <c r="O48" s="59">
        <f t="shared" si="6"/>
        <v>3.8250000000000002</v>
      </c>
      <c r="P48" s="60">
        <f t="shared" si="7"/>
        <v>7.7645628576363757E-2</v>
      </c>
      <c r="Q48" s="22">
        <f t="shared" si="8"/>
        <v>3.0549211132155028E-7</v>
      </c>
      <c r="R48" s="61">
        <f t="shared" si="9"/>
        <v>1.4130216220460586E-8</v>
      </c>
      <c r="S48" s="22">
        <f t="shared" si="10"/>
        <v>1.9966301043696746E-16</v>
      </c>
      <c r="T48" s="94">
        <v>298</v>
      </c>
      <c r="U48" s="59">
        <f t="shared" si="11"/>
        <v>287.88499999999999</v>
      </c>
      <c r="V48" s="63">
        <f t="shared" si="12"/>
        <v>0.59258829699079407</v>
      </c>
      <c r="W48" s="64">
        <f t="shared" si="13"/>
        <v>3.9137068913584345</v>
      </c>
      <c r="X48" s="65">
        <f t="shared" si="2"/>
        <v>-3.0833148998619853E-8</v>
      </c>
      <c r="Y48" s="66">
        <f t="shared" si="3"/>
        <v>-3.080579386075876E-8</v>
      </c>
      <c r="Z48" s="66">
        <f t="shared" si="4"/>
        <v>-3.0805818130208737E-8</v>
      </c>
      <c r="AA48" s="67">
        <f t="shared" si="5"/>
        <v>-3.0778487218733976E-8</v>
      </c>
      <c r="AB48" s="68">
        <f t="shared" si="15"/>
        <v>1.7376682252501463E-4</v>
      </c>
      <c r="AC48" s="69"/>
      <c r="AD48" s="70">
        <f t="shared" si="14"/>
        <v>1.7376682252501463</v>
      </c>
      <c r="AE48" s="70"/>
      <c r="AF48" s="74"/>
      <c r="AG48" s="71">
        <v>420</v>
      </c>
    </row>
    <row r="49" spans="5:33">
      <c r="E49" s="72">
        <v>0.54486111111111113</v>
      </c>
      <c r="F49" s="71">
        <v>430</v>
      </c>
      <c r="G49" s="58">
        <v>14.93</v>
      </c>
      <c r="H49" s="58">
        <v>6.44</v>
      </c>
      <c r="I49" s="58">
        <v>3.86</v>
      </c>
      <c r="J49" s="58">
        <v>14.87</v>
      </c>
      <c r="K49" s="58">
        <v>6.59</v>
      </c>
      <c r="L49" s="58">
        <v>3.96</v>
      </c>
      <c r="M49" s="59">
        <f t="shared" si="6"/>
        <v>14.899999999999999</v>
      </c>
      <c r="N49" s="59">
        <f t="shared" si="6"/>
        <v>6.5150000000000006</v>
      </c>
      <c r="O49" s="59">
        <f t="shared" si="6"/>
        <v>3.91</v>
      </c>
      <c r="P49" s="60">
        <f t="shared" si="7"/>
        <v>7.9391461322039461E-2</v>
      </c>
      <c r="Q49" s="22">
        <f t="shared" si="8"/>
        <v>3.0549211132155028E-7</v>
      </c>
      <c r="R49" s="61">
        <f t="shared" si="9"/>
        <v>1.4147840517040232E-8</v>
      </c>
      <c r="S49" s="22">
        <f t="shared" si="10"/>
        <v>2.0016139129560524E-16</v>
      </c>
      <c r="T49" s="94">
        <v>298</v>
      </c>
      <c r="U49" s="59">
        <f t="shared" si="11"/>
        <v>287.89999999999998</v>
      </c>
      <c r="V49" s="63">
        <f t="shared" si="12"/>
        <v>0.59167869156656439</v>
      </c>
      <c r="W49" s="64">
        <f t="shared" si="13"/>
        <v>3.9055184300010439</v>
      </c>
      <c r="X49" s="65">
        <f t="shared" si="2"/>
        <v>-3.1615230878898581E-8</v>
      </c>
      <c r="Y49" s="66">
        <f t="shared" si="3"/>
        <v>-3.1586419338967432E-8</v>
      </c>
      <c r="Z49" s="66">
        <f t="shared" si="4"/>
        <v>-3.1586445595452372E-8</v>
      </c>
      <c r="AA49" s="67">
        <f t="shared" si="5"/>
        <v>-3.1557660264150118E-8</v>
      </c>
      <c r="AB49" s="68">
        <f t="shared" si="15"/>
        <v>1.7345876442468247E-4</v>
      </c>
      <c r="AC49" s="69"/>
      <c r="AD49" s="70">
        <f t="shared" si="14"/>
        <v>1.7345876442468247</v>
      </c>
      <c r="AE49" s="70"/>
      <c r="AF49" s="74"/>
      <c r="AG49" s="71">
        <v>430</v>
      </c>
    </row>
    <row r="50" spans="5:33">
      <c r="E50" s="72">
        <v>0.54497685185185185</v>
      </c>
      <c r="F50" s="71">
        <v>440</v>
      </c>
      <c r="G50" s="58">
        <v>14.94</v>
      </c>
      <c r="H50" s="58">
        <v>6.44</v>
      </c>
      <c r="I50" s="58">
        <v>3.97</v>
      </c>
      <c r="J50" s="58">
        <v>14.88</v>
      </c>
      <c r="K50" s="58">
        <v>6.59</v>
      </c>
      <c r="L50" s="58">
        <v>4.01</v>
      </c>
      <c r="M50" s="59">
        <f t="shared" si="6"/>
        <v>14.91</v>
      </c>
      <c r="N50" s="59">
        <f t="shared" si="6"/>
        <v>6.5150000000000006</v>
      </c>
      <c r="O50" s="59">
        <f t="shared" si="6"/>
        <v>3.99</v>
      </c>
      <c r="P50" s="60">
        <f t="shared" si="7"/>
        <v>8.1029705777702202E-2</v>
      </c>
      <c r="Q50" s="22">
        <f t="shared" si="8"/>
        <v>3.0549211132155028E-7</v>
      </c>
      <c r="R50" s="61">
        <f t="shared" si="9"/>
        <v>1.4159602258836763E-8</v>
      </c>
      <c r="S50" s="22">
        <f t="shared" si="10"/>
        <v>2.0049433612845516E-16</v>
      </c>
      <c r="T50" s="94">
        <v>298</v>
      </c>
      <c r="U50" s="59">
        <f t="shared" si="11"/>
        <v>287.91000000000003</v>
      </c>
      <c r="V50" s="63">
        <f t="shared" si="12"/>
        <v>0.5910723406060655</v>
      </c>
      <c r="W50" s="64">
        <f t="shared" si="13"/>
        <v>3.9000694487959411</v>
      </c>
      <c r="X50" s="65">
        <f t="shared" si="2"/>
        <v>-3.2307504325176909E-8</v>
      </c>
      <c r="Y50" s="66">
        <f t="shared" si="3"/>
        <v>-3.22773623200649E-8</v>
      </c>
      <c r="Z50" s="66">
        <f t="shared" si="4"/>
        <v>-3.2277390441719334E-8</v>
      </c>
      <c r="AA50" s="67">
        <f t="shared" si="5"/>
        <v>-3.22472765057883E-8</v>
      </c>
      <c r="AB50" s="68">
        <f t="shared" si="15"/>
        <v>1.7314290005632932E-4</v>
      </c>
      <c r="AC50" s="69"/>
      <c r="AD50" s="70">
        <f t="shared" si="14"/>
        <v>1.7314290005632931</v>
      </c>
      <c r="AE50" s="70"/>
      <c r="AF50" s="74"/>
      <c r="AG50" s="71">
        <v>440</v>
      </c>
    </row>
    <row r="51" spans="5:33">
      <c r="E51" s="72">
        <v>0.54509259259259257</v>
      </c>
      <c r="F51" s="71">
        <v>450</v>
      </c>
      <c r="G51" s="58">
        <v>14.96</v>
      </c>
      <c r="H51" s="58">
        <v>6.45</v>
      </c>
      <c r="I51" s="58">
        <v>4.0999999999999996</v>
      </c>
      <c r="J51" s="58">
        <v>14.9</v>
      </c>
      <c r="K51" s="58">
        <v>6.59</v>
      </c>
      <c r="L51" s="58">
        <v>4.09</v>
      </c>
      <c r="M51" s="59">
        <f t="shared" si="6"/>
        <v>14.93</v>
      </c>
      <c r="N51" s="59">
        <f t="shared" si="6"/>
        <v>6.52</v>
      </c>
      <c r="O51" s="59">
        <f t="shared" si="6"/>
        <v>4.0949999999999998</v>
      </c>
      <c r="P51" s="60">
        <f t="shared" si="7"/>
        <v>8.3190544365182917E-2</v>
      </c>
      <c r="Q51" s="22">
        <f t="shared" si="8"/>
        <v>3.0199517204020165E-7</v>
      </c>
      <c r="R51" s="61">
        <f t="shared" si="9"/>
        <v>1.4347388280332811E-8</v>
      </c>
      <c r="S51" s="22">
        <f t="shared" si="10"/>
        <v>2.0584755046663127E-16</v>
      </c>
      <c r="T51" s="94">
        <v>298</v>
      </c>
      <c r="U51" s="59">
        <f t="shared" si="11"/>
        <v>287.93</v>
      </c>
      <c r="V51" s="63">
        <f t="shared" si="12"/>
        <v>0.58985976503890114</v>
      </c>
      <c r="W51" s="64">
        <f t="shared" si="13"/>
        <v>3.8891954145665948</v>
      </c>
      <c r="X51" s="65">
        <f t="shared" si="2"/>
        <v>-3.4086225780020889E-8</v>
      </c>
      <c r="Y51" s="66">
        <f t="shared" si="3"/>
        <v>-3.4052610748798363E-8</v>
      </c>
      <c r="Z51" s="66">
        <f t="shared" si="4"/>
        <v>-3.4052643899148631E-8</v>
      </c>
      <c r="AA51" s="67">
        <f t="shared" si="5"/>
        <v>-3.4019061952892185E-8</v>
      </c>
      <c r="AB51" s="68">
        <f t="shared" si="15"/>
        <v>1.7282012624573843E-4</v>
      </c>
      <c r="AC51" s="69"/>
      <c r="AD51" s="70">
        <f t="shared" si="14"/>
        <v>1.7282012624573844</v>
      </c>
      <c r="AE51" s="70"/>
      <c r="AF51" s="74"/>
      <c r="AG51" s="71">
        <v>450</v>
      </c>
    </row>
    <row r="52" spans="5:33">
      <c r="E52" s="72">
        <v>0.54520833333333329</v>
      </c>
      <c r="F52" s="71">
        <v>460</v>
      </c>
      <c r="G52" s="58">
        <v>14.97</v>
      </c>
      <c r="H52" s="58">
        <v>6.45</v>
      </c>
      <c r="I52" s="58">
        <v>4.2</v>
      </c>
      <c r="J52" s="58">
        <v>14.91</v>
      </c>
      <c r="K52" s="58">
        <v>6.59</v>
      </c>
      <c r="L52" s="58">
        <v>4.17</v>
      </c>
      <c r="M52" s="59">
        <f t="shared" si="6"/>
        <v>14.940000000000001</v>
      </c>
      <c r="N52" s="59">
        <f t="shared" si="6"/>
        <v>6.52</v>
      </c>
      <c r="O52" s="59">
        <f t="shared" si="6"/>
        <v>4.1850000000000005</v>
      </c>
      <c r="P52" s="60">
        <f t="shared" si="7"/>
        <v>8.5033467352200562E-2</v>
      </c>
      <c r="Q52" s="22">
        <f t="shared" si="8"/>
        <v>3.0199517204020165E-7</v>
      </c>
      <c r="R52" s="61">
        <f t="shared" si="9"/>
        <v>1.4359315915239672E-8</v>
      </c>
      <c r="S52" s="22">
        <f t="shared" si="10"/>
        <v>2.0618995355365534E-16</v>
      </c>
      <c r="T52" s="94">
        <v>298</v>
      </c>
      <c r="U52" s="59">
        <f t="shared" si="11"/>
        <v>287.94</v>
      </c>
      <c r="V52" s="63">
        <f t="shared" si="12"/>
        <v>0.58925354042345801</v>
      </c>
      <c r="W52" s="64">
        <f t="shared" si="13"/>
        <v>3.8837703371077739</v>
      </c>
      <c r="X52" s="65">
        <f t="shared" si="2"/>
        <v>-3.4879180998986908E-8</v>
      </c>
      <c r="Y52" s="66">
        <f t="shared" si="3"/>
        <v>-3.4843914298816478E-8</v>
      </c>
      <c r="Z52" s="66">
        <f t="shared" si="4"/>
        <v>-3.4843949957341291E-8</v>
      </c>
      <c r="AA52" s="67">
        <f t="shared" si="5"/>
        <v>-3.4808718843586271E-8</v>
      </c>
      <c r="AB52" s="68">
        <f t="shared" si="15"/>
        <v>1.724795999173571E-4</v>
      </c>
      <c r="AC52" s="69"/>
      <c r="AD52" s="70">
        <f t="shared" si="14"/>
        <v>1.7247959991735711</v>
      </c>
      <c r="AE52" s="70"/>
      <c r="AF52" s="74"/>
      <c r="AG52" s="71">
        <v>460</v>
      </c>
    </row>
    <row r="53" spans="5:33">
      <c r="E53" s="72">
        <v>0.54532407407407402</v>
      </c>
      <c r="F53" s="71">
        <v>470</v>
      </c>
      <c r="G53" s="58">
        <v>14.98</v>
      </c>
      <c r="H53" s="58">
        <v>6.45</v>
      </c>
      <c r="I53" s="58">
        <v>4.28</v>
      </c>
      <c r="J53" s="58">
        <v>14.93</v>
      </c>
      <c r="K53" s="58">
        <v>6.6</v>
      </c>
      <c r="L53" s="58">
        <v>4.32</v>
      </c>
      <c r="M53" s="59">
        <f t="shared" si="6"/>
        <v>14.955</v>
      </c>
      <c r="N53" s="59">
        <f t="shared" si="6"/>
        <v>6.5250000000000004</v>
      </c>
      <c r="O53" s="59">
        <f t="shared" si="6"/>
        <v>4.3000000000000007</v>
      </c>
      <c r="P53" s="60">
        <f t="shared" si="7"/>
        <v>8.7392558612896493E-2</v>
      </c>
      <c r="Q53" s="22">
        <f t="shared" si="8"/>
        <v>2.9853826189179548E-7</v>
      </c>
      <c r="R53" s="61">
        <f t="shared" si="9"/>
        <v>1.4543706393064779E-8</v>
      </c>
      <c r="S53" s="22">
        <f t="shared" si="10"/>
        <v>2.1151939564767331E-16</v>
      </c>
      <c r="T53" s="94">
        <v>298</v>
      </c>
      <c r="U53" s="59">
        <f t="shared" si="11"/>
        <v>287.95499999999998</v>
      </c>
      <c r="V53" s="63">
        <f t="shared" si="12"/>
        <v>0.58834428244812276</v>
      </c>
      <c r="W53" s="64">
        <f t="shared" si="13"/>
        <v>3.8756476112036964</v>
      </c>
      <c r="X53" s="65">
        <f t="shared" si="2"/>
        <v>-3.6776005833203906E-8</v>
      </c>
      <c r="Y53" s="66">
        <f t="shared" si="3"/>
        <v>-3.6736719669071093E-8</v>
      </c>
      <c r="Z53" s="66">
        <f t="shared" si="4"/>
        <v>-3.6736761636725195E-8</v>
      </c>
      <c r="AA53" s="67">
        <f t="shared" si="5"/>
        <v>-3.6697517350582149E-8</v>
      </c>
      <c r="AB53" s="68">
        <f t="shared" si="15"/>
        <v>1.7213116053676561E-4</v>
      </c>
      <c r="AC53" s="69"/>
      <c r="AD53" s="70">
        <f t="shared" si="14"/>
        <v>1.721311605367656</v>
      </c>
      <c r="AE53" s="70"/>
      <c r="AF53" s="74"/>
      <c r="AG53" s="71">
        <v>470</v>
      </c>
    </row>
    <row r="54" spans="5:33">
      <c r="E54" s="72">
        <v>0.54543981481481485</v>
      </c>
      <c r="F54" s="71">
        <v>480</v>
      </c>
      <c r="G54" s="58">
        <v>14.99</v>
      </c>
      <c r="H54" s="58">
        <v>6.46</v>
      </c>
      <c r="I54" s="58">
        <v>4.4000000000000004</v>
      </c>
      <c r="J54" s="58">
        <v>14.94</v>
      </c>
      <c r="K54" s="58">
        <v>6.6</v>
      </c>
      <c r="L54" s="58">
        <v>4.46</v>
      </c>
      <c r="M54" s="59">
        <f t="shared" si="6"/>
        <v>14.965</v>
      </c>
      <c r="N54" s="59">
        <f t="shared" si="6"/>
        <v>6.5299999999999994</v>
      </c>
      <c r="O54" s="59">
        <f t="shared" si="6"/>
        <v>4.43</v>
      </c>
      <c r="P54" s="60">
        <f t="shared" si="7"/>
        <v>9.0050084141172451E-2</v>
      </c>
      <c r="Q54" s="22">
        <f t="shared" si="8"/>
        <v>2.9512092266663867E-7</v>
      </c>
      <c r="R54" s="61">
        <f t="shared" si="9"/>
        <v>1.4724345424438981E-8</v>
      </c>
      <c r="S54" s="22">
        <f t="shared" si="10"/>
        <v>2.1680634817819716E-16</v>
      </c>
      <c r="T54" s="94">
        <v>298</v>
      </c>
      <c r="U54" s="59">
        <f t="shared" si="11"/>
        <v>287.96499999999997</v>
      </c>
      <c r="V54" s="63">
        <f t="shared" si="12"/>
        <v>0.58773816309005922</v>
      </c>
      <c r="W54" s="64">
        <f t="shared" si="13"/>
        <v>3.8702423697184476</v>
      </c>
      <c r="X54" s="65">
        <f t="shared" si="2"/>
        <v>-3.8812737059546446E-8</v>
      </c>
      <c r="Y54" s="66">
        <f t="shared" si="3"/>
        <v>-3.8768885310257145E-8</v>
      </c>
      <c r="Z54" s="66">
        <f t="shared" si="4"/>
        <v>-3.876893485522772E-8</v>
      </c>
      <c r="AA54" s="67">
        <f t="shared" si="5"/>
        <v>-3.8725132538954319E-8</v>
      </c>
      <c r="AB54" s="68">
        <f t="shared" si="15"/>
        <v>1.7176379306043998E-4</v>
      </c>
      <c r="AC54" s="75">
        <f>D9</f>
        <v>1.7645398080180688E-4</v>
      </c>
      <c r="AD54" s="70">
        <f t="shared" si="14"/>
        <v>1.7176379306043998</v>
      </c>
      <c r="AE54" s="70">
        <f>AC54*10000</f>
        <v>1.7645398080180688</v>
      </c>
      <c r="AF54" s="74">
        <f>(AD54-AE54)*(AD54-AE54)</f>
        <v>2.1997861049268259E-3</v>
      </c>
      <c r="AG54" s="71">
        <v>480</v>
      </c>
    </row>
    <row r="55" spans="5:33">
      <c r="E55" s="72">
        <v>0.54555555555555557</v>
      </c>
      <c r="F55" s="71">
        <v>490</v>
      </c>
      <c r="G55" s="58">
        <v>15.01</v>
      </c>
      <c r="H55" s="58">
        <v>6.46</v>
      </c>
      <c r="I55" s="58">
        <v>4.5</v>
      </c>
      <c r="J55" s="58">
        <v>14.96</v>
      </c>
      <c r="K55" s="58">
        <v>6.59</v>
      </c>
      <c r="L55" s="58">
        <v>4.5999999999999996</v>
      </c>
      <c r="M55" s="59">
        <f t="shared" si="6"/>
        <v>14.984999999999999</v>
      </c>
      <c r="N55" s="59">
        <f t="shared" si="6"/>
        <v>6.5250000000000004</v>
      </c>
      <c r="O55" s="59">
        <f t="shared" si="6"/>
        <v>4.55</v>
      </c>
      <c r="P55" s="60">
        <f t="shared" si="7"/>
        <v>9.2521065863240798E-2</v>
      </c>
      <c r="Q55" s="22">
        <f t="shared" si="8"/>
        <v>2.9853826189179548E-7</v>
      </c>
      <c r="R55" s="61">
        <f t="shared" si="9"/>
        <v>1.4580009085607024E-8</v>
      </c>
      <c r="S55" s="22">
        <f t="shared" si="10"/>
        <v>2.1257666493638338E-16</v>
      </c>
      <c r="T55" s="94">
        <v>298</v>
      </c>
      <c r="U55" s="59">
        <f t="shared" si="11"/>
        <v>287.98500000000001</v>
      </c>
      <c r="V55" s="63">
        <f t="shared" si="12"/>
        <v>0.58652605065536945</v>
      </c>
      <c r="W55" s="64">
        <f t="shared" si="13"/>
        <v>3.8594556140135476</v>
      </c>
      <c r="X55" s="65">
        <f t="shared" si="2"/>
        <v>-3.9120565577738509E-8</v>
      </c>
      <c r="Y55" s="66">
        <f t="shared" si="3"/>
        <v>-3.9075914701201532E-8</v>
      </c>
      <c r="Z55" s="66">
        <f t="shared" si="4"/>
        <v>-3.9075965664185981E-8</v>
      </c>
      <c r="AA55" s="67">
        <f t="shared" si="5"/>
        <v>-3.9031365634298645E-8</v>
      </c>
      <c r="AB55" s="68">
        <f t="shared" si="15"/>
        <v>1.713761038772242E-4</v>
      </c>
      <c r="AC55" s="69"/>
      <c r="AD55" s="70">
        <f t="shared" si="14"/>
        <v>1.713761038772242</v>
      </c>
      <c r="AE55" s="70"/>
      <c r="AF55" s="74"/>
      <c r="AG55" s="71">
        <v>490</v>
      </c>
    </row>
    <row r="56" spans="5:33">
      <c r="E56" s="72">
        <v>0.54567129629629629</v>
      </c>
      <c r="F56" s="71">
        <v>500</v>
      </c>
      <c r="G56" s="58">
        <v>15.02</v>
      </c>
      <c r="H56" s="58">
        <v>6.46</v>
      </c>
      <c r="I56" s="58">
        <v>4.55</v>
      </c>
      <c r="J56" s="58">
        <v>14.97</v>
      </c>
      <c r="K56" s="58">
        <v>6.6</v>
      </c>
      <c r="L56" s="58">
        <v>4.67</v>
      </c>
      <c r="M56" s="59">
        <f t="shared" si="6"/>
        <v>14.995000000000001</v>
      </c>
      <c r="N56" s="59">
        <f t="shared" si="6"/>
        <v>6.5299999999999994</v>
      </c>
      <c r="O56" s="59">
        <f t="shared" si="6"/>
        <v>4.6099999999999994</v>
      </c>
      <c r="P56" s="60">
        <f t="shared" si="7"/>
        <v>9.3757192051155097E-2</v>
      </c>
      <c r="Q56" s="22">
        <f t="shared" si="8"/>
        <v>2.9512092266663867E-7</v>
      </c>
      <c r="R56" s="61">
        <f t="shared" si="9"/>
        <v>1.4761099011893425E-8</v>
      </c>
      <c r="S56" s="22">
        <f t="shared" si="10"/>
        <v>2.1789004403892106E-16</v>
      </c>
      <c r="T56" s="94">
        <v>298</v>
      </c>
      <c r="U56" s="59">
        <f t="shared" si="11"/>
        <v>287.995</v>
      </c>
      <c r="V56" s="63">
        <f t="shared" si="12"/>
        <v>0.58592005756997889</v>
      </c>
      <c r="W56" s="64">
        <f t="shared" si="13"/>
        <v>3.8540740755733789</v>
      </c>
      <c r="X56" s="65">
        <f t="shared" si="2"/>
        <v>-4.0598080694980074E-8</v>
      </c>
      <c r="Y56" s="66">
        <f t="shared" si="3"/>
        <v>-4.0549883460240753E-8</v>
      </c>
      <c r="Z56" s="66">
        <f t="shared" si="4"/>
        <v>-4.0549940679040178E-8</v>
      </c>
      <c r="AA56" s="67">
        <f t="shared" si="5"/>
        <v>-4.0501800527242233E-8</v>
      </c>
      <c r="AB56" s="68">
        <f t="shared" si="15"/>
        <v>1.7098534439065284E-4</v>
      </c>
      <c r="AC56" s="69"/>
      <c r="AD56" s="70">
        <f t="shared" si="14"/>
        <v>1.7098534439065285</v>
      </c>
      <c r="AE56" s="70"/>
      <c r="AF56" s="74"/>
      <c r="AG56" s="71">
        <v>500</v>
      </c>
    </row>
    <row r="57" spans="5:33">
      <c r="E57" s="72">
        <v>0.54578703703703701</v>
      </c>
      <c r="F57" s="71">
        <v>510</v>
      </c>
      <c r="G57" s="58">
        <v>15.03</v>
      </c>
      <c r="H57" s="58">
        <v>6.46</v>
      </c>
      <c r="I57" s="58">
        <v>4.68</v>
      </c>
      <c r="J57" s="58">
        <v>14.98</v>
      </c>
      <c r="K57" s="58">
        <v>6.6</v>
      </c>
      <c r="L57" s="58">
        <v>4.7300000000000004</v>
      </c>
      <c r="M57" s="59">
        <f t="shared" si="6"/>
        <v>15.004999999999999</v>
      </c>
      <c r="N57" s="59">
        <f t="shared" si="6"/>
        <v>6.5299999999999994</v>
      </c>
      <c r="O57" s="59">
        <f t="shared" si="6"/>
        <v>4.7050000000000001</v>
      </c>
      <c r="P57" s="60">
        <f t="shared" si="7"/>
        <v>9.5705686614572474E-2</v>
      </c>
      <c r="Q57" s="22">
        <f t="shared" si="8"/>
        <v>2.9512092266663867E-7</v>
      </c>
      <c r="R57" s="61">
        <f t="shared" si="9"/>
        <v>1.4773370583304038E-8</v>
      </c>
      <c r="S57" s="22">
        <f t="shared" si="10"/>
        <v>2.1825247839163308E-16</v>
      </c>
      <c r="T57" s="94">
        <v>298</v>
      </c>
      <c r="U57" s="59">
        <f t="shared" si="11"/>
        <v>288.005</v>
      </c>
      <c r="V57" s="63">
        <f t="shared" si="12"/>
        <v>0.58531410656670979</v>
      </c>
      <c r="W57" s="64">
        <f t="shared" si="13"/>
        <v>3.8487004139599104</v>
      </c>
      <c r="X57" s="65">
        <f t="shared" si="2"/>
        <v>-4.1470114126778508E-8</v>
      </c>
      <c r="Y57" s="66">
        <f t="shared" si="3"/>
        <v>-4.1419704585020353E-8</v>
      </c>
      <c r="Z57" s="66">
        <f t="shared" si="4"/>
        <v>-4.141976586100075E-8</v>
      </c>
      <c r="AA57" s="67">
        <f t="shared" si="5"/>
        <v>-4.1369417446253341E-8</v>
      </c>
      <c r="AB57" s="68">
        <f t="shared" si="15"/>
        <v>1.705798451748182E-4</v>
      </c>
      <c r="AC57" s="69"/>
      <c r="AD57" s="70">
        <f t="shared" si="14"/>
        <v>1.7057984517481819</v>
      </c>
      <c r="AE57" s="70"/>
      <c r="AF57" s="74"/>
      <c r="AG57" s="71">
        <v>510</v>
      </c>
    </row>
    <row r="58" spans="5:33">
      <c r="E58" s="72">
        <v>0.54590277777777774</v>
      </c>
      <c r="F58" s="71">
        <v>520</v>
      </c>
      <c r="G58" s="58">
        <v>15.05</v>
      </c>
      <c r="H58" s="58">
        <v>6.47</v>
      </c>
      <c r="I58" s="58">
        <v>4.7699999999999996</v>
      </c>
      <c r="J58" s="58">
        <v>14.99</v>
      </c>
      <c r="K58" s="58">
        <v>6.6</v>
      </c>
      <c r="L58" s="58">
        <v>4.88</v>
      </c>
      <c r="M58" s="59">
        <f t="shared" si="6"/>
        <v>15.02</v>
      </c>
      <c r="N58" s="59">
        <f t="shared" si="6"/>
        <v>6.5350000000000001</v>
      </c>
      <c r="O58" s="59">
        <f t="shared" si="6"/>
        <v>4.8249999999999993</v>
      </c>
      <c r="P58" s="60">
        <f t="shared" si="7"/>
        <v>9.817188510997471E-2</v>
      </c>
      <c r="Q58" s="22">
        <f t="shared" si="8"/>
        <v>2.9174270140011623E-7</v>
      </c>
      <c r="R58" s="61">
        <f t="shared" si="9"/>
        <v>1.4963078009272134E-8</v>
      </c>
      <c r="S58" s="22">
        <f t="shared" si="10"/>
        <v>2.2389370351156334E-16</v>
      </c>
      <c r="T58" s="94">
        <v>298</v>
      </c>
      <c r="U58" s="59">
        <f t="shared" si="11"/>
        <v>288.02</v>
      </c>
      <c r="V58" s="63">
        <f t="shared" si="12"/>
        <v>0.58440525895619733</v>
      </c>
      <c r="W58" s="64">
        <f t="shared" si="13"/>
        <v>3.8406546642095076</v>
      </c>
      <c r="X58" s="65">
        <f t="shared" si="2"/>
        <v>-4.3623482900029351E-8</v>
      </c>
      <c r="Y58" s="66">
        <f t="shared" si="3"/>
        <v>-4.3567566553639267E-8</v>
      </c>
      <c r="Z58" s="66">
        <f t="shared" si="4"/>
        <v>-4.3567638226912133E-8</v>
      </c>
      <c r="AA58" s="67">
        <f t="shared" si="5"/>
        <v>-4.3511793370054093E-8</v>
      </c>
      <c r="AB58" s="68">
        <f t="shared" si="15"/>
        <v>1.7016564772070976E-4</v>
      </c>
      <c r="AC58" s="69"/>
      <c r="AD58" s="70">
        <f t="shared" si="14"/>
        <v>1.7016564772070977</v>
      </c>
      <c r="AE58" s="70"/>
      <c r="AF58" s="74"/>
      <c r="AG58" s="71">
        <v>520</v>
      </c>
    </row>
    <row r="59" spans="5:33">
      <c r="E59" s="72">
        <v>0.54601851851851846</v>
      </c>
      <c r="F59" s="71">
        <v>530</v>
      </c>
      <c r="G59" s="58">
        <v>15.06</v>
      </c>
      <c r="H59" s="58">
        <v>6.47</v>
      </c>
      <c r="I59" s="58">
        <v>4.8499999999999996</v>
      </c>
      <c r="J59" s="58">
        <v>15.01</v>
      </c>
      <c r="K59" s="58">
        <v>6.6</v>
      </c>
      <c r="L59" s="58">
        <v>4.96</v>
      </c>
      <c r="M59" s="59">
        <f t="shared" si="6"/>
        <v>15.035</v>
      </c>
      <c r="N59" s="59">
        <f t="shared" si="6"/>
        <v>6.5350000000000001</v>
      </c>
      <c r="O59" s="59">
        <f t="shared" si="6"/>
        <v>4.9049999999999994</v>
      </c>
      <c r="P59" s="60">
        <f t="shared" si="7"/>
        <v>9.9825283082767169E-2</v>
      </c>
      <c r="Q59" s="22">
        <f t="shared" si="8"/>
        <v>2.9174270140011623E-7</v>
      </c>
      <c r="R59" s="61">
        <f t="shared" si="9"/>
        <v>1.4981741115375067E-8</v>
      </c>
      <c r="S59" s="22">
        <f t="shared" si="10"/>
        <v>2.2445256684811977E-16</v>
      </c>
      <c r="T59" s="94">
        <v>298</v>
      </c>
      <c r="U59" s="59">
        <f t="shared" si="11"/>
        <v>288.03500000000003</v>
      </c>
      <c r="V59" s="63">
        <f t="shared" si="12"/>
        <v>0.58349650600580638</v>
      </c>
      <c r="W59" s="64">
        <f t="shared" si="13"/>
        <v>3.8326265695564241</v>
      </c>
      <c r="X59" s="65">
        <f t="shared" si="2"/>
        <v>-4.4447962034750536E-8</v>
      </c>
      <c r="Y59" s="66">
        <f t="shared" si="3"/>
        <v>-4.4389763081711207E-8</v>
      </c>
      <c r="Z59" s="66">
        <f t="shared" si="4"/>
        <v>-4.4389839285838019E-8</v>
      </c>
      <c r="AA59" s="67">
        <f t="shared" si="5"/>
        <v>-4.4331716337366266E-8</v>
      </c>
      <c r="AB59" s="68">
        <f t="shared" si="15"/>
        <v>1.6972997157765779E-4</v>
      </c>
      <c r="AC59" s="69"/>
      <c r="AD59" s="70">
        <f t="shared" si="14"/>
        <v>1.6972997157765779</v>
      </c>
      <c r="AE59" s="70"/>
      <c r="AF59" s="74"/>
      <c r="AG59" s="71">
        <v>530</v>
      </c>
    </row>
    <row r="60" spans="5:33">
      <c r="E60" s="72">
        <v>0.54613425925925929</v>
      </c>
      <c r="F60" s="71">
        <v>540</v>
      </c>
      <c r="G60" s="58">
        <v>15.08</v>
      </c>
      <c r="H60" s="58">
        <v>6.47</v>
      </c>
      <c r="I60" s="58">
        <v>4.8899999999999997</v>
      </c>
      <c r="J60" s="58">
        <v>15.02</v>
      </c>
      <c r="K60" s="58">
        <v>6.61</v>
      </c>
      <c r="L60" s="58">
        <v>5.0599999999999996</v>
      </c>
      <c r="M60" s="59">
        <f t="shared" si="6"/>
        <v>15.05</v>
      </c>
      <c r="N60" s="59">
        <f t="shared" si="6"/>
        <v>6.54</v>
      </c>
      <c r="O60" s="59">
        <f t="shared" si="6"/>
        <v>4.9749999999999996</v>
      </c>
      <c r="P60" s="60">
        <f t="shared" si="7"/>
        <v>0.10127596231177613</v>
      </c>
      <c r="Q60" s="22">
        <f t="shared" si="8"/>
        <v>2.8840315031266014E-7</v>
      </c>
      <c r="R60" s="61">
        <f t="shared" si="9"/>
        <v>1.5174124263654705E-8</v>
      </c>
      <c r="S60" s="22">
        <f t="shared" si="10"/>
        <v>2.3025404716883447E-16</v>
      </c>
      <c r="T60" s="94">
        <v>298</v>
      </c>
      <c r="U60" s="59">
        <f t="shared" si="11"/>
        <v>288.05</v>
      </c>
      <c r="V60" s="63">
        <f t="shared" si="12"/>
        <v>0.58258784770075023</v>
      </c>
      <c r="W60" s="64">
        <f t="shared" si="13"/>
        <v>3.8246160894701089</v>
      </c>
      <c r="X60" s="65">
        <f t="shared" si="2"/>
        <v>-4.6235092287075069E-8</v>
      </c>
      <c r="Y60" s="66">
        <f t="shared" si="3"/>
        <v>-4.6171954082160578E-8</v>
      </c>
      <c r="Z60" s="66">
        <f t="shared" si="4"/>
        <v>-4.6172040303096272E-8</v>
      </c>
      <c r="AA60" s="67">
        <f t="shared" si="5"/>
        <v>-4.6108988083632508E-8</v>
      </c>
      <c r="AB60" s="68">
        <f t="shared" si="15"/>
        <v>1.6928607343914576E-4</v>
      </c>
      <c r="AC60" s="69"/>
      <c r="AD60" s="70">
        <f t="shared" si="14"/>
        <v>1.6928607343914577</v>
      </c>
      <c r="AE60" s="70"/>
      <c r="AF60" s="74"/>
      <c r="AG60" s="71">
        <v>540</v>
      </c>
    </row>
    <row r="61" spans="5:33">
      <c r="E61" s="72">
        <v>0.54625000000000001</v>
      </c>
      <c r="F61" s="71">
        <v>550</v>
      </c>
      <c r="G61" s="58">
        <v>15.08</v>
      </c>
      <c r="H61" s="58">
        <v>6.47</v>
      </c>
      <c r="I61" s="58">
        <v>4.8099999999999996</v>
      </c>
      <c r="J61" s="58">
        <v>15.03</v>
      </c>
      <c r="K61" s="58">
        <v>6.61</v>
      </c>
      <c r="L61" s="58">
        <v>5.13</v>
      </c>
      <c r="M61" s="59">
        <f t="shared" si="6"/>
        <v>15.055</v>
      </c>
      <c r="N61" s="59">
        <f t="shared" si="6"/>
        <v>6.54</v>
      </c>
      <c r="O61" s="59">
        <f t="shared" si="6"/>
        <v>4.97</v>
      </c>
      <c r="P61" s="60">
        <f t="shared" si="7"/>
        <v>0.10118285749067256</v>
      </c>
      <c r="Q61" s="22">
        <f t="shared" si="8"/>
        <v>2.8840315031266014E-7</v>
      </c>
      <c r="R61" s="61">
        <f t="shared" si="9"/>
        <v>1.5180430422299988E-8</v>
      </c>
      <c r="S61" s="22">
        <f t="shared" si="10"/>
        <v>2.3044546780629098E-16</v>
      </c>
      <c r="T61" s="94">
        <v>298</v>
      </c>
      <c r="U61" s="59">
        <f t="shared" si="11"/>
        <v>288.05500000000001</v>
      </c>
      <c r="V61" s="63">
        <f t="shared" si="12"/>
        <v>0.58228498262880601</v>
      </c>
      <c r="W61" s="64">
        <f t="shared" si="13"/>
        <v>3.821949836798213</v>
      </c>
      <c r="X61" s="65">
        <f t="shared" si="2"/>
        <v>-4.6137060096357089E-8</v>
      </c>
      <c r="Y61" s="66">
        <f t="shared" si="3"/>
        <v>-4.6074017405168716E-8</v>
      </c>
      <c r="Z61" s="66">
        <f t="shared" si="4"/>
        <v>-4.6074103548085145E-8</v>
      </c>
      <c r="AA61" s="67">
        <f t="shared" si="5"/>
        <v>-4.6011146764398082E-8</v>
      </c>
      <c r="AB61" s="68">
        <f t="shared" si="15"/>
        <v>1.6882435332391039E-4</v>
      </c>
      <c r="AC61" s="69"/>
      <c r="AD61" s="70">
        <f t="shared" si="14"/>
        <v>1.6882435332391039</v>
      </c>
      <c r="AE61" s="70"/>
      <c r="AF61" s="74"/>
      <c r="AG61" s="71">
        <v>550</v>
      </c>
    </row>
    <row r="62" spans="5:33">
      <c r="E62" s="72">
        <v>0.54636574074074074</v>
      </c>
      <c r="F62" s="71">
        <v>560</v>
      </c>
      <c r="G62" s="58">
        <v>15.09</v>
      </c>
      <c r="H62" s="58">
        <v>6.48</v>
      </c>
      <c r="I62" s="58">
        <v>5.0199999999999996</v>
      </c>
      <c r="J62" s="58">
        <v>15.04</v>
      </c>
      <c r="K62" s="58">
        <v>6.61</v>
      </c>
      <c r="L62" s="58">
        <v>5.38</v>
      </c>
      <c r="M62" s="59">
        <f t="shared" si="6"/>
        <v>15.065</v>
      </c>
      <c r="N62" s="59">
        <f t="shared" si="6"/>
        <v>6.5449999999999999</v>
      </c>
      <c r="O62" s="59">
        <f t="shared" si="6"/>
        <v>5.1999999999999993</v>
      </c>
      <c r="P62" s="60">
        <f t="shared" si="7"/>
        <v>0.10588353216751153</v>
      </c>
      <c r="Q62" s="22">
        <f t="shared" si="8"/>
        <v>2.851018267503905E-7</v>
      </c>
      <c r="R62" s="61">
        <f t="shared" si="9"/>
        <v>1.5368977837464786E-8</v>
      </c>
      <c r="S62" s="22">
        <f t="shared" si="10"/>
        <v>2.3620547976848379E-16</v>
      </c>
      <c r="T62" s="94">
        <v>298</v>
      </c>
      <c r="U62" s="59">
        <f t="shared" si="11"/>
        <v>288.065</v>
      </c>
      <c r="V62" s="63">
        <f t="shared" si="12"/>
        <v>0.58167928402624602</v>
      </c>
      <c r="W62" s="64">
        <f t="shared" si="13"/>
        <v>3.816623183517089</v>
      </c>
      <c r="X62" s="65">
        <f t="shared" si="2"/>
        <v>-4.9421057576242812E-8</v>
      </c>
      <c r="Y62" s="66">
        <f t="shared" si="3"/>
        <v>-4.9348522873090957E-8</v>
      </c>
      <c r="Z62" s="66">
        <f t="shared" si="4"/>
        <v>-4.934862933141903E-8</v>
      </c>
      <c r="AA62" s="67">
        <f t="shared" si="5"/>
        <v>-4.9276200774099991E-8</v>
      </c>
      <c r="AB62" s="68">
        <f t="shared" si="15"/>
        <v>1.6836361257596496E-4</v>
      </c>
      <c r="AC62" s="69"/>
      <c r="AD62" s="70">
        <f t="shared" si="14"/>
        <v>1.6836361257596495</v>
      </c>
      <c r="AE62" s="70"/>
      <c r="AF62" s="74"/>
      <c r="AG62" s="71">
        <v>560</v>
      </c>
    </row>
    <row r="63" spans="5:33">
      <c r="E63" s="72">
        <v>0.54648148148148146</v>
      </c>
      <c r="F63" s="71">
        <v>570</v>
      </c>
      <c r="G63" s="58">
        <v>15.11</v>
      </c>
      <c r="H63" s="58">
        <v>6.48</v>
      </c>
      <c r="I63" s="58">
        <v>5.3</v>
      </c>
      <c r="J63" s="58">
        <v>15.06</v>
      </c>
      <c r="K63" s="58">
        <v>6.62</v>
      </c>
      <c r="L63" s="58">
        <v>5.73</v>
      </c>
      <c r="M63" s="59">
        <f t="shared" si="6"/>
        <v>15.085000000000001</v>
      </c>
      <c r="N63" s="59">
        <f t="shared" si="6"/>
        <v>6.5500000000000007</v>
      </c>
      <c r="O63" s="59">
        <f t="shared" si="6"/>
        <v>5.5150000000000006</v>
      </c>
      <c r="P63" s="60">
        <f t="shared" si="7"/>
        <v>0.11233618813176204</v>
      </c>
      <c r="Q63" s="22">
        <f t="shared" si="8"/>
        <v>2.8183829312644449E-7</v>
      </c>
      <c r="R63" s="61">
        <f t="shared" si="9"/>
        <v>1.5572802715438209E-8</v>
      </c>
      <c r="S63" s="22">
        <f t="shared" si="10"/>
        <v>2.4251218441395964E-16</v>
      </c>
      <c r="T63" s="94">
        <v>298</v>
      </c>
      <c r="U63" s="59">
        <f t="shared" si="11"/>
        <v>288.08499999999998</v>
      </c>
      <c r="V63" s="63">
        <f t="shared" si="12"/>
        <v>0.58046801297109829</v>
      </c>
      <c r="W63" s="64">
        <f t="shared" si="13"/>
        <v>3.8059932434165535</v>
      </c>
      <c r="X63" s="65">
        <f t="shared" si="2"/>
        <v>-5.3824914102750556E-8</v>
      </c>
      <c r="Y63" s="66">
        <f t="shared" si="3"/>
        <v>-5.3738623544799903E-8</v>
      </c>
      <c r="Z63" s="66">
        <f t="shared" si="4"/>
        <v>-5.3738761883346569E-8</v>
      </c>
      <c r="AA63" s="67">
        <f t="shared" si="5"/>
        <v>-5.3652609220381802E-8</v>
      </c>
      <c r="AB63" s="68">
        <f t="shared" si="15"/>
        <v>1.6787012663803269E-4</v>
      </c>
      <c r="AC63" s="69"/>
      <c r="AD63" s="70">
        <f t="shared" si="14"/>
        <v>1.6787012663803269</v>
      </c>
      <c r="AE63" s="70"/>
      <c r="AF63" s="74"/>
      <c r="AG63" s="71">
        <v>570</v>
      </c>
    </row>
    <row r="64" spans="5:33">
      <c r="E64" s="72">
        <v>0.54659722222222218</v>
      </c>
      <c r="F64" s="71">
        <v>580</v>
      </c>
      <c r="G64" s="58">
        <v>15.12</v>
      </c>
      <c r="H64" s="58">
        <v>6.49</v>
      </c>
      <c r="I64" s="58">
        <v>5.6</v>
      </c>
      <c r="J64" s="58">
        <v>15.07</v>
      </c>
      <c r="K64" s="58">
        <v>6.63</v>
      </c>
      <c r="L64" s="58">
        <v>5.99</v>
      </c>
      <c r="M64" s="59">
        <f t="shared" si="6"/>
        <v>15.094999999999999</v>
      </c>
      <c r="N64" s="59">
        <f t="shared" si="6"/>
        <v>6.5600000000000005</v>
      </c>
      <c r="O64" s="59">
        <f t="shared" si="6"/>
        <v>5.7949999999999999</v>
      </c>
      <c r="P64" s="60">
        <f t="shared" si="7"/>
        <v>0.11805983459357157</v>
      </c>
      <c r="Q64" s="22">
        <f t="shared" si="8"/>
        <v>2.7542287033381579E-7</v>
      </c>
      <c r="R64" s="61">
        <f t="shared" si="9"/>
        <v>1.5948787826281888E-8</v>
      </c>
      <c r="S64" s="22">
        <f t="shared" si="10"/>
        <v>2.5436383312775737E-16</v>
      </c>
      <c r="T64" s="94">
        <v>298</v>
      </c>
      <c r="U64" s="59">
        <f t="shared" si="11"/>
        <v>288.09500000000003</v>
      </c>
      <c r="V64" s="63">
        <f t="shared" si="12"/>
        <v>0.57986244050975255</v>
      </c>
      <c r="W64" s="64">
        <f t="shared" si="13"/>
        <v>3.8006899327606871</v>
      </c>
      <c r="X64" s="65">
        <f t="shared" si="2"/>
        <v>-5.9224404938972231E-8</v>
      </c>
      <c r="Y64" s="66">
        <f t="shared" si="3"/>
        <v>-5.9119597889519355E-8</v>
      </c>
      <c r="Z64" s="66">
        <f t="shared" si="4"/>
        <v>-5.9119783362343036E-8</v>
      </c>
      <c r="AA64" s="67">
        <f t="shared" si="5"/>
        <v>-5.9015161129266245E-8</v>
      </c>
      <c r="AB64" s="68">
        <f t="shared" si="15"/>
        <v>1.6733273948106697E-4</v>
      </c>
      <c r="AC64" s="69"/>
      <c r="AD64" s="70">
        <f t="shared" si="14"/>
        <v>1.6733273948106697</v>
      </c>
      <c r="AE64" s="70"/>
      <c r="AF64" s="74"/>
      <c r="AG64" s="71">
        <v>580</v>
      </c>
    </row>
    <row r="65" spans="5:33">
      <c r="E65" s="72">
        <v>0.5467129629629629</v>
      </c>
      <c r="F65" s="71">
        <v>590</v>
      </c>
      <c r="G65" s="58">
        <v>15.13</v>
      </c>
      <c r="H65" s="58">
        <v>6.49</v>
      </c>
      <c r="I65" s="58">
        <v>5.85</v>
      </c>
      <c r="J65" s="58">
        <v>15.08</v>
      </c>
      <c r="K65" s="58">
        <v>6.63</v>
      </c>
      <c r="L65" s="58">
        <v>6.25</v>
      </c>
      <c r="M65" s="59">
        <f t="shared" si="6"/>
        <v>15.105</v>
      </c>
      <c r="N65" s="59">
        <f t="shared" si="6"/>
        <v>6.5600000000000005</v>
      </c>
      <c r="O65" s="59">
        <f t="shared" si="6"/>
        <v>6.05</v>
      </c>
      <c r="P65" s="60">
        <f t="shared" si="7"/>
        <v>0.1232760418123905</v>
      </c>
      <c r="Q65" s="22">
        <f t="shared" si="8"/>
        <v>2.7542287033381579E-7</v>
      </c>
      <c r="R65" s="61">
        <f t="shared" si="9"/>
        <v>1.5962046777296664E-8</v>
      </c>
      <c r="S65" s="22">
        <f t="shared" si="10"/>
        <v>2.5478693732060682E-16</v>
      </c>
      <c r="T65" s="94">
        <v>298</v>
      </c>
      <c r="U65" s="59">
        <f t="shared" si="11"/>
        <v>288.10500000000002</v>
      </c>
      <c r="V65" s="63">
        <f t="shared" si="12"/>
        <v>0.57925691008672775</v>
      </c>
      <c r="W65" s="64">
        <f t="shared" si="13"/>
        <v>3.7953943791752209</v>
      </c>
      <c r="X65" s="65">
        <f t="shared" si="2"/>
        <v>-6.1811237385589776E-8</v>
      </c>
      <c r="Y65" s="66">
        <f t="shared" si="3"/>
        <v>-6.1696669983393609E-8</v>
      </c>
      <c r="Z65" s="66">
        <f t="shared" si="4"/>
        <v>-6.1696882334580881E-8</v>
      </c>
      <c r="AA65" s="67">
        <f t="shared" si="5"/>
        <v>-6.1582526496384247E-8</v>
      </c>
      <c r="AB65" s="68">
        <f t="shared" si="15"/>
        <v>1.6674154226678037E-4</v>
      </c>
      <c r="AC65" s="69"/>
      <c r="AD65" s="70">
        <f t="shared" si="14"/>
        <v>1.6674154226678037</v>
      </c>
      <c r="AE65" s="70"/>
      <c r="AF65" s="74"/>
      <c r="AG65" s="71">
        <v>590</v>
      </c>
    </row>
    <row r="66" spans="5:33">
      <c r="E66" s="72">
        <v>0.54682870370370373</v>
      </c>
      <c r="F66" s="71">
        <v>600</v>
      </c>
      <c r="G66" s="58">
        <v>15.15</v>
      </c>
      <c r="H66" s="58">
        <v>6.5</v>
      </c>
      <c r="I66" s="58">
        <v>6.1</v>
      </c>
      <c r="J66" s="58">
        <v>15.1</v>
      </c>
      <c r="K66" s="58">
        <v>6.64</v>
      </c>
      <c r="L66" s="58">
        <v>6.43</v>
      </c>
      <c r="M66" s="59">
        <f t="shared" si="6"/>
        <v>15.125</v>
      </c>
      <c r="N66" s="59">
        <f t="shared" si="6"/>
        <v>6.57</v>
      </c>
      <c r="O66" s="59">
        <f t="shared" si="6"/>
        <v>6.2649999999999997</v>
      </c>
      <c r="P66" s="60">
        <f t="shared" si="7"/>
        <v>0.12770078705592697</v>
      </c>
      <c r="Q66" s="22">
        <f t="shared" si="8"/>
        <v>2.691534803926908E-7</v>
      </c>
      <c r="R66" s="61">
        <f t="shared" si="9"/>
        <v>1.6361020040921859E-8</v>
      </c>
      <c r="S66" s="22">
        <f t="shared" si="10"/>
        <v>2.6768297677944671E-16</v>
      </c>
      <c r="T66" s="94">
        <v>298</v>
      </c>
      <c r="U66" s="59">
        <f t="shared" si="11"/>
        <v>288.125</v>
      </c>
      <c r="V66" s="63">
        <f t="shared" si="12"/>
        <v>0.57804597533811775</v>
      </c>
      <c r="W66" s="64">
        <f t="shared" si="13"/>
        <v>3.7848264957514939</v>
      </c>
      <c r="X66" s="65">
        <f t="shared" si="2"/>
        <v>-6.7208921497497411E-8</v>
      </c>
      <c r="Y66" s="66">
        <f t="shared" si="3"/>
        <v>-6.7072968127807873E-8</v>
      </c>
      <c r="Z66" s="66">
        <f t="shared" si="4"/>
        <v>-6.7073243140682924E-8</v>
      </c>
      <c r="AA66" s="67">
        <f t="shared" si="5"/>
        <v>-6.6937563671250453E-8</v>
      </c>
      <c r="AB66" s="68">
        <f t="shared" si="15"/>
        <v>1.6612457415258384E-4</v>
      </c>
      <c r="AC66" s="75">
        <f>D10</f>
        <v>1.7010163749294182E-4</v>
      </c>
      <c r="AD66" s="70">
        <f t="shared" si="14"/>
        <v>1.6612457415258384</v>
      </c>
      <c r="AE66" s="70">
        <f>AC66*10000</f>
        <v>1.7010163749294183</v>
      </c>
      <c r="AF66" s="74">
        <f>(AD66-AE66)*(AD66-AE66)</f>
        <v>1.5817032813219447E-3</v>
      </c>
      <c r="AG66" s="71">
        <v>600</v>
      </c>
    </row>
    <row r="67" spans="5:33">
      <c r="E67" s="72">
        <v>0.54694444444444446</v>
      </c>
      <c r="F67" s="71">
        <v>610</v>
      </c>
      <c r="G67" s="58">
        <v>15.16</v>
      </c>
      <c r="H67" s="58">
        <v>6.51</v>
      </c>
      <c r="I67" s="58">
        <v>6.26</v>
      </c>
      <c r="J67" s="58">
        <v>15.11</v>
      </c>
      <c r="K67" s="58">
        <v>6.65</v>
      </c>
      <c r="L67" s="58">
        <v>6.58</v>
      </c>
      <c r="M67" s="59">
        <f t="shared" si="6"/>
        <v>15.135</v>
      </c>
      <c r="N67" s="59">
        <f t="shared" si="6"/>
        <v>6.58</v>
      </c>
      <c r="O67" s="59">
        <f t="shared" si="6"/>
        <v>6.42</v>
      </c>
      <c r="P67" s="60">
        <f t="shared" si="7"/>
        <v>0.13088266873848686</v>
      </c>
      <c r="Q67" s="22">
        <f t="shared" si="8"/>
        <v>2.6302679918953789E-7</v>
      </c>
      <c r="R67" s="61">
        <f t="shared" si="9"/>
        <v>1.6756035636123804E-8</v>
      </c>
      <c r="S67" s="22">
        <f t="shared" si="10"/>
        <v>2.8076473023905087E-16</v>
      </c>
      <c r="T67" s="94">
        <v>298</v>
      </c>
      <c r="U67" s="59">
        <f t="shared" si="11"/>
        <v>288.13499999999999</v>
      </c>
      <c r="V67" s="63">
        <f t="shared" si="12"/>
        <v>0.57744057100378132</v>
      </c>
      <c r="W67" s="64">
        <f t="shared" si="13"/>
        <v>3.7795541422286592</v>
      </c>
      <c r="X67" s="65">
        <f t="shared" si="2"/>
        <v>-7.2058575642579195E-8</v>
      </c>
      <c r="Y67" s="66">
        <f t="shared" si="3"/>
        <v>-7.19016606310934E-8</v>
      </c>
      <c r="Z67" s="66">
        <f t="shared" si="4"/>
        <v>-7.1902002329782416E-8</v>
      </c>
      <c r="AA67" s="67">
        <f t="shared" si="5"/>
        <v>-7.1745427528817054E-8</v>
      </c>
      <c r="AB67" s="68">
        <f t="shared" si="15"/>
        <v>1.6545384263974097E-4</v>
      </c>
      <c r="AC67" s="69"/>
      <c r="AD67" s="70">
        <f t="shared" si="14"/>
        <v>1.6545384263974097</v>
      </c>
      <c r="AE67" s="70"/>
      <c r="AF67" s="74"/>
      <c r="AG67" s="71">
        <v>610</v>
      </c>
    </row>
    <row r="68" spans="5:33">
      <c r="E68" s="72">
        <v>0.54706018518518518</v>
      </c>
      <c r="F68" s="71">
        <v>620</v>
      </c>
      <c r="G68" s="58">
        <v>15.17</v>
      </c>
      <c r="H68" s="58">
        <v>6.51</v>
      </c>
      <c r="I68" s="58">
        <v>6.44</v>
      </c>
      <c r="J68" s="58">
        <v>15.12</v>
      </c>
      <c r="K68" s="58">
        <v>6.66</v>
      </c>
      <c r="L68" s="58">
        <v>6.81</v>
      </c>
      <c r="M68" s="59">
        <f t="shared" si="6"/>
        <v>15.145</v>
      </c>
      <c r="N68" s="59">
        <f t="shared" si="6"/>
        <v>6.585</v>
      </c>
      <c r="O68" s="59">
        <f t="shared" si="6"/>
        <v>6.625</v>
      </c>
      <c r="P68" s="60">
        <f t="shared" si="7"/>
        <v>0.13508515464742618</v>
      </c>
      <c r="Q68" s="22">
        <f t="shared" si="8"/>
        <v>2.6001595631652691E-7</v>
      </c>
      <c r="R68" s="61">
        <f t="shared" si="9"/>
        <v>1.6964152739507075E-8</v>
      </c>
      <c r="S68" s="22">
        <f t="shared" si="10"/>
        <v>2.8778247816932542E-16</v>
      </c>
      <c r="T68" s="94">
        <v>298</v>
      </c>
      <c r="U68" s="59">
        <f t="shared" si="11"/>
        <v>288.14499999999998</v>
      </c>
      <c r="V68" s="63">
        <f t="shared" si="12"/>
        <v>0.57683520869025628</v>
      </c>
      <c r="W68" s="64">
        <f t="shared" si="13"/>
        <v>3.7742894984069539</v>
      </c>
      <c r="X68" s="65">
        <f t="shared" si="2"/>
        <v>-7.6005824253209047E-8</v>
      </c>
      <c r="Y68" s="66">
        <f t="shared" si="3"/>
        <v>-7.583048533006494E-8</v>
      </c>
      <c r="Z68" s="66">
        <f t="shared" si="4"/>
        <v>-7.5830889821934746E-8</v>
      </c>
      <c r="AA68" s="67">
        <f t="shared" si="5"/>
        <v>-7.5655953524404306E-8</v>
      </c>
      <c r="AB68" s="68">
        <f t="shared" si="15"/>
        <v>1.6473482375791907E-4</v>
      </c>
      <c r="AC68" s="69"/>
      <c r="AD68" s="70">
        <f t="shared" si="14"/>
        <v>1.6473482375791906</v>
      </c>
      <c r="AE68" s="70"/>
      <c r="AF68" s="74"/>
      <c r="AG68" s="71">
        <v>620</v>
      </c>
    </row>
    <row r="69" spans="5:33">
      <c r="E69" s="72">
        <v>0.5471759259259259</v>
      </c>
      <c r="F69" s="71">
        <v>630</v>
      </c>
      <c r="G69" s="58">
        <v>15.19</v>
      </c>
      <c r="H69" s="58">
        <v>6.52</v>
      </c>
      <c r="I69" s="58">
        <v>6.56</v>
      </c>
      <c r="J69" s="58">
        <v>15.14</v>
      </c>
      <c r="K69" s="58">
        <v>6.66</v>
      </c>
      <c r="L69" s="58">
        <v>6.93</v>
      </c>
      <c r="M69" s="59">
        <f t="shared" si="6"/>
        <v>15.164999999999999</v>
      </c>
      <c r="N69" s="59">
        <f t="shared" si="6"/>
        <v>6.59</v>
      </c>
      <c r="O69" s="59">
        <f t="shared" si="6"/>
        <v>6.7449999999999992</v>
      </c>
      <c r="P69" s="60">
        <f t="shared" si="7"/>
        <v>0.13757926662592138</v>
      </c>
      <c r="Q69" s="22">
        <f t="shared" si="8"/>
        <v>2.5703957827688611E-7</v>
      </c>
      <c r="R69" s="61">
        <f t="shared" si="9"/>
        <v>1.7189132982085288E-8</v>
      </c>
      <c r="S69" s="22">
        <f t="shared" si="10"/>
        <v>2.9546629267581227E-16</v>
      </c>
      <c r="T69" s="94">
        <v>298</v>
      </c>
      <c r="U69" s="59">
        <f t="shared" si="11"/>
        <v>288.16500000000002</v>
      </c>
      <c r="V69" s="63">
        <f t="shared" si="12"/>
        <v>0.5756246101081397</v>
      </c>
      <c r="W69" s="64">
        <f t="shared" si="13"/>
        <v>3.7637832927053911</v>
      </c>
      <c r="X69" s="65">
        <f t="shared" si="2"/>
        <v>-7.9330953102026441E-8</v>
      </c>
      <c r="Y69" s="66">
        <f t="shared" si="3"/>
        <v>-7.9139053668330315E-8</v>
      </c>
      <c r="Z69" s="66">
        <f t="shared" si="4"/>
        <v>-7.9139517867879316E-8</v>
      </c>
      <c r="AA69" s="67">
        <f t="shared" si="5"/>
        <v>-7.8948080387959843E-8</v>
      </c>
      <c r="AB69" s="68">
        <f t="shared" si="15"/>
        <v>1.6397651621111639E-4</v>
      </c>
      <c r="AC69" s="69"/>
      <c r="AD69" s="70">
        <f t="shared" si="14"/>
        <v>1.639765162111164</v>
      </c>
      <c r="AE69" s="70"/>
      <c r="AF69" s="74"/>
      <c r="AG69" s="71">
        <v>630</v>
      </c>
    </row>
    <row r="70" spans="5:33">
      <c r="E70" s="72">
        <v>0.54729166666666662</v>
      </c>
      <c r="F70" s="71">
        <v>640</v>
      </c>
      <c r="G70" s="58">
        <v>15.2</v>
      </c>
      <c r="H70" s="58">
        <v>6.53</v>
      </c>
      <c r="I70" s="58">
        <v>6.85</v>
      </c>
      <c r="J70" s="58">
        <v>15.15</v>
      </c>
      <c r="K70" s="58">
        <v>6.67</v>
      </c>
      <c r="L70" s="58">
        <v>7.14</v>
      </c>
      <c r="M70" s="59">
        <f t="shared" ref="M70:O133" si="16">(G70+J70)/2</f>
        <v>15.175000000000001</v>
      </c>
      <c r="N70" s="59">
        <f t="shared" si="16"/>
        <v>6.6</v>
      </c>
      <c r="O70" s="59">
        <f t="shared" si="16"/>
        <v>6.9949999999999992</v>
      </c>
      <c r="P70" s="60">
        <f t="shared" si="7"/>
        <v>0.1427031045242976</v>
      </c>
      <c r="Q70" s="22">
        <f t="shared" si="8"/>
        <v>2.511886431509578E-7</v>
      </c>
      <c r="R70" s="61">
        <f t="shared" si="9"/>
        <v>1.7604142289508747E-8</v>
      </c>
      <c r="S70" s="22">
        <f t="shared" si="10"/>
        <v>3.0990582574927025E-16</v>
      </c>
      <c r="T70" s="94">
        <v>298</v>
      </c>
      <c r="U70" s="59">
        <f t="shared" si="11"/>
        <v>288.17500000000001</v>
      </c>
      <c r="V70" s="63">
        <f t="shared" si="12"/>
        <v>0.57501937383080115</v>
      </c>
      <c r="W70" s="64">
        <f t="shared" si="13"/>
        <v>3.7585417072918141</v>
      </c>
      <c r="X70" s="65">
        <f t="shared" ref="X70:X133" si="17">-($B$2/W70)*P70*S70*AB70</f>
        <v>-8.6010019030068151E-8</v>
      </c>
      <c r="Y70" s="66">
        <f t="shared" ref="Y70:Y133" si="18">-(AB70+(5*X70))*$B$2*S70*P70/W70</f>
        <v>-8.5783352430306079E-8</v>
      </c>
      <c r="Z70" s="66">
        <f t="shared" ref="Z70:Z133" si="19">-(AB70+5*Y70)*$B$2*P70*S70/W70</f>
        <v>-8.578394977638305E-8</v>
      </c>
      <c r="AA70" s="67">
        <f t="shared" ref="AA70:AA133" si="20">-(AB70+(10*Z70))*$B$2*P70*S70/W70</f>
        <v>-8.5557877374264626E-8</v>
      </c>
      <c r="AB70" s="68">
        <f t="shared" si="15"/>
        <v>1.631851225835124E-4</v>
      </c>
      <c r="AC70" s="69"/>
      <c r="AD70" s="70">
        <f t="shared" si="14"/>
        <v>1.6318512258351239</v>
      </c>
      <c r="AE70" s="70"/>
      <c r="AF70" s="74"/>
      <c r="AG70" s="71">
        <v>640</v>
      </c>
    </row>
    <row r="71" spans="5:33">
      <c r="E71" s="72">
        <v>0.54740740740740734</v>
      </c>
      <c r="F71" s="71">
        <v>650</v>
      </c>
      <c r="G71" s="58">
        <v>15.22</v>
      </c>
      <c r="H71" s="58">
        <v>6.53</v>
      </c>
      <c r="I71" s="58">
        <v>7.04</v>
      </c>
      <c r="J71" s="58">
        <v>15.17</v>
      </c>
      <c r="K71" s="58">
        <v>6.68</v>
      </c>
      <c r="L71" s="58">
        <v>7.23</v>
      </c>
      <c r="M71" s="59">
        <f t="shared" si="16"/>
        <v>15.195</v>
      </c>
      <c r="N71" s="59">
        <f t="shared" si="16"/>
        <v>6.6050000000000004</v>
      </c>
      <c r="O71" s="59">
        <f t="shared" si="16"/>
        <v>7.1349999999999998</v>
      </c>
      <c r="P71" s="60">
        <f t="shared" ref="P71:P134" si="21">((O71/32000)*(1/((-0.026*M71+1.9067)/1000)))/1.013</f>
        <v>0.14560927898552711</v>
      </c>
      <c r="Q71" s="22">
        <f t="shared" ref="Q71:Q134" si="22">POWER(10, -N71)</f>
        <v>2.4831331052955639E-7</v>
      </c>
      <c r="R71" s="61">
        <f t="shared" ref="R71:R134" si="23">(0.00000000000001*(0.1253*EXP(0.0831*M71)))/Q71</f>
        <v>1.7837610135707273E-8</v>
      </c>
      <c r="S71" s="22">
        <f t="shared" ref="S71:S134" si="24">POWER(R71, 2)</f>
        <v>3.1818033535348686E-16</v>
      </c>
      <c r="T71" s="94">
        <v>298</v>
      </c>
      <c r="U71" s="59">
        <f t="shared" ref="U71:U134" si="25">273+M71</f>
        <v>288.19499999999999</v>
      </c>
      <c r="V71" s="63">
        <f t="shared" ref="V71:V134" si="26">((1/U71)-(1/298))*5026</f>
        <v>0.57380902728170124</v>
      </c>
      <c r="W71" s="64">
        <f t="shared" ref="W71:W134" si="27">POWER(10,V71)</f>
        <v>3.7480815126455442</v>
      </c>
      <c r="X71" s="65">
        <f t="shared" si="17"/>
        <v>-8.9881348236856261E-8</v>
      </c>
      <c r="Y71" s="66">
        <f t="shared" si="18"/>
        <v>-8.9632509701893188E-8</v>
      </c>
      <c r="Z71" s="66">
        <f t="shared" si="19"/>
        <v>-8.9633198616976227E-8</v>
      </c>
      <c r="AA71" s="67">
        <f t="shared" si="20"/>
        <v>-8.9385045182542357E-8</v>
      </c>
      <c r="AB71" s="68">
        <f t="shared" si="15"/>
        <v>1.6232728508214954E-4</v>
      </c>
      <c r="AC71" s="69"/>
      <c r="AD71" s="70">
        <f t="shared" ref="AD71:AE134" si="28">AB71*10000</f>
        <v>1.6232728508214955</v>
      </c>
      <c r="AE71" s="70"/>
      <c r="AF71" s="74"/>
      <c r="AG71" s="71">
        <v>650</v>
      </c>
    </row>
    <row r="72" spans="5:33">
      <c r="E72" s="72">
        <v>0.54752314814814818</v>
      </c>
      <c r="F72" s="71">
        <v>660</v>
      </c>
      <c r="G72" s="58">
        <v>15.23</v>
      </c>
      <c r="H72" s="58">
        <v>6.54</v>
      </c>
      <c r="I72" s="58">
        <v>7.08</v>
      </c>
      <c r="J72" s="58">
        <v>15.18</v>
      </c>
      <c r="K72" s="58">
        <v>6.69</v>
      </c>
      <c r="L72" s="58">
        <v>7.32</v>
      </c>
      <c r="M72" s="59">
        <f t="shared" si="16"/>
        <v>15.205</v>
      </c>
      <c r="N72" s="59">
        <f t="shared" si="16"/>
        <v>6.6150000000000002</v>
      </c>
      <c r="O72" s="59">
        <f t="shared" si="16"/>
        <v>7.2</v>
      </c>
      <c r="P72" s="60">
        <f t="shared" si="21"/>
        <v>0.14696105984554159</v>
      </c>
      <c r="Q72" s="22">
        <f t="shared" si="22"/>
        <v>2.4266100950824093E-7</v>
      </c>
      <c r="R72" s="61">
        <f t="shared" si="23"/>
        <v>1.8268276082397241E-8</v>
      </c>
      <c r="S72" s="22">
        <f t="shared" si="24"/>
        <v>3.3372991102268709E-16</v>
      </c>
      <c r="T72" s="94">
        <v>298</v>
      </c>
      <c r="U72" s="59">
        <f t="shared" si="25"/>
        <v>288.20499999999998</v>
      </c>
      <c r="V72" s="63">
        <f t="shared" si="26"/>
        <v>0.573203917001195</v>
      </c>
      <c r="W72" s="64">
        <f t="shared" si="27"/>
        <v>3.7428628799916064</v>
      </c>
      <c r="X72" s="65">
        <f t="shared" si="17"/>
        <v>-9.4755625291747563E-8</v>
      </c>
      <c r="Y72" s="66">
        <f t="shared" si="18"/>
        <v>-9.4477530285054019E-8</v>
      </c>
      <c r="Z72" s="66">
        <f t="shared" si="19"/>
        <v>-9.447834645646876E-8</v>
      </c>
      <c r="AA72" s="67">
        <f t="shared" si="20"/>
        <v>-9.4201062830483443E-8</v>
      </c>
      <c r="AB72" s="68">
        <f t="shared" ref="AB72:AB135" si="29">AB71+10*(0.166666666666666*(X71+2*Y71+2*Z71+AA71))</f>
        <v>1.61430955398721E-4</v>
      </c>
      <c r="AC72" s="69"/>
      <c r="AD72" s="70">
        <f t="shared" si="28"/>
        <v>1.6143095539872099</v>
      </c>
      <c r="AE72" s="70"/>
      <c r="AF72" s="74"/>
      <c r="AG72" s="71">
        <v>660</v>
      </c>
    </row>
    <row r="73" spans="5:33">
      <c r="E73" s="72">
        <v>0.5476388888888889</v>
      </c>
      <c r="F73" s="71">
        <v>670</v>
      </c>
      <c r="G73" s="58">
        <v>15.24</v>
      </c>
      <c r="H73" s="58">
        <v>6.55</v>
      </c>
      <c r="I73" s="58">
        <v>7.35</v>
      </c>
      <c r="J73" s="58">
        <v>15.19</v>
      </c>
      <c r="K73" s="58">
        <v>6.7</v>
      </c>
      <c r="L73" s="58">
        <v>7.52</v>
      </c>
      <c r="M73" s="59">
        <f t="shared" si="16"/>
        <v>15.215</v>
      </c>
      <c r="N73" s="59">
        <f t="shared" si="16"/>
        <v>6.625</v>
      </c>
      <c r="O73" s="59">
        <f t="shared" si="16"/>
        <v>7.4349999999999996</v>
      </c>
      <c r="P73" s="60">
        <f t="shared" si="21"/>
        <v>0.15178381682031131</v>
      </c>
      <c r="Q73" s="22">
        <f t="shared" si="22"/>
        <v>2.3713737056616535E-7</v>
      </c>
      <c r="R73" s="61">
        <f t="shared" si="23"/>
        <v>1.8709339899442414E-8</v>
      </c>
      <c r="S73" s="22">
        <f t="shared" si="24"/>
        <v>3.5003939947286788E-16</v>
      </c>
      <c r="T73" s="94">
        <v>298</v>
      </c>
      <c r="U73" s="59">
        <f t="shared" si="25"/>
        <v>288.21499999999997</v>
      </c>
      <c r="V73" s="63">
        <f t="shared" si="26"/>
        <v>0.57259884871088884</v>
      </c>
      <c r="W73" s="64">
        <f t="shared" si="27"/>
        <v>3.7376518748674381</v>
      </c>
      <c r="X73" s="65">
        <f t="shared" si="17"/>
        <v>-1.0218940492105346E-7</v>
      </c>
      <c r="Y73" s="66">
        <f t="shared" si="18"/>
        <v>-1.0186405993417015E-7</v>
      </c>
      <c r="Z73" s="66">
        <f t="shared" si="19"/>
        <v>-1.0186509574958146E-7</v>
      </c>
      <c r="AA73" s="67">
        <f t="shared" si="20"/>
        <v>-1.0154077998256557E-7</v>
      </c>
      <c r="AB73" s="68">
        <f t="shared" si="29"/>
        <v>1.6048617466271221E-4</v>
      </c>
      <c r="AC73" s="69"/>
      <c r="AD73" s="70">
        <f t="shared" si="28"/>
        <v>1.6048617466271222</v>
      </c>
      <c r="AE73" s="70"/>
      <c r="AF73" s="74"/>
      <c r="AG73" s="71">
        <v>670</v>
      </c>
    </row>
    <row r="74" spans="5:33">
      <c r="E74" s="72">
        <v>0.54775462962962962</v>
      </c>
      <c r="F74" s="71">
        <v>680</v>
      </c>
      <c r="G74" s="58">
        <v>15.26</v>
      </c>
      <c r="H74" s="58">
        <v>6.56</v>
      </c>
      <c r="I74" s="58">
        <v>7.48</v>
      </c>
      <c r="J74" s="58">
        <v>15.21</v>
      </c>
      <c r="K74" s="58">
        <v>6.71</v>
      </c>
      <c r="L74" s="58">
        <v>7.63</v>
      </c>
      <c r="M74" s="59">
        <f t="shared" si="16"/>
        <v>15.234999999999999</v>
      </c>
      <c r="N74" s="59">
        <f t="shared" si="16"/>
        <v>6.6349999999999998</v>
      </c>
      <c r="O74" s="59">
        <f t="shared" si="16"/>
        <v>7.5549999999999997</v>
      </c>
      <c r="P74" s="60">
        <f t="shared" si="21"/>
        <v>0.15428668205953955</v>
      </c>
      <c r="Q74" s="22">
        <f t="shared" si="22"/>
        <v>2.3173946499684774E-7</v>
      </c>
      <c r="R74" s="61">
        <f t="shared" si="23"/>
        <v>1.9176982082434293E-8</v>
      </c>
      <c r="S74" s="22">
        <f t="shared" si="24"/>
        <v>3.677566417900059E-16</v>
      </c>
      <c r="T74" s="94">
        <v>298</v>
      </c>
      <c r="U74" s="59">
        <f t="shared" si="25"/>
        <v>288.23500000000001</v>
      </c>
      <c r="V74" s="63">
        <f t="shared" si="26"/>
        <v>0.57138883808339092</v>
      </c>
      <c r="W74" s="64">
        <f t="shared" si="27"/>
        <v>3.7272527005711438</v>
      </c>
      <c r="X74" s="65">
        <f t="shared" si="17"/>
        <v>-1.087419408360777E-7</v>
      </c>
      <c r="Y74" s="66">
        <f t="shared" si="18"/>
        <v>-1.0837118166313742E-7</v>
      </c>
      <c r="Z74" s="66">
        <f t="shared" si="19"/>
        <v>-1.0837244577855841E-7</v>
      </c>
      <c r="AA74" s="67">
        <f t="shared" si="20"/>
        <v>-1.0800294210095406E-7</v>
      </c>
      <c r="AB74" s="68">
        <f t="shared" si="29"/>
        <v>1.5946752716892702E-4</v>
      </c>
      <c r="AC74" s="69"/>
      <c r="AD74" s="70">
        <f t="shared" si="28"/>
        <v>1.5946752716892703</v>
      </c>
      <c r="AE74" s="70"/>
      <c r="AF74" s="74"/>
      <c r="AG74" s="71">
        <v>680</v>
      </c>
    </row>
    <row r="75" spans="5:33">
      <c r="E75" s="72">
        <v>0.54787037037037034</v>
      </c>
      <c r="F75" s="71">
        <v>690</v>
      </c>
      <c r="G75" s="58">
        <v>15.27</v>
      </c>
      <c r="H75" s="58">
        <v>6.57</v>
      </c>
      <c r="I75" s="58">
        <v>7.67</v>
      </c>
      <c r="J75" s="58">
        <v>15.22</v>
      </c>
      <c r="K75" s="58">
        <v>6.71</v>
      </c>
      <c r="L75" s="58">
        <v>7.82</v>
      </c>
      <c r="M75" s="59">
        <f t="shared" si="16"/>
        <v>15.245000000000001</v>
      </c>
      <c r="N75" s="59">
        <f t="shared" si="16"/>
        <v>6.6400000000000006</v>
      </c>
      <c r="O75" s="59">
        <f t="shared" si="16"/>
        <v>7.7450000000000001</v>
      </c>
      <c r="P75" s="60">
        <f t="shared" si="21"/>
        <v>0.15819405170561204</v>
      </c>
      <c r="Q75" s="22">
        <f t="shared" si="22"/>
        <v>2.2908676527677676E-7</v>
      </c>
      <c r="R75" s="61">
        <f t="shared" si="23"/>
        <v>1.9415168372395729E-8</v>
      </c>
      <c r="S75" s="22">
        <f t="shared" si="24"/>
        <v>3.7694876292847539E-16</v>
      </c>
      <c r="T75" s="94">
        <v>298</v>
      </c>
      <c r="U75" s="59">
        <f t="shared" si="25"/>
        <v>288.245</v>
      </c>
      <c r="V75" s="63">
        <f t="shared" si="26"/>
        <v>0.57078389573746524</v>
      </c>
      <c r="W75" s="64">
        <f t="shared" si="27"/>
        <v>3.7220645081269375</v>
      </c>
      <c r="X75" s="65">
        <f t="shared" si="17"/>
        <v>-1.1366429103581177E-7</v>
      </c>
      <c r="Y75" s="66">
        <f t="shared" si="18"/>
        <v>-1.1325643459813845E-7</v>
      </c>
      <c r="Z75" s="66">
        <f t="shared" si="19"/>
        <v>-1.1325789809095783E-7</v>
      </c>
      <c r="AA75" s="67">
        <f t="shared" si="20"/>
        <v>-1.1285149464333367E-7</v>
      </c>
      <c r="AB75" s="68">
        <f t="shared" si="29"/>
        <v>1.5838380693922633E-4</v>
      </c>
      <c r="AC75" s="69"/>
      <c r="AD75" s="70">
        <f t="shared" si="28"/>
        <v>1.5838380693922633</v>
      </c>
      <c r="AE75" s="70"/>
      <c r="AF75" s="74"/>
      <c r="AG75" s="71">
        <v>690</v>
      </c>
    </row>
    <row r="76" spans="5:33">
      <c r="E76" s="72">
        <v>0.54798611111111106</v>
      </c>
      <c r="F76" s="71">
        <v>700</v>
      </c>
      <c r="G76" s="58">
        <v>15.29</v>
      </c>
      <c r="H76" s="58">
        <v>6.57</v>
      </c>
      <c r="I76" s="58">
        <v>7.78</v>
      </c>
      <c r="J76" s="58">
        <v>15.23</v>
      </c>
      <c r="K76" s="58">
        <v>6.72</v>
      </c>
      <c r="L76" s="58">
        <v>7.88</v>
      </c>
      <c r="M76" s="59">
        <f t="shared" si="16"/>
        <v>15.26</v>
      </c>
      <c r="N76" s="59">
        <f t="shared" si="16"/>
        <v>6.6449999999999996</v>
      </c>
      <c r="O76" s="59">
        <f t="shared" si="16"/>
        <v>7.83</v>
      </c>
      <c r="P76" s="60">
        <f t="shared" si="21"/>
        <v>0.1599715114560164</v>
      </c>
      <c r="Q76" s="22">
        <f t="shared" si="22"/>
        <v>2.2646443075930583E-7</v>
      </c>
      <c r="R76" s="61">
        <f t="shared" si="23"/>
        <v>1.9664481932621846E-8</v>
      </c>
      <c r="S76" s="22">
        <f t="shared" si="24"/>
        <v>3.8669184967841098E-16</v>
      </c>
      <c r="T76" s="94">
        <v>298</v>
      </c>
      <c r="U76" s="59">
        <f t="shared" si="25"/>
        <v>288.26</v>
      </c>
      <c r="V76" s="63">
        <f t="shared" si="26"/>
        <v>0.56987656091606431</v>
      </c>
      <c r="W76" s="64">
        <f t="shared" si="27"/>
        <v>3.7142964301858483</v>
      </c>
      <c r="X76" s="65">
        <f t="shared" si="17"/>
        <v>-1.1731400421776082E-7</v>
      </c>
      <c r="Y76" s="66">
        <f t="shared" si="18"/>
        <v>-1.1687640588114328E-7</v>
      </c>
      <c r="Z76" s="66">
        <f t="shared" si="19"/>
        <v>-1.1687803818672766E-7</v>
      </c>
      <c r="AA76" s="67">
        <f t="shared" si="20"/>
        <v>-1.1644205997821898E-7</v>
      </c>
      <c r="AB76" s="68">
        <f t="shared" si="29"/>
        <v>1.5725123285413077E-4</v>
      </c>
      <c r="AC76" s="69"/>
      <c r="AD76" s="70">
        <f t="shared" si="28"/>
        <v>1.5725123285413076</v>
      </c>
      <c r="AE76" s="70"/>
      <c r="AF76" s="74"/>
      <c r="AG76" s="71">
        <v>700</v>
      </c>
    </row>
    <row r="77" spans="5:33">
      <c r="E77" s="72">
        <v>0.5481018518518519</v>
      </c>
      <c r="F77" s="71">
        <v>710</v>
      </c>
      <c r="G77" s="58">
        <v>15.3</v>
      </c>
      <c r="H77" s="58">
        <v>6.58</v>
      </c>
      <c r="I77" s="58">
        <v>7.92</v>
      </c>
      <c r="J77" s="58">
        <v>15.24</v>
      </c>
      <c r="K77" s="58">
        <v>6.73</v>
      </c>
      <c r="L77" s="58">
        <v>7.98</v>
      </c>
      <c r="M77" s="59">
        <f t="shared" si="16"/>
        <v>15.27</v>
      </c>
      <c r="N77" s="59">
        <f t="shared" si="16"/>
        <v>6.6550000000000002</v>
      </c>
      <c r="O77" s="59">
        <f t="shared" si="16"/>
        <v>7.95</v>
      </c>
      <c r="P77" s="60">
        <f t="shared" si="21"/>
        <v>0.16245115496322174</v>
      </c>
      <c r="Q77" s="22">
        <f t="shared" si="22"/>
        <v>2.2130947096056331E-7</v>
      </c>
      <c r="R77" s="61">
        <f t="shared" si="23"/>
        <v>2.0139255327894565E-8</v>
      </c>
      <c r="S77" s="22">
        <f t="shared" si="24"/>
        <v>4.0558960516212962E-16</v>
      </c>
      <c r="T77" s="94">
        <v>298</v>
      </c>
      <c r="U77" s="59">
        <f t="shared" si="25"/>
        <v>288.27</v>
      </c>
      <c r="V77" s="63">
        <f t="shared" si="26"/>
        <v>0.56927172349375232</v>
      </c>
      <c r="W77" s="64">
        <f t="shared" si="27"/>
        <v>3.7091271684803475</v>
      </c>
      <c r="X77" s="65">
        <f t="shared" si="17"/>
        <v>-1.2419859565300607E-7</v>
      </c>
      <c r="Y77" s="66">
        <f t="shared" si="18"/>
        <v>-1.2370445648559421E-7</v>
      </c>
      <c r="Z77" s="66">
        <f t="shared" si="19"/>
        <v>-1.2370642247816834E-7</v>
      </c>
      <c r="AA77" s="67">
        <f t="shared" si="20"/>
        <v>-1.2321423365945107E-7</v>
      </c>
      <c r="AB77" s="68">
        <f t="shared" si="29"/>
        <v>1.560824579335779E-4</v>
      </c>
      <c r="AC77" s="69"/>
      <c r="AD77" s="70">
        <f t="shared" si="28"/>
        <v>1.5608245793357789</v>
      </c>
      <c r="AE77" s="70"/>
      <c r="AF77" s="74"/>
      <c r="AG77" s="71">
        <v>710</v>
      </c>
    </row>
    <row r="78" spans="5:33">
      <c r="E78" s="72">
        <v>0.54821759259259262</v>
      </c>
      <c r="F78" s="71">
        <v>720</v>
      </c>
      <c r="G78" s="58">
        <v>15.31</v>
      </c>
      <c r="H78" s="58">
        <v>6.59</v>
      </c>
      <c r="I78" s="58">
        <v>8.01</v>
      </c>
      <c r="J78" s="58">
        <v>15.26</v>
      </c>
      <c r="K78" s="58">
        <v>6.74</v>
      </c>
      <c r="L78" s="58">
        <v>8.19</v>
      </c>
      <c r="M78" s="59">
        <f t="shared" si="16"/>
        <v>15.285</v>
      </c>
      <c r="N78" s="59">
        <f t="shared" si="16"/>
        <v>6.665</v>
      </c>
      <c r="O78" s="59">
        <f t="shared" si="16"/>
        <v>8.1</v>
      </c>
      <c r="P78" s="60">
        <f t="shared" si="21"/>
        <v>0.16555904044027372</v>
      </c>
      <c r="Q78" s="22">
        <f t="shared" si="22"/>
        <v>2.1627185237270158E-7</v>
      </c>
      <c r="R78" s="61">
        <f t="shared" si="23"/>
        <v>2.0634063182989208E-8</v>
      </c>
      <c r="S78" s="22">
        <f t="shared" si="24"/>
        <v>4.2576456343959073E-16</v>
      </c>
      <c r="T78" s="94">
        <v>298</v>
      </c>
      <c r="U78" s="59">
        <f t="shared" si="25"/>
        <v>288.28500000000003</v>
      </c>
      <c r="V78" s="63">
        <f t="shared" si="26"/>
        <v>0.56836454603729725</v>
      </c>
      <c r="W78" s="64">
        <f t="shared" si="27"/>
        <v>3.7013874323999203</v>
      </c>
      <c r="X78" s="65">
        <f t="shared" si="17"/>
        <v>-1.3209332419971012E-7</v>
      </c>
      <c r="Y78" s="66">
        <f t="shared" si="18"/>
        <v>-1.3152990267522002E-7</v>
      </c>
      <c r="Z78" s="66">
        <f t="shared" si="19"/>
        <v>-1.3153230585355003E-7</v>
      </c>
      <c r="AA78" s="67">
        <f t="shared" si="20"/>
        <v>-1.3097126700669612E-7</v>
      </c>
      <c r="AB78" s="68">
        <f t="shared" si="29"/>
        <v>1.5484540028817793E-4</v>
      </c>
      <c r="AC78" s="75">
        <f>D11</f>
        <v>1.5598531902879728E-4</v>
      </c>
      <c r="AD78" s="70">
        <f t="shared" si="28"/>
        <v>1.5484540028817793</v>
      </c>
      <c r="AE78" s="70">
        <f>AC78*10000</f>
        <v>1.5598531902879729</v>
      </c>
      <c r="AF78" s="74">
        <f>(AD78-AE78)*(AD78-AE78)</f>
        <v>1.2994147352152303E-4</v>
      </c>
      <c r="AG78" s="71">
        <v>720</v>
      </c>
    </row>
    <row r="79" spans="5:33">
      <c r="E79" s="72">
        <v>0.54833333333333334</v>
      </c>
      <c r="F79" s="71">
        <v>730</v>
      </c>
      <c r="G79" s="58">
        <v>15.33</v>
      </c>
      <c r="H79" s="58">
        <v>6.6</v>
      </c>
      <c r="I79" s="58">
        <v>7.96</v>
      </c>
      <c r="J79" s="58">
        <v>15.28</v>
      </c>
      <c r="K79" s="58">
        <v>6.75</v>
      </c>
      <c r="L79" s="58">
        <v>8.2200000000000006</v>
      </c>
      <c r="M79" s="59">
        <f t="shared" si="16"/>
        <v>15.305</v>
      </c>
      <c r="N79" s="59">
        <f t="shared" si="16"/>
        <v>6.6749999999999998</v>
      </c>
      <c r="O79" s="59">
        <f t="shared" si="16"/>
        <v>8.09</v>
      </c>
      <c r="P79" s="60">
        <f t="shared" si="21"/>
        <v>0.16541163630729164</v>
      </c>
      <c r="Q79" s="22">
        <f t="shared" si="22"/>
        <v>2.1134890398366464E-7</v>
      </c>
      <c r="R79" s="61">
        <f t="shared" si="23"/>
        <v>2.1149814054091426E-8</v>
      </c>
      <c r="S79" s="22">
        <f t="shared" si="24"/>
        <v>4.4731463452264323E-16</v>
      </c>
      <c r="T79" s="94">
        <v>298</v>
      </c>
      <c r="U79" s="59">
        <f t="shared" si="25"/>
        <v>288.30500000000001</v>
      </c>
      <c r="V79" s="63">
        <f t="shared" si="26"/>
        <v>0.56715512293619796</v>
      </c>
      <c r="W79" s="64">
        <f t="shared" si="27"/>
        <v>3.6910941491626486</v>
      </c>
      <c r="X79" s="65">
        <f t="shared" si="17"/>
        <v>-1.3786125471621968E-7</v>
      </c>
      <c r="Y79" s="66">
        <f t="shared" si="18"/>
        <v>-1.3724229702079593E-7</v>
      </c>
      <c r="Z79" s="66">
        <f t="shared" si="19"/>
        <v>-1.3724507596423088E-7</v>
      </c>
      <c r="AA79" s="67">
        <f t="shared" si="20"/>
        <v>-1.3662887225891596E-7</v>
      </c>
      <c r="AB79" s="68">
        <f t="shared" si="29"/>
        <v>1.535300852744047E-4</v>
      </c>
      <c r="AC79" s="69"/>
      <c r="AD79" s="70">
        <f t="shared" si="28"/>
        <v>1.535300852744047</v>
      </c>
      <c r="AE79" s="70"/>
      <c r="AF79" s="74"/>
      <c r="AG79" s="71">
        <v>730</v>
      </c>
    </row>
    <row r="80" spans="5:33">
      <c r="E80" s="72">
        <v>0.54844907407407406</v>
      </c>
      <c r="F80" s="71">
        <v>740</v>
      </c>
      <c r="G80" s="58">
        <v>15.34</v>
      </c>
      <c r="H80" s="58">
        <v>6.61</v>
      </c>
      <c r="I80" s="58">
        <v>8.08</v>
      </c>
      <c r="J80" s="58">
        <v>15.29</v>
      </c>
      <c r="K80" s="58">
        <v>6.76</v>
      </c>
      <c r="L80" s="58">
        <v>8.2899999999999991</v>
      </c>
      <c r="M80" s="59">
        <f t="shared" si="16"/>
        <v>15.315</v>
      </c>
      <c r="N80" s="59">
        <f t="shared" si="16"/>
        <v>6.6850000000000005</v>
      </c>
      <c r="O80" s="59">
        <f t="shared" si="16"/>
        <v>8.1849999999999987</v>
      </c>
      <c r="P80" s="60">
        <f t="shared" si="21"/>
        <v>0.1673828917550835</v>
      </c>
      <c r="Q80" s="22">
        <f t="shared" si="22"/>
        <v>2.0653801558105255E-7</v>
      </c>
      <c r="R80" s="61">
        <f t="shared" si="23"/>
        <v>2.1660448865740842E-8</v>
      </c>
      <c r="S80" s="22">
        <f t="shared" si="24"/>
        <v>4.6917504506537376E-16</v>
      </c>
      <c r="T80" s="94">
        <v>298</v>
      </c>
      <c r="U80" s="59">
        <f t="shared" si="25"/>
        <v>288.315</v>
      </c>
      <c r="V80" s="63">
        <f t="shared" si="26"/>
        <v>0.56655047430761452</v>
      </c>
      <c r="W80" s="64">
        <f t="shared" si="27"/>
        <v>3.6859587808785803</v>
      </c>
      <c r="X80" s="65">
        <f t="shared" si="17"/>
        <v>-1.4521583118871163E-7</v>
      </c>
      <c r="Y80" s="66">
        <f t="shared" si="18"/>
        <v>-1.4452287758156833E-7</v>
      </c>
      <c r="Z80" s="66">
        <f t="shared" si="19"/>
        <v>-1.445261842782124E-7</v>
      </c>
      <c r="AA80" s="67">
        <f t="shared" si="20"/>
        <v>-1.4383650580934448E-7</v>
      </c>
      <c r="AB80" s="68">
        <f t="shared" si="29"/>
        <v>1.5215764381949605E-4</v>
      </c>
      <c r="AC80" s="69"/>
      <c r="AD80" s="70">
        <f t="shared" si="28"/>
        <v>1.5215764381949606</v>
      </c>
      <c r="AE80" s="70"/>
      <c r="AF80" s="74"/>
      <c r="AG80" s="71">
        <v>740</v>
      </c>
    </row>
    <row r="81" spans="5:37">
      <c r="E81" s="72">
        <v>0.54856481481481478</v>
      </c>
      <c r="F81" s="71">
        <v>750</v>
      </c>
      <c r="G81" s="58">
        <v>15.35</v>
      </c>
      <c r="H81" s="58">
        <v>6.62</v>
      </c>
      <c r="I81" s="58">
        <v>8.11</v>
      </c>
      <c r="J81" s="58">
        <v>15.3</v>
      </c>
      <c r="K81" s="58">
        <v>6.77</v>
      </c>
      <c r="L81" s="58">
        <v>8.32</v>
      </c>
      <c r="M81" s="59">
        <f t="shared" si="16"/>
        <v>15.324999999999999</v>
      </c>
      <c r="N81" s="59">
        <f t="shared" si="16"/>
        <v>6.6950000000000003</v>
      </c>
      <c r="O81" s="59">
        <f t="shared" si="16"/>
        <v>8.2149999999999999</v>
      </c>
      <c r="P81" s="60">
        <f t="shared" si="21"/>
        <v>0.16802535053585668</v>
      </c>
      <c r="Q81" s="22">
        <f t="shared" si="22"/>
        <v>2.0183663636815574E-7</v>
      </c>
      <c r="R81" s="61">
        <f t="shared" si="23"/>
        <v>2.2183412292204592E-8</v>
      </c>
      <c r="S81" s="22">
        <f t="shared" si="24"/>
        <v>4.9210378092593383E-16</v>
      </c>
      <c r="T81" s="94">
        <v>298</v>
      </c>
      <c r="U81" s="59">
        <f t="shared" si="25"/>
        <v>288.32499999999999</v>
      </c>
      <c r="V81" s="63">
        <f t="shared" si="26"/>
        <v>0.56594586762118859</v>
      </c>
      <c r="W81" s="64">
        <f t="shared" si="27"/>
        <v>3.6808309128390944</v>
      </c>
      <c r="X81" s="65">
        <f t="shared" si="17"/>
        <v>-1.5165589760128126E-7</v>
      </c>
      <c r="Y81" s="66">
        <f t="shared" si="18"/>
        <v>-1.5089287105742662E-7</v>
      </c>
      <c r="Z81" s="66">
        <f t="shared" si="19"/>
        <v>-1.5089671007401505E-7</v>
      </c>
      <c r="AA81" s="67">
        <f t="shared" si="20"/>
        <v>-1.5013748391624909E-7</v>
      </c>
      <c r="AB81" s="68">
        <f t="shared" si="29"/>
        <v>1.5071239305163334E-4</v>
      </c>
      <c r="AC81" s="69"/>
      <c r="AD81" s="70">
        <f t="shared" si="28"/>
        <v>1.5071239305163335</v>
      </c>
      <c r="AE81" s="70"/>
      <c r="AF81" s="74"/>
      <c r="AG81" s="71">
        <v>750</v>
      </c>
    </row>
    <row r="82" spans="5:37">
      <c r="E82" s="72">
        <v>0.5486805555555555</v>
      </c>
      <c r="F82" s="71">
        <v>760</v>
      </c>
      <c r="G82" s="58">
        <v>15.36</v>
      </c>
      <c r="H82" s="58">
        <v>6.63</v>
      </c>
      <c r="I82" s="58">
        <v>8.2100000000000009</v>
      </c>
      <c r="J82" s="58">
        <v>15.31</v>
      </c>
      <c r="K82" s="58">
        <v>6.78</v>
      </c>
      <c r="L82" s="58">
        <v>8.4700000000000006</v>
      </c>
      <c r="M82" s="59">
        <f t="shared" si="16"/>
        <v>15.335000000000001</v>
      </c>
      <c r="N82" s="59">
        <f t="shared" si="16"/>
        <v>6.7050000000000001</v>
      </c>
      <c r="O82" s="59">
        <f t="shared" si="16"/>
        <v>8.34</v>
      </c>
      <c r="P82" s="60">
        <f t="shared" si="21"/>
        <v>0.17061144661440678</v>
      </c>
      <c r="Q82" s="22">
        <f t="shared" si="22"/>
        <v>1.9724227361148502E-7</v>
      </c>
      <c r="R82" s="61">
        <f t="shared" si="23"/>
        <v>2.2719001991887046E-8</v>
      </c>
      <c r="S82" s="22">
        <f t="shared" si="24"/>
        <v>5.161530515073676E-16</v>
      </c>
      <c r="T82" s="94">
        <v>298</v>
      </c>
      <c r="U82" s="59">
        <f t="shared" si="25"/>
        <v>288.33499999999998</v>
      </c>
      <c r="V82" s="63">
        <f t="shared" si="26"/>
        <v>0.56534130287255668</v>
      </c>
      <c r="W82" s="64">
        <f t="shared" si="27"/>
        <v>3.6757105335832327</v>
      </c>
      <c r="X82" s="65">
        <f t="shared" si="17"/>
        <v>-1.6012121922586526E-7</v>
      </c>
      <c r="Y82" s="66">
        <f t="shared" si="18"/>
        <v>-1.5926202975106087E-7</v>
      </c>
      <c r="Z82" s="66">
        <f t="shared" si="19"/>
        <v>-1.5926664004916617E-7</v>
      </c>
      <c r="AA82" s="67">
        <f t="shared" si="20"/>
        <v>-1.5841201139595639E-7</v>
      </c>
      <c r="AB82" s="68">
        <f t="shared" si="29"/>
        <v>1.4920343881199934E-4</v>
      </c>
      <c r="AC82" s="69"/>
      <c r="AD82" s="70">
        <f t="shared" si="28"/>
        <v>1.4920343881199933</v>
      </c>
      <c r="AE82" s="70"/>
      <c r="AF82" s="74"/>
      <c r="AG82" s="71">
        <v>760</v>
      </c>
    </row>
    <row r="83" spans="5:37">
      <c r="E83" s="72">
        <v>0.54879629629629634</v>
      </c>
      <c r="F83" s="71">
        <v>770</v>
      </c>
      <c r="G83" s="58">
        <v>15.38</v>
      </c>
      <c r="H83" s="58">
        <v>6.63</v>
      </c>
      <c r="I83" s="58">
        <v>8.27</v>
      </c>
      <c r="J83" s="58">
        <v>15.33</v>
      </c>
      <c r="K83" s="58">
        <v>6.79</v>
      </c>
      <c r="L83" s="58">
        <v>8.5500000000000007</v>
      </c>
      <c r="M83" s="59">
        <f t="shared" si="16"/>
        <v>15.355</v>
      </c>
      <c r="N83" s="59">
        <f t="shared" si="16"/>
        <v>6.71</v>
      </c>
      <c r="O83" s="59">
        <f t="shared" si="16"/>
        <v>8.41</v>
      </c>
      <c r="P83" s="60">
        <f t="shared" si="21"/>
        <v>0.17210278335442639</v>
      </c>
      <c r="Q83" s="22">
        <f t="shared" si="22"/>
        <v>1.9498445997580421E-7</v>
      </c>
      <c r="R83" s="61">
        <f t="shared" si="23"/>
        <v>2.3020303604632259E-8</v>
      </c>
      <c r="S83" s="22">
        <f t="shared" si="24"/>
        <v>5.2993437804944499E-16</v>
      </c>
      <c r="T83" s="94">
        <v>298</v>
      </c>
      <c r="U83" s="59">
        <f t="shared" si="25"/>
        <v>288.35500000000002</v>
      </c>
      <c r="V83" s="63">
        <f t="shared" si="26"/>
        <v>0.56413229917121743</v>
      </c>
      <c r="W83" s="64">
        <f t="shared" si="27"/>
        <v>3.6654921956698243</v>
      </c>
      <c r="X83" s="65">
        <f t="shared" si="17"/>
        <v>-1.6452067438789358E-7</v>
      </c>
      <c r="Y83" s="66">
        <f t="shared" si="18"/>
        <v>-1.6360383583248865E-7</v>
      </c>
      <c r="Z83" s="66">
        <f t="shared" si="19"/>
        <v>-1.6360894517780228E-7</v>
      </c>
      <c r="AA83" s="67">
        <f t="shared" si="20"/>
        <v>-1.6269715902113213E-7</v>
      </c>
      <c r="AB83" s="68">
        <f t="shared" si="29"/>
        <v>1.4761078786162889E-4</v>
      </c>
      <c r="AC83" s="69"/>
      <c r="AD83" s="70">
        <f t="shared" si="28"/>
        <v>1.4761078786162889</v>
      </c>
      <c r="AE83" s="70"/>
      <c r="AF83" s="74"/>
      <c r="AG83" s="71">
        <v>770</v>
      </c>
    </row>
    <row r="84" spans="5:37">
      <c r="E84" s="72">
        <v>0.54891203703703706</v>
      </c>
      <c r="F84" s="71">
        <v>780</v>
      </c>
      <c r="G84" s="58">
        <v>15.39</v>
      </c>
      <c r="H84" s="58">
        <v>6.64</v>
      </c>
      <c r="I84" s="58">
        <v>8.2799999999999994</v>
      </c>
      <c r="J84" s="58">
        <v>15.34</v>
      </c>
      <c r="K84" s="58">
        <v>6.8</v>
      </c>
      <c r="L84" s="58">
        <v>8.5299999999999994</v>
      </c>
      <c r="M84" s="59">
        <f t="shared" si="16"/>
        <v>15.365</v>
      </c>
      <c r="N84" s="59">
        <f t="shared" si="16"/>
        <v>6.72</v>
      </c>
      <c r="O84" s="59">
        <f t="shared" si="16"/>
        <v>8.4049999999999994</v>
      </c>
      <c r="P84" s="60">
        <f t="shared" si="21"/>
        <v>0.17203013382735183</v>
      </c>
      <c r="Q84" s="22">
        <f t="shared" si="22"/>
        <v>1.9054607179632443E-7</v>
      </c>
      <c r="R84" s="61">
        <f t="shared" si="23"/>
        <v>2.3576098958917609E-8</v>
      </c>
      <c r="S84" s="22">
        <f t="shared" si="24"/>
        <v>5.5583244212067599E-16</v>
      </c>
      <c r="T84" s="94">
        <v>298</v>
      </c>
      <c r="U84" s="59">
        <f t="shared" si="25"/>
        <v>288.36500000000001</v>
      </c>
      <c r="V84" s="63">
        <f t="shared" si="26"/>
        <v>0.56352786020978929</v>
      </c>
      <c r="W84" s="64">
        <f t="shared" si="27"/>
        <v>3.6603942141816264</v>
      </c>
      <c r="X84" s="65">
        <f t="shared" si="17"/>
        <v>-1.7081377467843568E-7</v>
      </c>
      <c r="Y84" s="66">
        <f t="shared" si="18"/>
        <v>-1.6981437743649631E-7</v>
      </c>
      <c r="Z84" s="66">
        <f t="shared" si="19"/>
        <v>-1.6982022470993237E-7</v>
      </c>
      <c r="AA84" s="67">
        <f t="shared" si="20"/>
        <v>-1.6882660631897366E-7</v>
      </c>
      <c r="AB84" s="68">
        <f t="shared" si="29"/>
        <v>1.4597471553591288E-4</v>
      </c>
      <c r="AC84" s="69"/>
      <c r="AD84" s="70">
        <f t="shared" si="28"/>
        <v>1.4597471553591288</v>
      </c>
      <c r="AE84" s="70"/>
      <c r="AF84" s="74"/>
      <c r="AG84" s="71">
        <v>780</v>
      </c>
    </row>
    <row r="85" spans="5:37">
      <c r="E85" s="72">
        <v>0.54902777777777778</v>
      </c>
      <c r="F85" s="71">
        <v>790</v>
      </c>
      <c r="G85" s="58">
        <v>15.41</v>
      </c>
      <c r="H85" s="58">
        <v>6.65</v>
      </c>
      <c r="I85" s="58">
        <v>8.35</v>
      </c>
      <c r="J85" s="58">
        <v>15.36</v>
      </c>
      <c r="K85" s="58">
        <v>6.8</v>
      </c>
      <c r="L85" s="58">
        <v>8.5500000000000007</v>
      </c>
      <c r="M85" s="59">
        <f t="shared" si="16"/>
        <v>15.385</v>
      </c>
      <c r="N85" s="59">
        <f t="shared" si="16"/>
        <v>6.7249999999999996</v>
      </c>
      <c r="O85" s="59">
        <f t="shared" si="16"/>
        <v>8.4499999999999993</v>
      </c>
      <c r="P85" s="60">
        <f t="shared" si="21"/>
        <v>0.17301086578014738</v>
      </c>
      <c r="Q85" s="22">
        <f t="shared" si="22"/>
        <v>1.8836490894897976E-7</v>
      </c>
      <c r="R85" s="61">
        <f t="shared" si="23"/>
        <v>2.3888767474950996E-8</v>
      </c>
      <c r="S85" s="22">
        <f t="shared" si="24"/>
        <v>5.7067321147227662E-16</v>
      </c>
      <c r="T85" s="94">
        <v>298</v>
      </c>
      <c r="U85" s="59">
        <f t="shared" si="25"/>
        <v>288.38499999999999</v>
      </c>
      <c r="V85" s="63">
        <f t="shared" si="26"/>
        <v>0.56231910804360385</v>
      </c>
      <c r="W85" s="64">
        <f t="shared" si="27"/>
        <v>3.6502205692018843</v>
      </c>
      <c r="X85" s="65">
        <f t="shared" si="17"/>
        <v>-1.7480834004511152E-7</v>
      </c>
      <c r="Y85" s="66">
        <f t="shared" si="18"/>
        <v>-1.7374933359630018E-7</v>
      </c>
      <c r="Z85" s="66">
        <f t="shared" si="19"/>
        <v>-1.7375574916353419E-7</v>
      </c>
      <c r="AA85" s="67">
        <f t="shared" si="20"/>
        <v>-1.7270308054965792E-7</v>
      </c>
      <c r="AB85" s="68">
        <f t="shared" si="29"/>
        <v>1.4427653289376244E-4</v>
      </c>
      <c r="AC85" s="69"/>
      <c r="AD85" s="70">
        <f t="shared" si="28"/>
        <v>1.4427653289376243</v>
      </c>
      <c r="AE85" s="70"/>
      <c r="AF85" s="74"/>
      <c r="AG85" s="71">
        <v>790</v>
      </c>
    </row>
    <row r="86" spans="5:37">
      <c r="E86" s="72">
        <v>0.5491435185185185</v>
      </c>
      <c r="F86" s="71">
        <v>800</v>
      </c>
      <c r="G86" s="58">
        <v>15.42</v>
      </c>
      <c r="H86" s="58">
        <v>6.66</v>
      </c>
      <c r="I86" s="58">
        <v>8.34</v>
      </c>
      <c r="J86" s="58">
        <v>15.37</v>
      </c>
      <c r="K86" s="58">
        <v>6.81</v>
      </c>
      <c r="L86" s="58">
        <v>8.65</v>
      </c>
      <c r="M86" s="59">
        <f t="shared" si="16"/>
        <v>15.395</v>
      </c>
      <c r="N86" s="59">
        <f t="shared" si="16"/>
        <v>6.7349999999999994</v>
      </c>
      <c r="O86" s="59">
        <f t="shared" si="16"/>
        <v>8.495000000000001</v>
      </c>
      <c r="P86" s="60">
        <f t="shared" si="21"/>
        <v>0.17396224498891916</v>
      </c>
      <c r="Q86" s="22">
        <f t="shared" si="22"/>
        <v>1.8407720014689563E-7</v>
      </c>
      <c r="R86" s="61">
        <f t="shared" si="23"/>
        <v>2.4465530762273925E-8</v>
      </c>
      <c r="S86" s="22">
        <f t="shared" si="24"/>
        <v>5.985621954797717E-16</v>
      </c>
      <c r="T86" s="94">
        <v>298</v>
      </c>
      <c r="U86" s="59">
        <f t="shared" si="25"/>
        <v>288.39499999999998</v>
      </c>
      <c r="V86" s="63">
        <f t="shared" si="26"/>
        <v>0.56171479483012565</v>
      </c>
      <c r="W86" s="64">
        <f t="shared" si="27"/>
        <v>3.6451448829886481</v>
      </c>
      <c r="X86" s="65">
        <f t="shared" si="17"/>
        <v>-1.8239288155431001E-7</v>
      </c>
      <c r="Y86" s="66">
        <f t="shared" si="18"/>
        <v>-1.8122593201905128E-7</v>
      </c>
      <c r="Z86" s="66">
        <f t="shared" si="19"/>
        <v>-1.812333981614042E-7</v>
      </c>
      <c r="AA86" s="67">
        <f t="shared" si="20"/>
        <v>-1.8007381923175074E-7</v>
      </c>
      <c r="AB86" s="68">
        <f t="shared" si="29"/>
        <v>1.4253899691690506E-4</v>
      </c>
      <c r="AC86" s="69"/>
      <c r="AD86" s="70">
        <f t="shared" si="28"/>
        <v>1.4253899691690506</v>
      </c>
      <c r="AE86" s="70"/>
      <c r="AF86" s="74"/>
      <c r="AG86" s="71">
        <v>800</v>
      </c>
    </row>
    <row r="87" spans="5:37">
      <c r="E87" s="72">
        <v>0.54925925925925922</v>
      </c>
      <c r="F87" s="71">
        <v>810</v>
      </c>
      <c r="G87" s="58">
        <v>15.43</v>
      </c>
      <c r="H87" s="58">
        <v>6.67</v>
      </c>
      <c r="I87" s="58">
        <v>8.41</v>
      </c>
      <c r="J87" s="58">
        <v>15.38</v>
      </c>
      <c r="K87" s="58">
        <v>6.82</v>
      </c>
      <c r="L87" s="58">
        <v>8.68</v>
      </c>
      <c r="M87" s="59">
        <f t="shared" si="16"/>
        <v>15.405000000000001</v>
      </c>
      <c r="N87" s="59">
        <f t="shared" si="16"/>
        <v>6.7450000000000001</v>
      </c>
      <c r="O87" s="59">
        <f t="shared" si="16"/>
        <v>8.5449999999999999</v>
      </c>
      <c r="P87" s="60">
        <f t="shared" si="21"/>
        <v>0.17501636129547052</v>
      </c>
      <c r="Q87" s="22">
        <f t="shared" si="22"/>
        <v>1.7988709151287854E-7</v>
      </c>
      <c r="R87" s="61">
        <f t="shared" si="23"/>
        <v>2.5056219250633485E-8</v>
      </c>
      <c r="S87" s="22">
        <f t="shared" si="24"/>
        <v>6.2781412313581606E-16</v>
      </c>
      <c r="T87" s="94">
        <v>298</v>
      </c>
      <c r="U87" s="59">
        <f t="shared" si="25"/>
        <v>288.40499999999997</v>
      </c>
      <c r="V87" s="63">
        <f t="shared" si="26"/>
        <v>0.56111052352391066</v>
      </c>
      <c r="W87" s="64">
        <f t="shared" si="27"/>
        <v>3.6400766058422107</v>
      </c>
      <c r="X87" s="65">
        <f t="shared" si="17"/>
        <v>-1.9028316587855149E-7</v>
      </c>
      <c r="Y87" s="66">
        <f t="shared" si="18"/>
        <v>-1.8899671184001538E-7</v>
      </c>
      <c r="Z87" s="66">
        <f t="shared" si="19"/>
        <v>-1.8900540921471811E-7</v>
      </c>
      <c r="AA87" s="67">
        <f t="shared" si="20"/>
        <v>-1.8772753494959548E-7</v>
      </c>
      <c r="AB87" s="68">
        <f t="shared" si="29"/>
        <v>1.4072668798166012E-4</v>
      </c>
      <c r="AC87" s="69"/>
      <c r="AD87" s="70">
        <f t="shared" si="28"/>
        <v>1.4072668798166013</v>
      </c>
      <c r="AE87" s="70"/>
      <c r="AF87" s="74"/>
      <c r="AG87" s="71">
        <v>810</v>
      </c>
    </row>
    <row r="88" spans="5:37">
      <c r="E88" s="72">
        <v>0.54937499999999995</v>
      </c>
      <c r="F88" s="71">
        <v>820</v>
      </c>
      <c r="G88" s="58">
        <v>15.44</v>
      </c>
      <c r="H88" s="58">
        <v>6.68</v>
      </c>
      <c r="I88" s="58">
        <v>8.4499999999999993</v>
      </c>
      <c r="J88" s="58">
        <v>15.39</v>
      </c>
      <c r="K88" s="58">
        <v>6.83</v>
      </c>
      <c r="L88" s="58">
        <v>8.66</v>
      </c>
      <c r="M88" s="59">
        <f t="shared" si="16"/>
        <v>15.414999999999999</v>
      </c>
      <c r="N88" s="59">
        <f t="shared" si="16"/>
        <v>6.7549999999999999</v>
      </c>
      <c r="O88" s="59">
        <f t="shared" si="16"/>
        <v>8.5549999999999997</v>
      </c>
      <c r="P88" s="60">
        <f t="shared" si="21"/>
        <v>0.17525143104644175</v>
      </c>
      <c r="Q88" s="22">
        <f t="shared" si="22"/>
        <v>1.7579236139586906E-7</v>
      </c>
      <c r="R88" s="61">
        <f t="shared" si="23"/>
        <v>2.5661169145936115E-8</v>
      </c>
      <c r="S88" s="22">
        <f t="shared" si="24"/>
        <v>6.5849560193634365E-16</v>
      </c>
      <c r="T88" s="94">
        <v>298</v>
      </c>
      <c r="U88" s="59">
        <f t="shared" si="25"/>
        <v>288.41500000000002</v>
      </c>
      <c r="V88" s="63">
        <f t="shared" si="26"/>
        <v>0.56050629412059505</v>
      </c>
      <c r="W88" s="64">
        <f t="shared" si="27"/>
        <v>3.6350157264468956</v>
      </c>
      <c r="X88" s="65">
        <f t="shared" si="17"/>
        <v>-1.9744085281680403E-7</v>
      </c>
      <c r="Y88" s="66">
        <f t="shared" si="18"/>
        <v>-1.9603694085662267E-7</v>
      </c>
      <c r="Z88" s="66">
        <f t="shared" si="19"/>
        <v>-1.9604692343501931E-7</v>
      </c>
      <c r="AA88" s="67">
        <f t="shared" si="20"/>
        <v>-1.9465285209009975E-7</v>
      </c>
      <c r="AB88" s="68">
        <f t="shared" si="29"/>
        <v>1.3883666307676411E-4</v>
      </c>
      <c r="AC88" s="69"/>
      <c r="AD88" s="70">
        <f t="shared" si="28"/>
        <v>1.388366630767641</v>
      </c>
      <c r="AE88" s="70"/>
      <c r="AF88" s="74"/>
      <c r="AG88" s="71">
        <v>820</v>
      </c>
    </row>
    <row r="89" spans="5:37">
      <c r="E89" s="72">
        <v>0.54949074074074078</v>
      </c>
      <c r="F89" s="71">
        <v>830</v>
      </c>
      <c r="G89" s="58">
        <v>15.46</v>
      </c>
      <c r="H89" s="58">
        <v>6.69</v>
      </c>
      <c r="I89" s="58">
        <v>8.51</v>
      </c>
      <c r="J89" s="58">
        <v>15.41</v>
      </c>
      <c r="K89" s="58">
        <v>6.84</v>
      </c>
      <c r="L89" s="58">
        <v>8.74</v>
      </c>
      <c r="M89" s="59">
        <f t="shared" si="16"/>
        <v>15.435</v>
      </c>
      <c r="N89" s="59">
        <f t="shared" si="16"/>
        <v>6.7650000000000006</v>
      </c>
      <c r="O89" s="59">
        <f t="shared" si="16"/>
        <v>8.625</v>
      </c>
      <c r="P89" s="60">
        <f t="shared" si="21"/>
        <v>0.17674643113770186</v>
      </c>
      <c r="Q89" s="22">
        <f t="shared" si="22"/>
        <v>1.7179083871575833E-7</v>
      </c>
      <c r="R89" s="61">
        <f t="shared" si="23"/>
        <v>2.6302573130364667E-8</v>
      </c>
      <c r="S89" s="22">
        <f t="shared" si="24"/>
        <v>6.918253532781814E-16</v>
      </c>
      <c r="T89" s="94">
        <v>298</v>
      </c>
      <c r="U89" s="59">
        <f t="shared" si="25"/>
        <v>288.435</v>
      </c>
      <c r="V89" s="63">
        <f t="shared" si="26"/>
        <v>0.55929796100525297</v>
      </c>
      <c r="W89" s="64">
        <f t="shared" si="27"/>
        <v>3.6249161157374084</v>
      </c>
      <c r="X89" s="65">
        <f t="shared" si="17"/>
        <v>-2.0682445380748352E-7</v>
      </c>
      <c r="Y89" s="66">
        <f t="shared" si="18"/>
        <v>-2.0526186125508784E-7</v>
      </c>
      <c r="Z89" s="66">
        <f t="shared" si="19"/>
        <v>-2.0527366689721499E-7</v>
      </c>
      <c r="AA89" s="67">
        <f t="shared" si="20"/>
        <v>-2.0372270159983483E-7</v>
      </c>
      <c r="AB89" s="68">
        <f t="shared" si="29"/>
        <v>1.3687622735428047E-4</v>
      </c>
      <c r="AC89" s="69"/>
      <c r="AD89" s="70">
        <f t="shared" si="28"/>
        <v>1.3687622735428047</v>
      </c>
      <c r="AE89" s="70"/>
      <c r="AF89" s="74"/>
      <c r="AG89" s="71">
        <v>830</v>
      </c>
    </row>
    <row r="90" spans="5:37">
      <c r="E90" s="72">
        <v>0.5496064814814815</v>
      </c>
      <c r="F90" s="71">
        <v>840</v>
      </c>
      <c r="G90" s="58">
        <v>15.47</v>
      </c>
      <c r="H90" s="58">
        <v>6.69</v>
      </c>
      <c r="I90" s="58">
        <v>8.43</v>
      </c>
      <c r="J90" s="58">
        <v>15.42</v>
      </c>
      <c r="K90" s="58">
        <v>6.84</v>
      </c>
      <c r="L90" s="58">
        <v>8.7100000000000009</v>
      </c>
      <c r="M90" s="59">
        <f t="shared" si="16"/>
        <v>15.445</v>
      </c>
      <c r="N90" s="59">
        <f t="shared" si="16"/>
        <v>6.7650000000000006</v>
      </c>
      <c r="O90" s="59">
        <f t="shared" si="16"/>
        <v>8.57</v>
      </c>
      <c r="P90" s="60">
        <f t="shared" si="21"/>
        <v>0.17564968938182715</v>
      </c>
      <c r="Q90" s="22">
        <f t="shared" si="22"/>
        <v>1.7179083871575833E-7</v>
      </c>
      <c r="R90" s="61">
        <f t="shared" si="23"/>
        <v>2.6324439652917777E-8</v>
      </c>
      <c r="S90" s="22">
        <f t="shared" si="24"/>
        <v>6.9297612304010977E-16</v>
      </c>
      <c r="T90" s="94">
        <v>298</v>
      </c>
      <c r="U90" s="59">
        <f t="shared" si="25"/>
        <v>288.44499999999999</v>
      </c>
      <c r="V90" s="63">
        <f t="shared" si="26"/>
        <v>0.55869385728450782</v>
      </c>
      <c r="W90" s="64">
        <f t="shared" si="27"/>
        <v>3.6198773618819646</v>
      </c>
      <c r="X90" s="65">
        <f t="shared" si="17"/>
        <v>-2.0307767775722194E-7</v>
      </c>
      <c r="Y90" s="66">
        <f t="shared" si="18"/>
        <v>-2.0154825099095693E-7</v>
      </c>
      <c r="Z90" s="66">
        <f t="shared" si="19"/>
        <v>-2.0155976947127044E-7</v>
      </c>
      <c r="AA90" s="67">
        <f t="shared" si="20"/>
        <v>-2.0004168768843547E-7</v>
      </c>
      <c r="AB90" s="68">
        <f t="shared" si="29"/>
        <v>1.348235303347606E-4</v>
      </c>
      <c r="AC90" s="75">
        <f>D12</f>
        <v>1.3833992094861662E-4</v>
      </c>
      <c r="AD90" s="70">
        <f t="shared" si="28"/>
        <v>1.348235303347606</v>
      </c>
      <c r="AE90" s="70">
        <f>AC90*10000</f>
        <v>1.3833992094861662</v>
      </c>
      <c r="AF90" s="74">
        <f>(AD90-AE90)*(AD90-AE90)</f>
        <v>1.2365002949214746E-3</v>
      </c>
      <c r="AG90" s="71">
        <v>840</v>
      </c>
    </row>
    <row r="91" spans="5:37">
      <c r="E91" s="72">
        <v>0.54972222222222222</v>
      </c>
      <c r="F91" s="71">
        <v>850</v>
      </c>
      <c r="G91" s="58">
        <v>15.48</v>
      </c>
      <c r="H91" s="58">
        <v>6.7</v>
      </c>
      <c r="I91" s="58">
        <v>8.56</v>
      </c>
      <c r="J91" s="58">
        <v>15.43</v>
      </c>
      <c r="K91" s="58">
        <v>6.85</v>
      </c>
      <c r="L91" s="58">
        <v>8.82</v>
      </c>
      <c r="M91" s="59">
        <f t="shared" si="16"/>
        <v>15.455</v>
      </c>
      <c r="N91" s="59">
        <f t="shared" si="16"/>
        <v>6.7750000000000004</v>
      </c>
      <c r="O91" s="59">
        <f t="shared" si="16"/>
        <v>8.6900000000000013</v>
      </c>
      <c r="P91" s="60">
        <f t="shared" si="21"/>
        <v>0.17813996730365333</v>
      </c>
      <c r="Q91" s="22">
        <f t="shared" si="22"/>
        <v>1.6788040181225557E-7</v>
      </c>
      <c r="R91" s="61">
        <f t="shared" si="23"/>
        <v>2.6960009083909669E-8</v>
      </c>
      <c r="S91" s="22">
        <f t="shared" si="24"/>
        <v>7.2684208980449188E-16</v>
      </c>
      <c r="T91" s="94">
        <v>298</v>
      </c>
      <c r="U91" s="59">
        <f t="shared" si="25"/>
        <v>288.45499999999998</v>
      </c>
      <c r="V91" s="63">
        <f t="shared" si="26"/>
        <v>0.55808979544923554</v>
      </c>
      <c r="W91" s="64">
        <f t="shared" si="27"/>
        <v>3.6148459606951322</v>
      </c>
      <c r="X91" s="65">
        <f t="shared" si="17"/>
        <v>-2.1308872842133656E-7</v>
      </c>
      <c r="Y91" s="66">
        <f t="shared" si="18"/>
        <v>-2.1137923742740374E-7</v>
      </c>
      <c r="Z91" s="66">
        <f t="shared" si="19"/>
        <v>-2.1139295171196484E-7</v>
      </c>
      <c r="AA91" s="67">
        <f t="shared" si="20"/>
        <v>-2.0969695495861323E-7</v>
      </c>
      <c r="AB91" s="68">
        <f t="shared" si="29"/>
        <v>1.3280797132414376E-4</v>
      </c>
      <c r="AC91" s="69"/>
      <c r="AD91" s="70">
        <f t="shared" si="28"/>
        <v>1.3280797132414377</v>
      </c>
      <c r="AE91" s="70"/>
      <c r="AF91" s="74"/>
      <c r="AG91" s="71">
        <v>850</v>
      </c>
    </row>
    <row r="92" spans="5:37">
      <c r="E92" s="72">
        <v>0.54983796296296295</v>
      </c>
      <c r="F92" s="71">
        <v>860</v>
      </c>
      <c r="G92" s="58">
        <v>15.49</v>
      </c>
      <c r="H92" s="58">
        <v>6.71</v>
      </c>
      <c r="I92" s="58">
        <v>8.6</v>
      </c>
      <c r="J92" s="58">
        <v>15.44</v>
      </c>
      <c r="K92" s="58">
        <v>6.86</v>
      </c>
      <c r="L92" s="58">
        <v>8.83</v>
      </c>
      <c r="M92" s="59">
        <f t="shared" si="16"/>
        <v>15.465</v>
      </c>
      <c r="N92" s="59">
        <f t="shared" si="16"/>
        <v>6.7850000000000001</v>
      </c>
      <c r="O92" s="59">
        <f t="shared" si="16"/>
        <v>8.7149999999999999</v>
      </c>
      <c r="P92" s="60">
        <f t="shared" si="21"/>
        <v>0.17868332437184353</v>
      </c>
      <c r="Q92" s="22">
        <f t="shared" si="22"/>
        <v>1.6405897731995348E-7</v>
      </c>
      <c r="R92" s="61">
        <f t="shared" si="23"/>
        <v>2.7610923513957097E-8</v>
      </c>
      <c r="S92" s="22">
        <f t="shared" si="24"/>
        <v>7.6236309729358889E-16</v>
      </c>
      <c r="T92" s="94">
        <v>298</v>
      </c>
      <c r="U92" s="59">
        <f t="shared" si="25"/>
        <v>288.46499999999997</v>
      </c>
      <c r="V92" s="63">
        <f t="shared" si="26"/>
        <v>0.55748577549508116</v>
      </c>
      <c r="W92" s="64">
        <f t="shared" si="27"/>
        <v>3.6098219009511348</v>
      </c>
      <c r="X92" s="65">
        <f t="shared" si="17"/>
        <v>-2.209229074672377E-7</v>
      </c>
      <c r="Y92" s="66">
        <f t="shared" si="18"/>
        <v>-2.1905568715786966E-7</v>
      </c>
      <c r="Z92" s="66">
        <f t="shared" si="19"/>
        <v>-2.1907146873400269E-7</v>
      </c>
      <c r="AA92" s="67">
        <f t="shared" si="20"/>
        <v>-2.1721976323187701E-7</v>
      </c>
      <c r="AB92" s="68">
        <f t="shared" si="29"/>
        <v>1.3069408788804595E-4</v>
      </c>
      <c r="AC92" s="69"/>
      <c r="AD92" s="70">
        <f t="shared" si="28"/>
        <v>1.3069408788804595</v>
      </c>
      <c r="AE92" s="70"/>
      <c r="AF92" s="74"/>
      <c r="AG92" s="71">
        <v>860</v>
      </c>
    </row>
    <row r="93" spans="5:37">
      <c r="E93" s="72">
        <v>0.54995370370370367</v>
      </c>
      <c r="F93" s="71">
        <v>870</v>
      </c>
      <c r="G93" s="58">
        <v>15.51</v>
      </c>
      <c r="H93" s="58">
        <v>6.72</v>
      </c>
      <c r="I93" s="58">
        <v>8.5399999999999991</v>
      </c>
      <c r="J93" s="58">
        <v>15.46</v>
      </c>
      <c r="K93" s="58">
        <v>6.87</v>
      </c>
      <c r="L93" s="58">
        <v>8.8800000000000008</v>
      </c>
      <c r="M93" s="59">
        <f t="shared" si="16"/>
        <v>15.484999999999999</v>
      </c>
      <c r="N93" s="59">
        <f t="shared" si="16"/>
        <v>6.7949999999999999</v>
      </c>
      <c r="O93" s="59">
        <f t="shared" si="16"/>
        <v>8.7100000000000009</v>
      </c>
      <c r="P93" s="60">
        <f t="shared" si="21"/>
        <v>0.17864254922627326</v>
      </c>
      <c r="Q93" s="22">
        <f t="shared" si="22"/>
        <v>1.6032453906900401E-7</v>
      </c>
      <c r="R93" s="61">
        <f t="shared" si="23"/>
        <v>2.8301061841438797E-8</v>
      </c>
      <c r="S93" s="22">
        <f t="shared" si="24"/>
        <v>8.009501013529431E-16</v>
      </c>
      <c r="T93" s="94">
        <v>298</v>
      </c>
      <c r="U93" s="59">
        <f t="shared" si="25"/>
        <v>288.48500000000001</v>
      </c>
      <c r="V93" s="63">
        <f t="shared" si="26"/>
        <v>0.55627786121270173</v>
      </c>
      <c r="W93" s="64">
        <f t="shared" si="27"/>
        <v>3.5997957609778601</v>
      </c>
      <c r="X93" s="65">
        <f t="shared" si="17"/>
        <v>-2.2879783363993158E-7</v>
      </c>
      <c r="Y93" s="66">
        <f t="shared" si="18"/>
        <v>-2.2676098333151064E-7</v>
      </c>
      <c r="Z93" s="66">
        <f t="shared" si="19"/>
        <v>-2.2677911619191804E-7</v>
      </c>
      <c r="AA93" s="67">
        <f t="shared" si="20"/>
        <v>-2.2476007589187642E-7</v>
      </c>
      <c r="AB93" s="68">
        <f t="shared" si="29"/>
        <v>1.2850342625057452E-4</v>
      </c>
      <c r="AC93" s="69"/>
      <c r="AD93" s="70">
        <f t="shared" si="28"/>
        <v>1.2850342625057452</v>
      </c>
      <c r="AE93" s="70"/>
      <c r="AF93" s="74"/>
      <c r="AG93" s="71">
        <v>870</v>
      </c>
    </row>
    <row r="94" spans="5:37">
      <c r="E94" s="72">
        <v>0.55006944444444439</v>
      </c>
      <c r="F94" s="71">
        <v>880</v>
      </c>
      <c r="G94" s="58">
        <v>15.53</v>
      </c>
      <c r="H94" s="58">
        <v>6.73</v>
      </c>
      <c r="I94" s="58">
        <v>8.69</v>
      </c>
      <c r="J94" s="58">
        <v>15.47</v>
      </c>
      <c r="K94" s="58">
        <v>6.88</v>
      </c>
      <c r="L94" s="58">
        <v>8.83</v>
      </c>
      <c r="M94" s="59">
        <f t="shared" si="16"/>
        <v>15.5</v>
      </c>
      <c r="N94" s="59">
        <f t="shared" si="16"/>
        <v>6.8049999999999997</v>
      </c>
      <c r="O94" s="59">
        <f t="shared" si="16"/>
        <v>8.76</v>
      </c>
      <c r="P94" s="60">
        <f t="shared" si="21"/>
        <v>0.17971465055495561</v>
      </c>
      <c r="Q94" s="22">
        <f t="shared" si="22"/>
        <v>1.5667510701081482E-7</v>
      </c>
      <c r="R94" s="61">
        <f t="shared" si="23"/>
        <v>2.8996399751339911E-8</v>
      </c>
      <c r="S94" s="22">
        <f t="shared" si="24"/>
        <v>8.4079119853950527E-16</v>
      </c>
      <c r="T94" s="94">
        <v>298</v>
      </c>
      <c r="U94" s="59">
        <f t="shared" si="25"/>
        <v>288.5</v>
      </c>
      <c r="V94" s="63">
        <f t="shared" si="26"/>
        <v>0.55537203540646418</v>
      </c>
      <c r="W94" s="64">
        <f t="shared" si="27"/>
        <v>3.5922953440563479</v>
      </c>
      <c r="X94" s="65">
        <f t="shared" si="17"/>
        <v>-2.3785181900148208E-7</v>
      </c>
      <c r="Y94" s="66">
        <f t="shared" si="18"/>
        <v>-2.3561103095326166E-7</v>
      </c>
      <c r="Z94" s="66">
        <f t="shared" si="19"/>
        <v>-2.3563214128614923E-7</v>
      </c>
      <c r="AA94" s="67">
        <f t="shared" si="20"/>
        <v>-2.3341206581239843E-7</v>
      </c>
      <c r="AB94" s="68">
        <f t="shared" si="29"/>
        <v>1.2623569606961009E-4</v>
      </c>
      <c r="AC94" s="69"/>
      <c r="AD94" s="70">
        <f t="shared" si="28"/>
        <v>1.2623569606961009</v>
      </c>
      <c r="AE94" s="70"/>
      <c r="AF94" s="74"/>
      <c r="AG94" s="71">
        <v>880</v>
      </c>
    </row>
    <row r="95" spans="5:37">
      <c r="E95" s="72">
        <v>0.55018518518518522</v>
      </c>
      <c r="F95" s="71">
        <v>890</v>
      </c>
      <c r="G95" s="58">
        <v>15.54</v>
      </c>
      <c r="H95" s="58">
        <v>6.74</v>
      </c>
      <c r="I95" s="58">
        <v>8.8000000000000007</v>
      </c>
      <c r="J95" s="58">
        <v>15.48</v>
      </c>
      <c r="K95" s="58">
        <v>6.89</v>
      </c>
      <c r="L95" s="58">
        <v>8.99</v>
      </c>
      <c r="M95" s="59">
        <f t="shared" si="16"/>
        <v>15.51</v>
      </c>
      <c r="N95" s="59">
        <f t="shared" si="16"/>
        <v>6.8149999999999995</v>
      </c>
      <c r="O95" s="59">
        <f t="shared" si="16"/>
        <v>8.8949999999999996</v>
      </c>
      <c r="P95" s="60">
        <f t="shared" si="21"/>
        <v>0.18251578387470621</v>
      </c>
      <c r="Q95" s="22">
        <f t="shared" si="22"/>
        <v>1.5310874616820293E-7</v>
      </c>
      <c r="R95" s="61">
        <f t="shared" si="23"/>
        <v>2.9696480191180535E-8</v>
      </c>
      <c r="S95" s="22">
        <f t="shared" si="24"/>
        <v>8.818809357451779E-16</v>
      </c>
      <c r="T95" s="94">
        <v>298</v>
      </c>
      <c r="U95" s="59">
        <f t="shared" si="25"/>
        <v>288.51</v>
      </c>
      <c r="V95" s="63">
        <f t="shared" si="26"/>
        <v>0.55476820386345205</v>
      </c>
      <c r="W95" s="64">
        <f t="shared" si="27"/>
        <v>3.5873041823647931</v>
      </c>
      <c r="X95" s="65">
        <f t="shared" si="17"/>
        <v>-2.489809533765655E-7</v>
      </c>
      <c r="Y95" s="66">
        <f t="shared" si="18"/>
        <v>-2.4647886294500572E-7</v>
      </c>
      <c r="Z95" s="66">
        <f t="shared" si="19"/>
        <v>-2.4650400726405015E-7</v>
      </c>
      <c r="AA95" s="67">
        <f t="shared" si="20"/>
        <v>-2.4402655578468459E-7</v>
      </c>
      <c r="AB95" s="68">
        <f t="shared" si="29"/>
        <v>1.2387944568745558E-4</v>
      </c>
      <c r="AC95" s="69"/>
      <c r="AD95" s="70">
        <f t="shared" si="28"/>
        <v>1.2387944568745557</v>
      </c>
      <c r="AE95" s="70"/>
      <c r="AF95" s="74"/>
      <c r="AG95" s="71">
        <v>890</v>
      </c>
      <c r="AH95">
        <v>0</v>
      </c>
      <c r="AI95">
        <v>0.255</v>
      </c>
      <c r="AJ95" s="4">
        <f t="shared" ref="AJ95:AJ109" si="30">AI95/0.0253</f>
        <v>10.079051383399209</v>
      </c>
      <c r="AK95" s="8">
        <f>AJ95/56000</f>
        <v>1.7998306041784303E-4</v>
      </c>
    </row>
    <row r="96" spans="5:37">
      <c r="E96" s="72">
        <v>0.55030092592592594</v>
      </c>
      <c r="F96" s="71">
        <v>900</v>
      </c>
      <c r="G96" s="58">
        <v>15.55</v>
      </c>
      <c r="H96" s="58">
        <v>6.75</v>
      </c>
      <c r="I96" s="58">
        <v>8.84</v>
      </c>
      <c r="J96" s="58">
        <v>15.5</v>
      </c>
      <c r="K96" s="58">
        <v>6.9</v>
      </c>
      <c r="L96" s="58">
        <v>9.0399999999999991</v>
      </c>
      <c r="M96" s="59">
        <f t="shared" si="16"/>
        <v>15.525</v>
      </c>
      <c r="N96" s="59">
        <f t="shared" si="16"/>
        <v>6.8250000000000002</v>
      </c>
      <c r="O96" s="59">
        <f t="shared" si="16"/>
        <v>8.94</v>
      </c>
      <c r="P96" s="60">
        <f t="shared" si="21"/>
        <v>0.18348673262030912</v>
      </c>
      <c r="Q96" s="22">
        <f t="shared" si="22"/>
        <v>1.4962356560944301E-7</v>
      </c>
      <c r="R96" s="61">
        <f t="shared" si="23"/>
        <v>3.0426102584264113E-8</v>
      </c>
      <c r="S96" s="22">
        <f t="shared" si="24"/>
        <v>9.2574771846816339E-16</v>
      </c>
      <c r="T96" s="94">
        <v>298</v>
      </c>
      <c r="U96" s="59">
        <f t="shared" si="25"/>
        <v>288.52499999999998</v>
      </c>
      <c r="V96" s="63">
        <f t="shared" si="26"/>
        <v>0.5538625350297679</v>
      </c>
      <c r="W96" s="64">
        <f t="shared" si="27"/>
        <v>3.5798310863920961</v>
      </c>
      <c r="X96" s="65">
        <f t="shared" si="17"/>
        <v>-2.5806552874087951E-7</v>
      </c>
      <c r="Y96" s="66">
        <f t="shared" si="18"/>
        <v>-2.5532294764634155E-7</v>
      </c>
      <c r="Z96" s="66">
        <f t="shared" si="19"/>
        <v>-2.5535209431733167E-7</v>
      </c>
      <c r="AA96" s="67">
        <f t="shared" si="20"/>
        <v>-2.5263804038362144E-7</v>
      </c>
      <c r="AB96" s="68">
        <f t="shared" si="29"/>
        <v>1.2141449027148999E-4</v>
      </c>
      <c r="AC96" s="75"/>
      <c r="AD96" s="70">
        <f t="shared" si="28"/>
        <v>1.2141449027148998</v>
      </c>
      <c r="AE96" s="70"/>
      <c r="AF96" s="74"/>
      <c r="AG96" s="71">
        <v>900</v>
      </c>
      <c r="AH96" s="56">
        <f>2.5*60</f>
        <v>150</v>
      </c>
      <c r="AI96">
        <v>0.25</v>
      </c>
      <c r="AJ96" s="4">
        <f t="shared" si="30"/>
        <v>9.8814229249011856</v>
      </c>
      <c r="AK96" s="8">
        <f t="shared" ref="AK96:AK109" si="31">AJ96/56000</f>
        <v>1.7645398080180688E-4</v>
      </c>
    </row>
    <row r="97" spans="5:37">
      <c r="E97" s="72">
        <v>0.55041666666666667</v>
      </c>
      <c r="F97" s="71">
        <v>910</v>
      </c>
      <c r="G97" s="58">
        <v>15.56</v>
      </c>
      <c r="H97" s="58">
        <v>6.76</v>
      </c>
      <c r="I97" s="58">
        <v>8.82</v>
      </c>
      <c r="J97" s="58">
        <v>15.51</v>
      </c>
      <c r="K97" s="58">
        <v>6.9</v>
      </c>
      <c r="L97" s="58">
        <v>9</v>
      </c>
      <c r="M97" s="59">
        <f t="shared" si="16"/>
        <v>15.535</v>
      </c>
      <c r="N97" s="59">
        <f t="shared" si="16"/>
        <v>6.83</v>
      </c>
      <c r="O97" s="59">
        <f t="shared" si="16"/>
        <v>8.91</v>
      </c>
      <c r="P97" s="60">
        <f t="shared" si="21"/>
        <v>0.18290264412240614</v>
      </c>
      <c r="Q97" s="22">
        <f t="shared" si="22"/>
        <v>1.479108388168204E-7</v>
      </c>
      <c r="R97" s="61">
        <f t="shared" si="23"/>
        <v>3.080400774480388E-8</v>
      </c>
      <c r="S97" s="22">
        <f t="shared" si="24"/>
        <v>9.4888689314193743E-16</v>
      </c>
      <c r="T97" s="94">
        <v>298</v>
      </c>
      <c r="U97" s="59">
        <f t="shared" si="25"/>
        <v>288.53500000000003</v>
      </c>
      <c r="V97" s="63">
        <f t="shared" si="26"/>
        <v>0.55325880812151607</v>
      </c>
      <c r="W97" s="64">
        <f t="shared" si="27"/>
        <v>3.5748581039242575</v>
      </c>
      <c r="X97" s="65">
        <f t="shared" si="17"/>
        <v>-2.5848773664266865E-7</v>
      </c>
      <c r="Y97" s="66">
        <f t="shared" si="18"/>
        <v>-2.5567706400650756E-7</v>
      </c>
      <c r="Z97" s="66">
        <f t="shared" si="19"/>
        <v>-2.5570762592317826E-7</v>
      </c>
      <c r="AA97" s="67">
        <f t="shared" si="20"/>
        <v>-2.529268505722124E-7</v>
      </c>
      <c r="AB97" s="68">
        <f t="shared" si="29"/>
        <v>1.1886106751640359E-4</v>
      </c>
      <c r="AC97" s="69"/>
      <c r="AD97" s="70">
        <f t="shared" si="28"/>
        <v>1.188610675164036</v>
      </c>
      <c r="AE97" s="70"/>
      <c r="AF97" s="74"/>
      <c r="AG97" s="71">
        <v>910</v>
      </c>
      <c r="AH97">
        <f>4*60</f>
        <v>240</v>
      </c>
      <c r="AI97">
        <v>0.253</v>
      </c>
      <c r="AJ97" s="4">
        <f t="shared" si="30"/>
        <v>10</v>
      </c>
      <c r="AK97" s="8">
        <f t="shared" si="31"/>
        <v>1.7857142857142857E-4</v>
      </c>
    </row>
    <row r="98" spans="5:37">
      <c r="E98" s="72">
        <v>0.55053240740740739</v>
      </c>
      <c r="F98" s="71">
        <v>920</v>
      </c>
      <c r="G98" s="58">
        <v>15.58</v>
      </c>
      <c r="H98" s="58">
        <v>6.76</v>
      </c>
      <c r="I98" s="58">
        <v>8.8800000000000008</v>
      </c>
      <c r="J98" s="58">
        <v>15.53</v>
      </c>
      <c r="K98" s="58">
        <v>6.91</v>
      </c>
      <c r="L98" s="58">
        <v>8.94</v>
      </c>
      <c r="M98" s="59">
        <f t="shared" si="16"/>
        <v>15.555</v>
      </c>
      <c r="N98" s="59">
        <f t="shared" si="16"/>
        <v>6.835</v>
      </c>
      <c r="O98" s="59">
        <f t="shared" si="16"/>
        <v>8.91</v>
      </c>
      <c r="P98" s="60">
        <f t="shared" si="21"/>
        <v>0.18296595456256914</v>
      </c>
      <c r="Q98" s="22">
        <f t="shared" si="22"/>
        <v>1.4621771744567149E-7</v>
      </c>
      <c r="R98" s="61">
        <f t="shared" si="23"/>
        <v>3.121253348972173E-8</v>
      </c>
      <c r="S98" s="22">
        <f t="shared" si="24"/>
        <v>9.7422224684700054E-16</v>
      </c>
      <c r="T98" s="94">
        <v>298</v>
      </c>
      <c r="U98" s="59">
        <f t="shared" si="25"/>
        <v>288.55500000000001</v>
      </c>
      <c r="V98" s="63">
        <f t="shared" si="26"/>
        <v>0.55205147983954783</v>
      </c>
      <c r="W98" s="64">
        <f t="shared" si="27"/>
        <v>3.5649338847561789</v>
      </c>
      <c r="X98" s="65">
        <f t="shared" si="17"/>
        <v>-2.6049329298706724E-7</v>
      </c>
      <c r="Y98" s="66">
        <f t="shared" si="18"/>
        <v>-2.5757608030698663E-7</v>
      </c>
      <c r="Z98" s="66">
        <f t="shared" si="19"/>
        <v>-2.5760874959272232E-7</v>
      </c>
      <c r="AA98" s="67">
        <f t="shared" si="20"/>
        <v>-2.5472347448468522E-7</v>
      </c>
      <c r="AB98" s="68">
        <f t="shared" si="29"/>
        <v>1.1630409423794651E-4</v>
      </c>
      <c r="AC98" s="69"/>
      <c r="AD98" s="70">
        <f t="shared" si="28"/>
        <v>1.1630409423794652</v>
      </c>
      <c r="AE98" s="70"/>
      <c r="AF98" s="74"/>
      <c r="AG98" s="71">
        <v>920</v>
      </c>
      <c r="AH98">
        <f>6*60</f>
        <v>360</v>
      </c>
      <c r="AI98">
        <v>0.248</v>
      </c>
      <c r="AJ98" s="4">
        <f t="shared" si="30"/>
        <v>9.8023715415019765</v>
      </c>
      <c r="AK98" s="8">
        <f t="shared" si="31"/>
        <v>1.7504234895539245E-4</v>
      </c>
    </row>
    <row r="99" spans="5:37">
      <c r="E99" s="72">
        <v>0.55064814814814811</v>
      </c>
      <c r="F99" s="71">
        <v>930</v>
      </c>
      <c r="G99" s="58">
        <v>15.59</v>
      </c>
      <c r="H99" s="58">
        <v>6.77</v>
      </c>
      <c r="I99" s="58">
        <v>8.9</v>
      </c>
      <c r="J99" s="58">
        <v>15.54</v>
      </c>
      <c r="K99" s="58">
        <v>6.92</v>
      </c>
      <c r="L99" s="58">
        <v>9.0500000000000007</v>
      </c>
      <c r="M99" s="59">
        <f t="shared" si="16"/>
        <v>15.565</v>
      </c>
      <c r="N99" s="59">
        <f t="shared" si="16"/>
        <v>6.8449999999999998</v>
      </c>
      <c r="O99" s="59">
        <f t="shared" si="16"/>
        <v>8.9750000000000014</v>
      </c>
      <c r="P99" s="60">
        <f t="shared" si="21"/>
        <v>0.18433262573922585</v>
      </c>
      <c r="Q99" s="22">
        <f t="shared" si="22"/>
        <v>1.4288939585111023E-7</v>
      </c>
      <c r="R99" s="61">
        <f t="shared" si="23"/>
        <v>3.1966119602529163E-8</v>
      </c>
      <c r="S99" s="22">
        <f t="shared" si="24"/>
        <v>1.0218328024431992E-15</v>
      </c>
      <c r="T99" s="94">
        <v>298</v>
      </c>
      <c r="U99" s="59">
        <f t="shared" si="25"/>
        <v>288.565</v>
      </c>
      <c r="V99" s="63">
        <f t="shared" si="26"/>
        <v>0.55144787845712351</v>
      </c>
      <c r="W99" s="64">
        <f t="shared" si="27"/>
        <v>3.559982625941664</v>
      </c>
      <c r="X99" s="65">
        <f t="shared" si="17"/>
        <v>-2.6954216537804455E-7</v>
      </c>
      <c r="Y99" s="66">
        <f t="shared" si="18"/>
        <v>-2.663480133546422E-7</v>
      </c>
      <c r="Z99" s="66">
        <f t="shared" si="19"/>
        <v>-2.6638586497290122E-7</v>
      </c>
      <c r="AA99" s="67">
        <f t="shared" si="20"/>
        <v>-2.6322866746267702E-7</v>
      </c>
      <c r="AB99" s="68">
        <f t="shared" si="29"/>
        <v>1.1372811685916124E-4</v>
      </c>
      <c r="AC99" s="69"/>
      <c r="AD99" s="70">
        <f t="shared" si="28"/>
        <v>1.1372811685916124</v>
      </c>
      <c r="AE99" s="70"/>
      <c r="AF99" s="74"/>
      <c r="AG99" s="71">
        <v>930</v>
      </c>
      <c r="AH99">
        <f>8*60</f>
        <v>480</v>
      </c>
      <c r="AI99">
        <v>0.25</v>
      </c>
      <c r="AJ99" s="4">
        <f t="shared" si="30"/>
        <v>9.8814229249011856</v>
      </c>
      <c r="AK99" s="8">
        <f t="shared" si="31"/>
        <v>1.7645398080180688E-4</v>
      </c>
    </row>
    <row r="100" spans="5:37">
      <c r="E100" s="72">
        <v>0.55076388888888883</v>
      </c>
      <c r="F100" s="71">
        <v>940</v>
      </c>
      <c r="G100" s="58">
        <v>15.61</v>
      </c>
      <c r="H100" s="58">
        <v>6.78</v>
      </c>
      <c r="I100" s="58">
        <v>8.81</v>
      </c>
      <c r="J100" s="58">
        <v>15.55</v>
      </c>
      <c r="K100" s="58">
        <v>6.92</v>
      </c>
      <c r="L100" s="58">
        <v>8.99</v>
      </c>
      <c r="M100" s="59">
        <f t="shared" si="16"/>
        <v>15.58</v>
      </c>
      <c r="N100" s="59">
        <f t="shared" si="16"/>
        <v>6.85</v>
      </c>
      <c r="O100" s="59">
        <f t="shared" si="16"/>
        <v>8.9</v>
      </c>
      <c r="P100" s="60">
        <f t="shared" si="21"/>
        <v>0.18283971639027352</v>
      </c>
      <c r="Q100" s="22">
        <f t="shared" si="22"/>
        <v>1.4125375446227539E-7</v>
      </c>
      <c r="R100" s="61">
        <f t="shared" si="23"/>
        <v>3.2376602114545521E-8</v>
      </c>
      <c r="S100" s="22">
        <f t="shared" si="24"/>
        <v>1.0482443644835936E-15</v>
      </c>
      <c r="T100" s="94">
        <v>298</v>
      </c>
      <c r="U100" s="59">
        <f t="shared" si="25"/>
        <v>288.58</v>
      </c>
      <c r="V100" s="63">
        <f t="shared" si="26"/>
        <v>0.5505425548194578</v>
      </c>
      <c r="W100" s="64">
        <f t="shared" si="27"/>
        <v>3.5525692701517615</v>
      </c>
      <c r="X100" s="65">
        <f t="shared" si="17"/>
        <v>-2.6840464889748701E-7</v>
      </c>
      <c r="Y100" s="66">
        <f t="shared" si="18"/>
        <v>-2.6516143753944728E-7</v>
      </c>
      <c r="Z100" s="66">
        <f t="shared" si="19"/>
        <v>-2.6520062620460686E-7</v>
      </c>
      <c r="AA100" s="67">
        <f t="shared" si="20"/>
        <v>-2.6199565645567181E-7</v>
      </c>
      <c r="AB100" s="68">
        <f t="shared" si="29"/>
        <v>1.1106438587666824E-4</v>
      </c>
      <c r="AC100" s="69"/>
      <c r="AD100" s="70">
        <f t="shared" si="28"/>
        <v>1.1106438587666825</v>
      </c>
      <c r="AE100" s="70"/>
      <c r="AF100" s="74"/>
      <c r="AG100" s="71">
        <v>940</v>
      </c>
      <c r="AH100">
        <f>600</f>
        <v>600</v>
      </c>
      <c r="AI100">
        <v>0.24099999999999999</v>
      </c>
      <c r="AJ100" s="4">
        <f t="shared" si="30"/>
        <v>9.5256916996047423</v>
      </c>
      <c r="AK100" s="8">
        <f t="shared" si="31"/>
        <v>1.7010163749294182E-4</v>
      </c>
    </row>
    <row r="101" spans="5:37">
      <c r="E101" s="72">
        <v>0.55087962962962966</v>
      </c>
      <c r="F101" s="71">
        <v>950</v>
      </c>
      <c r="G101" s="58">
        <v>15.62</v>
      </c>
      <c r="H101" s="58">
        <v>6.79</v>
      </c>
      <c r="I101" s="58">
        <v>8.7200000000000006</v>
      </c>
      <c r="J101" s="58">
        <v>15.57</v>
      </c>
      <c r="K101" s="58">
        <v>6.93</v>
      </c>
      <c r="L101" s="58">
        <v>8.99</v>
      </c>
      <c r="M101" s="59">
        <f t="shared" si="16"/>
        <v>15.594999999999999</v>
      </c>
      <c r="N101" s="59">
        <f t="shared" si="16"/>
        <v>6.8599999999999994</v>
      </c>
      <c r="O101" s="59">
        <f t="shared" si="16"/>
        <v>8.8550000000000004</v>
      </c>
      <c r="P101" s="60">
        <f t="shared" si="21"/>
        <v>0.18196250512552722</v>
      </c>
      <c r="Q101" s="22">
        <f t="shared" si="22"/>
        <v>1.3803842646028844E-7</v>
      </c>
      <c r="R101" s="61">
        <f t="shared" si="23"/>
        <v>3.3172073286975697E-8</v>
      </c>
      <c r="S101" s="22">
        <f t="shared" si="24"/>
        <v>1.1003864461564866E-15</v>
      </c>
      <c r="T101" s="94">
        <v>298</v>
      </c>
      <c r="U101" s="59">
        <f t="shared" si="25"/>
        <v>288.59500000000003</v>
      </c>
      <c r="V101" s="63">
        <f t="shared" si="26"/>
        <v>0.54963732529190412</v>
      </c>
      <c r="W101" s="64">
        <f t="shared" si="27"/>
        <v>3.5451721202603008</v>
      </c>
      <c r="X101" s="65">
        <f t="shared" si="17"/>
        <v>-2.7427985734344952E-7</v>
      </c>
      <c r="Y101" s="66">
        <f t="shared" si="18"/>
        <v>-2.7081026518660023E-7</v>
      </c>
      <c r="Z101" s="66">
        <f t="shared" si="19"/>
        <v>-2.7085415491970515E-7</v>
      </c>
      <c r="AA101" s="67">
        <f t="shared" si="20"/>
        <v>-2.6742734210108729E-7</v>
      </c>
      <c r="AB101" s="68">
        <f t="shared" si="29"/>
        <v>1.0841251182193281E-4</v>
      </c>
      <c r="AC101" s="69"/>
      <c r="AD101" s="70">
        <f t="shared" si="28"/>
        <v>1.0841251182193281</v>
      </c>
      <c r="AE101" s="70"/>
      <c r="AF101" s="74"/>
      <c r="AG101" s="71">
        <v>950</v>
      </c>
      <c r="AH101">
        <f>12*60</f>
        <v>720</v>
      </c>
      <c r="AI101">
        <v>0.221</v>
      </c>
      <c r="AJ101" s="4">
        <f t="shared" si="30"/>
        <v>8.7351778656126484</v>
      </c>
      <c r="AK101" s="8">
        <f t="shared" si="31"/>
        <v>1.5598531902879728E-4</v>
      </c>
    </row>
    <row r="102" spans="5:37">
      <c r="E102" s="72">
        <v>0.55099537037037039</v>
      </c>
      <c r="F102" s="71">
        <v>960</v>
      </c>
      <c r="G102" s="58">
        <v>15.63</v>
      </c>
      <c r="H102" s="58">
        <v>6.79</v>
      </c>
      <c r="I102" s="58">
        <v>8.6199999999999992</v>
      </c>
      <c r="J102" s="58">
        <v>15.58</v>
      </c>
      <c r="K102" s="58">
        <v>6.93</v>
      </c>
      <c r="L102" s="58">
        <v>8.99</v>
      </c>
      <c r="M102" s="59">
        <f t="shared" si="16"/>
        <v>15.605</v>
      </c>
      <c r="N102" s="59">
        <f t="shared" si="16"/>
        <v>6.8599999999999994</v>
      </c>
      <c r="O102" s="59">
        <f t="shared" si="16"/>
        <v>8.8049999999999997</v>
      </c>
      <c r="P102" s="60">
        <f t="shared" si="21"/>
        <v>0.18096639066460615</v>
      </c>
      <c r="Q102" s="22">
        <f t="shared" si="22"/>
        <v>1.3803842646028844E-7</v>
      </c>
      <c r="R102" s="61">
        <f t="shared" si="23"/>
        <v>3.3199650736720545E-8</v>
      </c>
      <c r="S102" s="22">
        <f t="shared" si="24"/>
        <v>1.102216809040229E-15</v>
      </c>
      <c r="T102" s="94">
        <v>298</v>
      </c>
      <c r="U102" s="59">
        <f t="shared" si="25"/>
        <v>288.60500000000002</v>
      </c>
      <c r="V102" s="63">
        <f t="shared" si="26"/>
        <v>0.54903389121635604</v>
      </c>
      <c r="W102" s="64">
        <f t="shared" si="27"/>
        <v>3.5402496719684691</v>
      </c>
      <c r="X102" s="65">
        <f t="shared" si="17"/>
        <v>-2.6677655837430197E-7</v>
      </c>
      <c r="Y102" s="66">
        <f t="shared" si="18"/>
        <v>-2.634100986204081E-7</v>
      </c>
      <c r="Z102" s="66">
        <f t="shared" si="19"/>
        <v>-2.634525800563471E-7</v>
      </c>
      <c r="AA102" s="67">
        <f t="shared" si="20"/>
        <v>-2.601275295898852E-7</v>
      </c>
      <c r="AB102" s="68">
        <f t="shared" si="29"/>
        <v>1.0570411842250424E-4</v>
      </c>
      <c r="AC102" s="75">
        <f>D13</f>
        <v>1.0304912478825522E-4</v>
      </c>
      <c r="AD102" s="70">
        <f t="shared" si="28"/>
        <v>1.0570411842250425</v>
      </c>
      <c r="AE102" s="70">
        <f>AC102*10000</f>
        <v>1.0304912478825521</v>
      </c>
      <c r="AF102" s="74">
        <f>(AD102-AE102)*(AD102-AE102)</f>
        <v>7.0489911979029068E-4</v>
      </c>
      <c r="AG102" s="71">
        <v>960</v>
      </c>
      <c r="AH102">
        <f>14*60</f>
        <v>840</v>
      </c>
      <c r="AI102">
        <v>0.19600000000000001</v>
      </c>
      <c r="AJ102" s="4">
        <f t="shared" si="30"/>
        <v>7.7470355731225302</v>
      </c>
      <c r="AK102" s="8">
        <f t="shared" si="31"/>
        <v>1.3833992094861662E-4</v>
      </c>
    </row>
    <row r="103" spans="5:37">
      <c r="E103" s="72">
        <v>0.55111111111111111</v>
      </c>
      <c r="F103" s="71">
        <v>970</v>
      </c>
      <c r="G103" s="58">
        <v>15.64</v>
      </c>
      <c r="H103" s="58">
        <v>6.8</v>
      </c>
      <c r="I103" s="58">
        <v>8.75</v>
      </c>
      <c r="J103" s="58">
        <v>15.59</v>
      </c>
      <c r="K103" s="58">
        <v>6.94</v>
      </c>
      <c r="L103" s="58">
        <v>9.0299999999999994</v>
      </c>
      <c r="M103" s="59">
        <f t="shared" si="16"/>
        <v>15.615</v>
      </c>
      <c r="N103" s="59">
        <f t="shared" si="16"/>
        <v>6.87</v>
      </c>
      <c r="O103" s="59">
        <f t="shared" si="16"/>
        <v>8.89</v>
      </c>
      <c r="P103" s="60">
        <f t="shared" si="21"/>
        <v>0.18274502421601391</v>
      </c>
      <c r="Q103" s="22">
        <f t="shared" si="22"/>
        <v>1.3489628825916511E-7</v>
      </c>
      <c r="R103" s="61">
        <f t="shared" si="23"/>
        <v>3.4001213216533093E-8</v>
      </c>
      <c r="S103" s="22">
        <f t="shared" si="24"/>
        <v>1.1560825001961447E-15</v>
      </c>
      <c r="T103" s="94">
        <v>298</v>
      </c>
      <c r="U103" s="59">
        <f t="shared" si="25"/>
        <v>288.61500000000001</v>
      </c>
      <c r="V103" s="63">
        <f t="shared" si="26"/>
        <v>0.54843049895665763</v>
      </c>
      <c r="W103" s="64">
        <f t="shared" si="27"/>
        <v>3.5353343988619534</v>
      </c>
      <c r="X103" s="65">
        <f t="shared" si="17"/>
        <v>-2.7590511163361277E-7</v>
      </c>
      <c r="Y103" s="66">
        <f t="shared" si="18"/>
        <v>-2.7221228997859846E-7</v>
      </c>
      <c r="Z103" s="66">
        <f t="shared" si="19"/>
        <v>-2.7226171614433712E-7</v>
      </c>
      <c r="AA103" s="67">
        <f t="shared" si="20"/>
        <v>-2.6861699757689094E-7</v>
      </c>
      <c r="AB103" s="68">
        <f t="shared" si="29"/>
        <v>1.0306973601364142E-4</v>
      </c>
      <c r="AC103" s="69"/>
      <c r="AD103" s="70">
        <f t="shared" si="28"/>
        <v>1.0306973601364142</v>
      </c>
      <c r="AE103" s="70"/>
      <c r="AF103" s="74"/>
      <c r="AG103" s="71">
        <v>970</v>
      </c>
      <c r="AH103">
        <f>16*60</f>
        <v>960</v>
      </c>
      <c r="AI103">
        <v>0.14599999999999999</v>
      </c>
      <c r="AJ103" s="4">
        <f t="shared" si="30"/>
        <v>5.770750988142292</v>
      </c>
      <c r="AK103" s="8">
        <f t="shared" si="31"/>
        <v>1.0304912478825522E-4</v>
      </c>
    </row>
    <row r="104" spans="5:37">
      <c r="E104" s="72">
        <v>0.55122685185185183</v>
      </c>
      <c r="F104" s="71">
        <v>980</v>
      </c>
      <c r="G104" s="58">
        <v>15.66</v>
      </c>
      <c r="H104" s="58">
        <v>6.81</v>
      </c>
      <c r="I104" s="58">
        <v>8.8800000000000008</v>
      </c>
      <c r="J104" s="58">
        <v>15.61</v>
      </c>
      <c r="K104" s="58">
        <v>6.95</v>
      </c>
      <c r="L104" s="58">
        <v>9.19</v>
      </c>
      <c r="M104" s="59">
        <f t="shared" si="16"/>
        <v>15.635</v>
      </c>
      <c r="N104" s="59">
        <f t="shared" si="16"/>
        <v>6.88</v>
      </c>
      <c r="O104" s="59">
        <f t="shared" si="16"/>
        <v>9.0350000000000001</v>
      </c>
      <c r="P104" s="60">
        <f t="shared" si="21"/>
        <v>0.18579005658954142</v>
      </c>
      <c r="Q104" s="22">
        <f t="shared" si="22"/>
        <v>1.3182567385564048E-7</v>
      </c>
      <c r="R104" s="61">
        <f t="shared" si="23"/>
        <v>3.485107759755415E-8</v>
      </c>
      <c r="S104" s="22">
        <f t="shared" si="24"/>
        <v>1.2145976097107408E-15</v>
      </c>
      <c r="T104" s="94">
        <v>298</v>
      </c>
      <c r="U104" s="59">
        <f t="shared" si="25"/>
        <v>288.63499999999999</v>
      </c>
      <c r="V104" s="63">
        <f t="shared" si="26"/>
        <v>0.54722383986742629</v>
      </c>
      <c r="W104" s="64">
        <f t="shared" si="27"/>
        <v>3.5255253344494459</v>
      </c>
      <c r="X104" s="65">
        <f t="shared" si="17"/>
        <v>-2.8771425064359595E-7</v>
      </c>
      <c r="Y104" s="66">
        <f t="shared" si="18"/>
        <v>-2.8358960046725026E-7</v>
      </c>
      <c r="Z104" s="66">
        <f t="shared" si="19"/>
        <v>-2.8364873114652381E-7</v>
      </c>
      <c r="AA104" s="67">
        <f t="shared" si="20"/>
        <v>-2.7958151626337924E-7</v>
      </c>
      <c r="AB104" s="68">
        <f t="shared" si="29"/>
        <v>1.0034728581121414E-4</v>
      </c>
      <c r="AC104" s="69"/>
      <c r="AD104" s="70">
        <f t="shared" si="28"/>
        <v>1.0034728581121415</v>
      </c>
      <c r="AE104" s="70"/>
      <c r="AF104" s="74"/>
      <c r="AG104" s="71">
        <v>980</v>
      </c>
      <c r="AH104">
        <f>20*60</f>
        <v>1200</v>
      </c>
      <c r="AI104">
        <v>5.0999999999999997E-2</v>
      </c>
      <c r="AJ104" s="4">
        <f t="shared" si="30"/>
        <v>2.0158102766798418</v>
      </c>
      <c r="AK104" s="8">
        <f t="shared" si="31"/>
        <v>3.5996612083568602E-5</v>
      </c>
    </row>
    <row r="105" spans="5:37">
      <c r="E105" s="72">
        <v>0.55134259259259255</v>
      </c>
      <c r="F105" s="71">
        <v>990</v>
      </c>
      <c r="G105" s="58">
        <v>15.68</v>
      </c>
      <c r="H105" s="58">
        <v>6.83</v>
      </c>
      <c r="I105" s="58">
        <v>8.93</v>
      </c>
      <c r="J105" s="58">
        <v>15.63</v>
      </c>
      <c r="K105" s="58">
        <v>6.97</v>
      </c>
      <c r="L105" s="58">
        <v>9.24</v>
      </c>
      <c r="M105" s="59">
        <f t="shared" si="16"/>
        <v>15.655000000000001</v>
      </c>
      <c r="N105" s="59">
        <f t="shared" si="16"/>
        <v>6.9</v>
      </c>
      <c r="O105" s="59">
        <f t="shared" si="16"/>
        <v>9.0850000000000009</v>
      </c>
      <c r="P105" s="60">
        <f t="shared" si="21"/>
        <v>0.18688300303987249</v>
      </c>
      <c r="Q105" s="22">
        <f t="shared" si="22"/>
        <v>1.2589254117941651E-7</v>
      </c>
      <c r="R105" s="61">
        <f t="shared" si="23"/>
        <v>3.6554261006592561E-8</v>
      </c>
      <c r="S105" s="22">
        <f t="shared" si="24"/>
        <v>1.3362139977380934E-15</v>
      </c>
      <c r="T105" s="94">
        <v>298</v>
      </c>
      <c r="U105" s="59">
        <f t="shared" si="25"/>
        <v>288.65499999999997</v>
      </c>
      <c r="V105" s="63">
        <f t="shared" si="26"/>
        <v>0.54601734798944435</v>
      </c>
      <c r="W105" s="64">
        <f t="shared" si="27"/>
        <v>3.5157448396858442</v>
      </c>
      <c r="X105" s="65">
        <f t="shared" si="17"/>
        <v>-3.1024641390422083E-7</v>
      </c>
      <c r="Y105" s="66">
        <f t="shared" si="18"/>
        <v>-3.0531092770817709E-7</v>
      </c>
      <c r="Z105" s="66">
        <f t="shared" si="19"/>
        <v>-3.053894427945718E-7</v>
      </c>
      <c r="AA105" s="67">
        <f t="shared" si="20"/>
        <v>-3.0052997360528208E-7</v>
      </c>
      <c r="AB105" s="68">
        <f t="shared" si="29"/>
        <v>9.7510998427656611E-5</v>
      </c>
      <c r="AC105" s="69"/>
      <c r="AD105" s="70">
        <f t="shared" si="28"/>
        <v>0.97510998427656614</v>
      </c>
      <c r="AE105" s="70"/>
      <c r="AF105" s="74"/>
      <c r="AG105" s="71">
        <v>990</v>
      </c>
      <c r="AH105">
        <f>25*60</f>
        <v>1500</v>
      </c>
      <c r="AI105">
        <v>1.4999999999999999E-2</v>
      </c>
      <c r="AJ105" s="4">
        <f t="shared" si="30"/>
        <v>0.59288537549407117</v>
      </c>
      <c r="AK105" s="8">
        <f t="shared" si="31"/>
        <v>1.0587238848108413E-5</v>
      </c>
    </row>
    <row r="106" spans="5:37">
      <c r="E106" s="72">
        <v>0.55145833333333327</v>
      </c>
      <c r="F106" s="71">
        <v>1000</v>
      </c>
      <c r="G106" s="58">
        <v>15.69</v>
      </c>
      <c r="H106" s="58">
        <v>6.85</v>
      </c>
      <c r="I106" s="58">
        <v>8.94</v>
      </c>
      <c r="J106" s="58">
        <v>15.64</v>
      </c>
      <c r="K106" s="58">
        <v>6.98</v>
      </c>
      <c r="L106" s="58">
        <v>9.24</v>
      </c>
      <c r="M106" s="59">
        <f t="shared" si="16"/>
        <v>15.664999999999999</v>
      </c>
      <c r="N106" s="59">
        <f t="shared" si="16"/>
        <v>6.915</v>
      </c>
      <c r="O106" s="59">
        <f t="shared" si="16"/>
        <v>9.09</v>
      </c>
      <c r="P106" s="60">
        <f t="shared" si="21"/>
        <v>0.18701827918059746</v>
      </c>
      <c r="Q106" s="22">
        <f t="shared" si="22"/>
        <v>1.2161860006463664E-7</v>
      </c>
      <c r="R106" s="61">
        <f t="shared" si="23"/>
        <v>3.787031409848257E-8</v>
      </c>
      <c r="S106" s="22">
        <f t="shared" si="24"/>
        <v>1.4341606899177278E-15</v>
      </c>
      <c r="T106" s="94">
        <v>298</v>
      </c>
      <c r="U106" s="59">
        <f t="shared" si="25"/>
        <v>288.66500000000002</v>
      </c>
      <c r="V106" s="63">
        <f t="shared" si="26"/>
        <v>0.54541416474380811</v>
      </c>
      <c r="W106" s="64">
        <f t="shared" si="27"/>
        <v>3.5108652787055283</v>
      </c>
      <c r="X106" s="65">
        <f t="shared" si="17"/>
        <v>-3.2324234499188136E-7</v>
      </c>
      <c r="Y106" s="66">
        <f t="shared" si="18"/>
        <v>-3.1771151062033133E-7</v>
      </c>
      <c r="Z106" s="66">
        <f t="shared" si="19"/>
        <v>-3.1780614589729758E-7</v>
      </c>
      <c r="AA106" s="67">
        <f t="shared" si="20"/>
        <v>-3.1236670829110956E-7</v>
      </c>
      <c r="AB106" s="68">
        <f t="shared" si="29"/>
        <v>9.4457369880131617E-5</v>
      </c>
      <c r="AC106" s="69"/>
      <c r="AD106" s="70">
        <f t="shared" si="28"/>
        <v>0.94457369880131614</v>
      </c>
      <c r="AE106" s="70"/>
      <c r="AF106" s="74"/>
      <c r="AG106" s="71">
        <v>1000</v>
      </c>
      <c r="AH106">
        <f>30*60</f>
        <v>1800</v>
      </c>
      <c r="AI106">
        <v>0</v>
      </c>
      <c r="AJ106" s="4">
        <f t="shared" si="30"/>
        <v>0</v>
      </c>
      <c r="AK106" s="8">
        <f t="shared" si="31"/>
        <v>0</v>
      </c>
    </row>
    <row r="107" spans="5:37">
      <c r="E107" s="72">
        <v>0.55157407407407411</v>
      </c>
      <c r="F107" s="71">
        <v>1010</v>
      </c>
      <c r="G107" s="58">
        <v>15.71</v>
      </c>
      <c r="H107" s="58">
        <v>6.87</v>
      </c>
      <c r="I107" s="58">
        <v>9.01</v>
      </c>
      <c r="J107" s="58">
        <v>15.66</v>
      </c>
      <c r="K107" s="58">
        <v>6.99</v>
      </c>
      <c r="L107" s="58">
        <v>9.3000000000000007</v>
      </c>
      <c r="M107" s="59">
        <f t="shared" si="16"/>
        <v>15.685</v>
      </c>
      <c r="N107" s="59">
        <f t="shared" si="16"/>
        <v>6.93</v>
      </c>
      <c r="O107" s="59">
        <f t="shared" si="16"/>
        <v>9.1550000000000011</v>
      </c>
      <c r="P107" s="60">
        <f t="shared" si="21"/>
        <v>0.18842093856923689</v>
      </c>
      <c r="Q107" s="22">
        <f t="shared" si="22"/>
        <v>1.174897554939528E-7</v>
      </c>
      <c r="R107" s="61">
        <f t="shared" si="23"/>
        <v>3.9266365486559835E-8</v>
      </c>
      <c r="S107" s="22">
        <f t="shared" si="24"/>
        <v>1.5418474585240973E-15</v>
      </c>
      <c r="T107" s="94">
        <v>298</v>
      </c>
      <c r="U107" s="59">
        <f t="shared" si="25"/>
        <v>288.685</v>
      </c>
      <c r="V107" s="63">
        <f t="shared" si="26"/>
        <v>0.54420792361754189</v>
      </c>
      <c r="W107" s="64">
        <f t="shared" si="27"/>
        <v>3.5011274752657693</v>
      </c>
      <c r="X107" s="65">
        <f t="shared" si="17"/>
        <v>-3.3928230485606761E-7</v>
      </c>
      <c r="Y107" s="66">
        <f t="shared" si="18"/>
        <v>-3.3297681899303613E-7</v>
      </c>
      <c r="Z107" s="66">
        <f t="shared" si="19"/>
        <v>-3.3309400503958153E-7</v>
      </c>
      <c r="AA107" s="67">
        <f t="shared" si="20"/>
        <v>-3.2690134947008816E-7</v>
      </c>
      <c r="AB107" s="68">
        <f t="shared" si="29"/>
        <v>9.1279629269601221E-5</v>
      </c>
      <c r="AC107" s="69"/>
      <c r="AD107" s="70">
        <f t="shared" si="28"/>
        <v>0.91279629269601226</v>
      </c>
      <c r="AE107" s="70"/>
      <c r="AF107" s="74"/>
      <c r="AG107" s="71">
        <v>1010</v>
      </c>
      <c r="AH107">
        <f>35*60</f>
        <v>2100</v>
      </c>
      <c r="AI107">
        <v>0</v>
      </c>
      <c r="AJ107" s="4">
        <f t="shared" si="30"/>
        <v>0</v>
      </c>
      <c r="AK107" s="8">
        <f t="shared" si="31"/>
        <v>0</v>
      </c>
    </row>
    <row r="108" spans="5:37">
      <c r="E108" s="72">
        <v>0.55168981481481483</v>
      </c>
      <c r="F108" s="71">
        <v>1020</v>
      </c>
      <c r="G108" s="58">
        <v>15.72</v>
      </c>
      <c r="H108" s="58">
        <v>6.88</v>
      </c>
      <c r="I108" s="58">
        <v>8.93</v>
      </c>
      <c r="J108" s="58">
        <v>15.67</v>
      </c>
      <c r="K108" s="58">
        <v>7</v>
      </c>
      <c r="L108" s="58">
        <v>9.18</v>
      </c>
      <c r="M108" s="59">
        <f t="shared" si="16"/>
        <v>15.695</v>
      </c>
      <c r="N108" s="59">
        <f t="shared" si="16"/>
        <v>6.9399999999999995</v>
      </c>
      <c r="O108" s="59">
        <f t="shared" si="16"/>
        <v>9.0549999999999997</v>
      </c>
      <c r="P108" s="60">
        <f t="shared" si="21"/>
        <v>0.18639515041375171</v>
      </c>
      <c r="Q108" s="22">
        <f t="shared" si="22"/>
        <v>1.1481536214968814E-7</v>
      </c>
      <c r="R108" s="61">
        <f t="shared" si="23"/>
        <v>4.0214400920493429E-8</v>
      </c>
      <c r="S108" s="22">
        <f t="shared" si="24"/>
        <v>1.6171980413941828E-15</v>
      </c>
      <c r="T108" s="94">
        <v>298</v>
      </c>
      <c r="U108" s="59">
        <f t="shared" si="25"/>
        <v>288.69499999999999</v>
      </c>
      <c r="V108" s="63">
        <f t="shared" si="26"/>
        <v>0.54360486572822375</v>
      </c>
      <c r="W108" s="64">
        <f t="shared" si="27"/>
        <v>3.4962692111452092</v>
      </c>
      <c r="X108" s="65">
        <f t="shared" si="17"/>
        <v>-3.3966357746460722E-7</v>
      </c>
      <c r="Y108" s="66">
        <f t="shared" si="18"/>
        <v>-3.3310459262112309E-7</v>
      </c>
      <c r="Z108" s="66">
        <f t="shared" si="19"/>
        <v>-3.3323124818572076E-7</v>
      </c>
      <c r="AA108" s="67">
        <f t="shared" si="20"/>
        <v>-3.2679402740840083E-7</v>
      </c>
      <c r="AB108" s="68">
        <f t="shared" si="29"/>
        <v>8.7949087098948911E-5</v>
      </c>
      <c r="AC108" s="69"/>
      <c r="AD108" s="70">
        <f t="shared" si="28"/>
        <v>0.87949087098948908</v>
      </c>
      <c r="AE108" s="70"/>
      <c r="AF108" s="74"/>
      <c r="AG108" s="71">
        <v>1020</v>
      </c>
      <c r="AH108">
        <f>40*60</f>
        <v>2400</v>
      </c>
      <c r="AI108">
        <v>0</v>
      </c>
      <c r="AJ108" s="4">
        <f t="shared" si="30"/>
        <v>0</v>
      </c>
      <c r="AK108" s="8">
        <f t="shared" si="31"/>
        <v>0</v>
      </c>
    </row>
    <row r="109" spans="5:37">
      <c r="E109" s="72">
        <v>0.55180555555555555</v>
      </c>
      <c r="F109" s="71">
        <v>1030</v>
      </c>
      <c r="G109" s="58">
        <v>15.73</v>
      </c>
      <c r="H109" s="58">
        <v>6.9</v>
      </c>
      <c r="I109" s="58">
        <v>8.99</v>
      </c>
      <c r="J109" s="58">
        <v>15.68</v>
      </c>
      <c r="K109" s="58">
        <v>7</v>
      </c>
      <c r="L109" s="58">
        <v>9.19</v>
      </c>
      <c r="M109" s="59">
        <f t="shared" si="16"/>
        <v>15.705</v>
      </c>
      <c r="N109" s="59">
        <f t="shared" si="16"/>
        <v>6.95</v>
      </c>
      <c r="O109" s="59">
        <f t="shared" si="16"/>
        <v>9.09</v>
      </c>
      <c r="P109" s="60">
        <f t="shared" si="21"/>
        <v>0.18714808624450549</v>
      </c>
      <c r="Q109" s="22">
        <f t="shared" si="22"/>
        <v>1.1220184543019621E-7</v>
      </c>
      <c r="R109" s="61">
        <f t="shared" si="23"/>
        <v>4.1185325439598435E-8</v>
      </c>
      <c r="S109" s="22">
        <f t="shared" si="24"/>
        <v>1.6962310315656341E-15</v>
      </c>
      <c r="T109" s="94">
        <v>298</v>
      </c>
      <c r="U109" s="59">
        <f t="shared" si="25"/>
        <v>288.70499999999998</v>
      </c>
      <c r="V109" s="63">
        <f t="shared" si="26"/>
        <v>0.54300184961566034</v>
      </c>
      <c r="W109" s="64">
        <f t="shared" si="27"/>
        <v>3.4914180243455091</v>
      </c>
      <c r="X109" s="65">
        <f t="shared" si="17"/>
        <v>-3.4462907510091377E-7</v>
      </c>
      <c r="Y109" s="66">
        <f t="shared" si="18"/>
        <v>-3.3761104611565314E-7</v>
      </c>
      <c r="Z109" s="66">
        <f t="shared" si="19"/>
        <v>-3.3775396130881719E-7</v>
      </c>
      <c r="AA109" s="67">
        <f t="shared" si="20"/>
        <v>-3.3087302686465982E-7</v>
      </c>
      <c r="AB109" s="68">
        <f t="shared" si="29"/>
        <v>8.4617204954804437E-5</v>
      </c>
      <c r="AC109" s="69"/>
      <c r="AD109" s="70">
        <f t="shared" si="28"/>
        <v>0.84617204954804437</v>
      </c>
      <c r="AE109" s="70"/>
      <c r="AF109" s="74"/>
      <c r="AG109" s="71">
        <v>1030</v>
      </c>
      <c r="AH109">
        <f>45*60</f>
        <v>2700</v>
      </c>
      <c r="AI109">
        <v>0</v>
      </c>
      <c r="AJ109" s="4">
        <f t="shared" si="30"/>
        <v>0</v>
      </c>
      <c r="AK109" s="8">
        <f t="shared" si="31"/>
        <v>0</v>
      </c>
    </row>
    <row r="110" spans="5:37">
      <c r="E110" s="72">
        <v>0.55192129629629627</v>
      </c>
      <c r="F110" s="71">
        <v>1040</v>
      </c>
      <c r="G110" s="58">
        <v>15.75</v>
      </c>
      <c r="H110" s="58">
        <v>6.91</v>
      </c>
      <c r="I110" s="58">
        <v>8.98</v>
      </c>
      <c r="J110" s="58">
        <v>15.69</v>
      </c>
      <c r="K110" s="58">
        <v>7.01</v>
      </c>
      <c r="L110" s="58">
        <v>9.1</v>
      </c>
      <c r="M110" s="59">
        <f t="shared" si="16"/>
        <v>15.719999999999999</v>
      </c>
      <c r="N110" s="59">
        <f t="shared" si="16"/>
        <v>6.96</v>
      </c>
      <c r="O110" s="59">
        <f t="shared" si="16"/>
        <v>9.0399999999999991</v>
      </c>
      <c r="P110" s="60">
        <f t="shared" si="21"/>
        <v>0.18616712493654006</v>
      </c>
      <c r="Q110" s="22">
        <f t="shared" si="22"/>
        <v>1.0964781961431838E-7</v>
      </c>
      <c r="R110" s="61">
        <f t="shared" si="23"/>
        <v>4.2197220974480298E-8</v>
      </c>
      <c r="S110" s="22">
        <f t="shared" si="24"/>
        <v>1.7806054579691202E-15</v>
      </c>
      <c r="T110" s="94">
        <v>298</v>
      </c>
      <c r="U110" s="59">
        <f t="shared" si="25"/>
        <v>288.72000000000003</v>
      </c>
      <c r="V110" s="63">
        <f t="shared" si="26"/>
        <v>0.54209740376872773</v>
      </c>
      <c r="W110" s="64">
        <f t="shared" si="27"/>
        <v>3.4841544905294874</v>
      </c>
      <c r="X110" s="65">
        <f t="shared" si="17"/>
        <v>-3.4623319734179987E-7</v>
      </c>
      <c r="Y110" s="66">
        <f t="shared" si="18"/>
        <v>-3.3885523060760634E-7</v>
      </c>
      <c r="Z110" s="66">
        <f t="shared" si="19"/>
        <v>-3.390124494807496E-7</v>
      </c>
      <c r="AA110" s="67">
        <f t="shared" si="20"/>
        <v>-3.3178500118990262E-7</v>
      </c>
      <c r="AB110" s="68">
        <f t="shared" si="29"/>
        <v>8.1240151426780255E-5</v>
      </c>
      <c r="AC110" s="69"/>
      <c r="AD110" s="70">
        <f t="shared" si="28"/>
        <v>0.8124015142678026</v>
      </c>
      <c r="AE110" s="70"/>
      <c r="AF110" s="74"/>
      <c r="AG110" s="71">
        <v>1040</v>
      </c>
    </row>
    <row r="111" spans="5:37">
      <c r="E111" s="72">
        <v>0.55203703703703699</v>
      </c>
      <c r="F111" s="71">
        <v>1050</v>
      </c>
      <c r="G111" s="58">
        <v>15.76</v>
      </c>
      <c r="H111" s="58">
        <v>6.91</v>
      </c>
      <c r="I111" s="58">
        <v>8.92</v>
      </c>
      <c r="J111" s="58">
        <v>15.7</v>
      </c>
      <c r="K111" s="58">
        <v>7.01</v>
      </c>
      <c r="L111" s="58">
        <v>9.06</v>
      </c>
      <c r="M111" s="59">
        <f t="shared" si="16"/>
        <v>15.73</v>
      </c>
      <c r="N111" s="59">
        <f t="shared" si="16"/>
        <v>6.96</v>
      </c>
      <c r="O111" s="59">
        <f t="shared" si="16"/>
        <v>8.99</v>
      </c>
      <c r="P111" s="60">
        <f t="shared" si="21"/>
        <v>0.18516957885232016</v>
      </c>
      <c r="Q111" s="22">
        <f t="shared" si="22"/>
        <v>1.0964781961431838E-7</v>
      </c>
      <c r="R111" s="61">
        <f t="shared" si="23"/>
        <v>4.2232301439024347E-8</v>
      </c>
      <c r="S111" s="22">
        <f t="shared" si="24"/>
        <v>1.7835672848366178E-15</v>
      </c>
      <c r="T111" s="94">
        <v>298</v>
      </c>
      <c r="U111" s="59">
        <f t="shared" si="25"/>
        <v>288.73</v>
      </c>
      <c r="V111" s="63">
        <f t="shared" si="26"/>
        <v>0.54149449207905775</v>
      </c>
      <c r="W111" s="64">
        <f t="shared" si="27"/>
        <v>3.479320949873991</v>
      </c>
      <c r="X111" s="65">
        <f t="shared" si="17"/>
        <v>-3.3101760430351197E-7</v>
      </c>
      <c r="Y111" s="66">
        <f t="shared" si="18"/>
        <v>-3.2398023351802875E-7</v>
      </c>
      <c r="Z111" s="66">
        <f t="shared" si="19"/>
        <v>-3.2412984667131268E-7</v>
      </c>
      <c r="AA111" s="67">
        <f t="shared" si="20"/>
        <v>-3.1723572754522104E-7</v>
      </c>
      <c r="AB111" s="68">
        <f t="shared" si="29"/>
        <v>7.785056216226625E-5</v>
      </c>
      <c r="AC111" s="69"/>
      <c r="AD111" s="70">
        <f t="shared" si="28"/>
        <v>0.77850562162266246</v>
      </c>
      <c r="AE111" s="70"/>
      <c r="AF111" s="74"/>
      <c r="AG111" s="71">
        <v>1050</v>
      </c>
    </row>
    <row r="112" spans="5:37">
      <c r="E112" s="72">
        <v>0.55215277777777771</v>
      </c>
      <c r="F112" s="71">
        <v>1060</v>
      </c>
      <c r="G112" s="58">
        <v>15.77</v>
      </c>
      <c r="H112" s="58">
        <v>6.92</v>
      </c>
      <c r="I112" s="58">
        <v>8.92</v>
      </c>
      <c r="J112" s="58">
        <v>15.72</v>
      </c>
      <c r="K112" s="58">
        <v>7.01</v>
      </c>
      <c r="L112" s="58">
        <v>8.9700000000000006</v>
      </c>
      <c r="M112" s="59">
        <f t="shared" si="16"/>
        <v>15.745000000000001</v>
      </c>
      <c r="N112" s="59">
        <f t="shared" si="16"/>
        <v>6.9649999999999999</v>
      </c>
      <c r="O112" s="59">
        <f t="shared" si="16"/>
        <v>8.9450000000000003</v>
      </c>
      <c r="P112" s="60">
        <f t="shared" si="21"/>
        <v>0.18429068961573586</v>
      </c>
      <c r="Q112" s="22">
        <f t="shared" si="22"/>
        <v>1.0839269140212026E-7</v>
      </c>
      <c r="R112" s="61">
        <f t="shared" si="23"/>
        <v>4.27746137809187E-8</v>
      </c>
      <c r="S112" s="22">
        <f t="shared" si="24"/>
        <v>1.8296675841067598E-15</v>
      </c>
      <c r="T112" s="94">
        <v>298</v>
      </c>
      <c r="U112" s="59">
        <f t="shared" si="25"/>
        <v>288.745</v>
      </c>
      <c r="V112" s="63">
        <f t="shared" si="26"/>
        <v>0.54059020284612747</v>
      </c>
      <c r="W112" s="64">
        <f t="shared" si="27"/>
        <v>3.4720838348617473</v>
      </c>
      <c r="X112" s="65">
        <f t="shared" si="17"/>
        <v>-3.2456807419685025E-7</v>
      </c>
      <c r="Y112" s="66">
        <f t="shared" si="18"/>
        <v>-3.1750838010183034E-7</v>
      </c>
      <c r="Z112" s="66">
        <f t="shared" si="19"/>
        <v>-3.1766193581071697E-7</v>
      </c>
      <c r="AA112" s="67">
        <f t="shared" si="20"/>
        <v>-3.1074911743097076E-7</v>
      </c>
      <c r="AB112" s="68">
        <f t="shared" si="29"/>
        <v>7.4609773008553899E-5</v>
      </c>
      <c r="AC112" s="69"/>
      <c r="AD112" s="70">
        <f t="shared" si="28"/>
        <v>0.74609773008553903</v>
      </c>
      <c r="AE112" s="70"/>
      <c r="AF112" s="74"/>
      <c r="AG112" s="71">
        <v>1060</v>
      </c>
    </row>
    <row r="113" spans="5:33">
      <c r="E113" s="72">
        <v>0.55226851851851855</v>
      </c>
      <c r="F113" s="71">
        <v>1070</v>
      </c>
      <c r="G113" s="58">
        <v>15.78</v>
      </c>
      <c r="H113" s="58">
        <v>6.92</v>
      </c>
      <c r="I113" s="58">
        <v>8.9</v>
      </c>
      <c r="J113" s="58">
        <v>15.73</v>
      </c>
      <c r="K113" s="58">
        <v>7.01</v>
      </c>
      <c r="L113" s="58">
        <v>9</v>
      </c>
      <c r="M113" s="59">
        <f t="shared" si="16"/>
        <v>15.754999999999999</v>
      </c>
      <c r="N113" s="59">
        <f t="shared" si="16"/>
        <v>6.9649999999999999</v>
      </c>
      <c r="O113" s="59">
        <f t="shared" si="16"/>
        <v>8.9499999999999993</v>
      </c>
      <c r="P113" s="60">
        <f t="shared" si="21"/>
        <v>0.18442572698651624</v>
      </c>
      <c r="Q113" s="22">
        <f t="shared" si="22"/>
        <v>1.0839269140212026E-7</v>
      </c>
      <c r="R113" s="61">
        <f t="shared" si="23"/>
        <v>4.2810174258302591E-8</v>
      </c>
      <c r="S113" s="22">
        <f t="shared" si="24"/>
        <v>1.8327110200262339E-15</v>
      </c>
      <c r="T113" s="94">
        <v>298</v>
      </c>
      <c r="U113" s="59">
        <f t="shared" si="25"/>
        <v>288.755</v>
      </c>
      <c r="V113" s="63">
        <f t="shared" si="26"/>
        <v>0.53998739555223119</v>
      </c>
      <c r="W113" s="64">
        <f t="shared" si="27"/>
        <v>3.467267873196052</v>
      </c>
      <c r="X113" s="65">
        <f t="shared" si="17"/>
        <v>-3.1192903171176998E-7</v>
      </c>
      <c r="Y113" s="66">
        <f t="shared" si="18"/>
        <v>-3.0511853801981947E-7</v>
      </c>
      <c r="Z113" s="66">
        <f t="shared" si="19"/>
        <v>-3.0526723474122933E-7</v>
      </c>
      <c r="AA113" s="67">
        <f t="shared" si="20"/>
        <v>-2.9859894463936564E-7</v>
      </c>
      <c r="AB113" s="68">
        <f t="shared" si="29"/>
        <v>7.1433676636132383E-5</v>
      </c>
      <c r="AC113" s="69"/>
      <c r="AD113" s="70">
        <f t="shared" si="28"/>
        <v>0.71433676636132382</v>
      </c>
      <c r="AE113" s="70"/>
      <c r="AF113" s="74"/>
      <c r="AG113" s="71">
        <v>1070</v>
      </c>
    </row>
    <row r="114" spans="5:33">
      <c r="E114" s="72">
        <v>0.55238425925925927</v>
      </c>
      <c r="F114" s="71">
        <v>1080</v>
      </c>
      <c r="G114" s="58">
        <v>15.79</v>
      </c>
      <c r="H114" s="58">
        <v>6.93</v>
      </c>
      <c r="I114" s="58">
        <v>8.8800000000000008</v>
      </c>
      <c r="J114" s="58">
        <v>15.74</v>
      </c>
      <c r="K114" s="58">
        <v>7.01</v>
      </c>
      <c r="L114" s="58">
        <v>8.9499999999999993</v>
      </c>
      <c r="M114" s="59">
        <f t="shared" si="16"/>
        <v>15.765000000000001</v>
      </c>
      <c r="N114" s="59">
        <f t="shared" si="16"/>
        <v>6.97</v>
      </c>
      <c r="O114" s="59">
        <f t="shared" si="16"/>
        <v>8.9149999999999991</v>
      </c>
      <c r="P114" s="60">
        <f t="shared" si="21"/>
        <v>0.183736419036541</v>
      </c>
      <c r="Q114" s="22">
        <f t="shared" si="22"/>
        <v>1.0715193052376054E-7</v>
      </c>
      <c r="R114" s="61">
        <f t="shared" si="23"/>
        <v>4.3341894866652432E-8</v>
      </c>
      <c r="S114" s="22">
        <f t="shared" si="24"/>
        <v>1.8785198506319526E-15</v>
      </c>
      <c r="T114" s="94">
        <v>298</v>
      </c>
      <c r="U114" s="59">
        <f t="shared" si="25"/>
        <v>288.76499999999999</v>
      </c>
      <c r="V114" s="63">
        <f t="shared" si="26"/>
        <v>0.53938463000905335</v>
      </c>
      <c r="W114" s="64">
        <f t="shared" si="27"/>
        <v>3.4624589243828043</v>
      </c>
      <c r="X114" s="65">
        <f t="shared" si="17"/>
        <v>-3.0534428216395083E-7</v>
      </c>
      <c r="Y114" s="66">
        <f t="shared" si="18"/>
        <v>-2.9852700585597343E-7</v>
      </c>
      <c r="Z114" s="66">
        <f t="shared" si="19"/>
        <v>-2.9867921193604136E-7</v>
      </c>
      <c r="AA114" s="67">
        <f t="shared" si="20"/>
        <v>-2.9200734524286831E-7</v>
      </c>
      <c r="AB114" s="68">
        <f t="shared" si="29"/>
        <v>6.838151076634367E-5</v>
      </c>
      <c r="AC114" s="69"/>
      <c r="AD114" s="70">
        <f t="shared" si="28"/>
        <v>0.68381510766343667</v>
      </c>
      <c r="AE114" s="70"/>
      <c r="AF114" s="100"/>
      <c r="AG114" s="71">
        <v>1080</v>
      </c>
    </row>
    <row r="115" spans="5:33">
      <c r="E115" s="72">
        <v>0.55249999999999999</v>
      </c>
      <c r="F115" s="71">
        <v>1090</v>
      </c>
      <c r="G115" s="58">
        <v>15.81</v>
      </c>
      <c r="H115" s="58">
        <v>6.93</v>
      </c>
      <c r="I115" s="58">
        <v>8.89</v>
      </c>
      <c r="J115" s="58">
        <v>15.75</v>
      </c>
      <c r="K115" s="58">
        <v>7.02</v>
      </c>
      <c r="L115" s="58">
        <v>8.9499999999999993</v>
      </c>
      <c r="M115" s="59">
        <f t="shared" si="16"/>
        <v>15.780000000000001</v>
      </c>
      <c r="N115" s="59">
        <f t="shared" si="16"/>
        <v>6.9749999999999996</v>
      </c>
      <c r="O115" s="59">
        <f t="shared" si="16"/>
        <v>8.92</v>
      </c>
      <c r="P115" s="60">
        <f t="shared" si="21"/>
        <v>0.18388738067885957</v>
      </c>
      <c r="Q115" s="22">
        <f t="shared" si="22"/>
        <v>1.059253725177288E-7</v>
      </c>
      <c r="R115" s="61">
        <f t="shared" si="23"/>
        <v>4.3898455691101232E-8</v>
      </c>
      <c r="S115" s="22">
        <f t="shared" si="24"/>
        <v>1.9270744120635781E-15</v>
      </c>
      <c r="T115" s="94">
        <v>298</v>
      </c>
      <c r="U115" s="59">
        <f t="shared" si="25"/>
        <v>288.77999999999997</v>
      </c>
      <c r="V115" s="63">
        <f t="shared" si="26"/>
        <v>0.53848055996739042</v>
      </c>
      <c r="W115" s="64">
        <f t="shared" si="27"/>
        <v>3.4552586268923879</v>
      </c>
      <c r="X115" s="65">
        <f t="shared" si="17"/>
        <v>-3.0042817913738923E-7</v>
      </c>
      <c r="Y115" s="66">
        <f t="shared" si="18"/>
        <v>-2.9352728738230055E-7</v>
      </c>
      <c r="Z115" s="66">
        <f t="shared" si="19"/>
        <v>-2.9368580216327814E-7</v>
      </c>
      <c r="AA115" s="67">
        <f t="shared" si="20"/>
        <v>-2.8693614296052767E-7</v>
      </c>
      <c r="AB115" s="68">
        <f t="shared" si="29"/>
        <v>6.5395237328025606E-5</v>
      </c>
      <c r="AC115" s="69"/>
      <c r="AD115" s="70">
        <f t="shared" si="28"/>
        <v>0.65395237328025602</v>
      </c>
      <c r="AE115" s="70"/>
      <c r="AF115" s="74"/>
      <c r="AG115" s="71">
        <v>1090</v>
      </c>
    </row>
    <row r="116" spans="5:33">
      <c r="E116" s="72">
        <v>0.55261574074074071</v>
      </c>
      <c r="F116" s="71">
        <v>1100</v>
      </c>
      <c r="G116" s="58">
        <v>15.82</v>
      </c>
      <c r="H116" s="58">
        <v>6.93</v>
      </c>
      <c r="I116" s="58">
        <v>8.8699999999999992</v>
      </c>
      <c r="J116" s="58">
        <v>15.76</v>
      </c>
      <c r="K116" s="58">
        <v>7.02</v>
      </c>
      <c r="L116" s="58">
        <v>8.9499999999999993</v>
      </c>
      <c r="M116" s="59">
        <f t="shared" si="16"/>
        <v>15.79</v>
      </c>
      <c r="N116" s="59">
        <f t="shared" si="16"/>
        <v>6.9749999999999996</v>
      </c>
      <c r="O116" s="59">
        <f t="shared" si="16"/>
        <v>8.91</v>
      </c>
      <c r="P116" s="60">
        <f t="shared" si="21"/>
        <v>0.18371314870114877</v>
      </c>
      <c r="Q116" s="22">
        <f t="shared" si="22"/>
        <v>1.059253725177288E-7</v>
      </c>
      <c r="R116" s="61">
        <f t="shared" si="23"/>
        <v>4.3934950469260693E-8</v>
      </c>
      <c r="S116" s="22">
        <f t="shared" si="24"/>
        <v>1.9302798727363904E-15</v>
      </c>
      <c r="T116" s="94">
        <v>298</v>
      </c>
      <c r="U116" s="59">
        <f t="shared" si="25"/>
        <v>288.79000000000002</v>
      </c>
      <c r="V116" s="63">
        <f t="shared" si="26"/>
        <v>0.53787789878202719</v>
      </c>
      <c r="W116" s="64">
        <f t="shared" si="27"/>
        <v>3.4504671635003796</v>
      </c>
      <c r="X116" s="65">
        <f t="shared" si="17"/>
        <v>-2.8754232974867582E-7</v>
      </c>
      <c r="Y116" s="66">
        <f t="shared" si="18"/>
        <v>-2.8092353201509572E-7</v>
      </c>
      <c r="Z116" s="66">
        <f t="shared" si="19"/>
        <v>-2.8107588691698557E-7</v>
      </c>
      <c r="AA116" s="67">
        <f t="shared" si="20"/>
        <v>-2.7460243011778513E-7</v>
      </c>
      <c r="AB116" s="68">
        <f t="shared" si="29"/>
        <v>6.2458919826043828E-5</v>
      </c>
      <c r="AC116" s="69"/>
      <c r="AD116" s="70">
        <f t="shared" si="28"/>
        <v>0.62458919826043824</v>
      </c>
      <c r="AE116" s="70"/>
      <c r="AF116" s="74"/>
      <c r="AG116" s="71">
        <v>1100</v>
      </c>
    </row>
    <row r="117" spans="5:33">
      <c r="E117" s="72">
        <v>0.55273148148148143</v>
      </c>
      <c r="F117" s="71">
        <v>1110</v>
      </c>
      <c r="G117" s="58">
        <v>15.83</v>
      </c>
      <c r="H117" s="58">
        <v>6.94</v>
      </c>
      <c r="I117" s="58">
        <v>8.84</v>
      </c>
      <c r="J117" s="58">
        <v>15.77</v>
      </c>
      <c r="K117" s="58">
        <v>7.02</v>
      </c>
      <c r="L117" s="58">
        <v>8.9499999999999993</v>
      </c>
      <c r="M117" s="59">
        <f t="shared" si="16"/>
        <v>15.8</v>
      </c>
      <c r="N117" s="59">
        <f t="shared" si="16"/>
        <v>6.98</v>
      </c>
      <c r="O117" s="59">
        <f t="shared" si="16"/>
        <v>8.8949999999999996</v>
      </c>
      <c r="P117" s="60">
        <f t="shared" si="21"/>
        <v>0.18343574444052971</v>
      </c>
      <c r="Q117" s="22">
        <f t="shared" si="22"/>
        <v>1.0471285480508987E-7</v>
      </c>
      <c r="R117" s="61">
        <f t="shared" si="23"/>
        <v>4.448064127748732E-8</v>
      </c>
      <c r="S117" s="22">
        <f t="shared" si="24"/>
        <v>1.9785274484565087E-15</v>
      </c>
      <c r="T117" s="94">
        <v>298</v>
      </c>
      <c r="U117" s="59">
        <f t="shared" si="25"/>
        <v>288.8</v>
      </c>
      <c r="V117" s="63">
        <f t="shared" si="26"/>
        <v>0.53727527933220531</v>
      </c>
      <c r="W117" s="64">
        <f t="shared" si="27"/>
        <v>3.4456826756374985</v>
      </c>
      <c r="X117" s="65">
        <f t="shared" si="17"/>
        <v>-2.8143383046229176E-7</v>
      </c>
      <c r="Y117" s="66">
        <f t="shared" si="18"/>
        <v>-2.7479453850567124E-7</v>
      </c>
      <c r="Z117" s="66">
        <f t="shared" si="19"/>
        <v>-2.7495116572284992E-7</v>
      </c>
      <c r="AA117" s="67">
        <f t="shared" si="20"/>
        <v>-2.6846111101311574E-7</v>
      </c>
      <c r="AB117" s="68">
        <f t="shared" si="29"/>
        <v>5.9648680496492803E-5</v>
      </c>
      <c r="AC117" s="69"/>
      <c r="AD117" s="70">
        <f t="shared" si="28"/>
        <v>0.59648680496492801</v>
      </c>
      <c r="AE117" s="70"/>
      <c r="AF117" s="74"/>
      <c r="AG117" s="71">
        <v>1110</v>
      </c>
    </row>
    <row r="118" spans="5:33">
      <c r="E118" s="72">
        <v>0.55284722222222216</v>
      </c>
      <c r="F118" s="71">
        <v>1120</v>
      </c>
      <c r="G118" s="58">
        <v>15.84</v>
      </c>
      <c r="H118" s="58">
        <v>6.94</v>
      </c>
      <c r="I118" s="58">
        <v>8.84</v>
      </c>
      <c r="J118" s="58">
        <v>15.78</v>
      </c>
      <c r="K118" s="58">
        <v>7.02</v>
      </c>
      <c r="L118" s="58">
        <v>8.9600000000000009</v>
      </c>
      <c r="M118" s="59">
        <f t="shared" si="16"/>
        <v>15.809999999999999</v>
      </c>
      <c r="N118" s="59">
        <f t="shared" si="16"/>
        <v>6.98</v>
      </c>
      <c r="O118" s="59">
        <f t="shared" si="16"/>
        <v>8.9</v>
      </c>
      <c r="P118" s="60">
        <f t="shared" si="21"/>
        <v>0.18357076229972619</v>
      </c>
      <c r="Q118" s="22">
        <f t="shared" si="22"/>
        <v>1.0471285480508987E-7</v>
      </c>
      <c r="R118" s="61">
        <f t="shared" si="23"/>
        <v>4.45176200529421E-8</v>
      </c>
      <c r="S118" s="22">
        <f t="shared" si="24"/>
        <v>1.9818184951781128E-15</v>
      </c>
      <c r="T118" s="94">
        <v>298</v>
      </c>
      <c r="U118" s="59">
        <f t="shared" si="25"/>
        <v>288.81</v>
      </c>
      <c r="V118" s="63">
        <f t="shared" si="26"/>
        <v>0.53667270161358738</v>
      </c>
      <c r="W118" s="64">
        <f t="shared" si="27"/>
        <v>3.440905152678031</v>
      </c>
      <c r="X118" s="65">
        <f t="shared" si="17"/>
        <v>-2.6948176433791336E-7</v>
      </c>
      <c r="Y118" s="66">
        <f t="shared" si="18"/>
        <v>-2.6310032320842847E-7</v>
      </c>
      <c r="Z118" s="66">
        <f t="shared" si="19"/>
        <v>-2.6325143840907711E-7</v>
      </c>
      <c r="AA118" s="67">
        <f t="shared" si="20"/>
        <v>-2.5701395553766205E-7</v>
      </c>
      <c r="AB118" s="68">
        <f t="shared" si="29"/>
        <v>5.6899703246605397E-5</v>
      </c>
      <c r="AC118" s="69"/>
      <c r="AD118" s="70">
        <f t="shared" si="28"/>
        <v>0.56899703246605393</v>
      </c>
      <c r="AE118" s="70"/>
      <c r="AF118" s="74"/>
      <c r="AG118" s="71">
        <v>1120</v>
      </c>
    </row>
    <row r="119" spans="5:33">
      <c r="E119" s="72">
        <v>0.55296296296296299</v>
      </c>
      <c r="F119" s="71">
        <v>1130</v>
      </c>
      <c r="G119" s="58">
        <v>15.85</v>
      </c>
      <c r="H119" s="58">
        <v>6.94</v>
      </c>
      <c r="I119" s="58">
        <v>8.8699999999999992</v>
      </c>
      <c r="J119" s="58">
        <v>15.79</v>
      </c>
      <c r="K119" s="58">
        <v>7.03</v>
      </c>
      <c r="L119" s="58">
        <v>8.94</v>
      </c>
      <c r="M119" s="59">
        <f t="shared" si="16"/>
        <v>15.82</v>
      </c>
      <c r="N119" s="59">
        <f t="shared" si="16"/>
        <v>6.9850000000000003</v>
      </c>
      <c r="O119" s="59">
        <f t="shared" si="16"/>
        <v>8.9049999999999994</v>
      </c>
      <c r="P119" s="60">
        <f t="shared" si="21"/>
        <v>0.18370582710972236</v>
      </c>
      <c r="Q119" s="22">
        <f t="shared" si="22"/>
        <v>1.0351421666793431E-7</v>
      </c>
      <c r="R119" s="61">
        <f t="shared" si="23"/>
        <v>4.5070547865709546E-8</v>
      </c>
      <c r="S119" s="22">
        <f t="shared" si="24"/>
        <v>2.0313542849152154E-15</v>
      </c>
      <c r="T119" s="94">
        <v>298</v>
      </c>
      <c r="U119" s="59">
        <f t="shared" si="25"/>
        <v>288.82</v>
      </c>
      <c r="V119" s="63">
        <f t="shared" si="26"/>
        <v>0.53607016562183996</v>
      </c>
      <c r="W119" s="64">
        <f t="shared" si="27"/>
        <v>3.4361345840131778</v>
      </c>
      <c r="X119" s="65">
        <f t="shared" si="17"/>
        <v>-2.6400040100873323E-7</v>
      </c>
      <c r="Y119" s="66">
        <f t="shared" si="18"/>
        <v>-2.5757888268908648E-7</v>
      </c>
      <c r="Z119" s="66">
        <f t="shared" si="19"/>
        <v>-2.5773507903337989E-7</v>
      </c>
      <c r="AA119" s="67">
        <f t="shared" si="20"/>
        <v>-2.514621584507328E-7</v>
      </c>
      <c r="AB119" s="68">
        <f t="shared" si="29"/>
        <v>5.4267704508087767E-5</v>
      </c>
      <c r="AC119" s="69"/>
      <c r="AD119" s="70">
        <f t="shared" si="28"/>
        <v>0.54267704508087766</v>
      </c>
      <c r="AE119" s="70"/>
      <c r="AF119" s="74"/>
      <c r="AG119" s="71">
        <v>1130</v>
      </c>
    </row>
    <row r="120" spans="5:33">
      <c r="E120" s="72">
        <v>0.55307870370370371</v>
      </c>
      <c r="F120" s="71">
        <v>1140</v>
      </c>
      <c r="G120" s="58">
        <v>15.86</v>
      </c>
      <c r="H120" s="58">
        <v>6.95</v>
      </c>
      <c r="I120" s="58">
        <v>8.86</v>
      </c>
      <c r="J120" s="58">
        <v>15.81</v>
      </c>
      <c r="K120" s="58">
        <v>7.03</v>
      </c>
      <c r="L120" s="58">
        <v>8.9700000000000006</v>
      </c>
      <c r="M120" s="59">
        <f t="shared" si="16"/>
        <v>15.835000000000001</v>
      </c>
      <c r="N120" s="59">
        <f t="shared" si="16"/>
        <v>6.99</v>
      </c>
      <c r="O120" s="59">
        <f t="shared" si="16"/>
        <v>8.9149999999999991</v>
      </c>
      <c r="P120" s="60">
        <f t="shared" si="21"/>
        <v>0.18396009965155946</v>
      </c>
      <c r="Q120" s="22">
        <f t="shared" si="22"/>
        <v>1.0232929922807534E-7</v>
      </c>
      <c r="R120" s="61">
        <f t="shared" si="23"/>
        <v>4.5649306624542656E-8</v>
      </c>
      <c r="S120" s="22">
        <f t="shared" si="24"/>
        <v>2.0838591953015141E-15</v>
      </c>
      <c r="T120" s="94">
        <v>298</v>
      </c>
      <c r="U120" s="59">
        <f t="shared" si="25"/>
        <v>288.83499999999998</v>
      </c>
      <c r="V120" s="63">
        <f t="shared" si="26"/>
        <v>0.53516643986261547</v>
      </c>
      <c r="W120" s="64">
        <f t="shared" si="27"/>
        <v>3.4289917471529772</v>
      </c>
      <c r="X120" s="65">
        <f t="shared" si="17"/>
        <v>-2.5885958208602943E-7</v>
      </c>
      <c r="Y120" s="66">
        <f t="shared" si="18"/>
        <v>-2.523779479838391E-7</v>
      </c>
      <c r="Z120" s="66">
        <f t="shared" si="19"/>
        <v>-2.5254024284770363E-7</v>
      </c>
      <c r="AA120" s="67">
        <f t="shared" si="20"/>
        <v>-2.4621277614570993E-7</v>
      </c>
      <c r="AB120" s="68">
        <f t="shared" si="29"/>
        <v>5.1690887036580447E-5</v>
      </c>
      <c r="AC120" s="69"/>
      <c r="AD120" s="70">
        <f t="shared" si="28"/>
        <v>0.51690887036580446</v>
      </c>
      <c r="AE120" s="70"/>
      <c r="AF120" s="74"/>
      <c r="AG120" s="71">
        <v>1140</v>
      </c>
    </row>
    <row r="121" spans="5:33">
      <c r="E121" s="72">
        <v>0.55319444444444443</v>
      </c>
      <c r="F121" s="71">
        <v>1150</v>
      </c>
      <c r="G121" s="58">
        <v>15.87</v>
      </c>
      <c r="H121" s="58">
        <v>6.95</v>
      </c>
      <c r="I121" s="58">
        <v>8.86</v>
      </c>
      <c r="J121" s="58">
        <v>15.82</v>
      </c>
      <c r="K121" s="58">
        <v>7.04</v>
      </c>
      <c r="L121" s="58">
        <v>8.98</v>
      </c>
      <c r="M121" s="59">
        <f t="shared" si="16"/>
        <v>15.844999999999999</v>
      </c>
      <c r="N121" s="59">
        <f t="shared" si="16"/>
        <v>6.9950000000000001</v>
      </c>
      <c r="O121" s="59">
        <f t="shared" si="16"/>
        <v>8.92</v>
      </c>
      <c r="P121" s="60">
        <f t="shared" si="21"/>
        <v>0.18409529091906837</v>
      </c>
      <c r="Q121" s="22">
        <f t="shared" si="22"/>
        <v>1.0115794542598979E-7</v>
      </c>
      <c r="R121" s="61">
        <f t="shared" si="23"/>
        <v>4.6216290466810983E-8</v>
      </c>
      <c r="S121" s="22">
        <f t="shared" si="24"/>
        <v>2.1359455045126437E-15</v>
      </c>
      <c r="T121" s="94">
        <v>298</v>
      </c>
      <c r="U121" s="59">
        <f t="shared" si="25"/>
        <v>288.84500000000003</v>
      </c>
      <c r="V121" s="63">
        <f t="shared" si="26"/>
        <v>0.53456400816907712</v>
      </c>
      <c r="W121" s="64">
        <f t="shared" si="27"/>
        <v>3.4242385179216415</v>
      </c>
      <c r="X121" s="65">
        <f t="shared" si="17"/>
        <v>-2.5290578050572361E-7</v>
      </c>
      <c r="Y121" s="66">
        <f t="shared" si="18"/>
        <v>-2.4640115506342386E-7</v>
      </c>
      <c r="Z121" s="66">
        <f t="shared" si="19"/>
        <v>-2.4656845116895381E-7</v>
      </c>
      <c r="AA121" s="67">
        <f t="shared" si="20"/>
        <v>-2.4022251626767494E-7</v>
      </c>
      <c r="AB121" s="68">
        <f t="shared" si="29"/>
        <v>4.9166039136755749E-5</v>
      </c>
      <c r="AC121" s="69"/>
      <c r="AD121" s="70">
        <f t="shared" si="28"/>
        <v>0.49166039136755751</v>
      </c>
      <c r="AE121" s="70"/>
      <c r="AF121" s="74"/>
      <c r="AG121" s="71">
        <v>1150</v>
      </c>
    </row>
    <row r="122" spans="5:33">
      <c r="E122" s="72">
        <v>0.55331018518518515</v>
      </c>
      <c r="F122" s="71">
        <v>1160</v>
      </c>
      <c r="G122" s="58">
        <v>15.88</v>
      </c>
      <c r="H122" s="58">
        <v>6.96</v>
      </c>
      <c r="I122" s="58">
        <v>8.82</v>
      </c>
      <c r="J122" s="58">
        <v>15.83</v>
      </c>
      <c r="K122" s="58">
        <v>7.04</v>
      </c>
      <c r="L122" s="58">
        <v>8.85</v>
      </c>
      <c r="M122" s="59">
        <f t="shared" si="16"/>
        <v>15.855</v>
      </c>
      <c r="N122" s="59">
        <f t="shared" si="16"/>
        <v>7</v>
      </c>
      <c r="O122" s="59">
        <f t="shared" si="16"/>
        <v>8.8350000000000009</v>
      </c>
      <c r="P122" s="60">
        <f t="shared" si="21"/>
        <v>0.18237274237696224</v>
      </c>
      <c r="Q122" s="22">
        <f t="shared" si="22"/>
        <v>9.9999999999999995E-8</v>
      </c>
      <c r="R122" s="61">
        <f t="shared" si="23"/>
        <v>4.6790316490027141E-8</v>
      </c>
      <c r="S122" s="22">
        <f t="shared" si="24"/>
        <v>2.189333717236906E-15</v>
      </c>
      <c r="T122" s="94">
        <v>298</v>
      </c>
      <c r="U122" s="59">
        <f t="shared" si="25"/>
        <v>288.85500000000002</v>
      </c>
      <c r="V122" s="63">
        <f t="shared" si="26"/>
        <v>0.53396161818724319</v>
      </c>
      <c r="W122" s="64">
        <f t="shared" si="27"/>
        <v>3.419492205986681</v>
      </c>
      <c r="X122" s="65">
        <f t="shared" si="17"/>
        <v>-2.4426456409256061E-7</v>
      </c>
      <c r="Y122" s="66">
        <f t="shared" si="18"/>
        <v>-2.378765562319157E-7</v>
      </c>
      <c r="Z122" s="66">
        <f t="shared" si="19"/>
        <v>-2.3804361543912924E-7</v>
      </c>
      <c r="AA122" s="67">
        <f t="shared" si="20"/>
        <v>-2.3181392891958255E-7</v>
      </c>
      <c r="AB122" s="68">
        <f t="shared" si="29"/>
        <v>4.6700926621358836E-5</v>
      </c>
      <c r="AC122" s="69"/>
      <c r="AD122" s="70">
        <f t="shared" si="28"/>
        <v>0.46700926621358835</v>
      </c>
      <c r="AE122" s="70"/>
      <c r="AF122" s="74"/>
      <c r="AG122" s="71">
        <v>1160</v>
      </c>
    </row>
    <row r="123" spans="5:33">
      <c r="E123" s="72">
        <v>0.55342592592592588</v>
      </c>
      <c r="F123" s="71">
        <v>1170</v>
      </c>
      <c r="G123" s="58">
        <v>15.89</v>
      </c>
      <c r="H123" s="58">
        <v>6.96</v>
      </c>
      <c r="I123" s="58">
        <v>8.85</v>
      </c>
      <c r="J123" s="58">
        <v>15.84</v>
      </c>
      <c r="K123" s="58">
        <v>7.05</v>
      </c>
      <c r="L123" s="58">
        <v>8.86</v>
      </c>
      <c r="M123" s="59">
        <f t="shared" si="16"/>
        <v>15.865</v>
      </c>
      <c r="N123" s="59">
        <f t="shared" si="16"/>
        <v>7.0049999999999999</v>
      </c>
      <c r="O123" s="59">
        <f t="shared" si="16"/>
        <v>8.8550000000000004</v>
      </c>
      <c r="P123" s="60">
        <f t="shared" si="21"/>
        <v>0.18281738950321261</v>
      </c>
      <c r="Q123" s="22">
        <f t="shared" si="22"/>
        <v>9.8855309465693834E-8</v>
      </c>
      <c r="R123" s="61">
        <f t="shared" si="23"/>
        <v>4.7371472161079673E-8</v>
      </c>
      <c r="S123" s="22">
        <f t="shared" si="24"/>
        <v>2.2440563747079466E-15</v>
      </c>
      <c r="T123" s="94">
        <v>298</v>
      </c>
      <c r="U123" s="59">
        <f t="shared" si="25"/>
        <v>288.86500000000001</v>
      </c>
      <c r="V123" s="63">
        <f t="shared" si="26"/>
        <v>0.5333592699127806</v>
      </c>
      <c r="W123" s="64">
        <f t="shared" si="27"/>
        <v>3.4147528008149273</v>
      </c>
      <c r="X123" s="65">
        <f t="shared" si="17"/>
        <v>-2.385211240247305E-7</v>
      </c>
      <c r="Y123" s="66">
        <f t="shared" si="18"/>
        <v>-2.3210291965702421E-7</v>
      </c>
      <c r="Z123" s="66">
        <f t="shared" si="19"/>
        <v>-2.3227562279798951E-7</v>
      </c>
      <c r="AA123" s="67">
        <f t="shared" si="20"/>
        <v>-2.2602082726611564E-7</v>
      </c>
      <c r="AB123" s="68">
        <f t="shared" si="29"/>
        <v>4.4321061894101794E-5</v>
      </c>
      <c r="AC123" s="69"/>
      <c r="AD123" s="70">
        <f t="shared" si="28"/>
        <v>0.44321061894101793</v>
      </c>
      <c r="AE123" s="70"/>
      <c r="AF123" s="74"/>
      <c r="AG123" s="71">
        <v>1170</v>
      </c>
    </row>
    <row r="124" spans="5:33">
      <c r="E124" s="72">
        <v>0.55354166666666671</v>
      </c>
      <c r="F124" s="71">
        <v>1180</v>
      </c>
      <c r="G124" s="58">
        <v>15.91</v>
      </c>
      <c r="H124" s="58">
        <v>6.97</v>
      </c>
      <c r="I124" s="58">
        <v>8.81</v>
      </c>
      <c r="J124" s="58">
        <v>15.86</v>
      </c>
      <c r="K124" s="58">
        <v>7.05</v>
      </c>
      <c r="L124" s="58">
        <v>8.9700000000000006</v>
      </c>
      <c r="M124" s="59">
        <f t="shared" si="16"/>
        <v>15.885</v>
      </c>
      <c r="N124" s="59">
        <f t="shared" si="16"/>
        <v>7.01</v>
      </c>
      <c r="O124" s="59">
        <f t="shared" si="16"/>
        <v>8.89</v>
      </c>
      <c r="P124" s="60">
        <f t="shared" si="21"/>
        <v>0.18360388386560414</v>
      </c>
      <c r="Q124" s="22">
        <f t="shared" si="22"/>
        <v>9.7723722095581017E-8</v>
      </c>
      <c r="R124" s="61">
        <f t="shared" si="23"/>
        <v>4.7999717229474194E-8</v>
      </c>
      <c r="S124" s="22">
        <f t="shared" si="24"/>
        <v>2.3039728541094819E-15</v>
      </c>
      <c r="T124" s="94">
        <v>298</v>
      </c>
      <c r="U124" s="59">
        <f t="shared" si="25"/>
        <v>288.88499999999999</v>
      </c>
      <c r="V124" s="63">
        <f t="shared" si="26"/>
        <v>0.53215469846864483</v>
      </c>
      <c r="W124" s="64">
        <f t="shared" si="27"/>
        <v>3.4052946687120449</v>
      </c>
      <c r="X124" s="65">
        <f t="shared" si="17"/>
        <v>-2.3370451359484913E-7</v>
      </c>
      <c r="Y124" s="66">
        <f t="shared" si="18"/>
        <v>-2.2720222379771658E-7</v>
      </c>
      <c r="Z124" s="66">
        <f t="shared" si="19"/>
        <v>-2.2738313503454098E-7</v>
      </c>
      <c r="AA124" s="67">
        <f t="shared" si="20"/>
        <v>-2.2105168959729245E-7</v>
      </c>
      <c r="AB124" s="68">
        <f t="shared" si="29"/>
        <v>4.1998896833767013E-5</v>
      </c>
      <c r="AC124" s="69"/>
      <c r="AD124" s="70">
        <f t="shared" si="28"/>
        <v>0.41998896833767013</v>
      </c>
      <c r="AE124" s="70"/>
      <c r="AF124" s="74"/>
      <c r="AG124" s="71">
        <v>1180</v>
      </c>
    </row>
    <row r="125" spans="5:33">
      <c r="E125" s="72">
        <v>0.55365740740740743</v>
      </c>
      <c r="F125" s="71">
        <v>1190</v>
      </c>
      <c r="G125" s="58">
        <v>15.92</v>
      </c>
      <c r="H125" s="58">
        <v>6.97</v>
      </c>
      <c r="I125" s="58">
        <v>8.82</v>
      </c>
      <c r="J125" s="58">
        <v>15.87</v>
      </c>
      <c r="K125" s="58">
        <v>7.06</v>
      </c>
      <c r="L125" s="58">
        <v>8.8800000000000008</v>
      </c>
      <c r="M125" s="59">
        <f t="shared" si="16"/>
        <v>15.895</v>
      </c>
      <c r="N125" s="59">
        <f t="shared" si="16"/>
        <v>7.0149999999999997</v>
      </c>
      <c r="O125" s="59">
        <f t="shared" si="16"/>
        <v>8.8500000000000014</v>
      </c>
      <c r="P125" s="60">
        <f t="shared" si="21"/>
        <v>0.18280959050790541</v>
      </c>
      <c r="Q125" s="22">
        <f t="shared" si="22"/>
        <v>9.6605087898981288E-8</v>
      </c>
      <c r="R125" s="61">
        <f t="shared" si="23"/>
        <v>4.8595894173111055E-8</v>
      </c>
      <c r="S125" s="22">
        <f t="shared" si="24"/>
        <v>2.361560930484209E-15</v>
      </c>
      <c r="T125" s="94">
        <v>298</v>
      </c>
      <c r="U125" s="59">
        <f t="shared" si="25"/>
        <v>288.89499999999998</v>
      </c>
      <c r="V125" s="63">
        <f t="shared" si="26"/>
        <v>0.53155247529030969</v>
      </c>
      <c r="W125" s="64">
        <f t="shared" si="27"/>
        <v>3.400575920798151</v>
      </c>
      <c r="X125" s="65">
        <f t="shared" si="17"/>
        <v>-2.2591327292850637E-7</v>
      </c>
      <c r="Y125" s="66">
        <f t="shared" si="18"/>
        <v>-2.1948961950363431E-7</v>
      </c>
      <c r="Z125" s="66">
        <f t="shared" si="19"/>
        <v>-2.1967227067232389E-7</v>
      </c>
      <c r="AA125" s="67">
        <f t="shared" si="20"/>
        <v>-2.1342088135220218E-7</v>
      </c>
      <c r="AB125" s="68">
        <f t="shared" si="29"/>
        <v>3.9725685299005927E-5</v>
      </c>
      <c r="AC125" s="69"/>
      <c r="AD125" s="70">
        <f t="shared" si="28"/>
        <v>0.39725685299005925</v>
      </c>
      <c r="AE125" s="70"/>
      <c r="AF125" s="74"/>
      <c r="AG125" s="71">
        <v>1190</v>
      </c>
    </row>
    <row r="126" spans="5:33">
      <c r="E126" s="72">
        <v>0.55377314814814815</v>
      </c>
      <c r="F126" s="71">
        <v>1200</v>
      </c>
      <c r="G126" s="58">
        <v>15.93</v>
      </c>
      <c r="H126" s="58">
        <v>6.98</v>
      </c>
      <c r="I126" s="58">
        <v>8.84</v>
      </c>
      <c r="J126" s="58">
        <v>15.87</v>
      </c>
      <c r="K126" s="58">
        <v>7.06</v>
      </c>
      <c r="L126" s="58">
        <v>8.86</v>
      </c>
      <c r="M126" s="59">
        <f t="shared" si="16"/>
        <v>15.899999999999999</v>
      </c>
      <c r="N126" s="59">
        <f t="shared" si="16"/>
        <v>7.02</v>
      </c>
      <c r="O126" s="59">
        <f t="shared" si="16"/>
        <v>8.85</v>
      </c>
      <c r="P126" s="60">
        <f t="shared" si="21"/>
        <v>0.18282550509088671</v>
      </c>
      <c r="Q126" s="22">
        <f t="shared" si="22"/>
        <v>9.5499258602143556E-8</v>
      </c>
      <c r="R126" s="61">
        <f t="shared" si="23"/>
        <v>4.9179037752540832E-8</v>
      </c>
      <c r="S126" s="22">
        <f t="shared" si="24"/>
        <v>2.4185777542658363E-15</v>
      </c>
      <c r="T126" s="94">
        <v>298</v>
      </c>
      <c r="U126" s="59">
        <f t="shared" si="25"/>
        <v>288.89999999999998</v>
      </c>
      <c r="V126" s="63">
        <f t="shared" si="26"/>
        <v>0.53125137933518063</v>
      </c>
      <c r="W126" s="64">
        <f t="shared" si="27"/>
        <v>3.3982191217938116</v>
      </c>
      <c r="X126" s="65">
        <f t="shared" si="17"/>
        <v>-2.1874793185929728E-7</v>
      </c>
      <c r="Y126" s="66">
        <f t="shared" si="18"/>
        <v>-2.1237287429837052E-7</v>
      </c>
      <c r="Z126" s="66">
        <f t="shared" si="19"/>
        <v>-2.12558665124184E-7</v>
      </c>
      <c r="AA126" s="67">
        <f t="shared" si="20"/>
        <v>-2.0635856923792147E-7</v>
      </c>
      <c r="AB126" s="68">
        <f t="shared" si="29"/>
        <v>3.7529588741284896E-5</v>
      </c>
      <c r="AC126" s="75">
        <f>D14</f>
        <v>3.5996612083568602E-5</v>
      </c>
      <c r="AD126" s="70">
        <f t="shared" si="28"/>
        <v>0.37529588741284897</v>
      </c>
      <c r="AE126" s="70">
        <f t="shared" si="28"/>
        <v>0.35996612083568602</v>
      </c>
      <c r="AF126" s="74">
        <f>(AD126-AE126)*(AD126-AE126)</f>
        <v>2.3500174331030229E-4</v>
      </c>
      <c r="AG126" s="71">
        <v>1200</v>
      </c>
    </row>
    <row r="127" spans="5:33">
      <c r="E127" s="72">
        <v>0.55388888888888888</v>
      </c>
      <c r="F127" s="71">
        <v>1210</v>
      </c>
      <c r="G127" s="58">
        <v>15.94</v>
      </c>
      <c r="H127" s="58">
        <v>6.98</v>
      </c>
      <c r="I127" s="58">
        <v>8.7899999999999991</v>
      </c>
      <c r="J127" s="58">
        <v>15.89</v>
      </c>
      <c r="K127" s="58">
        <v>7.07</v>
      </c>
      <c r="L127" s="58">
        <v>8.93</v>
      </c>
      <c r="M127" s="59">
        <f t="shared" si="16"/>
        <v>15.914999999999999</v>
      </c>
      <c r="N127" s="59">
        <f t="shared" si="16"/>
        <v>7.0250000000000004</v>
      </c>
      <c r="O127" s="59">
        <f t="shared" si="16"/>
        <v>8.86</v>
      </c>
      <c r="P127" s="60">
        <f t="shared" si="21"/>
        <v>0.18307990192775811</v>
      </c>
      <c r="Q127" s="22">
        <f t="shared" si="22"/>
        <v>9.4406087628591968E-8</v>
      </c>
      <c r="R127" s="61">
        <f t="shared" si="23"/>
        <v>4.9810554345928625E-8</v>
      </c>
      <c r="S127" s="22">
        <f t="shared" si="24"/>
        <v>2.481091324248709E-15</v>
      </c>
      <c r="T127" s="94">
        <v>298</v>
      </c>
      <c r="U127" s="59">
        <f t="shared" si="25"/>
        <v>288.91500000000002</v>
      </c>
      <c r="V127" s="63">
        <f t="shared" si="26"/>
        <v>0.53034815399945201</v>
      </c>
      <c r="W127" s="64">
        <f t="shared" si="27"/>
        <v>3.39115900891345</v>
      </c>
      <c r="X127" s="65">
        <f t="shared" si="17"/>
        <v>-2.1243209736202523E-7</v>
      </c>
      <c r="Y127" s="66">
        <f t="shared" si="18"/>
        <v>-2.060590066171886E-7</v>
      </c>
      <c r="Z127" s="66">
        <f t="shared" si="19"/>
        <v>-2.0625020317432987E-7</v>
      </c>
      <c r="AA127" s="67">
        <f t="shared" si="20"/>
        <v>-2.0005683696311367E-7</v>
      </c>
      <c r="AB127" s="68">
        <f t="shared" si="29"/>
        <v>3.5404639441381025E-5</v>
      </c>
      <c r="AC127" s="69"/>
      <c r="AD127" s="70">
        <f t="shared" si="28"/>
        <v>0.35404639441381025</v>
      </c>
      <c r="AE127" s="70"/>
      <c r="AF127" s="74"/>
      <c r="AG127" s="71">
        <v>1210</v>
      </c>
    </row>
    <row r="128" spans="5:33">
      <c r="E128" s="72">
        <v>0.5540046296296296</v>
      </c>
      <c r="F128" s="71">
        <v>1220</v>
      </c>
      <c r="G128" s="58">
        <v>15.95</v>
      </c>
      <c r="H128" s="58">
        <v>6.98</v>
      </c>
      <c r="I128" s="58">
        <v>8.81</v>
      </c>
      <c r="J128" s="58">
        <v>15.9</v>
      </c>
      <c r="K128" s="58">
        <v>7.07</v>
      </c>
      <c r="L128" s="58">
        <v>8.91</v>
      </c>
      <c r="M128" s="59">
        <f t="shared" si="16"/>
        <v>15.925000000000001</v>
      </c>
      <c r="N128" s="59">
        <f t="shared" si="16"/>
        <v>7.0250000000000004</v>
      </c>
      <c r="O128" s="59">
        <f t="shared" si="16"/>
        <v>8.86</v>
      </c>
      <c r="P128" s="60">
        <f t="shared" si="21"/>
        <v>0.18311179203897057</v>
      </c>
      <c r="Q128" s="22">
        <f t="shared" si="22"/>
        <v>9.4406087628591968E-8</v>
      </c>
      <c r="R128" s="61">
        <f t="shared" si="23"/>
        <v>4.9851964119968225E-8</v>
      </c>
      <c r="S128" s="22">
        <f t="shared" si="24"/>
        <v>2.4852183266185991E-15</v>
      </c>
      <c r="T128" s="94">
        <v>298</v>
      </c>
      <c r="U128" s="59">
        <f t="shared" si="25"/>
        <v>288.92500000000001</v>
      </c>
      <c r="V128" s="63">
        <f t="shared" si="26"/>
        <v>0.52974605587827617</v>
      </c>
      <c r="W128" s="64">
        <f t="shared" si="27"/>
        <v>3.3864608240597449</v>
      </c>
      <c r="X128" s="65">
        <f t="shared" si="17"/>
        <v>-2.0070652223178854E-7</v>
      </c>
      <c r="Y128" s="66">
        <f t="shared" si="18"/>
        <v>-1.9466577048108813E-7</v>
      </c>
      <c r="Z128" s="66">
        <f t="shared" si="19"/>
        <v>-1.9484758162159231E-7</v>
      </c>
      <c r="AA128" s="67">
        <f t="shared" si="20"/>
        <v>-1.889776969129873E-7</v>
      </c>
      <c r="AB128" s="68">
        <f t="shared" si="29"/>
        <v>3.3342793851534076E-5</v>
      </c>
      <c r="AC128" s="69"/>
      <c r="AD128" s="70">
        <f t="shared" si="28"/>
        <v>0.33342793851534075</v>
      </c>
      <c r="AE128" s="70"/>
      <c r="AF128" s="74"/>
      <c r="AG128" s="71">
        <v>1220</v>
      </c>
    </row>
    <row r="129" spans="5:33">
      <c r="E129" s="72">
        <v>0.55412037037037032</v>
      </c>
      <c r="F129" s="71">
        <v>1230</v>
      </c>
      <c r="G129" s="58">
        <v>15.96</v>
      </c>
      <c r="H129" s="58">
        <v>6.99</v>
      </c>
      <c r="I129" s="58">
        <v>8.8000000000000007</v>
      </c>
      <c r="J129" s="58">
        <v>15.91</v>
      </c>
      <c r="K129" s="58">
        <v>7.08</v>
      </c>
      <c r="L129" s="58">
        <v>8.8699999999999992</v>
      </c>
      <c r="M129" s="59">
        <f t="shared" si="16"/>
        <v>15.935</v>
      </c>
      <c r="N129" s="59">
        <f t="shared" si="16"/>
        <v>7.0350000000000001</v>
      </c>
      <c r="O129" s="59">
        <f t="shared" si="16"/>
        <v>8.8350000000000009</v>
      </c>
      <c r="P129" s="60">
        <f t="shared" si="21"/>
        <v>0.18262692211827924</v>
      </c>
      <c r="Q129" s="22">
        <f t="shared" si="22"/>
        <v>9.2257142715476292E-8</v>
      </c>
      <c r="R129" s="61">
        <f t="shared" si="23"/>
        <v>5.1055575094686151E-8</v>
      </c>
      <c r="S129" s="22">
        <f t="shared" si="24"/>
        <v>2.6066717482491369E-15</v>
      </c>
      <c r="T129" s="94">
        <v>298</v>
      </c>
      <c r="U129" s="59">
        <f t="shared" si="25"/>
        <v>288.935</v>
      </c>
      <c r="V129" s="63">
        <f t="shared" si="26"/>
        <v>0.52914399943416301</v>
      </c>
      <c r="W129" s="64">
        <f t="shared" si="27"/>
        <v>3.3817694727041316</v>
      </c>
      <c r="X129" s="65">
        <f t="shared" si="17"/>
        <v>-1.9796641961701705E-7</v>
      </c>
      <c r="Y129" s="66">
        <f t="shared" si="18"/>
        <v>-1.917248564209874E-7</v>
      </c>
      <c r="Z129" s="66">
        <f t="shared" si="19"/>
        <v>-1.9192164288207209E-7</v>
      </c>
      <c r="AA129" s="67">
        <f t="shared" si="20"/>
        <v>-1.8586445742512911E-7</v>
      </c>
      <c r="AB129" s="68">
        <f t="shared" si="29"/>
        <v>3.1394942312617189E-5</v>
      </c>
      <c r="AC129" s="69"/>
      <c r="AD129" s="70">
        <f t="shared" si="28"/>
        <v>0.31394942312617191</v>
      </c>
      <c r="AE129" s="70"/>
      <c r="AF129" s="74"/>
      <c r="AG129" s="71">
        <v>1230</v>
      </c>
    </row>
    <row r="130" spans="5:33">
      <c r="E130" s="72">
        <v>0.55423611111111115</v>
      </c>
      <c r="F130" s="71">
        <v>1240</v>
      </c>
      <c r="G130" s="58">
        <v>15.97</v>
      </c>
      <c r="H130" s="58">
        <v>6.99</v>
      </c>
      <c r="I130" s="58">
        <v>8.7899999999999991</v>
      </c>
      <c r="J130" s="58">
        <v>15.92</v>
      </c>
      <c r="K130" s="58">
        <v>7.09</v>
      </c>
      <c r="L130" s="58">
        <v>8.8000000000000007</v>
      </c>
      <c r="M130" s="59">
        <f t="shared" si="16"/>
        <v>15.945</v>
      </c>
      <c r="N130" s="59">
        <f t="shared" si="16"/>
        <v>7.04</v>
      </c>
      <c r="O130" s="59">
        <f t="shared" si="16"/>
        <v>8.7949999999999999</v>
      </c>
      <c r="P130" s="60">
        <f t="shared" si="21"/>
        <v>0.18183176650902114</v>
      </c>
      <c r="Q130" s="22">
        <f t="shared" si="22"/>
        <v>9.120108393559095E-8</v>
      </c>
      <c r="R130" s="61">
        <f t="shared" si="23"/>
        <v>5.168970709529888E-8</v>
      </c>
      <c r="S130" s="22">
        <f t="shared" si="24"/>
        <v>2.6718258195977916E-15</v>
      </c>
      <c r="T130" s="94">
        <v>298</v>
      </c>
      <c r="U130" s="59">
        <f t="shared" si="25"/>
        <v>288.94499999999999</v>
      </c>
      <c r="V130" s="63">
        <f t="shared" si="26"/>
        <v>0.52854198466278812</v>
      </c>
      <c r="W130" s="64">
        <f t="shared" si="27"/>
        <v>3.3770849444465769</v>
      </c>
      <c r="X130" s="65">
        <f t="shared" si="17"/>
        <v>-1.8994815869276839E-7</v>
      </c>
      <c r="Y130" s="66">
        <f t="shared" si="18"/>
        <v>-1.8382795746291153E-7</v>
      </c>
      <c r="Z130" s="66">
        <f t="shared" si="19"/>
        <v>-1.8402515265212376E-7</v>
      </c>
      <c r="AA130" s="67">
        <f t="shared" si="20"/>
        <v>-1.780894392049126E-7</v>
      </c>
      <c r="AB130" s="68">
        <f t="shared" si="29"/>
        <v>2.947640251987009E-5</v>
      </c>
      <c r="AC130" s="69"/>
      <c r="AD130" s="70">
        <f t="shared" si="28"/>
        <v>0.29476402519870087</v>
      </c>
      <c r="AE130" s="70"/>
      <c r="AF130" s="74"/>
      <c r="AG130" s="71">
        <v>1240</v>
      </c>
    </row>
    <row r="131" spans="5:33">
      <c r="E131" s="72">
        <v>0.55435185185185187</v>
      </c>
      <c r="F131" s="71">
        <v>1250</v>
      </c>
      <c r="G131" s="58">
        <v>15.98</v>
      </c>
      <c r="H131" s="58">
        <v>6.99</v>
      </c>
      <c r="I131" s="58">
        <v>8.7799999999999994</v>
      </c>
      <c r="J131" s="58">
        <v>15.93</v>
      </c>
      <c r="K131" s="58">
        <v>7.09</v>
      </c>
      <c r="L131" s="58">
        <v>8.8800000000000008</v>
      </c>
      <c r="M131" s="59">
        <f t="shared" si="16"/>
        <v>15.955</v>
      </c>
      <c r="N131" s="59">
        <f t="shared" si="16"/>
        <v>7.04</v>
      </c>
      <c r="O131" s="59">
        <f t="shared" si="16"/>
        <v>8.83</v>
      </c>
      <c r="P131" s="60">
        <f t="shared" si="21"/>
        <v>0.18258718754497683</v>
      </c>
      <c r="Q131" s="22">
        <f t="shared" si="22"/>
        <v>9.120108393559095E-8</v>
      </c>
      <c r="R131" s="61">
        <f t="shared" si="23"/>
        <v>5.1732679094287755E-8</v>
      </c>
      <c r="S131" s="22">
        <f t="shared" si="24"/>
        <v>2.6762700862725573E-15</v>
      </c>
      <c r="T131" s="94">
        <v>298</v>
      </c>
      <c r="U131" s="59">
        <f t="shared" si="25"/>
        <v>288.95499999999998</v>
      </c>
      <c r="V131" s="63">
        <f t="shared" si="26"/>
        <v>0.52794001155982284</v>
      </c>
      <c r="W131" s="64">
        <f t="shared" si="27"/>
        <v>3.3724072289035223</v>
      </c>
      <c r="X131" s="65">
        <f t="shared" si="17"/>
        <v>-1.7937963676420878E-7</v>
      </c>
      <c r="Y131" s="66">
        <f t="shared" si="18"/>
        <v>-1.7355822839721401E-7</v>
      </c>
      <c r="Z131" s="66">
        <f t="shared" si="19"/>
        <v>-1.7374715059589068E-7</v>
      </c>
      <c r="AA131" s="67">
        <f t="shared" si="20"/>
        <v>-1.6810240224120714E-7</v>
      </c>
      <c r="AB131" s="68">
        <f t="shared" si="29"/>
        <v>2.7636829489657179E-5</v>
      </c>
      <c r="AC131" s="69"/>
      <c r="AD131" s="70">
        <f t="shared" si="28"/>
        <v>0.27636829489657178</v>
      </c>
      <c r="AE131" s="70"/>
      <c r="AF131" s="74"/>
      <c r="AG131" s="71">
        <v>1250</v>
      </c>
    </row>
    <row r="132" spans="5:33">
      <c r="E132" s="72">
        <v>0.5544675925925926</v>
      </c>
      <c r="F132" s="71">
        <v>1260</v>
      </c>
      <c r="G132" s="58">
        <v>15.99</v>
      </c>
      <c r="H132" s="58">
        <v>7.01</v>
      </c>
      <c r="I132" s="58">
        <v>8.7799999999999994</v>
      </c>
      <c r="J132" s="58">
        <v>15.94</v>
      </c>
      <c r="K132" s="58">
        <v>7.1</v>
      </c>
      <c r="L132" s="58">
        <v>8.85</v>
      </c>
      <c r="M132" s="59">
        <f t="shared" si="16"/>
        <v>15.965</v>
      </c>
      <c r="N132" s="59">
        <f t="shared" si="16"/>
        <v>7.0549999999999997</v>
      </c>
      <c r="O132" s="59">
        <f t="shared" si="16"/>
        <v>8.8149999999999995</v>
      </c>
      <c r="P132" s="60">
        <f t="shared" si="21"/>
        <v>0.18230878918122173</v>
      </c>
      <c r="Q132" s="22">
        <f t="shared" si="22"/>
        <v>8.8104887300801405E-8</v>
      </c>
      <c r="R132" s="61">
        <f t="shared" si="23"/>
        <v>5.3595196633939642E-8</v>
      </c>
      <c r="S132" s="22">
        <f t="shared" si="24"/>
        <v>2.8724451022306549E-15</v>
      </c>
      <c r="T132" s="94">
        <v>298</v>
      </c>
      <c r="U132" s="59">
        <f t="shared" si="25"/>
        <v>288.96499999999997</v>
      </c>
      <c r="V132" s="63">
        <f t="shared" si="26"/>
        <v>0.52733808012094241</v>
      </c>
      <c r="W132" s="64">
        <f t="shared" si="27"/>
        <v>3.3677363157079214</v>
      </c>
      <c r="X132" s="65">
        <f t="shared" si="17"/>
        <v>-1.8040387366492761E-7</v>
      </c>
      <c r="Y132" s="66">
        <f t="shared" si="18"/>
        <v>-1.7412094946070027E-7</v>
      </c>
      <c r="Z132" s="66">
        <f t="shared" si="19"/>
        <v>-1.7433976480958454E-7</v>
      </c>
      <c r="AA132" s="67">
        <f t="shared" si="20"/>
        <v>-1.6826041459357847E-7</v>
      </c>
      <c r="AB132" s="68">
        <f t="shared" si="29"/>
        <v>2.5900008161337809E-5</v>
      </c>
      <c r="AC132" s="69"/>
      <c r="AD132" s="70">
        <f t="shared" si="28"/>
        <v>0.25900008161337806</v>
      </c>
      <c r="AE132" s="70"/>
      <c r="AF132" s="74"/>
      <c r="AG132" s="71">
        <v>1260</v>
      </c>
    </row>
    <row r="133" spans="5:33">
      <c r="E133" s="72">
        <v>0.55458333333333332</v>
      </c>
      <c r="F133" s="71">
        <v>1270</v>
      </c>
      <c r="G133" s="58">
        <v>16.010000000000002</v>
      </c>
      <c r="H133" s="58">
        <v>7.01</v>
      </c>
      <c r="I133" s="58">
        <v>8.7799999999999994</v>
      </c>
      <c r="J133" s="58">
        <v>15.96</v>
      </c>
      <c r="K133" s="58">
        <v>7.1</v>
      </c>
      <c r="L133" s="58">
        <v>8.83</v>
      </c>
      <c r="M133" s="59">
        <f t="shared" si="16"/>
        <v>15.985000000000001</v>
      </c>
      <c r="N133" s="59">
        <f t="shared" si="16"/>
        <v>7.0549999999999997</v>
      </c>
      <c r="O133" s="59">
        <f t="shared" si="16"/>
        <v>8.8049999999999997</v>
      </c>
      <c r="P133" s="60">
        <f t="shared" si="21"/>
        <v>0.18216547853976217</v>
      </c>
      <c r="Q133" s="22">
        <f t="shared" si="22"/>
        <v>8.8104887300801405E-8</v>
      </c>
      <c r="R133" s="61">
        <f t="shared" si="23"/>
        <v>5.3684345913275378E-8</v>
      </c>
      <c r="S133" s="22">
        <f t="shared" si="24"/>
        <v>2.8820089961362069E-15</v>
      </c>
      <c r="T133" s="94">
        <v>298</v>
      </c>
      <c r="U133" s="59">
        <f t="shared" si="25"/>
        <v>288.98500000000001</v>
      </c>
      <c r="V133" s="63">
        <f t="shared" si="26"/>
        <v>0.5261343422181276</v>
      </c>
      <c r="W133" s="64">
        <f t="shared" si="27"/>
        <v>3.3584148549730775</v>
      </c>
      <c r="X133" s="65">
        <f t="shared" si="17"/>
        <v>-1.6916142281344246E-7</v>
      </c>
      <c r="Y133" s="66">
        <f t="shared" si="18"/>
        <v>-1.6323867697322014E-7</v>
      </c>
      <c r="Z133" s="66">
        <f t="shared" si="19"/>
        <v>-1.6344604646506087E-7</v>
      </c>
      <c r="AA133" s="67">
        <f t="shared" si="20"/>
        <v>-1.5771614911331143E-7</v>
      </c>
      <c r="AB133" s="68">
        <f t="shared" si="29"/>
        <v>2.4157365300006023E-5</v>
      </c>
      <c r="AC133" s="69"/>
      <c r="AD133" s="70">
        <f t="shared" si="28"/>
        <v>0.24157365300006023</v>
      </c>
      <c r="AE133" s="70"/>
      <c r="AF133" s="74"/>
      <c r="AG133" s="71">
        <v>1270</v>
      </c>
    </row>
    <row r="134" spans="5:33">
      <c r="E134" s="72">
        <v>0.55469907407407404</v>
      </c>
      <c r="F134" s="71">
        <v>1280</v>
      </c>
      <c r="G134" s="58">
        <v>16.02</v>
      </c>
      <c r="H134" s="58">
        <v>7.01</v>
      </c>
      <c r="I134" s="58">
        <v>8.77</v>
      </c>
      <c r="J134" s="58">
        <v>15.96</v>
      </c>
      <c r="K134" s="58">
        <v>7.11</v>
      </c>
      <c r="L134" s="58">
        <v>8.86</v>
      </c>
      <c r="M134" s="59">
        <f t="shared" ref="M134:O197" si="32">(G134+J134)/2</f>
        <v>15.99</v>
      </c>
      <c r="N134" s="59">
        <f t="shared" si="32"/>
        <v>7.0600000000000005</v>
      </c>
      <c r="O134" s="59">
        <f t="shared" si="32"/>
        <v>8.8149999999999995</v>
      </c>
      <c r="P134" s="60">
        <f t="shared" si="21"/>
        <v>0.18238826865281574</v>
      </c>
      <c r="Q134" s="22">
        <f t="shared" si="22"/>
        <v>8.7096358995607744E-8</v>
      </c>
      <c r="R134" s="61">
        <f t="shared" si="23"/>
        <v>5.4328550164846613E-8</v>
      </c>
      <c r="S134" s="22">
        <f t="shared" si="24"/>
        <v>2.9515913630142549E-15</v>
      </c>
      <c r="T134" s="94">
        <v>298</v>
      </c>
      <c r="U134" s="59">
        <f t="shared" si="25"/>
        <v>288.99</v>
      </c>
      <c r="V134" s="63">
        <f t="shared" si="26"/>
        <v>0.52583343377572023</v>
      </c>
      <c r="W134" s="64">
        <f t="shared" si="27"/>
        <v>3.3560887251036209</v>
      </c>
      <c r="X134" s="65">
        <f t="shared" ref="X134:X197" si="33">-($B$2/W134)*P134*S134*AB134</f>
        <v>-1.6183877723009802E-7</v>
      </c>
      <c r="Y134" s="66">
        <f t="shared" ref="Y134:Y197" si="34">-(AB134+(5*X134))*$B$2*S134*P134/W134</f>
        <v>-1.5602448327936735E-7</v>
      </c>
      <c r="Z134" s="66">
        <f t="shared" ref="Z134:Z197" si="35">-(AB134+5*Y134)*$B$2*P134*S134/W134</f>
        <v>-1.5623337026383487E-7</v>
      </c>
      <c r="AA134" s="67">
        <f t="shared" ref="AA134:AA197" si="36">-(AB134+(10*Z134))*$B$2*P134*S134/W134</f>
        <v>-1.506129541588354E-7</v>
      </c>
      <c r="AB134" s="68">
        <f t="shared" si="29"/>
        <v>2.2523620268667169E-5</v>
      </c>
      <c r="AC134" s="69"/>
      <c r="AD134" s="70">
        <f t="shared" si="28"/>
        <v>0.22523620268667169</v>
      </c>
      <c r="AE134" s="70"/>
      <c r="AF134" s="74"/>
      <c r="AG134" s="71">
        <v>1280</v>
      </c>
    </row>
    <row r="135" spans="5:33">
      <c r="E135" s="72">
        <v>0.55481481481481476</v>
      </c>
      <c r="F135" s="71">
        <v>1290</v>
      </c>
      <c r="G135" s="58">
        <v>16.03</v>
      </c>
      <c r="H135" s="58">
        <v>7.02</v>
      </c>
      <c r="I135" s="58">
        <v>8.77</v>
      </c>
      <c r="J135" s="58">
        <v>15.97</v>
      </c>
      <c r="K135" s="58">
        <v>7.12</v>
      </c>
      <c r="L135" s="58">
        <v>8.85</v>
      </c>
      <c r="M135" s="59">
        <f t="shared" si="32"/>
        <v>16</v>
      </c>
      <c r="N135" s="59">
        <f t="shared" si="32"/>
        <v>7.07</v>
      </c>
      <c r="O135" s="59">
        <f t="shared" si="32"/>
        <v>8.8099999999999987</v>
      </c>
      <c r="P135" s="60">
        <f t="shared" ref="P135:P198" si="37">((O135/32000)*(1/((-0.026*M135+1.9067)/1000)))/1.013</f>
        <v>0.18231660844786204</v>
      </c>
      <c r="Q135" s="22">
        <f t="shared" ref="Q135:Q198" si="38">POWER(10, -N135)</f>
        <v>8.5113803820237355E-8</v>
      </c>
      <c r="R135" s="61">
        <f t="shared" ref="R135:R198" si="39">(0.00000000000001*(0.1253*EXP(0.0831*M135)))/Q135</f>
        <v>5.5640242499808008E-8</v>
      </c>
      <c r="S135" s="22">
        <f t="shared" ref="S135:S198" si="40">POWER(R135, 2)</f>
        <v>3.0958365854374412E-15</v>
      </c>
      <c r="T135" s="94">
        <v>298</v>
      </c>
      <c r="U135" s="59">
        <f t="shared" ref="U135:U198" si="41">273+M135</f>
        <v>289</v>
      </c>
      <c r="V135" s="63">
        <f t="shared" ref="V135:V198" si="42">((1/U135)-(1/298))*5026</f>
        <v>0.52523164812707646</v>
      </c>
      <c r="W135" s="64">
        <f t="shared" ref="W135:W198" si="43">POWER(10,V135)</f>
        <v>3.3514415387209344</v>
      </c>
      <c r="X135" s="65">
        <f t="shared" si="33"/>
        <v>-1.5813579524667098E-7</v>
      </c>
      <c r="Y135" s="66">
        <f t="shared" si="34"/>
        <v>-1.5217097310464597E-7</v>
      </c>
      <c r="Z135" s="66">
        <f t="shared" si="35"/>
        <v>-1.523959639306035E-7</v>
      </c>
      <c r="AA135" s="67">
        <f t="shared" si="36"/>
        <v>-1.466391594775137E-7</v>
      </c>
      <c r="AB135" s="68">
        <f t="shared" si="29"/>
        <v>2.096200787120828E-5</v>
      </c>
      <c r="AC135" s="69"/>
      <c r="AD135" s="70">
        <f t="shared" ref="AD135:AD198" si="44">AB135*10000</f>
        <v>0.2096200787120828</v>
      </c>
      <c r="AE135" s="70"/>
      <c r="AF135" s="74"/>
      <c r="AG135" s="71">
        <v>1290</v>
      </c>
    </row>
    <row r="136" spans="5:33">
      <c r="E136" s="72">
        <v>0.55493055555555559</v>
      </c>
      <c r="F136" s="71">
        <v>1300</v>
      </c>
      <c r="G136" s="58">
        <v>16.04</v>
      </c>
      <c r="H136" s="58">
        <v>7.03</v>
      </c>
      <c r="I136" s="58">
        <v>8.7799999999999994</v>
      </c>
      <c r="J136" s="58">
        <v>15.98</v>
      </c>
      <c r="K136" s="58">
        <v>7.12</v>
      </c>
      <c r="L136" s="58">
        <v>8.9</v>
      </c>
      <c r="M136" s="59">
        <f t="shared" si="32"/>
        <v>16.009999999999998</v>
      </c>
      <c r="N136" s="59">
        <f t="shared" si="32"/>
        <v>7.0750000000000002</v>
      </c>
      <c r="O136" s="59">
        <f t="shared" si="32"/>
        <v>8.84</v>
      </c>
      <c r="P136" s="60">
        <f t="shared" si="37"/>
        <v>0.18296934939848156</v>
      </c>
      <c r="Q136" s="22">
        <f t="shared" si="38"/>
        <v>8.4139514164519218E-8</v>
      </c>
      <c r="R136" s="61">
        <f t="shared" si="39"/>
        <v>5.633131802340254E-8</v>
      </c>
      <c r="S136" s="22">
        <f t="shared" si="40"/>
        <v>3.1732173902537158E-15</v>
      </c>
      <c r="T136" s="94">
        <v>298</v>
      </c>
      <c r="U136" s="59">
        <f t="shared" si="41"/>
        <v>289.01</v>
      </c>
      <c r="V136" s="63">
        <f t="shared" si="42"/>
        <v>0.52462990412305521</v>
      </c>
      <c r="W136" s="64">
        <f t="shared" si="43"/>
        <v>3.3468011082372322</v>
      </c>
      <c r="X136" s="65">
        <f t="shared" si="33"/>
        <v>-1.5105774682682386E-7</v>
      </c>
      <c r="Y136" s="66">
        <f t="shared" si="34"/>
        <v>-1.4518845145339382E-7</v>
      </c>
      <c r="Z136" s="66">
        <f t="shared" si="35"/>
        <v>-1.4541650085108581E-7</v>
      </c>
      <c r="AA136" s="67">
        <f t="shared" si="36"/>
        <v>-1.3975753331782553E-7</v>
      </c>
      <c r="AB136" s="68">
        <f t="shared" ref="AB136:AB199" si="45">AB135+10*(0.166666666666666*(X135+2*Y135+2*Z135+AA135))</f>
        <v>1.9438826489883814E-5</v>
      </c>
      <c r="AC136" s="69"/>
      <c r="AD136" s="70">
        <f t="shared" si="44"/>
        <v>0.19438826489883815</v>
      </c>
      <c r="AE136" s="70"/>
      <c r="AF136" s="74"/>
      <c r="AG136" s="71">
        <v>1300</v>
      </c>
    </row>
    <row r="137" spans="5:33">
      <c r="E137" s="72">
        <v>0.55504629629629632</v>
      </c>
      <c r="F137" s="71">
        <v>1310</v>
      </c>
      <c r="G137" s="58">
        <v>16.05</v>
      </c>
      <c r="H137" s="58">
        <v>7.03</v>
      </c>
      <c r="I137" s="58">
        <v>8.75</v>
      </c>
      <c r="J137" s="58">
        <v>15.99</v>
      </c>
      <c r="K137" s="58">
        <v>7.13</v>
      </c>
      <c r="L137" s="58">
        <v>8.94</v>
      </c>
      <c r="M137" s="59">
        <f t="shared" si="32"/>
        <v>16.02</v>
      </c>
      <c r="N137" s="59">
        <f t="shared" si="32"/>
        <v>7.08</v>
      </c>
      <c r="O137" s="59">
        <f t="shared" si="32"/>
        <v>8.8449999999999989</v>
      </c>
      <c r="P137" s="60">
        <f t="shared" si="37"/>
        <v>0.18310478058680627</v>
      </c>
      <c r="Q137" s="22">
        <f t="shared" si="38"/>
        <v>8.3176377110266823E-8</v>
      </c>
      <c r="R137" s="61">
        <f t="shared" si="39"/>
        <v>5.7030976999510136E-8</v>
      </c>
      <c r="S137" s="22">
        <f t="shared" si="40"/>
        <v>3.2525323375186542E-15</v>
      </c>
      <c r="T137" s="94">
        <v>298</v>
      </c>
      <c r="U137" s="59">
        <f t="shared" si="41"/>
        <v>289.02</v>
      </c>
      <c r="V137" s="63">
        <f t="shared" si="42"/>
        <v>0.52402820175933651</v>
      </c>
      <c r="W137" s="64">
        <f t="shared" si="43"/>
        <v>3.342167423375674</v>
      </c>
      <c r="X137" s="65">
        <f t="shared" si="33"/>
        <v>-1.4356187947356136E-7</v>
      </c>
      <c r="Y137" s="66">
        <f t="shared" si="34"/>
        <v>-1.3783224471781709E-7</v>
      </c>
      <c r="Z137" s="66">
        <f t="shared" si="35"/>
        <v>-1.3806091763958862E-7</v>
      </c>
      <c r="AA137" s="67">
        <f t="shared" si="36"/>
        <v>-1.3254170287767868E-7</v>
      </c>
      <c r="AB137" s="68">
        <f t="shared" si="45"/>
        <v>1.7985451181961141E-5</v>
      </c>
      <c r="AC137" s="69"/>
      <c r="AD137" s="70">
        <f t="shared" si="44"/>
        <v>0.1798545118196114</v>
      </c>
      <c r="AE137" s="70"/>
      <c r="AF137" s="74"/>
      <c r="AG137" s="71">
        <v>1310</v>
      </c>
    </row>
    <row r="138" spans="5:33">
      <c r="E138" s="72">
        <v>0.55516203703703704</v>
      </c>
      <c r="F138" s="71">
        <v>1320</v>
      </c>
      <c r="G138" s="58">
        <v>16.059999999999999</v>
      </c>
      <c r="H138" s="58">
        <v>7.04</v>
      </c>
      <c r="I138" s="58">
        <v>8.77</v>
      </c>
      <c r="J138" s="58">
        <v>16.010000000000002</v>
      </c>
      <c r="K138" s="58">
        <v>7.14</v>
      </c>
      <c r="L138" s="58">
        <v>8.8800000000000008</v>
      </c>
      <c r="M138" s="59">
        <f t="shared" si="32"/>
        <v>16.035</v>
      </c>
      <c r="N138" s="59">
        <f t="shared" si="32"/>
        <v>7.09</v>
      </c>
      <c r="O138" s="59">
        <f t="shared" si="32"/>
        <v>8.8249999999999993</v>
      </c>
      <c r="P138" s="60">
        <f t="shared" si="37"/>
        <v>0.18273857568204271</v>
      </c>
      <c r="Q138" s="22">
        <f t="shared" si="38"/>
        <v>8.128305161640995E-8</v>
      </c>
      <c r="R138" s="61">
        <f t="shared" si="39"/>
        <v>5.8432189454669228E-8</v>
      </c>
      <c r="S138" s="22">
        <f t="shared" si="40"/>
        <v>3.4143207644663578E-15</v>
      </c>
      <c r="T138" s="94">
        <v>298</v>
      </c>
      <c r="U138" s="59">
        <f t="shared" si="41"/>
        <v>289.03500000000003</v>
      </c>
      <c r="V138" s="63">
        <f t="shared" si="42"/>
        <v>0.52312572627986897</v>
      </c>
      <c r="W138" s="64">
        <f t="shared" si="43"/>
        <v>3.3352295216843393</v>
      </c>
      <c r="X138" s="65">
        <f t="shared" si="33"/>
        <v>-1.3915185539774457E-7</v>
      </c>
      <c r="Y138" s="66">
        <f t="shared" si="34"/>
        <v>-1.3332153356867236E-7</v>
      </c>
      <c r="Z138" s="66">
        <f t="shared" si="35"/>
        <v>-1.3356581814923651E-7</v>
      </c>
      <c r="AA138" s="67">
        <f t="shared" si="36"/>
        <v>-1.2795931034762658E-7</v>
      </c>
      <c r="AB138" s="68">
        <f t="shared" si="45"/>
        <v>1.6605634670184393E-5</v>
      </c>
      <c r="AC138" s="69"/>
      <c r="AD138" s="70">
        <f t="shared" si="44"/>
        <v>0.16605634670184394</v>
      </c>
      <c r="AE138" s="70"/>
      <c r="AF138" s="74"/>
      <c r="AG138" s="71">
        <v>1320</v>
      </c>
    </row>
    <row r="139" spans="5:33">
      <c r="E139" s="72">
        <v>0.55527777777777776</v>
      </c>
      <c r="F139" s="71">
        <v>1330</v>
      </c>
      <c r="G139" s="58">
        <v>16.07</v>
      </c>
      <c r="H139" s="58">
        <v>7.05</v>
      </c>
      <c r="I139" s="58">
        <v>8.82</v>
      </c>
      <c r="J139" s="58">
        <v>16.02</v>
      </c>
      <c r="K139" s="58">
        <v>7.15</v>
      </c>
      <c r="L139" s="58">
        <v>8.9499999999999993</v>
      </c>
      <c r="M139" s="59">
        <f t="shared" si="32"/>
        <v>16.045000000000002</v>
      </c>
      <c r="N139" s="59">
        <f t="shared" si="32"/>
        <v>7.1</v>
      </c>
      <c r="O139" s="59">
        <f t="shared" si="32"/>
        <v>8.8849999999999998</v>
      </c>
      <c r="P139" s="60">
        <f t="shared" si="37"/>
        <v>0.18401310512298519</v>
      </c>
      <c r="Q139" s="22">
        <f t="shared" si="38"/>
        <v>7.943282347242818E-8</v>
      </c>
      <c r="R139" s="61">
        <f t="shared" si="39"/>
        <v>5.9842958834491481E-8</v>
      </c>
      <c r="S139" s="22">
        <f t="shared" si="40"/>
        <v>3.5811797220666424E-15</v>
      </c>
      <c r="T139" s="94">
        <v>298</v>
      </c>
      <c r="U139" s="59">
        <f t="shared" si="41"/>
        <v>289.04500000000002</v>
      </c>
      <c r="V139" s="63">
        <f t="shared" si="42"/>
        <v>0.52252412799799763</v>
      </c>
      <c r="W139" s="64">
        <f t="shared" si="43"/>
        <v>3.3306126560238378</v>
      </c>
      <c r="X139" s="65">
        <f t="shared" si="33"/>
        <v>-1.3534366525394818E-7</v>
      </c>
      <c r="Y139" s="66">
        <f t="shared" si="34"/>
        <v>-1.293459841010105E-7</v>
      </c>
      <c r="Z139" s="66">
        <f t="shared" si="35"/>
        <v>-1.2961176808982746E-7</v>
      </c>
      <c r="AA139" s="67">
        <f t="shared" si="36"/>
        <v>-1.2385631477895262E-7</v>
      </c>
      <c r="AB139" s="68">
        <f t="shared" si="45"/>
        <v>1.5270824888215749E-5</v>
      </c>
      <c r="AC139" s="69"/>
      <c r="AD139" s="70">
        <f t="shared" si="44"/>
        <v>0.15270824888215748</v>
      </c>
      <c r="AE139" s="70"/>
      <c r="AF139" s="74"/>
      <c r="AG139" s="71">
        <v>1330</v>
      </c>
    </row>
    <row r="140" spans="5:33">
      <c r="E140" s="72">
        <v>0.55539351851851848</v>
      </c>
      <c r="F140" s="71">
        <v>1340</v>
      </c>
      <c r="G140" s="58">
        <v>16.079999999999998</v>
      </c>
      <c r="H140" s="58">
        <v>7.05</v>
      </c>
      <c r="I140" s="58">
        <v>8.7799999999999994</v>
      </c>
      <c r="J140" s="58">
        <v>16.03</v>
      </c>
      <c r="K140" s="58">
        <v>7.15</v>
      </c>
      <c r="L140" s="58">
        <v>8.9700000000000006</v>
      </c>
      <c r="M140" s="59">
        <f t="shared" si="32"/>
        <v>16.055</v>
      </c>
      <c r="N140" s="59">
        <f t="shared" si="32"/>
        <v>7.1</v>
      </c>
      <c r="O140" s="59">
        <f t="shared" si="32"/>
        <v>8.875</v>
      </c>
      <c r="P140" s="60">
        <f t="shared" si="37"/>
        <v>0.18383808902287146</v>
      </c>
      <c r="Q140" s="22">
        <f t="shared" si="38"/>
        <v>7.943282347242818E-8</v>
      </c>
      <c r="R140" s="61">
        <f t="shared" si="39"/>
        <v>5.9892709001614414E-8</v>
      </c>
      <c r="S140" s="22">
        <f t="shared" si="40"/>
        <v>3.5871365915520641E-15</v>
      </c>
      <c r="T140" s="94">
        <v>298</v>
      </c>
      <c r="U140" s="59">
        <f t="shared" si="41"/>
        <v>289.05500000000001</v>
      </c>
      <c r="V140" s="63">
        <f t="shared" si="42"/>
        <v>0.52192257134130404</v>
      </c>
      <c r="W140" s="64">
        <f t="shared" si="43"/>
        <v>3.3260025001447366</v>
      </c>
      <c r="X140" s="65">
        <f t="shared" si="33"/>
        <v>-1.2412435446398527E-7</v>
      </c>
      <c r="Y140" s="66">
        <f t="shared" si="34"/>
        <v>-1.1861231217691986E-7</v>
      </c>
      <c r="Z140" s="66">
        <f t="shared" si="35"/>
        <v>-1.1885708775142818E-7</v>
      </c>
      <c r="AA140" s="67">
        <f t="shared" si="36"/>
        <v>-1.1356808133559761E-7</v>
      </c>
      <c r="AB140" s="68">
        <f t="shared" si="45"/>
        <v>1.3975632414191459E-5</v>
      </c>
      <c r="AC140" s="69"/>
      <c r="AD140" s="70">
        <f t="shared" si="44"/>
        <v>0.13975632414191458</v>
      </c>
      <c r="AE140" s="70"/>
      <c r="AF140" s="74"/>
      <c r="AG140" s="71">
        <v>1340</v>
      </c>
    </row>
    <row r="141" spans="5:33">
      <c r="E141" s="72">
        <v>0.5555092592592592</v>
      </c>
      <c r="F141" s="71">
        <v>1350</v>
      </c>
      <c r="G141" s="58">
        <v>16.09</v>
      </c>
      <c r="H141" s="58">
        <v>7.06</v>
      </c>
      <c r="I141" s="58">
        <v>8.7899999999999991</v>
      </c>
      <c r="J141" s="58">
        <v>16.04</v>
      </c>
      <c r="K141" s="58">
        <v>7.16</v>
      </c>
      <c r="L141" s="58">
        <v>8.89</v>
      </c>
      <c r="M141" s="59">
        <f t="shared" si="32"/>
        <v>16.064999999999998</v>
      </c>
      <c r="N141" s="59">
        <f t="shared" si="32"/>
        <v>7.1099999999999994</v>
      </c>
      <c r="O141" s="59">
        <f t="shared" si="32"/>
        <v>8.84</v>
      </c>
      <c r="P141" s="60">
        <f t="shared" si="37"/>
        <v>0.1831450676069824</v>
      </c>
      <c r="Q141" s="22">
        <f t="shared" si="38"/>
        <v>7.762471166286921E-8</v>
      </c>
      <c r="R141" s="61">
        <f t="shared" si="39"/>
        <v>6.1338740730403737E-8</v>
      </c>
      <c r="S141" s="22">
        <f t="shared" si="40"/>
        <v>3.7624411143916907E-15</v>
      </c>
      <c r="T141" s="94">
        <v>298</v>
      </c>
      <c r="U141" s="59">
        <f t="shared" si="41"/>
        <v>289.065</v>
      </c>
      <c r="V141" s="63">
        <f t="shared" si="42"/>
        <v>0.52132105630546577</v>
      </c>
      <c r="W141" s="64">
        <f t="shared" si="43"/>
        <v>3.3213990438433423</v>
      </c>
      <c r="X141" s="65">
        <f t="shared" si="33"/>
        <v>-1.1884154037213184E-7</v>
      </c>
      <c r="Y141" s="66">
        <f t="shared" si="34"/>
        <v>-1.1331940749631868E-7</v>
      </c>
      <c r="Z141" s="66">
        <f t="shared" si="35"/>
        <v>-1.1357600086764872E-7</v>
      </c>
      <c r="AA141" s="67">
        <f t="shared" si="36"/>
        <v>-1.082866154472156E-7</v>
      </c>
      <c r="AB141" s="68">
        <f t="shared" si="45"/>
        <v>1.2787913688097666E-5</v>
      </c>
      <c r="AC141" s="69"/>
      <c r="AD141" s="70">
        <f t="shared" si="44"/>
        <v>0.12787913688097666</v>
      </c>
      <c r="AE141" s="70"/>
      <c r="AF141" s="74"/>
      <c r="AG141" s="71">
        <v>1350</v>
      </c>
    </row>
    <row r="142" spans="5:33">
      <c r="E142" s="72">
        <v>0.55562500000000004</v>
      </c>
      <c r="F142" s="71">
        <v>1360</v>
      </c>
      <c r="G142" s="58">
        <v>16.100000000000001</v>
      </c>
      <c r="H142" s="58">
        <v>7.06</v>
      </c>
      <c r="I142" s="58">
        <v>8.81</v>
      </c>
      <c r="J142" s="58">
        <v>16.05</v>
      </c>
      <c r="K142" s="58">
        <v>7.16</v>
      </c>
      <c r="L142" s="58">
        <v>8.85</v>
      </c>
      <c r="M142" s="59">
        <f t="shared" si="32"/>
        <v>16.075000000000003</v>
      </c>
      <c r="N142" s="59">
        <f t="shared" si="32"/>
        <v>7.1099999999999994</v>
      </c>
      <c r="O142" s="59">
        <f t="shared" si="32"/>
        <v>8.83</v>
      </c>
      <c r="P142" s="60">
        <f t="shared" si="37"/>
        <v>0.18296983877932801</v>
      </c>
      <c r="Q142" s="22">
        <f t="shared" si="38"/>
        <v>7.762471166286921E-8</v>
      </c>
      <c r="R142" s="61">
        <f t="shared" si="39"/>
        <v>6.1389734408889615E-8</v>
      </c>
      <c r="S142" s="22">
        <f t="shared" si="40"/>
        <v>3.7686994907940058E-15</v>
      </c>
      <c r="T142" s="94">
        <v>298</v>
      </c>
      <c r="U142" s="59">
        <f t="shared" si="41"/>
        <v>289.07499999999999</v>
      </c>
      <c r="V142" s="63">
        <f t="shared" si="42"/>
        <v>0.52071958288616937</v>
      </c>
      <c r="W142" s="64">
        <f t="shared" si="43"/>
        <v>3.3168022769322163</v>
      </c>
      <c r="X142" s="65">
        <f t="shared" si="33"/>
        <v>-1.0852147501319316E-7</v>
      </c>
      <c r="Y142" s="66">
        <f t="shared" si="34"/>
        <v>-1.0346832934804757E-7</v>
      </c>
      <c r="Z142" s="66">
        <f t="shared" si="35"/>
        <v>-1.0370362177390222E-7</v>
      </c>
      <c r="AA142" s="67">
        <f t="shared" si="36"/>
        <v>-9.886385643100959E-8</v>
      </c>
      <c r="AB142" s="68">
        <f t="shared" si="45"/>
        <v>1.16530487338522E-5</v>
      </c>
      <c r="AC142" s="69"/>
      <c r="AD142" s="70">
        <f t="shared" si="44"/>
        <v>0.11653048733852199</v>
      </c>
      <c r="AE142" s="70"/>
      <c r="AF142" s="74"/>
      <c r="AG142" s="71">
        <v>1360</v>
      </c>
    </row>
    <row r="143" spans="5:33">
      <c r="E143" s="72">
        <v>0.55574074074074076</v>
      </c>
      <c r="F143" s="71">
        <v>1370</v>
      </c>
      <c r="G143" s="58">
        <v>16.11</v>
      </c>
      <c r="H143" s="58">
        <v>7.07</v>
      </c>
      <c r="I143" s="58">
        <v>8.83</v>
      </c>
      <c r="J143" s="58">
        <v>16.059999999999999</v>
      </c>
      <c r="K143" s="58">
        <v>7.17</v>
      </c>
      <c r="L143" s="58">
        <v>8.9600000000000009</v>
      </c>
      <c r="M143" s="59">
        <f t="shared" si="32"/>
        <v>16.085000000000001</v>
      </c>
      <c r="N143" s="59">
        <f t="shared" si="32"/>
        <v>7.12</v>
      </c>
      <c r="O143" s="59">
        <f t="shared" si="32"/>
        <v>8.8949999999999996</v>
      </c>
      <c r="P143" s="60">
        <f t="shared" si="37"/>
        <v>0.18434892415037279</v>
      </c>
      <c r="Q143" s="22">
        <f t="shared" si="38"/>
        <v>7.5857757502918145E-8</v>
      </c>
      <c r="R143" s="61">
        <f t="shared" si="39"/>
        <v>6.2871909873265845E-8</v>
      </c>
      <c r="S143" s="22">
        <f t="shared" si="40"/>
        <v>3.9528770511120629E-15</v>
      </c>
      <c r="T143" s="94">
        <v>298</v>
      </c>
      <c r="U143" s="59">
        <f t="shared" si="41"/>
        <v>289.08499999999998</v>
      </c>
      <c r="V143" s="63">
        <f t="shared" si="42"/>
        <v>0.52011815107908799</v>
      </c>
      <c r="W143" s="64">
        <f t="shared" si="43"/>
        <v>3.312212189239975</v>
      </c>
      <c r="X143" s="65">
        <f t="shared" si="33"/>
        <v>-1.0462981483234364E-7</v>
      </c>
      <c r="Y143" s="66">
        <f t="shared" si="34"/>
        <v>-9.9474135263513586E-8</v>
      </c>
      <c r="Z143" s="66">
        <f t="shared" si="35"/>
        <v>-9.9728183613489586E-8</v>
      </c>
      <c r="AA143" s="67">
        <f t="shared" si="36"/>
        <v>-9.4801515709068146E-8</v>
      </c>
      <c r="AB143" s="68">
        <f t="shared" si="45"/>
        <v>1.0616833344372033E-5</v>
      </c>
      <c r="AC143" s="69"/>
      <c r="AD143" s="70">
        <f t="shared" si="44"/>
        <v>0.10616833344372033</v>
      </c>
      <c r="AE143" s="70"/>
      <c r="AF143" s="74"/>
      <c r="AG143" s="71">
        <v>1370</v>
      </c>
    </row>
    <row r="144" spans="5:33">
      <c r="E144" s="72">
        <v>0.55585648148148148</v>
      </c>
      <c r="F144" s="71">
        <v>1380</v>
      </c>
      <c r="G144" s="58">
        <v>16.12</v>
      </c>
      <c r="H144" s="58">
        <v>7.08</v>
      </c>
      <c r="I144" s="58">
        <v>8.7899999999999991</v>
      </c>
      <c r="J144" s="58">
        <v>16.07</v>
      </c>
      <c r="K144" s="58">
        <v>7.18</v>
      </c>
      <c r="L144" s="58">
        <v>8.93</v>
      </c>
      <c r="M144" s="59">
        <f t="shared" si="32"/>
        <v>16.094999999999999</v>
      </c>
      <c r="N144" s="59">
        <f t="shared" si="32"/>
        <v>7.13</v>
      </c>
      <c r="O144" s="59">
        <f t="shared" si="32"/>
        <v>8.86</v>
      </c>
      <c r="P144" s="60">
        <f t="shared" si="37"/>
        <v>0.18365562875830307</v>
      </c>
      <c r="Q144" s="22">
        <f t="shared" si="38"/>
        <v>7.413102413009154E-8</v>
      </c>
      <c r="R144" s="61">
        <f t="shared" si="39"/>
        <v>6.4389870540629778E-8</v>
      </c>
      <c r="S144" s="22">
        <f t="shared" si="40"/>
        <v>4.1460554282390623E-15</v>
      </c>
      <c r="T144" s="94">
        <v>298</v>
      </c>
      <c r="U144" s="59">
        <f t="shared" si="41"/>
        <v>289.09500000000003</v>
      </c>
      <c r="V144" s="63">
        <f t="shared" si="42"/>
        <v>0.51951676087990817</v>
      </c>
      <c r="W144" s="64">
        <f t="shared" si="43"/>
        <v>3.3076287706114718</v>
      </c>
      <c r="X144" s="65">
        <f t="shared" si="33"/>
        <v>-9.920697749851991E-8</v>
      </c>
      <c r="Y144" s="66">
        <f t="shared" si="34"/>
        <v>-9.4091814200874055E-8</v>
      </c>
      <c r="Z144" s="66">
        <f t="shared" si="35"/>
        <v>-9.4355554677817547E-8</v>
      </c>
      <c r="AA144" s="67">
        <f t="shared" si="36"/>
        <v>-8.9476934665107489E-8</v>
      </c>
      <c r="AB144" s="68">
        <f t="shared" si="45"/>
        <v>9.6204400638796738E-6</v>
      </c>
      <c r="AC144" s="69"/>
      <c r="AD144" s="70">
        <f t="shared" si="44"/>
        <v>9.6204400638796733E-2</v>
      </c>
      <c r="AE144" s="70"/>
      <c r="AF144" s="74"/>
      <c r="AG144" s="71">
        <v>1380</v>
      </c>
    </row>
    <row r="145" spans="5:33">
      <c r="E145" s="72">
        <v>0.5559722222222222</v>
      </c>
      <c r="F145" s="71">
        <v>1390</v>
      </c>
      <c r="G145" s="58">
        <v>16.13</v>
      </c>
      <c r="H145" s="58">
        <v>7.09</v>
      </c>
      <c r="I145" s="58">
        <v>8.81</v>
      </c>
      <c r="J145" s="58">
        <v>16.079999999999998</v>
      </c>
      <c r="K145" s="58">
        <v>7.19</v>
      </c>
      <c r="L145" s="58">
        <v>8.8699999999999992</v>
      </c>
      <c r="M145" s="59">
        <f t="shared" si="32"/>
        <v>16.104999999999997</v>
      </c>
      <c r="N145" s="59">
        <f t="shared" si="32"/>
        <v>7.1400000000000006</v>
      </c>
      <c r="O145" s="59">
        <f t="shared" si="32"/>
        <v>8.84</v>
      </c>
      <c r="P145" s="60">
        <f t="shared" si="37"/>
        <v>0.18327307480491736</v>
      </c>
      <c r="Q145" s="22">
        <f t="shared" si="38"/>
        <v>7.2443596007498796E-8</v>
      </c>
      <c r="R145" s="61">
        <f t="shared" si="39"/>
        <v>6.5944480398264998E-8</v>
      </c>
      <c r="S145" s="22">
        <f t="shared" si="40"/>
        <v>4.3486744949971566E-15</v>
      </c>
      <c r="T145" s="94">
        <v>298</v>
      </c>
      <c r="U145" s="59">
        <f t="shared" si="41"/>
        <v>289.10500000000002</v>
      </c>
      <c r="V145" s="63">
        <f t="shared" si="42"/>
        <v>0.51891541228431193</v>
      </c>
      <c r="W145" s="64">
        <f t="shared" si="43"/>
        <v>3.3030520109076282</v>
      </c>
      <c r="X145" s="65">
        <f t="shared" si="33"/>
        <v>-9.3793973548081305E-8</v>
      </c>
      <c r="Y145" s="66">
        <f t="shared" si="34"/>
        <v>-8.8725119478162133E-8</v>
      </c>
      <c r="Z145" s="66">
        <f t="shared" si="35"/>
        <v>-8.8999052659689699E-8</v>
      </c>
      <c r="AA145" s="67">
        <f t="shared" si="36"/>
        <v>-8.4174523742774561E-8</v>
      </c>
      <c r="AB145" s="68">
        <f t="shared" si="45"/>
        <v>8.6778089806779941E-6</v>
      </c>
      <c r="AC145" s="69"/>
      <c r="AD145" s="70">
        <f t="shared" si="44"/>
        <v>8.6778089806779937E-2</v>
      </c>
      <c r="AE145" s="70"/>
      <c r="AF145" s="74"/>
      <c r="AG145" s="71">
        <v>1390</v>
      </c>
    </row>
    <row r="146" spans="5:33">
      <c r="E146" s="72">
        <v>0.55608796296296292</v>
      </c>
      <c r="F146" s="71">
        <v>1400</v>
      </c>
      <c r="G146" s="58">
        <v>16.14</v>
      </c>
      <c r="H146" s="58">
        <v>7.09</v>
      </c>
      <c r="I146" s="58">
        <v>8.8000000000000007</v>
      </c>
      <c r="J146" s="58">
        <v>16.09</v>
      </c>
      <c r="K146" s="58">
        <v>7.2</v>
      </c>
      <c r="L146" s="58">
        <v>8.86</v>
      </c>
      <c r="M146" s="59">
        <f t="shared" si="32"/>
        <v>16.115000000000002</v>
      </c>
      <c r="N146" s="59">
        <f t="shared" si="32"/>
        <v>7.1449999999999996</v>
      </c>
      <c r="O146" s="59">
        <f t="shared" si="32"/>
        <v>8.83</v>
      </c>
      <c r="P146" s="60">
        <f t="shared" si="37"/>
        <v>0.18309774585283725</v>
      </c>
      <c r="Q146" s="22">
        <f t="shared" si="38"/>
        <v>7.1614341021290254E-8</v>
      </c>
      <c r="R146" s="61">
        <f t="shared" si="39"/>
        <v>6.6763538947830933E-8</v>
      </c>
      <c r="S146" s="22">
        <f t="shared" si="40"/>
        <v>4.4573701328385378E-15</v>
      </c>
      <c r="T146" s="94">
        <v>298</v>
      </c>
      <c r="U146" s="59">
        <f t="shared" si="41"/>
        <v>289.11500000000001</v>
      </c>
      <c r="V146" s="63">
        <f t="shared" si="42"/>
        <v>0.5183141052879835</v>
      </c>
      <c r="W146" s="64">
        <f t="shared" si="43"/>
        <v>3.2984819000054615</v>
      </c>
      <c r="X146" s="65">
        <f t="shared" si="33"/>
        <v>-8.6326030773670753E-8</v>
      </c>
      <c r="Y146" s="66">
        <f t="shared" si="34"/>
        <v>-8.1542109083031716E-8</v>
      </c>
      <c r="Z146" s="66">
        <f t="shared" si="35"/>
        <v>-8.1807219230423613E-8</v>
      </c>
      <c r="AA146" s="67">
        <f t="shared" si="36"/>
        <v>-7.7259024517971313E-8</v>
      </c>
      <c r="AB146" s="68">
        <f t="shared" si="45"/>
        <v>7.7887809114003982E-6</v>
      </c>
      <c r="AC146" s="69"/>
      <c r="AD146" s="70">
        <f t="shared" si="44"/>
        <v>7.7887809114003975E-2</v>
      </c>
      <c r="AE146" s="70"/>
      <c r="AF146" s="74"/>
      <c r="AG146" s="71">
        <v>1400</v>
      </c>
    </row>
    <row r="147" spans="5:33">
      <c r="E147" s="72">
        <v>0.55620370370370364</v>
      </c>
      <c r="F147" s="71">
        <v>1410</v>
      </c>
      <c r="G147" s="58">
        <v>16.149999999999999</v>
      </c>
      <c r="H147" s="58">
        <v>7.09</v>
      </c>
      <c r="I147" s="58">
        <v>8.49</v>
      </c>
      <c r="J147" s="58">
        <v>16.09</v>
      </c>
      <c r="K147" s="58">
        <v>7.2</v>
      </c>
      <c r="L147" s="58">
        <v>8.48</v>
      </c>
      <c r="M147" s="59">
        <f t="shared" si="32"/>
        <v>16.119999999999997</v>
      </c>
      <c r="N147" s="59">
        <f t="shared" si="32"/>
        <v>7.1449999999999996</v>
      </c>
      <c r="O147" s="59">
        <f t="shared" si="32"/>
        <v>8.4849999999999994</v>
      </c>
      <c r="P147" s="60">
        <f t="shared" si="37"/>
        <v>0.17595924594570322</v>
      </c>
      <c r="Q147" s="22">
        <f t="shared" si="38"/>
        <v>7.1614341021290254E-8</v>
      </c>
      <c r="R147" s="61">
        <f t="shared" si="39"/>
        <v>6.6791284962099028E-8</v>
      </c>
      <c r="S147" s="22">
        <f t="shared" si="40"/>
        <v>4.4610757468883156E-15</v>
      </c>
      <c r="T147" s="94">
        <v>298</v>
      </c>
      <c r="U147" s="59">
        <f t="shared" si="41"/>
        <v>289.12</v>
      </c>
      <c r="V147" s="63">
        <f t="shared" si="42"/>
        <v>0.51801346738819609</v>
      </c>
      <c r="W147" s="64">
        <f t="shared" si="43"/>
        <v>3.2961993346959662</v>
      </c>
      <c r="X147" s="65">
        <f t="shared" si="33"/>
        <v>-7.4370029835884719E-8</v>
      </c>
      <c r="Y147" s="66">
        <f t="shared" si="34"/>
        <v>-7.0403315953767148E-8</v>
      </c>
      <c r="Z147" s="66">
        <f t="shared" si="35"/>
        <v>-7.0614890684304523E-8</v>
      </c>
      <c r="AA147" s="67">
        <f t="shared" si="36"/>
        <v>-6.6837181784599181E-8</v>
      </c>
      <c r="AB147" s="68">
        <f t="shared" si="45"/>
        <v>6.9716413915361467E-6</v>
      </c>
      <c r="AC147" s="69"/>
      <c r="AD147" s="70">
        <f t="shared" si="44"/>
        <v>6.9716413915361472E-2</v>
      </c>
      <c r="AE147" s="70"/>
      <c r="AF147" s="74"/>
      <c r="AG147" s="71">
        <v>1410</v>
      </c>
    </row>
    <row r="148" spans="5:33">
      <c r="E148" s="72">
        <v>0.55631944444444448</v>
      </c>
      <c r="F148" s="71">
        <v>1420</v>
      </c>
      <c r="G148" s="58">
        <v>16.149999999999999</v>
      </c>
      <c r="H148" s="58">
        <v>7.09</v>
      </c>
      <c r="I148" s="58">
        <v>8.27</v>
      </c>
      <c r="J148" s="58">
        <v>16.09</v>
      </c>
      <c r="K148" s="58">
        <v>7.2</v>
      </c>
      <c r="L148" s="58">
        <v>8.11</v>
      </c>
      <c r="M148" s="59">
        <f t="shared" si="32"/>
        <v>16.119999999999997</v>
      </c>
      <c r="N148" s="59">
        <f t="shared" si="32"/>
        <v>7.1449999999999996</v>
      </c>
      <c r="O148" s="59">
        <f t="shared" si="32"/>
        <v>8.19</v>
      </c>
      <c r="P148" s="60">
        <f t="shared" si="37"/>
        <v>0.16984162926285318</v>
      </c>
      <c r="Q148" s="22">
        <f t="shared" si="38"/>
        <v>7.1614341021290254E-8</v>
      </c>
      <c r="R148" s="61">
        <f t="shared" si="39"/>
        <v>6.6791284962099028E-8</v>
      </c>
      <c r="S148" s="22">
        <f t="shared" si="40"/>
        <v>4.4610757468883156E-15</v>
      </c>
      <c r="T148" s="94">
        <v>298</v>
      </c>
      <c r="U148" s="59">
        <f t="shared" si="41"/>
        <v>289.12</v>
      </c>
      <c r="V148" s="63">
        <f t="shared" si="42"/>
        <v>0.51801346738819609</v>
      </c>
      <c r="W148" s="64">
        <f t="shared" si="43"/>
        <v>3.2961993346959662</v>
      </c>
      <c r="X148" s="65">
        <f t="shared" si="33"/>
        <v>-6.4521086699152436E-8</v>
      </c>
      <c r="Y148" s="66">
        <f t="shared" si="34"/>
        <v>-6.1199338954063527E-8</v>
      </c>
      <c r="Z148" s="66">
        <f t="shared" si="35"/>
        <v>-6.1370352937963899E-8</v>
      </c>
      <c r="AA148" s="67">
        <f t="shared" si="36"/>
        <v>-5.8202010505115846E-8</v>
      </c>
      <c r="AB148" s="68">
        <f t="shared" si="45"/>
        <v>6.2662353500417705E-6</v>
      </c>
      <c r="AC148" s="69"/>
      <c r="AD148" s="70">
        <f t="shared" si="44"/>
        <v>6.2662353500417711E-2</v>
      </c>
      <c r="AE148" s="70"/>
      <c r="AF148" s="74"/>
      <c r="AG148" s="71">
        <v>1420</v>
      </c>
    </row>
    <row r="149" spans="5:33">
      <c r="E149" s="72">
        <v>0.5564351851851852</v>
      </c>
      <c r="F149" s="71">
        <v>1430</v>
      </c>
      <c r="G149" s="58">
        <v>16.149999999999999</v>
      </c>
      <c r="H149" s="58">
        <v>7.09</v>
      </c>
      <c r="I149" s="58">
        <v>7.96</v>
      </c>
      <c r="J149" s="58">
        <v>16.100000000000001</v>
      </c>
      <c r="K149" s="58">
        <v>7.2</v>
      </c>
      <c r="L149" s="58">
        <v>7.86</v>
      </c>
      <c r="M149" s="59">
        <f t="shared" si="32"/>
        <v>16.125</v>
      </c>
      <c r="N149" s="59">
        <f t="shared" si="32"/>
        <v>7.1449999999999996</v>
      </c>
      <c r="O149" s="59">
        <f t="shared" si="32"/>
        <v>7.91</v>
      </c>
      <c r="P149" s="60">
        <f t="shared" si="37"/>
        <v>0.16404941415569163</v>
      </c>
      <c r="Q149" s="22">
        <f t="shared" si="38"/>
        <v>7.1614341021290254E-8</v>
      </c>
      <c r="R149" s="61">
        <f t="shared" si="39"/>
        <v>6.6819042507231444E-8</v>
      </c>
      <c r="S149" s="22">
        <f t="shared" si="40"/>
        <v>4.4647844415832028E-15</v>
      </c>
      <c r="T149" s="94">
        <v>298</v>
      </c>
      <c r="U149" s="59">
        <f t="shared" si="41"/>
        <v>289.125</v>
      </c>
      <c r="V149" s="63">
        <f t="shared" si="42"/>
        <v>0.51771283988660499</v>
      </c>
      <c r="W149" s="64">
        <f t="shared" si="43"/>
        <v>3.2939184277980265</v>
      </c>
      <c r="X149" s="65">
        <f t="shared" si="33"/>
        <v>-5.6308777658060912E-8</v>
      </c>
      <c r="Y149" s="66">
        <f t="shared" si="34"/>
        <v>-5.3504421699634258E-8</v>
      </c>
      <c r="Z149" s="66">
        <f t="shared" si="35"/>
        <v>-5.3644087532718401E-8</v>
      </c>
      <c r="AA149" s="67">
        <f t="shared" si="36"/>
        <v>-5.0965485803271241E-8</v>
      </c>
      <c r="AB149" s="68">
        <f t="shared" si="45"/>
        <v>5.6531312150612341E-6</v>
      </c>
      <c r="AC149" s="69"/>
      <c r="AD149" s="70">
        <f t="shared" si="44"/>
        <v>5.6531312150612342E-2</v>
      </c>
      <c r="AE149" s="70"/>
      <c r="AF149" s="74"/>
      <c r="AG149" s="71">
        <v>1430</v>
      </c>
    </row>
    <row r="150" spans="5:33">
      <c r="E150" s="72">
        <v>0.55655092592592592</v>
      </c>
      <c r="F150" s="71">
        <v>1440</v>
      </c>
      <c r="G150" s="58">
        <v>16.149999999999999</v>
      </c>
      <c r="H150" s="58">
        <v>7.09</v>
      </c>
      <c r="I150" s="58">
        <v>7.72</v>
      </c>
      <c r="J150" s="58">
        <v>16.11</v>
      </c>
      <c r="K150" s="58">
        <v>7.2</v>
      </c>
      <c r="L150" s="58">
        <v>7.62</v>
      </c>
      <c r="M150" s="59">
        <f t="shared" si="32"/>
        <v>16.13</v>
      </c>
      <c r="N150" s="59">
        <f t="shared" si="32"/>
        <v>7.1449999999999996</v>
      </c>
      <c r="O150" s="59">
        <f t="shared" si="32"/>
        <v>7.67</v>
      </c>
      <c r="P150" s="60">
        <f t="shared" si="37"/>
        <v>0.15908583885910563</v>
      </c>
      <c r="Q150" s="22">
        <f t="shared" si="38"/>
        <v>7.1614341021290254E-8</v>
      </c>
      <c r="R150" s="61">
        <f t="shared" si="39"/>
        <v>6.684681158802023E-8</v>
      </c>
      <c r="S150" s="22">
        <f t="shared" si="40"/>
        <v>4.4684962194842757E-15</v>
      </c>
      <c r="T150" s="94">
        <v>298</v>
      </c>
      <c r="U150" s="59">
        <f t="shared" si="41"/>
        <v>289.13</v>
      </c>
      <c r="V150" s="63">
        <f t="shared" si="42"/>
        <v>0.51741222278267407</v>
      </c>
      <c r="W150" s="64">
        <f t="shared" si="43"/>
        <v>3.2916391780508074</v>
      </c>
      <c r="X150" s="65">
        <f t="shared" si="33"/>
        <v>-4.9503511201611726E-8</v>
      </c>
      <c r="Y150" s="66">
        <f t="shared" si="34"/>
        <v>-4.7109030195879656E-8</v>
      </c>
      <c r="Z150" s="66">
        <f t="shared" si="35"/>
        <v>-4.7224851056817398E-8</v>
      </c>
      <c r="AA150" s="67">
        <f t="shared" si="36"/>
        <v>-4.4934986419862771E-8</v>
      </c>
      <c r="AB150" s="68">
        <f t="shared" si="45"/>
        <v>5.1171790785178408E-6</v>
      </c>
      <c r="AC150" s="69"/>
      <c r="AD150" s="70">
        <f t="shared" si="44"/>
        <v>5.117179078517841E-2</v>
      </c>
      <c r="AE150" s="70"/>
      <c r="AF150" s="74"/>
      <c r="AG150" s="71">
        <v>1440</v>
      </c>
    </row>
    <row r="151" spans="5:33">
      <c r="E151" s="72">
        <v>0.55666666666666664</v>
      </c>
      <c r="F151" s="71">
        <v>1450</v>
      </c>
      <c r="G151" s="58">
        <v>16.149999999999999</v>
      </c>
      <c r="H151" s="58">
        <v>7.09</v>
      </c>
      <c r="I151" s="58">
        <v>7.53</v>
      </c>
      <c r="J151" s="58">
        <v>16.11</v>
      </c>
      <c r="K151" s="58">
        <v>7.2</v>
      </c>
      <c r="L151" s="58">
        <v>7.49</v>
      </c>
      <c r="M151" s="59">
        <f t="shared" si="32"/>
        <v>16.13</v>
      </c>
      <c r="N151" s="59">
        <f t="shared" si="32"/>
        <v>7.1449999999999996</v>
      </c>
      <c r="O151" s="59">
        <f t="shared" si="32"/>
        <v>7.51</v>
      </c>
      <c r="P151" s="60">
        <f t="shared" si="37"/>
        <v>0.15576722944353108</v>
      </c>
      <c r="Q151" s="22">
        <f t="shared" si="38"/>
        <v>7.1614341021290254E-8</v>
      </c>
      <c r="R151" s="61">
        <f t="shared" si="39"/>
        <v>6.684681158802023E-8</v>
      </c>
      <c r="S151" s="22">
        <f t="shared" si="40"/>
        <v>4.4684962194842757E-15</v>
      </c>
      <c r="T151" s="94">
        <v>298</v>
      </c>
      <c r="U151" s="59">
        <f t="shared" si="41"/>
        <v>289.13</v>
      </c>
      <c r="V151" s="63">
        <f t="shared" si="42"/>
        <v>0.51741222278267407</v>
      </c>
      <c r="W151" s="64">
        <f t="shared" si="43"/>
        <v>3.2916391780508074</v>
      </c>
      <c r="X151" s="65">
        <f t="shared" si="33"/>
        <v>-4.4001454145952926E-8</v>
      </c>
      <c r="Y151" s="66">
        <f t="shared" si="34"/>
        <v>-4.1917505585655153E-8</v>
      </c>
      <c r="Z151" s="66">
        <f t="shared" si="35"/>
        <v>-4.2016203269317195E-8</v>
      </c>
      <c r="AA151" s="67">
        <f t="shared" si="36"/>
        <v>-4.0021603570022563E-8</v>
      </c>
      <c r="AB151" s="68">
        <f t="shared" si="45"/>
        <v>4.6453353116397285E-6</v>
      </c>
      <c r="AC151" s="69"/>
      <c r="AD151" s="70">
        <f t="shared" si="44"/>
        <v>4.6453353116397283E-2</v>
      </c>
      <c r="AE151" s="70"/>
      <c r="AF151" s="74"/>
      <c r="AG151" s="71">
        <v>1450</v>
      </c>
    </row>
    <row r="152" spans="5:33">
      <c r="E152" s="72">
        <v>0.55678240740740736</v>
      </c>
      <c r="F152" s="71">
        <v>1460</v>
      </c>
      <c r="G152" s="58">
        <v>16.149999999999999</v>
      </c>
      <c r="H152" s="58">
        <v>7.09</v>
      </c>
      <c r="I152" s="58">
        <v>7.33</v>
      </c>
      <c r="J152" s="58">
        <v>16.11</v>
      </c>
      <c r="K152" s="58">
        <v>7.21</v>
      </c>
      <c r="L152" s="58">
        <v>7.3</v>
      </c>
      <c r="M152" s="59">
        <f t="shared" si="32"/>
        <v>16.13</v>
      </c>
      <c r="N152" s="59">
        <f t="shared" si="32"/>
        <v>7.15</v>
      </c>
      <c r="O152" s="59">
        <f t="shared" si="32"/>
        <v>7.3149999999999995</v>
      </c>
      <c r="P152" s="60">
        <f t="shared" si="37"/>
        <v>0.15172267421829957</v>
      </c>
      <c r="Q152" s="22">
        <f t="shared" si="38"/>
        <v>7.0794578438413597E-8</v>
      </c>
      <c r="R152" s="61">
        <f t="shared" si="39"/>
        <v>6.7620861185223996E-8</v>
      </c>
      <c r="S152" s="22">
        <f t="shared" si="40"/>
        <v>4.5725808674313329E-15</v>
      </c>
      <c r="T152" s="94">
        <v>298</v>
      </c>
      <c r="U152" s="59">
        <f t="shared" si="41"/>
        <v>289.13</v>
      </c>
      <c r="V152" s="63">
        <f t="shared" si="42"/>
        <v>0.51741222278267407</v>
      </c>
      <c r="W152" s="64">
        <f t="shared" si="43"/>
        <v>3.2916391780508074</v>
      </c>
      <c r="X152" s="65">
        <f t="shared" si="33"/>
        <v>-3.9893697994386444E-8</v>
      </c>
      <c r="Y152" s="66">
        <f t="shared" si="34"/>
        <v>-3.8010488414891532E-8</v>
      </c>
      <c r="Z152" s="66">
        <f t="shared" si="35"/>
        <v>-3.8099386624348078E-8</v>
      </c>
      <c r="AA152" s="67">
        <f t="shared" si="36"/>
        <v>-3.6296682251501508E-8</v>
      </c>
      <c r="AB152" s="68">
        <f t="shared" si="45"/>
        <v>4.2255178525965301E-6</v>
      </c>
      <c r="AC152" s="69"/>
      <c r="AD152" s="70">
        <f t="shared" si="44"/>
        <v>4.2255178525965303E-2</v>
      </c>
      <c r="AE152" s="70"/>
      <c r="AF152" s="74"/>
      <c r="AG152" s="71">
        <v>1460</v>
      </c>
    </row>
    <row r="153" spans="5:33">
      <c r="E153" s="72">
        <v>0.55689814814814809</v>
      </c>
      <c r="F153" s="71">
        <v>1470</v>
      </c>
      <c r="G153" s="58">
        <v>16.149999999999999</v>
      </c>
      <c r="H153" s="58">
        <v>7.09</v>
      </c>
      <c r="I153" s="58">
        <v>7.18</v>
      </c>
      <c r="J153" s="58">
        <v>16.12</v>
      </c>
      <c r="K153" s="58">
        <v>7.21</v>
      </c>
      <c r="L153" s="58">
        <v>7.17</v>
      </c>
      <c r="M153" s="59">
        <f t="shared" si="32"/>
        <v>16.134999999999998</v>
      </c>
      <c r="N153" s="59">
        <f t="shared" si="32"/>
        <v>7.15</v>
      </c>
      <c r="O153" s="59">
        <f t="shared" si="32"/>
        <v>7.1749999999999998</v>
      </c>
      <c r="P153" s="60">
        <f t="shared" si="37"/>
        <v>0.14883189971145952</v>
      </c>
      <c r="Q153" s="22">
        <f t="shared" si="38"/>
        <v>7.0794578438413597E-8</v>
      </c>
      <c r="R153" s="61">
        <f t="shared" si="39"/>
        <v>6.7648963490896155E-8</v>
      </c>
      <c r="S153" s="22">
        <f t="shared" si="40"/>
        <v>4.5763822613926006E-15</v>
      </c>
      <c r="T153" s="94">
        <v>298</v>
      </c>
      <c r="U153" s="59">
        <f t="shared" si="41"/>
        <v>289.13499999999999</v>
      </c>
      <c r="V153" s="63">
        <f t="shared" si="42"/>
        <v>0.51711161607586054</v>
      </c>
      <c r="W153" s="64">
        <f t="shared" si="43"/>
        <v>3.2893615841944195</v>
      </c>
      <c r="X153" s="65">
        <f t="shared" si="33"/>
        <v>-3.5662273351420586E-8</v>
      </c>
      <c r="Y153" s="66">
        <f t="shared" si="34"/>
        <v>-3.4008368864676664E-8</v>
      </c>
      <c r="Z153" s="66">
        <f t="shared" si="35"/>
        <v>-3.4085071772096971E-8</v>
      </c>
      <c r="AA153" s="67">
        <f t="shared" si="36"/>
        <v>-3.2500755711793502E-8</v>
      </c>
      <c r="AB153" s="68">
        <f t="shared" si="45"/>
        <v>3.8448343020559196E-6</v>
      </c>
      <c r="AC153" s="69"/>
      <c r="AD153" s="70">
        <f t="shared" si="44"/>
        <v>3.8448343020559196E-2</v>
      </c>
      <c r="AE153" s="70"/>
      <c r="AF153" s="74"/>
      <c r="AG153" s="71">
        <v>1470</v>
      </c>
    </row>
    <row r="154" spans="5:33">
      <c r="E154" s="72">
        <v>0.55701388888888892</v>
      </c>
      <c r="F154" s="71">
        <v>1480</v>
      </c>
      <c r="G154" s="58">
        <v>16.16</v>
      </c>
      <c r="H154" s="58">
        <v>7.09</v>
      </c>
      <c r="I154" s="58">
        <v>7.04</v>
      </c>
      <c r="J154" s="58">
        <v>16.12</v>
      </c>
      <c r="K154" s="58">
        <v>7.21</v>
      </c>
      <c r="L154" s="58">
        <v>7.02</v>
      </c>
      <c r="M154" s="59">
        <f t="shared" si="32"/>
        <v>16.14</v>
      </c>
      <c r="N154" s="59">
        <f t="shared" si="32"/>
        <v>7.15</v>
      </c>
      <c r="O154" s="59">
        <f t="shared" si="32"/>
        <v>7.0299999999999994</v>
      </c>
      <c r="P154" s="60">
        <f t="shared" si="37"/>
        <v>0.14583689510042333</v>
      </c>
      <c r="Q154" s="22">
        <f t="shared" si="38"/>
        <v>7.0794578438413597E-8</v>
      </c>
      <c r="R154" s="61">
        <f t="shared" si="39"/>
        <v>6.7677077475502478E-8</v>
      </c>
      <c r="S154" s="22">
        <f t="shared" si="40"/>
        <v>4.5801868156251649E-15</v>
      </c>
      <c r="T154" s="94">
        <v>298</v>
      </c>
      <c r="U154" s="59">
        <f t="shared" si="41"/>
        <v>289.14</v>
      </c>
      <c r="V154" s="63">
        <f t="shared" si="42"/>
        <v>0.51681101976562827</v>
      </c>
      <c r="W154" s="64">
        <f t="shared" si="43"/>
        <v>3.2870856449700252</v>
      </c>
      <c r="X154" s="65">
        <f t="shared" si="33"/>
        <v>-3.1897709347132877E-8</v>
      </c>
      <c r="Y154" s="66">
        <f t="shared" si="34"/>
        <v>-3.044595285582293E-8</v>
      </c>
      <c r="Z154" s="66">
        <f t="shared" si="35"/>
        <v>-3.0512026469044624E-8</v>
      </c>
      <c r="AA154" s="67">
        <f t="shared" si="36"/>
        <v>-2.9120329190620914E-8</v>
      </c>
      <c r="AB154" s="68">
        <f t="shared" si="45"/>
        <v>3.5042511181613187E-6</v>
      </c>
      <c r="AC154" s="69"/>
      <c r="AD154" s="70">
        <f t="shared" si="44"/>
        <v>3.5042511181613188E-2</v>
      </c>
      <c r="AE154" s="70"/>
      <c r="AF154" s="74"/>
      <c r="AG154" s="71">
        <v>1480</v>
      </c>
    </row>
    <row r="155" spans="5:33">
      <c r="E155" s="72">
        <v>0.55712962962962964</v>
      </c>
      <c r="F155" s="71">
        <v>1490</v>
      </c>
      <c r="G155" s="58">
        <v>16.16</v>
      </c>
      <c r="H155" s="58">
        <v>7.09</v>
      </c>
      <c r="I155" s="58">
        <v>6.89</v>
      </c>
      <c r="J155" s="58">
        <v>16.12</v>
      </c>
      <c r="K155" s="58">
        <v>7.22</v>
      </c>
      <c r="L155" s="58">
        <v>6.83</v>
      </c>
      <c r="M155" s="59">
        <f t="shared" si="32"/>
        <v>16.14</v>
      </c>
      <c r="N155" s="59">
        <f t="shared" si="32"/>
        <v>7.1549999999999994</v>
      </c>
      <c r="O155" s="59">
        <f t="shared" si="32"/>
        <v>6.8599999999999994</v>
      </c>
      <c r="P155" s="60">
        <f t="shared" si="37"/>
        <v>0.14231025610083983</v>
      </c>
      <c r="Q155" s="22">
        <f t="shared" si="38"/>
        <v>6.9984199600227406E-8</v>
      </c>
      <c r="R155" s="61">
        <f t="shared" si="39"/>
        <v>6.8460741098573426E-8</v>
      </c>
      <c r="S155" s="22">
        <f t="shared" si="40"/>
        <v>4.6868730717659004E-15</v>
      </c>
      <c r="T155" s="94">
        <v>298</v>
      </c>
      <c r="U155" s="59">
        <f t="shared" si="41"/>
        <v>289.14</v>
      </c>
      <c r="V155" s="63">
        <f t="shared" si="42"/>
        <v>0.51681101976562827</v>
      </c>
      <c r="W155" s="64">
        <f t="shared" si="43"/>
        <v>3.2870856449700252</v>
      </c>
      <c r="X155" s="65">
        <f t="shared" si="33"/>
        <v>-2.9080129063365864E-8</v>
      </c>
      <c r="Y155" s="66">
        <f t="shared" si="34"/>
        <v>-2.7758530978825453E-8</v>
      </c>
      <c r="Z155" s="66">
        <f t="shared" si="35"/>
        <v>-2.78185933497061E-8</v>
      </c>
      <c r="AA155" s="67">
        <f t="shared" si="36"/>
        <v>-2.6551598353927207E-8</v>
      </c>
      <c r="AB155" s="68">
        <f t="shared" si="45"/>
        <v>3.1993611228488384E-6</v>
      </c>
      <c r="AC155" s="69"/>
      <c r="AD155" s="70">
        <f t="shared" si="44"/>
        <v>3.1993611228488386E-2</v>
      </c>
      <c r="AE155" s="70"/>
      <c r="AF155" s="74"/>
      <c r="AG155" s="71">
        <v>1490</v>
      </c>
    </row>
    <row r="156" spans="5:33">
      <c r="E156" s="72">
        <v>0.55724537037037036</v>
      </c>
      <c r="F156" s="71">
        <v>1500</v>
      </c>
      <c r="G156" s="58">
        <v>16.16</v>
      </c>
      <c r="H156" s="58">
        <v>7.09</v>
      </c>
      <c r="I156" s="58">
        <v>6.74</v>
      </c>
      <c r="J156" s="58">
        <v>16.12</v>
      </c>
      <c r="K156" s="58">
        <v>7.22</v>
      </c>
      <c r="L156" s="58">
        <v>6.71</v>
      </c>
      <c r="M156" s="59">
        <f t="shared" si="32"/>
        <v>16.14</v>
      </c>
      <c r="N156" s="59">
        <f t="shared" si="32"/>
        <v>7.1549999999999994</v>
      </c>
      <c r="O156" s="59">
        <f t="shared" si="32"/>
        <v>6.7249999999999996</v>
      </c>
      <c r="P156" s="60">
        <f t="shared" si="37"/>
        <v>0.13950968983646472</v>
      </c>
      <c r="Q156" s="22">
        <f t="shared" si="38"/>
        <v>6.9984199600227406E-8</v>
      </c>
      <c r="R156" s="61">
        <f t="shared" si="39"/>
        <v>6.8460741098573426E-8</v>
      </c>
      <c r="S156" s="22">
        <f t="shared" si="40"/>
        <v>4.6868730717659004E-15</v>
      </c>
      <c r="T156" s="94">
        <v>298</v>
      </c>
      <c r="U156" s="59">
        <f t="shared" si="41"/>
        <v>289.14</v>
      </c>
      <c r="V156" s="63">
        <f t="shared" si="42"/>
        <v>0.51681101976562827</v>
      </c>
      <c r="W156" s="64">
        <f t="shared" si="43"/>
        <v>3.2870856449700252</v>
      </c>
      <c r="X156" s="65">
        <f t="shared" si="33"/>
        <v>-2.6030946500521744E-8</v>
      </c>
      <c r="Y156" s="66">
        <f t="shared" si="34"/>
        <v>-2.4871204986477103E-8</v>
      </c>
      <c r="Z156" s="66">
        <f t="shared" si="35"/>
        <v>-2.4922874270933263E-8</v>
      </c>
      <c r="AA156" s="67">
        <f t="shared" si="36"/>
        <v>-2.3810198058605736E-8</v>
      </c>
      <c r="AB156" s="68">
        <f t="shared" si="45"/>
        <v>2.921384496058246E-6</v>
      </c>
      <c r="AC156" s="75">
        <f>D15</f>
        <v>1.0587238848108413E-5</v>
      </c>
      <c r="AD156" s="70">
        <f t="shared" si="44"/>
        <v>2.921384496058246E-2</v>
      </c>
      <c r="AE156" s="70">
        <f>AC156*10000</f>
        <v>0.10587238848108413</v>
      </c>
      <c r="AF156" s="74">
        <f>(AD162-AE162)*(AD162-AE162)</f>
        <v>2.7953712440136308E-4</v>
      </c>
      <c r="AG156" s="71">
        <v>1500</v>
      </c>
    </row>
    <row r="157" spans="5:33">
      <c r="E157" s="72">
        <v>0.55736111111111108</v>
      </c>
      <c r="F157" s="71">
        <v>1510</v>
      </c>
      <c r="G157" s="58">
        <v>16.16</v>
      </c>
      <c r="H157" s="58">
        <v>7.1</v>
      </c>
      <c r="I157" s="58">
        <v>6.6</v>
      </c>
      <c r="J157" s="58">
        <v>16.14</v>
      </c>
      <c r="K157" s="58">
        <v>7.22</v>
      </c>
      <c r="L157" s="58">
        <v>6.58</v>
      </c>
      <c r="M157" s="59">
        <f t="shared" si="32"/>
        <v>16.149999999999999</v>
      </c>
      <c r="N157" s="59">
        <f t="shared" si="32"/>
        <v>7.16</v>
      </c>
      <c r="O157" s="59">
        <f t="shared" si="32"/>
        <v>6.59</v>
      </c>
      <c r="P157" s="60">
        <f t="shared" si="37"/>
        <v>0.1367330301984877</v>
      </c>
      <c r="Q157" s="22">
        <f t="shared" si="38"/>
        <v>6.9183097091893466E-8</v>
      </c>
      <c r="R157" s="61">
        <f t="shared" si="39"/>
        <v>6.931105267837186E-8</v>
      </c>
      <c r="S157" s="22">
        <f t="shared" si="40"/>
        <v>4.8040220233840389E-15</v>
      </c>
      <c r="T157" s="94">
        <v>298</v>
      </c>
      <c r="U157" s="59">
        <f t="shared" si="41"/>
        <v>289.14999999999998</v>
      </c>
      <c r="V157" s="63">
        <f t="shared" si="42"/>
        <v>0.51620985833274502</v>
      </c>
      <c r="W157" s="64">
        <f t="shared" si="43"/>
        <v>3.2825387253867202</v>
      </c>
      <c r="X157" s="65">
        <f t="shared" si="33"/>
        <v>-2.3954343352145935E-8</v>
      </c>
      <c r="Y157" s="66">
        <f t="shared" si="34"/>
        <v>-2.2880730904173222E-8</v>
      </c>
      <c r="Z157" s="66">
        <f t="shared" si="35"/>
        <v>-2.2928849262981778E-8</v>
      </c>
      <c r="AA157" s="67">
        <f t="shared" si="36"/>
        <v>-2.1899041929389805E-8</v>
      </c>
      <c r="AB157" s="68">
        <f t="shared" si="45"/>
        <v>2.6723356576016669E-6</v>
      </c>
      <c r="AC157" s="69"/>
      <c r="AD157" s="70">
        <f t="shared" si="44"/>
        <v>2.6723356576016669E-2</v>
      </c>
      <c r="AE157" s="70"/>
      <c r="AF157" s="74"/>
      <c r="AG157" s="71">
        <v>1510</v>
      </c>
    </row>
    <row r="158" spans="5:33">
      <c r="E158" s="72">
        <v>0.55747685185185181</v>
      </c>
      <c r="F158" s="71">
        <v>1520</v>
      </c>
      <c r="G158" s="58">
        <v>16.16</v>
      </c>
      <c r="H158" s="58">
        <v>7.1</v>
      </c>
      <c r="I158" s="58">
        <v>6.49</v>
      </c>
      <c r="J158" s="58">
        <v>16.16</v>
      </c>
      <c r="K158" s="58">
        <v>7.23</v>
      </c>
      <c r="L158" s="58">
        <v>6.43</v>
      </c>
      <c r="M158" s="59">
        <f t="shared" si="32"/>
        <v>16.16</v>
      </c>
      <c r="N158" s="59">
        <f t="shared" si="32"/>
        <v>7.165</v>
      </c>
      <c r="O158" s="59">
        <f t="shared" si="32"/>
        <v>6.46</v>
      </c>
      <c r="P158" s="60">
        <f t="shared" si="37"/>
        <v>0.13405916022938097</v>
      </c>
      <c r="Q158" s="22">
        <f t="shared" si="38"/>
        <v>6.839116472814276E-8</v>
      </c>
      <c r="R158" s="61">
        <f t="shared" si="39"/>
        <v>7.0171925490361489E-8</v>
      </c>
      <c r="S158" s="22">
        <f t="shared" si="40"/>
        <v>4.9240991270248441E-15</v>
      </c>
      <c r="T158" s="94">
        <v>298</v>
      </c>
      <c r="U158" s="59">
        <f t="shared" si="41"/>
        <v>289.16000000000003</v>
      </c>
      <c r="V158" s="63">
        <f t="shared" si="42"/>
        <v>0.51560873847970434</v>
      </c>
      <c r="W158" s="64">
        <f t="shared" si="43"/>
        <v>3.2779984092499062</v>
      </c>
      <c r="X158" s="65">
        <f t="shared" si="33"/>
        <v>-2.2039456390940592E-8</v>
      </c>
      <c r="Y158" s="66">
        <f t="shared" si="34"/>
        <v>-2.1045402064857108E-8</v>
      </c>
      <c r="Z158" s="66">
        <f t="shared" si="35"/>
        <v>-2.1090237290630257E-8</v>
      </c>
      <c r="AA158" s="67">
        <f t="shared" si="36"/>
        <v>-2.0136973748447108E-8</v>
      </c>
      <c r="AB158" s="68">
        <f t="shared" si="45"/>
        <v>2.4432147482419248E-6</v>
      </c>
      <c r="AC158" s="69"/>
      <c r="AD158" s="70">
        <f t="shared" si="44"/>
        <v>2.4432147482419248E-2</v>
      </c>
      <c r="AE158" s="70"/>
      <c r="AF158" s="74"/>
      <c r="AG158" s="71">
        <v>1520</v>
      </c>
    </row>
    <row r="159" spans="5:33">
      <c r="E159" s="72">
        <v>0.55759259259259253</v>
      </c>
      <c r="F159" s="71">
        <v>1530</v>
      </c>
      <c r="G159" s="58">
        <v>16.16</v>
      </c>
      <c r="H159" s="58">
        <v>7.1</v>
      </c>
      <c r="I159" s="58">
        <v>6.39</v>
      </c>
      <c r="J159" s="58">
        <v>16.170000000000002</v>
      </c>
      <c r="K159" s="58">
        <v>7.23</v>
      </c>
      <c r="L159" s="58">
        <v>6.31</v>
      </c>
      <c r="M159" s="59">
        <f t="shared" si="32"/>
        <v>16.164999999999999</v>
      </c>
      <c r="N159" s="59">
        <f t="shared" si="32"/>
        <v>7.165</v>
      </c>
      <c r="O159" s="59">
        <f t="shared" si="32"/>
        <v>6.35</v>
      </c>
      <c r="P159" s="60">
        <f t="shared" si="37"/>
        <v>0.13178794415077469</v>
      </c>
      <c r="Q159" s="22">
        <f t="shared" si="38"/>
        <v>6.839116472814276E-8</v>
      </c>
      <c r="R159" s="61">
        <f t="shared" si="39"/>
        <v>7.0201087983491112E-8</v>
      </c>
      <c r="S159" s="22">
        <f t="shared" si="40"/>
        <v>4.9281927540658605E-15</v>
      </c>
      <c r="T159" s="94">
        <v>298</v>
      </c>
      <c r="U159" s="59">
        <f t="shared" si="41"/>
        <v>289.16500000000002</v>
      </c>
      <c r="V159" s="63">
        <f t="shared" si="42"/>
        <v>0.51530819414428286</v>
      </c>
      <c r="W159" s="64">
        <f t="shared" si="43"/>
        <v>3.275730724337417</v>
      </c>
      <c r="X159" s="65">
        <f t="shared" si="33"/>
        <v>-1.98273750382898E-8</v>
      </c>
      <c r="Y159" s="66">
        <f t="shared" si="34"/>
        <v>-1.8946903960777256E-8</v>
      </c>
      <c r="Z159" s="66">
        <f t="shared" si="35"/>
        <v>-1.8986002899332615E-8</v>
      </c>
      <c r="AA159" s="67">
        <f t="shared" si="36"/>
        <v>-1.8141158239732331E-8</v>
      </c>
      <c r="AB159" s="68">
        <f t="shared" si="45"/>
        <v>2.2324685668246551E-6</v>
      </c>
      <c r="AC159" s="69"/>
      <c r="AD159" s="70">
        <f t="shared" si="44"/>
        <v>2.2324685668246552E-2</v>
      </c>
      <c r="AE159" s="70"/>
      <c r="AF159" s="74"/>
      <c r="AG159" s="71">
        <v>1530</v>
      </c>
    </row>
    <row r="160" spans="5:33">
      <c r="E160" s="72">
        <v>0.55770833333333336</v>
      </c>
      <c r="F160" s="71">
        <v>1540</v>
      </c>
      <c r="G160" s="58">
        <v>16.16</v>
      </c>
      <c r="H160" s="58">
        <v>7.1</v>
      </c>
      <c r="I160" s="58">
        <v>6.29</v>
      </c>
      <c r="J160" s="58">
        <v>16.18</v>
      </c>
      <c r="K160" s="58">
        <v>7.23</v>
      </c>
      <c r="L160" s="58">
        <v>6.2</v>
      </c>
      <c r="M160" s="59">
        <f t="shared" si="32"/>
        <v>16.170000000000002</v>
      </c>
      <c r="N160" s="59">
        <f t="shared" si="32"/>
        <v>7.165</v>
      </c>
      <c r="O160" s="59">
        <f t="shared" si="32"/>
        <v>6.2450000000000001</v>
      </c>
      <c r="P160" s="60">
        <f t="shared" si="37"/>
        <v>0.12962010987182507</v>
      </c>
      <c r="Q160" s="22">
        <f t="shared" si="38"/>
        <v>6.839116472814276E-8</v>
      </c>
      <c r="R160" s="61">
        <f t="shared" si="39"/>
        <v>7.0230262596154333E-8</v>
      </c>
      <c r="S160" s="22">
        <f t="shared" si="40"/>
        <v>4.9322897843247946E-15</v>
      </c>
      <c r="T160" s="94">
        <v>298</v>
      </c>
      <c r="U160" s="59">
        <f t="shared" si="41"/>
        <v>289.17</v>
      </c>
      <c r="V160" s="63">
        <f t="shared" si="42"/>
        <v>0.51500766020220357</v>
      </c>
      <c r="W160" s="64">
        <f t="shared" si="43"/>
        <v>3.2734646865246595</v>
      </c>
      <c r="X160" s="65">
        <f t="shared" si="33"/>
        <v>-1.7871132972219445E-8</v>
      </c>
      <c r="Y160" s="66">
        <f t="shared" si="34"/>
        <v>-1.7089397005113001E-8</v>
      </c>
      <c r="Z160" s="66">
        <f t="shared" si="35"/>
        <v>-1.7123592437669951E-8</v>
      </c>
      <c r="AA160" s="67">
        <f t="shared" si="36"/>
        <v>-1.6373060285344227E-8</v>
      </c>
      <c r="AB160" s="68">
        <f t="shared" si="45"/>
        <v>2.0427446551609196E-6</v>
      </c>
      <c r="AC160" s="69"/>
      <c r="AD160" s="70">
        <f t="shared" si="44"/>
        <v>2.0427446551609194E-2</v>
      </c>
      <c r="AE160" s="70"/>
      <c r="AF160" s="74"/>
      <c r="AG160" s="71">
        <v>1540</v>
      </c>
    </row>
    <row r="161" spans="5:37">
      <c r="E161" s="72">
        <v>0.55782407407407408</v>
      </c>
      <c r="F161" s="71">
        <v>1550</v>
      </c>
      <c r="G161" s="58">
        <v>16.21</v>
      </c>
      <c r="H161" s="58">
        <v>7.11</v>
      </c>
      <c r="I161" s="58">
        <v>7.47</v>
      </c>
      <c r="J161" s="58">
        <v>16.170000000000002</v>
      </c>
      <c r="K161" s="58">
        <v>7.23</v>
      </c>
      <c r="L161" s="58">
        <v>8.17</v>
      </c>
      <c r="M161" s="59">
        <f t="shared" si="32"/>
        <v>16.190000000000001</v>
      </c>
      <c r="N161" s="59">
        <f t="shared" si="32"/>
        <v>7.17</v>
      </c>
      <c r="O161" s="59">
        <f t="shared" si="32"/>
        <v>7.82</v>
      </c>
      <c r="P161" s="60">
        <f t="shared" si="37"/>
        <v>0.16236733683310164</v>
      </c>
      <c r="Q161" s="22">
        <f t="shared" si="38"/>
        <v>6.7608297539197998E-8</v>
      </c>
      <c r="R161" s="61">
        <f t="shared" si="39"/>
        <v>7.1161663165215332E-8</v>
      </c>
      <c r="S161" s="22">
        <f t="shared" si="40"/>
        <v>5.0639823044395643E-15</v>
      </c>
      <c r="T161" s="94">
        <v>298</v>
      </c>
      <c r="U161" s="59">
        <f t="shared" si="41"/>
        <v>289.19</v>
      </c>
      <c r="V161" s="63">
        <f t="shared" si="42"/>
        <v>0.51380562835654742</v>
      </c>
      <c r="W161" s="64">
        <f t="shared" si="43"/>
        <v>3.2644169812482051</v>
      </c>
      <c r="X161" s="65">
        <f t="shared" si="33"/>
        <v>-2.1116861754089546E-8</v>
      </c>
      <c r="Y161" s="66">
        <f t="shared" si="34"/>
        <v>-1.9925594254782027E-8</v>
      </c>
      <c r="Z161" s="66">
        <f t="shared" si="35"/>
        <v>-1.9992797339758968E-8</v>
      </c>
      <c r="AA161" s="67">
        <f t="shared" si="36"/>
        <v>-1.886115065757832E-8</v>
      </c>
      <c r="AB161" s="68">
        <f t="shared" si="45"/>
        <v>1.8716277015890377E-6</v>
      </c>
      <c r="AC161" s="69"/>
      <c r="AD161" s="70">
        <f t="shared" si="44"/>
        <v>1.8716277015890376E-2</v>
      </c>
      <c r="AE161" s="70"/>
      <c r="AF161" s="74"/>
      <c r="AG161" s="71">
        <v>1550</v>
      </c>
    </row>
    <row r="162" spans="5:37">
      <c r="E162" s="72">
        <v>0.55793981481481481</v>
      </c>
      <c r="F162" s="71">
        <v>1560</v>
      </c>
      <c r="G162" s="58">
        <v>16.23</v>
      </c>
      <c r="H162" s="58">
        <v>7.11</v>
      </c>
      <c r="I162" s="58">
        <v>8.18</v>
      </c>
      <c r="J162" s="58">
        <v>16.170000000000002</v>
      </c>
      <c r="K162" s="58">
        <v>7.24</v>
      </c>
      <c r="L162" s="58">
        <v>8.74</v>
      </c>
      <c r="M162" s="59">
        <f t="shared" si="32"/>
        <v>16.200000000000003</v>
      </c>
      <c r="N162" s="59">
        <f t="shared" si="32"/>
        <v>7.1750000000000007</v>
      </c>
      <c r="O162" s="59">
        <f t="shared" si="32"/>
        <v>8.4600000000000009</v>
      </c>
      <c r="P162" s="60">
        <f t="shared" si="37"/>
        <v>0.17568645640998889</v>
      </c>
      <c r="Q162" s="22">
        <f t="shared" si="38"/>
        <v>6.6834391756861291E-8</v>
      </c>
      <c r="R162" s="61">
        <f t="shared" si="39"/>
        <v>7.2045521348111104E-8</v>
      </c>
      <c r="S162" s="22">
        <f t="shared" si="40"/>
        <v>5.1905571463211332E-15</v>
      </c>
      <c r="T162" s="94">
        <v>298</v>
      </c>
      <c r="U162" s="59">
        <f t="shared" si="41"/>
        <v>289.2</v>
      </c>
      <c r="V162" s="63">
        <f t="shared" si="42"/>
        <v>0.51320467477976917</v>
      </c>
      <c r="W162" s="64">
        <f t="shared" si="43"/>
        <v>3.2599029787064491</v>
      </c>
      <c r="X162" s="65">
        <f t="shared" si="33"/>
        <v>-2.0950385840695972E-8</v>
      </c>
      <c r="Y162" s="66">
        <f t="shared" si="34"/>
        <v>-1.9637780070276854E-8</v>
      </c>
      <c r="Z162" s="66">
        <f t="shared" si="35"/>
        <v>-1.9720018837698055E-8</v>
      </c>
      <c r="AA162" s="67">
        <f t="shared" si="36"/>
        <v>-1.8479346813924862E-8</v>
      </c>
      <c r="AB162" s="68">
        <f t="shared" si="45"/>
        <v>1.6719363755877887E-6</v>
      </c>
      <c r="AC162" s="69"/>
      <c r="AD162" s="70">
        <f t="shared" si="44"/>
        <v>1.6719363755877886E-2</v>
      </c>
      <c r="AE162" s="70"/>
      <c r="AG162" s="71">
        <v>1560</v>
      </c>
    </row>
    <row r="163" spans="5:37">
      <c r="E163" s="72">
        <v>0.55805555555555553</v>
      </c>
      <c r="F163" s="71">
        <v>1570</v>
      </c>
      <c r="G163" s="58">
        <v>16.239999999999998</v>
      </c>
      <c r="H163" s="58">
        <v>7.12</v>
      </c>
      <c r="I163" s="58">
        <v>8.39</v>
      </c>
      <c r="J163" s="58">
        <v>16.18</v>
      </c>
      <c r="K163" s="58">
        <v>7.25</v>
      </c>
      <c r="L163" s="58">
        <v>8.86</v>
      </c>
      <c r="M163" s="59">
        <f t="shared" si="32"/>
        <v>16.21</v>
      </c>
      <c r="N163" s="59">
        <f t="shared" si="32"/>
        <v>7.1850000000000005</v>
      </c>
      <c r="O163" s="59">
        <f t="shared" si="32"/>
        <v>8.625</v>
      </c>
      <c r="P163" s="60">
        <f t="shared" si="37"/>
        <v>0.17914432008994169</v>
      </c>
      <c r="Q163" s="22">
        <f t="shared" si="38"/>
        <v>6.5313055264747081E-8</v>
      </c>
      <c r="R163" s="61">
        <f t="shared" si="39"/>
        <v>7.3784966958823566E-8</v>
      </c>
      <c r="S163" s="22">
        <f t="shared" si="40"/>
        <v>5.4442213491146856E-15</v>
      </c>
      <c r="T163" s="94">
        <v>298</v>
      </c>
      <c r="U163" s="59">
        <f t="shared" si="41"/>
        <v>289.20999999999998</v>
      </c>
      <c r="V163" s="63">
        <f t="shared" si="42"/>
        <v>0.5126037627612744</v>
      </c>
      <c r="W163" s="64">
        <f t="shared" si="43"/>
        <v>3.2553955295950305</v>
      </c>
      <c r="X163" s="65">
        <f t="shared" si="33"/>
        <v>-1.979519859389682E-8</v>
      </c>
      <c r="Y163" s="66">
        <f t="shared" si="34"/>
        <v>-1.846691864780153E-8</v>
      </c>
      <c r="Z163" s="66">
        <f t="shared" si="35"/>
        <v>-1.8556047716491087E-8</v>
      </c>
      <c r="AA163" s="67">
        <f t="shared" si="36"/>
        <v>-1.7304935518869961E-8</v>
      </c>
      <c r="AB163" s="68">
        <f t="shared" si="45"/>
        <v>1.4750274914701718E-6</v>
      </c>
      <c r="AC163" s="69"/>
      <c r="AD163" s="70">
        <f t="shared" si="44"/>
        <v>1.4750274914701718E-2</v>
      </c>
      <c r="AE163" s="70"/>
      <c r="AF163" s="74"/>
      <c r="AG163" s="71">
        <v>1570</v>
      </c>
    </row>
    <row r="164" spans="5:37">
      <c r="E164" s="72">
        <v>0.55817129629629625</v>
      </c>
      <c r="F164" s="71">
        <v>1580</v>
      </c>
      <c r="G164" s="58">
        <v>16.25</v>
      </c>
      <c r="H164" s="58">
        <v>7.13</v>
      </c>
      <c r="I164" s="58">
        <v>8.51</v>
      </c>
      <c r="J164" s="58">
        <v>16.190000000000001</v>
      </c>
      <c r="K164" s="58">
        <v>7.26</v>
      </c>
      <c r="L164" s="58">
        <v>8.9</v>
      </c>
      <c r="M164" s="59">
        <f t="shared" si="32"/>
        <v>16.22</v>
      </c>
      <c r="N164" s="59">
        <f t="shared" si="32"/>
        <v>7.1950000000000003</v>
      </c>
      <c r="O164" s="59">
        <f t="shared" si="32"/>
        <v>8.7050000000000001</v>
      </c>
      <c r="P164" s="60">
        <f t="shared" si="37"/>
        <v>0.18083760525284595</v>
      </c>
      <c r="Q164" s="22">
        <f t="shared" si="38"/>
        <v>6.3826348619054715E-8</v>
      </c>
      <c r="R164" s="61">
        <f t="shared" si="39"/>
        <v>7.5566409226316501E-8</v>
      </c>
      <c r="S164" s="22">
        <f t="shared" si="40"/>
        <v>5.7102822033591312E-15</v>
      </c>
      <c r="T164" s="94">
        <v>298</v>
      </c>
      <c r="U164" s="59">
        <f t="shared" si="41"/>
        <v>289.22000000000003</v>
      </c>
      <c r="V164" s="63">
        <f t="shared" si="42"/>
        <v>0.51200289229675355</v>
      </c>
      <c r="W164" s="64">
        <f t="shared" si="43"/>
        <v>3.250894623958247</v>
      </c>
      <c r="X164" s="65">
        <f t="shared" si="33"/>
        <v>-1.8352072714768303E-8</v>
      </c>
      <c r="Y164" s="66">
        <f t="shared" si="34"/>
        <v>-1.7046433318076921E-8</v>
      </c>
      <c r="Z164" s="66">
        <f t="shared" si="35"/>
        <v>-1.7139321694266759E-8</v>
      </c>
      <c r="AA164" s="67">
        <f t="shared" si="36"/>
        <v>-1.59133537771963E-8</v>
      </c>
      <c r="AB164" s="68">
        <f t="shared" si="45"/>
        <v>1.2897840467345858E-6</v>
      </c>
      <c r="AC164" s="69"/>
      <c r="AD164" s="70">
        <f t="shared" si="44"/>
        <v>1.2897840467345857E-2</v>
      </c>
      <c r="AE164" s="70"/>
      <c r="AF164" s="74"/>
      <c r="AG164" s="71">
        <v>1580</v>
      </c>
    </row>
    <row r="165" spans="5:37">
      <c r="E165" s="72">
        <v>0.55828703703703708</v>
      </c>
      <c r="F165" s="71">
        <v>1590</v>
      </c>
      <c r="G165" s="58">
        <v>16.260000000000002</v>
      </c>
      <c r="H165" s="58">
        <v>7.14</v>
      </c>
      <c r="I165" s="58">
        <v>8.5500000000000007</v>
      </c>
      <c r="J165" s="58">
        <v>16.2</v>
      </c>
      <c r="K165" s="58">
        <v>7.27</v>
      </c>
      <c r="L165" s="58">
        <v>8.9499999999999993</v>
      </c>
      <c r="M165" s="59">
        <f t="shared" si="32"/>
        <v>16.23</v>
      </c>
      <c r="N165" s="59">
        <f t="shared" si="32"/>
        <v>7.2050000000000001</v>
      </c>
      <c r="O165" s="59">
        <f t="shared" si="32"/>
        <v>8.75</v>
      </c>
      <c r="P165" s="60">
        <f t="shared" si="37"/>
        <v>0.1818042663968549</v>
      </c>
      <c r="Q165" s="22">
        <f t="shared" si="38"/>
        <v>6.2373483548241788E-8</v>
      </c>
      <c r="R165" s="61">
        <f t="shared" si="39"/>
        <v>7.7390862105363722E-8</v>
      </c>
      <c r="S165" s="22">
        <f t="shared" si="40"/>
        <v>5.9893455374114226E-15</v>
      </c>
      <c r="T165" s="94">
        <v>298</v>
      </c>
      <c r="U165" s="59">
        <f t="shared" si="41"/>
        <v>289.23</v>
      </c>
      <c r="V165" s="63">
        <f t="shared" si="42"/>
        <v>0.51140206338189753</v>
      </c>
      <c r="W165" s="64">
        <f t="shared" si="43"/>
        <v>3.2464002518561768</v>
      </c>
      <c r="X165" s="65">
        <f t="shared" si="33"/>
        <v>-1.6808479834593839E-8</v>
      </c>
      <c r="Y165" s="66">
        <f t="shared" si="34"/>
        <v>-1.5545767240910021E-8</v>
      </c>
      <c r="Z165" s="66">
        <f t="shared" si="35"/>
        <v>-1.5640626687447606E-8</v>
      </c>
      <c r="AA165" s="67">
        <f t="shared" si="36"/>
        <v>-1.4458521184472454E-8</v>
      </c>
      <c r="AB165" s="68">
        <f t="shared" si="45"/>
        <v>1.1187224858734999E-6</v>
      </c>
      <c r="AC165" s="69"/>
      <c r="AD165" s="70">
        <f t="shared" si="44"/>
        <v>1.1187224858734999E-2</v>
      </c>
      <c r="AE165" s="70"/>
      <c r="AF165" s="74"/>
      <c r="AG165" s="71">
        <v>1590</v>
      </c>
    </row>
    <row r="166" spans="5:37">
      <c r="E166" s="72">
        <v>0.5584027777777778</v>
      </c>
      <c r="F166" s="71">
        <v>1600</v>
      </c>
      <c r="G166" s="58">
        <v>16.27</v>
      </c>
      <c r="H166" s="58">
        <v>7.15</v>
      </c>
      <c r="I166" s="58">
        <v>8.67</v>
      </c>
      <c r="J166" s="58">
        <v>16.21</v>
      </c>
      <c r="K166" s="58">
        <v>7.28</v>
      </c>
      <c r="L166" s="58">
        <v>8.99</v>
      </c>
      <c r="M166" s="59">
        <f t="shared" si="32"/>
        <v>16.240000000000002</v>
      </c>
      <c r="N166" s="59">
        <f t="shared" si="32"/>
        <v>7.2149999999999999</v>
      </c>
      <c r="O166" s="59">
        <f t="shared" si="32"/>
        <v>8.83</v>
      </c>
      <c r="P166" s="60">
        <f t="shared" si="37"/>
        <v>0.18349861059423939</v>
      </c>
      <c r="Q166" s="22">
        <f t="shared" si="38"/>
        <v>6.0953689724016779E-8</v>
      </c>
      <c r="R166" s="61">
        <f t="shared" si="39"/>
        <v>7.9259364031361122E-8</v>
      </c>
      <c r="S166" s="22">
        <f t="shared" si="40"/>
        <v>6.2820467866558216E-15</v>
      </c>
      <c r="T166" s="94">
        <v>298</v>
      </c>
      <c r="U166" s="59">
        <f t="shared" si="41"/>
        <v>289.24</v>
      </c>
      <c r="V166" s="63">
        <f t="shared" si="42"/>
        <v>0.510801276012395</v>
      </c>
      <c r="W166" s="64">
        <f t="shared" si="43"/>
        <v>3.2419124033646307</v>
      </c>
      <c r="X166" s="65">
        <f t="shared" si="33"/>
        <v>-1.5333050420499983E-8</v>
      </c>
      <c r="Y166" s="66">
        <f t="shared" si="34"/>
        <v>-1.411193720136534E-8</v>
      </c>
      <c r="Z166" s="66">
        <f t="shared" si="35"/>
        <v>-1.4209185788766563E-8</v>
      </c>
      <c r="AA166" s="67">
        <f t="shared" si="36"/>
        <v>-1.3069831540504004E-8</v>
      </c>
      <c r="AB166" s="68">
        <f t="shared" si="45"/>
        <v>9.6265617108053129E-7</v>
      </c>
      <c r="AC166" s="69"/>
      <c r="AD166" s="70">
        <f t="shared" si="44"/>
        <v>9.6265617108053127E-3</v>
      </c>
      <c r="AE166" s="70"/>
      <c r="AF166" s="74"/>
      <c r="AG166" s="71">
        <v>1600</v>
      </c>
    </row>
    <row r="167" spans="5:37">
      <c r="E167" s="72">
        <v>0.55851851851851853</v>
      </c>
      <c r="F167" s="71">
        <v>1610</v>
      </c>
      <c r="G167" s="58">
        <v>16.28</v>
      </c>
      <c r="H167" s="58">
        <v>7.16</v>
      </c>
      <c r="I167" s="58">
        <v>8.6999999999999993</v>
      </c>
      <c r="J167" s="58">
        <v>16.22</v>
      </c>
      <c r="K167" s="58">
        <v>7.29</v>
      </c>
      <c r="L167" s="58">
        <v>9</v>
      </c>
      <c r="M167" s="59">
        <f t="shared" si="32"/>
        <v>16.25</v>
      </c>
      <c r="N167" s="59">
        <f t="shared" si="32"/>
        <v>7.2249999999999996</v>
      </c>
      <c r="O167" s="59">
        <f t="shared" si="32"/>
        <v>8.85</v>
      </c>
      <c r="P167" s="60">
        <f t="shared" si="37"/>
        <v>0.18394645381499874</v>
      </c>
      <c r="Q167" s="22">
        <f t="shared" si="38"/>
        <v>5.9566214352900919E-8</v>
      </c>
      <c r="R167" s="61">
        <f t="shared" si="39"/>
        <v>8.1172978511379394E-8</v>
      </c>
      <c r="S167" s="22">
        <f t="shared" si="40"/>
        <v>6.5890524404088607E-15</v>
      </c>
      <c r="T167" s="94">
        <v>298</v>
      </c>
      <c r="U167" s="59">
        <f t="shared" si="41"/>
        <v>289.25</v>
      </c>
      <c r="V167" s="63">
        <f t="shared" si="42"/>
        <v>0.51020053018394107</v>
      </c>
      <c r="W167" s="64">
        <f t="shared" si="43"/>
        <v>3.2374310685751926</v>
      </c>
      <c r="X167" s="65">
        <f t="shared" si="33"/>
        <v>-1.3766906526310392E-8</v>
      </c>
      <c r="Y167" s="66">
        <f t="shared" si="34"/>
        <v>-1.2612536835461777E-8</v>
      </c>
      <c r="Z167" s="66">
        <f t="shared" si="35"/>
        <v>-1.2709331956471948E-8</v>
      </c>
      <c r="AA167" s="67">
        <f t="shared" si="36"/>
        <v>-1.1635524639835582E-8</v>
      </c>
      <c r="AB167" s="68">
        <f t="shared" si="45"/>
        <v>8.2091429117841893E-7</v>
      </c>
      <c r="AC167" s="69"/>
      <c r="AD167" s="70">
        <f t="shared" si="44"/>
        <v>8.209142911784189E-3</v>
      </c>
      <c r="AE167" s="70"/>
      <c r="AF167" s="74"/>
      <c r="AG167" s="71">
        <v>1610</v>
      </c>
    </row>
    <row r="168" spans="5:37">
      <c r="E168" s="72">
        <v>0.55863425925925925</v>
      </c>
      <c r="F168" s="71">
        <v>1620</v>
      </c>
      <c r="G168" s="58">
        <v>16.28</v>
      </c>
      <c r="H168" s="58">
        <v>7.17</v>
      </c>
      <c r="I168" s="58">
        <v>8.73</v>
      </c>
      <c r="J168" s="58">
        <v>16.23</v>
      </c>
      <c r="K168" s="58">
        <v>7.3</v>
      </c>
      <c r="L168" s="58">
        <v>9.06</v>
      </c>
      <c r="M168" s="59">
        <f t="shared" si="32"/>
        <v>16.255000000000003</v>
      </c>
      <c r="N168" s="59">
        <f t="shared" si="32"/>
        <v>7.2349999999999994</v>
      </c>
      <c r="O168" s="59">
        <f t="shared" si="32"/>
        <v>8.8949999999999996</v>
      </c>
      <c r="P168" s="60">
        <f t="shared" si="37"/>
        <v>0.18489796984548462</v>
      </c>
      <c r="Q168" s="22">
        <f t="shared" si="38"/>
        <v>5.8210321777087027E-8</v>
      </c>
      <c r="R168" s="61">
        <f t="shared" si="39"/>
        <v>8.3098260228316802E-8</v>
      </c>
      <c r="S168" s="22">
        <f t="shared" si="40"/>
        <v>6.905320852973058E-15</v>
      </c>
      <c r="T168" s="94">
        <v>298</v>
      </c>
      <c r="U168" s="59">
        <f t="shared" si="41"/>
        <v>289.255</v>
      </c>
      <c r="V168" s="63">
        <f t="shared" si="42"/>
        <v>0.50990017284625921</v>
      </c>
      <c r="W168" s="64">
        <f t="shared" si="43"/>
        <v>3.2351928407266546</v>
      </c>
      <c r="X168" s="65">
        <f t="shared" si="33"/>
        <v>-1.2271758228508794E-8</v>
      </c>
      <c r="Y168" s="66">
        <f t="shared" si="34"/>
        <v>-1.1187039044189076E-8</v>
      </c>
      <c r="Z168" s="66">
        <f t="shared" si="35"/>
        <v>-1.1282919005880122E-8</v>
      </c>
      <c r="AA168" s="67">
        <f t="shared" si="36"/>
        <v>-1.0277129834938991E-8</v>
      </c>
      <c r="AB168" s="68">
        <f t="shared" si="45"/>
        <v>6.9417067659506372E-7</v>
      </c>
      <c r="AC168" s="69"/>
      <c r="AD168" s="70">
        <f t="shared" si="44"/>
        <v>6.9417067659506369E-3</v>
      </c>
      <c r="AE168" s="70"/>
      <c r="AF168" s="74"/>
      <c r="AG168" s="71">
        <v>1620</v>
      </c>
    </row>
    <row r="169" spans="5:37">
      <c r="E169" s="72">
        <v>0.55874999999999997</v>
      </c>
      <c r="F169" s="71">
        <v>1630</v>
      </c>
      <c r="G169" s="58">
        <v>16.29</v>
      </c>
      <c r="H169" s="58">
        <v>7.18</v>
      </c>
      <c r="I169" s="58">
        <v>8.75</v>
      </c>
      <c r="J169" s="58">
        <v>16.239999999999998</v>
      </c>
      <c r="K169" s="58">
        <v>7.31</v>
      </c>
      <c r="L169" s="58">
        <v>9</v>
      </c>
      <c r="M169" s="59">
        <f t="shared" si="32"/>
        <v>16.265000000000001</v>
      </c>
      <c r="N169" s="59">
        <f t="shared" si="32"/>
        <v>7.2449999999999992</v>
      </c>
      <c r="O169" s="59">
        <f t="shared" si="32"/>
        <v>8.875</v>
      </c>
      <c r="P169" s="60">
        <f t="shared" si="37"/>
        <v>0.18451456105504868</v>
      </c>
      <c r="Q169" s="22">
        <f t="shared" si="38"/>
        <v>5.6885293084384241E-8</v>
      </c>
      <c r="R169" s="61">
        <f t="shared" si="39"/>
        <v>8.5104559874807682E-8</v>
      </c>
      <c r="S169" s="22">
        <f t="shared" si="40"/>
        <v>7.2427861114847256E-15</v>
      </c>
      <c r="T169" s="94">
        <v>298</v>
      </c>
      <c r="U169" s="59">
        <f t="shared" si="41"/>
        <v>289.26499999999999</v>
      </c>
      <c r="V169" s="63">
        <f t="shared" si="42"/>
        <v>0.50929948932129365</v>
      </c>
      <c r="W169" s="64">
        <f t="shared" si="43"/>
        <v>3.2307212579463327</v>
      </c>
      <c r="X169" s="65">
        <f t="shared" si="33"/>
        <v>-1.0778358169590117E-8</v>
      </c>
      <c r="Y169" s="66">
        <f t="shared" si="34"/>
        <v>-9.7797752699409382E-9</v>
      </c>
      <c r="Z169" s="66">
        <f t="shared" si="35"/>
        <v>-9.8722910123000243E-9</v>
      </c>
      <c r="AA169" s="67">
        <f t="shared" si="36"/>
        <v>-8.9490812370314721E-9</v>
      </c>
      <c r="AB169" s="68">
        <f t="shared" si="45"/>
        <v>5.8168933632242049E-7</v>
      </c>
      <c r="AC169" s="69"/>
      <c r="AD169" s="70">
        <f t="shared" si="44"/>
        <v>5.8168933632242051E-3</v>
      </c>
      <c r="AE169" s="70"/>
      <c r="AF169" s="74"/>
      <c r="AG169" s="71">
        <v>1630</v>
      </c>
      <c r="AH169">
        <v>0</v>
      </c>
      <c r="AI169">
        <v>0.255</v>
      </c>
      <c r="AJ169" s="4">
        <f t="shared" ref="AJ169:AJ183" si="46">AI169/0.0253</f>
        <v>10.079051383399209</v>
      </c>
      <c r="AK169" s="8">
        <f>AJ169/56000</f>
        <v>1.7998306041784303E-4</v>
      </c>
    </row>
    <row r="170" spans="5:37">
      <c r="E170" s="72">
        <v>0.55886574074074069</v>
      </c>
      <c r="F170" s="71">
        <v>1640</v>
      </c>
      <c r="G170" s="58">
        <v>16.309999999999999</v>
      </c>
      <c r="H170" s="58">
        <v>7.18</v>
      </c>
      <c r="I170" s="58">
        <v>8.75</v>
      </c>
      <c r="J170" s="58">
        <v>16.25</v>
      </c>
      <c r="K170" s="58">
        <v>7.32</v>
      </c>
      <c r="L170" s="58">
        <v>9.02</v>
      </c>
      <c r="M170" s="59">
        <f t="shared" si="32"/>
        <v>16.28</v>
      </c>
      <c r="N170" s="59">
        <f t="shared" si="32"/>
        <v>7.25</v>
      </c>
      <c r="O170" s="59">
        <f t="shared" si="32"/>
        <v>8.8849999999999998</v>
      </c>
      <c r="P170" s="60">
        <f t="shared" si="37"/>
        <v>0.18477102942783571</v>
      </c>
      <c r="Q170" s="22">
        <f t="shared" si="38"/>
        <v>5.6234132519034806E-8</v>
      </c>
      <c r="R170" s="61">
        <f t="shared" si="39"/>
        <v>8.6197402357906681E-8</v>
      </c>
      <c r="S170" s="22">
        <f t="shared" si="40"/>
        <v>7.4299921732508558E-15</v>
      </c>
      <c r="T170" s="94">
        <v>298</v>
      </c>
      <c r="U170" s="59">
        <f t="shared" si="41"/>
        <v>289.27999999999997</v>
      </c>
      <c r="V170" s="63">
        <f t="shared" si="42"/>
        <v>0.50839854190176514</v>
      </c>
      <c r="W170" s="64">
        <f t="shared" si="43"/>
        <v>3.2240260475702471</v>
      </c>
      <c r="X170" s="65">
        <f t="shared" si="33"/>
        <v>-9.2186690001598395E-9</v>
      </c>
      <c r="Y170" s="66">
        <f t="shared" si="34"/>
        <v>-8.3394711596601575E-9</v>
      </c>
      <c r="Z170" s="66">
        <f t="shared" si="35"/>
        <v>-8.4233215335835398E-9</v>
      </c>
      <c r="AA170" s="67">
        <f t="shared" si="36"/>
        <v>-7.611980203321007E-9</v>
      </c>
      <c r="AB170" s="68">
        <f t="shared" si="45"/>
        <v>4.8330338303724836E-7</v>
      </c>
      <c r="AC170" s="69"/>
      <c r="AD170" s="70">
        <f t="shared" si="44"/>
        <v>4.8330338303724839E-3</v>
      </c>
      <c r="AE170" s="70"/>
      <c r="AF170" s="74"/>
      <c r="AG170" s="71">
        <v>1640</v>
      </c>
      <c r="AH170" s="56">
        <f>2.5*60</f>
        <v>150</v>
      </c>
      <c r="AI170">
        <v>0.25</v>
      </c>
      <c r="AJ170" s="4">
        <f t="shared" si="46"/>
        <v>9.8814229249011856</v>
      </c>
      <c r="AK170" s="8">
        <f t="shared" ref="AK170:AK183" si="47">AJ170/56000</f>
        <v>1.7645398080180688E-4</v>
      </c>
    </row>
    <row r="171" spans="5:37">
      <c r="E171" s="72">
        <v>0.55898148148148152</v>
      </c>
      <c r="F171" s="71">
        <v>1650</v>
      </c>
      <c r="G171" s="58">
        <v>16.309999999999999</v>
      </c>
      <c r="H171" s="58">
        <v>7.19</v>
      </c>
      <c r="I171" s="58">
        <v>8.74</v>
      </c>
      <c r="J171" s="58">
        <v>16.260000000000002</v>
      </c>
      <c r="K171" s="58">
        <v>7.33</v>
      </c>
      <c r="L171" s="58">
        <v>9.01</v>
      </c>
      <c r="M171" s="59">
        <f t="shared" si="32"/>
        <v>16.285</v>
      </c>
      <c r="N171" s="59">
        <f t="shared" si="32"/>
        <v>7.26</v>
      </c>
      <c r="O171" s="59">
        <f t="shared" si="32"/>
        <v>8.875</v>
      </c>
      <c r="P171" s="60">
        <f t="shared" si="37"/>
        <v>0.18457924670097678</v>
      </c>
      <c r="Q171" s="22">
        <f t="shared" si="38"/>
        <v>5.4954087385762357E-8</v>
      </c>
      <c r="R171" s="61">
        <f t="shared" si="39"/>
        <v>8.8241854660268697E-8</v>
      </c>
      <c r="S171" s="22">
        <f t="shared" si="40"/>
        <v>7.7866249138839845E-15</v>
      </c>
      <c r="T171" s="94">
        <v>298</v>
      </c>
      <c r="U171" s="59">
        <f t="shared" si="41"/>
        <v>289.28500000000003</v>
      </c>
      <c r="V171" s="63">
        <f t="shared" si="42"/>
        <v>0.50809824685787863</v>
      </c>
      <c r="W171" s="64">
        <f t="shared" si="43"/>
        <v>3.2217975495308844</v>
      </c>
      <c r="X171" s="65">
        <f t="shared" si="33"/>
        <v>-7.9806982037378937E-9</v>
      </c>
      <c r="Y171" s="66">
        <f t="shared" si="34"/>
        <v>-7.1833106300330754E-9</v>
      </c>
      <c r="Z171" s="66">
        <f t="shared" si="35"/>
        <v>-7.2629812210599423E-9</v>
      </c>
      <c r="AA171" s="67">
        <f t="shared" si="36"/>
        <v>-6.5293437417906581E-9</v>
      </c>
      <c r="AB171" s="68">
        <f t="shared" si="45"/>
        <v>3.9937632538730166E-7</v>
      </c>
      <c r="AC171" s="69"/>
      <c r="AD171" s="70">
        <f t="shared" si="44"/>
        <v>3.9937632538730164E-3</v>
      </c>
      <c r="AE171" s="70"/>
      <c r="AF171" s="74"/>
      <c r="AG171" s="71">
        <v>1650</v>
      </c>
      <c r="AH171">
        <f>4*60</f>
        <v>240</v>
      </c>
      <c r="AI171">
        <v>0.253</v>
      </c>
      <c r="AJ171" s="4">
        <f t="shared" si="46"/>
        <v>10</v>
      </c>
      <c r="AK171" s="8">
        <f t="shared" si="47"/>
        <v>1.7857142857142857E-4</v>
      </c>
    </row>
    <row r="172" spans="5:37">
      <c r="E172" s="72">
        <v>0.55909722222222225</v>
      </c>
      <c r="F172" s="71">
        <v>1660</v>
      </c>
      <c r="G172" s="58">
        <v>16.32</v>
      </c>
      <c r="H172" s="58">
        <v>7.2</v>
      </c>
      <c r="I172" s="58">
        <v>8.7799999999999994</v>
      </c>
      <c r="J172" s="58">
        <v>16.27</v>
      </c>
      <c r="K172" s="58">
        <v>7.34</v>
      </c>
      <c r="L172" s="58">
        <v>9.02</v>
      </c>
      <c r="M172" s="59">
        <f t="shared" si="32"/>
        <v>16.295000000000002</v>
      </c>
      <c r="N172" s="59">
        <f t="shared" si="32"/>
        <v>7.27</v>
      </c>
      <c r="O172" s="59">
        <f t="shared" si="32"/>
        <v>8.8999999999999986</v>
      </c>
      <c r="P172" s="60">
        <f t="shared" si="37"/>
        <v>0.18513163922912043</v>
      </c>
      <c r="Q172" s="22">
        <f t="shared" si="38"/>
        <v>5.3703179637025192E-8</v>
      </c>
      <c r="R172" s="61">
        <f t="shared" si="39"/>
        <v>9.0372339718851156E-8</v>
      </c>
      <c r="S172" s="22">
        <f t="shared" si="40"/>
        <v>8.1671597862594425E-15</v>
      </c>
      <c r="T172" s="94">
        <v>298</v>
      </c>
      <c r="U172" s="59">
        <f t="shared" si="41"/>
        <v>289.29500000000002</v>
      </c>
      <c r="V172" s="63">
        <f t="shared" si="42"/>
        <v>0.50749768791082173</v>
      </c>
      <c r="W172" s="64">
        <f t="shared" si="43"/>
        <v>3.2173454042042113</v>
      </c>
      <c r="X172" s="65">
        <f t="shared" si="33"/>
        <v>-6.8845846003140127E-9</v>
      </c>
      <c r="Y172" s="66">
        <f t="shared" si="34"/>
        <v>-6.1599376809027482E-9</v>
      </c>
      <c r="Z172" s="66">
        <f t="shared" si="35"/>
        <v>-6.2362114415285215E-9</v>
      </c>
      <c r="AA172" s="67">
        <f t="shared" si="36"/>
        <v>-5.5717816725397486E-9</v>
      </c>
      <c r="AB172" s="68">
        <f t="shared" si="45"/>
        <v>3.2703861597444428E-7</v>
      </c>
      <c r="AC172" s="69"/>
      <c r="AD172" s="70">
        <f t="shared" si="44"/>
        <v>3.2703861597444426E-3</v>
      </c>
      <c r="AE172" s="70"/>
      <c r="AF172" s="74"/>
      <c r="AG172" s="71">
        <v>1660</v>
      </c>
      <c r="AH172">
        <f>6*60</f>
        <v>360</v>
      </c>
      <c r="AI172">
        <v>0.248</v>
      </c>
      <c r="AJ172" s="4">
        <f t="shared" si="46"/>
        <v>9.8023715415019765</v>
      </c>
      <c r="AK172" s="8">
        <f t="shared" si="47"/>
        <v>1.7504234895539245E-4</v>
      </c>
    </row>
    <row r="173" spans="5:37">
      <c r="E173" s="72">
        <v>0.55921296296296297</v>
      </c>
      <c r="F173" s="71">
        <v>1670</v>
      </c>
      <c r="G173" s="58">
        <v>16.329999999999998</v>
      </c>
      <c r="H173" s="58">
        <v>7.2</v>
      </c>
      <c r="I173" s="58">
        <v>8.7799999999999994</v>
      </c>
      <c r="J173" s="58">
        <v>16.28</v>
      </c>
      <c r="K173" s="58">
        <v>7.35</v>
      </c>
      <c r="L173" s="58">
        <v>9.0500000000000007</v>
      </c>
      <c r="M173" s="59">
        <f t="shared" si="32"/>
        <v>16.305</v>
      </c>
      <c r="N173" s="59">
        <f t="shared" si="32"/>
        <v>7.2750000000000004</v>
      </c>
      <c r="O173" s="59">
        <f t="shared" si="32"/>
        <v>8.9149999999999991</v>
      </c>
      <c r="P173" s="60">
        <f t="shared" si="37"/>
        <v>0.18547617592619547</v>
      </c>
      <c r="Q173" s="22">
        <f t="shared" si="38"/>
        <v>5.3088444423098755E-8</v>
      </c>
      <c r="R173" s="61">
        <f t="shared" si="39"/>
        <v>9.1494802691399917E-8</v>
      </c>
      <c r="S173" s="22">
        <f t="shared" si="40"/>
        <v>8.371298919538202E-15</v>
      </c>
      <c r="T173" s="94">
        <v>298</v>
      </c>
      <c r="U173" s="59">
        <f t="shared" si="41"/>
        <v>289.30500000000001</v>
      </c>
      <c r="V173" s="63">
        <f t="shared" si="42"/>
        <v>0.50689717048112015</v>
      </c>
      <c r="W173" s="64">
        <f t="shared" si="43"/>
        <v>3.2128997183631443</v>
      </c>
      <c r="X173" s="65">
        <f t="shared" si="33"/>
        <v>-5.7356776757209213E-9</v>
      </c>
      <c r="Y173" s="66">
        <f t="shared" si="34"/>
        <v>-5.1148611796561838E-9</v>
      </c>
      <c r="Z173" s="66">
        <f t="shared" si="35"/>
        <v>-5.1820569224395617E-9</v>
      </c>
      <c r="AA173" s="67">
        <f t="shared" si="36"/>
        <v>-4.6138899453486473E-9</v>
      </c>
      <c r="AB173" s="68">
        <f t="shared" si="45"/>
        <v>2.6495750844491737E-7</v>
      </c>
      <c r="AC173" s="69"/>
      <c r="AD173" s="70">
        <f t="shared" si="44"/>
        <v>2.6495750844491737E-3</v>
      </c>
      <c r="AE173" s="70"/>
      <c r="AF173" s="74"/>
      <c r="AG173" s="71">
        <v>1670</v>
      </c>
      <c r="AH173">
        <f>8*60</f>
        <v>480</v>
      </c>
      <c r="AI173">
        <v>0.25</v>
      </c>
      <c r="AJ173" s="4">
        <f t="shared" si="46"/>
        <v>9.8814229249011856</v>
      </c>
      <c r="AK173" s="8">
        <f t="shared" si="47"/>
        <v>1.7645398080180688E-4</v>
      </c>
    </row>
    <row r="174" spans="5:37">
      <c r="E174" s="72">
        <v>0.55932870370370369</v>
      </c>
      <c r="F174" s="71">
        <v>1680</v>
      </c>
      <c r="G174" s="58">
        <v>16.34</v>
      </c>
      <c r="H174" s="58">
        <v>7.21</v>
      </c>
      <c r="I174" s="58">
        <v>8.8000000000000007</v>
      </c>
      <c r="J174" s="58">
        <v>16.28</v>
      </c>
      <c r="K174" s="58">
        <v>7.36</v>
      </c>
      <c r="L174" s="58">
        <v>9.11</v>
      </c>
      <c r="M174" s="59">
        <f t="shared" si="32"/>
        <v>16.310000000000002</v>
      </c>
      <c r="N174" s="59">
        <f t="shared" si="32"/>
        <v>7.2850000000000001</v>
      </c>
      <c r="O174" s="59">
        <f t="shared" si="32"/>
        <v>8.9550000000000001</v>
      </c>
      <c r="P174" s="60">
        <f t="shared" si="37"/>
        <v>0.18632470992086952</v>
      </c>
      <c r="Q174" s="22">
        <f t="shared" si="38"/>
        <v>5.1880003892896032E-8</v>
      </c>
      <c r="R174" s="61">
        <f t="shared" si="39"/>
        <v>9.3664900106167725E-8</v>
      </c>
      <c r="S174" s="22">
        <f t="shared" si="40"/>
        <v>8.7731135118983792E-15</v>
      </c>
      <c r="T174" s="94">
        <v>298</v>
      </c>
      <c r="U174" s="59">
        <f t="shared" si="41"/>
        <v>289.31</v>
      </c>
      <c r="V174" s="63">
        <f t="shared" si="42"/>
        <v>0.50659692733393125</v>
      </c>
      <c r="W174" s="64">
        <f t="shared" si="43"/>
        <v>3.2106792946844616</v>
      </c>
      <c r="X174" s="65">
        <f t="shared" si="33"/>
        <v>-4.8664940806088275E-9</v>
      </c>
      <c r="Y174" s="66">
        <f t="shared" si="34"/>
        <v>-4.3115641204604597E-9</v>
      </c>
      <c r="Z174" s="66">
        <f t="shared" si="35"/>
        <v>-4.3748431989036705E-9</v>
      </c>
      <c r="AA174" s="67">
        <f t="shared" si="36"/>
        <v>-3.8687607959032818E-9</v>
      </c>
      <c r="AB174" s="68">
        <f t="shared" si="45"/>
        <v>2.1338516873614914E-7</v>
      </c>
      <c r="AC174" s="69"/>
      <c r="AD174" s="70">
        <f t="shared" si="44"/>
        <v>2.1338516873614915E-3</v>
      </c>
      <c r="AE174" s="70"/>
      <c r="AF174" s="74"/>
      <c r="AG174" s="71">
        <v>1680</v>
      </c>
      <c r="AH174">
        <f>600</f>
        <v>600</v>
      </c>
      <c r="AI174">
        <v>0.24099999999999999</v>
      </c>
      <c r="AJ174" s="4">
        <f t="shared" si="46"/>
        <v>9.5256916996047423</v>
      </c>
      <c r="AK174" s="8">
        <f t="shared" si="47"/>
        <v>1.7010163749294182E-4</v>
      </c>
    </row>
    <row r="175" spans="5:37">
      <c r="E175" s="72">
        <v>0.55944444444444441</v>
      </c>
      <c r="F175" s="71">
        <v>1690</v>
      </c>
      <c r="G175" s="58">
        <v>16.350000000000001</v>
      </c>
      <c r="H175" s="58">
        <v>7.22</v>
      </c>
      <c r="I175" s="58">
        <v>8.82</v>
      </c>
      <c r="J175" s="58">
        <v>16.29</v>
      </c>
      <c r="K175" s="58">
        <v>7.36</v>
      </c>
      <c r="L175" s="58">
        <v>9</v>
      </c>
      <c r="M175" s="59">
        <f t="shared" si="32"/>
        <v>16.32</v>
      </c>
      <c r="N175" s="59">
        <f t="shared" si="32"/>
        <v>7.29</v>
      </c>
      <c r="O175" s="59">
        <f t="shared" si="32"/>
        <v>8.91</v>
      </c>
      <c r="P175" s="60">
        <f t="shared" si="37"/>
        <v>0.18542092079002062</v>
      </c>
      <c r="Q175" s="22">
        <f t="shared" si="38"/>
        <v>5.1286138399136415E-8</v>
      </c>
      <c r="R175" s="61">
        <f t="shared" si="39"/>
        <v>9.482825808189046E-8</v>
      </c>
      <c r="S175" s="22">
        <f t="shared" si="40"/>
        <v>8.9923985308456228E-15</v>
      </c>
      <c r="T175" s="94">
        <v>298</v>
      </c>
      <c r="U175" s="59">
        <f t="shared" si="41"/>
        <v>289.32</v>
      </c>
      <c r="V175" s="63">
        <f t="shared" si="42"/>
        <v>0.50599647217219368</v>
      </c>
      <c r="W175" s="64">
        <f t="shared" si="43"/>
        <v>3.2062432796888545</v>
      </c>
      <c r="X175" s="65">
        <f t="shared" si="33"/>
        <v>-3.9571597593372428E-9</v>
      </c>
      <c r="Y175" s="66">
        <f t="shared" si="34"/>
        <v>-3.4962498031966508E-9</v>
      </c>
      <c r="Z175" s="66">
        <f t="shared" si="35"/>
        <v>-3.549934263918323E-9</v>
      </c>
      <c r="AA175" s="67">
        <f t="shared" si="36"/>
        <v>-3.1302029795287794E-9</v>
      </c>
      <c r="AB175" s="68">
        <f t="shared" si="45"/>
        <v>1.6987171954408205E-7</v>
      </c>
      <c r="AC175" s="69"/>
      <c r="AD175" s="70">
        <f t="shared" si="44"/>
        <v>1.6987171954408204E-3</v>
      </c>
      <c r="AE175" s="70"/>
      <c r="AF175" s="74"/>
      <c r="AG175" s="71">
        <v>1690</v>
      </c>
      <c r="AH175">
        <f>12*60</f>
        <v>720</v>
      </c>
      <c r="AI175">
        <v>0.221</v>
      </c>
      <c r="AJ175" s="4">
        <f t="shared" si="46"/>
        <v>8.7351778656126484</v>
      </c>
      <c r="AK175" s="8">
        <f t="shared" si="47"/>
        <v>1.5598531902879728E-4</v>
      </c>
    </row>
    <row r="176" spans="5:37">
      <c r="E176" s="72">
        <v>0.55956018518518513</v>
      </c>
      <c r="F176" s="71">
        <v>1700</v>
      </c>
      <c r="G176" s="58">
        <v>16.36</v>
      </c>
      <c r="H176" s="58">
        <v>7.23</v>
      </c>
      <c r="I176" s="58">
        <v>8.81</v>
      </c>
      <c r="J176" s="58">
        <v>16.309999999999999</v>
      </c>
      <c r="K176" s="58">
        <v>7.37</v>
      </c>
      <c r="L176" s="58">
        <v>9.07</v>
      </c>
      <c r="M176" s="59">
        <f t="shared" si="32"/>
        <v>16.335000000000001</v>
      </c>
      <c r="N176" s="59">
        <f t="shared" si="32"/>
        <v>7.3000000000000007</v>
      </c>
      <c r="O176" s="59">
        <f t="shared" si="32"/>
        <v>8.9400000000000013</v>
      </c>
      <c r="P176" s="60">
        <f t="shared" si="37"/>
        <v>0.18609419325700957</v>
      </c>
      <c r="Q176" s="22">
        <f t="shared" si="38"/>
        <v>5.0118723362726985E-8</v>
      </c>
      <c r="R176" s="61">
        <f t="shared" si="39"/>
        <v>9.7158124118142437E-8</v>
      </c>
      <c r="S176" s="22">
        <f t="shared" si="40"/>
        <v>9.4397010821563707E-15</v>
      </c>
      <c r="T176" s="94">
        <v>298</v>
      </c>
      <c r="U176" s="59">
        <f t="shared" si="41"/>
        <v>289.33499999999998</v>
      </c>
      <c r="V176" s="63">
        <f t="shared" si="42"/>
        <v>0.5050958672531084</v>
      </c>
      <c r="W176" s="64">
        <f t="shared" si="43"/>
        <v>3.1996013197628881</v>
      </c>
      <c r="X176" s="65">
        <f t="shared" si="33"/>
        <v>-3.3095971965159059E-9</v>
      </c>
      <c r="Y176" s="66">
        <f t="shared" si="34"/>
        <v>-2.9026247237253894E-9</v>
      </c>
      <c r="Z176" s="66">
        <f t="shared" si="35"/>
        <v>-2.952669059568913E-9</v>
      </c>
      <c r="AA176" s="67">
        <f t="shared" si="36"/>
        <v>-2.5834332816021382E-9</v>
      </c>
      <c r="AB176" s="68">
        <f t="shared" si="45"/>
        <v>1.3457216808892223E-7</v>
      </c>
      <c r="AC176" s="69"/>
      <c r="AD176" s="70">
        <f t="shared" si="44"/>
        <v>1.3457216808892222E-3</v>
      </c>
      <c r="AE176" s="70"/>
      <c r="AF176" s="74"/>
      <c r="AG176" s="71">
        <v>1700</v>
      </c>
      <c r="AH176">
        <f>14*60</f>
        <v>840</v>
      </c>
      <c r="AI176">
        <v>0.19600000000000001</v>
      </c>
      <c r="AJ176" s="4">
        <f t="shared" si="46"/>
        <v>7.7470355731225302</v>
      </c>
      <c r="AK176" s="8">
        <f t="shared" si="47"/>
        <v>1.3833992094861662E-4</v>
      </c>
    </row>
    <row r="177" spans="5:37">
      <c r="E177" s="72">
        <v>0.55967592592592597</v>
      </c>
      <c r="F177" s="71">
        <v>1710</v>
      </c>
      <c r="G177" s="58">
        <v>16.37</v>
      </c>
      <c r="H177" s="58">
        <v>7.24</v>
      </c>
      <c r="I177" s="58">
        <v>8.7799999999999994</v>
      </c>
      <c r="J177" s="58">
        <v>16.32</v>
      </c>
      <c r="K177" s="58">
        <v>7.38</v>
      </c>
      <c r="L177" s="58">
        <v>9.01</v>
      </c>
      <c r="M177" s="59">
        <f t="shared" si="32"/>
        <v>16.344999999999999</v>
      </c>
      <c r="N177" s="59">
        <f t="shared" si="32"/>
        <v>7.3100000000000005</v>
      </c>
      <c r="O177" s="59">
        <f t="shared" si="32"/>
        <v>8.8949999999999996</v>
      </c>
      <c r="P177" s="60">
        <f t="shared" si="37"/>
        <v>0.18518996720629829</v>
      </c>
      <c r="Q177" s="22">
        <f t="shared" si="38"/>
        <v>4.8977881936844561E-8</v>
      </c>
      <c r="R177" s="61">
        <f t="shared" si="39"/>
        <v>9.9503880931057309E-8</v>
      </c>
      <c r="S177" s="22">
        <f t="shared" si="40"/>
        <v>9.9010223203420308E-15</v>
      </c>
      <c r="T177" s="94">
        <v>298</v>
      </c>
      <c r="U177" s="59">
        <f t="shared" si="41"/>
        <v>289.34500000000003</v>
      </c>
      <c r="V177" s="63">
        <f t="shared" si="42"/>
        <v>0.50449551584978647</v>
      </c>
      <c r="W177" s="64">
        <f t="shared" si="43"/>
        <v>3.1951813739510833</v>
      </c>
      <c r="X177" s="65">
        <f t="shared" si="33"/>
        <v>-2.705065700785051E-9</v>
      </c>
      <c r="Y177" s="66">
        <f t="shared" si="34"/>
        <v>-2.3573898753739533E-9</v>
      </c>
      <c r="Z177" s="66">
        <f t="shared" si="35"/>
        <v>-2.4020758434597591E-9</v>
      </c>
      <c r="AA177" s="67">
        <f t="shared" si="36"/>
        <v>-2.0875992183017907E-9</v>
      </c>
      <c r="AB177" s="68">
        <f t="shared" si="45"/>
        <v>1.0523280468107794E-7</v>
      </c>
      <c r="AC177" s="69"/>
      <c r="AD177" s="70">
        <f t="shared" si="44"/>
        <v>1.0523280468107794E-3</v>
      </c>
      <c r="AE177" s="70"/>
      <c r="AF177" s="74"/>
      <c r="AG177" s="71">
        <v>1710</v>
      </c>
      <c r="AH177">
        <f>16*60</f>
        <v>960</v>
      </c>
      <c r="AI177">
        <v>0.14599999999999999</v>
      </c>
      <c r="AJ177" s="4">
        <f t="shared" si="46"/>
        <v>5.770750988142292</v>
      </c>
      <c r="AK177" s="8">
        <f t="shared" si="47"/>
        <v>1.0304912478825522E-4</v>
      </c>
    </row>
    <row r="178" spans="5:37">
      <c r="E178" s="72">
        <v>0.55979166666666669</v>
      </c>
      <c r="F178" s="71">
        <v>1720</v>
      </c>
      <c r="G178" s="58">
        <v>16.37</v>
      </c>
      <c r="H178" s="58">
        <v>7.24</v>
      </c>
      <c r="I178" s="58">
        <v>8.4</v>
      </c>
      <c r="J178" s="58">
        <v>16.32</v>
      </c>
      <c r="K178" s="58">
        <v>7.38</v>
      </c>
      <c r="L178" s="58">
        <v>8.52</v>
      </c>
      <c r="M178" s="59">
        <f t="shared" si="32"/>
        <v>16.344999999999999</v>
      </c>
      <c r="N178" s="59">
        <f t="shared" si="32"/>
        <v>7.3100000000000005</v>
      </c>
      <c r="O178" s="59">
        <f t="shared" si="32"/>
        <v>8.4600000000000009</v>
      </c>
      <c r="P178" s="60">
        <f t="shared" si="37"/>
        <v>0.17613345953516396</v>
      </c>
      <c r="Q178" s="22">
        <f t="shared" si="38"/>
        <v>4.8977881936844561E-8</v>
      </c>
      <c r="R178" s="61">
        <f t="shared" si="39"/>
        <v>9.9503880931057309E-8</v>
      </c>
      <c r="S178" s="22">
        <f t="shared" si="40"/>
        <v>9.9010223203420308E-15</v>
      </c>
      <c r="T178" s="94">
        <v>298</v>
      </c>
      <c r="U178" s="59">
        <f t="shared" si="41"/>
        <v>289.34500000000003</v>
      </c>
      <c r="V178" s="63">
        <f t="shared" si="42"/>
        <v>0.50449551584978647</v>
      </c>
      <c r="W178" s="64">
        <f t="shared" si="43"/>
        <v>3.1951813739510833</v>
      </c>
      <c r="X178" s="65">
        <f t="shared" si="33"/>
        <v>-1.9896172488915014E-9</v>
      </c>
      <c r="Y178" s="66">
        <f t="shared" si="34"/>
        <v>-1.7464020984685941E-9</v>
      </c>
      <c r="Z178" s="66">
        <f t="shared" si="35"/>
        <v>-1.7761332487328947E-9</v>
      </c>
      <c r="AA178" s="67">
        <f t="shared" si="36"/>
        <v>-1.5553804473133352E-9</v>
      </c>
      <c r="AB178" s="68">
        <f t="shared" si="45"/>
        <v>8.1380144086487594E-8</v>
      </c>
      <c r="AC178" s="69"/>
      <c r="AD178" s="70">
        <f t="shared" si="44"/>
        <v>8.1380144086487592E-4</v>
      </c>
      <c r="AE178" s="70"/>
      <c r="AF178" s="74"/>
      <c r="AG178" s="71">
        <v>1720</v>
      </c>
      <c r="AH178">
        <f>20*60</f>
        <v>1200</v>
      </c>
      <c r="AI178">
        <v>5.0999999999999997E-2</v>
      </c>
      <c r="AJ178" s="4">
        <f t="shared" si="46"/>
        <v>2.0158102766798418</v>
      </c>
      <c r="AK178" s="8">
        <f t="shared" si="47"/>
        <v>3.5996612083568602E-5</v>
      </c>
    </row>
    <row r="179" spans="5:37">
      <c r="E179" s="72">
        <v>0.55990740740740741</v>
      </c>
      <c r="F179" s="71">
        <v>1730</v>
      </c>
      <c r="G179" s="58">
        <v>16.37</v>
      </c>
      <c r="H179" s="58">
        <v>7.24</v>
      </c>
      <c r="I179" s="58">
        <v>8.1300000000000008</v>
      </c>
      <c r="J179" s="58">
        <v>16.32</v>
      </c>
      <c r="K179" s="58">
        <v>7.38</v>
      </c>
      <c r="L179" s="58">
        <v>8.33</v>
      </c>
      <c r="M179" s="59">
        <f t="shared" si="32"/>
        <v>16.344999999999999</v>
      </c>
      <c r="N179" s="59">
        <f t="shared" si="32"/>
        <v>7.3100000000000005</v>
      </c>
      <c r="O179" s="59">
        <f t="shared" si="32"/>
        <v>8.23</v>
      </c>
      <c r="P179" s="60">
        <f t="shared" si="37"/>
        <v>0.17134496122628837</v>
      </c>
      <c r="Q179" s="22">
        <f t="shared" si="38"/>
        <v>4.8977881936844561E-8</v>
      </c>
      <c r="R179" s="61">
        <f t="shared" si="39"/>
        <v>9.9503880931057309E-8</v>
      </c>
      <c r="S179" s="22">
        <f t="shared" si="40"/>
        <v>9.9010223203420308E-15</v>
      </c>
      <c r="T179" s="94">
        <v>298</v>
      </c>
      <c r="U179" s="59">
        <f t="shared" si="41"/>
        <v>289.34500000000003</v>
      </c>
      <c r="V179" s="63">
        <f t="shared" si="42"/>
        <v>0.50449551584978647</v>
      </c>
      <c r="W179" s="64">
        <f t="shared" si="43"/>
        <v>3.1951813739510833</v>
      </c>
      <c r="X179" s="65">
        <f t="shared" si="33"/>
        <v>-1.5157398849055695E-9</v>
      </c>
      <c r="Y179" s="66">
        <f t="shared" si="34"/>
        <v>-1.3354898995367132E-9</v>
      </c>
      <c r="Z179" s="66">
        <f t="shared" si="35"/>
        <v>-1.3569250135355092E-9</v>
      </c>
      <c r="AA179" s="67">
        <f t="shared" si="36"/>
        <v>-1.1930120656113663E-9</v>
      </c>
      <c r="AB179" s="68">
        <f t="shared" si="45"/>
        <v>6.3730030102141313E-8</v>
      </c>
      <c r="AC179" s="69"/>
      <c r="AD179" s="70">
        <f t="shared" si="44"/>
        <v>6.3730030102141313E-4</v>
      </c>
      <c r="AE179" s="70"/>
      <c r="AF179" s="74"/>
      <c r="AG179" s="71">
        <v>1730</v>
      </c>
      <c r="AH179">
        <f>25*60</f>
        <v>1500</v>
      </c>
      <c r="AI179">
        <v>1.4999999999999999E-2</v>
      </c>
      <c r="AJ179" s="4">
        <f t="shared" si="46"/>
        <v>0.59288537549407117</v>
      </c>
      <c r="AK179" s="8">
        <f t="shared" si="47"/>
        <v>1.0587238848108413E-5</v>
      </c>
    </row>
    <row r="180" spans="5:37">
      <c r="E180" s="72">
        <v>0.56002314814814813</v>
      </c>
      <c r="F180" s="71">
        <v>1740</v>
      </c>
      <c r="G180" s="58">
        <v>16.37</v>
      </c>
      <c r="H180" s="58">
        <v>7.24</v>
      </c>
      <c r="I180" s="58">
        <v>7.8</v>
      </c>
      <c r="J180" s="58">
        <v>16.32</v>
      </c>
      <c r="K180" s="58">
        <v>7.38</v>
      </c>
      <c r="L180" s="58">
        <v>8.1999999999999993</v>
      </c>
      <c r="M180" s="59">
        <f t="shared" si="32"/>
        <v>16.344999999999999</v>
      </c>
      <c r="N180" s="59">
        <f t="shared" si="32"/>
        <v>7.3100000000000005</v>
      </c>
      <c r="O180" s="59">
        <f t="shared" si="32"/>
        <v>8</v>
      </c>
      <c r="P180" s="60">
        <f t="shared" si="37"/>
        <v>0.16655646291741275</v>
      </c>
      <c r="Q180" s="22">
        <f t="shared" si="38"/>
        <v>4.8977881936844561E-8</v>
      </c>
      <c r="R180" s="61">
        <f t="shared" si="39"/>
        <v>9.9503880931057309E-8</v>
      </c>
      <c r="S180" s="22">
        <f t="shared" si="40"/>
        <v>9.9010223203420308E-15</v>
      </c>
      <c r="T180" s="94">
        <v>298</v>
      </c>
      <c r="U180" s="59">
        <f t="shared" si="41"/>
        <v>289.34500000000003</v>
      </c>
      <c r="V180" s="63">
        <f t="shared" si="42"/>
        <v>0.50449551584978647</v>
      </c>
      <c r="W180" s="64">
        <f t="shared" si="43"/>
        <v>3.1951813739510833</v>
      </c>
      <c r="X180" s="65">
        <f t="shared" si="33"/>
        <v>-1.1615198155016497E-9</v>
      </c>
      <c r="Y180" s="66">
        <f t="shared" si="34"/>
        <v>-1.0272534186384411E-9</v>
      </c>
      <c r="Z180" s="66">
        <f t="shared" si="35"/>
        <v>-1.0427740021756599E-9</v>
      </c>
      <c r="AA180" s="67">
        <f t="shared" si="36"/>
        <v>-9.204399714108543E-10</v>
      </c>
      <c r="AB180" s="68">
        <f t="shared" si="45"/>
        <v>5.0240727141039068E-8</v>
      </c>
      <c r="AC180" s="69"/>
      <c r="AD180" s="70">
        <f t="shared" si="44"/>
        <v>5.0240727141039065E-4</v>
      </c>
      <c r="AE180" s="70"/>
      <c r="AF180" s="74"/>
      <c r="AG180" s="71">
        <v>1740</v>
      </c>
      <c r="AH180">
        <f>30*60</f>
        <v>1800</v>
      </c>
      <c r="AI180">
        <v>0</v>
      </c>
      <c r="AJ180" s="4">
        <f t="shared" si="46"/>
        <v>0</v>
      </c>
      <c r="AK180" s="8">
        <f t="shared" si="47"/>
        <v>0</v>
      </c>
    </row>
    <row r="181" spans="5:37">
      <c r="E181" s="72">
        <v>0.56013888888888885</v>
      </c>
      <c r="F181" s="71">
        <v>1750</v>
      </c>
      <c r="G181" s="58">
        <v>16.37</v>
      </c>
      <c r="H181" s="58">
        <v>7.24</v>
      </c>
      <c r="I181" s="58">
        <v>7.58</v>
      </c>
      <c r="J181" s="58">
        <v>16.32</v>
      </c>
      <c r="K181" s="58">
        <v>7.38</v>
      </c>
      <c r="L181" s="58">
        <v>8.08</v>
      </c>
      <c r="M181" s="59">
        <f t="shared" si="32"/>
        <v>16.344999999999999</v>
      </c>
      <c r="N181" s="59">
        <f t="shared" si="32"/>
        <v>7.3100000000000005</v>
      </c>
      <c r="O181" s="59">
        <f t="shared" si="32"/>
        <v>7.83</v>
      </c>
      <c r="P181" s="60">
        <f t="shared" si="37"/>
        <v>0.16301713808041771</v>
      </c>
      <c r="Q181" s="22">
        <f t="shared" si="38"/>
        <v>4.8977881936844561E-8</v>
      </c>
      <c r="R181" s="61">
        <f t="shared" si="39"/>
        <v>9.9503880931057309E-8</v>
      </c>
      <c r="S181" s="22">
        <f t="shared" si="40"/>
        <v>9.9010223203420308E-15</v>
      </c>
      <c r="T181" s="94">
        <v>298</v>
      </c>
      <c r="U181" s="59">
        <f t="shared" si="41"/>
        <v>289.34500000000003</v>
      </c>
      <c r="V181" s="63">
        <f t="shared" si="42"/>
        <v>0.50449551584978647</v>
      </c>
      <c r="W181" s="64">
        <f t="shared" si="43"/>
        <v>3.1951813739510833</v>
      </c>
      <c r="X181" s="65">
        <f t="shared" si="33"/>
        <v>-9.0218660044893627E-10</v>
      </c>
      <c r="Y181" s="66">
        <f t="shared" si="34"/>
        <v>-8.0011407530105093E-10</v>
      </c>
      <c r="Z181" s="66">
        <f t="shared" si="35"/>
        <v>-8.1166246272431911E-10</v>
      </c>
      <c r="AA181" s="67">
        <f t="shared" si="36"/>
        <v>-7.1852517808510049E-10</v>
      </c>
      <c r="AB181" s="68">
        <f t="shared" si="45"/>
        <v>3.9870702760137933E-8</v>
      </c>
      <c r="AC181" s="69"/>
      <c r="AD181" s="70">
        <f t="shared" si="44"/>
        <v>3.9870702760137934E-4</v>
      </c>
      <c r="AE181" s="70"/>
      <c r="AF181" s="74"/>
      <c r="AG181" s="71">
        <v>1750</v>
      </c>
      <c r="AH181">
        <f>35*60</f>
        <v>2100</v>
      </c>
      <c r="AI181">
        <v>0</v>
      </c>
      <c r="AJ181" s="4">
        <f t="shared" si="46"/>
        <v>0</v>
      </c>
      <c r="AK181" s="8">
        <f t="shared" si="47"/>
        <v>0</v>
      </c>
    </row>
    <row r="182" spans="5:37">
      <c r="E182" s="72">
        <v>0.56025462962962957</v>
      </c>
      <c r="F182" s="71">
        <v>1760</v>
      </c>
      <c r="G182" s="58">
        <v>16.37</v>
      </c>
      <c r="H182" s="58">
        <v>7.24</v>
      </c>
      <c r="I182" s="58">
        <v>7.37</v>
      </c>
      <c r="J182" s="58">
        <v>16.329999999999998</v>
      </c>
      <c r="K182" s="58">
        <v>7.39</v>
      </c>
      <c r="L182" s="58">
        <v>8.07</v>
      </c>
      <c r="M182" s="59">
        <f t="shared" si="32"/>
        <v>16.350000000000001</v>
      </c>
      <c r="N182" s="59">
        <f t="shared" si="32"/>
        <v>7.3149999999999995</v>
      </c>
      <c r="O182" s="59">
        <f t="shared" si="32"/>
        <v>7.7200000000000006</v>
      </c>
      <c r="P182" s="60">
        <f t="shared" si="37"/>
        <v>0.1607410893801744</v>
      </c>
      <c r="Q182" s="22">
        <f t="shared" si="38"/>
        <v>4.8417236758409874E-8</v>
      </c>
      <c r="R182" s="61">
        <f t="shared" si="39"/>
        <v>1.0069791286072184E-7</v>
      </c>
      <c r="S182" s="22">
        <f t="shared" si="40"/>
        <v>1.0140069654505529E-14</v>
      </c>
      <c r="T182" s="94">
        <v>298</v>
      </c>
      <c r="U182" s="59">
        <f t="shared" si="41"/>
        <v>289.35000000000002</v>
      </c>
      <c r="V182" s="63">
        <f t="shared" si="42"/>
        <v>0.50419535570933649</v>
      </c>
      <c r="W182" s="64">
        <f t="shared" si="43"/>
        <v>3.1929738056310941</v>
      </c>
      <c r="X182" s="65">
        <f t="shared" si="33"/>
        <v>-7.2708024887380964E-10</v>
      </c>
      <c r="Y182" s="66">
        <f t="shared" si="34"/>
        <v>-6.4395182711858646E-10</v>
      </c>
      <c r="Z182" s="66">
        <f t="shared" si="35"/>
        <v>-6.5345605242826574E-10</v>
      </c>
      <c r="AA182" s="67">
        <f t="shared" si="36"/>
        <v>-5.7765858487207502E-10</v>
      </c>
      <c r="AB182" s="68">
        <f t="shared" si="45"/>
        <v>3.179692800249667E-8</v>
      </c>
      <c r="AC182" s="69"/>
      <c r="AD182" s="70">
        <f t="shared" si="44"/>
        <v>3.1796928002496668E-4</v>
      </c>
      <c r="AE182" s="70"/>
      <c r="AF182" s="74"/>
      <c r="AG182" s="71">
        <v>1760</v>
      </c>
      <c r="AH182">
        <f>40*60</f>
        <v>2400</v>
      </c>
      <c r="AI182">
        <v>0</v>
      </c>
      <c r="AJ182" s="4">
        <f t="shared" si="46"/>
        <v>0</v>
      </c>
      <c r="AK182" s="8">
        <f t="shared" si="47"/>
        <v>0</v>
      </c>
    </row>
    <row r="183" spans="5:37">
      <c r="E183" s="72">
        <v>0.56037037037037041</v>
      </c>
      <c r="F183" s="71">
        <v>1770</v>
      </c>
      <c r="G183" s="58">
        <v>16.37</v>
      </c>
      <c r="H183" s="58">
        <v>7.24</v>
      </c>
      <c r="I183" s="58">
        <v>7.22</v>
      </c>
      <c r="J183" s="58">
        <v>16.350000000000001</v>
      </c>
      <c r="K183" s="58">
        <v>7.39</v>
      </c>
      <c r="L183" s="58">
        <v>7.76</v>
      </c>
      <c r="M183" s="59">
        <f t="shared" si="32"/>
        <v>16.36</v>
      </c>
      <c r="N183" s="59">
        <f t="shared" si="32"/>
        <v>7.3149999999999995</v>
      </c>
      <c r="O183" s="59">
        <f t="shared" si="32"/>
        <v>7.49</v>
      </c>
      <c r="P183" s="60">
        <f t="shared" si="37"/>
        <v>0.15597954313422718</v>
      </c>
      <c r="Q183" s="22">
        <f t="shared" si="38"/>
        <v>4.8417236758409874E-8</v>
      </c>
      <c r="R183" s="61">
        <f t="shared" si="39"/>
        <v>1.0078162760496781E-7</v>
      </c>
      <c r="S183" s="22">
        <f t="shared" si="40"/>
        <v>1.015693646270641E-14</v>
      </c>
      <c r="T183" s="94">
        <v>298</v>
      </c>
      <c r="U183" s="59">
        <f t="shared" si="41"/>
        <v>289.36</v>
      </c>
      <c r="V183" s="63">
        <f t="shared" si="42"/>
        <v>0.50359506654816033</v>
      </c>
      <c r="W183" s="64">
        <f t="shared" si="43"/>
        <v>3.1885634720795761</v>
      </c>
      <c r="X183" s="65">
        <f t="shared" si="33"/>
        <v>-5.630416678079614E-10</v>
      </c>
      <c r="Y183" s="66">
        <f t="shared" si="34"/>
        <v>-5.003845307415852E-10</v>
      </c>
      <c r="Z183" s="66">
        <f t="shared" si="35"/>
        <v>-5.0735722397162439E-10</v>
      </c>
      <c r="AA183" s="67">
        <f t="shared" si="36"/>
        <v>-4.5012089145487331E-10</v>
      </c>
      <c r="AB183" s="68">
        <f t="shared" si="45"/>
        <v>2.5297670347764047E-8</v>
      </c>
      <c r="AC183" s="69"/>
      <c r="AD183" s="70">
        <f t="shared" si="44"/>
        <v>2.5297670347764048E-4</v>
      </c>
      <c r="AE183" s="70"/>
      <c r="AF183" s="74"/>
      <c r="AG183" s="71">
        <v>1770</v>
      </c>
      <c r="AH183">
        <f>45*60</f>
        <v>2700</v>
      </c>
      <c r="AI183">
        <v>0</v>
      </c>
      <c r="AJ183" s="4">
        <f t="shared" si="46"/>
        <v>0</v>
      </c>
      <c r="AK183" s="8">
        <f t="shared" si="47"/>
        <v>0</v>
      </c>
    </row>
    <row r="184" spans="5:37">
      <c r="E184" s="72">
        <v>0.56048611111111113</v>
      </c>
      <c r="F184" s="71">
        <v>1780</v>
      </c>
      <c r="G184" s="58">
        <v>16.37</v>
      </c>
      <c r="H184" s="58">
        <v>7.24</v>
      </c>
      <c r="I184" s="58">
        <v>7.06</v>
      </c>
      <c r="J184" s="58">
        <v>16.37</v>
      </c>
      <c r="K184" s="58">
        <v>7.39</v>
      </c>
      <c r="L184" s="58">
        <v>7.49</v>
      </c>
      <c r="M184" s="59">
        <f t="shared" si="32"/>
        <v>16.37</v>
      </c>
      <c r="N184" s="59">
        <f t="shared" si="32"/>
        <v>7.3149999999999995</v>
      </c>
      <c r="O184" s="59">
        <f t="shared" si="32"/>
        <v>7.2750000000000004</v>
      </c>
      <c r="P184" s="60">
        <f t="shared" si="37"/>
        <v>0.15152875555632933</v>
      </c>
      <c r="Q184" s="22">
        <f t="shared" si="38"/>
        <v>4.8417236758409874E-8</v>
      </c>
      <c r="R184" s="61">
        <f t="shared" si="39"/>
        <v>1.0086541194507936E-7</v>
      </c>
      <c r="S184" s="22">
        <f t="shared" si="40"/>
        <v>1.0173831326850558E-14</v>
      </c>
      <c r="T184" s="94">
        <v>298</v>
      </c>
      <c r="U184" s="59">
        <f t="shared" si="41"/>
        <v>289.37</v>
      </c>
      <c r="V184" s="63">
        <f t="shared" si="42"/>
        <v>0.50299481887636988</v>
      </c>
      <c r="W184" s="64">
        <f t="shared" si="43"/>
        <v>3.1841595345462226</v>
      </c>
      <c r="X184" s="65">
        <f t="shared" si="33"/>
        <v>-4.3917026182940915E-10</v>
      </c>
      <c r="Y184" s="66">
        <f t="shared" si="34"/>
        <v>-3.915477395782792E-10</v>
      </c>
      <c r="Z184" s="66">
        <f t="shared" si="35"/>
        <v>-3.9671180650783905E-10</v>
      </c>
      <c r="AA184" s="67">
        <f t="shared" si="36"/>
        <v>-3.5313339424184888E-10</v>
      </c>
      <c r="AB184" s="68">
        <f t="shared" si="45"/>
        <v>2.0249926899948646E-8</v>
      </c>
      <c r="AC184" s="69"/>
      <c r="AD184" s="70">
        <f t="shared" si="44"/>
        <v>2.0249926899948645E-4</v>
      </c>
      <c r="AE184" s="70"/>
      <c r="AF184" s="74"/>
      <c r="AG184" s="71">
        <v>1780</v>
      </c>
    </row>
    <row r="185" spans="5:37">
      <c r="E185" s="72">
        <v>0.56060185185185185</v>
      </c>
      <c r="F185" s="71">
        <v>1790</v>
      </c>
      <c r="G185" s="58">
        <v>16.37</v>
      </c>
      <c r="H185" s="58">
        <v>7.24</v>
      </c>
      <c r="I185" s="58">
        <v>6.96</v>
      </c>
      <c r="J185" s="58">
        <v>16.37</v>
      </c>
      <c r="K185" s="58">
        <v>7.39</v>
      </c>
      <c r="L185" s="58">
        <v>7.28</v>
      </c>
      <c r="M185" s="59">
        <f t="shared" si="32"/>
        <v>16.37</v>
      </c>
      <c r="N185" s="59">
        <f t="shared" si="32"/>
        <v>7.3149999999999995</v>
      </c>
      <c r="O185" s="59">
        <f t="shared" si="32"/>
        <v>7.12</v>
      </c>
      <c r="P185" s="60">
        <f t="shared" si="37"/>
        <v>0.14830030784344536</v>
      </c>
      <c r="Q185" s="22">
        <f t="shared" si="38"/>
        <v>4.8417236758409874E-8</v>
      </c>
      <c r="R185" s="61">
        <f t="shared" si="39"/>
        <v>1.0086541194507936E-7</v>
      </c>
      <c r="S185" s="22">
        <f t="shared" si="40"/>
        <v>1.0173831326850558E-14</v>
      </c>
      <c r="T185" s="94">
        <v>298</v>
      </c>
      <c r="U185" s="59">
        <f t="shared" si="41"/>
        <v>289.37</v>
      </c>
      <c r="V185" s="63">
        <f t="shared" si="42"/>
        <v>0.50299481887636988</v>
      </c>
      <c r="W185" s="64">
        <f t="shared" si="43"/>
        <v>3.1841595345462226</v>
      </c>
      <c r="X185" s="65">
        <f t="shared" si="33"/>
        <v>-3.4601457434837455E-10</v>
      </c>
      <c r="Y185" s="66">
        <f t="shared" si="34"/>
        <v>-3.0929303681282623E-10</v>
      </c>
      <c r="Z185" s="66">
        <f t="shared" si="35"/>
        <v>-3.1319018860625619E-10</v>
      </c>
      <c r="AA185" s="67">
        <f t="shared" si="36"/>
        <v>-2.7953861570802642E-10</v>
      </c>
      <c r="AB185" s="68">
        <f t="shared" si="45"/>
        <v>1.6301888986209507E-8</v>
      </c>
      <c r="AC185" s="69"/>
      <c r="AD185" s="70">
        <f t="shared" si="44"/>
        <v>1.6301888986209508E-4</v>
      </c>
      <c r="AE185" s="70"/>
      <c r="AF185" s="74"/>
      <c r="AG185" s="71">
        <v>1790</v>
      </c>
    </row>
    <row r="186" spans="5:37">
      <c r="E186" s="72">
        <v>0.56071759259259257</v>
      </c>
      <c r="F186" s="71">
        <v>1800</v>
      </c>
      <c r="G186" s="58">
        <v>16.38</v>
      </c>
      <c r="H186" s="58">
        <v>7.24</v>
      </c>
      <c r="I186" s="58">
        <v>6.84</v>
      </c>
      <c r="J186" s="58">
        <v>16.37</v>
      </c>
      <c r="K186" s="58">
        <v>7.39</v>
      </c>
      <c r="L186" s="58">
        <v>7.15</v>
      </c>
      <c r="M186" s="59">
        <f t="shared" si="32"/>
        <v>16.375</v>
      </c>
      <c r="N186" s="59">
        <f t="shared" si="32"/>
        <v>7.3149999999999995</v>
      </c>
      <c r="O186" s="59">
        <f t="shared" si="32"/>
        <v>6.9950000000000001</v>
      </c>
      <c r="P186" s="60">
        <f t="shared" si="37"/>
        <v>0.1457095104537065</v>
      </c>
      <c r="Q186" s="22">
        <f t="shared" si="38"/>
        <v>4.8417236758409874E-8</v>
      </c>
      <c r="R186" s="61">
        <f t="shared" si="39"/>
        <v>1.009073302316635E-7</v>
      </c>
      <c r="S186" s="22">
        <f t="shared" si="40"/>
        <v>1.0182289294481989E-14</v>
      </c>
      <c r="T186" s="94">
        <v>298</v>
      </c>
      <c r="U186" s="59">
        <f t="shared" si="41"/>
        <v>289.375</v>
      </c>
      <c r="V186" s="63">
        <f t="shared" si="42"/>
        <v>0.50269471059764892</v>
      </c>
      <c r="W186" s="64">
        <f t="shared" si="43"/>
        <v>3.1819599612525238</v>
      </c>
      <c r="X186" s="65">
        <f t="shared" si="33"/>
        <v>-2.7537356284853896E-10</v>
      </c>
      <c r="Y186" s="66">
        <f t="shared" si="34"/>
        <v>-2.4661576926725172E-10</v>
      </c>
      <c r="Z186" s="66">
        <f t="shared" si="35"/>
        <v>-2.49619001251866E-10</v>
      </c>
      <c r="AA186" s="67">
        <f t="shared" si="36"/>
        <v>-2.2323717300986326E-10</v>
      </c>
      <c r="AB186" s="68">
        <f t="shared" si="45"/>
        <v>1.3184356251385242E-8</v>
      </c>
      <c r="AC186" s="75">
        <f>D16</f>
        <v>0</v>
      </c>
      <c r="AD186" s="70">
        <f t="shared" si="44"/>
        <v>1.3184356251385242E-4</v>
      </c>
      <c r="AE186" s="70">
        <f>AC186*10000</f>
        <v>0</v>
      </c>
      <c r="AF186" s="74">
        <f>(AD192-AE192)*(AD192-AE192)</f>
        <v>7.9877609429427337E-10</v>
      </c>
      <c r="AG186" s="71">
        <v>1800</v>
      </c>
    </row>
    <row r="187" spans="5:37">
      <c r="E187" s="72">
        <v>0.56083333333333329</v>
      </c>
      <c r="F187" s="71">
        <v>1810</v>
      </c>
      <c r="G187" s="58">
        <v>16.38</v>
      </c>
      <c r="H187" s="58">
        <v>7.24</v>
      </c>
      <c r="I187" s="58">
        <v>6.7</v>
      </c>
      <c r="J187" s="58">
        <v>16.38</v>
      </c>
      <c r="K187" s="58">
        <v>7.39</v>
      </c>
      <c r="L187" s="58">
        <v>7.15</v>
      </c>
      <c r="M187" s="59">
        <f t="shared" si="32"/>
        <v>16.38</v>
      </c>
      <c r="N187" s="59">
        <f t="shared" si="32"/>
        <v>7.3149999999999995</v>
      </c>
      <c r="O187" s="59">
        <f t="shared" si="32"/>
        <v>6.9250000000000007</v>
      </c>
      <c r="P187" s="60">
        <f t="shared" si="37"/>
        <v>0.14426403753540518</v>
      </c>
      <c r="Q187" s="22">
        <f t="shared" si="38"/>
        <v>4.8417236758409874E-8</v>
      </c>
      <c r="R187" s="61">
        <f t="shared" si="39"/>
        <v>1.0094926593891462E-7</v>
      </c>
      <c r="S187" s="22">
        <f t="shared" si="40"/>
        <v>1.0190754293605707E-14</v>
      </c>
      <c r="T187" s="94">
        <v>298</v>
      </c>
      <c r="U187" s="59">
        <f t="shared" si="41"/>
        <v>289.38</v>
      </c>
      <c r="V187" s="63">
        <f t="shared" si="42"/>
        <v>0.50239461268966257</v>
      </c>
      <c r="W187" s="64">
        <f t="shared" si="43"/>
        <v>3.1797619833247057</v>
      </c>
      <c r="X187" s="65">
        <f t="shared" si="33"/>
        <v>-2.2158824189161803E-10</v>
      </c>
      <c r="Y187" s="66">
        <f t="shared" si="34"/>
        <v>-1.9864201886280145E-10</v>
      </c>
      <c r="Z187" s="66">
        <f t="shared" si="35"/>
        <v>-2.0101817901820235E-10</v>
      </c>
      <c r="AA187" s="67">
        <f t="shared" si="36"/>
        <v>-1.7995599706470765E-10</v>
      </c>
      <c r="AB187" s="68">
        <f t="shared" si="45"/>
        <v>1.0699222456557523E-8</v>
      </c>
      <c r="AC187" s="69"/>
      <c r="AD187" s="70">
        <f t="shared" si="44"/>
        <v>1.0699222456557524E-4</v>
      </c>
      <c r="AE187" s="70"/>
      <c r="AF187" s="74"/>
      <c r="AG187" s="71">
        <v>1810</v>
      </c>
    </row>
    <row r="188" spans="5:37">
      <c r="E188" s="72">
        <v>0.56094907407407402</v>
      </c>
      <c r="F188" s="71">
        <v>1820</v>
      </c>
      <c r="G188" s="58">
        <v>16.41</v>
      </c>
      <c r="H188" s="58">
        <v>7.25</v>
      </c>
      <c r="I188" s="58">
        <v>7.26</v>
      </c>
      <c r="J188" s="58">
        <v>16.37</v>
      </c>
      <c r="K188" s="58">
        <v>7.39</v>
      </c>
      <c r="L188" s="58">
        <v>8.3699999999999992</v>
      </c>
      <c r="M188" s="59">
        <f t="shared" si="32"/>
        <v>16.39</v>
      </c>
      <c r="N188" s="59">
        <f t="shared" si="32"/>
        <v>7.32</v>
      </c>
      <c r="O188" s="59">
        <f t="shared" si="32"/>
        <v>7.8149999999999995</v>
      </c>
      <c r="P188" s="60">
        <f t="shared" si="37"/>
        <v>0.16283342083790922</v>
      </c>
      <c r="Q188" s="22">
        <f t="shared" si="38"/>
        <v>4.7863009232263782E-8</v>
      </c>
      <c r="R188" s="61">
        <f t="shared" si="39"/>
        <v>1.0220309884259869E-7</v>
      </c>
      <c r="S188" s="22">
        <f t="shared" si="40"/>
        <v>1.0445473413029999E-14</v>
      </c>
      <c r="T188" s="94">
        <v>298</v>
      </c>
      <c r="U188" s="59">
        <f t="shared" si="41"/>
        <v>289.39</v>
      </c>
      <c r="V188" s="63">
        <f t="shared" si="42"/>
        <v>0.50179444798373785</v>
      </c>
      <c r="W188" s="64">
        <f t="shared" si="43"/>
        <v>3.175370808724074</v>
      </c>
      <c r="X188" s="65">
        <f t="shared" si="33"/>
        <v>-2.086942141757607E-10</v>
      </c>
      <c r="Y188" s="66">
        <f t="shared" si="34"/>
        <v>-1.8365721161498143E-10</v>
      </c>
      <c r="Z188" s="66">
        <f t="shared" si="35"/>
        <v>-1.8666089573580968E-10</v>
      </c>
      <c r="AA188" s="67">
        <f t="shared" si="36"/>
        <v>-1.6390687454593367E-10</v>
      </c>
      <c r="AB188" s="68">
        <f t="shared" si="45"/>
        <v>8.6977813986936429E-9</v>
      </c>
      <c r="AC188" s="69"/>
      <c r="AD188" s="70">
        <f t="shared" si="44"/>
        <v>8.6977813986936425E-5</v>
      </c>
      <c r="AE188" s="70"/>
      <c r="AF188" s="74"/>
      <c r="AG188" s="71">
        <v>1820</v>
      </c>
    </row>
    <row r="189" spans="5:37">
      <c r="E189" s="72">
        <v>0.56106481481481485</v>
      </c>
      <c r="F189" s="71">
        <v>1830</v>
      </c>
      <c r="G189" s="58">
        <v>16.43</v>
      </c>
      <c r="H189" s="58">
        <v>7.26</v>
      </c>
      <c r="I189" s="58">
        <v>8.25</v>
      </c>
      <c r="J189" s="58">
        <v>16.38</v>
      </c>
      <c r="K189" s="58">
        <v>7.4</v>
      </c>
      <c r="L189" s="58">
        <v>8.89</v>
      </c>
      <c r="M189" s="59">
        <f t="shared" si="32"/>
        <v>16.405000000000001</v>
      </c>
      <c r="N189" s="59">
        <f t="shared" si="32"/>
        <v>7.33</v>
      </c>
      <c r="O189" s="59">
        <f t="shared" si="32"/>
        <v>8.57</v>
      </c>
      <c r="P189" s="60">
        <f t="shared" si="37"/>
        <v>0.17861165743074747</v>
      </c>
      <c r="Q189" s="22">
        <f t="shared" si="38"/>
        <v>4.6773514128719769E-8</v>
      </c>
      <c r="R189" s="61">
        <f t="shared" si="39"/>
        <v>1.0471415971843389E-7</v>
      </c>
      <c r="S189" s="22">
        <f t="shared" si="40"/>
        <v>1.0965055245537684E-14</v>
      </c>
      <c r="T189" s="94">
        <v>298</v>
      </c>
      <c r="U189" s="59">
        <f t="shared" si="41"/>
        <v>289.40499999999997</v>
      </c>
      <c r="V189" s="63">
        <f t="shared" si="42"/>
        <v>0.5008942786919125</v>
      </c>
      <c r="W189" s="64">
        <f t="shared" si="43"/>
        <v>3.1687959818260931</v>
      </c>
      <c r="X189" s="65">
        <f t="shared" si="33"/>
        <v>-1.8943429386011055E-10</v>
      </c>
      <c r="Y189" s="66">
        <f t="shared" si="34"/>
        <v>-1.6321145854249674E-10</v>
      </c>
      <c r="Z189" s="66">
        <f t="shared" si="35"/>
        <v>-1.6684140894948314E-10</v>
      </c>
      <c r="AA189" s="67">
        <f t="shared" si="36"/>
        <v>-1.4324355720002341E-10</v>
      </c>
      <c r="AB189" s="68">
        <f t="shared" si="45"/>
        <v>6.8423858929881892E-9</v>
      </c>
      <c r="AC189" s="69"/>
      <c r="AD189" s="70">
        <f t="shared" si="44"/>
        <v>6.8423858929881896E-5</v>
      </c>
      <c r="AE189" s="70"/>
      <c r="AF189" s="74"/>
      <c r="AG189" s="71">
        <v>1830</v>
      </c>
    </row>
    <row r="190" spans="5:37">
      <c r="E190" s="72">
        <v>0.56118055555555557</v>
      </c>
      <c r="F190" s="71">
        <v>1840</v>
      </c>
      <c r="G190" s="58">
        <v>16.440000000000001</v>
      </c>
      <c r="H190" s="58">
        <v>7.27</v>
      </c>
      <c r="I190" s="58">
        <v>8.4600000000000009</v>
      </c>
      <c r="J190" s="58">
        <v>16.39</v>
      </c>
      <c r="K190" s="58">
        <v>7.41</v>
      </c>
      <c r="L190" s="58">
        <v>8.98</v>
      </c>
      <c r="M190" s="59">
        <f t="shared" si="32"/>
        <v>16.414999999999999</v>
      </c>
      <c r="N190" s="59">
        <f t="shared" si="32"/>
        <v>7.34</v>
      </c>
      <c r="O190" s="59">
        <f t="shared" si="32"/>
        <v>8.7200000000000006</v>
      </c>
      <c r="P190" s="60">
        <f t="shared" si="37"/>
        <v>0.18176981134021231</v>
      </c>
      <c r="Q190" s="22">
        <f t="shared" si="38"/>
        <v>4.5708818961487464E-8</v>
      </c>
      <c r="R190" s="61">
        <f t="shared" si="39"/>
        <v>1.0724234720453149E-7</v>
      </c>
      <c r="S190" s="22">
        <f t="shared" si="40"/>
        <v>1.1500921033937282E-14</v>
      </c>
      <c r="T190" s="94">
        <v>298</v>
      </c>
      <c r="U190" s="59">
        <f t="shared" si="41"/>
        <v>289.41500000000002</v>
      </c>
      <c r="V190" s="63">
        <f t="shared" si="42"/>
        <v>0.50029421766913029</v>
      </c>
      <c r="W190" s="64">
        <f t="shared" si="43"/>
        <v>3.1644207064803842</v>
      </c>
      <c r="X190" s="65">
        <f t="shared" si="33"/>
        <v>-1.5351952117501984E-10</v>
      </c>
      <c r="Y190" s="66">
        <f t="shared" si="34"/>
        <v>-1.3080422176214292E-10</v>
      </c>
      <c r="Z190" s="66">
        <f t="shared" si="35"/>
        <v>-1.3416525900006131E-10</v>
      </c>
      <c r="AA190" s="67">
        <f t="shared" si="36"/>
        <v>-1.13816374556706E-10</v>
      </c>
      <c r="AB190" s="68">
        <f t="shared" si="45"/>
        <v>5.1877465829147062E-9</v>
      </c>
      <c r="AC190" s="69"/>
      <c r="AD190" s="70">
        <f t="shared" si="44"/>
        <v>5.1877465829147064E-5</v>
      </c>
      <c r="AE190" s="70"/>
      <c r="AF190" s="74"/>
      <c r="AG190" s="71">
        <v>1840</v>
      </c>
    </row>
    <row r="191" spans="5:37">
      <c r="E191" s="72">
        <v>0.56129629629629629</v>
      </c>
      <c r="F191" s="71">
        <v>1850</v>
      </c>
      <c r="G191" s="58">
        <v>16.440000000000001</v>
      </c>
      <c r="H191" s="58">
        <v>7.28</v>
      </c>
      <c r="I191" s="58">
        <v>8.5399999999999991</v>
      </c>
      <c r="J191" s="58">
        <v>16.39</v>
      </c>
      <c r="K191" s="58">
        <v>7.42</v>
      </c>
      <c r="L191" s="58">
        <v>8.99</v>
      </c>
      <c r="M191" s="59">
        <f t="shared" si="32"/>
        <v>16.414999999999999</v>
      </c>
      <c r="N191" s="59">
        <f t="shared" si="32"/>
        <v>7.35</v>
      </c>
      <c r="O191" s="59">
        <f t="shared" si="32"/>
        <v>8.7650000000000006</v>
      </c>
      <c r="P191" s="60">
        <f t="shared" si="37"/>
        <v>0.18270784362350467</v>
      </c>
      <c r="Q191" s="22">
        <f t="shared" si="38"/>
        <v>4.466835921509628E-8</v>
      </c>
      <c r="R191" s="61">
        <f t="shared" si="39"/>
        <v>1.0974034237013659E-7</v>
      </c>
      <c r="S191" s="22">
        <f t="shared" si="40"/>
        <v>1.2042942743514795E-14</v>
      </c>
      <c r="T191" s="94">
        <v>298</v>
      </c>
      <c r="U191" s="59">
        <f t="shared" si="41"/>
        <v>289.41500000000002</v>
      </c>
      <c r="V191" s="63">
        <f t="shared" si="42"/>
        <v>0.50029421766913029</v>
      </c>
      <c r="W191" s="64">
        <f t="shared" si="43"/>
        <v>3.1644207064803842</v>
      </c>
      <c r="X191" s="65">
        <f t="shared" si="33"/>
        <v>-1.2019600171335337E-10</v>
      </c>
      <c r="Y191" s="66">
        <f t="shared" si="34"/>
        <v>-1.0147710210095056E-10</v>
      </c>
      <c r="Z191" s="66">
        <f t="shared" si="35"/>
        <v>-1.0439231723044257E-10</v>
      </c>
      <c r="AA191" s="67">
        <f t="shared" si="36"/>
        <v>-8.7680622188450806E-11</v>
      </c>
      <c r="AB191" s="68">
        <f t="shared" si="45"/>
        <v>3.8589551541544879E-9</v>
      </c>
      <c r="AC191" s="69"/>
      <c r="AD191" s="70">
        <f t="shared" si="44"/>
        <v>3.8589551541544877E-5</v>
      </c>
      <c r="AE191" s="70"/>
      <c r="AF191" s="74"/>
      <c r="AG191" s="71">
        <v>1850</v>
      </c>
    </row>
    <row r="192" spans="5:37">
      <c r="E192" s="72">
        <v>0.5625</v>
      </c>
      <c r="F192" s="71">
        <v>1860</v>
      </c>
      <c r="G192" s="58">
        <v>16.54</v>
      </c>
      <c r="H192" s="58">
        <v>7.89</v>
      </c>
      <c r="I192" s="58">
        <v>8.85</v>
      </c>
      <c r="J192" s="58">
        <v>16.41</v>
      </c>
      <c r="K192" s="58">
        <v>7.43</v>
      </c>
      <c r="L192" s="58">
        <v>9.02</v>
      </c>
      <c r="M192" s="59">
        <f t="shared" si="32"/>
        <v>16.475000000000001</v>
      </c>
      <c r="N192" s="59">
        <f t="shared" si="32"/>
        <v>7.66</v>
      </c>
      <c r="O192" s="59">
        <f t="shared" si="32"/>
        <v>8.9349999999999987</v>
      </c>
      <c r="P192" s="60">
        <f t="shared" si="37"/>
        <v>0.18644805942272225</v>
      </c>
      <c r="Q192" s="22">
        <f t="shared" si="38"/>
        <v>2.1877616239495494E-8</v>
      </c>
      <c r="R192" s="61">
        <f t="shared" si="39"/>
        <v>2.2518097906429145E-7</v>
      </c>
      <c r="S192" s="22">
        <f t="shared" si="40"/>
        <v>5.0706473332352864E-14</v>
      </c>
      <c r="T192" s="94">
        <v>298</v>
      </c>
      <c r="U192" s="59">
        <f t="shared" si="41"/>
        <v>289.47500000000002</v>
      </c>
      <c r="V192" s="63">
        <f t="shared" si="42"/>
        <v>0.49669472216248767</v>
      </c>
      <c r="W192" s="64">
        <f t="shared" si="43"/>
        <v>3.1383019174531657</v>
      </c>
      <c r="X192" s="65">
        <f t="shared" si="33"/>
        <v>-3.8138514633974597E-10</v>
      </c>
      <c r="Y192" s="66">
        <f t="shared" si="34"/>
        <v>-1.2405834335536616E-10</v>
      </c>
      <c r="Z192" s="66">
        <f t="shared" si="35"/>
        <v>-2.9768095076329667E-10</v>
      </c>
      <c r="AA192" s="67">
        <f t="shared" si="36"/>
        <v>2.0315276995732657E-11</v>
      </c>
      <c r="AB192" s="68">
        <f t="shared" si="45"/>
        <v>2.8262627165468417E-9</v>
      </c>
      <c r="AC192" s="69"/>
      <c r="AD192" s="70">
        <f t="shared" si="44"/>
        <v>2.8262627165468418E-5</v>
      </c>
      <c r="AE192" s="70"/>
      <c r="AF192" s="74"/>
      <c r="AG192" s="71">
        <v>1860</v>
      </c>
    </row>
    <row r="193" spans="5:33">
      <c r="E193" s="72">
        <v>0.56261574074074072</v>
      </c>
      <c r="F193" s="71">
        <v>1870</v>
      </c>
      <c r="G193" s="58">
        <v>16.54</v>
      </c>
      <c r="H193" s="58">
        <v>7.79</v>
      </c>
      <c r="I193" s="58">
        <v>8.84</v>
      </c>
      <c r="J193" s="58">
        <v>16.41</v>
      </c>
      <c r="K193" s="58">
        <v>7.44</v>
      </c>
      <c r="L193" s="58">
        <v>9.0299999999999994</v>
      </c>
      <c r="M193" s="59">
        <f t="shared" si="32"/>
        <v>16.475000000000001</v>
      </c>
      <c r="N193" s="59">
        <f t="shared" si="32"/>
        <v>7.6150000000000002</v>
      </c>
      <c r="O193" s="59">
        <f t="shared" si="32"/>
        <v>8.9349999999999987</v>
      </c>
      <c r="P193" s="60">
        <f t="shared" si="37"/>
        <v>0.18644805942272225</v>
      </c>
      <c r="Q193" s="22">
        <f t="shared" si="38"/>
        <v>2.4266100950824112E-8</v>
      </c>
      <c r="R193" s="61">
        <f t="shared" si="39"/>
        <v>2.0301667146221648E-7</v>
      </c>
      <c r="S193" s="22">
        <f t="shared" si="40"/>
        <v>4.1215768891597541E-14</v>
      </c>
      <c r="T193" s="94">
        <v>298</v>
      </c>
      <c r="U193" s="59">
        <f t="shared" si="41"/>
        <v>289.47500000000002</v>
      </c>
      <c r="V193" s="63">
        <f t="shared" si="42"/>
        <v>0.49669472216248767</v>
      </c>
      <c r="W193" s="64">
        <f t="shared" si="43"/>
        <v>3.1383019174531657</v>
      </c>
      <c r="X193" s="65">
        <f t="shared" si="33"/>
        <v>-8.9797958364350015E-11</v>
      </c>
      <c r="Y193" s="66">
        <f t="shared" si="34"/>
        <v>-4.055005881140991E-11</v>
      </c>
      <c r="Z193" s="66">
        <f t="shared" si="35"/>
        <v>-6.755908724093987E-11</v>
      </c>
      <c r="AA193" s="67">
        <f t="shared" si="36"/>
        <v>-1.569509003786905E-11</v>
      </c>
      <c r="AB193" s="68">
        <f t="shared" si="45"/>
        <v>8.1868195391128476E-10</v>
      </c>
      <c r="AC193" s="69"/>
      <c r="AD193" s="70">
        <f t="shared" si="44"/>
        <v>8.1868195391128485E-6</v>
      </c>
      <c r="AE193" s="70"/>
      <c r="AF193" s="74"/>
      <c r="AG193" s="71">
        <v>1870</v>
      </c>
    </row>
    <row r="194" spans="5:33">
      <c r="E194" s="72">
        <v>0.56273148148148144</v>
      </c>
      <c r="F194" s="71">
        <v>1880</v>
      </c>
      <c r="G194" s="58">
        <v>16.559999999999999</v>
      </c>
      <c r="H194" s="58">
        <v>7.72</v>
      </c>
      <c r="I194" s="58">
        <v>8.89</v>
      </c>
      <c r="J194" s="58">
        <v>16.420000000000002</v>
      </c>
      <c r="K194" s="58">
        <v>7.46</v>
      </c>
      <c r="L194" s="58">
        <v>8.9700000000000006</v>
      </c>
      <c r="M194" s="59">
        <f t="shared" si="32"/>
        <v>16.490000000000002</v>
      </c>
      <c r="N194" s="59">
        <f t="shared" si="32"/>
        <v>7.59</v>
      </c>
      <c r="O194" s="59">
        <f t="shared" si="32"/>
        <v>8.93</v>
      </c>
      <c r="P194" s="60">
        <f t="shared" si="37"/>
        <v>0.18639289549798868</v>
      </c>
      <c r="Q194" s="22">
        <f t="shared" si="38"/>
        <v>2.5703957827688587E-8</v>
      </c>
      <c r="R194" s="61">
        <f t="shared" si="39"/>
        <v>1.9189915003088214E-7</v>
      </c>
      <c r="S194" s="22">
        <f t="shared" si="40"/>
        <v>3.6825283782575012E-14</v>
      </c>
      <c r="T194" s="94">
        <v>298</v>
      </c>
      <c r="U194" s="59">
        <f t="shared" si="41"/>
        <v>289.49</v>
      </c>
      <c r="V194" s="63">
        <f t="shared" si="42"/>
        <v>0.49579508142182854</v>
      </c>
      <c r="W194" s="64">
        <f t="shared" si="43"/>
        <v>3.131807655796135</v>
      </c>
      <c r="X194" s="65">
        <f t="shared" si="33"/>
        <v>-2.773434836888924E-11</v>
      </c>
      <c r="Y194" s="66">
        <f t="shared" si="34"/>
        <v>-1.4120119718926345E-11</v>
      </c>
      <c r="Z194" s="66">
        <f t="shared" si="35"/>
        <v>-2.0803068215433377E-11</v>
      </c>
      <c r="AA194" s="67">
        <f t="shared" si="36"/>
        <v>-7.3107405351185631E-12</v>
      </c>
      <c r="AB194" s="68">
        <f t="shared" si="45"/>
        <v>2.8249638639975589E-10</v>
      </c>
      <c r="AC194" s="75"/>
      <c r="AD194" s="70">
        <f t="shared" si="44"/>
        <v>2.8249638639975591E-6</v>
      </c>
      <c r="AE194" s="70"/>
      <c r="AF194" s="74"/>
      <c r="AG194" s="71">
        <v>1880</v>
      </c>
    </row>
    <row r="195" spans="5:33">
      <c r="E195" s="72">
        <v>0.56284722222222217</v>
      </c>
      <c r="F195" s="71">
        <v>1890</v>
      </c>
      <c r="G195" s="58">
        <v>16.57</v>
      </c>
      <c r="H195" s="58">
        <v>7.67</v>
      </c>
      <c r="I195" s="58">
        <v>8.84</v>
      </c>
      <c r="J195" s="58">
        <v>16.43</v>
      </c>
      <c r="K195" s="58">
        <v>7.46</v>
      </c>
      <c r="L195" s="58">
        <v>9.0399999999999991</v>
      </c>
      <c r="M195" s="59">
        <f t="shared" si="32"/>
        <v>16.5</v>
      </c>
      <c r="N195" s="59">
        <f t="shared" si="32"/>
        <v>7.5649999999999995</v>
      </c>
      <c r="O195" s="59">
        <f t="shared" si="32"/>
        <v>8.94</v>
      </c>
      <c r="P195" s="60">
        <f t="shared" si="37"/>
        <v>0.18663445453404318</v>
      </c>
      <c r="Q195" s="22">
        <f t="shared" si="38"/>
        <v>2.7227013080779157E-8</v>
      </c>
      <c r="R195" s="61">
        <f t="shared" si="39"/>
        <v>1.8131508998923182E-7</v>
      </c>
      <c r="S195" s="22">
        <f t="shared" si="40"/>
        <v>3.2875161857803235E-14</v>
      </c>
      <c r="T195" s="94">
        <v>298</v>
      </c>
      <c r="U195" s="59">
        <f t="shared" si="41"/>
        <v>289.5</v>
      </c>
      <c r="V195" s="63">
        <f t="shared" si="42"/>
        <v>0.49519537272084435</v>
      </c>
      <c r="W195" s="64">
        <f t="shared" si="43"/>
        <v>3.1274859887929716</v>
      </c>
      <c r="X195" s="65">
        <f t="shared" si="33"/>
        <v>-9.4626573179214605E-12</v>
      </c>
      <c r="Y195" s="66">
        <f t="shared" si="34"/>
        <v>-5.304775320468598E-12</v>
      </c>
      <c r="Z195" s="66">
        <f t="shared" si="35"/>
        <v>-7.131744439597603E-12</v>
      </c>
      <c r="AA195" s="67">
        <f t="shared" si="36"/>
        <v>-3.1952948171834734E-12</v>
      </c>
      <c r="AB195" s="68">
        <f t="shared" si="45"/>
        <v>1.076772784452112E-10</v>
      </c>
      <c r="AC195" s="69"/>
      <c r="AD195" s="70">
        <f t="shared" si="44"/>
        <v>1.0767727844521121E-6</v>
      </c>
      <c r="AE195" s="70"/>
      <c r="AF195" s="74"/>
      <c r="AG195" s="71">
        <v>1890</v>
      </c>
    </row>
    <row r="196" spans="5:33">
      <c r="E196" s="72">
        <v>0.562962962962963</v>
      </c>
      <c r="F196" s="71">
        <v>1900</v>
      </c>
      <c r="G196" s="58">
        <v>16.57</v>
      </c>
      <c r="H196" s="58">
        <v>7.63</v>
      </c>
      <c r="I196" s="58">
        <v>8.92</v>
      </c>
      <c r="J196" s="58">
        <v>16.440000000000001</v>
      </c>
      <c r="K196" s="58">
        <v>7.47</v>
      </c>
      <c r="L196" s="58">
        <v>8.75</v>
      </c>
      <c r="M196" s="59">
        <f t="shared" si="32"/>
        <v>16.505000000000003</v>
      </c>
      <c r="N196" s="59">
        <f t="shared" si="32"/>
        <v>7.55</v>
      </c>
      <c r="O196" s="59">
        <f t="shared" si="32"/>
        <v>8.8350000000000009</v>
      </c>
      <c r="P196" s="60">
        <f t="shared" si="37"/>
        <v>0.18445866679757897</v>
      </c>
      <c r="Q196" s="22">
        <f t="shared" si="38"/>
        <v>2.8183829312644468E-8</v>
      </c>
      <c r="R196" s="61">
        <f t="shared" si="39"/>
        <v>1.7523239599476343E-7</v>
      </c>
      <c r="S196" s="22">
        <f t="shared" si="40"/>
        <v>3.0706392606065585E-14</v>
      </c>
      <c r="T196" s="94">
        <v>298</v>
      </c>
      <c r="U196" s="59">
        <f t="shared" si="41"/>
        <v>289.505</v>
      </c>
      <c r="V196" s="63">
        <f t="shared" si="42"/>
        <v>0.49489553390657981</v>
      </c>
      <c r="W196" s="64">
        <f t="shared" si="43"/>
        <v>3.1253275039547632</v>
      </c>
      <c r="X196" s="65">
        <f t="shared" si="33"/>
        <v>-3.6633655780190132E-12</v>
      </c>
      <c r="Y196" s="66">
        <f t="shared" si="34"/>
        <v>-2.1763781785030625E-12</v>
      </c>
      <c r="Z196" s="66">
        <f t="shared" si="35"/>
        <v>-2.7799574498666627E-12</v>
      </c>
      <c r="AA196" s="67">
        <f t="shared" si="36"/>
        <v>-1.4065546695223633E-12</v>
      </c>
      <c r="AB196" s="68">
        <f t="shared" si="45"/>
        <v>4.5125625686482572E-11</v>
      </c>
      <c r="AC196" s="69"/>
      <c r="AD196" s="70">
        <f t="shared" si="44"/>
        <v>4.5125625686482572E-7</v>
      </c>
      <c r="AE196" s="70"/>
      <c r="AF196" s="74"/>
      <c r="AG196" s="71">
        <v>1900</v>
      </c>
    </row>
    <row r="197" spans="5:33">
      <c r="E197" s="72">
        <v>0.56307870370370372</v>
      </c>
      <c r="F197" s="71">
        <v>1910</v>
      </c>
      <c r="G197" s="58">
        <v>16.579999999999998</v>
      </c>
      <c r="H197" s="58">
        <v>7.61</v>
      </c>
      <c r="I197" s="58">
        <v>8.91</v>
      </c>
      <c r="J197" s="58">
        <v>16.440000000000001</v>
      </c>
      <c r="K197" s="58">
        <v>7.48</v>
      </c>
      <c r="L197" s="58">
        <v>9.1199999999999992</v>
      </c>
      <c r="M197" s="59">
        <f t="shared" si="32"/>
        <v>16.509999999999998</v>
      </c>
      <c r="N197" s="59">
        <f t="shared" si="32"/>
        <v>7.5449999999999999</v>
      </c>
      <c r="O197" s="59">
        <f t="shared" si="32"/>
        <v>9.0150000000000006</v>
      </c>
      <c r="P197" s="60">
        <f t="shared" si="37"/>
        <v>0.18823329930526295</v>
      </c>
      <c r="Q197" s="22">
        <f t="shared" si="38"/>
        <v>2.851018267503902E-8</v>
      </c>
      <c r="R197" s="61">
        <f t="shared" si="39"/>
        <v>1.7329851792189196E-7</v>
      </c>
      <c r="S197" s="22">
        <f t="shared" si="40"/>
        <v>3.0032376313924307E-14</v>
      </c>
      <c r="T197" s="94">
        <v>298</v>
      </c>
      <c r="U197" s="59">
        <f t="shared" si="41"/>
        <v>289.51</v>
      </c>
      <c r="V197" s="63">
        <f t="shared" si="42"/>
        <v>0.49459570544908243</v>
      </c>
      <c r="W197" s="64">
        <f t="shared" si="43"/>
        <v>3.1231705833089412</v>
      </c>
      <c r="X197" s="65">
        <f t="shared" si="33"/>
        <v>-1.6341434665067138E-12</v>
      </c>
      <c r="Y197" s="66">
        <f t="shared" si="34"/>
        <v>-9.7165956961519283E-13</v>
      </c>
      <c r="Z197" s="66">
        <f t="shared" si="35"/>
        <v>-1.2402314071777623E-12</v>
      </c>
      <c r="AA197" s="67">
        <f t="shared" si="36"/>
        <v>-6.2856059999038144E-13</v>
      </c>
      <c r="AB197" s="68">
        <f t="shared" si="45"/>
        <v>2.0154639846014629E-11</v>
      </c>
      <c r="AC197" s="69"/>
      <c r="AD197" s="70">
        <f t="shared" si="44"/>
        <v>2.0154639846014629E-7</v>
      </c>
      <c r="AE197" s="70"/>
      <c r="AF197" s="74"/>
      <c r="AG197" s="71">
        <v>1910</v>
      </c>
    </row>
    <row r="198" spans="5:33">
      <c r="E198" s="72">
        <v>0.56319444444444444</v>
      </c>
      <c r="F198" s="71">
        <v>1920</v>
      </c>
      <c r="G198" s="58">
        <v>16.59</v>
      </c>
      <c r="H198" s="58">
        <v>7.59</v>
      </c>
      <c r="I198" s="58">
        <v>8.92</v>
      </c>
      <c r="J198" s="58">
        <v>16.46</v>
      </c>
      <c r="K198" s="58">
        <v>7.49</v>
      </c>
      <c r="L198" s="58">
        <v>9.1300000000000008</v>
      </c>
      <c r="M198" s="59">
        <f t="shared" ref="M198:O222" si="48">(G198+J198)/2</f>
        <v>16.524999999999999</v>
      </c>
      <c r="N198" s="59">
        <f t="shared" si="48"/>
        <v>7.54</v>
      </c>
      <c r="O198" s="59">
        <f t="shared" si="48"/>
        <v>9.0250000000000004</v>
      </c>
      <c r="P198" s="60">
        <f t="shared" si="37"/>
        <v>0.18849185563137058</v>
      </c>
      <c r="Q198" s="22">
        <f t="shared" si="38"/>
        <v>2.8840315031265985E-8</v>
      </c>
      <c r="R198" s="61">
        <f t="shared" si="39"/>
        <v>1.7152846321867504E-7</v>
      </c>
      <c r="S198" s="22">
        <f t="shared" si="40"/>
        <v>2.9422013694160356E-14</v>
      </c>
      <c r="T198" s="94">
        <v>298</v>
      </c>
      <c r="U198" s="59">
        <f t="shared" si="41"/>
        <v>289.52499999999998</v>
      </c>
      <c r="V198" s="63">
        <f t="shared" si="42"/>
        <v>0.49369628221184014</v>
      </c>
      <c r="W198" s="64">
        <f t="shared" si="43"/>
        <v>3.1167091946684811</v>
      </c>
      <c r="X198" s="65">
        <f t="shared" ref="X198:X261" si="49">-($B$2/W198)*P198*S198*AB198</f>
        <v>-7.1819456808623734E-13</v>
      </c>
      <c r="Y198" s="66">
        <f t="shared" ref="Y198:Y261" si="50">-(AB198+(5*X198))*$B$2*S198*P198/W198</f>
        <v>-4.3197091835799303E-13</v>
      </c>
      <c r="Z198" s="66">
        <f t="shared" ref="Z198:Z261" si="51">-(AB198+5*Y198)*$B$2*P198*S198/W198</f>
        <v>-5.4604025458544231E-13</v>
      </c>
      <c r="AA198" s="67">
        <f t="shared" ref="AA198:AA261" si="52">-(AB198+(10*Z198))*$B$2*P198*S198/W198</f>
        <v>-2.8296533770526215E-13</v>
      </c>
      <c r="AB198" s="68">
        <f t="shared" si="45"/>
        <v>9.0104964792096639E-12</v>
      </c>
      <c r="AC198" s="69"/>
      <c r="AD198" s="70">
        <f t="shared" si="44"/>
        <v>9.0104964792096641E-8</v>
      </c>
      <c r="AG198" s="71">
        <v>1920</v>
      </c>
    </row>
    <row r="199" spans="5:33">
      <c r="E199" s="72">
        <v>0.56331018518518516</v>
      </c>
      <c r="F199" s="71">
        <v>1930</v>
      </c>
      <c r="G199" s="58">
        <v>16.600000000000001</v>
      </c>
      <c r="H199" s="58">
        <v>7.57</v>
      </c>
      <c r="I199" s="58">
        <v>8.8800000000000008</v>
      </c>
      <c r="J199" s="58">
        <v>16.46</v>
      </c>
      <c r="K199" s="58">
        <v>7.5</v>
      </c>
      <c r="L199" s="58">
        <v>9.15</v>
      </c>
      <c r="M199" s="59">
        <f t="shared" si="48"/>
        <v>16.53</v>
      </c>
      <c r="N199" s="59">
        <f t="shared" si="48"/>
        <v>7.5350000000000001</v>
      </c>
      <c r="O199" s="59">
        <f t="shared" si="48"/>
        <v>9.0150000000000006</v>
      </c>
      <c r="P199" s="60">
        <f t="shared" ref="P199:P262" si="53">((O199/32000)*(1/((-0.026*M199+1.9067)/1000)))/1.013</f>
        <v>0.18829957325079735</v>
      </c>
      <c r="Q199" s="22">
        <f t="shared" ref="Q199:Q262" si="54">POWER(10, -N199)</f>
        <v>2.9174270140011595E-8</v>
      </c>
      <c r="R199" s="61">
        <f t="shared" ref="R199:R262" si="55">(0.00000000000001*(0.1253*EXP(0.0831*M199)))/Q199</f>
        <v>1.6963546203011719E-7</v>
      </c>
      <c r="S199" s="22">
        <f t="shared" ref="S199:S262" si="56">POWER(R199, 2)</f>
        <v>2.8776189978171332E-14</v>
      </c>
      <c r="T199" s="94">
        <v>298</v>
      </c>
      <c r="U199" s="59">
        <f t="shared" ref="U199:U262" si="57">273+M199</f>
        <v>289.52999999999997</v>
      </c>
      <c r="V199" s="63">
        <f t="shared" ref="V199:V262" si="58">((1/U199)-(1/298))*5026</f>
        <v>0.49339649517605383</v>
      </c>
      <c r="W199" s="64">
        <f t="shared" ref="W199:W262" si="59">POWER(10,V199)</f>
        <v>3.1145585189395484</v>
      </c>
      <c r="X199" s="65">
        <f t="shared" si="49"/>
        <v>-3.1810380721869752E-13</v>
      </c>
      <c r="Y199" s="66">
        <f t="shared" si="50"/>
        <v>-1.9415290344846788E-13</v>
      </c>
      <c r="Z199" s="66">
        <f t="shared" si="51"/>
        <v>-2.4245105705998384E-13</v>
      </c>
      <c r="AA199" s="67">
        <f t="shared" si="52"/>
        <v>-1.2915902277623003E-13</v>
      </c>
      <c r="AB199" s="68">
        <f t="shared" si="45"/>
        <v>4.0818593930790664E-12</v>
      </c>
      <c r="AC199" s="69"/>
      <c r="AD199" s="70">
        <f t="shared" ref="AD199:AD262" si="60">AB199*10000</f>
        <v>4.0818593930790664E-8</v>
      </c>
      <c r="AE199" s="70"/>
      <c r="AF199" s="74"/>
      <c r="AG199" s="71">
        <v>1930</v>
      </c>
    </row>
    <row r="200" spans="5:33">
      <c r="E200" s="72">
        <v>0.56342592592592589</v>
      </c>
      <c r="F200" s="71">
        <v>1940</v>
      </c>
      <c r="G200" s="58">
        <v>16.61</v>
      </c>
      <c r="H200" s="58">
        <v>7.56</v>
      </c>
      <c r="I200" s="58">
        <v>8.9</v>
      </c>
      <c r="J200" s="58">
        <v>16.47</v>
      </c>
      <c r="K200" s="58">
        <v>7.51</v>
      </c>
      <c r="L200" s="58">
        <v>9.15</v>
      </c>
      <c r="M200" s="59">
        <f t="shared" si="48"/>
        <v>16.54</v>
      </c>
      <c r="N200" s="59">
        <f t="shared" si="48"/>
        <v>7.5350000000000001</v>
      </c>
      <c r="O200" s="59">
        <f t="shared" si="48"/>
        <v>9.0250000000000004</v>
      </c>
      <c r="P200" s="60">
        <f t="shared" si="53"/>
        <v>0.18854163812950572</v>
      </c>
      <c r="Q200" s="22">
        <f t="shared" si="54"/>
        <v>2.9174270140011595E-8</v>
      </c>
      <c r="R200" s="61">
        <f t="shared" si="55"/>
        <v>1.6977648768710909E-7</v>
      </c>
      <c r="S200" s="22">
        <f t="shared" si="56"/>
        <v>2.8824055771371107E-14</v>
      </c>
      <c r="T200" s="94">
        <v>298</v>
      </c>
      <c r="U200" s="59">
        <f t="shared" si="57"/>
        <v>289.54000000000002</v>
      </c>
      <c r="V200" s="63">
        <f t="shared" si="58"/>
        <v>0.49279695216619923</v>
      </c>
      <c r="W200" s="64">
        <f t="shared" si="59"/>
        <v>3.1102618411123166</v>
      </c>
      <c r="X200" s="65">
        <f t="shared" si="49"/>
        <v>-1.4722995333036126E-13</v>
      </c>
      <c r="Y200" s="66">
        <f t="shared" si="50"/>
        <v>-8.9612204517852743E-14</v>
      </c>
      <c r="Z200" s="66">
        <f t="shared" si="51"/>
        <v>-1.121606391476743E-13</v>
      </c>
      <c r="AA200" s="67">
        <f t="shared" si="52"/>
        <v>-5.944287757736711E-14</v>
      </c>
      <c r="AB200" s="68">
        <f t="shared" ref="AB200:AB263" si="61">AB199+10*(0.166666666666666*(X199+2*Y199+2*Z199+AA199))</f>
        <v>1.8810748080593574E-12</v>
      </c>
      <c r="AC200" s="69"/>
      <c r="AD200" s="70">
        <f t="shared" si="60"/>
        <v>1.8810748080593575E-8</v>
      </c>
      <c r="AE200" s="70"/>
      <c r="AF200" s="74"/>
      <c r="AG200" s="71">
        <v>1940</v>
      </c>
    </row>
    <row r="201" spans="5:33">
      <c r="E201" s="72">
        <v>0.56354166666666661</v>
      </c>
      <c r="F201" s="71">
        <v>1950</v>
      </c>
      <c r="G201" s="58">
        <v>16.62</v>
      </c>
      <c r="H201" s="58">
        <v>7.54</v>
      </c>
      <c r="I201" s="58">
        <v>8.93</v>
      </c>
      <c r="J201" s="58">
        <v>16.48</v>
      </c>
      <c r="K201" s="58">
        <v>7.52</v>
      </c>
      <c r="L201" s="58">
        <v>9.17</v>
      </c>
      <c r="M201" s="59">
        <f t="shared" si="48"/>
        <v>16.55</v>
      </c>
      <c r="N201" s="59">
        <f t="shared" si="48"/>
        <v>7.5299999999999994</v>
      </c>
      <c r="O201" s="59">
        <f t="shared" si="48"/>
        <v>9.0500000000000007</v>
      </c>
      <c r="P201" s="60">
        <f t="shared" si="53"/>
        <v>0.1890972090539059</v>
      </c>
      <c r="Q201" s="22">
        <f t="shared" si="54"/>
        <v>2.9512092266663881E-8</v>
      </c>
      <c r="R201" s="61">
        <f t="shared" si="55"/>
        <v>1.6797259955170318E-7</v>
      </c>
      <c r="S201" s="22">
        <f t="shared" si="56"/>
        <v>2.8214794200156834E-14</v>
      </c>
      <c r="T201" s="94">
        <v>298</v>
      </c>
      <c r="U201" s="59">
        <f t="shared" si="57"/>
        <v>289.55</v>
      </c>
      <c r="V201" s="63">
        <f t="shared" si="58"/>
        <v>0.4921974505683997</v>
      </c>
      <c r="W201" s="64">
        <f t="shared" si="59"/>
        <v>3.1059713869204915</v>
      </c>
      <c r="X201" s="65">
        <f t="shared" si="49"/>
        <v>-6.6485215361646011E-14</v>
      </c>
      <c r="Y201" s="66">
        <f t="shared" si="50"/>
        <v>-4.0906169928245163E-14</v>
      </c>
      <c r="Z201" s="66">
        <f t="shared" si="51"/>
        <v>-5.0747268610485884E-14</v>
      </c>
      <c r="AA201" s="67">
        <f t="shared" si="52"/>
        <v>-2.7436934255905806E-14</v>
      </c>
      <c r="AB201" s="68">
        <f t="shared" si="61"/>
        <v>8.6404394432805736E-13</v>
      </c>
      <c r="AC201" s="69"/>
      <c r="AD201" s="70">
        <f t="shared" si="60"/>
        <v>8.6404394432805739E-9</v>
      </c>
      <c r="AE201" s="70"/>
      <c r="AF201" s="74"/>
      <c r="AG201" s="71">
        <v>1950</v>
      </c>
    </row>
    <row r="202" spans="5:33">
      <c r="E202" s="72">
        <v>0.56365740740740744</v>
      </c>
      <c r="F202" s="71">
        <v>1960</v>
      </c>
      <c r="G202" s="58">
        <v>16.62</v>
      </c>
      <c r="H202" s="58">
        <v>7.53</v>
      </c>
      <c r="I202" s="58">
        <v>8.58</v>
      </c>
      <c r="J202" s="58">
        <v>16.489999999999998</v>
      </c>
      <c r="K202" s="58">
        <v>7.52</v>
      </c>
      <c r="L202" s="58">
        <v>9.18</v>
      </c>
      <c r="M202" s="59">
        <f t="shared" si="48"/>
        <v>16.555</v>
      </c>
      <c r="N202" s="59">
        <f t="shared" si="48"/>
        <v>7.5250000000000004</v>
      </c>
      <c r="O202" s="59">
        <f t="shared" si="48"/>
        <v>8.879999999999999</v>
      </c>
      <c r="P202" s="60">
        <f t="shared" si="53"/>
        <v>0.18556144584423306</v>
      </c>
      <c r="Q202" s="22">
        <f t="shared" si="54"/>
        <v>2.9853826189179516E-8</v>
      </c>
      <c r="R202" s="61">
        <f t="shared" si="55"/>
        <v>1.661188411454901E-7</v>
      </c>
      <c r="S202" s="22">
        <f t="shared" si="56"/>
        <v>2.7595469383520575E-14</v>
      </c>
      <c r="T202" s="94">
        <v>298</v>
      </c>
      <c r="U202" s="59">
        <f t="shared" si="57"/>
        <v>289.55500000000001</v>
      </c>
      <c r="V202" s="63">
        <f t="shared" si="58"/>
        <v>0.49189771529768228</v>
      </c>
      <c r="W202" s="64">
        <f t="shared" si="59"/>
        <v>3.1038284907393199</v>
      </c>
      <c r="X202" s="65">
        <f t="shared" si="49"/>
        <v>-2.9708024625835721E-14</v>
      </c>
      <c r="Y202" s="66">
        <f t="shared" si="50"/>
        <v>-1.8730705462259861E-14</v>
      </c>
      <c r="Z202" s="66">
        <f t="shared" si="51"/>
        <v>-2.2786900296372634E-14</v>
      </c>
      <c r="AA202" s="67">
        <f t="shared" si="52"/>
        <v>-1.2868192260520588E-14</v>
      </c>
      <c r="AB202" s="68">
        <f t="shared" si="61"/>
        <v>4.0199556650303593E-13</v>
      </c>
      <c r="AC202" s="69"/>
      <c r="AD202" s="70">
        <f t="shared" si="60"/>
        <v>4.0199556650303595E-9</v>
      </c>
      <c r="AE202" s="70"/>
      <c r="AF202" s="74"/>
      <c r="AG202" s="71">
        <v>1960</v>
      </c>
    </row>
    <row r="203" spans="5:33">
      <c r="E203" s="72">
        <v>0.56377314814814816</v>
      </c>
      <c r="F203" s="71">
        <v>1970</v>
      </c>
      <c r="G203" s="58">
        <v>16.62</v>
      </c>
      <c r="H203" s="58">
        <v>7.52</v>
      </c>
      <c r="I203" s="58">
        <v>8.17</v>
      </c>
      <c r="J203" s="58">
        <v>16.5</v>
      </c>
      <c r="K203" s="58">
        <v>7.53</v>
      </c>
      <c r="L203" s="58">
        <v>9.19</v>
      </c>
      <c r="M203" s="59">
        <f t="shared" si="48"/>
        <v>16.560000000000002</v>
      </c>
      <c r="N203" s="59">
        <f t="shared" si="48"/>
        <v>7.5250000000000004</v>
      </c>
      <c r="O203" s="59">
        <f t="shared" si="48"/>
        <v>8.68</v>
      </c>
      <c r="P203" s="60">
        <f t="shared" si="53"/>
        <v>0.18139810787696325</v>
      </c>
      <c r="Q203" s="22">
        <f t="shared" si="54"/>
        <v>2.9853826189179516E-8</v>
      </c>
      <c r="R203" s="61">
        <f t="shared" si="55"/>
        <v>1.6618787786537141E-7</v>
      </c>
      <c r="S203" s="22">
        <f t="shared" si="56"/>
        <v>2.7618410749395604E-14</v>
      </c>
      <c r="T203" s="94">
        <v>298</v>
      </c>
      <c r="U203" s="59">
        <f t="shared" si="57"/>
        <v>289.56</v>
      </c>
      <c r="V203" s="63">
        <f t="shared" si="58"/>
        <v>0.49159799037836571</v>
      </c>
      <c r="W203" s="64">
        <f t="shared" si="59"/>
        <v>3.1016871469305713</v>
      </c>
      <c r="X203" s="65">
        <f t="shared" si="49"/>
        <v>-1.3938363688064608E-14</v>
      </c>
      <c r="Y203" s="66">
        <f t="shared" si="50"/>
        <v>-8.8959330029776395E-15</v>
      </c>
      <c r="Z203" s="66">
        <f t="shared" si="51"/>
        <v>-1.0720114648896304E-14</v>
      </c>
      <c r="AA203" s="67">
        <f t="shared" si="52"/>
        <v>-6.1820106091831057E-15</v>
      </c>
      <c r="AB203" s="68">
        <f t="shared" si="61"/>
        <v>1.9264318583033462E-13</v>
      </c>
      <c r="AC203" s="69"/>
      <c r="AD203" s="70">
        <f t="shared" si="60"/>
        <v>1.9264318583033462E-9</v>
      </c>
      <c r="AE203" s="70"/>
      <c r="AF203" s="74"/>
      <c r="AG203" s="71">
        <v>1970</v>
      </c>
    </row>
    <row r="204" spans="5:33">
      <c r="E204" s="72">
        <v>0.56388888888888888</v>
      </c>
      <c r="F204" s="71">
        <v>1980</v>
      </c>
      <c r="G204" s="58">
        <v>16.63</v>
      </c>
      <c r="H204" s="58">
        <v>7.51</v>
      </c>
      <c r="I204" s="58">
        <v>7.9</v>
      </c>
      <c r="J204" s="58">
        <v>16.510000000000002</v>
      </c>
      <c r="K204" s="58">
        <v>7.54</v>
      </c>
      <c r="L204" s="58">
        <v>9.2200000000000006</v>
      </c>
      <c r="M204" s="59">
        <f t="shared" si="48"/>
        <v>16.57</v>
      </c>
      <c r="N204" s="59">
        <f t="shared" si="48"/>
        <v>7.5250000000000004</v>
      </c>
      <c r="O204" s="59">
        <f t="shared" si="48"/>
        <v>8.56</v>
      </c>
      <c r="P204" s="60">
        <f t="shared" si="53"/>
        <v>0.17892181433756213</v>
      </c>
      <c r="Q204" s="22">
        <f t="shared" si="54"/>
        <v>2.9853826189179516E-8</v>
      </c>
      <c r="R204" s="61">
        <f t="shared" si="55"/>
        <v>1.6632603738920905E-7</v>
      </c>
      <c r="S204" s="22">
        <f t="shared" si="56"/>
        <v>2.7664350713596568E-14</v>
      </c>
      <c r="T204" s="94">
        <v>298</v>
      </c>
      <c r="U204" s="59">
        <f t="shared" si="57"/>
        <v>289.57</v>
      </c>
      <c r="V204" s="63">
        <f t="shared" si="58"/>
        <v>0.49099857159180538</v>
      </c>
      <c r="W204" s="64">
        <f t="shared" si="59"/>
        <v>3.0974091117239513</v>
      </c>
      <c r="X204" s="65">
        <f t="shared" si="49"/>
        <v>-6.7089308151523919E-15</v>
      </c>
      <c r="Y204" s="66">
        <f t="shared" si="50"/>
        <v>-4.3077038318505843E-15</v>
      </c>
      <c r="Z204" s="66">
        <f t="shared" si="51"/>
        <v>-5.1671389913717108E-15</v>
      </c>
      <c r="AA204" s="67">
        <f t="shared" si="52"/>
        <v>-3.0101376946361226E-15</v>
      </c>
      <c r="AB204" s="68">
        <f t="shared" si="61"/>
        <v>9.3722403162009014E-14</v>
      </c>
      <c r="AC204" s="69"/>
      <c r="AD204" s="70">
        <f t="shared" si="60"/>
        <v>9.3722403162009006E-10</v>
      </c>
      <c r="AE204" s="70"/>
      <c r="AF204" s="74"/>
      <c r="AG204" s="71">
        <v>1980</v>
      </c>
    </row>
    <row r="205" spans="5:33">
      <c r="E205" s="72">
        <v>0.56400462962962961</v>
      </c>
      <c r="F205" s="71">
        <v>1990</v>
      </c>
      <c r="G205" s="58">
        <v>16.63</v>
      </c>
      <c r="H205" s="58">
        <v>7.5</v>
      </c>
      <c r="I205" s="58">
        <v>7.76</v>
      </c>
      <c r="J205" s="58">
        <v>16.52</v>
      </c>
      <c r="K205" s="58">
        <v>7.55</v>
      </c>
      <c r="L205" s="58">
        <v>9.2100000000000009</v>
      </c>
      <c r="M205" s="59">
        <f t="shared" si="48"/>
        <v>16.574999999999999</v>
      </c>
      <c r="N205" s="59">
        <f t="shared" si="48"/>
        <v>7.5250000000000004</v>
      </c>
      <c r="O205" s="59">
        <f t="shared" si="48"/>
        <v>8.4849999999999994</v>
      </c>
      <c r="P205" s="60">
        <f t="shared" si="53"/>
        <v>0.17736978152390934</v>
      </c>
      <c r="Q205" s="22">
        <f t="shared" si="54"/>
        <v>2.9853826189179516E-8</v>
      </c>
      <c r="R205" s="61">
        <f t="shared" si="55"/>
        <v>1.6639516021701725E-7</v>
      </c>
      <c r="S205" s="22">
        <f t="shared" si="56"/>
        <v>2.7687349343646842E-14</v>
      </c>
      <c r="T205" s="94">
        <v>298</v>
      </c>
      <c r="U205" s="59">
        <f t="shared" si="57"/>
        <v>289.57499999999999</v>
      </c>
      <c r="V205" s="63">
        <f t="shared" si="58"/>
        <v>0.49069887772348708</v>
      </c>
      <c r="W205" s="64">
        <f t="shared" si="59"/>
        <v>3.0952724179751421</v>
      </c>
      <c r="X205" s="65">
        <f t="shared" si="49"/>
        <v>-3.265041113280531E-15</v>
      </c>
      <c r="Y205" s="66">
        <f t="shared" si="50"/>
        <v>-2.1048073854484201E-15</v>
      </c>
      <c r="Z205" s="66">
        <f t="shared" si="51"/>
        <v>-2.5170969268339091E-15</v>
      </c>
      <c r="AA205" s="67">
        <f t="shared" si="52"/>
        <v>-1.4761382177816258E-15</v>
      </c>
      <c r="AB205" s="68">
        <f t="shared" si="61"/>
        <v>4.5941146234954035E-14</v>
      </c>
      <c r="AC205" s="69"/>
      <c r="AD205" s="70">
        <f t="shared" si="60"/>
        <v>4.5941146234954036E-10</v>
      </c>
      <c r="AE205" s="70"/>
      <c r="AF205" s="74"/>
      <c r="AG205" s="71">
        <v>1990</v>
      </c>
    </row>
    <row r="206" spans="5:33">
      <c r="E206" s="72">
        <v>0.56412037037037033</v>
      </c>
      <c r="F206" s="71">
        <v>2000</v>
      </c>
      <c r="G206" s="58">
        <v>16.63</v>
      </c>
      <c r="H206" s="58">
        <v>7.5</v>
      </c>
      <c r="I206" s="58">
        <v>7.56</v>
      </c>
      <c r="J206" s="58">
        <v>16.53</v>
      </c>
      <c r="K206" s="58">
        <v>7.56</v>
      </c>
      <c r="L206" s="58">
        <v>9.2100000000000009</v>
      </c>
      <c r="M206" s="59">
        <f t="shared" si="48"/>
        <v>16.579999999999998</v>
      </c>
      <c r="N206" s="59">
        <f t="shared" si="48"/>
        <v>7.5299999999999994</v>
      </c>
      <c r="O206" s="59">
        <f t="shared" si="48"/>
        <v>8.3849999999999998</v>
      </c>
      <c r="P206" s="60">
        <f t="shared" si="53"/>
        <v>0.17529483114651903</v>
      </c>
      <c r="Q206" s="22">
        <f t="shared" si="54"/>
        <v>2.9512092266663881E-8</v>
      </c>
      <c r="R206" s="61">
        <f t="shared" si="55"/>
        <v>1.6839187765538896E-7</v>
      </c>
      <c r="S206" s="22">
        <f t="shared" si="56"/>
        <v>2.8355824460307482E-14</v>
      </c>
      <c r="T206" s="94">
        <v>298</v>
      </c>
      <c r="U206" s="59">
        <f t="shared" si="57"/>
        <v>289.58</v>
      </c>
      <c r="V206" s="63">
        <f t="shared" si="58"/>
        <v>0.49039919420442912</v>
      </c>
      <c r="W206" s="64">
        <f t="shared" si="59"/>
        <v>3.0931372718969374</v>
      </c>
      <c r="X206" s="65">
        <f t="shared" si="49"/>
        <v>-1.6292052751515818E-15</v>
      </c>
      <c r="Y206" s="66">
        <f t="shared" si="50"/>
        <v>-1.0428204793449539E-15</v>
      </c>
      <c r="Z206" s="66">
        <f t="shared" si="51"/>
        <v>-1.2538725388966202E-15</v>
      </c>
      <c r="AA206" s="67">
        <f t="shared" si="52"/>
        <v>-7.266157685959706E-16</v>
      </c>
      <c r="AB206" s="68">
        <f t="shared" si="61"/>
        <v>2.2632832975576104E-14</v>
      </c>
      <c r="AC206" s="69"/>
      <c r="AD206" s="70">
        <f t="shared" si="60"/>
        <v>2.2632832975576106E-10</v>
      </c>
      <c r="AE206" s="70"/>
      <c r="AF206" s="74"/>
      <c r="AG206" s="71">
        <v>2000</v>
      </c>
    </row>
    <row r="207" spans="5:33">
      <c r="E207" s="72">
        <v>0.56423611111111105</v>
      </c>
      <c r="F207" s="71">
        <v>2010</v>
      </c>
      <c r="G207" s="58">
        <v>16.63</v>
      </c>
      <c r="H207" s="58">
        <v>7.49</v>
      </c>
      <c r="I207" s="58">
        <v>7.37</v>
      </c>
      <c r="J207" s="58">
        <v>16.54</v>
      </c>
      <c r="K207" s="58">
        <v>7.56</v>
      </c>
      <c r="L207" s="58">
        <v>9.2200000000000006</v>
      </c>
      <c r="M207" s="59">
        <f t="shared" si="48"/>
        <v>16.585000000000001</v>
      </c>
      <c r="N207" s="59">
        <f t="shared" si="48"/>
        <v>7.5250000000000004</v>
      </c>
      <c r="O207" s="59">
        <f t="shared" si="48"/>
        <v>8.2949999999999999</v>
      </c>
      <c r="P207" s="60">
        <f t="shared" si="53"/>
        <v>0.17342859119593629</v>
      </c>
      <c r="Q207" s="22">
        <f t="shared" si="54"/>
        <v>2.9853826189179516E-8</v>
      </c>
      <c r="R207" s="61">
        <f t="shared" si="55"/>
        <v>1.6653349206407954E-7</v>
      </c>
      <c r="S207" s="22">
        <f t="shared" si="56"/>
        <v>2.7733403979056842E-14</v>
      </c>
      <c r="T207" s="94">
        <v>298</v>
      </c>
      <c r="U207" s="59">
        <f t="shared" si="57"/>
        <v>289.58499999999998</v>
      </c>
      <c r="V207" s="63">
        <f t="shared" si="58"/>
        <v>0.49009952103409316</v>
      </c>
      <c r="W207" s="64">
        <f t="shared" si="59"/>
        <v>3.0910036723161829</v>
      </c>
      <c r="X207" s="65">
        <f t="shared" si="49"/>
        <v>-7.7027108988040552E-16</v>
      </c>
      <c r="Y207" s="66">
        <f t="shared" si="50"/>
        <v>-5.0182155907200479E-16</v>
      </c>
      <c r="Z207" s="66">
        <f t="shared" si="51"/>
        <v>-5.9537972520081467E-16</v>
      </c>
      <c r="AA207" s="67">
        <f t="shared" si="52"/>
        <v>-3.5527587590240499E-16</v>
      </c>
      <c r="AB207" s="68">
        <f t="shared" si="61"/>
        <v>1.105082117519165E-14</v>
      </c>
      <c r="AC207" s="69"/>
      <c r="AD207" s="70">
        <f t="shared" si="60"/>
        <v>1.1050821175191649E-10</v>
      </c>
      <c r="AE207" s="70"/>
      <c r="AF207" s="74"/>
      <c r="AG207" s="71">
        <v>2010</v>
      </c>
    </row>
    <row r="208" spans="5:33">
      <c r="E208" s="72">
        <v>0.56435185185185188</v>
      </c>
      <c r="F208" s="71">
        <v>2020</v>
      </c>
      <c r="G208" s="58">
        <v>16.63</v>
      </c>
      <c r="H208" s="58">
        <v>7.48</v>
      </c>
      <c r="I208" s="58">
        <v>7.19</v>
      </c>
      <c r="J208" s="58">
        <v>16.55</v>
      </c>
      <c r="K208" s="58">
        <v>7.58</v>
      </c>
      <c r="L208" s="58">
        <v>9.24</v>
      </c>
      <c r="M208" s="59">
        <f t="shared" si="48"/>
        <v>16.59</v>
      </c>
      <c r="N208" s="59">
        <f t="shared" si="48"/>
        <v>7.53</v>
      </c>
      <c r="O208" s="59">
        <f t="shared" si="48"/>
        <v>8.2149999999999999</v>
      </c>
      <c r="P208" s="60">
        <f t="shared" si="53"/>
        <v>0.17177111684314733</v>
      </c>
      <c r="Q208" s="22">
        <f t="shared" si="54"/>
        <v>2.9512092266663779E-8</v>
      </c>
      <c r="R208" s="61">
        <f t="shared" si="55"/>
        <v>1.6853186946426171E-7</v>
      </c>
      <c r="S208" s="22">
        <f t="shared" si="56"/>
        <v>2.8402991025118949E-14</v>
      </c>
      <c r="T208" s="94">
        <v>298</v>
      </c>
      <c r="U208" s="59">
        <f t="shared" si="57"/>
        <v>289.58999999999997</v>
      </c>
      <c r="V208" s="63">
        <f t="shared" si="58"/>
        <v>0.48979985821194738</v>
      </c>
      <c r="W208" s="64">
        <f t="shared" si="59"/>
        <v>3.0888716180606988</v>
      </c>
      <c r="X208" s="65">
        <f t="shared" si="49"/>
        <v>-3.9037954794268081E-16</v>
      </c>
      <c r="Y208" s="66">
        <f t="shared" si="50"/>
        <v>-2.5227877390952676E-16</v>
      </c>
      <c r="Z208" s="66">
        <f t="shared" si="51"/>
        <v>-3.0113334093043177E-16</v>
      </c>
      <c r="AA208" s="67">
        <f t="shared" si="52"/>
        <v>-1.7732152434054027E-16</v>
      </c>
      <c r="AB208" s="68">
        <f t="shared" si="61"/>
        <v>5.5175719513109226E-15</v>
      </c>
      <c r="AC208" s="69"/>
      <c r="AD208" s="70">
        <f t="shared" si="60"/>
        <v>5.5175719513109227E-11</v>
      </c>
      <c r="AE208" s="70"/>
      <c r="AF208" s="74"/>
      <c r="AG208" s="71">
        <v>2020</v>
      </c>
    </row>
    <row r="209" spans="5:33">
      <c r="E209" s="72">
        <v>0.5644675925925926</v>
      </c>
      <c r="F209" s="71">
        <v>2030</v>
      </c>
      <c r="G209" s="58">
        <v>16.63</v>
      </c>
      <c r="H209" s="58">
        <v>7.48</v>
      </c>
      <c r="I209" s="58">
        <v>7.02</v>
      </c>
      <c r="J209" s="58">
        <v>16.559999999999999</v>
      </c>
      <c r="K209" s="58">
        <v>7.58</v>
      </c>
      <c r="L209" s="58">
        <v>9.23</v>
      </c>
      <c r="M209" s="59">
        <f t="shared" si="48"/>
        <v>16.594999999999999</v>
      </c>
      <c r="N209" s="59">
        <f t="shared" si="48"/>
        <v>7.53</v>
      </c>
      <c r="O209" s="59">
        <f t="shared" si="48"/>
        <v>8.125</v>
      </c>
      <c r="P209" s="60">
        <f t="shared" si="53"/>
        <v>0.16990423746329139</v>
      </c>
      <c r="Q209" s="22">
        <f t="shared" si="54"/>
        <v>2.9512092266663779E-8</v>
      </c>
      <c r="R209" s="61">
        <f t="shared" si="55"/>
        <v>1.6860190900573121E-7</v>
      </c>
      <c r="S209" s="22">
        <f t="shared" si="56"/>
        <v>2.8426603720376871E-14</v>
      </c>
      <c r="T209" s="94">
        <v>298</v>
      </c>
      <c r="U209" s="59">
        <f t="shared" si="57"/>
        <v>289.59500000000003</v>
      </c>
      <c r="V209" s="63">
        <f t="shared" si="58"/>
        <v>0.48950020573744896</v>
      </c>
      <c r="W209" s="64">
        <f t="shared" si="59"/>
        <v>3.0867411079591527</v>
      </c>
      <c r="X209" s="65">
        <f t="shared" si="49"/>
        <v>-1.9111310398873176E-16</v>
      </c>
      <c r="Y209" s="66">
        <f t="shared" si="50"/>
        <v>-1.2413788468539682E-16</v>
      </c>
      <c r="Z209" s="66">
        <f t="shared" si="51"/>
        <v>-1.4760922132903318E-16</v>
      </c>
      <c r="AA209" s="67">
        <f t="shared" si="52"/>
        <v>-8.7654369204230492E-17</v>
      </c>
      <c r="AB209" s="68">
        <f t="shared" si="61"/>
        <v>2.7266964480390371E-15</v>
      </c>
      <c r="AC209" s="69"/>
      <c r="AD209" s="70">
        <f t="shared" si="60"/>
        <v>2.7266964480390371E-11</v>
      </c>
      <c r="AE209" s="70"/>
      <c r="AF209" s="74"/>
      <c r="AG209" s="71">
        <v>2030</v>
      </c>
    </row>
    <row r="210" spans="5:33">
      <c r="E210" s="72">
        <v>0.56458333333333333</v>
      </c>
      <c r="F210" s="71">
        <v>2040</v>
      </c>
      <c r="G210" s="58">
        <v>16.670000000000002</v>
      </c>
      <c r="H210" s="58">
        <v>7.49</v>
      </c>
      <c r="I210" s="58">
        <v>8.2899999999999991</v>
      </c>
      <c r="J210" s="58">
        <v>16.57</v>
      </c>
      <c r="K210" s="58">
        <v>7.59</v>
      </c>
      <c r="L210" s="58">
        <v>9.25</v>
      </c>
      <c r="M210" s="59">
        <f t="shared" si="48"/>
        <v>16.62</v>
      </c>
      <c r="N210" s="59">
        <f t="shared" si="48"/>
        <v>7.54</v>
      </c>
      <c r="O210" s="59">
        <f t="shared" si="48"/>
        <v>8.77</v>
      </c>
      <c r="P210" s="60">
        <f t="shared" si="53"/>
        <v>0.18347285984770914</v>
      </c>
      <c r="Q210" s="22">
        <f t="shared" si="54"/>
        <v>2.8840315031265985E-8</v>
      </c>
      <c r="R210" s="61">
        <f t="shared" si="55"/>
        <v>1.7288795386035492E-7</v>
      </c>
      <c r="S210" s="22">
        <f t="shared" si="56"/>
        <v>2.9890244590020209E-14</v>
      </c>
      <c r="T210" s="94">
        <v>298</v>
      </c>
      <c r="U210" s="59">
        <f t="shared" si="57"/>
        <v>289.62</v>
      </c>
      <c r="V210" s="63">
        <f t="shared" si="58"/>
        <v>0.48800209856099247</v>
      </c>
      <c r="W210" s="64">
        <f t="shared" si="59"/>
        <v>3.0761116788309741</v>
      </c>
      <c r="X210" s="65">
        <f t="shared" si="49"/>
        <v>-1.083095985040781E-16</v>
      </c>
      <c r="Y210" s="66">
        <f t="shared" si="50"/>
        <v>-6.5062114683330333E-17</v>
      </c>
      <c r="Z210" s="66">
        <f t="shared" si="51"/>
        <v>-8.2330619808066972E-17</v>
      </c>
      <c r="AA210" s="67">
        <f t="shared" si="52"/>
        <v>-4.2561184747979689E-17</v>
      </c>
      <c r="AB210" s="68">
        <f t="shared" si="61"/>
        <v>1.3562603060026722E-15</v>
      </c>
      <c r="AC210" s="69"/>
      <c r="AD210" s="70">
        <f t="shared" si="60"/>
        <v>1.3562603060026723E-11</v>
      </c>
      <c r="AG210" s="71">
        <v>2040</v>
      </c>
    </row>
    <row r="211" spans="5:33">
      <c r="E211" s="72">
        <v>0.56469907407407405</v>
      </c>
      <c r="F211" s="71">
        <v>2050</v>
      </c>
      <c r="G211" s="58">
        <v>16.68</v>
      </c>
      <c r="H211" s="58">
        <v>7.49</v>
      </c>
      <c r="I211" s="58">
        <v>8.56</v>
      </c>
      <c r="J211" s="58">
        <v>16.57</v>
      </c>
      <c r="K211" s="58">
        <v>7.59</v>
      </c>
      <c r="L211" s="58">
        <v>9.08</v>
      </c>
      <c r="M211" s="59">
        <f t="shared" si="48"/>
        <v>16.625</v>
      </c>
      <c r="N211" s="59">
        <f t="shared" si="48"/>
        <v>7.54</v>
      </c>
      <c r="O211" s="59">
        <f t="shared" si="48"/>
        <v>8.82</v>
      </c>
      <c r="P211" s="60">
        <f t="shared" si="53"/>
        <v>0.18453515402216172</v>
      </c>
      <c r="Q211" s="22">
        <f t="shared" si="54"/>
        <v>2.8840315031265985E-8</v>
      </c>
      <c r="R211" s="61">
        <f t="shared" si="55"/>
        <v>1.729598037309608E-7</v>
      </c>
      <c r="S211" s="22">
        <f t="shared" si="56"/>
        <v>2.991509370665248E-14</v>
      </c>
      <c r="T211" s="94">
        <v>298</v>
      </c>
      <c r="U211" s="59">
        <f t="shared" si="57"/>
        <v>289.625</v>
      </c>
      <c r="V211" s="63">
        <f t="shared" si="58"/>
        <v>0.48770250816115529</v>
      </c>
      <c r="W211" s="64">
        <f t="shared" si="59"/>
        <v>3.0739904091081534</v>
      </c>
      <c r="X211" s="65">
        <f t="shared" si="49"/>
        <v>-4.9352158379085451E-17</v>
      </c>
      <c r="Y211" s="66">
        <f t="shared" si="50"/>
        <v>-2.950182430569265E-17</v>
      </c>
      <c r="Z211" s="66">
        <f t="shared" si="51"/>
        <v>-3.7485989046748526E-17</v>
      </c>
      <c r="AA211" s="67">
        <f t="shared" si="52"/>
        <v>-1.9197067696573713E-17</v>
      </c>
      <c r="AB211" s="68">
        <f t="shared" si="61"/>
        <v>6.1349988561125452E-16</v>
      </c>
      <c r="AC211" s="69"/>
      <c r="AD211" s="70">
        <f t="shared" si="60"/>
        <v>6.134998856112545E-12</v>
      </c>
      <c r="AE211" s="70"/>
      <c r="AF211" s="74"/>
      <c r="AG211" s="71">
        <v>2050</v>
      </c>
    </row>
    <row r="212" spans="5:33">
      <c r="E212" s="72">
        <v>0.56481481481481477</v>
      </c>
      <c r="F212" s="71">
        <v>2060</v>
      </c>
      <c r="G212" s="58">
        <v>16.68</v>
      </c>
      <c r="H212" s="58">
        <v>7.49</v>
      </c>
      <c r="I212" s="58">
        <v>8.7100000000000009</v>
      </c>
      <c r="J212" s="58">
        <v>16.579999999999998</v>
      </c>
      <c r="K212" s="58">
        <v>7.59</v>
      </c>
      <c r="L212" s="58">
        <v>8.5399999999999991</v>
      </c>
      <c r="M212" s="59">
        <f t="shared" si="48"/>
        <v>16.63</v>
      </c>
      <c r="N212" s="59">
        <f t="shared" si="48"/>
        <v>7.54</v>
      </c>
      <c r="O212" s="59">
        <f t="shared" si="48"/>
        <v>8.625</v>
      </c>
      <c r="P212" s="60">
        <f t="shared" si="53"/>
        <v>0.1804712070448648</v>
      </c>
      <c r="Q212" s="22">
        <f t="shared" si="54"/>
        <v>2.8840315031265985E-8</v>
      </c>
      <c r="R212" s="61">
        <f t="shared" si="55"/>
        <v>1.7303168346139089E-7</v>
      </c>
      <c r="S212" s="22">
        <f t="shared" si="56"/>
        <v>2.9939963481482973E-14</v>
      </c>
      <c r="T212" s="94">
        <v>298</v>
      </c>
      <c r="U212" s="59">
        <f t="shared" si="57"/>
        <v>289.63</v>
      </c>
      <c r="V212" s="63">
        <f t="shared" si="58"/>
        <v>0.48740292810521862</v>
      </c>
      <c r="W212" s="64">
        <f t="shared" si="59"/>
        <v>3.0718706753662137</v>
      </c>
      <c r="X212" s="65">
        <f t="shared" si="49"/>
        <v>-2.1743260772167636E-17</v>
      </c>
      <c r="Y212" s="66">
        <f t="shared" si="50"/>
        <v>-1.3177308823783304E-17</v>
      </c>
      <c r="Z212" s="66">
        <f t="shared" si="51"/>
        <v>-1.655194216654086E-17</v>
      </c>
      <c r="AA212" s="67">
        <f t="shared" si="52"/>
        <v>-8.7016896171627389E-18</v>
      </c>
      <c r="AB212" s="68">
        <f t="shared" si="61"/>
        <v>2.7595846431035337E-16</v>
      </c>
      <c r="AC212" s="69"/>
      <c r="AD212" s="70">
        <f t="shared" si="60"/>
        <v>2.7595846431035336E-12</v>
      </c>
      <c r="AE212" s="70"/>
      <c r="AF212" s="74"/>
      <c r="AG212" s="71">
        <v>2060</v>
      </c>
    </row>
    <row r="213" spans="5:33">
      <c r="E213" s="72">
        <v>0.56493055555555549</v>
      </c>
      <c r="F213" s="71">
        <v>2070</v>
      </c>
      <c r="G213" s="58">
        <v>16.690000000000001</v>
      </c>
      <c r="H213" s="58">
        <v>7.5</v>
      </c>
      <c r="I213" s="58">
        <v>8.74</v>
      </c>
      <c r="J213" s="58">
        <v>16.59</v>
      </c>
      <c r="K213" s="58">
        <v>7.59</v>
      </c>
      <c r="L213" s="58">
        <v>8.1199999999999992</v>
      </c>
      <c r="M213" s="59">
        <f t="shared" si="48"/>
        <v>16.64</v>
      </c>
      <c r="N213" s="59">
        <f t="shared" si="48"/>
        <v>7.5449999999999999</v>
      </c>
      <c r="O213" s="59">
        <f t="shared" si="48"/>
        <v>8.43</v>
      </c>
      <c r="P213" s="60">
        <f t="shared" si="53"/>
        <v>0.17642210092723071</v>
      </c>
      <c r="Q213" s="22">
        <f t="shared" si="54"/>
        <v>2.851018267503902E-8</v>
      </c>
      <c r="R213" s="61">
        <f t="shared" si="55"/>
        <v>1.7518081070947828E-7</v>
      </c>
      <c r="S213" s="22">
        <f t="shared" si="56"/>
        <v>3.0688316440830058E-14</v>
      </c>
      <c r="T213" s="94">
        <v>298</v>
      </c>
      <c r="U213" s="59">
        <f t="shared" si="57"/>
        <v>289.64</v>
      </c>
      <c r="V213" s="63">
        <f t="shared" si="58"/>
        <v>0.48680379902290216</v>
      </c>
      <c r="W213" s="64">
        <f t="shared" si="59"/>
        <v>3.067635811170307</v>
      </c>
      <c r="X213" s="65">
        <f t="shared" si="49"/>
        <v>-9.970771529669709E-18</v>
      </c>
      <c r="Y213" s="66">
        <f t="shared" si="50"/>
        <v>-6.0294150450295865E-18</v>
      </c>
      <c r="Z213" s="66">
        <f t="shared" si="51"/>
        <v>-7.5873978844507742E-18</v>
      </c>
      <c r="AA213" s="67">
        <f t="shared" si="52"/>
        <v>-3.9723109763537457E-18</v>
      </c>
      <c r="AB213" s="68">
        <f t="shared" si="61"/>
        <v>1.2611937702705612E-16</v>
      </c>
      <c r="AC213" s="69"/>
      <c r="AD213" s="70">
        <f t="shared" si="60"/>
        <v>1.2611937702705613E-12</v>
      </c>
      <c r="AE213" s="70"/>
      <c r="AF213" s="74"/>
      <c r="AG213" s="71">
        <v>2070</v>
      </c>
    </row>
    <row r="214" spans="5:33">
      <c r="E214" s="72">
        <v>0.56504629629629632</v>
      </c>
      <c r="F214" s="71">
        <v>2080</v>
      </c>
      <c r="G214" s="58">
        <v>16.71</v>
      </c>
      <c r="H214" s="58">
        <v>7.5</v>
      </c>
      <c r="I214" s="58">
        <v>8.8000000000000007</v>
      </c>
      <c r="J214" s="58">
        <v>16.62</v>
      </c>
      <c r="K214" s="58">
        <v>7.59</v>
      </c>
      <c r="L214" s="58">
        <v>8.27</v>
      </c>
      <c r="M214" s="59">
        <f t="shared" si="48"/>
        <v>16.664999999999999</v>
      </c>
      <c r="N214" s="59">
        <f t="shared" si="48"/>
        <v>7.5449999999999999</v>
      </c>
      <c r="O214" s="59">
        <f t="shared" si="48"/>
        <v>8.5350000000000001</v>
      </c>
      <c r="P214" s="60">
        <f t="shared" si="53"/>
        <v>0.17869832786369755</v>
      </c>
      <c r="Q214" s="22">
        <f t="shared" si="54"/>
        <v>2.851018267503902E-8</v>
      </c>
      <c r="R214" s="61">
        <f t="shared" si="55"/>
        <v>1.7554512714639338E-7</v>
      </c>
      <c r="S214" s="22">
        <f t="shared" si="56"/>
        <v>3.0816091664843418E-14</v>
      </c>
      <c r="T214" s="94">
        <v>298</v>
      </c>
      <c r="U214" s="59">
        <f t="shared" si="57"/>
        <v>289.66500000000002</v>
      </c>
      <c r="V214" s="63">
        <f t="shared" si="58"/>
        <v>0.48530615729788196</v>
      </c>
      <c r="W214" s="64">
        <f t="shared" si="59"/>
        <v>3.0570754489860867</v>
      </c>
      <c r="X214" s="65">
        <f t="shared" si="49"/>
        <v>-4.6389580704227796E-18</v>
      </c>
      <c r="Y214" s="66">
        <f t="shared" si="50"/>
        <v>-2.7673839383776132E-18</v>
      </c>
      <c r="Z214" s="66">
        <f t="shared" si="51"/>
        <v>-3.5224650748237077E-18</v>
      </c>
      <c r="AA214" s="67">
        <f t="shared" si="52"/>
        <v>-1.7967015054817778E-18</v>
      </c>
      <c r="AB214" s="68">
        <f t="shared" si="61"/>
        <v>5.7491529752082779E-17</v>
      </c>
      <c r="AC214" s="69"/>
      <c r="AD214" s="70">
        <f t="shared" si="60"/>
        <v>5.7491529752082778E-13</v>
      </c>
      <c r="AE214" s="70"/>
      <c r="AF214" s="74"/>
      <c r="AG214" s="71">
        <v>2080</v>
      </c>
    </row>
    <row r="215" spans="5:33">
      <c r="E215" s="72">
        <v>0.56516203703703705</v>
      </c>
      <c r="F215" s="71">
        <v>2090</v>
      </c>
      <c r="G215" s="58">
        <v>16.71</v>
      </c>
      <c r="H215" s="58">
        <v>7.51</v>
      </c>
      <c r="I215" s="58">
        <v>8.83</v>
      </c>
      <c r="J215" s="58">
        <v>16.61</v>
      </c>
      <c r="K215" s="58">
        <v>7.59</v>
      </c>
      <c r="L215" s="58">
        <v>8.17</v>
      </c>
      <c r="M215" s="59">
        <f t="shared" si="48"/>
        <v>16.66</v>
      </c>
      <c r="N215" s="59">
        <f t="shared" si="48"/>
        <v>7.55</v>
      </c>
      <c r="O215" s="59">
        <f t="shared" si="48"/>
        <v>8.5</v>
      </c>
      <c r="P215" s="60">
        <f t="shared" si="53"/>
        <v>0.17794982798976042</v>
      </c>
      <c r="Q215" s="22">
        <f t="shared" si="54"/>
        <v>2.8183829312644468E-8</v>
      </c>
      <c r="R215" s="61">
        <f t="shared" si="55"/>
        <v>1.7750407564900462E-7</v>
      </c>
      <c r="S215" s="22">
        <f t="shared" si="56"/>
        <v>3.1507696872007553E-14</v>
      </c>
      <c r="T215" s="94">
        <v>298</v>
      </c>
      <c r="U215" s="59">
        <f t="shared" si="57"/>
        <v>289.66000000000003</v>
      </c>
      <c r="V215" s="63">
        <f t="shared" si="58"/>
        <v>0.48560566496151109</v>
      </c>
      <c r="W215" s="64">
        <f t="shared" si="59"/>
        <v>3.0591844633993888</v>
      </c>
      <c r="X215" s="65">
        <f t="shared" si="49"/>
        <v>-2.1180715580132597E-18</v>
      </c>
      <c r="Y215" s="66">
        <f t="shared" si="50"/>
        <v>-1.2486229975792801E-18</v>
      </c>
      <c r="Z215" s="66">
        <f t="shared" si="51"/>
        <v>-1.6055234981222308E-18</v>
      </c>
      <c r="AA215" s="67">
        <f t="shared" si="52"/>
        <v>-7.9996680474924189E-19</v>
      </c>
      <c r="AB215" s="68">
        <f t="shared" si="61"/>
        <v>2.5799267081570911E-17</v>
      </c>
      <c r="AC215" s="69"/>
      <c r="AD215" s="70">
        <f t="shared" si="60"/>
        <v>2.5799267081570912E-13</v>
      </c>
      <c r="AE215" s="70"/>
      <c r="AF215" s="74"/>
      <c r="AG215" s="71">
        <v>2090</v>
      </c>
    </row>
    <row r="216" spans="5:33">
      <c r="E216" s="72">
        <v>0.56527777777777777</v>
      </c>
      <c r="F216" s="71">
        <v>2100</v>
      </c>
      <c r="G216" s="58">
        <v>16.72</v>
      </c>
      <c r="H216" s="58">
        <v>7.51</v>
      </c>
      <c r="I216" s="58">
        <v>8.85</v>
      </c>
      <c r="J216" s="58">
        <v>16.62</v>
      </c>
      <c r="K216" s="58">
        <v>7.6</v>
      </c>
      <c r="L216" s="58">
        <v>7.84</v>
      </c>
      <c r="M216" s="59">
        <f t="shared" si="48"/>
        <v>16.670000000000002</v>
      </c>
      <c r="N216" s="59">
        <f t="shared" si="48"/>
        <v>7.5549999999999997</v>
      </c>
      <c r="O216" s="59">
        <f t="shared" si="48"/>
        <v>8.3449999999999989</v>
      </c>
      <c r="P216" s="60">
        <f t="shared" si="53"/>
        <v>0.17473569192375743</v>
      </c>
      <c r="Q216" s="22">
        <f t="shared" si="54"/>
        <v>2.7861211686297637E-8</v>
      </c>
      <c r="R216" s="61">
        <f t="shared" si="55"/>
        <v>1.7970875191402498E-7</v>
      </c>
      <c r="S216" s="22">
        <f t="shared" si="56"/>
        <v>3.2295235514496576E-14</v>
      </c>
      <c r="T216" s="94">
        <v>298</v>
      </c>
      <c r="U216" s="59">
        <f t="shared" si="57"/>
        <v>289.67</v>
      </c>
      <c r="V216" s="63">
        <f t="shared" si="58"/>
        <v>0.48500665997387032</v>
      </c>
      <c r="W216" s="64">
        <f t="shared" si="59"/>
        <v>3.0549679612682539</v>
      </c>
      <c r="X216" s="65">
        <f t="shared" si="49"/>
        <v>-9.4510943951543696E-19</v>
      </c>
      <c r="Y216" s="66">
        <f t="shared" si="50"/>
        <v>-5.5409731966259178E-19</v>
      </c>
      <c r="Z216" s="66">
        <f t="shared" si="51"/>
        <v>-7.1586745069652108E-19</v>
      </c>
      <c r="AA216" s="67">
        <f t="shared" si="52"/>
        <v>-3.5276989082991794E-19</v>
      </c>
      <c r="AB216" s="68">
        <f t="shared" si="61"/>
        <v>1.1422048157961767E-17</v>
      </c>
      <c r="AC216" s="75">
        <f>D17</f>
        <v>0</v>
      </c>
      <c r="AD216" s="70">
        <f t="shared" si="60"/>
        <v>1.1422048157961768E-13</v>
      </c>
      <c r="AE216" s="70">
        <f>AC216*10000</f>
        <v>0</v>
      </c>
      <c r="AF216" s="74">
        <f>(AD216-AE216)*(AD216-AE216)</f>
        <v>1.3046318412279782E-26</v>
      </c>
      <c r="AG216" s="71">
        <v>2100</v>
      </c>
    </row>
    <row r="217" spans="5:33">
      <c r="E217" s="72">
        <v>0.56539351851851849</v>
      </c>
      <c r="F217" s="71">
        <v>2110</v>
      </c>
      <c r="G217" s="58">
        <v>16.73</v>
      </c>
      <c r="H217" s="58">
        <v>7.51</v>
      </c>
      <c r="I217" s="58">
        <v>8.89</v>
      </c>
      <c r="J217" s="58">
        <v>16.64</v>
      </c>
      <c r="K217" s="58">
        <v>7.6</v>
      </c>
      <c r="L217" s="58">
        <v>7.64</v>
      </c>
      <c r="M217" s="59">
        <f t="shared" si="48"/>
        <v>16.685000000000002</v>
      </c>
      <c r="N217" s="59">
        <f t="shared" si="48"/>
        <v>7.5549999999999997</v>
      </c>
      <c r="O217" s="59">
        <f t="shared" si="48"/>
        <v>8.2650000000000006</v>
      </c>
      <c r="P217" s="60">
        <f t="shared" si="53"/>
        <v>0.17310639838646957</v>
      </c>
      <c r="Q217" s="22">
        <f t="shared" si="54"/>
        <v>2.7861211686297637E-8</v>
      </c>
      <c r="R217" s="61">
        <f t="shared" si="55"/>
        <v>1.7993289854365015E-7</v>
      </c>
      <c r="S217" s="22">
        <f t="shared" si="56"/>
        <v>3.2375847978319502E-14</v>
      </c>
      <c r="T217" s="94">
        <v>298</v>
      </c>
      <c r="U217" s="59">
        <f t="shared" si="57"/>
        <v>289.685</v>
      </c>
      <c r="V217" s="63">
        <f t="shared" si="58"/>
        <v>0.48410823003417375</v>
      </c>
      <c r="W217" s="64">
        <f t="shared" si="59"/>
        <v>3.0486546467265243</v>
      </c>
      <c r="X217" s="65">
        <f t="shared" si="49"/>
        <v>-4.1385413671289591E-19</v>
      </c>
      <c r="Y217" s="66">
        <f t="shared" si="50"/>
        <v>-2.4345474446161292E-19</v>
      </c>
      <c r="Z217" s="66">
        <f t="shared" si="51"/>
        <v>-3.1361461554621628E-19</v>
      </c>
      <c r="AA217" s="67">
        <f t="shared" si="52"/>
        <v>-1.5560015227940018E-19</v>
      </c>
      <c r="AB217" s="68">
        <f t="shared" si="61"/>
        <v>5.0257000395224931E-18</v>
      </c>
      <c r="AC217" s="69"/>
      <c r="AD217" s="70">
        <f t="shared" si="60"/>
        <v>5.0257000395224933E-14</v>
      </c>
      <c r="AE217" s="70"/>
      <c r="AF217" s="74"/>
      <c r="AG217" s="71">
        <v>2110</v>
      </c>
    </row>
    <row r="218" spans="5:33">
      <c r="E218" s="72">
        <v>0.56550925925925921</v>
      </c>
      <c r="F218" s="71">
        <v>2120</v>
      </c>
      <c r="G218" s="58">
        <v>16.739999999999998</v>
      </c>
      <c r="H218" s="58">
        <v>7.52</v>
      </c>
      <c r="I218" s="58">
        <v>8.85</v>
      </c>
      <c r="J218" s="58">
        <v>16.66</v>
      </c>
      <c r="K218" s="58">
        <v>7.6</v>
      </c>
      <c r="L218" s="58">
        <v>7.44</v>
      </c>
      <c r="M218" s="59">
        <f t="shared" si="48"/>
        <v>16.7</v>
      </c>
      <c r="N218" s="59">
        <f t="shared" si="48"/>
        <v>7.56</v>
      </c>
      <c r="O218" s="59">
        <f t="shared" si="48"/>
        <v>8.1449999999999996</v>
      </c>
      <c r="P218" s="60">
        <f t="shared" si="53"/>
        <v>0.17063823939047057</v>
      </c>
      <c r="Q218" s="22">
        <f t="shared" si="54"/>
        <v>2.75422870333816E-8</v>
      </c>
      <c r="R218" s="61">
        <f t="shared" si="55"/>
        <v>1.8224344824774172E-7</v>
      </c>
      <c r="S218" s="22">
        <f t="shared" si="56"/>
        <v>3.3212674429227312E-14</v>
      </c>
      <c r="T218" s="94">
        <v>298</v>
      </c>
      <c r="U218" s="59">
        <f t="shared" si="57"/>
        <v>289.7</v>
      </c>
      <c r="V218" s="63">
        <f t="shared" si="58"/>
        <v>0.48320989313175289</v>
      </c>
      <c r="W218" s="64">
        <f t="shared" si="59"/>
        <v>3.0423550308628791</v>
      </c>
      <c r="X218" s="65">
        <f t="shared" si="49"/>
        <v>-1.8522157803156155E-19</v>
      </c>
      <c r="Y218" s="66">
        <f t="shared" si="50"/>
        <v>-1.0794344973930717E-19</v>
      </c>
      <c r="Z218" s="66">
        <f t="shared" si="51"/>
        <v>-1.4018542270930592E-19</v>
      </c>
      <c r="AA218" s="67">
        <f t="shared" si="52"/>
        <v>-6.8245281900581851E-20</v>
      </c>
      <c r="AB218" s="68">
        <f t="shared" si="61"/>
        <v>2.2197116911759141E-18</v>
      </c>
      <c r="AC218" s="69"/>
      <c r="AD218" s="70">
        <f t="shared" si="60"/>
        <v>2.219711691175914E-14</v>
      </c>
      <c r="AE218" s="70"/>
      <c r="AF218" s="74"/>
      <c r="AG218" s="71">
        <v>2120</v>
      </c>
    </row>
    <row r="219" spans="5:33">
      <c r="E219" s="72">
        <v>0.56562500000000004</v>
      </c>
      <c r="F219" s="71">
        <v>2130</v>
      </c>
      <c r="G219" s="58">
        <v>16.75</v>
      </c>
      <c r="H219" s="58">
        <v>7.53</v>
      </c>
      <c r="I219" s="58">
        <v>8.86</v>
      </c>
      <c r="J219" s="58">
        <v>16.62</v>
      </c>
      <c r="K219" s="58">
        <v>7.6</v>
      </c>
      <c r="L219" s="58">
        <v>8.84</v>
      </c>
      <c r="M219" s="59">
        <f t="shared" si="48"/>
        <v>16.685000000000002</v>
      </c>
      <c r="N219" s="59">
        <f t="shared" si="48"/>
        <v>7.5649999999999995</v>
      </c>
      <c r="O219" s="59">
        <f t="shared" si="48"/>
        <v>8.85</v>
      </c>
      <c r="P219" s="60">
        <f t="shared" si="53"/>
        <v>0.18535893838115619</v>
      </c>
      <c r="Q219" s="22">
        <f t="shared" si="54"/>
        <v>2.7227013080779157E-8</v>
      </c>
      <c r="R219" s="61">
        <f t="shared" si="55"/>
        <v>1.8412407416048044E-7</v>
      </c>
      <c r="S219" s="22">
        <f t="shared" si="56"/>
        <v>3.3901674685454103E-14</v>
      </c>
      <c r="T219" s="94">
        <v>298</v>
      </c>
      <c r="U219" s="59">
        <f t="shared" si="57"/>
        <v>289.685</v>
      </c>
      <c r="V219" s="63">
        <f t="shared" si="58"/>
        <v>0.48410823003417375</v>
      </c>
      <c r="W219" s="64">
        <f t="shared" si="59"/>
        <v>3.0486546467265243</v>
      </c>
      <c r="X219" s="65">
        <f t="shared" si="49"/>
        <v>-8.957757395770339E-20</v>
      </c>
      <c r="Y219" s="66">
        <f t="shared" si="50"/>
        <v>-4.8223295294669043E-20</v>
      </c>
      <c r="Z219" s="66">
        <f t="shared" si="51"/>
        <v>-6.7314863509581926E-20</v>
      </c>
      <c r="AA219" s="67">
        <f t="shared" si="52"/>
        <v>-2.7424570683607045E-20</v>
      </c>
      <c r="AB219" s="68">
        <f t="shared" si="61"/>
        <v>9.701706831269698E-19</v>
      </c>
      <c r="AC219" s="69"/>
      <c r="AD219" s="70">
        <f t="shared" si="60"/>
        <v>9.7017068312696979E-15</v>
      </c>
      <c r="AE219" s="70"/>
      <c r="AF219" s="74"/>
      <c r="AG219" s="71">
        <v>2130</v>
      </c>
    </row>
    <row r="220" spans="5:33">
      <c r="E220" s="72">
        <v>0.56574074074074077</v>
      </c>
      <c r="F220" s="71">
        <v>2140</v>
      </c>
      <c r="G220" s="58">
        <v>16.760000000000002</v>
      </c>
      <c r="H220" s="58">
        <v>7.53</v>
      </c>
      <c r="I220" s="58">
        <v>8.8800000000000008</v>
      </c>
      <c r="J220" s="58">
        <v>16.62</v>
      </c>
      <c r="K220" s="58">
        <v>7.61</v>
      </c>
      <c r="L220" s="58">
        <v>9.0500000000000007</v>
      </c>
      <c r="M220" s="59">
        <f t="shared" si="48"/>
        <v>16.690000000000001</v>
      </c>
      <c r="N220" s="59">
        <f t="shared" si="48"/>
        <v>7.57</v>
      </c>
      <c r="O220" s="59">
        <f t="shared" si="48"/>
        <v>8.9649999999999999</v>
      </c>
      <c r="P220" s="60">
        <f t="shared" si="53"/>
        <v>0.18778413152979864</v>
      </c>
      <c r="Q220" s="22">
        <f t="shared" si="54"/>
        <v>2.6915348039269097E-8</v>
      </c>
      <c r="R220" s="61">
        <f t="shared" si="55"/>
        <v>1.8633353595745212E-7</v>
      </c>
      <c r="S220" s="22">
        <f t="shared" si="56"/>
        <v>3.4720186622407102E-14</v>
      </c>
      <c r="T220" s="94">
        <v>298</v>
      </c>
      <c r="U220" s="59">
        <f t="shared" si="57"/>
        <v>289.69</v>
      </c>
      <c r="V220" s="63">
        <f t="shared" si="58"/>
        <v>0.48380877406327211</v>
      </c>
      <c r="W220" s="64">
        <f t="shared" si="59"/>
        <v>3.0465532542341371</v>
      </c>
      <c r="X220" s="65">
        <f t="shared" si="49"/>
        <v>-3.7390899343115205E-20</v>
      </c>
      <c r="Y220" s="66">
        <f t="shared" si="50"/>
        <v>-1.9468639234260043E-20</v>
      </c>
      <c r="Z220" s="66">
        <f t="shared" si="51"/>
        <v>-2.8059162945977211E-20</v>
      </c>
      <c r="AA220" s="67">
        <f t="shared" si="52"/>
        <v>-1.0492181976631195E-20</v>
      </c>
      <c r="AB220" s="68">
        <f t="shared" si="61"/>
        <v>3.9003991271061834E-19</v>
      </c>
      <c r="AC220" s="69"/>
      <c r="AD220" s="70">
        <f t="shared" si="60"/>
        <v>3.9003991271061831E-15</v>
      </c>
      <c r="AE220" s="70"/>
      <c r="AF220" s="74"/>
      <c r="AG220" s="71">
        <v>2140</v>
      </c>
    </row>
    <row r="221" spans="5:33">
      <c r="E221" s="72">
        <v>0.56585648148148149</v>
      </c>
      <c r="F221" s="71">
        <v>2150</v>
      </c>
      <c r="G221" s="58">
        <v>16.77</v>
      </c>
      <c r="H221" s="58">
        <v>7.53</v>
      </c>
      <c r="I221" s="58">
        <v>8.9</v>
      </c>
      <c r="J221" s="58">
        <v>16.63</v>
      </c>
      <c r="K221" s="58">
        <v>7.62</v>
      </c>
      <c r="L221" s="58">
        <v>9.16</v>
      </c>
      <c r="M221" s="59">
        <f t="shared" si="48"/>
        <v>16.7</v>
      </c>
      <c r="N221" s="59">
        <f t="shared" si="48"/>
        <v>7.5750000000000002</v>
      </c>
      <c r="O221" s="59">
        <f t="shared" si="48"/>
        <v>9.0300000000000011</v>
      </c>
      <c r="P221" s="60">
        <f t="shared" si="53"/>
        <v>0.18917904256549412</v>
      </c>
      <c r="Q221" s="22">
        <f t="shared" si="54"/>
        <v>2.6607250597988034E-8</v>
      </c>
      <c r="R221" s="61">
        <f t="shared" si="55"/>
        <v>1.8864787788228221E-7</v>
      </c>
      <c r="S221" s="22">
        <f t="shared" si="56"/>
        <v>3.5588021829488459E-14</v>
      </c>
      <c r="T221" s="94">
        <v>298</v>
      </c>
      <c r="U221" s="59">
        <f t="shared" si="57"/>
        <v>289.7</v>
      </c>
      <c r="V221" s="63">
        <f t="shared" si="58"/>
        <v>0.48320989313175289</v>
      </c>
      <c r="W221" s="64">
        <f t="shared" si="59"/>
        <v>3.0423550308628791</v>
      </c>
      <c r="X221" s="65">
        <f t="shared" si="49"/>
        <v>-1.5048337863522058E-20</v>
      </c>
      <c r="Y221" s="66">
        <f t="shared" si="50"/>
        <v>-7.5898599182561322E-21</v>
      </c>
      <c r="Z221" s="66">
        <f t="shared" si="51"/>
        <v>-1.1286540160588112E-20</v>
      </c>
      <c r="AA221" s="67">
        <f t="shared" si="52"/>
        <v>-3.8603366863073655E-21</v>
      </c>
      <c r="AB221" s="68">
        <f t="shared" si="61"/>
        <v>1.5180876991025115E-19</v>
      </c>
      <c r="AC221" s="69"/>
      <c r="AD221" s="70">
        <f t="shared" si="60"/>
        <v>1.5180876991025116E-15</v>
      </c>
      <c r="AE221" s="70"/>
      <c r="AF221" s="74"/>
      <c r="AG221" s="71">
        <v>2150</v>
      </c>
    </row>
    <row r="222" spans="5:33">
      <c r="E222" s="72">
        <v>0.56597222222222221</v>
      </c>
      <c r="F222" s="71">
        <v>2160</v>
      </c>
      <c r="G222" s="58">
        <v>16.77</v>
      </c>
      <c r="H222" s="58">
        <v>7.54</v>
      </c>
      <c r="I222" s="58">
        <v>8.93</v>
      </c>
      <c r="J222" s="58">
        <v>16.64</v>
      </c>
      <c r="K222" s="58">
        <v>7.63</v>
      </c>
      <c r="L222" s="58">
        <v>9.17</v>
      </c>
      <c r="M222" s="59">
        <f t="shared" si="48"/>
        <v>16.704999999999998</v>
      </c>
      <c r="N222" s="59">
        <f t="shared" si="48"/>
        <v>7.585</v>
      </c>
      <c r="O222" s="59">
        <f t="shared" si="48"/>
        <v>9.0500000000000007</v>
      </c>
      <c r="P222" s="60">
        <f t="shared" si="53"/>
        <v>0.1896147839518508</v>
      </c>
      <c r="Q222" s="22">
        <f t="shared" si="54"/>
        <v>2.6001595631652662E-8</v>
      </c>
      <c r="R222" s="61">
        <f t="shared" si="55"/>
        <v>1.9312227708367267E-7</v>
      </c>
      <c r="S222" s="22">
        <f t="shared" si="56"/>
        <v>3.7296213905982841E-14</v>
      </c>
      <c r="T222" s="94">
        <v>298</v>
      </c>
      <c r="U222" s="59">
        <f t="shared" si="57"/>
        <v>289.70499999999998</v>
      </c>
      <c r="V222" s="63">
        <f t="shared" si="58"/>
        <v>0.48291046817006511</v>
      </c>
      <c r="W222" s="64">
        <f t="shared" si="59"/>
        <v>3.040258197680942</v>
      </c>
      <c r="X222" s="65">
        <f t="shared" si="49"/>
        <v>-5.9780365590429249E-21</v>
      </c>
      <c r="Y222" s="66">
        <f t="shared" si="50"/>
        <v>-2.8635982039440629E-21</v>
      </c>
      <c r="Z222" s="66">
        <f t="shared" si="51"/>
        <v>-4.4861587506905042E-21</v>
      </c>
      <c r="AA222" s="67">
        <f t="shared" si="52"/>
        <v>-1.3036372835558001E-21</v>
      </c>
      <c r="AB222" s="68">
        <f t="shared" si="61"/>
        <v>5.7372978731054991E-20</v>
      </c>
      <c r="AC222" s="69"/>
      <c r="AD222" s="70">
        <f t="shared" si="60"/>
        <v>5.7372978731054992E-16</v>
      </c>
      <c r="AG222" s="71">
        <v>2160</v>
      </c>
    </row>
    <row r="223" spans="5:33">
      <c r="E223" s="72">
        <v>0.56608796296296293</v>
      </c>
      <c r="F223" s="71">
        <v>2170</v>
      </c>
      <c r="G223" s="58">
        <v>16.78</v>
      </c>
      <c r="H223" s="58">
        <v>7.54</v>
      </c>
      <c r="I223" s="58">
        <v>8.85</v>
      </c>
      <c r="J223" s="58">
        <v>16.649999999999999</v>
      </c>
      <c r="K223" s="58">
        <v>7.63</v>
      </c>
      <c r="L223" s="58">
        <v>9.24</v>
      </c>
      <c r="M223" s="59">
        <f t="shared" ref="M223:O286" si="62">(G223+J223)/2</f>
        <v>16.715</v>
      </c>
      <c r="N223" s="59">
        <f t="shared" si="62"/>
        <v>7.585</v>
      </c>
      <c r="O223" s="59">
        <f t="shared" si="62"/>
        <v>9.0449999999999999</v>
      </c>
      <c r="P223" s="60">
        <f t="shared" si="53"/>
        <v>0.18954349513950208</v>
      </c>
      <c r="Q223" s="22">
        <f t="shared" si="54"/>
        <v>2.6001595631652662E-8</v>
      </c>
      <c r="R223" s="61">
        <f t="shared" si="55"/>
        <v>1.9328282839576019E-7</v>
      </c>
      <c r="S223" s="22">
        <f t="shared" si="56"/>
        <v>3.7358251752664885E-14</v>
      </c>
      <c r="T223" s="94">
        <v>298</v>
      </c>
      <c r="U223" s="59">
        <f t="shared" si="57"/>
        <v>289.71499999999997</v>
      </c>
      <c r="V223" s="63">
        <f t="shared" si="58"/>
        <v>0.48231164925215431</v>
      </c>
      <c r="W223" s="64">
        <f t="shared" si="59"/>
        <v>3.0360690825735883</v>
      </c>
      <c r="X223" s="65">
        <f t="shared" si="49"/>
        <v>-2.1665481489782481E-21</v>
      </c>
      <c r="Y223" s="66">
        <f t="shared" si="50"/>
        <v>-1.0348077389054531E-21</v>
      </c>
      <c r="Z223" s="66">
        <f t="shared" si="51"/>
        <v>-1.6259953182794843E-21</v>
      </c>
      <c r="AA223" s="67">
        <f t="shared" si="52"/>
        <v>-4.6780481926834489E-22</v>
      </c>
      <c r="AB223" s="68">
        <f t="shared" si="61"/>
        <v>2.0737665811275367E-20</v>
      </c>
      <c r="AC223" s="69"/>
      <c r="AD223" s="70">
        <f t="shared" si="60"/>
        <v>2.0737665811275366E-16</v>
      </c>
      <c r="AG223" s="71">
        <v>2170</v>
      </c>
    </row>
    <row r="224" spans="5:33">
      <c r="E224" s="72">
        <v>0.56620370370370365</v>
      </c>
      <c r="F224" s="71">
        <v>2180</v>
      </c>
      <c r="G224" s="58">
        <v>16.78</v>
      </c>
      <c r="H224" s="58">
        <v>7.54</v>
      </c>
      <c r="I224" s="58">
        <v>8.41</v>
      </c>
      <c r="J224" s="58">
        <v>16.66</v>
      </c>
      <c r="K224" s="58">
        <v>7.64</v>
      </c>
      <c r="L224" s="58">
        <v>9.2200000000000006</v>
      </c>
      <c r="M224" s="59">
        <f t="shared" si="62"/>
        <v>16.72</v>
      </c>
      <c r="N224" s="59">
        <f t="shared" si="62"/>
        <v>7.59</v>
      </c>
      <c r="O224" s="59">
        <f t="shared" si="62"/>
        <v>8.8150000000000013</v>
      </c>
      <c r="P224" s="60">
        <f t="shared" si="53"/>
        <v>0.18474001890691602</v>
      </c>
      <c r="Q224" s="22">
        <f t="shared" si="54"/>
        <v>2.5703957827688587E-8</v>
      </c>
      <c r="R224" s="61">
        <f t="shared" si="55"/>
        <v>1.9560219389588877E-7</v>
      </c>
      <c r="S224" s="22">
        <f t="shared" si="56"/>
        <v>3.8260218256884865E-14</v>
      </c>
      <c r="T224" s="94">
        <v>298</v>
      </c>
      <c r="U224" s="59">
        <f t="shared" si="57"/>
        <v>289.72000000000003</v>
      </c>
      <c r="V224" s="63">
        <f t="shared" si="58"/>
        <v>0.48201225529485886</v>
      </c>
      <c r="W224" s="64">
        <f t="shared" si="59"/>
        <v>3.0339767983505452</v>
      </c>
      <c r="X224" s="65">
        <f t="shared" si="49"/>
        <v>-7.8035259342346193E-22</v>
      </c>
      <c r="Y224" s="66">
        <f t="shared" si="50"/>
        <v>-3.7317699082805802E-22</v>
      </c>
      <c r="Z224" s="66">
        <f t="shared" si="51"/>
        <v>-5.8563476023405073E-22</v>
      </c>
      <c r="AA224" s="67">
        <f t="shared" si="52"/>
        <v>-1.6920274037308533E-22</v>
      </c>
      <c r="AB224" s="68">
        <f t="shared" si="61"/>
        <v>7.4777340069146436E-21</v>
      </c>
      <c r="AC224" s="69"/>
      <c r="AD224" s="70">
        <f t="shared" si="60"/>
        <v>7.4777340069146434E-17</v>
      </c>
      <c r="AG224" s="71">
        <v>2180</v>
      </c>
    </row>
    <row r="225" spans="5:33">
      <c r="E225" s="72">
        <v>0.56631944444444449</v>
      </c>
      <c r="F225" s="71">
        <v>2190</v>
      </c>
      <c r="G225" s="58">
        <v>16.78</v>
      </c>
      <c r="H225" s="58">
        <v>7.54</v>
      </c>
      <c r="I225" s="58">
        <v>8.19</v>
      </c>
      <c r="J225" s="58">
        <v>16.670000000000002</v>
      </c>
      <c r="K225" s="58">
        <v>7.65</v>
      </c>
      <c r="L225" s="58">
        <v>9.24</v>
      </c>
      <c r="M225" s="59">
        <f t="shared" si="62"/>
        <v>16.725000000000001</v>
      </c>
      <c r="N225" s="59">
        <f t="shared" si="62"/>
        <v>7.5950000000000006</v>
      </c>
      <c r="O225" s="59">
        <f t="shared" si="62"/>
        <v>8.7149999999999999</v>
      </c>
      <c r="P225" s="60">
        <f t="shared" si="53"/>
        <v>0.18266040471727385</v>
      </c>
      <c r="Q225" s="22">
        <f t="shared" si="54"/>
        <v>2.5409727055492999E-8</v>
      </c>
      <c r="R225" s="61">
        <f t="shared" si="55"/>
        <v>1.9794939144073576E-7</v>
      </c>
      <c r="S225" s="22">
        <f t="shared" si="56"/>
        <v>3.9183961571757634E-14</v>
      </c>
      <c r="T225" s="94">
        <v>298</v>
      </c>
      <c r="U225" s="59">
        <f t="shared" si="57"/>
        <v>289.72500000000002</v>
      </c>
      <c r="V225" s="63">
        <f t="shared" si="58"/>
        <v>0.48171287167129578</v>
      </c>
      <c r="W225" s="64">
        <f t="shared" si="59"/>
        <v>3.0318860281510718</v>
      </c>
      <c r="X225" s="65">
        <f t="shared" si="49"/>
        <v>-2.8541971971608563E-22</v>
      </c>
      <c r="Y225" s="66">
        <f t="shared" si="50"/>
        <v>-1.345095320320182E-22</v>
      </c>
      <c r="Z225" s="66">
        <f t="shared" si="51"/>
        <v>-2.1430039150554804E-22</v>
      </c>
      <c r="AA225" s="67">
        <f t="shared" si="52"/>
        <v>-5.8805298434746521E-23</v>
      </c>
      <c r="AB225" s="68">
        <f t="shared" si="61"/>
        <v>2.699102613713389E-21</v>
      </c>
      <c r="AC225" s="69"/>
      <c r="AD225" s="70">
        <f t="shared" si="60"/>
        <v>2.6991026137133888E-17</v>
      </c>
      <c r="AG225" s="71">
        <v>2190</v>
      </c>
    </row>
    <row r="226" spans="5:33">
      <c r="E226" s="72">
        <v>0.56643518518518521</v>
      </c>
      <c r="F226" s="71">
        <v>2200</v>
      </c>
      <c r="G226" s="58">
        <v>16.78</v>
      </c>
      <c r="H226" s="58">
        <v>7.54</v>
      </c>
      <c r="I226" s="58">
        <v>7.91</v>
      </c>
      <c r="J226" s="58">
        <v>16.68</v>
      </c>
      <c r="K226" s="58">
        <v>7.66</v>
      </c>
      <c r="L226" s="58">
        <v>9.2200000000000006</v>
      </c>
      <c r="M226" s="59">
        <f t="shared" si="62"/>
        <v>16.73</v>
      </c>
      <c r="N226" s="59">
        <f t="shared" si="62"/>
        <v>7.6</v>
      </c>
      <c r="O226" s="59">
        <f t="shared" si="62"/>
        <v>8.5650000000000013</v>
      </c>
      <c r="P226" s="60">
        <f t="shared" si="53"/>
        <v>0.17953236496201411</v>
      </c>
      <c r="Q226" s="22">
        <f t="shared" si="54"/>
        <v>2.5118864315095751E-8</v>
      </c>
      <c r="R226" s="61">
        <f t="shared" si="55"/>
        <v>2.0032475501074228E-7</v>
      </c>
      <c r="S226" s="22">
        <f t="shared" si="56"/>
        <v>4.0130007470113913E-14</v>
      </c>
      <c r="T226" s="94">
        <v>298</v>
      </c>
      <c r="U226" s="59">
        <f t="shared" si="57"/>
        <v>289.73</v>
      </c>
      <c r="V226" s="63">
        <f t="shared" si="58"/>
        <v>0.48141349838092662</v>
      </c>
      <c r="W226" s="64">
        <f t="shared" si="59"/>
        <v>3.0297967708286064</v>
      </c>
      <c r="X226" s="65">
        <f t="shared" si="49"/>
        <v>-1.025443368210788E-22</v>
      </c>
      <c r="Y226" s="66">
        <f t="shared" si="50"/>
        <v>-4.7930225286095436E-23</v>
      </c>
      <c r="Z226" s="66">
        <f t="shared" si="51"/>
        <v>-7.70171672979188E-23</v>
      </c>
      <c r="AA226" s="67">
        <f t="shared" si="52"/>
        <v>-2.0507155728258309E-23</v>
      </c>
      <c r="AB226" s="68">
        <f t="shared" si="61"/>
        <v>9.6269450500345488E-22</v>
      </c>
      <c r="AC226" s="69"/>
      <c r="AD226" s="70">
        <f t="shared" si="60"/>
        <v>9.6269450500345494E-18</v>
      </c>
      <c r="AG226" s="71">
        <v>2200</v>
      </c>
    </row>
    <row r="227" spans="5:33">
      <c r="E227" s="72">
        <v>0.56655092592592593</v>
      </c>
      <c r="F227" s="71">
        <v>2210</v>
      </c>
      <c r="G227" s="58">
        <v>16.78</v>
      </c>
      <c r="H227" s="58">
        <v>7.54</v>
      </c>
      <c r="I227" s="58">
        <v>7.72</v>
      </c>
      <c r="J227" s="58">
        <v>16.68</v>
      </c>
      <c r="K227" s="58">
        <v>7.66</v>
      </c>
      <c r="L227" s="58">
        <v>9.2799999999999994</v>
      </c>
      <c r="M227" s="59">
        <f t="shared" si="62"/>
        <v>16.73</v>
      </c>
      <c r="N227" s="59">
        <f t="shared" si="62"/>
        <v>7.6</v>
      </c>
      <c r="O227" s="59">
        <f t="shared" si="62"/>
        <v>8.5</v>
      </c>
      <c r="P227" s="60">
        <f t="shared" si="53"/>
        <v>0.17816988933766723</v>
      </c>
      <c r="Q227" s="22">
        <f t="shared" si="54"/>
        <v>2.5118864315095751E-8</v>
      </c>
      <c r="R227" s="61">
        <f t="shared" si="55"/>
        <v>2.0032475501074228E-7</v>
      </c>
      <c r="S227" s="22">
        <f t="shared" si="56"/>
        <v>4.0130007470113913E-14</v>
      </c>
      <c r="T227" s="94">
        <v>298</v>
      </c>
      <c r="U227" s="59">
        <f t="shared" si="57"/>
        <v>289.73</v>
      </c>
      <c r="V227" s="63">
        <f t="shared" si="58"/>
        <v>0.48141349838092662</v>
      </c>
      <c r="W227" s="64">
        <f t="shared" si="59"/>
        <v>3.0297967708286064</v>
      </c>
      <c r="X227" s="65">
        <f t="shared" si="49"/>
        <v>-3.605940761638201E-23</v>
      </c>
      <c r="Y227" s="66">
        <f t="shared" si="50"/>
        <v>-1.7000265937720526E-23</v>
      </c>
      <c r="Z227" s="66">
        <f t="shared" si="51"/>
        <v>-2.7073944501487735E-23</v>
      </c>
      <c r="AA227" s="67">
        <f t="shared" si="52"/>
        <v>-7.439628304220039E-24</v>
      </c>
      <c r="AB227" s="68">
        <f t="shared" si="61"/>
        <v>3.4111737547451486E-22</v>
      </c>
      <c r="AC227" s="69"/>
      <c r="AD227" s="70">
        <f t="shared" si="60"/>
        <v>3.4111737547451487E-18</v>
      </c>
      <c r="AG227" s="71">
        <v>2210</v>
      </c>
    </row>
    <row r="228" spans="5:33">
      <c r="E228" s="72">
        <v>0.56666666666666665</v>
      </c>
      <c r="F228" s="71">
        <v>2220</v>
      </c>
      <c r="G228" s="58">
        <v>16.79</v>
      </c>
      <c r="H228" s="58">
        <v>7.54</v>
      </c>
      <c r="I228" s="58">
        <v>7.56</v>
      </c>
      <c r="J228" s="58">
        <v>16.690000000000001</v>
      </c>
      <c r="K228" s="58">
        <v>7.67</v>
      </c>
      <c r="L228" s="58">
        <v>9.27</v>
      </c>
      <c r="M228" s="59">
        <f t="shared" si="62"/>
        <v>16.740000000000002</v>
      </c>
      <c r="N228" s="59">
        <f t="shared" si="62"/>
        <v>7.6050000000000004</v>
      </c>
      <c r="O228" s="59">
        <f t="shared" si="62"/>
        <v>8.4149999999999991</v>
      </c>
      <c r="P228" s="60">
        <f t="shared" si="53"/>
        <v>0.17641935740058939</v>
      </c>
      <c r="Q228" s="22">
        <f t="shared" si="54"/>
        <v>2.4831331052955652E-8</v>
      </c>
      <c r="R228" s="61">
        <f t="shared" si="55"/>
        <v>2.0281287383873766E-7</v>
      </c>
      <c r="S228" s="22">
        <f t="shared" si="56"/>
        <v>4.1133061794727716E-14</v>
      </c>
      <c r="T228" s="94">
        <v>298</v>
      </c>
      <c r="U228" s="59">
        <f t="shared" si="57"/>
        <v>289.74</v>
      </c>
      <c r="V228" s="63">
        <f t="shared" si="58"/>
        <v>0.48081478279762974</v>
      </c>
      <c r="W228" s="64">
        <f t="shared" si="59"/>
        <v>3.0256227902330783</v>
      </c>
      <c r="X228" s="65">
        <f t="shared" si="49"/>
        <v>-1.3075413082715708E-23</v>
      </c>
      <c r="Y228" s="66">
        <f t="shared" si="50"/>
        <v>-6.0516054713959377E-24</v>
      </c>
      <c r="Z228" s="66">
        <f t="shared" si="51"/>
        <v>-9.8246314590832867E-24</v>
      </c>
      <c r="AA228" s="67">
        <f t="shared" si="52"/>
        <v>-2.5202863292917877E-24</v>
      </c>
      <c r="AB228" s="68">
        <f t="shared" si="61"/>
        <v>1.2170494747615145E-22</v>
      </c>
      <c r="AC228" s="69"/>
      <c r="AD228" s="70">
        <f t="shared" si="60"/>
        <v>1.2170494747615146E-18</v>
      </c>
      <c r="AG228" s="71">
        <v>2220</v>
      </c>
    </row>
    <row r="229" spans="5:33">
      <c r="E229" s="72">
        <v>0.56678240740740737</v>
      </c>
      <c r="F229" s="71">
        <v>2230</v>
      </c>
      <c r="G229" s="58">
        <v>16.79</v>
      </c>
      <c r="H229" s="58">
        <v>7.53</v>
      </c>
      <c r="I229" s="58">
        <v>7.39</v>
      </c>
      <c r="J229" s="58">
        <v>16.71</v>
      </c>
      <c r="K229" s="58">
        <v>7.68</v>
      </c>
      <c r="L229" s="58">
        <v>9.19</v>
      </c>
      <c r="M229" s="59">
        <f t="shared" si="62"/>
        <v>16.75</v>
      </c>
      <c r="N229" s="59">
        <f t="shared" si="62"/>
        <v>7.6050000000000004</v>
      </c>
      <c r="O229" s="59">
        <f t="shared" si="62"/>
        <v>8.2899999999999991</v>
      </c>
      <c r="P229" s="60">
        <f t="shared" si="53"/>
        <v>0.17382946384333731</v>
      </c>
      <c r="Q229" s="22">
        <f t="shared" si="54"/>
        <v>2.4831331052955652E-8</v>
      </c>
      <c r="R229" s="61">
        <f t="shared" si="55"/>
        <v>2.0298148138362967E-7</v>
      </c>
      <c r="S229" s="22">
        <f t="shared" si="56"/>
        <v>4.12014817846928E-14</v>
      </c>
      <c r="T229" s="94">
        <v>298</v>
      </c>
      <c r="U229" s="59">
        <f t="shared" si="57"/>
        <v>289.75</v>
      </c>
      <c r="V229" s="63">
        <f t="shared" si="58"/>
        <v>0.48021610854068941</v>
      </c>
      <c r="W229" s="64">
        <f t="shared" si="59"/>
        <v>3.0214548474097778</v>
      </c>
      <c r="X229" s="65">
        <f t="shared" si="49"/>
        <v>-4.543604795269021E-24</v>
      </c>
      <c r="Y229" s="66">
        <f t="shared" si="50"/>
        <v>-2.1313933990870084E-24</v>
      </c>
      <c r="Z229" s="66">
        <f t="shared" si="51"/>
        <v>-3.4120425932970987E-24</v>
      </c>
      <c r="AA229" s="67">
        <f t="shared" si="52"/>
        <v>-9.2068053197055768E-25</v>
      </c>
      <c r="AB229" s="68">
        <f t="shared" si="61"/>
        <v>4.2791325354541865E-23</v>
      </c>
      <c r="AC229" s="69"/>
      <c r="AD229" s="70">
        <f t="shared" si="60"/>
        <v>4.2791325354541866E-19</v>
      </c>
      <c r="AG229" s="71">
        <v>2230</v>
      </c>
    </row>
    <row r="230" spans="5:33">
      <c r="E230" s="72">
        <v>0.5668981481481481</v>
      </c>
      <c r="F230" s="71">
        <v>2240</v>
      </c>
      <c r="G230" s="58">
        <v>16.79</v>
      </c>
      <c r="H230" s="58">
        <v>7.53</v>
      </c>
      <c r="I230" s="58">
        <v>7.24</v>
      </c>
      <c r="J230" s="58">
        <v>16.71</v>
      </c>
      <c r="K230" s="58">
        <v>7.69</v>
      </c>
      <c r="L230" s="58">
        <v>9.15</v>
      </c>
      <c r="M230" s="59">
        <f t="shared" si="62"/>
        <v>16.75</v>
      </c>
      <c r="N230" s="59">
        <f t="shared" si="62"/>
        <v>7.61</v>
      </c>
      <c r="O230" s="59">
        <f t="shared" si="62"/>
        <v>8.1950000000000003</v>
      </c>
      <c r="P230" s="60">
        <f t="shared" si="53"/>
        <v>0.17183744948083834</v>
      </c>
      <c r="Q230" s="22">
        <f t="shared" si="54"/>
        <v>2.4547089156850259E-8</v>
      </c>
      <c r="R230" s="61">
        <f t="shared" si="55"/>
        <v>2.0533189616291781E-7</v>
      </c>
      <c r="S230" s="22">
        <f t="shared" si="56"/>
        <v>4.2161187581859261E-14</v>
      </c>
      <c r="T230" s="94">
        <v>298</v>
      </c>
      <c r="U230" s="59">
        <f t="shared" si="57"/>
        <v>289.75</v>
      </c>
      <c r="V230" s="63">
        <f t="shared" si="58"/>
        <v>0.48021610854068941</v>
      </c>
      <c r="W230" s="64">
        <f t="shared" si="59"/>
        <v>3.0214548474097778</v>
      </c>
      <c r="X230" s="65">
        <f t="shared" si="49"/>
        <v>-1.6332626439010852E-24</v>
      </c>
      <c r="Y230" s="66">
        <f t="shared" si="50"/>
        <v>-7.5613000459949244E-25</v>
      </c>
      <c r="Z230" s="66">
        <f t="shared" si="51"/>
        <v>-1.2271881469020312E-24</v>
      </c>
      <c r="AA230" s="67">
        <f t="shared" si="52"/>
        <v>-3.1515648108481323E-25</v>
      </c>
      <c r="AB230" s="68">
        <f t="shared" si="61"/>
        <v>1.520606316786232E-23</v>
      </c>
      <c r="AC230" s="69"/>
      <c r="AD230" s="70">
        <f t="shared" si="60"/>
        <v>1.520606316786232E-19</v>
      </c>
      <c r="AG230" s="71">
        <v>2240</v>
      </c>
    </row>
    <row r="231" spans="5:33">
      <c r="E231" s="72">
        <v>0.56701388888888893</v>
      </c>
      <c r="F231" s="71">
        <v>2250</v>
      </c>
      <c r="G231" s="58">
        <v>16.79</v>
      </c>
      <c r="H231" s="58">
        <v>7.53</v>
      </c>
      <c r="I231" s="58">
        <v>7.1</v>
      </c>
      <c r="J231" s="58">
        <v>16.72</v>
      </c>
      <c r="K231" s="58">
        <v>7.7</v>
      </c>
      <c r="L231" s="58">
        <v>9.16</v>
      </c>
      <c r="M231" s="59">
        <f t="shared" si="62"/>
        <v>16.754999999999999</v>
      </c>
      <c r="N231" s="59">
        <f t="shared" si="62"/>
        <v>7.6150000000000002</v>
      </c>
      <c r="O231" s="59">
        <f t="shared" si="62"/>
        <v>8.129999999999999</v>
      </c>
      <c r="P231" s="60">
        <f t="shared" si="53"/>
        <v>0.17048955729526499</v>
      </c>
      <c r="Q231" s="22">
        <f t="shared" si="54"/>
        <v>2.4266100950824112E-8</v>
      </c>
      <c r="R231" s="61">
        <f t="shared" si="55"/>
        <v>2.0779584870329111E-7</v>
      </c>
      <c r="S231" s="22">
        <f t="shared" si="56"/>
        <v>4.3179114738321049E-14</v>
      </c>
      <c r="T231" s="94">
        <v>298</v>
      </c>
      <c r="U231" s="59">
        <f t="shared" si="57"/>
        <v>289.755</v>
      </c>
      <c r="V231" s="63">
        <f t="shared" si="58"/>
        <v>0.47991678690826445</v>
      </c>
      <c r="W231" s="64">
        <f t="shared" si="59"/>
        <v>3.0193731373059736</v>
      </c>
      <c r="X231" s="65">
        <f t="shared" si="49"/>
        <v>-5.8403837037901012E-25</v>
      </c>
      <c r="Y231" s="66">
        <f t="shared" si="50"/>
        <v>-2.6511172195325608E-25</v>
      </c>
      <c r="Z231" s="66">
        <f t="shared" si="51"/>
        <v>-4.3926844218736909E-25</v>
      </c>
      <c r="AA231" s="67">
        <f t="shared" si="52"/>
        <v>-1.0429450719719271E-25</v>
      </c>
      <c r="AB231" s="68">
        <f t="shared" si="61"/>
        <v>5.3476374545474507E-24</v>
      </c>
      <c r="AC231" s="69"/>
      <c r="AD231" s="70">
        <f t="shared" si="60"/>
        <v>5.3476374545474505E-20</v>
      </c>
      <c r="AG231" s="71">
        <v>2250</v>
      </c>
    </row>
    <row r="232" spans="5:33">
      <c r="E232" s="72">
        <v>0.56712962962962965</v>
      </c>
      <c r="F232" s="71">
        <v>2260</v>
      </c>
      <c r="G232" s="58">
        <v>16.79</v>
      </c>
      <c r="H232" s="58">
        <v>7.53</v>
      </c>
      <c r="I232" s="58">
        <v>6.97</v>
      </c>
      <c r="J232" s="58">
        <v>16.73</v>
      </c>
      <c r="K232" s="58">
        <v>7.71</v>
      </c>
      <c r="L232" s="58">
        <v>9.1999999999999993</v>
      </c>
      <c r="M232" s="59">
        <f t="shared" si="62"/>
        <v>16.759999999999998</v>
      </c>
      <c r="N232" s="59">
        <f t="shared" si="62"/>
        <v>7.62</v>
      </c>
      <c r="O232" s="59">
        <f t="shared" si="62"/>
        <v>8.0849999999999991</v>
      </c>
      <c r="P232" s="60">
        <f t="shared" si="53"/>
        <v>0.16956087243121962</v>
      </c>
      <c r="Q232" s="22">
        <f t="shared" si="54"/>
        <v>2.3988329190194864E-8</v>
      </c>
      <c r="R232" s="61">
        <f t="shared" si="55"/>
        <v>2.1028936831159036E-7</v>
      </c>
      <c r="S232" s="22">
        <f t="shared" si="56"/>
        <v>4.4221618424887702E-14</v>
      </c>
      <c r="T232" s="94">
        <v>298</v>
      </c>
      <c r="U232" s="59">
        <f t="shared" si="57"/>
        <v>289.76</v>
      </c>
      <c r="V232" s="63">
        <f t="shared" si="58"/>
        <v>0.47961747560582485</v>
      </c>
      <c r="W232" s="64">
        <f t="shared" si="59"/>
        <v>3.017292933218962</v>
      </c>
      <c r="X232" s="65">
        <f t="shared" si="49"/>
        <v>-2.0621560013533106E-25</v>
      </c>
      <c r="Y232" s="66">
        <f t="shared" si="50"/>
        <v>-9.1437504637691207E-26</v>
      </c>
      <c r="Z232" s="66">
        <f t="shared" si="51"/>
        <v>-1.5532215350722271E-25</v>
      </c>
      <c r="AA232" s="67">
        <f t="shared" si="52"/>
        <v>-3.3313249814098765E-26</v>
      </c>
      <c r="AB232" s="68">
        <f t="shared" si="61"/>
        <v>1.852482111451709E-24</v>
      </c>
      <c r="AC232" s="69"/>
      <c r="AD232" s="70">
        <f t="shared" si="60"/>
        <v>1.8524821114517091E-20</v>
      </c>
      <c r="AG232" s="71">
        <v>2260</v>
      </c>
    </row>
    <row r="233" spans="5:33">
      <c r="E233" s="72">
        <v>0.56724537037037037</v>
      </c>
      <c r="F233" s="71">
        <v>2270</v>
      </c>
      <c r="G233" s="58">
        <v>16.79</v>
      </c>
      <c r="H233" s="58">
        <v>7.53</v>
      </c>
      <c r="I233" s="58">
        <v>6.85</v>
      </c>
      <c r="J233" s="58">
        <v>16.73</v>
      </c>
      <c r="K233" s="58">
        <v>7.71</v>
      </c>
      <c r="L233" s="58">
        <v>8.7200000000000006</v>
      </c>
      <c r="M233" s="59">
        <f t="shared" si="62"/>
        <v>16.759999999999998</v>
      </c>
      <c r="N233" s="59">
        <f t="shared" si="62"/>
        <v>7.62</v>
      </c>
      <c r="O233" s="59">
        <f t="shared" si="62"/>
        <v>7.7850000000000001</v>
      </c>
      <c r="P233" s="60">
        <f t="shared" si="53"/>
        <v>0.16326918885306682</v>
      </c>
      <c r="Q233" s="22">
        <f t="shared" si="54"/>
        <v>2.3988329190194864E-8</v>
      </c>
      <c r="R233" s="61">
        <f t="shared" si="55"/>
        <v>2.1028936831159036E-7</v>
      </c>
      <c r="S233" s="22">
        <f t="shared" si="56"/>
        <v>4.4221618424887702E-14</v>
      </c>
      <c r="T233" s="94">
        <v>298</v>
      </c>
      <c r="U233" s="59">
        <f t="shared" si="57"/>
        <v>289.76</v>
      </c>
      <c r="V233" s="63">
        <f t="shared" si="58"/>
        <v>0.47961747560582485</v>
      </c>
      <c r="W233" s="64">
        <f t="shared" si="59"/>
        <v>3.017292933218962</v>
      </c>
      <c r="X233" s="65">
        <f t="shared" si="49"/>
        <v>-6.760722848529393E-26</v>
      </c>
      <c r="Y233" s="66">
        <f t="shared" si="50"/>
        <v>-3.1373817242442634E-26</v>
      </c>
      <c r="Z233" s="66">
        <f t="shared" si="51"/>
        <v>-5.0792748024069907E-26</v>
      </c>
      <c r="AA233" s="67">
        <f t="shared" si="52"/>
        <v>-1.3163507938134565E-26</v>
      </c>
      <c r="AB233" s="68">
        <f t="shared" si="61"/>
        <v>6.3073516771961774E-25</v>
      </c>
      <c r="AC233" s="69"/>
      <c r="AD233" s="70">
        <f t="shared" si="60"/>
        <v>6.3073516771961777E-21</v>
      </c>
      <c r="AG233" s="71">
        <v>2270</v>
      </c>
    </row>
    <row r="234" spans="5:33">
      <c r="E234" s="72">
        <v>0.56736111111111109</v>
      </c>
      <c r="F234" s="71">
        <v>2280</v>
      </c>
      <c r="G234" s="58">
        <v>16.79</v>
      </c>
      <c r="H234" s="58">
        <v>7.53</v>
      </c>
      <c r="I234" s="58">
        <v>6.74</v>
      </c>
      <c r="J234" s="58">
        <v>16.73</v>
      </c>
      <c r="K234" s="58">
        <v>7.71</v>
      </c>
      <c r="L234" s="58">
        <v>8.48</v>
      </c>
      <c r="M234" s="59">
        <f t="shared" si="62"/>
        <v>16.759999999999998</v>
      </c>
      <c r="N234" s="59">
        <f t="shared" si="62"/>
        <v>7.62</v>
      </c>
      <c r="O234" s="59">
        <f t="shared" si="62"/>
        <v>7.61</v>
      </c>
      <c r="P234" s="60">
        <f t="shared" si="53"/>
        <v>0.1595990400991443</v>
      </c>
      <c r="Q234" s="22">
        <f t="shared" si="54"/>
        <v>2.3988329190194864E-8</v>
      </c>
      <c r="R234" s="61">
        <f t="shared" si="55"/>
        <v>2.1028936831159036E-7</v>
      </c>
      <c r="S234" s="22">
        <f t="shared" si="56"/>
        <v>4.4221618424887702E-14</v>
      </c>
      <c r="T234" s="94">
        <v>298</v>
      </c>
      <c r="U234" s="59">
        <f t="shared" si="57"/>
        <v>289.76</v>
      </c>
      <c r="V234" s="63">
        <f t="shared" si="58"/>
        <v>0.47961747560582485</v>
      </c>
      <c r="W234" s="64">
        <f t="shared" si="59"/>
        <v>3.017292933218962</v>
      </c>
      <c r="X234" s="65">
        <f t="shared" si="49"/>
        <v>-2.3284789507983817E-26</v>
      </c>
      <c r="Y234" s="66">
        <f t="shared" si="50"/>
        <v>-1.1086064347283055E-26</v>
      </c>
      <c r="Z234" s="66">
        <f t="shared" si="51"/>
        <v>-1.7476884221144949E-26</v>
      </c>
      <c r="AA234" s="67">
        <f t="shared" si="52"/>
        <v>-4.9727745158761902E-27</v>
      </c>
      <c r="AB234" s="68">
        <f t="shared" si="61"/>
        <v>2.2222872279219683E-25</v>
      </c>
      <c r="AC234" s="69"/>
      <c r="AD234" s="70">
        <f t="shared" si="60"/>
        <v>2.2222872279219683E-21</v>
      </c>
      <c r="AG234" s="71">
        <v>2280</v>
      </c>
    </row>
    <row r="235" spans="5:33">
      <c r="E235" s="72">
        <v>0.56747685185185182</v>
      </c>
      <c r="F235" s="71">
        <v>2290</v>
      </c>
      <c r="G235" s="58">
        <v>16.79</v>
      </c>
      <c r="H235" s="58">
        <v>7.53</v>
      </c>
      <c r="I235" s="58">
        <v>6.66</v>
      </c>
      <c r="J235" s="58">
        <v>16.739999999999998</v>
      </c>
      <c r="K235" s="58">
        <v>7.71</v>
      </c>
      <c r="L235" s="58">
        <v>8.4</v>
      </c>
      <c r="M235" s="59">
        <f t="shared" si="62"/>
        <v>16.765000000000001</v>
      </c>
      <c r="N235" s="59">
        <f t="shared" si="62"/>
        <v>7.62</v>
      </c>
      <c r="O235" s="59">
        <f t="shared" si="62"/>
        <v>7.53</v>
      </c>
      <c r="P235" s="60">
        <f t="shared" si="53"/>
        <v>0.15793521594594079</v>
      </c>
      <c r="Q235" s="22">
        <f t="shared" si="54"/>
        <v>2.3988329190194864E-8</v>
      </c>
      <c r="R235" s="61">
        <f t="shared" si="55"/>
        <v>2.103767616988428E-7</v>
      </c>
      <c r="S235" s="22">
        <f t="shared" si="56"/>
        <v>4.425838186289169E-14</v>
      </c>
      <c r="T235" s="94">
        <v>298</v>
      </c>
      <c r="U235" s="59">
        <f t="shared" si="57"/>
        <v>289.76499999999999</v>
      </c>
      <c r="V235" s="63">
        <f t="shared" si="58"/>
        <v>0.47931817463283455</v>
      </c>
      <c r="W235" s="64">
        <f t="shared" si="59"/>
        <v>3.0152142340085231</v>
      </c>
      <c r="X235" s="65">
        <f t="shared" si="49"/>
        <v>-8.2995120084398718E-27</v>
      </c>
      <c r="Y235" s="66">
        <f t="shared" si="50"/>
        <v>-3.9902431459789024E-27</v>
      </c>
      <c r="Z235" s="66">
        <f t="shared" si="51"/>
        <v>-6.2276997711505758E-27</v>
      </c>
      <c r="AA235" s="67">
        <f t="shared" si="52"/>
        <v>-1.8324251047077513E-27</v>
      </c>
      <c r="AB235" s="68">
        <f t="shared" si="61"/>
        <v>7.9922954191004041E-26</v>
      </c>
      <c r="AC235" s="69"/>
      <c r="AD235" s="70">
        <f t="shared" si="60"/>
        <v>7.9922954191004046E-22</v>
      </c>
      <c r="AG235" s="71">
        <v>2290</v>
      </c>
    </row>
    <row r="236" spans="5:33">
      <c r="E236" s="72">
        <v>0.56759259259259254</v>
      </c>
      <c r="F236" s="71">
        <v>2300</v>
      </c>
      <c r="G236" s="58">
        <v>16.79</v>
      </c>
      <c r="H236" s="58">
        <v>7.53</v>
      </c>
      <c r="I236" s="58">
        <v>6.57</v>
      </c>
      <c r="J236" s="58">
        <v>16.739999999999998</v>
      </c>
      <c r="K236" s="58">
        <v>7.71</v>
      </c>
      <c r="L236" s="58">
        <v>8.11</v>
      </c>
      <c r="M236" s="59">
        <f t="shared" si="62"/>
        <v>16.765000000000001</v>
      </c>
      <c r="N236" s="59">
        <f t="shared" si="62"/>
        <v>7.62</v>
      </c>
      <c r="O236" s="59">
        <f t="shared" si="62"/>
        <v>7.34</v>
      </c>
      <c r="P236" s="60">
        <f t="shared" si="53"/>
        <v>0.15395013081583073</v>
      </c>
      <c r="Q236" s="22">
        <f t="shared" si="54"/>
        <v>2.3988329190194864E-8</v>
      </c>
      <c r="R236" s="61">
        <f t="shared" si="55"/>
        <v>2.103767616988428E-7</v>
      </c>
      <c r="S236" s="22">
        <f t="shared" si="56"/>
        <v>4.425838186289169E-14</v>
      </c>
      <c r="T236" s="94">
        <v>298</v>
      </c>
      <c r="U236" s="59">
        <f t="shared" si="57"/>
        <v>289.76499999999999</v>
      </c>
      <c r="V236" s="63">
        <f t="shared" si="58"/>
        <v>0.47931817463283455</v>
      </c>
      <c r="W236" s="64">
        <f t="shared" si="59"/>
        <v>3.0152142340085231</v>
      </c>
      <c r="X236" s="65">
        <f t="shared" si="49"/>
        <v>-2.9331162645712365E-27</v>
      </c>
      <c r="Y236" s="66">
        <f t="shared" si="50"/>
        <v>-1.4486121847265157E-27</v>
      </c>
      <c r="Z236" s="66">
        <f t="shared" si="51"/>
        <v>-2.19994699872434E-27</v>
      </c>
      <c r="AA236" s="67">
        <f t="shared" si="52"/>
        <v>-7.0624900090630209E-28</v>
      </c>
      <c r="AB236" s="68">
        <f t="shared" si="61"/>
        <v>2.8976582611993277E-26</v>
      </c>
      <c r="AC236" s="69"/>
      <c r="AD236" s="70">
        <f t="shared" si="60"/>
        <v>2.8976582611993279E-22</v>
      </c>
      <c r="AG236" s="71">
        <v>2300</v>
      </c>
    </row>
    <row r="237" spans="5:33">
      <c r="E237" s="72">
        <v>0.56770833333333337</v>
      </c>
      <c r="F237" s="71">
        <v>2310</v>
      </c>
      <c r="G237" s="58">
        <v>16.79</v>
      </c>
      <c r="H237" s="58">
        <v>7.52</v>
      </c>
      <c r="I237" s="58">
        <v>6.47</v>
      </c>
      <c r="J237" s="58">
        <v>16.739999999999998</v>
      </c>
      <c r="K237" s="58">
        <v>7.71</v>
      </c>
      <c r="L237" s="58">
        <v>7.78</v>
      </c>
      <c r="M237" s="59">
        <f t="shared" si="62"/>
        <v>16.765000000000001</v>
      </c>
      <c r="N237" s="59">
        <f t="shared" si="62"/>
        <v>7.6150000000000002</v>
      </c>
      <c r="O237" s="59">
        <f t="shared" si="62"/>
        <v>7.125</v>
      </c>
      <c r="P237" s="60">
        <f t="shared" si="53"/>
        <v>0.14944069237912722</v>
      </c>
      <c r="Q237" s="22">
        <f t="shared" si="54"/>
        <v>2.4266100950824112E-8</v>
      </c>
      <c r="R237" s="61">
        <f t="shared" si="55"/>
        <v>2.0796859882129643E-7</v>
      </c>
      <c r="S237" s="22">
        <f t="shared" si="56"/>
        <v>4.325093809569334E-14</v>
      </c>
      <c r="T237" s="94">
        <v>298</v>
      </c>
      <c r="U237" s="59">
        <f t="shared" si="57"/>
        <v>289.76499999999999</v>
      </c>
      <c r="V237" s="63">
        <f t="shared" si="58"/>
        <v>0.47931817463283455</v>
      </c>
      <c r="W237" s="64">
        <f t="shared" si="59"/>
        <v>3.0152142340085231</v>
      </c>
      <c r="X237" s="65">
        <f t="shared" si="49"/>
        <v>-1.0321514443108046E-27</v>
      </c>
      <c r="Y237" s="66">
        <f t="shared" si="50"/>
        <v>-5.3660501546228271E-28</v>
      </c>
      <c r="Z237" s="66">
        <f t="shared" si="51"/>
        <v>-7.7452190692048769E-28</v>
      </c>
      <c r="AA237" s="67">
        <f t="shared" si="52"/>
        <v>-2.8843972030953408E-28</v>
      </c>
      <c r="AB237" s="68">
        <f t="shared" si="61"/>
        <v>1.074910989136127E-26</v>
      </c>
      <c r="AC237" s="69"/>
      <c r="AD237" s="70">
        <f t="shared" si="60"/>
        <v>1.074910989136127E-22</v>
      </c>
      <c r="AG237" s="71">
        <v>2310</v>
      </c>
    </row>
    <row r="238" spans="5:33">
      <c r="E238" s="72">
        <v>0.56782407407407409</v>
      </c>
      <c r="F238" s="71">
        <v>2320</v>
      </c>
      <c r="G238" s="58">
        <v>16.829999999999998</v>
      </c>
      <c r="H238" s="58">
        <v>7.53</v>
      </c>
      <c r="I238" s="58">
        <v>7.61</v>
      </c>
      <c r="J238" s="58">
        <v>16.739999999999998</v>
      </c>
      <c r="K238" s="58">
        <v>7.71</v>
      </c>
      <c r="L238" s="58">
        <v>7.74</v>
      </c>
      <c r="M238" s="59">
        <f t="shared" si="62"/>
        <v>16.784999999999997</v>
      </c>
      <c r="N238" s="59">
        <f t="shared" si="62"/>
        <v>7.62</v>
      </c>
      <c r="O238" s="59">
        <f t="shared" si="62"/>
        <v>7.6750000000000007</v>
      </c>
      <c r="P238" s="60">
        <f t="shared" si="53"/>
        <v>0.1610333979482273</v>
      </c>
      <c r="Q238" s="22">
        <f t="shared" si="54"/>
        <v>2.3988329190194864E-8</v>
      </c>
      <c r="R238" s="61">
        <f t="shared" si="55"/>
        <v>2.10726698593795E-7</v>
      </c>
      <c r="S238" s="22">
        <f t="shared" si="56"/>
        <v>4.440574150024012E-14</v>
      </c>
      <c r="T238" s="94">
        <v>298</v>
      </c>
      <c r="U238" s="59">
        <f t="shared" si="57"/>
        <v>289.78499999999997</v>
      </c>
      <c r="V238" s="63">
        <f t="shared" si="58"/>
        <v>0.47812107402468107</v>
      </c>
      <c r="W238" s="64">
        <f t="shared" si="59"/>
        <v>3.0069144631598577</v>
      </c>
      <c r="X238" s="65">
        <f t="shared" si="49"/>
        <v>-4.4503699423230839E-28</v>
      </c>
      <c r="Y238" s="66">
        <f t="shared" si="50"/>
        <v>-2.079952570163621E-28</v>
      </c>
      <c r="Z238" s="66">
        <f t="shared" si="51"/>
        <v>-3.3425169392062381E-28</v>
      </c>
      <c r="AA238" s="67">
        <f t="shared" si="52"/>
        <v>-8.8969506714816036E-29</v>
      </c>
      <c r="AB238" s="68">
        <f t="shared" si="61"/>
        <v>4.1777015423848316E-27</v>
      </c>
      <c r="AC238" s="75"/>
      <c r="AD238" s="70">
        <f t="shared" si="60"/>
        <v>4.1777015423848315E-23</v>
      </c>
      <c r="AE238" s="70"/>
      <c r="AF238" s="74"/>
      <c r="AG238" s="71">
        <v>2320</v>
      </c>
    </row>
    <row r="239" spans="5:33">
      <c r="E239" s="72">
        <v>0.56793981481481481</v>
      </c>
      <c r="F239" s="71">
        <v>2330</v>
      </c>
      <c r="G239" s="58">
        <v>16.850000000000001</v>
      </c>
      <c r="H239" s="58">
        <v>7.54</v>
      </c>
      <c r="I239" s="58">
        <v>8.31</v>
      </c>
      <c r="J239" s="58">
        <v>16.75</v>
      </c>
      <c r="K239" s="58">
        <v>7.7</v>
      </c>
      <c r="L239" s="58">
        <v>7.7</v>
      </c>
      <c r="M239" s="59">
        <f t="shared" si="62"/>
        <v>16.8</v>
      </c>
      <c r="N239" s="59">
        <f t="shared" si="62"/>
        <v>7.62</v>
      </c>
      <c r="O239" s="59">
        <f t="shared" si="62"/>
        <v>8.0050000000000008</v>
      </c>
      <c r="P239" s="60">
        <f t="shared" si="53"/>
        <v>0.16800187265527733</v>
      </c>
      <c r="Q239" s="22">
        <f t="shared" si="54"/>
        <v>2.3988329190194864E-8</v>
      </c>
      <c r="R239" s="61">
        <f t="shared" si="55"/>
        <v>2.1098953320122944E-7</v>
      </c>
      <c r="S239" s="22">
        <f t="shared" si="56"/>
        <v>4.4516583120472704E-14</v>
      </c>
      <c r="T239" s="94">
        <v>298</v>
      </c>
      <c r="U239" s="59">
        <f t="shared" si="57"/>
        <v>289.8</v>
      </c>
      <c r="V239" s="63">
        <f t="shared" si="58"/>
        <v>0.47722335700158885</v>
      </c>
      <c r="W239" s="64">
        <f t="shared" si="59"/>
        <v>3.000705380490917</v>
      </c>
      <c r="X239" s="65">
        <f t="shared" si="49"/>
        <v>-1.6525626673622461E-28</v>
      </c>
      <c r="Y239" s="66">
        <f t="shared" si="50"/>
        <v>-7.3006511212021228E-29</v>
      </c>
      <c r="Z239" s="66">
        <f t="shared" si="51"/>
        <v>-1.2450239431737202E-28</v>
      </c>
      <c r="AA239" s="67">
        <f t="shared" si="52"/>
        <v>-2.6256207436955381E-29</v>
      </c>
      <c r="AB239" s="68">
        <f t="shared" si="61"/>
        <v>1.4802008710163489E-27</v>
      </c>
      <c r="AC239" s="69"/>
      <c r="AD239" s="70">
        <f t="shared" si="60"/>
        <v>1.4802008710163488E-23</v>
      </c>
      <c r="AG239" s="71">
        <v>2330</v>
      </c>
    </row>
    <row r="240" spans="5:33">
      <c r="E240" s="72">
        <v>0.56805555555555554</v>
      </c>
      <c r="F240" s="71">
        <v>2340</v>
      </c>
      <c r="G240" s="58">
        <v>16.86</v>
      </c>
      <c r="H240" s="58">
        <v>7.55</v>
      </c>
      <c r="I240" s="58">
        <v>8.5500000000000007</v>
      </c>
      <c r="J240" s="58">
        <v>16.760000000000002</v>
      </c>
      <c r="K240" s="58">
        <v>7.7</v>
      </c>
      <c r="L240" s="58">
        <v>7.55</v>
      </c>
      <c r="M240" s="59">
        <f t="shared" si="62"/>
        <v>16.810000000000002</v>
      </c>
      <c r="N240" s="59">
        <f t="shared" si="62"/>
        <v>7.625</v>
      </c>
      <c r="O240" s="59">
        <f t="shared" si="62"/>
        <v>8.0500000000000007</v>
      </c>
      <c r="P240" s="60">
        <f t="shared" si="53"/>
        <v>0.16897618190329561</v>
      </c>
      <c r="Q240" s="22">
        <f t="shared" si="54"/>
        <v>2.3713737056616511E-8</v>
      </c>
      <c r="R240" s="61">
        <f t="shared" si="55"/>
        <v>2.1361011311927191E-7</v>
      </c>
      <c r="S240" s="22">
        <f t="shared" si="56"/>
        <v>4.5629280426828138E-14</v>
      </c>
      <c r="T240" s="94">
        <v>298</v>
      </c>
      <c r="U240" s="59">
        <f t="shared" si="57"/>
        <v>289.81</v>
      </c>
      <c r="V240" s="63">
        <f t="shared" si="58"/>
        <v>0.47662493061295275</v>
      </c>
      <c r="W240" s="64">
        <f t="shared" si="59"/>
        <v>2.9965734728711384</v>
      </c>
      <c r="X240" s="65">
        <f t="shared" si="49"/>
        <v>-5.7934185386068933E-29</v>
      </c>
      <c r="Y240" s="66">
        <f t="shared" si="50"/>
        <v>-2.4547463068439002E-29</v>
      </c>
      <c r="Z240" s="66">
        <f t="shared" si="51"/>
        <v>-4.3787799662220941E-29</v>
      </c>
      <c r="AA240" s="67">
        <f t="shared" si="52"/>
        <v>-7.4654992906182391E-30</v>
      </c>
      <c r="AB240" s="68">
        <f t="shared" si="61"/>
        <v>5.0265039562974186E-28</v>
      </c>
      <c r="AC240" s="69"/>
      <c r="AD240" s="70">
        <f t="shared" si="60"/>
        <v>5.0265039562974185E-24</v>
      </c>
      <c r="AG240" s="71">
        <v>2340</v>
      </c>
    </row>
    <row r="241" spans="5:33">
      <c r="E241" s="72">
        <v>0.56817129629629626</v>
      </c>
      <c r="F241" s="71">
        <v>2350</v>
      </c>
      <c r="G241" s="58">
        <v>16.87</v>
      </c>
      <c r="H241" s="58">
        <v>7.55</v>
      </c>
      <c r="I241" s="58">
        <v>8.67</v>
      </c>
      <c r="J241" s="58">
        <v>16.77</v>
      </c>
      <c r="K241" s="58">
        <v>7.69</v>
      </c>
      <c r="L241" s="58">
        <v>7.38</v>
      </c>
      <c r="M241" s="59">
        <f t="shared" si="62"/>
        <v>16.82</v>
      </c>
      <c r="N241" s="59">
        <f t="shared" si="62"/>
        <v>7.62</v>
      </c>
      <c r="O241" s="59">
        <f t="shared" si="62"/>
        <v>8.0250000000000004</v>
      </c>
      <c r="P241" s="60">
        <f t="shared" si="53"/>
        <v>0.16848121785071846</v>
      </c>
      <c r="Q241" s="22">
        <f t="shared" si="54"/>
        <v>2.3988329190194864E-8</v>
      </c>
      <c r="R241" s="61">
        <f t="shared" si="55"/>
        <v>2.1134048936919986E-7</v>
      </c>
      <c r="S241" s="22">
        <f t="shared" si="56"/>
        <v>4.4664802446812883E-14</v>
      </c>
      <c r="T241" s="94">
        <v>298</v>
      </c>
      <c r="U241" s="59">
        <f t="shared" si="57"/>
        <v>289.82</v>
      </c>
      <c r="V241" s="63">
        <f t="shared" si="58"/>
        <v>0.4760265455207332</v>
      </c>
      <c r="W241" s="64">
        <f t="shared" si="59"/>
        <v>2.9924475393478276</v>
      </c>
      <c r="X241" s="65">
        <f t="shared" si="49"/>
        <v>-1.868419084661728E-29</v>
      </c>
      <c r="Y241" s="66">
        <f t="shared" si="50"/>
        <v>-8.1607113839910145E-30</v>
      </c>
      <c r="Z241" s="66">
        <f t="shared" si="51"/>
        <v>-1.4087840950876516E-29</v>
      </c>
      <c r="AA241" s="67">
        <f t="shared" si="52"/>
        <v>-2.8148276896748845E-30</v>
      </c>
      <c r="AB241" s="68">
        <f t="shared" si="61"/>
        <v>1.6586671206639811E-28</v>
      </c>
      <c r="AC241" s="69"/>
      <c r="AD241" s="70">
        <f t="shared" si="60"/>
        <v>1.6586671206639812E-24</v>
      </c>
      <c r="AG241" s="71">
        <v>2350</v>
      </c>
    </row>
    <row r="242" spans="5:33">
      <c r="E242" s="72">
        <v>0.56828703703703698</v>
      </c>
      <c r="F242" s="71">
        <v>2360</v>
      </c>
      <c r="G242" s="58">
        <v>16.87</v>
      </c>
      <c r="H242" s="58">
        <v>7.56</v>
      </c>
      <c r="I242" s="58">
        <v>8.73</v>
      </c>
      <c r="J242" s="58">
        <v>16.78</v>
      </c>
      <c r="K242" s="58">
        <v>7.69</v>
      </c>
      <c r="L242" s="58">
        <v>7.18</v>
      </c>
      <c r="M242" s="59">
        <f t="shared" si="62"/>
        <v>16.825000000000003</v>
      </c>
      <c r="N242" s="59">
        <f t="shared" si="62"/>
        <v>7.625</v>
      </c>
      <c r="O242" s="59">
        <f t="shared" si="62"/>
        <v>7.9550000000000001</v>
      </c>
      <c r="P242" s="60">
        <f t="shared" si="53"/>
        <v>0.16702637702382223</v>
      </c>
      <c r="Q242" s="22">
        <f t="shared" si="54"/>
        <v>2.3713737056616511E-8</v>
      </c>
      <c r="R242" s="61">
        <f t="shared" si="55"/>
        <v>2.1387654414391364E-7</v>
      </c>
      <c r="S242" s="22">
        <f t="shared" si="56"/>
        <v>4.5743176134943441E-14</v>
      </c>
      <c r="T242" s="94">
        <v>298</v>
      </c>
      <c r="U242" s="59">
        <f t="shared" si="57"/>
        <v>289.82499999999999</v>
      </c>
      <c r="V242" s="63">
        <f t="shared" si="58"/>
        <v>0.47572736845944535</v>
      </c>
      <c r="W242" s="64">
        <f t="shared" si="59"/>
        <v>2.9903868100470605</v>
      </c>
      <c r="X242" s="65">
        <f t="shared" si="49"/>
        <v>-6.3945802323188937E-30</v>
      </c>
      <c r="Y242" s="66">
        <f t="shared" si="50"/>
        <v>-2.7353414718521872E-30</v>
      </c>
      <c r="Z242" s="66">
        <f t="shared" si="51"/>
        <v>-4.8293066454264088E-30</v>
      </c>
      <c r="AA242" s="67">
        <f t="shared" si="52"/>
        <v>-8.675290667678943E-31</v>
      </c>
      <c r="AB242" s="68">
        <f t="shared" si="61"/>
        <v>5.5873173389686491E-29</v>
      </c>
      <c r="AC242" s="69"/>
      <c r="AD242" s="70">
        <f t="shared" si="60"/>
        <v>5.5873173389686488E-25</v>
      </c>
      <c r="AG242" s="71">
        <v>2360</v>
      </c>
    </row>
    <row r="243" spans="5:33">
      <c r="E243" s="72">
        <v>0.56840277777777781</v>
      </c>
      <c r="F243" s="71">
        <v>2370</v>
      </c>
      <c r="G243" s="58">
        <v>16.88</v>
      </c>
      <c r="H243" s="58">
        <v>7.57</v>
      </c>
      <c r="I243" s="58">
        <v>8.7899999999999991</v>
      </c>
      <c r="J243" s="58">
        <v>16.78</v>
      </c>
      <c r="K243" s="58">
        <v>7.69</v>
      </c>
      <c r="L243" s="58">
        <v>7.03</v>
      </c>
      <c r="M243" s="59">
        <f t="shared" si="62"/>
        <v>16.829999999999998</v>
      </c>
      <c r="N243" s="59">
        <f t="shared" si="62"/>
        <v>7.6300000000000008</v>
      </c>
      <c r="O243" s="59">
        <f t="shared" si="62"/>
        <v>7.91</v>
      </c>
      <c r="P243" s="60">
        <f t="shared" si="53"/>
        <v>0.16609623521964406</v>
      </c>
      <c r="Q243" s="22">
        <f t="shared" si="54"/>
        <v>2.3442288153199181E-8</v>
      </c>
      <c r="R243" s="61">
        <f t="shared" si="55"/>
        <v>2.1644303120275582E-7</v>
      </c>
      <c r="S243" s="22">
        <f t="shared" si="56"/>
        <v>4.684758575623713E-14</v>
      </c>
      <c r="T243" s="94">
        <v>298</v>
      </c>
      <c r="U243" s="59">
        <f t="shared" si="57"/>
        <v>289.83</v>
      </c>
      <c r="V243" s="63">
        <f t="shared" si="58"/>
        <v>0.47542820172065797</v>
      </c>
      <c r="W243" s="64">
        <f t="shared" si="59"/>
        <v>2.9883275708818329</v>
      </c>
      <c r="X243" s="65">
        <f t="shared" si="49"/>
        <v>-2.1641376997064786E-30</v>
      </c>
      <c r="Y243" s="66">
        <f t="shared" si="50"/>
        <v>-9.02024262218883E-31</v>
      </c>
      <c r="Z243" s="66">
        <f t="shared" si="51"/>
        <v>-1.6380820136747191E-30</v>
      </c>
      <c r="AA243" s="67">
        <f t="shared" si="52"/>
        <v>-2.5349650395815836E-31</v>
      </c>
      <c r="AB243" s="68">
        <f t="shared" si="61"/>
        <v>1.8554164166946675E-29</v>
      </c>
      <c r="AC243" s="69"/>
      <c r="AD243" s="70">
        <f t="shared" si="60"/>
        <v>1.8554164166946676E-25</v>
      </c>
      <c r="AG243" s="71">
        <v>2370</v>
      </c>
    </row>
    <row r="244" spans="5:33">
      <c r="E244" s="72">
        <v>0.56851851851851853</v>
      </c>
      <c r="F244" s="71">
        <v>2380</v>
      </c>
      <c r="G244" s="58">
        <v>16.89</v>
      </c>
      <c r="H244" s="58">
        <v>7.57</v>
      </c>
      <c r="I244" s="58">
        <v>8.76</v>
      </c>
      <c r="J244" s="58">
        <v>16.78</v>
      </c>
      <c r="K244" s="58">
        <v>7.69</v>
      </c>
      <c r="L244" s="58">
        <v>6.89</v>
      </c>
      <c r="M244" s="59">
        <f t="shared" si="62"/>
        <v>16.835000000000001</v>
      </c>
      <c r="N244" s="59">
        <f t="shared" si="62"/>
        <v>7.6300000000000008</v>
      </c>
      <c r="O244" s="59">
        <f t="shared" si="62"/>
        <v>7.8249999999999993</v>
      </c>
      <c r="P244" s="60">
        <f t="shared" si="53"/>
        <v>0.16432592406382832</v>
      </c>
      <c r="Q244" s="22">
        <f t="shared" si="54"/>
        <v>2.3442288153199181E-8</v>
      </c>
      <c r="R244" s="61">
        <f t="shared" si="55"/>
        <v>2.16532981968198E-7</v>
      </c>
      <c r="S244" s="22">
        <f t="shared" si="56"/>
        <v>4.6886532280039963E-14</v>
      </c>
      <c r="T244" s="94">
        <v>298</v>
      </c>
      <c r="U244" s="59">
        <f t="shared" si="57"/>
        <v>289.83499999999998</v>
      </c>
      <c r="V244" s="63">
        <f t="shared" si="58"/>
        <v>0.47512904530383915</v>
      </c>
      <c r="W244" s="64">
        <f t="shared" si="59"/>
        <v>2.9862698207244951</v>
      </c>
      <c r="X244" s="65">
        <f t="shared" si="49"/>
        <v>-7.0010213165208169E-31</v>
      </c>
      <c r="Y244" s="66">
        <f t="shared" si="50"/>
        <v>-2.9554370693670848E-31</v>
      </c>
      <c r="Z244" s="66">
        <f t="shared" si="51"/>
        <v>-5.2932033981449483E-31</v>
      </c>
      <c r="AA244" s="67">
        <f t="shared" si="52"/>
        <v>-8.8359949579777262E-32</v>
      </c>
      <c r="AB244" s="68">
        <f t="shared" si="61"/>
        <v>6.0577529078603222E-30</v>
      </c>
      <c r="AC244" s="69"/>
      <c r="AD244" s="70">
        <f t="shared" si="60"/>
        <v>6.0577529078603225E-26</v>
      </c>
      <c r="AG244" s="71">
        <v>2380</v>
      </c>
    </row>
    <row r="245" spans="5:33">
      <c r="E245" s="72">
        <v>0.56863425925925926</v>
      </c>
      <c r="F245" s="71">
        <v>2390</v>
      </c>
      <c r="G245" s="58">
        <v>16.899999999999999</v>
      </c>
      <c r="H245" s="58">
        <v>7.58</v>
      </c>
      <c r="I245" s="58">
        <v>8.82</v>
      </c>
      <c r="J245" s="58">
        <v>16.79</v>
      </c>
      <c r="K245" s="58">
        <v>7.69</v>
      </c>
      <c r="L245" s="58">
        <v>6.76</v>
      </c>
      <c r="M245" s="59">
        <f t="shared" si="62"/>
        <v>16.844999999999999</v>
      </c>
      <c r="N245" s="59">
        <f t="shared" si="62"/>
        <v>7.6349999999999998</v>
      </c>
      <c r="O245" s="59">
        <f t="shared" si="62"/>
        <v>7.79</v>
      </c>
      <c r="P245" s="60">
        <f t="shared" si="53"/>
        <v>0.16361987939846279</v>
      </c>
      <c r="Q245" s="22">
        <f t="shared" si="54"/>
        <v>2.3173946499684749E-8</v>
      </c>
      <c r="R245" s="61">
        <f t="shared" si="55"/>
        <v>2.1922241388233232E-7</v>
      </c>
      <c r="S245" s="22">
        <f t="shared" si="56"/>
        <v>4.8058466748396611E-14</v>
      </c>
      <c r="T245" s="94">
        <v>298</v>
      </c>
      <c r="U245" s="59">
        <f t="shared" si="57"/>
        <v>289.84500000000003</v>
      </c>
      <c r="V245" s="63">
        <f t="shared" si="58"/>
        <v>0.47453076343396039</v>
      </c>
      <c r="W245" s="64">
        <f t="shared" si="59"/>
        <v>2.9821587829272045</v>
      </c>
      <c r="X245" s="65">
        <f t="shared" si="49"/>
        <v>-2.3553064042923401E-31</v>
      </c>
      <c r="Y245" s="66">
        <f t="shared" si="50"/>
        <v>-9.643378022207511E-32</v>
      </c>
      <c r="Z245" s="66">
        <f t="shared" si="51"/>
        <v>-1.7857993532202298E-31</v>
      </c>
      <c r="AA245" s="67">
        <f t="shared" si="52"/>
        <v>-2.4603448501913244E-32</v>
      </c>
      <c r="AB245" s="68">
        <f t="shared" si="61"/>
        <v>1.9941026166365617E-30</v>
      </c>
      <c r="AC245" s="69"/>
      <c r="AD245" s="70">
        <f t="shared" si="60"/>
        <v>1.9941026166365617E-26</v>
      </c>
      <c r="AG245" s="71">
        <v>2390</v>
      </c>
    </row>
    <row r="246" spans="5:33">
      <c r="E246" s="72">
        <v>0.56874999999999998</v>
      </c>
      <c r="F246" s="71">
        <v>2400</v>
      </c>
      <c r="G246" s="58">
        <v>16.91</v>
      </c>
      <c r="H246" s="58">
        <v>7.58</v>
      </c>
      <c r="I246" s="58">
        <v>8.86</v>
      </c>
      <c r="J246" s="58">
        <v>16.79</v>
      </c>
      <c r="K246" s="58">
        <v>7.69</v>
      </c>
      <c r="L246" s="58">
        <v>6.65</v>
      </c>
      <c r="M246" s="59">
        <f t="shared" si="62"/>
        <v>16.850000000000001</v>
      </c>
      <c r="N246" s="59">
        <f t="shared" si="62"/>
        <v>7.6349999999999998</v>
      </c>
      <c r="O246" s="59">
        <f t="shared" si="62"/>
        <v>7.7549999999999999</v>
      </c>
      <c r="P246" s="60">
        <f t="shared" si="53"/>
        <v>0.16289916365741886</v>
      </c>
      <c r="Q246" s="22">
        <f t="shared" si="54"/>
        <v>2.3173946499684749E-8</v>
      </c>
      <c r="R246" s="61">
        <f t="shared" si="55"/>
        <v>2.1931351972122783E-7</v>
      </c>
      <c r="S246" s="22">
        <f t="shared" si="56"/>
        <v>4.809841993251339E-14</v>
      </c>
      <c r="T246" s="94">
        <v>298</v>
      </c>
      <c r="U246" s="59">
        <f t="shared" si="57"/>
        <v>289.85000000000002</v>
      </c>
      <c r="V246" s="63">
        <f t="shared" si="58"/>
        <v>0.47423163797983886</v>
      </c>
      <c r="W246" s="64">
        <f t="shared" si="59"/>
        <v>2.9801054930364157</v>
      </c>
      <c r="X246" s="65">
        <f t="shared" si="49"/>
        <v>-7.5825666094245959E-32</v>
      </c>
      <c r="Y246" s="66">
        <f t="shared" si="50"/>
        <v>-3.1174895488396128E-32</v>
      </c>
      <c r="Z246" s="66">
        <f t="shared" si="51"/>
        <v>-5.7467988821967462E-32</v>
      </c>
      <c r="AA246" s="67">
        <f t="shared" si="52"/>
        <v>-8.1443619068256595E-33</v>
      </c>
      <c r="AB246" s="68">
        <f t="shared" si="61"/>
        <v>6.4383341660432823E-31</v>
      </c>
      <c r="AC246" s="75">
        <f>D18</f>
        <v>0</v>
      </c>
      <c r="AD246" s="70">
        <f t="shared" si="60"/>
        <v>6.4383341660432823E-27</v>
      </c>
      <c r="AE246" s="70">
        <f>AC246*10000</f>
        <v>0</v>
      </c>
      <c r="AF246" s="74">
        <f>(AD246-AE246)*(AD246-AE246)</f>
        <v>4.1452146833640249E-53</v>
      </c>
      <c r="AG246" s="71">
        <v>2400</v>
      </c>
    </row>
    <row r="247" spans="5:33">
      <c r="E247" s="72">
        <v>0.5688657407407407</v>
      </c>
      <c r="F247" s="71">
        <v>2410</v>
      </c>
      <c r="G247" s="58">
        <v>16.920000000000002</v>
      </c>
      <c r="H247" s="58">
        <v>7.59</v>
      </c>
      <c r="I247" s="58">
        <v>8.9</v>
      </c>
      <c r="J247" s="58">
        <v>16.79</v>
      </c>
      <c r="K247" s="58">
        <v>7.69</v>
      </c>
      <c r="L247" s="58">
        <v>7.47</v>
      </c>
      <c r="M247" s="59">
        <f t="shared" si="62"/>
        <v>16.855</v>
      </c>
      <c r="N247" s="59">
        <f t="shared" si="62"/>
        <v>7.6400000000000006</v>
      </c>
      <c r="O247" s="59">
        <f t="shared" si="62"/>
        <v>8.1850000000000005</v>
      </c>
      <c r="P247" s="60">
        <f t="shared" si="53"/>
        <v>0.17194683312662914</v>
      </c>
      <c r="Q247" s="22">
        <f t="shared" si="54"/>
        <v>2.2908676527677693E-8</v>
      </c>
      <c r="R247" s="61">
        <f t="shared" si="55"/>
        <v>2.2194524968697352E-7</v>
      </c>
      <c r="S247" s="22">
        <f t="shared" si="56"/>
        <v>4.9259693858613023E-14</v>
      </c>
      <c r="T247" s="94">
        <v>298</v>
      </c>
      <c r="U247" s="59">
        <f t="shared" si="57"/>
        <v>289.85500000000002</v>
      </c>
      <c r="V247" s="63">
        <f t="shared" si="58"/>
        <v>0.47393252284554549</v>
      </c>
      <c r="W247" s="64">
        <f t="shared" si="59"/>
        <v>2.9780536876517223</v>
      </c>
      <c r="X247" s="65">
        <f t="shared" si="49"/>
        <v>-2.6551590913359674E-32</v>
      </c>
      <c r="Y247" s="66">
        <f t="shared" si="50"/>
        <v>-9.6378912943373006E-33</v>
      </c>
      <c r="Z247" s="66">
        <f t="shared" si="51"/>
        <v>-2.0412132119905958E-32</v>
      </c>
      <c r="AA247" s="67">
        <f t="shared" si="52"/>
        <v>-5.460176589017059E-34</v>
      </c>
      <c r="AB247" s="68">
        <f t="shared" si="61"/>
        <v>2.0840708890133194E-31</v>
      </c>
      <c r="AC247" s="69"/>
      <c r="AD247" s="70">
        <f t="shared" si="60"/>
        <v>2.0840708890133195E-27</v>
      </c>
      <c r="AG247" s="71">
        <v>2410</v>
      </c>
    </row>
    <row r="248" spans="5:33">
      <c r="E248" s="72">
        <v>0.56898148148148142</v>
      </c>
      <c r="F248" s="71">
        <v>2420</v>
      </c>
      <c r="G248" s="58">
        <v>16.920000000000002</v>
      </c>
      <c r="H248" s="58">
        <v>7.59</v>
      </c>
      <c r="I248" s="58">
        <v>8.89</v>
      </c>
      <c r="J248" s="58">
        <v>16.79</v>
      </c>
      <c r="K248" s="58">
        <v>7.7</v>
      </c>
      <c r="L248" s="58">
        <v>8.91</v>
      </c>
      <c r="M248" s="59">
        <f t="shared" si="62"/>
        <v>16.855</v>
      </c>
      <c r="N248" s="59">
        <f t="shared" si="62"/>
        <v>7.6449999999999996</v>
      </c>
      <c r="O248" s="59">
        <f t="shared" si="62"/>
        <v>8.9</v>
      </c>
      <c r="P248" s="60">
        <f t="shared" si="53"/>
        <v>0.18696723455430656</v>
      </c>
      <c r="Q248" s="22">
        <f t="shared" si="54"/>
        <v>2.264644307593056E-8</v>
      </c>
      <c r="R248" s="61">
        <f t="shared" si="55"/>
        <v>2.2451525455392558E-7</v>
      </c>
      <c r="S248" s="22">
        <f t="shared" si="56"/>
        <v>5.0407099527414E-14</v>
      </c>
      <c r="T248" s="94">
        <v>298</v>
      </c>
      <c r="U248" s="59">
        <f t="shared" si="57"/>
        <v>289.85500000000002</v>
      </c>
      <c r="V248" s="63">
        <f t="shared" si="58"/>
        <v>0.47393252284554549</v>
      </c>
      <c r="W248" s="64">
        <f t="shared" si="59"/>
        <v>2.9780536876517223</v>
      </c>
      <c r="X248" s="65">
        <f t="shared" si="49"/>
        <v>-8.9418005786990919E-33</v>
      </c>
      <c r="Y248" s="66">
        <f t="shared" si="50"/>
        <v>-2.6039153836383283E-33</v>
      </c>
      <c r="Z248" s="66">
        <f t="shared" si="51"/>
        <v>-7.0961637168721685E-33</v>
      </c>
      <c r="AA248" s="67">
        <f t="shared" si="52"/>
        <v>1.1176210259448043E-33</v>
      </c>
      <c r="AB248" s="68">
        <f t="shared" si="61"/>
        <v>6.3077663233419342E-32</v>
      </c>
      <c r="AC248" s="69"/>
      <c r="AD248" s="70">
        <f t="shared" si="60"/>
        <v>6.3077663233419341E-28</v>
      </c>
      <c r="AG248" s="71">
        <v>2420</v>
      </c>
    </row>
    <row r="249" spans="5:33">
      <c r="E249" s="72">
        <v>0.56909722222222225</v>
      </c>
      <c r="F249" s="71">
        <v>2430</v>
      </c>
      <c r="G249" s="58">
        <v>16.93</v>
      </c>
      <c r="H249" s="58">
        <v>7.6</v>
      </c>
      <c r="I249" s="58">
        <v>8.8800000000000008</v>
      </c>
      <c r="J249" s="58">
        <v>16.809999999999999</v>
      </c>
      <c r="K249" s="58">
        <v>7.71</v>
      </c>
      <c r="L249" s="58">
        <v>9.06</v>
      </c>
      <c r="M249" s="59">
        <f t="shared" si="62"/>
        <v>16.869999999999997</v>
      </c>
      <c r="N249" s="59">
        <f t="shared" si="62"/>
        <v>7.6549999999999994</v>
      </c>
      <c r="O249" s="59">
        <f t="shared" si="62"/>
        <v>8.9700000000000006</v>
      </c>
      <c r="P249" s="60">
        <f t="shared" si="53"/>
        <v>0.18848782244101167</v>
      </c>
      <c r="Q249" s="22">
        <f t="shared" si="54"/>
        <v>2.2130947096056343E-8</v>
      </c>
      <c r="R249" s="61">
        <f t="shared" si="55"/>
        <v>2.3003144220501426E-7</v>
      </c>
      <c r="S249" s="22">
        <f t="shared" si="56"/>
        <v>5.2914464402918813E-14</v>
      </c>
      <c r="T249" s="94">
        <v>298</v>
      </c>
      <c r="U249" s="59">
        <f t="shared" si="57"/>
        <v>289.87</v>
      </c>
      <c r="V249" s="63">
        <f t="shared" si="58"/>
        <v>0.47303523935631364</v>
      </c>
      <c r="W249" s="64">
        <f t="shared" si="59"/>
        <v>2.9719071673065747</v>
      </c>
      <c r="X249" s="65">
        <f t="shared" si="49"/>
        <v>-2.6614164740511191E-33</v>
      </c>
      <c r="Y249" s="66">
        <f t="shared" si="50"/>
        <v>-6.6095587786787732E-34</v>
      </c>
      <c r="Z249" s="66">
        <f t="shared" si="51"/>
        <v>-2.1646072739946696E-33</v>
      </c>
      <c r="AA249" s="67">
        <f t="shared" si="52"/>
        <v>5.9264887051831276E-34</v>
      </c>
      <c r="AB249" s="68">
        <f t="shared" si="61"/>
        <v>1.7703766977127394E-32</v>
      </c>
      <c r="AC249" s="69"/>
      <c r="AD249" s="70">
        <f t="shared" si="60"/>
        <v>1.7703766977127395E-28</v>
      </c>
      <c r="AG249" s="71">
        <v>2430</v>
      </c>
    </row>
    <row r="250" spans="5:33">
      <c r="E250" s="72">
        <v>0.56921296296296298</v>
      </c>
      <c r="F250" s="71">
        <v>2440</v>
      </c>
      <c r="G250" s="58">
        <v>16.940000000000001</v>
      </c>
      <c r="H250" s="58">
        <v>7.6</v>
      </c>
      <c r="I250" s="58">
        <v>8.93</v>
      </c>
      <c r="J250" s="58">
        <v>16.809999999999999</v>
      </c>
      <c r="K250" s="58">
        <v>7.72</v>
      </c>
      <c r="L250" s="58">
        <v>9.1199999999999992</v>
      </c>
      <c r="M250" s="59">
        <f t="shared" si="62"/>
        <v>16.875</v>
      </c>
      <c r="N250" s="59">
        <f t="shared" si="62"/>
        <v>7.66</v>
      </c>
      <c r="O250" s="59">
        <f t="shared" si="62"/>
        <v>9.0249999999999986</v>
      </c>
      <c r="P250" s="60">
        <f t="shared" si="53"/>
        <v>0.18966033949406716</v>
      </c>
      <c r="Q250" s="22">
        <f t="shared" si="54"/>
        <v>2.1877616239495494E-8</v>
      </c>
      <c r="R250" s="61">
        <f t="shared" si="55"/>
        <v>2.3279178566347569E-7</v>
      </c>
      <c r="S250" s="22">
        <f t="shared" si="56"/>
        <v>5.4192015472389604E-14</v>
      </c>
      <c r="T250" s="94">
        <v>298</v>
      </c>
      <c r="U250" s="59">
        <f t="shared" si="57"/>
        <v>289.875</v>
      </c>
      <c r="V250" s="63">
        <f t="shared" si="58"/>
        <v>0.47273616549600572</v>
      </c>
      <c r="W250" s="64">
        <f t="shared" si="59"/>
        <v>2.9698612887230085</v>
      </c>
      <c r="X250" s="65">
        <f t="shared" si="49"/>
        <v>-7.4989649621052977E-34</v>
      </c>
      <c r="Y250" s="66">
        <f t="shared" si="50"/>
        <v>-1.6863482800476605E-34</v>
      </c>
      <c r="Z250" s="66">
        <f t="shared" si="51"/>
        <v>-6.1918384194560896E-34</v>
      </c>
      <c r="AA250" s="67">
        <f t="shared" si="52"/>
        <v>2.0999019405696615E-34</v>
      </c>
      <c r="AB250" s="68">
        <f t="shared" si="61"/>
        <v>4.8372771316976109E-33</v>
      </c>
      <c r="AC250" s="69"/>
      <c r="AD250" s="70">
        <f t="shared" si="60"/>
        <v>4.8372771316976106E-29</v>
      </c>
      <c r="AG250" s="71">
        <v>2440</v>
      </c>
    </row>
    <row r="251" spans="5:33">
      <c r="E251" s="72">
        <v>0.5693287037037037</v>
      </c>
      <c r="F251" s="71">
        <v>2450</v>
      </c>
      <c r="G251" s="58">
        <v>16.940000000000001</v>
      </c>
      <c r="H251" s="58">
        <v>7.6</v>
      </c>
      <c r="I251" s="58">
        <v>8.92</v>
      </c>
      <c r="J251" s="58">
        <v>16.82</v>
      </c>
      <c r="K251" s="58">
        <v>7.73</v>
      </c>
      <c r="L251" s="58">
        <v>9.11</v>
      </c>
      <c r="M251" s="59">
        <f t="shared" si="62"/>
        <v>16.880000000000003</v>
      </c>
      <c r="N251" s="59">
        <f t="shared" si="62"/>
        <v>7.665</v>
      </c>
      <c r="O251" s="59">
        <f t="shared" si="62"/>
        <v>9.0150000000000006</v>
      </c>
      <c r="P251" s="60">
        <f t="shared" si="53"/>
        <v>0.18946696851491848</v>
      </c>
      <c r="Q251" s="22">
        <f t="shared" si="54"/>
        <v>2.1627185237270173E-8</v>
      </c>
      <c r="R251" s="61">
        <f t="shared" si="55"/>
        <v>2.3558525283726771E-7</v>
      </c>
      <c r="S251" s="22">
        <f t="shared" si="56"/>
        <v>5.5500411354399351E-14</v>
      </c>
      <c r="T251" s="94">
        <v>298</v>
      </c>
      <c r="U251" s="59">
        <f t="shared" si="57"/>
        <v>289.88</v>
      </c>
      <c r="V251" s="63">
        <f t="shared" si="58"/>
        <v>0.47243710195285588</v>
      </c>
      <c r="W251" s="64">
        <f t="shared" si="59"/>
        <v>2.9678168890382923</v>
      </c>
      <c r="X251" s="65">
        <f t="shared" si="49"/>
        <v>-2.0813393543949298E-34</v>
      </c>
      <c r="Y251" s="66">
        <f t="shared" si="50"/>
        <v>-4.2964303632755748E-35</v>
      </c>
      <c r="Z251" s="66">
        <f t="shared" si="51"/>
        <v>-1.7403859103123746E-34</v>
      </c>
      <c r="AA251" s="67">
        <f t="shared" si="52"/>
        <v>6.8090986172577182E-35</v>
      </c>
      <c r="AB251" s="68">
        <f t="shared" si="61"/>
        <v>1.311371061607102E-33</v>
      </c>
      <c r="AC251" s="69"/>
      <c r="AD251" s="70">
        <f t="shared" si="60"/>
        <v>1.3113710616071021E-29</v>
      </c>
      <c r="AG251" s="71">
        <v>2450</v>
      </c>
    </row>
    <row r="252" spans="5:33">
      <c r="E252" s="72">
        <v>0.56944444444444442</v>
      </c>
      <c r="F252" s="71">
        <v>2460</v>
      </c>
      <c r="G252" s="58">
        <v>16.96</v>
      </c>
      <c r="H252" s="58">
        <v>7.61</v>
      </c>
      <c r="I252" s="58">
        <v>8.9499999999999993</v>
      </c>
      <c r="J252" s="58">
        <v>16.829999999999998</v>
      </c>
      <c r="K252" s="58">
        <v>7.74</v>
      </c>
      <c r="L252" s="58">
        <v>9.11</v>
      </c>
      <c r="M252" s="59">
        <f t="shared" si="62"/>
        <v>16.895</v>
      </c>
      <c r="N252" s="59">
        <f t="shared" si="62"/>
        <v>7.6750000000000007</v>
      </c>
      <c r="O252" s="59">
        <f t="shared" si="62"/>
        <v>9.0299999999999994</v>
      </c>
      <c r="P252" s="60">
        <f t="shared" si="53"/>
        <v>0.18983265994131918</v>
      </c>
      <c r="Q252" s="22">
        <f t="shared" si="54"/>
        <v>2.1134890398366363E-8</v>
      </c>
      <c r="R252" s="61">
        <f t="shared" si="55"/>
        <v>2.4137342284407497E-7</v>
      </c>
      <c r="S252" s="22">
        <f t="shared" si="56"/>
        <v>5.8261129255464616E-14</v>
      </c>
      <c r="T252" s="94">
        <v>298</v>
      </c>
      <c r="U252" s="59">
        <f t="shared" si="57"/>
        <v>289.89499999999998</v>
      </c>
      <c r="V252" s="63">
        <f t="shared" si="58"/>
        <v>0.47153997322103819</v>
      </c>
      <c r="W252" s="64">
        <f t="shared" si="59"/>
        <v>2.9616925521938717</v>
      </c>
      <c r="X252" s="65">
        <f t="shared" si="49"/>
        <v>-5.9320069629940667E-35</v>
      </c>
      <c r="Y252" s="66">
        <f t="shared" si="50"/>
        <v>-9.7058450299972506E-36</v>
      </c>
      <c r="Z252" s="66">
        <f t="shared" si="51"/>
        <v>-5.1202277822638472E-35</v>
      </c>
      <c r="AA252" s="67">
        <f t="shared" si="52"/>
        <v>2.632923347333446E-35</v>
      </c>
      <c r="AB252" s="68">
        <f t="shared" si="61"/>
        <v>3.5462316394893553E-34</v>
      </c>
      <c r="AC252" s="69"/>
      <c r="AD252" s="70">
        <f t="shared" si="60"/>
        <v>3.5462316394893555E-30</v>
      </c>
      <c r="AG252" s="71">
        <v>2460</v>
      </c>
    </row>
    <row r="253" spans="5:33">
      <c r="E253" s="72">
        <v>0.56956018518518514</v>
      </c>
      <c r="F253" s="71">
        <v>2470</v>
      </c>
      <c r="G253" s="58">
        <v>16.96</v>
      </c>
      <c r="H253" s="58">
        <v>7.61</v>
      </c>
      <c r="I253" s="58">
        <v>8.98</v>
      </c>
      <c r="J253" s="58">
        <v>16.84</v>
      </c>
      <c r="K253" s="58">
        <v>7.75</v>
      </c>
      <c r="L253" s="58">
        <v>9.1300000000000008</v>
      </c>
      <c r="M253" s="59">
        <f t="shared" si="62"/>
        <v>16.899999999999999</v>
      </c>
      <c r="N253" s="59">
        <f t="shared" si="62"/>
        <v>7.68</v>
      </c>
      <c r="O253" s="59">
        <f t="shared" si="62"/>
        <v>9.0549999999999997</v>
      </c>
      <c r="P253" s="60">
        <f t="shared" si="53"/>
        <v>0.19037508639307621</v>
      </c>
      <c r="Q253" s="22">
        <f t="shared" si="54"/>
        <v>2.0892961308540368E-8</v>
      </c>
      <c r="R253" s="61">
        <f t="shared" si="55"/>
        <v>2.4426986840128731E-7</v>
      </c>
      <c r="S253" s="22">
        <f t="shared" si="56"/>
        <v>5.9667768608782222E-14</v>
      </c>
      <c r="T253" s="94">
        <v>298</v>
      </c>
      <c r="U253" s="59">
        <f t="shared" si="57"/>
        <v>289.89999999999998</v>
      </c>
      <c r="V253" s="63">
        <f t="shared" si="58"/>
        <v>0.4712409509411955</v>
      </c>
      <c r="W253" s="64">
        <f t="shared" si="59"/>
        <v>2.9596540569255354</v>
      </c>
      <c r="X253" s="65">
        <f t="shared" si="49"/>
        <v>-1.6609702458404835E-35</v>
      </c>
      <c r="Y253" s="66">
        <f t="shared" si="50"/>
        <v>-2.331763852558535E-36</v>
      </c>
      <c r="Z253" s="66">
        <f t="shared" si="51"/>
        <v>-1.460528478665325E-35</v>
      </c>
      <c r="AA253" s="67">
        <f t="shared" si="52"/>
        <v>8.500122359584498E-36</v>
      </c>
      <c r="AB253" s="68">
        <f t="shared" si="61"/>
        <v>9.6611360845807177E-35</v>
      </c>
      <c r="AC253" s="69"/>
      <c r="AD253" s="70">
        <f t="shared" si="60"/>
        <v>9.6611360845807173E-31</v>
      </c>
      <c r="AG253" s="71">
        <v>2470</v>
      </c>
    </row>
    <row r="254" spans="5:33">
      <c r="E254" s="72">
        <v>0.56967592592592586</v>
      </c>
      <c r="F254" s="71">
        <v>2480</v>
      </c>
      <c r="G254" s="58">
        <v>16.97</v>
      </c>
      <c r="H254" s="58">
        <v>7.62</v>
      </c>
      <c r="I254" s="58">
        <v>8.9</v>
      </c>
      <c r="J254" s="58">
        <v>16.84</v>
      </c>
      <c r="K254" s="58">
        <v>7.75</v>
      </c>
      <c r="L254" s="58">
        <v>9.2100000000000009</v>
      </c>
      <c r="M254" s="59">
        <f t="shared" si="62"/>
        <v>16.905000000000001</v>
      </c>
      <c r="N254" s="59">
        <f t="shared" si="62"/>
        <v>7.6850000000000005</v>
      </c>
      <c r="O254" s="59">
        <f t="shared" si="62"/>
        <v>9.0549999999999997</v>
      </c>
      <c r="P254" s="60">
        <f t="shared" si="53"/>
        <v>0.19039195475954443</v>
      </c>
      <c r="Q254" s="22">
        <f t="shared" si="54"/>
        <v>2.0653801558105268E-8</v>
      </c>
      <c r="R254" s="61">
        <f t="shared" si="55"/>
        <v>2.472010708789895E-7</v>
      </c>
      <c r="S254" s="22">
        <f t="shared" si="56"/>
        <v>6.110836944371919E-14</v>
      </c>
      <c r="T254" s="94">
        <v>298</v>
      </c>
      <c r="U254" s="59">
        <f t="shared" si="57"/>
        <v>289.90499999999997</v>
      </c>
      <c r="V254" s="63">
        <f t="shared" si="58"/>
        <v>0.47094193897584508</v>
      </c>
      <c r="W254" s="64">
        <f t="shared" si="59"/>
        <v>2.9576170349709252</v>
      </c>
      <c r="X254" s="65">
        <f t="shared" si="49"/>
        <v>-4.6939977031789047E-36</v>
      </c>
      <c r="Y254" s="66">
        <f t="shared" si="50"/>
        <v>-5.5833681868583518E-37</v>
      </c>
      <c r="Z254" s="66">
        <f t="shared" si="51"/>
        <v>-4.2020733590643925E-36</v>
      </c>
      <c r="AA254" s="67">
        <f t="shared" si="52"/>
        <v>2.710501201063809E-36</v>
      </c>
      <c r="AB254" s="68">
        <f t="shared" si="61"/>
        <v>2.6638565217067616E-35</v>
      </c>
      <c r="AC254" s="69"/>
      <c r="AD254" s="70">
        <f t="shared" si="60"/>
        <v>2.6638565217067617E-31</v>
      </c>
      <c r="AG254" s="71">
        <v>2480</v>
      </c>
    </row>
    <row r="255" spans="5:33">
      <c r="E255" s="72">
        <v>0.5697916666666667</v>
      </c>
      <c r="F255" s="71">
        <v>2490</v>
      </c>
      <c r="G255" s="58">
        <v>16.97</v>
      </c>
      <c r="H255" s="58">
        <v>7.62</v>
      </c>
      <c r="I255" s="58">
        <v>8.3800000000000008</v>
      </c>
      <c r="J255" s="58">
        <v>16.86</v>
      </c>
      <c r="K255" s="58">
        <v>7.76</v>
      </c>
      <c r="L255" s="58">
        <v>9.16</v>
      </c>
      <c r="M255" s="59">
        <f t="shared" si="62"/>
        <v>16.914999999999999</v>
      </c>
      <c r="N255" s="59">
        <f t="shared" si="62"/>
        <v>7.6899999999999995</v>
      </c>
      <c r="O255" s="59">
        <f t="shared" si="62"/>
        <v>8.77</v>
      </c>
      <c r="P255" s="60">
        <f t="shared" si="53"/>
        <v>0.1844321803479661</v>
      </c>
      <c r="Q255" s="22">
        <f t="shared" si="54"/>
        <v>2.0417379446695271E-8</v>
      </c>
      <c r="R255" s="61">
        <f t="shared" si="55"/>
        <v>2.5027141352696431E-7</v>
      </c>
      <c r="S255" s="22">
        <f t="shared" si="56"/>
        <v>6.2635780428784778E-14</v>
      </c>
      <c r="T255" s="94">
        <v>298</v>
      </c>
      <c r="U255" s="59">
        <f t="shared" si="57"/>
        <v>289.91500000000002</v>
      </c>
      <c r="V255" s="63">
        <f t="shared" si="58"/>
        <v>0.47034394598648288</v>
      </c>
      <c r="W255" s="64">
        <f t="shared" si="59"/>
        <v>2.9535474065462006</v>
      </c>
      <c r="X255" s="65">
        <f t="shared" si="49"/>
        <v>-1.3078336885310011E-36</v>
      </c>
      <c r="Y255" s="66">
        <f t="shared" si="50"/>
        <v>-1.6215597277686973E-37</v>
      </c>
      <c r="Z255" s="66">
        <f t="shared" si="51"/>
        <v>-1.1657831463893885E-36</v>
      </c>
      <c r="AA255" s="67">
        <f t="shared" si="52"/>
        <v>7.346458467993037E-37</v>
      </c>
      <c r="AB255" s="68">
        <f t="shared" si="61"/>
        <v>7.4647037877084402E-36</v>
      </c>
      <c r="AC255" s="69"/>
      <c r="AD255" s="70">
        <f t="shared" si="60"/>
        <v>7.4647037877084404E-32</v>
      </c>
      <c r="AG255" s="71">
        <v>2490</v>
      </c>
    </row>
    <row r="256" spans="5:33">
      <c r="E256" s="72">
        <v>0.56990740740740742</v>
      </c>
      <c r="F256" s="71">
        <v>2500</v>
      </c>
      <c r="G256" s="58">
        <v>16.97</v>
      </c>
      <c r="H256" s="58">
        <v>7.62</v>
      </c>
      <c r="I256" s="58">
        <v>8.1300000000000008</v>
      </c>
      <c r="J256" s="58">
        <v>16.86</v>
      </c>
      <c r="K256" s="58">
        <v>7.77</v>
      </c>
      <c r="L256" s="58">
        <v>9.18</v>
      </c>
      <c r="M256" s="59">
        <f t="shared" si="62"/>
        <v>16.914999999999999</v>
      </c>
      <c r="N256" s="59">
        <f t="shared" si="62"/>
        <v>7.6950000000000003</v>
      </c>
      <c r="O256" s="59">
        <f t="shared" si="62"/>
        <v>8.6550000000000011</v>
      </c>
      <c r="P256" s="60">
        <f t="shared" si="53"/>
        <v>0.18201374240725735</v>
      </c>
      <c r="Q256" s="22">
        <f t="shared" si="54"/>
        <v>2.0183663636815588E-8</v>
      </c>
      <c r="R256" s="61">
        <f t="shared" si="55"/>
        <v>2.5316941991245994E-7</v>
      </c>
      <c r="S256" s="22">
        <f t="shared" si="56"/>
        <v>6.4094755178811471E-14</v>
      </c>
      <c r="T256" s="94">
        <v>298</v>
      </c>
      <c r="U256" s="59">
        <f t="shared" si="57"/>
        <v>289.91500000000002</v>
      </c>
      <c r="V256" s="63">
        <f t="shared" si="58"/>
        <v>0.47034394598648288</v>
      </c>
      <c r="W256" s="64">
        <f t="shared" si="59"/>
        <v>2.9535474065462006</v>
      </c>
      <c r="X256" s="65">
        <f t="shared" si="49"/>
        <v>-3.6853731475601116E-37</v>
      </c>
      <c r="Y256" s="66">
        <f t="shared" si="50"/>
        <v>-4.2506318047931069E-38</v>
      </c>
      <c r="Z256" s="66">
        <f t="shared" si="51"/>
        <v>-3.3093358594843431E-37</v>
      </c>
      <c r="AA256" s="67">
        <f t="shared" si="52"/>
        <v>2.1699149088136847E-37</v>
      </c>
      <c r="AB256" s="68">
        <f t="shared" si="61"/>
        <v>2.0829269876014397E-36</v>
      </c>
      <c r="AC256" s="69"/>
      <c r="AD256" s="70">
        <f t="shared" si="60"/>
        <v>2.0829269876014398E-32</v>
      </c>
      <c r="AG256" s="71">
        <v>2500</v>
      </c>
    </row>
    <row r="257" spans="5:33">
      <c r="E257" s="72">
        <v>0.57002314814814814</v>
      </c>
      <c r="F257" s="71">
        <v>2510</v>
      </c>
      <c r="G257" s="58">
        <v>16.97</v>
      </c>
      <c r="H257" s="58">
        <v>7.62</v>
      </c>
      <c r="I257" s="58">
        <v>7.83</v>
      </c>
      <c r="J257" s="58">
        <v>16.87</v>
      </c>
      <c r="K257" s="58">
        <v>7.77</v>
      </c>
      <c r="L257" s="58">
        <v>9.14</v>
      </c>
      <c r="M257" s="59">
        <f t="shared" si="62"/>
        <v>16.920000000000002</v>
      </c>
      <c r="N257" s="59">
        <f t="shared" si="62"/>
        <v>7.6950000000000003</v>
      </c>
      <c r="O257" s="59">
        <f t="shared" si="62"/>
        <v>8.4849999999999994</v>
      </c>
      <c r="P257" s="60">
        <f t="shared" si="53"/>
        <v>0.17845447516594801</v>
      </c>
      <c r="Q257" s="22">
        <f t="shared" si="54"/>
        <v>2.0183663636815588E-8</v>
      </c>
      <c r="R257" s="61">
        <f t="shared" si="55"/>
        <v>2.5327463366307662E-7</v>
      </c>
      <c r="S257" s="22">
        <f t="shared" si="56"/>
        <v>6.4148040057165666E-14</v>
      </c>
      <c r="T257" s="94">
        <v>298</v>
      </c>
      <c r="U257" s="59">
        <f t="shared" si="57"/>
        <v>289.92</v>
      </c>
      <c r="V257" s="63">
        <f t="shared" si="58"/>
        <v>0.47004496496140524</v>
      </c>
      <c r="W257" s="64">
        <f t="shared" si="59"/>
        <v>2.9515147978499616</v>
      </c>
      <c r="X257" s="65">
        <f t="shared" si="49"/>
        <v>-1.0173145181152842E-37</v>
      </c>
      <c r="Y257" s="66">
        <f t="shared" si="50"/>
        <v>-1.3359222530482198E-38</v>
      </c>
      <c r="Z257" s="66">
        <f t="shared" si="51"/>
        <v>-9.0126542459920169E-38</v>
      </c>
      <c r="AA257" s="67">
        <f t="shared" si="52"/>
        <v>5.4851066824530964E-38</v>
      </c>
      <c r="AB257" s="68">
        <f t="shared" si="61"/>
        <v>5.8555093448915682E-37</v>
      </c>
      <c r="AC257" s="69"/>
      <c r="AD257" s="70">
        <f t="shared" si="60"/>
        <v>5.8555093448915684E-33</v>
      </c>
      <c r="AG257" s="71">
        <v>2510</v>
      </c>
    </row>
    <row r="258" spans="5:33">
      <c r="E258" s="72">
        <v>0.57013888888888886</v>
      </c>
      <c r="F258" s="71">
        <v>2520</v>
      </c>
      <c r="G258" s="58">
        <v>16.97</v>
      </c>
      <c r="H258" s="58">
        <v>7.61</v>
      </c>
      <c r="I258" s="58">
        <v>7.61</v>
      </c>
      <c r="J258" s="58">
        <v>16.88</v>
      </c>
      <c r="K258" s="58">
        <v>7.78</v>
      </c>
      <c r="L258" s="58">
        <v>9.16</v>
      </c>
      <c r="M258" s="59">
        <f t="shared" si="62"/>
        <v>16.924999999999997</v>
      </c>
      <c r="N258" s="59">
        <f t="shared" si="62"/>
        <v>7.6950000000000003</v>
      </c>
      <c r="O258" s="59">
        <f t="shared" si="62"/>
        <v>8.3849999999999998</v>
      </c>
      <c r="P258" s="60">
        <f t="shared" si="53"/>
        <v>0.17636693058086553</v>
      </c>
      <c r="Q258" s="22">
        <f t="shared" si="54"/>
        <v>2.0183663636815588E-8</v>
      </c>
      <c r="R258" s="61">
        <f t="shared" si="55"/>
        <v>2.5337989113908989E-7</v>
      </c>
      <c r="S258" s="22">
        <f t="shared" si="56"/>
        <v>6.4201369233657047E-14</v>
      </c>
      <c r="T258" s="94">
        <v>298</v>
      </c>
      <c r="U258" s="59">
        <f t="shared" si="57"/>
        <v>289.92500000000001</v>
      </c>
      <c r="V258" s="63">
        <f t="shared" si="58"/>
        <v>0.46974599424868596</v>
      </c>
      <c r="W258" s="64">
        <f t="shared" si="59"/>
        <v>2.9494836580151871</v>
      </c>
      <c r="X258" s="65">
        <f t="shared" si="49"/>
        <v>-2.7938197503911265E-38</v>
      </c>
      <c r="Y258" s="66">
        <f t="shared" si="50"/>
        <v>-3.9162322635235787E-39</v>
      </c>
      <c r="Z258" s="66">
        <f t="shared" si="51"/>
        <v>-2.4570922457105623E-38</v>
      </c>
      <c r="AA258" s="67">
        <f t="shared" si="52"/>
        <v>1.4315197340635911E-38</v>
      </c>
      <c r="AB258" s="68">
        <f t="shared" si="61"/>
        <v>1.6246440954282153E-37</v>
      </c>
      <c r="AC258" s="69"/>
      <c r="AD258" s="70">
        <f t="shared" si="60"/>
        <v>1.6246440954282154E-33</v>
      </c>
      <c r="AG258" s="71">
        <v>2520</v>
      </c>
    </row>
    <row r="259" spans="5:33">
      <c r="E259" s="72">
        <v>0.57025462962962958</v>
      </c>
      <c r="F259" s="71">
        <v>2530</v>
      </c>
      <c r="G259" s="58">
        <v>16.97</v>
      </c>
      <c r="H259" s="58">
        <v>7.61</v>
      </c>
      <c r="I259" s="58">
        <v>7.48</v>
      </c>
      <c r="J259" s="58">
        <v>16.88</v>
      </c>
      <c r="K259" s="58">
        <v>7.79</v>
      </c>
      <c r="L259" s="58">
        <v>9.1999999999999993</v>
      </c>
      <c r="M259" s="59">
        <f t="shared" si="62"/>
        <v>16.924999999999997</v>
      </c>
      <c r="N259" s="59">
        <f t="shared" si="62"/>
        <v>7.7</v>
      </c>
      <c r="O259" s="59">
        <f t="shared" si="62"/>
        <v>8.34</v>
      </c>
      <c r="P259" s="60">
        <f t="shared" si="53"/>
        <v>0.17542041753660328</v>
      </c>
      <c r="Q259" s="22">
        <f t="shared" si="54"/>
        <v>1.9952623149688773E-8</v>
      </c>
      <c r="R259" s="61">
        <f t="shared" si="55"/>
        <v>2.5631389199891308E-7</v>
      </c>
      <c r="S259" s="22">
        <f t="shared" si="56"/>
        <v>6.5696811231630476E-14</v>
      </c>
      <c r="T259" s="94">
        <v>298</v>
      </c>
      <c r="U259" s="59">
        <f t="shared" si="57"/>
        <v>289.92500000000001</v>
      </c>
      <c r="V259" s="63">
        <f t="shared" si="58"/>
        <v>0.46974599424868596</v>
      </c>
      <c r="W259" s="64">
        <f t="shared" si="59"/>
        <v>2.9494836580151871</v>
      </c>
      <c r="X259" s="65">
        <f t="shared" si="49"/>
        <v>-7.8415647206232656E-39</v>
      </c>
      <c r="Y259" s="66">
        <f t="shared" si="50"/>
        <v>-9.7916729470194735E-40</v>
      </c>
      <c r="Z259" s="66">
        <f t="shared" si="51"/>
        <v>-6.9846649356815045E-39</v>
      </c>
      <c r="AA259" s="67">
        <f t="shared" si="52"/>
        <v>4.3834307702598202E-39</v>
      </c>
      <c r="AB259" s="68">
        <f t="shared" si="61"/>
        <v>4.4802226868599066E-38</v>
      </c>
      <c r="AC259" s="69"/>
      <c r="AD259" s="70">
        <f t="shared" si="60"/>
        <v>4.480222686859907E-34</v>
      </c>
      <c r="AG259" s="71">
        <v>2530</v>
      </c>
    </row>
    <row r="260" spans="5:33">
      <c r="E260" s="72">
        <v>0.57037037037037031</v>
      </c>
      <c r="F260" s="71">
        <v>2540</v>
      </c>
      <c r="G260" s="58">
        <v>16.97</v>
      </c>
      <c r="H260" s="58">
        <v>7.61</v>
      </c>
      <c r="I260" s="58">
        <v>7.33</v>
      </c>
      <c r="J260" s="58">
        <v>16.89</v>
      </c>
      <c r="K260" s="58">
        <v>7.79</v>
      </c>
      <c r="L260" s="58">
        <v>9.17</v>
      </c>
      <c r="M260" s="59">
        <f t="shared" si="62"/>
        <v>16.93</v>
      </c>
      <c r="N260" s="59">
        <f t="shared" si="62"/>
        <v>7.7</v>
      </c>
      <c r="O260" s="59">
        <f t="shared" si="62"/>
        <v>8.25</v>
      </c>
      <c r="P260" s="60">
        <f t="shared" si="53"/>
        <v>0.17354277382328559</v>
      </c>
      <c r="Q260" s="22">
        <f t="shared" si="54"/>
        <v>1.9952623149688773E-8</v>
      </c>
      <c r="R260" s="61">
        <f t="shared" si="55"/>
        <v>2.5642041254915055E-7</v>
      </c>
      <c r="S260" s="22">
        <f t="shared" si="56"/>
        <v>6.5751427971876559E-14</v>
      </c>
      <c r="T260" s="94">
        <v>298</v>
      </c>
      <c r="U260" s="59">
        <f t="shared" si="57"/>
        <v>289.93</v>
      </c>
      <c r="V260" s="63">
        <f t="shared" si="58"/>
        <v>0.46944703384779102</v>
      </c>
      <c r="W260" s="64">
        <f t="shared" si="59"/>
        <v>2.9474539859310021</v>
      </c>
      <c r="X260" s="65">
        <f t="shared" si="49"/>
        <v>-2.1664113728387014E-39</v>
      </c>
      <c r="Y260" s="66">
        <f t="shared" si="50"/>
        <v>-2.8795845140849255E-40</v>
      </c>
      <c r="Z260" s="66">
        <f t="shared" si="51"/>
        <v>-1.9167282327478952E-39</v>
      </c>
      <c r="AA260" s="67">
        <f t="shared" si="52"/>
        <v>1.1575037372220841E-39</v>
      </c>
      <c r="AB260" s="68">
        <f t="shared" si="61"/>
        <v>1.2492562850048624E-38</v>
      </c>
      <c r="AC260" s="69"/>
      <c r="AD260" s="70">
        <f t="shared" si="60"/>
        <v>1.2492562850048624E-34</v>
      </c>
      <c r="AG260" s="71">
        <v>2540</v>
      </c>
    </row>
    <row r="261" spans="5:33">
      <c r="E261" s="72">
        <v>0.57048611111111114</v>
      </c>
      <c r="F261" s="71">
        <v>2550</v>
      </c>
      <c r="G261" s="58">
        <v>16.97</v>
      </c>
      <c r="H261" s="58">
        <v>7.61</v>
      </c>
      <c r="I261" s="58">
        <v>7.14</v>
      </c>
      <c r="J261" s="58">
        <v>16.899999999999999</v>
      </c>
      <c r="K261" s="58">
        <v>7.8</v>
      </c>
      <c r="L261" s="58">
        <v>9.1999999999999993</v>
      </c>
      <c r="M261" s="59">
        <f t="shared" si="62"/>
        <v>16.934999999999999</v>
      </c>
      <c r="N261" s="59">
        <f t="shared" si="62"/>
        <v>7.7050000000000001</v>
      </c>
      <c r="O261" s="59">
        <f t="shared" si="62"/>
        <v>8.17</v>
      </c>
      <c r="P261" s="60">
        <f t="shared" si="53"/>
        <v>0.17187517071811631</v>
      </c>
      <c r="Q261" s="22">
        <f t="shared" si="54"/>
        <v>1.9724227361148516E-8</v>
      </c>
      <c r="R261" s="61">
        <f t="shared" si="55"/>
        <v>2.5949741976873393E-7</v>
      </c>
      <c r="S261" s="22">
        <f t="shared" si="56"/>
        <v>6.73389108666305E-14</v>
      </c>
      <c r="T261" s="94">
        <v>298</v>
      </c>
      <c r="U261" s="59">
        <f t="shared" si="57"/>
        <v>289.935</v>
      </c>
      <c r="V261" s="63">
        <f t="shared" si="58"/>
        <v>0.46914808375818645</v>
      </c>
      <c r="W261" s="64">
        <f t="shared" si="59"/>
        <v>2.9454257804874087</v>
      </c>
      <c r="X261" s="65">
        <f t="shared" si="49"/>
        <v>-6.0938920936809679E-40</v>
      </c>
      <c r="Y261" s="66">
        <f t="shared" si="50"/>
        <v>-7.3073393315414794E-41</v>
      </c>
      <c r="Z261" s="66">
        <f t="shared" si="51"/>
        <v>-5.4507823049741149E-40</v>
      </c>
      <c r="AA261" s="67">
        <f t="shared" si="52"/>
        <v>3.5004384756084216E-40</v>
      </c>
      <c r="AB261" s="68">
        <f t="shared" si="61"/>
        <v>3.4620945101663388E-39</v>
      </c>
      <c r="AC261" s="69"/>
      <c r="AD261" s="70">
        <f t="shared" si="60"/>
        <v>3.4620945101663387E-35</v>
      </c>
      <c r="AG261" s="71">
        <v>2550</v>
      </c>
    </row>
    <row r="262" spans="5:33">
      <c r="E262" s="72">
        <v>0.57060185185185186</v>
      </c>
      <c r="F262" s="71">
        <v>2560</v>
      </c>
      <c r="G262" s="58">
        <v>16.98</v>
      </c>
      <c r="H262" s="58">
        <v>7.61</v>
      </c>
      <c r="I262" s="58">
        <v>6.98</v>
      </c>
      <c r="J262" s="58">
        <v>16.91</v>
      </c>
      <c r="K262" s="58">
        <v>7.8</v>
      </c>
      <c r="L262" s="58">
        <v>9.2899999999999991</v>
      </c>
      <c r="M262" s="59">
        <f t="shared" si="62"/>
        <v>16.945</v>
      </c>
      <c r="N262" s="59">
        <f t="shared" si="62"/>
        <v>7.7050000000000001</v>
      </c>
      <c r="O262" s="59">
        <f t="shared" si="62"/>
        <v>8.1349999999999998</v>
      </c>
      <c r="P262" s="60">
        <f t="shared" si="53"/>
        <v>0.17116921273537791</v>
      </c>
      <c r="Q262" s="22">
        <f t="shared" si="54"/>
        <v>1.9724227361148516E-8</v>
      </c>
      <c r="R262" s="61">
        <f t="shared" si="55"/>
        <v>2.5971315174878478E-7</v>
      </c>
      <c r="S262" s="22">
        <f t="shared" si="56"/>
        <v>6.7450921191287319E-14</v>
      </c>
      <c r="T262" s="94">
        <v>298</v>
      </c>
      <c r="U262" s="59">
        <f t="shared" si="57"/>
        <v>289.94499999999999</v>
      </c>
      <c r="V262" s="63">
        <f t="shared" si="58"/>
        <v>0.46855021451071438</v>
      </c>
      <c r="W262" s="64">
        <f t="shared" si="59"/>
        <v>2.9413737650863965</v>
      </c>
      <c r="X262" s="65">
        <f t="shared" ref="X262:X325" si="63">-($B$2/W262)*P262*S262*AB262</f>
        <v>-1.7043830683881246E-40</v>
      </c>
      <c r="Y262" s="66">
        <f t="shared" ref="Y262:Y325" si="64">-(AB262+(5*X262))*$B$2*S262*P262/W262</f>
        <v>-2.0599180090625837E-41</v>
      </c>
      <c r="Z262" s="66">
        <f t="shared" ref="Z262:Z325" si="65">-(AB262+5*Y262)*$B$2*P262*S262/W262</f>
        <v>-1.5232874441851077E-40</v>
      </c>
      <c r="AA262" s="67">
        <f t="shared" ref="AA262:AA325" si="66">-(AB262+(10*Z262))*$B$2*P262*S262/W262</f>
        <v>9.7398266589522743E-41</v>
      </c>
      <c r="AB262" s="68">
        <f t="shared" si="61"/>
        <v>9.6934682777817049E-40</v>
      </c>
      <c r="AC262" s="69"/>
      <c r="AD262" s="70">
        <f t="shared" si="60"/>
        <v>9.6934682777817046E-36</v>
      </c>
      <c r="AG262" s="71">
        <v>2560</v>
      </c>
    </row>
    <row r="263" spans="5:33">
      <c r="E263" s="72">
        <v>0.57071759259259258</v>
      </c>
      <c r="F263" s="71">
        <v>2570</v>
      </c>
      <c r="G263" s="58">
        <v>16.98</v>
      </c>
      <c r="H263" s="58">
        <v>7.61</v>
      </c>
      <c r="I263" s="58">
        <v>6.85</v>
      </c>
      <c r="J263" s="58">
        <v>16.920000000000002</v>
      </c>
      <c r="K263" s="58">
        <v>7.81</v>
      </c>
      <c r="L263" s="58">
        <v>9.2899999999999991</v>
      </c>
      <c r="M263" s="59">
        <f t="shared" si="62"/>
        <v>16.950000000000003</v>
      </c>
      <c r="N263" s="59">
        <f t="shared" si="62"/>
        <v>7.71</v>
      </c>
      <c r="O263" s="59">
        <f t="shared" si="62"/>
        <v>8.07</v>
      </c>
      <c r="P263" s="60">
        <f t="shared" ref="P263:P306" si="67">((O263/32000)*(1/((-0.026*M263+1.9067)/1000)))/1.013</f>
        <v>0.16981659975569982</v>
      </c>
      <c r="Q263" s="22">
        <f t="shared" ref="Q263:Q306" si="68">POWER(10, -N263)</f>
        <v>1.9498445997580434E-8</v>
      </c>
      <c r="R263" s="61">
        <f t="shared" ref="R263:R306" si="69">(0.00000000000001*(0.1253*EXP(0.0831*M263)))/Q263</f>
        <v>2.6282967135425348E-7</v>
      </c>
      <c r="S263" s="22">
        <f t="shared" ref="S263:S306" si="70">POWER(R263, 2)</f>
        <v>6.9079436144184886E-14</v>
      </c>
      <c r="T263" s="94">
        <v>298</v>
      </c>
      <c r="U263" s="59">
        <f t="shared" ref="U263:U302" si="71">273+M263</f>
        <v>289.95</v>
      </c>
      <c r="V263" s="63">
        <f t="shared" ref="V263:V302" si="72">((1/U263)-(1/298))*5026</f>
        <v>0.46825129535178106</v>
      </c>
      <c r="W263" s="64">
        <f t="shared" ref="W263:W302" si="73">POWER(10,V263)</f>
        <v>2.9393499529133713</v>
      </c>
      <c r="X263" s="65">
        <f t="shared" si="63"/>
        <v>-4.8480959858966173E-41</v>
      </c>
      <c r="Y263" s="66">
        <f t="shared" si="64"/>
        <v>-5.1454872522032882E-42</v>
      </c>
      <c r="Z263" s="66">
        <f t="shared" si="65"/>
        <v>-4.388158471220813E-41</v>
      </c>
      <c r="AA263" s="67">
        <f t="shared" si="66"/>
        <v>2.9967536943456322E-41</v>
      </c>
      <c r="AB263" s="68">
        <f t="shared" si="61"/>
        <v>2.711870123322352E-40</v>
      </c>
      <c r="AC263" s="69"/>
      <c r="AD263" s="70">
        <f t="shared" ref="AD263:AD302" si="74">AB263*10000</f>
        <v>2.711870123322352E-36</v>
      </c>
      <c r="AG263" s="71">
        <v>2570</v>
      </c>
    </row>
    <row r="264" spans="5:33">
      <c r="E264" s="72">
        <v>0.5708333333333333</v>
      </c>
      <c r="F264" s="71">
        <v>2580</v>
      </c>
      <c r="G264" s="58">
        <v>16.98</v>
      </c>
      <c r="H264" s="58">
        <v>7.61</v>
      </c>
      <c r="I264" s="58">
        <v>6.78</v>
      </c>
      <c r="J264" s="58">
        <v>16.920000000000002</v>
      </c>
      <c r="K264" s="58">
        <v>7.81</v>
      </c>
      <c r="L264" s="58">
        <v>8.7899999999999991</v>
      </c>
      <c r="M264" s="59">
        <f t="shared" si="62"/>
        <v>16.950000000000003</v>
      </c>
      <c r="N264" s="59">
        <f t="shared" si="62"/>
        <v>7.71</v>
      </c>
      <c r="O264" s="59">
        <f t="shared" si="62"/>
        <v>7.7850000000000001</v>
      </c>
      <c r="P264" s="60">
        <f t="shared" si="67"/>
        <v>0.16381935924388141</v>
      </c>
      <c r="Q264" s="22">
        <f t="shared" si="68"/>
        <v>1.9498445997580434E-8</v>
      </c>
      <c r="R264" s="61">
        <f t="shared" si="69"/>
        <v>2.6282967135425348E-7</v>
      </c>
      <c r="S264" s="22">
        <f t="shared" si="70"/>
        <v>6.9079436144184886E-14</v>
      </c>
      <c r="T264" s="94">
        <v>298</v>
      </c>
      <c r="U264" s="59">
        <f t="shared" si="71"/>
        <v>289.95</v>
      </c>
      <c r="V264" s="63">
        <f t="shared" si="72"/>
        <v>0.46825129535178106</v>
      </c>
      <c r="W264" s="64">
        <f t="shared" si="73"/>
        <v>2.9393499529133713</v>
      </c>
      <c r="X264" s="65">
        <f t="shared" si="63"/>
        <v>-1.3263478031330764E-41</v>
      </c>
      <c r="Y264" s="66">
        <f t="shared" si="64"/>
        <v>-1.8264066376628302E-42</v>
      </c>
      <c r="Z264" s="66">
        <f t="shared" si="65"/>
        <v>-1.1688571128369427E-41</v>
      </c>
      <c r="AA264" s="67">
        <f t="shared" si="66"/>
        <v>6.8945864174274123E-42</v>
      </c>
      <c r="AB264" s="68">
        <f t="shared" ref="AB264:AB302" si="75">AB263+10*(0.166666666666666*(X263+2*Y263+2*Z263+AA263))</f>
        <v>7.690773425834816E-41</v>
      </c>
      <c r="AC264" s="69"/>
      <c r="AD264" s="70">
        <f t="shared" si="74"/>
        <v>7.6907734258348163E-37</v>
      </c>
      <c r="AG264" s="71">
        <v>2580</v>
      </c>
    </row>
    <row r="265" spans="5:33">
      <c r="E265" s="72">
        <v>0.57094907407407403</v>
      </c>
      <c r="F265" s="71">
        <v>2590</v>
      </c>
      <c r="G265" s="58">
        <v>16.98</v>
      </c>
      <c r="H265" s="58">
        <v>7.61</v>
      </c>
      <c r="I265" s="58">
        <v>6.72</v>
      </c>
      <c r="J265" s="58">
        <v>16.920000000000002</v>
      </c>
      <c r="K265" s="58">
        <v>7.81</v>
      </c>
      <c r="L265" s="58">
        <v>8.51</v>
      </c>
      <c r="M265" s="59">
        <f t="shared" si="62"/>
        <v>16.950000000000003</v>
      </c>
      <c r="N265" s="59">
        <f t="shared" si="62"/>
        <v>7.71</v>
      </c>
      <c r="O265" s="59">
        <f t="shared" si="62"/>
        <v>7.6150000000000002</v>
      </c>
      <c r="P265" s="60">
        <f t="shared" si="67"/>
        <v>0.16024205788595464</v>
      </c>
      <c r="Q265" s="22">
        <f t="shared" si="68"/>
        <v>1.9498445997580434E-8</v>
      </c>
      <c r="R265" s="61">
        <f t="shared" si="69"/>
        <v>2.6282967135425348E-7</v>
      </c>
      <c r="S265" s="22">
        <f t="shared" si="70"/>
        <v>6.9079436144184886E-14</v>
      </c>
      <c r="T265" s="94">
        <v>298</v>
      </c>
      <c r="U265" s="59">
        <f t="shared" si="71"/>
        <v>289.95</v>
      </c>
      <c r="V265" s="63">
        <f t="shared" si="72"/>
        <v>0.46825129535178106</v>
      </c>
      <c r="W265" s="64">
        <f t="shared" si="73"/>
        <v>2.9393499529133713</v>
      </c>
      <c r="X265" s="65">
        <f t="shared" si="63"/>
        <v>-3.5835570325365038E-42</v>
      </c>
      <c r="Y265" s="66">
        <f t="shared" si="64"/>
        <v>-5.60940724555431E-43</v>
      </c>
      <c r="Z265" s="66">
        <f t="shared" si="65"/>
        <v>-3.1104213836664605E-42</v>
      </c>
      <c r="AA265" s="67">
        <f t="shared" si="66"/>
        <v>1.6635258594629428E-42</v>
      </c>
      <c r="AB265" s="68">
        <f t="shared" si="75"/>
        <v>2.1242989015068609E-41</v>
      </c>
      <c r="AC265" s="69"/>
      <c r="AD265" s="70">
        <f t="shared" si="74"/>
        <v>2.124298901506861E-37</v>
      </c>
      <c r="AG265" s="71">
        <v>2590</v>
      </c>
    </row>
    <row r="266" spans="5:33">
      <c r="E266" s="72">
        <v>0.57106481481481486</v>
      </c>
      <c r="F266" s="71">
        <v>2600</v>
      </c>
      <c r="G266" s="58">
        <v>16.98</v>
      </c>
      <c r="H266" s="58">
        <v>7.61</v>
      </c>
      <c r="I266" s="58">
        <v>6.65</v>
      </c>
      <c r="J266" s="58">
        <v>16.920000000000002</v>
      </c>
      <c r="K266" s="58">
        <v>7.81</v>
      </c>
      <c r="L266" s="58">
        <v>8.5</v>
      </c>
      <c r="M266" s="59">
        <f t="shared" si="62"/>
        <v>16.950000000000003</v>
      </c>
      <c r="N266" s="59">
        <f t="shared" si="62"/>
        <v>7.71</v>
      </c>
      <c r="O266" s="59">
        <f t="shared" si="62"/>
        <v>7.5750000000000002</v>
      </c>
      <c r="P266" s="60">
        <f t="shared" si="67"/>
        <v>0.15940033991938363</v>
      </c>
      <c r="Q266" s="22">
        <f t="shared" si="68"/>
        <v>1.9498445997580434E-8</v>
      </c>
      <c r="R266" s="61">
        <f t="shared" si="69"/>
        <v>2.6282967135425348E-7</v>
      </c>
      <c r="S266" s="22">
        <f t="shared" si="70"/>
        <v>6.9079436144184886E-14</v>
      </c>
      <c r="T266" s="94">
        <v>298</v>
      </c>
      <c r="U266" s="59">
        <f t="shared" si="71"/>
        <v>289.95</v>
      </c>
      <c r="V266" s="63">
        <f t="shared" si="72"/>
        <v>0.46825129535178106</v>
      </c>
      <c r="W266" s="64">
        <f t="shared" si="73"/>
        <v>2.9393499529133713</v>
      </c>
      <c r="X266" s="65">
        <f t="shared" si="63"/>
        <v>-9.7413330163551354E-43</v>
      </c>
      <c r="Y266" s="66">
        <f t="shared" si="64"/>
        <v>-1.5679882176236963E-43</v>
      </c>
      <c r="Z266" s="66">
        <f t="shared" si="65"/>
        <v>-8.4257319254705534E-43</v>
      </c>
      <c r="AA266" s="67">
        <f t="shared" si="66"/>
        <v>4.3976789839383465E-43</v>
      </c>
      <c r="AB266" s="68">
        <f t="shared" si="75"/>
        <v>5.8050633658730997E-42</v>
      </c>
      <c r="AC266" s="69"/>
      <c r="AD266" s="70">
        <f t="shared" si="74"/>
        <v>5.8050633658730994E-38</v>
      </c>
      <c r="AG266" s="71">
        <v>2600</v>
      </c>
    </row>
    <row r="267" spans="5:33">
      <c r="E267" s="72">
        <v>0.57118055555555558</v>
      </c>
      <c r="F267" s="71">
        <v>2610</v>
      </c>
      <c r="G267" s="58">
        <v>16.98</v>
      </c>
      <c r="H267" s="58">
        <v>7.61</v>
      </c>
      <c r="I267" s="58">
        <v>6.57</v>
      </c>
      <c r="J267" s="58">
        <v>16.920000000000002</v>
      </c>
      <c r="K267" s="58">
        <v>7.81</v>
      </c>
      <c r="L267" s="58">
        <v>8.41</v>
      </c>
      <c r="M267" s="59">
        <f t="shared" si="62"/>
        <v>16.950000000000003</v>
      </c>
      <c r="N267" s="59">
        <f t="shared" si="62"/>
        <v>7.71</v>
      </c>
      <c r="O267" s="59">
        <f t="shared" si="62"/>
        <v>7.49</v>
      </c>
      <c r="P267" s="60">
        <f t="shared" si="67"/>
        <v>0.15761168924042027</v>
      </c>
      <c r="Q267" s="22">
        <f t="shared" si="68"/>
        <v>1.9498445997580434E-8</v>
      </c>
      <c r="R267" s="61">
        <f t="shared" si="69"/>
        <v>2.6282967135425348E-7</v>
      </c>
      <c r="S267" s="22">
        <f t="shared" si="70"/>
        <v>6.9079436144184886E-14</v>
      </c>
      <c r="T267" s="94">
        <v>298</v>
      </c>
      <c r="U267" s="59">
        <f t="shared" si="71"/>
        <v>289.95</v>
      </c>
      <c r="V267" s="63">
        <f t="shared" si="72"/>
        <v>0.46825129535178106</v>
      </c>
      <c r="W267" s="64">
        <f t="shared" si="73"/>
        <v>2.9393499529133713</v>
      </c>
      <c r="X267" s="65">
        <f t="shared" si="63"/>
        <v>-2.62694096818313E-43</v>
      </c>
      <c r="Y267" s="66">
        <f t="shared" si="64"/>
        <v>-4.4757119030527839E-44</v>
      </c>
      <c r="Z267" s="66">
        <f t="shared" si="65"/>
        <v>-2.2556257626211363E-43</v>
      </c>
      <c r="AA267" s="67">
        <f t="shared" si="66"/>
        <v>1.1156955636603151E-43</v>
      </c>
      <c r="AB267" s="68">
        <f t="shared" si="75"/>
        <v>1.5832143127722344E-42</v>
      </c>
      <c r="AC267" s="69"/>
      <c r="AD267" s="70">
        <f t="shared" si="74"/>
        <v>1.5832143127722345E-38</v>
      </c>
      <c r="AE267" s="70"/>
      <c r="AF267" s="74"/>
      <c r="AG267" s="71">
        <v>2610</v>
      </c>
    </row>
    <row r="268" spans="5:33">
      <c r="E268" s="72">
        <v>0.5712962962962963</v>
      </c>
      <c r="F268" s="71">
        <v>2620</v>
      </c>
      <c r="G268" s="58">
        <v>16.98</v>
      </c>
      <c r="H268" s="58">
        <v>7.6</v>
      </c>
      <c r="I268" s="58">
        <v>6.49</v>
      </c>
      <c r="J268" s="58">
        <v>16.93</v>
      </c>
      <c r="K268" s="58">
        <v>7.81</v>
      </c>
      <c r="L268" s="58">
        <v>8.1999999999999993</v>
      </c>
      <c r="M268" s="59">
        <f t="shared" si="62"/>
        <v>16.954999999999998</v>
      </c>
      <c r="N268" s="59">
        <f t="shared" si="62"/>
        <v>7.7050000000000001</v>
      </c>
      <c r="O268" s="59">
        <f t="shared" si="62"/>
        <v>7.3449999999999998</v>
      </c>
      <c r="P268" s="60">
        <f t="shared" si="67"/>
        <v>0.15457416873433941</v>
      </c>
      <c r="Q268" s="22">
        <f t="shared" si="68"/>
        <v>1.9724227361148516E-8</v>
      </c>
      <c r="R268" s="61">
        <f t="shared" si="69"/>
        <v>2.5992906307661976E-7</v>
      </c>
      <c r="S268" s="22">
        <f t="shared" si="70"/>
        <v>6.7563117831889372E-14</v>
      </c>
      <c r="T268" s="94">
        <v>298</v>
      </c>
      <c r="U268" s="59">
        <f t="shared" si="71"/>
        <v>289.95499999999998</v>
      </c>
      <c r="V268" s="63">
        <f t="shared" si="72"/>
        <v>0.46795238650200416</v>
      </c>
      <c r="W268" s="64">
        <f t="shared" si="73"/>
        <v>2.9373276029497104</v>
      </c>
      <c r="X268" s="65">
        <f t="shared" si="63"/>
        <v>-6.8527430099598935E-44</v>
      </c>
      <c r="Y268" s="66">
        <f t="shared" si="64"/>
        <v>-1.3957504795735725E-44</v>
      </c>
      <c r="Z268" s="66">
        <f t="shared" si="65"/>
        <v>-5.7412756850877936E-44</v>
      </c>
      <c r="AA268" s="67">
        <f t="shared" si="66"/>
        <v>2.2910694700578154E-44</v>
      </c>
      <c r="AB268" s="68">
        <f t="shared" si="75"/>
        <v>4.3027442770963169E-43</v>
      </c>
      <c r="AC268" s="69"/>
      <c r="AD268" s="70">
        <f t="shared" si="74"/>
        <v>4.3027442770963168E-39</v>
      </c>
      <c r="AG268" s="71">
        <v>2620</v>
      </c>
    </row>
    <row r="269" spans="5:33">
      <c r="E269" s="72">
        <v>0.57141203703703702</v>
      </c>
      <c r="F269" s="71">
        <v>2630</v>
      </c>
      <c r="G269" s="58">
        <v>16.98</v>
      </c>
      <c r="H269" s="58">
        <v>7.6</v>
      </c>
      <c r="I269" s="58">
        <v>6.41</v>
      </c>
      <c r="J269" s="58">
        <v>16.93</v>
      </c>
      <c r="K269" s="58">
        <v>7.81</v>
      </c>
      <c r="L269" s="58">
        <v>8</v>
      </c>
      <c r="M269" s="59">
        <f t="shared" si="62"/>
        <v>16.954999999999998</v>
      </c>
      <c r="N269" s="59">
        <f t="shared" si="62"/>
        <v>7.7050000000000001</v>
      </c>
      <c r="O269" s="59">
        <f t="shared" si="62"/>
        <v>7.2050000000000001</v>
      </c>
      <c r="P269" s="60">
        <f t="shared" si="67"/>
        <v>0.15162789458555692</v>
      </c>
      <c r="Q269" s="22">
        <f t="shared" si="68"/>
        <v>1.9724227361148516E-8</v>
      </c>
      <c r="R269" s="61">
        <f t="shared" si="69"/>
        <v>2.5992906307661976E-7</v>
      </c>
      <c r="S269" s="22">
        <f t="shared" si="70"/>
        <v>6.7563117831889372E-14</v>
      </c>
      <c r="T269" s="94">
        <v>298</v>
      </c>
      <c r="U269" s="59">
        <f t="shared" si="71"/>
        <v>289.95499999999998</v>
      </c>
      <c r="V269" s="63">
        <f t="shared" si="72"/>
        <v>0.46795238650200416</v>
      </c>
      <c r="W269" s="64">
        <f t="shared" si="73"/>
        <v>2.9373276029497104</v>
      </c>
      <c r="X269" s="65">
        <f t="shared" si="63"/>
        <v>-1.8176543256356502E-44</v>
      </c>
      <c r="Y269" s="66">
        <f t="shared" si="64"/>
        <v>-3.9780456244243197E-45</v>
      </c>
      <c r="Z269" s="66">
        <f t="shared" si="65"/>
        <v>-1.5069116801199547E-44</v>
      </c>
      <c r="AA269" s="67">
        <f t="shared" si="66"/>
        <v>5.365756970868264E-45</v>
      </c>
      <c r="AB269" s="68">
        <f t="shared" si="75"/>
        <v>1.163456632225528E-43</v>
      </c>
      <c r="AC269" s="69"/>
      <c r="AD269" s="70">
        <f t="shared" si="74"/>
        <v>1.163456632225528E-39</v>
      </c>
      <c r="AG269" s="71">
        <v>2630</v>
      </c>
    </row>
    <row r="270" spans="5:33">
      <c r="E270" s="72">
        <v>0.57152777777777775</v>
      </c>
      <c r="F270" s="71">
        <v>2640</v>
      </c>
      <c r="G270" s="58">
        <v>16.98</v>
      </c>
      <c r="H270" s="58">
        <v>7.6</v>
      </c>
      <c r="I270" s="58">
        <v>6.34</v>
      </c>
      <c r="J270" s="58">
        <v>16.940000000000001</v>
      </c>
      <c r="K270" s="58">
        <v>7.81</v>
      </c>
      <c r="L270" s="58">
        <v>7.82</v>
      </c>
      <c r="M270" s="59">
        <f t="shared" si="62"/>
        <v>16.96</v>
      </c>
      <c r="N270" s="59">
        <f t="shared" si="62"/>
        <v>7.7050000000000001</v>
      </c>
      <c r="O270" s="59">
        <f t="shared" si="62"/>
        <v>7.08</v>
      </c>
      <c r="P270" s="60">
        <f t="shared" si="67"/>
        <v>0.14901050759464635</v>
      </c>
      <c r="Q270" s="22">
        <f t="shared" si="68"/>
        <v>1.9724227361148516E-8</v>
      </c>
      <c r="R270" s="61">
        <f t="shared" si="69"/>
        <v>2.600370860425452E-7</v>
      </c>
      <c r="S270" s="22">
        <f t="shared" si="70"/>
        <v>6.7619286117498051E-14</v>
      </c>
      <c r="T270" s="94">
        <v>298</v>
      </c>
      <c r="U270" s="59">
        <f t="shared" si="71"/>
        <v>289.95999999999998</v>
      </c>
      <c r="V270" s="63">
        <f t="shared" si="72"/>
        <v>0.46765348796084966</v>
      </c>
      <c r="W270" s="64">
        <f t="shared" si="73"/>
        <v>2.9353067140897862</v>
      </c>
      <c r="X270" s="65">
        <f t="shared" si="63"/>
        <v>-4.8441968092274061E-45</v>
      </c>
      <c r="Y270" s="66">
        <f t="shared" si="64"/>
        <v>-1.1198470024347112E-45</v>
      </c>
      <c r="Z270" s="66">
        <f t="shared" si="65"/>
        <v>-3.9832280807871032E-45</v>
      </c>
      <c r="AA270" s="67">
        <f t="shared" si="66"/>
        <v>1.2806306151384044E-45</v>
      </c>
      <c r="AB270" s="68">
        <f t="shared" si="75"/>
        <v>3.150381132799318E-44</v>
      </c>
      <c r="AC270" s="69"/>
      <c r="AD270" s="70">
        <f t="shared" si="74"/>
        <v>3.150381132799318E-40</v>
      </c>
      <c r="AG270" s="71">
        <v>2640</v>
      </c>
    </row>
    <row r="271" spans="5:33">
      <c r="E271" s="72">
        <v>0.57164351851851847</v>
      </c>
      <c r="F271" s="71">
        <v>2650</v>
      </c>
      <c r="G271" s="58">
        <v>17.02</v>
      </c>
      <c r="H271" s="58">
        <v>7.61</v>
      </c>
      <c r="I271" s="58">
        <v>7.74</v>
      </c>
      <c r="J271" s="58">
        <v>16.96</v>
      </c>
      <c r="K271" s="58">
        <v>7.81</v>
      </c>
      <c r="L271" s="58">
        <v>7.63</v>
      </c>
      <c r="M271" s="59">
        <f t="shared" si="62"/>
        <v>16.990000000000002</v>
      </c>
      <c r="N271" s="59">
        <f t="shared" si="62"/>
        <v>7.71</v>
      </c>
      <c r="O271" s="59">
        <f t="shared" si="62"/>
        <v>7.6850000000000005</v>
      </c>
      <c r="P271" s="60">
        <f t="shared" si="67"/>
        <v>0.16182986859985765</v>
      </c>
      <c r="Q271" s="22">
        <f t="shared" si="68"/>
        <v>1.9498445997580434E-8</v>
      </c>
      <c r="R271" s="61">
        <f t="shared" si="69"/>
        <v>2.6370477079135356E-7</v>
      </c>
      <c r="S271" s="22">
        <f t="shared" si="70"/>
        <v>6.9540206138120318E-14</v>
      </c>
      <c r="T271" s="94">
        <v>298</v>
      </c>
      <c r="U271" s="59">
        <f t="shared" si="71"/>
        <v>289.99</v>
      </c>
      <c r="V271" s="63">
        <f t="shared" si="72"/>
        <v>0.46586031316516002</v>
      </c>
      <c r="W271" s="64">
        <f t="shared" si="73"/>
        <v>2.9232120023039121</v>
      </c>
      <c r="X271" s="65">
        <f t="shared" si="63"/>
        <v>-1.4751721462139223E-45</v>
      </c>
      <c r="Y271" s="66">
        <f t="shared" si="64"/>
        <v>-2.0321715524665907E-46</v>
      </c>
      <c r="Z271" s="66">
        <f t="shared" si="65"/>
        <v>-1.2999498336658156E-45</v>
      </c>
      <c r="AA271" s="67">
        <f t="shared" si="66"/>
        <v>7.665698541105858E-46</v>
      </c>
      <c r="AB271" s="68">
        <f t="shared" si="75"/>
        <v>8.5542840604388875E-45</v>
      </c>
      <c r="AC271" s="69"/>
      <c r="AD271" s="70">
        <f t="shared" si="74"/>
        <v>8.5542840604388878E-41</v>
      </c>
      <c r="AG271" s="71">
        <v>2650</v>
      </c>
    </row>
    <row r="272" spans="5:33">
      <c r="E272" s="72">
        <v>0.5717592592592593</v>
      </c>
      <c r="F272" s="71">
        <v>2660</v>
      </c>
      <c r="G272" s="58">
        <v>17.03</v>
      </c>
      <c r="H272" s="58">
        <v>7.62</v>
      </c>
      <c r="I272" s="58">
        <v>8.32</v>
      </c>
      <c r="J272" s="58">
        <v>16.98</v>
      </c>
      <c r="K272" s="58">
        <v>7.8</v>
      </c>
      <c r="L272" s="58">
        <v>7.4</v>
      </c>
      <c r="M272" s="59">
        <f t="shared" si="62"/>
        <v>17.005000000000003</v>
      </c>
      <c r="N272" s="59">
        <f t="shared" si="62"/>
        <v>7.71</v>
      </c>
      <c r="O272" s="59">
        <f t="shared" si="62"/>
        <v>7.86</v>
      </c>
      <c r="P272" s="60">
        <f t="shared" si="67"/>
        <v>0.16555907393442595</v>
      </c>
      <c r="Q272" s="22">
        <f t="shared" si="68"/>
        <v>1.9498445997580434E-8</v>
      </c>
      <c r="R272" s="61">
        <f t="shared" si="69"/>
        <v>2.6403368374055289E-7</v>
      </c>
      <c r="S272" s="22">
        <f t="shared" si="70"/>
        <v>6.971378614960631E-14</v>
      </c>
      <c r="T272" s="94">
        <v>298</v>
      </c>
      <c r="U272" s="59">
        <f t="shared" si="71"/>
        <v>290.005</v>
      </c>
      <c r="V272" s="63">
        <f t="shared" si="72"/>
        <v>0.46496386489055025</v>
      </c>
      <c r="W272" s="64">
        <f t="shared" si="73"/>
        <v>2.9171842820227032</v>
      </c>
      <c r="X272" s="65">
        <f t="shared" si="63"/>
        <v>-4.1874092538377271E-46</v>
      </c>
      <c r="Y272" s="66">
        <f t="shared" si="64"/>
        <v>-4.7677712979899399E-47</v>
      </c>
      <c r="Z272" s="66">
        <f t="shared" si="65"/>
        <v>-3.7649178214042429E-46</v>
      </c>
      <c r="AA272" s="67">
        <f t="shared" si="66"/>
        <v>2.4850816184909829E-46</v>
      </c>
      <c r="AB272" s="68">
        <f t="shared" si="75"/>
        <v>2.3627236105584364E-45</v>
      </c>
      <c r="AC272" s="69"/>
      <c r="AD272" s="70">
        <f t="shared" si="74"/>
        <v>2.3627236105584366E-41</v>
      </c>
      <c r="AG272" s="71">
        <v>2660</v>
      </c>
    </row>
    <row r="273" spans="5:33">
      <c r="E273" s="72">
        <v>0.57187500000000002</v>
      </c>
      <c r="F273" s="71">
        <v>2670</v>
      </c>
      <c r="G273" s="58">
        <v>17.03</v>
      </c>
      <c r="H273" s="58">
        <v>7.63</v>
      </c>
      <c r="I273" s="58">
        <v>8.5399999999999991</v>
      </c>
      <c r="J273" s="58">
        <v>16.989999999999998</v>
      </c>
      <c r="K273" s="58">
        <v>7.8</v>
      </c>
      <c r="L273" s="58">
        <v>7.2</v>
      </c>
      <c r="M273" s="59">
        <f t="shared" si="62"/>
        <v>17.009999999999998</v>
      </c>
      <c r="N273" s="59">
        <f t="shared" si="62"/>
        <v>7.7149999999999999</v>
      </c>
      <c r="O273" s="59">
        <f t="shared" si="62"/>
        <v>7.8699999999999992</v>
      </c>
      <c r="P273" s="60">
        <f t="shared" si="67"/>
        <v>0.16578442445364122</v>
      </c>
      <c r="Q273" s="22">
        <f t="shared" si="68"/>
        <v>1.9275249131909343E-8</v>
      </c>
      <c r="R273" s="61">
        <f t="shared" si="69"/>
        <v>2.672020490941775E-7</v>
      </c>
      <c r="S273" s="22">
        <f t="shared" si="70"/>
        <v>7.139693504012724E-14</v>
      </c>
      <c r="T273" s="94">
        <v>298</v>
      </c>
      <c r="U273" s="59">
        <f t="shared" si="71"/>
        <v>290.01</v>
      </c>
      <c r="V273" s="63">
        <f t="shared" si="72"/>
        <v>0.46466506940630969</v>
      </c>
      <c r="W273" s="64">
        <f t="shared" si="73"/>
        <v>2.9151779435826102</v>
      </c>
      <c r="X273" s="65">
        <f t="shared" si="63"/>
        <v>-1.2096855482428886E-46</v>
      </c>
      <c r="Y273" s="66">
        <f t="shared" si="64"/>
        <v>-1.0960264423702487E-47</v>
      </c>
      <c r="Z273" s="66">
        <f t="shared" si="65"/>
        <v>-1.1100133686966233E-46</v>
      </c>
      <c r="AA273" s="67">
        <f t="shared" si="66"/>
        <v>8.0919734557164662E-47</v>
      </c>
      <c r="AB273" s="68">
        <f t="shared" si="75"/>
        <v>6.6510402093290694E-46</v>
      </c>
      <c r="AC273" s="69"/>
      <c r="AD273" s="70">
        <f t="shared" si="74"/>
        <v>6.6510402093290697E-42</v>
      </c>
      <c r="AG273" s="71">
        <v>2670</v>
      </c>
    </row>
    <row r="274" spans="5:33">
      <c r="E274" s="72">
        <v>0.57199074074074074</v>
      </c>
      <c r="F274" s="71">
        <v>2680</v>
      </c>
      <c r="G274" s="58">
        <v>17.04</v>
      </c>
      <c r="H274" s="58">
        <v>7.63</v>
      </c>
      <c r="I274" s="58">
        <v>8.67</v>
      </c>
      <c r="J274" s="58">
        <v>16.989999999999998</v>
      </c>
      <c r="K274" s="58">
        <v>7.8</v>
      </c>
      <c r="L274" s="58">
        <v>6.99</v>
      </c>
      <c r="M274" s="59">
        <f t="shared" si="62"/>
        <v>17.015000000000001</v>
      </c>
      <c r="N274" s="59">
        <f t="shared" si="62"/>
        <v>7.7149999999999999</v>
      </c>
      <c r="O274" s="59">
        <f t="shared" si="62"/>
        <v>7.83</v>
      </c>
      <c r="P274" s="60">
        <f t="shared" si="67"/>
        <v>0.16495645321543759</v>
      </c>
      <c r="Q274" s="22">
        <f t="shared" si="68"/>
        <v>1.9275249131909343E-8</v>
      </c>
      <c r="R274" s="61">
        <f t="shared" si="69"/>
        <v>2.673130946136853E-7</v>
      </c>
      <c r="S274" s="22">
        <f t="shared" si="70"/>
        <v>7.1456290551945066E-14</v>
      </c>
      <c r="T274" s="94">
        <v>298</v>
      </c>
      <c r="U274" s="59">
        <f t="shared" si="71"/>
        <v>290.01499999999999</v>
      </c>
      <c r="V274" s="63">
        <f t="shared" si="72"/>
        <v>0.46436628422482823</v>
      </c>
      <c r="W274" s="64">
        <f t="shared" si="73"/>
        <v>2.913173054141839</v>
      </c>
      <c r="X274" s="65">
        <f t="shared" si="63"/>
        <v>-3.4766101779356537E-47</v>
      </c>
      <c r="Y274" s="66">
        <f t="shared" si="64"/>
        <v>-3.2600350429075859E-48</v>
      </c>
      <c r="Z274" s="66">
        <f t="shared" si="65"/>
        <v>-3.1811761880196588E-47</v>
      </c>
      <c r="AA274" s="67">
        <f t="shared" si="66"/>
        <v>2.2891411804557654E-47</v>
      </c>
      <c r="AB274" s="68">
        <f t="shared" si="75"/>
        <v>1.9181731617648574E-46</v>
      </c>
      <c r="AC274" s="69"/>
      <c r="AD274" s="70">
        <f t="shared" si="74"/>
        <v>1.9181731617648573E-42</v>
      </c>
      <c r="AG274" s="71">
        <v>2680</v>
      </c>
    </row>
    <row r="275" spans="5:33">
      <c r="E275" s="72">
        <v>0.57210648148148147</v>
      </c>
      <c r="F275" s="71">
        <v>2690</v>
      </c>
      <c r="G275" s="58">
        <v>17.05</v>
      </c>
      <c r="H275" s="58">
        <v>7.64</v>
      </c>
      <c r="I275" s="58">
        <v>8.77</v>
      </c>
      <c r="J275" s="58">
        <v>16.98</v>
      </c>
      <c r="K275" s="58">
        <v>7.8</v>
      </c>
      <c r="L275" s="58">
        <v>6.84</v>
      </c>
      <c r="M275" s="59">
        <f t="shared" si="62"/>
        <v>17.015000000000001</v>
      </c>
      <c r="N275" s="59">
        <f t="shared" si="62"/>
        <v>7.72</v>
      </c>
      <c r="O275" s="59">
        <f t="shared" si="62"/>
        <v>7.8049999999999997</v>
      </c>
      <c r="P275" s="60">
        <f t="shared" si="67"/>
        <v>0.16442977233033079</v>
      </c>
      <c r="Q275" s="22">
        <f t="shared" si="68"/>
        <v>1.9054607179632456E-8</v>
      </c>
      <c r="R275" s="61">
        <f t="shared" si="69"/>
        <v>2.7040843436583637E-7</v>
      </c>
      <c r="S275" s="22">
        <f t="shared" si="70"/>
        <v>7.3120721376182836E-14</v>
      </c>
      <c r="T275" s="94">
        <v>298</v>
      </c>
      <c r="U275" s="59">
        <f t="shared" si="71"/>
        <v>290.01499999999999</v>
      </c>
      <c r="V275" s="63">
        <f t="shared" si="72"/>
        <v>0.46436628422482823</v>
      </c>
      <c r="W275" s="64">
        <f t="shared" si="73"/>
        <v>2.913173054141839</v>
      </c>
      <c r="X275" s="65">
        <f t="shared" si="63"/>
        <v>-1.0190369500375216E-47</v>
      </c>
      <c r="Y275" s="66">
        <f t="shared" si="64"/>
        <v>-7.7062185119645439E-49</v>
      </c>
      <c r="Z275" s="66">
        <f t="shared" si="65"/>
        <v>-9.478024048039429E-48</v>
      </c>
      <c r="AA275" s="67">
        <f t="shared" si="66"/>
        <v>7.3321736698389402E-48</v>
      </c>
      <c r="AB275" s="68">
        <f t="shared" si="75"/>
        <v>5.5120176474807574E-47</v>
      </c>
      <c r="AC275" s="69"/>
      <c r="AD275" s="70">
        <f t="shared" si="74"/>
        <v>5.5120176474807571E-43</v>
      </c>
      <c r="AG275" s="71">
        <v>2690</v>
      </c>
    </row>
    <row r="276" spans="5:33">
      <c r="E276" s="72">
        <v>0.57222222222222219</v>
      </c>
      <c r="F276" s="71">
        <v>2700</v>
      </c>
      <c r="G276" s="58">
        <v>17.059999999999999</v>
      </c>
      <c r="H276" s="58">
        <v>7.64</v>
      </c>
      <c r="I276" s="58">
        <v>8.82</v>
      </c>
      <c r="J276" s="58">
        <v>16.989999999999998</v>
      </c>
      <c r="K276" s="58">
        <v>7.79</v>
      </c>
      <c r="L276" s="58">
        <v>6.71</v>
      </c>
      <c r="M276" s="59">
        <f t="shared" si="62"/>
        <v>17.024999999999999</v>
      </c>
      <c r="N276" s="59">
        <f t="shared" si="62"/>
        <v>7.7149999999999999</v>
      </c>
      <c r="O276" s="59">
        <f t="shared" si="62"/>
        <v>7.7650000000000006</v>
      </c>
      <c r="P276" s="60">
        <f t="shared" si="67"/>
        <v>0.16361613427275953</v>
      </c>
      <c r="Q276" s="22">
        <f t="shared" si="68"/>
        <v>1.9275249131909343E-8</v>
      </c>
      <c r="R276" s="61">
        <f t="shared" si="69"/>
        <v>2.6753532411888002E-7</v>
      </c>
      <c r="S276" s="22">
        <f t="shared" si="70"/>
        <v>7.1575149651394186E-14</v>
      </c>
      <c r="T276" s="94">
        <v>298</v>
      </c>
      <c r="U276" s="59">
        <f t="shared" si="71"/>
        <v>290.02499999999998</v>
      </c>
      <c r="V276" s="63">
        <f t="shared" si="72"/>
        <v>0.46376874476801294</v>
      </c>
      <c r="W276" s="64">
        <f t="shared" si="73"/>
        <v>2.9091676178783348</v>
      </c>
      <c r="X276" s="65">
        <f t="shared" si="63"/>
        <v>-2.9201706486500101E-48</v>
      </c>
      <c r="Y276" s="66">
        <f t="shared" si="64"/>
        <v>-2.8734210912814547E-49</v>
      </c>
      <c r="Z276" s="66">
        <f t="shared" si="65"/>
        <v>-2.6611027390849552E-48</v>
      </c>
      <c r="AA276" s="67">
        <f t="shared" si="66"/>
        <v>1.8783346998655933E-48</v>
      </c>
      <c r="AB276" s="68">
        <f t="shared" si="75"/>
        <v>1.6194363759794326E-47</v>
      </c>
      <c r="AC276" s="75">
        <f>D19</f>
        <v>0</v>
      </c>
      <c r="AD276" s="70">
        <f t="shared" si="74"/>
        <v>1.6194363759794326E-43</v>
      </c>
      <c r="AE276" s="70">
        <f>AC276*10000</f>
        <v>0</v>
      </c>
      <c r="AF276" s="74">
        <f>(AD276-AE276)*(AD276-AE276)</f>
        <v>2.6225741758453984E-86</v>
      </c>
      <c r="AG276" s="71">
        <v>2700</v>
      </c>
    </row>
    <row r="277" spans="5:33">
      <c r="E277" s="72">
        <v>0.57233796296296291</v>
      </c>
      <c r="F277" s="71">
        <v>2710</v>
      </c>
      <c r="G277" s="58">
        <v>17.07</v>
      </c>
      <c r="H277" s="58">
        <v>7.65</v>
      </c>
      <c r="I277" s="58">
        <v>8.84</v>
      </c>
      <c r="J277" s="58">
        <v>16.989999999999998</v>
      </c>
      <c r="K277" s="58">
        <v>7.79</v>
      </c>
      <c r="L277" s="58">
        <v>6.59</v>
      </c>
      <c r="M277" s="59">
        <f t="shared" si="62"/>
        <v>17.03</v>
      </c>
      <c r="N277" s="59">
        <f t="shared" si="62"/>
        <v>7.7200000000000006</v>
      </c>
      <c r="O277" s="59">
        <f t="shared" si="62"/>
        <v>7.7149999999999999</v>
      </c>
      <c r="P277" s="60">
        <f t="shared" si="67"/>
        <v>0.1625770214276</v>
      </c>
      <c r="Q277" s="22">
        <f t="shared" si="68"/>
        <v>1.9054607179632389E-8</v>
      </c>
      <c r="R277" s="61">
        <f t="shared" si="69"/>
        <v>2.707457086417965E-7</v>
      </c>
      <c r="S277" s="22">
        <f t="shared" si="70"/>
        <v>7.3303238747948558E-14</v>
      </c>
      <c r="T277" s="94">
        <v>298</v>
      </c>
      <c r="U277" s="59">
        <f t="shared" si="71"/>
        <v>290.02999999999997</v>
      </c>
      <c r="V277" s="63">
        <f t="shared" si="72"/>
        <v>0.4634699904916133</v>
      </c>
      <c r="W277" s="64">
        <f t="shared" si="73"/>
        <v>2.9071670688677904</v>
      </c>
      <c r="X277" s="65">
        <f t="shared" si="63"/>
        <v>-8.5016110390322342E-49</v>
      </c>
      <c r="Y277" s="66">
        <f t="shared" si="64"/>
        <v>-6.9597557478013338E-50</v>
      </c>
      <c r="Z277" s="66">
        <f t="shared" si="65"/>
        <v>-7.8626107832200777E-49</v>
      </c>
      <c r="AA277" s="67">
        <f t="shared" si="66"/>
        <v>5.936281564932362E-49</v>
      </c>
      <c r="AB277" s="68">
        <f t="shared" si="75"/>
        <v>4.6298210177766755E-48</v>
      </c>
      <c r="AC277" s="69"/>
      <c r="AD277" s="70">
        <f t="shared" si="74"/>
        <v>4.6298210177766758E-44</v>
      </c>
      <c r="AG277" s="71">
        <v>2710</v>
      </c>
    </row>
    <row r="278" spans="5:33">
      <c r="E278" s="72">
        <v>0.57245370370370374</v>
      </c>
      <c r="F278" s="71">
        <v>2720</v>
      </c>
      <c r="G278" s="58">
        <v>17.07</v>
      </c>
      <c r="H278" s="58">
        <v>7.65</v>
      </c>
      <c r="I278" s="58">
        <v>8.85</v>
      </c>
      <c r="J278" s="58">
        <v>17</v>
      </c>
      <c r="K278" s="58">
        <v>7.79</v>
      </c>
      <c r="L278" s="58">
        <v>6.47</v>
      </c>
      <c r="M278" s="59">
        <f t="shared" si="62"/>
        <v>17.035</v>
      </c>
      <c r="N278" s="59">
        <f t="shared" si="62"/>
        <v>7.7200000000000006</v>
      </c>
      <c r="O278" s="59">
        <f t="shared" si="62"/>
        <v>7.66</v>
      </c>
      <c r="P278" s="60">
        <f t="shared" si="67"/>
        <v>0.16143235041718876</v>
      </c>
      <c r="Q278" s="22">
        <f t="shared" si="68"/>
        <v>1.9054607179632389E-8</v>
      </c>
      <c r="R278" s="61">
        <f t="shared" si="69"/>
        <v>2.7085822685777772E-7</v>
      </c>
      <c r="S278" s="22">
        <f t="shared" si="70"/>
        <v>7.3364179056539379E-14</v>
      </c>
      <c r="T278" s="94">
        <v>298</v>
      </c>
      <c r="U278" s="59">
        <f t="shared" si="71"/>
        <v>290.03500000000003</v>
      </c>
      <c r="V278" s="63">
        <f t="shared" si="72"/>
        <v>0.4631712465158388</v>
      </c>
      <c r="W278" s="64">
        <f t="shared" si="73"/>
        <v>2.9051679644809272</v>
      </c>
      <c r="X278" s="65">
        <f t="shared" si="63"/>
        <v>-2.4641666083525106E-49</v>
      </c>
      <c r="Y278" s="66">
        <f t="shared" si="64"/>
        <v>-2.1424103517443957E-50</v>
      </c>
      <c r="Z278" s="66">
        <f t="shared" si="65"/>
        <v>-2.2685522443605457E-49</v>
      </c>
      <c r="AA278" s="67">
        <f t="shared" si="66"/>
        <v>1.6784702501915437E-49</v>
      </c>
      <c r="AB278" s="68">
        <f t="shared" si="75"/>
        <v>1.349403986093307E-48</v>
      </c>
      <c r="AC278" s="69"/>
      <c r="AD278" s="70">
        <f t="shared" si="74"/>
        <v>1.349403986093307E-44</v>
      </c>
      <c r="AG278" s="71">
        <v>2720</v>
      </c>
    </row>
    <row r="279" spans="5:33">
      <c r="E279" s="72">
        <v>0.57256944444444446</v>
      </c>
      <c r="F279" s="71">
        <v>2730</v>
      </c>
      <c r="G279" s="58">
        <v>17.079999999999998</v>
      </c>
      <c r="H279" s="58">
        <v>7.66</v>
      </c>
      <c r="I279" s="58">
        <v>8.94</v>
      </c>
      <c r="J279" s="58">
        <v>17.010000000000002</v>
      </c>
      <c r="K279" s="58">
        <v>7.79</v>
      </c>
      <c r="L279" s="58">
        <v>6.37</v>
      </c>
      <c r="M279" s="59">
        <f t="shared" si="62"/>
        <v>17.045000000000002</v>
      </c>
      <c r="N279" s="59">
        <f t="shared" si="62"/>
        <v>7.7249999999999996</v>
      </c>
      <c r="O279" s="59">
        <f t="shared" si="62"/>
        <v>7.6549999999999994</v>
      </c>
      <c r="P279" s="60">
        <f t="shared" si="67"/>
        <v>0.16135563698714928</v>
      </c>
      <c r="Q279" s="22">
        <f t="shared" si="68"/>
        <v>1.883649089489799E-8</v>
      </c>
      <c r="R279" s="61">
        <f t="shared" si="69"/>
        <v>2.7422240146478493E-7</v>
      </c>
      <c r="S279" s="22">
        <f t="shared" si="70"/>
        <v>7.5197925465113676E-14</v>
      </c>
      <c r="T279" s="94">
        <v>298</v>
      </c>
      <c r="U279" s="59">
        <f t="shared" si="71"/>
        <v>290.04500000000002</v>
      </c>
      <c r="V279" s="63">
        <f t="shared" si="72"/>
        <v>0.46257378946405098</v>
      </c>
      <c r="W279" s="64">
        <f t="shared" si="73"/>
        <v>2.901174085212221</v>
      </c>
      <c r="X279" s="65">
        <f t="shared" si="63"/>
        <v>-7.3224870969182925E-50</v>
      </c>
      <c r="Y279" s="66">
        <f t="shared" si="64"/>
        <v>-4.6334933506796399E-51</v>
      </c>
      <c r="Z279" s="66">
        <f t="shared" si="65"/>
        <v>-6.888457391023629E-50</v>
      </c>
      <c r="AA279" s="67">
        <f t="shared" si="66"/>
        <v>5.5826577224019394E-50</v>
      </c>
      <c r="AB279" s="68">
        <f t="shared" si="75"/>
        <v>3.9085683322148796E-49</v>
      </c>
      <c r="AC279" s="69"/>
      <c r="AD279" s="70">
        <f t="shared" si="74"/>
        <v>3.9085683322148796E-45</v>
      </c>
      <c r="AG279" s="71">
        <v>2730</v>
      </c>
    </row>
    <row r="280" spans="5:33">
      <c r="E280" s="72">
        <v>0.57268518518518519</v>
      </c>
      <c r="F280" s="71">
        <v>2740</v>
      </c>
      <c r="G280" s="58">
        <v>17.09</v>
      </c>
      <c r="H280" s="58">
        <v>7.66</v>
      </c>
      <c r="I280" s="58">
        <v>8.93</v>
      </c>
      <c r="J280" s="58">
        <v>16.98</v>
      </c>
      <c r="K280" s="58">
        <v>7.79</v>
      </c>
      <c r="L280" s="58">
        <v>7.36</v>
      </c>
      <c r="M280" s="59">
        <f t="shared" si="62"/>
        <v>17.035</v>
      </c>
      <c r="N280" s="59">
        <f t="shared" si="62"/>
        <v>7.7249999999999996</v>
      </c>
      <c r="O280" s="59">
        <f t="shared" si="62"/>
        <v>8.1449999999999996</v>
      </c>
      <c r="P280" s="60">
        <f t="shared" si="67"/>
        <v>0.17165358931436062</v>
      </c>
      <c r="Q280" s="22">
        <f t="shared" si="68"/>
        <v>1.883649089489799E-8</v>
      </c>
      <c r="R280" s="61">
        <f t="shared" si="69"/>
        <v>2.7399461730659358E-7</v>
      </c>
      <c r="S280" s="22">
        <f t="shared" si="70"/>
        <v>7.5073050312986669E-14</v>
      </c>
      <c r="T280" s="94">
        <v>298</v>
      </c>
      <c r="U280" s="59">
        <f t="shared" si="71"/>
        <v>290.03500000000003</v>
      </c>
      <c r="V280" s="63">
        <f t="shared" si="72"/>
        <v>0.4631712465158388</v>
      </c>
      <c r="W280" s="64">
        <f t="shared" si="73"/>
        <v>2.9051679644809272</v>
      </c>
      <c r="X280" s="65">
        <f t="shared" si="63"/>
        <v>-2.3207652158754707E-50</v>
      </c>
      <c r="Y280" s="66">
        <f t="shared" si="64"/>
        <v>-1.5124624594669206E-52</v>
      </c>
      <c r="Z280" s="66">
        <f t="shared" si="65"/>
        <v>-2.3057391597476003E-50</v>
      </c>
      <c r="AA280" s="67">
        <f t="shared" si="66"/>
        <v>2.2606597066058017E-50</v>
      </c>
      <c r="AB280" s="68">
        <f t="shared" si="75"/>
        <v>1.1679945277649674E-49</v>
      </c>
      <c r="AC280" s="69"/>
      <c r="AD280" s="70">
        <f t="shared" si="74"/>
        <v>1.1679945277649673E-45</v>
      </c>
      <c r="AG280" s="71">
        <v>2740</v>
      </c>
    </row>
    <row r="281" spans="5:33">
      <c r="E281" s="72">
        <v>0.57280092592592591</v>
      </c>
      <c r="F281" s="71">
        <v>2750</v>
      </c>
      <c r="G281" s="58">
        <v>17.09</v>
      </c>
      <c r="H281" s="58">
        <v>7.67</v>
      </c>
      <c r="I281" s="58">
        <v>8.9600000000000009</v>
      </c>
      <c r="J281" s="58">
        <v>16.98</v>
      </c>
      <c r="K281" s="58">
        <v>7.8</v>
      </c>
      <c r="L281" s="58">
        <v>8.86</v>
      </c>
      <c r="M281" s="59">
        <f t="shared" si="62"/>
        <v>17.035</v>
      </c>
      <c r="N281" s="59">
        <f t="shared" si="62"/>
        <v>7.7349999999999994</v>
      </c>
      <c r="O281" s="59">
        <f t="shared" si="62"/>
        <v>8.91</v>
      </c>
      <c r="P281" s="60">
        <f t="shared" si="67"/>
        <v>0.18777574963670385</v>
      </c>
      <c r="Q281" s="22">
        <f t="shared" si="68"/>
        <v>1.8407720014689545E-8</v>
      </c>
      <c r="R281" s="61">
        <f t="shared" si="69"/>
        <v>2.8037677181248423E-7</v>
      </c>
      <c r="S281" s="22">
        <f t="shared" si="70"/>
        <v>7.8611134171989856E-14</v>
      </c>
      <c r="T281" s="94">
        <v>298</v>
      </c>
      <c r="U281" s="59">
        <f t="shared" si="71"/>
        <v>290.03500000000003</v>
      </c>
      <c r="V281" s="63">
        <f t="shared" si="72"/>
        <v>0.4631712465158388</v>
      </c>
      <c r="W281" s="64">
        <f t="shared" si="73"/>
        <v>2.9051679644809272</v>
      </c>
      <c r="X281" s="65">
        <f t="shared" si="63"/>
        <v>-8.7480311129739778E-51</v>
      </c>
      <c r="Y281" s="66">
        <f t="shared" si="64"/>
        <v>1.2073373190720405E-51</v>
      </c>
      <c r="Z281" s="66">
        <f t="shared" si="65"/>
        <v>-1.0121996028953196E-50</v>
      </c>
      <c r="AA281" s="67">
        <f t="shared" si="66"/>
        <v>1.4289884146949854E-50</v>
      </c>
      <c r="AB281" s="68">
        <f t="shared" si="75"/>
        <v>3.843556814392692E-50</v>
      </c>
      <c r="AC281" s="69"/>
      <c r="AD281" s="70">
        <f t="shared" si="74"/>
        <v>3.8435568143926921E-46</v>
      </c>
      <c r="AG281" s="71">
        <v>2750</v>
      </c>
    </row>
    <row r="282" spans="5:33">
      <c r="E282" s="72">
        <v>0.57291666666666663</v>
      </c>
      <c r="F282" s="71">
        <v>2760</v>
      </c>
      <c r="G282" s="58">
        <v>17.100000000000001</v>
      </c>
      <c r="H282" s="58">
        <v>7.67</v>
      </c>
      <c r="I282" s="58">
        <v>8.92</v>
      </c>
      <c r="J282" s="58">
        <v>16.98</v>
      </c>
      <c r="K282" s="58">
        <v>7.81</v>
      </c>
      <c r="L282" s="58">
        <v>9</v>
      </c>
      <c r="M282" s="59">
        <f t="shared" si="62"/>
        <v>17.04</v>
      </c>
      <c r="N282" s="59">
        <f t="shared" si="62"/>
        <v>7.74</v>
      </c>
      <c r="O282" s="59">
        <f t="shared" si="62"/>
        <v>8.9600000000000009</v>
      </c>
      <c r="P282" s="60">
        <f t="shared" si="67"/>
        <v>0.18884625714609415</v>
      </c>
      <c r="Q282" s="22">
        <f t="shared" si="68"/>
        <v>1.8197008586099822E-8</v>
      </c>
      <c r="R282" s="61">
        <f t="shared" si="69"/>
        <v>2.8374125181816692E-7</v>
      </c>
      <c r="S282" s="22">
        <f t="shared" si="70"/>
        <v>8.0509097983340419E-14</v>
      </c>
      <c r="T282" s="94">
        <v>298</v>
      </c>
      <c r="U282" s="59">
        <f t="shared" si="71"/>
        <v>290.04000000000002</v>
      </c>
      <c r="V282" s="63">
        <f t="shared" si="72"/>
        <v>0.46287251284016195</v>
      </c>
      <c r="W282" s="64">
        <f t="shared" si="73"/>
        <v>2.9031703036260317</v>
      </c>
      <c r="X282" s="65">
        <f t="shared" si="63"/>
        <v>-4.2123676240490086E-51</v>
      </c>
      <c r="Y282" s="66">
        <f t="shared" si="64"/>
        <v>7.28483795362912E-52</v>
      </c>
      <c r="Z282" s="66">
        <f t="shared" si="65"/>
        <v>-5.066834877521459E-51</v>
      </c>
      <c r="AA282" s="67">
        <f t="shared" si="66"/>
        <v>7.6738116133006994E-51</v>
      </c>
      <c r="AB282" s="68">
        <f t="shared" si="75"/>
        <v>1.7956460834282945E-50</v>
      </c>
      <c r="AC282" s="69"/>
      <c r="AD282" s="70">
        <f t="shared" si="74"/>
        <v>1.7956460834282946E-46</v>
      </c>
      <c r="AG282" s="71">
        <v>2760</v>
      </c>
    </row>
    <row r="283" spans="5:33">
      <c r="E283" s="72">
        <v>0.57303240740740735</v>
      </c>
      <c r="F283" s="71">
        <v>2770</v>
      </c>
      <c r="G283" s="58">
        <v>17.11</v>
      </c>
      <c r="H283" s="58">
        <v>7.68</v>
      </c>
      <c r="I283" s="58">
        <v>8.92</v>
      </c>
      <c r="J283" s="58">
        <v>16.989999999999998</v>
      </c>
      <c r="K283" s="58">
        <v>7.82</v>
      </c>
      <c r="L283" s="58">
        <v>9.01</v>
      </c>
      <c r="M283" s="59">
        <f t="shared" si="62"/>
        <v>17.049999999999997</v>
      </c>
      <c r="N283" s="59">
        <f t="shared" si="62"/>
        <v>7.75</v>
      </c>
      <c r="O283" s="59">
        <f t="shared" si="62"/>
        <v>8.9649999999999999</v>
      </c>
      <c r="P283" s="60">
        <f t="shared" si="67"/>
        <v>0.1889852108458564</v>
      </c>
      <c r="Q283" s="22">
        <f t="shared" si="68"/>
        <v>1.7782794100389218E-8</v>
      </c>
      <c r="R283" s="61">
        <f t="shared" si="69"/>
        <v>2.905918160977758E-7</v>
      </c>
      <c r="S283" s="22">
        <f t="shared" si="70"/>
        <v>8.4443603583003555E-14</v>
      </c>
      <c r="T283" s="94">
        <v>298</v>
      </c>
      <c r="U283" s="59">
        <f t="shared" si="71"/>
        <v>290.05</v>
      </c>
      <c r="V283" s="63">
        <f t="shared" si="72"/>
        <v>0.46227507638696741</v>
      </c>
      <c r="W283" s="64">
        <f t="shared" si="73"/>
        <v>2.8991793081494293</v>
      </c>
      <c r="X283" s="65">
        <f t="shared" si="63"/>
        <v>-2.2843350302811716E-51</v>
      </c>
      <c r="Y283" s="66">
        <f t="shared" si="64"/>
        <v>5.3193309157958846E-52</v>
      </c>
      <c r="Z283" s="66">
        <f t="shared" si="65"/>
        <v>-2.940134722060202E-51</v>
      </c>
      <c r="AA283" s="67">
        <f t="shared" si="66"/>
        <v>4.9652212580491859E-51</v>
      </c>
      <c r="AB283" s="68">
        <f t="shared" si="75"/>
        <v>9.2643638758406445E-51</v>
      </c>
      <c r="AC283" s="69"/>
      <c r="AD283" s="70">
        <f t="shared" si="74"/>
        <v>9.2643638758406438E-47</v>
      </c>
      <c r="AG283" s="71">
        <v>2770</v>
      </c>
    </row>
    <row r="284" spans="5:33">
      <c r="E284" s="72">
        <v>0.57314814814814818</v>
      </c>
      <c r="F284" s="71">
        <v>2780</v>
      </c>
      <c r="G284" s="58">
        <v>17.12</v>
      </c>
      <c r="H284" s="58">
        <v>7.68</v>
      </c>
      <c r="I284" s="58">
        <v>8.93</v>
      </c>
      <c r="J284" s="58">
        <v>17</v>
      </c>
      <c r="K284" s="58">
        <v>7.82</v>
      </c>
      <c r="L284" s="58">
        <v>9.07</v>
      </c>
      <c r="M284" s="59">
        <f t="shared" si="62"/>
        <v>17.060000000000002</v>
      </c>
      <c r="N284" s="59">
        <f t="shared" si="62"/>
        <v>7.75</v>
      </c>
      <c r="O284" s="59">
        <f t="shared" si="62"/>
        <v>9</v>
      </c>
      <c r="P284" s="60">
        <f t="shared" si="67"/>
        <v>0.18975673638438234</v>
      </c>
      <c r="Q284" s="22">
        <f t="shared" si="68"/>
        <v>1.7782794100389218E-8</v>
      </c>
      <c r="R284" s="61">
        <f t="shared" si="69"/>
        <v>2.9083339826043951E-7</v>
      </c>
      <c r="S284" s="22">
        <f t="shared" si="70"/>
        <v>8.4584065543715422E-14</v>
      </c>
      <c r="T284" s="94">
        <v>298</v>
      </c>
      <c r="U284" s="59">
        <f t="shared" si="71"/>
        <v>290.06</v>
      </c>
      <c r="V284" s="63">
        <f t="shared" si="72"/>
        <v>0.46167768112776408</v>
      </c>
      <c r="W284" s="64">
        <f t="shared" si="73"/>
        <v>2.8951940737211634</v>
      </c>
      <c r="X284" s="65">
        <f t="shared" si="63"/>
        <v>-1.4167762592385411E-51</v>
      </c>
      <c r="Y284" s="66">
        <f t="shared" si="64"/>
        <v>3.4237849313518541E-52</v>
      </c>
      <c r="Z284" s="66">
        <f t="shared" si="65"/>
        <v>-1.8418940217517457E-51</v>
      </c>
      <c r="AA284" s="67">
        <f t="shared" si="66"/>
        <v>3.157236892950783E-51</v>
      </c>
      <c r="AB284" s="68">
        <f t="shared" si="75"/>
        <v>5.7051688205186374E-51</v>
      </c>
      <c r="AC284" s="69"/>
      <c r="AD284" s="70">
        <f t="shared" si="74"/>
        <v>5.7051688205186371E-47</v>
      </c>
      <c r="AG284" s="71">
        <v>2780</v>
      </c>
    </row>
    <row r="285" spans="5:33">
      <c r="E285" s="72">
        <v>0.57326388888888891</v>
      </c>
      <c r="F285" s="71">
        <v>2790</v>
      </c>
      <c r="G285" s="58">
        <v>17.12</v>
      </c>
      <c r="H285" s="58">
        <v>7.68</v>
      </c>
      <c r="I285" s="58">
        <v>8.49</v>
      </c>
      <c r="J285" s="58">
        <v>17.010000000000002</v>
      </c>
      <c r="K285" s="58">
        <v>7.83</v>
      </c>
      <c r="L285" s="58">
        <v>9.14</v>
      </c>
      <c r="M285" s="59">
        <f t="shared" si="62"/>
        <v>17.065000000000001</v>
      </c>
      <c r="N285" s="59">
        <f t="shared" si="62"/>
        <v>7.7549999999999999</v>
      </c>
      <c r="O285" s="59">
        <f t="shared" si="62"/>
        <v>8.8150000000000013</v>
      </c>
      <c r="P285" s="60">
        <f t="shared" si="67"/>
        <v>0.18587269603803272</v>
      </c>
      <c r="Q285" s="22">
        <f t="shared" si="68"/>
        <v>1.7579236139586918E-8</v>
      </c>
      <c r="R285" s="61">
        <f t="shared" si="69"/>
        <v>2.9432335624485626E-7</v>
      </c>
      <c r="S285" s="22">
        <f t="shared" si="70"/>
        <v>8.6626238031236571E-14</v>
      </c>
      <c r="T285" s="94">
        <v>298</v>
      </c>
      <c r="U285" s="59">
        <f t="shared" si="71"/>
        <v>290.065</v>
      </c>
      <c r="V285" s="63">
        <f t="shared" si="72"/>
        <v>0.46137899894457846</v>
      </c>
      <c r="W285" s="64">
        <f t="shared" si="73"/>
        <v>2.8932036141799244</v>
      </c>
      <c r="X285" s="65">
        <f t="shared" si="63"/>
        <v>-8.9933869748443608E-52</v>
      </c>
      <c r="Y285" s="66">
        <f t="shared" si="64"/>
        <v>2.2165722517249725E-52</v>
      </c>
      <c r="Z285" s="66">
        <f t="shared" si="65"/>
        <v>-1.1756270928807873E-51</v>
      </c>
      <c r="AA285" s="67">
        <f t="shared" si="66"/>
        <v>2.0314218299356434E-51</v>
      </c>
      <c r="AB285" s="68">
        <f t="shared" si="75"/>
        <v>3.6075514479838486E-51</v>
      </c>
      <c r="AC285" s="69"/>
      <c r="AD285" s="70">
        <f t="shared" si="74"/>
        <v>3.6075514479838484E-47</v>
      </c>
      <c r="AG285" s="71">
        <v>2790</v>
      </c>
    </row>
    <row r="286" spans="5:33">
      <c r="E286" s="72">
        <v>0.57337962962962963</v>
      </c>
      <c r="F286" s="71">
        <v>2800</v>
      </c>
      <c r="G286" s="58">
        <v>17.12</v>
      </c>
      <c r="H286" s="58">
        <v>7.68</v>
      </c>
      <c r="I286" s="58">
        <v>8.1999999999999993</v>
      </c>
      <c r="J286" s="58">
        <v>17.010000000000002</v>
      </c>
      <c r="K286" s="58">
        <v>7.84</v>
      </c>
      <c r="L286" s="58">
        <v>9.1300000000000008</v>
      </c>
      <c r="M286" s="59">
        <f t="shared" si="62"/>
        <v>17.065000000000001</v>
      </c>
      <c r="N286" s="59">
        <f t="shared" si="62"/>
        <v>7.76</v>
      </c>
      <c r="O286" s="59">
        <f t="shared" si="62"/>
        <v>8.6649999999999991</v>
      </c>
      <c r="P286" s="60">
        <f t="shared" si="67"/>
        <v>0.18270980274186649</v>
      </c>
      <c r="Q286" s="22">
        <f t="shared" si="68"/>
        <v>1.7378008287493747E-8</v>
      </c>
      <c r="R286" s="61">
        <f t="shared" si="69"/>
        <v>2.977314600861134E-7</v>
      </c>
      <c r="S286" s="22">
        <f t="shared" si="70"/>
        <v>8.8644022325008935E-14</v>
      </c>
      <c r="T286" s="94">
        <v>298</v>
      </c>
      <c r="U286" s="59">
        <f t="shared" si="71"/>
        <v>290.065</v>
      </c>
      <c r="V286" s="63">
        <f t="shared" si="72"/>
        <v>0.46137899894457846</v>
      </c>
      <c r="W286" s="64">
        <f t="shared" si="73"/>
        <v>2.8932036141799244</v>
      </c>
      <c r="X286" s="65">
        <f t="shared" si="63"/>
        <v>-5.8037157684640567E-52</v>
      </c>
      <c r="Y286" s="66">
        <f t="shared" si="64"/>
        <v>1.4729618981539524E-52</v>
      </c>
      <c r="Z286" s="66">
        <f t="shared" si="65"/>
        <v>-7.6505100250533492E-52</v>
      </c>
      <c r="AA286" s="67">
        <f t="shared" si="66"/>
        <v>1.3380647373522113E-51</v>
      </c>
      <c r="AB286" s="68">
        <f t="shared" si="75"/>
        <v>2.3144571097082332E-51</v>
      </c>
      <c r="AC286" s="69"/>
      <c r="AD286" s="70">
        <f t="shared" si="74"/>
        <v>2.314457109708233E-47</v>
      </c>
      <c r="AG286" s="71">
        <v>2800</v>
      </c>
    </row>
    <row r="287" spans="5:33">
      <c r="E287" s="72">
        <v>0.57349537037037035</v>
      </c>
      <c r="F287" s="71">
        <v>2810</v>
      </c>
      <c r="G287" s="58">
        <v>17.12</v>
      </c>
      <c r="H287" s="58">
        <v>7.68</v>
      </c>
      <c r="I287" s="58">
        <v>7.92</v>
      </c>
      <c r="J287" s="58">
        <v>17.02</v>
      </c>
      <c r="K287" s="58">
        <v>7.85</v>
      </c>
      <c r="L287" s="58">
        <v>9.17</v>
      </c>
      <c r="M287" s="59">
        <f t="shared" ref="M287:O302" si="76">(G287+J287)/2</f>
        <v>17.07</v>
      </c>
      <c r="N287" s="59">
        <f t="shared" si="76"/>
        <v>7.7649999999999997</v>
      </c>
      <c r="O287" s="59">
        <f t="shared" si="76"/>
        <v>8.5449999999999999</v>
      </c>
      <c r="P287" s="60">
        <f t="shared" si="67"/>
        <v>0.18019549989910233</v>
      </c>
      <c r="Q287" s="22">
        <f t="shared" si="68"/>
        <v>1.7179083871575874E-8</v>
      </c>
      <c r="R287" s="61">
        <f t="shared" si="69"/>
        <v>3.0130419379742228E-7</v>
      </c>
      <c r="S287" s="22">
        <f t="shared" si="70"/>
        <v>9.0784217199914605E-14</v>
      </c>
      <c r="T287" s="94">
        <v>298</v>
      </c>
      <c r="U287" s="59">
        <f t="shared" si="71"/>
        <v>290.07</v>
      </c>
      <c r="V287" s="63">
        <f t="shared" si="72"/>
        <v>0.46108032705829288</v>
      </c>
      <c r="W287" s="64">
        <f t="shared" si="73"/>
        <v>2.891214591638199</v>
      </c>
      <c r="X287" s="65">
        <f t="shared" si="63"/>
        <v>-3.8476715544168538E-52</v>
      </c>
      <c r="Y287" s="66">
        <f t="shared" si="64"/>
        <v>1.0283616887129938E-52</v>
      </c>
      <c r="Z287" s="66">
        <f t="shared" si="65"/>
        <v>-5.1508820049995217E-52</v>
      </c>
      <c r="AA287" s="67">
        <f t="shared" si="66"/>
        <v>9.2074302299263296E-52</v>
      </c>
      <c r="AB287" s="68">
        <f t="shared" si="75"/>
        <v>1.5180963349181134E-51</v>
      </c>
      <c r="AC287" s="69"/>
      <c r="AD287" s="70">
        <f t="shared" si="74"/>
        <v>1.5180963349181134E-47</v>
      </c>
      <c r="AG287" s="71">
        <v>2810</v>
      </c>
    </row>
    <row r="288" spans="5:33">
      <c r="E288" s="72">
        <v>0.57361111111111107</v>
      </c>
      <c r="F288" s="71">
        <v>2820</v>
      </c>
      <c r="G288" s="58">
        <v>17.12</v>
      </c>
      <c r="H288" s="58">
        <v>7.68</v>
      </c>
      <c r="I288" s="58">
        <v>7.75</v>
      </c>
      <c r="J288" s="58">
        <v>17.03</v>
      </c>
      <c r="K288" s="58">
        <v>7.86</v>
      </c>
      <c r="L288" s="58">
        <v>9.17</v>
      </c>
      <c r="M288" s="59">
        <f t="shared" si="76"/>
        <v>17.075000000000003</v>
      </c>
      <c r="N288" s="59">
        <f t="shared" si="76"/>
        <v>7.77</v>
      </c>
      <c r="O288" s="59">
        <f t="shared" si="76"/>
        <v>8.4600000000000009</v>
      </c>
      <c r="P288" s="60">
        <f t="shared" si="67"/>
        <v>0.17841888976040918</v>
      </c>
      <c r="Q288" s="22">
        <f t="shared" si="68"/>
        <v>1.6982436524617439E-8</v>
      </c>
      <c r="R288" s="61">
        <f t="shared" si="69"/>
        <v>3.0491979978755675E-7</v>
      </c>
      <c r="S288" s="22">
        <f t="shared" si="70"/>
        <v>9.2976084302483687E-14</v>
      </c>
      <c r="T288" s="94">
        <v>298</v>
      </c>
      <c r="U288" s="59">
        <f t="shared" si="71"/>
        <v>290.07499999999999</v>
      </c>
      <c r="V288" s="63">
        <f t="shared" si="72"/>
        <v>0.46078166546837335</v>
      </c>
      <c r="W288" s="64">
        <f t="shared" si="73"/>
        <v>2.8892270050102402</v>
      </c>
      <c r="X288" s="65">
        <f t="shared" si="63"/>
        <v>-2.6676222062526464E-52</v>
      </c>
      <c r="Y288" s="66">
        <f t="shared" si="64"/>
        <v>7.6281474001618987E-53</v>
      </c>
      <c r="Z288" s="66">
        <f t="shared" si="65"/>
        <v>-3.6485661574525199E-52</v>
      </c>
      <c r="AA288" s="67">
        <f t="shared" si="66"/>
        <v>6.7161474430586759E-52</v>
      </c>
      <c r="AB288" s="68">
        <f t="shared" si="75"/>
        <v>1.0372160087408518E-51</v>
      </c>
      <c r="AC288" s="69"/>
      <c r="AD288" s="70">
        <f t="shared" si="74"/>
        <v>1.0372160087408517E-47</v>
      </c>
      <c r="AG288" s="71">
        <v>2820</v>
      </c>
    </row>
    <row r="289" spans="5:33">
      <c r="E289" s="72">
        <v>0.57372685185185179</v>
      </c>
      <c r="F289" s="71">
        <v>2830</v>
      </c>
      <c r="G289" s="58">
        <v>17.12</v>
      </c>
      <c r="H289" s="58">
        <v>7.68</v>
      </c>
      <c r="I289" s="58">
        <v>7.59</v>
      </c>
      <c r="J289" s="58">
        <v>17.03</v>
      </c>
      <c r="K289" s="58">
        <v>7.86</v>
      </c>
      <c r="L289" s="58">
        <v>9.16</v>
      </c>
      <c r="M289" s="59">
        <f t="shared" si="76"/>
        <v>17.075000000000003</v>
      </c>
      <c r="N289" s="59">
        <f t="shared" si="76"/>
        <v>7.77</v>
      </c>
      <c r="O289" s="59">
        <f t="shared" si="76"/>
        <v>8.375</v>
      </c>
      <c r="P289" s="60">
        <f t="shared" si="67"/>
        <v>0.1766262649814925</v>
      </c>
      <c r="Q289" s="22">
        <f t="shared" si="68"/>
        <v>1.6982436524617439E-8</v>
      </c>
      <c r="R289" s="61">
        <f t="shared" si="69"/>
        <v>3.0491979978755675E-7</v>
      </c>
      <c r="S289" s="22">
        <f t="shared" si="70"/>
        <v>9.2976084302483687E-14</v>
      </c>
      <c r="T289" s="94">
        <v>298</v>
      </c>
      <c r="U289" s="59">
        <f t="shared" si="71"/>
        <v>290.07499999999999</v>
      </c>
      <c r="V289" s="63">
        <f t="shared" si="72"/>
        <v>0.46078166546837335</v>
      </c>
      <c r="W289" s="64">
        <f t="shared" si="73"/>
        <v>2.8892270050102402</v>
      </c>
      <c r="X289" s="65">
        <f t="shared" si="63"/>
        <v>-1.9096842300534773E-52</v>
      </c>
      <c r="Y289" s="66">
        <f t="shared" si="64"/>
        <v>5.2140629975121486E-53</v>
      </c>
      <c r="Z289" s="66">
        <f t="shared" si="65"/>
        <v>-2.5734515155330191E-52</v>
      </c>
      <c r="AA289" s="67">
        <f t="shared" si="66"/>
        <v>4.6424917892758106E-52</v>
      </c>
      <c r="AB289" s="68">
        <f t="shared" si="75"/>
        <v>7.5005307572974778E-52</v>
      </c>
      <c r="AC289" s="69"/>
      <c r="AD289" s="70">
        <f t="shared" si="74"/>
        <v>7.5005307572974775E-48</v>
      </c>
      <c r="AG289" s="71">
        <v>2830</v>
      </c>
    </row>
    <row r="290" spans="5:33">
      <c r="E290" s="72">
        <v>0.57384259259259263</v>
      </c>
      <c r="F290" s="71">
        <v>2840</v>
      </c>
      <c r="G290" s="58">
        <v>17.12</v>
      </c>
      <c r="H290" s="58">
        <v>7.68</v>
      </c>
      <c r="I290" s="58">
        <v>7.39</v>
      </c>
      <c r="J290" s="58">
        <v>17.04</v>
      </c>
      <c r="K290" s="58">
        <v>7.87</v>
      </c>
      <c r="L290" s="58">
        <v>9.17</v>
      </c>
      <c r="M290" s="59">
        <f t="shared" si="76"/>
        <v>17.079999999999998</v>
      </c>
      <c r="N290" s="59">
        <f t="shared" si="76"/>
        <v>7.7750000000000004</v>
      </c>
      <c r="O290" s="59">
        <f t="shared" si="76"/>
        <v>8.2799999999999994</v>
      </c>
      <c r="P290" s="60">
        <f t="shared" si="67"/>
        <v>0.17463826391787993</v>
      </c>
      <c r="Q290" s="22">
        <f t="shared" si="68"/>
        <v>1.6788040181225539E-8</v>
      </c>
      <c r="R290" s="61">
        <f t="shared" si="69"/>
        <v>3.0857879251755506E-7</v>
      </c>
      <c r="S290" s="22">
        <f t="shared" si="70"/>
        <v>9.52208711915923E-14</v>
      </c>
      <c r="T290" s="94">
        <v>298</v>
      </c>
      <c r="U290" s="59">
        <f t="shared" si="71"/>
        <v>290.08</v>
      </c>
      <c r="V290" s="63">
        <f t="shared" si="72"/>
        <v>0.46048301417429027</v>
      </c>
      <c r="W290" s="64">
        <f t="shared" si="73"/>
        <v>2.887240853211186</v>
      </c>
      <c r="X290" s="65">
        <f t="shared" si="63"/>
        <v>-1.345465254677794E-52</v>
      </c>
      <c r="Y290" s="66">
        <f t="shared" si="64"/>
        <v>3.9015906542012584E-53</v>
      </c>
      <c r="Z290" s="66">
        <f t="shared" si="65"/>
        <v>-1.848762950620162E-52</v>
      </c>
      <c r="AA290" s="67">
        <f t="shared" si="66"/>
        <v>3.4242720953376264E-52</v>
      </c>
      <c r="AB290" s="68">
        <f t="shared" si="75"/>
        <v>5.2150593033953617E-52</v>
      </c>
      <c r="AC290" s="69"/>
      <c r="AD290" s="70">
        <f t="shared" si="74"/>
        <v>5.2150593033953618E-48</v>
      </c>
      <c r="AG290" s="71">
        <v>2840</v>
      </c>
    </row>
    <row r="291" spans="5:33">
      <c r="E291" s="72">
        <v>0.57395833333333335</v>
      </c>
      <c r="F291" s="71">
        <v>2850</v>
      </c>
      <c r="G291" s="58">
        <v>17.12</v>
      </c>
      <c r="H291" s="58">
        <v>7.68</v>
      </c>
      <c r="I291" s="58">
        <v>7.26</v>
      </c>
      <c r="J291" s="58">
        <v>17.05</v>
      </c>
      <c r="K291" s="58">
        <v>7.87</v>
      </c>
      <c r="L291" s="58">
        <v>9.19</v>
      </c>
      <c r="M291" s="59">
        <f t="shared" si="76"/>
        <v>17.085000000000001</v>
      </c>
      <c r="N291" s="59">
        <f t="shared" si="76"/>
        <v>7.7750000000000004</v>
      </c>
      <c r="O291" s="59">
        <f t="shared" si="76"/>
        <v>8.2249999999999996</v>
      </c>
      <c r="P291" s="60">
        <f t="shared" si="67"/>
        <v>0.17349364753294319</v>
      </c>
      <c r="Q291" s="22">
        <f t="shared" si="68"/>
        <v>1.6788040181225539E-8</v>
      </c>
      <c r="R291" s="61">
        <f t="shared" si="69"/>
        <v>3.0870703364609561E-7</v>
      </c>
      <c r="S291" s="22">
        <f t="shared" si="70"/>
        <v>9.5300032622571603E-14</v>
      </c>
      <c r="T291" s="94">
        <v>298</v>
      </c>
      <c r="U291" s="59">
        <f t="shared" si="71"/>
        <v>290.08499999999998</v>
      </c>
      <c r="V291" s="63">
        <f t="shared" si="72"/>
        <v>0.46018437317550959</v>
      </c>
      <c r="W291" s="64">
        <f t="shared" si="73"/>
        <v>2.8852561351569981</v>
      </c>
      <c r="X291" s="65">
        <f t="shared" si="63"/>
        <v>-9.7998972820380578E-53</v>
      </c>
      <c r="Y291" s="66">
        <f t="shared" si="64"/>
        <v>2.7780125093194842E-53</v>
      </c>
      <c r="Z291" s="66">
        <f t="shared" si="65"/>
        <v>-1.3365403096627225E-52</v>
      </c>
      <c r="AA291" s="67">
        <f t="shared" si="66"/>
        <v>2.4508387720628185E-52</v>
      </c>
      <c r="AB291" s="68">
        <f t="shared" si="75"/>
        <v>3.817724420494968E-52</v>
      </c>
      <c r="AC291" s="69"/>
      <c r="AD291" s="70">
        <f t="shared" si="74"/>
        <v>3.8177244204949679E-48</v>
      </c>
      <c r="AG291" s="71">
        <v>2850</v>
      </c>
    </row>
    <row r="292" spans="5:33">
      <c r="E292" s="72">
        <v>0.57407407407407407</v>
      </c>
      <c r="F292" s="71">
        <v>2860</v>
      </c>
      <c r="G292" s="58">
        <v>17.12</v>
      </c>
      <c r="H292" s="58">
        <v>7.67</v>
      </c>
      <c r="I292" s="58">
        <v>7.14</v>
      </c>
      <c r="J292" s="58">
        <v>17.059999999999999</v>
      </c>
      <c r="K292" s="58">
        <v>7.88</v>
      </c>
      <c r="L292" s="58">
        <v>9.19</v>
      </c>
      <c r="M292" s="59">
        <f t="shared" si="76"/>
        <v>17.09</v>
      </c>
      <c r="N292" s="59">
        <f t="shared" si="76"/>
        <v>7.7750000000000004</v>
      </c>
      <c r="O292" s="59">
        <f t="shared" si="76"/>
        <v>8.1649999999999991</v>
      </c>
      <c r="P292" s="60">
        <f t="shared" si="67"/>
        <v>0.1722433510024648</v>
      </c>
      <c r="Q292" s="22">
        <f t="shared" si="68"/>
        <v>1.6788040181225539E-8</v>
      </c>
      <c r="R292" s="61">
        <f t="shared" si="69"/>
        <v>3.0883532806989626E-7</v>
      </c>
      <c r="S292" s="22">
        <f t="shared" si="70"/>
        <v>9.5379259864040455E-14</v>
      </c>
      <c r="T292" s="94">
        <v>298</v>
      </c>
      <c r="U292" s="59">
        <f t="shared" si="71"/>
        <v>290.08999999999997</v>
      </c>
      <c r="V292" s="63">
        <f t="shared" si="72"/>
        <v>0.4598857424715016</v>
      </c>
      <c r="W292" s="64">
        <f t="shared" si="73"/>
        <v>2.8832728497645248</v>
      </c>
      <c r="X292" s="65">
        <f t="shared" si="63"/>
        <v>-6.9933844254614867E-53</v>
      </c>
      <c r="Y292" s="66">
        <f t="shared" si="64"/>
        <v>1.9312980128656527E-53</v>
      </c>
      <c r="Z292" s="66">
        <f t="shared" si="65"/>
        <v>-9.4580310700595773E-53</v>
      </c>
      <c r="AA292" s="67">
        <f t="shared" si="66"/>
        <v>1.7146550878193161E-52</v>
      </c>
      <c r="AB292" s="68">
        <f t="shared" si="75"/>
        <v>2.74000929782408E-52</v>
      </c>
      <c r="AC292" s="69"/>
      <c r="AD292" s="70">
        <f t="shared" si="74"/>
        <v>2.7400092978240798E-48</v>
      </c>
      <c r="AG292" s="71">
        <v>2860</v>
      </c>
    </row>
    <row r="293" spans="5:33">
      <c r="E293" s="72">
        <v>0.57418981481481479</v>
      </c>
      <c r="F293" s="71">
        <v>2870</v>
      </c>
      <c r="G293" s="58">
        <v>17.12</v>
      </c>
      <c r="H293" s="58">
        <v>7.67</v>
      </c>
      <c r="I293" s="58">
        <v>7</v>
      </c>
      <c r="J293" s="58">
        <v>17.059999999999999</v>
      </c>
      <c r="K293" s="58">
        <v>7.88</v>
      </c>
      <c r="L293" s="58">
        <v>9.2200000000000006</v>
      </c>
      <c r="M293" s="59">
        <f t="shared" si="76"/>
        <v>17.09</v>
      </c>
      <c r="N293" s="59">
        <f t="shared" si="76"/>
        <v>7.7750000000000004</v>
      </c>
      <c r="O293" s="59">
        <f t="shared" si="76"/>
        <v>8.11</v>
      </c>
      <c r="P293" s="60">
        <f t="shared" si="67"/>
        <v>0.17108310797672868</v>
      </c>
      <c r="Q293" s="22">
        <f t="shared" si="68"/>
        <v>1.6788040181225539E-8</v>
      </c>
      <c r="R293" s="61">
        <f t="shared" si="69"/>
        <v>3.0883532806989626E-7</v>
      </c>
      <c r="S293" s="22">
        <f t="shared" si="70"/>
        <v>9.5379259864040455E-14</v>
      </c>
      <c r="T293" s="94">
        <v>298</v>
      </c>
      <c r="U293" s="59">
        <f t="shared" si="71"/>
        <v>290.08999999999997</v>
      </c>
      <c r="V293" s="63">
        <f t="shared" si="72"/>
        <v>0.4598857424715016</v>
      </c>
      <c r="W293" s="64">
        <f t="shared" si="73"/>
        <v>2.8832728497645248</v>
      </c>
      <c r="X293" s="65">
        <f t="shared" si="63"/>
        <v>-4.8757947006829964E-53</v>
      </c>
      <c r="Y293" s="66">
        <f t="shared" si="64"/>
        <v>1.3045891059846E-53</v>
      </c>
      <c r="Z293" s="66">
        <f t="shared" si="65"/>
        <v>-6.5294454140431676E-53</v>
      </c>
      <c r="AA293" s="67">
        <f t="shared" si="66"/>
        <v>1.1677190476408065E-52</v>
      </c>
      <c r="AB293" s="68">
        <f t="shared" si="75"/>
        <v>1.9232926875480542E-52</v>
      </c>
      <c r="AC293" s="69"/>
      <c r="AD293" s="70">
        <f t="shared" si="74"/>
        <v>1.9232926875480542E-48</v>
      </c>
      <c r="AG293" s="71">
        <v>2870</v>
      </c>
    </row>
    <row r="294" spans="5:33">
      <c r="E294" s="72">
        <v>0.57430555555555551</v>
      </c>
      <c r="F294" s="71">
        <v>2880</v>
      </c>
      <c r="G294" s="58">
        <v>17.12</v>
      </c>
      <c r="H294" s="58">
        <v>7.67</v>
      </c>
      <c r="I294" s="58">
        <v>6.89</v>
      </c>
      <c r="J294" s="58">
        <v>17.07</v>
      </c>
      <c r="K294" s="58">
        <v>7.88</v>
      </c>
      <c r="L294" s="58">
        <v>8.7100000000000009</v>
      </c>
      <c r="M294" s="59">
        <f t="shared" si="76"/>
        <v>17.094999999999999</v>
      </c>
      <c r="N294" s="59">
        <f t="shared" si="76"/>
        <v>7.7750000000000004</v>
      </c>
      <c r="O294" s="59">
        <f t="shared" si="76"/>
        <v>7.8000000000000007</v>
      </c>
      <c r="P294" s="60">
        <f t="shared" si="67"/>
        <v>0.16455818517172574</v>
      </c>
      <c r="Q294" s="22">
        <f t="shared" si="68"/>
        <v>1.6788040181225539E-8</v>
      </c>
      <c r="R294" s="61">
        <f t="shared" si="69"/>
        <v>3.0896367581110612E-7</v>
      </c>
      <c r="S294" s="22">
        <f t="shared" si="70"/>
        <v>9.5458552970710282E-14</v>
      </c>
      <c r="T294" s="94">
        <v>298</v>
      </c>
      <c r="U294" s="59">
        <f t="shared" si="71"/>
        <v>290.09500000000003</v>
      </c>
      <c r="V294" s="63">
        <f t="shared" si="72"/>
        <v>0.45958712206172575</v>
      </c>
      <c r="W294" s="64">
        <f t="shared" si="73"/>
        <v>2.8812909959513933</v>
      </c>
      <c r="X294" s="65">
        <f t="shared" si="63"/>
        <v>-3.212009911135821E-53</v>
      </c>
      <c r="Y294" s="66">
        <f t="shared" si="64"/>
        <v>7.1009122787218972E-54</v>
      </c>
      <c r="Z294" s="66">
        <f t="shared" si="65"/>
        <v>-4.0790837031504513E-53</v>
      </c>
      <c r="AA294" s="67">
        <f t="shared" si="66"/>
        <v>6.7497145423096127E-53</v>
      </c>
      <c r="AB294" s="68">
        <f t="shared" si="75"/>
        <v>1.3152398808160455E-52</v>
      </c>
      <c r="AC294" s="69"/>
      <c r="AD294" s="70">
        <f t="shared" si="74"/>
        <v>1.3152398808160455E-48</v>
      </c>
      <c r="AG294" s="71">
        <v>2880</v>
      </c>
    </row>
    <row r="295" spans="5:33">
      <c r="E295" s="72">
        <v>0.57442129629629624</v>
      </c>
      <c r="F295" s="71">
        <v>2890</v>
      </c>
      <c r="G295" s="58">
        <v>17.14</v>
      </c>
      <c r="H295" s="58">
        <v>7.68</v>
      </c>
      <c r="I295" s="58">
        <v>7.72</v>
      </c>
      <c r="J295" s="58">
        <v>17.07</v>
      </c>
      <c r="K295" s="58">
        <v>7.88</v>
      </c>
      <c r="L295" s="58">
        <v>8.65</v>
      </c>
      <c r="M295" s="59">
        <f t="shared" si="76"/>
        <v>17.105</v>
      </c>
      <c r="N295" s="59">
        <f t="shared" si="76"/>
        <v>7.7799999999999994</v>
      </c>
      <c r="O295" s="59">
        <f t="shared" si="76"/>
        <v>8.1850000000000005</v>
      </c>
      <c r="P295" s="60">
        <f t="shared" si="67"/>
        <v>0.17271131831806474</v>
      </c>
      <c r="Q295" s="22">
        <f t="shared" si="68"/>
        <v>1.65958690743756E-8</v>
      </c>
      <c r="R295" s="61">
        <f t="shared" si="69"/>
        <v>3.1280113633320094E-7</v>
      </c>
      <c r="S295" s="22">
        <f t="shared" si="70"/>
        <v>9.7844550891341754E-14</v>
      </c>
      <c r="T295" s="94">
        <v>298</v>
      </c>
      <c r="U295" s="59">
        <f t="shared" si="71"/>
        <v>290.10500000000002</v>
      </c>
      <c r="V295" s="63">
        <f t="shared" si="72"/>
        <v>0.45898991212276719</v>
      </c>
      <c r="W295" s="64">
        <f t="shared" si="73"/>
        <v>2.8773315787383233</v>
      </c>
      <c r="X295" s="65">
        <f t="shared" si="63"/>
        <v>-2.056937635301369E-53</v>
      </c>
      <c r="Y295" s="66">
        <f t="shared" si="64"/>
        <v>6.487854919403928E-54</v>
      </c>
      <c r="Z295" s="66">
        <f t="shared" si="65"/>
        <v>-2.9103587016648361E-53</v>
      </c>
      <c r="AA295" s="67">
        <f t="shared" si="66"/>
        <v>5.5997114653021268E-53</v>
      </c>
      <c r="AB295" s="68">
        <f t="shared" si="75"/>
        <v>7.8185982758559237E-53</v>
      </c>
      <c r="AC295" s="69"/>
      <c r="AD295" s="70">
        <f t="shared" si="74"/>
        <v>7.8185982758559243E-49</v>
      </c>
      <c r="AG295" s="71">
        <v>2890</v>
      </c>
    </row>
    <row r="296" spans="5:33">
      <c r="E296" s="72">
        <v>0.57453703703703707</v>
      </c>
      <c r="F296" s="71">
        <v>2900</v>
      </c>
      <c r="G296" s="58">
        <v>17.16</v>
      </c>
      <c r="H296" s="58">
        <v>7.68</v>
      </c>
      <c r="I296" s="58">
        <v>8.4499999999999993</v>
      </c>
      <c r="J296" s="58">
        <v>17.07</v>
      </c>
      <c r="K296" s="58">
        <v>7.88</v>
      </c>
      <c r="L296" s="58">
        <v>8.48</v>
      </c>
      <c r="M296" s="59">
        <f t="shared" si="76"/>
        <v>17.115000000000002</v>
      </c>
      <c r="N296" s="59">
        <f t="shared" si="76"/>
        <v>7.7799999999999994</v>
      </c>
      <c r="O296" s="59">
        <f t="shared" si="76"/>
        <v>8.4649999999999999</v>
      </c>
      <c r="P296" s="60">
        <f t="shared" si="67"/>
        <v>0.17865135752947758</v>
      </c>
      <c r="Q296" s="22">
        <f t="shared" si="68"/>
        <v>1.65958690743756E-8</v>
      </c>
      <c r="R296" s="61">
        <f t="shared" si="69"/>
        <v>3.1306118211154992E-7</v>
      </c>
      <c r="S296" s="22">
        <f t="shared" si="70"/>
        <v>9.8007303745081021E-14</v>
      </c>
      <c r="T296" s="94">
        <v>298</v>
      </c>
      <c r="U296" s="59">
        <f t="shared" si="71"/>
        <v>290.11500000000001</v>
      </c>
      <c r="V296" s="63">
        <f t="shared" si="72"/>
        <v>0.45839274335437702</v>
      </c>
      <c r="W296" s="64">
        <f t="shared" si="73"/>
        <v>2.873377874876311</v>
      </c>
      <c r="X296" s="65">
        <f t="shared" si="63"/>
        <v>-1.6881514874401053E-53</v>
      </c>
      <c r="Y296" s="66">
        <f t="shared" si="64"/>
        <v>6.158254778693015E-54</v>
      </c>
      <c r="Z296" s="66">
        <f t="shared" si="65"/>
        <v>-2.528625654727695E-53</v>
      </c>
      <c r="AA296" s="67">
        <f t="shared" si="66"/>
        <v>5.2139485974490206E-53</v>
      </c>
      <c r="AB296" s="68">
        <f t="shared" si="75"/>
        <v>6.1846439601090494E-53</v>
      </c>
      <c r="AC296" s="69"/>
      <c r="AD296" s="70">
        <f t="shared" si="74"/>
        <v>6.1846439601090497E-49</v>
      </c>
      <c r="AG296" s="71">
        <v>2900</v>
      </c>
    </row>
    <row r="297" spans="5:33">
      <c r="E297" s="72">
        <v>0.57465277777777779</v>
      </c>
      <c r="F297" s="71">
        <v>2910</v>
      </c>
      <c r="G297" s="58">
        <v>17.16</v>
      </c>
      <c r="H297" s="58">
        <v>7.69</v>
      </c>
      <c r="I297" s="58">
        <v>8.58</v>
      </c>
      <c r="J297" s="58">
        <v>17.07</v>
      </c>
      <c r="K297" s="58">
        <v>7.88</v>
      </c>
      <c r="L297" s="58">
        <v>8.19</v>
      </c>
      <c r="M297" s="59">
        <f t="shared" si="76"/>
        <v>17.115000000000002</v>
      </c>
      <c r="N297" s="59">
        <f t="shared" si="76"/>
        <v>7.7850000000000001</v>
      </c>
      <c r="O297" s="59">
        <f t="shared" si="76"/>
        <v>8.3849999999999998</v>
      </c>
      <c r="P297" s="60">
        <f t="shared" si="67"/>
        <v>0.17696298084875006</v>
      </c>
      <c r="Q297" s="22">
        <f t="shared" si="68"/>
        <v>1.640589773199533E-8</v>
      </c>
      <c r="R297" s="61">
        <f t="shared" si="69"/>
        <v>3.1668625975036149E-7</v>
      </c>
      <c r="S297" s="22">
        <f t="shared" si="70"/>
        <v>1.0029018711467343E-13</v>
      </c>
      <c r="T297" s="94">
        <v>298</v>
      </c>
      <c r="U297" s="59">
        <f t="shared" si="71"/>
        <v>290.11500000000001</v>
      </c>
      <c r="V297" s="63">
        <f t="shared" si="72"/>
        <v>0.45839274335437702</v>
      </c>
      <c r="W297" s="64">
        <f t="shared" si="73"/>
        <v>2.873377874876311</v>
      </c>
      <c r="X297" s="65">
        <f t="shared" si="63"/>
        <v>-1.5729000947453874E-53</v>
      </c>
      <c r="Y297" s="66">
        <f t="shared" si="64"/>
        <v>6.0302509636520945E-54</v>
      </c>
      <c r="Z297" s="66">
        <f t="shared" si="65"/>
        <v>-2.4071155051433097E-53</v>
      </c>
      <c r="AA297" s="67">
        <f t="shared" si="66"/>
        <v>5.087031178768953E-53</v>
      </c>
      <c r="AB297" s="68">
        <f t="shared" si="75"/>
        <v>5.6849718872625994E-53</v>
      </c>
      <c r="AC297" s="69"/>
      <c r="AD297" s="70">
        <f t="shared" si="74"/>
        <v>5.6849718872625995E-49</v>
      </c>
      <c r="AG297" s="71">
        <v>2910</v>
      </c>
    </row>
    <row r="298" spans="5:33">
      <c r="E298" s="72">
        <v>0.57476851851851851</v>
      </c>
      <c r="F298" s="71">
        <v>2920</v>
      </c>
      <c r="G298" s="58">
        <v>17.170000000000002</v>
      </c>
      <c r="H298" s="58">
        <v>7.69</v>
      </c>
      <c r="I298" s="58">
        <v>8.74</v>
      </c>
      <c r="J298" s="58">
        <v>17.079999999999998</v>
      </c>
      <c r="K298" s="58">
        <v>7.88</v>
      </c>
      <c r="L298" s="58">
        <v>8.1</v>
      </c>
      <c r="M298" s="59">
        <f t="shared" si="76"/>
        <v>17.125</v>
      </c>
      <c r="N298" s="59">
        <f t="shared" si="76"/>
        <v>7.7850000000000001</v>
      </c>
      <c r="O298" s="59">
        <f t="shared" si="76"/>
        <v>8.42</v>
      </c>
      <c r="P298" s="60">
        <f t="shared" si="67"/>
        <v>0.17773325974754212</v>
      </c>
      <c r="Q298" s="22">
        <f t="shared" si="68"/>
        <v>1.640589773199533E-8</v>
      </c>
      <c r="R298" s="61">
        <f t="shared" si="69"/>
        <v>3.1694953540809915E-7</v>
      </c>
      <c r="S298" s="22">
        <f t="shared" si="70"/>
        <v>1.0045700799540989E-13</v>
      </c>
      <c r="T298" s="94">
        <v>298</v>
      </c>
      <c r="U298" s="59">
        <f t="shared" si="71"/>
        <v>290.125</v>
      </c>
      <c r="V298" s="63">
        <f t="shared" si="72"/>
        <v>0.45779561575229388</v>
      </c>
      <c r="W298" s="64">
        <f t="shared" si="73"/>
        <v>2.8694298757374619</v>
      </c>
      <c r="X298" s="65">
        <f t="shared" si="63"/>
        <v>-1.540861217027247E-53</v>
      </c>
      <c r="Y298" s="66">
        <f t="shared" si="64"/>
        <v>6.0653187592403557E-54</v>
      </c>
      <c r="Z298" s="66">
        <f t="shared" si="65"/>
        <v>-2.3861432882619768E-53</v>
      </c>
      <c r="AA298" s="67">
        <f t="shared" si="66"/>
        <v>5.1099488097075911E-53</v>
      </c>
      <c r="AB298" s="68">
        <f t="shared" si="75"/>
        <v>5.528222331374875E-53</v>
      </c>
      <c r="AC298" s="69"/>
      <c r="AD298" s="70">
        <f t="shared" si="74"/>
        <v>5.5282223313748747E-49</v>
      </c>
      <c r="AG298" s="71">
        <v>2920</v>
      </c>
    </row>
    <row r="299" spans="5:33">
      <c r="E299" s="72">
        <v>0.57488425925925923</v>
      </c>
      <c r="F299" s="71">
        <v>2930</v>
      </c>
      <c r="G299" s="58">
        <v>17.18</v>
      </c>
      <c r="H299" s="58">
        <v>7.7</v>
      </c>
      <c r="I299" s="58">
        <v>8.73</v>
      </c>
      <c r="J299" s="58">
        <v>17.079999999999998</v>
      </c>
      <c r="K299" s="58">
        <v>7.88</v>
      </c>
      <c r="L299" s="58">
        <v>7.88</v>
      </c>
      <c r="M299" s="59">
        <f t="shared" si="76"/>
        <v>17.13</v>
      </c>
      <c r="N299" s="59">
        <f t="shared" si="76"/>
        <v>7.79</v>
      </c>
      <c r="O299" s="59">
        <f t="shared" si="76"/>
        <v>8.3049999999999997</v>
      </c>
      <c r="P299" s="60">
        <f t="shared" si="67"/>
        <v>0.17532138180442358</v>
      </c>
      <c r="Q299" s="22">
        <f t="shared" si="68"/>
        <v>1.6218100973589297E-8</v>
      </c>
      <c r="R299" s="61">
        <f t="shared" si="69"/>
        <v>3.2075288319542515E-7</v>
      </c>
      <c r="S299" s="22">
        <f t="shared" si="70"/>
        <v>1.0288241207817805E-13</v>
      </c>
      <c r="T299" s="94">
        <v>298</v>
      </c>
      <c r="U299" s="59">
        <f t="shared" si="71"/>
        <v>290.13</v>
      </c>
      <c r="V299" s="63">
        <f t="shared" si="72"/>
        <v>0.45749706738728868</v>
      </c>
      <c r="W299" s="64">
        <f t="shared" si="73"/>
        <v>2.8674580127467428</v>
      </c>
      <c r="X299" s="65">
        <f t="shared" si="63"/>
        <v>-1.5623518722435115E-53</v>
      </c>
      <c r="Y299" s="66">
        <f t="shared" si="64"/>
        <v>6.3881265619779708E-54</v>
      </c>
      <c r="Z299" s="66">
        <f t="shared" si="65"/>
        <v>-2.4623615205967864E-53</v>
      </c>
      <c r="AA299" s="67">
        <f t="shared" si="66"/>
        <v>5.3759863236884046E-53</v>
      </c>
      <c r="AB299" s="68">
        <f t="shared" si="75"/>
        <v>5.5446636113823113E-53</v>
      </c>
      <c r="AC299" s="69"/>
      <c r="AD299" s="70">
        <f t="shared" si="74"/>
        <v>5.5446636113823114E-49</v>
      </c>
      <c r="AG299" s="71">
        <v>2930</v>
      </c>
    </row>
    <row r="300" spans="5:33">
      <c r="E300" s="72">
        <v>0.57499999999999996</v>
      </c>
      <c r="F300" s="71">
        <v>2940</v>
      </c>
      <c r="G300" s="58">
        <v>17.18</v>
      </c>
      <c r="H300" s="58">
        <v>7.7</v>
      </c>
      <c r="I300" s="58">
        <v>8.86</v>
      </c>
      <c r="J300" s="58">
        <v>17.079999999999998</v>
      </c>
      <c r="K300" s="58">
        <v>7.88</v>
      </c>
      <c r="L300" s="58">
        <v>7.69</v>
      </c>
      <c r="M300" s="59">
        <f t="shared" si="76"/>
        <v>17.13</v>
      </c>
      <c r="N300" s="59">
        <f t="shared" si="76"/>
        <v>7.79</v>
      </c>
      <c r="O300" s="59">
        <f t="shared" si="76"/>
        <v>8.2750000000000004</v>
      </c>
      <c r="P300" s="60">
        <f t="shared" si="67"/>
        <v>0.17468807157514815</v>
      </c>
      <c r="Q300" s="22">
        <f t="shared" si="68"/>
        <v>1.6218100973589297E-8</v>
      </c>
      <c r="R300" s="61">
        <f t="shared" si="69"/>
        <v>3.2075288319542515E-7</v>
      </c>
      <c r="S300" s="22">
        <f t="shared" si="70"/>
        <v>1.0288241207817805E-13</v>
      </c>
      <c r="T300" s="94">
        <v>298</v>
      </c>
      <c r="U300" s="59">
        <f t="shared" si="71"/>
        <v>290.13</v>
      </c>
      <c r="V300" s="63">
        <f t="shared" si="72"/>
        <v>0.45749706738728868</v>
      </c>
      <c r="W300" s="64">
        <f t="shared" si="73"/>
        <v>2.8674580127467428</v>
      </c>
      <c r="X300" s="65">
        <f t="shared" si="63"/>
        <v>-1.6346357232210343E-53</v>
      </c>
      <c r="Y300" s="66">
        <f t="shared" si="64"/>
        <v>6.6004889663594885E-54</v>
      </c>
      <c r="Z300" s="66">
        <f t="shared" si="65"/>
        <v>-2.561205496503348E-53</v>
      </c>
      <c r="AA300" s="67">
        <f t="shared" si="66"/>
        <v>5.556151530025229E-53</v>
      </c>
      <c r="AB300" s="68">
        <f t="shared" si="75"/>
        <v>5.822224815793835E-53</v>
      </c>
      <c r="AC300" s="69"/>
      <c r="AD300" s="70">
        <f t="shared" si="74"/>
        <v>5.8222248157938351E-49</v>
      </c>
      <c r="AG300" s="71">
        <v>2940</v>
      </c>
    </row>
    <row r="301" spans="5:33">
      <c r="E301" s="72">
        <v>0.57511574074074068</v>
      </c>
      <c r="F301" s="71">
        <v>2950</v>
      </c>
      <c r="G301" s="58">
        <v>17.190000000000001</v>
      </c>
      <c r="H301" s="58">
        <v>7.71</v>
      </c>
      <c r="I301" s="58">
        <v>8.89</v>
      </c>
      <c r="J301" s="58">
        <v>17.079999999999998</v>
      </c>
      <c r="K301" s="58">
        <v>7.88</v>
      </c>
      <c r="L301" s="58">
        <v>7.7</v>
      </c>
      <c r="M301" s="59">
        <f t="shared" si="76"/>
        <v>17.134999999999998</v>
      </c>
      <c r="N301" s="59">
        <f t="shared" si="76"/>
        <v>7.7949999999999999</v>
      </c>
      <c r="O301" s="59">
        <f t="shared" si="76"/>
        <v>8.2949999999999999</v>
      </c>
      <c r="P301" s="60">
        <f t="shared" si="67"/>
        <v>0.17512585770754796</v>
      </c>
      <c r="Q301" s="22">
        <f t="shared" si="68"/>
        <v>1.6032453906900412E-8</v>
      </c>
      <c r="R301" s="61">
        <f t="shared" si="69"/>
        <v>3.2460187059655619E-7</v>
      </c>
      <c r="S301" s="22">
        <f t="shared" si="70"/>
        <v>1.0536637439478341E-13</v>
      </c>
      <c r="T301" s="94">
        <v>298</v>
      </c>
      <c r="U301" s="59">
        <f t="shared" si="71"/>
        <v>290.13499999999999</v>
      </c>
      <c r="V301" s="63">
        <f t="shared" si="72"/>
        <v>0.45719852931226307</v>
      </c>
      <c r="W301" s="64">
        <f t="shared" si="73"/>
        <v>2.8654875727075182</v>
      </c>
      <c r="X301" s="65">
        <f t="shared" si="63"/>
        <v>-1.7367591254312073E-53</v>
      </c>
      <c r="Y301" s="66">
        <f t="shared" si="64"/>
        <v>7.6812747794892453E-54</v>
      </c>
      <c r="Z301" s="66">
        <f t="shared" si="65"/>
        <v>-2.8446112167364507E-53</v>
      </c>
      <c r="AA301" s="67">
        <f t="shared" si="66"/>
        <v>6.4686718111805366E-53</v>
      </c>
      <c r="AB301" s="68">
        <f t="shared" si="75"/>
        <v>6.0208958275761623E-53</v>
      </c>
      <c r="AC301" s="69">
        <f>D19</f>
        <v>0</v>
      </c>
      <c r="AD301" s="70">
        <f t="shared" si="74"/>
        <v>6.0208958275761626E-49</v>
      </c>
      <c r="AE301" s="70">
        <f>AC301*10000</f>
        <v>0</v>
      </c>
      <c r="AF301" s="74">
        <f>(AD301-AE301)*(AD301-AE301)</f>
        <v>3.6251186566524042E-97</v>
      </c>
      <c r="AG301" s="71">
        <v>2950</v>
      </c>
    </row>
    <row r="302" spans="5:33">
      <c r="E302" s="72">
        <v>0.57523148148148151</v>
      </c>
      <c r="F302" s="71">
        <v>2960</v>
      </c>
      <c r="G302" s="58">
        <v>17.190000000000001</v>
      </c>
      <c r="H302" s="58">
        <v>7.71</v>
      </c>
      <c r="I302" s="58">
        <v>8.89</v>
      </c>
      <c r="J302" s="58">
        <v>17.09</v>
      </c>
      <c r="K302" s="58">
        <v>7.87</v>
      </c>
      <c r="L302" s="58">
        <v>7.63</v>
      </c>
      <c r="M302" s="59">
        <f t="shared" si="76"/>
        <v>17.14</v>
      </c>
      <c r="N302" s="59">
        <f t="shared" si="76"/>
        <v>7.79</v>
      </c>
      <c r="O302" s="59">
        <f t="shared" si="76"/>
        <v>8.26</v>
      </c>
      <c r="P302" s="60">
        <f t="shared" si="67"/>
        <v>0.17440244637596888</v>
      </c>
      <c r="Q302" s="22">
        <f t="shared" si="68"/>
        <v>1.6218100973589297E-8</v>
      </c>
      <c r="R302" s="61">
        <f t="shared" si="69"/>
        <v>3.2101953962176053E-7</v>
      </c>
      <c r="S302" s="22">
        <f t="shared" si="70"/>
        <v>1.0305354481896707E-13</v>
      </c>
      <c r="T302" s="94">
        <v>298</v>
      </c>
      <c r="U302" s="59">
        <f t="shared" si="71"/>
        <v>290.14</v>
      </c>
      <c r="V302" s="63">
        <f t="shared" si="72"/>
        <v>0.45690000152668742</v>
      </c>
      <c r="W302" s="64">
        <f t="shared" si="73"/>
        <v>2.8635185545451396</v>
      </c>
      <c r="X302" s="65">
        <f t="shared" si="63"/>
        <v>-1.9640684895050112E-53</v>
      </c>
      <c r="Y302" s="66">
        <f t="shared" si="64"/>
        <v>7.9693421757227991E-54</v>
      </c>
      <c r="Z302" s="66">
        <f t="shared" si="65"/>
        <v>-3.0843642143420416E-53</v>
      </c>
      <c r="AA302" s="67">
        <f t="shared" si="66"/>
        <v>6.7076636735183915E-53</v>
      </c>
      <c r="AB302" s="68">
        <f t="shared" si="75"/>
        <v>6.9858045078666201E-53</v>
      </c>
      <c r="AC302" s="69"/>
      <c r="AD302" s="70">
        <f t="shared" si="74"/>
        <v>6.9858045078666196E-49</v>
      </c>
      <c r="AG302" s="71">
        <v>2960</v>
      </c>
    </row>
    <row r="303" spans="5:33">
      <c r="E303" s="72">
        <v>0.57534722222222223</v>
      </c>
      <c r="F303" s="71"/>
      <c r="G303" s="58">
        <v>17.2</v>
      </c>
      <c r="H303" s="58">
        <v>7.72</v>
      </c>
      <c r="I303" s="58">
        <v>8.91</v>
      </c>
      <c r="J303" s="58">
        <v>17.11</v>
      </c>
      <c r="K303" s="58">
        <v>7.87</v>
      </c>
      <c r="L303" s="58">
        <v>7.44</v>
      </c>
      <c r="M303" s="59">
        <f t="shared" ref="M303:M306" si="77">(G303+J303)/2</f>
        <v>17.155000000000001</v>
      </c>
      <c r="N303" s="59">
        <f t="shared" ref="N303:N306" si="78">(H303+K303)/2</f>
        <v>7.7949999999999999</v>
      </c>
      <c r="O303" s="59">
        <f t="shared" ref="O303:O306" si="79">(I303+L303)/2</f>
        <v>8.1750000000000007</v>
      </c>
      <c r="P303" s="60">
        <f t="shared" si="67"/>
        <v>0.17265383447781685</v>
      </c>
      <c r="Q303" s="22">
        <f t="shared" si="68"/>
        <v>1.6032453906900412E-8</v>
      </c>
      <c r="R303" s="61">
        <f t="shared" si="69"/>
        <v>3.2514180746874221E-7</v>
      </c>
      <c r="S303" s="22">
        <f t="shared" si="70"/>
        <v>1.0571719496404062E-13</v>
      </c>
      <c r="T303" s="94">
        <v>298</v>
      </c>
      <c r="U303" s="59">
        <f t="shared" ref="U303:U306" si="80">273+M303</f>
        <v>290.15499999999997</v>
      </c>
      <c r="V303" s="63">
        <f t="shared" ref="V303:V306" si="81">((1/U303)-(1/298))*5026</f>
        <v>0.45600447990133736</v>
      </c>
      <c r="W303" s="64">
        <f t="shared" ref="W303:W306" si="82">POWER(10,V303)</f>
        <v>2.8576200205851299</v>
      </c>
      <c r="X303" s="65">
        <f t="shared" si="63"/>
        <v>-2.0792131629249444E-53</v>
      </c>
      <c r="Y303" s="66">
        <f t="shared" si="64"/>
        <v>8.952671136082348E-54</v>
      </c>
      <c r="Z303" s="66">
        <f t="shared" si="65"/>
        <v>-3.3599641792903651E-53</v>
      </c>
      <c r="AA303" s="67">
        <f t="shared" si="66"/>
        <v>7.5341803643629099E-53</v>
      </c>
      <c r="AB303" s="68">
        <f t="shared" ref="AB303:AB306" si="83">AB302+10*(0.166666666666666*(X302+2*Y302+2*Z302+AA302))</f>
        <v>7.267029825323046E-53</v>
      </c>
      <c r="AC303" s="69"/>
      <c r="AD303" s="70">
        <f t="shared" ref="AD303:AD306" si="84">AB303*10000</f>
        <v>7.267029825323046E-49</v>
      </c>
      <c r="AG303" s="71">
        <v>2970</v>
      </c>
    </row>
    <row r="304" spans="5:33">
      <c r="E304" s="72">
        <v>0.57546296296296295</v>
      </c>
      <c r="F304" s="71"/>
      <c r="G304" s="58">
        <v>17.21</v>
      </c>
      <c r="H304" s="58">
        <v>7.72</v>
      </c>
      <c r="I304" s="58">
        <v>8.9700000000000006</v>
      </c>
      <c r="J304" s="58">
        <v>17.11</v>
      </c>
      <c r="K304" s="58">
        <v>7.87</v>
      </c>
      <c r="L304" s="58">
        <v>7.76</v>
      </c>
      <c r="M304" s="59">
        <f t="shared" si="77"/>
        <v>17.16</v>
      </c>
      <c r="N304" s="59">
        <f t="shared" si="78"/>
        <v>7.7949999999999999</v>
      </c>
      <c r="O304" s="59">
        <f t="shared" si="79"/>
        <v>8.3650000000000002</v>
      </c>
      <c r="P304" s="60">
        <f t="shared" si="67"/>
        <v>0.17668230891788653</v>
      </c>
      <c r="Q304" s="22">
        <f t="shared" si="68"/>
        <v>1.6032453906900412E-8</v>
      </c>
      <c r="R304" s="61">
        <f t="shared" si="69"/>
        <v>3.2527693195991448E-7</v>
      </c>
      <c r="S304" s="22">
        <f t="shared" si="70"/>
        <v>1.0580508246525483E-13</v>
      </c>
      <c r="T304" s="94">
        <v>298</v>
      </c>
      <c r="U304" s="59">
        <f t="shared" si="80"/>
        <v>290.16000000000003</v>
      </c>
      <c r="V304" s="63">
        <f t="shared" si="81"/>
        <v>0.45570599326823436</v>
      </c>
      <c r="W304" s="64">
        <f t="shared" si="82"/>
        <v>2.8556566792003828</v>
      </c>
      <c r="X304" s="65">
        <f t="shared" si="63"/>
        <v>-2.3878218851539549E-53</v>
      </c>
      <c r="Y304" s="66">
        <f t="shared" si="64"/>
        <v>1.1131629476517072E-53</v>
      </c>
      <c r="Z304" s="66">
        <f t="shared" si="65"/>
        <v>-4.0199229310485908E-53</v>
      </c>
      <c r="AA304" s="67">
        <f t="shared" si="66"/>
        <v>9.400066732628267E-53</v>
      </c>
      <c r="AB304" s="68">
        <f t="shared" si="83"/>
        <v>8.1429849421125514E-53</v>
      </c>
      <c r="AC304" s="69"/>
      <c r="AD304" s="70">
        <f t="shared" si="84"/>
        <v>8.1429849421125511E-49</v>
      </c>
      <c r="AG304" s="71">
        <v>2980</v>
      </c>
    </row>
    <row r="305" spans="5:33">
      <c r="E305" s="72">
        <v>0.57557870370370368</v>
      </c>
      <c r="F305" s="71"/>
      <c r="G305" s="58">
        <v>17.22</v>
      </c>
      <c r="H305" s="58">
        <v>7.72</v>
      </c>
      <c r="I305" s="58">
        <v>8.93</v>
      </c>
      <c r="J305" s="58">
        <v>17.11</v>
      </c>
      <c r="K305" s="58">
        <v>7.88</v>
      </c>
      <c r="L305" s="58">
        <v>9.0299999999999994</v>
      </c>
      <c r="M305" s="59">
        <f t="shared" si="77"/>
        <v>17.164999999999999</v>
      </c>
      <c r="N305" s="59">
        <f t="shared" si="78"/>
        <v>7.8</v>
      </c>
      <c r="O305" s="59">
        <f t="shared" si="79"/>
        <v>8.98</v>
      </c>
      <c r="P305" s="60">
        <f t="shared" si="67"/>
        <v>0.18968898597239728</v>
      </c>
      <c r="Q305" s="22">
        <f t="shared" si="68"/>
        <v>1.5848931924611133E-8</v>
      </c>
      <c r="R305" s="61">
        <f t="shared" si="69"/>
        <v>3.2918020728052783E-7</v>
      </c>
      <c r="S305" s="22">
        <f t="shared" si="70"/>
        <v>1.0835960886525127E-13</v>
      </c>
      <c r="T305" s="94">
        <v>298</v>
      </c>
      <c r="U305" s="59">
        <f t="shared" si="80"/>
        <v>290.16500000000002</v>
      </c>
      <c r="V305" s="63">
        <f t="shared" si="81"/>
        <v>0.45540751692192644</v>
      </c>
      <c r="W305" s="64">
        <f t="shared" si="82"/>
        <v>2.8536947543318871</v>
      </c>
      <c r="X305" s="65">
        <f t="shared" si="63"/>
        <v>-3.271911111597384E-53</v>
      </c>
      <c r="Y305" s="66">
        <f t="shared" si="64"/>
        <v>2.0064393405541694E-53</v>
      </c>
      <c r="Z305" s="66">
        <f t="shared" si="65"/>
        <v>-6.5087624927029894E-53</v>
      </c>
      <c r="AA305" s="67">
        <f t="shared" si="66"/>
        <v>1.7728371765606538E-52</v>
      </c>
      <c r="AB305" s="68">
        <f t="shared" si="83"/>
        <v>1.0140859743246785E-52</v>
      </c>
      <c r="AC305" s="69"/>
      <c r="AD305" s="70">
        <f t="shared" si="84"/>
        <v>1.0140859743246785E-48</v>
      </c>
      <c r="AG305" s="71">
        <v>2990</v>
      </c>
    </row>
    <row r="306" spans="5:33">
      <c r="E306" s="72">
        <v>0.5756944444444444</v>
      </c>
      <c r="F306" s="71"/>
      <c r="G306" s="58">
        <v>17.22</v>
      </c>
      <c r="H306" s="58">
        <v>7.73</v>
      </c>
      <c r="I306" s="58">
        <v>8.93</v>
      </c>
      <c r="J306" s="58">
        <v>17.11</v>
      </c>
      <c r="K306" s="58">
        <v>7.89</v>
      </c>
      <c r="L306" s="58">
        <v>9.11</v>
      </c>
      <c r="M306" s="59">
        <f t="shared" si="77"/>
        <v>17.164999999999999</v>
      </c>
      <c r="N306" s="59">
        <f t="shared" si="78"/>
        <v>7.8100000000000005</v>
      </c>
      <c r="O306" s="59">
        <f t="shared" si="79"/>
        <v>9.02</v>
      </c>
      <c r="P306" s="60">
        <f t="shared" si="67"/>
        <v>0.19053392577628323</v>
      </c>
      <c r="Q306" s="22">
        <f t="shared" si="68"/>
        <v>1.5488166189124758E-8</v>
      </c>
      <c r="R306" s="61">
        <f t="shared" si="69"/>
        <v>3.3684779930769135E-7</v>
      </c>
      <c r="S306" s="22">
        <f t="shared" si="70"/>
        <v>1.1346643989843471E-13</v>
      </c>
      <c r="T306" s="94">
        <v>298</v>
      </c>
      <c r="U306" s="59">
        <f t="shared" si="80"/>
        <v>290.16500000000002</v>
      </c>
      <c r="V306" s="63">
        <f t="shared" si="81"/>
        <v>0.45540751692192644</v>
      </c>
      <c r="W306" s="64">
        <f t="shared" si="82"/>
        <v>2.8536947543318871</v>
      </c>
      <c r="X306" s="65">
        <f t="shared" si="63"/>
        <v>-6.5248923220234617E-53</v>
      </c>
      <c r="Y306" s="66">
        <f t="shared" si="64"/>
        <v>4.5464498878290817E-53</v>
      </c>
      <c r="Z306" s="66">
        <f t="shared" si="65"/>
        <v>-1.42392422398305E-52</v>
      </c>
      <c r="AA306" s="67">
        <f t="shared" si="66"/>
        <v>4.1796985148365795E-52</v>
      </c>
      <c r="AB306" s="68">
        <f t="shared" si="83"/>
        <v>1.9227216992765938E-52</v>
      </c>
      <c r="AC306" s="69"/>
      <c r="AD306" s="70">
        <f t="shared" si="84"/>
        <v>1.9227216992765938E-48</v>
      </c>
      <c r="AG306" s="71">
        <v>3000</v>
      </c>
    </row>
    <row r="307" spans="5:33">
      <c r="E307" s="72"/>
      <c r="F307" s="54"/>
      <c r="G307" s="58"/>
      <c r="H307" s="58"/>
      <c r="I307" s="58"/>
      <c r="J307" s="58"/>
      <c r="K307" s="58"/>
      <c r="L307" s="58"/>
      <c r="M307" s="59"/>
      <c r="N307" s="59"/>
      <c r="O307" s="59"/>
      <c r="P307" s="60"/>
      <c r="Q307" s="22"/>
      <c r="R307" s="61"/>
      <c r="S307" s="22"/>
      <c r="T307" s="94"/>
      <c r="U307" s="59"/>
      <c r="V307" s="63"/>
      <c r="W307" s="64"/>
      <c r="X307" s="65"/>
      <c r="Y307" s="66"/>
      <c r="Z307" s="66"/>
      <c r="AA307" s="67"/>
      <c r="AB307" s="68"/>
      <c r="AC307" s="69"/>
      <c r="AD307" s="70"/>
      <c r="AF307" s="101">
        <f>SUM(AF6:AF306)</f>
        <v>7.0700957607136008E-3</v>
      </c>
      <c r="AG307" s="71"/>
    </row>
    <row r="308" spans="5:33">
      <c r="E308" s="72"/>
      <c r="F308" s="54"/>
      <c r="G308" s="58"/>
      <c r="H308" s="58"/>
      <c r="I308" s="58"/>
      <c r="J308" s="58"/>
      <c r="K308" s="58"/>
      <c r="L308" s="58"/>
      <c r="M308" s="59"/>
      <c r="N308" s="59"/>
      <c r="O308" s="59"/>
      <c r="P308" s="60"/>
      <c r="Q308" s="22"/>
      <c r="R308" s="61"/>
      <c r="S308" s="22"/>
      <c r="T308" s="94"/>
      <c r="U308" s="59"/>
      <c r="V308" s="63"/>
      <c r="W308" s="64"/>
      <c r="X308" s="65"/>
      <c r="Y308" s="66"/>
      <c r="Z308" s="66"/>
      <c r="AA308" s="67"/>
      <c r="AB308" s="68"/>
      <c r="AC308" s="69"/>
      <c r="AD308" s="70"/>
      <c r="AG308" s="71"/>
    </row>
    <row r="309" spans="5:33">
      <c r="E309" s="72"/>
      <c r="F309" s="54"/>
      <c r="G309" s="58"/>
      <c r="H309" s="58"/>
      <c r="I309" s="58"/>
      <c r="J309" s="58"/>
      <c r="K309" s="58"/>
      <c r="L309" s="58"/>
      <c r="M309" s="59"/>
      <c r="N309" s="59"/>
      <c r="O309" s="59"/>
      <c r="P309" s="60"/>
      <c r="Q309" s="22"/>
      <c r="R309" s="61"/>
      <c r="S309" s="22"/>
      <c r="T309" s="94"/>
      <c r="U309" s="59"/>
      <c r="V309" s="63"/>
      <c r="W309" s="64"/>
      <c r="X309" s="65"/>
      <c r="Y309" s="66"/>
      <c r="Z309" s="66"/>
      <c r="AA309" s="67"/>
      <c r="AB309" s="68"/>
      <c r="AC309" s="69"/>
      <c r="AD309" s="70"/>
      <c r="AG309" s="71"/>
    </row>
    <row r="310" spans="5:33">
      <c r="E310" s="72"/>
      <c r="F310" s="54"/>
      <c r="G310" s="58"/>
      <c r="H310" s="58"/>
      <c r="I310" s="58"/>
      <c r="J310" s="58"/>
      <c r="K310" s="58"/>
      <c r="L310" s="58"/>
      <c r="M310" s="59"/>
      <c r="N310" s="59"/>
      <c r="O310" s="59"/>
      <c r="P310" s="60"/>
      <c r="Q310" s="22"/>
      <c r="R310" s="61"/>
      <c r="S310" s="22"/>
      <c r="T310" s="94"/>
      <c r="U310" s="59"/>
      <c r="V310" s="63"/>
      <c r="W310" s="64"/>
      <c r="X310" s="65"/>
      <c r="Y310" s="66"/>
      <c r="Z310" s="66"/>
      <c r="AA310" s="67"/>
      <c r="AB310" s="68"/>
      <c r="AC310" s="69"/>
      <c r="AD310" s="70"/>
      <c r="AG310" s="71"/>
    </row>
    <row r="311" spans="5:33">
      <c r="E311" s="72"/>
      <c r="F311" s="54"/>
      <c r="G311" s="58"/>
      <c r="H311" s="58"/>
      <c r="I311" s="58"/>
      <c r="J311" s="58"/>
      <c r="K311" s="58"/>
      <c r="L311" s="58"/>
      <c r="M311" s="59"/>
      <c r="N311" s="59"/>
      <c r="O311" s="59"/>
      <c r="P311" s="60"/>
      <c r="Q311" s="22"/>
      <c r="R311" s="61"/>
      <c r="S311" s="22"/>
      <c r="T311" s="94"/>
      <c r="U311" s="59"/>
      <c r="V311" s="63"/>
      <c r="W311" s="64"/>
      <c r="X311" s="65"/>
      <c r="Y311" s="66"/>
      <c r="Z311" s="66"/>
      <c r="AA311" s="67"/>
      <c r="AB311" s="68"/>
      <c r="AC311" s="69"/>
      <c r="AD311" s="70"/>
      <c r="AG311" s="71"/>
    </row>
    <row r="312" spans="5:33">
      <c r="E312" s="72"/>
      <c r="F312" s="54"/>
      <c r="G312" s="58"/>
      <c r="H312" s="58"/>
      <c r="I312" s="58"/>
      <c r="J312" s="58"/>
      <c r="K312" s="58"/>
      <c r="L312" s="58"/>
      <c r="M312" s="59"/>
      <c r="N312" s="59"/>
      <c r="O312" s="59"/>
      <c r="P312" s="60"/>
      <c r="Q312" s="22"/>
      <c r="R312" s="61"/>
      <c r="S312" s="22"/>
      <c r="T312" s="94"/>
      <c r="U312" s="59"/>
      <c r="V312" s="63"/>
      <c r="W312" s="64"/>
      <c r="X312" s="65"/>
      <c r="Y312" s="66"/>
      <c r="Z312" s="66"/>
      <c r="AA312" s="67"/>
      <c r="AB312" s="68"/>
      <c r="AC312" s="69"/>
      <c r="AD312" s="70"/>
      <c r="AG312" s="71"/>
    </row>
    <row r="313" spans="5:33">
      <c r="E313" s="72"/>
      <c r="F313" s="54"/>
      <c r="G313" s="58"/>
      <c r="H313" s="58"/>
      <c r="I313" s="58"/>
      <c r="J313" s="58"/>
      <c r="K313" s="58"/>
      <c r="L313" s="58"/>
      <c r="M313" s="59"/>
      <c r="N313" s="59"/>
      <c r="O313" s="59"/>
      <c r="P313" s="60"/>
      <c r="Q313" s="22"/>
      <c r="R313" s="61"/>
      <c r="S313" s="22"/>
      <c r="T313" s="94"/>
      <c r="U313" s="59"/>
      <c r="V313" s="63"/>
      <c r="W313" s="64"/>
      <c r="X313" s="65"/>
      <c r="Y313" s="66"/>
      <c r="Z313" s="66"/>
      <c r="AA313" s="67"/>
      <c r="AB313" s="68"/>
      <c r="AC313" s="69"/>
      <c r="AD313" s="70"/>
      <c r="AG313" s="71"/>
    </row>
    <row r="314" spans="5:33">
      <c r="E314" s="72"/>
      <c r="F314" s="54"/>
      <c r="G314" s="58"/>
      <c r="H314" s="58"/>
      <c r="I314" s="58"/>
      <c r="J314" s="58"/>
      <c r="K314" s="58"/>
      <c r="L314" s="58"/>
      <c r="M314" s="59"/>
      <c r="N314" s="59"/>
      <c r="O314" s="59"/>
      <c r="P314" s="60"/>
      <c r="Q314" s="22"/>
      <c r="R314" s="61"/>
      <c r="S314" s="22"/>
      <c r="T314" s="94"/>
      <c r="U314" s="59"/>
      <c r="V314" s="63"/>
      <c r="W314" s="64"/>
      <c r="X314" s="65"/>
      <c r="Y314" s="66"/>
      <c r="Z314" s="66"/>
      <c r="AA314" s="67"/>
      <c r="AB314" s="68"/>
      <c r="AC314" s="69"/>
      <c r="AD314" s="70"/>
      <c r="AG314" s="71"/>
    </row>
    <row r="315" spans="5:33">
      <c r="E315" s="72"/>
      <c r="F315" s="54"/>
      <c r="G315" s="58"/>
      <c r="H315" s="58"/>
      <c r="I315" s="58"/>
      <c r="J315" s="58"/>
      <c r="K315" s="58"/>
      <c r="L315" s="58"/>
      <c r="M315" s="59"/>
      <c r="N315" s="59"/>
      <c r="O315" s="59"/>
      <c r="P315" s="60"/>
      <c r="Q315" s="22"/>
      <c r="R315" s="61"/>
      <c r="S315" s="22"/>
      <c r="T315" s="94"/>
      <c r="U315" s="59"/>
      <c r="V315" s="63"/>
      <c r="W315" s="64"/>
      <c r="X315" s="65"/>
      <c r="Y315" s="66"/>
      <c r="Z315" s="66"/>
      <c r="AA315" s="67"/>
      <c r="AB315" s="68"/>
      <c r="AC315" s="69"/>
      <c r="AD315" s="70"/>
      <c r="AG315" s="71"/>
    </row>
    <row r="316" spans="5:33">
      <c r="E316" s="72"/>
      <c r="F316" s="54"/>
      <c r="G316" s="58"/>
      <c r="H316" s="58"/>
      <c r="I316" s="58"/>
      <c r="J316" s="58"/>
      <c r="K316" s="58"/>
      <c r="L316" s="58"/>
      <c r="M316" s="59"/>
      <c r="N316" s="59"/>
      <c r="O316" s="59"/>
      <c r="P316" s="60"/>
      <c r="Q316" s="22"/>
      <c r="R316" s="61"/>
      <c r="S316" s="22"/>
      <c r="T316" s="94"/>
      <c r="U316" s="59"/>
      <c r="V316" s="63"/>
      <c r="W316" s="64"/>
      <c r="X316" s="65"/>
      <c r="Y316" s="66"/>
      <c r="Z316" s="66"/>
      <c r="AA316" s="67"/>
      <c r="AB316" s="68"/>
      <c r="AC316" s="69"/>
      <c r="AD316" s="70"/>
      <c r="AG316" s="71"/>
    </row>
    <row r="317" spans="5:33">
      <c r="E317" s="72"/>
      <c r="F317" s="54"/>
      <c r="G317" s="58"/>
      <c r="H317" s="58"/>
      <c r="I317" s="58"/>
      <c r="J317" s="58"/>
      <c r="K317" s="58"/>
      <c r="L317" s="58"/>
      <c r="M317" s="59"/>
      <c r="N317" s="59"/>
      <c r="O317" s="59"/>
      <c r="P317" s="60"/>
      <c r="Q317" s="22"/>
      <c r="R317" s="61"/>
      <c r="S317" s="22"/>
      <c r="T317" s="94"/>
      <c r="U317" s="59"/>
      <c r="V317" s="63"/>
      <c r="W317" s="64"/>
      <c r="X317" s="65"/>
      <c r="Y317" s="66"/>
      <c r="Z317" s="66"/>
      <c r="AA317" s="67"/>
      <c r="AB317" s="68"/>
      <c r="AC317" s="69"/>
      <c r="AD317" s="70"/>
      <c r="AG317" s="71"/>
    </row>
    <row r="318" spans="5:33">
      <c r="E318" s="72"/>
      <c r="F318" s="54"/>
      <c r="G318" s="58"/>
      <c r="H318" s="58"/>
      <c r="I318" s="58"/>
      <c r="J318" s="58"/>
      <c r="K318" s="58"/>
      <c r="L318" s="58"/>
      <c r="M318" s="59"/>
      <c r="N318" s="59"/>
      <c r="O318" s="59"/>
      <c r="P318" s="60"/>
      <c r="Q318" s="22"/>
      <c r="R318" s="61"/>
      <c r="S318" s="22"/>
      <c r="T318" s="94"/>
      <c r="U318" s="59"/>
      <c r="V318" s="63"/>
      <c r="W318" s="64"/>
      <c r="X318" s="65"/>
      <c r="Y318" s="66"/>
      <c r="Z318" s="66"/>
      <c r="AA318" s="67"/>
      <c r="AB318" s="68"/>
      <c r="AC318" s="69"/>
      <c r="AD318" s="70"/>
      <c r="AG318" s="71"/>
    </row>
    <row r="319" spans="5:33">
      <c r="E319" s="72"/>
      <c r="F319" s="54"/>
      <c r="G319" s="58"/>
      <c r="H319" s="58"/>
      <c r="I319" s="58"/>
      <c r="J319" s="58"/>
      <c r="K319" s="58"/>
      <c r="L319" s="58"/>
      <c r="M319" s="59"/>
      <c r="N319" s="59"/>
      <c r="O319" s="59"/>
      <c r="P319" s="60"/>
      <c r="Q319" s="22"/>
      <c r="R319" s="61"/>
      <c r="S319" s="22"/>
      <c r="T319" s="94"/>
      <c r="U319" s="59"/>
      <c r="V319" s="63"/>
      <c r="W319" s="64"/>
      <c r="X319" s="65"/>
      <c r="Y319" s="66"/>
      <c r="Z319" s="66"/>
      <c r="AA319" s="67"/>
      <c r="AB319" s="68"/>
      <c r="AC319" s="69"/>
      <c r="AD319" s="70"/>
      <c r="AG319" s="71"/>
    </row>
    <row r="320" spans="5:33">
      <c r="E320" s="72"/>
      <c r="F320" s="54"/>
      <c r="G320" s="58"/>
      <c r="H320" s="58"/>
      <c r="I320" s="58"/>
      <c r="J320" s="58"/>
      <c r="K320" s="58"/>
      <c r="L320" s="58"/>
      <c r="M320" s="59"/>
      <c r="N320" s="59"/>
      <c r="O320" s="59"/>
      <c r="P320" s="60"/>
      <c r="Q320" s="22"/>
      <c r="R320" s="61"/>
      <c r="S320" s="22"/>
      <c r="T320" s="94"/>
      <c r="U320" s="59"/>
      <c r="V320" s="63"/>
      <c r="W320" s="64"/>
      <c r="X320" s="65"/>
      <c r="Y320" s="66"/>
      <c r="Z320" s="66"/>
      <c r="AA320" s="67"/>
      <c r="AB320" s="68"/>
      <c r="AC320" s="69"/>
      <c r="AD320" s="70"/>
      <c r="AG320" s="71"/>
    </row>
    <row r="321" spans="5:33">
      <c r="E321" s="72"/>
      <c r="F321" s="54"/>
      <c r="G321" s="58"/>
      <c r="H321" s="58"/>
      <c r="I321" s="58"/>
      <c r="J321" s="58"/>
      <c r="K321" s="58"/>
      <c r="L321" s="58"/>
      <c r="M321" s="59"/>
      <c r="N321" s="59"/>
      <c r="O321" s="59"/>
      <c r="P321" s="60"/>
      <c r="Q321" s="22"/>
      <c r="R321" s="61"/>
      <c r="S321" s="22"/>
      <c r="T321" s="94"/>
      <c r="U321" s="59"/>
      <c r="V321" s="63"/>
      <c r="W321" s="64"/>
      <c r="X321" s="65"/>
      <c r="Y321" s="66"/>
      <c r="Z321" s="66"/>
      <c r="AA321" s="67"/>
      <c r="AB321" s="68"/>
      <c r="AC321" s="69"/>
      <c r="AD321" s="70"/>
      <c r="AG321" s="71"/>
    </row>
    <row r="322" spans="5:33">
      <c r="E322" s="72"/>
      <c r="F322" s="54"/>
      <c r="G322" s="58"/>
      <c r="H322" s="58"/>
      <c r="I322" s="58"/>
      <c r="J322" s="58"/>
      <c r="K322" s="58"/>
      <c r="L322" s="58"/>
      <c r="M322" s="59"/>
      <c r="N322" s="59"/>
      <c r="O322" s="59"/>
      <c r="P322" s="60"/>
      <c r="Q322" s="22"/>
      <c r="R322" s="61"/>
      <c r="S322" s="22"/>
      <c r="T322" s="94"/>
      <c r="U322" s="59"/>
      <c r="V322" s="63"/>
      <c r="W322" s="64"/>
      <c r="X322" s="65"/>
      <c r="Y322" s="66"/>
      <c r="Z322" s="66"/>
      <c r="AA322" s="67"/>
      <c r="AB322" s="68"/>
      <c r="AC322" s="69"/>
      <c r="AD322" s="70"/>
      <c r="AG322" s="71"/>
    </row>
    <row r="323" spans="5:33">
      <c r="E323" s="72"/>
      <c r="F323" s="54"/>
      <c r="G323" s="58"/>
      <c r="H323" s="58"/>
      <c r="I323" s="58"/>
      <c r="J323" s="58"/>
      <c r="K323" s="58"/>
      <c r="L323" s="58"/>
      <c r="M323" s="59"/>
      <c r="N323" s="59"/>
      <c r="O323" s="59"/>
      <c r="P323" s="60"/>
      <c r="Q323" s="22"/>
      <c r="R323" s="61"/>
      <c r="S323" s="22"/>
      <c r="T323" s="94"/>
      <c r="U323" s="59"/>
      <c r="V323" s="63"/>
      <c r="W323" s="64"/>
      <c r="X323" s="65"/>
      <c r="Y323" s="66"/>
      <c r="Z323" s="66"/>
      <c r="AA323" s="67"/>
      <c r="AB323" s="68"/>
      <c r="AC323" s="69"/>
      <c r="AD323" s="70"/>
      <c r="AG323" s="71"/>
    </row>
    <row r="324" spans="5:33">
      <c r="E324" s="72"/>
      <c r="F324" s="54"/>
      <c r="G324" s="58"/>
      <c r="H324" s="58"/>
      <c r="I324" s="58"/>
      <c r="J324" s="58"/>
      <c r="K324" s="58"/>
      <c r="L324" s="58"/>
      <c r="M324" s="59"/>
      <c r="N324" s="59"/>
      <c r="O324" s="59"/>
      <c r="P324" s="60"/>
      <c r="Q324" s="22"/>
      <c r="R324" s="61"/>
      <c r="S324" s="22"/>
      <c r="T324" s="94"/>
      <c r="U324" s="59"/>
      <c r="V324" s="63"/>
      <c r="W324" s="64"/>
      <c r="X324" s="65"/>
      <c r="Y324" s="66"/>
      <c r="Z324" s="66"/>
      <c r="AA324" s="67"/>
      <c r="AB324" s="68"/>
      <c r="AC324" s="69"/>
      <c r="AD324" s="70"/>
      <c r="AG324" s="71"/>
    </row>
    <row r="325" spans="5:33">
      <c r="E325" s="72"/>
      <c r="F325" s="54"/>
      <c r="G325" s="58"/>
      <c r="H325" s="58"/>
      <c r="I325" s="58"/>
      <c r="J325" s="58"/>
      <c r="K325" s="58"/>
      <c r="L325" s="58"/>
      <c r="M325" s="59"/>
      <c r="N325" s="59"/>
      <c r="O325" s="59"/>
      <c r="P325" s="60"/>
      <c r="Q325" s="22"/>
      <c r="R325" s="61"/>
      <c r="S325" s="22"/>
      <c r="T325" s="94"/>
      <c r="U325" s="59"/>
      <c r="V325" s="63"/>
      <c r="W325" s="64"/>
      <c r="X325" s="65"/>
      <c r="Y325" s="66"/>
      <c r="Z325" s="66"/>
      <c r="AA325" s="67"/>
      <c r="AB325" s="68"/>
      <c r="AC325" s="69"/>
      <c r="AD325" s="70"/>
      <c r="AG325" s="71"/>
    </row>
    <row r="326" spans="5:33">
      <c r="E326" s="72"/>
      <c r="F326" s="54"/>
      <c r="G326" s="58"/>
      <c r="H326" s="58"/>
      <c r="I326" s="58"/>
      <c r="J326" s="58"/>
      <c r="K326" s="58"/>
      <c r="L326" s="58"/>
      <c r="M326" s="59"/>
      <c r="N326" s="59"/>
      <c r="O326" s="59"/>
      <c r="P326" s="60"/>
      <c r="Q326" s="22"/>
      <c r="R326" s="61"/>
      <c r="S326" s="22"/>
      <c r="T326" s="94"/>
      <c r="U326" s="59"/>
      <c r="V326" s="63"/>
      <c r="W326" s="64"/>
      <c r="X326" s="65"/>
      <c r="Y326" s="66"/>
      <c r="Z326" s="66"/>
      <c r="AA326" s="67"/>
      <c r="AB326" s="68"/>
      <c r="AC326" s="69"/>
      <c r="AD326" s="70"/>
      <c r="AG326" s="71"/>
    </row>
    <row r="327" spans="5:33">
      <c r="E327" s="72"/>
      <c r="F327" s="54"/>
      <c r="G327" s="58"/>
      <c r="H327" s="58"/>
      <c r="I327" s="58"/>
      <c r="J327" s="58"/>
      <c r="K327" s="58"/>
      <c r="L327" s="58"/>
      <c r="M327" s="59"/>
      <c r="N327" s="59"/>
      <c r="O327" s="59"/>
      <c r="P327" s="60"/>
      <c r="Q327" s="22"/>
      <c r="R327" s="61"/>
      <c r="S327" s="22"/>
      <c r="T327" s="94"/>
      <c r="U327" s="59"/>
      <c r="V327" s="63"/>
      <c r="W327" s="64"/>
      <c r="X327" s="65"/>
      <c r="Y327" s="66"/>
      <c r="Z327" s="66"/>
      <c r="AA327" s="67"/>
      <c r="AB327" s="68"/>
      <c r="AC327" s="69"/>
      <c r="AD327" s="70"/>
      <c r="AG327" s="71"/>
    </row>
    <row r="328" spans="5:33">
      <c r="E328" s="72"/>
      <c r="F328" s="54"/>
      <c r="G328" s="58"/>
      <c r="H328" s="58"/>
      <c r="I328" s="58"/>
      <c r="J328" s="58"/>
      <c r="K328" s="58"/>
      <c r="L328" s="58"/>
      <c r="M328" s="59"/>
      <c r="N328" s="59"/>
      <c r="O328" s="59"/>
      <c r="P328" s="60"/>
      <c r="Q328" s="22"/>
      <c r="R328" s="61"/>
      <c r="S328" s="22"/>
      <c r="T328" s="94"/>
      <c r="U328" s="59"/>
      <c r="V328" s="63"/>
      <c r="W328" s="64"/>
      <c r="X328" s="65"/>
      <c r="Y328" s="66"/>
      <c r="Z328" s="66"/>
      <c r="AA328" s="67"/>
      <c r="AB328" s="68"/>
      <c r="AC328" s="69"/>
      <c r="AD328" s="70"/>
      <c r="AG328" s="71"/>
    </row>
    <row r="329" spans="5:33">
      <c r="E329" s="72"/>
      <c r="F329" s="54"/>
      <c r="G329" s="58"/>
      <c r="H329" s="58"/>
      <c r="I329" s="58"/>
      <c r="J329" s="58"/>
      <c r="K329" s="58"/>
      <c r="L329" s="58"/>
      <c r="M329" s="59"/>
      <c r="N329" s="59"/>
      <c r="O329" s="59"/>
      <c r="P329" s="60"/>
      <c r="Q329" s="22"/>
      <c r="R329" s="61"/>
      <c r="S329" s="22"/>
      <c r="T329" s="94"/>
      <c r="U329" s="59"/>
      <c r="V329" s="63"/>
      <c r="W329" s="64"/>
      <c r="X329" s="65"/>
      <c r="Y329" s="66"/>
      <c r="Z329" s="66"/>
      <c r="AA329" s="67"/>
      <c r="AB329" s="68"/>
      <c r="AC329" s="69"/>
      <c r="AD329" s="70"/>
      <c r="AG329" s="71"/>
    </row>
    <row r="330" spans="5:33">
      <c r="E330" s="72"/>
      <c r="F330" s="54"/>
      <c r="G330" s="58"/>
      <c r="H330" s="58"/>
      <c r="I330" s="58"/>
      <c r="J330" s="58"/>
      <c r="K330" s="58"/>
      <c r="L330" s="58"/>
      <c r="M330" s="59"/>
      <c r="N330" s="59"/>
      <c r="O330" s="59"/>
      <c r="P330" s="60"/>
      <c r="Q330" s="22"/>
      <c r="R330" s="61"/>
      <c r="S330" s="22"/>
      <c r="T330" s="94"/>
      <c r="U330" s="59"/>
      <c r="V330" s="63"/>
      <c r="W330" s="64"/>
      <c r="X330" s="65"/>
      <c r="Y330" s="66"/>
      <c r="Z330" s="66"/>
      <c r="AA330" s="67"/>
      <c r="AB330" s="68"/>
      <c r="AC330" s="69"/>
      <c r="AD330" s="70"/>
      <c r="AG330" s="71"/>
    </row>
    <row r="331" spans="5:33">
      <c r="E331" s="72"/>
      <c r="F331" s="54"/>
      <c r="G331" s="58"/>
      <c r="H331" s="58"/>
      <c r="I331" s="58"/>
      <c r="J331" s="58"/>
      <c r="K331" s="58"/>
      <c r="L331" s="58"/>
      <c r="M331" s="59"/>
      <c r="N331" s="59"/>
      <c r="O331" s="59"/>
      <c r="P331" s="60"/>
      <c r="Q331" s="22"/>
      <c r="R331" s="61"/>
      <c r="S331" s="22"/>
      <c r="T331" s="94"/>
      <c r="U331" s="59"/>
      <c r="V331" s="63"/>
      <c r="W331" s="64"/>
      <c r="X331" s="65"/>
      <c r="Y331" s="66"/>
      <c r="Z331" s="66"/>
      <c r="AA331" s="67"/>
      <c r="AB331" s="68"/>
      <c r="AC331" s="69"/>
      <c r="AD331" s="70"/>
      <c r="AG331" s="71"/>
    </row>
    <row r="332" spans="5:33">
      <c r="E332" s="72"/>
      <c r="F332" s="54"/>
      <c r="G332" s="58"/>
      <c r="H332" s="58"/>
      <c r="I332" s="58"/>
      <c r="J332" s="58"/>
      <c r="K332" s="58"/>
      <c r="L332" s="58"/>
      <c r="M332" s="59"/>
      <c r="N332" s="59"/>
      <c r="O332" s="59"/>
      <c r="P332" s="60"/>
      <c r="Q332" s="22"/>
      <c r="R332" s="61"/>
      <c r="S332" s="22"/>
      <c r="T332" s="94"/>
      <c r="U332" s="59"/>
      <c r="V332" s="63"/>
      <c r="W332" s="64"/>
      <c r="X332" s="65"/>
      <c r="Y332" s="66"/>
      <c r="Z332" s="66"/>
      <c r="AA332" s="67"/>
      <c r="AB332" s="68"/>
      <c r="AC332" s="69"/>
      <c r="AD332" s="70"/>
      <c r="AG332" s="71"/>
    </row>
    <row r="333" spans="5:33">
      <c r="E333" s="72"/>
      <c r="F333" s="54"/>
      <c r="G333" s="58"/>
      <c r="H333" s="58"/>
      <c r="I333" s="58"/>
      <c r="J333" s="58"/>
      <c r="K333" s="58"/>
      <c r="L333" s="58"/>
      <c r="M333" s="59"/>
      <c r="N333" s="59"/>
      <c r="O333" s="59"/>
      <c r="P333" s="60"/>
      <c r="Q333" s="22"/>
      <c r="R333" s="61"/>
      <c r="S333" s="22"/>
      <c r="T333" s="94"/>
      <c r="U333" s="59"/>
      <c r="V333" s="63"/>
      <c r="W333" s="64"/>
      <c r="X333" s="65"/>
      <c r="Y333" s="66"/>
      <c r="Z333" s="66"/>
      <c r="AA333" s="67"/>
      <c r="AB333" s="68"/>
      <c r="AC333" s="69"/>
      <c r="AD333" s="70"/>
      <c r="AG333" s="71"/>
    </row>
    <row r="334" spans="5:33">
      <c r="E334" s="72"/>
      <c r="F334" s="54"/>
      <c r="G334" s="58"/>
      <c r="H334" s="58"/>
      <c r="I334" s="58"/>
      <c r="J334" s="58"/>
      <c r="K334" s="58"/>
      <c r="L334" s="58"/>
      <c r="M334" s="59"/>
      <c r="N334" s="59"/>
      <c r="O334" s="59"/>
      <c r="P334" s="60"/>
      <c r="Q334" s="22"/>
      <c r="R334" s="61"/>
      <c r="S334" s="22"/>
      <c r="T334" s="94"/>
      <c r="U334" s="59"/>
      <c r="V334" s="63"/>
      <c r="W334" s="64"/>
      <c r="X334" s="65"/>
      <c r="Y334" s="66"/>
      <c r="Z334" s="66"/>
      <c r="AA334" s="67"/>
      <c r="AB334" s="68"/>
      <c r="AC334" s="69"/>
      <c r="AD334" s="70"/>
      <c r="AG334" s="71"/>
    </row>
    <row r="335" spans="5:33">
      <c r="E335" s="72"/>
      <c r="F335" s="54"/>
      <c r="G335" s="58"/>
      <c r="H335" s="58"/>
      <c r="I335" s="58"/>
      <c r="J335" s="58"/>
      <c r="K335" s="58"/>
      <c r="L335" s="58"/>
      <c r="M335" s="59"/>
      <c r="N335" s="59"/>
      <c r="O335" s="59"/>
      <c r="P335" s="60"/>
      <c r="Q335" s="22"/>
      <c r="R335" s="61"/>
      <c r="S335" s="22"/>
      <c r="T335" s="94"/>
      <c r="U335" s="59"/>
      <c r="V335" s="63"/>
      <c r="W335" s="64"/>
      <c r="X335" s="65"/>
      <c r="Y335" s="66"/>
      <c r="Z335" s="66"/>
      <c r="AA335" s="67"/>
      <c r="AB335" s="68"/>
      <c r="AC335" s="69"/>
      <c r="AD335" s="70"/>
      <c r="AG335" s="71"/>
    </row>
    <row r="336" spans="5:33">
      <c r="E336" s="72"/>
      <c r="F336" s="54"/>
      <c r="G336" s="58"/>
      <c r="H336" s="58"/>
      <c r="I336" s="58"/>
      <c r="J336" s="58"/>
      <c r="K336" s="58"/>
      <c r="L336" s="58"/>
      <c r="M336" s="59"/>
      <c r="N336" s="59"/>
      <c r="O336" s="59"/>
      <c r="P336" s="60"/>
      <c r="Q336" s="22"/>
      <c r="R336" s="61"/>
      <c r="S336" s="22"/>
      <c r="T336" s="94"/>
      <c r="U336" s="59"/>
      <c r="V336" s="63"/>
      <c r="W336" s="64"/>
      <c r="X336" s="65"/>
      <c r="Y336" s="66"/>
      <c r="Z336" s="66"/>
      <c r="AA336" s="67"/>
      <c r="AB336" s="68"/>
      <c r="AC336" s="69"/>
      <c r="AD336" s="70"/>
      <c r="AG336" s="71"/>
    </row>
    <row r="337" spans="5:33">
      <c r="E337" s="72"/>
      <c r="F337" s="54"/>
      <c r="G337" s="58"/>
      <c r="H337" s="58"/>
      <c r="I337" s="58"/>
      <c r="J337" s="58"/>
      <c r="K337" s="58"/>
      <c r="L337" s="58"/>
      <c r="M337" s="59"/>
      <c r="N337" s="59"/>
      <c r="O337" s="59"/>
      <c r="P337" s="60"/>
      <c r="Q337" s="22"/>
      <c r="R337" s="61"/>
      <c r="S337" s="22"/>
      <c r="T337" s="94"/>
      <c r="U337" s="59"/>
      <c r="V337" s="63"/>
      <c r="W337" s="64"/>
      <c r="X337" s="65"/>
      <c r="Y337" s="66"/>
      <c r="Z337" s="66"/>
      <c r="AA337" s="67"/>
      <c r="AB337" s="68"/>
      <c r="AC337" s="69"/>
      <c r="AD337" s="70"/>
      <c r="AG337" s="71"/>
    </row>
    <row r="338" spans="5:33">
      <c r="E338" s="72"/>
      <c r="F338" s="54"/>
      <c r="G338" s="58"/>
      <c r="H338" s="58"/>
      <c r="I338" s="58"/>
      <c r="J338" s="58"/>
      <c r="K338" s="58"/>
      <c r="L338" s="58"/>
      <c r="M338" s="59"/>
      <c r="N338" s="59"/>
      <c r="O338" s="59"/>
      <c r="P338" s="60"/>
      <c r="Q338" s="22"/>
      <c r="R338" s="61"/>
      <c r="S338" s="22"/>
      <c r="T338" s="94"/>
      <c r="U338" s="59"/>
      <c r="V338" s="63"/>
      <c r="W338" s="64"/>
      <c r="X338" s="65"/>
      <c r="Y338" s="66"/>
      <c r="Z338" s="66"/>
      <c r="AA338" s="67"/>
      <c r="AB338" s="68"/>
      <c r="AC338" s="69"/>
      <c r="AD338" s="70"/>
      <c r="AG338" s="71"/>
    </row>
    <row r="339" spans="5:33">
      <c r="E339" s="72"/>
      <c r="F339" s="54"/>
      <c r="G339" s="58"/>
      <c r="H339" s="58"/>
      <c r="I339" s="58"/>
      <c r="J339" s="58"/>
      <c r="K339" s="58"/>
      <c r="L339" s="58"/>
      <c r="M339" s="59"/>
      <c r="N339" s="59"/>
      <c r="O339" s="59"/>
      <c r="P339" s="60"/>
      <c r="Q339" s="22"/>
      <c r="R339" s="61"/>
      <c r="S339" s="22"/>
      <c r="T339" s="94"/>
      <c r="U339" s="59"/>
      <c r="V339" s="63"/>
      <c r="W339" s="64"/>
      <c r="X339" s="65"/>
      <c r="Y339" s="66"/>
      <c r="Z339" s="66"/>
      <c r="AA339" s="67"/>
      <c r="AB339" s="68"/>
      <c r="AC339" s="69"/>
      <c r="AD339" s="70"/>
      <c r="AG339" s="71"/>
    </row>
    <row r="340" spans="5:33">
      <c r="E340" s="72"/>
      <c r="F340" s="54"/>
      <c r="G340" s="58"/>
      <c r="H340" s="58"/>
      <c r="I340" s="58"/>
      <c r="J340" s="58"/>
      <c r="K340" s="58"/>
      <c r="L340" s="58"/>
      <c r="M340" s="59"/>
      <c r="N340" s="59"/>
      <c r="O340" s="59"/>
      <c r="P340" s="60"/>
      <c r="Q340" s="22"/>
      <c r="R340" s="61"/>
      <c r="S340" s="22"/>
      <c r="T340" s="94"/>
      <c r="U340" s="59"/>
      <c r="V340" s="63"/>
      <c r="W340" s="64"/>
      <c r="X340" s="65"/>
      <c r="Y340" s="66"/>
      <c r="Z340" s="66"/>
      <c r="AA340" s="67"/>
      <c r="AB340" s="68"/>
      <c r="AC340" s="69"/>
      <c r="AD340" s="70"/>
      <c r="AG340" s="71"/>
    </row>
    <row r="341" spans="5:33">
      <c r="E341" s="72"/>
      <c r="F341" s="54"/>
      <c r="G341" s="58"/>
      <c r="H341" s="58"/>
      <c r="I341" s="58"/>
      <c r="J341" s="58"/>
      <c r="K341" s="58"/>
      <c r="L341" s="58"/>
      <c r="M341" s="59"/>
      <c r="N341" s="59"/>
      <c r="O341" s="59"/>
      <c r="P341" s="60"/>
      <c r="Q341" s="22"/>
      <c r="R341" s="61"/>
      <c r="S341" s="22"/>
      <c r="T341" s="94"/>
      <c r="U341" s="59"/>
      <c r="V341" s="63"/>
      <c r="W341" s="64"/>
      <c r="X341" s="65"/>
      <c r="Y341" s="66"/>
      <c r="Z341" s="66"/>
      <c r="AA341" s="67"/>
      <c r="AB341" s="68"/>
      <c r="AC341" s="69"/>
      <c r="AD341" s="70"/>
      <c r="AG341" s="71"/>
    </row>
    <row r="342" spans="5:33">
      <c r="E342" s="72"/>
      <c r="F342" s="54"/>
      <c r="G342" s="58"/>
      <c r="H342" s="58"/>
      <c r="I342" s="58"/>
      <c r="J342" s="58"/>
      <c r="K342" s="58"/>
      <c r="L342" s="58"/>
      <c r="M342" s="59"/>
      <c r="N342" s="59"/>
      <c r="O342" s="59"/>
      <c r="P342" s="60"/>
      <c r="Q342" s="22"/>
      <c r="R342" s="61"/>
      <c r="S342" s="22"/>
      <c r="T342" s="94"/>
      <c r="U342" s="59"/>
      <c r="V342" s="63"/>
      <c r="W342" s="64"/>
      <c r="X342" s="65"/>
      <c r="Y342" s="66"/>
      <c r="Z342" s="66"/>
      <c r="AA342" s="67"/>
      <c r="AB342" s="68"/>
      <c r="AC342" s="69"/>
      <c r="AD342" s="70"/>
      <c r="AG342" s="71"/>
    </row>
    <row r="343" spans="5:33">
      <c r="E343" s="72"/>
      <c r="F343" s="54"/>
      <c r="G343" s="58"/>
      <c r="H343" s="58"/>
      <c r="I343" s="58"/>
      <c r="J343" s="58"/>
      <c r="K343" s="58"/>
      <c r="L343" s="58"/>
      <c r="M343" s="59"/>
      <c r="N343" s="59"/>
      <c r="O343" s="59"/>
      <c r="P343" s="60"/>
      <c r="Q343" s="22"/>
      <c r="R343" s="61"/>
      <c r="S343" s="22"/>
      <c r="T343" s="94"/>
      <c r="U343" s="59"/>
      <c r="V343" s="63"/>
      <c r="W343" s="64"/>
      <c r="X343" s="65"/>
      <c r="Y343" s="66"/>
      <c r="Z343" s="66"/>
      <c r="AA343" s="67"/>
      <c r="AB343" s="68"/>
      <c r="AC343" s="69"/>
      <c r="AD343" s="70"/>
      <c r="AG343" s="71"/>
    </row>
    <row r="344" spans="5:33">
      <c r="E344" s="72"/>
      <c r="F344" s="54"/>
      <c r="G344" s="58"/>
      <c r="H344" s="58"/>
      <c r="I344" s="58"/>
      <c r="J344" s="58"/>
      <c r="K344" s="58"/>
      <c r="L344" s="58"/>
      <c r="M344" s="59"/>
      <c r="N344" s="59"/>
      <c r="O344" s="59"/>
      <c r="P344" s="60"/>
      <c r="Q344" s="22"/>
      <c r="R344" s="61"/>
      <c r="S344" s="22"/>
      <c r="T344" s="94"/>
      <c r="U344" s="59"/>
      <c r="V344" s="63"/>
      <c r="W344" s="64"/>
      <c r="X344" s="65"/>
      <c r="Y344" s="66"/>
      <c r="Z344" s="66"/>
      <c r="AA344" s="67"/>
      <c r="AB344" s="68"/>
      <c r="AC344" s="69"/>
      <c r="AD344" s="70"/>
      <c r="AG344" s="71"/>
    </row>
    <row r="345" spans="5:33">
      <c r="E345" s="72"/>
      <c r="F345" s="54"/>
      <c r="G345" s="58"/>
      <c r="H345" s="58"/>
      <c r="I345" s="58"/>
      <c r="J345" s="58"/>
      <c r="K345" s="58"/>
      <c r="L345" s="58"/>
      <c r="M345" s="59"/>
      <c r="N345" s="59"/>
      <c r="O345" s="59"/>
      <c r="P345" s="60"/>
      <c r="Q345" s="22"/>
      <c r="R345" s="61"/>
      <c r="S345" s="22"/>
      <c r="T345" s="94"/>
      <c r="U345" s="59"/>
      <c r="V345" s="63"/>
      <c r="W345" s="64"/>
      <c r="X345" s="65"/>
      <c r="Y345" s="66"/>
      <c r="Z345" s="66"/>
      <c r="AA345" s="67"/>
      <c r="AB345" s="68"/>
      <c r="AC345" s="69"/>
      <c r="AD345" s="70"/>
      <c r="AG345" s="71"/>
    </row>
    <row r="346" spans="5:33">
      <c r="E346" s="72"/>
      <c r="F346" s="54"/>
      <c r="G346" s="58"/>
      <c r="H346" s="58"/>
      <c r="I346" s="58"/>
      <c r="J346" s="58"/>
      <c r="K346" s="58"/>
      <c r="L346" s="58"/>
      <c r="M346" s="59"/>
      <c r="N346" s="59"/>
      <c r="O346" s="59"/>
      <c r="P346" s="60"/>
      <c r="Q346" s="22"/>
      <c r="R346" s="61"/>
      <c r="S346" s="22"/>
      <c r="T346" s="94"/>
      <c r="U346" s="59"/>
      <c r="V346" s="63"/>
      <c r="W346" s="64"/>
      <c r="X346" s="65"/>
      <c r="Y346" s="66"/>
      <c r="Z346" s="66"/>
      <c r="AA346" s="67"/>
      <c r="AB346" s="68"/>
      <c r="AC346" s="69"/>
      <c r="AD346" s="70"/>
      <c r="AG346" s="71"/>
    </row>
    <row r="347" spans="5:33">
      <c r="E347" s="72"/>
      <c r="F347" s="54"/>
      <c r="G347" s="58"/>
      <c r="H347" s="58"/>
      <c r="I347" s="58"/>
      <c r="J347" s="58"/>
      <c r="K347" s="58"/>
      <c r="L347" s="58"/>
      <c r="M347" s="59"/>
      <c r="N347" s="59"/>
      <c r="O347" s="59"/>
      <c r="P347" s="60"/>
      <c r="Q347" s="22"/>
      <c r="R347" s="61"/>
      <c r="S347" s="22"/>
      <c r="T347" s="94"/>
      <c r="U347" s="59"/>
      <c r="V347" s="63"/>
      <c r="W347" s="64"/>
      <c r="X347" s="65"/>
      <c r="Y347" s="66"/>
      <c r="Z347" s="66"/>
      <c r="AA347" s="67"/>
      <c r="AB347" s="68"/>
      <c r="AC347" s="69"/>
      <c r="AD347" s="70"/>
      <c r="AG347" s="71"/>
    </row>
    <row r="348" spans="5:33">
      <c r="E348" s="72"/>
      <c r="F348" s="54"/>
      <c r="G348" s="58"/>
      <c r="H348" s="58"/>
      <c r="I348" s="58"/>
      <c r="J348" s="58"/>
      <c r="K348" s="58"/>
      <c r="L348" s="58"/>
      <c r="M348" s="59"/>
      <c r="N348" s="59"/>
      <c r="O348" s="59"/>
      <c r="P348" s="60"/>
      <c r="Q348" s="22"/>
      <c r="R348" s="61"/>
      <c r="S348" s="22"/>
      <c r="T348" s="94"/>
      <c r="U348" s="59"/>
      <c r="V348" s="63"/>
      <c r="W348" s="64"/>
      <c r="X348" s="65"/>
      <c r="Y348" s="66"/>
      <c r="Z348" s="66"/>
      <c r="AA348" s="67"/>
      <c r="AB348" s="68"/>
      <c r="AC348" s="69"/>
      <c r="AD348" s="70"/>
      <c r="AG348" s="71"/>
    </row>
    <row r="349" spans="5:33">
      <c r="E349" s="72"/>
      <c r="F349" s="54"/>
      <c r="G349" s="58"/>
      <c r="H349" s="58"/>
      <c r="I349" s="58"/>
      <c r="J349" s="58"/>
      <c r="K349" s="58"/>
      <c r="L349" s="58"/>
      <c r="M349" s="59"/>
      <c r="N349" s="59"/>
      <c r="O349" s="59"/>
      <c r="P349" s="60"/>
      <c r="Q349" s="22"/>
      <c r="R349" s="61"/>
      <c r="S349" s="22"/>
      <c r="T349" s="94"/>
      <c r="U349" s="59"/>
      <c r="V349" s="63"/>
      <c r="W349" s="64"/>
      <c r="X349" s="65"/>
      <c r="Y349" s="66"/>
      <c r="Z349" s="66"/>
      <c r="AA349" s="67"/>
      <c r="AB349" s="68"/>
      <c r="AC349" s="69"/>
      <c r="AD349" s="70"/>
      <c r="AG349" s="71"/>
    </row>
    <row r="350" spans="5:33">
      <c r="E350" s="72"/>
      <c r="F350" s="54"/>
      <c r="G350" s="58"/>
      <c r="H350" s="58"/>
      <c r="I350" s="58"/>
      <c r="J350" s="58"/>
      <c r="K350" s="58"/>
      <c r="L350" s="58"/>
      <c r="M350" s="59"/>
      <c r="N350" s="59"/>
      <c r="O350" s="59"/>
      <c r="P350" s="60"/>
      <c r="Q350" s="22"/>
      <c r="R350" s="61"/>
      <c r="S350" s="22"/>
      <c r="T350" s="94"/>
      <c r="U350" s="59"/>
      <c r="V350" s="63"/>
      <c r="W350" s="64"/>
      <c r="X350" s="65"/>
      <c r="Y350" s="66"/>
      <c r="Z350" s="66"/>
      <c r="AA350" s="67"/>
      <c r="AB350" s="68"/>
      <c r="AC350" s="69"/>
      <c r="AD350" s="70"/>
      <c r="AG350" s="71"/>
    </row>
    <row r="351" spans="5:33">
      <c r="E351" s="72"/>
      <c r="F351" s="54"/>
      <c r="G351" s="58"/>
      <c r="H351" s="58"/>
      <c r="I351" s="58"/>
      <c r="J351" s="58"/>
      <c r="K351" s="58"/>
      <c r="L351" s="58"/>
      <c r="M351" s="59"/>
      <c r="N351" s="59"/>
      <c r="O351" s="59"/>
      <c r="P351" s="60"/>
      <c r="Q351" s="22"/>
      <c r="R351" s="61"/>
      <c r="S351" s="22"/>
      <c r="T351" s="94"/>
      <c r="U351" s="59"/>
      <c r="V351" s="63"/>
      <c r="W351" s="64"/>
      <c r="X351" s="65"/>
      <c r="Y351" s="66"/>
      <c r="Z351" s="66"/>
      <c r="AA351" s="67"/>
      <c r="AB351" s="68"/>
      <c r="AC351" s="69"/>
      <c r="AD351" s="70"/>
      <c r="AG351" s="71"/>
    </row>
    <row r="352" spans="5:33">
      <c r="E352" s="72"/>
      <c r="F352" s="54"/>
      <c r="G352" s="58"/>
      <c r="H352" s="58"/>
      <c r="I352" s="58"/>
      <c r="J352" s="58"/>
      <c r="K352" s="58"/>
      <c r="L352" s="58"/>
      <c r="M352" s="59"/>
      <c r="N352" s="59"/>
      <c r="O352" s="59"/>
      <c r="P352" s="60"/>
      <c r="Q352" s="22"/>
      <c r="R352" s="61"/>
      <c r="S352" s="22"/>
      <c r="T352" s="94"/>
      <c r="U352" s="59"/>
      <c r="V352" s="63"/>
      <c r="W352" s="64"/>
      <c r="X352" s="65"/>
      <c r="Y352" s="66"/>
      <c r="Z352" s="66"/>
      <c r="AA352" s="67"/>
      <c r="AB352" s="68"/>
      <c r="AC352" s="69"/>
      <c r="AD352" s="70"/>
      <c r="AG352" s="71"/>
    </row>
    <row r="353" spans="5:33">
      <c r="E353" s="72"/>
      <c r="F353" s="54"/>
      <c r="G353" s="58"/>
      <c r="H353" s="58"/>
      <c r="I353" s="58"/>
      <c r="J353" s="58"/>
      <c r="K353" s="58"/>
      <c r="L353" s="58"/>
      <c r="M353" s="59"/>
      <c r="N353" s="59"/>
      <c r="O353" s="59"/>
      <c r="P353" s="60"/>
      <c r="Q353" s="22"/>
      <c r="R353" s="61"/>
      <c r="S353" s="22"/>
      <c r="T353" s="94"/>
      <c r="U353" s="59"/>
      <c r="V353" s="63"/>
      <c r="W353" s="64"/>
      <c r="X353" s="65"/>
      <c r="Y353" s="66"/>
      <c r="Z353" s="66"/>
      <c r="AA353" s="67"/>
      <c r="AB353" s="68"/>
      <c r="AC353" s="69"/>
      <c r="AD353" s="70"/>
      <c r="AG353" s="71"/>
    </row>
    <row r="354" spans="5:33">
      <c r="E354" s="72"/>
      <c r="F354" s="54"/>
      <c r="G354" s="58"/>
      <c r="H354" s="58"/>
      <c r="I354" s="58"/>
      <c r="J354" s="58"/>
      <c r="K354" s="58"/>
      <c r="L354" s="58"/>
      <c r="M354" s="59"/>
      <c r="N354" s="59"/>
      <c r="O354" s="59"/>
      <c r="P354" s="60"/>
      <c r="Q354" s="22"/>
      <c r="R354" s="61"/>
      <c r="S354" s="22"/>
      <c r="T354" s="94"/>
      <c r="U354" s="59"/>
      <c r="V354" s="63"/>
      <c r="W354" s="64"/>
      <c r="X354" s="65"/>
      <c r="Y354" s="66"/>
      <c r="Z354" s="66"/>
      <c r="AA354" s="67"/>
      <c r="AB354" s="68"/>
      <c r="AC354" s="69"/>
      <c r="AD354" s="70"/>
      <c r="AG354" s="71"/>
    </row>
    <row r="355" spans="5:33">
      <c r="E355" s="72"/>
      <c r="F355" s="54"/>
      <c r="G355" s="58"/>
      <c r="H355" s="58"/>
      <c r="I355" s="58"/>
      <c r="J355" s="58"/>
      <c r="K355" s="58"/>
      <c r="L355" s="58"/>
      <c r="M355" s="59"/>
      <c r="N355" s="59"/>
      <c r="O355" s="59"/>
      <c r="P355" s="60"/>
      <c r="Q355" s="22"/>
      <c r="R355" s="61"/>
      <c r="S355" s="22"/>
      <c r="T355" s="94"/>
      <c r="U355" s="59"/>
      <c r="V355" s="63"/>
      <c r="W355" s="64"/>
      <c r="X355" s="65"/>
      <c r="Y355" s="66"/>
      <c r="Z355" s="66"/>
      <c r="AA355" s="67"/>
      <c r="AB355" s="68"/>
      <c r="AC355" s="69"/>
      <c r="AD355" s="70"/>
      <c r="AG355" s="71"/>
    </row>
    <row r="356" spans="5:33">
      <c r="E356" s="72"/>
      <c r="F356" s="54"/>
      <c r="G356" s="58"/>
      <c r="H356" s="58"/>
      <c r="I356" s="58"/>
      <c r="J356" s="58"/>
      <c r="K356" s="58"/>
      <c r="L356" s="58"/>
      <c r="M356" s="59"/>
      <c r="N356" s="59"/>
      <c r="O356" s="59"/>
      <c r="P356" s="60"/>
      <c r="Q356" s="22"/>
      <c r="R356" s="61"/>
      <c r="S356" s="22"/>
      <c r="T356" s="94"/>
      <c r="U356" s="59"/>
      <c r="V356" s="63"/>
      <c r="W356" s="64"/>
      <c r="X356" s="65"/>
      <c r="Y356" s="66"/>
      <c r="Z356" s="66"/>
      <c r="AA356" s="67"/>
      <c r="AB356" s="68"/>
      <c r="AC356" s="69"/>
      <c r="AD356" s="70"/>
      <c r="AG356" s="71"/>
    </row>
    <row r="357" spans="5:33">
      <c r="E357" s="72"/>
      <c r="F357" s="54"/>
      <c r="G357" s="58"/>
      <c r="H357" s="58"/>
      <c r="I357" s="58"/>
      <c r="J357" s="58"/>
      <c r="K357" s="58"/>
      <c r="L357" s="58"/>
      <c r="M357" s="59"/>
      <c r="N357" s="59"/>
      <c r="O357" s="59"/>
      <c r="P357" s="60"/>
      <c r="Q357" s="22"/>
      <c r="R357" s="61"/>
      <c r="S357" s="22"/>
      <c r="T357" s="94"/>
      <c r="U357" s="59"/>
      <c r="V357" s="63"/>
      <c r="W357" s="64"/>
      <c r="X357" s="65"/>
      <c r="Y357" s="66"/>
      <c r="Z357" s="66"/>
      <c r="AA357" s="67"/>
      <c r="AB357" s="68"/>
      <c r="AC357" s="69"/>
      <c r="AD357" s="70"/>
      <c r="AG357" s="71"/>
    </row>
    <row r="358" spans="5:33">
      <c r="E358" s="72"/>
      <c r="F358" s="54"/>
      <c r="G358" s="58"/>
      <c r="H358" s="58"/>
      <c r="I358" s="58"/>
      <c r="J358" s="58"/>
      <c r="K358" s="58"/>
      <c r="L358" s="58"/>
      <c r="M358" s="59"/>
      <c r="N358" s="59"/>
      <c r="O358" s="59"/>
      <c r="P358" s="60"/>
      <c r="Q358" s="22"/>
      <c r="R358" s="61"/>
      <c r="S358" s="22"/>
      <c r="T358" s="94"/>
      <c r="U358" s="59"/>
      <c r="V358" s="63"/>
      <c r="W358" s="64"/>
      <c r="X358" s="65"/>
      <c r="Y358" s="66"/>
      <c r="Z358" s="66"/>
      <c r="AA358" s="67"/>
      <c r="AB358" s="68"/>
      <c r="AC358" s="69"/>
      <c r="AD358" s="70"/>
      <c r="AG358" s="71"/>
    </row>
    <row r="359" spans="5:33">
      <c r="E359" s="72"/>
      <c r="F359" s="54"/>
      <c r="G359" s="58"/>
      <c r="H359" s="58"/>
      <c r="I359" s="58"/>
      <c r="J359" s="58"/>
      <c r="K359" s="58"/>
      <c r="L359" s="58"/>
      <c r="M359" s="59"/>
      <c r="N359" s="59"/>
      <c r="O359" s="59"/>
      <c r="P359" s="60"/>
      <c r="Q359" s="22"/>
      <c r="R359" s="61"/>
      <c r="S359" s="22"/>
      <c r="T359" s="94"/>
      <c r="U359" s="59"/>
      <c r="V359" s="63"/>
      <c r="W359" s="64"/>
      <c r="X359" s="65"/>
      <c r="Y359" s="66"/>
      <c r="Z359" s="66"/>
      <c r="AA359" s="67"/>
      <c r="AB359" s="68"/>
      <c r="AC359" s="69"/>
      <c r="AD359" s="70"/>
      <c r="AG359" s="71"/>
    </row>
    <row r="360" spans="5:33">
      <c r="E360" s="72"/>
      <c r="F360" s="54"/>
      <c r="G360" s="58"/>
      <c r="H360" s="58"/>
      <c r="I360" s="58"/>
      <c r="J360" s="58"/>
      <c r="K360" s="58"/>
      <c r="L360" s="58"/>
      <c r="M360" s="59"/>
      <c r="N360" s="59"/>
      <c r="O360" s="59"/>
      <c r="P360" s="60"/>
      <c r="Q360" s="22"/>
      <c r="R360" s="61"/>
      <c r="S360" s="22"/>
      <c r="T360" s="94"/>
      <c r="U360" s="59"/>
      <c r="V360" s="63"/>
      <c r="W360" s="64"/>
      <c r="X360" s="65"/>
      <c r="Y360" s="66"/>
      <c r="Z360" s="66"/>
      <c r="AA360" s="67"/>
      <c r="AB360" s="68"/>
      <c r="AC360" s="69"/>
      <c r="AD360" s="70"/>
      <c r="AG360" s="71"/>
    </row>
    <row r="361" spans="5:33">
      <c r="E361" s="72"/>
      <c r="F361" s="54"/>
      <c r="G361" s="58"/>
      <c r="H361" s="58"/>
      <c r="I361" s="58"/>
      <c r="J361" s="58"/>
      <c r="K361" s="58"/>
      <c r="L361" s="58"/>
      <c r="M361" s="59"/>
      <c r="N361" s="59"/>
      <c r="O361" s="59"/>
      <c r="P361" s="60"/>
      <c r="Q361" s="22"/>
      <c r="R361" s="61"/>
      <c r="S361" s="22"/>
      <c r="T361" s="94"/>
      <c r="U361" s="59"/>
      <c r="V361" s="63"/>
      <c r="W361" s="64"/>
      <c r="X361" s="65"/>
      <c r="Y361" s="66"/>
      <c r="Z361" s="66"/>
      <c r="AA361" s="67"/>
      <c r="AB361" s="68"/>
      <c r="AC361" s="69"/>
      <c r="AD361" s="70"/>
      <c r="AG361" s="71"/>
    </row>
    <row r="362" spans="5:33">
      <c r="E362" s="72"/>
      <c r="F362" s="54"/>
      <c r="G362" s="58"/>
      <c r="H362" s="58"/>
      <c r="I362" s="58"/>
      <c r="J362" s="58"/>
      <c r="K362" s="58"/>
      <c r="L362" s="58"/>
      <c r="M362" s="59"/>
      <c r="N362" s="59"/>
      <c r="O362" s="59"/>
      <c r="P362" s="60"/>
      <c r="Q362" s="22"/>
      <c r="R362" s="61"/>
      <c r="S362" s="22"/>
      <c r="T362" s="94"/>
      <c r="U362" s="59"/>
      <c r="V362" s="63"/>
      <c r="W362" s="64"/>
      <c r="X362" s="65"/>
      <c r="Y362" s="66"/>
      <c r="Z362" s="66"/>
      <c r="AA362" s="67"/>
      <c r="AB362" s="68"/>
      <c r="AC362" s="69"/>
      <c r="AD362" s="70"/>
      <c r="AG362" s="71"/>
    </row>
    <row r="363" spans="5:33">
      <c r="E363" s="72"/>
      <c r="F363" s="54"/>
      <c r="G363" s="58"/>
      <c r="H363" s="58"/>
      <c r="I363" s="58"/>
      <c r="J363" s="58"/>
      <c r="K363" s="58"/>
      <c r="L363" s="58"/>
      <c r="M363" s="59"/>
      <c r="N363" s="59"/>
      <c r="O363" s="59"/>
      <c r="P363" s="60"/>
      <c r="Q363" s="22"/>
      <c r="R363" s="61"/>
      <c r="S363" s="22"/>
      <c r="T363" s="94"/>
      <c r="U363" s="59"/>
      <c r="V363" s="63"/>
      <c r="W363" s="64"/>
      <c r="X363" s="65"/>
      <c r="Y363" s="66"/>
      <c r="Z363" s="66"/>
      <c r="AA363" s="67"/>
      <c r="AB363" s="68"/>
      <c r="AC363" s="69"/>
      <c r="AD363" s="70"/>
      <c r="AG363" s="71"/>
    </row>
    <row r="364" spans="5:33">
      <c r="E364" s="54"/>
      <c r="F364" s="54"/>
      <c r="G364" s="54"/>
      <c r="H364" s="54"/>
      <c r="I364" s="54"/>
      <c r="J364" s="58"/>
      <c r="K364" s="58"/>
      <c r="L364" s="58"/>
      <c r="M364" s="54"/>
      <c r="N364" s="54"/>
      <c r="O364" s="54"/>
      <c r="P364" s="54"/>
      <c r="Q364" s="54"/>
      <c r="R364" s="54"/>
      <c r="S364" s="54"/>
      <c r="AG364" s="54"/>
    </row>
    <row r="365" spans="5:33">
      <c r="E365" s="54"/>
      <c r="F365" s="54"/>
      <c r="G365" s="54"/>
      <c r="H365" s="54"/>
      <c r="I365" s="54"/>
      <c r="J365" s="58"/>
      <c r="K365" s="58"/>
      <c r="L365" s="58"/>
      <c r="M365" s="54"/>
      <c r="N365" s="54"/>
      <c r="O365" s="54"/>
      <c r="P365" s="54"/>
      <c r="Q365" s="54"/>
      <c r="R365" s="54"/>
      <c r="S365" s="54"/>
      <c r="AG365" s="54"/>
    </row>
    <row r="366" spans="5:33">
      <c r="E366" s="54"/>
      <c r="F366" s="54"/>
      <c r="G366" s="54"/>
      <c r="H366" s="54"/>
      <c r="I366" s="54"/>
      <c r="J366" s="58"/>
      <c r="K366" s="58"/>
      <c r="L366" s="58"/>
      <c r="M366" s="54"/>
      <c r="N366" s="54"/>
      <c r="O366" s="54"/>
      <c r="P366" s="54"/>
      <c r="Q366" s="54"/>
      <c r="R366" s="54"/>
      <c r="S366" s="54"/>
      <c r="AG366" s="54"/>
    </row>
    <row r="367" spans="5:33">
      <c r="E367" s="54"/>
      <c r="F367" s="54"/>
      <c r="G367" s="54"/>
      <c r="H367" s="54"/>
      <c r="I367" s="54"/>
      <c r="J367" s="58"/>
      <c r="K367" s="58"/>
      <c r="L367" s="58"/>
      <c r="M367" s="54"/>
      <c r="N367" s="54"/>
      <c r="O367" s="54"/>
      <c r="P367" s="54"/>
      <c r="Q367" s="54"/>
      <c r="R367" s="54"/>
      <c r="S367" s="54"/>
      <c r="AG367" s="54"/>
    </row>
    <row r="368" spans="5:33">
      <c r="E368" s="54"/>
      <c r="F368" s="54"/>
      <c r="G368" s="54"/>
      <c r="H368" s="54"/>
      <c r="I368" s="54"/>
      <c r="J368" s="58"/>
      <c r="K368" s="58"/>
      <c r="L368" s="58"/>
      <c r="M368" s="54"/>
      <c r="N368" s="54"/>
      <c r="O368" s="54"/>
      <c r="P368" s="54"/>
      <c r="Q368" s="54"/>
      <c r="R368" s="54"/>
      <c r="S368" s="54"/>
      <c r="AG368" s="54"/>
    </row>
    <row r="369" spans="5:33">
      <c r="E369" s="54"/>
      <c r="F369" s="54"/>
      <c r="G369" s="54"/>
      <c r="H369" s="54"/>
      <c r="I369" s="54"/>
      <c r="J369" s="58"/>
      <c r="K369" s="58"/>
      <c r="L369" s="58"/>
      <c r="M369" s="54"/>
      <c r="N369" s="54"/>
      <c r="O369" s="54"/>
      <c r="P369" s="54"/>
      <c r="Q369" s="54"/>
      <c r="R369" s="54"/>
      <c r="S369" s="54"/>
      <c r="AG369" s="54"/>
    </row>
    <row r="370" spans="5:33">
      <c r="E370" s="54"/>
      <c r="F370" s="54"/>
      <c r="G370" s="54"/>
      <c r="H370" s="54"/>
      <c r="I370" s="54"/>
      <c r="J370" s="58"/>
      <c r="K370" s="58"/>
      <c r="L370" s="58"/>
      <c r="M370" s="54"/>
      <c r="N370" s="54"/>
      <c r="O370" s="54"/>
      <c r="P370" s="54"/>
      <c r="Q370" s="54"/>
      <c r="R370" s="54"/>
      <c r="S370" s="54"/>
      <c r="AG370" s="54"/>
    </row>
    <row r="371" spans="5:33">
      <c r="E371" s="54"/>
      <c r="F371" s="54"/>
      <c r="G371" s="54"/>
      <c r="H371" s="54"/>
      <c r="I371" s="54"/>
      <c r="J371" s="58"/>
      <c r="K371" s="58"/>
      <c r="L371" s="58"/>
      <c r="M371" s="54"/>
      <c r="N371" s="54"/>
      <c r="O371" s="54"/>
      <c r="P371" s="54"/>
      <c r="Q371" s="54"/>
      <c r="R371" s="54"/>
      <c r="S371" s="54"/>
      <c r="AG371" s="54"/>
    </row>
    <row r="372" spans="5:33">
      <c r="E372" s="54"/>
      <c r="F372" s="54"/>
      <c r="G372" s="54"/>
      <c r="H372" s="54"/>
      <c r="I372" s="54"/>
      <c r="J372" s="58"/>
      <c r="K372" s="58"/>
      <c r="L372" s="58"/>
      <c r="M372" s="54"/>
      <c r="N372" s="54"/>
      <c r="O372" s="54"/>
      <c r="P372" s="54"/>
      <c r="Q372" s="54"/>
      <c r="R372" s="54"/>
      <c r="S372" s="54"/>
      <c r="AG372" s="54"/>
    </row>
    <row r="373" spans="5:33">
      <c r="E373" s="54"/>
      <c r="F373" s="54"/>
      <c r="G373" s="54"/>
      <c r="H373" s="54"/>
      <c r="I373" s="54"/>
      <c r="J373" s="99"/>
      <c r="K373" s="99"/>
      <c r="L373" s="99"/>
      <c r="M373" s="54"/>
      <c r="N373" s="54"/>
      <c r="O373" s="54"/>
      <c r="P373" s="54"/>
      <c r="Q373" s="54"/>
      <c r="R373" s="54"/>
      <c r="S373" s="54"/>
      <c r="AG373" s="54"/>
    </row>
    <row r="374" spans="5:33">
      <c r="E374" s="54"/>
      <c r="F374" s="54"/>
      <c r="G374" s="54"/>
      <c r="H374" s="54"/>
      <c r="I374" s="54"/>
      <c r="J374" s="99"/>
      <c r="K374" s="99"/>
      <c r="L374" s="99"/>
      <c r="M374" s="54"/>
      <c r="N374" s="54"/>
      <c r="O374" s="54"/>
      <c r="P374" s="54"/>
      <c r="Q374" s="54"/>
      <c r="R374" s="54"/>
      <c r="S374" s="54"/>
      <c r="AG374" s="54"/>
    </row>
    <row r="375" spans="5:33">
      <c r="E375" s="54"/>
      <c r="F375" s="54"/>
      <c r="G375" s="54"/>
      <c r="H375" s="54"/>
      <c r="I375" s="54"/>
      <c r="J375" s="99"/>
      <c r="K375" s="99"/>
      <c r="L375" s="99"/>
      <c r="M375" s="54"/>
      <c r="N375" s="54"/>
      <c r="O375" s="54"/>
      <c r="P375" s="54"/>
      <c r="Q375" s="54"/>
      <c r="R375" s="54"/>
      <c r="S375" s="54"/>
      <c r="AG375" s="54"/>
    </row>
    <row r="376" spans="5:33">
      <c r="E376" s="54"/>
      <c r="F376" s="54"/>
      <c r="G376" s="54"/>
      <c r="H376" s="54"/>
      <c r="I376" s="54"/>
      <c r="J376" s="99"/>
      <c r="K376" s="99"/>
      <c r="L376" s="99"/>
      <c r="M376" s="54"/>
      <c r="N376" s="54"/>
      <c r="O376" s="54"/>
      <c r="P376" s="54"/>
      <c r="Q376" s="54"/>
      <c r="R376" s="54"/>
      <c r="S376" s="54"/>
      <c r="AG376" s="54"/>
    </row>
    <row r="377" spans="5:33">
      <c r="E377" s="54"/>
      <c r="F377" s="54"/>
      <c r="G377" s="54"/>
      <c r="H377" s="54"/>
      <c r="I377" s="54"/>
      <c r="J377" s="99"/>
      <c r="K377" s="99"/>
      <c r="L377" s="99"/>
      <c r="M377" s="54"/>
      <c r="N377" s="54"/>
      <c r="O377" s="54"/>
      <c r="P377" s="54"/>
      <c r="Q377" s="54"/>
      <c r="R377" s="54"/>
      <c r="S377" s="54"/>
      <c r="AG377" s="54"/>
    </row>
    <row r="378" spans="5:33">
      <c r="E378" s="54"/>
      <c r="F378" s="54"/>
      <c r="G378" s="54"/>
      <c r="H378" s="54"/>
      <c r="I378" s="54"/>
      <c r="J378" s="99"/>
      <c r="K378" s="99"/>
      <c r="L378" s="99"/>
      <c r="M378" s="54"/>
      <c r="N378" s="54"/>
      <c r="O378" s="54"/>
      <c r="P378" s="54"/>
      <c r="Q378" s="54"/>
      <c r="R378" s="54"/>
      <c r="S378" s="54"/>
      <c r="AG378" s="54"/>
    </row>
    <row r="379" spans="5:33">
      <c r="E379" s="54"/>
      <c r="F379" s="54"/>
      <c r="G379" s="54"/>
      <c r="H379" s="54"/>
      <c r="I379" s="54"/>
      <c r="J379" s="99"/>
      <c r="K379" s="99"/>
      <c r="L379" s="99"/>
      <c r="M379" s="54"/>
      <c r="N379" s="54"/>
      <c r="O379" s="54"/>
      <c r="P379" s="54"/>
      <c r="Q379" s="54"/>
      <c r="R379" s="54"/>
      <c r="S379" s="54"/>
      <c r="AG379" s="54"/>
    </row>
    <row r="380" spans="5:33">
      <c r="E380" s="54"/>
      <c r="F380" s="54"/>
      <c r="G380" s="54"/>
      <c r="H380" s="54"/>
      <c r="I380" s="54"/>
      <c r="J380" s="99"/>
      <c r="K380" s="99"/>
      <c r="L380" s="99"/>
      <c r="M380" s="54"/>
      <c r="N380" s="54"/>
      <c r="O380" s="54"/>
      <c r="P380" s="54"/>
      <c r="Q380" s="54"/>
      <c r="R380" s="54"/>
      <c r="S380" s="54"/>
      <c r="AG380" s="54"/>
    </row>
    <row r="381" spans="5:33">
      <c r="E381" s="54"/>
      <c r="F381" s="54"/>
      <c r="G381" s="54"/>
      <c r="H381" s="54"/>
      <c r="I381" s="54"/>
      <c r="J381" s="99"/>
      <c r="K381" s="99"/>
      <c r="L381" s="99"/>
      <c r="M381" s="54"/>
      <c r="N381" s="54"/>
      <c r="O381" s="54"/>
      <c r="P381" s="54"/>
      <c r="Q381" s="54"/>
      <c r="R381" s="54"/>
      <c r="S381" s="54"/>
      <c r="AG381" s="54"/>
    </row>
    <row r="382" spans="5:33">
      <c r="E382" s="54"/>
      <c r="F382" s="54"/>
      <c r="G382" s="54"/>
      <c r="H382" s="54"/>
      <c r="I382" s="54"/>
      <c r="J382" s="99"/>
      <c r="K382" s="99"/>
      <c r="L382" s="99"/>
      <c r="M382" s="54"/>
      <c r="N382" s="54"/>
      <c r="O382" s="54"/>
      <c r="P382" s="54"/>
      <c r="Q382" s="54"/>
      <c r="R382" s="54"/>
      <c r="S382" s="54"/>
      <c r="AG382" s="54"/>
    </row>
    <row r="383" spans="5:33">
      <c r="E383" s="54"/>
      <c r="F383" s="54"/>
      <c r="G383" s="54"/>
      <c r="H383" s="54"/>
      <c r="I383" s="54"/>
      <c r="J383" s="99"/>
      <c r="K383" s="99"/>
      <c r="L383" s="99"/>
      <c r="M383" s="54"/>
      <c r="N383" s="54"/>
      <c r="O383" s="54"/>
      <c r="P383" s="54"/>
      <c r="Q383" s="54"/>
      <c r="R383" s="54"/>
      <c r="S383" s="54"/>
      <c r="AG383" s="54"/>
    </row>
    <row r="384" spans="5:33">
      <c r="E384" s="54"/>
      <c r="F384" s="54"/>
      <c r="G384" s="54"/>
      <c r="H384" s="54"/>
      <c r="I384" s="54"/>
      <c r="J384" s="99"/>
      <c r="K384" s="99"/>
      <c r="L384" s="99"/>
      <c r="M384" s="54"/>
      <c r="N384" s="54"/>
      <c r="O384" s="54"/>
      <c r="P384" s="54"/>
      <c r="Q384" s="54"/>
      <c r="R384" s="54"/>
      <c r="S384" s="54"/>
      <c r="AG384" s="54"/>
    </row>
    <row r="385" spans="5:33">
      <c r="E385" s="54"/>
      <c r="F385" s="54"/>
      <c r="G385" s="54"/>
      <c r="H385" s="54"/>
      <c r="I385" s="54"/>
      <c r="J385" s="99"/>
      <c r="K385" s="99"/>
      <c r="L385" s="99"/>
      <c r="M385" s="54"/>
      <c r="N385" s="54"/>
      <c r="O385" s="54"/>
      <c r="P385" s="54"/>
      <c r="Q385" s="54"/>
      <c r="R385" s="54"/>
      <c r="S385" s="54"/>
      <c r="AG385" s="54"/>
    </row>
    <row r="386" spans="5:33">
      <c r="E386" s="54"/>
      <c r="F386" s="54"/>
      <c r="G386" s="54"/>
      <c r="H386" s="54"/>
      <c r="I386" s="54"/>
      <c r="J386" s="99"/>
      <c r="K386" s="99"/>
      <c r="L386" s="99"/>
      <c r="M386" s="54"/>
      <c r="N386" s="54"/>
      <c r="O386" s="54"/>
      <c r="P386" s="54"/>
      <c r="Q386" s="54"/>
      <c r="R386" s="54"/>
      <c r="S386" s="54"/>
      <c r="AG386" s="54"/>
    </row>
    <row r="387" spans="5:33">
      <c r="E387" s="54"/>
      <c r="F387" s="54"/>
      <c r="G387" s="54"/>
      <c r="H387" s="54"/>
      <c r="I387" s="54"/>
      <c r="J387" s="99"/>
      <c r="K387" s="99"/>
      <c r="L387" s="99"/>
      <c r="M387" s="54"/>
      <c r="N387" s="54"/>
      <c r="O387" s="54"/>
      <c r="P387" s="54"/>
      <c r="Q387" s="54"/>
      <c r="R387" s="54"/>
      <c r="S387" s="54"/>
      <c r="AG387" s="54"/>
    </row>
    <row r="388" spans="5:33">
      <c r="E388" s="54"/>
      <c r="F388" s="54"/>
      <c r="G388" s="54"/>
      <c r="H388" s="54"/>
      <c r="I388" s="54"/>
      <c r="J388" s="99"/>
      <c r="K388" s="99"/>
      <c r="L388" s="99"/>
      <c r="M388" s="54"/>
      <c r="N388" s="54"/>
      <c r="O388" s="54"/>
      <c r="P388" s="54"/>
      <c r="Q388" s="54"/>
      <c r="R388" s="54"/>
      <c r="S388" s="54"/>
      <c r="AG388" s="54"/>
    </row>
    <row r="389" spans="5:33">
      <c r="E389" s="54"/>
      <c r="F389" s="54"/>
      <c r="G389" s="54"/>
      <c r="H389" s="54"/>
      <c r="I389" s="54"/>
      <c r="J389" s="99"/>
      <c r="K389" s="99"/>
      <c r="L389" s="99"/>
      <c r="M389" s="54"/>
      <c r="N389" s="54"/>
      <c r="O389" s="54"/>
      <c r="P389" s="54"/>
      <c r="Q389" s="54"/>
      <c r="R389" s="54"/>
      <c r="S389" s="54"/>
      <c r="AG389" s="54"/>
    </row>
    <row r="390" spans="5:33">
      <c r="E390" s="54"/>
      <c r="F390" s="54"/>
      <c r="G390" s="54"/>
      <c r="H390" s="54"/>
      <c r="I390" s="54"/>
      <c r="J390" s="99"/>
      <c r="K390" s="99"/>
      <c r="L390" s="99"/>
      <c r="M390" s="54"/>
      <c r="N390" s="54"/>
      <c r="O390" s="54"/>
      <c r="P390" s="54"/>
      <c r="Q390" s="54"/>
      <c r="R390" s="54"/>
      <c r="S390" s="54"/>
      <c r="AG390" s="54"/>
    </row>
    <row r="391" spans="5:33">
      <c r="E391" s="54"/>
      <c r="F391" s="54"/>
      <c r="G391" s="54"/>
      <c r="H391" s="54"/>
      <c r="I391" s="54"/>
      <c r="J391" s="99"/>
      <c r="K391" s="99"/>
      <c r="L391" s="99"/>
      <c r="M391" s="54"/>
      <c r="N391" s="54"/>
      <c r="O391" s="54"/>
      <c r="P391" s="54"/>
      <c r="Q391" s="54"/>
      <c r="R391" s="54"/>
      <c r="S391" s="54"/>
      <c r="AG391" s="54"/>
    </row>
    <row r="392" spans="5:33">
      <c r="E392" s="54"/>
      <c r="F392" s="54"/>
      <c r="G392" s="54"/>
      <c r="H392" s="54"/>
      <c r="I392" s="54"/>
      <c r="J392" s="99"/>
      <c r="K392" s="99"/>
      <c r="L392" s="99"/>
      <c r="M392" s="54"/>
      <c r="N392" s="54"/>
      <c r="O392" s="54"/>
      <c r="P392" s="54"/>
      <c r="Q392" s="54"/>
      <c r="R392" s="54"/>
      <c r="S392" s="54"/>
      <c r="AG392" s="54"/>
    </row>
    <row r="393" spans="5:33">
      <c r="E393" s="54"/>
      <c r="F393" s="54"/>
      <c r="G393" s="54"/>
      <c r="H393" s="54"/>
      <c r="I393" s="54"/>
      <c r="J393" s="99"/>
      <c r="K393" s="99"/>
      <c r="L393" s="99"/>
      <c r="M393" s="54"/>
      <c r="N393" s="54"/>
      <c r="O393" s="54"/>
      <c r="P393" s="54"/>
      <c r="Q393" s="54"/>
      <c r="R393" s="54"/>
      <c r="S393" s="54"/>
      <c r="AG393" s="54"/>
    </row>
    <row r="394" spans="5:33">
      <c r="E394" s="54"/>
      <c r="F394" s="54"/>
      <c r="G394" s="54"/>
      <c r="H394" s="54"/>
      <c r="I394" s="54"/>
      <c r="J394" s="99"/>
      <c r="K394" s="99"/>
      <c r="L394" s="99"/>
      <c r="M394" s="54"/>
      <c r="N394" s="54"/>
      <c r="O394" s="54"/>
      <c r="P394" s="54"/>
      <c r="Q394" s="54"/>
      <c r="R394" s="54"/>
      <c r="S394" s="54"/>
      <c r="AG394" s="54"/>
    </row>
    <row r="395" spans="5:33">
      <c r="E395" s="54"/>
      <c r="F395" s="54"/>
      <c r="G395" s="54"/>
      <c r="H395" s="54"/>
      <c r="I395" s="54"/>
      <c r="J395" s="99"/>
      <c r="K395" s="99"/>
      <c r="L395" s="99"/>
      <c r="M395" s="54"/>
      <c r="N395" s="54"/>
      <c r="O395" s="54"/>
      <c r="P395" s="54"/>
      <c r="Q395" s="54"/>
      <c r="R395" s="54"/>
      <c r="S395" s="54"/>
      <c r="AG395" s="54"/>
    </row>
    <row r="396" spans="5:33">
      <c r="E396" s="54"/>
      <c r="F396" s="54"/>
      <c r="G396" s="54"/>
      <c r="H396" s="54"/>
      <c r="I396" s="54"/>
      <c r="J396" s="99"/>
      <c r="K396" s="99"/>
      <c r="L396" s="99"/>
      <c r="M396" s="54"/>
      <c r="N396" s="54"/>
      <c r="O396" s="54"/>
      <c r="P396" s="54"/>
      <c r="Q396" s="54"/>
      <c r="R396" s="54"/>
      <c r="S396" s="54"/>
      <c r="AG396" s="54"/>
    </row>
    <row r="397" spans="5:33">
      <c r="E397" s="54"/>
      <c r="F397" s="54"/>
      <c r="G397" s="54"/>
      <c r="H397" s="54"/>
      <c r="I397" s="54"/>
      <c r="J397" s="99"/>
      <c r="K397" s="99"/>
      <c r="L397" s="99"/>
      <c r="M397" s="54"/>
      <c r="N397" s="54"/>
      <c r="O397" s="54"/>
      <c r="P397" s="54"/>
      <c r="Q397" s="54"/>
      <c r="R397" s="54"/>
      <c r="S397" s="54"/>
      <c r="AG397" s="54"/>
    </row>
    <row r="398" spans="5:33">
      <c r="E398" s="54"/>
      <c r="F398" s="54"/>
      <c r="G398" s="54"/>
      <c r="H398" s="54"/>
      <c r="I398" s="54"/>
      <c r="J398" s="99"/>
      <c r="K398" s="99"/>
      <c r="L398" s="99"/>
      <c r="M398" s="54"/>
      <c r="N398" s="54"/>
      <c r="O398" s="54"/>
      <c r="P398" s="54"/>
      <c r="Q398" s="54"/>
      <c r="R398" s="54"/>
      <c r="S398" s="54"/>
      <c r="AG398" s="54"/>
    </row>
    <row r="399" spans="5:33">
      <c r="E399" s="54"/>
      <c r="F399" s="54"/>
      <c r="G399" s="54"/>
      <c r="H399" s="54"/>
      <c r="I399" s="54"/>
      <c r="J399" s="99"/>
      <c r="K399" s="99"/>
      <c r="L399" s="99"/>
      <c r="M399" s="54"/>
      <c r="N399" s="54"/>
      <c r="O399" s="54"/>
      <c r="P399" s="54"/>
      <c r="Q399" s="54"/>
      <c r="R399" s="54"/>
      <c r="S399" s="54"/>
      <c r="AG399" s="54"/>
    </row>
    <row r="400" spans="5:33">
      <c r="E400" s="54"/>
      <c r="F400" s="54"/>
      <c r="G400" s="54"/>
      <c r="H400" s="54"/>
      <c r="I400" s="54"/>
      <c r="J400" s="99"/>
      <c r="K400" s="99"/>
      <c r="L400" s="99"/>
      <c r="M400" s="54"/>
      <c r="N400" s="54"/>
      <c r="O400" s="54"/>
      <c r="P400" s="54"/>
      <c r="Q400" s="54"/>
      <c r="R400" s="54"/>
      <c r="S400" s="54"/>
      <c r="AG400" s="54"/>
    </row>
    <row r="401" spans="5:33">
      <c r="E401" s="54"/>
      <c r="F401" s="54"/>
      <c r="G401" s="54"/>
      <c r="H401" s="54"/>
      <c r="I401" s="54"/>
      <c r="J401" s="99"/>
      <c r="K401" s="99"/>
      <c r="L401" s="99"/>
      <c r="M401" s="54"/>
      <c r="N401" s="54"/>
      <c r="O401" s="54"/>
      <c r="P401" s="54"/>
      <c r="Q401" s="54"/>
      <c r="R401" s="54"/>
      <c r="S401" s="54"/>
      <c r="AG401" s="54"/>
    </row>
    <row r="402" spans="5:33">
      <c r="E402" s="54"/>
      <c r="F402" s="54"/>
      <c r="G402" s="54"/>
      <c r="H402" s="54"/>
      <c r="I402" s="54"/>
      <c r="J402" s="99"/>
      <c r="K402" s="99"/>
      <c r="L402" s="99"/>
      <c r="M402" s="54"/>
      <c r="N402" s="54"/>
      <c r="O402" s="54"/>
      <c r="P402" s="54"/>
      <c r="Q402" s="54"/>
      <c r="R402" s="54"/>
      <c r="S402" s="54"/>
      <c r="AG402" s="54"/>
    </row>
    <row r="403" spans="5:33">
      <c r="E403" s="54"/>
      <c r="F403" s="54"/>
      <c r="G403" s="54"/>
      <c r="H403" s="54"/>
      <c r="I403" s="54"/>
      <c r="J403" s="99"/>
      <c r="K403" s="99"/>
      <c r="L403" s="99"/>
      <c r="M403" s="54"/>
      <c r="N403" s="54"/>
      <c r="O403" s="54"/>
      <c r="P403" s="54"/>
      <c r="Q403" s="54"/>
      <c r="R403" s="54"/>
      <c r="S403" s="54"/>
      <c r="AG403" s="54"/>
    </row>
    <row r="404" spans="5:33">
      <c r="E404" s="54"/>
      <c r="F404" s="54"/>
      <c r="G404" s="54"/>
      <c r="H404" s="54"/>
      <c r="I404" s="54"/>
      <c r="J404" s="99"/>
      <c r="K404" s="99"/>
      <c r="L404" s="99"/>
      <c r="M404" s="54"/>
      <c r="N404" s="54"/>
      <c r="O404" s="54"/>
      <c r="P404" s="54"/>
      <c r="Q404" s="54"/>
      <c r="R404" s="54"/>
      <c r="S404" s="54"/>
      <c r="AG404" s="54"/>
    </row>
    <row r="405" spans="5:33">
      <c r="E405" s="54"/>
      <c r="F405" s="54"/>
      <c r="G405" s="54"/>
      <c r="H405" s="54"/>
      <c r="I405" s="54"/>
      <c r="J405" s="99"/>
      <c r="K405" s="99"/>
      <c r="L405" s="99"/>
      <c r="M405" s="54"/>
      <c r="N405" s="54"/>
      <c r="O405" s="54"/>
      <c r="P405" s="54"/>
      <c r="Q405" s="54"/>
      <c r="R405" s="54"/>
      <c r="S405" s="54"/>
      <c r="AG405" s="54"/>
    </row>
    <row r="406" spans="5:33">
      <c r="E406" s="54"/>
      <c r="F406" s="54"/>
      <c r="G406" s="54"/>
      <c r="H406" s="54"/>
      <c r="I406" s="54"/>
      <c r="J406" s="99"/>
      <c r="K406" s="99"/>
      <c r="L406" s="99"/>
      <c r="M406" s="54"/>
      <c r="N406" s="54"/>
      <c r="O406" s="54"/>
      <c r="P406" s="54"/>
      <c r="Q406" s="54"/>
      <c r="R406" s="54"/>
      <c r="S406" s="54"/>
      <c r="AG406" s="54"/>
    </row>
    <row r="407" spans="5:33">
      <c r="E407" s="54"/>
      <c r="F407" s="54"/>
      <c r="G407" s="54"/>
      <c r="H407" s="54"/>
      <c r="I407" s="54"/>
      <c r="J407" s="99"/>
      <c r="K407" s="99"/>
      <c r="L407" s="99"/>
      <c r="M407" s="54"/>
      <c r="N407" s="54"/>
      <c r="O407" s="54"/>
      <c r="P407" s="54"/>
      <c r="Q407" s="54"/>
      <c r="R407" s="54"/>
      <c r="S407" s="54"/>
      <c r="AG407" s="54"/>
    </row>
    <row r="408" spans="5:33">
      <c r="E408" s="54"/>
      <c r="F408" s="54"/>
      <c r="G408" s="54"/>
      <c r="H408" s="54"/>
      <c r="I408" s="54"/>
      <c r="J408" s="99"/>
      <c r="K408" s="99"/>
      <c r="L408" s="99"/>
      <c r="M408" s="54"/>
      <c r="N408" s="54"/>
      <c r="O408" s="54"/>
      <c r="P408" s="54"/>
      <c r="Q408" s="54"/>
      <c r="R408" s="54"/>
      <c r="S408" s="54"/>
      <c r="AG408" s="54"/>
    </row>
    <row r="409" spans="5:33">
      <c r="E409" s="54"/>
      <c r="F409" s="54"/>
      <c r="G409" s="54"/>
      <c r="H409" s="54"/>
      <c r="I409" s="54"/>
      <c r="J409" s="99"/>
      <c r="K409" s="99"/>
      <c r="L409" s="99"/>
      <c r="M409" s="54"/>
      <c r="N409" s="54"/>
      <c r="O409" s="54"/>
      <c r="P409" s="54"/>
      <c r="Q409" s="54"/>
      <c r="R409" s="54"/>
      <c r="S409" s="54"/>
      <c r="AG409" s="54"/>
    </row>
    <row r="410" spans="5:33">
      <c r="E410" s="54"/>
      <c r="F410" s="54"/>
      <c r="G410" s="54"/>
      <c r="H410" s="54"/>
      <c r="I410" s="54"/>
      <c r="J410" s="99"/>
      <c r="K410" s="99"/>
      <c r="L410" s="99"/>
      <c r="M410" s="54"/>
      <c r="N410" s="54"/>
      <c r="O410" s="54"/>
      <c r="P410" s="54"/>
      <c r="Q410" s="54"/>
      <c r="R410" s="54"/>
      <c r="S410" s="54"/>
      <c r="AG410" s="54"/>
    </row>
    <row r="411" spans="5:33">
      <c r="E411" s="54"/>
      <c r="F411" s="54"/>
      <c r="G411" s="54"/>
      <c r="H411" s="54"/>
      <c r="I411" s="54"/>
      <c r="J411" s="99"/>
      <c r="K411" s="99"/>
      <c r="L411" s="99"/>
      <c r="M411" s="54"/>
      <c r="N411" s="54"/>
      <c r="O411" s="54"/>
      <c r="P411" s="54"/>
      <c r="Q411" s="54"/>
      <c r="R411" s="54"/>
      <c r="S411" s="54"/>
      <c r="AG411" s="54"/>
    </row>
    <row r="412" spans="5:33">
      <c r="E412" s="54"/>
      <c r="F412" s="54"/>
      <c r="G412" s="54"/>
      <c r="H412" s="54"/>
      <c r="I412" s="54"/>
      <c r="J412" s="99"/>
      <c r="K412" s="99"/>
      <c r="L412" s="99"/>
      <c r="M412" s="54"/>
      <c r="N412" s="54"/>
      <c r="O412" s="54"/>
      <c r="P412" s="54"/>
      <c r="Q412" s="54"/>
      <c r="R412" s="54"/>
      <c r="S412" s="54"/>
      <c r="AG412" s="54"/>
    </row>
    <row r="413" spans="5:33">
      <c r="E413" s="54"/>
      <c r="F413" s="54"/>
      <c r="G413" s="54"/>
      <c r="H413" s="54"/>
      <c r="I413" s="54"/>
      <c r="J413" s="99"/>
      <c r="K413" s="99"/>
      <c r="L413" s="99"/>
      <c r="M413" s="54"/>
      <c r="N413" s="54"/>
      <c r="O413" s="54"/>
      <c r="P413" s="54"/>
      <c r="Q413" s="54"/>
      <c r="R413" s="54"/>
      <c r="S413" s="54"/>
      <c r="AG413" s="54"/>
    </row>
    <row r="414" spans="5:33">
      <c r="E414" s="54"/>
      <c r="F414" s="54"/>
      <c r="G414" s="54"/>
      <c r="H414" s="54"/>
      <c r="I414" s="54"/>
      <c r="J414" s="99"/>
      <c r="K414" s="99"/>
      <c r="L414" s="99"/>
      <c r="M414" s="54"/>
      <c r="N414" s="54"/>
      <c r="O414" s="54"/>
      <c r="P414" s="54"/>
      <c r="Q414" s="54"/>
      <c r="R414" s="54"/>
      <c r="S414" s="54"/>
      <c r="AG414" s="54"/>
    </row>
    <row r="415" spans="5:33">
      <c r="E415" s="54"/>
      <c r="F415" s="54"/>
      <c r="G415" s="54"/>
      <c r="H415" s="54"/>
      <c r="I415" s="54"/>
      <c r="J415" s="99"/>
      <c r="K415" s="99"/>
      <c r="L415" s="99"/>
      <c r="M415" s="54"/>
      <c r="N415" s="54"/>
      <c r="O415" s="54"/>
      <c r="P415" s="54"/>
      <c r="Q415" s="54"/>
      <c r="R415" s="54"/>
      <c r="S415" s="54"/>
      <c r="AG415" s="54"/>
    </row>
    <row r="416" spans="5:33">
      <c r="E416" s="54"/>
      <c r="F416" s="54"/>
      <c r="G416" s="54"/>
      <c r="H416" s="54"/>
      <c r="I416" s="54"/>
      <c r="J416" s="99"/>
      <c r="K416" s="99"/>
      <c r="L416" s="99"/>
      <c r="M416" s="54"/>
      <c r="N416" s="54"/>
      <c r="O416" s="54"/>
      <c r="P416" s="54"/>
      <c r="Q416" s="54"/>
      <c r="R416" s="54"/>
      <c r="S416" s="54"/>
      <c r="AG416" s="54"/>
    </row>
    <row r="417" spans="5:33">
      <c r="E417" s="54"/>
      <c r="F417" s="54"/>
      <c r="G417" s="54"/>
      <c r="H417" s="54"/>
      <c r="I417" s="54"/>
      <c r="J417" s="99"/>
      <c r="K417" s="99"/>
      <c r="L417" s="99"/>
      <c r="M417" s="54"/>
      <c r="N417" s="54"/>
      <c r="O417" s="54"/>
      <c r="P417" s="54"/>
      <c r="Q417" s="54"/>
      <c r="R417" s="54"/>
      <c r="S417" s="54"/>
      <c r="AG417" s="54"/>
    </row>
    <row r="418" spans="5:33">
      <c r="E418" s="54"/>
      <c r="F418" s="54"/>
      <c r="G418" s="54"/>
      <c r="H418" s="54"/>
      <c r="I418" s="54"/>
      <c r="J418" s="99"/>
      <c r="K418" s="99"/>
      <c r="L418" s="99"/>
      <c r="M418" s="54"/>
      <c r="N418" s="54"/>
      <c r="O418" s="54"/>
      <c r="P418" s="54"/>
      <c r="Q418" s="54"/>
      <c r="R418" s="54"/>
      <c r="S418" s="54"/>
      <c r="AG418" s="54"/>
    </row>
    <row r="419" spans="5:33">
      <c r="E419" s="54"/>
      <c r="F419" s="54"/>
      <c r="G419" s="54"/>
      <c r="H419" s="54"/>
      <c r="I419" s="54"/>
      <c r="J419" s="99"/>
      <c r="K419" s="99"/>
      <c r="L419" s="99"/>
      <c r="M419" s="54"/>
      <c r="N419" s="54"/>
      <c r="O419" s="54"/>
      <c r="P419" s="54"/>
      <c r="Q419" s="54"/>
      <c r="R419" s="54"/>
      <c r="S419" s="54"/>
      <c r="AG419" s="54"/>
    </row>
    <row r="420" spans="5:33">
      <c r="E420" s="54"/>
      <c r="F420" s="54"/>
      <c r="G420" s="54"/>
      <c r="H420" s="54"/>
      <c r="I420" s="54"/>
      <c r="J420" s="99"/>
      <c r="K420" s="99"/>
      <c r="L420" s="99"/>
      <c r="M420" s="54"/>
      <c r="N420" s="54"/>
      <c r="O420" s="54"/>
      <c r="P420" s="54"/>
      <c r="Q420" s="54"/>
      <c r="R420" s="54"/>
      <c r="S420" s="54"/>
      <c r="AG420" s="54"/>
    </row>
    <row r="421" spans="5:33">
      <c r="E421" s="54"/>
      <c r="F421" s="54"/>
      <c r="G421" s="54"/>
      <c r="H421" s="54"/>
      <c r="I421" s="54"/>
      <c r="J421" s="99"/>
      <c r="K421" s="99"/>
      <c r="L421" s="99"/>
      <c r="M421" s="54"/>
      <c r="N421" s="54"/>
      <c r="O421" s="54"/>
      <c r="P421" s="54"/>
      <c r="Q421" s="54"/>
      <c r="R421" s="54"/>
      <c r="S421" s="54"/>
      <c r="AG421" s="54"/>
    </row>
    <row r="422" spans="5:33">
      <c r="E422" s="54"/>
      <c r="F422" s="54"/>
      <c r="G422" s="54"/>
      <c r="H422" s="54"/>
      <c r="I422" s="54"/>
      <c r="J422" s="99"/>
      <c r="K422" s="99"/>
      <c r="L422" s="99"/>
      <c r="M422" s="54"/>
      <c r="N422" s="54"/>
      <c r="O422" s="54"/>
      <c r="P422" s="54"/>
      <c r="Q422" s="54"/>
      <c r="R422" s="54"/>
      <c r="S422" s="54"/>
      <c r="AG422" s="54"/>
    </row>
    <row r="423" spans="5:33">
      <c r="E423" s="54"/>
      <c r="F423" s="54"/>
      <c r="G423" s="54"/>
      <c r="H423" s="54"/>
      <c r="I423" s="54"/>
      <c r="J423" s="99"/>
      <c r="K423" s="99"/>
      <c r="L423" s="99"/>
      <c r="M423" s="54"/>
      <c r="N423" s="54"/>
      <c r="O423" s="54"/>
      <c r="P423" s="54"/>
      <c r="Q423" s="54"/>
      <c r="R423" s="54"/>
      <c r="S423" s="54"/>
      <c r="AG423" s="54"/>
    </row>
    <row r="424" spans="5:33">
      <c r="E424" s="54"/>
      <c r="F424" s="54"/>
      <c r="G424" s="54"/>
      <c r="H424" s="54"/>
      <c r="I424" s="54"/>
      <c r="J424" s="99"/>
      <c r="K424" s="99"/>
      <c r="L424" s="99"/>
      <c r="M424" s="54"/>
      <c r="N424" s="54"/>
      <c r="O424" s="54"/>
      <c r="P424" s="54"/>
      <c r="Q424" s="54"/>
      <c r="R424" s="54"/>
      <c r="S424" s="54"/>
      <c r="AG424" s="54"/>
    </row>
    <row r="425" spans="5:33">
      <c r="E425" s="54"/>
      <c r="F425" s="54"/>
      <c r="G425" s="54"/>
      <c r="H425" s="54"/>
      <c r="I425" s="54"/>
      <c r="J425" s="99"/>
      <c r="K425" s="99"/>
      <c r="L425" s="99"/>
      <c r="M425" s="54"/>
      <c r="N425" s="54"/>
      <c r="O425" s="54"/>
      <c r="P425" s="54"/>
      <c r="Q425" s="54"/>
      <c r="R425" s="54"/>
      <c r="S425" s="54"/>
      <c r="AG425" s="54"/>
    </row>
    <row r="426" spans="5:33">
      <c r="E426" s="54"/>
      <c r="F426" s="54"/>
      <c r="G426" s="54"/>
      <c r="H426" s="54"/>
      <c r="I426" s="54"/>
      <c r="J426" s="99"/>
      <c r="K426" s="99"/>
      <c r="L426" s="99"/>
      <c r="M426" s="54"/>
      <c r="N426" s="54"/>
      <c r="O426" s="54"/>
      <c r="P426" s="54"/>
      <c r="Q426" s="54"/>
      <c r="R426" s="54"/>
      <c r="S426" s="54"/>
      <c r="AG426" s="54"/>
    </row>
    <row r="427" spans="5:33">
      <c r="E427" s="54"/>
      <c r="F427" s="54"/>
      <c r="G427" s="54"/>
      <c r="H427" s="54"/>
      <c r="I427" s="54"/>
      <c r="J427" s="99"/>
      <c r="K427" s="99"/>
      <c r="L427" s="99"/>
      <c r="M427" s="54"/>
      <c r="N427" s="54"/>
      <c r="O427" s="54"/>
      <c r="P427" s="54"/>
      <c r="Q427" s="54"/>
      <c r="R427" s="54"/>
      <c r="S427" s="54"/>
      <c r="AG427" s="54"/>
    </row>
    <row r="428" spans="5:33">
      <c r="E428" s="54"/>
      <c r="F428" s="54"/>
      <c r="G428" s="54"/>
      <c r="H428" s="54"/>
      <c r="I428" s="54"/>
      <c r="J428" s="99"/>
      <c r="K428" s="99"/>
      <c r="L428" s="99"/>
      <c r="M428" s="54"/>
      <c r="N428" s="54"/>
      <c r="O428" s="54"/>
      <c r="P428" s="54"/>
      <c r="Q428" s="54"/>
      <c r="R428" s="54"/>
      <c r="S428" s="54"/>
      <c r="AG428" s="54"/>
    </row>
    <row r="429" spans="5:33">
      <c r="E429" s="54"/>
      <c r="F429" s="54"/>
      <c r="G429" s="54"/>
      <c r="H429" s="54"/>
      <c r="I429" s="54"/>
      <c r="J429" s="99"/>
      <c r="K429" s="99"/>
      <c r="L429" s="99"/>
      <c r="M429" s="54"/>
      <c r="N429" s="54"/>
      <c r="O429" s="54"/>
      <c r="P429" s="54"/>
      <c r="Q429" s="54"/>
      <c r="R429" s="54"/>
      <c r="S429" s="54"/>
      <c r="AG429" s="54"/>
    </row>
    <row r="430" spans="5:33">
      <c r="E430" s="54"/>
      <c r="F430" s="54"/>
      <c r="G430" s="54"/>
      <c r="H430" s="54"/>
      <c r="I430" s="54"/>
      <c r="J430" s="99"/>
      <c r="K430" s="99"/>
      <c r="L430" s="99"/>
      <c r="M430" s="54"/>
      <c r="N430" s="54"/>
      <c r="O430" s="54"/>
      <c r="P430" s="54"/>
      <c r="Q430" s="54"/>
      <c r="R430" s="54"/>
      <c r="S430" s="54"/>
      <c r="AG430" s="54"/>
    </row>
    <row r="431" spans="5:33">
      <c r="E431" s="54"/>
      <c r="F431" s="54"/>
      <c r="G431" s="54"/>
      <c r="H431" s="54"/>
      <c r="I431" s="54"/>
      <c r="J431" s="99"/>
      <c r="K431" s="99"/>
      <c r="L431" s="99"/>
      <c r="M431" s="54"/>
      <c r="N431" s="54"/>
      <c r="O431" s="54"/>
      <c r="P431" s="54"/>
      <c r="Q431" s="54"/>
      <c r="R431" s="54"/>
      <c r="S431" s="54"/>
      <c r="AG431" s="54"/>
    </row>
    <row r="432" spans="5:33">
      <c r="E432" s="54"/>
      <c r="F432" s="54"/>
      <c r="G432" s="54"/>
      <c r="H432" s="54"/>
      <c r="I432" s="54"/>
      <c r="J432" s="99"/>
      <c r="K432" s="99"/>
      <c r="L432" s="99"/>
      <c r="M432" s="54"/>
      <c r="N432" s="54"/>
      <c r="O432" s="54"/>
      <c r="P432" s="54"/>
      <c r="Q432" s="54"/>
      <c r="R432" s="54"/>
      <c r="S432" s="54"/>
      <c r="AG432" s="54"/>
    </row>
    <row r="433" spans="5:33">
      <c r="E433" s="54"/>
      <c r="F433" s="54"/>
      <c r="G433" s="54"/>
      <c r="H433" s="54"/>
      <c r="I433" s="54"/>
      <c r="J433" s="99"/>
      <c r="K433" s="99"/>
      <c r="L433" s="99"/>
      <c r="M433" s="54"/>
      <c r="N433" s="54"/>
      <c r="O433" s="54"/>
      <c r="P433" s="54"/>
      <c r="Q433" s="54"/>
      <c r="R433" s="54"/>
      <c r="S433" s="54"/>
      <c r="AG433" s="54"/>
    </row>
    <row r="434" spans="5:33">
      <c r="E434" s="54"/>
      <c r="F434" s="54"/>
      <c r="G434" s="54"/>
      <c r="H434" s="54"/>
      <c r="I434" s="54"/>
      <c r="J434" s="99"/>
      <c r="K434" s="99"/>
      <c r="L434" s="99"/>
      <c r="M434" s="54"/>
      <c r="N434" s="54"/>
      <c r="O434" s="54"/>
      <c r="P434" s="54"/>
      <c r="Q434" s="54"/>
      <c r="R434" s="54"/>
      <c r="S434" s="54"/>
      <c r="AG434" s="54"/>
    </row>
    <row r="435" spans="5:33">
      <c r="E435" s="54"/>
      <c r="F435" s="54"/>
      <c r="G435" s="54"/>
      <c r="H435" s="54"/>
      <c r="I435" s="54"/>
      <c r="J435" s="99"/>
      <c r="K435" s="99"/>
      <c r="L435" s="99"/>
      <c r="M435" s="54"/>
      <c r="N435" s="54"/>
      <c r="O435" s="54"/>
      <c r="P435" s="54"/>
      <c r="Q435" s="54"/>
      <c r="R435" s="54"/>
      <c r="S435" s="54"/>
      <c r="AG435" s="54"/>
    </row>
    <row r="436" spans="5:33">
      <c r="E436" s="54"/>
      <c r="F436" s="54"/>
      <c r="G436" s="54"/>
      <c r="H436" s="54"/>
      <c r="I436" s="54"/>
      <c r="J436" s="99"/>
      <c r="K436" s="99"/>
      <c r="L436" s="99"/>
      <c r="M436" s="54"/>
      <c r="N436" s="54"/>
      <c r="O436" s="54"/>
      <c r="P436" s="54"/>
      <c r="Q436" s="54"/>
      <c r="R436" s="54"/>
      <c r="S436" s="54"/>
      <c r="AG436" s="54"/>
    </row>
    <row r="437" spans="5:33">
      <c r="E437" s="54"/>
      <c r="F437" s="54"/>
      <c r="G437" s="54"/>
      <c r="H437" s="54"/>
      <c r="I437" s="54"/>
      <c r="J437" s="99"/>
      <c r="K437" s="99"/>
      <c r="L437" s="99"/>
      <c r="M437" s="54"/>
      <c r="N437" s="54"/>
      <c r="O437" s="54"/>
      <c r="P437" s="54"/>
      <c r="Q437" s="54"/>
      <c r="R437" s="54"/>
      <c r="S437" s="54"/>
      <c r="AG437" s="54"/>
    </row>
    <row r="438" spans="5:33">
      <c r="E438" s="54"/>
      <c r="F438" s="54"/>
      <c r="G438" s="54"/>
      <c r="H438" s="54"/>
      <c r="I438" s="54"/>
      <c r="J438" s="99"/>
      <c r="K438" s="99"/>
      <c r="L438" s="99"/>
      <c r="M438" s="54"/>
      <c r="N438" s="54"/>
      <c r="O438" s="54"/>
      <c r="P438" s="54"/>
      <c r="Q438" s="54"/>
      <c r="R438" s="54"/>
      <c r="S438" s="54"/>
      <c r="AG438" s="54"/>
    </row>
    <row r="439" spans="5:33">
      <c r="E439" s="54"/>
      <c r="F439" s="54"/>
      <c r="G439" s="54"/>
      <c r="H439" s="54"/>
      <c r="I439" s="54"/>
      <c r="J439" s="99"/>
      <c r="K439" s="99"/>
      <c r="L439" s="99"/>
      <c r="M439" s="54"/>
      <c r="N439" s="54"/>
      <c r="O439" s="54"/>
      <c r="P439" s="54"/>
      <c r="Q439" s="54"/>
      <c r="R439" s="54"/>
      <c r="S439" s="54"/>
      <c r="AG439" s="54"/>
    </row>
    <row r="440" spans="5:33">
      <c r="E440" s="54"/>
      <c r="F440" s="54"/>
      <c r="G440" s="54"/>
      <c r="H440" s="54"/>
      <c r="I440" s="54"/>
      <c r="J440" s="99"/>
      <c r="K440" s="99"/>
      <c r="L440" s="99"/>
      <c r="M440" s="54"/>
      <c r="N440" s="54"/>
      <c r="O440" s="54"/>
      <c r="P440" s="54"/>
      <c r="Q440" s="54"/>
      <c r="R440" s="54"/>
      <c r="S440" s="54"/>
      <c r="AG440" s="54"/>
    </row>
    <row r="441" spans="5:33">
      <c r="E441" s="54"/>
      <c r="F441" s="54"/>
      <c r="G441" s="54"/>
      <c r="H441" s="54"/>
      <c r="I441" s="54"/>
      <c r="J441" s="99"/>
      <c r="K441" s="99"/>
      <c r="L441" s="99"/>
      <c r="M441" s="54"/>
      <c r="N441" s="54"/>
      <c r="O441" s="54"/>
      <c r="P441" s="54"/>
      <c r="Q441" s="54"/>
      <c r="R441" s="54"/>
      <c r="S441" s="54"/>
      <c r="AG441" s="54"/>
    </row>
    <row r="442" spans="5:33">
      <c r="E442" s="54"/>
      <c r="F442" s="54"/>
      <c r="G442" s="54"/>
      <c r="H442" s="54"/>
      <c r="I442" s="54"/>
      <c r="J442" s="99"/>
      <c r="K442" s="99"/>
      <c r="L442" s="99"/>
      <c r="M442" s="54"/>
      <c r="N442" s="54"/>
      <c r="O442" s="54"/>
      <c r="P442" s="54"/>
      <c r="Q442" s="54"/>
      <c r="R442" s="54"/>
      <c r="S442" s="54"/>
      <c r="AG442" s="54"/>
    </row>
    <row r="443" spans="5:33">
      <c r="E443" s="54"/>
      <c r="F443" s="54"/>
      <c r="G443" s="54"/>
      <c r="H443" s="54"/>
      <c r="I443" s="54"/>
      <c r="J443" s="99"/>
      <c r="K443" s="99"/>
      <c r="L443" s="99"/>
      <c r="M443" s="54"/>
      <c r="N443" s="54"/>
      <c r="O443" s="54"/>
      <c r="P443" s="54"/>
      <c r="Q443" s="54"/>
      <c r="R443" s="54"/>
      <c r="S443" s="54"/>
      <c r="AG443" s="54"/>
    </row>
    <row r="444" spans="5:33">
      <c r="E444" s="54"/>
      <c r="F444" s="54"/>
      <c r="G444" s="54"/>
      <c r="H444" s="54"/>
      <c r="I444" s="54"/>
      <c r="J444" s="99"/>
      <c r="K444" s="99"/>
      <c r="L444" s="99"/>
      <c r="M444" s="54"/>
      <c r="N444" s="54"/>
      <c r="O444" s="54"/>
      <c r="P444" s="54"/>
      <c r="Q444" s="54"/>
      <c r="R444" s="54"/>
      <c r="S444" s="54"/>
      <c r="AG444" s="54"/>
    </row>
    <row r="445" spans="5:33">
      <c r="E445" s="54"/>
      <c r="F445" s="54"/>
      <c r="G445" s="54"/>
      <c r="H445" s="54"/>
      <c r="I445" s="54"/>
      <c r="J445" s="99"/>
      <c r="K445" s="99"/>
      <c r="L445" s="99"/>
      <c r="M445" s="54"/>
      <c r="N445" s="54"/>
      <c r="O445" s="54"/>
      <c r="P445" s="54"/>
      <c r="Q445" s="54"/>
      <c r="R445" s="54"/>
      <c r="S445" s="54"/>
      <c r="AG445" s="54"/>
    </row>
    <row r="446" spans="5:33">
      <c r="E446" s="54"/>
      <c r="F446" s="54"/>
      <c r="G446" s="54"/>
      <c r="H446" s="54"/>
      <c r="I446" s="54"/>
      <c r="J446" s="99"/>
      <c r="K446" s="99"/>
      <c r="L446" s="99"/>
      <c r="M446" s="54"/>
      <c r="N446" s="54"/>
      <c r="O446" s="54"/>
      <c r="P446" s="54"/>
      <c r="Q446" s="54"/>
      <c r="R446" s="54"/>
      <c r="S446" s="54"/>
      <c r="AG446" s="54"/>
    </row>
    <row r="447" spans="5:33">
      <c r="E447" s="54"/>
      <c r="F447" s="54"/>
      <c r="G447" s="54"/>
      <c r="H447" s="54"/>
      <c r="I447" s="54"/>
      <c r="J447" s="99"/>
      <c r="K447" s="99"/>
      <c r="L447" s="99"/>
      <c r="M447" s="54"/>
      <c r="N447" s="54"/>
      <c r="O447" s="54"/>
      <c r="P447" s="54"/>
      <c r="Q447" s="54"/>
      <c r="R447" s="54"/>
      <c r="S447" s="54"/>
      <c r="AG447" s="54"/>
    </row>
    <row r="448" spans="5:33">
      <c r="E448" s="54"/>
      <c r="F448" s="54"/>
      <c r="G448" s="54"/>
      <c r="H448" s="54"/>
      <c r="I448" s="54"/>
      <c r="J448" s="99"/>
      <c r="K448" s="99"/>
      <c r="L448" s="99"/>
      <c r="M448" s="54"/>
      <c r="N448" s="54"/>
      <c r="O448" s="54"/>
      <c r="P448" s="54"/>
      <c r="Q448" s="54"/>
      <c r="R448" s="54"/>
      <c r="S448" s="54"/>
      <c r="AG448" s="54"/>
    </row>
    <row r="449" spans="5:33">
      <c r="E449" s="54"/>
      <c r="F449" s="54"/>
      <c r="G449" s="54"/>
      <c r="H449" s="54"/>
      <c r="I449" s="54"/>
      <c r="J449" s="99"/>
      <c r="K449" s="99"/>
      <c r="L449" s="99"/>
      <c r="M449" s="54"/>
      <c r="N449" s="54"/>
      <c r="O449" s="54"/>
      <c r="P449" s="54"/>
      <c r="Q449" s="54"/>
      <c r="R449" s="54"/>
      <c r="S449" s="54"/>
      <c r="AG449" s="54"/>
    </row>
    <row r="450" spans="5:33">
      <c r="E450" s="54"/>
      <c r="F450" s="54"/>
      <c r="G450" s="54"/>
      <c r="H450" s="54"/>
      <c r="I450" s="54"/>
      <c r="J450" s="99"/>
      <c r="K450" s="99"/>
      <c r="L450" s="99"/>
      <c r="M450" s="54"/>
      <c r="N450" s="54"/>
      <c r="O450" s="54"/>
      <c r="P450" s="54"/>
      <c r="Q450" s="54"/>
      <c r="R450" s="54"/>
      <c r="S450" s="54"/>
      <c r="AG450" s="54"/>
    </row>
    <row r="451" spans="5:33">
      <c r="E451" s="54"/>
      <c r="F451" s="54"/>
      <c r="G451" s="54"/>
      <c r="H451" s="54"/>
      <c r="I451" s="54"/>
      <c r="J451" s="99"/>
      <c r="K451" s="99"/>
      <c r="L451" s="99"/>
      <c r="M451" s="54"/>
      <c r="N451" s="54"/>
      <c r="O451" s="54"/>
      <c r="P451" s="54"/>
      <c r="Q451" s="54"/>
      <c r="R451" s="54"/>
      <c r="S451" s="54"/>
      <c r="AG451" s="54"/>
    </row>
    <row r="452" spans="5:33">
      <c r="E452" s="54"/>
      <c r="F452" s="54"/>
      <c r="G452" s="54"/>
      <c r="H452" s="54"/>
      <c r="I452" s="54"/>
      <c r="J452" s="99"/>
      <c r="K452" s="99"/>
      <c r="L452" s="99"/>
      <c r="M452" s="54"/>
      <c r="N452" s="54"/>
      <c r="O452" s="54"/>
      <c r="P452" s="54"/>
      <c r="Q452" s="54"/>
      <c r="R452" s="54"/>
      <c r="S452" s="54"/>
      <c r="AG452" s="54"/>
    </row>
    <row r="453" spans="5:33">
      <c r="E453" s="54"/>
      <c r="F453" s="54"/>
      <c r="G453" s="54"/>
      <c r="H453" s="54"/>
      <c r="I453" s="54"/>
      <c r="J453" s="99"/>
      <c r="K453" s="99"/>
      <c r="L453" s="99"/>
      <c r="M453" s="54"/>
      <c r="N453" s="54"/>
      <c r="O453" s="54"/>
      <c r="P453" s="54"/>
      <c r="Q453" s="54"/>
      <c r="R453" s="54"/>
      <c r="S453" s="54"/>
      <c r="AG453" s="54"/>
    </row>
    <row r="454" spans="5:33">
      <c r="E454" s="54"/>
      <c r="F454" s="54"/>
      <c r="G454" s="54"/>
      <c r="H454" s="54"/>
      <c r="I454" s="54"/>
      <c r="J454" s="99"/>
      <c r="K454" s="99"/>
      <c r="L454" s="99"/>
      <c r="M454" s="54"/>
      <c r="N454" s="54"/>
      <c r="O454" s="54"/>
      <c r="P454" s="54"/>
      <c r="Q454" s="54"/>
      <c r="R454" s="54"/>
      <c r="S454" s="54"/>
      <c r="AG454" s="54"/>
    </row>
    <row r="455" spans="5:33">
      <c r="E455" s="54"/>
      <c r="F455" s="54"/>
      <c r="G455" s="54"/>
      <c r="H455" s="54"/>
      <c r="I455" s="54"/>
      <c r="J455" s="99"/>
      <c r="K455" s="99"/>
      <c r="L455" s="99"/>
      <c r="M455" s="54"/>
      <c r="N455" s="54"/>
      <c r="O455" s="54"/>
      <c r="P455" s="54"/>
      <c r="Q455" s="54"/>
      <c r="R455" s="54"/>
      <c r="S455" s="54"/>
      <c r="AG455" s="54"/>
    </row>
    <row r="456" spans="5:33">
      <c r="E456" s="54"/>
      <c r="F456" s="54"/>
      <c r="G456" s="54"/>
      <c r="H456" s="54"/>
      <c r="I456" s="54"/>
      <c r="J456" s="99"/>
      <c r="K456" s="99"/>
      <c r="L456" s="99"/>
      <c r="M456" s="54"/>
      <c r="N456" s="54"/>
      <c r="O456" s="54"/>
      <c r="P456" s="54"/>
      <c r="Q456" s="54"/>
      <c r="R456" s="54"/>
      <c r="S456" s="54"/>
      <c r="AG456" s="54"/>
    </row>
    <row r="457" spans="5:33">
      <c r="E457" s="54"/>
      <c r="F457" s="54"/>
      <c r="G457" s="54"/>
      <c r="H457" s="54"/>
      <c r="I457" s="54"/>
      <c r="J457" s="99"/>
      <c r="K457" s="99"/>
      <c r="L457" s="99"/>
      <c r="M457" s="54"/>
      <c r="N457" s="54"/>
      <c r="O457" s="54"/>
      <c r="P457" s="54"/>
      <c r="Q457" s="54"/>
      <c r="R457" s="54"/>
      <c r="S457" s="54"/>
      <c r="AG457" s="54"/>
    </row>
    <row r="458" spans="5:33">
      <c r="E458" s="54"/>
      <c r="F458" s="54"/>
      <c r="G458" s="54"/>
      <c r="H458" s="54"/>
      <c r="I458" s="54"/>
      <c r="J458" s="99"/>
      <c r="K458" s="99"/>
      <c r="L458" s="99"/>
      <c r="M458" s="54"/>
      <c r="N458" s="54"/>
      <c r="O458" s="54"/>
      <c r="P458" s="54"/>
      <c r="Q458" s="54"/>
      <c r="R458" s="54"/>
      <c r="S458" s="54"/>
      <c r="AG458" s="54"/>
    </row>
    <row r="459" spans="5:33">
      <c r="E459" s="54"/>
      <c r="F459" s="54"/>
      <c r="G459" s="54"/>
      <c r="H459" s="54"/>
      <c r="I459" s="54"/>
      <c r="J459" s="99"/>
      <c r="K459" s="99"/>
      <c r="L459" s="99"/>
      <c r="M459" s="54"/>
      <c r="N459" s="54"/>
      <c r="O459" s="54"/>
      <c r="P459" s="54"/>
      <c r="Q459" s="54"/>
      <c r="R459" s="54"/>
      <c r="S459" s="54"/>
      <c r="AG459" s="54"/>
    </row>
    <row r="460" spans="5:33">
      <c r="E460" s="54"/>
      <c r="F460" s="54"/>
      <c r="G460" s="54"/>
      <c r="H460" s="54"/>
      <c r="I460" s="54"/>
      <c r="J460" s="99"/>
      <c r="K460" s="99"/>
      <c r="L460" s="99"/>
      <c r="M460" s="54"/>
      <c r="N460" s="54"/>
      <c r="O460" s="54"/>
      <c r="P460" s="54"/>
      <c r="Q460" s="54"/>
      <c r="R460" s="54"/>
      <c r="S460" s="54"/>
      <c r="AG460" s="54"/>
    </row>
    <row r="461" spans="5:33">
      <c r="E461" s="54"/>
      <c r="F461" s="54"/>
      <c r="G461" s="54"/>
      <c r="H461" s="54"/>
      <c r="I461" s="54"/>
      <c r="J461" s="99"/>
      <c r="K461" s="99"/>
      <c r="L461" s="99"/>
      <c r="M461" s="54"/>
      <c r="N461" s="54"/>
      <c r="O461" s="54"/>
      <c r="P461" s="54"/>
      <c r="Q461" s="54"/>
      <c r="R461" s="54"/>
      <c r="S461" s="54"/>
      <c r="AG461" s="54"/>
    </row>
    <row r="462" spans="5:33">
      <c r="E462" s="54"/>
      <c r="F462" s="54"/>
      <c r="G462" s="54"/>
      <c r="H462" s="54"/>
      <c r="I462" s="54"/>
      <c r="J462" s="99"/>
      <c r="K462" s="99"/>
      <c r="L462" s="99"/>
      <c r="M462" s="54"/>
      <c r="N462" s="54"/>
      <c r="O462" s="54"/>
      <c r="P462" s="54"/>
      <c r="Q462" s="54"/>
      <c r="R462" s="54"/>
      <c r="S462" s="54"/>
      <c r="AG462" s="54"/>
    </row>
    <row r="463" spans="5:33">
      <c r="E463" s="54"/>
      <c r="F463" s="54"/>
      <c r="G463" s="54"/>
      <c r="H463" s="54"/>
      <c r="I463" s="54"/>
      <c r="J463" s="99"/>
      <c r="K463" s="99"/>
      <c r="L463" s="99"/>
      <c r="M463" s="54"/>
      <c r="N463" s="54"/>
      <c r="O463" s="54"/>
      <c r="P463" s="54"/>
      <c r="Q463" s="54"/>
      <c r="R463" s="54"/>
      <c r="S463" s="54"/>
      <c r="AG463" s="54"/>
    </row>
    <row r="464" spans="5:33">
      <c r="E464" s="54"/>
      <c r="F464" s="54"/>
      <c r="G464" s="54"/>
      <c r="H464" s="54"/>
      <c r="I464" s="54"/>
      <c r="J464" s="99"/>
      <c r="K464" s="99"/>
      <c r="L464" s="99"/>
      <c r="M464" s="54"/>
      <c r="N464" s="54"/>
      <c r="O464" s="54"/>
      <c r="P464" s="54"/>
      <c r="Q464" s="54"/>
      <c r="R464" s="54"/>
      <c r="S464" s="54"/>
      <c r="AG464" s="54"/>
    </row>
    <row r="465" spans="5:33">
      <c r="E465" s="54"/>
      <c r="F465" s="54"/>
      <c r="G465" s="54"/>
      <c r="H465" s="54"/>
      <c r="I465" s="54"/>
      <c r="J465" s="99"/>
      <c r="K465" s="99"/>
      <c r="L465" s="99"/>
      <c r="M465" s="54"/>
      <c r="N465" s="54"/>
      <c r="O465" s="54"/>
      <c r="P465" s="54"/>
      <c r="Q465" s="54"/>
      <c r="R465" s="54"/>
      <c r="S465" s="54"/>
      <c r="AG465" s="54"/>
    </row>
    <row r="466" spans="5:33">
      <c r="E466" s="54"/>
      <c r="F466" s="54"/>
      <c r="G466" s="54"/>
      <c r="H466" s="54"/>
      <c r="I466" s="54"/>
      <c r="J466" s="99"/>
      <c r="K466" s="99"/>
      <c r="L466" s="99"/>
      <c r="M466" s="54"/>
      <c r="N466" s="54"/>
      <c r="O466" s="54"/>
      <c r="P466" s="54"/>
      <c r="Q466" s="54"/>
      <c r="R466" s="54"/>
      <c r="S466" s="54"/>
      <c r="AG466" s="54"/>
    </row>
    <row r="467" spans="5:33">
      <c r="E467" s="54"/>
      <c r="F467" s="54"/>
      <c r="G467" s="54"/>
      <c r="H467" s="54"/>
      <c r="I467" s="54"/>
      <c r="J467" s="99"/>
      <c r="K467" s="99"/>
      <c r="L467" s="99"/>
      <c r="M467" s="54"/>
      <c r="N467" s="54"/>
      <c r="O467" s="54"/>
      <c r="P467" s="54"/>
      <c r="Q467" s="54"/>
      <c r="R467" s="54"/>
      <c r="S467" s="54"/>
      <c r="AG467" s="54"/>
    </row>
    <row r="468" spans="5:33">
      <c r="E468" s="54"/>
      <c r="F468" s="54"/>
      <c r="G468" s="54"/>
      <c r="H468" s="54"/>
      <c r="I468" s="54"/>
      <c r="J468" s="99"/>
      <c r="K468" s="99"/>
      <c r="L468" s="99"/>
      <c r="M468" s="54"/>
      <c r="N468" s="54"/>
      <c r="O468" s="54"/>
      <c r="P468" s="54"/>
      <c r="Q468" s="54"/>
      <c r="R468" s="54"/>
      <c r="S468" s="54"/>
      <c r="AG468" s="54"/>
    </row>
    <row r="469" spans="5:33">
      <c r="E469" s="54"/>
      <c r="F469" s="54"/>
      <c r="G469" s="54"/>
      <c r="H469" s="54"/>
      <c r="I469" s="54"/>
      <c r="J469" s="99"/>
      <c r="K469" s="99"/>
      <c r="L469" s="99"/>
      <c r="M469" s="54"/>
      <c r="N469" s="54"/>
      <c r="O469" s="54"/>
      <c r="P469" s="54"/>
      <c r="Q469" s="54"/>
      <c r="R469" s="54"/>
      <c r="S469" s="54"/>
      <c r="AG469" s="54"/>
    </row>
    <row r="470" spans="5:33">
      <c r="E470" s="54"/>
      <c r="F470" s="54"/>
      <c r="G470" s="54"/>
      <c r="H470" s="54"/>
      <c r="I470" s="54"/>
      <c r="J470" s="99"/>
      <c r="K470" s="99"/>
      <c r="L470" s="99"/>
      <c r="M470" s="54"/>
      <c r="N470" s="54"/>
      <c r="O470" s="54"/>
      <c r="P470" s="54"/>
      <c r="Q470" s="54"/>
      <c r="R470" s="54"/>
      <c r="S470" s="54"/>
      <c r="AG470" s="54"/>
    </row>
    <row r="471" spans="5:33">
      <c r="E471" s="54"/>
      <c r="F471" s="54"/>
      <c r="G471" s="54"/>
      <c r="H471" s="54"/>
      <c r="I471" s="54"/>
      <c r="J471" s="99"/>
      <c r="K471" s="99"/>
      <c r="L471" s="99"/>
      <c r="M471" s="54"/>
      <c r="N471" s="54"/>
      <c r="O471" s="54"/>
      <c r="P471" s="54"/>
      <c r="Q471" s="54"/>
      <c r="R471" s="54"/>
      <c r="S471" s="54"/>
      <c r="AG471" s="54"/>
    </row>
    <row r="472" spans="5:33">
      <c r="E472" s="54"/>
      <c r="F472" s="54"/>
      <c r="G472" s="54"/>
      <c r="H472" s="54"/>
      <c r="I472" s="54"/>
      <c r="J472" s="99"/>
      <c r="K472" s="99"/>
      <c r="L472" s="99"/>
      <c r="M472" s="54"/>
      <c r="N472" s="54"/>
      <c r="O472" s="54"/>
      <c r="P472" s="54"/>
      <c r="Q472" s="54"/>
      <c r="R472" s="54"/>
      <c r="S472" s="54"/>
      <c r="AG472" s="54"/>
    </row>
    <row r="473" spans="5:33">
      <c r="E473" s="54"/>
      <c r="F473" s="54"/>
      <c r="G473" s="54"/>
      <c r="H473" s="54"/>
      <c r="I473" s="54"/>
      <c r="J473" s="99"/>
      <c r="K473" s="99"/>
      <c r="L473" s="99"/>
      <c r="M473" s="54"/>
      <c r="N473" s="54"/>
      <c r="O473" s="54"/>
      <c r="P473" s="54"/>
      <c r="Q473" s="54"/>
      <c r="R473" s="54"/>
      <c r="S473" s="54"/>
      <c r="AG473" s="54"/>
    </row>
    <row r="474" spans="5:33">
      <c r="E474" s="54"/>
      <c r="F474" s="54"/>
      <c r="G474" s="54"/>
      <c r="H474" s="54"/>
      <c r="I474" s="54"/>
      <c r="J474" s="99"/>
      <c r="K474" s="99"/>
      <c r="L474" s="99"/>
      <c r="M474" s="54"/>
      <c r="N474" s="54"/>
      <c r="O474" s="54"/>
      <c r="P474" s="54"/>
      <c r="Q474" s="54"/>
      <c r="R474" s="54"/>
      <c r="S474" s="54"/>
      <c r="AG474" s="54"/>
    </row>
    <row r="475" spans="5:33">
      <c r="E475" s="54"/>
      <c r="F475" s="54"/>
      <c r="G475" s="54"/>
      <c r="H475" s="54"/>
      <c r="I475" s="54"/>
      <c r="J475" s="99"/>
      <c r="K475" s="99"/>
      <c r="L475" s="99"/>
      <c r="M475" s="54"/>
      <c r="N475" s="54"/>
      <c r="O475" s="54"/>
      <c r="P475" s="54"/>
      <c r="Q475" s="54"/>
      <c r="R475" s="54"/>
      <c r="S475" s="54"/>
      <c r="AG475" s="54"/>
    </row>
    <row r="476" spans="5:33">
      <c r="E476" s="54"/>
      <c r="F476" s="54"/>
      <c r="G476" s="54"/>
      <c r="H476" s="54"/>
      <c r="I476" s="54"/>
      <c r="J476" s="99"/>
      <c r="K476" s="99"/>
      <c r="L476" s="99"/>
      <c r="M476" s="54"/>
      <c r="N476" s="54"/>
      <c r="O476" s="54"/>
      <c r="P476" s="54"/>
      <c r="Q476" s="54"/>
      <c r="R476" s="54"/>
      <c r="S476" s="54"/>
      <c r="AG476" s="54"/>
    </row>
    <row r="477" spans="5:33">
      <c r="E477" s="54"/>
      <c r="F477" s="54"/>
      <c r="G477" s="54"/>
      <c r="H477" s="54"/>
      <c r="I477" s="54"/>
      <c r="J477" s="99"/>
      <c r="K477" s="99"/>
      <c r="L477" s="99"/>
      <c r="M477" s="54"/>
      <c r="N477" s="54"/>
      <c r="O477" s="54"/>
      <c r="P477" s="54"/>
      <c r="Q477" s="54"/>
      <c r="R477" s="54"/>
      <c r="S477" s="54"/>
      <c r="AG477" s="54"/>
    </row>
    <row r="478" spans="5:33">
      <c r="E478" s="54"/>
      <c r="F478" s="54"/>
      <c r="G478" s="54"/>
      <c r="H478" s="54"/>
      <c r="I478" s="54"/>
      <c r="J478" s="99"/>
      <c r="K478" s="99"/>
      <c r="L478" s="99"/>
      <c r="M478" s="54"/>
      <c r="N478" s="54"/>
      <c r="O478" s="54"/>
      <c r="P478" s="54"/>
      <c r="Q478" s="54"/>
      <c r="R478" s="54"/>
      <c r="S478" s="54"/>
      <c r="AG478" s="54"/>
    </row>
    <row r="479" spans="5:33">
      <c r="E479" s="54"/>
      <c r="F479" s="54"/>
      <c r="G479" s="54"/>
      <c r="H479" s="54"/>
      <c r="I479" s="54"/>
      <c r="J479" s="99"/>
      <c r="K479" s="99"/>
      <c r="L479" s="99"/>
      <c r="M479" s="54"/>
      <c r="N479" s="54"/>
      <c r="O479" s="54"/>
      <c r="P479" s="54"/>
      <c r="Q479" s="54"/>
      <c r="R479" s="54"/>
      <c r="S479" s="54"/>
      <c r="AG479" s="54"/>
    </row>
    <row r="480" spans="5:33">
      <c r="E480" s="54"/>
      <c r="F480" s="54"/>
      <c r="G480" s="54"/>
      <c r="H480" s="54"/>
      <c r="I480" s="54"/>
      <c r="J480" s="99"/>
      <c r="K480" s="99"/>
      <c r="L480" s="99"/>
      <c r="M480" s="54"/>
      <c r="N480" s="54"/>
      <c r="O480" s="54"/>
      <c r="P480" s="54"/>
      <c r="Q480" s="54"/>
      <c r="R480" s="54"/>
      <c r="S480" s="54"/>
      <c r="AG480" s="54"/>
    </row>
    <row r="481" spans="5:33">
      <c r="E481" s="54"/>
      <c r="F481" s="54"/>
      <c r="G481" s="54"/>
      <c r="H481" s="54"/>
      <c r="I481" s="54"/>
      <c r="J481" s="99"/>
      <c r="K481" s="99"/>
      <c r="L481" s="99"/>
      <c r="M481" s="54"/>
      <c r="N481" s="54"/>
      <c r="O481" s="54"/>
      <c r="P481" s="54"/>
      <c r="Q481" s="54"/>
      <c r="R481" s="54"/>
      <c r="S481" s="54"/>
      <c r="AG481" s="54"/>
    </row>
    <row r="482" spans="5:33">
      <c r="E482" s="54"/>
      <c r="F482" s="54"/>
      <c r="G482" s="54"/>
      <c r="H482" s="54"/>
      <c r="I482" s="54"/>
      <c r="J482" s="99"/>
      <c r="K482" s="99"/>
      <c r="L482" s="99"/>
      <c r="M482" s="54"/>
      <c r="N482" s="54"/>
      <c r="O482" s="54"/>
      <c r="P482" s="54"/>
      <c r="Q482" s="54"/>
      <c r="R482" s="54"/>
      <c r="S482" s="54"/>
      <c r="AG482" s="54"/>
    </row>
    <row r="483" spans="5:33">
      <c r="E483" s="54"/>
      <c r="F483" s="54"/>
      <c r="G483" s="54"/>
      <c r="H483" s="54"/>
      <c r="I483" s="54"/>
      <c r="J483" s="99"/>
      <c r="K483" s="99"/>
      <c r="L483" s="99"/>
      <c r="M483" s="54"/>
      <c r="N483" s="54"/>
      <c r="O483" s="54"/>
      <c r="P483" s="54"/>
      <c r="Q483" s="54"/>
      <c r="R483" s="54"/>
      <c r="S483" s="54"/>
      <c r="AG483" s="54"/>
    </row>
    <row r="484" spans="5:33">
      <c r="E484" s="54"/>
      <c r="F484" s="54"/>
      <c r="G484" s="54"/>
      <c r="H484" s="54"/>
      <c r="I484" s="54"/>
      <c r="J484" s="99"/>
      <c r="K484" s="99"/>
      <c r="L484" s="99"/>
      <c r="M484" s="54"/>
      <c r="N484" s="54"/>
      <c r="O484" s="54"/>
      <c r="P484" s="54"/>
      <c r="Q484" s="54"/>
      <c r="R484" s="54"/>
      <c r="S484" s="54"/>
      <c r="AG484" s="54"/>
    </row>
    <row r="485" spans="5:33">
      <c r="E485" s="54"/>
      <c r="F485" s="54"/>
      <c r="G485" s="54"/>
      <c r="H485" s="54"/>
      <c r="I485" s="54"/>
      <c r="J485" s="99"/>
      <c r="K485" s="99"/>
      <c r="L485" s="99"/>
      <c r="M485" s="54"/>
      <c r="N485" s="54"/>
      <c r="O485" s="54"/>
      <c r="P485" s="54"/>
      <c r="Q485" s="54"/>
      <c r="R485" s="54"/>
      <c r="S485" s="54"/>
      <c r="AG485" s="54"/>
    </row>
    <row r="486" spans="5:33">
      <c r="E486" s="54"/>
      <c r="F486" s="54"/>
      <c r="G486" s="54"/>
      <c r="H486" s="54"/>
      <c r="I486" s="54"/>
      <c r="J486" s="99"/>
      <c r="K486" s="99"/>
      <c r="L486" s="99"/>
      <c r="M486" s="54"/>
      <c r="N486" s="54"/>
      <c r="O486" s="54"/>
      <c r="P486" s="54"/>
      <c r="Q486" s="54"/>
      <c r="R486" s="54"/>
      <c r="S486" s="54"/>
      <c r="AG486" s="54"/>
    </row>
    <row r="487" spans="5:33">
      <c r="E487" s="54"/>
      <c r="F487" s="54"/>
      <c r="G487" s="54"/>
      <c r="H487" s="54"/>
      <c r="I487" s="54"/>
      <c r="J487" s="99"/>
      <c r="K487" s="99"/>
      <c r="L487" s="99"/>
      <c r="M487" s="54"/>
      <c r="N487" s="54"/>
      <c r="O487" s="54"/>
      <c r="P487" s="54"/>
      <c r="Q487" s="54"/>
      <c r="R487" s="54"/>
      <c r="S487" s="54"/>
      <c r="AG487" s="54"/>
    </row>
    <row r="488" spans="5:33">
      <c r="E488" s="54"/>
      <c r="F488" s="54"/>
      <c r="G488" s="54"/>
      <c r="H488" s="54"/>
      <c r="I488" s="54"/>
      <c r="J488" s="99"/>
      <c r="K488" s="99"/>
      <c r="L488" s="99"/>
      <c r="M488" s="54"/>
      <c r="N488" s="54"/>
      <c r="O488" s="54"/>
      <c r="P488" s="54"/>
      <c r="Q488" s="54"/>
      <c r="R488" s="54"/>
      <c r="S488" s="54"/>
      <c r="AG488" s="54"/>
    </row>
    <row r="489" spans="5:33">
      <c r="E489" s="54"/>
      <c r="F489" s="54"/>
      <c r="G489" s="54"/>
      <c r="H489" s="54"/>
      <c r="I489" s="54"/>
      <c r="J489" s="99"/>
      <c r="K489" s="99"/>
      <c r="L489" s="99"/>
      <c r="M489" s="54"/>
      <c r="N489" s="54"/>
      <c r="O489" s="54"/>
      <c r="P489" s="54"/>
      <c r="Q489" s="54"/>
      <c r="R489" s="54"/>
      <c r="S489" s="54"/>
      <c r="AG489" s="54"/>
    </row>
    <row r="490" spans="5:33">
      <c r="E490" s="54"/>
      <c r="F490" s="54"/>
      <c r="G490" s="54"/>
      <c r="H490" s="54"/>
      <c r="I490" s="54"/>
      <c r="J490" s="99"/>
      <c r="K490" s="99"/>
      <c r="L490" s="99"/>
      <c r="M490" s="54"/>
      <c r="N490" s="54"/>
      <c r="O490" s="54"/>
      <c r="P490" s="54"/>
      <c r="Q490" s="54"/>
      <c r="R490" s="54"/>
      <c r="S490" s="54"/>
      <c r="AG490" s="54"/>
    </row>
    <row r="491" spans="5:33">
      <c r="E491" s="54"/>
      <c r="F491" s="54"/>
      <c r="G491" s="54"/>
      <c r="H491" s="54"/>
      <c r="I491" s="54"/>
      <c r="J491" s="99"/>
      <c r="K491" s="99"/>
      <c r="L491" s="99"/>
      <c r="M491" s="54"/>
      <c r="N491" s="54"/>
      <c r="O491" s="54"/>
      <c r="P491" s="54"/>
      <c r="Q491" s="54"/>
      <c r="R491" s="54"/>
      <c r="S491" s="54"/>
      <c r="AG491" s="54"/>
    </row>
    <row r="492" spans="5:33">
      <c r="E492" s="54"/>
      <c r="F492" s="54"/>
      <c r="G492" s="54"/>
      <c r="H492" s="54"/>
      <c r="I492" s="54"/>
      <c r="J492" s="99"/>
      <c r="K492" s="99"/>
      <c r="L492" s="99"/>
      <c r="M492" s="54"/>
      <c r="N492" s="54"/>
      <c r="O492" s="54"/>
      <c r="P492" s="54"/>
      <c r="Q492" s="54"/>
      <c r="R492" s="54"/>
      <c r="S492" s="54"/>
      <c r="AG492" s="54"/>
    </row>
    <row r="493" spans="5:33">
      <c r="E493" s="54"/>
      <c r="F493" s="54"/>
      <c r="G493" s="54"/>
      <c r="H493" s="54"/>
      <c r="I493" s="54"/>
      <c r="J493" s="99"/>
      <c r="K493" s="99"/>
      <c r="L493" s="99"/>
      <c r="M493" s="54"/>
      <c r="N493" s="54"/>
      <c r="O493" s="54"/>
      <c r="P493" s="54"/>
      <c r="Q493" s="54"/>
      <c r="R493" s="54"/>
      <c r="S493" s="54"/>
      <c r="AG493" s="54"/>
    </row>
    <row r="494" spans="5:33">
      <c r="E494" s="54"/>
      <c r="F494" s="54"/>
      <c r="G494" s="54"/>
      <c r="H494" s="54"/>
      <c r="I494" s="54"/>
      <c r="J494" s="99"/>
      <c r="K494" s="99"/>
      <c r="L494" s="99"/>
      <c r="M494" s="54"/>
      <c r="N494" s="54"/>
      <c r="O494" s="54"/>
      <c r="P494" s="54"/>
      <c r="Q494" s="54"/>
      <c r="R494" s="54"/>
      <c r="S494" s="54"/>
      <c r="AG494" s="54"/>
    </row>
    <row r="495" spans="5:33">
      <c r="E495" s="54"/>
      <c r="F495" s="54"/>
      <c r="G495" s="54"/>
      <c r="H495" s="54"/>
      <c r="I495" s="54"/>
      <c r="J495" s="99"/>
      <c r="K495" s="99"/>
      <c r="L495" s="99"/>
      <c r="M495" s="54"/>
      <c r="N495" s="54"/>
      <c r="O495" s="54"/>
      <c r="P495" s="54"/>
      <c r="Q495" s="54"/>
      <c r="R495" s="54"/>
      <c r="S495" s="54"/>
      <c r="AG495" s="54"/>
    </row>
    <row r="496" spans="5:33">
      <c r="E496" s="54"/>
      <c r="F496" s="54"/>
      <c r="G496" s="54"/>
      <c r="H496" s="54"/>
      <c r="I496" s="54"/>
      <c r="J496" s="99"/>
      <c r="K496" s="99"/>
      <c r="L496" s="99"/>
      <c r="M496" s="54"/>
      <c r="N496" s="54"/>
      <c r="O496" s="54"/>
      <c r="P496" s="54"/>
      <c r="Q496" s="54"/>
      <c r="R496" s="54"/>
      <c r="S496" s="54"/>
      <c r="AG496" s="54"/>
    </row>
    <row r="497" spans="5:33">
      <c r="E497" s="54"/>
      <c r="F497" s="54"/>
      <c r="G497" s="54"/>
      <c r="H497" s="54"/>
      <c r="I497" s="54"/>
      <c r="J497" s="99"/>
      <c r="K497" s="99"/>
      <c r="L497" s="99"/>
      <c r="M497" s="54"/>
      <c r="N497" s="54"/>
      <c r="O497" s="54"/>
      <c r="P497" s="54"/>
      <c r="Q497" s="54"/>
      <c r="R497" s="54"/>
      <c r="S497" s="54"/>
      <c r="AG497" s="54"/>
    </row>
    <row r="498" spans="5:33">
      <c r="E498" s="54"/>
      <c r="F498" s="54"/>
      <c r="G498" s="54"/>
      <c r="H498" s="54"/>
      <c r="I498" s="54"/>
      <c r="J498" s="99"/>
      <c r="K498" s="99"/>
      <c r="L498" s="99"/>
      <c r="M498" s="54"/>
      <c r="N498" s="54"/>
      <c r="O498" s="54"/>
      <c r="P498" s="54"/>
      <c r="Q498" s="54"/>
      <c r="R498" s="54"/>
      <c r="S498" s="54"/>
      <c r="AG498" s="54"/>
    </row>
    <row r="499" spans="5:33">
      <c r="E499" s="54"/>
      <c r="F499" s="54"/>
      <c r="G499" s="54"/>
      <c r="H499" s="54"/>
      <c r="I499" s="54"/>
      <c r="J499" s="99"/>
      <c r="K499" s="99"/>
      <c r="L499" s="99"/>
      <c r="M499" s="54"/>
      <c r="N499" s="54"/>
      <c r="O499" s="54"/>
      <c r="P499" s="54"/>
      <c r="Q499" s="54"/>
      <c r="R499" s="54"/>
      <c r="S499" s="54"/>
      <c r="AG499" s="54"/>
    </row>
    <row r="500" spans="5:33">
      <c r="E500" s="54"/>
      <c r="F500" s="54"/>
      <c r="G500" s="54"/>
      <c r="H500" s="54"/>
      <c r="I500" s="54"/>
      <c r="J500" s="99"/>
      <c r="K500" s="99"/>
      <c r="L500" s="99"/>
      <c r="M500" s="54"/>
      <c r="N500" s="54"/>
      <c r="O500" s="54"/>
      <c r="P500" s="54"/>
      <c r="Q500" s="54"/>
      <c r="R500" s="54"/>
      <c r="S500" s="54"/>
      <c r="AG500" s="54"/>
    </row>
    <row r="501" spans="5:33">
      <c r="E501" s="54"/>
      <c r="F501" s="54"/>
      <c r="G501" s="54"/>
      <c r="H501" s="54"/>
      <c r="I501" s="54"/>
      <c r="J501" s="99"/>
      <c r="K501" s="99"/>
      <c r="L501" s="99"/>
      <c r="M501" s="54"/>
      <c r="N501" s="54"/>
      <c r="O501" s="54"/>
      <c r="P501" s="54"/>
      <c r="Q501" s="54"/>
      <c r="R501" s="54"/>
      <c r="S501" s="54"/>
      <c r="AG501" s="54"/>
    </row>
    <row r="502" spans="5:33">
      <c r="E502" s="54"/>
      <c r="F502" s="54"/>
      <c r="G502" s="54"/>
      <c r="H502" s="54"/>
      <c r="I502" s="54"/>
      <c r="J502" s="99"/>
      <c r="K502" s="99"/>
      <c r="L502" s="99"/>
      <c r="M502" s="54"/>
      <c r="N502" s="54"/>
      <c r="O502" s="54"/>
      <c r="P502" s="54"/>
      <c r="Q502" s="54"/>
      <c r="R502" s="54"/>
      <c r="S502" s="54"/>
      <c r="AG502" s="54"/>
    </row>
    <row r="503" spans="5:33">
      <c r="E503" s="54"/>
      <c r="F503" s="54"/>
      <c r="G503" s="54"/>
      <c r="H503" s="54"/>
      <c r="I503" s="54"/>
      <c r="J503" s="99"/>
      <c r="K503" s="99"/>
      <c r="L503" s="99"/>
      <c r="M503" s="54"/>
      <c r="N503" s="54"/>
      <c r="O503" s="54"/>
      <c r="P503" s="54"/>
      <c r="Q503" s="54"/>
      <c r="R503" s="54"/>
      <c r="S503" s="54"/>
      <c r="AG503" s="54"/>
    </row>
    <row r="504" spans="5:33">
      <c r="E504" s="54"/>
      <c r="F504" s="54"/>
      <c r="G504" s="54"/>
      <c r="H504" s="54"/>
      <c r="I504" s="54"/>
      <c r="J504" s="99"/>
      <c r="K504" s="99"/>
      <c r="L504" s="99"/>
      <c r="M504" s="54"/>
      <c r="N504" s="54"/>
      <c r="O504" s="54"/>
      <c r="P504" s="54"/>
      <c r="Q504" s="54"/>
      <c r="R504" s="54"/>
      <c r="S504" s="54"/>
      <c r="AG504" s="54"/>
    </row>
    <row r="505" spans="5:33">
      <c r="E505" s="54"/>
      <c r="F505" s="54"/>
      <c r="G505" s="54"/>
      <c r="H505" s="54"/>
      <c r="I505" s="54"/>
      <c r="J505" s="99"/>
      <c r="K505" s="99"/>
      <c r="L505" s="99"/>
      <c r="M505" s="54"/>
      <c r="N505" s="54"/>
      <c r="O505" s="54"/>
      <c r="P505" s="54"/>
      <c r="Q505" s="54"/>
      <c r="R505" s="54"/>
      <c r="S505" s="54"/>
      <c r="AG505" s="54"/>
    </row>
    <row r="506" spans="5:33">
      <c r="E506" s="54"/>
      <c r="F506" s="54"/>
      <c r="G506" s="54"/>
      <c r="H506" s="54"/>
      <c r="I506" s="54"/>
      <c r="J506" s="99"/>
      <c r="K506" s="99"/>
      <c r="L506" s="99"/>
      <c r="M506" s="54"/>
      <c r="N506" s="54"/>
      <c r="O506" s="54"/>
      <c r="P506" s="54"/>
      <c r="Q506" s="54"/>
      <c r="R506" s="54"/>
      <c r="S506" s="54"/>
      <c r="AG506" s="54"/>
    </row>
    <row r="507" spans="5:33">
      <c r="E507" s="54"/>
      <c r="F507" s="54"/>
      <c r="G507" s="54"/>
      <c r="H507" s="54"/>
      <c r="I507" s="54"/>
      <c r="J507" s="99"/>
      <c r="K507" s="99"/>
      <c r="L507" s="99"/>
      <c r="M507" s="54"/>
      <c r="N507" s="54"/>
      <c r="O507" s="54"/>
      <c r="P507" s="54"/>
      <c r="Q507" s="54"/>
      <c r="R507" s="54"/>
      <c r="S507" s="54"/>
      <c r="AG507" s="54"/>
    </row>
    <row r="508" spans="5:33">
      <c r="E508" s="54"/>
      <c r="F508" s="54"/>
      <c r="G508" s="54"/>
      <c r="H508" s="54"/>
      <c r="I508" s="54"/>
      <c r="J508" s="99"/>
      <c r="K508" s="99"/>
      <c r="L508" s="99"/>
      <c r="M508" s="54"/>
      <c r="N508" s="54"/>
      <c r="O508" s="54"/>
      <c r="P508" s="54"/>
      <c r="Q508" s="54"/>
      <c r="R508" s="54"/>
      <c r="S508" s="54"/>
      <c r="AG508" s="54"/>
    </row>
    <row r="509" spans="5:33">
      <c r="E509" s="54"/>
      <c r="F509" s="54"/>
      <c r="G509" s="54"/>
      <c r="H509" s="54"/>
      <c r="I509" s="54"/>
      <c r="J509" s="99"/>
      <c r="K509" s="99"/>
      <c r="L509" s="99"/>
      <c r="M509" s="54"/>
      <c r="N509" s="54"/>
      <c r="O509" s="54"/>
      <c r="P509" s="54"/>
      <c r="Q509" s="54"/>
      <c r="R509" s="54"/>
      <c r="S509" s="54"/>
      <c r="AG509" s="54"/>
    </row>
    <row r="510" spans="5:33">
      <c r="E510" s="54"/>
      <c r="F510" s="54"/>
      <c r="G510" s="54"/>
      <c r="H510" s="54"/>
      <c r="I510" s="54"/>
      <c r="J510" s="99"/>
      <c r="K510" s="99"/>
      <c r="L510" s="99"/>
      <c r="M510" s="54"/>
      <c r="N510" s="54"/>
      <c r="O510" s="54"/>
      <c r="P510" s="54"/>
      <c r="Q510" s="54"/>
      <c r="R510" s="54"/>
      <c r="S510" s="54"/>
      <c r="AG510" s="54"/>
    </row>
    <row r="511" spans="5:33">
      <c r="E511" s="54"/>
      <c r="F511" s="54"/>
      <c r="G511" s="54"/>
      <c r="H511" s="54"/>
      <c r="I511" s="54"/>
      <c r="J511" s="99"/>
      <c r="K511" s="99"/>
      <c r="L511" s="99"/>
      <c r="M511" s="54"/>
      <c r="N511" s="54"/>
      <c r="O511" s="54"/>
      <c r="P511" s="54"/>
      <c r="Q511" s="54"/>
      <c r="R511" s="54"/>
      <c r="S511" s="54"/>
      <c r="AG511" s="54"/>
    </row>
    <row r="512" spans="5:33">
      <c r="E512" s="54"/>
      <c r="F512" s="54"/>
      <c r="G512" s="54"/>
      <c r="H512" s="54"/>
      <c r="I512" s="54"/>
      <c r="J512" s="99"/>
      <c r="K512" s="99"/>
      <c r="L512" s="99"/>
      <c r="M512" s="54"/>
      <c r="N512" s="54"/>
      <c r="O512" s="54"/>
      <c r="P512" s="54"/>
      <c r="Q512" s="54"/>
      <c r="R512" s="54"/>
      <c r="S512" s="54"/>
      <c r="AG512" s="54"/>
    </row>
    <row r="513" spans="5:33">
      <c r="E513" s="54"/>
      <c r="F513" s="54"/>
      <c r="G513" s="54"/>
      <c r="H513" s="54"/>
      <c r="I513" s="54"/>
      <c r="J513" s="99"/>
      <c r="K513" s="99"/>
      <c r="L513" s="99"/>
      <c r="M513" s="54"/>
      <c r="N513" s="54"/>
      <c r="O513" s="54"/>
      <c r="P513" s="54"/>
      <c r="Q513" s="54"/>
      <c r="R513" s="54"/>
      <c r="S513" s="54"/>
      <c r="AG513" s="54"/>
    </row>
    <row r="514" spans="5:33">
      <c r="E514" s="54"/>
      <c r="F514" s="54"/>
      <c r="G514" s="54"/>
      <c r="H514" s="54"/>
      <c r="I514" s="54"/>
      <c r="J514" s="99"/>
      <c r="K514" s="99"/>
      <c r="L514" s="99"/>
      <c r="M514" s="54"/>
      <c r="N514" s="54"/>
      <c r="O514" s="54"/>
      <c r="P514" s="54"/>
      <c r="Q514" s="54"/>
      <c r="R514" s="54"/>
      <c r="S514" s="54"/>
      <c r="AG514" s="54"/>
    </row>
    <row r="515" spans="5:33">
      <c r="E515" s="54"/>
      <c r="F515" s="54"/>
      <c r="G515" s="54"/>
      <c r="H515" s="54"/>
      <c r="I515" s="54"/>
      <c r="J515" s="99"/>
      <c r="K515" s="99"/>
      <c r="L515" s="99"/>
      <c r="M515" s="54"/>
      <c r="N515" s="54"/>
      <c r="O515" s="54"/>
      <c r="P515" s="54"/>
      <c r="Q515" s="54"/>
      <c r="R515" s="54"/>
      <c r="S515" s="54"/>
      <c r="AG515" s="54"/>
    </row>
    <row r="516" spans="5:33">
      <c r="E516" s="54"/>
      <c r="F516" s="54"/>
      <c r="G516" s="54"/>
      <c r="H516" s="54"/>
      <c r="I516" s="54"/>
      <c r="J516" s="99"/>
      <c r="K516" s="99"/>
      <c r="L516" s="99"/>
      <c r="M516" s="54"/>
      <c r="N516" s="54"/>
      <c r="O516" s="54"/>
      <c r="P516" s="54"/>
      <c r="Q516" s="54"/>
      <c r="R516" s="54"/>
      <c r="S516" s="54"/>
      <c r="AG516" s="54"/>
    </row>
    <row r="517" spans="5:33">
      <c r="E517" s="54"/>
      <c r="F517" s="54"/>
      <c r="G517" s="54"/>
      <c r="H517" s="54"/>
      <c r="I517" s="54"/>
      <c r="J517" s="99"/>
      <c r="K517" s="99"/>
      <c r="L517" s="99"/>
      <c r="M517" s="54"/>
      <c r="N517" s="54"/>
      <c r="O517" s="54"/>
      <c r="P517" s="54"/>
      <c r="Q517" s="54"/>
      <c r="R517" s="54"/>
      <c r="S517" s="54"/>
      <c r="AG517" s="54"/>
    </row>
    <row r="518" spans="5:33">
      <c r="E518" s="54"/>
      <c r="F518" s="54"/>
      <c r="G518" s="54"/>
      <c r="H518" s="54"/>
      <c r="I518" s="54"/>
      <c r="J518" s="99"/>
      <c r="K518" s="99"/>
      <c r="L518" s="99"/>
      <c r="M518" s="54"/>
      <c r="N518" s="54"/>
      <c r="O518" s="54"/>
      <c r="P518" s="54"/>
      <c r="Q518" s="54"/>
      <c r="R518" s="54"/>
      <c r="S518" s="54"/>
      <c r="AG518" s="54"/>
    </row>
    <row r="519" spans="5:33">
      <c r="E519" s="54"/>
      <c r="F519" s="54"/>
      <c r="G519" s="54"/>
      <c r="H519" s="54"/>
      <c r="I519" s="54"/>
      <c r="J519" s="99"/>
      <c r="K519" s="99"/>
      <c r="L519" s="99"/>
      <c r="M519" s="54"/>
      <c r="N519" s="54"/>
      <c r="O519" s="54"/>
      <c r="P519" s="54"/>
      <c r="Q519" s="54"/>
      <c r="R519" s="54"/>
      <c r="S519" s="54"/>
      <c r="AG519" s="54"/>
    </row>
    <row r="520" spans="5:33">
      <c r="E520" s="54"/>
      <c r="F520" s="54"/>
      <c r="G520" s="54"/>
      <c r="H520" s="54"/>
      <c r="I520" s="54"/>
      <c r="J520" s="99"/>
      <c r="K520" s="99"/>
      <c r="L520" s="99"/>
      <c r="M520" s="54"/>
      <c r="N520" s="54"/>
      <c r="O520" s="54"/>
      <c r="P520" s="54"/>
      <c r="Q520" s="54"/>
      <c r="R520" s="54"/>
      <c r="S520" s="54"/>
      <c r="AG520" s="54"/>
    </row>
    <row r="521" spans="5:33">
      <c r="E521" s="54"/>
      <c r="F521" s="54"/>
      <c r="G521" s="54"/>
      <c r="H521" s="54"/>
      <c r="I521" s="54"/>
      <c r="J521" s="99"/>
      <c r="K521" s="99"/>
      <c r="L521" s="99"/>
      <c r="M521" s="54"/>
      <c r="N521" s="54"/>
      <c r="O521" s="54"/>
      <c r="P521" s="54"/>
      <c r="Q521" s="54"/>
      <c r="R521" s="54"/>
      <c r="S521" s="54"/>
      <c r="AG521" s="54"/>
    </row>
    <row r="522" spans="5:33">
      <c r="E522" s="54"/>
      <c r="F522" s="54"/>
      <c r="G522" s="54"/>
      <c r="H522" s="54"/>
      <c r="I522" s="54"/>
      <c r="J522" s="99"/>
      <c r="K522" s="99"/>
      <c r="L522" s="99"/>
      <c r="M522" s="54"/>
      <c r="N522" s="54"/>
      <c r="O522" s="54"/>
      <c r="P522" s="54"/>
      <c r="Q522" s="54"/>
      <c r="R522" s="54"/>
      <c r="S522" s="54"/>
      <c r="AG522" s="54"/>
    </row>
    <row r="523" spans="5:33">
      <c r="E523" s="54"/>
      <c r="F523" s="54"/>
      <c r="G523" s="54"/>
      <c r="H523" s="54"/>
      <c r="I523" s="54"/>
      <c r="J523" s="99"/>
      <c r="K523" s="99"/>
      <c r="L523" s="99"/>
      <c r="M523" s="54"/>
      <c r="N523" s="54"/>
      <c r="O523" s="54"/>
      <c r="P523" s="54"/>
      <c r="Q523" s="54"/>
      <c r="R523" s="54"/>
      <c r="S523" s="54"/>
      <c r="AG523" s="54"/>
    </row>
    <row r="524" spans="5:33">
      <c r="E524" s="54"/>
      <c r="F524" s="54"/>
      <c r="G524" s="54"/>
      <c r="H524" s="54"/>
      <c r="I524" s="54"/>
      <c r="J524" s="99"/>
      <c r="K524" s="99"/>
      <c r="L524" s="99"/>
      <c r="M524" s="54"/>
      <c r="N524" s="54"/>
      <c r="O524" s="54"/>
      <c r="P524" s="54"/>
      <c r="Q524" s="54"/>
      <c r="R524" s="54"/>
      <c r="S524" s="54"/>
      <c r="AG524" s="54"/>
    </row>
    <row r="525" spans="5:33">
      <c r="E525" s="54"/>
      <c r="F525" s="54"/>
      <c r="G525" s="54"/>
      <c r="H525" s="54"/>
      <c r="I525" s="54"/>
      <c r="J525" s="99"/>
      <c r="K525" s="99"/>
      <c r="L525" s="99"/>
      <c r="M525" s="54"/>
      <c r="N525" s="54"/>
      <c r="O525" s="54"/>
      <c r="P525" s="54"/>
      <c r="Q525" s="54"/>
      <c r="R525" s="54"/>
      <c r="S525" s="54"/>
      <c r="AG525" s="54"/>
    </row>
    <row r="526" spans="5:33">
      <c r="E526" s="54"/>
      <c r="F526" s="54"/>
      <c r="G526" s="54"/>
      <c r="H526" s="54"/>
      <c r="I526" s="54"/>
      <c r="J526" s="99"/>
      <c r="K526" s="99"/>
      <c r="L526" s="99"/>
      <c r="M526" s="54"/>
      <c r="N526" s="54"/>
      <c r="O526" s="54"/>
      <c r="P526" s="54"/>
      <c r="Q526" s="54"/>
      <c r="R526" s="54"/>
      <c r="S526" s="54"/>
      <c r="AG526" s="54"/>
    </row>
    <row r="527" spans="5:33">
      <c r="E527" s="54"/>
      <c r="F527" s="54"/>
      <c r="G527" s="54"/>
      <c r="H527" s="54"/>
      <c r="I527" s="54"/>
      <c r="J527" s="99"/>
      <c r="K527" s="99"/>
      <c r="L527" s="99"/>
      <c r="M527" s="54"/>
      <c r="N527" s="54"/>
      <c r="O527" s="54"/>
      <c r="P527" s="54"/>
      <c r="Q527" s="54"/>
      <c r="R527" s="54"/>
      <c r="S527" s="54"/>
      <c r="AG527" s="54"/>
    </row>
    <row r="528" spans="5:33">
      <c r="E528" s="54"/>
      <c r="F528" s="54"/>
      <c r="G528" s="54"/>
      <c r="H528" s="54"/>
      <c r="I528" s="54"/>
      <c r="J528" s="99"/>
      <c r="K528" s="99"/>
      <c r="L528" s="99"/>
      <c r="M528" s="54"/>
      <c r="N528" s="54"/>
      <c r="O528" s="54"/>
      <c r="P528" s="54"/>
      <c r="Q528" s="54"/>
      <c r="R528" s="54"/>
      <c r="S528" s="54"/>
      <c r="AG528" s="54"/>
    </row>
    <row r="529" spans="5:33">
      <c r="E529" s="54"/>
      <c r="F529" s="54"/>
      <c r="G529" s="54"/>
      <c r="H529" s="54"/>
      <c r="I529" s="54"/>
      <c r="J529" s="99"/>
      <c r="K529" s="99"/>
      <c r="L529" s="99"/>
      <c r="M529" s="54"/>
      <c r="N529" s="54"/>
      <c r="O529" s="54"/>
      <c r="P529" s="54"/>
      <c r="Q529" s="54"/>
      <c r="R529" s="54"/>
      <c r="S529" s="54"/>
      <c r="AG529" s="54"/>
    </row>
    <row r="530" spans="5:33">
      <c r="E530" s="54"/>
      <c r="F530" s="54"/>
      <c r="G530" s="54"/>
      <c r="H530" s="54"/>
      <c r="I530" s="54"/>
      <c r="J530" s="99"/>
      <c r="K530" s="99"/>
      <c r="L530" s="99"/>
      <c r="M530" s="54"/>
      <c r="N530" s="54"/>
      <c r="O530" s="54"/>
      <c r="P530" s="54"/>
      <c r="Q530" s="54"/>
      <c r="R530" s="54"/>
      <c r="S530" s="54"/>
      <c r="AG530" s="54"/>
    </row>
    <row r="531" spans="5:33">
      <c r="E531" s="54"/>
      <c r="F531" s="54"/>
      <c r="G531" s="54"/>
      <c r="H531" s="54"/>
      <c r="I531" s="54"/>
      <c r="J531" s="99"/>
      <c r="K531" s="99"/>
      <c r="L531" s="99"/>
      <c r="M531" s="54"/>
      <c r="N531" s="54"/>
      <c r="O531" s="54"/>
      <c r="P531" s="54"/>
      <c r="Q531" s="54"/>
      <c r="R531" s="54"/>
      <c r="S531" s="54"/>
      <c r="AG531" s="54"/>
    </row>
    <row r="532" spans="5:33">
      <c r="E532" s="54"/>
      <c r="F532" s="54"/>
      <c r="G532" s="54"/>
      <c r="H532" s="54"/>
      <c r="I532" s="54"/>
      <c r="J532" s="99"/>
      <c r="K532" s="99"/>
      <c r="L532" s="99"/>
      <c r="M532" s="54"/>
      <c r="N532" s="54"/>
      <c r="O532" s="54"/>
      <c r="P532" s="54"/>
      <c r="Q532" s="54"/>
      <c r="R532" s="54"/>
      <c r="S532" s="54"/>
      <c r="AG532" s="54"/>
    </row>
    <row r="533" spans="5:33">
      <c r="E533" s="54"/>
      <c r="F533" s="54"/>
      <c r="G533" s="54"/>
      <c r="H533" s="54"/>
      <c r="I533" s="54"/>
      <c r="J533" s="99"/>
      <c r="K533" s="99"/>
      <c r="L533" s="99"/>
      <c r="M533" s="54"/>
      <c r="N533" s="54"/>
      <c r="O533" s="54"/>
      <c r="P533" s="54"/>
      <c r="Q533" s="54"/>
      <c r="R533" s="54"/>
      <c r="S533" s="54"/>
      <c r="AG533" s="54"/>
    </row>
    <row r="534" spans="5:33">
      <c r="E534" s="54"/>
      <c r="F534" s="54"/>
      <c r="G534" s="54"/>
      <c r="H534" s="54"/>
      <c r="I534" s="54"/>
      <c r="J534" s="99"/>
      <c r="K534" s="99"/>
      <c r="L534" s="99"/>
      <c r="M534" s="54"/>
      <c r="N534" s="54"/>
      <c r="O534" s="54"/>
      <c r="P534" s="54"/>
      <c r="Q534" s="54"/>
      <c r="R534" s="54"/>
      <c r="S534" s="54"/>
      <c r="AG534" s="54"/>
    </row>
    <row r="535" spans="5:33">
      <c r="E535" s="54"/>
      <c r="F535" s="54"/>
      <c r="G535" s="54"/>
      <c r="H535" s="54"/>
      <c r="I535" s="54"/>
      <c r="J535" s="99"/>
      <c r="K535" s="99"/>
      <c r="L535" s="99"/>
      <c r="M535" s="54"/>
      <c r="N535" s="54"/>
      <c r="O535" s="54"/>
      <c r="P535" s="54"/>
      <c r="Q535" s="54"/>
      <c r="R535" s="54"/>
      <c r="S535" s="54"/>
      <c r="AG535" s="54"/>
    </row>
    <row r="536" spans="5:33">
      <c r="E536" s="54"/>
      <c r="F536" s="54"/>
      <c r="G536" s="54"/>
      <c r="H536" s="54"/>
      <c r="I536" s="54"/>
      <c r="J536" s="99"/>
      <c r="K536" s="99"/>
      <c r="L536" s="99"/>
      <c r="M536" s="54"/>
      <c r="N536" s="54"/>
      <c r="O536" s="54"/>
      <c r="P536" s="54"/>
      <c r="Q536" s="54"/>
      <c r="R536" s="54"/>
      <c r="S536" s="54"/>
      <c r="AG536" s="54"/>
    </row>
    <row r="537" spans="5:33">
      <c r="E537" s="54"/>
      <c r="F537" s="54"/>
      <c r="G537" s="54"/>
      <c r="H537" s="54"/>
      <c r="I537" s="54"/>
      <c r="J537" s="99"/>
      <c r="K537" s="99"/>
      <c r="L537" s="99"/>
      <c r="M537" s="54"/>
      <c r="N537" s="54"/>
      <c r="O537" s="54"/>
      <c r="P537" s="54"/>
      <c r="Q537" s="54"/>
      <c r="R537" s="54"/>
      <c r="S537" s="54"/>
      <c r="AG537" s="54"/>
    </row>
    <row r="538" spans="5:33">
      <c r="E538" s="54"/>
      <c r="F538" s="54"/>
      <c r="G538" s="54"/>
      <c r="H538" s="54"/>
      <c r="I538" s="54"/>
      <c r="J538" s="99"/>
      <c r="K538" s="99"/>
      <c r="L538" s="99"/>
      <c r="M538" s="54"/>
      <c r="N538" s="54"/>
      <c r="O538" s="54"/>
      <c r="P538" s="54"/>
      <c r="Q538" s="54"/>
      <c r="R538" s="54"/>
      <c r="S538" s="54"/>
      <c r="AG538" s="54"/>
    </row>
    <row r="539" spans="5:33">
      <c r="E539" s="54"/>
      <c r="F539" s="54"/>
      <c r="G539" s="54"/>
      <c r="H539" s="54"/>
      <c r="I539" s="54"/>
      <c r="J539" s="99"/>
      <c r="K539" s="99"/>
      <c r="L539" s="99"/>
      <c r="M539" s="54"/>
      <c r="N539" s="54"/>
      <c r="O539" s="54"/>
      <c r="P539" s="54"/>
      <c r="Q539" s="54"/>
      <c r="R539" s="54"/>
      <c r="S539" s="54"/>
      <c r="AG539" s="54"/>
    </row>
    <row r="540" spans="5:33">
      <c r="E540" s="54"/>
      <c r="F540" s="54"/>
      <c r="G540" s="54"/>
      <c r="H540" s="54"/>
      <c r="I540" s="54"/>
      <c r="J540" s="99"/>
      <c r="K540" s="99"/>
      <c r="L540" s="99"/>
      <c r="M540" s="54"/>
      <c r="N540" s="54"/>
      <c r="O540" s="54"/>
      <c r="P540" s="54"/>
      <c r="Q540" s="54"/>
      <c r="R540" s="54"/>
      <c r="S540" s="54"/>
      <c r="AG540" s="54"/>
    </row>
    <row r="541" spans="5:33">
      <c r="E541" s="54"/>
      <c r="F541" s="54"/>
      <c r="G541" s="54"/>
      <c r="H541" s="54"/>
      <c r="I541" s="54"/>
      <c r="J541" s="99"/>
      <c r="K541" s="99"/>
      <c r="L541" s="99"/>
      <c r="M541" s="54"/>
      <c r="N541" s="54"/>
      <c r="O541" s="54"/>
      <c r="P541" s="54"/>
      <c r="Q541" s="54"/>
      <c r="R541" s="54"/>
      <c r="S541" s="54"/>
      <c r="AG541" s="54"/>
    </row>
    <row r="542" spans="5:33">
      <c r="E542" s="54"/>
      <c r="F542" s="54"/>
      <c r="G542" s="54"/>
      <c r="H542" s="54"/>
      <c r="I542" s="54"/>
      <c r="J542" s="54"/>
      <c r="K542" s="54"/>
      <c r="L542" s="99"/>
      <c r="M542" s="54"/>
      <c r="N542" s="54"/>
      <c r="O542" s="54"/>
      <c r="P542" s="54"/>
      <c r="Q542" s="54"/>
      <c r="R542" s="54"/>
      <c r="S542" s="54"/>
      <c r="AG542" s="54"/>
    </row>
    <row r="543" spans="5:33">
      <c r="E543" s="54"/>
      <c r="F543" s="54"/>
      <c r="G543" s="54"/>
      <c r="H543" s="54"/>
      <c r="I543" s="54"/>
      <c r="J543" s="54"/>
      <c r="K543" s="54"/>
      <c r="L543" s="99"/>
      <c r="M543" s="54"/>
      <c r="N543" s="54"/>
      <c r="O543" s="54"/>
      <c r="P543" s="54"/>
      <c r="Q543" s="54"/>
      <c r="R543" s="54"/>
      <c r="S543" s="54"/>
      <c r="AG543" s="54"/>
    </row>
    <row r="544" spans="5:33">
      <c r="E544" s="54"/>
      <c r="F544" s="54"/>
      <c r="G544" s="54"/>
      <c r="H544" s="54"/>
      <c r="I544" s="54"/>
      <c r="J544" s="54"/>
      <c r="K544" s="54"/>
      <c r="L544" s="99"/>
      <c r="M544" s="54"/>
      <c r="N544" s="54"/>
      <c r="O544" s="54"/>
      <c r="P544" s="54"/>
      <c r="Q544" s="54"/>
      <c r="R544" s="54"/>
      <c r="S544" s="54"/>
      <c r="AG544" s="54"/>
    </row>
    <row r="545" spans="5:33">
      <c r="E545" s="54"/>
      <c r="F545" s="54"/>
      <c r="G545" s="54"/>
      <c r="H545" s="54"/>
      <c r="I545" s="54"/>
      <c r="J545" s="54"/>
      <c r="K545" s="54"/>
      <c r="L545" s="99"/>
      <c r="M545" s="54"/>
      <c r="N545" s="54"/>
      <c r="O545" s="54"/>
      <c r="P545" s="54"/>
      <c r="Q545" s="54"/>
      <c r="R545" s="54"/>
      <c r="S545" s="54"/>
      <c r="AG545" s="54"/>
    </row>
    <row r="546" spans="5:33">
      <c r="E546" s="54"/>
      <c r="F546" s="54"/>
      <c r="G546" s="54"/>
      <c r="H546" s="54"/>
      <c r="I546" s="54"/>
      <c r="J546" s="54"/>
      <c r="K546" s="54"/>
      <c r="L546" s="99"/>
      <c r="M546" s="54"/>
      <c r="N546" s="54"/>
      <c r="O546" s="54"/>
      <c r="P546" s="54"/>
      <c r="Q546" s="54"/>
      <c r="R546" s="54"/>
      <c r="S546" s="54"/>
      <c r="AG546" s="54"/>
    </row>
    <row r="547" spans="5:33">
      <c r="E547" s="54"/>
      <c r="F547" s="54"/>
      <c r="G547" s="54"/>
      <c r="H547" s="54"/>
      <c r="I547" s="54"/>
      <c r="J547" s="54"/>
      <c r="K547" s="54"/>
      <c r="L547" s="99"/>
      <c r="M547" s="54"/>
      <c r="N547" s="54"/>
      <c r="O547" s="54"/>
      <c r="P547" s="54"/>
      <c r="Q547" s="54"/>
      <c r="R547" s="54"/>
      <c r="S547" s="54"/>
      <c r="AG547" s="54"/>
    </row>
    <row r="548" spans="5:33">
      <c r="E548" s="54"/>
      <c r="F548" s="54"/>
      <c r="G548" s="54"/>
      <c r="H548" s="54"/>
      <c r="I548" s="54"/>
      <c r="J548" s="54"/>
      <c r="K548" s="54"/>
      <c r="L548" s="99"/>
      <c r="M548" s="54"/>
      <c r="N548" s="54"/>
      <c r="O548" s="54"/>
      <c r="P548" s="54"/>
      <c r="Q548" s="54"/>
      <c r="R548" s="54"/>
      <c r="S548" s="54"/>
      <c r="AG548" s="54"/>
    </row>
    <row r="549" spans="5:33">
      <c r="E549" s="54"/>
      <c r="F549" s="54"/>
      <c r="G549" s="54"/>
      <c r="H549" s="54"/>
      <c r="I549" s="54"/>
      <c r="J549" s="54"/>
      <c r="K549" s="54"/>
      <c r="L549" s="99"/>
      <c r="M549" s="54"/>
      <c r="N549" s="54"/>
      <c r="O549" s="54"/>
      <c r="P549" s="54"/>
      <c r="Q549" s="54"/>
      <c r="R549" s="54"/>
      <c r="S549" s="54"/>
      <c r="AG549" s="54"/>
    </row>
    <row r="550" spans="5:33">
      <c r="E550" s="54"/>
      <c r="F550" s="54"/>
      <c r="G550" s="54"/>
      <c r="H550" s="54"/>
      <c r="I550" s="54"/>
      <c r="J550" s="54"/>
      <c r="K550" s="54"/>
      <c r="L550" s="99"/>
      <c r="M550" s="54"/>
      <c r="N550" s="54"/>
      <c r="O550" s="54"/>
      <c r="P550" s="54"/>
      <c r="Q550" s="54"/>
      <c r="R550" s="54"/>
      <c r="S550" s="54"/>
      <c r="AG550" s="54"/>
    </row>
    <row r="551" spans="5:33">
      <c r="E551" s="54"/>
      <c r="F551" s="54"/>
      <c r="G551" s="54"/>
      <c r="H551" s="54"/>
      <c r="I551" s="54"/>
      <c r="J551" s="54"/>
      <c r="K551" s="54"/>
      <c r="L551" s="99"/>
      <c r="M551" s="54"/>
      <c r="N551" s="54"/>
      <c r="O551" s="54"/>
      <c r="P551" s="54"/>
      <c r="Q551" s="54"/>
      <c r="R551" s="54"/>
      <c r="S551" s="54"/>
      <c r="AG551" s="54"/>
    </row>
    <row r="552" spans="5:33">
      <c r="E552" s="54"/>
      <c r="F552" s="54"/>
      <c r="G552" s="54"/>
      <c r="H552" s="54"/>
      <c r="I552" s="54"/>
      <c r="J552" s="54"/>
      <c r="K552" s="54"/>
      <c r="L552" s="99"/>
      <c r="M552" s="54"/>
      <c r="N552" s="54"/>
      <c r="O552" s="54"/>
      <c r="P552" s="54"/>
      <c r="Q552" s="54"/>
      <c r="R552" s="54"/>
      <c r="S552" s="54"/>
      <c r="AG552" s="54"/>
    </row>
    <row r="553" spans="5:33">
      <c r="E553" s="54"/>
      <c r="F553" s="54"/>
      <c r="G553" s="54"/>
      <c r="H553" s="54"/>
      <c r="I553" s="54"/>
      <c r="J553" s="54"/>
      <c r="K553" s="54"/>
      <c r="L553" s="99"/>
      <c r="M553" s="54"/>
      <c r="N553" s="54"/>
      <c r="O553" s="54"/>
      <c r="P553" s="54"/>
      <c r="Q553" s="54"/>
      <c r="R553" s="54"/>
      <c r="S553" s="54"/>
      <c r="AG553" s="54"/>
    </row>
    <row r="554" spans="5:33">
      <c r="E554" s="54"/>
      <c r="F554" s="54"/>
      <c r="G554" s="54"/>
      <c r="H554" s="54"/>
      <c r="I554" s="54"/>
      <c r="J554" s="54"/>
      <c r="K554" s="54"/>
      <c r="L554" s="99"/>
      <c r="M554" s="54"/>
      <c r="N554" s="54"/>
      <c r="O554" s="54"/>
      <c r="P554" s="54"/>
      <c r="Q554" s="54"/>
      <c r="R554" s="54"/>
      <c r="S554" s="54"/>
      <c r="AG554" s="54"/>
    </row>
    <row r="555" spans="5:33">
      <c r="E555" s="54"/>
      <c r="F555" s="54"/>
      <c r="G555" s="54"/>
      <c r="H555" s="54"/>
      <c r="I555" s="54"/>
      <c r="J555" s="54"/>
      <c r="K555" s="54"/>
      <c r="L555" s="99"/>
      <c r="M555" s="54"/>
      <c r="N555" s="54"/>
      <c r="O555" s="54"/>
      <c r="P555" s="54"/>
      <c r="Q555" s="54"/>
      <c r="R555" s="54"/>
      <c r="S555" s="54"/>
      <c r="AG555" s="54"/>
    </row>
    <row r="556" spans="5:33">
      <c r="E556" s="54"/>
      <c r="F556" s="54"/>
      <c r="G556" s="54"/>
      <c r="H556" s="54"/>
      <c r="I556" s="54"/>
      <c r="J556" s="54"/>
      <c r="K556" s="54"/>
      <c r="L556" s="99"/>
      <c r="M556" s="54"/>
      <c r="N556" s="54"/>
      <c r="O556" s="54"/>
      <c r="P556" s="54"/>
      <c r="Q556" s="54"/>
      <c r="R556" s="54"/>
      <c r="S556" s="54"/>
      <c r="AG556" s="54"/>
    </row>
    <row r="557" spans="5:33">
      <c r="E557" s="54"/>
      <c r="F557" s="54"/>
      <c r="G557" s="54"/>
      <c r="H557" s="54"/>
      <c r="I557" s="54"/>
      <c r="J557" s="54"/>
      <c r="K557" s="54"/>
      <c r="L557" s="99"/>
      <c r="M557" s="54"/>
      <c r="N557" s="54"/>
      <c r="O557" s="54"/>
      <c r="P557" s="54"/>
      <c r="Q557" s="54"/>
      <c r="R557" s="54"/>
      <c r="S557" s="54"/>
      <c r="AG557" s="54"/>
    </row>
    <row r="558" spans="5:33">
      <c r="L558" s="99"/>
      <c r="S558" s="22"/>
    </row>
    <row r="559" spans="5:33">
      <c r="L559" s="99"/>
    </row>
    <row r="560" spans="5:33">
      <c r="L560" s="99"/>
    </row>
    <row r="561" spans="12:12">
      <c r="L561" s="99"/>
    </row>
    <row r="562" spans="12:12">
      <c r="L562" s="99"/>
    </row>
    <row r="563" spans="12:12">
      <c r="L563" s="99"/>
    </row>
    <row r="564" spans="12:12">
      <c r="L564" s="99"/>
    </row>
    <row r="565" spans="12:12">
      <c r="L565" s="99"/>
    </row>
    <row r="566" spans="12:12">
      <c r="L566" s="99"/>
    </row>
    <row r="567" spans="12:12">
      <c r="L567" s="99"/>
    </row>
    <row r="568" spans="12:12">
      <c r="L568" s="99"/>
    </row>
    <row r="569" spans="12:12">
      <c r="L569" s="99"/>
    </row>
    <row r="570" spans="12:12">
      <c r="L570" s="99"/>
    </row>
    <row r="571" spans="12:12">
      <c r="L571" s="99"/>
    </row>
    <row r="572" spans="12:12">
      <c r="L572" s="99"/>
    </row>
    <row r="573" spans="12:12">
      <c r="L573" s="99"/>
    </row>
    <row r="574" spans="12:12">
      <c r="L574" s="99"/>
    </row>
    <row r="575" spans="12:12">
      <c r="L575" s="99"/>
    </row>
    <row r="576" spans="12:12">
      <c r="L576" s="99"/>
    </row>
    <row r="577" spans="12:12">
      <c r="L577" s="99"/>
    </row>
    <row r="578" spans="12:12">
      <c r="L578" s="99"/>
    </row>
    <row r="579" spans="12:12">
      <c r="L579" s="99"/>
    </row>
    <row r="580" spans="12:12">
      <c r="L580" s="99"/>
    </row>
    <row r="581" spans="12:12">
      <c r="L581" s="99"/>
    </row>
    <row r="582" spans="12:12">
      <c r="L582" s="99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G582"/>
  <sheetViews>
    <sheetView zoomScaleNormal="100" workbookViewId="0">
      <selection activeCell="R1" sqref="R1:R1048576"/>
    </sheetView>
  </sheetViews>
  <sheetFormatPr defaultRowHeight="15"/>
  <cols>
    <col min="1" max="3" width="9.140625" style="94"/>
    <col min="4" max="4" width="11.7109375" style="94" customWidth="1"/>
    <col min="5" max="5" width="11.5703125" style="94" customWidth="1"/>
    <col min="6" max="13" width="9.140625" style="94"/>
    <col min="14" max="16" width="9.28515625" style="94" bestFit="1" customWidth="1"/>
    <col min="17" max="17" width="12.140625" style="94" bestFit="1" customWidth="1"/>
    <col min="18" max="18" width="11.7109375" style="94" customWidth="1"/>
    <col min="19" max="19" width="11.140625" style="94" customWidth="1"/>
    <col min="20" max="21" width="9.28515625" style="54" bestFit="1" customWidth="1"/>
    <col min="22" max="22" width="16.5703125" style="54" customWidth="1"/>
    <col min="23" max="23" width="10.7109375" style="54" bestFit="1" customWidth="1"/>
    <col min="24" max="24" width="10.5703125" style="54" bestFit="1" customWidth="1"/>
    <col min="25" max="25" width="12.140625" style="54" bestFit="1" customWidth="1"/>
    <col min="26" max="27" width="10.5703125" style="54" bestFit="1" customWidth="1"/>
    <col min="28" max="28" width="14" style="54" customWidth="1"/>
    <col min="29" max="29" width="14.5703125" style="54" customWidth="1"/>
    <col min="30" max="31" width="9.140625" style="54"/>
    <col min="32" max="32" width="10.7109375" style="54" customWidth="1"/>
    <col min="33" max="33" width="9.140625" style="94"/>
  </cols>
  <sheetData>
    <row r="1" spans="1:33" ht="15.75" thickBot="1">
      <c r="N1" s="59">
        <f>AVERAGE(N6:N302)</f>
        <v>7.1187205387205426</v>
      </c>
      <c r="Q1" s="82"/>
    </row>
    <row r="2" spans="1:33">
      <c r="A2" s="83" t="s">
        <v>32</v>
      </c>
      <c r="B2" s="84">
        <f>C2*100000000000</f>
        <v>17931585355000.836</v>
      </c>
      <c r="C2" s="85">
        <v>179.31585355000834</v>
      </c>
      <c r="D2" s="54">
        <f>B2*60</f>
        <v>1075895121300050.1</v>
      </c>
      <c r="F2" s="82"/>
      <c r="AG2" s="82"/>
    </row>
    <row r="3" spans="1:33" ht="15.75" thickBot="1">
      <c r="A3" s="86" t="s">
        <v>33</v>
      </c>
      <c r="B3" s="87">
        <v>1</v>
      </c>
      <c r="C3" s="88"/>
      <c r="D3" s="54"/>
    </row>
    <row r="4" spans="1:33" ht="15.75" thickTop="1">
      <c r="A4" s="189">
        <v>40014</v>
      </c>
      <c r="B4" s="189"/>
      <c r="C4" s="189"/>
      <c r="D4" s="169"/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172" t="s">
        <v>2</v>
      </c>
      <c r="B5" s="172" t="s">
        <v>3</v>
      </c>
      <c r="C5" s="172" t="s">
        <v>4</v>
      </c>
      <c r="D5" s="165" t="s">
        <v>13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131" t="s">
        <v>19</v>
      </c>
      <c r="U5" s="96" t="s">
        <v>20</v>
      </c>
      <c r="V5" s="94" t="s">
        <v>23</v>
      </c>
      <c r="W5" s="102" t="s">
        <v>45</v>
      </c>
      <c r="X5" s="94" t="s">
        <v>46</v>
      </c>
      <c r="Y5" s="94" t="s">
        <v>47</v>
      </c>
      <c r="Z5" s="94" t="s">
        <v>48</v>
      </c>
      <c r="AA5" s="94" t="s">
        <v>49</v>
      </c>
      <c r="AB5" s="69"/>
      <c r="AC5" s="69"/>
      <c r="AD5" s="69"/>
      <c r="AE5" s="69"/>
      <c r="AF5" s="69"/>
      <c r="AG5" s="71"/>
    </row>
    <row r="6" spans="1:33">
      <c r="A6" s="172">
        <v>0</v>
      </c>
      <c r="B6" s="172">
        <v>0.121</v>
      </c>
      <c r="C6" s="4">
        <f t="shared" ref="C6:C16" si="0">B6/0.0253</f>
        <v>4.7826086956521738</v>
      </c>
      <c r="D6" s="76">
        <f>C6/56000</f>
        <v>8.5403726708074531E-5</v>
      </c>
      <c r="E6" s="168">
        <v>0.53234953703703702</v>
      </c>
      <c r="F6" s="71">
        <v>0</v>
      </c>
      <c r="G6" s="58">
        <v>12.16</v>
      </c>
      <c r="H6" s="58">
        <v>7.08</v>
      </c>
      <c r="I6" s="58">
        <v>6.86</v>
      </c>
      <c r="J6" s="58">
        <v>12.23</v>
      </c>
      <c r="K6" s="58">
        <v>6.79</v>
      </c>
      <c r="L6" s="58">
        <v>6.68</v>
      </c>
      <c r="M6" s="59">
        <f>(G6+J6)/2</f>
        <v>12.195</v>
      </c>
      <c r="N6" s="59">
        <f>(H6+K6)/2</f>
        <v>6.9350000000000005</v>
      </c>
      <c r="O6" s="59">
        <f>(I6+L6)/2</f>
        <v>6.77</v>
      </c>
      <c r="P6" s="60">
        <f>((O6/32000)*(1/((-0.026*M6+1.9067)/1000)))/1.013</f>
        <v>0.13138119104733834</v>
      </c>
      <c r="Q6" s="22">
        <f>POWER(10, -N6)</f>
        <v>1.1614486138403394E-7</v>
      </c>
      <c r="R6" s="61">
        <f>(0.00000000000001*(0.1253*EXP(0.0831*M6)))/Q6</f>
        <v>2.9721248801606287E-8</v>
      </c>
      <c r="S6" s="22">
        <f>POWER(R6, 2)</f>
        <v>8.8335263032698321E-16</v>
      </c>
      <c r="T6" s="94">
        <v>298</v>
      </c>
      <c r="U6" s="59">
        <f>273+M6</f>
        <v>285.19499999999999</v>
      </c>
      <c r="V6" s="63">
        <f>((1/U6)-(1/298))*5026</f>
        <v>0.75725804468413416</v>
      </c>
      <c r="W6" s="64">
        <f>POWER(10,V6)</f>
        <v>5.7181829294046738</v>
      </c>
      <c r="X6" s="65">
        <f t="shared" ref="X6:X69" si="1">-($B$2/W6)*P6*S6*AB6</f>
        <v>-3.7121722178466233E-8</v>
      </c>
      <c r="Y6" s="66">
        <f t="shared" ref="Y6:Y69" si="2">-(AB6+(5*X6))*$B$2*S6*P6/W6</f>
        <v>-3.7054172067804694E-8</v>
      </c>
      <c r="Z6" s="66">
        <f t="shared" ref="Z6:Z69" si="3">-(AB6+5*Y6)*$B$2*P6*S6/W6</f>
        <v>-3.7054294988218473E-8</v>
      </c>
      <c r="AA6" s="67">
        <f t="shared" ref="AA6:AA69" si="4">-(AB6+(10*Z6))*$B$2*P6*S6/W6</f>
        <v>-3.6986867350616066E-8</v>
      </c>
      <c r="AB6" s="75">
        <v>1.02E-4</v>
      </c>
      <c r="AC6" s="75">
        <f>D6</f>
        <v>8.5403726708074531E-5</v>
      </c>
      <c r="AD6" s="70">
        <f>AB6*10000</f>
        <v>1.02</v>
      </c>
      <c r="AE6" s="70">
        <f>AC6*10000</f>
        <v>0.85403726708074534</v>
      </c>
      <c r="AF6" s="74">
        <f>(AD6-AE6)*(AD6-AE6)</f>
        <v>2.754362871802786E-2</v>
      </c>
      <c r="AG6" s="71">
        <v>0</v>
      </c>
    </row>
    <row r="7" spans="1:33">
      <c r="A7" s="172">
        <f>2*60</f>
        <v>120</v>
      </c>
      <c r="B7" s="172">
        <v>0.11899999999999999</v>
      </c>
      <c r="C7" s="4">
        <f t="shared" si="0"/>
        <v>4.7035573122529639</v>
      </c>
      <c r="D7" s="76">
        <f t="shared" ref="D7:D16" si="5">C7/56000</f>
        <v>8.3992094861660077E-5</v>
      </c>
      <c r="E7" s="168">
        <v>0.53246527777777775</v>
      </c>
      <c r="F7" s="71">
        <v>10</v>
      </c>
      <c r="G7" s="58">
        <v>12.16</v>
      </c>
      <c r="H7" s="58">
        <v>7.08</v>
      </c>
      <c r="I7" s="58">
        <v>6.8</v>
      </c>
      <c r="J7" s="58">
        <v>12.23</v>
      </c>
      <c r="K7" s="58">
        <v>6.78</v>
      </c>
      <c r="L7" s="58">
        <v>6.71</v>
      </c>
      <c r="M7" s="59">
        <f t="shared" ref="M7:M69" si="6">(G7+J7)/2</f>
        <v>12.195</v>
      </c>
      <c r="N7" s="59">
        <f t="shared" ref="N7:N69" si="7">(H7+K7)/2</f>
        <v>6.93</v>
      </c>
      <c r="O7" s="59">
        <f t="shared" ref="O7:O69" si="8">(I7+L7)/2</f>
        <v>6.7549999999999999</v>
      </c>
      <c r="P7" s="60">
        <f t="shared" ref="P7:P70" si="9">((O7/32000)*(1/((-0.026*M7+1.9067)/1000)))/1.013</f>
        <v>0.13109009535077851</v>
      </c>
      <c r="Q7" s="22">
        <f t="shared" ref="Q7:Q70" si="10">POWER(10, -N7)</f>
        <v>1.174897554939528E-7</v>
      </c>
      <c r="R7" s="61">
        <f t="shared" ref="R7:R70" si="11">(0.00000000000001*(0.1253*EXP(0.0831*M7)))/Q7</f>
        <v>2.9381032479896684E-8</v>
      </c>
      <c r="S7" s="22">
        <f t="shared" ref="S7:S70" si="12">POWER(R7, 2)</f>
        <v>8.6324506958474389E-16</v>
      </c>
      <c r="T7" s="94">
        <v>298</v>
      </c>
      <c r="U7" s="59">
        <f t="shared" ref="U7:U70" si="13">273+M7</f>
        <v>285.19499999999999</v>
      </c>
      <c r="V7" s="63">
        <f t="shared" ref="V7:V70" si="14">((1/U7)-(1/298))*5026</f>
        <v>0.75725804468413416</v>
      </c>
      <c r="W7" s="64">
        <f t="shared" ref="W7:W70" si="15">POWER(10,V7)</f>
        <v>5.7181829294046738</v>
      </c>
      <c r="X7" s="65">
        <f t="shared" si="1"/>
        <v>-3.6064858798982217E-8</v>
      </c>
      <c r="Y7" s="66">
        <f t="shared" si="2"/>
        <v>-3.6000867803030333E-8</v>
      </c>
      <c r="Z7" s="66">
        <f t="shared" si="3"/>
        <v>-3.6000981344236357E-8</v>
      </c>
      <c r="AA7" s="67">
        <f t="shared" si="4"/>
        <v>-3.5937103486571137E-8</v>
      </c>
      <c r="AB7" s="68">
        <f>AB6+10*(0.166666666666666*(X6+2*Y6+2*Z6+AA6))</f>
        <v>1.0162945746059811E-4</v>
      </c>
      <c r="AC7" s="69"/>
      <c r="AD7" s="70">
        <f t="shared" ref="AD7:AD70" si="16">AB7*10000</f>
        <v>1.016294574605981</v>
      </c>
      <c r="AE7" s="70"/>
      <c r="AF7" s="74"/>
      <c r="AG7" s="71">
        <v>10</v>
      </c>
    </row>
    <row r="8" spans="1:33">
      <c r="A8" s="172">
        <f>4*60</f>
        <v>240</v>
      </c>
      <c r="B8" s="172">
        <v>0.14099999999999999</v>
      </c>
      <c r="C8" s="4">
        <f t="shared" si="0"/>
        <v>5.5731225296442686</v>
      </c>
      <c r="D8" s="76">
        <f t="shared" si="5"/>
        <v>9.9520045172219083E-5</v>
      </c>
      <c r="E8" s="168">
        <v>0.53258101851851847</v>
      </c>
      <c r="F8" s="71">
        <v>20</v>
      </c>
      <c r="G8" s="58">
        <v>12.16</v>
      </c>
      <c r="H8" s="58">
        <v>7.08</v>
      </c>
      <c r="I8" s="58">
        <v>6.98</v>
      </c>
      <c r="J8" s="58">
        <v>12.23</v>
      </c>
      <c r="K8" s="58">
        <v>6.77</v>
      </c>
      <c r="L8" s="58">
        <v>6.8</v>
      </c>
      <c r="M8" s="59">
        <f t="shared" si="6"/>
        <v>12.195</v>
      </c>
      <c r="N8" s="59">
        <f t="shared" si="7"/>
        <v>6.9249999999999998</v>
      </c>
      <c r="O8" s="59">
        <f t="shared" si="8"/>
        <v>6.8900000000000006</v>
      </c>
      <c r="P8" s="60">
        <f t="shared" si="9"/>
        <v>0.13370995661981702</v>
      </c>
      <c r="Q8" s="22">
        <f t="shared" si="10"/>
        <v>1.1885022274370168E-7</v>
      </c>
      <c r="R8" s="61">
        <f t="shared" si="11"/>
        <v>2.90447105822179E-8</v>
      </c>
      <c r="S8" s="22">
        <f t="shared" si="12"/>
        <v>8.4359521280480049E-16</v>
      </c>
      <c r="T8" s="94">
        <v>298</v>
      </c>
      <c r="U8" s="59">
        <f t="shared" si="13"/>
        <v>285.19499999999999</v>
      </c>
      <c r="V8" s="63">
        <f t="shared" si="14"/>
        <v>0.75725804468413416</v>
      </c>
      <c r="W8" s="64">
        <f t="shared" si="15"/>
        <v>5.7181829294046738</v>
      </c>
      <c r="X8" s="65">
        <f t="shared" si="1"/>
        <v>-3.5820936879850934E-8</v>
      </c>
      <c r="Y8" s="66">
        <f t="shared" si="2"/>
        <v>-3.5757584134084165E-8</v>
      </c>
      <c r="Z8" s="66">
        <f t="shared" si="3"/>
        <v>-3.5757696179461688E-8</v>
      </c>
      <c r="AA8" s="67">
        <f t="shared" si="4"/>
        <v>-3.5694455082746567E-8</v>
      </c>
      <c r="AB8" s="68">
        <f t="shared" ref="AB8:AB71" si="17">AB7+10*(0.166666666666666*(X7+2*Y7+2*Z7+AA7))</f>
        <v>1.0126944802629797E-4</v>
      </c>
      <c r="AC8" s="69"/>
      <c r="AD8" s="70">
        <f t="shared" si="16"/>
        <v>1.0126944802629796</v>
      </c>
      <c r="AE8" s="70"/>
      <c r="AF8" s="74"/>
      <c r="AG8" s="71">
        <v>20</v>
      </c>
    </row>
    <row r="9" spans="1:33">
      <c r="A9" s="172">
        <f>6*60</f>
        <v>360</v>
      </c>
      <c r="B9" s="172">
        <v>0.14499999999999999</v>
      </c>
      <c r="C9" s="4">
        <f t="shared" si="0"/>
        <v>5.7312252964426875</v>
      </c>
      <c r="D9" s="76">
        <f t="shared" si="5"/>
        <v>1.0234330886504799E-4</v>
      </c>
      <c r="E9" s="168">
        <v>0.5326967592592593</v>
      </c>
      <c r="F9" s="71">
        <v>30</v>
      </c>
      <c r="G9" s="58">
        <v>12.24</v>
      </c>
      <c r="H9" s="58">
        <v>7.07</v>
      </c>
      <c r="I9" s="58">
        <v>7.88</v>
      </c>
      <c r="J9" s="58">
        <v>12.3</v>
      </c>
      <c r="K9" s="58">
        <v>6.77</v>
      </c>
      <c r="L9" s="58">
        <v>7.46</v>
      </c>
      <c r="M9" s="59">
        <f t="shared" si="6"/>
        <v>12.27</v>
      </c>
      <c r="N9" s="59">
        <f t="shared" si="7"/>
        <v>6.92</v>
      </c>
      <c r="O9" s="59">
        <f t="shared" si="8"/>
        <v>7.67</v>
      </c>
      <c r="P9" s="60">
        <f t="shared" si="9"/>
        <v>0.1490297477148575</v>
      </c>
      <c r="Q9" s="22">
        <f t="shared" si="10"/>
        <v>1.2022644346174111E-7</v>
      </c>
      <c r="R9" s="61">
        <f t="shared" si="11"/>
        <v>2.8891746366330844E-8</v>
      </c>
      <c r="S9" s="22">
        <f t="shared" si="12"/>
        <v>8.3473300809639157E-16</v>
      </c>
      <c r="T9" s="94">
        <v>298</v>
      </c>
      <c r="U9" s="59">
        <f t="shared" si="13"/>
        <v>285.27</v>
      </c>
      <c r="V9" s="63">
        <f t="shared" si="14"/>
        <v>0.75262479464291887</v>
      </c>
      <c r="W9" s="64">
        <f t="shared" si="15"/>
        <v>5.6575030224462646</v>
      </c>
      <c r="X9" s="65">
        <f t="shared" si="1"/>
        <v>-3.9788421229641522E-8</v>
      </c>
      <c r="Y9" s="66">
        <f t="shared" si="2"/>
        <v>-3.9709980584285448E-8</v>
      </c>
      <c r="Z9" s="66">
        <f t="shared" si="3"/>
        <v>-3.9710135225627167E-8</v>
      </c>
      <c r="AA9" s="67">
        <f t="shared" si="4"/>
        <v>-3.9631848611879315E-8</v>
      </c>
      <c r="AB9" s="68">
        <f t="shared" si="17"/>
        <v>1.0091187143864849E-4</v>
      </c>
      <c r="AC9" s="69"/>
      <c r="AD9" s="70">
        <f t="shared" si="16"/>
        <v>1.009118714386485</v>
      </c>
      <c r="AE9" s="70"/>
      <c r="AF9" s="74"/>
      <c r="AG9" s="71">
        <v>30</v>
      </c>
    </row>
    <row r="10" spans="1:33">
      <c r="A10" s="172">
        <f>8*60</f>
        <v>480</v>
      </c>
      <c r="B10" s="172">
        <v>0.11700000000000001</v>
      </c>
      <c r="C10" s="4">
        <f t="shared" si="0"/>
        <v>4.6245059288537549</v>
      </c>
      <c r="D10" s="76">
        <f t="shared" si="5"/>
        <v>8.2580463015245623E-5</v>
      </c>
      <c r="E10" s="168">
        <v>0.53281250000000002</v>
      </c>
      <c r="F10" s="71">
        <v>40</v>
      </c>
      <c r="G10" s="58">
        <v>12.24</v>
      </c>
      <c r="H10" s="58">
        <v>7.06</v>
      </c>
      <c r="I10" s="58">
        <v>6.9</v>
      </c>
      <c r="J10" s="58">
        <v>12.31</v>
      </c>
      <c r="K10" s="58">
        <v>6.77</v>
      </c>
      <c r="L10" s="58">
        <v>6.92</v>
      </c>
      <c r="M10" s="59">
        <f t="shared" si="6"/>
        <v>12.275</v>
      </c>
      <c r="N10" s="59">
        <f t="shared" si="7"/>
        <v>6.9149999999999991</v>
      </c>
      <c r="O10" s="59">
        <f t="shared" si="8"/>
        <v>6.91</v>
      </c>
      <c r="P10" s="60">
        <f t="shared" si="9"/>
        <v>0.13427377884857566</v>
      </c>
      <c r="Q10" s="22">
        <f t="shared" si="10"/>
        <v>1.2161860006463685E-7</v>
      </c>
      <c r="R10" s="61">
        <f t="shared" si="11"/>
        <v>2.8572894852216471E-8</v>
      </c>
      <c r="S10" s="22">
        <f t="shared" si="12"/>
        <v>8.1641032023581856E-16</v>
      </c>
      <c r="T10" s="94">
        <v>298</v>
      </c>
      <c r="U10" s="59">
        <f t="shared" si="13"/>
        <v>285.27499999999998</v>
      </c>
      <c r="V10" s="63">
        <f t="shared" si="14"/>
        <v>0.75231599792735093</v>
      </c>
      <c r="W10" s="64">
        <f t="shared" si="15"/>
        <v>5.653481793810526</v>
      </c>
      <c r="X10" s="65">
        <f t="shared" si="1"/>
        <v>-3.4948800374745481E-8</v>
      </c>
      <c r="Y10" s="66">
        <f t="shared" si="2"/>
        <v>-3.4888042207547379E-8</v>
      </c>
      <c r="Z10" s="66">
        <f t="shared" si="3"/>
        <v>-3.4888147835060823E-8</v>
      </c>
      <c r="AA10" s="67">
        <f t="shared" si="4"/>
        <v>-3.4827494928111236E-8</v>
      </c>
      <c r="AB10" s="68">
        <f t="shared" si="17"/>
        <v>1.0051477060287958E-4</v>
      </c>
      <c r="AC10" s="69"/>
      <c r="AD10" s="70">
        <f t="shared" si="16"/>
        <v>1.0051477060287959</v>
      </c>
      <c r="AE10" s="70"/>
      <c r="AF10" s="74"/>
      <c r="AG10" s="71">
        <v>40</v>
      </c>
    </row>
    <row r="11" spans="1:33">
      <c r="A11" s="172">
        <f>10*60</f>
        <v>600</v>
      </c>
      <c r="B11" s="172">
        <v>9.9000000000000005E-2</v>
      </c>
      <c r="C11" s="4">
        <f t="shared" si="0"/>
        <v>3.9130434782608696</v>
      </c>
      <c r="D11" s="76">
        <f t="shared" si="5"/>
        <v>6.9875776397515524E-5</v>
      </c>
      <c r="E11" s="168">
        <v>0.53292824074074074</v>
      </c>
      <c r="F11" s="71">
        <v>50</v>
      </c>
      <c r="G11" s="58">
        <v>12.26</v>
      </c>
      <c r="H11" s="58">
        <v>7.06</v>
      </c>
      <c r="I11" s="58">
        <v>6.69</v>
      </c>
      <c r="J11" s="58">
        <v>12.32</v>
      </c>
      <c r="K11" s="58">
        <v>6.77</v>
      </c>
      <c r="L11" s="58">
        <v>6.87</v>
      </c>
      <c r="M11" s="59">
        <f t="shared" si="6"/>
        <v>12.29</v>
      </c>
      <c r="N11" s="59">
        <f t="shared" si="7"/>
        <v>6.9149999999999991</v>
      </c>
      <c r="O11" s="59">
        <f t="shared" si="8"/>
        <v>6.78</v>
      </c>
      <c r="P11" s="60">
        <f t="shared" si="9"/>
        <v>0.13178001736392597</v>
      </c>
      <c r="Q11" s="22">
        <f t="shared" si="10"/>
        <v>1.2161860006463685E-7</v>
      </c>
      <c r="R11" s="61">
        <f t="shared" si="11"/>
        <v>2.8608533172618494E-8</v>
      </c>
      <c r="S11" s="22">
        <f t="shared" si="12"/>
        <v>8.1844817028881278E-16</v>
      </c>
      <c r="T11" s="94">
        <v>298</v>
      </c>
      <c r="U11" s="59">
        <f t="shared" si="13"/>
        <v>285.29000000000002</v>
      </c>
      <c r="V11" s="63">
        <f t="shared" si="14"/>
        <v>0.75138967272439749</v>
      </c>
      <c r="W11" s="64">
        <f t="shared" si="15"/>
        <v>5.6414360925953391</v>
      </c>
      <c r="X11" s="65">
        <f t="shared" si="1"/>
        <v>-3.4339155436329654E-8</v>
      </c>
      <c r="Y11" s="66">
        <f t="shared" si="2"/>
        <v>-3.4280294201121019E-8</v>
      </c>
      <c r="Z11" s="66">
        <f t="shared" si="3"/>
        <v>-3.4280395096002274E-8</v>
      </c>
      <c r="AA11" s="67">
        <f t="shared" si="4"/>
        <v>-3.4221634409784186E-8</v>
      </c>
      <c r="AB11" s="68">
        <f t="shared" si="17"/>
        <v>1.001658894772328E-4</v>
      </c>
      <c r="AC11" s="69"/>
      <c r="AD11" s="70">
        <f t="shared" si="16"/>
        <v>1.0016588947723279</v>
      </c>
      <c r="AE11" s="70"/>
      <c r="AF11" s="74"/>
      <c r="AG11" s="71">
        <v>50</v>
      </c>
    </row>
    <row r="12" spans="1:33">
      <c r="A12" s="172">
        <f>15*60</f>
        <v>900</v>
      </c>
      <c r="B12" s="172">
        <v>6.4000000000000001E-2</v>
      </c>
      <c r="C12" s="4">
        <f t="shared" si="0"/>
        <v>2.5296442687747036</v>
      </c>
      <c r="D12" s="76">
        <f t="shared" si="5"/>
        <v>4.5172219085262566E-5</v>
      </c>
      <c r="E12" s="168">
        <v>0.53304398148148147</v>
      </c>
      <c r="F12" s="71">
        <v>60</v>
      </c>
      <c r="G12" s="58">
        <v>12.27</v>
      </c>
      <c r="H12" s="58">
        <v>7.06</v>
      </c>
      <c r="I12" s="58">
        <v>6.54</v>
      </c>
      <c r="J12" s="58">
        <v>12.32</v>
      </c>
      <c r="K12" s="58">
        <v>6.77</v>
      </c>
      <c r="L12" s="58">
        <v>6.68</v>
      </c>
      <c r="M12" s="59">
        <f t="shared" si="6"/>
        <v>12.295</v>
      </c>
      <c r="N12" s="59">
        <f t="shared" si="7"/>
        <v>6.9149999999999991</v>
      </c>
      <c r="O12" s="59">
        <f t="shared" si="8"/>
        <v>6.6099999999999994</v>
      </c>
      <c r="P12" s="60">
        <f t="shared" si="9"/>
        <v>0.12848632260802137</v>
      </c>
      <c r="Q12" s="22">
        <f t="shared" si="10"/>
        <v>1.2161860006463685E-7</v>
      </c>
      <c r="R12" s="61">
        <f t="shared" si="11"/>
        <v>2.8620422487985934E-8</v>
      </c>
      <c r="S12" s="22">
        <f t="shared" si="12"/>
        <v>8.1912858339081094E-16</v>
      </c>
      <c r="T12" s="94">
        <v>298</v>
      </c>
      <c r="U12" s="59">
        <f t="shared" si="13"/>
        <v>285.29500000000002</v>
      </c>
      <c r="V12" s="63">
        <f t="shared" si="14"/>
        <v>0.7510809193027681</v>
      </c>
      <c r="W12" s="64">
        <f t="shared" si="15"/>
        <v>5.6374268459633825</v>
      </c>
      <c r="X12" s="65">
        <f t="shared" si="1"/>
        <v>-3.3417791109860376E-8</v>
      </c>
      <c r="Y12" s="66">
        <f t="shared" si="2"/>
        <v>-3.3361854712332392E-8</v>
      </c>
      <c r="Z12" s="66">
        <f t="shared" si="3"/>
        <v>-3.3361948341518061E-8</v>
      </c>
      <c r="AA12" s="67">
        <f t="shared" si="4"/>
        <v>-3.3306105259733175E-8</v>
      </c>
      <c r="AB12" s="68">
        <f t="shared" si="17"/>
        <v>9.9823085863165532E-5</v>
      </c>
      <c r="AC12" s="69"/>
      <c r="AD12" s="70">
        <f t="shared" si="16"/>
        <v>0.99823085863165528</v>
      </c>
      <c r="AE12" s="70"/>
      <c r="AF12" s="74"/>
      <c r="AG12" s="71">
        <v>60</v>
      </c>
    </row>
    <row r="13" spans="1:33">
      <c r="A13" s="172">
        <f>20*60</f>
        <v>1200</v>
      </c>
      <c r="B13" s="172">
        <v>5.6000000000000001E-2</v>
      </c>
      <c r="C13" s="4">
        <f t="shared" si="0"/>
        <v>2.2134387351778657</v>
      </c>
      <c r="D13" s="76">
        <f t="shared" si="5"/>
        <v>3.9525691699604744E-5</v>
      </c>
      <c r="E13" s="168">
        <v>0.53315972222222219</v>
      </c>
      <c r="F13" s="71">
        <v>70</v>
      </c>
      <c r="G13" s="58">
        <v>12.28</v>
      </c>
      <c r="H13" s="58">
        <v>7.06</v>
      </c>
      <c r="I13" s="58">
        <v>6.38</v>
      </c>
      <c r="J13" s="58">
        <v>12.33</v>
      </c>
      <c r="K13" s="58">
        <v>6.76</v>
      </c>
      <c r="L13" s="58">
        <v>6.5</v>
      </c>
      <c r="M13" s="59">
        <f t="shared" si="6"/>
        <v>12.305</v>
      </c>
      <c r="N13" s="59">
        <f t="shared" si="7"/>
        <v>6.91</v>
      </c>
      <c r="O13" s="59">
        <f t="shared" si="8"/>
        <v>6.4399999999999995</v>
      </c>
      <c r="P13" s="60">
        <f t="shared" si="9"/>
        <v>0.12520234487536785</v>
      </c>
      <c r="Q13" s="22">
        <f t="shared" si="10"/>
        <v>1.2302687708123796E-7</v>
      </c>
      <c r="R13" s="61">
        <f t="shared" si="11"/>
        <v>2.8316328315349339E-8</v>
      </c>
      <c r="S13" s="22">
        <f t="shared" si="12"/>
        <v>8.0181444926265476E-16</v>
      </c>
      <c r="T13" s="94">
        <v>298</v>
      </c>
      <c r="U13" s="59">
        <f t="shared" si="13"/>
        <v>285.30500000000001</v>
      </c>
      <c r="V13" s="63">
        <f t="shared" si="14"/>
        <v>0.7504634449251244</v>
      </c>
      <c r="W13" s="64">
        <f t="shared" si="15"/>
        <v>5.6294173193553654</v>
      </c>
      <c r="X13" s="65">
        <f t="shared" si="1"/>
        <v>-3.1814030034113702E-8</v>
      </c>
      <c r="Y13" s="66">
        <f t="shared" si="2"/>
        <v>-3.1763163719283558E-8</v>
      </c>
      <c r="Z13" s="66">
        <f t="shared" si="3"/>
        <v>-3.1763245047615163E-8</v>
      </c>
      <c r="AA13" s="67">
        <f t="shared" si="4"/>
        <v>-3.1712459801050702E-8</v>
      </c>
      <c r="AB13" s="68">
        <f t="shared" si="17"/>
        <v>9.9489466692370048E-5</v>
      </c>
      <c r="AC13" s="69"/>
      <c r="AD13" s="70">
        <f t="shared" si="16"/>
        <v>0.99489466692370043</v>
      </c>
      <c r="AE13" s="70"/>
      <c r="AF13" s="74"/>
      <c r="AG13" s="71">
        <v>70</v>
      </c>
    </row>
    <row r="14" spans="1:33">
      <c r="A14" s="172">
        <f>25*60</f>
        <v>1500</v>
      </c>
      <c r="B14" s="172">
        <v>3.6999999999999998E-2</v>
      </c>
      <c r="C14" s="4">
        <f t="shared" si="0"/>
        <v>1.4624505928853755</v>
      </c>
      <c r="D14" s="76">
        <f t="shared" si="5"/>
        <v>2.6115189158667418E-5</v>
      </c>
      <c r="E14" s="168">
        <v>0.53327546296296291</v>
      </c>
      <c r="F14" s="71">
        <v>80</v>
      </c>
      <c r="G14" s="58">
        <v>12.29</v>
      </c>
      <c r="H14" s="58">
        <v>7.06</v>
      </c>
      <c r="I14" s="58">
        <v>6.19</v>
      </c>
      <c r="J14" s="58">
        <v>12.34</v>
      </c>
      <c r="K14" s="58">
        <v>6.76</v>
      </c>
      <c r="L14" s="58">
        <v>6.32</v>
      </c>
      <c r="M14" s="59">
        <f t="shared" si="6"/>
        <v>12.315</v>
      </c>
      <c r="N14" s="59">
        <f t="shared" si="7"/>
        <v>6.91</v>
      </c>
      <c r="O14" s="59">
        <f t="shared" si="8"/>
        <v>6.2550000000000008</v>
      </c>
      <c r="P14" s="60">
        <f t="shared" si="9"/>
        <v>0.12162562261507615</v>
      </c>
      <c r="Q14" s="22">
        <f t="shared" si="10"/>
        <v>1.2302687708123796E-7</v>
      </c>
      <c r="R14" s="61">
        <f t="shared" si="11"/>
        <v>2.8339868963964206E-8</v>
      </c>
      <c r="S14" s="22">
        <f t="shared" si="12"/>
        <v>8.0314817289466167E-16</v>
      </c>
      <c r="T14" s="94">
        <v>298</v>
      </c>
      <c r="U14" s="59">
        <f t="shared" si="13"/>
        <v>285.315</v>
      </c>
      <c r="V14" s="63">
        <f t="shared" si="14"/>
        <v>0.74984601383117477</v>
      </c>
      <c r="W14" s="64">
        <f t="shared" si="15"/>
        <v>5.62141973275416</v>
      </c>
      <c r="X14" s="65">
        <f t="shared" si="1"/>
        <v>-3.0901657393423928E-8</v>
      </c>
      <c r="Y14" s="66">
        <f t="shared" si="2"/>
        <v>-3.0853513057164262E-8</v>
      </c>
      <c r="Z14" s="66">
        <f t="shared" si="3"/>
        <v>-3.0853588065345357E-8</v>
      </c>
      <c r="AA14" s="67">
        <f t="shared" si="4"/>
        <v>-3.0805518503543455E-8</v>
      </c>
      <c r="AB14" s="68">
        <f t="shared" si="17"/>
        <v>9.9171834513421775E-5</v>
      </c>
      <c r="AC14" s="69"/>
      <c r="AD14" s="70">
        <f t="shared" si="16"/>
        <v>0.99171834513421775</v>
      </c>
      <c r="AE14" s="70"/>
      <c r="AF14" s="74"/>
      <c r="AG14" s="71">
        <v>80</v>
      </c>
    </row>
    <row r="15" spans="1:33">
      <c r="A15" s="172">
        <f>30*60</f>
        <v>1800</v>
      </c>
      <c r="B15" s="172">
        <v>8.9999999999999993E-3</v>
      </c>
      <c r="C15" s="4">
        <f t="shared" si="0"/>
        <v>0.35573122529644269</v>
      </c>
      <c r="D15" s="76">
        <f t="shared" si="5"/>
        <v>6.3523433088650478E-6</v>
      </c>
      <c r="E15" s="168">
        <v>0.53339120370370374</v>
      </c>
      <c r="F15" s="71">
        <v>90</v>
      </c>
      <c r="G15" s="58">
        <v>12.29</v>
      </c>
      <c r="H15" s="58">
        <v>7.05</v>
      </c>
      <c r="I15" s="58">
        <v>6.58</v>
      </c>
      <c r="J15" s="58">
        <v>12.37</v>
      </c>
      <c r="K15" s="58">
        <v>6.75</v>
      </c>
      <c r="L15" s="58">
        <v>6.59</v>
      </c>
      <c r="M15" s="59">
        <f t="shared" si="6"/>
        <v>12.329999999999998</v>
      </c>
      <c r="N15" s="59">
        <f t="shared" si="7"/>
        <v>6.9</v>
      </c>
      <c r="O15" s="59">
        <f t="shared" si="8"/>
        <v>6.585</v>
      </c>
      <c r="P15" s="60">
        <f t="shared" si="9"/>
        <v>0.12807380556435669</v>
      </c>
      <c r="Q15" s="22">
        <f t="shared" si="10"/>
        <v>1.2589254117941651E-7</v>
      </c>
      <c r="R15" s="61">
        <f t="shared" si="11"/>
        <v>2.7729317849860487E-8</v>
      </c>
      <c r="S15" s="22">
        <f t="shared" si="12"/>
        <v>7.6891506841859143E-16</v>
      </c>
      <c r="T15" s="94">
        <v>298</v>
      </c>
      <c r="U15" s="59">
        <f t="shared" si="13"/>
        <v>285.33</v>
      </c>
      <c r="V15" s="63">
        <f t="shared" si="14"/>
        <v>0.74891994833722531</v>
      </c>
      <c r="W15" s="64">
        <f t="shared" si="15"/>
        <v>5.6094456996537065</v>
      </c>
      <c r="X15" s="65">
        <f t="shared" si="1"/>
        <v>-3.1122360111252425E-8</v>
      </c>
      <c r="Y15" s="66">
        <f t="shared" si="2"/>
        <v>-3.107337321167309E-8</v>
      </c>
      <c r="Z15" s="66">
        <f t="shared" si="3"/>
        <v>-3.1073450317532728E-8</v>
      </c>
      <c r="AA15" s="67">
        <f t="shared" si="4"/>
        <v>-3.1024540281082286E-8</v>
      </c>
      <c r="AB15" s="68">
        <f t="shared" si="17"/>
        <v>9.8863298883185134E-5</v>
      </c>
      <c r="AC15" s="69"/>
      <c r="AD15" s="70">
        <f t="shared" si="16"/>
        <v>0.98863298883185136</v>
      </c>
      <c r="AE15" s="70"/>
      <c r="AF15" s="74"/>
      <c r="AG15" s="71">
        <v>90</v>
      </c>
    </row>
    <row r="16" spans="1:33">
      <c r="A16" s="172">
        <f>35*60</f>
        <v>2100</v>
      </c>
      <c r="B16" s="172">
        <v>4.0000000000000001E-3</v>
      </c>
      <c r="C16" s="4">
        <f t="shared" si="0"/>
        <v>0.15810276679841898</v>
      </c>
      <c r="D16" s="76">
        <f t="shared" si="5"/>
        <v>2.8232636928289104E-6</v>
      </c>
      <c r="E16" s="168">
        <v>0.53350694444444446</v>
      </c>
      <c r="F16" s="71">
        <v>100</v>
      </c>
      <c r="G16" s="58">
        <v>12.32</v>
      </c>
      <c r="H16" s="58">
        <v>7.05</v>
      </c>
      <c r="I16" s="58">
        <v>7</v>
      </c>
      <c r="J16" s="58">
        <v>12.38</v>
      </c>
      <c r="K16" s="58">
        <v>6.75</v>
      </c>
      <c r="L16" s="58">
        <v>6.98</v>
      </c>
      <c r="M16" s="59">
        <f t="shared" si="6"/>
        <v>12.350000000000001</v>
      </c>
      <c r="N16" s="59">
        <f t="shared" si="7"/>
        <v>6.9</v>
      </c>
      <c r="O16" s="59">
        <f t="shared" si="8"/>
        <v>6.99</v>
      </c>
      <c r="P16" s="60">
        <f t="shared" si="9"/>
        <v>0.13599536748804394</v>
      </c>
      <c r="Q16" s="22">
        <f t="shared" si="10"/>
        <v>1.2589254117941651E-7</v>
      </c>
      <c r="R16" s="61">
        <f t="shared" si="11"/>
        <v>2.7775442294923562E-8</v>
      </c>
      <c r="S16" s="22">
        <f t="shared" si="12"/>
        <v>7.7147519467862866E-16</v>
      </c>
      <c r="T16" s="94">
        <v>298</v>
      </c>
      <c r="U16" s="59">
        <f t="shared" si="13"/>
        <v>285.35000000000002</v>
      </c>
      <c r="V16" s="63">
        <f t="shared" si="14"/>
        <v>0.74768534579575374</v>
      </c>
      <c r="W16" s="64">
        <f t="shared" si="15"/>
        <v>5.5935219387263855</v>
      </c>
      <c r="X16" s="65">
        <f t="shared" si="1"/>
        <v>-3.3147238571717013E-8</v>
      </c>
      <c r="Y16" s="66">
        <f t="shared" si="2"/>
        <v>-3.3091494744604423E-8</v>
      </c>
      <c r="Z16" s="66">
        <f t="shared" si="3"/>
        <v>-3.3091588489193559E-8</v>
      </c>
      <c r="AA16" s="67">
        <f t="shared" si="4"/>
        <v>-3.30359380913689E-8</v>
      </c>
      <c r="AB16" s="68">
        <f t="shared" si="17"/>
        <v>9.8552564637433896E-5</v>
      </c>
      <c r="AC16" s="69"/>
      <c r="AD16" s="70">
        <f t="shared" si="16"/>
        <v>0.98552564637433893</v>
      </c>
      <c r="AE16" s="70"/>
      <c r="AF16" s="74"/>
      <c r="AG16" s="71">
        <v>100</v>
      </c>
    </row>
    <row r="17" spans="2:33">
      <c r="B17" s="172"/>
      <c r="C17" s="4"/>
      <c r="D17" s="76"/>
      <c r="E17" s="168">
        <v>0.53362268518518519</v>
      </c>
      <c r="F17" s="71">
        <v>110</v>
      </c>
      <c r="G17" s="58">
        <v>12.32</v>
      </c>
      <c r="H17" s="58">
        <v>7.05</v>
      </c>
      <c r="I17" s="58">
        <v>7.18</v>
      </c>
      <c r="J17" s="58">
        <v>12.39</v>
      </c>
      <c r="K17" s="58">
        <v>6.74</v>
      </c>
      <c r="L17" s="58">
        <v>7.18</v>
      </c>
      <c r="M17" s="59">
        <f t="shared" si="6"/>
        <v>12.355</v>
      </c>
      <c r="N17" s="59">
        <f t="shared" si="7"/>
        <v>6.8949999999999996</v>
      </c>
      <c r="O17" s="59">
        <f t="shared" si="8"/>
        <v>7.18</v>
      </c>
      <c r="P17" s="60">
        <f t="shared" si="9"/>
        <v>0.13970340514122606</v>
      </c>
      <c r="Q17" s="22">
        <f t="shared" si="10"/>
        <v>1.2735030810166618E-7</v>
      </c>
      <c r="R17" s="61">
        <f t="shared" si="11"/>
        <v>2.7468910397590655E-8</v>
      </c>
      <c r="S17" s="22">
        <f t="shared" si="12"/>
        <v>7.5454103843086399E-16</v>
      </c>
      <c r="T17" s="94">
        <v>298</v>
      </c>
      <c r="U17" s="59">
        <f t="shared" si="13"/>
        <v>285.35500000000002</v>
      </c>
      <c r="V17" s="63">
        <f t="shared" si="14"/>
        <v>0.74737672220132156</v>
      </c>
      <c r="W17" s="64">
        <f t="shared" si="15"/>
        <v>5.5895484145765337</v>
      </c>
      <c r="X17" s="65">
        <f t="shared" si="1"/>
        <v>-3.3215366139799361E-8</v>
      </c>
      <c r="Y17" s="66">
        <f t="shared" si="2"/>
        <v>-3.315920435885305E-8</v>
      </c>
      <c r="Z17" s="66">
        <f t="shared" si="3"/>
        <v>-3.3159299319288704E-8</v>
      </c>
      <c r="AA17" s="67">
        <f t="shared" si="4"/>
        <v>-3.3103232177652756E-8</v>
      </c>
      <c r="AB17" s="68">
        <f t="shared" si="17"/>
        <v>9.8221649065549429E-5</v>
      </c>
      <c r="AC17" s="69"/>
      <c r="AD17" s="70">
        <f t="shared" si="16"/>
        <v>0.98221649065549432</v>
      </c>
      <c r="AE17" s="70"/>
      <c r="AF17" s="74"/>
      <c r="AG17" s="71">
        <v>110</v>
      </c>
    </row>
    <row r="18" spans="2:33">
      <c r="B18" s="172"/>
      <c r="C18" s="4"/>
      <c r="D18" s="76"/>
      <c r="E18" s="168">
        <v>0.53373842592592591</v>
      </c>
      <c r="F18" s="71">
        <v>120</v>
      </c>
      <c r="G18" s="58">
        <v>12.34</v>
      </c>
      <c r="H18" s="58">
        <v>7.06</v>
      </c>
      <c r="I18" s="58">
        <v>7.52</v>
      </c>
      <c r="J18" s="58">
        <v>12.4</v>
      </c>
      <c r="K18" s="58">
        <v>6.75</v>
      </c>
      <c r="L18" s="58">
        <v>7.38</v>
      </c>
      <c r="M18" s="59">
        <f t="shared" si="6"/>
        <v>12.370000000000001</v>
      </c>
      <c r="N18" s="59">
        <f t="shared" si="7"/>
        <v>6.9049999999999994</v>
      </c>
      <c r="O18" s="59">
        <f t="shared" si="8"/>
        <v>7.4499999999999993</v>
      </c>
      <c r="P18" s="60">
        <f t="shared" si="9"/>
        <v>0.14499254163036754</v>
      </c>
      <c r="Q18" s="22">
        <f t="shared" si="10"/>
        <v>1.2445146117713856E-7</v>
      </c>
      <c r="R18" s="61">
        <f t="shared" si="11"/>
        <v>2.8143802910462894E-8</v>
      </c>
      <c r="S18" s="22">
        <f t="shared" si="12"/>
        <v>7.9207364226297965E-16</v>
      </c>
      <c r="T18" s="94">
        <v>298</v>
      </c>
      <c r="U18" s="59">
        <f t="shared" si="13"/>
        <v>285.37</v>
      </c>
      <c r="V18" s="63">
        <f t="shared" si="14"/>
        <v>0.74645091630716986</v>
      </c>
      <c r="W18" s="64">
        <f t="shared" si="15"/>
        <v>5.5776456037432149</v>
      </c>
      <c r="X18" s="65">
        <f t="shared" si="1"/>
        <v>-3.6142448810248911E-8</v>
      </c>
      <c r="Y18" s="66">
        <f t="shared" si="2"/>
        <v>-3.6075727191415391E-8</v>
      </c>
      <c r="Z18" s="66">
        <f t="shared" si="3"/>
        <v>-3.6075850364431231E-8</v>
      </c>
      <c r="AA18" s="67">
        <f t="shared" si="4"/>
        <v>-3.6009251463840654E-8</v>
      </c>
      <c r="AB18" s="68">
        <f t="shared" si="17"/>
        <v>9.7890056389426534E-5</v>
      </c>
      <c r="AC18" s="75">
        <f>D7</f>
        <v>8.3992094861660077E-5</v>
      </c>
      <c r="AD18" s="70">
        <f t="shared" si="16"/>
        <v>0.97890056389426539</v>
      </c>
      <c r="AE18" s="70">
        <f>AC18*10000</f>
        <v>0.83992094861660072</v>
      </c>
      <c r="AF18" s="74">
        <f>(AD18-AE18)*(AD18-AE18)</f>
        <v>1.9315333462727683E-2</v>
      </c>
      <c r="AG18" s="71">
        <v>120</v>
      </c>
    </row>
    <row r="19" spans="2:33">
      <c r="B19" s="172"/>
      <c r="C19" s="4"/>
      <c r="D19" s="76"/>
      <c r="E19" s="168">
        <v>0.53385416666666663</v>
      </c>
      <c r="F19" s="71">
        <v>130</v>
      </c>
      <c r="G19" s="58">
        <v>12.35</v>
      </c>
      <c r="H19" s="58">
        <v>7.07</v>
      </c>
      <c r="I19" s="58">
        <v>7.59</v>
      </c>
      <c r="J19" s="58">
        <v>12.41</v>
      </c>
      <c r="K19" s="58">
        <v>6.75</v>
      </c>
      <c r="L19" s="58">
        <v>7.48</v>
      </c>
      <c r="M19" s="59">
        <f t="shared" si="6"/>
        <v>12.379999999999999</v>
      </c>
      <c r="N19" s="59">
        <f t="shared" si="7"/>
        <v>6.91</v>
      </c>
      <c r="O19" s="59">
        <f t="shared" si="8"/>
        <v>7.5350000000000001</v>
      </c>
      <c r="P19" s="60">
        <f t="shared" si="9"/>
        <v>0.14667087731276948</v>
      </c>
      <c r="Q19" s="22">
        <f t="shared" si="10"/>
        <v>1.2302687708123796E-7</v>
      </c>
      <c r="R19" s="61">
        <f t="shared" si="11"/>
        <v>2.849336093642513E-8</v>
      </c>
      <c r="S19" s="22">
        <f t="shared" si="12"/>
        <v>8.1187161745339757E-16</v>
      </c>
      <c r="T19" s="94">
        <v>298</v>
      </c>
      <c r="U19" s="59">
        <f t="shared" si="13"/>
        <v>285.38</v>
      </c>
      <c r="V19" s="63">
        <f t="shared" si="14"/>
        <v>0.74583376644634025</v>
      </c>
      <c r="W19" s="64">
        <f t="shared" si="15"/>
        <v>5.5697251748020609</v>
      </c>
      <c r="X19" s="65">
        <f t="shared" si="1"/>
        <v>-3.7389638795389755E-8</v>
      </c>
      <c r="Y19" s="66">
        <f t="shared" si="2"/>
        <v>-3.7317968788855369E-8</v>
      </c>
      <c r="Z19" s="66">
        <f t="shared" si="3"/>
        <v>-3.7318106168889043E-8</v>
      </c>
      <c r="AA19" s="67">
        <f t="shared" si="4"/>
        <v>-3.7246573015716857E-8</v>
      </c>
      <c r="AB19" s="68">
        <f t="shared" si="17"/>
        <v>9.7529298297116901E-5</v>
      </c>
      <c r="AC19" s="69"/>
      <c r="AD19" s="70">
        <f t="shared" si="16"/>
        <v>0.97529298297116895</v>
      </c>
      <c r="AE19" s="70"/>
      <c r="AF19" s="74"/>
      <c r="AG19" s="71">
        <v>130</v>
      </c>
    </row>
    <row r="20" spans="2:33">
      <c r="E20" s="168">
        <v>0.53396990740740735</v>
      </c>
      <c r="F20" s="71">
        <v>140</v>
      </c>
      <c r="G20" s="58">
        <v>12.36</v>
      </c>
      <c r="H20" s="58">
        <v>7.08</v>
      </c>
      <c r="I20" s="58">
        <v>7.77</v>
      </c>
      <c r="J20" s="58">
        <v>12.42</v>
      </c>
      <c r="K20" s="58">
        <v>6.76</v>
      </c>
      <c r="L20" s="58">
        <v>7.66</v>
      </c>
      <c r="M20" s="59">
        <f t="shared" si="6"/>
        <v>12.39</v>
      </c>
      <c r="N20" s="59">
        <f t="shared" si="7"/>
        <v>6.92</v>
      </c>
      <c r="O20" s="59">
        <f t="shared" si="8"/>
        <v>7.7149999999999999</v>
      </c>
      <c r="P20" s="60">
        <f t="shared" si="9"/>
        <v>0.15019926869811945</v>
      </c>
      <c r="Q20" s="22">
        <f t="shared" si="10"/>
        <v>1.2022644346174111E-7</v>
      </c>
      <c r="R20" s="61">
        <f t="shared" si="11"/>
        <v>2.9181296156934304E-8</v>
      </c>
      <c r="S20" s="22">
        <f t="shared" si="12"/>
        <v>8.515480453987088E-16</v>
      </c>
      <c r="T20" s="94">
        <v>298</v>
      </c>
      <c r="U20" s="59">
        <f t="shared" si="13"/>
        <v>285.39</v>
      </c>
      <c r="V20" s="63">
        <f t="shared" si="14"/>
        <v>0.74521665983508845</v>
      </c>
      <c r="W20" s="64">
        <f t="shared" si="15"/>
        <v>5.5618165469926168</v>
      </c>
      <c r="X20" s="65">
        <f t="shared" si="1"/>
        <v>-4.0063524694945919E-8</v>
      </c>
      <c r="Y20" s="66">
        <f t="shared" si="2"/>
        <v>-3.9980921249631545E-8</v>
      </c>
      <c r="Z20" s="66">
        <f t="shared" si="3"/>
        <v>-3.9981091562384347E-8</v>
      </c>
      <c r="AA20" s="67">
        <f t="shared" si="4"/>
        <v>-3.989865772751712E-8</v>
      </c>
      <c r="AB20" s="68">
        <f t="shared" si="17"/>
        <v>9.7156117694239245E-5</v>
      </c>
      <c r="AC20" s="69"/>
      <c r="AD20" s="70">
        <f t="shared" si="16"/>
        <v>0.97156117694239241</v>
      </c>
      <c r="AE20" s="70"/>
      <c r="AF20" s="74"/>
      <c r="AG20" s="71">
        <v>140</v>
      </c>
    </row>
    <row r="21" spans="2:33">
      <c r="E21" s="168">
        <v>0.53408564814814818</v>
      </c>
      <c r="F21" s="71">
        <v>150</v>
      </c>
      <c r="G21" s="58">
        <v>12.37</v>
      </c>
      <c r="H21" s="58">
        <v>7.08</v>
      </c>
      <c r="I21" s="58">
        <v>7.84</v>
      </c>
      <c r="J21" s="58">
        <v>12.43</v>
      </c>
      <c r="K21" s="58">
        <v>6.76</v>
      </c>
      <c r="L21" s="58">
        <v>7.61</v>
      </c>
      <c r="M21" s="59">
        <f t="shared" si="6"/>
        <v>12.399999999999999</v>
      </c>
      <c r="N21" s="59">
        <f t="shared" si="7"/>
        <v>6.92</v>
      </c>
      <c r="O21" s="59">
        <f t="shared" si="8"/>
        <v>7.7249999999999996</v>
      </c>
      <c r="P21" s="60">
        <f t="shared" si="9"/>
        <v>0.1504186346291993</v>
      </c>
      <c r="Q21" s="22">
        <f t="shared" si="10"/>
        <v>1.2022644346174111E-7</v>
      </c>
      <c r="R21" s="61">
        <f t="shared" si="11"/>
        <v>2.9205555892564794E-8</v>
      </c>
      <c r="S21" s="22">
        <f t="shared" si="12"/>
        <v>8.5296449499372613E-16</v>
      </c>
      <c r="T21" s="94">
        <v>298</v>
      </c>
      <c r="U21" s="59">
        <f t="shared" si="13"/>
        <v>285.39999999999998</v>
      </c>
      <c r="V21" s="63">
        <f t="shared" si="14"/>
        <v>0.74459959646886953</v>
      </c>
      <c r="W21" s="64">
        <f t="shared" si="15"/>
        <v>5.5539197019259063</v>
      </c>
      <c r="X21" s="65">
        <f t="shared" si="1"/>
        <v>-4.0080300852177291E-8</v>
      </c>
      <c r="Y21" s="66">
        <f t="shared" si="2"/>
        <v>-3.9997286599130633E-8</v>
      </c>
      <c r="Z21" s="66">
        <f t="shared" si="3"/>
        <v>-3.9997458538114682E-8</v>
      </c>
      <c r="AA21" s="67">
        <f t="shared" si="4"/>
        <v>-3.9914615511812601E-8</v>
      </c>
      <c r="AB21" s="68">
        <f t="shared" si="17"/>
        <v>9.675630734749509E-5</v>
      </c>
      <c r="AC21" s="69"/>
      <c r="AD21" s="70">
        <f t="shared" si="16"/>
        <v>0.96756307347495085</v>
      </c>
      <c r="AE21" s="70"/>
      <c r="AF21" s="74"/>
      <c r="AG21" s="71">
        <v>150</v>
      </c>
    </row>
    <row r="22" spans="2:33">
      <c r="E22" s="168">
        <v>0.53420138888888891</v>
      </c>
      <c r="F22" s="71">
        <v>160</v>
      </c>
      <c r="G22" s="58">
        <v>12.38</v>
      </c>
      <c r="H22" s="58">
        <v>7.09</v>
      </c>
      <c r="I22" s="58">
        <v>7.65</v>
      </c>
      <c r="J22" s="58">
        <v>12.44</v>
      </c>
      <c r="K22" s="58">
        <v>6.76</v>
      </c>
      <c r="L22" s="58">
        <v>7.66</v>
      </c>
      <c r="M22" s="59">
        <f t="shared" si="6"/>
        <v>12.41</v>
      </c>
      <c r="N22" s="59">
        <f t="shared" si="7"/>
        <v>6.9249999999999998</v>
      </c>
      <c r="O22" s="59">
        <f t="shared" si="8"/>
        <v>7.6550000000000002</v>
      </c>
      <c r="P22" s="60">
        <f t="shared" si="9"/>
        <v>0.14908008345736382</v>
      </c>
      <c r="Q22" s="22">
        <f t="shared" si="10"/>
        <v>1.1885022274370168E-7</v>
      </c>
      <c r="R22" s="61">
        <f t="shared" si="11"/>
        <v>2.9568301343043259E-8</v>
      </c>
      <c r="S22" s="22">
        <f t="shared" si="12"/>
        <v>8.7428444431301374E-16</v>
      </c>
      <c r="T22" s="94">
        <v>298</v>
      </c>
      <c r="U22" s="59">
        <f t="shared" si="13"/>
        <v>285.41000000000003</v>
      </c>
      <c r="V22" s="63">
        <f t="shared" si="14"/>
        <v>0.74398257634313258</v>
      </c>
      <c r="W22" s="64">
        <f t="shared" si="15"/>
        <v>5.5460346212427529</v>
      </c>
      <c r="X22" s="65">
        <f t="shared" si="1"/>
        <v>-4.0605863961890402E-8</v>
      </c>
      <c r="Y22" s="66">
        <f t="shared" si="2"/>
        <v>-4.0520304656601431E-8</v>
      </c>
      <c r="Z22" s="66">
        <f t="shared" si="3"/>
        <v>-4.0520484935851946E-8</v>
      </c>
      <c r="AA22" s="67">
        <f t="shared" si="4"/>
        <v>-4.0435105150092301E-8</v>
      </c>
      <c r="AB22" s="68">
        <f t="shared" si="17"/>
        <v>9.6356333336430951E-5</v>
      </c>
      <c r="AC22" s="69"/>
      <c r="AD22" s="70">
        <f t="shared" si="16"/>
        <v>0.96356333336430955</v>
      </c>
      <c r="AE22" s="70"/>
      <c r="AF22" s="74"/>
      <c r="AG22" s="71">
        <v>160</v>
      </c>
    </row>
    <row r="23" spans="2:33">
      <c r="E23" s="168">
        <v>0.53431712962962963</v>
      </c>
      <c r="F23" s="71">
        <v>170</v>
      </c>
      <c r="G23" s="58">
        <v>12.38</v>
      </c>
      <c r="H23" s="58">
        <v>7.09</v>
      </c>
      <c r="I23" s="58">
        <v>7.33</v>
      </c>
      <c r="J23" s="58">
        <v>12.45</v>
      </c>
      <c r="K23" s="58">
        <v>6.76</v>
      </c>
      <c r="L23" s="58">
        <v>7.54</v>
      </c>
      <c r="M23" s="59">
        <f t="shared" si="6"/>
        <v>12.414999999999999</v>
      </c>
      <c r="N23" s="59">
        <f t="shared" si="7"/>
        <v>6.9249999999999998</v>
      </c>
      <c r="O23" s="59">
        <f t="shared" si="8"/>
        <v>7.4350000000000005</v>
      </c>
      <c r="P23" s="60">
        <f t="shared" si="9"/>
        <v>0.14480749754426742</v>
      </c>
      <c r="Q23" s="22">
        <f t="shared" si="10"/>
        <v>1.1885022274370168E-7</v>
      </c>
      <c r="R23" s="61">
        <f t="shared" si="11"/>
        <v>2.9580589524944305E-8</v>
      </c>
      <c r="S23" s="22">
        <f t="shared" si="12"/>
        <v>8.7501127664324476E-16</v>
      </c>
      <c r="T23" s="94">
        <v>298</v>
      </c>
      <c r="U23" s="59">
        <f t="shared" si="13"/>
        <v>285.41500000000002</v>
      </c>
      <c r="V23" s="63">
        <f t="shared" si="14"/>
        <v>0.74367408249402889</v>
      </c>
      <c r="W23" s="64">
        <f t="shared" si="15"/>
        <v>5.5420964868160016</v>
      </c>
      <c r="X23" s="65">
        <f t="shared" si="1"/>
        <v>-3.9336833118796377E-8</v>
      </c>
      <c r="Y23" s="66">
        <f t="shared" si="2"/>
        <v>-3.9256199026498392E-8</v>
      </c>
      <c r="Z23" s="66">
        <f t="shared" si="3"/>
        <v>-3.9256364313236683E-8</v>
      </c>
      <c r="AA23" s="67">
        <f t="shared" si="4"/>
        <v>-3.9175894830055269E-8</v>
      </c>
      <c r="AB23" s="68">
        <f t="shared" si="17"/>
        <v>9.5951129089269469E-5</v>
      </c>
      <c r="AC23" s="69"/>
      <c r="AD23" s="70">
        <f t="shared" si="16"/>
        <v>0.95951129089269471</v>
      </c>
      <c r="AE23" s="70"/>
      <c r="AF23" s="74"/>
      <c r="AG23" s="71">
        <v>170</v>
      </c>
    </row>
    <row r="24" spans="2:33">
      <c r="E24" s="168">
        <v>0.53443287037037035</v>
      </c>
      <c r="F24" s="71">
        <v>180</v>
      </c>
      <c r="G24" s="58">
        <v>12.39</v>
      </c>
      <c r="H24" s="58">
        <v>7.08</v>
      </c>
      <c r="I24" s="58">
        <v>7.22</v>
      </c>
      <c r="J24" s="58">
        <v>12.45</v>
      </c>
      <c r="K24" s="58">
        <v>6.76</v>
      </c>
      <c r="L24" s="58">
        <v>7.48</v>
      </c>
      <c r="M24" s="59">
        <f t="shared" si="6"/>
        <v>12.42</v>
      </c>
      <c r="N24" s="59">
        <f t="shared" si="7"/>
        <v>6.92</v>
      </c>
      <c r="O24" s="59">
        <f t="shared" si="8"/>
        <v>7.35</v>
      </c>
      <c r="P24" s="60">
        <f t="shared" si="9"/>
        <v>0.14316374846252655</v>
      </c>
      <c r="Q24" s="22">
        <f t="shared" si="10"/>
        <v>1.2022644346174111E-7</v>
      </c>
      <c r="R24" s="61">
        <f t="shared" si="11"/>
        <v>2.9254135885249679E-8</v>
      </c>
      <c r="S24" s="22">
        <f t="shared" si="12"/>
        <v>8.5580446639265308E-16</v>
      </c>
      <c r="T24" s="94">
        <v>298</v>
      </c>
      <c r="U24" s="59">
        <f t="shared" si="13"/>
        <v>285.42</v>
      </c>
      <c r="V24" s="63">
        <f t="shared" si="14"/>
        <v>0.74336559945334169</v>
      </c>
      <c r="W24" s="64">
        <f t="shared" si="15"/>
        <v>5.5381612866139935</v>
      </c>
      <c r="X24" s="65">
        <f t="shared" si="1"/>
        <v>-3.790795199288384E-8</v>
      </c>
      <c r="Y24" s="66">
        <f t="shared" si="2"/>
        <v>-3.7832761830218488E-8</v>
      </c>
      <c r="Z24" s="66">
        <f t="shared" si="3"/>
        <v>-3.7832910969390208E-8</v>
      </c>
      <c r="AA24" s="67">
        <f t="shared" si="4"/>
        <v>-3.7757869354263524E-8</v>
      </c>
      <c r="AB24" s="68">
        <f t="shared" si="17"/>
        <v>9.5558565998222271E-5</v>
      </c>
      <c r="AC24" s="69"/>
      <c r="AD24" s="70">
        <f t="shared" si="16"/>
        <v>0.95558565998222267</v>
      </c>
      <c r="AE24" s="70"/>
      <c r="AF24" s="74"/>
      <c r="AG24" s="71">
        <v>180</v>
      </c>
    </row>
    <row r="25" spans="2:33">
      <c r="E25" s="168">
        <v>0.53454861111111107</v>
      </c>
      <c r="F25" s="71">
        <v>190</v>
      </c>
      <c r="G25" s="58">
        <v>12.41</v>
      </c>
      <c r="H25" s="58">
        <v>7.09</v>
      </c>
      <c r="I25" s="58">
        <v>7.82</v>
      </c>
      <c r="J25" s="58">
        <v>12.48</v>
      </c>
      <c r="K25" s="58">
        <v>6.75</v>
      </c>
      <c r="L25" s="58">
        <v>7.82</v>
      </c>
      <c r="M25" s="59">
        <f t="shared" si="6"/>
        <v>12.445</v>
      </c>
      <c r="N25" s="59">
        <f t="shared" si="7"/>
        <v>6.92</v>
      </c>
      <c r="O25" s="59">
        <f t="shared" si="8"/>
        <v>7.82</v>
      </c>
      <c r="P25" s="60">
        <f t="shared" si="9"/>
        <v>0.15238097589784105</v>
      </c>
      <c r="Q25" s="22">
        <f t="shared" si="10"/>
        <v>1.2022644346174111E-7</v>
      </c>
      <c r="R25" s="61">
        <f t="shared" si="11"/>
        <v>2.9314974526808551E-8</v>
      </c>
      <c r="S25" s="22">
        <f t="shared" si="12"/>
        <v>8.5936773150743422E-16</v>
      </c>
      <c r="T25" s="94">
        <v>298</v>
      </c>
      <c r="U25" s="59">
        <f t="shared" si="13"/>
        <v>285.44499999999999</v>
      </c>
      <c r="V25" s="63">
        <f t="shared" si="14"/>
        <v>0.74182334635628966</v>
      </c>
      <c r="W25" s="64">
        <f t="shared" si="15"/>
        <v>5.5185292190125743</v>
      </c>
      <c r="X25" s="65">
        <f t="shared" si="1"/>
        <v>-4.0499710422328244E-8</v>
      </c>
      <c r="Y25" s="66">
        <f t="shared" si="2"/>
        <v>-4.0413546183336617E-8</v>
      </c>
      <c r="Z25" s="66">
        <f t="shared" si="3"/>
        <v>-4.0413729500106136E-8</v>
      </c>
      <c r="AA25" s="67">
        <f t="shared" si="4"/>
        <v>-4.0327747797861167E-8</v>
      </c>
      <c r="AB25" s="68">
        <f t="shared" si="17"/>
        <v>9.5180237386645002E-5</v>
      </c>
      <c r="AC25" s="69"/>
      <c r="AD25" s="70">
        <f t="shared" si="16"/>
        <v>0.95180237386645006</v>
      </c>
      <c r="AE25" s="70"/>
      <c r="AF25" s="74"/>
      <c r="AG25" s="71">
        <v>190</v>
      </c>
    </row>
    <row r="26" spans="2:33">
      <c r="E26" s="168">
        <v>0.53466435185185179</v>
      </c>
      <c r="F26" s="71">
        <v>200</v>
      </c>
      <c r="G26" s="58">
        <v>12.43</v>
      </c>
      <c r="H26" s="58">
        <v>7.1</v>
      </c>
      <c r="I26" s="58">
        <v>7.96</v>
      </c>
      <c r="J26" s="58">
        <v>12.49</v>
      </c>
      <c r="K26" s="58">
        <v>6.76</v>
      </c>
      <c r="L26" s="58">
        <v>7.99</v>
      </c>
      <c r="M26" s="59">
        <f t="shared" si="6"/>
        <v>12.46</v>
      </c>
      <c r="N26" s="59">
        <f t="shared" si="7"/>
        <v>6.93</v>
      </c>
      <c r="O26" s="59">
        <f t="shared" si="8"/>
        <v>7.9749999999999996</v>
      </c>
      <c r="P26" s="60">
        <f t="shared" si="9"/>
        <v>0.15543960708123084</v>
      </c>
      <c r="Q26" s="22">
        <f t="shared" si="10"/>
        <v>1.174897554939528E-7</v>
      </c>
      <c r="R26" s="61">
        <f t="shared" si="11"/>
        <v>3.0035223584263672E-8</v>
      </c>
      <c r="S26" s="22">
        <f t="shared" si="12"/>
        <v>9.0211465575670864E-16</v>
      </c>
      <c r="T26" s="94">
        <v>298</v>
      </c>
      <c r="U26" s="59">
        <f t="shared" si="13"/>
        <v>285.45999999999998</v>
      </c>
      <c r="V26" s="63">
        <f t="shared" si="14"/>
        <v>0.74089812416272083</v>
      </c>
      <c r="W26" s="64">
        <f t="shared" si="15"/>
        <v>5.5067850430982013</v>
      </c>
      <c r="X26" s="65">
        <f t="shared" si="1"/>
        <v>-4.3275573179674167E-8</v>
      </c>
      <c r="Y26" s="66">
        <f t="shared" si="2"/>
        <v>-4.3176773206889975E-8</v>
      </c>
      <c r="Z26" s="66">
        <f t="shared" si="3"/>
        <v>-4.3176998771426849E-8</v>
      </c>
      <c r="AA26" s="67">
        <f t="shared" si="4"/>
        <v>-4.3078423333232684E-8</v>
      </c>
      <c r="AB26" s="68">
        <f t="shared" si="17"/>
        <v>9.4776100703999883E-5</v>
      </c>
      <c r="AC26" s="69"/>
      <c r="AD26" s="70">
        <f t="shared" si="16"/>
        <v>0.94776100703999888</v>
      </c>
      <c r="AE26" s="70"/>
      <c r="AF26" s="74"/>
      <c r="AG26" s="71">
        <v>200</v>
      </c>
    </row>
    <row r="27" spans="2:33">
      <c r="E27" s="168">
        <v>0.53478009259259263</v>
      </c>
      <c r="F27" s="71">
        <v>210</v>
      </c>
      <c r="G27" s="58">
        <v>12.44</v>
      </c>
      <c r="H27" s="58">
        <v>7.11</v>
      </c>
      <c r="I27" s="58">
        <v>8.1199999999999992</v>
      </c>
      <c r="J27" s="58">
        <v>12.5</v>
      </c>
      <c r="K27" s="58">
        <v>6.77</v>
      </c>
      <c r="L27" s="58">
        <v>8.1</v>
      </c>
      <c r="M27" s="59">
        <f t="shared" si="6"/>
        <v>12.469999999999999</v>
      </c>
      <c r="N27" s="59">
        <f t="shared" si="7"/>
        <v>6.9399999999999995</v>
      </c>
      <c r="O27" s="59">
        <f t="shared" si="8"/>
        <v>8.11</v>
      </c>
      <c r="P27" s="60">
        <f t="shared" si="9"/>
        <v>0.15809684405543764</v>
      </c>
      <c r="Q27" s="22">
        <f t="shared" si="10"/>
        <v>1.1481536214968814E-7</v>
      </c>
      <c r="R27" s="61">
        <f t="shared" si="11"/>
        <v>3.0760385077342167E-8</v>
      </c>
      <c r="S27" s="22">
        <f t="shared" si="12"/>
        <v>9.4620129010637477E-16</v>
      </c>
      <c r="T27" s="94">
        <v>298</v>
      </c>
      <c r="U27" s="59">
        <f t="shared" si="13"/>
        <v>285.47000000000003</v>
      </c>
      <c r="V27" s="63">
        <f t="shared" si="14"/>
        <v>0.74028136338448358</v>
      </c>
      <c r="W27" s="64">
        <f t="shared" si="15"/>
        <v>5.4989701648425955</v>
      </c>
      <c r="X27" s="65">
        <f t="shared" si="1"/>
        <v>-4.6021404896524495E-8</v>
      </c>
      <c r="Y27" s="66">
        <f t="shared" si="2"/>
        <v>-4.5909158104605368E-8</v>
      </c>
      <c r="Z27" s="66">
        <f t="shared" si="3"/>
        <v>-4.5909431875958599E-8</v>
      </c>
      <c r="AA27" s="67">
        <f t="shared" si="4"/>
        <v>-4.5797457519929079E-8</v>
      </c>
      <c r="AB27" s="68">
        <f t="shared" si="17"/>
        <v>9.4344331469883988E-5</v>
      </c>
      <c r="AC27" s="69"/>
      <c r="AD27" s="70">
        <f t="shared" si="16"/>
        <v>0.94344331469883991</v>
      </c>
      <c r="AE27" s="70"/>
      <c r="AF27" s="74"/>
      <c r="AG27" s="71">
        <v>210</v>
      </c>
    </row>
    <row r="28" spans="2:33">
      <c r="E28" s="168">
        <v>0.53489583333333335</v>
      </c>
      <c r="F28" s="71">
        <v>220</v>
      </c>
      <c r="G28" s="58">
        <v>12.45</v>
      </c>
      <c r="H28" s="58">
        <v>7.11</v>
      </c>
      <c r="I28" s="58">
        <v>8.34</v>
      </c>
      <c r="J28" s="58">
        <v>12.51</v>
      </c>
      <c r="K28" s="58">
        <v>6.77</v>
      </c>
      <c r="L28" s="58">
        <v>8.2100000000000009</v>
      </c>
      <c r="M28" s="59">
        <f t="shared" si="6"/>
        <v>12.48</v>
      </c>
      <c r="N28" s="59">
        <f t="shared" si="7"/>
        <v>6.9399999999999995</v>
      </c>
      <c r="O28" s="59">
        <f t="shared" si="8"/>
        <v>8.2750000000000004</v>
      </c>
      <c r="P28" s="60">
        <f t="shared" si="9"/>
        <v>0.16133987230233185</v>
      </c>
      <c r="Q28" s="22">
        <f t="shared" si="10"/>
        <v>1.1481536214968814E-7</v>
      </c>
      <c r="R28" s="61">
        <f t="shared" si="11"/>
        <v>3.0785957581245197E-8</v>
      </c>
      <c r="S28" s="22">
        <f t="shared" si="12"/>
        <v>9.4777518419422855E-16</v>
      </c>
      <c r="T28" s="94">
        <v>298</v>
      </c>
      <c r="U28" s="59">
        <f t="shared" si="13"/>
        <v>285.48</v>
      </c>
      <c r="V28" s="63">
        <f t="shared" si="14"/>
        <v>0.73966464581493552</v>
      </c>
      <c r="W28" s="64">
        <f t="shared" si="15"/>
        <v>5.4911669232893994</v>
      </c>
      <c r="X28" s="65">
        <f t="shared" si="1"/>
        <v>-4.6881165065944266E-8</v>
      </c>
      <c r="Y28" s="66">
        <f t="shared" si="2"/>
        <v>-4.6764115587068948E-8</v>
      </c>
      <c r="Z28" s="66">
        <f t="shared" si="3"/>
        <v>-4.6764407827683811E-8</v>
      </c>
      <c r="AA28" s="67">
        <f t="shared" si="4"/>
        <v>-4.6647649130133198E-8</v>
      </c>
      <c r="AB28" s="68">
        <f t="shared" si="17"/>
        <v>9.388523806592136E-5</v>
      </c>
      <c r="AC28" s="69"/>
      <c r="AD28" s="70">
        <f t="shared" si="16"/>
        <v>0.93885238065921361</v>
      </c>
      <c r="AE28" s="70"/>
      <c r="AF28" s="74"/>
      <c r="AG28" s="71">
        <v>220</v>
      </c>
    </row>
    <row r="29" spans="2:33">
      <c r="E29" s="168">
        <v>0.53501157407407407</v>
      </c>
      <c r="F29" s="71">
        <v>230</v>
      </c>
      <c r="G29" s="58">
        <v>12.46</v>
      </c>
      <c r="H29" s="58">
        <v>7.11</v>
      </c>
      <c r="I29" s="58">
        <v>8.23</v>
      </c>
      <c r="J29" s="58">
        <v>12.52</v>
      </c>
      <c r="K29" s="58">
        <v>6.77</v>
      </c>
      <c r="L29" s="58">
        <v>8.2799999999999994</v>
      </c>
      <c r="M29" s="59">
        <f t="shared" si="6"/>
        <v>12.49</v>
      </c>
      <c r="N29" s="59">
        <f t="shared" si="7"/>
        <v>6.9399999999999995</v>
      </c>
      <c r="O29" s="59">
        <f t="shared" si="8"/>
        <v>8.254999999999999</v>
      </c>
      <c r="P29" s="60">
        <f t="shared" si="9"/>
        <v>0.16097637960801717</v>
      </c>
      <c r="Q29" s="22">
        <f t="shared" si="10"/>
        <v>1.1481536214968814E-7</v>
      </c>
      <c r="R29" s="61">
        <f t="shared" si="11"/>
        <v>3.0811551344731098E-8</v>
      </c>
      <c r="S29" s="22">
        <f t="shared" si="12"/>
        <v>9.4935169626900073E-16</v>
      </c>
      <c r="T29" s="94">
        <v>298</v>
      </c>
      <c r="U29" s="59">
        <f t="shared" si="13"/>
        <v>285.49</v>
      </c>
      <c r="V29" s="63">
        <f t="shared" si="14"/>
        <v>0.73904797144953405</v>
      </c>
      <c r="W29" s="64">
        <f t="shared" si="15"/>
        <v>5.483375300316732</v>
      </c>
      <c r="X29" s="65">
        <f t="shared" si="1"/>
        <v>-4.6686217077347169E-8</v>
      </c>
      <c r="Y29" s="66">
        <f t="shared" si="2"/>
        <v>-4.6569557958375621E-8</v>
      </c>
      <c r="Z29" s="66">
        <f t="shared" si="3"/>
        <v>-4.6569849465181933E-8</v>
      </c>
      <c r="AA29" s="67">
        <f t="shared" si="4"/>
        <v>-4.6453480396187286E-8</v>
      </c>
      <c r="AB29" s="68">
        <f t="shared" si="17"/>
        <v>9.3417594964212056E-5</v>
      </c>
      <c r="AC29" s="69"/>
      <c r="AD29" s="70">
        <f t="shared" si="16"/>
        <v>0.93417594964212058</v>
      </c>
      <c r="AE29" s="70"/>
      <c r="AF29" s="74"/>
      <c r="AG29" s="71">
        <v>230</v>
      </c>
    </row>
    <row r="30" spans="2:33">
      <c r="E30" s="168">
        <v>0.53512731481481479</v>
      </c>
      <c r="F30" s="71">
        <v>240</v>
      </c>
      <c r="G30" s="58">
        <v>12.47</v>
      </c>
      <c r="H30" s="58">
        <v>7.12</v>
      </c>
      <c r="I30" s="58">
        <v>8.42</v>
      </c>
      <c r="J30" s="58">
        <v>12.53</v>
      </c>
      <c r="K30" s="58">
        <v>6.77</v>
      </c>
      <c r="L30" s="58">
        <v>8.31</v>
      </c>
      <c r="M30" s="59">
        <f t="shared" si="6"/>
        <v>12.5</v>
      </c>
      <c r="N30" s="59">
        <f t="shared" si="7"/>
        <v>6.9450000000000003</v>
      </c>
      <c r="O30" s="59">
        <f t="shared" si="8"/>
        <v>8.3650000000000002</v>
      </c>
      <c r="P30" s="60">
        <f t="shared" si="9"/>
        <v>0.16314824522155272</v>
      </c>
      <c r="Q30" s="22">
        <f t="shared" si="10"/>
        <v>1.1350108156723117E-7</v>
      </c>
      <c r="R30" s="61">
        <f t="shared" si="11"/>
        <v>3.1194243943139465E-8</v>
      </c>
      <c r="S30" s="22">
        <f t="shared" si="12"/>
        <v>9.7308085518409319E-16</v>
      </c>
      <c r="T30" s="94">
        <v>298</v>
      </c>
      <c r="U30" s="59">
        <f t="shared" si="13"/>
        <v>285.5</v>
      </c>
      <c r="V30" s="63">
        <f t="shared" si="14"/>
        <v>0.7384313402837368</v>
      </c>
      <c r="W30" s="64">
        <f t="shared" si="15"/>
        <v>5.4755952778321442</v>
      </c>
      <c r="X30" s="65">
        <f t="shared" si="1"/>
        <v>-4.8325565210136502E-8</v>
      </c>
      <c r="Y30" s="66">
        <f t="shared" si="2"/>
        <v>-4.8199943231612921E-8</v>
      </c>
      <c r="Z30" s="66">
        <f t="shared" si="3"/>
        <v>-4.820026978509284E-8</v>
      </c>
      <c r="AA30" s="67">
        <f t="shared" si="4"/>
        <v>-4.8074972662302059E-8</v>
      </c>
      <c r="AB30" s="68">
        <f t="shared" si="17"/>
        <v>9.2951897443677639E-5</v>
      </c>
      <c r="AC30" s="75">
        <f>D8</f>
        <v>9.9520045172219083E-5</v>
      </c>
      <c r="AD30" s="70">
        <f t="shared" si="16"/>
        <v>0.92951897443677634</v>
      </c>
      <c r="AE30" s="70">
        <f>AC30*10000</f>
        <v>0.99520045172219085</v>
      </c>
      <c r="AF30" s="74">
        <f>(AD30-AE30)*(AD30-AE30)</f>
        <v>4.3140564583944224E-3</v>
      </c>
      <c r="AG30" s="71">
        <v>240</v>
      </c>
    </row>
    <row r="31" spans="2:33">
      <c r="E31" s="168">
        <v>0.53524305555555551</v>
      </c>
      <c r="F31" s="71">
        <v>250</v>
      </c>
      <c r="G31" s="58">
        <v>12.47</v>
      </c>
      <c r="H31" s="58">
        <v>7.12</v>
      </c>
      <c r="I31" s="58">
        <v>8.35</v>
      </c>
      <c r="J31" s="58">
        <v>12.53</v>
      </c>
      <c r="K31" s="58">
        <v>6.77</v>
      </c>
      <c r="L31" s="58">
        <v>8.23</v>
      </c>
      <c r="M31" s="59">
        <f t="shared" si="6"/>
        <v>12.5</v>
      </c>
      <c r="N31" s="59">
        <f t="shared" si="7"/>
        <v>6.9450000000000003</v>
      </c>
      <c r="O31" s="59">
        <f t="shared" si="8"/>
        <v>8.2899999999999991</v>
      </c>
      <c r="P31" s="60">
        <f t="shared" si="9"/>
        <v>0.16168546956206478</v>
      </c>
      <c r="Q31" s="22">
        <f t="shared" si="10"/>
        <v>1.1350108156723117E-7</v>
      </c>
      <c r="R31" s="61">
        <f t="shared" si="11"/>
        <v>3.1194243943139465E-8</v>
      </c>
      <c r="S31" s="22">
        <f t="shared" si="12"/>
        <v>9.7308085518409319E-16</v>
      </c>
      <c r="T31" s="94">
        <v>298</v>
      </c>
      <c r="U31" s="59">
        <f t="shared" si="13"/>
        <v>285.5</v>
      </c>
      <c r="V31" s="63">
        <f t="shared" si="14"/>
        <v>0.7384313402837368</v>
      </c>
      <c r="W31" s="64">
        <f t="shared" si="15"/>
        <v>5.4755952778321442</v>
      </c>
      <c r="X31" s="65">
        <f t="shared" si="1"/>
        <v>-4.7643936410534442E-8</v>
      </c>
      <c r="Y31" s="66">
        <f t="shared" si="2"/>
        <v>-4.7521196752609005E-8</v>
      </c>
      <c r="Z31" s="66">
        <f t="shared" si="3"/>
        <v>-4.7521512952838503E-8</v>
      </c>
      <c r="AA31" s="67">
        <f t="shared" si="4"/>
        <v>-4.7399087865961154E-8</v>
      </c>
      <c r="AB31" s="68">
        <f t="shared" si="17"/>
        <v>9.2469895837167887E-5</v>
      </c>
      <c r="AC31" s="69"/>
      <c r="AD31" s="70">
        <f t="shared" si="16"/>
        <v>0.92469895837167881</v>
      </c>
      <c r="AE31" s="70"/>
      <c r="AF31" s="74"/>
      <c r="AG31" s="71">
        <v>250</v>
      </c>
    </row>
    <row r="32" spans="2:33">
      <c r="E32" s="168">
        <v>0.53535879629629624</v>
      </c>
      <c r="F32" s="71">
        <v>260</v>
      </c>
      <c r="G32" s="58">
        <v>12.48</v>
      </c>
      <c r="H32" s="58">
        <v>7.13</v>
      </c>
      <c r="I32" s="58">
        <v>8.11</v>
      </c>
      <c r="J32" s="58">
        <v>12.54</v>
      </c>
      <c r="K32" s="58">
        <v>6.77</v>
      </c>
      <c r="L32" s="58">
        <v>8.09</v>
      </c>
      <c r="M32" s="59">
        <f t="shared" si="6"/>
        <v>12.51</v>
      </c>
      <c r="N32" s="59">
        <f t="shared" si="7"/>
        <v>6.9499999999999993</v>
      </c>
      <c r="O32" s="59">
        <f t="shared" si="8"/>
        <v>8.1</v>
      </c>
      <c r="P32" s="60">
        <f t="shared" si="9"/>
        <v>0.15800574422431499</v>
      </c>
      <c r="Q32" s="22">
        <f t="shared" si="10"/>
        <v>1.1220184543019621E-7</v>
      </c>
      <c r="R32" s="61">
        <f t="shared" si="11"/>
        <v>3.158168974670893E-8</v>
      </c>
      <c r="S32" s="22">
        <f t="shared" si="12"/>
        <v>9.9740312725737994E-16</v>
      </c>
      <c r="T32" s="94">
        <v>298</v>
      </c>
      <c r="U32" s="59">
        <f t="shared" si="13"/>
        <v>285.51</v>
      </c>
      <c r="V32" s="63">
        <f t="shared" si="14"/>
        <v>0.73781475231300553</v>
      </c>
      <c r="W32" s="64">
        <f t="shared" si="15"/>
        <v>5.4678268377726109</v>
      </c>
      <c r="X32" s="65">
        <f t="shared" si="1"/>
        <v>-4.7545591892213069E-8</v>
      </c>
      <c r="Y32" s="66">
        <f t="shared" si="2"/>
        <v>-4.7422727001274516E-8</v>
      </c>
      <c r="Z32" s="66">
        <f t="shared" si="3"/>
        <v>-4.7423044502452329E-8</v>
      </c>
      <c r="AA32" s="67">
        <f t="shared" si="4"/>
        <v>-4.7300495471750926E-8</v>
      </c>
      <c r="AB32" s="68">
        <f t="shared" si="17"/>
        <v>9.1994681764355569E-5</v>
      </c>
      <c r="AC32" s="69"/>
      <c r="AD32" s="70">
        <f t="shared" si="16"/>
        <v>0.91994681764355568</v>
      </c>
      <c r="AE32" s="70"/>
      <c r="AF32" s="74"/>
      <c r="AG32" s="71">
        <v>260</v>
      </c>
    </row>
    <row r="33" spans="5:33">
      <c r="E33" s="168">
        <v>0.53547453703703707</v>
      </c>
      <c r="F33" s="71">
        <v>270</v>
      </c>
      <c r="G33" s="58">
        <v>12.49</v>
      </c>
      <c r="H33" s="58">
        <v>7.13</v>
      </c>
      <c r="I33" s="58">
        <v>8.32</v>
      </c>
      <c r="J33" s="58">
        <v>12.55</v>
      </c>
      <c r="K33" s="58">
        <v>6.77</v>
      </c>
      <c r="L33" s="58">
        <v>8.2100000000000009</v>
      </c>
      <c r="M33" s="59">
        <f t="shared" si="6"/>
        <v>12.52</v>
      </c>
      <c r="N33" s="59">
        <f t="shared" si="7"/>
        <v>6.9499999999999993</v>
      </c>
      <c r="O33" s="59">
        <f t="shared" si="8"/>
        <v>8.2650000000000006</v>
      </c>
      <c r="P33" s="60">
        <f t="shared" si="9"/>
        <v>0.1612508905497459</v>
      </c>
      <c r="Q33" s="22">
        <f t="shared" si="10"/>
        <v>1.1220184543019621E-7</v>
      </c>
      <c r="R33" s="61">
        <f t="shared" si="11"/>
        <v>3.1607945038451259E-8</v>
      </c>
      <c r="S33" s="22">
        <f t="shared" si="12"/>
        <v>9.9906218955375549E-16</v>
      </c>
      <c r="T33" s="94">
        <v>298</v>
      </c>
      <c r="U33" s="59">
        <f t="shared" si="13"/>
        <v>285.52</v>
      </c>
      <c r="V33" s="63">
        <f t="shared" si="14"/>
        <v>0.7371982075328023</v>
      </c>
      <c r="W33" s="64">
        <f t="shared" si="15"/>
        <v>5.460069962104436</v>
      </c>
      <c r="X33" s="65">
        <f t="shared" si="1"/>
        <v>-4.8420947475871508E-8</v>
      </c>
      <c r="Y33" s="66">
        <f t="shared" si="2"/>
        <v>-4.8292856535896915E-8</v>
      </c>
      <c r="Z33" s="66">
        <f t="shared" si="3"/>
        <v>-4.829319538281668E-8</v>
      </c>
      <c r="AA33" s="67">
        <f t="shared" si="4"/>
        <v>-4.8165441497016216E-8</v>
      </c>
      <c r="AB33" s="68">
        <f t="shared" si="17"/>
        <v>9.1520452380403202E-5</v>
      </c>
      <c r="AC33" s="69"/>
      <c r="AD33" s="70">
        <f t="shared" si="16"/>
        <v>0.91520452380403206</v>
      </c>
      <c r="AE33" s="70"/>
      <c r="AF33" s="74"/>
      <c r="AG33" s="71">
        <v>270</v>
      </c>
    </row>
    <row r="34" spans="5:33">
      <c r="E34" s="168">
        <v>0.53559027777777779</v>
      </c>
      <c r="F34" s="71">
        <v>280</v>
      </c>
      <c r="G34" s="58">
        <v>12.49</v>
      </c>
      <c r="H34" s="58">
        <v>7.14</v>
      </c>
      <c r="I34" s="58">
        <v>8.02</v>
      </c>
      <c r="J34" s="58">
        <v>12.56</v>
      </c>
      <c r="K34" s="58">
        <v>6.77</v>
      </c>
      <c r="L34" s="58">
        <v>8.31</v>
      </c>
      <c r="M34" s="59">
        <f t="shared" si="6"/>
        <v>12.525</v>
      </c>
      <c r="N34" s="59">
        <f t="shared" si="7"/>
        <v>6.9550000000000001</v>
      </c>
      <c r="O34" s="59">
        <f t="shared" si="8"/>
        <v>8.1649999999999991</v>
      </c>
      <c r="P34" s="60">
        <f t="shared" si="9"/>
        <v>0.15931297983742732</v>
      </c>
      <c r="Q34" s="22">
        <f t="shared" si="10"/>
        <v>1.1091748152623998E-7</v>
      </c>
      <c r="R34" s="61">
        <f t="shared" si="11"/>
        <v>3.1987235727958557E-8</v>
      </c>
      <c r="S34" s="22">
        <f t="shared" si="12"/>
        <v>1.0231832495159885E-15</v>
      </c>
      <c r="T34" s="94">
        <v>298</v>
      </c>
      <c r="U34" s="59">
        <f t="shared" si="13"/>
        <v>285.52499999999998</v>
      </c>
      <c r="V34" s="63">
        <f t="shared" si="14"/>
        <v>0.73688995133772994</v>
      </c>
      <c r="W34" s="64">
        <f t="shared" si="15"/>
        <v>5.4561958552895753</v>
      </c>
      <c r="X34" s="65">
        <f t="shared" si="1"/>
        <v>-4.8770111092717489E-8</v>
      </c>
      <c r="Y34" s="66">
        <f t="shared" si="2"/>
        <v>-4.8639476839100804E-8</v>
      </c>
      <c r="Z34" s="66">
        <f t="shared" si="3"/>
        <v>-4.8639826752353724E-8</v>
      </c>
      <c r="AA34" s="67">
        <f t="shared" si="4"/>
        <v>-4.8509540537454285E-8</v>
      </c>
      <c r="AB34" s="68">
        <f t="shared" si="17"/>
        <v>9.1037521559052676E-5</v>
      </c>
      <c r="AC34" s="69"/>
      <c r="AD34" s="70">
        <f t="shared" si="16"/>
        <v>0.91037521559052681</v>
      </c>
      <c r="AE34" s="70"/>
      <c r="AF34" s="74"/>
      <c r="AG34" s="71">
        <v>280</v>
      </c>
    </row>
    <row r="35" spans="5:33">
      <c r="E35" s="168">
        <v>0.53570601851851851</v>
      </c>
      <c r="F35" s="71">
        <v>290</v>
      </c>
      <c r="G35" s="58">
        <v>12.5</v>
      </c>
      <c r="H35" s="58">
        <v>7.14</v>
      </c>
      <c r="I35" s="58">
        <v>8</v>
      </c>
      <c r="J35" s="58">
        <v>12.56</v>
      </c>
      <c r="K35" s="58">
        <v>6.77</v>
      </c>
      <c r="L35" s="58">
        <v>8.1</v>
      </c>
      <c r="M35" s="59">
        <f t="shared" si="6"/>
        <v>12.530000000000001</v>
      </c>
      <c r="N35" s="59">
        <f t="shared" si="7"/>
        <v>6.9550000000000001</v>
      </c>
      <c r="O35" s="59">
        <f t="shared" si="8"/>
        <v>8.0500000000000007</v>
      </c>
      <c r="P35" s="60">
        <f t="shared" si="9"/>
        <v>0.15708205094018629</v>
      </c>
      <c r="Q35" s="22">
        <f t="shared" si="10"/>
        <v>1.1091748152623998E-7</v>
      </c>
      <c r="R35" s="61">
        <f t="shared" si="11"/>
        <v>3.2000529185928161E-8</v>
      </c>
      <c r="S35" s="22">
        <f t="shared" si="12"/>
        <v>1.0240338681794401E-15</v>
      </c>
      <c r="T35" s="94">
        <v>298</v>
      </c>
      <c r="U35" s="59">
        <f t="shared" si="13"/>
        <v>285.52999999999997</v>
      </c>
      <c r="V35" s="63">
        <f t="shared" si="14"/>
        <v>0.73658170593858674</v>
      </c>
      <c r="W35" s="64">
        <f t="shared" si="15"/>
        <v>5.4523246328231663</v>
      </c>
      <c r="X35" s="65">
        <f t="shared" si="1"/>
        <v>-4.7903992760604902E-8</v>
      </c>
      <c r="Y35" s="66">
        <f t="shared" si="2"/>
        <v>-4.7777280224671917E-8</v>
      </c>
      <c r="Z35" s="66">
        <f t="shared" si="3"/>
        <v>-4.7777615396456913E-8</v>
      </c>
      <c r="AA35" s="67">
        <f t="shared" si="4"/>
        <v>-4.7651236259159594E-8</v>
      </c>
      <c r="AB35" s="68">
        <f t="shared" si="17"/>
        <v>9.0551124461030872E-5</v>
      </c>
      <c r="AC35" s="69"/>
      <c r="AD35" s="70">
        <f t="shared" si="16"/>
        <v>0.90551124461030874</v>
      </c>
      <c r="AE35" s="70"/>
      <c r="AF35" s="74"/>
      <c r="AG35" s="71">
        <v>290</v>
      </c>
    </row>
    <row r="36" spans="5:33">
      <c r="E36" s="168">
        <v>0.53582175925925923</v>
      </c>
      <c r="F36" s="71">
        <v>300</v>
      </c>
      <c r="G36" s="58">
        <v>12.51</v>
      </c>
      <c r="H36" s="58">
        <v>7.14</v>
      </c>
      <c r="I36" s="58">
        <v>7.78</v>
      </c>
      <c r="J36" s="58">
        <v>12.57</v>
      </c>
      <c r="K36" s="58">
        <v>6.77</v>
      </c>
      <c r="L36" s="58">
        <v>8</v>
      </c>
      <c r="M36" s="59">
        <f t="shared" si="6"/>
        <v>12.54</v>
      </c>
      <c r="N36" s="59">
        <f t="shared" si="7"/>
        <v>6.9550000000000001</v>
      </c>
      <c r="O36" s="59">
        <f t="shared" si="8"/>
        <v>7.8900000000000006</v>
      </c>
      <c r="P36" s="60">
        <f t="shared" si="9"/>
        <v>0.15398524781824491</v>
      </c>
      <c r="Q36" s="22">
        <f t="shared" si="10"/>
        <v>1.1091748152623998E-7</v>
      </c>
      <c r="R36" s="61">
        <f t="shared" si="11"/>
        <v>3.2027132677901639E-8</v>
      </c>
      <c r="S36" s="22">
        <f t="shared" si="12"/>
        <v>1.0257372275679151E-15</v>
      </c>
      <c r="T36" s="94">
        <v>298</v>
      </c>
      <c r="U36" s="59">
        <f t="shared" si="13"/>
        <v>285.54000000000002</v>
      </c>
      <c r="V36" s="63">
        <f t="shared" si="14"/>
        <v>0.73596524752582304</v>
      </c>
      <c r="W36" s="64">
        <f t="shared" si="15"/>
        <v>5.4445908319536365</v>
      </c>
      <c r="X36" s="65">
        <f t="shared" si="1"/>
        <v>-4.6855975826763735E-8</v>
      </c>
      <c r="Y36" s="66">
        <f t="shared" si="2"/>
        <v>-4.6734103903234817E-8</v>
      </c>
      <c r="Z36" s="66">
        <f t="shared" si="3"/>
        <v>-4.6734420890886518E-8</v>
      </c>
      <c r="AA36" s="67">
        <f t="shared" si="4"/>
        <v>-4.661286430604588E-8</v>
      </c>
      <c r="AB36" s="68">
        <f t="shared" si="17"/>
        <v>9.0073349427260838E-5</v>
      </c>
      <c r="AC36" s="69"/>
      <c r="AD36" s="70">
        <f t="shared" si="16"/>
        <v>0.9007334942726084</v>
      </c>
      <c r="AE36" s="70"/>
      <c r="AF36" s="74"/>
      <c r="AG36" s="71">
        <v>300</v>
      </c>
    </row>
    <row r="37" spans="5:33">
      <c r="E37" s="168">
        <v>0.53593749999999996</v>
      </c>
      <c r="F37" s="71">
        <v>310</v>
      </c>
      <c r="G37" s="58">
        <v>12.51</v>
      </c>
      <c r="H37" s="58">
        <v>7.14</v>
      </c>
      <c r="I37" s="58">
        <v>7.65</v>
      </c>
      <c r="J37" s="58">
        <v>12.57</v>
      </c>
      <c r="K37" s="58">
        <v>6.77</v>
      </c>
      <c r="L37" s="58">
        <v>7.84</v>
      </c>
      <c r="M37" s="59">
        <f t="shared" si="6"/>
        <v>12.54</v>
      </c>
      <c r="N37" s="59">
        <f t="shared" si="7"/>
        <v>6.9550000000000001</v>
      </c>
      <c r="O37" s="59">
        <f t="shared" si="8"/>
        <v>7.7450000000000001</v>
      </c>
      <c r="P37" s="60">
        <f t="shared" si="9"/>
        <v>0.15115535416379045</v>
      </c>
      <c r="Q37" s="22">
        <f t="shared" si="10"/>
        <v>1.1091748152623998E-7</v>
      </c>
      <c r="R37" s="61">
        <f t="shared" si="11"/>
        <v>3.2027132677901639E-8</v>
      </c>
      <c r="S37" s="22">
        <f t="shared" si="12"/>
        <v>1.0257372275679151E-15</v>
      </c>
      <c r="T37" s="94">
        <v>298</v>
      </c>
      <c r="U37" s="59">
        <f t="shared" si="13"/>
        <v>285.54000000000002</v>
      </c>
      <c r="V37" s="63">
        <f t="shared" si="14"/>
        <v>0.73596524752582304</v>
      </c>
      <c r="W37" s="64">
        <f t="shared" si="15"/>
        <v>5.4445908319536365</v>
      </c>
      <c r="X37" s="65">
        <f t="shared" si="1"/>
        <v>-4.5756227923760685E-8</v>
      </c>
      <c r="Y37" s="66">
        <f t="shared" si="2"/>
        <v>-4.5639403590170698E-8</v>
      </c>
      <c r="Z37" s="66">
        <f t="shared" si="3"/>
        <v>-4.5639701864865483E-8</v>
      </c>
      <c r="AA37" s="67">
        <f t="shared" si="4"/>
        <v>-4.552317428286648E-8</v>
      </c>
      <c r="AB37" s="68">
        <f t="shared" si="17"/>
        <v>8.9606006277725758E-5</v>
      </c>
      <c r="AC37" s="69"/>
      <c r="AD37" s="70">
        <f t="shared" si="16"/>
        <v>0.89606006277725758</v>
      </c>
      <c r="AE37" s="70"/>
      <c r="AF37" s="74"/>
      <c r="AG37" s="71">
        <v>310</v>
      </c>
    </row>
    <row r="38" spans="5:33">
      <c r="E38" s="168">
        <v>0.53605324074074068</v>
      </c>
      <c r="F38" s="71">
        <v>320</v>
      </c>
      <c r="G38" s="58">
        <v>12.53</v>
      </c>
      <c r="H38" s="58">
        <v>7.14</v>
      </c>
      <c r="I38" s="58">
        <v>8.61</v>
      </c>
      <c r="J38" s="58">
        <v>12.6</v>
      </c>
      <c r="K38" s="58">
        <v>6.77</v>
      </c>
      <c r="L38" s="58">
        <v>8.4600000000000009</v>
      </c>
      <c r="M38" s="59">
        <f t="shared" si="6"/>
        <v>12.565</v>
      </c>
      <c r="N38" s="59">
        <f t="shared" si="7"/>
        <v>6.9550000000000001</v>
      </c>
      <c r="O38" s="59">
        <f t="shared" si="8"/>
        <v>8.5350000000000001</v>
      </c>
      <c r="P38" s="60">
        <f t="shared" si="9"/>
        <v>0.16664192204963926</v>
      </c>
      <c r="Q38" s="22">
        <f t="shared" si="10"/>
        <v>1.1091748152623998E-7</v>
      </c>
      <c r="R38" s="61">
        <f t="shared" si="11"/>
        <v>3.2093738208579149E-8</v>
      </c>
      <c r="S38" s="22">
        <f t="shared" si="12"/>
        <v>1.0300080322008132E-15</v>
      </c>
      <c r="T38" s="94">
        <v>298</v>
      </c>
      <c r="U38" s="59">
        <f t="shared" si="13"/>
        <v>285.565</v>
      </c>
      <c r="V38" s="63">
        <f t="shared" si="14"/>
        <v>0.73442429038299972</v>
      </c>
      <c r="W38" s="64">
        <f t="shared" si="15"/>
        <v>5.4253066488822643</v>
      </c>
      <c r="X38" s="65">
        <f t="shared" si="1"/>
        <v>-5.0575329843525513E-8</v>
      </c>
      <c r="Y38" s="66">
        <f t="shared" si="2"/>
        <v>-5.0431870776153253E-8</v>
      </c>
      <c r="Z38" s="66">
        <f t="shared" si="3"/>
        <v>-5.0432277703880167E-8</v>
      </c>
      <c r="AA38" s="67">
        <f t="shared" si="4"/>
        <v>-5.0289223255699318E-8</v>
      </c>
      <c r="AB38" s="68">
        <f t="shared" si="17"/>
        <v>8.9149610255864596E-5</v>
      </c>
      <c r="AC38" s="69"/>
      <c r="AD38" s="70">
        <f t="shared" si="16"/>
        <v>0.89149610255864598</v>
      </c>
      <c r="AE38" s="70"/>
      <c r="AF38" s="74"/>
      <c r="AG38" s="71">
        <v>320</v>
      </c>
    </row>
    <row r="39" spans="5:33">
      <c r="E39" s="168">
        <v>0.53616898148148151</v>
      </c>
      <c r="F39" s="71">
        <v>330</v>
      </c>
      <c r="G39" s="58">
        <v>12.54</v>
      </c>
      <c r="H39" s="58">
        <v>7.15</v>
      </c>
      <c r="I39" s="58">
        <v>8.73</v>
      </c>
      <c r="J39" s="58">
        <v>12.61</v>
      </c>
      <c r="K39" s="58">
        <v>6.78</v>
      </c>
      <c r="L39" s="58">
        <v>8.6199999999999992</v>
      </c>
      <c r="M39" s="59">
        <f t="shared" si="6"/>
        <v>12.574999999999999</v>
      </c>
      <c r="N39" s="59">
        <f t="shared" si="7"/>
        <v>6.9649999999999999</v>
      </c>
      <c r="O39" s="59">
        <f t="shared" si="8"/>
        <v>8.6750000000000007</v>
      </c>
      <c r="P39" s="60">
        <f t="shared" si="9"/>
        <v>0.16940323351424363</v>
      </c>
      <c r="Q39" s="22">
        <f t="shared" si="10"/>
        <v>1.0839269140212026E-7</v>
      </c>
      <c r="R39" s="61">
        <f t="shared" si="11"/>
        <v>3.2868599865676886E-8</v>
      </c>
      <c r="S39" s="22">
        <f t="shared" si="12"/>
        <v>1.0803448571299746E-15</v>
      </c>
      <c r="T39" s="94">
        <v>298</v>
      </c>
      <c r="U39" s="59">
        <f t="shared" si="13"/>
        <v>285.57499999999999</v>
      </c>
      <c r="V39" s="63">
        <f t="shared" si="14"/>
        <v>0.73380798306959993</v>
      </c>
      <c r="W39" s="64">
        <f t="shared" si="15"/>
        <v>5.4176130563201781</v>
      </c>
      <c r="X39" s="65">
        <f t="shared" si="1"/>
        <v>-5.369705514761383E-8</v>
      </c>
      <c r="Y39" s="66">
        <f t="shared" si="2"/>
        <v>-5.3534419672605133E-8</v>
      </c>
      <c r="Z39" s="66">
        <f t="shared" si="3"/>
        <v>-5.3534912256372694E-8</v>
      </c>
      <c r="AA39" s="67">
        <f t="shared" si="4"/>
        <v>-5.3372766381295861E-8</v>
      </c>
      <c r="AB39" s="68">
        <f t="shared" si="17"/>
        <v>8.8645288839099112E-5</v>
      </c>
      <c r="AC39" s="69"/>
      <c r="AD39" s="70">
        <f t="shared" si="16"/>
        <v>0.88645288839099112</v>
      </c>
      <c r="AE39" s="70"/>
      <c r="AF39" s="74"/>
      <c r="AG39" s="71">
        <v>330</v>
      </c>
    </row>
    <row r="40" spans="5:33">
      <c r="E40" s="168">
        <v>0.53628472222222223</v>
      </c>
      <c r="F40" s="71">
        <v>340</v>
      </c>
      <c r="G40" s="58">
        <v>12.56</v>
      </c>
      <c r="H40" s="58">
        <v>7.16</v>
      </c>
      <c r="I40" s="58">
        <v>8.86</v>
      </c>
      <c r="J40" s="58">
        <v>12.62</v>
      </c>
      <c r="K40" s="58">
        <v>6.79</v>
      </c>
      <c r="L40" s="58">
        <v>8.7899999999999991</v>
      </c>
      <c r="M40" s="59">
        <f t="shared" si="6"/>
        <v>12.59</v>
      </c>
      <c r="N40" s="59">
        <f t="shared" si="7"/>
        <v>6.9749999999999996</v>
      </c>
      <c r="O40" s="59">
        <f t="shared" si="8"/>
        <v>8.8249999999999993</v>
      </c>
      <c r="P40" s="60">
        <f t="shared" si="9"/>
        <v>0.17237495103418501</v>
      </c>
      <c r="Q40" s="22">
        <f t="shared" si="10"/>
        <v>1.059253725177288E-7</v>
      </c>
      <c r="R40" s="61">
        <f t="shared" si="11"/>
        <v>3.3676159089426983E-8</v>
      </c>
      <c r="S40" s="22">
        <f t="shared" si="12"/>
        <v>1.1340836910163956E-15</v>
      </c>
      <c r="T40" s="94">
        <v>298</v>
      </c>
      <c r="U40" s="59">
        <f t="shared" si="13"/>
        <v>285.58999999999997</v>
      </c>
      <c r="V40" s="63">
        <f t="shared" si="14"/>
        <v>0.73288360302503497</v>
      </c>
      <c r="W40" s="64">
        <f t="shared" si="15"/>
        <v>5.4060941266908209</v>
      </c>
      <c r="X40" s="65">
        <f t="shared" si="1"/>
        <v>-5.7131977675582025E-8</v>
      </c>
      <c r="Y40" s="66">
        <f t="shared" si="2"/>
        <v>-5.6946750967754651E-8</v>
      </c>
      <c r="Z40" s="66">
        <f t="shared" si="3"/>
        <v>-5.694735148842082E-8</v>
      </c>
      <c r="AA40" s="67">
        <f t="shared" si="4"/>
        <v>-5.6762721407381923E-8</v>
      </c>
      <c r="AB40" s="68">
        <f t="shared" si="17"/>
        <v>8.8109941363454343E-5</v>
      </c>
      <c r="AC40" s="69"/>
      <c r="AD40" s="70">
        <f t="shared" si="16"/>
        <v>0.88109941363454347</v>
      </c>
      <c r="AE40" s="70"/>
      <c r="AF40" s="74"/>
      <c r="AG40" s="71">
        <v>340</v>
      </c>
    </row>
    <row r="41" spans="5:33">
      <c r="E41" s="168">
        <v>0.53640046296296295</v>
      </c>
      <c r="F41" s="71">
        <v>350</v>
      </c>
      <c r="G41" s="58">
        <v>12.56</v>
      </c>
      <c r="H41" s="58">
        <v>7.18</v>
      </c>
      <c r="I41" s="58">
        <v>8.93</v>
      </c>
      <c r="J41" s="58">
        <v>12.63</v>
      </c>
      <c r="K41" s="58">
        <v>6.8</v>
      </c>
      <c r="L41" s="58">
        <v>8.81</v>
      </c>
      <c r="M41" s="59">
        <f t="shared" si="6"/>
        <v>12.595000000000001</v>
      </c>
      <c r="N41" s="59">
        <f t="shared" si="7"/>
        <v>6.99</v>
      </c>
      <c r="O41" s="59">
        <f t="shared" si="8"/>
        <v>8.870000000000001</v>
      </c>
      <c r="P41" s="60">
        <f t="shared" si="9"/>
        <v>0.1732681788097476</v>
      </c>
      <c r="Q41" s="22">
        <f t="shared" si="10"/>
        <v>1.0232929922807534E-7</v>
      </c>
      <c r="R41" s="61">
        <f t="shared" si="11"/>
        <v>3.4874099463675146E-8</v>
      </c>
      <c r="S41" s="22">
        <f t="shared" si="12"/>
        <v>1.2162028134023072E-15</v>
      </c>
      <c r="T41" s="94">
        <v>298</v>
      </c>
      <c r="U41" s="59">
        <f t="shared" si="13"/>
        <v>285.59500000000003</v>
      </c>
      <c r="V41" s="63">
        <f t="shared" si="14"/>
        <v>0.73257549792138821</v>
      </c>
      <c r="W41" s="64">
        <f t="shared" si="15"/>
        <v>5.4022601970321986</v>
      </c>
      <c r="X41" s="65">
        <f t="shared" si="1"/>
        <v>-6.1231779013324008E-8</v>
      </c>
      <c r="Y41" s="66">
        <f t="shared" si="2"/>
        <v>-6.1017630587614726E-8</v>
      </c>
      <c r="Z41" s="66">
        <f t="shared" si="3"/>
        <v>-6.1018379537734614E-8</v>
      </c>
      <c r="AA41" s="67">
        <f t="shared" si="4"/>
        <v>-6.0804974823476967E-8</v>
      </c>
      <c r="AB41" s="68">
        <f t="shared" si="17"/>
        <v>8.7540469856795485E-5</v>
      </c>
      <c r="AC41" s="69"/>
      <c r="AD41" s="70">
        <f t="shared" si="16"/>
        <v>0.87540469856795489</v>
      </c>
      <c r="AE41" s="70"/>
      <c r="AF41" s="74"/>
      <c r="AG41" s="71">
        <v>350</v>
      </c>
    </row>
    <row r="42" spans="5:33">
      <c r="E42" s="168">
        <v>0.53651620370370368</v>
      </c>
      <c r="F42" s="71">
        <v>360</v>
      </c>
      <c r="G42" s="58">
        <v>12.57</v>
      </c>
      <c r="H42" s="58">
        <v>7.19</v>
      </c>
      <c r="I42" s="58">
        <v>9.02</v>
      </c>
      <c r="J42" s="58">
        <v>12.63</v>
      </c>
      <c r="K42" s="58">
        <v>6.81</v>
      </c>
      <c r="L42" s="58">
        <v>8.86</v>
      </c>
      <c r="M42" s="59">
        <f t="shared" si="6"/>
        <v>12.600000000000001</v>
      </c>
      <c r="N42" s="59">
        <f t="shared" si="7"/>
        <v>7</v>
      </c>
      <c r="O42" s="59">
        <f t="shared" si="8"/>
        <v>8.94</v>
      </c>
      <c r="P42" s="60">
        <f t="shared" si="9"/>
        <v>0.17464994836612985</v>
      </c>
      <c r="Q42" s="22">
        <f t="shared" si="10"/>
        <v>9.9999999999999995E-8</v>
      </c>
      <c r="R42" s="61">
        <f t="shared" si="11"/>
        <v>3.5701252382335834E-8</v>
      </c>
      <c r="S42" s="22">
        <f t="shared" si="12"/>
        <v>1.27457942166724E-15</v>
      </c>
      <c r="T42" s="94">
        <v>298</v>
      </c>
      <c r="U42" s="59">
        <f t="shared" si="13"/>
        <v>285.60000000000002</v>
      </c>
      <c r="V42" s="63">
        <f t="shared" si="14"/>
        <v>0.7322674036057365</v>
      </c>
      <c r="W42" s="64">
        <f t="shared" si="15"/>
        <v>5.3984291204436881</v>
      </c>
      <c r="X42" s="65">
        <f t="shared" si="1"/>
        <v>-6.4277321277956376E-8</v>
      </c>
      <c r="Y42" s="66">
        <f t="shared" si="2"/>
        <v>-6.4039684080450582E-8</v>
      </c>
      <c r="Z42" s="66">
        <f t="shared" si="3"/>
        <v>-6.4040562639738928E-8</v>
      </c>
      <c r="AA42" s="67">
        <f t="shared" si="4"/>
        <v>-6.3803797505346379E-8</v>
      </c>
      <c r="AB42" s="68">
        <f t="shared" si="17"/>
        <v>8.6930288566649657E-5</v>
      </c>
      <c r="AC42" s="75">
        <f>D9</f>
        <v>1.0234330886504799E-4</v>
      </c>
      <c r="AD42" s="70">
        <f t="shared" si="16"/>
        <v>0.86930288566649661</v>
      </c>
      <c r="AE42" s="70">
        <f>AC42*10000</f>
        <v>1.0234330886504799</v>
      </c>
      <c r="AF42" s="74">
        <f>(AD42-AE42)*(AD42-AE42)</f>
        <v>2.3756119471883889E-2</v>
      </c>
      <c r="AG42" s="71">
        <v>360</v>
      </c>
    </row>
    <row r="43" spans="5:33">
      <c r="E43" s="168">
        <v>0.5366319444444444</v>
      </c>
      <c r="F43" s="71">
        <v>370</v>
      </c>
      <c r="G43" s="58">
        <v>12.58</v>
      </c>
      <c r="H43" s="58">
        <v>7.2</v>
      </c>
      <c r="I43" s="58">
        <v>9.11</v>
      </c>
      <c r="J43" s="58">
        <v>12.65</v>
      </c>
      <c r="K43" s="58">
        <v>6.81</v>
      </c>
      <c r="L43" s="58">
        <v>8.85</v>
      </c>
      <c r="M43" s="59">
        <f t="shared" si="6"/>
        <v>12.615</v>
      </c>
      <c r="N43" s="59">
        <f t="shared" si="7"/>
        <v>7.0049999999999999</v>
      </c>
      <c r="O43" s="59">
        <f t="shared" si="8"/>
        <v>8.98</v>
      </c>
      <c r="P43" s="60">
        <f t="shared" si="9"/>
        <v>0.17547471796843542</v>
      </c>
      <c r="Q43" s="22">
        <f t="shared" si="10"/>
        <v>9.8855309465693834E-8</v>
      </c>
      <c r="R43" s="61">
        <f t="shared" si="11"/>
        <v>3.6159698385236729E-8</v>
      </c>
      <c r="S43" s="22">
        <f t="shared" si="12"/>
        <v>1.3075237873112918E-15</v>
      </c>
      <c r="T43" s="94">
        <v>298</v>
      </c>
      <c r="U43" s="59">
        <f t="shared" si="13"/>
        <v>285.61500000000001</v>
      </c>
      <c r="V43" s="63">
        <f t="shared" si="14"/>
        <v>0.73134318538108034</v>
      </c>
      <c r="W43" s="64">
        <f t="shared" si="15"/>
        <v>5.3869529869018917</v>
      </c>
      <c r="X43" s="65">
        <f t="shared" si="1"/>
        <v>-6.5902144747547349E-8</v>
      </c>
      <c r="Y43" s="66">
        <f t="shared" si="2"/>
        <v>-6.5650487636284839E-8</v>
      </c>
      <c r="Z43" s="66">
        <f t="shared" si="3"/>
        <v>-6.5651448626278288E-8</v>
      </c>
      <c r="AA43" s="67">
        <f t="shared" si="4"/>
        <v>-6.5400745165643678E-8</v>
      </c>
      <c r="AB43" s="68">
        <f t="shared" si="17"/>
        <v>8.6289885879610188E-5</v>
      </c>
      <c r="AC43" s="69"/>
      <c r="AD43" s="70">
        <f t="shared" si="16"/>
        <v>0.86289885879610184</v>
      </c>
      <c r="AE43" s="70"/>
      <c r="AF43" s="74"/>
      <c r="AG43" s="71">
        <v>370</v>
      </c>
    </row>
    <row r="44" spans="5:33">
      <c r="E44" s="168">
        <v>0.53674768518518523</v>
      </c>
      <c r="F44" s="71">
        <v>380</v>
      </c>
      <c r="G44" s="58">
        <v>12.59</v>
      </c>
      <c r="H44" s="58">
        <v>7.19</v>
      </c>
      <c r="I44" s="58">
        <v>8.73</v>
      </c>
      <c r="J44" s="58">
        <v>12.66</v>
      </c>
      <c r="K44" s="58">
        <v>6.81</v>
      </c>
      <c r="L44" s="58">
        <v>8.4499999999999993</v>
      </c>
      <c r="M44" s="59">
        <f t="shared" si="6"/>
        <v>12.625</v>
      </c>
      <c r="N44" s="59">
        <f t="shared" si="7"/>
        <v>7</v>
      </c>
      <c r="O44" s="59">
        <f t="shared" si="8"/>
        <v>8.59</v>
      </c>
      <c r="P44" s="60">
        <f t="shared" si="9"/>
        <v>0.1678815269718813</v>
      </c>
      <c r="Q44" s="22">
        <f t="shared" si="10"/>
        <v>9.9999999999999995E-8</v>
      </c>
      <c r="R44" s="61">
        <f t="shared" si="11"/>
        <v>3.5775498830954622E-8</v>
      </c>
      <c r="S44" s="22">
        <f t="shared" si="12"/>
        <v>1.2798863166036355E-15</v>
      </c>
      <c r="T44" s="94">
        <v>298</v>
      </c>
      <c r="U44" s="59">
        <f t="shared" si="13"/>
        <v>285.625</v>
      </c>
      <c r="V44" s="63">
        <f t="shared" si="14"/>
        <v>0.7307270938275604</v>
      </c>
      <c r="W44" s="64">
        <f t="shared" si="15"/>
        <v>5.3793164558951156</v>
      </c>
      <c r="X44" s="65">
        <f t="shared" si="1"/>
        <v>-6.1335083317592446E-8</v>
      </c>
      <c r="Y44" s="66">
        <f t="shared" si="2"/>
        <v>-6.1115426410296763E-8</v>
      </c>
      <c r="Z44" s="66">
        <f t="shared" si="3"/>
        <v>-6.111621305888861E-8</v>
      </c>
      <c r="AA44" s="67">
        <f t="shared" si="4"/>
        <v>-6.0897337165797803E-8</v>
      </c>
      <c r="AB44" s="68">
        <f t="shared" si="17"/>
        <v>8.5633374608879668E-5</v>
      </c>
      <c r="AC44" s="69"/>
      <c r="AD44" s="70">
        <f t="shared" si="16"/>
        <v>0.85633374608879664</v>
      </c>
      <c r="AE44" s="70"/>
      <c r="AF44" s="74"/>
      <c r="AG44" s="71">
        <v>380</v>
      </c>
    </row>
    <row r="45" spans="5:33">
      <c r="E45" s="168">
        <v>0.53686342592592595</v>
      </c>
      <c r="F45" s="71">
        <v>390</v>
      </c>
      <c r="G45" s="58">
        <v>12.59</v>
      </c>
      <c r="H45" s="58">
        <v>7.19</v>
      </c>
      <c r="I45" s="58">
        <v>8.2899999999999991</v>
      </c>
      <c r="J45" s="58">
        <v>12.66</v>
      </c>
      <c r="K45" s="58">
        <v>6.8</v>
      </c>
      <c r="L45" s="58">
        <v>8.17</v>
      </c>
      <c r="M45" s="59">
        <f t="shared" si="6"/>
        <v>12.625</v>
      </c>
      <c r="N45" s="59">
        <f t="shared" si="7"/>
        <v>6.9950000000000001</v>
      </c>
      <c r="O45" s="59">
        <f t="shared" si="8"/>
        <v>8.23</v>
      </c>
      <c r="P45" s="60">
        <f t="shared" si="9"/>
        <v>0.16084574702893867</v>
      </c>
      <c r="Q45" s="22">
        <f t="shared" si="10"/>
        <v>1.0115794542598979E-7</v>
      </c>
      <c r="R45" s="61">
        <f t="shared" si="11"/>
        <v>3.5365980082235908E-8</v>
      </c>
      <c r="S45" s="22">
        <f t="shared" si="12"/>
        <v>1.250752547177107E-15</v>
      </c>
      <c r="T45" s="94">
        <v>298</v>
      </c>
      <c r="U45" s="59">
        <f t="shared" si="13"/>
        <v>285.625</v>
      </c>
      <c r="V45" s="63">
        <f t="shared" si="14"/>
        <v>0.7307270938275604</v>
      </c>
      <c r="W45" s="64">
        <f t="shared" si="15"/>
        <v>5.3793164558951156</v>
      </c>
      <c r="X45" s="65">
        <f t="shared" si="1"/>
        <v>-5.7017082035684201E-8</v>
      </c>
      <c r="Y45" s="66">
        <f t="shared" si="2"/>
        <v>-5.6825899787629163E-8</v>
      </c>
      <c r="Z45" s="66">
        <f t="shared" si="3"/>
        <v>-5.6826540835025252E-8</v>
      </c>
      <c r="AA45" s="67">
        <f t="shared" si="4"/>
        <v>-5.6635995335413129E-8</v>
      </c>
      <c r="AB45" s="68">
        <f t="shared" si="17"/>
        <v>8.5022215109843404E-5</v>
      </c>
      <c r="AC45" s="69"/>
      <c r="AD45" s="70">
        <f t="shared" si="16"/>
        <v>0.85022215109843402</v>
      </c>
      <c r="AE45" s="70"/>
      <c r="AF45" s="74"/>
      <c r="AG45" s="71">
        <v>390</v>
      </c>
    </row>
    <row r="46" spans="5:33">
      <c r="E46" s="168">
        <v>0.53697916666666667</v>
      </c>
      <c r="F46" s="71">
        <v>400</v>
      </c>
      <c r="G46" s="58">
        <v>12.6</v>
      </c>
      <c r="H46" s="58">
        <v>7.19</v>
      </c>
      <c r="I46" s="58">
        <v>7.95</v>
      </c>
      <c r="J46" s="58">
        <v>12.66</v>
      </c>
      <c r="K46" s="58">
        <v>6.8</v>
      </c>
      <c r="L46" s="58">
        <v>7.94</v>
      </c>
      <c r="M46" s="59">
        <f t="shared" si="6"/>
        <v>12.629999999999999</v>
      </c>
      <c r="N46" s="59">
        <f t="shared" si="7"/>
        <v>6.9950000000000001</v>
      </c>
      <c r="O46" s="59">
        <f t="shared" si="8"/>
        <v>7.9450000000000003</v>
      </c>
      <c r="P46" s="60">
        <f t="shared" si="9"/>
        <v>0.15528854402624465</v>
      </c>
      <c r="Q46" s="22">
        <f t="shared" si="10"/>
        <v>1.0115794542598979E-7</v>
      </c>
      <c r="R46" s="61">
        <f t="shared" si="11"/>
        <v>3.5380677700178746E-8</v>
      </c>
      <c r="S46" s="22">
        <f t="shared" si="12"/>
        <v>1.2517923545239255E-15</v>
      </c>
      <c r="T46" s="94">
        <v>298</v>
      </c>
      <c r="U46" s="59">
        <f t="shared" si="13"/>
        <v>285.63</v>
      </c>
      <c r="V46" s="63">
        <f t="shared" si="14"/>
        <v>0.73041906422797376</v>
      </c>
      <c r="W46" s="64">
        <f t="shared" si="15"/>
        <v>5.375502451157856</v>
      </c>
      <c r="X46" s="65">
        <f t="shared" si="1"/>
        <v>-5.4763514629312873E-8</v>
      </c>
      <c r="Y46" s="66">
        <f t="shared" si="2"/>
        <v>-5.4585959732885881E-8</v>
      </c>
      <c r="Z46" s="66">
        <f t="shared" si="3"/>
        <v>-5.4586535403411391E-8</v>
      </c>
      <c r="AA46" s="67">
        <f t="shared" si="4"/>
        <v>-5.440955244461871E-8</v>
      </c>
      <c r="AB46" s="68">
        <f t="shared" si="17"/>
        <v>8.4453951845482735E-5</v>
      </c>
      <c r="AC46" s="69"/>
      <c r="AD46" s="70">
        <f t="shared" si="16"/>
        <v>0.84453951845482733</v>
      </c>
      <c r="AE46" s="70"/>
      <c r="AF46" s="74"/>
      <c r="AG46" s="71">
        <v>400</v>
      </c>
    </row>
    <row r="47" spans="5:33">
      <c r="E47" s="168">
        <v>0.5370949074074074</v>
      </c>
      <c r="F47" s="71">
        <v>410</v>
      </c>
      <c r="G47" s="58">
        <v>12.6</v>
      </c>
      <c r="H47" s="58">
        <v>7.19</v>
      </c>
      <c r="I47" s="58">
        <v>7.76</v>
      </c>
      <c r="J47" s="58">
        <v>12.67</v>
      </c>
      <c r="K47" s="58">
        <v>6.8</v>
      </c>
      <c r="L47" s="58">
        <v>7.76</v>
      </c>
      <c r="M47" s="59">
        <f t="shared" si="6"/>
        <v>12.635</v>
      </c>
      <c r="N47" s="59">
        <f t="shared" si="7"/>
        <v>6.9950000000000001</v>
      </c>
      <c r="O47" s="59">
        <f t="shared" si="8"/>
        <v>7.76</v>
      </c>
      <c r="P47" s="60">
        <f t="shared" si="9"/>
        <v>0.15168513079202087</v>
      </c>
      <c r="Q47" s="22">
        <f t="shared" si="10"/>
        <v>1.0115794542598979E-7</v>
      </c>
      <c r="R47" s="61">
        <f t="shared" si="11"/>
        <v>3.5395381426250735E-8</v>
      </c>
      <c r="S47" s="22">
        <f t="shared" si="12"/>
        <v>1.2528330263097755E-15</v>
      </c>
      <c r="T47" s="94">
        <v>298</v>
      </c>
      <c r="U47" s="59">
        <f t="shared" si="13"/>
        <v>285.63499999999999</v>
      </c>
      <c r="V47" s="63">
        <f t="shared" si="14"/>
        <v>0.73011104541241745</v>
      </c>
      <c r="W47" s="64">
        <f t="shared" si="15"/>
        <v>5.3716912839843971</v>
      </c>
      <c r="X47" s="65">
        <f t="shared" si="1"/>
        <v>-5.3228922305979146E-8</v>
      </c>
      <c r="Y47" s="66">
        <f t="shared" si="2"/>
        <v>-5.306008767851216E-8</v>
      </c>
      <c r="Z47" s="66">
        <f t="shared" si="3"/>
        <v>-5.3060623198116847E-8</v>
      </c>
      <c r="AA47" s="67">
        <f t="shared" si="4"/>
        <v>-5.2892320693069374E-8</v>
      </c>
      <c r="AB47" s="68">
        <f t="shared" si="17"/>
        <v>8.3908088416571858E-5</v>
      </c>
      <c r="AC47" s="69"/>
      <c r="AD47" s="70">
        <f t="shared" si="16"/>
        <v>0.83908088416571858</v>
      </c>
      <c r="AE47" s="70"/>
      <c r="AF47" s="74"/>
      <c r="AG47" s="71">
        <v>410</v>
      </c>
    </row>
    <row r="48" spans="5:33">
      <c r="E48" s="168">
        <v>0.53721064814814812</v>
      </c>
      <c r="F48" s="71">
        <v>420</v>
      </c>
      <c r="G48" s="58">
        <v>12.61</v>
      </c>
      <c r="H48" s="58">
        <v>7.19</v>
      </c>
      <c r="I48" s="58">
        <v>7.65</v>
      </c>
      <c r="J48" s="58">
        <v>12.67</v>
      </c>
      <c r="K48" s="58">
        <v>6.8</v>
      </c>
      <c r="L48" s="58">
        <v>7.59</v>
      </c>
      <c r="M48" s="59">
        <f t="shared" si="6"/>
        <v>12.64</v>
      </c>
      <c r="N48" s="59">
        <f t="shared" si="7"/>
        <v>6.9950000000000001</v>
      </c>
      <c r="O48" s="59">
        <f t="shared" si="8"/>
        <v>7.62</v>
      </c>
      <c r="P48" s="60">
        <f t="shared" si="9"/>
        <v>0.14896081370681954</v>
      </c>
      <c r="Q48" s="22">
        <f t="shared" si="10"/>
        <v>1.0115794542598979E-7</v>
      </c>
      <c r="R48" s="61">
        <f t="shared" si="11"/>
        <v>3.54100912629903E-8</v>
      </c>
      <c r="S48" s="22">
        <f t="shared" si="12"/>
        <v>1.253874563253302E-15</v>
      </c>
      <c r="T48" s="94">
        <v>298</v>
      </c>
      <c r="U48" s="59">
        <f t="shared" si="13"/>
        <v>285.64</v>
      </c>
      <c r="V48" s="63">
        <f t="shared" si="14"/>
        <v>0.72980303738032459</v>
      </c>
      <c r="W48" s="64">
        <f t="shared" si="15"/>
        <v>5.3678829521667275</v>
      </c>
      <c r="X48" s="65">
        <f t="shared" si="1"/>
        <v>-5.2022421574102586E-8</v>
      </c>
      <c r="Y48" s="66">
        <f t="shared" si="2"/>
        <v>-5.1860127617904844E-8</v>
      </c>
      <c r="Z48" s="66">
        <f t="shared" si="3"/>
        <v>-5.1860633925135866E-8</v>
      </c>
      <c r="AA48" s="67">
        <f t="shared" si="4"/>
        <v>-5.1698843117123446E-8</v>
      </c>
      <c r="AB48" s="68">
        <f t="shared" si="17"/>
        <v>8.3377483975318018E-5</v>
      </c>
      <c r="AC48" s="69"/>
      <c r="AD48" s="70">
        <f t="shared" si="16"/>
        <v>0.83377483975318023</v>
      </c>
      <c r="AE48" s="70"/>
      <c r="AF48" s="74"/>
      <c r="AG48" s="71">
        <v>420</v>
      </c>
    </row>
    <row r="49" spans="5:33">
      <c r="E49" s="168">
        <v>0.53732638888888884</v>
      </c>
      <c r="F49" s="71">
        <v>430</v>
      </c>
      <c r="G49" s="58">
        <v>12.63</v>
      </c>
      <c r="H49" s="58">
        <v>7.19</v>
      </c>
      <c r="I49" s="58">
        <v>8.49</v>
      </c>
      <c r="J49" s="58">
        <v>12.69</v>
      </c>
      <c r="K49" s="58">
        <v>6.8</v>
      </c>
      <c r="L49" s="58">
        <v>8.18</v>
      </c>
      <c r="M49" s="59">
        <f t="shared" si="6"/>
        <v>12.66</v>
      </c>
      <c r="N49" s="59">
        <f t="shared" si="7"/>
        <v>6.9950000000000001</v>
      </c>
      <c r="O49" s="59">
        <f t="shared" si="8"/>
        <v>8.3350000000000009</v>
      </c>
      <c r="P49" s="60">
        <f t="shared" si="9"/>
        <v>0.16299181672901172</v>
      </c>
      <c r="Q49" s="22">
        <f t="shared" si="10"/>
        <v>1.0115794542598979E-7</v>
      </c>
      <c r="R49" s="61">
        <f t="shared" si="11"/>
        <v>3.546899176743045E-8</v>
      </c>
      <c r="S49" s="22">
        <f t="shared" si="12"/>
        <v>1.2580493769980491E-15</v>
      </c>
      <c r="T49" s="94">
        <v>298</v>
      </c>
      <c r="U49" s="59">
        <f t="shared" si="13"/>
        <v>285.66000000000003</v>
      </c>
      <c r="V49" s="63">
        <f t="shared" si="14"/>
        <v>0.72857111307524114</v>
      </c>
      <c r="W49" s="64">
        <f t="shared" si="15"/>
        <v>5.352677934356314</v>
      </c>
      <c r="X49" s="65">
        <f t="shared" si="1"/>
        <v>-5.6918063699917615E-8</v>
      </c>
      <c r="Y49" s="66">
        <f t="shared" si="2"/>
        <v>-5.6722570712226839E-8</v>
      </c>
      <c r="Z49" s="66">
        <f t="shared" si="3"/>
        <v>-5.6723242160019547E-8</v>
      </c>
      <c r="AA49" s="67">
        <f t="shared" si="4"/>
        <v>-5.6528416007760266E-8</v>
      </c>
      <c r="AB49" s="68">
        <f t="shared" si="17"/>
        <v>8.2858879329022504E-5</v>
      </c>
      <c r="AC49" s="69"/>
      <c r="AD49" s="70">
        <f t="shared" si="16"/>
        <v>0.82858879329022506</v>
      </c>
      <c r="AE49" s="70"/>
      <c r="AF49" s="74"/>
      <c r="AG49" s="71">
        <v>430</v>
      </c>
    </row>
    <row r="50" spans="5:33">
      <c r="E50" s="168">
        <v>0.53744212962962967</v>
      </c>
      <c r="F50" s="71">
        <v>440</v>
      </c>
      <c r="G50" s="58">
        <v>12.66</v>
      </c>
      <c r="H50" s="58">
        <v>7.21</v>
      </c>
      <c r="I50" s="58">
        <v>8.86</v>
      </c>
      <c r="J50" s="58">
        <v>12.72</v>
      </c>
      <c r="K50" s="58">
        <v>6.81</v>
      </c>
      <c r="L50" s="58">
        <v>8.65</v>
      </c>
      <c r="M50" s="59">
        <f t="shared" si="6"/>
        <v>12.690000000000001</v>
      </c>
      <c r="N50" s="59">
        <f t="shared" si="7"/>
        <v>7.01</v>
      </c>
      <c r="O50" s="59">
        <f t="shared" si="8"/>
        <v>8.754999999999999</v>
      </c>
      <c r="P50" s="60">
        <f t="shared" si="9"/>
        <v>0.17128965424168072</v>
      </c>
      <c r="Q50" s="22">
        <f t="shared" si="10"/>
        <v>9.7723722095581017E-8</v>
      </c>
      <c r="R50" s="61">
        <f t="shared" si="11"/>
        <v>3.6807094791425648E-8</v>
      </c>
      <c r="S50" s="22">
        <f t="shared" si="12"/>
        <v>1.3547622269849931E-15</v>
      </c>
      <c r="T50" s="94">
        <v>298</v>
      </c>
      <c r="U50" s="59">
        <f t="shared" si="13"/>
        <v>285.69</v>
      </c>
      <c r="V50" s="63">
        <f t="shared" si="14"/>
        <v>0.72672355002524314</v>
      </c>
      <c r="W50" s="64">
        <f t="shared" si="15"/>
        <v>5.3299550940761602</v>
      </c>
      <c r="X50" s="65">
        <f t="shared" si="1"/>
        <v>-6.4245855358321084E-8</v>
      </c>
      <c r="Y50" s="66">
        <f t="shared" si="2"/>
        <v>-6.3995068676246296E-8</v>
      </c>
      <c r="Z50" s="66">
        <f t="shared" si="3"/>
        <v>-6.3996047633714513E-8</v>
      </c>
      <c r="AA50" s="67">
        <f t="shared" si="4"/>
        <v>-6.3746232266296003E-8</v>
      </c>
      <c r="AB50" s="68">
        <f t="shared" si="17"/>
        <v>8.2291649153268888E-5</v>
      </c>
      <c r="AC50" s="69"/>
      <c r="AD50" s="70">
        <f t="shared" si="16"/>
        <v>0.82291649153268887</v>
      </c>
      <c r="AE50" s="70"/>
      <c r="AF50" s="74"/>
      <c r="AG50" s="71">
        <v>440</v>
      </c>
    </row>
    <row r="51" spans="5:33">
      <c r="E51" s="168">
        <v>0.53755787037037039</v>
      </c>
      <c r="F51" s="71">
        <v>450</v>
      </c>
      <c r="G51" s="58">
        <v>12.67</v>
      </c>
      <c r="H51" s="58">
        <v>7.24</v>
      </c>
      <c r="I51" s="58">
        <v>9.15</v>
      </c>
      <c r="J51" s="58">
        <v>12.73</v>
      </c>
      <c r="K51" s="58">
        <v>6.83</v>
      </c>
      <c r="L51" s="58">
        <v>8.86</v>
      </c>
      <c r="M51" s="59">
        <f t="shared" si="6"/>
        <v>12.7</v>
      </c>
      <c r="N51" s="59">
        <f t="shared" si="7"/>
        <v>7.0350000000000001</v>
      </c>
      <c r="O51" s="59">
        <f t="shared" si="8"/>
        <v>9.004999999999999</v>
      </c>
      <c r="P51" s="60">
        <f t="shared" si="9"/>
        <v>0.17620990554444615</v>
      </c>
      <c r="Q51" s="22">
        <f t="shared" si="10"/>
        <v>9.2257142715476292E-8</v>
      </c>
      <c r="R51" s="61">
        <f t="shared" si="11"/>
        <v>3.9020464807752069E-8</v>
      </c>
      <c r="S51" s="22">
        <f t="shared" si="12"/>
        <v>1.5225966738130177E-15</v>
      </c>
      <c r="T51" s="94">
        <v>298</v>
      </c>
      <c r="U51" s="59">
        <f t="shared" si="13"/>
        <v>285.7</v>
      </c>
      <c r="V51" s="63">
        <f t="shared" si="14"/>
        <v>0.7261077818991637</v>
      </c>
      <c r="W51" s="64">
        <f t="shared" si="15"/>
        <v>5.3224033268333999</v>
      </c>
      <c r="X51" s="65">
        <f t="shared" si="1"/>
        <v>-7.3805935518572968E-8</v>
      </c>
      <c r="Y51" s="66">
        <f t="shared" si="2"/>
        <v>-7.3472365203770635E-8</v>
      </c>
      <c r="Z51" s="66">
        <f t="shared" si="3"/>
        <v>-7.3473872794645745E-8</v>
      </c>
      <c r="AA51" s="67">
        <f t="shared" si="4"/>
        <v>-7.3141796443425317E-8</v>
      </c>
      <c r="AB51" s="68">
        <f t="shared" si="17"/>
        <v>8.1651691952861323E-5</v>
      </c>
      <c r="AC51" s="69"/>
      <c r="AD51" s="70">
        <f t="shared" si="16"/>
        <v>0.81651691952861327</v>
      </c>
      <c r="AE51" s="70"/>
      <c r="AF51" s="74"/>
      <c r="AG51" s="71">
        <v>450</v>
      </c>
    </row>
    <row r="52" spans="5:33">
      <c r="E52" s="168">
        <v>0.53767361111111112</v>
      </c>
      <c r="F52" s="71">
        <v>460</v>
      </c>
      <c r="G52" s="58">
        <v>12.68</v>
      </c>
      <c r="H52" s="58">
        <v>7.27</v>
      </c>
      <c r="I52" s="58">
        <v>9.2799999999999994</v>
      </c>
      <c r="J52" s="58">
        <v>12.74</v>
      </c>
      <c r="K52" s="58">
        <v>6.85</v>
      </c>
      <c r="L52" s="58">
        <v>9.01</v>
      </c>
      <c r="M52" s="59">
        <f t="shared" si="6"/>
        <v>12.71</v>
      </c>
      <c r="N52" s="59">
        <f t="shared" si="7"/>
        <v>7.06</v>
      </c>
      <c r="O52" s="59">
        <f t="shared" si="8"/>
        <v>9.1449999999999996</v>
      </c>
      <c r="P52" s="60">
        <f t="shared" si="9"/>
        <v>0.17897894418191088</v>
      </c>
      <c r="Q52" s="22">
        <f t="shared" si="10"/>
        <v>8.7096358995608061E-8</v>
      </c>
      <c r="R52" s="61">
        <f t="shared" si="11"/>
        <v>4.1366934348964519E-8</v>
      </c>
      <c r="S52" s="22">
        <f t="shared" si="12"/>
        <v>1.7112232574315405E-15</v>
      </c>
      <c r="T52" s="94">
        <v>298</v>
      </c>
      <c r="U52" s="59">
        <f t="shared" si="13"/>
        <v>285.70999999999998</v>
      </c>
      <c r="V52" s="63">
        <f t="shared" si="14"/>
        <v>0.72549205687749962</v>
      </c>
      <c r="W52" s="64">
        <f t="shared" si="15"/>
        <v>5.3148627868494414</v>
      </c>
      <c r="X52" s="65">
        <f t="shared" si="1"/>
        <v>-8.3613190565837725E-8</v>
      </c>
      <c r="Y52" s="66">
        <f t="shared" si="2"/>
        <v>-8.3181194246041695E-8</v>
      </c>
      <c r="Z52" s="66">
        <f t="shared" si="3"/>
        <v>-8.3183426200342835E-8</v>
      </c>
      <c r="AA52" s="67">
        <f t="shared" si="4"/>
        <v>-8.2753638771595926E-8</v>
      </c>
      <c r="AB52" s="68">
        <f t="shared" si="17"/>
        <v>8.0916958272929943E-5</v>
      </c>
      <c r="AC52" s="69"/>
      <c r="AD52" s="70">
        <f t="shared" si="16"/>
        <v>0.8091695827292994</v>
      </c>
      <c r="AE52" s="70"/>
      <c r="AF52" s="74"/>
      <c r="AG52" s="71">
        <v>460</v>
      </c>
    </row>
    <row r="53" spans="5:33">
      <c r="E53" s="168">
        <v>0.53778935185185184</v>
      </c>
      <c r="F53" s="71">
        <v>470</v>
      </c>
      <c r="G53" s="58">
        <v>12.68</v>
      </c>
      <c r="H53" s="58">
        <v>7.25</v>
      </c>
      <c r="I53" s="58">
        <v>8.9499999999999993</v>
      </c>
      <c r="J53" s="58">
        <v>12.74</v>
      </c>
      <c r="K53" s="58">
        <v>6.83</v>
      </c>
      <c r="L53" s="58">
        <v>8.85</v>
      </c>
      <c r="M53" s="59">
        <f t="shared" si="6"/>
        <v>12.71</v>
      </c>
      <c r="N53" s="59">
        <f t="shared" si="7"/>
        <v>7.04</v>
      </c>
      <c r="O53" s="59">
        <f t="shared" si="8"/>
        <v>8.8999999999999986</v>
      </c>
      <c r="P53" s="60">
        <f t="shared" si="9"/>
        <v>0.17418399160404663</v>
      </c>
      <c r="Q53" s="22">
        <f t="shared" si="10"/>
        <v>9.120108393559095E-8</v>
      </c>
      <c r="R53" s="61">
        <f t="shared" si="11"/>
        <v>3.9505115609696601E-8</v>
      </c>
      <c r="S53" s="22">
        <f t="shared" si="12"/>
        <v>1.560654159335494E-15</v>
      </c>
      <c r="T53" s="94">
        <v>298</v>
      </c>
      <c r="U53" s="59">
        <f t="shared" si="13"/>
        <v>285.70999999999998</v>
      </c>
      <c r="V53" s="63">
        <f t="shared" si="14"/>
        <v>0.72549205687749962</v>
      </c>
      <c r="W53" s="64">
        <f t="shared" si="15"/>
        <v>5.3148627868494414</v>
      </c>
      <c r="X53" s="65">
        <f t="shared" si="1"/>
        <v>-7.3450276781852685E-8</v>
      </c>
      <c r="Y53" s="66">
        <f t="shared" si="2"/>
        <v>-7.3113451265117576E-8</v>
      </c>
      <c r="Z53" s="66">
        <f t="shared" si="3"/>
        <v>-7.3114995866903915E-8</v>
      </c>
      <c r="AA53" s="67">
        <f t="shared" si="4"/>
        <v>-7.2779700785601569E-8</v>
      </c>
      <c r="AB53" s="68">
        <f t="shared" si="17"/>
        <v>8.008513148921294E-5</v>
      </c>
      <c r="AC53" s="69"/>
      <c r="AD53" s="70">
        <f t="shared" si="16"/>
        <v>0.80085131489212935</v>
      </c>
      <c r="AE53" s="70"/>
      <c r="AF53" s="74"/>
      <c r="AG53" s="71">
        <v>470</v>
      </c>
    </row>
    <row r="54" spans="5:33">
      <c r="E54" s="168">
        <v>0.53790509259259256</v>
      </c>
      <c r="F54" s="71">
        <v>480</v>
      </c>
      <c r="G54" s="58">
        <v>12.68</v>
      </c>
      <c r="H54" s="58">
        <v>7.23</v>
      </c>
      <c r="I54" s="58">
        <v>8.7200000000000006</v>
      </c>
      <c r="J54" s="58">
        <v>12.75</v>
      </c>
      <c r="K54" s="58">
        <v>6.83</v>
      </c>
      <c r="L54" s="58">
        <v>8.76</v>
      </c>
      <c r="M54" s="59">
        <f t="shared" si="6"/>
        <v>12.715</v>
      </c>
      <c r="N54" s="59">
        <f t="shared" si="7"/>
        <v>7.03</v>
      </c>
      <c r="O54" s="59">
        <f t="shared" si="8"/>
        <v>8.74</v>
      </c>
      <c r="P54" s="60">
        <f t="shared" si="9"/>
        <v>0.17106670268571997</v>
      </c>
      <c r="Q54" s="22">
        <f t="shared" si="10"/>
        <v>9.3325430079699072E-8</v>
      </c>
      <c r="R54" s="61">
        <f t="shared" si="11"/>
        <v>3.8621913463615346E-8</v>
      </c>
      <c r="S54" s="22">
        <f t="shared" si="12"/>
        <v>1.4916521995909923E-15</v>
      </c>
      <c r="T54" s="94">
        <v>298</v>
      </c>
      <c r="U54" s="59">
        <f t="shared" si="13"/>
        <v>285.71499999999997</v>
      </c>
      <c r="V54" s="63">
        <f t="shared" si="14"/>
        <v>0.72518421052940818</v>
      </c>
      <c r="W54" s="64">
        <f t="shared" si="15"/>
        <v>5.3110967216229765</v>
      </c>
      <c r="X54" s="65">
        <f t="shared" si="1"/>
        <v>-6.8365388314975311E-8</v>
      </c>
      <c r="Y54" s="66">
        <f t="shared" si="2"/>
        <v>-6.8070896096395282E-8</v>
      </c>
      <c r="Z54" s="66">
        <f t="shared" si="3"/>
        <v>-6.8072164657416286E-8</v>
      </c>
      <c r="AA54" s="67">
        <f t="shared" si="4"/>
        <v>-6.7778930070895756E-8</v>
      </c>
      <c r="AB54" s="68">
        <f t="shared" si="17"/>
        <v>7.9353986702827121E-5</v>
      </c>
      <c r="AC54" s="75">
        <f>D10</f>
        <v>8.2580463015245623E-5</v>
      </c>
      <c r="AD54" s="70">
        <f t="shared" si="16"/>
        <v>0.79353986702827117</v>
      </c>
      <c r="AE54" s="70">
        <f>AC54*10000</f>
        <v>0.8258046301524562</v>
      </c>
      <c r="AF54" s="74">
        <f>(AD54-AE54)*(AD54-AE54)</f>
        <v>1.0410149394597698E-3</v>
      </c>
      <c r="AG54" s="71">
        <v>480</v>
      </c>
    </row>
    <row r="55" spans="5:33">
      <c r="E55" s="168">
        <v>0.53802083333333328</v>
      </c>
      <c r="F55" s="71">
        <v>490</v>
      </c>
      <c r="G55" s="58">
        <v>12.69</v>
      </c>
      <c r="H55" s="58">
        <v>7.22</v>
      </c>
      <c r="I55" s="58">
        <v>8.59</v>
      </c>
      <c r="J55" s="58">
        <v>12.76</v>
      </c>
      <c r="K55" s="58">
        <v>6.82</v>
      </c>
      <c r="L55" s="58">
        <v>8.69</v>
      </c>
      <c r="M55" s="59">
        <f t="shared" si="6"/>
        <v>12.725</v>
      </c>
      <c r="N55" s="59">
        <f t="shared" si="7"/>
        <v>7.02</v>
      </c>
      <c r="O55" s="59">
        <f t="shared" si="8"/>
        <v>8.64</v>
      </c>
      <c r="P55" s="60">
        <f t="shared" si="9"/>
        <v>0.16913731917537039</v>
      </c>
      <c r="Q55" s="22">
        <f t="shared" si="10"/>
        <v>9.5499258602143556E-8</v>
      </c>
      <c r="R55" s="61">
        <f t="shared" si="11"/>
        <v>3.7774148659650577E-8</v>
      </c>
      <c r="S55" s="22">
        <f t="shared" si="12"/>
        <v>1.4268863069613814E-15</v>
      </c>
      <c r="T55" s="94">
        <v>298</v>
      </c>
      <c r="U55" s="59">
        <f t="shared" si="13"/>
        <v>285.72500000000002</v>
      </c>
      <c r="V55" s="63">
        <f t="shared" si="14"/>
        <v>0.7245685501558774</v>
      </c>
      <c r="W55" s="64">
        <f t="shared" si="15"/>
        <v>5.3035729898035058</v>
      </c>
      <c r="X55" s="65">
        <f t="shared" si="1"/>
        <v>-6.4195730997090751E-8</v>
      </c>
      <c r="Y55" s="66">
        <f t="shared" si="2"/>
        <v>-6.3933819174005158E-8</v>
      </c>
      <c r="Z55" s="66">
        <f t="shared" si="3"/>
        <v>-6.3934887746665773E-8</v>
      </c>
      <c r="AA55" s="67">
        <f t="shared" si="4"/>
        <v>-6.3674035776912912E-8</v>
      </c>
      <c r="AB55" s="68">
        <f t="shared" si="17"/>
        <v>7.867326930300463E-5</v>
      </c>
      <c r="AC55" s="69"/>
      <c r="AD55" s="70">
        <f t="shared" si="16"/>
        <v>0.78673269303004634</v>
      </c>
      <c r="AE55" s="70"/>
      <c r="AF55" s="74"/>
      <c r="AG55" s="71">
        <v>490</v>
      </c>
    </row>
    <row r="56" spans="5:33">
      <c r="E56" s="168">
        <v>0.53813657407407411</v>
      </c>
      <c r="F56" s="71">
        <v>500</v>
      </c>
      <c r="G56" s="58">
        <v>12.71</v>
      </c>
      <c r="H56" s="58">
        <v>7.23</v>
      </c>
      <c r="I56" s="58">
        <v>9.09</v>
      </c>
      <c r="J56" s="58">
        <v>12.77</v>
      </c>
      <c r="K56" s="58">
        <v>6.82</v>
      </c>
      <c r="L56" s="58">
        <v>8.89</v>
      </c>
      <c r="M56" s="59">
        <f t="shared" si="6"/>
        <v>12.74</v>
      </c>
      <c r="N56" s="59">
        <f t="shared" si="7"/>
        <v>7.0250000000000004</v>
      </c>
      <c r="O56" s="59">
        <f t="shared" si="8"/>
        <v>8.99</v>
      </c>
      <c r="P56" s="60">
        <f t="shared" si="9"/>
        <v>0.17603251217974239</v>
      </c>
      <c r="Q56" s="22">
        <f t="shared" si="10"/>
        <v>9.4406087628591968E-8</v>
      </c>
      <c r="R56" s="61">
        <f t="shared" si="11"/>
        <v>3.8259213084857525E-8</v>
      </c>
      <c r="S56" s="22">
        <f t="shared" si="12"/>
        <v>1.4637673858725332E-15</v>
      </c>
      <c r="T56" s="94">
        <v>298</v>
      </c>
      <c r="U56" s="59">
        <f t="shared" si="13"/>
        <v>285.74</v>
      </c>
      <c r="V56" s="63">
        <f t="shared" si="14"/>
        <v>0.72364514039374073</v>
      </c>
      <c r="W56" s="64">
        <f t="shared" si="15"/>
        <v>5.2923083560184212</v>
      </c>
      <c r="X56" s="65">
        <f t="shared" si="1"/>
        <v>-6.8127420727289805E-8</v>
      </c>
      <c r="Y56" s="66">
        <f t="shared" si="2"/>
        <v>-6.7830027925741364E-8</v>
      </c>
      <c r="Z56" s="66">
        <f t="shared" si="3"/>
        <v>-6.7831326117827152E-8</v>
      </c>
      <c r="AA56" s="67">
        <f t="shared" si="4"/>
        <v>-6.7535220174514562E-8</v>
      </c>
      <c r="AB56" s="68">
        <f t="shared" si="17"/>
        <v>7.8033924001979059E-5</v>
      </c>
      <c r="AC56" s="69"/>
      <c r="AD56" s="70">
        <f t="shared" si="16"/>
        <v>0.7803392400197906</v>
      </c>
      <c r="AE56" s="70"/>
      <c r="AF56" s="74"/>
      <c r="AG56" s="71">
        <v>500</v>
      </c>
    </row>
    <row r="57" spans="5:33">
      <c r="E57" s="168">
        <v>0.53825231481481484</v>
      </c>
      <c r="F57" s="71">
        <v>510</v>
      </c>
      <c r="G57" s="58">
        <v>12.72</v>
      </c>
      <c r="H57" s="58">
        <v>7.24</v>
      </c>
      <c r="I57" s="58">
        <v>8.99</v>
      </c>
      <c r="J57" s="58">
        <v>12.77</v>
      </c>
      <c r="K57" s="58">
        <v>6.82</v>
      </c>
      <c r="L57" s="58">
        <v>8.81</v>
      </c>
      <c r="M57" s="59">
        <f t="shared" si="6"/>
        <v>12.745000000000001</v>
      </c>
      <c r="N57" s="59">
        <f t="shared" si="7"/>
        <v>7.03</v>
      </c>
      <c r="O57" s="59">
        <f t="shared" si="8"/>
        <v>8.9</v>
      </c>
      <c r="P57" s="60">
        <f t="shared" si="9"/>
        <v>0.17428461016165658</v>
      </c>
      <c r="Q57" s="22">
        <f t="shared" si="10"/>
        <v>9.3325430079699072E-8</v>
      </c>
      <c r="R57" s="61">
        <f t="shared" si="11"/>
        <v>3.871831801222007E-8</v>
      </c>
      <c r="S57" s="22">
        <f t="shared" si="12"/>
        <v>1.4991081496954052E-15</v>
      </c>
      <c r="T57" s="94">
        <v>298</v>
      </c>
      <c r="U57" s="59">
        <f t="shared" si="13"/>
        <v>285.745</v>
      </c>
      <c r="V57" s="63">
        <f t="shared" si="14"/>
        <v>0.7233373586836056</v>
      </c>
      <c r="W57" s="64">
        <f t="shared" si="15"/>
        <v>5.2885590597835535</v>
      </c>
      <c r="X57" s="65">
        <f t="shared" si="1"/>
        <v>-6.8527545607602469E-8</v>
      </c>
      <c r="Y57" s="66">
        <f t="shared" si="2"/>
        <v>-6.8224010789753707E-8</v>
      </c>
      <c r="Z57" s="66">
        <f t="shared" si="3"/>
        <v>-6.8225355262036056E-8</v>
      </c>
      <c r="AA57" s="67">
        <f t="shared" si="4"/>
        <v>-6.7923153006101461E-8</v>
      </c>
      <c r="AB57" s="68">
        <f t="shared" si="17"/>
        <v>7.7355615086997497E-5</v>
      </c>
      <c r="AC57" s="69"/>
      <c r="AD57" s="70">
        <f t="shared" si="16"/>
        <v>0.77355615086997498</v>
      </c>
      <c r="AE57" s="70"/>
      <c r="AF57" s="74"/>
      <c r="AG57" s="71">
        <v>510</v>
      </c>
    </row>
    <row r="58" spans="5:33">
      <c r="E58" s="168">
        <v>0.53836805555555556</v>
      </c>
      <c r="F58" s="71">
        <v>520</v>
      </c>
      <c r="G58" s="58">
        <v>12.72</v>
      </c>
      <c r="H58" s="58">
        <v>7.23</v>
      </c>
      <c r="I58" s="58">
        <v>8.5299999999999994</v>
      </c>
      <c r="J58" s="58">
        <v>12.78</v>
      </c>
      <c r="K58" s="58">
        <v>6.82</v>
      </c>
      <c r="L58" s="58">
        <v>8.5299999999999994</v>
      </c>
      <c r="M58" s="59">
        <f t="shared" si="6"/>
        <v>12.75</v>
      </c>
      <c r="N58" s="59">
        <f t="shared" si="7"/>
        <v>7.0250000000000004</v>
      </c>
      <c r="O58" s="59">
        <f t="shared" si="8"/>
        <v>8.5299999999999994</v>
      </c>
      <c r="P58" s="60">
        <f t="shared" si="9"/>
        <v>0.16705285578991647</v>
      </c>
      <c r="Q58" s="22">
        <f t="shared" si="10"/>
        <v>9.4406087628591968E-8</v>
      </c>
      <c r="R58" s="61">
        <f t="shared" si="11"/>
        <v>3.8291019704751229E-8</v>
      </c>
      <c r="S58" s="22">
        <f t="shared" si="12"/>
        <v>1.466202190029647E-15</v>
      </c>
      <c r="T58" s="94">
        <v>298</v>
      </c>
      <c r="U58" s="59">
        <f t="shared" si="13"/>
        <v>285.75</v>
      </c>
      <c r="V58" s="63">
        <f t="shared" si="14"/>
        <v>0.72302958774448578</v>
      </c>
      <c r="W58" s="64">
        <f t="shared" si="15"/>
        <v>5.284812550779117</v>
      </c>
      <c r="X58" s="65">
        <f t="shared" si="1"/>
        <v>-6.3720826157681625E-8</v>
      </c>
      <c r="Y58" s="66">
        <f t="shared" si="2"/>
        <v>-6.3456044272123003E-8</v>
      </c>
      <c r="Z58" s="66">
        <f t="shared" si="3"/>
        <v>-6.3457144531663672E-8</v>
      </c>
      <c r="AA58" s="67">
        <f t="shared" si="4"/>
        <v>-6.3193453761734272E-8</v>
      </c>
      <c r="AB58" s="68">
        <f t="shared" si="17"/>
        <v>7.6673366035802027E-5</v>
      </c>
      <c r="AC58" s="69"/>
      <c r="AD58" s="70">
        <f t="shared" si="16"/>
        <v>0.76673366035802026</v>
      </c>
      <c r="AE58" s="70"/>
      <c r="AF58" s="74"/>
      <c r="AG58" s="71">
        <v>520</v>
      </c>
    </row>
    <row r="59" spans="5:33">
      <c r="E59" s="168">
        <v>0.53848379629629628</v>
      </c>
      <c r="F59" s="71">
        <v>530</v>
      </c>
      <c r="G59" s="58">
        <v>12.72</v>
      </c>
      <c r="H59" s="58">
        <v>7.23</v>
      </c>
      <c r="I59" s="58">
        <v>8.17</v>
      </c>
      <c r="J59" s="58">
        <v>12.78</v>
      </c>
      <c r="K59" s="58">
        <v>6.82</v>
      </c>
      <c r="L59" s="58">
        <v>8.4700000000000006</v>
      </c>
      <c r="M59" s="59">
        <f t="shared" si="6"/>
        <v>12.75</v>
      </c>
      <c r="N59" s="59">
        <f t="shared" si="7"/>
        <v>7.0250000000000004</v>
      </c>
      <c r="O59" s="59">
        <f t="shared" si="8"/>
        <v>8.32</v>
      </c>
      <c r="P59" s="60">
        <f t="shared" si="9"/>
        <v>0.16294018290411547</v>
      </c>
      <c r="Q59" s="22">
        <f t="shared" si="10"/>
        <v>9.4406087628591968E-8</v>
      </c>
      <c r="R59" s="61">
        <f t="shared" si="11"/>
        <v>3.8291019704751229E-8</v>
      </c>
      <c r="S59" s="22">
        <f t="shared" si="12"/>
        <v>1.466202190029647E-15</v>
      </c>
      <c r="T59" s="94">
        <v>298</v>
      </c>
      <c r="U59" s="59">
        <f t="shared" si="13"/>
        <v>285.75</v>
      </c>
      <c r="V59" s="63">
        <f t="shared" si="14"/>
        <v>0.72302958774448578</v>
      </c>
      <c r="W59" s="64">
        <f t="shared" si="15"/>
        <v>5.284812550779117</v>
      </c>
      <c r="X59" s="65">
        <f t="shared" si="1"/>
        <v>-6.1637697627446589E-8</v>
      </c>
      <c r="Y59" s="66">
        <f t="shared" si="2"/>
        <v>-6.1387877413615781E-8</v>
      </c>
      <c r="Z59" s="66">
        <f t="shared" si="3"/>
        <v>-6.1388889945583062E-8</v>
      </c>
      <c r="AA59" s="67">
        <f t="shared" si="4"/>
        <v>-6.1140074056049183E-8</v>
      </c>
      <c r="AB59" s="68">
        <f t="shared" si="17"/>
        <v>7.6038798273257046E-5</v>
      </c>
      <c r="AC59" s="69"/>
      <c r="AD59" s="70">
        <f t="shared" si="16"/>
        <v>0.76038798273257047</v>
      </c>
      <c r="AE59" s="70"/>
      <c r="AF59" s="74"/>
      <c r="AG59" s="71">
        <v>530</v>
      </c>
    </row>
    <row r="60" spans="5:33">
      <c r="E60" s="168">
        <v>0.538599537037037</v>
      </c>
      <c r="F60" s="71">
        <v>540</v>
      </c>
      <c r="G60" s="58">
        <v>12.72</v>
      </c>
      <c r="H60" s="58">
        <v>7.22</v>
      </c>
      <c r="I60" s="58">
        <v>7.94</v>
      </c>
      <c r="J60" s="58">
        <v>12.78</v>
      </c>
      <c r="K60" s="58">
        <v>6.81</v>
      </c>
      <c r="L60" s="58">
        <v>8.23</v>
      </c>
      <c r="M60" s="59">
        <f t="shared" si="6"/>
        <v>12.75</v>
      </c>
      <c r="N60" s="59">
        <f t="shared" si="7"/>
        <v>7.0149999999999997</v>
      </c>
      <c r="O60" s="59">
        <f t="shared" si="8"/>
        <v>8.0850000000000009</v>
      </c>
      <c r="P60" s="60">
        <f t="shared" si="9"/>
        <v>0.15833790610333817</v>
      </c>
      <c r="Q60" s="22">
        <f t="shared" si="10"/>
        <v>9.6605087898981288E-8</v>
      </c>
      <c r="R60" s="61">
        <f t="shared" si="11"/>
        <v>3.7419409683835149E-8</v>
      </c>
      <c r="S60" s="22">
        <f t="shared" si="12"/>
        <v>1.4002122210866959E-15</v>
      </c>
      <c r="T60" s="94">
        <v>298</v>
      </c>
      <c r="U60" s="59">
        <f t="shared" si="13"/>
        <v>285.75</v>
      </c>
      <c r="V60" s="63">
        <f t="shared" si="14"/>
        <v>0.72302958774448578</v>
      </c>
      <c r="W60" s="64">
        <f t="shared" si="15"/>
        <v>5.284812550779117</v>
      </c>
      <c r="X60" s="65">
        <f t="shared" si="1"/>
        <v>-5.6739130727176949E-8</v>
      </c>
      <c r="Y60" s="66">
        <f t="shared" si="2"/>
        <v>-5.6525717887986201E-8</v>
      </c>
      <c r="Z60" s="66">
        <f t="shared" si="3"/>
        <v>-5.6526520597498093E-8</v>
      </c>
      <c r="AA60" s="67">
        <f t="shared" si="4"/>
        <v>-5.6313904429358175E-8</v>
      </c>
      <c r="AB60" s="68">
        <f t="shared" si="17"/>
        <v>7.5424912762587221E-5</v>
      </c>
      <c r="AC60" s="69"/>
      <c r="AD60" s="70">
        <f t="shared" si="16"/>
        <v>0.75424912762587226</v>
      </c>
      <c r="AE60" s="70"/>
      <c r="AF60" s="74"/>
      <c r="AG60" s="71">
        <v>540</v>
      </c>
    </row>
    <row r="61" spans="5:33">
      <c r="E61" s="168">
        <v>0.53871527777777772</v>
      </c>
      <c r="F61" s="71">
        <v>550</v>
      </c>
      <c r="G61" s="58">
        <v>12.73</v>
      </c>
      <c r="H61" s="58">
        <v>7.22</v>
      </c>
      <c r="I61" s="58">
        <v>7.74</v>
      </c>
      <c r="J61" s="58">
        <v>12.79</v>
      </c>
      <c r="K61" s="58">
        <v>6.81</v>
      </c>
      <c r="L61" s="58">
        <v>8.06</v>
      </c>
      <c r="M61" s="59">
        <f t="shared" si="6"/>
        <v>12.76</v>
      </c>
      <c r="N61" s="59">
        <f t="shared" si="7"/>
        <v>7.0149999999999997</v>
      </c>
      <c r="O61" s="59">
        <f t="shared" si="8"/>
        <v>7.9</v>
      </c>
      <c r="P61" s="60">
        <f t="shared" si="9"/>
        <v>0.1547403783325938</v>
      </c>
      <c r="Q61" s="22">
        <f t="shared" si="10"/>
        <v>9.6605087898981288E-8</v>
      </c>
      <c r="R61" s="61">
        <f t="shared" si="11"/>
        <v>3.7450518137054537E-8</v>
      </c>
      <c r="S61" s="22">
        <f t="shared" si="12"/>
        <v>1.4025413087338509E-15</v>
      </c>
      <c r="T61" s="94">
        <v>298</v>
      </c>
      <c r="U61" s="59">
        <f t="shared" si="13"/>
        <v>285.76</v>
      </c>
      <c r="V61" s="63">
        <f t="shared" si="14"/>
        <v>0.7224140781770233</v>
      </c>
      <c r="W61" s="64">
        <f t="shared" si="15"/>
        <v>5.2773278857945325</v>
      </c>
      <c r="X61" s="65">
        <f t="shared" si="1"/>
        <v>-5.5204148943824742E-8</v>
      </c>
      <c r="Y61" s="66">
        <f t="shared" si="2"/>
        <v>-5.5000601501995584E-8</v>
      </c>
      <c r="Z61" s="66">
        <f t="shared" si="3"/>
        <v>-5.5001352017343943E-8</v>
      </c>
      <c r="AA61" s="67">
        <f t="shared" si="4"/>
        <v>-5.4798549556298019E-8</v>
      </c>
      <c r="AB61" s="68">
        <f t="shared" si="17"/>
        <v>7.4859650242374711E-5</v>
      </c>
      <c r="AC61" s="69"/>
      <c r="AD61" s="70">
        <f t="shared" si="16"/>
        <v>0.74859650242374709</v>
      </c>
      <c r="AE61" s="70"/>
      <c r="AF61" s="74"/>
      <c r="AG61" s="71">
        <v>550</v>
      </c>
    </row>
    <row r="62" spans="5:33">
      <c r="E62" s="168">
        <v>0.53883101851851856</v>
      </c>
      <c r="F62" s="71">
        <v>560</v>
      </c>
      <c r="G62" s="58">
        <v>12.73</v>
      </c>
      <c r="H62" s="58">
        <v>7.22</v>
      </c>
      <c r="I62" s="58">
        <v>7.67</v>
      </c>
      <c r="J62" s="58">
        <v>12.8</v>
      </c>
      <c r="K62" s="58">
        <v>6.81</v>
      </c>
      <c r="L62" s="58">
        <v>7.98</v>
      </c>
      <c r="M62" s="59">
        <f t="shared" si="6"/>
        <v>12.765000000000001</v>
      </c>
      <c r="N62" s="59">
        <f t="shared" si="7"/>
        <v>7.0149999999999997</v>
      </c>
      <c r="O62" s="59">
        <f t="shared" si="8"/>
        <v>7.8250000000000002</v>
      </c>
      <c r="P62" s="60">
        <f t="shared" si="9"/>
        <v>0.15328397660068405</v>
      </c>
      <c r="Q62" s="22">
        <f t="shared" si="10"/>
        <v>9.6605087898981288E-8</v>
      </c>
      <c r="R62" s="61">
        <f t="shared" si="11"/>
        <v>3.7466082060521674E-8</v>
      </c>
      <c r="S62" s="22">
        <f t="shared" si="12"/>
        <v>1.4037073049657441E-15</v>
      </c>
      <c r="T62" s="94">
        <v>298</v>
      </c>
      <c r="U62" s="59">
        <f t="shared" si="13"/>
        <v>285.76499999999999</v>
      </c>
      <c r="V62" s="63">
        <f t="shared" si="14"/>
        <v>0.72210633954754933</v>
      </c>
      <c r="W62" s="64">
        <f t="shared" si="15"/>
        <v>5.2735897254853112</v>
      </c>
      <c r="X62" s="65">
        <f t="shared" si="1"/>
        <v>-5.4366430501217873E-8</v>
      </c>
      <c r="Y62" s="66">
        <f t="shared" si="2"/>
        <v>-5.416755261700621E-8</v>
      </c>
      <c r="Z62" s="66">
        <f t="shared" si="3"/>
        <v>-5.4168280132358317E-8</v>
      </c>
      <c r="AA62" s="67">
        <f t="shared" si="4"/>
        <v>-5.3970124440849752E-8</v>
      </c>
      <c r="AB62" s="68">
        <f t="shared" si="17"/>
        <v>7.4309639233143384E-5</v>
      </c>
      <c r="AC62" s="69"/>
      <c r="AD62" s="70">
        <f t="shared" si="16"/>
        <v>0.74309639233143387</v>
      </c>
      <c r="AE62" s="70"/>
      <c r="AF62" s="74"/>
      <c r="AG62" s="71">
        <v>560</v>
      </c>
    </row>
    <row r="63" spans="5:33">
      <c r="E63" s="168">
        <v>0.53894675925925928</v>
      </c>
      <c r="F63" s="71">
        <v>570</v>
      </c>
      <c r="G63" s="58">
        <v>12.76</v>
      </c>
      <c r="H63" s="58">
        <v>7.24</v>
      </c>
      <c r="I63" s="58">
        <v>8.99</v>
      </c>
      <c r="J63" s="58">
        <v>12.82</v>
      </c>
      <c r="K63" s="58">
        <v>6.82</v>
      </c>
      <c r="L63" s="58">
        <v>8.7899999999999991</v>
      </c>
      <c r="M63" s="59">
        <f t="shared" si="6"/>
        <v>12.79</v>
      </c>
      <c r="N63" s="59">
        <f t="shared" si="7"/>
        <v>7.03</v>
      </c>
      <c r="O63" s="59">
        <f t="shared" si="8"/>
        <v>8.89</v>
      </c>
      <c r="P63" s="60">
        <f t="shared" si="9"/>
        <v>0.17421817686335203</v>
      </c>
      <c r="Q63" s="22">
        <f t="shared" si="10"/>
        <v>9.3325430079699072E-8</v>
      </c>
      <c r="R63" s="61">
        <f t="shared" si="11"/>
        <v>3.8863376215963778E-8</v>
      </c>
      <c r="S63" s="22">
        <f t="shared" si="12"/>
        <v>1.510362010903539E-15</v>
      </c>
      <c r="T63" s="94">
        <v>298</v>
      </c>
      <c r="U63" s="59">
        <f t="shared" si="13"/>
        <v>285.79000000000002</v>
      </c>
      <c r="V63" s="63">
        <f t="shared" si="14"/>
        <v>0.72056780792016217</v>
      </c>
      <c r="W63" s="64">
        <f t="shared" si="15"/>
        <v>5.254940559346676</v>
      </c>
      <c r="X63" s="65">
        <f t="shared" si="1"/>
        <v>-6.6235857782941083E-8</v>
      </c>
      <c r="Y63" s="66">
        <f t="shared" si="2"/>
        <v>-6.593849366146479E-8</v>
      </c>
      <c r="Z63" s="66">
        <f t="shared" si="3"/>
        <v>-6.593982866977753E-8</v>
      </c>
      <c r="AA63" s="67">
        <f t="shared" si="4"/>
        <v>-6.5643787569645364E-8</v>
      </c>
      <c r="AB63" s="68">
        <f t="shared" si="17"/>
        <v>7.3767958865742056E-5</v>
      </c>
      <c r="AC63" s="69"/>
      <c r="AD63" s="70">
        <f t="shared" si="16"/>
        <v>0.73767958865742056</v>
      </c>
      <c r="AE63" s="70"/>
      <c r="AF63" s="74"/>
      <c r="AG63" s="71">
        <v>570</v>
      </c>
    </row>
    <row r="64" spans="5:33">
      <c r="E64" s="168">
        <v>0.5390625</v>
      </c>
      <c r="F64" s="71">
        <v>580</v>
      </c>
      <c r="G64" s="58">
        <v>12.77</v>
      </c>
      <c r="H64" s="58">
        <v>7.25</v>
      </c>
      <c r="I64" s="58">
        <v>9.16</v>
      </c>
      <c r="J64" s="58">
        <v>12.83</v>
      </c>
      <c r="K64" s="58">
        <v>6.82</v>
      </c>
      <c r="L64" s="58">
        <v>8.9700000000000006</v>
      </c>
      <c r="M64" s="59">
        <f t="shared" si="6"/>
        <v>12.8</v>
      </c>
      <c r="N64" s="59">
        <f t="shared" si="7"/>
        <v>7.0350000000000001</v>
      </c>
      <c r="O64" s="59">
        <f t="shared" si="8"/>
        <v>9.0650000000000013</v>
      </c>
      <c r="P64" s="60">
        <f t="shared" si="9"/>
        <v>0.17767701499416041</v>
      </c>
      <c r="Q64" s="22">
        <f t="shared" si="10"/>
        <v>9.2257142715476292E-8</v>
      </c>
      <c r="R64" s="61">
        <f t="shared" si="11"/>
        <v>3.9346075910653143E-8</v>
      </c>
      <c r="S64" s="22">
        <f t="shared" si="12"/>
        <v>1.5481136895668796E-15</v>
      </c>
      <c r="T64" s="94">
        <v>298</v>
      </c>
      <c r="U64" s="59">
        <f t="shared" si="13"/>
        <v>285.8</v>
      </c>
      <c r="V64" s="63">
        <f t="shared" si="14"/>
        <v>0.71995247063464773</v>
      </c>
      <c r="W64" s="64">
        <f t="shared" si="15"/>
        <v>5.2475002824987635</v>
      </c>
      <c r="X64" s="65">
        <f t="shared" si="1"/>
        <v>-6.8717694025626593E-8</v>
      </c>
      <c r="Y64" s="66">
        <f t="shared" si="2"/>
        <v>-6.8394741340874035E-8</v>
      </c>
      <c r="Z64" s="66">
        <f t="shared" si="3"/>
        <v>-6.8396259122255785E-8</v>
      </c>
      <c r="AA64" s="67">
        <f t="shared" si="4"/>
        <v>-6.807480995264455E-8</v>
      </c>
      <c r="AB64" s="68">
        <f t="shared" si="17"/>
        <v>7.310856504905028E-5</v>
      </c>
      <c r="AC64" s="69"/>
      <c r="AD64" s="70">
        <f t="shared" si="16"/>
        <v>0.73108565049050278</v>
      </c>
      <c r="AE64" s="70"/>
      <c r="AF64" s="74"/>
      <c r="AG64" s="71">
        <v>580</v>
      </c>
    </row>
    <row r="65" spans="5:33">
      <c r="E65" s="168">
        <v>0.53917824074074072</v>
      </c>
      <c r="F65" s="71">
        <v>590</v>
      </c>
      <c r="G65" s="58">
        <v>12.78</v>
      </c>
      <c r="H65" s="58">
        <v>7.26</v>
      </c>
      <c r="I65" s="58">
        <v>9.1999999999999993</v>
      </c>
      <c r="J65" s="58">
        <v>12.84</v>
      </c>
      <c r="K65" s="58">
        <v>6.83</v>
      </c>
      <c r="L65" s="58">
        <v>9</v>
      </c>
      <c r="M65" s="59">
        <f t="shared" si="6"/>
        <v>12.809999999999999</v>
      </c>
      <c r="N65" s="59">
        <f t="shared" si="7"/>
        <v>7.0449999999999999</v>
      </c>
      <c r="O65" s="59">
        <f t="shared" si="8"/>
        <v>9.1</v>
      </c>
      <c r="P65" s="60">
        <f t="shared" si="9"/>
        <v>0.178392496136936</v>
      </c>
      <c r="Q65" s="22">
        <f t="shared" si="10"/>
        <v>9.0157113760595674E-8</v>
      </c>
      <c r="R65" s="61">
        <f t="shared" si="11"/>
        <v>4.0296035849326534E-8</v>
      </c>
      <c r="S65" s="22">
        <f t="shared" si="12"/>
        <v>1.6237705051702092E-15</v>
      </c>
      <c r="T65" s="94">
        <v>298</v>
      </c>
      <c r="U65" s="59">
        <f t="shared" si="13"/>
        <v>285.81</v>
      </c>
      <c r="V65" s="63">
        <f t="shared" si="14"/>
        <v>0.71933717640832018</v>
      </c>
      <c r="W65" s="64">
        <f t="shared" si="15"/>
        <v>5.2400710596044986</v>
      </c>
      <c r="X65" s="65">
        <f t="shared" si="1"/>
        <v>-7.1790816493215127E-8</v>
      </c>
      <c r="Y65" s="66">
        <f t="shared" si="2"/>
        <v>-7.1435003634315355E-8</v>
      </c>
      <c r="Z65" s="66">
        <f t="shared" si="3"/>
        <v>-7.1436767129936967E-8</v>
      </c>
      <c r="AA65" s="67">
        <f t="shared" si="4"/>
        <v>-7.1082700286026932E-8</v>
      </c>
      <c r="AB65" s="68">
        <f t="shared" si="17"/>
        <v>7.242460754087607E-5</v>
      </c>
      <c r="AC65" s="69"/>
      <c r="AD65" s="70">
        <f t="shared" si="16"/>
        <v>0.72424607540876074</v>
      </c>
      <c r="AE65" s="70"/>
      <c r="AF65" s="74"/>
      <c r="AG65" s="71">
        <v>590</v>
      </c>
    </row>
    <row r="66" spans="5:33">
      <c r="E66" s="168">
        <v>0.53929398148148144</v>
      </c>
      <c r="F66" s="71">
        <v>600</v>
      </c>
      <c r="G66" s="58">
        <v>12.79</v>
      </c>
      <c r="H66" s="58">
        <v>7.26</v>
      </c>
      <c r="I66" s="58">
        <v>9.25</v>
      </c>
      <c r="J66" s="58">
        <v>12.85</v>
      </c>
      <c r="K66" s="58">
        <v>6.84</v>
      </c>
      <c r="L66" s="58">
        <v>9.11</v>
      </c>
      <c r="M66" s="59">
        <f t="shared" si="6"/>
        <v>12.82</v>
      </c>
      <c r="N66" s="59">
        <f t="shared" si="7"/>
        <v>7.05</v>
      </c>
      <c r="O66" s="59">
        <f t="shared" si="8"/>
        <v>9.18</v>
      </c>
      <c r="P66" s="60">
        <f t="shared" si="9"/>
        <v>0.17999052021693049</v>
      </c>
      <c r="Q66" s="22">
        <f t="shared" si="10"/>
        <v>8.9125093813374537E-8</v>
      </c>
      <c r="R66" s="61">
        <f t="shared" si="11"/>
        <v>4.07965297872071E-8</v>
      </c>
      <c r="S66" s="22">
        <f t="shared" si="12"/>
        <v>1.6643568426784761E-15</v>
      </c>
      <c r="T66" s="94">
        <v>298</v>
      </c>
      <c r="U66" s="59">
        <f t="shared" si="13"/>
        <v>285.82</v>
      </c>
      <c r="V66" s="63">
        <f t="shared" si="14"/>
        <v>0.7187219252366569</v>
      </c>
      <c r="W66" s="64">
        <f t="shared" si="15"/>
        <v>5.2326528734874653</v>
      </c>
      <c r="X66" s="65">
        <f t="shared" si="1"/>
        <v>-7.3616311162487011E-8</v>
      </c>
      <c r="Y66" s="66">
        <f t="shared" si="2"/>
        <v>-7.3238445962720267E-8</v>
      </c>
      <c r="Z66" s="66">
        <f t="shared" si="3"/>
        <v>-7.3240385507189955E-8</v>
      </c>
      <c r="AA66" s="67">
        <f t="shared" si="4"/>
        <v>-7.286443994091538E-8</v>
      </c>
      <c r="AB66" s="68">
        <f t="shared" si="17"/>
        <v>7.1710245777029835E-5</v>
      </c>
      <c r="AC66" s="75">
        <f>D11</f>
        <v>6.9875776397515524E-5</v>
      </c>
      <c r="AD66" s="70">
        <f t="shared" si="16"/>
        <v>0.71710245777029835</v>
      </c>
      <c r="AE66" s="70">
        <f>AC66*10000</f>
        <v>0.69875776397515521</v>
      </c>
      <c r="AF66" s="74">
        <f>(AD66-AE66)*(AD66-AE66)</f>
        <v>3.3652779043756326E-4</v>
      </c>
      <c r="AG66" s="71">
        <v>600</v>
      </c>
    </row>
    <row r="67" spans="5:33">
      <c r="E67" s="168">
        <v>0.53940972222222217</v>
      </c>
      <c r="F67" s="71">
        <v>610</v>
      </c>
      <c r="G67" s="58">
        <v>12.79</v>
      </c>
      <c r="H67" s="58">
        <v>7.27</v>
      </c>
      <c r="I67" s="58">
        <v>9.24</v>
      </c>
      <c r="J67" s="58">
        <v>12.86</v>
      </c>
      <c r="K67" s="58">
        <v>6.84</v>
      </c>
      <c r="L67" s="58">
        <v>9.01</v>
      </c>
      <c r="M67" s="59">
        <f t="shared" si="6"/>
        <v>12.824999999999999</v>
      </c>
      <c r="N67" s="59">
        <f t="shared" si="7"/>
        <v>7.0549999999999997</v>
      </c>
      <c r="O67" s="59">
        <f t="shared" si="8"/>
        <v>9.125</v>
      </c>
      <c r="P67" s="60">
        <f t="shared" si="9"/>
        <v>0.17892692941859123</v>
      </c>
      <c r="Q67" s="22">
        <f t="shared" si="10"/>
        <v>8.8104887300801405E-8</v>
      </c>
      <c r="R67" s="61">
        <f t="shared" si="11"/>
        <v>4.128608214164426E-8</v>
      </c>
      <c r="S67" s="22">
        <f t="shared" si="12"/>
        <v>1.7045405786065971E-15</v>
      </c>
      <c r="T67" s="94">
        <v>298</v>
      </c>
      <c r="U67" s="59">
        <f t="shared" si="13"/>
        <v>285.82499999999999</v>
      </c>
      <c r="V67" s="63">
        <f t="shared" si="14"/>
        <v>0.71841431579491211</v>
      </c>
      <c r="W67" s="64">
        <f t="shared" si="15"/>
        <v>5.228947913860404</v>
      </c>
      <c r="X67" s="65">
        <f t="shared" si="1"/>
        <v>-7.4235263753312752E-8</v>
      </c>
      <c r="Y67" s="66">
        <f t="shared" si="2"/>
        <v>-7.384705288843195E-8</v>
      </c>
      <c r="Z67" s="66">
        <f t="shared" si="3"/>
        <v>-7.3849083024353784E-8</v>
      </c>
      <c r="AA67" s="67">
        <f t="shared" si="4"/>
        <v>-7.3462881062337038E-8</v>
      </c>
      <c r="AB67" s="68">
        <f t="shared" si="17"/>
        <v>7.0977848420291129E-5</v>
      </c>
      <c r="AC67" s="69"/>
      <c r="AD67" s="70">
        <f t="shared" si="16"/>
        <v>0.70977848420291134</v>
      </c>
      <c r="AE67" s="70"/>
      <c r="AF67" s="74"/>
      <c r="AG67" s="71">
        <v>610</v>
      </c>
    </row>
    <row r="68" spans="5:33">
      <c r="E68" s="168">
        <v>0.539525462962963</v>
      </c>
      <c r="F68" s="71">
        <v>620</v>
      </c>
      <c r="G68" s="58">
        <v>12.81</v>
      </c>
      <c r="H68" s="58">
        <v>7.27</v>
      </c>
      <c r="I68" s="58">
        <v>9.26</v>
      </c>
      <c r="J68" s="58">
        <v>12.87</v>
      </c>
      <c r="K68" s="58">
        <v>6.85</v>
      </c>
      <c r="L68" s="58">
        <v>9.15</v>
      </c>
      <c r="M68" s="59">
        <f t="shared" si="6"/>
        <v>12.84</v>
      </c>
      <c r="N68" s="59">
        <f t="shared" si="7"/>
        <v>7.06</v>
      </c>
      <c r="O68" s="59">
        <f t="shared" si="8"/>
        <v>9.2050000000000001</v>
      </c>
      <c r="P68" s="60">
        <f t="shared" si="9"/>
        <v>0.1805403588277309</v>
      </c>
      <c r="Q68" s="22">
        <f t="shared" si="10"/>
        <v>8.7096358995608061E-8</v>
      </c>
      <c r="R68" s="61">
        <f t="shared" si="11"/>
        <v>4.1816243916659171E-8</v>
      </c>
      <c r="S68" s="22">
        <f t="shared" si="12"/>
        <v>1.7485982552975352E-15</v>
      </c>
      <c r="T68" s="94">
        <v>298</v>
      </c>
      <c r="U68" s="59">
        <f t="shared" si="13"/>
        <v>285.83999999999997</v>
      </c>
      <c r="V68" s="63">
        <f t="shared" si="14"/>
        <v>0.71749155203925319</v>
      </c>
      <c r="W68" s="64">
        <f t="shared" si="15"/>
        <v>5.2178495430187697</v>
      </c>
      <c r="X68" s="65">
        <f t="shared" si="1"/>
        <v>-7.6202996751923505E-8</v>
      </c>
      <c r="Y68" s="66">
        <f t="shared" si="2"/>
        <v>-7.5789631912691782E-8</v>
      </c>
      <c r="Z68" s="66">
        <f t="shared" si="3"/>
        <v>-7.5791874219393551E-8</v>
      </c>
      <c r="AA68" s="67">
        <f t="shared" si="4"/>
        <v>-7.5380727359979124E-8</v>
      </c>
      <c r="AB68" s="68">
        <f t="shared" si="17"/>
        <v>7.0239364392555765E-5</v>
      </c>
      <c r="AC68" s="69"/>
      <c r="AD68" s="70">
        <f t="shared" si="16"/>
        <v>0.7023936439255577</v>
      </c>
      <c r="AE68" s="70"/>
      <c r="AF68" s="74"/>
      <c r="AG68" s="71">
        <v>620</v>
      </c>
    </row>
    <row r="69" spans="5:33">
      <c r="E69" s="168">
        <v>0.53964120370370372</v>
      </c>
      <c r="F69" s="71">
        <v>630</v>
      </c>
      <c r="G69" s="58">
        <v>12.82</v>
      </c>
      <c r="H69" s="58">
        <v>7.29</v>
      </c>
      <c r="I69" s="58">
        <v>9.3000000000000007</v>
      </c>
      <c r="J69" s="58">
        <v>12.88</v>
      </c>
      <c r="K69" s="58">
        <v>6.85</v>
      </c>
      <c r="L69" s="58">
        <v>9.17</v>
      </c>
      <c r="M69" s="59">
        <f t="shared" si="6"/>
        <v>12.850000000000001</v>
      </c>
      <c r="N69" s="59">
        <f t="shared" si="7"/>
        <v>7.07</v>
      </c>
      <c r="O69" s="59">
        <f t="shared" si="8"/>
        <v>9.2349999999999994</v>
      </c>
      <c r="P69" s="60">
        <f t="shared" si="9"/>
        <v>0.18115870385986879</v>
      </c>
      <c r="Q69" s="22">
        <f t="shared" si="10"/>
        <v>8.5113803820237355E-8</v>
      </c>
      <c r="R69" s="61">
        <f t="shared" si="11"/>
        <v>4.2825842856000232E-8</v>
      </c>
      <c r="S69" s="22">
        <f t="shared" si="12"/>
        <v>1.834052816326826E-15</v>
      </c>
      <c r="T69" s="94">
        <v>298</v>
      </c>
      <c r="U69" s="59">
        <f t="shared" si="13"/>
        <v>285.85000000000002</v>
      </c>
      <c r="V69" s="63">
        <f t="shared" si="14"/>
        <v>0.71687643000447143</v>
      </c>
      <c r="W69" s="64">
        <f t="shared" si="15"/>
        <v>5.2104643644532747</v>
      </c>
      <c r="X69" s="65">
        <f t="shared" si="1"/>
        <v>-7.9447858175781795E-8</v>
      </c>
      <c r="Y69" s="66">
        <f t="shared" si="2"/>
        <v>-7.8993638964670441E-8</v>
      </c>
      <c r="Z69" s="66">
        <f t="shared" si="3"/>
        <v>-7.8996235826265943E-8</v>
      </c>
      <c r="AA69" s="67">
        <f t="shared" si="4"/>
        <v>-7.8544583783201367E-8</v>
      </c>
      <c r="AB69" s="68">
        <f t="shared" si="17"/>
        <v>6.9481453165262308E-5</v>
      </c>
      <c r="AC69" s="69"/>
      <c r="AD69" s="70">
        <f t="shared" si="16"/>
        <v>0.69481453165262308</v>
      </c>
      <c r="AE69" s="70"/>
      <c r="AF69" s="74"/>
      <c r="AG69" s="71">
        <v>630</v>
      </c>
    </row>
    <row r="70" spans="5:33">
      <c r="E70" s="168">
        <v>0.53975694444444444</v>
      </c>
      <c r="F70" s="71">
        <v>640</v>
      </c>
      <c r="G70" s="58">
        <v>12.82</v>
      </c>
      <c r="H70" s="58">
        <v>7.28</v>
      </c>
      <c r="I70" s="58">
        <v>8.94</v>
      </c>
      <c r="J70" s="58">
        <v>12.88</v>
      </c>
      <c r="K70" s="58">
        <v>6.85</v>
      </c>
      <c r="L70" s="58">
        <v>8.9</v>
      </c>
      <c r="M70" s="59">
        <f t="shared" ref="M70:M133" si="18">(G70+J70)/2</f>
        <v>12.850000000000001</v>
      </c>
      <c r="N70" s="59">
        <f t="shared" ref="N70:N133" si="19">(H70+K70)/2</f>
        <v>7.0649999999999995</v>
      </c>
      <c r="O70" s="59">
        <f t="shared" ref="O70:O133" si="20">(I70+L70)/2</f>
        <v>8.92</v>
      </c>
      <c r="P70" s="60">
        <f t="shared" si="9"/>
        <v>0.1749794952279404</v>
      </c>
      <c r="Q70" s="22">
        <f t="shared" si="10"/>
        <v>8.6099375218460073E-8</v>
      </c>
      <c r="R70" s="61">
        <f t="shared" si="11"/>
        <v>4.2335619486590634E-8</v>
      </c>
      <c r="S70" s="22">
        <f t="shared" si="12"/>
        <v>1.7923046773133925E-15</v>
      </c>
      <c r="T70" s="94">
        <v>298</v>
      </c>
      <c r="U70" s="59">
        <f t="shared" si="13"/>
        <v>285.85000000000002</v>
      </c>
      <c r="V70" s="63">
        <f t="shared" si="14"/>
        <v>0.71687643000447143</v>
      </c>
      <c r="W70" s="64">
        <f t="shared" si="15"/>
        <v>5.2104643644532747</v>
      </c>
      <c r="X70" s="65">
        <f t="shared" ref="X70:X133" si="21">-($B$2/W70)*P70*S70*AB70</f>
        <v>-7.4138578073311765E-8</v>
      </c>
      <c r="Y70" s="66">
        <f t="shared" ref="Y70:Y133" si="22">-(AB70+(5*X70))*$B$2*S70*P70/W70</f>
        <v>-7.373849008588059E-8</v>
      </c>
      <c r="Z70" s="66">
        <f t="shared" ref="Z70:Z133" si="23">-(AB70+5*Y70)*$B$2*P70*S70/W70</f>
        <v>-7.3740649156122369E-8</v>
      </c>
      <c r="AA70" s="67">
        <f t="shared" ref="AA70:AA133" si="24">-(AB70+(10*Z70))*$B$2*P70*S70/W70</f>
        <v>-7.3342696936137339E-8</v>
      </c>
      <c r="AB70" s="68">
        <f t="shared" si="17"/>
        <v>6.8691499512694212E-5</v>
      </c>
      <c r="AC70" s="69"/>
      <c r="AD70" s="70">
        <f t="shared" si="16"/>
        <v>0.6869149951269421</v>
      </c>
      <c r="AE70" s="70"/>
      <c r="AF70" s="74"/>
      <c r="AG70" s="71">
        <v>640</v>
      </c>
    </row>
    <row r="71" spans="5:33">
      <c r="E71" s="168">
        <v>0.53987268518518516</v>
      </c>
      <c r="F71" s="71">
        <v>650</v>
      </c>
      <c r="G71" s="58">
        <v>12.82</v>
      </c>
      <c r="H71" s="58">
        <v>7.28</v>
      </c>
      <c r="I71" s="58">
        <v>8.91</v>
      </c>
      <c r="J71" s="58">
        <v>12.89</v>
      </c>
      <c r="K71" s="58">
        <v>6.84</v>
      </c>
      <c r="L71" s="58">
        <v>8.6199999999999992</v>
      </c>
      <c r="M71" s="59">
        <f t="shared" si="18"/>
        <v>12.855</v>
      </c>
      <c r="N71" s="59">
        <f t="shared" si="19"/>
        <v>7.0600000000000005</v>
      </c>
      <c r="O71" s="59">
        <f t="shared" si="20"/>
        <v>8.7650000000000006</v>
      </c>
      <c r="P71" s="60">
        <f t="shared" ref="P71:P134" si="25">((O71/32000)*(1/((-0.026*M71+1.9067)/1000)))/1.013</f>
        <v>0.17195314686885019</v>
      </c>
      <c r="Q71" s="22">
        <f t="shared" ref="Q71:Q134" si="26">POWER(10, -N71)</f>
        <v>8.7096358995607744E-8</v>
      </c>
      <c r="R71" s="61">
        <f t="shared" ref="R71:R134" si="27">(0.00000000000001*(0.1253*EXP(0.0831*M71)))/Q71</f>
        <v>4.1868400364454312E-8</v>
      </c>
      <c r="S71" s="22">
        <f t="shared" ref="S71:S134" si="28">POWER(R71, 2)</f>
        <v>1.752962949078238E-15</v>
      </c>
      <c r="T71" s="94">
        <v>298</v>
      </c>
      <c r="U71" s="59">
        <f t="shared" ref="U71:U134" si="29">273+M71</f>
        <v>285.85500000000002</v>
      </c>
      <c r="V71" s="63">
        <f t="shared" ref="V71:V134" si="30">((1/U71)-(1/298))*5026</f>
        <v>0.71656888512608774</v>
      </c>
      <c r="W71" s="64">
        <f t="shared" ref="W71:W134" si="31">POWER(10,V71)</f>
        <v>5.2067758893671643</v>
      </c>
      <c r="X71" s="65">
        <f t="shared" si="21"/>
        <v>-7.0542091885392326E-8</v>
      </c>
      <c r="Y71" s="66">
        <f t="shared" si="22"/>
        <v>-7.0175948657187058E-8</v>
      </c>
      <c r="Z71" s="66">
        <f t="shared" si="23"/>
        <v>-7.0177849095067169E-8</v>
      </c>
      <c r="AA71" s="67">
        <f t="shared" si="24"/>
        <v>-6.9813586576592678E-8</v>
      </c>
      <c r="AB71" s="68">
        <f t="shared" si="17"/>
        <v>6.7954100256871795E-5</v>
      </c>
      <c r="AC71" s="69"/>
      <c r="AD71" s="70">
        <f t="shared" ref="AD71:AE134" si="32">AB71*10000</f>
        <v>0.67954100256871797</v>
      </c>
      <c r="AE71" s="70"/>
      <c r="AF71" s="74"/>
      <c r="AG71" s="71">
        <v>650</v>
      </c>
    </row>
    <row r="72" spans="5:33">
      <c r="E72" s="168">
        <v>0.53998842592592589</v>
      </c>
      <c r="F72" s="71">
        <v>660</v>
      </c>
      <c r="G72" s="58">
        <v>12.83</v>
      </c>
      <c r="H72" s="58">
        <v>7.28</v>
      </c>
      <c r="I72" s="58">
        <v>8.8000000000000007</v>
      </c>
      <c r="J72" s="58">
        <v>12.89</v>
      </c>
      <c r="K72" s="58">
        <v>6.84</v>
      </c>
      <c r="L72" s="58">
        <v>8.5299999999999994</v>
      </c>
      <c r="M72" s="59">
        <f t="shared" si="18"/>
        <v>12.86</v>
      </c>
      <c r="N72" s="59">
        <f t="shared" si="19"/>
        <v>7.0600000000000005</v>
      </c>
      <c r="O72" s="59">
        <f t="shared" si="20"/>
        <v>8.6649999999999991</v>
      </c>
      <c r="P72" s="60">
        <f t="shared" si="25"/>
        <v>0.17000538592758443</v>
      </c>
      <c r="Q72" s="22">
        <f t="shared" si="26"/>
        <v>8.7096358995607744E-8</v>
      </c>
      <c r="R72" s="61">
        <f t="shared" si="27"/>
        <v>4.1885800299391893E-8</v>
      </c>
      <c r="S72" s="22">
        <f t="shared" si="28"/>
        <v>1.7544202667205379E-15</v>
      </c>
      <c r="T72" s="94">
        <v>298</v>
      </c>
      <c r="U72" s="59">
        <f t="shared" si="29"/>
        <v>285.86</v>
      </c>
      <c r="V72" s="63">
        <f t="shared" si="30"/>
        <v>0.71626135100628874</v>
      </c>
      <c r="W72" s="64">
        <f t="shared" si="31"/>
        <v>5.2030901542374659</v>
      </c>
      <c r="X72" s="65">
        <f t="shared" si="21"/>
        <v>-6.9129111672918551E-8</v>
      </c>
      <c r="Y72" s="66">
        <f t="shared" si="22"/>
        <v>-6.8773820323658939E-8</v>
      </c>
      <c r="Z72" s="66">
        <f t="shared" si="23"/>
        <v>-6.8775646355265649E-8</v>
      </c>
      <c r="AA72" s="67">
        <f t="shared" si="24"/>
        <v>-6.8422162267713439E-8</v>
      </c>
      <c r="AB72" s="68">
        <f t="shared" ref="AB72:AB135" si="33">AB71+10*(0.166666666666666*(X71+2*Y71+2*Z71+AA71))</f>
        <v>6.7252328133594311E-5</v>
      </c>
      <c r="AC72" s="69"/>
      <c r="AD72" s="70">
        <f t="shared" si="32"/>
        <v>0.67252328133594308</v>
      </c>
      <c r="AE72" s="70"/>
      <c r="AF72" s="74"/>
      <c r="AG72" s="71">
        <v>660</v>
      </c>
    </row>
    <row r="73" spans="5:33">
      <c r="E73" s="168">
        <v>0.54010416666666661</v>
      </c>
      <c r="F73" s="71">
        <v>670</v>
      </c>
      <c r="G73" s="58">
        <v>12.84</v>
      </c>
      <c r="H73" s="58">
        <v>7.31</v>
      </c>
      <c r="I73" s="58">
        <v>9.23</v>
      </c>
      <c r="J73" s="58">
        <v>12.91</v>
      </c>
      <c r="K73" s="58">
        <v>6.85</v>
      </c>
      <c r="L73" s="58">
        <v>8.9700000000000006</v>
      </c>
      <c r="M73" s="59">
        <f t="shared" si="18"/>
        <v>12.875</v>
      </c>
      <c r="N73" s="59">
        <f t="shared" si="19"/>
        <v>7.08</v>
      </c>
      <c r="O73" s="59">
        <f t="shared" si="20"/>
        <v>9.1000000000000014</v>
      </c>
      <c r="P73" s="60">
        <f t="shared" si="25"/>
        <v>0.17858428551857758</v>
      </c>
      <c r="Q73" s="22">
        <f t="shared" si="26"/>
        <v>8.3176377110266823E-8</v>
      </c>
      <c r="R73" s="61">
        <f t="shared" si="27"/>
        <v>4.391452260168235E-8</v>
      </c>
      <c r="S73" s="22">
        <f t="shared" si="28"/>
        <v>1.92848529533367E-15</v>
      </c>
      <c r="T73" s="94">
        <v>298</v>
      </c>
      <c r="U73" s="59">
        <f t="shared" si="29"/>
        <v>285.875</v>
      </c>
      <c r="V73" s="63">
        <f t="shared" si="30"/>
        <v>0.71533881319274772</v>
      </c>
      <c r="W73" s="64">
        <f t="shared" si="31"/>
        <v>5.1920493673069323</v>
      </c>
      <c r="X73" s="65">
        <f t="shared" si="21"/>
        <v>-7.917400762774254E-8</v>
      </c>
      <c r="Y73" s="66">
        <f t="shared" si="22"/>
        <v>-7.870314732244672E-8</v>
      </c>
      <c r="Z73" s="66">
        <f t="shared" si="23"/>
        <v>-7.8705947602914343E-8</v>
      </c>
      <c r="AA73" s="67">
        <f t="shared" si="24"/>
        <v>-7.8237854270667342E-8</v>
      </c>
      <c r="AB73" s="68">
        <f t="shared" si="33"/>
        <v>6.6564577788096849E-5</v>
      </c>
      <c r="AC73" s="69"/>
      <c r="AD73" s="70">
        <f t="shared" si="32"/>
        <v>0.66564577788096846</v>
      </c>
      <c r="AE73" s="70"/>
      <c r="AF73" s="74"/>
      <c r="AG73" s="71">
        <v>670</v>
      </c>
    </row>
    <row r="74" spans="5:33">
      <c r="E74" s="168">
        <v>0.54021990740740744</v>
      </c>
      <c r="F74" s="71">
        <v>680</v>
      </c>
      <c r="G74" s="58">
        <v>12.85</v>
      </c>
      <c r="H74" s="58">
        <v>7.33</v>
      </c>
      <c r="I74" s="58">
        <v>9.48</v>
      </c>
      <c r="J74" s="58">
        <v>12.92</v>
      </c>
      <c r="K74" s="58">
        <v>6.87</v>
      </c>
      <c r="L74" s="58">
        <v>9.2799999999999994</v>
      </c>
      <c r="M74" s="59">
        <f t="shared" si="18"/>
        <v>12.885</v>
      </c>
      <c r="N74" s="59">
        <f t="shared" si="19"/>
        <v>7.1</v>
      </c>
      <c r="O74" s="59">
        <f t="shared" si="20"/>
        <v>9.379999999999999</v>
      </c>
      <c r="P74" s="60">
        <f t="shared" si="25"/>
        <v>0.18410963828355439</v>
      </c>
      <c r="Q74" s="22">
        <f t="shared" si="26"/>
        <v>7.943282347242818E-8</v>
      </c>
      <c r="R74" s="61">
        <f t="shared" si="27"/>
        <v>4.6022379000968448E-8</v>
      </c>
      <c r="S74" s="22">
        <f t="shared" si="28"/>
        <v>2.1180593689087818E-15</v>
      </c>
      <c r="T74" s="94">
        <v>298</v>
      </c>
      <c r="U74" s="59">
        <f t="shared" si="29"/>
        <v>285.88499999999999</v>
      </c>
      <c r="V74" s="63">
        <f t="shared" si="30"/>
        <v>0.71472384176629156</v>
      </c>
      <c r="W74" s="64">
        <f t="shared" si="31"/>
        <v>5.1847025034857461</v>
      </c>
      <c r="X74" s="65">
        <f t="shared" si="21"/>
        <v>-8.8712955085753911E-8</v>
      </c>
      <c r="Y74" s="66">
        <f t="shared" si="22"/>
        <v>-8.8114727341795576E-8</v>
      </c>
      <c r="Z74" s="66">
        <f t="shared" si="23"/>
        <v>-8.8118761436176655E-8</v>
      </c>
      <c r="AA74" s="67">
        <f t="shared" si="24"/>
        <v>-8.7524513379502277E-8</v>
      </c>
      <c r="AB74" s="68">
        <f t="shared" si="33"/>
        <v>6.5777527701848301E-5</v>
      </c>
      <c r="AC74" s="69"/>
      <c r="AD74" s="70">
        <f t="shared" si="32"/>
        <v>0.65777527701848304</v>
      </c>
      <c r="AE74" s="70"/>
      <c r="AF74" s="74"/>
      <c r="AG74" s="71">
        <v>680</v>
      </c>
    </row>
    <row r="75" spans="5:33">
      <c r="E75" s="168">
        <v>0.54033564814814816</v>
      </c>
      <c r="F75" s="71">
        <v>690</v>
      </c>
      <c r="G75" s="58">
        <v>12.86</v>
      </c>
      <c r="H75" s="58">
        <v>7.35</v>
      </c>
      <c r="I75" s="58">
        <v>9.6300000000000008</v>
      </c>
      <c r="J75" s="58">
        <v>12.92</v>
      </c>
      <c r="K75" s="58">
        <v>6.9</v>
      </c>
      <c r="L75" s="58">
        <v>9.4499999999999993</v>
      </c>
      <c r="M75" s="59">
        <f t="shared" si="18"/>
        <v>12.89</v>
      </c>
      <c r="N75" s="59">
        <f t="shared" si="19"/>
        <v>7.125</v>
      </c>
      <c r="O75" s="59">
        <f t="shared" si="20"/>
        <v>9.5399999999999991</v>
      </c>
      <c r="P75" s="60">
        <f t="shared" si="25"/>
        <v>0.18726559059141995</v>
      </c>
      <c r="Q75" s="22">
        <f t="shared" si="26"/>
        <v>7.4989420933245362E-8</v>
      </c>
      <c r="R75" s="61">
        <f t="shared" si="27"/>
        <v>4.876963597282567E-8</v>
      </c>
      <c r="S75" s="22">
        <f t="shared" si="28"/>
        <v>2.3784773929219317E-15</v>
      </c>
      <c r="T75" s="94">
        <v>298</v>
      </c>
      <c r="U75" s="59">
        <f t="shared" si="29"/>
        <v>285.89</v>
      </c>
      <c r="V75" s="63">
        <f t="shared" si="30"/>
        <v>0.71441637218614085</v>
      </c>
      <c r="W75" s="64">
        <f t="shared" si="31"/>
        <v>5.1810331634490341</v>
      </c>
      <c r="X75" s="65">
        <f t="shared" si="21"/>
        <v>-1.0004136840933258E-7</v>
      </c>
      <c r="Y75" s="66">
        <f t="shared" si="22"/>
        <v>-9.9270271511421955E-8</v>
      </c>
      <c r="Z75" s="66">
        <f t="shared" si="23"/>
        <v>-9.9276214956972759E-8</v>
      </c>
      <c r="AA75" s="67">
        <f t="shared" si="24"/>
        <v>-9.8510969883066795E-8</v>
      </c>
      <c r="AB75" s="68">
        <f t="shared" si="33"/>
        <v>6.4896353625146306E-5</v>
      </c>
      <c r="AC75" s="69"/>
      <c r="AD75" s="70">
        <f t="shared" si="32"/>
        <v>0.64896353625146308</v>
      </c>
      <c r="AE75" s="70"/>
      <c r="AF75" s="74"/>
      <c r="AG75" s="71">
        <v>690</v>
      </c>
    </row>
    <row r="76" spans="5:33">
      <c r="E76" s="168">
        <v>0.54045138888888888</v>
      </c>
      <c r="F76" s="71">
        <v>700</v>
      </c>
      <c r="G76" s="58">
        <v>12.87</v>
      </c>
      <c r="H76" s="58">
        <v>7.38</v>
      </c>
      <c r="I76" s="58">
        <v>9.69</v>
      </c>
      <c r="J76" s="58">
        <v>12.93</v>
      </c>
      <c r="K76" s="58">
        <v>6.91</v>
      </c>
      <c r="L76" s="58">
        <v>9.56</v>
      </c>
      <c r="M76" s="59">
        <f t="shared" si="18"/>
        <v>12.899999999999999</v>
      </c>
      <c r="N76" s="59">
        <f t="shared" si="19"/>
        <v>7.1449999999999996</v>
      </c>
      <c r="O76" s="59">
        <f t="shared" si="20"/>
        <v>9.625</v>
      </c>
      <c r="P76" s="60">
        <f t="shared" si="25"/>
        <v>0.18896536208566933</v>
      </c>
      <c r="Q76" s="22">
        <f t="shared" si="26"/>
        <v>7.1614341021290254E-8</v>
      </c>
      <c r="R76" s="61">
        <f t="shared" si="27"/>
        <v>5.1110533315797931E-8</v>
      </c>
      <c r="S76" s="22">
        <f t="shared" si="28"/>
        <v>2.6122866158252904E-15</v>
      </c>
      <c r="T76" s="94">
        <v>298</v>
      </c>
      <c r="U76" s="59">
        <f t="shared" si="29"/>
        <v>285.89999999999998</v>
      </c>
      <c r="V76" s="63">
        <f t="shared" si="30"/>
        <v>0.71380146528917365</v>
      </c>
      <c r="W76" s="64">
        <f t="shared" si="31"/>
        <v>5.1737026565308026</v>
      </c>
      <c r="X76" s="65">
        <f t="shared" si="21"/>
        <v>-1.0933158754830153E-7</v>
      </c>
      <c r="Y76" s="66">
        <f t="shared" si="22"/>
        <v>-1.0839631990328749E-7</v>
      </c>
      <c r="Z76" s="66">
        <f t="shared" si="23"/>
        <v>-1.0840432056976848E-7</v>
      </c>
      <c r="AA76" s="67">
        <f t="shared" si="24"/>
        <v>-1.0747691670921139E-7</v>
      </c>
      <c r="AB76" s="68">
        <f t="shared" si="33"/>
        <v>6.3903611439764327E-5</v>
      </c>
      <c r="AC76" s="69"/>
      <c r="AD76" s="70">
        <f t="shared" si="32"/>
        <v>0.6390361143976433</v>
      </c>
      <c r="AE76" s="70"/>
      <c r="AF76" s="74"/>
      <c r="AG76" s="71">
        <v>700</v>
      </c>
    </row>
    <row r="77" spans="5:33">
      <c r="E77" s="168">
        <v>0.54056712962962961</v>
      </c>
      <c r="F77" s="71">
        <v>710</v>
      </c>
      <c r="G77" s="58">
        <v>12.88</v>
      </c>
      <c r="H77" s="58">
        <v>7.39</v>
      </c>
      <c r="I77" s="58">
        <v>9.7100000000000009</v>
      </c>
      <c r="J77" s="58">
        <v>12.94</v>
      </c>
      <c r="K77" s="58">
        <v>6.92</v>
      </c>
      <c r="L77" s="58">
        <v>9.61</v>
      </c>
      <c r="M77" s="59">
        <f t="shared" si="18"/>
        <v>12.91</v>
      </c>
      <c r="N77" s="59">
        <f t="shared" si="19"/>
        <v>7.1549999999999994</v>
      </c>
      <c r="O77" s="59">
        <f t="shared" si="20"/>
        <v>9.66</v>
      </c>
      <c r="P77" s="60">
        <f t="shared" si="25"/>
        <v>0.18968389548759501</v>
      </c>
      <c r="Q77" s="22">
        <f t="shared" si="26"/>
        <v>6.9984199600227406E-8</v>
      </c>
      <c r="R77" s="61">
        <f t="shared" si="27"/>
        <v>5.2344530810351E-8</v>
      </c>
      <c r="S77" s="22">
        <f t="shared" si="28"/>
        <v>2.7399499057557851E-15</v>
      </c>
      <c r="T77" s="94">
        <v>298</v>
      </c>
      <c r="U77" s="59">
        <f t="shared" si="29"/>
        <v>285.91000000000003</v>
      </c>
      <c r="V77" s="63">
        <f t="shared" si="30"/>
        <v>0.71318660140622392</v>
      </c>
      <c r="W77" s="64">
        <f t="shared" si="31"/>
        <v>5.1663830330494047</v>
      </c>
      <c r="X77" s="65">
        <f t="shared" si="21"/>
        <v>-1.133183656565009E-7</v>
      </c>
      <c r="Y77" s="66">
        <f t="shared" si="22"/>
        <v>-1.1229630781226744E-7</v>
      </c>
      <c r="Z77" s="66">
        <f t="shared" si="23"/>
        <v>-1.1230552610826835E-7</v>
      </c>
      <c r="AA77" s="67">
        <f t="shared" si="24"/>
        <v>-1.1129252027398527E-7</v>
      </c>
      <c r="AB77" s="68">
        <f t="shared" si="33"/>
        <v>6.281959513109162E-5</v>
      </c>
      <c r="AC77" s="69"/>
      <c r="AD77" s="70">
        <f t="shared" si="32"/>
        <v>0.62819595131091621</v>
      </c>
      <c r="AE77" s="70"/>
      <c r="AF77" s="74"/>
      <c r="AG77" s="71">
        <v>710</v>
      </c>
    </row>
    <row r="78" spans="5:33">
      <c r="E78" s="168">
        <v>0.54068287037037033</v>
      </c>
      <c r="F78" s="71">
        <v>720</v>
      </c>
      <c r="G78" s="58">
        <v>12.88</v>
      </c>
      <c r="H78" s="58">
        <v>7.4</v>
      </c>
      <c r="I78" s="58">
        <v>9.73</v>
      </c>
      <c r="J78" s="58">
        <v>12.94</v>
      </c>
      <c r="K78" s="58">
        <v>6.94</v>
      </c>
      <c r="L78" s="58">
        <v>9.65</v>
      </c>
      <c r="M78" s="59">
        <f t="shared" si="18"/>
        <v>12.91</v>
      </c>
      <c r="N78" s="59">
        <f t="shared" si="19"/>
        <v>7.17</v>
      </c>
      <c r="O78" s="59">
        <f t="shared" si="20"/>
        <v>9.6900000000000013</v>
      </c>
      <c r="P78" s="60">
        <f t="shared" si="25"/>
        <v>0.19027297590836395</v>
      </c>
      <c r="Q78" s="22">
        <f t="shared" si="26"/>
        <v>6.7608297539197998E-8</v>
      </c>
      <c r="R78" s="61">
        <f t="shared" si="27"/>
        <v>5.418403103684059E-8</v>
      </c>
      <c r="S78" s="22">
        <f t="shared" si="28"/>
        <v>2.9359092194013044E-15</v>
      </c>
      <c r="T78" s="94">
        <v>298</v>
      </c>
      <c r="U78" s="59">
        <f t="shared" si="29"/>
        <v>285.91000000000003</v>
      </c>
      <c r="V78" s="63">
        <f t="shared" si="30"/>
        <v>0.71318660140622392</v>
      </c>
      <c r="W78" s="64">
        <f t="shared" si="31"/>
        <v>5.1663830330494047</v>
      </c>
      <c r="X78" s="65">
        <f t="shared" si="21"/>
        <v>-1.1962249220379025E-7</v>
      </c>
      <c r="Y78" s="66">
        <f t="shared" si="22"/>
        <v>-1.1846282154153555E-7</v>
      </c>
      <c r="Z78" s="66">
        <f t="shared" si="23"/>
        <v>-1.1847406387581666E-7</v>
      </c>
      <c r="AA78" s="67">
        <f t="shared" si="24"/>
        <v>-1.1732541757202597E-7</v>
      </c>
      <c r="AB78" s="68">
        <f t="shared" si="33"/>
        <v>6.1696570874805693E-5</v>
      </c>
      <c r="AC78" s="69"/>
      <c r="AD78" s="70">
        <f t="shared" si="32"/>
        <v>0.6169657087480569</v>
      </c>
      <c r="AE78" s="70"/>
      <c r="AF78" s="74"/>
      <c r="AG78" s="71">
        <v>720</v>
      </c>
    </row>
    <row r="79" spans="5:33">
      <c r="E79" s="168">
        <v>0.54079861111111105</v>
      </c>
      <c r="F79" s="71">
        <v>730</v>
      </c>
      <c r="G79" s="58">
        <v>12.89</v>
      </c>
      <c r="H79" s="58">
        <v>7.4</v>
      </c>
      <c r="I79" s="58">
        <v>9.7200000000000006</v>
      </c>
      <c r="J79" s="58">
        <v>12.95</v>
      </c>
      <c r="K79" s="58">
        <v>6.94</v>
      </c>
      <c r="L79" s="58">
        <v>9.61</v>
      </c>
      <c r="M79" s="59">
        <f t="shared" si="18"/>
        <v>12.92</v>
      </c>
      <c r="N79" s="59">
        <f t="shared" si="19"/>
        <v>7.17</v>
      </c>
      <c r="O79" s="59">
        <f t="shared" si="20"/>
        <v>9.6649999999999991</v>
      </c>
      <c r="P79" s="60">
        <f t="shared" si="25"/>
        <v>0.18981348882988408</v>
      </c>
      <c r="Q79" s="22">
        <f t="shared" si="26"/>
        <v>6.7608297539197998E-8</v>
      </c>
      <c r="R79" s="61">
        <f t="shared" si="27"/>
        <v>5.4229076680504906E-8</v>
      </c>
      <c r="S79" s="22">
        <f t="shared" si="28"/>
        <v>2.9407927576200809E-15</v>
      </c>
      <c r="T79" s="94">
        <v>298</v>
      </c>
      <c r="U79" s="59">
        <f t="shared" si="29"/>
        <v>285.92</v>
      </c>
      <c r="V79" s="63">
        <f t="shared" si="30"/>
        <v>0.71257178053278181</v>
      </c>
      <c r="W79" s="64">
        <f t="shared" si="31"/>
        <v>5.1590742761047608</v>
      </c>
      <c r="X79" s="65">
        <f t="shared" si="21"/>
        <v>-1.1740293644313764E-7</v>
      </c>
      <c r="Y79" s="66">
        <f t="shared" si="22"/>
        <v>-1.1626403180143463E-7</v>
      </c>
      <c r="Z79" s="66">
        <f t="shared" si="23"/>
        <v>-1.1627508010927249E-7</v>
      </c>
      <c r="AA79" s="67">
        <f t="shared" si="24"/>
        <v>-1.1514700942013717E-7</v>
      </c>
      <c r="AB79" s="68">
        <f t="shared" si="33"/>
        <v>6.0511868073788162E-5</v>
      </c>
      <c r="AC79" s="69"/>
      <c r="AD79" s="70">
        <f t="shared" si="32"/>
        <v>0.60511868073788166</v>
      </c>
      <c r="AE79" s="70"/>
      <c r="AF79" s="74"/>
      <c r="AG79" s="71">
        <v>730</v>
      </c>
    </row>
    <row r="80" spans="5:33">
      <c r="E80" s="168">
        <v>0.54091435185185188</v>
      </c>
      <c r="F80" s="71">
        <v>740</v>
      </c>
      <c r="G80" s="58">
        <v>12.9</v>
      </c>
      <c r="H80" s="58">
        <v>7.4</v>
      </c>
      <c r="I80" s="58">
        <v>9.61</v>
      </c>
      <c r="J80" s="58">
        <v>12.96</v>
      </c>
      <c r="K80" s="58">
        <v>6.94</v>
      </c>
      <c r="L80" s="58">
        <v>9.61</v>
      </c>
      <c r="M80" s="59">
        <f t="shared" si="18"/>
        <v>12.93</v>
      </c>
      <c r="N80" s="59">
        <f t="shared" si="19"/>
        <v>7.17</v>
      </c>
      <c r="O80" s="59">
        <f t="shared" si="20"/>
        <v>9.61</v>
      </c>
      <c r="P80" s="60">
        <f t="shared" si="25"/>
        <v>0.18876457414938352</v>
      </c>
      <c r="Q80" s="22">
        <f t="shared" si="26"/>
        <v>6.7608297539197998E-8</v>
      </c>
      <c r="R80" s="61">
        <f t="shared" si="27"/>
        <v>5.4274159772656812E-8</v>
      </c>
      <c r="S80" s="22">
        <f t="shared" si="28"/>
        <v>2.945684419027879E-15</v>
      </c>
      <c r="T80" s="94">
        <v>298</v>
      </c>
      <c r="U80" s="59">
        <f t="shared" si="29"/>
        <v>285.93</v>
      </c>
      <c r="V80" s="63">
        <f t="shared" si="30"/>
        <v>0.71195700266433126</v>
      </c>
      <c r="W80" s="64">
        <f t="shared" si="31"/>
        <v>5.1517763688240823</v>
      </c>
      <c r="X80" s="65">
        <f t="shared" si="21"/>
        <v>-1.1486373428693629E-7</v>
      </c>
      <c r="Y80" s="66">
        <f t="shared" si="22"/>
        <v>-1.1375220392269536E-7</v>
      </c>
      <c r="Z80" s="66">
        <f t="shared" si="23"/>
        <v>-1.1376296014404147E-7</v>
      </c>
      <c r="AA80" s="67">
        <f t="shared" si="24"/>
        <v>-1.12661977826361E-7</v>
      </c>
      <c r="AB80" s="68">
        <f t="shared" si="33"/>
        <v>5.9349154457647021E-5</v>
      </c>
      <c r="AC80" s="69"/>
      <c r="AD80" s="70">
        <f t="shared" si="32"/>
        <v>0.59349154457647024</v>
      </c>
      <c r="AE80" s="70"/>
      <c r="AF80" s="74"/>
      <c r="AG80" s="71">
        <v>740</v>
      </c>
    </row>
    <row r="81" spans="5:33">
      <c r="E81" s="168">
        <v>0.5410300925925926</v>
      </c>
      <c r="F81" s="71">
        <v>750</v>
      </c>
      <c r="G81" s="58">
        <v>12.91</v>
      </c>
      <c r="H81" s="58">
        <v>7.38</v>
      </c>
      <c r="I81" s="58">
        <v>9.2899999999999991</v>
      </c>
      <c r="J81" s="58">
        <v>12.96</v>
      </c>
      <c r="K81" s="58">
        <v>6.93</v>
      </c>
      <c r="L81" s="58">
        <v>9.49</v>
      </c>
      <c r="M81" s="59">
        <f t="shared" si="18"/>
        <v>12.935</v>
      </c>
      <c r="N81" s="59">
        <f t="shared" si="19"/>
        <v>7.1549999999999994</v>
      </c>
      <c r="O81" s="59">
        <f t="shared" si="20"/>
        <v>9.39</v>
      </c>
      <c r="P81" s="60">
        <f t="shared" si="25"/>
        <v>0.18445848931069855</v>
      </c>
      <c r="Q81" s="22">
        <f t="shared" si="26"/>
        <v>6.9984199600227406E-8</v>
      </c>
      <c r="R81" s="61">
        <f t="shared" si="27"/>
        <v>5.2453389611035779E-8</v>
      </c>
      <c r="S81" s="22">
        <f t="shared" si="28"/>
        <v>2.7513580816871161E-15</v>
      </c>
      <c r="T81" s="94">
        <v>298</v>
      </c>
      <c r="U81" s="59">
        <f t="shared" si="29"/>
        <v>285.935</v>
      </c>
      <c r="V81" s="63">
        <f t="shared" si="30"/>
        <v>0.71164962985556857</v>
      </c>
      <c r="W81" s="64">
        <f t="shared" si="31"/>
        <v>5.148131478542477</v>
      </c>
      <c r="X81" s="65">
        <f t="shared" si="21"/>
        <v>-1.0290205967977511E-7</v>
      </c>
      <c r="Y81" s="66">
        <f t="shared" si="22"/>
        <v>-1.0199254671585299E-7</v>
      </c>
      <c r="Z81" s="66">
        <f t="shared" si="23"/>
        <v>-1.0200058556205412E-7</v>
      </c>
      <c r="AA81" s="67">
        <f t="shared" si="24"/>
        <v>-1.0109896933960054E-7</v>
      </c>
      <c r="AB81" s="68">
        <f t="shared" si="33"/>
        <v>5.8211561057235741E-5</v>
      </c>
      <c r="AC81" s="69"/>
      <c r="AD81" s="70">
        <f t="shared" si="32"/>
        <v>0.58211561057235739</v>
      </c>
      <c r="AE81" s="70"/>
      <c r="AF81" s="74"/>
      <c r="AG81" s="71">
        <v>750</v>
      </c>
    </row>
    <row r="82" spans="5:33">
      <c r="E82" s="168">
        <v>0.54114583333333333</v>
      </c>
      <c r="F82" s="71">
        <v>760</v>
      </c>
      <c r="G82" s="58">
        <v>12.91</v>
      </c>
      <c r="H82" s="58">
        <v>7.36</v>
      </c>
      <c r="I82" s="58">
        <v>8.9499999999999993</v>
      </c>
      <c r="J82" s="58">
        <v>12.97</v>
      </c>
      <c r="K82" s="58">
        <v>6.92</v>
      </c>
      <c r="L82" s="58">
        <v>9.39</v>
      </c>
      <c r="M82" s="59">
        <f t="shared" si="18"/>
        <v>12.940000000000001</v>
      </c>
      <c r="N82" s="59">
        <f t="shared" si="19"/>
        <v>7.1400000000000006</v>
      </c>
      <c r="O82" s="59">
        <f t="shared" si="20"/>
        <v>9.17</v>
      </c>
      <c r="P82" s="60">
        <f t="shared" si="25"/>
        <v>0.18015169148049739</v>
      </c>
      <c r="Q82" s="22">
        <f t="shared" si="26"/>
        <v>7.2443596007498796E-8</v>
      </c>
      <c r="R82" s="61">
        <f t="shared" si="27"/>
        <v>5.0693701997635774E-8</v>
      </c>
      <c r="S82" s="22">
        <f t="shared" si="28"/>
        <v>2.5698514222251012E-15</v>
      </c>
      <c r="T82" s="94">
        <v>298</v>
      </c>
      <c r="U82" s="59">
        <f t="shared" si="29"/>
        <v>285.94</v>
      </c>
      <c r="V82" s="63">
        <f t="shared" si="30"/>
        <v>0.71134226779636012</v>
      </c>
      <c r="W82" s="64">
        <f t="shared" si="31"/>
        <v>5.1444892943619394</v>
      </c>
      <c r="X82" s="65">
        <f t="shared" si="21"/>
        <v>-9.2290052039702821E-8</v>
      </c>
      <c r="Y82" s="66">
        <f t="shared" si="22"/>
        <v>-9.1545409788807312E-8</v>
      </c>
      <c r="Z82" s="66">
        <f t="shared" si="23"/>
        <v>-9.1551417934534443E-8</v>
      </c>
      <c r="AA82" s="67">
        <f t="shared" si="24"/>
        <v>-9.0812686875922905E-8</v>
      </c>
      <c r="AB82" s="68">
        <f t="shared" si="33"/>
        <v>5.7191582234610427E-5</v>
      </c>
      <c r="AC82" s="69"/>
      <c r="AD82" s="70">
        <f t="shared" si="32"/>
        <v>0.57191582234610427</v>
      </c>
      <c r="AE82" s="70"/>
      <c r="AF82" s="74"/>
      <c r="AG82" s="71">
        <v>760</v>
      </c>
    </row>
    <row r="83" spans="5:33">
      <c r="E83" s="168">
        <v>0.54126157407407405</v>
      </c>
      <c r="F83" s="71">
        <v>770</v>
      </c>
      <c r="G83" s="58">
        <v>12.91</v>
      </c>
      <c r="H83" s="58">
        <v>7.35</v>
      </c>
      <c r="I83" s="58">
        <v>8.74</v>
      </c>
      <c r="J83" s="58">
        <v>12.97</v>
      </c>
      <c r="K83" s="58">
        <v>6.91</v>
      </c>
      <c r="L83" s="58">
        <v>9.2100000000000009</v>
      </c>
      <c r="M83" s="59">
        <f t="shared" si="18"/>
        <v>12.940000000000001</v>
      </c>
      <c r="N83" s="59">
        <f t="shared" si="19"/>
        <v>7.13</v>
      </c>
      <c r="O83" s="59">
        <f t="shared" si="20"/>
        <v>8.9750000000000014</v>
      </c>
      <c r="P83" s="60">
        <f t="shared" si="25"/>
        <v>0.17632076674345307</v>
      </c>
      <c r="Q83" s="22">
        <f t="shared" si="26"/>
        <v>7.413102413009154E-8</v>
      </c>
      <c r="R83" s="61">
        <f t="shared" si="27"/>
        <v>4.9539772460131609E-8</v>
      </c>
      <c r="S83" s="22">
        <f t="shared" si="28"/>
        <v>2.4541890554016141E-15</v>
      </c>
      <c r="T83" s="94">
        <v>298</v>
      </c>
      <c r="U83" s="59">
        <f t="shared" si="29"/>
        <v>285.94</v>
      </c>
      <c r="V83" s="63">
        <f t="shared" si="30"/>
        <v>0.71134226779636012</v>
      </c>
      <c r="W83" s="64">
        <f t="shared" si="31"/>
        <v>5.1444892943619394</v>
      </c>
      <c r="X83" s="65">
        <f t="shared" si="21"/>
        <v>-8.4881257068101062E-8</v>
      </c>
      <c r="Y83" s="66">
        <f t="shared" si="22"/>
        <v>-8.4241124817772862E-8</v>
      </c>
      <c r="Z83" s="66">
        <f t="shared" si="23"/>
        <v>-8.4245952377025201E-8</v>
      </c>
      <c r="AA83" s="67">
        <f t="shared" si="24"/>
        <v>-8.361057487184467E-8</v>
      </c>
      <c r="AB83" s="68">
        <f t="shared" si="33"/>
        <v>5.6276088244006586E-5</v>
      </c>
      <c r="AC83" s="69"/>
      <c r="AD83" s="70">
        <f t="shared" si="32"/>
        <v>0.56276088244006583</v>
      </c>
      <c r="AE83" s="70"/>
      <c r="AF83" s="74"/>
      <c r="AG83" s="71">
        <v>770</v>
      </c>
    </row>
    <row r="84" spans="5:33">
      <c r="E84" s="168">
        <v>0.54137731481481477</v>
      </c>
      <c r="F84" s="71">
        <v>780</v>
      </c>
      <c r="G84" s="58">
        <v>12.92</v>
      </c>
      <c r="H84" s="58">
        <v>7.35</v>
      </c>
      <c r="I84" s="58">
        <v>8.6199999999999992</v>
      </c>
      <c r="J84" s="58">
        <v>12.98</v>
      </c>
      <c r="K84" s="58">
        <v>6.91</v>
      </c>
      <c r="L84" s="58">
        <v>8.98</v>
      </c>
      <c r="M84" s="59">
        <f t="shared" si="18"/>
        <v>12.95</v>
      </c>
      <c r="N84" s="59">
        <f t="shared" si="19"/>
        <v>7.13</v>
      </c>
      <c r="O84" s="59">
        <f t="shared" si="20"/>
        <v>8.8000000000000007</v>
      </c>
      <c r="P84" s="60">
        <f t="shared" si="25"/>
        <v>0.17291138762960498</v>
      </c>
      <c r="Q84" s="22">
        <f t="shared" si="26"/>
        <v>7.413102413009154E-8</v>
      </c>
      <c r="R84" s="61">
        <f t="shared" si="27"/>
        <v>4.958095712090248E-8</v>
      </c>
      <c r="S84" s="22">
        <f t="shared" si="28"/>
        <v>2.4582713090247705E-15</v>
      </c>
      <c r="T84" s="94">
        <v>298</v>
      </c>
      <c r="U84" s="59">
        <f t="shared" si="29"/>
        <v>285.95</v>
      </c>
      <c r="V84" s="63">
        <f t="shared" si="30"/>
        <v>0.71072757592436098</v>
      </c>
      <c r="W84" s="64">
        <f t="shared" si="31"/>
        <v>5.1372130359002339</v>
      </c>
      <c r="X84" s="65">
        <f t="shared" si="21"/>
        <v>-8.2246600467468524E-8</v>
      </c>
      <c r="Y84" s="66">
        <f t="shared" si="22"/>
        <v>-8.163645627646543E-8</v>
      </c>
      <c r="Z84" s="66">
        <f t="shared" si="23"/>
        <v>-8.1640982614717694E-8</v>
      </c>
      <c r="AA84" s="67">
        <f t="shared" si="24"/>
        <v>-8.103529760492997E-8</v>
      </c>
      <c r="AB84" s="68">
        <f t="shared" si="33"/>
        <v>5.543364493345735E-5</v>
      </c>
      <c r="AC84" s="69"/>
      <c r="AD84" s="70">
        <f t="shared" si="32"/>
        <v>0.55433644933457349</v>
      </c>
      <c r="AE84" s="70"/>
      <c r="AF84" s="74"/>
      <c r="AG84" s="71">
        <v>780</v>
      </c>
    </row>
    <row r="85" spans="5:33">
      <c r="E85" s="168">
        <v>0.54149305555555549</v>
      </c>
      <c r="F85" s="71">
        <v>790</v>
      </c>
      <c r="G85" s="58">
        <v>12.92</v>
      </c>
      <c r="H85" s="58">
        <v>7.34</v>
      </c>
      <c r="I85" s="58">
        <v>8.5399999999999991</v>
      </c>
      <c r="J85" s="58">
        <v>12.98</v>
      </c>
      <c r="K85" s="58">
        <v>6.9</v>
      </c>
      <c r="L85" s="58">
        <v>8.6999999999999993</v>
      </c>
      <c r="M85" s="59">
        <f t="shared" si="18"/>
        <v>12.95</v>
      </c>
      <c r="N85" s="59">
        <f t="shared" si="19"/>
        <v>7.12</v>
      </c>
      <c r="O85" s="59">
        <f t="shared" si="20"/>
        <v>8.6199999999999992</v>
      </c>
      <c r="P85" s="60">
        <f t="shared" si="25"/>
        <v>0.16937456379172669</v>
      </c>
      <c r="Q85" s="22">
        <f t="shared" si="26"/>
        <v>7.5857757502918145E-8</v>
      </c>
      <c r="R85" s="61">
        <f t="shared" si="27"/>
        <v>4.8452356749159961E-8</v>
      </c>
      <c r="S85" s="22">
        <f t="shared" si="28"/>
        <v>2.3476308745478668E-15</v>
      </c>
      <c r="T85" s="94">
        <v>298</v>
      </c>
      <c r="U85" s="59">
        <f t="shared" si="29"/>
        <v>285.95</v>
      </c>
      <c r="V85" s="63">
        <f t="shared" si="30"/>
        <v>0.71072757592436098</v>
      </c>
      <c r="W85" s="64">
        <f t="shared" si="31"/>
        <v>5.1372130359002339</v>
      </c>
      <c r="X85" s="65">
        <f t="shared" si="21"/>
        <v>-7.5805190933682456E-8</v>
      </c>
      <c r="Y85" s="66">
        <f t="shared" si="22"/>
        <v>-7.5279127561745189E-8</v>
      </c>
      <c r="Z85" s="66">
        <f t="shared" si="23"/>
        <v>-7.5282778270461632E-8</v>
      </c>
      <c r="AA85" s="67">
        <f t="shared" si="24"/>
        <v>-7.4760314937778369E-8</v>
      </c>
      <c r="AB85" s="68">
        <f t="shared" si="33"/>
        <v>5.4617250307032746E-5</v>
      </c>
      <c r="AC85" s="69"/>
      <c r="AD85" s="70">
        <f t="shared" si="32"/>
        <v>0.5461725030703275</v>
      </c>
      <c r="AE85" s="70"/>
      <c r="AF85" s="74"/>
      <c r="AG85" s="71">
        <v>790</v>
      </c>
    </row>
    <row r="86" spans="5:33">
      <c r="E86" s="168">
        <v>0.54160879629629632</v>
      </c>
      <c r="F86" s="71">
        <v>800</v>
      </c>
      <c r="G86" s="58">
        <v>12.92</v>
      </c>
      <c r="H86" s="58">
        <v>7.34</v>
      </c>
      <c r="I86" s="58">
        <v>8.4600000000000009</v>
      </c>
      <c r="J86" s="58">
        <v>12.98</v>
      </c>
      <c r="K86" s="58">
        <v>6.9</v>
      </c>
      <c r="L86" s="58">
        <v>8.75</v>
      </c>
      <c r="M86" s="59">
        <f t="shared" si="18"/>
        <v>12.95</v>
      </c>
      <c r="N86" s="59">
        <f t="shared" si="19"/>
        <v>7.12</v>
      </c>
      <c r="O86" s="59">
        <f t="shared" si="20"/>
        <v>8.6050000000000004</v>
      </c>
      <c r="P86" s="60">
        <f t="shared" si="25"/>
        <v>0.1690798284719035</v>
      </c>
      <c r="Q86" s="22">
        <f t="shared" si="26"/>
        <v>7.5857757502918145E-8</v>
      </c>
      <c r="R86" s="61">
        <f t="shared" si="27"/>
        <v>4.8452356749159961E-8</v>
      </c>
      <c r="S86" s="22">
        <f t="shared" si="28"/>
        <v>2.3476308745478668E-15</v>
      </c>
      <c r="T86" s="94">
        <v>298</v>
      </c>
      <c r="U86" s="59">
        <f t="shared" si="29"/>
        <v>285.95</v>
      </c>
      <c r="V86" s="63">
        <f t="shared" si="30"/>
        <v>0.71072757592436098</v>
      </c>
      <c r="W86" s="64">
        <f t="shared" si="31"/>
        <v>5.1372130359002339</v>
      </c>
      <c r="X86" s="65">
        <f t="shared" si="21"/>
        <v>-7.4630238559754276E-8</v>
      </c>
      <c r="Y86" s="66">
        <f t="shared" si="22"/>
        <v>-7.4113230209953432E-8</v>
      </c>
      <c r="Z86" s="66">
        <f t="shared" si="23"/>
        <v>-7.4116811836368171E-8</v>
      </c>
      <c r="AA86" s="67">
        <f t="shared" si="24"/>
        <v>-7.360333548884046E-8</v>
      </c>
      <c r="AB86" s="68">
        <f t="shared" si="33"/>
        <v>5.3864434777806291E-5</v>
      </c>
      <c r="AC86" s="69"/>
      <c r="AD86" s="70">
        <f t="shared" si="32"/>
        <v>0.53864434777806292</v>
      </c>
      <c r="AE86" s="70"/>
      <c r="AF86" s="74"/>
      <c r="AG86" s="71">
        <v>800</v>
      </c>
    </row>
    <row r="87" spans="5:33">
      <c r="E87" s="168">
        <v>0.54172453703703705</v>
      </c>
      <c r="F87" s="71">
        <v>810</v>
      </c>
      <c r="G87" s="58">
        <v>12.93</v>
      </c>
      <c r="H87" s="58">
        <v>7.33</v>
      </c>
      <c r="I87" s="58">
        <v>8.24</v>
      </c>
      <c r="J87" s="58">
        <v>12.99</v>
      </c>
      <c r="K87" s="58">
        <v>6.9</v>
      </c>
      <c r="L87" s="58">
        <v>8.5299999999999994</v>
      </c>
      <c r="M87" s="59">
        <f t="shared" si="18"/>
        <v>12.96</v>
      </c>
      <c r="N87" s="59">
        <f t="shared" si="19"/>
        <v>7.1150000000000002</v>
      </c>
      <c r="O87" s="59">
        <f t="shared" si="20"/>
        <v>8.3849999999999998</v>
      </c>
      <c r="P87" s="60">
        <f t="shared" si="25"/>
        <v>0.16478433290635799</v>
      </c>
      <c r="Q87" s="22">
        <f t="shared" si="26"/>
        <v>7.6736148936181657E-8</v>
      </c>
      <c r="R87" s="61">
        <f t="shared" si="27"/>
        <v>4.7937546761846999E-8</v>
      </c>
      <c r="S87" s="22">
        <f t="shared" si="28"/>
        <v>2.2980083895442679E-15</v>
      </c>
      <c r="T87" s="94">
        <v>298</v>
      </c>
      <c r="U87" s="59">
        <f t="shared" si="29"/>
        <v>285.95999999999998</v>
      </c>
      <c r="V87" s="63">
        <f t="shared" si="30"/>
        <v>0.71011292704381745</v>
      </c>
      <c r="W87" s="64">
        <f t="shared" si="31"/>
        <v>5.1299475766479823</v>
      </c>
      <c r="X87" s="65">
        <f t="shared" si="21"/>
        <v>-7.0316648038541826E-8</v>
      </c>
      <c r="Y87" s="66">
        <f t="shared" si="22"/>
        <v>-6.9851274748888916E-8</v>
      </c>
      <c r="Z87" s="66">
        <f t="shared" si="23"/>
        <v>-6.9854354706548495E-8</v>
      </c>
      <c r="AA87" s="67">
        <f t="shared" si="24"/>
        <v>-6.9392020606683891E-8</v>
      </c>
      <c r="AB87" s="68">
        <f t="shared" si="33"/>
        <v>5.3123278680904233E-5</v>
      </c>
      <c r="AC87" s="69"/>
      <c r="AD87" s="70">
        <f t="shared" si="32"/>
        <v>0.53123278680904229</v>
      </c>
      <c r="AE87" s="70"/>
      <c r="AF87" s="74"/>
      <c r="AG87" s="71">
        <v>810</v>
      </c>
    </row>
    <row r="88" spans="5:33">
      <c r="E88" s="168">
        <v>0.54184027777777777</v>
      </c>
      <c r="F88" s="71">
        <v>820</v>
      </c>
      <c r="G88" s="58">
        <v>12.93</v>
      </c>
      <c r="H88" s="58">
        <v>7.33</v>
      </c>
      <c r="I88" s="58">
        <v>7.99</v>
      </c>
      <c r="J88" s="58">
        <v>12.99</v>
      </c>
      <c r="K88" s="58">
        <v>6.9</v>
      </c>
      <c r="L88" s="58">
        <v>8.27</v>
      </c>
      <c r="M88" s="59">
        <f t="shared" si="18"/>
        <v>12.96</v>
      </c>
      <c r="N88" s="59">
        <f t="shared" si="19"/>
        <v>7.1150000000000002</v>
      </c>
      <c r="O88" s="59">
        <f t="shared" si="20"/>
        <v>8.129999999999999</v>
      </c>
      <c r="P88" s="60">
        <f t="shared" si="25"/>
        <v>0.15977300256752419</v>
      </c>
      <c r="Q88" s="22">
        <f t="shared" si="26"/>
        <v>7.6736148936181657E-8</v>
      </c>
      <c r="R88" s="61">
        <f t="shared" si="27"/>
        <v>4.7937546761846999E-8</v>
      </c>
      <c r="S88" s="22">
        <f t="shared" si="28"/>
        <v>2.2980083895442679E-15</v>
      </c>
      <c r="T88" s="94">
        <v>298</v>
      </c>
      <c r="U88" s="59">
        <f t="shared" si="29"/>
        <v>285.95999999999998</v>
      </c>
      <c r="V88" s="63">
        <f t="shared" si="30"/>
        <v>0.71011292704381745</v>
      </c>
      <c r="W88" s="64">
        <f t="shared" si="31"/>
        <v>5.1299475766479823</v>
      </c>
      <c r="X88" s="65">
        <f t="shared" si="21"/>
        <v>-6.7281721973102182E-8</v>
      </c>
      <c r="Y88" s="66">
        <f t="shared" si="22"/>
        <v>-6.6849976423245184E-8</v>
      </c>
      <c r="Z88" s="66">
        <f t="shared" si="23"/>
        <v>-6.6852746926352926E-8</v>
      </c>
      <c r="AA88" s="67">
        <f t="shared" si="24"/>
        <v>-6.6423736323070577E-8</v>
      </c>
      <c r="AB88" s="68">
        <f t="shared" si="33"/>
        <v>5.2424745468310736E-5</v>
      </c>
      <c r="AC88" s="69"/>
      <c r="AD88" s="70">
        <f t="shared" si="32"/>
        <v>0.52424745468310741</v>
      </c>
      <c r="AE88" s="70"/>
      <c r="AF88" s="74"/>
      <c r="AG88" s="71">
        <v>820</v>
      </c>
    </row>
    <row r="89" spans="5:33">
      <c r="E89" s="168">
        <v>0.54195601851851849</v>
      </c>
      <c r="F89" s="71">
        <v>830</v>
      </c>
      <c r="G89" s="58">
        <v>12.95</v>
      </c>
      <c r="H89" s="58">
        <v>7.33</v>
      </c>
      <c r="I89" s="58">
        <v>8.25</v>
      </c>
      <c r="J89" s="58">
        <v>13.01</v>
      </c>
      <c r="K89" s="58">
        <v>6.9</v>
      </c>
      <c r="L89" s="58">
        <v>8.5399999999999991</v>
      </c>
      <c r="M89" s="59">
        <f t="shared" si="18"/>
        <v>12.98</v>
      </c>
      <c r="N89" s="59">
        <f t="shared" si="19"/>
        <v>7.1150000000000002</v>
      </c>
      <c r="O89" s="59">
        <f t="shared" si="20"/>
        <v>8.3949999999999996</v>
      </c>
      <c r="P89" s="60">
        <f t="shared" si="25"/>
        <v>0.16503552616661443</v>
      </c>
      <c r="Q89" s="22">
        <f t="shared" si="26"/>
        <v>7.6736148936181657E-8</v>
      </c>
      <c r="R89" s="61">
        <f t="shared" si="27"/>
        <v>4.8017285208859909E-8</v>
      </c>
      <c r="S89" s="22">
        <f t="shared" si="28"/>
        <v>2.3056596788289965E-15</v>
      </c>
      <c r="T89" s="94">
        <v>298</v>
      </c>
      <c r="U89" s="59">
        <f t="shared" si="29"/>
        <v>285.98</v>
      </c>
      <c r="V89" s="63">
        <f t="shared" si="30"/>
        <v>0.70888375823906469</v>
      </c>
      <c r="W89" s="64">
        <f t="shared" si="31"/>
        <v>5.1154489887441565</v>
      </c>
      <c r="X89" s="65">
        <f t="shared" si="21"/>
        <v>-6.9035136497884986E-8</v>
      </c>
      <c r="Y89" s="66">
        <f t="shared" si="22"/>
        <v>-6.8574723295404823E-8</v>
      </c>
      <c r="Z89" s="66">
        <f t="shared" si="23"/>
        <v>-6.8577793910279677E-8</v>
      </c>
      <c r="AA89" s="67">
        <f t="shared" si="24"/>
        <v>-6.8120410365222841E-8</v>
      </c>
      <c r="AB89" s="68">
        <f t="shared" si="33"/>
        <v>5.1756227293318455E-5</v>
      </c>
      <c r="AC89" s="69"/>
      <c r="AD89" s="70">
        <f t="shared" si="32"/>
        <v>0.51756227293318458</v>
      </c>
      <c r="AE89" s="70"/>
      <c r="AF89" s="74"/>
      <c r="AG89" s="71">
        <v>830</v>
      </c>
    </row>
    <row r="90" spans="5:33">
      <c r="E90" s="168">
        <v>0.54207175925925921</v>
      </c>
      <c r="F90" s="71">
        <v>840</v>
      </c>
      <c r="G90" s="58">
        <v>12.96</v>
      </c>
      <c r="H90" s="58">
        <v>7.33</v>
      </c>
      <c r="I90" s="58">
        <v>8.7100000000000009</v>
      </c>
      <c r="J90" s="58">
        <v>13.02</v>
      </c>
      <c r="K90" s="58">
        <v>6.9</v>
      </c>
      <c r="L90" s="58">
        <v>8.9600000000000009</v>
      </c>
      <c r="M90" s="59">
        <f t="shared" si="18"/>
        <v>12.99</v>
      </c>
      <c r="N90" s="59">
        <f t="shared" si="19"/>
        <v>7.1150000000000002</v>
      </c>
      <c r="O90" s="59">
        <f t="shared" si="20"/>
        <v>8.8350000000000009</v>
      </c>
      <c r="P90" s="60">
        <f t="shared" si="25"/>
        <v>0.17371417518617352</v>
      </c>
      <c r="Q90" s="22">
        <f t="shared" si="26"/>
        <v>7.6736148936181657E-8</v>
      </c>
      <c r="R90" s="61">
        <f t="shared" si="27"/>
        <v>4.8057204156894176E-8</v>
      </c>
      <c r="S90" s="22">
        <f t="shared" si="28"/>
        <v>2.309494871377407E-15</v>
      </c>
      <c r="T90" s="94">
        <v>298</v>
      </c>
      <c r="U90" s="59">
        <f t="shared" si="29"/>
        <v>285.99</v>
      </c>
      <c r="V90" s="63">
        <f t="shared" si="30"/>
        <v>0.70826923830584032</v>
      </c>
      <c r="W90" s="64">
        <f t="shared" si="31"/>
        <v>5.1082158266465401</v>
      </c>
      <c r="X90" s="65">
        <f t="shared" si="21"/>
        <v>-7.1923609923497378E-8</v>
      </c>
      <c r="Y90" s="66">
        <f t="shared" si="22"/>
        <v>-7.1417152208109357E-8</v>
      </c>
      <c r="Z90" s="66">
        <f t="shared" si="23"/>
        <v>-7.1420718483741917E-8</v>
      </c>
      <c r="AA90" s="67">
        <f t="shared" si="24"/>
        <v>-7.0917776819371427E-8</v>
      </c>
      <c r="AB90" s="68">
        <f t="shared" si="33"/>
        <v>5.1070459657860999E-5</v>
      </c>
      <c r="AC90" s="69"/>
      <c r="AD90" s="70">
        <f t="shared" si="32"/>
        <v>0.51070459657861</v>
      </c>
      <c r="AE90" s="70"/>
      <c r="AG90" s="71">
        <v>840</v>
      </c>
    </row>
    <row r="91" spans="5:33">
      <c r="E91" s="168">
        <v>0.54218750000000004</v>
      </c>
      <c r="F91" s="71">
        <v>850</v>
      </c>
      <c r="G91" s="58">
        <v>12.97</v>
      </c>
      <c r="H91" s="58">
        <v>7.34</v>
      </c>
      <c r="I91" s="58">
        <v>8.9499999999999993</v>
      </c>
      <c r="J91" s="58">
        <v>13.04</v>
      </c>
      <c r="K91" s="58">
        <v>6.9</v>
      </c>
      <c r="L91" s="58">
        <v>9.11</v>
      </c>
      <c r="M91" s="59">
        <f t="shared" si="18"/>
        <v>13.004999999999999</v>
      </c>
      <c r="N91" s="59">
        <f t="shared" si="19"/>
        <v>7.12</v>
      </c>
      <c r="O91" s="59">
        <f t="shared" si="20"/>
        <v>9.0299999999999994</v>
      </c>
      <c r="P91" s="60">
        <f t="shared" si="25"/>
        <v>0.17759241868561176</v>
      </c>
      <c r="Q91" s="22">
        <f t="shared" si="26"/>
        <v>7.5857757502918145E-8</v>
      </c>
      <c r="R91" s="61">
        <f t="shared" si="27"/>
        <v>4.8674315089596936E-8</v>
      </c>
      <c r="S91" s="22">
        <f t="shared" si="28"/>
        <v>2.3691889494413641E-15</v>
      </c>
      <c r="T91" s="94">
        <v>298</v>
      </c>
      <c r="U91" s="59">
        <f t="shared" si="29"/>
        <v>286.005</v>
      </c>
      <c r="V91" s="63">
        <f t="shared" si="30"/>
        <v>0.70734753897975888</v>
      </c>
      <c r="W91" s="64">
        <f t="shared" si="31"/>
        <v>5.0973862013890319</v>
      </c>
      <c r="X91" s="65">
        <f t="shared" si="21"/>
        <v>-7.4533029612610712E-8</v>
      </c>
      <c r="Y91" s="66">
        <f t="shared" si="22"/>
        <v>-7.398144257924595E-8</v>
      </c>
      <c r="Z91" s="66">
        <f t="shared" si="23"/>
        <v>-7.398552463866253E-8</v>
      </c>
      <c r="AA91" s="67">
        <f t="shared" si="24"/>
        <v>-7.3437959245567169E-8</v>
      </c>
      <c r="AB91" s="68">
        <f t="shared" si="33"/>
        <v>5.0356264444316715E-5</v>
      </c>
      <c r="AC91" s="69"/>
      <c r="AD91" s="70">
        <f t="shared" si="32"/>
        <v>0.50356264444316712</v>
      </c>
      <c r="AE91" s="70"/>
      <c r="AF91" s="74"/>
      <c r="AG91" s="71">
        <v>850</v>
      </c>
    </row>
    <row r="92" spans="5:33">
      <c r="E92" s="168">
        <v>0.54230324074074077</v>
      </c>
      <c r="F92" s="71">
        <v>860</v>
      </c>
      <c r="G92" s="58">
        <v>12.98</v>
      </c>
      <c r="H92" s="58">
        <v>7.33</v>
      </c>
      <c r="I92" s="58">
        <v>8.8800000000000008</v>
      </c>
      <c r="J92" s="58">
        <v>13.04</v>
      </c>
      <c r="K92" s="58">
        <v>6.9</v>
      </c>
      <c r="L92" s="58">
        <v>8.9499999999999993</v>
      </c>
      <c r="M92" s="59">
        <f t="shared" si="18"/>
        <v>13.01</v>
      </c>
      <c r="N92" s="59">
        <f t="shared" si="19"/>
        <v>7.1150000000000002</v>
      </c>
      <c r="O92" s="59">
        <f t="shared" si="20"/>
        <v>8.9149999999999991</v>
      </c>
      <c r="P92" s="60">
        <f t="shared" si="25"/>
        <v>0.17534525348632074</v>
      </c>
      <c r="Q92" s="22">
        <f t="shared" si="26"/>
        <v>7.6736148936181657E-8</v>
      </c>
      <c r="R92" s="61">
        <f t="shared" si="27"/>
        <v>4.8137141639850692E-8</v>
      </c>
      <c r="S92" s="22">
        <f t="shared" si="28"/>
        <v>2.3171844052550473E-15</v>
      </c>
      <c r="T92" s="94">
        <v>298</v>
      </c>
      <c r="U92" s="59">
        <f t="shared" si="29"/>
        <v>286.01</v>
      </c>
      <c r="V92" s="63">
        <f t="shared" si="30"/>
        <v>0.70704032735514899</v>
      </c>
      <c r="W92" s="64">
        <f t="shared" si="31"/>
        <v>5.0937816827475757</v>
      </c>
      <c r="X92" s="65">
        <f t="shared" si="21"/>
        <v>-7.0967322845132529E-8</v>
      </c>
      <c r="Y92" s="66">
        <f t="shared" si="22"/>
        <v>-7.0459793219165911E-8</v>
      </c>
      <c r="Z92" s="66">
        <f t="shared" si="23"/>
        <v>-7.0463422866035863E-8</v>
      </c>
      <c r="AA92" s="67">
        <f t="shared" si="24"/>
        <v>-6.9959470971402738E-8</v>
      </c>
      <c r="AB92" s="68">
        <f t="shared" si="33"/>
        <v>4.9616422905493394E-5</v>
      </c>
      <c r="AC92" s="69"/>
      <c r="AD92" s="70">
        <f t="shared" si="32"/>
        <v>0.49616422905493396</v>
      </c>
      <c r="AE92" s="70"/>
      <c r="AF92" s="74"/>
      <c r="AG92" s="71">
        <v>860</v>
      </c>
    </row>
    <row r="93" spans="5:33">
      <c r="E93" s="168">
        <v>0.54241898148148149</v>
      </c>
      <c r="F93" s="71">
        <v>870</v>
      </c>
      <c r="G93" s="58">
        <v>12.98</v>
      </c>
      <c r="H93" s="58">
        <v>7.33</v>
      </c>
      <c r="I93" s="58">
        <v>8.6300000000000008</v>
      </c>
      <c r="J93" s="58">
        <v>13.05</v>
      </c>
      <c r="K93" s="58">
        <v>6.9</v>
      </c>
      <c r="L93" s="58">
        <v>8.6999999999999993</v>
      </c>
      <c r="M93" s="59">
        <f t="shared" si="18"/>
        <v>13.015000000000001</v>
      </c>
      <c r="N93" s="59">
        <f t="shared" si="19"/>
        <v>7.1150000000000002</v>
      </c>
      <c r="O93" s="59">
        <f t="shared" si="20"/>
        <v>8.6649999999999991</v>
      </c>
      <c r="P93" s="60">
        <f t="shared" si="25"/>
        <v>0.17044223942293174</v>
      </c>
      <c r="Q93" s="22">
        <f t="shared" si="26"/>
        <v>7.6736148936181657E-8</v>
      </c>
      <c r="R93" s="61">
        <f t="shared" si="27"/>
        <v>4.8157146777981696E-8</v>
      </c>
      <c r="S93" s="22">
        <f t="shared" si="28"/>
        <v>2.3191107857960729E-15</v>
      </c>
      <c r="T93" s="94">
        <v>298</v>
      </c>
      <c r="U93" s="59">
        <f t="shared" si="29"/>
        <v>286.01499999999999</v>
      </c>
      <c r="V93" s="63">
        <f t="shared" si="30"/>
        <v>0.70673312647163844</v>
      </c>
      <c r="W93" s="64">
        <f t="shared" si="31"/>
        <v>5.0901798388639978</v>
      </c>
      <c r="X93" s="65">
        <f t="shared" si="21"/>
        <v>-6.8107970930645582E-8</v>
      </c>
      <c r="Y93" s="66">
        <f t="shared" si="22"/>
        <v>-6.7633781100939654E-8</v>
      </c>
      <c r="Z93" s="66">
        <f t="shared" si="23"/>
        <v>-6.7637082564652695E-8</v>
      </c>
      <c r="AA93" s="67">
        <f t="shared" si="24"/>
        <v>-6.7166148226933019E-8</v>
      </c>
      <c r="AB93" s="68">
        <f t="shared" si="33"/>
        <v>4.8911800862181835E-5</v>
      </c>
      <c r="AC93" s="69"/>
      <c r="AD93" s="70">
        <f t="shared" si="32"/>
        <v>0.48911800862181837</v>
      </c>
      <c r="AE93" s="70"/>
      <c r="AF93" s="74"/>
      <c r="AG93" s="71">
        <v>870</v>
      </c>
    </row>
    <row r="94" spans="5:33">
      <c r="E94" s="168">
        <v>0.54253472222222221</v>
      </c>
      <c r="F94" s="71">
        <v>880</v>
      </c>
      <c r="G94" s="58">
        <v>12.99</v>
      </c>
      <c r="H94" s="58">
        <v>7.33</v>
      </c>
      <c r="I94" s="58">
        <v>8.68</v>
      </c>
      <c r="J94" s="58">
        <v>13.05</v>
      </c>
      <c r="K94" s="58">
        <v>6.9</v>
      </c>
      <c r="L94" s="58">
        <v>8.9</v>
      </c>
      <c r="M94" s="59">
        <f t="shared" si="18"/>
        <v>13.02</v>
      </c>
      <c r="N94" s="59">
        <f t="shared" si="19"/>
        <v>7.1150000000000002</v>
      </c>
      <c r="O94" s="59">
        <f t="shared" si="20"/>
        <v>8.7899999999999991</v>
      </c>
      <c r="P94" s="60">
        <f t="shared" si="25"/>
        <v>0.17291534705437608</v>
      </c>
      <c r="Q94" s="22">
        <f t="shared" si="26"/>
        <v>7.6736148936181657E-8</v>
      </c>
      <c r="R94" s="61">
        <f t="shared" si="27"/>
        <v>4.8177160229974666E-8</v>
      </c>
      <c r="S94" s="22">
        <f t="shared" si="28"/>
        <v>2.3210387678246527E-15</v>
      </c>
      <c r="T94" s="94">
        <v>298</v>
      </c>
      <c r="U94" s="59">
        <f t="shared" si="29"/>
        <v>286.02</v>
      </c>
      <c r="V94" s="63">
        <f t="shared" si="30"/>
        <v>0.7064259363286669</v>
      </c>
      <c r="W94" s="64">
        <f t="shared" si="31"/>
        <v>5.0865806676622984</v>
      </c>
      <c r="X94" s="65">
        <f t="shared" si="21"/>
        <v>-6.8245644754306563E-8</v>
      </c>
      <c r="Y94" s="66">
        <f t="shared" si="22"/>
        <v>-6.7762859905658229E-8</v>
      </c>
      <c r="Z94" s="66">
        <f t="shared" si="23"/>
        <v>-6.7766275232906205E-8</v>
      </c>
      <c r="AA94" s="67">
        <f t="shared" si="24"/>
        <v>-6.7286857389938813E-8</v>
      </c>
      <c r="AB94" s="68">
        <f t="shared" si="33"/>
        <v>4.82354411180339E-5</v>
      </c>
      <c r="AC94" s="69"/>
      <c r="AD94" s="70">
        <f t="shared" si="32"/>
        <v>0.482354411180339</v>
      </c>
      <c r="AE94" s="70"/>
      <c r="AF94" s="74"/>
      <c r="AG94" s="71">
        <v>880</v>
      </c>
    </row>
    <row r="95" spans="5:33">
      <c r="E95" s="168">
        <v>0.54265046296296293</v>
      </c>
      <c r="F95" s="71">
        <v>890</v>
      </c>
      <c r="G95" s="58">
        <v>13</v>
      </c>
      <c r="H95" s="58">
        <v>7.33</v>
      </c>
      <c r="I95" s="58">
        <v>8.48</v>
      </c>
      <c r="J95" s="58">
        <v>13.06</v>
      </c>
      <c r="K95" s="58">
        <v>6.9</v>
      </c>
      <c r="L95" s="58">
        <v>8.7100000000000009</v>
      </c>
      <c r="M95" s="59">
        <f t="shared" si="18"/>
        <v>13.030000000000001</v>
      </c>
      <c r="N95" s="59">
        <f t="shared" si="19"/>
        <v>7.1150000000000002</v>
      </c>
      <c r="O95" s="59">
        <f t="shared" si="20"/>
        <v>8.5950000000000006</v>
      </c>
      <c r="P95" s="60">
        <f t="shared" si="25"/>
        <v>0.16910737860741634</v>
      </c>
      <c r="Q95" s="22">
        <f t="shared" si="26"/>
        <v>7.6736148936181657E-8</v>
      </c>
      <c r="R95" s="61">
        <f t="shared" si="27"/>
        <v>4.8217212089368503E-8</v>
      </c>
      <c r="S95" s="22">
        <f t="shared" si="28"/>
        <v>2.3248995416711443E-15</v>
      </c>
      <c r="T95" s="94">
        <v>298</v>
      </c>
      <c r="U95" s="59">
        <f t="shared" si="29"/>
        <v>286.02999999999997</v>
      </c>
      <c r="V95" s="63">
        <f t="shared" si="30"/>
        <v>0.70581158826208745</v>
      </c>
      <c r="W95" s="64">
        <f t="shared" si="31"/>
        <v>5.0793903350087906</v>
      </c>
      <c r="X95" s="65">
        <f t="shared" si="21"/>
        <v>-6.6007838595885176E-8</v>
      </c>
      <c r="Y95" s="66">
        <f t="shared" si="22"/>
        <v>-6.554976066883956E-8</v>
      </c>
      <c r="Z95" s="66">
        <f t="shared" si="23"/>
        <v>-6.5552939615336053E-8</v>
      </c>
      <c r="AA95" s="67">
        <f t="shared" si="24"/>
        <v>-6.5097996512596246E-8</v>
      </c>
      <c r="AB95" s="68">
        <f t="shared" si="33"/>
        <v>4.7557789830664947E-5</v>
      </c>
      <c r="AC95" s="69"/>
      <c r="AD95" s="70">
        <f t="shared" si="32"/>
        <v>0.47557789830664948</v>
      </c>
      <c r="AE95" s="70"/>
      <c r="AF95" s="74"/>
      <c r="AG95" s="71">
        <v>890</v>
      </c>
    </row>
    <row r="96" spans="5:33">
      <c r="E96" s="168">
        <v>0.54276620370370365</v>
      </c>
      <c r="F96" s="71">
        <v>900</v>
      </c>
      <c r="G96" s="58">
        <v>13.01</v>
      </c>
      <c r="H96" s="58">
        <v>7.33</v>
      </c>
      <c r="I96" s="58">
        <v>8.19</v>
      </c>
      <c r="J96" s="58">
        <v>13.07</v>
      </c>
      <c r="K96" s="58">
        <v>6.9</v>
      </c>
      <c r="L96" s="58">
        <v>8.75</v>
      </c>
      <c r="M96" s="59">
        <f t="shared" si="18"/>
        <v>13.04</v>
      </c>
      <c r="N96" s="59">
        <f t="shared" si="19"/>
        <v>7.1150000000000002</v>
      </c>
      <c r="O96" s="59">
        <f t="shared" si="20"/>
        <v>8.4699999999999989</v>
      </c>
      <c r="P96" s="60">
        <f t="shared" si="25"/>
        <v>0.16667563159855245</v>
      </c>
      <c r="Q96" s="22">
        <f t="shared" si="26"/>
        <v>7.6736148936181657E-8</v>
      </c>
      <c r="R96" s="61">
        <f t="shared" si="27"/>
        <v>4.8257297245690455E-8</v>
      </c>
      <c r="S96" s="22">
        <f t="shared" si="28"/>
        <v>2.3287667374589236E-15</v>
      </c>
      <c r="T96" s="94">
        <v>298</v>
      </c>
      <c r="U96" s="59">
        <f t="shared" si="29"/>
        <v>286.04000000000002</v>
      </c>
      <c r="V96" s="63">
        <f t="shared" si="30"/>
        <v>0.70519728315089858</v>
      </c>
      <c r="W96" s="64">
        <f t="shared" si="31"/>
        <v>5.0722106682122776</v>
      </c>
      <c r="X96" s="65">
        <f t="shared" si="21"/>
        <v>-6.435960590778371E-8</v>
      </c>
      <c r="Y96" s="66">
        <f t="shared" si="22"/>
        <v>-6.391803252817347E-8</v>
      </c>
      <c r="Z96" s="66">
        <f t="shared" si="23"/>
        <v>-6.3921062177700214E-8</v>
      </c>
      <c r="AA96" s="67">
        <f t="shared" si="24"/>
        <v>-6.3482476874565997E-8</v>
      </c>
      <c r="AB96" s="68">
        <f t="shared" si="33"/>
        <v>4.6902271104536897E-5</v>
      </c>
      <c r="AC96" s="75">
        <f>D12</f>
        <v>4.5172219085262566E-5</v>
      </c>
      <c r="AD96" s="70">
        <f t="shared" si="32"/>
        <v>0.46902271104536897</v>
      </c>
      <c r="AE96" s="70">
        <f>AC96*10000</f>
        <v>0.45172219085262566</v>
      </c>
      <c r="AF96" s="74">
        <f>(AD96-AE96)*(AD96-AE96)</f>
        <v>2.993079989395189E-4</v>
      </c>
      <c r="AG96" s="71">
        <v>900</v>
      </c>
    </row>
    <row r="97" spans="5:33">
      <c r="E97" s="168">
        <v>0.54288194444444449</v>
      </c>
      <c r="F97" s="71">
        <v>910</v>
      </c>
      <c r="G97" s="58">
        <v>13.02</v>
      </c>
      <c r="H97" s="58">
        <v>7.33</v>
      </c>
      <c r="I97" s="58">
        <v>8.11</v>
      </c>
      <c r="J97" s="58">
        <v>13.08</v>
      </c>
      <c r="K97" s="58">
        <v>6.9</v>
      </c>
      <c r="L97" s="58">
        <v>8.66</v>
      </c>
      <c r="M97" s="59">
        <f t="shared" si="18"/>
        <v>13.05</v>
      </c>
      <c r="N97" s="59">
        <f t="shared" si="19"/>
        <v>7.1150000000000002</v>
      </c>
      <c r="O97" s="59">
        <f t="shared" si="20"/>
        <v>8.3849999999999998</v>
      </c>
      <c r="P97" s="60">
        <f t="shared" si="25"/>
        <v>0.16503034243742914</v>
      </c>
      <c r="Q97" s="22">
        <f t="shared" si="26"/>
        <v>7.6736148936181657E-8</v>
      </c>
      <c r="R97" s="61">
        <f t="shared" si="27"/>
        <v>4.8297415726621763E-8</v>
      </c>
      <c r="S97" s="22">
        <f t="shared" si="28"/>
        <v>2.3326403658701312E-15</v>
      </c>
      <c r="T97" s="94">
        <v>298</v>
      </c>
      <c r="U97" s="59">
        <f t="shared" si="29"/>
        <v>286.05</v>
      </c>
      <c r="V97" s="63">
        <f t="shared" si="30"/>
        <v>0.70458302099060366</v>
      </c>
      <c r="W97" s="64">
        <f t="shared" si="31"/>
        <v>5.0650416507249787</v>
      </c>
      <c r="X97" s="65">
        <f t="shared" si="21"/>
        <v>-6.3049509095381764E-8</v>
      </c>
      <c r="Y97" s="66">
        <f t="shared" si="22"/>
        <v>-6.2619874773530612E-8</v>
      </c>
      <c r="Z97" s="66">
        <f t="shared" si="23"/>
        <v>-6.2622802403787555E-8</v>
      </c>
      <c r="AA97" s="67">
        <f t="shared" si="24"/>
        <v>-6.2196055813058228E-8</v>
      </c>
      <c r="AB97" s="68">
        <f t="shared" si="33"/>
        <v>4.6263070650880072E-5</v>
      </c>
      <c r="AC97" s="69"/>
      <c r="AD97" s="70">
        <f t="shared" si="32"/>
        <v>0.46263070650880073</v>
      </c>
      <c r="AE97" s="70"/>
      <c r="AF97" s="74"/>
      <c r="AG97" s="71">
        <v>910</v>
      </c>
    </row>
    <row r="98" spans="5:33">
      <c r="E98" s="168">
        <v>0.54299768518518521</v>
      </c>
      <c r="F98" s="71">
        <v>920</v>
      </c>
      <c r="G98" s="58">
        <v>13.02</v>
      </c>
      <c r="H98" s="58">
        <v>7.33</v>
      </c>
      <c r="I98" s="58">
        <v>7.98</v>
      </c>
      <c r="J98" s="58">
        <v>13.09</v>
      </c>
      <c r="K98" s="58">
        <v>6.9</v>
      </c>
      <c r="L98" s="58">
        <v>8.52</v>
      </c>
      <c r="M98" s="59">
        <f t="shared" si="18"/>
        <v>13.055</v>
      </c>
      <c r="N98" s="59">
        <f t="shared" si="19"/>
        <v>7.1150000000000002</v>
      </c>
      <c r="O98" s="59">
        <f t="shared" si="20"/>
        <v>8.25</v>
      </c>
      <c r="P98" s="60">
        <f t="shared" si="25"/>
        <v>0.1623867927461923</v>
      </c>
      <c r="Q98" s="22">
        <f t="shared" si="26"/>
        <v>7.6736148936181657E-8</v>
      </c>
      <c r="R98" s="61">
        <f t="shared" si="27"/>
        <v>4.8317487472472591E-8</v>
      </c>
      <c r="S98" s="22">
        <f t="shared" si="28"/>
        <v>2.3345795956525456E-15</v>
      </c>
      <c r="T98" s="94">
        <v>298</v>
      </c>
      <c r="U98" s="59">
        <f t="shared" si="29"/>
        <v>286.05500000000001</v>
      </c>
      <c r="V98" s="63">
        <f t="shared" si="30"/>
        <v>0.70427590601563361</v>
      </c>
      <c r="W98" s="64">
        <f t="shared" si="31"/>
        <v>5.0614611303083947</v>
      </c>
      <c r="X98" s="65">
        <f t="shared" si="21"/>
        <v>-6.1293984649940385E-8</v>
      </c>
      <c r="Y98" s="66">
        <f t="shared" si="22"/>
        <v>-6.0882370751040405E-8</v>
      </c>
      <c r="Z98" s="66">
        <f t="shared" si="23"/>
        <v>-6.088513490485965E-8</v>
      </c>
      <c r="AA98" s="67">
        <f t="shared" si="24"/>
        <v>-6.0476248034957068E-8</v>
      </c>
      <c r="AB98" s="68">
        <f t="shared" si="33"/>
        <v>4.563685245210828E-5</v>
      </c>
      <c r="AC98" s="69"/>
      <c r="AD98" s="70">
        <f t="shared" si="32"/>
        <v>0.45636852452108279</v>
      </c>
      <c r="AE98" s="70"/>
      <c r="AF98" s="74"/>
      <c r="AG98" s="71">
        <v>920</v>
      </c>
    </row>
    <row r="99" spans="5:33">
      <c r="E99" s="168">
        <v>0.54311342592592593</v>
      </c>
      <c r="F99" s="71">
        <v>930</v>
      </c>
      <c r="G99" s="58">
        <v>13.02</v>
      </c>
      <c r="H99" s="58">
        <v>7.33</v>
      </c>
      <c r="I99" s="58">
        <v>7.72</v>
      </c>
      <c r="J99" s="58">
        <v>13.08</v>
      </c>
      <c r="K99" s="58">
        <v>6.9</v>
      </c>
      <c r="L99" s="58">
        <v>8.32</v>
      </c>
      <c r="M99" s="59">
        <f t="shared" si="18"/>
        <v>13.05</v>
      </c>
      <c r="N99" s="59">
        <f t="shared" si="19"/>
        <v>7.1150000000000002</v>
      </c>
      <c r="O99" s="59">
        <f t="shared" si="20"/>
        <v>8.02</v>
      </c>
      <c r="P99" s="60">
        <f t="shared" si="25"/>
        <v>0.15784655293359354</v>
      </c>
      <c r="Q99" s="22">
        <f t="shared" si="26"/>
        <v>7.6736148936181657E-8</v>
      </c>
      <c r="R99" s="61">
        <f t="shared" si="27"/>
        <v>4.8297415726621763E-8</v>
      </c>
      <c r="S99" s="22">
        <f t="shared" si="28"/>
        <v>2.3326403658701312E-15</v>
      </c>
      <c r="T99" s="94">
        <v>298</v>
      </c>
      <c r="U99" s="59">
        <f t="shared" si="29"/>
        <v>286.05</v>
      </c>
      <c r="V99" s="63">
        <f t="shared" si="30"/>
        <v>0.70458302099060366</v>
      </c>
      <c r="W99" s="64">
        <f t="shared" si="31"/>
        <v>5.0650416507249787</v>
      </c>
      <c r="X99" s="65">
        <f t="shared" si="21"/>
        <v>-5.869502787923887E-8</v>
      </c>
      <c r="Y99" s="66">
        <f t="shared" si="22"/>
        <v>-5.8312476410856857E-8</v>
      </c>
      <c r="Z99" s="66">
        <f t="shared" si="23"/>
        <v>-5.8314969733225881E-8</v>
      </c>
      <c r="AA99" s="67">
        <f t="shared" si="24"/>
        <v>-5.7934879086193014E-8</v>
      </c>
      <c r="AB99" s="68">
        <f t="shared" si="33"/>
        <v>4.5028010378780453E-5</v>
      </c>
      <c r="AC99" s="69"/>
      <c r="AD99" s="70">
        <f t="shared" si="32"/>
        <v>0.45028010378780453</v>
      </c>
      <c r="AE99" s="70"/>
      <c r="AF99" s="74"/>
      <c r="AG99" s="71">
        <v>930</v>
      </c>
    </row>
    <row r="100" spans="5:33">
      <c r="E100" s="168">
        <v>0.54322916666666665</v>
      </c>
      <c r="F100" s="71">
        <v>940</v>
      </c>
      <c r="G100" s="58">
        <v>13.03</v>
      </c>
      <c r="H100" s="58">
        <v>7.33</v>
      </c>
      <c r="I100" s="58">
        <v>7.5</v>
      </c>
      <c r="J100" s="58">
        <v>13.08</v>
      </c>
      <c r="K100" s="58">
        <v>6.9</v>
      </c>
      <c r="L100" s="58">
        <v>8.09</v>
      </c>
      <c r="M100" s="59">
        <f t="shared" si="18"/>
        <v>13.055</v>
      </c>
      <c r="N100" s="59">
        <f t="shared" si="19"/>
        <v>7.1150000000000002</v>
      </c>
      <c r="O100" s="59">
        <f t="shared" si="20"/>
        <v>7.7949999999999999</v>
      </c>
      <c r="P100" s="60">
        <f t="shared" si="25"/>
        <v>0.15343091508564471</v>
      </c>
      <c r="Q100" s="22">
        <f t="shared" si="26"/>
        <v>7.6736148936181657E-8</v>
      </c>
      <c r="R100" s="61">
        <f t="shared" si="27"/>
        <v>4.8317487472472591E-8</v>
      </c>
      <c r="S100" s="22">
        <f t="shared" si="28"/>
        <v>2.3345795956525456E-15</v>
      </c>
      <c r="T100" s="94">
        <v>298</v>
      </c>
      <c r="U100" s="59">
        <f t="shared" si="29"/>
        <v>286.05500000000001</v>
      </c>
      <c r="V100" s="63">
        <f t="shared" si="30"/>
        <v>0.70427590601563361</v>
      </c>
      <c r="W100" s="64">
        <f t="shared" si="31"/>
        <v>5.0614611303083947</v>
      </c>
      <c r="X100" s="65">
        <f t="shared" si="21"/>
        <v>-5.6400892110330596E-8</v>
      </c>
      <c r="Y100" s="66">
        <f t="shared" si="22"/>
        <v>-5.6043026208250934E-8</v>
      </c>
      <c r="Z100" s="66">
        <f t="shared" si="23"/>
        <v>-5.6045296881622932E-8</v>
      </c>
      <c r="AA100" s="67">
        <f t="shared" si="24"/>
        <v>-5.5689672837889689E-8</v>
      </c>
      <c r="AB100" s="68">
        <f t="shared" si="33"/>
        <v>4.4444869046691126E-5</v>
      </c>
      <c r="AC100" s="69"/>
      <c r="AD100" s="70">
        <f t="shared" si="32"/>
        <v>0.44444869046691127</v>
      </c>
      <c r="AE100" s="70"/>
      <c r="AF100" s="74"/>
      <c r="AG100" s="71">
        <v>940</v>
      </c>
    </row>
    <row r="101" spans="5:33">
      <c r="E101" s="168">
        <v>0.54334490740740737</v>
      </c>
      <c r="F101" s="71">
        <v>950</v>
      </c>
      <c r="G101" s="58">
        <v>13.03</v>
      </c>
      <c r="H101" s="58">
        <v>7.33</v>
      </c>
      <c r="I101" s="58">
        <v>7.38</v>
      </c>
      <c r="J101" s="58">
        <v>13.07</v>
      </c>
      <c r="K101" s="58">
        <v>6.9</v>
      </c>
      <c r="L101" s="58">
        <v>7.88</v>
      </c>
      <c r="M101" s="59">
        <f t="shared" si="18"/>
        <v>13.05</v>
      </c>
      <c r="N101" s="59">
        <f t="shared" si="19"/>
        <v>7.1150000000000002</v>
      </c>
      <c r="O101" s="59">
        <f t="shared" si="20"/>
        <v>7.63</v>
      </c>
      <c r="P101" s="60">
        <f t="shared" si="25"/>
        <v>0.1501707230527829</v>
      </c>
      <c r="Q101" s="22">
        <f t="shared" si="26"/>
        <v>7.6736148936181657E-8</v>
      </c>
      <c r="R101" s="61">
        <f t="shared" si="27"/>
        <v>4.8297415726621763E-8</v>
      </c>
      <c r="S101" s="22">
        <f t="shared" si="28"/>
        <v>2.3326403658701312E-15</v>
      </c>
      <c r="T101" s="94">
        <v>298</v>
      </c>
      <c r="U101" s="59">
        <f t="shared" si="29"/>
        <v>286.05</v>
      </c>
      <c r="V101" s="63">
        <f t="shared" si="30"/>
        <v>0.70458302099060366</v>
      </c>
      <c r="W101" s="64">
        <f t="shared" si="31"/>
        <v>5.0650416507249787</v>
      </c>
      <c r="X101" s="65">
        <f t="shared" si="21"/>
        <v>-5.4422579796588084E-8</v>
      </c>
      <c r="Y101" s="66">
        <f t="shared" si="22"/>
        <v>-5.4085123252517509E-8</v>
      </c>
      <c r="Z101" s="66">
        <f t="shared" si="23"/>
        <v>-5.4087215709721143E-8</v>
      </c>
      <c r="AA101" s="67">
        <f t="shared" si="24"/>
        <v>-5.3751825673574362E-8</v>
      </c>
      <c r="AB101" s="68">
        <f t="shared" si="33"/>
        <v>4.3884423694811185E-5</v>
      </c>
      <c r="AC101" s="69"/>
      <c r="AD101" s="70">
        <f t="shared" si="32"/>
        <v>0.43884423694811187</v>
      </c>
      <c r="AE101" s="70"/>
      <c r="AF101" s="74"/>
      <c r="AG101" s="71">
        <v>950</v>
      </c>
    </row>
    <row r="102" spans="5:33">
      <c r="E102" s="168">
        <v>0.5434606481481481</v>
      </c>
      <c r="F102" s="71">
        <v>960</v>
      </c>
      <c r="G102" s="58">
        <v>13.03</v>
      </c>
      <c r="H102" s="58">
        <v>7.33</v>
      </c>
      <c r="I102" s="58">
        <v>7.38</v>
      </c>
      <c r="J102" s="58">
        <v>13.08</v>
      </c>
      <c r="K102" s="58">
        <v>6.9</v>
      </c>
      <c r="L102" s="58">
        <v>7.68</v>
      </c>
      <c r="M102" s="59">
        <f t="shared" si="18"/>
        <v>13.055</v>
      </c>
      <c r="N102" s="59">
        <f t="shared" si="19"/>
        <v>7.1150000000000002</v>
      </c>
      <c r="O102" s="59">
        <f t="shared" si="20"/>
        <v>7.5299999999999994</v>
      </c>
      <c r="P102" s="60">
        <f t="shared" si="25"/>
        <v>0.14821485447016094</v>
      </c>
      <c r="Q102" s="22">
        <f t="shared" si="26"/>
        <v>7.6736148936181657E-8</v>
      </c>
      <c r="R102" s="61">
        <f t="shared" si="27"/>
        <v>4.8317487472472591E-8</v>
      </c>
      <c r="S102" s="22">
        <f t="shared" si="28"/>
        <v>2.3345795956525456E-15</v>
      </c>
      <c r="T102" s="94">
        <v>298</v>
      </c>
      <c r="U102" s="59">
        <f t="shared" si="29"/>
        <v>286.05500000000001</v>
      </c>
      <c r="V102" s="63">
        <f t="shared" si="30"/>
        <v>0.70427590601563361</v>
      </c>
      <c r="W102" s="64">
        <f t="shared" si="31"/>
        <v>5.0614611303083947</v>
      </c>
      <c r="X102" s="65">
        <f t="shared" si="21"/>
        <v>-5.3133419138413979E-8</v>
      </c>
      <c r="Y102" s="66">
        <f t="shared" si="22"/>
        <v>-5.2807746729017485E-8</v>
      </c>
      <c r="Z102" s="66">
        <f t="shared" si="23"/>
        <v>-5.2809742883602706E-8</v>
      </c>
      <c r="AA102" s="67">
        <f t="shared" si="24"/>
        <v>-5.248604215859985E-8</v>
      </c>
      <c r="AB102" s="68">
        <f t="shared" si="33"/>
        <v>4.3343558555820121E-5</v>
      </c>
      <c r="AC102" s="69"/>
      <c r="AD102" s="70">
        <f t="shared" si="32"/>
        <v>0.43343558555820122</v>
      </c>
      <c r="AE102" s="70"/>
      <c r="AF102" s="74"/>
      <c r="AG102" s="71">
        <v>960</v>
      </c>
    </row>
    <row r="103" spans="5:33">
      <c r="E103" s="168">
        <v>0.54357638888888893</v>
      </c>
      <c r="F103" s="71">
        <v>970</v>
      </c>
      <c r="G103" s="58">
        <v>13.03</v>
      </c>
      <c r="H103" s="58">
        <v>7.33</v>
      </c>
      <c r="I103" s="58">
        <v>7.4</v>
      </c>
      <c r="J103" s="58">
        <v>13.08</v>
      </c>
      <c r="K103" s="58">
        <v>6.9</v>
      </c>
      <c r="L103" s="58">
        <v>7.69</v>
      </c>
      <c r="M103" s="59">
        <f t="shared" si="18"/>
        <v>13.055</v>
      </c>
      <c r="N103" s="59">
        <f t="shared" si="19"/>
        <v>7.1150000000000002</v>
      </c>
      <c r="O103" s="59">
        <f t="shared" si="20"/>
        <v>7.5449999999999999</v>
      </c>
      <c r="P103" s="60">
        <f t="shared" si="25"/>
        <v>0.14851010318424493</v>
      </c>
      <c r="Q103" s="22">
        <f t="shared" si="26"/>
        <v>7.6736148936181657E-8</v>
      </c>
      <c r="R103" s="61">
        <f t="shared" si="27"/>
        <v>4.8317487472472591E-8</v>
      </c>
      <c r="S103" s="22">
        <f t="shared" si="28"/>
        <v>2.3345795956525456E-15</v>
      </c>
      <c r="T103" s="94">
        <v>298</v>
      </c>
      <c r="U103" s="59">
        <f t="shared" si="29"/>
        <v>286.05500000000001</v>
      </c>
      <c r="V103" s="63">
        <f t="shared" si="30"/>
        <v>0.70427590601563361</v>
      </c>
      <c r="W103" s="64">
        <f t="shared" si="31"/>
        <v>5.0614611303083947</v>
      </c>
      <c r="X103" s="65">
        <f t="shared" si="21"/>
        <v>-5.2590604250515603E-8</v>
      </c>
      <c r="Y103" s="66">
        <f t="shared" si="22"/>
        <v>-5.2267616812078927E-8</v>
      </c>
      <c r="Z103" s="66">
        <f t="shared" si="23"/>
        <v>-5.2269600453204068E-8</v>
      </c>
      <c r="AA103" s="67">
        <f t="shared" si="24"/>
        <v>-5.1948572290659449E-8</v>
      </c>
      <c r="AB103" s="68">
        <f t="shared" si="33"/>
        <v>4.2815467821616368E-5</v>
      </c>
      <c r="AC103" s="69"/>
      <c r="AD103" s="70">
        <f t="shared" si="32"/>
        <v>0.42815467821616371</v>
      </c>
      <c r="AE103" s="70"/>
      <c r="AF103" s="74"/>
      <c r="AG103" s="71">
        <v>970</v>
      </c>
    </row>
    <row r="104" spans="5:33">
      <c r="E104" s="168">
        <v>0.54369212962962965</v>
      </c>
      <c r="F104" s="71">
        <v>980</v>
      </c>
      <c r="G104" s="58">
        <v>13.04</v>
      </c>
      <c r="H104" s="58">
        <v>7.34</v>
      </c>
      <c r="I104" s="58">
        <v>8.82</v>
      </c>
      <c r="J104" s="58">
        <v>13.11</v>
      </c>
      <c r="K104" s="58">
        <v>6.9</v>
      </c>
      <c r="L104" s="58">
        <v>8.7200000000000006</v>
      </c>
      <c r="M104" s="59">
        <f t="shared" si="18"/>
        <v>13.074999999999999</v>
      </c>
      <c r="N104" s="59">
        <f t="shared" si="19"/>
        <v>7.12</v>
      </c>
      <c r="O104" s="59">
        <f t="shared" si="20"/>
        <v>8.77</v>
      </c>
      <c r="P104" s="60">
        <f t="shared" si="25"/>
        <v>0.17267937429343225</v>
      </c>
      <c r="Q104" s="22">
        <f t="shared" si="26"/>
        <v>7.5857757502918145E-8</v>
      </c>
      <c r="R104" s="61">
        <f t="shared" si="27"/>
        <v>4.895827868788125E-8</v>
      </c>
      <c r="S104" s="22">
        <f t="shared" si="28"/>
        <v>2.3969130520802475E-15</v>
      </c>
      <c r="T104" s="94">
        <v>298</v>
      </c>
      <c r="U104" s="59">
        <f t="shared" si="29"/>
        <v>286.07499999999999</v>
      </c>
      <c r="V104" s="63">
        <f t="shared" si="30"/>
        <v>0.703047553470456</v>
      </c>
      <c r="W104" s="64">
        <f t="shared" si="31"/>
        <v>5.0471655893804526</v>
      </c>
      <c r="X104" s="65">
        <f t="shared" si="21"/>
        <v>-6.2191366360855499E-8</v>
      </c>
      <c r="Y104" s="66">
        <f t="shared" si="22"/>
        <v>-6.1734105548280945E-8</v>
      </c>
      <c r="Z104" s="66">
        <f t="shared" si="23"/>
        <v>-6.1737467549519234E-8</v>
      </c>
      <c r="AA104" s="67">
        <f t="shared" si="24"/>
        <v>-6.1283519300085427E-8</v>
      </c>
      <c r="AB104" s="68">
        <f t="shared" si="33"/>
        <v>4.2292778469830137E-5</v>
      </c>
      <c r="AC104" s="69"/>
      <c r="AD104" s="70">
        <f t="shared" si="32"/>
        <v>0.42292778469830139</v>
      </c>
      <c r="AE104" s="70"/>
      <c r="AF104" s="74"/>
      <c r="AG104" s="71">
        <v>980</v>
      </c>
    </row>
    <row r="105" spans="5:33">
      <c r="E105" s="168">
        <v>0.54380787037037037</v>
      </c>
      <c r="F105" s="71">
        <v>990</v>
      </c>
      <c r="G105" s="58">
        <v>13.05</v>
      </c>
      <c r="H105" s="58">
        <v>7.35</v>
      </c>
      <c r="I105" s="58">
        <v>9.08</v>
      </c>
      <c r="J105" s="58">
        <v>13.11</v>
      </c>
      <c r="K105" s="58">
        <v>6.9</v>
      </c>
      <c r="L105" s="58">
        <v>8.8800000000000008</v>
      </c>
      <c r="M105" s="59">
        <f t="shared" si="18"/>
        <v>13.08</v>
      </c>
      <c r="N105" s="59">
        <f t="shared" si="19"/>
        <v>7.125</v>
      </c>
      <c r="O105" s="59">
        <f t="shared" si="20"/>
        <v>8.98</v>
      </c>
      <c r="P105" s="60">
        <f t="shared" si="25"/>
        <v>0.1768289004378526</v>
      </c>
      <c r="Q105" s="22">
        <f t="shared" si="26"/>
        <v>7.4989420933245362E-8</v>
      </c>
      <c r="R105" s="61">
        <f t="shared" si="27"/>
        <v>4.9545770828165181E-8</v>
      </c>
      <c r="S105" s="22">
        <f t="shared" si="28"/>
        <v>2.4547834069570639E-15</v>
      </c>
      <c r="T105" s="94">
        <v>298</v>
      </c>
      <c r="U105" s="59">
        <f t="shared" si="29"/>
        <v>286.08</v>
      </c>
      <c r="V105" s="63">
        <f t="shared" si="30"/>
        <v>0.70274049217002421</v>
      </c>
      <c r="W105" s="64">
        <f t="shared" si="31"/>
        <v>5.0435983290407806</v>
      </c>
      <c r="X105" s="65">
        <f t="shared" si="21"/>
        <v>-6.4316818747827583E-8</v>
      </c>
      <c r="Y105" s="66">
        <f t="shared" si="22"/>
        <v>-6.3820524569885693E-8</v>
      </c>
      <c r="Z105" s="66">
        <f t="shared" si="23"/>
        <v>-6.3824354173337077E-8</v>
      </c>
      <c r="AA105" s="67">
        <f t="shared" si="24"/>
        <v>-6.3331830497357001E-8</v>
      </c>
      <c r="AB105" s="68">
        <f t="shared" si="33"/>
        <v>4.1675415083402569E-5</v>
      </c>
      <c r="AC105" s="69"/>
      <c r="AD105" s="70">
        <f t="shared" si="32"/>
        <v>0.41675415083402567</v>
      </c>
      <c r="AE105" s="70"/>
      <c r="AF105" s="74"/>
      <c r="AG105" s="71">
        <v>990</v>
      </c>
    </row>
    <row r="106" spans="5:33">
      <c r="E106" s="168">
        <v>0.54392361111111109</v>
      </c>
      <c r="F106" s="71">
        <v>1000</v>
      </c>
      <c r="G106" s="58">
        <v>13.06</v>
      </c>
      <c r="H106" s="58">
        <v>7.35</v>
      </c>
      <c r="I106" s="58">
        <v>9.23</v>
      </c>
      <c r="J106" s="58">
        <v>13.12</v>
      </c>
      <c r="K106" s="58">
        <v>6.9</v>
      </c>
      <c r="L106" s="58">
        <v>8.8800000000000008</v>
      </c>
      <c r="M106" s="59">
        <f t="shared" si="18"/>
        <v>13.09</v>
      </c>
      <c r="N106" s="59">
        <f t="shared" si="19"/>
        <v>7.125</v>
      </c>
      <c r="O106" s="59">
        <f t="shared" si="20"/>
        <v>9.0549999999999997</v>
      </c>
      <c r="P106" s="60">
        <f t="shared" si="25"/>
        <v>0.17833535347210142</v>
      </c>
      <c r="Q106" s="22">
        <f t="shared" si="26"/>
        <v>7.4989420933245362E-8</v>
      </c>
      <c r="R106" s="61">
        <f t="shared" si="27"/>
        <v>4.9586960475651583E-8</v>
      </c>
      <c r="S106" s="22">
        <f t="shared" si="28"/>
        <v>2.4588666492138321E-15</v>
      </c>
      <c r="T106" s="94">
        <v>298</v>
      </c>
      <c r="U106" s="59">
        <f t="shared" si="29"/>
        <v>286.08999999999997</v>
      </c>
      <c r="V106" s="63">
        <f t="shared" si="30"/>
        <v>0.70212640176825336</v>
      </c>
      <c r="W106" s="64">
        <f t="shared" si="31"/>
        <v>5.0364717438462732</v>
      </c>
      <c r="X106" s="65">
        <f t="shared" si="21"/>
        <v>-6.4068162026485748E-8</v>
      </c>
      <c r="Y106" s="66">
        <f t="shared" si="22"/>
        <v>-6.356803885223354E-8</v>
      </c>
      <c r="Z106" s="66">
        <f t="shared" si="23"/>
        <v>-6.3571942869166656E-8</v>
      </c>
      <c r="AA106" s="67">
        <f t="shared" si="24"/>
        <v>-6.3075662761469722E-8</v>
      </c>
      <c r="AB106" s="68">
        <f t="shared" si="33"/>
        <v>4.1037184405516519E-5</v>
      </c>
      <c r="AC106" s="69"/>
      <c r="AD106" s="70">
        <f t="shared" si="32"/>
        <v>0.41037184405516519</v>
      </c>
      <c r="AE106" s="70"/>
      <c r="AF106" s="74"/>
      <c r="AG106" s="71">
        <v>1000</v>
      </c>
    </row>
    <row r="107" spans="5:33">
      <c r="E107" s="168">
        <v>0.54403935185185182</v>
      </c>
      <c r="F107" s="71">
        <v>1010</v>
      </c>
      <c r="G107" s="58">
        <v>13.08</v>
      </c>
      <c r="H107" s="58">
        <v>7.36</v>
      </c>
      <c r="I107" s="58">
        <v>9.2799999999999994</v>
      </c>
      <c r="J107" s="58">
        <v>13.14</v>
      </c>
      <c r="K107" s="58">
        <v>6.9</v>
      </c>
      <c r="L107" s="58">
        <v>9.0399999999999991</v>
      </c>
      <c r="M107" s="59">
        <f t="shared" si="18"/>
        <v>13.11</v>
      </c>
      <c r="N107" s="59">
        <f t="shared" si="19"/>
        <v>7.1300000000000008</v>
      </c>
      <c r="O107" s="59">
        <f t="shared" si="20"/>
        <v>9.16</v>
      </c>
      <c r="P107" s="60">
        <f t="shared" si="25"/>
        <v>0.18046320532711999</v>
      </c>
      <c r="Q107" s="22">
        <f t="shared" si="26"/>
        <v>7.413102413009154E-8</v>
      </c>
      <c r="R107" s="61">
        <f t="shared" si="27"/>
        <v>5.0244587565423505E-8</v>
      </c>
      <c r="S107" s="22">
        <f t="shared" si="28"/>
        <v>2.5245185796195104E-15</v>
      </c>
      <c r="T107" s="94">
        <v>298</v>
      </c>
      <c r="U107" s="59">
        <f t="shared" si="29"/>
        <v>286.11</v>
      </c>
      <c r="V107" s="63">
        <f t="shared" si="30"/>
        <v>0.70089834974533316</v>
      </c>
      <c r="W107" s="64">
        <f t="shared" si="31"/>
        <v>5.0222502579809847</v>
      </c>
      <c r="X107" s="65">
        <f t="shared" si="21"/>
        <v>-6.5718074497264202E-8</v>
      </c>
      <c r="Y107" s="66">
        <f t="shared" si="22"/>
        <v>-6.5183581018360444E-8</v>
      </c>
      <c r="Z107" s="66">
        <f t="shared" si="23"/>
        <v>-6.5187928121971981E-8</v>
      </c>
      <c r="AA107" s="67">
        <f t="shared" si="24"/>
        <v>-6.46577110355839E-8</v>
      </c>
      <c r="AB107" s="68">
        <f t="shared" si="33"/>
        <v>4.0401478091798594E-5</v>
      </c>
      <c r="AC107" s="69"/>
      <c r="AD107" s="70">
        <f t="shared" si="32"/>
        <v>0.40401478091798593</v>
      </c>
      <c r="AE107" s="70"/>
      <c r="AF107" s="74"/>
      <c r="AG107" s="71">
        <v>1010</v>
      </c>
    </row>
    <row r="108" spans="5:33">
      <c r="E108" s="168">
        <v>0.54415509259259254</v>
      </c>
      <c r="F108" s="71">
        <v>1020</v>
      </c>
      <c r="G108" s="58">
        <v>13.09</v>
      </c>
      <c r="H108" s="58">
        <v>7.35</v>
      </c>
      <c r="I108" s="58">
        <v>9.02</v>
      </c>
      <c r="J108" s="58">
        <v>13.16</v>
      </c>
      <c r="K108" s="58">
        <v>6.91</v>
      </c>
      <c r="L108" s="58">
        <v>9.1</v>
      </c>
      <c r="M108" s="59">
        <f t="shared" si="18"/>
        <v>13.125</v>
      </c>
      <c r="N108" s="59">
        <f t="shared" si="19"/>
        <v>7.13</v>
      </c>
      <c r="O108" s="59">
        <f t="shared" si="20"/>
        <v>9.0599999999999987</v>
      </c>
      <c r="P108" s="60">
        <f t="shared" si="25"/>
        <v>0.17853755091630832</v>
      </c>
      <c r="Q108" s="22">
        <f t="shared" si="26"/>
        <v>7.413102413009154E-8</v>
      </c>
      <c r="R108" s="61">
        <f t="shared" si="27"/>
        <v>5.0307256494119235E-8</v>
      </c>
      <c r="S108" s="22">
        <f t="shared" si="28"/>
        <v>2.5308200559651019E-15</v>
      </c>
      <c r="T108" s="94">
        <v>298</v>
      </c>
      <c r="U108" s="59">
        <f t="shared" si="29"/>
        <v>286.125</v>
      </c>
      <c r="V108" s="63">
        <f t="shared" si="30"/>
        <v>0.69997742339346969</v>
      </c>
      <c r="W108" s="64">
        <f t="shared" si="31"/>
        <v>5.0116118030782486</v>
      </c>
      <c r="X108" s="65">
        <f t="shared" si="21"/>
        <v>-6.426359459647435E-8</v>
      </c>
      <c r="Y108" s="66">
        <f t="shared" si="22"/>
        <v>-6.3744116639927822E-8</v>
      </c>
      <c r="Z108" s="66">
        <f t="shared" si="23"/>
        <v>-6.3748315865773062E-8</v>
      </c>
      <c r="AA108" s="67">
        <f t="shared" si="24"/>
        <v>-6.32329692457707E-8</v>
      </c>
      <c r="AB108" s="68">
        <f t="shared" si="33"/>
        <v>3.9749613418776076E-5</v>
      </c>
      <c r="AC108" s="69"/>
      <c r="AD108" s="70">
        <f t="shared" si="32"/>
        <v>0.39749613418776075</v>
      </c>
      <c r="AE108" s="70"/>
      <c r="AF108" s="74"/>
      <c r="AG108" s="71">
        <v>1020</v>
      </c>
    </row>
    <row r="109" spans="5:33">
      <c r="E109" s="168">
        <v>0.54427083333333337</v>
      </c>
      <c r="F109" s="71">
        <v>1030</v>
      </c>
      <c r="G109" s="58">
        <v>13.11</v>
      </c>
      <c r="H109" s="58">
        <v>7.35</v>
      </c>
      <c r="I109" s="58">
        <v>8.68</v>
      </c>
      <c r="J109" s="58">
        <v>13.16</v>
      </c>
      <c r="K109" s="58">
        <v>6.91</v>
      </c>
      <c r="L109" s="58">
        <v>9.02</v>
      </c>
      <c r="M109" s="59">
        <f t="shared" si="18"/>
        <v>13.135</v>
      </c>
      <c r="N109" s="59">
        <f t="shared" si="19"/>
        <v>7.13</v>
      </c>
      <c r="O109" s="59">
        <f t="shared" si="20"/>
        <v>8.85</v>
      </c>
      <c r="P109" s="60">
        <f t="shared" si="25"/>
        <v>0.17442823347467151</v>
      </c>
      <c r="Q109" s="22">
        <f t="shared" si="26"/>
        <v>7.413102413009154E-8</v>
      </c>
      <c r="R109" s="61">
        <f t="shared" si="27"/>
        <v>5.0349079199193038E-8</v>
      </c>
      <c r="S109" s="22">
        <f t="shared" si="28"/>
        <v>2.535029776206613E-15</v>
      </c>
      <c r="T109" s="94">
        <v>298</v>
      </c>
      <c r="U109" s="59">
        <f t="shared" si="29"/>
        <v>286.13499999999999</v>
      </c>
      <c r="V109" s="63">
        <f t="shared" si="30"/>
        <v>0.69936352613394337</v>
      </c>
      <c r="W109" s="64">
        <f t="shared" si="31"/>
        <v>5.0045326403704324</v>
      </c>
      <c r="X109" s="65">
        <f t="shared" si="21"/>
        <v>-6.1967879675595928E-8</v>
      </c>
      <c r="Y109" s="66">
        <f t="shared" si="22"/>
        <v>-6.1476981238131705E-8</v>
      </c>
      <c r="Z109" s="66">
        <f t="shared" si="23"/>
        <v>-6.1480870047578911E-8</v>
      </c>
      <c r="AA109" s="67">
        <f t="shared" si="24"/>
        <v>-6.0993798806658796E-8</v>
      </c>
      <c r="AB109" s="68">
        <f t="shared" si="33"/>
        <v>3.9112144370686664E-5</v>
      </c>
      <c r="AC109" s="69"/>
      <c r="AD109" s="70">
        <f t="shared" si="32"/>
        <v>0.39112144370686663</v>
      </c>
      <c r="AE109" s="70"/>
      <c r="AF109" s="74"/>
      <c r="AG109" s="71">
        <v>1030</v>
      </c>
    </row>
    <row r="110" spans="5:33">
      <c r="E110" s="168">
        <v>0.54438657407407409</v>
      </c>
      <c r="F110" s="71">
        <v>1040</v>
      </c>
      <c r="G110" s="58">
        <v>13.11</v>
      </c>
      <c r="H110" s="58">
        <v>7.35</v>
      </c>
      <c r="I110" s="58">
        <v>8.8699999999999992</v>
      </c>
      <c r="J110" s="58">
        <v>13.17</v>
      </c>
      <c r="K110" s="58">
        <v>6.91</v>
      </c>
      <c r="L110" s="58">
        <v>9.19</v>
      </c>
      <c r="M110" s="59">
        <f t="shared" si="18"/>
        <v>13.14</v>
      </c>
      <c r="N110" s="59">
        <f t="shared" si="19"/>
        <v>7.13</v>
      </c>
      <c r="O110" s="59">
        <f t="shared" si="20"/>
        <v>9.0299999999999994</v>
      </c>
      <c r="P110" s="60">
        <f t="shared" si="25"/>
        <v>0.17799070973489198</v>
      </c>
      <c r="Q110" s="22">
        <f t="shared" si="26"/>
        <v>7.413102413009154E-8</v>
      </c>
      <c r="R110" s="61">
        <f t="shared" si="27"/>
        <v>5.0370003588341116E-8</v>
      </c>
      <c r="S110" s="22">
        <f t="shared" si="28"/>
        <v>2.5371372614894969E-15</v>
      </c>
      <c r="T110" s="94">
        <v>298</v>
      </c>
      <c r="U110" s="59">
        <f t="shared" si="29"/>
        <v>286.14</v>
      </c>
      <c r="V110" s="63">
        <f t="shared" si="30"/>
        <v>0.69905659359500671</v>
      </c>
      <c r="W110" s="64">
        <f t="shared" si="31"/>
        <v>5.0009969950715014</v>
      </c>
      <c r="X110" s="65">
        <f t="shared" si="21"/>
        <v>-6.2335322948615159E-8</v>
      </c>
      <c r="Y110" s="66">
        <f t="shared" si="22"/>
        <v>-6.1830652807069127E-8</v>
      </c>
      <c r="Z110" s="66">
        <f t="shared" si="23"/>
        <v>-6.1834738643794128E-8</v>
      </c>
      <c r="AA110" s="67">
        <f t="shared" si="24"/>
        <v>-6.1334088180663472E-8</v>
      </c>
      <c r="AB110" s="68">
        <f t="shared" si="33"/>
        <v>3.8497348735597204E-5</v>
      </c>
      <c r="AC110" s="69"/>
      <c r="AD110" s="70">
        <f t="shared" si="32"/>
        <v>0.38497348735597203</v>
      </c>
      <c r="AE110" s="70"/>
      <c r="AF110" s="74"/>
      <c r="AG110" s="71">
        <v>1040</v>
      </c>
    </row>
    <row r="111" spans="5:33">
      <c r="E111" s="168">
        <v>0.54450231481481481</v>
      </c>
      <c r="F111" s="71">
        <v>1050</v>
      </c>
      <c r="G111" s="58">
        <v>13.11</v>
      </c>
      <c r="H111" s="58">
        <v>7.35</v>
      </c>
      <c r="I111" s="58">
        <v>8.83</v>
      </c>
      <c r="J111" s="58">
        <v>13.18</v>
      </c>
      <c r="K111" s="58">
        <v>6.91</v>
      </c>
      <c r="L111" s="58">
        <v>8.9700000000000006</v>
      </c>
      <c r="M111" s="59">
        <f t="shared" si="18"/>
        <v>13.145</v>
      </c>
      <c r="N111" s="59">
        <f t="shared" si="19"/>
        <v>7.13</v>
      </c>
      <c r="O111" s="59">
        <f t="shared" si="20"/>
        <v>8.9</v>
      </c>
      <c r="P111" s="60">
        <f t="shared" si="25"/>
        <v>0.17544284723659365</v>
      </c>
      <c r="Q111" s="22">
        <f t="shared" si="26"/>
        <v>7.413102413009154E-8</v>
      </c>
      <c r="R111" s="61">
        <f t="shared" si="27"/>
        <v>5.0390936673379325E-8</v>
      </c>
      <c r="S111" s="22">
        <f t="shared" si="28"/>
        <v>2.5392464988205254E-15</v>
      </c>
      <c r="T111" s="94">
        <v>298</v>
      </c>
      <c r="U111" s="59">
        <f t="shared" si="29"/>
        <v>286.14499999999998</v>
      </c>
      <c r="V111" s="63">
        <f t="shared" si="30"/>
        <v>0.69874967178254133</v>
      </c>
      <c r="W111" s="64">
        <f t="shared" si="31"/>
        <v>4.9974639710961215</v>
      </c>
      <c r="X111" s="65">
        <f t="shared" si="21"/>
        <v>-6.0549174035777816E-8</v>
      </c>
      <c r="Y111" s="66">
        <f t="shared" si="22"/>
        <v>-6.0065238211577996E-8</v>
      </c>
      <c r="Z111" s="66">
        <f t="shared" si="23"/>
        <v>-6.0069106041084732E-8</v>
      </c>
      <c r="AA111" s="67">
        <f t="shared" si="24"/>
        <v>-5.9588976219577652E-8</v>
      </c>
      <c r="AB111" s="68">
        <f t="shared" si="33"/>
        <v>3.7879015078878868E-5</v>
      </c>
      <c r="AC111" s="69"/>
      <c r="AD111" s="70">
        <f t="shared" si="32"/>
        <v>0.37879015078878869</v>
      </c>
      <c r="AE111" s="70"/>
      <c r="AF111" s="74"/>
      <c r="AG111" s="71">
        <v>1050</v>
      </c>
    </row>
    <row r="112" spans="5:33">
      <c r="E112" s="168">
        <v>0.54461805555555554</v>
      </c>
      <c r="F112" s="71">
        <v>1060</v>
      </c>
      <c r="G112" s="58">
        <v>13.12</v>
      </c>
      <c r="H112" s="58">
        <v>7.35</v>
      </c>
      <c r="I112" s="58">
        <v>8.76</v>
      </c>
      <c r="J112" s="58">
        <v>13.18</v>
      </c>
      <c r="K112" s="58">
        <v>6.91</v>
      </c>
      <c r="L112" s="58">
        <v>9.0500000000000007</v>
      </c>
      <c r="M112" s="59">
        <f t="shared" si="18"/>
        <v>13.149999999999999</v>
      </c>
      <c r="N112" s="59">
        <f t="shared" si="19"/>
        <v>7.13</v>
      </c>
      <c r="O112" s="59">
        <f t="shared" si="20"/>
        <v>8.9050000000000011</v>
      </c>
      <c r="P112" s="60">
        <f t="shared" si="25"/>
        <v>0.17555599421225504</v>
      </c>
      <c r="Q112" s="22">
        <f t="shared" si="26"/>
        <v>7.413102413009154E-8</v>
      </c>
      <c r="R112" s="61">
        <f t="shared" si="27"/>
        <v>5.0411878457921571E-8</v>
      </c>
      <c r="S112" s="22">
        <f t="shared" si="28"/>
        <v>2.541357489656257E-15</v>
      </c>
      <c r="T112" s="94">
        <v>298</v>
      </c>
      <c r="U112" s="59">
        <f t="shared" si="29"/>
        <v>286.14999999999998</v>
      </c>
      <c r="V112" s="63">
        <f t="shared" si="30"/>
        <v>0.69844276069598077</v>
      </c>
      <c r="W112" s="64">
        <f t="shared" si="31"/>
        <v>4.9939335664114504</v>
      </c>
      <c r="X112" s="65">
        <f t="shared" si="21"/>
        <v>-5.9719186219298703E-8</v>
      </c>
      <c r="Y112" s="66">
        <f t="shared" si="22"/>
        <v>-5.9240841222131942E-8</v>
      </c>
      <c r="Z112" s="66">
        <f t="shared" si="23"/>
        <v>-5.9244672720027352E-8</v>
      </c>
      <c r="AA112" s="67">
        <f t="shared" si="24"/>
        <v>-5.8770097840889117E-8</v>
      </c>
      <c r="AB112" s="68">
        <f t="shared" si="33"/>
        <v>3.7278337014277736E-5</v>
      </c>
      <c r="AC112" s="69"/>
      <c r="AD112" s="70">
        <f t="shared" si="32"/>
        <v>0.37278337014277735</v>
      </c>
      <c r="AE112" s="70"/>
      <c r="AF112" s="74"/>
      <c r="AG112" s="71">
        <v>1060</v>
      </c>
    </row>
    <row r="113" spans="5:33">
      <c r="E113" s="168">
        <v>0.54473379629629626</v>
      </c>
      <c r="F113" s="71">
        <v>1070</v>
      </c>
      <c r="G113" s="58">
        <v>13.13</v>
      </c>
      <c r="H113" s="58">
        <v>7.35</v>
      </c>
      <c r="I113" s="58">
        <v>8.93</v>
      </c>
      <c r="J113" s="58">
        <v>13.19</v>
      </c>
      <c r="K113" s="58">
        <v>6.91</v>
      </c>
      <c r="L113" s="58">
        <v>9.1199999999999992</v>
      </c>
      <c r="M113" s="59">
        <f t="shared" si="18"/>
        <v>13.16</v>
      </c>
      <c r="N113" s="59">
        <f t="shared" si="19"/>
        <v>7.13</v>
      </c>
      <c r="O113" s="59">
        <f t="shared" si="20"/>
        <v>9.0249999999999986</v>
      </c>
      <c r="P113" s="60">
        <f t="shared" si="25"/>
        <v>0.17795127983964351</v>
      </c>
      <c r="Q113" s="22">
        <f t="shared" si="26"/>
        <v>7.413102413009154E-8</v>
      </c>
      <c r="R113" s="61">
        <f t="shared" si="27"/>
        <v>5.0453788139981242E-8</v>
      </c>
      <c r="S113" s="22">
        <f t="shared" si="28"/>
        <v>2.545584737674112E-15</v>
      </c>
      <c r="T113" s="94">
        <v>298</v>
      </c>
      <c r="U113" s="59">
        <f t="shared" si="29"/>
        <v>286.16000000000003</v>
      </c>
      <c r="V113" s="63">
        <f t="shared" si="30"/>
        <v>0.6978289706983265</v>
      </c>
      <c r="W113" s="64">
        <f t="shared" si="31"/>
        <v>4.9868806067912832</v>
      </c>
      <c r="X113" s="65">
        <f t="shared" si="21"/>
        <v>-5.9755461754905871E-8</v>
      </c>
      <c r="Y113" s="66">
        <f t="shared" si="22"/>
        <v>-5.9268801361965818E-8</v>
      </c>
      <c r="Z113" s="66">
        <f t="shared" si="23"/>
        <v>-5.9272764821222955E-8</v>
      </c>
      <c r="AA113" s="67">
        <f t="shared" si="24"/>
        <v>-5.8790003329135434E-8</v>
      </c>
      <c r="AB113" s="68">
        <f t="shared" si="33"/>
        <v>3.6685903161036896E-5</v>
      </c>
      <c r="AC113" s="69"/>
      <c r="AD113" s="70">
        <f t="shared" si="32"/>
        <v>0.36685903161036898</v>
      </c>
      <c r="AE113" s="70"/>
      <c r="AF113" s="74"/>
      <c r="AG113" s="71">
        <v>1070</v>
      </c>
    </row>
    <row r="114" spans="5:33">
      <c r="E114" s="168">
        <v>0.54484953703703698</v>
      </c>
      <c r="F114" s="71">
        <v>1080</v>
      </c>
      <c r="G114" s="58">
        <v>13.13</v>
      </c>
      <c r="H114" s="58">
        <v>7.35</v>
      </c>
      <c r="I114" s="58">
        <v>9.02</v>
      </c>
      <c r="J114" s="58">
        <v>13.2</v>
      </c>
      <c r="K114" s="58">
        <v>6.91</v>
      </c>
      <c r="L114" s="58">
        <v>9.23</v>
      </c>
      <c r="M114" s="59">
        <f t="shared" si="18"/>
        <v>13.164999999999999</v>
      </c>
      <c r="N114" s="59">
        <f t="shared" si="19"/>
        <v>7.13</v>
      </c>
      <c r="O114" s="59">
        <f t="shared" si="20"/>
        <v>9.125</v>
      </c>
      <c r="P114" s="60">
        <f t="shared" si="25"/>
        <v>0.17993799049341194</v>
      </c>
      <c r="Q114" s="22">
        <f t="shared" si="26"/>
        <v>7.413102413009154E-8</v>
      </c>
      <c r="R114" s="61">
        <f t="shared" si="27"/>
        <v>5.0474756044733963E-8</v>
      </c>
      <c r="S114" s="22">
        <f t="shared" si="28"/>
        <v>2.5477009977754077E-15</v>
      </c>
      <c r="T114" s="94">
        <v>298</v>
      </c>
      <c r="U114" s="59">
        <f t="shared" si="29"/>
        <v>286.16500000000002</v>
      </c>
      <c r="V114" s="63">
        <f t="shared" si="30"/>
        <v>0.69752209178611246</v>
      </c>
      <c r="W114" s="64">
        <f t="shared" si="31"/>
        <v>4.9833580477984558</v>
      </c>
      <c r="X114" s="65">
        <f t="shared" si="21"/>
        <v>-5.9537853472901343E-8</v>
      </c>
      <c r="Y114" s="66">
        <f t="shared" si="22"/>
        <v>-5.9046797388515898E-8</v>
      </c>
      <c r="Z114" s="66">
        <f t="shared" si="23"/>
        <v>-5.9050847519045397E-8</v>
      </c>
      <c r="AA114" s="67">
        <f t="shared" si="24"/>
        <v>-5.8563774755886691E-8</v>
      </c>
      <c r="AB114" s="68">
        <f t="shared" si="33"/>
        <v>3.609318883195287E-5</v>
      </c>
      <c r="AC114" s="69"/>
      <c r="AD114" s="70">
        <f t="shared" si="32"/>
        <v>0.36093188831952872</v>
      </c>
      <c r="AE114" s="70"/>
      <c r="AF114" s="100"/>
      <c r="AG114" s="71">
        <v>1080</v>
      </c>
    </row>
    <row r="115" spans="5:33">
      <c r="E115" s="168">
        <v>0.54496527777777781</v>
      </c>
      <c r="F115" s="71">
        <v>1090</v>
      </c>
      <c r="G115" s="58">
        <v>13.14</v>
      </c>
      <c r="H115" s="58">
        <v>7.35</v>
      </c>
      <c r="I115" s="58">
        <v>9.0399999999999991</v>
      </c>
      <c r="J115" s="58">
        <v>13.21</v>
      </c>
      <c r="K115" s="58">
        <v>6.91</v>
      </c>
      <c r="L115" s="58">
        <v>9.25</v>
      </c>
      <c r="M115" s="59">
        <f t="shared" si="18"/>
        <v>13.175000000000001</v>
      </c>
      <c r="N115" s="59">
        <f t="shared" si="19"/>
        <v>7.13</v>
      </c>
      <c r="O115" s="59">
        <f t="shared" si="20"/>
        <v>9.1449999999999996</v>
      </c>
      <c r="P115" s="60">
        <f t="shared" si="25"/>
        <v>0.18036235078304202</v>
      </c>
      <c r="Q115" s="22">
        <f t="shared" si="26"/>
        <v>7.413102413009154E-8</v>
      </c>
      <c r="R115" s="61">
        <f t="shared" si="27"/>
        <v>5.0516717999784673E-8</v>
      </c>
      <c r="S115" s="22">
        <f t="shared" si="28"/>
        <v>2.5519387974697689E-15</v>
      </c>
      <c r="T115" s="94">
        <v>298</v>
      </c>
      <c r="U115" s="59">
        <f t="shared" si="29"/>
        <v>286.17500000000001</v>
      </c>
      <c r="V115" s="63">
        <f t="shared" si="30"/>
        <v>0.6969083661320945</v>
      </c>
      <c r="W115" s="64">
        <f t="shared" si="31"/>
        <v>4.9763207613161171</v>
      </c>
      <c r="X115" s="65">
        <f t="shared" si="21"/>
        <v>-5.8882707644648984E-8</v>
      </c>
      <c r="Y115" s="66">
        <f t="shared" si="22"/>
        <v>-5.8394410437874058E-8</v>
      </c>
      <c r="Z115" s="66">
        <f t="shared" si="23"/>
        <v>-5.8398459744906319E-8</v>
      </c>
      <c r="AA115" s="67">
        <f t="shared" si="24"/>
        <v>-5.791414468570744E-8</v>
      </c>
      <c r="AB115" s="68">
        <f t="shared" si="33"/>
        <v>3.5502693968546351E-5</v>
      </c>
      <c r="AC115" s="69"/>
      <c r="AD115" s="70">
        <f t="shared" si="32"/>
        <v>0.35502693968546351</v>
      </c>
      <c r="AE115" s="70"/>
      <c r="AF115" s="74"/>
      <c r="AG115" s="71">
        <v>1090</v>
      </c>
    </row>
    <row r="116" spans="5:33">
      <c r="E116" s="168">
        <v>0.54508101851851853</v>
      </c>
      <c r="F116" s="71">
        <v>1100</v>
      </c>
      <c r="G116" s="58">
        <v>13.16</v>
      </c>
      <c r="H116" s="58">
        <v>7.35</v>
      </c>
      <c r="I116" s="58">
        <v>8.98</v>
      </c>
      <c r="J116" s="58">
        <v>13.22</v>
      </c>
      <c r="K116" s="58">
        <v>6.91</v>
      </c>
      <c r="L116" s="58">
        <v>9.16</v>
      </c>
      <c r="M116" s="59">
        <f t="shared" si="18"/>
        <v>13.190000000000001</v>
      </c>
      <c r="N116" s="59">
        <f t="shared" si="19"/>
        <v>7.13</v>
      </c>
      <c r="O116" s="59">
        <f t="shared" si="20"/>
        <v>9.07</v>
      </c>
      <c r="P116" s="60">
        <f t="shared" si="25"/>
        <v>0.17892777582025576</v>
      </c>
      <c r="Q116" s="22">
        <f t="shared" si="26"/>
        <v>7.413102413009154E-8</v>
      </c>
      <c r="R116" s="61">
        <f t="shared" si="27"/>
        <v>5.0579726350567719E-8</v>
      </c>
      <c r="S116" s="22">
        <f t="shared" si="28"/>
        <v>2.5583087176983143E-15</v>
      </c>
      <c r="T116" s="94">
        <v>298</v>
      </c>
      <c r="U116" s="59">
        <f t="shared" si="29"/>
        <v>286.19</v>
      </c>
      <c r="V116" s="63">
        <f t="shared" si="30"/>
        <v>0.69598785806866592</v>
      </c>
      <c r="W116" s="64">
        <f t="shared" si="31"/>
        <v>4.9657843800066548</v>
      </c>
      <c r="X116" s="65">
        <f t="shared" si="21"/>
        <v>-5.7719145975345487E-8</v>
      </c>
      <c r="Y116" s="66">
        <f t="shared" si="22"/>
        <v>-5.7242109656754641E-8</v>
      </c>
      <c r="Z116" s="66">
        <f t="shared" si="23"/>
        <v>-5.7246052259255231E-8</v>
      </c>
      <c r="AA116" s="67">
        <f t="shared" si="24"/>
        <v>-5.6772893373642774E-8</v>
      </c>
      <c r="AB116" s="68">
        <f t="shared" si="33"/>
        <v>3.4918722980719827E-5</v>
      </c>
      <c r="AC116" s="69"/>
      <c r="AD116" s="70">
        <f t="shared" si="32"/>
        <v>0.3491872298071983</v>
      </c>
      <c r="AE116" s="70"/>
      <c r="AF116" s="74"/>
      <c r="AG116" s="71">
        <v>1100</v>
      </c>
    </row>
    <row r="117" spans="5:33">
      <c r="E117" s="168">
        <v>0.54519675925925926</v>
      </c>
      <c r="F117" s="71">
        <v>1110</v>
      </c>
      <c r="G117" s="58">
        <v>13.16</v>
      </c>
      <c r="H117" s="58">
        <v>7.35</v>
      </c>
      <c r="I117" s="58">
        <v>8.7799999999999994</v>
      </c>
      <c r="J117" s="58">
        <v>13.22</v>
      </c>
      <c r="K117" s="58">
        <v>6.91</v>
      </c>
      <c r="L117" s="58">
        <v>8.77</v>
      </c>
      <c r="M117" s="59">
        <f t="shared" si="18"/>
        <v>13.190000000000001</v>
      </c>
      <c r="N117" s="59">
        <f t="shared" si="19"/>
        <v>7.13</v>
      </c>
      <c r="O117" s="59">
        <f t="shared" si="20"/>
        <v>8.7749999999999986</v>
      </c>
      <c r="P117" s="60">
        <f t="shared" si="25"/>
        <v>0.17310818443470163</v>
      </c>
      <c r="Q117" s="22">
        <f t="shared" si="26"/>
        <v>7.413102413009154E-8</v>
      </c>
      <c r="R117" s="61">
        <f t="shared" si="27"/>
        <v>5.0579726350567719E-8</v>
      </c>
      <c r="S117" s="22">
        <f t="shared" si="28"/>
        <v>2.5583087176983143E-15</v>
      </c>
      <c r="T117" s="94">
        <v>298</v>
      </c>
      <c r="U117" s="59">
        <f t="shared" si="29"/>
        <v>286.19</v>
      </c>
      <c r="V117" s="63">
        <f t="shared" si="30"/>
        <v>0.69598785806866592</v>
      </c>
      <c r="W117" s="64">
        <f t="shared" si="31"/>
        <v>4.9657843800066548</v>
      </c>
      <c r="X117" s="65">
        <f t="shared" si="21"/>
        <v>-5.492638716097112E-8</v>
      </c>
      <c r="Y117" s="66">
        <f t="shared" si="22"/>
        <v>-5.4487197184139341E-8</v>
      </c>
      <c r="Z117" s="66">
        <f t="shared" si="23"/>
        <v>-5.4490708935880524E-8</v>
      </c>
      <c r="AA117" s="67">
        <f t="shared" si="24"/>
        <v>-5.4054974551037014E-8</v>
      </c>
      <c r="AB117" s="68">
        <f t="shared" si="33"/>
        <v>3.4346275708751483E-5</v>
      </c>
      <c r="AC117" s="69"/>
      <c r="AD117" s="70">
        <f t="shared" si="32"/>
        <v>0.34346275708751484</v>
      </c>
      <c r="AE117" s="70"/>
      <c r="AF117" s="74"/>
      <c r="AG117" s="71">
        <v>1110</v>
      </c>
    </row>
    <row r="118" spans="5:33">
      <c r="E118" s="168">
        <v>0.54531249999999998</v>
      </c>
      <c r="F118" s="71">
        <v>1120</v>
      </c>
      <c r="G118" s="58">
        <v>13.17</v>
      </c>
      <c r="H118" s="58">
        <v>7.35</v>
      </c>
      <c r="I118" s="58">
        <v>8.48</v>
      </c>
      <c r="J118" s="58">
        <v>13.23</v>
      </c>
      <c r="K118" s="58">
        <v>6.91</v>
      </c>
      <c r="L118" s="58">
        <v>8.56</v>
      </c>
      <c r="M118" s="59">
        <f t="shared" si="18"/>
        <v>13.2</v>
      </c>
      <c r="N118" s="59">
        <f t="shared" si="19"/>
        <v>7.13</v>
      </c>
      <c r="O118" s="59">
        <f t="shared" si="20"/>
        <v>8.52</v>
      </c>
      <c r="P118" s="60">
        <f t="shared" si="25"/>
        <v>0.16810564042566556</v>
      </c>
      <c r="Q118" s="22">
        <f t="shared" si="26"/>
        <v>7.413102413009154E-8</v>
      </c>
      <c r="R118" s="61">
        <f t="shared" si="27"/>
        <v>5.0621775572196808E-8</v>
      </c>
      <c r="S118" s="22">
        <f t="shared" si="28"/>
        <v>2.5625641620818615E-15</v>
      </c>
      <c r="T118" s="94">
        <v>298</v>
      </c>
      <c r="U118" s="59">
        <f t="shared" si="29"/>
        <v>286.2</v>
      </c>
      <c r="V118" s="63">
        <f t="shared" si="30"/>
        <v>0.69537423963155309</v>
      </c>
      <c r="W118" s="64">
        <f t="shared" si="31"/>
        <v>4.9587731345133914</v>
      </c>
      <c r="X118" s="65">
        <f t="shared" si="21"/>
        <v>-5.2654551597108335E-8</v>
      </c>
      <c r="Y118" s="66">
        <f t="shared" si="22"/>
        <v>-5.2244434943655333E-8</v>
      </c>
      <c r="Z118" s="66">
        <f t="shared" si="23"/>
        <v>-5.2247629267115284E-8</v>
      </c>
      <c r="AA118" s="67">
        <f t="shared" si="24"/>
        <v>-5.1840657177122081E-8</v>
      </c>
      <c r="AB118" s="68">
        <f t="shared" si="33"/>
        <v>3.3801380418831402E-5</v>
      </c>
      <c r="AC118" s="69"/>
      <c r="AD118" s="70">
        <f t="shared" si="32"/>
        <v>0.338013804188314</v>
      </c>
      <c r="AE118" s="70"/>
      <c r="AF118" s="74"/>
      <c r="AG118" s="71">
        <v>1120</v>
      </c>
    </row>
    <row r="119" spans="5:33">
      <c r="E119" s="168">
        <v>0.5454282407407407</v>
      </c>
      <c r="F119" s="71">
        <v>1130</v>
      </c>
      <c r="G119" s="58">
        <v>13.17</v>
      </c>
      <c r="H119" s="58">
        <v>7.35</v>
      </c>
      <c r="I119" s="58">
        <v>9</v>
      </c>
      <c r="J119" s="58">
        <v>13.23</v>
      </c>
      <c r="K119" s="58">
        <v>6.91</v>
      </c>
      <c r="L119" s="58">
        <v>8.9600000000000009</v>
      </c>
      <c r="M119" s="59">
        <f t="shared" si="18"/>
        <v>13.2</v>
      </c>
      <c r="N119" s="59">
        <f t="shared" si="19"/>
        <v>7.13</v>
      </c>
      <c r="O119" s="59">
        <f t="shared" si="20"/>
        <v>8.98</v>
      </c>
      <c r="P119" s="60">
        <f t="shared" si="25"/>
        <v>0.17718176655193391</v>
      </c>
      <c r="Q119" s="22">
        <f t="shared" si="26"/>
        <v>7.413102413009154E-8</v>
      </c>
      <c r="R119" s="61">
        <f t="shared" si="27"/>
        <v>5.0621775572196808E-8</v>
      </c>
      <c r="S119" s="22">
        <f t="shared" si="28"/>
        <v>2.5625641620818615E-15</v>
      </c>
      <c r="T119" s="94">
        <v>298</v>
      </c>
      <c r="U119" s="59">
        <f t="shared" si="29"/>
        <v>286.2</v>
      </c>
      <c r="V119" s="63">
        <f t="shared" si="30"/>
        <v>0.69537423963155309</v>
      </c>
      <c r="W119" s="64">
        <f t="shared" si="31"/>
        <v>4.9587731345133914</v>
      </c>
      <c r="X119" s="65">
        <f t="shared" si="21"/>
        <v>-5.4639583516309199E-8</v>
      </c>
      <c r="Y119" s="66">
        <f t="shared" si="22"/>
        <v>-5.4191028613050049E-8</v>
      </c>
      <c r="Z119" s="66">
        <f t="shared" si="23"/>
        <v>-5.4194710952634097E-8</v>
      </c>
      <c r="AA119" s="67">
        <f t="shared" si="24"/>
        <v>-5.3749777929805774E-8</v>
      </c>
      <c r="AB119" s="68">
        <f t="shared" si="33"/>
        <v>3.3278914856838454E-5</v>
      </c>
      <c r="AC119" s="69"/>
      <c r="AD119" s="70">
        <f t="shared" si="32"/>
        <v>0.33278914856838454</v>
      </c>
      <c r="AE119" s="70"/>
      <c r="AF119" s="74"/>
      <c r="AG119" s="71">
        <v>1130</v>
      </c>
    </row>
    <row r="120" spans="5:33">
      <c r="E120" s="168">
        <v>0.54554398148148142</v>
      </c>
      <c r="F120" s="71">
        <v>1140</v>
      </c>
      <c r="G120" s="58">
        <v>13.18</v>
      </c>
      <c r="H120" s="58">
        <v>7.35</v>
      </c>
      <c r="I120" s="58">
        <v>8.99</v>
      </c>
      <c r="J120" s="58">
        <v>13.24</v>
      </c>
      <c r="K120" s="58">
        <v>6.91</v>
      </c>
      <c r="L120" s="58">
        <v>8.77</v>
      </c>
      <c r="M120" s="59">
        <f t="shared" si="18"/>
        <v>13.21</v>
      </c>
      <c r="N120" s="59">
        <f t="shared" si="19"/>
        <v>7.13</v>
      </c>
      <c r="O120" s="59">
        <f t="shared" si="20"/>
        <v>8.879999999999999</v>
      </c>
      <c r="P120" s="60">
        <f t="shared" si="25"/>
        <v>0.17523783658073352</v>
      </c>
      <c r="Q120" s="22">
        <f t="shared" si="26"/>
        <v>7.413102413009154E-8</v>
      </c>
      <c r="R120" s="61">
        <f t="shared" si="27"/>
        <v>5.0663859751251899E-8</v>
      </c>
      <c r="S120" s="22">
        <f t="shared" si="28"/>
        <v>2.5668266848945219E-15</v>
      </c>
      <c r="T120" s="94">
        <v>298</v>
      </c>
      <c r="U120" s="59">
        <f t="shared" si="29"/>
        <v>286.20999999999998</v>
      </c>
      <c r="V120" s="63">
        <f t="shared" si="30"/>
        <v>0.69476066407333725</v>
      </c>
      <c r="W120" s="64">
        <f t="shared" si="31"/>
        <v>4.9517722771745136</v>
      </c>
      <c r="X120" s="65">
        <f t="shared" si="21"/>
        <v>-5.3323797062757955E-8</v>
      </c>
      <c r="Y120" s="66">
        <f t="shared" si="22"/>
        <v>-5.2889513368515772E-8</v>
      </c>
      <c r="Z120" s="66">
        <f t="shared" si="23"/>
        <v>-5.2893050294568928E-8</v>
      </c>
      <c r="AA120" s="67">
        <f t="shared" si="24"/>
        <v>-5.2462245914979454E-8</v>
      </c>
      <c r="AB120" s="68">
        <f t="shared" si="33"/>
        <v>3.2736980122542649E-5</v>
      </c>
      <c r="AC120" s="69"/>
      <c r="AD120" s="70">
        <f t="shared" si="32"/>
        <v>0.32736980122542647</v>
      </c>
      <c r="AE120" s="70"/>
      <c r="AF120" s="74"/>
      <c r="AG120" s="71">
        <v>1140</v>
      </c>
    </row>
    <row r="121" spans="5:33">
      <c r="E121" s="168">
        <v>0.54565972222222225</v>
      </c>
      <c r="F121" s="71">
        <v>1150</v>
      </c>
      <c r="G121" s="58">
        <v>13.19</v>
      </c>
      <c r="H121" s="58">
        <v>7.35</v>
      </c>
      <c r="I121" s="58">
        <v>8.93</v>
      </c>
      <c r="J121" s="58">
        <v>13.24</v>
      </c>
      <c r="K121" s="58">
        <v>6.91</v>
      </c>
      <c r="L121" s="58">
        <v>8.93</v>
      </c>
      <c r="M121" s="59">
        <f t="shared" si="18"/>
        <v>13.215</v>
      </c>
      <c r="N121" s="59">
        <f t="shared" si="19"/>
        <v>7.13</v>
      </c>
      <c r="O121" s="59">
        <f t="shared" si="20"/>
        <v>8.93</v>
      </c>
      <c r="P121" s="60">
        <f t="shared" si="25"/>
        <v>0.17623919227067025</v>
      </c>
      <c r="Q121" s="22">
        <f t="shared" si="26"/>
        <v>7.413102413009154E-8</v>
      </c>
      <c r="R121" s="61">
        <f t="shared" si="27"/>
        <v>5.0684914958895016E-8</v>
      </c>
      <c r="S121" s="22">
        <f t="shared" si="28"/>
        <v>2.5689606043904197E-15</v>
      </c>
      <c r="T121" s="94">
        <v>298</v>
      </c>
      <c r="U121" s="59">
        <f t="shared" si="29"/>
        <v>286.21499999999997</v>
      </c>
      <c r="V121" s="63">
        <f t="shared" si="30"/>
        <v>0.69445389237241151</v>
      </c>
      <c r="W121" s="64">
        <f t="shared" si="31"/>
        <v>4.9482757390311001</v>
      </c>
      <c r="X121" s="65">
        <f t="shared" si="21"/>
        <v>-5.2843225703246968E-8</v>
      </c>
      <c r="Y121" s="66">
        <f t="shared" si="22"/>
        <v>-5.2409730737668431E-8</v>
      </c>
      <c r="Z121" s="66">
        <f t="shared" si="23"/>
        <v>-5.2413286877224271E-8</v>
      </c>
      <c r="AA121" s="67">
        <f t="shared" si="24"/>
        <v>-5.1983289706217001E-8</v>
      </c>
      <c r="AB121" s="68">
        <f t="shared" si="33"/>
        <v>3.2208061505369476E-5</v>
      </c>
      <c r="AC121" s="69"/>
      <c r="AD121" s="70">
        <f t="shared" si="32"/>
        <v>0.32208061505369479</v>
      </c>
      <c r="AE121" s="70"/>
      <c r="AF121" s="74"/>
      <c r="AG121" s="71">
        <v>1150</v>
      </c>
    </row>
    <row r="122" spans="5:33">
      <c r="E122" s="168">
        <v>0.54577546296296298</v>
      </c>
      <c r="F122" s="71">
        <v>1160</v>
      </c>
      <c r="G122" s="58">
        <v>13.19</v>
      </c>
      <c r="H122" s="58">
        <v>7.36</v>
      </c>
      <c r="I122" s="58">
        <v>9.09</v>
      </c>
      <c r="J122" s="58">
        <v>13.25</v>
      </c>
      <c r="K122" s="58">
        <v>6.92</v>
      </c>
      <c r="L122" s="58">
        <v>9.1</v>
      </c>
      <c r="M122" s="59">
        <f t="shared" si="18"/>
        <v>13.219999999999999</v>
      </c>
      <c r="N122" s="59">
        <f t="shared" si="19"/>
        <v>7.1400000000000006</v>
      </c>
      <c r="O122" s="59">
        <f t="shared" si="20"/>
        <v>9.0949999999999989</v>
      </c>
      <c r="P122" s="60">
        <f t="shared" si="25"/>
        <v>0.17951050096837692</v>
      </c>
      <c r="Q122" s="22">
        <f t="shared" si="26"/>
        <v>7.2443596007498796E-8</v>
      </c>
      <c r="R122" s="61">
        <f t="shared" si="27"/>
        <v>5.1887072892291628E-8</v>
      </c>
      <c r="S122" s="22">
        <f t="shared" si="28"/>
        <v>2.6922683333299848E-15</v>
      </c>
      <c r="T122" s="94">
        <v>298</v>
      </c>
      <c r="U122" s="59">
        <f t="shared" si="29"/>
        <v>286.22000000000003</v>
      </c>
      <c r="V122" s="63">
        <f t="shared" si="30"/>
        <v>0.69414713138951956</v>
      </c>
      <c r="W122" s="64">
        <f t="shared" si="31"/>
        <v>4.9447817918912289</v>
      </c>
      <c r="X122" s="65">
        <f t="shared" si="21"/>
        <v>-5.5528884428682352E-8</v>
      </c>
      <c r="Y122" s="66">
        <f t="shared" si="22"/>
        <v>-5.5042288230623404E-8</v>
      </c>
      <c r="Z122" s="66">
        <f t="shared" si="23"/>
        <v>-5.5046552243171135E-8</v>
      </c>
      <c r="AA122" s="67">
        <f t="shared" si="24"/>
        <v>-5.4564145327100667E-8</v>
      </c>
      <c r="AB122" s="68">
        <f t="shared" si="33"/>
        <v>3.1683940587637394E-5</v>
      </c>
      <c r="AC122" s="69"/>
      <c r="AD122" s="70">
        <f t="shared" si="32"/>
        <v>0.31683940587637394</v>
      </c>
      <c r="AE122" s="70"/>
      <c r="AF122" s="74"/>
      <c r="AG122" s="71">
        <v>1160</v>
      </c>
    </row>
    <row r="123" spans="5:33">
      <c r="E123" s="168">
        <v>0.5458912037037037</v>
      </c>
      <c r="F123" s="71">
        <v>1170</v>
      </c>
      <c r="G123" s="58">
        <v>13.2</v>
      </c>
      <c r="H123" s="58">
        <v>7.36</v>
      </c>
      <c r="I123" s="58">
        <v>8.98</v>
      </c>
      <c r="J123" s="58">
        <v>13.26</v>
      </c>
      <c r="K123" s="58">
        <v>6.92</v>
      </c>
      <c r="L123" s="58">
        <v>9.14</v>
      </c>
      <c r="M123" s="59">
        <f t="shared" si="18"/>
        <v>13.23</v>
      </c>
      <c r="N123" s="59">
        <f t="shared" si="19"/>
        <v>7.1400000000000006</v>
      </c>
      <c r="O123" s="59">
        <f t="shared" si="20"/>
        <v>9.06</v>
      </c>
      <c r="P123" s="60">
        <f t="shared" si="25"/>
        <v>0.17884944781018666</v>
      </c>
      <c r="Q123" s="22">
        <f t="shared" si="26"/>
        <v>7.2443596007498796E-8</v>
      </c>
      <c r="R123" s="61">
        <f t="shared" si="27"/>
        <v>5.1930208970423257E-8</v>
      </c>
      <c r="S123" s="22">
        <f t="shared" si="28"/>
        <v>2.6967466037118281E-15</v>
      </c>
      <c r="T123" s="94">
        <v>298</v>
      </c>
      <c r="U123" s="59">
        <f t="shared" si="29"/>
        <v>286.23</v>
      </c>
      <c r="V123" s="63">
        <f t="shared" si="30"/>
        <v>0.69353364157561193</v>
      </c>
      <c r="W123" s="64">
        <f t="shared" si="31"/>
        <v>4.9378016625908785</v>
      </c>
      <c r="X123" s="65">
        <f t="shared" si="21"/>
        <v>-5.4530639257021277E-8</v>
      </c>
      <c r="Y123" s="66">
        <f t="shared" si="22"/>
        <v>-5.4053084271250821E-8</v>
      </c>
      <c r="Z123" s="66">
        <f t="shared" si="23"/>
        <v>-5.4057266484544871E-8</v>
      </c>
      <c r="AA123" s="67">
        <f t="shared" si="24"/>
        <v>-5.3583820460155904E-8</v>
      </c>
      <c r="AB123" s="68">
        <f t="shared" si="33"/>
        <v>3.1133489403131778E-5</v>
      </c>
      <c r="AC123" s="69"/>
      <c r="AD123" s="70">
        <f t="shared" si="32"/>
        <v>0.31133489403131775</v>
      </c>
      <c r="AE123" s="70"/>
      <c r="AF123" s="74"/>
      <c r="AG123" s="71">
        <v>1170</v>
      </c>
    </row>
    <row r="124" spans="5:33">
      <c r="E124" s="168">
        <v>0.54600694444444442</v>
      </c>
      <c r="F124" s="71">
        <v>1180</v>
      </c>
      <c r="G124" s="58">
        <v>13.21</v>
      </c>
      <c r="H124" s="58">
        <v>7.36</v>
      </c>
      <c r="I124" s="58">
        <v>9.23</v>
      </c>
      <c r="J124" s="58">
        <v>13.27</v>
      </c>
      <c r="K124" s="58">
        <v>6.92</v>
      </c>
      <c r="L124" s="58">
        <v>9.23</v>
      </c>
      <c r="M124" s="59">
        <f t="shared" si="18"/>
        <v>13.24</v>
      </c>
      <c r="N124" s="59">
        <f t="shared" si="19"/>
        <v>7.1400000000000006</v>
      </c>
      <c r="O124" s="59">
        <f t="shared" si="20"/>
        <v>9.23</v>
      </c>
      <c r="P124" s="60">
        <f t="shared" si="25"/>
        <v>0.18223566227145369</v>
      </c>
      <c r="Q124" s="22">
        <f t="shared" si="26"/>
        <v>7.2443596007498796E-8</v>
      </c>
      <c r="R124" s="61">
        <f t="shared" si="27"/>
        <v>5.1973380909533967E-8</v>
      </c>
      <c r="S124" s="22">
        <f t="shared" si="28"/>
        <v>2.7012323231675099E-15</v>
      </c>
      <c r="T124" s="94">
        <v>298</v>
      </c>
      <c r="U124" s="59">
        <f t="shared" si="29"/>
        <v>286.24</v>
      </c>
      <c r="V124" s="63">
        <f t="shared" si="30"/>
        <v>0.69292019462711985</v>
      </c>
      <c r="W124" s="64">
        <f t="shared" si="31"/>
        <v>4.9308318732267056</v>
      </c>
      <c r="X124" s="65">
        <f t="shared" si="21"/>
        <v>-5.4766487108799749E-8</v>
      </c>
      <c r="Y124" s="66">
        <f t="shared" si="22"/>
        <v>-5.4276281033131438E-8</v>
      </c>
      <c r="Z124" s="66">
        <f t="shared" si="23"/>
        <v>-5.4280668789390934E-8</v>
      </c>
      <c r="AA124" s="67">
        <f t="shared" si="24"/>
        <v>-5.3794771921771676E-8</v>
      </c>
      <c r="AB124" s="68">
        <f t="shared" si="33"/>
        <v>3.0592930801083834E-5</v>
      </c>
      <c r="AC124" s="69"/>
      <c r="AD124" s="70">
        <f t="shared" si="32"/>
        <v>0.30592930801083834</v>
      </c>
      <c r="AE124" s="70"/>
      <c r="AF124" s="74"/>
      <c r="AG124" s="71">
        <v>1180</v>
      </c>
    </row>
    <row r="125" spans="5:33">
      <c r="E125" s="168">
        <v>0.54612268518518514</v>
      </c>
      <c r="F125" s="71">
        <v>1190</v>
      </c>
      <c r="G125" s="58">
        <v>13.23</v>
      </c>
      <c r="H125" s="58">
        <v>7.37</v>
      </c>
      <c r="I125" s="58">
        <v>9.27</v>
      </c>
      <c r="J125" s="58">
        <v>13.3</v>
      </c>
      <c r="K125" s="58">
        <v>6.93</v>
      </c>
      <c r="L125" s="58">
        <v>9.27</v>
      </c>
      <c r="M125" s="59">
        <f t="shared" si="18"/>
        <v>13.265000000000001</v>
      </c>
      <c r="N125" s="59">
        <f t="shared" si="19"/>
        <v>7.15</v>
      </c>
      <c r="O125" s="59">
        <f t="shared" si="20"/>
        <v>9.27</v>
      </c>
      <c r="P125" s="60">
        <f t="shared" si="25"/>
        <v>0.18310158816478864</v>
      </c>
      <c r="Q125" s="22">
        <f t="shared" si="26"/>
        <v>7.0794578438413597E-8</v>
      </c>
      <c r="R125" s="61">
        <f t="shared" si="27"/>
        <v>5.3294601073281529E-8</v>
      </c>
      <c r="S125" s="22">
        <f t="shared" si="28"/>
        <v>2.8403145035602206E-15</v>
      </c>
      <c r="T125" s="94">
        <v>298</v>
      </c>
      <c r="U125" s="59">
        <f t="shared" si="29"/>
        <v>286.26499999999999</v>
      </c>
      <c r="V125" s="63">
        <f t="shared" si="30"/>
        <v>0.69138676476259897</v>
      </c>
      <c r="W125" s="64">
        <f t="shared" si="31"/>
        <v>4.9134525319641424</v>
      </c>
      <c r="X125" s="65">
        <f t="shared" si="21"/>
        <v>-5.7034409447767994E-8</v>
      </c>
      <c r="Y125" s="66">
        <f t="shared" si="22"/>
        <v>-5.6493160058683177E-8</v>
      </c>
      <c r="Z125" s="66">
        <f t="shared" si="23"/>
        <v>-5.6498296447470594E-8</v>
      </c>
      <c r="AA125" s="67">
        <f t="shared" si="24"/>
        <v>-5.5962085959803042E-8</v>
      </c>
      <c r="AB125" s="68">
        <f t="shared" si="33"/>
        <v>3.0050138869957809E-5</v>
      </c>
      <c r="AC125" s="69"/>
      <c r="AD125" s="70">
        <f t="shared" si="32"/>
        <v>0.3005013886995781</v>
      </c>
      <c r="AE125" s="70"/>
      <c r="AF125" s="74"/>
      <c r="AG125" s="71">
        <v>1190</v>
      </c>
    </row>
    <row r="126" spans="5:33">
      <c r="E126" s="168">
        <v>0.54623842592592586</v>
      </c>
      <c r="F126" s="71">
        <v>1200</v>
      </c>
      <c r="G126" s="58">
        <v>13.24</v>
      </c>
      <c r="H126" s="58">
        <v>7.36</v>
      </c>
      <c r="I126" s="58">
        <v>9.24</v>
      </c>
      <c r="J126" s="58">
        <v>13.31</v>
      </c>
      <c r="K126" s="58">
        <v>6.92</v>
      </c>
      <c r="L126" s="58">
        <v>8.99</v>
      </c>
      <c r="M126" s="59">
        <f t="shared" si="18"/>
        <v>13.275</v>
      </c>
      <c r="N126" s="59">
        <f t="shared" si="19"/>
        <v>7.1400000000000006</v>
      </c>
      <c r="O126" s="59">
        <f t="shared" si="20"/>
        <v>9.1150000000000002</v>
      </c>
      <c r="P126" s="60">
        <f t="shared" si="25"/>
        <v>0.18006999588424985</v>
      </c>
      <c r="Q126" s="22">
        <f t="shared" si="26"/>
        <v>7.2443596007498796E-8</v>
      </c>
      <c r="R126" s="61">
        <f t="shared" si="27"/>
        <v>5.2124765532278753E-8</v>
      </c>
      <c r="S126" s="22">
        <f t="shared" si="28"/>
        <v>2.716991181795035E-15</v>
      </c>
      <c r="T126" s="94">
        <v>298</v>
      </c>
      <c r="U126" s="59">
        <f t="shared" si="29"/>
        <v>286.27499999999998</v>
      </c>
      <c r="V126" s="63">
        <f t="shared" si="30"/>
        <v>0.69077346780768434</v>
      </c>
      <c r="W126" s="64">
        <f t="shared" si="31"/>
        <v>4.9065188063824765</v>
      </c>
      <c r="X126" s="65">
        <f t="shared" si="21"/>
        <v>-5.2720374497508248E-8</v>
      </c>
      <c r="Y126" s="66">
        <f t="shared" si="22"/>
        <v>-5.2249046438941832E-8</v>
      </c>
      <c r="Z126" s="66">
        <f t="shared" si="23"/>
        <v>-5.2253260182507001E-8</v>
      </c>
      <c r="AA126" s="67">
        <f t="shared" si="24"/>
        <v>-5.1786070524506273E-8</v>
      </c>
      <c r="AB126" s="68">
        <f t="shared" si="33"/>
        <v>2.9485173189258012E-5</v>
      </c>
      <c r="AC126" s="75">
        <f>D13</f>
        <v>3.9525691699604744E-5</v>
      </c>
      <c r="AD126" s="70">
        <f t="shared" si="32"/>
        <v>0.29485173189258013</v>
      </c>
      <c r="AE126" s="70">
        <f t="shared" si="32"/>
        <v>0.39525691699604742</v>
      </c>
      <c r="AF126" s="74">
        <f>(AD126-AE126)*(AD126-AE126)</f>
        <v>1.0081201195661532E-2</v>
      </c>
      <c r="AG126" s="71">
        <v>1200</v>
      </c>
    </row>
    <row r="127" spans="5:33">
      <c r="E127" s="168">
        <v>0.5463541666666667</v>
      </c>
      <c r="F127" s="71">
        <v>1210</v>
      </c>
      <c r="G127" s="58">
        <v>13.25</v>
      </c>
      <c r="H127" s="58">
        <v>7.36</v>
      </c>
      <c r="I127" s="58">
        <v>9.16</v>
      </c>
      <c r="J127" s="58">
        <v>13.31</v>
      </c>
      <c r="K127" s="58">
        <v>6.92</v>
      </c>
      <c r="L127" s="58">
        <v>8.7200000000000006</v>
      </c>
      <c r="M127" s="59">
        <f t="shared" si="18"/>
        <v>13.280000000000001</v>
      </c>
      <c r="N127" s="59">
        <f t="shared" si="19"/>
        <v>7.1400000000000006</v>
      </c>
      <c r="O127" s="59">
        <f t="shared" si="20"/>
        <v>8.9400000000000013</v>
      </c>
      <c r="P127" s="60">
        <f t="shared" si="25"/>
        <v>0.17662751435549415</v>
      </c>
      <c r="Q127" s="22">
        <f t="shared" si="26"/>
        <v>7.2443596007498796E-8</v>
      </c>
      <c r="R127" s="61">
        <f t="shared" si="27"/>
        <v>5.2146427872396948E-8</v>
      </c>
      <c r="S127" s="22">
        <f t="shared" si="28"/>
        <v>2.7192499398510972E-15</v>
      </c>
      <c r="T127" s="94">
        <v>298</v>
      </c>
      <c r="U127" s="59">
        <f t="shared" si="29"/>
        <v>286.27999999999997</v>
      </c>
      <c r="V127" s="63">
        <f t="shared" si="30"/>
        <v>0.69046683539745946</v>
      </c>
      <c r="W127" s="64">
        <f t="shared" si="31"/>
        <v>4.9030557951035885</v>
      </c>
      <c r="X127" s="65">
        <f t="shared" si="21"/>
        <v>-5.0874213081712184E-8</v>
      </c>
      <c r="Y127" s="66">
        <f t="shared" si="22"/>
        <v>-5.0427398799969653E-8</v>
      </c>
      <c r="Z127" s="66">
        <f t="shared" si="23"/>
        <v>-5.0431323047447415E-8</v>
      </c>
      <c r="AA127" s="67">
        <f t="shared" si="24"/>
        <v>-4.9988364082000758E-8</v>
      </c>
      <c r="AB127" s="68">
        <f t="shared" si="33"/>
        <v>2.8962654758816496E-5</v>
      </c>
      <c r="AC127" s="69"/>
      <c r="AD127" s="70">
        <f t="shared" si="32"/>
        <v>0.28962654758816497</v>
      </c>
      <c r="AE127" s="70"/>
      <c r="AF127" s="74"/>
      <c r="AG127" s="71">
        <v>1210</v>
      </c>
    </row>
    <row r="128" spans="5:33">
      <c r="E128" s="168">
        <v>0.54646990740740742</v>
      </c>
      <c r="F128" s="71">
        <v>1220</v>
      </c>
      <c r="G128" s="58">
        <v>13.25</v>
      </c>
      <c r="H128" s="58">
        <v>7.35</v>
      </c>
      <c r="I128" s="58">
        <v>8.93</v>
      </c>
      <c r="J128" s="58">
        <v>13.32</v>
      </c>
      <c r="K128" s="58">
        <v>6.92</v>
      </c>
      <c r="L128" s="58">
        <v>8.49</v>
      </c>
      <c r="M128" s="59">
        <f t="shared" si="18"/>
        <v>13.285</v>
      </c>
      <c r="N128" s="59">
        <f t="shared" si="19"/>
        <v>7.1349999999999998</v>
      </c>
      <c r="O128" s="59">
        <f t="shared" si="20"/>
        <v>8.7100000000000009</v>
      </c>
      <c r="P128" s="60">
        <f t="shared" si="25"/>
        <v>0.17209773447965809</v>
      </c>
      <c r="Q128" s="22">
        <f t="shared" si="26"/>
        <v>7.3282453313890461E-8</v>
      </c>
      <c r="R128" s="61">
        <f t="shared" si="27"/>
        <v>5.1570935921444859E-8</v>
      </c>
      <c r="S128" s="22">
        <f t="shared" si="28"/>
        <v>2.6595614318137718E-15</v>
      </c>
      <c r="T128" s="94">
        <v>298</v>
      </c>
      <c r="U128" s="59">
        <f t="shared" si="29"/>
        <v>286.28500000000003</v>
      </c>
      <c r="V128" s="63">
        <f t="shared" si="30"/>
        <v>0.69016021369796876</v>
      </c>
      <c r="W128" s="64">
        <f t="shared" si="31"/>
        <v>4.8995953488468844</v>
      </c>
      <c r="X128" s="65">
        <f t="shared" si="21"/>
        <v>-4.7670909970376732E-8</v>
      </c>
      <c r="Y128" s="66">
        <f t="shared" si="22"/>
        <v>-4.7271639583975393E-8</v>
      </c>
      <c r="Z128" s="66">
        <f t="shared" si="23"/>
        <v>-4.7274983695542722E-8</v>
      </c>
      <c r="AA128" s="67">
        <f t="shared" si="24"/>
        <v>-4.687900140311985E-8</v>
      </c>
      <c r="AB128" s="68">
        <f t="shared" si="33"/>
        <v>2.8458354724052253E-5</v>
      </c>
      <c r="AC128" s="69"/>
      <c r="AD128" s="70">
        <f t="shared" si="32"/>
        <v>0.28458354724052254</v>
      </c>
      <c r="AE128" s="70"/>
      <c r="AF128" s="74"/>
      <c r="AG128" s="71">
        <v>1220</v>
      </c>
    </row>
    <row r="129" spans="5:33">
      <c r="E129" s="168">
        <v>0.54658564814814814</v>
      </c>
      <c r="F129" s="71">
        <v>1230</v>
      </c>
      <c r="G129" s="58">
        <v>13.26</v>
      </c>
      <c r="H129" s="58">
        <v>7.35</v>
      </c>
      <c r="I129" s="58">
        <v>8.74</v>
      </c>
      <c r="J129" s="58">
        <v>13.32</v>
      </c>
      <c r="K129" s="58">
        <v>6.92</v>
      </c>
      <c r="L129" s="58">
        <v>8.31</v>
      </c>
      <c r="M129" s="59">
        <f t="shared" si="18"/>
        <v>13.29</v>
      </c>
      <c r="N129" s="59">
        <f t="shared" si="19"/>
        <v>7.1349999999999998</v>
      </c>
      <c r="O129" s="59">
        <f t="shared" si="20"/>
        <v>8.5250000000000004</v>
      </c>
      <c r="P129" s="60">
        <f t="shared" si="25"/>
        <v>0.16845641293839345</v>
      </c>
      <c r="Q129" s="22">
        <f t="shared" si="26"/>
        <v>7.3282453313890461E-8</v>
      </c>
      <c r="R129" s="61">
        <f t="shared" si="27"/>
        <v>5.1592368097546466E-8</v>
      </c>
      <c r="S129" s="22">
        <f t="shared" si="28"/>
        <v>2.6617724459127304E-15</v>
      </c>
      <c r="T129" s="94">
        <v>298</v>
      </c>
      <c r="U129" s="59">
        <f t="shared" si="29"/>
        <v>286.29000000000002</v>
      </c>
      <c r="V129" s="63">
        <f t="shared" si="30"/>
        <v>0.68985360270866292</v>
      </c>
      <c r="W129" s="64">
        <f t="shared" si="31"/>
        <v>4.8961374656252215</v>
      </c>
      <c r="X129" s="65">
        <f t="shared" si="21"/>
        <v>-4.5957715418634333E-8</v>
      </c>
      <c r="Y129" s="66">
        <f t="shared" si="22"/>
        <v>-4.5580358779981505E-8</v>
      </c>
      <c r="Z129" s="66">
        <f t="shared" si="23"/>
        <v>-4.5583457237584081E-8</v>
      </c>
      <c r="AA129" s="67">
        <f t="shared" si="24"/>
        <v>-4.5209148173954679E-8</v>
      </c>
      <c r="AB129" s="68">
        <f t="shared" si="33"/>
        <v>2.7985616127498034E-5</v>
      </c>
      <c r="AC129" s="69"/>
      <c r="AD129" s="70">
        <f t="shared" si="32"/>
        <v>0.27985616127498036</v>
      </c>
      <c r="AE129" s="70"/>
      <c r="AF129" s="74"/>
      <c r="AG129" s="71">
        <v>1230</v>
      </c>
    </row>
    <row r="130" spans="5:33">
      <c r="E130" s="168">
        <v>0.54670138888888886</v>
      </c>
      <c r="F130" s="71">
        <v>1240</v>
      </c>
      <c r="G130" s="58">
        <v>13.26</v>
      </c>
      <c r="H130" s="58">
        <v>7.35</v>
      </c>
      <c r="I130" s="58">
        <v>8.4600000000000009</v>
      </c>
      <c r="J130" s="58">
        <v>13.33</v>
      </c>
      <c r="K130" s="58">
        <v>6.92</v>
      </c>
      <c r="L130" s="58">
        <v>8.1199999999999992</v>
      </c>
      <c r="M130" s="59">
        <f t="shared" si="18"/>
        <v>13.295</v>
      </c>
      <c r="N130" s="59">
        <f t="shared" si="19"/>
        <v>7.1349999999999998</v>
      </c>
      <c r="O130" s="59">
        <f t="shared" si="20"/>
        <v>8.2899999999999991</v>
      </c>
      <c r="P130" s="60">
        <f t="shared" si="25"/>
        <v>0.16382638847832384</v>
      </c>
      <c r="Q130" s="22">
        <f t="shared" si="26"/>
        <v>7.3282453313890461E-8</v>
      </c>
      <c r="R130" s="61">
        <f t="shared" si="27"/>
        <v>5.1613809180567509E-8</v>
      </c>
      <c r="S130" s="22">
        <f t="shared" si="28"/>
        <v>2.6639852981280348E-15</v>
      </c>
      <c r="T130" s="94">
        <v>298</v>
      </c>
      <c r="U130" s="59">
        <f t="shared" si="29"/>
        <v>286.29500000000002</v>
      </c>
      <c r="V130" s="63">
        <f t="shared" si="30"/>
        <v>0.68954700242897093</v>
      </c>
      <c r="W130" s="64">
        <f t="shared" si="31"/>
        <v>4.8926821434528174</v>
      </c>
      <c r="X130" s="65">
        <f t="shared" si="21"/>
        <v>-4.4034218811400216E-8</v>
      </c>
      <c r="Y130" s="66">
        <f t="shared" si="22"/>
        <v>-4.3682052614762084E-8</v>
      </c>
      <c r="Z130" s="66">
        <f t="shared" si="23"/>
        <v>-4.3684869084167062E-8</v>
      </c>
      <c r="AA130" s="67">
        <f t="shared" si="24"/>
        <v>-4.3335474307181914E-8</v>
      </c>
      <c r="AB130" s="68">
        <f t="shared" si="33"/>
        <v>2.7529791968118503E-5</v>
      </c>
      <c r="AC130" s="69"/>
      <c r="AD130" s="70">
        <f t="shared" si="32"/>
        <v>0.27529791968118505</v>
      </c>
      <c r="AE130" s="70"/>
      <c r="AF130" s="74"/>
      <c r="AG130" s="71">
        <v>1240</v>
      </c>
    </row>
    <row r="131" spans="5:33">
      <c r="E131" s="168">
        <v>0.54681712962962958</v>
      </c>
      <c r="F131" s="71">
        <v>1250</v>
      </c>
      <c r="G131" s="58">
        <v>13.27</v>
      </c>
      <c r="H131" s="58">
        <v>7.35</v>
      </c>
      <c r="I131" s="58">
        <v>8.39</v>
      </c>
      <c r="J131" s="58">
        <v>13.33</v>
      </c>
      <c r="K131" s="58">
        <v>6.92</v>
      </c>
      <c r="L131" s="58">
        <v>7.94</v>
      </c>
      <c r="M131" s="59">
        <f t="shared" si="18"/>
        <v>13.3</v>
      </c>
      <c r="N131" s="59">
        <f t="shared" si="19"/>
        <v>7.1349999999999998</v>
      </c>
      <c r="O131" s="59">
        <f t="shared" si="20"/>
        <v>8.1650000000000009</v>
      </c>
      <c r="P131" s="60">
        <f t="shared" si="25"/>
        <v>0.16136958599011111</v>
      </c>
      <c r="Q131" s="22">
        <f t="shared" si="26"/>
        <v>7.3282453313890461E-8</v>
      </c>
      <c r="R131" s="61">
        <f t="shared" si="27"/>
        <v>5.1635259174209635E-8</v>
      </c>
      <c r="S131" s="22">
        <f t="shared" si="28"/>
        <v>2.6661999899878005E-15</v>
      </c>
      <c r="T131" s="94">
        <v>298</v>
      </c>
      <c r="U131" s="59">
        <f t="shared" si="29"/>
        <v>286.3</v>
      </c>
      <c r="V131" s="63">
        <f t="shared" si="30"/>
        <v>0.68924041285833904</v>
      </c>
      <c r="W131" s="64">
        <f t="shared" si="31"/>
        <v>4.8892293803456885</v>
      </c>
      <c r="X131" s="65">
        <f t="shared" si="21"/>
        <v>-4.2751270088450903E-8</v>
      </c>
      <c r="Y131" s="66">
        <f t="shared" si="22"/>
        <v>-4.2413973686749108E-8</v>
      </c>
      <c r="Z131" s="66">
        <f t="shared" si="23"/>
        <v>-4.2416634867630179E-8</v>
      </c>
      <c r="AA131" s="67">
        <f t="shared" si="24"/>
        <v>-4.2081957654759455E-8</v>
      </c>
      <c r="AB131" s="68">
        <f t="shared" si="33"/>
        <v>2.7092952740591106E-5</v>
      </c>
      <c r="AC131" s="69"/>
      <c r="AD131" s="70">
        <f t="shared" si="32"/>
        <v>0.27092952740591109</v>
      </c>
      <c r="AE131" s="70"/>
      <c r="AF131" s="74"/>
      <c r="AG131" s="71">
        <v>1250</v>
      </c>
    </row>
    <row r="132" spans="5:33">
      <c r="E132" s="168">
        <v>0.54693287037037031</v>
      </c>
      <c r="F132" s="71">
        <v>1260</v>
      </c>
      <c r="G132" s="58">
        <v>13.27</v>
      </c>
      <c r="H132" s="58">
        <v>7.34</v>
      </c>
      <c r="I132" s="58">
        <v>8.25</v>
      </c>
      <c r="J132" s="58">
        <v>13.34</v>
      </c>
      <c r="K132" s="58">
        <v>6.92</v>
      </c>
      <c r="L132" s="58">
        <v>7.76</v>
      </c>
      <c r="M132" s="59">
        <f t="shared" si="18"/>
        <v>13.305</v>
      </c>
      <c r="N132" s="59">
        <f t="shared" si="19"/>
        <v>7.13</v>
      </c>
      <c r="O132" s="59">
        <f t="shared" si="20"/>
        <v>8.004999999999999</v>
      </c>
      <c r="P132" s="60">
        <f t="shared" si="25"/>
        <v>0.15822059151315829</v>
      </c>
      <c r="Q132" s="22">
        <f t="shared" si="26"/>
        <v>7.413102413009154E-8</v>
      </c>
      <c r="R132" s="61">
        <f t="shared" si="27"/>
        <v>5.1065408519956236E-8</v>
      </c>
      <c r="S132" s="22">
        <f t="shared" si="28"/>
        <v>2.6076759473100188E-15</v>
      </c>
      <c r="T132" s="94">
        <v>298</v>
      </c>
      <c r="U132" s="59">
        <f t="shared" si="29"/>
        <v>286.30500000000001</v>
      </c>
      <c r="V132" s="63">
        <f t="shared" si="30"/>
        <v>0.68893383399619834</v>
      </c>
      <c r="W132" s="64">
        <f t="shared" si="31"/>
        <v>4.8857791743212857</v>
      </c>
      <c r="X132" s="65">
        <f t="shared" si="21"/>
        <v>-4.0383585648333281E-8</v>
      </c>
      <c r="Y132" s="66">
        <f t="shared" si="22"/>
        <v>-4.0077828682283042E-8</v>
      </c>
      <c r="Z132" s="66">
        <f t="shared" si="23"/>
        <v>-4.0080143665481965E-8</v>
      </c>
      <c r="AA132" s="67">
        <f t="shared" si="24"/>
        <v>-3.9776666627683051E-8</v>
      </c>
      <c r="AB132" s="68">
        <f t="shared" si="33"/>
        <v>2.6668795332504492E-5</v>
      </c>
      <c r="AC132" s="69"/>
      <c r="AD132" s="70">
        <f t="shared" si="32"/>
        <v>0.26668795332504491</v>
      </c>
      <c r="AE132" s="70"/>
      <c r="AF132" s="74"/>
      <c r="AG132" s="71">
        <v>1260</v>
      </c>
    </row>
    <row r="133" spans="5:33">
      <c r="E133" s="168">
        <v>0.54704861111111114</v>
      </c>
      <c r="F133" s="71">
        <v>1270</v>
      </c>
      <c r="G133" s="58">
        <v>13.27</v>
      </c>
      <c r="H133" s="58">
        <v>7.35</v>
      </c>
      <c r="I133" s="58">
        <v>8.57</v>
      </c>
      <c r="J133" s="58">
        <v>13.34</v>
      </c>
      <c r="K133" s="58">
        <v>6.92</v>
      </c>
      <c r="L133" s="58">
        <v>7.85</v>
      </c>
      <c r="M133" s="59">
        <f t="shared" si="18"/>
        <v>13.305</v>
      </c>
      <c r="N133" s="59">
        <f t="shared" si="19"/>
        <v>7.1349999999999998</v>
      </c>
      <c r="O133" s="59">
        <f t="shared" si="20"/>
        <v>8.2100000000000009</v>
      </c>
      <c r="P133" s="60">
        <f t="shared" si="25"/>
        <v>0.16227246175178389</v>
      </c>
      <c r="Q133" s="22">
        <f t="shared" si="26"/>
        <v>7.3282453313890461E-8</v>
      </c>
      <c r="R133" s="61">
        <f t="shared" si="27"/>
        <v>5.1656718082175921E-8</v>
      </c>
      <c r="S133" s="22">
        <f t="shared" si="28"/>
        <v>2.6684165230214007E-15</v>
      </c>
      <c r="T133" s="94">
        <v>298</v>
      </c>
      <c r="U133" s="59">
        <f t="shared" si="29"/>
        <v>286.30500000000001</v>
      </c>
      <c r="V133" s="63">
        <f t="shared" si="30"/>
        <v>0.68893383399619834</v>
      </c>
      <c r="W133" s="64">
        <f t="shared" si="31"/>
        <v>4.8857791743212857</v>
      </c>
      <c r="X133" s="65">
        <f t="shared" si="21"/>
        <v>-4.1745564188402291E-8</v>
      </c>
      <c r="Y133" s="66">
        <f t="shared" si="22"/>
        <v>-4.1413850312477814E-8</v>
      </c>
      <c r="Z133" s="66">
        <f t="shared" si="23"/>
        <v>-4.1416486139723658E-8</v>
      </c>
      <c r="AA133" s="67">
        <f t="shared" si="24"/>
        <v>-4.1087366202020925E-8</v>
      </c>
      <c r="AB133" s="68">
        <f t="shared" si="33"/>
        <v>2.6268001670885249E-5</v>
      </c>
      <c r="AC133" s="69"/>
      <c r="AD133" s="70">
        <f t="shared" si="32"/>
        <v>0.26268001670885249</v>
      </c>
      <c r="AE133" s="70"/>
      <c r="AF133" s="74"/>
      <c r="AG133" s="71">
        <v>1270</v>
      </c>
    </row>
    <row r="134" spans="5:33">
      <c r="E134" s="168">
        <v>0.54716435185185186</v>
      </c>
      <c r="F134" s="71">
        <v>1280</v>
      </c>
      <c r="G134" s="58">
        <v>13.29</v>
      </c>
      <c r="H134" s="58">
        <v>7.35</v>
      </c>
      <c r="I134" s="58">
        <v>8.86</v>
      </c>
      <c r="J134" s="58">
        <v>13.35</v>
      </c>
      <c r="K134" s="58">
        <v>6.92</v>
      </c>
      <c r="L134" s="58">
        <v>8.2200000000000006</v>
      </c>
      <c r="M134" s="59">
        <f t="shared" ref="M134:M197" si="34">(G134+J134)/2</f>
        <v>13.32</v>
      </c>
      <c r="N134" s="59">
        <f t="shared" ref="N134:N197" si="35">(H134+K134)/2</f>
        <v>7.1349999999999998</v>
      </c>
      <c r="O134" s="59">
        <f t="shared" ref="O134:O197" si="36">(I134+L134)/2</f>
        <v>8.5399999999999991</v>
      </c>
      <c r="P134" s="60">
        <f t="shared" si="25"/>
        <v>0.16883717304440243</v>
      </c>
      <c r="Q134" s="22">
        <f t="shared" si="26"/>
        <v>7.3282453313890461E-8</v>
      </c>
      <c r="R134" s="61">
        <f t="shared" si="27"/>
        <v>5.172114832907431E-8</v>
      </c>
      <c r="S134" s="22">
        <f t="shared" si="28"/>
        <v>2.6750771844781064E-15</v>
      </c>
      <c r="T134" s="94">
        <v>298</v>
      </c>
      <c r="U134" s="59">
        <f t="shared" si="29"/>
        <v>286.32</v>
      </c>
      <c r="V134" s="63">
        <f t="shared" si="30"/>
        <v>0.68801416165514395</v>
      </c>
      <c r="W134" s="64">
        <f t="shared" si="31"/>
        <v>4.8754438789441599</v>
      </c>
      <c r="X134" s="65">
        <f t="shared" ref="X134:X197" si="37">-($B$2/W134)*P134*S134*AB134</f>
        <v>-4.2947122133887507E-8</v>
      </c>
      <c r="Y134" s="66">
        <f t="shared" ref="Y134:Y197" si="38">-(AB134+(5*X134))*$B$2*S134*P134/W134</f>
        <v>-4.2590414021010526E-8</v>
      </c>
      <c r="Z134" s="66">
        <f t="shared" ref="Z134:Z197" si="39">-(AB134+5*Y134)*$B$2*P134*S134/W134</f>
        <v>-4.2593376749861033E-8</v>
      </c>
      <c r="AA134" s="67">
        <f t="shared" ref="AA134:AA197" si="40">-(AB134+(10*Z134))*$B$2*P134*S134/W134</f>
        <v>-4.2239582150456933E-8</v>
      </c>
      <c r="AB134" s="68">
        <f t="shared" si="33"/>
        <v>2.5853845665393873E-5</v>
      </c>
      <c r="AC134" s="69"/>
      <c r="AD134" s="70">
        <f t="shared" si="32"/>
        <v>0.25853845665393871</v>
      </c>
      <c r="AE134" s="70"/>
      <c r="AF134" s="74"/>
      <c r="AG134" s="71">
        <v>1280</v>
      </c>
    </row>
    <row r="135" spans="5:33">
      <c r="E135" s="168">
        <v>0.54728009259259258</v>
      </c>
      <c r="F135" s="71">
        <v>1290</v>
      </c>
      <c r="G135" s="58">
        <v>13.29</v>
      </c>
      <c r="H135" s="58">
        <v>7.35</v>
      </c>
      <c r="I135" s="58">
        <v>8.92</v>
      </c>
      <c r="J135" s="58">
        <v>13.36</v>
      </c>
      <c r="K135" s="58">
        <v>6.92</v>
      </c>
      <c r="L135" s="58">
        <v>8.3800000000000008</v>
      </c>
      <c r="M135" s="59">
        <f t="shared" si="34"/>
        <v>13.324999999999999</v>
      </c>
      <c r="N135" s="59">
        <f t="shared" si="35"/>
        <v>7.1349999999999998</v>
      </c>
      <c r="O135" s="59">
        <f t="shared" si="36"/>
        <v>8.65</v>
      </c>
      <c r="P135" s="60">
        <f t="shared" ref="P135:P198" si="41">((O135/32000)*(1/((-0.026*M135+1.9067)/1000)))/1.013</f>
        <v>0.1710261394374335</v>
      </c>
      <c r="Q135" s="22">
        <f t="shared" ref="Q135:Q198" si="42">POWER(10, -N135)</f>
        <v>7.3282453313890461E-8</v>
      </c>
      <c r="R135" s="61">
        <f t="shared" ref="R135:R198" si="43">(0.00000000000001*(0.1253*EXP(0.0831*M135)))/Q135</f>
        <v>5.1742642931399421E-8</v>
      </c>
      <c r="S135" s="22">
        <f t="shared" ref="S135:S198" si="44">POWER(R135, 2)</f>
        <v>2.6773010975262984E-15</v>
      </c>
      <c r="T135" s="94">
        <v>298</v>
      </c>
      <c r="U135" s="59">
        <f t="shared" ref="U135:U198" si="45">273+M135</f>
        <v>286.32499999999999</v>
      </c>
      <c r="V135" s="63">
        <f t="shared" ref="V135:V198" si="46">((1/U135)-(1/298))*5026</f>
        <v>0.68770762562137533</v>
      </c>
      <c r="W135" s="64">
        <f t="shared" ref="W135:W198" si="47">POWER(10,V135)</f>
        <v>4.8720038814582383</v>
      </c>
      <c r="X135" s="65">
        <f t="shared" si="37"/>
        <v>-4.2853040255248117E-8</v>
      </c>
      <c r="Y135" s="66">
        <f t="shared" si="38"/>
        <v>-4.2491944474487836E-8</v>
      </c>
      <c r="Z135" s="66">
        <f t="shared" si="39"/>
        <v>-4.2494987202894179E-8</v>
      </c>
      <c r="AA135" s="67">
        <f t="shared" si="40"/>
        <v>-4.2136882872199988E-8</v>
      </c>
      <c r="AB135" s="68">
        <f t="shared" si="33"/>
        <v>2.542792185568373E-5</v>
      </c>
      <c r="AC135" s="69"/>
      <c r="AD135" s="70">
        <f t="shared" ref="AD135:AD198" si="48">AB135*10000</f>
        <v>0.25427921855683733</v>
      </c>
      <c r="AE135" s="70"/>
      <c r="AF135" s="74"/>
      <c r="AG135" s="71">
        <v>1290</v>
      </c>
    </row>
    <row r="136" spans="5:33">
      <c r="E136" s="168">
        <v>0.5473958333333333</v>
      </c>
      <c r="F136" s="71">
        <v>1300</v>
      </c>
      <c r="G136" s="58">
        <v>13.3</v>
      </c>
      <c r="H136" s="58">
        <v>7.36</v>
      </c>
      <c r="I136" s="58">
        <v>9.19</v>
      </c>
      <c r="J136" s="58">
        <v>13.36</v>
      </c>
      <c r="K136" s="58">
        <v>6.92</v>
      </c>
      <c r="L136" s="58">
        <v>8.74</v>
      </c>
      <c r="M136" s="59">
        <f t="shared" si="34"/>
        <v>13.33</v>
      </c>
      <c r="N136" s="59">
        <f t="shared" si="35"/>
        <v>7.1400000000000006</v>
      </c>
      <c r="O136" s="59">
        <f t="shared" si="36"/>
        <v>8.9649999999999999</v>
      </c>
      <c r="P136" s="60">
        <f t="shared" si="41"/>
        <v>0.17726902901816929</v>
      </c>
      <c r="Q136" s="22">
        <f t="shared" si="42"/>
        <v>7.2443596007498796E-8</v>
      </c>
      <c r="R136" s="61">
        <f t="shared" si="43"/>
        <v>5.2363547032900218E-8</v>
      </c>
      <c r="S136" s="22">
        <f t="shared" si="44"/>
        <v>2.7419410578667532E-15</v>
      </c>
      <c r="T136" s="94">
        <v>298</v>
      </c>
      <c r="U136" s="59">
        <f t="shared" si="45"/>
        <v>286.33</v>
      </c>
      <c r="V136" s="63">
        <f t="shared" si="46"/>
        <v>0.68740110029329915</v>
      </c>
      <c r="W136" s="64">
        <f t="shared" si="47"/>
        <v>4.868566431166796</v>
      </c>
      <c r="X136" s="65">
        <f t="shared" si="37"/>
        <v>-4.4761061793662079E-8</v>
      </c>
      <c r="Y136" s="66">
        <f t="shared" si="38"/>
        <v>-4.4360399057524383E-8</v>
      </c>
      <c r="Z136" s="66">
        <f t="shared" si="39"/>
        <v>-4.4363985447607571E-8</v>
      </c>
      <c r="AA136" s="67">
        <f t="shared" si="40"/>
        <v>-4.3966844896960672E-8</v>
      </c>
      <c r="AB136" s="68">
        <f t="shared" ref="AB136:AB199" si="49">AB135+10*(0.166666666666666*(X135+2*Y135+2*Z135+AA135))</f>
        <v>2.5002982211546711E-5</v>
      </c>
      <c r="AC136" s="69"/>
      <c r="AD136" s="70">
        <f t="shared" si="48"/>
        <v>0.25002982211546709</v>
      </c>
      <c r="AE136" s="70"/>
      <c r="AF136" s="74"/>
      <c r="AG136" s="71">
        <v>1300</v>
      </c>
    </row>
    <row r="137" spans="5:33">
      <c r="E137" s="168">
        <v>0.54751157407407403</v>
      </c>
      <c r="F137" s="71">
        <v>1310</v>
      </c>
      <c r="G137" s="58">
        <v>13.31</v>
      </c>
      <c r="H137" s="58">
        <v>7.36</v>
      </c>
      <c r="I137" s="58">
        <v>9.18</v>
      </c>
      <c r="J137" s="58">
        <v>13.37</v>
      </c>
      <c r="K137" s="58">
        <v>6.92</v>
      </c>
      <c r="L137" s="58">
        <v>8.83</v>
      </c>
      <c r="M137" s="59">
        <f t="shared" si="34"/>
        <v>13.34</v>
      </c>
      <c r="N137" s="59">
        <f t="shared" si="35"/>
        <v>7.1400000000000006</v>
      </c>
      <c r="O137" s="59">
        <f t="shared" si="36"/>
        <v>9.004999999999999</v>
      </c>
      <c r="P137" s="60">
        <f t="shared" si="41"/>
        <v>0.17808964656496057</v>
      </c>
      <c r="Q137" s="22">
        <f t="shared" si="42"/>
        <v>7.2443596007498796E-8</v>
      </c>
      <c r="R137" s="61">
        <f t="shared" si="43"/>
        <v>5.2407079225605488E-8</v>
      </c>
      <c r="S137" s="22">
        <f t="shared" si="44"/>
        <v>2.7465019529588903E-15</v>
      </c>
      <c r="T137" s="94">
        <v>298</v>
      </c>
      <c r="U137" s="59">
        <f t="shared" si="45"/>
        <v>286.33999999999997</v>
      </c>
      <c r="V137" s="63">
        <f t="shared" si="46"/>
        <v>0.6867880817519707</v>
      </c>
      <c r="W137" s="64">
        <f t="shared" si="47"/>
        <v>4.8616991642773444</v>
      </c>
      <c r="X137" s="65">
        <f t="shared" si="37"/>
        <v>-4.4306366612818223E-8</v>
      </c>
      <c r="Y137" s="66">
        <f t="shared" si="38"/>
        <v>-4.3906711538633163E-8</v>
      </c>
      <c r="Z137" s="66">
        <f t="shared" si="39"/>
        <v>-4.3910316532464362E-8</v>
      </c>
      <c r="AA137" s="67">
        <f t="shared" si="40"/>
        <v>-4.3514201416126419E-8</v>
      </c>
      <c r="AB137" s="68">
        <f t="shared" si="49"/>
        <v>2.4559354418711901E-5</v>
      </c>
      <c r="AC137" s="69"/>
      <c r="AD137" s="70">
        <f t="shared" si="48"/>
        <v>0.24559354418711901</v>
      </c>
      <c r="AE137" s="70"/>
      <c r="AF137" s="74"/>
      <c r="AG137" s="71">
        <v>1310</v>
      </c>
    </row>
    <row r="138" spans="5:33">
      <c r="E138" s="168">
        <v>0.54762731481481486</v>
      </c>
      <c r="F138" s="71">
        <v>1320</v>
      </c>
      <c r="G138" s="58">
        <v>13.32</v>
      </c>
      <c r="H138" s="58">
        <v>7.36</v>
      </c>
      <c r="I138" s="58">
        <v>9.1999999999999993</v>
      </c>
      <c r="J138" s="58">
        <v>13.38</v>
      </c>
      <c r="K138" s="58">
        <v>6.93</v>
      </c>
      <c r="L138" s="58">
        <v>8.99</v>
      </c>
      <c r="M138" s="59">
        <f t="shared" si="34"/>
        <v>13.350000000000001</v>
      </c>
      <c r="N138" s="59">
        <f t="shared" si="35"/>
        <v>7.1449999999999996</v>
      </c>
      <c r="O138" s="59">
        <f t="shared" si="36"/>
        <v>9.0949999999999989</v>
      </c>
      <c r="P138" s="60">
        <f t="shared" si="41"/>
        <v>0.17989954014077569</v>
      </c>
      <c r="Q138" s="22">
        <f t="shared" si="42"/>
        <v>7.1614341021290254E-8</v>
      </c>
      <c r="R138" s="61">
        <f t="shared" si="43"/>
        <v>5.3057997483483508E-8</v>
      </c>
      <c r="S138" s="22">
        <f t="shared" si="44"/>
        <v>2.8151510969573424E-15</v>
      </c>
      <c r="T138" s="94">
        <v>298</v>
      </c>
      <c r="U138" s="59">
        <f t="shared" si="45"/>
        <v>286.35000000000002</v>
      </c>
      <c r="V138" s="63">
        <f t="shared" si="46"/>
        <v>0.68617510602667287</v>
      </c>
      <c r="W138" s="64">
        <f t="shared" si="47"/>
        <v>4.8548420625119535</v>
      </c>
      <c r="X138" s="65">
        <f t="shared" si="37"/>
        <v>-4.5118784402829592E-8</v>
      </c>
      <c r="Y138" s="66">
        <f t="shared" si="38"/>
        <v>-4.4696793839532143E-8</v>
      </c>
      <c r="Z138" s="66">
        <f t="shared" si="39"/>
        <v>-4.4700740666510507E-8</v>
      </c>
      <c r="AA138" s="67">
        <f t="shared" si="40"/>
        <v>-4.4282623101795476E-8</v>
      </c>
      <c r="AB138" s="68">
        <f t="shared" si="49"/>
        <v>2.4120263378426669E-5</v>
      </c>
      <c r="AC138" s="69"/>
      <c r="AD138" s="70">
        <f t="shared" si="48"/>
        <v>0.24120263378426668</v>
      </c>
      <c r="AE138" s="70"/>
      <c r="AF138" s="74"/>
      <c r="AG138" s="71">
        <v>1320</v>
      </c>
    </row>
    <row r="139" spans="5:33">
      <c r="E139" s="168">
        <v>0.54774305555555558</v>
      </c>
      <c r="F139" s="71">
        <v>1330</v>
      </c>
      <c r="G139" s="58">
        <v>13.33</v>
      </c>
      <c r="H139" s="58">
        <v>7.36</v>
      </c>
      <c r="I139" s="58">
        <v>8.82</v>
      </c>
      <c r="J139" s="58">
        <v>13.38</v>
      </c>
      <c r="K139" s="58">
        <v>6.93</v>
      </c>
      <c r="L139" s="58">
        <v>8.77</v>
      </c>
      <c r="M139" s="59">
        <f t="shared" si="34"/>
        <v>13.355</v>
      </c>
      <c r="N139" s="59">
        <f t="shared" si="35"/>
        <v>7.1449999999999996</v>
      </c>
      <c r="O139" s="59">
        <f t="shared" si="36"/>
        <v>8.7949999999999999</v>
      </c>
      <c r="P139" s="60">
        <f t="shared" si="41"/>
        <v>0.17398002767677845</v>
      </c>
      <c r="Q139" s="22">
        <f t="shared" si="42"/>
        <v>7.1614341021290254E-8</v>
      </c>
      <c r="R139" s="61">
        <f t="shared" si="43"/>
        <v>5.3080047662045274E-8</v>
      </c>
      <c r="S139" s="22">
        <f t="shared" si="44"/>
        <v>2.817491459804998E-15</v>
      </c>
      <c r="T139" s="94">
        <v>298</v>
      </c>
      <c r="U139" s="59">
        <f t="shared" si="45"/>
        <v>286.35500000000002</v>
      </c>
      <c r="V139" s="63">
        <f t="shared" si="46"/>
        <v>0.6858686342186372</v>
      </c>
      <c r="W139" s="64">
        <f t="shared" si="47"/>
        <v>4.8514173186315794</v>
      </c>
      <c r="X139" s="65">
        <f t="shared" si="37"/>
        <v>-4.2891407213199964E-8</v>
      </c>
      <c r="Y139" s="66">
        <f t="shared" si="38"/>
        <v>-4.2502852342888015E-8</v>
      </c>
      <c r="Z139" s="66">
        <f t="shared" si="39"/>
        <v>-4.2506372276064677E-8</v>
      </c>
      <c r="AA139" s="67">
        <f t="shared" si="40"/>
        <v>-4.2121273564515452E-8</v>
      </c>
      <c r="AB139" s="68">
        <f t="shared" si="49"/>
        <v>2.3673269250898821E-5</v>
      </c>
      <c r="AC139" s="69"/>
      <c r="AD139" s="70">
        <f t="shared" si="48"/>
        <v>0.23673269250898821</v>
      </c>
      <c r="AE139" s="70"/>
      <c r="AF139" s="74"/>
      <c r="AG139" s="71">
        <v>1330</v>
      </c>
    </row>
    <row r="140" spans="5:33">
      <c r="E140" s="168">
        <v>0.5478587962962963</v>
      </c>
      <c r="F140" s="71">
        <v>1340</v>
      </c>
      <c r="G140" s="58">
        <v>13.33</v>
      </c>
      <c r="H140" s="58">
        <v>7.37</v>
      </c>
      <c r="I140" s="58">
        <v>9.15</v>
      </c>
      <c r="J140" s="58">
        <v>13.39</v>
      </c>
      <c r="K140" s="58">
        <v>6.93</v>
      </c>
      <c r="L140" s="58">
        <v>8.8000000000000007</v>
      </c>
      <c r="M140" s="59">
        <f t="shared" si="34"/>
        <v>13.36</v>
      </c>
      <c r="N140" s="59">
        <f t="shared" si="35"/>
        <v>7.15</v>
      </c>
      <c r="O140" s="59">
        <f t="shared" si="36"/>
        <v>8.9750000000000014</v>
      </c>
      <c r="P140" s="60">
        <f t="shared" si="41"/>
        <v>0.17755553451240563</v>
      </c>
      <c r="Q140" s="22">
        <f t="shared" si="42"/>
        <v>7.0794578438413597E-8</v>
      </c>
      <c r="R140" s="61">
        <f t="shared" si="43"/>
        <v>5.3717000423521249E-8</v>
      </c>
      <c r="S140" s="22">
        <f t="shared" si="44"/>
        <v>2.8855161345005819E-15</v>
      </c>
      <c r="T140" s="94">
        <v>298</v>
      </c>
      <c r="U140" s="59">
        <f t="shared" si="45"/>
        <v>286.36</v>
      </c>
      <c r="V140" s="63">
        <f t="shared" si="46"/>
        <v>0.68556217311292644</v>
      </c>
      <c r="W140" s="64">
        <f t="shared" si="47"/>
        <v>4.8479951101323007</v>
      </c>
      <c r="X140" s="65">
        <f t="shared" si="37"/>
        <v>-4.4055881300154548E-8</v>
      </c>
      <c r="Y140" s="66">
        <f t="shared" si="38"/>
        <v>-4.3638446998322157E-8</v>
      </c>
      <c r="Z140" s="66">
        <f t="shared" si="39"/>
        <v>-4.3642402234063755E-8</v>
      </c>
      <c r="AA140" s="67">
        <f t="shared" si="40"/>
        <v>-4.3228848215389038E-8</v>
      </c>
      <c r="AB140" s="68">
        <f t="shared" si="49"/>
        <v>2.3248217367539453E-5</v>
      </c>
      <c r="AC140" s="69"/>
      <c r="AD140" s="70">
        <f t="shared" si="48"/>
        <v>0.23248217367539453</v>
      </c>
      <c r="AE140" s="70"/>
      <c r="AF140" s="74"/>
      <c r="AG140" s="71">
        <v>1340</v>
      </c>
    </row>
    <row r="141" spans="5:33">
      <c r="E141" s="168">
        <v>0.54797453703703702</v>
      </c>
      <c r="F141" s="71">
        <v>1350</v>
      </c>
      <c r="G141" s="58">
        <v>13.33</v>
      </c>
      <c r="H141" s="58">
        <v>7.38</v>
      </c>
      <c r="I141" s="58">
        <v>9.25</v>
      </c>
      <c r="J141" s="58">
        <v>13.39</v>
      </c>
      <c r="K141" s="58">
        <v>6.93</v>
      </c>
      <c r="L141" s="58">
        <v>8.82</v>
      </c>
      <c r="M141" s="59">
        <f t="shared" si="34"/>
        <v>13.36</v>
      </c>
      <c r="N141" s="59">
        <f t="shared" si="35"/>
        <v>7.1549999999999994</v>
      </c>
      <c r="O141" s="59">
        <f t="shared" si="36"/>
        <v>9.0350000000000001</v>
      </c>
      <c r="P141" s="60">
        <f t="shared" si="41"/>
        <v>0.17874253530023224</v>
      </c>
      <c r="Q141" s="22">
        <f t="shared" si="42"/>
        <v>6.9984199600227406E-8</v>
      </c>
      <c r="R141" s="61">
        <f t="shared" si="43"/>
        <v>5.4339013972904176E-8</v>
      </c>
      <c r="S141" s="22">
        <f t="shared" si="44"/>
        <v>2.9527284395474751E-15</v>
      </c>
      <c r="T141" s="94">
        <v>298</v>
      </c>
      <c r="U141" s="59">
        <f t="shared" si="45"/>
        <v>286.36</v>
      </c>
      <c r="V141" s="63">
        <f t="shared" si="46"/>
        <v>0.68556217311292644</v>
      </c>
      <c r="W141" s="64">
        <f t="shared" si="47"/>
        <v>4.8479951101323007</v>
      </c>
      <c r="X141" s="65">
        <f t="shared" si="37"/>
        <v>-4.4531530069963942E-8</v>
      </c>
      <c r="Y141" s="66">
        <f t="shared" si="38"/>
        <v>-4.4096874191885203E-8</v>
      </c>
      <c r="Z141" s="66">
        <f t="shared" si="39"/>
        <v>-4.4101116707964302E-8</v>
      </c>
      <c r="AA141" s="67">
        <f t="shared" si="40"/>
        <v>-4.3670620526688123E-8</v>
      </c>
      <c r="AB141" s="68">
        <f t="shared" si="49"/>
        <v>2.2811806654238928E-5</v>
      </c>
      <c r="AC141" s="69"/>
      <c r="AD141" s="70">
        <f t="shared" si="48"/>
        <v>0.22811806654238928</v>
      </c>
      <c r="AE141" s="70"/>
      <c r="AF141" s="74"/>
      <c r="AG141" s="71">
        <v>1350</v>
      </c>
    </row>
    <row r="142" spans="5:33">
      <c r="E142" s="168">
        <v>0.54809027777777775</v>
      </c>
      <c r="F142" s="71">
        <v>1360</v>
      </c>
      <c r="G142" s="58">
        <v>13.34</v>
      </c>
      <c r="H142" s="58">
        <v>7.38</v>
      </c>
      <c r="I142" s="58">
        <v>9.18</v>
      </c>
      <c r="J142" s="58">
        <v>13.41</v>
      </c>
      <c r="K142" s="58">
        <v>6.93</v>
      </c>
      <c r="L142" s="58">
        <v>9.0399999999999991</v>
      </c>
      <c r="M142" s="59">
        <f t="shared" si="34"/>
        <v>13.375</v>
      </c>
      <c r="N142" s="59">
        <f t="shared" si="35"/>
        <v>7.1549999999999994</v>
      </c>
      <c r="O142" s="59">
        <f t="shared" si="36"/>
        <v>9.11</v>
      </c>
      <c r="P142" s="60">
        <f t="shared" si="41"/>
        <v>0.18027137320355124</v>
      </c>
      <c r="Q142" s="22">
        <f t="shared" si="42"/>
        <v>6.9984199600227406E-8</v>
      </c>
      <c r="R142" s="61">
        <f t="shared" si="43"/>
        <v>5.4406789786321504E-8</v>
      </c>
      <c r="S142" s="22">
        <f t="shared" si="44"/>
        <v>2.960098774852978E-15</v>
      </c>
      <c r="T142" s="94">
        <v>298</v>
      </c>
      <c r="U142" s="59">
        <f t="shared" si="45"/>
        <v>286.375</v>
      </c>
      <c r="V142" s="63">
        <f t="shared" si="46"/>
        <v>0.68464285400414204</v>
      </c>
      <c r="W142" s="64">
        <f t="shared" si="47"/>
        <v>4.8377436772957232</v>
      </c>
      <c r="X142" s="65">
        <f t="shared" si="37"/>
        <v>-4.4247680409982969E-8</v>
      </c>
      <c r="Y142" s="66">
        <f t="shared" si="38"/>
        <v>-4.3810088467164738E-8</v>
      </c>
      <c r="Z142" s="66">
        <f t="shared" si="39"/>
        <v>-4.3814416077259667E-8</v>
      </c>
      <c r="AA142" s="67">
        <f t="shared" si="40"/>
        <v>-4.3381066147854615E-8</v>
      </c>
      <c r="AB142" s="68">
        <f t="shared" si="49"/>
        <v>2.2370809766911678E-5</v>
      </c>
      <c r="AC142" s="69"/>
      <c r="AD142" s="70">
        <f t="shared" si="48"/>
        <v>0.22370809766911678</v>
      </c>
      <c r="AE142" s="70"/>
      <c r="AF142" s="74"/>
      <c r="AG142" s="71">
        <v>1360</v>
      </c>
    </row>
    <row r="143" spans="5:33">
      <c r="E143" s="168">
        <v>0.54820601851851847</v>
      </c>
      <c r="F143" s="71">
        <v>1370</v>
      </c>
      <c r="G143" s="58">
        <v>13.35</v>
      </c>
      <c r="H143" s="58">
        <v>7.37</v>
      </c>
      <c r="I143" s="58">
        <v>9.09</v>
      </c>
      <c r="J143" s="58">
        <v>13.41</v>
      </c>
      <c r="K143" s="58">
        <v>6.93</v>
      </c>
      <c r="L143" s="58">
        <v>8.8800000000000008</v>
      </c>
      <c r="M143" s="59">
        <f t="shared" si="34"/>
        <v>13.379999999999999</v>
      </c>
      <c r="N143" s="59">
        <f t="shared" si="35"/>
        <v>7.15</v>
      </c>
      <c r="O143" s="59">
        <f t="shared" si="36"/>
        <v>8.9849999999999994</v>
      </c>
      <c r="P143" s="60">
        <f t="shared" si="41"/>
        <v>0.17781266395178585</v>
      </c>
      <c r="Q143" s="22">
        <f t="shared" si="42"/>
        <v>7.0794578438413597E-8</v>
      </c>
      <c r="R143" s="61">
        <f t="shared" si="43"/>
        <v>5.3806352309074393E-8</v>
      </c>
      <c r="S143" s="22">
        <f t="shared" si="44"/>
        <v>2.8951235488082352E-15</v>
      </c>
      <c r="T143" s="94">
        <v>298</v>
      </c>
      <c r="U143" s="59">
        <f t="shared" si="45"/>
        <v>286.38</v>
      </c>
      <c r="V143" s="63">
        <f t="shared" si="46"/>
        <v>0.68433643570212932</v>
      </c>
      <c r="W143" s="64">
        <f t="shared" si="47"/>
        <v>4.8343315907034343</v>
      </c>
      <c r="X143" s="65">
        <f t="shared" si="37"/>
        <v>-4.1879717957612603E-8</v>
      </c>
      <c r="Y143" s="66">
        <f t="shared" si="38"/>
        <v>-4.1479878366125974E-8</v>
      </c>
      <c r="Z143" s="66">
        <f t="shared" si="39"/>
        <v>-4.1483695767644349E-8</v>
      </c>
      <c r="AA143" s="67">
        <f t="shared" si="40"/>
        <v>-4.108760068567308E-8</v>
      </c>
      <c r="AB143" s="68">
        <f t="shared" si="49"/>
        <v>2.1932680174167202E-5</v>
      </c>
      <c r="AC143" s="69"/>
      <c r="AD143" s="70">
        <f t="shared" si="48"/>
        <v>0.21932680174167202</v>
      </c>
      <c r="AE143" s="70"/>
      <c r="AF143" s="74"/>
      <c r="AG143" s="71">
        <v>1370</v>
      </c>
    </row>
    <row r="144" spans="5:33">
      <c r="E144" s="168">
        <v>0.5483217592592593</v>
      </c>
      <c r="F144" s="71">
        <v>1380</v>
      </c>
      <c r="G144" s="58">
        <v>13.36</v>
      </c>
      <c r="H144" s="58">
        <v>7.37</v>
      </c>
      <c r="I144" s="58">
        <v>9.01</v>
      </c>
      <c r="J144" s="58">
        <v>13.42</v>
      </c>
      <c r="K144" s="58">
        <v>6.93</v>
      </c>
      <c r="L144" s="58">
        <v>9.07</v>
      </c>
      <c r="M144" s="59">
        <f t="shared" si="34"/>
        <v>13.39</v>
      </c>
      <c r="N144" s="59">
        <f t="shared" si="35"/>
        <v>7.15</v>
      </c>
      <c r="O144" s="59">
        <f t="shared" si="36"/>
        <v>9.0399999999999991</v>
      </c>
      <c r="P144" s="60">
        <f t="shared" si="41"/>
        <v>0.17893095537703929</v>
      </c>
      <c r="Q144" s="22">
        <f t="shared" si="42"/>
        <v>7.0794578438413597E-8</v>
      </c>
      <c r="R144" s="61">
        <f t="shared" si="43"/>
        <v>5.3851083971274721E-8</v>
      </c>
      <c r="S144" s="22">
        <f t="shared" si="44"/>
        <v>2.8999392448812812E-15</v>
      </c>
      <c r="T144" s="94">
        <v>298</v>
      </c>
      <c r="U144" s="59">
        <f t="shared" si="45"/>
        <v>286.39</v>
      </c>
      <c r="V144" s="63">
        <f t="shared" si="46"/>
        <v>0.68372363119611568</v>
      </c>
      <c r="W144" s="64">
        <f t="shared" si="47"/>
        <v>4.8275149923043941</v>
      </c>
      <c r="X144" s="65">
        <f t="shared" si="37"/>
        <v>-4.1473284872518423E-8</v>
      </c>
      <c r="Y144" s="66">
        <f t="shared" si="38"/>
        <v>-4.1073609051398223E-8</v>
      </c>
      <c r="Z144" s="66">
        <f t="shared" si="39"/>
        <v>-4.1077460705842268E-8</v>
      </c>
      <c r="AA144" s="67">
        <f t="shared" si="40"/>
        <v>-4.0681562302791679E-8</v>
      </c>
      <c r="AB144" s="68">
        <f t="shared" si="49"/>
        <v>2.1517856062649161E-5</v>
      </c>
      <c r="AC144" s="69"/>
      <c r="AD144" s="70">
        <f t="shared" si="48"/>
        <v>0.2151785606264916</v>
      </c>
      <c r="AE144" s="70"/>
      <c r="AF144" s="74"/>
      <c r="AG144" s="71">
        <v>1380</v>
      </c>
    </row>
    <row r="145" spans="5:33">
      <c r="E145" s="168">
        <v>0.54843750000000002</v>
      </c>
      <c r="F145" s="71">
        <v>1390</v>
      </c>
      <c r="G145" s="58">
        <v>13.36</v>
      </c>
      <c r="H145" s="58">
        <v>7.37</v>
      </c>
      <c r="I145" s="58">
        <v>9.0299999999999994</v>
      </c>
      <c r="J145" s="58">
        <v>13.42</v>
      </c>
      <c r="K145" s="58">
        <v>6.93</v>
      </c>
      <c r="L145" s="58">
        <v>9.07</v>
      </c>
      <c r="M145" s="59">
        <f t="shared" si="34"/>
        <v>13.39</v>
      </c>
      <c r="N145" s="59">
        <f t="shared" si="35"/>
        <v>7.15</v>
      </c>
      <c r="O145" s="59">
        <f t="shared" si="36"/>
        <v>9.0500000000000007</v>
      </c>
      <c r="P145" s="60">
        <f t="shared" si="41"/>
        <v>0.17912888784980152</v>
      </c>
      <c r="Q145" s="22">
        <f t="shared" si="42"/>
        <v>7.0794578438413597E-8</v>
      </c>
      <c r="R145" s="61">
        <f t="shared" si="43"/>
        <v>5.3851083971274721E-8</v>
      </c>
      <c r="S145" s="22">
        <f t="shared" si="44"/>
        <v>2.8999392448812812E-15</v>
      </c>
      <c r="T145" s="94">
        <v>298</v>
      </c>
      <c r="U145" s="59">
        <f t="shared" si="45"/>
        <v>286.39</v>
      </c>
      <c r="V145" s="63">
        <f t="shared" si="46"/>
        <v>0.68372363119611568</v>
      </c>
      <c r="W145" s="64">
        <f t="shared" si="47"/>
        <v>4.8275149923043941</v>
      </c>
      <c r="X145" s="65">
        <f t="shared" si="37"/>
        <v>-4.0726589042568623E-8</v>
      </c>
      <c r="Y145" s="66">
        <f t="shared" si="38"/>
        <v>-4.0333674929858076E-8</v>
      </c>
      <c r="Z145" s="66">
        <f t="shared" si="39"/>
        <v>-4.0337465610678553E-8</v>
      </c>
      <c r="AA145" s="67">
        <f t="shared" si="40"/>
        <v>-3.9948269036793236E-8</v>
      </c>
      <c r="AB145" s="68">
        <f t="shared" si="49"/>
        <v>2.1107094418166177E-5</v>
      </c>
      <c r="AC145" s="69"/>
      <c r="AD145" s="70">
        <f t="shared" si="48"/>
        <v>0.21107094418166178</v>
      </c>
      <c r="AE145" s="70"/>
      <c r="AF145" s="74"/>
      <c r="AG145" s="71">
        <v>1390</v>
      </c>
    </row>
    <row r="146" spans="5:33">
      <c r="E146" s="168">
        <v>0.54855324074074074</v>
      </c>
      <c r="F146" s="71">
        <v>1400</v>
      </c>
      <c r="G146" s="58">
        <v>13.37</v>
      </c>
      <c r="H146" s="58">
        <v>7.37</v>
      </c>
      <c r="I146" s="58">
        <v>9.08</v>
      </c>
      <c r="J146" s="58">
        <v>13.43</v>
      </c>
      <c r="K146" s="58">
        <v>6.93</v>
      </c>
      <c r="L146" s="58">
        <v>8.84</v>
      </c>
      <c r="M146" s="59">
        <f t="shared" si="34"/>
        <v>13.399999999999999</v>
      </c>
      <c r="N146" s="59">
        <f t="shared" si="35"/>
        <v>7.15</v>
      </c>
      <c r="O146" s="59">
        <f t="shared" si="36"/>
        <v>8.9600000000000009</v>
      </c>
      <c r="P146" s="60">
        <f t="shared" si="41"/>
        <v>0.17737708575656302</v>
      </c>
      <c r="Q146" s="22">
        <f t="shared" si="42"/>
        <v>7.0794578438413597E-8</v>
      </c>
      <c r="R146" s="61">
        <f t="shared" si="43"/>
        <v>5.3895852820935578E-8</v>
      </c>
      <c r="S146" s="22">
        <f t="shared" si="44"/>
        <v>2.9047629512959495E-15</v>
      </c>
      <c r="T146" s="94">
        <v>298</v>
      </c>
      <c r="U146" s="59">
        <f t="shared" si="45"/>
        <v>286.39999999999998</v>
      </c>
      <c r="V146" s="63">
        <f t="shared" si="46"/>
        <v>0.68311086948371036</v>
      </c>
      <c r="W146" s="64">
        <f t="shared" si="47"/>
        <v>4.8207084805911551</v>
      </c>
      <c r="X146" s="65">
        <f t="shared" si="37"/>
        <v>-3.9679361817438662E-8</v>
      </c>
      <c r="Y146" s="66">
        <f t="shared" si="38"/>
        <v>-3.9299128023181678E-8</v>
      </c>
      <c r="Z146" s="66">
        <f t="shared" si="39"/>
        <v>-3.9302771673978294E-8</v>
      </c>
      <c r="AA146" s="67">
        <f t="shared" si="40"/>
        <v>-3.8926111698791606E-8</v>
      </c>
      <c r="AB146" s="68">
        <f t="shared" si="49"/>
        <v>2.0703732519565453E-5</v>
      </c>
      <c r="AC146" s="69"/>
      <c r="AD146" s="70">
        <f t="shared" si="48"/>
        <v>0.20703732519565454</v>
      </c>
      <c r="AE146" s="70"/>
      <c r="AF146" s="74"/>
      <c r="AG146" s="71">
        <v>1400</v>
      </c>
    </row>
    <row r="147" spans="5:33">
      <c r="E147" s="168">
        <v>0.54866898148148147</v>
      </c>
      <c r="F147" s="71">
        <v>1410</v>
      </c>
      <c r="G147" s="58">
        <v>13.38</v>
      </c>
      <c r="H147" s="58">
        <v>7.37</v>
      </c>
      <c r="I147" s="58">
        <v>8.99</v>
      </c>
      <c r="J147" s="58">
        <v>13.44</v>
      </c>
      <c r="K147" s="58">
        <v>6.93</v>
      </c>
      <c r="L147" s="58">
        <v>8.8000000000000007</v>
      </c>
      <c r="M147" s="59">
        <f t="shared" si="34"/>
        <v>13.41</v>
      </c>
      <c r="N147" s="59">
        <f t="shared" si="35"/>
        <v>7.15</v>
      </c>
      <c r="O147" s="59">
        <f t="shared" si="36"/>
        <v>8.8949999999999996</v>
      </c>
      <c r="P147" s="60">
        <f t="shared" si="41"/>
        <v>0.17611969532784033</v>
      </c>
      <c r="Q147" s="22">
        <f t="shared" si="42"/>
        <v>7.0794578438413597E-8</v>
      </c>
      <c r="R147" s="61">
        <f t="shared" si="43"/>
        <v>5.3940658888972622E-8</v>
      </c>
      <c r="S147" s="22">
        <f t="shared" si="44"/>
        <v>2.9095946813765011E-15</v>
      </c>
      <c r="T147" s="94">
        <v>298</v>
      </c>
      <c r="U147" s="59">
        <f t="shared" si="45"/>
        <v>286.41000000000003</v>
      </c>
      <c r="V147" s="63">
        <f t="shared" si="46"/>
        <v>0.68249815056043184</v>
      </c>
      <c r="W147" s="64">
        <f t="shared" si="47"/>
        <v>4.8139120399519841</v>
      </c>
      <c r="X147" s="65">
        <f t="shared" si="37"/>
        <v>-3.8769144098290094E-8</v>
      </c>
      <c r="Y147" s="66">
        <f t="shared" si="38"/>
        <v>-3.8399130934962353E-8</v>
      </c>
      <c r="Z147" s="66">
        <f t="shared" si="39"/>
        <v>-3.8402662344907556E-8</v>
      </c>
      <c r="AA147" s="67">
        <f t="shared" si="40"/>
        <v>-3.8036113183889626E-8</v>
      </c>
      <c r="AB147" s="68">
        <f t="shared" si="49"/>
        <v>2.0310717064714539E-5</v>
      </c>
      <c r="AC147" s="69"/>
      <c r="AD147" s="70">
        <f t="shared" si="48"/>
        <v>0.2031071706471454</v>
      </c>
      <c r="AE147" s="70"/>
      <c r="AF147" s="74"/>
      <c r="AG147" s="71">
        <v>1410</v>
      </c>
    </row>
    <row r="148" spans="5:33">
      <c r="E148" s="168">
        <v>0.54878472222222219</v>
      </c>
      <c r="F148" s="71">
        <v>1420</v>
      </c>
      <c r="G148" s="58">
        <v>13.39</v>
      </c>
      <c r="H148" s="58">
        <v>7.37</v>
      </c>
      <c r="I148" s="58">
        <v>8.98</v>
      </c>
      <c r="J148" s="58">
        <v>13.44</v>
      </c>
      <c r="K148" s="58">
        <v>6.93</v>
      </c>
      <c r="L148" s="58">
        <v>8.75</v>
      </c>
      <c r="M148" s="59">
        <f t="shared" si="34"/>
        <v>13.414999999999999</v>
      </c>
      <c r="N148" s="59">
        <f t="shared" si="35"/>
        <v>7.15</v>
      </c>
      <c r="O148" s="59">
        <f t="shared" si="36"/>
        <v>8.8650000000000002</v>
      </c>
      <c r="P148" s="60">
        <f t="shared" si="41"/>
        <v>0.17554034649263661</v>
      </c>
      <c r="Q148" s="22">
        <f t="shared" si="42"/>
        <v>7.0794578438413597E-8</v>
      </c>
      <c r="R148" s="61">
        <f t="shared" si="43"/>
        <v>5.3963075889550341E-8</v>
      </c>
      <c r="S148" s="22">
        <f t="shared" si="44"/>
        <v>2.9120135594613692E-15</v>
      </c>
      <c r="T148" s="94">
        <v>298</v>
      </c>
      <c r="U148" s="59">
        <f t="shared" si="45"/>
        <v>286.41500000000002</v>
      </c>
      <c r="V148" s="63">
        <f t="shared" si="46"/>
        <v>0.68219180714331495</v>
      </c>
      <c r="W148" s="64">
        <f t="shared" si="47"/>
        <v>4.8105175914134</v>
      </c>
      <c r="X148" s="65">
        <f t="shared" si="37"/>
        <v>-3.7969305889905932E-8</v>
      </c>
      <c r="Y148" s="66">
        <f t="shared" si="38"/>
        <v>-3.7607563097182484E-8</v>
      </c>
      <c r="Z148" s="66">
        <f t="shared" si="39"/>
        <v>-3.7611009508567162E-8</v>
      </c>
      <c r="AA148" s="67">
        <f t="shared" si="40"/>
        <v>-3.7252647457632929E-8</v>
      </c>
      <c r="AB148" s="68">
        <f t="shared" si="49"/>
        <v>1.9926702324978006E-5</v>
      </c>
      <c r="AC148" s="69"/>
      <c r="AD148" s="70">
        <f t="shared" si="48"/>
        <v>0.19926702324978007</v>
      </c>
      <c r="AE148" s="70"/>
      <c r="AF148" s="74"/>
      <c r="AG148" s="71">
        <v>1420</v>
      </c>
    </row>
    <row r="149" spans="5:33">
      <c r="E149" s="168">
        <v>0.54890046296296291</v>
      </c>
      <c r="F149" s="71">
        <v>1430</v>
      </c>
      <c r="G149" s="58">
        <v>13.39</v>
      </c>
      <c r="H149" s="58">
        <v>7.37</v>
      </c>
      <c r="I149" s="58">
        <v>8.92</v>
      </c>
      <c r="J149" s="58">
        <v>13.44</v>
      </c>
      <c r="K149" s="58">
        <v>6.93</v>
      </c>
      <c r="L149" s="58">
        <v>8.6199999999999992</v>
      </c>
      <c r="M149" s="59">
        <f t="shared" si="34"/>
        <v>13.414999999999999</v>
      </c>
      <c r="N149" s="59">
        <f t="shared" si="35"/>
        <v>7.15</v>
      </c>
      <c r="O149" s="59">
        <f t="shared" si="36"/>
        <v>8.77</v>
      </c>
      <c r="P149" s="60">
        <f t="shared" si="41"/>
        <v>0.17365920346761685</v>
      </c>
      <c r="Q149" s="22">
        <f t="shared" si="42"/>
        <v>7.0794578438413597E-8</v>
      </c>
      <c r="R149" s="61">
        <f t="shared" si="43"/>
        <v>5.3963075889550341E-8</v>
      </c>
      <c r="S149" s="22">
        <f t="shared" si="44"/>
        <v>2.9120135594613692E-15</v>
      </c>
      <c r="T149" s="94">
        <v>298</v>
      </c>
      <c r="U149" s="59">
        <f t="shared" si="45"/>
        <v>286.41500000000002</v>
      </c>
      <c r="V149" s="63">
        <f t="shared" si="46"/>
        <v>0.68219180714331495</v>
      </c>
      <c r="W149" s="64">
        <f t="shared" si="47"/>
        <v>4.8105175914134</v>
      </c>
      <c r="X149" s="65">
        <f t="shared" si="37"/>
        <v>-3.6853458771183568E-8</v>
      </c>
      <c r="Y149" s="66">
        <f t="shared" si="38"/>
        <v>-3.6506109544686205E-8</v>
      </c>
      <c r="Z149" s="66">
        <f t="shared" si="39"/>
        <v>-3.6509383361830412E-8</v>
      </c>
      <c r="AA149" s="67">
        <f t="shared" si="40"/>
        <v>-3.6165246240068664E-8</v>
      </c>
      <c r="AB149" s="68">
        <f t="shared" si="49"/>
        <v>1.9550603827379611E-5</v>
      </c>
      <c r="AC149" s="69"/>
      <c r="AD149" s="70">
        <f t="shared" si="48"/>
        <v>0.19550603827379612</v>
      </c>
      <c r="AE149" s="70"/>
      <c r="AF149" s="74"/>
      <c r="AG149" s="71">
        <v>1430</v>
      </c>
    </row>
    <row r="150" spans="5:33">
      <c r="E150" s="168">
        <v>0.54901620370370374</v>
      </c>
      <c r="F150" s="71">
        <v>1440</v>
      </c>
      <c r="G150" s="58">
        <v>13.4</v>
      </c>
      <c r="H150" s="58">
        <v>7.38</v>
      </c>
      <c r="I150" s="58">
        <v>9.19</v>
      </c>
      <c r="J150" s="58">
        <v>13.46</v>
      </c>
      <c r="K150" s="58">
        <v>6.93</v>
      </c>
      <c r="L150" s="58">
        <v>8.91</v>
      </c>
      <c r="M150" s="59">
        <f t="shared" si="34"/>
        <v>13.43</v>
      </c>
      <c r="N150" s="59">
        <f t="shared" si="35"/>
        <v>7.1549999999999994</v>
      </c>
      <c r="O150" s="59">
        <f t="shared" si="36"/>
        <v>9.0500000000000007</v>
      </c>
      <c r="P150" s="60">
        <f t="shared" si="41"/>
        <v>0.17924849725665587</v>
      </c>
      <c r="Q150" s="22">
        <f t="shared" si="42"/>
        <v>6.9984199600227406E-8</v>
      </c>
      <c r="R150" s="61">
        <f t="shared" si="43"/>
        <v>5.4656025150289289E-8</v>
      </c>
      <c r="S150" s="22">
        <f t="shared" si="44"/>
        <v>2.9872810852290553E-15</v>
      </c>
      <c r="T150" s="94">
        <v>298</v>
      </c>
      <c r="U150" s="59">
        <f t="shared" si="45"/>
        <v>286.43</v>
      </c>
      <c r="V150" s="63">
        <f t="shared" si="46"/>
        <v>0.6812728410633383</v>
      </c>
      <c r="W150" s="64">
        <f t="shared" si="47"/>
        <v>4.8003493095749432</v>
      </c>
      <c r="X150" s="65">
        <f t="shared" si="37"/>
        <v>-3.8375235773099832E-8</v>
      </c>
      <c r="Y150" s="66">
        <f t="shared" si="38"/>
        <v>-3.7991441473241064E-8</v>
      </c>
      <c r="Z150" s="66">
        <f t="shared" si="39"/>
        <v>-3.799527983570677E-8</v>
      </c>
      <c r="AA150" s="67">
        <f t="shared" si="40"/>
        <v>-3.7615247122674126E-8</v>
      </c>
      <c r="AB150" s="68">
        <f t="shared" si="49"/>
        <v>1.9185521009339137E-5</v>
      </c>
      <c r="AC150" s="69"/>
      <c r="AD150" s="70">
        <f t="shared" si="48"/>
        <v>0.19185521009339138</v>
      </c>
      <c r="AE150" s="70"/>
      <c r="AF150" s="74"/>
      <c r="AG150" s="71">
        <v>1440</v>
      </c>
    </row>
    <row r="151" spans="5:33">
      <c r="E151" s="168">
        <v>0.54913194444444446</v>
      </c>
      <c r="F151" s="71">
        <v>1450</v>
      </c>
      <c r="G151" s="58">
        <v>13.41</v>
      </c>
      <c r="H151" s="58">
        <v>7.38</v>
      </c>
      <c r="I151" s="58">
        <v>9.14</v>
      </c>
      <c r="J151" s="58">
        <v>13.46</v>
      </c>
      <c r="K151" s="58">
        <v>6.93</v>
      </c>
      <c r="L151" s="58">
        <v>8.7200000000000006</v>
      </c>
      <c r="M151" s="59">
        <f t="shared" si="34"/>
        <v>13.435</v>
      </c>
      <c r="N151" s="59">
        <f t="shared" si="35"/>
        <v>7.1549999999999994</v>
      </c>
      <c r="O151" s="59">
        <f t="shared" si="36"/>
        <v>8.93</v>
      </c>
      <c r="P151" s="60">
        <f t="shared" si="41"/>
        <v>0.17688648561388434</v>
      </c>
      <c r="Q151" s="22">
        <f t="shared" si="42"/>
        <v>6.9984199600227406E-8</v>
      </c>
      <c r="R151" s="61">
        <f t="shared" si="43"/>
        <v>5.4678739447307679E-8</v>
      </c>
      <c r="S151" s="22">
        <f t="shared" si="44"/>
        <v>2.9897645475465608E-15</v>
      </c>
      <c r="T151" s="94">
        <v>298</v>
      </c>
      <c r="U151" s="59">
        <f t="shared" si="45"/>
        <v>286.435</v>
      </c>
      <c r="V151" s="63">
        <f t="shared" si="46"/>
        <v>0.68096654042526727</v>
      </c>
      <c r="W151" s="64">
        <f t="shared" si="47"/>
        <v>4.796964897078464</v>
      </c>
      <c r="X151" s="65">
        <f t="shared" si="37"/>
        <v>-3.7176675201402698E-8</v>
      </c>
      <c r="Y151" s="66">
        <f t="shared" si="38"/>
        <v>-3.6809203127761279E-8</v>
      </c>
      <c r="Z151" s="66">
        <f t="shared" si="39"/>
        <v>-3.6812835397838548E-8</v>
      </c>
      <c r="AA151" s="67">
        <f t="shared" si="40"/>
        <v>-3.6448923788078167E-8</v>
      </c>
      <c r="AB151" s="68">
        <f t="shared" si="49"/>
        <v>1.8805581133483021E-5</v>
      </c>
      <c r="AC151" s="69"/>
      <c r="AD151" s="70">
        <f t="shared" si="48"/>
        <v>0.18805581133483021</v>
      </c>
      <c r="AE151" s="70"/>
      <c r="AF151" s="74"/>
      <c r="AG151" s="71">
        <v>1450</v>
      </c>
    </row>
    <row r="152" spans="5:33">
      <c r="E152" s="168">
        <v>0.54924768518518519</v>
      </c>
      <c r="F152" s="71">
        <v>1460</v>
      </c>
      <c r="G152" s="58">
        <v>13.41</v>
      </c>
      <c r="H152" s="58">
        <v>7.38</v>
      </c>
      <c r="I152" s="58">
        <v>9.08</v>
      </c>
      <c r="J152" s="58">
        <v>13.47</v>
      </c>
      <c r="K152" s="58">
        <v>6.93</v>
      </c>
      <c r="L152" s="58">
        <v>8.86</v>
      </c>
      <c r="M152" s="59">
        <f t="shared" si="34"/>
        <v>13.440000000000001</v>
      </c>
      <c r="N152" s="59">
        <f t="shared" si="35"/>
        <v>7.1549999999999994</v>
      </c>
      <c r="O152" s="59">
        <f t="shared" si="36"/>
        <v>8.9699999999999989</v>
      </c>
      <c r="P152" s="60">
        <f t="shared" si="41"/>
        <v>0.17769364291717529</v>
      </c>
      <c r="Q152" s="22">
        <f t="shared" si="42"/>
        <v>6.9984199600227406E-8</v>
      </c>
      <c r="R152" s="61">
        <f t="shared" si="43"/>
        <v>5.4701463184077438E-8</v>
      </c>
      <c r="S152" s="22">
        <f t="shared" si="44"/>
        <v>2.9922500744789795E-15</v>
      </c>
      <c r="T152" s="94">
        <v>298</v>
      </c>
      <c r="U152" s="59">
        <f t="shared" si="45"/>
        <v>286.44</v>
      </c>
      <c r="V152" s="63">
        <f t="shared" si="46"/>
        <v>0.68066025048055823</v>
      </c>
      <c r="W152" s="64">
        <f t="shared" si="47"/>
        <v>4.7935829887393959</v>
      </c>
      <c r="X152" s="65">
        <f t="shared" si="37"/>
        <v>-3.6671563265245233E-8</v>
      </c>
      <c r="Y152" s="66">
        <f t="shared" si="38"/>
        <v>-3.6306870084315897E-8</v>
      </c>
      <c r="Z152" s="66">
        <f t="shared" si="39"/>
        <v>-3.6310496903146992E-8</v>
      </c>
      <c r="AA152" s="67">
        <f t="shared" si="40"/>
        <v>-3.5949358404713224E-8</v>
      </c>
      <c r="AB152" s="68">
        <f t="shared" si="49"/>
        <v>1.8437465006748554E-5</v>
      </c>
      <c r="AC152" s="69"/>
      <c r="AD152" s="70">
        <f t="shared" si="48"/>
        <v>0.18437465006748555</v>
      </c>
      <c r="AE152" s="70"/>
      <c r="AF152" s="74"/>
      <c r="AG152" s="71">
        <v>1460</v>
      </c>
    </row>
    <row r="153" spans="5:33">
      <c r="E153" s="168">
        <v>0.54936342592592591</v>
      </c>
      <c r="F153" s="71">
        <v>1470</v>
      </c>
      <c r="G153" s="58">
        <v>13.41</v>
      </c>
      <c r="H153" s="58">
        <v>7.37</v>
      </c>
      <c r="I153" s="58">
        <v>9</v>
      </c>
      <c r="J153" s="58">
        <v>13.47</v>
      </c>
      <c r="K153" s="58">
        <v>6.93</v>
      </c>
      <c r="L153" s="58">
        <v>8.6199999999999992</v>
      </c>
      <c r="M153" s="59">
        <f t="shared" si="34"/>
        <v>13.440000000000001</v>
      </c>
      <c r="N153" s="59">
        <f t="shared" si="35"/>
        <v>7.15</v>
      </c>
      <c r="O153" s="59">
        <f t="shared" si="36"/>
        <v>8.8099999999999987</v>
      </c>
      <c r="P153" s="60">
        <f t="shared" si="41"/>
        <v>0.17452407960984551</v>
      </c>
      <c r="Q153" s="22">
        <f t="shared" si="42"/>
        <v>7.0794578438413597E-8</v>
      </c>
      <c r="R153" s="61">
        <f t="shared" si="43"/>
        <v>5.4075300712882552E-8</v>
      </c>
      <c r="S153" s="22">
        <f t="shared" si="44"/>
        <v>2.9241381471886762E-15</v>
      </c>
      <c r="T153" s="94">
        <v>298</v>
      </c>
      <c r="U153" s="59">
        <f t="shared" si="45"/>
        <v>286.44</v>
      </c>
      <c r="V153" s="63">
        <f t="shared" si="46"/>
        <v>0.68066025048055823</v>
      </c>
      <c r="W153" s="64">
        <f t="shared" si="47"/>
        <v>4.7935829887393959</v>
      </c>
      <c r="X153" s="65">
        <f t="shared" si="37"/>
        <v>-3.4504433588703924E-8</v>
      </c>
      <c r="Y153" s="66">
        <f t="shared" si="38"/>
        <v>-3.4175084408277352E-8</v>
      </c>
      <c r="Z153" s="66">
        <f t="shared" si="39"/>
        <v>-3.417822808783867E-8</v>
      </c>
      <c r="AA153" s="67">
        <f t="shared" si="40"/>
        <v>-3.3851962573335776E-8</v>
      </c>
      <c r="AB153" s="68">
        <f t="shared" si="49"/>
        <v>1.8074372247340415E-5</v>
      </c>
      <c r="AC153" s="69"/>
      <c r="AD153" s="70">
        <f t="shared" si="48"/>
        <v>0.18074372247340414</v>
      </c>
      <c r="AE153" s="70"/>
      <c r="AF153" s="74"/>
      <c r="AG153" s="71">
        <v>1470</v>
      </c>
    </row>
    <row r="154" spans="5:33">
      <c r="E154" s="168">
        <v>0.54947916666666663</v>
      </c>
      <c r="F154" s="71">
        <v>1480</v>
      </c>
      <c r="G154" s="58">
        <v>13.42</v>
      </c>
      <c r="H154" s="58">
        <v>7.37</v>
      </c>
      <c r="I154" s="58">
        <v>8.9499999999999993</v>
      </c>
      <c r="J154" s="58">
        <v>13.48</v>
      </c>
      <c r="K154" s="58">
        <v>6.93</v>
      </c>
      <c r="L154" s="58">
        <v>8.4600000000000009</v>
      </c>
      <c r="M154" s="59">
        <f t="shared" si="34"/>
        <v>13.45</v>
      </c>
      <c r="N154" s="59">
        <f t="shared" si="35"/>
        <v>7.15</v>
      </c>
      <c r="O154" s="59">
        <f t="shared" si="36"/>
        <v>8.7050000000000001</v>
      </c>
      <c r="P154" s="60">
        <f t="shared" si="41"/>
        <v>0.17247284974204957</v>
      </c>
      <c r="Q154" s="22">
        <f t="shared" si="42"/>
        <v>7.0794578438413597E-8</v>
      </c>
      <c r="R154" s="61">
        <f t="shared" si="43"/>
        <v>5.4120255964094789E-8</v>
      </c>
      <c r="S154" s="22">
        <f t="shared" si="44"/>
        <v>2.9290021056191376E-15</v>
      </c>
      <c r="T154" s="94">
        <v>298</v>
      </c>
      <c r="U154" s="59">
        <f t="shared" si="45"/>
        <v>286.45</v>
      </c>
      <c r="V154" s="63">
        <f t="shared" si="46"/>
        <v>0.68004770266898373</v>
      </c>
      <c r="W154" s="64">
        <f t="shared" si="47"/>
        <v>4.7868266767825682</v>
      </c>
      <c r="X154" s="65">
        <f t="shared" si="37"/>
        <v>-3.355705496342134E-8</v>
      </c>
      <c r="Y154" s="66">
        <f t="shared" si="38"/>
        <v>-3.323953922879066E-8</v>
      </c>
      <c r="Z154" s="66">
        <f t="shared" si="39"/>
        <v>-3.3242543552079689E-8</v>
      </c>
      <c r="AA154" s="67">
        <f t="shared" si="40"/>
        <v>-3.2927975287124559E-8</v>
      </c>
      <c r="AB154" s="68">
        <f t="shared" si="49"/>
        <v>1.7732600545416631E-5</v>
      </c>
      <c r="AC154" s="69"/>
      <c r="AD154" s="70">
        <f t="shared" si="48"/>
        <v>0.1773260054541663</v>
      </c>
      <c r="AE154" s="70"/>
      <c r="AF154" s="74"/>
      <c r="AG154" s="71">
        <v>1480</v>
      </c>
    </row>
    <row r="155" spans="5:33">
      <c r="E155" s="168">
        <v>0.54959490740740735</v>
      </c>
      <c r="F155" s="71">
        <v>1490</v>
      </c>
      <c r="G155" s="58">
        <v>13.43</v>
      </c>
      <c r="H155" s="58">
        <v>7.37</v>
      </c>
      <c r="I155" s="58">
        <v>8.82</v>
      </c>
      <c r="J155" s="58">
        <v>13.48</v>
      </c>
      <c r="K155" s="58">
        <v>6.93</v>
      </c>
      <c r="L155" s="58">
        <v>8.25</v>
      </c>
      <c r="M155" s="59">
        <f t="shared" si="34"/>
        <v>13.455</v>
      </c>
      <c r="N155" s="59">
        <f t="shared" si="35"/>
        <v>7.15</v>
      </c>
      <c r="O155" s="59">
        <f t="shared" si="36"/>
        <v>8.5350000000000001</v>
      </c>
      <c r="P155" s="60">
        <f t="shared" si="41"/>
        <v>0.16911874675319752</v>
      </c>
      <c r="Q155" s="22">
        <f t="shared" si="42"/>
        <v>7.0794578438413597E-8</v>
      </c>
      <c r="R155" s="61">
        <f t="shared" si="43"/>
        <v>5.4142747602762224E-8</v>
      </c>
      <c r="S155" s="22">
        <f t="shared" si="44"/>
        <v>2.9314371179764147E-15</v>
      </c>
      <c r="T155" s="94">
        <v>298</v>
      </c>
      <c r="U155" s="59">
        <f t="shared" si="45"/>
        <v>286.45499999999998</v>
      </c>
      <c r="V155" s="63">
        <f t="shared" si="46"/>
        <v>0.67974144480099996</v>
      </c>
      <c r="W155" s="64">
        <f t="shared" si="47"/>
        <v>4.7834522692932886</v>
      </c>
      <c r="X155" s="65">
        <f t="shared" si="37"/>
        <v>-3.233727712487542E-8</v>
      </c>
      <c r="Y155" s="66">
        <f t="shared" si="38"/>
        <v>-3.2036791963744678E-8</v>
      </c>
      <c r="Z155" s="66">
        <f t="shared" si="39"/>
        <v>-3.2039584138599446E-8</v>
      </c>
      <c r="AA155" s="67">
        <f t="shared" si="40"/>
        <v>-3.1741839261305686E-8</v>
      </c>
      <c r="AB155" s="68">
        <f t="shared" si="49"/>
        <v>1.7400185219062821E-5</v>
      </c>
      <c r="AC155" s="69"/>
      <c r="AD155" s="70">
        <f t="shared" si="48"/>
        <v>0.17400185219062822</v>
      </c>
      <c r="AE155" s="70"/>
      <c r="AF155" s="74"/>
      <c r="AG155" s="71">
        <v>1490</v>
      </c>
    </row>
    <row r="156" spans="5:33">
      <c r="E156" s="168">
        <v>0.54971064814814818</v>
      </c>
      <c r="F156" s="71">
        <v>1500</v>
      </c>
      <c r="G156" s="58">
        <v>13.43</v>
      </c>
      <c r="H156" s="58">
        <v>7.36</v>
      </c>
      <c r="I156" s="58">
        <v>8.83</v>
      </c>
      <c r="J156" s="58">
        <v>13.48</v>
      </c>
      <c r="K156" s="58">
        <v>6.93</v>
      </c>
      <c r="L156" s="58">
        <v>8.15</v>
      </c>
      <c r="M156" s="59">
        <f t="shared" si="34"/>
        <v>13.455</v>
      </c>
      <c r="N156" s="59">
        <f t="shared" si="35"/>
        <v>7.1449999999999996</v>
      </c>
      <c r="O156" s="59">
        <f t="shared" si="36"/>
        <v>8.49</v>
      </c>
      <c r="P156" s="60">
        <f t="shared" si="41"/>
        <v>0.16822708376504358</v>
      </c>
      <c r="Q156" s="22">
        <f t="shared" si="42"/>
        <v>7.1614341021290254E-8</v>
      </c>
      <c r="R156" s="61">
        <f t="shared" si="43"/>
        <v>5.3522980695939967E-8</v>
      </c>
      <c r="S156" s="22">
        <f t="shared" si="44"/>
        <v>2.8647094625779624E-15</v>
      </c>
      <c r="T156" s="94">
        <v>298</v>
      </c>
      <c r="U156" s="59">
        <f t="shared" si="45"/>
        <v>286.45499999999998</v>
      </c>
      <c r="V156" s="63">
        <f t="shared" si="46"/>
        <v>0.67974144480099996</v>
      </c>
      <c r="W156" s="64">
        <f t="shared" si="47"/>
        <v>4.7834522692932886</v>
      </c>
      <c r="X156" s="65">
        <f t="shared" si="37"/>
        <v>-3.08557773251663E-8</v>
      </c>
      <c r="Y156" s="66">
        <f t="shared" si="38"/>
        <v>-3.0577062392080007E-8</v>
      </c>
      <c r="Z156" s="66">
        <f t="shared" si="39"/>
        <v>-3.0579579976165047E-8</v>
      </c>
      <c r="AA156" s="67">
        <f t="shared" si="40"/>
        <v>-3.0303337145355157E-8</v>
      </c>
      <c r="AB156" s="68">
        <f t="shared" si="49"/>
        <v>1.7079798771411374E-5</v>
      </c>
      <c r="AC156" s="75">
        <f>D14</f>
        <v>2.6115189158667418E-5</v>
      </c>
      <c r="AD156" s="70">
        <f t="shared" si="48"/>
        <v>0.17079798771411372</v>
      </c>
      <c r="AE156" s="70">
        <f>AC156*10000</f>
        <v>0.26115189158667418</v>
      </c>
      <c r="AF156" s="74">
        <f>(AD162-AE162)*(AD162-AE162)</f>
        <v>2.3448599295198574E-2</v>
      </c>
      <c r="AG156" s="71">
        <v>1500</v>
      </c>
    </row>
    <row r="157" spans="5:33">
      <c r="E157" s="168">
        <v>0.54982638888888891</v>
      </c>
      <c r="F157" s="71">
        <v>1510</v>
      </c>
      <c r="G157" s="58">
        <v>13.43</v>
      </c>
      <c r="H157" s="58">
        <v>7.36</v>
      </c>
      <c r="I157" s="58">
        <v>8.73</v>
      </c>
      <c r="J157" s="58">
        <v>13.48</v>
      </c>
      <c r="K157" s="58">
        <v>6.93</v>
      </c>
      <c r="L157" s="58">
        <v>8.0500000000000007</v>
      </c>
      <c r="M157" s="59">
        <f t="shared" si="34"/>
        <v>13.455</v>
      </c>
      <c r="N157" s="59">
        <f t="shared" si="35"/>
        <v>7.1449999999999996</v>
      </c>
      <c r="O157" s="59">
        <f t="shared" si="36"/>
        <v>8.39</v>
      </c>
      <c r="P157" s="60">
        <f t="shared" si="41"/>
        <v>0.16624561045803479</v>
      </c>
      <c r="Q157" s="22">
        <f t="shared" si="42"/>
        <v>7.1614341021290254E-8</v>
      </c>
      <c r="R157" s="61">
        <f t="shared" si="43"/>
        <v>5.3522980695939967E-8</v>
      </c>
      <c r="S157" s="22">
        <f t="shared" si="44"/>
        <v>2.8647094625779624E-15</v>
      </c>
      <c r="T157" s="94">
        <v>298</v>
      </c>
      <c r="U157" s="59">
        <f t="shared" si="45"/>
        <v>286.45499999999998</v>
      </c>
      <c r="V157" s="63">
        <f t="shared" si="46"/>
        <v>0.67974144480099996</v>
      </c>
      <c r="W157" s="64">
        <f t="shared" si="47"/>
        <v>4.7834522692932886</v>
      </c>
      <c r="X157" s="65">
        <f t="shared" si="37"/>
        <v>-2.9946422496577232E-8</v>
      </c>
      <c r="Y157" s="66">
        <f t="shared" si="38"/>
        <v>-2.9679107721103469E-8</v>
      </c>
      <c r="Z157" s="66">
        <f t="shared" si="39"/>
        <v>-2.968149388890681E-8</v>
      </c>
      <c r="AA157" s="67">
        <f t="shared" si="40"/>
        <v>-2.9416522681295722E-8</v>
      </c>
      <c r="AB157" s="68">
        <f t="shared" si="49"/>
        <v>1.6774011439399689E-5</v>
      </c>
      <c r="AC157" s="69"/>
      <c r="AD157" s="70">
        <f t="shared" si="48"/>
        <v>0.16774011439399689</v>
      </c>
      <c r="AE157" s="70"/>
      <c r="AF157" s="74"/>
      <c r="AG157" s="71">
        <v>1510</v>
      </c>
    </row>
    <row r="158" spans="5:33">
      <c r="E158" s="168">
        <v>0.54994212962962963</v>
      </c>
      <c r="F158" s="71">
        <v>1520</v>
      </c>
      <c r="G158" s="58">
        <v>13.45</v>
      </c>
      <c r="H158" s="58">
        <v>7.37</v>
      </c>
      <c r="I158" s="58">
        <v>8.83</v>
      </c>
      <c r="J158" s="58">
        <v>13.5</v>
      </c>
      <c r="K158" s="58">
        <v>6.93</v>
      </c>
      <c r="L158" s="58">
        <v>8.52</v>
      </c>
      <c r="M158" s="59">
        <f t="shared" si="34"/>
        <v>13.475</v>
      </c>
      <c r="N158" s="59">
        <f t="shared" si="35"/>
        <v>7.15</v>
      </c>
      <c r="O158" s="59">
        <f t="shared" si="36"/>
        <v>8.6750000000000007</v>
      </c>
      <c r="P158" s="60">
        <f t="shared" si="41"/>
        <v>0.17195024136224263</v>
      </c>
      <c r="Q158" s="22">
        <f t="shared" si="42"/>
        <v>7.0794578438413597E-8</v>
      </c>
      <c r="R158" s="61">
        <f t="shared" si="43"/>
        <v>5.4232807668461952E-8</v>
      </c>
      <c r="S158" s="22">
        <f t="shared" si="44"/>
        <v>2.9411974276043854E-15</v>
      </c>
      <c r="T158" s="94">
        <v>298</v>
      </c>
      <c r="U158" s="59">
        <f t="shared" si="45"/>
        <v>286.47500000000002</v>
      </c>
      <c r="V158" s="63">
        <f t="shared" si="46"/>
        <v>0.67851652023467257</v>
      </c>
      <c r="W158" s="64">
        <f t="shared" si="47"/>
        <v>4.7699795841684622</v>
      </c>
      <c r="X158" s="65">
        <f t="shared" si="37"/>
        <v>-3.132655711979728E-8</v>
      </c>
      <c r="Y158" s="66">
        <f t="shared" si="38"/>
        <v>-3.1028765956415474E-8</v>
      </c>
      <c r="Z158" s="66">
        <f t="shared" si="39"/>
        <v>-3.1031596767878393E-8</v>
      </c>
      <c r="AA158" s="67">
        <f t="shared" si="40"/>
        <v>-3.0736582596407259E-8</v>
      </c>
      <c r="AB158" s="68">
        <f t="shared" si="49"/>
        <v>1.64772045254032E-5</v>
      </c>
      <c r="AC158" s="69"/>
      <c r="AD158" s="70">
        <f t="shared" si="48"/>
        <v>0.164772045254032</v>
      </c>
      <c r="AE158" s="70"/>
      <c r="AF158" s="74"/>
      <c r="AG158" s="71">
        <v>1520</v>
      </c>
    </row>
    <row r="159" spans="5:33">
      <c r="E159" s="168">
        <v>0.55005787037037035</v>
      </c>
      <c r="F159" s="71">
        <v>1530</v>
      </c>
      <c r="G159" s="58">
        <v>13.45</v>
      </c>
      <c r="H159" s="58">
        <v>7.37</v>
      </c>
      <c r="I159" s="58">
        <v>8.8800000000000008</v>
      </c>
      <c r="J159" s="58">
        <v>13.51</v>
      </c>
      <c r="K159" s="58">
        <v>6.93</v>
      </c>
      <c r="L159" s="58">
        <v>8.56</v>
      </c>
      <c r="M159" s="59">
        <f t="shared" si="34"/>
        <v>13.48</v>
      </c>
      <c r="N159" s="59">
        <f t="shared" si="35"/>
        <v>7.15</v>
      </c>
      <c r="O159" s="59">
        <f t="shared" si="36"/>
        <v>8.7200000000000006</v>
      </c>
      <c r="P159" s="60">
        <f t="shared" si="41"/>
        <v>0.17285664077090232</v>
      </c>
      <c r="Q159" s="22">
        <f t="shared" si="42"/>
        <v>7.0794578438413597E-8</v>
      </c>
      <c r="R159" s="61">
        <f t="shared" si="43"/>
        <v>5.4255346082079375E-8</v>
      </c>
      <c r="S159" s="22">
        <f t="shared" si="44"/>
        <v>2.9436425784862057E-15</v>
      </c>
      <c r="T159" s="94">
        <v>298</v>
      </c>
      <c r="U159" s="59">
        <f t="shared" si="45"/>
        <v>286.48</v>
      </c>
      <c r="V159" s="63">
        <f t="shared" si="46"/>
        <v>0.67821031581669833</v>
      </c>
      <c r="W159" s="64">
        <f t="shared" si="47"/>
        <v>4.7666176394477455</v>
      </c>
      <c r="X159" s="65">
        <f t="shared" si="37"/>
        <v>-3.0946120872846617E-8</v>
      </c>
      <c r="Y159" s="66">
        <f t="shared" si="38"/>
        <v>-3.0649940865979222E-8</v>
      </c>
      <c r="Z159" s="66">
        <f t="shared" si="39"/>
        <v>-3.0652775553946373E-8</v>
      </c>
      <c r="AA159" s="67">
        <f t="shared" si="40"/>
        <v>-3.0359375974422955E-8</v>
      </c>
      <c r="AB159" s="68">
        <f t="shared" si="49"/>
        <v>1.616689808346188E-5</v>
      </c>
      <c r="AC159" s="69"/>
      <c r="AD159" s="70">
        <f t="shared" si="48"/>
        <v>0.16166898083461881</v>
      </c>
      <c r="AE159" s="70"/>
      <c r="AF159" s="74"/>
      <c r="AG159" s="71">
        <v>1530</v>
      </c>
    </row>
    <row r="160" spans="5:33">
      <c r="E160" s="168">
        <v>0.55017361111111107</v>
      </c>
      <c r="F160" s="71">
        <v>1540</v>
      </c>
      <c r="G160" s="58">
        <v>13.46</v>
      </c>
      <c r="H160" s="58">
        <v>7.36</v>
      </c>
      <c r="I160" s="58">
        <v>8.2899999999999991</v>
      </c>
      <c r="J160" s="58">
        <v>13.51</v>
      </c>
      <c r="K160" s="58">
        <v>6.93</v>
      </c>
      <c r="L160" s="58">
        <v>8.31</v>
      </c>
      <c r="M160" s="59">
        <f t="shared" si="34"/>
        <v>13.484999999999999</v>
      </c>
      <c r="N160" s="59">
        <f t="shared" si="35"/>
        <v>7.1449999999999996</v>
      </c>
      <c r="O160" s="59">
        <f t="shared" si="36"/>
        <v>8.3000000000000007</v>
      </c>
      <c r="P160" s="60">
        <f t="shared" si="41"/>
        <v>0.16454472224682773</v>
      </c>
      <c r="Q160" s="22">
        <f t="shared" si="42"/>
        <v>7.1614341021290254E-8</v>
      </c>
      <c r="R160" s="61">
        <f t="shared" si="43"/>
        <v>5.3656579949090177E-8</v>
      </c>
      <c r="S160" s="22">
        <f t="shared" si="44"/>
        <v>2.8790285718331061E-15</v>
      </c>
      <c r="T160" s="94">
        <v>298</v>
      </c>
      <c r="U160" s="59">
        <f t="shared" si="45"/>
        <v>286.48500000000001</v>
      </c>
      <c r="V160" s="63">
        <f t="shared" si="46"/>
        <v>0.67790412208704454</v>
      </c>
      <c r="W160" s="64">
        <f t="shared" si="47"/>
        <v>4.7632581814975854</v>
      </c>
      <c r="X160" s="65">
        <f t="shared" si="37"/>
        <v>-2.8285123692982927E-8</v>
      </c>
      <c r="Y160" s="66">
        <f t="shared" si="38"/>
        <v>-2.8032907721795507E-8</v>
      </c>
      <c r="Z160" s="66">
        <f t="shared" si="39"/>
        <v>-2.8035156709525327E-8</v>
      </c>
      <c r="AA160" s="67">
        <f t="shared" si="40"/>
        <v>-2.7785149618014414E-8</v>
      </c>
      <c r="AB160" s="68">
        <f t="shared" si="49"/>
        <v>1.586037986731668E-5</v>
      </c>
      <c r="AC160" s="69"/>
      <c r="AD160" s="70">
        <f t="shared" si="48"/>
        <v>0.15860379867316679</v>
      </c>
      <c r="AE160" s="70"/>
      <c r="AF160" s="74"/>
      <c r="AG160" s="71">
        <v>1540</v>
      </c>
    </row>
    <row r="161" spans="5:33">
      <c r="E161" s="168">
        <v>0.55028935185185179</v>
      </c>
      <c r="F161" s="71">
        <v>1550</v>
      </c>
      <c r="G161" s="58">
        <v>13.46</v>
      </c>
      <c r="H161" s="58">
        <v>7.36</v>
      </c>
      <c r="I161" s="58">
        <v>8</v>
      </c>
      <c r="J161" s="58">
        <v>13.52</v>
      </c>
      <c r="K161" s="58">
        <v>6.93</v>
      </c>
      <c r="L161" s="58">
        <v>8.07</v>
      </c>
      <c r="M161" s="59">
        <f t="shared" si="34"/>
        <v>13.49</v>
      </c>
      <c r="N161" s="59">
        <f t="shared" si="35"/>
        <v>7.1449999999999996</v>
      </c>
      <c r="O161" s="59">
        <f t="shared" si="36"/>
        <v>8.0350000000000001</v>
      </c>
      <c r="P161" s="60">
        <f t="shared" si="41"/>
        <v>0.15930449466582491</v>
      </c>
      <c r="Q161" s="22">
        <f t="shared" si="42"/>
        <v>7.1614341021290254E-8</v>
      </c>
      <c r="R161" s="61">
        <f t="shared" si="43"/>
        <v>5.3678878890343272E-8</v>
      </c>
      <c r="S161" s="22">
        <f t="shared" si="44"/>
        <v>2.8814220389241407E-15</v>
      </c>
      <c r="T161" s="94">
        <v>298</v>
      </c>
      <c r="U161" s="59">
        <f t="shared" si="45"/>
        <v>286.49</v>
      </c>
      <c r="V161" s="63">
        <f t="shared" si="46"/>
        <v>0.67759793904515764</v>
      </c>
      <c r="W161" s="64">
        <f t="shared" si="47"/>
        <v>4.7599012083939698</v>
      </c>
      <c r="X161" s="65">
        <f t="shared" si="37"/>
        <v>-2.6941644714397924E-8</v>
      </c>
      <c r="Y161" s="66">
        <f t="shared" si="38"/>
        <v>-2.6708701662704346E-8</v>
      </c>
      <c r="Z161" s="66">
        <f t="shared" si="39"/>
        <v>-2.6710715736674502E-8</v>
      </c>
      <c r="AA161" s="67">
        <f t="shared" si="40"/>
        <v>-2.6479751930747976E-8</v>
      </c>
      <c r="AB161" s="68">
        <f t="shared" si="49"/>
        <v>1.5580035863693949E-5</v>
      </c>
      <c r="AC161" s="69"/>
      <c r="AD161" s="70">
        <f t="shared" si="48"/>
        <v>0.1558003586369395</v>
      </c>
      <c r="AE161" s="70"/>
      <c r="AF161" s="74"/>
      <c r="AG161" s="71">
        <v>1550</v>
      </c>
    </row>
    <row r="162" spans="5:33">
      <c r="E162" s="168">
        <v>0.55040509259259263</v>
      </c>
      <c r="F162" s="71">
        <v>1560</v>
      </c>
      <c r="G162" s="58">
        <v>13.47</v>
      </c>
      <c r="H162" s="58">
        <v>7.36</v>
      </c>
      <c r="I162" s="58">
        <v>7.81</v>
      </c>
      <c r="J162" s="58">
        <v>13.53</v>
      </c>
      <c r="K162" s="58">
        <v>6.93</v>
      </c>
      <c r="L162" s="58">
        <v>7.84</v>
      </c>
      <c r="M162" s="59">
        <f t="shared" si="34"/>
        <v>13.5</v>
      </c>
      <c r="N162" s="59">
        <f t="shared" si="35"/>
        <v>7.1449999999999996</v>
      </c>
      <c r="O162" s="59">
        <f t="shared" si="36"/>
        <v>7.8249999999999993</v>
      </c>
      <c r="P162" s="60">
        <f t="shared" si="41"/>
        <v>0.15516689541076245</v>
      </c>
      <c r="Q162" s="22">
        <f t="shared" si="42"/>
        <v>7.1614341021290254E-8</v>
      </c>
      <c r="R162" s="61">
        <f t="shared" si="43"/>
        <v>5.3723504578106352E-8</v>
      </c>
      <c r="S162" s="22">
        <f t="shared" si="44"/>
        <v>2.8862149441538141E-15</v>
      </c>
      <c r="T162" s="94">
        <v>298</v>
      </c>
      <c r="U162" s="59">
        <f t="shared" si="45"/>
        <v>286.5</v>
      </c>
      <c r="V162" s="63">
        <f t="shared" si="46"/>
        <v>0.67698560502243066</v>
      </c>
      <c r="W162" s="64">
        <f t="shared" si="47"/>
        <v>4.7531947090376363</v>
      </c>
      <c r="X162" s="65">
        <f t="shared" si="37"/>
        <v>-2.5871361073898139E-8</v>
      </c>
      <c r="Y162" s="66">
        <f t="shared" si="38"/>
        <v>-2.5652811428475932E-8</v>
      </c>
      <c r="Z162" s="66">
        <f t="shared" si="39"/>
        <v>-2.5654657637779642E-8</v>
      </c>
      <c r="AA162" s="67">
        <f t="shared" si="40"/>
        <v>-2.5437923009766165E-8</v>
      </c>
      <c r="AB162" s="68">
        <f t="shared" si="49"/>
        <v>1.5312935477954112E-5</v>
      </c>
      <c r="AC162" s="69"/>
      <c r="AD162" s="70">
        <f t="shared" si="48"/>
        <v>0.15312935477954112</v>
      </c>
      <c r="AE162" s="70"/>
      <c r="AG162" s="71">
        <v>1560</v>
      </c>
    </row>
    <row r="163" spans="5:33">
      <c r="E163" s="168">
        <v>0.55052083333333335</v>
      </c>
      <c r="F163" s="71">
        <v>1570</v>
      </c>
      <c r="G163" s="58">
        <v>13.47</v>
      </c>
      <c r="H163" s="58">
        <v>7.36</v>
      </c>
      <c r="I163" s="58">
        <v>7.68</v>
      </c>
      <c r="J163" s="58">
        <v>13.53</v>
      </c>
      <c r="K163" s="58">
        <v>6.93</v>
      </c>
      <c r="L163" s="58">
        <v>7.61</v>
      </c>
      <c r="M163" s="59">
        <f t="shared" si="34"/>
        <v>13.5</v>
      </c>
      <c r="N163" s="59">
        <f t="shared" si="35"/>
        <v>7.1449999999999996</v>
      </c>
      <c r="O163" s="59">
        <f t="shared" si="36"/>
        <v>7.6449999999999996</v>
      </c>
      <c r="P163" s="60">
        <f t="shared" si="41"/>
        <v>0.15159756107543504</v>
      </c>
      <c r="Q163" s="22">
        <f t="shared" si="42"/>
        <v>7.1614341021290254E-8</v>
      </c>
      <c r="R163" s="61">
        <f t="shared" si="43"/>
        <v>5.3723504578106352E-8</v>
      </c>
      <c r="S163" s="22">
        <f t="shared" si="44"/>
        <v>2.8862149441538141E-15</v>
      </c>
      <c r="T163" s="94">
        <v>298</v>
      </c>
      <c r="U163" s="59">
        <f t="shared" si="45"/>
        <v>286.5</v>
      </c>
      <c r="V163" s="63">
        <f t="shared" si="46"/>
        <v>0.67698560502243066</v>
      </c>
      <c r="W163" s="64">
        <f t="shared" si="47"/>
        <v>4.7531947090376363</v>
      </c>
      <c r="X163" s="65">
        <f t="shared" si="37"/>
        <v>-2.4852779753160567E-8</v>
      </c>
      <c r="Y163" s="66">
        <f t="shared" si="38"/>
        <v>-2.4647664034210157E-8</v>
      </c>
      <c r="Z163" s="66">
        <f t="shared" si="39"/>
        <v>-2.4649356901510251E-8</v>
      </c>
      <c r="AA163" s="67">
        <f t="shared" si="40"/>
        <v>-2.4445906106611996E-8</v>
      </c>
      <c r="AB163" s="68">
        <f t="shared" si="49"/>
        <v>1.505639510759382E-5</v>
      </c>
      <c r="AC163" s="69"/>
      <c r="AD163" s="70">
        <f t="shared" si="48"/>
        <v>0.1505639510759382</v>
      </c>
      <c r="AE163" s="70"/>
      <c r="AF163" s="74"/>
      <c r="AG163" s="71">
        <v>1570</v>
      </c>
    </row>
    <row r="164" spans="5:33">
      <c r="E164" s="168">
        <v>0.55063657407407407</v>
      </c>
      <c r="F164" s="71">
        <v>1580</v>
      </c>
      <c r="G164" s="58">
        <v>13.47</v>
      </c>
      <c r="H164" s="58">
        <v>7.36</v>
      </c>
      <c r="I164" s="58">
        <v>7.59</v>
      </c>
      <c r="J164" s="58">
        <v>13.53</v>
      </c>
      <c r="K164" s="58">
        <v>6.93</v>
      </c>
      <c r="L164" s="58">
        <v>7.44</v>
      </c>
      <c r="M164" s="59">
        <f t="shared" si="34"/>
        <v>13.5</v>
      </c>
      <c r="N164" s="59">
        <f t="shared" si="35"/>
        <v>7.1449999999999996</v>
      </c>
      <c r="O164" s="59">
        <f t="shared" si="36"/>
        <v>7.5150000000000006</v>
      </c>
      <c r="P164" s="60">
        <f t="shared" si="41"/>
        <v>0.1490197084999208</v>
      </c>
      <c r="Q164" s="22">
        <f t="shared" si="42"/>
        <v>7.1614341021290254E-8</v>
      </c>
      <c r="R164" s="61">
        <f t="shared" si="43"/>
        <v>5.3723504578106352E-8</v>
      </c>
      <c r="S164" s="22">
        <f t="shared" si="44"/>
        <v>2.8862149441538141E-15</v>
      </c>
      <c r="T164" s="94">
        <v>298</v>
      </c>
      <c r="U164" s="59">
        <f t="shared" si="45"/>
        <v>286.5</v>
      </c>
      <c r="V164" s="63">
        <f t="shared" si="46"/>
        <v>0.67698560502243066</v>
      </c>
      <c r="W164" s="64">
        <f t="shared" si="47"/>
        <v>4.7531947090376363</v>
      </c>
      <c r="X164" s="65">
        <f t="shared" si="37"/>
        <v>-2.4030223017231333E-8</v>
      </c>
      <c r="Y164" s="66">
        <f t="shared" si="38"/>
        <v>-2.3835268515030096E-8</v>
      </c>
      <c r="Z164" s="66">
        <f t="shared" si="39"/>
        <v>-2.3836850159024883E-8</v>
      </c>
      <c r="AA164" s="67">
        <f t="shared" si="40"/>
        <v>-2.3643451637418018E-8</v>
      </c>
      <c r="AB164" s="68">
        <f t="shared" si="49"/>
        <v>1.4809907228041799E-5</v>
      </c>
      <c r="AC164" s="69"/>
      <c r="AD164" s="70">
        <f t="shared" si="48"/>
        <v>0.14809907228041799</v>
      </c>
      <c r="AE164" s="70"/>
      <c r="AF164" s="74"/>
      <c r="AG164" s="71">
        <v>1580</v>
      </c>
    </row>
    <row r="165" spans="5:33">
      <c r="E165" s="168">
        <v>0.55075231481481479</v>
      </c>
      <c r="F165" s="71">
        <v>1590</v>
      </c>
      <c r="G165" s="58">
        <v>13.47</v>
      </c>
      <c r="H165" s="58">
        <v>7.36</v>
      </c>
      <c r="I165" s="58">
        <v>7.48</v>
      </c>
      <c r="J165" s="58">
        <v>13.54</v>
      </c>
      <c r="K165" s="58">
        <v>6.93</v>
      </c>
      <c r="L165" s="58">
        <v>7.28</v>
      </c>
      <c r="M165" s="59">
        <f t="shared" si="34"/>
        <v>13.504999999999999</v>
      </c>
      <c r="N165" s="59">
        <f t="shared" si="35"/>
        <v>7.1449999999999996</v>
      </c>
      <c r="O165" s="59">
        <f t="shared" si="36"/>
        <v>7.3800000000000008</v>
      </c>
      <c r="P165" s="60">
        <f t="shared" si="41"/>
        <v>0.14635493770400887</v>
      </c>
      <c r="Q165" s="22">
        <f t="shared" si="42"/>
        <v>7.1614341021290254E-8</v>
      </c>
      <c r="R165" s="61">
        <f t="shared" si="43"/>
        <v>5.3745831332320532E-8</v>
      </c>
      <c r="S165" s="22">
        <f t="shared" si="44"/>
        <v>2.8886143856022474E-15</v>
      </c>
      <c r="T165" s="94">
        <v>298</v>
      </c>
      <c r="U165" s="59">
        <f t="shared" si="45"/>
        <v>286.505</v>
      </c>
      <c r="V165" s="63">
        <f t="shared" si="46"/>
        <v>0.67667945404047447</v>
      </c>
      <c r="W165" s="64">
        <f t="shared" si="47"/>
        <v>4.7498451789445486</v>
      </c>
      <c r="X165" s="65">
        <f t="shared" si="37"/>
        <v>-2.3256360772570538E-8</v>
      </c>
      <c r="Y165" s="66">
        <f t="shared" si="38"/>
        <v>-2.3070773605264044E-8</v>
      </c>
      <c r="Z165" s="66">
        <f t="shared" si="39"/>
        <v>-2.3072254602097801E-8</v>
      </c>
      <c r="AA165" s="67">
        <f t="shared" si="40"/>
        <v>-2.2888124794736226E-8</v>
      </c>
      <c r="AB165" s="68">
        <f t="shared" si="49"/>
        <v>1.4571544041370534E-5</v>
      </c>
      <c r="AC165" s="69"/>
      <c r="AD165" s="70">
        <f t="shared" si="48"/>
        <v>0.14571544041370535</v>
      </c>
      <c r="AE165" s="70"/>
      <c r="AF165" s="74"/>
      <c r="AG165" s="71">
        <v>1590</v>
      </c>
    </row>
    <row r="166" spans="5:33">
      <c r="E166" s="168">
        <v>0.55086805555555551</v>
      </c>
      <c r="F166" s="71">
        <v>1600</v>
      </c>
      <c r="G166" s="58">
        <v>13.47</v>
      </c>
      <c r="H166" s="58">
        <v>7.36</v>
      </c>
      <c r="I166" s="58">
        <v>7.34</v>
      </c>
      <c r="J166" s="58">
        <v>13.54</v>
      </c>
      <c r="K166" s="58">
        <v>6.93</v>
      </c>
      <c r="L166" s="58">
        <v>7.13</v>
      </c>
      <c r="M166" s="59">
        <f t="shared" si="34"/>
        <v>13.504999999999999</v>
      </c>
      <c r="N166" s="59">
        <f t="shared" si="35"/>
        <v>7.1449999999999996</v>
      </c>
      <c r="O166" s="59">
        <f t="shared" si="36"/>
        <v>7.2349999999999994</v>
      </c>
      <c r="P166" s="60">
        <f t="shared" si="41"/>
        <v>0.1434794003100954</v>
      </c>
      <c r="Q166" s="22">
        <f t="shared" si="42"/>
        <v>7.1614341021290254E-8</v>
      </c>
      <c r="R166" s="61">
        <f t="shared" si="43"/>
        <v>5.3745831332320532E-8</v>
      </c>
      <c r="S166" s="22">
        <f t="shared" si="44"/>
        <v>2.8886143856022474E-15</v>
      </c>
      <c r="T166" s="94">
        <v>298</v>
      </c>
      <c r="U166" s="59">
        <f t="shared" si="45"/>
        <v>286.505</v>
      </c>
      <c r="V166" s="63">
        <f t="shared" si="46"/>
        <v>0.67667945404047447</v>
      </c>
      <c r="W166" s="64">
        <f t="shared" si="47"/>
        <v>4.7498451789445486</v>
      </c>
      <c r="X166" s="65">
        <f t="shared" si="37"/>
        <v>-2.2438433651641086E-8</v>
      </c>
      <c r="Y166" s="66">
        <f t="shared" si="38"/>
        <v>-2.2262891709988288E-8</v>
      </c>
      <c r="Z166" s="66">
        <f t="shared" si="39"/>
        <v>-2.2264265022125743E-8</v>
      </c>
      <c r="AA166" s="67">
        <f t="shared" si="40"/>
        <v>-2.2090074905025046E-8</v>
      </c>
      <c r="AB166" s="68">
        <f t="shared" si="49"/>
        <v>1.4340826471400484E-5</v>
      </c>
      <c r="AC166" s="69"/>
      <c r="AD166" s="70">
        <f t="shared" si="48"/>
        <v>0.14340826471400483</v>
      </c>
      <c r="AE166" s="70"/>
      <c r="AF166" s="74"/>
      <c r="AG166" s="71">
        <v>1600</v>
      </c>
    </row>
    <row r="167" spans="5:33">
      <c r="E167" s="168">
        <v>0.55098379629629624</v>
      </c>
      <c r="F167" s="71">
        <v>1610</v>
      </c>
      <c r="G167" s="58">
        <v>13.47</v>
      </c>
      <c r="H167" s="58">
        <v>7.36</v>
      </c>
      <c r="I167" s="58">
        <v>7.48</v>
      </c>
      <c r="J167" s="58">
        <v>13.53</v>
      </c>
      <c r="K167" s="58">
        <v>6.93</v>
      </c>
      <c r="L167" s="58">
        <v>7.05</v>
      </c>
      <c r="M167" s="59">
        <f t="shared" si="34"/>
        <v>13.5</v>
      </c>
      <c r="N167" s="59">
        <f t="shared" si="35"/>
        <v>7.1449999999999996</v>
      </c>
      <c r="O167" s="59">
        <f t="shared" si="36"/>
        <v>7.2650000000000006</v>
      </c>
      <c r="P167" s="60">
        <f t="shared" si="41"/>
        <v>0.14406229970085488</v>
      </c>
      <c r="Q167" s="22">
        <f t="shared" si="42"/>
        <v>7.1614341021290254E-8</v>
      </c>
      <c r="R167" s="61">
        <f t="shared" si="43"/>
        <v>5.3723504578106352E-8</v>
      </c>
      <c r="S167" s="22">
        <f t="shared" si="44"/>
        <v>2.8862149441538141E-15</v>
      </c>
      <c r="T167" s="94">
        <v>298</v>
      </c>
      <c r="U167" s="59">
        <f t="shared" si="45"/>
        <v>286.5</v>
      </c>
      <c r="V167" s="63">
        <f t="shared" si="46"/>
        <v>0.67698560502243066</v>
      </c>
      <c r="W167" s="64">
        <f t="shared" si="47"/>
        <v>4.7531947090376363</v>
      </c>
      <c r="X167" s="65">
        <f t="shared" si="37"/>
        <v>-2.2145784585171106E-8</v>
      </c>
      <c r="Y167" s="66">
        <f t="shared" si="38"/>
        <v>-2.1972095242107997E-8</v>
      </c>
      <c r="Z167" s="66">
        <f t="shared" si="39"/>
        <v>-2.1973457487269273E-8</v>
      </c>
      <c r="AA167" s="67">
        <f t="shared" si="40"/>
        <v>-2.1801109021195424E-8</v>
      </c>
      <c r="AB167" s="68">
        <f t="shared" si="49"/>
        <v>1.4118188434698994E-5</v>
      </c>
      <c r="AC167" s="69"/>
      <c r="AD167" s="70">
        <f t="shared" si="48"/>
        <v>0.14118188434698994</v>
      </c>
      <c r="AE167" s="70"/>
      <c r="AF167" s="74"/>
      <c r="AG167" s="71">
        <v>1610</v>
      </c>
    </row>
    <row r="168" spans="5:33">
      <c r="E168" s="168">
        <v>0.55109953703703707</v>
      </c>
      <c r="F168" s="71">
        <v>1620</v>
      </c>
      <c r="G168" s="58">
        <v>13.48</v>
      </c>
      <c r="H168" s="58">
        <v>7.37</v>
      </c>
      <c r="I168" s="58">
        <v>8.67</v>
      </c>
      <c r="J168" s="58">
        <v>13.55</v>
      </c>
      <c r="K168" s="58">
        <v>6.93</v>
      </c>
      <c r="L168" s="58">
        <v>7.33</v>
      </c>
      <c r="M168" s="59">
        <f t="shared" si="34"/>
        <v>13.515000000000001</v>
      </c>
      <c r="N168" s="59">
        <f t="shared" si="35"/>
        <v>7.15</v>
      </c>
      <c r="O168" s="59">
        <f t="shared" si="36"/>
        <v>8</v>
      </c>
      <c r="P168" s="60">
        <f t="shared" si="41"/>
        <v>0.15867686043207976</v>
      </c>
      <c r="Q168" s="22">
        <f t="shared" si="42"/>
        <v>7.0794578438413597E-8</v>
      </c>
      <c r="R168" s="61">
        <f t="shared" si="43"/>
        <v>5.4413377461889359E-8</v>
      </c>
      <c r="S168" s="22">
        <f t="shared" si="44"/>
        <v>2.9608156468100487E-15</v>
      </c>
      <c r="T168" s="94">
        <v>298</v>
      </c>
      <c r="U168" s="59">
        <f t="shared" si="45"/>
        <v>286.51499999999999</v>
      </c>
      <c r="V168" s="63">
        <f t="shared" si="46"/>
        <v>0.67606718413257616</v>
      </c>
      <c r="W168" s="64">
        <f t="shared" si="47"/>
        <v>4.7431535483391123</v>
      </c>
      <c r="X168" s="65">
        <f t="shared" si="37"/>
        <v>-2.468556674624816E-8</v>
      </c>
      <c r="Y168" s="66">
        <f t="shared" si="38"/>
        <v>-2.4466341999713043E-8</v>
      </c>
      <c r="Z168" s="66">
        <f t="shared" si="39"/>
        <v>-2.4468288865668658E-8</v>
      </c>
      <c r="AA168" s="67">
        <f t="shared" si="40"/>
        <v>-2.4250976406081914E-8</v>
      </c>
      <c r="AB168" s="68">
        <f t="shared" si="49"/>
        <v>1.3898458436257127E-5</v>
      </c>
      <c r="AC168" s="69"/>
      <c r="AD168" s="70">
        <f t="shared" si="48"/>
        <v>0.13898458436257127</v>
      </c>
      <c r="AE168" s="70"/>
      <c r="AF168" s="74"/>
      <c r="AG168" s="71">
        <v>1620</v>
      </c>
    </row>
    <row r="169" spans="5:33">
      <c r="E169" s="168">
        <v>0.55121527777777779</v>
      </c>
      <c r="F169" s="71">
        <v>1630</v>
      </c>
      <c r="G169" s="58">
        <v>13.51</v>
      </c>
      <c r="H169" s="58">
        <v>7.37</v>
      </c>
      <c r="I169" s="58">
        <v>8.7899999999999991</v>
      </c>
      <c r="J169" s="58">
        <v>13.56</v>
      </c>
      <c r="K169" s="58">
        <v>6.93</v>
      </c>
      <c r="L169" s="58">
        <v>7.98</v>
      </c>
      <c r="M169" s="59">
        <f t="shared" si="34"/>
        <v>13.535</v>
      </c>
      <c r="N169" s="59">
        <f t="shared" si="35"/>
        <v>7.15</v>
      </c>
      <c r="O169" s="59">
        <f t="shared" si="36"/>
        <v>8.3849999999999998</v>
      </c>
      <c r="P169" s="60">
        <f t="shared" si="41"/>
        <v>0.16636880783670238</v>
      </c>
      <c r="Q169" s="22">
        <f t="shared" si="42"/>
        <v>7.0794578438413597E-8</v>
      </c>
      <c r="R169" s="61">
        <f t="shared" si="43"/>
        <v>5.4503887688394969E-8</v>
      </c>
      <c r="S169" s="22">
        <f t="shared" si="44"/>
        <v>2.9706737731491725E-15</v>
      </c>
      <c r="T169" s="94">
        <v>298</v>
      </c>
      <c r="U169" s="59">
        <f t="shared" si="45"/>
        <v>286.53500000000003</v>
      </c>
      <c r="V169" s="63">
        <f t="shared" si="46"/>
        <v>0.67484277252518277</v>
      </c>
      <c r="W169" s="64">
        <f t="shared" si="47"/>
        <v>4.7297999518481637</v>
      </c>
      <c r="X169" s="65">
        <f t="shared" si="37"/>
        <v>-2.5583252038898674E-8</v>
      </c>
      <c r="Y169" s="66">
        <f t="shared" si="38"/>
        <v>-2.5343573838257191E-8</v>
      </c>
      <c r="Z169" s="66">
        <f t="shared" si="39"/>
        <v>-2.5345819277569417E-8</v>
      </c>
      <c r="AA169" s="67">
        <f t="shared" si="40"/>
        <v>-2.5108344443179767E-8</v>
      </c>
      <c r="AB169" s="68">
        <f t="shared" si="49"/>
        <v>1.3653782094785306E-5</v>
      </c>
      <c r="AC169" s="69"/>
      <c r="AD169" s="70">
        <f t="shared" si="48"/>
        <v>0.13653782094785305</v>
      </c>
      <c r="AE169" s="70"/>
      <c r="AF169" s="74"/>
      <c r="AG169" s="71">
        <v>1630</v>
      </c>
    </row>
    <row r="170" spans="5:33">
      <c r="E170" s="168">
        <v>0.55133101851851851</v>
      </c>
      <c r="F170" s="71">
        <v>1640</v>
      </c>
      <c r="G170" s="58">
        <v>13.52</v>
      </c>
      <c r="H170" s="58">
        <v>7.36</v>
      </c>
      <c r="I170" s="58">
        <v>8.31</v>
      </c>
      <c r="J170" s="58">
        <v>13.57</v>
      </c>
      <c r="K170" s="58">
        <v>6.93</v>
      </c>
      <c r="L170" s="58">
        <v>7.9</v>
      </c>
      <c r="M170" s="59">
        <f t="shared" si="34"/>
        <v>13.545</v>
      </c>
      <c r="N170" s="59">
        <f t="shared" si="35"/>
        <v>7.1449999999999996</v>
      </c>
      <c r="O170" s="59">
        <f t="shared" si="36"/>
        <v>8.1050000000000004</v>
      </c>
      <c r="P170" s="60">
        <f t="shared" si="41"/>
        <v>0.16084015680847255</v>
      </c>
      <c r="Q170" s="22">
        <f t="shared" si="42"/>
        <v>7.1614341021290254E-8</v>
      </c>
      <c r="R170" s="61">
        <f t="shared" si="43"/>
        <v>5.3924779723128333E-8</v>
      </c>
      <c r="S170" s="22">
        <f t="shared" si="44"/>
        <v>2.9078818681879126E-15</v>
      </c>
      <c r="T170" s="94">
        <v>298</v>
      </c>
      <c r="U170" s="59">
        <f t="shared" si="45"/>
        <v>286.54500000000002</v>
      </c>
      <c r="V170" s="63">
        <f t="shared" si="46"/>
        <v>0.67423063081673795</v>
      </c>
      <c r="W170" s="64">
        <f t="shared" si="47"/>
        <v>4.7231379553878554</v>
      </c>
      <c r="X170" s="65">
        <f t="shared" si="37"/>
        <v>-2.3794404764393433E-8</v>
      </c>
      <c r="Y170" s="66">
        <f t="shared" si="38"/>
        <v>-2.3583151147305093E-8</v>
      </c>
      <c r="Z170" s="66">
        <f t="shared" si="39"/>
        <v>-2.3585026718103135E-8</v>
      </c>
      <c r="AA170" s="67">
        <f t="shared" si="40"/>
        <v>-2.3375615368091303E-8</v>
      </c>
      <c r="AB170" s="68">
        <f t="shared" si="49"/>
        <v>1.3400331456929088E-5</v>
      </c>
      <c r="AC170" s="69"/>
      <c r="AD170" s="70">
        <f t="shared" si="48"/>
        <v>0.13400331456929088</v>
      </c>
      <c r="AE170" s="70"/>
      <c r="AF170" s="74"/>
      <c r="AG170" s="71">
        <v>1640</v>
      </c>
    </row>
    <row r="171" spans="5:33">
      <c r="E171" s="168">
        <v>0.55144675925925923</v>
      </c>
      <c r="F171" s="71">
        <v>1650</v>
      </c>
      <c r="G171" s="58">
        <v>13.52</v>
      </c>
      <c r="H171" s="58">
        <v>7.36</v>
      </c>
      <c r="I171" s="58">
        <v>8.0299999999999994</v>
      </c>
      <c r="J171" s="58">
        <v>13.57</v>
      </c>
      <c r="K171" s="58">
        <v>6.93</v>
      </c>
      <c r="L171" s="58">
        <v>7.72</v>
      </c>
      <c r="M171" s="59">
        <f t="shared" si="34"/>
        <v>13.545</v>
      </c>
      <c r="N171" s="59">
        <f t="shared" si="35"/>
        <v>7.1449999999999996</v>
      </c>
      <c r="O171" s="59">
        <f t="shared" si="36"/>
        <v>7.875</v>
      </c>
      <c r="P171" s="60">
        <f t="shared" si="41"/>
        <v>0.15627590806498717</v>
      </c>
      <c r="Q171" s="22">
        <f t="shared" si="42"/>
        <v>7.1614341021290254E-8</v>
      </c>
      <c r="R171" s="61">
        <f t="shared" si="43"/>
        <v>5.3924779723128333E-8</v>
      </c>
      <c r="S171" s="22">
        <f t="shared" si="44"/>
        <v>2.9078818681879126E-15</v>
      </c>
      <c r="T171" s="94">
        <v>298</v>
      </c>
      <c r="U171" s="59">
        <f t="shared" si="45"/>
        <v>286.54500000000002</v>
      </c>
      <c r="V171" s="63">
        <f t="shared" si="46"/>
        <v>0.67423063081673795</v>
      </c>
      <c r="W171" s="64">
        <f t="shared" si="47"/>
        <v>4.7231379553878554</v>
      </c>
      <c r="X171" s="65">
        <f t="shared" si="37"/>
        <v>-2.271228367947541E-8</v>
      </c>
      <c r="Y171" s="66">
        <f t="shared" si="38"/>
        <v>-2.2516359671781086E-8</v>
      </c>
      <c r="Z171" s="66">
        <f t="shared" si="39"/>
        <v>-2.2518049779976845E-8</v>
      </c>
      <c r="AA171" s="67">
        <f t="shared" si="40"/>
        <v>-2.2323786721563581E-8</v>
      </c>
      <c r="AB171" s="68">
        <f t="shared" si="49"/>
        <v>1.316448749715692E-5</v>
      </c>
      <c r="AC171" s="69"/>
      <c r="AD171" s="70">
        <f t="shared" si="48"/>
        <v>0.13164487497156921</v>
      </c>
      <c r="AE171" s="70"/>
      <c r="AF171" s="74"/>
      <c r="AG171" s="71">
        <v>1650</v>
      </c>
    </row>
    <row r="172" spans="5:33">
      <c r="E172" s="168">
        <v>0.55156249999999996</v>
      </c>
      <c r="F172" s="71">
        <v>1660</v>
      </c>
      <c r="G172" s="58">
        <v>13.52</v>
      </c>
      <c r="H172" s="58">
        <v>7.36</v>
      </c>
      <c r="I172" s="58">
        <v>7.8</v>
      </c>
      <c r="J172" s="58">
        <v>13.57</v>
      </c>
      <c r="K172" s="58">
        <v>6.93</v>
      </c>
      <c r="L172" s="58">
        <v>7.56</v>
      </c>
      <c r="M172" s="59">
        <f t="shared" si="34"/>
        <v>13.545</v>
      </c>
      <c r="N172" s="59">
        <f t="shared" si="35"/>
        <v>7.1449999999999996</v>
      </c>
      <c r="O172" s="59">
        <f t="shared" si="36"/>
        <v>7.68</v>
      </c>
      <c r="P172" s="60">
        <f t="shared" si="41"/>
        <v>0.15240621891290179</v>
      </c>
      <c r="Q172" s="22">
        <f t="shared" si="42"/>
        <v>7.1614341021290254E-8</v>
      </c>
      <c r="R172" s="61">
        <f t="shared" si="43"/>
        <v>5.3924779723128333E-8</v>
      </c>
      <c r="S172" s="22">
        <f t="shared" si="44"/>
        <v>2.9078818681879126E-15</v>
      </c>
      <c r="T172" s="94">
        <v>298</v>
      </c>
      <c r="U172" s="59">
        <f t="shared" si="45"/>
        <v>286.54500000000002</v>
      </c>
      <c r="V172" s="63">
        <f t="shared" si="46"/>
        <v>0.67423063081673795</v>
      </c>
      <c r="W172" s="64">
        <f t="shared" si="47"/>
        <v>4.7231379553878554</v>
      </c>
      <c r="X172" s="65">
        <f t="shared" si="37"/>
        <v>-2.1771016801569425E-8</v>
      </c>
      <c r="Y172" s="66">
        <f t="shared" si="38"/>
        <v>-2.158786287978252E-8</v>
      </c>
      <c r="Z172" s="66">
        <f t="shared" si="39"/>
        <v>-2.1589403706257079E-8</v>
      </c>
      <c r="AA172" s="67">
        <f t="shared" si="40"/>
        <v>-2.1407764685797172E-8</v>
      </c>
      <c r="AB172" s="68">
        <f t="shared" si="49"/>
        <v>1.293931268164933E-5</v>
      </c>
      <c r="AC172" s="69"/>
      <c r="AD172" s="70">
        <f t="shared" si="48"/>
        <v>0.12939312681649329</v>
      </c>
      <c r="AE172" s="70"/>
      <c r="AF172" s="74"/>
      <c r="AG172" s="71">
        <v>1660</v>
      </c>
    </row>
    <row r="173" spans="5:33">
      <c r="E173" s="168">
        <v>0.55167824074074068</v>
      </c>
      <c r="F173" s="71">
        <v>1670</v>
      </c>
      <c r="G173" s="58">
        <v>13.53</v>
      </c>
      <c r="H173" s="58">
        <v>7.36</v>
      </c>
      <c r="I173" s="58">
        <v>7.56</v>
      </c>
      <c r="J173" s="58">
        <v>13.58</v>
      </c>
      <c r="K173" s="58">
        <v>6.94</v>
      </c>
      <c r="L173" s="58">
        <v>7.4</v>
      </c>
      <c r="M173" s="59">
        <f t="shared" si="34"/>
        <v>13.555</v>
      </c>
      <c r="N173" s="59">
        <f t="shared" si="35"/>
        <v>7.15</v>
      </c>
      <c r="O173" s="59">
        <f t="shared" si="36"/>
        <v>7.48</v>
      </c>
      <c r="P173" s="60">
        <f t="shared" si="41"/>
        <v>0.14846213771848382</v>
      </c>
      <c r="Q173" s="22">
        <f t="shared" si="42"/>
        <v>7.0794578438413597E-8</v>
      </c>
      <c r="R173" s="61">
        <f t="shared" si="43"/>
        <v>5.4594548467971961E-8</v>
      </c>
      <c r="S173" s="22">
        <f t="shared" si="44"/>
        <v>2.9805647224217395E-15</v>
      </c>
      <c r="T173" s="94">
        <v>298</v>
      </c>
      <c r="U173" s="59">
        <f t="shared" si="45"/>
        <v>286.55500000000001</v>
      </c>
      <c r="V173" s="63">
        <f t="shared" si="46"/>
        <v>0.6736185318324982</v>
      </c>
      <c r="W173" s="64">
        <f t="shared" si="47"/>
        <v>4.7164858064422432</v>
      </c>
      <c r="X173" s="65">
        <f t="shared" si="37"/>
        <v>-2.1405156949338022E-8</v>
      </c>
      <c r="Y173" s="66">
        <f t="shared" si="38"/>
        <v>-2.1225102920498036E-8</v>
      </c>
      <c r="Z173" s="66">
        <f t="shared" si="39"/>
        <v>-2.1226617483244673E-8</v>
      </c>
      <c r="AA173" s="67">
        <f t="shared" si="40"/>
        <v>-2.1048052537018191E-8</v>
      </c>
      <c r="AB173" s="68">
        <f t="shared" si="49"/>
        <v>1.2723423823883588E-5</v>
      </c>
      <c r="AC173" s="69"/>
      <c r="AD173" s="70">
        <f t="shared" si="48"/>
        <v>0.12723423823883587</v>
      </c>
      <c r="AE173" s="70"/>
      <c r="AF173" s="74"/>
      <c r="AG173" s="71">
        <v>1670</v>
      </c>
    </row>
    <row r="174" spans="5:33">
      <c r="E174" s="168">
        <v>0.55179398148148151</v>
      </c>
      <c r="F174" s="71">
        <v>1680</v>
      </c>
      <c r="G174" s="58">
        <v>13.53</v>
      </c>
      <c r="H174" s="58">
        <v>7.36</v>
      </c>
      <c r="I174" s="58">
        <v>7.35</v>
      </c>
      <c r="J174" s="58">
        <v>13.59</v>
      </c>
      <c r="K174" s="58">
        <v>6.94</v>
      </c>
      <c r="L174" s="58">
        <v>7.24</v>
      </c>
      <c r="M174" s="59">
        <f t="shared" si="34"/>
        <v>13.559999999999999</v>
      </c>
      <c r="N174" s="59">
        <f t="shared" si="35"/>
        <v>7.15</v>
      </c>
      <c r="O174" s="59">
        <f t="shared" si="36"/>
        <v>7.2949999999999999</v>
      </c>
      <c r="P174" s="60">
        <f t="shared" si="41"/>
        <v>0.1448023913861459</v>
      </c>
      <c r="Q174" s="22">
        <f t="shared" si="42"/>
        <v>7.0794578438413597E-8</v>
      </c>
      <c r="R174" s="61">
        <f t="shared" si="43"/>
        <v>5.4617237216121414E-8</v>
      </c>
      <c r="S174" s="22">
        <f t="shared" si="44"/>
        <v>2.9830426011220781E-15</v>
      </c>
      <c r="T174" s="94">
        <v>298</v>
      </c>
      <c r="U174" s="59">
        <f t="shared" si="45"/>
        <v>286.56</v>
      </c>
      <c r="V174" s="63">
        <f t="shared" si="46"/>
        <v>0.67331249836055695</v>
      </c>
      <c r="W174" s="64">
        <f t="shared" si="47"/>
        <v>4.7131634200284154</v>
      </c>
      <c r="X174" s="65">
        <f t="shared" si="37"/>
        <v>-2.0560754735909294E-8</v>
      </c>
      <c r="Y174" s="66">
        <f t="shared" si="38"/>
        <v>-2.0391807754684045E-8</v>
      </c>
      <c r="Z174" s="66">
        <f t="shared" si="39"/>
        <v>-2.0393195985944606E-8</v>
      </c>
      <c r="AA174" s="67">
        <f t="shared" si="40"/>
        <v>-2.0225614421887363E-8</v>
      </c>
      <c r="AB174" s="68">
        <f t="shared" si="49"/>
        <v>1.251116274006052E-5</v>
      </c>
      <c r="AC174" s="69"/>
      <c r="AD174" s="70">
        <f t="shared" si="48"/>
        <v>0.12511162740060519</v>
      </c>
      <c r="AE174" s="70"/>
      <c r="AF174" s="74"/>
      <c r="AG174" s="71">
        <v>1680</v>
      </c>
    </row>
    <row r="175" spans="5:33">
      <c r="E175" s="168">
        <v>0.55190972222222223</v>
      </c>
      <c r="F175" s="71">
        <v>1690</v>
      </c>
      <c r="G175" s="58">
        <v>13.54</v>
      </c>
      <c r="H175" s="58">
        <v>7.36</v>
      </c>
      <c r="I175" s="58">
        <v>7.18</v>
      </c>
      <c r="J175" s="58">
        <v>13.6</v>
      </c>
      <c r="K175" s="58">
        <v>6.94</v>
      </c>
      <c r="L175" s="58">
        <v>7.11</v>
      </c>
      <c r="M175" s="59">
        <f t="shared" si="34"/>
        <v>13.57</v>
      </c>
      <c r="N175" s="59">
        <f t="shared" si="35"/>
        <v>7.15</v>
      </c>
      <c r="O175" s="59">
        <f t="shared" si="36"/>
        <v>7.1449999999999996</v>
      </c>
      <c r="P175" s="60">
        <f t="shared" si="41"/>
        <v>0.14184869103639963</v>
      </c>
      <c r="Q175" s="22">
        <f t="shared" si="42"/>
        <v>7.0794578438413597E-8</v>
      </c>
      <c r="R175" s="61">
        <f t="shared" si="43"/>
        <v>5.4662643003739822E-8</v>
      </c>
      <c r="S175" s="22">
        <f t="shared" si="44"/>
        <v>2.9880045401543063E-15</v>
      </c>
      <c r="T175" s="94">
        <v>298</v>
      </c>
      <c r="U175" s="59">
        <f t="shared" si="45"/>
        <v>286.57</v>
      </c>
      <c r="V175" s="63">
        <f t="shared" si="46"/>
        <v>0.6727004634542374</v>
      </c>
      <c r="W175" s="64">
        <f t="shared" si="47"/>
        <v>4.7065260138141012</v>
      </c>
      <c r="X175" s="65">
        <f t="shared" si="37"/>
        <v>-1.9874001530965105E-8</v>
      </c>
      <c r="Y175" s="66">
        <f t="shared" si="38"/>
        <v>-1.9713536600154009E-8</v>
      </c>
      <c r="Z175" s="66">
        <f t="shared" si="39"/>
        <v>-1.9714832212111176E-8</v>
      </c>
      <c r="AA175" s="67">
        <f t="shared" si="40"/>
        <v>-1.9555641971422986E-8</v>
      </c>
      <c r="AB175" s="68">
        <f t="shared" si="49"/>
        <v>1.2307235445662098E-5</v>
      </c>
      <c r="AC175" s="69"/>
      <c r="AD175" s="70">
        <f t="shared" si="48"/>
        <v>0.12307235445662099</v>
      </c>
      <c r="AE175" s="70"/>
      <c r="AF175" s="74"/>
      <c r="AG175" s="71">
        <v>1690</v>
      </c>
    </row>
    <row r="176" spans="5:33">
      <c r="E176" s="168">
        <v>0.55202546296296295</v>
      </c>
      <c r="F176" s="71">
        <v>1700</v>
      </c>
      <c r="G176" s="58">
        <v>13.54</v>
      </c>
      <c r="H176" s="58">
        <v>7.36</v>
      </c>
      <c r="I176" s="58">
        <v>7.04</v>
      </c>
      <c r="J176" s="58">
        <v>13.61</v>
      </c>
      <c r="K176" s="58">
        <v>6.94</v>
      </c>
      <c r="L176" s="58">
        <v>6.98</v>
      </c>
      <c r="M176" s="59">
        <f t="shared" si="34"/>
        <v>13.574999999999999</v>
      </c>
      <c r="N176" s="59">
        <f t="shared" si="35"/>
        <v>7.15</v>
      </c>
      <c r="O176" s="59">
        <f t="shared" si="36"/>
        <v>7.01</v>
      </c>
      <c r="P176" s="60">
        <f t="shared" si="41"/>
        <v>0.13918019884700822</v>
      </c>
      <c r="Q176" s="22">
        <f t="shared" si="42"/>
        <v>7.0794578438413597E-8</v>
      </c>
      <c r="R176" s="61">
        <f t="shared" si="43"/>
        <v>5.468536005104763E-8</v>
      </c>
      <c r="S176" s="22">
        <f t="shared" si="44"/>
        <v>2.9904886039127162E-15</v>
      </c>
      <c r="T176" s="94">
        <v>298</v>
      </c>
      <c r="U176" s="59">
        <f t="shared" si="45"/>
        <v>286.57499999999999</v>
      </c>
      <c r="V176" s="63">
        <f t="shared" si="46"/>
        <v>0.67239446201874087</v>
      </c>
      <c r="W176" s="64">
        <f t="shared" si="47"/>
        <v>4.7032109902163617</v>
      </c>
      <c r="X176" s="65">
        <f t="shared" si="37"/>
        <v>-1.9217250616052876E-8</v>
      </c>
      <c r="Y176" s="66">
        <f t="shared" si="38"/>
        <v>-1.9064773352797682E-8</v>
      </c>
      <c r="Z176" s="66">
        <f t="shared" si="39"/>
        <v>-1.9065983167680893E-8</v>
      </c>
      <c r="AA176" s="67">
        <f t="shared" si="40"/>
        <v>-1.891469652100983E-8</v>
      </c>
      <c r="AB176" s="68">
        <f t="shared" si="49"/>
        <v>1.2110091477117235E-5</v>
      </c>
      <c r="AC176" s="69"/>
      <c r="AD176" s="70">
        <f t="shared" si="48"/>
        <v>0.12110091477117235</v>
      </c>
      <c r="AE176" s="70"/>
      <c r="AF176" s="74"/>
      <c r="AG176" s="71">
        <v>1700</v>
      </c>
    </row>
    <row r="177" spans="5:33">
      <c r="E177" s="168">
        <v>0.55214120370370368</v>
      </c>
      <c r="F177" s="71">
        <v>1710</v>
      </c>
      <c r="G177" s="58">
        <v>13.54</v>
      </c>
      <c r="H177" s="58">
        <v>7.36</v>
      </c>
      <c r="I177" s="58">
        <v>6.92</v>
      </c>
      <c r="J177" s="58">
        <v>13.61</v>
      </c>
      <c r="K177" s="58">
        <v>6.94</v>
      </c>
      <c r="L177" s="58">
        <v>6.85</v>
      </c>
      <c r="M177" s="59">
        <f t="shared" si="34"/>
        <v>13.574999999999999</v>
      </c>
      <c r="N177" s="59">
        <f t="shared" si="35"/>
        <v>7.15</v>
      </c>
      <c r="O177" s="59">
        <f t="shared" si="36"/>
        <v>6.8849999999999998</v>
      </c>
      <c r="P177" s="60">
        <f t="shared" si="41"/>
        <v>0.13669838360365927</v>
      </c>
      <c r="Q177" s="22">
        <f t="shared" si="42"/>
        <v>7.0794578438413597E-8</v>
      </c>
      <c r="R177" s="61">
        <f t="shared" si="43"/>
        <v>5.468536005104763E-8</v>
      </c>
      <c r="S177" s="22">
        <f t="shared" si="44"/>
        <v>2.9904886039127162E-15</v>
      </c>
      <c r="T177" s="94">
        <v>298</v>
      </c>
      <c r="U177" s="59">
        <f t="shared" si="45"/>
        <v>286.57499999999999</v>
      </c>
      <c r="V177" s="63">
        <f t="shared" si="46"/>
        <v>0.67239446201874087</v>
      </c>
      <c r="W177" s="64">
        <f t="shared" si="47"/>
        <v>4.7032109902163617</v>
      </c>
      <c r="X177" s="65">
        <f t="shared" si="37"/>
        <v>-1.8577422247765952E-8</v>
      </c>
      <c r="Y177" s="66">
        <f t="shared" si="38"/>
        <v>-1.8432650034649442E-8</v>
      </c>
      <c r="Z177" s="66">
        <f t="shared" si="39"/>
        <v>-1.8433778231737878E-8</v>
      </c>
      <c r="AA177" s="67">
        <f t="shared" si="40"/>
        <v>-1.8290116631828995E-8</v>
      </c>
      <c r="AB177" s="68">
        <f t="shared" si="49"/>
        <v>1.191943571015387E-5</v>
      </c>
      <c r="AC177" s="69"/>
      <c r="AD177" s="70">
        <f t="shared" si="48"/>
        <v>0.11919435710153871</v>
      </c>
      <c r="AE177" s="70"/>
      <c r="AF177" s="74"/>
      <c r="AG177" s="71">
        <v>1710</v>
      </c>
    </row>
    <row r="178" spans="5:33">
      <c r="E178" s="168">
        <v>0.5522569444444444</v>
      </c>
      <c r="F178" s="71">
        <v>1720</v>
      </c>
      <c r="G178" s="58">
        <v>13.53</v>
      </c>
      <c r="H178" s="58">
        <v>7.36</v>
      </c>
      <c r="I178" s="58">
        <v>8.27</v>
      </c>
      <c r="J178" s="58">
        <v>13.61</v>
      </c>
      <c r="K178" s="58">
        <v>6.94</v>
      </c>
      <c r="L178" s="58">
        <v>7.81</v>
      </c>
      <c r="M178" s="59">
        <f t="shared" si="34"/>
        <v>13.57</v>
      </c>
      <c r="N178" s="59">
        <f t="shared" si="35"/>
        <v>7.15</v>
      </c>
      <c r="O178" s="59">
        <f t="shared" si="36"/>
        <v>8.0399999999999991</v>
      </c>
      <c r="P178" s="60">
        <f t="shared" si="41"/>
        <v>0.15961700153011241</v>
      </c>
      <c r="Q178" s="22">
        <f t="shared" si="42"/>
        <v>7.0794578438413597E-8</v>
      </c>
      <c r="R178" s="61">
        <f t="shared" si="43"/>
        <v>5.4662643003739822E-8</v>
      </c>
      <c r="S178" s="22">
        <f t="shared" si="44"/>
        <v>2.9880045401543063E-15</v>
      </c>
      <c r="T178" s="94">
        <v>298</v>
      </c>
      <c r="U178" s="59">
        <f t="shared" si="45"/>
        <v>286.57</v>
      </c>
      <c r="V178" s="63">
        <f t="shared" si="46"/>
        <v>0.6727004634542374</v>
      </c>
      <c r="W178" s="64">
        <f t="shared" si="47"/>
        <v>4.7065260138141012</v>
      </c>
      <c r="X178" s="65">
        <f t="shared" si="37"/>
        <v>-2.1323843371802431E-8</v>
      </c>
      <c r="Y178" s="66">
        <f t="shared" si="38"/>
        <v>-2.1130105683335931E-8</v>
      </c>
      <c r="Z178" s="66">
        <f t="shared" si="39"/>
        <v>-2.1131865886282363E-8</v>
      </c>
      <c r="AA178" s="67">
        <f t="shared" si="40"/>
        <v>-2.0939856416129497E-8</v>
      </c>
      <c r="AB178" s="68">
        <f t="shared" si="49"/>
        <v>1.1735101717799921E-5</v>
      </c>
      <c r="AC178" s="69"/>
      <c r="AD178" s="70">
        <f t="shared" si="48"/>
        <v>0.11735101717799921</v>
      </c>
      <c r="AE178" s="70"/>
      <c r="AF178" s="74"/>
      <c r="AG178" s="71">
        <v>1720</v>
      </c>
    </row>
    <row r="179" spans="5:33">
      <c r="E179" s="168">
        <v>0.55237268518518512</v>
      </c>
      <c r="F179" s="71">
        <v>1730</v>
      </c>
      <c r="G179" s="58">
        <v>13.54</v>
      </c>
      <c r="H179" s="58">
        <v>7.36</v>
      </c>
      <c r="I179" s="58">
        <v>8.09</v>
      </c>
      <c r="J179" s="58">
        <v>13.63</v>
      </c>
      <c r="K179" s="58">
        <v>6.94</v>
      </c>
      <c r="L179" s="58">
        <v>7.87</v>
      </c>
      <c r="M179" s="59">
        <f t="shared" si="34"/>
        <v>13.585000000000001</v>
      </c>
      <c r="N179" s="59">
        <f t="shared" si="35"/>
        <v>7.15</v>
      </c>
      <c r="O179" s="59">
        <f t="shared" si="36"/>
        <v>7.98</v>
      </c>
      <c r="P179" s="60">
        <f t="shared" si="41"/>
        <v>0.15846560230778536</v>
      </c>
      <c r="Q179" s="22">
        <f t="shared" si="42"/>
        <v>7.0794578438413597E-8</v>
      </c>
      <c r="R179" s="61">
        <f t="shared" si="43"/>
        <v>5.4730822472269855E-8</v>
      </c>
      <c r="S179" s="22">
        <f t="shared" si="44"/>
        <v>2.9954629284911192E-15</v>
      </c>
      <c r="T179" s="94">
        <v>298</v>
      </c>
      <c r="U179" s="59">
        <f t="shared" si="45"/>
        <v>286.58499999999998</v>
      </c>
      <c r="V179" s="63">
        <f t="shared" si="46"/>
        <v>0.67178249118027789</v>
      </c>
      <c r="W179" s="64">
        <f t="shared" si="47"/>
        <v>4.6965882925580571</v>
      </c>
      <c r="X179" s="65">
        <f t="shared" si="37"/>
        <v>-2.0884806146465303E-8</v>
      </c>
      <c r="Y179" s="66">
        <f t="shared" si="38"/>
        <v>-2.0695556270166793E-8</v>
      </c>
      <c r="Z179" s="66">
        <f t="shared" si="39"/>
        <v>-2.0697271177905358E-8</v>
      </c>
      <c r="AA179" s="67">
        <f t="shared" si="40"/>
        <v>-2.0509705129710283E-8</v>
      </c>
      <c r="AB179" s="68">
        <f t="shared" si="49"/>
        <v>1.1523788979587974E-5</v>
      </c>
      <c r="AC179" s="69"/>
      <c r="AD179" s="70">
        <f t="shared" si="48"/>
        <v>0.11523788979587975</v>
      </c>
      <c r="AE179" s="70"/>
      <c r="AF179" s="74"/>
      <c r="AG179" s="71">
        <v>1730</v>
      </c>
    </row>
    <row r="180" spans="5:33">
      <c r="E180" s="168">
        <v>0.55248842592592595</v>
      </c>
      <c r="F180" s="71">
        <v>1740</v>
      </c>
      <c r="G180" s="58">
        <v>13.57</v>
      </c>
      <c r="H180" s="58">
        <v>7.36</v>
      </c>
      <c r="I180" s="58">
        <v>7.76</v>
      </c>
      <c r="J180" s="58">
        <v>13.63</v>
      </c>
      <c r="K180" s="58">
        <v>6.94</v>
      </c>
      <c r="L180" s="58">
        <v>7.74</v>
      </c>
      <c r="M180" s="59">
        <f t="shared" si="34"/>
        <v>13.600000000000001</v>
      </c>
      <c r="N180" s="59">
        <f t="shared" si="35"/>
        <v>7.15</v>
      </c>
      <c r="O180" s="59">
        <f t="shared" si="36"/>
        <v>7.75</v>
      </c>
      <c r="P180" s="60">
        <f t="shared" si="41"/>
        <v>0.15393694348716191</v>
      </c>
      <c r="Q180" s="22">
        <f t="shared" si="42"/>
        <v>7.0794578438413597E-8</v>
      </c>
      <c r="R180" s="61">
        <f t="shared" si="43"/>
        <v>5.4799086979496778E-8</v>
      </c>
      <c r="S180" s="22">
        <f t="shared" si="44"/>
        <v>3.0029399337864533E-15</v>
      </c>
      <c r="T180" s="94">
        <v>298</v>
      </c>
      <c r="U180" s="59">
        <f t="shared" si="45"/>
        <v>286.60000000000002</v>
      </c>
      <c r="V180" s="63">
        <f t="shared" si="46"/>
        <v>0.67086461499552541</v>
      </c>
      <c r="W180" s="64">
        <f t="shared" si="47"/>
        <v>4.6866725915144691</v>
      </c>
      <c r="X180" s="65">
        <f t="shared" si="37"/>
        <v>-2.0015574667189567E-8</v>
      </c>
      <c r="Y180" s="66">
        <f t="shared" si="38"/>
        <v>-1.983857125228008E-8</v>
      </c>
      <c r="Z180" s="66">
        <f t="shared" si="39"/>
        <v>-1.9840136543779851E-8</v>
      </c>
      <c r="AA180" s="67">
        <f t="shared" si="40"/>
        <v>-1.9664670735735003E-8</v>
      </c>
      <c r="AB180" s="68">
        <f t="shared" si="49"/>
        <v>1.1316822035967441E-5</v>
      </c>
      <c r="AC180" s="69"/>
      <c r="AD180" s="70">
        <f t="shared" si="48"/>
        <v>0.11316822035967442</v>
      </c>
      <c r="AE180" s="70"/>
      <c r="AF180" s="74"/>
      <c r="AG180" s="71">
        <v>1740</v>
      </c>
    </row>
    <row r="181" spans="5:33">
      <c r="E181" s="168">
        <v>0.55260416666666667</v>
      </c>
      <c r="F181" s="71">
        <v>1750</v>
      </c>
      <c r="G181" s="58">
        <v>13.58</v>
      </c>
      <c r="H181" s="58">
        <v>7.36</v>
      </c>
      <c r="I181" s="58">
        <v>7.56</v>
      </c>
      <c r="J181" s="58">
        <v>13.63</v>
      </c>
      <c r="K181" s="58">
        <v>6.94</v>
      </c>
      <c r="L181" s="58">
        <v>7.58</v>
      </c>
      <c r="M181" s="59">
        <f t="shared" si="34"/>
        <v>13.605</v>
      </c>
      <c r="N181" s="59">
        <f t="shared" si="35"/>
        <v>7.15</v>
      </c>
      <c r="O181" s="59">
        <f t="shared" si="36"/>
        <v>7.57</v>
      </c>
      <c r="P181" s="60">
        <f t="shared" si="41"/>
        <v>0.15037422068967352</v>
      </c>
      <c r="Q181" s="22">
        <f t="shared" si="42"/>
        <v>7.0794578438413597E-8</v>
      </c>
      <c r="R181" s="61">
        <f t="shared" si="43"/>
        <v>5.4821860731055993E-8</v>
      </c>
      <c r="S181" s="22">
        <f t="shared" si="44"/>
        <v>3.0054364140152993E-15</v>
      </c>
      <c r="T181" s="94">
        <v>298</v>
      </c>
      <c r="U181" s="59">
        <f t="shared" si="45"/>
        <v>286.60500000000002</v>
      </c>
      <c r="V181" s="63">
        <f t="shared" si="46"/>
        <v>0.67055867761782839</v>
      </c>
      <c r="W181" s="64">
        <f t="shared" si="47"/>
        <v>4.6833722423892876</v>
      </c>
      <c r="X181" s="65">
        <f t="shared" si="37"/>
        <v>-1.9239077815389615E-8</v>
      </c>
      <c r="Y181" s="66">
        <f t="shared" si="38"/>
        <v>-1.9072623446140975E-8</v>
      </c>
      <c r="Z181" s="66">
        <f t="shared" si="39"/>
        <v>-1.90740635908978E-8</v>
      </c>
      <c r="AA181" s="67">
        <f t="shared" si="40"/>
        <v>-1.8909024446460302E-8</v>
      </c>
      <c r="AB181" s="68">
        <f t="shared" si="49"/>
        <v>1.1118425934309035E-5</v>
      </c>
      <c r="AC181" s="69"/>
      <c r="AD181" s="70">
        <f t="shared" si="48"/>
        <v>0.11118425934309036</v>
      </c>
      <c r="AE181" s="70"/>
      <c r="AF181" s="74"/>
      <c r="AG181" s="71">
        <v>1750</v>
      </c>
    </row>
    <row r="182" spans="5:33">
      <c r="E182" s="168">
        <v>0.5527199074074074</v>
      </c>
      <c r="F182" s="71">
        <v>1760</v>
      </c>
      <c r="G182" s="58">
        <v>13.59</v>
      </c>
      <c r="H182" s="58">
        <v>7.36</v>
      </c>
      <c r="I182" s="58">
        <v>7.43</v>
      </c>
      <c r="J182" s="58">
        <v>13.63</v>
      </c>
      <c r="K182" s="58">
        <v>6.94</v>
      </c>
      <c r="L182" s="58">
        <v>7.43</v>
      </c>
      <c r="M182" s="59">
        <f t="shared" si="34"/>
        <v>13.61</v>
      </c>
      <c r="N182" s="59">
        <f t="shared" si="35"/>
        <v>7.15</v>
      </c>
      <c r="O182" s="59">
        <f t="shared" si="36"/>
        <v>7.43</v>
      </c>
      <c r="P182" s="60">
        <f t="shared" si="41"/>
        <v>0.14760554765331033</v>
      </c>
      <c r="Q182" s="22">
        <f t="shared" si="42"/>
        <v>7.0794578438413597E-8</v>
      </c>
      <c r="R182" s="61">
        <f t="shared" si="43"/>
        <v>5.4844643947075103E-8</v>
      </c>
      <c r="S182" s="22">
        <f t="shared" si="44"/>
        <v>3.0079349696814416E-15</v>
      </c>
      <c r="T182" s="94">
        <v>298</v>
      </c>
      <c r="U182" s="59">
        <f t="shared" si="45"/>
        <v>286.61</v>
      </c>
      <c r="V182" s="63">
        <f t="shared" si="46"/>
        <v>0.67025275091447367</v>
      </c>
      <c r="W182" s="64">
        <f t="shared" si="47"/>
        <v>4.680074332395523</v>
      </c>
      <c r="X182" s="65">
        <f t="shared" si="37"/>
        <v>-1.8589402546097931E-8</v>
      </c>
      <c r="Y182" s="66">
        <f t="shared" si="38"/>
        <v>-1.8431287755789778E-8</v>
      </c>
      <c r="Z182" s="66">
        <f t="shared" si="39"/>
        <v>-1.8432632623482657E-8</v>
      </c>
      <c r="AA182" s="67">
        <f t="shared" si="40"/>
        <v>-1.8275839822942959E-8</v>
      </c>
      <c r="AB182" s="68">
        <f t="shared" si="49"/>
        <v>1.0927690140415824E-5</v>
      </c>
      <c r="AC182" s="69"/>
      <c r="AD182" s="70">
        <f t="shared" si="48"/>
        <v>0.10927690140415824</v>
      </c>
      <c r="AE182" s="70"/>
      <c r="AF182" s="74"/>
      <c r="AG182" s="71">
        <v>1760</v>
      </c>
    </row>
    <row r="183" spans="5:33">
      <c r="E183" s="168">
        <v>0.55283564814814812</v>
      </c>
      <c r="F183" s="71">
        <v>1770</v>
      </c>
      <c r="G183" s="58">
        <v>13.59</v>
      </c>
      <c r="H183" s="58">
        <v>7.36</v>
      </c>
      <c r="I183" s="58">
        <v>7.23</v>
      </c>
      <c r="J183" s="58">
        <v>13.63</v>
      </c>
      <c r="K183" s="58">
        <v>6.94</v>
      </c>
      <c r="L183" s="58">
        <v>7.35</v>
      </c>
      <c r="M183" s="59">
        <f t="shared" si="34"/>
        <v>13.61</v>
      </c>
      <c r="N183" s="59">
        <f t="shared" si="35"/>
        <v>7.15</v>
      </c>
      <c r="O183" s="59">
        <f t="shared" si="36"/>
        <v>7.29</v>
      </c>
      <c r="P183" s="60">
        <f t="shared" si="41"/>
        <v>0.14482428565176747</v>
      </c>
      <c r="Q183" s="22">
        <f t="shared" si="42"/>
        <v>7.0794578438413597E-8</v>
      </c>
      <c r="R183" s="61">
        <f t="shared" si="43"/>
        <v>5.4844643947075103E-8</v>
      </c>
      <c r="S183" s="22">
        <f t="shared" si="44"/>
        <v>3.0079349696814416E-15</v>
      </c>
      <c r="T183" s="94">
        <v>298</v>
      </c>
      <c r="U183" s="59">
        <f t="shared" si="45"/>
        <v>286.61</v>
      </c>
      <c r="V183" s="63">
        <f t="shared" si="46"/>
        <v>0.67025275091447367</v>
      </c>
      <c r="W183" s="64">
        <f t="shared" si="47"/>
        <v>4.680074332395523</v>
      </c>
      <c r="X183" s="65">
        <f t="shared" si="37"/>
        <v>-1.7931484303562271E-8</v>
      </c>
      <c r="Y183" s="66">
        <f t="shared" si="38"/>
        <v>-1.7781839369451937E-8</v>
      </c>
      <c r="Z183" s="66">
        <f t="shared" si="39"/>
        <v>-1.7783088212321043E-8</v>
      </c>
      <c r="AA183" s="67">
        <f t="shared" si="40"/>
        <v>-1.7634671276959412E-8</v>
      </c>
      <c r="AB183" s="68">
        <f t="shared" si="49"/>
        <v>1.0743368335203182E-5</v>
      </c>
      <c r="AC183" s="69"/>
      <c r="AD183" s="70">
        <f t="shared" si="48"/>
        <v>0.10743368335203182</v>
      </c>
      <c r="AE183" s="70"/>
      <c r="AF183" s="74"/>
      <c r="AG183" s="71">
        <v>1770</v>
      </c>
    </row>
    <row r="184" spans="5:33">
      <c r="E184" s="168">
        <v>0.55295138888888884</v>
      </c>
      <c r="F184" s="71">
        <v>1780</v>
      </c>
      <c r="G184" s="58">
        <v>13.59</v>
      </c>
      <c r="H184" s="58">
        <v>7.36</v>
      </c>
      <c r="I184" s="58">
        <v>7.07</v>
      </c>
      <c r="J184" s="58">
        <v>13.63</v>
      </c>
      <c r="K184" s="58">
        <v>6.94</v>
      </c>
      <c r="L184" s="58">
        <v>7.26</v>
      </c>
      <c r="M184" s="59">
        <f t="shared" si="34"/>
        <v>13.61</v>
      </c>
      <c r="N184" s="59">
        <f t="shared" si="35"/>
        <v>7.15</v>
      </c>
      <c r="O184" s="59">
        <f t="shared" si="36"/>
        <v>7.165</v>
      </c>
      <c r="P184" s="60">
        <f t="shared" si="41"/>
        <v>0.14234101600753279</v>
      </c>
      <c r="Q184" s="22">
        <f t="shared" si="42"/>
        <v>7.0794578438413597E-8</v>
      </c>
      <c r="R184" s="61">
        <f t="shared" si="43"/>
        <v>5.4844643947075103E-8</v>
      </c>
      <c r="S184" s="22">
        <f t="shared" si="44"/>
        <v>3.0079349696814416E-15</v>
      </c>
      <c r="T184" s="94">
        <v>298</v>
      </c>
      <c r="U184" s="59">
        <f t="shared" si="45"/>
        <v>286.61</v>
      </c>
      <c r="V184" s="63">
        <f t="shared" si="46"/>
        <v>0.67025275091447367</v>
      </c>
      <c r="W184" s="64">
        <f t="shared" si="47"/>
        <v>4.680074332395523</v>
      </c>
      <c r="X184" s="65">
        <f t="shared" si="37"/>
        <v>-1.7332300397472847E-8</v>
      </c>
      <c r="Y184" s="66">
        <f t="shared" si="38"/>
        <v>-1.7190136064113592E-8</v>
      </c>
      <c r="Z184" s="66">
        <f t="shared" si="39"/>
        <v>-1.7191302135391843E-8</v>
      </c>
      <c r="AA184" s="67">
        <f t="shared" si="40"/>
        <v>-1.7050284744430988E-8</v>
      </c>
      <c r="AB184" s="68">
        <f t="shared" si="49"/>
        <v>1.0565541650629737E-5</v>
      </c>
      <c r="AC184" s="69"/>
      <c r="AD184" s="70">
        <f t="shared" si="48"/>
        <v>0.10565541650629737</v>
      </c>
      <c r="AE184" s="70"/>
      <c r="AF184" s="74"/>
      <c r="AG184" s="71">
        <v>1780</v>
      </c>
    </row>
    <row r="185" spans="5:33">
      <c r="E185" s="168">
        <v>0.55306712962962967</v>
      </c>
      <c r="F185" s="71">
        <v>1790</v>
      </c>
      <c r="G185" s="58">
        <v>13.59</v>
      </c>
      <c r="H185" s="58">
        <v>7.36</v>
      </c>
      <c r="I185" s="58">
        <v>6.92</v>
      </c>
      <c r="J185" s="58">
        <v>13.64</v>
      </c>
      <c r="K185" s="58">
        <v>6.94</v>
      </c>
      <c r="L185" s="58">
        <v>7.14</v>
      </c>
      <c r="M185" s="59">
        <f t="shared" si="34"/>
        <v>13.615</v>
      </c>
      <c r="N185" s="59">
        <f t="shared" si="35"/>
        <v>7.15</v>
      </c>
      <c r="O185" s="59">
        <f t="shared" si="36"/>
        <v>7.0299999999999994</v>
      </c>
      <c r="P185" s="60">
        <f t="shared" si="41"/>
        <v>0.13967077769064121</v>
      </c>
      <c r="Q185" s="22">
        <f t="shared" si="42"/>
        <v>7.0794578438413597E-8</v>
      </c>
      <c r="R185" s="61">
        <f t="shared" si="43"/>
        <v>5.4867436631487392E-8</v>
      </c>
      <c r="S185" s="22">
        <f t="shared" si="44"/>
        <v>3.0104356025102844E-15</v>
      </c>
      <c r="T185" s="94">
        <v>298</v>
      </c>
      <c r="U185" s="59">
        <f t="shared" si="45"/>
        <v>286.61500000000001</v>
      </c>
      <c r="V185" s="63">
        <f t="shared" si="46"/>
        <v>0.66994683488490525</v>
      </c>
      <c r="W185" s="64">
        <f t="shared" si="47"/>
        <v>4.6767788596475555</v>
      </c>
      <c r="X185" s="65">
        <f t="shared" si="37"/>
        <v>-1.6756144796050313E-8</v>
      </c>
      <c r="Y185" s="66">
        <f t="shared" si="38"/>
        <v>-1.6621077298172212E-8</v>
      </c>
      <c r="Z185" s="66">
        <f t="shared" si="39"/>
        <v>-1.6622166046759982E-8</v>
      </c>
      <c r="AA185" s="67">
        <f t="shared" si="40"/>
        <v>-1.6488169745156827E-8</v>
      </c>
      <c r="AB185" s="68">
        <f t="shared" si="49"/>
        <v>1.0393632548061546E-5</v>
      </c>
      <c r="AC185" s="69"/>
      <c r="AD185" s="70">
        <f t="shared" si="48"/>
        <v>0.10393632548061546</v>
      </c>
      <c r="AE185" s="70"/>
      <c r="AF185" s="74"/>
      <c r="AG185" s="71">
        <v>1790</v>
      </c>
    </row>
    <row r="186" spans="5:33">
      <c r="E186" s="168">
        <v>0.55318287037037039</v>
      </c>
      <c r="F186" s="71">
        <v>1800</v>
      </c>
      <c r="G186" s="58">
        <v>13.6</v>
      </c>
      <c r="H186" s="58">
        <v>7.36</v>
      </c>
      <c r="I186" s="58">
        <v>6.8</v>
      </c>
      <c r="J186" s="58">
        <v>13.65</v>
      </c>
      <c r="K186" s="58">
        <v>6.94</v>
      </c>
      <c r="L186" s="58">
        <v>7.02</v>
      </c>
      <c r="M186" s="59">
        <f t="shared" si="34"/>
        <v>13.625</v>
      </c>
      <c r="N186" s="59">
        <f t="shared" si="35"/>
        <v>7.15</v>
      </c>
      <c r="O186" s="59">
        <f t="shared" si="36"/>
        <v>6.91</v>
      </c>
      <c r="P186" s="60">
        <f t="shared" si="41"/>
        <v>0.13730963162166659</v>
      </c>
      <c r="Q186" s="22">
        <f t="shared" si="42"/>
        <v>7.0794578438413597E-8</v>
      </c>
      <c r="R186" s="61">
        <f t="shared" si="43"/>
        <v>5.4913050421232886E-8</v>
      </c>
      <c r="S186" s="22">
        <f t="shared" si="44"/>
        <v>3.0154431065648651E-15</v>
      </c>
      <c r="T186" s="94">
        <v>298</v>
      </c>
      <c r="U186" s="59">
        <f t="shared" si="45"/>
        <v>286.625</v>
      </c>
      <c r="V186" s="63">
        <f t="shared" si="46"/>
        <v>0.6693350348448891</v>
      </c>
      <c r="W186" s="64">
        <f t="shared" si="47"/>
        <v>4.6701952183539817</v>
      </c>
      <c r="X186" s="65">
        <f t="shared" si="37"/>
        <v>-1.6259292851631119E-8</v>
      </c>
      <c r="Y186" s="66">
        <f t="shared" si="38"/>
        <v>-1.6130049726281203E-8</v>
      </c>
      <c r="Z186" s="66">
        <f t="shared" si="39"/>
        <v>-1.6131077064038303E-8</v>
      </c>
      <c r="AA186" s="67">
        <f t="shared" si="40"/>
        <v>-1.6002844944081738E-8</v>
      </c>
      <c r="AB186" s="68">
        <f t="shared" si="49"/>
        <v>1.022741454600976E-5</v>
      </c>
      <c r="AC186" s="69"/>
      <c r="AD186" s="70">
        <f t="shared" si="48"/>
        <v>0.1022741454600976</v>
      </c>
      <c r="AF186" s="74"/>
      <c r="AG186" s="71">
        <v>1800</v>
      </c>
    </row>
    <row r="187" spans="5:33">
      <c r="E187" s="168">
        <v>0.55329861111111112</v>
      </c>
      <c r="F187" s="71">
        <v>1810</v>
      </c>
      <c r="G187" s="58">
        <v>13.61</v>
      </c>
      <c r="H187" s="58">
        <v>7.37</v>
      </c>
      <c r="I187" s="58">
        <v>6.68</v>
      </c>
      <c r="J187" s="58">
        <v>13.66</v>
      </c>
      <c r="K187" s="58">
        <v>6.94</v>
      </c>
      <c r="L187" s="58">
        <v>6.91</v>
      </c>
      <c r="M187" s="59">
        <f t="shared" si="34"/>
        <v>13.635</v>
      </c>
      <c r="N187" s="59">
        <f t="shared" si="35"/>
        <v>7.1550000000000002</v>
      </c>
      <c r="O187" s="59">
        <f t="shared" si="36"/>
        <v>6.7949999999999999</v>
      </c>
      <c r="P187" s="60">
        <f t="shared" si="41"/>
        <v>0.13504706692573148</v>
      </c>
      <c r="Q187" s="22">
        <f t="shared" si="42"/>
        <v>6.9984199600227168E-8</v>
      </c>
      <c r="R187" s="61">
        <f t="shared" si="43"/>
        <v>5.5595093909310002E-8</v>
      </c>
      <c r="S187" s="22">
        <f t="shared" si="44"/>
        <v>3.090814466784998E-15</v>
      </c>
      <c r="T187" s="94">
        <v>298</v>
      </c>
      <c r="U187" s="59">
        <f t="shared" si="45"/>
        <v>286.63499999999999</v>
      </c>
      <c r="V187" s="63">
        <f t="shared" si="46"/>
        <v>0.66872327749331162</v>
      </c>
      <c r="W187" s="64">
        <f t="shared" si="47"/>
        <v>4.6636213034537679</v>
      </c>
      <c r="X187" s="65">
        <f t="shared" si="37"/>
        <v>-1.6155301041771855E-8</v>
      </c>
      <c r="Y187" s="66">
        <f t="shared" si="38"/>
        <v>-1.6025661179080475E-8</v>
      </c>
      <c r="Z187" s="66">
        <f t="shared" si="39"/>
        <v>-1.6026701487395075E-8</v>
      </c>
      <c r="AA187" s="67">
        <f t="shared" si="40"/>
        <v>-1.589808523689772E-8</v>
      </c>
      <c r="AB187" s="68">
        <f t="shared" si="49"/>
        <v>1.0066107227049175E-5</v>
      </c>
      <c r="AC187" s="69"/>
      <c r="AD187" s="70">
        <f t="shared" si="48"/>
        <v>0.10066107227049174</v>
      </c>
      <c r="AE187" s="70"/>
      <c r="AF187" s="74"/>
      <c r="AG187" s="71">
        <v>1810</v>
      </c>
    </row>
    <row r="188" spans="5:33">
      <c r="E188" s="168">
        <v>0.55341435185185184</v>
      </c>
      <c r="F188" s="71">
        <v>1820</v>
      </c>
      <c r="G188" s="58">
        <v>13.61</v>
      </c>
      <c r="H188" s="58">
        <v>7.37</v>
      </c>
      <c r="I188" s="58">
        <v>6.56</v>
      </c>
      <c r="J188" s="58">
        <v>13.66</v>
      </c>
      <c r="K188" s="58">
        <v>6.95</v>
      </c>
      <c r="L188" s="58">
        <v>6.79</v>
      </c>
      <c r="M188" s="59">
        <f t="shared" si="34"/>
        <v>13.635</v>
      </c>
      <c r="N188" s="59">
        <f t="shared" si="35"/>
        <v>7.16</v>
      </c>
      <c r="O188" s="59">
        <f t="shared" si="36"/>
        <v>6.6749999999999998</v>
      </c>
      <c r="P188" s="60">
        <f t="shared" si="41"/>
        <v>0.13266212976148015</v>
      </c>
      <c r="Q188" s="22">
        <f t="shared" si="42"/>
        <v>6.9183097091893466E-8</v>
      </c>
      <c r="R188" s="61">
        <f t="shared" si="43"/>
        <v>5.6238854756307623E-8</v>
      </c>
      <c r="S188" s="22">
        <f t="shared" si="44"/>
        <v>3.1628087843010645E-15</v>
      </c>
      <c r="T188" s="94">
        <v>298</v>
      </c>
      <c r="U188" s="59">
        <f t="shared" si="45"/>
        <v>286.63499999999999</v>
      </c>
      <c r="V188" s="63">
        <f t="shared" si="46"/>
        <v>0.66872327749331162</v>
      </c>
      <c r="W188" s="64">
        <f t="shared" si="47"/>
        <v>4.6636213034537679</v>
      </c>
      <c r="X188" s="65">
        <f t="shared" si="37"/>
        <v>-1.5981104204562509E-8</v>
      </c>
      <c r="Y188" s="66">
        <f t="shared" si="38"/>
        <v>-1.5852192574653257E-8</v>
      </c>
      <c r="Z188" s="66">
        <f t="shared" si="39"/>
        <v>-1.5853232440742183E-8</v>
      </c>
      <c r="AA188" s="67">
        <f t="shared" si="40"/>
        <v>-1.5725343900755367E-8</v>
      </c>
      <c r="AB188" s="68">
        <f t="shared" si="49"/>
        <v>9.9058437076964749E-6</v>
      </c>
      <c r="AC188" s="69"/>
      <c r="AD188" s="70">
        <f t="shared" si="48"/>
        <v>9.9058437076964753E-2</v>
      </c>
      <c r="AE188" s="70"/>
      <c r="AF188" s="74"/>
      <c r="AG188" s="71">
        <v>1820</v>
      </c>
    </row>
    <row r="189" spans="5:33">
      <c r="E189" s="168">
        <v>0.55353009259259256</v>
      </c>
      <c r="F189" s="71">
        <v>1830</v>
      </c>
      <c r="G189" s="58">
        <v>13.62</v>
      </c>
      <c r="H189" s="58">
        <v>7.37</v>
      </c>
      <c r="I189" s="58">
        <v>6.46</v>
      </c>
      <c r="J189" s="58">
        <v>13.67</v>
      </c>
      <c r="K189" s="58">
        <v>6.95</v>
      </c>
      <c r="L189" s="58">
        <v>6.69</v>
      </c>
      <c r="M189" s="59">
        <f t="shared" si="34"/>
        <v>13.645</v>
      </c>
      <c r="N189" s="59">
        <f t="shared" si="35"/>
        <v>7.16</v>
      </c>
      <c r="O189" s="59">
        <f t="shared" si="36"/>
        <v>6.5750000000000002</v>
      </c>
      <c r="P189" s="60">
        <f t="shared" si="41"/>
        <v>0.13069657448917743</v>
      </c>
      <c r="Q189" s="22">
        <f t="shared" si="42"/>
        <v>6.9183097091893466E-8</v>
      </c>
      <c r="R189" s="61">
        <f t="shared" si="43"/>
        <v>5.6285608668169949E-8</v>
      </c>
      <c r="S189" s="22">
        <f t="shared" si="44"/>
        <v>3.168069743146368E-15</v>
      </c>
      <c r="T189" s="94">
        <v>298</v>
      </c>
      <c r="U189" s="59">
        <f t="shared" si="45"/>
        <v>286.64499999999998</v>
      </c>
      <c r="V189" s="63">
        <f t="shared" si="46"/>
        <v>0.66811156282570672</v>
      </c>
      <c r="W189" s="64">
        <f t="shared" si="47"/>
        <v>4.6570570999164049</v>
      </c>
      <c r="X189" s="65">
        <f t="shared" si="37"/>
        <v>-1.5540001611749167E-8</v>
      </c>
      <c r="Y189" s="66">
        <f t="shared" si="38"/>
        <v>-1.5416125624808719E-8</v>
      </c>
      <c r="Z189" s="66">
        <f t="shared" si="39"/>
        <v>-1.5417113093183813E-8</v>
      </c>
      <c r="AA189" s="67">
        <f t="shared" si="40"/>
        <v>-1.529420883155451E-8</v>
      </c>
      <c r="AB189" s="68">
        <f t="shared" si="49"/>
        <v>9.7473148774696284E-6</v>
      </c>
      <c r="AC189" s="69"/>
      <c r="AD189" s="70">
        <f t="shared" si="48"/>
        <v>9.7473148774696289E-2</v>
      </c>
      <c r="AE189" s="70"/>
      <c r="AF189" s="74"/>
      <c r="AG189" s="71">
        <v>1830</v>
      </c>
    </row>
    <row r="190" spans="5:33">
      <c r="E190" s="168">
        <v>0.55364583333333328</v>
      </c>
      <c r="F190" s="71">
        <v>1840</v>
      </c>
      <c r="G190" s="58">
        <v>13.62</v>
      </c>
      <c r="H190" s="58">
        <v>7.37</v>
      </c>
      <c r="I190" s="58">
        <v>6.37</v>
      </c>
      <c r="J190" s="58">
        <v>13.67</v>
      </c>
      <c r="K190" s="58">
        <v>6.95</v>
      </c>
      <c r="L190" s="58">
        <v>6.58</v>
      </c>
      <c r="M190" s="59">
        <f t="shared" si="34"/>
        <v>13.645</v>
      </c>
      <c r="N190" s="59">
        <f t="shared" si="35"/>
        <v>7.16</v>
      </c>
      <c r="O190" s="59">
        <f t="shared" si="36"/>
        <v>6.4749999999999996</v>
      </c>
      <c r="P190" s="60">
        <f t="shared" si="41"/>
        <v>0.12870879388858161</v>
      </c>
      <c r="Q190" s="22">
        <f t="shared" si="42"/>
        <v>6.9183097091893466E-8</v>
      </c>
      <c r="R190" s="61">
        <f t="shared" si="43"/>
        <v>5.6285608668169949E-8</v>
      </c>
      <c r="S190" s="22">
        <f t="shared" si="44"/>
        <v>3.168069743146368E-15</v>
      </c>
      <c r="T190" s="94">
        <v>298</v>
      </c>
      <c r="U190" s="59">
        <f t="shared" si="45"/>
        <v>286.64499999999998</v>
      </c>
      <c r="V190" s="63">
        <f t="shared" si="46"/>
        <v>0.66811156282570672</v>
      </c>
      <c r="W190" s="64">
        <f t="shared" si="47"/>
        <v>4.6570570999164049</v>
      </c>
      <c r="X190" s="65">
        <f t="shared" si="37"/>
        <v>-1.5061602499460768E-8</v>
      </c>
      <c r="Y190" s="66">
        <f t="shared" si="38"/>
        <v>-1.4943366081145506E-8</v>
      </c>
      <c r="Z190" s="66">
        <f t="shared" si="39"/>
        <v>-1.4944294259313571E-8</v>
      </c>
      <c r="AA190" s="67">
        <f t="shared" si="40"/>
        <v>-1.4826971446419262E-8</v>
      </c>
      <c r="AB190" s="68">
        <f t="shared" si="49"/>
        <v>9.5931470643374818E-6</v>
      </c>
      <c r="AC190" s="69"/>
      <c r="AD190" s="70">
        <f t="shared" si="48"/>
        <v>9.5931470643374817E-2</v>
      </c>
      <c r="AE190" s="70"/>
      <c r="AF190" s="74"/>
      <c r="AG190" s="71">
        <v>1840</v>
      </c>
    </row>
    <row r="191" spans="5:33">
      <c r="E191" s="168">
        <v>0.55376157407407411</v>
      </c>
      <c r="F191" s="71">
        <v>1850</v>
      </c>
      <c r="G191" s="58">
        <v>13.62</v>
      </c>
      <c r="H191" s="58">
        <v>7.37</v>
      </c>
      <c r="I191" s="58">
        <v>6.29</v>
      </c>
      <c r="J191" s="58">
        <v>13.68</v>
      </c>
      <c r="K191" s="58">
        <v>6.95</v>
      </c>
      <c r="L191" s="58">
        <v>6.49</v>
      </c>
      <c r="M191" s="59">
        <f t="shared" si="34"/>
        <v>13.649999999999999</v>
      </c>
      <c r="N191" s="59">
        <f t="shared" si="35"/>
        <v>7.16</v>
      </c>
      <c r="O191" s="59">
        <f t="shared" si="36"/>
        <v>6.3900000000000006</v>
      </c>
      <c r="P191" s="60">
        <f t="shared" si="41"/>
        <v>0.12702982124252232</v>
      </c>
      <c r="Q191" s="22">
        <f t="shared" si="42"/>
        <v>6.9183097091893466E-8</v>
      </c>
      <c r="R191" s="61">
        <f t="shared" si="43"/>
        <v>5.630900019782533E-8</v>
      </c>
      <c r="S191" s="22">
        <f t="shared" si="44"/>
        <v>3.1707035032786931E-15</v>
      </c>
      <c r="T191" s="94">
        <v>298</v>
      </c>
      <c r="U191" s="59">
        <f t="shared" si="45"/>
        <v>286.64999999999998</v>
      </c>
      <c r="V191" s="63">
        <f t="shared" si="46"/>
        <v>0.66780572149699946</v>
      </c>
      <c r="W191" s="64">
        <f t="shared" si="47"/>
        <v>4.6537786352183934</v>
      </c>
      <c r="X191" s="65">
        <f t="shared" si="37"/>
        <v>-1.4656045377549524E-8</v>
      </c>
      <c r="Y191" s="66">
        <f t="shared" si="38"/>
        <v>-1.4542319030125333E-8</v>
      </c>
      <c r="Z191" s="66">
        <f t="shared" si="39"/>
        <v>-1.4543201511160653E-8</v>
      </c>
      <c r="AA191" s="67">
        <f t="shared" si="40"/>
        <v>-1.4430343949215823E-8</v>
      </c>
      <c r="AB191" s="68">
        <f t="shared" si="49"/>
        <v>9.4437072399594855E-6</v>
      </c>
      <c r="AC191" s="69"/>
      <c r="AD191" s="70">
        <f t="shared" si="48"/>
        <v>9.4437072399594854E-2</v>
      </c>
      <c r="AE191" s="70"/>
      <c r="AF191" s="74"/>
      <c r="AG191" s="71">
        <v>1850</v>
      </c>
    </row>
    <row r="192" spans="5:33">
      <c r="E192" s="168">
        <v>0.55387731481481484</v>
      </c>
      <c r="F192" s="71">
        <v>1860</v>
      </c>
      <c r="G192" s="58">
        <v>13.63</v>
      </c>
      <c r="H192" s="58">
        <v>7.37</v>
      </c>
      <c r="I192" s="58">
        <v>6.21</v>
      </c>
      <c r="J192" s="58">
        <v>13.68</v>
      </c>
      <c r="K192" s="58">
        <v>6.95</v>
      </c>
      <c r="L192" s="58">
        <v>6.41</v>
      </c>
      <c r="M192" s="59">
        <f t="shared" si="34"/>
        <v>13.655000000000001</v>
      </c>
      <c r="N192" s="59">
        <f t="shared" si="35"/>
        <v>7.16</v>
      </c>
      <c r="O192" s="59">
        <f t="shared" si="36"/>
        <v>6.3100000000000005</v>
      </c>
      <c r="P192" s="60">
        <f t="shared" si="41"/>
        <v>0.12544997294924823</v>
      </c>
      <c r="Q192" s="22">
        <f t="shared" si="42"/>
        <v>6.9183097091893466E-8</v>
      </c>
      <c r="R192" s="61">
        <f t="shared" si="43"/>
        <v>5.6332401448680747E-8</v>
      </c>
      <c r="S192" s="22">
        <f t="shared" si="44"/>
        <v>3.1733394529753286E-15</v>
      </c>
      <c r="T192" s="94">
        <v>298</v>
      </c>
      <c r="U192" s="59">
        <f t="shared" si="45"/>
        <v>286.65499999999997</v>
      </c>
      <c r="V192" s="63">
        <f t="shared" si="46"/>
        <v>0.66749989083760819</v>
      </c>
      <c r="W192" s="64">
        <f t="shared" si="47"/>
        <v>4.6505025927356005</v>
      </c>
      <c r="X192" s="65">
        <f t="shared" si="37"/>
        <v>-1.4272775528094095E-8</v>
      </c>
      <c r="Y192" s="66">
        <f t="shared" si="38"/>
        <v>-1.416323260136693E-8</v>
      </c>
      <c r="Z192" s="66">
        <f t="shared" si="39"/>
        <v>-1.4164073338529253E-8</v>
      </c>
      <c r="AA192" s="67">
        <f t="shared" si="40"/>
        <v>-1.4055358243722652E-8</v>
      </c>
      <c r="AB192" s="68">
        <f t="shared" si="49"/>
        <v>9.2982781892772576E-6</v>
      </c>
      <c r="AC192" s="69"/>
      <c r="AD192" s="70">
        <f t="shared" si="48"/>
        <v>9.2982781892772579E-2</v>
      </c>
      <c r="AE192" s="70"/>
      <c r="AF192" s="74"/>
      <c r="AG192" s="71">
        <v>1860</v>
      </c>
    </row>
    <row r="193" spans="5:33">
      <c r="E193" s="168">
        <v>0.55399305555555556</v>
      </c>
      <c r="F193" s="71">
        <v>1870</v>
      </c>
      <c r="G193" s="58">
        <v>13.63</v>
      </c>
      <c r="H193" s="58">
        <v>7.37</v>
      </c>
      <c r="I193" s="58">
        <v>6.14</v>
      </c>
      <c r="J193" s="58">
        <v>13.68</v>
      </c>
      <c r="K193" s="58">
        <v>6.95</v>
      </c>
      <c r="L193" s="58">
        <v>6.33</v>
      </c>
      <c r="M193" s="59">
        <f t="shared" si="34"/>
        <v>13.655000000000001</v>
      </c>
      <c r="N193" s="59">
        <f t="shared" si="35"/>
        <v>7.16</v>
      </c>
      <c r="O193" s="59">
        <f t="shared" si="36"/>
        <v>6.2349999999999994</v>
      </c>
      <c r="P193" s="60">
        <f t="shared" si="41"/>
        <v>0.12395888769232369</v>
      </c>
      <c r="Q193" s="22">
        <f t="shared" si="42"/>
        <v>6.9183097091893466E-8</v>
      </c>
      <c r="R193" s="61">
        <f t="shared" si="43"/>
        <v>5.6332401448680747E-8</v>
      </c>
      <c r="S193" s="22">
        <f t="shared" si="44"/>
        <v>3.1733394529753286E-15</v>
      </c>
      <c r="T193" s="94">
        <v>298</v>
      </c>
      <c r="U193" s="59">
        <f t="shared" si="45"/>
        <v>286.65499999999997</v>
      </c>
      <c r="V193" s="63">
        <f t="shared" si="46"/>
        <v>0.66749989083760819</v>
      </c>
      <c r="W193" s="64">
        <f t="shared" si="47"/>
        <v>4.6505025927356005</v>
      </c>
      <c r="X193" s="65">
        <f t="shared" si="37"/>
        <v>-1.3888302009010752E-8</v>
      </c>
      <c r="Y193" s="66">
        <f t="shared" si="38"/>
        <v>-1.3782976842356678E-8</v>
      </c>
      <c r="Z193" s="66">
        <f t="shared" si="39"/>
        <v>-1.3783775600241083E-8</v>
      </c>
      <c r="AA193" s="67">
        <f t="shared" si="40"/>
        <v>-1.3679237076339231E-8</v>
      </c>
      <c r="AB193" s="68">
        <f t="shared" si="49"/>
        <v>9.1566402798579095E-6</v>
      </c>
      <c r="AC193" s="69"/>
      <c r="AD193" s="70">
        <f t="shared" si="48"/>
        <v>9.1566402798579097E-2</v>
      </c>
      <c r="AE193" s="70"/>
      <c r="AF193" s="74"/>
      <c r="AG193" s="71">
        <v>1870</v>
      </c>
    </row>
    <row r="194" spans="5:33">
      <c r="E194" s="168">
        <v>0.55410879629629628</v>
      </c>
      <c r="F194" s="71">
        <v>1880</v>
      </c>
      <c r="G194" s="58">
        <v>13.63</v>
      </c>
      <c r="H194" s="58">
        <v>7.37</v>
      </c>
      <c r="I194" s="58">
        <v>6.06</v>
      </c>
      <c r="J194" s="58">
        <v>13.68</v>
      </c>
      <c r="K194" s="58">
        <v>6.95</v>
      </c>
      <c r="L194" s="58">
        <v>6.26</v>
      </c>
      <c r="M194" s="59">
        <f t="shared" si="34"/>
        <v>13.655000000000001</v>
      </c>
      <c r="N194" s="59">
        <f t="shared" si="35"/>
        <v>7.16</v>
      </c>
      <c r="O194" s="59">
        <f t="shared" si="36"/>
        <v>6.16</v>
      </c>
      <c r="P194" s="60">
        <f t="shared" si="41"/>
        <v>0.1224678024353992</v>
      </c>
      <c r="Q194" s="22">
        <f t="shared" si="42"/>
        <v>6.9183097091893466E-8</v>
      </c>
      <c r="R194" s="61">
        <f t="shared" si="43"/>
        <v>5.6332401448680747E-8</v>
      </c>
      <c r="S194" s="22">
        <f t="shared" si="44"/>
        <v>3.1733394529753286E-15</v>
      </c>
      <c r="T194" s="94">
        <v>298</v>
      </c>
      <c r="U194" s="59">
        <f t="shared" si="45"/>
        <v>286.65499999999997</v>
      </c>
      <c r="V194" s="63">
        <f t="shared" si="46"/>
        <v>0.66749989083760819</v>
      </c>
      <c r="W194" s="64">
        <f t="shared" si="47"/>
        <v>4.6505025927356005</v>
      </c>
      <c r="X194" s="65">
        <f t="shared" si="37"/>
        <v>-1.3514695341669678E-8</v>
      </c>
      <c r="Y194" s="66">
        <f t="shared" si="38"/>
        <v>-1.3413436368892984E-8</v>
      </c>
      <c r="Z194" s="66">
        <f t="shared" si="39"/>
        <v>-1.3414195052630099E-8</v>
      </c>
      <c r="AA194" s="67">
        <f t="shared" si="40"/>
        <v>-1.3313683394701482E-8</v>
      </c>
      <c r="AB194" s="68">
        <f t="shared" si="49"/>
        <v>9.0188052065736679E-6</v>
      </c>
      <c r="AC194" s="75">
        <f>D15</f>
        <v>6.3523433088650478E-6</v>
      </c>
      <c r="AD194" s="70">
        <f t="shared" si="48"/>
        <v>9.0188052065736685E-2</v>
      </c>
      <c r="AE194" s="70">
        <f>AC194*10000</f>
        <v>6.352343308865048E-2</v>
      </c>
      <c r="AF194" s="74">
        <f>(AD198-AE194)*(AD198-AE194)</f>
        <v>4.6156088921545145E-4</v>
      </c>
      <c r="AG194" s="71">
        <v>1880</v>
      </c>
    </row>
    <row r="195" spans="5:33">
      <c r="E195" s="168">
        <v>0.554224537037037</v>
      </c>
      <c r="F195" s="71">
        <v>1890</v>
      </c>
      <c r="G195" s="58">
        <v>13.64</v>
      </c>
      <c r="H195" s="58">
        <v>7.37</v>
      </c>
      <c r="I195" s="58">
        <v>6</v>
      </c>
      <c r="J195" s="58">
        <v>13.68</v>
      </c>
      <c r="K195" s="58">
        <v>6.95</v>
      </c>
      <c r="L195" s="58">
        <v>6.19</v>
      </c>
      <c r="M195" s="59">
        <f t="shared" si="34"/>
        <v>13.66</v>
      </c>
      <c r="N195" s="59">
        <f t="shared" si="35"/>
        <v>7.16</v>
      </c>
      <c r="O195" s="59">
        <f t="shared" si="36"/>
        <v>6.0950000000000006</v>
      </c>
      <c r="P195" s="60">
        <f t="shared" si="41"/>
        <v>0.12118568156739246</v>
      </c>
      <c r="Q195" s="22">
        <f t="shared" si="42"/>
        <v>6.9183097091893466E-8</v>
      </c>
      <c r="R195" s="61">
        <f t="shared" si="43"/>
        <v>5.6355812424776149E-8</v>
      </c>
      <c r="S195" s="22">
        <f t="shared" si="44"/>
        <v>3.1759775940565539E-15</v>
      </c>
      <c r="T195" s="94">
        <v>298</v>
      </c>
      <c r="U195" s="59">
        <f t="shared" si="45"/>
        <v>286.66000000000003</v>
      </c>
      <c r="V195" s="63">
        <f t="shared" si="46"/>
        <v>0.66719407084697246</v>
      </c>
      <c r="W195" s="64">
        <f t="shared" si="47"/>
        <v>4.6472289705959939</v>
      </c>
      <c r="X195" s="65">
        <f t="shared" si="37"/>
        <v>-1.31945460468521E-8</v>
      </c>
      <c r="Y195" s="66">
        <f t="shared" si="38"/>
        <v>-1.3096570473417886E-8</v>
      </c>
      <c r="Z195" s="66">
        <f t="shared" si="39"/>
        <v>-1.3097297987116021E-8</v>
      </c>
      <c r="AA195" s="67">
        <f t="shared" si="40"/>
        <v>-1.3000039123132261E-8</v>
      </c>
      <c r="AB195" s="68">
        <f t="shared" si="49"/>
        <v>8.8846658039413056E-6</v>
      </c>
      <c r="AC195" s="69"/>
      <c r="AD195" s="70">
        <f t="shared" si="48"/>
        <v>8.8846658039413051E-2</v>
      </c>
      <c r="AE195" s="70"/>
      <c r="AF195" s="74"/>
      <c r="AG195" s="71">
        <v>1890</v>
      </c>
    </row>
    <row r="196" spans="5:33">
      <c r="E196" s="168">
        <v>0.55434027777777772</v>
      </c>
      <c r="F196" s="71">
        <v>1900</v>
      </c>
      <c r="G196" s="58">
        <v>13.64</v>
      </c>
      <c r="H196" s="58">
        <v>7.37</v>
      </c>
      <c r="I196" s="58">
        <v>5.95</v>
      </c>
      <c r="J196" s="58">
        <v>13.68</v>
      </c>
      <c r="K196" s="58">
        <v>6.95</v>
      </c>
      <c r="L196" s="58">
        <v>6.12</v>
      </c>
      <c r="M196" s="59">
        <f t="shared" si="34"/>
        <v>13.66</v>
      </c>
      <c r="N196" s="59">
        <f t="shared" si="35"/>
        <v>7.16</v>
      </c>
      <c r="O196" s="59">
        <f t="shared" si="36"/>
        <v>6.0350000000000001</v>
      </c>
      <c r="P196" s="60">
        <f t="shared" si="41"/>
        <v>0.11999271341414494</v>
      </c>
      <c r="Q196" s="22">
        <f t="shared" si="42"/>
        <v>6.9183097091893466E-8</v>
      </c>
      <c r="R196" s="61">
        <f t="shared" si="43"/>
        <v>5.6355812424776149E-8</v>
      </c>
      <c r="S196" s="22">
        <f t="shared" si="44"/>
        <v>3.1759775940565539E-15</v>
      </c>
      <c r="T196" s="94">
        <v>298</v>
      </c>
      <c r="U196" s="59">
        <f t="shared" si="45"/>
        <v>286.66000000000003</v>
      </c>
      <c r="V196" s="63">
        <f t="shared" si="46"/>
        <v>0.66719407084697246</v>
      </c>
      <c r="W196" s="64">
        <f t="shared" si="47"/>
        <v>4.6472289705959939</v>
      </c>
      <c r="X196" s="65">
        <f t="shared" si="37"/>
        <v>-1.28720685814663E-8</v>
      </c>
      <c r="Y196" s="66">
        <f t="shared" si="38"/>
        <v>-1.2777428464058817E-8</v>
      </c>
      <c r="Z196" s="66">
        <f t="shared" si="39"/>
        <v>-1.2778124292531621E-8</v>
      </c>
      <c r="AA196" s="67">
        <f t="shared" si="40"/>
        <v>-1.268416977163027E-8</v>
      </c>
      <c r="AB196" s="68">
        <f t="shared" si="49"/>
        <v>8.7536952671228854E-6</v>
      </c>
      <c r="AC196" s="69"/>
      <c r="AD196" s="70">
        <f t="shared" si="48"/>
        <v>8.7536952671228851E-2</v>
      </c>
      <c r="AE196" s="70"/>
      <c r="AF196" s="74"/>
      <c r="AG196" s="71">
        <v>1900</v>
      </c>
    </row>
    <row r="197" spans="5:33">
      <c r="E197" s="168">
        <v>0.55445601851851856</v>
      </c>
      <c r="F197" s="71">
        <v>1910</v>
      </c>
      <c r="G197" s="58">
        <v>13.65</v>
      </c>
      <c r="H197" s="58">
        <v>7.37</v>
      </c>
      <c r="I197" s="58">
        <v>5.89</v>
      </c>
      <c r="J197" s="58">
        <v>13.69</v>
      </c>
      <c r="K197" s="58">
        <v>6.95</v>
      </c>
      <c r="L197" s="58">
        <v>6.07</v>
      </c>
      <c r="M197" s="59">
        <f t="shared" si="34"/>
        <v>13.67</v>
      </c>
      <c r="N197" s="59">
        <f t="shared" si="35"/>
        <v>7.16</v>
      </c>
      <c r="O197" s="59">
        <f t="shared" si="36"/>
        <v>5.98</v>
      </c>
      <c r="P197" s="60">
        <f t="shared" si="41"/>
        <v>0.11891908719216837</v>
      </c>
      <c r="Q197" s="22">
        <f t="shared" si="42"/>
        <v>6.9183097091893466E-8</v>
      </c>
      <c r="R197" s="61">
        <f t="shared" si="43"/>
        <v>5.6402663568855357E-8</v>
      </c>
      <c r="S197" s="22">
        <f t="shared" si="44"/>
        <v>3.1812604576614832E-15</v>
      </c>
      <c r="T197" s="94">
        <v>298</v>
      </c>
      <c r="U197" s="59">
        <f t="shared" si="45"/>
        <v>286.67</v>
      </c>
      <c r="V197" s="63">
        <f t="shared" si="46"/>
        <v>0.66658246286975364</v>
      </c>
      <c r="W197" s="64">
        <f t="shared" si="47"/>
        <v>4.6406889798660513</v>
      </c>
      <c r="X197" s="65">
        <f t="shared" si="37"/>
        <v>-1.2609337292465609E-8</v>
      </c>
      <c r="Y197" s="66">
        <f t="shared" si="38"/>
        <v>-1.2517175845317838E-8</v>
      </c>
      <c r="Z197" s="66">
        <f t="shared" si="39"/>
        <v>-1.2517849451879655E-8</v>
      </c>
      <c r="AA197" s="67">
        <f t="shared" si="40"/>
        <v>-1.2426351764534254E-8</v>
      </c>
      <c r="AB197" s="68">
        <f t="shared" si="49"/>
        <v>8.6259163606790908E-6</v>
      </c>
      <c r="AC197" s="69"/>
      <c r="AD197" s="70">
        <f t="shared" si="48"/>
        <v>8.6259163606790909E-2</v>
      </c>
      <c r="AE197" s="70"/>
      <c r="AF197" s="74"/>
      <c r="AG197" s="71">
        <v>1910</v>
      </c>
    </row>
    <row r="198" spans="5:33">
      <c r="E198" s="168">
        <v>0.55457175925925928</v>
      </c>
      <c r="F198" s="71">
        <v>1920</v>
      </c>
      <c r="G198" s="58">
        <v>13.65</v>
      </c>
      <c r="H198" s="58">
        <v>7.37</v>
      </c>
      <c r="I198" s="58">
        <v>5.85</v>
      </c>
      <c r="J198" s="58">
        <v>13.69</v>
      </c>
      <c r="K198" s="58">
        <v>6.95</v>
      </c>
      <c r="L198" s="58">
        <v>6.01</v>
      </c>
      <c r="M198" s="59">
        <f t="shared" ref="M198:M222" si="50">(G198+J198)/2</f>
        <v>13.67</v>
      </c>
      <c r="N198" s="59">
        <f t="shared" ref="N198:N222" si="51">(H198+K198)/2</f>
        <v>7.16</v>
      </c>
      <c r="O198" s="59">
        <f t="shared" ref="O198:O222" si="52">(I198+L198)/2</f>
        <v>5.93</v>
      </c>
      <c r="P198" s="60">
        <f t="shared" si="41"/>
        <v>0.11792478044306996</v>
      </c>
      <c r="Q198" s="22">
        <f t="shared" si="42"/>
        <v>6.9183097091893466E-8</v>
      </c>
      <c r="R198" s="61">
        <f t="shared" si="43"/>
        <v>5.6402663568855357E-8</v>
      </c>
      <c r="S198" s="22">
        <f t="shared" si="44"/>
        <v>3.1812604576614832E-15</v>
      </c>
      <c r="T198" s="94">
        <v>298</v>
      </c>
      <c r="U198" s="59">
        <f t="shared" si="45"/>
        <v>286.67</v>
      </c>
      <c r="V198" s="63">
        <f t="shared" si="46"/>
        <v>0.66658246286975364</v>
      </c>
      <c r="W198" s="64">
        <f t="shared" si="47"/>
        <v>4.6406889798660513</v>
      </c>
      <c r="X198" s="65">
        <f t="shared" ref="X198:X261" si="53">-($B$2/W198)*P198*S198*AB198</f>
        <v>-1.2322455780887897E-8</v>
      </c>
      <c r="Y198" s="66">
        <f t="shared" ref="Y198:Y261" si="54">-(AB198+(5*X198))*$B$2*S198*P198/W198</f>
        <v>-1.2233144194963104E-8</v>
      </c>
      <c r="Z198" s="66">
        <f t="shared" ref="Z198:Z261" si="55">-(AB198+5*Y198)*$B$2*P198*S198/W198</f>
        <v>-1.2233791513932815E-8</v>
      </c>
      <c r="AA198" s="67">
        <f t="shared" ref="AA198:AA261" si="56">-(AB198+(10*Z198))*$B$2*P198*S198/W198</f>
        <v>-1.2145117863607273E-8</v>
      </c>
      <c r="AB198" s="68">
        <f t="shared" si="49"/>
        <v>8.5007401279267669E-6</v>
      </c>
      <c r="AC198" s="69"/>
      <c r="AD198" s="70">
        <f t="shared" si="48"/>
        <v>8.5007401279267675E-2</v>
      </c>
      <c r="AG198" s="71">
        <v>1920</v>
      </c>
    </row>
    <row r="199" spans="5:33">
      <c r="E199" s="168">
        <v>0.5546875</v>
      </c>
      <c r="F199" s="71">
        <v>1930</v>
      </c>
      <c r="G199" s="58">
        <v>13.62</v>
      </c>
      <c r="H199" s="58">
        <v>7.37</v>
      </c>
      <c r="I199" s="58">
        <v>7.07</v>
      </c>
      <c r="J199" s="58">
        <v>13.73</v>
      </c>
      <c r="K199" s="58">
        <v>6.95</v>
      </c>
      <c r="L199" s="58">
        <v>7.41</v>
      </c>
      <c r="M199" s="59">
        <f t="shared" si="50"/>
        <v>13.675000000000001</v>
      </c>
      <c r="N199" s="59">
        <f t="shared" si="51"/>
        <v>7.16</v>
      </c>
      <c r="O199" s="59">
        <f t="shared" si="52"/>
        <v>7.24</v>
      </c>
      <c r="P199" s="60">
        <f t="shared" ref="P199:P262" si="57">((O199/32000)*(1/((-0.026*M199+1.9067)/1000)))/1.013</f>
        <v>0.14398768369129306</v>
      </c>
      <c r="Q199" s="22">
        <f t="shared" ref="Q199:Q262" si="58">POWER(10, -N199)</f>
        <v>6.9183097091893466E-8</v>
      </c>
      <c r="R199" s="61">
        <f t="shared" ref="R199:R262" si="59">(0.00000000000001*(0.1253*EXP(0.0831*M199)))/Q199</f>
        <v>5.6426103744927581E-8</v>
      </c>
      <c r="S199" s="22">
        <f t="shared" ref="S199:S262" si="60">POWER(R199, 2)</f>
        <v>3.1839051838333305E-15</v>
      </c>
      <c r="T199" s="94">
        <v>298</v>
      </c>
      <c r="U199" s="59">
        <f t="shared" ref="U199:U222" si="61">273+M199</f>
        <v>286.67500000000001</v>
      </c>
      <c r="V199" s="63">
        <f t="shared" ref="V199:V222" si="62">((1/U199)-(1/298))*5026</f>
        <v>0.66627667488205011</v>
      </c>
      <c r="W199" s="64">
        <f t="shared" ref="W199:W222" si="63">POWER(10,V199)</f>
        <v>4.6374226075391967</v>
      </c>
      <c r="X199" s="65">
        <f t="shared" si="53"/>
        <v>-1.4852132060427612E-8</v>
      </c>
      <c r="Y199" s="66">
        <f t="shared" si="54"/>
        <v>-1.4720492540195778E-8</v>
      </c>
      <c r="Z199" s="66">
        <f t="shared" si="55"/>
        <v>-1.4721659306234239E-8</v>
      </c>
      <c r="AA199" s="67">
        <f t="shared" si="56"/>
        <v>-1.4591165869148891E-8</v>
      </c>
      <c r="AB199" s="68">
        <f t="shared" si="49"/>
        <v>8.3784043861562883E-6</v>
      </c>
      <c r="AC199" s="69"/>
      <c r="AD199" s="70">
        <f t="shared" ref="AD199:AD222" si="64">AB199*10000</f>
        <v>8.3784043861562879E-2</v>
      </c>
      <c r="AE199" s="70"/>
      <c r="AF199" s="74"/>
      <c r="AG199" s="71">
        <v>1930</v>
      </c>
    </row>
    <row r="200" spans="5:33">
      <c r="E200" s="168">
        <v>0.55480324074074072</v>
      </c>
      <c r="F200" s="71">
        <v>1940</v>
      </c>
      <c r="G200" s="58">
        <v>13.71</v>
      </c>
      <c r="H200" s="58">
        <v>7.36</v>
      </c>
      <c r="I200" s="58">
        <v>8.49</v>
      </c>
      <c r="J200" s="58">
        <v>13.78</v>
      </c>
      <c r="K200" s="58">
        <v>6.94</v>
      </c>
      <c r="L200" s="58">
        <v>8.08</v>
      </c>
      <c r="M200" s="59">
        <f t="shared" si="50"/>
        <v>13.745000000000001</v>
      </c>
      <c r="N200" s="59">
        <f t="shared" si="51"/>
        <v>7.15</v>
      </c>
      <c r="O200" s="59">
        <f t="shared" si="52"/>
        <v>8.2850000000000001</v>
      </c>
      <c r="P200" s="60">
        <f t="shared" si="57"/>
        <v>0.16496399242830367</v>
      </c>
      <c r="Q200" s="22">
        <f t="shared" si="58"/>
        <v>7.0794578438413597E-8</v>
      </c>
      <c r="R200" s="61">
        <f t="shared" si="59"/>
        <v>5.5463382756608588E-8</v>
      </c>
      <c r="S200" s="22">
        <f t="shared" si="60"/>
        <v>3.0761868268060668E-15</v>
      </c>
      <c r="T200" s="94">
        <v>298</v>
      </c>
      <c r="U200" s="59">
        <f t="shared" si="61"/>
        <v>286.745</v>
      </c>
      <c r="V200" s="63">
        <f t="shared" si="62"/>
        <v>0.66199676278563313</v>
      </c>
      <c r="W200" s="64">
        <f t="shared" si="63"/>
        <v>4.5919459000529681</v>
      </c>
      <c r="X200" s="65">
        <f t="shared" si="53"/>
        <v>-1.6311222390481657E-8</v>
      </c>
      <c r="Y200" s="66">
        <f t="shared" si="54"/>
        <v>-1.6149607897085037E-8</v>
      </c>
      <c r="Z200" s="66">
        <f t="shared" si="55"/>
        <v>-1.6151209202238666E-8</v>
      </c>
      <c r="AA200" s="67">
        <f t="shared" si="56"/>
        <v>-1.5991164281962968E-8</v>
      </c>
      <c r="AB200" s="68">
        <f t="shared" ref="AB200:AB222" si="65">AB199+10*(0.166666666666666*(X199+2*Y199+2*Z199+AA199))</f>
        <v>8.2311917167855622E-6</v>
      </c>
      <c r="AC200" s="69"/>
      <c r="AD200" s="70">
        <f t="shared" si="64"/>
        <v>8.2311917167855617E-2</v>
      </c>
      <c r="AE200" s="70"/>
      <c r="AF200" s="74"/>
      <c r="AG200" s="71">
        <v>1940</v>
      </c>
    </row>
    <row r="201" spans="5:33">
      <c r="E201" s="168">
        <v>0.55491898148148144</v>
      </c>
      <c r="F201" s="71">
        <v>1950</v>
      </c>
      <c r="G201" s="58">
        <v>13.72</v>
      </c>
      <c r="H201" s="58">
        <v>7.36</v>
      </c>
      <c r="I201" s="58">
        <v>8.6999999999999993</v>
      </c>
      <c r="J201" s="58">
        <v>13.78</v>
      </c>
      <c r="K201" s="58">
        <v>6.94</v>
      </c>
      <c r="L201" s="58">
        <v>8.16</v>
      </c>
      <c r="M201" s="59">
        <f t="shared" si="50"/>
        <v>13.75</v>
      </c>
      <c r="N201" s="59">
        <f t="shared" si="51"/>
        <v>7.15</v>
      </c>
      <c r="O201" s="59">
        <f t="shared" si="52"/>
        <v>8.43</v>
      </c>
      <c r="P201" s="60">
        <f t="shared" si="57"/>
        <v>0.16786519629021024</v>
      </c>
      <c r="Q201" s="22">
        <f t="shared" si="58"/>
        <v>7.0794578438413597E-8</v>
      </c>
      <c r="R201" s="61">
        <f t="shared" si="59"/>
        <v>5.548643258041323E-8</v>
      </c>
      <c r="S201" s="22">
        <f t="shared" si="60"/>
        <v>3.0787442005007429E-15</v>
      </c>
      <c r="T201" s="94">
        <v>298</v>
      </c>
      <c r="U201" s="59">
        <f t="shared" si="61"/>
        <v>286.75</v>
      </c>
      <c r="V201" s="63">
        <f t="shared" si="62"/>
        <v>0.66169113473724972</v>
      </c>
      <c r="W201" s="64">
        <f t="shared" si="63"/>
        <v>4.5887155256923213</v>
      </c>
      <c r="X201" s="65">
        <f t="shared" si="53"/>
        <v>-1.6297403030056742E-8</v>
      </c>
      <c r="Y201" s="66">
        <f t="shared" si="54"/>
        <v>-1.6132833195534448E-8</v>
      </c>
      <c r="Z201" s="66">
        <f t="shared" si="55"/>
        <v>-1.6134495008179367E-8</v>
      </c>
      <c r="AA201" s="67">
        <f t="shared" si="56"/>
        <v>-1.5971553424607352E-8</v>
      </c>
      <c r="AB201" s="68">
        <f t="shared" si="65"/>
        <v>8.0696850153337432E-6</v>
      </c>
      <c r="AC201" s="69"/>
      <c r="AD201" s="70">
        <f t="shared" si="64"/>
        <v>8.0696850153337427E-2</v>
      </c>
      <c r="AE201" s="70"/>
      <c r="AF201" s="74"/>
      <c r="AG201" s="71">
        <v>1950</v>
      </c>
    </row>
    <row r="202" spans="5:33">
      <c r="E202" s="168">
        <v>0.55503472222222217</v>
      </c>
      <c r="F202" s="71">
        <v>1960</v>
      </c>
      <c r="G202" s="58">
        <v>13.72</v>
      </c>
      <c r="H202" s="58">
        <v>7.36</v>
      </c>
      <c r="I202" s="58">
        <v>8.8000000000000007</v>
      </c>
      <c r="J202" s="58">
        <v>13.78</v>
      </c>
      <c r="K202" s="58">
        <v>6.94</v>
      </c>
      <c r="L202" s="58">
        <v>8.6199999999999992</v>
      </c>
      <c r="M202" s="59">
        <f t="shared" si="50"/>
        <v>13.75</v>
      </c>
      <c r="N202" s="59">
        <f t="shared" si="51"/>
        <v>7.15</v>
      </c>
      <c r="O202" s="59">
        <f t="shared" si="52"/>
        <v>8.7100000000000009</v>
      </c>
      <c r="P202" s="60">
        <f t="shared" si="57"/>
        <v>0.17344078999854462</v>
      </c>
      <c r="Q202" s="22">
        <f t="shared" si="58"/>
        <v>7.0794578438413597E-8</v>
      </c>
      <c r="R202" s="61">
        <f t="shared" si="59"/>
        <v>5.548643258041323E-8</v>
      </c>
      <c r="S202" s="22">
        <f t="shared" si="60"/>
        <v>3.0787442005007429E-15</v>
      </c>
      <c r="T202" s="94">
        <v>298</v>
      </c>
      <c r="U202" s="59">
        <f t="shared" si="61"/>
        <v>286.75</v>
      </c>
      <c r="V202" s="63">
        <f t="shared" si="62"/>
        <v>0.66169113473724972</v>
      </c>
      <c r="W202" s="64">
        <f t="shared" si="63"/>
        <v>4.5887155256923213</v>
      </c>
      <c r="X202" s="65">
        <f t="shared" si="53"/>
        <v>-1.6502055605345889E-8</v>
      </c>
      <c r="Y202" s="66">
        <f t="shared" si="54"/>
        <v>-1.6329884426384981E-8</v>
      </c>
      <c r="Z202" s="66">
        <f t="shared" si="55"/>
        <v>-1.6331680742890856E-8</v>
      </c>
      <c r="AA202" s="67">
        <f t="shared" si="56"/>
        <v>-1.6161268397356382E-8</v>
      </c>
      <c r="AB202" s="68">
        <f t="shared" si="65"/>
        <v>7.9083456605635905E-6</v>
      </c>
      <c r="AC202" s="69"/>
      <c r="AD202" s="70">
        <f t="shared" si="64"/>
        <v>7.9083456605635899E-2</v>
      </c>
      <c r="AE202" s="70"/>
      <c r="AF202" s="74"/>
      <c r="AG202" s="71">
        <v>1960</v>
      </c>
    </row>
    <row r="203" spans="5:33">
      <c r="E203" s="168">
        <v>0.555150462962963</v>
      </c>
      <c r="F203" s="71">
        <v>1970</v>
      </c>
      <c r="G203" s="58">
        <v>13.74</v>
      </c>
      <c r="H203" s="58">
        <v>7.36</v>
      </c>
      <c r="I203" s="58">
        <v>8.82</v>
      </c>
      <c r="J203" s="58">
        <v>13.79</v>
      </c>
      <c r="K203" s="58">
        <v>6.94</v>
      </c>
      <c r="L203" s="58">
        <v>8.5500000000000007</v>
      </c>
      <c r="M203" s="59">
        <f t="shared" si="50"/>
        <v>13.765000000000001</v>
      </c>
      <c r="N203" s="59">
        <f t="shared" si="51"/>
        <v>7.15</v>
      </c>
      <c r="O203" s="59">
        <f t="shared" si="52"/>
        <v>8.6850000000000005</v>
      </c>
      <c r="P203" s="60">
        <f t="shared" si="57"/>
        <v>0.17298651724799988</v>
      </c>
      <c r="Q203" s="22">
        <f t="shared" si="58"/>
        <v>7.0794578438413597E-8</v>
      </c>
      <c r="R203" s="61">
        <f t="shared" si="59"/>
        <v>5.5555639542903152E-8</v>
      </c>
      <c r="S203" s="22">
        <f t="shared" si="60"/>
        <v>3.0864290850209842E-15</v>
      </c>
      <c r="T203" s="94">
        <v>298</v>
      </c>
      <c r="U203" s="59">
        <f t="shared" si="61"/>
        <v>286.76499999999999</v>
      </c>
      <c r="V203" s="63">
        <f t="shared" si="62"/>
        <v>0.66077431453882252</v>
      </c>
      <c r="W203" s="64">
        <f t="shared" si="63"/>
        <v>4.5790387056057282</v>
      </c>
      <c r="X203" s="65">
        <f t="shared" si="53"/>
        <v>-1.6193335375170989E-8</v>
      </c>
      <c r="Y203" s="66">
        <f t="shared" si="54"/>
        <v>-1.6024050075720578E-8</v>
      </c>
      <c r="Z203" s="66">
        <f t="shared" si="55"/>
        <v>-1.6025819786033243E-8</v>
      </c>
      <c r="AA203" s="67">
        <f t="shared" si="56"/>
        <v>-1.5858267195754814E-8</v>
      </c>
      <c r="AB203" s="68">
        <f t="shared" si="65"/>
        <v>7.7450349033281673E-6</v>
      </c>
      <c r="AC203" s="69"/>
      <c r="AD203" s="70">
        <f t="shared" si="64"/>
        <v>7.7450349033281671E-2</v>
      </c>
      <c r="AE203" s="70"/>
      <c r="AF203" s="74"/>
      <c r="AG203" s="71">
        <v>1970</v>
      </c>
    </row>
    <row r="204" spans="5:33">
      <c r="E204" s="168">
        <v>0.55526620370370372</v>
      </c>
      <c r="F204" s="71">
        <v>1980</v>
      </c>
      <c r="G204" s="58">
        <v>13.74</v>
      </c>
      <c r="H204" s="58">
        <v>7.36</v>
      </c>
      <c r="I204" s="58">
        <v>8.69</v>
      </c>
      <c r="J204" s="58">
        <v>13.8</v>
      </c>
      <c r="K204" s="58">
        <v>6.94</v>
      </c>
      <c r="L204" s="58">
        <v>8.65</v>
      </c>
      <c r="M204" s="59">
        <f t="shared" si="50"/>
        <v>13.77</v>
      </c>
      <c r="N204" s="59">
        <f t="shared" si="51"/>
        <v>7.15</v>
      </c>
      <c r="O204" s="59">
        <f t="shared" si="52"/>
        <v>8.67</v>
      </c>
      <c r="P204" s="60">
        <f t="shared" si="57"/>
        <v>0.17270224534878237</v>
      </c>
      <c r="Q204" s="22">
        <f t="shared" si="58"/>
        <v>7.0794578438413597E-8</v>
      </c>
      <c r="R204" s="61">
        <f t="shared" si="59"/>
        <v>5.5578727707367226E-8</v>
      </c>
      <c r="S204" s="22">
        <f t="shared" si="60"/>
        <v>3.0889949735696694E-15</v>
      </c>
      <c r="T204" s="94">
        <v>298</v>
      </c>
      <c r="U204" s="59">
        <f t="shared" si="61"/>
        <v>286.77</v>
      </c>
      <c r="V204" s="63">
        <f t="shared" si="62"/>
        <v>0.66046872911972998</v>
      </c>
      <c r="W204" s="64">
        <f t="shared" si="63"/>
        <v>4.5758178604400452</v>
      </c>
      <c r="X204" s="65">
        <f t="shared" si="53"/>
        <v>-1.5856534811773736E-8</v>
      </c>
      <c r="Y204" s="66">
        <f t="shared" si="54"/>
        <v>-1.5690788667616963E-8</v>
      </c>
      <c r="Z204" s="66">
        <f t="shared" si="55"/>
        <v>-1.5692521188916789E-8</v>
      </c>
      <c r="AA204" s="67">
        <f t="shared" si="56"/>
        <v>-1.5528471346453409E-8</v>
      </c>
      <c r="AB204" s="68">
        <f t="shared" si="65"/>
        <v>7.584782666170779E-6</v>
      </c>
      <c r="AC204" s="69"/>
      <c r="AD204" s="70">
        <f t="shared" si="64"/>
        <v>7.5847826661707793E-2</v>
      </c>
      <c r="AE204" s="70"/>
      <c r="AF204" s="74"/>
      <c r="AG204" s="71">
        <v>1980</v>
      </c>
    </row>
    <row r="205" spans="5:33">
      <c r="E205" s="168">
        <v>0.55538194444444444</v>
      </c>
      <c r="F205" s="71">
        <v>1990</v>
      </c>
      <c r="G205" s="58">
        <v>13.74</v>
      </c>
      <c r="H205" s="58">
        <v>7.36</v>
      </c>
      <c r="I205" s="58">
        <v>8.56</v>
      </c>
      <c r="J205" s="58">
        <v>13.81</v>
      </c>
      <c r="K205" s="58">
        <v>6.95</v>
      </c>
      <c r="L205" s="58">
        <v>8.81</v>
      </c>
      <c r="M205" s="59">
        <f t="shared" si="50"/>
        <v>13.775</v>
      </c>
      <c r="N205" s="59">
        <f t="shared" si="51"/>
        <v>7.1550000000000002</v>
      </c>
      <c r="O205" s="59">
        <f t="shared" si="52"/>
        <v>8.6850000000000005</v>
      </c>
      <c r="P205" s="60">
        <f t="shared" si="57"/>
        <v>0.17301556151165584</v>
      </c>
      <c r="Q205" s="22">
        <f t="shared" si="58"/>
        <v>6.9984199600227168E-8</v>
      </c>
      <c r="R205" s="61">
        <f t="shared" si="59"/>
        <v>5.6245664261718382E-8</v>
      </c>
      <c r="S205" s="22">
        <f t="shared" si="60"/>
        <v>3.1635747482419444E-15</v>
      </c>
      <c r="T205" s="94">
        <v>298</v>
      </c>
      <c r="U205" s="59">
        <f t="shared" si="61"/>
        <v>286.77499999999998</v>
      </c>
      <c r="V205" s="63">
        <f t="shared" si="62"/>
        <v>0.66016315435656792</v>
      </c>
      <c r="W205" s="64">
        <f t="shared" si="63"/>
        <v>4.572599392975369</v>
      </c>
      <c r="X205" s="65">
        <f t="shared" si="53"/>
        <v>-1.5943464616283155E-8</v>
      </c>
      <c r="Y205" s="66">
        <f t="shared" si="54"/>
        <v>-1.577235614668967E-8</v>
      </c>
      <c r="Z205" s="66">
        <f t="shared" si="55"/>
        <v>-1.5774192517207074E-8</v>
      </c>
      <c r="AA205" s="67">
        <f t="shared" si="56"/>
        <v>-1.5604881001535368E-8</v>
      </c>
      <c r="AB205" s="68">
        <f t="shared" si="65"/>
        <v>7.4278632897186217E-6</v>
      </c>
      <c r="AC205" s="69"/>
      <c r="AD205" s="70">
        <f t="shared" si="64"/>
        <v>7.4278632897186211E-2</v>
      </c>
      <c r="AE205" s="70"/>
      <c r="AF205" s="74"/>
      <c r="AG205" s="71">
        <v>1990</v>
      </c>
    </row>
    <row r="206" spans="5:33">
      <c r="E206" s="168">
        <v>0.55549768518518516</v>
      </c>
      <c r="F206" s="71">
        <v>2000</v>
      </c>
      <c r="G206" s="58">
        <v>13.76</v>
      </c>
      <c r="H206" s="58">
        <v>7.36</v>
      </c>
      <c r="I206" s="58">
        <v>8.5</v>
      </c>
      <c r="J206" s="58">
        <v>13.82</v>
      </c>
      <c r="K206" s="58">
        <v>6.95</v>
      </c>
      <c r="L206" s="58">
        <v>8.6199999999999992</v>
      </c>
      <c r="M206" s="59">
        <f t="shared" si="50"/>
        <v>13.79</v>
      </c>
      <c r="N206" s="59">
        <f t="shared" si="51"/>
        <v>7.1550000000000002</v>
      </c>
      <c r="O206" s="59">
        <f t="shared" si="52"/>
        <v>8.5599999999999987</v>
      </c>
      <c r="P206" s="60">
        <f t="shared" si="57"/>
        <v>0.17056836977090298</v>
      </c>
      <c r="Q206" s="22">
        <f t="shared" si="58"/>
        <v>6.9984199600227168E-8</v>
      </c>
      <c r="R206" s="61">
        <f t="shared" si="59"/>
        <v>5.6315818196576972E-8</v>
      </c>
      <c r="S206" s="22">
        <f t="shared" si="60"/>
        <v>3.1714713791499101E-15</v>
      </c>
      <c r="T206" s="94">
        <v>298</v>
      </c>
      <c r="U206" s="59">
        <f t="shared" si="61"/>
        <v>286.79000000000002</v>
      </c>
      <c r="V206" s="63">
        <f t="shared" si="62"/>
        <v>0.65924649399708002</v>
      </c>
      <c r="W206" s="64">
        <f t="shared" si="63"/>
        <v>4.5629582384332883</v>
      </c>
      <c r="X206" s="65">
        <f t="shared" si="53"/>
        <v>-1.5455160495083425E-8</v>
      </c>
      <c r="Y206" s="66">
        <f t="shared" si="54"/>
        <v>-1.5290884157262986E-8</v>
      </c>
      <c r="Z206" s="66">
        <f t="shared" si="55"/>
        <v>-1.5292630286989448E-8</v>
      </c>
      <c r="AA206" s="67">
        <f t="shared" si="56"/>
        <v>-1.5130062958893134E-8</v>
      </c>
      <c r="AB206" s="68">
        <f t="shared" si="65"/>
        <v>7.2701275514759357E-6</v>
      </c>
      <c r="AC206" s="69"/>
      <c r="AD206" s="70">
        <f t="shared" si="64"/>
        <v>7.2701275514759356E-2</v>
      </c>
      <c r="AE206" s="70"/>
      <c r="AF206" s="74"/>
      <c r="AG206" s="71">
        <v>2000</v>
      </c>
    </row>
    <row r="207" spans="5:33">
      <c r="E207" s="168">
        <v>0.55561342592592589</v>
      </c>
      <c r="F207" s="71">
        <v>2010</v>
      </c>
      <c r="G207" s="58">
        <v>13.76</v>
      </c>
      <c r="H207" s="58">
        <v>7.37</v>
      </c>
      <c r="I207" s="58">
        <v>8.9</v>
      </c>
      <c r="J207" s="58">
        <v>13.83</v>
      </c>
      <c r="K207" s="58">
        <v>6.95</v>
      </c>
      <c r="L207" s="58">
        <v>8.52</v>
      </c>
      <c r="M207" s="59">
        <f t="shared" si="50"/>
        <v>13.795</v>
      </c>
      <c r="N207" s="59">
        <f t="shared" si="51"/>
        <v>7.16</v>
      </c>
      <c r="O207" s="59">
        <f t="shared" si="52"/>
        <v>8.7100000000000009</v>
      </c>
      <c r="P207" s="60">
        <f t="shared" si="57"/>
        <v>0.17357187642729491</v>
      </c>
      <c r="Q207" s="22">
        <f t="shared" si="58"/>
        <v>6.9183097091893466E-8</v>
      </c>
      <c r="R207" s="61">
        <f t="shared" si="59"/>
        <v>5.6991599728339385E-8</v>
      </c>
      <c r="S207" s="22">
        <f t="shared" si="60"/>
        <v>3.2480424395952538E-15</v>
      </c>
      <c r="T207" s="94">
        <v>298</v>
      </c>
      <c r="U207" s="59">
        <f t="shared" si="61"/>
        <v>286.79500000000002</v>
      </c>
      <c r="V207" s="63">
        <f t="shared" si="62"/>
        <v>0.65894096185206186</v>
      </c>
      <c r="W207" s="64">
        <f t="shared" si="63"/>
        <v>4.5597492634260046</v>
      </c>
      <c r="X207" s="65">
        <f t="shared" si="53"/>
        <v>-1.577932367797949E-8</v>
      </c>
      <c r="Y207" s="66">
        <f t="shared" si="54"/>
        <v>-1.5604404604279034E-8</v>
      </c>
      <c r="Z207" s="66">
        <f t="shared" si="55"/>
        <v>-1.5606343640638806E-8</v>
      </c>
      <c r="AA207" s="67">
        <f t="shared" si="56"/>
        <v>-1.5433320613566638E-8</v>
      </c>
      <c r="AB207" s="68">
        <f t="shared" si="65"/>
        <v>7.1172071309051339E-6</v>
      </c>
      <c r="AC207" s="69"/>
      <c r="AD207" s="70">
        <f t="shared" si="64"/>
        <v>7.1172071309051343E-2</v>
      </c>
      <c r="AE207" s="70"/>
      <c r="AF207" s="74"/>
      <c r="AG207" s="71">
        <v>2010</v>
      </c>
    </row>
    <row r="208" spans="5:33">
      <c r="E208" s="168">
        <v>0.55572916666666661</v>
      </c>
      <c r="F208" s="71">
        <v>2020</v>
      </c>
      <c r="G208" s="58">
        <v>13.77</v>
      </c>
      <c r="H208" s="58">
        <v>7.37</v>
      </c>
      <c r="I208" s="58">
        <v>8.76</v>
      </c>
      <c r="J208" s="58">
        <v>13.83</v>
      </c>
      <c r="K208" s="58">
        <v>6.95</v>
      </c>
      <c r="L208" s="58">
        <v>8.3800000000000008</v>
      </c>
      <c r="M208" s="59">
        <f t="shared" si="50"/>
        <v>13.8</v>
      </c>
      <c r="N208" s="59">
        <f t="shared" si="51"/>
        <v>7.16</v>
      </c>
      <c r="O208" s="59">
        <f t="shared" si="52"/>
        <v>8.57</v>
      </c>
      <c r="P208" s="60">
        <f t="shared" si="57"/>
        <v>0.1707963156400733</v>
      </c>
      <c r="Q208" s="22">
        <f t="shared" si="58"/>
        <v>6.9183097091893466E-8</v>
      </c>
      <c r="R208" s="61">
        <f t="shared" si="59"/>
        <v>5.7015284658229954E-8</v>
      </c>
      <c r="S208" s="22">
        <f t="shared" si="60"/>
        <v>3.250742684658992E-15</v>
      </c>
      <c r="T208" s="94">
        <v>298</v>
      </c>
      <c r="U208" s="59">
        <f t="shared" si="61"/>
        <v>286.8</v>
      </c>
      <c r="V208" s="63">
        <f t="shared" si="62"/>
        <v>0.65863544036018862</v>
      </c>
      <c r="W208" s="64">
        <f t="shared" si="63"/>
        <v>4.5565426569538321</v>
      </c>
      <c r="X208" s="65">
        <f t="shared" si="53"/>
        <v>-1.5209864524824385E-8</v>
      </c>
      <c r="Y208" s="66">
        <f t="shared" si="54"/>
        <v>-1.5043699472187168E-8</v>
      </c>
      <c r="Z208" s="66">
        <f t="shared" si="55"/>
        <v>-1.504551479570125E-8</v>
      </c>
      <c r="AA208" s="67">
        <f t="shared" si="56"/>
        <v>-1.4881125402407959E-8</v>
      </c>
      <c r="AB208" s="68">
        <f t="shared" si="65"/>
        <v>6.9611502296028318E-6</v>
      </c>
      <c r="AC208" s="69"/>
      <c r="AD208" s="70">
        <f t="shared" si="64"/>
        <v>6.9611502296028319E-2</v>
      </c>
      <c r="AE208" s="70"/>
      <c r="AF208" s="74"/>
      <c r="AG208" s="71">
        <v>2020</v>
      </c>
    </row>
    <row r="209" spans="1:33">
      <c r="E209" s="168">
        <v>0.55584490740740744</v>
      </c>
      <c r="F209" s="71">
        <v>2030</v>
      </c>
      <c r="G209" s="58">
        <v>13.78</v>
      </c>
      <c r="H209" s="58">
        <v>7.37</v>
      </c>
      <c r="I209" s="58">
        <v>8.74</v>
      </c>
      <c r="J209" s="58">
        <v>13.84</v>
      </c>
      <c r="K209" s="58">
        <v>6.95</v>
      </c>
      <c r="L209" s="58">
        <v>8.2799999999999994</v>
      </c>
      <c r="M209" s="59">
        <f t="shared" si="50"/>
        <v>13.809999999999999</v>
      </c>
      <c r="N209" s="59">
        <f t="shared" si="51"/>
        <v>7.16</v>
      </c>
      <c r="O209" s="59">
        <f t="shared" si="52"/>
        <v>8.51</v>
      </c>
      <c r="P209" s="60">
        <f t="shared" si="57"/>
        <v>0.16962903464034262</v>
      </c>
      <c r="Q209" s="22">
        <f t="shared" si="58"/>
        <v>6.9183097091893466E-8</v>
      </c>
      <c r="R209" s="61">
        <f t="shared" si="59"/>
        <v>5.706268405150115E-8</v>
      </c>
      <c r="S209" s="22">
        <f t="shared" si="60"/>
        <v>3.2561499111614437E-15</v>
      </c>
      <c r="T209" s="94">
        <v>298</v>
      </c>
      <c r="U209" s="59">
        <f t="shared" si="61"/>
        <v>286.81</v>
      </c>
      <c r="V209" s="63">
        <f t="shared" si="62"/>
        <v>0.65802442933364025</v>
      </c>
      <c r="W209" s="64">
        <f t="shared" si="63"/>
        <v>4.5501365423011908</v>
      </c>
      <c r="X209" s="65">
        <f t="shared" si="53"/>
        <v>-1.4824862279191596E-8</v>
      </c>
      <c r="Y209" s="66">
        <f t="shared" si="54"/>
        <v>-1.4663515792845435E-8</v>
      </c>
      <c r="Z209" s="66">
        <f t="shared" si="55"/>
        <v>-1.4665271808393234E-8</v>
      </c>
      <c r="AA209" s="67">
        <f t="shared" si="56"/>
        <v>-1.4505643114381294E-8</v>
      </c>
      <c r="AB209" s="68">
        <f t="shared" si="65"/>
        <v>6.8107011988311504E-6</v>
      </c>
      <c r="AC209" s="69"/>
      <c r="AD209" s="70">
        <f t="shared" si="64"/>
        <v>6.8107011988311511E-2</v>
      </c>
      <c r="AE209" s="70"/>
      <c r="AF209" s="74"/>
      <c r="AG209" s="71">
        <v>2030</v>
      </c>
    </row>
    <row r="210" spans="1:33">
      <c r="E210" s="168">
        <v>0.55596064814814816</v>
      </c>
      <c r="F210" s="71">
        <v>2040</v>
      </c>
      <c r="G210" s="58">
        <v>13.79</v>
      </c>
      <c r="H210" s="58">
        <v>7.38</v>
      </c>
      <c r="I210" s="58">
        <v>8.6999999999999993</v>
      </c>
      <c r="J210" s="58">
        <v>13.85</v>
      </c>
      <c r="K210" s="58">
        <v>6.95</v>
      </c>
      <c r="L210" s="58">
        <v>8.58</v>
      </c>
      <c r="M210" s="59">
        <f t="shared" si="50"/>
        <v>13.82</v>
      </c>
      <c r="N210" s="59">
        <f t="shared" si="51"/>
        <v>7.165</v>
      </c>
      <c r="O210" s="59">
        <f t="shared" si="52"/>
        <v>8.64</v>
      </c>
      <c r="P210" s="60">
        <f t="shared" si="57"/>
        <v>0.17224924997253904</v>
      </c>
      <c r="Q210" s="22">
        <f t="shared" si="58"/>
        <v>6.839116472814276E-8</v>
      </c>
      <c r="R210" s="61">
        <f t="shared" si="59"/>
        <v>5.7771426905358013E-8</v>
      </c>
      <c r="S210" s="22">
        <f t="shared" si="60"/>
        <v>3.3375377666811239E-15</v>
      </c>
      <c r="T210" s="94">
        <v>298</v>
      </c>
      <c r="U210" s="59">
        <f t="shared" si="61"/>
        <v>286.82</v>
      </c>
      <c r="V210" s="63">
        <f t="shared" si="62"/>
        <v>0.65741346091297947</v>
      </c>
      <c r="W210" s="64">
        <f t="shared" si="63"/>
        <v>4.5437398798630131</v>
      </c>
      <c r="X210" s="65">
        <f t="shared" si="53"/>
        <v>-1.5119146968107593E-8</v>
      </c>
      <c r="Y210" s="66">
        <f t="shared" si="54"/>
        <v>-1.4947638310317071E-8</v>
      </c>
      <c r="Z210" s="66">
        <f t="shared" si="55"/>
        <v>-1.4949583871118826E-8</v>
      </c>
      <c r="AA210" s="67">
        <f t="shared" si="56"/>
        <v>-1.4779976634004629E-8</v>
      </c>
      <c r="AB210" s="68">
        <f t="shared" si="65"/>
        <v>6.6640543978377341E-6</v>
      </c>
      <c r="AC210" s="69"/>
      <c r="AD210" s="70">
        <f t="shared" si="64"/>
        <v>6.6640543978377348E-2</v>
      </c>
      <c r="AG210" s="71">
        <v>2040</v>
      </c>
    </row>
    <row r="211" spans="1:33">
      <c r="E211" s="168">
        <v>0.55607638888888888</v>
      </c>
      <c r="F211" s="71">
        <v>2050</v>
      </c>
      <c r="G211" s="58">
        <v>13.79</v>
      </c>
      <c r="H211" s="58">
        <v>7.37</v>
      </c>
      <c r="I211" s="58">
        <v>8.69</v>
      </c>
      <c r="J211" s="58">
        <v>13.86</v>
      </c>
      <c r="K211" s="58">
        <v>6.95</v>
      </c>
      <c r="L211" s="58">
        <v>8.41</v>
      </c>
      <c r="M211" s="59">
        <f t="shared" si="50"/>
        <v>13.824999999999999</v>
      </c>
      <c r="N211" s="59">
        <f t="shared" si="51"/>
        <v>7.16</v>
      </c>
      <c r="O211" s="59">
        <f t="shared" si="52"/>
        <v>8.5500000000000007</v>
      </c>
      <c r="P211" s="60">
        <f t="shared" si="57"/>
        <v>0.17046930858605461</v>
      </c>
      <c r="Q211" s="22">
        <f t="shared" si="58"/>
        <v>6.9183097091893466E-8</v>
      </c>
      <c r="R211" s="61">
        <f t="shared" si="59"/>
        <v>5.7133857036518778E-8</v>
      </c>
      <c r="S211" s="22">
        <f t="shared" si="60"/>
        <v>3.2642776198693661E-15</v>
      </c>
      <c r="T211" s="94">
        <v>298</v>
      </c>
      <c r="U211" s="59">
        <f t="shared" si="61"/>
        <v>286.82499999999999</v>
      </c>
      <c r="V211" s="63">
        <f t="shared" si="62"/>
        <v>0.65710799267846254</v>
      </c>
      <c r="W211" s="64">
        <f t="shared" si="63"/>
        <v>4.5405450886644001</v>
      </c>
      <c r="X211" s="65">
        <f t="shared" si="53"/>
        <v>-1.4316254552098062E-8</v>
      </c>
      <c r="Y211" s="66">
        <f t="shared" si="54"/>
        <v>-1.4158949236477348E-8</v>
      </c>
      <c r="Z211" s="66">
        <f t="shared" si="55"/>
        <v>-1.4160677688722483E-8</v>
      </c>
      <c r="AA211" s="67">
        <f t="shared" si="56"/>
        <v>-1.4005062841288301E-8</v>
      </c>
      <c r="AB211" s="68">
        <f t="shared" si="65"/>
        <v>6.5145651178960946E-6</v>
      </c>
      <c r="AC211" s="69"/>
      <c r="AD211" s="70">
        <f t="shared" si="64"/>
        <v>6.5145651178960942E-2</v>
      </c>
      <c r="AE211" s="70"/>
      <c r="AF211" s="74"/>
      <c r="AG211" s="71">
        <v>2050</v>
      </c>
    </row>
    <row r="212" spans="1:33">
      <c r="E212" s="168">
        <v>0.55619212962962961</v>
      </c>
      <c r="F212" s="71">
        <v>2060</v>
      </c>
      <c r="G212" s="58">
        <v>13.79</v>
      </c>
      <c r="H212" s="58">
        <v>7.38</v>
      </c>
      <c r="I212" s="58">
        <v>8.66</v>
      </c>
      <c r="J212" s="58">
        <v>13.86</v>
      </c>
      <c r="K212" s="58">
        <v>6.95</v>
      </c>
      <c r="L212" s="58">
        <v>8.18</v>
      </c>
      <c r="M212" s="59">
        <f t="shared" si="50"/>
        <v>13.824999999999999</v>
      </c>
      <c r="N212" s="59">
        <f t="shared" si="51"/>
        <v>7.165</v>
      </c>
      <c r="O212" s="59">
        <f t="shared" si="52"/>
        <v>8.42</v>
      </c>
      <c r="P212" s="60">
        <f t="shared" si="57"/>
        <v>0.16787737757831342</v>
      </c>
      <c r="Q212" s="22">
        <f t="shared" si="58"/>
        <v>6.839116472814276E-8</v>
      </c>
      <c r="R212" s="61">
        <f t="shared" si="59"/>
        <v>5.7795435920764722E-8</v>
      </c>
      <c r="S212" s="22">
        <f t="shared" si="60"/>
        <v>3.3403124132712212E-15</v>
      </c>
      <c r="T212" s="94">
        <v>298</v>
      </c>
      <c r="U212" s="59">
        <f t="shared" si="61"/>
        <v>286.82499999999999</v>
      </c>
      <c r="V212" s="63">
        <f t="shared" si="62"/>
        <v>0.65710799267846254</v>
      </c>
      <c r="W212" s="64">
        <f t="shared" si="63"/>
        <v>4.5405450886644001</v>
      </c>
      <c r="X212" s="65">
        <f t="shared" si="53"/>
        <v>-1.4113393018019087E-8</v>
      </c>
      <c r="Y212" s="66">
        <f t="shared" si="54"/>
        <v>-1.3957117337426627E-8</v>
      </c>
      <c r="Z212" s="66">
        <f t="shared" si="55"/>
        <v>-1.395884775677465E-8</v>
      </c>
      <c r="AA212" s="67">
        <f t="shared" si="56"/>
        <v>-1.3804264174134225E-8</v>
      </c>
      <c r="AB212" s="68">
        <f t="shared" si="65"/>
        <v>6.3729641658231188E-6</v>
      </c>
      <c r="AC212" s="69"/>
      <c r="AD212" s="70">
        <f t="shared" si="64"/>
        <v>6.3729641658231181E-2</v>
      </c>
      <c r="AE212" s="70"/>
      <c r="AF212" s="74"/>
      <c r="AG212" s="71">
        <v>2060</v>
      </c>
    </row>
    <row r="213" spans="1:33">
      <c r="E213" s="168">
        <v>0.55630787037037033</v>
      </c>
      <c r="F213" s="71">
        <v>2070</v>
      </c>
      <c r="G213" s="58">
        <v>13.81</v>
      </c>
      <c r="H213" s="58">
        <v>7.38</v>
      </c>
      <c r="I213" s="58">
        <v>8.93</v>
      </c>
      <c r="J213" s="58">
        <v>13.87</v>
      </c>
      <c r="K213" s="58">
        <v>6.95</v>
      </c>
      <c r="L213" s="58">
        <v>8.44</v>
      </c>
      <c r="M213" s="59">
        <f t="shared" si="50"/>
        <v>13.84</v>
      </c>
      <c r="N213" s="59">
        <f t="shared" si="51"/>
        <v>7.165</v>
      </c>
      <c r="O213" s="59">
        <f t="shared" si="52"/>
        <v>8.6849999999999987</v>
      </c>
      <c r="P213" s="60">
        <f t="shared" si="57"/>
        <v>0.17320458721466361</v>
      </c>
      <c r="Q213" s="22">
        <f t="shared" si="58"/>
        <v>6.839116472814276E-8</v>
      </c>
      <c r="R213" s="61">
        <f t="shared" si="59"/>
        <v>5.7867522850485075E-8</v>
      </c>
      <c r="S213" s="22">
        <f t="shared" si="60"/>
        <v>3.3486502008514125E-15</v>
      </c>
      <c r="T213" s="94">
        <v>298</v>
      </c>
      <c r="U213" s="59">
        <f t="shared" si="61"/>
        <v>286.83999999999997</v>
      </c>
      <c r="V213" s="63">
        <f t="shared" si="62"/>
        <v>0.65619165187149331</v>
      </c>
      <c r="W213" s="64">
        <f t="shared" si="63"/>
        <v>4.5309748532981571</v>
      </c>
      <c r="X213" s="65">
        <f t="shared" si="53"/>
        <v>-1.4308032518682255E-8</v>
      </c>
      <c r="Y213" s="66">
        <f t="shared" si="54"/>
        <v>-1.4143820049180253E-8</v>
      </c>
      <c r="Z213" s="66">
        <f t="shared" si="55"/>
        <v>-1.4145704706284905E-8</v>
      </c>
      <c r="AA213" s="67">
        <f t="shared" si="56"/>
        <v>-1.3983333633684322E-8</v>
      </c>
      <c r="AB213" s="68">
        <f t="shared" si="65"/>
        <v>6.2333815201888598E-6</v>
      </c>
      <c r="AC213" s="69"/>
      <c r="AD213" s="70">
        <f t="shared" si="64"/>
        <v>6.2333815201888597E-2</v>
      </c>
      <c r="AE213" s="70"/>
      <c r="AF213" s="74"/>
      <c r="AG213" s="71">
        <v>2070</v>
      </c>
    </row>
    <row r="214" spans="1:33">
      <c r="E214" s="168">
        <v>0.55642361111111105</v>
      </c>
      <c r="F214" s="71">
        <v>2080</v>
      </c>
      <c r="G214" s="58">
        <v>13.81</v>
      </c>
      <c r="H214" s="58">
        <v>7.38</v>
      </c>
      <c r="I214" s="58">
        <v>8.82</v>
      </c>
      <c r="J214" s="58">
        <v>13.87</v>
      </c>
      <c r="K214" s="58">
        <v>6.95</v>
      </c>
      <c r="L214" s="58">
        <v>8.57</v>
      </c>
      <c r="M214" s="59">
        <f t="shared" si="50"/>
        <v>13.84</v>
      </c>
      <c r="N214" s="59">
        <f t="shared" si="51"/>
        <v>7.165</v>
      </c>
      <c r="O214" s="59">
        <f t="shared" si="52"/>
        <v>8.6950000000000003</v>
      </c>
      <c r="P214" s="60">
        <f t="shared" si="57"/>
        <v>0.17340401679119175</v>
      </c>
      <c r="Q214" s="22">
        <f t="shared" si="58"/>
        <v>6.839116472814276E-8</v>
      </c>
      <c r="R214" s="61">
        <f t="shared" si="59"/>
        <v>5.7867522850485075E-8</v>
      </c>
      <c r="S214" s="22">
        <f t="shared" si="60"/>
        <v>3.3486502008514125E-15</v>
      </c>
      <c r="T214" s="94">
        <v>298</v>
      </c>
      <c r="U214" s="59">
        <f t="shared" si="61"/>
        <v>286.83999999999997</v>
      </c>
      <c r="V214" s="63">
        <f t="shared" si="62"/>
        <v>0.65619165187149331</v>
      </c>
      <c r="W214" s="64">
        <f t="shared" si="63"/>
        <v>4.5309748532981571</v>
      </c>
      <c r="X214" s="65">
        <f t="shared" si="53"/>
        <v>-1.399944879290523E-8</v>
      </c>
      <c r="Y214" s="66">
        <f t="shared" si="54"/>
        <v>-1.3838592923019818E-8</v>
      </c>
      <c r="Z214" s="66">
        <f t="shared" si="55"/>
        <v>-1.3840441182280549E-8</v>
      </c>
      <c r="AA214" s="67">
        <f t="shared" si="56"/>
        <v>-1.3681391098076286E-8</v>
      </c>
      <c r="AB214" s="68">
        <f t="shared" si="65"/>
        <v>6.0919308274166989E-6</v>
      </c>
      <c r="AC214" s="69"/>
      <c r="AD214" s="70">
        <f t="shared" si="64"/>
        <v>6.0919308274166986E-2</v>
      </c>
      <c r="AE214" s="70"/>
      <c r="AF214" s="74"/>
      <c r="AG214" s="71">
        <v>2080</v>
      </c>
    </row>
    <row r="215" spans="1:33">
      <c r="E215" s="168">
        <v>0.55653935185185188</v>
      </c>
      <c r="F215" s="71">
        <v>2090</v>
      </c>
      <c r="G215" s="58">
        <v>13.81</v>
      </c>
      <c r="H215" s="58">
        <v>7.38</v>
      </c>
      <c r="I215" s="58">
        <v>8.6300000000000008</v>
      </c>
      <c r="J215" s="58">
        <v>13.88</v>
      </c>
      <c r="K215" s="58">
        <v>6.95</v>
      </c>
      <c r="L215" s="58">
        <v>8.3699999999999992</v>
      </c>
      <c r="M215" s="59">
        <f t="shared" si="50"/>
        <v>13.845000000000001</v>
      </c>
      <c r="N215" s="59">
        <f t="shared" si="51"/>
        <v>7.165</v>
      </c>
      <c r="O215" s="59">
        <f t="shared" si="52"/>
        <v>8.5</v>
      </c>
      <c r="P215" s="60">
        <f t="shared" si="57"/>
        <v>0.16952938750527344</v>
      </c>
      <c r="Q215" s="22">
        <f t="shared" si="58"/>
        <v>6.839116472814276E-8</v>
      </c>
      <c r="R215" s="61">
        <f t="shared" si="59"/>
        <v>5.7891571802053161E-8</v>
      </c>
      <c r="S215" s="22">
        <f t="shared" si="60"/>
        <v>3.3514340857122765E-15</v>
      </c>
      <c r="T215" s="94">
        <v>298</v>
      </c>
      <c r="U215" s="59">
        <f t="shared" si="61"/>
        <v>286.84500000000003</v>
      </c>
      <c r="V215" s="63">
        <f t="shared" si="62"/>
        <v>0.65588622623283743</v>
      </c>
      <c r="W215" s="64">
        <f t="shared" si="63"/>
        <v>4.5277894815243354</v>
      </c>
      <c r="X215" s="65">
        <f t="shared" si="53"/>
        <v>-1.3396238668309215E-8</v>
      </c>
      <c r="Y215" s="66">
        <f t="shared" si="54"/>
        <v>-1.3245522092881283E-8</v>
      </c>
      <c r="Z215" s="66">
        <f t="shared" si="55"/>
        <v>-1.324721775437785E-8</v>
      </c>
      <c r="AA215" s="67">
        <f t="shared" si="56"/>
        <v>-1.3098158685812167E-8</v>
      </c>
      <c r="AB215" s="68">
        <f t="shared" si="65"/>
        <v>5.9535326472473957E-6</v>
      </c>
      <c r="AC215" s="69"/>
      <c r="AD215" s="70">
        <f t="shared" si="64"/>
        <v>5.9535326472473955E-2</v>
      </c>
      <c r="AE215" s="70"/>
      <c r="AF215" s="74"/>
      <c r="AG215" s="71">
        <v>2090</v>
      </c>
    </row>
    <row r="216" spans="1:33">
      <c r="E216" s="168">
        <v>0.5566550925925926</v>
      </c>
      <c r="F216" s="71">
        <v>2100</v>
      </c>
      <c r="G216" s="58">
        <v>13.82</v>
      </c>
      <c r="H216" s="58">
        <v>7.38</v>
      </c>
      <c r="I216" s="58">
        <v>8.57</v>
      </c>
      <c r="J216" s="58">
        <v>13.88</v>
      </c>
      <c r="K216" s="58">
        <v>6.95</v>
      </c>
      <c r="L216" s="58">
        <v>8.0500000000000007</v>
      </c>
      <c r="M216" s="59">
        <f t="shared" si="50"/>
        <v>13.850000000000001</v>
      </c>
      <c r="N216" s="59">
        <f t="shared" si="51"/>
        <v>7.165</v>
      </c>
      <c r="O216" s="59">
        <f t="shared" si="52"/>
        <v>8.31</v>
      </c>
      <c r="P216" s="60">
        <f t="shared" si="57"/>
        <v>0.16575383840412158</v>
      </c>
      <c r="Q216" s="22">
        <f t="shared" si="58"/>
        <v>6.839116472814276E-8</v>
      </c>
      <c r="R216" s="61">
        <f t="shared" si="59"/>
        <v>5.7915630748036827E-8</v>
      </c>
      <c r="S216" s="22">
        <f t="shared" si="60"/>
        <v>3.3542202849429486E-15</v>
      </c>
      <c r="T216" s="94">
        <v>298</v>
      </c>
      <c r="U216" s="59">
        <f t="shared" si="61"/>
        <v>286.85000000000002</v>
      </c>
      <c r="V216" s="63">
        <f t="shared" si="62"/>
        <v>0.65558081124175516</v>
      </c>
      <c r="W216" s="64">
        <f t="shared" si="63"/>
        <v>4.5246064600642013</v>
      </c>
      <c r="X216" s="65">
        <f t="shared" si="53"/>
        <v>-1.2826128573263684E-8</v>
      </c>
      <c r="Y216" s="66">
        <f t="shared" si="54"/>
        <v>-1.268482321017772E-8</v>
      </c>
      <c r="Z216" s="66">
        <f t="shared" si="55"/>
        <v>-1.2686379970311756E-8</v>
      </c>
      <c r="AA216" s="67">
        <f t="shared" si="56"/>
        <v>-1.2546597065730191E-8</v>
      </c>
      <c r="AB216" s="68">
        <f t="shared" si="65"/>
        <v>5.8210661854996636E-6</v>
      </c>
      <c r="AC216" s="75">
        <f>D16</f>
        <v>2.8232636928289104E-6</v>
      </c>
      <c r="AD216" s="70">
        <f t="shared" si="64"/>
        <v>5.8210661854996633E-2</v>
      </c>
      <c r="AE216" s="70">
        <f>AC216*10000</f>
        <v>2.8232636928289104E-2</v>
      </c>
      <c r="AF216" s="74">
        <f>(AD216-AE216)*(AD216-AE216)</f>
        <v>8.9868197850629793E-4</v>
      </c>
      <c r="AG216" s="71">
        <v>2100</v>
      </c>
    </row>
    <row r="217" spans="1:33">
      <c r="E217" s="168">
        <v>0.55677083333333333</v>
      </c>
      <c r="F217" s="71">
        <v>2110</v>
      </c>
      <c r="G217" s="58">
        <v>13.82</v>
      </c>
      <c r="H217" s="58">
        <v>7.38</v>
      </c>
      <c r="I217" s="58">
        <v>8.33</v>
      </c>
      <c r="J217" s="58">
        <v>13.89</v>
      </c>
      <c r="K217" s="58">
        <v>6.95</v>
      </c>
      <c r="L217" s="58">
        <v>7.78</v>
      </c>
      <c r="M217" s="59">
        <f t="shared" si="50"/>
        <v>13.855</v>
      </c>
      <c r="N217" s="59">
        <f t="shared" si="51"/>
        <v>7.165</v>
      </c>
      <c r="O217" s="59">
        <f t="shared" si="52"/>
        <v>8.0549999999999997</v>
      </c>
      <c r="P217" s="60">
        <f t="shared" si="57"/>
        <v>0.16068103538363723</v>
      </c>
      <c r="Q217" s="22">
        <f t="shared" si="58"/>
        <v>6.839116472814276E-8</v>
      </c>
      <c r="R217" s="61">
        <f t="shared" si="59"/>
        <v>5.7939699692589587E-8</v>
      </c>
      <c r="S217" s="22">
        <f t="shared" si="60"/>
        <v>3.3570088004674659E-15</v>
      </c>
      <c r="T217" s="94">
        <v>298</v>
      </c>
      <c r="U217" s="59">
        <f t="shared" si="61"/>
        <v>286.85500000000002</v>
      </c>
      <c r="V217" s="63">
        <f t="shared" si="62"/>
        <v>0.65527540689769281</v>
      </c>
      <c r="W217" s="64">
        <f t="shared" si="63"/>
        <v>4.5214257871037073</v>
      </c>
      <c r="X217" s="65">
        <f t="shared" si="53"/>
        <v>-1.2181301184249452E-8</v>
      </c>
      <c r="Y217" s="66">
        <f t="shared" si="54"/>
        <v>-1.2051007289008277E-8</v>
      </c>
      <c r="Z217" s="66">
        <f t="shared" si="55"/>
        <v>-1.2052400941367769E-8</v>
      </c>
      <c r="AA217" s="67">
        <f t="shared" si="56"/>
        <v>-1.1923470884857514E-8</v>
      </c>
      <c r="AB217" s="68">
        <f t="shared" si="65"/>
        <v>5.6942076321663761E-6</v>
      </c>
      <c r="AC217" s="69"/>
      <c r="AD217" s="70">
        <f t="shared" si="64"/>
        <v>5.6942076321663759E-2</v>
      </c>
      <c r="AE217" s="70"/>
      <c r="AF217" s="74"/>
      <c r="AG217" s="71">
        <v>2110</v>
      </c>
    </row>
    <row r="218" spans="1:33">
      <c r="E218" s="168">
        <v>0.55688657407407405</v>
      </c>
      <c r="F218" s="71">
        <v>2120</v>
      </c>
      <c r="G218" s="58">
        <v>13.82</v>
      </c>
      <c r="H218" s="58">
        <v>7.38</v>
      </c>
      <c r="I218" s="58">
        <v>8.1</v>
      </c>
      <c r="J218" s="58">
        <v>13.89</v>
      </c>
      <c r="K218" s="58">
        <v>6.95</v>
      </c>
      <c r="L218" s="58">
        <v>7.55</v>
      </c>
      <c r="M218" s="59">
        <f t="shared" si="50"/>
        <v>13.855</v>
      </c>
      <c r="N218" s="59">
        <f t="shared" si="51"/>
        <v>7.165</v>
      </c>
      <c r="O218" s="59">
        <f t="shared" si="52"/>
        <v>7.8249999999999993</v>
      </c>
      <c r="P218" s="60">
        <f t="shared" si="57"/>
        <v>0.15609299837082075</v>
      </c>
      <c r="Q218" s="22">
        <f t="shared" si="58"/>
        <v>6.839116472814276E-8</v>
      </c>
      <c r="R218" s="61">
        <f t="shared" si="59"/>
        <v>5.7939699692589587E-8</v>
      </c>
      <c r="S218" s="22">
        <f t="shared" si="60"/>
        <v>3.3570088004674659E-15</v>
      </c>
      <c r="T218" s="94">
        <v>298</v>
      </c>
      <c r="U218" s="59">
        <f t="shared" si="61"/>
        <v>286.85500000000002</v>
      </c>
      <c r="V218" s="63">
        <f t="shared" si="62"/>
        <v>0.65527540689769281</v>
      </c>
      <c r="W218" s="64">
        <f t="shared" si="63"/>
        <v>4.5214257871037073</v>
      </c>
      <c r="X218" s="65">
        <f t="shared" si="53"/>
        <v>-1.1583021510821965E-8</v>
      </c>
      <c r="Y218" s="66">
        <f t="shared" si="54"/>
        <v>-1.1462664594838623E-8</v>
      </c>
      <c r="Z218" s="66">
        <f t="shared" si="55"/>
        <v>-1.1463915200063822E-8</v>
      </c>
      <c r="AA218" s="67">
        <f t="shared" si="56"/>
        <v>-1.1344782899716026E-8</v>
      </c>
      <c r="AB218" s="68">
        <f t="shared" si="65"/>
        <v>5.5736883179499445E-6</v>
      </c>
      <c r="AC218" s="69"/>
      <c r="AD218" s="70">
        <f t="shared" si="64"/>
        <v>5.5736883179499444E-2</v>
      </c>
      <c r="AE218" s="70"/>
      <c r="AF218" s="74"/>
      <c r="AG218" s="71">
        <v>2120</v>
      </c>
    </row>
    <row r="219" spans="1:33">
      <c r="E219" s="168">
        <v>0.55700231481481477</v>
      </c>
      <c r="F219" s="71">
        <v>2130</v>
      </c>
      <c r="G219" s="58">
        <v>13.83</v>
      </c>
      <c r="H219" s="58">
        <v>7.38</v>
      </c>
      <c r="I219" s="58">
        <v>7.97</v>
      </c>
      <c r="J219" s="58">
        <v>13.9</v>
      </c>
      <c r="K219" s="58">
        <v>6.95</v>
      </c>
      <c r="L219" s="58">
        <v>7.53</v>
      </c>
      <c r="M219" s="59">
        <f t="shared" si="50"/>
        <v>13.865</v>
      </c>
      <c r="N219" s="59">
        <f t="shared" si="51"/>
        <v>7.165</v>
      </c>
      <c r="O219" s="59">
        <f t="shared" si="52"/>
        <v>7.75</v>
      </c>
      <c r="P219" s="60">
        <f t="shared" si="57"/>
        <v>0.15462289529230258</v>
      </c>
      <c r="Q219" s="22">
        <f t="shared" si="58"/>
        <v>6.839116472814276E-8</v>
      </c>
      <c r="R219" s="61">
        <f t="shared" si="59"/>
        <v>5.7987867594025268E-8</v>
      </c>
      <c r="S219" s="22">
        <f t="shared" si="60"/>
        <v>3.3625927881022057E-15</v>
      </c>
      <c r="T219" s="94">
        <v>298</v>
      </c>
      <c r="U219" s="59">
        <f t="shared" si="61"/>
        <v>286.86500000000001</v>
      </c>
      <c r="V219" s="63">
        <f t="shared" si="62"/>
        <v>0.65466463014838494</v>
      </c>
      <c r="W219" s="64">
        <f t="shared" si="63"/>
        <v>4.5150714794324491</v>
      </c>
      <c r="X219" s="65">
        <f t="shared" si="53"/>
        <v>-1.1272480086332517E-8</v>
      </c>
      <c r="Y219" s="66">
        <f t="shared" si="54"/>
        <v>-1.1156096531804522E-8</v>
      </c>
      <c r="Z219" s="66">
        <f t="shared" si="55"/>
        <v>-1.1157298142422668E-8</v>
      </c>
      <c r="AA219" s="67">
        <f t="shared" si="56"/>
        <v>-1.1042091386277385E-8</v>
      </c>
      <c r="AB219" s="68">
        <f t="shared" si="65"/>
        <v>5.4590533779493737E-6</v>
      </c>
      <c r="AC219" s="69"/>
      <c r="AD219" s="70">
        <f t="shared" si="64"/>
        <v>5.4590533779493737E-2</v>
      </c>
      <c r="AE219" s="70"/>
      <c r="AF219" s="74"/>
      <c r="AG219" s="71">
        <v>2130</v>
      </c>
    </row>
    <row r="220" spans="1:33">
      <c r="E220" s="168">
        <v>0.55711805555555549</v>
      </c>
      <c r="F220" s="71">
        <v>2140</v>
      </c>
      <c r="G220" s="58">
        <v>13.83</v>
      </c>
      <c r="H220" s="58">
        <v>7.38</v>
      </c>
      <c r="I220" s="58">
        <v>8.02</v>
      </c>
      <c r="J220" s="58">
        <v>13.89</v>
      </c>
      <c r="K220" s="58">
        <v>6.95</v>
      </c>
      <c r="L220" s="58">
        <v>7.94</v>
      </c>
      <c r="M220" s="59">
        <f t="shared" si="50"/>
        <v>13.86</v>
      </c>
      <c r="N220" s="59">
        <f t="shared" si="51"/>
        <v>7.165</v>
      </c>
      <c r="O220" s="59">
        <f t="shared" si="52"/>
        <v>7.98</v>
      </c>
      <c r="P220" s="60">
        <f t="shared" si="57"/>
        <v>0.15919831895257283</v>
      </c>
      <c r="Q220" s="22">
        <f t="shared" si="58"/>
        <v>6.839116472814276E-8</v>
      </c>
      <c r="R220" s="61">
        <f t="shared" si="59"/>
        <v>5.7963778639866732E-8</v>
      </c>
      <c r="S220" s="22">
        <f t="shared" si="60"/>
        <v>3.3597996342114708E-15</v>
      </c>
      <c r="T220" s="94">
        <v>298</v>
      </c>
      <c r="U220" s="59">
        <f t="shared" si="61"/>
        <v>286.86</v>
      </c>
      <c r="V220" s="63">
        <f t="shared" si="62"/>
        <v>0.65497001320008796</v>
      </c>
      <c r="W220" s="64">
        <f t="shared" si="63"/>
        <v>4.5182474608301737</v>
      </c>
      <c r="X220" s="65">
        <f t="shared" si="53"/>
        <v>-1.1351416540194528E-8</v>
      </c>
      <c r="Y220" s="66">
        <f t="shared" si="54"/>
        <v>-1.1230934976539203E-8</v>
      </c>
      <c r="Z220" s="66">
        <f t="shared" si="55"/>
        <v>-1.1232213742685211E-8</v>
      </c>
      <c r="AA220" s="67">
        <f t="shared" si="56"/>
        <v>-1.1112983800062454E-8</v>
      </c>
      <c r="AB220" s="68">
        <f t="shared" si="65"/>
        <v>5.3474844432476001E-6</v>
      </c>
      <c r="AC220" s="69"/>
      <c r="AD220" s="70">
        <f t="shared" si="64"/>
        <v>5.3474844432476E-2</v>
      </c>
      <c r="AE220" s="70"/>
      <c r="AF220" s="74"/>
      <c r="AG220" s="71">
        <v>2140</v>
      </c>
    </row>
    <row r="221" spans="1:33">
      <c r="E221" s="168">
        <v>0.55723379629629632</v>
      </c>
      <c r="F221" s="71">
        <v>2150</v>
      </c>
      <c r="G221" s="58">
        <v>13.84</v>
      </c>
      <c r="H221" s="58">
        <v>7.38</v>
      </c>
      <c r="I221" s="58">
        <v>7.71</v>
      </c>
      <c r="J221" s="58">
        <v>13.9</v>
      </c>
      <c r="K221" s="58">
        <v>6.95</v>
      </c>
      <c r="L221" s="58">
        <v>7.76</v>
      </c>
      <c r="M221" s="59">
        <f t="shared" si="50"/>
        <v>13.870000000000001</v>
      </c>
      <c r="N221" s="59">
        <f t="shared" si="51"/>
        <v>7.165</v>
      </c>
      <c r="O221" s="59">
        <f t="shared" si="52"/>
        <v>7.7349999999999994</v>
      </c>
      <c r="P221" s="60">
        <f t="shared" si="57"/>
        <v>0.15433660126111762</v>
      </c>
      <c r="Q221" s="22">
        <f t="shared" si="58"/>
        <v>6.839116472814276E-8</v>
      </c>
      <c r="R221" s="61">
        <f t="shared" si="59"/>
        <v>5.8011966559223896E-8</v>
      </c>
      <c r="S221" s="22">
        <f t="shared" si="60"/>
        <v>3.3653882640685118E-15</v>
      </c>
      <c r="T221" s="94">
        <v>298</v>
      </c>
      <c r="U221" s="59">
        <f t="shared" si="61"/>
        <v>286.87</v>
      </c>
      <c r="V221" s="63">
        <f t="shared" si="62"/>
        <v>0.65435925774202996</v>
      </c>
      <c r="W221" s="64">
        <f t="shared" si="63"/>
        <v>4.5118978411008639</v>
      </c>
      <c r="X221" s="65">
        <f t="shared" si="53"/>
        <v>-1.0806723658454144E-8</v>
      </c>
      <c r="Y221" s="66">
        <f t="shared" si="54"/>
        <v>-1.0695184442179304E-8</v>
      </c>
      <c r="Z221" s="66">
        <f t="shared" si="55"/>
        <v>-1.069633566961515E-8</v>
      </c>
      <c r="AA221" s="67">
        <f t="shared" si="56"/>
        <v>-1.0585923916495697E-8</v>
      </c>
      <c r="AB221" s="68">
        <f t="shared" si="65"/>
        <v>5.2351666136164242E-6</v>
      </c>
      <c r="AC221" s="69"/>
      <c r="AD221" s="70">
        <f t="shared" si="64"/>
        <v>5.2351666136164245E-2</v>
      </c>
      <c r="AE221" s="70"/>
      <c r="AF221" s="74"/>
      <c r="AG221" s="71">
        <v>2150</v>
      </c>
    </row>
    <row r="222" spans="1:33">
      <c r="E222" s="168">
        <v>0.55734953703703705</v>
      </c>
      <c r="F222" s="71">
        <v>2160</v>
      </c>
      <c r="G222" s="58">
        <v>13.84</v>
      </c>
      <c r="H222" s="58">
        <v>7.38</v>
      </c>
      <c r="I222" s="58">
        <v>7.44</v>
      </c>
      <c r="J222" s="58">
        <v>13.9</v>
      </c>
      <c r="K222" s="58">
        <v>6.95</v>
      </c>
      <c r="L222" s="58">
        <v>7.56</v>
      </c>
      <c r="M222" s="59">
        <f t="shared" si="50"/>
        <v>13.870000000000001</v>
      </c>
      <c r="N222" s="59">
        <f t="shared" si="51"/>
        <v>7.165</v>
      </c>
      <c r="O222" s="59">
        <f t="shared" si="52"/>
        <v>7.5</v>
      </c>
      <c r="P222" s="60">
        <f t="shared" si="57"/>
        <v>0.14964764181750254</v>
      </c>
      <c r="Q222" s="22">
        <f t="shared" si="58"/>
        <v>6.839116472814276E-8</v>
      </c>
      <c r="R222" s="61">
        <f t="shared" si="59"/>
        <v>5.8011966559223896E-8</v>
      </c>
      <c r="S222" s="22">
        <f t="shared" si="60"/>
        <v>3.3653882640685118E-15</v>
      </c>
      <c r="T222" s="94">
        <v>298</v>
      </c>
      <c r="U222" s="59">
        <f t="shared" si="61"/>
        <v>286.87</v>
      </c>
      <c r="V222" s="63">
        <f t="shared" si="62"/>
        <v>0.65435925774202996</v>
      </c>
      <c r="W222" s="64">
        <f t="shared" si="63"/>
        <v>4.5118978411008639</v>
      </c>
      <c r="X222" s="65">
        <f t="shared" si="53"/>
        <v>-1.0264316664203407E-8</v>
      </c>
      <c r="Y222" s="66">
        <f t="shared" si="54"/>
        <v>-1.0161594412711736E-8</v>
      </c>
      <c r="Z222" s="66">
        <f t="shared" si="55"/>
        <v>-1.0162622426684483E-8</v>
      </c>
      <c r="AA222" s="67">
        <f t="shared" si="56"/>
        <v>-1.0060907613044756E-8</v>
      </c>
      <c r="AB222" s="68">
        <f t="shared" si="65"/>
        <v>5.1282071339521936E-6</v>
      </c>
      <c r="AC222" s="69"/>
      <c r="AD222" s="70">
        <f t="shared" si="64"/>
        <v>5.1282071339521937E-2</v>
      </c>
      <c r="AG222" s="71">
        <v>2160</v>
      </c>
    </row>
    <row r="223" spans="1:33">
      <c r="A223" s="54"/>
      <c r="B223" s="54"/>
      <c r="C223" s="54"/>
      <c r="D223" s="54"/>
      <c r="E223" s="54"/>
      <c r="F223" s="71">
        <v>2170</v>
      </c>
      <c r="G223" s="58">
        <v>13.84</v>
      </c>
      <c r="H223" s="58">
        <v>7.38</v>
      </c>
      <c r="I223" s="99">
        <v>7.28</v>
      </c>
      <c r="J223" s="99">
        <v>13.66</v>
      </c>
      <c r="K223" s="99">
        <v>6.94</v>
      </c>
      <c r="L223" s="99">
        <v>6.91</v>
      </c>
      <c r="M223" s="59">
        <f t="shared" ref="M223:M286" si="66">(G223+J223)/2</f>
        <v>13.75</v>
      </c>
      <c r="N223" s="59">
        <f t="shared" ref="N223:N286" si="67">(H223+K223)/2</f>
        <v>7.16</v>
      </c>
      <c r="O223" s="59">
        <f t="shared" ref="O223:O286" si="68">(I223+L223)/2</f>
        <v>7.0950000000000006</v>
      </c>
      <c r="P223" s="60">
        <f t="shared" si="57"/>
        <v>0.1412815620022588</v>
      </c>
      <c r="Q223" s="22">
        <f t="shared" si="58"/>
        <v>6.9183097091893466E-8</v>
      </c>
      <c r="R223" s="61">
        <f t="shared" si="59"/>
        <v>5.6778877626195376E-8</v>
      </c>
      <c r="S223" s="22">
        <f t="shared" si="60"/>
        <v>3.2238409444904698E-15</v>
      </c>
      <c r="T223" s="94">
        <v>298</v>
      </c>
      <c r="U223" s="59">
        <f t="shared" ref="U223:U286" si="69">273+M223</f>
        <v>286.75</v>
      </c>
      <c r="V223" s="63">
        <f t="shared" ref="V223:V286" si="70">((1/U223)-(1/298))*5026</f>
        <v>0.66169113473724972</v>
      </c>
      <c r="W223" s="64">
        <f t="shared" ref="W223:W286" si="71">POWER(10,V223)</f>
        <v>4.5887155256923213</v>
      </c>
      <c r="X223" s="65">
        <f t="shared" si="53"/>
        <v>-8.9466330341455718E-9</v>
      </c>
      <c r="Y223" s="66">
        <f t="shared" si="54"/>
        <v>-8.8670141152686147E-9</v>
      </c>
      <c r="Z223" s="66">
        <f t="shared" si="55"/>
        <v>-8.8677226692261711E-9</v>
      </c>
      <c r="AA223" s="67">
        <f t="shared" si="56"/>
        <v>-8.7887996930149304E-9</v>
      </c>
      <c r="AB223" s="68">
        <f t="shared" ref="AB223" si="72">AB222+10*(0.166666666666666*(X222+2*Y222+2*Z222+AA222))</f>
        <v>5.026584370692126E-6</v>
      </c>
      <c r="AC223" s="69"/>
      <c r="AD223" s="70">
        <f t="shared" ref="AD223" si="73">AB223*10000</f>
        <v>5.0265843706921262E-2</v>
      </c>
      <c r="AG223" s="71">
        <v>2170</v>
      </c>
    </row>
    <row r="224" spans="1:33">
      <c r="A224" s="54"/>
      <c r="B224" s="54"/>
      <c r="C224" s="54"/>
      <c r="D224" s="54"/>
      <c r="E224" s="54"/>
      <c r="F224" s="71">
        <v>2180</v>
      </c>
      <c r="G224" s="58">
        <v>13.84</v>
      </c>
      <c r="H224" s="58">
        <v>7.38</v>
      </c>
      <c r="I224" s="99">
        <v>7.17</v>
      </c>
      <c r="J224" s="99">
        <v>13.66</v>
      </c>
      <c r="K224" s="99">
        <v>6.95</v>
      </c>
      <c r="L224" s="99">
        <v>6.79</v>
      </c>
      <c r="M224" s="59">
        <f t="shared" si="66"/>
        <v>13.75</v>
      </c>
      <c r="N224" s="59">
        <f t="shared" si="67"/>
        <v>7.165</v>
      </c>
      <c r="O224" s="59">
        <f t="shared" si="68"/>
        <v>6.98</v>
      </c>
      <c r="P224" s="60">
        <f t="shared" si="57"/>
        <v>0.13899158601490719</v>
      </c>
      <c r="Q224" s="22">
        <f t="shared" si="58"/>
        <v>6.839116472814276E-8</v>
      </c>
      <c r="R224" s="61">
        <f t="shared" si="59"/>
        <v>5.7436346042596271E-8</v>
      </c>
      <c r="S224" s="22">
        <f t="shared" si="60"/>
        <v>3.2989338467248643E-15</v>
      </c>
      <c r="T224" s="94">
        <v>298</v>
      </c>
      <c r="U224" s="59">
        <f t="shared" si="69"/>
        <v>286.75</v>
      </c>
      <c r="V224" s="63">
        <f t="shared" si="70"/>
        <v>0.66169113473724972</v>
      </c>
      <c r="W224" s="64">
        <f t="shared" si="71"/>
        <v>4.5887155256923213</v>
      </c>
      <c r="X224" s="65">
        <f t="shared" si="53"/>
        <v>-8.8477491057324513E-9</v>
      </c>
      <c r="Y224" s="66">
        <f t="shared" si="54"/>
        <v>-8.7684820962701642E-9</v>
      </c>
      <c r="Z224" s="66">
        <f t="shared" si="55"/>
        <v>-8.7691922496339179E-9</v>
      </c>
      <c r="AA224" s="67">
        <f t="shared" si="56"/>
        <v>-8.6906226690033657E-9</v>
      </c>
      <c r="AB224" s="68">
        <f t="shared" ref="AB224:AB287" si="74">AB223+10*(0.166666666666666*(X223+2*Y223+2*Z223+AA223))</f>
        <v>4.9379095268652092E-6</v>
      </c>
      <c r="AC224" s="69"/>
      <c r="AD224" s="70">
        <f t="shared" ref="AD224:AD287" si="75">AB224*10000</f>
        <v>4.9379095268652091E-2</v>
      </c>
      <c r="AG224" s="71">
        <v>2180</v>
      </c>
    </row>
    <row r="225" spans="1:33">
      <c r="A225" s="54"/>
      <c r="B225" s="54"/>
      <c r="C225" s="54"/>
      <c r="D225" s="54"/>
      <c r="E225" s="54"/>
      <c r="F225" s="71">
        <v>2190</v>
      </c>
      <c r="G225" s="58">
        <v>13.85</v>
      </c>
      <c r="H225" s="58">
        <v>7.38</v>
      </c>
      <c r="I225" s="99">
        <v>7.06</v>
      </c>
      <c r="J225" s="99">
        <v>13.67</v>
      </c>
      <c r="K225" s="99">
        <v>6.95</v>
      </c>
      <c r="L225" s="99">
        <v>6.69</v>
      </c>
      <c r="M225" s="59">
        <f t="shared" si="66"/>
        <v>13.76</v>
      </c>
      <c r="N225" s="59">
        <f t="shared" si="67"/>
        <v>7.165</v>
      </c>
      <c r="O225" s="59">
        <f t="shared" si="68"/>
        <v>6.875</v>
      </c>
      <c r="P225" s="60">
        <f t="shared" si="57"/>
        <v>0.13692371808426237</v>
      </c>
      <c r="Q225" s="22">
        <f t="shared" si="58"/>
        <v>6.839116472814276E-8</v>
      </c>
      <c r="R225" s="61">
        <f t="shared" si="59"/>
        <v>5.7484095483302449E-8</v>
      </c>
      <c r="S225" s="22">
        <f t="shared" si="60"/>
        <v>3.304421233533433E-15</v>
      </c>
      <c r="T225" s="94">
        <v>298</v>
      </c>
      <c r="U225" s="59">
        <f t="shared" si="69"/>
        <v>286.76</v>
      </c>
      <c r="V225" s="63">
        <f t="shared" si="70"/>
        <v>0.6610799106144013</v>
      </c>
      <c r="W225" s="64">
        <f t="shared" si="71"/>
        <v>4.5822619303100192</v>
      </c>
      <c r="X225" s="65">
        <f t="shared" si="53"/>
        <v>-8.5876493385586863E-9</v>
      </c>
      <c r="Y225" s="66">
        <f t="shared" si="54"/>
        <v>-8.5116242084901368E-9</v>
      </c>
      <c r="Z225" s="66">
        <f t="shared" si="55"/>
        <v>-8.512297247196546E-9</v>
      </c>
      <c r="AA225" s="67">
        <f t="shared" si="56"/>
        <v>-8.4369332392194667E-9</v>
      </c>
      <c r="AB225" s="68">
        <f t="shared" si="74"/>
        <v>4.8502199927543026E-6</v>
      </c>
      <c r="AC225" s="69"/>
      <c r="AD225" s="70">
        <f t="shared" si="75"/>
        <v>4.8502199927543024E-2</v>
      </c>
      <c r="AG225" s="71">
        <v>2190</v>
      </c>
    </row>
    <row r="226" spans="1:33">
      <c r="A226" s="54"/>
      <c r="B226" s="54"/>
      <c r="C226" s="54"/>
      <c r="D226" s="54"/>
      <c r="E226" s="54"/>
      <c r="F226" s="71">
        <v>2200</v>
      </c>
      <c r="G226" s="58">
        <v>13.86</v>
      </c>
      <c r="H226" s="58">
        <v>7.38</v>
      </c>
      <c r="I226" s="99">
        <v>6.97</v>
      </c>
      <c r="J226" s="99">
        <v>13.67</v>
      </c>
      <c r="K226" s="99">
        <v>6.95</v>
      </c>
      <c r="L226" s="99">
        <v>6.58</v>
      </c>
      <c r="M226" s="59">
        <f t="shared" si="66"/>
        <v>13.765000000000001</v>
      </c>
      <c r="N226" s="59">
        <f t="shared" si="67"/>
        <v>7.165</v>
      </c>
      <c r="O226" s="59">
        <f t="shared" si="68"/>
        <v>6.7750000000000004</v>
      </c>
      <c r="P226" s="60">
        <f t="shared" si="57"/>
        <v>0.13494342594763375</v>
      </c>
      <c r="Q226" s="22">
        <f t="shared" si="58"/>
        <v>6.839116472814276E-8</v>
      </c>
      <c r="R226" s="61">
        <f t="shared" si="59"/>
        <v>5.750798508769739E-8</v>
      </c>
      <c r="S226" s="22">
        <f t="shared" si="60"/>
        <v>3.3071683488468253E-15</v>
      </c>
      <c r="T226" s="94">
        <v>298</v>
      </c>
      <c r="U226" s="59">
        <f t="shared" si="69"/>
        <v>286.76499999999999</v>
      </c>
      <c r="V226" s="63">
        <f t="shared" si="70"/>
        <v>0.66077431453882252</v>
      </c>
      <c r="W226" s="64">
        <f t="shared" si="71"/>
        <v>4.5790387056057282</v>
      </c>
      <c r="X226" s="65">
        <f t="shared" si="53"/>
        <v>-8.3276863903184609E-9</v>
      </c>
      <c r="Y226" s="66">
        <f t="shared" si="54"/>
        <v>-8.2549173287649132E-9</v>
      </c>
      <c r="Z226" s="66">
        <f t="shared" si="55"/>
        <v>-8.25555320001068E-9</v>
      </c>
      <c r="AA226" s="67">
        <f t="shared" si="56"/>
        <v>-8.1834088969516153E-9</v>
      </c>
      <c r="AB226" s="68">
        <f t="shared" si="74"/>
        <v>4.765099283605717E-6</v>
      </c>
      <c r="AC226" s="69"/>
      <c r="AD226" s="70">
        <f t="shared" si="75"/>
        <v>4.7650992836057171E-2</v>
      </c>
      <c r="AG226" s="71">
        <v>2200</v>
      </c>
    </row>
    <row r="227" spans="1:33">
      <c r="A227" s="54"/>
      <c r="B227" s="54"/>
      <c r="C227" s="54"/>
      <c r="D227" s="54"/>
      <c r="E227" s="54"/>
      <c r="F227" s="71">
        <v>2210</v>
      </c>
      <c r="G227" s="58">
        <v>13.86</v>
      </c>
      <c r="H227" s="58">
        <v>7.38</v>
      </c>
      <c r="I227" s="99">
        <v>6.87</v>
      </c>
      <c r="J227" s="99">
        <v>13.68</v>
      </c>
      <c r="K227" s="99">
        <v>6.95</v>
      </c>
      <c r="L227" s="99">
        <v>6.49</v>
      </c>
      <c r="M227" s="59">
        <f t="shared" si="66"/>
        <v>13.77</v>
      </c>
      <c r="N227" s="59">
        <f t="shared" si="67"/>
        <v>7.165</v>
      </c>
      <c r="O227" s="59">
        <f t="shared" si="68"/>
        <v>6.68</v>
      </c>
      <c r="P227" s="60">
        <f t="shared" si="57"/>
        <v>0.13306239895384847</v>
      </c>
      <c r="Q227" s="22">
        <f t="shared" si="58"/>
        <v>6.839116472814276E-8</v>
      </c>
      <c r="R227" s="61">
        <f t="shared" si="59"/>
        <v>5.7531884620285382E-8</v>
      </c>
      <c r="S227" s="22">
        <f t="shared" si="60"/>
        <v>3.3099177479618295E-15</v>
      </c>
      <c r="T227" s="94">
        <v>298</v>
      </c>
      <c r="U227" s="59">
        <f t="shared" si="69"/>
        <v>286.77</v>
      </c>
      <c r="V227" s="63">
        <f t="shared" si="70"/>
        <v>0.66046872911972998</v>
      </c>
      <c r="W227" s="64">
        <f t="shared" si="71"/>
        <v>4.5758178604400452</v>
      </c>
      <c r="X227" s="65">
        <f t="shared" si="53"/>
        <v>-8.081733989150817E-9</v>
      </c>
      <c r="Y227" s="66">
        <f t="shared" si="54"/>
        <v>-8.0119915607689658E-9</v>
      </c>
      <c r="Z227" s="66">
        <f t="shared" si="55"/>
        <v>-8.0125934125897665E-9</v>
      </c>
      <c r="AA227" s="67">
        <f t="shared" si="56"/>
        <v>-7.9434424485035707E-9</v>
      </c>
      <c r="AB227" s="68">
        <f t="shared" si="74"/>
        <v>4.682545889697682E-6</v>
      </c>
      <c r="AC227" s="69"/>
      <c r="AD227" s="70">
        <f t="shared" si="75"/>
        <v>4.682545889697682E-2</v>
      </c>
      <c r="AG227" s="71">
        <v>2210</v>
      </c>
    </row>
    <row r="228" spans="1:33">
      <c r="A228" s="54"/>
      <c r="B228" s="54"/>
      <c r="C228" s="54"/>
      <c r="D228" s="54"/>
      <c r="E228" s="54"/>
      <c r="F228" s="71">
        <v>2220</v>
      </c>
      <c r="G228" s="58">
        <v>13.86</v>
      </c>
      <c r="H228" s="58">
        <v>7.38</v>
      </c>
      <c r="I228" s="99">
        <v>6.76</v>
      </c>
      <c r="J228" s="99">
        <v>13.68</v>
      </c>
      <c r="K228" s="99">
        <v>6.95</v>
      </c>
      <c r="L228" s="99">
        <v>6.41</v>
      </c>
      <c r="M228" s="59">
        <f t="shared" si="66"/>
        <v>13.77</v>
      </c>
      <c r="N228" s="59">
        <f t="shared" si="67"/>
        <v>7.165</v>
      </c>
      <c r="O228" s="59">
        <f t="shared" si="68"/>
        <v>6.585</v>
      </c>
      <c r="P228" s="60">
        <f t="shared" si="57"/>
        <v>0.13117004447770841</v>
      </c>
      <c r="Q228" s="22">
        <f t="shared" si="58"/>
        <v>6.839116472814276E-8</v>
      </c>
      <c r="R228" s="61">
        <f t="shared" si="59"/>
        <v>5.7531884620285382E-8</v>
      </c>
      <c r="S228" s="22">
        <f t="shared" si="60"/>
        <v>3.3099177479618295E-15</v>
      </c>
      <c r="T228" s="94">
        <v>298</v>
      </c>
      <c r="U228" s="59">
        <f t="shared" si="69"/>
        <v>286.77</v>
      </c>
      <c r="V228" s="63">
        <f t="shared" si="70"/>
        <v>0.66046872911972998</v>
      </c>
      <c r="W228" s="64">
        <f t="shared" si="71"/>
        <v>4.5758178604400452</v>
      </c>
      <c r="X228" s="65">
        <f t="shared" si="53"/>
        <v>-7.8304777725710711E-9</v>
      </c>
      <c r="Y228" s="66">
        <f t="shared" si="54"/>
        <v>-7.7638646040852771E-9</v>
      </c>
      <c r="Z228" s="66">
        <f t="shared" si="55"/>
        <v>-7.7644312763043404E-9</v>
      </c>
      <c r="AA228" s="67">
        <f t="shared" si="56"/>
        <v>-7.6983751387786483E-9</v>
      </c>
      <c r="AB228" s="68">
        <f t="shared" si="74"/>
        <v>4.6024219790570625E-6</v>
      </c>
      <c r="AC228" s="69"/>
      <c r="AD228" s="70">
        <f t="shared" si="75"/>
        <v>4.6024219790570628E-2</v>
      </c>
      <c r="AG228" s="71">
        <v>2220</v>
      </c>
    </row>
    <row r="229" spans="1:33">
      <c r="A229" s="54"/>
      <c r="B229" s="54"/>
      <c r="C229" s="54"/>
      <c r="D229" s="54"/>
      <c r="E229" s="54"/>
      <c r="F229" s="71">
        <v>2230</v>
      </c>
      <c r="G229" s="58">
        <v>13.86</v>
      </c>
      <c r="H229" s="58">
        <v>7.38</v>
      </c>
      <c r="I229" s="99">
        <v>6.66</v>
      </c>
      <c r="J229" s="99">
        <v>13.68</v>
      </c>
      <c r="K229" s="99">
        <v>6.95</v>
      </c>
      <c r="L229" s="99">
        <v>6.33</v>
      </c>
      <c r="M229" s="59">
        <f t="shared" si="66"/>
        <v>13.77</v>
      </c>
      <c r="N229" s="59">
        <f t="shared" si="67"/>
        <v>7.165</v>
      </c>
      <c r="O229" s="59">
        <f t="shared" si="68"/>
        <v>6.4950000000000001</v>
      </c>
      <c r="P229" s="60">
        <f t="shared" si="57"/>
        <v>0.12937728760557571</v>
      </c>
      <c r="Q229" s="22">
        <f t="shared" si="58"/>
        <v>6.839116472814276E-8</v>
      </c>
      <c r="R229" s="61">
        <f t="shared" si="59"/>
        <v>5.7531884620285382E-8</v>
      </c>
      <c r="S229" s="22">
        <f t="shared" si="60"/>
        <v>3.3099177479618295E-15</v>
      </c>
      <c r="T229" s="94">
        <v>298</v>
      </c>
      <c r="U229" s="59">
        <f t="shared" si="69"/>
        <v>286.77</v>
      </c>
      <c r="V229" s="63">
        <f t="shared" si="70"/>
        <v>0.66046872911972998</v>
      </c>
      <c r="W229" s="64">
        <f t="shared" si="71"/>
        <v>4.5758178604400452</v>
      </c>
      <c r="X229" s="65">
        <f t="shared" si="53"/>
        <v>-7.5931613632893661E-9</v>
      </c>
      <c r="Y229" s="66">
        <f t="shared" si="54"/>
        <v>-7.5294498624518073E-9</v>
      </c>
      <c r="Z229" s="66">
        <f t="shared" si="55"/>
        <v>-7.5299844428649942E-9</v>
      </c>
      <c r="AA229" s="67">
        <f t="shared" si="56"/>
        <v>-7.4667985514945758E-9</v>
      </c>
      <c r="AB229" s="68">
        <f t="shared" si="74"/>
        <v>4.5247795712701815E-6</v>
      </c>
      <c r="AC229" s="69"/>
      <c r="AD229" s="70">
        <f t="shared" si="75"/>
        <v>4.5247795712701815E-2</v>
      </c>
      <c r="AG229" s="71">
        <v>2230</v>
      </c>
    </row>
    <row r="230" spans="1:33">
      <c r="A230" s="54"/>
      <c r="B230" s="54"/>
      <c r="C230" s="54"/>
      <c r="D230" s="54"/>
      <c r="E230" s="54"/>
      <c r="F230" s="71">
        <v>2240</v>
      </c>
      <c r="G230" s="58">
        <v>13.87</v>
      </c>
      <c r="H230" s="58">
        <v>7.38</v>
      </c>
      <c r="I230" s="99">
        <v>8.26</v>
      </c>
      <c r="J230" s="99">
        <v>13.68</v>
      </c>
      <c r="K230" s="99">
        <v>6.95</v>
      </c>
      <c r="L230" s="99">
        <v>6.26</v>
      </c>
      <c r="M230" s="59">
        <f t="shared" si="66"/>
        <v>13.774999999999999</v>
      </c>
      <c r="N230" s="59">
        <f t="shared" si="67"/>
        <v>7.165</v>
      </c>
      <c r="O230" s="59">
        <f t="shared" si="68"/>
        <v>7.26</v>
      </c>
      <c r="P230" s="60">
        <f t="shared" si="57"/>
        <v>0.14462786143634096</v>
      </c>
      <c r="Q230" s="22">
        <f t="shared" si="58"/>
        <v>6.839116472814276E-8</v>
      </c>
      <c r="R230" s="61">
        <f t="shared" si="59"/>
        <v>5.7555794085192459E-8</v>
      </c>
      <c r="S230" s="22">
        <f t="shared" si="60"/>
        <v>3.3126694327770751E-15</v>
      </c>
      <c r="T230" s="94">
        <v>298</v>
      </c>
      <c r="U230" s="59">
        <f t="shared" si="69"/>
        <v>286.77499999999998</v>
      </c>
      <c r="V230" s="63">
        <f t="shared" si="70"/>
        <v>0.66016315435656792</v>
      </c>
      <c r="W230" s="64">
        <f t="shared" si="71"/>
        <v>4.572599392975369</v>
      </c>
      <c r="X230" s="65">
        <f t="shared" si="53"/>
        <v>-8.359783031679787E-9</v>
      </c>
      <c r="Y230" s="66">
        <f t="shared" si="54"/>
        <v>-8.2812503172903928E-9</v>
      </c>
      <c r="Z230" s="66">
        <f t="shared" si="55"/>
        <v>-8.2819880621823369E-9</v>
      </c>
      <c r="AA230" s="67">
        <f t="shared" si="56"/>
        <v>-8.204179231772781E-9</v>
      </c>
      <c r="AB230" s="68">
        <f t="shared" si="74"/>
        <v>4.4494815237278193E-6</v>
      </c>
      <c r="AC230" s="69"/>
      <c r="AD230" s="70">
        <f t="shared" si="75"/>
        <v>4.449481523727819E-2</v>
      </c>
      <c r="AG230" s="71">
        <v>2240</v>
      </c>
    </row>
    <row r="231" spans="1:33">
      <c r="A231" s="54"/>
      <c r="B231" s="54"/>
      <c r="C231" s="54"/>
      <c r="D231" s="54"/>
      <c r="E231" s="54"/>
      <c r="F231" s="71">
        <v>2250</v>
      </c>
      <c r="G231" s="58">
        <v>13.92</v>
      </c>
      <c r="H231" s="58">
        <v>7.38</v>
      </c>
      <c r="I231" s="99">
        <v>8.56</v>
      </c>
      <c r="J231" s="99">
        <v>13.68</v>
      </c>
      <c r="K231" s="99">
        <v>6.95</v>
      </c>
      <c r="L231" s="99">
        <v>6.19</v>
      </c>
      <c r="M231" s="59">
        <f t="shared" si="66"/>
        <v>13.8</v>
      </c>
      <c r="N231" s="59">
        <f t="shared" si="67"/>
        <v>7.165</v>
      </c>
      <c r="O231" s="59">
        <f t="shared" si="68"/>
        <v>7.375</v>
      </c>
      <c r="P231" s="60">
        <f t="shared" si="57"/>
        <v>0.14698049333086821</v>
      </c>
      <c r="Q231" s="22">
        <f t="shared" si="58"/>
        <v>6.839116472814276E-8</v>
      </c>
      <c r="R231" s="61">
        <f t="shared" si="59"/>
        <v>5.7675490539045014E-8</v>
      </c>
      <c r="S231" s="22">
        <f t="shared" si="60"/>
        <v>3.3264622089194708E-15</v>
      </c>
      <c r="T231" s="94">
        <v>298</v>
      </c>
      <c r="U231" s="59">
        <f t="shared" si="69"/>
        <v>286.8</v>
      </c>
      <c r="V231" s="63">
        <f t="shared" si="70"/>
        <v>0.65863544036018862</v>
      </c>
      <c r="W231" s="64">
        <f t="shared" si="71"/>
        <v>4.5565426569538321</v>
      </c>
      <c r="X231" s="65">
        <f t="shared" si="53"/>
        <v>-8.401857864933649E-9</v>
      </c>
      <c r="Y231" s="66">
        <f t="shared" si="54"/>
        <v>-8.3210281817292243E-9</v>
      </c>
      <c r="Z231" s="66">
        <f t="shared" si="55"/>
        <v>-8.3218057999408129E-9</v>
      </c>
      <c r="AA231" s="67">
        <f t="shared" si="56"/>
        <v>-8.2417387728682275E-9</v>
      </c>
      <c r="AB231" s="68">
        <f t="shared" si="74"/>
        <v>4.3666641253571559E-6</v>
      </c>
      <c r="AC231" s="69"/>
      <c r="AD231" s="70">
        <f t="shared" si="75"/>
        <v>4.3666641253571559E-2</v>
      </c>
      <c r="AG231" s="71">
        <v>2250</v>
      </c>
    </row>
    <row r="232" spans="1:33">
      <c r="A232" s="54"/>
      <c r="B232" s="54"/>
      <c r="C232" s="54"/>
      <c r="D232" s="54"/>
      <c r="E232" s="54"/>
      <c r="F232" s="71">
        <v>2260</v>
      </c>
      <c r="G232" s="58">
        <v>13.93</v>
      </c>
      <c r="H232" s="58">
        <v>7.38</v>
      </c>
      <c r="I232" s="99">
        <v>8.7200000000000006</v>
      </c>
      <c r="J232" s="99">
        <v>13.68</v>
      </c>
      <c r="K232" s="99">
        <v>6.95</v>
      </c>
      <c r="L232" s="99">
        <v>6.12</v>
      </c>
      <c r="M232" s="59">
        <f t="shared" si="66"/>
        <v>13.805</v>
      </c>
      <c r="N232" s="59">
        <f t="shared" si="67"/>
        <v>7.165</v>
      </c>
      <c r="O232" s="59">
        <f t="shared" si="68"/>
        <v>7.42</v>
      </c>
      <c r="P232" s="60">
        <f t="shared" si="57"/>
        <v>0.14788974394336249</v>
      </c>
      <c r="Q232" s="22">
        <f t="shared" si="58"/>
        <v>6.839116472814276E-8</v>
      </c>
      <c r="R232" s="61">
        <f t="shared" si="59"/>
        <v>5.7699459684609135E-8</v>
      </c>
      <c r="S232" s="22">
        <f t="shared" si="60"/>
        <v>3.3292276478958349E-15</v>
      </c>
      <c r="T232" s="94">
        <v>298</v>
      </c>
      <c r="U232" s="59">
        <f t="shared" si="69"/>
        <v>286.80500000000001</v>
      </c>
      <c r="V232" s="63">
        <f t="shared" si="70"/>
        <v>0.65832992952089997</v>
      </c>
      <c r="W232" s="64">
        <f t="shared" si="71"/>
        <v>4.5533384171879829</v>
      </c>
      <c r="X232" s="65">
        <f t="shared" si="53"/>
        <v>-8.3054635450018971E-9</v>
      </c>
      <c r="Y232" s="66">
        <f t="shared" si="54"/>
        <v>-8.2249434666952529E-9</v>
      </c>
      <c r="Z232" s="66">
        <f t="shared" si="55"/>
        <v>-8.2257240953712314E-9</v>
      </c>
      <c r="AA232" s="67">
        <f t="shared" si="56"/>
        <v>-8.1459695096119702E-9</v>
      </c>
      <c r="AB232" s="68">
        <f t="shared" si="74"/>
        <v>4.2834486843552527E-6</v>
      </c>
      <c r="AC232" s="69"/>
      <c r="AD232" s="70">
        <f t="shared" si="75"/>
        <v>4.2834486843552524E-2</v>
      </c>
      <c r="AG232" s="71">
        <v>2260</v>
      </c>
    </row>
    <row r="233" spans="1:33">
      <c r="A233" s="54"/>
      <c r="B233" s="54"/>
      <c r="C233" s="54"/>
      <c r="D233" s="54"/>
      <c r="E233" s="54"/>
      <c r="F233" s="71">
        <v>2270</v>
      </c>
      <c r="G233" s="58">
        <v>13.93</v>
      </c>
      <c r="H233" s="58">
        <v>7.38</v>
      </c>
      <c r="I233" s="99">
        <v>8.8699999999999992</v>
      </c>
      <c r="J233" s="99">
        <v>13.69</v>
      </c>
      <c r="K233" s="99">
        <v>6.95</v>
      </c>
      <c r="L233" s="99">
        <v>6.07</v>
      </c>
      <c r="M233" s="59">
        <f t="shared" si="66"/>
        <v>13.809999999999999</v>
      </c>
      <c r="N233" s="59">
        <f t="shared" si="67"/>
        <v>7.165</v>
      </c>
      <c r="O233" s="59">
        <f t="shared" si="68"/>
        <v>7.47</v>
      </c>
      <c r="P233" s="60">
        <f t="shared" si="57"/>
        <v>0.14889881184058279</v>
      </c>
      <c r="Q233" s="22">
        <f t="shared" si="58"/>
        <v>6.839116472814276E-8</v>
      </c>
      <c r="R233" s="61">
        <f t="shared" si="59"/>
        <v>5.7723438791422542E-8</v>
      </c>
      <c r="S233" s="22">
        <f t="shared" si="60"/>
        <v>3.3319953859071046E-15</v>
      </c>
      <c r="T233" s="94">
        <v>298</v>
      </c>
      <c r="U233" s="59">
        <f t="shared" si="69"/>
        <v>286.81</v>
      </c>
      <c r="V233" s="63">
        <f t="shared" si="70"/>
        <v>0.65802442933364025</v>
      </c>
      <c r="W233" s="64">
        <f t="shared" si="71"/>
        <v>4.5501365423011908</v>
      </c>
      <c r="X233" s="65">
        <f t="shared" si="53"/>
        <v>-8.2141499360188268E-9</v>
      </c>
      <c r="Y233" s="66">
        <f t="shared" si="54"/>
        <v>-8.1338486478189108E-9</v>
      </c>
      <c r="Z233" s="66">
        <f t="shared" si="55"/>
        <v>-8.134633670850728E-9</v>
      </c>
      <c r="AA233" s="67">
        <f t="shared" si="56"/>
        <v>-8.0551020569584802E-9</v>
      </c>
      <c r="AB233" s="68">
        <f t="shared" si="74"/>
        <v>4.2011940707240086E-6</v>
      </c>
      <c r="AC233" s="69"/>
      <c r="AD233" s="70">
        <f t="shared" si="75"/>
        <v>4.2011940707240084E-2</v>
      </c>
      <c r="AG233" s="71">
        <v>2270</v>
      </c>
    </row>
    <row r="234" spans="1:33">
      <c r="A234" s="54"/>
      <c r="B234" s="54"/>
      <c r="C234" s="54"/>
      <c r="D234" s="54"/>
      <c r="E234" s="54"/>
      <c r="F234" s="71">
        <v>2280</v>
      </c>
      <c r="G234" s="58">
        <v>13.94</v>
      </c>
      <c r="H234" s="58">
        <v>7.38</v>
      </c>
      <c r="I234" s="99">
        <v>8.81</v>
      </c>
      <c r="J234" s="99">
        <v>13.69</v>
      </c>
      <c r="K234" s="99">
        <v>6.95</v>
      </c>
      <c r="L234" s="99">
        <v>6.01</v>
      </c>
      <c r="M234" s="59">
        <f t="shared" si="66"/>
        <v>13.815</v>
      </c>
      <c r="N234" s="59">
        <f t="shared" si="67"/>
        <v>7.165</v>
      </c>
      <c r="O234" s="59">
        <f t="shared" si="68"/>
        <v>7.41</v>
      </c>
      <c r="P234" s="60">
        <f t="shared" si="57"/>
        <v>0.14771524536091521</v>
      </c>
      <c r="Q234" s="22">
        <f t="shared" si="58"/>
        <v>6.839116472814276E-8</v>
      </c>
      <c r="R234" s="61">
        <f t="shared" si="59"/>
        <v>5.7747427863625014E-8</v>
      </c>
      <c r="S234" s="22">
        <f t="shared" si="60"/>
        <v>3.3347654248645747E-15</v>
      </c>
      <c r="T234" s="94">
        <v>298</v>
      </c>
      <c r="U234" s="59">
        <f t="shared" si="69"/>
        <v>286.815</v>
      </c>
      <c r="V234" s="63">
        <f t="shared" si="70"/>
        <v>0.65771893979785123</v>
      </c>
      <c r="W234" s="64">
        <f t="shared" si="71"/>
        <v>4.5469370304676344</v>
      </c>
      <c r="X234" s="65">
        <f t="shared" si="53"/>
        <v>-8.003349856767084E-9</v>
      </c>
      <c r="Y234" s="66">
        <f t="shared" si="54"/>
        <v>-7.9256120713153762E-9</v>
      </c>
      <c r="Z234" s="66">
        <f t="shared" si="55"/>
        <v>-7.9263671505503329E-9</v>
      </c>
      <c r="AA234" s="67">
        <f t="shared" si="56"/>
        <v>-7.8493697759288209E-9</v>
      </c>
      <c r="AB234" s="68">
        <f t="shared" si="74"/>
        <v>4.1198503763401478E-6</v>
      </c>
      <c r="AC234" s="69"/>
      <c r="AD234" s="70">
        <f t="shared" si="75"/>
        <v>4.1198503763401478E-2</v>
      </c>
      <c r="AG234" s="71">
        <v>2280</v>
      </c>
    </row>
    <row r="235" spans="1:33">
      <c r="A235" s="54"/>
      <c r="B235" s="54"/>
      <c r="C235" s="54"/>
      <c r="D235" s="54"/>
      <c r="E235" s="54"/>
      <c r="F235" s="71">
        <v>2290</v>
      </c>
      <c r="G235" s="58">
        <v>13.95</v>
      </c>
      <c r="H235" s="58">
        <v>7.39</v>
      </c>
      <c r="I235" s="99">
        <v>8.8699999999999992</v>
      </c>
      <c r="J235" s="99">
        <v>13.73</v>
      </c>
      <c r="K235" s="99">
        <v>6.95</v>
      </c>
      <c r="L235" s="99">
        <v>7.41</v>
      </c>
      <c r="M235" s="59">
        <f t="shared" si="66"/>
        <v>13.84</v>
      </c>
      <c r="N235" s="59">
        <f t="shared" si="67"/>
        <v>7.17</v>
      </c>
      <c r="O235" s="59">
        <f t="shared" si="68"/>
        <v>8.14</v>
      </c>
      <c r="P235" s="60">
        <f t="shared" si="57"/>
        <v>0.16233567529388168</v>
      </c>
      <c r="Q235" s="22">
        <f t="shared" si="58"/>
        <v>6.7608297539197998E-8</v>
      </c>
      <c r="R235" s="61">
        <f t="shared" si="59"/>
        <v>5.8537597184465914E-8</v>
      </c>
      <c r="S235" s="22">
        <f t="shared" si="60"/>
        <v>3.4266502841307918E-15</v>
      </c>
      <c r="T235" s="94">
        <v>298</v>
      </c>
      <c r="U235" s="59">
        <f t="shared" si="69"/>
        <v>286.83999999999997</v>
      </c>
      <c r="V235" s="63">
        <f t="shared" si="70"/>
        <v>0.65619165187149331</v>
      </c>
      <c r="W235" s="64">
        <f t="shared" si="71"/>
        <v>4.5309748532981571</v>
      </c>
      <c r="X235" s="65">
        <f t="shared" si="53"/>
        <v>-8.8951954517717876E-9</v>
      </c>
      <c r="Y235" s="66">
        <f t="shared" si="54"/>
        <v>-8.7972833685287492E-9</v>
      </c>
      <c r="Z235" s="66">
        <f t="shared" si="55"/>
        <v>-8.7983611161844336E-9</v>
      </c>
      <c r="AA235" s="67">
        <f t="shared" si="56"/>
        <v>-8.7015030544139403E-9</v>
      </c>
      <c r="AB235" s="68">
        <f t="shared" si="74"/>
        <v>4.0405892462127697E-6</v>
      </c>
      <c r="AC235" s="69"/>
      <c r="AD235" s="70">
        <f t="shared" si="75"/>
        <v>4.0405892462127696E-2</v>
      </c>
      <c r="AG235" s="71">
        <v>2290</v>
      </c>
    </row>
    <row r="236" spans="1:33">
      <c r="A236" s="54"/>
      <c r="B236" s="54"/>
      <c r="C236" s="54"/>
      <c r="D236" s="54"/>
      <c r="E236" s="54"/>
      <c r="F236" s="71">
        <v>2300</v>
      </c>
      <c r="G236" s="58">
        <v>13.96</v>
      </c>
      <c r="H236" s="58">
        <v>7.39</v>
      </c>
      <c r="I236" s="99">
        <v>8.84</v>
      </c>
      <c r="J236" s="99">
        <v>13.78</v>
      </c>
      <c r="K236" s="99">
        <v>6.94</v>
      </c>
      <c r="L236" s="99">
        <v>8.08</v>
      </c>
      <c r="M236" s="59">
        <f t="shared" si="66"/>
        <v>13.870000000000001</v>
      </c>
      <c r="N236" s="59">
        <f t="shared" si="67"/>
        <v>7.165</v>
      </c>
      <c r="O236" s="59">
        <f t="shared" si="68"/>
        <v>8.4600000000000009</v>
      </c>
      <c r="P236" s="60">
        <f t="shared" si="57"/>
        <v>0.16880253997014288</v>
      </c>
      <c r="Q236" s="22">
        <f t="shared" si="58"/>
        <v>6.839116472814276E-8</v>
      </c>
      <c r="R236" s="61">
        <f t="shared" si="59"/>
        <v>5.8011966559223896E-8</v>
      </c>
      <c r="S236" s="22">
        <f t="shared" si="60"/>
        <v>3.3653882640685118E-15</v>
      </c>
      <c r="T236" s="94">
        <v>298</v>
      </c>
      <c r="U236" s="59">
        <f t="shared" si="69"/>
        <v>286.87</v>
      </c>
      <c r="V236" s="63">
        <f t="shared" si="70"/>
        <v>0.65435925774202996</v>
      </c>
      <c r="W236" s="64">
        <f t="shared" si="71"/>
        <v>4.5118978411008639</v>
      </c>
      <c r="X236" s="65">
        <f t="shared" si="53"/>
        <v>-8.9239569731227468E-9</v>
      </c>
      <c r="Y236" s="66">
        <f t="shared" si="54"/>
        <v>-8.8232171798913737E-9</v>
      </c>
      <c r="Z236" s="66">
        <f t="shared" si="55"/>
        <v>-8.8243544002938085E-9</v>
      </c>
      <c r="AA236" s="67">
        <f t="shared" si="56"/>
        <v>-8.7247261520053107E-9</v>
      </c>
      <c r="AB236" s="68">
        <f t="shared" si="74"/>
        <v>3.9526092670867496E-6</v>
      </c>
      <c r="AC236" s="69"/>
      <c r="AD236" s="70">
        <f t="shared" si="75"/>
        <v>3.9526092670867499E-2</v>
      </c>
      <c r="AG236" s="71">
        <v>2300</v>
      </c>
    </row>
    <row r="237" spans="1:33">
      <c r="A237" s="54"/>
      <c r="B237" s="54"/>
      <c r="C237" s="54"/>
      <c r="D237" s="54"/>
      <c r="E237" s="54"/>
      <c r="F237" s="71">
        <v>2310</v>
      </c>
      <c r="G237" s="58">
        <v>13.97</v>
      </c>
      <c r="H237" s="58">
        <v>7.39</v>
      </c>
      <c r="I237" s="99">
        <v>8.9600000000000009</v>
      </c>
      <c r="J237" s="99">
        <v>13.78</v>
      </c>
      <c r="K237" s="99">
        <v>6.94</v>
      </c>
      <c r="L237" s="99">
        <v>8.16</v>
      </c>
      <c r="M237" s="59">
        <f t="shared" si="66"/>
        <v>13.875</v>
      </c>
      <c r="N237" s="59">
        <f t="shared" si="67"/>
        <v>7.165</v>
      </c>
      <c r="O237" s="59">
        <f t="shared" si="68"/>
        <v>8.56</v>
      </c>
      <c r="P237" s="60">
        <f t="shared" si="57"/>
        <v>0.17081220436917186</v>
      </c>
      <c r="Q237" s="22">
        <f t="shared" si="58"/>
        <v>6.839116472814276E-8</v>
      </c>
      <c r="R237" s="61">
        <f t="shared" si="59"/>
        <v>5.803607553962309E-8</v>
      </c>
      <c r="S237" s="22">
        <f t="shared" si="60"/>
        <v>3.3681860640408374E-15</v>
      </c>
      <c r="T237" s="94">
        <v>298</v>
      </c>
      <c r="U237" s="59">
        <f t="shared" si="69"/>
        <v>286.875</v>
      </c>
      <c r="V237" s="63">
        <f t="shared" si="70"/>
        <v>0.65405389598046515</v>
      </c>
      <c r="W237" s="64">
        <f t="shared" si="71"/>
        <v>4.508726544027156</v>
      </c>
      <c r="X237" s="65">
        <f t="shared" si="53"/>
        <v>-8.8421609501829623E-9</v>
      </c>
      <c r="Y237" s="66">
        <f t="shared" si="54"/>
        <v>-8.7410010984612396E-9</v>
      </c>
      <c r="Z237" s="66">
        <f t="shared" si="55"/>
        <v>-8.7421584304367631E-9</v>
      </c>
      <c r="AA237" s="67">
        <f t="shared" si="56"/>
        <v>-8.6421294294872241E-9</v>
      </c>
      <c r="AB237" s="68">
        <f t="shared" si="74"/>
        <v>3.864369556610919E-6</v>
      </c>
      <c r="AC237" s="69"/>
      <c r="AD237" s="70">
        <f t="shared" si="75"/>
        <v>3.8643695566109193E-2</v>
      </c>
      <c r="AG237" s="71">
        <v>2310</v>
      </c>
    </row>
    <row r="238" spans="1:33">
      <c r="A238" s="54"/>
      <c r="B238" s="54"/>
      <c r="C238" s="54"/>
      <c r="D238" s="54"/>
      <c r="E238" s="54"/>
      <c r="F238" s="71">
        <v>2320</v>
      </c>
      <c r="G238" s="58">
        <v>13.98</v>
      </c>
      <c r="H238" s="58">
        <v>7.39</v>
      </c>
      <c r="I238" s="99">
        <v>8.9600000000000009</v>
      </c>
      <c r="J238" s="99">
        <v>13.78</v>
      </c>
      <c r="K238" s="99">
        <v>6.94</v>
      </c>
      <c r="L238" s="99">
        <v>8.6199999999999992</v>
      </c>
      <c r="M238" s="59">
        <f t="shared" si="66"/>
        <v>13.879999999999999</v>
      </c>
      <c r="N238" s="59">
        <f t="shared" si="67"/>
        <v>7.165</v>
      </c>
      <c r="O238" s="59">
        <f t="shared" si="68"/>
        <v>8.7899999999999991</v>
      </c>
      <c r="P238" s="60">
        <f t="shared" si="57"/>
        <v>0.17541653552401409</v>
      </c>
      <c r="Q238" s="22">
        <f t="shared" si="58"/>
        <v>6.839116472814276E-8</v>
      </c>
      <c r="R238" s="61">
        <f t="shared" si="59"/>
        <v>5.8060194539384996E-8</v>
      </c>
      <c r="S238" s="22">
        <f t="shared" si="60"/>
        <v>3.3709861899512313E-15</v>
      </c>
      <c r="T238" s="94">
        <v>298</v>
      </c>
      <c r="U238" s="59">
        <f t="shared" si="69"/>
        <v>286.88</v>
      </c>
      <c r="V238" s="63">
        <f t="shared" si="70"/>
        <v>0.65374854486313461</v>
      </c>
      <c r="W238" s="64">
        <f t="shared" si="71"/>
        <v>4.5055575864045441</v>
      </c>
      <c r="X238" s="65">
        <f t="shared" si="53"/>
        <v>-8.8887173584645453E-9</v>
      </c>
      <c r="Y238" s="66">
        <f t="shared" si="54"/>
        <v>-8.7841233645377786E-9</v>
      </c>
      <c r="Z238" s="66">
        <f t="shared" si="55"/>
        <v>-8.7853541274391469E-9</v>
      </c>
      <c r="AA238" s="67">
        <f t="shared" si="56"/>
        <v>-8.6819619315131369E-9</v>
      </c>
      <c r="AB238" s="68">
        <f t="shared" si="74"/>
        <v>3.7769518742151423E-6</v>
      </c>
      <c r="AC238" s="75">
        <f>D17</f>
        <v>0</v>
      </c>
      <c r="AD238" s="70">
        <f t="shared" si="75"/>
        <v>3.7769518742151426E-2</v>
      </c>
      <c r="AE238" s="70">
        <f>AC238*10000</f>
        <v>0</v>
      </c>
      <c r="AF238" s="74">
        <f>(AD238-AE238)*(AD238-AE238)</f>
        <v>1.4265365460137279E-3</v>
      </c>
      <c r="AG238" s="71">
        <v>2320</v>
      </c>
    </row>
    <row r="239" spans="1:33">
      <c r="A239" s="54"/>
      <c r="B239" s="54"/>
      <c r="C239" s="54"/>
      <c r="D239" s="54"/>
      <c r="E239" s="54"/>
      <c r="F239" s="71">
        <v>2330</v>
      </c>
      <c r="G239" s="58">
        <v>13.98</v>
      </c>
      <c r="H239" s="58">
        <v>7.4</v>
      </c>
      <c r="I239" s="99">
        <v>8.94</v>
      </c>
      <c r="J239" s="99">
        <v>13.79</v>
      </c>
      <c r="K239" s="99">
        <v>6.94</v>
      </c>
      <c r="L239" s="99">
        <v>8.5500000000000007</v>
      </c>
      <c r="M239" s="59">
        <f t="shared" si="66"/>
        <v>13.885</v>
      </c>
      <c r="N239" s="59">
        <f t="shared" si="67"/>
        <v>7.17</v>
      </c>
      <c r="O239" s="59">
        <f t="shared" si="68"/>
        <v>8.745000000000001</v>
      </c>
      <c r="P239" s="60">
        <f t="shared" si="57"/>
        <v>0.17453317650199221</v>
      </c>
      <c r="Q239" s="22">
        <f t="shared" si="58"/>
        <v>6.7608297539197998E-8</v>
      </c>
      <c r="R239" s="61">
        <f t="shared" si="59"/>
        <v>5.8756908330584696E-8</v>
      </c>
      <c r="S239" s="22">
        <f t="shared" si="60"/>
        <v>3.4523742765687333E-15</v>
      </c>
      <c r="T239" s="94">
        <v>298</v>
      </c>
      <c r="U239" s="59">
        <f t="shared" si="69"/>
        <v>286.88499999999999</v>
      </c>
      <c r="V239" s="63">
        <f t="shared" si="70"/>
        <v>0.65344320438947812</v>
      </c>
      <c r="W239" s="64">
        <f t="shared" si="71"/>
        <v>4.5023909664276545</v>
      </c>
      <c r="X239" s="65">
        <f t="shared" si="53"/>
        <v>-8.8530327035663135E-9</v>
      </c>
      <c r="Y239" s="66">
        <f t="shared" si="54"/>
        <v>-8.7468060693165606E-9</v>
      </c>
      <c r="Z239" s="66">
        <f t="shared" si="55"/>
        <v>-8.7480806718399985E-9</v>
      </c>
      <c r="AA239" s="67">
        <f t="shared" si="56"/>
        <v>-8.6430980524629624E-9</v>
      </c>
      <c r="AB239" s="68">
        <f t="shared" si="74"/>
        <v>3.6891024837585902E-6</v>
      </c>
      <c r="AC239" s="69"/>
      <c r="AD239" s="70">
        <f t="shared" si="75"/>
        <v>3.6891024837585905E-2</v>
      </c>
      <c r="AG239" s="71">
        <v>2330</v>
      </c>
    </row>
    <row r="240" spans="1:33">
      <c r="A240" s="54"/>
      <c r="B240" s="54"/>
      <c r="C240" s="54"/>
      <c r="D240" s="54"/>
      <c r="E240" s="54"/>
      <c r="F240" s="71">
        <v>2340</v>
      </c>
      <c r="G240" s="58">
        <v>13.99</v>
      </c>
      <c r="H240" s="58">
        <v>7.4</v>
      </c>
      <c r="I240" s="99">
        <v>9.02</v>
      </c>
      <c r="J240" s="99">
        <v>13.8</v>
      </c>
      <c r="K240" s="99">
        <v>6.94</v>
      </c>
      <c r="L240" s="99">
        <v>8.65</v>
      </c>
      <c r="M240" s="59">
        <f t="shared" si="66"/>
        <v>13.895</v>
      </c>
      <c r="N240" s="59">
        <f t="shared" si="67"/>
        <v>7.17</v>
      </c>
      <c r="O240" s="59">
        <f t="shared" si="68"/>
        <v>8.8350000000000009</v>
      </c>
      <c r="P240" s="60">
        <f t="shared" si="57"/>
        <v>0.17635906660288642</v>
      </c>
      <c r="Q240" s="22">
        <f t="shared" si="58"/>
        <v>6.7608297539197998E-8</v>
      </c>
      <c r="R240" s="61">
        <f t="shared" si="59"/>
        <v>5.8805755614642935E-8</v>
      </c>
      <c r="S240" s="22">
        <f t="shared" si="60"/>
        <v>3.458116893409109E-15</v>
      </c>
      <c r="T240" s="94">
        <v>298</v>
      </c>
      <c r="U240" s="59">
        <f t="shared" si="69"/>
        <v>286.89499999999998</v>
      </c>
      <c r="V240" s="63">
        <f t="shared" si="70"/>
        <v>0.65283255537097085</v>
      </c>
      <c r="W240" s="64">
        <f t="shared" si="71"/>
        <v>4.4960647321970644</v>
      </c>
      <c r="X240" s="65">
        <f t="shared" si="53"/>
        <v>-8.7603650432642022E-9</v>
      </c>
      <c r="Y240" s="66">
        <f t="shared" si="54"/>
        <v>-8.6538242805811257E-9</v>
      </c>
      <c r="Z240" s="66">
        <f t="shared" si="55"/>
        <v>-8.655119995320984E-9</v>
      </c>
      <c r="AA240" s="67">
        <f t="shared" si="56"/>
        <v>-8.549843431239816E-9</v>
      </c>
      <c r="AB240" s="68">
        <f t="shared" si="74"/>
        <v>3.6016259766946866E-6</v>
      </c>
      <c r="AC240" s="69"/>
      <c r="AD240" s="70">
        <f t="shared" si="75"/>
        <v>3.6016259766946869E-2</v>
      </c>
      <c r="AG240" s="71">
        <v>2340</v>
      </c>
    </row>
    <row r="241" spans="1:33">
      <c r="A241" s="54"/>
      <c r="B241" s="54"/>
      <c r="C241" s="54"/>
      <c r="D241" s="54"/>
      <c r="E241" s="54"/>
      <c r="F241" s="71">
        <v>2350</v>
      </c>
      <c r="G241" s="58">
        <v>14</v>
      </c>
      <c r="H241" s="58">
        <v>7.4</v>
      </c>
      <c r="I241" s="99">
        <v>8.9700000000000006</v>
      </c>
      <c r="J241" s="99">
        <v>13.81</v>
      </c>
      <c r="K241" s="99">
        <v>6.95</v>
      </c>
      <c r="L241" s="99">
        <v>8.81</v>
      </c>
      <c r="M241" s="59">
        <f t="shared" si="66"/>
        <v>13.905000000000001</v>
      </c>
      <c r="N241" s="59">
        <f t="shared" si="67"/>
        <v>7.1750000000000007</v>
      </c>
      <c r="O241" s="59">
        <f t="shared" si="68"/>
        <v>8.89</v>
      </c>
      <c r="P241" s="60">
        <f t="shared" si="57"/>
        <v>0.17748680422944674</v>
      </c>
      <c r="Q241" s="22">
        <f t="shared" si="58"/>
        <v>6.6834391756861291E-8</v>
      </c>
      <c r="R241" s="61">
        <f t="shared" si="59"/>
        <v>5.9536148160144567E-8</v>
      </c>
      <c r="S241" s="22">
        <f t="shared" si="60"/>
        <v>3.5445529377466853E-15</v>
      </c>
      <c r="T241" s="94">
        <v>298</v>
      </c>
      <c r="U241" s="59">
        <f t="shared" si="69"/>
        <v>286.90499999999997</v>
      </c>
      <c r="V241" s="63">
        <f t="shared" si="70"/>
        <v>0.65222194892049223</v>
      </c>
      <c r="W241" s="64">
        <f t="shared" si="71"/>
        <v>4.4897478269217501</v>
      </c>
      <c r="X241" s="65">
        <f t="shared" si="53"/>
        <v>-8.8320065788650123E-9</v>
      </c>
      <c r="Y241" s="66">
        <f t="shared" si="54"/>
        <v>-8.721049845150423E-9</v>
      </c>
      <c r="Z241" s="66">
        <f t="shared" si="55"/>
        <v>-8.7224437975491973E-9</v>
      </c>
      <c r="AA241" s="67">
        <f t="shared" si="56"/>
        <v>-8.6128459917112098E-9</v>
      </c>
      <c r="AB241" s="68">
        <f t="shared" si="74"/>
        <v>3.5150791483175067E-6</v>
      </c>
      <c r="AC241" s="69"/>
      <c r="AD241" s="70">
        <f t="shared" si="75"/>
        <v>3.515079148317507E-2</v>
      </c>
      <c r="AG241" s="71">
        <v>2350</v>
      </c>
    </row>
    <row r="242" spans="1:33">
      <c r="A242" s="54"/>
      <c r="B242" s="54"/>
      <c r="C242" s="54"/>
      <c r="D242" s="54"/>
      <c r="E242" s="54"/>
      <c r="F242" s="71">
        <v>2360</v>
      </c>
      <c r="G242" s="58">
        <v>14.01</v>
      </c>
      <c r="H242" s="58">
        <v>7.41</v>
      </c>
      <c r="I242" s="99">
        <v>9.0399999999999991</v>
      </c>
      <c r="J242" s="99">
        <v>13.82</v>
      </c>
      <c r="K242" s="99">
        <v>6.95</v>
      </c>
      <c r="L242" s="99">
        <v>8.6199999999999992</v>
      </c>
      <c r="M242" s="59">
        <f t="shared" si="66"/>
        <v>13.914999999999999</v>
      </c>
      <c r="N242" s="59">
        <f t="shared" si="67"/>
        <v>7.18</v>
      </c>
      <c r="O242" s="59">
        <f t="shared" si="68"/>
        <v>8.8299999999999983</v>
      </c>
      <c r="P242" s="60">
        <f t="shared" si="57"/>
        <v>0.17631858650842089</v>
      </c>
      <c r="Q242" s="22">
        <f t="shared" si="58"/>
        <v>6.606934480075943E-8</v>
      </c>
      <c r="R242" s="61">
        <f t="shared" si="59"/>
        <v>6.0275612492326703E-8</v>
      </c>
      <c r="S242" s="22">
        <f t="shared" si="60"/>
        <v>3.6331494613251305E-15</v>
      </c>
      <c r="T242" s="94">
        <v>298</v>
      </c>
      <c r="U242" s="59">
        <f t="shared" si="69"/>
        <v>286.91500000000002</v>
      </c>
      <c r="V242" s="63">
        <f t="shared" si="70"/>
        <v>0.65161138503358951</v>
      </c>
      <c r="W242" s="64">
        <f t="shared" si="71"/>
        <v>4.4834402362112433</v>
      </c>
      <c r="X242" s="65">
        <f t="shared" si="53"/>
        <v>-8.7823686839782036E-9</v>
      </c>
      <c r="Y242" s="66">
        <f t="shared" si="54"/>
        <v>-8.6698640705177417E-9</v>
      </c>
      <c r="Z242" s="66">
        <f t="shared" si="55"/>
        <v>-8.6713052862654932E-9</v>
      </c>
      <c r="AA242" s="67">
        <f t="shared" si="56"/>
        <v>-8.5602049637944479E-9</v>
      </c>
      <c r="AB242" s="68">
        <f t="shared" si="74"/>
        <v>3.4278594152242144E-6</v>
      </c>
      <c r="AC242" s="69"/>
      <c r="AD242" s="70">
        <f t="shared" si="75"/>
        <v>3.4278594152242145E-2</v>
      </c>
      <c r="AG242" s="71">
        <v>2360</v>
      </c>
    </row>
    <row r="243" spans="1:33">
      <c r="A243" s="54"/>
      <c r="B243" s="54"/>
      <c r="C243" s="54"/>
      <c r="D243" s="54"/>
      <c r="E243" s="54"/>
      <c r="F243" s="71">
        <v>2370</v>
      </c>
      <c r="G243" s="58">
        <v>14.02</v>
      </c>
      <c r="H243" s="58">
        <v>7.42</v>
      </c>
      <c r="I243" s="99">
        <v>9.24</v>
      </c>
      <c r="J243" s="99">
        <v>13.83</v>
      </c>
      <c r="K243" s="99">
        <v>6.95</v>
      </c>
      <c r="L243" s="99">
        <v>8.52</v>
      </c>
      <c r="M243" s="59">
        <f t="shared" si="66"/>
        <v>13.925000000000001</v>
      </c>
      <c r="N243" s="59">
        <f t="shared" si="67"/>
        <v>7.1850000000000005</v>
      </c>
      <c r="O243" s="59">
        <f t="shared" si="68"/>
        <v>8.879999999999999</v>
      </c>
      <c r="P243" s="60">
        <f t="shared" si="57"/>
        <v>0.17734683951475474</v>
      </c>
      <c r="Q243" s="22">
        <f t="shared" si="58"/>
        <v>6.5313055264747081E-8</v>
      </c>
      <c r="R243" s="61">
        <f t="shared" si="59"/>
        <v>6.1024261286646033E-8</v>
      </c>
      <c r="S243" s="22">
        <f t="shared" si="60"/>
        <v>3.723960465580846E-15</v>
      </c>
      <c r="T243" s="94">
        <v>298</v>
      </c>
      <c r="U243" s="59">
        <f t="shared" si="69"/>
        <v>286.92500000000001</v>
      </c>
      <c r="V243" s="63">
        <f t="shared" si="70"/>
        <v>0.651000863705818</v>
      </c>
      <c r="W243" s="64">
        <f t="shared" si="71"/>
        <v>4.4771419456983113</v>
      </c>
      <c r="X243" s="65">
        <f t="shared" si="53"/>
        <v>-8.8377654706386658E-9</v>
      </c>
      <c r="Y243" s="66">
        <f t="shared" si="54"/>
        <v>-8.7208804612734774E-9</v>
      </c>
      <c r="Z243" s="66">
        <f t="shared" si="55"/>
        <v>-8.7224263390702671E-9</v>
      </c>
      <c r="AA243" s="67">
        <f t="shared" si="56"/>
        <v>-8.6070463170887098E-9</v>
      </c>
      <c r="AB243" s="68">
        <f t="shared" si="74"/>
        <v>3.341151227955316E-6</v>
      </c>
      <c r="AC243" s="69"/>
      <c r="AD243" s="70">
        <f t="shared" si="75"/>
        <v>3.3411512279553163E-2</v>
      </c>
      <c r="AG243" s="71">
        <v>2370</v>
      </c>
    </row>
    <row r="244" spans="1:33">
      <c r="A244" s="54"/>
      <c r="B244" s="54"/>
      <c r="C244" s="54"/>
      <c r="D244" s="54"/>
      <c r="E244" s="54"/>
      <c r="F244" s="71">
        <v>2380</v>
      </c>
      <c r="G244" s="58">
        <v>14.03</v>
      </c>
      <c r="H244" s="58">
        <v>7.43</v>
      </c>
      <c r="I244" s="99">
        <v>9.2899999999999991</v>
      </c>
      <c r="J244" s="99">
        <v>13.83</v>
      </c>
      <c r="K244" s="99">
        <v>6.95</v>
      </c>
      <c r="L244" s="99">
        <v>8.3800000000000008</v>
      </c>
      <c r="M244" s="59">
        <f t="shared" si="66"/>
        <v>13.93</v>
      </c>
      <c r="N244" s="59">
        <f t="shared" si="67"/>
        <v>7.1899999999999995</v>
      </c>
      <c r="O244" s="59">
        <f t="shared" si="68"/>
        <v>8.8350000000000009</v>
      </c>
      <c r="P244" s="60">
        <f t="shared" si="57"/>
        <v>0.17646297380422313</v>
      </c>
      <c r="Q244" s="22">
        <f t="shared" si="58"/>
        <v>6.4565422903465636E-8</v>
      </c>
      <c r="R244" s="61">
        <f t="shared" si="59"/>
        <v>6.1756543442664737E-8</v>
      </c>
      <c r="S244" s="22">
        <f t="shared" si="60"/>
        <v>3.8138706579857372E-15</v>
      </c>
      <c r="T244" s="94">
        <v>298</v>
      </c>
      <c r="U244" s="59">
        <f t="shared" si="69"/>
        <v>286.93</v>
      </c>
      <c r="V244" s="63">
        <f t="shared" si="70"/>
        <v>0.65069561900021455</v>
      </c>
      <c r="W244" s="64">
        <f t="shared" si="71"/>
        <v>4.4739962835324647</v>
      </c>
      <c r="X244" s="65">
        <f t="shared" si="53"/>
        <v>-8.7771015024179605E-9</v>
      </c>
      <c r="Y244" s="66">
        <f t="shared" si="54"/>
        <v>-8.6587254785971601E-9</v>
      </c>
      <c r="Z244" s="66">
        <f t="shared" si="55"/>
        <v>-8.6603220059942466E-9</v>
      </c>
      <c r="AA244" s="67">
        <f t="shared" si="56"/>
        <v>-8.5434994451112405E-9</v>
      </c>
      <c r="AB244" s="68">
        <f t="shared" si="74"/>
        <v>3.2539321856412917E-6</v>
      </c>
      <c r="AC244" s="69"/>
      <c r="AD244" s="70">
        <f t="shared" si="75"/>
        <v>3.2539321856412916E-2</v>
      </c>
      <c r="AG244" s="71">
        <v>2380</v>
      </c>
    </row>
    <row r="245" spans="1:33">
      <c r="A245" s="54"/>
      <c r="B245" s="54"/>
      <c r="C245" s="54"/>
      <c r="D245" s="54"/>
      <c r="E245" s="54"/>
      <c r="F245" s="71">
        <v>2390</v>
      </c>
      <c r="G245" s="58">
        <v>14.04</v>
      </c>
      <c r="H245" s="58">
        <v>7.43</v>
      </c>
      <c r="I245" s="99">
        <v>8.99</v>
      </c>
      <c r="J245" s="99">
        <v>13.84</v>
      </c>
      <c r="K245" s="99">
        <v>6.95</v>
      </c>
      <c r="L245" s="99">
        <v>8.2799999999999994</v>
      </c>
      <c r="M245" s="59">
        <f t="shared" si="66"/>
        <v>13.94</v>
      </c>
      <c r="N245" s="59">
        <f t="shared" si="67"/>
        <v>7.1899999999999995</v>
      </c>
      <c r="O245" s="59">
        <f t="shared" si="68"/>
        <v>8.6349999999999998</v>
      </c>
      <c r="P245" s="60">
        <f t="shared" si="57"/>
        <v>0.17249737712893767</v>
      </c>
      <c r="Q245" s="22">
        <f t="shared" si="58"/>
        <v>6.4565422903465636E-8</v>
      </c>
      <c r="R245" s="61">
        <f t="shared" si="59"/>
        <v>6.1807884459503591E-8</v>
      </c>
      <c r="S245" s="22">
        <f t="shared" si="60"/>
        <v>3.8202145813593452E-15</v>
      </c>
      <c r="T245" s="94">
        <v>298</v>
      </c>
      <c r="U245" s="59">
        <f t="shared" si="69"/>
        <v>286.94</v>
      </c>
      <c r="V245" s="63">
        <f t="shared" si="70"/>
        <v>0.65008516150279072</v>
      </c>
      <c r="W245" s="64">
        <f t="shared" si="71"/>
        <v>4.4677119164277137</v>
      </c>
      <c r="X245" s="65">
        <f t="shared" si="53"/>
        <v>-8.3771770084514992E-9</v>
      </c>
      <c r="Y245" s="66">
        <f t="shared" si="54"/>
        <v>-8.2663944280949209E-9</v>
      </c>
      <c r="Z245" s="66">
        <f t="shared" si="55"/>
        <v>-8.2678594538545614E-9</v>
      </c>
      <c r="AA245" s="67">
        <f t="shared" si="56"/>
        <v>-8.1585031512799264E-9</v>
      </c>
      <c r="AB245" s="68">
        <f t="shared" si="74"/>
        <v>3.1673343591134388E-6</v>
      </c>
      <c r="AC245" s="69"/>
      <c r="AD245" s="70">
        <f t="shared" si="75"/>
        <v>3.1673343591134391E-2</v>
      </c>
      <c r="AG245" s="71">
        <v>2390</v>
      </c>
    </row>
    <row r="246" spans="1:33">
      <c r="A246" s="54"/>
      <c r="B246" s="54"/>
      <c r="C246" s="54"/>
      <c r="D246" s="54"/>
      <c r="E246" s="54"/>
      <c r="F246" s="71">
        <v>2400</v>
      </c>
      <c r="G246" s="58">
        <v>14.04</v>
      </c>
      <c r="H246" s="58">
        <v>7.42</v>
      </c>
      <c r="I246" s="99">
        <v>8.65</v>
      </c>
      <c r="J246" s="99">
        <v>13.85</v>
      </c>
      <c r="K246" s="99">
        <v>6.95</v>
      </c>
      <c r="L246" s="99">
        <v>8.58</v>
      </c>
      <c r="M246" s="59">
        <f t="shared" si="66"/>
        <v>13.945</v>
      </c>
      <c r="N246" s="59">
        <f t="shared" si="67"/>
        <v>7.1850000000000005</v>
      </c>
      <c r="O246" s="59">
        <f t="shared" si="68"/>
        <v>8.6150000000000002</v>
      </c>
      <c r="P246" s="60">
        <f t="shared" si="57"/>
        <v>0.1721123353186822</v>
      </c>
      <c r="Q246" s="22">
        <f t="shared" si="58"/>
        <v>6.5313055264747081E-8</v>
      </c>
      <c r="R246" s="61">
        <f t="shared" si="59"/>
        <v>6.1125767937565856E-8</v>
      </c>
      <c r="S246" s="22">
        <f t="shared" si="60"/>
        <v>3.7363595059571541E-15</v>
      </c>
      <c r="T246" s="94">
        <v>298</v>
      </c>
      <c r="U246" s="59">
        <f t="shared" si="69"/>
        <v>286.94499999999999</v>
      </c>
      <c r="V246" s="63">
        <f t="shared" si="70"/>
        <v>0.64977994870985889</v>
      </c>
      <c r="W246" s="64">
        <f t="shared" si="71"/>
        <v>4.464573207911422</v>
      </c>
      <c r="X246" s="65">
        <f t="shared" si="53"/>
        <v>-7.9672197377707873E-9</v>
      </c>
      <c r="Y246" s="66">
        <f t="shared" si="54"/>
        <v>-7.8643290209876194E-9</v>
      </c>
      <c r="Z246" s="66">
        <f t="shared" si="55"/>
        <v>-7.8656577780633116E-9</v>
      </c>
      <c r="AA246" s="67">
        <f t="shared" si="56"/>
        <v>-7.7640614985372674E-9</v>
      </c>
      <c r="AB246" s="68">
        <f t="shared" si="74"/>
        <v>3.0846607125740551E-6</v>
      </c>
      <c r="AC246" s="69"/>
      <c r="AD246" s="70">
        <f t="shared" si="75"/>
        <v>3.0846607125740551E-2</v>
      </c>
      <c r="AG246" s="71">
        <v>2400</v>
      </c>
    </row>
    <row r="247" spans="1:33">
      <c r="A247" s="54"/>
      <c r="B247" s="54"/>
      <c r="C247" s="54"/>
      <c r="D247" s="54"/>
      <c r="E247" s="54"/>
      <c r="F247" s="71">
        <v>2410</v>
      </c>
      <c r="G247" s="58">
        <v>14.04</v>
      </c>
      <c r="H247" s="58">
        <v>7.42</v>
      </c>
      <c r="I247" s="99">
        <v>8.4499999999999993</v>
      </c>
      <c r="J247" s="99">
        <v>13.86</v>
      </c>
      <c r="K247" s="99">
        <v>6.95</v>
      </c>
      <c r="L247" s="99">
        <v>8.41</v>
      </c>
      <c r="M247" s="59">
        <f t="shared" si="66"/>
        <v>13.95</v>
      </c>
      <c r="N247" s="59">
        <f t="shared" si="67"/>
        <v>7.1850000000000005</v>
      </c>
      <c r="O247" s="59">
        <f t="shared" si="68"/>
        <v>8.43</v>
      </c>
      <c r="P247" s="60">
        <f t="shared" si="57"/>
        <v>0.16843054539688712</v>
      </c>
      <c r="Q247" s="22">
        <f t="shared" si="58"/>
        <v>6.5313055264747081E-8</v>
      </c>
      <c r="R247" s="61">
        <f t="shared" si="59"/>
        <v>6.1151170971258691E-8</v>
      </c>
      <c r="S247" s="22">
        <f t="shared" si="60"/>
        <v>3.7394657111561119E-15</v>
      </c>
      <c r="T247" s="94">
        <v>298</v>
      </c>
      <c r="U247" s="59">
        <f t="shared" si="69"/>
        <v>286.95</v>
      </c>
      <c r="V247" s="63">
        <f t="shared" si="70"/>
        <v>0.64947474655337334</v>
      </c>
      <c r="W247" s="64">
        <f t="shared" si="71"/>
        <v>4.4614368137033349</v>
      </c>
      <c r="X247" s="65">
        <f t="shared" si="53"/>
        <v>-7.6096480926652724E-9</v>
      </c>
      <c r="Y247" s="66">
        <f t="shared" si="54"/>
        <v>-7.5133297659543396E-9</v>
      </c>
      <c r="Z247" s="66">
        <f t="shared" si="55"/>
        <v>-7.5145489051244318E-9</v>
      </c>
      <c r="AA247" s="67">
        <f t="shared" si="56"/>
        <v>-7.4194188553299214E-9</v>
      </c>
      <c r="AB247" s="68">
        <f t="shared" si="74"/>
        <v>3.006008621183372E-6</v>
      </c>
      <c r="AC247" s="69"/>
      <c r="AD247" s="70">
        <f t="shared" si="75"/>
        <v>3.006008621183372E-2</v>
      </c>
      <c r="AG247" s="71">
        <v>2410</v>
      </c>
    </row>
    <row r="248" spans="1:33">
      <c r="A248" s="54"/>
      <c r="B248" s="54"/>
      <c r="C248" s="54"/>
      <c r="D248" s="54"/>
      <c r="E248" s="54"/>
      <c r="F248" s="71">
        <v>2420</v>
      </c>
      <c r="G248" s="58">
        <v>14.04</v>
      </c>
      <c r="H248" s="58">
        <v>7.42</v>
      </c>
      <c r="I248" s="99">
        <v>8.34</v>
      </c>
      <c r="J248" s="99">
        <v>13.86</v>
      </c>
      <c r="K248" s="99">
        <v>6.95</v>
      </c>
      <c r="L248" s="99">
        <v>8.18</v>
      </c>
      <c r="M248" s="59">
        <f t="shared" si="66"/>
        <v>13.95</v>
      </c>
      <c r="N248" s="59">
        <f t="shared" si="67"/>
        <v>7.1850000000000005</v>
      </c>
      <c r="O248" s="59">
        <f t="shared" si="68"/>
        <v>8.26</v>
      </c>
      <c r="P248" s="60">
        <f t="shared" si="57"/>
        <v>0.16503396263087636</v>
      </c>
      <c r="Q248" s="22">
        <f t="shared" si="58"/>
        <v>6.5313055264747081E-8</v>
      </c>
      <c r="R248" s="61">
        <f t="shared" si="59"/>
        <v>6.1151170971258691E-8</v>
      </c>
      <c r="S248" s="22">
        <f t="shared" si="60"/>
        <v>3.7394657111561119E-15</v>
      </c>
      <c r="T248" s="94">
        <v>298</v>
      </c>
      <c r="U248" s="59">
        <f t="shared" si="69"/>
        <v>286.95</v>
      </c>
      <c r="V248" s="63">
        <f t="shared" si="70"/>
        <v>0.64947474655337334</v>
      </c>
      <c r="W248" s="64">
        <f t="shared" si="71"/>
        <v>4.4614368137033349</v>
      </c>
      <c r="X248" s="65">
        <f t="shared" si="53"/>
        <v>-7.269808516565526E-9</v>
      </c>
      <c r="Y248" s="66">
        <f t="shared" si="54"/>
        <v>-7.1796472922469938E-9</v>
      </c>
      <c r="Z248" s="66">
        <f t="shared" si="55"/>
        <v>-7.1807654848860574E-9</v>
      </c>
      <c r="AA248" s="67">
        <f t="shared" si="56"/>
        <v>-7.0916947172305628E-9</v>
      </c>
      <c r="AB248" s="68">
        <f t="shared" si="74"/>
        <v>2.9308672473664511E-6</v>
      </c>
      <c r="AC248" s="69"/>
      <c r="AD248" s="70">
        <f t="shared" si="75"/>
        <v>2.9308672473664511E-2</v>
      </c>
      <c r="AG248" s="71">
        <v>2420</v>
      </c>
    </row>
    <row r="249" spans="1:33">
      <c r="A249" s="54"/>
      <c r="B249" s="54"/>
      <c r="C249" s="54"/>
      <c r="D249" s="54"/>
      <c r="E249" s="54"/>
      <c r="F249" s="71">
        <v>2430</v>
      </c>
      <c r="G249" s="58">
        <v>14.05</v>
      </c>
      <c r="H249" s="58">
        <v>7.42</v>
      </c>
      <c r="I249" s="99">
        <v>8.19</v>
      </c>
      <c r="J249" s="99">
        <v>13.87</v>
      </c>
      <c r="K249" s="99">
        <v>6.95</v>
      </c>
      <c r="L249" s="99">
        <v>8.44</v>
      </c>
      <c r="M249" s="59">
        <f t="shared" si="66"/>
        <v>13.96</v>
      </c>
      <c r="N249" s="59">
        <f t="shared" si="67"/>
        <v>7.1850000000000005</v>
      </c>
      <c r="O249" s="59">
        <f t="shared" si="68"/>
        <v>8.3149999999999995</v>
      </c>
      <c r="P249" s="60">
        <f t="shared" si="57"/>
        <v>0.16616083750708577</v>
      </c>
      <c r="Q249" s="22">
        <f t="shared" si="58"/>
        <v>6.5313055264747081E-8</v>
      </c>
      <c r="R249" s="61">
        <f t="shared" si="59"/>
        <v>6.1202008714492564E-8</v>
      </c>
      <c r="S249" s="22">
        <f t="shared" si="60"/>
        <v>3.7456858706888234E-15</v>
      </c>
      <c r="T249" s="94">
        <v>298</v>
      </c>
      <c r="U249" s="59">
        <f t="shared" si="69"/>
        <v>286.95999999999998</v>
      </c>
      <c r="V249" s="63">
        <f t="shared" si="70"/>
        <v>0.64886437414751119</v>
      </c>
      <c r="W249" s="64">
        <f t="shared" si="71"/>
        <v>4.4551709610727412</v>
      </c>
      <c r="X249" s="65">
        <f t="shared" si="53"/>
        <v>-7.1620627176339521E-9</v>
      </c>
      <c r="Y249" s="66">
        <f t="shared" si="54"/>
        <v>-7.072356517029283E-9</v>
      </c>
      <c r="Z249" s="66">
        <f t="shared" si="55"/>
        <v>-7.0734801042895716E-9</v>
      </c>
      <c r="AA249" s="67">
        <f t="shared" si="56"/>
        <v>-6.9848693446560186E-9</v>
      </c>
      <c r="AB249" s="68">
        <f t="shared" si="74"/>
        <v>2.8590633660530143E-6</v>
      </c>
      <c r="AC249" s="69"/>
      <c r="AD249" s="70">
        <f t="shared" si="75"/>
        <v>2.8590633660530142E-2</v>
      </c>
      <c r="AG249" s="71">
        <v>2430</v>
      </c>
    </row>
    <row r="250" spans="1:33">
      <c r="A250" s="54"/>
      <c r="B250" s="54"/>
      <c r="C250" s="54"/>
      <c r="D250" s="54"/>
      <c r="E250" s="54"/>
      <c r="F250" s="71">
        <v>2440</v>
      </c>
      <c r="G250" s="58">
        <v>14.05</v>
      </c>
      <c r="H250" s="58">
        <v>7.42</v>
      </c>
      <c r="I250" s="99">
        <v>7.97</v>
      </c>
      <c r="J250" s="99">
        <v>13.87</v>
      </c>
      <c r="K250" s="99">
        <v>6.95</v>
      </c>
      <c r="L250" s="99">
        <v>8.57</v>
      </c>
      <c r="M250" s="59">
        <f t="shared" si="66"/>
        <v>13.96</v>
      </c>
      <c r="N250" s="59">
        <f t="shared" si="67"/>
        <v>7.1850000000000005</v>
      </c>
      <c r="O250" s="59">
        <f t="shared" si="68"/>
        <v>8.27</v>
      </c>
      <c r="P250" s="60">
        <f t="shared" si="57"/>
        <v>0.16526159064144308</v>
      </c>
      <c r="Q250" s="22">
        <f t="shared" si="58"/>
        <v>6.5313055264747081E-8</v>
      </c>
      <c r="R250" s="61">
        <f t="shared" si="59"/>
        <v>6.1202008714492564E-8</v>
      </c>
      <c r="S250" s="22">
        <f t="shared" si="60"/>
        <v>3.7456858706888234E-15</v>
      </c>
      <c r="T250" s="94">
        <v>298</v>
      </c>
      <c r="U250" s="59">
        <f t="shared" si="69"/>
        <v>286.95999999999998</v>
      </c>
      <c r="V250" s="63">
        <f t="shared" si="70"/>
        <v>0.64886437414751119</v>
      </c>
      <c r="W250" s="64">
        <f t="shared" si="71"/>
        <v>4.4551709610727412</v>
      </c>
      <c r="X250" s="65">
        <f t="shared" si="53"/>
        <v>-6.9470773351859504E-9</v>
      </c>
      <c r="Y250" s="66">
        <f t="shared" si="54"/>
        <v>-6.8605347761968215E-9</v>
      </c>
      <c r="Z250" s="66">
        <f t="shared" si="55"/>
        <v>-6.8616128719419843E-9</v>
      </c>
      <c r="AA250" s="67">
        <f t="shared" si="56"/>
        <v>-6.7761215481464169E-9</v>
      </c>
      <c r="AB250" s="68">
        <f t="shared" si="74"/>
        <v>2.7883323572114686E-6</v>
      </c>
      <c r="AC250" s="69"/>
      <c r="AD250" s="70">
        <f t="shared" si="75"/>
        <v>2.7883323572114687E-2</v>
      </c>
      <c r="AG250" s="71">
        <v>2440</v>
      </c>
    </row>
    <row r="251" spans="1:33">
      <c r="A251" s="54"/>
      <c r="B251" s="54"/>
      <c r="C251" s="54"/>
      <c r="D251" s="54"/>
      <c r="E251" s="54"/>
      <c r="F251" s="71">
        <v>2450</v>
      </c>
      <c r="G251" s="58">
        <v>14.06</v>
      </c>
      <c r="H251" s="58">
        <v>7.42</v>
      </c>
      <c r="I251" s="99">
        <v>7.83</v>
      </c>
      <c r="J251" s="99">
        <v>13.88</v>
      </c>
      <c r="K251" s="99">
        <v>6.95</v>
      </c>
      <c r="L251" s="99">
        <v>8.3699999999999992</v>
      </c>
      <c r="M251" s="59">
        <f t="shared" si="66"/>
        <v>13.97</v>
      </c>
      <c r="N251" s="59">
        <f t="shared" si="67"/>
        <v>7.1850000000000005</v>
      </c>
      <c r="O251" s="59">
        <f t="shared" si="68"/>
        <v>8.1</v>
      </c>
      <c r="P251" s="60">
        <f t="shared" si="57"/>
        <v>0.16189170196316158</v>
      </c>
      <c r="Q251" s="22">
        <f t="shared" si="58"/>
        <v>6.5313055264747081E-8</v>
      </c>
      <c r="R251" s="61">
        <f t="shared" si="59"/>
        <v>6.1252888721449225E-8</v>
      </c>
      <c r="S251" s="22">
        <f t="shared" si="60"/>
        <v>3.7519163767222414E-15</v>
      </c>
      <c r="T251" s="94">
        <v>298</v>
      </c>
      <c r="U251" s="59">
        <f t="shared" si="69"/>
        <v>286.97000000000003</v>
      </c>
      <c r="V251" s="63">
        <f t="shared" si="70"/>
        <v>0.64825404428075351</v>
      </c>
      <c r="W251" s="64">
        <f t="shared" si="71"/>
        <v>4.4489143442723256</v>
      </c>
      <c r="X251" s="65">
        <f t="shared" si="53"/>
        <v>-6.6583490167890677E-9</v>
      </c>
      <c r="Y251" s="66">
        <f t="shared" si="54"/>
        <v>-6.5768450130702752E-9</v>
      </c>
      <c r="Z251" s="66">
        <f t="shared" si="55"/>
        <v>-6.577842693216725E-9</v>
      </c>
      <c r="AA251" s="67">
        <f t="shared" si="56"/>
        <v>-6.4973119446927451E-9</v>
      </c>
      <c r="AB251" s="68">
        <f t="shared" si="74"/>
        <v>2.7197198669121188E-6</v>
      </c>
      <c r="AC251" s="69"/>
      <c r="AD251" s="70">
        <f t="shared" si="75"/>
        <v>2.7197198669121188E-2</v>
      </c>
      <c r="AG251" s="71">
        <v>2450</v>
      </c>
    </row>
    <row r="252" spans="1:33">
      <c r="A252" s="54"/>
      <c r="B252" s="54"/>
      <c r="C252" s="54"/>
      <c r="D252" s="54"/>
      <c r="E252" s="54"/>
      <c r="F252" s="71">
        <v>2460</v>
      </c>
      <c r="G252" s="58">
        <v>14.06</v>
      </c>
      <c r="H252" s="58">
        <v>7.42</v>
      </c>
      <c r="I252" s="99">
        <v>7.68</v>
      </c>
      <c r="J252" s="99">
        <v>13.88</v>
      </c>
      <c r="K252" s="99">
        <v>6.95</v>
      </c>
      <c r="L252" s="99">
        <v>8.0500000000000007</v>
      </c>
      <c r="M252" s="59">
        <f t="shared" si="66"/>
        <v>13.97</v>
      </c>
      <c r="N252" s="59">
        <f t="shared" si="67"/>
        <v>7.1850000000000005</v>
      </c>
      <c r="O252" s="59">
        <f t="shared" si="68"/>
        <v>7.8650000000000002</v>
      </c>
      <c r="P252" s="60">
        <f t="shared" si="57"/>
        <v>0.15719484394324271</v>
      </c>
      <c r="Q252" s="22">
        <f t="shared" si="58"/>
        <v>6.5313055264747081E-8</v>
      </c>
      <c r="R252" s="61">
        <f t="shared" si="59"/>
        <v>6.1252888721449225E-8</v>
      </c>
      <c r="S252" s="22">
        <f t="shared" si="60"/>
        <v>3.7519163767222414E-15</v>
      </c>
      <c r="T252" s="94">
        <v>298</v>
      </c>
      <c r="U252" s="59">
        <f t="shared" si="69"/>
        <v>286.97000000000003</v>
      </c>
      <c r="V252" s="63">
        <f t="shared" si="70"/>
        <v>0.64825404428075351</v>
      </c>
      <c r="W252" s="64">
        <f t="shared" si="71"/>
        <v>4.4489143442723256</v>
      </c>
      <c r="X252" s="65">
        <f t="shared" si="53"/>
        <v>-6.3088176867806234E-9</v>
      </c>
      <c r="Y252" s="66">
        <f t="shared" si="54"/>
        <v>-6.2338327426500513E-9</v>
      </c>
      <c r="Z252" s="66">
        <f t="shared" si="55"/>
        <v>-6.234723993931261E-9</v>
      </c>
      <c r="AA252" s="67">
        <f t="shared" si="56"/>
        <v>-6.1606091147262791E-9</v>
      </c>
      <c r="AB252" s="68">
        <f t="shared" si="74"/>
        <v>2.6539448062886928E-6</v>
      </c>
      <c r="AC252" s="69"/>
      <c r="AD252" s="70">
        <f t="shared" si="75"/>
        <v>2.6539448062886929E-2</v>
      </c>
      <c r="AG252" s="71">
        <v>2460</v>
      </c>
    </row>
    <row r="253" spans="1:33">
      <c r="A253" s="54"/>
      <c r="B253" s="54"/>
      <c r="C253" s="54"/>
      <c r="D253" s="54"/>
      <c r="E253" s="54"/>
      <c r="F253" s="71">
        <v>2470</v>
      </c>
      <c r="G253" s="58">
        <v>14.06</v>
      </c>
      <c r="H253" s="58">
        <v>7.42</v>
      </c>
      <c r="I253" s="99">
        <v>7.61</v>
      </c>
      <c r="J253" s="99">
        <v>13.89</v>
      </c>
      <c r="K253" s="99">
        <v>6.95</v>
      </c>
      <c r="L253" s="99">
        <v>7.78</v>
      </c>
      <c r="M253" s="59">
        <f t="shared" si="66"/>
        <v>13.975000000000001</v>
      </c>
      <c r="N253" s="59">
        <f t="shared" si="67"/>
        <v>7.1850000000000005</v>
      </c>
      <c r="O253" s="59">
        <f t="shared" si="68"/>
        <v>7.6950000000000003</v>
      </c>
      <c r="P253" s="60">
        <f t="shared" si="57"/>
        <v>0.15381007155784218</v>
      </c>
      <c r="Q253" s="22">
        <f t="shared" si="58"/>
        <v>6.5313055264747081E-8</v>
      </c>
      <c r="R253" s="61">
        <f t="shared" si="59"/>
        <v>6.1278344584802391E-8</v>
      </c>
      <c r="S253" s="22">
        <f t="shared" si="60"/>
        <v>3.7550355150537802E-15</v>
      </c>
      <c r="T253" s="94">
        <v>298</v>
      </c>
      <c r="U253" s="59">
        <f t="shared" si="69"/>
        <v>286.97500000000002</v>
      </c>
      <c r="V253" s="63">
        <f t="shared" si="70"/>
        <v>0.64794889529815336</v>
      </c>
      <c r="W253" s="64">
        <f t="shared" si="71"/>
        <v>4.4457894948573848</v>
      </c>
      <c r="X253" s="65">
        <f t="shared" si="53"/>
        <v>-6.0372155618495672E-9</v>
      </c>
      <c r="Y253" s="66">
        <f t="shared" si="54"/>
        <v>-5.9668961381562913E-9</v>
      </c>
      <c r="Z253" s="66">
        <f t="shared" si="55"/>
        <v>-5.9677151947723586E-9</v>
      </c>
      <c r="AA253" s="67">
        <f t="shared" si="56"/>
        <v>-5.8981957475120347E-9</v>
      </c>
      <c r="AB253" s="68">
        <f t="shared" si="74"/>
        <v>2.5916005724975771E-6</v>
      </c>
      <c r="AC253" s="69"/>
      <c r="AD253" s="70">
        <f t="shared" si="75"/>
        <v>2.5916005724975769E-2</v>
      </c>
      <c r="AG253" s="71">
        <v>2470</v>
      </c>
    </row>
    <row r="254" spans="1:33">
      <c r="A254" s="54"/>
      <c r="B254" s="54"/>
      <c r="C254" s="54"/>
      <c r="D254" s="54"/>
      <c r="E254" s="54"/>
      <c r="F254" s="71">
        <v>2480</v>
      </c>
      <c r="G254" s="58">
        <v>14.07</v>
      </c>
      <c r="H254" s="58">
        <v>7.42</v>
      </c>
      <c r="I254" s="99">
        <v>7.55</v>
      </c>
      <c r="J254" s="99">
        <v>13.89</v>
      </c>
      <c r="K254" s="99">
        <v>6.95</v>
      </c>
      <c r="L254" s="99">
        <v>7.55</v>
      </c>
      <c r="M254" s="59">
        <f t="shared" si="66"/>
        <v>13.98</v>
      </c>
      <c r="N254" s="59">
        <f t="shared" si="67"/>
        <v>7.1850000000000005</v>
      </c>
      <c r="O254" s="59">
        <f t="shared" si="68"/>
        <v>7.55</v>
      </c>
      <c r="P254" s="60">
        <f t="shared" si="57"/>
        <v>0.15092447883966362</v>
      </c>
      <c r="Q254" s="22">
        <f t="shared" si="58"/>
        <v>6.5313055264747081E-8</v>
      </c>
      <c r="R254" s="61">
        <f t="shared" si="59"/>
        <v>6.1303811027264409E-8</v>
      </c>
      <c r="S254" s="22">
        <f t="shared" si="60"/>
        <v>3.7581572464665453E-15</v>
      </c>
      <c r="T254" s="94">
        <v>298</v>
      </c>
      <c r="U254" s="59">
        <f t="shared" si="69"/>
        <v>286.98</v>
      </c>
      <c r="V254" s="63">
        <f t="shared" si="70"/>
        <v>0.64764375694866239</v>
      </c>
      <c r="W254" s="64">
        <f t="shared" si="71"/>
        <v>4.4426669490615476</v>
      </c>
      <c r="X254" s="65">
        <f t="shared" si="53"/>
        <v>-5.7964301019269305E-9</v>
      </c>
      <c r="Y254" s="66">
        <f t="shared" si="54"/>
        <v>-5.7300802174827606E-9</v>
      </c>
      <c r="Z254" s="66">
        <f t="shared" si="55"/>
        <v>-5.7308397034229589E-9</v>
      </c>
      <c r="AA254" s="67">
        <f t="shared" si="56"/>
        <v>-5.6652319177329136E-9</v>
      </c>
      <c r="AB254" s="68">
        <f t="shared" si="74"/>
        <v>2.5319261825388791E-6</v>
      </c>
      <c r="AC254" s="69"/>
      <c r="AD254" s="70">
        <f t="shared" si="75"/>
        <v>2.5319261825388791E-2</v>
      </c>
      <c r="AG254" s="71">
        <v>2480</v>
      </c>
    </row>
    <row r="255" spans="1:33">
      <c r="A255" s="54"/>
      <c r="B255" s="54"/>
      <c r="C255" s="54"/>
      <c r="D255" s="54"/>
      <c r="E255" s="54"/>
      <c r="F255" s="71">
        <v>2490</v>
      </c>
      <c r="G255" s="58">
        <v>14.07</v>
      </c>
      <c r="H255" s="58">
        <v>7.42</v>
      </c>
      <c r="I255" s="99">
        <v>7.52</v>
      </c>
      <c r="J255" s="99">
        <v>13.9</v>
      </c>
      <c r="K255" s="99">
        <v>6.95</v>
      </c>
      <c r="L255" s="99">
        <v>7.53</v>
      </c>
      <c r="M255" s="59">
        <f t="shared" si="66"/>
        <v>13.984999999999999</v>
      </c>
      <c r="N255" s="59">
        <f t="shared" si="67"/>
        <v>7.1850000000000005</v>
      </c>
      <c r="O255" s="59">
        <f t="shared" si="68"/>
        <v>7.5250000000000004</v>
      </c>
      <c r="P255" s="60">
        <f t="shared" si="57"/>
        <v>0.15043740167331462</v>
      </c>
      <c r="Q255" s="22">
        <f t="shared" si="58"/>
        <v>6.5313055264747081E-8</v>
      </c>
      <c r="R255" s="61">
        <f t="shared" si="59"/>
        <v>6.1329288053231844E-8</v>
      </c>
      <c r="S255" s="22">
        <f t="shared" si="60"/>
        <v>3.7612815731162861E-15</v>
      </c>
      <c r="T255" s="94">
        <v>298</v>
      </c>
      <c r="U255" s="59">
        <f t="shared" si="69"/>
        <v>286.98500000000001</v>
      </c>
      <c r="V255" s="63">
        <f t="shared" si="70"/>
        <v>0.64733862923172703</v>
      </c>
      <c r="W255" s="64">
        <f t="shared" si="71"/>
        <v>4.4395467051083353</v>
      </c>
      <c r="X255" s="65">
        <f t="shared" si="53"/>
        <v>-5.655621125134631E-9</v>
      </c>
      <c r="Y255" s="66">
        <f t="shared" si="54"/>
        <v>-5.5909929280024134E-9</v>
      </c>
      <c r="Z255" s="66">
        <f t="shared" si="55"/>
        <v>-5.591731450575291E-9</v>
      </c>
      <c r="AA255" s="67">
        <f t="shared" si="56"/>
        <v>-5.5278248974516472E-9</v>
      </c>
      <c r="AB255" s="68">
        <f t="shared" si="74"/>
        <v>2.474620346103094E-6</v>
      </c>
      <c r="AC255" s="69"/>
      <c r="AD255" s="70">
        <f t="shared" si="75"/>
        <v>2.474620346103094E-2</v>
      </c>
      <c r="AG255" s="71">
        <v>2490</v>
      </c>
    </row>
    <row r="256" spans="1:33">
      <c r="A256" s="54"/>
      <c r="B256" s="54"/>
      <c r="C256" s="54"/>
      <c r="D256" s="54"/>
      <c r="E256" s="54"/>
      <c r="F256" s="71">
        <v>2500</v>
      </c>
      <c r="G256" s="58">
        <v>14.09</v>
      </c>
      <c r="H256" s="58">
        <v>7.42</v>
      </c>
      <c r="I256" s="99">
        <v>8.66</v>
      </c>
      <c r="J256" s="99">
        <v>13.89</v>
      </c>
      <c r="K256" s="99">
        <v>6.95</v>
      </c>
      <c r="L256" s="99">
        <v>7.94</v>
      </c>
      <c r="M256" s="59">
        <f t="shared" si="66"/>
        <v>13.99</v>
      </c>
      <c r="N256" s="59">
        <f t="shared" si="67"/>
        <v>7.1850000000000005</v>
      </c>
      <c r="O256" s="59">
        <f t="shared" si="68"/>
        <v>8.3000000000000007</v>
      </c>
      <c r="P256" s="60">
        <f t="shared" si="57"/>
        <v>0.16594493495687909</v>
      </c>
      <c r="Q256" s="22">
        <f t="shared" si="58"/>
        <v>6.5313055264747081E-8</v>
      </c>
      <c r="R256" s="61">
        <f t="shared" si="59"/>
        <v>6.1354775667103072E-8</v>
      </c>
      <c r="S256" s="22">
        <f t="shared" si="60"/>
        <v>3.7644084971605435E-15</v>
      </c>
      <c r="T256" s="94">
        <v>298</v>
      </c>
      <c r="U256" s="59">
        <f t="shared" si="69"/>
        <v>286.99</v>
      </c>
      <c r="V256" s="63">
        <f t="shared" si="70"/>
        <v>0.64703351214678695</v>
      </c>
      <c r="W256" s="64">
        <f t="shared" si="71"/>
        <v>4.4364287612226301</v>
      </c>
      <c r="X256" s="65">
        <f t="shared" si="53"/>
        <v>-6.1070140332281687E-9</v>
      </c>
      <c r="Y256" s="66">
        <f t="shared" si="54"/>
        <v>-6.0299157257430639E-9</v>
      </c>
      <c r="Z256" s="66">
        <f t="shared" si="55"/>
        <v>-6.0308890572246573E-9</v>
      </c>
      <c r="AA256" s="67">
        <f t="shared" si="56"/>
        <v>-5.954739505476125E-9</v>
      </c>
      <c r="AB256" s="68">
        <f t="shared" si="74"/>
        <v>2.4187055214701912E-6</v>
      </c>
      <c r="AC256" s="69"/>
      <c r="AD256" s="70">
        <f t="shared" si="75"/>
        <v>2.4187055214701911E-2</v>
      </c>
      <c r="AG256" s="71">
        <v>2500</v>
      </c>
    </row>
    <row r="257" spans="1:33">
      <c r="A257" s="54"/>
      <c r="B257" s="54"/>
      <c r="C257" s="54"/>
      <c r="D257" s="54"/>
      <c r="E257" s="54"/>
      <c r="F257" s="71">
        <v>2510</v>
      </c>
      <c r="G257" s="58">
        <v>14.09</v>
      </c>
      <c r="H257" s="58">
        <v>7.42</v>
      </c>
      <c r="I257" s="99">
        <v>8.91</v>
      </c>
      <c r="J257" s="99">
        <v>13.9</v>
      </c>
      <c r="K257" s="99">
        <v>6.95</v>
      </c>
      <c r="L257" s="99">
        <v>7.76</v>
      </c>
      <c r="M257" s="59">
        <f t="shared" si="66"/>
        <v>13.995000000000001</v>
      </c>
      <c r="N257" s="59">
        <f t="shared" si="67"/>
        <v>7.1850000000000005</v>
      </c>
      <c r="O257" s="59">
        <f t="shared" si="68"/>
        <v>8.3350000000000009</v>
      </c>
      <c r="P257" s="60">
        <f t="shared" si="57"/>
        <v>0.16665874436113187</v>
      </c>
      <c r="Q257" s="22">
        <f t="shared" si="58"/>
        <v>6.5313055264747081E-8</v>
      </c>
      <c r="R257" s="61">
        <f t="shared" si="59"/>
        <v>6.1380273873278259E-8</v>
      </c>
      <c r="S257" s="22">
        <f t="shared" si="60"/>
        <v>3.7675380207586452E-15</v>
      </c>
      <c r="T257" s="94">
        <v>298</v>
      </c>
      <c r="U257" s="59">
        <f t="shared" si="69"/>
        <v>286.995</v>
      </c>
      <c r="V257" s="63">
        <f t="shared" si="70"/>
        <v>0.64672840569329093</v>
      </c>
      <c r="W257" s="64">
        <f t="shared" si="71"/>
        <v>4.4333131156308339</v>
      </c>
      <c r="X257" s="65">
        <f t="shared" si="53"/>
        <v>-5.9895401720429762E-9</v>
      </c>
      <c r="Y257" s="66">
        <f t="shared" si="54"/>
        <v>-5.9134831148309339E-9</v>
      </c>
      <c r="Z257" s="66">
        <f t="shared" si="55"/>
        <v>-5.9144489111668134E-9</v>
      </c>
      <c r="AA257" s="67">
        <f t="shared" si="56"/>
        <v>-5.8393331223218697E-9</v>
      </c>
      <c r="AB257" s="68">
        <f t="shared" si="74"/>
        <v>2.3583999162957918E-6</v>
      </c>
      <c r="AC257" s="69"/>
      <c r="AD257" s="70">
        <f t="shared" si="75"/>
        <v>2.3583999162957919E-2</v>
      </c>
      <c r="AG257" s="71">
        <v>2510</v>
      </c>
    </row>
    <row r="258" spans="1:33">
      <c r="A258" s="54"/>
      <c r="B258" s="54"/>
      <c r="C258" s="54"/>
      <c r="D258" s="54"/>
      <c r="E258" s="54"/>
      <c r="F258" s="71">
        <v>2520</v>
      </c>
      <c r="G258" s="58">
        <v>14.1</v>
      </c>
      <c r="H258" s="58">
        <v>7.42</v>
      </c>
      <c r="I258" s="99">
        <v>9</v>
      </c>
      <c r="J258" s="99">
        <v>13.9</v>
      </c>
      <c r="K258" s="99">
        <v>6.95</v>
      </c>
      <c r="L258" s="99">
        <v>7.56</v>
      </c>
      <c r="M258" s="59">
        <f t="shared" si="66"/>
        <v>14</v>
      </c>
      <c r="N258" s="59">
        <f t="shared" si="67"/>
        <v>7.1850000000000005</v>
      </c>
      <c r="O258" s="59">
        <f t="shared" si="68"/>
        <v>8.2799999999999994</v>
      </c>
      <c r="P258" s="60">
        <f t="shared" si="57"/>
        <v>0.16557296789496961</v>
      </c>
      <c r="Q258" s="22">
        <f t="shared" si="58"/>
        <v>6.5313055264747081E-8</v>
      </c>
      <c r="R258" s="61">
        <f t="shared" si="59"/>
        <v>6.140578267615942E-8</v>
      </c>
      <c r="S258" s="22">
        <f t="shared" si="60"/>
        <v>3.7706701460717206E-15</v>
      </c>
      <c r="T258" s="94">
        <v>298</v>
      </c>
      <c r="U258" s="59">
        <f t="shared" si="69"/>
        <v>287</v>
      </c>
      <c r="V258" s="63">
        <f t="shared" si="70"/>
        <v>0.64642330987068297</v>
      </c>
      <c r="W258" s="64">
        <f t="shared" si="71"/>
        <v>4.430199766560726</v>
      </c>
      <c r="X258" s="65">
        <f t="shared" si="53"/>
        <v>-5.8102014454227176E-9</v>
      </c>
      <c r="Y258" s="66">
        <f t="shared" si="54"/>
        <v>-5.7367898692881855E-9</v>
      </c>
      <c r="Z258" s="66">
        <f t="shared" si="55"/>
        <v>-5.7377174205204757E-9</v>
      </c>
      <c r="AA258" s="67">
        <f t="shared" si="56"/>
        <v>-5.6652099565004879E-9</v>
      </c>
      <c r="AB258" s="68">
        <f t="shared" si="74"/>
        <v>2.2992586873851915E-6</v>
      </c>
      <c r="AC258" s="69"/>
      <c r="AD258" s="70">
        <f t="shared" si="75"/>
        <v>2.2992586873851917E-2</v>
      </c>
      <c r="AG258" s="71">
        <v>2520</v>
      </c>
    </row>
    <row r="259" spans="1:33">
      <c r="A259" s="54"/>
      <c r="B259" s="54"/>
      <c r="C259" s="54"/>
      <c r="D259" s="54"/>
      <c r="E259" s="54"/>
      <c r="F259" s="71">
        <v>2530</v>
      </c>
      <c r="G259" s="58">
        <v>14.12</v>
      </c>
      <c r="H259" s="58">
        <v>7.43</v>
      </c>
      <c r="I259" s="99">
        <v>8.89</v>
      </c>
      <c r="J259" s="99">
        <v>13.91</v>
      </c>
      <c r="K259" s="99">
        <v>6.95</v>
      </c>
      <c r="L259" s="99">
        <v>7.37</v>
      </c>
      <c r="M259" s="59">
        <f t="shared" si="66"/>
        <v>14.015000000000001</v>
      </c>
      <c r="N259" s="59">
        <f t="shared" si="67"/>
        <v>7.1899999999999995</v>
      </c>
      <c r="O259" s="59">
        <f t="shared" si="68"/>
        <v>8.1300000000000008</v>
      </c>
      <c r="P259" s="60">
        <f t="shared" si="57"/>
        <v>0.16261456714301634</v>
      </c>
      <c r="Q259" s="22">
        <f t="shared" si="58"/>
        <v>6.4565422903465636E-8</v>
      </c>
      <c r="R259" s="61">
        <f t="shared" si="59"/>
        <v>6.2194305031661048E-8</v>
      </c>
      <c r="S259" s="22">
        <f t="shared" si="60"/>
        <v>3.8681315783712986E-15</v>
      </c>
      <c r="T259" s="94">
        <v>298</v>
      </c>
      <c r="U259" s="59">
        <f t="shared" si="69"/>
        <v>287.01499999999999</v>
      </c>
      <c r="V259" s="63">
        <f t="shared" si="70"/>
        <v>0.64550808618262079</v>
      </c>
      <c r="W259" s="64">
        <f t="shared" si="71"/>
        <v>4.4208734807796279</v>
      </c>
      <c r="X259" s="65">
        <f t="shared" si="53"/>
        <v>-5.7198488166748303E-9</v>
      </c>
      <c r="Y259" s="66">
        <f t="shared" si="54"/>
        <v>-5.6468819256887784E-9</v>
      </c>
      <c r="Z259" s="66">
        <f t="shared" si="55"/>
        <v>-5.6478127487491096E-9</v>
      </c>
      <c r="AA259" s="67">
        <f t="shared" si="56"/>
        <v>-5.5757529322010225E-9</v>
      </c>
      <c r="AB259" s="68">
        <f t="shared" si="74"/>
        <v>2.2418846440826241E-6</v>
      </c>
      <c r="AC259" s="69"/>
      <c r="AD259" s="70">
        <f t="shared" si="75"/>
        <v>2.2418846440826243E-2</v>
      </c>
      <c r="AG259" s="71">
        <v>2530</v>
      </c>
    </row>
    <row r="260" spans="1:33">
      <c r="A260" s="54"/>
      <c r="B260" s="54"/>
      <c r="C260" s="54"/>
      <c r="D260" s="54"/>
      <c r="E260" s="54"/>
      <c r="F260" s="71">
        <v>2540</v>
      </c>
      <c r="G260" s="58">
        <v>14.13</v>
      </c>
      <c r="H260" s="58">
        <v>7.43</v>
      </c>
      <c r="I260" s="99">
        <v>9.0299999999999994</v>
      </c>
      <c r="J260" s="99">
        <v>13.92</v>
      </c>
      <c r="K260" s="99">
        <v>6.96</v>
      </c>
      <c r="L260" s="99">
        <v>7.19</v>
      </c>
      <c r="M260" s="59">
        <f t="shared" si="66"/>
        <v>14.025</v>
      </c>
      <c r="N260" s="59">
        <f t="shared" si="67"/>
        <v>7.1950000000000003</v>
      </c>
      <c r="O260" s="59">
        <f t="shared" si="68"/>
        <v>8.11</v>
      </c>
      <c r="P260" s="60">
        <f t="shared" si="57"/>
        <v>0.16224188176832718</v>
      </c>
      <c r="Q260" s="22">
        <f t="shared" si="58"/>
        <v>6.3826348619054715E-8</v>
      </c>
      <c r="R260" s="61">
        <f t="shared" si="59"/>
        <v>6.2966784804992645E-8</v>
      </c>
      <c r="S260" s="22">
        <f t="shared" si="60"/>
        <v>3.9648159886782528E-15</v>
      </c>
      <c r="T260" s="94">
        <v>298</v>
      </c>
      <c r="U260" s="59">
        <f t="shared" si="69"/>
        <v>287.02499999999998</v>
      </c>
      <c r="V260" s="63">
        <f t="shared" si="70"/>
        <v>0.64489799020149574</v>
      </c>
      <c r="W260" s="64">
        <f t="shared" si="71"/>
        <v>4.414667407107399</v>
      </c>
      <c r="X260" s="65">
        <f t="shared" si="53"/>
        <v>-5.7100454714806521E-9</v>
      </c>
      <c r="Y260" s="66">
        <f t="shared" si="54"/>
        <v>-5.6354493444952568E-9</v>
      </c>
      <c r="Z260" s="66">
        <f t="shared" si="55"/>
        <v>-5.6364238695124423E-9</v>
      </c>
      <c r="AA260" s="67">
        <f t="shared" si="56"/>
        <v>-5.5627768051228568E-9</v>
      </c>
      <c r="AB260" s="68">
        <f t="shared" si="74"/>
        <v>2.1854096589197049E-6</v>
      </c>
      <c r="AC260" s="69"/>
      <c r="AD260" s="70">
        <f t="shared" si="75"/>
        <v>2.1854096589197049E-2</v>
      </c>
      <c r="AG260" s="71">
        <v>2540</v>
      </c>
    </row>
    <row r="261" spans="1:33">
      <c r="A261" s="54"/>
      <c r="B261" s="54"/>
      <c r="C261" s="54"/>
      <c r="D261" s="54"/>
      <c r="E261" s="54"/>
      <c r="F261" s="71">
        <v>2550</v>
      </c>
      <c r="G261" s="58">
        <v>14.14</v>
      </c>
      <c r="H261" s="58">
        <v>7.43</v>
      </c>
      <c r="I261" s="99">
        <v>9.14</v>
      </c>
      <c r="J261" s="99">
        <v>13.92</v>
      </c>
      <c r="K261" s="99">
        <v>6.96</v>
      </c>
      <c r="L261" s="99">
        <v>7.04</v>
      </c>
      <c r="M261" s="59">
        <f t="shared" si="66"/>
        <v>14.030000000000001</v>
      </c>
      <c r="N261" s="59">
        <f t="shared" si="67"/>
        <v>7.1950000000000003</v>
      </c>
      <c r="O261" s="59">
        <f t="shared" si="68"/>
        <v>8.09</v>
      </c>
      <c r="P261" s="60">
        <f t="shared" si="57"/>
        <v>0.16185542344048487</v>
      </c>
      <c r="Q261" s="22">
        <f t="shared" si="58"/>
        <v>6.3826348619054715E-8</v>
      </c>
      <c r="R261" s="61">
        <f t="shared" si="59"/>
        <v>6.2992952940132719E-8</v>
      </c>
      <c r="S261" s="22">
        <f t="shared" si="60"/>
        <v>3.9681121201177755E-15</v>
      </c>
      <c r="T261" s="94">
        <v>298</v>
      </c>
      <c r="U261" s="59">
        <f t="shared" si="69"/>
        <v>287.02999999999997</v>
      </c>
      <c r="V261" s="63">
        <f t="shared" si="70"/>
        <v>0.64459295815254214</v>
      </c>
      <c r="W261" s="64">
        <f t="shared" si="71"/>
        <v>4.4115678000305341</v>
      </c>
      <c r="X261" s="65">
        <f t="shared" si="53"/>
        <v>-5.5580508862468548E-9</v>
      </c>
      <c r="Y261" s="66">
        <f t="shared" si="54"/>
        <v>-5.4855022181648131E-9</v>
      </c>
      <c r="Z261" s="66">
        <f t="shared" si="55"/>
        <v>-5.4864491884873593E-9</v>
      </c>
      <c r="AA261" s="67">
        <f t="shared" si="56"/>
        <v>-5.4148227693149012E-9</v>
      </c>
      <c r="AB261" s="68">
        <f t="shared" si="74"/>
        <v>2.1290487110786737E-6</v>
      </c>
      <c r="AC261" s="69"/>
      <c r="AD261" s="70">
        <f t="shared" si="75"/>
        <v>2.1290487110786738E-2</v>
      </c>
      <c r="AG261" s="71">
        <v>2550</v>
      </c>
    </row>
    <row r="262" spans="1:33">
      <c r="A262" s="54"/>
      <c r="B262" s="54"/>
      <c r="C262" s="54"/>
      <c r="D262" s="54"/>
      <c r="E262" s="54"/>
      <c r="F262" s="71">
        <v>2560</v>
      </c>
      <c r="G262" s="58">
        <v>14.14</v>
      </c>
      <c r="H262" s="58">
        <v>7.42</v>
      </c>
      <c r="I262" s="99">
        <v>8.61</v>
      </c>
      <c r="J262" s="99">
        <v>13.93</v>
      </c>
      <c r="K262" s="99">
        <v>6.96</v>
      </c>
      <c r="L262" s="99">
        <v>6.89</v>
      </c>
      <c r="M262" s="59">
        <f t="shared" si="66"/>
        <v>14.035</v>
      </c>
      <c r="N262" s="59">
        <f t="shared" si="67"/>
        <v>7.1899999999999995</v>
      </c>
      <c r="O262" s="59">
        <f t="shared" si="68"/>
        <v>7.75</v>
      </c>
      <c r="P262" s="60">
        <f t="shared" si="57"/>
        <v>0.15506616785029817</v>
      </c>
      <c r="Q262" s="22">
        <f t="shared" si="58"/>
        <v>6.4565422903465636E-8</v>
      </c>
      <c r="R262" s="61">
        <f t="shared" si="59"/>
        <v>6.2297757912153844E-8</v>
      </c>
      <c r="S262" s="22">
        <f t="shared" si="60"/>
        <v>3.8810106408813267E-15</v>
      </c>
      <c r="T262" s="94">
        <v>298</v>
      </c>
      <c r="U262" s="59">
        <f t="shared" si="69"/>
        <v>287.03500000000003</v>
      </c>
      <c r="V262" s="63">
        <f t="shared" si="70"/>
        <v>0.6442879367305836</v>
      </c>
      <c r="W262" s="64">
        <f t="shared" si="71"/>
        <v>4.4084704771096401</v>
      </c>
      <c r="X262" s="65">
        <f t="shared" ref="X262:X325" si="76">-($B$2/W262)*P262*S262*AB262</f>
        <v>-5.0773912955986948E-9</v>
      </c>
      <c r="Y262" s="66">
        <f t="shared" ref="Y262:Y325" si="77">-(AB262+(5*X262))*$B$2*S262*P262/W262</f>
        <v>-5.0152467127182425E-9</v>
      </c>
      <c r="Z262" s="66">
        <f t="shared" ref="Z262:Z325" si="78">-(AB262+5*Y262)*$B$2*P262*S262/W262</f>
        <v>-5.0160073295304098E-9</v>
      </c>
      <c r="AA262" s="67">
        <f t="shared" ref="AA262:AA325" si="79">-(AB262+(10*Z262))*$B$2*P262*S262/W262</f>
        <v>-4.9546047443674858E-9</v>
      </c>
      <c r="AB262" s="68">
        <f t="shared" si="74"/>
        <v>2.0741874169638973E-6</v>
      </c>
      <c r="AC262" s="69"/>
      <c r="AD262" s="70">
        <f t="shared" si="75"/>
        <v>2.0741874169638973E-2</v>
      </c>
      <c r="AG262" s="71">
        <v>2560</v>
      </c>
    </row>
    <row r="263" spans="1:33">
      <c r="A263" s="54"/>
      <c r="B263" s="54"/>
      <c r="C263" s="54"/>
      <c r="D263" s="54"/>
      <c r="E263" s="54"/>
      <c r="F263" s="71">
        <v>2570</v>
      </c>
      <c r="G263" s="58">
        <v>14.14</v>
      </c>
      <c r="H263" s="58">
        <v>7.42</v>
      </c>
      <c r="I263" s="99">
        <v>8.1199999999999992</v>
      </c>
      <c r="J263" s="99">
        <v>13.93</v>
      </c>
      <c r="K263" s="99">
        <v>6.96</v>
      </c>
      <c r="L263" s="99">
        <v>6.76</v>
      </c>
      <c r="M263" s="59">
        <f t="shared" si="66"/>
        <v>14.035</v>
      </c>
      <c r="N263" s="59">
        <f t="shared" si="67"/>
        <v>7.1899999999999995</v>
      </c>
      <c r="O263" s="59">
        <f t="shared" si="68"/>
        <v>7.4399999999999995</v>
      </c>
      <c r="P263" s="60">
        <f t="shared" ref="P263:P302" si="80">((O263/32000)*(1/((-0.026*M263+1.9067)/1000)))/1.013</f>
        <v>0.14886352113628623</v>
      </c>
      <c r="Q263" s="22">
        <f t="shared" ref="Q263:Q302" si="81">POWER(10, -N263)</f>
        <v>6.4565422903465636E-8</v>
      </c>
      <c r="R263" s="61">
        <f t="shared" ref="R263:R302" si="82">(0.00000000000001*(0.1253*EXP(0.0831*M263)))/Q263</f>
        <v>6.2297757912153844E-8</v>
      </c>
      <c r="S263" s="22">
        <f t="shared" ref="S263:S302" si="83">POWER(R263, 2)</f>
        <v>3.8810106408813267E-15</v>
      </c>
      <c r="T263" s="94">
        <v>298</v>
      </c>
      <c r="U263" s="59">
        <f t="shared" si="69"/>
        <v>287.03500000000003</v>
      </c>
      <c r="V263" s="63">
        <f t="shared" si="70"/>
        <v>0.6442879367305836</v>
      </c>
      <c r="W263" s="64">
        <f t="shared" si="71"/>
        <v>4.4084704771096401</v>
      </c>
      <c r="X263" s="65">
        <f t="shared" si="76"/>
        <v>-4.7564265856271876E-9</v>
      </c>
      <c r="Y263" s="66">
        <f t="shared" si="77"/>
        <v>-4.7005390867525847E-9</v>
      </c>
      <c r="Z263" s="66">
        <f t="shared" si="78"/>
        <v>-4.7011957588307144E-9</v>
      </c>
      <c r="AA263" s="67">
        <f t="shared" si="79"/>
        <v>-4.6459495003821975E-9</v>
      </c>
      <c r="AB263" s="68">
        <f t="shared" si="74"/>
        <v>2.0240299100897917E-6</v>
      </c>
      <c r="AC263" s="69"/>
      <c r="AD263" s="70">
        <f t="shared" si="75"/>
        <v>2.0240299100897918E-2</v>
      </c>
      <c r="AG263" s="71">
        <v>2570</v>
      </c>
    </row>
    <row r="264" spans="1:33">
      <c r="A264" s="54"/>
      <c r="B264" s="54"/>
      <c r="C264" s="54"/>
      <c r="D264" s="54"/>
      <c r="E264" s="54"/>
      <c r="F264" s="71">
        <v>2580</v>
      </c>
      <c r="G264" s="58">
        <v>14.15</v>
      </c>
      <c r="H264" s="58">
        <v>7.42</v>
      </c>
      <c r="I264" s="99">
        <v>7.82</v>
      </c>
      <c r="J264" s="99">
        <v>13.94</v>
      </c>
      <c r="K264" s="99">
        <v>6.96</v>
      </c>
      <c r="L264" s="99">
        <v>6.65</v>
      </c>
      <c r="M264" s="59">
        <f t="shared" si="66"/>
        <v>14.045</v>
      </c>
      <c r="N264" s="59">
        <f t="shared" si="67"/>
        <v>7.1899999999999995</v>
      </c>
      <c r="O264" s="59">
        <f t="shared" si="68"/>
        <v>7.2350000000000003</v>
      </c>
      <c r="P264" s="60">
        <f t="shared" si="80"/>
        <v>0.14478618693140913</v>
      </c>
      <c r="Q264" s="22">
        <f t="shared" si="81"/>
        <v>6.4565422903465636E-8</v>
      </c>
      <c r="R264" s="61">
        <f t="shared" si="82"/>
        <v>6.2349548865139415E-8</v>
      </c>
      <c r="S264" s="22">
        <f t="shared" si="83"/>
        <v>3.8874662436864077E-15</v>
      </c>
      <c r="T264" s="94">
        <v>298</v>
      </c>
      <c r="U264" s="59">
        <f t="shared" si="69"/>
        <v>287.04500000000002</v>
      </c>
      <c r="V264" s="63">
        <f t="shared" si="70"/>
        <v>0.64367792576544414</v>
      </c>
      <c r="W264" s="64">
        <f t="shared" si="71"/>
        <v>4.4022826766939387</v>
      </c>
      <c r="X264" s="65">
        <f t="shared" si="76"/>
        <v>-4.5325815137370469E-9</v>
      </c>
      <c r="Y264" s="66">
        <f t="shared" si="77"/>
        <v>-4.4806237858386073E-9</v>
      </c>
      <c r="Z264" s="66">
        <f t="shared" si="78"/>
        <v>-4.4812193858251015E-9</v>
      </c>
      <c r="AA264" s="67">
        <f t="shared" si="79"/>
        <v>-4.4298436029918109E-9</v>
      </c>
      <c r="AB264" s="68">
        <f t="shared" si="74"/>
        <v>1.977020167127832E-6</v>
      </c>
      <c r="AC264" s="69"/>
      <c r="AD264" s="70">
        <f t="shared" si="75"/>
        <v>1.9770201671278319E-2</v>
      </c>
      <c r="AG264" s="71">
        <v>2580</v>
      </c>
    </row>
    <row r="265" spans="1:33">
      <c r="A265" s="54"/>
      <c r="B265" s="54"/>
      <c r="C265" s="54"/>
      <c r="D265" s="54"/>
      <c r="E265" s="54"/>
      <c r="F265" s="71">
        <v>2590</v>
      </c>
      <c r="G265" s="58">
        <v>14.16</v>
      </c>
      <c r="H265" s="58">
        <v>7.42</v>
      </c>
      <c r="I265" s="99">
        <v>7.57</v>
      </c>
      <c r="J265" s="99">
        <v>13.94</v>
      </c>
      <c r="K265" s="99">
        <v>6.96</v>
      </c>
      <c r="L265" s="99">
        <v>6.54</v>
      </c>
      <c r="M265" s="59">
        <f t="shared" si="66"/>
        <v>14.05</v>
      </c>
      <c r="N265" s="59">
        <f t="shared" si="67"/>
        <v>7.1899999999999995</v>
      </c>
      <c r="O265" s="59">
        <f t="shared" si="68"/>
        <v>7.0549999999999997</v>
      </c>
      <c r="P265" s="60">
        <f t="shared" si="80"/>
        <v>0.14119594999020774</v>
      </c>
      <c r="Q265" s="22">
        <f t="shared" si="81"/>
        <v>6.4565422903465636E-8</v>
      </c>
      <c r="R265" s="61">
        <f t="shared" si="82"/>
        <v>6.2375460485459201E-8</v>
      </c>
      <c r="S265" s="22">
        <f t="shared" si="83"/>
        <v>3.8906980707730824E-15</v>
      </c>
      <c r="T265" s="94">
        <v>298</v>
      </c>
      <c r="U265" s="59">
        <f t="shared" si="69"/>
        <v>287.05</v>
      </c>
      <c r="V265" s="63">
        <f t="shared" si="70"/>
        <v>0.64337293622115155</v>
      </c>
      <c r="W265" s="64">
        <f t="shared" si="71"/>
        <v>4.3991921956816737</v>
      </c>
      <c r="X265" s="65">
        <f t="shared" si="76"/>
        <v>-4.3266308462951245E-9</v>
      </c>
      <c r="Y265" s="66">
        <f t="shared" si="77"/>
        <v>-4.2781895933756924E-9</v>
      </c>
      <c r="Z265" s="66">
        <f t="shared" si="78"/>
        <v>-4.2787319449346226E-9</v>
      </c>
      <c r="AA265" s="67">
        <f t="shared" si="79"/>
        <v>-4.2308208991643159E-9</v>
      </c>
      <c r="AB265" s="68">
        <f t="shared" si="74"/>
        <v>1.9322099813610715E-6</v>
      </c>
      <c r="AC265" s="69"/>
      <c r="AD265" s="70">
        <f t="shared" si="75"/>
        <v>1.9322099813610716E-2</v>
      </c>
      <c r="AG265" s="71">
        <v>2590</v>
      </c>
    </row>
    <row r="266" spans="1:33">
      <c r="A266" s="54"/>
      <c r="B266" s="54"/>
      <c r="C266" s="54"/>
      <c r="D266" s="54"/>
      <c r="E266" s="54"/>
      <c r="F266" s="71">
        <v>2600</v>
      </c>
      <c r="G266" s="58">
        <v>14.16</v>
      </c>
      <c r="H266" s="58">
        <v>7.42</v>
      </c>
      <c r="I266" s="99">
        <v>7.34</v>
      </c>
      <c r="J266" s="99">
        <v>13.93</v>
      </c>
      <c r="K266" s="99">
        <v>6.96</v>
      </c>
      <c r="L266" s="99">
        <v>6.75</v>
      </c>
      <c r="M266" s="59">
        <f t="shared" si="66"/>
        <v>14.045</v>
      </c>
      <c r="N266" s="59">
        <f t="shared" si="67"/>
        <v>7.1899999999999995</v>
      </c>
      <c r="O266" s="59">
        <f t="shared" si="68"/>
        <v>7.0449999999999999</v>
      </c>
      <c r="P266" s="60">
        <f t="shared" si="80"/>
        <v>0.14098392355656911</v>
      </c>
      <c r="Q266" s="22">
        <f t="shared" si="81"/>
        <v>6.4565422903465636E-8</v>
      </c>
      <c r="R266" s="61">
        <f t="shared" si="82"/>
        <v>6.2349548865139415E-8</v>
      </c>
      <c r="S266" s="22">
        <f t="shared" si="83"/>
        <v>3.8874662436864077E-15</v>
      </c>
      <c r="T266" s="94">
        <v>298</v>
      </c>
      <c r="U266" s="59">
        <f t="shared" si="69"/>
        <v>287.04500000000002</v>
      </c>
      <c r="V266" s="63">
        <f t="shared" si="70"/>
        <v>0.64367792576544414</v>
      </c>
      <c r="W266" s="64">
        <f t="shared" si="71"/>
        <v>4.4022826766939387</v>
      </c>
      <c r="X266" s="65">
        <f t="shared" si="76"/>
        <v>-4.2179995192053859E-9</v>
      </c>
      <c r="Y266" s="66">
        <f t="shared" si="77"/>
        <v>-4.1709176695779837E-9</v>
      </c>
      <c r="Z266" s="66">
        <f t="shared" si="78"/>
        <v>-4.1714432031998452E-9</v>
      </c>
      <c r="AA266" s="67">
        <f t="shared" si="79"/>
        <v>-4.1248751550474201E-9</v>
      </c>
      <c r="AB266" s="68">
        <f t="shared" si="74"/>
        <v>1.8894244899909382E-6</v>
      </c>
      <c r="AC266" s="69"/>
      <c r="AD266" s="70">
        <f t="shared" si="75"/>
        <v>1.8894244899909381E-2</v>
      </c>
      <c r="AG266" s="71">
        <v>2600</v>
      </c>
    </row>
    <row r="267" spans="1:33">
      <c r="A267" s="54"/>
      <c r="B267" s="54"/>
      <c r="C267" s="54"/>
      <c r="D267" s="54"/>
      <c r="E267" s="54"/>
      <c r="F267" s="71">
        <v>2610</v>
      </c>
      <c r="G267" s="58">
        <v>14.17</v>
      </c>
      <c r="H267" s="58">
        <v>7.42</v>
      </c>
      <c r="I267" s="99">
        <v>7.13</v>
      </c>
      <c r="J267" s="99">
        <v>13.98</v>
      </c>
      <c r="K267" s="99">
        <v>6.96</v>
      </c>
      <c r="L267" s="99">
        <v>7.76</v>
      </c>
      <c r="M267" s="59">
        <f t="shared" si="66"/>
        <v>14.074999999999999</v>
      </c>
      <c r="N267" s="59">
        <f t="shared" si="67"/>
        <v>7.1899999999999995</v>
      </c>
      <c r="O267" s="59">
        <f t="shared" si="68"/>
        <v>7.4450000000000003</v>
      </c>
      <c r="P267" s="60">
        <f t="shared" si="80"/>
        <v>0.14906411362653826</v>
      </c>
      <c r="Q267" s="22">
        <f t="shared" si="81"/>
        <v>6.4565422903465636E-8</v>
      </c>
      <c r="R267" s="61">
        <f t="shared" si="82"/>
        <v>6.2505180204319799E-8</v>
      </c>
      <c r="S267" s="22">
        <f t="shared" si="83"/>
        <v>3.9068975523744919E-15</v>
      </c>
      <c r="T267" s="94">
        <v>298</v>
      </c>
      <c r="U267" s="59">
        <f t="shared" si="69"/>
        <v>287.07499999999999</v>
      </c>
      <c r="V267" s="63">
        <f t="shared" si="70"/>
        <v>0.64184814786024713</v>
      </c>
      <c r="W267" s="64">
        <f t="shared" si="71"/>
        <v>4.3837739123544308</v>
      </c>
      <c r="X267" s="65">
        <f t="shared" si="76"/>
        <v>-4.4015932230013977E-9</v>
      </c>
      <c r="Y267" s="66">
        <f t="shared" si="77"/>
        <v>-4.3491661545764394E-9</v>
      </c>
      <c r="Z267" s="66">
        <f t="shared" si="78"/>
        <v>-4.3497906097144723E-9</v>
      </c>
      <c r="AA267" s="67">
        <f t="shared" si="79"/>
        <v>-4.2979731207447695E-9</v>
      </c>
      <c r="AB267" s="68">
        <f t="shared" si="74"/>
        <v>1.8477118292912575E-6</v>
      </c>
      <c r="AC267" s="69">
        <f>D18</f>
        <v>0</v>
      </c>
      <c r="AD267" s="70">
        <f t="shared" si="75"/>
        <v>1.8477118292912573E-2</v>
      </c>
      <c r="AE267" s="70">
        <f>AC267*10000</f>
        <v>0</v>
      </c>
      <c r="AF267" s="74">
        <f>(AD267-AE267)*(AD267-AE267)</f>
        <v>3.4140390041028447E-4</v>
      </c>
      <c r="AG267" s="71">
        <v>2610</v>
      </c>
    </row>
    <row r="268" spans="1:33">
      <c r="A268" s="54"/>
      <c r="B268" s="54"/>
      <c r="C268" s="54"/>
      <c r="D268" s="54"/>
      <c r="E268" s="54"/>
      <c r="F268" s="71">
        <v>2620</v>
      </c>
      <c r="G268" s="58">
        <v>14.18</v>
      </c>
      <c r="H268" s="58">
        <v>7.42</v>
      </c>
      <c r="I268" s="99">
        <v>6.95</v>
      </c>
      <c r="J268" s="99">
        <v>13.99</v>
      </c>
      <c r="K268" s="99">
        <v>6.96</v>
      </c>
      <c r="L268" s="99">
        <v>8.06</v>
      </c>
      <c r="M268" s="59">
        <f t="shared" si="66"/>
        <v>14.085000000000001</v>
      </c>
      <c r="N268" s="59">
        <f t="shared" si="67"/>
        <v>7.1899999999999995</v>
      </c>
      <c r="O268" s="59">
        <f t="shared" si="68"/>
        <v>7.5050000000000008</v>
      </c>
      <c r="P268" s="60">
        <f t="shared" si="80"/>
        <v>0.15029079765436876</v>
      </c>
      <c r="Q268" s="22">
        <f t="shared" si="81"/>
        <v>6.4565422903465636E-8</v>
      </c>
      <c r="R268" s="61">
        <f t="shared" si="82"/>
        <v>6.2557143596868858E-8</v>
      </c>
      <c r="S268" s="22">
        <f t="shared" si="83"/>
        <v>3.9133962149992702E-15</v>
      </c>
      <c r="T268" s="94">
        <v>298</v>
      </c>
      <c r="U268" s="59">
        <f t="shared" si="69"/>
        <v>287.08499999999998</v>
      </c>
      <c r="V268" s="63">
        <f t="shared" si="70"/>
        <v>0.64123830687378125</v>
      </c>
      <c r="W268" s="64">
        <f t="shared" si="71"/>
        <v>4.3776224897950957</v>
      </c>
      <c r="X268" s="65">
        <f t="shared" si="76"/>
        <v>-4.3466545692582402E-9</v>
      </c>
      <c r="Y268" s="66">
        <f t="shared" si="77"/>
        <v>-4.2942955234580342E-9</v>
      </c>
      <c r="Z268" s="66">
        <f t="shared" si="78"/>
        <v>-4.2949262314274455E-9</v>
      </c>
      <c r="AA268" s="67">
        <f t="shared" si="79"/>
        <v>-4.2431826987993968E-9</v>
      </c>
      <c r="AB268" s="68">
        <f t="shared" si="74"/>
        <v>1.8042160295040444E-6</v>
      </c>
      <c r="AC268" s="69"/>
      <c r="AD268" s="70">
        <f t="shared" si="75"/>
        <v>1.8042160295040445E-2</v>
      </c>
      <c r="AG268" s="71">
        <v>2620</v>
      </c>
    </row>
    <row r="269" spans="1:33">
      <c r="A269" s="54"/>
      <c r="B269" s="54"/>
      <c r="C269" s="54"/>
      <c r="D269" s="54"/>
      <c r="E269" s="54"/>
      <c r="F269" s="71">
        <v>2630</v>
      </c>
      <c r="G269" s="58">
        <v>14.18</v>
      </c>
      <c r="H269" s="58">
        <v>7.42</v>
      </c>
      <c r="I269" s="99">
        <v>6.81</v>
      </c>
      <c r="J269" s="99">
        <v>14</v>
      </c>
      <c r="K269" s="99">
        <v>6.96</v>
      </c>
      <c r="L269" s="99">
        <v>8.2200000000000006</v>
      </c>
      <c r="M269" s="59">
        <f t="shared" si="66"/>
        <v>14.09</v>
      </c>
      <c r="N269" s="59">
        <f t="shared" si="67"/>
        <v>7.1899999999999995</v>
      </c>
      <c r="O269" s="59">
        <f t="shared" si="68"/>
        <v>7.5150000000000006</v>
      </c>
      <c r="P269" s="60">
        <f t="shared" si="80"/>
        <v>0.15050375270282712</v>
      </c>
      <c r="Q269" s="22">
        <f t="shared" si="81"/>
        <v>6.4565422903465636E-8</v>
      </c>
      <c r="R269" s="61">
        <f t="shared" si="82"/>
        <v>6.2583141490721782E-8</v>
      </c>
      <c r="S269" s="22">
        <f t="shared" si="83"/>
        <v>3.9166495988477025E-15</v>
      </c>
      <c r="T269" s="94">
        <v>298</v>
      </c>
      <c r="U269" s="59">
        <f t="shared" si="69"/>
        <v>287.08999999999997</v>
      </c>
      <c r="V269" s="63">
        <f t="shared" si="70"/>
        <v>0.64093340231216434</v>
      </c>
      <c r="W269" s="64">
        <f t="shared" si="71"/>
        <v>4.3745501766853803</v>
      </c>
      <c r="X269" s="65">
        <f t="shared" si="76"/>
        <v>-4.2557195357808183E-9</v>
      </c>
      <c r="Y269" s="66">
        <f t="shared" si="77"/>
        <v>-4.2043044769560876E-9</v>
      </c>
      <c r="Z269" s="66">
        <f t="shared" si="78"/>
        <v>-4.2049256429543929E-9</v>
      </c>
      <c r="AA269" s="67">
        <f t="shared" si="79"/>
        <v>-4.1541167410156079E-9</v>
      </c>
      <c r="AB269" s="68">
        <f t="shared" si="74"/>
        <v>1.7612688948743303E-6</v>
      </c>
      <c r="AC269" s="69"/>
      <c r="AD269" s="70">
        <f t="shared" si="75"/>
        <v>1.7612688948743304E-2</v>
      </c>
      <c r="AG269" s="71">
        <v>2630</v>
      </c>
    </row>
    <row r="270" spans="1:33">
      <c r="A270" s="54"/>
      <c r="B270" s="54"/>
      <c r="C270" s="54"/>
      <c r="D270" s="54"/>
      <c r="E270" s="54"/>
      <c r="F270" s="71">
        <v>2640</v>
      </c>
      <c r="G270" s="58">
        <v>14.19</v>
      </c>
      <c r="H270" s="58">
        <v>7.43</v>
      </c>
      <c r="I270" s="99">
        <v>6.67</v>
      </c>
      <c r="J270" s="99">
        <v>14.01</v>
      </c>
      <c r="K270" s="99">
        <v>6.96</v>
      </c>
      <c r="L270" s="99">
        <v>8.17</v>
      </c>
      <c r="M270" s="59">
        <f t="shared" si="66"/>
        <v>14.1</v>
      </c>
      <c r="N270" s="59">
        <f t="shared" si="67"/>
        <v>7.1950000000000003</v>
      </c>
      <c r="O270" s="59">
        <f t="shared" si="68"/>
        <v>7.42</v>
      </c>
      <c r="P270" s="60">
        <f t="shared" si="80"/>
        <v>0.14862626386807232</v>
      </c>
      <c r="Q270" s="22">
        <f t="shared" si="81"/>
        <v>6.3826348619054715E-8</v>
      </c>
      <c r="R270" s="61">
        <f t="shared" si="82"/>
        <v>6.3360450778582174E-8</v>
      </c>
      <c r="S270" s="22">
        <f t="shared" si="83"/>
        <v>4.0145467228651344E-15</v>
      </c>
      <c r="T270" s="94">
        <v>298</v>
      </c>
      <c r="U270" s="59">
        <f t="shared" si="69"/>
        <v>287.10000000000002</v>
      </c>
      <c r="V270" s="63">
        <f t="shared" si="70"/>
        <v>0.64032362504938145</v>
      </c>
      <c r="W270" s="64">
        <f t="shared" si="71"/>
        <v>4.3684123380791107</v>
      </c>
      <c r="X270" s="65">
        <f t="shared" si="76"/>
        <v>-4.2107458862846429E-9</v>
      </c>
      <c r="Y270" s="66">
        <f t="shared" si="77"/>
        <v>-4.1591807490830735E-9</v>
      </c>
      <c r="Z270" s="66">
        <f t="shared" si="78"/>
        <v>-4.1598122199546067E-9</v>
      </c>
      <c r="AA270" s="67">
        <f t="shared" si="79"/>
        <v>-4.1088630875370847E-9</v>
      </c>
      <c r="AB270" s="68">
        <f t="shared" si="74"/>
        <v>1.7192217340133014E-6</v>
      </c>
      <c r="AC270" s="69"/>
      <c r="AD270" s="70">
        <f t="shared" si="75"/>
        <v>1.7192217340133015E-2</v>
      </c>
      <c r="AG270" s="71">
        <v>2640</v>
      </c>
    </row>
    <row r="271" spans="1:33">
      <c r="A271" s="54"/>
      <c r="B271" s="54"/>
      <c r="C271" s="54"/>
      <c r="D271" s="54"/>
      <c r="E271" s="54"/>
      <c r="F271" s="71">
        <v>2650</v>
      </c>
      <c r="G271" s="58">
        <v>14.19</v>
      </c>
      <c r="H271" s="58">
        <v>7.43</v>
      </c>
      <c r="I271" s="99">
        <v>6.56</v>
      </c>
      <c r="J271" s="99">
        <v>14.01</v>
      </c>
      <c r="K271" s="99">
        <v>6.96</v>
      </c>
      <c r="L271" s="99">
        <v>8.26</v>
      </c>
      <c r="M271" s="59">
        <f t="shared" si="66"/>
        <v>14.1</v>
      </c>
      <c r="N271" s="59">
        <f t="shared" si="67"/>
        <v>7.1950000000000003</v>
      </c>
      <c r="O271" s="59">
        <f t="shared" si="68"/>
        <v>7.41</v>
      </c>
      <c r="P271" s="60">
        <f t="shared" si="80"/>
        <v>0.14842595893024471</v>
      </c>
      <c r="Q271" s="22">
        <f t="shared" si="81"/>
        <v>6.3826348619054715E-8</v>
      </c>
      <c r="R271" s="61">
        <f t="shared" si="82"/>
        <v>6.3360450778582174E-8</v>
      </c>
      <c r="S271" s="22">
        <f t="shared" si="83"/>
        <v>4.0145467228651344E-15</v>
      </c>
      <c r="T271" s="94">
        <v>298</v>
      </c>
      <c r="U271" s="59">
        <f t="shared" si="69"/>
        <v>287.10000000000002</v>
      </c>
      <c r="V271" s="63">
        <f t="shared" si="70"/>
        <v>0.64032362504938145</v>
      </c>
      <c r="W271" s="64">
        <f t="shared" si="71"/>
        <v>4.3684123380791107</v>
      </c>
      <c r="X271" s="65">
        <f t="shared" si="76"/>
        <v>-4.1033307476686435E-9</v>
      </c>
      <c r="Y271" s="66">
        <f t="shared" si="77"/>
        <v>-4.0531487470046064E-9</v>
      </c>
      <c r="Z271" s="66">
        <f t="shared" si="78"/>
        <v>-4.0537624516619943E-9</v>
      </c>
      <c r="AA271" s="67">
        <f t="shared" si="79"/>
        <v>-4.0041791449582199E-9</v>
      </c>
      <c r="AB271" s="68">
        <f t="shared" si="74"/>
        <v>1.6776257424934732E-6</v>
      </c>
      <c r="AC271" s="69"/>
      <c r="AD271" s="70">
        <f t="shared" si="75"/>
        <v>1.6776257424934733E-2</v>
      </c>
      <c r="AG271" s="71">
        <v>2650</v>
      </c>
    </row>
    <row r="272" spans="1:33">
      <c r="A272" s="54"/>
      <c r="B272" s="54"/>
      <c r="C272" s="54"/>
      <c r="D272" s="54"/>
      <c r="E272" s="54"/>
      <c r="F272" s="71">
        <v>2660</v>
      </c>
      <c r="G272" s="58">
        <v>14.19</v>
      </c>
      <c r="H272" s="58">
        <v>7.43</v>
      </c>
      <c r="I272" s="99">
        <v>6.45</v>
      </c>
      <c r="J272" s="99">
        <v>14.02</v>
      </c>
      <c r="K272" s="99">
        <v>6.96</v>
      </c>
      <c r="L272" s="99">
        <v>8.4700000000000006</v>
      </c>
      <c r="M272" s="59">
        <f t="shared" si="66"/>
        <v>14.105</v>
      </c>
      <c r="N272" s="59">
        <f t="shared" si="67"/>
        <v>7.1950000000000003</v>
      </c>
      <c r="O272" s="59">
        <f t="shared" si="68"/>
        <v>7.4600000000000009</v>
      </c>
      <c r="P272" s="60">
        <f t="shared" si="80"/>
        <v>0.1494400978734724</v>
      </c>
      <c r="Q272" s="22">
        <f t="shared" si="81"/>
        <v>6.3826348619054715E-8</v>
      </c>
      <c r="R272" s="61">
        <f t="shared" si="82"/>
        <v>6.3386782515920291E-8</v>
      </c>
      <c r="S272" s="22">
        <f t="shared" si="83"/>
        <v>4.0178841977205783E-15</v>
      </c>
      <c r="T272" s="94">
        <v>298</v>
      </c>
      <c r="U272" s="59">
        <f t="shared" si="69"/>
        <v>287.10500000000002</v>
      </c>
      <c r="V272" s="63">
        <f t="shared" si="70"/>
        <v>0.64001875234711025</v>
      </c>
      <c r="W272" s="64">
        <f t="shared" si="71"/>
        <v>4.3653468090961383</v>
      </c>
      <c r="X272" s="65">
        <f t="shared" si="76"/>
        <v>-4.0377283762665874E-9</v>
      </c>
      <c r="Y272" s="66">
        <f t="shared" si="77"/>
        <v>-3.9879349972784549E-9</v>
      </c>
      <c r="Z272" s="66">
        <f t="shared" si="78"/>
        <v>-3.9885490506173633E-9</v>
      </c>
      <c r="AA272" s="67">
        <f t="shared" si="79"/>
        <v>-3.939354579922325E-9</v>
      </c>
      <c r="AB272" s="68">
        <f t="shared" si="74"/>
        <v>1.6370901886768733E-6</v>
      </c>
      <c r="AC272" s="69"/>
      <c r="AD272" s="70">
        <f t="shared" si="75"/>
        <v>1.6370901886768732E-2</v>
      </c>
      <c r="AG272" s="71">
        <v>2660</v>
      </c>
    </row>
    <row r="273" spans="1:33">
      <c r="A273" s="54"/>
      <c r="B273" s="54"/>
      <c r="C273" s="54"/>
      <c r="D273" s="54"/>
      <c r="E273" s="54"/>
      <c r="F273" s="71">
        <v>2670</v>
      </c>
      <c r="G273" s="58">
        <v>14.2</v>
      </c>
      <c r="H273" s="58">
        <v>7.43</v>
      </c>
      <c r="I273" s="99">
        <v>6.36</v>
      </c>
      <c r="J273" s="99">
        <v>14.03</v>
      </c>
      <c r="K273" s="99">
        <v>6.96</v>
      </c>
      <c r="L273" s="99">
        <v>8.4600000000000009</v>
      </c>
      <c r="M273" s="59">
        <f t="shared" si="66"/>
        <v>14.114999999999998</v>
      </c>
      <c r="N273" s="59">
        <f t="shared" si="67"/>
        <v>7.1950000000000003</v>
      </c>
      <c r="O273" s="59">
        <f t="shared" si="68"/>
        <v>7.41</v>
      </c>
      <c r="P273" s="60">
        <f t="shared" si="80"/>
        <v>0.14846355440210809</v>
      </c>
      <c r="Q273" s="22">
        <f t="shared" si="81"/>
        <v>6.3826348619054715E-8</v>
      </c>
      <c r="R273" s="61">
        <f t="shared" si="82"/>
        <v>6.3439478824474703E-8</v>
      </c>
      <c r="S273" s="22">
        <f t="shared" si="83"/>
        <v>4.0245674735209745E-15</v>
      </c>
      <c r="T273" s="94">
        <v>298</v>
      </c>
      <c r="U273" s="59">
        <f t="shared" si="69"/>
        <v>287.11500000000001</v>
      </c>
      <c r="V273" s="63">
        <f t="shared" si="70"/>
        <v>0.63940903879803168</v>
      </c>
      <c r="W273" s="64">
        <f t="shared" si="71"/>
        <v>4.3592225230648456</v>
      </c>
      <c r="X273" s="65">
        <f t="shared" si="76"/>
        <v>-3.9256344682857059E-9</v>
      </c>
      <c r="Y273" s="66">
        <f t="shared" si="77"/>
        <v>-3.8773921045993995E-9</v>
      </c>
      <c r="Z273" s="66">
        <f t="shared" si="78"/>
        <v>-3.8779849579770753E-9</v>
      </c>
      <c r="AA273" s="67">
        <f t="shared" si="79"/>
        <v>-3.8303208764451221E-9</v>
      </c>
      <c r="AB273" s="68">
        <f t="shared" si="74"/>
        <v>1.5972067702569059E-6</v>
      </c>
      <c r="AC273" s="69"/>
      <c r="AD273" s="70">
        <f t="shared" si="75"/>
        <v>1.5972067702569058E-2</v>
      </c>
      <c r="AG273" s="71">
        <v>2670</v>
      </c>
    </row>
    <row r="274" spans="1:33">
      <c r="A274" s="54"/>
      <c r="B274" s="54"/>
      <c r="C274" s="54"/>
      <c r="D274" s="54"/>
      <c r="E274" s="54"/>
      <c r="F274" s="71">
        <v>2680</v>
      </c>
      <c r="G274" s="58">
        <v>14.21</v>
      </c>
      <c r="H274" s="58">
        <v>7.43</v>
      </c>
      <c r="I274" s="99">
        <v>6.28</v>
      </c>
      <c r="J274" s="99">
        <v>14.03</v>
      </c>
      <c r="K274" s="99">
        <v>6.96</v>
      </c>
      <c r="L274" s="99">
        <v>8.6300000000000008</v>
      </c>
      <c r="M274" s="59">
        <f t="shared" si="66"/>
        <v>14.120000000000001</v>
      </c>
      <c r="N274" s="59">
        <f t="shared" si="67"/>
        <v>7.1950000000000003</v>
      </c>
      <c r="O274" s="59">
        <f t="shared" si="68"/>
        <v>7.4550000000000001</v>
      </c>
      <c r="P274" s="60">
        <f t="shared" si="80"/>
        <v>0.14937776712144685</v>
      </c>
      <c r="Q274" s="22">
        <f t="shared" si="81"/>
        <v>6.3826348619054715E-8</v>
      </c>
      <c r="R274" s="61">
        <f t="shared" si="82"/>
        <v>6.3465843404788556E-8</v>
      </c>
      <c r="S274" s="22">
        <f t="shared" si="83"/>
        <v>4.0279132790811433E-15</v>
      </c>
      <c r="T274" s="94">
        <v>298</v>
      </c>
      <c r="U274" s="59">
        <f t="shared" si="69"/>
        <v>287.12</v>
      </c>
      <c r="V274" s="63">
        <f t="shared" si="70"/>
        <v>0.63910419795011264</v>
      </c>
      <c r="W274" s="64">
        <f t="shared" si="71"/>
        <v>4.3561637625384408</v>
      </c>
      <c r="X274" s="65">
        <f t="shared" si="76"/>
        <v>-3.8598245498038571E-9</v>
      </c>
      <c r="Y274" s="66">
        <f t="shared" si="77"/>
        <v>-3.8120256243823285E-9</v>
      </c>
      <c r="Z274" s="66">
        <f t="shared" si="78"/>
        <v>-3.8126175521349958E-9</v>
      </c>
      <c r="AA274" s="67">
        <f t="shared" si="79"/>
        <v>-3.7653958939497617E-9</v>
      </c>
      <c r="AB274" s="68">
        <f t="shared" si="74"/>
        <v>1.5584289211404332E-6</v>
      </c>
      <c r="AC274" s="69"/>
      <c r="AD274" s="70">
        <f t="shared" si="75"/>
        <v>1.5584289211404331E-2</v>
      </c>
      <c r="AG274" s="71">
        <v>2680</v>
      </c>
    </row>
    <row r="275" spans="1:33">
      <c r="A275" s="54"/>
      <c r="B275" s="54"/>
      <c r="C275" s="54"/>
      <c r="D275" s="54"/>
      <c r="E275" s="54"/>
      <c r="F275" s="71">
        <v>2690</v>
      </c>
      <c r="G275" s="58">
        <v>14.21</v>
      </c>
      <c r="H275" s="58">
        <v>7.43</v>
      </c>
      <c r="I275" s="99">
        <v>6.19</v>
      </c>
      <c r="J275" s="99">
        <v>14.04</v>
      </c>
      <c r="K275" s="99">
        <v>6.96</v>
      </c>
      <c r="L275" s="99">
        <v>8.56</v>
      </c>
      <c r="M275" s="59">
        <f t="shared" si="66"/>
        <v>14.125</v>
      </c>
      <c r="N275" s="59">
        <f t="shared" si="67"/>
        <v>7.1950000000000003</v>
      </c>
      <c r="O275" s="59">
        <f t="shared" si="68"/>
        <v>7.375</v>
      </c>
      <c r="P275" s="60">
        <f t="shared" si="80"/>
        <v>0.14778726533947248</v>
      </c>
      <c r="Q275" s="22">
        <f t="shared" si="81"/>
        <v>6.3826348619054715E-8</v>
      </c>
      <c r="R275" s="61">
        <f t="shared" si="82"/>
        <v>6.3492218941861615E-8</v>
      </c>
      <c r="S275" s="22">
        <f t="shared" si="83"/>
        <v>4.0312618661612904E-15</v>
      </c>
      <c r="T275" s="94">
        <v>298</v>
      </c>
      <c r="U275" s="59">
        <f t="shared" si="69"/>
        <v>287.125</v>
      </c>
      <c r="V275" s="63">
        <f t="shared" si="70"/>
        <v>0.63879936771920143</v>
      </c>
      <c r="W275" s="64">
        <f t="shared" si="71"/>
        <v>4.3531072546884904</v>
      </c>
      <c r="X275" s="65">
        <f t="shared" si="76"/>
        <v>-3.731023580864235E-9</v>
      </c>
      <c r="Y275" s="66">
        <f t="shared" si="77"/>
        <v>-3.6852415196566875E-9</v>
      </c>
      <c r="Z275" s="66">
        <f t="shared" si="78"/>
        <v>-3.6858032950201991E-9</v>
      </c>
      <c r="AA275" s="67">
        <f t="shared" si="79"/>
        <v>-3.6405692224854505E-9</v>
      </c>
      <c r="AB275" s="68">
        <f t="shared" si="74"/>
        <v>1.5203047431457863E-6</v>
      </c>
      <c r="AC275" s="69"/>
      <c r="AD275" s="70">
        <f t="shared" si="75"/>
        <v>1.5203047431457863E-2</v>
      </c>
      <c r="AG275" s="71">
        <v>2690</v>
      </c>
    </row>
    <row r="276" spans="1:33">
      <c r="A276" s="54"/>
      <c r="B276" s="54"/>
      <c r="C276" s="54"/>
      <c r="D276" s="54"/>
      <c r="E276" s="54"/>
      <c r="F276" s="71">
        <v>2700</v>
      </c>
      <c r="G276" s="58">
        <v>14.22</v>
      </c>
      <c r="H276" s="58">
        <v>7.43</v>
      </c>
      <c r="I276" s="99">
        <v>6.11</v>
      </c>
      <c r="J276" s="99">
        <v>14.05</v>
      </c>
      <c r="K276" s="99">
        <v>6.96</v>
      </c>
      <c r="L276" s="99">
        <v>8.92</v>
      </c>
      <c r="M276" s="59">
        <f t="shared" si="66"/>
        <v>14.135000000000002</v>
      </c>
      <c r="N276" s="59">
        <f t="shared" si="67"/>
        <v>7.1950000000000003</v>
      </c>
      <c r="O276" s="59">
        <f t="shared" si="68"/>
        <v>7.5150000000000006</v>
      </c>
      <c r="P276" s="60">
        <f t="shared" si="80"/>
        <v>0.15061815663649503</v>
      </c>
      <c r="Q276" s="22">
        <f t="shared" si="81"/>
        <v>6.3826348619054715E-8</v>
      </c>
      <c r="R276" s="61">
        <f t="shared" si="82"/>
        <v>6.3545002904501233E-8</v>
      </c>
      <c r="S276" s="22">
        <f t="shared" si="83"/>
        <v>4.0379673941330704E-15</v>
      </c>
      <c r="T276" s="94">
        <v>298</v>
      </c>
      <c r="U276" s="59">
        <f t="shared" si="69"/>
        <v>287.13499999999999</v>
      </c>
      <c r="V276" s="63">
        <f t="shared" si="70"/>
        <v>0.63818973910618826</v>
      </c>
      <c r="W276" s="64">
        <f t="shared" si="71"/>
        <v>4.3470009900772375</v>
      </c>
      <c r="X276" s="65">
        <f t="shared" si="76"/>
        <v>-3.7217019441312721E-9</v>
      </c>
      <c r="Y276" s="66">
        <f t="shared" si="77"/>
        <v>-3.6750165877691169E-9</v>
      </c>
      <c r="Z276" s="66">
        <f t="shared" si="78"/>
        <v>-3.6756022129834359E-9</v>
      </c>
      <c r="AA276" s="67">
        <f t="shared" si="79"/>
        <v>-3.6294877895672567E-9</v>
      </c>
      <c r="AB276" s="68">
        <f t="shared" si="74"/>
        <v>1.4834486057579474E-6</v>
      </c>
      <c r="AC276" s="69"/>
      <c r="AD276" s="70">
        <f t="shared" si="75"/>
        <v>1.4834486057579473E-2</v>
      </c>
      <c r="AG276" s="71">
        <v>2700</v>
      </c>
    </row>
    <row r="277" spans="1:33">
      <c r="A277" s="54"/>
      <c r="B277" s="54"/>
      <c r="C277" s="54"/>
      <c r="D277" s="54"/>
      <c r="E277" s="54"/>
      <c r="F277" s="71">
        <v>2710</v>
      </c>
      <c r="G277" s="58">
        <v>14.22</v>
      </c>
      <c r="H277" s="58">
        <v>7.43</v>
      </c>
      <c r="I277" s="99">
        <v>6.04</v>
      </c>
      <c r="J277" s="99">
        <v>14.06</v>
      </c>
      <c r="K277" s="99">
        <v>6.97</v>
      </c>
      <c r="L277" s="99">
        <v>9</v>
      </c>
      <c r="M277" s="59">
        <f t="shared" si="66"/>
        <v>14.14</v>
      </c>
      <c r="N277" s="59">
        <f t="shared" si="67"/>
        <v>7.1999999999999993</v>
      </c>
      <c r="O277" s="59">
        <f t="shared" si="68"/>
        <v>7.52</v>
      </c>
      <c r="P277" s="60">
        <f t="shared" si="80"/>
        <v>0.15073109906741836</v>
      </c>
      <c r="Q277" s="22">
        <f t="shared" si="81"/>
        <v>6.3095734448019402E-8</v>
      </c>
      <c r="R277" s="61">
        <f t="shared" si="82"/>
        <v>6.4307533589019428E-8</v>
      </c>
      <c r="S277" s="22">
        <f t="shared" si="83"/>
        <v>4.1354588763028619E-15</v>
      </c>
      <c r="T277" s="94">
        <v>298</v>
      </c>
      <c r="U277" s="59">
        <f t="shared" si="69"/>
        <v>287.14</v>
      </c>
      <c r="V277" s="63">
        <f t="shared" si="70"/>
        <v>0.63788494072297464</v>
      </c>
      <c r="W277" s="64">
        <f t="shared" si="71"/>
        <v>4.3439512298490168</v>
      </c>
      <c r="X277" s="65">
        <f t="shared" si="76"/>
        <v>-3.7225210980192776E-9</v>
      </c>
      <c r="Y277" s="66">
        <f t="shared" si="77"/>
        <v>-3.6746285998153383E-9</v>
      </c>
      <c r="Z277" s="66">
        <f t="shared" si="78"/>
        <v>-3.6752447659360445E-9</v>
      </c>
      <c r="AA277" s="67">
        <f t="shared" si="79"/>
        <v>-3.6279525791489407E-9</v>
      </c>
      <c r="AB277" s="68">
        <f t="shared" si="74"/>
        <v>1.4466945601992749E-6</v>
      </c>
      <c r="AC277" s="69"/>
      <c r="AD277" s="70">
        <f t="shared" si="75"/>
        <v>1.4466945601992749E-2</v>
      </c>
      <c r="AG277" s="71">
        <v>2710</v>
      </c>
    </row>
    <row r="278" spans="1:33">
      <c r="A278" s="54"/>
      <c r="B278" s="54"/>
      <c r="C278" s="54"/>
      <c r="D278" s="54"/>
      <c r="E278" s="54"/>
      <c r="F278" s="71">
        <v>2720</v>
      </c>
      <c r="G278" s="58">
        <v>14.23</v>
      </c>
      <c r="H278" s="58">
        <v>7.43</v>
      </c>
      <c r="I278" s="99">
        <v>5.97</v>
      </c>
      <c r="J278" s="99">
        <v>14.06</v>
      </c>
      <c r="K278" s="99">
        <v>6.97</v>
      </c>
      <c r="L278" s="99">
        <v>9.0500000000000007</v>
      </c>
      <c r="M278" s="59">
        <f t="shared" si="66"/>
        <v>14.145</v>
      </c>
      <c r="N278" s="59">
        <f t="shared" si="67"/>
        <v>7.1999999999999993</v>
      </c>
      <c r="O278" s="59">
        <f t="shared" si="68"/>
        <v>7.51</v>
      </c>
      <c r="P278" s="60">
        <f t="shared" si="80"/>
        <v>0.15054337474475943</v>
      </c>
      <c r="Q278" s="22">
        <f t="shared" si="81"/>
        <v>6.3095734448019402E-8</v>
      </c>
      <c r="R278" s="61">
        <f t="shared" si="82"/>
        <v>6.4334258921028894E-8</v>
      </c>
      <c r="S278" s="22">
        <f t="shared" si="83"/>
        <v>4.1388968709179856E-15</v>
      </c>
      <c r="T278" s="94">
        <v>298</v>
      </c>
      <c r="U278" s="59">
        <f t="shared" si="69"/>
        <v>287.14499999999998</v>
      </c>
      <c r="V278" s="63">
        <f t="shared" si="70"/>
        <v>0.63758015295455206</v>
      </c>
      <c r="W278" s="64">
        <f t="shared" si="71"/>
        <v>4.340903715363476</v>
      </c>
      <c r="X278" s="65">
        <f t="shared" si="76"/>
        <v>-3.6289978476176916E-9</v>
      </c>
      <c r="Y278" s="66">
        <f t="shared" si="77"/>
        <v>-3.5822951999356599E-9</v>
      </c>
      <c r="Z278" s="66">
        <f t="shared" si="78"/>
        <v>-3.5828962301352073E-9</v>
      </c>
      <c r="AA278" s="67">
        <f t="shared" si="79"/>
        <v>-3.5367791429815731E-9</v>
      </c>
      <c r="AB278" s="68">
        <f t="shared" si="74"/>
        <v>1.4099441928514901E-6</v>
      </c>
      <c r="AC278" s="69"/>
      <c r="AD278" s="70">
        <f t="shared" si="75"/>
        <v>1.4099441928514901E-2</v>
      </c>
      <c r="AG278" s="71">
        <v>2720</v>
      </c>
    </row>
    <row r="279" spans="1:33">
      <c r="A279" s="54"/>
      <c r="B279" s="54"/>
      <c r="C279" s="54"/>
      <c r="D279" s="54"/>
      <c r="E279" s="54"/>
      <c r="F279" s="71">
        <v>2730</v>
      </c>
      <c r="G279" s="58">
        <v>14.23</v>
      </c>
      <c r="H279" s="58">
        <v>7.43</v>
      </c>
      <c r="I279" s="99">
        <v>5.91</v>
      </c>
      <c r="J279" s="99">
        <v>14.08</v>
      </c>
      <c r="K279" s="99">
        <v>6.98</v>
      </c>
      <c r="L279" s="99">
        <v>9.1199999999999992</v>
      </c>
      <c r="M279" s="59">
        <f t="shared" si="66"/>
        <v>14.155000000000001</v>
      </c>
      <c r="N279" s="59">
        <f t="shared" si="67"/>
        <v>7.2050000000000001</v>
      </c>
      <c r="O279" s="59">
        <f t="shared" si="68"/>
        <v>7.5149999999999997</v>
      </c>
      <c r="P279" s="60">
        <f t="shared" si="80"/>
        <v>0.15066905867621178</v>
      </c>
      <c r="Q279" s="22">
        <f t="shared" si="81"/>
        <v>6.2373483548241788E-8</v>
      </c>
      <c r="R279" s="61">
        <f t="shared" si="82"/>
        <v>6.5133317833633075E-8</v>
      </c>
      <c r="S279" s="22">
        <f t="shared" si="83"/>
        <v>4.2423490920170646E-15</v>
      </c>
      <c r="T279" s="94">
        <v>298</v>
      </c>
      <c r="U279" s="59">
        <f t="shared" si="69"/>
        <v>287.15499999999997</v>
      </c>
      <c r="V279" s="63">
        <f t="shared" si="70"/>
        <v>0.63697060925985516</v>
      </c>
      <c r="W279" s="64">
        <f t="shared" si="71"/>
        <v>4.3348154167018906</v>
      </c>
      <c r="X279" s="65">
        <f t="shared" si="76"/>
        <v>-3.6333091352583543E-9</v>
      </c>
      <c r="Y279" s="66">
        <f t="shared" si="77"/>
        <v>-3.5852748966279811E-9</v>
      </c>
      <c r="Z279" s="66">
        <f t="shared" si="78"/>
        <v>-3.5859099342740782E-9</v>
      </c>
      <c r="AA279" s="67">
        <f t="shared" si="79"/>
        <v>-3.5384939422331131E-9</v>
      </c>
      <c r="AB279" s="68">
        <f t="shared" si="74"/>
        <v>1.374117259766922E-6</v>
      </c>
      <c r="AC279" s="69"/>
      <c r="AD279" s="70">
        <f t="shared" si="75"/>
        <v>1.3741172597669219E-2</v>
      </c>
      <c r="AG279" s="71">
        <v>2730</v>
      </c>
    </row>
    <row r="280" spans="1:33">
      <c r="A280" s="54"/>
      <c r="B280" s="54"/>
      <c r="C280" s="54"/>
      <c r="D280" s="54"/>
      <c r="E280" s="54"/>
      <c r="F280" s="71">
        <v>2740</v>
      </c>
      <c r="G280" s="58">
        <v>14.24</v>
      </c>
      <c r="H280" s="58">
        <v>7.43</v>
      </c>
      <c r="I280" s="99">
        <v>5.85</v>
      </c>
      <c r="J280" s="99">
        <v>14.09</v>
      </c>
      <c r="K280" s="99">
        <v>6.98</v>
      </c>
      <c r="L280" s="99">
        <v>9.18</v>
      </c>
      <c r="M280" s="59">
        <f t="shared" si="66"/>
        <v>14.164999999999999</v>
      </c>
      <c r="N280" s="59">
        <f t="shared" si="67"/>
        <v>7.2050000000000001</v>
      </c>
      <c r="O280" s="59">
        <f t="shared" si="68"/>
        <v>7.5149999999999997</v>
      </c>
      <c r="P280" s="60">
        <f t="shared" si="80"/>
        <v>0.15069452260016949</v>
      </c>
      <c r="Q280" s="22">
        <f t="shared" si="81"/>
        <v>6.2373483548241788E-8</v>
      </c>
      <c r="R280" s="61">
        <f t="shared" si="82"/>
        <v>6.5187466116248188E-8</v>
      </c>
      <c r="S280" s="22">
        <f t="shared" si="83"/>
        <v>4.2494057386570059E-15</v>
      </c>
      <c r="T280" s="94">
        <v>298</v>
      </c>
      <c r="U280" s="59">
        <f t="shared" si="69"/>
        <v>287.16500000000002</v>
      </c>
      <c r="V280" s="63">
        <f t="shared" si="70"/>
        <v>0.63636110801766399</v>
      </c>
      <c r="W280" s="64">
        <f t="shared" si="71"/>
        <v>4.3287360802694446</v>
      </c>
      <c r="X280" s="65">
        <f t="shared" si="76"/>
        <v>-3.5499631355863772E-9</v>
      </c>
      <c r="Y280" s="66">
        <f t="shared" si="77"/>
        <v>-3.5028787297535169E-9</v>
      </c>
      <c r="Z280" s="66">
        <f t="shared" si="78"/>
        <v>-3.5035032267378398E-9</v>
      </c>
      <c r="AA280" s="67">
        <f t="shared" si="79"/>
        <v>-3.4570267520443481E-9</v>
      </c>
      <c r="AB280" s="68">
        <f t="shared" si="74"/>
        <v>1.3382603052014294E-6</v>
      </c>
      <c r="AC280" s="69"/>
      <c r="AD280" s="70">
        <f t="shared" si="75"/>
        <v>1.3382603052014294E-2</v>
      </c>
      <c r="AG280" s="71">
        <v>2740</v>
      </c>
    </row>
    <row r="281" spans="1:33">
      <c r="A281" s="54"/>
      <c r="B281" s="54"/>
      <c r="C281" s="54"/>
      <c r="D281" s="54"/>
      <c r="E281" s="54"/>
      <c r="F281" s="71">
        <v>2750</v>
      </c>
      <c r="G281" s="58">
        <v>14.24</v>
      </c>
      <c r="H281" s="58">
        <v>7.43</v>
      </c>
      <c r="I281" s="99">
        <v>5.8</v>
      </c>
      <c r="J281" s="99">
        <v>14.1</v>
      </c>
      <c r="K281" s="99">
        <v>6.98</v>
      </c>
      <c r="L281" s="99">
        <v>9.16</v>
      </c>
      <c r="M281" s="59">
        <f t="shared" si="66"/>
        <v>14.17</v>
      </c>
      <c r="N281" s="59">
        <f t="shared" si="67"/>
        <v>7.2050000000000001</v>
      </c>
      <c r="O281" s="59">
        <f t="shared" si="68"/>
        <v>7.48</v>
      </c>
      <c r="P281" s="60">
        <f t="shared" si="80"/>
        <v>0.15000536104721363</v>
      </c>
      <c r="Q281" s="22">
        <f t="shared" si="81"/>
        <v>6.2373483548241788E-8</v>
      </c>
      <c r="R281" s="61">
        <f t="shared" si="82"/>
        <v>6.5214557136189133E-8</v>
      </c>
      <c r="S281" s="22">
        <f t="shared" si="83"/>
        <v>4.2529384624692769E-15</v>
      </c>
      <c r="T281" s="94">
        <v>298</v>
      </c>
      <c r="U281" s="59">
        <f t="shared" si="69"/>
        <v>287.17</v>
      </c>
      <c r="V281" s="63">
        <f t="shared" si="70"/>
        <v>0.63605637331487319</v>
      </c>
      <c r="W281" s="64">
        <f t="shared" si="71"/>
        <v>4.325699768575527</v>
      </c>
      <c r="X281" s="65">
        <f t="shared" si="76"/>
        <v>-3.4465008524678639E-9</v>
      </c>
      <c r="Y281" s="66">
        <f t="shared" si="77"/>
        <v>-3.4009279605523877E-9</v>
      </c>
      <c r="Z281" s="66">
        <f t="shared" si="78"/>
        <v>-3.4015305684049445E-9</v>
      </c>
      <c r="AA281" s="67">
        <f t="shared" si="79"/>
        <v>-3.356544347840797E-9</v>
      </c>
      <c r="AB281" s="68">
        <f t="shared" si="74"/>
        <v>1.303227382200407E-6</v>
      </c>
      <c r="AC281" s="69"/>
      <c r="AD281" s="70">
        <f t="shared" si="75"/>
        <v>1.3032273822004069E-2</v>
      </c>
      <c r="AG281" s="71">
        <v>2750</v>
      </c>
    </row>
    <row r="282" spans="1:33">
      <c r="A282" s="54"/>
      <c r="B282" s="54"/>
      <c r="C282" s="54"/>
      <c r="D282" s="54"/>
      <c r="E282" s="54"/>
      <c r="F282" s="71">
        <v>2760</v>
      </c>
      <c r="G282" s="58">
        <v>14.25</v>
      </c>
      <c r="H282" s="58">
        <v>7.43</v>
      </c>
      <c r="I282" s="99">
        <v>5.77</v>
      </c>
      <c r="J282" s="99">
        <v>14.1</v>
      </c>
      <c r="K282" s="99">
        <v>6.98</v>
      </c>
      <c r="L282" s="99">
        <v>9</v>
      </c>
      <c r="M282" s="59">
        <f t="shared" si="66"/>
        <v>14.175000000000001</v>
      </c>
      <c r="N282" s="59">
        <f t="shared" si="67"/>
        <v>7.2050000000000001</v>
      </c>
      <c r="O282" s="59">
        <f t="shared" si="68"/>
        <v>7.3849999999999998</v>
      </c>
      <c r="P282" s="60">
        <f t="shared" si="80"/>
        <v>0.14811272974781342</v>
      </c>
      <c r="Q282" s="22">
        <f t="shared" si="81"/>
        <v>6.2373483548241788E-8</v>
      </c>
      <c r="R282" s="61">
        <f t="shared" si="82"/>
        <v>6.5241659414787683E-8</v>
      </c>
      <c r="S282" s="22">
        <f t="shared" si="83"/>
        <v>4.2564741231951545E-15</v>
      </c>
      <c r="T282" s="94">
        <v>298</v>
      </c>
      <c r="U282" s="59">
        <f t="shared" si="69"/>
        <v>287.17500000000001</v>
      </c>
      <c r="V282" s="63">
        <f t="shared" si="70"/>
        <v>0.6357516492235451</v>
      </c>
      <c r="W282" s="64">
        <f t="shared" si="71"/>
        <v>4.3226656922653026</v>
      </c>
      <c r="X282" s="65">
        <f t="shared" si="76"/>
        <v>-3.3192832500454217E-9</v>
      </c>
      <c r="Y282" s="66">
        <f t="shared" si="77"/>
        <v>-3.2758798510764834E-9</v>
      </c>
      <c r="Z282" s="66">
        <f t="shared" si="78"/>
        <v>-3.2764473998212407E-9</v>
      </c>
      <c r="AA282" s="67">
        <f t="shared" si="79"/>
        <v>-3.2335967069079936E-9</v>
      </c>
      <c r="AB282" s="68">
        <f t="shared" si="74"/>
        <v>1.269214111770035E-6</v>
      </c>
      <c r="AC282" s="69"/>
      <c r="AD282" s="70">
        <f t="shared" si="75"/>
        <v>1.269214111770035E-2</v>
      </c>
      <c r="AG282" s="71">
        <v>2760</v>
      </c>
    </row>
    <row r="283" spans="1:33">
      <c r="A283" s="54"/>
      <c r="B283" s="54"/>
      <c r="C283" s="54"/>
      <c r="D283" s="54"/>
      <c r="E283" s="54"/>
      <c r="F283" s="71">
        <v>2770</v>
      </c>
      <c r="G283" s="58">
        <v>14.23</v>
      </c>
      <c r="H283" s="58">
        <v>7.43</v>
      </c>
      <c r="I283" s="99">
        <v>6.5</v>
      </c>
      <c r="J283" s="99">
        <v>14.11</v>
      </c>
      <c r="K283" s="99">
        <v>6.98</v>
      </c>
      <c r="L283" s="99">
        <v>8.89</v>
      </c>
      <c r="M283" s="59">
        <f t="shared" si="66"/>
        <v>14.17</v>
      </c>
      <c r="N283" s="59">
        <f t="shared" si="67"/>
        <v>7.2050000000000001</v>
      </c>
      <c r="O283" s="59">
        <f t="shared" si="68"/>
        <v>7.6950000000000003</v>
      </c>
      <c r="P283" s="60">
        <f t="shared" si="80"/>
        <v>0.15431701246768836</v>
      </c>
      <c r="Q283" s="22">
        <f t="shared" si="81"/>
        <v>6.2373483548241788E-8</v>
      </c>
      <c r="R283" s="61">
        <f t="shared" si="82"/>
        <v>6.5214557136189133E-8</v>
      </c>
      <c r="S283" s="22">
        <f t="shared" si="83"/>
        <v>4.2529384624692769E-15</v>
      </c>
      <c r="T283" s="94">
        <v>298</v>
      </c>
      <c r="U283" s="59">
        <f t="shared" si="69"/>
        <v>287.17</v>
      </c>
      <c r="V283" s="63">
        <f t="shared" si="70"/>
        <v>0.63605637331487319</v>
      </c>
      <c r="W283" s="64">
        <f t="shared" si="71"/>
        <v>4.325699768575527</v>
      </c>
      <c r="X283" s="65">
        <f t="shared" si="76"/>
        <v>-3.3638941763717104E-9</v>
      </c>
      <c r="Y283" s="66">
        <f t="shared" si="77"/>
        <v>-3.3181350684223549E-9</v>
      </c>
      <c r="Z283" s="66">
        <f t="shared" si="78"/>
        <v>-3.3187575303223235E-9</v>
      </c>
      <c r="AA283" s="67">
        <f t="shared" si="79"/>
        <v>-3.2736039495539589E-9</v>
      </c>
      <c r="AB283" s="68">
        <f t="shared" si="74"/>
        <v>1.2364515543387871E-6</v>
      </c>
      <c r="AC283" s="69"/>
      <c r="AD283" s="70">
        <f t="shared" si="75"/>
        <v>1.2364515543387871E-2</v>
      </c>
      <c r="AG283" s="71">
        <v>2770</v>
      </c>
    </row>
    <row r="284" spans="1:33">
      <c r="A284" s="54"/>
      <c r="B284" s="54"/>
      <c r="C284" s="54"/>
      <c r="D284" s="54"/>
      <c r="E284" s="54"/>
      <c r="F284" s="71">
        <v>2780</v>
      </c>
      <c r="G284" s="58">
        <v>14.26</v>
      </c>
      <c r="H284" s="58">
        <v>7.43</v>
      </c>
      <c r="I284" s="99">
        <v>8.19</v>
      </c>
      <c r="J284" s="99">
        <v>14.11</v>
      </c>
      <c r="K284" s="99">
        <v>6.98</v>
      </c>
      <c r="L284" s="99">
        <v>8.77</v>
      </c>
      <c r="M284" s="59">
        <f t="shared" si="66"/>
        <v>14.184999999999999</v>
      </c>
      <c r="N284" s="59">
        <f t="shared" si="67"/>
        <v>7.2050000000000001</v>
      </c>
      <c r="O284" s="59">
        <f t="shared" si="68"/>
        <v>8.48</v>
      </c>
      <c r="P284" s="60">
        <f t="shared" si="80"/>
        <v>0.17010267981880051</v>
      </c>
      <c r="Q284" s="22">
        <f t="shared" si="81"/>
        <v>6.2373483548241788E-8</v>
      </c>
      <c r="R284" s="61">
        <f t="shared" si="82"/>
        <v>6.5295897766675343E-8</v>
      </c>
      <c r="S284" s="22">
        <f t="shared" si="83"/>
        <v>4.2635542651561184E-15</v>
      </c>
      <c r="T284" s="94">
        <v>298</v>
      </c>
      <c r="U284" s="59">
        <f t="shared" si="69"/>
        <v>287.185</v>
      </c>
      <c r="V284" s="63">
        <f t="shared" si="70"/>
        <v>0.63514223287306504</v>
      </c>
      <c r="W284" s="64">
        <f t="shared" si="71"/>
        <v>4.3166042389107897</v>
      </c>
      <c r="X284" s="65">
        <f t="shared" si="76"/>
        <v>-3.6251090906071199E-9</v>
      </c>
      <c r="Y284" s="66">
        <f t="shared" si="77"/>
        <v>-3.5705018174780292E-9</v>
      </c>
      <c r="Z284" s="66">
        <f t="shared" si="78"/>
        <v>-3.5713244008000931E-9</v>
      </c>
      <c r="AA284" s="67">
        <f t="shared" si="79"/>
        <v>-3.5175149288245764E-9</v>
      </c>
      <c r="AB284" s="68">
        <f t="shared" si="74"/>
        <v>1.2032660821330955E-6</v>
      </c>
      <c r="AC284" s="69"/>
      <c r="AD284" s="70">
        <f t="shared" si="75"/>
        <v>1.2032660821330955E-2</v>
      </c>
      <c r="AG284" s="71">
        <v>2780</v>
      </c>
    </row>
    <row r="285" spans="1:33">
      <c r="A285" s="54"/>
      <c r="B285" s="54"/>
      <c r="C285" s="54"/>
      <c r="D285" s="54"/>
      <c r="E285" s="54"/>
      <c r="F285" s="71">
        <v>2790</v>
      </c>
      <c r="G285" s="58">
        <v>14.31</v>
      </c>
      <c r="H285" s="58">
        <v>7.43</v>
      </c>
      <c r="I285" s="99">
        <v>8.51</v>
      </c>
      <c r="J285" s="99">
        <v>14.11</v>
      </c>
      <c r="K285" s="99">
        <v>6.98</v>
      </c>
      <c r="L285" s="99">
        <v>8.58</v>
      </c>
      <c r="M285" s="59">
        <f t="shared" si="66"/>
        <v>14.21</v>
      </c>
      <c r="N285" s="59">
        <f t="shared" si="67"/>
        <v>7.2050000000000001</v>
      </c>
      <c r="O285" s="59">
        <f t="shared" si="68"/>
        <v>8.5449999999999999</v>
      </c>
      <c r="P285" s="60">
        <f t="shared" si="80"/>
        <v>0.17147900971377195</v>
      </c>
      <c r="Q285" s="22">
        <f t="shared" si="81"/>
        <v>6.2373483548241788E-8</v>
      </c>
      <c r="R285" s="61">
        <f t="shared" si="82"/>
        <v>6.5431691000667056E-8</v>
      </c>
      <c r="S285" s="22">
        <f t="shared" si="83"/>
        <v>4.2813061872067745E-15</v>
      </c>
      <c r="T285" s="94">
        <v>298</v>
      </c>
      <c r="U285" s="59">
        <f t="shared" si="69"/>
        <v>287.20999999999998</v>
      </c>
      <c r="V285" s="63">
        <f t="shared" si="70"/>
        <v>0.63361887765867964</v>
      </c>
      <c r="W285" s="64">
        <f t="shared" si="71"/>
        <v>4.3014896043935282</v>
      </c>
      <c r="X285" s="65">
        <f t="shared" si="76"/>
        <v>-3.5732602206139346E-9</v>
      </c>
      <c r="Y285" s="66">
        <f t="shared" si="77"/>
        <v>-3.5185810756957428E-9</v>
      </c>
      <c r="Z285" s="66">
        <f t="shared" si="78"/>
        <v>-3.5194177930643064E-9</v>
      </c>
      <c r="AA285" s="67">
        <f t="shared" si="79"/>
        <v>-3.4655497580932056E-9</v>
      </c>
      <c r="AB285" s="68">
        <f t="shared" si="74"/>
        <v>1.1675556213731158E-6</v>
      </c>
      <c r="AC285" s="69"/>
      <c r="AD285" s="70">
        <f t="shared" si="75"/>
        <v>1.1675556213731158E-2</v>
      </c>
      <c r="AG285" s="71">
        <v>2790</v>
      </c>
    </row>
    <row r="286" spans="1:33">
      <c r="A286" s="54"/>
      <c r="B286" s="54"/>
      <c r="C286" s="54"/>
      <c r="D286" s="54"/>
      <c r="E286" s="54"/>
      <c r="F286" s="71">
        <v>2800</v>
      </c>
      <c r="G286" s="58">
        <v>14.31</v>
      </c>
      <c r="H286" s="58">
        <v>7.43</v>
      </c>
      <c r="I286" s="99">
        <v>8.6300000000000008</v>
      </c>
      <c r="J286" s="99">
        <v>14.12</v>
      </c>
      <c r="K286" s="99">
        <v>6.98</v>
      </c>
      <c r="L286" s="99">
        <v>8.56</v>
      </c>
      <c r="M286" s="59">
        <f t="shared" si="66"/>
        <v>14.215</v>
      </c>
      <c r="N286" s="59">
        <f t="shared" si="67"/>
        <v>7.2050000000000001</v>
      </c>
      <c r="O286" s="59">
        <f t="shared" si="68"/>
        <v>8.5950000000000006</v>
      </c>
      <c r="P286" s="60">
        <f t="shared" si="80"/>
        <v>0.17249698529457239</v>
      </c>
      <c r="Q286" s="22">
        <f t="shared" si="81"/>
        <v>6.2373483548241788E-8</v>
      </c>
      <c r="R286" s="61">
        <f t="shared" si="82"/>
        <v>6.5458883517131935E-8</v>
      </c>
      <c r="S286" s="22">
        <f t="shared" si="83"/>
        <v>4.2848654313094466E-15</v>
      </c>
      <c r="T286" s="94">
        <v>298</v>
      </c>
      <c r="U286" s="59">
        <f t="shared" si="69"/>
        <v>287.21499999999997</v>
      </c>
      <c r="V286" s="63">
        <f t="shared" si="70"/>
        <v>0.63331423843910994</v>
      </c>
      <c r="W286" s="64">
        <f t="shared" si="71"/>
        <v>4.2984733492898108</v>
      </c>
      <c r="X286" s="65">
        <f t="shared" si="76"/>
        <v>-3.4914779636248932E-9</v>
      </c>
      <c r="Y286" s="66">
        <f t="shared" si="77"/>
        <v>-3.4376506810194486E-9</v>
      </c>
      <c r="Z286" s="66">
        <f t="shared" si="78"/>
        <v>-3.438480523390752E-9</v>
      </c>
      <c r="AA286" s="67">
        <f t="shared" si="79"/>
        <v>-3.3854574961929778E-9</v>
      </c>
      <c r="AB286" s="68">
        <f t="shared" si="74"/>
        <v>1.132364275179404E-6</v>
      </c>
      <c r="AC286" s="69"/>
      <c r="AD286" s="70">
        <f t="shared" si="75"/>
        <v>1.132364275179404E-2</v>
      </c>
      <c r="AG286" s="71">
        <v>2800</v>
      </c>
    </row>
    <row r="287" spans="1:33">
      <c r="A287" s="54"/>
      <c r="B287" s="54"/>
      <c r="C287" s="54"/>
      <c r="D287" s="54"/>
      <c r="E287" s="54"/>
      <c r="F287" s="71">
        <v>2810</v>
      </c>
      <c r="G287" s="58">
        <v>14.31</v>
      </c>
      <c r="H287" s="58">
        <v>7.43</v>
      </c>
      <c r="I287" s="99">
        <v>8.4499999999999993</v>
      </c>
      <c r="J287" s="99">
        <v>14.12</v>
      </c>
      <c r="K287" s="99">
        <v>6.98</v>
      </c>
      <c r="L287" s="99">
        <v>8.5500000000000007</v>
      </c>
      <c r="M287" s="59">
        <f t="shared" ref="M287:M302" si="84">(G287+J287)/2</f>
        <v>14.215</v>
      </c>
      <c r="N287" s="59">
        <f t="shared" ref="N287:N302" si="85">(H287+K287)/2</f>
        <v>7.2050000000000001</v>
      </c>
      <c r="O287" s="59">
        <f t="shared" ref="O287:O302" si="86">(I287+L287)/2</f>
        <v>8.5</v>
      </c>
      <c r="P287" s="60">
        <f t="shared" si="80"/>
        <v>0.17059038685327113</v>
      </c>
      <c r="Q287" s="22">
        <f t="shared" si="81"/>
        <v>6.2373483548241788E-8</v>
      </c>
      <c r="R287" s="61">
        <f t="shared" si="82"/>
        <v>6.5458883517131935E-8</v>
      </c>
      <c r="S287" s="22">
        <f t="shared" si="83"/>
        <v>4.2848654313094466E-15</v>
      </c>
      <c r="T287" s="94">
        <v>298</v>
      </c>
      <c r="U287" s="59">
        <f t="shared" ref="U287:U302" si="87">273+M287</f>
        <v>287.21499999999997</v>
      </c>
      <c r="V287" s="63">
        <f t="shared" ref="V287:V302" si="88">((1/U287)-(1/298))*5026</f>
        <v>0.63331423843910994</v>
      </c>
      <c r="W287" s="64">
        <f t="shared" ref="W287:W302" si="89">POWER(10,V287)</f>
        <v>4.2984733492898108</v>
      </c>
      <c r="X287" s="65">
        <f t="shared" si="76"/>
        <v>-3.348046809970556E-9</v>
      </c>
      <c r="Y287" s="66">
        <f t="shared" si="77"/>
        <v>-3.2970012800977852E-9</v>
      </c>
      <c r="Z287" s="66">
        <f t="shared" si="78"/>
        <v>-3.2977795386670011E-9</v>
      </c>
      <c r="AA287" s="67">
        <f t="shared" si="79"/>
        <v>-3.2474885361414531E-9</v>
      </c>
      <c r="AB287" s="68">
        <f t="shared" si="74"/>
        <v>1.0979822787316736E-6</v>
      </c>
      <c r="AC287" s="69"/>
      <c r="AD287" s="70">
        <f t="shared" si="75"/>
        <v>1.0979822787316736E-2</v>
      </c>
      <c r="AG287" s="71">
        <v>2810</v>
      </c>
    </row>
    <row r="288" spans="1:33">
      <c r="A288" s="54"/>
      <c r="B288" s="54"/>
      <c r="C288" s="54"/>
      <c r="D288" s="54"/>
      <c r="E288" s="54"/>
      <c r="F288" s="71">
        <v>2820</v>
      </c>
      <c r="G288" s="58">
        <v>14.31</v>
      </c>
      <c r="H288" s="58">
        <v>7.42</v>
      </c>
      <c r="I288" s="99">
        <v>8.26</v>
      </c>
      <c r="J288" s="99">
        <v>14.13</v>
      </c>
      <c r="K288" s="99">
        <v>6.98</v>
      </c>
      <c r="L288" s="99">
        <v>8.2799999999999994</v>
      </c>
      <c r="M288" s="59">
        <f t="shared" si="84"/>
        <v>14.22</v>
      </c>
      <c r="N288" s="59">
        <f t="shared" si="85"/>
        <v>7.2</v>
      </c>
      <c r="O288" s="59">
        <f t="shared" si="86"/>
        <v>8.27</v>
      </c>
      <c r="P288" s="60">
        <f t="shared" si="80"/>
        <v>0.16598845003631882</v>
      </c>
      <c r="Q288" s="22">
        <f t="shared" si="81"/>
        <v>6.3095734448019177E-8</v>
      </c>
      <c r="R288" s="61">
        <f t="shared" si="82"/>
        <v>6.4736474291430252E-8</v>
      </c>
      <c r="S288" s="22">
        <f t="shared" si="83"/>
        <v>4.1908111036850096E-15</v>
      </c>
      <c r="T288" s="94">
        <v>298</v>
      </c>
      <c r="U288" s="59">
        <f t="shared" si="87"/>
        <v>287.22000000000003</v>
      </c>
      <c r="V288" s="63">
        <f t="shared" si="88"/>
        <v>0.63300960982601373</v>
      </c>
      <c r="W288" s="64">
        <f t="shared" si="89"/>
        <v>4.2954593141246775</v>
      </c>
      <c r="X288" s="65">
        <f t="shared" si="76"/>
        <v>-3.092698213929612E-9</v>
      </c>
      <c r="Y288" s="66">
        <f t="shared" si="77"/>
        <v>-3.0477934330650591E-9</v>
      </c>
      <c r="Z288" s="66">
        <f t="shared" si="78"/>
        <v>-3.048445433100308E-9</v>
      </c>
      <c r="AA288" s="67">
        <f t="shared" si="79"/>
        <v>-3.0041737186947665E-9</v>
      </c>
      <c r="AB288" s="68">
        <f t="shared" ref="AB288:AB302" si="90">AB287+10*(0.166666666666666*(X287+2*Y287+2*Z287+AA287))</f>
        <v>1.0650071170922712E-6</v>
      </c>
      <c r="AC288" s="69"/>
      <c r="AD288" s="70">
        <f t="shared" ref="AD288:AD302" si="91">AB288*10000</f>
        <v>1.0650071170922712E-2</v>
      </c>
      <c r="AG288" s="71">
        <v>2820</v>
      </c>
    </row>
    <row r="289" spans="1:33">
      <c r="A289" s="54"/>
      <c r="B289" s="54"/>
      <c r="C289" s="54"/>
      <c r="D289" s="54"/>
      <c r="E289" s="54"/>
      <c r="F289" s="71">
        <v>2830</v>
      </c>
      <c r="G289" s="58">
        <v>14.32</v>
      </c>
      <c r="H289" s="58">
        <v>7.43</v>
      </c>
      <c r="I289" s="99">
        <v>8.91</v>
      </c>
      <c r="J289" s="99">
        <v>14.13</v>
      </c>
      <c r="K289" s="99">
        <v>6.98</v>
      </c>
      <c r="L289" s="99">
        <v>8.11</v>
      </c>
      <c r="M289" s="59">
        <f t="shared" si="84"/>
        <v>14.225000000000001</v>
      </c>
      <c r="N289" s="59">
        <f t="shared" si="85"/>
        <v>7.2050000000000001</v>
      </c>
      <c r="O289" s="59">
        <f t="shared" si="86"/>
        <v>8.51</v>
      </c>
      <c r="P289" s="60">
        <f t="shared" si="80"/>
        <v>0.17081997538522298</v>
      </c>
      <c r="Q289" s="22">
        <f t="shared" si="81"/>
        <v>6.2373483548241788E-8</v>
      </c>
      <c r="R289" s="61">
        <f t="shared" si="82"/>
        <v>6.5513302457272665E-8</v>
      </c>
      <c r="S289" s="22">
        <f t="shared" si="83"/>
        <v>4.2919927988580884E-15</v>
      </c>
      <c r="T289" s="94">
        <v>298</v>
      </c>
      <c r="U289" s="59">
        <f t="shared" si="87"/>
        <v>287.22500000000002</v>
      </c>
      <c r="V289" s="63">
        <f t="shared" si="88"/>
        <v>0.63270499181884388</v>
      </c>
      <c r="W289" s="64">
        <f t="shared" si="89"/>
        <v>4.2924474971889577</v>
      </c>
      <c r="X289" s="65">
        <f t="shared" si="76"/>
        <v>-3.1684894846349302E-9</v>
      </c>
      <c r="Y289" s="66">
        <f t="shared" si="77"/>
        <v>-3.119968052583516E-9</v>
      </c>
      <c r="Z289" s="66">
        <f t="shared" si="78"/>
        <v>-3.1207110972992202E-9</v>
      </c>
      <c r="AA289" s="67">
        <f t="shared" si="79"/>
        <v>-3.0729099523726384E-9</v>
      </c>
      <c r="AB289" s="68">
        <f t="shared" si="90"/>
        <v>1.0345248676506794E-6</v>
      </c>
      <c r="AC289" s="69"/>
      <c r="AD289" s="70">
        <f t="shared" si="91"/>
        <v>1.0345248676506795E-2</v>
      </c>
      <c r="AG289" s="71">
        <v>2830</v>
      </c>
    </row>
    <row r="290" spans="1:33">
      <c r="A290" s="54"/>
      <c r="B290" s="54"/>
      <c r="C290" s="54"/>
      <c r="D290" s="54"/>
      <c r="E290" s="54"/>
      <c r="F290" s="71">
        <v>2840</v>
      </c>
      <c r="G290" s="58">
        <v>14.33</v>
      </c>
      <c r="H290" s="58">
        <v>7.44</v>
      </c>
      <c r="I290" s="99">
        <v>8.9</v>
      </c>
      <c r="J290" s="99">
        <v>14.13</v>
      </c>
      <c r="K290" s="99">
        <v>6.99</v>
      </c>
      <c r="L290" s="99">
        <v>8.06</v>
      </c>
      <c r="M290" s="59">
        <f t="shared" si="84"/>
        <v>14.23</v>
      </c>
      <c r="N290" s="59">
        <f t="shared" si="85"/>
        <v>7.2149999999999999</v>
      </c>
      <c r="O290" s="59">
        <f t="shared" si="86"/>
        <v>8.48</v>
      </c>
      <c r="P290" s="60">
        <f t="shared" si="80"/>
        <v>0.17023218951177507</v>
      </c>
      <c r="Q290" s="22">
        <f t="shared" si="81"/>
        <v>6.0953689724016779E-8</v>
      </c>
      <c r="R290" s="61">
        <f t="shared" si="82"/>
        <v>6.7067163923862723E-8</v>
      </c>
      <c r="S290" s="22">
        <f t="shared" si="83"/>
        <v>4.4980044767902734E-15</v>
      </c>
      <c r="T290" s="94">
        <v>298</v>
      </c>
      <c r="U290" s="59">
        <f t="shared" si="87"/>
        <v>287.23</v>
      </c>
      <c r="V290" s="63">
        <f t="shared" si="88"/>
        <v>0.63240038441704249</v>
      </c>
      <c r="W290" s="64">
        <f t="shared" si="89"/>
        <v>4.2894378967747517</v>
      </c>
      <c r="X290" s="65">
        <f t="shared" si="76"/>
        <v>-3.2115852803144363E-9</v>
      </c>
      <c r="Y290" s="66">
        <f t="shared" si="77"/>
        <v>-3.1601845446445266E-9</v>
      </c>
      <c r="Z290" s="66">
        <f t="shared" si="78"/>
        <v>-3.1610072024277726E-9</v>
      </c>
      <c r="AA290" s="67">
        <f t="shared" si="79"/>
        <v>-3.110402791617288E-9</v>
      </c>
      <c r="AB290" s="68">
        <f t="shared" si="90"/>
        <v>1.0033202714227244E-6</v>
      </c>
      <c r="AC290" s="69"/>
      <c r="AD290" s="70">
        <f t="shared" si="91"/>
        <v>1.0033202714227245E-2</v>
      </c>
      <c r="AG290" s="71">
        <v>2840</v>
      </c>
    </row>
    <row r="291" spans="1:33">
      <c r="A291" s="54"/>
      <c r="B291" s="54"/>
      <c r="C291" s="54"/>
      <c r="D291" s="54"/>
      <c r="E291" s="54"/>
      <c r="F291" s="71">
        <v>2850</v>
      </c>
      <c r="G291" s="58">
        <v>14.33</v>
      </c>
      <c r="H291" s="58">
        <v>7.46</v>
      </c>
      <c r="I291" s="99">
        <v>9.1</v>
      </c>
      <c r="J291" s="99">
        <v>14.13</v>
      </c>
      <c r="K291" s="99">
        <v>6.99</v>
      </c>
      <c r="L291" s="99">
        <v>7.93</v>
      </c>
      <c r="M291" s="59">
        <f t="shared" si="84"/>
        <v>14.23</v>
      </c>
      <c r="N291" s="59">
        <f t="shared" si="85"/>
        <v>7.2249999999999996</v>
      </c>
      <c r="O291" s="59">
        <f t="shared" si="86"/>
        <v>8.5150000000000006</v>
      </c>
      <c r="P291" s="60">
        <f t="shared" si="80"/>
        <v>0.17093479878452419</v>
      </c>
      <c r="Q291" s="22">
        <f t="shared" si="81"/>
        <v>5.9566214352900919E-8</v>
      </c>
      <c r="R291" s="61">
        <f t="shared" si="82"/>
        <v>6.8629358855433331E-8</v>
      </c>
      <c r="S291" s="22">
        <f t="shared" si="83"/>
        <v>4.7099888969078452E-15</v>
      </c>
      <c r="T291" s="94">
        <v>298</v>
      </c>
      <c r="U291" s="59">
        <f t="shared" si="87"/>
        <v>287.23</v>
      </c>
      <c r="V291" s="63">
        <f t="shared" si="88"/>
        <v>0.63240038441704249</v>
      </c>
      <c r="W291" s="64">
        <f t="shared" si="89"/>
        <v>4.2894378967747517</v>
      </c>
      <c r="X291" s="65">
        <f t="shared" si="76"/>
        <v>-3.2704437077714579E-9</v>
      </c>
      <c r="Y291" s="66">
        <f t="shared" si="77"/>
        <v>-3.2154078988158611E-9</v>
      </c>
      <c r="Z291" s="66">
        <f t="shared" si="78"/>
        <v>-3.2163340545727076E-9</v>
      </c>
      <c r="AA291" s="67">
        <f t="shared" si="79"/>
        <v>-3.1621932302327603E-9</v>
      </c>
      <c r="AB291" s="68">
        <f t="shared" si="90"/>
        <v>9.7171298547926409E-7</v>
      </c>
      <c r="AC291" s="69"/>
      <c r="AD291" s="70">
        <f t="shared" si="91"/>
        <v>9.7171298547926409E-3</v>
      </c>
      <c r="AG291" s="71">
        <v>2850</v>
      </c>
    </row>
    <row r="292" spans="1:33">
      <c r="A292" s="54"/>
      <c r="B292" s="54"/>
      <c r="C292" s="54"/>
      <c r="D292" s="54"/>
      <c r="E292" s="54"/>
      <c r="F292" s="71">
        <v>2860</v>
      </c>
      <c r="G292" s="58">
        <v>14.34</v>
      </c>
      <c r="H292" s="58">
        <v>7.46</v>
      </c>
      <c r="I292" s="99">
        <v>8.94</v>
      </c>
      <c r="J292" s="99">
        <v>14.15</v>
      </c>
      <c r="K292" s="99">
        <v>6.99</v>
      </c>
      <c r="L292" s="99">
        <v>7.95</v>
      </c>
      <c r="M292" s="59">
        <f t="shared" si="84"/>
        <v>14.245000000000001</v>
      </c>
      <c r="N292" s="59">
        <f t="shared" si="85"/>
        <v>7.2249999999999996</v>
      </c>
      <c r="O292" s="59">
        <f t="shared" si="86"/>
        <v>8.4450000000000003</v>
      </c>
      <c r="P292" s="60">
        <f t="shared" si="80"/>
        <v>0.16957261561312748</v>
      </c>
      <c r="Q292" s="22">
        <f t="shared" si="81"/>
        <v>5.9566214352900919E-8</v>
      </c>
      <c r="R292" s="61">
        <f t="shared" si="82"/>
        <v>6.8714958690260208E-8</v>
      </c>
      <c r="S292" s="22">
        <f t="shared" si="83"/>
        <v>4.7217455478041669E-15</v>
      </c>
      <c r="T292" s="94">
        <v>298</v>
      </c>
      <c r="U292" s="59">
        <f t="shared" si="87"/>
        <v>287.245</v>
      </c>
      <c r="V292" s="63">
        <f t="shared" si="88"/>
        <v>0.63148662583831228</v>
      </c>
      <c r="W292" s="64">
        <f t="shared" si="89"/>
        <v>4.2804223776031627</v>
      </c>
      <c r="X292" s="65">
        <f t="shared" si="76"/>
        <v>-3.1514581505853068E-9</v>
      </c>
      <c r="Y292" s="66">
        <f t="shared" si="77"/>
        <v>-3.0986048748392957E-9</v>
      </c>
      <c r="Z292" s="66">
        <f t="shared" si="78"/>
        <v>-3.0994912799964017E-9</v>
      </c>
      <c r="AA292" s="67">
        <f t="shared" si="79"/>
        <v>-3.0474946775094658E-9</v>
      </c>
      <c r="AB292" s="68">
        <f t="shared" si="90"/>
        <v>9.395527840712953E-7</v>
      </c>
      <c r="AC292" s="69"/>
      <c r="AD292" s="70">
        <f t="shared" si="91"/>
        <v>9.3955278407129531E-3</v>
      </c>
      <c r="AG292" s="71">
        <v>2860</v>
      </c>
    </row>
    <row r="293" spans="1:33">
      <c r="A293" s="54"/>
      <c r="B293" s="54"/>
      <c r="C293" s="54"/>
      <c r="D293" s="54"/>
      <c r="E293" s="54"/>
      <c r="F293" s="71">
        <v>2870</v>
      </c>
      <c r="G293" s="58">
        <v>14.34</v>
      </c>
      <c r="H293" s="58">
        <v>7.46</v>
      </c>
      <c r="I293" s="99">
        <v>8.39</v>
      </c>
      <c r="J293" s="99">
        <v>14.14</v>
      </c>
      <c r="K293" s="99">
        <v>6.98</v>
      </c>
      <c r="L293" s="99">
        <v>8.56</v>
      </c>
      <c r="M293" s="59">
        <f t="shared" si="84"/>
        <v>14.24</v>
      </c>
      <c r="N293" s="59">
        <f t="shared" si="85"/>
        <v>7.2200000000000006</v>
      </c>
      <c r="O293" s="59">
        <f t="shared" si="86"/>
        <v>8.4750000000000014</v>
      </c>
      <c r="P293" s="60">
        <f t="shared" si="80"/>
        <v>0.17016060649099943</v>
      </c>
      <c r="Q293" s="22">
        <f t="shared" si="81"/>
        <v>6.0255958607435649E-8</v>
      </c>
      <c r="R293" s="61">
        <f t="shared" si="82"/>
        <v>6.790016668126165E-8</v>
      </c>
      <c r="S293" s="22">
        <f t="shared" si="83"/>
        <v>4.6104326353431148E-15</v>
      </c>
      <c r="T293" s="94">
        <v>298</v>
      </c>
      <c r="U293" s="59">
        <f t="shared" si="87"/>
        <v>287.24</v>
      </c>
      <c r="V293" s="63">
        <f t="shared" si="88"/>
        <v>0.63179120142733036</v>
      </c>
      <c r="W293" s="64">
        <f t="shared" si="89"/>
        <v>4.2834253386862891</v>
      </c>
      <c r="X293" s="65">
        <f t="shared" si="76"/>
        <v>-2.9838859755485697E-9</v>
      </c>
      <c r="Y293" s="66">
        <f t="shared" si="77"/>
        <v>-2.9348877424357155E-9</v>
      </c>
      <c r="Z293" s="66">
        <f t="shared" si="78"/>
        <v>-2.935692339819079E-9</v>
      </c>
      <c r="AA293" s="67">
        <f t="shared" si="79"/>
        <v>-2.8874722795877973E-9</v>
      </c>
      <c r="AB293" s="68">
        <f t="shared" si="90"/>
        <v>9.0856087550835183E-7</v>
      </c>
      <c r="AC293" s="69"/>
      <c r="AD293" s="70">
        <f t="shared" si="91"/>
        <v>9.0856087550835185E-3</v>
      </c>
      <c r="AG293" s="71">
        <v>2870</v>
      </c>
    </row>
    <row r="294" spans="1:33">
      <c r="A294" s="54"/>
      <c r="B294" s="54"/>
      <c r="C294" s="54"/>
      <c r="D294" s="54"/>
      <c r="E294" s="54"/>
      <c r="F294" s="71">
        <v>2880</v>
      </c>
      <c r="G294" s="58">
        <v>14.34</v>
      </c>
      <c r="H294" s="58">
        <v>7.47</v>
      </c>
      <c r="I294" s="99">
        <v>8.15</v>
      </c>
      <c r="J294" s="99">
        <v>14.17</v>
      </c>
      <c r="K294" s="99">
        <v>6.98</v>
      </c>
      <c r="L294" s="99">
        <v>8.65</v>
      </c>
      <c r="M294" s="59">
        <f t="shared" si="84"/>
        <v>14.254999999999999</v>
      </c>
      <c r="N294" s="59">
        <f t="shared" si="85"/>
        <v>7.2249999999999996</v>
      </c>
      <c r="O294" s="59">
        <f t="shared" si="86"/>
        <v>8.4</v>
      </c>
      <c r="P294" s="60">
        <f t="shared" si="80"/>
        <v>0.1686975809621625</v>
      </c>
      <c r="Q294" s="22">
        <f t="shared" si="81"/>
        <v>5.9566214352900919E-8</v>
      </c>
      <c r="R294" s="61">
        <f t="shared" si="82"/>
        <v>6.8772084553440557E-8</v>
      </c>
      <c r="S294" s="22">
        <f t="shared" si="83"/>
        <v>4.7295996138255773E-15</v>
      </c>
      <c r="T294" s="94">
        <v>298</v>
      </c>
      <c r="U294" s="59">
        <f t="shared" si="87"/>
        <v>287.255</v>
      </c>
      <c r="V294" s="63">
        <f t="shared" si="88"/>
        <v>0.63087750646918428</v>
      </c>
      <c r="W294" s="64">
        <f t="shared" si="89"/>
        <v>4.2744230828472158</v>
      </c>
      <c r="X294" s="65">
        <f t="shared" si="76"/>
        <v>-2.942831469009421E-9</v>
      </c>
      <c r="Y294" s="66">
        <f t="shared" si="77"/>
        <v>-2.8935810636707649E-9</v>
      </c>
      <c r="Z294" s="66">
        <f t="shared" si="78"/>
        <v>-2.89440530469563E-9</v>
      </c>
      <c r="AA294" s="67">
        <f t="shared" si="79"/>
        <v>-2.8459515518467847E-9</v>
      </c>
      <c r="AB294" s="68">
        <f t="shared" si="90"/>
        <v>8.7920667814227535E-7</v>
      </c>
      <c r="AC294" s="69"/>
      <c r="AD294" s="70">
        <f t="shared" si="91"/>
        <v>8.7920667814227541E-3</v>
      </c>
      <c r="AG294" s="71">
        <v>2880</v>
      </c>
    </row>
    <row r="295" spans="1:33">
      <c r="A295" s="54"/>
      <c r="B295" s="54"/>
      <c r="C295" s="54"/>
      <c r="D295" s="54"/>
      <c r="E295" s="54"/>
      <c r="F295" s="71">
        <v>2890</v>
      </c>
      <c r="G295" s="58">
        <v>14.34</v>
      </c>
      <c r="H295" s="58">
        <v>7.47</v>
      </c>
      <c r="I295" s="99">
        <v>7.94</v>
      </c>
      <c r="J295" s="99">
        <v>14.19</v>
      </c>
      <c r="K295" s="99">
        <v>6.99</v>
      </c>
      <c r="L295" s="99">
        <v>8.7899999999999991</v>
      </c>
      <c r="M295" s="59">
        <f t="shared" si="84"/>
        <v>14.265000000000001</v>
      </c>
      <c r="N295" s="59">
        <f t="shared" si="85"/>
        <v>7.23</v>
      </c>
      <c r="O295" s="59">
        <f t="shared" si="86"/>
        <v>8.3650000000000002</v>
      </c>
      <c r="P295" s="60">
        <f t="shared" si="80"/>
        <v>0.16802311449133028</v>
      </c>
      <c r="Q295" s="22">
        <f t="shared" si="81"/>
        <v>5.8884365535558776E-8</v>
      </c>
      <c r="R295" s="61">
        <f t="shared" si="82"/>
        <v>6.962626315163088E-8</v>
      </c>
      <c r="S295" s="22">
        <f t="shared" si="83"/>
        <v>4.8478165204601518E-15</v>
      </c>
      <c r="T295" s="94">
        <v>298</v>
      </c>
      <c r="U295" s="59">
        <f t="shared" si="87"/>
        <v>287.26499999999999</v>
      </c>
      <c r="V295" s="63">
        <f t="shared" si="88"/>
        <v>0.63026842950824025</v>
      </c>
      <c r="W295" s="64">
        <f t="shared" si="89"/>
        <v>4.2684326133050412</v>
      </c>
      <c r="X295" s="65">
        <f t="shared" si="76"/>
        <v>-2.9095108380609383E-9</v>
      </c>
      <c r="Y295" s="66">
        <f t="shared" si="77"/>
        <v>-2.8597307744940403E-9</v>
      </c>
      <c r="Z295" s="66">
        <f t="shared" si="78"/>
        <v>-2.8605824828624394E-9</v>
      </c>
      <c r="AA295" s="67">
        <f t="shared" si="79"/>
        <v>-2.8116249831794686E-9</v>
      </c>
      <c r="AB295" s="68">
        <f t="shared" si="90"/>
        <v>8.5026541854629385E-7</v>
      </c>
      <c r="AC295" s="69"/>
      <c r="AD295" s="70">
        <f t="shared" si="91"/>
        <v>8.5026541854629385E-3</v>
      </c>
      <c r="AG295" s="71">
        <v>2890</v>
      </c>
    </row>
    <row r="296" spans="1:33">
      <c r="A296" s="54"/>
      <c r="B296" s="54"/>
      <c r="C296" s="54"/>
      <c r="D296" s="54"/>
      <c r="E296" s="54"/>
      <c r="F296" s="71">
        <v>2900</v>
      </c>
      <c r="G296" s="58">
        <v>14.35</v>
      </c>
      <c r="H296" s="58">
        <v>7.47</v>
      </c>
      <c r="I296" s="99">
        <v>7.74</v>
      </c>
      <c r="J296" s="99">
        <v>14.19</v>
      </c>
      <c r="K296" s="99">
        <v>6.99</v>
      </c>
      <c r="L296" s="99">
        <v>8.58</v>
      </c>
      <c r="M296" s="59">
        <f t="shared" si="84"/>
        <v>14.27</v>
      </c>
      <c r="N296" s="59">
        <f t="shared" si="85"/>
        <v>7.23</v>
      </c>
      <c r="O296" s="59">
        <f t="shared" si="86"/>
        <v>8.16</v>
      </c>
      <c r="P296" s="60">
        <f t="shared" si="80"/>
        <v>0.16391926830758383</v>
      </c>
      <c r="Q296" s="22">
        <f t="shared" si="81"/>
        <v>5.8884365535558776E-8</v>
      </c>
      <c r="R296" s="61">
        <f t="shared" si="82"/>
        <v>6.9655198874950625E-8</v>
      </c>
      <c r="S296" s="22">
        <f t="shared" si="83"/>
        <v>4.8518467303089226E-15</v>
      </c>
      <c r="T296" s="94">
        <v>298</v>
      </c>
      <c r="U296" s="59">
        <f t="shared" si="87"/>
        <v>287.27</v>
      </c>
      <c r="V296" s="63">
        <f t="shared" si="88"/>
        <v>0.62996390692945514</v>
      </c>
      <c r="W296" s="64">
        <f t="shared" si="89"/>
        <v>4.2654406837442771</v>
      </c>
      <c r="X296" s="65">
        <f t="shared" si="76"/>
        <v>-2.7471686226917282E-9</v>
      </c>
      <c r="Y296" s="66">
        <f t="shared" si="77"/>
        <v>-2.7012438323241521E-9</v>
      </c>
      <c r="Z296" s="66">
        <f t="shared" si="78"/>
        <v>-2.7020115632718945E-9</v>
      </c>
      <c r="AA296" s="67">
        <f t="shared" si="79"/>
        <v>-2.6568288353273527E-9</v>
      </c>
      <c r="AB296" s="68">
        <f t="shared" si="90"/>
        <v>8.2166248131970503E-7</v>
      </c>
      <c r="AC296" s="69"/>
      <c r="AD296" s="70">
        <f t="shared" si="91"/>
        <v>8.2166248131970501E-3</v>
      </c>
      <c r="AG296" s="71">
        <v>2900</v>
      </c>
    </row>
    <row r="297" spans="1:33">
      <c r="A297" s="54"/>
      <c r="B297" s="54"/>
      <c r="C297" s="54"/>
      <c r="D297" s="54"/>
      <c r="E297" s="54"/>
      <c r="F297" s="71">
        <v>2910</v>
      </c>
      <c r="G297" s="58">
        <v>14.35</v>
      </c>
      <c r="H297" s="58">
        <v>7.47</v>
      </c>
      <c r="I297" s="99">
        <v>7.84</v>
      </c>
      <c r="J297" s="99">
        <v>14.19</v>
      </c>
      <c r="K297" s="99">
        <v>6.99</v>
      </c>
      <c r="L297" s="99">
        <v>8.8800000000000008</v>
      </c>
      <c r="M297" s="59">
        <f t="shared" si="84"/>
        <v>14.27</v>
      </c>
      <c r="N297" s="59">
        <f t="shared" si="85"/>
        <v>7.23</v>
      </c>
      <c r="O297" s="59">
        <f t="shared" si="86"/>
        <v>8.36</v>
      </c>
      <c r="P297" s="60">
        <f t="shared" si="80"/>
        <v>0.16793689743276968</v>
      </c>
      <c r="Q297" s="22">
        <f t="shared" si="81"/>
        <v>5.8884365535558776E-8</v>
      </c>
      <c r="R297" s="61">
        <f t="shared" si="82"/>
        <v>6.9655198874950625E-8</v>
      </c>
      <c r="S297" s="22">
        <f t="shared" si="83"/>
        <v>4.8518467303089226E-15</v>
      </c>
      <c r="T297" s="94">
        <v>298</v>
      </c>
      <c r="U297" s="59">
        <f t="shared" si="87"/>
        <v>287.27</v>
      </c>
      <c r="V297" s="63">
        <f t="shared" si="88"/>
        <v>0.62996390692945514</v>
      </c>
      <c r="W297" s="64">
        <f t="shared" si="89"/>
        <v>4.2654406837442771</v>
      </c>
      <c r="X297" s="65">
        <f t="shared" si="76"/>
        <v>-2.7219561015599571E-9</v>
      </c>
      <c r="Y297" s="66">
        <f t="shared" si="77"/>
        <v>-2.6753375151397433E-9</v>
      </c>
      <c r="Z297" s="66">
        <f t="shared" si="78"/>
        <v>-2.6761359455768003E-9</v>
      </c>
      <c r="AA297" s="67">
        <f t="shared" si="79"/>
        <v>-2.6302884403661462E-9</v>
      </c>
      <c r="AB297" s="68">
        <f t="shared" si="90"/>
        <v>7.946449675710199E-7</v>
      </c>
      <c r="AC297" s="69"/>
      <c r="AD297" s="70">
        <f t="shared" si="91"/>
        <v>7.9464496757101991E-3</v>
      </c>
      <c r="AG297" s="71">
        <v>2910</v>
      </c>
    </row>
    <row r="298" spans="1:33">
      <c r="A298" s="54"/>
      <c r="B298" s="54"/>
      <c r="C298" s="54"/>
      <c r="D298" s="54"/>
      <c r="E298" s="54"/>
      <c r="F298" s="71">
        <v>2920</v>
      </c>
      <c r="G298" s="58">
        <v>14.36</v>
      </c>
      <c r="H298" s="58">
        <v>7.48</v>
      </c>
      <c r="I298" s="99">
        <v>7.84</v>
      </c>
      <c r="J298" s="99">
        <v>14.2</v>
      </c>
      <c r="K298" s="99">
        <v>6.99</v>
      </c>
      <c r="L298" s="99">
        <v>8.52</v>
      </c>
      <c r="M298" s="59">
        <f t="shared" si="84"/>
        <v>14.28</v>
      </c>
      <c r="N298" s="59">
        <f t="shared" si="85"/>
        <v>7.2350000000000003</v>
      </c>
      <c r="O298" s="59">
        <f t="shared" si="86"/>
        <v>8.18</v>
      </c>
      <c r="P298" s="60">
        <f t="shared" si="80"/>
        <v>0.16434885648492717</v>
      </c>
      <c r="Q298" s="22">
        <f t="shared" si="81"/>
        <v>5.8210321777087027E-8</v>
      </c>
      <c r="R298" s="61">
        <f t="shared" si="82"/>
        <v>7.0520346129363726E-8</v>
      </c>
      <c r="S298" s="22">
        <f t="shared" si="83"/>
        <v>4.9731192182052657E-15</v>
      </c>
      <c r="T298" s="94">
        <v>298</v>
      </c>
      <c r="U298" s="59">
        <f t="shared" si="87"/>
        <v>287.27999999999997</v>
      </c>
      <c r="V298" s="63">
        <f t="shared" si="88"/>
        <v>0.62935489357248608</v>
      </c>
      <c r="W298" s="64">
        <f t="shared" si="89"/>
        <v>4.2594634265655529</v>
      </c>
      <c r="X298" s="65">
        <f t="shared" si="76"/>
        <v>-2.6421427576503273E-9</v>
      </c>
      <c r="Y298" s="66">
        <f t="shared" si="77"/>
        <v>-2.5966873418274572E-9</v>
      </c>
      <c r="Z298" s="66">
        <f t="shared" si="78"/>
        <v>-2.5974693566605496E-9</v>
      </c>
      <c r="AA298" s="67">
        <f t="shared" si="79"/>
        <v>-2.5527690481092378E-9</v>
      </c>
      <c r="AB298" s="68">
        <f t="shared" si="90"/>
        <v>7.6788631513208801E-7</v>
      </c>
      <c r="AC298" s="69"/>
      <c r="AD298" s="70">
        <f t="shared" si="91"/>
        <v>7.6788631513208805E-3</v>
      </c>
      <c r="AG298" s="71">
        <v>2920</v>
      </c>
    </row>
    <row r="299" spans="1:33">
      <c r="A299" s="54"/>
      <c r="B299" s="54"/>
      <c r="C299" s="54"/>
      <c r="D299" s="54"/>
      <c r="E299" s="54"/>
      <c r="F299" s="71">
        <v>2930</v>
      </c>
      <c r="G299" s="58">
        <v>14.36</v>
      </c>
      <c r="H299" s="58">
        <v>7.48</v>
      </c>
      <c r="I299" s="99">
        <v>7.64</v>
      </c>
      <c r="J299" s="99">
        <v>14.21</v>
      </c>
      <c r="K299" s="99">
        <v>6.99</v>
      </c>
      <c r="L299" s="99">
        <v>8.14</v>
      </c>
      <c r="M299" s="59">
        <f t="shared" si="84"/>
        <v>14.285</v>
      </c>
      <c r="N299" s="59">
        <f t="shared" si="85"/>
        <v>7.2350000000000003</v>
      </c>
      <c r="O299" s="59">
        <f t="shared" si="86"/>
        <v>7.8900000000000006</v>
      </c>
      <c r="P299" s="60">
        <f t="shared" si="80"/>
        <v>0.15853573058926132</v>
      </c>
      <c r="Q299" s="22">
        <f t="shared" si="81"/>
        <v>5.8210321777087027E-8</v>
      </c>
      <c r="R299" s="61">
        <f t="shared" si="82"/>
        <v>7.0549653421348762E-8</v>
      </c>
      <c r="S299" s="22">
        <f t="shared" si="83"/>
        <v>4.9772535978724275E-15</v>
      </c>
      <c r="T299" s="94">
        <v>298</v>
      </c>
      <c r="U299" s="59">
        <f t="shared" si="87"/>
        <v>287.28500000000003</v>
      </c>
      <c r="V299" s="63">
        <f t="shared" si="88"/>
        <v>0.62905040279319269</v>
      </c>
      <c r="W299" s="64">
        <f t="shared" si="89"/>
        <v>4.2564780955605332</v>
      </c>
      <c r="X299" s="65">
        <f t="shared" si="76"/>
        <v>-2.4662604519111084E-9</v>
      </c>
      <c r="Y299" s="66">
        <f t="shared" si="77"/>
        <v>-2.4252689193515553E-9</v>
      </c>
      <c r="Z299" s="66">
        <f t="shared" si="78"/>
        <v>-2.4259502365823773E-9</v>
      </c>
      <c r="AA299" s="67">
        <f t="shared" si="79"/>
        <v>-2.3856173730070438E-9</v>
      </c>
      <c r="AB299" s="68">
        <f t="shared" si="90"/>
        <v>7.419142731275288E-7</v>
      </c>
      <c r="AC299" s="69"/>
      <c r="AD299" s="70">
        <f t="shared" si="91"/>
        <v>7.4191427312752878E-3</v>
      </c>
      <c r="AG299" s="71">
        <v>2930</v>
      </c>
    </row>
    <row r="300" spans="1:33">
      <c r="A300" s="54"/>
      <c r="B300" s="54"/>
      <c r="C300" s="54"/>
      <c r="D300" s="54"/>
      <c r="E300" s="54"/>
      <c r="F300" s="71">
        <v>2940</v>
      </c>
      <c r="G300" s="58">
        <v>14.36</v>
      </c>
      <c r="H300" s="58">
        <v>7.48</v>
      </c>
      <c r="I300" s="99">
        <v>7.46</v>
      </c>
      <c r="J300" s="99">
        <v>14.2</v>
      </c>
      <c r="K300" s="99">
        <v>6.99</v>
      </c>
      <c r="L300" s="99">
        <v>7.82</v>
      </c>
      <c r="M300" s="59">
        <f t="shared" si="84"/>
        <v>14.28</v>
      </c>
      <c r="N300" s="59">
        <f t="shared" si="85"/>
        <v>7.2350000000000003</v>
      </c>
      <c r="O300" s="59">
        <f t="shared" si="86"/>
        <v>7.6400000000000006</v>
      </c>
      <c r="P300" s="60">
        <f t="shared" si="80"/>
        <v>0.1534994209712523</v>
      </c>
      <c r="Q300" s="22">
        <f t="shared" si="81"/>
        <v>5.8210321777087027E-8</v>
      </c>
      <c r="R300" s="61">
        <f t="shared" si="82"/>
        <v>7.0520346129363726E-8</v>
      </c>
      <c r="S300" s="22">
        <f t="shared" si="83"/>
        <v>4.9731192182052657E-15</v>
      </c>
      <c r="T300" s="94">
        <v>298</v>
      </c>
      <c r="U300" s="59">
        <f t="shared" si="87"/>
        <v>287.27999999999997</v>
      </c>
      <c r="V300" s="63">
        <f t="shared" si="88"/>
        <v>0.62935489357248608</v>
      </c>
      <c r="W300" s="64">
        <f t="shared" si="89"/>
        <v>4.2594634265655529</v>
      </c>
      <c r="X300" s="65">
        <f t="shared" si="76"/>
        <v>-2.3063030840491569E-9</v>
      </c>
      <c r="Y300" s="66">
        <f t="shared" si="77"/>
        <v>-2.2692447586529269E-9</v>
      </c>
      <c r="Z300" s="66">
        <f t="shared" si="78"/>
        <v>-2.2698402222286688E-9</v>
      </c>
      <c r="AA300" s="67">
        <f t="shared" si="79"/>
        <v>-2.233358224256385E-9</v>
      </c>
      <c r="AB300" s="68">
        <f t="shared" si="90"/>
        <v>7.1765707956621884E-7</v>
      </c>
      <c r="AC300" s="69"/>
      <c r="AD300" s="70">
        <f t="shared" si="91"/>
        <v>7.1765707956621882E-3</v>
      </c>
      <c r="AG300" s="71">
        <v>2940</v>
      </c>
    </row>
    <row r="301" spans="1:33">
      <c r="A301" s="54"/>
      <c r="B301" s="54"/>
      <c r="C301" s="54"/>
      <c r="D301" s="54"/>
      <c r="E301" s="54"/>
      <c r="F301" s="71">
        <v>2950</v>
      </c>
      <c r="G301" s="58">
        <v>14.36</v>
      </c>
      <c r="H301" s="58">
        <v>7.48</v>
      </c>
      <c r="I301" s="99">
        <v>7.38</v>
      </c>
      <c r="J301" s="99">
        <v>14.21</v>
      </c>
      <c r="K301" s="99">
        <v>6.99</v>
      </c>
      <c r="L301" s="99">
        <v>7.57</v>
      </c>
      <c r="M301" s="59">
        <f t="shared" si="84"/>
        <v>14.285</v>
      </c>
      <c r="N301" s="59">
        <f t="shared" si="85"/>
        <v>7.2350000000000003</v>
      </c>
      <c r="O301" s="59">
        <f t="shared" si="86"/>
        <v>7.4749999999999996</v>
      </c>
      <c r="P301" s="60">
        <f t="shared" si="80"/>
        <v>0.15019703246574503</v>
      </c>
      <c r="Q301" s="22">
        <f t="shared" si="81"/>
        <v>5.8210321777087027E-8</v>
      </c>
      <c r="R301" s="61">
        <f t="shared" si="82"/>
        <v>7.0549653421348762E-8</v>
      </c>
      <c r="S301" s="22">
        <f t="shared" si="83"/>
        <v>4.9772535978724275E-15</v>
      </c>
      <c r="T301" s="94">
        <v>298</v>
      </c>
      <c r="U301" s="59">
        <f t="shared" si="87"/>
        <v>287.28500000000003</v>
      </c>
      <c r="V301" s="63">
        <f t="shared" si="88"/>
        <v>0.62905040279319269</v>
      </c>
      <c r="W301" s="64">
        <f t="shared" si="89"/>
        <v>4.2564780955605332</v>
      </c>
      <c r="X301" s="65">
        <f t="shared" si="76"/>
        <v>-2.1886667923907369E-9</v>
      </c>
      <c r="Y301" s="66">
        <f t="shared" si="77"/>
        <v>-2.1542025243488834E-9</v>
      </c>
      <c r="Z301" s="66">
        <f t="shared" si="78"/>
        <v>-2.1547452226599242E-9</v>
      </c>
      <c r="AA301" s="67">
        <f t="shared" si="79"/>
        <v>-2.1208065615197453E-9</v>
      </c>
      <c r="AB301" s="68">
        <f t="shared" si="90"/>
        <v>6.9496069411610434E-7</v>
      </c>
      <c r="AC301" s="69">
        <f>D19</f>
        <v>0</v>
      </c>
      <c r="AD301" s="70">
        <f t="shared" si="91"/>
        <v>6.9496069411610437E-3</v>
      </c>
      <c r="AE301" s="70">
        <f>AC301*10000</f>
        <v>0</v>
      </c>
      <c r="AF301" s="74">
        <f>(AD301-AE301)*(AD301-AE301)</f>
        <v>4.8297036636633758E-5</v>
      </c>
      <c r="AG301" s="71">
        <v>2950</v>
      </c>
    </row>
    <row r="302" spans="1:33">
      <c r="A302" s="54"/>
      <c r="B302" s="54"/>
      <c r="C302" s="54"/>
      <c r="D302" s="54"/>
      <c r="E302" s="54"/>
      <c r="F302" s="71">
        <v>2960</v>
      </c>
      <c r="G302" s="58">
        <v>14.37</v>
      </c>
      <c r="H302" s="58">
        <v>7.48</v>
      </c>
      <c r="I302" s="99">
        <v>7.29</v>
      </c>
      <c r="J302" s="99">
        <v>14.21</v>
      </c>
      <c r="K302" s="99">
        <v>6.99</v>
      </c>
      <c r="L302" s="99">
        <v>7.36</v>
      </c>
      <c r="M302" s="59">
        <f t="shared" si="84"/>
        <v>14.29</v>
      </c>
      <c r="N302" s="59">
        <f t="shared" si="85"/>
        <v>7.2350000000000003</v>
      </c>
      <c r="O302" s="59">
        <f t="shared" si="86"/>
        <v>7.3250000000000002</v>
      </c>
      <c r="P302" s="60">
        <f t="shared" si="80"/>
        <v>0.14719550890663485</v>
      </c>
      <c r="Q302" s="22">
        <f t="shared" si="81"/>
        <v>5.8210321777087027E-8</v>
      </c>
      <c r="R302" s="61">
        <f t="shared" si="82"/>
        <v>7.0578972893043768E-8</v>
      </c>
      <c r="S302" s="22">
        <f t="shared" si="83"/>
        <v>4.9813914146370072E-15</v>
      </c>
      <c r="T302" s="94">
        <v>298</v>
      </c>
      <c r="U302" s="59">
        <f t="shared" si="87"/>
        <v>287.29000000000002</v>
      </c>
      <c r="V302" s="63">
        <f t="shared" si="88"/>
        <v>0.62874592261262841</v>
      </c>
      <c r="W302" s="64">
        <f t="shared" si="89"/>
        <v>4.2534949606893795</v>
      </c>
      <c r="X302" s="65">
        <f t="shared" si="76"/>
        <v>-2.0816170171432011E-9</v>
      </c>
      <c r="Y302" s="66">
        <f t="shared" si="77"/>
        <v>-2.0494442195714808E-9</v>
      </c>
      <c r="Z302" s="66">
        <f t="shared" si="78"/>
        <v>-2.0499414718974686E-9</v>
      </c>
      <c r="AA302" s="67">
        <f t="shared" si="79"/>
        <v>-2.0182505559103427E-9</v>
      </c>
      <c r="AB302" s="68">
        <f t="shared" si="90"/>
        <v>6.7341507936955756E-7</v>
      </c>
      <c r="AC302" s="69"/>
      <c r="AD302" s="70">
        <f t="shared" si="91"/>
        <v>6.7341507936955758E-3</v>
      </c>
      <c r="AG302" s="71">
        <v>2960</v>
      </c>
    </row>
    <row r="303" spans="1:33">
      <c r="A303" s="54"/>
      <c r="B303" s="54"/>
      <c r="C303" s="54"/>
      <c r="D303" s="54"/>
      <c r="E303" s="54"/>
      <c r="F303" s="71"/>
      <c r="J303" s="99"/>
      <c r="K303" s="99"/>
      <c r="L303" s="99"/>
      <c r="M303" s="54"/>
      <c r="N303" s="54"/>
      <c r="O303" s="54"/>
      <c r="P303" s="54"/>
      <c r="Q303" s="54"/>
      <c r="R303" s="54"/>
      <c r="S303" s="54"/>
      <c r="AF303" s="101">
        <f>SUM(AF6:AF302)</f>
        <v>0.11331226968151319</v>
      </c>
      <c r="AG303" s="71"/>
    </row>
    <row r="304" spans="1:33">
      <c r="A304" s="54"/>
      <c r="B304" s="54"/>
      <c r="C304" s="54"/>
      <c r="D304" s="54"/>
      <c r="E304" s="54"/>
      <c r="F304" s="71"/>
      <c r="G304" s="54"/>
      <c r="H304" s="54"/>
      <c r="I304" s="54"/>
      <c r="J304" s="99"/>
      <c r="K304" s="99"/>
      <c r="L304" s="99"/>
      <c r="M304" s="54"/>
      <c r="N304" s="54"/>
      <c r="O304" s="54"/>
      <c r="P304" s="54"/>
      <c r="Q304" s="54"/>
      <c r="R304" s="54"/>
      <c r="S304" s="54"/>
      <c r="AG304" s="71"/>
    </row>
    <row r="305" spans="1:33">
      <c r="A305" s="54"/>
      <c r="B305" s="54"/>
      <c r="C305" s="54"/>
      <c r="D305" s="54"/>
      <c r="E305" s="54"/>
      <c r="F305" s="71"/>
      <c r="G305" s="54"/>
      <c r="H305" s="54"/>
      <c r="I305" s="54"/>
      <c r="J305" s="99"/>
      <c r="K305" s="99"/>
      <c r="L305" s="99"/>
      <c r="M305" s="54"/>
      <c r="N305" s="54"/>
      <c r="O305" s="54"/>
      <c r="P305" s="54"/>
      <c r="Q305" s="54"/>
      <c r="R305" s="54"/>
      <c r="S305" s="54"/>
      <c r="AG305" s="71"/>
    </row>
    <row r="306" spans="1:33">
      <c r="A306" s="54"/>
      <c r="B306" s="54"/>
      <c r="C306" s="54"/>
      <c r="D306" s="54"/>
      <c r="E306" s="54"/>
      <c r="F306" s="71"/>
      <c r="G306" s="54"/>
      <c r="H306" s="54"/>
      <c r="I306" s="54"/>
      <c r="J306" s="99"/>
      <c r="K306" s="99"/>
      <c r="L306" s="99"/>
      <c r="M306" s="54"/>
      <c r="N306" s="54"/>
      <c r="O306" s="54"/>
      <c r="P306" s="54"/>
      <c r="Q306" s="54"/>
      <c r="R306" s="54"/>
      <c r="S306" s="54"/>
      <c r="AG306" s="71"/>
    </row>
    <row r="307" spans="1:33">
      <c r="A307" s="54"/>
      <c r="B307" s="54"/>
      <c r="C307" s="54"/>
      <c r="D307" s="54"/>
      <c r="E307" s="54"/>
      <c r="F307" s="54"/>
      <c r="G307" s="54"/>
      <c r="H307" s="54"/>
      <c r="I307" s="54"/>
      <c r="J307" s="99"/>
      <c r="K307" s="99"/>
      <c r="L307" s="99"/>
      <c r="M307" s="54"/>
      <c r="N307" s="54"/>
      <c r="O307" s="54"/>
      <c r="P307" s="54"/>
      <c r="Q307" s="54"/>
      <c r="R307" s="54"/>
      <c r="S307" s="54"/>
      <c r="AG307" s="54"/>
    </row>
    <row r="308" spans="1:33">
      <c r="A308" s="54"/>
      <c r="B308" s="54"/>
      <c r="C308" s="54"/>
      <c r="D308" s="54"/>
      <c r="E308" s="54"/>
      <c r="F308" s="54"/>
      <c r="G308" s="54"/>
      <c r="H308" s="54"/>
      <c r="I308" s="54"/>
      <c r="J308" s="99"/>
      <c r="K308" s="99"/>
      <c r="L308" s="99"/>
      <c r="M308" s="54"/>
      <c r="N308" s="54"/>
      <c r="O308" s="54"/>
      <c r="P308" s="54"/>
      <c r="Q308" s="54"/>
      <c r="R308" s="54"/>
      <c r="S308" s="54"/>
      <c r="AG308" s="54"/>
    </row>
    <row r="309" spans="1:33">
      <c r="A309" s="54"/>
      <c r="B309" s="54"/>
      <c r="C309" s="54"/>
      <c r="D309" s="54"/>
      <c r="E309" s="54"/>
      <c r="F309" s="54"/>
      <c r="G309" s="54"/>
      <c r="H309" s="54"/>
      <c r="I309" s="54"/>
      <c r="J309" s="99"/>
      <c r="K309" s="99"/>
      <c r="L309" s="99"/>
      <c r="M309" s="54"/>
      <c r="N309" s="54"/>
      <c r="O309" s="54"/>
      <c r="P309" s="54"/>
      <c r="Q309" s="54"/>
      <c r="R309" s="54"/>
      <c r="S309" s="54"/>
      <c r="AG309" s="54"/>
    </row>
    <row r="310" spans="1:33">
      <c r="A310" s="54"/>
      <c r="B310" s="54"/>
      <c r="C310" s="54"/>
      <c r="D310" s="54"/>
      <c r="E310" s="54"/>
      <c r="F310" s="54"/>
      <c r="G310" s="54"/>
      <c r="H310" s="54"/>
      <c r="I310" s="54"/>
      <c r="J310" s="99"/>
      <c r="K310" s="99"/>
      <c r="L310" s="99"/>
      <c r="M310" s="54"/>
      <c r="N310" s="54"/>
      <c r="O310" s="54"/>
      <c r="P310" s="54"/>
      <c r="Q310" s="54"/>
      <c r="R310" s="54"/>
      <c r="S310" s="54"/>
      <c r="AG310" s="54"/>
    </row>
    <row r="311" spans="1:33">
      <c r="A311" s="54"/>
      <c r="B311" s="54"/>
      <c r="C311" s="54"/>
      <c r="D311" s="54"/>
      <c r="E311" s="54"/>
      <c r="F311" s="54"/>
      <c r="G311" s="54"/>
      <c r="H311" s="54"/>
      <c r="I311" s="54"/>
      <c r="J311" s="99"/>
      <c r="K311" s="99"/>
      <c r="L311" s="99"/>
      <c r="M311" s="54"/>
      <c r="N311" s="54"/>
      <c r="O311" s="54"/>
      <c r="P311" s="54"/>
      <c r="Q311" s="54"/>
      <c r="R311" s="54"/>
      <c r="S311" s="54"/>
      <c r="AG311" s="54"/>
    </row>
    <row r="312" spans="1:33">
      <c r="A312" s="54"/>
      <c r="B312" s="54"/>
      <c r="C312" s="54"/>
      <c r="D312" s="54"/>
      <c r="E312" s="54"/>
      <c r="F312" s="54"/>
      <c r="G312" s="54"/>
      <c r="H312" s="54"/>
      <c r="I312" s="54"/>
      <c r="J312" s="99"/>
      <c r="K312" s="99"/>
      <c r="L312" s="99"/>
      <c r="M312" s="54"/>
      <c r="N312" s="54"/>
      <c r="O312" s="54"/>
      <c r="P312" s="54"/>
      <c r="Q312" s="54"/>
      <c r="R312" s="54"/>
      <c r="S312" s="54"/>
      <c r="AG312" s="54"/>
    </row>
    <row r="313" spans="1:33">
      <c r="A313" s="54"/>
      <c r="B313" s="54"/>
      <c r="C313" s="54"/>
      <c r="D313" s="54"/>
      <c r="E313" s="54"/>
      <c r="F313" s="54"/>
      <c r="G313" s="54"/>
      <c r="H313" s="54"/>
      <c r="I313" s="54"/>
      <c r="J313" s="99"/>
      <c r="K313" s="99"/>
      <c r="L313" s="99"/>
      <c r="M313" s="54"/>
      <c r="N313" s="54"/>
      <c r="O313" s="54"/>
      <c r="P313" s="54"/>
      <c r="Q313" s="54"/>
      <c r="R313" s="54"/>
      <c r="S313" s="54"/>
      <c r="AG313" s="54"/>
    </row>
    <row r="314" spans="1:33">
      <c r="A314" s="54"/>
      <c r="B314" s="54"/>
      <c r="C314" s="54"/>
      <c r="D314" s="54"/>
      <c r="E314" s="54"/>
      <c r="F314" s="54"/>
      <c r="G314" s="54"/>
      <c r="H314" s="54"/>
      <c r="I314" s="54"/>
      <c r="J314" s="99"/>
      <c r="K314" s="99"/>
      <c r="L314" s="99"/>
      <c r="M314" s="54"/>
      <c r="N314" s="54"/>
      <c r="O314" s="54"/>
      <c r="P314" s="54"/>
      <c r="Q314" s="54"/>
      <c r="R314" s="54"/>
      <c r="S314" s="54"/>
      <c r="AG314" s="54"/>
    </row>
    <row r="315" spans="1:33">
      <c r="A315" s="54"/>
      <c r="B315" s="54"/>
      <c r="C315" s="54"/>
      <c r="D315" s="54"/>
      <c r="E315" s="54"/>
      <c r="F315" s="54"/>
      <c r="G315" s="54"/>
      <c r="H315" s="54"/>
      <c r="I315" s="54"/>
      <c r="J315" s="99"/>
      <c r="K315" s="99"/>
      <c r="L315" s="99"/>
      <c r="M315" s="54"/>
      <c r="N315" s="54"/>
      <c r="O315" s="54"/>
      <c r="P315" s="54"/>
      <c r="Q315" s="54"/>
      <c r="R315" s="54"/>
      <c r="S315" s="54"/>
      <c r="AG315" s="54"/>
    </row>
    <row r="316" spans="1:33">
      <c r="A316" s="54"/>
      <c r="B316" s="54"/>
      <c r="C316" s="54"/>
      <c r="D316" s="54"/>
      <c r="E316" s="54"/>
      <c r="F316" s="54"/>
      <c r="G316" s="54"/>
      <c r="H316" s="54"/>
      <c r="I316" s="54"/>
      <c r="J316" s="99"/>
      <c r="K316" s="99"/>
      <c r="L316" s="99"/>
      <c r="M316" s="54"/>
      <c r="N316" s="54"/>
      <c r="O316" s="54"/>
      <c r="P316" s="54"/>
      <c r="Q316" s="54"/>
      <c r="R316" s="54"/>
      <c r="S316" s="54"/>
      <c r="AG316" s="54"/>
    </row>
    <row r="317" spans="1:33">
      <c r="A317" s="54"/>
      <c r="B317" s="54"/>
      <c r="C317" s="54"/>
      <c r="D317" s="54"/>
      <c r="E317" s="54"/>
      <c r="F317" s="54"/>
      <c r="G317" s="54"/>
      <c r="H317" s="54"/>
      <c r="I317" s="54"/>
      <c r="J317" s="99"/>
      <c r="K317" s="99"/>
      <c r="L317" s="99"/>
      <c r="M317" s="54"/>
      <c r="N317" s="54"/>
      <c r="O317" s="54"/>
      <c r="P317" s="54"/>
      <c r="Q317" s="54"/>
      <c r="R317" s="54"/>
      <c r="S317" s="54"/>
      <c r="AG317" s="54"/>
    </row>
    <row r="318" spans="1:33">
      <c r="A318" s="54"/>
      <c r="B318" s="54"/>
      <c r="C318" s="54"/>
      <c r="D318" s="54"/>
      <c r="E318" s="54"/>
      <c r="F318" s="54"/>
      <c r="G318" s="54"/>
      <c r="H318" s="54"/>
      <c r="I318" s="54"/>
      <c r="J318" s="99"/>
      <c r="K318" s="99"/>
      <c r="L318" s="99"/>
      <c r="M318" s="54"/>
      <c r="N318" s="54"/>
      <c r="O318" s="54"/>
      <c r="P318" s="54"/>
      <c r="Q318" s="54"/>
      <c r="R318" s="54"/>
      <c r="S318" s="54"/>
      <c r="AG318" s="54"/>
    </row>
    <row r="319" spans="1:33">
      <c r="A319" s="54"/>
      <c r="B319" s="54"/>
      <c r="C319" s="54"/>
      <c r="D319" s="54"/>
      <c r="E319" s="54"/>
      <c r="F319" s="54"/>
      <c r="G319" s="54"/>
      <c r="H319" s="54"/>
      <c r="I319" s="54"/>
      <c r="J319" s="99"/>
      <c r="K319" s="99"/>
      <c r="L319" s="99"/>
      <c r="M319" s="54"/>
      <c r="N319" s="54"/>
      <c r="O319" s="54"/>
      <c r="P319" s="54"/>
      <c r="Q319" s="54"/>
      <c r="R319" s="54"/>
      <c r="S319" s="54"/>
      <c r="AG319" s="54"/>
    </row>
    <row r="320" spans="1:33">
      <c r="A320" s="54"/>
      <c r="B320" s="54"/>
      <c r="C320" s="54"/>
      <c r="D320" s="54"/>
      <c r="E320" s="54"/>
      <c r="F320" s="54"/>
      <c r="G320" s="54"/>
      <c r="H320" s="54"/>
      <c r="I320" s="54"/>
      <c r="J320" s="99"/>
      <c r="K320" s="99"/>
      <c r="L320" s="99"/>
      <c r="M320" s="54"/>
      <c r="N320" s="54"/>
      <c r="O320" s="54"/>
      <c r="P320" s="54"/>
      <c r="Q320" s="54"/>
      <c r="R320" s="54"/>
      <c r="S320" s="54"/>
      <c r="AG320" s="54"/>
    </row>
    <row r="321" spans="1:33">
      <c r="A321" s="54"/>
      <c r="B321" s="54"/>
      <c r="C321" s="54"/>
      <c r="D321" s="54"/>
      <c r="E321" s="54"/>
      <c r="F321" s="54"/>
      <c r="G321" s="54"/>
      <c r="H321" s="54"/>
      <c r="I321" s="54"/>
      <c r="J321" s="99"/>
      <c r="K321" s="99"/>
      <c r="L321" s="99"/>
      <c r="M321" s="54"/>
      <c r="N321" s="54"/>
      <c r="O321" s="54"/>
      <c r="P321" s="54"/>
      <c r="Q321" s="54"/>
      <c r="R321" s="54"/>
      <c r="S321" s="54"/>
      <c r="AG321" s="54"/>
    </row>
    <row r="322" spans="1:33">
      <c r="A322" s="54"/>
      <c r="B322" s="54"/>
      <c r="C322" s="54"/>
      <c r="D322" s="54"/>
      <c r="E322" s="54"/>
      <c r="F322" s="54"/>
      <c r="G322" s="54"/>
      <c r="H322" s="54"/>
      <c r="I322" s="54"/>
      <c r="J322" s="99"/>
      <c r="K322" s="99"/>
      <c r="L322" s="99"/>
      <c r="M322" s="54"/>
      <c r="N322" s="54"/>
      <c r="O322" s="54"/>
      <c r="P322" s="54"/>
      <c r="Q322" s="54"/>
      <c r="R322" s="54"/>
      <c r="S322" s="54"/>
      <c r="AG322" s="54"/>
    </row>
    <row r="323" spans="1:33">
      <c r="A323" s="54"/>
      <c r="B323" s="54"/>
      <c r="C323" s="54"/>
      <c r="D323" s="54"/>
      <c r="E323" s="54"/>
      <c r="F323" s="54"/>
      <c r="G323" s="54"/>
      <c r="H323" s="54"/>
      <c r="I323" s="54"/>
      <c r="J323" s="99"/>
      <c r="K323" s="99"/>
      <c r="L323" s="99"/>
      <c r="M323" s="54"/>
      <c r="N323" s="54"/>
      <c r="O323" s="54"/>
      <c r="P323" s="54"/>
      <c r="Q323" s="54"/>
      <c r="R323" s="54"/>
      <c r="S323" s="54"/>
      <c r="AG323" s="54"/>
    </row>
    <row r="324" spans="1:33">
      <c r="A324" s="54"/>
      <c r="B324" s="54"/>
      <c r="C324" s="54"/>
      <c r="D324" s="54"/>
      <c r="E324" s="54"/>
      <c r="F324" s="54"/>
      <c r="G324" s="54"/>
      <c r="H324" s="54"/>
      <c r="I324" s="54"/>
      <c r="J324" s="99"/>
      <c r="K324" s="99"/>
      <c r="L324" s="99"/>
      <c r="M324" s="54"/>
      <c r="N324" s="54"/>
      <c r="O324" s="54"/>
      <c r="P324" s="54"/>
      <c r="Q324" s="54"/>
      <c r="R324" s="54"/>
      <c r="S324" s="54"/>
      <c r="AG324" s="54"/>
    </row>
    <row r="325" spans="1:33">
      <c r="A325" s="54"/>
      <c r="B325" s="54"/>
      <c r="C325" s="54"/>
      <c r="D325" s="54"/>
      <c r="E325" s="54"/>
      <c r="F325" s="54"/>
      <c r="G325" s="54"/>
      <c r="H325" s="54"/>
      <c r="I325" s="54"/>
      <c r="J325" s="99"/>
      <c r="K325" s="99"/>
      <c r="L325" s="99"/>
      <c r="M325" s="54"/>
      <c r="N325" s="54"/>
      <c r="O325" s="54"/>
      <c r="P325" s="54"/>
      <c r="Q325" s="54"/>
      <c r="R325" s="54"/>
      <c r="S325" s="54"/>
      <c r="AG325" s="54"/>
    </row>
    <row r="326" spans="1:33">
      <c r="A326" s="54"/>
      <c r="B326" s="54"/>
      <c r="C326" s="54"/>
      <c r="D326" s="54"/>
      <c r="E326" s="54"/>
      <c r="F326" s="54"/>
      <c r="G326" s="54"/>
      <c r="H326" s="54"/>
      <c r="I326" s="54"/>
      <c r="J326" s="99"/>
      <c r="K326" s="99"/>
      <c r="L326" s="99"/>
      <c r="M326" s="54"/>
      <c r="N326" s="54"/>
      <c r="O326" s="54"/>
      <c r="P326" s="54"/>
      <c r="Q326" s="54"/>
      <c r="R326" s="54"/>
      <c r="S326" s="54"/>
      <c r="AG326" s="54"/>
    </row>
    <row r="327" spans="1:33">
      <c r="A327" s="54"/>
      <c r="B327" s="54"/>
      <c r="C327" s="54"/>
      <c r="D327" s="54"/>
      <c r="E327" s="54"/>
      <c r="F327" s="54"/>
      <c r="G327" s="54"/>
      <c r="H327" s="54"/>
      <c r="I327" s="54"/>
      <c r="J327" s="99"/>
      <c r="K327" s="99"/>
      <c r="L327" s="99"/>
      <c r="M327" s="54"/>
      <c r="N327" s="54"/>
      <c r="O327" s="54"/>
      <c r="P327" s="54"/>
      <c r="Q327" s="54"/>
      <c r="R327" s="54"/>
      <c r="S327" s="54"/>
      <c r="AG327" s="54"/>
    </row>
    <row r="328" spans="1:33">
      <c r="A328" s="54"/>
      <c r="B328" s="54"/>
      <c r="C328" s="54"/>
      <c r="D328" s="54"/>
      <c r="E328" s="54"/>
      <c r="F328" s="54"/>
      <c r="G328" s="54"/>
      <c r="H328" s="54"/>
      <c r="I328" s="54"/>
      <c r="J328" s="99"/>
      <c r="K328" s="99"/>
      <c r="L328" s="99"/>
      <c r="M328" s="54"/>
      <c r="N328" s="54"/>
      <c r="O328" s="54"/>
      <c r="P328" s="54"/>
      <c r="Q328" s="54"/>
      <c r="R328" s="54"/>
      <c r="S328" s="54"/>
      <c r="AG328" s="54"/>
    </row>
    <row r="329" spans="1:33">
      <c r="A329" s="54"/>
      <c r="B329" s="54"/>
      <c r="C329" s="54"/>
      <c r="D329" s="54"/>
      <c r="E329" s="54"/>
      <c r="F329" s="54"/>
      <c r="G329" s="54"/>
      <c r="H329" s="54"/>
      <c r="I329" s="54"/>
      <c r="J329" s="99"/>
      <c r="K329" s="99"/>
      <c r="L329" s="99"/>
      <c r="M329" s="54"/>
      <c r="N329" s="54"/>
      <c r="O329" s="54"/>
      <c r="P329" s="54"/>
      <c r="Q329" s="54"/>
      <c r="R329" s="54"/>
      <c r="S329" s="54"/>
      <c r="AG329" s="54"/>
    </row>
    <row r="330" spans="1:33">
      <c r="A330" s="54"/>
      <c r="B330" s="54"/>
      <c r="C330" s="54"/>
      <c r="D330" s="54"/>
      <c r="E330" s="54"/>
      <c r="F330" s="54"/>
      <c r="G330" s="54"/>
      <c r="H330" s="54"/>
      <c r="I330" s="54"/>
      <c r="J330" s="99"/>
      <c r="K330" s="99"/>
      <c r="L330" s="99"/>
      <c r="M330" s="54"/>
      <c r="N330" s="54"/>
      <c r="O330" s="54"/>
      <c r="P330" s="54"/>
      <c r="Q330" s="54"/>
      <c r="R330" s="54"/>
      <c r="S330" s="54"/>
      <c r="AG330" s="54"/>
    </row>
    <row r="331" spans="1:33">
      <c r="A331" s="54"/>
      <c r="B331" s="54"/>
      <c r="C331" s="54"/>
      <c r="D331" s="54"/>
      <c r="E331" s="54"/>
      <c r="F331" s="54"/>
      <c r="G331" s="54"/>
      <c r="H331" s="54"/>
      <c r="I331" s="54"/>
      <c r="J331" s="99"/>
      <c r="K331" s="99"/>
      <c r="L331" s="99"/>
      <c r="M331" s="54"/>
      <c r="N331" s="54"/>
      <c r="O331" s="54"/>
      <c r="P331" s="54"/>
      <c r="Q331" s="54"/>
      <c r="R331" s="54"/>
      <c r="S331" s="54"/>
      <c r="AG331" s="54"/>
    </row>
    <row r="332" spans="1:33">
      <c r="A332" s="54"/>
      <c r="B332" s="54"/>
      <c r="C332" s="54"/>
      <c r="D332" s="54"/>
      <c r="E332" s="54"/>
      <c r="F332" s="54"/>
      <c r="G332" s="54"/>
      <c r="H332" s="54"/>
      <c r="I332" s="54"/>
      <c r="J332" s="99"/>
      <c r="K332" s="99"/>
      <c r="L332" s="99"/>
      <c r="M332" s="54"/>
      <c r="N332" s="54"/>
      <c r="O332" s="54"/>
      <c r="P332" s="54"/>
      <c r="Q332" s="54"/>
      <c r="R332" s="54"/>
      <c r="S332" s="54"/>
      <c r="AG332" s="54"/>
    </row>
    <row r="333" spans="1:33">
      <c r="A333" s="54"/>
      <c r="B333" s="54"/>
      <c r="C333" s="54"/>
      <c r="D333" s="54"/>
      <c r="E333" s="54"/>
      <c r="F333" s="54"/>
      <c r="G333" s="54"/>
      <c r="H333" s="54"/>
      <c r="I333" s="54"/>
      <c r="J333" s="99"/>
      <c r="K333" s="99"/>
      <c r="L333" s="99"/>
      <c r="M333" s="54"/>
      <c r="N333" s="54"/>
      <c r="O333" s="54"/>
      <c r="P333" s="54"/>
      <c r="Q333" s="54"/>
      <c r="R333" s="54"/>
      <c r="S333" s="54"/>
      <c r="AG333" s="54"/>
    </row>
    <row r="334" spans="1:33">
      <c r="A334" s="54"/>
      <c r="B334" s="54"/>
      <c r="C334" s="54"/>
      <c r="D334" s="54"/>
      <c r="E334" s="54"/>
      <c r="F334" s="54"/>
      <c r="G334" s="54"/>
      <c r="H334" s="54"/>
      <c r="I334" s="54"/>
      <c r="J334" s="99"/>
      <c r="K334" s="99"/>
      <c r="L334" s="99"/>
      <c r="M334" s="54"/>
      <c r="N334" s="54"/>
      <c r="O334" s="54"/>
      <c r="P334" s="54"/>
      <c r="Q334" s="54"/>
      <c r="R334" s="54"/>
      <c r="S334" s="54"/>
      <c r="AG334" s="54"/>
    </row>
    <row r="335" spans="1:33">
      <c r="A335" s="54"/>
      <c r="B335" s="54"/>
      <c r="C335" s="54"/>
      <c r="D335" s="54"/>
      <c r="E335" s="54"/>
      <c r="F335" s="54"/>
      <c r="G335" s="54"/>
      <c r="H335" s="54"/>
      <c r="I335" s="54"/>
      <c r="J335" s="99"/>
      <c r="K335" s="99"/>
      <c r="L335" s="99"/>
      <c r="M335" s="54"/>
      <c r="N335" s="54"/>
      <c r="O335" s="54"/>
      <c r="P335" s="54"/>
      <c r="Q335" s="54"/>
      <c r="R335" s="54"/>
      <c r="S335" s="54"/>
      <c r="AG335" s="54"/>
    </row>
    <row r="336" spans="1:33">
      <c r="A336" s="54"/>
      <c r="B336" s="54"/>
      <c r="C336" s="54"/>
      <c r="D336" s="54"/>
      <c r="E336" s="54"/>
      <c r="F336" s="54"/>
      <c r="G336" s="54"/>
      <c r="H336" s="54"/>
      <c r="I336" s="54"/>
      <c r="J336" s="99"/>
      <c r="K336" s="99"/>
      <c r="L336" s="99"/>
      <c r="M336" s="54"/>
      <c r="N336" s="54"/>
      <c r="O336" s="54"/>
      <c r="P336" s="54"/>
      <c r="Q336" s="54"/>
      <c r="R336" s="54"/>
      <c r="S336" s="54"/>
      <c r="AG336" s="54"/>
    </row>
    <row r="337" spans="1:33">
      <c r="A337" s="54"/>
      <c r="B337" s="54"/>
      <c r="C337" s="54"/>
      <c r="D337" s="54"/>
      <c r="E337" s="54"/>
      <c r="F337" s="54"/>
      <c r="G337" s="54"/>
      <c r="H337" s="54"/>
      <c r="I337" s="54"/>
      <c r="J337" s="99"/>
      <c r="K337" s="99"/>
      <c r="L337" s="99"/>
      <c r="M337" s="54"/>
      <c r="N337" s="54"/>
      <c r="O337" s="54"/>
      <c r="P337" s="54"/>
      <c r="Q337" s="54"/>
      <c r="R337" s="54"/>
      <c r="S337" s="54"/>
      <c r="AG337" s="54"/>
    </row>
    <row r="338" spans="1:33">
      <c r="A338" s="54"/>
      <c r="B338" s="54"/>
      <c r="C338" s="54"/>
      <c r="D338" s="54"/>
      <c r="E338" s="54"/>
      <c r="F338" s="54"/>
      <c r="G338" s="54"/>
      <c r="H338" s="54"/>
      <c r="I338" s="54"/>
      <c r="J338" s="99"/>
      <c r="K338" s="99"/>
      <c r="L338" s="99"/>
      <c r="M338" s="54"/>
      <c r="N338" s="54"/>
      <c r="O338" s="54"/>
      <c r="P338" s="54"/>
      <c r="Q338" s="54"/>
      <c r="R338" s="54"/>
      <c r="S338" s="54"/>
      <c r="AG338" s="54"/>
    </row>
    <row r="339" spans="1:33">
      <c r="A339" s="54"/>
      <c r="B339" s="54"/>
      <c r="C339" s="54"/>
      <c r="D339" s="54"/>
      <c r="E339" s="54"/>
      <c r="F339" s="54"/>
      <c r="G339" s="54"/>
      <c r="H339" s="54"/>
      <c r="I339" s="54"/>
      <c r="J339" s="99"/>
      <c r="K339" s="99"/>
      <c r="L339" s="99"/>
      <c r="M339" s="54"/>
      <c r="N339" s="54"/>
      <c r="O339" s="54"/>
      <c r="P339" s="54"/>
      <c r="Q339" s="54"/>
      <c r="R339" s="54"/>
      <c r="S339" s="54"/>
      <c r="AG339" s="54"/>
    </row>
    <row r="340" spans="1:33">
      <c r="A340" s="54"/>
      <c r="B340" s="54"/>
      <c r="C340" s="54"/>
      <c r="D340" s="54"/>
      <c r="E340" s="54"/>
      <c r="F340" s="54"/>
      <c r="G340" s="54"/>
      <c r="H340" s="54"/>
      <c r="I340" s="54"/>
      <c r="J340" s="99"/>
      <c r="K340" s="99"/>
      <c r="L340" s="99"/>
      <c r="M340" s="54"/>
      <c r="N340" s="54"/>
      <c r="O340" s="54"/>
      <c r="P340" s="54"/>
      <c r="Q340" s="54"/>
      <c r="R340" s="54"/>
      <c r="S340" s="54"/>
      <c r="AG340" s="54"/>
    </row>
    <row r="341" spans="1:33">
      <c r="A341" s="54"/>
      <c r="B341" s="54"/>
      <c r="C341" s="54"/>
      <c r="D341" s="54"/>
      <c r="E341" s="54"/>
      <c r="F341" s="54"/>
      <c r="G341" s="54"/>
      <c r="H341" s="54"/>
      <c r="I341" s="54"/>
      <c r="J341" s="99"/>
      <c r="K341" s="99"/>
      <c r="L341" s="99"/>
      <c r="M341" s="54"/>
      <c r="N341" s="54"/>
      <c r="O341" s="54"/>
      <c r="P341" s="54"/>
      <c r="Q341" s="54"/>
      <c r="R341" s="54"/>
      <c r="S341" s="54"/>
      <c r="AG341" s="54"/>
    </row>
    <row r="342" spans="1:33">
      <c r="A342" s="54"/>
      <c r="B342" s="54"/>
      <c r="C342" s="54"/>
      <c r="D342" s="54"/>
      <c r="E342" s="54"/>
      <c r="F342" s="54"/>
      <c r="G342" s="54"/>
      <c r="H342" s="54"/>
      <c r="I342" s="54"/>
      <c r="J342" s="99"/>
      <c r="K342" s="99"/>
      <c r="L342" s="99"/>
      <c r="M342" s="54"/>
      <c r="N342" s="54"/>
      <c r="O342" s="54"/>
      <c r="P342" s="54"/>
      <c r="Q342" s="54"/>
      <c r="R342" s="54"/>
      <c r="S342" s="54"/>
      <c r="AG342" s="54"/>
    </row>
    <row r="343" spans="1:33">
      <c r="A343" s="54"/>
      <c r="B343" s="54"/>
      <c r="C343" s="54"/>
      <c r="D343" s="54"/>
      <c r="E343" s="54"/>
      <c r="F343" s="54"/>
      <c r="G343" s="54"/>
      <c r="H343" s="54"/>
      <c r="I343" s="54"/>
      <c r="J343" s="99"/>
      <c r="K343" s="99"/>
      <c r="L343" s="99"/>
      <c r="M343" s="54"/>
      <c r="N343" s="54"/>
      <c r="O343" s="54"/>
      <c r="P343" s="54"/>
      <c r="Q343" s="54"/>
      <c r="R343" s="54"/>
      <c r="S343" s="54"/>
      <c r="AG343" s="54"/>
    </row>
    <row r="344" spans="1:33">
      <c r="A344" s="54"/>
      <c r="B344" s="54"/>
      <c r="C344" s="54"/>
      <c r="D344" s="54"/>
      <c r="E344" s="54"/>
      <c r="F344" s="54"/>
      <c r="G344" s="54"/>
      <c r="H344" s="54"/>
      <c r="I344" s="54"/>
      <c r="J344" s="99"/>
      <c r="K344" s="99"/>
      <c r="L344" s="99"/>
      <c r="M344" s="54"/>
      <c r="N344" s="54"/>
      <c r="O344" s="54"/>
      <c r="P344" s="54"/>
      <c r="Q344" s="54"/>
      <c r="R344" s="54"/>
      <c r="S344" s="54"/>
      <c r="AG344" s="54"/>
    </row>
    <row r="345" spans="1:33">
      <c r="A345" s="54"/>
      <c r="B345" s="54"/>
      <c r="C345" s="54"/>
      <c r="D345" s="54"/>
      <c r="E345" s="54"/>
      <c r="F345" s="54"/>
      <c r="G345" s="54"/>
      <c r="H345" s="54"/>
      <c r="I345" s="54"/>
      <c r="J345" s="99"/>
      <c r="K345" s="99"/>
      <c r="L345" s="99"/>
      <c r="M345" s="54"/>
      <c r="N345" s="54"/>
      <c r="O345" s="54"/>
      <c r="P345" s="54"/>
      <c r="Q345" s="54"/>
      <c r="R345" s="54"/>
      <c r="S345" s="54"/>
      <c r="AG345" s="54"/>
    </row>
    <row r="346" spans="1:33">
      <c r="A346" s="54"/>
      <c r="B346" s="54"/>
      <c r="C346" s="54"/>
      <c r="D346" s="54"/>
      <c r="E346" s="54"/>
      <c r="F346" s="54"/>
      <c r="G346" s="54"/>
      <c r="H346" s="54"/>
      <c r="I346" s="54"/>
      <c r="J346" s="99"/>
      <c r="K346" s="99"/>
      <c r="L346" s="99"/>
      <c r="M346" s="54"/>
      <c r="N346" s="54"/>
      <c r="O346" s="54"/>
      <c r="P346" s="54"/>
      <c r="Q346" s="54"/>
      <c r="R346" s="54"/>
      <c r="S346" s="54"/>
      <c r="AG346" s="54"/>
    </row>
    <row r="347" spans="1:33">
      <c r="A347" s="54"/>
      <c r="B347" s="54"/>
      <c r="C347" s="54"/>
      <c r="D347" s="54"/>
      <c r="E347" s="54"/>
      <c r="F347" s="54"/>
      <c r="G347" s="54"/>
      <c r="H347" s="54"/>
      <c r="I347" s="54"/>
      <c r="J347" s="99"/>
      <c r="K347" s="99"/>
      <c r="L347" s="99"/>
      <c r="M347" s="54"/>
      <c r="N347" s="54"/>
      <c r="O347" s="54"/>
      <c r="P347" s="54"/>
      <c r="Q347" s="54"/>
      <c r="R347" s="54"/>
      <c r="S347" s="54"/>
      <c r="AG347" s="54"/>
    </row>
    <row r="348" spans="1:33">
      <c r="A348" s="54"/>
      <c r="B348" s="54"/>
      <c r="C348" s="54"/>
      <c r="D348" s="54"/>
      <c r="E348" s="54"/>
      <c r="F348" s="54"/>
      <c r="G348" s="54"/>
      <c r="H348" s="54"/>
      <c r="I348" s="54"/>
      <c r="J348" s="99"/>
      <c r="K348" s="99"/>
      <c r="L348" s="99"/>
      <c r="M348" s="54"/>
      <c r="N348" s="54"/>
      <c r="O348" s="54"/>
      <c r="P348" s="54"/>
      <c r="Q348" s="54"/>
      <c r="R348" s="54"/>
      <c r="S348" s="54"/>
      <c r="AG348" s="54"/>
    </row>
    <row r="349" spans="1:33">
      <c r="A349" s="54"/>
      <c r="B349" s="54"/>
      <c r="C349" s="54"/>
      <c r="D349" s="54"/>
      <c r="E349" s="54"/>
      <c r="F349" s="54"/>
      <c r="G349" s="54"/>
      <c r="H349" s="54"/>
      <c r="I349" s="54"/>
      <c r="J349" s="99"/>
      <c r="K349" s="99"/>
      <c r="L349" s="99"/>
      <c r="M349" s="54"/>
      <c r="N349" s="54"/>
      <c r="O349" s="54"/>
      <c r="P349" s="54"/>
      <c r="Q349" s="54"/>
      <c r="R349" s="54"/>
      <c r="S349" s="54"/>
      <c r="AG349" s="54"/>
    </row>
    <row r="350" spans="1:33">
      <c r="A350" s="54"/>
      <c r="B350" s="54"/>
      <c r="C350" s="54"/>
      <c r="D350" s="54"/>
      <c r="E350" s="54"/>
      <c r="F350" s="54"/>
      <c r="G350" s="54"/>
      <c r="H350" s="54"/>
      <c r="I350" s="54"/>
      <c r="J350" s="99"/>
      <c r="K350" s="99"/>
      <c r="L350" s="99"/>
      <c r="M350" s="54"/>
      <c r="N350" s="54"/>
      <c r="O350" s="54"/>
      <c r="P350" s="54"/>
      <c r="Q350" s="54"/>
      <c r="R350" s="54"/>
      <c r="S350" s="54"/>
      <c r="AG350" s="54"/>
    </row>
    <row r="351" spans="1:33">
      <c r="A351" s="54"/>
      <c r="B351" s="54"/>
      <c r="C351" s="54"/>
      <c r="D351" s="54"/>
      <c r="E351" s="54"/>
      <c r="F351" s="54"/>
      <c r="G351" s="54"/>
      <c r="H351" s="54"/>
      <c r="I351" s="54"/>
      <c r="J351" s="99"/>
      <c r="K351" s="99"/>
      <c r="L351" s="99"/>
      <c r="M351" s="54"/>
      <c r="N351" s="54"/>
      <c r="O351" s="54"/>
      <c r="P351" s="54"/>
      <c r="Q351" s="54"/>
      <c r="R351" s="54"/>
      <c r="S351" s="54"/>
      <c r="AG351" s="54"/>
    </row>
    <row r="352" spans="1:33">
      <c r="A352" s="54"/>
      <c r="B352" s="54"/>
      <c r="C352" s="54"/>
      <c r="D352" s="54"/>
      <c r="E352" s="54"/>
      <c r="F352" s="54"/>
      <c r="G352" s="54"/>
      <c r="H352" s="54"/>
      <c r="I352" s="54"/>
      <c r="J352" s="99"/>
      <c r="K352" s="99"/>
      <c r="L352" s="99"/>
      <c r="M352" s="54"/>
      <c r="N352" s="54"/>
      <c r="O352" s="54"/>
      <c r="P352" s="54"/>
      <c r="Q352" s="54"/>
      <c r="R352" s="54"/>
      <c r="S352" s="54"/>
      <c r="AG352" s="54"/>
    </row>
    <row r="353" spans="1:33">
      <c r="A353" s="54"/>
      <c r="B353" s="54"/>
      <c r="C353" s="54"/>
      <c r="D353" s="54"/>
      <c r="E353" s="54"/>
      <c r="F353" s="54"/>
      <c r="G353" s="54"/>
      <c r="H353" s="54"/>
      <c r="I353" s="54"/>
      <c r="J353" s="99"/>
      <c r="K353" s="99"/>
      <c r="L353" s="99"/>
      <c r="M353" s="54"/>
      <c r="N353" s="54"/>
      <c r="O353" s="54"/>
      <c r="P353" s="54"/>
      <c r="Q353" s="54"/>
      <c r="R353" s="54"/>
      <c r="S353" s="54"/>
      <c r="AG353" s="54"/>
    </row>
    <row r="354" spans="1:33">
      <c r="A354" s="54"/>
      <c r="B354" s="54"/>
      <c r="C354" s="54"/>
      <c r="D354" s="54"/>
      <c r="E354" s="54"/>
      <c r="F354" s="54"/>
      <c r="G354" s="54"/>
      <c r="H354" s="54"/>
      <c r="I354" s="54"/>
      <c r="J354" s="99"/>
      <c r="K354" s="99"/>
      <c r="L354" s="99"/>
      <c r="M354" s="54"/>
      <c r="N354" s="54"/>
      <c r="O354" s="54"/>
      <c r="P354" s="54"/>
      <c r="Q354" s="54"/>
      <c r="R354" s="54"/>
      <c r="S354" s="54"/>
      <c r="AG354" s="54"/>
    </row>
    <row r="355" spans="1:33">
      <c r="A355" s="54"/>
      <c r="B355" s="54"/>
      <c r="C355" s="54"/>
      <c r="D355" s="54"/>
      <c r="E355" s="54"/>
      <c r="F355" s="54"/>
      <c r="G355" s="54"/>
      <c r="H355" s="54"/>
      <c r="I355" s="54"/>
      <c r="J355" s="99"/>
      <c r="K355" s="99"/>
      <c r="L355" s="99"/>
      <c r="M355" s="54"/>
      <c r="N355" s="54"/>
      <c r="O355" s="54"/>
      <c r="P355" s="54"/>
      <c r="Q355" s="54"/>
      <c r="R355" s="54"/>
      <c r="S355" s="54"/>
      <c r="AG355" s="54"/>
    </row>
    <row r="356" spans="1:33">
      <c r="A356" s="54"/>
      <c r="B356" s="54"/>
      <c r="C356" s="54"/>
      <c r="D356" s="54"/>
      <c r="E356" s="54"/>
      <c r="F356" s="54"/>
      <c r="G356" s="54"/>
      <c r="H356" s="54"/>
      <c r="I356" s="54"/>
      <c r="J356" s="99"/>
      <c r="K356" s="99"/>
      <c r="L356" s="99"/>
      <c r="M356" s="54"/>
      <c r="N356" s="54"/>
      <c r="O356" s="54"/>
      <c r="P356" s="54"/>
      <c r="Q356" s="54"/>
      <c r="R356" s="54"/>
      <c r="S356" s="54"/>
      <c r="AG356" s="54"/>
    </row>
    <row r="357" spans="1:33">
      <c r="A357" s="54"/>
      <c r="B357" s="54"/>
      <c r="C357" s="54"/>
      <c r="D357" s="54"/>
      <c r="E357" s="54"/>
      <c r="F357" s="54"/>
      <c r="G357" s="54"/>
      <c r="H357" s="54"/>
      <c r="I357" s="54"/>
      <c r="J357" s="99"/>
      <c r="K357" s="99"/>
      <c r="L357" s="99"/>
      <c r="M357" s="54"/>
      <c r="N357" s="54"/>
      <c r="O357" s="54"/>
      <c r="P357" s="54"/>
      <c r="Q357" s="54"/>
      <c r="R357" s="54"/>
      <c r="S357" s="54"/>
      <c r="AG357" s="54"/>
    </row>
    <row r="358" spans="1:33">
      <c r="A358" s="54"/>
      <c r="B358" s="54"/>
      <c r="C358" s="54"/>
      <c r="D358" s="54"/>
      <c r="E358" s="54"/>
      <c r="F358" s="54"/>
      <c r="G358" s="54"/>
      <c r="H358" s="54"/>
      <c r="I358" s="54"/>
      <c r="J358" s="99"/>
      <c r="K358" s="99"/>
      <c r="L358" s="99"/>
      <c r="M358" s="54"/>
      <c r="N358" s="54"/>
      <c r="O358" s="54"/>
      <c r="P358" s="54"/>
      <c r="Q358" s="54"/>
      <c r="R358" s="54"/>
      <c r="S358" s="54"/>
      <c r="AG358" s="54"/>
    </row>
    <row r="359" spans="1:33">
      <c r="A359" s="54"/>
      <c r="B359" s="54"/>
      <c r="C359" s="54"/>
      <c r="D359" s="54"/>
      <c r="E359" s="54"/>
      <c r="F359" s="54"/>
      <c r="G359" s="54"/>
      <c r="H359" s="54"/>
      <c r="I359" s="54"/>
      <c r="J359" s="99"/>
      <c r="K359" s="99"/>
      <c r="L359" s="99"/>
      <c r="M359" s="54"/>
      <c r="N359" s="54"/>
      <c r="O359" s="54"/>
      <c r="P359" s="54"/>
      <c r="Q359" s="54"/>
      <c r="R359" s="54"/>
      <c r="S359" s="54"/>
      <c r="AG359" s="54"/>
    </row>
    <row r="360" spans="1:33">
      <c r="A360" s="54"/>
      <c r="B360" s="54"/>
      <c r="C360" s="54"/>
      <c r="D360" s="54"/>
      <c r="E360" s="54"/>
      <c r="F360" s="54"/>
      <c r="G360" s="54"/>
      <c r="H360" s="54"/>
      <c r="I360" s="54"/>
      <c r="J360" s="99"/>
      <c r="K360" s="99"/>
      <c r="L360" s="99"/>
      <c r="M360" s="54"/>
      <c r="N360" s="54"/>
      <c r="O360" s="54"/>
      <c r="P360" s="54"/>
      <c r="Q360" s="54"/>
      <c r="R360" s="54"/>
      <c r="S360" s="54"/>
      <c r="AG360" s="54"/>
    </row>
    <row r="361" spans="1:33">
      <c r="A361" s="54"/>
      <c r="B361" s="54"/>
      <c r="C361" s="54"/>
      <c r="D361" s="54"/>
      <c r="E361" s="54"/>
      <c r="F361" s="54"/>
      <c r="G361" s="54"/>
      <c r="H361" s="54"/>
      <c r="I361" s="54"/>
      <c r="J361" s="99"/>
      <c r="K361" s="99"/>
      <c r="L361" s="99"/>
      <c r="M361" s="54"/>
      <c r="N361" s="54"/>
      <c r="O361" s="54"/>
      <c r="P361" s="54"/>
      <c r="Q361" s="54"/>
      <c r="R361" s="54"/>
      <c r="S361" s="54"/>
      <c r="AG361" s="54"/>
    </row>
    <row r="362" spans="1:33">
      <c r="A362" s="54"/>
      <c r="B362" s="54"/>
      <c r="C362" s="54"/>
      <c r="D362" s="54"/>
      <c r="E362" s="54"/>
      <c r="F362" s="54"/>
      <c r="G362" s="54"/>
      <c r="H362" s="54"/>
      <c r="I362" s="54"/>
      <c r="J362" s="99"/>
      <c r="K362" s="99"/>
      <c r="L362" s="99"/>
      <c r="M362" s="54"/>
      <c r="N362" s="54"/>
      <c r="O362" s="54"/>
      <c r="P362" s="54"/>
      <c r="Q362" s="54"/>
      <c r="R362" s="54"/>
      <c r="S362" s="54"/>
      <c r="AG362" s="54"/>
    </row>
    <row r="363" spans="1:33">
      <c r="A363" s="54"/>
      <c r="B363" s="54"/>
      <c r="C363" s="54"/>
      <c r="D363" s="54"/>
      <c r="E363" s="54"/>
      <c r="F363" s="54"/>
      <c r="G363" s="54"/>
      <c r="H363" s="54"/>
      <c r="I363" s="54"/>
      <c r="J363" s="99"/>
      <c r="K363" s="99"/>
      <c r="L363" s="99"/>
      <c r="M363" s="54"/>
      <c r="N363" s="54"/>
      <c r="O363" s="54"/>
      <c r="P363" s="54"/>
      <c r="Q363" s="54"/>
      <c r="R363" s="54"/>
      <c r="S363" s="54"/>
      <c r="AG363" s="54"/>
    </row>
    <row r="364" spans="1:33">
      <c r="A364" s="54"/>
      <c r="B364" s="54"/>
      <c r="C364" s="54"/>
      <c r="D364" s="54"/>
      <c r="E364" s="54"/>
      <c r="F364" s="54"/>
      <c r="G364" s="54"/>
      <c r="H364" s="54"/>
      <c r="I364" s="54"/>
      <c r="J364" s="99"/>
      <c r="K364" s="99"/>
      <c r="L364" s="99"/>
      <c r="M364" s="54"/>
      <c r="N364" s="54"/>
      <c r="O364" s="54"/>
      <c r="P364" s="54"/>
      <c r="Q364" s="54"/>
      <c r="R364" s="54"/>
      <c r="S364" s="54"/>
      <c r="AG364" s="54"/>
    </row>
    <row r="365" spans="1:33">
      <c r="A365" s="54"/>
      <c r="B365" s="54"/>
      <c r="C365" s="54"/>
      <c r="D365" s="54"/>
      <c r="E365" s="54"/>
      <c r="F365" s="54"/>
      <c r="G365" s="54"/>
      <c r="H365" s="54"/>
      <c r="I365" s="54"/>
      <c r="J365" s="99"/>
      <c r="K365" s="99"/>
      <c r="L365" s="99"/>
      <c r="M365" s="54"/>
      <c r="N365" s="54"/>
      <c r="O365" s="54"/>
      <c r="P365" s="54"/>
      <c r="Q365" s="54"/>
      <c r="R365" s="54"/>
      <c r="S365" s="54"/>
      <c r="AG365" s="54"/>
    </row>
    <row r="366" spans="1:33">
      <c r="A366" s="54"/>
      <c r="B366" s="54"/>
      <c r="C366" s="54"/>
      <c r="D366" s="54"/>
      <c r="E366" s="54"/>
      <c r="F366" s="54"/>
      <c r="G366" s="54"/>
      <c r="H366" s="54"/>
      <c r="I366" s="54"/>
      <c r="J366" s="99"/>
      <c r="K366" s="99"/>
      <c r="L366" s="99"/>
      <c r="M366" s="54"/>
      <c r="N366" s="54"/>
      <c r="O366" s="54"/>
      <c r="P366" s="54"/>
      <c r="Q366" s="54"/>
      <c r="R366" s="54"/>
      <c r="S366" s="54"/>
      <c r="AG366" s="54"/>
    </row>
    <row r="367" spans="1:33">
      <c r="A367" s="54"/>
      <c r="B367" s="54"/>
      <c r="C367" s="54"/>
      <c r="D367" s="54"/>
      <c r="E367" s="54"/>
      <c r="F367" s="54"/>
      <c r="G367" s="54"/>
      <c r="H367" s="54"/>
      <c r="I367" s="54"/>
      <c r="J367" s="99"/>
      <c r="K367" s="99"/>
      <c r="L367" s="99"/>
      <c r="M367" s="54"/>
      <c r="N367" s="54"/>
      <c r="O367" s="54"/>
      <c r="P367" s="54"/>
      <c r="Q367" s="54"/>
      <c r="R367" s="54"/>
      <c r="S367" s="54"/>
      <c r="AG367" s="54"/>
    </row>
    <row r="368" spans="1:33">
      <c r="A368" s="54"/>
      <c r="B368" s="54"/>
      <c r="C368" s="54"/>
      <c r="D368" s="54"/>
      <c r="E368" s="54"/>
      <c r="F368" s="54"/>
      <c r="G368" s="54"/>
      <c r="H368" s="54"/>
      <c r="I368" s="54"/>
      <c r="J368" s="99"/>
      <c r="K368" s="99"/>
      <c r="L368" s="99"/>
      <c r="M368" s="54"/>
      <c r="N368" s="54"/>
      <c r="O368" s="54"/>
      <c r="P368" s="54"/>
      <c r="Q368" s="54"/>
      <c r="R368" s="54"/>
      <c r="S368" s="54"/>
      <c r="AG368" s="54"/>
    </row>
    <row r="369" spans="1:33">
      <c r="A369" s="54"/>
      <c r="B369" s="54"/>
      <c r="C369" s="54"/>
      <c r="D369" s="54"/>
      <c r="E369" s="54"/>
      <c r="F369" s="54"/>
      <c r="G369" s="54"/>
      <c r="H369" s="54"/>
      <c r="I369" s="54"/>
      <c r="J369" s="99"/>
      <c r="K369" s="99"/>
      <c r="L369" s="99"/>
      <c r="M369" s="54"/>
      <c r="N369" s="54"/>
      <c r="O369" s="54"/>
      <c r="P369" s="54"/>
      <c r="Q369" s="54"/>
      <c r="R369" s="54"/>
      <c r="S369" s="54"/>
      <c r="AG369" s="54"/>
    </row>
    <row r="370" spans="1:33">
      <c r="A370" s="54"/>
      <c r="B370" s="54"/>
      <c r="C370" s="54"/>
      <c r="D370" s="54"/>
      <c r="E370" s="54"/>
      <c r="F370" s="54"/>
      <c r="G370" s="54"/>
      <c r="H370" s="54"/>
      <c r="I370" s="54"/>
      <c r="J370" s="99"/>
      <c r="K370" s="99"/>
      <c r="L370" s="99"/>
      <c r="M370" s="54"/>
      <c r="N370" s="54"/>
      <c r="O370" s="54"/>
      <c r="P370" s="54"/>
      <c r="Q370" s="54"/>
      <c r="R370" s="54"/>
      <c r="S370" s="54"/>
      <c r="AG370" s="54"/>
    </row>
    <row r="371" spans="1:33">
      <c r="A371" s="54"/>
      <c r="B371" s="54"/>
      <c r="C371" s="54"/>
      <c r="D371" s="54"/>
      <c r="E371" s="54"/>
      <c r="F371" s="54"/>
      <c r="G371" s="54"/>
      <c r="H371" s="54"/>
      <c r="I371" s="54"/>
      <c r="J371" s="99"/>
      <c r="K371" s="99"/>
      <c r="L371" s="99"/>
      <c r="M371" s="54"/>
      <c r="N371" s="54"/>
      <c r="O371" s="54"/>
      <c r="P371" s="54"/>
      <c r="Q371" s="54"/>
      <c r="R371" s="54"/>
      <c r="S371" s="54"/>
      <c r="AG371" s="54"/>
    </row>
    <row r="372" spans="1:33">
      <c r="A372" s="54"/>
      <c r="B372" s="54"/>
      <c r="C372" s="54"/>
      <c r="D372" s="54"/>
      <c r="E372" s="54"/>
      <c r="F372" s="54"/>
      <c r="G372" s="54"/>
      <c r="H372" s="54"/>
      <c r="I372" s="54"/>
      <c r="J372" s="99"/>
      <c r="K372" s="99"/>
      <c r="L372" s="99"/>
      <c r="M372" s="54"/>
      <c r="N372" s="54"/>
      <c r="O372" s="54"/>
      <c r="P372" s="54"/>
      <c r="Q372" s="54"/>
      <c r="R372" s="54"/>
      <c r="S372" s="54"/>
      <c r="AG372" s="54"/>
    </row>
    <row r="373" spans="1:33">
      <c r="A373" s="54"/>
      <c r="B373" s="54"/>
      <c r="C373" s="54"/>
      <c r="D373" s="54"/>
      <c r="E373" s="54"/>
      <c r="F373" s="54"/>
      <c r="G373" s="54"/>
      <c r="H373" s="54"/>
      <c r="I373" s="54"/>
      <c r="J373" s="99"/>
      <c r="K373" s="99"/>
      <c r="L373" s="99"/>
      <c r="M373" s="54"/>
      <c r="N373" s="54"/>
      <c r="O373" s="54"/>
      <c r="P373" s="54"/>
      <c r="Q373" s="54"/>
      <c r="R373" s="54"/>
      <c r="S373" s="54"/>
      <c r="AG373" s="54"/>
    </row>
    <row r="374" spans="1:33">
      <c r="A374" s="54"/>
      <c r="B374" s="54"/>
      <c r="C374" s="54"/>
      <c r="D374" s="54"/>
      <c r="E374" s="54"/>
      <c r="F374" s="54"/>
      <c r="G374" s="54"/>
      <c r="H374" s="54"/>
      <c r="I374" s="54"/>
      <c r="J374" s="99"/>
      <c r="K374" s="99"/>
      <c r="L374" s="99"/>
      <c r="M374" s="54"/>
      <c r="N374" s="54"/>
      <c r="O374" s="54"/>
      <c r="P374" s="54"/>
      <c r="Q374" s="54"/>
      <c r="R374" s="54"/>
      <c r="S374" s="54"/>
      <c r="AG374" s="54"/>
    </row>
    <row r="375" spans="1:33">
      <c r="A375" s="54"/>
      <c r="B375" s="54"/>
      <c r="C375" s="54"/>
      <c r="D375" s="54"/>
      <c r="E375" s="54"/>
      <c r="F375" s="54"/>
      <c r="G375" s="54"/>
      <c r="H375" s="54"/>
      <c r="I375" s="54"/>
      <c r="J375" s="99"/>
      <c r="K375" s="99"/>
      <c r="L375" s="99"/>
      <c r="M375" s="54"/>
      <c r="N375" s="54"/>
      <c r="O375" s="54"/>
      <c r="P375" s="54"/>
      <c r="Q375" s="54"/>
      <c r="R375" s="54"/>
      <c r="S375" s="54"/>
      <c r="AG375" s="54"/>
    </row>
    <row r="376" spans="1:33">
      <c r="A376" s="54"/>
      <c r="B376" s="54"/>
      <c r="C376" s="54"/>
      <c r="D376" s="54"/>
      <c r="E376" s="54"/>
      <c r="F376" s="54"/>
      <c r="G376" s="54"/>
      <c r="H376" s="54"/>
      <c r="I376" s="54"/>
      <c r="J376" s="99"/>
      <c r="K376" s="99"/>
      <c r="L376" s="99"/>
      <c r="M376" s="54"/>
      <c r="N376" s="54"/>
      <c r="O376" s="54"/>
      <c r="P376" s="54"/>
      <c r="Q376" s="54"/>
      <c r="R376" s="54"/>
      <c r="S376" s="54"/>
      <c r="AG376" s="54"/>
    </row>
    <row r="377" spans="1:33">
      <c r="A377" s="54"/>
      <c r="B377" s="54"/>
      <c r="C377" s="54"/>
      <c r="D377" s="54"/>
      <c r="E377" s="54"/>
      <c r="F377" s="54"/>
      <c r="G377" s="54"/>
      <c r="H377" s="54"/>
      <c r="I377" s="54"/>
      <c r="J377" s="99"/>
      <c r="K377" s="99"/>
      <c r="L377" s="99"/>
      <c r="M377" s="54"/>
      <c r="N377" s="54"/>
      <c r="O377" s="54"/>
      <c r="P377" s="54"/>
      <c r="Q377" s="54"/>
      <c r="R377" s="54"/>
      <c r="S377" s="54"/>
      <c r="AG377" s="54"/>
    </row>
    <row r="378" spans="1:33">
      <c r="A378" s="54"/>
      <c r="B378" s="54"/>
      <c r="C378" s="54"/>
      <c r="D378" s="54"/>
      <c r="E378" s="54"/>
      <c r="F378" s="54"/>
      <c r="G378" s="54"/>
      <c r="H378" s="54"/>
      <c r="I378" s="54"/>
      <c r="J378" s="99"/>
      <c r="K378" s="99"/>
      <c r="L378" s="99"/>
      <c r="M378" s="54"/>
      <c r="N378" s="54"/>
      <c r="O378" s="54"/>
      <c r="P378" s="54"/>
      <c r="Q378" s="54"/>
      <c r="R378" s="54"/>
      <c r="S378" s="54"/>
      <c r="AG378" s="54"/>
    </row>
    <row r="379" spans="1:33">
      <c r="A379" s="54"/>
      <c r="B379" s="54"/>
      <c r="C379" s="54"/>
      <c r="D379" s="54"/>
      <c r="E379" s="54"/>
      <c r="F379" s="54"/>
      <c r="G379" s="54"/>
      <c r="H379" s="54"/>
      <c r="I379" s="54"/>
      <c r="J379" s="99"/>
      <c r="K379" s="99"/>
      <c r="L379" s="99"/>
      <c r="M379" s="54"/>
      <c r="N379" s="54"/>
      <c r="O379" s="54"/>
      <c r="P379" s="54"/>
      <c r="Q379" s="54"/>
      <c r="R379" s="54"/>
      <c r="S379" s="54"/>
      <c r="AG379" s="54"/>
    </row>
    <row r="380" spans="1:33">
      <c r="A380" s="54"/>
      <c r="B380" s="54"/>
      <c r="C380" s="54"/>
      <c r="D380" s="54"/>
      <c r="E380" s="54"/>
      <c r="F380" s="54"/>
      <c r="G380" s="54"/>
      <c r="H380" s="54"/>
      <c r="I380" s="54"/>
      <c r="J380" s="99"/>
      <c r="K380" s="99"/>
      <c r="L380" s="99"/>
      <c r="M380" s="54"/>
      <c r="N380" s="54"/>
      <c r="O380" s="54"/>
      <c r="P380" s="54"/>
      <c r="Q380" s="54"/>
      <c r="R380" s="54"/>
      <c r="S380" s="54"/>
      <c r="AG380" s="54"/>
    </row>
    <row r="381" spans="1:33">
      <c r="A381" s="54"/>
      <c r="B381" s="54"/>
      <c r="C381" s="54"/>
      <c r="D381" s="54"/>
      <c r="E381" s="54"/>
      <c r="F381" s="54"/>
      <c r="G381" s="54"/>
      <c r="H381" s="54"/>
      <c r="I381" s="54"/>
      <c r="J381" s="99"/>
      <c r="K381" s="99"/>
      <c r="L381" s="99"/>
      <c r="M381" s="54"/>
      <c r="N381" s="54"/>
      <c r="O381" s="54"/>
      <c r="P381" s="54"/>
      <c r="Q381" s="54"/>
      <c r="R381" s="54"/>
      <c r="S381" s="54"/>
      <c r="AG381" s="54"/>
    </row>
    <row r="382" spans="1:33">
      <c r="A382" s="54"/>
      <c r="B382" s="54"/>
      <c r="C382" s="54"/>
      <c r="D382" s="54"/>
      <c r="E382" s="54"/>
      <c r="F382" s="54"/>
      <c r="G382" s="54"/>
      <c r="H382" s="54"/>
      <c r="I382" s="54"/>
      <c r="J382" s="99"/>
      <c r="K382" s="99"/>
      <c r="L382" s="99"/>
      <c r="M382" s="54"/>
      <c r="N382" s="54"/>
      <c r="O382" s="54"/>
      <c r="P382" s="54"/>
      <c r="Q382" s="54"/>
      <c r="R382" s="54"/>
      <c r="S382" s="54"/>
      <c r="AG382" s="54"/>
    </row>
    <row r="383" spans="1:33">
      <c r="A383" s="54"/>
      <c r="B383" s="54"/>
      <c r="C383" s="54"/>
      <c r="D383" s="54"/>
      <c r="E383" s="54"/>
      <c r="F383" s="54"/>
      <c r="G383" s="54"/>
      <c r="H383" s="54"/>
      <c r="I383" s="54"/>
      <c r="J383" s="99"/>
      <c r="K383" s="99"/>
      <c r="L383" s="99"/>
      <c r="M383" s="54"/>
      <c r="N383" s="54"/>
      <c r="O383" s="54"/>
      <c r="P383" s="54"/>
      <c r="Q383" s="54"/>
      <c r="R383" s="54"/>
      <c r="S383" s="54"/>
      <c r="AG383" s="54"/>
    </row>
    <row r="384" spans="1:33">
      <c r="A384" s="54"/>
      <c r="B384" s="54"/>
      <c r="C384" s="54"/>
      <c r="D384" s="54"/>
      <c r="E384" s="54"/>
      <c r="F384" s="54"/>
      <c r="G384" s="54"/>
      <c r="H384" s="54"/>
      <c r="I384" s="54"/>
      <c r="J384" s="99"/>
      <c r="K384" s="99"/>
      <c r="L384" s="99"/>
      <c r="M384" s="54"/>
      <c r="N384" s="54"/>
      <c r="O384" s="54"/>
      <c r="P384" s="54"/>
      <c r="Q384" s="54"/>
      <c r="R384" s="54"/>
      <c r="S384" s="54"/>
      <c r="AG384" s="54"/>
    </row>
    <row r="385" spans="1:33">
      <c r="A385" s="54"/>
      <c r="B385" s="54"/>
      <c r="C385" s="54"/>
      <c r="D385" s="54"/>
      <c r="E385" s="54"/>
      <c r="F385" s="54"/>
      <c r="G385" s="54"/>
      <c r="H385" s="54"/>
      <c r="I385" s="54"/>
      <c r="J385" s="99"/>
      <c r="K385" s="99"/>
      <c r="L385" s="99"/>
      <c r="M385" s="54"/>
      <c r="N385" s="54"/>
      <c r="O385" s="54"/>
      <c r="P385" s="54"/>
      <c r="Q385" s="54"/>
      <c r="R385" s="54"/>
      <c r="S385" s="54"/>
      <c r="AG385" s="54"/>
    </row>
    <row r="386" spans="1:33">
      <c r="A386" s="54"/>
      <c r="B386" s="54"/>
      <c r="C386" s="54"/>
      <c r="D386" s="54"/>
      <c r="E386" s="54"/>
      <c r="F386" s="54"/>
      <c r="G386" s="54"/>
      <c r="H386" s="54"/>
      <c r="I386" s="54"/>
      <c r="J386" s="99"/>
      <c r="K386" s="99"/>
      <c r="L386" s="99"/>
      <c r="M386" s="54"/>
      <c r="N386" s="54"/>
      <c r="O386" s="54"/>
      <c r="P386" s="54"/>
      <c r="Q386" s="54"/>
      <c r="R386" s="54"/>
      <c r="S386" s="54"/>
      <c r="AG386" s="54"/>
    </row>
    <row r="387" spans="1:33">
      <c r="A387" s="54"/>
      <c r="B387" s="54"/>
      <c r="C387" s="54"/>
      <c r="D387" s="54"/>
      <c r="E387" s="54"/>
      <c r="F387" s="54"/>
      <c r="G387" s="54"/>
      <c r="H387" s="54"/>
      <c r="I387" s="54"/>
      <c r="J387" s="99"/>
      <c r="K387" s="99"/>
      <c r="L387" s="99"/>
      <c r="M387" s="54"/>
      <c r="N387" s="54"/>
      <c r="O387" s="54"/>
      <c r="P387" s="54"/>
      <c r="Q387" s="54"/>
      <c r="R387" s="54"/>
      <c r="S387" s="54"/>
      <c r="AG387" s="54"/>
    </row>
    <row r="388" spans="1:33">
      <c r="A388" s="54"/>
      <c r="B388" s="54"/>
      <c r="C388" s="54"/>
      <c r="D388" s="54"/>
      <c r="E388" s="54"/>
      <c r="F388" s="54"/>
      <c r="G388" s="54"/>
      <c r="H388" s="54"/>
      <c r="I388" s="54"/>
      <c r="J388" s="99"/>
      <c r="K388" s="99"/>
      <c r="L388" s="99"/>
      <c r="M388" s="54"/>
      <c r="N388" s="54"/>
      <c r="O388" s="54"/>
      <c r="P388" s="54"/>
      <c r="Q388" s="54"/>
      <c r="R388" s="54"/>
      <c r="S388" s="54"/>
      <c r="AG388" s="54"/>
    </row>
    <row r="389" spans="1:33">
      <c r="A389" s="54"/>
      <c r="B389" s="54"/>
      <c r="C389" s="54"/>
      <c r="D389" s="54"/>
      <c r="E389" s="54"/>
      <c r="F389" s="54"/>
      <c r="G389" s="54"/>
      <c r="H389" s="54"/>
      <c r="I389" s="54"/>
      <c r="J389" s="99"/>
      <c r="K389" s="99"/>
      <c r="L389" s="99"/>
      <c r="M389" s="54"/>
      <c r="N389" s="54"/>
      <c r="O389" s="54"/>
      <c r="P389" s="54"/>
      <c r="Q389" s="54"/>
      <c r="R389" s="54"/>
      <c r="S389" s="54"/>
      <c r="AG389" s="54"/>
    </row>
    <row r="390" spans="1:33">
      <c r="A390" s="54"/>
      <c r="B390" s="54"/>
      <c r="C390" s="54"/>
      <c r="D390" s="54"/>
      <c r="E390" s="54"/>
      <c r="F390" s="54"/>
      <c r="G390" s="54"/>
      <c r="H390" s="54"/>
      <c r="I390" s="54"/>
      <c r="J390" s="99"/>
      <c r="K390" s="99"/>
      <c r="L390" s="99"/>
      <c r="M390" s="54"/>
      <c r="N390" s="54"/>
      <c r="O390" s="54"/>
      <c r="P390" s="54"/>
      <c r="Q390" s="54"/>
      <c r="R390" s="54"/>
      <c r="S390" s="54"/>
      <c r="AG390" s="54"/>
    </row>
    <row r="391" spans="1:33">
      <c r="A391" s="54"/>
      <c r="B391" s="54"/>
      <c r="C391" s="54"/>
      <c r="D391" s="54"/>
      <c r="E391" s="54"/>
      <c r="F391" s="54"/>
      <c r="G391" s="54"/>
      <c r="H391" s="54"/>
      <c r="I391" s="54"/>
      <c r="J391" s="99"/>
      <c r="K391" s="99"/>
      <c r="L391" s="99"/>
      <c r="M391" s="54"/>
      <c r="N391" s="54"/>
      <c r="O391" s="54"/>
      <c r="P391" s="54"/>
      <c r="Q391" s="54"/>
      <c r="R391" s="54"/>
      <c r="S391" s="54"/>
      <c r="AG391" s="54"/>
    </row>
    <row r="392" spans="1:33">
      <c r="A392" s="54"/>
      <c r="B392" s="54"/>
      <c r="C392" s="54"/>
      <c r="D392" s="54"/>
      <c r="E392" s="54"/>
      <c r="F392" s="54"/>
      <c r="G392" s="54"/>
      <c r="H392" s="54"/>
      <c r="I392" s="54"/>
      <c r="J392" s="99"/>
      <c r="K392" s="99"/>
      <c r="L392" s="99"/>
      <c r="M392" s="54"/>
      <c r="N392" s="54"/>
      <c r="O392" s="54"/>
      <c r="P392" s="54"/>
      <c r="Q392" s="54"/>
      <c r="R392" s="54"/>
      <c r="S392" s="54"/>
      <c r="AG392" s="54"/>
    </row>
    <row r="393" spans="1:33">
      <c r="A393" s="54"/>
      <c r="B393" s="54"/>
      <c r="C393" s="54"/>
      <c r="D393" s="54"/>
      <c r="E393" s="54"/>
      <c r="F393" s="54"/>
      <c r="G393" s="54"/>
      <c r="H393" s="54"/>
      <c r="I393" s="54"/>
      <c r="J393" s="99"/>
      <c r="K393" s="99"/>
      <c r="L393" s="99"/>
      <c r="M393" s="54"/>
      <c r="N393" s="54"/>
      <c r="O393" s="54"/>
      <c r="P393" s="54"/>
      <c r="Q393" s="54"/>
      <c r="R393" s="54"/>
      <c r="S393" s="54"/>
      <c r="AG393" s="54"/>
    </row>
    <row r="394" spans="1:33">
      <c r="A394" s="54"/>
      <c r="B394" s="54"/>
      <c r="C394" s="54"/>
      <c r="D394" s="54"/>
      <c r="E394" s="54"/>
      <c r="F394" s="54"/>
      <c r="G394" s="54"/>
      <c r="H394" s="54"/>
      <c r="I394" s="54"/>
      <c r="J394" s="99"/>
      <c r="K394" s="99"/>
      <c r="L394" s="99"/>
      <c r="M394" s="54"/>
      <c r="N394" s="54"/>
      <c r="O394" s="54"/>
      <c r="P394" s="54"/>
      <c r="Q394" s="54"/>
      <c r="R394" s="54"/>
      <c r="S394" s="54"/>
      <c r="AG394" s="54"/>
    </row>
    <row r="395" spans="1:33">
      <c r="A395" s="54"/>
      <c r="B395" s="54"/>
      <c r="C395" s="54"/>
      <c r="D395" s="54"/>
      <c r="E395" s="54"/>
      <c r="F395" s="54"/>
      <c r="G395" s="54"/>
      <c r="H395" s="54"/>
      <c r="I395" s="54"/>
      <c r="J395" s="99"/>
      <c r="K395" s="99"/>
      <c r="L395" s="99"/>
      <c r="M395" s="54"/>
      <c r="N395" s="54"/>
      <c r="O395" s="54"/>
      <c r="P395" s="54"/>
      <c r="Q395" s="54"/>
      <c r="R395" s="54"/>
      <c r="S395" s="54"/>
      <c r="AG395" s="54"/>
    </row>
    <row r="396" spans="1:33">
      <c r="A396" s="54"/>
      <c r="B396" s="54"/>
      <c r="C396" s="54"/>
      <c r="D396" s="54"/>
      <c r="E396" s="54"/>
      <c r="F396" s="54"/>
      <c r="G396" s="54"/>
      <c r="H396" s="54"/>
      <c r="I396" s="54"/>
      <c r="J396" s="99"/>
      <c r="K396" s="99"/>
      <c r="L396" s="99"/>
      <c r="M396" s="54"/>
      <c r="N396" s="54"/>
      <c r="O396" s="54"/>
      <c r="P396" s="54"/>
      <c r="Q396" s="54"/>
      <c r="R396" s="54"/>
      <c r="S396" s="54"/>
      <c r="AG396" s="54"/>
    </row>
    <row r="397" spans="1:33">
      <c r="A397" s="54"/>
      <c r="B397" s="54"/>
      <c r="C397" s="54"/>
      <c r="D397" s="54"/>
      <c r="E397" s="54"/>
      <c r="F397" s="54"/>
      <c r="G397" s="54"/>
      <c r="H397" s="54"/>
      <c r="I397" s="54"/>
      <c r="J397" s="99"/>
      <c r="K397" s="99"/>
      <c r="L397" s="99"/>
      <c r="M397" s="54"/>
      <c r="N397" s="54"/>
      <c r="O397" s="54"/>
      <c r="P397" s="54"/>
      <c r="Q397" s="54"/>
      <c r="R397" s="54"/>
      <c r="S397" s="54"/>
      <c r="AG397" s="54"/>
    </row>
    <row r="398" spans="1:33">
      <c r="A398" s="54"/>
      <c r="B398" s="54"/>
      <c r="C398" s="54"/>
      <c r="D398" s="54"/>
      <c r="E398" s="54"/>
      <c r="F398" s="54"/>
      <c r="G398" s="54"/>
      <c r="H398" s="54"/>
      <c r="I398" s="54"/>
      <c r="J398" s="99"/>
      <c r="K398" s="99"/>
      <c r="L398" s="99"/>
      <c r="M398" s="54"/>
      <c r="N398" s="54"/>
      <c r="O398" s="54"/>
      <c r="P398" s="54"/>
      <c r="Q398" s="54"/>
      <c r="R398" s="54"/>
      <c r="S398" s="54"/>
      <c r="AG398" s="54"/>
    </row>
    <row r="399" spans="1:33">
      <c r="A399" s="54"/>
      <c r="B399" s="54"/>
      <c r="C399" s="54"/>
      <c r="D399" s="54"/>
      <c r="E399" s="54"/>
      <c r="F399" s="54"/>
      <c r="G399" s="54"/>
      <c r="H399" s="54"/>
      <c r="I399" s="54"/>
      <c r="J399" s="99"/>
      <c r="K399" s="99"/>
      <c r="L399" s="99"/>
      <c r="M399" s="54"/>
      <c r="N399" s="54"/>
      <c r="O399" s="54"/>
      <c r="P399" s="54"/>
      <c r="Q399" s="54"/>
      <c r="R399" s="54"/>
      <c r="S399" s="54"/>
      <c r="AG399" s="54"/>
    </row>
    <row r="400" spans="1:33">
      <c r="A400" s="54"/>
      <c r="B400" s="54"/>
      <c r="C400" s="54"/>
      <c r="D400" s="54"/>
      <c r="E400" s="54"/>
      <c r="F400" s="54"/>
      <c r="G400" s="54"/>
      <c r="H400" s="54"/>
      <c r="I400" s="54"/>
      <c r="J400" s="99"/>
      <c r="K400" s="99"/>
      <c r="L400" s="99"/>
      <c r="M400" s="54"/>
      <c r="N400" s="54"/>
      <c r="O400" s="54"/>
      <c r="P400" s="54"/>
      <c r="Q400" s="54"/>
      <c r="R400" s="54"/>
      <c r="S400" s="54"/>
      <c r="AG400" s="54"/>
    </row>
    <row r="401" spans="1:33">
      <c r="A401" s="54"/>
      <c r="B401" s="54"/>
      <c r="C401" s="54"/>
      <c r="D401" s="54"/>
      <c r="E401" s="54"/>
      <c r="F401" s="54"/>
      <c r="G401" s="54"/>
      <c r="H401" s="54"/>
      <c r="I401" s="54"/>
      <c r="J401" s="99"/>
      <c r="K401" s="99"/>
      <c r="L401" s="99"/>
      <c r="M401" s="54"/>
      <c r="N401" s="54"/>
      <c r="O401" s="54"/>
      <c r="P401" s="54"/>
      <c r="Q401" s="54"/>
      <c r="R401" s="54"/>
      <c r="S401" s="54"/>
      <c r="AG401" s="54"/>
    </row>
    <row r="402" spans="1:33">
      <c r="A402" s="54"/>
      <c r="B402" s="54"/>
      <c r="C402" s="54"/>
      <c r="D402" s="54"/>
      <c r="E402" s="54"/>
      <c r="F402" s="54"/>
      <c r="G402" s="54"/>
      <c r="H402" s="54"/>
      <c r="I402" s="54"/>
      <c r="J402" s="99"/>
      <c r="K402" s="99"/>
      <c r="L402" s="99"/>
      <c r="M402" s="54"/>
      <c r="N402" s="54"/>
      <c r="O402" s="54"/>
      <c r="P402" s="54"/>
      <c r="Q402" s="54"/>
      <c r="R402" s="54"/>
      <c r="S402" s="54"/>
      <c r="AG402" s="54"/>
    </row>
    <row r="403" spans="1:33">
      <c r="A403" s="54"/>
      <c r="B403" s="54"/>
      <c r="C403" s="54"/>
      <c r="D403" s="54"/>
      <c r="E403" s="54"/>
      <c r="F403" s="54"/>
      <c r="G403" s="54"/>
      <c r="H403" s="54"/>
      <c r="I403" s="54"/>
      <c r="J403" s="99"/>
      <c r="K403" s="99"/>
      <c r="L403" s="99"/>
      <c r="M403" s="54"/>
      <c r="N403" s="54"/>
      <c r="O403" s="54"/>
      <c r="P403" s="54"/>
      <c r="Q403" s="54"/>
      <c r="R403" s="54"/>
      <c r="S403" s="54"/>
      <c r="AG403" s="54"/>
    </row>
    <row r="404" spans="1:33">
      <c r="A404" s="54"/>
      <c r="B404" s="54"/>
      <c r="C404" s="54"/>
      <c r="D404" s="54"/>
      <c r="E404" s="54"/>
      <c r="F404" s="54"/>
      <c r="G404" s="54"/>
      <c r="H404" s="54"/>
      <c r="I404" s="54"/>
      <c r="J404" s="99"/>
      <c r="K404" s="99"/>
      <c r="L404" s="99"/>
      <c r="M404" s="54"/>
      <c r="N404" s="54"/>
      <c r="O404" s="54"/>
      <c r="P404" s="54"/>
      <c r="Q404" s="54"/>
      <c r="R404" s="54"/>
      <c r="S404" s="54"/>
      <c r="AG404" s="54"/>
    </row>
    <row r="405" spans="1:33">
      <c r="A405" s="54"/>
      <c r="B405" s="54"/>
      <c r="C405" s="54"/>
      <c r="D405" s="54"/>
      <c r="E405" s="54"/>
      <c r="F405" s="54"/>
      <c r="G405" s="54"/>
      <c r="H405" s="54"/>
      <c r="I405" s="54"/>
      <c r="J405" s="99"/>
      <c r="K405" s="99"/>
      <c r="L405" s="99"/>
      <c r="M405" s="54"/>
      <c r="N405" s="54"/>
      <c r="O405" s="54"/>
      <c r="P405" s="54"/>
      <c r="Q405" s="54"/>
      <c r="R405" s="54"/>
      <c r="S405" s="54"/>
      <c r="AG405" s="54"/>
    </row>
    <row r="406" spans="1:33">
      <c r="A406" s="54"/>
      <c r="B406" s="54"/>
      <c r="C406" s="54"/>
      <c r="D406" s="54"/>
      <c r="E406" s="54"/>
      <c r="F406" s="54"/>
      <c r="G406" s="54"/>
      <c r="H406" s="54"/>
      <c r="I406" s="54"/>
      <c r="J406" s="99"/>
      <c r="K406" s="99"/>
      <c r="L406" s="99"/>
      <c r="M406" s="54"/>
      <c r="N406" s="54"/>
      <c r="O406" s="54"/>
      <c r="P406" s="54"/>
      <c r="Q406" s="54"/>
      <c r="R406" s="54"/>
      <c r="S406" s="54"/>
      <c r="AG406" s="54"/>
    </row>
    <row r="407" spans="1:33">
      <c r="A407" s="54"/>
      <c r="B407" s="54"/>
      <c r="C407" s="54"/>
      <c r="D407" s="54"/>
      <c r="E407" s="54"/>
      <c r="F407" s="54"/>
      <c r="G407" s="54"/>
      <c r="H407" s="54"/>
      <c r="I407" s="54"/>
      <c r="J407" s="99"/>
      <c r="K407" s="99"/>
      <c r="L407" s="99"/>
      <c r="M407" s="54"/>
      <c r="N407" s="54"/>
      <c r="O407" s="54"/>
      <c r="P407" s="54"/>
      <c r="Q407" s="54"/>
      <c r="R407" s="54"/>
      <c r="S407" s="54"/>
      <c r="AG407" s="54"/>
    </row>
    <row r="408" spans="1:33">
      <c r="A408" s="54"/>
      <c r="B408" s="54"/>
      <c r="C408" s="54"/>
      <c r="D408" s="54"/>
      <c r="E408" s="54"/>
      <c r="F408" s="54"/>
      <c r="G408" s="54"/>
      <c r="H408" s="54"/>
      <c r="I408" s="54"/>
      <c r="J408" s="99"/>
      <c r="K408" s="99"/>
      <c r="L408" s="99"/>
      <c r="M408" s="54"/>
      <c r="N408" s="54"/>
      <c r="O408" s="54"/>
      <c r="P408" s="54"/>
      <c r="Q408" s="54"/>
      <c r="R408" s="54"/>
      <c r="S408" s="54"/>
      <c r="AG408" s="54"/>
    </row>
    <row r="409" spans="1:33">
      <c r="A409" s="54"/>
      <c r="B409" s="54"/>
      <c r="C409" s="54"/>
      <c r="D409" s="54"/>
      <c r="E409" s="54"/>
      <c r="F409" s="54"/>
      <c r="G409" s="54"/>
      <c r="H409" s="54"/>
      <c r="I409" s="54"/>
      <c r="J409" s="99"/>
      <c r="K409" s="99"/>
      <c r="L409" s="99"/>
      <c r="M409" s="54"/>
      <c r="N409" s="54"/>
      <c r="O409" s="54"/>
      <c r="P409" s="54"/>
      <c r="Q409" s="54"/>
      <c r="R409" s="54"/>
      <c r="S409" s="54"/>
      <c r="AG409" s="54"/>
    </row>
    <row r="410" spans="1:33">
      <c r="A410" s="54"/>
      <c r="B410" s="54"/>
      <c r="C410" s="54"/>
      <c r="D410" s="54"/>
      <c r="E410" s="54"/>
      <c r="F410" s="54"/>
      <c r="G410" s="54"/>
      <c r="H410" s="54"/>
      <c r="I410" s="54"/>
      <c r="J410" s="99"/>
      <c r="K410" s="99"/>
      <c r="L410" s="99"/>
      <c r="M410" s="54"/>
      <c r="N410" s="54"/>
      <c r="O410" s="54"/>
      <c r="P410" s="54"/>
      <c r="Q410" s="54"/>
      <c r="R410" s="54"/>
      <c r="S410" s="54"/>
      <c r="AG410" s="54"/>
    </row>
    <row r="411" spans="1:33">
      <c r="A411" s="54"/>
      <c r="B411" s="54"/>
      <c r="C411" s="54"/>
      <c r="D411" s="54"/>
      <c r="E411" s="54"/>
      <c r="F411" s="54"/>
      <c r="G411" s="54"/>
      <c r="H411" s="54"/>
      <c r="I411" s="54"/>
      <c r="J411" s="99"/>
      <c r="K411" s="99"/>
      <c r="L411" s="99"/>
      <c r="M411" s="54"/>
      <c r="N411" s="54"/>
      <c r="O411" s="54"/>
      <c r="P411" s="54"/>
      <c r="Q411" s="54"/>
      <c r="R411" s="54"/>
      <c r="S411" s="54"/>
      <c r="AG411" s="54"/>
    </row>
    <row r="412" spans="1:33">
      <c r="A412" s="54"/>
      <c r="B412" s="54"/>
      <c r="C412" s="54"/>
      <c r="D412" s="54"/>
      <c r="E412" s="54"/>
      <c r="F412" s="54"/>
      <c r="G412" s="54"/>
      <c r="H412" s="54"/>
      <c r="I412" s="54"/>
      <c r="J412" s="99"/>
      <c r="K412" s="99"/>
      <c r="L412" s="99"/>
      <c r="M412" s="54"/>
      <c r="N412" s="54"/>
      <c r="O412" s="54"/>
      <c r="P412" s="54"/>
      <c r="Q412" s="54"/>
      <c r="R412" s="54"/>
      <c r="S412" s="54"/>
      <c r="AG412" s="54"/>
    </row>
    <row r="413" spans="1:33">
      <c r="A413" s="54"/>
      <c r="B413" s="54"/>
      <c r="C413" s="54"/>
      <c r="D413" s="54"/>
      <c r="E413" s="54"/>
      <c r="F413" s="54"/>
      <c r="G413" s="54"/>
      <c r="H413" s="54"/>
      <c r="I413" s="54"/>
      <c r="J413" s="99"/>
      <c r="K413" s="99"/>
      <c r="L413" s="99"/>
      <c r="M413" s="54"/>
      <c r="N413" s="54"/>
      <c r="O413" s="54"/>
      <c r="P413" s="54"/>
      <c r="Q413" s="54"/>
      <c r="R413" s="54"/>
      <c r="S413" s="54"/>
      <c r="AG413" s="54"/>
    </row>
    <row r="414" spans="1:33">
      <c r="A414" s="54"/>
      <c r="B414" s="54"/>
      <c r="C414" s="54"/>
      <c r="D414" s="54"/>
      <c r="E414" s="54"/>
      <c r="F414" s="54"/>
      <c r="G414" s="54"/>
      <c r="H414" s="54"/>
      <c r="I414" s="54"/>
      <c r="J414" s="99"/>
      <c r="K414" s="99"/>
      <c r="L414" s="99"/>
      <c r="M414" s="54"/>
      <c r="N414" s="54"/>
      <c r="O414" s="54"/>
      <c r="P414" s="54"/>
      <c r="Q414" s="54"/>
      <c r="R414" s="54"/>
      <c r="S414" s="54"/>
      <c r="AG414" s="54"/>
    </row>
    <row r="415" spans="1:33">
      <c r="A415" s="54"/>
      <c r="B415" s="54"/>
      <c r="C415" s="54"/>
      <c r="D415" s="54"/>
      <c r="E415" s="54"/>
      <c r="F415" s="54"/>
      <c r="G415" s="54"/>
      <c r="H415" s="54"/>
      <c r="I415" s="54"/>
      <c r="J415" s="99"/>
      <c r="K415" s="99"/>
      <c r="L415" s="99"/>
      <c r="M415" s="54"/>
      <c r="N415" s="54"/>
      <c r="O415" s="54"/>
      <c r="P415" s="54"/>
      <c r="Q415" s="54"/>
      <c r="R415" s="54"/>
      <c r="S415" s="54"/>
      <c r="AG415" s="54"/>
    </row>
    <row r="416" spans="1:33">
      <c r="A416" s="54"/>
      <c r="B416" s="54"/>
      <c r="C416" s="54"/>
      <c r="D416" s="54"/>
      <c r="E416" s="54"/>
      <c r="F416" s="54"/>
      <c r="G416" s="54"/>
      <c r="H416" s="54"/>
      <c r="I416" s="54"/>
      <c r="J416" s="99"/>
      <c r="K416" s="99"/>
      <c r="L416" s="99"/>
      <c r="M416" s="54"/>
      <c r="N416" s="54"/>
      <c r="O416" s="54"/>
      <c r="P416" s="54"/>
      <c r="Q416" s="54"/>
      <c r="R416" s="54"/>
      <c r="S416" s="54"/>
      <c r="AG416" s="54"/>
    </row>
    <row r="417" spans="1:33">
      <c r="A417" s="54"/>
      <c r="B417" s="54"/>
      <c r="C417" s="54"/>
      <c r="D417" s="54"/>
      <c r="E417" s="54"/>
      <c r="F417" s="54"/>
      <c r="G417" s="54"/>
      <c r="H417" s="54"/>
      <c r="I417" s="54"/>
      <c r="J417" s="99"/>
      <c r="K417" s="99"/>
      <c r="L417" s="99"/>
      <c r="M417" s="54"/>
      <c r="N417" s="54"/>
      <c r="O417" s="54"/>
      <c r="P417" s="54"/>
      <c r="Q417" s="54"/>
      <c r="R417" s="54"/>
      <c r="S417" s="54"/>
      <c r="AG417" s="54"/>
    </row>
    <row r="418" spans="1:33">
      <c r="A418" s="54"/>
      <c r="B418" s="54"/>
      <c r="C418" s="54"/>
      <c r="D418" s="54"/>
      <c r="E418" s="54"/>
      <c r="F418" s="54"/>
      <c r="G418" s="54"/>
      <c r="H418" s="54"/>
      <c r="I418" s="54"/>
      <c r="J418" s="99"/>
      <c r="K418" s="99"/>
      <c r="L418" s="99"/>
      <c r="M418" s="54"/>
      <c r="N418" s="54"/>
      <c r="O418" s="54"/>
      <c r="P418" s="54"/>
      <c r="Q418" s="54"/>
      <c r="R418" s="54"/>
      <c r="S418" s="54"/>
      <c r="AG418" s="54"/>
    </row>
    <row r="419" spans="1:33">
      <c r="A419" s="54"/>
      <c r="B419" s="54"/>
      <c r="C419" s="54"/>
      <c r="D419" s="54"/>
      <c r="E419" s="54"/>
      <c r="F419" s="54"/>
      <c r="G419" s="54"/>
      <c r="H419" s="54"/>
      <c r="I419" s="54"/>
      <c r="J419" s="99"/>
      <c r="K419" s="99"/>
      <c r="L419" s="99"/>
      <c r="M419" s="54"/>
      <c r="N419" s="54"/>
      <c r="O419" s="54"/>
      <c r="P419" s="54"/>
      <c r="Q419" s="54"/>
      <c r="R419" s="54"/>
      <c r="S419" s="54"/>
      <c r="AG419" s="54"/>
    </row>
    <row r="420" spans="1:33">
      <c r="A420" s="54"/>
      <c r="B420" s="54"/>
      <c r="C420" s="54"/>
      <c r="D420" s="54"/>
      <c r="E420" s="54"/>
      <c r="F420" s="54"/>
      <c r="G420" s="54"/>
      <c r="H420" s="54"/>
      <c r="I420" s="54"/>
      <c r="J420" s="99"/>
      <c r="K420" s="99"/>
      <c r="L420" s="99"/>
      <c r="M420" s="54"/>
      <c r="N420" s="54"/>
      <c r="O420" s="54"/>
      <c r="P420" s="54"/>
      <c r="Q420" s="54"/>
      <c r="R420" s="54"/>
      <c r="S420" s="54"/>
      <c r="AG420" s="54"/>
    </row>
    <row r="421" spans="1:33">
      <c r="A421" s="54"/>
      <c r="B421" s="54"/>
      <c r="C421" s="54"/>
      <c r="D421" s="54"/>
      <c r="E421" s="54"/>
      <c r="F421" s="54"/>
      <c r="G421" s="54"/>
      <c r="H421" s="54"/>
      <c r="I421" s="54"/>
      <c r="J421" s="99"/>
      <c r="K421" s="99"/>
      <c r="L421" s="99"/>
      <c r="M421" s="54"/>
      <c r="N421" s="54"/>
      <c r="O421" s="54"/>
      <c r="P421" s="54"/>
      <c r="Q421" s="54"/>
      <c r="R421" s="54"/>
      <c r="S421" s="54"/>
      <c r="AG421" s="54"/>
    </row>
    <row r="422" spans="1:33">
      <c r="A422" s="54"/>
      <c r="B422" s="54"/>
      <c r="C422" s="54"/>
      <c r="D422" s="54"/>
      <c r="E422" s="54"/>
      <c r="F422" s="54"/>
      <c r="G422" s="54"/>
      <c r="H422" s="54"/>
      <c r="I422" s="54"/>
      <c r="J422" s="99"/>
      <c r="K422" s="99"/>
      <c r="L422" s="99"/>
      <c r="M422" s="54"/>
      <c r="N422" s="54"/>
      <c r="O422" s="54"/>
      <c r="P422" s="54"/>
      <c r="Q422" s="54"/>
      <c r="R422" s="54"/>
      <c r="S422" s="54"/>
      <c r="AG422" s="54"/>
    </row>
    <row r="423" spans="1:33">
      <c r="A423" s="54"/>
      <c r="B423" s="54"/>
      <c r="C423" s="54"/>
      <c r="D423" s="54"/>
      <c r="E423" s="54"/>
      <c r="F423" s="54"/>
      <c r="G423" s="54"/>
      <c r="H423" s="54"/>
      <c r="I423" s="54"/>
      <c r="J423" s="99"/>
      <c r="K423" s="99"/>
      <c r="L423" s="99"/>
      <c r="M423" s="54"/>
      <c r="N423" s="54"/>
      <c r="O423" s="54"/>
      <c r="P423" s="54"/>
      <c r="Q423" s="54"/>
      <c r="R423" s="54"/>
      <c r="S423" s="54"/>
      <c r="AG423" s="54"/>
    </row>
    <row r="424" spans="1:33">
      <c r="A424" s="54"/>
      <c r="B424" s="54"/>
      <c r="C424" s="54"/>
      <c r="D424" s="54"/>
      <c r="E424" s="54"/>
      <c r="F424" s="54"/>
      <c r="G424" s="54"/>
      <c r="H424" s="54"/>
      <c r="I424" s="54"/>
      <c r="J424" s="99"/>
      <c r="K424" s="99"/>
      <c r="L424" s="99"/>
      <c r="M424" s="54"/>
      <c r="N424" s="54"/>
      <c r="O424" s="54"/>
      <c r="P424" s="54"/>
      <c r="Q424" s="54"/>
      <c r="R424" s="54"/>
      <c r="S424" s="54"/>
      <c r="AG424" s="54"/>
    </row>
    <row r="425" spans="1:33">
      <c r="A425" s="54"/>
      <c r="B425" s="54"/>
      <c r="C425" s="54"/>
      <c r="D425" s="54"/>
      <c r="E425" s="54"/>
      <c r="F425" s="54"/>
      <c r="G425" s="54"/>
      <c r="H425" s="54"/>
      <c r="I425" s="54"/>
      <c r="J425" s="99"/>
      <c r="K425" s="99"/>
      <c r="L425" s="99"/>
      <c r="M425" s="54"/>
      <c r="N425" s="54"/>
      <c r="O425" s="54"/>
      <c r="P425" s="54"/>
      <c r="Q425" s="54"/>
      <c r="R425" s="54"/>
      <c r="S425" s="54"/>
      <c r="AG425" s="54"/>
    </row>
    <row r="426" spans="1:33">
      <c r="A426" s="54"/>
      <c r="B426" s="54"/>
      <c r="C426" s="54"/>
      <c r="D426" s="54"/>
      <c r="E426" s="54"/>
      <c r="F426" s="54"/>
      <c r="G426" s="54"/>
      <c r="H426" s="54"/>
      <c r="I426" s="54"/>
      <c r="J426" s="99"/>
      <c r="K426" s="99"/>
      <c r="L426" s="99"/>
      <c r="M426" s="54"/>
      <c r="N426" s="54"/>
      <c r="O426" s="54"/>
      <c r="P426" s="54"/>
      <c r="Q426" s="54"/>
      <c r="R426" s="54"/>
      <c r="S426" s="54"/>
      <c r="AG426" s="54"/>
    </row>
    <row r="427" spans="1:33">
      <c r="A427" s="54"/>
      <c r="B427" s="54"/>
      <c r="C427" s="54"/>
      <c r="D427" s="54"/>
      <c r="E427" s="54"/>
      <c r="F427" s="54"/>
      <c r="G427" s="54"/>
      <c r="H427" s="54"/>
      <c r="I427" s="54"/>
      <c r="J427" s="99"/>
      <c r="K427" s="99"/>
      <c r="L427" s="99"/>
      <c r="M427" s="54"/>
      <c r="N427" s="54"/>
      <c r="O427" s="54"/>
      <c r="P427" s="54"/>
      <c r="Q427" s="54"/>
      <c r="R427" s="54"/>
      <c r="S427" s="54"/>
      <c r="AG427" s="54"/>
    </row>
    <row r="428" spans="1:33">
      <c r="A428" s="54"/>
      <c r="B428" s="54"/>
      <c r="C428" s="54"/>
      <c r="D428" s="54"/>
      <c r="E428" s="54"/>
      <c r="F428" s="54"/>
      <c r="G428" s="54"/>
      <c r="H428" s="54"/>
      <c r="I428" s="54"/>
      <c r="J428" s="99"/>
      <c r="K428" s="99"/>
      <c r="L428" s="99"/>
      <c r="M428" s="54"/>
      <c r="N428" s="54"/>
      <c r="O428" s="54"/>
      <c r="P428" s="54"/>
      <c r="Q428" s="54"/>
      <c r="R428" s="54"/>
      <c r="S428" s="54"/>
      <c r="AG428" s="54"/>
    </row>
    <row r="429" spans="1:33">
      <c r="A429" s="54"/>
      <c r="B429" s="54"/>
      <c r="C429" s="54"/>
      <c r="D429" s="54"/>
      <c r="E429" s="54"/>
      <c r="F429" s="54"/>
      <c r="G429" s="54"/>
      <c r="H429" s="54"/>
      <c r="I429" s="54"/>
      <c r="J429" s="99"/>
      <c r="K429" s="99"/>
      <c r="L429" s="99"/>
      <c r="M429" s="54"/>
      <c r="N429" s="54"/>
      <c r="O429" s="54"/>
      <c r="P429" s="54"/>
      <c r="Q429" s="54"/>
      <c r="R429" s="54"/>
      <c r="S429" s="54"/>
      <c r="AG429" s="54"/>
    </row>
    <row r="430" spans="1:33">
      <c r="A430" s="54"/>
      <c r="B430" s="54"/>
      <c r="C430" s="54"/>
      <c r="D430" s="54"/>
      <c r="E430" s="54"/>
      <c r="F430" s="54"/>
      <c r="G430" s="54"/>
      <c r="H430" s="54"/>
      <c r="I430" s="54"/>
      <c r="J430" s="99"/>
      <c r="K430" s="99"/>
      <c r="L430" s="99"/>
      <c r="M430" s="54"/>
      <c r="N430" s="54"/>
      <c r="O430" s="54"/>
      <c r="P430" s="54"/>
      <c r="Q430" s="54"/>
      <c r="R430" s="54"/>
      <c r="S430" s="54"/>
      <c r="AG430" s="54"/>
    </row>
    <row r="431" spans="1:33">
      <c r="A431" s="54"/>
      <c r="B431" s="54"/>
      <c r="C431" s="54"/>
      <c r="D431" s="54"/>
      <c r="E431" s="54"/>
      <c r="F431" s="54"/>
      <c r="G431" s="54"/>
      <c r="H431" s="54"/>
      <c r="I431" s="54"/>
      <c r="J431" s="99"/>
      <c r="K431" s="99"/>
      <c r="L431" s="99"/>
      <c r="M431" s="54"/>
      <c r="N431" s="54"/>
      <c r="O431" s="54"/>
      <c r="P431" s="54"/>
      <c r="Q431" s="54"/>
      <c r="R431" s="54"/>
      <c r="S431" s="54"/>
      <c r="AG431" s="54"/>
    </row>
    <row r="432" spans="1:33">
      <c r="A432" s="54"/>
      <c r="B432" s="54"/>
      <c r="C432" s="54"/>
      <c r="D432" s="54"/>
      <c r="E432" s="54"/>
      <c r="F432" s="54"/>
      <c r="G432" s="54"/>
      <c r="H432" s="54"/>
      <c r="I432" s="54"/>
      <c r="J432" s="99"/>
      <c r="K432" s="99"/>
      <c r="L432" s="99"/>
      <c r="M432" s="54"/>
      <c r="N432" s="54"/>
      <c r="O432" s="54"/>
      <c r="P432" s="54"/>
      <c r="Q432" s="54"/>
      <c r="R432" s="54"/>
      <c r="S432" s="54"/>
      <c r="AG432" s="54"/>
    </row>
    <row r="433" spans="1:33">
      <c r="A433" s="54"/>
      <c r="B433" s="54"/>
      <c r="C433" s="54"/>
      <c r="D433" s="54"/>
      <c r="E433" s="54"/>
      <c r="F433" s="54"/>
      <c r="G433" s="54"/>
      <c r="H433" s="54"/>
      <c r="I433" s="54"/>
      <c r="J433" s="99"/>
      <c r="K433" s="99"/>
      <c r="L433" s="99"/>
      <c r="M433" s="54"/>
      <c r="N433" s="54"/>
      <c r="O433" s="54"/>
      <c r="P433" s="54"/>
      <c r="Q433" s="54"/>
      <c r="R433" s="54"/>
      <c r="S433" s="54"/>
      <c r="AG433" s="54"/>
    </row>
    <row r="434" spans="1:33">
      <c r="A434" s="54"/>
      <c r="B434" s="54"/>
      <c r="C434" s="54"/>
      <c r="D434" s="54"/>
      <c r="E434" s="54"/>
      <c r="F434" s="54"/>
      <c r="G434" s="54"/>
      <c r="H434" s="54"/>
      <c r="I434" s="54"/>
      <c r="J434" s="99"/>
      <c r="K434" s="99"/>
      <c r="L434" s="99"/>
      <c r="M434" s="54"/>
      <c r="N434" s="54"/>
      <c r="O434" s="54"/>
      <c r="P434" s="54"/>
      <c r="Q434" s="54"/>
      <c r="R434" s="54"/>
      <c r="S434" s="54"/>
      <c r="AG434" s="54"/>
    </row>
    <row r="435" spans="1:33">
      <c r="A435" s="54"/>
      <c r="B435" s="54"/>
      <c r="C435" s="54"/>
      <c r="D435" s="54"/>
      <c r="E435" s="54"/>
      <c r="F435" s="54"/>
      <c r="G435" s="54"/>
      <c r="H435" s="54"/>
      <c r="I435" s="54"/>
      <c r="J435" s="99"/>
      <c r="K435" s="99"/>
      <c r="L435" s="99"/>
      <c r="M435" s="54"/>
      <c r="N435" s="54"/>
      <c r="O435" s="54"/>
      <c r="P435" s="54"/>
      <c r="Q435" s="54"/>
      <c r="R435" s="54"/>
      <c r="S435" s="54"/>
      <c r="AG435" s="54"/>
    </row>
    <row r="436" spans="1:33">
      <c r="A436" s="54"/>
      <c r="B436" s="54"/>
      <c r="C436" s="54"/>
      <c r="D436" s="54"/>
      <c r="E436" s="54"/>
      <c r="F436" s="54"/>
      <c r="G436" s="54"/>
      <c r="H436" s="54"/>
      <c r="I436" s="54"/>
      <c r="J436" s="99"/>
      <c r="K436" s="99"/>
      <c r="L436" s="99"/>
      <c r="M436" s="54"/>
      <c r="N436" s="54"/>
      <c r="O436" s="54"/>
      <c r="P436" s="54"/>
      <c r="Q436" s="54"/>
      <c r="R436" s="54"/>
      <c r="S436" s="54"/>
      <c r="AG436" s="54"/>
    </row>
    <row r="437" spans="1:33">
      <c r="A437" s="54"/>
      <c r="B437" s="54"/>
      <c r="C437" s="54"/>
      <c r="D437" s="54"/>
      <c r="E437" s="54"/>
      <c r="F437" s="54"/>
      <c r="G437" s="54"/>
      <c r="H437" s="54"/>
      <c r="I437" s="54"/>
      <c r="J437" s="99"/>
      <c r="K437" s="99"/>
      <c r="L437" s="99"/>
      <c r="M437" s="54"/>
      <c r="N437" s="54"/>
      <c r="O437" s="54"/>
      <c r="P437" s="54"/>
      <c r="Q437" s="54"/>
      <c r="R437" s="54"/>
      <c r="S437" s="54"/>
      <c r="AG437" s="54"/>
    </row>
    <row r="438" spans="1:33">
      <c r="A438" s="54"/>
      <c r="B438" s="54"/>
      <c r="C438" s="54"/>
      <c r="D438" s="54"/>
      <c r="E438" s="54"/>
      <c r="F438" s="54"/>
      <c r="G438" s="54"/>
      <c r="H438" s="54"/>
      <c r="I438" s="54"/>
      <c r="J438" s="99"/>
      <c r="K438" s="99"/>
      <c r="L438" s="99"/>
      <c r="M438" s="54"/>
      <c r="N438" s="54"/>
      <c r="O438" s="54"/>
      <c r="P438" s="54"/>
      <c r="Q438" s="54"/>
      <c r="R438" s="54"/>
      <c r="S438" s="54"/>
      <c r="AG438" s="54"/>
    </row>
    <row r="439" spans="1:33">
      <c r="A439" s="54"/>
      <c r="B439" s="54"/>
      <c r="C439" s="54"/>
      <c r="D439" s="54"/>
      <c r="E439" s="54"/>
      <c r="F439" s="54"/>
      <c r="G439" s="54"/>
      <c r="H439" s="54"/>
      <c r="I439" s="54"/>
      <c r="J439" s="99"/>
      <c r="K439" s="99"/>
      <c r="L439" s="99"/>
      <c r="M439" s="54"/>
      <c r="N439" s="54"/>
      <c r="O439" s="54"/>
      <c r="P439" s="54"/>
      <c r="Q439" s="54"/>
      <c r="R439" s="54"/>
      <c r="S439" s="54"/>
      <c r="AG439" s="54"/>
    </row>
    <row r="440" spans="1:33">
      <c r="A440" s="54"/>
      <c r="B440" s="54"/>
      <c r="C440" s="54"/>
      <c r="D440" s="54"/>
      <c r="E440" s="54"/>
      <c r="F440" s="54"/>
      <c r="G440" s="54"/>
      <c r="H440" s="54"/>
      <c r="I440" s="54"/>
      <c r="J440" s="99"/>
      <c r="K440" s="99"/>
      <c r="L440" s="99"/>
      <c r="M440" s="54"/>
      <c r="N440" s="54"/>
      <c r="O440" s="54"/>
      <c r="P440" s="54"/>
      <c r="Q440" s="54"/>
      <c r="R440" s="54"/>
      <c r="S440" s="54"/>
      <c r="AG440" s="54"/>
    </row>
    <row r="441" spans="1:33">
      <c r="A441" s="54"/>
      <c r="B441" s="54"/>
      <c r="C441" s="54"/>
      <c r="D441" s="54"/>
      <c r="E441" s="54"/>
      <c r="F441" s="54"/>
      <c r="G441" s="54"/>
      <c r="H441" s="54"/>
      <c r="I441" s="54"/>
      <c r="J441" s="99"/>
      <c r="K441" s="99"/>
      <c r="L441" s="99"/>
      <c r="M441" s="54"/>
      <c r="N441" s="54"/>
      <c r="O441" s="54"/>
      <c r="P441" s="54"/>
      <c r="Q441" s="54"/>
      <c r="R441" s="54"/>
      <c r="S441" s="54"/>
      <c r="AG441" s="54"/>
    </row>
    <row r="442" spans="1:33">
      <c r="A442" s="54"/>
      <c r="B442" s="54"/>
      <c r="C442" s="54"/>
      <c r="D442" s="54"/>
      <c r="E442" s="54"/>
      <c r="F442" s="54"/>
      <c r="G442" s="54"/>
      <c r="H442" s="54"/>
      <c r="I442" s="54"/>
      <c r="J442" s="99"/>
      <c r="K442" s="99"/>
      <c r="L442" s="99"/>
      <c r="M442" s="54"/>
      <c r="N442" s="54"/>
      <c r="O442" s="54"/>
      <c r="P442" s="54"/>
      <c r="Q442" s="54"/>
      <c r="R442" s="54"/>
      <c r="S442" s="54"/>
      <c r="AG442" s="54"/>
    </row>
    <row r="443" spans="1:33">
      <c r="A443" s="54"/>
      <c r="B443" s="54"/>
      <c r="C443" s="54"/>
      <c r="D443" s="54"/>
      <c r="E443" s="54"/>
      <c r="F443" s="54"/>
      <c r="G443" s="54"/>
      <c r="H443" s="54"/>
      <c r="I443" s="54"/>
      <c r="J443" s="99"/>
      <c r="K443" s="99"/>
      <c r="L443" s="99"/>
      <c r="M443" s="54"/>
      <c r="N443" s="54"/>
      <c r="O443" s="54"/>
      <c r="P443" s="54"/>
      <c r="Q443" s="54"/>
      <c r="R443" s="54"/>
      <c r="S443" s="54"/>
      <c r="AG443" s="54"/>
    </row>
    <row r="444" spans="1:33">
      <c r="A444" s="54"/>
      <c r="B444" s="54"/>
      <c r="C444" s="54"/>
      <c r="D444" s="54"/>
      <c r="E444" s="54"/>
      <c r="F444" s="54"/>
      <c r="G444" s="54"/>
      <c r="H444" s="54"/>
      <c r="I444" s="54"/>
      <c r="J444" s="99"/>
      <c r="K444" s="99"/>
      <c r="L444" s="99"/>
      <c r="M444" s="54"/>
      <c r="N444" s="54"/>
      <c r="O444" s="54"/>
      <c r="P444" s="54"/>
      <c r="Q444" s="54"/>
      <c r="R444" s="54"/>
      <c r="S444" s="54"/>
      <c r="AG444" s="54"/>
    </row>
    <row r="445" spans="1:33">
      <c r="A445" s="54"/>
      <c r="B445" s="54"/>
      <c r="C445" s="54"/>
      <c r="D445" s="54"/>
      <c r="E445" s="54"/>
      <c r="F445" s="54"/>
      <c r="G445" s="54"/>
      <c r="H445" s="54"/>
      <c r="I445" s="54"/>
      <c r="J445" s="99"/>
      <c r="K445" s="99"/>
      <c r="L445" s="99"/>
      <c r="M445" s="54"/>
      <c r="N445" s="54"/>
      <c r="O445" s="54"/>
      <c r="P445" s="54"/>
      <c r="Q445" s="54"/>
      <c r="R445" s="54"/>
      <c r="S445" s="54"/>
      <c r="AG445" s="54"/>
    </row>
    <row r="446" spans="1:33">
      <c r="A446" s="54"/>
      <c r="B446" s="54"/>
      <c r="C446" s="54"/>
      <c r="D446" s="54"/>
      <c r="E446" s="54"/>
      <c r="F446" s="54"/>
      <c r="G446" s="54"/>
      <c r="H446" s="54"/>
      <c r="I446" s="54"/>
      <c r="J446" s="99"/>
      <c r="K446" s="99"/>
      <c r="L446" s="99"/>
      <c r="M446" s="54"/>
      <c r="N446" s="54"/>
      <c r="O446" s="54"/>
      <c r="P446" s="54"/>
      <c r="Q446" s="54"/>
      <c r="R446" s="54"/>
      <c r="S446" s="54"/>
      <c r="AG446" s="54"/>
    </row>
    <row r="447" spans="1:33">
      <c r="A447" s="54"/>
      <c r="B447" s="54"/>
      <c r="C447" s="54"/>
      <c r="D447" s="54"/>
      <c r="E447" s="54"/>
      <c r="F447" s="54"/>
      <c r="G447" s="54"/>
      <c r="H447" s="54"/>
      <c r="I447" s="54"/>
      <c r="J447" s="99"/>
      <c r="K447" s="99"/>
      <c r="L447" s="99"/>
      <c r="M447" s="54"/>
      <c r="N447" s="54"/>
      <c r="O447" s="54"/>
      <c r="P447" s="54"/>
      <c r="Q447" s="54"/>
      <c r="R447" s="54"/>
      <c r="S447" s="54"/>
      <c r="AG447" s="54"/>
    </row>
    <row r="448" spans="1:33">
      <c r="A448" s="54"/>
      <c r="B448" s="54"/>
      <c r="C448" s="54"/>
      <c r="D448" s="54"/>
      <c r="E448" s="54"/>
      <c r="F448" s="54"/>
      <c r="G448" s="54"/>
      <c r="H448" s="54"/>
      <c r="I448" s="54"/>
      <c r="J448" s="99"/>
      <c r="K448" s="99"/>
      <c r="L448" s="99"/>
      <c r="M448" s="54"/>
      <c r="N448" s="54"/>
      <c r="O448" s="54"/>
      <c r="P448" s="54"/>
      <c r="Q448" s="54"/>
      <c r="R448" s="54"/>
      <c r="S448" s="54"/>
      <c r="AG448" s="54"/>
    </row>
    <row r="449" spans="1:33">
      <c r="A449" s="54"/>
      <c r="B449" s="54"/>
      <c r="C449" s="54"/>
      <c r="D449" s="54"/>
      <c r="E449" s="54"/>
      <c r="F449" s="54"/>
      <c r="G449" s="54"/>
      <c r="H449" s="54"/>
      <c r="I449" s="54"/>
      <c r="J449" s="99"/>
      <c r="K449" s="99"/>
      <c r="L449" s="99"/>
      <c r="M449" s="54"/>
      <c r="N449" s="54"/>
      <c r="O449" s="54"/>
      <c r="P449" s="54"/>
      <c r="Q449" s="54"/>
      <c r="R449" s="54"/>
      <c r="S449" s="54"/>
      <c r="AG449" s="54"/>
    </row>
    <row r="450" spans="1:33">
      <c r="A450" s="54"/>
      <c r="B450" s="54"/>
      <c r="C450" s="54"/>
      <c r="D450" s="54"/>
      <c r="E450" s="54"/>
      <c r="F450" s="54"/>
      <c r="G450" s="54"/>
      <c r="H450" s="54"/>
      <c r="I450" s="54"/>
      <c r="J450" s="99"/>
      <c r="K450" s="99"/>
      <c r="L450" s="99"/>
      <c r="M450" s="54"/>
      <c r="N450" s="54"/>
      <c r="O450" s="54"/>
      <c r="P450" s="54"/>
      <c r="Q450" s="54"/>
      <c r="R450" s="54"/>
      <c r="S450" s="54"/>
      <c r="AG450" s="54"/>
    </row>
    <row r="451" spans="1:33">
      <c r="A451" s="54"/>
      <c r="B451" s="54"/>
      <c r="C451" s="54"/>
      <c r="D451" s="54"/>
      <c r="E451" s="54"/>
      <c r="F451" s="54"/>
      <c r="G451" s="54"/>
      <c r="H451" s="54"/>
      <c r="I451" s="54"/>
      <c r="J451" s="99"/>
      <c r="K451" s="99"/>
      <c r="L451" s="99"/>
      <c r="M451" s="54"/>
      <c r="N451" s="54"/>
      <c r="O451" s="54"/>
      <c r="P451" s="54"/>
      <c r="Q451" s="54"/>
      <c r="R451" s="54"/>
      <c r="S451" s="54"/>
      <c r="AG451" s="54"/>
    </row>
    <row r="452" spans="1:33">
      <c r="A452" s="54"/>
      <c r="B452" s="54"/>
      <c r="C452" s="54"/>
      <c r="D452" s="54"/>
      <c r="E452" s="54"/>
      <c r="F452" s="54"/>
      <c r="G452" s="54"/>
      <c r="H452" s="54"/>
      <c r="I452" s="54"/>
      <c r="J452" s="99"/>
      <c r="K452" s="99"/>
      <c r="L452" s="99"/>
      <c r="M452" s="54"/>
      <c r="N452" s="54"/>
      <c r="O452" s="54"/>
      <c r="P452" s="54"/>
      <c r="Q452" s="54"/>
      <c r="R452" s="54"/>
      <c r="S452" s="54"/>
      <c r="AG452" s="54"/>
    </row>
    <row r="453" spans="1:33">
      <c r="A453" s="54"/>
      <c r="B453" s="54"/>
      <c r="C453" s="54"/>
      <c r="D453" s="54"/>
      <c r="E453" s="54"/>
      <c r="F453" s="54"/>
      <c r="G453" s="54"/>
      <c r="H453" s="54"/>
      <c r="I453" s="54"/>
      <c r="J453" s="99"/>
      <c r="K453" s="99"/>
      <c r="L453" s="99"/>
      <c r="M453" s="54"/>
      <c r="N453" s="54"/>
      <c r="O453" s="54"/>
      <c r="P453" s="54"/>
      <c r="Q453" s="54"/>
      <c r="R453" s="54"/>
      <c r="S453" s="54"/>
      <c r="AG453" s="54"/>
    </row>
    <row r="454" spans="1:33">
      <c r="A454" s="54"/>
      <c r="B454" s="54"/>
      <c r="C454" s="54"/>
      <c r="D454" s="54"/>
      <c r="E454" s="54"/>
      <c r="F454" s="54"/>
      <c r="G454" s="54"/>
      <c r="H454" s="54"/>
      <c r="I454" s="54"/>
      <c r="J454" s="99"/>
      <c r="K454" s="99"/>
      <c r="L454" s="99"/>
      <c r="M454" s="54"/>
      <c r="N454" s="54"/>
      <c r="O454" s="54"/>
      <c r="P454" s="54"/>
      <c r="Q454" s="54"/>
      <c r="R454" s="54"/>
      <c r="S454" s="54"/>
      <c r="AG454" s="54"/>
    </row>
    <row r="455" spans="1:33">
      <c r="A455" s="54"/>
      <c r="B455" s="54"/>
      <c r="C455" s="54"/>
      <c r="D455" s="54"/>
      <c r="E455" s="54"/>
      <c r="F455" s="54"/>
      <c r="G455" s="54"/>
      <c r="H455" s="54"/>
      <c r="I455" s="54"/>
      <c r="J455" s="99"/>
      <c r="K455" s="99"/>
      <c r="L455" s="99"/>
      <c r="M455" s="54"/>
      <c r="N455" s="54"/>
      <c r="O455" s="54"/>
      <c r="P455" s="54"/>
      <c r="Q455" s="54"/>
      <c r="R455" s="54"/>
      <c r="S455" s="54"/>
      <c r="AG455" s="54"/>
    </row>
    <row r="456" spans="1:33">
      <c r="A456" s="54"/>
      <c r="B456" s="54"/>
      <c r="C456" s="54"/>
      <c r="D456" s="54"/>
      <c r="E456" s="54"/>
      <c r="F456" s="54"/>
      <c r="G456" s="54"/>
      <c r="H456" s="54"/>
      <c r="I456" s="54"/>
      <c r="J456" s="99"/>
      <c r="K456" s="99"/>
      <c r="L456" s="99"/>
      <c r="M456" s="54"/>
      <c r="N456" s="54"/>
      <c r="O456" s="54"/>
      <c r="P456" s="54"/>
      <c r="Q456" s="54"/>
      <c r="R456" s="54"/>
      <c r="S456" s="54"/>
      <c r="AG456" s="54"/>
    </row>
    <row r="457" spans="1:33">
      <c r="A457" s="54"/>
      <c r="B457" s="54"/>
      <c r="C457" s="54"/>
      <c r="D457" s="54"/>
      <c r="E457" s="54"/>
      <c r="F457" s="54"/>
      <c r="G457" s="54"/>
      <c r="H457" s="54"/>
      <c r="I457" s="54"/>
      <c r="J457" s="99"/>
      <c r="K457" s="99"/>
      <c r="L457" s="99"/>
      <c r="M457" s="54"/>
      <c r="N457" s="54"/>
      <c r="O457" s="54"/>
      <c r="P457" s="54"/>
      <c r="Q457" s="54"/>
      <c r="R457" s="54"/>
      <c r="S457" s="54"/>
      <c r="AG457" s="54"/>
    </row>
    <row r="458" spans="1:33">
      <c r="A458" s="54"/>
      <c r="B458" s="54"/>
      <c r="C458" s="54"/>
      <c r="D458" s="54"/>
      <c r="E458" s="54"/>
      <c r="F458" s="54"/>
      <c r="G458" s="54"/>
      <c r="H458" s="54"/>
      <c r="I458" s="54"/>
      <c r="J458" s="99"/>
      <c r="K458" s="99"/>
      <c r="L458" s="99"/>
      <c r="M458" s="54"/>
      <c r="N458" s="54"/>
      <c r="O458" s="54"/>
      <c r="P458" s="54"/>
      <c r="Q458" s="54"/>
      <c r="R458" s="54"/>
      <c r="S458" s="54"/>
      <c r="AG458" s="54"/>
    </row>
    <row r="459" spans="1:33">
      <c r="A459" s="54"/>
      <c r="B459" s="54"/>
      <c r="C459" s="54"/>
      <c r="D459" s="54"/>
      <c r="E459" s="54"/>
      <c r="F459" s="54"/>
      <c r="G459" s="54"/>
      <c r="H459" s="54"/>
      <c r="I459" s="54"/>
      <c r="J459" s="99"/>
      <c r="K459" s="99"/>
      <c r="L459" s="99"/>
      <c r="M459" s="54"/>
      <c r="N459" s="54"/>
      <c r="O459" s="54"/>
      <c r="P459" s="54"/>
      <c r="Q459" s="54"/>
      <c r="R459" s="54"/>
      <c r="S459" s="54"/>
      <c r="AG459" s="54"/>
    </row>
    <row r="460" spans="1:33">
      <c r="A460" s="54"/>
      <c r="B460" s="54"/>
      <c r="C460" s="54"/>
      <c r="D460" s="54"/>
      <c r="E460" s="54"/>
      <c r="F460" s="54"/>
      <c r="G460" s="54"/>
      <c r="H460" s="54"/>
      <c r="I460" s="54"/>
      <c r="J460" s="99"/>
      <c r="K460" s="99"/>
      <c r="L460" s="99"/>
      <c r="M460" s="54"/>
      <c r="N460" s="54"/>
      <c r="O460" s="54"/>
      <c r="P460" s="54"/>
      <c r="Q460" s="54"/>
      <c r="R460" s="54"/>
      <c r="S460" s="54"/>
      <c r="AG460" s="54"/>
    </row>
    <row r="461" spans="1:33">
      <c r="A461" s="54"/>
      <c r="B461" s="54"/>
      <c r="C461" s="54"/>
      <c r="D461" s="54"/>
      <c r="E461" s="54"/>
      <c r="F461" s="54"/>
      <c r="G461" s="54"/>
      <c r="H461" s="54"/>
      <c r="I461" s="54"/>
      <c r="J461" s="99"/>
      <c r="K461" s="99"/>
      <c r="L461" s="99"/>
      <c r="M461" s="54"/>
      <c r="N461" s="54"/>
      <c r="O461" s="54"/>
      <c r="P461" s="54"/>
      <c r="Q461" s="54"/>
      <c r="R461" s="54"/>
      <c r="S461" s="54"/>
      <c r="AG461" s="54"/>
    </row>
    <row r="462" spans="1:33">
      <c r="A462" s="54"/>
      <c r="B462" s="54"/>
      <c r="C462" s="54"/>
      <c r="D462" s="54"/>
      <c r="E462" s="54"/>
      <c r="F462" s="54"/>
      <c r="G462" s="54"/>
      <c r="H462" s="54"/>
      <c r="I462" s="54"/>
      <c r="J462" s="99"/>
      <c r="K462" s="99"/>
      <c r="L462" s="99"/>
      <c r="M462" s="54"/>
      <c r="N462" s="54"/>
      <c r="O462" s="54"/>
      <c r="P462" s="54"/>
      <c r="Q462" s="54"/>
      <c r="R462" s="54"/>
      <c r="S462" s="54"/>
      <c r="AG462" s="54"/>
    </row>
    <row r="463" spans="1:33">
      <c r="A463" s="54"/>
      <c r="B463" s="54"/>
      <c r="C463" s="54"/>
      <c r="D463" s="54"/>
      <c r="E463" s="54"/>
      <c r="F463" s="54"/>
      <c r="G463" s="54"/>
      <c r="H463" s="54"/>
      <c r="I463" s="54"/>
      <c r="J463" s="99"/>
      <c r="K463" s="99"/>
      <c r="L463" s="99"/>
      <c r="M463" s="54"/>
      <c r="N463" s="54"/>
      <c r="O463" s="54"/>
      <c r="P463" s="54"/>
      <c r="Q463" s="54"/>
      <c r="R463" s="54"/>
      <c r="S463" s="54"/>
      <c r="AG463" s="54"/>
    </row>
    <row r="464" spans="1:33">
      <c r="A464" s="54"/>
      <c r="B464" s="54"/>
      <c r="C464" s="54"/>
      <c r="D464" s="54"/>
      <c r="E464" s="54"/>
      <c r="F464" s="54"/>
      <c r="G464" s="54"/>
      <c r="H464" s="54"/>
      <c r="I464" s="54"/>
      <c r="J464" s="99"/>
      <c r="K464" s="99"/>
      <c r="L464" s="99"/>
      <c r="M464" s="54"/>
      <c r="N464" s="54"/>
      <c r="O464" s="54"/>
      <c r="P464" s="54"/>
      <c r="Q464" s="54"/>
      <c r="R464" s="54"/>
      <c r="S464" s="54"/>
      <c r="AG464" s="54"/>
    </row>
    <row r="465" spans="1:33">
      <c r="A465" s="54"/>
      <c r="B465" s="54"/>
      <c r="C465" s="54"/>
      <c r="D465" s="54"/>
      <c r="E465" s="54"/>
      <c r="F465" s="54"/>
      <c r="G465" s="54"/>
      <c r="H465" s="54"/>
      <c r="I465" s="54"/>
      <c r="J465" s="99"/>
      <c r="K465" s="99"/>
      <c r="L465" s="99"/>
      <c r="M465" s="54"/>
      <c r="N465" s="54"/>
      <c r="O465" s="54"/>
      <c r="P465" s="54"/>
      <c r="Q465" s="54"/>
      <c r="R465" s="54"/>
      <c r="S465" s="54"/>
      <c r="AG465" s="54"/>
    </row>
    <row r="466" spans="1:33">
      <c r="A466" s="54"/>
      <c r="B466" s="54"/>
      <c r="C466" s="54"/>
      <c r="D466" s="54"/>
      <c r="E466" s="54"/>
      <c r="F466" s="54"/>
      <c r="G466" s="54"/>
      <c r="H466" s="54"/>
      <c r="I466" s="54"/>
      <c r="J466" s="99"/>
      <c r="K466" s="99"/>
      <c r="L466" s="99"/>
      <c r="M466" s="54"/>
      <c r="N466" s="54"/>
      <c r="O466" s="54"/>
      <c r="P466" s="54"/>
      <c r="Q466" s="54"/>
      <c r="R466" s="54"/>
      <c r="S466" s="54"/>
      <c r="AG466" s="54"/>
    </row>
    <row r="467" spans="1:33">
      <c r="A467" s="54"/>
      <c r="B467" s="54"/>
      <c r="C467" s="54"/>
      <c r="D467" s="54"/>
      <c r="E467" s="54"/>
      <c r="F467" s="54"/>
      <c r="G467" s="54"/>
      <c r="H467" s="54"/>
      <c r="I467" s="54"/>
      <c r="J467" s="99"/>
      <c r="K467" s="99"/>
      <c r="L467" s="99"/>
      <c r="M467" s="54"/>
      <c r="N467" s="54"/>
      <c r="O467" s="54"/>
      <c r="P467" s="54"/>
      <c r="Q467" s="54"/>
      <c r="R467" s="54"/>
      <c r="S467" s="54"/>
      <c r="AG467" s="54"/>
    </row>
    <row r="468" spans="1:33">
      <c r="A468" s="54"/>
      <c r="B468" s="54"/>
      <c r="C468" s="54"/>
      <c r="D468" s="54"/>
      <c r="E468" s="54"/>
      <c r="F468" s="54"/>
      <c r="G468" s="54"/>
      <c r="H468" s="54"/>
      <c r="I468" s="54"/>
      <c r="J468" s="99"/>
      <c r="K468" s="99"/>
      <c r="L468" s="99"/>
      <c r="M468" s="54"/>
      <c r="N468" s="54"/>
      <c r="O468" s="54"/>
      <c r="P468" s="54"/>
      <c r="Q468" s="54"/>
      <c r="R468" s="54"/>
      <c r="S468" s="54"/>
      <c r="AG468" s="54"/>
    </row>
    <row r="469" spans="1:33">
      <c r="A469" s="54"/>
      <c r="B469" s="54"/>
      <c r="C469" s="54"/>
      <c r="D469" s="54"/>
      <c r="E469" s="54"/>
      <c r="F469" s="54"/>
      <c r="G469" s="54"/>
      <c r="H469" s="54"/>
      <c r="I469" s="54"/>
      <c r="J469" s="99"/>
      <c r="K469" s="99"/>
      <c r="L469" s="99"/>
      <c r="M469" s="54"/>
      <c r="N469" s="54"/>
      <c r="O469" s="54"/>
      <c r="P469" s="54"/>
      <c r="Q469" s="54"/>
      <c r="R469" s="54"/>
      <c r="S469" s="54"/>
      <c r="AG469" s="54"/>
    </row>
    <row r="470" spans="1:33">
      <c r="A470" s="54"/>
      <c r="B470" s="54"/>
      <c r="C470" s="54"/>
      <c r="D470" s="54"/>
      <c r="E470" s="54"/>
      <c r="F470" s="54"/>
      <c r="G470" s="54"/>
      <c r="H470" s="54"/>
      <c r="I470" s="54"/>
      <c r="J470" s="99"/>
      <c r="K470" s="99"/>
      <c r="L470" s="99"/>
      <c r="M470" s="54"/>
      <c r="N470" s="54"/>
      <c r="O470" s="54"/>
      <c r="P470" s="54"/>
      <c r="Q470" s="54"/>
      <c r="R470" s="54"/>
      <c r="S470" s="54"/>
      <c r="AG470" s="54"/>
    </row>
    <row r="471" spans="1:33">
      <c r="A471" s="54"/>
      <c r="B471" s="54"/>
      <c r="C471" s="54"/>
      <c r="D471" s="54"/>
      <c r="E471" s="54"/>
      <c r="F471" s="54"/>
      <c r="G471" s="54"/>
      <c r="H471" s="54"/>
      <c r="I471" s="54"/>
      <c r="J471" s="99"/>
      <c r="K471" s="99"/>
      <c r="L471" s="99"/>
      <c r="M471" s="54"/>
      <c r="N471" s="54"/>
      <c r="O471" s="54"/>
      <c r="P471" s="54"/>
      <c r="Q471" s="54"/>
      <c r="R471" s="54"/>
      <c r="S471" s="54"/>
      <c r="AG471" s="54"/>
    </row>
    <row r="472" spans="1:33">
      <c r="A472" s="54"/>
      <c r="B472" s="54"/>
      <c r="C472" s="54"/>
      <c r="D472" s="54"/>
      <c r="E472" s="54"/>
      <c r="F472" s="54"/>
      <c r="G472" s="54"/>
      <c r="H472" s="54"/>
      <c r="I472" s="54"/>
      <c r="J472" s="99"/>
      <c r="K472" s="99"/>
      <c r="L472" s="99"/>
      <c r="M472" s="54"/>
      <c r="N472" s="54"/>
      <c r="O472" s="54"/>
      <c r="P472" s="54"/>
      <c r="Q472" s="54"/>
      <c r="R472" s="54"/>
      <c r="S472" s="54"/>
      <c r="AG472" s="54"/>
    </row>
    <row r="473" spans="1:33">
      <c r="A473" s="54"/>
      <c r="B473" s="54"/>
      <c r="C473" s="54"/>
      <c r="D473" s="54"/>
      <c r="E473" s="54"/>
      <c r="F473" s="54"/>
      <c r="G473" s="54"/>
      <c r="H473" s="54"/>
      <c r="I473" s="54"/>
      <c r="J473" s="99"/>
      <c r="K473" s="99"/>
      <c r="L473" s="99"/>
      <c r="M473" s="54"/>
      <c r="N473" s="54"/>
      <c r="O473" s="54"/>
      <c r="P473" s="54"/>
      <c r="Q473" s="54"/>
      <c r="R473" s="54"/>
      <c r="S473" s="54"/>
      <c r="AG473" s="54"/>
    </row>
    <row r="474" spans="1:33">
      <c r="A474" s="54"/>
      <c r="B474" s="54"/>
      <c r="C474" s="54"/>
      <c r="D474" s="54"/>
      <c r="E474" s="54"/>
      <c r="F474" s="54"/>
      <c r="G474" s="54"/>
      <c r="H474" s="54"/>
      <c r="I474" s="54"/>
      <c r="J474" s="99"/>
      <c r="K474" s="99"/>
      <c r="L474" s="99"/>
      <c r="M474" s="54"/>
      <c r="N474" s="54"/>
      <c r="O474" s="54"/>
      <c r="P474" s="54"/>
      <c r="Q474" s="54"/>
      <c r="R474" s="54"/>
      <c r="S474" s="54"/>
      <c r="AG474" s="54"/>
    </row>
    <row r="475" spans="1:33">
      <c r="A475" s="54"/>
      <c r="B475" s="54"/>
      <c r="C475" s="54"/>
      <c r="D475" s="54"/>
      <c r="E475" s="54"/>
      <c r="F475" s="54"/>
      <c r="G475" s="54"/>
      <c r="H475" s="54"/>
      <c r="I475" s="54"/>
      <c r="J475" s="99"/>
      <c r="K475" s="99"/>
      <c r="L475" s="99"/>
      <c r="M475" s="54"/>
      <c r="N475" s="54"/>
      <c r="O475" s="54"/>
      <c r="P475" s="54"/>
      <c r="Q475" s="54"/>
      <c r="R475" s="54"/>
      <c r="S475" s="54"/>
      <c r="AG475" s="54"/>
    </row>
    <row r="476" spans="1:33">
      <c r="A476" s="54"/>
      <c r="B476" s="54"/>
      <c r="C476" s="54"/>
      <c r="D476" s="54"/>
      <c r="E476" s="54"/>
      <c r="F476" s="54"/>
      <c r="G476" s="54"/>
      <c r="H476" s="54"/>
      <c r="I476" s="54"/>
      <c r="J476" s="99"/>
      <c r="K476" s="99"/>
      <c r="L476" s="99"/>
      <c r="M476" s="54"/>
      <c r="N476" s="54"/>
      <c r="O476" s="54"/>
      <c r="P476" s="54"/>
      <c r="Q476" s="54"/>
      <c r="R476" s="54"/>
      <c r="S476" s="54"/>
      <c r="AG476" s="54"/>
    </row>
    <row r="477" spans="1:33">
      <c r="A477" s="54"/>
      <c r="B477" s="54"/>
      <c r="C477" s="54"/>
      <c r="D477" s="54"/>
      <c r="E477" s="54"/>
      <c r="F477" s="54"/>
      <c r="G477" s="54"/>
      <c r="H477" s="54"/>
      <c r="I477" s="54"/>
      <c r="J477" s="99"/>
      <c r="K477" s="99"/>
      <c r="L477" s="99"/>
      <c r="M477" s="54"/>
      <c r="N477" s="54"/>
      <c r="O477" s="54"/>
      <c r="P477" s="54"/>
      <c r="Q477" s="54"/>
      <c r="R477" s="54"/>
      <c r="S477" s="54"/>
      <c r="AG477" s="54"/>
    </row>
    <row r="478" spans="1:33">
      <c r="A478" s="54"/>
      <c r="B478" s="54"/>
      <c r="C478" s="54"/>
      <c r="D478" s="54"/>
      <c r="E478" s="54"/>
      <c r="F478" s="54"/>
      <c r="G478" s="54"/>
      <c r="H478" s="54"/>
      <c r="I478" s="54"/>
      <c r="J478" s="99"/>
      <c r="K478" s="99"/>
      <c r="L478" s="99"/>
      <c r="M478" s="54"/>
      <c r="N478" s="54"/>
      <c r="O478" s="54"/>
      <c r="P478" s="54"/>
      <c r="Q478" s="54"/>
      <c r="R478" s="54"/>
      <c r="S478" s="54"/>
      <c r="AG478" s="54"/>
    </row>
    <row r="479" spans="1:33">
      <c r="A479" s="54"/>
      <c r="B479" s="54"/>
      <c r="C479" s="54"/>
      <c r="D479" s="54"/>
      <c r="E479" s="54"/>
      <c r="F479" s="54"/>
      <c r="G479" s="54"/>
      <c r="H479" s="54"/>
      <c r="I479" s="54"/>
      <c r="J479" s="99"/>
      <c r="K479" s="99"/>
      <c r="L479" s="99"/>
      <c r="M479" s="54"/>
      <c r="N479" s="54"/>
      <c r="O479" s="54"/>
      <c r="P479" s="54"/>
      <c r="Q479" s="54"/>
      <c r="R479" s="54"/>
      <c r="S479" s="54"/>
      <c r="AG479" s="54"/>
    </row>
    <row r="480" spans="1:33">
      <c r="A480" s="54"/>
      <c r="B480" s="54"/>
      <c r="C480" s="54"/>
      <c r="D480" s="54"/>
      <c r="E480" s="54"/>
      <c r="F480" s="54"/>
      <c r="G480" s="54"/>
      <c r="H480" s="54"/>
      <c r="I480" s="54"/>
      <c r="J480" s="99"/>
      <c r="K480" s="99"/>
      <c r="L480" s="99"/>
      <c r="M480" s="54"/>
      <c r="N480" s="54"/>
      <c r="O480" s="54"/>
      <c r="P480" s="54"/>
      <c r="Q480" s="54"/>
      <c r="R480" s="54"/>
      <c r="S480" s="54"/>
      <c r="AG480" s="54"/>
    </row>
    <row r="481" spans="1:33">
      <c r="A481" s="54"/>
      <c r="B481" s="54"/>
      <c r="C481" s="54"/>
      <c r="D481" s="54"/>
      <c r="E481" s="54"/>
      <c r="F481" s="54"/>
      <c r="G481" s="54"/>
      <c r="H481" s="54"/>
      <c r="I481" s="54"/>
      <c r="J481" s="99"/>
      <c r="K481" s="99"/>
      <c r="L481" s="99"/>
      <c r="M481" s="54"/>
      <c r="N481" s="54"/>
      <c r="O481" s="54"/>
      <c r="P481" s="54"/>
      <c r="Q481" s="54"/>
      <c r="R481" s="54"/>
      <c r="S481" s="54"/>
      <c r="AG481" s="54"/>
    </row>
    <row r="482" spans="1:33">
      <c r="A482" s="54"/>
      <c r="B482" s="54"/>
      <c r="C482" s="54"/>
      <c r="D482" s="54"/>
      <c r="E482" s="54"/>
      <c r="F482" s="54"/>
      <c r="G482" s="54"/>
      <c r="H482" s="54"/>
      <c r="I482" s="54"/>
      <c r="J482" s="99"/>
      <c r="K482" s="99"/>
      <c r="L482" s="99"/>
      <c r="M482" s="54"/>
      <c r="N482" s="54"/>
      <c r="O482" s="54"/>
      <c r="P482" s="54"/>
      <c r="Q482" s="54"/>
      <c r="R482" s="54"/>
      <c r="S482" s="54"/>
      <c r="AG482" s="54"/>
    </row>
    <row r="483" spans="1:33">
      <c r="A483" s="54"/>
      <c r="B483" s="54"/>
      <c r="C483" s="54"/>
      <c r="D483" s="54"/>
      <c r="E483" s="54"/>
      <c r="F483" s="54"/>
      <c r="G483" s="54"/>
      <c r="H483" s="54"/>
      <c r="I483" s="54"/>
      <c r="J483" s="99"/>
      <c r="K483" s="99"/>
      <c r="L483" s="99"/>
      <c r="M483" s="54"/>
      <c r="N483" s="54"/>
      <c r="O483" s="54"/>
      <c r="P483" s="54"/>
      <c r="Q483" s="54"/>
      <c r="R483" s="54"/>
      <c r="S483" s="54"/>
      <c r="AG483" s="54"/>
    </row>
    <row r="484" spans="1:33">
      <c r="A484" s="54"/>
      <c r="B484" s="54"/>
      <c r="C484" s="54"/>
      <c r="D484" s="54"/>
      <c r="E484" s="54"/>
      <c r="F484" s="54"/>
      <c r="G484" s="54"/>
      <c r="H484" s="54"/>
      <c r="I484" s="54"/>
      <c r="J484" s="99"/>
      <c r="K484" s="99"/>
      <c r="L484" s="99"/>
      <c r="M484" s="54"/>
      <c r="N484" s="54"/>
      <c r="O484" s="54"/>
      <c r="P484" s="54"/>
      <c r="Q484" s="54"/>
      <c r="R484" s="54"/>
      <c r="S484" s="54"/>
      <c r="AG484" s="54"/>
    </row>
    <row r="485" spans="1:33">
      <c r="A485" s="54"/>
      <c r="B485" s="54"/>
      <c r="C485" s="54"/>
      <c r="D485" s="54"/>
      <c r="E485" s="54"/>
      <c r="F485" s="54"/>
      <c r="G485" s="54"/>
      <c r="H485" s="54"/>
      <c r="I485" s="54"/>
      <c r="J485" s="99"/>
      <c r="K485" s="99"/>
      <c r="L485" s="99"/>
      <c r="M485" s="54"/>
      <c r="N485" s="54"/>
      <c r="O485" s="54"/>
      <c r="P485" s="54"/>
      <c r="Q485" s="54"/>
      <c r="R485" s="54"/>
      <c r="S485" s="54"/>
      <c r="AG485" s="54"/>
    </row>
    <row r="486" spans="1:33">
      <c r="A486" s="54"/>
      <c r="B486" s="54"/>
      <c r="C486" s="54"/>
      <c r="D486" s="54"/>
      <c r="E486" s="54"/>
      <c r="F486" s="54"/>
      <c r="G486" s="54"/>
      <c r="H486" s="54"/>
      <c r="I486" s="54"/>
      <c r="J486" s="99"/>
      <c r="K486" s="99"/>
      <c r="L486" s="99"/>
      <c r="M486" s="54"/>
      <c r="N486" s="54"/>
      <c r="O486" s="54"/>
      <c r="P486" s="54"/>
      <c r="Q486" s="54"/>
      <c r="R486" s="54"/>
      <c r="S486" s="54"/>
      <c r="AG486" s="54"/>
    </row>
    <row r="487" spans="1:33">
      <c r="A487" s="54"/>
      <c r="B487" s="54"/>
      <c r="C487" s="54"/>
      <c r="D487" s="54"/>
      <c r="E487" s="54"/>
      <c r="F487" s="54"/>
      <c r="G487" s="54"/>
      <c r="H487" s="54"/>
      <c r="I487" s="54"/>
      <c r="J487" s="99"/>
      <c r="K487" s="99"/>
      <c r="L487" s="99"/>
      <c r="M487" s="54"/>
      <c r="N487" s="54"/>
      <c r="O487" s="54"/>
      <c r="P487" s="54"/>
      <c r="Q487" s="54"/>
      <c r="R487" s="54"/>
      <c r="S487" s="54"/>
      <c r="AG487" s="54"/>
    </row>
    <row r="488" spans="1:33">
      <c r="A488" s="54"/>
      <c r="B488" s="54"/>
      <c r="C488" s="54"/>
      <c r="D488" s="54"/>
      <c r="E488" s="54"/>
      <c r="F488" s="54"/>
      <c r="G488" s="54"/>
      <c r="H488" s="54"/>
      <c r="I488" s="54"/>
      <c r="J488" s="99"/>
      <c r="K488" s="99"/>
      <c r="L488" s="99"/>
      <c r="M488" s="54"/>
      <c r="N488" s="54"/>
      <c r="O488" s="54"/>
      <c r="P488" s="54"/>
      <c r="Q488" s="54"/>
      <c r="R488" s="54"/>
      <c r="S488" s="54"/>
      <c r="AG488" s="54"/>
    </row>
    <row r="489" spans="1:33">
      <c r="A489" s="54"/>
      <c r="B489" s="54"/>
      <c r="C489" s="54"/>
      <c r="D489" s="54"/>
      <c r="E489" s="54"/>
      <c r="F489" s="54"/>
      <c r="G489" s="54"/>
      <c r="H489" s="54"/>
      <c r="I489" s="54"/>
      <c r="J489" s="99"/>
      <c r="K489" s="99"/>
      <c r="L489" s="99"/>
      <c r="M489" s="54"/>
      <c r="N489" s="54"/>
      <c r="O489" s="54"/>
      <c r="P489" s="54"/>
      <c r="Q489" s="54"/>
      <c r="R489" s="54"/>
      <c r="S489" s="54"/>
      <c r="AG489" s="54"/>
    </row>
    <row r="490" spans="1:33">
      <c r="A490" s="54"/>
      <c r="B490" s="54"/>
      <c r="C490" s="54"/>
      <c r="D490" s="54"/>
      <c r="E490" s="54"/>
      <c r="F490" s="54"/>
      <c r="G490" s="54"/>
      <c r="H490" s="54"/>
      <c r="I490" s="54"/>
      <c r="J490" s="99"/>
      <c r="K490" s="99"/>
      <c r="L490" s="99"/>
      <c r="M490" s="54"/>
      <c r="N490" s="54"/>
      <c r="O490" s="54"/>
      <c r="P490" s="54"/>
      <c r="Q490" s="54"/>
      <c r="R490" s="54"/>
      <c r="S490" s="54"/>
      <c r="AG490" s="54"/>
    </row>
    <row r="491" spans="1:33">
      <c r="A491" s="54"/>
      <c r="B491" s="54"/>
      <c r="C491" s="54"/>
      <c r="D491" s="54"/>
      <c r="E491" s="54"/>
      <c r="F491" s="54"/>
      <c r="G491" s="54"/>
      <c r="H491" s="54"/>
      <c r="I491" s="54"/>
      <c r="J491" s="99"/>
      <c r="K491" s="99"/>
      <c r="L491" s="99"/>
      <c r="M491" s="54"/>
      <c r="N491" s="54"/>
      <c r="O491" s="54"/>
      <c r="P491" s="54"/>
      <c r="Q491" s="54"/>
      <c r="R491" s="54"/>
      <c r="S491" s="54"/>
      <c r="AG491" s="54"/>
    </row>
    <row r="492" spans="1:33">
      <c r="A492" s="54"/>
      <c r="B492" s="54"/>
      <c r="C492" s="54"/>
      <c r="D492" s="54"/>
      <c r="E492" s="54"/>
      <c r="F492" s="54"/>
      <c r="G492" s="54"/>
      <c r="H492" s="54"/>
      <c r="I492" s="54"/>
      <c r="J492" s="99"/>
      <c r="K492" s="99"/>
      <c r="L492" s="99"/>
      <c r="M492" s="54"/>
      <c r="N492" s="54"/>
      <c r="O492" s="54"/>
      <c r="P492" s="54"/>
      <c r="Q492" s="54"/>
      <c r="R492" s="54"/>
      <c r="S492" s="54"/>
      <c r="AG492" s="54"/>
    </row>
    <row r="493" spans="1:33">
      <c r="A493" s="54"/>
      <c r="B493" s="54"/>
      <c r="C493" s="54"/>
      <c r="D493" s="54"/>
      <c r="E493" s="54"/>
      <c r="F493" s="54"/>
      <c r="G493" s="54"/>
      <c r="H493" s="54"/>
      <c r="I493" s="54"/>
      <c r="J493" s="99"/>
      <c r="K493" s="99"/>
      <c r="L493" s="99"/>
      <c r="M493" s="54"/>
      <c r="N493" s="54"/>
      <c r="O493" s="54"/>
      <c r="P493" s="54"/>
      <c r="Q493" s="54"/>
      <c r="R493" s="54"/>
      <c r="S493" s="54"/>
      <c r="AG493" s="54"/>
    </row>
    <row r="494" spans="1:33">
      <c r="A494" s="54"/>
      <c r="B494" s="54"/>
      <c r="C494" s="54"/>
      <c r="D494" s="54"/>
      <c r="E494" s="54"/>
      <c r="F494" s="54"/>
      <c r="G494" s="54"/>
      <c r="H494" s="54"/>
      <c r="I494" s="54"/>
      <c r="J494" s="99"/>
      <c r="K494" s="99"/>
      <c r="L494" s="99"/>
      <c r="M494" s="54"/>
      <c r="N494" s="54"/>
      <c r="O494" s="54"/>
      <c r="P494" s="54"/>
      <c r="Q494" s="54"/>
      <c r="R494" s="54"/>
      <c r="S494" s="54"/>
      <c r="AG494" s="54"/>
    </row>
    <row r="495" spans="1:33">
      <c r="A495" s="54"/>
      <c r="B495" s="54"/>
      <c r="C495" s="54"/>
      <c r="D495" s="54"/>
      <c r="E495" s="54"/>
      <c r="F495" s="54"/>
      <c r="G495" s="54"/>
      <c r="H495" s="54"/>
      <c r="I495" s="54"/>
      <c r="J495" s="99"/>
      <c r="K495" s="99"/>
      <c r="L495" s="99"/>
      <c r="M495" s="54"/>
      <c r="N495" s="54"/>
      <c r="O495" s="54"/>
      <c r="P495" s="54"/>
      <c r="Q495" s="54"/>
      <c r="R495" s="54"/>
      <c r="S495" s="54"/>
      <c r="AG495" s="54"/>
    </row>
    <row r="496" spans="1:33">
      <c r="A496" s="54"/>
      <c r="B496" s="54"/>
      <c r="C496" s="54"/>
      <c r="D496" s="54"/>
      <c r="E496" s="54"/>
      <c r="F496" s="54"/>
      <c r="G496" s="54"/>
      <c r="H496" s="54"/>
      <c r="I496" s="54"/>
      <c r="J496" s="99"/>
      <c r="K496" s="99"/>
      <c r="L496" s="99"/>
      <c r="M496" s="54"/>
      <c r="N496" s="54"/>
      <c r="O496" s="54"/>
      <c r="P496" s="54"/>
      <c r="Q496" s="54"/>
      <c r="R496" s="54"/>
      <c r="S496" s="54"/>
      <c r="AG496" s="54"/>
    </row>
    <row r="497" spans="1:33">
      <c r="A497" s="54"/>
      <c r="B497" s="54"/>
      <c r="C497" s="54"/>
      <c r="D497" s="54"/>
      <c r="E497" s="54"/>
      <c r="F497" s="54"/>
      <c r="G497" s="54"/>
      <c r="H497" s="54"/>
      <c r="I497" s="54"/>
      <c r="J497" s="99"/>
      <c r="K497" s="99"/>
      <c r="L497" s="99"/>
      <c r="M497" s="54"/>
      <c r="N497" s="54"/>
      <c r="O497" s="54"/>
      <c r="P497" s="54"/>
      <c r="Q497" s="54"/>
      <c r="R497" s="54"/>
      <c r="S497" s="54"/>
      <c r="AG497" s="54"/>
    </row>
    <row r="498" spans="1:33">
      <c r="A498" s="54"/>
      <c r="B498" s="54"/>
      <c r="C498" s="54"/>
      <c r="D498" s="54"/>
      <c r="E498" s="54"/>
      <c r="F498" s="54"/>
      <c r="G498" s="54"/>
      <c r="H498" s="54"/>
      <c r="I498" s="54"/>
      <c r="J498" s="99"/>
      <c r="K498" s="99"/>
      <c r="L498" s="99"/>
      <c r="M498" s="54"/>
      <c r="N498" s="54"/>
      <c r="O498" s="54"/>
      <c r="P498" s="54"/>
      <c r="Q498" s="54"/>
      <c r="R498" s="54"/>
      <c r="S498" s="54"/>
      <c r="AG498" s="54"/>
    </row>
    <row r="499" spans="1:33">
      <c r="A499" s="54"/>
      <c r="B499" s="54"/>
      <c r="C499" s="54"/>
      <c r="D499" s="54"/>
      <c r="E499" s="54"/>
      <c r="F499" s="54"/>
      <c r="G499" s="54"/>
      <c r="H499" s="54"/>
      <c r="I499" s="54"/>
      <c r="J499" s="99"/>
      <c r="K499" s="99"/>
      <c r="L499" s="99"/>
      <c r="M499" s="54"/>
      <c r="N499" s="54"/>
      <c r="O499" s="54"/>
      <c r="P499" s="54"/>
      <c r="Q499" s="54"/>
      <c r="R499" s="54"/>
      <c r="S499" s="54"/>
      <c r="AG499" s="54"/>
    </row>
    <row r="500" spans="1:33">
      <c r="A500" s="54"/>
      <c r="B500" s="54"/>
      <c r="C500" s="54"/>
      <c r="D500" s="54"/>
      <c r="E500" s="54"/>
      <c r="F500" s="54"/>
      <c r="G500" s="54"/>
      <c r="H500" s="54"/>
      <c r="I500" s="54"/>
      <c r="J500" s="99"/>
      <c r="K500" s="99"/>
      <c r="L500" s="99"/>
      <c r="M500" s="54"/>
      <c r="N500" s="54"/>
      <c r="O500" s="54"/>
      <c r="P500" s="54"/>
      <c r="Q500" s="54"/>
      <c r="R500" s="54"/>
      <c r="S500" s="54"/>
      <c r="AG500" s="54"/>
    </row>
    <row r="501" spans="1:33">
      <c r="A501" s="54"/>
      <c r="B501" s="54"/>
      <c r="C501" s="54"/>
      <c r="D501" s="54"/>
      <c r="E501" s="54"/>
      <c r="F501" s="54"/>
      <c r="G501" s="54"/>
      <c r="H501" s="54"/>
      <c r="I501" s="54"/>
      <c r="J501" s="99"/>
      <c r="K501" s="99"/>
      <c r="L501" s="99"/>
      <c r="M501" s="54"/>
      <c r="N501" s="54"/>
      <c r="O501" s="54"/>
      <c r="P501" s="54"/>
      <c r="Q501" s="54"/>
      <c r="R501" s="54"/>
      <c r="S501" s="54"/>
      <c r="AG501" s="54"/>
    </row>
    <row r="502" spans="1:33">
      <c r="A502" s="54"/>
      <c r="B502" s="54"/>
      <c r="C502" s="54"/>
      <c r="D502" s="54"/>
      <c r="E502" s="54"/>
      <c r="F502" s="54"/>
      <c r="G502" s="54"/>
      <c r="H502" s="54"/>
      <c r="I502" s="54"/>
      <c r="J502" s="99"/>
      <c r="K502" s="99"/>
      <c r="L502" s="99"/>
      <c r="M502" s="54"/>
      <c r="N502" s="54"/>
      <c r="O502" s="54"/>
      <c r="P502" s="54"/>
      <c r="Q502" s="54"/>
      <c r="R502" s="54"/>
      <c r="S502" s="54"/>
      <c r="AG502" s="54"/>
    </row>
    <row r="503" spans="1:33">
      <c r="A503" s="54"/>
      <c r="B503" s="54"/>
      <c r="C503" s="54"/>
      <c r="D503" s="54"/>
      <c r="E503" s="54"/>
      <c r="F503" s="54"/>
      <c r="G503" s="54"/>
      <c r="H503" s="54"/>
      <c r="I503" s="54"/>
      <c r="J503" s="99"/>
      <c r="K503" s="99"/>
      <c r="L503" s="99"/>
      <c r="M503" s="54"/>
      <c r="N503" s="54"/>
      <c r="O503" s="54"/>
      <c r="P503" s="54"/>
      <c r="Q503" s="54"/>
      <c r="R503" s="54"/>
      <c r="S503" s="54"/>
      <c r="AG503" s="54"/>
    </row>
    <row r="504" spans="1:33">
      <c r="A504" s="54"/>
      <c r="B504" s="54"/>
      <c r="C504" s="54"/>
      <c r="D504" s="54"/>
      <c r="E504" s="54"/>
      <c r="F504" s="54"/>
      <c r="G504" s="54"/>
      <c r="H504" s="54"/>
      <c r="I504" s="54"/>
      <c r="J504" s="99"/>
      <c r="K504" s="99"/>
      <c r="L504" s="99"/>
      <c r="M504" s="54"/>
      <c r="N504" s="54"/>
      <c r="O504" s="54"/>
      <c r="P504" s="54"/>
      <c r="Q504" s="54"/>
      <c r="R504" s="54"/>
      <c r="S504" s="54"/>
      <c r="AG504" s="54"/>
    </row>
    <row r="505" spans="1:33">
      <c r="A505" s="54"/>
      <c r="B505" s="54"/>
      <c r="C505" s="54"/>
      <c r="D505" s="54"/>
      <c r="E505" s="54"/>
      <c r="F505" s="54"/>
      <c r="G505" s="54"/>
      <c r="H505" s="54"/>
      <c r="I505" s="54"/>
      <c r="J505" s="99"/>
      <c r="K505" s="99"/>
      <c r="L505" s="99"/>
      <c r="M505" s="54"/>
      <c r="N505" s="54"/>
      <c r="O505" s="54"/>
      <c r="P505" s="54"/>
      <c r="Q505" s="54"/>
      <c r="R505" s="54"/>
      <c r="S505" s="54"/>
      <c r="AG505" s="54"/>
    </row>
    <row r="506" spans="1:33">
      <c r="A506" s="54"/>
      <c r="B506" s="54"/>
      <c r="C506" s="54"/>
      <c r="D506" s="54"/>
      <c r="E506" s="54"/>
      <c r="F506" s="54"/>
      <c r="G506" s="54"/>
      <c r="H506" s="54"/>
      <c r="I506" s="54"/>
      <c r="J506" s="99"/>
      <c r="K506" s="99"/>
      <c r="L506" s="99"/>
      <c r="M506" s="54"/>
      <c r="N506" s="54"/>
      <c r="O506" s="54"/>
      <c r="P506" s="54"/>
      <c r="Q506" s="54"/>
      <c r="R506" s="54"/>
      <c r="S506" s="54"/>
      <c r="AG506" s="54"/>
    </row>
    <row r="507" spans="1:33">
      <c r="A507" s="54"/>
      <c r="B507" s="54"/>
      <c r="C507" s="54"/>
      <c r="D507" s="54"/>
      <c r="E507" s="54"/>
      <c r="F507" s="54"/>
      <c r="G507" s="54"/>
      <c r="H507" s="54"/>
      <c r="I507" s="54"/>
      <c r="J507" s="99"/>
      <c r="K507" s="99"/>
      <c r="L507" s="99"/>
      <c r="M507" s="54"/>
      <c r="N507" s="54"/>
      <c r="O507" s="54"/>
      <c r="P507" s="54"/>
      <c r="Q507" s="54"/>
      <c r="R507" s="54"/>
      <c r="S507" s="54"/>
      <c r="AG507" s="54"/>
    </row>
    <row r="508" spans="1:33">
      <c r="A508" s="54"/>
      <c r="B508" s="54"/>
      <c r="C508" s="54"/>
      <c r="D508" s="54"/>
      <c r="E508" s="54"/>
      <c r="F508" s="54"/>
      <c r="G508" s="54"/>
      <c r="H508" s="54"/>
      <c r="I508" s="54"/>
      <c r="J508" s="99"/>
      <c r="K508" s="99"/>
      <c r="L508" s="99"/>
      <c r="M508" s="54"/>
      <c r="N508" s="54"/>
      <c r="O508" s="54"/>
      <c r="P508" s="54"/>
      <c r="Q508" s="54"/>
      <c r="R508" s="54"/>
      <c r="S508" s="54"/>
      <c r="AG508" s="54"/>
    </row>
    <row r="509" spans="1:33">
      <c r="A509" s="54"/>
      <c r="B509" s="54"/>
      <c r="C509" s="54"/>
      <c r="D509" s="54"/>
      <c r="E509" s="54"/>
      <c r="F509" s="54"/>
      <c r="G509" s="54"/>
      <c r="H509" s="54"/>
      <c r="I509" s="54"/>
      <c r="J509" s="99"/>
      <c r="K509" s="99"/>
      <c r="L509" s="99"/>
      <c r="M509" s="54"/>
      <c r="N509" s="54"/>
      <c r="O509" s="54"/>
      <c r="P509" s="54"/>
      <c r="Q509" s="54"/>
      <c r="R509" s="54"/>
      <c r="S509" s="54"/>
      <c r="AG509" s="54"/>
    </row>
    <row r="510" spans="1:33">
      <c r="A510" s="54"/>
      <c r="B510" s="54"/>
      <c r="C510" s="54"/>
      <c r="D510" s="54"/>
      <c r="E510" s="54"/>
      <c r="F510" s="54"/>
      <c r="G510" s="54"/>
      <c r="H510" s="54"/>
      <c r="I510" s="54"/>
      <c r="J510" s="99"/>
      <c r="K510" s="99"/>
      <c r="L510" s="99"/>
      <c r="M510" s="54"/>
      <c r="N510" s="54"/>
      <c r="O510" s="54"/>
      <c r="P510" s="54"/>
      <c r="Q510" s="54"/>
      <c r="R510" s="54"/>
      <c r="S510" s="54"/>
      <c r="AG510" s="54"/>
    </row>
    <row r="511" spans="1:33">
      <c r="A511" s="54"/>
      <c r="B511" s="54"/>
      <c r="C511" s="54"/>
      <c r="D511" s="54"/>
      <c r="E511" s="54"/>
      <c r="F511" s="54"/>
      <c r="G511" s="54"/>
      <c r="H511" s="54"/>
      <c r="I511" s="54"/>
      <c r="J511" s="99"/>
      <c r="K511" s="99"/>
      <c r="L511" s="99"/>
      <c r="M511" s="54"/>
      <c r="N511" s="54"/>
      <c r="O511" s="54"/>
      <c r="P511" s="54"/>
      <c r="Q511" s="54"/>
      <c r="R511" s="54"/>
      <c r="S511" s="54"/>
      <c r="AG511" s="54"/>
    </row>
    <row r="512" spans="1:33">
      <c r="A512" s="54"/>
      <c r="B512" s="54"/>
      <c r="C512" s="54"/>
      <c r="D512" s="54"/>
      <c r="E512" s="54"/>
      <c r="F512" s="54"/>
      <c r="G512" s="54"/>
      <c r="H512" s="54"/>
      <c r="I512" s="54"/>
      <c r="J512" s="99"/>
      <c r="K512" s="99"/>
      <c r="L512" s="99"/>
      <c r="M512" s="54"/>
      <c r="N512" s="54"/>
      <c r="O512" s="54"/>
      <c r="P512" s="54"/>
      <c r="Q512" s="54"/>
      <c r="R512" s="54"/>
      <c r="S512" s="54"/>
      <c r="AG512" s="54"/>
    </row>
    <row r="513" spans="1:33">
      <c r="A513" s="54"/>
      <c r="B513" s="54"/>
      <c r="C513" s="54"/>
      <c r="D513" s="54"/>
      <c r="E513" s="54"/>
      <c r="F513" s="54"/>
      <c r="G513" s="54"/>
      <c r="H513" s="54"/>
      <c r="I513" s="54"/>
      <c r="J513" s="99"/>
      <c r="K513" s="99"/>
      <c r="L513" s="99"/>
      <c r="M513" s="54"/>
      <c r="N513" s="54"/>
      <c r="O513" s="54"/>
      <c r="P513" s="54"/>
      <c r="Q513" s="54"/>
      <c r="R513" s="54"/>
      <c r="S513" s="54"/>
      <c r="AG513" s="54"/>
    </row>
    <row r="514" spans="1:33">
      <c r="A514" s="54"/>
      <c r="B514" s="54"/>
      <c r="C514" s="54"/>
      <c r="D514" s="54"/>
      <c r="E514" s="54"/>
      <c r="F514" s="54"/>
      <c r="G514" s="54"/>
      <c r="H514" s="54"/>
      <c r="I514" s="54"/>
      <c r="J514" s="99"/>
      <c r="K514" s="99"/>
      <c r="L514" s="99"/>
      <c r="M514" s="54"/>
      <c r="N514" s="54"/>
      <c r="O514" s="54"/>
      <c r="P514" s="54"/>
      <c r="Q514" s="54"/>
      <c r="R514" s="54"/>
      <c r="S514" s="54"/>
      <c r="AG514" s="54"/>
    </row>
    <row r="515" spans="1:33">
      <c r="A515" s="54"/>
      <c r="B515" s="54"/>
      <c r="C515" s="54"/>
      <c r="D515" s="54"/>
      <c r="E515" s="54"/>
      <c r="F515" s="54"/>
      <c r="G515" s="54"/>
      <c r="H515" s="54"/>
      <c r="I515" s="54"/>
      <c r="J515" s="99"/>
      <c r="K515" s="99"/>
      <c r="L515" s="99"/>
      <c r="M515" s="54"/>
      <c r="N515" s="54"/>
      <c r="O515" s="54"/>
      <c r="P515" s="54"/>
      <c r="Q515" s="54"/>
      <c r="R515" s="54"/>
      <c r="S515" s="54"/>
      <c r="AG515" s="54"/>
    </row>
    <row r="516" spans="1:33">
      <c r="A516" s="54"/>
      <c r="B516" s="54"/>
      <c r="C516" s="54"/>
      <c r="D516" s="54"/>
      <c r="E516" s="54"/>
      <c r="F516" s="54"/>
      <c r="G516" s="54"/>
      <c r="H516" s="54"/>
      <c r="I516" s="54"/>
      <c r="J516" s="99"/>
      <c r="K516" s="99"/>
      <c r="L516" s="99"/>
      <c r="M516" s="54"/>
      <c r="N516" s="54"/>
      <c r="O516" s="54"/>
      <c r="P516" s="54"/>
      <c r="Q516" s="54"/>
      <c r="R516" s="54"/>
      <c r="S516" s="54"/>
      <c r="AG516" s="54"/>
    </row>
    <row r="517" spans="1:33">
      <c r="A517" s="54"/>
      <c r="B517" s="54"/>
      <c r="C517" s="54"/>
      <c r="D517" s="54"/>
      <c r="E517" s="54"/>
      <c r="F517" s="54"/>
      <c r="G517" s="54"/>
      <c r="H517" s="54"/>
      <c r="I517" s="54"/>
      <c r="J517" s="99"/>
      <c r="K517" s="99"/>
      <c r="L517" s="99"/>
      <c r="M517" s="54"/>
      <c r="N517" s="54"/>
      <c r="O517" s="54"/>
      <c r="P517" s="54"/>
      <c r="Q517" s="54"/>
      <c r="R517" s="54"/>
      <c r="S517" s="54"/>
      <c r="AG517" s="54"/>
    </row>
    <row r="518" spans="1:33">
      <c r="A518" s="54"/>
      <c r="B518" s="54"/>
      <c r="C518" s="54"/>
      <c r="D518" s="54"/>
      <c r="E518" s="54"/>
      <c r="F518" s="54"/>
      <c r="G518" s="54"/>
      <c r="H518" s="54"/>
      <c r="I518" s="54"/>
      <c r="J518" s="99"/>
      <c r="K518" s="99"/>
      <c r="L518" s="99"/>
      <c r="M518" s="54"/>
      <c r="N518" s="54"/>
      <c r="O518" s="54"/>
      <c r="P518" s="54"/>
      <c r="Q518" s="54"/>
      <c r="R518" s="54"/>
      <c r="S518" s="54"/>
      <c r="AG518" s="54"/>
    </row>
    <row r="519" spans="1:33">
      <c r="A519" s="54"/>
      <c r="B519" s="54"/>
      <c r="C519" s="54"/>
      <c r="D519" s="54"/>
      <c r="E519" s="54"/>
      <c r="F519" s="54"/>
      <c r="G519" s="54"/>
      <c r="H519" s="54"/>
      <c r="I519" s="54"/>
      <c r="J519" s="99"/>
      <c r="K519" s="99"/>
      <c r="L519" s="99"/>
      <c r="M519" s="54"/>
      <c r="N519" s="54"/>
      <c r="O519" s="54"/>
      <c r="P519" s="54"/>
      <c r="Q519" s="54"/>
      <c r="R519" s="54"/>
      <c r="S519" s="54"/>
      <c r="AG519" s="54"/>
    </row>
    <row r="520" spans="1:33">
      <c r="A520" s="54"/>
      <c r="B520" s="54"/>
      <c r="C520" s="54"/>
      <c r="D520" s="54"/>
      <c r="E520" s="54"/>
      <c r="F520" s="54"/>
      <c r="G520" s="54"/>
      <c r="H520" s="54"/>
      <c r="I520" s="54"/>
      <c r="J520" s="99"/>
      <c r="K520" s="99"/>
      <c r="L520" s="99"/>
      <c r="M520" s="54"/>
      <c r="N520" s="54"/>
      <c r="O520" s="54"/>
      <c r="P520" s="54"/>
      <c r="Q520" s="54"/>
      <c r="R520" s="54"/>
      <c r="S520" s="54"/>
      <c r="AG520" s="54"/>
    </row>
    <row r="521" spans="1:33">
      <c r="A521" s="54"/>
      <c r="B521" s="54"/>
      <c r="C521" s="54"/>
      <c r="D521" s="54"/>
      <c r="E521" s="54"/>
      <c r="F521" s="54"/>
      <c r="G521" s="54"/>
      <c r="H521" s="54"/>
      <c r="I521" s="54"/>
      <c r="J521" s="99"/>
      <c r="K521" s="99"/>
      <c r="L521" s="99"/>
      <c r="M521" s="54"/>
      <c r="N521" s="54"/>
      <c r="O521" s="54"/>
      <c r="P521" s="54"/>
      <c r="Q521" s="54"/>
      <c r="R521" s="54"/>
      <c r="S521" s="54"/>
      <c r="AG521" s="54"/>
    </row>
    <row r="522" spans="1:33">
      <c r="A522" s="54"/>
      <c r="B522" s="54"/>
      <c r="C522" s="54"/>
      <c r="D522" s="54"/>
      <c r="E522" s="54"/>
      <c r="F522" s="54"/>
      <c r="G522" s="54"/>
      <c r="H522" s="54"/>
      <c r="I522" s="54"/>
      <c r="J522" s="99"/>
      <c r="K522" s="99"/>
      <c r="L522" s="99"/>
      <c r="M522" s="54"/>
      <c r="N522" s="54"/>
      <c r="O522" s="54"/>
      <c r="P522" s="54"/>
      <c r="Q522" s="54"/>
      <c r="R522" s="54"/>
      <c r="S522" s="54"/>
      <c r="AG522" s="54"/>
    </row>
    <row r="523" spans="1:33">
      <c r="A523" s="54"/>
      <c r="B523" s="54"/>
      <c r="C523" s="54"/>
      <c r="D523" s="54"/>
      <c r="E523" s="54"/>
      <c r="F523" s="54"/>
      <c r="G523" s="54"/>
      <c r="H523" s="54"/>
      <c r="I523" s="54"/>
      <c r="J523" s="99"/>
      <c r="K523" s="99"/>
      <c r="L523" s="99"/>
      <c r="M523" s="54"/>
      <c r="N523" s="54"/>
      <c r="O523" s="54"/>
      <c r="P523" s="54"/>
      <c r="Q523" s="54"/>
      <c r="R523" s="54"/>
      <c r="S523" s="54"/>
      <c r="AG523" s="54"/>
    </row>
    <row r="524" spans="1:33">
      <c r="A524" s="54"/>
      <c r="B524" s="54"/>
      <c r="C524" s="54"/>
      <c r="D524" s="54"/>
      <c r="E524" s="54"/>
      <c r="F524" s="54"/>
      <c r="G524" s="54"/>
      <c r="H524" s="54"/>
      <c r="I524" s="54"/>
      <c r="J524" s="99"/>
      <c r="K524" s="99"/>
      <c r="L524" s="99"/>
      <c r="M524" s="54"/>
      <c r="N524" s="54"/>
      <c r="O524" s="54"/>
      <c r="P524" s="54"/>
      <c r="Q524" s="54"/>
      <c r="R524" s="54"/>
      <c r="S524" s="54"/>
      <c r="AG524" s="54"/>
    </row>
    <row r="525" spans="1:33">
      <c r="A525" s="54"/>
      <c r="B525" s="54"/>
      <c r="C525" s="54"/>
      <c r="D525" s="54"/>
      <c r="E525" s="54"/>
      <c r="F525" s="54"/>
      <c r="G525" s="54"/>
      <c r="H525" s="54"/>
      <c r="I525" s="54"/>
      <c r="J525" s="99"/>
      <c r="K525" s="99"/>
      <c r="L525" s="99"/>
      <c r="M525" s="54"/>
      <c r="N525" s="54"/>
      <c r="O525" s="54"/>
      <c r="P525" s="54"/>
      <c r="Q525" s="54"/>
      <c r="R525" s="54"/>
      <c r="S525" s="54"/>
      <c r="AG525" s="54"/>
    </row>
    <row r="526" spans="1:33">
      <c r="A526" s="54"/>
      <c r="B526" s="54"/>
      <c r="C526" s="54"/>
      <c r="D526" s="54"/>
      <c r="E526" s="54"/>
      <c r="F526" s="54"/>
      <c r="G526" s="54"/>
      <c r="H526" s="54"/>
      <c r="I526" s="54"/>
      <c r="J526" s="99"/>
      <c r="K526" s="99"/>
      <c r="L526" s="99"/>
      <c r="M526" s="54"/>
      <c r="N526" s="54"/>
      <c r="O526" s="54"/>
      <c r="P526" s="54"/>
      <c r="Q526" s="54"/>
      <c r="R526" s="54"/>
      <c r="S526" s="54"/>
      <c r="AG526" s="54"/>
    </row>
    <row r="527" spans="1:33">
      <c r="A527" s="54"/>
      <c r="B527" s="54"/>
      <c r="C527" s="54"/>
      <c r="D527" s="54"/>
      <c r="E527" s="54"/>
      <c r="F527" s="54"/>
      <c r="G527" s="54"/>
      <c r="H527" s="54"/>
      <c r="I527" s="54"/>
      <c r="J527" s="99"/>
      <c r="K527" s="99"/>
      <c r="L527" s="99"/>
      <c r="M527" s="54"/>
      <c r="N527" s="54"/>
      <c r="O527" s="54"/>
      <c r="P527" s="54"/>
      <c r="Q527" s="54"/>
      <c r="R527" s="54"/>
      <c r="S527" s="54"/>
      <c r="AG527" s="54"/>
    </row>
    <row r="528" spans="1:33">
      <c r="A528" s="54"/>
      <c r="B528" s="54"/>
      <c r="C528" s="54"/>
      <c r="D528" s="54"/>
      <c r="E528" s="54"/>
      <c r="F528" s="54"/>
      <c r="G528" s="54"/>
      <c r="H528" s="54"/>
      <c r="I528" s="54"/>
      <c r="J528" s="99"/>
      <c r="K528" s="99"/>
      <c r="L528" s="99"/>
      <c r="M528" s="54"/>
      <c r="N528" s="54"/>
      <c r="O528" s="54"/>
      <c r="P528" s="54"/>
      <c r="Q528" s="54"/>
      <c r="R528" s="54"/>
      <c r="S528" s="54"/>
      <c r="AG528" s="54"/>
    </row>
    <row r="529" spans="1:33">
      <c r="A529" s="54"/>
      <c r="B529" s="54"/>
      <c r="C529" s="54"/>
      <c r="D529" s="54"/>
      <c r="E529" s="54"/>
      <c r="F529" s="54"/>
      <c r="G529" s="54"/>
      <c r="H529" s="54"/>
      <c r="I529" s="54"/>
      <c r="J529" s="99"/>
      <c r="K529" s="99"/>
      <c r="L529" s="99"/>
      <c r="M529" s="54"/>
      <c r="N529" s="54"/>
      <c r="O529" s="54"/>
      <c r="P529" s="54"/>
      <c r="Q529" s="54"/>
      <c r="R529" s="54"/>
      <c r="S529" s="54"/>
      <c r="AG529" s="54"/>
    </row>
    <row r="530" spans="1:33">
      <c r="A530" s="54"/>
      <c r="B530" s="54"/>
      <c r="C530" s="54"/>
      <c r="D530" s="54"/>
      <c r="E530" s="54"/>
      <c r="F530" s="54"/>
      <c r="G530" s="54"/>
      <c r="H530" s="54"/>
      <c r="I530" s="54"/>
      <c r="J530" s="99"/>
      <c r="K530" s="99"/>
      <c r="L530" s="99"/>
      <c r="M530" s="54"/>
      <c r="N530" s="54"/>
      <c r="O530" s="54"/>
      <c r="P530" s="54"/>
      <c r="Q530" s="54"/>
      <c r="R530" s="54"/>
      <c r="S530" s="54"/>
      <c r="AG530" s="54"/>
    </row>
    <row r="531" spans="1:33">
      <c r="A531" s="54"/>
      <c r="B531" s="54"/>
      <c r="C531" s="54"/>
      <c r="D531" s="54"/>
      <c r="E531" s="54"/>
      <c r="F531" s="54"/>
      <c r="G531" s="54"/>
      <c r="H531" s="54"/>
      <c r="I531" s="54"/>
      <c r="J531" s="99"/>
      <c r="K531" s="99"/>
      <c r="L531" s="99"/>
      <c r="M531" s="54"/>
      <c r="N531" s="54"/>
      <c r="O531" s="54"/>
      <c r="P531" s="54"/>
      <c r="Q531" s="54"/>
      <c r="R531" s="54"/>
      <c r="S531" s="54"/>
      <c r="AG531" s="54"/>
    </row>
    <row r="532" spans="1:33">
      <c r="A532" s="54"/>
      <c r="B532" s="54"/>
      <c r="C532" s="54"/>
      <c r="D532" s="54"/>
      <c r="E532" s="54"/>
      <c r="F532" s="54"/>
      <c r="G532" s="54"/>
      <c r="H532" s="54"/>
      <c r="I532" s="54"/>
      <c r="J532" s="99"/>
      <c r="K532" s="99"/>
      <c r="L532" s="99"/>
      <c r="M532" s="54"/>
      <c r="N532" s="54"/>
      <c r="O532" s="54"/>
      <c r="P532" s="54"/>
      <c r="Q532" s="54"/>
      <c r="R532" s="54"/>
      <c r="S532" s="54"/>
      <c r="AG532" s="54"/>
    </row>
    <row r="533" spans="1:33">
      <c r="A533" s="54"/>
      <c r="B533" s="54"/>
      <c r="C533" s="54"/>
      <c r="D533" s="54"/>
      <c r="E533" s="54"/>
      <c r="F533" s="54"/>
      <c r="G533" s="54"/>
      <c r="H533" s="54"/>
      <c r="I533" s="54"/>
      <c r="J533" s="99"/>
      <c r="K533" s="99"/>
      <c r="L533" s="99"/>
      <c r="M533" s="54"/>
      <c r="N533" s="54"/>
      <c r="O533" s="54"/>
      <c r="P533" s="54"/>
      <c r="Q533" s="54"/>
      <c r="R533" s="54"/>
      <c r="S533" s="54"/>
      <c r="AG533" s="54"/>
    </row>
    <row r="534" spans="1:33">
      <c r="A534" s="54"/>
      <c r="B534" s="54"/>
      <c r="C534" s="54"/>
      <c r="D534" s="54"/>
      <c r="E534" s="54"/>
      <c r="F534" s="54"/>
      <c r="G534" s="54"/>
      <c r="H534" s="54"/>
      <c r="I534" s="54"/>
      <c r="J534" s="99"/>
      <c r="K534" s="99"/>
      <c r="L534" s="99"/>
      <c r="M534" s="54"/>
      <c r="N534" s="54"/>
      <c r="O534" s="54"/>
      <c r="P534" s="54"/>
      <c r="Q534" s="54"/>
      <c r="R534" s="54"/>
      <c r="S534" s="54"/>
      <c r="AG534" s="54"/>
    </row>
    <row r="535" spans="1:33">
      <c r="A535" s="54"/>
      <c r="B535" s="54"/>
      <c r="C535" s="54"/>
      <c r="D535" s="54"/>
      <c r="E535" s="54"/>
      <c r="F535" s="54"/>
      <c r="G535" s="54"/>
      <c r="H535" s="54"/>
      <c r="I535" s="54"/>
      <c r="J535" s="99"/>
      <c r="K535" s="99"/>
      <c r="L535" s="99"/>
      <c r="M535" s="54"/>
      <c r="N535" s="54"/>
      <c r="O535" s="54"/>
      <c r="P535" s="54"/>
      <c r="Q535" s="54"/>
      <c r="R535" s="54"/>
      <c r="S535" s="54"/>
      <c r="AG535" s="54"/>
    </row>
    <row r="536" spans="1:33">
      <c r="A536" s="54"/>
      <c r="B536" s="54"/>
      <c r="C536" s="54"/>
      <c r="D536" s="54"/>
      <c r="E536" s="54"/>
      <c r="F536" s="54"/>
      <c r="G536" s="54"/>
      <c r="H536" s="54"/>
      <c r="I536" s="54"/>
      <c r="J536" s="99"/>
      <c r="K536" s="99"/>
      <c r="L536" s="99"/>
      <c r="M536" s="54"/>
      <c r="N536" s="54"/>
      <c r="O536" s="54"/>
      <c r="P536" s="54"/>
      <c r="Q536" s="54"/>
      <c r="R536" s="54"/>
      <c r="S536" s="54"/>
      <c r="AG536" s="54"/>
    </row>
    <row r="537" spans="1:33">
      <c r="A537" s="54"/>
      <c r="B537" s="54"/>
      <c r="C537" s="54"/>
      <c r="D537" s="54"/>
      <c r="E537" s="54"/>
      <c r="F537" s="54"/>
      <c r="G537" s="54"/>
      <c r="H537" s="54"/>
      <c r="I537" s="54"/>
      <c r="J537" s="99"/>
      <c r="K537" s="99"/>
      <c r="L537" s="99"/>
      <c r="M537" s="54"/>
      <c r="N537" s="54"/>
      <c r="O537" s="54"/>
      <c r="P537" s="54"/>
      <c r="Q537" s="54"/>
      <c r="R537" s="54"/>
      <c r="S537" s="54"/>
      <c r="AG537" s="54"/>
    </row>
    <row r="538" spans="1:33">
      <c r="A538" s="54"/>
      <c r="B538" s="54"/>
      <c r="C538" s="54"/>
      <c r="D538" s="54"/>
      <c r="E538" s="54"/>
      <c r="F538" s="54"/>
      <c r="G538" s="54"/>
      <c r="H538" s="54"/>
      <c r="I538" s="54"/>
      <c r="J538" s="99"/>
      <c r="K538" s="99"/>
      <c r="L538" s="99"/>
      <c r="M538" s="54"/>
      <c r="N538" s="54"/>
      <c r="O538" s="54"/>
      <c r="P538" s="54"/>
      <c r="Q538" s="54"/>
      <c r="R538" s="54"/>
      <c r="S538" s="54"/>
      <c r="AG538" s="54"/>
    </row>
    <row r="539" spans="1:33">
      <c r="A539" s="54"/>
      <c r="B539" s="54"/>
      <c r="C539" s="54"/>
      <c r="D539" s="54"/>
      <c r="E539" s="54"/>
      <c r="F539" s="54"/>
      <c r="G539" s="54"/>
      <c r="H539" s="54"/>
      <c r="I539" s="54"/>
      <c r="J539" s="99"/>
      <c r="K539" s="99"/>
      <c r="L539" s="99"/>
      <c r="M539" s="54"/>
      <c r="N539" s="54"/>
      <c r="O539" s="54"/>
      <c r="P539" s="54"/>
      <c r="Q539" s="54"/>
      <c r="R539" s="54"/>
      <c r="S539" s="54"/>
      <c r="AG539" s="54"/>
    </row>
    <row r="540" spans="1:33">
      <c r="A540" s="54"/>
      <c r="B540" s="54"/>
      <c r="C540" s="54"/>
      <c r="D540" s="54"/>
      <c r="E540" s="54"/>
      <c r="F540" s="54"/>
      <c r="G540" s="54"/>
      <c r="H540" s="54"/>
      <c r="I540" s="54"/>
      <c r="J540" s="99"/>
      <c r="K540" s="99"/>
      <c r="L540" s="99"/>
      <c r="M540" s="54"/>
      <c r="N540" s="54"/>
      <c r="O540" s="54"/>
      <c r="P540" s="54"/>
      <c r="Q540" s="54"/>
      <c r="R540" s="54"/>
      <c r="S540" s="54"/>
      <c r="AG540" s="54"/>
    </row>
    <row r="541" spans="1:33">
      <c r="A541" s="54"/>
      <c r="B541" s="54"/>
      <c r="C541" s="54"/>
      <c r="D541" s="54"/>
      <c r="E541" s="54"/>
      <c r="F541" s="54"/>
      <c r="G541" s="54"/>
      <c r="H541" s="54"/>
      <c r="I541" s="54"/>
      <c r="J541" s="99"/>
      <c r="K541" s="99"/>
      <c r="L541" s="99"/>
      <c r="M541" s="54"/>
      <c r="N541" s="54"/>
      <c r="O541" s="54"/>
      <c r="P541" s="54"/>
      <c r="Q541" s="54"/>
      <c r="R541" s="54"/>
      <c r="S541" s="54"/>
      <c r="AG541" s="54"/>
    </row>
    <row r="542" spans="1:33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99"/>
      <c r="M542" s="54"/>
      <c r="N542" s="54"/>
      <c r="O542" s="54"/>
      <c r="P542" s="54"/>
      <c r="Q542" s="54"/>
      <c r="R542" s="54"/>
      <c r="S542" s="54"/>
      <c r="AG542" s="54"/>
    </row>
    <row r="543" spans="1:33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99"/>
      <c r="M543" s="54"/>
      <c r="N543" s="54"/>
      <c r="O543" s="54"/>
      <c r="P543" s="54"/>
      <c r="Q543" s="54"/>
      <c r="R543" s="54"/>
      <c r="S543" s="54"/>
      <c r="AG543" s="54"/>
    </row>
    <row r="544" spans="1:33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99"/>
      <c r="M544" s="54"/>
      <c r="N544" s="54"/>
      <c r="O544" s="54"/>
      <c r="P544" s="54"/>
      <c r="Q544" s="54"/>
      <c r="R544" s="54"/>
      <c r="S544" s="54"/>
      <c r="AG544" s="54"/>
    </row>
    <row r="545" spans="1:33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99"/>
      <c r="M545" s="54"/>
      <c r="N545" s="54"/>
      <c r="O545" s="54"/>
      <c r="P545" s="54"/>
      <c r="Q545" s="54"/>
      <c r="R545" s="54"/>
      <c r="S545" s="54"/>
      <c r="AG545" s="54"/>
    </row>
    <row r="546" spans="1:33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99"/>
      <c r="M546" s="54"/>
      <c r="N546" s="54"/>
      <c r="O546" s="54"/>
      <c r="P546" s="54"/>
      <c r="Q546" s="54"/>
      <c r="R546" s="54"/>
      <c r="S546" s="54"/>
      <c r="AG546" s="54"/>
    </row>
    <row r="547" spans="1:33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99"/>
      <c r="M547" s="54"/>
      <c r="N547" s="54"/>
      <c r="O547" s="54"/>
      <c r="P547" s="54"/>
      <c r="Q547" s="54"/>
      <c r="R547" s="54"/>
      <c r="S547" s="54"/>
      <c r="AG547" s="54"/>
    </row>
    <row r="548" spans="1:33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99"/>
      <c r="M548" s="54"/>
      <c r="N548" s="54"/>
      <c r="O548" s="54"/>
      <c r="P548" s="54"/>
      <c r="Q548" s="54"/>
      <c r="R548" s="54"/>
      <c r="S548" s="54"/>
      <c r="AG548" s="54"/>
    </row>
    <row r="549" spans="1:33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99"/>
      <c r="M549" s="54"/>
      <c r="N549" s="54"/>
      <c r="O549" s="54"/>
      <c r="P549" s="54"/>
      <c r="Q549" s="54"/>
      <c r="R549" s="54"/>
      <c r="S549" s="54"/>
      <c r="AG549" s="54"/>
    </row>
    <row r="550" spans="1:33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99"/>
      <c r="M550" s="54"/>
      <c r="N550" s="54"/>
      <c r="O550" s="54"/>
      <c r="P550" s="54"/>
      <c r="Q550" s="54"/>
      <c r="R550" s="54"/>
      <c r="S550" s="54"/>
      <c r="AG550" s="54"/>
    </row>
    <row r="551" spans="1:33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99"/>
      <c r="M551" s="54"/>
      <c r="N551" s="54"/>
      <c r="O551" s="54"/>
      <c r="P551" s="54"/>
      <c r="Q551" s="54"/>
      <c r="R551" s="54"/>
      <c r="S551" s="54"/>
      <c r="AG551" s="54"/>
    </row>
    <row r="552" spans="1:33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99"/>
      <c r="M552" s="54"/>
      <c r="N552" s="54"/>
      <c r="O552" s="54"/>
      <c r="P552" s="54"/>
      <c r="Q552" s="54"/>
      <c r="R552" s="54"/>
      <c r="S552" s="54"/>
      <c r="AG552" s="54"/>
    </row>
    <row r="553" spans="1:33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99"/>
      <c r="M553" s="54"/>
      <c r="N553" s="54"/>
      <c r="O553" s="54"/>
      <c r="P553" s="54"/>
      <c r="Q553" s="54"/>
      <c r="R553" s="54"/>
      <c r="S553" s="54"/>
      <c r="AG553" s="54"/>
    </row>
    <row r="554" spans="1:33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99"/>
      <c r="M554" s="54"/>
      <c r="N554" s="54"/>
      <c r="O554" s="54"/>
      <c r="P554" s="54"/>
      <c r="Q554" s="54"/>
      <c r="R554" s="54"/>
      <c r="S554" s="54"/>
      <c r="AG554" s="54"/>
    </row>
    <row r="555" spans="1:33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99"/>
      <c r="M555" s="54"/>
      <c r="N555" s="54"/>
      <c r="O555" s="54"/>
      <c r="P555" s="54"/>
      <c r="Q555" s="54"/>
      <c r="R555" s="54"/>
      <c r="S555" s="54"/>
      <c r="AG555" s="54"/>
    </row>
    <row r="556" spans="1:33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99"/>
      <c r="M556" s="54"/>
      <c r="N556" s="54"/>
      <c r="O556" s="54"/>
      <c r="P556" s="54"/>
      <c r="Q556" s="54"/>
      <c r="R556" s="54"/>
      <c r="S556" s="54"/>
      <c r="AG556" s="54"/>
    </row>
    <row r="557" spans="1:33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99"/>
      <c r="M557" s="54"/>
      <c r="N557" s="54"/>
      <c r="O557" s="54"/>
      <c r="P557" s="54"/>
      <c r="Q557" s="54"/>
      <c r="R557" s="54"/>
      <c r="S557" s="54"/>
      <c r="AG557" s="54"/>
    </row>
    <row r="558" spans="1:33">
      <c r="L558" s="99"/>
      <c r="S558" s="22"/>
    </row>
    <row r="559" spans="1:33">
      <c r="L559" s="99"/>
    </row>
    <row r="560" spans="1:33">
      <c r="L560" s="99"/>
    </row>
    <row r="561" spans="12:12">
      <c r="L561" s="99"/>
    </row>
    <row r="562" spans="12:12">
      <c r="L562" s="99"/>
    </row>
    <row r="563" spans="12:12">
      <c r="L563" s="99"/>
    </row>
    <row r="564" spans="12:12">
      <c r="L564" s="99"/>
    </row>
    <row r="565" spans="12:12">
      <c r="L565" s="99"/>
    </row>
    <row r="566" spans="12:12">
      <c r="L566" s="99"/>
    </row>
    <row r="567" spans="12:12">
      <c r="L567" s="99"/>
    </row>
    <row r="568" spans="12:12">
      <c r="L568" s="99"/>
    </row>
    <row r="569" spans="12:12">
      <c r="L569" s="99"/>
    </row>
    <row r="570" spans="12:12">
      <c r="L570" s="99"/>
    </row>
    <row r="571" spans="12:12">
      <c r="L571" s="99"/>
    </row>
    <row r="572" spans="12:12">
      <c r="L572" s="99"/>
    </row>
    <row r="573" spans="12:12">
      <c r="L573" s="99"/>
    </row>
    <row r="574" spans="12:12">
      <c r="L574" s="99"/>
    </row>
    <row r="575" spans="12:12">
      <c r="L575" s="99"/>
    </row>
    <row r="576" spans="12:12">
      <c r="L576" s="99"/>
    </row>
    <row r="577" spans="12:12">
      <c r="L577" s="99"/>
    </row>
    <row r="578" spans="12:12">
      <c r="L578" s="99"/>
    </row>
    <row r="579" spans="12:12">
      <c r="L579" s="99"/>
    </row>
    <row r="580" spans="12:12">
      <c r="L580" s="99"/>
    </row>
    <row r="581" spans="12:12">
      <c r="L581" s="99"/>
    </row>
    <row r="582" spans="12:12">
      <c r="L582" s="99"/>
    </row>
  </sheetData>
  <mergeCells count="6">
    <mergeCell ref="A4:C4"/>
    <mergeCell ref="X4:AA4"/>
    <mergeCell ref="T4:W4"/>
    <mergeCell ref="G5:I5"/>
    <mergeCell ref="J5:L5"/>
    <mergeCell ref="M5:O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K726"/>
  <sheetViews>
    <sheetView topLeftCell="G1" workbookViewId="0">
      <selection activeCell="R1" sqref="R1:R1048576"/>
    </sheetView>
  </sheetViews>
  <sheetFormatPr defaultRowHeight="15"/>
  <cols>
    <col min="1" max="1" width="9.28515625" style="117" bestFit="1" customWidth="1"/>
    <col min="2" max="3" width="9.140625" style="117"/>
    <col min="4" max="4" width="11.7109375" style="131" customWidth="1"/>
    <col min="5" max="13" width="9.140625" style="131"/>
    <col min="14" max="16" width="9.28515625" style="131" bestFit="1" customWidth="1"/>
    <col min="17" max="17" width="12.140625" style="131" bestFit="1" customWidth="1"/>
    <col min="18" max="18" width="11.7109375" style="131" customWidth="1"/>
    <col min="19" max="19" width="11.140625" style="131" customWidth="1"/>
    <col min="20" max="21" width="9.28515625" style="117" bestFit="1" customWidth="1"/>
    <col min="22" max="22" width="16.5703125" style="117" customWidth="1"/>
    <col min="23" max="23" width="10.7109375" style="117" bestFit="1" customWidth="1"/>
    <col min="24" max="24" width="10.5703125" style="117" bestFit="1" customWidth="1"/>
    <col min="25" max="25" width="12.140625" style="117" bestFit="1" customWidth="1"/>
    <col min="26" max="27" width="10.5703125" style="117" bestFit="1" customWidth="1"/>
    <col min="28" max="28" width="14" style="117" customWidth="1"/>
    <col min="29" max="29" width="14.5703125" style="117" customWidth="1"/>
    <col min="30" max="31" width="9.140625" style="117"/>
    <col min="32" max="32" width="10.7109375" style="117" customWidth="1"/>
    <col min="33" max="33" width="9.140625" style="131"/>
    <col min="34" max="37" width="9.140625" style="117"/>
  </cols>
  <sheetData>
    <row r="1" spans="1:37" ht="15.75" thickBot="1">
      <c r="N1" s="118"/>
      <c r="Q1" s="173"/>
    </row>
    <row r="2" spans="1:37">
      <c r="A2" s="120" t="s">
        <v>32</v>
      </c>
      <c r="B2" s="121">
        <f>C2*100000000000</f>
        <v>17237541417141.352</v>
      </c>
      <c r="C2" s="122">
        <v>172.37541417141352</v>
      </c>
      <c r="D2" s="117">
        <f>B2*60</f>
        <v>1034252485028481.1</v>
      </c>
      <c r="F2" s="173"/>
      <c r="AG2" s="173"/>
    </row>
    <row r="3" spans="1:37" ht="15.75" thickBot="1">
      <c r="A3" s="123" t="s">
        <v>33</v>
      </c>
      <c r="B3" s="124">
        <v>1</v>
      </c>
      <c r="C3" s="125"/>
      <c r="D3" s="117"/>
    </row>
    <row r="4" spans="1:37" ht="15.75" thickTop="1">
      <c r="A4" s="190" t="s">
        <v>0</v>
      </c>
      <c r="B4" s="190"/>
      <c r="C4" s="190"/>
      <c r="D4" s="169"/>
      <c r="E4" s="131" t="s">
        <v>2</v>
      </c>
      <c r="F4" s="131" t="s">
        <v>35</v>
      </c>
      <c r="G4" s="131" t="s">
        <v>34</v>
      </c>
      <c r="H4" s="131" t="s">
        <v>6</v>
      </c>
      <c r="I4" s="131" t="s">
        <v>7</v>
      </c>
      <c r="J4" s="131" t="s">
        <v>37</v>
      </c>
      <c r="K4" s="131" t="s">
        <v>6</v>
      </c>
      <c r="L4" s="131" t="s">
        <v>36</v>
      </c>
      <c r="M4" s="128" t="s">
        <v>5</v>
      </c>
      <c r="N4" s="128" t="s">
        <v>6</v>
      </c>
      <c r="O4" s="128" t="s">
        <v>7</v>
      </c>
      <c r="P4" s="129" t="s">
        <v>14</v>
      </c>
      <c r="Q4" s="130" t="s">
        <v>15</v>
      </c>
      <c r="R4" s="129" t="s">
        <v>16</v>
      </c>
      <c r="S4" s="129" t="s">
        <v>21</v>
      </c>
      <c r="T4" s="178" t="s">
        <v>18</v>
      </c>
      <c r="U4" s="178"/>
      <c r="V4" s="178"/>
      <c r="W4" s="178"/>
      <c r="X4" s="179" t="s">
        <v>24</v>
      </c>
      <c r="Y4" s="179"/>
      <c r="Z4" s="179"/>
      <c r="AA4" s="179"/>
      <c r="AB4" s="132" t="s">
        <v>26</v>
      </c>
      <c r="AC4" s="132" t="s">
        <v>25</v>
      </c>
      <c r="AD4" s="132"/>
      <c r="AE4" s="132"/>
      <c r="AF4" s="132" t="s">
        <v>27</v>
      </c>
      <c r="AG4" s="127" t="s">
        <v>9</v>
      </c>
    </row>
    <row r="5" spans="1:37">
      <c r="A5" s="117" t="s">
        <v>2</v>
      </c>
      <c r="B5" s="174" t="s">
        <v>3</v>
      </c>
      <c r="C5" s="174" t="s">
        <v>4</v>
      </c>
      <c r="D5" s="165" t="s">
        <v>13</v>
      </c>
      <c r="G5" s="178" t="s">
        <v>10</v>
      </c>
      <c r="H5" s="178"/>
      <c r="I5" s="178"/>
      <c r="K5" s="129" t="s">
        <v>11</v>
      </c>
      <c r="M5" s="180" t="s">
        <v>12</v>
      </c>
      <c r="N5" s="180"/>
      <c r="O5" s="180"/>
      <c r="R5" s="131" t="s">
        <v>22</v>
      </c>
      <c r="T5" s="131" t="s">
        <v>19</v>
      </c>
      <c r="U5" s="131" t="s">
        <v>20</v>
      </c>
      <c r="V5" s="131" t="s">
        <v>23</v>
      </c>
      <c r="W5" s="102" t="s">
        <v>45</v>
      </c>
      <c r="X5" s="131" t="s">
        <v>46</v>
      </c>
      <c r="Y5" s="131" t="s">
        <v>47</v>
      </c>
      <c r="Z5" s="131" t="s">
        <v>48</v>
      </c>
      <c r="AA5" s="131" t="s">
        <v>49</v>
      </c>
      <c r="AB5" s="132"/>
      <c r="AC5" s="132"/>
      <c r="AD5" s="132"/>
      <c r="AE5" s="132"/>
      <c r="AF5" s="132"/>
      <c r="AG5" s="133"/>
    </row>
    <row r="6" spans="1:37" s="77" customFormat="1">
      <c r="A6" s="134">
        <v>0</v>
      </c>
      <c r="B6" s="143">
        <v>0.152</v>
      </c>
      <c r="C6" s="139">
        <f t="shared" ref="C6:C21" si="0">B6/0.0253</f>
        <v>6.0079051383399209</v>
      </c>
      <c r="D6" s="135">
        <f>C6/56000</f>
        <v>1.0728402032749859E-4</v>
      </c>
      <c r="E6" s="175">
        <v>0.49493055555555554</v>
      </c>
      <c r="F6" s="137">
        <v>0</v>
      </c>
      <c r="G6" s="138">
        <v>12.16</v>
      </c>
      <c r="H6" s="138">
        <v>6.66</v>
      </c>
      <c r="I6" s="138">
        <v>6.97</v>
      </c>
      <c r="J6" s="138">
        <v>12.09</v>
      </c>
      <c r="K6" s="138">
        <v>6.93</v>
      </c>
      <c r="L6" s="138">
        <v>6.99</v>
      </c>
      <c r="M6" s="139">
        <f>(G6+J6)/2</f>
        <v>12.125</v>
      </c>
      <c r="N6" s="139">
        <f>(H6+K6)/2</f>
        <v>6.7949999999999999</v>
      </c>
      <c r="O6" s="139">
        <f>(I6+L6)/2</f>
        <v>6.98</v>
      </c>
      <c r="P6" s="140">
        <f>((O6/32000)*(1/((-0.026*M6+1.9067)/1000)))/1.013</f>
        <v>0.13530162119720646</v>
      </c>
      <c r="Q6" s="141">
        <f>POWER(10, -N6)</f>
        <v>1.6032453906900401E-7</v>
      </c>
      <c r="R6" s="142">
        <f>(0.00000000000001*(0.1253*EXP(0.0831*M6)))/Q6</f>
        <v>2.1406258335203627E-8</v>
      </c>
      <c r="S6" s="141">
        <f>POWER(R6, 2)</f>
        <v>4.5822789591347474E-16</v>
      </c>
      <c r="T6" s="143">
        <v>298</v>
      </c>
      <c r="U6" s="139">
        <f>273+M6</f>
        <v>285.125</v>
      </c>
      <c r="V6" s="144">
        <f>((1/U6)-(1/298))*5026</f>
        <v>0.76158461054112125</v>
      </c>
      <c r="W6" s="145">
        <f>POWER(10,V6)</f>
        <v>5.775433804711712</v>
      </c>
      <c r="X6" s="146">
        <f t="shared" ref="X6:X37" si="1">-($B$2/W6)*P6*S6*AB6</f>
        <v>-2.1095027137763546E-8</v>
      </c>
      <c r="Y6" s="146">
        <f t="shared" ref="Y6:Y37" si="2">-(AB6+(5*X6))*$B$2*S6*P6/W6</f>
        <v>-2.1075509586450258E-8</v>
      </c>
      <c r="Z6" s="146">
        <f t="shared" ref="Z6:Z37" si="3">-(AB6+5*Y6)*$B$2*P6*S6/W6</f>
        <v>-2.1075527644488623E-8</v>
      </c>
      <c r="AA6" s="146">
        <f t="shared" ref="AA6:AA37" si="4">-(AB6+(10*Z6))*$B$2*P6*S6/W6</f>
        <v>-2.105602811779836E-8</v>
      </c>
      <c r="AB6" s="146">
        <v>1.1400000000000001E-4</v>
      </c>
      <c r="AC6" s="146">
        <f>D6</f>
        <v>1.0728402032749859E-4</v>
      </c>
      <c r="AD6" s="146">
        <f>AB6*10000</f>
        <v>1.1400000000000001</v>
      </c>
      <c r="AE6" s="146">
        <f>AC6*10000</f>
        <v>1.072840203274986</v>
      </c>
      <c r="AF6" s="146">
        <f>(AD6-AE6)*(AD6-AE6)</f>
        <v>4.5104382961452215E-3</v>
      </c>
      <c r="AG6" s="137">
        <v>0</v>
      </c>
      <c r="AH6" s="134"/>
      <c r="AI6" s="134"/>
      <c r="AJ6" s="134"/>
      <c r="AK6" s="134"/>
    </row>
    <row r="7" spans="1:37">
      <c r="A7" s="117">
        <v>4</v>
      </c>
      <c r="B7" s="174">
        <v>0.159</v>
      </c>
      <c r="C7" s="176">
        <f t="shared" si="0"/>
        <v>6.2845849802371543</v>
      </c>
      <c r="D7" s="76">
        <f t="shared" ref="D7:D21" si="5">C7/56000</f>
        <v>1.1222473178994918E-4</v>
      </c>
      <c r="E7" s="177">
        <v>0.49504629629629626</v>
      </c>
      <c r="F7" s="133">
        <v>10</v>
      </c>
      <c r="G7" s="148">
        <v>12.17</v>
      </c>
      <c r="H7" s="148">
        <v>6.66</v>
      </c>
      <c r="I7" s="148">
        <v>6.93</v>
      </c>
      <c r="J7" s="148">
        <v>12.12</v>
      </c>
      <c r="K7" s="148">
        <v>6.93</v>
      </c>
      <c r="L7" s="148">
        <v>7.1</v>
      </c>
      <c r="M7" s="118">
        <f t="shared" ref="M7:O69" si="6">(G7+J7)/2</f>
        <v>12.145</v>
      </c>
      <c r="N7" s="118">
        <f t="shared" si="6"/>
        <v>6.7949999999999999</v>
      </c>
      <c r="O7" s="118">
        <f t="shared" si="6"/>
        <v>7.0149999999999997</v>
      </c>
      <c r="P7" s="149">
        <f t="shared" ref="P7:P70" si="7">((O7/32000)*(1/((-0.026*M7+1.9067)/1000)))/1.013</f>
        <v>0.13602451319411485</v>
      </c>
      <c r="Q7" s="150">
        <f t="shared" ref="Q7:Q70" si="8">POWER(10, -N7)</f>
        <v>1.6032453906900401E-7</v>
      </c>
      <c r="R7" s="151">
        <f t="shared" ref="R7:R70" si="9">(0.00000000000001*(0.1253*EXP(0.0831*M7)))/Q7</f>
        <v>2.1441865117596689E-8</v>
      </c>
      <c r="S7" s="150">
        <f t="shared" ref="S7:S70" si="10">POWER(R7, 2)</f>
        <v>4.5975357972120963E-16</v>
      </c>
      <c r="T7" s="131">
        <v>298</v>
      </c>
      <c r="U7" s="118">
        <f t="shared" ref="U7:U70" si="11">273+M7</f>
        <v>285.14499999999998</v>
      </c>
      <c r="V7" s="152">
        <f t="shared" ref="V7:V70" si="12">((1/U7)-(1/298))*5026</f>
        <v>0.76034823210750835</v>
      </c>
      <c r="W7" s="153">
        <f t="shared" ref="W7:W70" si="13">POWER(10,V7)</f>
        <v>5.7590152971371049</v>
      </c>
      <c r="X7" s="154">
        <f t="shared" si="1"/>
        <v>-2.1299558692233425E-8</v>
      </c>
      <c r="Y7" s="155">
        <f t="shared" si="2"/>
        <v>-2.1279623978660721E-8</v>
      </c>
      <c r="Z7" s="155">
        <f t="shared" si="3"/>
        <v>-2.1279642635986487E-8</v>
      </c>
      <c r="AA7" s="156">
        <f t="shared" si="4"/>
        <v>-2.1259726544815968E-8</v>
      </c>
      <c r="AB7" s="157">
        <f>AB6+10*(0.166666666666666*(X6+2*Y6+2*Z6+AA6))</f>
        <v>1.1378924478380427E-4</v>
      </c>
      <c r="AC7" s="132"/>
      <c r="AD7" s="158">
        <f t="shared" ref="AD7:AD70" si="14">AB7*10000</f>
        <v>1.1378924478380428</v>
      </c>
      <c r="AE7" s="158"/>
      <c r="AF7" s="159"/>
      <c r="AG7" s="133">
        <v>10</v>
      </c>
    </row>
    <row r="8" spans="1:37">
      <c r="A8" s="117">
        <v>8</v>
      </c>
      <c r="B8" s="174">
        <v>0.157</v>
      </c>
      <c r="C8" s="176">
        <f t="shared" si="0"/>
        <v>6.2055335968379444</v>
      </c>
      <c r="D8" s="76">
        <f t="shared" si="5"/>
        <v>1.1081309994353471E-4</v>
      </c>
      <c r="E8" s="177">
        <v>0.49516203703703704</v>
      </c>
      <c r="F8" s="133">
        <v>20</v>
      </c>
      <c r="G8" s="148">
        <v>12.18</v>
      </c>
      <c r="H8" s="148">
        <v>6.66</v>
      </c>
      <c r="I8" s="148">
        <v>6.46</v>
      </c>
      <c r="J8" s="148">
        <v>12.12</v>
      </c>
      <c r="K8" s="148">
        <v>6.92</v>
      </c>
      <c r="L8" s="148">
        <v>6.38</v>
      </c>
      <c r="M8" s="118">
        <f t="shared" si="6"/>
        <v>12.149999999999999</v>
      </c>
      <c r="N8" s="118">
        <f t="shared" si="6"/>
        <v>6.79</v>
      </c>
      <c r="O8" s="118">
        <f t="shared" si="6"/>
        <v>6.42</v>
      </c>
      <c r="P8" s="149">
        <f t="shared" si="7"/>
        <v>0.12449732556474158</v>
      </c>
      <c r="Q8" s="150">
        <f t="shared" si="8"/>
        <v>1.6218100973589288E-7</v>
      </c>
      <c r="R8" s="151">
        <f t="shared" si="9"/>
        <v>2.1205231060537816E-8</v>
      </c>
      <c r="S8" s="150">
        <f t="shared" si="10"/>
        <v>4.4966182433079782E-16</v>
      </c>
      <c r="T8" s="131">
        <v>298</v>
      </c>
      <c r="U8" s="118">
        <f t="shared" si="11"/>
        <v>285.14999999999998</v>
      </c>
      <c r="V8" s="152">
        <f t="shared" si="12"/>
        <v>0.7600391645984067</v>
      </c>
      <c r="W8" s="153">
        <f t="shared" si="13"/>
        <v>5.7549183274731828</v>
      </c>
      <c r="X8" s="154">
        <f t="shared" si="1"/>
        <v>-1.9044539783695881E-8</v>
      </c>
      <c r="Y8" s="155">
        <f t="shared" si="2"/>
        <v>-1.9028572807239968E-8</v>
      </c>
      <c r="Z8" s="155">
        <f t="shared" si="3"/>
        <v>-1.9028586193981786E-8</v>
      </c>
      <c r="AA8" s="156">
        <f t="shared" si="4"/>
        <v>-1.9012632581820752E-8</v>
      </c>
      <c r="AB8" s="157">
        <f t="shared" ref="AB8:AB71" si="15">AB7+10*(0.166666666666666*(X7+2*Y7+2*Z7+AA7))</f>
        <v>1.135764484196937E-4</v>
      </c>
      <c r="AC8" s="132"/>
      <c r="AD8" s="158">
        <f t="shared" si="14"/>
        <v>1.135764484196937</v>
      </c>
      <c r="AE8" s="158"/>
      <c r="AF8" s="159"/>
      <c r="AG8" s="133">
        <v>20</v>
      </c>
    </row>
    <row r="9" spans="1:37">
      <c r="A9" s="117">
        <v>12</v>
      </c>
      <c r="B9" s="174">
        <v>0.154</v>
      </c>
      <c r="C9" s="176">
        <f t="shared" si="0"/>
        <v>6.0869565217391308</v>
      </c>
      <c r="D9" s="76">
        <f t="shared" si="5"/>
        <v>1.0869565217391305E-4</v>
      </c>
      <c r="E9" s="177">
        <v>0.49527777777777776</v>
      </c>
      <c r="F9" s="133">
        <v>30</v>
      </c>
      <c r="G9" s="148">
        <v>12.19</v>
      </c>
      <c r="H9" s="148">
        <v>6.65</v>
      </c>
      <c r="I9" s="148">
        <v>6.38</v>
      </c>
      <c r="J9" s="148">
        <v>12.13</v>
      </c>
      <c r="K9" s="148">
        <v>6.92</v>
      </c>
      <c r="L9" s="148">
        <v>6.38</v>
      </c>
      <c r="M9" s="118">
        <f t="shared" si="6"/>
        <v>12.16</v>
      </c>
      <c r="N9" s="118">
        <f t="shared" si="6"/>
        <v>6.7850000000000001</v>
      </c>
      <c r="O9" s="118">
        <f t="shared" si="6"/>
        <v>6.38</v>
      </c>
      <c r="P9" s="149">
        <f t="shared" si="7"/>
        <v>0.12374186563644916</v>
      </c>
      <c r="Q9" s="150">
        <f t="shared" si="8"/>
        <v>1.6405897731995348E-7</v>
      </c>
      <c r="R9" s="151">
        <f t="shared" si="9"/>
        <v>2.0979923862587508E-8</v>
      </c>
      <c r="S9" s="150">
        <f t="shared" si="10"/>
        <v>4.4015720527996875E-16</v>
      </c>
      <c r="T9" s="131">
        <v>298</v>
      </c>
      <c r="U9" s="118">
        <f t="shared" si="11"/>
        <v>285.16000000000003</v>
      </c>
      <c r="V9" s="152">
        <f t="shared" si="12"/>
        <v>0.75942106209536264</v>
      </c>
      <c r="W9" s="153">
        <f t="shared" si="13"/>
        <v>5.7467335600894724</v>
      </c>
      <c r="X9" s="154">
        <f t="shared" si="1"/>
        <v>-1.8524171499877304E-8</v>
      </c>
      <c r="Y9" s="155">
        <f t="shared" si="2"/>
        <v>-1.8509039806473052E-8</v>
      </c>
      <c r="Z9" s="155">
        <f t="shared" si="3"/>
        <v>-1.8509052166979718E-8</v>
      </c>
      <c r="AA9" s="156">
        <f t="shared" si="4"/>
        <v>-1.849393281388847E-8</v>
      </c>
      <c r="AB9" s="157">
        <f t="shared" si="15"/>
        <v>1.1338616260241377E-4</v>
      </c>
      <c r="AC9" s="132"/>
      <c r="AD9" s="158">
        <f t="shared" si="14"/>
        <v>1.1338616260241376</v>
      </c>
      <c r="AE9" s="158"/>
      <c r="AF9" s="159"/>
      <c r="AG9" s="133">
        <v>30</v>
      </c>
    </row>
    <row r="10" spans="1:37">
      <c r="A10" s="117">
        <v>16</v>
      </c>
      <c r="B10" s="174">
        <v>0.153</v>
      </c>
      <c r="C10" s="176">
        <f t="shared" si="0"/>
        <v>6.0474308300395254</v>
      </c>
      <c r="D10" s="76">
        <f t="shared" si="5"/>
        <v>1.0798983625070581E-4</v>
      </c>
      <c r="E10" s="177">
        <v>0.49539351851851848</v>
      </c>
      <c r="F10" s="133">
        <v>40</v>
      </c>
      <c r="G10" s="148">
        <v>12.19</v>
      </c>
      <c r="H10" s="148">
        <v>6.65</v>
      </c>
      <c r="I10" s="148">
        <v>6.16</v>
      </c>
      <c r="J10" s="148">
        <v>12.13</v>
      </c>
      <c r="K10" s="148">
        <v>6.92</v>
      </c>
      <c r="L10" s="148">
        <v>6.27</v>
      </c>
      <c r="M10" s="118">
        <f t="shared" si="6"/>
        <v>12.16</v>
      </c>
      <c r="N10" s="118">
        <f t="shared" si="6"/>
        <v>6.7850000000000001</v>
      </c>
      <c r="O10" s="118">
        <f t="shared" si="6"/>
        <v>6.2149999999999999</v>
      </c>
      <c r="P10" s="149">
        <f t="shared" si="7"/>
        <v>0.12054164497343754</v>
      </c>
      <c r="Q10" s="150">
        <f t="shared" si="8"/>
        <v>1.6405897731995348E-7</v>
      </c>
      <c r="R10" s="151">
        <f t="shared" si="9"/>
        <v>2.0979923862587508E-8</v>
      </c>
      <c r="S10" s="150">
        <f t="shared" si="10"/>
        <v>4.4015720527996875E-16</v>
      </c>
      <c r="T10" s="131">
        <v>298</v>
      </c>
      <c r="U10" s="118">
        <f t="shared" si="11"/>
        <v>285.16000000000003</v>
      </c>
      <c r="V10" s="152">
        <f t="shared" si="12"/>
        <v>0.75942106209536264</v>
      </c>
      <c r="W10" s="153">
        <f t="shared" si="13"/>
        <v>5.7467335600894724</v>
      </c>
      <c r="X10" s="154">
        <f t="shared" si="1"/>
        <v>-1.8015641454574537E-8</v>
      </c>
      <c r="Y10" s="155">
        <f t="shared" si="2"/>
        <v>-1.8001305753907758E-8</v>
      </c>
      <c r="Z10" s="155">
        <f t="shared" si="3"/>
        <v>-1.8001317161345796E-8</v>
      </c>
      <c r="AA10" s="156">
        <f t="shared" si="4"/>
        <v>-1.7986992849962435E-8</v>
      </c>
      <c r="AB10" s="157">
        <f t="shared" si="15"/>
        <v>1.1320107212197932E-4</v>
      </c>
      <c r="AC10" s="132"/>
      <c r="AD10" s="158">
        <f t="shared" si="14"/>
        <v>1.1320107212197932</v>
      </c>
      <c r="AE10" s="158"/>
      <c r="AF10" s="159"/>
      <c r="AG10" s="133">
        <v>40</v>
      </c>
    </row>
    <row r="11" spans="1:37">
      <c r="A11" s="117">
        <v>20</v>
      </c>
      <c r="B11" s="174">
        <v>0.151</v>
      </c>
      <c r="C11" s="176">
        <f t="shared" si="0"/>
        <v>5.9683794466403164</v>
      </c>
      <c r="D11" s="76">
        <f t="shared" si="5"/>
        <v>1.0657820440429137E-4</v>
      </c>
      <c r="E11" s="177">
        <v>0.49550925925925926</v>
      </c>
      <c r="F11" s="133">
        <v>50</v>
      </c>
      <c r="G11" s="148">
        <v>12.22</v>
      </c>
      <c r="H11" s="148">
        <v>6.65</v>
      </c>
      <c r="I11" s="148">
        <v>5.92</v>
      </c>
      <c r="J11" s="148">
        <v>12.14</v>
      </c>
      <c r="K11" s="148">
        <v>6.91</v>
      </c>
      <c r="L11" s="148">
        <v>5.96</v>
      </c>
      <c r="M11" s="118">
        <f t="shared" si="6"/>
        <v>12.18</v>
      </c>
      <c r="N11" s="118">
        <f t="shared" si="6"/>
        <v>6.78</v>
      </c>
      <c r="O11" s="118">
        <f t="shared" si="6"/>
        <v>5.9399999999999995</v>
      </c>
      <c r="P11" s="149">
        <f t="shared" si="7"/>
        <v>0.11524562146417897</v>
      </c>
      <c r="Q11" s="150">
        <f t="shared" si="8"/>
        <v>1.6595869074375559E-7</v>
      </c>
      <c r="R11" s="151">
        <f t="shared" si="9"/>
        <v>2.0774266815567036E-8</v>
      </c>
      <c r="S11" s="150">
        <f t="shared" si="10"/>
        <v>4.3157016172436977E-16</v>
      </c>
      <c r="T11" s="131">
        <v>298</v>
      </c>
      <c r="U11" s="118">
        <f t="shared" si="11"/>
        <v>285.18</v>
      </c>
      <c r="V11" s="152">
        <f t="shared" si="12"/>
        <v>0.75818498713399496</v>
      </c>
      <c r="W11" s="153">
        <f t="shared" si="13"/>
        <v>5.7304006463233428</v>
      </c>
      <c r="X11" s="154">
        <f t="shared" si="1"/>
        <v>-1.6909297004494878E-8</v>
      </c>
      <c r="Y11" s="155">
        <f t="shared" si="2"/>
        <v>-1.6896647843013586E-8</v>
      </c>
      <c r="Z11" s="155">
        <f t="shared" si="3"/>
        <v>-1.6896657305339908E-8</v>
      </c>
      <c r="AA11" s="156">
        <f t="shared" si="4"/>
        <v>-1.6884017592028176E-8</v>
      </c>
      <c r="AB11" s="157">
        <f t="shared" si="15"/>
        <v>1.1302105898842091E-4</v>
      </c>
      <c r="AC11" s="132"/>
      <c r="AD11" s="158">
        <f t="shared" si="14"/>
        <v>1.130210589884209</v>
      </c>
      <c r="AE11" s="158"/>
      <c r="AF11" s="159"/>
      <c r="AG11" s="133">
        <v>50</v>
      </c>
    </row>
    <row r="12" spans="1:37">
      <c r="A12" s="117">
        <v>25</v>
      </c>
      <c r="B12" s="174">
        <v>0.14899999999999999</v>
      </c>
      <c r="C12" s="176">
        <f t="shared" si="0"/>
        <v>5.8893280632411065</v>
      </c>
      <c r="D12" s="76">
        <f t="shared" si="5"/>
        <v>1.051665725578769E-4</v>
      </c>
      <c r="E12" s="177">
        <v>0.49562499999999998</v>
      </c>
      <c r="F12" s="133">
        <v>60</v>
      </c>
      <c r="G12" s="148">
        <v>12.22</v>
      </c>
      <c r="H12" s="148">
        <v>6.65</v>
      </c>
      <c r="I12" s="148">
        <v>6.27</v>
      </c>
      <c r="J12" s="148">
        <v>12.16</v>
      </c>
      <c r="K12" s="148">
        <v>6.91</v>
      </c>
      <c r="L12" s="148">
        <v>6.13</v>
      </c>
      <c r="M12" s="118">
        <f t="shared" si="6"/>
        <v>12.190000000000001</v>
      </c>
      <c r="N12" s="118">
        <f t="shared" si="6"/>
        <v>6.78</v>
      </c>
      <c r="O12" s="118">
        <f t="shared" si="6"/>
        <v>6.1999999999999993</v>
      </c>
      <c r="P12" s="149">
        <f t="shared" si="7"/>
        <v>0.12030971564508411</v>
      </c>
      <c r="Q12" s="150">
        <f t="shared" si="8"/>
        <v>1.6595869074375559E-7</v>
      </c>
      <c r="R12" s="151">
        <f t="shared" si="9"/>
        <v>2.0791537406227327E-8</v>
      </c>
      <c r="S12" s="150">
        <f t="shared" si="10"/>
        <v>4.3228802771455013E-16</v>
      </c>
      <c r="T12" s="131">
        <v>298</v>
      </c>
      <c r="U12" s="118">
        <f t="shared" si="11"/>
        <v>285.19</v>
      </c>
      <c r="V12" s="152">
        <f t="shared" si="12"/>
        <v>0.75756701466654497</v>
      </c>
      <c r="W12" s="153">
        <f t="shared" si="13"/>
        <v>5.7222524618530608</v>
      </c>
      <c r="X12" s="154">
        <f t="shared" si="1"/>
        <v>-1.7680389655922417E-8</v>
      </c>
      <c r="Y12" s="155">
        <f t="shared" si="2"/>
        <v>-1.7666539838360009E-8</v>
      </c>
      <c r="Z12" s="155">
        <f t="shared" si="3"/>
        <v>-1.7666550687523985E-8</v>
      </c>
      <c r="AA12" s="156">
        <f t="shared" si="4"/>
        <v>-1.7652711702128304E-8</v>
      </c>
      <c r="AB12" s="157">
        <f t="shared" si="15"/>
        <v>1.1285209244693219E-4</v>
      </c>
      <c r="AC12" s="160">
        <f>D7</f>
        <v>1.1222473178994918E-4</v>
      </c>
      <c r="AD12" s="158">
        <f t="shared" si="14"/>
        <v>1.128520924469322</v>
      </c>
      <c r="AE12" s="158">
        <f>AC6*10000</f>
        <v>1.072840203274986</v>
      </c>
      <c r="AF12" s="159">
        <f>(AD12-AE12)*(AD12-AE12)</f>
        <v>3.1003427127213761E-3</v>
      </c>
      <c r="AG12" s="133">
        <v>60</v>
      </c>
    </row>
    <row r="13" spans="1:37">
      <c r="A13" s="117">
        <v>30</v>
      </c>
      <c r="B13" s="174">
        <v>0.161</v>
      </c>
      <c r="C13" s="176">
        <f t="shared" si="0"/>
        <v>6.3636363636363642</v>
      </c>
      <c r="D13" s="76">
        <f t="shared" si="5"/>
        <v>1.1363636363636365E-4</v>
      </c>
      <c r="E13" s="177">
        <v>0.4957407407407407</v>
      </c>
      <c r="F13" s="133">
        <v>70</v>
      </c>
      <c r="G13" s="148">
        <v>12.23</v>
      </c>
      <c r="H13" s="148">
        <v>6.65</v>
      </c>
      <c r="I13" s="148">
        <v>6.43</v>
      </c>
      <c r="J13" s="148">
        <v>12.17</v>
      </c>
      <c r="K13" s="148">
        <v>6.91</v>
      </c>
      <c r="L13" s="148">
        <v>6.43</v>
      </c>
      <c r="M13" s="118">
        <f t="shared" si="6"/>
        <v>12.2</v>
      </c>
      <c r="N13" s="118">
        <f t="shared" si="6"/>
        <v>6.78</v>
      </c>
      <c r="O13" s="118">
        <f t="shared" si="6"/>
        <v>6.43</v>
      </c>
      <c r="P13" s="149">
        <f t="shared" si="7"/>
        <v>0.12479322752006239</v>
      </c>
      <c r="Q13" s="150">
        <f t="shared" si="8"/>
        <v>1.6595869074375559E-7</v>
      </c>
      <c r="R13" s="151">
        <f t="shared" si="9"/>
        <v>2.0808822354713305E-8</v>
      </c>
      <c r="S13" s="150">
        <f t="shared" si="10"/>
        <v>4.3300708779001617E-16</v>
      </c>
      <c r="T13" s="131">
        <v>298</v>
      </c>
      <c r="U13" s="118">
        <f t="shared" si="11"/>
        <v>285.2</v>
      </c>
      <c r="V13" s="152">
        <f t="shared" si="12"/>
        <v>0.75694908553517337</v>
      </c>
      <c r="W13" s="153">
        <f t="shared" si="13"/>
        <v>5.714116433651113</v>
      </c>
      <c r="X13" s="154">
        <f t="shared" si="1"/>
        <v>-1.836713727448708E-8</v>
      </c>
      <c r="Y13" s="155">
        <f t="shared" si="2"/>
        <v>-1.8352167207778083E-8</v>
      </c>
      <c r="Z13" s="155">
        <f t="shared" si="3"/>
        <v>-1.83521794090751E-8</v>
      </c>
      <c r="AA13" s="156">
        <f t="shared" si="4"/>
        <v>-1.8337221523773879E-8</v>
      </c>
      <c r="AB13" s="157">
        <f t="shared" si="15"/>
        <v>1.1267542697624916E-4</v>
      </c>
      <c r="AC13" s="132"/>
      <c r="AD13" s="158">
        <f t="shared" si="14"/>
        <v>1.1267542697624915</v>
      </c>
      <c r="AE13" s="158"/>
      <c r="AF13" s="159"/>
      <c r="AG13" s="133">
        <v>70</v>
      </c>
    </row>
    <row r="14" spans="1:37">
      <c r="A14" s="117">
        <v>35</v>
      </c>
      <c r="B14" s="174">
        <v>0.14599999999999999</v>
      </c>
      <c r="C14" s="176">
        <f t="shared" si="0"/>
        <v>5.770750988142292</v>
      </c>
      <c r="D14" s="76">
        <f t="shared" si="5"/>
        <v>1.0304912478825522E-4</v>
      </c>
      <c r="E14" s="177">
        <v>0.49585648148148148</v>
      </c>
      <c r="F14" s="133">
        <v>80</v>
      </c>
      <c r="G14" s="148">
        <v>12.24</v>
      </c>
      <c r="H14" s="148">
        <v>6.65</v>
      </c>
      <c r="I14" s="148">
        <v>6.45</v>
      </c>
      <c r="J14" s="148">
        <v>12.18</v>
      </c>
      <c r="K14" s="148">
        <v>6.91</v>
      </c>
      <c r="L14" s="148">
        <v>6.49</v>
      </c>
      <c r="M14" s="118">
        <f t="shared" si="6"/>
        <v>12.21</v>
      </c>
      <c r="N14" s="118">
        <f t="shared" si="6"/>
        <v>6.78</v>
      </c>
      <c r="O14" s="118">
        <f t="shared" si="6"/>
        <v>6.4700000000000006</v>
      </c>
      <c r="P14" s="149">
        <f t="shared" si="7"/>
        <v>0.12559008940256494</v>
      </c>
      <c r="Q14" s="150">
        <f t="shared" si="8"/>
        <v>1.6595869074375559E-7</v>
      </c>
      <c r="R14" s="151">
        <f t="shared" si="9"/>
        <v>2.0826121672961287E-8</v>
      </c>
      <c r="S14" s="150">
        <f t="shared" si="10"/>
        <v>4.3372734393698783E-16</v>
      </c>
      <c r="T14" s="131">
        <v>298</v>
      </c>
      <c r="U14" s="118">
        <f t="shared" si="11"/>
        <v>285.20999999999998</v>
      </c>
      <c r="V14" s="152">
        <f t="shared" si="12"/>
        <v>0.75633119973532026</v>
      </c>
      <c r="W14" s="153">
        <f t="shared" si="13"/>
        <v>5.7059925427509777</v>
      </c>
      <c r="X14" s="154">
        <f t="shared" si="1"/>
        <v>-1.8511327634691926E-8</v>
      </c>
      <c r="Y14" s="155">
        <f t="shared" si="2"/>
        <v>-1.8496096794298562E-8</v>
      </c>
      <c r="Z14" s="155">
        <f t="shared" si="3"/>
        <v>-1.8496109326003672E-8</v>
      </c>
      <c r="AA14" s="156">
        <f t="shared" si="4"/>
        <v>-1.8480890996693624E-8</v>
      </c>
      <c r="AB14" s="157">
        <f t="shared" si="15"/>
        <v>1.1249190522286255E-4</v>
      </c>
      <c r="AC14" s="132"/>
      <c r="AD14" s="158">
        <f t="shared" si="14"/>
        <v>1.1249190522286254</v>
      </c>
      <c r="AE14" s="158"/>
      <c r="AF14" s="159"/>
      <c r="AG14" s="133">
        <v>80</v>
      </c>
    </row>
    <row r="15" spans="1:37">
      <c r="A15" s="117">
        <v>40</v>
      </c>
      <c r="B15" s="174">
        <v>0.14499999999999999</v>
      </c>
      <c r="C15" s="176">
        <f t="shared" si="0"/>
        <v>5.7312252964426875</v>
      </c>
      <c r="D15" s="76">
        <f t="shared" si="5"/>
        <v>1.0234330886504799E-4</v>
      </c>
      <c r="E15" s="177">
        <v>0.4959722222222222</v>
      </c>
      <c r="F15" s="133">
        <v>90</v>
      </c>
      <c r="G15" s="148">
        <v>12.26</v>
      </c>
      <c r="H15" s="148">
        <v>6.65</v>
      </c>
      <c r="I15" s="148">
        <v>6.48</v>
      </c>
      <c r="J15" s="148">
        <v>12.19</v>
      </c>
      <c r="K15" s="148">
        <v>6.91</v>
      </c>
      <c r="L15" s="148">
        <v>6.42</v>
      </c>
      <c r="M15" s="118">
        <f t="shared" si="6"/>
        <v>12.225</v>
      </c>
      <c r="N15" s="118">
        <f t="shared" si="6"/>
        <v>6.78</v>
      </c>
      <c r="O15" s="118">
        <f t="shared" si="6"/>
        <v>6.45</v>
      </c>
      <c r="P15" s="149">
        <f t="shared" si="7"/>
        <v>0.12523259867994821</v>
      </c>
      <c r="Q15" s="150">
        <f t="shared" si="8"/>
        <v>1.6595869074375559E-7</v>
      </c>
      <c r="R15" s="151">
        <f t="shared" si="9"/>
        <v>2.085209761977211E-8</v>
      </c>
      <c r="S15" s="150">
        <f t="shared" si="10"/>
        <v>4.3480997514450567E-16</v>
      </c>
      <c r="T15" s="131">
        <v>298</v>
      </c>
      <c r="U15" s="118">
        <f t="shared" si="11"/>
        <v>285.22500000000002</v>
      </c>
      <c r="V15" s="152">
        <f t="shared" si="12"/>
        <v>0.75540445227216679</v>
      </c>
      <c r="W15" s="153">
        <f t="shared" si="13"/>
        <v>5.6938294224283714</v>
      </c>
      <c r="X15" s="154">
        <f t="shared" si="1"/>
        <v>-1.8513749035294763E-8</v>
      </c>
      <c r="Y15" s="155">
        <f t="shared" si="2"/>
        <v>-1.8498489119451152E-8</v>
      </c>
      <c r="Z15" s="155">
        <f t="shared" si="3"/>
        <v>-1.8498501697402329E-8</v>
      </c>
      <c r="AA15" s="156">
        <f t="shared" si="4"/>
        <v>-1.84832543387752E-8</v>
      </c>
      <c r="AB15" s="157">
        <f t="shared" si="15"/>
        <v>1.1230694417140923E-4</v>
      </c>
      <c r="AC15" s="132"/>
      <c r="AD15" s="158">
        <f t="shared" si="14"/>
        <v>1.1230694417140923</v>
      </c>
      <c r="AE15" s="158"/>
      <c r="AF15" s="159"/>
      <c r="AG15" s="133">
        <v>90</v>
      </c>
    </row>
    <row r="16" spans="1:37">
      <c r="A16" s="117">
        <v>50</v>
      </c>
      <c r="B16" s="174">
        <v>0.129</v>
      </c>
      <c r="C16" s="176">
        <f t="shared" si="0"/>
        <v>5.0988142292490117</v>
      </c>
      <c r="D16" s="76">
        <f t="shared" si="5"/>
        <v>9.1050254093732346E-5</v>
      </c>
      <c r="E16" s="177">
        <v>0.49608796296296298</v>
      </c>
      <c r="F16" s="133">
        <v>100</v>
      </c>
      <c r="G16" s="148">
        <v>12.27</v>
      </c>
      <c r="H16" s="148">
        <v>6.65</v>
      </c>
      <c r="I16" s="148">
        <v>6.5</v>
      </c>
      <c r="J16" s="148">
        <v>12.2</v>
      </c>
      <c r="K16" s="148">
        <v>6.91</v>
      </c>
      <c r="L16" s="148">
        <v>6.52</v>
      </c>
      <c r="M16" s="118">
        <f t="shared" si="6"/>
        <v>12.234999999999999</v>
      </c>
      <c r="N16" s="118">
        <f t="shared" si="6"/>
        <v>6.78</v>
      </c>
      <c r="O16" s="118">
        <f t="shared" si="6"/>
        <v>6.51</v>
      </c>
      <c r="P16" s="149">
        <f t="shared" si="7"/>
        <v>0.1264182402137275</v>
      </c>
      <c r="Q16" s="150">
        <f t="shared" si="8"/>
        <v>1.6595869074375559E-7</v>
      </c>
      <c r="R16" s="151">
        <f t="shared" si="9"/>
        <v>2.0869432914711603E-8</v>
      </c>
      <c r="S16" s="150">
        <f t="shared" si="10"/>
        <v>4.3553323018164805E-16</v>
      </c>
      <c r="T16" s="131">
        <v>298</v>
      </c>
      <c r="U16" s="118">
        <f t="shared" si="11"/>
        <v>285.23500000000001</v>
      </c>
      <c r="V16" s="152">
        <f t="shared" si="12"/>
        <v>0.75478667478117312</v>
      </c>
      <c r="W16" s="153">
        <f t="shared" si="13"/>
        <v>5.6857357920067457</v>
      </c>
      <c r="X16" s="154">
        <f t="shared" si="1"/>
        <v>-1.8715884767378478E-8</v>
      </c>
      <c r="Y16" s="155">
        <f t="shared" si="2"/>
        <v>-1.8700264083208477E-8</v>
      </c>
      <c r="Z16" s="155">
        <f t="shared" si="3"/>
        <v>-1.8700277120570959E-8</v>
      </c>
      <c r="AA16" s="156">
        <f t="shared" si="4"/>
        <v>-1.868466945200091E-8</v>
      </c>
      <c r="AB16" s="157">
        <f t="shared" si="15"/>
        <v>1.1212195919639627E-4</v>
      </c>
      <c r="AC16" s="132"/>
      <c r="AD16" s="158">
        <f t="shared" si="14"/>
        <v>1.1212195919639627</v>
      </c>
      <c r="AE16" s="158"/>
      <c r="AF16" s="159"/>
      <c r="AG16" s="133">
        <v>100</v>
      </c>
    </row>
    <row r="17" spans="1:37">
      <c r="A17" s="117">
        <v>60</v>
      </c>
      <c r="B17" s="174">
        <v>0.115</v>
      </c>
      <c r="C17" s="176">
        <f t="shared" si="0"/>
        <v>4.5454545454545459</v>
      </c>
      <c r="D17" s="76">
        <f t="shared" si="5"/>
        <v>8.1168831168831182E-5</v>
      </c>
      <c r="E17" s="177">
        <v>0.4962037037037037</v>
      </c>
      <c r="F17" s="133">
        <v>110</v>
      </c>
      <c r="G17" s="148">
        <v>12.27</v>
      </c>
      <c r="H17" s="148">
        <v>6.65</v>
      </c>
      <c r="I17" s="148">
        <v>6.51</v>
      </c>
      <c r="J17" s="148">
        <v>12.21</v>
      </c>
      <c r="K17" s="148">
        <v>6.9</v>
      </c>
      <c r="L17" s="148">
        <v>6.51</v>
      </c>
      <c r="M17" s="118">
        <f t="shared" si="6"/>
        <v>12.24</v>
      </c>
      <c r="N17" s="118">
        <f t="shared" si="6"/>
        <v>6.7750000000000004</v>
      </c>
      <c r="O17" s="118">
        <f t="shared" si="6"/>
        <v>6.51</v>
      </c>
      <c r="P17" s="149">
        <f t="shared" si="7"/>
        <v>0.12642858631701484</v>
      </c>
      <c r="Q17" s="150">
        <f t="shared" si="8"/>
        <v>1.6788040181225557E-7</v>
      </c>
      <c r="R17" s="151">
        <f t="shared" si="9"/>
        <v>2.0639116263056456E-8</v>
      </c>
      <c r="S17" s="150">
        <f t="shared" si="10"/>
        <v>4.2597312011996146E-16</v>
      </c>
      <c r="T17" s="131">
        <v>298</v>
      </c>
      <c r="U17" s="118">
        <f t="shared" si="11"/>
        <v>285.24</v>
      </c>
      <c r="V17" s="152">
        <f t="shared" si="12"/>
        <v>0.7544778022793005</v>
      </c>
      <c r="W17" s="153">
        <f t="shared" si="13"/>
        <v>5.6816935046590702</v>
      </c>
      <c r="X17" s="154">
        <f t="shared" si="1"/>
        <v>-1.8289032510664421E-8</v>
      </c>
      <c r="Y17" s="155">
        <f t="shared" si="2"/>
        <v>-1.8274091301915671E-8</v>
      </c>
      <c r="Z17" s="155">
        <f t="shared" si="3"/>
        <v>-1.8274103508122795E-8</v>
      </c>
      <c r="AA17" s="156">
        <f t="shared" si="4"/>
        <v>-1.8259174485637464E-8</v>
      </c>
      <c r="AB17" s="157">
        <f t="shared" si="15"/>
        <v>1.1193495646868471E-4</v>
      </c>
      <c r="AC17" s="132"/>
      <c r="AD17" s="158">
        <f t="shared" si="14"/>
        <v>1.119349564686847</v>
      </c>
      <c r="AE17" s="158"/>
      <c r="AF17" s="159"/>
      <c r="AG17" s="133">
        <v>110</v>
      </c>
    </row>
    <row r="18" spans="1:37" s="77" customFormat="1">
      <c r="A18" s="134">
        <v>70</v>
      </c>
      <c r="B18" s="143">
        <v>0.114</v>
      </c>
      <c r="C18" s="139">
        <f t="shared" si="0"/>
        <v>4.5059288537549413</v>
      </c>
      <c r="D18" s="135">
        <f t="shared" si="5"/>
        <v>8.0463015245623955E-5</v>
      </c>
      <c r="E18" s="175">
        <v>0.49631944444444442</v>
      </c>
      <c r="F18" s="137">
        <v>120</v>
      </c>
      <c r="G18" s="138">
        <v>12.28</v>
      </c>
      <c r="H18" s="138">
        <v>6.65</v>
      </c>
      <c r="I18" s="138">
        <v>6.5</v>
      </c>
      <c r="J18" s="138">
        <v>12.22</v>
      </c>
      <c r="K18" s="138">
        <v>6.9</v>
      </c>
      <c r="L18" s="138">
        <v>6.46</v>
      </c>
      <c r="M18" s="139">
        <f t="shared" si="6"/>
        <v>12.25</v>
      </c>
      <c r="N18" s="139">
        <f t="shared" si="6"/>
        <v>6.7750000000000004</v>
      </c>
      <c r="O18" s="139">
        <f t="shared" si="6"/>
        <v>6.48</v>
      </c>
      <c r="P18" s="140">
        <f t="shared" si="7"/>
        <v>0.12586656801213988</v>
      </c>
      <c r="Q18" s="141">
        <f t="shared" si="8"/>
        <v>1.6788040181225557E-7</v>
      </c>
      <c r="R18" s="142">
        <f t="shared" si="9"/>
        <v>2.0656274496929826E-8</v>
      </c>
      <c r="S18" s="141">
        <f t="shared" si="10"/>
        <v>4.2668167609251354E-16</v>
      </c>
      <c r="T18" s="143">
        <v>298</v>
      </c>
      <c r="U18" s="139">
        <f t="shared" si="11"/>
        <v>285.25</v>
      </c>
      <c r="V18" s="144">
        <f t="shared" si="12"/>
        <v>0.75386008975995467</v>
      </c>
      <c r="W18" s="145">
        <f t="shared" si="13"/>
        <v>5.6736179739176604</v>
      </c>
      <c r="X18" s="146">
        <f t="shared" si="1"/>
        <v>-1.8234159843234078E-8</v>
      </c>
      <c r="Y18" s="146">
        <f t="shared" si="2"/>
        <v>-1.8219283870360635E-8</v>
      </c>
      <c r="Z18" s="146">
        <f t="shared" si="3"/>
        <v>-1.8219296006624159E-8</v>
      </c>
      <c r="AA18" s="146">
        <f t="shared" si="4"/>
        <v>-1.820443215021198E-8</v>
      </c>
      <c r="AB18" s="146">
        <f t="shared" si="15"/>
        <v>1.1175221547432408E-4</v>
      </c>
      <c r="AC18" s="146">
        <v>1.11E-4</v>
      </c>
      <c r="AD18" s="146">
        <f t="shared" si="14"/>
        <v>1.1175221547432408</v>
      </c>
      <c r="AE18" s="146">
        <f>AC12*10000</f>
        <v>1.1222473178994918</v>
      </c>
      <c r="AF18" s="146">
        <f>(AD18-AE18)*(AD18-AE18)</f>
        <v>2.2327166853192333E-5</v>
      </c>
      <c r="AG18" s="137">
        <v>120</v>
      </c>
      <c r="AH18" s="134"/>
      <c r="AI18" s="134"/>
      <c r="AJ18" s="134"/>
      <c r="AK18" s="134"/>
    </row>
    <row r="19" spans="1:37">
      <c r="A19" s="117">
        <v>80</v>
      </c>
      <c r="B19" s="174">
        <v>8.1000000000000003E-2</v>
      </c>
      <c r="C19" s="176">
        <f t="shared" si="0"/>
        <v>3.2015810276679844</v>
      </c>
      <c r="D19" s="76">
        <f t="shared" si="5"/>
        <v>5.7171089779785432E-5</v>
      </c>
      <c r="E19" s="177">
        <v>0.4964351851851852</v>
      </c>
      <c r="F19" s="133">
        <v>130</v>
      </c>
      <c r="G19" s="148">
        <v>12.29</v>
      </c>
      <c r="H19" s="148">
        <v>6.65</v>
      </c>
      <c r="I19" s="148">
        <v>6.52</v>
      </c>
      <c r="J19" s="148">
        <v>12.22</v>
      </c>
      <c r="K19" s="148">
        <v>6.9</v>
      </c>
      <c r="L19" s="148">
        <v>6.53</v>
      </c>
      <c r="M19" s="118">
        <f t="shared" si="6"/>
        <v>12.254999999999999</v>
      </c>
      <c r="N19" s="118">
        <f t="shared" si="6"/>
        <v>6.7750000000000004</v>
      </c>
      <c r="O19" s="118">
        <f t="shared" si="6"/>
        <v>6.5250000000000004</v>
      </c>
      <c r="P19" s="149">
        <f t="shared" si="7"/>
        <v>0.12675101643708891</v>
      </c>
      <c r="Q19" s="150">
        <f t="shared" si="8"/>
        <v>1.6788040181225557E-7</v>
      </c>
      <c r="R19" s="151">
        <f t="shared" si="9"/>
        <v>2.0664858962282471E-8</v>
      </c>
      <c r="S19" s="150">
        <f t="shared" si="10"/>
        <v>4.2703639593102615E-16</v>
      </c>
      <c r="T19" s="131">
        <v>298</v>
      </c>
      <c r="U19" s="118">
        <f t="shared" si="11"/>
        <v>285.255</v>
      </c>
      <c r="V19" s="152">
        <f t="shared" si="12"/>
        <v>0.75355124974134158</v>
      </c>
      <c r="W19" s="153">
        <f t="shared" si="13"/>
        <v>5.6695847258207328</v>
      </c>
      <c r="X19" s="154">
        <f t="shared" si="1"/>
        <v>-1.8360645083165673E-8</v>
      </c>
      <c r="Y19" s="155">
        <f t="shared" si="2"/>
        <v>-1.8345537383079633E-8</v>
      </c>
      <c r="Z19" s="155">
        <f t="shared" si="3"/>
        <v>-1.8345549814157123E-8</v>
      </c>
      <c r="AA19" s="156">
        <f t="shared" si="4"/>
        <v>-1.8330454524691239E-8</v>
      </c>
      <c r="AB19" s="157">
        <f t="shared" si="15"/>
        <v>1.1157002255474505E-4</v>
      </c>
      <c r="AC19" s="132"/>
      <c r="AD19" s="158">
        <f t="shared" si="14"/>
        <v>1.1157002255474504</v>
      </c>
      <c r="AE19" s="158"/>
      <c r="AF19" s="159"/>
      <c r="AG19" s="133">
        <v>130</v>
      </c>
    </row>
    <row r="20" spans="1:37">
      <c r="A20" s="117">
        <v>90</v>
      </c>
      <c r="B20" s="174">
        <v>2.9000000000000001E-2</v>
      </c>
      <c r="C20" s="176">
        <f t="shared" si="0"/>
        <v>1.1462450592885376</v>
      </c>
      <c r="D20" s="76">
        <f t="shared" si="5"/>
        <v>2.0468661773009599E-5</v>
      </c>
      <c r="E20" s="177">
        <v>0.49655092592592592</v>
      </c>
      <c r="F20" s="133">
        <v>140</v>
      </c>
      <c r="G20" s="148">
        <v>12.3</v>
      </c>
      <c r="H20" s="148">
        <v>6.65</v>
      </c>
      <c r="I20" s="148">
        <v>6.52</v>
      </c>
      <c r="J20" s="148">
        <v>12.23</v>
      </c>
      <c r="K20" s="148">
        <v>6.9</v>
      </c>
      <c r="L20" s="148">
        <v>6.5</v>
      </c>
      <c r="M20" s="118">
        <f t="shared" si="6"/>
        <v>12.265000000000001</v>
      </c>
      <c r="N20" s="118">
        <f t="shared" si="6"/>
        <v>6.7750000000000004</v>
      </c>
      <c r="O20" s="118">
        <f t="shared" si="6"/>
        <v>6.51</v>
      </c>
      <c r="P20" s="149">
        <f t="shared" si="7"/>
        <v>0.12648034224568769</v>
      </c>
      <c r="Q20" s="150">
        <f t="shared" si="8"/>
        <v>1.6788040181225557E-7</v>
      </c>
      <c r="R20" s="151">
        <f t="shared" si="9"/>
        <v>2.0682038597229827E-8</v>
      </c>
      <c r="S20" s="150">
        <f t="shared" si="10"/>
        <v>4.277467205373043E-16</v>
      </c>
      <c r="T20" s="131">
        <v>298</v>
      </c>
      <c r="U20" s="118">
        <f t="shared" si="11"/>
        <v>285.26499999999999</v>
      </c>
      <c r="V20" s="152">
        <f t="shared" si="12"/>
        <v>0.75293360218339467</v>
      </c>
      <c r="W20" s="153">
        <f t="shared" si="13"/>
        <v>5.6615272524309113</v>
      </c>
      <c r="X20" s="154">
        <f t="shared" si="1"/>
        <v>-1.8347811111318148E-8</v>
      </c>
      <c r="Y20" s="155">
        <f t="shared" si="2"/>
        <v>-1.8332699676369254E-8</v>
      </c>
      <c r="Z20" s="155">
        <f t="shared" si="3"/>
        <v>-1.8332712122293449E-8</v>
      </c>
      <c r="AA20" s="156">
        <f t="shared" si="4"/>
        <v>-1.8317613112767582E-8</v>
      </c>
      <c r="AB20" s="157">
        <f t="shared" si="15"/>
        <v>1.1138656709807449E-4</v>
      </c>
      <c r="AC20" s="132"/>
      <c r="AD20" s="158">
        <f t="shared" si="14"/>
        <v>1.1138656709807448</v>
      </c>
      <c r="AE20" s="158"/>
      <c r="AF20" s="159"/>
      <c r="AG20" s="133">
        <v>140</v>
      </c>
    </row>
    <row r="21" spans="1:37">
      <c r="A21" s="117">
        <v>100</v>
      </c>
      <c r="B21" s="174">
        <v>1E-3</v>
      </c>
      <c r="C21" s="176">
        <f t="shared" si="0"/>
        <v>3.9525691699604744E-2</v>
      </c>
      <c r="D21" s="76">
        <f t="shared" si="5"/>
        <v>7.058159232072276E-7</v>
      </c>
      <c r="E21" s="177">
        <v>0.49666666666666665</v>
      </c>
      <c r="F21" s="133">
        <v>150</v>
      </c>
      <c r="G21" s="148">
        <v>12.31</v>
      </c>
      <c r="H21" s="148">
        <v>6.65</v>
      </c>
      <c r="I21" s="148">
        <v>6.53</v>
      </c>
      <c r="J21" s="148">
        <v>12.24</v>
      </c>
      <c r="K21" s="148">
        <v>6.9</v>
      </c>
      <c r="L21" s="148">
        <v>6.53</v>
      </c>
      <c r="M21" s="118">
        <f t="shared" si="6"/>
        <v>12.275</v>
      </c>
      <c r="N21" s="118">
        <f t="shared" si="6"/>
        <v>6.7750000000000004</v>
      </c>
      <c r="O21" s="118">
        <f t="shared" si="6"/>
        <v>6.53</v>
      </c>
      <c r="P21" s="149">
        <f t="shared" si="7"/>
        <v>0.12688969260219954</v>
      </c>
      <c r="Q21" s="150">
        <f t="shared" si="8"/>
        <v>1.6788040181225557E-7</v>
      </c>
      <c r="R21" s="151">
        <f t="shared" si="9"/>
        <v>2.0699232514387247E-8</v>
      </c>
      <c r="S21" s="150">
        <f t="shared" si="10"/>
        <v>4.2845822668466619E-16</v>
      </c>
      <c r="T21" s="131">
        <v>298</v>
      </c>
      <c r="U21" s="118">
        <f t="shared" si="11"/>
        <v>285.27499999999998</v>
      </c>
      <c r="V21" s="152">
        <f t="shared" si="12"/>
        <v>0.75231599792735093</v>
      </c>
      <c r="W21" s="153">
        <f t="shared" si="13"/>
        <v>5.653481793810526</v>
      </c>
      <c r="X21" s="154">
        <f t="shared" si="1"/>
        <v>-1.8433661026487249E-8</v>
      </c>
      <c r="Y21" s="155">
        <f t="shared" si="2"/>
        <v>-1.8418382701018346E-8</v>
      </c>
      <c r="Z21" s="155">
        <f t="shared" si="3"/>
        <v>-1.841839536411489E-8</v>
      </c>
      <c r="AA21" s="156">
        <f t="shared" si="4"/>
        <v>-1.8403129680751477E-8</v>
      </c>
      <c r="AB21" s="157">
        <f t="shared" si="15"/>
        <v>1.1120324001837215E-4</v>
      </c>
      <c r="AC21" s="132"/>
      <c r="AD21" s="158">
        <f t="shared" si="14"/>
        <v>1.1120324001837214</v>
      </c>
      <c r="AE21" s="158"/>
      <c r="AF21" s="159"/>
      <c r="AG21" s="133">
        <v>150</v>
      </c>
    </row>
    <row r="22" spans="1:37">
      <c r="E22" s="177">
        <v>0.49678240740740742</v>
      </c>
      <c r="F22" s="133">
        <v>160</v>
      </c>
      <c r="G22" s="148">
        <v>12.32</v>
      </c>
      <c r="H22" s="148">
        <v>6.65</v>
      </c>
      <c r="I22" s="148">
        <v>6.53</v>
      </c>
      <c r="J22" s="148">
        <v>12.25</v>
      </c>
      <c r="K22" s="148">
        <v>6.9</v>
      </c>
      <c r="L22" s="148">
        <v>6.54</v>
      </c>
      <c r="M22" s="118">
        <f t="shared" si="6"/>
        <v>12.285</v>
      </c>
      <c r="N22" s="118">
        <f t="shared" si="6"/>
        <v>6.7750000000000004</v>
      </c>
      <c r="O22" s="118">
        <f t="shared" si="6"/>
        <v>6.5350000000000001</v>
      </c>
      <c r="P22" s="149">
        <f t="shared" si="7"/>
        <v>0.12700765222989879</v>
      </c>
      <c r="Q22" s="150">
        <f t="shared" si="8"/>
        <v>1.6788040181225557E-7</v>
      </c>
      <c r="R22" s="151">
        <f t="shared" si="9"/>
        <v>2.0716440725628191E-8</v>
      </c>
      <c r="S22" s="150">
        <f t="shared" si="10"/>
        <v>4.2917091633846628E-16</v>
      </c>
      <c r="T22" s="131">
        <v>298</v>
      </c>
      <c r="U22" s="118">
        <f t="shared" si="11"/>
        <v>285.28500000000003</v>
      </c>
      <c r="V22" s="152">
        <f t="shared" si="12"/>
        <v>0.75169843696865912</v>
      </c>
      <c r="W22" s="153">
        <f t="shared" si="13"/>
        <v>5.6454483312232897</v>
      </c>
      <c r="X22" s="154">
        <f t="shared" si="1"/>
        <v>-1.8477133122292112E-8</v>
      </c>
      <c r="Y22" s="155">
        <f t="shared" si="2"/>
        <v>-1.8461757183224055E-8</v>
      </c>
      <c r="Z22" s="155">
        <f t="shared" si="3"/>
        <v>-1.8461769978472141E-8</v>
      </c>
      <c r="AA22" s="156">
        <f t="shared" si="4"/>
        <v>-1.8446406813356766E-8</v>
      </c>
      <c r="AB22" s="157">
        <f t="shared" si="15"/>
        <v>1.110190561069763E-4</v>
      </c>
      <c r="AC22" s="132"/>
      <c r="AD22" s="158">
        <f t="shared" si="14"/>
        <v>1.1101905610697629</v>
      </c>
      <c r="AE22" s="158"/>
      <c r="AF22" s="159"/>
      <c r="AG22" s="133">
        <v>160</v>
      </c>
    </row>
    <row r="23" spans="1:37">
      <c r="E23" s="177">
        <v>0.49689814814814814</v>
      </c>
      <c r="F23" s="133">
        <v>170</v>
      </c>
      <c r="G23" s="148">
        <v>12.32</v>
      </c>
      <c r="H23" s="148">
        <v>6.65</v>
      </c>
      <c r="I23" s="148">
        <v>6.54</v>
      </c>
      <c r="J23" s="148">
        <v>12.26</v>
      </c>
      <c r="K23" s="148">
        <v>6.9</v>
      </c>
      <c r="L23" s="148">
        <v>6.48</v>
      </c>
      <c r="M23" s="118">
        <f t="shared" si="6"/>
        <v>12.29</v>
      </c>
      <c r="N23" s="118">
        <f t="shared" si="6"/>
        <v>6.7750000000000004</v>
      </c>
      <c r="O23" s="118">
        <f t="shared" si="6"/>
        <v>6.51</v>
      </c>
      <c r="P23" s="149">
        <f t="shared" si="7"/>
        <v>0.12653214056624748</v>
      </c>
      <c r="Q23" s="150">
        <f t="shared" si="8"/>
        <v>1.6788040181225557E-7</v>
      </c>
      <c r="R23" s="151">
        <f t="shared" si="9"/>
        <v>2.0725050195243147E-8</v>
      </c>
      <c r="S23" s="150">
        <f t="shared" si="10"/>
        <v>4.2952770559534802E-16</v>
      </c>
      <c r="T23" s="131">
        <v>298</v>
      </c>
      <c r="U23" s="118">
        <f t="shared" si="11"/>
        <v>285.29000000000002</v>
      </c>
      <c r="V23" s="152">
        <f t="shared" si="12"/>
        <v>0.75138967272439749</v>
      </c>
      <c r="W23" s="153">
        <f t="shared" si="13"/>
        <v>5.6414360925953391</v>
      </c>
      <c r="X23" s="154">
        <f t="shared" si="1"/>
        <v>-1.8405703111165435E-8</v>
      </c>
      <c r="Y23" s="155">
        <f t="shared" si="2"/>
        <v>-1.8390420410600776E-8</v>
      </c>
      <c r="Z23" s="155">
        <f t="shared" si="3"/>
        <v>-1.8390433100196775E-8</v>
      </c>
      <c r="AA23" s="156">
        <f t="shared" si="4"/>
        <v>-1.8375163068155156E-8</v>
      </c>
      <c r="AB23" s="157">
        <f t="shared" si="15"/>
        <v>1.108344384498779E-4</v>
      </c>
      <c r="AC23" s="132"/>
      <c r="AD23" s="158">
        <f t="shared" si="14"/>
        <v>1.108344384498779</v>
      </c>
      <c r="AE23" s="158"/>
      <c r="AF23" s="159"/>
      <c r="AG23" s="133">
        <v>170</v>
      </c>
    </row>
    <row r="24" spans="1:37">
      <c r="E24" s="177">
        <v>0.49701388888888887</v>
      </c>
      <c r="F24" s="133">
        <v>180</v>
      </c>
      <c r="G24" s="148">
        <v>12.33</v>
      </c>
      <c r="H24" s="148">
        <v>6.65</v>
      </c>
      <c r="I24" s="148">
        <v>6.52</v>
      </c>
      <c r="J24" s="148">
        <v>12.27</v>
      </c>
      <c r="K24" s="148">
        <v>6.9</v>
      </c>
      <c r="L24" s="148">
        <v>6.49</v>
      </c>
      <c r="M24" s="118">
        <f t="shared" si="6"/>
        <v>12.3</v>
      </c>
      <c r="N24" s="118">
        <f t="shared" si="6"/>
        <v>6.7750000000000004</v>
      </c>
      <c r="O24" s="118">
        <f t="shared" si="6"/>
        <v>6.5049999999999999</v>
      </c>
      <c r="P24" s="149">
        <f t="shared" si="7"/>
        <v>0.12645567294961954</v>
      </c>
      <c r="Q24" s="150">
        <f t="shared" si="8"/>
        <v>1.6788040181225557E-7</v>
      </c>
      <c r="R24" s="151">
        <f t="shared" si="9"/>
        <v>2.0742279869893699E-8</v>
      </c>
      <c r="S24" s="150">
        <f t="shared" si="10"/>
        <v>4.3024217420099737E-16</v>
      </c>
      <c r="T24" s="131">
        <v>298</v>
      </c>
      <c r="U24" s="118">
        <f t="shared" si="11"/>
        <v>285.3</v>
      </c>
      <c r="V24" s="152">
        <f t="shared" si="12"/>
        <v>0.75077217670320007</v>
      </c>
      <c r="W24" s="153">
        <f t="shared" si="13"/>
        <v>5.6334205889939186</v>
      </c>
      <c r="X24" s="154">
        <f t="shared" si="1"/>
        <v>-1.8420777524261399E-8</v>
      </c>
      <c r="Y24" s="155">
        <f t="shared" si="2"/>
        <v>-1.8405444338246052E-8</v>
      </c>
      <c r="Z24" s="155">
        <f t="shared" si="3"/>
        <v>-1.8405457101366016E-8</v>
      </c>
      <c r="AA24" s="156">
        <f t="shared" si="4"/>
        <v>-1.8390136657222957E-8</v>
      </c>
      <c r="AB24" s="157">
        <f t="shared" si="15"/>
        <v>1.1065053416120971E-4</v>
      </c>
      <c r="AC24" s="160">
        <v>1.0900000000000001E-4</v>
      </c>
      <c r="AD24" s="158">
        <f t="shared" si="14"/>
        <v>1.1065053416120971</v>
      </c>
      <c r="AE24" s="158">
        <f>AC18*10000</f>
        <v>1.1100000000000001</v>
      </c>
      <c r="AF24" s="159">
        <f>(AD24-AE24)*(AD24-AE24)</f>
        <v>1.2212637248140594E-5</v>
      </c>
      <c r="AG24" s="133">
        <v>180</v>
      </c>
    </row>
    <row r="25" spans="1:37">
      <c r="E25" s="177">
        <v>0.49712962962962964</v>
      </c>
      <c r="F25" s="133">
        <v>190</v>
      </c>
      <c r="G25" s="148">
        <v>12.34</v>
      </c>
      <c r="H25" s="148">
        <v>6.65</v>
      </c>
      <c r="I25" s="148">
        <v>6.52</v>
      </c>
      <c r="J25" s="148">
        <v>12.28</v>
      </c>
      <c r="K25" s="148">
        <v>6.9</v>
      </c>
      <c r="L25" s="148">
        <v>6.44</v>
      </c>
      <c r="M25" s="118">
        <f t="shared" si="6"/>
        <v>12.309999999999999</v>
      </c>
      <c r="N25" s="118">
        <f t="shared" si="6"/>
        <v>6.7750000000000004</v>
      </c>
      <c r="O25" s="118">
        <f t="shared" si="6"/>
        <v>6.48</v>
      </c>
      <c r="P25" s="149">
        <f t="shared" si="7"/>
        <v>0.12599032125553405</v>
      </c>
      <c r="Q25" s="150">
        <f t="shared" si="8"/>
        <v>1.6788040181225557E-7</v>
      </c>
      <c r="R25" s="151">
        <f t="shared" si="9"/>
        <v>2.0759523868354602E-8</v>
      </c>
      <c r="S25" s="150">
        <f t="shared" si="10"/>
        <v>4.3095783124078438E-16</v>
      </c>
      <c r="T25" s="131">
        <v>298</v>
      </c>
      <c r="U25" s="118">
        <f t="shared" si="11"/>
        <v>285.31</v>
      </c>
      <c r="V25" s="152">
        <f t="shared" si="12"/>
        <v>0.75015472396797234</v>
      </c>
      <c r="W25" s="153">
        <f t="shared" si="13"/>
        <v>5.6254170347180432</v>
      </c>
      <c r="X25" s="154">
        <f t="shared" si="1"/>
        <v>-1.8379050584429223E-8</v>
      </c>
      <c r="Y25" s="155">
        <f t="shared" si="2"/>
        <v>-1.8363761353636859E-8</v>
      </c>
      <c r="Z25" s="155">
        <f t="shared" si="3"/>
        <v>-1.8363774072497238E-8</v>
      </c>
      <c r="AA25" s="156">
        <f t="shared" si="4"/>
        <v>-1.8348497539404034E-8</v>
      </c>
      <c r="AB25" s="157">
        <f t="shared" si="15"/>
        <v>1.104664796327752E-4</v>
      </c>
      <c r="AC25" s="132"/>
      <c r="AD25" s="158">
        <f t="shared" si="14"/>
        <v>1.1046647963277521</v>
      </c>
      <c r="AE25" s="158"/>
      <c r="AF25" s="159"/>
      <c r="AG25" s="133">
        <v>190</v>
      </c>
    </row>
    <row r="26" spans="1:37">
      <c r="E26" s="177">
        <v>0.49724537037037037</v>
      </c>
      <c r="F26" s="133">
        <v>200</v>
      </c>
      <c r="G26" s="148">
        <v>12.36</v>
      </c>
      <c r="H26" s="148">
        <v>6.65</v>
      </c>
      <c r="I26" s="148">
        <v>6.54</v>
      </c>
      <c r="J26" s="148">
        <v>12.29</v>
      </c>
      <c r="K26" s="148">
        <v>6.9</v>
      </c>
      <c r="L26" s="148">
        <v>6.48</v>
      </c>
      <c r="M26" s="118">
        <f t="shared" si="6"/>
        <v>12.324999999999999</v>
      </c>
      <c r="N26" s="118">
        <f t="shared" si="6"/>
        <v>6.7750000000000004</v>
      </c>
      <c r="O26" s="118">
        <f t="shared" si="6"/>
        <v>6.51</v>
      </c>
      <c r="P26" s="149">
        <f t="shared" si="7"/>
        <v>0.12660472953262436</v>
      </c>
      <c r="Q26" s="150">
        <f t="shared" si="8"/>
        <v>1.6788040181225557E-7</v>
      </c>
      <c r="R26" s="151">
        <f t="shared" si="9"/>
        <v>2.0785416749241902E-8</v>
      </c>
      <c r="S26" s="150">
        <f t="shared" si="10"/>
        <v>4.3203354943966583E-16</v>
      </c>
      <c r="T26" s="131">
        <v>298</v>
      </c>
      <c r="U26" s="118">
        <f t="shared" si="11"/>
        <v>285.32499999999999</v>
      </c>
      <c r="V26" s="152">
        <f t="shared" si="12"/>
        <v>0.74922862601637019</v>
      </c>
      <c r="W26" s="153">
        <f t="shared" si="13"/>
        <v>5.613434067545052</v>
      </c>
      <c r="X26" s="154">
        <f t="shared" si="1"/>
        <v>-1.8523457306841993E-8</v>
      </c>
      <c r="Y26" s="155">
        <f t="shared" si="2"/>
        <v>-1.8507901012472905E-8</v>
      </c>
      <c r="Z26" s="155">
        <f t="shared" si="3"/>
        <v>-1.8507914076896601E-8</v>
      </c>
      <c r="AA26" s="156">
        <f t="shared" si="4"/>
        <v>-1.8492370825007784E-8</v>
      </c>
      <c r="AB26" s="157">
        <f t="shared" si="15"/>
        <v>1.102828419344817E-4</v>
      </c>
      <c r="AC26" s="132"/>
      <c r="AD26" s="158">
        <f t="shared" si="14"/>
        <v>1.102828419344817</v>
      </c>
      <c r="AE26" s="158"/>
      <c r="AF26" s="159"/>
      <c r="AG26" s="133">
        <v>200</v>
      </c>
    </row>
    <row r="27" spans="1:37">
      <c r="E27" s="177">
        <v>0.49736111111111109</v>
      </c>
      <c r="F27" s="133">
        <v>210</v>
      </c>
      <c r="G27" s="148">
        <v>12.37</v>
      </c>
      <c r="H27" s="148">
        <v>6.65</v>
      </c>
      <c r="I27" s="148">
        <v>6.55</v>
      </c>
      <c r="J27" s="148">
        <v>12.3</v>
      </c>
      <c r="K27" s="148">
        <v>6.9</v>
      </c>
      <c r="L27" s="148">
        <v>6.49</v>
      </c>
      <c r="M27" s="118">
        <f t="shared" si="6"/>
        <v>12.335000000000001</v>
      </c>
      <c r="N27" s="118">
        <f t="shared" si="6"/>
        <v>6.7750000000000004</v>
      </c>
      <c r="O27" s="118">
        <f t="shared" si="6"/>
        <v>6.52</v>
      </c>
      <c r="P27" s="149">
        <f t="shared" si="7"/>
        <v>0.12681999373001948</v>
      </c>
      <c r="Q27" s="150">
        <f t="shared" si="8"/>
        <v>1.6788040181225557E-7</v>
      </c>
      <c r="R27" s="151">
        <f t="shared" si="9"/>
        <v>2.0802696609347998E-8</v>
      </c>
      <c r="S27" s="150">
        <f t="shared" si="10"/>
        <v>4.3275218622057868E-16</v>
      </c>
      <c r="T27" s="131">
        <v>298</v>
      </c>
      <c r="U27" s="118">
        <f t="shared" si="11"/>
        <v>285.33499999999998</v>
      </c>
      <c r="V27" s="152">
        <f t="shared" si="12"/>
        <v>0.74861128147616163</v>
      </c>
      <c r="W27" s="153">
        <f t="shared" si="13"/>
        <v>5.6054603051435858</v>
      </c>
      <c r="X27" s="154">
        <f t="shared" si="1"/>
        <v>-1.8581019257625913E-8</v>
      </c>
      <c r="Y27" s="155">
        <f t="shared" si="2"/>
        <v>-1.8565339816565768E-8</v>
      </c>
      <c r="Z27" s="155">
        <f t="shared" si="3"/>
        <v>-1.8565353047533809E-8</v>
      </c>
      <c r="AA27" s="156">
        <f t="shared" si="4"/>
        <v>-1.8549686815112014E-8</v>
      </c>
      <c r="AB27" s="157">
        <f t="shared" si="15"/>
        <v>1.1009776283729739E-4</v>
      </c>
      <c r="AC27" s="132"/>
      <c r="AD27" s="158">
        <f t="shared" si="14"/>
        <v>1.1009776283729737</v>
      </c>
      <c r="AE27" s="158"/>
      <c r="AF27" s="159"/>
      <c r="AG27" s="133">
        <v>210</v>
      </c>
    </row>
    <row r="28" spans="1:37">
      <c r="E28" s="177">
        <v>0.49747685185185186</v>
      </c>
      <c r="F28" s="133">
        <v>220</v>
      </c>
      <c r="G28" s="148">
        <v>12.38</v>
      </c>
      <c r="H28" s="148">
        <v>6.65</v>
      </c>
      <c r="I28" s="148">
        <v>6.55</v>
      </c>
      <c r="J28" s="148">
        <v>12.31</v>
      </c>
      <c r="K28" s="148">
        <v>6.9</v>
      </c>
      <c r="L28" s="148">
        <v>6.45</v>
      </c>
      <c r="M28" s="118">
        <f t="shared" si="6"/>
        <v>12.345000000000001</v>
      </c>
      <c r="N28" s="118">
        <f t="shared" si="6"/>
        <v>6.7750000000000004</v>
      </c>
      <c r="O28" s="118">
        <f t="shared" si="6"/>
        <v>6.5</v>
      </c>
      <c r="P28" s="149">
        <f t="shared" si="7"/>
        <v>0.12645170526279828</v>
      </c>
      <c r="Q28" s="150">
        <f t="shared" si="8"/>
        <v>1.6788040181225557E-7</v>
      </c>
      <c r="R28" s="151">
        <f t="shared" si="9"/>
        <v>2.0819990834985893E-8</v>
      </c>
      <c r="S28" s="150">
        <f t="shared" si="10"/>
        <v>4.3347201836889657E-16</v>
      </c>
      <c r="T28" s="131">
        <v>298</v>
      </c>
      <c r="U28" s="118">
        <f t="shared" si="11"/>
        <v>285.34500000000003</v>
      </c>
      <c r="V28" s="152">
        <f t="shared" si="12"/>
        <v>0.7479939802059915</v>
      </c>
      <c r="W28" s="153">
        <f t="shared" si="13"/>
        <v>5.597498426995398</v>
      </c>
      <c r="X28" s="154">
        <f t="shared" si="1"/>
        <v>-1.8552935872589761E-8</v>
      </c>
      <c r="Y28" s="155">
        <f t="shared" si="2"/>
        <v>-1.8537277387299785E-8</v>
      </c>
      <c r="Z28" s="155">
        <f t="shared" si="3"/>
        <v>-1.8537290602898827E-8</v>
      </c>
      <c r="AA28" s="156">
        <f t="shared" si="4"/>
        <v>-1.8521645310900242E-8</v>
      </c>
      <c r="AB28" s="157">
        <f t="shared" si="15"/>
        <v>1.0991210935096249E-4</v>
      </c>
      <c r="AC28" s="132"/>
      <c r="AD28" s="158">
        <f t="shared" si="14"/>
        <v>1.0991210935096249</v>
      </c>
      <c r="AE28" s="158"/>
      <c r="AF28" s="159"/>
      <c r="AG28" s="133">
        <v>220</v>
      </c>
    </row>
    <row r="29" spans="1:37">
      <c r="E29" s="177">
        <v>0.49759259259259259</v>
      </c>
      <c r="F29" s="133">
        <v>230</v>
      </c>
      <c r="G29" s="148">
        <v>12.39</v>
      </c>
      <c r="H29" s="148">
        <v>6.66</v>
      </c>
      <c r="I29" s="148">
        <v>6.55</v>
      </c>
      <c r="J29" s="148">
        <v>12.32</v>
      </c>
      <c r="K29" s="148">
        <v>6.9</v>
      </c>
      <c r="L29" s="148">
        <v>6.47</v>
      </c>
      <c r="M29" s="118">
        <f t="shared" si="6"/>
        <v>12.355</v>
      </c>
      <c r="N29" s="118">
        <f t="shared" si="6"/>
        <v>6.78</v>
      </c>
      <c r="O29" s="118">
        <f t="shared" si="6"/>
        <v>6.51</v>
      </c>
      <c r="P29" s="149">
        <f t="shared" si="7"/>
        <v>0.12666701496788046</v>
      </c>
      <c r="Q29" s="150">
        <f t="shared" si="8"/>
        <v>1.6595869074375559E-7</v>
      </c>
      <c r="R29" s="151">
        <f t="shared" si="9"/>
        <v>2.107858399384158E-8</v>
      </c>
      <c r="S29" s="150">
        <f t="shared" si="10"/>
        <v>4.4430670318543445E-16</v>
      </c>
      <c r="T29" s="131">
        <v>298</v>
      </c>
      <c r="U29" s="118">
        <f t="shared" si="11"/>
        <v>285.35500000000002</v>
      </c>
      <c r="V29" s="152">
        <f t="shared" si="12"/>
        <v>0.74737672220132156</v>
      </c>
      <c r="W29" s="153">
        <f t="shared" si="13"/>
        <v>5.5895484145765337</v>
      </c>
      <c r="X29" s="154">
        <f t="shared" si="1"/>
        <v>-1.9043968941819224E-8</v>
      </c>
      <c r="Y29" s="155">
        <f t="shared" si="2"/>
        <v>-1.902744276211765E-8</v>
      </c>
      <c r="Z29" s="155">
        <f t="shared" si="3"/>
        <v>-1.9027457103383189E-8</v>
      </c>
      <c r="AA29" s="156">
        <f t="shared" si="4"/>
        <v>-1.901094524005672E-8</v>
      </c>
      <c r="AB29" s="157">
        <f t="shared" si="15"/>
        <v>1.0972673648902268E-4</v>
      </c>
      <c r="AC29" s="132"/>
      <c r="AD29" s="158">
        <f t="shared" si="14"/>
        <v>1.0972673648902269</v>
      </c>
      <c r="AE29" s="158"/>
      <c r="AF29" s="159"/>
      <c r="AG29" s="133">
        <v>230</v>
      </c>
    </row>
    <row r="30" spans="1:37" s="77" customFormat="1">
      <c r="A30" s="134"/>
      <c r="B30" s="134"/>
      <c r="C30" s="134"/>
      <c r="D30" s="143"/>
      <c r="E30" s="175">
        <v>0.49770833333333331</v>
      </c>
      <c r="F30" s="137">
        <v>240</v>
      </c>
      <c r="G30" s="138">
        <v>12.4</v>
      </c>
      <c r="H30" s="138">
        <v>6.66</v>
      </c>
      <c r="I30" s="138">
        <v>6.54</v>
      </c>
      <c r="J30" s="138">
        <v>12.33</v>
      </c>
      <c r="K30" s="138">
        <v>6.89</v>
      </c>
      <c r="L30" s="138">
        <v>6.47</v>
      </c>
      <c r="M30" s="139">
        <f t="shared" si="6"/>
        <v>12.365</v>
      </c>
      <c r="N30" s="139">
        <f t="shared" si="6"/>
        <v>6.7750000000000004</v>
      </c>
      <c r="O30" s="139">
        <f t="shared" si="6"/>
        <v>6.5049999999999999</v>
      </c>
      <c r="P30" s="140">
        <f t="shared" si="7"/>
        <v>0.12659048795033542</v>
      </c>
      <c r="Q30" s="141">
        <f t="shared" si="8"/>
        <v>1.6788040181225557E-7</v>
      </c>
      <c r="R30" s="142">
        <f t="shared" si="9"/>
        <v>2.0854622430637886E-8</v>
      </c>
      <c r="S30" s="141">
        <f t="shared" si="10"/>
        <v>4.3491527672446482E-16</v>
      </c>
      <c r="T30" s="143">
        <v>298</v>
      </c>
      <c r="U30" s="139">
        <f t="shared" si="11"/>
        <v>285.36500000000001</v>
      </c>
      <c r="V30" s="144">
        <f t="shared" si="12"/>
        <v>0.74675950745759856</v>
      </c>
      <c r="W30" s="145">
        <f t="shared" si="13"/>
        <v>5.5816102493929431</v>
      </c>
      <c r="X30" s="146">
        <f t="shared" si="1"/>
        <v>-1.8624312968063009E-8</v>
      </c>
      <c r="Y30" s="146">
        <f t="shared" si="2"/>
        <v>-1.8608479654328602E-8</v>
      </c>
      <c r="Z30" s="146">
        <f t="shared" si="3"/>
        <v>-1.860849311489621E-8</v>
      </c>
      <c r="AA30" s="146">
        <f t="shared" si="4"/>
        <v>-1.8592673238842616E-8</v>
      </c>
      <c r="AB30" s="146">
        <f t="shared" si="15"/>
        <v>1.0953646196583455E-4</v>
      </c>
      <c r="AC30" s="146">
        <f>0.000108</f>
        <v>1.08E-4</v>
      </c>
      <c r="AD30" s="146">
        <f t="shared" si="14"/>
        <v>1.0953646196583455</v>
      </c>
      <c r="AE30" s="146">
        <f>AC30*10000</f>
        <v>1.0799999999999998</v>
      </c>
      <c r="AF30" s="146">
        <f>(AD30-AE30)*(AD30-AE30)</f>
        <v>2.360715372456225E-4</v>
      </c>
      <c r="AG30" s="137">
        <v>240</v>
      </c>
      <c r="AH30" s="134"/>
      <c r="AI30" s="134"/>
      <c r="AJ30" s="134"/>
      <c r="AK30" s="134"/>
    </row>
    <row r="31" spans="1:37">
      <c r="E31" s="177">
        <v>0.49782407407407409</v>
      </c>
      <c r="F31" s="133">
        <v>250</v>
      </c>
      <c r="G31" s="148">
        <v>12.41</v>
      </c>
      <c r="H31" s="148">
        <v>6.66</v>
      </c>
      <c r="I31" s="148">
        <v>6.52</v>
      </c>
      <c r="J31" s="148">
        <v>12.34</v>
      </c>
      <c r="K31" s="148">
        <v>6.89</v>
      </c>
      <c r="L31" s="148">
        <v>6.48</v>
      </c>
      <c r="M31" s="118">
        <f t="shared" si="6"/>
        <v>12.375</v>
      </c>
      <c r="N31" s="118">
        <f t="shared" si="6"/>
        <v>6.7750000000000004</v>
      </c>
      <c r="O31" s="118">
        <f t="shared" si="6"/>
        <v>6.5</v>
      </c>
      <c r="P31" s="149">
        <f t="shared" si="7"/>
        <v>0.12651393582534282</v>
      </c>
      <c r="Q31" s="150">
        <f t="shared" si="8"/>
        <v>1.6788040181225557E-7</v>
      </c>
      <c r="R31" s="151">
        <f t="shared" si="9"/>
        <v>2.0871959824567212E-8</v>
      </c>
      <c r="S31" s="150">
        <f t="shared" si="10"/>
        <v>4.3563870691834776E-16</v>
      </c>
      <c r="T31" s="131">
        <v>298</v>
      </c>
      <c r="U31" s="118">
        <f t="shared" si="11"/>
        <v>285.375</v>
      </c>
      <c r="V31" s="152">
        <f t="shared" si="12"/>
        <v>0.74614233597027346</v>
      </c>
      <c r="W31" s="153">
        <f t="shared" si="13"/>
        <v>5.5736839129806901</v>
      </c>
      <c r="X31" s="154">
        <f t="shared" si="1"/>
        <v>-1.8638806458589193E-8</v>
      </c>
      <c r="Y31" s="155">
        <f t="shared" si="2"/>
        <v>-1.8622921506224191E-8</v>
      </c>
      <c r="Z31" s="155">
        <f t="shared" si="3"/>
        <v>-1.8622935044200035E-8</v>
      </c>
      <c r="AA31" s="156">
        <f t="shared" si="4"/>
        <v>-1.8607063606735367E-8</v>
      </c>
      <c r="AB31" s="157">
        <f t="shared" si="15"/>
        <v>1.093503770795923E-4</v>
      </c>
      <c r="AC31" s="132"/>
      <c r="AD31" s="158">
        <f t="shared" si="14"/>
        <v>1.093503770795923</v>
      </c>
      <c r="AE31" s="158"/>
      <c r="AF31" s="159"/>
      <c r="AG31" s="133">
        <v>250</v>
      </c>
    </row>
    <row r="32" spans="1:37">
      <c r="E32" s="177">
        <v>0.49793981481481481</v>
      </c>
      <c r="F32" s="133">
        <v>260</v>
      </c>
      <c r="G32" s="148">
        <v>12.42</v>
      </c>
      <c r="H32" s="148">
        <v>6.66</v>
      </c>
      <c r="I32" s="148">
        <v>6.52</v>
      </c>
      <c r="J32" s="148">
        <v>12.36</v>
      </c>
      <c r="K32" s="148">
        <v>6.89</v>
      </c>
      <c r="L32" s="148">
        <v>6.47</v>
      </c>
      <c r="M32" s="118">
        <f t="shared" si="6"/>
        <v>12.39</v>
      </c>
      <c r="N32" s="118">
        <f t="shared" si="6"/>
        <v>6.7750000000000004</v>
      </c>
      <c r="O32" s="118">
        <f t="shared" si="6"/>
        <v>6.4949999999999992</v>
      </c>
      <c r="P32" s="149">
        <f t="shared" si="7"/>
        <v>0.12644773171669291</v>
      </c>
      <c r="Q32" s="150">
        <f t="shared" si="8"/>
        <v>1.6788040181225557E-7</v>
      </c>
      <c r="R32" s="151">
        <f t="shared" si="9"/>
        <v>2.0897992944259611E-8</v>
      </c>
      <c r="S32" s="150">
        <f t="shared" si="10"/>
        <v>4.367261090983245E-16</v>
      </c>
      <c r="T32" s="131">
        <v>298</v>
      </c>
      <c r="U32" s="118">
        <f t="shared" si="11"/>
        <v>285.39</v>
      </c>
      <c r="V32" s="152">
        <f t="shared" si="12"/>
        <v>0.74521665983508845</v>
      </c>
      <c r="W32" s="153">
        <f t="shared" si="13"/>
        <v>5.5618165469926168</v>
      </c>
      <c r="X32" s="154">
        <f t="shared" si="1"/>
        <v>-1.8683528166167845E-8</v>
      </c>
      <c r="Y32" s="155">
        <f t="shared" si="2"/>
        <v>-1.8667539664821335E-8</v>
      </c>
      <c r="Z32" s="155">
        <f t="shared" si="3"/>
        <v>-1.8667553347043079E-8</v>
      </c>
      <c r="AA32" s="156">
        <f t="shared" si="4"/>
        <v>-1.8651578504501084E-8</v>
      </c>
      <c r="AB32" s="157">
        <f t="shared" si="15"/>
        <v>1.0916414777431534E-4</v>
      </c>
      <c r="AC32" s="132"/>
      <c r="AD32" s="158">
        <f t="shared" si="14"/>
        <v>1.0916414777431533</v>
      </c>
      <c r="AE32" s="158"/>
      <c r="AF32" s="159"/>
      <c r="AG32" s="133">
        <v>260</v>
      </c>
    </row>
    <row r="33" spans="1:37">
      <c r="E33" s="177">
        <v>0.49805555555555553</v>
      </c>
      <c r="F33" s="133">
        <v>270</v>
      </c>
      <c r="G33" s="148">
        <v>12.44</v>
      </c>
      <c r="H33" s="148">
        <v>6.66</v>
      </c>
      <c r="I33" s="148">
        <v>6.56</v>
      </c>
      <c r="J33" s="148">
        <v>12.37</v>
      </c>
      <c r="K33" s="148">
        <v>6.89</v>
      </c>
      <c r="L33" s="148">
        <v>6.52</v>
      </c>
      <c r="M33" s="118">
        <f t="shared" si="6"/>
        <v>12.404999999999999</v>
      </c>
      <c r="N33" s="118">
        <f t="shared" si="6"/>
        <v>6.7750000000000004</v>
      </c>
      <c r="O33" s="118">
        <f t="shared" si="6"/>
        <v>6.5399999999999991</v>
      </c>
      <c r="P33" s="149">
        <f t="shared" si="7"/>
        <v>0.12735515830079486</v>
      </c>
      <c r="Q33" s="150">
        <f t="shared" si="8"/>
        <v>1.6788040181225557E-7</v>
      </c>
      <c r="R33" s="151">
        <f t="shared" si="9"/>
        <v>2.0924058534468755E-8</v>
      </c>
      <c r="S33" s="150">
        <f t="shared" si="10"/>
        <v>4.3781622555387474E-16</v>
      </c>
      <c r="T33" s="131">
        <v>298</v>
      </c>
      <c r="U33" s="118">
        <f t="shared" si="11"/>
        <v>285.40499999999997</v>
      </c>
      <c r="V33" s="152">
        <f t="shared" si="12"/>
        <v>0.7442910810012261</v>
      </c>
      <c r="W33" s="153">
        <f t="shared" si="13"/>
        <v>5.5499756921826791</v>
      </c>
      <c r="X33" s="154">
        <f t="shared" si="1"/>
        <v>-1.88724969800096E-8</v>
      </c>
      <c r="Y33" s="155">
        <f t="shared" si="2"/>
        <v>-1.8856155476816895E-8</v>
      </c>
      <c r="Z33" s="155">
        <f t="shared" si="3"/>
        <v>-1.8856169626758311E-8</v>
      </c>
      <c r="AA33" s="156">
        <f t="shared" si="4"/>
        <v>-1.8839842249002442E-8</v>
      </c>
      <c r="AB33" s="157">
        <f t="shared" si="15"/>
        <v>1.0897747228649134E-4</v>
      </c>
      <c r="AC33" s="132"/>
      <c r="AD33" s="158">
        <f t="shared" si="14"/>
        <v>1.0897747228649133</v>
      </c>
      <c r="AE33" s="158"/>
      <c r="AF33" s="159"/>
      <c r="AG33" s="133">
        <v>270</v>
      </c>
    </row>
    <row r="34" spans="1:37">
      <c r="E34" s="177">
        <v>0.49817129629629631</v>
      </c>
      <c r="F34" s="133">
        <v>280</v>
      </c>
      <c r="G34" s="148">
        <v>12.45</v>
      </c>
      <c r="H34" s="148">
        <v>6.66</v>
      </c>
      <c r="I34" s="148">
        <v>6.81</v>
      </c>
      <c r="J34" s="148">
        <v>12.38</v>
      </c>
      <c r="K34" s="148">
        <v>6.9</v>
      </c>
      <c r="L34" s="148">
        <v>6.79</v>
      </c>
      <c r="M34" s="118">
        <f t="shared" si="6"/>
        <v>12.414999999999999</v>
      </c>
      <c r="N34" s="118">
        <f t="shared" si="6"/>
        <v>6.78</v>
      </c>
      <c r="O34" s="118">
        <f t="shared" si="6"/>
        <v>6.8</v>
      </c>
      <c r="P34" s="149">
        <f t="shared" si="7"/>
        <v>0.13243994395440731</v>
      </c>
      <c r="Q34" s="150">
        <f t="shared" si="8"/>
        <v>1.6595869074375559E-7</v>
      </c>
      <c r="R34" s="151">
        <f t="shared" si="9"/>
        <v>2.1183944258501692E-8</v>
      </c>
      <c r="S34" s="150">
        <f t="shared" si="10"/>
        <v>4.4875949434730685E-16</v>
      </c>
      <c r="T34" s="131">
        <v>298</v>
      </c>
      <c r="U34" s="118">
        <f t="shared" si="11"/>
        <v>285.41500000000002</v>
      </c>
      <c r="V34" s="152">
        <f t="shared" si="12"/>
        <v>0.74367408249402889</v>
      </c>
      <c r="W34" s="153">
        <f t="shared" si="13"/>
        <v>5.5420964868160016</v>
      </c>
      <c r="X34" s="154">
        <f t="shared" si="1"/>
        <v>-2.0110298013201705E-8</v>
      </c>
      <c r="Y34" s="155">
        <f t="shared" si="2"/>
        <v>-2.0091710452952687E-8</v>
      </c>
      <c r="Z34" s="155">
        <f t="shared" si="3"/>
        <v>-2.0091727633075811E-8</v>
      </c>
      <c r="AA34" s="156">
        <f t="shared" si="4"/>
        <v>-2.0073157221191405E-8</v>
      </c>
      <c r="AB34" s="157">
        <f t="shared" si="15"/>
        <v>1.0878891063743107E-4</v>
      </c>
      <c r="AC34" s="132"/>
      <c r="AD34" s="158">
        <f t="shared" si="14"/>
        <v>1.0878891063743106</v>
      </c>
      <c r="AE34" s="158"/>
      <c r="AF34" s="159"/>
      <c r="AG34" s="133">
        <v>280</v>
      </c>
    </row>
    <row r="35" spans="1:37">
      <c r="E35" s="177">
        <v>0.49828703703703703</v>
      </c>
      <c r="F35" s="133">
        <v>290</v>
      </c>
      <c r="G35" s="148">
        <v>12.46</v>
      </c>
      <c r="H35" s="148">
        <v>6.67</v>
      </c>
      <c r="I35" s="148">
        <v>6.92</v>
      </c>
      <c r="J35" s="148">
        <v>12.39</v>
      </c>
      <c r="K35" s="148">
        <v>6.9</v>
      </c>
      <c r="L35" s="148">
        <v>6.89</v>
      </c>
      <c r="M35" s="118">
        <f t="shared" si="6"/>
        <v>12.425000000000001</v>
      </c>
      <c r="N35" s="118">
        <f t="shared" si="6"/>
        <v>6.7850000000000001</v>
      </c>
      <c r="O35" s="118">
        <f t="shared" si="6"/>
        <v>6.9049999999999994</v>
      </c>
      <c r="P35" s="149">
        <f t="shared" si="7"/>
        <v>0.13450705193299159</v>
      </c>
      <c r="Q35" s="150">
        <f t="shared" si="8"/>
        <v>1.6405897731995348E-7</v>
      </c>
      <c r="R35" s="151">
        <f t="shared" si="9"/>
        <v>2.1447057873980488E-8</v>
      </c>
      <c r="S35" s="150">
        <f t="shared" si="10"/>
        <v>4.5997629144986847E-16</v>
      </c>
      <c r="T35" s="131">
        <v>298</v>
      </c>
      <c r="U35" s="118">
        <f t="shared" si="11"/>
        <v>285.42500000000001</v>
      </c>
      <c r="V35" s="152">
        <f t="shared" si="12"/>
        <v>0.74305712722050421</v>
      </c>
      <c r="W35" s="153">
        <f t="shared" si="13"/>
        <v>5.5342290183502367</v>
      </c>
      <c r="X35" s="154">
        <f t="shared" si="1"/>
        <v>-2.0925724580460621E-8</v>
      </c>
      <c r="Y35" s="155">
        <f t="shared" si="2"/>
        <v>-2.0905561856413861E-8</v>
      </c>
      <c r="Z35" s="155">
        <f t="shared" si="3"/>
        <v>-2.0905581283958148E-8</v>
      </c>
      <c r="AA35" s="156">
        <f t="shared" si="4"/>
        <v>-2.0885437950017336E-8</v>
      </c>
      <c r="AB35" s="157">
        <f t="shared" si="15"/>
        <v>1.0858799341842032E-4</v>
      </c>
      <c r="AC35" s="132"/>
      <c r="AD35" s="158">
        <f t="shared" si="14"/>
        <v>1.0858799341842031</v>
      </c>
      <c r="AE35" s="158"/>
      <c r="AF35" s="159"/>
      <c r="AG35" s="133">
        <v>290</v>
      </c>
    </row>
    <row r="36" spans="1:37">
      <c r="E36" s="177">
        <v>0.49840277777777775</v>
      </c>
      <c r="F36" s="133">
        <v>300</v>
      </c>
      <c r="G36" s="148">
        <v>12.47</v>
      </c>
      <c r="H36" s="148">
        <v>6.67</v>
      </c>
      <c r="I36" s="148">
        <v>6.91</v>
      </c>
      <c r="J36" s="148">
        <v>12.41</v>
      </c>
      <c r="K36" s="148">
        <v>6.91</v>
      </c>
      <c r="L36" s="148">
        <v>7.01</v>
      </c>
      <c r="M36" s="118">
        <f t="shared" si="6"/>
        <v>12.440000000000001</v>
      </c>
      <c r="N36" s="118">
        <f t="shared" si="6"/>
        <v>6.79</v>
      </c>
      <c r="O36" s="118">
        <f t="shared" si="6"/>
        <v>6.96</v>
      </c>
      <c r="P36" s="149">
        <f t="shared" si="7"/>
        <v>0.13561182988567741</v>
      </c>
      <c r="Q36" s="150">
        <f t="shared" si="8"/>
        <v>1.6218100973589288E-7</v>
      </c>
      <c r="R36" s="151">
        <f t="shared" si="9"/>
        <v>2.1722463281359804E-8</v>
      </c>
      <c r="S36" s="150">
        <f t="shared" si="10"/>
        <v>4.7186541101002492E-16</v>
      </c>
      <c r="T36" s="131">
        <v>298</v>
      </c>
      <c r="U36" s="118">
        <f t="shared" si="11"/>
        <v>285.44</v>
      </c>
      <c r="V36" s="152">
        <f t="shared" si="12"/>
        <v>0.74213177536341035</v>
      </c>
      <c r="W36" s="153">
        <f t="shared" si="13"/>
        <v>5.5224497823512797</v>
      </c>
      <c r="X36" s="154">
        <f t="shared" si="1"/>
        <v>-2.1647320981445421E-8</v>
      </c>
      <c r="Y36" s="155">
        <f t="shared" si="2"/>
        <v>-2.1625702089631828E-8</v>
      </c>
      <c r="Z36" s="155">
        <f t="shared" si="3"/>
        <v>-2.1625723680131807E-8</v>
      </c>
      <c r="AA36" s="156">
        <f t="shared" si="4"/>
        <v>-2.1604126335693904E-8</v>
      </c>
      <c r="AB36" s="157">
        <f t="shared" si="15"/>
        <v>1.0837893767040161E-4</v>
      </c>
      <c r="AC36" s="160">
        <v>1.07E-4</v>
      </c>
      <c r="AD36" s="158">
        <f t="shared" si="14"/>
        <v>1.0837893767040161</v>
      </c>
      <c r="AE36" s="158">
        <f>AC36*10000</f>
        <v>1.07</v>
      </c>
      <c r="AF36" s="159">
        <f>(AD36-AE36)*(AD36-AE36)</f>
        <v>1.9014690988526005E-4</v>
      </c>
      <c r="AG36" s="133">
        <v>300</v>
      </c>
    </row>
    <row r="37" spans="1:37">
      <c r="E37" s="177">
        <v>0.49851851851851853</v>
      </c>
      <c r="F37" s="133">
        <v>310</v>
      </c>
      <c r="G37" s="148">
        <v>12.48</v>
      </c>
      <c r="H37" s="148">
        <v>6.67</v>
      </c>
      <c r="I37" s="148">
        <v>6.95</v>
      </c>
      <c r="J37" s="148">
        <v>12.42</v>
      </c>
      <c r="K37" s="148">
        <v>6.91</v>
      </c>
      <c r="L37" s="148">
        <v>7.07</v>
      </c>
      <c r="M37" s="118">
        <f t="shared" si="6"/>
        <v>12.45</v>
      </c>
      <c r="N37" s="118">
        <f t="shared" si="6"/>
        <v>6.79</v>
      </c>
      <c r="O37" s="118">
        <f t="shared" si="6"/>
        <v>7.01</v>
      </c>
      <c r="P37" s="149">
        <f t="shared" si="7"/>
        <v>0.13660848639200188</v>
      </c>
      <c r="Q37" s="150">
        <f t="shared" si="8"/>
        <v>1.6218100973589288E-7</v>
      </c>
      <c r="R37" s="151">
        <f t="shared" si="9"/>
        <v>2.1740522150767622E-8</v>
      </c>
      <c r="S37" s="150">
        <f t="shared" si="10"/>
        <v>4.7265030338801761E-16</v>
      </c>
      <c r="T37" s="131">
        <v>298</v>
      </c>
      <c r="U37" s="118">
        <f t="shared" si="11"/>
        <v>285.45</v>
      </c>
      <c r="V37" s="152">
        <f t="shared" si="12"/>
        <v>0.74151492815418074</v>
      </c>
      <c r="W37" s="153">
        <f t="shared" si="13"/>
        <v>5.5146115762074519</v>
      </c>
      <c r="X37" s="154">
        <f t="shared" si="1"/>
        <v>-2.1830086493159316E-8</v>
      </c>
      <c r="Y37" s="155">
        <f t="shared" si="2"/>
        <v>-2.1808057052225018E-8</v>
      </c>
      <c r="Z37" s="155">
        <f t="shared" si="3"/>
        <v>-2.1808079282840919E-8</v>
      </c>
      <c r="AA37" s="156">
        <f t="shared" si="4"/>
        <v>-2.1786072027655266E-8</v>
      </c>
      <c r="AB37" s="157">
        <f t="shared" si="15"/>
        <v>1.081626805056405E-4</v>
      </c>
      <c r="AC37" s="132"/>
      <c r="AD37" s="158">
        <f t="shared" si="14"/>
        <v>1.0816268050564051</v>
      </c>
      <c r="AE37" s="158"/>
      <c r="AF37" s="159"/>
      <c r="AG37" s="133">
        <v>310</v>
      </c>
    </row>
    <row r="38" spans="1:37">
      <c r="E38" s="177">
        <v>0.49863425925925925</v>
      </c>
      <c r="F38" s="133">
        <v>320</v>
      </c>
      <c r="G38" s="148">
        <v>12.49</v>
      </c>
      <c r="H38" s="148">
        <v>6.67</v>
      </c>
      <c r="I38" s="148">
        <v>6.95</v>
      </c>
      <c r="J38" s="148">
        <v>12.43</v>
      </c>
      <c r="K38" s="148">
        <v>6.91</v>
      </c>
      <c r="L38" s="148">
        <v>7.06</v>
      </c>
      <c r="M38" s="118">
        <f t="shared" si="6"/>
        <v>12.46</v>
      </c>
      <c r="N38" s="118">
        <f t="shared" si="6"/>
        <v>6.79</v>
      </c>
      <c r="O38" s="118">
        <f t="shared" si="6"/>
        <v>7.0049999999999999</v>
      </c>
      <c r="P38" s="149">
        <f t="shared" si="7"/>
        <v>0.13653347305379587</v>
      </c>
      <c r="Q38" s="150">
        <f t="shared" si="8"/>
        <v>1.6218100973589288E-7</v>
      </c>
      <c r="R38" s="151">
        <f t="shared" si="9"/>
        <v>2.1758596033333023E-8</v>
      </c>
      <c r="S38" s="150">
        <f t="shared" si="10"/>
        <v>4.7343650134177558E-16</v>
      </c>
      <c r="T38" s="131">
        <v>298</v>
      </c>
      <c r="U38" s="118">
        <f t="shared" si="11"/>
        <v>285.45999999999998</v>
      </c>
      <c r="V38" s="152">
        <f t="shared" si="12"/>
        <v>0.74089812416272083</v>
      </c>
      <c r="W38" s="153">
        <f t="shared" si="13"/>
        <v>5.5067850430982013</v>
      </c>
      <c r="X38" s="154">
        <f t="shared" ref="X38:X69" si="16">-($B$2/W38)*P38*S38*AB38</f>
        <v>-2.1841325698133692E-8</v>
      </c>
      <c r="Y38" s="155">
        <f t="shared" ref="Y38:Y69" si="17">-(AB38+(5*X38))*$B$2*S38*P38/W38</f>
        <v>-2.181922901570616E-8</v>
      </c>
      <c r="Z38" s="155">
        <f t="shared" ref="Z38:Z69" si="18">-(AB38+5*Y38)*$B$2*P38*S38/W38</f>
        <v>-2.1819251370730809E-8</v>
      </c>
      <c r="AA38" s="156">
        <f t="shared" ref="AA38:AA69" si="19">-(AB38+(10*Z38))*$B$2*P38*S38/W38</f>
        <v>-2.1797176998095152E-8</v>
      </c>
      <c r="AB38" s="157">
        <f t="shared" si="15"/>
        <v>1.0794459978698892E-4</v>
      </c>
      <c r="AC38" s="132"/>
      <c r="AD38" s="158">
        <f t="shared" si="14"/>
        <v>1.0794459978698892</v>
      </c>
      <c r="AE38" s="158"/>
      <c r="AF38" s="159"/>
      <c r="AG38" s="133">
        <v>320</v>
      </c>
    </row>
    <row r="39" spans="1:37">
      <c r="E39" s="177">
        <v>0.49874999999999997</v>
      </c>
      <c r="F39" s="133">
        <v>330</v>
      </c>
      <c r="G39" s="148">
        <v>12.5</v>
      </c>
      <c r="H39" s="148">
        <v>6.67</v>
      </c>
      <c r="I39" s="148">
        <v>7.04</v>
      </c>
      <c r="J39" s="148">
        <v>12.43</v>
      </c>
      <c r="K39" s="148">
        <v>6.91</v>
      </c>
      <c r="L39" s="148">
        <v>7.11</v>
      </c>
      <c r="M39" s="118">
        <f t="shared" si="6"/>
        <v>12.465</v>
      </c>
      <c r="N39" s="118">
        <f t="shared" si="6"/>
        <v>6.79</v>
      </c>
      <c r="O39" s="118">
        <f t="shared" si="6"/>
        <v>7.0750000000000002</v>
      </c>
      <c r="P39" s="149">
        <f t="shared" si="7"/>
        <v>0.13790916055402327</v>
      </c>
      <c r="Q39" s="150">
        <f t="shared" si="8"/>
        <v>1.6218100973589288E-7</v>
      </c>
      <c r="R39" s="151">
        <f t="shared" si="9"/>
        <v>2.1767638608449757E-8</v>
      </c>
      <c r="S39" s="150">
        <f t="shared" si="10"/>
        <v>4.7383009058807247E-16</v>
      </c>
      <c r="T39" s="131">
        <v>298</v>
      </c>
      <c r="U39" s="118">
        <f t="shared" si="11"/>
        <v>285.46499999999997</v>
      </c>
      <c r="V39" s="152">
        <f t="shared" si="12"/>
        <v>0.74058973837223407</v>
      </c>
      <c r="W39" s="153">
        <f t="shared" si="13"/>
        <v>5.5028761482488546</v>
      </c>
      <c r="X39" s="154">
        <f t="shared" si="16"/>
        <v>-2.2050757483197467E-8</v>
      </c>
      <c r="Y39" s="155">
        <f t="shared" si="17"/>
        <v>-2.2028189390677093E-8</v>
      </c>
      <c r="Z39" s="155">
        <f t="shared" si="18"/>
        <v>-2.2028212488241903E-8</v>
      </c>
      <c r="AA39" s="156">
        <f t="shared" si="19"/>
        <v>-2.2005667446007417E-8</v>
      </c>
      <c r="AB39" s="157">
        <f t="shared" si="15"/>
        <v>1.0772640734787375E-4</v>
      </c>
      <c r="AC39" s="132"/>
      <c r="AD39" s="158">
        <f t="shared" si="14"/>
        <v>1.0772640734787375</v>
      </c>
      <c r="AE39" s="158"/>
      <c r="AF39" s="159"/>
      <c r="AG39" s="133">
        <v>330</v>
      </c>
    </row>
    <row r="40" spans="1:37">
      <c r="E40" s="177">
        <v>0.49886574074074075</v>
      </c>
      <c r="F40" s="133">
        <v>340</v>
      </c>
      <c r="G40" s="148">
        <v>12.51</v>
      </c>
      <c r="H40" s="148">
        <v>6.68</v>
      </c>
      <c r="I40" s="148">
        <v>7.3</v>
      </c>
      <c r="J40" s="148">
        <v>12.45</v>
      </c>
      <c r="K40" s="148">
        <v>6.91</v>
      </c>
      <c r="L40" s="148">
        <v>7.26</v>
      </c>
      <c r="M40" s="118">
        <f t="shared" si="6"/>
        <v>12.48</v>
      </c>
      <c r="N40" s="118">
        <f t="shared" si="6"/>
        <v>6.7949999999999999</v>
      </c>
      <c r="O40" s="118">
        <f t="shared" si="6"/>
        <v>7.2799999999999994</v>
      </c>
      <c r="P40" s="149">
        <f t="shared" si="7"/>
        <v>0.14194009309498193</v>
      </c>
      <c r="Q40" s="150">
        <f t="shared" si="8"/>
        <v>1.6032453906900401E-7</v>
      </c>
      <c r="R40" s="151">
        <f t="shared" si="9"/>
        <v>2.2047160648902673E-8</v>
      </c>
      <c r="S40" s="150">
        <f t="shared" si="10"/>
        <v>4.8607729267852257E-16</v>
      </c>
      <c r="T40" s="131">
        <v>298</v>
      </c>
      <c r="U40" s="118">
        <f t="shared" si="11"/>
        <v>285.48</v>
      </c>
      <c r="V40" s="152">
        <f t="shared" si="12"/>
        <v>0.73966464581493552</v>
      </c>
      <c r="W40" s="153">
        <f t="shared" si="13"/>
        <v>5.4911669232893994</v>
      </c>
      <c r="X40" s="154">
        <f t="shared" si="16"/>
        <v>-2.328382386535356E-8</v>
      </c>
      <c r="Y40" s="155">
        <f t="shared" si="17"/>
        <v>-2.3258609653034041E-8</v>
      </c>
      <c r="Z40" s="155">
        <f t="shared" si="18"/>
        <v>-2.3258636957677235E-8</v>
      </c>
      <c r="AA40" s="156">
        <f t="shared" si="19"/>
        <v>-2.3233449990864149E-8</v>
      </c>
      <c r="AB40" s="157">
        <f t="shared" si="15"/>
        <v>1.0750612530006202E-4</v>
      </c>
      <c r="AC40" s="132"/>
      <c r="AD40" s="158">
        <f t="shared" si="14"/>
        <v>1.0750612530006203</v>
      </c>
      <c r="AE40" s="158"/>
      <c r="AF40" s="159"/>
      <c r="AG40" s="133">
        <v>340</v>
      </c>
    </row>
    <row r="41" spans="1:37">
      <c r="E41" s="177">
        <v>0.49898148148148147</v>
      </c>
      <c r="F41" s="133">
        <v>350</v>
      </c>
      <c r="G41" s="148">
        <v>12.52</v>
      </c>
      <c r="H41" s="148">
        <v>6.69</v>
      </c>
      <c r="I41" s="148">
        <v>7.26</v>
      </c>
      <c r="J41" s="148">
        <v>12.46</v>
      </c>
      <c r="K41" s="148">
        <v>6.92</v>
      </c>
      <c r="L41" s="148">
        <v>7.36</v>
      </c>
      <c r="M41" s="118">
        <f t="shared" si="6"/>
        <v>12.49</v>
      </c>
      <c r="N41" s="118">
        <f t="shared" si="6"/>
        <v>6.8049999999999997</v>
      </c>
      <c r="O41" s="118">
        <f t="shared" si="6"/>
        <v>7.3100000000000005</v>
      </c>
      <c r="P41" s="149">
        <f t="shared" si="7"/>
        <v>0.14254843548571847</v>
      </c>
      <c r="Q41" s="150">
        <f t="shared" si="8"/>
        <v>1.5667510701081482E-7</v>
      </c>
      <c r="R41" s="151">
        <f t="shared" si="9"/>
        <v>2.257946072948793E-8</v>
      </c>
      <c r="S41" s="150">
        <f t="shared" si="10"/>
        <v>5.0983204683448762E-16</v>
      </c>
      <c r="T41" s="131">
        <v>298</v>
      </c>
      <c r="U41" s="118">
        <f t="shared" si="11"/>
        <v>285.49</v>
      </c>
      <c r="V41" s="152">
        <f t="shared" si="12"/>
        <v>0.73904797144953405</v>
      </c>
      <c r="W41" s="153">
        <f t="shared" si="13"/>
        <v>5.483375300316732</v>
      </c>
      <c r="X41" s="154">
        <f t="shared" si="16"/>
        <v>-2.45080944635667E-8</v>
      </c>
      <c r="Y41" s="155">
        <f t="shared" si="17"/>
        <v>-2.4480098431194066E-8</v>
      </c>
      <c r="Z41" s="155">
        <f t="shared" si="18"/>
        <v>-2.4480130411559972E-8</v>
      </c>
      <c r="AA41" s="156">
        <f t="shared" si="19"/>
        <v>-2.4452166286489763E-8</v>
      </c>
      <c r="AB41" s="157">
        <f t="shared" si="15"/>
        <v>1.0727353902159929E-4</v>
      </c>
      <c r="AC41" s="132"/>
      <c r="AD41" s="158">
        <f t="shared" si="14"/>
        <v>1.0727353902159928</v>
      </c>
      <c r="AE41" s="158"/>
      <c r="AF41" s="159"/>
      <c r="AG41" s="133">
        <v>350</v>
      </c>
    </row>
    <row r="42" spans="1:37" s="77" customFormat="1">
      <c r="A42" s="134"/>
      <c r="B42" s="134"/>
      <c r="C42" s="134"/>
      <c r="D42" s="143"/>
      <c r="E42" s="175">
        <v>0.49909722222222219</v>
      </c>
      <c r="F42" s="137">
        <v>360</v>
      </c>
      <c r="G42" s="138">
        <v>12.53</v>
      </c>
      <c r="H42" s="138">
        <v>6.69</v>
      </c>
      <c r="I42" s="138">
        <v>7.38</v>
      </c>
      <c r="J42" s="138">
        <v>12.47</v>
      </c>
      <c r="K42" s="138">
        <v>6.92</v>
      </c>
      <c r="L42" s="138">
        <v>7.43</v>
      </c>
      <c r="M42" s="139">
        <f t="shared" si="6"/>
        <v>12.5</v>
      </c>
      <c r="N42" s="139">
        <f t="shared" si="6"/>
        <v>6.8049999999999997</v>
      </c>
      <c r="O42" s="139">
        <f t="shared" si="6"/>
        <v>7.4049999999999994</v>
      </c>
      <c r="P42" s="140">
        <f t="shared" si="7"/>
        <v>0.14442471678010732</v>
      </c>
      <c r="Q42" s="141">
        <f t="shared" si="8"/>
        <v>1.5667510701081482E-7</v>
      </c>
      <c r="R42" s="142">
        <f t="shared" si="9"/>
        <v>2.2598232059761628E-8</v>
      </c>
      <c r="S42" s="141">
        <f t="shared" si="10"/>
        <v>5.106800922268383E-16</v>
      </c>
      <c r="T42" s="143">
        <v>298</v>
      </c>
      <c r="U42" s="139">
        <f t="shared" si="11"/>
        <v>285.5</v>
      </c>
      <c r="V42" s="144">
        <f t="shared" si="12"/>
        <v>0.7384313402837368</v>
      </c>
      <c r="W42" s="145">
        <f t="shared" si="13"/>
        <v>5.4755952778321442</v>
      </c>
      <c r="X42" s="146">
        <f t="shared" si="16"/>
        <v>-2.4850483272632846E-8</v>
      </c>
      <c r="Y42" s="146">
        <f t="shared" si="17"/>
        <v>-2.482163370701909E-8</v>
      </c>
      <c r="Z42" s="146">
        <f t="shared" si="18"/>
        <v>-2.482166719922232E-8</v>
      </c>
      <c r="AA42" s="146">
        <f t="shared" si="19"/>
        <v>-2.4792851048047866E-8</v>
      </c>
      <c r="AB42" s="146">
        <f t="shared" si="15"/>
        <v>1.0702873782420669E-4</v>
      </c>
      <c r="AC42" s="146"/>
      <c r="AD42" s="146">
        <f t="shared" si="14"/>
        <v>1.0702873782420668</v>
      </c>
      <c r="AE42" s="146"/>
      <c r="AF42" s="146"/>
      <c r="AG42" s="137">
        <v>360</v>
      </c>
      <c r="AH42" s="134"/>
      <c r="AI42" s="134"/>
      <c r="AJ42" s="134"/>
      <c r="AK42" s="134"/>
    </row>
    <row r="43" spans="1:37">
      <c r="E43" s="177">
        <v>0.49921296296296297</v>
      </c>
      <c r="F43" s="133">
        <v>370</v>
      </c>
      <c r="G43" s="148">
        <v>12.54</v>
      </c>
      <c r="H43" s="148">
        <v>6.69</v>
      </c>
      <c r="I43" s="148">
        <v>7.4</v>
      </c>
      <c r="J43" s="148">
        <v>12.48</v>
      </c>
      <c r="K43" s="148">
        <v>6.93</v>
      </c>
      <c r="L43" s="148">
        <v>7.55</v>
      </c>
      <c r="M43" s="118">
        <f t="shared" si="6"/>
        <v>12.51</v>
      </c>
      <c r="N43" s="118">
        <f t="shared" si="6"/>
        <v>6.8100000000000005</v>
      </c>
      <c r="O43" s="118">
        <f t="shared" si="6"/>
        <v>7.4749999999999996</v>
      </c>
      <c r="P43" s="149">
        <f t="shared" si="7"/>
        <v>0.14581394297243883</v>
      </c>
      <c r="Q43" s="150">
        <f t="shared" si="8"/>
        <v>1.5488166189124776E-7</v>
      </c>
      <c r="R43" s="151">
        <f t="shared" si="9"/>
        <v>2.2878911732447585E-8</v>
      </c>
      <c r="S43" s="150">
        <f t="shared" si="10"/>
        <v>5.2344460206112773E-16</v>
      </c>
      <c r="T43" s="131">
        <v>298</v>
      </c>
      <c r="U43" s="118">
        <f t="shared" si="11"/>
        <v>285.51</v>
      </c>
      <c r="V43" s="152">
        <f t="shared" si="12"/>
        <v>0.73781475231300553</v>
      </c>
      <c r="W43" s="153">
        <f t="shared" si="13"/>
        <v>5.4678268377726109</v>
      </c>
      <c r="X43" s="154">
        <f t="shared" si="16"/>
        <v>-2.5693447822002459E-8</v>
      </c>
      <c r="Y43" s="155">
        <f t="shared" si="17"/>
        <v>-2.5662536132624671E-8</v>
      </c>
      <c r="Z43" s="155">
        <f t="shared" si="18"/>
        <v>-2.5662573322360625E-8</v>
      </c>
      <c r="AA43" s="156">
        <f t="shared" si="19"/>
        <v>-2.5631698733233138E-8</v>
      </c>
      <c r="AB43" s="157">
        <f t="shared" si="15"/>
        <v>1.0678052126398475E-4</v>
      </c>
      <c r="AC43" s="132"/>
      <c r="AD43" s="158">
        <f t="shared" si="14"/>
        <v>1.0678052126398476</v>
      </c>
      <c r="AE43" s="158"/>
      <c r="AF43" s="159"/>
      <c r="AG43" s="133">
        <v>370</v>
      </c>
    </row>
    <row r="44" spans="1:37">
      <c r="E44" s="177">
        <v>0.49932870370370369</v>
      </c>
      <c r="F44" s="133">
        <v>380</v>
      </c>
      <c r="G44" s="148">
        <v>12.55</v>
      </c>
      <c r="H44" s="148">
        <v>6.69</v>
      </c>
      <c r="I44" s="148">
        <v>7.4</v>
      </c>
      <c r="J44" s="148">
        <v>12.49</v>
      </c>
      <c r="K44" s="148">
        <v>6.93</v>
      </c>
      <c r="L44" s="148">
        <v>7.58</v>
      </c>
      <c r="M44" s="118">
        <f t="shared" si="6"/>
        <v>12.52</v>
      </c>
      <c r="N44" s="118">
        <f t="shared" si="6"/>
        <v>6.8100000000000005</v>
      </c>
      <c r="O44" s="118">
        <f t="shared" si="6"/>
        <v>7.49</v>
      </c>
      <c r="P44" s="149">
        <f t="shared" si="7"/>
        <v>0.14613057110920713</v>
      </c>
      <c r="Q44" s="150">
        <f t="shared" si="8"/>
        <v>1.5488166189124776E-7</v>
      </c>
      <c r="R44" s="151">
        <f t="shared" si="9"/>
        <v>2.2897932009927986E-8</v>
      </c>
      <c r="S44" s="150">
        <f t="shared" si="10"/>
        <v>5.2431529033128467E-16</v>
      </c>
      <c r="T44" s="131">
        <v>298</v>
      </c>
      <c r="U44" s="118">
        <f t="shared" si="11"/>
        <v>285.52</v>
      </c>
      <c r="V44" s="152">
        <f t="shared" si="12"/>
        <v>0.7371982075328023</v>
      </c>
      <c r="W44" s="153">
        <f t="shared" si="13"/>
        <v>5.460069962104436</v>
      </c>
      <c r="X44" s="154">
        <f t="shared" si="16"/>
        <v>-2.5766638251897622E-8</v>
      </c>
      <c r="Y44" s="155">
        <f t="shared" si="17"/>
        <v>-2.5735475307530887E-8</v>
      </c>
      <c r="Z44" s="155">
        <f t="shared" si="18"/>
        <v>-2.5735512996929558E-8</v>
      </c>
      <c r="AA44" s="156">
        <f t="shared" si="19"/>
        <v>-2.5704387650796123E-8</v>
      </c>
      <c r="AB44" s="157">
        <f t="shared" si="15"/>
        <v>1.0652389565487608E-4</v>
      </c>
      <c r="AC44" s="132"/>
      <c r="AD44" s="158">
        <f t="shared" si="14"/>
        <v>1.0652389565487608</v>
      </c>
      <c r="AE44" s="158"/>
      <c r="AF44" s="159"/>
      <c r="AG44" s="133">
        <v>380</v>
      </c>
    </row>
    <row r="45" spans="1:37">
      <c r="E45" s="177">
        <v>0.49944444444444441</v>
      </c>
      <c r="F45" s="133">
        <v>390</v>
      </c>
      <c r="G45" s="148">
        <v>12.56</v>
      </c>
      <c r="H45" s="148">
        <v>6.69</v>
      </c>
      <c r="I45" s="148">
        <v>7.42</v>
      </c>
      <c r="J45" s="148">
        <v>12.5</v>
      </c>
      <c r="K45" s="148">
        <v>6.93</v>
      </c>
      <c r="L45" s="148">
        <v>7.58</v>
      </c>
      <c r="M45" s="118">
        <f t="shared" si="6"/>
        <v>12.530000000000001</v>
      </c>
      <c r="N45" s="118">
        <f t="shared" si="6"/>
        <v>6.8100000000000005</v>
      </c>
      <c r="O45" s="118">
        <f t="shared" si="6"/>
        <v>7.5</v>
      </c>
      <c r="P45" s="149">
        <f t="shared" si="7"/>
        <v>0.14634973690079467</v>
      </c>
      <c r="Q45" s="150">
        <f t="shared" si="8"/>
        <v>1.5488166189124776E-7</v>
      </c>
      <c r="R45" s="151">
        <f t="shared" si="9"/>
        <v>2.2916968099828126E-8</v>
      </c>
      <c r="S45" s="150">
        <f t="shared" si="10"/>
        <v>5.2518742688853994E-16</v>
      </c>
      <c r="T45" s="131">
        <v>298</v>
      </c>
      <c r="U45" s="118">
        <f t="shared" si="11"/>
        <v>285.52999999999997</v>
      </c>
      <c r="V45" s="152">
        <f t="shared" si="12"/>
        <v>0.73658170593858674</v>
      </c>
      <c r="W45" s="153">
        <f t="shared" si="13"/>
        <v>5.4523246328231663</v>
      </c>
      <c r="X45" s="154">
        <f t="shared" si="16"/>
        <v>-2.5822389412732407E-8</v>
      </c>
      <c r="Y45" s="155">
        <f t="shared" si="17"/>
        <v>-2.5791015671247085E-8</v>
      </c>
      <c r="Z45" s="155">
        <f t="shared" si="18"/>
        <v>-2.5791053789782089E-8</v>
      </c>
      <c r="AA45" s="156">
        <f t="shared" si="19"/>
        <v>-2.5759718074205102E-8</v>
      </c>
      <c r="AB45" s="157">
        <f t="shared" si="15"/>
        <v>1.0626654065069006E-4</v>
      </c>
      <c r="AC45" s="132"/>
      <c r="AD45" s="158">
        <f t="shared" si="14"/>
        <v>1.0626654065069006</v>
      </c>
      <c r="AE45" s="158"/>
      <c r="AF45" s="159"/>
      <c r="AG45" s="133">
        <v>390</v>
      </c>
    </row>
    <row r="46" spans="1:37">
      <c r="E46" s="177">
        <v>0.49956018518518519</v>
      </c>
      <c r="F46" s="133">
        <v>400</v>
      </c>
      <c r="G46" s="148">
        <v>12.57</v>
      </c>
      <c r="H46" s="148">
        <v>6.69</v>
      </c>
      <c r="I46" s="148">
        <v>7.46</v>
      </c>
      <c r="J46" s="148">
        <v>12.51</v>
      </c>
      <c r="K46" s="148">
        <v>6.93</v>
      </c>
      <c r="L46" s="148">
        <v>7.56</v>
      </c>
      <c r="M46" s="118">
        <f t="shared" si="6"/>
        <v>12.54</v>
      </c>
      <c r="N46" s="118">
        <f t="shared" si="6"/>
        <v>6.8100000000000005</v>
      </c>
      <c r="O46" s="118">
        <f t="shared" si="6"/>
        <v>7.51</v>
      </c>
      <c r="P46" s="149">
        <f t="shared" si="7"/>
        <v>0.14656897479277808</v>
      </c>
      <c r="Q46" s="150">
        <f t="shared" si="8"/>
        <v>1.5488166189124776E-7</v>
      </c>
      <c r="R46" s="151">
        <f t="shared" si="9"/>
        <v>2.2936020015293581E-8</v>
      </c>
      <c r="S46" s="150">
        <f t="shared" si="10"/>
        <v>5.2606101414194774E-16</v>
      </c>
      <c r="T46" s="131">
        <v>298</v>
      </c>
      <c r="U46" s="118">
        <f t="shared" si="11"/>
        <v>285.54000000000002</v>
      </c>
      <c r="V46" s="152">
        <f t="shared" si="12"/>
        <v>0.73596524752582304</v>
      </c>
      <c r="W46" s="153">
        <f t="shared" si="13"/>
        <v>5.4445908319536365</v>
      </c>
      <c r="X46" s="154">
        <f t="shared" si="16"/>
        <v>-2.5877925964926074E-8</v>
      </c>
      <c r="Y46" s="155">
        <f t="shared" si="17"/>
        <v>-2.584634046803162E-8</v>
      </c>
      <c r="Z46" s="155">
        <f t="shared" si="18"/>
        <v>-2.5846379019947077E-8</v>
      </c>
      <c r="AA46" s="156">
        <f t="shared" si="19"/>
        <v>-2.5814831980858428E-8</v>
      </c>
      <c r="AB46" s="157">
        <f t="shared" si="15"/>
        <v>1.0600863024000839E-4</v>
      </c>
      <c r="AC46" s="132"/>
      <c r="AD46" s="158">
        <f t="shared" si="14"/>
        <v>1.0600863024000839</v>
      </c>
      <c r="AE46" s="158"/>
      <c r="AF46" s="159"/>
      <c r="AG46" s="133">
        <v>400</v>
      </c>
    </row>
    <row r="47" spans="1:37">
      <c r="E47" s="177">
        <v>0.49967592592592591</v>
      </c>
      <c r="F47" s="133">
        <v>410</v>
      </c>
      <c r="G47" s="148">
        <v>12.58</v>
      </c>
      <c r="H47" s="148">
        <v>6.7</v>
      </c>
      <c r="I47" s="148">
        <v>7.47</v>
      </c>
      <c r="J47" s="148">
        <v>12.52</v>
      </c>
      <c r="K47" s="148">
        <v>6.93</v>
      </c>
      <c r="L47" s="148">
        <v>7.62</v>
      </c>
      <c r="M47" s="118">
        <f t="shared" si="6"/>
        <v>12.55</v>
      </c>
      <c r="N47" s="118">
        <f t="shared" si="6"/>
        <v>6.8149999999999995</v>
      </c>
      <c r="O47" s="118">
        <f t="shared" si="6"/>
        <v>7.5449999999999999</v>
      </c>
      <c r="P47" s="149">
        <f t="shared" si="7"/>
        <v>0.14727627778889624</v>
      </c>
      <c r="Q47" s="150">
        <f t="shared" si="8"/>
        <v>1.5310874616820293E-7</v>
      </c>
      <c r="R47" s="151">
        <f t="shared" si="9"/>
        <v>2.3220895158339485E-8</v>
      </c>
      <c r="S47" s="150">
        <f t="shared" si="10"/>
        <v>5.3920997195459414E-16</v>
      </c>
      <c r="T47" s="131">
        <v>298</v>
      </c>
      <c r="U47" s="118">
        <f t="shared" si="11"/>
        <v>285.55</v>
      </c>
      <c r="V47" s="152">
        <f t="shared" si="12"/>
        <v>0.73534883228997516</v>
      </c>
      <c r="W47" s="153">
        <f t="shared" si="13"/>
        <v>5.436868541549849</v>
      </c>
      <c r="X47" s="154">
        <f t="shared" si="16"/>
        <v>-2.6625530231505459E-8</v>
      </c>
      <c r="Y47" s="155">
        <f t="shared" si="17"/>
        <v>-2.6592011662076879E-8</v>
      </c>
      <c r="Z47" s="155">
        <f t="shared" si="18"/>
        <v>-2.6592053858212946E-8</v>
      </c>
      <c r="AA47" s="156">
        <f t="shared" si="19"/>
        <v>-2.655857737867999E-8</v>
      </c>
      <c r="AB47" s="157">
        <f t="shared" si="15"/>
        <v>1.0575016657847216E-4</v>
      </c>
      <c r="AC47" s="132"/>
      <c r="AD47" s="158">
        <f t="shared" si="14"/>
        <v>1.0575016657847216</v>
      </c>
      <c r="AE47" s="158"/>
      <c r="AF47" s="159"/>
      <c r="AG47" s="133">
        <v>410</v>
      </c>
    </row>
    <row r="48" spans="1:37">
      <c r="E48" s="177">
        <v>0.49979166666666663</v>
      </c>
      <c r="F48" s="133">
        <v>420</v>
      </c>
      <c r="G48" s="148">
        <v>12.59</v>
      </c>
      <c r="H48" s="148">
        <v>6.7</v>
      </c>
      <c r="I48" s="148">
        <v>7.48</v>
      </c>
      <c r="J48" s="148">
        <v>12.53</v>
      </c>
      <c r="K48" s="148">
        <v>6.93</v>
      </c>
      <c r="L48" s="148">
        <v>7.64</v>
      </c>
      <c r="M48" s="118">
        <f t="shared" si="6"/>
        <v>12.559999999999999</v>
      </c>
      <c r="N48" s="118">
        <f t="shared" si="6"/>
        <v>6.8149999999999995</v>
      </c>
      <c r="O48" s="118">
        <f t="shared" si="6"/>
        <v>7.5600000000000005</v>
      </c>
      <c r="P48" s="149">
        <f t="shared" si="7"/>
        <v>0.14759335493671066</v>
      </c>
      <c r="Q48" s="150">
        <f t="shared" si="8"/>
        <v>1.5310874616820293E-7</v>
      </c>
      <c r="R48" s="151">
        <f t="shared" si="9"/>
        <v>2.3240199742159719E-8</v>
      </c>
      <c r="S48" s="150">
        <f t="shared" si="10"/>
        <v>5.4010688405548065E-16</v>
      </c>
      <c r="T48" s="131">
        <v>298</v>
      </c>
      <c r="U48" s="118">
        <f t="shared" si="11"/>
        <v>285.56</v>
      </c>
      <c r="V48" s="152">
        <f t="shared" si="12"/>
        <v>0.7347324602265094</v>
      </c>
      <c r="W48" s="153">
        <f t="shared" si="13"/>
        <v>5.429157743694967</v>
      </c>
      <c r="X48" s="154">
        <f t="shared" si="16"/>
        <v>-2.6697892718813653E-8</v>
      </c>
      <c r="Y48" s="155">
        <f t="shared" si="17"/>
        <v>-2.6664106750698375E-8</v>
      </c>
      <c r="Z48" s="155">
        <f t="shared" si="18"/>
        <v>-2.6664149506568786E-8</v>
      </c>
      <c r="AA48" s="156">
        <f t="shared" si="19"/>
        <v>-2.6630406186109501E-8</v>
      </c>
      <c r="AB48" s="157">
        <f t="shared" si="15"/>
        <v>1.0548424618072089E-4</v>
      </c>
      <c r="AC48" s="160">
        <v>1.05E-4</v>
      </c>
      <c r="AD48" s="158">
        <f t="shared" si="14"/>
        <v>1.054842461807209</v>
      </c>
      <c r="AE48" s="158">
        <f>AC48*10000</f>
        <v>1.05</v>
      </c>
      <c r="AF48" s="159">
        <f>(AD48-AE48)*(AD48-AE48)</f>
        <v>2.3449436354277186E-5</v>
      </c>
      <c r="AG48" s="133">
        <v>420</v>
      </c>
    </row>
    <row r="49" spans="1:37">
      <c r="E49" s="177">
        <v>0.49990740740740741</v>
      </c>
      <c r="F49" s="133">
        <v>430</v>
      </c>
      <c r="G49" s="148">
        <v>12.6</v>
      </c>
      <c r="H49" s="148">
        <v>6.7</v>
      </c>
      <c r="I49" s="148">
        <v>7.51</v>
      </c>
      <c r="J49" s="148">
        <v>12.53</v>
      </c>
      <c r="K49" s="148">
        <v>6.93</v>
      </c>
      <c r="L49" s="148">
        <v>7.61</v>
      </c>
      <c r="M49" s="118">
        <f t="shared" si="6"/>
        <v>12.565</v>
      </c>
      <c r="N49" s="118">
        <f t="shared" si="6"/>
        <v>6.8149999999999995</v>
      </c>
      <c r="O49" s="118">
        <f t="shared" si="6"/>
        <v>7.5600000000000005</v>
      </c>
      <c r="P49" s="149">
        <f t="shared" si="7"/>
        <v>0.14760549861690367</v>
      </c>
      <c r="Q49" s="150">
        <f t="shared" si="8"/>
        <v>1.5310874616820293E-7</v>
      </c>
      <c r="R49" s="151">
        <f t="shared" si="9"/>
        <v>2.3249858051527414E-8</v>
      </c>
      <c r="S49" s="150">
        <f t="shared" si="10"/>
        <v>5.405558994161741E-16</v>
      </c>
      <c r="T49" s="131">
        <v>298</v>
      </c>
      <c r="U49" s="118">
        <f t="shared" si="11"/>
        <v>285.565</v>
      </c>
      <c r="V49" s="152">
        <f t="shared" si="12"/>
        <v>0.73442429038299972</v>
      </c>
      <c r="W49" s="153">
        <f t="shared" si="13"/>
        <v>5.4253066488822643</v>
      </c>
      <c r="X49" s="154">
        <f t="shared" si="16"/>
        <v>-2.667365877986179E-8</v>
      </c>
      <c r="Y49" s="155">
        <f t="shared" si="17"/>
        <v>-2.6639848654937108E-8</v>
      </c>
      <c r="Z49" s="155">
        <f t="shared" si="18"/>
        <v>-2.6639891510870628E-8</v>
      </c>
      <c r="AA49" s="156">
        <f t="shared" si="19"/>
        <v>-2.6606124133235616E-8</v>
      </c>
      <c r="AB49" s="157">
        <f t="shared" si="15"/>
        <v>1.0521760482835513E-4</v>
      </c>
      <c r="AC49" s="132"/>
      <c r="AD49" s="158">
        <f t="shared" si="14"/>
        <v>1.0521760482835514</v>
      </c>
      <c r="AE49" s="158"/>
      <c r="AF49" s="159"/>
      <c r="AG49" s="133">
        <v>430</v>
      </c>
    </row>
    <row r="50" spans="1:37">
      <c r="E50" s="177">
        <v>0.50002314814814819</v>
      </c>
      <c r="F50" s="133">
        <v>440</v>
      </c>
      <c r="G50" s="148">
        <v>12.61</v>
      </c>
      <c r="H50" s="148">
        <v>6.7</v>
      </c>
      <c r="I50" s="148">
        <v>7.49</v>
      </c>
      <c r="J50" s="148">
        <v>12.54</v>
      </c>
      <c r="K50" s="148">
        <v>6.93</v>
      </c>
      <c r="L50" s="148">
        <v>7.64</v>
      </c>
      <c r="M50" s="118">
        <f t="shared" si="6"/>
        <v>12.574999999999999</v>
      </c>
      <c r="N50" s="118">
        <f t="shared" si="6"/>
        <v>6.8149999999999995</v>
      </c>
      <c r="O50" s="118">
        <f t="shared" si="6"/>
        <v>7.5649999999999995</v>
      </c>
      <c r="P50" s="149">
        <f t="shared" si="7"/>
        <v>0.14772743072452485</v>
      </c>
      <c r="Q50" s="150">
        <f t="shared" si="8"/>
        <v>1.5310874616820293E-7</v>
      </c>
      <c r="R50" s="151">
        <f t="shared" si="9"/>
        <v>2.3269186713514986E-8</v>
      </c>
      <c r="S50" s="150">
        <f t="shared" si="10"/>
        <v>5.4145505030842236E-16</v>
      </c>
      <c r="T50" s="131">
        <v>298</v>
      </c>
      <c r="U50" s="118">
        <f t="shared" si="11"/>
        <v>285.57499999999999</v>
      </c>
      <c r="V50" s="152">
        <f t="shared" si="12"/>
        <v>0.73380798306959993</v>
      </c>
      <c r="W50" s="153">
        <f t="shared" si="13"/>
        <v>5.4176130563201781</v>
      </c>
      <c r="X50" s="154">
        <f t="shared" si="16"/>
        <v>-2.6710272994827918E-8</v>
      </c>
      <c r="Y50" s="155">
        <f t="shared" si="17"/>
        <v>-2.6676283929324671E-8</v>
      </c>
      <c r="Z50" s="155">
        <f t="shared" si="18"/>
        <v>-2.6676327180719894E-8</v>
      </c>
      <c r="AA50" s="156">
        <f t="shared" si="19"/>
        <v>-2.6642381256536286E-8</v>
      </c>
      <c r="AB50" s="157">
        <f t="shared" si="15"/>
        <v>1.049512060562806E-4</v>
      </c>
      <c r="AC50" s="132"/>
      <c r="AD50" s="158">
        <f t="shared" si="14"/>
        <v>1.0495120605628061</v>
      </c>
      <c r="AE50" s="158"/>
      <c r="AF50" s="159"/>
      <c r="AG50" s="133">
        <v>440</v>
      </c>
    </row>
    <row r="51" spans="1:37">
      <c r="E51" s="177">
        <v>0.50013888888888891</v>
      </c>
      <c r="F51" s="133">
        <v>450</v>
      </c>
      <c r="G51" s="148">
        <v>12.62</v>
      </c>
      <c r="H51" s="148">
        <v>6.7</v>
      </c>
      <c r="I51" s="148">
        <v>7.5</v>
      </c>
      <c r="J51" s="148">
        <v>12.56</v>
      </c>
      <c r="K51" s="148">
        <v>6.93</v>
      </c>
      <c r="L51" s="148">
        <v>7.65</v>
      </c>
      <c r="M51" s="118">
        <f t="shared" si="6"/>
        <v>12.59</v>
      </c>
      <c r="N51" s="118">
        <f t="shared" si="6"/>
        <v>6.8149999999999995</v>
      </c>
      <c r="O51" s="118">
        <f t="shared" si="6"/>
        <v>7.5750000000000002</v>
      </c>
      <c r="P51" s="149">
        <f t="shared" si="7"/>
        <v>0.14795923559024945</v>
      </c>
      <c r="Q51" s="150">
        <f t="shared" si="8"/>
        <v>1.5310874616820293E-7</v>
      </c>
      <c r="R51" s="151">
        <f t="shared" si="9"/>
        <v>2.3298209839658832E-8</v>
      </c>
      <c r="S51" s="150">
        <f t="shared" si="10"/>
        <v>5.4280658173277564E-16</v>
      </c>
      <c r="T51" s="131">
        <v>298</v>
      </c>
      <c r="U51" s="118">
        <f t="shared" si="11"/>
        <v>285.58999999999997</v>
      </c>
      <c r="V51" s="152">
        <f t="shared" si="12"/>
        <v>0.73288360302503497</v>
      </c>
      <c r="W51" s="153">
        <f t="shared" si="13"/>
        <v>5.4060941266908209</v>
      </c>
      <c r="X51" s="154">
        <f t="shared" si="16"/>
        <v>-2.6807792291830598E-8</v>
      </c>
      <c r="Y51" s="155">
        <f t="shared" si="17"/>
        <v>-2.6773467338310496E-8</v>
      </c>
      <c r="Z51" s="155">
        <f t="shared" si="18"/>
        <v>-2.6773511288309109E-8</v>
      </c>
      <c r="AA51" s="156">
        <f t="shared" si="19"/>
        <v>-2.6739230172239636E-8</v>
      </c>
      <c r="AB51" s="157">
        <f t="shared" si="15"/>
        <v>1.0468444292882818E-4</v>
      </c>
      <c r="AC51" s="132"/>
      <c r="AD51" s="158">
        <f t="shared" si="14"/>
        <v>1.0468444292882817</v>
      </c>
      <c r="AE51" s="158"/>
      <c r="AF51" s="159"/>
      <c r="AG51" s="133">
        <v>450</v>
      </c>
    </row>
    <row r="52" spans="1:37">
      <c r="E52" s="177">
        <v>0.50025462962962963</v>
      </c>
      <c r="F52" s="133">
        <v>460</v>
      </c>
      <c r="G52" s="148">
        <v>12.63</v>
      </c>
      <c r="H52" s="148">
        <v>6.7</v>
      </c>
      <c r="I52" s="148">
        <v>7.5</v>
      </c>
      <c r="J52" s="148">
        <v>12.56</v>
      </c>
      <c r="K52" s="148">
        <v>6.93</v>
      </c>
      <c r="L52" s="148">
        <v>7.63</v>
      </c>
      <c r="M52" s="118">
        <f t="shared" si="6"/>
        <v>12.595000000000001</v>
      </c>
      <c r="N52" s="118">
        <f t="shared" si="6"/>
        <v>6.8149999999999995</v>
      </c>
      <c r="O52" s="118">
        <f t="shared" si="6"/>
        <v>7.5649999999999995</v>
      </c>
      <c r="P52" s="149">
        <f t="shared" si="7"/>
        <v>0.14777607358463815</v>
      </c>
      <c r="Q52" s="150">
        <f t="shared" si="8"/>
        <v>1.5310874616820293E-7</v>
      </c>
      <c r="R52" s="151">
        <f t="shared" si="9"/>
        <v>2.3307892257230166E-8</v>
      </c>
      <c r="S52" s="150">
        <f t="shared" si="10"/>
        <v>5.4325784147464991E-16</v>
      </c>
      <c r="T52" s="131">
        <v>298</v>
      </c>
      <c r="U52" s="118">
        <f t="shared" si="11"/>
        <v>285.59500000000003</v>
      </c>
      <c r="V52" s="152">
        <f t="shared" si="12"/>
        <v>0.73257549792138821</v>
      </c>
      <c r="W52" s="153">
        <f t="shared" si="13"/>
        <v>5.4022601970321986</v>
      </c>
      <c r="X52" s="154">
        <f t="shared" si="16"/>
        <v>-2.6747299970566003E-8</v>
      </c>
      <c r="Y52" s="155">
        <f t="shared" si="17"/>
        <v>-2.6713042136275183E-8</v>
      </c>
      <c r="Z52" s="155">
        <f t="shared" si="18"/>
        <v>-2.6713086013571632E-8</v>
      </c>
      <c r="AA52" s="156">
        <f t="shared" si="19"/>
        <v>-2.6678871944181544E-8</v>
      </c>
      <c r="AB52" s="157">
        <f t="shared" si="15"/>
        <v>1.0441670796263266E-4</v>
      </c>
      <c r="AC52" s="132"/>
      <c r="AD52" s="158">
        <f t="shared" si="14"/>
        <v>1.0441670796263267</v>
      </c>
      <c r="AE52" s="158"/>
      <c r="AF52" s="159"/>
      <c r="AG52" s="133">
        <v>460</v>
      </c>
    </row>
    <row r="53" spans="1:37">
      <c r="E53" s="177">
        <v>0.50037037037037035</v>
      </c>
      <c r="F53" s="133">
        <v>470</v>
      </c>
      <c r="G53" s="148">
        <v>12.63</v>
      </c>
      <c r="H53" s="148">
        <v>6.7</v>
      </c>
      <c r="I53" s="148">
        <v>7.49</v>
      </c>
      <c r="J53" s="148">
        <v>12.57</v>
      </c>
      <c r="K53" s="148">
        <v>6.93</v>
      </c>
      <c r="L53" s="148">
        <v>7.64</v>
      </c>
      <c r="M53" s="118">
        <f t="shared" si="6"/>
        <v>12.600000000000001</v>
      </c>
      <c r="N53" s="118">
        <f t="shared" si="6"/>
        <v>6.8149999999999995</v>
      </c>
      <c r="O53" s="118">
        <f t="shared" si="6"/>
        <v>7.5649999999999995</v>
      </c>
      <c r="P53" s="149">
        <f t="shared" si="7"/>
        <v>0.14778823930534365</v>
      </c>
      <c r="Q53" s="150">
        <f t="shared" si="8"/>
        <v>1.5310874616820293E-7</v>
      </c>
      <c r="R53" s="151">
        <f t="shared" si="9"/>
        <v>2.3317578698681901E-8</v>
      </c>
      <c r="S53" s="150">
        <f t="shared" si="10"/>
        <v>5.4370947636922391E-16</v>
      </c>
      <c r="T53" s="131">
        <v>298</v>
      </c>
      <c r="U53" s="118">
        <f t="shared" si="11"/>
        <v>285.60000000000002</v>
      </c>
      <c r="V53" s="152">
        <f t="shared" si="12"/>
        <v>0.7322674036057365</v>
      </c>
      <c r="W53" s="153">
        <f t="shared" si="13"/>
        <v>5.3984291204436881</v>
      </c>
      <c r="X53" s="154">
        <f t="shared" si="16"/>
        <v>-2.672219987610648E-8</v>
      </c>
      <c r="Y53" s="155">
        <f t="shared" si="17"/>
        <v>-2.6687918605597251E-8</v>
      </c>
      <c r="Z53" s="155">
        <f t="shared" si="18"/>
        <v>-2.6687962584218511E-8</v>
      </c>
      <c r="AA53" s="156">
        <f t="shared" si="19"/>
        <v>-2.6653725179492307E-8</v>
      </c>
      <c r="AB53" s="157">
        <f t="shared" si="15"/>
        <v>1.0414957724894193E-4</v>
      </c>
      <c r="AC53" s="132"/>
      <c r="AD53" s="158">
        <f t="shared" si="14"/>
        <v>1.0414957724894194</v>
      </c>
      <c r="AE53" s="158"/>
      <c r="AF53" s="159"/>
      <c r="AG53" s="133">
        <v>470</v>
      </c>
    </row>
    <row r="54" spans="1:37" s="77" customFormat="1">
      <c r="A54" s="134"/>
      <c r="B54" s="134"/>
      <c r="C54" s="134"/>
      <c r="D54" s="143"/>
      <c r="E54" s="175">
        <v>0.50048611111111108</v>
      </c>
      <c r="F54" s="137">
        <v>480</v>
      </c>
      <c r="G54" s="138">
        <v>12.64</v>
      </c>
      <c r="H54" s="138">
        <v>6.7</v>
      </c>
      <c r="I54" s="138">
        <v>7.5</v>
      </c>
      <c r="J54" s="138">
        <v>12.58</v>
      </c>
      <c r="K54" s="138">
        <v>6.93</v>
      </c>
      <c r="L54" s="138">
        <v>7.66</v>
      </c>
      <c r="M54" s="139">
        <f t="shared" si="6"/>
        <v>12.61</v>
      </c>
      <c r="N54" s="139">
        <f t="shared" si="6"/>
        <v>6.8149999999999995</v>
      </c>
      <c r="O54" s="139">
        <f t="shared" si="6"/>
        <v>7.58</v>
      </c>
      <c r="P54" s="140">
        <f t="shared" si="7"/>
        <v>0.14810566183982579</v>
      </c>
      <c r="Q54" s="141">
        <f t="shared" si="8"/>
        <v>1.5310874616820293E-7</v>
      </c>
      <c r="R54" s="142">
        <f t="shared" si="9"/>
        <v>2.3336963659916352E-8</v>
      </c>
      <c r="S54" s="141">
        <f t="shared" si="10"/>
        <v>5.4461387286425641E-16</v>
      </c>
      <c r="T54" s="143">
        <v>298</v>
      </c>
      <c r="U54" s="139">
        <f t="shared" si="11"/>
        <v>285.61</v>
      </c>
      <c r="V54" s="144">
        <f t="shared" si="12"/>
        <v>0.73165124733614928</v>
      </c>
      <c r="W54" s="145">
        <f t="shared" si="13"/>
        <v>5.390775517596424</v>
      </c>
      <c r="X54" s="146">
        <f t="shared" si="16"/>
        <v>-2.6793389397368115E-8</v>
      </c>
      <c r="Y54" s="146">
        <f t="shared" si="17"/>
        <v>-2.6758836688841556E-8</v>
      </c>
      <c r="Z54" s="146">
        <f t="shared" si="18"/>
        <v>-2.6758881247954585E-8</v>
      </c>
      <c r="AA54" s="146">
        <f t="shared" si="19"/>
        <v>-2.6724372983614344E-8</v>
      </c>
      <c r="AB54" s="146">
        <f t="shared" si="15"/>
        <v>1.0388269776988322E-4</v>
      </c>
      <c r="AC54" s="146">
        <v>1.1400000000000001E-4</v>
      </c>
      <c r="AD54" s="146">
        <f t="shared" si="14"/>
        <v>1.0388269776988321</v>
      </c>
      <c r="AE54" s="146">
        <f>AC54*10000</f>
        <v>1.1400000000000001</v>
      </c>
      <c r="AF54" s="146">
        <f>(AD54-AE54)*(AD54-AE54)</f>
        <v>1.0235980441552633E-2</v>
      </c>
      <c r="AG54" s="137">
        <v>480</v>
      </c>
      <c r="AH54" s="134"/>
      <c r="AI54" s="134"/>
      <c r="AJ54" s="134"/>
      <c r="AK54" s="134"/>
    </row>
    <row r="55" spans="1:37">
      <c r="E55" s="177">
        <v>0.5006018518518518</v>
      </c>
      <c r="F55" s="133">
        <v>490</v>
      </c>
      <c r="G55" s="148">
        <v>12.66</v>
      </c>
      <c r="H55" s="148">
        <v>6.71</v>
      </c>
      <c r="I55" s="148">
        <v>7.53</v>
      </c>
      <c r="J55" s="148">
        <v>12.59</v>
      </c>
      <c r="K55" s="148">
        <v>6.94</v>
      </c>
      <c r="L55" s="148">
        <v>7.67</v>
      </c>
      <c r="M55" s="118">
        <f t="shared" si="6"/>
        <v>12.625</v>
      </c>
      <c r="N55" s="118">
        <f t="shared" si="6"/>
        <v>6.8250000000000002</v>
      </c>
      <c r="O55" s="118">
        <f t="shared" si="6"/>
        <v>7.6</v>
      </c>
      <c r="P55" s="149">
        <f t="shared" si="7"/>
        <v>0.14853313212878902</v>
      </c>
      <c r="Q55" s="150">
        <f t="shared" si="8"/>
        <v>1.4962356560944301E-7</v>
      </c>
      <c r="R55" s="151">
        <f t="shared" si="9"/>
        <v>2.3910337041651653E-8</v>
      </c>
      <c r="S55" s="150">
        <f t="shared" si="10"/>
        <v>5.717042174453791E-16</v>
      </c>
      <c r="T55" s="131">
        <v>298</v>
      </c>
      <c r="U55" s="118">
        <f t="shared" si="11"/>
        <v>285.625</v>
      </c>
      <c r="V55" s="152">
        <f t="shared" si="12"/>
        <v>0.7307270938275604</v>
      </c>
      <c r="W55" s="153">
        <f t="shared" si="13"/>
        <v>5.3793164558951156</v>
      </c>
      <c r="X55" s="154">
        <f t="shared" si="16"/>
        <v>-2.819460746972882E-8</v>
      </c>
      <c r="Y55" s="155">
        <f t="shared" si="17"/>
        <v>-2.8156247432412361E-8</v>
      </c>
      <c r="Z55" s="155">
        <f t="shared" si="18"/>
        <v>-2.8156299622976262E-8</v>
      </c>
      <c r="AA55" s="156">
        <f t="shared" si="19"/>
        <v>-2.8117991634208459E-8</v>
      </c>
      <c r="AB55" s="157">
        <f t="shared" si="15"/>
        <v>1.036151091061256E-4</v>
      </c>
      <c r="AC55" s="132"/>
      <c r="AD55" s="158">
        <f t="shared" si="14"/>
        <v>1.0361510910612559</v>
      </c>
      <c r="AE55" s="158"/>
      <c r="AF55" s="159"/>
      <c r="AG55" s="133">
        <v>490</v>
      </c>
    </row>
    <row r="56" spans="1:37">
      <c r="E56" s="177">
        <v>0.50071759259259263</v>
      </c>
      <c r="F56" s="133">
        <v>500</v>
      </c>
      <c r="G56" s="148">
        <v>12.67</v>
      </c>
      <c r="H56" s="148">
        <v>6.71</v>
      </c>
      <c r="I56" s="148">
        <v>7.53</v>
      </c>
      <c r="J56" s="148">
        <v>12.61</v>
      </c>
      <c r="K56" s="148">
        <v>6.93</v>
      </c>
      <c r="L56" s="148">
        <v>7.67</v>
      </c>
      <c r="M56" s="118">
        <f t="shared" si="6"/>
        <v>12.64</v>
      </c>
      <c r="N56" s="118">
        <f t="shared" si="6"/>
        <v>6.82</v>
      </c>
      <c r="O56" s="118">
        <f t="shared" si="6"/>
        <v>7.6</v>
      </c>
      <c r="P56" s="149">
        <f t="shared" si="7"/>
        <v>0.14856984044249719</v>
      </c>
      <c r="Q56" s="150">
        <f t="shared" si="8"/>
        <v>1.5135612484362046E-7</v>
      </c>
      <c r="R56" s="151">
        <f t="shared" si="9"/>
        <v>2.3666119116169152E-8</v>
      </c>
      <c r="S56" s="150">
        <f t="shared" si="10"/>
        <v>5.6008519402070696E-16</v>
      </c>
      <c r="T56" s="131">
        <v>298</v>
      </c>
      <c r="U56" s="118">
        <f t="shared" si="11"/>
        <v>285.64</v>
      </c>
      <c r="V56" s="152">
        <f t="shared" si="12"/>
        <v>0.72980303738032459</v>
      </c>
      <c r="W56" s="153">
        <f t="shared" si="13"/>
        <v>5.3678829521667275</v>
      </c>
      <c r="X56" s="154">
        <f t="shared" si="16"/>
        <v>-2.7612032030123648E-8</v>
      </c>
      <c r="Y56" s="155">
        <f t="shared" si="17"/>
        <v>-2.7575140607141972E-8</v>
      </c>
      <c r="Z56" s="155">
        <f t="shared" si="18"/>
        <v>-2.7575189896418771E-8</v>
      </c>
      <c r="AA56" s="156">
        <f t="shared" si="19"/>
        <v>-2.7538347631006706E-8</v>
      </c>
      <c r="AB56" s="157">
        <f t="shared" si="15"/>
        <v>1.0333354628410108E-4</v>
      </c>
      <c r="AC56" s="132"/>
      <c r="AD56" s="158">
        <f t="shared" si="14"/>
        <v>1.0333354628410107</v>
      </c>
      <c r="AE56" s="158"/>
      <c r="AF56" s="159"/>
      <c r="AG56" s="133">
        <v>500</v>
      </c>
    </row>
    <row r="57" spans="1:37">
      <c r="E57" s="177">
        <v>0.50083333333333335</v>
      </c>
      <c r="F57" s="133">
        <v>510</v>
      </c>
      <c r="G57" s="148">
        <v>12.68</v>
      </c>
      <c r="H57" s="148">
        <v>6.71</v>
      </c>
      <c r="I57" s="148">
        <v>7.51</v>
      </c>
      <c r="J57" s="148">
        <v>12.61</v>
      </c>
      <c r="K57" s="148">
        <v>6.94</v>
      </c>
      <c r="L57" s="148">
        <v>7.68</v>
      </c>
      <c r="M57" s="118">
        <f t="shared" si="6"/>
        <v>12.645</v>
      </c>
      <c r="N57" s="118">
        <f t="shared" si="6"/>
        <v>6.8250000000000002</v>
      </c>
      <c r="O57" s="118">
        <f t="shared" si="6"/>
        <v>7.5949999999999998</v>
      </c>
      <c r="P57" s="149">
        <f t="shared" si="7"/>
        <v>0.14848432921061958</v>
      </c>
      <c r="Q57" s="150">
        <f t="shared" si="8"/>
        <v>1.4962356560944301E-7</v>
      </c>
      <c r="R57" s="151">
        <f t="shared" si="9"/>
        <v>2.3950109063209792E-8</v>
      </c>
      <c r="S57" s="150">
        <f t="shared" si="10"/>
        <v>5.7360772413964382E-16</v>
      </c>
      <c r="T57" s="131">
        <v>298</v>
      </c>
      <c r="U57" s="118">
        <f t="shared" si="11"/>
        <v>285.64499999999998</v>
      </c>
      <c r="V57" s="152">
        <f t="shared" si="12"/>
        <v>0.72949504013112643</v>
      </c>
      <c r="W57" s="153">
        <f t="shared" si="13"/>
        <v>5.3640774534986058</v>
      </c>
      <c r="X57" s="154">
        <f t="shared" si="16"/>
        <v>-2.8206989640013141E-8</v>
      </c>
      <c r="Y57" s="155">
        <f t="shared" si="17"/>
        <v>-2.8168388277155115E-8</v>
      </c>
      <c r="Z57" s="155">
        <f t="shared" si="18"/>
        <v>-2.8168441103253666E-8</v>
      </c>
      <c r="AA57" s="156">
        <f t="shared" si="19"/>
        <v>-2.8129892421908788E-8</v>
      </c>
      <c r="AB57" s="157">
        <f t="shared" si="15"/>
        <v>1.0305779454965399E-4</v>
      </c>
      <c r="AC57" s="132"/>
      <c r="AD57" s="158">
        <f t="shared" si="14"/>
        <v>1.0305779454965398</v>
      </c>
      <c r="AE57" s="158"/>
      <c r="AF57" s="159"/>
      <c r="AG57" s="133">
        <v>510</v>
      </c>
    </row>
    <row r="58" spans="1:37">
      <c r="E58" s="177">
        <v>0.50094907407407407</v>
      </c>
      <c r="F58" s="133">
        <v>520</v>
      </c>
      <c r="G58" s="148">
        <v>12.68</v>
      </c>
      <c r="H58" s="148">
        <v>6.71</v>
      </c>
      <c r="I58" s="148">
        <v>7.52</v>
      </c>
      <c r="J58" s="148">
        <v>12.62</v>
      </c>
      <c r="K58" s="148">
        <v>6.94</v>
      </c>
      <c r="L58" s="148">
        <v>7.67</v>
      </c>
      <c r="M58" s="118">
        <f t="shared" si="6"/>
        <v>12.649999999999999</v>
      </c>
      <c r="N58" s="118">
        <f t="shared" si="6"/>
        <v>6.8250000000000002</v>
      </c>
      <c r="O58" s="118">
        <f t="shared" si="6"/>
        <v>7.5949999999999998</v>
      </c>
      <c r="P58" s="149">
        <f t="shared" si="7"/>
        <v>0.14849656331050382</v>
      </c>
      <c r="Q58" s="150">
        <f t="shared" si="8"/>
        <v>1.4962356560944301E-7</v>
      </c>
      <c r="R58" s="151">
        <f t="shared" si="9"/>
        <v>2.3960062401188319E-8</v>
      </c>
      <c r="S58" s="150">
        <f t="shared" si="10"/>
        <v>5.7408459026883809E-16</v>
      </c>
      <c r="T58" s="131">
        <v>298</v>
      </c>
      <c r="U58" s="118">
        <f t="shared" si="11"/>
        <v>285.64999999999998</v>
      </c>
      <c r="V58" s="152">
        <f t="shared" si="12"/>
        <v>0.72918705366425829</v>
      </c>
      <c r="W58" s="153">
        <f t="shared" si="13"/>
        <v>5.3602747857756325</v>
      </c>
      <c r="X58" s="154">
        <f t="shared" si="16"/>
        <v>-2.81755718124797E-8</v>
      </c>
      <c r="Y58" s="155">
        <f t="shared" si="17"/>
        <v>-2.8136950831177357E-8</v>
      </c>
      <c r="Z58" s="155">
        <f t="shared" si="18"/>
        <v>-2.8137003769950229E-8</v>
      </c>
      <c r="AA58" s="156">
        <f t="shared" si="19"/>
        <v>-2.8098435582291679E-8</v>
      </c>
      <c r="AB58" s="157">
        <f t="shared" si="15"/>
        <v>1.0277611031494943E-4</v>
      </c>
      <c r="AC58" s="132"/>
      <c r="AD58" s="158">
        <f t="shared" si="14"/>
        <v>1.0277611031494942</v>
      </c>
      <c r="AE58" s="158"/>
      <c r="AF58" s="159"/>
      <c r="AG58" s="133">
        <v>520</v>
      </c>
    </row>
    <row r="59" spans="1:37">
      <c r="E59" s="177">
        <v>0.5010648148148148</v>
      </c>
      <c r="F59" s="133">
        <v>530</v>
      </c>
      <c r="G59" s="148">
        <v>12.69</v>
      </c>
      <c r="H59" s="148">
        <v>6.71</v>
      </c>
      <c r="I59" s="148">
        <v>7.54</v>
      </c>
      <c r="J59" s="148">
        <v>12.63</v>
      </c>
      <c r="K59" s="148">
        <v>6.94</v>
      </c>
      <c r="L59" s="148">
        <v>7.69</v>
      </c>
      <c r="M59" s="118">
        <f t="shared" si="6"/>
        <v>12.66</v>
      </c>
      <c r="N59" s="118">
        <f t="shared" si="6"/>
        <v>6.8250000000000002</v>
      </c>
      <c r="O59" s="118">
        <f t="shared" si="6"/>
        <v>7.6150000000000002</v>
      </c>
      <c r="P59" s="149">
        <f t="shared" si="7"/>
        <v>0.14891213969903114</v>
      </c>
      <c r="Q59" s="150">
        <f t="shared" si="8"/>
        <v>1.4962356560944301E-7</v>
      </c>
      <c r="R59" s="151">
        <f t="shared" si="9"/>
        <v>2.3979981488278122E-8</v>
      </c>
      <c r="S59" s="150">
        <f t="shared" si="10"/>
        <v>5.7503951217816138E-16</v>
      </c>
      <c r="T59" s="131">
        <v>298</v>
      </c>
      <c r="U59" s="118">
        <f t="shared" si="11"/>
        <v>285.66000000000003</v>
      </c>
      <c r="V59" s="152">
        <f t="shared" si="12"/>
        <v>0.72857111307524114</v>
      </c>
      <c r="W59" s="153">
        <f t="shared" si="13"/>
        <v>5.352677934356314</v>
      </c>
      <c r="X59" s="154">
        <f t="shared" si="16"/>
        <v>-2.8263997149210773E-8</v>
      </c>
      <c r="Y59" s="155">
        <f t="shared" si="17"/>
        <v>-2.8225026684418514E-8</v>
      </c>
      <c r="Z59" s="155">
        <f t="shared" si="18"/>
        <v>-2.8225080416985709E-8</v>
      </c>
      <c r="AA59" s="156">
        <f t="shared" si="19"/>
        <v>-2.8186163536587468E-8</v>
      </c>
      <c r="AB59" s="157">
        <f t="shared" si="15"/>
        <v>1.0249474045395439E-4</v>
      </c>
      <c r="AC59" s="132"/>
      <c r="AD59" s="158">
        <f t="shared" si="14"/>
        <v>1.0249474045395439</v>
      </c>
      <c r="AE59" s="158"/>
      <c r="AF59" s="159"/>
      <c r="AG59" s="133">
        <v>530</v>
      </c>
    </row>
    <row r="60" spans="1:37">
      <c r="E60" s="177">
        <v>0.50118055555555552</v>
      </c>
      <c r="F60" s="133">
        <v>540</v>
      </c>
      <c r="G60" s="148">
        <v>12.71</v>
      </c>
      <c r="H60" s="148">
        <v>6.71</v>
      </c>
      <c r="I60" s="148">
        <v>7.54</v>
      </c>
      <c r="J60" s="148">
        <v>12.64</v>
      </c>
      <c r="K60" s="148">
        <v>6.94</v>
      </c>
      <c r="L60" s="148">
        <v>7.7</v>
      </c>
      <c r="M60" s="118">
        <f t="shared" si="6"/>
        <v>12.675000000000001</v>
      </c>
      <c r="N60" s="118">
        <f t="shared" si="6"/>
        <v>6.8250000000000002</v>
      </c>
      <c r="O60" s="118">
        <f t="shared" si="6"/>
        <v>7.62</v>
      </c>
      <c r="P60" s="149">
        <f t="shared" si="7"/>
        <v>0.14904676262764077</v>
      </c>
      <c r="Q60" s="150">
        <f t="shared" si="8"/>
        <v>1.4962356560944301E-7</v>
      </c>
      <c r="R60" s="151">
        <f t="shared" si="9"/>
        <v>2.4009891172541263E-8</v>
      </c>
      <c r="S60" s="150">
        <f t="shared" si="10"/>
        <v>5.7647487411727489E-16</v>
      </c>
      <c r="T60" s="131">
        <v>298</v>
      </c>
      <c r="U60" s="118">
        <f t="shared" si="11"/>
        <v>285.67500000000001</v>
      </c>
      <c r="V60" s="152">
        <f t="shared" si="12"/>
        <v>0.72764728304504278</v>
      </c>
      <c r="W60" s="153">
        <f t="shared" si="13"/>
        <v>5.3413038343082846</v>
      </c>
      <c r="X60" s="154">
        <f t="shared" si="16"/>
        <v>-2.8342290016154725E-8</v>
      </c>
      <c r="Y60" s="155">
        <f t="shared" si="17"/>
        <v>-2.8302995141100674E-8</v>
      </c>
      <c r="Z60" s="155">
        <f t="shared" si="18"/>
        <v>-2.8303049621074049E-8</v>
      </c>
      <c r="AA60" s="156">
        <f t="shared" si="19"/>
        <v>-2.8263809074926989E-8</v>
      </c>
      <c r="AB60" s="157">
        <f t="shared" si="15"/>
        <v>1.0221248982914005E-4</v>
      </c>
      <c r="AC60" s="132"/>
      <c r="AD60" s="158">
        <f t="shared" si="14"/>
        <v>1.0221248982914004</v>
      </c>
      <c r="AE60" s="158"/>
      <c r="AF60" s="159"/>
      <c r="AG60" s="133">
        <v>540</v>
      </c>
    </row>
    <row r="61" spans="1:37">
      <c r="E61" s="177">
        <v>0.50129629629629624</v>
      </c>
      <c r="F61" s="133">
        <v>550</v>
      </c>
      <c r="G61" s="148">
        <v>12.72</v>
      </c>
      <c r="H61" s="148">
        <v>6.71</v>
      </c>
      <c r="I61" s="148">
        <v>7.57</v>
      </c>
      <c r="J61" s="148">
        <v>12.65</v>
      </c>
      <c r="K61" s="148">
        <v>6.94</v>
      </c>
      <c r="L61" s="148">
        <v>7.69</v>
      </c>
      <c r="M61" s="118">
        <f t="shared" si="6"/>
        <v>12.685</v>
      </c>
      <c r="N61" s="118">
        <f t="shared" si="6"/>
        <v>6.8250000000000002</v>
      </c>
      <c r="O61" s="118">
        <f t="shared" si="6"/>
        <v>7.6300000000000008</v>
      </c>
      <c r="P61" s="149">
        <f t="shared" si="7"/>
        <v>0.14926696935926534</v>
      </c>
      <c r="Q61" s="150">
        <f t="shared" si="8"/>
        <v>1.4962356560944301E-7</v>
      </c>
      <c r="R61" s="151">
        <f t="shared" si="9"/>
        <v>2.4029851684549727E-8</v>
      </c>
      <c r="S61" s="150">
        <f t="shared" si="10"/>
        <v>5.7743377198145738E-16</v>
      </c>
      <c r="T61" s="131">
        <v>298</v>
      </c>
      <c r="U61" s="118">
        <f t="shared" si="11"/>
        <v>285.685</v>
      </c>
      <c r="V61" s="152">
        <f t="shared" si="12"/>
        <v>0.72703145025385263</v>
      </c>
      <c r="W61" s="153">
        <f t="shared" si="13"/>
        <v>5.3337351933827568</v>
      </c>
      <c r="X61" s="154">
        <f t="shared" si="16"/>
        <v>-2.8392882787165632E-8</v>
      </c>
      <c r="Y61" s="155">
        <f t="shared" si="17"/>
        <v>-2.8353337998210439E-8</v>
      </c>
      <c r="Z61" s="155">
        <f t="shared" si="18"/>
        <v>-2.8353393075052951E-8</v>
      </c>
      <c r="AA61" s="156">
        <f t="shared" si="19"/>
        <v>-2.8313903209521378E-8</v>
      </c>
      <c r="AB61" s="157">
        <f t="shared" si="15"/>
        <v>1.01929459514781E-4</v>
      </c>
      <c r="AC61" s="132"/>
      <c r="AD61" s="158">
        <f t="shared" si="14"/>
        <v>1.0192945951478101</v>
      </c>
      <c r="AE61" s="158"/>
      <c r="AF61" s="159"/>
      <c r="AG61" s="133">
        <v>550</v>
      </c>
    </row>
    <row r="62" spans="1:37">
      <c r="E62" s="177">
        <v>0.50141203703703707</v>
      </c>
      <c r="F62" s="133">
        <v>560</v>
      </c>
      <c r="G62" s="148">
        <v>12.73</v>
      </c>
      <c r="H62" s="148">
        <v>6.71</v>
      </c>
      <c r="I62" s="148">
        <v>7.56</v>
      </c>
      <c r="J62" s="148">
        <v>12.66</v>
      </c>
      <c r="K62" s="148">
        <v>6.94</v>
      </c>
      <c r="L62" s="148">
        <v>7.7</v>
      </c>
      <c r="M62" s="118">
        <f t="shared" si="6"/>
        <v>12.695</v>
      </c>
      <c r="N62" s="118">
        <f t="shared" si="6"/>
        <v>6.8250000000000002</v>
      </c>
      <c r="O62" s="118">
        <f t="shared" si="6"/>
        <v>7.63</v>
      </c>
      <c r="P62" s="149">
        <f t="shared" si="7"/>
        <v>0.14929158478078677</v>
      </c>
      <c r="Q62" s="150">
        <f t="shared" si="8"/>
        <v>1.4962356560944301E-7</v>
      </c>
      <c r="R62" s="151">
        <f t="shared" si="9"/>
        <v>2.4049828790637548E-8</v>
      </c>
      <c r="S62" s="150">
        <f t="shared" si="10"/>
        <v>5.7839426485897873E-16</v>
      </c>
      <c r="T62" s="131">
        <v>298</v>
      </c>
      <c r="U62" s="118">
        <f t="shared" si="11"/>
        <v>285.69499999999999</v>
      </c>
      <c r="V62" s="152">
        <f t="shared" si="12"/>
        <v>0.72641566057386764</v>
      </c>
      <c r="W62" s="153">
        <f t="shared" si="13"/>
        <v>5.3261778059552274</v>
      </c>
      <c r="X62" s="154">
        <f t="shared" si="16"/>
        <v>-2.8405925522075049E-8</v>
      </c>
      <c r="Y62" s="155">
        <f t="shared" si="17"/>
        <v>-2.836623398507197E-8</v>
      </c>
      <c r="Z62" s="155">
        <f t="shared" si="18"/>
        <v>-2.8366289445968968E-8</v>
      </c>
      <c r="AA62" s="156">
        <f t="shared" si="19"/>
        <v>-2.8326653214872113E-8</v>
      </c>
      <c r="AB62" s="157">
        <f t="shared" si="15"/>
        <v>1.0164592576787564E-4</v>
      </c>
      <c r="AC62" s="132"/>
      <c r="AD62" s="158">
        <f t="shared" si="14"/>
        <v>1.0164592576787563</v>
      </c>
      <c r="AE62" s="158"/>
      <c r="AF62" s="159"/>
      <c r="AG62" s="133">
        <v>560</v>
      </c>
    </row>
    <row r="63" spans="1:37">
      <c r="E63" s="177">
        <v>0.50152777777777779</v>
      </c>
      <c r="F63" s="133">
        <v>570</v>
      </c>
      <c r="G63" s="148">
        <v>12.73</v>
      </c>
      <c r="H63" s="148">
        <v>6.71</v>
      </c>
      <c r="I63" s="148">
        <v>7.55</v>
      </c>
      <c r="J63" s="148">
        <v>12.67</v>
      </c>
      <c r="K63" s="148">
        <v>6.94</v>
      </c>
      <c r="L63" s="148">
        <v>7.71</v>
      </c>
      <c r="M63" s="118">
        <f t="shared" si="6"/>
        <v>12.7</v>
      </c>
      <c r="N63" s="118">
        <f t="shared" si="6"/>
        <v>6.8250000000000002</v>
      </c>
      <c r="O63" s="118">
        <f t="shared" si="6"/>
        <v>7.63</v>
      </c>
      <c r="P63" s="149">
        <f t="shared" si="7"/>
        <v>0.14930389553627144</v>
      </c>
      <c r="Q63" s="150">
        <f t="shared" si="8"/>
        <v>1.4962356560944301E-7</v>
      </c>
      <c r="R63" s="151">
        <f t="shared" si="9"/>
        <v>2.4059823570771833E-8</v>
      </c>
      <c r="S63" s="150">
        <f t="shared" si="10"/>
        <v>5.7887511025666787E-16</v>
      </c>
      <c r="T63" s="131">
        <v>298</v>
      </c>
      <c r="U63" s="118">
        <f t="shared" si="11"/>
        <v>285.7</v>
      </c>
      <c r="V63" s="152">
        <f t="shared" si="12"/>
        <v>0.7261077818991637</v>
      </c>
      <c r="W63" s="153">
        <f t="shared" si="13"/>
        <v>5.3224033268333999</v>
      </c>
      <c r="X63" s="154">
        <f t="shared" si="16"/>
        <v>-2.8372647008685772E-8</v>
      </c>
      <c r="Y63" s="155">
        <f t="shared" si="17"/>
        <v>-2.8332937600372022E-8</v>
      </c>
      <c r="Z63" s="155">
        <f t="shared" si="18"/>
        <v>-2.8332993176332487E-8</v>
      </c>
      <c r="AA63" s="156">
        <f t="shared" si="19"/>
        <v>-2.82933391884147E-8</v>
      </c>
      <c r="AB63" s="157">
        <f t="shared" si="15"/>
        <v>1.0136226305854392E-4</v>
      </c>
      <c r="AC63" s="132"/>
      <c r="AD63" s="158">
        <f t="shared" si="14"/>
        <v>1.0136226305854392</v>
      </c>
      <c r="AE63" s="158"/>
      <c r="AF63" s="159"/>
      <c r="AG63" s="133">
        <v>570</v>
      </c>
    </row>
    <row r="64" spans="1:37">
      <c r="E64" s="177">
        <v>0.50164351851851852</v>
      </c>
      <c r="F64" s="133">
        <v>580</v>
      </c>
      <c r="G64" s="148">
        <v>12.74</v>
      </c>
      <c r="H64" s="148">
        <v>6.71</v>
      </c>
      <c r="I64" s="148">
        <v>7.55</v>
      </c>
      <c r="J64" s="148">
        <v>12.68</v>
      </c>
      <c r="K64" s="148">
        <v>6.94</v>
      </c>
      <c r="L64" s="148">
        <v>7.68</v>
      </c>
      <c r="M64" s="118">
        <f t="shared" si="6"/>
        <v>12.71</v>
      </c>
      <c r="N64" s="118">
        <f t="shared" si="6"/>
        <v>6.8250000000000002</v>
      </c>
      <c r="O64" s="118">
        <f t="shared" si="6"/>
        <v>7.6150000000000002</v>
      </c>
      <c r="P64" s="149">
        <f t="shared" si="7"/>
        <v>0.14903495461402419</v>
      </c>
      <c r="Q64" s="150">
        <f t="shared" si="8"/>
        <v>1.4962356560944301E-7</v>
      </c>
      <c r="R64" s="151">
        <f t="shared" si="9"/>
        <v>2.4079825593848686E-8</v>
      </c>
      <c r="S64" s="150">
        <f t="shared" si="10"/>
        <v>5.7983800063017023E-16</v>
      </c>
      <c r="T64" s="131">
        <v>298</v>
      </c>
      <c r="U64" s="118">
        <f t="shared" si="11"/>
        <v>285.70999999999998</v>
      </c>
      <c r="V64" s="152">
        <f t="shared" si="12"/>
        <v>0.72549205687749962</v>
      </c>
      <c r="W64" s="153">
        <f t="shared" si="13"/>
        <v>5.3148627868494414</v>
      </c>
      <c r="X64" s="154">
        <f t="shared" si="16"/>
        <v>-2.8329488273514375E-8</v>
      </c>
      <c r="Y64" s="155">
        <f t="shared" si="17"/>
        <v>-2.8289788611105021E-8</v>
      </c>
      <c r="Z64" s="155">
        <f t="shared" si="18"/>
        <v>-2.8289844244414742E-8</v>
      </c>
      <c r="AA64" s="156">
        <f t="shared" si="19"/>
        <v>-2.8250200059391107E-8</v>
      </c>
      <c r="AB64" s="157">
        <f t="shared" si="15"/>
        <v>1.0107893331229307E-4</v>
      </c>
      <c r="AC64" s="132"/>
      <c r="AD64" s="158">
        <f t="shared" si="14"/>
        <v>1.0107893331229307</v>
      </c>
      <c r="AE64" s="158"/>
      <c r="AF64" s="159"/>
      <c r="AG64" s="133">
        <v>580</v>
      </c>
    </row>
    <row r="65" spans="1:37">
      <c r="E65" s="177">
        <v>0.50175925925925924</v>
      </c>
      <c r="F65" s="133">
        <v>590</v>
      </c>
      <c r="G65" s="148">
        <v>12.76</v>
      </c>
      <c r="H65" s="148">
        <v>6.71</v>
      </c>
      <c r="I65" s="148">
        <v>7.56</v>
      </c>
      <c r="J65" s="148">
        <v>12.69</v>
      </c>
      <c r="K65" s="148">
        <v>6.94</v>
      </c>
      <c r="L65" s="148">
        <v>7.68</v>
      </c>
      <c r="M65" s="118">
        <f t="shared" si="6"/>
        <v>12.725</v>
      </c>
      <c r="N65" s="118">
        <f t="shared" si="6"/>
        <v>6.8250000000000002</v>
      </c>
      <c r="O65" s="118">
        <f t="shared" si="6"/>
        <v>7.6199999999999992</v>
      </c>
      <c r="P65" s="149">
        <f t="shared" si="7"/>
        <v>0.14916971899494472</v>
      </c>
      <c r="Q65" s="150">
        <f t="shared" si="8"/>
        <v>1.4962356560944301E-7</v>
      </c>
      <c r="R65" s="151">
        <f t="shared" si="9"/>
        <v>2.4109859811388663E-8</v>
      </c>
      <c r="S65" s="150">
        <f t="shared" si="10"/>
        <v>5.8128534012481414E-16</v>
      </c>
      <c r="T65" s="131">
        <v>298</v>
      </c>
      <c r="U65" s="118">
        <f t="shared" si="11"/>
        <v>285.72500000000002</v>
      </c>
      <c r="V65" s="152">
        <f t="shared" si="12"/>
        <v>0.7245685501558774</v>
      </c>
      <c r="W65" s="153">
        <f t="shared" si="13"/>
        <v>5.3035729898035058</v>
      </c>
      <c r="X65" s="154">
        <f t="shared" si="16"/>
        <v>-2.8406665893463148E-8</v>
      </c>
      <c r="Y65" s="155">
        <f t="shared" si="17"/>
        <v>-2.8366637599357223E-8</v>
      </c>
      <c r="Z65" s="155">
        <f t="shared" si="18"/>
        <v>-2.8366694003876327E-8</v>
      </c>
      <c r="AA65" s="156">
        <f t="shared" si="19"/>
        <v>-2.8326721955328462E-8</v>
      </c>
      <c r="AB65" s="157">
        <f t="shared" si="15"/>
        <v>1.0079603505555316E-4</v>
      </c>
      <c r="AC65" s="132"/>
      <c r="AD65" s="158">
        <f t="shared" si="14"/>
        <v>1.0079603505555317</v>
      </c>
      <c r="AE65" s="158"/>
      <c r="AF65" s="159"/>
      <c r="AG65" s="133">
        <v>590</v>
      </c>
    </row>
    <row r="66" spans="1:37" s="77" customFormat="1">
      <c r="A66" s="134"/>
      <c r="B66" s="134"/>
      <c r="C66" s="134"/>
      <c r="D66" s="143"/>
      <c r="E66" s="175">
        <v>0.50187499999999996</v>
      </c>
      <c r="F66" s="137">
        <v>600</v>
      </c>
      <c r="G66" s="138">
        <v>12.76</v>
      </c>
      <c r="H66" s="138">
        <v>6.71</v>
      </c>
      <c r="I66" s="138">
        <v>7.55</v>
      </c>
      <c r="J66" s="138">
        <v>12.7</v>
      </c>
      <c r="K66" s="138">
        <v>6.94</v>
      </c>
      <c r="L66" s="138">
        <v>7.7</v>
      </c>
      <c r="M66" s="139">
        <f t="shared" si="6"/>
        <v>12.73</v>
      </c>
      <c r="N66" s="139">
        <f t="shared" si="6"/>
        <v>6.8250000000000002</v>
      </c>
      <c r="O66" s="139">
        <f t="shared" si="6"/>
        <v>7.625</v>
      </c>
      <c r="P66" s="140">
        <f t="shared" si="7"/>
        <v>0.14927991425859782</v>
      </c>
      <c r="Q66" s="141">
        <f t="shared" si="8"/>
        <v>1.4962356560944301E-7</v>
      </c>
      <c r="R66" s="142">
        <f t="shared" si="9"/>
        <v>2.4119879539594684E-8</v>
      </c>
      <c r="S66" s="141">
        <f t="shared" si="10"/>
        <v>5.8176858900455826E-16</v>
      </c>
      <c r="T66" s="143">
        <v>298</v>
      </c>
      <c r="U66" s="139">
        <f t="shared" si="11"/>
        <v>285.73</v>
      </c>
      <c r="V66" s="144">
        <f t="shared" si="12"/>
        <v>0.72426073612931097</v>
      </c>
      <c r="W66" s="145">
        <f t="shared" si="13"/>
        <v>5.2998153188568269</v>
      </c>
      <c r="X66" s="146">
        <f t="shared" si="16"/>
        <v>-2.8391330062254333E-8</v>
      </c>
      <c r="Y66" s="146">
        <f t="shared" si="17"/>
        <v>-2.8351232130213387E-8</v>
      </c>
      <c r="Z66" s="146">
        <f t="shared" si="18"/>
        <v>-2.8351288761732603E-8</v>
      </c>
      <c r="AA66" s="146">
        <f t="shared" si="19"/>
        <v>-2.8311247301246077E-8</v>
      </c>
      <c r="AB66" s="146">
        <f t="shared" si="15"/>
        <v>1.0051236830379439E-4</v>
      </c>
      <c r="AC66" s="146">
        <f>D14</f>
        <v>1.0304912478825522E-4</v>
      </c>
      <c r="AD66" s="146">
        <f t="shared" si="14"/>
        <v>1.005123683037944</v>
      </c>
      <c r="AE66" s="146">
        <f>AC66*10000</f>
        <v>1.0304912478825521</v>
      </c>
      <c r="AF66" s="146">
        <f>(AD66-AE66)*(AD66-AE66)</f>
        <v>6.4351334614539757E-4</v>
      </c>
      <c r="AG66" s="137">
        <v>600</v>
      </c>
      <c r="AH66" s="134"/>
      <c r="AI66" s="134"/>
      <c r="AJ66" s="134"/>
      <c r="AK66" s="134"/>
    </row>
    <row r="67" spans="1:37">
      <c r="E67" s="177">
        <v>0.50199074074074068</v>
      </c>
      <c r="F67" s="133">
        <v>610</v>
      </c>
      <c r="G67" s="148">
        <v>12.77</v>
      </c>
      <c r="H67" s="148">
        <v>6.71</v>
      </c>
      <c r="I67" s="148">
        <v>7.57</v>
      </c>
      <c r="J67" s="148">
        <v>12.71</v>
      </c>
      <c r="K67" s="148">
        <v>6.94</v>
      </c>
      <c r="L67" s="148">
        <v>7.67</v>
      </c>
      <c r="M67" s="118">
        <f t="shared" si="6"/>
        <v>12.74</v>
      </c>
      <c r="N67" s="118">
        <f t="shared" si="6"/>
        <v>6.8250000000000002</v>
      </c>
      <c r="O67" s="118">
        <f t="shared" si="6"/>
        <v>7.62</v>
      </c>
      <c r="P67" s="149">
        <f t="shared" si="7"/>
        <v>0.14920664547381948</v>
      </c>
      <c r="Q67" s="150">
        <f t="shared" si="8"/>
        <v>1.4962356560944301E-7</v>
      </c>
      <c r="R67" s="151">
        <f t="shared" si="9"/>
        <v>2.4139931489923523E-8</v>
      </c>
      <c r="S67" s="150">
        <f t="shared" si="10"/>
        <v>5.8273629233820133E-16</v>
      </c>
      <c r="T67" s="131">
        <v>298</v>
      </c>
      <c r="U67" s="118">
        <f t="shared" si="11"/>
        <v>285.74</v>
      </c>
      <c r="V67" s="152">
        <f t="shared" si="12"/>
        <v>0.72364514039374073</v>
      </c>
      <c r="W67" s="153">
        <f t="shared" si="13"/>
        <v>5.2923083560184212</v>
      </c>
      <c r="X67" s="154">
        <f t="shared" si="16"/>
        <v>-2.8384626694732746E-8</v>
      </c>
      <c r="Y67" s="155">
        <f t="shared" si="17"/>
        <v>-2.8344434325592422E-8</v>
      </c>
      <c r="Z67" s="155">
        <f t="shared" si="18"/>
        <v>-2.8344491237615774E-8</v>
      </c>
      <c r="AA67" s="156">
        <f t="shared" si="19"/>
        <v>-2.8304355619324998E-8</v>
      </c>
      <c r="AB67" s="157">
        <f t="shared" si="15"/>
        <v>1.0022885560521541E-4</v>
      </c>
      <c r="AC67" s="132"/>
      <c r="AD67" s="158">
        <f t="shared" si="14"/>
        <v>1.0022885560521542</v>
      </c>
      <c r="AE67" s="158"/>
      <c r="AF67" s="159"/>
      <c r="AG67" s="133">
        <v>610</v>
      </c>
    </row>
    <row r="68" spans="1:37">
      <c r="E68" s="177">
        <v>0.50210648148148151</v>
      </c>
      <c r="F68" s="133">
        <v>620</v>
      </c>
      <c r="G68" s="148">
        <v>12.78</v>
      </c>
      <c r="H68" s="148">
        <v>6.71</v>
      </c>
      <c r="I68" s="148">
        <v>7.61</v>
      </c>
      <c r="J68" s="148">
        <v>12.72</v>
      </c>
      <c r="K68" s="148">
        <v>6.94</v>
      </c>
      <c r="L68" s="148">
        <v>7.7</v>
      </c>
      <c r="M68" s="118">
        <f t="shared" si="6"/>
        <v>12.75</v>
      </c>
      <c r="N68" s="118">
        <f t="shared" si="6"/>
        <v>6.8250000000000002</v>
      </c>
      <c r="O68" s="118">
        <f t="shared" si="6"/>
        <v>7.6550000000000002</v>
      </c>
      <c r="P68" s="149">
        <f t="shared" si="7"/>
        <v>0.14991671876574567</v>
      </c>
      <c r="Q68" s="150">
        <f t="shared" si="8"/>
        <v>1.4962356560944301E-7</v>
      </c>
      <c r="R68" s="151">
        <f t="shared" si="9"/>
        <v>2.4160000110348547E-8</v>
      </c>
      <c r="S68" s="150">
        <f t="shared" si="10"/>
        <v>5.8370560533204179E-16</v>
      </c>
      <c r="T68" s="131">
        <v>298</v>
      </c>
      <c r="U68" s="118">
        <f t="shared" si="11"/>
        <v>285.75</v>
      </c>
      <c r="V68" s="152">
        <f t="shared" si="12"/>
        <v>0.72302958774448578</v>
      </c>
      <c r="W68" s="153">
        <f t="shared" si="13"/>
        <v>5.284812550779117</v>
      </c>
      <c r="X68" s="154">
        <f t="shared" si="16"/>
        <v>-2.8526765019554453E-8</v>
      </c>
      <c r="Y68" s="155">
        <f t="shared" si="17"/>
        <v>-2.8486053979633118E-8</v>
      </c>
      <c r="Z68" s="155">
        <f t="shared" si="18"/>
        <v>-2.8486112079062565E-8</v>
      </c>
      <c r="AA68" s="156">
        <f t="shared" si="19"/>
        <v>-2.8445458972741274E-8</v>
      </c>
      <c r="AB68" s="157">
        <f t="shared" si="15"/>
        <v>9.9945410882814622E-5</v>
      </c>
      <c r="AC68" s="132"/>
      <c r="AD68" s="158">
        <f t="shared" si="14"/>
        <v>0.99945410882814623</v>
      </c>
      <c r="AE68" s="158"/>
      <c r="AF68" s="159"/>
      <c r="AG68" s="133">
        <v>620</v>
      </c>
    </row>
    <row r="69" spans="1:37">
      <c r="E69" s="177">
        <v>0.50222222222222224</v>
      </c>
      <c r="F69" s="133">
        <v>630</v>
      </c>
      <c r="G69" s="148">
        <v>12.79</v>
      </c>
      <c r="H69" s="148">
        <v>6.71</v>
      </c>
      <c r="I69" s="148">
        <v>7.61</v>
      </c>
      <c r="J69" s="148">
        <v>12.73</v>
      </c>
      <c r="K69" s="148">
        <v>6.94</v>
      </c>
      <c r="L69" s="148">
        <v>7.72</v>
      </c>
      <c r="M69" s="118">
        <f t="shared" si="6"/>
        <v>12.76</v>
      </c>
      <c r="N69" s="118">
        <f t="shared" si="6"/>
        <v>6.8250000000000002</v>
      </c>
      <c r="O69" s="118">
        <f t="shared" si="6"/>
        <v>7.665</v>
      </c>
      <c r="P69" s="149">
        <f t="shared" si="7"/>
        <v>0.15013734176194068</v>
      </c>
      <c r="Q69" s="150">
        <f t="shared" si="8"/>
        <v>1.4962356560944301E-7</v>
      </c>
      <c r="R69" s="151">
        <f t="shared" si="9"/>
        <v>2.4180085414728371E-8</v>
      </c>
      <c r="S69" s="150">
        <f t="shared" si="10"/>
        <v>5.8467653066355972E-16</v>
      </c>
      <c r="T69" s="131">
        <v>298</v>
      </c>
      <c r="U69" s="118">
        <f t="shared" si="11"/>
        <v>285.76</v>
      </c>
      <c r="V69" s="152">
        <f t="shared" si="12"/>
        <v>0.7224140781770233</v>
      </c>
      <c r="W69" s="153">
        <f t="shared" si="13"/>
        <v>5.2773278857945325</v>
      </c>
      <c r="X69" s="154">
        <f t="shared" si="16"/>
        <v>-2.8575175570498665E-8</v>
      </c>
      <c r="Y69" s="155">
        <f t="shared" si="17"/>
        <v>-2.8534209478135858E-8</v>
      </c>
      <c r="Z69" s="155">
        <f t="shared" si="18"/>
        <v>-2.8534268208159034E-8</v>
      </c>
      <c r="AA69" s="156">
        <f t="shared" si="19"/>
        <v>-2.8493360677425715E-8</v>
      </c>
      <c r="AB69" s="157">
        <f t="shared" si="15"/>
        <v>9.9660549955965145E-5</v>
      </c>
      <c r="AC69" s="132"/>
      <c r="AD69" s="158">
        <f t="shared" si="14"/>
        <v>0.9966054995596515</v>
      </c>
      <c r="AE69" s="158"/>
      <c r="AF69" s="159"/>
      <c r="AG69" s="133">
        <v>630</v>
      </c>
    </row>
    <row r="70" spans="1:37">
      <c r="E70" s="177">
        <v>0.50233796296296296</v>
      </c>
      <c r="F70" s="133">
        <v>640</v>
      </c>
      <c r="G70" s="148">
        <v>12.81</v>
      </c>
      <c r="H70" s="148">
        <v>6.71</v>
      </c>
      <c r="I70" s="148">
        <v>7.58</v>
      </c>
      <c r="J70" s="148">
        <v>12.74</v>
      </c>
      <c r="K70" s="148">
        <v>6.94</v>
      </c>
      <c r="L70" s="148">
        <v>7.74</v>
      </c>
      <c r="M70" s="118">
        <f t="shared" ref="M70:O133" si="20">(G70+J70)/2</f>
        <v>12.775</v>
      </c>
      <c r="N70" s="118">
        <f t="shared" si="20"/>
        <v>6.8250000000000002</v>
      </c>
      <c r="O70" s="118">
        <f t="shared" si="20"/>
        <v>7.66</v>
      </c>
      <c r="P70" s="149">
        <f t="shared" si="7"/>
        <v>0.15007656804622063</v>
      </c>
      <c r="Q70" s="150">
        <f t="shared" si="8"/>
        <v>1.4962356560944301E-7</v>
      </c>
      <c r="R70" s="151">
        <f t="shared" si="9"/>
        <v>2.4210244684057414E-8</v>
      </c>
      <c r="S70" s="150">
        <f t="shared" si="10"/>
        <v>5.861359476619303E-16</v>
      </c>
      <c r="T70" s="131">
        <v>298</v>
      </c>
      <c r="U70" s="118">
        <f t="shared" si="11"/>
        <v>285.77499999999998</v>
      </c>
      <c r="V70" s="152">
        <f t="shared" si="12"/>
        <v>0.7214908945942955</v>
      </c>
      <c r="W70" s="153">
        <f t="shared" si="13"/>
        <v>5.2661217384235748</v>
      </c>
      <c r="X70" s="154">
        <f t="shared" ref="X70:X101" si="21">-($B$2/W70)*P70*S70*AB70</f>
        <v>-2.8613680503806969E-8</v>
      </c>
      <c r="Y70" s="155">
        <f t="shared" ref="Y70:Y101" si="22">-(AB70+(5*X70))*$B$2*S70*P70/W70</f>
        <v>-2.8572485987950403E-8</v>
      </c>
      <c r="Z70" s="155">
        <f t="shared" ref="Z70:Z101" si="23">-(AB70+5*Y70)*$B$2*P70*S70/W70</f>
        <v>-2.8572545294831123E-8</v>
      </c>
      <c r="AA70" s="156">
        <f t="shared" ref="AA70:AA101" si="24">-(AB70+(10*Z70))*$B$2*P70*S70/W70</f>
        <v>-2.853140991508953E-8</v>
      </c>
      <c r="AB70" s="157">
        <f t="shared" si="15"/>
        <v>9.9375207469930955E-5</v>
      </c>
      <c r="AC70" s="132"/>
      <c r="AD70" s="158">
        <f t="shared" si="14"/>
        <v>0.9937520746993096</v>
      </c>
      <c r="AE70" s="158"/>
      <c r="AF70" s="159"/>
      <c r="AG70" s="133">
        <v>640</v>
      </c>
    </row>
    <row r="71" spans="1:37">
      <c r="E71" s="177">
        <v>0.50245370370370368</v>
      </c>
      <c r="F71" s="133">
        <v>650</v>
      </c>
      <c r="G71" s="148">
        <v>12.82</v>
      </c>
      <c r="H71" s="148">
        <v>6.72</v>
      </c>
      <c r="I71" s="148">
        <v>7.65</v>
      </c>
      <c r="J71" s="148">
        <v>12.75</v>
      </c>
      <c r="K71" s="148">
        <v>6.94</v>
      </c>
      <c r="L71" s="148">
        <v>7.66</v>
      </c>
      <c r="M71" s="118">
        <f t="shared" si="20"/>
        <v>12.785</v>
      </c>
      <c r="N71" s="118">
        <f t="shared" si="20"/>
        <v>6.83</v>
      </c>
      <c r="O71" s="118">
        <f t="shared" si="20"/>
        <v>7.6550000000000002</v>
      </c>
      <c r="P71" s="149">
        <f t="shared" ref="P71:P134" si="25">((O71/32000)*(1/((-0.026*M71+1.9067)/1000)))/1.013</f>
        <v>0.1500033763790678</v>
      </c>
      <c r="Q71" s="150">
        <f t="shared" ref="Q71:Q134" si="26">POWER(10, -N71)</f>
        <v>1.479108388168204E-7</v>
      </c>
      <c r="R71" s="151">
        <f t="shared" ref="R71:R134" si="27">(0.00000000000001*(0.1253*EXP(0.0831*M71)))/Q71</f>
        <v>2.4510946240515313E-8</v>
      </c>
      <c r="S71" s="150">
        <f t="shared" ref="S71:S134" si="28">POWER(R71, 2)</f>
        <v>6.007864856054317E-16</v>
      </c>
      <c r="T71" s="131">
        <v>298</v>
      </c>
      <c r="U71" s="118">
        <f t="shared" ref="U71:U134" si="29">273+M71</f>
        <v>285.78500000000003</v>
      </c>
      <c r="V71" s="152">
        <f t="shared" ref="V71:V134" si="30">((1/U71)-(1/298))*5026</f>
        <v>0.72087549271152596</v>
      </c>
      <c r="W71" s="153">
        <f t="shared" ref="W71:W134" si="31">POWER(10,V71)</f>
        <v>5.2586648483784799</v>
      </c>
      <c r="X71" s="154">
        <f t="shared" si="21"/>
        <v>-2.9271742660386676E-8</v>
      </c>
      <c r="Y71" s="155">
        <f t="shared" si="22"/>
        <v>-2.9228507248351868E-8</v>
      </c>
      <c r="Z71" s="155">
        <f t="shared" si="23"/>
        <v>-2.9228571108603562E-8</v>
      </c>
      <c r="AA71" s="156">
        <f t="shared" si="24"/>
        <v>-2.9185399368172692E-8</v>
      </c>
      <c r="AB71" s="157">
        <f t="shared" si="15"/>
        <v>9.9089482214956862E-5</v>
      </c>
      <c r="AC71" s="132"/>
      <c r="AD71" s="158">
        <f t="shared" ref="AD71:AE134" si="32">AB71*10000</f>
        <v>0.99089482214956859</v>
      </c>
      <c r="AE71" s="158"/>
      <c r="AF71" s="159"/>
      <c r="AG71" s="133">
        <v>650</v>
      </c>
    </row>
    <row r="72" spans="1:37">
      <c r="E72" s="177">
        <v>0.5025694444444444</v>
      </c>
      <c r="F72" s="133">
        <v>660</v>
      </c>
      <c r="G72" s="148">
        <v>12.83</v>
      </c>
      <c r="H72" s="148">
        <v>6.72</v>
      </c>
      <c r="I72" s="148">
        <v>7.87</v>
      </c>
      <c r="J72" s="148">
        <v>12.76</v>
      </c>
      <c r="K72" s="148">
        <v>6.94</v>
      </c>
      <c r="L72" s="148">
        <v>7.7</v>
      </c>
      <c r="M72" s="118">
        <f t="shared" si="20"/>
        <v>12.795</v>
      </c>
      <c r="N72" s="118">
        <f t="shared" si="20"/>
        <v>6.83</v>
      </c>
      <c r="O72" s="118">
        <f t="shared" si="20"/>
        <v>7.7850000000000001</v>
      </c>
      <c r="P72" s="149">
        <f t="shared" si="25"/>
        <v>0.15257598689448748</v>
      </c>
      <c r="Q72" s="150">
        <f t="shared" si="26"/>
        <v>1.479108388168204E-7</v>
      </c>
      <c r="R72" s="151">
        <f t="shared" si="27"/>
        <v>2.4531323302337733E-8</v>
      </c>
      <c r="S72" s="150">
        <f t="shared" si="28"/>
        <v>6.0178582296381829E-16</v>
      </c>
      <c r="T72" s="131">
        <v>298</v>
      </c>
      <c r="U72" s="118">
        <f t="shared" si="29"/>
        <v>285.79500000000002</v>
      </c>
      <c r="V72" s="152">
        <f t="shared" si="30"/>
        <v>0.72026013389472432</v>
      </c>
      <c r="W72" s="153">
        <f t="shared" si="31"/>
        <v>5.251219038103903</v>
      </c>
      <c r="X72" s="154">
        <f t="shared" si="21"/>
        <v>-2.9777480633856304E-8</v>
      </c>
      <c r="Y72" s="155">
        <f t="shared" si="22"/>
        <v>-2.9732605962187274E-8</v>
      </c>
      <c r="Z72" s="155">
        <f t="shared" si="23"/>
        <v>-2.9732673588330074E-8</v>
      </c>
      <c r="AA72" s="156">
        <f t="shared" si="24"/>
        <v>-2.9687866338978606E-8</v>
      </c>
      <c r="AB72" s="157">
        <f t="shared" ref="AB72:AB135" si="33">AB71+10*(0.166666666666666*(X71+2*Y71+2*Z71+AA71))</f>
        <v>9.8797196717052745E-5</v>
      </c>
      <c r="AC72" s="132"/>
      <c r="AD72" s="158">
        <f t="shared" si="32"/>
        <v>0.98797196717052749</v>
      </c>
      <c r="AE72" s="158"/>
      <c r="AF72" s="159"/>
      <c r="AG72" s="133">
        <v>660</v>
      </c>
    </row>
    <row r="73" spans="1:37">
      <c r="E73" s="177">
        <v>0.50268518518518512</v>
      </c>
      <c r="F73" s="133">
        <v>670</v>
      </c>
      <c r="G73" s="148">
        <v>12.84</v>
      </c>
      <c r="H73" s="148">
        <v>6.73</v>
      </c>
      <c r="I73" s="148">
        <v>7.9</v>
      </c>
      <c r="J73" s="148">
        <v>12.78</v>
      </c>
      <c r="K73" s="148">
        <v>6.94</v>
      </c>
      <c r="L73" s="148">
        <v>7.88</v>
      </c>
      <c r="M73" s="118">
        <f t="shared" si="20"/>
        <v>12.809999999999999</v>
      </c>
      <c r="N73" s="118">
        <f t="shared" si="20"/>
        <v>6.8350000000000009</v>
      </c>
      <c r="O73" s="118">
        <f t="shared" si="20"/>
        <v>7.8900000000000006</v>
      </c>
      <c r="P73" s="149">
        <f t="shared" si="25"/>
        <v>0.15467217522202475</v>
      </c>
      <c r="Q73" s="150">
        <f t="shared" si="26"/>
        <v>1.4621771744567123E-7</v>
      </c>
      <c r="R73" s="151">
        <f t="shared" si="27"/>
        <v>2.4846334299525945E-8</v>
      </c>
      <c r="S73" s="150">
        <f t="shared" si="28"/>
        <v>6.1734032812379938E-16</v>
      </c>
      <c r="T73" s="131">
        <v>298</v>
      </c>
      <c r="U73" s="118">
        <f t="shared" si="29"/>
        <v>285.81</v>
      </c>
      <c r="V73" s="152">
        <f t="shared" si="30"/>
        <v>0.71933717640832018</v>
      </c>
      <c r="W73" s="153">
        <f t="shared" si="31"/>
        <v>5.2400710596044986</v>
      </c>
      <c r="X73" s="154">
        <f t="shared" si="21"/>
        <v>-3.0939311583390634E-8</v>
      </c>
      <c r="Y73" s="155">
        <f t="shared" si="22"/>
        <v>-3.0890720605593252E-8</v>
      </c>
      <c r="Z73" s="155">
        <f t="shared" si="23"/>
        <v>-3.0890796918962948E-8</v>
      </c>
      <c r="AA73" s="156">
        <f t="shared" si="24"/>
        <v>-3.084228201483108E-8</v>
      </c>
      <c r="AB73" s="157">
        <f t="shared" si="33"/>
        <v>9.8499870206929634E-5</v>
      </c>
      <c r="AC73" s="132"/>
      <c r="AD73" s="158">
        <f t="shared" si="32"/>
        <v>0.98499870206929629</v>
      </c>
      <c r="AE73" s="158"/>
      <c r="AF73" s="159"/>
      <c r="AG73" s="133">
        <v>670</v>
      </c>
    </row>
    <row r="74" spans="1:37">
      <c r="E74" s="177">
        <v>0.50280092592592596</v>
      </c>
      <c r="F74" s="133">
        <v>680</v>
      </c>
      <c r="G74" s="148">
        <v>12.85</v>
      </c>
      <c r="H74" s="148">
        <v>6.73</v>
      </c>
      <c r="I74" s="148">
        <v>7.95</v>
      </c>
      <c r="J74" s="148">
        <v>12.79</v>
      </c>
      <c r="K74" s="148">
        <v>6.95</v>
      </c>
      <c r="L74" s="148">
        <v>8.09</v>
      </c>
      <c r="M74" s="118">
        <f t="shared" si="20"/>
        <v>12.82</v>
      </c>
      <c r="N74" s="118">
        <f t="shared" si="20"/>
        <v>6.84</v>
      </c>
      <c r="O74" s="118">
        <f t="shared" si="20"/>
        <v>8.02</v>
      </c>
      <c r="P74" s="149">
        <f t="shared" si="25"/>
        <v>0.15724662005879983</v>
      </c>
      <c r="Q74" s="150">
        <f t="shared" si="26"/>
        <v>1.4454397707459271E-7</v>
      </c>
      <c r="R74" s="151">
        <f t="shared" si="27"/>
        <v>2.5154936360084977E-8</v>
      </c>
      <c r="S74" s="150">
        <f t="shared" si="28"/>
        <v>6.3277082327992526E-16</v>
      </c>
      <c r="T74" s="131">
        <v>298</v>
      </c>
      <c r="U74" s="118">
        <f t="shared" si="29"/>
        <v>285.82</v>
      </c>
      <c r="V74" s="152">
        <f t="shared" si="30"/>
        <v>0.7187219252366569</v>
      </c>
      <c r="W74" s="153">
        <f t="shared" si="31"/>
        <v>5.2326528734874653</v>
      </c>
      <c r="X74" s="154">
        <f t="shared" si="21"/>
        <v>-3.2184938209723518E-8</v>
      </c>
      <c r="Y74" s="155">
        <f t="shared" si="22"/>
        <v>-3.2132190470966876E-8</v>
      </c>
      <c r="Z74" s="155">
        <f t="shared" si="23"/>
        <v>-3.2132276918979477E-8</v>
      </c>
      <c r="AA74" s="156">
        <f t="shared" si="24"/>
        <v>-3.2079615344876982E-8</v>
      </c>
      <c r="AB74" s="157">
        <f t="shared" si="33"/>
        <v>9.8190962492517416E-5</v>
      </c>
      <c r="AC74" s="132"/>
      <c r="AD74" s="158">
        <f t="shared" si="32"/>
        <v>0.9819096249251742</v>
      </c>
      <c r="AE74" s="158"/>
      <c r="AF74" s="159"/>
      <c r="AG74" s="133">
        <v>680</v>
      </c>
    </row>
    <row r="75" spans="1:37">
      <c r="E75" s="177">
        <v>0.50291666666666668</v>
      </c>
      <c r="F75" s="133">
        <v>690</v>
      </c>
      <c r="G75" s="148">
        <v>12.86</v>
      </c>
      <c r="H75" s="148">
        <v>6.74</v>
      </c>
      <c r="I75" s="148">
        <v>8.1199999999999992</v>
      </c>
      <c r="J75" s="148">
        <v>12.8</v>
      </c>
      <c r="K75" s="148">
        <v>6.96</v>
      </c>
      <c r="L75" s="148">
        <v>8.4</v>
      </c>
      <c r="M75" s="118">
        <f t="shared" si="20"/>
        <v>12.83</v>
      </c>
      <c r="N75" s="118">
        <f t="shared" si="20"/>
        <v>6.85</v>
      </c>
      <c r="O75" s="118">
        <f t="shared" si="20"/>
        <v>8.26</v>
      </c>
      <c r="P75" s="149">
        <f t="shared" si="25"/>
        <v>0.16197902149999557</v>
      </c>
      <c r="Q75" s="150">
        <f t="shared" si="26"/>
        <v>1.4125375446227539E-7</v>
      </c>
      <c r="R75" s="151">
        <f t="shared" si="27"/>
        <v>2.5762269651878117E-8</v>
      </c>
      <c r="S75" s="150">
        <f t="shared" si="28"/>
        <v>6.6369453761608021E-16</v>
      </c>
      <c r="T75" s="131">
        <v>298</v>
      </c>
      <c r="U75" s="118">
        <f t="shared" si="29"/>
        <v>285.83</v>
      </c>
      <c r="V75" s="152">
        <f t="shared" si="30"/>
        <v>0.71810671711513929</v>
      </c>
      <c r="W75" s="153">
        <f t="shared" si="31"/>
        <v>5.2252457069991243</v>
      </c>
      <c r="X75" s="154">
        <f t="shared" si="21"/>
        <v>-3.4709120635391735E-8</v>
      </c>
      <c r="Y75" s="155">
        <f t="shared" si="22"/>
        <v>-3.4647573302882134E-8</v>
      </c>
      <c r="Z75" s="155">
        <f t="shared" si="23"/>
        <v>-3.4647682440597811E-8</v>
      </c>
      <c r="AA75" s="156">
        <f t="shared" si="24"/>
        <v>-3.4586243858750832E-8</v>
      </c>
      <c r="AB75" s="157">
        <f t="shared" si="33"/>
        <v>9.7869640011959927E-5</v>
      </c>
      <c r="AC75" s="132"/>
      <c r="AD75" s="158">
        <f t="shared" si="32"/>
        <v>0.97869640011959924</v>
      </c>
      <c r="AE75" s="158"/>
      <c r="AF75" s="159"/>
      <c r="AG75" s="133">
        <v>690</v>
      </c>
    </row>
    <row r="76" spans="1:37">
      <c r="E76" s="177">
        <v>0.5030324074074074</v>
      </c>
      <c r="F76" s="133">
        <v>700</v>
      </c>
      <c r="G76" s="148">
        <v>12.87</v>
      </c>
      <c r="H76" s="148">
        <v>6.75</v>
      </c>
      <c r="I76" s="148">
        <v>8.18</v>
      </c>
      <c r="J76" s="148">
        <v>12.81</v>
      </c>
      <c r="K76" s="148">
        <v>6.97</v>
      </c>
      <c r="L76" s="148">
        <v>8.2899999999999991</v>
      </c>
      <c r="M76" s="118">
        <f t="shared" si="20"/>
        <v>12.84</v>
      </c>
      <c r="N76" s="118">
        <f t="shared" si="20"/>
        <v>6.8599999999999994</v>
      </c>
      <c r="O76" s="118">
        <f t="shared" si="20"/>
        <v>8.2349999999999994</v>
      </c>
      <c r="P76" s="149">
        <f t="shared" si="25"/>
        <v>0.16151546495886623</v>
      </c>
      <c r="Q76" s="150">
        <f t="shared" si="26"/>
        <v>1.3803842646028844E-7</v>
      </c>
      <c r="R76" s="151">
        <f t="shared" si="27"/>
        <v>2.6384266217791314E-8</v>
      </c>
      <c r="S76" s="150">
        <f t="shared" si="28"/>
        <v>6.9612950385128395E-16</v>
      </c>
      <c r="T76" s="131">
        <v>298</v>
      </c>
      <c r="U76" s="118">
        <f t="shared" si="29"/>
        <v>285.83999999999997</v>
      </c>
      <c r="V76" s="152">
        <f t="shared" si="30"/>
        <v>0.71749155203925319</v>
      </c>
      <c r="W76" s="153">
        <f t="shared" si="31"/>
        <v>5.2178495430187697</v>
      </c>
      <c r="X76" s="154">
        <f t="shared" si="21"/>
        <v>-3.6223941535461028E-8</v>
      </c>
      <c r="Y76" s="155">
        <f t="shared" si="22"/>
        <v>-3.6156666547008421E-8</v>
      </c>
      <c r="Z76" s="155">
        <f t="shared" si="23"/>
        <v>-3.6156791489901967E-8</v>
      </c>
      <c r="AA76" s="156">
        <f t="shared" si="24"/>
        <v>-3.6089640980255816E-8</v>
      </c>
      <c r="AB76" s="157">
        <f t="shared" si="33"/>
        <v>9.752316355199143E-5</v>
      </c>
      <c r="AC76" s="132"/>
      <c r="AD76" s="158">
        <f t="shared" si="32"/>
        <v>0.97523163551991432</v>
      </c>
      <c r="AE76" s="158"/>
      <c r="AF76" s="159"/>
      <c r="AG76" s="133">
        <v>700</v>
      </c>
    </row>
    <row r="77" spans="1:37">
      <c r="E77" s="177">
        <v>0.50314814814814812</v>
      </c>
      <c r="F77" s="133">
        <v>710</v>
      </c>
      <c r="G77" s="148">
        <v>12.88</v>
      </c>
      <c r="H77" s="148">
        <v>6.75</v>
      </c>
      <c r="I77" s="148">
        <v>8.26</v>
      </c>
      <c r="J77" s="148">
        <v>12.82</v>
      </c>
      <c r="K77" s="148">
        <v>6.97</v>
      </c>
      <c r="L77" s="148">
        <v>8.5</v>
      </c>
      <c r="M77" s="118">
        <f t="shared" si="20"/>
        <v>12.850000000000001</v>
      </c>
      <c r="N77" s="118">
        <f t="shared" si="20"/>
        <v>6.8599999999999994</v>
      </c>
      <c r="O77" s="118">
        <f t="shared" si="20"/>
        <v>8.379999999999999</v>
      </c>
      <c r="P77" s="149">
        <f t="shared" si="25"/>
        <v>0.16438656614463459</v>
      </c>
      <c r="Q77" s="150">
        <f t="shared" si="26"/>
        <v>1.3803842646028844E-7</v>
      </c>
      <c r="R77" s="151">
        <f t="shared" si="27"/>
        <v>2.6406200655514923E-8</v>
      </c>
      <c r="S77" s="150">
        <f t="shared" si="28"/>
        <v>6.9728743305931669E-16</v>
      </c>
      <c r="T77" s="131">
        <v>298</v>
      </c>
      <c r="U77" s="118">
        <f t="shared" si="29"/>
        <v>285.85000000000002</v>
      </c>
      <c r="V77" s="152">
        <f t="shared" si="30"/>
        <v>0.71687643000447143</v>
      </c>
      <c r="W77" s="153">
        <f t="shared" si="31"/>
        <v>5.2104643644532747</v>
      </c>
      <c r="X77" s="154">
        <f t="shared" si="21"/>
        <v>-3.6844417489006791E-8</v>
      </c>
      <c r="Y77" s="155">
        <f t="shared" si="22"/>
        <v>-3.6774559069876617E-8</v>
      </c>
      <c r="Z77" s="155">
        <f t="shared" si="23"/>
        <v>-3.6774691524100505E-8</v>
      </c>
      <c r="AA77" s="156">
        <f t="shared" si="24"/>
        <v>-3.6704965056917718E-8</v>
      </c>
      <c r="AB77" s="157">
        <f t="shared" si="33"/>
        <v>9.7161596054342196E-5</v>
      </c>
      <c r="AC77" s="132"/>
      <c r="AD77" s="158">
        <f t="shared" si="32"/>
        <v>0.97161596054342192</v>
      </c>
      <c r="AE77" s="158"/>
      <c r="AF77" s="159"/>
      <c r="AG77" s="133">
        <v>710</v>
      </c>
    </row>
    <row r="78" spans="1:37" s="77" customFormat="1">
      <c r="A78" s="134"/>
      <c r="B78" s="134"/>
      <c r="C78" s="134"/>
      <c r="D78" s="143"/>
      <c r="E78" s="175">
        <v>0.50326388888888884</v>
      </c>
      <c r="F78" s="137">
        <v>720</v>
      </c>
      <c r="G78" s="138">
        <v>12.89</v>
      </c>
      <c r="H78" s="138">
        <v>6.76</v>
      </c>
      <c r="I78" s="138">
        <v>8.35</v>
      </c>
      <c r="J78" s="138">
        <v>12.83</v>
      </c>
      <c r="K78" s="138">
        <v>6.98</v>
      </c>
      <c r="L78" s="138">
        <v>8.5299999999999994</v>
      </c>
      <c r="M78" s="139">
        <f t="shared" si="20"/>
        <v>12.86</v>
      </c>
      <c r="N78" s="139">
        <f t="shared" si="20"/>
        <v>6.87</v>
      </c>
      <c r="O78" s="139">
        <f t="shared" si="20"/>
        <v>8.44</v>
      </c>
      <c r="P78" s="140">
        <f t="shared" si="25"/>
        <v>0.16559093562940713</v>
      </c>
      <c r="Q78" s="141">
        <f t="shared" si="26"/>
        <v>1.3489628825916511E-7</v>
      </c>
      <c r="R78" s="142">
        <f t="shared" si="27"/>
        <v>2.7043744099803366E-8</v>
      </c>
      <c r="S78" s="141">
        <f t="shared" si="28"/>
        <v>7.3136409493564933E-16</v>
      </c>
      <c r="T78" s="143">
        <v>298</v>
      </c>
      <c r="U78" s="139">
        <f t="shared" si="29"/>
        <v>285.86</v>
      </c>
      <c r="V78" s="144">
        <f t="shared" si="30"/>
        <v>0.71626135100628874</v>
      </c>
      <c r="W78" s="145">
        <f t="shared" si="31"/>
        <v>5.2030901542374659</v>
      </c>
      <c r="X78" s="146">
        <f t="shared" si="21"/>
        <v>-3.8835770841080957E-8</v>
      </c>
      <c r="Y78" s="146">
        <f t="shared" si="22"/>
        <v>-3.8757862115302265E-8</v>
      </c>
      <c r="Z78" s="146">
        <f t="shared" si="23"/>
        <v>-3.8758018408570585E-8</v>
      </c>
      <c r="AA78" s="146">
        <f t="shared" si="24"/>
        <v>-3.8680265348978072E-8</v>
      </c>
      <c r="AB78" s="146">
        <f t="shared" si="33"/>
        <v>9.6793849581452396E-5</v>
      </c>
      <c r="AC78" s="146">
        <f>D15</f>
        <v>1.0234330886504799E-4</v>
      </c>
      <c r="AD78" s="146">
        <f t="shared" si="32"/>
        <v>0.96793849581452396</v>
      </c>
      <c r="AE78" s="146">
        <f>AC78*10000</f>
        <v>1.0234330886504799</v>
      </c>
      <c r="AF78" s="146">
        <f>(AD78-AE78)*(AD78-AE78)</f>
        <v>3.0796498340285305E-3</v>
      </c>
      <c r="AG78" s="137">
        <v>720</v>
      </c>
      <c r="AH78" s="134"/>
      <c r="AI78" s="134"/>
      <c r="AJ78" s="134"/>
      <c r="AK78" s="134"/>
    </row>
    <row r="79" spans="1:37">
      <c r="E79" s="177">
        <v>0.50337962962962957</v>
      </c>
      <c r="F79" s="133">
        <v>730</v>
      </c>
      <c r="G79" s="148">
        <v>12.9</v>
      </c>
      <c r="H79" s="148">
        <v>6.76</v>
      </c>
      <c r="I79" s="148">
        <v>8.34</v>
      </c>
      <c r="J79" s="148">
        <v>12.84</v>
      </c>
      <c r="K79" s="148">
        <v>6.98</v>
      </c>
      <c r="L79" s="148">
        <v>8.5500000000000007</v>
      </c>
      <c r="M79" s="118">
        <f t="shared" si="20"/>
        <v>12.870000000000001</v>
      </c>
      <c r="N79" s="118">
        <f t="shared" si="20"/>
        <v>6.87</v>
      </c>
      <c r="O79" s="118">
        <f t="shared" si="20"/>
        <v>8.4450000000000003</v>
      </c>
      <c r="P79" s="149">
        <f t="shared" si="25"/>
        <v>0.16571643716917464</v>
      </c>
      <c r="Q79" s="150">
        <f t="shared" si="26"/>
        <v>1.3489628825916511E-7</v>
      </c>
      <c r="R79" s="151">
        <f t="shared" si="27"/>
        <v>2.706622679141486E-8</v>
      </c>
      <c r="S79" s="150">
        <f t="shared" si="28"/>
        <v>7.3258063272430357E-16</v>
      </c>
      <c r="T79" s="131">
        <v>298</v>
      </c>
      <c r="U79" s="118">
        <f t="shared" si="29"/>
        <v>285.87</v>
      </c>
      <c r="V79" s="152">
        <f t="shared" si="30"/>
        <v>0.71564631504018217</v>
      </c>
      <c r="W79" s="153">
        <f t="shared" si="31"/>
        <v>5.1957268953335953</v>
      </c>
      <c r="X79" s="154">
        <f t="shared" si="21"/>
        <v>-3.8828919723680082E-8</v>
      </c>
      <c r="Y79" s="155">
        <f t="shared" si="22"/>
        <v>-3.8750725379672747E-8</v>
      </c>
      <c r="Z79" s="155">
        <f t="shared" si="23"/>
        <v>-3.8750882848782847E-8</v>
      </c>
      <c r="AA79" s="156">
        <f t="shared" si="24"/>
        <v>-3.8672845339657623E-8</v>
      </c>
      <c r="AB79" s="157">
        <f t="shared" si="33"/>
        <v>9.6406269919389396E-5</v>
      </c>
      <c r="AC79" s="132"/>
      <c r="AD79" s="158">
        <f t="shared" si="32"/>
        <v>0.96406269919389398</v>
      </c>
      <c r="AE79" s="158"/>
      <c r="AF79" s="159"/>
      <c r="AG79" s="133">
        <v>730</v>
      </c>
    </row>
    <row r="80" spans="1:37">
      <c r="E80" s="177">
        <v>0.5034953703703704</v>
      </c>
      <c r="F80" s="133">
        <v>740</v>
      </c>
      <c r="G80" s="148">
        <v>12.91</v>
      </c>
      <c r="H80" s="148">
        <v>6.77</v>
      </c>
      <c r="I80" s="148">
        <v>8.3800000000000008</v>
      </c>
      <c r="J80" s="148">
        <v>12.84</v>
      </c>
      <c r="K80" s="148">
        <v>6.99</v>
      </c>
      <c r="L80" s="148">
        <v>8.56</v>
      </c>
      <c r="M80" s="118">
        <f t="shared" si="20"/>
        <v>12.875</v>
      </c>
      <c r="N80" s="118">
        <f t="shared" si="20"/>
        <v>6.88</v>
      </c>
      <c r="O80" s="118">
        <f t="shared" si="20"/>
        <v>8.4700000000000006</v>
      </c>
      <c r="P80" s="149">
        <f t="shared" si="25"/>
        <v>0.1662207580595991</v>
      </c>
      <c r="Q80" s="150">
        <f t="shared" si="26"/>
        <v>1.3182567385564048E-7</v>
      </c>
      <c r="R80" s="151">
        <f t="shared" si="27"/>
        <v>2.7708190564872879E-8</v>
      </c>
      <c r="S80" s="150">
        <f t="shared" si="28"/>
        <v>7.6774382437931046E-16</v>
      </c>
      <c r="T80" s="131">
        <v>298</v>
      </c>
      <c r="U80" s="118">
        <f t="shared" si="29"/>
        <v>285.875</v>
      </c>
      <c r="V80" s="152">
        <f t="shared" si="30"/>
        <v>0.71533881319274772</v>
      </c>
      <c r="W80" s="153">
        <f t="shared" si="31"/>
        <v>5.1920493673069323</v>
      </c>
      <c r="X80" s="154">
        <f t="shared" si="21"/>
        <v>-4.0681241697965134E-8</v>
      </c>
      <c r="Y80" s="155">
        <f t="shared" si="22"/>
        <v>-4.0595062528487196E-8</v>
      </c>
      <c r="Z80" s="155">
        <f t="shared" si="23"/>
        <v>-4.0595245090497148E-8</v>
      </c>
      <c r="AA80" s="156">
        <f t="shared" si="24"/>
        <v>-4.0509247709550201E-8</v>
      </c>
      <c r="AB80" s="157">
        <f t="shared" si="33"/>
        <v>9.6018761616855643E-5</v>
      </c>
      <c r="AC80" s="132"/>
      <c r="AD80" s="158">
        <f t="shared" si="32"/>
        <v>0.96018761616855641</v>
      </c>
      <c r="AE80" s="158"/>
      <c r="AF80" s="159"/>
      <c r="AG80" s="133">
        <v>740</v>
      </c>
    </row>
    <row r="81" spans="1:37">
      <c r="E81" s="177">
        <v>0.50361111111111112</v>
      </c>
      <c r="F81" s="133">
        <v>750</v>
      </c>
      <c r="G81" s="148">
        <v>12.92</v>
      </c>
      <c r="H81" s="148">
        <v>6.77</v>
      </c>
      <c r="I81" s="148">
        <v>8.3699999999999992</v>
      </c>
      <c r="J81" s="148">
        <v>12.86</v>
      </c>
      <c r="K81" s="148">
        <v>6.99</v>
      </c>
      <c r="L81" s="148">
        <v>8.56</v>
      </c>
      <c r="M81" s="118">
        <f t="shared" si="20"/>
        <v>12.89</v>
      </c>
      <c r="N81" s="118">
        <f t="shared" si="20"/>
        <v>6.88</v>
      </c>
      <c r="O81" s="118">
        <f t="shared" si="20"/>
        <v>8.4649999999999999</v>
      </c>
      <c r="P81" s="149">
        <f t="shared" si="25"/>
        <v>0.16616385999542663</v>
      </c>
      <c r="Q81" s="150">
        <f t="shared" si="26"/>
        <v>1.3182567385564048E-7</v>
      </c>
      <c r="R81" s="151">
        <f t="shared" si="27"/>
        <v>2.774275035932909E-8</v>
      </c>
      <c r="S81" s="150">
        <f t="shared" si="28"/>
        <v>7.6966019750005436E-16</v>
      </c>
      <c r="T81" s="131">
        <v>298</v>
      </c>
      <c r="U81" s="118">
        <f t="shared" si="29"/>
        <v>285.89</v>
      </c>
      <c r="V81" s="152">
        <f t="shared" si="30"/>
        <v>0.71441637218614085</v>
      </c>
      <c r="W81" s="153">
        <f t="shared" si="31"/>
        <v>5.1810331634490341</v>
      </c>
      <c r="X81" s="154">
        <f t="shared" si="21"/>
        <v>-4.0682780892813394E-8</v>
      </c>
      <c r="Y81" s="155">
        <f t="shared" si="22"/>
        <v>-4.0596229275668479E-8</v>
      </c>
      <c r="Z81" s="155">
        <f t="shared" si="23"/>
        <v>-4.0596413412108175E-8</v>
      </c>
      <c r="AA81" s="156">
        <f t="shared" si="24"/>
        <v>-4.0510045147911442E-8</v>
      </c>
      <c r="AB81" s="157">
        <f t="shared" si="33"/>
        <v>9.5612809775779843E-5</v>
      </c>
      <c r="AC81" s="132"/>
      <c r="AD81" s="158">
        <f t="shared" si="32"/>
        <v>0.95612809775779839</v>
      </c>
      <c r="AE81" s="158"/>
      <c r="AF81" s="159"/>
      <c r="AG81" s="133">
        <v>750</v>
      </c>
    </row>
    <row r="82" spans="1:37">
      <c r="E82" s="177">
        <v>0.50372685185185184</v>
      </c>
      <c r="F82" s="133">
        <v>760</v>
      </c>
      <c r="G82" s="148">
        <v>12.93</v>
      </c>
      <c r="H82" s="148">
        <v>6.78</v>
      </c>
      <c r="I82" s="148">
        <v>8.4</v>
      </c>
      <c r="J82" s="148">
        <v>12.87</v>
      </c>
      <c r="K82" s="148">
        <v>6.99</v>
      </c>
      <c r="L82" s="148">
        <v>8.5399999999999991</v>
      </c>
      <c r="M82" s="118">
        <f t="shared" si="20"/>
        <v>12.899999999999999</v>
      </c>
      <c r="N82" s="118">
        <f t="shared" si="20"/>
        <v>6.8849999999999998</v>
      </c>
      <c r="O82" s="118">
        <f t="shared" si="20"/>
        <v>8.4699999999999989</v>
      </c>
      <c r="P82" s="149">
        <f t="shared" si="25"/>
        <v>0.16628951863538899</v>
      </c>
      <c r="Q82" s="150">
        <f t="shared" si="26"/>
        <v>1.303166778452297E-7</v>
      </c>
      <c r="R82" s="151">
        <f t="shared" si="27"/>
        <v>2.8087327141692899E-8</v>
      </c>
      <c r="S82" s="150">
        <f t="shared" si="28"/>
        <v>7.8889794596447863E-16</v>
      </c>
      <c r="T82" s="131">
        <v>298</v>
      </c>
      <c r="U82" s="118">
        <f t="shared" si="29"/>
        <v>285.89999999999998</v>
      </c>
      <c r="V82" s="152">
        <f t="shared" si="30"/>
        <v>0.71380146528917365</v>
      </c>
      <c r="W82" s="153">
        <f t="shared" si="31"/>
        <v>5.1737026565308026</v>
      </c>
      <c r="X82" s="154">
        <f t="shared" si="21"/>
        <v>-4.1612876558220716E-8</v>
      </c>
      <c r="Y82" s="155">
        <f t="shared" si="22"/>
        <v>-4.1521936065833239E-8</v>
      </c>
      <c r="Z82" s="155">
        <f t="shared" si="23"/>
        <v>-4.1522134806555813E-8</v>
      </c>
      <c r="AA82" s="156">
        <f t="shared" si="24"/>
        <v>-4.1431392186237705E-8</v>
      </c>
      <c r="AB82" s="157">
        <f t="shared" si="33"/>
        <v>9.5206846256752712E-5</v>
      </c>
      <c r="AC82" s="132"/>
      <c r="AD82" s="158">
        <f t="shared" si="32"/>
        <v>0.95206846256752709</v>
      </c>
      <c r="AE82" s="158"/>
      <c r="AF82" s="159"/>
      <c r="AG82" s="133">
        <v>760</v>
      </c>
    </row>
    <row r="83" spans="1:37">
      <c r="E83" s="177">
        <v>0.50384259259259256</v>
      </c>
      <c r="F83" s="133">
        <v>770</v>
      </c>
      <c r="G83" s="148">
        <v>12.94</v>
      </c>
      <c r="H83" s="148">
        <v>6.79</v>
      </c>
      <c r="I83" s="148">
        <v>8.5299999999999994</v>
      </c>
      <c r="J83" s="148">
        <v>12.88</v>
      </c>
      <c r="K83" s="148">
        <v>7</v>
      </c>
      <c r="L83" s="148">
        <v>8.57</v>
      </c>
      <c r="M83" s="118">
        <f t="shared" si="20"/>
        <v>12.91</v>
      </c>
      <c r="N83" s="118">
        <f t="shared" si="20"/>
        <v>6.8949999999999996</v>
      </c>
      <c r="O83" s="118">
        <f t="shared" si="20"/>
        <v>8.5500000000000007</v>
      </c>
      <c r="P83" s="149">
        <f t="shared" si="25"/>
        <v>0.16788791991914465</v>
      </c>
      <c r="Q83" s="150">
        <f t="shared" si="26"/>
        <v>1.2735030810166618E-7</v>
      </c>
      <c r="R83" s="151">
        <f t="shared" si="27"/>
        <v>2.876545920318766E-8</v>
      </c>
      <c r="S83" s="150">
        <f t="shared" si="28"/>
        <v>8.2745164317025366E-16</v>
      </c>
      <c r="T83" s="131">
        <v>298</v>
      </c>
      <c r="U83" s="118">
        <f t="shared" si="29"/>
        <v>285.91000000000003</v>
      </c>
      <c r="V83" s="152">
        <f t="shared" si="30"/>
        <v>0.71318660140622392</v>
      </c>
      <c r="W83" s="153">
        <f t="shared" si="31"/>
        <v>5.1663830330494047</v>
      </c>
      <c r="X83" s="154">
        <f t="shared" si="21"/>
        <v>-4.3936025070353519E-8</v>
      </c>
      <c r="Y83" s="155">
        <f t="shared" si="22"/>
        <v>-4.3834203085166426E-8</v>
      </c>
      <c r="Z83" s="155">
        <f t="shared" si="23"/>
        <v>-4.3834439058189726E-8</v>
      </c>
      <c r="AA83" s="156">
        <f t="shared" si="24"/>
        <v>-4.3732851952288313E-8</v>
      </c>
      <c r="AB83" s="157">
        <f t="shared" si="33"/>
        <v>9.479162557260398E-5</v>
      </c>
      <c r="AC83" s="132"/>
      <c r="AD83" s="158">
        <f t="shared" si="32"/>
        <v>0.94791625572603977</v>
      </c>
      <c r="AE83" s="158"/>
      <c r="AF83" s="159"/>
      <c r="AG83" s="133">
        <v>770</v>
      </c>
    </row>
    <row r="84" spans="1:37">
      <c r="E84" s="177">
        <v>0.50395833333333329</v>
      </c>
      <c r="F84" s="133">
        <v>780</v>
      </c>
      <c r="G84" s="148">
        <v>12.95</v>
      </c>
      <c r="H84" s="148">
        <v>6.81</v>
      </c>
      <c r="I84" s="148">
        <v>8.64</v>
      </c>
      <c r="J84" s="148">
        <v>12.89</v>
      </c>
      <c r="K84" s="148">
        <v>7.01</v>
      </c>
      <c r="L84" s="148">
        <v>8.76</v>
      </c>
      <c r="M84" s="118">
        <f t="shared" si="20"/>
        <v>12.92</v>
      </c>
      <c r="N84" s="118">
        <f t="shared" si="20"/>
        <v>6.91</v>
      </c>
      <c r="O84" s="118">
        <f t="shared" si="20"/>
        <v>8.6999999999999993</v>
      </c>
      <c r="P84" s="149">
        <f t="shared" si="25"/>
        <v>0.17086159884324795</v>
      </c>
      <c r="Q84" s="150">
        <f t="shared" si="26"/>
        <v>1.2302687708123796E-7</v>
      </c>
      <c r="R84" s="151">
        <f t="shared" si="27"/>
        <v>2.9801094187496765E-8</v>
      </c>
      <c r="S84" s="150">
        <f t="shared" si="28"/>
        <v>8.8810521477205344E-16</v>
      </c>
      <c r="T84" s="131">
        <v>298</v>
      </c>
      <c r="U84" s="118">
        <f t="shared" si="29"/>
        <v>285.92</v>
      </c>
      <c r="V84" s="152">
        <f t="shared" si="30"/>
        <v>0.71257178053278181</v>
      </c>
      <c r="W84" s="153">
        <f t="shared" si="31"/>
        <v>5.1590742761047608</v>
      </c>
      <c r="X84" s="154">
        <f t="shared" si="21"/>
        <v>-4.7837606210866849E-8</v>
      </c>
      <c r="Y84" s="155">
        <f t="shared" si="22"/>
        <v>-4.7716336631250983E-8</v>
      </c>
      <c r="Z84" s="155">
        <f t="shared" si="23"/>
        <v>-4.7716644052798696E-8</v>
      </c>
      <c r="AA84" s="156">
        <f t="shared" si="24"/>
        <v>-4.759568033608727E-8</v>
      </c>
      <c r="AB84" s="157">
        <f t="shared" si="33"/>
        <v>9.4353281970421726E-5</v>
      </c>
      <c r="AC84" s="132"/>
      <c r="AD84" s="158">
        <f t="shared" si="32"/>
        <v>0.94353281970421721</v>
      </c>
      <c r="AE84" s="158"/>
      <c r="AF84" s="159"/>
      <c r="AG84" s="133">
        <v>780</v>
      </c>
    </row>
    <row r="85" spans="1:37">
      <c r="E85" s="177">
        <v>0.50407407407407412</v>
      </c>
      <c r="F85" s="133">
        <v>790</v>
      </c>
      <c r="G85" s="148">
        <v>12.96</v>
      </c>
      <c r="H85" s="148">
        <v>6.82</v>
      </c>
      <c r="I85" s="148">
        <v>8.7200000000000006</v>
      </c>
      <c r="J85" s="148">
        <v>12.9</v>
      </c>
      <c r="K85" s="148">
        <v>7.03</v>
      </c>
      <c r="L85" s="148">
        <v>8.82</v>
      </c>
      <c r="M85" s="118">
        <f t="shared" si="20"/>
        <v>12.93</v>
      </c>
      <c r="N85" s="118">
        <f t="shared" si="20"/>
        <v>6.9250000000000007</v>
      </c>
      <c r="O85" s="118">
        <f t="shared" si="20"/>
        <v>8.77</v>
      </c>
      <c r="P85" s="149">
        <f t="shared" si="25"/>
        <v>0.17226486111239267</v>
      </c>
      <c r="Q85" s="150">
        <f t="shared" si="26"/>
        <v>1.1885022274370147E-7</v>
      </c>
      <c r="R85" s="151">
        <f t="shared" si="27"/>
        <v>3.087401485576276E-8</v>
      </c>
      <c r="S85" s="150">
        <f t="shared" si="28"/>
        <v>9.5320479331385962E-16</v>
      </c>
      <c r="T85" s="131">
        <v>298</v>
      </c>
      <c r="U85" s="118">
        <f t="shared" si="29"/>
        <v>285.93</v>
      </c>
      <c r="V85" s="152">
        <f t="shared" si="30"/>
        <v>0.71195700266433126</v>
      </c>
      <c r="W85" s="153">
        <f t="shared" si="31"/>
        <v>5.1517763688240823</v>
      </c>
      <c r="X85" s="154">
        <f t="shared" si="21"/>
        <v>-5.1577032522822937E-8</v>
      </c>
      <c r="Y85" s="155">
        <f t="shared" si="22"/>
        <v>-5.1435346310108829E-8</v>
      </c>
      <c r="Z85" s="155">
        <f t="shared" si="23"/>
        <v>-5.14357355334102E-8</v>
      </c>
      <c r="AA85" s="156">
        <f t="shared" si="24"/>
        <v>-5.1294436405542695E-8</v>
      </c>
      <c r="AB85" s="157">
        <f t="shared" si="33"/>
        <v>9.3876116557229966E-5</v>
      </c>
      <c r="AC85" s="132"/>
      <c r="AD85" s="158">
        <f t="shared" si="32"/>
        <v>0.93876116557229972</v>
      </c>
      <c r="AE85" s="158"/>
      <c r="AF85" s="159"/>
      <c r="AG85" s="133">
        <v>790</v>
      </c>
    </row>
    <row r="86" spans="1:37">
      <c r="E86" s="177">
        <v>0.50418981481481484</v>
      </c>
      <c r="F86" s="133">
        <v>800</v>
      </c>
      <c r="G86" s="148">
        <v>12.97</v>
      </c>
      <c r="H86" s="148">
        <v>6.83</v>
      </c>
      <c r="I86" s="148">
        <v>8.81</v>
      </c>
      <c r="J86" s="148">
        <v>12.91</v>
      </c>
      <c r="K86" s="148">
        <v>7.05</v>
      </c>
      <c r="L86" s="148">
        <v>8.8800000000000008</v>
      </c>
      <c r="M86" s="118">
        <f t="shared" si="20"/>
        <v>12.940000000000001</v>
      </c>
      <c r="N86" s="118">
        <f t="shared" si="20"/>
        <v>6.9399999999999995</v>
      </c>
      <c r="O86" s="118">
        <f t="shared" si="20"/>
        <v>8.8450000000000006</v>
      </c>
      <c r="P86" s="149">
        <f t="shared" si="25"/>
        <v>0.17376681691875678</v>
      </c>
      <c r="Q86" s="150">
        <f t="shared" si="26"/>
        <v>1.1481536214968814E-7</v>
      </c>
      <c r="R86" s="151">
        <f t="shared" si="27"/>
        <v>3.1985563594298481E-8</v>
      </c>
      <c r="S86" s="150">
        <f t="shared" si="28"/>
        <v>1.0230762784449123E-15</v>
      </c>
      <c r="T86" s="131">
        <v>298</v>
      </c>
      <c r="U86" s="118">
        <f t="shared" si="29"/>
        <v>285.94</v>
      </c>
      <c r="V86" s="152">
        <f t="shared" si="30"/>
        <v>0.71134226779636012</v>
      </c>
      <c r="W86" s="153">
        <f t="shared" si="31"/>
        <v>5.1444892943619394</v>
      </c>
      <c r="X86" s="154">
        <f t="shared" si="21"/>
        <v>-5.561308000210836E-8</v>
      </c>
      <c r="Y86" s="155">
        <f t="shared" si="22"/>
        <v>-5.5447443950974457E-8</v>
      </c>
      <c r="Z86" s="155">
        <f t="shared" si="23"/>
        <v>-5.5447937275592232E-8</v>
      </c>
      <c r="AA86" s="156">
        <f t="shared" si="24"/>
        <v>-5.5282791610474554E-8</v>
      </c>
      <c r="AB86" s="157">
        <f t="shared" si="33"/>
        <v>9.3361760502870967E-5</v>
      </c>
      <c r="AC86" s="132"/>
      <c r="AD86" s="158">
        <f t="shared" si="32"/>
        <v>0.93361760502870972</v>
      </c>
      <c r="AE86" s="158"/>
      <c r="AF86" s="159"/>
      <c r="AG86" s="133">
        <v>800</v>
      </c>
    </row>
    <row r="87" spans="1:37">
      <c r="E87" s="177">
        <v>0.50430555555555556</v>
      </c>
      <c r="F87" s="133">
        <v>810</v>
      </c>
      <c r="G87" s="148">
        <v>12.98</v>
      </c>
      <c r="H87" s="148">
        <v>6.83</v>
      </c>
      <c r="I87" s="148">
        <v>8.81</v>
      </c>
      <c r="J87" s="148">
        <v>12.92</v>
      </c>
      <c r="K87" s="148">
        <v>7.05</v>
      </c>
      <c r="L87" s="148">
        <v>8.91</v>
      </c>
      <c r="M87" s="118">
        <f t="shared" si="20"/>
        <v>12.95</v>
      </c>
      <c r="N87" s="118">
        <f t="shared" si="20"/>
        <v>6.9399999999999995</v>
      </c>
      <c r="O87" s="118">
        <f t="shared" si="20"/>
        <v>8.86</v>
      </c>
      <c r="P87" s="149">
        <f t="shared" si="25"/>
        <v>0.17409032890889772</v>
      </c>
      <c r="Q87" s="150">
        <f t="shared" si="26"/>
        <v>1.1481536214968814E-7</v>
      </c>
      <c r="R87" s="151">
        <f t="shared" si="27"/>
        <v>3.2012154644696548E-8</v>
      </c>
      <c r="S87" s="150">
        <f t="shared" si="28"/>
        <v>1.0247780449959668E-15</v>
      </c>
      <c r="T87" s="131">
        <v>298</v>
      </c>
      <c r="U87" s="118">
        <f t="shared" si="29"/>
        <v>285.95</v>
      </c>
      <c r="V87" s="152">
        <f t="shared" si="30"/>
        <v>0.71072757592436098</v>
      </c>
      <c r="W87" s="153">
        <f t="shared" si="31"/>
        <v>5.1372130359002339</v>
      </c>
      <c r="X87" s="154">
        <f t="shared" si="21"/>
        <v>-5.5556421288227415E-8</v>
      </c>
      <c r="Y87" s="155">
        <f t="shared" si="22"/>
        <v>-5.5390134987523484E-8</v>
      </c>
      <c r="Z87" s="155">
        <f t="shared" si="23"/>
        <v>-5.5390632700175961E-8</v>
      </c>
      <c r="AA87" s="156">
        <f t="shared" si="24"/>
        <v>-5.5224841132710295E-8</v>
      </c>
      <c r="AB87" s="157">
        <f t="shared" si="33"/>
        <v>9.2807282779428109E-5</v>
      </c>
      <c r="AC87" s="132"/>
      <c r="AD87" s="158">
        <f t="shared" si="32"/>
        <v>0.92807282779428113</v>
      </c>
      <c r="AE87" s="158"/>
      <c r="AF87" s="159"/>
      <c r="AG87" s="133">
        <v>810</v>
      </c>
    </row>
    <row r="88" spans="1:37">
      <c r="E88" s="177">
        <v>0.50442129629629628</v>
      </c>
      <c r="F88" s="133">
        <v>820</v>
      </c>
      <c r="G88" s="148">
        <v>12.99</v>
      </c>
      <c r="H88" s="148">
        <v>6.84</v>
      </c>
      <c r="I88" s="148">
        <v>8.7799999999999994</v>
      </c>
      <c r="J88" s="148">
        <v>12.93</v>
      </c>
      <c r="K88" s="148">
        <v>7.06</v>
      </c>
      <c r="L88" s="148">
        <v>8.99</v>
      </c>
      <c r="M88" s="118">
        <f t="shared" si="20"/>
        <v>12.96</v>
      </c>
      <c r="N88" s="118">
        <f t="shared" si="20"/>
        <v>6.9499999999999993</v>
      </c>
      <c r="O88" s="118">
        <f t="shared" si="20"/>
        <v>8.8849999999999998</v>
      </c>
      <c r="P88" s="149">
        <f t="shared" si="25"/>
        <v>0.17461047082563994</v>
      </c>
      <c r="Q88" s="150">
        <f t="shared" si="26"/>
        <v>1.1220184543019621E-7</v>
      </c>
      <c r="R88" s="151">
        <f t="shared" si="27"/>
        <v>3.2785046572525266E-8</v>
      </c>
      <c r="S88" s="150">
        <f t="shared" si="28"/>
        <v>1.0748592787626508E-15</v>
      </c>
      <c r="T88" s="131">
        <v>298</v>
      </c>
      <c r="U88" s="118">
        <f t="shared" si="29"/>
        <v>285.95999999999998</v>
      </c>
      <c r="V88" s="152">
        <f t="shared" si="30"/>
        <v>0.71011292704381745</v>
      </c>
      <c r="W88" s="153">
        <f t="shared" si="31"/>
        <v>5.1299475766479823</v>
      </c>
      <c r="X88" s="154">
        <f t="shared" si="21"/>
        <v>-5.8179042164564844E-8</v>
      </c>
      <c r="Y88" s="155">
        <f t="shared" si="22"/>
        <v>-5.7995590836478288E-8</v>
      </c>
      <c r="Z88" s="155">
        <f t="shared" si="23"/>
        <v>-5.7996169298902637E-8</v>
      </c>
      <c r="AA88" s="156">
        <f t="shared" si="24"/>
        <v>-5.7813292785201676E-8</v>
      </c>
      <c r="AB88" s="157">
        <f t="shared" si="33"/>
        <v>9.2253378116434213E-5</v>
      </c>
      <c r="AC88" s="132"/>
      <c r="AD88" s="158">
        <f t="shared" si="32"/>
        <v>0.92253378116434215</v>
      </c>
      <c r="AE88" s="158"/>
      <c r="AF88" s="159"/>
      <c r="AG88" s="133">
        <v>820</v>
      </c>
    </row>
    <row r="89" spans="1:37">
      <c r="E89" s="177">
        <v>0.50453703703703701</v>
      </c>
      <c r="F89" s="133">
        <v>830</v>
      </c>
      <c r="G89" s="148">
        <v>13</v>
      </c>
      <c r="H89" s="148">
        <v>6.84</v>
      </c>
      <c r="I89" s="148">
        <v>8.8000000000000007</v>
      </c>
      <c r="J89" s="148">
        <v>12.94</v>
      </c>
      <c r="K89" s="148">
        <v>7.07</v>
      </c>
      <c r="L89" s="148">
        <v>8.9700000000000006</v>
      </c>
      <c r="M89" s="118">
        <f t="shared" si="20"/>
        <v>12.969999999999999</v>
      </c>
      <c r="N89" s="118">
        <f t="shared" si="20"/>
        <v>6.9550000000000001</v>
      </c>
      <c r="O89" s="118">
        <f t="shared" si="20"/>
        <v>8.8850000000000016</v>
      </c>
      <c r="P89" s="149">
        <f t="shared" si="25"/>
        <v>0.17463939678991777</v>
      </c>
      <c r="Q89" s="150">
        <f t="shared" si="26"/>
        <v>1.1091748152623998E-7</v>
      </c>
      <c r="R89" s="151">
        <f t="shared" si="27"/>
        <v>3.3192250822691097E-8</v>
      </c>
      <c r="S89" s="150">
        <f t="shared" si="28"/>
        <v>1.1017255146764377E-15</v>
      </c>
      <c r="T89" s="131">
        <v>298</v>
      </c>
      <c r="U89" s="118">
        <f t="shared" si="29"/>
        <v>285.97000000000003</v>
      </c>
      <c r="V89" s="152">
        <f t="shared" si="30"/>
        <v>0.70949832115021971</v>
      </c>
      <c r="W89" s="153">
        <f t="shared" si="31"/>
        <v>5.1226928998414607</v>
      </c>
      <c r="X89" s="154">
        <f t="shared" si="21"/>
        <v>-5.9352095555301977E-8</v>
      </c>
      <c r="Y89" s="155">
        <f t="shared" si="22"/>
        <v>-5.9159964002344094E-8</v>
      </c>
      <c r="Z89" s="155">
        <f t="shared" si="23"/>
        <v>-5.9160585960731523E-8</v>
      </c>
      <c r="AA89" s="156">
        <f t="shared" si="24"/>
        <v>-5.896907233941763E-8</v>
      </c>
      <c r="AB89" s="157">
        <f t="shared" si="33"/>
        <v>9.1673418357733332E-5</v>
      </c>
      <c r="AC89" s="132"/>
      <c r="AD89" s="158">
        <f t="shared" si="32"/>
        <v>0.91673418357733327</v>
      </c>
      <c r="AE89" s="158"/>
      <c r="AF89" s="159"/>
      <c r="AG89" s="133">
        <v>830</v>
      </c>
    </row>
    <row r="90" spans="1:37" s="77" customFormat="1">
      <c r="A90" s="134"/>
      <c r="B90" s="134"/>
      <c r="C90" s="134"/>
      <c r="D90" s="143"/>
      <c r="E90" s="175">
        <v>0.50465277777777773</v>
      </c>
      <c r="F90" s="137">
        <v>840</v>
      </c>
      <c r="G90" s="138">
        <v>13.01</v>
      </c>
      <c r="H90" s="138">
        <v>6.85</v>
      </c>
      <c r="I90" s="138">
        <v>8.8699999999999992</v>
      </c>
      <c r="J90" s="138">
        <v>12.94</v>
      </c>
      <c r="K90" s="138">
        <v>7.08</v>
      </c>
      <c r="L90" s="138">
        <v>9.09</v>
      </c>
      <c r="M90" s="139">
        <f t="shared" si="20"/>
        <v>12.975</v>
      </c>
      <c r="N90" s="139">
        <f t="shared" si="20"/>
        <v>6.9649999999999999</v>
      </c>
      <c r="O90" s="139">
        <f t="shared" si="20"/>
        <v>8.98</v>
      </c>
      <c r="P90" s="140">
        <f t="shared" si="25"/>
        <v>0.17652129353168428</v>
      </c>
      <c r="Q90" s="141">
        <f t="shared" si="26"/>
        <v>1.0839269140212026E-7</v>
      </c>
      <c r="R90" s="142">
        <f t="shared" si="27"/>
        <v>3.3979513219918126E-8</v>
      </c>
      <c r="S90" s="141">
        <f t="shared" si="28"/>
        <v>1.1546073186625908E-15</v>
      </c>
      <c r="T90" s="143">
        <v>298</v>
      </c>
      <c r="U90" s="139">
        <f t="shared" si="29"/>
        <v>285.97500000000002</v>
      </c>
      <c r="V90" s="144">
        <f t="shared" si="30"/>
        <v>0.70919103432211883</v>
      </c>
      <c r="W90" s="145">
        <f t="shared" si="31"/>
        <v>5.1190695996241358</v>
      </c>
      <c r="X90" s="146">
        <f t="shared" si="21"/>
        <v>-6.2509693562385269E-8</v>
      </c>
      <c r="Y90" s="146">
        <f t="shared" si="22"/>
        <v>-6.2295190710890391E-8</v>
      </c>
      <c r="Z90" s="146">
        <f t="shared" si="23"/>
        <v>-6.2295926780301032E-8</v>
      </c>
      <c r="AA90" s="146">
        <f t="shared" si="24"/>
        <v>-6.2082154946552677E-8</v>
      </c>
      <c r="AB90" s="146">
        <f t="shared" si="33"/>
        <v>9.1081814578031889E-5</v>
      </c>
      <c r="AC90" s="146">
        <f>D16</f>
        <v>9.1050254093732346E-5</v>
      </c>
      <c r="AD90" s="146">
        <f t="shared" si="32"/>
        <v>0.91081814578031894</v>
      </c>
      <c r="AE90" s="146">
        <f>AC90*10000</f>
        <v>0.91050254093732341</v>
      </c>
      <c r="AF90" s="146">
        <f>(AD90-AE90)*(AD90-AE90)</f>
        <v>9.9606416922234146E-8</v>
      </c>
      <c r="AG90" s="137">
        <v>840</v>
      </c>
      <c r="AH90" s="134"/>
      <c r="AI90" s="134"/>
      <c r="AJ90" s="134"/>
      <c r="AK90" s="134"/>
    </row>
    <row r="91" spans="1:37">
      <c r="E91" s="177">
        <v>0.50476851851851856</v>
      </c>
      <c r="F91" s="133">
        <v>850</v>
      </c>
      <c r="G91" s="148">
        <v>13.02</v>
      </c>
      <c r="H91" s="148">
        <v>6.85</v>
      </c>
      <c r="I91" s="148">
        <v>8.86</v>
      </c>
      <c r="J91" s="148">
        <v>12.96</v>
      </c>
      <c r="K91" s="148">
        <v>7.08</v>
      </c>
      <c r="L91" s="148">
        <v>9.11</v>
      </c>
      <c r="M91" s="118">
        <f t="shared" si="20"/>
        <v>12.99</v>
      </c>
      <c r="N91" s="118">
        <f t="shared" si="20"/>
        <v>6.9649999999999999</v>
      </c>
      <c r="O91" s="118">
        <f t="shared" si="20"/>
        <v>8.9849999999999994</v>
      </c>
      <c r="P91" s="149">
        <f t="shared" si="25"/>
        <v>0.17666348206539545</v>
      </c>
      <c r="Q91" s="150">
        <f t="shared" si="26"/>
        <v>1.0839269140212026E-7</v>
      </c>
      <c r="R91" s="151">
        <f t="shared" si="27"/>
        <v>3.4021895092161024E-8</v>
      </c>
      <c r="S91" s="150">
        <f t="shared" si="28"/>
        <v>1.1574893456620104E-15</v>
      </c>
      <c r="T91" s="131">
        <v>298</v>
      </c>
      <c r="U91" s="118">
        <f t="shared" si="29"/>
        <v>285.99</v>
      </c>
      <c r="V91" s="152">
        <f t="shared" si="30"/>
        <v>0.70826923830584032</v>
      </c>
      <c r="W91" s="153">
        <f t="shared" si="31"/>
        <v>5.1082158266465401</v>
      </c>
      <c r="X91" s="154">
        <f t="shared" si="21"/>
        <v>-6.2419598713079223E-8</v>
      </c>
      <c r="Y91" s="155">
        <f t="shared" si="22"/>
        <v>-6.2204240792392628E-8</v>
      </c>
      <c r="Z91" s="155">
        <f t="shared" si="23"/>
        <v>-6.2204983812773387E-8</v>
      </c>
      <c r="AA91" s="156">
        <f t="shared" si="24"/>
        <v>-6.1990363785381556E-8</v>
      </c>
      <c r="AB91" s="157">
        <f t="shared" si="33"/>
        <v>9.0458857772213021E-5</v>
      </c>
      <c r="AC91" s="132"/>
      <c r="AD91" s="158">
        <f t="shared" si="32"/>
        <v>0.90458857772213019</v>
      </c>
      <c r="AE91" s="158"/>
      <c r="AF91" s="159"/>
      <c r="AG91" s="133">
        <v>850</v>
      </c>
    </row>
    <row r="92" spans="1:37">
      <c r="E92" s="177">
        <v>0.50488425925925928</v>
      </c>
      <c r="F92" s="133">
        <v>860</v>
      </c>
      <c r="G92" s="148">
        <v>13.03</v>
      </c>
      <c r="H92" s="148">
        <v>6.86</v>
      </c>
      <c r="I92" s="148">
        <v>8.84</v>
      </c>
      <c r="J92" s="148">
        <v>12.97</v>
      </c>
      <c r="K92" s="148">
        <v>7.09</v>
      </c>
      <c r="L92" s="148">
        <v>9.1300000000000008</v>
      </c>
      <c r="M92" s="118">
        <f t="shared" si="20"/>
        <v>13</v>
      </c>
      <c r="N92" s="118">
        <f t="shared" si="20"/>
        <v>6.9749999999999996</v>
      </c>
      <c r="O92" s="118">
        <f t="shared" si="20"/>
        <v>8.9849999999999994</v>
      </c>
      <c r="P92" s="149">
        <f t="shared" si="25"/>
        <v>0.17669276268331918</v>
      </c>
      <c r="Q92" s="150">
        <f t="shared" si="26"/>
        <v>1.059253725177288E-7</v>
      </c>
      <c r="R92" s="151">
        <f t="shared" si="27"/>
        <v>3.4843309594809093E-8</v>
      </c>
      <c r="S92" s="150">
        <f t="shared" si="28"/>
        <v>1.2140562235197155E-15</v>
      </c>
      <c r="T92" s="131">
        <v>298</v>
      </c>
      <c r="U92" s="118">
        <f t="shared" si="29"/>
        <v>286</v>
      </c>
      <c r="V92" s="152">
        <f t="shared" si="30"/>
        <v>0.70765476134603689</v>
      </c>
      <c r="W92" s="153">
        <f t="shared" si="31"/>
        <v>5.1009933968661505</v>
      </c>
      <c r="X92" s="154">
        <f t="shared" si="21"/>
        <v>-6.5122707229312322E-8</v>
      </c>
      <c r="Y92" s="155">
        <f t="shared" si="22"/>
        <v>-6.4886669964794701E-8</v>
      </c>
      <c r="Z92" s="155">
        <f t="shared" si="23"/>
        <v>-6.4887525481904045E-8</v>
      </c>
      <c r="AA92" s="156">
        <f t="shared" si="24"/>
        <v>-6.465233753285193E-8</v>
      </c>
      <c r="AB92" s="157">
        <f t="shared" si="33"/>
        <v>8.9836810419365037E-5</v>
      </c>
      <c r="AC92" s="132"/>
      <c r="AD92" s="158">
        <f t="shared" si="32"/>
        <v>0.89836810419365032</v>
      </c>
      <c r="AE92" s="158"/>
      <c r="AF92" s="159"/>
      <c r="AG92" s="133">
        <v>860</v>
      </c>
    </row>
    <row r="93" spans="1:37">
      <c r="E93" s="177">
        <v>0.505</v>
      </c>
      <c r="F93" s="133">
        <v>870</v>
      </c>
      <c r="G93" s="148">
        <v>13.04</v>
      </c>
      <c r="H93" s="148">
        <v>6.86</v>
      </c>
      <c r="I93" s="148">
        <v>8.84</v>
      </c>
      <c r="J93" s="148">
        <v>12.98</v>
      </c>
      <c r="K93" s="148">
        <v>7.09</v>
      </c>
      <c r="L93" s="148">
        <v>9.0399999999999991</v>
      </c>
      <c r="M93" s="118">
        <f t="shared" si="20"/>
        <v>13.01</v>
      </c>
      <c r="N93" s="118">
        <f t="shared" si="20"/>
        <v>6.9749999999999996</v>
      </c>
      <c r="O93" s="118">
        <f t="shared" si="20"/>
        <v>8.94</v>
      </c>
      <c r="P93" s="149">
        <f t="shared" si="25"/>
        <v>0.17583696760153758</v>
      </c>
      <c r="Q93" s="150">
        <f t="shared" si="26"/>
        <v>1.059253725177288E-7</v>
      </c>
      <c r="R93" s="151">
        <f t="shared" si="27"/>
        <v>3.4872276419130939E-8</v>
      </c>
      <c r="S93" s="150">
        <f t="shared" si="28"/>
        <v>1.2160756626522758E-15</v>
      </c>
      <c r="T93" s="131">
        <v>298</v>
      </c>
      <c r="U93" s="118">
        <f t="shared" si="29"/>
        <v>286.01</v>
      </c>
      <c r="V93" s="152">
        <f t="shared" si="30"/>
        <v>0.70704032735514899</v>
      </c>
      <c r="W93" s="153">
        <f t="shared" si="31"/>
        <v>5.0937816827475757</v>
      </c>
      <c r="X93" s="154">
        <f t="shared" si="21"/>
        <v>-6.4537464811053694E-8</v>
      </c>
      <c r="Y93" s="155">
        <f t="shared" si="22"/>
        <v>-6.4303964381713366E-8</v>
      </c>
      <c r="Z93" s="155">
        <f t="shared" si="23"/>
        <v>-6.4304809200310786E-8</v>
      </c>
      <c r="AA93" s="156">
        <f t="shared" si="24"/>
        <v>-6.4072147476358886E-8</v>
      </c>
      <c r="AB93" s="157">
        <f t="shared" si="33"/>
        <v>8.918793802660577E-5</v>
      </c>
      <c r="AC93" s="132"/>
      <c r="AD93" s="158">
        <f t="shared" si="32"/>
        <v>0.89187938026605773</v>
      </c>
      <c r="AE93" s="158"/>
      <c r="AF93" s="159"/>
      <c r="AG93" s="133">
        <v>870</v>
      </c>
    </row>
    <row r="94" spans="1:37">
      <c r="E94" s="177">
        <v>0.50511574074074073</v>
      </c>
      <c r="F94" s="133">
        <v>880</v>
      </c>
      <c r="G94" s="148">
        <v>13.04</v>
      </c>
      <c r="H94" s="148">
        <v>6.87</v>
      </c>
      <c r="I94" s="148">
        <v>8.9700000000000006</v>
      </c>
      <c r="J94" s="148">
        <v>12.99</v>
      </c>
      <c r="K94" s="148">
        <v>7.1</v>
      </c>
      <c r="L94" s="148">
        <v>9.01</v>
      </c>
      <c r="M94" s="118">
        <f t="shared" si="20"/>
        <v>13.015000000000001</v>
      </c>
      <c r="N94" s="118">
        <f t="shared" si="20"/>
        <v>6.9849999999999994</v>
      </c>
      <c r="O94" s="118">
        <f t="shared" si="20"/>
        <v>8.99</v>
      </c>
      <c r="P94" s="149">
        <f t="shared" si="25"/>
        <v>0.17683505278847736</v>
      </c>
      <c r="Q94" s="150">
        <f t="shared" si="26"/>
        <v>1.0351421666793431E-7</v>
      </c>
      <c r="R94" s="151">
        <f t="shared" si="27"/>
        <v>3.5699386098349225E-8</v>
      </c>
      <c r="S94" s="150">
        <f t="shared" si="28"/>
        <v>1.27444616779901E-15</v>
      </c>
      <c r="T94" s="131">
        <v>298</v>
      </c>
      <c r="U94" s="118">
        <f t="shared" si="29"/>
        <v>286.01499999999999</v>
      </c>
      <c r="V94" s="152">
        <f t="shared" si="30"/>
        <v>0.70673312647163844</v>
      </c>
      <c r="W94" s="153">
        <f t="shared" si="31"/>
        <v>5.0901798388639978</v>
      </c>
      <c r="X94" s="154">
        <f t="shared" si="21"/>
        <v>-6.7576479785481326E-8</v>
      </c>
      <c r="Y94" s="155">
        <f t="shared" si="22"/>
        <v>-6.7318611687287841E-8</v>
      </c>
      <c r="Z94" s="155">
        <f t="shared" si="23"/>
        <v>-6.7319595697645846E-8</v>
      </c>
      <c r="AA94" s="156">
        <f t="shared" si="24"/>
        <v>-6.7062704099952477E-8</v>
      </c>
      <c r="AB94" s="157">
        <f t="shared" si="33"/>
        <v>8.8544892760853333E-5</v>
      </c>
      <c r="AC94" s="132"/>
      <c r="AD94" s="158">
        <f t="shared" si="32"/>
        <v>0.88544892760853333</v>
      </c>
      <c r="AE94" s="158"/>
      <c r="AF94" s="159"/>
      <c r="AG94" s="133">
        <v>880</v>
      </c>
    </row>
    <row r="95" spans="1:37">
      <c r="E95" s="177">
        <v>0.50523148148148145</v>
      </c>
      <c r="F95" s="133">
        <v>890</v>
      </c>
      <c r="G95" s="148">
        <v>13.06</v>
      </c>
      <c r="H95" s="148">
        <v>6.88</v>
      </c>
      <c r="I95" s="148">
        <v>9.07</v>
      </c>
      <c r="J95" s="148">
        <v>13</v>
      </c>
      <c r="K95" s="148">
        <v>7.11</v>
      </c>
      <c r="L95" s="148">
        <v>9.08</v>
      </c>
      <c r="M95" s="118">
        <f t="shared" si="20"/>
        <v>13.030000000000001</v>
      </c>
      <c r="N95" s="118">
        <f t="shared" si="20"/>
        <v>6.9950000000000001</v>
      </c>
      <c r="O95" s="118">
        <f t="shared" si="20"/>
        <v>9.0749999999999993</v>
      </c>
      <c r="P95" s="149">
        <f t="shared" si="25"/>
        <v>0.1785514206936944</v>
      </c>
      <c r="Q95" s="150">
        <f t="shared" si="26"/>
        <v>1.0115794542598979E-7</v>
      </c>
      <c r="R95" s="151">
        <f t="shared" si="27"/>
        <v>3.6576495821420913E-8</v>
      </c>
      <c r="S95" s="150">
        <f t="shared" si="28"/>
        <v>1.3378400465744215E-15</v>
      </c>
      <c r="T95" s="131">
        <v>298</v>
      </c>
      <c r="U95" s="118">
        <f t="shared" si="29"/>
        <v>286.02999999999997</v>
      </c>
      <c r="V95" s="152">
        <f t="shared" si="30"/>
        <v>0.70581158826208745</v>
      </c>
      <c r="W95" s="153">
        <f t="shared" si="31"/>
        <v>5.0793903350087906</v>
      </c>
      <c r="X95" s="154">
        <f t="shared" si="21"/>
        <v>-7.1232840938173893E-8</v>
      </c>
      <c r="Y95" s="155">
        <f t="shared" si="22"/>
        <v>-7.0944117855397812E-8</v>
      </c>
      <c r="Z95" s="155">
        <f t="shared" si="23"/>
        <v>-7.094528811643793E-8</v>
      </c>
      <c r="AA95" s="156">
        <f t="shared" si="24"/>
        <v>-7.0657725808027826E-8</v>
      </c>
      <c r="AB95" s="157">
        <f t="shared" si="33"/>
        <v>8.7871700096427838E-5</v>
      </c>
      <c r="AC95" s="132"/>
      <c r="AD95" s="158">
        <f t="shared" si="32"/>
        <v>0.87871700096427841</v>
      </c>
      <c r="AE95" s="158"/>
      <c r="AF95" s="159"/>
      <c r="AG95" s="133">
        <v>890</v>
      </c>
    </row>
    <row r="96" spans="1:37">
      <c r="E96" s="177">
        <v>0.50534722222222217</v>
      </c>
      <c r="F96" s="133">
        <v>900</v>
      </c>
      <c r="G96" s="148">
        <v>13.07</v>
      </c>
      <c r="H96" s="148">
        <v>6.89</v>
      </c>
      <c r="I96" s="148">
        <v>9.18</v>
      </c>
      <c r="J96" s="148">
        <v>13.01</v>
      </c>
      <c r="K96" s="148">
        <v>7.12</v>
      </c>
      <c r="L96" s="148">
        <v>9.26</v>
      </c>
      <c r="M96" s="118">
        <f t="shared" si="20"/>
        <v>13.04</v>
      </c>
      <c r="N96" s="118">
        <f t="shared" si="20"/>
        <v>7.0049999999999999</v>
      </c>
      <c r="O96" s="118">
        <f t="shared" si="20"/>
        <v>9.2199999999999989</v>
      </c>
      <c r="P96" s="149">
        <f t="shared" si="25"/>
        <v>0.18143439472711381</v>
      </c>
      <c r="Q96" s="150">
        <f t="shared" si="26"/>
        <v>9.8855309465693834E-8</v>
      </c>
      <c r="R96" s="151">
        <f t="shared" si="27"/>
        <v>3.7459587843260822E-8</v>
      </c>
      <c r="S96" s="150">
        <f t="shared" si="28"/>
        <v>1.4032207213869739E-15</v>
      </c>
      <c r="T96" s="131">
        <v>298</v>
      </c>
      <c r="U96" s="118">
        <f t="shared" si="29"/>
        <v>286.04000000000002</v>
      </c>
      <c r="V96" s="152">
        <f t="shared" si="30"/>
        <v>0.70519728315089858</v>
      </c>
      <c r="W96" s="153">
        <f t="shared" si="31"/>
        <v>5.0722106682122776</v>
      </c>
      <c r="X96" s="154">
        <f t="shared" si="21"/>
        <v>-7.5414019214441312E-8</v>
      </c>
      <c r="Y96" s="155">
        <f t="shared" si="22"/>
        <v>-7.5087772805002733E-8</v>
      </c>
      <c r="Z96" s="155">
        <f t="shared" si="23"/>
        <v>-7.5089184170167725E-8</v>
      </c>
      <c r="AA96" s="156">
        <f t="shared" si="24"/>
        <v>-7.4764336914562022E-8</v>
      </c>
      <c r="AB96" s="157">
        <f t="shared" si="33"/>
        <v>8.7162251131944724E-5</v>
      </c>
      <c r="AC96" s="160"/>
      <c r="AD96" s="158">
        <f t="shared" si="32"/>
        <v>0.87162251131944724</v>
      </c>
      <c r="AE96" s="158"/>
      <c r="AF96" s="159"/>
      <c r="AG96" s="133">
        <v>900</v>
      </c>
    </row>
    <row r="97" spans="1:37">
      <c r="E97" s="177">
        <v>0.505462962962963</v>
      </c>
      <c r="F97" s="133">
        <v>910</v>
      </c>
      <c r="G97" s="148">
        <v>13.08</v>
      </c>
      <c r="H97" s="148">
        <v>6.91</v>
      </c>
      <c r="I97" s="148">
        <v>9.18</v>
      </c>
      <c r="J97" s="148">
        <v>13.02</v>
      </c>
      <c r="K97" s="148">
        <v>7.14</v>
      </c>
      <c r="L97" s="148">
        <v>9.3000000000000007</v>
      </c>
      <c r="M97" s="118">
        <f t="shared" si="20"/>
        <v>13.05</v>
      </c>
      <c r="N97" s="118">
        <f t="shared" si="20"/>
        <v>7.0250000000000004</v>
      </c>
      <c r="O97" s="118">
        <f t="shared" si="20"/>
        <v>9.24</v>
      </c>
      <c r="P97" s="149">
        <f t="shared" si="25"/>
        <v>0.18185812332997559</v>
      </c>
      <c r="Q97" s="150">
        <f t="shared" si="26"/>
        <v>9.4406087628591968E-8</v>
      </c>
      <c r="R97" s="151">
        <f t="shared" si="27"/>
        <v>3.9257613354462085E-8</v>
      </c>
      <c r="S97" s="150">
        <f t="shared" si="28"/>
        <v>1.5411602062884398E-15</v>
      </c>
      <c r="T97" s="131">
        <v>298</v>
      </c>
      <c r="U97" s="118">
        <f t="shared" si="29"/>
        <v>286.05</v>
      </c>
      <c r="V97" s="152">
        <f t="shared" si="30"/>
        <v>0.70458302099060366</v>
      </c>
      <c r="W97" s="153">
        <f t="shared" si="31"/>
        <v>5.0650416507249787</v>
      </c>
      <c r="X97" s="154">
        <f t="shared" si="21"/>
        <v>-8.2422095932572219E-8</v>
      </c>
      <c r="Y97" s="155">
        <f t="shared" si="22"/>
        <v>-8.2029010950328016E-8</v>
      </c>
      <c r="Z97" s="155">
        <f t="shared" si="23"/>
        <v>-8.2030885639408875E-8</v>
      </c>
      <c r="AA97" s="156">
        <f t="shared" si="24"/>
        <v>-8.163965746482391E-8</v>
      </c>
      <c r="AB97" s="157">
        <f t="shared" si="33"/>
        <v>8.6411364015145822E-5</v>
      </c>
      <c r="AC97" s="132"/>
      <c r="AD97" s="158">
        <f t="shared" si="32"/>
        <v>0.8641136401514582</v>
      </c>
      <c r="AE97" s="158"/>
      <c r="AF97" s="159"/>
      <c r="AG97" s="133">
        <v>910</v>
      </c>
    </row>
    <row r="98" spans="1:37">
      <c r="E98" s="177">
        <v>0.50557870370370372</v>
      </c>
      <c r="F98" s="133">
        <v>920</v>
      </c>
      <c r="G98" s="148">
        <v>13.09</v>
      </c>
      <c r="H98" s="148">
        <v>6.92</v>
      </c>
      <c r="I98" s="148">
        <v>9.11</v>
      </c>
      <c r="J98" s="148">
        <v>13.03</v>
      </c>
      <c r="K98" s="148">
        <v>7.14</v>
      </c>
      <c r="L98" s="148">
        <v>9.06</v>
      </c>
      <c r="M98" s="118">
        <f t="shared" si="20"/>
        <v>13.059999999999999</v>
      </c>
      <c r="N98" s="118">
        <f t="shared" si="20"/>
        <v>7.0299999999999994</v>
      </c>
      <c r="O98" s="118">
        <f t="shared" si="20"/>
        <v>9.0850000000000009</v>
      </c>
      <c r="P98" s="149">
        <f t="shared" si="25"/>
        <v>0.17883713846165977</v>
      </c>
      <c r="Q98" s="150">
        <f t="shared" si="26"/>
        <v>9.3325430079699072E-8</v>
      </c>
      <c r="R98" s="151">
        <f t="shared" si="27"/>
        <v>3.9745209642420247E-8</v>
      </c>
      <c r="S98" s="150">
        <f t="shared" si="28"/>
        <v>1.5796816895199355E-15</v>
      </c>
      <c r="T98" s="131">
        <v>298</v>
      </c>
      <c r="U98" s="118">
        <f t="shared" si="29"/>
        <v>286.06</v>
      </c>
      <c r="V98" s="152">
        <f t="shared" si="30"/>
        <v>0.70396880177669507</v>
      </c>
      <c r="W98" s="153">
        <f t="shared" si="31"/>
        <v>5.0578832660257573</v>
      </c>
      <c r="X98" s="154">
        <f t="shared" si="21"/>
        <v>-8.2406644294205906E-8</v>
      </c>
      <c r="Y98" s="155">
        <f t="shared" si="22"/>
        <v>-8.2009940776935636E-8</v>
      </c>
      <c r="Z98" s="155">
        <f t="shared" si="23"/>
        <v>-8.2011850497710742E-8</v>
      </c>
      <c r="AA98" s="156">
        <f t="shared" si="24"/>
        <v>-8.1617038314519825E-8</v>
      </c>
      <c r="AB98" s="157">
        <f t="shared" si="33"/>
        <v>8.5591061437517713E-5</v>
      </c>
      <c r="AC98" s="132"/>
      <c r="AD98" s="158">
        <f t="shared" si="32"/>
        <v>0.85591061437517713</v>
      </c>
      <c r="AE98" s="158"/>
      <c r="AF98" s="159"/>
      <c r="AG98" s="133">
        <v>920</v>
      </c>
    </row>
    <row r="99" spans="1:37">
      <c r="E99" s="177">
        <v>0.50569444444444445</v>
      </c>
      <c r="F99" s="133">
        <v>930</v>
      </c>
      <c r="G99" s="148">
        <v>13.1</v>
      </c>
      <c r="H99" s="148">
        <v>6.92</v>
      </c>
      <c r="I99" s="148">
        <v>9.1</v>
      </c>
      <c r="J99" s="148">
        <v>13.04</v>
      </c>
      <c r="K99" s="148">
        <v>7.15</v>
      </c>
      <c r="L99" s="148">
        <v>9.08</v>
      </c>
      <c r="M99" s="118">
        <f t="shared" si="20"/>
        <v>13.07</v>
      </c>
      <c r="N99" s="118">
        <f t="shared" si="20"/>
        <v>7.0350000000000001</v>
      </c>
      <c r="O99" s="118">
        <f t="shared" si="20"/>
        <v>9.09</v>
      </c>
      <c r="P99" s="149">
        <f t="shared" si="25"/>
        <v>0.17896525450971335</v>
      </c>
      <c r="Q99" s="150">
        <f t="shared" si="26"/>
        <v>9.2257142715476292E-8</v>
      </c>
      <c r="R99" s="151">
        <f t="shared" si="27"/>
        <v>4.0238862084069935E-8</v>
      </c>
      <c r="S99" s="150">
        <f t="shared" si="28"/>
        <v>1.619166021820801E-15</v>
      </c>
      <c r="T99" s="131">
        <v>298</v>
      </c>
      <c r="U99" s="118">
        <f t="shared" si="29"/>
        <v>286.07</v>
      </c>
      <c r="V99" s="152">
        <f t="shared" si="30"/>
        <v>0.70335462550466976</v>
      </c>
      <c r="W99" s="153">
        <f t="shared" si="31"/>
        <v>5.050735497620253</v>
      </c>
      <c r="X99" s="154">
        <f t="shared" si="21"/>
        <v>-8.3835478581702612E-8</v>
      </c>
      <c r="Y99" s="155">
        <f t="shared" si="22"/>
        <v>-8.3420926926644925E-8</v>
      </c>
      <c r="Z99" s="155">
        <f t="shared" si="23"/>
        <v>-8.3422976811462418E-8</v>
      </c>
      <c r="AA99" s="156">
        <f t="shared" si="24"/>
        <v>-8.3010454768584467E-8</v>
      </c>
      <c r="AB99" s="157">
        <f t="shared" si="33"/>
        <v>8.4770949328921019E-5</v>
      </c>
      <c r="AC99" s="132"/>
      <c r="AD99" s="158">
        <f t="shared" si="32"/>
        <v>0.84770949328921019</v>
      </c>
      <c r="AE99" s="158"/>
      <c r="AF99" s="159"/>
      <c r="AG99" s="133">
        <v>930</v>
      </c>
    </row>
    <row r="100" spans="1:37">
      <c r="E100" s="177">
        <v>0.50581018518518517</v>
      </c>
      <c r="F100" s="133">
        <v>940</v>
      </c>
      <c r="G100" s="148">
        <v>13.12</v>
      </c>
      <c r="H100" s="148">
        <v>6.93</v>
      </c>
      <c r="I100" s="148">
        <v>9.16</v>
      </c>
      <c r="J100" s="148">
        <v>13.06</v>
      </c>
      <c r="K100" s="148">
        <v>7.16</v>
      </c>
      <c r="L100" s="148">
        <v>9.23</v>
      </c>
      <c r="M100" s="118">
        <f t="shared" si="20"/>
        <v>13.09</v>
      </c>
      <c r="N100" s="118">
        <f t="shared" si="20"/>
        <v>7.0449999999999999</v>
      </c>
      <c r="O100" s="118">
        <f t="shared" si="20"/>
        <v>9.1950000000000003</v>
      </c>
      <c r="P100" s="149">
        <f t="shared" si="25"/>
        <v>0.181092609075204</v>
      </c>
      <c r="Q100" s="150">
        <f t="shared" si="26"/>
        <v>9.0157113760595674E-8</v>
      </c>
      <c r="R100" s="151">
        <f t="shared" si="27"/>
        <v>4.124463724274694E-8</v>
      </c>
      <c r="S100" s="150">
        <f t="shared" si="28"/>
        <v>1.701120101285788E-15</v>
      </c>
      <c r="T100" s="131">
        <v>298</v>
      </c>
      <c r="U100" s="118">
        <f t="shared" si="29"/>
        <v>286.08999999999997</v>
      </c>
      <c r="V100" s="152">
        <f t="shared" si="30"/>
        <v>0.70212640176825336</v>
      </c>
      <c r="W100" s="153">
        <f t="shared" si="31"/>
        <v>5.0364717438462732</v>
      </c>
      <c r="X100" s="154">
        <f t="shared" si="21"/>
        <v>-8.8498650996193575E-8</v>
      </c>
      <c r="Y100" s="155">
        <f t="shared" si="22"/>
        <v>-8.803210842529008E-8</v>
      </c>
      <c r="Z100" s="155">
        <f t="shared" si="23"/>
        <v>-8.8034567920073483E-8</v>
      </c>
      <c r="AA100" s="156">
        <f t="shared" si="24"/>
        <v>-8.7570458912280851E-8</v>
      </c>
      <c r="AB100" s="157">
        <f t="shared" si="33"/>
        <v>8.3936726427543516E-5</v>
      </c>
      <c r="AC100" s="132"/>
      <c r="AD100" s="158">
        <f t="shared" si="32"/>
        <v>0.83936726427543518</v>
      </c>
      <c r="AE100" s="158"/>
      <c r="AF100" s="159"/>
      <c r="AG100" s="133">
        <v>940</v>
      </c>
    </row>
    <row r="101" spans="1:37">
      <c r="E101" s="177">
        <v>0.50592592592592589</v>
      </c>
      <c r="F101" s="133">
        <v>950</v>
      </c>
      <c r="G101" s="148">
        <v>13.13</v>
      </c>
      <c r="H101" s="148">
        <v>6.93</v>
      </c>
      <c r="I101" s="148">
        <v>9.16</v>
      </c>
      <c r="J101" s="148">
        <v>13.06</v>
      </c>
      <c r="K101" s="148">
        <v>7.16</v>
      </c>
      <c r="L101" s="148">
        <v>9.25</v>
      </c>
      <c r="M101" s="118">
        <f t="shared" si="20"/>
        <v>13.095000000000001</v>
      </c>
      <c r="N101" s="118">
        <f t="shared" si="20"/>
        <v>7.0449999999999999</v>
      </c>
      <c r="O101" s="118">
        <f t="shared" si="20"/>
        <v>9.2050000000000001</v>
      </c>
      <c r="P101" s="149">
        <f t="shared" si="25"/>
        <v>0.18130460327396666</v>
      </c>
      <c r="Q101" s="150">
        <f t="shared" si="26"/>
        <v>9.0157113760595674E-8</v>
      </c>
      <c r="R101" s="151">
        <f t="shared" si="27"/>
        <v>4.1261777950256691E-8</v>
      </c>
      <c r="S101" s="150">
        <f t="shared" si="28"/>
        <v>1.7025343196162893E-15</v>
      </c>
      <c r="T101" s="131">
        <v>298</v>
      </c>
      <c r="U101" s="118">
        <f t="shared" si="29"/>
        <v>286.09500000000003</v>
      </c>
      <c r="V101" s="152">
        <f t="shared" si="30"/>
        <v>0.7018193726657872</v>
      </c>
      <c r="W101" s="153">
        <f t="shared" si="31"/>
        <v>5.0329124148878082</v>
      </c>
      <c r="X101" s="154">
        <f t="shared" si="21"/>
        <v>-8.7807922402463731E-8</v>
      </c>
      <c r="Y101" s="155">
        <f t="shared" si="22"/>
        <v>-8.7343765982325072E-8</v>
      </c>
      <c r="Z101" s="155">
        <f t="shared" si="23"/>
        <v>-8.7346219532943966E-8</v>
      </c>
      <c r="AA101" s="156">
        <f t="shared" si="24"/>
        <v>-8.6884490724277944E-8</v>
      </c>
      <c r="AB101" s="157">
        <f t="shared" si="33"/>
        <v>8.305638898987819E-5</v>
      </c>
      <c r="AC101" s="132"/>
      <c r="AD101" s="158">
        <f t="shared" si="32"/>
        <v>0.83056388989878194</v>
      </c>
      <c r="AE101" s="158"/>
      <c r="AF101" s="159"/>
      <c r="AG101" s="133">
        <v>950</v>
      </c>
    </row>
    <row r="102" spans="1:37" s="77" customFormat="1">
      <c r="A102" s="134"/>
      <c r="B102" s="134"/>
      <c r="C102" s="134"/>
      <c r="D102" s="143"/>
      <c r="E102" s="175">
        <v>0.50604166666666661</v>
      </c>
      <c r="F102" s="137">
        <v>960</v>
      </c>
      <c r="G102" s="138">
        <v>13.13</v>
      </c>
      <c r="H102" s="138">
        <v>6.93</v>
      </c>
      <c r="I102" s="138">
        <v>9.16</v>
      </c>
      <c r="J102" s="138">
        <v>13.07</v>
      </c>
      <c r="K102" s="138">
        <v>7.17</v>
      </c>
      <c r="L102" s="138">
        <v>9.2899999999999991</v>
      </c>
      <c r="M102" s="139">
        <f t="shared" si="20"/>
        <v>13.100000000000001</v>
      </c>
      <c r="N102" s="139">
        <f t="shared" si="20"/>
        <v>7.05</v>
      </c>
      <c r="O102" s="139">
        <f t="shared" si="20"/>
        <v>9.2249999999999996</v>
      </c>
      <c r="P102" s="140">
        <f t="shared" si="25"/>
        <v>0.18171361219288765</v>
      </c>
      <c r="Q102" s="141">
        <f t="shared" si="26"/>
        <v>8.9125093813374537E-8</v>
      </c>
      <c r="R102" s="142">
        <f t="shared" si="27"/>
        <v>4.1756913214191488E-8</v>
      </c>
      <c r="S102" s="141">
        <f t="shared" si="28"/>
        <v>1.7436398011775198E-15</v>
      </c>
      <c r="T102" s="143">
        <v>298</v>
      </c>
      <c r="U102" s="139">
        <f t="shared" si="29"/>
        <v>286.10000000000002</v>
      </c>
      <c r="V102" s="144">
        <f t="shared" si="30"/>
        <v>0.70151235429485592</v>
      </c>
      <c r="W102" s="145">
        <f t="shared" si="31"/>
        <v>5.0293557256222936</v>
      </c>
      <c r="X102" s="146">
        <f t="shared" ref="X102:X133" si="34">-($B$2/W102)*P102*S102*AB102</f>
        <v>-8.9246018686087135E-8</v>
      </c>
      <c r="Y102" s="146">
        <f t="shared" ref="Y102:Y133" si="35">-(AB102+(5*X102))*$B$2*S102*P102/W102</f>
        <v>-8.8761438045973743E-8</v>
      </c>
      <c r="Z102" s="146">
        <f t="shared" ref="Z102:Z133" si="36">-(AB102+5*Y102)*$B$2*P102*S102/W102</f>
        <v>-8.8764069181796166E-8</v>
      </c>
      <c r="AA102" s="146">
        <f t="shared" ref="AA102:AA133" si="37">-(AB102+(10*Z102))*$B$2*P102*S102/W102</f>
        <v>-8.8282091104858465E-8</v>
      </c>
      <c r="AB102" s="146">
        <f t="shared" si="33"/>
        <v>8.2182935016282722E-5</v>
      </c>
      <c r="AC102" s="146">
        <f>D17</f>
        <v>8.1168831168831182E-5</v>
      </c>
      <c r="AD102" s="146">
        <f t="shared" si="32"/>
        <v>0.82182935016282721</v>
      </c>
      <c r="AE102" s="146">
        <f>AC102*10000</f>
        <v>0.81168831168831179</v>
      </c>
      <c r="AF102" s="146">
        <f>(AD102-AE102)*(AD102-AE102)</f>
        <v>1.02840661341602E-4</v>
      </c>
      <c r="AG102" s="137">
        <v>960</v>
      </c>
      <c r="AH102" s="134"/>
      <c r="AI102" s="134"/>
      <c r="AJ102" s="134"/>
      <c r="AK102" s="134"/>
    </row>
    <row r="103" spans="1:37">
      <c r="E103" s="177">
        <v>0.50615740740740744</v>
      </c>
      <c r="F103" s="133">
        <v>970</v>
      </c>
      <c r="G103" s="148">
        <v>13.14</v>
      </c>
      <c r="H103" s="148">
        <v>6.93</v>
      </c>
      <c r="I103" s="148">
        <v>9.17</v>
      </c>
      <c r="J103" s="148">
        <v>13.08</v>
      </c>
      <c r="K103" s="148">
        <v>7.17</v>
      </c>
      <c r="L103" s="148">
        <v>9.2799999999999994</v>
      </c>
      <c r="M103" s="118">
        <f t="shared" si="20"/>
        <v>13.11</v>
      </c>
      <c r="N103" s="118">
        <f t="shared" si="20"/>
        <v>7.05</v>
      </c>
      <c r="O103" s="118">
        <f t="shared" si="20"/>
        <v>9.2249999999999996</v>
      </c>
      <c r="P103" s="149">
        <f t="shared" si="25"/>
        <v>0.18174378484090412</v>
      </c>
      <c r="Q103" s="150">
        <f t="shared" si="26"/>
        <v>8.9125093813374537E-8</v>
      </c>
      <c r="R103" s="151">
        <f t="shared" si="27"/>
        <v>4.1791627630914918E-8</v>
      </c>
      <c r="S103" s="150">
        <f t="shared" si="28"/>
        <v>1.7465401400410513E-15</v>
      </c>
      <c r="T103" s="131">
        <v>298</v>
      </c>
      <c r="U103" s="118">
        <f t="shared" si="29"/>
        <v>286.11</v>
      </c>
      <c r="V103" s="152">
        <f t="shared" si="30"/>
        <v>0.70089834974533316</v>
      </c>
      <c r="W103" s="153">
        <f t="shared" si="31"/>
        <v>5.0222502579809847</v>
      </c>
      <c r="X103" s="154">
        <f t="shared" si="34"/>
        <v>-8.8568760555127282E-8</v>
      </c>
      <c r="Y103" s="155">
        <f t="shared" si="35"/>
        <v>-8.8086295699038514E-8</v>
      </c>
      <c r="Z103" s="155">
        <f t="shared" si="36"/>
        <v>-8.8088923852982428E-8</v>
      </c>
      <c r="AA103" s="156">
        <f t="shared" si="37"/>
        <v>-8.7609058517899594E-8</v>
      </c>
      <c r="AB103" s="157">
        <f t="shared" si="33"/>
        <v>8.1295303142538578E-5</v>
      </c>
      <c r="AC103" s="132"/>
      <c r="AD103" s="158">
        <f t="shared" si="32"/>
        <v>0.81295303142538577</v>
      </c>
      <c r="AE103" s="158"/>
      <c r="AF103" s="159"/>
      <c r="AG103" s="133">
        <v>970</v>
      </c>
    </row>
    <row r="104" spans="1:37">
      <c r="E104" s="177">
        <v>0.50627314814814817</v>
      </c>
      <c r="F104" s="133">
        <v>980</v>
      </c>
      <c r="G104" s="148">
        <v>13.16</v>
      </c>
      <c r="H104" s="148">
        <v>6.93</v>
      </c>
      <c r="I104" s="148">
        <v>9.1300000000000008</v>
      </c>
      <c r="J104" s="148">
        <v>13.09</v>
      </c>
      <c r="K104" s="148">
        <v>7.17</v>
      </c>
      <c r="L104" s="148">
        <v>9.24</v>
      </c>
      <c r="M104" s="118">
        <f t="shared" si="20"/>
        <v>13.125</v>
      </c>
      <c r="N104" s="118">
        <f t="shared" si="20"/>
        <v>7.05</v>
      </c>
      <c r="O104" s="118">
        <f t="shared" si="20"/>
        <v>9.1850000000000005</v>
      </c>
      <c r="P104" s="149">
        <f t="shared" si="25"/>
        <v>0.18100081734727289</v>
      </c>
      <c r="Q104" s="150">
        <f t="shared" si="26"/>
        <v>8.9125093813374537E-8</v>
      </c>
      <c r="R104" s="151">
        <f t="shared" si="27"/>
        <v>4.1843753375377836E-8</v>
      </c>
      <c r="S104" s="150">
        <f t="shared" si="28"/>
        <v>1.7508996965394441E-15</v>
      </c>
      <c r="T104" s="131">
        <v>298</v>
      </c>
      <c r="U104" s="118">
        <f t="shared" si="29"/>
        <v>286.125</v>
      </c>
      <c r="V104" s="152">
        <f t="shared" si="30"/>
        <v>0.69997742339346969</v>
      </c>
      <c r="W104" s="153">
        <f t="shared" si="31"/>
        <v>5.0116118030782486</v>
      </c>
      <c r="X104" s="154">
        <f t="shared" si="34"/>
        <v>-8.7654385865804381E-8</v>
      </c>
      <c r="Y104" s="155">
        <f t="shared" si="35"/>
        <v>-8.7176654937547566E-8</v>
      </c>
      <c r="Z104" s="155">
        <f t="shared" si="36"/>
        <v>-8.7179258650271798E-8</v>
      </c>
      <c r="AA104" s="156">
        <f t="shared" si="37"/>
        <v>-8.6704103053407581E-8</v>
      </c>
      <c r="AB104" s="157">
        <f t="shared" si="33"/>
        <v>8.041442271224347E-5</v>
      </c>
      <c r="AC104" s="132"/>
      <c r="AD104" s="158">
        <f t="shared" si="32"/>
        <v>0.80414422712243472</v>
      </c>
      <c r="AE104" s="158"/>
      <c r="AF104" s="159"/>
      <c r="AG104" s="133">
        <v>980</v>
      </c>
    </row>
    <row r="105" spans="1:37">
      <c r="E105" s="177">
        <v>0.50638888888888889</v>
      </c>
      <c r="F105" s="133">
        <v>990</v>
      </c>
      <c r="G105" s="148">
        <v>13.17</v>
      </c>
      <c r="H105" s="148">
        <v>6.94</v>
      </c>
      <c r="I105" s="148">
        <v>9.09</v>
      </c>
      <c r="J105" s="148">
        <v>13.11</v>
      </c>
      <c r="K105" s="148">
        <v>7.17</v>
      </c>
      <c r="L105" s="148">
        <v>9.27</v>
      </c>
      <c r="M105" s="118">
        <f t="shared" si="20"/>
        <v>13.14</v>
      </c>
      <c r="N105" s="118">
        <f t="shared" si="20"/>
        <v>7.0549999999999997</v>
      </c>
      <c r="O105" s="118">
        <f t="shared" si="20"/>
        <v>9.18</v>
      </c>
      <c r="P105" s="149">
        <f t="shared" si="25"/>
        <v>0.18094736604278053</v>
      </c>
      <c r="Q105" s="150">
        <f t="shared" si="26"/>
        <v>8.8104887300801405E-8</v>
      </c>
      <c r="R105" s="151">
        <f t="shared" si="27"/>
        <v>4.2381076303881142E-8</v>
      </c>
      <c r="S105" s="150">
        <f t="shared" si="28"/>
        <v>1.7961556286753956E-15</v>
      </c>
      <c r="T105" s="131">
        <v>298</v>
      </c>
      <c r="U105" s="118">
        <f t="shared" si="29"/>
        <v>286.14</v>
      </c>
      <c r="V105" s="152">
        <f t="shared" si="30"/>
        <v>0.69905659359500671</v>
      </c>
      <c r="W105" s="153">
        <f t="shared" si="31"/>
        <v>5.0009969950715014</v>
      </c>
      <c r="X105" s="154">
        <f t="shared" si="34"/>
        <v>-8.9107642360080646E-8</v>
      </c>
      <c r="Y105" s="155">
        <f t="shared" si="35"/>
        <v>-8.8608528171668E-8</v>
      </c>
      <c r="Z105" s="155">
        <f t="shared" si="36"/>
        <v>-8.8611323835053048E-8</v>
      </c>
      <c r="AA105" s="156">
        <f t="shared" si="37"/>
        <v>-8.8114973991605973E-8</v>
      </c>
      <c r="AB105" s="157">
        <f t="shared" si="33"/>
        <v>7.9542638852085387E-5</v>
      </c>
      <c r="AC105" s="132"/>
      <c r="AD105" s="158">
        <f t="shared" si="32"/>
        <v>0.7954263885208539</v>
      </c>
      <c r="AE105" s="158"/>
      <c r="AF105" s="159"/>
      <c r="AG105" s="133">
        <v>990</v>
      </c>
    </row>
    <row r="106" spans="1:37">
      <c r="E106" s="177">
        <v>0.50650462962962961</v>
      </c>
      <c r="F106" s="133">
        <v>1000</v>
      </c>
      <c r="G106" s="148">
        <v>13.18</v>
      </c>
      <c r="H106" s="148">
        <v>6.94</v>
      </c>
      <c r="I106" s="148">
        <v>9.1199999999999992</v>
      </c>
      <c r="J106" s="148">
        <v>13.12</v>
      </c>
      <c r="K106" s="148">
        <v>7.17</v>
      </c>
      <c r="L106" s="148">
        <v>9.26</v>
      </c>
      <c r="M106" s="118">
        <f t="shared" si="20"/>
        <v>13.149999999999999</v>
      </c>
      <c r="N106" s="118">
        <f t="shared" si="20"/>
        <v>7.0549999999999997</v>
      </c>
      <c r="O106" s="118">
        <f t="shared" si="20"/>
        <v>9.19</v>
      </c>
      <c r="P106" s="149">
        <f t="shared" si="25"/>
        <v>0.18117457459973313</v>
      </c>
      <c r="Q106" s="150">
        <f t="shared" si="26"/>
        <v>8.8104887300801405E-8</v>
      </c>
      <c r="R106" s="151">
        <f t="shared" si="27"/>
        <v>4.2416309615703164E-8</v>
      </c>
      <c r="S106" s="150">
        <f t="shared" si="28"/>
        <v>1.7991433214151929E-15</v>
      </c>
      <c r="T106" s="131">
        <v>298</v>
      </c>
      <c r="U106" s="118">
        <f t="shared" si="29"/>
        <v>286.14999999999998</v>
      </c>
      <c r="V106" s="152">
        <f t="shared" si="30"/>
        <v>0.69844276069598077</v>
      </c>
      <c r="W106" s="153">
        <f t="shared" si="31"/>
        <v>4.9939335664114504</v>
      </c>
      <c r="X106" s="154">
        <f t="shared" si="34"/>
        <v>-8.849737400610885E-8</v>
      </c>
      <c r="Y106" s="155">
        <f t="shared" si="35"/>
        <v>-8.7999526929099318E-8</v>
      </c>
      <c r="Z106" s="155">
        <f t="shared" si="36"/>
        <v>-8.8002327596518789E-8</v>
      </c>
      <c r="AA106" s="156">
        <f t="shared" si="37"/>
        <v>-8.7507249676296828E-8</v>
      </c>
      <c r="AB106" s="157">
        <f t="shared" si="33"/>
        <v>7.8656534984810182E-5</v>
      </c>
      <c r="AC106" s="132"/>
      <c r="AD106" s="158">
        <f t="shared" si="32"/>
        <v>0.78656534984810178</v>
      </c>
      <c r="AE106" s="158"/>
      <c r="AF106" s="159"/>
      <c r="AG106" s="133">
        <v>1000</v>
      </c>
    </row>
    <row r="107" spans="1:37">
      <c r="E107" s="177">
        <v>0.50662037037037033</v>
      </c>
      <c r="F107" s="133">
        <v>1010</v>
      </c>
      <c r="G107" s="148">
        <v>13.19</v>
      </c>
      <c r="H107" s="148">
        <v>6.94</v>
      </c>
      <c r="I107" s="148">
        <v>9.11</v>
      </c>
      <c r="J107" s="148">
        <v>13.12</v>
      </c>
      <c r="K107" s="148">
        <v>7.18</v>
      </c>
      <c r="L107" s="148">
        <v>9.2100000000000009</v>
      </c>
      <c r="M107" s="118">
        <f t="shared" si="20"/>
        <v>13.154999999999999</v>
      </c>
      <c r="N107" s="118">
        <f t="shared" si="20"/>
        <v>7.0600000000000005</v>
      </c>
      <c r="O107" s="118">
        <f t="shared" si="20"/>
        <v>9.16</v>
      </c>
      <c r="P107" s="149">
        <f t="shared" si="25"/>
        <v>0.18059814876582128</v>
      </c>
      <c r="Q107" s="150">
        <f t="shared" si="26"/>
        <v>8.7096358995607744E-8</v>
      </c>
      <c r="R107" s="151">
        <f t="shared" si="27"/>
        <v>4.2925299089739787E-8</v>
      </c>
      <c r="S107" s="150">
        <f t="shared" si="28"/>
        <v>1.8425813019436154E-15</v>
      </c>
      <c r="T107" s="131">
        <v>298</v>
      </c>
      <c r="U107" s="118">
        <f t="shared" si="29"/>
        <v>286.15499999999997</v>
      </c>
      <c r="V107" s="152">
        <f t="shared" si="30"/>
        <v>0.69813586033476471</v>
      </c>
      <c r="W107" s="153">
        <f t="shared" si="31"/>
        <v>4.9904057789863581</v>
      </c>
      <c r="X107" s="154">
        <f t="shared" si="34"/>
        <v>-8.9398026115120783E-8</v>
      </c>
      <c r="Y107" s="155">
        <f t="shared" si="35"/>
        <v>-8.8884245930524898E-8</v>
      </c>
      <c r="Z107" s="155">
        <f t="shared" si="36"/>
        <v>-8.8887198681156603E-8</v>
      </c>
      <c r="AA107" s="156">
        <f t="shared" si="37"/>
        <v>-8.8376337307634043E-8</v>
      </c>
      <c r="AB107" s="157">
        <f t="shared" si="33"/>
        <v>7.7776521096920777E-5</v>
      </c>
      <c r="AC107" s="132"/>
      <c r="AD107" s="158">
        <f t="shared" si="32"/>
        <v>0.77776521096920781</v>
      </c>
      <c r="AE107" s="158"/>
      <c r="AF107" s="159"/>
      <c r="AG107" s="133">
        <v>1010</v>
      </c>
    </row>
    <row r="108" spans="1:37">
      <c r="E108" s="177">
        <v>0.50673611111111105</v>
      </c>
      <c r="F108" s="133">
        <v>1020</v>
      </c>
      <c r="G108" s="148">
        <v>13.19</v>
      </c>
      <c r="H108" s="148">
        <v>6.94</v>
      </c>
      <c r="I108" s="148">
        <v>9.1199999999999992</v>
      </c>
      <c r="J108" s="148">
        <v>13.13</v>
      </c>
      <c r="K108" s="148">
        <v>7.18</v>
      </c>
      <c r="L108" s="148">
        <v>9.24</v>
      </c>
      <c r="M108" s="118">
        <f t="shared" si="20"/>
        <v>13.16</v>
      </c>
      <c r="N108" s="118">
        <f t="shared" si="20"/>
        <v>7.0600000000000005</v>
      </c>
      <c r="O108" s="118">
        <f t="shared" si="20"/>
        <v>9.18</v>
      </c>
      <c r="P108" s="149">
        <f t="shared" si="25"/>
        <v>0.18100750680641856</v>
      </c>
      <c r="Q108" s="150">
        <f t="shared" si="26"/>
        <v>8.7096358995607744E-8</v>
      </c>
      <c r="R108" s="151">
        <f t="shared" si="27"/>
        <v>4.2943138257342004E-8</v>
      </c>
      <c r="S108" s="150">
        <f t="shared" si="28"/>
        <v>1.8441131233891903E-15</v>
      </c>
      <c r="T108" s="131">
        <v>298</v>
      </c>
      <c r="U108" s="118">
        <f t="shared" si="29"/>
        <v>286.16000000000003</v>
      </c>
      <c r="V108" s="152">
        <f t="shared" si="30"/>
        <v>0.6978289706983265</v>
      </c>
      <c r="W108" s="153">
        <f t="shared" si="31"/>
        <v>4.9868806067912832</v>
      </c>
      <c r="X108" s="154">
        <f t="shared" si="34"/>
        <v>-8.871297325622833E-8</v>
      </c>
      <c r="Y108" s="155">
        <f t="shared" si="35"/>
        <v>-8.8201188157983838E-8</v>
      </c>
      <c r="Z108" s="155">
        <f t="shared" si="36"/>
        <v>-8.8204140645959057E-8</v>
      </c>
      <c r="AA108" s="156">
        <f t="shared" si="37"/>
        <v>-8.769527396988649E-8</v>
      </c>
      <c r="AB108" s="157">
        <f t="shared" si="33"/>
        <v>7.688765900917725E-5</v>
      </c>
      <c r="AC108" s="132"/>
      <c r="AD108" s="158">
        <f t="shared" si="32"/>
        <v>0.76887659009177245</v>
      </c>
      <c r="AE108" s="158"/>
      <c r="AF108" s="159"/>
      <c r="AG108" s="133">
        <v>1020</v>
      </c>
    </row>
    <row r="109" spans="1:37">
      <c r="E109" s="177">
        <v>0.50685185185185189</v>
      </c>
      <c r="F109" s="133">
        <v>1030</v>
      </c>
      <c r="G109" s="148">
        <v>13.21</v>
      </c>
      <c r="H109" s="148">
        <v>6.94</v>
      </c>
      <c r="I109" s="148">
        <v>9.14</v>
      </c>
      <c r="J109" s="148">
        <v>13.14</v>
      </c>
      <c r="K109" s="148">
        <v>7.18</v>
      </c>
      <c r="L109" s="148">
        <v>9.2100000000000009</v>
      </c>
      <c r="M109" s="118">
        <f t="shared" si="20"/>
        <v>13.175000000000001</v>
      </c>
      <c r="N109" s="118">
        <f t="shared" si="20"/>
        <v>7.0600000000000005</v>
      </c>
      <c r="O109" s="118">
        <f t="shared" si="20"/>
        <v>9.1750000000000007</v>
      </c>
      <c r="P109" s="149">
        <f t="shared" si="25"/>
        <v>0.1809540260726529</v>
      </c>
      <c r="Q109" s="150">
        <f t="shared" si="26"/>
        <v>8.7096358995607744E-8</v>
      </c>
      <c r="R109" s="151">
        <f t="shared" si="27"/>
        <v>4.2996700254759441E-8</v>
      </c>
      <c r="S109" s="150">
        <f t="shared" si="28"/>
        <v>1.8487162327976306E-15</v>
      </c>
      <c r="T109" s="131">
        <v>298</v>
      </c>
      <c r="U109" s="118">
        <f t="shared" si="29"/>
        <v>286.17500000000001</v>
      </c>
      <c r="V109" s="152">
        <f t="shared" si="30"/>
        <v>0.6969083661320945</v>
      </c>
      <c r="W109" s="153">
        <f t="shared" si="31"/>
        <v>4.9763207613161171</v>
      </c>
      <c r="X109" s="154">
        <f t="shared" si="34"/>
        <v>-8.8074707645450073E-8</v>
      </c>
      <c r="Y109" s="155">
        <f t="shared" si="35"/>
        <v>-8.7564406343963053E-8</v>
      </c>
      <c r="Z109" s="155">
        <f t="shared" si="36"/>
        <v>-8.7567363009108608E-8</v>
      </c>
      <c r="AA109" s="156">
        <f t="shared" si="37"/>
        <v>-8.7059984111170118E-8</v>
      </c>
      <c r="AB109" s="157">
        <f t="shared" si="33"/>
        <v>7.6005627501120592E-5</v>
      </c>
      <c r="AC109" s="132"/>
      <c r="AD109" s="158">
        <f t="shared" si="32"/>
        <v>0.76005627501120587</v>
      </c>
      <c r="AE109" s="158"/>
      <c r="AF109" s="159"/>
      <c r="AG109" s="133">
        <v>1030</v>
      </c>
    </row>
    <row r="110" spans="1:37">
      <c r="E110" s="177">
        <v>0.50696759259259261</v>
      </c>
      <c r="F110" s="133">
        <v>1040</v>
      </c>
      <c r="G110" s="148">
        <v>13.22</v>
      </c>
      <c r="H110" s="148">
        <v>6.94</v>
      </c>
      <c r="I110" s="148">
        <v>9.1</v>
      </c>
      <c r="J110" s="148">
        <v>13.16</v>
      </c>
      <c r="K110" s="148">
        <v>7.18</v>
      </c>
      <c r="L110" s="148">
        <v>9.26</v>
      </c>
      <c r="M110" s="118">
        <f t="shared" si="20"/>
        <v>13.190000000000001</v>
      </c>
      <c r="N110" s="118">
        <f t="shared" si="20"/>
        <v>7.0600000000000005</v>
      </c>
      <c r="O110" s="118">
        <f t="shared" si="20"/>
        <v>9.18</v>
      </c>
      <c r="P110" s="149">
        <f t="shared" si="25"/>
        <v>0.18109779294707254</v>
      </c>
      <c r="Q110" s="150">
        <f t="shared" si="26"/>
        <v>8.7096358995607744E-8</v>
      </c>
      <c r="R110" s="151">
        <f t="shared" si="27"/>
        <v>4.3050329058835286E-8</v>
      </c>
      <c r="S110" s="150">
        <f t="shared" si="28"/>
        <v>1.8533308320739977E-15</v>
      </c>
      <c r="T110" s="131">
        <v>298</v>
      </c>
      <c r="U110" s="118">
        <f t="shared" si="29"/>
        <v>286.19</v>
      </c>
      <c r="V110" s="152">
        <f t="shared" si="30"/>
        <v>0.69598785806866592</v>
      </c>
      <c r="W110" s="153">
        <f t="shared" si="31"/>
        <v>4.9657843800066548</v>
      </c>
      <c r="X110" s="154">
        <f t="shared" si="34"/>
        <v>-8.7531979989692297E-8</v>
      </c>
      <c r="Y110" s="155">
        <f t="shared" si="35"/>
        <v>-8.7022073746227553E-8</v>
      </c>
      <c r="Z110" s="155">
        <f t="shared" si="36"/>
        <v>-8.7025044139187433E-8</v>
      </c>
      <c r="AA110" s="156">
        <f t="shared" si="37"/>
        <v>-8.6518073681401512E-8</v>
      </c>
      <c r="AB110" s="157">
        <f t="shared" si="33"/>
        <v>7.5129963783682655E-5</v>
      </c>
      <c r="AC110" s="132"/>
      <c r="AD110" s="158">
        <f t="shared" si="32"/>
        <v>0.75129963783682652</v>
      </c>
      <c r="AE110" s="158"/>
      <c r="AF110" s="159"/>
      <c r="AG110" s="133">
        <v>1040</v>
      </c>
    </row>
    <row r="111" spans="1:37">
      <c r="E111" s="177">
        <v>0.50708333333333333</v>
      </c>
      <c r="F111" s="133">
        <v>1050</v>
      </c>
      <c r="G111" s="148">
        <v>13.23</v>
      </c>
      <c r="H111" s="148">
        <v>6.95</v>
      </c>
      <c r="I111" s="148">
        <v>9.17</v>
      </c>
      <c r="J111" s="148">
        <v>13.17</v>
      </c>
      <c r="K111" s="148">
        <v>7.18</v>
      </c>
      <c r="L111" s="148">
        <v>9.19</v>
      </c>
      <c r="M111" s="118">
        <f t="shared" si="20"/>
        <v>13.2</v>
      </c>
      <c r="N111" s="118">
        <f t="shared" si="20"/>
        <v>7.0649999999999995</v>
      </c>
      <c r="O111" s="118">
        <f t="shared" si="20"/>
        <v>9.18</v>
      </c>
      <c r="P111" s="149">
        <f t="shared" si="25"/>
        <v>0.1811279083459636</v>
      </c>
      <c r="Q111" s="150">
        <f t="shared" si="26"/>
        <v>8.6099375218460073E-8</v>
      </c>
      <c r="R111" s="151">
        <f t="shared" si="27"/>
        <v>4.358503249215236E-8</v>
      </c>
      <c r="S111" s="150">
        <f t="shared" si="28"/>
        <v>1.8996550573419769E-15</v>
      </c>
      <c r="T111" s="131">
        <v>298</v>
      </c>
      <c r="U111" s="118">
        <f t="shared" si="29"/>
        <v>286.2</v>
      </c>
      <c r="V111" s="152">
        <f t="shared" si="30"/>
        <v>0.69537423963155309</v>
      </c>
      <c r="W111" s="153">
        <f t="shared" si="31"/>
        <v>4.9587731345133914</v>
      </c>
      <c r="X111" s="154">
        <f t="shared" si="34"/>
        <v>-8.8820769184072483E-8</v>
      </c>
      <c r="Y111" s="155">
        <f t="shared" si="35"/>
        <v>-8.8289584263921151E-8</v>
      </c>
      <c r="Z111" s="155">
        <f t="shared" si="36"/>
        <v>-8.8292760969347018E-8</v>
      </c>
      <c r="AA111" s="156">
        <f t="shared" si="37"/>
        <v>-8.7764714758597996E-8</v>
      </c>
      <c r="AB111" s="157">
        <f t="shared" si="33"/>
        <v>7.4259723301279448E-5</v>
      </c>
      <c r="AC111" s="132"/>
      <c r="AD111" s="158">
        <f t="shared" si="32"/>
        <v>0.74259723301279446</v>
      </c>
      <c r="AE111" s="158"/>
      <c r="AF111" s="159"/>
      <c r="AG111" s="133">
        <v>1050</v>
      </c>
    </row>
    <row r="112" spans="1:37">
      <c r="E112" s="177">
        <v>0.50719907407407405</v>
      </c>
      <c r="F112" s="133">
        <v>1060</v>
      </c>
      <c r="G112" s="148">
        <v>13.24</v>
      </c>
      <c r="H112" s="148">
        <v>6.95</v>
      </c>
      <c r="I112" s="148">
        <v>9.2100000000000009</v>
      </c>
      <c r="J112" s="148">
        <v>13.18</v>
      </c>
      <c r="K112" s="148">
        <v>7.19</v>
      </c>
      <c r="L112" s="148">
        <v>9.18</v>
      </c>
      <c r="M112" s="118">
        <f t="shared" si="20"/>
        <v>13.21</v>
      </c>
      <c r="N112" s="118">
        <f t="shared" si="20"/>
        <v>7.07</v>
      </c>
      <c r="O112" s="118">
        <f t="shared" si="20"/>
        <v>9.1950000000000003</v>
      </c>
      <c r="P112" s="149">
        <f t="shared" si="25"/>
        <v>0.18145404362160419</v>
      </c>
      <c r="Q112" s="150">
        <f t="shared" si="26"/>
        <v>8.5113803820237355E-8</v>
      </c>
      <c r="R112" s="151">
        <f t="shared" si="27"/>
        <v>4.4126377169981763E-8</v>
      </c>
      <c r="S112" s="150">
        <f t="shared" si="28"/>
        <v>1.9471371621474877E-15</v>
      </c>
      <c r="T112" s="131">
        <v>298</v>
      </c>
      <c r="U112" s="118">
        <f t="shared" si="29"/>
        <v>286.20999999999998</v>
      </c>
      <c r="V112" s="152">
        <f t="shared" si="30"/>
        <v>0.69476066407333725</v>
      </c>
      <c r="W112" s="153">
        <f t="shared" si="31"/>
        <v>4.9517722771745136</v>
      </c>
      <c r="X112" s="154">
        <f t="shared" si="34"/>
        <v>-9.0247807627832934E-8</v>
      </c>
      <c r="Y112" s="155">
        <f t="shared" si="35"/>
        <v>-8.9692818443413062E-8</v>
      </c>
      <c r="Z112" s="155">
        <f t="shared" si="36"/>
        <v>-8.9696231412690865E-8</v>
      </c>
      <c r="AA112" s="156">
        <f t="shared" si="37"/>
        <v>-8.9144613220661275E-8</v>
      </c>
      <c r="AB112" s="157">
        <f t="shared" si="33"/>
        <v>7.3376806343930777E-5</v>
      </c>
      <c r="AC112" s="132"/>
      <c r="AD112" s="158">
        <f t="shared" si="32"/>
        <v>0.73376806343930778</v>
      </c>
      <c r="AE112" s="158"/>
      <c r="AF112" s="159"/>
      <c r="AG112" s="133">
        <v>1060</v>
      </c>
    </row>
    <row r="113" spans="1:37">
      <c r="E113" s="177">
        <v>0.50731481481481477</v>
      </c>
      <c r="F113" s="133">
        <v>1070</v>
      </c>
      <c r="G113" s="148">
        <v>13.26</v>
      </c>
      <c r="H113" s="148">
        <v>6.96</v>
      </c>
      <c r="I113" s="148">
        <v>9.2200000000000006</v>
      </c>
      <c r="J113" s="148">
        <v>13.19</v>
      </c>
      <c r="K113" s="148">
        <v>7.2</v>
      </c>
      <c r="L113" s="148">
        <v>9.2100000000000009</v>
      </c>
      <c r="M113" s="118">
        <f t="shared" si="20"/>
        <v>13.225</v>
      </c>
      <c r="N113" s="118">
        <f t="shared" si="20"/>
        <v>7.08</v>
      </c>
      <c r="O113" s="118">
        <f t="shared" si="20"/>
        <v>9.2149999999999999</v>
      </c>
      <c r="P113" s="149">
        <f t="shared" si="25"/>
        <v>0.18189410271013409</v>
      </c>
      <c r="Q113" s="150">
        <f t="shared" si="26"/>
        <v>8.3176377110266823E-8</v>
      </c>
      <c r="R113" s="151">
        <f t="shared" si="27"/>
        <v>4.5210532352737385E-8</v>
      </c>
      <c r="S113" s="150">
        <f t="shared" si="28"/>
        <v>2.0439922356179139E-15</v>
      </c>
      <c r="T113" s="131">
        <v>298</v>
      </c>
      <c r="U113" s="118">
        <f t="shared" si="29"/>
        <v>286.22500000000002</v>
      </c>
      <c r="V113" s="152">
        <f t="shared" si="30"/>
        <v>0.69384038112410784</v>
      </c>
      <c r="W113" s="153">
        <f t="shared" si="31"/>
        <v>4.9412904337467181</v>
      </c>
      <c r="X113" s="154">
        <f t="shared" si="34"/>
        <v>-9.4004819697631151E-8</v>
      </c>
      <c r="Y113" s="155">
        <f t="shared" si="35"/>
        <v>-9.3395208511991418E-8</v>
      </c>
      <c r="Z113" s="155">
        <f t="shared" si="36"/>
        <v>-9.3399161775226778E-8</v>
      </c>
      <c r="AA113" s="156">
        <f t="shared" si="37"/>
        <v>-9.2793452579845233E-8</v>
      </c>
      <c r="AB113" s="157">
        <f t="shared" si="33"/>
        <v>7.2479855476329609E-5</v>
      </c>
      <c r="AC113" s="132"/>
      <c r="AD113" s="158">
        <f t="shared" si="32"/>
        <v>0.72479855476329613</v>
      </c>
      <c r="AE113" s="158"/>
      <c r="AF113" s="159"/>
      <c r="AG113" s="133">
        <v>1070</v>
      </c>
    </row>
    <row r="114" spans="1:37" s="77" customFormat="1">
      <c r="A114" s="134"/>
      <c r="B114" s="134"/>
      <c r="C114" s="134"/>
      <c r="D114" s="143"/>
      <c r="E114" s="175">
        <v>0.5074305555555555</v>
      </c>
      <c r="F114" s="137">
        <v>1080</v>
      </c>
      <c r="G114" s="138">
        <v>13.27</v>
      </c>
      <c r="H114" s="138">
        <v>6.96</v>
      </c>
      <c r="I114" s="138">
        <v>9.08</v>
      </c>
      <c r="J114" s="138">
        <v>13.21</v>
      </c>
      <c r="K114" s="138">
        <v>7.2</v>
      </c>
      <c r="L114" s="138">
        <v>9.31</v>
      </c>
      <c r="M114" s="139">
        <f t="shared" si="20"/>
        <v>13.24</v>
      </c>
      <c r="N114" s="139">
        <f t="shared" si="20"/>
        <v>7.08</v>
      </c>
      <c r="O114" s="139">
        <f t="shared" si="20"/>
        <v>9.1950000000000003</v>
      </c>
      <c r="P114" s="140">
        <f t="shared" si="25"/>
        <v>0.18154462779913505</v>
      </c>
      <c r="Q114" s="141">
        <f t="shared" si="26"/>
        <v>8.3176377110266823E-8</v>
      </c>
      <c r="R114" s="142">
        <f t="shared" si="27"/>
        <v>4.5266922419122556E-8</v>
      </c>
      <c r="S114" s="141">
        <f t="shared" si="28"/>
        <v>2.0490942652988603E-15</v>
      </c>
      <c r="T114" s="143">
        <v>298</v>
      </c>
      <c r="U114" s="139">
        <f t="shared" si="29"/>
        <v>286.24</v>
      </c>
      <c r="V114" s="144">
        <f t="shared" si="30"/>
        <v>0.69292019462711985</v>
      </c>
      <c r="W114" s="145">
        <f t="shared" si="31"/>
        <v>4.9308318732267056</v>
      </c>
      <c r="X114" s="146">
        <f t="shared" si="34"/>
        <v>-9.3043294629147462E-8</v>
      </c>
      <c r="Y114" s="146">
        <f t="shared" si="35"/>
        <v>-9.2438294381492672E-8</v>
      </c>
      <c r="Z114" s="146">
        <f t="shared" si="36"/>
        <v>-9.2442228306028816E-8</v>
      </c>
      <c r="AA114" s="146">
        <f t="shared" si="37"/>
        <v>-9.1841110823386418E-8</v>
      </c>
      <c r="AB114" s="146">
        <f t="shared" si="33"/>
        <v>7.1545877121576427E-5</v>
      </c>
      <c r="AC114" s="146">
        <f>D18</f>
        <v>8.0463015245623955E-5</v>
      </c>
      <c r="AD114" s="146">
        <f t="shared" si="32"/>
        <v>0.71545877121576429</v>
      </c>
      <c r="AE114" s="146">
        <f t="shared" ref="AE114" si="38">AC114*10000</f>
        <v>0.80463015245623959</v>
      </c>
      <c r="AF114" s="146">
        <f>(AD114-AE114)*(AD114-AE114)</f>
        <v>7.951535232334191E-3</v>
      </c>
      <c r="AG114" s="137">
        <v>1080</v>
      </c>
      <c r="AH114" s="134"/>
      <c r="AI114" s="134"/>
      <c r="AJ114" s="134"/>
      <c r="AK114" s="134"/>
    </row>
    <row r="115" spans="1:37">
      <c r="E115" s="177">
        <v>0.50754629629629633</v>
      </c>
      <c r="F115" s="133">
        <v>1090</v>
      </c>
      <c r="G115" s="148">
        <v>13.28</v>
      </c>
      <c r="H115" s="148">
        <v>6.97</v>
      </c>
      <c r="I115" s="148">
        <v>9.1199999999999992</v>
      </c>
      <c r="J115" s="148">
        <v>13.22</v>
      </c>
      <c r="K115" s="148">
        <v>7.21</v>
      </c>
      <c r="L115" s="148">
        <v>9.43</v>
      </c>
      <c r="M115" s="118">
        <f t="shared" si="20"/>
        <v>13.25</v>
      </c>
      <c r="N115" s="118">
        <f t="shared" si="20"/>
        <v>7.09</v>
      </c>
      <c r="O115" s="118">
        <f t="shared" si="20"/>
        <v>9.2749999999999986</v>
      </c>
      <c r="P115" s="149">
        <f t="shared" si="25"/>
        <v>0.18315461287224599</v>
      </c>
      <c r="Q115" s="150">
        <f t="shared" si="26"/>
        <v>8.128305161640995E-8</v>
      </c>
      <c r="R115" s="151">
        <f t="shared" si="27"/>
        <v>4.635983351253999E-8</v>
      </c>
      <c r="S115" s="150">
        <f t="shared" si="28"/>
        <v>2.1492341633104261E-15</v>
      </c>
      <c r="T115" s="131">
        <v>298</v>
      </c>
      <c r="U115" s="118">
        <f t="shared" si="29"/>
        <v>286.25</v>
      </c>
      <c r="V115" s="152">
        <f t="shared" si="30"/>
        <v>0.69230679053955113</v>
      </c>
      <c r="W115" s="153">
        <f t="shared" si="31"/>
        <v>4.9238724077778997</v>
      </c>
      <c r="X115" s="154">
        <f t="shared" si="34"/>
        <v>-9.7321068792168397E-8</v>
      </c>
      <c r="Y115" s="155">
        <f t="shared" si="35"/>
        <v>-9.6650494341216331E-8</v>
      </c>
      <c r="Z115" s="155">
        <f t="shared" si="36"/>
        <v>-9.6655114821651331E-8</v>
      </c>
      <c r="AA115" s="156">
        <f t="shared" si="37"/>
        <v>-9.5989097177848141E-8</v>
      </c>
      <c r="AB115" s="157">
        <f t="shared" si="33"/>
        <v>7.0621468036863809E-5</v>
      </c>
      <c r="AC115" s="132"/>
      <c r="AD115" s="158">
        <f t="shared" si="32"/>
        <v>0.7062146803686381</v>
      </c>
      <c r="AE115" s="158"/>
      <c r="AF115" s="159"/>
      <c r="AG115" s="133">
        <v>1090</v>
      </c>
    </row>
    <row r="116" spans="1:37">
      <c r="E116" s="177">
        <v>0.50766203703703705</v>
      </c>
      <c r="F116" s="133">
        <v>1100</v>
      </c>
      <c r="G116" s="148">
        <v>13.29</v>
      </c>
      <c r="H116" s="148">
        <v>6.97</v>
      </c>
      <c r="I116" s="148">
        <v>9.1199999999999992</v>
      </c>
      <c r="J116" s="148">
        <v>13.23</v>
      </c>
      <c r="K116" s="148">
        <v>7.22</v>
      </c>
      <c r="L116" s="148">
        <v>9.48</v>
      </c>
      <c r="M116" s="118">
        <f t="shared" si="20"/>
        <v>13.26</v>
      </c>
      <c r="N116" s="118">
        <f t="shared" si="20"/>
        <v>7.0949999999999998</v>
      </c>
      <c r="O116" s="118">
        <f t="shared" si="20"/>
        <v>9.3000000000000007</v>
      </c>
      <c r="P116" s="149">
        <f t="shared" si="25"/>
        <v>0.18367886110599216</v>
      </c>
      <c r="Q116" s="150">
        <f t="shared" si="26"/>
        <v>8.0352612218561738E-8</v>
      </c>
      <c r="R116" s="151">
        <f t="shared" si="27"/>
        <v>4.6935642401556697E-8</v>
      </c>
      <c r="S116" s="150">
        <f t="shared" si="28"/>
        <v>2.202954527646807E-15</v>
      </c>
      <c r="T116" s="131">
        <v>298</v>
      </c>
      <c r="U116" s="118">
        <f t="shared" si="29"/>
        <v>286.26</v>
      </c>
      <c r="V116" s="152">
        <f t="shared" si="30"/>
        <v>0.69169342930841127</v>
      </c>
      <c r="W116" s="153">
        <f t="shared" si="31"/>
        <v>4.9169232502495159</v>
      </c>
      <c r="X116" s="154">
        <f t="shared" si="34"/>
        <v>-9.8809449354450263E-8</v>
      </c>
      <c r="Y116" s="155">
        <f t="shared" si="35"/>
        <v>-9.8108615476228169E-8</v>
      </c>
      <c r="Z116" s="155">
        <f t="shared" si="36"/>
        <v>-9.8113586338104948E-8</v>
      </c>
      <c r="AA116" s="156">
        <f t="shared" si="37"/>
        <v>-9.7417652807280911E-8</v>
      </c>
      <c r="AB116" s="157">
        <f t="shared" si="33"/>
        <v>6.9654932396370894E-5</v>
      </c>
      <c r="AC116" s="132"/>
      <c r="AD116" s="158">
        <f t="shared" si="32"/>
        <v>0.69654932396370894</v>
      </c>
      <c r="AE116" s="158"/>
      <c r="AF116" s="159"/>
      <c r="AG116" s="133">
        <v>1100</v>
      </c>
    </row>
    <row r="117" spans="1:37">
      <c r="E117" s="177">
        <v>0.50777777777777777</v>
      </c>
      <c r="F117" s="133">
        <v>1110</v>
      </c>
      <c r="G117" s="148">
        <v>13.3</v>
      </c>
      <c r="H117" s="148">
        <v>6.99</v>
      </c>
      <c r="I117" s="148">
        <v>9.19</v>
      </c>
      <c r="J117" s="148">
        <v>13.24</v>
      </c>
      <c r="K117" s="148">
        <v>7.23</v>
      </c>
      <c r="L117" s="148">
        <v>9.36</v>
      </c>
      <c r="M117" s="118">
        <f t="shared" si="20"/>
        <v>13.27</v>
      </c>
      <c r="N117" s="118">
        <f t="shared" si="20"/>
        <v>7.11</v>
      </c>
      <c r="O117" s="118">
        <f t="shared" si="20"/>
        <v>9.2749999999999986</v>
      </c>
      <c r="P117" s="149">
        <f t="shared" si="25"/>
        <v>0.1832155987327895</v>
      </c>
      <c r="Q117" s="150">
        <f t="shared" si="26"/>
        <v>7.7624711662868932E-8</v>
      </c>
      <c r="R117" s="151">
        <f t="shared" si="27"/>
        <v>4.8625453537152603E-8</v>
      </c>
      <c r="S117" s="150">
        <f t="shared" si="28"/>
        <v>2.3644347316937865E-15</v>
      </c>
      <c r="T117" s="131">
        <v>298</v>
      </c>
      <c r="U117" s="118">
        <f t="shared" si="29"/>
        <v>286.27</v>
      </c>
      <c r="V117" s="152">
        <f t="shared" si="30"/>
        <v>0.69108011092921007</v>
      </c>
      <c r="W117" s="153">
        <f t="shared" si="31"/>
        <v>4.9099843846724927</v>
      </c>
      <c r="X117" s="154">
        <f t="shared" si="34"/>
        <v>-1.0444223358851468E-7</v>
      </c>
      <c r="Y117" s="155">
        <f t="shared" si="35"/>
        <v>-1.0364803128304461E-7</v>
      </c>
      <c r="Z117" s="155">
        <f t="shared" si="36"/>
        <v>-1.0365407057654056E-7</v>
      </c>
      <c r="AA117" s="156">
        <f t="shared" si="37"/>
        <v>-1.0286581571626609E-7</v>
      </c>
      <c r="AB117" s="157">
        <f t="shared" si="33"/>
        <v>6.8673813220053564E-5</v>
      </c>
      <c r="AC117" s="132"/>
      <c r="AD117" s="158">
        <f t="shared" si="32"/>
        <v>0.68673813220053559</v>
      </c>
      <c r="AE117" s="158"/>
      <c r="AF117" s="159"/>
      <c r="AG117" s="133">
        <v>1110</v>
      </c>
    </row>
    <row r="118" spans="1:37">
      <c r="E118" s="177">
        <v>0.50789351851851849</v>
      </c>
      <c r="F118" s="133">
        <v>1120</v>
      </c>
      <c r="G118" s="148">
        <v>13.31</v>
      </c>
      <c r="H118" s="148">
        <v>7</v>
      </c>
      <c r="I118" s="148">
        <v>9.25</v>
      </c>
      <c r="J118" s="148">
        <v>13.25</v>
      </c>
      <c r="K118" s="148">
        <v>7.25</v>
      </c>
      <c r="L118" s="148">
        <v>9.44</v>
      </c>
      <c r="M118" s="118">
        <f t="shared" si="20"/>
        <v>13.280000000000001</v>
      </c>
      <c r="N118" s="118">
        <f t="shared" si="20"/>
        <v>7.125</v>
      </c>
      <c r="O118" s="118">
        <f t="shared" si="20"/>
        <v>9.3449999999999989</v>
      </c>
      <c r="P118" s="149">
        <f t="shared" si="25"/>
        <v>0.18462909638166583</v>
      </c>
      <c r="Q118" s="150">
        <f t="shared" si="26"/>
        <v>7.4989420933245362E-8</v>
      </c>
      <c r="R118" s="151">
        <f t="shared" si="27"/>
        <v>5.0376102482307972E-8</v>
      </c>
      <c r="S118" s="150">
        <f t="shared" si="28"/>
        <v>2.5377517013079952E-15</v>
      </c>
      <c r="T118" s="131">
        <v>298</v>
      </c>
      <c r="U118" s="118">
        <f t="shared" si="29"/>
        <v>286.27999999999997</v>
      </c>
      <c r="V118" s="152">
        <f t="shared" si="30"/>
        <v>0.69046683539745946</v>
      </c>
      <c r="W118" s="153">
        <f t="shared" si="31"/>
        <v>4.9030557951035885</v>
      </c>
      <c r="X118" s="154">
        <f t="shared" si="34"/>
        <v>-1.1141507976802151E-7</v>
      </c>
      <c r="Y118" s="155">
        <f t="shared" si="35"/>
        <v>-1.1049744103011967E-7</v>
      </c>
      <c r="Z118" s="155">
        <f t="shared" si="36"/>
        <v>-1.1050499890159496E-7</v>
      </c>
      <c r="AA118" s="156">
        <f t="shared" si="37"/>
        <v>-1.0959479353863429E-7</v>
      </c>
      <c r="AB118" s="157">
        <f t="shared" si="33"/>
        <v>6.7637292798346986E-5</v>
      </c>
      <c r="AC118" s="132"/>
      <c r="AD118" s="158">
        <f t="shared" si="32"/>
        <v>0.67637292798346982</v>
      </c>
      <c r="AE118" s="158"/>
      <c r="AF118" s="159"/>
      <c r="AG118" s="133">
        <v>1120</v>
      </c>
    </row>
    <row r="119" spans="1:37">
      <c r="E119" s="177">
        <v>0.50800925925925922</v>
      </c>
      <c r="F119" s="133">
        <v>1130</v>
      </c>
      <c r="G119" s="148">
        <v>13.32</v>
      </c>
      <c r="H119" s="148">
        <v>7.01</v>
      </c>
      <c r="I119" s="148">
        <v>9.1999999999999993</v>
      </c>
      <c r="J119" s="148">
        <v>13.26</v>
      </c>
      <c r="K119" s="148">
        <v>7.26</v>
      </c>
      <c r="L119" s="148">
        <v>9.39</v>
      </c>
      <c r="M119" s="118">
        <f t="shared" si="20"/>
        <v>13.29</v>
      </c>
      <c r="N119" s="118">
        <f t="shared" si="20"/>
        <v>7.1349999999999998</v>
      </c>
      <c r="O119" s="118">
        <f t="shared" si="20"/>
        <v>9.2949999999999999</v>
      </c>
      <c r="P119" s="149">
        <f t="shared" si="25"/>
        <v>0.18367183088121605</v>
      </c>
      <c r="Q119" s="150">
        <f t="shared" si="26"/>
        <v>7.3282453313890461E-8</v>
      </c>
      <c r="R119" s="151">
        <f t="shared" si="27"/>
        <v>5.1592368097546466E-8</v>
      </c>
      <c r="S119" s="150">
        <f t="shared" si="28"/>
        <v>2.6617724459127304E-15</v>
      </c>
      <c r="T119" s="131">
        <v>298</v>
      </c>
      <c r="U119" s="118">
        <f t="shared" si="29"/>
        <v>286.29000000000002</v>
      </c>
      <c r="V119" s="152">
        <f t="shared" si="30"/>
        <v>0.68985360270866292</v>
      </c>
      <c r="W119" s="153">
        <f t="shared" si="31"/>
        <v>4.8961374656252215</v>
      </c>
      <c r="X119" s="154">
        <f t="shared" si="34"/>
        <v>-1.1451635858022156E-7</v>
      </c>
      <c r="Y119" s="155">
        <f t="shared" si="35"/>
        <v>-1.1353082203266734E-7</v>
      </c>
      <c r="Z119" s="155">
        <f t="shared" si="36"/>
        <v>-1.1353930363563312E-7</v>
      </c>
      <c r="AA119" s="156">
        <f t="shared" si="37"/>
        <v>-1.1256210270439601E-7</v>
      </c>
      <c r="AB119" s="157">
        <f t="shared" si="33"/>
        <v>6.6532268209730188E-5</v>
      </c>
      <c r="AC119" s="132"/>
      <c r="AD119" s="158">
        <f t="shared" si="32"/>
        <v>0.66532268209730183</v>
      </c>
      <c r="AE119" s="158"/>
      <c r="AF119" s="159"/>
      <c r="AG119" s="133">
        <v>1130</v>
      </c>
    </row>
    <row r="120" spans="1:37">
      <c r="E120" s="177">
        <v>0.50812499999999994</v>
      </c>
      <c r="F120" s="133">
        <v>1140</v>
      </c>
      <c r="G120" s="148">
        <v>13.33</v>
      </c>
      <c r="H120" s="148">
        <v>7.02</v>
      </c>
      <c r="I120" s="148">
        <v>9.2899999999999991</v>
      </c>
      <c r="J120" s="148">
        <v>13.27</v>
      </c>
      <c r="K120" s="148">
        <v>7.28</v>
      </c>
      <c r="L120" s="148">
        <v>9.44</v>
      </c>
      <c r="M120" s="118">
        <f t="shared" si="20"/>
        <v>13.3</v>
      </c>
      <c r="N120" s="118">
        <f t="shared" si="20"/>
        <v>7.15</v>
      </c>
      <c r="O120" s="118">
        <f t="shared" si="20"/>
        <v>9.3649999999999984</v>
      </c>
      <c r="P120" s="149">
        <f t="shared" si="25"/>
        <v>0.18508587541915372</v>
      </c>
      <c r="Q120" s="150">
        <f t="shared" si="26"/>
        <v>7.0794578438413597E-8</v>
      </c>
      <c r="R120" s="151">
        <f t="shared" si="27"/>
        <v>5.344983405864101E-8</v>
      </c>
      <c r="S120" s="150">
        <f t="shared" si="28"/>
        <v>2.8568847608962603E-15</v>
      </c>
      <c r="T120" s="131">
        <v>298</v>
      </c>
      <c r="U120" s="118">
        <f t="shared" si="29"/>
        <v>286.3</v>
      </c>
      <c r="V120" s="152">
        <f t="shared" si="30"/>
        <v>0.68924041285833904</v>
      </c>
      <c r="W120" s="153">
        <f t="shared" si="31"/>
        <v>4.8892293803456885</v>
      </c>
      <c r="X120" s="154">
        <f t="shared" si="34"/>
        <v>-1.2191526758279615E-7</v>
      </c>
      <c r="Y120" s="155">
        <f t="shared" si="35"/>
        <v>-1.2077887337822204E-7</v>
      </c>
      <c r="Z120" s="155">
        <f t="shared" si="36"/>
        <v>-1.2078946591362628E-7</v>
      </c>
      <c r="AA120" s="156">
        <f t="shared" si="37"/>
        <v>-1.1966346677458932E-7</v>
      </c>
      <c r="AB120" s="157">
        <f t="shared" si="33"/>
        <v>6.5396903688694834E-5</v>
      </c>
      <c r="AC120" s="132"/>
      <c r="AD120" s="158">
        <f t="shared" si="32"/>
        <v>0.6539690368869483</v>
      </c>
      <c r="AE120" s="158"/>
      <c r="AF120" s="159"/>
      <c r="AG120" s="133">
        <v>1140</v>
      </c>
    </row>
    <row r="121" spans="1:37">
      <c r="E121" s="177">
        <v>0.50824074074074077</v>
      </c>
      <c r="F121" s="133">
        <v>1150</v>
      </c>
      <c r="G121" s="148">
        <v>13.34</v>
      </c>
      <c r="H121" s="148">
        <v>7.03</v>
      </c>
      <c r="I121" s="148">
        <v>9.2200000000000006</v>
      </c>
      <c r="J121" s="148">
        <v>13.28</v>
      </c>
      <c r="K121" s="148">
        <v>7.28</v>
      </c>
      <c r="L121" s="148">
        <v>9.4</v>
      </c>
      <c r="M121" s="118">
        <f t="shared" si="20"/>
        <v>13.309999999999999</v>
      </c>
      <c r="N121" s="118">
        <f t="shared" si="20"/>
        <v>7.1550000000000002</v>
      </c>
      <c r="O121" s="118">
        <f t="shared" si="20"/>
        <v>9.31</v>
      </c>
      <c r="P121" s="149">
        <f t="shared" si="25"/>
        <v>0.1840295327241655</v>
      </c>
      <c r="Q121" s="150">
        <f t="shared" si="26"/>
        <v>6.9984199600227168E-8</v>
      </c>
      <c r="R121" s="151">
        <f t="shared" si="27"/>
        <v>5.4113703775927792E-8</v>
      </c>
      <c r="S121" s="150">
        <f t="shared" si="28"/>
        <v>2.9282929363488618E-15</v>
      </c>
      <c r="T121" s="131">
        <v>298</v>
      </c>
      <c r="U121" s="118">
        <f t="shared" si="29"/>
        <v>286.31</v>
      </c>
      <c r="V121" s="152">
        <f t="shared" si="30"/>
        <v>0.6886272658419953</v>
      </c>
      <c r="W121" s="153">
        <f t="shared" si="31"/>
        <v>4.8823315233988298</v>
      </c>
      <c r="X121" s="154">
        <f t="shared" si="34"/>
        <v>-1.2212680968570132E-7</v>
      </c>
      <c r="Y121" s="155">
        <f t="shared" si="35"/>
        <v>-1.209650103692172E-7</v>
      </c>
      <c r="Z121" s="155">
        <f t="shared" si="36"/>
        <v>-1.2097606263247746E-7</v>
      </c>
      <c r="AA121" s="156">
        <f t="shared" si="37"/>
        <v>-1.1982510529763016E-7</v>
      </c>
      <c r="AB121" s="157">
        <f t="shared" si="33"/>
        <v>6.4189044667126367E-5</v>
      </c>
      <c r="AC121" s="132"/>
      <c r="AD121" s="158">
        <f t="shared" si="32"/>
        <v>0.64189044667126371</v>
      </c>
      <c r="AE121" s="158"/>
      <c r="AF121" s="159"/>
      <c r="AG121" s="133">
        <v>1150</v>
      </c>
    </row>
    <row r="122" spans="1:37">
      <c r="E122" s="177">
        <v>0.50835648148148149</v>
      </c>
      <c r="F122" s="133">
        <v>1160</v>
      </c>
      <c r="G122" s="148">
        <v>13.35</v>
      </c>
      <c r="H122" s="148">
        <v>7.04</v>
      </c>
      <c r="I122" s="148">
        <v>9.27</v>
      </c>
      <c r="J122" s="148">
        <v>13.29</v>
      </c>
      <c r="K122" s="148">
        <v>7.29</v>
      </c>
      <c r="L122" s="148">
        <v>9.5</v>
      </c>
      <c r="M122" s="118">
        <f t="shared" si="20"/>
        <v>13.32</v>
      </c>
      <c r="N122" s="118">
        <f t="shared" si="20"/>
        <v>7.165</v>
      </c>
      <c r="O122" s="118">
        <f t="shared" si="20"/>
        <v>9.3849999999999998</v>
      </c>
      <c r="P122" s="149">
        <f t="shared" si="25"/>
        <v>0.18554295890184039</v>
      </c>
      <c r="Q122" s="150">
        <f t="shared" si="26"/>
        <v>6.839116472814276E-8</v>
      </c>
      <c r="R122" s="151">
        <f t="shared" si="27"/>
        <v>5.5420208923661076E-8</v>
      </c>
      <c r="S122" s="150">
        <f t="shared" si="28"/>
        <v>3.0713995571422428E-15</v>
      </c>
      <c r="T122" s="131">
        <v>298</v>
      </c>
      <c r="U122" s="118">
        <f t="shared" si="29"/>
        <v>286.32</v>
      </c>
      <c r="V122" s="152">
        <f t="shared" si="30"/>
        <v>0.68801416165514395</v>
      </c>
      <c r="W122" s="153">
        <f t="shared" si="31"/>
        <v>4.8754438789441599</v>
      </c>
      <c r="X122" s="154">
        <f t="shared" si="34"/>
        <v>-1.2689366239000617E-7</v>
      </c>
      <c r="Y122" s="155">
        <f t="shared" si="35"/>
        <v>-1.2561530615817292E-7</v>
      </c>
      <c r="Z122" s="155">
        <f t="shared" si="36"/>
        <v>-1.2562818461580971E-7</v>
      </c>
      <c r="AA122" s="156">
        <f t="shared" si="37"/>
        <v>-1.2436244736046558E-7</v>
      </c>
      <c r="AB122" s="157">
        <f t="shared" si="33"/>
        <v>6.2979321232148501E-5</v>
      </c>
      <c r="AC122" s="132"/>
      <c r="AD122" s="158">
        <f t="shared" si="32"/>
        <v>0.629793212321485</v>
      </c>
      <c r="AE122" s="158"/>
      <c r="AF122" s="159"/>
      <c r="AG122" s="133">
        <v>1160</v>
      </c>
    </row>
    <row r="123" spans="1:37">
      <c r="E123" s="177">
        <v>0.50847222222222221</v>
      </c>
      <c r="F123" s="133">
        <v>1170</v>
      </c>
      <c r="G123" s="148">
        <v>13.36</v>
      </c>
      <c r="H123" s="148">
        <v>7.06</v>
      </c>
      <c r="I123" s="148">
        <v>9.16</v>
      </c>
      <c r="J123" s="148">
        <v>13.31</v>
      </c>
      <c r="K123" s="148">
        <v>7.29</v>
      </c>
      <c r="L123" s="148">
        <v>9.5500000000000007</v>
      </c>
      <c r="M123" s="118">
        <f t="shared" si="20"/>
        <v>13.335000000000001</v>
      </c>
      <c r="N123" s="118">
        <f t="shared" si="20"/>
        <v>7.1749999999999998</v>
      </c>
      <c r="O123" s="118">
        <f t="shared" si="20"/>
        <v>9.3550000000000004</v>
      </c>
      <c r="P123" s="149">
        <f t="shared" si="25"/>
        <v>0.18499609183841492</v>
      </c>
      <c r="Q123" s="150">
        <f t="shared" si="26"/>
        <v>6.6834391756861291E-8</v>
      </c>
      <c r="R123" s="151">
        <f t="shared" si="27"/>
        <v>5.678184589880935E-8</v>
      </c>
      <c r="S123" s="150">
        <f t="shared" si="28"/>
        <v>3.2241780236761323E-15</v>
      </c>
      <c r="T123" s="131">
        <v>298</v>
      </c>
      <c r="U123" s="118">
        <f t="shared" si="29"/>
        <v>286.33499999999998</v>
      </c>
      <c r="V123" s="152">
        <f t="shared" si="30"/>
        <v>0.68709458567035098</v>
      </c>
      <c r="W123" s="153">
        <f t="shared" si="31"/>
        <v>4.8651315260969206</v>
      </c>
      <c r="X123" s="154">
        <f t="shared" si="34"/>
        <v>-1.304397365221624E-7</v>
      </c>
      <c r="Y123" s="155">
        <f t="shared" si="35"/>
        <v>-1.2906144139278514E-7</v>
      </c>
      <c r="Z123" s="155">
        <f t="shared" si="36"/>
        <v>-1.2907600518687366E-7</v>
      </c>
      <c r="AA123" s="156">
        <f t="shared" si="37"/>
        <v>-1.2771196607410864E-7</v>
      </c>
      <c r="AB123" s="157">
        <f t="shared" si="33"/>
        <v>6.1723082746651116E-5</v>
      </c>
      <c r="AC123" s="132"/>
      <c r="AD123" s="158">
        <f t="shared" si="32"/>
        <v>0.61723082746651114</v>
      </c>
      <c r="AE123" s="158"/>
      <c r="AF123" s="159"/>
      <c r="AG123" s="133">
        <v>1170</v>
      </c>
    </row>
    <row r="124" spans="1:37">
      <c r="E124" s="177">
        <v>0.50858796296296294</v>
      </c>
      <c r="F124" s="133">
        <v>1180</v>
      </c>
      <c r="G124" s="148">
        <v>13.38</v>
      </c>
      <c r="H124" s="148">
        <v>7.06</v>
      </c>
      <c r="I124" s="148">
        <v>9.14</v>
      </c>
      <c r="J124" s="148">
        <v>13.32</v>
      </c>
      <c r="K124" s="148">
        <v>7.3</v>
      </c>
      <c r="L124" s="148">
        <v>9.57</v>
      </c>
      <c r="M124" s="118">
        <f t="shared" si="20"/>
        <v>13.350000000000001</v>
      </c>
      <c r="N124" s="118">
        <f t="shared" si="20"/>
        <v>7.18</v>
      </c>
      <c r="O124" s="118">
        <f t="shared" si="20"/>
        <v>9.3550000000000004</v>
      </c>
      <c r="P124" s="149">
        <f t="shared" si="25"/>
        <v>0.18504235272313985</v>
      </c>
      <c r="Q124" s="150">
        <f t="shared" si="26"/>
        <v>6.606934480075943E-8</v>
      </c>
      <c r="R124" s="151">
        <f t="shared" si="27"/>
        <v>5.7510991476417253E-8</v>
      </c>
      <c r="S124" s="150">
        <f t="shared" si="28"/>
        <v>3.3075141406005377E-15</v>
      </c>
      <c r="T124" s="131">
        <v>298</v>
      </c>
      <c r="U124" s="118">
        <f t="shared" si="29"/>
        <v>286.35000000000002</v>
      </c>
      <c r="V124" s="152">
        <f t="shared" si="30"/>
        <v>0.68617510602667287</v>
      </c>
      <c r="W124" s="153">
        <f t="shared" si="31"/>
        <v>4.8548420625119535</v>
      </c>
      <c r="X124" s="154">
        <f t="shared" si="34"/>
        <v>-1.3132357803253601E-7</v>
      </c>
      <c r="Y124" s="155">
        <f t="shared" si="35"/>
        <v>-1.2989670352415595E-7</v>
      </c>
      <c r="Z124" s="155">
        <f t="shared" si="36"/>
        <v>-1.2991220699195026E-7</v>
      </c>
      <c r="AA124" s="156">
        <f t="shared" si="37"/>
        <v>-1.2850049905065991E-7</v>
      </c>
      <c r="AB124" s="157">
        <f t="shared" si="33"/>
        <v>6.0432371753725141E-5</v>
      </c>
      <c r="AC124" s="132"/>
      <c r="AD124" s="158">
        <f t="shared" si="32"/>
        <v>0.60432371753725145</v>
      </c>
      <c r="AE124" s="158"/>
      <c r="AF124" s="159"/>
      <c r="AG124" s="133">
        <v>1180</v>
      </c>
    </row>
    <row r="125" spans="1:37">
      <c r="E125" s="177">
        <v>0.50870370370370366</v>
      </c>
      <c r="F125" s="133">
        <v>1190</v>
      </c>
      <c r="G125" s="148">
        <v>13.38</v>
      </c>
      <c r="H125" s="148">
        <v>7.07</v>
      </c>
      <c r="I125" s="148">
        <v>9.07</v>
      </c>
      <c r="J125" s="148">
        <v>13.33</v>
      </c>
      <c r="K125" s="148">
        <v>7.3</v>
      </c>
      <c r="L125" s="148">
        <v>9.5</v>
      </c>
      <c r="M125" s="118">
        <f t="shared" si="20"/>
        <v>13.355</v>
      </c>
      <c r="N125" s="118">
        <f t="shared" si="20"/>
        <v>7.1850000000000005</v>
      </c>
      <c r="O125" s="118">
        <f t="shared" si="20"/>
        <v>9.2850000000000001</v>
      </c>
      <c r="P125" s="149">
        <f t="shared" si="25"/>
        <v>0.18367305934950398</v>
      </c>
      <c r="Q125" s="150">
        <f t="shared" si="26"/>
        <v>6.5313055264747081E-8</v>
      </c>
      <c r="R125" s="151">
        <f t="shared" si="27"/>
        <v>5.8201114911673866E-8</v>
      </c>
      <c r="S125" s="150">
        <f t="shared" si="28"/>
        <v>3.387369776961866E-15</v>
      </c>
      <c r="T125" s="131">
        <v>298</v>
      </c>
      <c r="U125" s="118">
        <f t="shared" si="29"/>
        <v>286.35500000000002</v>
      </c>
      <c r="V125" s="152">
        <f t="shared" si="30"/>
        <v>0.6858686342186372</v>
      </c>
      <c r="W125" s="153">
        <f t="shared" si="31"/>
        <v>4.8514173186315794</v>
      </c>
      <c r="X125" s="154">
        <f t="shared" si="34"/>
        <v>-1.30721459092755E-7</v>
      </c>
      <c r="Y125" s="155">
        <f t="shared" si="35"/>
        <v>-1.2927657953153616E-7</v>
      </c>
      <c r="Z125" s="155">
        <f t="shared" si="36"/>
        <v>-1.2929254995415019E-7</v>
      </c>
      <c r="AA125" s="156">
        <f t="shared" si="37"/>
        <v>-1.2786328776965095E-7</v>
      </c>
      <c r="AB125" s="157">
        <f t="shared" si="33"/>
        <v>5.9133301923532797E-5</v>
      </c>
      <c r="AC125" s="132"/>
      <c r="AD125" s="158">
        <f t="shared" si="32"/>
        <v>0.59133301923532799</v>
      </c>
      <c r="AE125" s="158"/>
      <c r="AF125" s="159"/>
      <c r="AG125" s="133">
        <v>1190</v>
      </c>
      <c r="AH125" s="174">
        <v>0</v>
      </c>
      <c r="AI125" s="174">
        <v>0.152</v>
      </c>
      <c r="AJ125" s="176">
        <f t="shared" ref="AJ125:AJ140" si="39">AI125/0.0253</f>
        <v>6.0079051383399209</v>
      </c>
      <c r="AK125" s="76">
        <f>AJ125/56000</f>
        <v>1.0728402032749859E-4</v>
      </c>
    </row>
    <row r="126" spans="1:37" s="77" customFormat="1">
      <c r="A126" s="134"/>
      <c r="B126" s="134"/>
      <c r="C126" s="134"/>
      <c r="D126" s="143"/>
      <c r="E126" s="175">
        <v>0.50881944444444438</v>
      </c>
      <c r="F126" s="137">
        <v>1200</v>
      </c>
      <c r="G126" s="138">
        <v>13.39</v>
      </c>
      <c r="H126" s="138">
        <v>7.07</v>
      </c>
      <c r="I126" s="138">
        <v>9.15</v>
      </c>
      <c r="J126" s="138">
        <v>13.34</v>
      </c>
      <c r="K126" s="138">
        <v>7.32</v>
      </c>
      <c r="L126" s="138">
        <v>9.52</v>
      </c>
      <c r="M126" s="139">
        <f t="shared" si="20"/>
        <v>13.365</v>
      </c>
      <c r="N126" s="139">
        <f t="shared" si="20"/>
        <v>7.1950000000000003</v>
      </c>
      <c r="O126" s="139">
        <f t="shared" si="20"/>
        <v>9.3350000000000009</v>
      </c>
      <c r="P126" s="140">
        <f t="shared" si="25"/>
        <v>0.18469293683180099</v>
      </c>
      <c r="Q126" s="141">
        <f t="shared" si="26"/>
        <v>6.3826348619054715E-8</v>
      </c>
      <c r="R126" s="142">
        <f t="shared" si="27"/>
        <v>5.960630529654902E-8</v>
      </c>
      <c r="S126" s="141">
        <f t="shared" si="28"/>
        <v>3.552911631105408E-15</v>
      </c>
      <c r="T126" s="143">
        <v>298</v>
      </c>
      <c r="U126" s="139">
        <f t="shared" si="29"/>
        <v>286.36500000000001</v>
      </c>
      <c r="V126" s="144">
        <f t="shared" si="30"/>
        <v>0.6852557227089805</v>
      </c>
      <c r="W126" s="145">
        <f t="shared" si="31"/>
        <v>4.8445754350507935</v>
      </c>
      <c r="X126" s="146">
        <f t="shared" si="34"/>
        <v>-1.3504726949274421E-7</v>
      </c>
      <c r="Y126" s="146">
        <f t="shared" si="35"/>
        <v>-1.3347071094023013E-7</v>
      </c>
      <c r="Z126" s="146">
        <f t="shared" si="36"/>
        <v>-1.3348911588006221E-7</v>
      </c>
      <c r="AA126" s="146">
        <f t="shared" si="37"/>
        <v>-1.3193053254428536E-7</v>
      </c>
      <c r="AB126" s="146">
        <f t="shared" si="33"/>
        <v>5.7840430247143172E-5</v>
      </c>
      <c r="AC126" s="146">
        <f>D19</f>
        <v>5.7171089779785432E-5</v>
      </c>
      <c r="AD126" s="146">
        <f t="shared" si="32"/>
        <v>0.57840430247143171</v>
      </c>
      <c r="AE126" s="146">
        <f t="shared" si="32"/>
        <v>0.57171089779785433</v>
      </c>
      <c r="AF126" s="146">
        <f>(AD126-AE126)*(AD126-AE126)</f>
        <v>4.480166612426744E-5</v>
      </c>
      <c r="AG126" s="137">
        <v>1200</v>
      </c>
      <c r="AH126" s="143">
        <v>60</v>
      </c>
      <c r="AI126" s="143">
        <v>0.159</v>
      </c>
      <c r="AJ126" s="139">
        <f t="shared" si="39"/>
        <v>6.2845849802371543</v>
      </c>
      <c r="AK126" s="135">
        <f t="shared" ref="AK126:AK140" si="40">AJ126/56000</f>
        <v>1.1222473178994918E-4</v>
      </c>
    </row>
    <row r="127" spans="1:37">
      <c r="E127" s="177">
        <v>0.50893518518518521</v>
      </c>
      <c r="F127" s="133">
        <v>1210</v>
      </c>
      <c r="G127" s="148">
        <v>13.41</v>
      </c>
      <c r="H127" s="148">
        <v>7.08</v>
      </c>
      <c r="I127" s="148">
        <v>9.18</v>
      </c>
      <c r="J127" s="148">
        <v>13.35</v>
      </c>
      <c r="K127" s="148">
        <v>7.34</v>
      </c>
      <c r="L127" s="148">
        <v>9.51</v>
      </c>
      <c r="M127" s="118">
        <f t="shared" si="20"/>
        <v>13.379999999999999</v>
      </c>
      <c r="N127" s="118">
        <f t="shared" si="20"/>
        <v>7.21</v>
      </c>
      <c r="O127" s="118">
        <f t="shared" si="20"/>
        <v>9.3449999999999989</v>
      </c>
      <c r="P127" s="149">
        <f t="shared" si="25"/>
        <v>0.18493704447739998</v>
      </c>
      <c r="Q127" s="150">
        <f t="shared" si="26"/>
        <v>6.1659500186148087E-8</v>
      </c>
      <c r="R127" s="151">
        <f t="shared" si="27"/>
        <v>6.1777958263200883E-8</v>
      </c>
      <c r="S127" s="150">
        <f t="shared" si="28"/>
        <v>3.8165161271697902E-15</v>
      </c>
      <c r="T127" s="131">
        <v>298</v>
      </c>
      <c r="U127" s="118">
        <f t="shared" si="29"/>
        <v>286.38</v>
      </c>
      <c r="V127" s="152">
        <f t="shared" si="30"/>
        <v>0.68433643570212932</v>
      </c>
      <c r="W127" s="153">
        <f t="shared" si="31"/>
        <v>4.8343315907034343</v>
      </c>
      <c r="X127" s="154">
        <f t="shared" si="34"/>
        <v>-1.4220713971501103E-7</v>
      </c>
      <c r="Y127" s="155">
        <f t="shared" si="35"/>
        <v>-1.4041768254857146E-7</v>
      </c>
      <c r="Z127" s="155">
        <f t="shared" si="36"/>
        <v>-1.4044020010259116E-7</v>
      </c>
      <c r="AA127" s="156">
        <f t="shared" si="37"/>
        <v>-1.3867269379290851E-7</v>
      </c>
      <c r="AB127" s="157">
        <f t="shared" si="33"/>
        <v>5.6505601154347156E-5</v>
      </c>
      <c r="AC127" s="132"/>
      <c r="AD127" s="158">
        <f t="shared" si="32"/>
        <v>0.56505601154347151</v>
      </c>
      <c r="AE127" s="158"/>
      <c r="AF127" s="159"/>
      <c r="AG127" s="133">
        <v>1210</v>
      </c>
      <c r="AH127" s="174">
        <v>120</v>
      </c>
      <c r="AI127" s="174">
        <v>0.157</v>
      </c>
      <c r="AJ127" s="176">
        <f t="shared" si="39"/>
        <v>6.2055335968379444</v>
      </c>
      <c r="AK127" s="76">
        <f t="shared" si="40"/>
        <v>1.1081309994353471E-4</v>
      </c>
    </row>
    <row r="128" spans="1:37">
      <c r="E128" s="177">
        <v>0.50905092592592593</v>
      </c>
      <c r="F128" s="133">
        <v>1220</v>
      </c>
      <c r="G128" s="148">
        <v>13.42</v>
      </c>
      <c r="H128" s="148">
        <v>7.08</v>
      </c>
      <c r="I128" s="148">
        <v>9</v>
      </c>
      <c r="J128" s="148">
        <v>13.36</v>
      </c>
      <c r="K128" s="148">
        <v>7.34</v>
      </c>
      <c r="L128" s="148">
        <v>9.52</v>
      </c>
      <c r="M128" s="118">
        <f t="shared" si="20"/>
        <v>13.39</v>
      </c>
      <c r="N128" s="118">
        <f t="shared" si="20"/>
        <v>7.21</v>
      </c>
      <c r="O128" s="118">
        <f t="shared" si="20"/>
        <v>9.26</v>
      </c>
      <c r="P128" s="149">
        <f t="shared" si="25"/>
        <v>0.18328546977780794</v>
      </c>
      <c r="Q128" s="150">
        <f t="shared" si="26"/>
        <v>6.1659500186148087E-8</v>
      </c>
      <c r="R128" s="151">
        <f t="shared" si="27"/>
        <v>6.1829317083151758E-8</v>
      </c>
      <c r="S128" s="150">
        <f t="shared" si="28"/>
        <v>3.8228644509689215E-15</v>
      </c>
      <c r="T128" s="131">
        <v>298</v>
      </c>
      <c r="U128" s="118">
        <f t="shared" si="29"/>
        <v>286.39</v>
      </c>
      <c r="V128" s="152">
        <f t="shared" si="30"/>
        <v>0.68372363119611568</v>
      </c>
      <c r="W128" s="153">
        <f t="shared" si="31"/>
        <v>4.8275149923043941</v>
      </c>
      <c r="X128" s="154">
        <f t="shared" si="34"/>
        <v>-1.3785746152319872E-7</v>
      </c>
      <c r="Y128" s="155">
        <f t="shared" si="35"/>
        <v>-1.3613293884711715E-7</v>
      </c>
      <c r="Z128" s="155">
        <f t="shared" si="36"/>
        <v>-1.361545116979985E-7</v>
      </c>
      <c r="AA128" s="156">
        <f t="shared" si="37"/>
        <v>-1.3445102214328168E-7</v>
      </c>
      <c r="AB128" s="157">
        <f t="shared" si="33"/>
        <v>5.5101275156330087E-5</v>
      </c>
      <c r="AC128" s="132"/>
      <c r="AD128" s="158">
        <f t="shared" si="32"/>
        <v>0.55101275156330087</v>
      </c>
      <c r="AE128" s="158"/>
      <c r="AF128" s="159"/>
      <c r="AG128" s="133">
        <v>1220</v>
      </c>
      <c r="AH128" s="174">
        <v>180</v>
      </c>
      <c r="AI128" s="174">
        <v>0.154</v>
      </c>
      <c r="AJ128" s="176">
        <f t="shared" si="39"/>
        <v>6.0869565217391308</v>
      </c>
      <c r="AK128" s="76">
        <f t="shared" si="40"/>
        <v>1.0869565217391305E-4</v>
      </c>
    </row>
    <row r="129" spans="1:37">
      <c r="E129" s="177">
        <v>0.50916666666666666</v>
      </c>
      <c r="F129" s="133">
        <v>1230</v>
      </c>
      <c r="G129" s="148">
        <v>13.43</v>
      </c>
      <c r="H129" s="148">
        <v>7.08</v>
      </c>
      <c r="I129" s="148">
        <v>9.07</v>
      </c>
      <c r="J129" s="148">
        <v>13.37</v>
      </c>
      <c r="K129" s="148">
        <v>7.34</v>
      </c>
      <c r="L129" s="148">
        <v>9.51</v>
      </c>
      <c r="M129" s="118">
        <f t="shared" si="20"/>
        <v>13.399999999999999</v>
      </c>
      <c r="N129" s="118">
        <f t="shared" si="20"/>
        <v>7.21</v>
      </c>
      <c r="O129" s="118">
        <f t="shared" si="20"/>
        <v>9.2899999999999991</v>
      </c>
      <c r="P129" s="149">
        <f t="shared" si="25"/>
        <v>0.18390994717393644</v>
      </c>
      <c r="Q129" s="150">
        <f t="shared" si="26"/>
        <v>6.1659500186148087E-8</v>
      </c>
      <c r="R129" s="151">
        <f t="shared" si="27"/>
        <v>6.1880718600020133E-8</v>
      </c>
      <c r="S129" s="150">
        <f t="shared" si="28"/>
        <v>3.8292233344548779E-15</v>
      </c>
      <c r="T129" s="131">
        <v>298</v>
      </c>
      <c r="U129" s="118">
        <f t="shared" si="29"/>
        <v>286.39999999999998</v>
      </c>
      <c r="V129" s="152">
        <f t="shared" si="30"/>
        <v>0.68311086948371036</v>
      </c>
      <c r="W129" s="153">
        <f t="shared" si="31"/>
        <v>4.8207084805911551</v>
      </c>
      <c r="X129" s="154">
        <f t="shared" si="34"/>
        <v>-1.3532450227227085E-7</v>
      </c>
      <c r="Y129" s="155">
        <f t="shared" si="35"/>
        <v>-1.3362067010834411E-7</v>
      </c>
      <c r="Z129" s="155">
        <f t="shared" si="36"/>
        <v>-1.3364212257256226E-7</v>
      </c>
      <c r="AA129" s="156">
        <f t="shared" si="37"/>
        <v>-1.3195920266915191E-7</v>
      </c>
      <c r="AB129" s="157">
        <f t="shared" si="33"/>
        <v>5.3739802848402243E-5</v>
      </c>
      <c r="AC129" s="132"/>
      <c r="AD129" s="158">
        <f t="shared" si="32"/>
        <v>0.53739802848402241</v>
      </c>
      <c r="AE129" s="158"/>
      <c r="AF129" s="159"/>
      <c r="AG129" s="133">
        <v>1230</v>
      </c>
      <c r="AH129" s="174">
        <v>240</v>
      </c>
      <c r="AI129" s="174">
        <v>0.153</v>
      </c>
      <c r="AJ129" s="176">
        <f t="shared" si="39"/>
        <v>6.0474308300395254</v>
      </c>
      <c r="AK129" s="76">
        <f t="shared" si="40"/>
        <v>1.0798983625070581E-4</v>
      </c>
    </row>
    <row r="130" spans="1:37">
      <c r="E130" s="177">
        <v>0.50928240740740738</v>
      </c>
      <c r="F130" s="133">
        <v>1240</v>
      </c>
      <c r="G130" s="148">
        <v>13.44</v>
      </c>
      <c r="H130" s="148">
        <v>7.08</v>
      </c>
      <c r="I130" s="148">
        <v>8.9700000000000006</v>
      </c>
      <c r="J130" s="148">
        <v>13.38</v>
      </c>
      <c r="K130" s="148">
        <v>7.33</v>
      </c>
      <c r="L130" s="148">
        <v>9.5</v>
      </c>
      <c r="M130" s="118">
        <f t="shared" si="20"/>
        <v>13.41</v>
      </c>
      <c r="N130" s="118">
        <f t="shared" si="20"/>
        <v>7.2050000000000001</v>
      </c>
      <c r="O130" s="118">
        <f t="shared" si="20"/>
        <v>9.2349999999999994</v>
      </c>
      <c r="P130" s="149">
        <f t="shared" si="25"/>
        <v>0.18285164545841545</v>
      </c>
      <c r="Q130" s="150">
        <f t="shared" si="26"/>
        <v>6.2373483548241788E-8</v>
      </c>
      <c r="R130" s="151">
        <f t="shared" si="27"/>
        <v>6.1223231243474892E-8</v>
      </c>
      <c r="S130" s="150">
        <f t="shared" si="28"/>
        <v>3.7482840438920002E-15</v>
      </c>
      <c r="T130" s="131">
        <v>298</v>
      </c>
      <c r="U130" s="118">
        <f t="shared" si="29"/>
        <v>286.41000000000003</v>
      </c>
      <c r="V130" s="152">
        <f t="shared" si="30"/>
        <v>0.68249815056043184</v>
      </c>
      <c r="W130" s="153">
        <f t="shared" si="31"/>
        <v>4.8139120399519841</v>
      </c>
      <c r="X130" s="154">
        <f t="shared" si="34"/>
        <v>-1.2860813855919525E-7</v>
      </c>
      <c r="Y130" s="155">
        <f t="shared" si="35"/>
        <v>-1.2702999322417558E-7</v>
      </c>
      <c r="Z130" s="155">
        <f t="shared" si="36"/>
        <v>-1.2704935858259179E-7</v>
      </c>
      <c r="AA130" s="156">
        <f t="shared" si="37"/>
        <v>-1.2549010334290797E-7</v>
      </c>
      <c r="AB130" s="157">
        <f t="shared" si="33"/>
        <v>5.2403454031230188E-5</v>
      </c>
      <c r="AC130" s="132"/>
      <c r="AD130" s="158">
        <f t="shared" si="32"/>
        <v>0.5240345403123019</v>
      </c>
      <c r="AE130" s="158"/>
      <c r="AF130" s="159"/>
      <c r="AG130" s="133">
        <v>1240</v>
      </c>
      <c r="AH130" s="174">
        <v>300</v>
      </c>
      <c r="AI130" s="174">
        <v>0.151</v>
      </c>
      <c r="AJ130" s="176">
        <f t="shared" si="39"/>
        <v>5.9683794466403164</v>
      </c>
      <c r="AK130" s="76">
        <f t="shared" si="40"/>
        <v>1.0657820440429137E-4</v>
      </c>
    </row>
    <row r="131" spans="1:37">
      <c r="E131" s="177">
        <v>0.5093981481481481</v>
      </c>
      <c r="F131" s="133">
        <v>1250</v>
      </c>
      <c r="G131" s="148">
        <v>13.46</v>
      </c>
      <c r="H131" s="148">
        <v>7.09</v>
      </c>
      <c r="I131" s="148">
        <v>8.9</v>
      </c>
      <c r="J131" s="148">
        <v>13.39</v>
      </c>
      <c r="K131" s="148">
        <v>7.34</v>
      </c>
      <c r="L131" s="148">
        <v>9.5299999999999994</v>
      </c>
      <c r="M131" s="118">
        <f t="shared" si="20"/>
        <v>13.425000000000001</v>
      </c>
      <c r="N131" s="118">
        <f t="shared" si="20"/>
        <v>7.2149999999999999</v>
      </c>
      <c r="O131" s="118">
        <f t="shared" si="20"/>
        <v>9.2149999999999999</v>
      </c>
      <c r="P131" s="149">
        <f t="shared" si="25"/>
        <v>0.18250133112094055</v>
      </c>
      <c r="Q131" s="150">
        <f t="shared" si="26"/>
        <v>6.0953689724016779E-8</v>
      </c>
      <c r="R131" s="151">
        <f t="shared" si="27"/>
        <v>6.2727444544330529E-8</v>
      </c>
      <c r="S131" s="150">
        <f t="shared" si="28"/>
        <v>3.9347322990620621E-15</v>
      </c>
      <c r="T131" s="131">
        <v>298</v>
      </c>
      <c r="U131" s="118">
        <f t="shared" si="29"/>
        <v>286.42500000000001</v>
      </c>
      <c r="V131" s="152">
        <f t="shared" si="30"/>
        <v>0.68157915239532951</v>
      </c>
      <c r="W131" s="153">
        <f t="shared" si="31"/>
        <v>4.8037362281684954</v>
      </c>
      <c r="X131" s="154">
        <f t="shared" si="34"/>
        <v>-1.3175857519641797E-7</v>
      </c>
      <c r="Y131" s="155">
        <f t="shared" si="35"/>
        <v>-1.3006101067035924E-7</v>
      </c>
      <c r="Z131" s="155">
        <f t="shared" si="36"/>
        <v>-1.300828819247792E-7</v>
      </c>
      <c r="AA131" s="156">
        <f t="shared" si="37"/>
        <v>-1.2840662507895806E-7</v>
      </c>
      <c r="AB131" s="157">
        <f t="shared" si="33"/>
        <v>5.1133025788704132E-5</v>
      </c>
      <c r="AC131" s="132"/>
      <c r="AD131" s="158">
        <f t="shared" si="32"/>
        <v>0.51133025788704134</v>
      </c>
      <c r="AE131" s="158"/>
      <c r="AF131" s="159"/>
      <c r="AG131" s="133">
        <v>1250</v>
      </c>
      <c r="AH131" s="174">
        <f>7*60</f>
        <v>420</v>
      </c>
      <c r="AI131" s="174">
        <v>0.14899999999999999</v>
      </c>
      <c r="AJ131" s="176">
        <f t="shared" si="39"/>
        <v>5.8893280632411065</v>
      </c>
      <c r="AK131" s="76">
        <f t="shared" si="40"/>
        <v>1.051665725578769E-4</v>
      </c>
    </row>
    <row r="132" spans="1:37">
      <c r="E132" s="177">
        <v>0.50951388888888893</v>
      </c>
      <c r="F132" s="133">
        <v>1260</v>
      </c>
      <c r="G132" s="148">
        <v>13.47</v>
      </c>
      <c r="H132" s="148">
        <v>7.09</v>
      </c>
      <c r="I132" s="148">
        <v>8.9600000000000009</v>
      </c>
      <c r="J132" s="148">
        <v>13.41</v>
      </c>
      <c r="K132" s="148">
        <v>7.34</v>
      </c>
      <c r="L132" s="148">
        <v>9.51</v>
      </c>
      <c r="M132" s="118">
        <f t="shared" si="20"/>
        <v>13.440000000000001</v>
      </c>
      <c r="N132" s="118">
        <f t="shared" si="20"/>
        <v>7.2149999999999999</v>
      </c>
      <c r="O132" s="118">
        <f t="shared" si="20"/>
        <v>9.2349999999999994</v>
      </c>
      <c r="P132" s="149">
        <f t="shared" si="25"/>
        <v>0.18294323214494024</v>
      </c>
      <c r="Q132" s="150">
        <f t="shared" si="26"/>
        <v>6.0953689724016779E-8</v>
      </c>
      <c r="R132" s="151">
        <f t="shared" si="27"/>
        <v>6.28056830559771E-8</v>
      </c>
      <c r="S132" s="150">
        <f t="shared" si="28"/>
        <v>3.9445538241278487E-15</v>
      </c>
      <c r="T132" s="131">
        <v>298</v>
      </c>
      <c r="U132" s="118">
        <f t="shared" si="29"/>
        <v>286.44</v>
      </c>
      <c r="V132" s="152">
        <f t="shared" si="30"/>
        <v>0.68066025048055823</v>
      </c>
      <c r="W132" s="153">
        <f t="shared" si="31"/>
        <v>4.7935829887393959</v>
      </c>
      <c r="X132" s="154">
        <f t="shared" si="34"/>
        <v>-1.2931234409438453E-7</v>
      </c>
      <c r="Y132" s="155">
        <f t="shared" si="35"/>
        <v>-1.276345475518631E-7</v>
      </c>
      <c r="Z132" s="155">
        <f t="shared" si="36"/>
        <v>-1.2765631655820053E-7</v>
      </c>
      <c r="AA132" s="156">
        <f t="shared" si="37"/>
        <v>-1.259997241267805E-7</v>
      </c>
      <c r="AB132" s="157">
        <f t="shared" si="33"/>
        <v>4.9832270812928052E-5</v>
      </c>
      <c r="AC132" s="132"/>
      <c r="AD132" s="158">
        <f t="shared" si="32"/>
        <v>0.49832270812928053</v>
      </c>
      <c r="AE132" s="158"/>
      <c r="AF132" s="159"/>
      <c r="AG132" s="133">
        <v>1260</v>
      </c>
      <c r="AH132" s="174">
        <f>8*60</f>
        <v>480</v>
      </c>
      <c r="AI132" s="174">
        <v>0.161</v>
      </c>
      <c r="AJ132" s="176">
        <f t="shared" si="39"/>
        <v>6.3636363636363642</v>
      </c>
      <c r="AK132" s="76">
        <f t="shared" si="40"/>
        <v>1.1363636363636365E-4</v>
      </c>
    </row>
    <row r="133" spans="1:37">
      <c r="E133" s="177">
        <v>0.50962962962962965</v>
      </c>
      <c r="F133" s="133">
        <v>1270</v>
      </c>
      <c r="G133" s="148">
        <v>13.48</v>
      </c>
      <c r="H133" s="148">
        <v>7.09</v>
      </c>
      <c r="I133" s="148">
        <v>8.94</v>
      </c>
      <c r="J133" s="148">
        <v>13.42</v>
      </c>
      <c r="K133" s="148">
        <v>7.34</v>
      </c>
      <c r="L133" s="148">
        <v>9.49</v>
      </c>
      <c r="M133" s="118">
        <f t="shared" si="20"/>
        <v>13.45</v>
      </c>
      <c r="N133" s="118">
        <f t="shared" si="20"/>
        <v>7.2149999999999999</v>
      </c>
      <c r="O133" s="118">
        <f t="shared" si="20"/>
        <v>9.2149999999999999</v>
      </c>
      <c r="P133" s="149">
        <f t="shared" si="25"/>
        <v>0.182577519859045</v>
      </c>
      <c r="Q133" s="150">
        <f t="shared" si="26"/>
        <v>6.0953689724016779E-8</v>
      </c>
      <c r="R133" s="151">
        <f t="shared" si="27"/>
        <v>6.28578962701824E-8</v>
      </c>
      <c r="S133" s="150">
        <f t="shared" si="28"/>
        <v>3.9511151235130101E-15</v>
      </c>
      <c r="T133" s="131">
        <v>298</v>
      </c>
      <c r="U133" s="118">
        <f t="shared" si="29"/>
        <v>286.45</v>
      </c>
      <c r="V133" s="152">
        <f t="shared" si="30"/>
        <v>0.68004770266898373</v>
      </c>
      <c r="W133" s="153">
        <f t="shared" si="31"/>
        <v>4.7868266767825682</v>
      </c>
      <c r="X133" s="154">
        <f t="shared" si="34"/>
        <v>-1.2613498286284763E-7</v>
      </c>
      <c r="Y133" s="155">
        <f t="shared" si="35"/>
        <v>-1.2449665746427743E-7</v>
      </c>
      <c r="Z133" s="155">
        <f t="shared" si="36"/>
        <v>-1.2451793712873433E-7</v>
      </c>
      <c r="AA133" s="156">
        <f t="shared" si="37"/>
        <v>-1.2290033860563319E-7</v>
      </c>
      <c r="AB133" s="157">
        <f t="shared" si="33"/>
        <v>4.8555781152192571E-5</v>
      </c>
      <c r="AC133" s="132"/>
      <c r="AD133" s="158">
        <f t="shared" si="32"/>
        <v>0.48555781152192573</v>
      </c>
      <c r="AE133" s="158"/>
      <c r="AF133" s="159"/>
      <c r="AG133" s="133">
        <v>1270</v>
      </c>
      <c r="AH133" s="174">
        <f>1*60</f>
        <v>60</v>
      </c>
      <c r="AI133" s="174">
        <v>0.14599999999999999</v>
      </c>
      <c r="AJ133" s="176">
        <f t="shared" si="39"/>
        <v>5.770750988142292</v>
      </c>
      <c r="AK133" s="76">
        <f t="shared" si="40"/>
        <v>1.0304912478825522E-4</v>
      </c>
    </row>
    <row r="134" spans="1:37">
      <c r="E134" s="177">
        <v>0.50974537037037038</v>
      </c>
      <c r="F134" s="133">
        <v>1280</v>
      </c>
      <c r="G134" s="148">
        <v>13.49</v>
      </c>
      <c r="H134" s="148">
        <v>7.1</v>
      </c>
      <c r="I134" s="148">
        <v>8.92</v>
      </c>
      <c r="J134" s="148">
        <v>13.43</v>
      </c>
      <c r="K134" s="148">
        <v>7.33</v>
      </c>
      <c r="L134" s="148">
        <v>9.48</v>
      </c>
      <c r="M134" s="118">
        <f t="shared" ref="M134:O190" si="41">(G134+J134)/2</f>
        <v>13.46</v>
      </c>
      <c r="N134" s="118">
        <f t="shared" si="41"/>
        <v>7.2149999999999999</v>
      </c>
      <c r="O134" s="118">
        <f t="shared" si="41"/>
        <v>9.1999999999999993</v>
      </c>
      <c r="P134" s="149">
        <f t="shared" si="25"/>
        <v>0.18231076735255125</v>
      </c>
      <c r="Q134" s="150">
        <f t="shared" si="26"/>
        <v>6.0953689724016779E-8</v>
      </c>
      <c r="R134" s="151">
        <f t="shared" si="27"/>
        <v>6.2910152891601923E-8</v>
      </c>
      <c r="S134" s="150">
        <f t="shared" si="28"/>
        <v>3.9576873368447294E-15</v>
      </c>
      <c r="T134" s="131">
        <v>298</v>
      </c>
      <c r="U134" s="118">
        <f t="shared" si="29"/>
        <v>286.45999999999998</v>
      </c>
      <c r="V134" s="152">
        <f t="shared" si="30"/>
        <v>0.6794351976241354</v>
      </c>
      <c r="W134" s="153">
        <f t="shared" si="31"/>
        <v>4.7800803582183073</v>
      </c>
      <c r="X134" s="154">
        <f t="shared" ref="X134:X165" si="42">-($B$2/W134)*P134*S134*AB134</f>
        <v>-1.2309858398016827E-7</v>
      </c>
      <c r="Y134" s="155">
        <f t="shared" ref="Y134:Y165" si="43">-(AB134+(5*X134))*$B$2*S134*P134/W134</f>
        <v>-1.2149712069357353E-7</v>
      </c>
      <c r="Z134" s="155">
        <f t="shared" ref="Z134:Z165" si="44">-(AB134+5*Y134)*$B$2*P134*S134/W134</f>
        <v>-1.215179550896761E-7</v>
      </c>
      <c r="AA134" s="156">
        <f t="shared" ref="AA134:AA165" si="45">-(AB134+(10*Z134))*$B$2*P134*S134/W134</f>
        <v>-1.1993678410488235E-7</v>
      </c>
      <c r="AB134" s="157">
        <f t="shared" si="33"/>
        <v>4.7310673634435071E-5</v>
      </c>
      <c r="AC134" s="132"/>
      <c r="AD134" s="158">
        <f t="shared" si="32"/>
        <v>0.47310673634435069</v>
      </c>
      <c r="AE134" s="158"/>
      <c r="AF134" s="159"/>
      <c r="AG134" s="133">
        <v>1280</v>
      </c>
      <c r="AH134" s="174">
        <f>12*60</f>
        <v>720</v>
      </c>
      <c r="AI134" s="174">
        <v>0.14499999999999999</v>
      </c>
      <c r="AJ134" s="176">
        <f t="shared" si="39"/>
        <v>5.7312252964426875</v>
      </c>
      <c r="AK134" s="76">
        <f t="shared" si="40"/>
        <v>1.0234330886504799E-4</v>
      </c>
    </row>
    <row r="135" spans="1:37">
      <c r="E135" s="177">
        <v>0.5098611111111111</v>
      </c>
      <c r="F135" s="133">
        <v>1290</v>
      </c>
      <c r="G135" s="148">
        <v>13.5</v>
      </c>
      <c r="H135" s="148">
        <v>7.1</v>
      </c>
      <c r="I135" s="148">
        <v>8.91</v>
      </c>
      <c r="J135" s="148">
        <v>13.44</v>
      </c>
      <c r="K135" s="148">
        <v>7.33</v>
      </c>
      <c r="L135" s="148">
        <v>9.43</v>
      </c>
      <c r="M135" s="118">
        <f t="shared" si="41"/>
        <v>13.469999999999999</v>
      </c>
      <c r="N135" s="118">
        <f t="shared" si="41"/>
        <v>7.2149999999999999</v>
      </c>
      <c r="O135" s="118">
        <f t="shared" si="41"/>
        <v>9.17</v>
      </c>
      <c r="P135" s="149">
        <f t="shared" ref="P135:P190" si="46">((O135/32000)*(1/((-0.026*M135+1.9067)/1000)))/1.013</f>
        <v>0.18174663025812465</v>
      </c>
      <c r="Q135" s="150">
        <f t="shared" ref="Q135:Q190" si="47">POWER(10, -N135)</f>
        <v>6.0953689724016779E-8</v>
      </c>
      <c r="R135" s="151">
        <f t="shared" ref="R135:R190" si="48">(0.00000000000001*(0.1253*EXP(0.0831*M135)))/Q135</f>
        <v>6.2962452956322038E-8</v>
      </c>
      <c r="S135" s="150">
        <f t="shared" ref="S135:S190" si="49">POWER(R135, 2)</f>
        <v>3.9642704822770659E-15</v>
      </c>
      <c r="T135" s="131">
        <v>298</v>
      </c>
      <c r="U135" s="118">
        <f t="shared" ref="U135:U190" si="50">273+M135</f>
        <v>286.47000000000003</v>
      </c>
      <c r="V135" s="152">
        <f t="shared" ref="V135:V190" si="51">((1/U135)-(1/298))*5026</f>
        <v>0.6788227353415297</v>
      </c>
      <c r="W135" s="153">
        <f t="shared" ref="W135:W190" si="52">POWER(10,V135)</f>
        <v>4.7733440175854014</v>
      </c>
      <c r="X135" s="154">
        <f t="shared" si="42"/>
        <v>-1.1993373829867837E-7</v>
      </c>
      <c r="Y135" s="155">
        <f t="shared" si="43"/>
        <v>-1.1837349039211743E-7</v>
      </c>
      <c r="Z135" s="155">
        <f t="shared" si="44"/>
        <v>-1.1839378804617589E-7</v>
      </c>
      <c r="AA135" s="156">
        <f t="shared" si="45"/>
        <v>-1.1685330967918781E-7</v>
      </c>
      <c r="AB135" s="157">
        <f t="shared" si="33"/>
        <v>4.6095564435015828E-5</v>
      </c>
      <c r="AC135" s="132"/>
      <c r="AD135" s="158">
        <f t="shared" ref="AD135:AD190" si="53">AB135*10000</f>
        <v>0.46095564435015829</v>
      </c>
      <c r="AE135" s="158"/>
      <c r="AF135" s="159"/>
      <c r="AG135" s="133">
        <v>1290</v>
      </c>
      <c r="AH135" s="174">
        <f>14*60</f>
        <v>840</v>
      </c>
      <c r="AI135" s="174">
        <v>0.129</v>
      </c>
      <c r="AJ135" s="176">
        <f t="shared" si="39"/>
        <v>5.0988142292490117</v>
      </c>
      <c r="AK135" s="76">
        <f t="shared" si="40"/>
        <v>9.1050254093732346E-5</v>
      </c>
    </row>
    <row r="136" spans="1:37">
      <c r="E136" s="177">
        <v>0.50997685185185182</v>
      </c>
      <c r="F136" s="133">
        <v>1300</v>
      </c>
      <c r="G136" s="148">
        <v>13.51</v>
      </c>
      <c r="H136" s="148">
        <v>7.08</v>
      </c>
      <c r="I136" s="148">
        <v>8.7899999999999991</v>
      </c>
      <c r="J136" s="148">
        <v>13.44</v>
      </c>
      <c r="K136" s="148">
        <v>7.32</v>
      </c>
      <c r="L136" s="148">
        <v>9.2200000000000006</v>
      </c>
      <c r="M136" s="118">
        <f t="shared" si="41"/>
        <v>13.475</v>
      </c>
      <c r="N136" s="118">
        <f t="shared" si="41"/>
        <v>7.2</v>
      </c>
      <c r="O136" s="118">
        <f t="shared" si="41"/>
        <v>9.004999999999999</v>
      </c>
      <c r="P136" s="149">
        <f t="shared" si="46"/>
        <v>0.17849128800772276</v>
      </c>
      <c r="Q136" s="150">
        <f t="shared" si="47"/>
        <v>6.3095734448019177E-8</v>
      </c>
      <c r="R136" s="151">
        <f t="shared" si="48"/>
        <v>6.0850211032623318E-8</v>
      </c>
      <c r="S136" s="150">
        <f t="shared" si="49"/>
        <v>3.702748182714793E-15</v>
      </c>
      <c r="T136" s="131">
        <v>298</v>
      </c>
      <c r="U136" s="118">
        <f t="shared" si="50"/>
        <v>286.47500000000002</v>
      </c>
      <c r="V136" s="152">
        <f t="shared" si="51"/>
        <v>0.67851652023467257</v>
      </c>
      <c r="W136" s="153">
        <f t="shared" si="52"/>
        <v>4.7699795841684622</v>
      </c>
      <c r="X136" s="154">
        <f t="shared" si="42"/>
        <v>-1.0726534902598083E-7</v>
      </c>
      <c r="Y136" s="155">
        <f t="shared" si="43"/>
        <v>-1.0598440704887572E-7</v>
      </c>
      <c r="Z136" s="155">
        <f t="shared" si="44"/>
        <v>-1.0599970380932639E-7</v>
      </c>
      <c r="AA136" s="156">
        <f t="shared" si="45"/>
        <v>-1.0473369325078377E-7</v>
      </c>
      <c r="AB136" s="157">
        <f t="shared" ref="AB136:AB190" si="54">AB135+10*(0.166666666666666*(X135+2*Y135+2*Z135+AA135))</f>
        <v>4.4911695093591745E-5</v>
      </c>
      <c r="AC136" s="132"/>
      <c r="AD136" s="158">
        <f t="shared" si="53"/>
        <v>0.44911695093591747</v>
      </c>
      <c r="AE136" s="158"/>
      <c r="AF136" s="159"/>
      <c r="AG136" s="133">
        <v>1300</v>
      </c>
      <c r="AH136" s="174">
        <f>16*60</f>
        <v>960</v>
      </c>
      <c r="AI136" s="174">
        <v>0.115</v>
      </c>
      <c r="AJ136" s="176">
        <f t="shared" si="39"/>
        <v>4.5454545454545459</v>
      </c>
      <c r="AK136" s="76">
        <f t="shared" si="40"/>
        <v>8.1168831168831182E-5</v>
      </c>
    </row>
    <row r="137" spans="1:37">
      <c r="E137" s="177">
        <v>0.51009259259259254</v>
      </c>
      <c r="F137" s="133">
        <v>1310</v>
      </c>
      <c r="G137" s="148">
        <v>13.51</v>
      </c>
      <c r="H137" s="148">
        <v>7.08</v>
      </c>
      <c r="I137" s="148">
        <v>8.48</v>
      </c>
      <c r="J137" s="148">
        <v>13.44</v>
      </c>
      <c r="K137" s="148">
        <v>7.32</v>
      </c>
      <c r="L137" s="148">
        <v>9.0500000000000007</v>
      </c>
      <c r="M137" s="118">
        <f t="shared" si="41"/>
        <v>13.475</v>
      </c>
      <c r="N137" s="118">
        <f t="shared" si="41"/>
        <v>7.2</v>
      </c>
      <c r="O137" s="118">
        <f t="shared" si="41"/>
        <v>8.7650000000000006</v>
      </c>
      <c r="P137" s="149">
        <f t="shared" si="46"/>
        <v>0.17373416317464632</v>
      </c>
      <c r="Q137" s="150">
        <f t="shared" si="47"/>
        <v>6.3095734448019177E-8</v>
      </c>
      <c r="R137" s="151">
        <f t="shared" si="48"/>
        <v>6.0850211032623318E-8</v>
      </c>
      <c r="S137" s="150">
        <f t="shared" si="49"/>
        <v>3.702748182714793E-15</v>
      </c>
      <c r="T137" s="131">
        <v>298</v>
      </c>
      <c r="U137" s="118">
        <f t="shared" si="50"/>
        <v>286.47500000000002</v>
      </c>
      <c r="V137" s="152">
        <f t="shared" si="51"/>
        <v>0.67851652023467257</v>
      </c>
      <c r="W137" s="153">
        <f t="shared" si="52"/>
        <v>4.7699795841684622</v>
      </c>
      <c r="X137" s="154">
        <f t="shared" si="42"/>
        <v>-1.0194246546331E-7</v>
      </c>
      <c r="Y137" s="155">
        <f t="shared" si="43"/>
        <v>-1.0075753369355969E-7</v>
      </c>
      <c r="Z137" s="155">
        <f t="shared" si="44"/>
        <v>-1.0077130678892856E-7</v>
      </c>
      <c r="AA137" s="156">
        <f t="shared" si="45"/>
        <v>-9.9599827930447282E-8</v>
      </c>
      <c r="AB137" s="157">
        <f t="shared" si="54"/>
        <v>4.3851749653603134E-5</v>
      </c>
      <c r="AC137" s="132"/>
      <c r="AD137" s="158">
        <f t="shared" si="53"/>
        <v>0.43851749653603134</v>
      </c>
      <c r="AE137" s="158"/>
      <c r="AF137" s="159"/>
      <c r="AG137" s="133">
        <v>1310</v>
      </c>
      <c r="AH137" s="174">
        <f>18*60</f>
        <v>1080</v>
      </c>
      <c r="AI137" s="174">
        <v>0.114</v>
      </c>
      <c r="AJ137" s="176">
        <f t="shared" si="39"/>
        <v>4.5059288537549413</v>
      </c>
      <c r="AK137" s="76">
        <f t="shared" si="40"/>
        <v>8.0463015245623955E-5</v>
      </c>
    </row>
    <row r="138" spans="1:37" s="77" customFormat="1">
      <c r="A138" s="134"/>
      <c r="B138" s="134"/>
      <c r="C138" s="134"/>
      <c r="D138" s="143"/>
      <c r="E138" s="175">
        <v>0.51020833333333337</v>
      </c>
      <c r="F138" s="137">
        <v>1320</v>
      </c>
      <c r="G138" s="138">
        <v>13.52</v>
      </c>
      <c r="H138" s="138">
        <v>7.1</v>
      </c>
      <c r="I138" s="138">
        <v>9.27</v>
      </c>
      <c r="J138" s="138">
        <v>13.46</v>
      </c>
      <c r="K138" s="138">
        <v>7.35</v>
      </c>
      <c r="L138" s="138">
        <v>9.5299999999999994</v>
      </c>
      <c r="M138" s="139">
        <f t="shared" si="41"/>
        <v>13.49</v>
      </c>
      <c r="N138" s="139">
        <f t="shared" si="41"/>
        <v>7.2249999999999996</v>
      </c>
      <c r="O138" s="139">
        <f t="shared" si="41"/>
        <v>9.3999999999999986</v>
      </c>
      <c r="P138" s="140">
        <f t="shared" si="46"/>
        <v>0.18636742375342299</v>
      </c>
      <c r="Q138" s="141">
        <f t="shared" si="47"/>
        <v>5.9566214352900919E-8</v>
      </c>
      <c r="R138" s="142">
        <f t="shared" si="48"/>
        <v>6.4536206979995318E-8</v>
      </c>
      <c r="S138" s="141">
        <f t="shared" si="49"/>
        <v>4.1649220113647967E-15</v>
      </c>
      <c r="T138" s="143">
        <v>298</v>
      </c>
      <c r="U138" s="139">
        <f t="shared" si="50"/>
        <v>286.49</v>
      </c>
      <c r="V138" s="144">
        <f t="shared" si="51"/>
        <v>0.67759793904515764</v>
      </c>
      <c r="W138" s="145">
        <f t="shared" si="52"/>
        <v>4.7599012083939698</v>
      </c>
      <c r="X138" s="146">
        <f t="shared" si="42"/>
        <v>-1.2043289087854829E-7</v>
      </c>
      <c r="Y138" s="146">
        <f t="shared" si="43"/>
        <v>-1.1874023226856946E-7</v>
      </c>
      <c r="Z138" s="146">
        <f t="shared" si="44"/>
        <v>-1.1876402222452779E-7</v>
      </c>
      <c r="AA138" s="146">
        <f t="shared" si="45"/>
        <v>-1.1709448484498741E-7</v>
      </c>
      <c r="AB138" s="146">
        <f t="shared" si="54"/>
        <v>4.2844083029671915E-5</v>
      </c>
      <c r="AC138" s="134"/>
      <c r="AD138" s="146">
        <f t="shared" si="53"/>
        <v>0.42844083029671914</v>
      </c>
      <c r="AE138" s="146"/>
      <c r="AF138" s="146"/>
      <c r="AG138" s="137">
        <v>1320</v>
      </c>
      <c r="AH138" s="143">
        <f>20*60</f>
        <v>1200</v>
      </c>
      <c r="AI138" s="143">
        <v>8.1000000000000003E-2</v>
      </c>
      <c r="AJ138" s="139">
        <f t="shared" si="39"/>
        <v>3.2015810276679844</v>
      </c>
      <c r="AK138" s="135">
        <f t="shared" si="40"/>
        <v>5.7171089779785432E-5</v>
      </c>
    </row>
    <row r="139" spans="1:37">
      <c r="E139" s="177">
        <v>0.5103240740740741</v>
      </c>
      <c r="F139" s="133">
        <v>1330</v>
      </c>
      <c r="G139" s="148">
        <v>13.53</v>
      </c>
      <c r="H139" s="148">
        <v>7.11</v>
      </c>
      <c r="I139" s="148">
        <v>9.26</v>
      </c>
      <c r="J139" s="148">
        <v>13.47</v>
      </c>
      <c r="K139" s="148">
        <v>7.37</v>
      </c>
      <c r="L139" s="148">
        <v>9.42</v>
      </c>
      <c r="M139" s="118">
        <f t="shared" si="41"/>
        <v>13.5</v>
      </c>
      <c r="N139" s="118">
        <f t="shared" si="41"/>
        <v>7.24</v>
      </c>
      <c r="O139" s="118">
        <f t="shared" si="41"/>
        <v>9.34</v>
      </c>
      <c r="P139" s="149">
        <f t="shared" si="46"/>
        <v>0.18520879273310178</v>
      </c>
      <c r="Q139" s="150">
        <f t="shared" si="47"/>
        <v>5.7543993733715586E-8</v>
      </c>
      <c r="R139" s="151">
        <f t="shared" si="48"/>
        <v>6.685968644302043E-8</v>
      </c>
      <c r="S139" s="150">
        <f t="shared" si="49"/>
        <v>4.4702176712590101E-15</v>
      </c>
      <c r="T139" s="131">
        <v>298</v>
      </c>
      <c r="U139" s="118">
        <f t="shared" si="50"/>
        <v>286.5</v>
      </c>
      <c r="V139" s="152">
        <f t="shared" si="51"/>
        <v>0.67698560502243066</v>
      </c>
      <c r="W139" s="153">
        <f t="shared" si="52"/>
        <v>4.7531947090376363</v>
      </c>
      <c r="X139" s="154">
        <f t="shared" si="42"/>
        <v>-1.2507283935258119E-7</v>
      </c>
      <c r="Y139" s="155">
        <f t="shared" si="43"/>
        <v>-1.2319519643691874E-7</v>
      </c>
      <c r="Z139" s="155">
        <f t="shared" si="44"/>
        <v>-1.2322338435475114E-7</v>
      </c>
      <c r="AA139" s="156">
        <f t="shared" si="45"/>
        <v>-1.2137308302058623E-7</v>
      </c>
      <c r="AB139" s="157">
        <f t="shared" si="54"/>
        <v>4.165652322182237E-5</v>
      </c>
      <c r="AC139" s="132"/>
      <c r="AD139" s="158">
        <f t="shared" si="53"/>
        <v>0.41656523221822372</v>
      </c>
      <c r="AE139" s="158"/>
      <c r="AF139" s="159"/>
      <c r="AG139" s="133">
        <v>1330</v>
      </c>
      <c r="AH139" s="174">
        <f>60*25</f>
        <v>1500</v>
      </c>
      <c r="AI139" s="174">
        <v>2.9000000000000001E-2</v>
      </c>
      <c r="AJ139" s="176">
        <f t="shared" si="39"/>
        <v>1.1462450592885376</v>
      </c>
      <c r="AK139" s="76">
        <f t="shared" si="40"/>
        <v>2.0468661773009599E-5</v>
      </c>
    </row>
    <row r="140" spans="1:37">
      <c r="E140" s="177">
        <v>0.51043981481481482</v>
      </c>
      <c r="F140" s="133">
        <v>1340</v>
      </c>
      <c r="G140" s="148">
        <v>13.53</v>
      </c>
      <c r="H140" s="148">
        <v>7.11</v>
      </c>
      <c r="I140" s="148">
        <v>9.09</v>
      </c>
      <c r="J140" s="148">
        <v>13.47</v>
      </c>
      <c r="K140" s="148">
        <v>7.37</v>
      </c>
      <c r="L140" s="148">
        <v>9.25</v>
      </c>
      <c r="M140" s="118">
        <f t="shared" si="41"/>
        <v>13.5</v>
      </c>
      <c r="N140" s="118">
        <f t="shared" si="41"/>
        <v>7.24</v>
      </c>
      <c r="O140" s="118">
        <f t="shared" si="41"/>
        <v>9.17</v>
      </c>
      <c r="P140" s="149">
        <f t="shared" si="46"/>
        <v>0.18183775474973696</v>
      </c>
      <c r="Q140" s="150">
        <f t="shared" si="47"/>
        <v>5.7543993733715586E-8</v>
      </c>
      <c r="R140" s="151">
        <f t="shared" si="48"/>
        <v>6.685968644302043E-8</v>
      </c>
      <c r="S140" s="150">
        <f t="shared" si="49"/>
        <v>4.4702176712590101E-15</v>
      </c>
      <c r="T140" s="131">
        <v>298</v>
      </c>
      <c r="U140" s="118">
        <f t="shared" si="50"/>
        <v>286.5</v>
      </c>
      <c r="V140" s="152">
        <f t="shared" si="51"/>
        <v>0.67698560502243066</v>
      </c>
      <c r="W140" s="153">
        <f t="shared" si="52"/>
        <v>4.7531947090376363</v>
      </c>
      <c r="X140" s="154">
        <f t="shared" si="42"/>
        <v>-1.1916421810529197E-7</v>
      </c>
      <c r="Y140" s="155">
        <f t="shared" si="43"/>
        <v>-1.1740783876087277E-7</v>
      </c>
      <c r="Z140" s="155">
        <f t="shared" si="44"/>
        <v>-1.1743372630035863E-7</v>
      </c>
      <c r="AA140" s="156">
        <f t="shared" si="45"/>
        <v>-1.1570247137474436E-7</v>
      </c>
      <c r="AB140" s="157">
        <f t="shared" si="54"/>
        <v>4.0424384748561533E-5</v>
      </c>
      <c r="AC140" s="132"/>
      <c r="AD140" s="158">
        <f t="shared" si="53"/>
        <v>0.40424384748561532</v>
      </c>
      <c r="AE140" s="158"/>
      <c r="AF140" s="159"/>
      <c r="AG140" s="133">
        <v>1340</v>
      </c>
      <c r="AH140" s="174">
        <f>30*25</f>
        <v>750</v>
      </c>
      <c r="AI140" s="174">
        <v>1E-3</v>
      </c>
      <c r="AJ140" s="176">
        <f t="shared" si="39"/>
        <v>3.9525691699604744E-2</v>
      </c>
      <c r="AK140" s="76">
        <f t="shared" si="40"/>
        <v>7.058159232072276E-7</v>
      </c>
    </row>
    <row r="141" spans="1:37">
      <c r="E141" s="177">
        <v>0.51055555555555554</v>
      </c>
      <c r="F141" s="133">
        <v>1350</v>
      </c>
      <c r="G141" s="148">
        <v>13.54</v>
      </c>
      <c r="H141" s="148">
        <v>7.11</v>
      </c>
      <c r="I141" s="148">
        <v>8.9700000000000006</v>
      </c>
      <c r="J141" s="148">
        <v>13.48</v>
      </c>
      <c r="K141" s="148">
        <v>7.36</v>
      </c>
      <c r="L141" s="148">
        <v>9.31</v>
      </c>
      <c r="M141" s="118">
        <f t="shared" si="41"/>
        <v>13.51</v>
      </c>
      <c r="N141" s="118">
        <f t="shared" si="41"/>
        <v>7.2350000000000003</v>
      </c>
      <c r="O141" s="118">
        <f t="shared" si="41"/>
        <v>9.14</v>
      </c>
      <c r="P141" s="149">
        <f t="shared" si="46"/>
        <v>0.18127316139479574</v>
      </c>
      <c r="Q141" s="150">
        <f t="shared" si="47"/>
        <v>5.8210321777087027E-8</v>
      </c>
      <c r="R141" s="151">
        <f t="shared" si="48"/>
        <v>6.6149297173254367E-8</v>
      </c>
      <c r="S141" s="150">
        <f t="shared" si="49"/>
        <v>4.3757295165155184E-15</v>
      </c>
      <c r="T141" s="131">
        <v>298</v>
      </c>
      <c r="U141" s="118">
        <f t="shared" si="50"/>
        <v>286.51</v>
      </c>
      <c r="V141" s="152">
        <f t="shared" si="51"/>
        <v>0.6763733137440423</v>
      </c>
      <c r="W141" s="153">
        <f t="shared" si="52"/>
        <v>4.7464981260171459</v>
      </c>
      <c r="X141" s="154">
        <f t="shared" si="42"/>
        <v>-1.1306472783623025E-7</v>
      </c>
      <c r="Y141" s="155">
        <f t="shared" si="43"/>
        <v>-1.1143624519984582E-7</v>
      </c>
      <c r="Z141" s="155">
        <f t="shared" si="44"/>
        <v>-1.1145970039889649E-7</v>
      </c>
      <c r="AA141" s="156">
        <f t="shared" si="45"/>
        <v>-1.0985399730638508E-7</v>
      </c>
      <c r="AB141" s="157">
        <f t="shared" si="54"/>
        <v>3.925013504922404E-5</v>
      </c>
      <c r="AC141" s="132"/>
      <c r="AD141" s="158">
        <f t="shared" si="53"/>
        <v>0.39250135049224039</v>
      </c>
      <c r="AE141" s="158"/>
      <c r="AF141" s="159"/>
      <c r="AG141" s="133">
        <v>1350</v>
      </c>
    </row>
    <row r="142" spans="1:37">
      <c r="E142" s="177">
        <v>0.51067129629629626</v>
      </c>
      <c r="F142" s="133">
        <v>1360</v>
      </c>
      <c r="G142" s="148">
        <v>13.54</v>
      </c>
      <c r="H142" s="148">
        <v>7.11</v>
      </c>
      <c r="I142" s="148">
        <v>8.99</v>
      </c>
      <c r="J142" s="148">
        <v>13.48</v>
      </c>
      <c r="K142" s="148">
        <v>7.36</v>
      </c>
      <c r="L142" s="148">
        <v>9.32</v>
      </c>
      <c r="M142" s="118">
        <f t="shared" si="41"/>
        <v>13.51</v>
      </c>
      <c r="N142" s="118">
        <f t="shared" si="41"/>
        <v>7.2350000000000003</v>
      </c>
      <c r="O142" s="118">
        <f t="shared" si="41"/>
        <v>9.1550000000000011</v>
      </c>
      <c r="P142" s="149">
        <f t="shared" si="46"/>
        <v>0.18157065564216138</v>
      </c>
      <c r="Q142" s="150">
        <f t="shared" si="47"/>
        <v>5.8210321777087027E-8</v>
      </c>
      <c r="R142" s="151">
        <f t="shared" si="48"/>
        <v>6.6149297173254367E-8</v>
      </c>
      <c r="S142" s="150">
        <f t="shared" si="49"/>
        <v>4.3757295165155184E-15</v>
      </c>
      <c r="T142" s="131">
        <v>298</v>
      </c>
      <c r="U142" s="118">
        <f t="shared" si="50"/>
        <v>286.51</v>
      </c>
      <c r="V142" s="152">
        <f t="shared" si="51"/>
        <v>0.6763733137440423</v>
      </c>
      <c r="W142" s="153">
        <f t="shared" si="52"/>
        <v>4.7464981260171459</v>
      </c>
      <c r="X142" s="154">
        <f t="shared" si="42"/>
        <v>-1.1003451169712507E-7</v>
      </c>
      <c r="Y142" s="155">
        <f t="shared" si="43"/>
        <v>-1.0844707263043659E-7</v>
      </c>
      <c r="Z142" s="155">
        <f t="shared" si="44"/>
        <v>-1.0846997419787742E-7</v>
      </c>
      <c r="AA142" s="156">
        <f t="shared" si="45"/>
        <v>-1.0690477590880515E-7</v>
      </c>
      <c r="AB142" s="157">
        <f t="shared" si="54"/>
        <v>3.8135617355323878E-5</v>
      </c>
      <c r="AC142" s="132"/>
      <c r="AD142" s="158">
        <f t="shared" si="53"/>
        <v>0.38135617355323881</v>
      </c>
      <c r="AE142" s="158"/>
      <c r="AF142" s="159"/>
      <c r="AG142" s="133">
        <v>1360</v>
      </c>
    </row>
    <row r="143" spans="1:37">
      <c r="E143" s="177">
        <v>0.51078703703703698</v>
      </c>
      <c r="F143" s="133">
        <v>1370</v>
      </c>
      <c r="G143" s="148">
        <v>13.55</v>
      </c>
      <c r="H143" s="148">
        <v>7.12</v>
      </c>
      <c r="I143" s="148">
        <v>9.23</v>
      </c>
      <c r="J143" s="148">
        <v>13.49</v>
      </c>
      <c r="K143" s="148">
        <v>7.38</v>
      </c>
      <c r="L143" s="148">
        <v>9.39</v>
      </c>
      <c r="M143" s="118">
        <f t="shared" si="41"/>
        <v>13.52</v>
      </c>
      <c r="N143" s="118">
        <f t="shared" si="41"/>
        <v>7.25</v>
      </c>
      <c r="O143" s="118">
        <f t="shared" si="41"/>
        <v>9.31</v>
      </c>
      <c r="P143" s="149">
        <f t="shared" si="46"/>
        <v>0.18467563237094206</v>
      </c>
      <c r="Q143" s="150">
        <f t="shared" si="47"/>
        <v>5.6234132519034806E-8</v>
      </c>
      <c r="R143" s="151">
        <f t="shared" si="48"/>
        <v>6.8530852282671371E-8</v>
      </c>
      <c r="S143" s="150">
        <f t="shared" si="49"/>
        <v>4.6964777145893235E-15</v>
      </c>
      <c r="T143" s="131">
        <v>298</v>
      </c>
      <c r="U143" s="118">
        <f t="shared" si="50"/>
        <v>286.52</v>
      </c>
      <c r="V143" s="152">
        <f t="shared" si="51"/>
        <v>0.67576106520551793</v>
      </c>
      <c r="W143" s="153">
        <f t="shared" si="52"/>
        <v>4.7398114439956798</v>
      </c>
      <c r="X143" s="154">
        <f t="shared" si="42"/>
        <v>-1.1686810288235876E-7</v>
      </c>
      <c r="Y143" s="155">
        <f t="shared" si="43"/>
        <v>-1.1502494678740055E-7</v>
      </c>
      <c r="Z143" s="155">
        <f t="shared" si="44"/>
        <v>-1.1505401566339491E-7</v>
      </c>
      <c r="AA143" s="156">
        <f t="shared" si="45"/>
        <v>-1.1323901153939639E-7</v>
      </c>
      <c r="AB143" s="157">
        <f t="shared" si="54"/>
        <v>3.7050995053219617E-5</v>
      </c>
      <c r="AC143" s="132"/>
      <c r="AD143" s="158">
        <f t="shared" si="53"/>
        <v>0.37050995053219615</v>
      </c>
      <c r="AE143" s="158"/>
      <c r="AF143" s="159"/>
      <c r="AG143" s="133">
        <v>1370</v>
      </c>
    </row>
    <row r="144" spans="1:37">
      <c r="E144" s="177">
        <v>0.51090277777777782</v>
      </c>
      <c r="F144" s="133">
        <v>1380</v>
      </c>
      <c r="G144" s="148">
        <v>13.56</v>
      </c>
      <c r="H144" s="148">
        <v>7.13</v>
      </c>
      <c r="I144" s="148">
        <v>9.25</v>
      </c>
      <c r="J144" s="148">
        <v>13.49</v>
      </c>
      <c r="K144" s="148">
        <v>7.39</v>
      </c>
      <c r="L144" s="148">
        <v>9.4</v>
      </c>
      <c r="M144" s="118">
        <f t="shared" si="41"/>
        <v>13.525</v>
      </c>
      <c r="N144" s="118">
        <f t="shared" si="41"/>
        <v>7.26</v>
      </c>
      <c r="O144" s="118">
        <f t="shared" si="41"/>
        <v>9.3249999999999993</v>
      </c>
      <c r="P144" s="149">
        <f t="shared" si="46"/>
        <v>0.18498863985258615</v>
      </c>
      <c r="Q144" s="150">
        <f t="shared" si="47"/>
        <v>5.4954087385762357E-8</v>
      </c>
      <c r="R144" s="151">
        <f t="shared" si="48"/>
        <v>7.0156284777149441E-8</v>
      </c>
      <c r="S144" s="150">
        <f t="shared" si="49"/>
        <v>4.9219042937324904E-15</v>
      </c>
      <c r="T144" s="131">
        <v>298</v>
      </c>
      <c r="U144" s="118">
        <f t="shared" si="50"/>
        <v>286.52499999999998</v>
      </c>
      <c r="V144" s="152">
        <f t="shared" si="51"/>
        <v>0.67545495696230529</v>
      </c>
      <c r="W144" s="153">
        <f t="shared" si="52"/>
        <v>4.7364718110735771</v>
      </c>
      <c r="X144" s="154">
        <f t="shared" si="42"/>
        <v>-1.189596647980081E-7</v>
      </c>
      <c r="Y144" s="155">
        <f t="shared" si="43"/>
        <v>-1.1698874784272941E-7</v>
      </c>
      <c r="Z144" s="155">
        <f t="shared" si="44"/>
        <v>-1.1702140188266136E-7</v>
      </c>
      <c r="AA144" s="156">
        <f t="shared" si="45"/>
        <v>-1.1508205694676477E-7</v>
      </c>
      <c r="AB144" s="157">
        <f t="shared" si="54"/>
        <v>3.5900553321014047E-5</v>
      </c>
      <c r="AC144" s="132"/>
      <c r="AD144" s="158">
        <f t="shared" si="53"/>
        <v>0.35900553321014045</v>
      </c>
      <c r="AE144" s="158"/>
      <c r="AF144" s="159"/>
      <c r="AG144" s="133">
        <v>1380</v>
      </c>
    </row>
    <row r="145" spans="1:37">
      <c r="E145" s="177">
        <v>0.51101851851851854</v>
      </c>
      <c r="F145" s="133">
        <v>1390</v>
      </c>
      <c r="G145" s="148">
        <v>13.56</v>
      </c>
      <c r="H145" s="148">
        <v>7.13</v>
      </c>
      <c r="I145" s="148">
        <v>9.27</v>
      </c>
      <c r="J145" s="148">
        <v>13.5</v>
      </c>
      <c r="K145" s="148">
        <v>7.4</v>
      </c>
      <c r="L145" s="148">
        <v>9.32</v>
      </c>
      <c r="M145" s="118">
        <f t="shared" si="41"/>
        <v>13.530000000000001</v>
      </c>
      <c r="N145" s="118">
        <f t="shared" si="41"/>
        <v>7.2650000000000006</v>
      </c>
      <c r="O145" s="118">
        <f t="shared" si="41"/>
        <v>9.2949999999999999</v>
      </c>
      <c r="P145" s="149">
        <f t="shared" si="46"/>
        <v>0.18440891846430635</v>
      </c>
      <c r="Q145" s="150">
        <f t="shared" si="47"/>
        <v>5.4325033149243234E-8</v>
      </c>
      <c r="R145" s="151">
        <f t="shared" si="48"/>
        <v>7.0998149871321931E-8</v>
      </c>
      <c r="S145" s="150">
        <f t="shared" si="49"/>
        <v>5.0407372851506902E-15</v>
      </c>
      <c r="T145" s="131">
        <v>298</v>
      </c>
      <c r="U145" s="118">
        <f t="shared" si="50"/>
        <v>286.52999999999997</v>
      </c>
      <c r="V145" s="152">
        <f t="shared" si="51"/>
        <v>0.67514885940238034</v>
      </c>
      <c r="W145" s="153">
        <f t="shared" si="52"/>
        <v>4.7331346476611262</v>
      </c>
      <c r="X145" s="154">
        <f t="shared" si="42"/>
        <v>-1.1757442330445222E-7</v>
      </c>
      <c r="Y145" s="155">
        <f t="shared" si="43"/>
        <v>-1.1558427560490633E-7</v>
      </c>
      <c r="Z145" s="155">
        <f t="shared" si="44"/>
        <v>-1.1561796224996644E-7</v>
      </c>
      <c r="AA145" s="156">
        <f t="shared" si="45"/>
        <v>-1.1366036078760481E-7</v>
      </c>
      <c r="AB145" s="157">
        <f t="shared" si="54"/>
        <v>3.4730449952354795E-5</v>
      </c>
      <c r="AC145" s="132"/>
      <c r="AD145" s="158">
        <f t="shared" si="53"/>
        <v>0.34730449952354797</v>
      </c>
      <c r="AE145" s="158"/>
      <c r="AF145" s="159"/>
      <c r="AG145" s="133">
        <v>1390</v>
      </c>
    </row>
    <row r="146" spans="1:37">
      <c r="E146" s="177">
        <v>0.51113425925925926</v>
      </c>
      <c r="F146" s="133">
        <v>1400</v>
      </c>
      <c r="G146" s="148">
        <v>13.57</v>
      </c>
      <c r="H146" s="148">
        <v>7.14</v>
      </c>
      <c r="I146" s="148">
        <v>9.2200000000000006</v>
      </c>
      <c r="J146" s="148">
        <v>13.51</v>
      </c>
      <c r="K146" s="148">
        <v>7.4</v>
      </c>
      <c r="L146" s="148">
        <v>9.2200000000000006</v>
      </c>
      <c r="M146" s="118">
        <f t="shared" si="41"/>
        <v>13.54</v>
      </c>
      <c r="N146" s="118">
        <f t="shared" si="41"/>
        <v>7.27</v>
      </c>
      <c r="O146" s="118">
        <f t="shared" si="41"/>
        <v>9.2200000000000006</v>
      </c>
      <c r="P146" s="149">
        <f t="shared" si="46"/>
        <v>0.18295154132601807</v>
      </c>
      <c r="Q146" s="150">
        <f t="shared" si="47"/>
        <v>5.3703179637025192E-8</v>
      </c>
      <c r="R146" s="151">
        <f t="shared" si="48"/>
        <v>7.1879977149424409E-8</v>
      </c>
      <c r="S146" s="150">
        <f t="shared" si="49"/>
        <v>5.166731115001775E-15</v>
      </c>
      <c r="T146" s="131">
        <v>298</v>
      </c>
      <c r="U146" s="118">
        <f t="shared" si="50"/>
        <v>286.54000000000002</v>
      </c>
      <c r="V146" s="152">
        <f t="shared" si="51"/>
        <v>0.67453669633015467</v>
      </c>
      <c r="W146" s="153">
        <f t="shared" si="52"/>
        <v>4.7264677217260926</v>
      </c>
      <c r="X146" s="154">
        <f t="shared" si="42"/>
        <v>-1.1574403536052986E-7</v>
      </c>
      <c r="Y146" s="155">
        <f t="shared" si="43"/>
        <v>-1.1374896055672848E-7</v>
      </c>
      <c r="Z146" s="155">
        <f t="shared" si="44"/>
        <v>-1.137833495726321E-7</v>
      </c>
      <c r="AA146" s="156">
        <f t="shared" si="45"/>
        <v>-1.1182147826085064E-7</v>
      </c>
      <c r="AB146" s="157">
        <f t="shared" si="54"/>
        <v>3.3574384519351798E-5</v>
      </c>
      <c r="AC146" s="132"/>
      <c r="AD146" s="158">
        <f t="shared" si="53"/>
        <v>0.33574384519351796</v>
      </c>
      <c r="AE146" s="158"/>
      <c r="AF146" s="159"/>
      <c r="AG146" s="133">
        <v>1400</v>
      </c>
    </row>
    <row r="147" spans="1:37">
      <c r="E147" s="177">
        <v>0.51124999999999998</v>
      </c>
      <c r="F147" s="133">
        <v>1410</v>
      </c>
      <c r="G147" s="148">
        <v>13.57</v>
      </c>
      <c r="H147" s="148">
        <v>7.14</v>
      </c>
      <c r="I147" s="148">
        <v>8.9700000000000006</v>
      </c>
      <c r="J147" s="148">
        <v>13.51</v>
      </c>
      <c r="K147" s="148">
        <v>7.41</v>
      </c>
      <c r="L147" s="148">
        <v>9.31</v>
      </c>
      <c r="M147" s="118">
        <f t="shared" si="41"/>
        <v>13.54</v>
      </c>
      <c r="N147" s="118">
        <f t="shared" si="41"/>
        <v>7.2750000000000004</v>
      </c>
      <c r="O147" s="118">
        <f t="shared" si="41"/>
        <v>9.14</v>
      </c>
      <c r="P147" s="149">
        <f t="shared" si="46"/>
        <v>0.18136410929715888</v>
      </c>
      <c r="Q147" s="150">
        <f t="shared" si="47"/>
        <v>5.3088444423098755E-8</v>
      </c>
      <c r="R147" s="151">
        <f t="shared" si="48"/>
        <v>7.2712308057028718E-8</v>
      </c>
      <c r="S147" s="150">
        <f t="shared" si="49"/>
        <v>5.2870797429802431E-15</v>
      </c>
      <c r="T147" s="131">
        <v>298</v>
      </c>
      <c r="U147" s="118">
        <f t="shared" si="50"/>
        <v>286.54000000000002</v>
      </c>
      <c r="V147" s="152">
        <f t="shared" si="51"/>
        <v>0.67453669633015467</v>
      </c>
      <c r="W147" s="153">
        <f t="shared" si="52"/>
        <v>4.7264677217260926</v>
      </c>
      <c r="X147" s="154">
        <f t="shared" si="42"/>
        <v>-1.13433691373772E-7</v>
      </c>
      <c r="Y147" s="155">
        <f t="shared" si="43"/>
        <v>-1.1145025668719566E-7</v>
      </c>
      <c r="Z147" s="155">
        <f t="shared" si="44"/>
        <v>-1.1148493785738654E-7</v>
      </c>
      <c r="AA147" s="156">
        <f t="shared" si="45"/>
        <v>-1.0953497151198891E-7</v>
      </c>
      <c r="AB147" s="157">
        <f t="shared" si="54"/>
        <v>3.2436667629551631E-5</v>
      </c>
      <c r="AC147" s="132"/>
      <c r="AD147" s="158">
        <f t="shared" si="53"/>
        <v>0.3243666762955163</v>
      </c>
      <c r="AE147" s="158"/>
      <c r="AF147" s="159"/>
      <c r="AG147" s="133">
        <v>1410</v>
      </c>
    </row>
    <row r="148" spans="1:37">
      <c r="E148" s="177">
        <v>0.5113657407407407</v>
      </c>
      <c r="F148" s="133">
        <v>1420</v>
      </c>
      <c r="G148" s="148">
        <v>13.58</v>
      </c>
      <c r="H148" s="148">
        <v>7.15</v>
      </c>
      <c r="I148" s="148">
        <v>8.89</v>
      </c>
      <c r="J148" s="148">
        <v>13.52</v>
      </c>
      <c r="K148" s="148">
        <v>7.42</v>
      </c>
      <c r="L148" s="148">
        <v>9.35</v>
      </c>
      <c r="M148" s="118">
        <f t="shared" si="41"/>
        <v>13.55</v>
      </c>
      <c r="N148" s="118">
        <f t="shared" si="41"/>
        <v>7.2850000000000001</v>
      </c>
      <c r="O148" s="118">
        <f t="shared" si="41"/>
        <v>9.120000000000001</v>
      </c>
      <c r="P148" s="149">
        <f t="shared" si="46"/>
        <v>0.18099752115956291</v>
      </c>
      <c r="Q148" s="150">
        <f t="shared" si="47"/>
        <v>5.1880003892896032E-8</v>
      </c>
      <c r="R148" s="151">
        <f t="shared" si="48"/>
        <v>7.4467852367457803E-8</v>
      </c>
      <c r="S148" s="150">
        <f t="shared" si="49"/>
        <v>5.545461036221491E-15</v>
      </c>
      <c r="T148" s="131">
        <v>298</v>
      </c>
      <c r="U148" s="118">
        <f t="shared" si="50"/>
        <v>286.55</v>
      </c>
      <c r="V148" s="152">
        <f t="shared" si="51"/>
        <v>0.67392457598437261</v>
      </c>
      <c r="W148" s="153">
        <f t="shared" si="52"/>
        <v>4.7198106509279087</v>
      </c>
      <c r="X148" s="154">
        <f t="shared" si="42"/>
        <v>-1.1481790756539563E-7</v>
      </c>
      <c r="Y148" s="155">
        <f t="shared" si="43"/>
        <v>-1.1271344761921336E-7</v>
      </c>
      <c r="Z148" s="155">
        <f t="shared" si="44"/>
        <v>-1.1275201957857923E-7</v>
      </c>
      <c r="AA148" s="156">
        <f t="shared" si="45"/>
        <v>-1.1068471764605952E-7</v>
      </c>
      <c r="AB148" s="157">
        <f t="shared" si="54"/>
        <v>3.1321935876260095E-5</v>
      </c>
      <c r="AC148" s="132"/>
      <c r="AD148" s="158">
        <f t="shared" si="53"/>
        <v>0.31321935876260093</v>
      </c>
      <c r="AE148" s="158"/>
      <c r="AF148" s="159"/>
      <c r="AG148" s="133">
        <v>1420</v>
      </c>
    </row>
    <row r="149" spans="1:37">
      <c r="E149" s="177">
        <v>0.51148148148148143</v>
      </c>
      <c r="F149" s="133">
        <v>1430</v>
      </c>
      <c r="G149" s="148">
        <v>13.58</v>
      </c>
      <c r="H149" s="148">
        <v>7.16</v>
      </c>
      <c r="I149" s="148">
        <v>9.18</v>
      </c>
      <c r="J149" s="148">
        <v>13.52</v>
      </c>
      <c r="K149" s="148">
        <v>7.43</v>
      </c>
      <c r="L149" s="148">
        <v>9.35</v>
      </c>
      <c r="M149" s="118">
        <f t="shared" si="41"/>
        <v>13.55</v>
      </c>
      <c r="N149" s="118">
        <f t="shared" si="41"/>
        <v>7.2949999999999999</v>
      </c>
      <c r="O149" s="118">
        <f t="shared" si="41"/>
        <v>9.2650000000000006</v>
      </c>
      <c r="P149" s="149">
        <f t="shared" si="46"/>
        <v>0.18387522297624453</v>
      </c>
      <c r="Q149" s="150">
        <f t="shared" si="47"/>
        <v>5.0699070827470363E-8</v>
      </c>
      <c r="R149" s="151">
        <f t="shared" si="48"/>
        <v>7.6202431477817319E-8</v>
      </c>
      <c r="S149" s="150">
        <f t="shared" si="49"/>
        <v>5.8068105631314434E-15</v>
      </c>
      <c r="T149" s="131">
        <v>298</v>
      </c>
      <c r="U149" s="118">
        <f t="shared" si="50"/>
        <v>286.55</v>
      </c>
      <c r="V149" s="152">
        <f t="shared" si="51"/>
        <v>0.67392457598437261</v>
      </c>
      <c r="W149" s="153">
        <f t="shared" si="52"/>
        <v>4.7198106509279087</v>
      </c>
      <c r="X149" s="154">
        <f t="shared" si="42"/>
        <v>-1.1774436450641978E-7</v>
      </c>
      <c r="Y149" s="155">
        <f t="shared" si="43"/>
        <v>-1.1544862952619738E-7</v>
      </c>
      <c r="Z149" s="155">
        <f t="shared" si="44"/>
        <v>-1.1549339089648894E-7</v>
      </c>
      <c r="AA149" s="156">
        <f t="shared" si="45"/>
        <v>-1.1324067180610185E-7</v>
      </c>
      <c r="AB149" s="157">
        <f t="shared" si="54"/>
        <v>3.0194546610248366E-5</v>
      </c>
      <c r="AC149" s="132"/>
      <c r="AD149" s="158">
        <f t="shared" si="53"/>
        <v>0.30194546610248368</v>
      </c>
      <c r="AE149" s="158"/>
      <c r="AF149" s="159"/>
      <c r="AG149" s="133">
        <v>1430</v>
      </c>
    </row>
    <row r="150" spans="1:37" s="77" customFormat="1">
      <c r="A150" s="134"/>
      <c r="B150" s="134"/>
      <c r="C150" s="134"/>
      <c r="D150" s="143"/>
      <c r="E150" s="175">
        <v>0.51159722222222226</v>
      </c>
      <c r="F150" s="137">
        <v>1440</v>
      </c>
      <c r="G150" s="138">
        <v>13.59</v>
      </c>
      <c r="H150" s="138">
        <v>7.17</v>
      </c>
      <c r="I150" s="138">
        <v>9.27</v>
      </c>
      <c r="J150" s="138">
        <v>13.53</v>
      </c>
      <c r="K150" s="138">
        <v>7.46</v>
      </c>
      <c r="L150" s="138">
        <v>9.4600000000000009</v>
      </c>
      <c r="M150" s="139">
        <f t="shared" si="41"/>
        <v>13.559999999999999</v>
      </c>
      <c r="N150" s="139">
        <f t="shared" si="41"/>
        <v>7.3149999999999995</v>
      </c>
      <c r="O150" s="139">
        <f t="shared" si="41"/>
        <v>9.3650000000000002</v>
      </c>
      <c r="P150" s="140">
        <f t="shared" si="46"/>
        <v>0.18589093835932233</v>
      </c>
      <c r="Q150" s="141">
        <f t="shared" si="47"/>
        <v>4.8417236758409874E-8</v>
      </c>
      <c r="R150" s="142">
        <f t="shared" si="48"/>
        <v>7.9860077589300597E-8</v>
      </c>
      <c r="S150" s="141">
        <f t="shared" si="49"/>
        <v>6.3776319925691116E-15</v>
      </c>
      <c r="T150" s="143">
        <v>298</v>
      </c>
      <c r="U150" s="139">
        <f t="shared" si="50"/>
        <v>286.56</v>
      </c>
      <c r="V150" s="144">
        <f t="shared" si="51"/>
        <v>0.67331249836055695</v>
      </c>
      <c r="W150" s="145">
        <f t="shared" si="52"/>
        <v>4.7131634200284154</v>
      </c>
      <c r="X150" s="146">
        <f t="shared" si="42"/>
        <v>-1.2591387641616237E-7</v>
      </c>
      <c r="Y150" s="146">
        <f t="shared" si="43"/>
        <v>-1.2318411872439838E-7</v>
      </c>
      <c r="Z150" s="146">
        <f t="shared" si="44"/>
        <v>-1.23243298675551E-7</v>
      </c>
      <c r="AA150" s="146">
        <f t="shared" si="45"/>
        <v>-1.2057015494409803E-7</v>
      </c>
      <c r="AB150" s="146">
        <f t="shared" si="54"/>
        <v>2.9039764814985213E-5</v>
      </c>
      <c r="AC150" s="134"/>
      <c r="AD150" s="146">
        <f t="shared" si="53"/>
        <v>0.29039764814985214</v>
      </c>
      <c r="AE150" s="146"/>
      <c r="AF150" s="146"/>
      <c r="AG150" s="137">
        <v>1440</v>
      </c>
      <c r="AH150" s="134"/>
      <c r="AI150" s="134"/>
      <c r="AJ150" s="134"/>
      <c r="AK150" s="134"/>
    </row>
    <row r="151" spans="1:37">
      <c r="E151" s="177">
        <v>0.51171296296296298</v>
      </c>
      <c r="F151" s="133">
        <v>1450</v>
      </c>
      <c r="G151" s="148">
        <v>13.59</v>
      </c>
      <c r="H151" s="148">
        <v>7.19</v>
      </c>
      <c r="I151" s="148">
        <v>9.34</v>
      </c>
      <c r="J151" s="148">
        <v>13.54</v>
      </c>
      <c r="K151" s="148">
        <v>7.47</v>
      </c>
      <c r="L151" s="148">
        <v>9.27</v>
      </c>
      <c r="M151" s="118">
        <f t="shared" si="41"/>
        <v>13.565</v>
      </c>
      <c r="N151" s="118">
        <f t="shared" si="41"/>
        <v>7.33</v>
      </c>
      <c r="O151" s="118">
        <f t="shared" si="41"/>
        <v>9.3049999999999997</v>
      </c>
      <c r="P151" s="149">
        <f t="shared" si="46"/>
        <v>0.18471541697496638</v>
      </c>
      <c r="Q151" s="150">
        <f t="shared" si="47"/>
        <v>4.6773514128719769E-8</v>
      </c>
      <c r="R151" s="151">
        <f t="shared" si="48"/>
        <v>8.2700888828514926E-8</v>
      </c>
      <c r="S151" s="150">
        <f t="shared" si="49"/>
        <v>6.8394370130263847E-15</v>
      </c>
      <c r="T151" s="131">
        <v>298</v>
      </c>
      <c r="U151" s="118">
        <f t="shared" si="50"/>
        <v>286.565</v>
      </c>
      <c r="V151" s="152">
        <f t="shared" si="51"/>
        <v>0.67300647556799087</v>
      </c>
      <c r="W151" s="153">
        <f t="shared" si="52"/>
        <v>4.709843489785511</v>
      </c>
      <c r="X151" s="154">
        <f t="shared" si="42"/>
        <v>-1.2857449083562344E-7</v>
      </c>
      <c r="Y151" s="155">
        <f t="shared" si="43"/>
        <v>-1.2560202300238309E-7</v>
      </c>
      <c r="Z151" s="155">
        <f t="shared" si="44"/>
        <v>-1.2567074242691456E-7</v>
      </c>
      <c r="AA151" s="156">
        <f t="shared" si="45"/>
        <v>-1.2276381661843357E-7</v>
      </c>
      <c r="AB151" s="157">
        <f t="shared" si="54"/>
        <v>2.7807533371384951E-5</v>
      </c>
      <c r="AC151" s="132"/>
      <c r="AD151" s="158">
        <f t="shared" si="53"/>
        <v>0.27807533371384952</v>
      </c>
      <c r="AE151" s="158"/>
      <c r="AF151" s="159"/>
      <c r="AG151" s="133">
        <v>1450</v>
      </c>
    </row>
    <row r="152" spans="1:37">
      <c r="E152" s="177">
        <v>0.5118287037037037</v>
      </c>
      <c r="F152" s="133">
        <v>1460</v>
      </c>
      <c r="G152" s="148">
        <v>13.61</v>
      </c>
      <c r="H152" s="148">
        <v>7.22</v>
      </c>
      <c r="I152" s="148">
        <v>9.5</v>
      </c>
      <c r="J152" s="148">
        <v>13.54</v>
      </c>
      <c r="K152" s="148">
        <v>7.5</v>
      </c>
      <c r="L152" s="148">
        <v>9.64</v>
      </c>
      <c r="M152" s="118">
        <f t="shared" si="41"/>
        <v>13.574999999999999</v>
      </c>
      <c r="N152" s="118">
        <f t="shared" si="41"/>
        <v>7.3599999999999994</v>
      </c>
      <c r="O152" s="118">
        <f t="shared" si="41"/>
        <v>9.57</v>
      </c>
      <c r="P152" s="149">
        <f t="shared" si="46"/>
        <v>0.19000777503079441</v>
      </c>
      <c r="Q152" s="150">
        <f t="shared" si="47"/>
        <v>4.3651583224016566E-8</v>
      </c>
      <c r="R152" s="151">
        <f t="shared" si="48"/>
        <v>8.8689269108497513E-8</v>
      </c>
      <c r="S152" s="150">
        <f t="shared" si="49"/>
        <v>7.8657864549994914E-15</v>
      </c>
      <c r="T152" s="131">
        <v>298</v>
      </c>
      <c r="U152" s="118">
        <f t="shared" si="50"/>
        <v>286.57499999999999</v>
      </c>
      <c r="V152" s="152">
        <f t="shared" si="51"/>
        <v>0.67239446201874087</v>
      </c>
      <c r="W152" s="153">
        <f t="shared" si="52"/>
        <v>4.7032109902163617</v>
      </c>
      <c r="X152" s="154">
        <f t="shared" si="42"/>
        <v>-1.4543745090352115E-7</v>
      </c>
      <c r="Y152" s="155">
        <f t="shared" si="43"/>
        <v>-1.4145417266899528E-7</v>
      </c>
      <c r="Z152" s="155">
        <f t="shared" si="44"/>
        <v>-1.4156326771566364E-7</v>
      </c>
      <c r="AA152" s="156">
        <f t="shared" si="45"/>
        <v>-1.3768310868152737E-7</v>
      </c>
      <c r="AB152" s="157">
        <f t="shared" si="54"/>
        <v>2.6551060307530536E-5</v>
      </c>
      <c r="AC152" s="132"/>
      <c r="AD152" s="158">
        <f t="shared" si="53"/>
        <v>0.26551060307530533</v>
      </c>
      <c r="AE152" s="158"/>
      <c r="AF152" s="159"/>
      <c r="AG152" s="133">
        <v>1460</v>
      </c>
    </row>
    <row r="153" spans="1:37">
      <c r="E153" s="177">
        <v>0.51194444444444442</v>
      </c>
      <c r="F153" s="133">
        <v>1470</v>
      </c>
      <c r="G153" s="148">
        <v>13.61</v>
      </c>
      <c r="H153" s="148">
        <v>7.22</v>
      </c>
      <c r="I153" s="148">
        <v>9.27</v>
      </c>
      <c r="J153" s="148">
        <v>13.55</v>
      </c>
      <c r="K153" s="148">
        <v>7.5</v>
      </c>
      <c r="L153" s="148">
        <v>9.35</v>
      </c>
      <c r="M153" s="118">
        <f t="shared" si="41"/>
        <v>13.58</v>
      </c>
      <c r="N153" s="118">
        <f t="shared" si="41"/>
        <v>7.3599999999999994</v>
      </c>
      <c r="O153" s="118">
        <f t="shared" si="41"/>
        <v>9.3099999999999987</v>
      </c>
      <c r="P153" s="149">
        <f t="shared" si="46"/>
        <v>0.18486106638086644</v>
      </c>
      <c r="Q153" s="150">
        <f t="shared" si="47"/>
        <v>4.3651583224016566E-8</v>
      </c>
      <c r="R153" s="151">
        <f t="shared" si="48"/>
        <v>8.8726127156541331E-8</v>
      </c>
      <c r="S153" s="150">
        <f t="shared" si="49"/>
        <v>7.8723256401987407E-15</v>
      </c>
      <c r="T153" s="131">
        <v>298</v>
      </c>
      <c r="U153" s="118">
        <f t="shared" si="50"/>
        <v>286.58</v>
      </c>
      <c r="V153" s="152">
        <f t="shared" si="51"/>
        <v>0.67208847126093896</v>
      </c>
      <c r="W153" s="153">
        <f t="shared" si="52"/>
        <v>4.6998984170959286</v>
      </c>
      <c r="X153" s="154">
        <f t="shared" si="42"/>
        <v>-1.3416155687687594E-7</v>
      </c>
      <c r="Y153" s="155">
        <f t="shared" si="43"/>
        <v>-1.3058114120371484E-7</v>
      </c>
      <c r="Z153" s="155">
        <f t="shared" si="44"/>
        <v>-1.306766929898676E-7</v>
      </c>
      <c r="AA153" s="156">
        <f t="shared" si="45"/>
        <v>-1.2718672905600972E-7</v>
      </c>
      <c r="AB153" s="157">
        <f t="shared" si="54"/>
        <v>2.5135801240273262E-5</v>
      </c>
      <c r="AC153" s="132"/>
      <c r="AD153" s="158">
        <f t="shared" si="53"/>
        <v>0.25135801240273264</v>
      </c>
      <c r="AE153" s="158"/>
      <c r="AF153" s="159"/>
      <c r="AG153" s="133">
        <v>1470</v>
      </c>
    </row>
    <row r="154" spans="1:37">
      <c r="E154" s="177">
        <v>0.51206018518518515</v>
      </c>
      <c r="F154" s="133">
        <v>1480</v>
      </c>
      <c r="G154" s="148">
        <v>13.61</v>
      </c>
      <c r="H154" s="148">
        <v>7.22</v>
      </c>
      <c r="I154" s="148">
        <v>9.1999999999999993</v>
      </c>
      <c r="J154" s="148">
        <v>13.56</v>
      </c>
      <c r="K154" s="148">
        <v>7.5</v>
      </c>
      <c r="L154" s="148">
        <v>9.24</v>
      </c>
      <c r="M154" s="118">
        <f t="shared" si="41"/>
        <v>13.585000000000001</v>
      </c>
      <c r="N154" s="118">
        <f t="shared" si="41"/>
        <v>7.3599999999999994</v>
      </c>
      <c r="O154" s="118">
        <f t="shared" si="41"/>
        <v>9.2199999999999989</v>
      </c>
      <c r="P154" s="149">
        <f t="shared" si="46"/>
        <v>0.1830893299846843</v>
      </c>
      <c r="Q154" s="150">
        <f t="shared" si="47"/>
        <v>4.3651583224016566E-8</v>
      </c>
      <c r="R154" s="151">
        <f t="shared" si="48"/>
        <v>8.8763000522286112E-8</v>
      </c>
      <c r="S154" s="150">
        <f t="shared" si="49"/>
        <v>7.8788702617193651E-15</v>
      </c>
      <c r="T154" s="131">
        <v>298</v>
      </c>
      <c r="U154" s="118">
        <f t="shared" si="50"/>
        <v>286.58499999999998</v>
      </c>
      <c r="V154" s="152">
        <f t="shared" si="51"/>
        <v>0.67178249118027789</v>
      </c>
      <c r="W154" s="153">
        <f t="shared" si="52"/>
        <v>4.6965882925580571</v>
      </c>
      <c r="X154" s="154">
        <f t="shared" si="42"/>
        <v>-1.2616306129686374E-7</v>
      </c>
      <c r="Y154" s="155">
        <f t="shared" si="43"/>
        <v>-1.2282324915829054E-7</v>
      </c>
      <c r="Z154" s="155">
        <f t="shared" si="44"/>
        <v>-1.2291166128943497E-7</v>
      </c>
      <c r="AA154" s="156">
        <f t="shared" si="45"/>
        <v>-1.1965558035708639E-7</v>
      </c>
      <c r="AB154" s="157">
        <f t="shared" si="54"/>
        <v>2.3829361316406517E-5</v>
      </c>
      <c r="AC154" s="132"/>
      <c r="AD154" s="158">
        <f t="shared" si="53"/>
        <v>0.23829361316406517</v>
      </c>
      <c r="AE154" s="158"/>
      <c r="AF154" s="159"/>
      <c r="AG154" s="133">
        <v>1480</v>
      </c>
    </row>
    <row r="155" spans="1:37">
      <c r="E155" s="177">
        <v>0.51217592592592587</v>
      </c>
      <c r="F155" s="133">
        <v>1490</v>
      </c>
      <c r="G155" s="148">
        <v>13.62</v>
      </c>
      <c r="H155" s="148">
        <v>7.24</v>
      </c>
      <c r="I155" s="148">
        <v>9.42</v>
      </c>
      <c r="J155" s="148">
        <v>13.56</v>
      </c>
      <c r="K155" s="148">
        <v>7.52</v>
      </c>
      <c r="L155" s="148">
        <v>9.52</v>
      </c>
      <c r="M155" s="118">
        <f t="shared" si="41"/>
        <v>13.59</v>
      </c>
      <c r="N155" s="118">
        <f t="shared" si="41"/>
        <v>7.38</v>
      </c>
      <c r="O155" s="118">
        <f t="shared" si="41"/>
        <v>9.4699999999999989</v>
      </c>
      <c r="P155" s="149">
        <f t="shared" si="46"/>
        <v>0.18806952934710178</v>
      </c>
      <c r="Q155" s="150">
        <f t="shared" si="47"/>
        <v>4.1686938347033516E-8</v>
      </c>
      <c r="R155" s="151">
        <f t="shared" si="48"/>
        <v>9.2984899057744604E-8</v>
      </c>
      <c r="S155" s="150">
        <f t="shared" si="49"/>
        <v>8.6461914527789542E-15</v>
      </c>
      <c r="T155" s="131">
        <v>298</v>
      </c>
      <c r="U155" s="118">
        <f t="shared" si="50"/>
        <v>286.58999999999997</v>
      </c>
      <c r="V155" s="152">
        <f t="shared" si="51"/>
        <v>0.67147652177619321</v>
      </c>
      <c r="W155" s="153">
        <f t="shared" si="52"/>
        <v>4.6932806147094182</v>
      </c>
      <c r="X155" s="154">
        <f t="shared" si="42"/>
        <v>-1.3497739464767867E-7</v>
      </c>
      <c r="Y155" s="155">
        <f t="shared" si="43"/>
        <v>-1.3094676280172169E-7</v>
      </c>
      <c r="Z155" s="155">
        <f t="shared" si="44"/>
        <v>-1.3106712364525441E-7</v>
      </c>
      <c r="AA155" s="156">
        <f t="shared" si="45"/>
        <v>-1.2714966432436814E-7</v>
      </c>
      <c r="AB155" s="157">
        <f t="shared" si="54"/>
        <v>2.2600547212157521E-5</v>
      </c>
      <c r="AC155" s="132"/>
      <c r="AD155" s="158">
        <f t="shared" si="53"/>
        <v>0.22600547212157521</v>
      </c>
      <c r="AE155" s="158"/>
      <c r="AF155" s="159"/>
      <c r="AG155" s="133">
        <v>1490</v>
      </c>
    </row>
    <row r="156" spans="1:37">
      <c r="E156" s="177">
        <v>0.5122916666666667</v>
      </c>
      <c r="F156" s="133">
        <v>1500</v>
      </c>
      <c r="G156" s="148">
        <v>13.63</v>
      </c>
      <c r="H156" s="148">
        <v>7.24</v>
      </c>
      <c r="I156" s="148">
        <v>9.2799999999999994</v>
      </c>
      <c r="J156" s="148">
        <v>13.57</v>
      </c>
      <c r="K156" s="148">
        <v>7.52</v>
      </c>
      <c r="L156" s="148">
        <v>9.4</v>
      </c>
      <c r="M156" s="118">
        <f t="shared" si="41"/>
        <v>13.600000000000001</v>
      </c>
      <c r="N156" s="118">
        <f t="shared" si="41"/>
        <v>7.38</v>
      </c>
      <c r="O156" s="118">
        <f t="shared" si="41"/>
        <v>9.34</v>
      </c>
      <c r="P156" s="149">
        <f t="shared" si="46"/>
        <v>0.18551884544130223</v>
      </c>
      <c r="Q156" s="150">
        <f t="shared" si="47"/>
        <v>4.1686938347033516E-8</v>
      </c>
      <c r="R156" s="151">
        <f t="shared" si="48"/>
        <v>9.3062201623629229E-8</v>
      </c>
      <c r="S156" s="150">
        <f t="shared" si="49"/>
        <v>8.660573371037018E-15</v>
      </c>
      <c r="T156" s="131">
        <v>298</v>
      </c>
      <c r="U156" s="118">
        <f t="shared" si="50"/>
        <v>286.60000000000002</v>
      </c>
      <c r="V156" s="152">
        <f t="shared" si="51"/>
        <v>0.67086461499552541</v>
      </c>
      <c r="W156" s="153">
        <f t="shared" si="52"/>
        <v>4.6866725915144691</v>
      </c>
      <c r="X156" s="154">
        <f t="shared" si="42"/>
        <v>-1.2581341357407436E-7</v>
      </c>
      <c r="Y156" s="155">
        <f t="shared" si="43"/>
        <v>-1.2209598754079889E-7</v>
      </c>
      <c r="Z156" s="155">
        <f t="shared" si="44"/>
        <v>-1.2220582683313111E-7</v>
      </c>
      <c r="AA156" s="156">
        <f t="shared" si="45"/>
        <v>-1.1859174921918483E-7</v>
      </c>
      <c r="AB156" s="157">
        <f t="shared" si="54"/>
        <v>2.1290289159047527E-5</v>
      </c>
      <c r="AC156" s="160">
        <f>D20</f>
        <v>2.0468661773009599E-5</v>
      </c>
      <c r="AD156" s="158">
        <f t="shared" si="53"/>
        <v>0.21290289159047526</v>
      </c>
      <c r="AE156" s="158">
        <f>AC156*10000</f>
        <v>0.204686617730096</v>
      </c>
      <c r="AF156" s="159">
        <f>(AD162-AE162)*(AD162-AE162)</f>
        <v>2.1214995868005106E-2</v>
      </c>
      <c r="AG156" s="133">
        <v>1500</v>
      </c>
    </row>
    <row r="157" spans="1:37">
      <c r="E157" s="177">
        <v>0.51240740740740742</v>
      </c>
      <c r="F157" s="133">
        <v>1510</v>
      </c>
      <c r="G157" s="148">
        <v>13.63</v>
      </c>
      <c r="H157" s="148">
        <v>7.24</v>
      </c>
      <c r="I157" s="148">
        <v>9.1199999999999992</v>
      </c>
      <c r="J157" s="148">
        <v>13.57</v>
      </c>
      <c r="K157" s="148">
        <v>7.51</v>
      </c>
      <c r="L157" s="148">
        <v>9.14</v>
      </c>
      <c r="M157" s="118">
        <f t="shared" si="41"/>
        <v>13.600000000000001</v>
      </c>
      <c r="N157" s="118">
        <f t="shared" si="41"/>
        <v>7.375</v>
      </c>
      <c r="O157" s="118">
        <f t="shared" si="41"/>
        <v>9.129999999999999</v>
      </c>
      <c r="P157" s="149">
        <f t="shared" si="46"/>
        <v>0.18134765084358556</v>
      </c>
      <c r="Q157" s="150">
        <f t="shared" si="47"/>
        <v>4.2169650342858199E-8</v>
      </c>
      <c r="R157" s="151">
        <f t="shared" si="48"/>
        <v>9.199692741062667E-8</v>
      </c>
      <c r="S157" s="150">
        <f t="shared" si="49"/>
        <v>8.4634346529961122E-15</v>
      </c>
      <c r="T157" s="131">
        <v>298</v>
      </c>
      <c r="U157" s="118">
        <f t="shared" si="50"/>
        <v>286.60000000000002</v>
      </c>
      <c r="V157" s="152">
        <f t="shared" si="51"/>
        <v>0.67086461499552541</v>
      </c>
      <c r="W157" s="153">
        <f t="shared" si="52"/>
        <v>4.6866725915144691</v>
      </c>
      <c r="X157" s="154">
        <f t="shared" si="42"/>
        <v>-1.132886844566837E-7</v>
      </c>
      <c r="Y157" s="155">
        <f t="shared" si="43"/>
        <v>-1.1009107201431357E-7</v>
      </c>
      <c r="Z157" s="155">
        <f t="shared" si="44"/>
        <v>-1.1018132573542119E-7</v>
      </c>
      <c r="AA157" s="156">
        <f t="shared" si="45"/>
        <v>-1.0706887212894628E-7</v>
      </c>
      <c r="AB157" s="157">
        <f t="shared" si="54"/>
        <v>2.0068607839812332E-5</v>
      </c>
      <c r="AC157" s="132"/>
      <c r="AD157" s="158">
        <f t="shared" si="53"/>
        <v>0.20068607839812333</v>
      </c>
      <c r="AE157" s="158"/>
      <c r="AF157" s="159"/>
      <c r="AG157" s="133">
        <v>1510</v>
      </c>
    </row>
    <row r="158" spans="1:37">
      <c r="E158" s="177">
        <v>0.51252314814814814</v>
      </c>
      <c r="F158" s="133">
        <v>1520</v>
      </c>
      <c r="G158" s="148">
        <v>13.64</v>
      </c>
      <c r="H158" s="148">
        <v>7.25</v>
      </c>
      <c r="I158" s="148">
        <v>9.1999999999999993</v>
      </c>
      <c r="J158" s="148">
        <v>13.58</v>
      </c>
      <c r="K158" s="148">
        <v>7.53</v>
      </c>
      <c r="L158" s="148">
        <v>9.26</v>
      </c>
      <c r="M158" s="118">
        <f t="shared" si="41"/>
        <v>13.61</v>
      </c>
      <c r="N158" s="118">
        <f t="shared" si="41"/>
        <v>7.3900000000000006</v>
      </c>
      <c r="O158" s="118">
        <f t="shared" si="41"/>
        <v>9.23</v>
      </c>
      <c r="P158" s="149">
        <f t="shared" si="46"/>
        <v>0.18336463053028998</v>
      </c>
      <c r="Q158" s="150">
        <f t="shared" si="47"/>
        <v>4.0738027780411109E-8</v>
      </c>
      <c r="R158" s="151">
        <f t="shared" si="48"/>
        <v>9.5309067703691654E-8</v>
      </c>
      <c r="S158" s="150">
        <f t="shared" si="49"/>
        <v>9.0838183865468794E-15</v>
      </c>
      <c r="T158" s="131">
        <v>298</v>
      </c>
      <c r="U158" s="118">
        <f t="shared" si="50"/>
        <v>286.61</v>
      </c>
      <c r="V158" s="152">
        <f t="shared" si="51"/>
        <v>0.67025275091447367</v>
      </c>
      <c r="W158" s="153">
        <f t="shared" si="52"/>
        <v>4.680074332395523</v>
      </c>
      <c r="X158" s="154">
        <f t="shared" si="42"/>
        <v>-1.1636104314290124E-7</v>
      </c>
      <c r="Y158" s="155">
        <f t="shared" si="43"/>
        <v>-1.1279173376951237E-7</v>
      </c>
      <c r="Z158" s="155">
        <f t="shared" si="44"/>
        <v>-1.129012203215306E-7</v>
      </c>
      <c r="AA158" s="156">
        <f t="shared" si="45"/>
        <v>-1.0943468062368958E-7</v>
      </c>
      <c r="AB158" s="157">
        <f t="shared" si="54"/>
        <v>1.8967103919670503E-5</v>
      </c>
      <c r="AC158" s="132"/>
      <c r="AD158" s="158">
        <f t="shared" si="53"/>
        <v>0.18967103919670503</v>
      </c>
      <c r="AE158" s="158"/>
      <c r="AF158" s="159"/>
      <c r="AG158" s="133">
        <v>1520</v>
      </c>
    </row>
    <row r="159" spans="1:37">
      <c r="E159" s="177">
        <v>0.51263888888888887</v>
      </c>
      <c r="F159" s="133">
        <v>1530</v>
      </c>
      <c r="G159" s="148">
        <v>13.64</v>
      </c>
      <c r="H159" s="148">
        <v>7.26</v>
      </c>
      <c r="I159" s="148">
        <v>9.32</v>
      </c>
      <c r="J159" s="148">
        <v>13.59</v>
      </c>
      <c r="K159" s="148">
        <v>7.54</v>
      </c>
      <c r="L159" s="148">
        <v>9.4</v>
      </c>
      <c r="M159" s="118">
        <f t="shared" si="41"/>
        <v>13.615</v>
      </c>
      <c r="N159" s="118">
        <f t="shared" si="41"/>
        <v>7.4</v>
      </c>
      <c r="O159" s="118">
        <f t="shared" si="41"/>
        <v>9.36</v>
      </c>
      <c r="P159" s="149">
        <f t="shared" si="46"/>
        <v>0.18596279931499315</v>
      </c>
      <c r="Q159" s="150">
        <f t="shared" si="47"/>
        <v>3.981071705534957E-8</v>
      </c>
      <c r="R159" s="151">
        <f t="shared" si="48"/>
        <v>9.7569632843389496E-8</v>
      </c>
      <c r="S159" s="150">
        <f t="shared" si="49"/>
        <v>9.5198332531938297E-15</v>
      </c>
      <c r="T159" s="131">
        <v>298</v>
      </c>
      <c r="U159" s="118">
        <f t="shared" si="50"/>
        <v>286.61500000000001</v>
      </c>
      <c r="V159" s="152">
        <f t="shared" si="51"/>
        <v>0.66994683488490525</v>
      </c>
      <c r="W159" s="153">
        <f t="shared" si="52"/>
        <v>4.6767788596475555</v>
      </c>
      <c r="X159" s="154">
        <f t="shared" si="42"/>
        <v>-1.1639691093167676E-7</v>
      </c>
      <c r="Y159" s="155">
        <f t="shared" si="43"/>
        <v>-1.1259943208543052E-7</v>
      </c>
      <c r="Z159" s="155">
        <f t="shared" si="44"/>
        <v>-1.12723325799381E-7</v>
      </c>
      <c r="AA159" s="156">
        <f t="shared" si="45"/>
        <v>-1.0904165653917937E-7</v>
      </c>
      <c r="AB159" s="157">
        <f t="shared" si="54"/>
        <v>1.7838467866422712E-5</v>
      </c>
      <c r="AC159" s="132"/>
      <c r="AD159" s="158">
        <f t="shared" si="53"/>
        <v>0.17838467866422714</v>
      </c>
      <c r="AE159" s="158"/>
      <c r="AF159" s="159"/>
      <c r="AG159" s="133">
        <v>1530</v>
      </c>
    </row>
    <row r="160" spans="1:37">
      <c r="E160" s="177">
        <v>0.51275462962962959</v>
      </c>
      <c r="F160" s="133">
        <v>1540</v>
      </c>
      <c r="G160" s="148">
        <v>13.65</v>
      </c>
      <c r="H160" s="148">
        <v>7.27</v>
      </c>
      <c r="I160" s="148">
        <v>9.3699999999999992</v>
      </c>
      <c r="J160" s="148">
        <v>13.59</v>
      </c>
      <c r="K160" s="148">
        <v>7.55</v>
      </c>
      <c r="L160" s="148">
        <v>9.4700000000000006</v>
      </c>
      <c r="M160" s="118">
        <f t="shared" si="41"/>
        <v>13.620000000000001</v>
      </c>
      <c r="N160" s="118">
        <f t="shared" si="41"/>
        <v>7.41</v>
      </c>
      <c r="O160" s="118">
        <f t="shared" si="41"/>
        <v>9.42</v>
      </c>
      <c r="P160" s="149">
        <f t="shared" si="46"/>
        <v>0.18717053931705463</v>
      </c>
      <c r="Q160" s="150">
        <f t="shared" si="47"/>
        <v>3.890451449942805E-8</v>
      </c>
      <c r="R160" s="151">
        <f t="shared" si="48"/>
        <v>9.988381465224488E-8</v>
      </c>
      <c r="S160" s="150">
        <f t="shared" si="49"/>
        <v>9.9767764294840095E-15</v>
      </c>
      <c r="T160" s="131">
        <v>298</v>
      </c>
      <c r="U160" s="118">
        <f t="shared" si="50"/>
        <v>286.62</v>
      </c>
      <c r="V160" s="152">
        <f t="shared" si="51"/>
        <v>0.66964092952856313</v>
      </c>
      <c r="W160" s="153">
        <f t="shared" si="52"/>
        <v>4.6734858222612443</v>
      </c>
      <c r="X160" s="154">
        <f t="shared" si="42"/>
        <v>-1.151017015737985E-7</v>
      </c>
      <c r="Y160" s="155">
        <f t="shared" si="43"/>
        <v>-1.1113788204179395E-7</v>
      </c>
      <c r="Z160" s="155">
        <f t="shared" si="44"/>
        <v>-1.1127438623823472E-7</v>
      </c>
      <c r="AA160" s="156">
        <f t="shared" si="45"/>
        <v>-1.0743766916503107E-7</v>
      </c>
      <c r="AB160" s="157">
        <f t="shared" si="54"/>
        <v>1.6711661061021918E-5</v>
      </c>
      <c r="AC160" s="132"/>
      <c r="AD160" s="158">
        <f t="shared" si="53"/>
        <v>0.16711661061021918</v>
      </c>
      <c r="AE160" s="158"/>
      <c r="AF160" s="159"/>
      <c r="AG160" s="133">
        <v>1540</v>
      </c>
    </row>
    <row r="161" spans="1:37">
      <c r="E161" s="177">
        <v>0.51287037037037031</v>
      </c>
      <c r="F161" s="133">
        <v>1550</v>
      </c>
      <c r="G161" s="148">
        <v>13.66</v>
      </c>
      <c r="H161" s="148">
        <v>7.27</v>
      </c>
      <c r="I161" s="148">
        <v>9.31</v>
      </c>
      <c r="J161" s="148">
        <v>13.6</v>
      </c>
      <c r="K161" s="148">
        <v>7.55</v>
      </c>
      <c r="L161" s="148">
        <v>9.39</v>
      </c>
      <c r="M161" s="118">
        <f t="shared" si="41"/>
        <v>13.629999999999999</v>
      </c>
      <c r="N161" s="118">
        <f t="shared" si="41"/>
        <v>7.41</v>
      </c>
      <c r="O161" s="118">
        <f t="shared" si="41"/>
        <v>9.3500000000000014</v>
      </c>
      <c r="P161" s="149">
        <f t="shared" si="46"/>
        <v>0.18581079190478433</v>
      </c>
      <c r="Q161" s="150">
        <f t="shared" si="47"/>
        <v>3.890451449942805E-8</v>
      </c>
      <c r="R161" s="151">
        <f t="shared" si="48"/>
        <v>9.9966852599709508E-8</v>
      </c>
      <c r="S161" s="150">
        <f t="shared" si="49"/>
        <v>9.9933716186920471E-15</v>
      </c>
      <c r="T161" s="131">
        <v>298</v>
      </c>
      <c r="U161" s="118">
        <f t="shared" si="50"/>
        <v>286.63</v>
      </c>
      <c r="V161" s="152">
        <f t="shared" si="51"/>
        <v>0.66902915083332537</v>
      </c>
      <c r="W161" s="153">
        <f t="shared" si="52"/>
        <v>4.6669070460446873</v>
      </c>
      <c r="X161" s="154">
        <f t="shared" si="42"/>
        <v>-1.069884019693463E-7</v>
      </c>
      <c r="Y161" s="155">
        <f t="shared" si="43"/>
        <v>-1.0331950218866237E-7</v>
      </c>
      <c r="Z161" s="155">
        <f t="shared" si="44"/>
        <v>-1.0344531793460239E-7</v>
      </c>
      <c r="AA161" s="156">
        <f t="shared" si="45"/>
        <v>-9.9893604826908689E-8</v>
      </c>
      <c r="AB161" s="157">
        <f t="shared" si="54"/>
        <v>1.5599387882190445E-5</v>
      </c>
      <c r="AC161" s="132"/>
      <c r="AD161" s="158">
        <f t="shared" si="53"/>
        <v>0.15599387882190446</v>
      </c>
      <c r="AE161" s="158"/>
      <c r="AF161" s="159"/>
      <c r="AG161" s="133">
        <v>1550</v>
      </c>
    </row>
    <row r="162" spans="1:37" s="77" customFormat="1">
      <c r="A162" s="134"/>
      <c r="B162" s="134"/>
      <c r="C162" s="134"/>
      <c r="D162" s="143"/>
      <c r="E162" s="175">
        <v>0.51298611111111114</v>
      </c>
      <c r="F162" s="137">
        <v>1560</v>
      </c>
      <c r="G162" s="138">
        <v>13.66</v>
      </c>
      <c r="H162" s="138">
        <v>7.28</v>
      </c>
      <c r="I162" s="138">
        <v>9.18</v>
      </c>
      <c r="J162" s="138">
        <v>13.6</v>
      </c>
      <c r="K162" s="138">
        <v>7.56</v>
      </c>
      <c r="L162" s="138">
        <v>9.18</v>
      </c>
      <c r="M162" s="139">
        <f t="shared" si="41"/>
        <v>13.629999999999999</v>
      </c>
      <c r="N162" s="139">
        <f t="shared" si="41"/>
        <v>7.42</v>
      </c>
      <c r="O162" s="139">
        <f t="shared" si="41"/>
        <v>9.18</v>
      </c>
      <c r="P162" s="140">
        <f t="shared" si="46"/>
        <v>0.18243241387015183</v>
      </c>
      <c r="Q162" s="141">
        <f t="shared" si="47"/>
        <v>3.8018939632056113E-8</v>
      </c>
      <c r="R162" s="142">
        <f t="shared" si="48"/>
        <v>1.0229537972564581E-7</v>
      </c>
      <c r="S162" s="141">
        <f t="shared" si="49"/>
        <v>1.0464344713214068E-14</v>
      </c>
      <c r="T162" s="143">
        <v>298</v>
      </c>
      <c r="U162" s="139">
        <f t="shared" si="50"/>
        <v>286.63</v>
      </c>
      <c r="V162" s="144">
        <f t="shared" si="51"/>
        <v>0.66902915083332537</v>
      </c>
      <c r="W162" s="145">
        <f t="shared" si="52"/>
        <v>4.6669070460446873</v>
      </c>
      <c r="X162" s="146">
        <f t="shared" si="42"/>
        <v>-1.0270265948278457E-7</v>
      </c>
      <c r="Y162" s="146">
        <f t="shared" si="43"/>
        <v>-9.9081798024238452E-8</v>
      </c>
      <c r="Z162" s="146">
        <f t="shared" si="44"/>
        <v>-9.9209454287163007E-8</v>
      </c>
      <c r="AA162" s="146">
        <f t="shared" si="45"/>
        <v>-9.5707247851560054E-8</v>
      </c>
      <c r="AB162" s="146">
        <f t="shared" si="54"/>
        <v>1.4565368470452475E-5</v>
      </c>
      <c r="AC162" s="134"/>
      <c r="AD162" s="146">
        <f t="shared" si="53"/>
        <v>0.14565368470452475</v>
      </c>
      <c r="AE162" s="146"/>
      <c r="AF162" s="134"/>
      <c r="AG162" s="137">
        <v>1560</v>
      </c>
      <c r="AH162" s="134"/>
      <c r="AI162" s="134"/>
      <c r="AJ162" s="134"/>
      <c r="AK162" s="134"/>
    </row>
    <row r="163" spans="1:37">
      <c r="E163" s="177">
        <v>0.51310185185185186</v>
      </c>
      <c r="F163" s="133">
        <v>1570</v>
      </c>
      <c r="G163" s="148">
        <v>13.66</v>
      </c>
      <c r="H163" s="148">
        <v>7.28</v>
      </c>
      <c r="I163" s="148">
        <v>8.9600000000000009</v>
      </c>
      <c r="J163" s="148">
        <v>13.61</v>
      </c>
      <c r="K163" s="148">
        <v>7.56</v>
      </c>
      <c r="L163" s="148">
        <v>8.89</v>
      </c>
      <c r="M163" s="118">
        <f t="shared" si="41"/>
        <v>13.635</v>
      </c>
      <c r="N163" s="118">
        <f t="shared" si="41"/>
        <v>7.42</v>
      </c>
      <c r="O163" s="118">
        <f t="shared" si="41"/>
        <v>8.9250000000000007</v>
      </c>
      <c r="P163" s="149">
        <f t="shared" si="46"/>
        <v>0.17737970159119257</v>
      </c>
      <c r="Q163" s="150">
        <f t="shared" si="47"/>
        <v>3.8018939632056113E-8</v>
      </c>
      <c r="R163" s="151">
        <f t="shared" si="48"/>
        <v>1.0233789228729488E-7</v>
      </c>
      <c r="S163" s="150">
        <f t="shared" si="49"/>
        <v>1.0473044197805969E-14</v>
      </c>
      <c r="T163" s="131">
        <v>298</v>
      </c>
      <c r="U163" s="118">
        <f t="shared" si="50"/>
        <v>286.63499999999999</v>
      </c>
      <c r="V163" s="152">
        <f t="shared" si="51"/>
        <v>0.66872327749331162</v>
      </c>
      <c r="W163" s="153">
        <f t="shared" si="52"/>
        <v>4.6636213034537679</v>
      </c>
      <c r="X163" s="154">
        <f t="shared" si="42"/>
        <v>-9.3202510396674503E-8</v>
      </c>
      <c r="Y163" s="155">
        <f t="shared" si="43"/>
        <v>-9.0002683269065022E-8</v>
      </c>
      <c r="Z163" s="155">
        <f t="shared" si="44"/>
        <v>-9.0112539683908434E-8</v>
      </c>
      <c r="AA163" s="156">
        <f t="shared" si="45"/>
        <v>-8.7015025793713772E-8</v>
      </c>
      <c r="AB163" s="157">
        <f t="shared" si="54"/>
        <v>1.3573714450523901E-5</v>
      </c>
      <c r="AC163" s="132"/>
      <c r="AD163" s="158">
        <f t="shared" si="53"/>
        <v>0.13573714450523899</v>
      </c>
      <c r="AE163" s="158"/>
      <c r="AF163" s="159"/>
      <c r="AG163" s="133">
        <v>1570</v>
      </c>
    </row>
    <row r="164" spans="1:37">
      <c r="E164" s="177">
        <v>0.51321759259259259</v>
      </c>
      <c r="F164" s="133">
        <v>1580</v>
      </c>
      <c r="G164" s="148">
        <v>13.66</v>
      </c>
      <c r="H164" s="148">
        <v>7.28</v>
      </c>
      <c r="I164" s="148">
        <v>8.8800000000000008</v>
      </c>
      <c r="J164" s="148">
        <v>13.61</v>
      </c>
      <c r="K164" s="148">
        <v>7.55</v>
      </c>
      <c r="L164" s="148">
        <v>8.5</v>
      </c>
      <c r="M164" s="118">
        <f t="shared" si="41"/>
        <v>13.635</v>
      </c>
      <c r="N164" s="118">
        <f t="shared" si="41"/>
        <v>7.415</v>
      </c>
      <c r="O164" s="118">
        <f t="shared" si="41"/>
        <v>8.6900000000000013</v>
      </c>
      <c r="P164" s="149">
        <f t="shared" si="46"/>
        <v>0.17270919964453374</v>
      </c>
      <c r="Q164" s="150">
        <f t="shared" si="47"/>
        <v>3.8459178204535353E-8</v>
      </c>
      <c r="R164" s="151">
        <f t="shared" si="48"/>
        <v>1.0116644012127381E-7</v>
      </c>
      <c r="S164" s="150">
        <f t="shared" si="49"/>
        <v>1.0234648606811279E-14</v>
      </c>
      <c r="T164" s="131">
        <v>298</v>
      </c>
      <c r="U164" s="118">
        <f t="shared" si="50"/>
        <v>286.63499999999999</v>
      </c>
      <c r="V164" s="152">
        <f t="shared" si="51"/>
        <v>0.66872327749331162</v>
      </c>
      <c r="W164" s="153">
        <f t="shared" si="52"/>
        <v>4.6636213034537679</v>
      </c>
      <c r="X164" s="154">
        <f t="shared" si="42"/>
        <v>-8.2797797631267003E-8</v>
      </c>
      <c r="Y164" s="155">
        <f t="shared" si="43"/>
        <v>-8.0093034471851805E-8</v>
      </c>
      <c r="Z164" s="155">
        <f t="shared" si="44"/>
        <v>-8.0181391215120624E-8</v>
      </c>
      <c r="AA164" s="156">
        <f t="shared" si="45"/>
        <v>-7.7559212083493508E-8</v>
      </c>
      <c r="AB164" s="157">
        <f t="shared" si="54"/>
        <v>1.2672967813696678E-5</v>
      </c>
      <c r="AC164" s="132"/>
      <c r="AD164" s="158">
        <f t="shared" si="53"/>
        <v>0.12672967813696678</v>
      </c>
      <c r="AE164" s="158"/>
      <c r="AF164" s="159"/>
      <c r="AG164" s="133">
        <v>1580</v>
      </c>
    </row>
    <row r="165" spans="1:37">
      <c r="E165" s="177">
        <v>0.51333333333333331</v>
      </c>
      <c r="F165" s="133">
        <v>1590</v>
      </c>
      <c r="G165" s="148">
        <v>13.66</v>
      </c>
      <c r="H165" s="148">
        <v>7.28</v>
      </c>
      <c r="I165" s="148">
        <v>8.83</v>
      </c>
      <c r="J165" s="148">
        <v>13.61</v>
      </c>
      <c r="K165" s="148">
        <v>7.55</v>
      </c>
      <c r="L165" s="148">
        <v>8.19</v>
      </c>
      <c r="M165" s="118">
        <f t="shared" si="41"/>
        <v>13.635</v>
      </c>
      <c r="N165" s="118">
        <f t="shared" si="41"/>
        <v>7.415</v>
      </c>
      <c r="O165" s="118">
        <f t="shared" si="41"/>
        <v>8.51</v>
      </c>
      <c r="P165" s="149">
        <f t="shared" si="46"/>
        <v>0.16913179389815672</v>
      </c>
      <c r="Q165" s="150">
        <f t="shared" si="47"/>
        <v>3.8459178204535353E-8</v>
      </c>
      <c r="R165" s="151">
        <f t="shared" si="48"/>
        <v>1.0116644012127381E-7</v>
      </c>
      <c r="S165" s="150">
        <f t="shared" si="49"/>
        <v>1.0234648606811279E-14</v>
      </c>
      <c r="T165" s="131">
        <v>298</v>
      </c>
      <c r="U165" s="118">
        <f t="shared" si="50"/>
        <v>286.63499999999999</v>
      </c>
      <c r="V165" s="152">
        <f t="shared" si="51"/>
        <v>0.66872327749331162</v>
      </c>
      <c r="W165" s="153">
        <f t="shared" si="52"/>
        <v>4.6636213034537679</v>
      </c>
      <c r="X165" s="154">
        <f t="shared" si="42"/>
        <v>-7.5954638093501232E-8</v>
      </c>
      <c r="Y165" s="155">
        <f t="shared" si="43"/>
        <v>-7.3524815646274607E-8</v>
      </c>
      <c r="Z165" s="155">
        <f t="shared" si="44"/>
        <v>-7.3602546740428168E-8</v>
      </c>
      <c r="AA165" s="156">
        <f t="shared" si="45"/>
        <v>-7.1245482083231431E-8</v>
      </c>
      <c r="AB165" s="157">
        <f t="shared" si="54"/>
        <v>1.1871458045215506E-5</v>
      </c>
      <c r="AC165" s="132"/>
      <c r="AD165" s="158">
        <f t="shared" si="53"/>
        <v>0.11871458045215506</v>
      </c>
      <c r="AE165" s="158"/>
      <c r="AF165" s="159"/>
      <c r="AG165" s="133">
        <v>1590</v>
      </c>
    </row>
    <row r="166" spans="1:37">
      <c r="E166" s="177">
        <v>0.51344907407407403</v>
      </c>
      <c r="F166" s="133">
        <v>1600</v>
      </c>
      <c r="G166" s="148">
        <v>13.67</v>
      </c>
      <c r="H166" s="148">
        <v>7.28</v>
      </c>
      <c r="I166" s="148">
        <v>9.0299999999999994</v>
      </c>
      <c r="J166" s="148">
        <v>13.61</v>
      </c>
      <c r="K166" s="148">
        <v>7.56</v>
      </c>
      <c r="L166" s="148">
        <v>8.2200000000000006</v>
      </c>
      <c r="M166" s="118">
        <f t="shared" si="41"/>
        <v>13.64</v>
      </c>
      <c r="N166" s="118">
        <f t="shared" si="41"/>
        <v>7.42</v>
      </c>
      <c r="O166" s="118">
        <f t="shared" si="41"/>
        <v>8.625</v>
      </c>
      <c r="P166" s="149">
        <f t="shared" si="46"/>
        <v>0.17143171653826852</v>
      </c>
      <c r="Q166" s="150">
        <f t="shared" si="47"/>
        <v>3.8018939632056113E-8</v>
      </c>
      <c r="R166" s="151">
        <f t="shared" si="48"/>
        <v>1.0238042251658352E-7</v>
      </c>
      <c r="S166" s="150">
        <f t="shared" si="49"/>
        <v>1.0481750914674162E-14</v>
      </c>
      <c r="T166" s="131">
        <v>298</v>
      </c>
      <c r="U166" s="118">
        <f t="shared" si="50"/>
        <v>286.64</v>
      </c>
      <c r="V166" s="152">
        <f t="shared" si="51"/>
        <v>0.66841741482429218</v>
      </c>
      <c r="W166" s="153">
        <f t="shared" si="52"/>
        <v>4.6603379887031959</v>
      </c>
      <c r="X166" s="154">
        <f t="shared" ref="X166:X197" si="55">-($B$2/W166)*P166*S166*AB166</f>
        <v>-7.4011709892699912E-8</v>
      </c>
      <c r="Y166" s="155">
        <f t="shared" ref="Y166:Y197" si="56">-(AB166+(5*X166))*$B$2*S166*P166/W166</f>
        <v>-7.1552172900929528E-8</v>
      </c>
      <c r="Z166" s="155">
        <f t="shared" ref="Z166:Z197" si="57">-(AB166+5*Y166)*$B$2*P166*S166/W166</f>
        <v>-7.1633907564574748E-8</v>
      </c>
      <c r="AA166" s="156">
        <f t="shared" ref="AA166:AA197" si="58">-(AB166+(10*Z166))*$B$2*P166*S166/W166</f>
        <v>-6.9250672868273321E-8</v>
      </c>
      <c r="AB166" s="157">
        <f t="shared" si="54"/>
        <v>1.1135699970298613E-5</v>
      </c>
      <c r="AC166" s="132"/>
      <c r="AD166" s="158">
        <f t="shared" si="53"/>
        <v>0.11135699970298613</v>
      </c>
      <c r="AE166" s="158"/>
      <c r="AF166" s="159"/>
      <c r="AG166" s="133">
        <v>1600</v>
      </c>
    </row>
    <row r="167" spans="1:37">
      <c r="E167" s="177">
        <v>0.51356481481481475</v>
      </c>
      <c r="F167" s="133">
        <v>1610</v>
      </c>
      <c r="G167" s="148">
        <v>13.68</v>
      </c>
      <c r="H167" s="148">
        <v>7.31</v>
      </c>
      <c r="I167" s="148">
        <v>9.2899999999999991</v>
      </c>
      <c r="J167" s="148">
        <v>13.62</v>
      </c>
      <c r="K167" s="148">
        <v>7.59</v>
      </c>
      <c r="L167" s="148">
        <v>9.31</v>
      </c>
      <c r="M167" s="118">
        <f t="shared" si="41"/>
        <v>13.649999999999999</v>
      </c>
      <c r="N167" s="118">
        <f t="shared" si="41"/>
        <v>7.4499999999999993</v>
      </c>
      <c r="O167" s="118">
        <f t="shared" si="41"/>
        <v>9.3000000000000007</v>
      </c>
      <c r="P167" s="149">
        <f t="shared" si="46"/>
        <v>0.18487908255953953</v>
      </c>
      <c r="Q167" s="150">
        <f t="shared" si="47"/>
        <v>3.5481338923357551E-8</v>
      </c>
      <c r="R167" s="151">
        <f t="shared" si="48"/>
        <v>1.0979379995350412E-7</v>
      </c>
      <c r="S167" s="150">
        <f t="shared" si="49"/>
        <v>1.2054678508230082E-14</v>
      </c>
      <c r="T167" s="131">
        <v>298</v>
      </c>
      <c r="U167" s="118">
        <f t="shared" si="50"/>
        <v>286.64999999999998</v>
      </c>
      <c r="V167" s="152">
        <f t="shared" si="51"/>
        <v>0.66780572149699946</v>
      </c>
      <c r="W167" s="153">
        <f t="shared" si="52"/>
        <v>4.6537786352183934</v>
      </c>
      <c r="X167" s="154">
        <f t="shared" si="55"/>
        <v>-8.6013342583231352E-8</v>
      </c>
      <c r="Y167" s="155">
        <f t="shared" si="56"/>
        <v>-8.2463175111010525E-8</v>
      </c>
      <c r="Z167" s="155">
        <f t="shared" si="57"/>
        <v>-8.2609706901338495E-8</v>
      </c>
      <c r="AA167" s="156">
        <f t="shared" si="58"/>
        <v>-7.9193975133418902E-8</v>
      </c>
      <c r="AB167" s="157">
        <f t="shared" si="54"/>
        <v>1.0419642397478646E-5</v>
      </c>
      <c r="AC167" s="132"/>
      <c r="AD167" s="158">
        <f t="shared" si="53"/>
        <v>0.10419642397478646</v>
      </c>
      <c r="AE167" s="158"/>
      <c r="AF167" s="159"/>
      <c r="AG167" s="133">
        <v>1610</v>
      </c>
    </row>
    <row r="168" spans="1:37">
      <c r="E168" s="177">
        <v>0.51368055555555558</v>
      </c>
      <c r="F168" s="133">
        <v>1620</v>
      </c>
      <c r="G168" s="148">
        <v>13.69</v>
      </c>
      <c r="H168" s="148">
        <v>7.33</v>
      </c>
      <c r="I168" s="148">
        <v>9.35</v>
      </c>
      <c r="J168" s="148">
        <v>13.63</v>
      </c>
      <c r="K168" s="148">
        <v>7.62</v>
      </c>
      <c r="L168" s="148">
        <v>9.43</v>
      </c>
      <c r="M168" s="118">
        <f t="shared" si="41"/>
        <v>13.66</v>
      </c>
      <c r="N168" s="118">
        <f t="shared" si="41"/>
        <v>7.4749999999999996</v>
      </c>
      <c r="O168" s="118">
        <f t="shared" si="41"/>
        <v>9.39</v>
      </c>
      <c r="P168" s="149">
        <f t="shared" si="46"/>
        <v>0.18669951598323467</v>
      </c>
      <c r="Q168" s="150">
        <f t="shared" si="47"/>
        <v>3.3496543915782782E-8</v>
      </c>
      <c r="R168" s="151">
        <f t="shared" si="48"/>
        <v>1.1639617664671276E-7</v>
      </c>
      <c r="S168" s="150">
        <f t="shared" si="49"/>
        <v>1.3548069937972762E-14</v>
      </c>
      <c r="T168" s="131">
        <v>298</v>
      </c>
      <c r="U168" s="118">
        <f t="shared" si="50"/>
        <v>286.66000000000003</v>
      </c>
      <c r="V168" s="152">
        <f t="shared" si="51"/>
        <v>0.66719407084697246</v>
      </c>
      <c r="W168" s="153">
        <f t="shared" si="52"/>
        <v>4.6472289705959939</v>
      </c>
      <c r="X168" s="154">
        <f t="shared" si="55"/>
        <v>-9.0012749779114301E-8</v>
      </c>
      <c r="Y168" s="155">
        <f t="shared" si="56"/>
        <v>-8.5790189022379696E-8</v>
      </c>
      <c r="Z168" s="155">
        <f t="shared" si="57"/>
        <v>-8.5988272287117934E-8</v>
      </c>
      <c r="AA168" s="156">
        <f t="shared" si="58"/>
        <v>-8.194521034742277E-8</v>
      </c>
      <c r="AB168" s="157">
        <f t="shared" si="54"/>
        <v>9.594053927909735E-6</v>
      </c>
      <c r="AC168" s="132"/>
      <c r="AD168" s="158">
        <f t="shared" si="53"/>
        <v>9.5940539279097348E-2</v>
      </c>
      <c r="AE168" s="158"/>
      <c r="AF168" s="159"/>
      <c r="AG168" s="133">
        <v>1620</v>
      </c>
    </row>
    <row r="169" spans="1:37">
      <c r="E169" s="177">
        <v>0.51379629629629631</v>
      </c>
      <c r="F169" s="133">
        <v>1630</v>
      </c>
      <c r="G169" s="148">
        <v>13.69</v>
      </c>
      <c r="H169" s="148">
        <v>7.35</v>
      </c>
      <c r="I169" s="148">
        <v>9.4</v>
      </c>
      <c r="J169" s="148">
        <v>13.63</v>
      </c>
      <c r="K169" s="148">
        <v>7.64</v>
      </c>
      <c r="L169" s="148">
        <v>9.4700000000000006</v>
      </c>
      <c r="M169" s="118">
        <f t="shared" si="41"/>
        <v>13.66</v>
      </c>
      <c r="N169" s="118">
        <f t="shared" si="41"/>
        <v>7.4949999999999992</v>
      </c>
      <c r="O169" s="118">
        <f t="shared" si="41"/>
        <v>9.4350000000000005</v>
      </c>
      <c r="P169" s="149">
        <f t="shared" si="46"/>
        <v>0.18759424209817027</v>
      </c>
      <c r="Q169" s="150">
        <f t="shared" si="47"/>
        <v>3.1988951096914E-8</v>
      </c>
      <c r="R169" s="151">
        <f t="shared" si="48"/>
        <v>1.2188175945074835E-7</v>
      </c>
      <c r="S169" s="150">
        <f t="shared" si="49"/>
        <v>1.4855163286810084E-14</v>
      </c>
      <c r="T169" s="131">
        <v>298</v>
      </c>
      <c r="U169" s="118">
        <f t="shared" si="50"/>
        <v>286.66000000000003</v>
      </c>
      <c r="V169" s="152">
        <f t="shared" si="51"/>
        <v>0.66719407084697246</v>
      </c>
      <c r="W169" s="153">
        <f t="shared" si="52"/>
        <v>4.6472289705959939</v>
      </c>
      <c r="X169" s="154">
        <f t="shared" si="55"/>
        <v>-9.0288878124159495E-8</v>
      </c>
      <c r="Y169" s="155">
        <f t="shared" si="56"/>
        <v>-8.5622472926962049E-8</v>
      </c>
      <c r="Z169" s="155">
        <f t="shared" si="57"/>
        <v>-8.5863647010823053E-8</v>
      </c>
      <c r="AA169" s="156">
        <f t="shared" si="58"/>
        <v>-8.1413486669839973E-8</v>
      </c>
      <c r="AB169" s="157">
        <f t="shared" si="54"/>
        <v>8.7348624566671843E-6</v>
      </c>
      <c r="AC169" s="132"/>
      <c r="AD169" s="158">
        <f t="shared" si="53"/>
        <v>8.7348624566671848E-2</v>
      </c>
      <c r="AE169" s="158"/>
      <c r="AF169" s="159"/>
      <c r="AG169" s="133">
        <v>1630</v>
      </c>
    </row>
    <row r="170" spans="1:37">
      <c r="E170" s="177">
        <v>0.51391203703703703</v>
      </c>
      <c r="F170" s="133">
        <v>1640</v>
      </c>
      <c r="G170" s="148">
        <v>13.7</v>
      </c>
      <c r="H170" s="148">
        <v>7.36</v>
      </c>
      <c r="I170" s="148">
        <v>9.39</v>
      </c>
      <c r="J170" s="148">
        <v>13.64</v>
      </c>
      <c r="K170" s="148">
        <v>7.65</v>
      </c>
      <c r="L170" s="148">
        <v>9.49</v>
      </c>
      <c r="M170" s="118">
        <f t="shared" si="41"/>
        <v>13.67</v>
      </c>
      <c r="N170" s="118">
        <f t="shared" si="41"/>
        <v>7.5050000000000008</v>
      </c>
      <c r="O170" s="118">
        <f t="shared" si="41"/>
        <v>9.4400000000000013</v>
      </c>
      <c r="P170" s="149">
        <f t="shared" si="46"/>
        <v>0.18772511422977747</v>
      </c>
      <c r="Q170" s="150">
        <f t="shared" si="47"/>
        <v>3.1260793671239459E-8</v>
      </c>
      <c r="R170" s="151">
        <f t="shared" si="48"/>
        <v>1.2482443635190045E-7</v>
      </c>
      <c r="S170" s="150">
        <f t="shared" si="49"/>
        <v>1.5581139910569646E-14</v>
      </c>
      <c r="T170" s="131">
        <v>298</v>
      </c>
      <c r="U170" s="118">
        <f t="shared" si="50"/>
        <v>286.67</v>
      </c>
      <c r="V170" s="152">
        <f t="shared" si="51"/>
        <v>0.66658246286975364</v>
      </c>
      <c r="W170" s="153">
        <f t="shared" si="52"/>
        <v>4.6406889798660513</v>
      </c>
      <c r="X170" s="154">
        <f t="shared" si="55"/>
        <v>-8.5581372895204164E-8</v>
      </c>
      <c r="Y170" s="155">
        <f t="shared" si="56"/>
        <v>-8.0932328238090425E-8</v>
      </c>
      <c r="Z170" s="155">
        <f t="shared" si="57"/>
        <v>-8.1184878711314357E-8</v>
      </c>
      <c r="AA170" s="156">
        <f t="shared" si="58"/>
        <v>-7.6760945883044997E-8</v>
      </c>
      <c r="AB170" s="157">
        <f t="shared" si="54"/>
        <v>7.8770714488845719E-6</v>
      </c>
      <c r="AC170" s="132"/>
      <c r="AD170" s="158">
        <f t="shared" si="53"/>
        <v>7.8770714488845719E-2</v>
      </c>
      <c r="AE170" s="158"/>
      <c r="AF170" s="159"/>
      <c r="AG170" s="133">
        <v>1640</v>
      </c>
    </row>
    <row r="171" spans="1:37">
      <c r="E171" s="177">
        <v>0.51402777777777775</v>
      </c>
      <c r="F171" s="133">
        <v>1650</v>
      </c>
      <c r="G171" s="148">
        <v>13.7</v>
      </c>
      <c r="H171" s="148">
        <v>7.36</v>
      </c>
      <c r="I171" s="148">
        <v>9.35</v>
      </c>
      <c r="J171" s="148">
        <v>13.64</v>
      </c>
      <c r="K171" s="148">
        <v>7.66</v>
      </c>
      <c r="L171" s="148">
        <v>9.32</v>
      </c>
      <c r="M171" s="118">
        <f t="shared" si="41"/>
        <v>13.67</v>
      </c>
      <c r="N171" s="118">
        <f t="shared" si="41"/>
        <v>7.51</v>
      </c>
      <c r="O171" s="118">
        <f t="shared" si="41"/>
        <v>9.3350000000000009</v>
      </c>
      <c r="P171" s="149">
        <f t="shared" si="46"/>
        <v>0.18563707005667088</v>
      </c>
      <c r="Q171" s="150">
        <f t="shared" si="47"/>
        <v>3.0902954325135814E-8</v>
      </c>
      <c r="R171" s="151">
        <f t="shared" si="48"/>
        <v>1.2626983520315491E-7</v>
      </c>
      <c r="S171" s="150">
        <f t="shared" si="49"/>
        <v>1.5944071282231901E-14</v>
      </c>
      <c r="T171" s="131">
        <v>298</v>
      </c>
      <c r="U171" s="118">
        <f t="shared" si="50"/>
        <v>286.67</v>
      </c>
      <c r="V171" s="152">
        <f t="shared" si="51"/>
        <v>0.66658246286975364</v>
      </c>
      <c r="W171" s="153">
        <f t="shared" si="52"/>
        <v>4.6406889798660513</v>
      </c>
      <c r="X171" s="154">
        <f t="shared" si="55"/>
        <v>-7.7685005409167804E-8</v>
      </c>
      <c r="Y171" s="155">
        <f t="shared" si="56"/>
        <v>-7.3414650241400459E-8</v>
      </c>
      <c r="Z171" s="155">
        <f t="shared" si="57"/>
        <v>-7.3649392237784825E-8</v>
      </c>
      <c r="AA171" s="156">
        <f t="shared" si="58"/>
        <v>-6.9587971468344198E-8</v>
      </c>
      <c r="AB171" s="157">
        <f t="shared" si="54"/>
        <v>7.0661102277561437E-6</v>
      </c>
      <c r="AC171" s="132"/>
      <c r="AD171" s="158">
        <f t="shared" si="53"/>
        <v>7.0661102277561436E-2</v>
      </c>
      <c r="AE171" s="158"/>
      <c r="AF171" s="159"/>
      <c r="AG171" s="133">
        <v>1650</v>
      </c>
    </row>
    <row r="172" spans="1:37">
      <c r="E172" s="177">
        <v>0.51414351851851847</v>
      </c>
      <c r="F172" s="133">
        <v>1660</v>
      </c>
      <c r="G172" s="148">
        <v>13.71</v>
      </c>
      <c r="H172" s="148">
        <v>7.37</v>
      </c>
      <c r="I172" s="148">
        <v>9.36</v>
      </c>
      <c r="J172" s="148">
        <v>13.65</v>
      </c>
      <c r="K172" s="148">
        <v>7.66</v>
      </c>
      <c r="L172" s="148">
        <v>9.3000000000000007</v>
      </c>
      <c r="M172" s="118">
        <f t="shared" si="41"/>
        <v>13.68</v>
      </c>
      <c r="N172" s="118">
        <f t="shared" si="41"/>
        <v>7.5150000000000006</v>
      </c>
      <c r="O172" s="118">
        <f t="shared" si="41"/>
        <v>9.33</v>
      </c>
      <c r="P172" s="149">
        <f t="shared" si="46"/>
        <v>0.18556874135738949</v>
      </c>
      <c r="Q172" s="150">
        <f t="shared" si="47"/>
        <v>3.0549211132155049E-8</v>
      </c>
      <c r="R172" s="151">
        <f t="shared" si="48"/>
        <v>1.2783816036776067E-7</v>
      </c>
      <c r="S172" s="150">
        <f t="shared" si="49"/>
        <v>1.6342595246213295E-14</v>
      </c>
      <c r="T172" s="131">
        <v>298</v>
      </c>
      <c r="U172" s="118">
        <f t="shared" si="50"/>
        <v>286.68</v>
      </c>
      <c r="V172" s="152">
        <f t="shared" si="51"/>
        <v>0.66597089756087469</v>
      </c>
      <c r="W172" s="153">
        <f t="shared" si="52"/>
        <v>4.6341586480826278</v>
      </c>
      <c r="X172" s="154">
        <f t="shared" si="55"/>
        <v>-7.1410864678692441E-8</v>
      </c>
      <c r="Y172" s="155">
        <f t="shared" si="56"/>
        <v>-6.7383095557494536E-8</v>
      </c>
      <c r="Z172" s="155">
        <f t="shared" si="57"/>
        <v>-6.7610272810797237E-8</v>
      </c>
      <c r="AA172" s="156">
        <f t="shared" si="58"/>
        <v>-6.3784054099423557E-8</v>
      </c>
      <c r="AB172" s="157">
        <f t="shared" si="54"/>
        <v>6.3304417913630096E-6</v>
      </c>
      <c r="AC172" s="132"/>
      <c r="AD172" s="158">
        <f t="shared" si="53"/>
        <v>6.330441791363009E-2</v>
      </c>
      <c r="AE172" s="158"/>
      <c r="AF172" s="159"/>
      <c r="AG172" s="133">
        <v>1660</v>
      </c>
    </row>
    <row r="173" spans="1:37">
      <c r="E173" s="177">
        <v>0.5142592592592593</v>
      </c>
      <c r="F173" s="133">
        <v>1670</v>
      </c>
      <c r="G173" s="148">
        <v>13.71</v>
      </c>
      <c r="H173" s="148">
        <v>7.38</v>
      </c>
      <c r="I173" s="148">
        <v>9.39</v>
      </c>
      <c r="J173" s="148">
        <v>13.66</v>
      </c>
      <c r="K173" s="148">
        <v>7.68</v>
      </c>
      <c r="L173" s="148">
        <v>9.32</v>
      </c>
      <c r="M173" s="118">
        <f t="shared" si="41"/>
        <v>13.685</v>
      </c>
      <c r="N173" s="118">
        <f t="shared" si="41"/>
        <v>7.5299999999999994</v>
      </c>
      <c r="O173" s="118">
        <f t="shared" si="41"/>
        <v>9.3550000000000004</v>
      </c>
      <c r="P173" s="149">
        <f t="shared" si="46"/>
        <v>0.18608157464875583</v>
      </c>
      <c r="Q173" s="150">
        <f t="shared" si="47"/>
        <v>2.9512092266663881E-8</v>
      </c>
      <c r="R173" s="151">
        <f t="shared" si="48"/>
        <v>1.323856651252797E-7</v>
      </c>
      <c r="S173" s="150">
        <f t="shared" si="49"/>
        <v>1.7525964330662698E-14</v>
      </c>
      <c r="T173" s="131">
        <v>298</v>
      </c>
      <c r="U173" s="118">
        <f t="shared" si="50"/>
        <v>286.685</v>
      </c>
      <c r="V173" s="152">
        <f t="shared" si="51"/>
        <v>0.66566513090566704</v>
      </c>
      <c r="W173" s="153">
        <f t="shared" si="52"/>
        <v>4.6308970996318459</v>
      </c>
      <c r="X173" s="154">
        <f t="shared" si="55"/>
        <v>-6.8649720638624778E-8</v>
      </c>
      <c r="Y173" s="155">
        <f t="shared" si="56"/>
        <v>-6.4482905183734637E-8</v>
      </c>
      <c r="Z173" s="155">
        <f t="shared" si="57"/>
        <v>-6.4735817371484208E-8</v>
      </c>
      <c r="AA173" s="156">
        <f t="shared" si="58"/>
        <v>-6.0791212204821202E-8</v>
      </c>
      <c r="AB173" s="157">
        <f t="shared" si="54"/>
        <v>5.6551390321718465E-6</v>
      </c>
      <c r="AC173" s="132"/>
      <c r="AD173" s="158">
        <f t="shared" si="53"/>
        <v>5.6551390321718464E-2</v>
      </c>
      <c r="AE173" s="158"/>
      <c r="AF173" s="159"/>
      <c r="AG173" s="133">
        <v>1670</v>
      </c>
    </row>
    <row r="174" spans="1:37" s="77" customFormat="1">
      <c r="A174" s="134"/>
      <c r="B174" s="134"/>
      <c r="C174" s="134"/>
      <c r="D174" s="143"/>
      <c r="E174" s="175">
        <v>0.51437500000000003</v>
      </c>
      <c r="F174" s="137">
        <v>1680</v>
      </c>
      <c r="G174" s="138">
        <v>13.72</v>
      </c>
      <c r="H174" s="138">
        <v>7.38</v>
      </c>
      <c r="I174" s="138">
        <v>9.33</v>
      </c>
      <c r="J174" s="138">
        <v>13.66</v>
      </c>
      <c r="K174" s="138">
        <v>7.68</v>
      </c>
      <c r="L174" s="138">
        <v>9.1999999999999993</v>
      </c>
      <c r="M174" s="139">
        <f t="shared" si="41"/>
        <v>13.690000000000001</v>
      </c>
      <c r="N174" s="139">
        <f t="shared" si="41"/>
        <v>7.5299999999999994</v>
      </c>
      <c r="O174" s="139">
        <f t="shared" si="41"/>
        <v>9.2650000000000006</v>
      </c>
      <c r="P174" s="140">
        <f t="shared" si="46"/>
        <v>0.1843068215547696</v>
      </c>
      <c r="Q174" s="141">
        <f t="shared" si="47"/>
        <v>2.9512092266663881E-8</v>
      </c>
      <c r="R174" s="142">
        <f t="shared" si="48"/>
        <v>1.3244068279826929E-7</v>
      </c>
      <c r="S174" s="141">
        <f t="shared" si="49"/>
        <v>1.7540534460071782E-14</v>
      </c>
      <c r="T174" s="143">
        <v>298</v>
      </c>
      <c r="U174" s="139">
        <f t="shared" si="50"/>
        <v>286.69</v>
      </c>
      <c r="V174" s="144">
        <f t="shared" si="51"/>
        <v>0.66535937491587149</v>
      </c>
      <c r="W174" s="145">
        <f t="shared" si="52"/>
        <v>4.6276379603239048</v>
      </c>
      <c r="X174" s="146">
        <f t="shared" si="55"/>
        <v>-6.0314681370202554E-8</v>
      </c>
      <c r="Y174" s="146">
        <f t="shared" si="56"/>
        <v>-5.6683121388036627E-8</v>
      </c>
      <c r="Z174" s="146">
        <f t="shared" si="57"/>
        <v>-5.690177839831114E-8</v>
      </c>
      <c r="AA174" s="146">
        <f t="shared" si="58"/>
        <v>-5.3462544654863175E-8</v>
      </c>
      <c r="AB174" s="146">
        <f t="shared" si="54"/>
        <v>5.0086750689153764E-6</v>
      </c>
      <c r="AC174" s="134"/>
      <c r="AD174" s="146">
        <f t="shared" si="53"/>
        <v>5.0086750689153761E-2</v>
      </c>
      <c r="AE174" s="146"/>
      <c r="AF174" s="146"/>
      <c r="AG174" s="137">
        <v>1680</v>
      </c>
      <c r="AH174" s="134"/>
      <c r="AI174" s="134"/>
      <c r="AJ174" s="134"/>
      <c r="AK174" s="134"/>
    </row>
    <row r="175" spans="1:37">
      <c r="E175" s="177">
        <v>0.51449074074074075</v>
      </c>
      <c r="F175" s="133">
        <v>1690</v>
      </c>
      <c r="G175" s="148">
        <v>13.72</v>
      </c>
      <c r="H175" s="148">
        <v>7.39</v>
      </c>
      <c r="I175" s="148">
        <v>9.36</v>
      </c>
      <c r="J175" s="148">
        <v>13.66</v>
      </c>
      <c r="K175" s="148">
        <v>7.68</v>
      </c>
      <c r="L175" s="148">
        <v>9.2899999999999991</v>
      </c>
      <c r="M175" s="118">
        <f t="shared" si="41"/>
        <v>13.690000000000001</v>
      </c>
      <c r="N175" s="118">
        <f t="shared" si="41"/>
        <v>7.5350000000000001</v>
      </c>
      <c r="O175" s="118">
        <f t="shared" si="41"/>
        <v>9.3249999999999993</v>
      </c>
      <c r="P175" s="149">
        <f t="shared" si="46"/>
        <v>0.18550038974616584</v>
      </c>
      <c r="Q175" s="150">
        <f t="shared" si="47"/>
        <v>2.9174270140011595E-8</v>
      </c>
      <c r="R175" s="151">
        <f t="shared" si="48"/>
        <v>1.3397427362688203E-7</v>
      </c>
      <c r="S175" s="150">
        <f t="shared" si="49"/>
        <v>1.7949105993850657E-14</v>
      </c>
      <c r="T175" s="131">
        <v>298</v>
      </c>
      <c r="U175" s="118">
        <f t="shared" si="50"/>
        <v>286.69</v>
      </c>
      <c r="V175" s="152">
        <f t="shared" si="51"/>
        <v>0.66535937491587149</v>
      </c>
      <c r="W175" s="153">
        <f t="shared" si="52"/>
        <v>4.6276379603239048</v>
      </c>
      <c r="X175" s="154">
        <f t="shared" si="55"/>
        <v>-5.5071718287006468E-8</v>
      </c>
      <c r="Y175" s="155">
        <f t="shared" si="56"/>
        <v>-5.1656627702139115E-8</v>
      </c>
      <c r="Z175" s="155">
        <f t="shared" si="57"/>
        <v>-5.1868403257099425E-8</v>
      </c>
      <c r="AA175" s="156">
        <f t="shared" si="58"/>
        <v>-4.8638823105044549E-8</v>
      </c>
      <c r="AB175" s="157">
        <f t="shared" si="54"/>
        <v>4.4404300262524431E-6</v>
      </c>
      <c r="AC175" s="132"/>
      <c r="AD175" s="158">
        <f t="shared" si="53"/>
        <v>4.4404300262524433E-2</v>
      </c>
      <c r="AE175" s="158"/>
      <c r="AF175" s="159"/>
      <c r="AG175" s="133">
        <v>1690</v>
      </c>
    </row>
    <row r="176" spans="1:37">
      <c r="E176" s="177">
        <v>0.51460648148148147</v>
      </c>
      <c r="F176" s="133">
        <v>1700</v>
      </c>
      <c r="G176" s="148">
        <v>13.73</v>
      </c>
      <c r="H176" s="148">
        <v>7.4</v>
      </c>
      <c r="I176" s="148">
        <v>9.3000000000000007</v>
      </c>
      <c r="J176" s="148">
        <v>13.67</v>
      </c>
      <c r="K176" s="148">
        <v>7.69</v>
      </c>
      <c r="L176" s="148">
        <v>9.2899999999999991</v>
      </c>
      <c r="M176" s="118">
        <f t="shared" si="41"/>
        <v>13.7</v>
      </c>
      <c r="N176" s="118">
        <f t="shared" si="41"/>
        <v>7.5449999999999999</v>
      </c>
      <c r="O176" s="118">
        <f t="shared" si="41"/>
        <v>9.2949999999999999</v>
      </c>
      <c r="P176" s="149">
        <f t="shared" si="46"/>
        <v>0.18493461173719397</v>
      </c>
      <c r="Q176" s="150">
        <f t="shared" si="47"/>
        <v>2.851018267503902E-8</v>
      </c>
      <c r="R176" s="151">
        <f t="shared" si="48"/>
        <v>1.3720890858888974E-7</v>
      </c>
      <c r="S176" s="150">
        <f t="shared" si="49"/>
        <v>1.88262845961543E-14</v>
      </c>
      <c r="T176" s="131">
        <v>298</v>
      </c>
      <c r="U176" s="118">
        <f t="shared" si="50"/>
        <v>286.7</v>
      </c>
      <c r="V176" s="152">
        <f t="shared" si="51"/>
        <v>0.66474789493027586</v>
      </c>
      <c r="W176" s="153">
        <f t="shared" si="52"/>
        <v>4.6211269016920618</v>
      </c>
      <c r="X176" s="154">
        <f t="shared" si="55"/>
        <v>-5.0941616492109775E-8</v>
      </c>
      <c r="Y176" s="155">
        <f t="shared" si="56"/>
        <v>-4.7633711910896239E-8</v>
      </c>
      <c r="Z176" s="155">
        <f t="shared" si="57"/>
        <v>-4.7848511390612559E-8</v>
      </c>
      <c r="AA176" s="156">
        <f t="shared" si="58"/>
        <v>-4.4727510190329175E-8</v>
      </c>
      <c r="AB176" s="157">
        <f t="shared" si="54"/>
        <v>3.922495687401565E-6</v>
      </c>
      <c r="AC176" s="132"/>
      <c r="AD176" s="158">
        <f t="shared" si="53"/>
        <v>3.922495687401565E-2</v>
      </c>
      <c r="AE176" s="158"/>
      <c r="AF176" s="159"/>
      <c r="AG176" s="133">
        <v>1700</v>
      </c>
    </row>
    <row r="177" spans="1:37">
      <c r="E177" s="177">
        <v>0.51472222222222219</v>
      </c>
      <c r="F177" s="133">
        <v>1710</v>
      </c>
      <c r="G177" s="148">
        <v>13.73</v>
      </c>
      <c r="H177" s="148">
        <v>7.41</v>
      </c>
      <c r="I177" s="148">
        <v>9.36</v>
      </c>
      <c r="J177" s="148">
        <v>13.68</v>
      </c>
      <c r="K177" s="148">
        <v>7.7</v>
      </c>
      <c r="L177" s="148">
        <v>9.26</v>
      </c>
      <c r="M177" s="118">
        <f t="shared" si="41"/>
        <v>13.705</v>
      </c>
      <c r="N177" s="118">
        <f t="shared" si="41"/>
        <v>7.5549999999999997</v>
      </c>
      <c r="O177" s="118">
        <f t="shared" si="41"/>
        <v>9.3099999999999987</v>
      </c>
      <c r="P177" s="149">
        <f t="shared" si="46"/>
        <v>0.18524858578961256</v>
      </c>
      <c r="Q177" s="150">
        <f t="shared" si="47"/>
        <v>2.7861211686297637E-8</v>
      </c>
      <c r="R177" s="151">
        <f t="shared" si="48"/>
        <v>1.4046326500098186E-7</v>
      </c>
      <c r="S177" s="150">
        <f t="shared" si="49"/>
        <v>1.9729928814736056E-14</v>
      </c>
      <c r="T177" s="131">
        <v>298</v>
      </c>
      <c r="U177" s="118">
        <f t="shared" si="50"/>
        <v>286.70499999999998</v>
      </c>
      <c r="V177" s="152">
        <f t="shared" si="51"/>
        <v>0.66444217093336422</v>
      </c>
      <c r="W177" s="153">
        <f t="shared" si="52"/>
        <v>4.6178749786497653</v>
      </c>
      <c r="X177" s="154">
        <f t="shared" si="55"/>
        <v>-4.6997438475453193E-8</v>
      </c>
      <c r="Y177" s="155">
        <f t="shared" si="56"/>
        <v>-4.3791480954579687E-8</v>
      </c>
      <c r="Z177" s="155">
        <f t="shared" si="57"/>
        <v>-4.4010177206100151E-8</v>
      </c>
      <c r="AA177" s="156">
        <f t="shared" si="58"/>
        <v>-4.0993078953494712E-8</v>
      </c>
      <c r="AB177" s="157">
        <f t="shared" si="54"/>
        <v>3.4447730652591392E-6</v>
      </c>
      <c r="AC177" s="132"/>
      <c r="AD177" s="158">
        <f t="shared" si="53"/>
        <v>3.4447730652591393E-2</v>
      </c>
      <c r="AE177" s="158"/>
      <c r="AF177" s="159"/>
      <c r="AG177" s="133">
        <v>1710</v>
      </c>
    </row>
    <row r="178" spans="1:37">
      <c r="E178" s="177">
        <v>0.51483796296296291</v>
      </c>
      <c r="F178" s="133">
        <v>1720</v>
      </c>
      <c r="G178" s="148">
        <v>13.74</v>
      </c>
      <c r="H178" s="148">
        <v>7.44</v>
      </c>
      <c r="I178" s="148">
        <v>9.5500000000000007</v>
      </c>
      <c r="J178" s="148">
        <v>13.68</v>
      </c>
      <c r="K178" s="148">
        <v>7.73</v>
      </c>
      <c r="L178" s="148">
        <v>9.58</v>
      </c>
      <c r="M178" s="118">
        <f t="shared" si="41"/>
        <v>13.71</v>
      </c>
      <c r="N178" s="118">
        <f t="shared" si="41"/>
        <v>7.5850000000000009</v>
      </c>
      <c r="O178" s="118">
        <f t="shared" si="41"/>
        <v>9.5650000000000013</v>
      </c>
      <c r="P178" s="149">
        <f t="shared" si="46"/>
        <v>0.19033848670962086</v>
      </c>
      <c r="Q178" s="150">
        <f t="shared" si="47"/>
        <v>2.6001595631652662E-8</v>
      </c>
      <c r="R178" s="151">
        <f t="shared" si="48"/>
        <v>1.5057164965012378E-7</v>
      </c>
      <c r="S178" s="150">
        <f t="shared" si="49"/>
        <v>2.2671821678359623E-14</v>
      </c>
      <c r="T178" s="131">
        <v>298</v>
      </c>
      <c r="U178" s="118">
        <f t="shared" si="50"/>
        <v>286.70999999999998</v>
      </c>
      <c r="V178" s="152">
        <f t="shared" si="51"/>
        <v>0.66413645759963036</v>
      </c>
      <c r="W178" s="153">
        <f t="shared" si="52"/>
        <v>4.6146254573133909</v>
      </c>
      <c r="X178" s="154">
        <f t="shared" si="55"/>
        <v>-4.8446387970534629E-8</v>
      </c>
      <c r="Y178" s="155">
        <f t="shared" si="56"/>
        <v>-4.4541727270212813E-8</v>
      </c>
      <c r="Z178" s="155">
        <f t="shared" si="57"/>
        <v>-4.4856433398436672E-8</v>
      </c>
      <c r="AA178" s="156">
        <f t="shared" si="58"/>
        <v>-4.1215749733727176E-8</v>
      </c>
      <c r="AB178" s="157">
        <f t="shared" si="54"/>
        <v>3.0054500090086284E-6</v>
      </c>
      <c r="AC178" s="132"/>
      <c r="AD178" s="158">
        <f t="shared" si="53"/>
        <v>3.0054500090086284E-2</v>
      </c>
      <c r="AE178" s="158"/>
      <c r="AF178" s="159"/>
      <c r="AG178" s="133">
        <v>1720</v>
      </c>
    </row>
    <row r="179" spans="1:37">
      <c r="E179" s="177">
        <v>0.51495370370370375</v>
      </c>
      <c r="F179" s="133">
        <v>1730</v>
      </c>
      <c r="G179" s="148">
        <v>13.75</v>
      </c>
      <c r="H179" s="148">
        <v>7.47</v>
      </c>
      <c r="I179" s="148">
        <v>9.6</v>
      </c>
      <c r="J179" s="148">
        <v>13.69</v>
      </c>
      <c r="K179" s="148">
        <v>7.74</v>
      </c>
      <c r="L179" s="148">
        <v>9.68</v>
      </c>
      <c r="M179" s="118">
        <f t="shared" si="41"/>
        <v>13.719999999999999</v>
      </c>
      <c r="N179" s="118">
        <f t="shared" si="41"/>
        <v>7.6050000000000004</v>
      </c>
      <c r="O179" s="118">
        <f t="shared" si="41"/>
        <v>9.64</v>
      </c>
      <c r="P179" s="149">
        <f t="shared" si="46"/>
        <v>0.19186312590958252</v>
      </c>
      <c r="Q179" s="150">
        <f t="shared" si="47"/>
        <v>2.4831331052955652E-8</v>
      </c>
      <c r="R179" s="151">
        <f t="shared" si="48"/>
        <v>1.577989493328475E-7</v>
      </c>
      <c r="S179" s="150">
        <f t="shared" si="49"/>
        <v>2.490050841055057E-14</v>
      </c>
      <c r="T179" s="131">
        <v>298</v>
      </c>
      <c r="U179" s="118">
        <f t="shared" si="50"/>
        <v>286.72000000000003</v>
      </c>
      <c r="V179" s="152">
        <f t="shared" si="51"/>
        <v>0.66352506291946223</v>
      </c>
      <c r="W179" s="153">
        <f t="shared" si="52"/>
        <v>4.6081336123379781</v>
      </c>
      <c r="X179" s="154">
        <f t="shared" si="55"/>
        <v>-4.5714481411474272E-8</v>
      </c>
      <c r="Y179" s="155">
        <f t="shared" si="56"/>
        <v>-4.1629653246730468E-8</v>
      </c>
      <c r="Z179" s="155">
        <f t="shared" si="57"/>
        <v>-4.1994654021546131E-8</v>
      </c>
      <c r="AA179" s="156">
        <f t="shared" si="58"/>
        <v>-3.8209597172633213E-8</v>
      </c>
      <c r="AB179" s="157">
        <f t="shared" si="54"/>
        <v>2.5580192439393624E-6</v>
      </c>
      <c r="AC179" s="132"/>
      <c r="AD179" s="158">
        <f t="shared" si="53"/>
        <v>2.5580192439393624E-2</v>
      </c>
      <c r="AE179" s="158"/>
      <c r="AF179" s="159"/>
      <c r="AG179" s="133">
        <v>1730</v>
      </c>
    </row>
    <row r="180" spans="1:37">
      <c r="E180" s="177">
        <v>0.51506944444444447</v>
      </c>
      <c r="F180" s="133">
        <v>1740</v>
      </c>
      <c r="G180" s="148">
        <v>13.76</v>
      </c>
      <c r="H180" s="148">
        <v>7.49</v>
      </c>
      <c r="I180" s="148">
        <v>9.6300000000000008</v>
      </c>
      <c r="J180" s="148">
        <v>13.69</v>
      </c>
      <c r="K180" s="148">
        <v>7.76</v>
      </c>
      <c r="L180" s="148">
        <v>9.68</v>
      </c>
      <c r="M180" s="118">
        <f t="shared" si="41"/>
        <v>13.725</v>
      </c>
      <c r="N180" s="118">
        <f t="shared" si="41"/>
        <v>7.625</v>
      </c>
      <c r="O180" s="118">
        <f t="shared" si="41"/>
        <v>9.6550000000000011</v>
      </c>
      <c r="P180" s="149">
        <f t="shared" si="46"/>
        <v>0.1921777864628558</v>
      </c>
      <c r="Q180" s="150">
        <f t="shared" si="47"/>
        <v>2.3713737056616511E-8</v>
      </c>
      <c r="R180" s="151">
        <f t="shared" si="48"/>
        <v>1.6530445443255362E-7</v>
      </c>
      <c r="S180" s="150">
        <f t="shared" si="49"/>
        <v>2.7325562655244194E-14</v>
      </c>
      <c r="T180" s="131">
        <v>298</v>
      </c>
      <c r="U180" s="118">
        <f t="shared" si="50"/>
        <v>286.72500000000002</v>
      </c>
      <c r="V180" s="152">
        <f t="shared" si="51"/>
        <v>0.66321938157191618</v>
      </c>
      <c r="W180" s="153">
        <f t="shared" si="52"/>
        <v>4.6048912849925081</v>
      </c>
      <c r="X180" s="154">
        <f t="shared" si="55"/>
        <v>-4.2055213741156046E-8</v>
      </c>
      <c r="Y180" s="155">
        <f t="shared" si="56"/>
        <v>-3.7921712332221444E-8</v>
      </c>
      <c r="Z180" s="155">
        <f t="shared" si="57"/>
        <v>-3.8327983811492128E-8</v>
      </c>
      <c r="AA180" s="156">
        <f t="shared" si="58"/>
        <v>-3.4520891073744002E-8</v>
      </c>
      <c r="AB180" s="157">
        <f t="shared" si="54"/>
        <v>2.139398088738263E-6</v>
      </c>
      <c r="AC180" s="132"/>
      <c r="AD180" s="158">
        <f t="shared" si="53"/>
        <v>2.1393980887382629E-2</v>
      </c>
      <c r="AE180" s="158"/>
      <c r="AF180" s="159"/>
      <c r="AG180" s="133">
        <v>1740</v>
      </c>
    </row>
    <row r="181" spans="1:37">
      <c r="E181" s="177">
        <v>0.51518518518518519</v>
      </c>
      <c r="F181" s="133">
        <v>1750</v>
      </c>
      <c r="G181" s="148">
        <v>13.76</v>
      </c>
      <c r="H181" s="148">
        <v>7.49</v>
      </c>
      <c r="I181" s="148">
        <v>9.48</v>
      </c>
      <c r="J181" s="148">
        <v>13.7</v>
      </c>
      <c r="K181" s="148">
        <v>7.76</v>
      </c>
      <c r="L181" s="148">
        <v>9.3699999999999992</v>
      </c>
      <c r="M181" s="118">
        <f t="shared" si="41"/>
        <v>13.73</v>
      </c>
      <c r="N181" s="118">
        <f t="shared" si="41"/>
        <v>7.625</v>
      </c>
      <c r="O181" s="118">
        <f t="shared" si="41"/>
        <v>9.4250000000000007</v>
      </c>
      <c r="P181" s="149">
        <f t="shared" si="46"/>
        <v>0.18761549231490002</v>
      </c>
      <c r="Q181" s="150">
        <f t="shared" si="47"/>
        <v>2.3713737056616511E-8</v>
      </c>
      <c r="R181" s="151">
        <f t="shared" si="48"/>
        <v>1.65373152704448E-7</v>
      </c>
      <c r="S181" s="150">
        <f t="shared" si="49"/>
        <v>2.7348279635408677E-14</v>
      </c>
      <c r="T181" s="131">
        <v>298</v>
      </c>
      <c r="U181" s="118">
        <f t="shared" si="50"/>
        <v>286.73</v>
      </c>
      <c r="V181" s="152">
        <f t="shared" si="51"/>
        <v>0.66291371088531836</v>
      </c>
      <c r="W181" s="153">
        <f t="shared" si="52"/>
        <v>4.6016513519400348</v>
      </c>
      <c r="X181" s="154">
        <f t="shared" si="55"/>
        <v>-3.3781719152698518E-8</v>
      </c>
      <c r="Y181" s="155">
        <f t="shared" si="56"/>
        <v>-3.0535244081475927E-8</v>
      </c>
      <c r="Z181" s="155">
        <f t="shared" si="57"/>
        <v>-3.0847235319708335E-8</v>
      </c>
      <c r="AA181" s="156">
        <f t="shared" si="58"/>
        <v>-2.7852785812811316E-8</v>
      </c>
      <c r="AB181" s="157">
        <f t="shared" si="54"/>
        <v>1.7576055935677191E-6</v>
      </c>
      <c r="AC181" s="160">
        <f>D21</f>
        <v>7.058159232072276E-7</v>
      </c>
      <c r="AD181" s="158">
        <f t="shared" si="53"/>
        <v>1.7576055935677192E-2</v>
      </c>
      <c r="AE181" s="158">
        <f>AC181*10000</f>
        <v>7.0581592320722759E-3</v>
      </c>
      <c r="AF181" s="159">
        <f>(AD187-AE187)*(AD187-AE187)</f>
        <v>3.3790958322776562E-5</v>
      </c>
      <c r="AG181" s="133">
        <v>1750</v>
      </c>
    </row>
    <row r="182" spans="1:37">
      <c r="E182" s="177">
        <v>0.51530092592592591</v>
      </c>
      <c r="F182" s="133">
        <v>1760</v>
      </c>
      <c r="G182" s="148">
        <v>13.76</v>
      </c>
      <c r="H182" s="148">
        <v>7.49</v>
      </c>
      <c r="I182" s="148">
        <v>9.26</v>
      </c>
      <c r="J182" s="148">
        <v>13.7</v>
      </c>
      <c r="K182" s="148">
        <v>7.76</v>
      </c>
      <c r="L182" s="148">
        <v>9.1199999999999992</v>
      </c>
      <c r="M182" s="118">
        <f t="shared" si="41"/>
        <v>13.73</v>
      </c>
      <c r="N182" s="118">
        <f t="shared" si="41"/>
        <v>7.625</v>
      </c>
      <c r="O182" s="118">
        <f t="shared" si="41"/>
        <v>9.19</v>
      </c>
      <c r="P182" s="149">
        <f t="shared" si="46"/>
        <v>0.1829375463526717</v>
      </c>
      <c r="Q182" s="150">
        <f t="shared" si="47"/>
        <v>2.3713737056616511E-8</v>
      </c>
      <c r="R182" s="151">
        <f t="shared" si="48"/>
        <v>1.65373152704448E-7</v>
      </c>
      <c r="S182" s="150">
        <f t="shared" si="49"/>
        <v>2.7348279635408677E-14</v>
      </c>
      <c r="T182" s="131">
        <v>298</v>
      </c>
      <c r="U182" s="118">
        <f t="shared" si="50"/>
        <v>286.73</v>
      </c>
      <c r="V182" s="152">
        <f t="shared" si="51"/>
        <v>0.66291371088531836</v>
      </c>
      <c r="W182" s="153">
        <f t="shared" si="52"/>
        <v>4.6016513519400348</v>
      </c>
      <c r="X182" s="154">
        <f t="shared" si="55"/>
        <v>-2.7179676373935349E-8</v>
      </c>
      <c r="Y182" s="155">
        <f t="shared" si="56"/>
        <v>-2.4632794754505646E-8</v>
      </c>
      <c r="Z182" s="155">
        <f t="shared" si="57"/>
        <v>-2.4871451237906944E-8</v>
      </c>
      <c r="AA182" s="156">
        <f t="shared" si="58"/>
        <v>-2.2518499313923447E-8</v>
      </c>
      <c r="AB182" s="157">
        <f t="shared" si="54"/>
        <v>1.4502731539545899E-6</v>
      </c>
      <c r="AC182" s="132"/>
      <c r="AD182" s="158">
        <f t="shared" si="53"/>
        <v>1.4502731539545899E-2</v>
      </c>
      <c r="AE182" s="158"/>
      <c r="AF182" s="159"/>
      <c r="AG182" s="133">
        <v>1760</v>
      </c>
    </row>
    <row r="183" spans="1:37">
      <c r="E183" s="177">
        <v>0.51541666666666663</v>
      </c>
      <c r="F183" s="133">
        <v>1770</v>
      </c>
      <c r="G183" s="148">
        <v>13.76</v>
      </c>
      <c r="H183" s="148">
        <v>7.49</v>
      </c>
      <c r="I183" s="148">
        <v>9.23</v>
      </c>
      <c r="J183" s="148">
        <v>13.71</v>
      </c>
      <c r="K183" s="148">
        <v>7.76</v>
      </c>
      <c r="L183" s="148">
        <v>8.8800000000000008</v>
      </c>
      <c r="M183" s="118">
        <f t="shared" si="41"/>
        <v>13.734999999999999</v>
      </c>
      <c r="N183" s="118">
        <f t="shared" si="41"/>
        <v>7.625</v>
      </c>
      <c r="O183" s="118">
        <f t="shared" si="41"/>
        <v>9.0549999999999997</v>
      </c>
      <c r="P183" s="149">
        <f t="shared" si="46"/>
        <v>0.18026533745349466</v>
      </c>
      <c r="Q183" s="150">
        <f t="shared" si="47"/>
        <v>2.3713737056616511E-8</v>
      </c>
      <c r="R183" s="151">
        <f t="shared" si="48"/>
        <v>1.6544187952640519E-7</v>
      </c>
      <c r="S183" s="150">
        <f t="shared" si="49"/>
        <v>2.7371015501229567E-14</v>
      </c>
      <c r="T183" s="131">
        <v>298</v>
      </c>
      <c r="U183" s="118">
        <f t="shared" si="50"/>
        <v>286.73500000000001</v>
      </c>
      <c r="V183" s="152">
        <f t="shared" si="51"/>
        <v>0.66260805085911045</v>
      </c>
      <c r="W183" s="153">
        <f t="shared" si="52"/>
        <v>4.5984138113310493</v>
      </c>
      <c r="X183" s="154">
        <f t="shared" si="55"/>
        <v>-2.2239741999974188E-8</v>
      </c>
      <c r="Y183" s="155">
        <f t="shared" si="56"/>
        <v>-2.0183045744290965E-8</v>
      </c>
      <c r="Z183" s="155">
        <f t="shared" si="57"/>
        <v>-2.037324576945971E-8</v>
      </c>
      <c r="AA183" s="156">
        <f t="shared" si="58"/>
        <v>-1.8471570742393002E-8</v>
      </c>
      <c r="AB183" s="157">
        <f t="shared" si="54"/>
        <v>1.202428707833451E-6</v>
      </c>
      <c r="AC183" s="132"/>
      <c r="AD183" s="158">
        <f t="shared" si="53"/>
        <v>1.2024287078334509E-2</v>
      </c>
      <c r="AE183" s="158"/>
      <c r="AF183" s="159"/>
      <c r="AG183" s="133">
        <v>1770</v>
      </c>
    </row>
    <row r="184" spans="1:37">
      <c r="E184" s="177">
        <v>0.51553240740740736</v>
      </c>
      <c r="F184" s="133">
        <v>1780</v>
      </c>
      <c r="G184" s="148">
        <v>13.76</v>
      </c>
      <c r="H184" s="148">
        <v>7.49</v>
      </c>
      <c r="I184" s="148">
        <v>8.92</v>
      </c>
      <c r="J184" s="148">
        <v>13.71</v>
      </c>
      <c r="K184" s="148">
        <v>7.76</v>
      </c>
      <c r="L184" s="148">
        <v>8.8800000000000008</v>
      </c>
      <c r="M184" s="118">
        <f t="shared" si="41"/>
        <v>13.734999999999999</v>
      </c>
      <c r="N184" s="118">
        <f t="shared" si="41"/>
        <v>7.625</v>
      </c>
      <c r="O184" s="118">
        <f t="shared" si="41"/>
        <v>8.9</v>
      </c>
      <c r="P184" s="149">
        <f t="shared" si="46"/>
        <v>0.17717962488526803</v>
      </c>
      <c r="Q184" s="150">
        <f t="shared" si="47"/>
        <v>2.3713737056616511E-8</v>
      </c>
      <c r="R184" s="151">
        <f t="shared" si="48"/>
        <v>1.6544187952640519E-7</v>
      </c>
      <c r="S184" s="150">
        <f t="shared" si="49"/>
        <v>2.7371015501229567E-14</v>
      </c>
      <c r="T184" s="131">
        <v>298</v>
      </c>
      <c r="U184" s="118">
        <f t="shared" si="50"/>
        <v>286.73500000000001</v>
      </c>
      <c r="V184" s="152">
        <f t="shared" si="51"/>
        <v>0.66260805085911045</v>
      </c>
      <c r="W184" s="153">
        <f t="shared" si="52"/>
        <v>4.5984138113310493</v>
      </c>
      <c r="X184" s="154">
        <f t="shared" si="55"/>
        <v>-1.8167972917346749E-8</v>
      </c>
      <c r="Y184" s="155">
        <f t="shared" si="56"/>
        <v>-1.6516587525639152E-8</v>
      </c>
      <c r="Z184" s="155">
        <f t="shared" si="57"/>
        <v>-1.6666690881932766E-8</v>
      </c>
      <c r="AA184" s="156">
        <f t="shared" si="58"/>
        <v>-1.5138121433557826E-8</v>
      </c>
      <c r="AB184" s="157">
        <f t="shared" si="54"/>
        <v>9.9938888155033755E-7</v>
      </c>
      <c r="AC184" s="132"/>
      <c r="AD184" s="158">
        <f t="shared" si="53"/>
        <v>9.993888815503376E-3</v>
      </c>
      <c r="AE184" s="158"/>
      <c r="AF184" s="159"/>
      <c r="AG184" s="133">
        <v>1780</v>
      </c>
    </row>
    <row r="185" spans="1:37">
      <c r="E185" s="177">
        <v>0.51564814814814819</v>
      </c>
      <c r="F185" s="133">
        <v>1790</v>
      </c>
      <c r="G185" s="148">
        <v>13.77</v>
      </c>
      <c r="H185" s="148">
        <v>7.49</v>
      </c>
      <c r="I185" s="148">
        <v>8.7200000000000006</v>
      </c>
      <c r="J185" s="148">
        <v>13.71</v>
      </c>
      <c r="K185" s="148">
        <v>7.77</v>
      </c>
      <c r="L185" s="148">
        <v>8.65</v>
      </c>
      <c r="M185" s="118">
        <f t="shared" si="41"/>
        <v>13.74</v>
      </c>
      <c r="N185" s="118">
        <f t="shared" si="41"/>
        <v>7.63</v>
      </c>
      <c r="O185" s="118">
        <f t="shared" si="41"/>
        <v>8.6850000000000005</v>
      </c>
      <c r="P185" s="149">
        <f t="shared" si="46"/>
        <v>0.17291394923320036</v>
      </c>
      <c r="Q185" s="150">
        <f t="shared" si="47"/>
        <v>2.3442288153199181E-8</v>
      </c>
      <c r="R185" s="151">
        <f t="shared" si="48"/>
        <v>1.6742715773676077E-7</v>
      </c>
      <c r="S185" s="150">
        <f t="shared" si="49"/>
        <v>2.803185314781017E-14</v>
      </c>
      <c r="T185" s="131">
        <v>298</v>
      </c>
      <c r="U185" s="118">
        <f t="shared" si="50"/>
        <v>286.74</v>
      </c>
      <c r="V185" s="152">
        <f t="shared" si="51"/>
        <v>0.66230240149273478</v>
      </c>
      <c r="W185" s="153">
        <f t="shared" si="52"/>
        <v>4.5951786613175374</v>
      </c>
      <c r="X185" s="154">
        <f t="shared" si="55"/>
        <v>-1.5150932318871376E-8</v>
      </c>
      <c r="Y185" s="155">
        <f t="shared" si="56"/>
        <v>-1.3773519492181192E-8</v>
      </c>
      <c r="Z185" s="155">
        <f t="shared" si="57"/>
        <v>-1.3898743871460314E-8</v>
      </c>
      <c r="AA185" s="156">
        <f t="shared" si="58"/>
        <v>-1.2623786440252985E-8</v>
      </c>
      <c r="AB185" s="157">
        <f t="shared" si="54"/>
        <v>8.332677962735909E-7</v>
      </c>
      <c r="AC185" s="132"/>
      <c r="AD185" s="158">
        <f t="shared" si="53"/>
        <v>8.3326779627359085E-3</v>
      </c>
      <c r="AE185" s="158"/>
      <c r="AF185" s="159"/>
      <c r="AG185" s="133">
        <v>1790</v>
      </c>
    </row>
    <row r="186" spans="1:37" s="77" customFormat="1">
      <c r="A186" s="134"/>
      <c r="B186" s="134"/>
      <c r="C186" s="134"/>
      <c r="D186" s="143"/>
      <c r="E186" s="175">
        <v>0.51576388888888891</v>
      </c>
      <c r="F186" s="137">
        <v>1800</v>
      </c>
      <c r="G186" s="138">
        <v>13.77</v>
      </c>
      <c r="H186" s="138">
        <v>7.49</v>
      </c>
      <c r="I186" s="138">
        <v>8.56</v>
      </c>
      <c r="J186" s="138">
        <v>13.71</v>
      </c>
      <c r="K186" s="138">
        <v>7.77</v>
      </c>
      <c r="L186" s="138">
        <v>8.4700000000000006</v>
      </c>
      <c r="M186" s="139">
        <f t="shared" si="41"/>
        <v>13.74</v>
      </c>
      <c r="N186" s="139">
        <f t="shared" si="41"/>
        <v>7.63</v>
      </c>
      <c r="O186" s="139">
        <f t="shared" si="41"/>
        <v>8.5150000000000006</v>
      </c>
      <c r="P186" s="140">
        <f t="shared" si="46"/>
        <v>0.16952933537371342</v>
      </c>
      <c r="Q186" s="141">
        <f t="shared" si="47"/>
        <v>2.3442288153199181E-8</v>
      </c>
      <c r="R186" s="142">
        <f t="shared" si="48"/>
        <v>1.6742715773676077E-7</v>
      </c>
      <c r="S186" s="141">
        <f t="shared" si="49"/>
        <v>2.803185314781017E-14</v>
      </c>
      <c r="T186" s="143">
        <v>298</v>
      </c>
      <c r="U186" s="139">
        <f t="shared" si="50"/>
        <v>286.74</v>
      </c>
      <c r="V186" s="144">
        <f t="shared" si="51"/>
        <v>0.66230240149273478</v>
      </c>
      <c r="W186" s="145">
        <f t="shared" si="52"/>
        <v>4.5951786613175374</v>
      </c>
      <c r="X186" s="146">
        <f t="shared" si="55"/>
        <v>-1.2384806312985949E-8</v>
      </c>
      <c r="Y186" s="146">
        <f t="shared" si="56"/>
        <v>-1.128090865167112E-8</v>
      </c>
      <c r="Z186" s="146">
        <f t="shared" si="57"/>
        <v>-1.1379302604379011E-8</v>
      </c>
      <c r="AA186" s="146">
        <f t="shared" si="58"/>
        <v>-1.0356258556175825E-8</v>
      </c>
      <c r="AB186" s="146">
        <f t="shared" si="54"/>
        <v>6.9473572046291248E-7</v>
      </c>
      <c r="AC186" s="134"/>
      <c r="AD186" s="146">
        <f t="shared" si="53"/>
        <v>6.9473572046291248E-3</v>
      </c>
      <c r="AE186" s="134"/>
      <c r="AF186" s="146"/>
      <c r="AG186" s="137">
        <v>1800</v>
      </c>
      <c r="AH186" s="134"/>
      <c r="AI186" s="134"/>
      <c r="AJ186" s="134"/>
      <c r="AK186" s="134"/>
    </row>
    <row r="187" spans="1:37">
      <c r="E187" s="177">
        <v>0.51587962962962963</v>
      </c>
      <c r="F187" s="133">
        <v>1810</v>
      </c>
      <c r="G187" s="148">
        <v>13.77</v>
      </c>
      <c r="H187" s="148">
        <v>7.49</v>
      </c>
      <c r="I187" s="148">
        <v>8.33</v>
      </c>
      <c r="J187" s="148">
        <v>13.71</v>
      </c>
      <c r="K187" s="148">
        <v>7.77</v>
      </c>
      <c r="L187" s="148">
        <v>8.2899999999999991</v>
      </c>
      <c r="M187" s="118">
        <f t="shared" si="41"/>
        <v>13.74</v>
      </c>
      <c r="N187" s="118">
        <f t="shared" si="41"/>
        <v>7.63</v>
      </c>
      <c r="O187" s="118">
        <f t="shared" si="41"/>
        <v>8.3099999999999987</v>
      </c>
      <c r="P187" s="149">
        <f t="shared" si="46"/>
        <v>0.16544788924903797</v>
      </c>
      <c r="Q187" s="150">
        <f t="shared" si="47"/>
        <v>2.3442288153199181E-8</v>
      </c>
      <c r="R187" s="151">
        <f t="shared" si="48"/>
        <v>1.6742715773676077E-7</v>
      </c>
      <c r="S187" s="150">
        <f t="shared" si="49"/>
        <v>2.803185314781017E-14</v>
      </c>
      <c r="T187" s="131">
        <v>298</v>
      </c>
      <c r="U187" s="118">
        <f t="shared" si="50"/>
        <v>286.74</v>
      </c>
      <c r="V187" s="152">
        <f t="shared" si="51"/>
        <v>0.66230240149273478</v>
      </c>
      <c r="W187" s="153">
        <f t="shared" si="52"/>
        <v>4.5951786613175374</v>
      </c>
      <c r="X187" s="154">
        <f t="shared" si="55"/>
        <v>-1.0113144572534541E-8</v>
      </c>
      <c r="Y187" s="155">
        <f t="shared" si="56"/>
        <v>-9.2334291992036072E-9</v>
      </c>
      <c r="Z187" s="155">
        <f t="shared" si="57"/>
        <v>-9.3099532845189264E-9</v>
      </c>
      <c r="AA187" s="156">
        <f t="shared" si="58"/>
        <v>-8.4934487458523116E-9</v>
      </c>
      <c r="AB187" s="157">
        <f t="shared" si="54"/>
        <v>5.8129990816080956E-7</v>
      </c>
      <c r="AC187" s="132"/>
      <c r="AD187" s="158">
        <f t="shared" si="53"/>
        <v>5.8129990816080954E-3</v>
      </c>
      <c r="AE187" s="158"/>
      <c r="AF187" s="159"/>
      <c r="AG187" s="133">
        <v>1810</v>
      </c>
    </row>
    <row r="188" spans="1:37">
      <c r="E188" s="177">
        <v>0.51599537037037035</v>
      </c>
      <c r="F188" s="133">
        <v>1820</v>
      </c>
      <c r="G188" s="148">
        <v>13.77</v>
      </c>
      <c r="H188" s="148">
        <v>7.49</v>
      </c>
      <c r="I188" s="148">
        <v>8.23</v>
      </c>
      <c r="J188" s="148">
        <v>13.71</v>
      </c>
      <c r="K188" s="148">
        <v>7.77</v>
      </c>
      <c r="L188" s="148">
        <v>8.06</v>
      </c>
      <c r="M188" s="118">
        <f t="shared" si="41"/>
        <v>13.74</v>
      </c>
      <c r="N188" s="118">
        <f t="shared" si="41"/>
        <v>7.63</v>
      </c>
      <c r="O188" s="118">
        <f t="shared" si="41"/>
        <v>8.1449999999999996</v>
      </c>
      <c r="P188" s="149">
        <f t="shared" si="46"/>
        <v>0.16216282285600653</v>
      </c>
      <c r="Q188" s="150">
        <f t="shared" si="47"/>
        <v>2.3442288153199181E-8</v>
      </c>
      <c r="R188" s="151">
        <f t="shared" si="48"/>
        <v>1.6742715773676077E-7</v>
      </c>
      <c r="S188" s="150">
        <f t="shared" si="49"/>
        <v>2.803185314781017E-14</v>
      </c>
      <c r="T188" s="131">
        <v>298</v>
      </c>
      <c r="U188" s="118">
        <f t="shared" si="50"/>
        <v>286.74</v>
      </c>
      <c r="V188" s="152">
        <f t="shared" si="51"/>
        <v>0.66230240149273478</v>
      </c>
      <c r="W188" s="153">
        <f t="shared" si="52"/>
        <v>4.5951786613175374</v>
      </c>
      <c r="X188" s="154">
        <f t="shared" si="55"/>
        <v>-8.3295342609672556E-9</v>
      </c>
      <c r="Y188" s="155">
        <f t="shared" si="56"/>
        <v>-7.6193570214664022E-9</v>
      </c>
      <c r="Z188" s="155">
        <f t="shared" si="57"/>
        <v>-7.6799068308199076E-9</v>
      </c>
      <c r="AA188" s="156">
        <f t="shared" si="58"/>
        <v>-7.0199544304853325E-9</v>
      </c>
      <c r="AB188" s="157">
        <f t="shared" si="54"/>
        <v>4.8847764435109004E-7</v>
      </c>
      <c r="AC188" s="132"/>
      <c r="AD188" s="158">
        <f t="shared" si="53"/>
        <v>4.8847764435109003E-3</v>
      </c>
      <c r="AE188" s="158"/>
      <c r="AF188" s="159"/>
      <c r="AG188" s="133">
        <v>1820</v>
      </c>
    </row>
    <row r="189" spans="1:37">
      <c r="E189" s="177">
        <v>0.51611111111111108</v>
      </c>
      <c r="F189" s="133">
        <v>1830</v>
      </c>
      <c r="G189" s="148">
        <v>13.78</v>
      </c>
      <c r="H189" s="148">
        <v>7.51</v>
      </c>
      <c r="I189" s="148">
        <v>8.73</v>
      </c>
      <c r="J189" s="148">
        <v>13.72</v>
      </c>
      <c r="K189" s="148">
        <v>7.78</v>
      </c>
      <c r="L189" s="148">
        <v>8.2799999999999994</v>
      </c>
      <c r="M189" s="118">
        <f t="shared" si="41"/>
        <v>13.75</v>
      </c>
      <c r="N189" s="118">
        <f t="shared" si="41"/>
        <v>7.6449999999999996</v>
      </c>
      <c r="O189" s="118">
        <f t="shared" si="41"/>
        <v>8.504999999999999</v>
      </c>
      <c r="P189" s="149">
        <f t="shared" si="46"/>
        <v>0.16935865889065693</v>
      </c>
      <c r="Q189" s="150">
        <f t="shared" si="47"/>
        <v>2.264644307593056E-8</v>
      </c>
      <c r="R189" s="151">
        <f t="shared" si="48"/>
        <v>1.7345499204494398E-7</v>
      </c>
      <c r="S189" s="150">
        <f t="shared" si="49"/>
        <v>3.0086634265311575E-14</v>
      </c>
      <c r="T189" s="131">
        <v>298</v>
      </c>
      <c r="U189" s="118">
        <f t="shared" si="50"/>
        <v>286.75</v>
      </c>
      <c r="V189" s="152">
        <f t="shared" si="51"/>
        <v>0.66169113473724972</v>
      </c>
      <c r="W189" s="153">
        <f t="shared" si="52"/>
        <v>4.5887155256923213</v>
      </c>
      <c r="X189" s="154">
        <f t="shared" si="55"/>
        <v>-7.8841427693795907E-9</v>
      </c>
      <c r="Y189" s="155">
        <f t="shared" si="56"/>
        <v>-7.1295898824630215E-9</v>
      </c>
      <c r="Z189" s="155">
        <f t="shared" si="57"/>
        <v>-7.2018044625141817E-9</v>
      </c>
      <c r="AA189" s="156">
        <f t="shared" si="58"/>
        <v>-6.5056435445041088E-9</v>
      </c>
      <c r="AB189" s="157">
        <f t="shared" si="54"/>
        <v>4.118976170243817E-7</v>
      </c>
      <c r="AC189" s="132"/>
      <c r="AD189" s="158">
        <f t="shared" si="53"/>
        <v>4.1189761702438172E-3</v>
      </c>
      <c r="AE189" s="158"/>
      <c r="AF189" s="159"/>
      <c r="AG189" s="133">
        <v>1830</v>
      </c>
    </row>
    <row r="190" spans="1:37">
      <c r="E190" s="177">
        <v>0.5162268518518518</v>
      </c>
      <c r="F190" s="133">
        <v>1840</v>
      </c>
      <c r="G190" s="148">
        <v>13.8</v>
      </c>
      <c r="H190" s="148">
        <v>7.54</v>
      </c>
      <c r="I190" s="148">
        <v>9.26</v>
      </c>
      <c r="J190" s="148">
        <v>13.74</v>
      </c>
      <c r="K190" s="148">
        <v>7.8</v>
      </c>
      <c r="L190" s="148">
        <v>9.3699999999999992</v>
      </c>
      <c r="M190" s="118">
        <f t="shared" si="41"/>
        <v>13.77</v>
      </c>
      <c r="N190" s="118">
        <f t="shared" si="41"/>
        <v>7.67</v>
      </c>
      <c r="O190" s="118">
        <f t="shared" si="41"/>
        <v>9.3149999999999995</v>
      </c>
      <c r="P190" s="149">
        <f t="shared" si="46"/>
        <v>0.18555033626573331</v>
      </c>
      <c r="Q190" s="150">
        <f t="shared" si="47"/>
        <v>2.1379620895022292E-8</v>
      </c>
      <c r="R190" s="151">
        <f t="shared" si="48"/>
        <v>1.8403846436316044E-7</v>
      </c>
      <c r="S190" s="150">
        <f t="shared" si="49"/>
        <v>3.3870156365150273E-14</v>
      </c>
      <c r="T190" s="131">
        <v>298</v>
      </c>
      <c r="U190" s="118">
        <f t="shared" si="50"/>
        <v>286.77</v>
      </c>
      <c r="V190" s="152">
        <f t="shared" si="51"/>
        <v>0.66046872911972998</v>
      </c>
      <c r="W190" s="153">
        <f t="shared" si="52"/>
        <v>4.5758178604400452</v>
      </c>
      <c r="X190" s="154">
        <f t="shared" si="55"/>
        <v>-8.052810774161204E-9</v>
      </c>
      <c r="Y190" s="155">
        <f t="shared" si="56"/>
        <v>-7.0995690591066967E-9</v>
      </c>
      <c r="Z190" s="155">
        <f t="shared" si="57"/>
        <v>-7.2124078917582326E-9</v>
      </c>
      <c r="AA190" s="156">
        <f t="shared" si="58"/>
        <v>-6.3452906892555938E-9</v>
      </c>
      <c r="AB190" s="157">
        <f t="shared" si="54"/>
        <v>3.4014332535131847E-7</v>
      </c>
      <c r="AC190" s="132"/>
      <c r="AD190" s="158">
        <f t="shared" si="53"/>
        <v>3.4014332535131846E-3</v>
      </c>
      <c r="AE190" s="158"/>
      <c r="AF190" s="159"/>
      <c r="AG190" s="133">
        <v>1840</v>
      </c>
    </row>
    <row r="191" spans="1:37">
      <c r="E191" s="177"/>
      <c r="F191" s="133"/>
      <c r="G191" s="148"/>
      <c r="H191" s="148"/>
      <c r="I191" s="148"/>
      <c r="J191" s="148"/>
      <c r="K191" s="148"/>
      <c r="L191" s="148"/>
      <c r="M191" s="118"/>
      <c r="N191" s="118"/>
      <c r="O191" s="118"/>
      <c r="P191" s="149"/>
      <c r="Q191" s="150"/>
      <c r="R191" s="151"/>
      <c r="S191" s="150"/>
      <c r="T191" s="131"/>
      <c r="U191" s="118"/>
      <c r="V191" s="152"/>
      <c r="W191" s="153"/>
      <c r="X191" s="154"/>
      <c r="Y191" s="155"/>
      <c r="Z191" s="155"/>
      <c r="AA191" s="156"/>
      <c r="AB191" s="157"/>
      <c r="AC191" s="132"/>
      <c r="AD191" s="158"/>
      <c r="AE191" s="158"/>
      <c r="AF191" s="159">
        <f>SUM(AF6:AF190)</f>
        <v>5.1402196310724513E-2</v>
      </c>
      <c r="AG191" s="133"/>
    </row>
    <row r="192" spans="1:37">
      <c r="E192" s="177"/>
      <c r="F192" s="133"/>
      <c r="G192" s="148"/>
      <c r="H192" s="148"/>
      <c r="I192" s="148"/>
      <c r="J192" s="148"/>
      <c r="K192" s="148"/>
      <c r="L192" s="148"/>
      <c r="M192" s="118"/>
      <c r="N192" s="118"/>
      <c r="O192" s="118"/>
      <c r="P192" s="149"/>
      <c r="Q192" s="150"/>
      <c r="R192" s="151"/>
      <c r="S192" s="150"/>
      <c r="T192" s="131"/>
      <c r="U192" s="118"/>
      <c r="V192" s="152"/>
      <c r="W192" s="153"/>
      <c r="X192" s="154"/>
      <c r="Y192" s="155"/>
      <c r="Z192" s="155"/>
      <c r="AA192" s="156"/>
      <c r="AB192" s="157"/>
      <c r="AC192" s="132"/>
      <c r="AD192" s="158"/>
      <c r="AE192" s="158"/>
      <c r="AF192" s="159"/>
      <c r="AG192" s="133"/>
    </row>
    <row r="193" spans="1:33">
      <c r="E193" s="177"/>
      <c r="F193" s="133"/>
      <c r="G193" s="148"/>
      <c r="H193" s="148"/>
      <c r="I193" s="148"/>
      <c r="J193" s="148"/>
      <c r="K193" s="148"/>
      <c r="L193" s="148"/>
      <c r="M193" s="118"/>
      <c r="N193" s="118"/>
      <c r="O193" s="118"/>
      <c r="P193" s="149"/>
      <c r="Q193" s="150"/>
      <c r="R193" s="151"/>
      <c r="S193" s="150"/>
      <c r="T193" s="131"/>
      <c r="U193" s="118"/>
      <c r="V193" s="152"/>
      <c r="W193" s="153"/>
      <c r="X193" s="154"/>
      <c r="Y193" s="155"/>
      <c r="Z193" s="155"/>
      <c r="AA193" s="156"/>
      <c r="AB193" s="157"/>
      <c r="AC193" s="132"/>
      <c r="AD193" s="158"/>
      <c r="AE193" s="158"/>
      <c r="AF193" s="159"/>
      <c r="AG193" s="133"/>
    </row>
    <row r="194" spans="1:33">
      <c r="E194" s="177"/>
      <c r="F194" s="133"/>
      <c r="G194" s="148"/>
      <c r="H194" s="148"/>
      <c r="I194" s="148"/>
      <c r="J194" s="148"/>
      <c r="K194" s="148"/>
      <c r="L194" s="148"/>
      <c r="M194" s="118"/>
      <c r="N194" s="118"/>
      <c r="O194" s="118"/>
      <c r="P194" s="149"/>
      <c r="Q194" s="150"/>
      <c r="R194" s="151"/>
      <c r="S194" s="150"/>
      <c r="T194" s="131"/>
      <c r="U194" s="118"/>
      <c r="V194" s="152"/>
      <c r="W194" s="153"/>
      <c r="X194" s="154"/>
      <c r="Y194" s="155"/>
      <c r="Z194" s="155"/>
      <c r="AA194" s="156"/>
      <c r="AB194" s="157"/>
      <c r="AC194" s="160"/>
      <c r="AD194" s="158"/>
      <c r="AE194" s="158"/>
      <c r="AF194" s="159"/>
      <c r="AG194" s="133"/>
    </row>
    <row r="195" spans="1:33">
      <c r="E195" s="177"/>
      <c r="F195" s="133"/>
      <c r="G195" s="148"/>
      <c r="H195" s="148"/>
      <c r="I195" s="148"/>
      <c r="J195" s="148"/>
      <c r="K195" s="148"/>
      <c r="L195" s="148"/>
      <c r="M195" s="118"/>
      <c r="N195" s="118"/>
      <c r="O195" s="118"/>
      <c r="P195" s="149"/>
      <c r="Q195" s="150"/>
      <c r="R195" s="151"/>
      <c r="S195" s="150"/>
      <c r="T195" s="131"/>
      <c r="U195" s="118"/>
      <c r="V195" s="152"/>
      <c r="W195" s="153"/>
      <c r="X195" s="154"/>
      <c r="Y195" s="155"/>
      <c r="Z195" s="155"/>
      <c r="AA195" s="156"/>
      <c r="AB195" s="157"/>
      <c r="AC195" s="132"/>
      <c r="AD195" s="158"/>
      <c r="AE195" s="158"/>
      <c r="AF195" s="159"/>
      <c r="AG195" s="133"/>
    </row>
    <row r="196" spans="1:33">
      <c r="E196" s="177"/>
      <c r="F196" s="133"/>
      <c r="G196" s="148"/>
      <c r="H196" s="148"/>
      <c r="I196" s="148"/>
      <c r="J196" s="148"/>
      <c r="K196" s="148"/>
      <c r="L196" s="148"/>
      <c r="M196" s="118"/>
      <c r="N196" s="118"/>
      <c r="O196" s="118"/>
      <c r="P196" s="149"/>
      <c r="Q196" s="150"/>
      <c r="R196" s="151"/>
      <c r="S196" s="150"/>
      <c r="T196" s="131"/>
      <c r="U196" s="118"/>
      <c r="V196" s="152"/>
      <c r="W196" s="153"/>
      <c r="X196" s="154"/>
      <c r="Y196" s="155"/>
      <c r="Z196" s="155"/>
      <c r="AA196" s="156"/>
      <c r="AB196" s="157"/>
      <c r="AC196" s="132"/>
      <c r="AD196" s="158"/>
      <c r="AE196" s="158"/>
      <c r="AF196" s="159"/>
      <c r="AG196" s="133"/>
    </row>
    <row r="197" spans="1:33">
      <c r="E197" s="177"/>
      <c r="F197" s="133"/>
      <c r="G197" s="148"/>
      <c r="H197" s="148"/>
      <c r="I197" s="148"/>
      <c r="J197" s="148"/>
      <c r="K197" s="148"/>
      <c r="L197" s="148"/>
      <c r="M197" s="118"/>
      <c r="N197" s="118"/>
      <c r="O197" s="118"/>
      <c r="P197" s="149"/>
      <c r="Q197" s="150"/>
      <c r="R197" s="151"/>
      <c r="S197" s="150"/>
      <c r="T197" s="131"/>
      <c r="U197" s="118"/>
      <c r="V197" s="152"/>
      <c r="W197" s="153"/>
      <c r="X197" s="154"/>
      <c r="Y197" s="155"/>
      <c r="Z197" s="155"/>
      <c r="AA197" s="156"/>
      <c r="AB197" s="157"/>
      <c r="AC197" s="132"/>
      <c r="AD197" s="158"/>
      <c r="AE197" s="158"/>
      <c r="AF197" s="159"/>
      <c r="AG197" s="133"/>
    </row>
    <row r="198" spans="1:33">
      <c r="A198" s="134"/>
      <c r="E198" s="177"/>
      <c r="F198" s="133"/>
      <c r="G198" s="148"/>
      <c r="H198" s="148"/>
      <c r="I198" s="148"/>
      <c r="J198" s="148"/>
      <c r="K198" s="148"/>
      <c r="L198" s="148"/>
      <c r="M198" s="118"/>
      <c r="N198" s="118"/>
      <c r="O198" s="118"/>
      <c r="P198" s="149"/>
      <c r="Q198" s="150"/>
      <c r="R198" s="151"/>
      <c r="S198" s="150"/>
      <c r="T198" s="131"/>
      <c r="U198" s="118"/>
      <c r="V198" s="152"/>
      <c r="W198" s="153"/>
      <c r="X198" s="154"/>
      <c r="Y198" s="155"/>
      <c r="Z198" s="155"/>
      <c r="AA198" s="156"/>
      <c r="AB198" s="157"/>
      <c r="AC198" s="132"/>
      <c r="AD198" s="158"/>
      <c r="AG198" s="133"/>
    </row>
    <row r="199" spans="1:33">
      <c r="E199" s="177"/>
      <c r="F199" s="133"/>
      <c r="G199" s="148"/>
      <c r="H199" s="148"/>
      <c r="I199" s="148"/>
      <c r="J199" s="148"/>
      <c r="K199" s="148"/>
      <c r="L199" s="148"/>
      <c r="M199" s="118"/>
      <c r="N199" s="118"/>
      <c r="O199" s="118"/>
      <c r="P199" s="149"/>
      <c r="Q199" s="150"/>
      <c r="R199" s="151"/>
      <c r="S199" s="150"/>
      <c r="T199" s="131"/>
      <c r="U199" s="118"/>
      <c r="V199" s="152"/>
      <c r="W199" s="153"/>
      <c r="X199" s="154"/>
      <c r="Y199" s="155"/>
      <c r="Z199" s="155"/>
      <c r="AA199" s="156"/>
      <c r="AB199" s="157"/>
      <c r="AC199" s="132"/>
      <c r="AD199" s="158"/>
      <c r="AE199" s="158"/>
      <c r="AF199" s="159"/>
      <c r="AG199" s="133"/>
    </row>
    <row r="200" spans="1:33">
      <c r="E200" s="177"/>
      <c r="F200" s="133"/>
      <c r="G200" s="148"/>
      <c r="H200" s="148"/>
      <c r="I200" s="148"/>
      <c r="J200" s="148"/>
      <c r="K200" s="148"/>
      <c r="L200" s="148"/>
      <c r="M200" s="118"/>
      <c r="N200" s="118"/>
      <c r="O200" s="118"/>
      <c r="P200" s="149"/>
      <c r="Q200" s="150"/>
      <c r="R200" s="151"/>
      <c r="S200" s="150"/>
      <c r="T200" s="131"/>
      <c r="U200" s="118"/>
      <c r="V200" s="152"/>
      <c r="W200" s="153"/>
      <c r="X200" s="154"/>
      <c r="Y200" s="155"/>
      <c r="Z200" s="155"/>
      <c r="AA200" s="156"/>
      <c r="AB200" s="157"/>
      <c r="AC200" s="132"/>
      <c r="AD200" s="158"/>
      <c r="AE200" s="158"/>
      <c r="AF200" s="159"/>
      <c r="AG200" s="133"/>
    </row>
    <row r="201" spans="1:33">
      <c r="E201" s="177"/>
      <c r="F201" s="133"/>
      <c r="G201" s="148"/>
      <c r="H201" s="148"/>
      <c r="I201" s="148"/>
      <c r="J201" s="148"/>
      <c r="K201" s="148"/>
      <c r="L201" s="148"/>
      <c r="M201" s="118"/>
      <c r="N201" s="118"/>
      <c r="O201" s="118"/>
      <c r="P201" s="149"/>
      <c r="Q201" s="150"/>
      <c r="R201" s="151"/>
      <c r="S201" s="150"/>
      <c r="T201" s="131"/>
      <c r="U201" s="118"/>
      <c r="V201" s="152"/>
      <c r="W201" s="153"/>
      <c r="X201" s="154"/>
      <c r="Y201" s="155"/>
      <c r="Z201" s="155"/>
      <c r="AA201" s="156"/>
      <c r="AB201" s="157"/>
      <c r="AC201" s="132"/>
      <c r="AD201" s="158"/>
      <c r="AE201" s="158"/>
      <c r="AF201" s="159"/>
      <c r="AG201" s="133"/>
    </row>
    <row r="202" spans="1:33">
      <c r="E202" s="177"/>
      <c r="F202" s="133"/>
      <c r="G202" s="148"/>
      <c r="H202" s="148"/>
      <c r="I202" s="148"/>
      <c r="J202" s="148"/>
      <c r="K202" s="148"/>
      <c r="L202" s="148"/>
      <c r="M202" s="118"/>
      <c r="N202" s="118"/>
      <c r="O202" s="118"/>
      <c r="P202" s="149"/>
      <c r="Q202" s="150"/>
      <c r="R202" s="151"/>
      <c r="S202" s="150"/>
      <c r="T202" s="131"/>
      <c r="U202" s="118"/>
      <c r="V202" s="152"/>
      <c r="W202" s="153"/>
      <c r="X202" s="154"/>
      <c r="Y202" s="155"/>
      <c r="Z202" s="155"/>
      <c r="AA202" s="156"/>
      <c r="AB202" s="157"/>
      <c r="AC202" s="132"/>
      <c r="AD202" s="158"/>
      <c r="AE202" s="158"/>
      <c r="AF202" s="159"/>
      <c r="AG202" s="133"/>
    </row>
    <row r="203" spans="1:33">
      <c r="E203" s="177"/>
      <c r="F203" s="133"/>
      <c r="G203" s="148"/>
      <c r="H203" s="148"/>
      <c r="I203" s="148"/>
      <c r="J203" s="148"/>
      <c r="K203" s="148"/>
      <c r="L203" s="148"/>
      <c r="M203" s="118"/>
      <c r="N203" s="118"/>
      <c r="O203" s="118"/>
      <c r="P203" s="149"/>
      <c r="Q203" s="150"/>
      <c r="R203" s="151"/>
      <c r="S203" s="150"/>
      <c r="T203" s="131"/>
      <c r="U203" s="118"/>
      <c r="V203" s="152"/>
      <c r="W203" s="153"/>
      <c r="X203" s="154"/>
      <c r="Y203" s="155"/>
      <c r="Z203" s="155"/>
      <c r="AA203" s="156"/>
      <c r="AB203" s="157"/>
      <c r="AC203" s="132"/>
      <c r="AD203" s="158"/>
      <c r="AE203" s="158"/>
      <c r="AF203" s="159"/>
      <c r="AG203" s="133"/>
    </row>
    <row r="204" spans="1:33">
      <c r="E204" s="177"/>
      <c r="F204" s="133"/>
      <c r="G204" s="148"/>
      <c r="H204" s="148"/>
      <c r="I204" s="148"/>
      <c r="J204" s="148"/>
      <c r="K204" s="148"/>
      <c r="L204" s="148"/>
      <c r="M204" s="118"/>
      <c r="N204" s="118"/>
      <c r="O204" s="118"/>
      <c r="P204" s="149"/>
      <c r="Q204" s="150"/>
      <c r="R204" s="151"/>
      <c r="S204" s="150"/>
      <c r="T204" s="131"/>
      <c r="U204" s="118"/>
      <c r="V204" s="152"/>
      <c r="W204" s="153"/>
      <c r="X204" s="154"/>
      <c r="Y204" s="155"/>
      <c r="Z204" s="155"/>
      <c r="AA204" s="156"/>
      <c r="AB204" s="157"/>
      <c r="AC204" s="132"/>
      <c r="AD204" s="158"/>
      <c r="AE204" s="158"/>
      <c r="AF204" s="159"/>
      <c r="AG204" s="133"/>
    </row>
    <row r="205" spans="1:33">
      <c r="E205" s="177"/>
      <c r="F205" s="133"/>
      <c r="G205" s="148"/>
      <c r="H205" s="148"/>
      <c r="I205" s="148"/>
      <c r="J205" s="148"/>
      <c r="K205" s="148"/>
      <c r="L205" s="148"/>
      <c r="M205" s="118"/>
      <c r="N205" s="118"/>
      <c r="O205" s="118"/>
      <c r="P205" s="149"/>
      <c r="Q205" s="150"/>
      <c r="R205" s="151"/>
      <c r="S205" s="150"/>
      <c r="T205" s="131"/>
      <c r="U205" s="118"/>
      <c r="V205" s="152"/>
      <c r="W205" s="153"/>
      <c r="X205" s="154"/>
      <c r="Y205" s="155"/>
      <c r="Z205" s="155"/>
      <c r="AA205" s="156"/>
      <c r="AB205" s="157"/>
      <c r="AC205" s="132"/>
      <c r="AD205" s="158"/>
      <c r="AE205" s="158"/>
      <c r="AF205" s="159"/>
      <c r="AG205" s="133"/>
    </row>
    <row r="206" spans="1:33">
      <c r="E206" s="177"/>
      <c r="F206" s="133"/>
      <c r="G206" s="148"/>
      <c r="H206" s="148"/>
      <c r="I206" s="148"/>
      <c r="J206" s="148"/>
      <c r="K206" s="148"/>
      <c r="L206" s="148"/>
      <c r="M206" s="118"/>
      <c r="N206" s="118"/>
      <c r="O206" s="118"/>
      <c r="P206" s="149"/>
      <c r="Q206" s="150"/>
      <c r="R206" s="151"/>
      <c r="S206" s="150"/>
      <c r="T206" s="131"/>
      <c r="U206" s="118"/>
      <c r="V206" s="152"/>
      <c r="W206" s="153"/>
      <c r="X206" s="154"/>
      <c r="Y206" s="155"/>
      <c r="Z206" s="155"/>
      <c r="AA206" s="156"/>
      <c r="AB206" s="157"/>
      <c r="AC206" s="132"/>
      <c r="AD206" s="158"/>
      <c r="AE206" s="158"/>
      <c r="AF206" s="159"/>
      <c r="AG206" s="133"/>
    </row>
    <row r="207" spans="1:33">
      <c r="E207" s="177"/>
      <c r="F207" s="133"/>
      <c r="G207" s="148"/>
      <c r="H207" s="148"/>
      <c r="I207" s="148"/>
      <c r="J207" s="148"/>
      <c r="K207" s="148"/>
      <c r="L207" s="148"/>
      <c r="M207" s="118"/>
      <c r="N207" s="118"/>
      <c r="O207" s="118"/>
      <c r="P207" s="149"/>
      <c r="Q207" s="150"/>
      <c r="R207" s="151"/>
      <c r="S207" s="150"/>
      <c r="T207" s="131"/>
      <c r="U207" s="118"/>
      <c r="V207" s="152"/>
      <c r="W207" s="153"/>
      <c r="X207" s="154"/>
      <c r="Y207" s="155"/>
      <c r="Z207" s="155"/>
      <c r="AA207" s="156"/>
      <c r="AB207" s="157"/>
      <c r="AC207" s="132"/>
      <c r="AD207" s="158"/>
      <c r="AE207" s="158"/>
      <c r="AF207" s="159"/>
      <c r="AG207" s="133"/>
    </row>
    <row r="208" spans="1:33">
      <c r="E208" s="177"/>
      <c r="F208" s="133"/>
      <c r="G208" s="148"/>
      <c r="H208" s="148"/>
      <c r="I208" s="148"/>
      <c r="J208" s="148"/>
      <c r="K208" s="148"/>
      <c r="L208" s="148"/>
      <c r="M208" s="118"/>
      <c r="N208" s="118"/>
      <c r="O208" s="118"/>
      <c r="P208" s="149"/>
      <c r="Q208" s="150"/>
      <c r="R208" s="151"/>
      <c r="S208" s="150"/>
      <c r="T208" s="131"/>
      <c r="U208" s="118"/>
      <c r="V208" s="152"/>
      <c r="W208" s="153"/>
      <c r="X208" s="154"/>
      <c r="Y208" s="155"/>
      <c r="Z208" s="155"/>
      <c r="AA208" s="156"/>
      <c r="AB208" s="157"/>
      <c r="AC208" s="132"/>
      <c r="AD208" s="158"/>
      <c r="AE208" s="158"/>
      <c r="AF208" s="159"/>
      <c r="AG208" s="133"/>
    </row>
    <row r="209" spans="1:33">
      <c r="E209" s="177"/>
      <c r="F209" s="133"/>
      <c r="G209" s="148"/>
      <c r="H209" s="148"/>
      <c r="I209" s="148"/>
      <c r="J209" s="148"/>
      <c r="K209" s="148"/>
      <c r="L209" s="148"/>
      <c r="M209" s="118"/>
      <c r="N209" s="118"/>
      <c r="O209" s="118"/>
      <c r="P209" s="149"/>
      <c r="Q209" s="150"/>
      <c r="R209" s="151"/>
      <c r="S209" s="150"/>
      <c r="T209" s="131"/>
      <c r="U209" s="118"/>
      <c r="V209" s="152"/>
      <c r="W209" s="153"/>
      <c r="X209" s="154"/>
      <c r="Y209" s="155"/>
      <c r="Z209" s="155"/>
      <c r="AA209" s="156"/>
      <c r="AB209" s="157"/>
      <c r="AC209" s="132"/>
      <c r="AD209" s="158"/>
      <c r="AE209" s="158"/>
      <c r="AF209" s="159"/>
      <c r="AG209" s="133"/>
    </row>
    <row r="210" spans="1:33">
      <c r="A210" s="134"/>
      <c r="E210" s="177"/>
      <c r="F210" s="133"/>
      <c r="G210" s="148"/>
      <c r="H210" s="148"/>
      <c r="I210" s="148"/>
      <c r="J210" s="148"/>
      <c r="K210" s="148"/>
      <c r="L210" s="148"/>
      <c r="M210" s="118"/>
      <c r="N210" s="118"/>
      <c r="O210" s="118"/>
      <c r="P210" s="149"/>
      <c r="Q210" s="150"/>
      <c r="R210" s="151"/>
      <c r="S210" s="150"/>
      <c r="T210" s="131"/>
      <c r="U210" s="118"/>
      <c r="V210" s="152"/>
      <c r="W210" s="153"/>
      <c r="X210" s="154"/>
      <c r="Y210" s="155"/>
      <c r="Z210" s="155"/>
      <c r="AA210" s="156"/>
      <c r="AB210" s="157"/>
      <c r="AC210" s="132"/>
      <c r="AD210" s="158"/>
      <c r="AG210" s="133"/>
    </row>
    <row r="211" spans="1:33">
      <c r="E211" s="177"/>
      <c r="F211" s="133"/>
      <c r="G211" s="148"/>
      <c r="H211" s="148"/>
      <c r="I211" s="148"/>
      <c r="J211" s="148"/>
      <c r="K211" s="148"/>
      <c r="L211" s="148"/>
      <c r="M211" s="118"/>
      <c r="N211" s="118"/>
      <c r="O211" s="118"/>
      <c r="P211" s="149"/>
      <c r="Q211" s="150"/>
      <c r="R211" s="151"/>
      <c r="S211" s="150"/>
      <c r="T211" s="131"/>
      <c r="U211" s="118"/>
      <c r="V211" s="152"/>
      <c r="W211" s="153"/>
      <c r="X211" s="154"/>
      <c r="Y211" s="155"/>
      <c r="Z211" s="155"/>
      <c r="AA211" s="156"/>
      <c r="AB211" s="157"/>
      <c r="AC211" s="132"/>
      <c r="AD211" s="158"/>
      <c r="AE211" s="158"/>
      <c r="AF211" s="159"/>
      <c r="AG211" s="133"/>
    </row>
    <row r="212" spans="1:33">
      <c r="E212" s="177"/>
      <c r="F212" s="133"/>
      <c r="G212" s="148"/>
      <c r="H212" s="148"/>
      <c r="I212" s="148"/>
      <c r="J212" s="148"/>
      <c r="K212" s="148"/>
      <c r="L212" s="148"/>
      <c r="M212" s="118"/>
      <c r="N212" s="118"/>
      <c r="O212" s="118"/>
      <c r="P212" s="149"/>
      <c r="Q212" s="150"/>
      <c r="R212" s="151"/>
      <c r="S212" s="150"/>
      <c r="T212" s="131"/>
      <c r="U212" s="118"/>
      <c r="V212" s="152"/>
      <c r="W212" s="153"/>
      <c r="X212" s="154"/>
      <c r="Y212" s="155"/>
      <c r="Z212" s="155"/>
      <c r="AA212" s="156"/>
      <c r="AB212" s="157"/>
      <c r="AC212" s="132"/>
      <c r="AD212" s="158"/>
      <c r="AE212" s="158"/>
      <c r="AF212" s="159"/>
      <c r="AG212" s="133"/>
    </row>
    <row r="213" spans="1:33">
      <c r="E213" s="177"/>
      <c r="F213" s="133"/>
      <c r="G213" s="148"/>
      <c r="H213" s="148"/>
      <c r="I213" s="148"/>
      <c r="J213" s="148"/>
      <c r="K213" s="148"/>
      <c r="L213" s="148"/>
      <c r="M213" s="118"/>
      <c r="N213" s="118"/>
      <c r="O213" s="118"/>
      <c r="P213" s="149"/>
      <c r="Q213" s="150"/>
      <c r="R213" s="151"/>
      <c r="S213" s="150"/>
      <c r="T213" s="131"/>
      <c r="U213" s="118"/>
      <c r="V213" s="152"/>
      <c r="W213" s="153"/>
      <c r="X213" s="154"/>
      <c r="Y213" s="155"/>
      <c r="Z213" s="155"/>
      <c r="AA213" s="156"/>
      <c r="AB213" s="157"/>
      <c r="AC213" s="132"/>
      <c r="AD213" s="158"/>
      <c r="AE213" s="158"/>
      <c r="AF213" s="159"/>
      <c r="AG213" s="133"/>
    </row>
    <row r="214" spans="1:33">
      <c r="E214" s="177"/>
      <c r="F214" s="133"/>
      <c r="G214" s="148"/>
      <c r="H214" s="148"/>
      <c r="I214" s="148"/>
      <c r="J214" s="148"/>
      <c r="K214" s="148"/>
      <c r="L214" s="148"/>
      <c r="M214" s="118"/>
      <c r="N214" s="118"/>
      <c r="O214" s="118"/>
      <c r="P214" s="149"/>
      <c r="Q214" s="150"/>
      <c r="R214" s="151"/>
      <c r="S214" s="150"/>
      <c r="T214" s="131"/>
      <c r="U214" s="118"/>
      <c r="V214" s="152"/>
      <c r="W214" s="153"/>
      <c r="X214" s="154"/>
      <c r="Y214" s="155"/>
      <c r="Z214" s="155"/>
      <c r="AA214" s="156"/>
      <c r="AB214" s="157"/>
      <c r="AC214" s="132"/>
      <c r="AD214" s="158"/>
      <c r="AE214" s="158"/>
      <c r="AF214" s="159"/>
      <c r="AG214" s="133"/>
    </row>
    <row r="215" spans="1:33">
      <c r="E215" s="177"/>
      <c r="F215" s="133"/>
      <c r="G215" s="148"/>
      <c r="H215" s="148"/>
      <c r="I215" s="148"/>
      <c r="J215" s="148"/>
      <c r="K215" s="148"/>
      <c r="L215" s="148"/>
      <c r="M215" s="118"/>
      <c r="N215" s="118"/>
      <c r="O215" s="118"/>
      <c r="P215" s="149"/>
      <c r="Q215" s="150"/>
      <c r="R215" s="151"/>
      <c r="S215" s="150"/>
      <c r="T215" s="131"/>
      <c r="U215" s="118"/>
      <c r="V215" s="152"/>
      <c r="W215" s="153"/>
      <c r="X215" s="154"/>
      <c r="Y215" s="155"/>
      <c r="Z215" s="155"/>
      <c r="AA215" s="156"/>
      <c r="AB215" s="157"/>
      <c r="AC215" s="132"/>
      <c r="AD215" s="158"/>
      <c r="AE215" s="158"/>
      <c r="AF215" s="159"/>
      <c r="AG215" s="133"/>
    </row>
    <row r="216" spans="1:33">
      <c r="E216" s="177"/>
      <c r="F216" s="133"/>
      <c r="G216" s="148"/>
      <c r="H216" s="148"/>
      <c r="I216" s="148"/>
      <c r="J216" s="148"/>
      <c r="K216" s="148"/>
      <c r="L216" s="148"/>
      <c r="M216" s="118"/>
      <c r="N216" s="118"/>
      <c r="O216" s="118"/>
      <c r="P216" s="149"/>
      <c r="Q216" s="150"/>
      <c r="R216" s="151"/>
      <c r="S216" s="150"/>
      <c r="T216" s="131"/>
      <c r="U216" s="118"/>
      <c r="V216" s="152"/>
      <c r="W216" s="153"/>
      <c r="X216" s="154"/>
      <c r="Y216" s="155"/>
      <c r="Z216" s="155"/>
      <c r="AA216" s="156"/>
      <c r="AB216" s="157"/>
      <c r="AC216" s="160"/>
      <c r="AD216" s="158"/>
      <c r="AE216" s="158"/>
      <c r="AF216" s="159"/>
      <c r="AG216" s="133"/>
    </row>
    <row r="217" spans="1:33">
      <c r="E217" s="177"/>
      <c r="F217" s="133"/>
      <c r="G217" s="148"/>
      <c r="H217" s="148"/>
      <c r="I217" s="148"/>
      <c r="J217" s="148"/>
      <c r="K217" s="148"/>
      <c r="L217" s="148"/>
      <c r="M217" s="118"/>
      <c r="N217" s="118"/>
      <c r="O217" s="118"/>
      <c r="P217" s="149"/>
      <c r="Q217" s="150"/>
      <c r="R217" s="151"/>
      <c r="S217" s="150"/>
      <c r="T217" s="131"/>
      <c r="U217" s="118"/>
      <c r="V217" s="152"/>
      <c r="W217" s="153"/>
      <c r="X217" s="154"/>
      <c r="Y217" s="155"/>
      <c r="Z217" s="155"/>
      <c r="AA217" s="156"/>
      <c r="AB217" s="157"/>
      <c r="AC217" s="132"/>
      <c r="AD217" s="158"/>
      <c r="AE217" s="158"/>
      <c r="AF217" s="159"/>
      <c r="AG217" s="133"/>
    </row>
    <row r="218" spans="1:33">
      <c r="E218" s="177"/>
      <c r="F218" s="133"/>
      <c r="G218" s="148"/>
      <c r="H218" s="148"/>
      <c r="I218" s="148"/>
      <c r="J218" s="148"/>
      <c r="K218" s="148"/>
      <c r="L218" s="148"/>
      <c r="M218" s="118"/>
      <c r="N218" s="118"/>
      <c r="O218" s="118"/>
      <c r="P218" s="149"/>
      <c r="Q218" s="150"/>
      <c r="R218" s="151"/>
      <c r="S218" s="150"/>
      <c r="T218" s="131"/>
      <c r="U218" s="118"/>
      <c r="V218" s="152"/>
      <c r="W218" s="153"/>
      <c r="X218" s="154"/>
      <c r="Y218" s="155"/>
      <c r="Z218" s="155"/>
      <c r="AA218" s="156"/>
      <c r="AB218" s="157"/>
      <c r="AC218" s="132"/>
      <c r="AD218" s="158"/>
      <c r="AE218" s="158"/>
      <c r="AF218" s="159"/>
      <c r="AG218" s="133"/>
    </row>
    <row r="219" spans="1:33">
      <c r="E219" s="177"/>
      <c r="F219" s="133"/>
      <c r="G219" s="148"/>
      <c r="H219" s="148"/>
      <c r="I219" s="148"/>
      <c r="J219" s="148"/>
      <c r="K219" s="148"/>
      <c r="L219" s="148"/>
      <c r="M219" s="118"/>
      <c r="N219" s="118"/>
      <c r="O219" s="118"/>
      <c r="P219" s="149"/>
      <c r="Q219" s="150"/>
      <c r="R219" s="151"/>
      <c r="S219" s="150"/>
      <c r="T219" s="131"/>
      <c r="U219" s="118"/>
      <c r="V219" s="152"/>
      <c r="W219" s="153"/>
      <c r="X219" s="154"/>
      <c r="Y219" s="155"/>
      <c r="Z219" s="155"/>
      <c r="AA219" s="156"/>
      <c r="AB219" s="157"/>
      <c r="AC219" s="132"/>
      <c r="AD219" s="158"/>
      <c r="AE219" s="158"/>
      <c r="AF219" s="159"/>
      <c r="AG219" s="133"/>
    </row>
    <row r="220" spans="1:33">
      <c r="E220" s="177"/>
      <c r="F220" s="133"/>
      <c r="G220" s="148"/>
      <c r="H220" s="148"/>
      <c r="I220" s="148"/>
      <c r="J220" s="148"/>
      <c r="K220" s="148"/>
      <c r="L220" s="148"/>
      <c r="M220" s="118"/>
      <c r="N220" s="118"/>
      <c r="O220" s="118"/>
      <c r="P220" s="149"/>
      <c r="Q220" s="150"/>
      <c r="R220" s="151"/>
      <c r="S220" s="150"/>
      <c r="T220" s="131"/>
      <c r="U220" s="118"/>
      <c r="V220" s="152"/>
      <c r="W220" s="153"/>
      <c r="X220" s="154"/>
      <c r="Y220" s="155"/>
      <c r="Z220" s="155"/>
      <c r="AA220" s="156"/>
      <c r="AB220" s="157"/>
      <c r="AC220" s="132"/>
      <c r="AD220" s="158"/>
      <c r="AE220" s="158"/>
      <c r="AF220" s="159"/>
      <c r="AG220" s="133"/>
    </row>
    <row r="221" spans="1:33">
      <c r="E221" s="177"/>
      <c r="F221" s="133"/>
      <c r="G221" s="148"/>
      <c r="H221" s="148"/>
      <c r="I221" s="148"/>
      <c r="J221" s="148"/>
      <c r="K221" s="148"/>
      <c r="L221" s="148"/>
      <c r="M221" s="118"/>
      <c r="N221" s="118"/>
      <c r="O221" s="118"/>
      <c r="P221" s="149"/>
      <c r="Q221" s="150"/>
      <c r="R221" s="151"/>
      <c r="S221" s="150"/>
      <c r="T221" s="131"/>
      <c r="U221" s="118"/>
      <c r="V221" s="152"/>
      <c r="W221" s="153"/>
      <c r="X221" s="154"/>
      <c r="Y221" s="155"/>
      <c r="Z221" s="155"/>
      <c r="AA221" s="156"/>
      <c r="AB221" s="157"/>
      <c r="AC221" s="132"/>
      <c r="AD221" s="158"/>
      <c r="AE221" s="158"/>
      <c r="AF221" s="159"/>
      <c r="AG221" s="133"/>
    </row>
    <row r="222" spans="1:33">
      <c r="A222" s="134"/>
      <c r="E222" s="177"/>
      <c r="F222" s="133"/>
      <c r="G222" s="148"/>
      <c r="H222" s="148"/>
      <c r="I222" s="148"/>
      <c r="J222" s="148"/>
      <c r="K222" s="148"/>
      <c r="L222" s="148"/>
      <c r="M222" s="118"/>
      <c r="N222" s="118"/>
      <c r="O222" s="118"/>
      <c r="P222" s="149"/>
      <c r="Q222" s="150"/>
      <c r="R222" s="151"/>
      <c r="S222" s="150"/>
      <c r="T222" s="131"/>
      <c r="U222" s="118"/>
      <c r="V222" s="152"/>
      <c r="W222" s="153"/>
      <c r="X222" s="154"/>
      <c r="Y222" s="155"/>
      <c r="Z222" s="155"/>
      <c r="AA222" s="156"/>
      <c r="AB222" s="157"/>
      <c r="AC222" s="132"/>
      <c r="AD222" s="158"/>
      <c r="AG222" s="133"/>
    </row>
    <row r="223" spans="1:33">
      <c r="E223" s="177"/>
      <c r="G223" s="148"/>
      <c r="H223" s="148"/>
      <c r="I223" s="148"/>
      <c r="J223" s="148"/>
      <c r="K223" s="148"/>
      <c r="L223" s="148"/>
      <c r="M223" s="118"/>
      <c r="N223" s="118"/>
      <c r="O223" s="118"/>
      <c r="P223" s="149"/>
      <c r="Q223" s="150"/>
      <c r="R223" s="151"/>
      <c r="S223" s="150"/>
      <c r="T223" s="131"/>
      <c r="U223" s="118"/>
      <c r="V223" s="152"/>
      <c r="W223" s="153"/>
      <c r="X223" s="154"/>
      <c r="Y223" s="155"/>
      <c r="Z223" s="155"/>
      <c r="AA223" s="156"/>
      <c r="AB223" s="157"/>
      <c r="AC223" s="132"/>
      <c r="AD223" s="158"/>
      <c r="AG223" s="133"/>
    </row>
    <row r="224" spans="1:33">
      <c r="E224" s="177"/>
      <c r="G224" s="148"/>
      <c r="H224" s="148"/>
      <c r="I224" s="148"/>
      <c r="J224" s="148"/>
      <c r="K224" s="148"/>
      <c r="L224" s="148"/>
      <c r="M224" s="118"/>
      <c r="N224" s="118"/>
      <c r="O224" s="118"/>
      <c r="P224" s="149"/>
      <c r="Q224" s="150"/>
      <c r="R224" s="151"/>
      <c r="S224" s="150"/>
      <c r="T224" s="131"/>
      <c r="U224" s="118"/>
      <c r="V224" s="152"/>
      <c r="W224" s="153"/>
      <c r="X224" s="154"/>
      <c r="Y224" s="155"/>
      <c r="Z224" s="155"/>
      <c r="AA224" s="156"/>
      <c r="AB224" s="157"/>
      <c r="AC224" s="132"/>
      <c r="AD224" s="158"/>
      <c r="AG224" s="133"/>
    </row>
    <row r="225" spans="1:33">
      <c r="E225" s="177"/>
      <c r="G225" s="148"/>
      <c r="H225" s="148"/>
      <c r="I225" s="148"/>
      <c r="J225" s="148"/>
      <c r="K225" s="148"/>
      <c r="L225" s="148"/>
      <c r="M225" s="118"/>
      <c r="N225" s="118"/>
      <c r="O225" s="118"/>
      <c r="P225" s="149"/>
      <c r="Q225" s="150"/>
      <c r="R225" s="151"/>
      <c r="S225" s="150"/>
      <c r="T225" s="131"/>
      <c r="U225" s="118"/>
      <c r="V225" s="152"/>
      <c r="W225" s="153"/>
      <c r="X225" s="154"/>
      <c r="Y225" s="155"/>
      <c r="Z225" s="155"/>
      <c r="AA225" s="156"/>
      <c r="AB225" s="157"/>
      <c r="AC225" s="132"/>
      <c r="AD225" s="158"/>
      <c r="AG225" s="133"/>
    </row>
    <row r="226" spans="1:33">
      <c r="E226" s="177"/>
      <c r="G226" s="148"/>
      <c r="H226" s="148"/>
      <c r="I226" s="148"/>
      <c r="J226" s="148"/>
      <c r="K226" s="148"/>
      <c r="L226" s="148"/>
      <c r="M226" s="118"/>
      <c r="N226" s="118"/>
      <c r="O226" s="118"/>
      <c r="P226" s="149"/>
      <c r="Q226" s="150"/>
      <c r="R226" s="151"/>
      <c r="S226" s="150"/>
      <c r="T226" s="131"/>
      <c r="U226" s="118"/>
      <c r="V226" s="152"/>
      <c r="W226" s="153"/>
      <c r="X226" s="154"/>
      <c r="Y226" s="155"/>
      <c r="Z226" s="155"/>
      <c r="AA226" s="156"/>
      <c r="AB226" s="157"/>
      <c r="AC226" s="132"/>
      <c r="AD226" s="158"/>
      <c r="AG226" s="133"/>
    </row>
    <row r="227" spans="1:33">
      <c r="E227" s="177"/>
      <c r="G227" s="148"/>
      <c r="H227" s="148"/>
      <c r="I227" s="148"/>
      <c r="J227" s="148"/>
      <c r="K227" s="148"/>
      <c r="L227" s="148"/>
      <c r="M227" s="118"/>
      <c r="N227" s="118"/>
      <c r="O227" s="118"/>
      <c r="P227" s="149"/>
      <c r="Q227" s="150"/>
      <c r="R227" s="151"/>
      <c r="S227" s="150"/>
      <c r="T227" s="131"/>
      <c r="U227" s="118"/>
      <c r="V227" s="152"/>
      <c r="W227" s="153"/>
      <c r="X227" s="154"/>
      <c r="Y227" s="155"/>
      <c r="Z227" s="155"/>
      <c r="AA227" s="156"/>
      <c r="AB227" s="157"/>
      <c r="AC227" s="132"/>
      <c r="AD227" s="158"/>
      <c r="AG227" s="133"/>
    </row>
    <row r="228" spans="1:33">
      <c r="E228" s="177"/>
      <c r="G228" s="148"/>
      <c r="H228" s="148"/>
      <c r="I228" s="148"/>
      <c r="J228" s="148"/>
      <c r="K228" s="148"/>
      <c r="L228" s="148"/>
      <c r="M228" s="118"/>
      <c r="N228" s="118"/>
      <c r="O228" s="118"/>
      <c r="P228" s="149"/>
      <c r="Q228" s="150"/>
      <c r="R228" s="151"/>
      <c r="S228" s="150"/>
      <c r="T228" s="131"/>
      <c r="U228" s="118"/>
      <c r="V228" s="152"/>
      <c r="W228" s="153"/>
      <c r="X228" s="154"/>
      <c r="Y228" s="155"/>
      <c r="Z228" s="155"/>
      <c r="AA228" s="156"/>
      <c r="AB228" s="157"/>
      <c r="AC228" s="132"/>
      <c r="AD228" s="158"/>
      <c r="AG228" s="133"/>
    </row>
    <row r="229" spans="1:33">
      <c r="E229" s="177"/>
      <c r="G229" s="148"/>
      <c r="H229" s="148"/>
      <c r="I229" s="148"/>
      <c r="J229" s="148"/>
      <c r="K229" s="148"/>
      <c r="L229" s="148"/>
      <c r="M229" s="118"/>
      <c r="N229" s="118"/>
      <c r="O229" s="118"/>
      <c r="P229" s="149"/>
      <c r="Q229" s="150"/>
      <c r="R229" s="151"/>
      <c r="S229" s="150"/>
      <c r="T229" s="131"/>
      <c r="U229" s="118"/>
      <c r="V229" s="152"/>
      <c r="W229" s="153"/>
      <c r="X229" s="154"/>
      <c r="Y229" s="155"/>
      <c r="Z229" s="155"/>
      <c r="AA229" s="156"/>
      <c r="AB229" s="157"/>
      <c r="AC229" s="132"/>
      <c r="AD229" s="158"/>
      <c r="AG229" s="133"/>
    </row>
    <row r="230" spans="1:33">
      <c r="E230" s="177"/>
      <c r="G230" s="148"/>
      <c r="H230" s="148"/>
      <c r="I230" s="148"/>
      <c r="J230" s="148"/>
      <c r="K230" s="148"/>
      <c r="L230" s="148"/>
      <c r="M230" s="118"/>
      <c r="N230" s="118"/>
      <c r="O230" s="118"/>
      <c r="P230" s="149"/>
      <c r="Q230" s="150"/>
      <c r="R230" s="151"/>
      <c r="S230" s="150"/>
      <c r="T230" s="131"/>
      <c r="U230" s="118"/>
      <c r="V230" s="152"/>
      <c r="W230" s="153"/>
      <c r="X230" s="154"/>
      <c r="Y230" s="155"/>
      <c r="Z230" s="155"/>
      <c r="AA230" s="156"/>
      <c r="AB230" s="157"/>
      <c r="AC230" s="132"/>
      <c r="AD230" s="158"/>
      <c r="AG230" s="133"/>
    </row>
    <row r="231" spans="1:33">
      <c r="E231" s="177"/>
      <c r="G231" s="148"/>
      <c r="H231" s="148"/>
      <c r="I231" s="148"/>
      <c r="J231" s="148"/>
      <c r="K231" s="148"/>
      <c r="L231" s="148"/>
      <c r="M231" s="118"/>
      <c r="N231" s="118"/>
      <c r="O231" s="118"/>
      <c r="P231" s="149"/>
      <c r="Q231" s="150"/>
      <c r="R231" s="151"/>
      <c r="S231" s="150"/>
      <c r="T231" s="131"/>
      <c r="U231" s="118"/>
      <c r="V231" s="152"/>
      <c r="W231" s="153"/>
      <c r="X231" s="154"/>
      <c r="Y231" s="155"/>
      <c r="Z231" s="155"/>
      <c r="AA231" s="156"/>
      <c r="AB231" s="157"/>
      <c r="AC231" s="132"/>
      <c r="AD231" s="158"/>
      <c r="AG231" s="133"/>
    </row>
    <row r="232" spans="1:33">
      <c r="E232" s="177"/>
      <c r="G232" s="148"/>
      <c r="H232" s="148"/>
      <c r="I232" s="148"/>
      <c r="J232" s="148"/>
      <c r="K232" s="148"/>
      <c r="L232" s="148"/>
      <c r="M232" s="118"/>
      <c r="N232" s="118"/>
      <c r="O232" s="118"/>
      <c r="P232" s="149"/>
      <c r="Q232" s="150"/>
      <c r="R232" s="151"/>
      <c r="S232" s="150"/>
      <c r="T232" s="131"/>
      <c r="U232" s="118"/>
      <c r="V232" s="152"/>
      <c r="W232" s="153"/>
      <c r="X232" s="154"/>
      <c r="Y232" s="155"/>
      <c r="Z232" s="155"/>
      <c r="AA232" s="156"/>
      <c r="AB232" s="157"/>
      <c r="AC232" s="132"/>
      <c r="AD232" s="158"/>
      <c r="AG232" s="133"/>
    </row>
    <row r="233" spans="1:33">
      <c r="E233" s="177"/>
      <c r="G233" s="148"/>
      <c r="H233" s="148"/>
      <c r="I233" s="148"/>
      <c r="J233" s="148"/>
      <c r="K233" s="148"/>
      <c r="L233" s="148"/>
      <c r="M233" s="118"/>
      <c r="N233" s="118"/>
      <c r="O233" s="118"/>
      <c r="P233" s="149"/>
      <c r="Q233" s="150"/>
      <c r="R233" s="151"/>
      <c r="S233" s="150"/>
      <c r="T233" s="131"/>
      <c r="U233" s="118"/>
      <c r="V233" s="152"/>
      <c r="W233" s="153"/>
      <c r="X233" s="154"/>
      <c r="Y233" s="155"/>
      <c r="Z233" s="155"/>
      <c r="AA233" s="156"/>
      <c r="AB233" s="157"/>
      <c r="AC233" s="132"/>
      <c r="AD233" s="158"/>
      <c r="AG233" s="133"/>
    </row>
    <row r="234" spans="1:33">
      <c r="A234" s="134"/>
      <c r="E234" s="177"/>
      <c r="G234" s="148"/>
      <c r="H234" s="148"/>
      <c r="I234" s="148"/>
      <c r="J234" s="148"/>
      <c r="K234" s="148"/>
      <c r="L234" s="148"/>
      <c r="M234" s="118"/>
      <c r="N234" s="118"/>
      <c r="O234" s="118"/>
      <c r="P234" s="149"/>
      <c r="Q234" s="150"/>
      <c r="R234" s="151"/>
      <c r="S234" s="150"/>
      <c r="T234" s="131"/>
      <c r="U234" s="118"/>
      <c r="V234" s="152"/>
      <c r="W234" s="153"/>
      <c r="X234" s="154"/>
      <c r="Y234" s="155"/>
      <c r="Z234" s="155"/>
      <c r="AA234" s="156"/>
      <c r="AB234" s="157"/>
      <c r="AC234" s="132"/>
      <c r="AD234" s="158"/>
      <c r="AG234" s="133"/>
    </row>
    <row r="235" spans="1:33">
      <c r="E235" s="177"/>
      <c r="G235" s="148"/>
      <c r="H235" s="148"/>
      <c r="I235" s="148"/>
      <c r="J235" s="148"/>
      <c r="K235" s="148"/>
      <c r="L235" s="148"/>
      <c r="M235" s="118"/>
      <c r="N235" s="118"/>
      <c r="O235" s="118"/>
      <c r="P235" s="149"/>
      <c r="Q235" s="150"/>
      <c r="R235" s="151"/>
      <c r="S235" s="150"/>
      <c r="T235" s="131"/>
      <c r="U235" s="118"/>
      <c r="V235" s="152"/>
      <c r="W235" s="153"/>
      <c r="X235" s="154"/>
      <c r="Y235" s="155"/>
      <c r="Z235" s="155"/>
      <c r="AA235" s="156"/>
      <c r="AB235" s="157"/>
      <c r="AC235" s="132"/>
      <c r="AD235" s="158"/>
      <c r="AG235" s="133"/>
    </row>
    <row r="236" spans="1:33">
      <c r="E236" s="177"/>
      <c r="G236" s="148"/>
      <c r="H236" s="148"/>
      <c r="I236" s="148"/>
      <c r="J236" s="148"/>
      <c r="K236" s="148"/>
      <c r="L236" s="148"/>
      <c r="M236" s="118"/>
      <c r="N236" s="118"/>
      <c r="O236" s="118"/>
      <c r="P236" s="149"/>
      <c r="Q236" s="150"/>
      <c r="R236" s="151"/>
      <c r="S236" s="150"/>
      <c r="T236" s="131"/>
      <c r="U236" s="118"/>
      <c r="V236" s="152"/>
      <c r="W236" s="153"/>
      <c r="X236" s="154"/>
      <c r="Y236" s="155"/>
      <c r="Z236" s="155"/>
      <c r="AA236" s="156"/>
      <c r="AB236" s="157"/>
      <c r="AC236" s="132"/>
      <c r="AD236" s="158"/>
      <c r="AG236" s="133"/>
    </row>
    <row r="237" spans="1:33">
      <c r="E237" s="177"/>
      <c r="G237" s="148"/>
      <c r="H237" s="148"/>
      <c r="I237" s="148"/>
      <c r="J237" s="148"/>
      <c r="K237" s="148"/>
      <c r="L237" s="148"/>
      <c r="M237" s="118"/>
      <c r="N237" s="118"/>
      <c r="O237" s="118"/>
      <c r="P237" s="149"/>
      <c r="Q237" s="150"/>
      <c r="R237" s="151"/>
      <c r="S237" s="150"/>
      <c r="T237" s="131"/>
      <c r="U237" s="118"/>
      <c r="V237" s="152"/>
      <c r="W237" s="153"/>
      <c r="X237" s="154"/>
      <c r="Y237" s="155"/>
      <c r="Z237" s="155"/>
      <c r="AA237" s="156"/>
      <c r="AB237" s="157"/>
      <c r="AC237" s="132"/>
      <c r="AD237" s="158"/>
      <c r="AG237" s="133"/>
    </row>
    <row r="238" spans="1:33">
      <c r="E238" s="177"/>
      <c r="G238" s="148"/>
      <c r="H238" s="148"/>
      <c r="I238" s="148"/>
      <c r="J238" s="148"/>
      <c r="K238" s="148"/>
      <c r="L238" s="148"/>
      <c r="M238" s="118"/>
      <c r="N238" s="118"/>
      <c r="O238" s="118"/>
      <c r="P238" s="149"/>
      <c r="Q238" s="150"/>
      <c r="R238" s="151"/>
      <c r="S238" s="150"/>
      <c r="T238" s="131"/>
      <c r="U238" s="118"/>
      <c r="V238" s="152"/>
      <c r="W238" s="153"/>
      <c r="X238" s="154"/>
      <c r="Y238" s="155"/>
      <c r="Z238" s="155"/>
      <c r="AA238" s="156"/>
      <c r="AB238" s="157"/>
      <c r="AC238" s="160"/>
      <c r="AD238" s="158"/>
      <c r="AE238" s="158"/>
      <c r="AF238" s="159"/>
      <c r="AG238" s="133"/>
    </row>
    <row r="239" spans="1:33">
      <c r="E239" s="177"/>
      <c r="G239" s="148"/>
      <c r="H239" s="148"/>
      <c r="I239" s="148"/>
      <c r="J239" s="148"/>
      <c r="K239" s="148"/>
      <c r="L239" s="148"/>
      <c r="M239" s="118"/>
      <c r="N239" s="118"/>
      <c r="O239" s="118"/>
      <c r="P239" s="149"/>
      <c r="Q239" s="150"/>
      <c r="R239" s="151"/>
      <c r="S239" s="150"/>
      <c r="T239" s="131"/>
      <c r="U239" s="118"/>
      <c r="V239" s="152"/>
      <c r="W239" s="153"/>
      <c r="X239" s="154"/>
      <c r="Y239" s="155"/>
      <c r="Z239" s="155"/>
      <c r="AA239" s="156"/>
      <c r="AB239" s="157"/>
      <c r="AC239" s="132"/>
      <c r="AD239" s="158"/>
      <c r="AG239" s="133"/>
    </row>
    <row r="240" spans="1:33">
      <c r="E240" s="177"/>
      <c r="G240" s="148"/>
      <c r="H240" s="148"/>
      <c r="I240" s="148"/>
      <c r="J240" s="148"/>
      <c r="K240" s="148"/>
      <c r="L240" s="148"/>
      <c r="M240" s="118"/>
      <c r="N240" s="118"/>
      <c r="O240" s="118"/>
      <c r="P240" s="149"/>
      <c r="Q240" s="150"/>
      <c r="R240" s="151"/>
      <c r="S240" s="150"/>
      <c r="T240" s="131"/>
      <c r="U240" s="118"/>
      <c r="V240" s="152"/>
      <c r="W240" s="153"/>
      <c r="X240" s="154"/>
      <c r="Y240" s="155"/>
      <c r="Z240" s="155"/>
      <c r="AA240" s="156"/>
      <c r="AB240" s="157"/>
      <c r="AC240" s="132"/>
      <c r="AD240" s="158"/>
      <c r="AG240" s="133"/>
    </row>
    <row r="241" spans="1:33">
      <c r="E241" s="177"/>
      <c r="G241" s="148"/>
      <c r="H241" s="148"/>
      <c r="I241" s="148"/>
      <c r="J241" s="148"/>
      <c r="K241" s="148"/>
      <c r="L241" s="148"/>
      <c r="M241" s="118"/>
      <c r="N241" s="118"/>
      <c r="O241" s="118"/>
      <c r="P241" s="149"/>
      <c r="Q241" s="150"/>
      <c r="R241" s="151"/>
      <c r="S241" s="150"/>
      <c r="T241" s="131"/>
      <c r="U241" s="118"/>
      <c r="V241" s="152"/>
      <c r="W241" s="153"/>
      <c r="X241" s="154"/>
      <c r="Y241" s="155"/>
      <c r="Z241" s="155"/>
      <c r="AA241" s="156"/>
      <c r="AB241" s="157"/>
      <c r="AC241" s="132"/>
      <c r="AD241" s="158"/>
      <c r="AG241" s="133"/>
    </row>
    <row r="242" spans="1:33">
      <c r="E242" s="177"/>
      <c r="G242" s="148"/>
      <c r="H242" s="148"/>
      <c r="I242" s="148"/>
      <c r="J242" s="148"/>
      <c r="K242" s="148"/>
      <c r="L242" s="148"/>
      <c r="M242" s="118"/>
      <c r="N242" s="118"/>
      <c r="O242" s="118"/>
      <c r="P242" s="149"/>
      <c r="Q242" s="150"/>
      <c r="R242" s="151"/>
      <c r="S242" s="150"/>
      <c r="T242" s="131"/>
      <c r="U242" s="118"/>
      <c r="V242" s="152"/>
      <c r="W242" s="153"/>
      <c r="X242" s="154"/>
      <c r="Y242" s="155"/>
      <c r="Z242" s="155"/>
      <c r="AA242" s="156"/>
      <c r="AB242" s="157"/>
      <c r="AC242" s="132"/>
      <c r="AD242" s="158"/>
      <c r="AG242" s="133"/>
    </row>
    <row r="243" spans="1:33">
      <c r="E243" s="177"/>
      <c r="G243" s="148"/>
      <c r="H243" s="148"/>
      <c r="I243" s="148"/>
      <c r="J243" s="148"/>
      <c r="K243" s="148"/>
      <c r="L243" s="148"/>
      <c r="M243" s="118"/>
      <c r="N243" s="118"/>
      <c r="O243" s="118"/>
      <c r="P243" s="149"/>
      <c r="Q243" s="150"/>
      <c r="R243" s="151"/>
      <c r="S243" s="150"/>
      <c r="T243" s="131"/>
      <c r="U243" s="118"/>
      <c r="V243" s="152"/>
      <c r="W243" s="153"/>
      <c r="X243" s="154"/>
      <c r="Y243" s="155"/>
      <c r="Z243" s="155"/>
      <c r="AA243" s="156"/>
      <c r="AB243" s="157"/>
      <c r="AC243" s="132"/>
      <c r="AD243" s="158"/>
      <c r="AG243" s="133"/>
    </row>
    <row r="244" spans="1:33">
      <c r="E244" s="177"/>
      <c r="G244" s="148"/>
      <c r="H244" s="148"/>
      <c r="I244" s="148"/>
      <c r="J244" s="148"/>
      <c r="K244" s="148"/>
      <c r="L244" s="148"/>
      <c r="M244" s="118"/>
      <c r="N244" s="118"/>
      <c r="O244" s="118"/>
      <c r="P244" s="149"/>
      <c r="Q244" s="150"/>
      <c r="R244" s="151"/>
      <c r="S244" s="150"/>
      <c r="T244" s="131"/>
      <c r="U244" s="118"/>
      <c r="V244" s="152"/>
      <c r="W244" s="153"/>
      <c r="X244" s="154"/>
      <c r="Y244" s="155"/>
      <c r="Z244" s="155"/>
      <c r="AA244" s="156"/>
      <c r="AB244" s="157"/>
      <c r="AC244" s="132"/>
      <c r="AD244" s="158"/>
      <c r="AG244" s="133"/>
    </row>
    <row r="245" spans="1:33">
      <c r="E245" s="177"/>
      <c r="G245" s="148"/>
      <c r="H245" s="148"/>
      <c r="I245" s="148"/>
      <c r="J245" s="148"/>
      <c r="K245" s="148"/>
      <c r="L245" s="148"/>
      <c r="M245" s="118"/>
      <c r="N245" s="118"/>
      <c r="O245" s="118"/>
      <c r="P245" s="149"/>
      <c r="Q245" s="150"/>
      <c r="R245" s="151"/>
      <c r="S245" s="150"/>
      <c r="T245" s="131"/>
      <c r="U245" s="118"/>
      <c r="V245" s="152"/>
      <c r="W245" s="153"/>
      <c r="X245" s="154"/>
      <c r="Y245" s="155"/>
      <c r="Z245" s="155"/>
      <c r="AA245" s="156"/>
      <c r="AB245" s="157"/>
      <c r="AC245" s="132"/>
      <c r="AD245" s="158"/>
      <c r="AG245" s="133"/>
    </row>
    <row r="246" spans="1:33">
      <c r="A246" s="134"/>
      <c r="E246" s="177"/>
      <c r="G246" s="148"/>
      <c r="H246" s="148"/>
      <c r="I246" s="148"/>
      <c r="J246" s="148"/>
      <c r="K246" s="148"/>
      <c r="L246" s="148"/>
      <c r="M246" s="118"/>
      <c r="N246" s="118"/>
      <c r="O246" s="118"/>
      <c r="P246" s="149"/>
      <c r="Q246" s="150"/>
      <c r="R246" s="151"/>
      <c r="S246" s="150"/>
      <c r="T246" s="131"/>
      <c r="U246" s="118"/>
      <c r="V246" s="152"/>
      <c r="W246" s="153"/>
      <c r="X246" s="154"/>
      <c r="Y246" s="155"/>
      <c r="Z246" s="155"/>
      <c r="AA246" s="156"/>
      <c r="AB246" s="157"/>
      <c r="AC246" s="132"/>
      <c r="AD246" s="158"/>
      <c r="AG246" s="133"/>
    </row>
    <row r="247" spans="1:33">
      <c r="E247" s="177"/>
      <c r="G247" s="148"/>
      <c r="H247" s="148"/>
      <c r="I247" s="148"/>
      <c r="J247" s="148"/>
      <c r="K247" s="148"/>
      <c r="L247" s="148"/>
      <c r="M247" s="118"/>
      <c r="N247" s="118"/>
      <c r="O247" s="118"/>
      <c r="P247" s="149"/>
      <c r="Q247" s="150"/>
      <c r="R247" s="151"/>
      <c r="S247" s="150"/>
      <c r="T247" s="131"/>
      <c r="U247" s="118"/>
      <c r="V247" s="152"/>
      <c r="W247" s="153"/>
      <c r="X247" s="154"/>
      <c r="Y247" s="155"/>
      <c r="Z247" s="155"/>
      <c r="AA247" s="156"/>
      <c r="AB247" s="157"/>
      <c r="AC247" s="132"/>
      <c r="AD247" s="158"/>
      <c r="AG247" s="133"/>
    </row>
    <row r="248" spans="1:33">
      <c r="E248" s="177"/>
      <c r="G248" s="148"/>
      <c r="H248" s="148"/>
      <c r="I248" s="148"/>
      <c r="J248" s="148"/>
      <c r="K248" s="148"/>
      <c r="L248" s="148"/>
      <c r="M248" s="118"/>
      <c r="N248" s="118"/>
      <c r="O248" s="118"/>
      <c r="P248" s="149"/>
      <c r="Q248" s="150"/>
      <c r="R248" s="151"/>
      <c r="S248" s="150"/>
      <c r="T248" s="131"/>
      <c r="U248" s="118"/>
      <c r="V248" s="152"/>
      <c r="W248" s="153"/>
      <c r="X248" s="154"/>
      <c r="Y248" s="155"/>
      <c r="Z248" s="155"/>
      <c r="AA248" s="156"/>
      <c r="AB248" s="157"/>
      <c r="AC248" s="132"/>
      <c r="AD248" s="158"/>
      <c r="AG248" s="133"/>
    </row>
    <row r="249" spans="1:33">
      <c r="E249" s="177"/>
      <c r="G249" s="148"/>
      <c r="H249" s="148"/>
      <c r="I249" s="148"/>
      <c r="J249" s="148"/>
      <c r="K249" s="148"/>
      <c r="L249" s="148"/>
      <c r="M249" s="118"/>
      <c r="N249" s="118"/>
      <c r="O249" s="118"/>
      <c r="P249" s="149"/>
      <c r="Q249" s="150"/>
      <c r="R249" s="151"/>
      <c r="S249" s="150"/>
      <c r="T249" s="131"/>
      <c r="U249" s="118"/>
      <c r="V249" s="152"/>
      <c r="W249" s="153"/>
      <c r="X249" s="154"/>
      <c r="Y249" s="155"/>
      <c r="Z249" s="155"/>
      <c r="AA249" s="156"/>
      <c r="AB249" s="157"/>
      <c r="AC249" s="132"/>
      <c r="AD249" s="158"/>
      <c r="AG249" s="133"/>
    </row>
    <row r="250" spans="1:33">
      <c r="E250" s="177"/>
      <c r="G250" s="148"/>
      <c r="H250" s="148"/>
      <c r="I250" s="148"/>
      <c r="J250" s="148"/>
      <c r="K250" s="148"/>
      <c r="L250" s="148"/>
      <c r="M250" s="118"/>
      <c r="N250" s="118"/>
      <c r="O250" s="118"/>
      <c r="P250" s="149"/>
      <c r="Q250" s="150"/>
      <c r="R250" s="151"/>
      <c r="S250" s="150"/>
      <c r="T250" s="131"/>
      <c r="U250" s="118"/>
      <c r="V250" s="152"/>
      <c r="W250" s="153"/>
      <c r="X250" s="154"/>
      <c r="Y250" s="155"/>
      <c r="Z250" s="155"/>
      <c r="AA250" s="156"/>
      <c r="AB250" s="157"/>
      <c r="AC250" s="132"/>
      <c r="AD250" s="158"/>
      <c r="AG250" s="133"/>
    </row>
    <row r="251" spans="1:33">
      <c r="E251" s="177"/>
      <c r="G251" s="148"/>
      <c r="H251" s="148"/>
      <c r="I251" s="148"/>
      <c r="J251" s="148"/>
      <c r="K251" s="148"/>
      <c r="L251" s="148"/>
      <c r="M251" s="118"/>
      <c r="N251" s="118"/>
      <c r="O251" s="118"/>
      <c r="P251" s="149"/>
      <c r="Q251" s="150"/>
      <c r="R251" s="151"/>
      <c r="S251" s="150"/>
      <c r="T251" s="131"/>
      <c r="U251" s="118"/>
      <c r="V251" s="152"/>
      <c r="W251" s="153"/>
      <c r="X251" s="154"/>
      <c r="Y251" s="155"/>
      <c r="Z251" s="155"/>
      <c r="AA251" s="156"/>
      <c r="AB251" s="157"/>
      <c r="AC251" s="132"/>
      <c r="AD251" s="158"/>
      <c r="AG251" s="133"/>
    </row>
    <row r="252" spans="1:33">
      <c r="E252" s="177"/>
      <c r="G252" s="148"/>
      <c r="H252" s="148"/>
      <c r="I252" s="148"/>
      <c r="J252" s="148"/>
      <c r="K252" s="148"/>
      <c r="L252" s="148"/>
      <c r="M252" s="118"/>
      <c r="N252" s="118"/>
      <c r="O252" s="118"/>
      <c r="P252" s="149"/>
      <c r="Q252" s="150"/>
      <c r="R252" s="151"/>
      <c r="S252" s="150"/>
      <c r="T252" s="131"/>
      <c r="U252" s="118"/>
      <c r="V252" s="152"/>
      <c r="W252" s="153"/>
      <c r="X252" s="154"/>
      <c r="Y252" s="155"/>
      <c r="Z252" s="155"/>
      <c r="AA252" s="156"/>
      <c r="AB252" s="157"/>
      <c r="AC252" s="132"/>
      <c r="AD252" s="158"/>
      <c r="AG252" s="133"/>
    </row>
    <row r="253" spans="1:33">
      <c r="E253" s="177"/>
      <c r="G253" s="148"/>
      <c r="H253" s="148"/>
      <c r="I253" s="148"/>
      <c r="J253" s="148"/>
      <c r="K253" s="148"/>
      <c r="L253" s="148"/>
      <c r="M253" s="118"/>
      <c r="N253" s="118"/>
      <c r="O253" s="118"/>
      <c r="P253" s="149"/>
      <c r="Q253" s="150"/>
      <c r="R253" s="151"/>
      <c r="S253" s="150"/>
      <c r="T253" s="131"/>
      <c r="U253" s="118"/>
      <c r="V253" s="152"/>
      <c r="W253" s="153"/>
      <c r="X253" s="154"/>
      <c r="Y253" s="155"/>
      <c r="Z253" s="155"/>
      <c r="AA253" s="156"/>
      <c r="AB253" s="157"/>
      <c r="AC253" s="132"/>
      <c r="AD253" s="158"/>
      <c r="AG253" s="133"/>
    </row>
    <row r="254" spans="1:33">
      <c r="E254" s="177"/>
      <c r="G254" s="148"/>
      <c r="H254" s="148"/>
      <c r="I254" s="148"/>
      <c r="J254" s="148"/>
      <c r="K254" s="148"/>
      <c r="L254" s="148"/>
      <c r="M254" s="118"/>
      <c r="N254" s="118"/>
      <c r="O254" s="118"/>
      <c r="P254" s="149"/>
      <c r="Q254" s="150"/>
      <c r="R254" s="151"/>
      <c r="S254" s="150"/>
      <c r="T254" s="131"/>
      <c r="U254" s="118"/>
      <c r="V254" s="152"/>
      <c r="W254" s="153"/>
      <c r="X254" s="154"/>
      <c r="Y254" s="155"/>
      <c r="Z254" s="155"/>
      <c r="AA254" s="156"/>
      <c r="AB254" s="157"/>
      <c r="AC254" s="132"/>
      <c r="AD254" s="158"/>
      <c r="AG254" s="133"/>
    </row>
    <row r="255" spans="1:33">
      <c r="E255" s="177"/>
      <c r="G255" s="148"/>
      <c r="H255" s="148"/>
      <c r="I255" s="148"/>
      <c r="J255" s="148"/>
      <c r="K255" s="148"/>
      <c r="L255" s="148"/>
      <c r="M255" s="118"/>
      <c r="N255" s="118"/>
      <c r="O255" s="118"/>
      <c r="P255" s="149"/>
      <c r="Q255" s="150"/>
      <c r="R255" s="151"/>
      <c r="S255" s="150"/>
      <c r="T255" s="131"/>
      <c r="U255" s="118"/>
      <c r="V255" s="152"/>
      <c r="W255" s="153"/>
      <c r="X255" s="154"/>
      <c r="Y255" s="155"/>
      <c r="Z255" s="155"/>
      <c r="AA255" s="156"/>
      <c r="AB255" s="157"/>
      <c r="AC255" s="132"/>
      <c r="AD255" s="158"/>
      <c r="AG255" s="133"/>
    </row>
    <row r="256" spans="1:33">
      <c r="E256" s="177"/>
      <c r="G256" s="148"/>
      <c r="H256" s="148"/>
      <c r="I256" s="148"/>
      <c r="J256" s="148"/>
      <c r="K256" s="148"/>
      <c r="L256" s="148"/>
      <c r="M256" s="118"/>
      <c r="N256" s="118"/>
      <c r="O256" s="118"/>
      <c r="P256" s="149"/>
      <c r="Q256" s="150"/>
      <c r="R256" s="151"/>
      <c r="S256" s="150"/>
      <c r="T256" s="131"/>
      <c r="U256" s="118"/>
      <c r="V256" s="152"/>
      <c r="W256" s="153"/>
      <c r="X256" s="154"/>
      <c r="Y256" s="155"/>
      <c r="Z256" s="155"/>
      <c r="AA256" s="156"/>
      <c r="AB256" s="157"/>
      <c r="AC256" s="132"/>
      <c r="AD256" s="158"/>
      <c r="AG256" s="133"/>
    </row>
    <row r="257" spans="1:33">
      <c r="E257" s="177"/>
      <c r="G257" s="148"/>
      <c r="H257" s="148"/>
      <c r="I257" s="148"/>
      <c r="J257" s="148"/>
      <c r="K257" s="148"/>
      <c r="L257" s="148"/>
      <c r="M257" s="118"/>
      <c r="N257" s="118"/>
      <c r="O257" s="118"/>
      <c r="P257" s="149"/>
      <c r="Q257" s="150"/>
      <c r="R257" s="151"/>
      <c r="S257" s="150"/>
      <c r="T257" s="131"/>
      <c r="U257" s="118"/>
      <c r="V257" s="152"/>
      <c r="W257" s="153"/>
      <c r="X257" s="154"/>
      <c r="Y257" s="155"/>
      <c r="Z257" s="155"/>
      <c r="AA257" s="156"/>
      <c r="AB257" s="157"/>
      <c r="AC257" s="132"/>
      <c r="AD257" s="158"/>
      <c r="AG257" s="133"/>
    </row>
    <row r="258" spans="1:33">
      <c r="A258" s="134"/>
      <c r="E258" s="177"/>
      <c r="G258" s="148"/>
      <c r="H258" s="148"/>
      <c r="I258" s="148"/>
      <c r="J258" s="148"/>
      <c r="K258" s="148"/>
      <c r="L258" s="148"/>
      <c r="M258" s="118"/>
      <c r="N258" s="118"/>
      <c r="O258" s="118"/>
      <c r="P258" s="149"/>
      <c r="Q258" s="150"/>
      <c r="R258" s="151"/>
      <c r="S258" s="150"/>
      <c r="T258" s="131"/>
      <c r="U258" s="118"/>
      <c r="V258" s="152"/>
      <c r="W258" s="153"/>
      <c r="X258" s="154"/>
      <c r="Y258" s="155"/>
      <c r="Z258" s="155"/>
      <c r="AA258" s="156"/>
      <c r="AB258" s="157"/>
      <c r="AC258" s="132"/>
      <c r="AD258" s="158"/>
      <c r="AG258" s="133"/>
    </row>
    <row r="259" spans="1:33">
      <c r="E259" s="177"/>
      <c r="G259" s="148"/>
      <c r="H259" s="148"/>
      <c r="I259" s="148"/>
      <c r="J259" s="148"/>
      <c r="K259" s="148"/>
      <c r="L259" s="148"/>
      <c r="M259" s="118"/>
      <c r="N259" s="118"/>
      <c r="O259" s="118"/>
      <c r="P259" s="149"/>
      <c r="Q259" s="150"/>
      <c r="R259" s="151"/>
      <c r="S259" s="150"/>
      <c r="T259" s="131"/>
      <c r="U259" s="118"/>
      <c r="V259" s="152"/>
      <c r="W259" s="153"/>
      <c r="X259" s="154"/>
      <c r="Y259" s="155"/>
      <c r="Z259" s="155"/>
      <c r="AA259" s="156"/>
      <c r="AB259" s="157"/>
      <c r="AC259" s="132"/>
      <c r="AD259" s="158"/>
      <c r="AG259" s="133"/>
    </row>
    <row r="260" spans="1:33">
      <c r="E260" s="177"/>
      <c r="G260" s="148"/>
      <c r="H260" s="148"/>
      <c r="I260" s="148"/>
      <c r="J260" s="148"/>
      <c r="K260" s="148"/>
      <c r="L260" s="148"/>
      <c r="M260" s="118"/>
      <c r="N260" s="118"/>
      <c r="O260" s="118"/>
      <c r="P260" s="149"/>
      <c r="Q260" s="150"/>
      <c r="R260" s="151"/>
      <c r="S260" s="150"/>
      <c r="T260" s="131"/>
      <c r="U260" s="118"/>
      <c r="V260" s="152"/>
      <c r="W260" s="153"/>
      <c r="X260" s="154"/>
      <c r="Y260" s="155"/>
      <c r="Z260" s="155"/>
      <c r="AA260" s="156"/>
      <c r="AB260" s="157"/>
      <c r="AC260" s="132"/>
      <c r="AD260" s="158"/>
      <c r="AG260" s="133"/>
    </row>
    <row r="261" spans="1:33">
      <c r="E261" s="177"/>
      <c r="G261" s="148"/>
      <c r="H261" s="148"/>
      <c r="I261" s="148"/>
      <c r="J261" s="148"/>
      <c r="K261" s="148"/>
      <c r="L261" s="148"/>
      <c r="M261" s="118"/>
      <c r="N261" s="118"/>
      <c r="O261" s="118"/>
      <c r="P261" s="149"/>
      <c r="Q261" s="150"/>
      <c r="R261" s="151"/>
      <c r="S261" s="150"/>
      <c r="T261" s="131"/>
      <c r="U261" s="118"/>
      <c r="V261" s="152"/>
      <c r="W261" s="153"/>
      <c r="X261" s="154"/>
      <c r="Y261" s="155"/>
      <c r="Z261" s="155"/>
      <c r="AA261" s="156"/>
      <c r="AB261" s="157"/>
      <c r="AC261" s="132"/>
      <c r="AD261" s="158"/>
      <c r="AG261" s="133"/>
    </row>
    <row r="262" spans="1:33">
      <c r="E262" s="177"/>
      <c r="G262" s="148"/>
      <c r="H262" s="148"/>
      <c r="I262" s="148"/>
      <c r="J262" s="148"/>
      <c r="K262" s="148"/>
      <c r="L262" s="148"/>
      <c r="M262" s="118"/>
      <c r="N262" s="118"/>
      <c r="O262" s="118"/>
      <c r="P262" s="149"/>
      <c r="Q262" s="150"/>
      <c r="R262" s="151"/>
      <c r="S262" s="150"/>
      <c r="T262" s="131"/>
      <c r="U262" s="118"/>
      <c r="V262" s="152"/>
      <c r="W262" s="153"/>
      <c r="X262" s="154"/>
      <c r="Y262" s="155"/>
      <c r="Z262" s="155"/>
      <c r="AA262" s="156"/>
      <c r="AB262" s="157"/>
      <c r="AC262" s="132"/>
      <c r="AD262" s="158"/>
      <c r="AG262" s="133"/>
    </row>
    <row r="263" spans="1:33">
      <c r="E263" s="177"/>
      <c r="G263" s="148"/>
      <c r="H263" s="148"/>
      <c r="I263" s="148"/>
      <c r="J263" s="148"/>
      <c r="K263" s="148"/>
      <c r="L263" s="148"/>
      <c r="M263" s="118"/>
      <c r="N263" s="118"/>
      <c r="O263" s="118"/>
      <c r="P263" s="149"/>
      <c r="Q263" s="150"/>
      <c r="R263" s="151"/>
      <c r="S263" s="150"/>
      <c r="T263" s="131"/>
      <c r="U263" s="118"/>
      <c r="V263" s="152"/>
      <c r="W263" s="153"/>
      <c r="X263" s="154"/>
      <c r="Y263" s="155"/>
      <c r="Z263" s="155"/>
      <c r="AA263" s="156"/>
      <c r="AB263" s="157"/>
      <c r="AC263" s="132"/>
      <c r="AD263" s="158"/>
      <c r="AG263" s="133"/>
    </row>
    <row r="264" spans="1:33">
      <c r="E264" s="177"/>
      <c r="G264" s="148"/>
      <c r="H264" s="148"/>
      <c r="I264" s="148"/>
      <c r="J264" s="148"/>
      <c r="K264" s="148"/>
      <c r="L264" s="148"/>
      <c r="M264" s="118"/>
      <c r="N264" s="118"/>
      <c r="O264" s="118"/>
      <c r="P264" s="149"/>
      <c r="Q264" s="150"/>
      <c r="R264" s="151"/>
      <c r="S264" s="150"/>
      <c r="T264" s="131"/>
      <c r="U264" s="118"/>
      <c r="V264" s="152"/>
      <c r="W264" s="153"/>
      <c r="X264" s="154"/>
      <c r="Y264" s="155"/>
      <c r="Z264" s="155"/>
      <c r="AA264" s="156"/>
      <c r="AB264" s="157"/>
      <c r="AC264" s="132"/>
      <c r="AD264" s="158"/>
      <c r="AG264" s="133"/>
    </row>
    <row r="265" spans="1:33">
      <c r="E265" s="177"/>
      <c r="G265" s="148"/>
      <c r="H265" s="148"/>
      <c r="I265" s="148"/>
      <c r="J265" s="148"/>
      <c r="K265" s="148"/>
      <c r="L265" s="148"/>
      <c r="M265" s="118"/>
      <c r="N265" s="118"/>
      <c r="O265" s="118"/>
      <c r="P265" s="149"/>
      <c r="Q265" s="150"/>
      <c r="R265" s="151"/>
      <c r="S265" s="150"/>
      <c r="T265" s="131"/>
      <c r="U265" s="118"/>
      <c r="V265" s="152"/>
      <c r="W265" s="153"/>
      <c r="X265" s="154"/>
      <c r="Y265" s="155"/>
      <c r="Z265" s="155"/>
      <c r="AA265" s="156"/>
      <c r="AB265" s="157"/>
      <c r="AC265" s="132"/>
      <c r="AD265" s="158"/>
      <c r="AG265" s="133"/>
    </row>
    <row r="266" spans="1:33">
      <c r="E266" s="177"/>
      <c r="G266" s="148"/>
      <c r="H266" s="148"/>
      <c r="I266" s="148"/>
      <c r="J266" s="148"/>
      <c r="K266" s="148"/>
      <c r="L266" s="148"/>
      <c r="M266" s="118"/>
      <c r="N266" s="118"/>
      <c r="O266" s="118"/>
      <c r="P266" s="149"/>
      <c r="Q266" s="150"/>
      <c r="R266" s="151"/>
      <c r="S266" s="150"/>
      <c r="T266" s="131"/>
      <c r="U266" s="118"/>
      <c r="V266" s="152"/>
      <c r="W266" s="153"/>
      <c r="X266" s="154"/>
      <c r="Y266" s="155"/>
      <c r="Z266" s="155"/>
      <c r="AA266" s="156"/>
      <c r="AB266" s="157"/>
      <c r="AC266" s="132"/>
      <c r="AD266" s="158"/>
      <c r="AG266" s="133"/>
    </row>
    <row r="267" spans="1:33">
      <c r="E267" s="177"/>
      <c r="G267" s="148"/>
      <c r="H267" s="148"/>
      <c r="I267" s="148"/>
      <c r="J267" s="148"/>
      <c r="K267" s="148"/>
      <c r="L267" s="148"/>
      <c r="M267" s="118"/>
      <c r="N267" s="118"/>
      <c r="O267" s="118"/>
      <c r="P267" s="149"/>
      <c r="Q267" s="150"/>
      <c r="R267" s="151"/>
      <c r="S267" s="150"/>
      <c r="T267" s="131"/>
      <c r="U267" s="118"/>
      <c r="V267" s="152"/>
      <c r="W267" s="153"/>
      <c r="X267" s="154"/>
      <c r="Y267" s="155"/>
      <c r="Z267" s="155"/>
      <c r="AA267" s="156"/>
      <c r="AB267" s="157"/>
      <c r="AC267" s="132"/>
      <c r="AD267" s="158"/>
      <c r="AE267" s="158"/>
      <c r="AF267" s="159"/>
      <c r="AG267" s="133"/>
    </row>
    <row r="268" spans="1:33">
      <c r="E268" s="177"/>
      <c r="G268" s="148"/>
      <c r="H268" s="148"/>
      <c r="I268" s="148"/>
      <c r="J268" s="148"/>
      <c r="K268" s="148"/>
      <c r="L268" s="148"/>
      <c r="M268" s="118"/>
      <c r="N268" s="118"/>
      <c r="O268" s="118"/>
      <c r="P268" s="149"/>
      <c r="Q268" s="150"/>
      <c r="R268" s="151"/>
      <c r="S268" s="150"/>
      <c r="T268" s="131"/>
      <c r="U268" s="118"/>
      <c r="V268" s="152"/>
      <c r="W268" s="153"/>
      <c r="X268" s="154"/>
      <c r="Y268" s="155"/>
      <c r="Z268" s="155"/>
      <c r="AA268" s="156"/>
      <c r="AB268" s="157"/>
      <c r="AC268" s="132"/>
      <c r="AD268" s="158"/>
      <c r="AG268" s="133"/>
    </row>
    <row r="269" spans="1:33">
      <c r="E269" s="177"/>
      <c r="G269" s="148"/>
      <c r="H269" s="148"/>
      <c r="I269" s="148"/>
      <c r="J269" s="148"/>
      <c r="K269" s="148"/>
      <c r="L269" s="148"/>
      <c r="M269" s="118"/>
      <c r="N269" s="118"/>
      <c r="O269" s="118"/>
      <c r="P269" s="149"/>
      <c r="Q269" s="150"/>
      <c r="R269" s="151"/>
      <c r="S269" s="150"/>
      <c r="T269" s="131"/>
      <c r="U269" s="118"/>
      <c r="V269" s="152"/>
      <c r="W269" s="153"/>
      <c r="X269" s="154"/>
      <c r="Y269" s="155"/>
      <c r="Z269" s="155"/>
      <c r="AA269" s="156"/>
      <c r="AB269" s="157"/>
      <c r="AC269" s="132"/>
      <c r="AD269" s="158"/>
      <c r="AG269" s="133"/>
    </row>
    <row r="270" spans="1:33">
      <c r="A270" s="134"/>
      <c r="E270" s="177"/>
      <c r="G270" s="148"/>
      <c r="H270" s="148"/>
      <c r="I270" s="148"/>
      <c r="J270" s="148"/>
      <c r="K270" s="148"/>
      <c r="L270" s="148"/>
      <c r="M270" s="118"/>
      <c r="N270" s="118"/>
      <c r="O270" s="118"/>
      <c r="P270" s="149"/>
      <c r="Q270" s="150"/>
      <c r="R270" s="151"/>
      <c r="S270" s="150"/>
      <c r="T270" s="131"/>
      <c r="U270" s="118"/>
      <c r="V270" s="152"/>
      <c r="W270" s="153"/>
      <c r="X270" s="154"/>
      <c r="Y270" s="155"/>
      <c r="Z270" s="155"/>
      <c r="AA270" s="156"/>
      <c r="AB270" s="157"/>
      <c r="AC270" s="132"/>
      <c r="AD270" s="158"/>
      <c r="AG270" s="133"/>
    </row>
    <row r="271" spans="1:33">
      <c r="E271" s="177"/>
      <c r="G271" s="148"/>
      <c r="H271" s="148"/>
      <c r="I271" s="148"/>
      <c r="J271" s="148"/>
      <c r="K271" s="148"/>
      <c r="L271" s="148"/>
      <c r="M271" s="118"/>
      <c r="N271" s="118"/>
      <c r="O271" s="118"/>
      <c r="P271" s="149"/>
      <c r="Q271" s="150"/>
      <c r="R271" s="151"/>
      <c r="S271" s="150"/>
      <c r="T271" s="131"/>
      <c r="U271" s="118"/>
      <c r="V271" s="152"/>
      <c r="W271" s="153"/>
      <c r="X271" s="154"/>
      <c r="Y271" s="155"/>
      <c r="Z271" s="155"/>
      <c r="AA271" s="156"/>
      <c r="AB271" s="157"/>
      <c r="AC271" s="132"/>
      <c r="AD271" s="158"/>
      <c r="AG271" s="133"/>
    </row>
    <row r="272" spans="1:33">
      <c r="E272" s="177"/>
      <c r="G272" s="148"/>
      <c r="H272" s="148"/>
      <c r="I272" s="148"/>
      <c r="J272" s="148"/>
      <c r="K272" s="148"/>
      <c r="L272" s="148"/>
      <c r="M272" s="118"/>
      <c r="N272" s="118"/>
      <c r="O272" s="118"/>
      <c r="P272" s="149"/>
      <c r="Q272" s="150"/>
      <c r="R272" s="151"/>
      <c r="S272" s="150"/>
      <c r="T272" s="131"/>
      <c r="U272" s="118"/>
      <c r="V272" s="152"/>
      <c r="W272" s="153"/>
      <c r="X272" s="154"/>
      <c r="Y272" s="155"/>
      <c r="Z272" s="155"/>
      <c r="AA272" s="156"/>
      <c r="AB272" s="157"/>
      <c r="AC272" s="132"/>
      <c r="AD272" s="158"/>
      <c r="AG272" s="133"/>
    </row>
    <row r="273" spans="1:33">
      <c r="E273" s="177"/>
      <c r="G273" s="148"/>
      <c r="H273" s="148"/>
      <c r="I273" s="148"/>
      <c r="J273" s="148"/>
      <c r="K273" s="148"/>
      <c r="L273" s="148"/>
      <c r="M273" s="118"/>
      <c r="N273" s="118"/>
      <c r="O273" s="118"/>
      <c r="P273" s="149"/>
      <c r="Q273" s="150"/>
      <c r="R273" s="151"/>
      <c r="S273" s="150"/>
      <c r="T273" s="131"/>
      <c r="U273" s="118"/>
      <c r="V273" s="152"/>
      <c r="W273" s="153"/>
      <c r="X273" s="154"/>
      <c r="Y273" s="155"/>
      <c r="Z273" s="155"/>
      <c r="AA273" s="156"/>
      <c r="AB273" s="157"/>
      <c r="AC273" s="132"/>
      <c r="AD273" s="158"/>
      <c r="AG273" s="133"/>
    </row>
    <row r="274" spans="1:33">
      <c r="E274" s="177"/>
      <c r="G274" s="148"/>
      <c r="H274" s="148"/>
      <c r="I274" s="148"/>
      <c r="J274" s="148"/>
      <c r="K274" s="148"/>
      <c r="L274" s="148"/>
      <c r="M274" s="118"/>
      <c r="N274" s="118"/>
      <c r="O274" s="118"/>
      <c r="P274" s="149"/>
      <c r="Q274" s="150"/>
      <c r="R274" s="151"/>
      <c r="S274" s="150"/>
      <c r="T274" s="131"/>
      <c r="U274" s="118"/>
      <c r="V274" s="152"/>
      <c r="W274" s="153"/>
      <c r="X274" s="154"/>
      <c r="Y274" s="155"/>
      <c r="Z274" s="155"/>
      <c r="AA274" s="156"/>
      <c r="AB274" s="157"/>
      <c r="AC274" s="132"/>
      <c r="AD274" s="158"/>
      <c r="AG274" s="133"/>
    </row>
    <row r="275" spans="1:33">
      <c r="E275" s="177"/>
      <c r="G275" s="148"/>
      <c r="H275" s="148"/>
      <c r="I275" s="148"/>
      <c r="J275" s="148"/>
      <c r="K275" s="148"/>
      <c r="L275" s="148"/>
      <c r="M275" s="118"/>
      <c r="N275" s="118"/>
      <c r="O275" s="118"/>
      <c r="P275" s="149"/>
      <c r="Q275" s="150"/>
      <c r="R275" s="151"/>
      <c r="S275" s="150"/>
      <c r="T275" s="131"/>
      <c r="U275" s="118"/>
      <c r="V275" s="152"/>
      <c r="W275" s="153"/>
      <c r="X275" s="154"/>
      <c r="Y275" s="155"/>
      <c r="Z275" s="155"/>
      <c r="AA275" s="156"/>
      <c r="AB275" s="157"/>
      <c r="AC275" s="132"/>
      <c r="AD275" s="158"/>
      <c r="AG275" s="133"/>
    </row>
    <row r="276" spans="1:33">
      <c r="E276" s="177"/>
      <c r="G276" s="148"/>
      <c r="H276" s="148"/>
      <c r="I276" s="148"/>
      <c r="J276" s="148"/>
      <c r="K276" s="148"/>
      <c r="L276" s="148"/>
      <c r="M276" s="118"/>
      <c r="N276" s="118"/>
      <c r="O276" s="118"/>
      <c r="P276" s="149"/>
      <c r="Q276" s="150"/>
      <c r="R276" s="151"/>
      <c r="S276" s="150"/>
      <c r="T276" s="131"/>
      <c r="U276" s="118"/>
      <c r="V276" s="152"/>
      <c r="W276" s="153"/>
      <c r="X276" s="154"/>
      <c r="Y276" s="155"/>
      <c r="Z276" s="155"/>
      <c r="AA276" s="156"/>
      <c r="AB276" s="157"/>
      <c r="AC276" s="132"/>
      <c r="AD276" s="158"/>
      <c r="AG276" s="133"/>
    </row>
    <row r="277" spans="1:33">
      <c r="E277" s="177"/>
      <c r="G277" s="148"/>
      <c r="H277" s="148"/>
      <c r="I277" s="148"/>
      <c r="J277" s="148"/>
      <c r="K277" s="148"/>
      <c r="L277" s="148"/>
      <c r="M277" s="118"/>
      <c r="N277" s="118"/>
      <c r="O277" s="118"/>
      <c r="P277" s="149"/>
      <c r="Q277" s="150"/>
      <c r="R277" s="151"/>
      <c r="S277" s="150"/>
      <c r="T277" s="131"/>
      <c r="U277" s="118"/>
      <c r="V277" s="152"/>
      <c r="W277" s="153"/>
      <c r="X277" s="154"/>
      <c r="Y277" s="155"/>
      <c r="Z277" s="155"/>
      <c r="AA277" s="156"/>
      <c r="AB277" s="157"/>
      <c r="AC277" s="132"/>
      <c r="AD277" s="158"/>
      <c r="AG277" s="133"/>
    </row>
    <row r="278" spans="1:33">
      <c r="E278" s="177"/>
      <c r="G278" s="148"/>
      <c r="H278" s="148"/>
      <c r="I278" s="148"/>
      <c r="J278" s="148"/>
      <c r="K278" s="148"/>
      <c r="L278" s="148"/>
      <c r="M278" s="118"/>
      <c r="N278" s="118"/>
      <c r="O278" s="118"/>
      <c r="P278" s="149"/>
      <c r="Q278" s="150"/>
      <c r="R278" s="151"/>
      <c r="S278" s="150"/>
      <c r="T278" s="131"/>
      <c r="U278" s="118"/>
      <c r="V278" s="152"/>
      <c r="W278" s="153"/>
      <c r="X278" s="154"/>
      <c r="Y278" s="155"/>
      <c r="Z278" s="155"/>
      <c r="AA278" s="156"/>
      <c r="AB278" s="157"/>
      <c r="AC278" s="132"/>
      <c r="AD278" s="158"/>
      <c r="AG278" s="133"/>
    </row>
    <row r="279" spans="1:33">
      <c r="E279" s="177"/>
      <c r="G279" s="148"/>
      <c r="H279" s="148"/>
      <c r="I279" s="148"/>
      <c r="J279" s="148"/>
      <c r="K279" s="148"/>
      <c r="L279" s="148"/>
      <c r="M279" s="118"/>
      <c r="N279" s="118"/>
      <c r="O279" s="118"/>
      <c r="P279" s="149"/>
      <c r="Q279" s="150"/>
      <c r="R279" s="151"/>
      <c r="S279" s="150"/>
      <c r="T279" s="131"/>
      <c r="U279" s="118"/>
      <c r="V279" s="152"/>
      <c r="W279" s="153"/>
      <c r="X279" s="154"/>
      <c r="Y279" s="155"/>
      <c r="Z279" s="155"/>
      <c r="AA279" s="156"/>
      <c r="AB279" s="157"/>
      <c r="AC279" s="132"/>
      <c r="AD279" s="158"/>
      <c r="AG279" s="133"/>
    </row>
    <row r="280" spans="1:33">
      <c r="E280" s="177"/>
      <c r="G280" s="148"/>
      <c r="H280" s="148"/>
      <c r="I280" s="148"/>
      <c r="J280" s="148"/>
      <c r="K280" s="148"/>
      <c r="L280" s="148"/>
      <c r="M280" s="118"/>
      <c r="N280" s="118"/>
      <c r="O280" s="118"/>
      <c r="P280" s="149"/>
      <c r="Q280" s="150"/>
      <c r="R280" s="151"/>
      <c r="S280" s="150"/>
      <c r="T280" s="131"/>
      <c r="U280" s="118"/>
      <c r="V280" s="152"/>
      <c r="W280" s="153"/>
      <c r="X280" s="154"/>
      <c r="Y280" s="155"/>
      <c r="Z280" s="155"/>
      <c r="AA280" s="156"/>
      <c r="AB280" s="157"/>
      <c r="AC280" s="132"/>
      <c r="AD280" s="158"/>
      <c r="AG280" s="133"/>
    </row>
    <row r="281" spans="1:33">
      <c r="E281" s="177"/>
      <c r="G281" s="148"/>
      <c r="H281" s="148"/>
      <c r="I281" s="148"/>
      <c r="J281" s="148"/>
      <c r="K281" s="148"/>
      <c r="L281" s="148"/>
      <c r="M281" s="118"/>
      <c r="N281" s="118"/>
      <c r="O281" s="118"/>
      <c r="P281" s="149"/>
      <c r="Q281" s="150"/>
      <c r="R281" s="151"/>
      <c r="S281" s="150"/>
      <c r="T281" s="131"/>
      <c r="U281" s="118"/>
      <c r="V281" s="152"/>
      <c r="W281" s="153"/>
      <c r="X281" s="154"/>
      <c r="Y281" s="155"/>
      <c r="Z281" s="155"/>
      <c r="AA281" s="156"/>
      <c r="AB281" s="157"/>
      <c r="AC281" s="132"/>
      <c r="AD281" s="158"/>
      <c r="AG281" s="133"/>
    </row>
    <row r="282" spans="1:33">
      <c r="A282" s="134"/>
      <c r="E282" s="177"/>
      <c r="G282" s="148"/>
      <c r="H282" s="148"/>
      <c r="I282" s="148"/>
      <c r="J282" s="148"/>
      <c r="K282" s="148"/>
      <c r="L282" s="148"/>
      <c r="M282" s="118"/>
      <c r="N282" s="118"/>
      <c r="O282" s="118"/>
      <c r="P282" s="149"/>
      <c r="Q282" s="150"/>
      <c r="R282" s="151"/>
      <c r="S282" s="150"/>
      <c r="T282" s="131"/>
      <c r="U282" s="118"/>
      <c r="V282" s="152"/>
      <c r="W282" s="153"/>
      <c r="X282" s="154"/>
      <c r="Y282" s="155"/>
      <c r="Z282" s="155"/>
      <c r="AA282" s="156"/>
      <c r="AB282" s="157"/>
      <c r="AC282" s="132"/>
      <c r="AD282" s="158"/>
      <c r="AG282" s="133"/>
    </row>
    <row r="283" spans="1:33">
      <c r="E283" s="177"/>
      <c r="G283" s="148"/>
      <c r="H283" s="148"/>
      <c r="I283" s="148"/>
      <c r="J283" s="148"/>
      <c r="K283" s="148"/>
      <c r="L283" s="148"/>
      <c r="M283" s="118"/>
      <c r="N283" s="118"/>
      <c r="O283" s="118"/>
      <c r="P283" s="149"/>
      <c r="Q283" s="150"/>
      <c r="R283" s="151"/>
      <c r="S283" s="150"/>
      <c r="T283" s="131"/>
      <c r="U283" s="118"/>
      <c r="V283" s="152"/>
      <c r="W283" s="153"/>
      <c r="X283" s="154"/>
      <c r="Y283" s="155"/>
      <c r="Z283" s="155"/>
      <c r="AA283" s="156"/>
      <c r="AB283" s="157"/>
      <c r="AC283" s="132"/>
      <c r="AD283" s="158"/>
      <c r="AG283" s="133"/>
    </row>
    <row r="284" spans="1:33">
      <c r="E284" s="177"/>
      <c r="G284" s="148"/>
      <c r="H284" s="148"/>
      <c r="I284" s="148"/>
      <c r="J284" s="148"/>
      <c r="K284" s="148"/>
      <c r="L284" s="148"/>
      <c r="M284" s="118"/>
      <c r="N284" s="118"/>
      <c r="O284" s="118"/>
      <c r="P284" s="149"/>
      <c r="Q284" s="150"/>
      <c r="R284" s="151"/>
      <c r="S284" s="150"/>
      <c r="T284" s="131"/>
      <c r="U284" s="118"/>
      <c r="V284" s="152"/>
      <c r="W284" s="153"/>
      <c r="X284" s="154"/>
      <c r="Y284" s="155"/>
      <c r="Z284" s="155"/>
      <c r="AA284" s="156"/>
      <c r="AB284" s="157"/>
      <c r="AC284" s="132"/>
      <c r="AD284" s="158"/>
      <c r="AG284" s="133"/>
    </row>
    <row r="285" spans="1:33">
      <c r="E285" s="177"/>
      <c r="G285" s="148"/>
      <c r="H285" s="148"/>
      <c r="I285" s="148"/>
      <c r="J285" s="148"/>
      <c r="K285" s="148"/>
      <c r="L285" s="148"/>
      <c r="M285" s="118"/>
      <c r="N285" s="118"/>
      <c r="O285" s="118"/>
      <c r="P285" s="149"/>
      <c r="Q285" s="150"/>
      <c r="R285" s="151"/>
      <c r="S285" s="150"/>
      <c r="T285" s="131"/>
      <c r="U285" s="118"/>
      <c r="V285" s="152"/>
      <c r="W285" s="153"/>
      <c r="X285" s="154"/>
      <c r="Y285" s="155"/>
      <c r="Z285" s="155"/>
      <c r="AA285" s="156"/>
      <c r="AB285" s="157"/>
      <c r="AC285" s="132"/>
      <c r="AD285" s="158"/>
      <c r="AG285" s="133"/>
    </row>
    <row r="286" spans="1:33">
      <c r="E286" s="177"/>
      <c r="G286" s="148"/>
      <c r="H286" s="148"/>
      <c r="I286" s="148"/>
      <c r="J286" s="148"/>
      <c r="K286" s="148"/>
      <c r="L286" s="148"/>
      <c r="M286" s="118"/>
      <c r="N286" s="118"/>
      <c r="O286" s="118"/>
      <c r="P286" s="149"/>
      <c r="Q286" s="150"/>
      <c r="R286" s="151"/>
      <c r="S286" s="150"/>
      <c r="T286" s="131"/>
      <c r="U286" s="118"/>
      <c r="V286" s="152"/>
      <c r="W286" s="153"/>
      <c r="X286" s="154"/>
      <c r="Y286" s="155"/>
      <c r="Z286" s="155"/>
      <c r="AA286" s="156"/>
      <c r="AB286" s="157"/>
      <c r="AC286" s="132"/>
      <c r="AD286" s="158"/>
      <c r="AG286" s="133"/>
    </row>
    <row r="287" spans="1:33">
      <c r="E287" s="177"/>
      <c r="G287" s="148"/>
      <c r="H287" s="148"/>
      <c r="I287" s="148"/>
      <c r="J287" s="148"/>
      <c r="K287" s="148"/>
      <c r="L287" s="148"/>
      <c r="M287" s="118"/>
      <c r="N287" s="118"/>
      <c r="O287" s="118"/>
      <c r="P287" s="149"/>
      <c r="Q287" s="150"/>
      <c r="R287" s="151"/>
      <c r="S287" s="150"/>
      <c r="T287" s="131"/>
      <c r="U287" s="118"/>
      <c r="V287" s="152"/>
      <c r="W287" s="153"/>
      <c r="X287" s="154"/>
      <c r="Y287" s="155"/>
      <c r="Z287" s="155"/>
      <c r="AA287" s="156"/>
      <c r="AB287" s="157"/>
      <c r="AC287" s="132"/>
      <c r="AD287" s="158"/>
      <c r="AG287" s="133"/>
    </row>
    <row r="288" spans="1:33">
      <c r="E288" s="177"/>
      <c r="G288" s="148"/>
      <c r="H288" s="148"/>
      <c r="I288" s="148"/>
      <c r="J288" s="148"/>
      <c r="K288" s="148"/>
      <c r="L288" s="148"/>
      <c r="M288" s="118"/>
      <c r="N288" s="118"/>
      <c r="O288" s="118"/>
      <c r="P288" s="149"/>
      <c r="Q288" s="150"/>
      <c r="R288" s="151"/>
      <c r="S288" s="150"/>
      <c r="T288" s="131"/>
      <c r="U288" s="118"/>
      <c r="V288" s="152"/>
      <c r="W288" s="153"/>
      <c r="X288" s="154"/>
      <c r="Y288" s="155"/>
      <c r="Z288" s="155"/>
      <c r="AA288" s="156"/>
      <c r="AB288" s="157"/>
      <c r="AC288" s="132"/>
      <c r="AD288" s="158"/>
      <c r="AG288" s="133"/>
    </row>
    <row r="289" spans="1:33">
      <c r="E289" s="177"/>
      <c r="G289" s="148"/>
      <c r="H289" s="148"/>
      <c r="I289" s="148"/>
      <c r="J289" s="148"/>
      <c r="K289" s="148"/>
      <c r="L289" s="148"/>
      <c r="M289" s="118"/>
      <c r="N289" s="118"/>
      <c r="O289" s="118"/>
      <c r="P289" s="149"/>
      <c r="Q289" s="150"/>
      <c r="R289" s="151"/>
      <c r="S289" s="150"/>
      <c r="T289" s="131"/>
      <c r="U289" s="118"/>
      <c r="V289" s="152"/>
      <c r="W289" s="153"/>
      <c r="X289" s="154"/>
      <c r="Y289" s="155"/>
      <c r="Z289" s="155"/>
      <c r="AA289" s="156"/>
      <c r="AB289" s="157"/>
      <c r="AC289" s="132"/>
      <c r="AD289" s="158"/>
      <c r="AG289" s="133"/>
    </row>
    <row r="290" spans="1:33">
      <c r="E290" s="177"/>
      <c r="G290" s="148"/>
      <c r="H290" s="148"/>
      <c r="I290" s="148"/>
      <c r="J290" s="148"/>
      <c r="K290" s="148"/>
      <c r="L290" s="148"/>
      <c r="M290" s="118"/>
      <c r="N290" s="118"/>
      <c r="O290" s="118"/>
      <c r="P290" s="149"/>
      <c r="Q290" s="150"/>
      <c r="R290" s="151"/>
      <c r="S290" s="150"/>
      <c r="T290" s="131"/>
      <c r="U290" s="118"/>
      <c r="V290" s="152"/>
      <c r="W290" s="153"/>
      <c r="X290" s="154"/>
      <c r="Y290" s="155"/>
      <c r="Z290" s="155"/>
      <c r="AA290" s="156"/>
      <c r="AB290" s="157"/>
      <c r="AC290" s="132"/>
      <c r="AD290" s="158"/>
      <c r="AG290" s="133"/>
    </row>
    <row r="291" spans="1:33">
      <c r="E291" s="177"/>
      <c r="G291" s="148"/>
      <c r="H291" s="148"/>
      <c r="I291" s="148"/>
      <c r="J291" s="148"/>
      <c r="K291" s="148"/>
      <c r="L291" s="148"/>
      <c r="M291" s="118"/>
      <c r="N291" s="118"/>
      <c r="O291" s="118"/>
      <c r="P291" s="149"/>
      <c r="Q291" s="150"/>
      <c r="R291" s="151"/>
      <c r="S291" s="150"/>
      <c r="T291" s="131"/>
      <c r="U291" s="118"/>
      <c r="V291" s="152"/>
      <c r="W291" s="153"/>
      <c r="X291" s="154"/>
      <c r="Y291" s="155"/>
      <c r="Z291" s="155"/>
      <c r="AA291" s="156"/>
      <c r="AB291" s="157"/>
      <c r="AC291" s="132"/>
      <c r="AD291" s="158"/>
      <c r="AG291" s="133"/>
    </row>
    <row r="292" spans="1:33">
      <c r="E292" s="177"/>
      <c r="G292" s="148"/>
      <c r="H292" s="148"/>
      <c r="I292" s="148"/>
      <c r="J292" s="148"/>
      <c r="K292" s="148"/>
      <c r="L292" s="148"/>
      <c r="M292" s="118"/>
      <c r="N292" s="118"/>
      <c r="O292" s="118"/>
      <c r="P292" s="149"/>
      <c r="Q292" s="150"/>
      <c r="R292" s="151"/>
      <c r="S292" s="150"/>
      <c r="T292" s="131"/>
      <c r="U292" s="118"/>
      <c r="V292" s="152"/>
      <c r="W292" s="153"/>
      <c r="X292" s="154"/>
      <c r="Y292" s="155"/>
      <c r="Z292" s="155"/>
      <c r="AA292" s="156"/>
      <c r="AB292" s="157"/>
      <c r="AC292" s="132"/>
      <c r="AD292" s="158"/>
      <c r="AG292" s="133"/>
    </row>
    <row r="293" spans="1:33">
      <c r="E293" s="177"/>
      <c r="G293" s="148"/>
      <c r="H293" s="148"/>
      <c r="I293" s="148"/>
      <c r="J293" s="148"/>
      <c r="K293" s="148"/>
      <c r="L293" s="148"/>
      <c r="M293" s="118"/>
      <c r="N293" s="118"/>
      <c r="O293" s="118"/>
      <c r="P293" s="149"/>
      <c r="Q293" s="150"/>
      <c r="R293" s="151"/>
      <c r="S293" s="150"/>
      <c r="T293" s="131"/>
      <c r="U293" s="118"/>
      <c r="V293" s="152"/>
      <c r="W293" s="153"/>
      <c r="X293" s="154"/>
      <c r="Y293" s="155"/>
      <c r="Z293" s="155"/>
      <c r="AA293" s="156"/>
      <c r="AB293" s="157"/>
      <c r="AC293" s="132"/>
      <c r="AD293" s="158"/>
      <c r="AG293" s="133"/>
    </row>
    <row r="294" spans="1:33">
      <c r="A294" s="134"/>
      <c r="E294" s="177"/>
      <c r="G294" s="148"/>
      <c r="H294" s="148"/>
      <c r="I294" s="148"/>
      <c r="J294" s="148"/>
      <c r="K294" s="148"/>
      <c r="L294" s="148"/>
      <c r="M294" s="118"/>
      <c r="N294" s="118"/>
      <c r="O294" s="118"/>
      <c r="P294" s="149"/>
      <c r="Q294" s="150"/>
      <c r="R294" s="151"/>
      <c r="S294" s="150"/>
      <c r="T294" s="131"/>
      <c r="U294" s="118"/>
      <c r="V294" s="152"/>
      <c r="W294" s="153"/>
      <c r="X294" s="154"/>
      <c r="Y294" s="155"/>
      <c r="Z294" s="155"/>
      <c r="AA294" s="156"/>
      <c r="AB294" s="157"/>
      <c r="AC294" s="132"/>
      <c r="AD294" s="158"/>
      <c r="AG294" s="133"/>
    </row>
    <row r="295" spans="1:33">
      <c r="E295" s="177"/>
      <c r="G295" s="148"/>
      <c r="H295" s="148"/>
      <c r="I295" s="148"/>
      <c r="J295" s="148"/>
      <c r="K295" s="148"/>
      <c r="L295" s="148"/>
      <c r="M295" s="118"/>
      <c r="N295" s="118"/>
      <c r="O295" s="118"/>
      <c r="P295" s="149"/>
      <c r="Q295" s="150"/>
      <c r="R295" s="151"/>
      <c r="S295" s="150"/>
      <c r="T295" s="131"/>
      <c r="U295" s="118"/>
      <c r="V295" s="152"/>
      <c r="W295" s="153"/>
      <c r="X295" s="154"/>
      <c r="Y295" s="155"/>
      <c r="Z295" s="155"/>
      <c r="AA295" s="156"/>
      <c r="AB295" s="157"/>
      <c r="AC295" s="132"/>
      <c r="AD295" s="158"/>
      <c r="AG295" s="133"/>
    </row>
    <row r="296" spans="1:33">
      <c r="E296" s="177"/>
      <c r="G296" s="148"/>
      <c r="H296" s="148"/>
      <c r="I296" s="148"/>
      <c r="J296" s="148"/>
      <c r="K296" s="148"/>
      <c r="L296" s="148"/>
      <c r="M296" s="118"/>
      <c r="N296" s="118"/>
      <c r="O296" s="118"/>
      <c r="P296" s="149"/>
      <c r="Q296" s="150"/>
      <c r="R296" s="151"/>
      <c r="S296" s="150"/>
      <c r="T296" s="131"/>
      <c r="U296" s="118"/>
      <c r="V296" s="152"/>
      <c r="W296" s="153"/>
      <c r="X296" s="154"/>
      <c r="Y296" s="155"/>
      <c r="Z296" s="155"/>
      <c r="AA296" s="156"/>
      <c r="AB296" s="157"/>
      <c r="AC296" s="132"/>
      <c r="AD296" s="158"/>
      <c r="AG296" s="133"/>
    </row>
    <row r="297" spans="1:33">
      <c r="E297" s="177"/>
      <c r="G297" s="148"/>
      <c r="H297" s="148"/>
      <c r="I297" s="148"/>
      <c r="J297" s="148"/>
      <c r="K297" s="148"/>
      <c r="L297" s="148"/>
      <c r="M297" s="118"/>
      <c r="N297" s="118"/>
      <c r="O297" s="118"/>
      <c r="P297" s="149"/>
      <c r="Q297" s="150"/>
      <c r="R297" s="151"/>
      <c r="S297" s="150"/>
      <c r="T297" s="131"/>
      <c r="U297" s="118"/>
      <c r="V297" s="152"/>
      <c r="W297" s="153"/>
      <c r="X297" s="154"/>
      <c r="Y297" s="155"/>
      <c r="Z297" s="155"/>
      <c r="AA297" s="156"/>
      <c r="AB297" s="157"/>
      <c r="AC297" s="132"/>
      <c r="AD297" s="158"/>
      <c r="AG297" s="133"/>
    </row>
    <row r="298" spans="1:33">
      <c r="E298" s="177"/>
      <c r="G298" s="148"/>
      <c r="H298" s="148"/>
      <c r="I298" s="148"/>
      <c r="J298" s="148"/>
      <c r="K298" s="148"/>
      <c r="L298" s="148"/>
      <c r="M298" s="118"/>
      <c r="N298" s="118"/>
      <c r="O298" s="118"/>
      <c r="P298" s="149"/>
      <c r="Q298" s="150"/>
      <c r="R298" s="151"/>
      <c r="S298" s="150"/>
      <c r="T298" s="131"/>
      <c r="U298" s="118"/>
      <c r="V298" s="152"/>
      <c r="W298" s="153"/>
      <c r="X298" s="154"/>
      <c r="Y298" s="155"/>
      <c r="Z298" s="155"/>
      <c r="AA298" s="156"/>
      <c r="AB298" s="157"/>
      <c r="AC298" s="132"/>
      <c r="AD298" s="158"/>
      <c r="AG298" s="133"/>
    </row>
    <row r="299" spans="1:33">
      <c r="E299" s="177"/>
      <c r="G299" s="148"/>
      <c r="H299" s="148"/>
      <c r="I299" s="148"/>
      <c r="J299" s="148"/>
      <c r="K299" s="148"/>
      <c r="L299" s="148"/>
      <c r="M299" s="118"/>
      <c r="N299" s="118"/>
      <c r="O299" s="118"/>
      <c r="P299" s="149"/>
      <c r="Q299" s="150"/>
      <c r="R299" s="151"/>
      <c r="S299" s="150"/>
      <c r="T299" s="131"/>
      <c r="U299" s="118"/>
      <c r="V299" s="152"/>
      <c r="W299" s="153"/>
      <c r="X299" s="154"/>
      <c r="Y299" s="155"/>
      <c r="Z299" s="155"/>
      <c r="AA299" s="156"/>
      <c r="AB299" s="157"/>
      <c r="AC299" s="132"/>
      <c r="AD299" s="158"/>
      <c r="AG299" s="133"/>
    </row>
    <row r="300" spans="1:33">
      <c r="E300" s="177"/>
      <c r="G300" s="148"/>
      <c r="H300" s="148"/>
      <c r="I300" s="148"/>
      <c r="J300" s="148"/>
      <c r="K300" s="148"/>
      <c r="L300" s="148"/>
      <c r="M300" s="118"/>
      <c r="N300" s="118"/>
      <c r="O300" s="118"/>
      <c r="P300" s="149"/>
      <c r="Q300" s="150"/>
      <c r="R300" s="151"/>
      <c r="S300" s="150"/>
      <c r="T300" s="131"/>
      <c r="U300" s="118"/>
      <c r="V300" s="152"/>
      <c r="W300" s="153"/>
      <c r="X300" s="154"/>
      <c r="Y300" s="155"/>
      <c r="Z300" s="155"/>
      <c r="AA300" s="156"/>
      <c r="AB300" s="157"/>
      <c r="AC300" s="132"/>
      <c r="AD300" s="158"/>
      <c r="AG300" s="133"/>
    </row>
    <row r="301" spans="1:33">
      <c r="E301" s="177"/>
      <c r="G301" s="148"/>
      <c r="H301" s="148"/>
      <c r="I301" s="148"/>
      <c r="J301" s="148"/>
      <c r="K301" s="148"/>
      <c r="L301" s="148"/>
      <c r="M301" s="118"/>
      <c r="N301" s="118"/>
      <c r="O301" s="118"/>
      <c r="P301" s="149"/>
      <c r="Q301" s="150"/>
      <c r="R301" s="151"/>
      <c r="S301" s="150"/>
      <c r="T301" s="131"/>
      <c r="U301" s="118"/>
      <c r="V301" s="152"/>
      <c r="W301" s="153"/>
      <c r="X301" s="154"/>
      <c r="Y301" s="155"/>
      <c r="Z301" s="155"/>
      <c r="AA301" s="156"/>
      <c r="AB301" s="157"/>
      <c r="AC301" s="132"/>
      <c r="AD301" s="158"/>
      <c r="AE301" s="158"/>
      <c r="AF301" s="159"/>
      <c r="AG301" s="133"/>
    </row>
    <row r="302" spans="1:33">
      <c r="E302" s="177"/>
      <c r="G302" s="148"/>
      <c r="H302" s="148"/>
      <c r="I302" s="148"/>
      <c r="J302" s="148"/>
      <c r="K302" s="148"/>
      <c r="L302" s="148"/>
      <c r="M302" s="118"/>
      <c r="N302" s="118"/>
      <c r="O302" s="118"/>
      <c r="P302" s="149"/>
      <c r="Q302" s="150"/>
      <c r="R302" s="151"/>
      <c r="S302" s="150"/>
      <c r="T302" s="131"/>
      <c r="U302" s="118"/>
      <c r="V302" s="152"/>
      <c r="W302" s="153"/>
      <c r="X302" s="154"/>
      <c r="Y302" s="155"/>
      <c r="Z302" s="155"/>
      <c r="AA302" s="156"/>
      <c r="AB302" s="157"/>
      <c r="AC302" s="132"/>
      <c r="AD302" s="158"/>
      <c r="AG302" s="133"/>
    </row>
    <row r="303" spans="1:33">
      <c r="E303" s="177">
        <v>0.52930555555555558</v>
      </c>
      <c r="G303" s="148">
        <v>14.29</v>
      </c>
      <c r="H303" s="148">
        <v>7.89</v>
      </c>
      <c r="I303" s="148">
        <v>5.62</v>
      </c>
      <c r="J303" s="148">
        <v>14.24</v>
      </c>
      <c r="K303" s="148">
        <v>8.16</v>
      </c>
      <c r="L303" s="148">
        <v>5.79</v>
      </c>
      <c r="M303" s="117"/>
      <c r="N303" s="117"/>
      <c r="O303" s="117"/>
      <c r="P303" s="117"/>
      <c r="Q303" s="117"/>
      <c r="R303" s="117"/>
      <c r="S303" s="117"/>
      <c r="AF303" s="163"/>
      <c r="AG303" s="133"/>
    </row>
    <row r="304" spans="1:33">
      <c r="E304" s="177">
        <v>0.52942129629629631</v>
      </c>
      <c r="G304" s="148">
        <v>14.59</v>
      </c>
      <c r="H304" s="148">
        <v>7.91</v>
      </c>
      <c r="I304" s="148">
        <v>7.98</v>
      </c>
      <c r="J304" s="148">
        <v>14.54</v>
      </c>
      <c r="K304" s="148">
        <v>8.19</v>
      </c>
      <c r="L304" s="148">
        <v>8.89</v>
      </c>
      <c r="M304" s="117"/>
      <c r="N304" s="117"/>
      <c r="O304" s="117"/>
      <c r="P304" s="117"/>
      <c r="Q304" s="117"/>
      <c r="R304" s="117"/>
      <c r="S304" s="117"/>
      <c r="AG304" s="133"/>
    </row>
    <row r="305" spans="1:33">
      <c r="E305" s="177">
        <v>0.52953703703703703</v>
      </c>
      <c r="G305" s="148">
        <v>14.61</v>
      </c>
      <c r="H305" s="148">
        <v>7.92</v>
      </c>
      <c r="I305" s="148">
        <v>8.5500000000000007</v>
      </c>
      <c r="J305" s="148">
        <v>14.55</v>
      </c>
      <c r="K305" s="148">
        <v>8.1999999999999993</v>
      </c>
      <c r="L305" s="148">
        <v>9.3000000000000007</v>
      </c>
      <c r="M305" s="117"/>
      <c r="N305" s="117"/>
      <c r="O305" s="117"/>
      <c r="P305" s="117"/>
      <c r="Q305" s="117"/>
      <c r="R305" s="117"/>
      <c r="S305" s="117"/>
      <c r="AG305" s="133"/>
    </row>
    <row r="306" spans="1:33">
      <c r="A306" s="134"/>
      <c r="E306" s="177">
        <v>0.52965277777777775</v>
      </c>
      <c r="G306" s="148">
        <v>14.61</v>
      </c>
      <c r="H306" s="148">
        <v>7.93</v>
      </c>
      <c r="I306" s="148">
        <v>8.68</v>
      </c>
      <c r="J306" s="148">
        <v>14.56</v>
      </c>
      <c r="K306" s="148">
        <v>8.2200000000000006</v>
      </c>
      <c r="L306" s="148">
        <v>9.36</v>
      </c>
      <c r="M306" s="117"/>
      <c r="N306" s="117"/>
      <c r="O306" s="117"/>
      <c r="P306" s="117"/>
      <c r="Q306" s="117"/>
      <c r="R306" s="117"/>
      <c r="S306" s="117"/>
      <c r="AG306" s="133"/>
    </row>
    <row r="307" spans="1:33">
      <c r="E307" s="177">
        <v>0.52976851851851847</v>
      </c>
      <c r="G307" s="148">
        <v>14.61</v>
      </c>
      <c r="H307" s="148">
        <v>7.93</v>
      </c>
      <c r="I307" s="148">
        <v>8.73</v>
      </c>
      <c r="J307" s="148">
        <v>14.56</v>
      </c>
      <c r="K307" s="148">
        <v>8.2200000000000006</v>
      </c>
      <c r="L307" s="148">
        <v>8.98</v>
      </c>
      <c r="M307" s="117"/>
      <c r="N307" s="117"/>
      <c r="O307" s="117"/>
      <c r="P307" s="117"/>
      <c r="Q307" s="117"/>
      <c r="R307" s="117"/>
      <c r="S307" s="117"/>
      <c r="AG307" s="117"/>
    </row>
    <row r="308" spans="1:33">
      <c r="E308" s="177">
        <v>0.52988425925925919</v>
      </c>
      <c r="G308" s="148">
        <v>14.61</v>
      </c>
      <c r="H308" s="148">
        <v>7.93</v>
      </c>
      <c r="I308" s="148">
        <v>8.66</v>
      </c>
      <c r="J308" s="148">
        <v>14.56</v>
      </c>
      <c r="K308" s="148">
        <v>8.2200000000000006</v>
      </c>
      <c r="L308" s="148">
        <v>8.64</v>
      </c>
      <c r="M308" s="117"/>
      <c r="N308" s="117"/>
      <c r="O308" s="117"/>
      <c r="P308" s="117"/>
      <c r="Q308" s="117"/>
      <c r="R308" s="117"/>
      <c r="S308" s="117"/>
      <c r="AG308" s="117"/>
    </row>
    <row r="309" spans="1:33">
      <c r="E309" s="177">
        <v>0.53</v>
      </c>
      <c r="G309" s="148">
        <v>14.61</v>
      </c>
      <c r="H309" s="148">
        <v>7.94</v>
      </c>
      <c r="I309" s="148">
        <v>8.5</v>
      </c>
      <c r="J309" s="148">
        <v>14.56</v>
      </c>
      <c r="K309" s="148">
        <v>8.2200000000000006</v>
      </c>
      <c r="L309" s="148">
        <v>8.6199999999999992</v>
      </c>
      <c r="M309" s="117"/>
      <c r="N309" s="117"/>
      <c r="O309" s="117"/>
      <c r="P309" s="117"/>
      <c r="Q309" s="117"/>
      <c r="R309" s="117"/>
      <c r="S309" s="117"/>
      <c r="AG309" s="117"/>
    </row>
    <row r="310" spans="1:33">
      <c r="E310" s="177">
        <v>0.53011574074074075</v>
      </c>
      <c r="G310" s="148">
        <v>14.62</v>
      </c>
      <c r="H310" s="148">
        <v>7.94</v>
      </c>
      <c r="I310" s="148">
        <v>8.74</v>
      </c>
      <c r="J310" s="148">
        <v>14.56</v>
      </c>
      <c r="K310" s="148">
        <v>8.23</v>
      </c>
      <c r="L310" s="148">
        <v>8.8000000000000007</v>
      </c>
      <c r="M310" s="117"/>
      <c r="N310" s="117"/>
      <c r="O310" s="117"/>
      <c r="P310" s="117"/>
      <c r="Q310" s="117"/>
      <c r="R310" s="117"/>
      <c r="S310" s="117"/>
      <c r="AG310" s="117"/>
    </row>
    <row r="311" spans="1:33">
      <c r="E311" s="177">
        <v>0.53023148148148147</v>
      </c>
      <c r="G311" s="148">
        <v>14.63</v>
      </c>
      <c r="H311" s="148">
        <v>7.95</v>
      </c>
      <c r="I311" s="148">
        <v>9.11</v>
      </c>
      <c r="J311" s="148">
        <v>14.57</v>
      </c>
      <c r="K311" s="148">
        <v>8.23</v>
      </c>
      <c r="L311" s="148">
        <v>9.49</v>
      </c>
      <c r="M311" s="117"/>
      <c r="N311" s="117"/>
      <c r="O311" s="117"/>
      <c r="P311" s="117"/>
      <c r="Q311" s="117"/>
      <c r="R311" s="117"/>
      <c r="S311" s="117"/>
      <c r="AG311" s="117"/>
    </row>
    <row r="312" spans="1:33">
      <c r="E312" s="177">
        <v>0.53034722222222219</v>
      </c>
      <c r="G312" s="148">
        <v>14.63</v>
      </c>
      <c r="H312" s="148">
        <v>7.95</v>
      </c>
      <c r="I312" s="148">
        <v>9.27</v>
      </c>
      <c r="J312" s="148">
        <v>14.58</v>
      </c>
      <c r="K312" s="148">
        <v>8.24</v>
      </c>
      <c r="L312" s="148">
        <v>9.4700000000000006</v>
      </c>
      <c r="M312" s="117"/>
      <c r="N312" s="117"/>
      <c r="O312" s="117"/>
      <c r="P312" s="117"/>
      <c r="Q312" s="117"/>
      <c r="R312" s="117"/>
      <c r="S312" s="117"/>
      <c r="AG312" s="117"/>
    </row>
    <row r="313" spans="1:33">
      <c r="E313" s="177">
        <v>0.53046296296296291</v>
      </c>
      <c r="G313" s="148">
        <v>14.63</v>
      </c>
      <c r="H313" s="148">
        <v>7.95</v>
      </c>
      <c r="I313" s="148">
        <v>9.16</v>
      </c>
      <c r="J313" s="148">
        <v>14.58</v>
      </c>
      <c r="K313" s="148">
        <v>8.24</v>
      </c>
      <c r="L313" s="148">
        <v>9.14</v>
      </c>
      <c r="M313" s="117"/>
      <c r="N313" s="117"/>
      <c r="O313" s="117"/>
      <c r="P313" s="117"/>
      <c r="Q313" s="117"/>
      <c r="R313" s="117"/>
      <c r="S313" s="117"/>
      <c r="AG313" s="117"/>
    </row>
    <row r="314" spans="1:33">
      <c r="E314" s="177">
        <v>0.53057870370370375</v>
      </c>
      <c r="G314" s="148">
        <v>14.63</v>
      </c>
      <c r="H314" s="148">
        <v>7.96</v>
      </c>
      <c r="I314" s="148">
        <v>8.94</v>
      </c>
      <c r="J314" s="148">
        <v>14.58</v>
      </c>
      <c r="K314" s="148">
        <v>8.25</v>
      </c>
      <c r="L314" s="148">
        <v>9.1300000000000008</v>
      </c>
      <c r="M314" s="117"/>
      <c r="N314" s="117"/>
      <c r="O314" s="117"/>
      <c r="P314" s="117"/>
      <c r="Q314" s="117"/>
      <c r="R314" s="117"/>
      <c r="S314" s="117"/>
      <c r="AG314" s="117"/>
    </row>
    <row r="315" spans="1:33">
      <c r="E315" s="177">
        <v>0.53069444444444447</v>
      </c>
      <c r="G315" s="148">
        <v>14.63</v>
      </c>
      <c r="H315" s="148">
        <v>7.96</v>
      </c>
      <c r="I315" s="148">
        <v>8.76</v>
      </c>
      <c r="J315" s="148">
        <v>14.58</v>
      </c>
      <c r="K315" s="148">
        <v>8.25</v>
      </c>
      <c r="L315" s="148">
        <v>8.73</v>
      </c>
      <c r="M315" s="117"/>
      <c r="N315" s="117"/>
      <c r="O315" s="117"/>
      <c r="P315" s="117"/>
      <c r="Q315" s="117"/>
      <c r="R315" s="117"/>
      <c r="S315" s="117"/>
      <c r="AG315" s="117"/>
    </row>
    <row r="316" spans="1:33">
      <c r="E316" s="177">
        <v>0.53081018518518519</v>
      </c>
      <c r="G316" s="148">
        <v>14.63</v>
      </c>
      <c r="H316" s="148">
        <v>7.96</v>
      </c>
      <c r="I316" s="148">
        <v>8.57</v>
      </c>
      <c r="J316" s="148">
        <v>14.58</v>
      </c>
      <c r="K316" s="148">
        <v>8.25</v>
      </c>
      <c r="L316" s="148">
        <v>8.27</v>
      </c>
      <c r="M316" s="117"/>
      <c r="N316" s="117"/>
      <c r="O316" s="117"/>
      <c r="P316" s="117"/>
      <c r="Q316" s="117"/>
      <c r="R316" s="117"/>
      <c r="S316" s="117"/>
      <c r="AG316" s="117"/>
    </row>
    <row r="317" spans="1:33">
      <c r="E317" s="177">
        <v>0.53092592592592591</v>
      </c>
      <c r="G317" s="148">
        <v>14.64</v>
      </c>
      <c r="H317" s="148">
        <v>7.96</v>
      </c>
      <c r="I317" s="148">
        <v>8.3800000000000008</v>
      </c>
      <c r="J317" s="148">
        <v>14.58</v>
      </c>
      <c r="K317" s="148">
        <v>8.25</v>
      </c>
      <c r="L317" s="148">
        <v>8.06</v>
      </c>
      <c r="M317" s="117"/>
      <c r="N317" s="117"/>
      <c r="O317" s="117"/>
      <c r="P317" s="117"/>
      <c r="Q317" s="117"/>
      <c r="R317" s="117"/>
      <c r="S317" s="117"/>
      <c r="AG317" s="117"/>
    </row>
    <row r="318" spans="1:33">
      <c r="A318" s="134"/>
      <c r="E318" s="177">
        <v>0.53104166666666663</v>
      </c>
      <c r="G318" s="148">
        <v>14.64</v>
      </c>
      <c r="H318" s="148">
        <v>7.96</v>
      </c>
      <c r="I318" s="148">
        <v>8.2799999999999994</v>
      </c>
      <c r="J318" s="148">
        <v>14.58</v>
      </c>
      <c r="K318" s="148">
        <v>8.24</v>
      </c>
      <c r="L318" s="148">
        <v>8.01</v>
      </c>
      <c r="M318" s="117"/>
      <c r="N318" s="117"/>
      <c r="O318" s="117"/>
      <c r="P318" s="117"/>
      <c r="Q318" s="117"/>
      <c r="R318" s="117"/>
      <c r="S318" s="117"/>
      <c r="AG318" s="117"/>
    </row>
    <row r="319" spans="1:33">
      <c r="E319" s="177">
        <v>0.53115740740740736</v>
      </c>
      <c r="G319" s="148">
        <v>14.66</v>
      </c>
      <c r="H319" s="148">
        <v>7.96</v>
      </c>
      <c r="I319" s="148">
        <v>9.15</v>
      </c>
      <c r="J319" s="148">
        <v>14.59</v>
      </c>
      <c r="K319" s="148">
        <v>8.26</v>
      </c>
      <c r="L319" s="148">
        <v>9.3000000000000007</v>
      </c>
      <c r="M319" s="117"/>
      <c r="N319" s="117"/>
      <c r="O319" s="117"/>
      <c r="P319" s="117"/>
      <c r="Q319" s="117"/>
      <c r="R319" s="117"/>
      <c r="S319" s="117"/>
      <c r="AG319" s="117"/>
    </row>
    <row r="320" spans="1:33">
      <c r="E320" s="177">
        <v>0.53127314814814819</v>
      </c>
      <c r="G320" s="148">
        <v>14.66</v>
      </c>
      <c r="H320" s="148">
        <v>7.97</v>
      </c>
      <c r="I320" s="148">
        <v>9.32</v>
      </c>
      <c r="J320" s="148">
        <v>14.6</v>
      </c>
      <c r="K320" s="148">
        <v>8.26</v>
      </c>
      <c r="L320" s="148">
        <v>9.48</v>
      </c>
      <c r="M320" s="117"/>
      <c r="N320" s="117"/>
      <c r="O320" s="117"/>
      <c r="P320" s="117"/>
      <c r="Q320" s="117"/>
      <c r="R320" s="117"/>
      <c r="S320" s="117"/>
      <c r="AG320" s="117"/>
    </row>
    <row r="321" spans="1:33">
      <c r="E321" s="177">
        <v>0.53138888888888891</v>
      </c>
      <c r="G321" s="148">
        <v>14.66</v>
      </c>
      <c r="H321" s="148">
        <v>7.97</v>
      </c>
      <c r="I321" s="148">
        <v>9.35</v>
      </c>
      <c r="J321" s="148">
        <v>14.61</v>
      </c>
      <c r="K321" s="148">
        <v>8.27</v>
      </c>
      <c r="L321" s="148">
        <v>9.41</v>
      </c>
      <c r="M321" s="117"/>
      <c r="N321" s="117"/>
      <c r="O321" s="117"/>
      <c r="P321" s="117"/>
      <c r="Q321" s="117"/>
      <c r="R321" s="117"/>
      <c r="S321" s="117"/>
      <c r="AG321" s="117"/>
    </row>
    <row r="322" spans="1:33">
      <c r="E322" s="177">
        <v>0.53150462962962963</v>
      </c>
      <c r="G322" s="148">
        <v>14.67</v>
      </c>
      <c r="H322" s="148">
        <v>7.98</v>
      </c>
      <c r="I322" s="148">
        <v>9.15</v>
      </c>
      <c r="J322" s="148">
        <v>14.61</v>
      </c>
      <c r="K322" s="148">
        <v>8.27</v>
      </c>
      <c r="L322" s="148">
        <v>9.44</v>
      </c>
      <c r="M322" s="117"/>
      <c r="N322" s="117"/>
      <c r="O322" s="117"/>
      <c r="P322" s="117"/>
      <c r="Q322" s="117"/>
      <c r="R322" s="117"/>
      <c r="S322" s="117"/>
      <c r="AG322" s="117"/>
    </row>
    <row r="323" spans="1:33">
      <c r="E323" s="177">
        <v>0.53162037037037035</v>
      </c>
      <c r="G323" s="148">
        <v>14.67</v>
      </c>
      <c r="H323" s="148">
        <v>7.98</v>
      </c>
      <c r="I323" s="148">
        <v>8.94</v>
      </c>
      <c r="J323" s="148">
        <v>14.61</v>
      </c>
      <c r="K323" s="148">
        <v>8.27</v>
      </c>
      <c r="L323" s="148">
        <v>9.15</v>
      </c>
      <c r="M323" s="117"/>
      <c r="N323" s="117"/>
      <c r="O323" s="117"/>
      <c r="P323" s="117"/>
      <c r="Q323" s="117"/>
      <c r="R323" s="117"/>
      <c r="S323" s="117"/>
      <c r="AG323" s="117"/>
    </row>
    <row r="324" spans="1:33">
      <c r="E324" s="177">
        <v>0.53173611111111108</v>
      </c>
      <c r="G324" s="148">
        <v>14.67</v>
      </c>
      <c r="H324" s="148">
        <v>7.98</v>
      </c>
      <c r="I324" s="148">
        <v>8.8000000000000007</v>
      </c>
      <c r="J324" s="148">
        <v>14.62</v>
      </c>
      <c r="K324" s="148">
        <v>8.27</v>
      </c>
      <c r="L324" s="148">
        <v>8.6999999999999993</v>
      </c>
      <c r="M324" s="117"/>
      <c r="N324" s="117"/>
      <c r="O324" s="117"/>
      <c r="P324" s="117"/>
      <c r="Q324" s="117"/>
      <c r="R324" s="117"/>
      <c r="S324" s="117"/>
      <c r="AG324" s="117"/>
    </row>
    <row r="325" spans="1:33">
      <c r="E325" s="177">
        <v>0.5318518518518518</v>
      </c>
      <c r="G325" s="148">
        <v>14.67</v>
      </c>
      <c r="H325" s="148">
        <v>7.98</v>
      </c>
      <c r="I325" s="148">
        <v>8.6300000000000008</v>
      </c>
      <c r="J325" s="148">
        <v>14.62</v>
      </c>
      <c r="K325" s="148">
        <v>8.27</v>
      </c>
      <c r="L325" s="148">
        <v>8.39</v>
      </c>
      <c r="M325" s="117"/>
      <c r="N325" s="117"/>
      <c r="O325" s="117"/>
      <c r="P325" s="117"/>
      <c r="Q325" s="117"/>
      <c r="R325" s="117"/>
      <c r="S325" s="117"/>
      <c r="AG325" s="117"/>
    </row>
    <row r="326" spans="1:33">
      <c r="E326" s="177">
        <v>0.53196759259259263</v>
      </c>
      <c r="G326" s="148">
        <v>14.67</v>
      </c>
      <c r="H326" s="148">
        <v>7.98</v>
      </c>
      <c r="I326" s="148">
        <v>8.51</v>
      </c>
      <c r="J326" s="148">
        <v>14.62</v>
      </c>
      <c r="K326" s="148">
        <v>8.27</v>
      </c>
      <c r="L326" s="148">
        <v>8.1999999999999993</v>
      </c>
      <c r="M326" s="117"/>
      <c r="N326" s="117"/>
      <c r="O326" s="117"/>
      <c r="P326" s="117"/>
      <c r="Q326" s="117"/>
      <c r="R326" s="117"/>
      <c r="S326" s="117"/>
      <c r="AG326" s="117"/>
    </row>
    <row r="327" spans="1:33">
      <c r="E327" s="177">
        <v>0.53208333333333335</v>
      </c>
      <c r="G327" s="148">
        <v>14.67</v>
      </c>
      <c r="H327" s="148">
        <v>7.98</v>
      </c>
      <c r="I327" s="148">
        <v>8.2799999999999994</v>
      </c>
      <c r="J327" s="148">
        <v>14.62</v>
      </c>
      <c r="K327" s="148">
        <v>8.27</v>
      </c>
      <c r="L327" s="148">
        <v>8.02</v>
      </c>
      <c r="M327" s="117"/>
      <c r="N327" s="117"/>
      <c r="O327" s="117"/>
      <c r="P327" s="117"/>
      <c r="Q327" s="117"/>
      <c r="R327" s="117"/>
      <c r="S327" s="117"/>
      <c r="AG327" s="117"/>
    </row>
    <row r="328" spans="1:33">
      <c r="E328" s="177">
        <v>0.53219907407407407</v>
      </c>
      <c r="G328" s="148">
        <v>14.67</v>
      </c>
      <c r="H328" s="148">
        <v>7.98</v>
      </c>
      <c r="I328" s="148">
        <v>8.0500000000000007</v>
      </c>
      <c r="J328" s="148">
        <v>14.62</v>
      </c>
      <c r="K328" s="148">
        <v>8.27</v>
      </c>
      <c r="L328" s="148">
        <v>7.87</v>
      </c>
      <c r="M328" s="117"/>
      <c r="N328" s="117"/>
      <c r="O328" s="117"/>
      <c r="P328" s="117"/>
      <c r="Q328" s="117"/>
      <c r="R328" s="117"/>
      <c r="S328" s="117"/>
      <c r="AG328" s="117"/>
    </row>
    <row r="329" spans="1:33">
      <c r="E329" s="177">
        <v>0.5323148148148148</v>
      </c>
      <c r="G329" s="148">
        <v>14.67</v>
      </c>
      <c r="H329" s="148">
        <v>7.98</v>
      </c>
      <c r="I329" s="148">
        <v>7.89</v>
      </c>
      <c r="J329" s="148">
        <v>14.62</v>
      </c>
      <c r="K329" s="148">
        <v>8.27</v>
      </c>
      <c r="L329" s="148">
        <v>7.71</v>
      </c>
      <c r="M329" s="117"/>
      <c r="N329" s="117"/>
      <c r="O329" s="117"/>
      <c r="P329" s="117"/>
      <c r="Q329" s="117"/>
      <c r="R329" s="117"/>
      <c r="S329" s="117"/>
      <c r="AG329" s="117"/>
    </row>
    <row r="330" spans="1:33">
      <c r="A330" s="134"/>
      <c r="E330" s="177">
        <v>0.53243055555555552</v>
      </c>
      <c r="G330" s="148">
        <v>14.67</v>
      </c>
      <c r="H330" s="148">
        <v>7.98</v>
      </c>
      <c r="I330" s="148">
        <v>7.77</v>
      </c>
      <c r="J330" s="148">
        <v>14.62</v>
      </c>
      <c r="K330" s="148">
        <v>8.27</v>
      </c>
      <c r="L330" s="148">
        <v>7.57</v>
      </c>
      <c r="M330" s="117"/>
      <c r="N330" s="117"/>
      <c r="O330" s="117"/>
      <c r="P330" s="117"/>
      <c r="Q330" s="117"/>
      <c r="R330" s="117"/>
      <c r="S330" s="117"/>
      <c r="AG330" s="117"/>
    </row>
    <row r="331" spans="1:33">
      <c r="E331" s="177">
        <v>0.53254629629629624</v>
      </c>
      <c r="G331" s="148">
        <v>14.67</v>
      </c>
      <c r="H331" s="148">
        <v>7.98</v>
      </c>
      <c r="I331" s="148">
        <v>7.67</v>
      </c>
      <c r="J331" s="148">
        <v>14.62</v>
      </c>
      <c r="K331" s="148">
        <v>8.27</v>
      </c>
      <c r="L331" s="148">
        <v>7.46</v>
      </c>
      <c r="M331" s="117"/>
      <c r="N331" s="117"/>
      <c r="O331" s="117"/>
      <c r="P331" s="117"/>
      <c r="Q331" s="117"/>
      <c r="R331" s="117"/>
      <c r="S331" s="117"/>
      <c r="AG331" s="117"/>
    </row>
    <row r="332" spans="1:33">
      <c r="E332" s="177">
        <v>0.53266203703703707</v>
      </c>
      <c r="G332" s="148">
        <v>14.68</v>
      </c>
      <c r="H332" s="148">
        <v>7.98</v>
      </c>
      <c r="I332" s="148">
        <v>7.55</v>
      </c>
      <c r="J332" s="148">
        <v>14.62</v>
      </c>
      <c r="K332" s="148">
        <v>8.27</v>
      </c>
      <c r="L332" s="148">
        <v>7.37</v>
      </c>
      <c r="M332" s="117"/>
      <c r="N332" s="117"/>
      <c r="O332" s="117"/>
      <c r="P332" s="117"/>
      <c r="Q332" s="117"/>
      <c r="R332" s="117"/>
      <c r="S332" s="117"/>
      <c r="AG332" s="117"/>
    </row>
    <row r="333" spans="1:33">
      <c r="E333" s="177">
        <v>0.53277777777777779</v>
      </c>
      <c r="G333" s="148">
        <v>14.68</v>
      </c>
      <c r="H333" s="148">
        <v>7.98</v>
      </c>
      <c r="I333" s="148">
        <v>7.45</v>
      </c>
      <c r="J333" s="148">
        <v>14.62</v>
      </c>
      <c r="K333" s="148">
        <v>8.27</v>
      </c>
      <c r="L333" s="148">
        <v>7.28</v>
      </c>
      <c r="M333" s="117"/>
      <c r="N333" s="117"/>
      <c r="O333" s="117"/>
      <c r="P333" s="117"/>
      <c r="Q333" s="117"/>
      <c r="R333" s="117"/>
      <c r="S333" s="117"/>
      <c r="AG333" s="117"/>
    </row>
    <row r="334" spans="1:33">
      <c r="E334" s="177">
        <v>0.53289351851851852</v>
      </c>
      <c r="G334" s="148">
        <v>14.68</v>
      </c>
      <c r="H334" s="148">
        <v>7.98</v>
      </c>
      <c r="I334" s="148">
        <v>7.38</v>
      </c>
      <c r="J334" s="148">
        <v>14.62</v>
      </c>
      <c r="K334" s="148">
        <v>8.27</v>
      </c>
      <c r="L334" s="148">
        <v>7.17</v>
      </c>
      <c r="M334" s="117"/>
      <c r="N334" s="117"/>
      <c r="O334" s="117"/>
      <c r="P334" s="117"/>
      <c r="Q334" s="117"/>
      <c r="R334" s="117"/>
      <c r="S334" s="117"/>
      <c r="AG334" s="117"/>
    </row>
    <row r="335" spans="1:33">
      <c r="E335" s="177">
        <v>0.53300925925925924</v>
      </c>
      <c r="G335" s="148">
        <v>14.68</v>
      </c>
      <c r="H335" s="148">
        <v>7.98</v>
      </c>
      <c r="I335" s="148">
        <v>7.28</v>
      </c>
      <c r="J335" s="148">
        <v>14.62</v>
      </c>
      <c r="K335" s="148">
        <v>8.27</v>
      </c>
      <c r="L335" s="148">
        <v>7.07</v>
      </c>
      <c r="M335" s="117"/>
      <c r="N335" s="117"/>
      <c r="O335" s="117"/>
      <c r="P335" s="117"/>
      <c r="Q335" s="117"/>
      <c r="R335" s="117"/>
      <c r="S335" s="117"/>
      <c r="AG335" s="117"/>
    </row>
    <row r="336" spans="1:33">
      <c r="E336" s="177">
        <v>0.53312499999999996</v>
      </c>
      <c r="G336" s="148">
        <v>14.68</v>
      </c>
      <c r="H336" s="148">
        <v>7.98</v>
      </c>
      <c r="I336" s="148">
        <v>7.18</v>
      </c>
      <c r="J336" s="148">
        <v>14.62</v>
      </c>
      <c r="K336" s="148">
        <v>8.27</v>
      </c>
      <c r="L336" s="148">
        <v>6.97</v>
      </c>
      <c r="M336" s="117"/>
      <c r="N336" s="117"/>
      <c r="O336" s="117"/>
      <c r="P336" s="117"/>
      <c r="Q336" s="117"/>
      <c r="R336" s="117"/>
      <c r="S336" s="117"/>
      <c r="AG336" s="117"/>
    </row>
    <row r="337" spans="1:33">
      <c r="E337" s="177">
        <v>0.53324074074074068</v>
      </c>
      <c r="G337" s="148">
        <v>14.68</v>
      </c>
      <c r="H337" s="148">
        <v>7.98</v>
      </c>
      <c r="I337" s="148">
        <v>7.07</v>
      </c>
      <c r="J337" s="148">
        <v>14.62</v>
      </c>
      <c r="K337" s="148">
        <v>8.27</v>
      </c>
      <c r="L337" s="148">
        <v>6.87</v>
      </c>
      <c r="M337" s="117"/>
      <c r="N337" s="117"/>
      <c r="O337" s="117"/>
      <c r="P337" s="117"/>
      <c r="Q337" s="117"/>
      <c r="R337" s="117"/>
      <c r="S337" s="117"/>
      <c r="AG337" s="117"/>
    </row>
    <row r="338" spans="1:33">
      <c r="E338" s="177">
        <v>0.53335648148148151</v>
      </c>
      <c r="G338" s="148">
        <v>14.68</v>
      </c>
      <c r="H338" s="148">
        <v>7.98</v>
      </c>
      <c r="I338" s="148">
        <v>6.96</v>
      </c>
      <c r="J338" s="148">
        <v>14.62</v>
      </c>
      <c r="K338" s="148">
        <v>8.27</v>
      </c>
      <c r="L338" s="148">
        <v>6.79</v>
      </c>
      <c r="M338" s="117"/>
      <c r="N338" s="117"/>
      <c r="O338" s="117"/>
      <c r="P338" s="117"/>
      <c r="Q338" s="117"/>
      <c r="R338" s="117"/>
      <c r="S338" s="117"/>
      <c r="AG338" s="117"/>
    </row>
    <row r="339" spans="1:33">
      <c r="E339" s="177">
        <v>0.53347222222222224</v>
      </c>
      <c r="G339" s="148">
        <v>14.68</v>
      </c>
      <c r="H339" s="148">
        <v>7.98</v>
      </c>
      <c r="I339" s="148">
        <v>6.86</v>
      </c>
      <c r="J339" s="148">
        <v>14.62</v>
      </c>
      <c r="K339" s="148">
        <v>8.27</v>
      </c>
      <c r="L339" s="148">
        <v>6.71</v>
      </c>
      <c r="M339" s="117"/>
      <c r="N339" s="117"/>
      <c r="O339" s="117"/>
      <c r="P339" s="117"/>
      <c r="Q339" s="117"/>
      <c r="R339" s="117"/>
      <c r="S339" s="117"/>
      <c r="AG339" s="117"/>
    </row>
    <row r="340" spans="1:33">
      <c r="E340" s="177">
        <v>0.53358796296296296</v>
      </c>
      <c r="G340" s="148">
        <v>14.68</v>
      </c>
      <c r="H340" s="148">
        <v>7.98</v>
      </c>
      <c r="I340" s="148">
        <v>6.76</v>
      </c>
      <c r="J340" s="148">
        <v>14.62</v>
      </c>
      <c r="K340" s="148">
        <v>8.26</v>
      </c>
      <c r="L340" s="148">
        <v>6.65</v>
      </c>
      <c r="M340" s="117"/>
      <c r="N340" s="117"/>
      <c r="O340" s="117"/>
      <c r="P340" s="117"/>
      <c r="Q340" s="117"/>
      <c r="R340" s="117"/>
      <c r="S340" s="117"/>
      <c r="AG340" s="117"/>
    </row>
    <row r="341" spans="1:33">
      <c r="E341" s="177">
        <v>0.53370370370370368</v>
      </c>
      <c r="G341" s="148">
        <v>14.68</v>
      </c>
      <c r="H341" s="148">
        <v>7.98</v>
      </c>
      <c r="I341" s="148">
        <v>6.65</v>
      </c>
      <c r="J341" s="148">
        <v>14.62</v>
      </c>
      <c r="K341" s="148">
        <v>8.26</v>
      </c>
      <c r="L341" s="148">
        <v>6.59</v>
      </c>
      <c r="M341" s="117"/>
      <c r="N341" s="117"/>
      <c r="O341" s="117"/>
      <c r="P341" s="117"/>
      <c r="Q341" s="117"/>
      <c r="R341" s="117"/>
      <c r="S341" s="117"/>
      <c r="AG341" s="117"/>
    </row>
    <row r="342" spans="1:33">
      <c r="A342" s="134"/>
      <c r="E342" s="177">
        <v>0.5338194444444444</v>
      </c>
      <c r="G342" s="148">
        <v>14.68</v>
      </c>
      <c r="H342" s="148">
        <v>7.98</v>
      </c>
      <c r="I342" s="148">
        <v>6.57</v>
      </c>
      <c r="J342" s="148">
        <v>14.63</v>
      </c>
      <c r="K342" s="148">
        <v>8.26</v>
      </c>
      <c r="L342" s="148">
        <v>6.53</v>
      </c>
      <c r="M342" s="117"/>
      <c r="N342" s="117"/>
      <c r="O342" s="117"/>
      <c r="P342" s="117"/>
      <c r="Q342" s="117"/>
      <c r="R342" s="117"/>
      <c r="S342" s="117"/>
      <c r="AG342" s="117"/>
    </row>
    <row r="343" spans="1:33">
      <c r="E343" s="177">
        <v>0.53393518518518512</v>
      </c>
      <c r="G343" s="148">
        <v>14.68</v>
      </c>
      <c r="H343" s="148">
        <v>7.98</v>
      </c>
      <c r="I343" s="148">
        <v>6.49</v>
      </c>
      <c r="J343" s="148">
        <v>14.63</v>
      </c>
      <c r="K343" s="148">
        <v>8.26</v>
      </c>
      <c r="L343" s="148">
        <v>6.47</v>
      </c>
      <c r="M343" s="117"/>
      <c r="N343" s="117"/>
      <c r="O343" s="117"/>
      <c r="P343" s="117"/>
      <c r="Q343" s="117"/>
      <c r="R343" s="117"/>
      <c r="S343" s="117"/>
      <c r="AG343" s="117"/>
    </row>
    <row r="344" spans="1:33">
      <c r="E344" s="177">
        <v>0.53405092592592596</v>
      </c>
      <c r="G344" s="148">
        <v>14.73</v>
      </c>
      <c r="H344" s="148">
        <v>7.99</v>
      </c>
      <c r="I344" s="148">
        <v>8.44</v>
      </c>
      <c r="J344" s="148">
        <v>14.67</v>
      </c>
      <c r="K344" s="148">
        <v>8.2799999999999994</v>
      </c>
      <c r="L344" s="148">
        <v>8.73</v>
      </c>
      <c r="M344" s="117"/>
      <c r="N344" s="117"/>
      <c r="O344" s="117"/>
      <c r="P344" s="117"/>
      <c r="Q344" s="117"/>
      <c r="R344" s="117"/>
      <c r="S344" s="117"/>
      <c r="AG344" s="117"/>
    </row>
    <row r="345" spans="1:33">
      <c r="E345" s="177">
        <v>0.53416666666666668</v>
      </c>
      <c r="G345" s="148">
        <v>14.73</v>
      </c>
      <c r="H345" s="148">
        <v>8</v>
      </c>
      <c r="I345" s="148">
        <v>8.82</v>
      </c>
      <c r="J345" s="148">
        <v>14.68</v>
      </c>
      <c r="K345" s="148">
        <v>8.2799999999999994</v>
      </c>
      <c r="L345" s="148">
        <v>9.2200000000000006</v>
      </c>
      <c r="M345" s="117"/>
      <c r="N345" s="117"/>
      <c r="O345" s="117"/>
      <c r="P345" s="117"/>
      <c r="Q345" s="117"/>
      <c r="R345" s="117"/>
      <c r="S345" s="117"/>
      <c r="AG345" s="117"/>
    </row>
    <row r="346" spans="1:33">
      <c r="E346" s="177">
        <v>0.5342824074074074</v>
      </c>
      <c r="G346" s="148">
        <v>14.74</v>
      </c>
      <c r="H346" s="148">
        <v>8</v>
      </c>
      <c r="I346" s="148">
        <v>8.99</v>
      </c>
      <c r="J346" s="148">
        <v>14.68</v>
      </c>
      <c r="K346" s="148">
        <v>8.2899999999999991</v>
      </c>
      <c r="L346" s="148">
        <v>9.3800000000000008</v>
      </c>
      <c r="M346" s="117"/>
      <c r="N346" s="117"/>
      <c r="O346" s="117"/>
      <c r="P346" s="117"/>
      <c r="Q346" s="117"/>
      <c r="R346" s="117"/>
      <c r="S346" s="117"/>
      <c r="AG346" s="117"/>
    </row>
    <row r="347" spans="1:33">
      <c r="E347" s="177">
        <v>0.53439814814814812</v>
      </c>
      <c r="G347" s="148">
        <v>14.74</v>
      </c>
      <c r="H347" s="148">
        <v>8</v>
      </c>
      <c r="I347" s="148">
        <v>9.07</v>
      </c>
      <c r="J347" s="148">
        <v>14.69</v>
      </c>
      <c r="K347" s="148">
        <v>8.2899999999999991</v>
      </c>
      <c r="L347" s="148">
        <v>9.4</v>
      </c>
      <c r="M347" s="117"/>
      <c r="N347" s="117"/>
      <c r="O347" s="117"/>
      <c r="P347" s="117"/>
      <c r="Q347" s="117"/>
      <c r="R347" s="117"/>
      <c r="S347" s="117"/>
      <c r="AG347" s="117"/>
    </row>
    <row r="348" spans="1:33">
      <c r="E348" s="177">
        <v>0.53451388888888884</v>
      </c>
      <c r="G348" s="148">
        <v>14.74</v>
      </c>
      <c r="H348" s="148">
        <v>8.01</v>
      </c>
      <c r="I348" s="148">
        <v>9.16</v>
      </c>
      <c r="J348" s="148">
        <v>14.69</v>
      </c>
      <c r="K348" s="148">
        <v>8.3000000000000007</v>
      </c>
      <c r="L348" s="148">
        <v>9.5299999999999994</v>
      </c>
      <c r="M348" s="117"/>
      <c r="N348" s="117"/>
      <c r="O348" s="117"/>
      <c r="P348" s="117"/>
      <c r="Q348" s="117"/>
      <c r="R348" s="117"/>
      <c r="S348" s="117"/>
      <c r="AG348" s="117"/>
    </row>
    <row r="349" spans="1:33">
      <c r="E349" s="177">
        <v>0.53462962962962957</v>
      </c>
      <c r="G349" s="148">
        <v>14.74</v>
      </c>
      <c r="H349" s="148">
        <v>8.01</v>
      </c>
      <c r="I349" s="148">
        <v>9.25</v>
      </c>
      <c r="J349" s="148">
        <v>14.69</v>
      </c>
      <c r="K349" s="148">
        <v>8.3000000000000007</v>
      </c>
      <c r="L349" s="148">
        <v>9.51</v>
      </c>
      <c r="M349" s="117"/>
      <c r="N349" s="117"/>
      <c r="O349" s="117"/>
      <c r="P349" s="117"/>
      <c r="Q349" s="117"/>
      <c r="R349" s="117"/>
      <c r="S349" s="117"/>
      <c r="AG349" s="117"/>
    </row>
    <row r="350" spans="1:33">
      <c r="E350" s="177">
        <v>0.5347453703703704</v>
      </c>
      <c r="G350" s="148">
        <v>14.75</v>
      </c>
      <c r="H350" s="148">
        <v>8.02</v>
      </c>
      <c r="I350" s="148">
        <v>9.32</v>
      </c>
      <c r="J350" s="148">
        <v>14.69</v>
      </c>
      <c r="K350" s="148">
        <v>8.31</v>
      </c>
      <c r="L350" s="148">
        <v>9.4700000000000006</v>
      </c>
      <c r="M350" s="117"/>
      <c r="N350" s="117"/>
      <c r="O350" s="117"/>
      <c r="P350" s="117"/>
      <c r="Q350" s="117"/>
      <c r="R350" s="117"/>
      <c r="S350" s="117"/>
      <c r="AG350" s="117"/>
    </row>
    <row r="351" spans="1:33">
      <c r="E351" s="177">
        <v>0.53486111111111112</v>
      </c>
      <c r="G351" s="148">
        <v>14.75</v>
      </c>
      <c r="H351" s="148">
        <v>8.02</v>
      </c>
      <c r="I351" s="148">
        <v>9.19</v>
      </c>
      <c r="J351" s="148">
        <v>14.69</v>
      </c>
      <c r="K351" s="148">
        <v>8.31</v>
      </c>
      <c r="L351" s="148">
        <v>9.2200000000000006</v>
      </c>
      <c r="M351" s="117"/>
      <c r="N351" s="117"/>
      <c r="O351" s="117"/>
      <c r="P351" s="117"/>
      <c r="Q351" s="117"/>
      <c r="R351" s="117"/>
      <c r="S351" s="117"/>
      <c r="AG351" s="117"/>
    </row>
    <row r="352" spans="1:33">
      <c r="A352" s="134"/>
      <c r="E352" s="177">
        <v>0.53497685185185184</v>
      </c>
      <c r="G352" s="148">
        <v>14.75</v>
      </c>
      <c r="H352" s="148">
        <v>8.02</v>
      </c>
      <c r="I352" s="148">
        <v>8.98</v>
      </c>
      <c r="J352" s="148">
        <v>14.7</v>
      </c>
      <c r="K352" s="148">
        <v>8.31</v>
      </c>
      <c r="L352" s="148">
        <v>9.0399999999999991</v>
      </c>
      <c r="M352" s="117"/>
      <c r="N352" s="117"/>
      <c r="O352" s="117"/>
      <c r="P352" s="117"/>
      <c r="Q352" s="117"/>
      <c r="R352" s="117"/>
      <c r="S352" s="117"/>
      <c r="AG352" s="117"/>
    </row>
    <row r="353" spans="1:33">
      <c r="E353" s="177">
        <v>0.53509259259259256</v>
      </c>
      <c r="G353" s="148">
        <v>14.75</v>
      </c>
      <c r="H353" s="148">
        <v>8.02</v>
      </c>
      <c r="I353" s="148">
        <v>8.7200000000000006</v>
      </c>
      <c r="J353" s="148">
        <v>14.7</v>
      </c>
      <c r="K353" s="148">
        <v>8.31</v>
      </c>
      <c r="L353" s="148">
        <v>8.6199999999999992</v>
      </c>
      <c r="M353" s="117"/>
      <c r="N353" s="117"/>
      <c r="O353" s="117"/>
      <c r="P353" s="117"/>
      <c r="Q353" s="117"/>
      <c r="R353" s="117"/>
      <c r="S353" s="117"/>
      <c r="AG353" s="117"/>
    </row>
    <row r="354" spans="1:33">
      <c r="E354" s="177">
        <v>0.53520833333333329</v>
      </c>
      <c r="G354" s="148">
        <v>14.76</v>
      </c>
      <c r="H354" s="148">
        <v>8.02</v>
      </c>
      <c r="I354" s="148">
        <v>8.44</v>
      </c>
      <c r="J354" s="148">
        <v>14.7</v>
      </c>
      <c r="K354" s="148">
        <v>8.31</v>
      </c>
      <c r="L354" s="148">
        <v>8.39</v>
      </c>
      <c r="M354" s="117"/>
      <c r="N354" s="117"/>
      <c r="O354" s="117"/>
      <c r="P354" s="117"/>
      <c r="Q354" s="117"/>
      <c r="R354" s="117"/>
      <c r="S354" s="117"/>
      <c r="AG354" s="117"/>
    </row>
    <row r="355" spans="1:33">
      <c r="E355" s="177">
        <v>0.53532407407407412</v>
      </c>
      <c r="G355" s="148">
        <v>14.76</v>
      </c>
      <c r="H355" s="148">
        <v>8.02</v>
      </c>
      <c r="I355" s="148">
        <v>8.18</v>
      </c>
      <c r="J355" s="148">
        <v>14.7</v>
      </c>
      <c r="K355" s="148">
        <v>8.31</v>
      </c>
      <c r="L355" s="148">
        <v>8.1999999999999993</v>
      </c>
      <c r="M355" s="117"/>
      <c r="N355" s="117"/>
      <c r="O355" s="117"/>
      <c r="P355" s="117"/>
      <c r="Q355" s="117"/>
      <c r="R355" s="117"/>
      <c r="S355" s="117"/>
      <c r="AG355" s="117"/>
    </row>
    <row r="356" spans="1:33">
      <c r="E356" s="177">
        <v>0.53543981481481484</v>
      </c>
      <c r="G356" s="148">
        <v>14.76</v>
      </c>
      <c r="H356" s="148">
        <v>8.02</v>
      </c>
      <c r="I356" s="148">
        <v>8.11</v>
      </c>
      <c r="J356" s="148">
        <v>14.7</v>
      </c>
      <c r="K356" s="148">
        <v>8.31</v>
      </c>
      <c r="L356" s="148">
        <v>8</v>
      </c>
      <c r="M356" s="117"/>
      <c r="N356" s="117"/>
      <c r="O356" s="117"/>
      <c r="P356" s="117"/>
      <c r="Q356" s="117"/>
      <c r="R356" s="117"/>
      <c r="S356" s="117"/>
      <c r="AG356" s="117"/>
    </row>
    <row r="357" spans="1:33">
      <c r="E357" s="177">
        <v>0.53555555555555556</v>
      </c>
      <c r="G357" s="148">
        <v>14.76</v>
      </c>
      <c r="H357" s="148">
        <v>8.02</v>
      </c>
      <c r="I357" s="148">
        <v>8.01</v>
      </c>
      <c r="J357" s="148">
        <v>14.7</v>
      </c>
      <c r="K357" s="148">
        <v>8.31</v>
      </c>
      <c r="L357" s="148">
        <v>7.9</v>
      </c>
      <c r="M357" s="117"/>
      <c r="N357" s="117"/>
      <c r="O357" s="117"/>
      <c r="P357" s="117"/>
      <c r="Q357" s="117"/>
      <c r="R357" s="117"/>
      <c r="S357" s="117"/>
      <c r="AG357" s="117"/>
    </row>
    <row r="358" spans="1:33">
      <c r="E358" s="177">
        <v>0.53567129629629628</v>
      </c>
      <c r="G358" s="148">
        <v>14.76</v>
      </c>
      <c r="H358" s="148">
        <v>8.02</v>
      </c>
      <c r="I358" s="148">
        <v>7.88</v>
      </c>
      <c r="J358" s="148">
        <v>14.7</v>
      </c>
      <c r="K358" s="148">
        <v>8.31</v>
      </c>
      <c r="L358" s="148">
        <v>7.81</v>
      </c>
      <c r="M358" s="117"/>
      <c r="N358" s="117"/>
      <c r="O358" s="117"/>
      <c r="P358" s="117"/>
      <c r="Q358" s="117"/>
      <c r="R358" s="117"/>
      <c r="S358" s="117"/>
      <c r="AG358" s="117"/>
    </row>
    <row r="359" spans="1:33">
      <c r="E359" s="177">
        <v>0.53578703703703701</v>
      </c>
      <c r="G359" s="148">
        <v>14.76</v>
      </c>
      <c r="H359" s="148">
        <v>8.02</v>
      </c>
      <c r="I359" s="148">
        <v>7.75</v>
      </c>
      <c r="J359" s="148">
        <v>14.7</v>
      </c>
      <c r="K359" s="148">
        <v>8.31</v>
      </c>
      <c r="L359" s="148">
        <v>7.7</v>
      </c>
      <c r="M359" s="117"/>
      <c r="N359" s="117"/>
      <c r="O359" s="117"/>
      <c r="P359" s="117"/>
      <c r="Q359" s="117"/>
      <c r="R359" s="117"/>
      <c r="S359" s="117"/>
      <c r="AG359" s="117"/>
    </row>
    <row r="360" spans="1:33">
      <c r="E360" s="177">
        <v>0.53590277777777773</v>
      </c>
      <c r="G360" s="148">
        <v>14.76</v>
      </c>
      <c r="H360" s="148">
        <v>8.02</v>
      </c>
      <c r="I360" s="148">
        <v>7.62</v>
      </c>
      <c r="J360" s="148">
        <v>14.7</v>
      </c>
      <c r="K360" s="148">
        <v>8.31</v>
      </c>
      <c r="L360" s="148">
        <v>7.56</v>
      </c>
      <c r="M360" s="117"/>
      <c r="N360" s="117"/>
      <c r="O360" s="117"/>
      <c r="P360" s="117"/>
      <c r="Q360" s="117"/>
      <c r="R360" s="117"/>
      <c r="S360" s="117"/>
      <c r="AG360" s="117"/>
    </row>
    <row r="361" spans="1:33">
      <c r="E361" s="177">
        <v>0.53601851851851856</v>
      </c>
      <c r="G361" s="148">
        <v>14.77</v>
      </c>
      <c r="H361" s="148">
        <v>8.0299999999999994</v>
      </c>
      <c r="I361" s="148">
        <v>8.36</v>
      </c>
      <c r="J361" s="148">
        <v>14.71</v>
      </c>
      <c r="K361" s="148">
        <v>8.32</v>
      </c>
      <c r="L361" s="148">
        <v>8.18</v>
      </c>
      <c r="M361" s="117"/>
      <c r="N361" s="117"/>
      <c r="O361" s="117"/>
      <c r="P361" s="117"/>
      <c r="Q361" s="117"/>
      <c r="R361" s="117"/>
      <c r="S361" s="117"/>
      <c r="AG361" s="117"/>
    </row>
    <row r="362" spans="1:33">
      <c r="E362" s="177">
        <v>0.53613425925925928</v>
      </c>
      <c r="G362" s="148">
        <v>14.77</v>
      </c>
      <c r="H362" s="148">
        <v>8.0299999999999994</v>
      </c>
      <c r="I362" s="148">
        <v>8.8699999999999992</v>
      </c>
      <c r="J362" s="148">
        <v>14.72</v>
      </c>
      <c r="K362" s="148">
        <v>8.32</v>
      </c>
      <c r="L362" s="148">
        <v>9.33</v>
      </c>
      <c r="M362" s="117"/>
      <c r="N362" s="117"/>
      <c r="O362" s="117"/>
      <c r="P362" s="117"/>
      <c r="Q362" s="117"/>
      <c r="R362" s="117"/>
      <c r="S362" s="117"/>
      <c r="AG362" s="117"/>
    </row>
    <row r="363" spans="1:33">
      <c r="E363" s="177">
        <v>0.53625</v>
      </c>
      <c r="G363" s="148">
        <v>14.78</v>
      </c>
      <c r="H363" s="148">
        <v>8.0399999999999991</v>
      </c>
      <c r="I363" s="148">
        <v>9.09</v>
      </c>
      <c r="J363" s="148">
        <v>14.72</v>
      </c>
      <c r="K363" s="148">
        <v>8.33</v>
      </c>
      <c r="L363" s="148">
        <v>9.42</v>
      </c>
      <c r="M363" s="117"/>
      <c r="N363" s="117"/>
      <c r="O363" s="117"/>
      <c r="P363" s="117"/>
      <c r="Q363" s="117"/>
      <c r="R363" s="117"/>
      <c r="S363" s="117"/>
      <c r="AG363" s="117"/>
    </row>
    <row r="364" spans="1:33">
      <c r="E364" s="177">
        <v>0.53636574074074073</v>
      </c>
      <c r="G364" s="148">
        <v>14.78</v>
      </c>
      <c r="H364" s="148">
        <v>8.0399999999999991</v>
      </c>
      <c r="I364" s="148">
        <v>9.1300000000000008</v>
      </c>
      <c r="J364" s="148">
        <v>14.72</v>
      </c>
      <c r="K364" s="148">
        <v>8.33</v>
      </c>
      <c r="L364" s="148">
        <v>9.2100000000000009</v>
      </c>
      <c r="M364" s="117"/>
      <c r="N364" s="117"/>
      <c r="O364" s="117"/>
      <c r="P364" s="117"/>
      <c r="Q364" s="117"/>
      <c r="R364" s="117"/>
      <c r="S364" s="117"/>
      <c r="AG364" s="117"/>
    </row>
    <row r="365" spans="1:33">
      <c r="E365" s="177">
        <v>0.53648148148148145</v>
      </c>
      <c r="G365" s="148">
        <v>14.78</v>
      </c>
      <c r="H365" s="148">
        <v>8.0399999999999991</v>
      </c>
      <c r="I365" s="148">
        <v>9.01</v>
      </c>
      <c r="J365" s="148">
        <v>14.73</v>
      </c>
      <c r="K365" s="148">
        <v>8.33</v>
      </c>
      <c r="L365" s="148">
        <v>8.92</v>
      </c>
      <c r="M365" s="117"/>
      <c r="N365" s="117"/>
      <c r="O365" s="117"/>
      <c r="P365" s="117"/>
      <c r="Q365" s="117"/>
      <c r="R365" s="117"/>
      <c r="S365" s="117"/>
      <c r="AG365" s="117"/>
    </row>
    <row r="366" spans="1:33">
      <c r="A366" s="134"/>
      <c r="E366" s="177">
        <v>0.53659722222222217</v>
      </c>
      <c r="G366" s="148">
        <v>14.78</v>
      </c>
      <c r="H366" s="148">
        <v>8.0399999999999991</v>
      </c>
      <c r="I366" s="148">
        <v>8.73</v>
      </c>
      <c r="J366" s="148">
        <v>14.73</v>
      </c>
      <c r="K366" s="148">
        <v>8.33</v>
      </c>
      <c r="L366" s="148">
        <v>8.77</v>
      </c>
      <c r="M366" s="117"/>
      <c r="N366" s="117"/>
      <c r="O366" s="117"/>
      <c r="P366" s="117"/>
      <c r="Q366" s="117"/>
      <c r="R366" s="117"/>
      <c r="S366" s="117"/>
      <c r="AG366" s="117"/>
    </row>
    <row r="367" spans="1:33">
      <c r="E367" s="177">
        <v>0.536712962962963</v>
      </c>
      <c r="G367" s="148">
        <v>14.78</v>
      </c>
      <c r="H367" s="148">
        <v>8.0399999999999991</v>
      </c>
      <c r="I367" s="148">
        <v>8.75</v>
      </c>
      <c r="J367" s="148">
        <v>14.73</v>
      </c>
      <c r="K367" s="148">
        <v>8.33</v>
      </c>
      <c r="L367" s="148">
        <v>8.43</v>
      </c>
      <c r="M367" s="117"/>
      <c r="N367" s="117"/>
      <c r="O367" s="117"/>
      <c r="P367" s="117"/>
      <c r="Q367" s="117"/>
      <c r="R367" s="117"/>
      <c r="S367" s="117"/>
      <c r="AG367" s="117"/>
    </row>
    <row r="368" spans="1:33">
      <c r="E368" s="177">
        <v>0.53682870370370372</v>
      </c>
      <c r="G368" s="148">
        <v>14.78</v>
      </c>
      <c r="H368" s="148">
        <v>8.0399999999999991</v>
      </c>
      <c r="I368" s="148">
        <v>8.61</v>
      </c>
      <c r="J368" s="148">
        <v>14.73</v>
      </c>
      <c r="K368" s="148">
        <v>8.33</v>
      </c>
      <c r="L368" s="148">
        <v>8.17</v>
      </c>
      <c r="M368" s="117"/>
      <c r="N368" s="117"/>
      <c r="O368" s="117"/>
      <c r="P368" s="117"/>
      <c r="Q368" s="117"/>
      <c r="R368" s="117"/>
      <c r="S368" s="117"/>
      <c r="AG368" s="117"/>
    </row>
    <row r="369" spans="5:33">
      <c r="E369" s="177">
        <v>0.53694444444444445</v>
      </c>
      <c r="G369" s="148">
        <v>14.78</v>
      </c>
      <c r="H369" s="148">
        <v>8.0399999999999991</v>
      </c>
      <c r="I369" s="148">
        <v>8.4600000000000009</v>
      </c>
      <c r="J369" s="148">
        <v>14.73</v>
      </c>
      <c r="K369" s="148">
        <v>8.33</v>
      </c>
      <c r="L369" s="148">
        <v>8.19</v>
      </c>
      <c r="M369" s="117"/>
      <c r="N369" s="117"/>
      <c r="O369" s="117"/>
      <c r="P369" s="117"/>
      <c r="Q369" s="117"/>
      <c r="R369" s="117"/>
      <c r="S369" s="117"/>
      <c r="AG369" s="117"/>
    </row>
    <row r="370" spans="5:33">
      <c r="E370" s="177">
        <v>0.53706018518518517</v>
      </c>
      <c r="G370" s="148">
        <v>14.78</v>
      </c>
      <c r="H370" s="148">
        <v>8.0399999999999991</v>
      </c>
      <c r="I370" s="148">
        <v>8.19</v>
      </c>
      <c r="J370" s="148">
        <v>14.73</v>
      </c>
      <c r="K370" s="148">
        <v>8.33</v>
      </c>
      <c r="L370" s="148">
        <v>7.94</v>
      </c>
      <c r="M370" s="117"/>
      <c r="N370" s="117"/>
      <c r="O370" s="117"/>
      <c r="P370" s="117"/>
      <c r="Q370" s="117"/>
      <c r="R370" s="117"/>
      <c r="S370" s="117"/>
      <c r="AG370" s="117"/>
    </row>
    <row r="371" spans="5:33">
      <c r="E371" s="177">
        <v>0.53717592592592589</v>
      </c>
      <c r="G371" s="148">
        <v>14.78</v>
      </c>
      <c r="H371" s="148">
        <v>8.0399999999999991</v>
      </c>
      <c r="I371" s="148">
        <v>8.0299999999999994</v>
      </c>
      <c r="J371" s="148">
        <v>14.73</v>
      </c>
      <c r="K371" s="148">
        <v>8.33</v>
      </c>
      <c r="L371" s="148">
        <v>7.67</v>
      </c>
      <c r="M371" s="117"/>
      <c r="N371" s="117"/>
      <c r="O371" s="117"/>
      <c r="P371" s="117"/>
      <c r="Q371" s="117"/>
      <c r="R371" s="117"/>
      <c r="S371" s="117"/>
      <c r="AG371" s="117"/>
    </row>
    <row r="372" spans="5:33">
      <c r="E372" s="177">
        <v>0.53729166666666661</v>
      </c>
      <c r="G372" s="148">
        <v>14.78</v>
      </c>
      <c r="H372" s="148">
        <v>8.0399999999999991</v>
      </c>
      <c r="I372" s="148">
        <v>7.95</v>
      </c>
      <c r="J372" s="148">
        <v>14.73</v>
      </c>
      <c r="K372" s="148">
        <v>8.33</v>
      </c>
      <c r="L372" s="148">
        <v>7.48</v>
      </c>
      <c r="M372" s="117"/>
      <c r="N372" s="117"/>
      <c r="O372" s="117"/>
      <c r="P372" s="117"/>
      <c r="Q372" s="117"/>
      <c r="R372" s="117"/>
      <c r="S372" s="117"/>
      <c r="AG372" s="117"/>
    </row>
    <row r="373" spans="5:33">
      <c r="E373" s="177">
        <v>0.53740740740740744</v>
      </c>
      <c r="G373" s="148">
        <v>14.78</v>
      </c>
      <c r="H373" s="148">
        <v>8.0399999999999991</v>
      </c>
      <c r="I373" s="148">
        <v>7.84</v>
      </c>
      <c r="J373" s="148">
        <v>14.73</v>
      </c>
      <c r="K373" s="148">
        <v>8.33</v>
      </c>
      <c r="L373" s="148">
        <v>7.93</v>
      </c>
      <c r="M373" s="117"/>
      <c r="N373" s="117"/>
      <c r="O373" s="117"/>
      <c r="P373" s="117"/>
      <c r="Q373" s="117"/>
      <c r="R373" s="117"/>
      <c r="S373" s="117"/>
      <c r="AG373" s="117"/>
    </row>
    <row r="374" spans="5:33">
      <c r="E374" s="177">
        <v>0.53752314814814817</v>
      </c>
      <c r="G374" s="148">
        <v>14.78</v>
      </c>
      <c r="H374" s="148">
        <v>8.0399999999999991</v>
      </c>
      <c r="I374" s="148">
        <v>7.69</v>
      </c>
      <c r="J374" s="148">
        <v>14.73</v>
      </c>
      <c r="K374" s="148">
        <v>8.33</v>
      </c>
      <c r="L374" s="148">
        <v>7.85</v>
      </c>
      <c r="M374" s="117"/>
      <c r="N374" s="117"/>
      <c r="O374" s="117"/>
      <c r="P374" s="117"/>
      <c r="Q374" s="117"/>
      <c r="R374" s="117"/>
      <c r="S374" s="117"/>
      <c r="AG374" s="117"/>
    </row>
    <row r="375" spans="5:33">
      <c r="E375" s="177">
        <v>0.53763888888888889</v>
      </c>
      <c r="G375" s="148">
        <v>14.79</v>
      </c>
      <c r="H375" s="148">
        <v>8.0399999999999991</v>
      </c>
      <c r="I375" s="148">
        <v>7.53</v>
      </c>
      <c r="J375" s="148">
        <v>14.73</v>
      </c>
      <c r="K375" s="148">
        <v>8.33</v>
      </c>
      <c r="L375" s="148">
        <v>7.65</v>
      </c>
      <c r="M375" s="117"/>
      <c r="N375" s="117"/>
      <c r="O375" s="117"/>
      <c r="P375" s="117"/>
      <c r="Q375" s="117"/>
      <c r="R375" s="117"/>
      <c r="S375" s="117"/>
      <c r="AG375" s="117"/>
    </row>
    <row r="376" spans="5:33">
      <c r="E376" s="177">
        <v>0.53775462962962961</v>
      </c>
      <c r="G376" s="148">
        <v>14.79</v>
      </c>
      <c r="H376" s="148">
        <v>8.0399999999999991</v>
      </c>
      <c r="I376" s="148">
        <v>7.41</v>
      </c>
      <c r="J376" s="148">
        <v>14.73</v>
      </c>
      <c r="K376" s="148">
        <v>8.33</v>
      </c>
      <c r="L376" s="148">
        <v>7.45</v>
      </c>
      <c r="M376" s="117"/>
      <c r="N376" s="117"/>
      <c r="O376" s="117"/>
      <c r="P376" s="117"/>
      <c r="Q376" s="117"/>
      <c r="R376" s="117"/>
      <c r="S376" s="117"/>
      <c r="AG376" s="117"/>
    </row>
    <row r="377" spans="5:33">
      <c r="E377" s="177">
        <v>0.53787037037037033</v>
      </c>
      <c r="G377" s="148">
        <v>14.79</v>
      </c>
      <c r="H377" s="148">
        <v>8.0399999999999991</v>
      </c>
      <c r="I377" s="148">
        <v>7.3</v>
      </c>
      <c r="J377" s="148">
        <v>14.73</v>
      </c>
      <c r="K377" s="148">
        <v>8.33</v>
      </c>
      <c r="L377" s="148">
        <v>7.26</v>
      </c>
      <c r="M377" s="117"/>
      <c r="N377" s="117"/>
      <c r="O377" s="117"/>
      <c r="P377" s="117"/>
      <c r="Q377" s="117"/>
      <c r="R377" s="117"/>
      <c r="S377" s="117"/>
      <c r="AG377" s="117"/>
    </row>
    <row r="378" spans="5:33">
      <c r="E378" s="177">
        <v>0.53798611111111105</v>
      </c>
      <c r="G378" s="148">
        <v>14.79</v>
      </c>
      <c r="H378" s="148">
        <v>8.0399999999999991</v>
      </c>
      <c r="I378" s="148">
        <v>7.18</v>
      </c>
      <c r="J378" s="148">
        <v>14.73</v>
      </c>
      <c r="K378" s="148">
        <v>8.33</v>
      </c>
      <c r="L378" s="148">
        <v>7.09</v>
      </c>
      <c r="M378" s="117"/>
      <c r="N378" s="117"/>
      <c r="O378" s="117"/>
      <c r="P378" s="117"/>
      <c r="Q378" s="117"/>
      <c r="R378" s="117"/>
      <c r="S378" s="117"/>
      <c r="AG378" s="117"/>
    </row>
    <row r="379" spans="5:33">
      <c r="E379" s="177">
        <v>0.53810185185185189</v>
      </c>
      <c r="G379" s="148">
        <v>14.79</v>
      </c>
      <c r="H379" s="148">
        <v>8.0399999999999991</v>
      </c>
      <c r="I379" s="148">
        <v>7.05</v>
      </c>
      <c r="J379" s="148">
        <v>14.73</v>
      </c>
      <c r="K379" s="148">
        <v>8.33</v>
      </c>
      <c r="L379" s="148">
        <v>6.95</v>
      </c>
      <c r="M379" s="117"/>
      <c r="N379" s="117"/>
      <c r="O379" s="117"/>
      <c r="P379" s="117"/>
      <c r="Q379" s="117"/>
      <c r="R379" s="117"/>
      <c r="S379" s="117"/>
      <c r="AG379" s="117"/>
    </row>
    <row r="380" spans="5:33">
      <c r="E380" s="177">
        <v>0.53821759259259261</v>
      </c>
      <c r="G380" s="148">
        <v>14.79</v>
      </c>
      <c r="H380" s="148">
        <v>8.0399999999999991</v>
      </c>
      <c r="I380" s="148">
        <v>6.96</v>
      </c>
      <c r="J380" s="148">
        <v>14.73</v>
      </c>
      <c r="K380" s="148">
        <v>8.33</v>
      </c>
      <c r="L380" s="148">
        <v>6.81</v>
      </c>
      <c r="M380" s="117"/>
      <c r="N380" s="117"/>
      <c r="O380" s="117"/>
      <c r="P380" s="117"/>
      <c r="Q380" s="117"/>
      <c r="R380" s="117"/>
      <c r="S380" s="117"/>
      <c r="AG380" s="117"/>
    </row>
    <row r="381" spans="5:33">
      <c r="E381" s="177">
        <v>0.53833333333333333</v>
      </c>
      <c r="G381" s="148">
        <v>14.79</v>
      </c>
      <c r="H381" s="148">
        <v>8.0399999999999991</v>
      </c>
      <c r="I381" s="148">
        <v>6.87</v>
      </c>
      <c r="J381" s="148">
        <v>14.73</v>
      </c>
      <c r="K381" s="148">
        <v>8.33</v>
      </c>
      <c r="L381" s="148">
        <v>6.7</v>
      </c>
      <c r="M381" s="117"/>
      <c r="N381" s="117"/>
      <c r="O381" s="117"/>
      <c r="P381" s="117"/>
      <c r="Q381" s="117"/>
      <c r="R381" s="117"/>
      <c r="S381" s="117"/>
      <c r="AG381" s="117"/>
    </row>
    <row r="382" spans="5:33">
      <c r="E382" s="177">
        <v>0.53844907407407405</v>
      </c>
      <c r="G382" s="148">
        <v>14.79</v>
      </c>
      <c r="H382" s="148">
        <v>8.0399999999999991</v>
      </c>
      <c r="I382" s="148">
        <v>6.78</v>
      </c>
      <c r="J382" s="148">
        <v>14.73</v>
      </c>
      <c r="K382" s="148">
        <v>8.33</v>
      </c>
      <c r="L382" s="148">
        <v>6.59</v>
      </c>
      <c r="M382" s="117"/>
      <c r="N382" s="117"/>
      <c r="O382" s="117"/>
      <c r="P382" s="117"/>
      <c r="Q382" s="117"/>
      <c r="R382" s="117"/>
      <c r="S382" s="117"/>
      <c r="AG382" s="117"/>
    </row>
    <row r="383" spans="5:33">
      <c r="E383" s="177">
        <v>0.53856481481481477</v>
      </c>
      <c r="G383" s="148">
        <v>14.79</v>
      </c>
      <c r="H383" s="148">
        <v>8.0399999999999991</v>
      </c>
      <c r="I383" s="148">
        <v>6.7</v>
      </c>
      <c r="J383" s="148">
        <v>14.74</v>
      </c>
      <c r="K383" s="148">
        <v>8.33</v>
      </c>
      <c r="L383" s="148">
        <v>6.49</v>
      </c>
      <c r="M383" s="117"/>
      <c r="N383" s="117"/>
      <c r="O383" s="117"/>
      <c r="P383" s="117"/>
      <c r="Q383" s="117"/>
      <c r="R383" s="117"/>
      <c r="S383" s="117"/>
      <c r="AG383" s="117"/>
    </row>
    <row r="384" spans="5:33">
      <c r="E384" s="177">
        <v>0.5386805555555555</v>
      </c>
      <c r="G384" s="148">
        <v>14.79</v>
      </c>
      <c r="H384" s="148">
        <v>8.0399999999999991</v>
      </c>
      <c r="I384" s="148">
        <v>6.62</v>
      </c>
      <c r="J384" s="148">
        <v>14.74</v>
      </c>
      <c r="K384" s="148">
        <v>8.33</v>
      </c>
      <c r="L384" s="148">
        <v>6.4</v>
      </c>
      <c r="M384" s="117"/>
      <c r="N384" s="117"/>
      <c r="O384" s="117"/>
      <c r="P384" s="117"/>
      <c r="Q384" s="117"/>
      <c r="R384" s="117"/>
      <c r="S384" s="117"/>
      <c r="AG384" s="117"/>
    </row>
    <row r="385" spans="1:33">
      <c r="E385" s="177">
        <v>0.53879629629629633</v>
      </c>
      <c r="G385" s="148">
        <v>14.79</v>
      </c>
      <c r="H385" s="148">
        <v>8.0399999999999991</v>
      </c>
      <c r="I385" s="148">
        <v>6.53</v>
      </c>
      <c r="J385" s="148">
        <v>14.74</v>
      </c>
      <c r="K385" s="148">
        <v>8.33</v>
      </c>
      <c r="L385" s="148">
        <v>6.32</v>
      </c>
      <c r="M385" s="117"/>
      <c r="N385" s="117"/>
      <c r="O385" s="117"/>
      <c r="P385" s="117"/>
      <c r="Q385" s="117"/>
      <c r="R385" s="117"/>
      <c r="S385" s="117"/>
      <c r="AG385" s="117"/>
    </row>
    <row r="386" spans="1:33">
      <c r="E386" s="177">
        <v>0.53891203703703705</v>
      </c>
      <c r="G386" s="148">
        <v>14.79</v>
      </c>
      <c r="H386" s="148">
        <v>8.0399999999999991</v>
      </c>
      <c r="I386" s="148">
        <v>6.45</v>
      </c>
      <c r="J386" s="148">
        <v>14.74</v>
      </c>
      <c r="K386" s="148">
        <v>8.33</v>
      </c>
      <c r="L386" s="148">
        <v>6.25</v>
      </c>
      <c r="M386" s="117"/>
      <c r="N386" s="117"/>
      <c r="O386" s="117"/>
      <c r="P386" s="117"/>
      <c r="Q386" s="117"/>
      <c r="R386" s="117"/>
      <c r="S386" s="117"/>
      <c r="AG386" s="117"/>
    </row>
    <row r="387" spans="1:33">
      <c r="E387" s="177">
        <v>0.53902777777777777</v>
      </c>
      <c r="G387" s="148">
        <v>14.79</v>
      </c>
      <c r="H387" s="148">
        <v>8.0399999999999991</v>
      </c>
      <c r="I387" s="148">
        <v>6.38</v>
      </c>
      <c r="J387" s="148">
        <v>14.74</v>
      </c>
      <c r="K387" s="148">
        <v>8.32</v>
      </c>
      <c r="L387" s="148">
        <v>6.17</v>
      </c>
      <c r="M387" s="117"/>
      <c r="N387" s="117"/>
      <c r="O387" s="117"/>
      <c r="P387" s="117"/>
      <c r="Q387" s="117"/>
      <c r="R387" s="117"/>
      <c r="S387" s="117"/>
      <c r="AG387" s="117"/>
    </row>
    <row r="388" spans="1:33">
      <c r="E388" s="177">
        <v>0.53914351851851849</v>
      </c>
      <c r="G388" s="148">
        <v>14.79</v>
      </c>
      <c r="H388" s="148">
        <v>8.0399999999999991</v>
      </c>
      <c r="I388" s="148">
        <v>6.31</v>
      </c>
      <c r="J388" s="148">
        <v>14.74</v>
      </c>
      <c r="K388" s="148">
        <v>8.32</v>
      </c>
      <c r="L388" s="148">
        <v>6.11</v>
      </c>
      <c r="M388" s="117"/>
      <c r="N388" s="117"/>
      <c r="O388" s="117"/>
      <c r="P388" s="117"/>
      <c r="Q388" s="117"/>
      <c r="R388" s="117"/>
      <c r="S388" s="117"/>
      <c r="AG388" s="117"/>
    </row>
    <row r="389" spans="1:33">
      <c r="E389" s="177">
        <v>0.53925925925925922</v>
      </c>
      <c r="G389" s="148">
        <v>14.79</v>
      </c>
      <c r="H389" s="148">
        <v>8.0399999999999991</v>
      </c>
      <c r="I389" s="148">
        <v>6.24</v>
      </c>
      <c r="J389" s="148">
        <v>14.74</v>
      </c>
      <c r="K389" s="148">
        <v>8.32</v>
      </c>
      <c r="L389" s="148">
        <v>6.05</v>
      </c>
      <c r="M389" s="117"/>
      <c r="N389" s="117"/>
      <c r="O389" s="117"/>
      <c r="P389" s="117"/>
      <c r="Q389" s="117"/>
      <c r="R389" s="117"/>
      <c r="S389" s="117"/>
      <c r="AG389" s="117"/>
    </row>
    <row r="390" spans="1:33">
      <c r="A390" s="134"/>
      <c r="E390" s="177">
        <v>0.53937499999999994</v>
      </c>
      <c r="G390" s="148">
        <v>14.79</v>
      </c>
      <c r="H390" s="148">
        <v>8.0399999999999991</v>
      </c>
      <c r="I390" s="148">
        <v>6.17</v>
      </c>
      <c r="J390" s="148">
        <v>14.74</v>
      </c>
      <c r="K390" s="148">
        <v>8.32</v>
      </c>
      <c r="L390" s="148">
        <v>5.99</v>
      </c>
      <c r="M390" s="117"/>
      <c r="N390" s="117"/>
      <c r="O390" s="117"/>
      <c r="P390" s="117"/>
      <c r="Q390" s="117"/>
      <c r="R390" s="117"/>
      <c r="S390" s="117"/>
      <c r="AG390" s="117"/>
    </row>
    <row r="391" spans="1:33">
      <c r="E391" s="177">
        <v>0.53949074074074077</v>
      </c>
      <c r="G391" s="148">
        <v>14.79</v>
      </c>
      <c r="H391" s="148">
        <v>8.0399999999999991</v>
      </c>
      <c r="I391" s="148">
        <v>6.1</v>
      </c>
      <c r="J391" s="148">
        <v>14.74</v>
      </c>
      <c r="K391" s="148">
        <v>8.32</v>
      </c>
      <c r="L391" s="148">
        <v>5.93</v>
      </c>
      <c r="M391" s="117"/>
      <c r="N391" s="117"/>
      <c r="O391" s="117"/>
      <c r="P391" s="117"/>
      <c r="Q391" s="117"/>
      <c r="R391" s="117"/>
      <c r="S391" s="117"/>
      <c r="AG391" s="117"/>
    </row>
    <row r="392" spans="1:33">
      <c r="E392" s="177">
        <v>0.53960648148148149</v>
      </c>
      <c r="G392" s="148">
        <v>14.79</v>
      </c>
      <c r="H392" s="148">
        <v>8.0299999999999994</v>
      </c>
      <c r="I392" s="148">
        <v>6.04</v>
      </c>
      <c r="J392" s="148">
        <v>14.74</v>
      </c>
      <c r="K392" s="148">
        <v>8.32</v>
      </c>
      <c r="L392" s="148">
        <v>5.88</v>
      </c>
      <c r="M392" s="117"/>
      <c r="N392" s="117"/>
      <c r="O392" s="117"/>
      <c r="P392" s="117"/>
      <c r="Q392" s="117"/>
      <c r="R392" s="117"/>
      <c r="S392" s="117"/>
      <c r="AG392" s="117"/>
    </row>
    <row r="393" spans="1:33">
      <c r="E393" s="177">
        <v>0.53972222222222221</v>
      </c>
      <c r="G393" s="148">
        <v>14.79</v>
      </c>
      <c r="H393" s="148">
        <v>8.0299999999999994</v>
      </c>
      <c r="I393" s="148">
        <v>5.98</v>
      </c>
      <c r="J393" s="148">
        <v>14.74</v>
      </c>
      <c r="K393" s="148">
        <v>8.32</v>
      </c>
      <c r="L393" s="148">
        <v>5.83</v>
      </c>
      <c r="M393" s="117"/>
      <c r="N393" s="117"/>
      <c r="O393" s="117"/>
      <c r="P393" s="117"/>
      <c r="Q393" s="117"/>
      <c r="R393" s="117"/>
      <c r="S393" s="117"/>
      <c r="AG393" s="117"/>
    </row>
    <row r="394" spans="1:33">
      <c r="E394" s="177">
        <v>0.53983796296296294</v>
      </c>
      <c r="G394" s="148">
        <v>14.79</v>
      </c>
      <c r="H394" s="148">
        <v>8.0299999999999994</v>
      </c>
      <c r="I394" s="148">
        <v>5.92</v>
      </c>
      <c r="J394" s="148">
        <v>14.74</v>
      </c>
      <c r="K394" s="148">
        <v>8.32</v>
      </c>
      <c r="L394" s="148">
        <v>5.79</v>
      </c>
      <c r="M394" s="117"/>
      <c r="N394" s="117"/>
      <c r="O394" s="117"/>
      <c r="P394" s="117"/>
      <c r="Q394" s="117"/>
      <c r="R394" s="117"/>
      <c r="S394" s="117"/>
      <c r="AG394" s="117"/>
    </row>
    <row r="395" spans="1:33">
      <c r="E395" s="177">
        <v>0.53995370370370366</v>
      </c>
      <c r="G395" s="148">
        <v>14.79</v>
      </c>
      <c r="H395" s="148">
        <v>8.0299999999999994</v>
      </c>
      <c r="I395" s="148">
        <v>5.87</v>
      </c>
      <c r="J395" s="148">
        <v>14.74</v>
      </c>
      <c r="K395" s="148">
        <v>8.32</v>
      </c>
      <c r="L395" s="148">
        <v>5.74</v>
      </c>
      <c r="M395" s="117"/>
      <c r="N395" s="117"/>
      <c r="O395" s="117"/>
      <c r="P395" s="117"/>
      <c r="Q395" s="117"/>
      <c r="R395" s="117"/>
      <c r="S395" s="117"/>
      <c r="AG395" s="117"/>
    </row>
    <row r="396" spans="1:33">
      <c r="E396" s="177">
        <v>0.54006944444444438</v>
      </c>
      <c r="G396" s="148">
        <v>14.79</v>
      </c>
      <c r="H396" s="148">
        <v>8.0299999999999994</v>
      </c>
      <c r="I396" s="148">
        <v>5.82</v>
      </c>
      <c r="J396" s="148">
        <v>14.74</v>
      </c>
      <c r="K396" s="148">
        <v>8.32</v>
      </c>
      <c r="L396" s="148">
        <v>5.7</v>
      </c>
      <c r="M396" s="117"/>
      <c r="N396" s="117"/>
      <c r="O396" s="117"/>
      <c r="P396" s="117"/>
      <c r="Q396" s="117"/>
      <c r="R396" s="117"/>
      <c r="S396" s="117"/>
      <c r="AG396" s="117"/>
    </row>
    <row r="397" spans="1:33">
      <c r="E397" s="177">
        <v>0.54018518518518521</v>
      </c>
      <c r="G397" s="148">
        <v>14.79</v>
      </c>
      <c r="H397" s="148">
        <v>8.0299999999999994</v>
      </c>
      <c r="I397" s="148">
        <v>5.77</v>
      </c>
      <c r="J397" s="148">
        <v>14.74</v>
      </c>
      <c r="K397" s="148">
        <v>8.32</v>
      </c>
      <c r="L397" s="148">
        <v>5.66</v>
      </c>
      <c r="M397" s="117"/>
      <c r="N397" s="117"/>
      <c r="O397" s="117"/>
      <c r="P397" s="117"/>
      <c r="Q397" s="117"/>
      <c r="R397" s="117"/>
      <c r="S397" s="117"/>
      <c r="AG397" s="117"/>
    </row>
    <row r="398" spans="1:33">
      <c r="E398" s="177">
        <v>0.54030092592592593</v>
      </c>
      <c r="G398" s="148">
        <v>14.79</v>
      </c>
      <c r="H398" s="148">
        <v>8.0299999999999994</v>
      </c>
      <c r="I398" s="148">
        <v>5.72</v>
      </c>
      <c r="J398" s="148">
        <v>14.74</v>
      </c>
      <c r="K398" s="148">
        <v>8.32</v>
      </c>
      <c r="L398" s="148">
        <v>5.63</v>
      </c>
      <c r="M398" s="117"/>
      <c r="N398" s="117"/>
      <c r="O398" s="117"/>
      <c r="P398" s="117"/>
      <c r="Q398" s="117"/>
      <c r="R398" s="117"/>
      <c r="S398" s="117"/>
      <c r="AG398" s="117"/>
    </row>
    <row r="399" spans="1:33">
      <c r="E399" s="177">
        <v>0.54041666666666666</v>
      </c>
      <c r="G399" s="148">
        <v>14.79</v>
      </c>
      <c r="H399" s="148">
        <v>8.0299999999999994</v>
      </c>
      <c r="I399" s="148">
        <v>5.68</v>
      </c>
      <c r="J399" s="148">
        <v>14.74</v>
      </c>
      <c r="K399" s="148">
        <v>8.32</v>
      </c>
      <c r="L399" s="148">
        <v>5.6</v>
      </c>
      <c r="M399" s="117"/>
      <c r="N399" s="117"/>
      <c r="O399" s="117"/>
      <c r="P399" s="117"/>
      <c r="Q399" s="117"/>
      <c r="R399" s="117"/>
      <c r="S399" s="117"/>
      <c r="AG399" s="117"/>
    </row>
    <row r="400" spans="1:33">
      <c r="E400" s="177">
        <v>0.54053240740740738</v>
      </c>
      <c r="G400" s="148">
        <v>14.79</v>
      </c>
      <c r="H400" s="148">
        <v>8.0299999999999994</v>
      </c>
      <c r="I400" s="148">
        <v>5.64</v>
      </c>
      <c r="J400" s="148">
        <v>14.74</v>
      </c>
      <c r="K400" s="148">
        <v>8.32</v>
      </c>
      <c r="L400" s="148">
        <v>5.57</v>
      </c>
      <c r="M400" s="117"/>
      <c r="N400" s="117"/>
      <c r="O400" s="117"/>
      <c r="P400" s="117"/>
      <c r="Q400" s="117"/>
      <c r="R400" s="117"/>
      <c r="S400" s="117"/>
      <c r="AG400" s="117"/>
    </row>
    <row r="401" spans="1:33">
      <c r="E401" s="177">
        <v>0.5406481481481481</v>
      </c>
      <c r="G401" s="148">
        <v>14.79</v>
      </c>
      <c r="H401" s="148">
        <v>8.0299999999999994</v>
      </c>
      <c r="I401" s="148">
        <v>5.59</v>
      </c>
      <c r="J401" s="148">
        <v>14.74</v>
      </c>
      <c r="K401" s="148">
        <v>8.32</v>
      </c>
      <c r="L401" s="148">
        <v>5.54</v>
      </c>
      <c r="M401" s="117"/>
      <c r="N401" s="117"/>
      <c r="O401" s="117"/>
      <c r="P401" s="117"/>
      <c r="Q401" s="117"/>
      <c r="R401" s="117"/>
      <c r="S401" s="117"/>
      <c r="AG401" s="117"/>
    </row>
    <row r="402" spans="1:33">
      <c r="E402" s="177">
        <v>0.54076388888888893</v>
      </c>
      <c r="G402" s="148">
        <v>14.79</v>
      </c>
      <c r="H402" s="148">
        <v>8.0299999999999994</v>
      </c>
      <c r="I402" s="148">
        <v>5.55</v>
      </c>
      <c r="J402" s="148">
        <v>14.75</v>
      </c>
      <c r="K402" s="148">
        <v>8.32</v>
      </c>
      <c r="L402" s="148">
        <v>5.51</v>
      </c>
      <c r="M402" s="117"/>
      <c r="N402" s="117"/>
      <c r="O402" s="117"/>
      <c r="P402" s="117"/>
      <c r="Q402" s="117"/>
      <c r="R402" s="117"/>
      <c r="S402" s="117"/>
      <c r="AG402" s="117"/>
    </row>
    <row r="403" spans="1:33">
      <c r="E403" s="177">
        <v>0.54087962962962965</v>
      </c>
      <c r="G403" s="148">
        <v>14.79</v>
      </c>
      <c r="H403" s="148">
        <v>8.0299999999999994</v>
      </c>
      <c r="I403" s="148">
        <v>5.51</v>
      </c>
      <c r="J403" s="148">
        <v>14.75</v>
      </c>
      <c r="K403" s="148">
        <v>8.32</v>
      </c>
      <c r="L403" s="148">
        <v>5.48</v>
      </c>
      <c r="M403" s="117"/>
      <c r="N403" s="117"/>
      <c r="O403" s="117"/>
      <c r="P403" s="117"/>
      <c r="Q403" s="117"/>
      <c r="R403" s="117"/>
      <c r="S403" s="117"/>
      <c r="AG403" s="117"/>
    </row>
    <row r="404" spans="1:33">
      <c r="E404" s="177">
        <v>0.54099537037037038</v>
      </c>
      <c r="G404" s="148">
        <v>14.79</v>
      </c>
      <c r="H404" s="148">
        <v>8.0299999999999994</v>
      </c>
      <c r="I404" s="148">
        <v>5.47</v>
      </c>
      <c r="J404" s="148">
        <v>14.75</v>
      </c>
      <c r="K404" s="148">
        <v>8.31</v>
      </c>
      <c r="L404" s="148">
        <v>5.45</v>
      </c>
      <c r="M404" s="117"/>
      <c r="N404" s="117"/>
      <c r="O404" s="117"/>
      <c r="P404" s="117"/>
      <c r="Q404" s="117"/>
      <c r="R404" s="117"/>
      <c r="S404" s="117"/>
      <c r="AG404" s="117"/>
    </row>
    <row r="405" spans="1:33">
      <c r="E405" s="177">
        <v>0.5411111111111111</v>
      </c>
      <c r="G405" s="148">
        <v>14.79</v>
      </c>
      <c r="H405" s="148">
        <v>8.0299999999999994</v>
      </c>
      <c r="I405" s="148">
        <v>5.43</v>
      </c>
      <c r="J405" s="148">
        <v>14.75</v>
      </c>
      <c r="K405" s="148">
        <v>8.31</v>
      </c>
      <c r="L405" s="148">
        <v>5.43</v>
      </c>
      <c r="M405" s="117"/>
      <c r="N405" s="117"/>
      <c r="O405" s="117"/>
      <c r="P405" s="117"/>
      <c r="Q405" s="117"/>
      <c r="R405" s="117"/>
      <c r="S405" s="117"/>
      <c r="AG405" s="117"/>
    </row>
    <row r="406" spans="1:33">
      <c r="E406" s="177">
        <v>0.54122685185185182</v>
      </c>
      <c r="G406" s="148">
        <v>14.79</v>
      </c>
      <c r="H406" s="148">
        <v>8.0299999999999994</v>
      </c>
      <c r="I406" s="148">
        <v>5.39</v>
      </c>
      <c r="J406" s="148">
        <v>14.75</v>
      </c>
      <c r="K406" s="148">
        <v>8.31</v>
      </c>
      <c r="L406" s="148">
        <v>5.4</v>
      </c>
      <c r="M406" s="117"/>
      <c r="N406" s="117"/>
      <c r="O406" s="117"/>
      <c r="P406" s="117"/>
      <c r="Q406" s="117"/>
      <c r="R406" s="117"/>
      <c r="S406" s="117"/>
      <c r="AG406" s="117"/>
    </row>
    <row r="407" spans="1:33">
      <c r="E407" s="177">
        <v>0.54134259259259254</v>
      </c>
      <c r="G407" s="148">
        <v>14.79</v>
      </c>
      <c r="H407" s="148">
        <v>8.0299999999999994</v>
      </c>
      <c r="I407" s="148">
        <v>5.36</v>
      </c>
      <c r="J407" s="148">
        <v>14.75</v>
      </c>
      <c r="K407" s="148">
        <v>8.31</v>
      </c>
      <c r="L407" s="148">
        <v>5.38</v>
      </c>
      <c r="M407" s="117"/>
      <c r="N407" s="117"/>
      <c r="O407" s="117"/>
      <c r="P407" s="117"/>
      <c r="Q407" s="117"/>
      <c r="R407" s="117"/>
      <c r="S407" s="117"/>
      <c r="AG407" s="117"/>
    </row>
    <row r="408" spans="1:33">
      <c r="E408" s="177">
        <v>0.54145833333333337</v>
      </c>
      <c r="G408" s="148">
        <v>14.79</v>
      </c>
      <c r="H408" s="148">
        <v>8.0299999999999994</v>
      </c>
      <c r="I408" s="148">
        <v>5.33</v>
      </c>
      <c r="J408" s="148">
        <v>14.75</v>
      </c>
      <c r="K408" s="148">
        <v>8.31</v>
      </c>
      <c r="L408" s="148">
        <v>5.36</v>
      </c>
      <c r="M408" s="117"/>
      <c r="N408" s="117"/>
      <c r="O408" s="117"/>
      <c r="P408" s="117"/>
      <c r="Q408" s="117"/>
      <c r="R408" s="117"/>
      <c r="S408" s="117"/>
      <c r="AG408" s="117"/>
    </row>
    <row r="409" spans="1:33">
      <c r="E409" s="177">
        <v>0.5415740740740741</v>
      </c>
      <c r="G409" s="148">
        <v>14.79</v>
      </c>
      <c r="H409" s="148">
        <v>8.0299999999999994</v>
      </c>
      <c r="I409" s="148">
        <v>5.3</v>
      </c>
      <c r="J409" s="148">
        <v>14.75</v>
      </c>
      <c r="K409" s="148">
        <v>8.31</v>
      </c>
      <c r="L409" s="148">
        <v>5.34</v>
      </c>
      <c r="M409" s="117"/>
      <c r="N409" s="117"/>
      <c r="O409" s="117"/>
      <c r="P409" s="117"/>
      <c r="Q409" s="117"/>
      <c r="R409" s="117"/>
      <c r="S409" s="117"/>
      <c r="AG409" s="117"/>
    </row>
    <row r="410" spans="1:33">
      <c r="E410" s="177">
        <v>0.54168981481481482</v>
      </c>
      <c r="G410" s="148">
        <v>14.79</v>
      </c>
      <c r="H410" s="148">
        <v>8.0299999999999994</v>
      </c>
      <c r="I410" s="148">
        <v>5.27</v>
      </c>
      <c r="J410" s="148">
        <v>14.76</v>
      </c>
      <c r="K410" s="148">
        <v>8.31</v>
      </c>
      <c r="L410" s="148">
        <v>5.31</v>
      </c>
      <c r="M410" s="117"/>
      <c r="N410" s="117"/>
      <c r="O410" s="117"/>
      <c r="P410" s="117"/>
      <c r="Q410" s="117"/>
      <c r="R410" s="117"/>
      <c r="S410" s="117"/>
      <c r="AG410" s="117"/>
    </row>
    <row r="411" spans="1:33">
      <c r="E411" s="177">
        <v>0.54180555555555554</v>
      </c>
      <c r="G411" s="148">
        <v>14.8</v>
      </c>
      <c r="H411" s="148">
        <v>8.0299999999999994</v>
      </c>
      <c r="I411" s="148">
        <v>5.24</v>
      </c>
      <c r="J411" s="148">
        <v>14.76</v>
      </c>
      <c r="K411" s="148">
        <v>8.31</v>
      </c>
      <c r="L411" s="148">
        <v>5.3</v>
      </c>
      <c r="M411" s="117"/>
      <c r="N411" s="117"/>
      <c r="O411" s="117"/>
      <c r="P411" s="117"/>
      <c r="Q411" s="117"/>
      <c r="R411" s="117"/>
      <c r="S411" s="117"/>
      <c r="AG411" s="117"/>
    </row>
    <row r="412" spans="1:33">
      <c r="E412" s="177">
        <v>0.54192129629629626</v>
      </c>
      <c r="G412" s="148">
        <v>14.8</v>
      </c>
      <c r="H412" s="148">
        <v>8.0299999999999994</v>
      </c>
      <c r="I412" s="148">
        <v>5.22</v>
      </c>
      <c r="J412" s="148">
        <v>14.76</v>
      </c>
      <c r="K412" s="148">
        <v>8.31</v>
      </c>
      <c r="L412" s="148">
        <v>5.28</v>
      </c>
      <c r="M412" s="117"/>
      <c r="N412" s="117"/>
      <c r="O412" s="117"/>
      <c r="P412" s="117"/>
      <c r="Q412" s="117"/>
      <c r="R412" s="117"/>
      <c r="S412" s="117"/>
      <c r="AG412" s="117"/>
    </row>
    <row r="413" spans="1:33">
      <c r="E413" s="177">
        <v>0.54203703703703698</v>
      </c>
      <c r="G413" s="148">
        <v>14.8</v>
      </c>
      <c r="H413" s="148">
        <v>8.0299999999999994</v>
      </c>
      <c r="I413" s="148">
        <v>5.19</v>
      </c>
      <c r="J413" s="148">
        <v>14.76</v>
      </c>
      <c r="K413" s="148">
        <v>8.31</v>
      </c>
      <c r="L413" s="148">
        <v>5.26</v>
      </c>
      <c r="M413" s="117"/>
      <c r="N413" s="117"/>
      <c r="O413" s="117"/>
      <c r="P413" s="117"/>
      <c r="Q413" s="117"/>
      <c r="R413" s="117"/>
      <c r="S413" s="117"/>
      <c r="AG413" s="117"/>
    </row>
    <row r="414" spans="1:33">
      <c r="A414" s="134"/>
      <c r="E414" s="177">
        <v>0.54215277777777782</v>
      </c>
      <c r="G414" s="148">
        <v>14.8</v>
      </c>
      <c r="H414" s="148">
        <v>8.0299999999999994</v>
      </c>
      <c r="I414" s="148">
        <v>5.17</v>
      </c>
      <c r="J414" s="148">
        <v>14.76</v>
      </c>
      <c r="K414" s="148">
        <v>8.31</v>
      </c>
      <c r="L414" s="148">
        <v>5.25</v>
      </c>
      <c r="M414" s="117"/>
      <c r="N414" s="117"/>
      <c r="O414" s="117"/>
      <c r="P414" s="117"/>
      <c r="Q414" s="117"/>
      <c r="R414" s="117"/>
      <c r="S414" s="117"/>
      <c r="AG414" s="117"/>
    </row>
    <row r="415" spans="1:33">
      <c r="E415" s="177">
        <v>0.54226851851851854</v>
      </c>
      <c r="G415" s="148">
        <v>14.8</v>
      </c>
      <c r="H415" s="148">
        <v>8.0299999999999994</v>
      </c>
      <c r="I415" s="148">
        <v>5.15</v>
      </c>
      <c r="J415" s="148">
        <v>14.76</v>
      </c>
      <c r="K415" s="148">
        <v>8.31</v>
      </c>
      <c r="L415" s="148">
        <v>5.23</v>
      </c>
      <c r="M415" s="117"/>
      <c r="N415" s="117"/>
      <c r="O415" s="117"/>
      <c r="P415" s="117"/>
      <c r="Q415" s="117"/>
      <c r="R415" s="117"/>
      <c r="S415" s="117"/>
      <c r="AG415" s="117"/>
    </row>
    <row r="416" spans="1:33">
      <c r="E416" s="177">
        <v>0.54238425925925926</v>
      </c>
      <c r="G416" s="148">
        <v>14.8</v>
      </c>
      <c r="H416" s="148">
        <v>8.0299999999999994</v>
      </c>
      <c r="I416" s="148">
        <v>5.13</v>
      </c>
      <c r="J416" s="148">
        <v>14.76</v>
      </c>
      <c r="K416" s="148">
        <v>8.31</v>
      </c>
      <c r="L416" s="148">
        <v>5.21</v>
      </c>
      <c r="M416" s="117"/>
      <c r="N416" s="117"/>
      <c r="O416" s="117"/>
      <c r="P416" s="117"/>
      <c r="Q416" s="117"/>
      <c r="R416" s="117"/>
      <c r="S416" s="117"/>
      <c r="AG416" s="117"/>
    </row>
    <row r="417" spans="5:33">
      <c r="E417" s="177">
        <v>0.54249999999999998</v>
      </c>
      <c r="G417" s="148">
        <v>14.8</v>
      </c>
      <c r="H417" s="148">
        <v>8.0299999999999994</v>
      </c>
      <c r="I417" s="148">
        <v>5.12</v>
      </c>
      <c r="J417" s="148">
        <v>14.76</v>
      </c>
      <c r="K417" s="148">
        <v>8.31</v>
      </c>
      <c r="L417" s="148">
        <v>5.2</v>
      </c>
      <c r="M417" s="117"/>
      <c r="N417" s="117"/>
      <c r="O417" s="117"/>
      <c r="P417" s="117"/>
      <c r="Q417" s="117"/>
      <c r="R417" s="117"/>
      <c r="S417" s="117"/>
      <c r="AG417" s="117"/>
    </row>
    <row r="418" spans="5:33">
      <c r="E418" s="177">
        <v>0.5426157407407407</v>
      </c>
      <c r="G418" s="148">
        <v>14.91</v>
      </c>
      <c r="H418" s="148">
        <v>8.0399999999999991</v>
      </c>
      <c r="I418" s="148">
        <v>7.29</v>
      </c>
      <c r="J418" s="148">
        <v>14.85</v>
      </c>
      <c r="K418" s="148">
        <v>8.32</v>
      </c>
      <c r="L418" s="148">
        <v>7.86</v>
      </c>
      <c r="M418" s="117"/>
      <c r="N418" s="117"/>
      <c r="O418" s="117"/>
      <c r="P418" s="117"/>
      <c r="Q418" s="117"/>
      <c r="R418" s="117"/>
      <c r="S418" s="117"/>
      <c r="AG418" s="117"/>
    </row>
    <row r="419" spans="5:33">
      <c r="E419" s="177">
        <v>0.54273148148148143</v>
      </c>
      <c r="G419" s="148">
        <v>14.93</v>
      </c>
      <c r="H419" s="148">
        <v>8.0399999999999991</v>
      </c>
      <c r="I419" s="148">
        <v>8.26</v>
      </c>
      <c r="J419" s="148">
        <v>14.87</v>
      </c>
      <c r="K419" s="148">
        <v>8.33</v>
      </c>
      <c r="L419" s="148">
        <v>9.0399999999999991</v>
      </c>
      <c r="M419" s="117"/>
      <c r="N419" s="117"/>
      <c r="O419" s="117"/>
      <c r="P419" s="117"/>
      <c r="Q419" s="117"/>
      <c r="R419" s="117"/>
      <c r="S419" s="117"/>
      <c r="AG419" s="117"/>
    </row>
    <row r="420" spans="5:33">
      <c r="E420" s="177">
        <v>0.54284722222222226</v>
      </c>
      <c r="G420" s="148">
        <v>14.93</v>
      </c>
      <c r="H420" s="148">
        <v>8.0500000000000007</v>
      </c>
      <c r="I420" s="148">
        <v>8.65</v>
      </c>
      <c r="J420" s="148">
        <v>14.88</v>
      </c>
      <c r="K420" s="148">
        <v>8.34</v>
      </c>
      <c r="L420" s="148">
        <v>9.19</v>
      </c>
      <c r="M420" s="117"/>
      <c r="N420" s="117"/>
      <c r="O420" s="117"/>
      <c r="P420" s="117"/>
      <c r="Q420" s="117"/>
      <c r="R420" s="117"/>
      <c r="S420" s="117"/>
      <c r="AG420" s="117"/>
    </row>
    <row r="421" spans="5:33">
      <c r="E421" s="177">
        <v>0.54296296296296298</v>
      </c>
      <c r="G421" s="148">
        <v>14.93</v>
      </c>
      <c r="H421" s="148">
        <v>8.0500000000000007</v>
      </c>
      <c r="I421" s="148">
        <v>8.67</v>
      </c>
      <c r="J421" s="148">
        <v>14.88</v>
      </c>
      <c r="K421" s="148">
        <v>8.34</v>
      </c>
      <c r="L421" s="148">
        <v>9.1300000000000008</v>
      </c>
      <c r="M421" s="117"/>
      <c r="N421" s="117"/>
      <c r="O421" s="117"/>
      <c r="P421" s="117"/>
      <c r="Q421" s="117"/>
      <c r="R421" s="117"/>
      <c r="S421" s="117"/>
      <c r="AG421" s="117"/>
    </row>
    <row r="422" spans="5:33">
      <c r="E422" s="177">
        <v>0.5430787037037037</v>
      </c>
      <c r="G422" s="148">
        <v>14.94</v>
      </c>
      <c r="H422" s="148">
        <v>8.0500000000000007</v>
      </c>
      <c r="I422" s="148">
        <v>8.59</v>
      </c>
      <c r="J422" s="148">
        <v>14.88</v>
      </c>
      <c r="K422" s="148">
        <v>8.34</v>
      </c>
      <c r="L422" s="148">
        <v>8.84</v>
      </c>
      <c r="M422" s="117"/>
      <c r="N422" s="117"/>
      <c r="O422" s="117"/>
      <c r="P422" s="117"/>
      <c r="Q422" s="117"/>
      <c r="R422" s="117"/>
      <c r="S422" s="117"/>
      <c r="AG422" s="117"/>
    </row>
    <row r="423" spans="5:33">
      <c r="E423" s="177">
        <v>0.54319444444444442</v>
      </c>
      <c r="G423" s="148">
        <v>14.94</v>
      </c>
      <c r="H423" s="148">
        <v>8.0500000000000007</v>
      </c>
      <c r="I423" s="148">
        <v>8.33</v>
      </c>
      <c r="J423" s="148">
        <v>14.88</v>
      </c>
      <c r="K423" s="148">
        <v>8.34</v>
      </c>
      <c r="L423" s="148">
        <v>8.6</v>
      </c>
      <c r="M423" s="117"/>
      <c r="N423" s="117"/>
      <c r="O423" s="117"/>
      <c r="P423" s="117"/>
      <c r="Q423" s="117"/>
      <c r="R423" s="117"/>
      <c r="S423" s="117"/>
      <c r="AG423" s="117"/>
    </row>
    <row r="424" spans="5:33">
      <c r="E424" s="177">
        <v>0.54331018518518515</v>
      </c>
      <c r="G424" s="148">
        <v>14.94</v>
      </c>
      <c r="H424" s="148">
        <v>8.0500000000000007</v>
      </c>
      <c r="I424" s="148">
        <v>8.1</v>
      </c>
      <c r="J424" s="148">
        <v>14.88</v>
      </c>
      <c r="K424" s="148">
        <v>8.34</v>
      </c>
      <c r="L424" s="148">
        <v>8.3699999999999992</v>
      </c>
      <c r="M424" s="117"/>
      <c r="N424" s="117"/>
      <c r="O424" s="117"/>
      <c r="P424" s="117"/>
      <c r="Q424" s="117"/>
      <c r="R424" s="117"/>
      <c r="S424" s="117"/>
      <c r="AG424" s="117"/>
    </row>
    <row r="425" spans="5:33">
      <c r="E425" s="177">
        <v>0.54342592592592587</v>
      </c>
      <c r="G425" s="148">
        <v>14.94</v>
      </c>
      <c r="H425" s="148">
        <v>8.0500000000000007</v>
      </c>
      <c r="I425" s="148">
        <v>7.92</v>
      </c>
      <c r="J425" s="148">
        <v>14.89</v>
      </c>
      <c r="K425" s="148">
        <v>8.34</v>
      </c>
      <c r="L425" s="148">
        <v>8.2799999999999994</v>
      </c>
      <c r="M425" s="117"/>
      <c r="N425" s="117"/>
      <c r="O425" s="117"/>
      <c r="P425" s="117"/>
      <c r="Q425" s="117"/>
      <c r="R425" s="117"/>
      <c r="S425" s="117"/>
      <c r="AG425" s="117"/>
    </row>
    <row r="426" spans="5:33">
      <c r="E426" s="177">
        <v>0.5435416666666667</v>
      </c>
      <c r="G426" s="148">
        <v>14.94</v>
      </c>
      <c r="H426" s="148">
        <v>8.0500000000000007</v>
      </c>
      <c r="I426" s="148">
        <v>7.79</v>
      </c>
      <c r="J426" s="148">
        <v>14.89</v>
      </c>
      <c r="K426" s="148">
        <v>8.34</v>
      </c>
      <c r="L426" s="148">
        <v>8.16</v>
      </c>
      <c r="M426" s="117"/>
      <c r="N426" s="117"/>
      <c r="O426" s="117"/>
      <c r="P426" s="117"/>
      <c r="Q426" s="117"/>
      <c r="R426" s="117"/>
      <c r="S426" s="117"/>
      <c r="AG426" s="117"/>
    </row>
    <row r="427" spans="5:33">
      <c r="E427" s="177">
        <v>0.54365740740740742</v>
      </c>
      <c r="G427" s="148">
        <v>14.94</v>
      </c>
      <c r="H427" s="148">
        <v>8.0500000000000007</v>
      </c>
      <c r="I427" s="148">
        <v>7.68</v>
      </c>
      <c r="J427" s="148">
        <v>14.89</v>
      </c>
      <c r="K427" s="148">
        <v>8.34</v>
      </c>
      <c r="L427" s="148">
        <v>7.9</v>
      </c>
      <c r="M427" s="117"/>
      <c r="N427" s="117"/>
      <c r="O427" s="117"/>
      <c r="P427" s="117"/>
      <c r="Q427" s="117"/>
      <c r="R427" s="117"/>
      <c r="S427" s="117"/>
      <c r="AG427" s="117"/>
    </row>
    <row r="428" spans="5:33">
      <c r="M428" s="117"/>
      <c r="N428" s="117"/>
      <c r="O428" s="117"/>
      <c r="P428" s="117"/>
      <c r="Q428" s="117"/>
      <c r="R428" s="117"/>
      <c r="S428" s="117"/>
      <c r="AG428" s="117"/>
    </row>
    <row r="429" spans="5:33">
      <c r="M429" s="117"/>
      <c r="N429" s="117"/>
      <c r="O429" s="117"/>
      <c r="P429" s="117"/>
      <c r="Q429" s="117"/>
      <c r="R429" s="117"/>
      <c r="S429" s="117"/>
      <c r="AG429" s="117"/>
    </row>
    <row r="430" spans="5:33">
      <c r="M430" s="117"/>
      <c r="N430" s="117"/>
      <c r="O430" s="117"/>
      <c r="P430" s="117"/>
      <c r="Q430" s="117"/>
      <c r="R430" s="117"/>
      <c r="S430" s="117"/>
      <c r="AG430" s="117"/>
    </row>
    <row r="431" spans="5:33">
      <c r="M431" s="117"/>
      <c r="N431" s="117"/>
      <c r="O431" s="117"/>
      <c r="P431" s="117"/>
      <c r="Q431" s="117"/>
      <c r="R431" s="117"/>
      <c r="S431" s="117"/>
      <c r="AG431" s="117"/>
    </row>
    <row r="432" spans="5:33">
      <c r="M432" s="117"/>
      <c r="N432" s="117"/>
      <c r="O432" s="117"/>
      <c r="P432" s="117"/>
      <c r="Q432" s="117"/>
      <c r="R432" s="117"/>
      <c r="S432" s="117"/>
      <c r="AG432" s="117"/>
    </row>
    <row r="433" spans="1:33">
      <c r="M433" s="117"/>
      <c r="N433" s="117"/>
      <c r="O433" s="117"/>
      <c r="P433" s="117"/>
      <c r="Q433" s="117"/>
      <c r="R433" s="117"/>
      <c r="S433" s="117"/>
      <c r="AG433" s="117"/>
    </row>
    <row r="434" spans="1:33">
      <c r="M434" s="117"/>
      <c r="N434" s="117"/>
      <c r="O434" s="117"/>
      <c r="P434" s="117"/>
      <c r="Q434" s="117"/>
      <c r="R434" s="117"/>
      <c r="S434" s="117"/>
      <c r="AG434" s="117"/>
    </row>
    <row r="435" spans="1:33">
      <c r="M435" s="117"/>
      <c r="N435" s="117"/>
      <c r="O435" s="117"/>
      <c r="P435" s="117"/>
      <c r="Q435" s="117"/>
      <c r="R435" s="117"/>
      <c r="S435" s="117"/>
      <c r="AG435" s="117"/>
    </row>
    <row r="436" spans="1:33">
      <c r="M436" s="117"/>
      <c r="N436" s="117"/>
      <c r="O436" s="117"/>
      <c r="P436" s="117"/>
      <c r="Q436" s="117"/>
      <c r="R436" s="117"/>
      <c r="S436" s="117"/>
      <c r="AG436" s="117"/>
    </row>
    <row r="437" spans="1:33">
      <c r="M437" s="117"/>
      <c r="N437" s="117"/>
      <c r="O437" s="117"/>
      <c r="P437" s="117"/>
      <c r="Q437" s="117"/>
      <c r="R437" s="117"/>
      <c r="S437" s="117"/>
      <c r="AG437" s="117"/>
    </row>
    <row r="438" spans="1:33">
      <c r="A438" s="134"/>
      <c r="M438" s="117"/>
      <c r="N438" s="117"/>
      <c r="O438" s="117"/>
      <c r="P438" s="117"/>
      <c r="Q438" s="117"/>
      <c r="R438" s="117"/>
      <c r="S438" s="117"/>
      <c r="AG438" s="117"/>
    </row>
    <row r="439" spans="1:33">
      <c r="M439" s="117"/>
      <c r="N439" s="117"/>
      <c r="O439" s="117"/>
      <c r="P439" s="117"/>
      <c r="Q439" s="117"/>
      <c r="R439" s="117"/>
      <c r="S439" s="117"/>
      <c r="AG439" s="117"/>
    </row>
    <row r="440" spans="1:33">
      <c r="M440" s="117"/>
      <c r="N440" s="117"/>
      <c r="O440" s="117"/>
      <c r="P440" s="117"/>
      <c r="Q440" s="117"/>
      <c r="R440" s="117"/>
      <c r="S440" s="117"/>
      <c r="AG440" s="117"/>
    </row>
    <row r="441" spans="1:33">
      <c r="M441" s="117"/>
      <c r="N441" s="117"/>
      <c r="O441" s="117"/>
      <c r="P441" s="117"/>
      <c r="Q441" s="117"/>
      <c r="R441" s="117"/>
      <c r="S441" s="117"/>
      <c r="AG441" s="117"/>
    </row>
    <row r="442" spans="1:33">
      <c r="M442" s="117"/>
      <c r="N442" s="117"/>
      <c r="O442" s="117"/>
      <c r="P442" s="117"/>
      <c r="Q442" s="117"/>
      <c r="R442" s="117"/>
      <c r="S442" s="117"/>
      <c r="AG442" s="117"/>
    </row>
    <row r="443" spans="1:33">
      <c r="M443" s="117"/>
      <c r="N443" s="117"/>
      <c r="O443" s="117"/>
      <c r="P443" s="117"/>
      <c r="Q443" s="117"/>
      <c r="R443" s="117"/>
      <c r="S443" s="117"/>
      <c r="AG443" s="117"/>
    </row>
    <row r="444" spans="1:33">
      <c r="M444" s="117"/>
      <c r="N444" s="117"/>
      <c r="O444" s="117"/>
      <c r="P444" s="117"/>
      <c r="Q444" s="117"/>
      <c r="R444" s="117"/>
      <c r="S444" s="117"/>
      <c r="AG444" s="117"/>
    </row>
    <row r="445" spans="1:33">
      <c r="M445" s="117"/>
      <c r="N445" s="117"/>
      <c r="O445" s="117"/>
      <c r="P445" s="117"/>
      <c r="Q445" s="117"/>
      <c r="R445" s="117"/>
      <c r="S445" s="117"/>
      <c r="AG445" s="117"/>
    </row>
    <row r="446" spans="1:33">
      <c r="M446" s="117"/>
      <c r="N446" s="117"/>
      <c r="O446" s="117"/>
      <c r="P446" s="117"/>
      <c r="Q446" s="117"/>
      <c r="R446" s="117"/>
      <c r="S446" s="117"/>
      <c r="AG446" s="117"/>
    </row>
    <row r="447" spans="1:33">
      <c r="M447" s="117"/>
      <c r="N447" s="117"/>
      <c r="O447" s="117"/>
      <c r="P447" s="117"/>
      <c r="Q447" s="117"/>
      <c r="R447" s="117"/>
      <c r="S447" s="117"/>
      <c r="AG447" s="117"/>
    </row>
    <row r="448" spans="1:33">
      <c r="M448" s="117"/>
      <c r="N448" s="117"/>
      <c r="O448" s="117"/>
      <c r="P448" s="117"/>
      <c r="Q448" s="117"/>
      <c r="R448" s="117"/>
      <c r="S448" s="117"/>
      <c r="AG448" s="117"/>
    </row>
    <row r="449" spans="1:33">
      <c r="M449" s="117"/>
      <c r="N449" s="117"/>
      <c r="O449" s="117"/>
      <c r="P449" s="117"/>
      <c r="Q449" s="117"/>
      <c r="R449" s="117"/>
      <c r="S449" s="117"/>
      <c r="AG449" s="117"/>
    </row>
    <row r="450" spans="1:33">
      <c r="M450" s="117"/>
      <c r="N450" s="117"/>
      <c r="O450" s="117"/>
      <c r="P450" s="117"/>
      <c r="Q450" s="117"/>
      <c r="R450" s="117"/>
      <c r="S450" s="117"/>
      <c r="AG450" s="117"/>
    </row>
    <row r="451" spans="1:33">
      <c r="M451" s="117"/>
      <c r="N451" s="117"/>
      <c r="O451" s="117"/>
      <c r="P451" s="117"/>
      <c r="Q451" s="117"/>
      <c r="R451" s="117"/>
      <c r="S451" s="117"/>
      <c r="AG451" s="117"/>
    </row>
    <row r="452" spans="1:33">
      <c r="M452" s="117"/>
      <c r="N452" s="117"/>
      <c r="O452" s="117"/>
      <c r="P452" s="117"/>
      <c r="Q452" s="117"/>
      <c r="R452" s="117"/>
      <c r="S452" s="117"/>
      <c r="AG452" s="117"/>
    </row>
    <row r="453" spans="1:33">
      <c r="M453" s="117"/>
      <c r="N453" s="117"/>
      <c r="O453" s="117"/>
      <c r="P453" s="117"/>
      <c r="Q453" s="117"/>
      <c r="R453" s="117"/>
      <c r="S453" s="117"/>
      <c r="AG453" s="117"/>
    </row>
    <row r="454" spans="1:33">
      <c r="M454" s="117"/>
      <c r="N454" s="117"/>
      <c r="O454" s="117"/>
      <c r="P454" s="117"/>
      <c r="Q454" s="117"/>
      <c r="R454" s="117"/>
      <c r="S454" s="117"/>
      <c r="AG454" s="117"/>
    </row>
    <row r="455" spans="1:33">
      <c r="M455" s="117"/>
      <c r="N455" s="117"/>
      <c r="O455" s="117"/>
      <c r="P455" s="117"/>
      <c r="Q455" s="117"/>
      <c r="R455" s="117"/>
      <c r="S455" s="117"/>
      <c r="AG455" s="117"/>
    </row>
    <row r="456" spans="1:33">
      <c r="M456" s="117"/>
      <c r="N456" s="117"/>
      <c r="O456" s="117"/>
      <c r="P456" s="117"/>
      <c r="Q456" s="117"/>
      <c r="R456" s="117"/>
      <c r="S456" s="117"/>
      <c r="AG456" s="117"/>
    </row>
    <row r="457" spans="1:33">
      <c r="M457" s="117"/>
      <c r="N457" s="117"/>
      <c r="O457" s="117"/>
      <c r="P457" s="117"/>
      <c r="Q457" s="117"/>
      <c r="R457" s="117"/>
      <c r="S457" s="117"/>
      <c r="AG457" s="117"/>
    </row>
    <row r="458" spans="1:33">
      <c r="M458" s="117"/>
      <c r="N458" s="117"/>
      <c r="O458" s="117"/>
      <c r="P458" s="117"/>
      <c r="Q458" s="117"/>
      <c r="R458" s="117"/>
      <c r="S458" s="117"/>
      <c r="AG458" s="117"/>
    </row>
    <row r="459" spans="1:33">
      <c r="M459" s="117"/>
      <c r="N459" s="117"/>
      <c r="O459" s="117"/>
      <c r="P459" s="117"/>
      <c r="Q459" s="117"/>
      <c r="R459" s="117"/>
      <c r="S459" s="117"/>
      <c r="AG459" s="117"/>
    </row>
    <row r="460" spans="1:33">
      <c r="M460" s="117"/>
      <c r="N460" s="117"/>
      <c r="O460" s="117"/>
      <c r="P460" s="117"/>
      <c r="Q460" s="117"/>
      <c r="R460" s="117"/>
      <c r="S460" s="117"/>
      <c r="AG460" s="117"/>
    </row>
    <row r="461" spans="1:33">
      <c r="M461" s="117"/>
      <c r="N461" s="117"/>
      <c r="O461" s="117"/>
      <c r="P461" s="117"/>
      <c r="Q461" s="117"/>
      <c r="R461" s="117"/>
      <c r="S461" s="117"/>
      <c r="AG461" s="117"/>
    </row>
    <row r="462" spans="1:33">
      <c r="A462" s="134"/>
      <c r="M462" s="117"/>
      <c r="N462" s="117"/>
      <c r="O462" s="117"/>
      <c r="P462" s="117"/>
      <c r="Q462" s="117"/>
      <c r="R462" s="117"/>
      <c r="S462" s="117"/>
      <c r="AG462" s="117"/>
    </row>
    <row r="463" spans="1:33">
      <c r="M463" s="117"/>
      <c r="N463" s="117"/>
      <c r="O463" s="117"/>
      <c r="P463" s="117"/>
      <c r="Q463" s="117"/>
      <c r="R463" s="117"/>
      <c r="S463" s="117"/>
      <c r="AG463" s="117"/>
    </row>
    <row r="464" spans="1:33">
      <c r="M464" s="117"/>
      <c r="N464" s="117"/>
      <c r="O464" s="117"/>
      <c r="P464" s="117"/>
      <c r="Q464" s="117"/>
      <c r="R464" s="117"/>
      <c r="S464" s="117"/>
      <c r="AG464" s="117"/>
    </row>
    <row r="465" spans="13:33">
      <c r="M465" s="117"/>
      <c r="N465" s="117"/>
      <c r="O465" s="117"/>
      <c r="P465" s="117"/>
      <c r="Q465" s="117"/>
      <c r="R465" s="117"/>
      <c r="S465" s="117"/>
      <c r="AG465" s="117"/>
    </row>
    <row r="466" spans="13:33">
      <c r="M466" s="117"/>
      <c r="N466" s="117"/>
      <c r="O466" s="117"/>
      <c r="P466" s="117"/>
      <c r="Q466" s="117"/>
      <c r="R466" s="117"/>
      <c r="S466" s="117"/>
      <c r="AG466" s="117"/>
    </row>
    <row r="467" spans="13:33">
      <c r="M467" s="117"/>
      <c r="N467" s="117"/>
      <c r="O467" s="117"/>
      <c r="P467" s="117"/>
      <c r="Q467" s="117"/>
      <c r="R467" s="117"/>
      <c r="S467" s="117"/>
      <c r="AG467" s="117"/>
    </row>
    <row r="468" spans="13:33">
      <c r="M468" s="117"/>
      <c r="N468" s="117"/>
      <c r="O468" s="117"/>
      <c r="P468" s="117"/>
      <c r="Q468" s="117"/>
      <c r="R468" s="117"/>
      <c r="S468" s="117"/>
      <c r="AG468" s="117"/>
    </row>
    <row r="469" spans="13:33">
      <c r="M469" s="117"/>
      <c r="N469" s="117"/>
      <c r="O469" s="117"/>
      <c r="P469" s="117"/>
      <c r="Q469" s="117"/>
      <c r="R469" s="117"/>
      <c r="S469" s="117"/>
      <c r="AG469" s="117"/>
    </row>
    <row r="470" spans="13:33">
      <c r="M470" s="117"/>
      <c r="N470" s="117"/>
      <c r="O470" s="117"/>
      <c r="P470" s="117"/>
      <c r="Q470" s="117"/>
      <c r="R470" s="117"/>
      <c r="S470" s="117"/>
      <c r="AG470" s="117"/>
    </row>
    <row r="471" spans="13:33">
      <c r="M471" s="117"/>
      <c r="N471" s="117"/>
      <c r="O471" s="117"/>
      <c r="P471" s="117"/>
      <c r="Q471" s="117"/>
      <c r="R471" s="117"/>
      <c r="S471" s="117"/>
      <c r="AG471" s="117"/>
    </row>
    <row r="472" spans="13:33">
      <c r="M472" s="117"/>
      <c r="N472" s="117"/>
      <c r="O472" s="117"/>
      <c r="P472" s="117"/>
      <c r="Q472" s="117"/>
      <c r="R472" s="117"/>
      <c r="S472" s="117"/>
      <c r="AG472" s="117"/>
    </row>
    <row r="473" spans="13:33">
      <c r="M473" s="117"/>
      <c r="N473" s="117"/>
      <c r="O473" s="117"/>
      <c r="P473" s="117"/>
      <c r="Q473" s="117"/>
      <c r="R473" s="117"/>
      <c r="S473" s="117"/>
      <c r="AG473" s="117"/>
    </row>
    <row r="474" spans="13:33">
      <c r="M474" s="117"/>
      <c r="N474" s="117"/>
      <c r="O474" s="117"/>
      <c r="P474" s="117"/>
      <c r="Q474" s="117"/>
      <c r="R474" s="117"/>
      <c r="S474" s="117"/>
      <c r="AG474" s="117"/>
    </row>
    <row r="475" spans="13:33">
      <c r="M475" s="117"/>
      <c r="N475" s="117"/>
      <c r="O475" s="117"/>
      <c r="P475" s="117"/>
      <c r="Q475" s="117"/>
      <c r="R475" s="117"/>
      <c r="S475" s="117"/>
      <c r="AG475" s="117"/>
    </row>
    <row r="476" spans="13:33">
      <c r="M476" s="117"/>
      <c r="N476" s="117"/>
      <c r="O476" s="117"/>
      <c r="P476" s="117"/>
      <c r="Q476" s="117"/>
      <c r="R476" s="117"/>
      <c r="S476" s="117"/>
      <c r="AG476" s="117"/>
    </row>
    <row r="477" spans="13:33">
      <c r="M477" s="117"/>
      <c r="N477" s="117"/>
      <c r="O477" s="117"/>
      <c r="P477" s="117"/>
      <c r="Q477" s="117"/>
      <c r="R477" s="117"/>
      <c r="S477" s="117"/>
      <c r="AG477" s="117"/>
    </row>
    <row r="478" spans="13:33">
      <c r="M478" s="117"/>
      <c r="N478" s="117"/>
      <c r="O478" s="117"/>
      <c r="P478" s="117"/>
      <c r="Q478" s="117"/>
      <c r="R478" s="117"/>
      <c r="S478" s="117"/>
      <c r="AG478" s="117"/>
    </row>
    <row r="479" spans="13:33">
      <c r="M479" s="117"/>
      <c r="N479" s="117"/>
      <c r="O479" s="117"/>
      <c r="P479" s="117"/>
      <c r="Q479" s="117"/>
      <c r="R479" s="117"/>
      <c r="S479" s="117"/>
      <c r="AG479" s="117"/>
    </row>
    <row r="480" spans="13:33">
      <c r="M480" s="117"/>
      <c r="N480" s="117"/>
      <c r="O480" s="117"/>
      <c r="P480" s="117"/>
      <c r="Q480" s="117"/>
      <c r="R480" s="117"/>
      <c r="S480" s="117"/>
      <c r="AG480" s="117"/>
    </row>
    <row r="481" spans="1:33">
      <c r="M481" s="117"/>
      <c r="N481" s="117"/>
      <c r="O481" s="117"/>
      <c r="P481" s="117"/>
      <c r="Q481" s="117"/>
      <c r="R481" s="117"/>
      <c r="S481" s="117"/>
      <c r="AG481" s="117"/>
    </row>
    <row r="482" spans="1:33">
      <c r="M482" s="117"/>
      <c r="N482" s="117"/>
      <c r="O482" s="117"/>
      <c r="P482" s="117"/>
      <c r="Q482" s="117"/>
      <c r="R482" s="117"/>
      <c r="S482" s="117"/>
      <c r="AG482" s="117"/>
    </row>
    <row r="483" spans="1:33">
      <c r="M483" s="117"/>
      <c r="N483" s="117"/>
      <c r="O483" s="117"/>
      <c r="P483" s="117"/>
      <c r="Q483" s="117"/>
      <c r="R483" s="117"/>
      <c r="S483" s="117"/>
      <c r="AG483" s="117"/>
    </row>
    <row r="484" spans="1:33">
      <c r="M484" s="117"/>
      <c r="N484" s="117"/>
      <c r="O484" s="117"/>
      <c r="P484" s="117"/>
      <c r="Q484" s="117"/>
      <c r="R484" s="117"/>
      <c r="S484" s="117"/>
      <c r="AG484" s="117"/>
    </row>
    <row r="485" spans="1:33">
      <c r="M485" s="117"/>
      <c r="N485" s="117"/>
      <c r="O485" s="117"/>
      <c r="P485" s="117"/>
      <c r="Q485" s="117"/>
      <c r="R485" s="117"/>
      <c r="S485" s="117"/>
      <c r="AG485" s="117"/>
    </row>
    <row r="486" spans="1:33">
      <c r="A486" s="134"/>
      <c r="M486" s="117"/>
      <c r="N486" s="117"/>
      <c r="O486" s="117"/>
      <c r="P486" s="117"/>
      <c r="Q486" s="117"/>
      <c r="R486" s="117"/>
      <c r="S486" s="117"/>
      <c r="AG486" s="117"/>
    </row>
    <row r="487" spans="1:33">
      <c r="M487" s="117"/>
      <c r="N487" s="117"/>
      <c r="O487" s="117"/>
      <c r="P487" s="117"/>
      <c r="Q487" s="117"/>
      <c r="R487" s="117"/>
      <c r="S487" s="117"/>
      <c r="AG487" s="117"/>
    </row>
    <row r="488" spans="1:33">
      <c r="M488" s="117"/>
      <c r="N488" s="117"/>
      <c r="O488" s="117"/>
      <c r="P488" s="117"/>
      <c r="Q488" s="117"/>
      <c r="R488" s="117"/>
      <c r="S488" s="117"/>
      <c r="AG488" s="117"/>
    </row>
    <row r="489" spans="1:33">
      <c r="M489" s="117"/>
      <c r="N489" s="117"/>
      <c r="O489" s="117"/>
      <c r="P489" s="117"/>
      <c r="Q489" s="117"/>
      <c r="R489" s="117"/>
      <c r="S489" s="117"/>
      <c r="AG489" s="117"/>
    </row>
    <row r="490" spans="1:33">
      <c r="M490" s="117"/>
      <c r="N490" s="117"/>
      <c r="O490" s="117"/>
      <c r="P490" s="117"/>
      <c r="Q490" s="117"/>
      <c r="R490" s="117"/>
      <c r="S490" s="117"/>
      <c r="AG490" s="117"/>
    </row>
    <row r="491" spans="1:33">
      <c r="M491" s="117"/>
      <c r="N491" s="117"/>
      <c r="O491" s="117"/>
      <c r="P491" s="117"/>
      <c r="Q491" s="117"/>
      <c r="R491" s="117"/>
      <c r="S491" s="117"/>
      <c r="AG491" s="117"/>
    </row>
    <row r="492" spans="1:33">
      <c r="M492" s="117"/>
      <c r="N492" s="117"/>
      <c r="O492" s="117"/>
      <c r="P492" s="117"/>
      <c r="Q492" s="117"/>
      <c r="R492" s="117"/>
      <c r="S492" s="117"/>
      <c r="AG492" s="117"/>
    </row>
    <row r="493" spans="1:33">
      <c r="M493" s="117"/>
      <c r="N493" s="117"/>
      <c r="O493" s="117"/>
      <c r="P493" s="117"/>
      <c r="Q493" s="117"/>
      <c r="R493" s="117"/>
      <c r="S493" s="117"/>
      <c r="AG493" s="117"/>
    </row>
    <row r="494" spans="1:33">
      <c r="M494" s="117"/>
      <c r="N494" s="117"/>
      <c r="O494" s="117"/>
      <c r="P494" s="117"/>
      <c r="Q494" s="117"/>
      <c r="R494" s="117"/>
      <c r="S494" s="117"/>
      <c r="AG494" s="117"/>
    </row>
    <row r="495" spans="1:33">
      <c r="M495" s="117"/>
      <c r="N495" s="117"/>
      <c r="O495" s="117"/>
      <c r="P495" s="117"/>
      <c r="Q495" s="117"/>
      <c r="R495" s="117"/>
      <c r="S495" s="117"/>
      <c r="AG495" s="117"/>
    </row>
    <row r="496" spans="1:33">
      <c r="M496" s="117"/>
      <c r="N496" s="117"/>
      <c r="O496" s="117"/>
      <c r="P496" s="117"/>
      <c r="Q496" s="117"/>
      <c r="R496" s="117"/>
      <c r="S496" s="117"/>
      <c r="AG496" s="117"/>
    </row>
    <row r="497" spans="1:33">
      <c r="M497" s="117"/>
      <c r="N497" s="117"/>
      <c r="O497" s="117"/>
      <c r="P497" s="117"/>
      <c r="Q497" s="117"/>
      <c r="R497" s="117"/>
      <c r="S497" s="117"/>
      <c r="AG497" s="117"/>
    </row>
    <row r="498" spans="1:33">
      <c r="M498" s="117"/>
      <c r="N498" s="117"/>
      <c r="O498" s="117"/>
      <c r="P498" s="117"/>
      <c r="Q498" s="117"/>
      <c r="R498" s="117"/>
      <c r="S498" s="117"/>
      <c r="AG498" s="117"/>
    </row>
    <row r="499" spans="1:33">
      <c r="M499" s="117"/>
      <c r="N499" s="117"/>
      <c r="O499" s="117"/>
      <c r="P499" s="117"/>
      <c r="Q499" s="117"/>
      <c r="R499" s="117"/>
      <c r="S499" s="117"/>
      <c r="AG499" s="117"/>
    </row>
    <row r="500" spans="1:33">
      <c r="M500" s="117"/>
      <c r="N500" s="117"/>
      <c r="O500" s="117"/>
      <c r="P500" s="117"/>
      <c r="Q500" s="117"/>
      <c r="R500" s="117"/>
      <c r="S500" s="117"/>
      <c r="AG500" s="117"/>
    </row>
    <row r="501" spans="1:33">
      <c r="M501" s="117"/>
      <c r="N501" s="117"/>
      <c r="O501" s="117"/>
      <c r="P501" s="117"/>
      <c r="Q501" s="117"/>
      <c r="R501" s="117"/>
      <c r="S501" s="117"/>
      <c r="AG501" s="117"/>
    </row>
    <row r="502" spans="1:33">
      <c r="M502" s="117"/>
      <c r="N502" s="117"/>
      <c r="O502" s="117"/>
      <c r="P502" s="117"/>
      <c r="Q502" s="117"/>
      <c r="R502" s="117"/>
      <c r="S502" s="117"/>
      <c r="AG502" s="117"/>
    </row>
    <row r="503" spans="1:33">
      <c r="M503" s="117"/>
      <c r="N503" s="117"/>
      <c r="O503" s="117"/>
      <c r="P503" s="117"/>
      <c r="Q503" s="117"/>
      <c r="R503" s="117"/>
      <c r="S503" s="117"/>
      <c r="AG503" s="117"/>
    </row>
    <row r="504" spans="1:33">
      <c r="M504" s="117"/>
      <c r="N504" s="117"/>
      <c r="O504" s="117"/>
      <c r="P504" s="117"/>
      <c r="Q504" s="117"/>
      <c r="R504" s="117"/>
      <c r="S504" s="117"/>
      <c r="AG504" s="117"/>
    </row>
    <row r="505" spans="1:33">
      <c r="M505" s="117"/>
      <c r="N505" s="117"/>
      <c r="O505" s="117"/>
      <c r="P505" s="117"/>
      <c r="Q505" s="117"/>
      <c r="R505" s="117"/>
      <c r="S505" s="117"/>
      <c r="AG505" s="117"/>
    </row>
    <row r="506" spans="1:33">
      <c r="M506" s="117"/>
      <c r="N506" s="117"/>
      <c r="O506" s="117"/>
      <c r="P506" s="117"/>
      <c r="Q506" s="117"/>
      <c r="R506" s="117"/>
      <c r="S506" s="117"/>
      <c r="AG506" s="117"/>
    </row>
    <row r="507" spans="1:33">
      <c r="M507" s="117"/>
      <c r="N507" s="117"/>
      <c r="O507" s="117"/>
      <c r="P507" s="117"/>
      <c r="Q507" s="117"/>
      <c r="R507" s="117"/>
      <c r="S507" s="117"/>
      <c r="AG507" s="117"/>
    </row>
    <row r="508" spans="1:33">
      <c r="M508" s="117"/>
      <c r="N508" s="117"/>
      <c r="O508" s="117"/>
      <c r="P508" s="117"/>
      <c r="Q508" s="117"/>
      <c r="R508" s="117"/>
      <c r="S508" s="117"/>
      <c r="AG508" s="117"/>
    </row>
    <row r="509" spans="1:33">
      <c r="M509" s="117"/>
      <c r="N509" s="117"/>
      <c r="O509" s="117"/>
      <c r="P509" s="117"/>
      <c r="Q509" s="117"/>
      <c r="R509" s="117"/>
      <c r="S509" s="117"/>
      <c r="AG509" s="117"/>
    </row>
    <row r="510" spans="1:33">
      <c r="A510" s="134"/>
      <c r="M510" s="117"/>
      <c r="N510" s="117"/>
      <c r="O510" s="117"/>
      <c r="P510" s="117"/>
      <c r="Q510" s="117"/>
      <c r="R510" s="117"/>
      <c r="S510" s="117"/>
      <c r="AG510" s="117"/>
    </row>
    <row r="511" spans="1:33">
      <c r="M511" s="117"/>
      <c r="N511" s="117"/>
      <c r="O511" s="117"/>
      <c r="P511" s="117"/>
      <c r="Q511" s="117"/>
      <c r="R511" s="117"/>
      <c r="S511" s="117"/>
      <c r="AG511" s="117"/>
    </row>
    <row r="512" spans="1:33">
      <c r="M512" s="117"/>
      <c r="N512" s="117"/>
      <c r="O512" s="117"/>
      <c r="P512" s="117"/>
      <c r="Q512" s="117"/>
      <c r="R512" s="117"/>
      <c r="S512" s="117"/>
      <c r="AG512" s="117"/>
    </row>
    <row r="513" spans="13:33">
      <c r="M513" s="117"/>
      <c r="N513" s="117"/>
      <c r="O513" s="117"/>
      <c r="P513" s="117"/>
      <c r="Q513" s="117"/>
      <c r="R513" s="117"/>
      <c r="S513" s="117"/>
      <c r="AG513" s="117"/>
    </row>
    <row r="514" spans="13:33">
      <c r="M514" s="117"/>
      <c r="N514" s="117"/>
      <c r="O514" s="117"/>
      <c r="P514" s="117"/>
      <c r="Q514" s="117"/>
      <c r="R514" s="117"/>
      <c r="S514" s="117"/>
      <c r="AG514" s="117"/>
    </row>
    <row r="515" spans="13:33">
      <c r="M515" s="117"/>
      <c r="N515" s="117"/>
      <c r="O515" s="117"/>
      <c r="P515" s="117"/>
      <c r="Q515" s="117"/>
      <c r="R515" s="117"/>
      <c r="S515" s="117"/>
      <c r="AG515" s="117"/>
    </row>
    <row r="516" spans="13:33">
      <c r="M516" s="117"/>
      <c r="N516" s="117"/>
      <c r="O516" s="117"/>
      <c r="P516" s="117"/>
      <c r="Q516" s="117"/>
      <c r="R516" s="117"/>
      <c r="S516" s="117"/>
      <c r="AG516" s="117"/>
    </row>
    <row r="517" spans="13:33">
      <c r="M517" s="117"/>
      <c r="N517" s="117"/>
      <c r="O517" s="117"/>
      <c r="P517" s="117"/>
      <c r="Q517" s="117"/>
      <c r="R517" s="117"/>
      <c r="S517" s="117"/>
      <c r="AG517" s="117"/>
    </row>
    <row r="518" spans="13:33">
      <c r="M518" s="117"/>
      <c r="N518" s="117"/>
      <c r="O518" s="117"/>
      <c r="P518" s="117"/>
      <c r="Q518" s="117"/>
      <c r="R518" s="117"/>
      <c r="S518" s="117"/>
      <c r="AG518" s="117"/>
    </row>
    <row r="519" spans="13:33">
      <c r="M519" s="117"/>
      <c r="N519" s="117"/>
      <c r="O519" s="117"/>
      <c r="P519" s="117"/>
      <c r="Q519" s="117"/>
      <c r="R519" s="117"/>
      <c r="S519" s="117"/>
      <c r="AG519" s="117"/>
    </row>
    <row r="520" spans="13:33">
      <c r="M520" s="117"/>
      <c r="N520" s="117"/>
      <c r="O520" s="117"/>
      <c r="P520" s="117"/>
      <c r="Q520" s="117"/>
      <c r="R520" s="117"/>
      <c r="S520" s="117"/>
      <c r="AG520" s="117"/>
    </row>
    <row r="521" spans="13:33">
      <c r="M521" s="117"/>
      <c r="N521" s="117"/>
      <c r="O521" s="117"/>
      <c r="P521" s="117"/>
      <c r="Q521" s="117"/>
      <c r="R521" s="117"/>
      <c r="S521" s="117"/>
      <c r="AG521" s="117"/>
    </row>
    <row r="522" spans="13:33">
      <c r="M522" s="117"/>
      <c r="N522" s="117"/>
      <c r="O522" s="117"/>
      <c r="P522" s="117"/>
      <c r="Q522" s="117"/>
      <c r="R522" s="117"/>
      <c r="S522" s="117"/>
      <c r="AG522" s="117"/>
    </row>
    <row r="523" spans="13:33">
      <c r="M523" s="117"/>
      <c r="N523" s="117"/>
      <c r="O523" s="117"/>
      <c r="P523" s="117"/>
      <c r="Q523" s="117"/>
      <c r="R523" s="117"/>
      <c r="S523" s="117"/>
      <c r="AG523" s="117"/>
    </row>
    <row r="524" spans="13:33">
      <c r="M524" s="117"/>
      <c r="N524" s="117"/>
      <c r="O524" s="117"/>
      <c r="P524" s="117"/>
      <c r="Q524" s="117"/>
      <c r="R524" s="117"/>
      <c r="S524" s="117"/>
      <c r="AG524" s="117"/>
    </row>
    <row r="525" spans="13:33">
      <c r="M525" s="117"/>
      <c r="N525" s="117"/>
      <c r="O525" s="117"/>
      <c r="P525" s="117"/>
      <c r="Q525" s="117"/>
      <c r="R525" s="117"/>
      <c r="S525" s="117"/>
      <c r="AG525" s="117"/>
    </row>
    <row r="526" spans="13:33">
      <c r="M526" s="117"/>
      <c r="N526" s="117"/>
      <c r="O526" s="117"/>
      <c r="P526" s="117"/>
      <c r="Q526" s="117"/>
      <c r="R526" s="117"/>
      <c r="S526" s="117"/>
      <c r="AG526" s="117"/>
    </row>
    <row r="527" spans="13:33">
      <c r="M527" s="117"/>
      <c r="N527" s="117"/>
      <c r="O527" s="117"/>
      <c r="P527" s="117"/>
      <c r="Q527" s="117"/>
      <c r="R527" s="117"/>
      <c r="S527" s="117"/>
      <c r="AG527" s="117"/>
    </row>
    <row r="528" spans="13:33">
      <c r="M528" s="117"/>
      <c r="N528" s="117"/>
      <c r="O528" s="117"/>
      <c r="P528" s="117"/>
      <c r="Q528" s="117"/>
      <c r="R528" s="117"/>
      <c r="S528" s="117"/>
      <c r="AG528" s="117"/>
    </row>
    <row r="529" spans="1:33">
      <c r="M529" s="117"/>
      <c r="N529" s="117"/>
      <c r="O529" s="117"/>
      <c r="P529" s="117"/>
      <c r="Q529" s="117"/>
      <c r="R529" s="117"/>
      <c r="S529" s="117"/>
      <c r="AG529" s="117"/>
    </row>
    <row r="530" spans="1:33">
      <c r="M530" s="117"/>
      <c r="N530" s="117"/>
      <c r="O530" s="117"/>
      <c r="P530" s="117"/>
      <c r="Q530" s="117"/>
      <c r="R530" s="117"/>
      <c r="S530" s="117"/>
      <c r="AG530" s="117"/>
    </row>
    <row r="531" spans="1:33">
      <c r="M531" s="117"/>
      <c r="N531" s="117"/>
      <c r="O531" s="117"/>
      <c r="P531" s="117"/>
      <c r="Q531" s="117"/>
      <c r="R531" s="117"/>
      <c r="S531" s="117"/>
      <c r="AG531" s="117"/>
    </row>
    <row r="532" spans="1:33">
      <c r="M532" s="117"/>
      <c r="N532" s="117"/>
      <c r="O532" s="117"/>
      <c r="P532" s="117"/>
      <c r="Q532" s="117"/>
      <c r="R532" s="117"/>
      <c r="S532" s="117"/>
      <c r="AG532" s="117"/>
    </row>
    <row r="533" spans="1:33">
      <c r="M533" s="117"/>
      <c r="N533" s="117"/>
      <c r="O533" s="117"/>
      <c r="P533" s="117"/>
      <c r="Q533" s="117"/>
      <c r="R533" s="117"/>
      <c r="S533" s="117"/>
      <c r="AG533" s="117"/>
    </row>
    <row r="534" spans="1:33">
      <c r="A534" s="134"/>
      <c r="M534" s="117"/>
      <c r="N534" s="117"/>
      <c r="O534" s="117"/>
      <c r="P534" s="117"/>
      <c r="Q534" s="117"/>
      <c r="R534" s="117"/>
      <c r="S534" s="117"/>
      <c r="AG534" s="117"/>
    </row>
    <row r="535" spans="1:33">
      <c r="M535" s="117"/>
      <c r="N535" s="117"/>
      <c r="O535" s="117"/>
      <c r="P535" s="117"/>
      <c r="Q535" s="117"/>
      <c r="R535" s="117"/>
      <c r="S535" s="117"/>
      <c r="AG535" s="117"/>
    </row>
    <row r="536" spans="1:33">
      <c r="M536" s="117"/>
      <c r="N536" s="117"/>
      <c r="O536" s="117"/>
      <c r="P536" s="117"/>
      <c r="Q536" s="117"/>
      <c r="R536" s="117"/>
      <c r="S536" s="117"/>
      <c r="AG536" s="117"/>
    </row>
    <row r="537" spans="1:33">
      <c r="M537" s="117"/>
      <c r="N537" s="117"/>
      <c r="O537" s="117"/>
      <c r="P537" s="117"/>
      <c r="Q537" s="117"/>
      <c r="R537" s="117"/>
      <c r="S537" s="117"/>
      <c r="AG537" s="117"/>
    </row>
    <row r="538" spans="1:33">
      <c r="M538" s="117"/>
      <c r="N538" s="117"/>
      <c r="O538" s="117"/>
      <c r="P538" s="117"/>
      <c r="Q538" s="117"/>
      <c r="R538" s="117"/>
      <c r="S538" s="117"/>
      <c r="AG538" s="117"/>
    </row>
    <row r="539" spans="1:33">
      <c r="M539" s="117"/>
      <c r="N539" s="117"/>
      <c r="O539" s="117"/>
      <c r="P539" s="117"/>
      <c r="Q539" s="117"/>
      <c r="R539" s="117"/>
      <c r="S539" s="117"/>
      <c r="AG539" s="117"/>
    </row>
    <row r="540" spans="1:33">
      <c r="M540" s="117"/>
      <c r="N540" s="117"/>
      <c r="O540" s="117"/>
      <c r="P540" s="117"/>
      <c r="Q540" s="117"/>
      <c r="R540" s="117"/>
      <c r="S540" s="117"/>
      <c r="AG540" s="117"/>
    </row>
    <row r="541" spans="1:33">
      <c r="M541" s="117"/>
      <c r="N541" s="117"/>
      <c r="O541" s="117"/>
      <c r="P541" s="117"/>
      <c r="Q541" s="117"/>
      <c r="R541" s="117"/>
      <c r="S541" s="117"/>
      <c r="AG541" s="117"/>
    </row>
    <row r="542" spans="1:33">
      <c r="M542" s="117"/>
      <c r="N542" s="117"/>
      <c r="O542" s="117"/>
      <c r="P542" s="117"/>
      <c r="Q542" s="117"/>
      <c r="R542" s="117"/>
      <c r="S542" s="117"/>
      <c r="AG542" s="117"/>
    </row>
    <row r="543" spans="1:33">
      <c r="M543" s="117"/>
      <c r="N543" s="117"/>
      <c r="O543" s="117"/>
      <c r="P543" s="117"/>
      <c r="Q543" s="117"/>
      <c r="R543" s="117"/>
      <c r="S543" s="117"/>
      <c r="AG543" s="117"/>
    </row>
    <row r="544" spans="1:33">
      <c r="M544" s="117"/>
      <c r="N544" s="117"/>
      <c r="O544" s="117"/>
      <c r="P544" s="117"/>
      <c r="Q544" s="117"/>
      <c r="R544" s="117"/>
      <c r="S544" s="117"/>
      <c r="AG544" s="117"/>
    </row>
    <row r="545" spans="1:33">
      <c r="M545" s="117"/>
      <c r="N545" s="117"/>
      <c r="O545" s="117"/>
      <c r="P545" s="117"/>
      <c r="Q545" s="117"/>
      <c r="R545" s="117"/>
      <c r="S545" s="117"/>
      <c r="AG545" s="117"/>
    </row>
    <row r="546" spans="1:33">
      <c r="M546" s="117"/>
      <c r="N546" s="117"/>
      <c r="O546" s="117"/>
      <c r="P546" s="117"/>
      <c r="Q546" s="117"/>
      <c r="R546" s="117"/>
      <c r="S546" s="117"/>
      <c r="AG546" s="117"/>
    </row>
    <row r="547" spans="1:33">
      <c r="M547" s="117"/>
      <c r="N547" s="117"/>
      <c r="O547" s="117"/>
      <c r="P547" s="117"/>
      <c r="Q547" s="117"/>
      <c r="R547" s="117"/>
      <c r="S547" s="117"/>
      <c r="AG547" s="117"/>
    </row>
    <row r="548" spans="1:33">
      <c r="M548" s="117"/>
      <c r="N548" s="117"/>
      <c r="O548" s="117"/>
      <c r="P548" s="117"/>
      <c r="Q548" s="117"/>
      <c r="R548" s="117"/>
      <c r="S548" s="117"/>
      <c r="AG548" s="117"/>
    </row>
    <row r="549" spans="1:33">
      <c r="M549" s="117"/>
      <c r="N549" s="117"/>
      <c r="O549" s="117"/>
      <c r="P549" s="117"/>
      <c r="Q549" s="117"/>
      <c r="R549" s="117"/>
      <c r="S549" s="117"/>
      <c r="AG549" s="117"/>
    </row>
    <row r="550" spans="1:33">
      <c r="M550" s="117"/>
      <c r="N550" s="117"/>
      <c r="O550" s="117"/>
      <c r="P550" s="117"/>
      <c r="Q550" s="117"/>
      <c r="R550" s="117"/>
      <c r="S550" s="117"/>
      <c r="AG550" s="117"/>
    </row>
    <row r="551" spans="1:33">
      <c r="M551" s="117"/>
      <c r="N551" s="117"/>
      <c r="O551" s="117"/>
      <c r="P551" s="117"/>
      <c r="Q551" s="117"/>
      <c r="R551" s="117"/>
      <c r="S551" s="117"/>
      <c r="AG551" s="117"/>
    </row>
    <row r="552" spans="1:33">
      <c r="M552" s="117"/>
      <c r="N552" s="117"/>
      <c r="O552" s="117"/>
      <c r="P552" s="117"/>
      <c r="Q552" s="117"/>
      <c r="R552" s="117"/>
      <c r="S552" s="117"/>
      <c r="AG552" s="117"/>
    </row>
    <row r="553" spans="1:33">
      <c r="M553" s="117"/>
      <c r="N553" s="117"/>
      <c r="O553" s="117"/>
      <c r="P553" s="117"/>
      <c r="Q553" s="117"/>
      <c r="R553" s="117"/>
      <c r="S553" s="117"/>
      <c r="AG553" s="117"/>
    </row>
    <row r="554" spans="1:33">
      <c r="M554" s="117"/>
      <c r="N554" s="117"/>
      <c r="O554" s="117"/>
      <c r="P554" s="117"/>
      <c r="Q554" s="117"/>
      <c r="R554" s="117"/>
      <c r="S554" s="117"/>
      <c r="AG554" s="117"/>
    </row>
    <row r="555" spans="1:33">
      <c r="M555" s="117"/>
      <c r="N555" s="117"/>
      <c r="O555" s="117"/>
      <c r="P555" s="117"/>
      <c r="Q555" s="117"/>
      <c r="R555" s="117"/>
      <c r="S555" s="117"/>
      <c r="AG555" s="117"/>
    </row>
    <row r="556" spans="1:33">
      <c r="M556" s="117"/>
      <c r="N556" s="117"/>
      <c r="O556" s="117"/>
      <c r="P556" s="117"/>
      <c r="Q556" s="117"/>
      <c r="R556" s="117"/>
      <c r="S556" s="117"/>
      <c r="AG556" s="117"/>
    </row>
    <row r="557" spans="1:33">
      <c r="M557" s="117"/>
      <c r="N557" s="117"/>
      <c r="O557" s="117"/>
      <c r="P557" s="117"/>
      <c r="Q557" s="117"/>
      <c r="R557" s="117"/>
      <c r="S557" s="117"/>
      <c r="AG557" s="117"/>
    </row>
    <row r="558" spans="1:33">
      <c r="A558" s="134"/>
      <c r="S558" s="150"/>
    </row>
    <row r="582" spans="1:1">
      <c r="A582" s="134"/>
    </row>
    <row r="606" spans="1:1">
      <c r="A606" s="134"/>
    </row>
    <row r="630" spans="1:1">
      <c r="A630" s="134"/>
    </row>
    <row r="654" spans="1:1">
      <c r="A654" s="134"/>
    </row>
    <row r="678" spans="1:1">
      <c r="A678" s="134"/>
    </row>
    <row r="702" spans="1:1">
      <c r="A702" s="134"/>
    </row>
    <row r="726" spans="1:1">
      <c r="A726" s="134"/>
    </row>
  </sheetData>
  <autoFilter ref="A1:A730">
    <filterColumn colId="0"/>
  </autoFilter>
  <mergeCells count="5">
    <mergeCell ref="A4:C4"/>
    <mergeCell ref="G5:I5"/>
    <mergeCell ref="T4:W4"/>
    <mergeCell ref="X4:AA4"/>
    <mergeCell ref="M5:O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L582"/>
  <sheetViews>
    <sheetView topLeftCell="J1" workbookViewId="0">
      <selection activeCell="R1" sqref="R1:R1048576"/>
    </sheetView>
  </sheetViews>
  <sheetFormatPr defaultRowHeight="15"/>
  <cols>
    <col min="1" max="1" width="9.140625" style="54"/>
    <col min="2" max="2" width="12" style="54" bestFit="1" customWidth="1"/>
    <col min="3" max="3" width="9.140625" style="54"/>
    <col min="4" max="4" width="11.5703125" style="94" customWidth="1"/>
    <col min="5" max="12" width="9.140625" style="94"/>
    <col min="13" max="15" width="9.28515625" style="94" bestFit="1" customWidth="1"/>
    <col min="16" max="16" width="12.140625" style="94" bestFit="1" customWidth="1"/>
    <col min="17" max="17" width="12.42578125" style="94" bestFit="1" customWidth="1"/>
    <col min="18" max="18" width="11.140625" style="94" customWidth="1"/>
    <col min="19" max="20" width="9.28515625" style="54" bestFit="1" customWidth="1"/>
    <col min="21" max="22" width="16.5703125" style="54" customWidth="1"/>
    <col min="23" max="23" width="10.5703125" style="54" bestFit="1" customWidth="1"/>
    <col min="24" max="24" width="12.140625" style="54" bestFit="1" customWidth="1"/>
    <col min="25" max="26" width="10.5703125" style="54" bestFit="1" customWidth="1"/>
    <col min="27" max="27" width="12.140625" style="54" customWidth="1"/>
    <col min="28" max="28" width="14.5703125" style="54" customWidth="1"/>
    <col min="29" max="29" width="9.140625" style="54"/>
    <col min="30" max="30" width="12.140625" style="54" customWidth="1"/>
    <col min="31" max="31" width="10.7109375" style="54" customWidth="1"/>
    <col min="32" max="32" width="12" style="94" customWidth="1"/>
    <col min="33" max="33" width="9.140625" style="54"/>
  </cols>
  <sheetData>
    <row r="1" spans="1:33" ht="15.75" thickBot="1">
      <c r="N1" s="59"/>
      <c r="Q1" s="82"/>
    </row>
    <row r="2" spans="1:33">
      <c r="A2" s="83" t="s">
        <v>32</v>
      </c>
      <c r="B2" s="84">
        <f>C2*100000000000</f>
        <v>12922096222906.668</v>
      </c>
      <c r="C2" s="85">
        <v>129.22096222906669</v>
      </c>
      <c r="D2" s="54">
        <f>B2*60</f>
        <v>775325773374400.12</v>
      </c>
      <c r="E2" s="82">
        <f>AE303</f>
        <v>6.9317955957086381</v>
      </c>
      <c r="AF2" s="82"/>
    </row>
    <row r="3" spans="1:33" ht="15.75" thickBot="1">
      <c r="A3" s="86" t="s">
        <v>33</v>
      </c>
      <c r="B3" s="87">
        <v>1</v>
      </c>
      <c r="C3" s="88"/>
    </row>
    <row r="4" spans="1:33" ht="15.75" thickTop="1">
      <c r="A4" s="193" t="s">
        <v>1</v>
      </c>
      <c r="B4" s="193"/>
      <c r="C4" s="193"/>
      <c r="D4" s="165" t="s">
        <v>13</v>
      </c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29" t="s">
        <v>18</v>
      </c>
      <c r="U4" s="129"/>
      <c r="V4" s="129"/>
      <c r="W4" s="129"/>
      <c r="X4" s="94" t="s">
        <v>24</v>
      </c>
      <c r="Y4" s="94"/>
      <c r="Z4" s="94"/>
      <c r="AA4" s="94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172" t="s">
        <v>2</v>
      </c>
      <c r="B5" s="172" t="s">
        <v>3</v>
      </c>
      <c r="C5" s="172" t="s">
        <v>4</v>
      </c>
      <c r="D5" s="76"/>
      <c r="E5" s="95"/>
      <c r="F5" s="71"/>
      <c r="G5" s="191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131" t="s">
        <v>19</v>
      </c>
      <c r="U5" s="96" t="s">
        <v>20</v>
      </c>
      <c r="V5" s="94" t="s">
        <v>23</v>
      </c>
      <c r="W5" s="102" t="s">
        <v>45</v>
      </c>
      <c r="X5" s="94" t="s">
        <v>46</v>
      </c>
      <c r="Y5" s="94" t="s">
        <v>47</v>
      </c>
      <c r="Z5" s="94" t="s">
        <v>48</v>
      </c>
      <c r="AA5" s="94" t="s">
        <v>49</v>
      </c>
      <c r="AB5" s="69"/>
      <c r="AC5" s="69"/>
      <c r="AD5" s="69"/>
      <c r="AE5" s="69"/>
      <c r="AF5" s="69"/>
      <c r="AG5" s="71"/>
    </row>
    <row r="6" spans="1:33">
      <c r="A6" s="172">
        <v>0</v>
      </c>
      <c r="B6" s="172">
        <v>0.14299999999999999</v>
      </c>
      <c r="C6" s="4">
        <f t="shared" ref="C6:C15" si="0">B6/0.0253</f>
        <v>5.6521739130434776</v>
      </c>
      <c r="D6" s="76">
        <f t="shared" ref="D6:D15" si="1">C6/56000</f>
        <v>1.0093167701863352E-4</v>
      </c>
      <c r="E6" s="73">
        <v>0.58013888888888887</v>
      </c>
      <c r="F6" s="71">
        <v>0</v>
      </c>
      <c r="G6" s="99">
        <v>12.14</v>
      </c>
      <c r="H6" s="99">
        <v>7.25</v>
      </c>
      <c r="I6" s="99">
        <v>7.19</v>
      </c>
      <c r="J6" s="99">
        <v>12.24</v>
      </c>
      <c r="K6" s="99">
        <v>6.99</v>
      </c>
      <c r="L6" s="99">
        <v>7.18</v>
      </c>
      <c r="M6" s="59">
        <f>(J6+G6)/2</f>
        <v>12.190000000000001</v>
      </c>
      <c r="N6" s="59">
        <f>(H6+K6)/2</f>
        <v>7.12</v>
      </c>
      <c r="O6" s="59">
        <f>(L6+I6)/2</f>
        <v>7.1850000000000005</v>
      </c>
      <c r="P6" s="60">
        <f>((O6/32000)*(1/((-0.026*M6+1.9067)/1000)))/1.013</f>
        <v>0.13942343659837572</v>
      </c>
      <c r="Q6" s="22">
        <f>POWER(10, -N6)</f>
        <v>7.5857757502918145E-8</v>
      </c>
      <c r="R6" s="61">
        <f>(0.00000000000001*(0.1253*EXP(0.0831*M6)))/Q6</f>
        <v>4.5486927640255776E-8</v>
      </c>
      <c r="S6" s="22">
        <f>POWER(R6, 2)</f>
        <v>2.069060586149865E-15</v>
      </c>
      <c r="T6" s="94">
        <v>298</v>
      </c>
      <c r="U6" s="59">
        <f>273+M6</f>
        <v>285.19</v>
      </c>
      <c r="V6" s="63">
        <f>((1/U6)-(1/298))*5026</f>
        <v>0.75756701466654497</v>
      </c>
      <c r="W6" s="64">
        <f>POWER(10,V6)</f>
        <v>5.7222524618530608</v>
      </c>
      <c r="X6" s="65">
        <f t="shared" ref="X6:X37" si="2">-($B$2/W6)*P6*S6*AB6</f>
        <v>-6.481835840626864E-8</v>
      </c>
      <c r="Y6" s="66">
        <f t="shared" ref="Y6:Y37" si="3">-(AB6+(5*X6))*$B$2*S6*P6/W6</f>
        <v>-6.4607231793882538E-8</v>
      </c>
      <c r="Z6" s="66">
        <f t="shared" ref="Z6:Z37" si="4">-(AB6+5*Y6)*$B$2*P6*S6/W6</f>
        <v>-6.4607919476316248E-8</v>
      </c>
      <c r="AA6" s="67">
        <f t="shared" ref="AA6:AA37" si="5">-(AB6+(10*Z6))*$B$2*P6*S6/W6</f>
        <v>-6.4397476066519969E-8</v>
      </c>
      <c r="AB6" s="75">
        <v>9.9500000000000006E-5</v>
      </c>
      <c r="AC6" s="75">
        <v>1.01E-4</v>
      </c>
      <c r="AD6" s="70">
        <f>AB6*10000</f>
        <v>0.99500000000000011</v>
      </c>
      <c r="AE6" s="70">
        <f>AC6*10000</f>
        <v>1.01</v>
      </c>
      <c r="AF6" s="74">
        <f>(AD6-AE6)*(AD6-AE6)</f>
        <v>2.2499999999999707E-4</v>
      </c>
      <c r="AG6" s="71">
        <v>0</v>
      </c>
    </row>
    <row r="7" spans="1:33">
      <c r="A7" s="172">
        <v>60</v>
      </c>
      <c r="B7" s="172">
        <v>0.14099999999999999</v>
      </c>
      <c r="C7" s="4">
        <f t="shared" si="0"/>
        <v>5.5731225296442686</v>
      </c>
      <c r="D7" s="76">
        <f t="shared" si="1"/>
        <v>9.9520045172219083E-5</v>
      </c>
      <c r="E7" s="73">
        <v>0.58025462962962959</v>
      </c>
      <c r="F7" s="71">
        <v>10</v>
      </c>
      <c r="G7" s="99">
        <v>12.2</v>
      </c>
      <c r="H7" s="99">
        <v>7.25</v>
      </c>
      <c r="I7" s="99">
        <v>7.09</v>
      </c>
      <c r="J7" s="99">
        <v>12.28</v>
      </c>
      <c r="K7" s="99">
        <v>6.99</v>
      </c>
      <c r="L7" s="99">
        <v>7.07</v>
      </c>
      <c r="M7" s="59">
        <f t="shared" ref="M7:M70" si="6">(J7+G7)/2</f>
        <v>12.239999999999998</v>
      </c>
      <c r="N7" s="59">
        <f t="shared" ref="N7:N70" si="7">(H7+K7)/2</f>
        <v>7.12</v>
      </c>
      <c r="O7" s="59">
        <f t="shared" ref="O7:O70" si="8">(L7+I7)/2</f>
        <v>7.08</v>
      </c>
      <c r="P7" s="60">
        <f t="shared" ref="P7:P70" si="9">((O7/32000)*(1/((-0.026*M7+1.9067)/1000)))/1.013</f>
        <v>0.13749837037242166</v>
      </c>
      <c r="Q7" s="22">
        <f t="shared" ref="Q7:Q70" si="10">POWER(10, -N7)</f>
        <v>7.5857757502918145E-8</v>
      </c>
      <c r="R7" s="61">
        <f t="shared" ref="R7:R70" si="11">(0.00000000000001*(0.1253*EXP(0.0831*M7)))/Q7</f>
        <v>4.5676319012705928E-8</v>
      </c>
      <c r="S7" s="22">
        <f t="shared" ref="S7:S70" si="12">POWER(R7, 2)</f>
        <v>2.0863261185504811E-15</v>
      </c>
      <c r="T7" s="94">
        <v>298</v>
      </c>
      <c r="U7" s="59">
        <f t="shared" ref="U7:U70" si="13">273+M7</f>
        <v>285.24</v>
      </c>
      <c r="V7" s="63">
        <f t="shared" ref="V7:V70" si="14">((1/U7)-(1/298))*5026</f>
        <v>0.7544778022793005</v>
      </c>
      <c r="W7" s="64">
        <f t="shared" ref="W7:W70" si="15">POWER(10,V7)</f>
        <v>5.6816935046590702</v>
      </c>
      <c r="X7" s="65">
        <f t="shared" si="2"/>
        <v>-6.4495412334812214E-8</v>
      </c>
      <c r="Y7" s="66">
        <f t="shared" si="3"/>
        <v>-6.4285018145002467E-8</v>
      </c>
      <c r="Z7" s="66">
        <f t="shared" si="4"/>
        <v>-6.4285704483976093E-8</v>
      </c>
      <c r="AA7" s="67">
        <f t="shared" si="5"/>
        <v>-6.4075992155248376E-8</v>
      </c>
      <c r="AB7" s="68">
        <f>AB6+10*(0.166666666666666*(X6+2*Y6+2*Z6+AA6))</f>
        <v>9.8853923104978033E-5</v>
      </c>
      <c r="AC7" s="69"/>
      <c r="AD7" s="70">
        <f t="shared" ref="AD7:AD70" si="16">AB7*10000</f>
        <v>0.98853923104978036</v>
      </c>
      <c r="AE7" s="70"/>
      <c r="AF7" s="74"/>
      <c r="AG7" s="71">
        <v>10</v>
      </c>
    </row>
    <row r="8" spans="1:33">
      <c r="A8" s="172">
        <v>120</v>
      </c>
      <c r="B8" s="172">
        <v>0.13800000000000001</v>
      </c>
      <c r="C8" s="4">
        <f t="shared" si="0"/>
        <v>5.454545454545455</v>
      </c>
      <c r="D8" s="76">
        <f t="shared" si="1"/>
        <v>9.7402597402597416E-5</v>
      </c>
      <c r="E8" s="73">
        <v>0.58037037037037031</v>
      </c>
      <c r="F8" s="71">
        <v>20</v>
      </c>
      <c r="G8" s="99">
        <v>12.23</v>
      </c>
      <c r="H8" s="99">
        <v>7.26</v>
      </c>
      <c r="I8" s="99">
        <v>6.85</v>
      </c>
      <c r="J8" s="99">
        <v>12.29</v>
      </c>
      <c r="K8" s="99">
        <v>6.99</v>
      </c>
      <c r="L8" s="99">
        <v>6.84</v>
      </c>
      <c r="M8" s="59">
        <f t="shared" si="6"/>
        <v>12.26</v>
      </c>
      <c r="N8" s="59">
        <f t="shared" si="7"/>
        <v>7.125</v>
      </c>
      <c r="O8" s="59">
        <f t="shared" si="8"/>
        <v>6.8449999999999998</v>
      </c>
      <c r="P8" s="60">
        <f t="shared" si="9"/>
        <v>0.13297804387142617</v>
      </c>
      <c r="Q8" s="22">
        <f t="shared" si="10"/>
        <v>7.4989420933245362E-8</v>
      </c>
      <c r="R8" s="61">
        <f t="shared" si="11"/>
        <v>4.6282082795274718E-8</v>
      </c>
      <c r="S8" s="22">
        <f t="shared" si="12"/>
        <v>2.1420311878686639E-15</v>
      </c>
      <c r="T8" s="94">
        <v>298</v>
      </c>
      <c r="U8" s="59">
        <f t="shared" si="13"/>
        <v>285.26</v>
      </c>
      <c r="V8" s="63">
        <f t="shared" si="14"/>
        <v>0.7532424205493452</v>
      </c>
      <c r="W8" s="64">
        <f t="shared" si="15"/>
        <v>5.6655544861074256</v>
      </c>
      <c r="X8" s="65">
        <f t="shared" si="2"/>
        <v>-6.380529419287454E-8</v>
      </c>
      <c r="Y8" s="66">
        <f t="shared" si="3"/>
        <v>-6.3598030610713575E-8</v>
      </c>
      <c r="Z8" s="66">
        <f t="shared" si="4"/>
        <v>-6.3598703880746004E-8</v>
      </c>
      <c r="AA8" s="67">
        <f t="shared" si="5"/>
        <v>-6.3392109194549122E-8</v>
      </c>
      <c r="AB8" s="68">
        <f t="shared" ref="AB8:AB71" si="17">AB7+10*(0.166666666666666*(X7+2*Y7+2*Z7+AA7))</f>
        <v>9.8211068355398001E-5</v>
      </c>
      <c r="AC8" s="69"/>
      <c r="AD8" s="70">
        <f t="shared" si="16"/>
        <v>0.98211068355398001</v>
      </c>
      <c r="AE8" s="70"/>
      <c r="AF8" s="74"/>
      <c r="AG8" s="71">
        <v>20</v>
      </c>
    </row>
    <row r="9" spans="1:33">
      <c r="A9" s="172">
        <v>180</v>
      </c>
      <c r="B9" s="172">
        <v>0.13500000000000001</v>
      </c>
      <c r="C9" s="4">
        <f t="shared" si="0"/>
        <v>5.3359683794466406</v>
      </c>
      <c r="D9" s="76">
        <f t="shared" si="1"/>
        <v>9.5285149632975722E-5</v>
      </c>
      <c r="E9" s="73">
        <v>0.58048611111111115</v>
      </c>
      <c r="F9" s="71">
        <v>30</v>
      </c>
      <c r="G9" s="99">
        <v>12.24</v>
      </c>
      <c r="H9" s="99">
        <v>7.26</v>
      </c>
      <c r="I9" s="99">
        <v>6.56</v>
      </c>
      <c r="J9" s="99">
        <v>12.3</v>
      </c>
      <c r="K9" s="99">
        <v>6.99</v>
      </c>
      <c r="L9" s="99">
        <v>6.66</v>
      </c>
      <c r="M9" s="59">
        <f t="shared" si="6"/>
        <v>12.27</v>
      </c>
      <c r="N9" s="59">
        <f t="shared" si="7"/>
        <v>7.125</v>
      </c>
      <c r="O9" s="59">
        <f t="shared" si="8"/>
        <v>6.6099999999999994</v>
      </c>
      <c r="P9" s="60">
        <f t="shared" si="9"/>
        <v>0.12843371999937525</v>
      </c>
      <c r="Q9" s="22">
        <f t="shared" si="10"/>
        <v>7.4989420933245362E-8</v>
      </c>
      <c r="R9" s="61">
        <f t="shared" si="11"/>
        <v>4.6320559190805749E-8</v>
      </c>
      <c r="S9" s="22">
        <f t="shared" si="12"/>
        <v>2.145594203748939E-15</v>
      </c>
      <c r="T9" s="94">
        <v>298</v>
      </c>
      <c r="U9" s="59">
        <f t="shared" si="13"/>
        <v>285.27</v>
      </c>
      <c r="V9" s="63">
        <f t="shared" si="14"/>
        <v>0.75262479464291887</v>
      </c>
      <c r="W9" s="64">
        <f t="shared" si="15"/>
        <v>5.6575030224462646</v>
      </c>
      <c r="X9" s="65">
        <f t="shared" si="2"/>
        <v>-6.1414901122397924E-8</v>
      </c>
      <c r="Y9" s="66">
        <f t="shared" si="3"/>
        <v>-6.1221624829826733E-8</v>
      </c>
      <c r="Z9" s="66">
        <f t="shared" si="4"/>
        <v>-6.1222233081644886E-8</v>
      </c>
      <c r="AA9" s="67">
        <f t="shared" si="5"/>
        <v>-6.1029561212483635E-8</v>
      </c>
      <c r="AB9" s="68">
        <f t="shared" si="17"/>
        <v>9.7575083568114099E-5</v>
      </c>
      <c r="AC9" s="69"/>
      <c r="AD9" s="70">
        <f t="shared" si="16"/>
        <v>0.97575083568114096</v>
      </c>
      <c r="AE9" s="70"/>
      <c r="AF9" s="74"/>
      <c r="AG9" s="71">
        <v>30</v>
      </c>
    </row>
    <row r="10" spans="1:33">
      <c r="A10" s="172">
        <v>240</v>
      </c>
      <c r="B10" s="172">
        <v>0.13800000000000001</v>
      </c>
      <c r="C10" s="4">
        <f t="shared" si="0"/>
        <v>5.454545454545455</v>
      </c>
      <c r="D10" s="76">
        <f t="shared" si="1"/>
        <v>9.7402597402597416E-5</v>
      </c>
      <c r="E10" s="73">
        <v>0.58060185185185187</v>
      </c>
      <c r="F10" s="71">
        <v>40</v>
      </c>
      <c r="G10" s="99">
        <v>12.26</v>
      </c>
      <c r="H10" s="99">
        <v>7.25</v>
      </c>
      <c r="I10" s="99">
        <v>6.83</v>
      </c>
      <c r="J10" s="99">
        <v>12.33</v>
      </c>
      <c r="K10" s="99">
        <v>6.98</v>
      </c>
      <c r="L10" s="99">
        <v>6.8</v>
      </c>
      <c r="M10" s="59">
        <f t="shared" si="6"/>
        <v>12.295</v>
      </c>
      <c r="N10" s="59">
        <f t="shared" si="7"/>
        <v>7.1150000000000002</v>
      </c>
      <c r="O10" s="59">
        <f t="shared" si="8"/>
        <v>6.8149999999999995</v>
      </c>
      <c r="P10" s="60">
        <f t="shared" si="9"/>
        <v>0.13247114804442747</v>
      </c>
      <c r="Q10" s="22">
        <f t="shared" si="10"/>
        <v>7.6736148936181657E-8</v>
      </c>
      <c r="R10" s="61">
        <f t="shared" si="11"/>
        <v>4.5360312766570029E-8</v>
      </c>
      <c r="S10" s="22">
        <f t="shared" si="12"/>
        <v>2.0575579742810561E-15</v>
      </c>
      <c r="T10" s="94">
        <v>298</v>
      </c>
      <c r="U10" s="59">
        <f t="shared" si="13"/>
        <v>285.29500000000002</v>
      </c>
      <c r="V10" s="63">
        <f t="shared" si="14"/>
        <v>0.7510809193027681</v>
      </c>
      <c r="W10" s="64">
        <f t="shared" si="15"/>
        <v>5.6374268459633825</v>
      </c>
      <c r="X10" s="65">
        <f t="shared" si="2"/>
        <v>-6.0580222462317837E-8</v>
      </c>
      <c r="Y10" s="66">
        <f t="shared" si="3"/>
        <v>-6.0390976640269459E-8</v>
      </c>
      <c r="Z10" s="66">
        <f t="shared" si="4"/>
        <v>-6.0391567822997203E-8</v>
      </c>
      <c r="AA10" s="67">
        <f t="shared" si="5"/>
        <v>-6.0202909490099458E-8</v>
      </c>
      <c r="AB10" s="68">
        <f t="shared" si="17"/>
        <v>9.6962863271184393E-5</v>
      </c>
      <c r="AC10" s="69"/>
      <c r="AD10" s="70">
        <f t="shared" si="16"/>
        <v>0.96962863271184396</v>
      </c>
      <c r="AE10" s="70"/>
      <c r="AF10" s="74"/>
      <c r="AG10" s="71">
        <v>40</v>
      </c>
    </row>
    <row r="11" spans="1:33">
      <c r="A11" s="172">
        <v>360</v>
      </c>
      <c r="B11" s="172">
        <v>0.121</v>
      </c>
      <c r="C11" s="4">
        <f t="shared" si="0"/>
        <v>4.7826086956521738</v>
      </c>
      <c r="D11" s="76">
        <f t="shared" si="1"/>
        <v>8.5403726708074531E-5</v>
      </c>
      <c r="E11" s="73">
        <v>0.58071759259259259</v>
      </c>
      <c r="F11" s="71">
        <v>50</v>
      </c>
      <c r="G11" s="99">
        <v>12.27</v>
      </c>
      <c r="H11" s="99">
        <v>7.24</v>
      </c>
      <c r="I11" s="99">
        <v>6.87</v>
      </c>
      <c r="J11" s="99">
        <v>12.35</v>
      </c>
      <c r="K11" s="99">
        <v>6.98</v>
      </c>
      <c r="L11" s="99">
        <v>6.83</v>
      </c>
      <c r="M11" s="59">
        <f t="shared" si="6"/>
        <v>12.309999999999999</v>
      </c>
      <c r="N11" s="59">
        <f t="shared" si="7"/>
        <v>7.11</v>
      </c>
      <c r="O11" s="59">
        <f t="shared" si="8"/>
        <v>6.85</v>
      </c>
      <c r="P11" s="60">
        <f t="shared" si="9"/>
        <v>0.13318421305561853</v>
      </c>
      <c r="Q11" s="22">
        <f t="shared" si="10"/>
        <v>7.7624711662868932E-8</v>
      </c>
      <c r="R11" s="61">
        <f t="shared" si="11"/>
        <v>4.4897006813843718E-8</v>
      </c>
      <c r="S11" s="22">
        <f t="shared" si="12"/>
        <v>2.0157412208423292E-15</v>
      </c>
      <c r="T11" s="94">
        <v>298</v>
      </c>
      <c r="U11" s="59">
        <f t="shared" si="13"/>
        <v>285.31</v>
      </c>
      <c r="V11" s="63">
        <f t="shared" si="14"/>
        <v>0.75015472396797234</v>
      </c>
      <c r="W11" s="64">
        <f t="shared" si="15"/>
        <v>5.6254170347180432</v>
      </c>
      <c r="X11" s="65">
        <f t="shared" si="2"/>
        <v>-5.9423445511556802E-8</v>
      </c>
      <c r="Y11" s="66">
        <f t="shared" si="3"/>
        <v>-5.9240216766731705E-8</v>
      </c>
      <c r="Z11" s="66">
        <f t="shared" si="4"/>
        <v>-5.9240781741930307E-8</v>
      </c>
      <c r="AA11" s="67">
        <f t="shared" si="5"/>
        <v>-5.905811448816737E-8</v>
      </c>
      <c r="AB11" s="68">
        <f t="shared" si="17"/>
        <v>9.6358949569719474E-5</v>
      </c>
      <c r="AC11" s="69"/>
      <c r="AD11" s="70">
        <f t="shared" si="16"/>
        <v>0.96358949569719476</v>
      </c>
      <c r="AE11" s="70"/>
      <c r="AF11" s="74"/>
      <c r="AG11" s="71">
        <v>50</v>
      </c>
    </row>
    <row r="12" spans="1:33">
      <c r="A12" s="172">
        <v>480</v>
      </c>
      <c r="B12" s="172">
        <v>8.8999999999999996E-2</v>
      </c>
      <c r="C12" s="4">
        <f t="shared" si="0"/>
        <v>3.5177865612648218</v>
      </c>
      <c r="D12" s="76">
        <f t="shared" si="1"/>
        <v>6.2817617165443241E-5</v>
      </c>
      <c r="E12" s="73">
        <v>0.58083333333333331</v>
      </c>
      <c r="F12" s="71">
        <v>60</v>
      </c>
      <c r="G12" s="99">
        <v>12.31</v>
      </c>
      <c r="H12" s="99">
        <v>7.23</v>
      </c>
      <c r="I12" s="99">
        <v>7.3</v>
      </c>
      <c r="J12" s="99">
        <v>12.37</v>
      </c>
      <c r="K12" s="99">
        <v>6.97</v>
      </c>
      <c r="L12" s="99">
        <v>7.22</v>
      </c>
      <c r="M12" s="59">
        <f t="shared" si="6"/>
        <v>12.34</v>
      </c>
      <c r="N12" s="59">
        <f t="shared" si="7"/>
        <v>7.1</v>
      </c>
      <c r="O12" s="59">
        <f t="shared" si="8"/>
        <v>7.26</v>
      </c>
      <c r="P12" s="60">
        <f t="shared" si="9"/>
        <v>0.14122524991313598</v>
      </c>
      <c r="Q12" s="22">
        <f t="shared" si="10"/>
        <v>7.943282347242818E-8</v>
      </c>
      <c r="R12" s="61">
        <f t="shared" si="11"/>
        <v>4.3984543064321594E-8</v>
      </c>
      <c r="S12" s="22">
        <f t="shared" si="12"/>
        <v>1.934640028577161E-15</v>
      </c>
      <c r="T12" s="94">
        <v>298</v>
      </c>
      <c r="U12" s="59">
        <f t="shared" si="13"/>
        <v>285.33999999999997</v>
      </c>
      <c r="V12" s="63">
        <f t="shared" si="14"/>
        <v>0.74830262543260817</v>
      </c>
      <c r="W12" s="64">
        <f t="shared" si="15"/>
        <v>5.6014778816963213</v>
      </c>
      <c r="X12" s="65">
        <f t="shared" si="2"/>
        <v>-6.0361035257129902E-8</v>
      </c>
      <c r="Y12" s="66">
        <f t="shared" si="3"/>
        <v>-6.0170809399603012E-8</v>
      </c>
      <c r="Z12" s="66">
        <f t="shared" si="4"/>
        <v>-6.0171408890263128E-8</v>
      </c>
      <c r="AA12" s="67">
        <f t="shared" si="5"/>
        <v>-5.9981778744845373E-8</v>
      </c>
      <c r="AB12" s="68">
        <f t="shared" si="17"/>
        <v>9.5766543641357725E-5</v>
      </c>
      <c r="AC12" s="75">
        <f>D7</f>
        <v>9.9520045172219083E-5</v>
      </c>
      <c r="AD12" s="70">
        <f t="shared" si="16"/>
        <v>0.95766543641357726</v>
      </c>
      <c r="AE12" s="70">
        <f>AC12*10000</f>
        <v>0.99520045172219085</v>
      </c>
      <c r="AF12" s="74">
        <f>(AD12-AE12)*(AD12-AE12)</f>
        <v>1.4088773742178561E-3</v>
      </c>
      <c r="AG12" s="71">
        <v>60</v>
      </c>
    </row>
    <row r="13" spans="1:33">
      <c r="A13" s="172">
        <v>600</v>
      </c>
      <c r="B13" s="172">
        <v>4.2000000000000003E-2</v>
      </c>
      <c r="C13" s="4">
        <f t="shared" si="0"/>
        <v>1.6600790513833994</v>
      </c>
      <c r="D13" s="76">
        <f t="shared" si="1"/>
        <v>2.964426877470356E-5</v>
      </c>
      <c r="E13" s="73">
        <v>0.58094907407407403</v>
      </c>
      <c r="F13" s="71">
        <v>70</v>
      </c>
      <c r="G13" s="99">
        <v>12.32</v>
      </c>
      <c r="H13" s="99">
        <v>7.23</v>
      </c>
      <c r="I13" s="99">
        <v>7.39</v>
      </c>
      <c r="J13" s="99">
        <v>12.38</v>
      </c>
      <c r="K13" s="99">
        <v>6.98</v>
      </c>
      <c r="L13" s="99">
        <v>7.26</v>
      </c>
      <c r="M13" s="59">
        <f t="shared" si="6"/>
        <v>12.350000000000001</v>
      </c>
      <c r="N13" s="59">
        <f t="shared" si="7"/>
        <v>7.1050000000000004</v>
      </c>
      <c r="O13" s="59">
        <f t="shared" si="8"/>
        <v>7.3249999999999993</v>
      </c>
      <c r="P13" s="60">
        <f t="shared" si="9"/>
        <v>0.14251302816164829</v>
      </c>
      <c r="Q13" s="22">
        <f t="shared" si="10"/>
        <v>7.8523563461006931E-8</v>
      </c>
      <c r="R13" s="61">
        <f t="shared" si="11"/>
        <v>4.4530849833713498E-8</v>
      </c>
      <c r="S13" s="22">
        <f t="shared" si="12"/>
        <v>1.9829965869127415E-15</v>
      </c>
      <c r="T13" s="94">
        <v>298</v>
      </c>
      <c r="U13" s="59">
        <f t="shared" si="13"/>
        <v>285.35000000000002</v>
      </c>
      <c r="V13" s="63">
        <f t="shared" si="14"/>
        <v>0.74768534579575374</v>
      </c>
      <c r="W13" s="64">
        <f t="shared" si="15"/>
        <v>5.5935219387263855</v>
      </c>
      <c r="X13" s="65">
        <f t="shared" si="2"/>
        <v>-6.212989833853861E-8</v>
      </c>
      <c r="Y13" s="66">
        <f t="shared" si="3"/>
        <v>-6.1927085797161778E-8</v>
      </c>
      <c r="Z13" s="66">
        <f t="shared" si="4"/>
        <v>-6.1927747844389271E-8</v>
      </c>
      <c r="AA13" s="67">
        <f t="shared" si="5"/>
        <v>-6.1725593027957592E-8</v>
      </c>
      <c r="AB13" s="68">
        <f t="shared" si="17"/>
        <v>9.5164831557054876E-5</v>
      </c>
      <c r="AC13" s="69"/>
      <c r="AD13" s="70">
        <f t="shared" si="16"/>
        <v>0.95164831557054874</v>
      </c>
      <c r="AE13" s="70"/>
      <c r="AF13" s="74"/>
      <c r="AG13" s="71">
        <v>70</v>
      </c>
    </row>
    <row r="14" spans="1:33">
      <c r="A14" s="172">
        <v>720</v>
      </c>
      <c r="B14" s="172">
        <v>2.5999999999999999E-2</v>
      </c>
      <c r="C14" s="4">
        <f t="shared" si="0"/>
        <v>1.0276679841897234</v>
      </c>
      <c r="D14" s="76">
        <f t="shared" si="1"/>
        <v>1.8351214003387918E-5</v>
      </c>
      <c r="E14" s="73">
        <v>0.58106481481481476</v>
      </c>
      <c r="F14" s="71">
        <v>80</v>
      </c>
      <c r="G14" s="99">
        <v>12.32</v>
      </c>
      <c r="H14" s="99">
        <v>7.24</v>
      </c>
      <c r="I14" s="99">
        <v>7.42</v>
      </c>
      <c r="J14" s="99">
        <v>12.39</v>
      </c>
      <c r="K14" s="99">
        <v>6.99</v>
      </c>
      <c r="L14" s="99">
        <v>7.28</v>
      </c>
      <c r="M14" s="59">
        <f t="shared" si="6"/>
        <v>12.355</v>
      </c>
      <c r="N14" s="59">
        <f t="shared" si="7"/>
        <v>7.1150000000000002</v>
      </c>
      <c r="O14" s="59">
        <f t="shared" si="8"/>
        <v>7.35</v>
      </c>
      <c r="P14" s="60">
        <f t="shared" si="9"/>
        <v>0.14301114593147793</v>
      </c>
      <c r="Q14" s="22">
        <f t="shared" si="10"/>
        <v>7.6736148936181657E-8</v>
      </c>
      <c r="R14" s="61">
        <f t="shared" si="11"/>
        <v>4.5587044057417072E-8</v>
      </c>
      <c r="S14" s="22">
        <f t="shared" si="12"/>
        <v>2.0781785858928853E-15</v>
      </c>
      <c r="T14" s="94">
        <v>298</v>
      </c>
      <c r="U14" s="59">
        <f t="shared" si="13"/>
        <v>285.35500000000002</v>
      </c>
      <c r="V14" s="63">
        <f t="shared" si="14"/>
        <v>0.74737672220132156</v>
      </c>
      <c r="W14" s="64">
        <f t="shared" si="15"/>
        <v>5.5895484145765337</v>
      </c>
      <c r="X14" s="65">
        <f t="shared" si="2"/>
        <v>-6.4960614125139719E-8</v>
      </c>
      <c r="Y14" s="66">
        <f t="shared" si="3"/>
        <v>-6.4737447561157911E-8</v>
      </c>
      <c r="Z14" s="66">
        <f t="shared" si="4"/>
        <v>-6.4738214230561365E-8</v>
      </c>
      <c r="AA14" s="67">
        <f t="shared" si="5"/>
        <v>-6.4515809068330322E-8</v>
      </c>
      <c r="AB14" s="68">
        <f t="shared" si="17"/>
        <v>9.4545556292638876E-5</v>
      </c>
      <c r="AC14" s="69"/>
      <c r="AD14" s="70">
        <f t="shared" si="16"/>
        <v>0.94545556292638877</v>
      </c>
      <c r="AE14" s="70"/>
      <c r="AF14" s="74"/>
      <c r="AG14" s="71">
        <v>80</v>
      </c>
    </row>
    <row r="15" spans="1:33">
      <c r="A15" s="172">
        <v>840</v>
      </c>
      <c r="B15" s="172">
        <v>8.9999999999999993E-3</v>
      </c>
      <c r="C15" s="4">
        <f t="shared" si="0"/>
        <v>0.35573122529644269</v>
      </c>
      <c r="D15" s="76">
        <f t="shared" si="1"/>
        <v>6.3523433088650478E-6</v>
      </c>
      <c r="E15" s="73">
        <v>0.58118055555555559</v>
      </c>
      <c r="F15" s="71">
        <v>90</v>
      </c>
      <c r="G15" s="99">
        <v>12.33</v>
      </c>
      <c r="H15" s="99">
        <v>7.23</v>
      </c>
      <c r="I15" s="99">
        <v>7.47</v>
      </c>
      <c r="J15" s="99">
        <v>12.41</v>
      </c>
      <c r="K15" s="99">
        <v>6.98</v>
      </c>
      <c r="L15" s="99">
        <v>7.29</v>
      </c>
      <c r="M15" s="59">
        <f t="shared" si="6"/>
        <v>12.370000000000001</v>
      </c>
      <c r="N15" s="59">
        <f t="shared" si="7"/>
        <v>7.1050000000000004</v>
      </c>
      <c r="O15" s="59">
        <f t="shared" si="8"/>
        <v>7.38</v>
      </c>
      <c r="P15" s="60">
        <f t="shared" si="9"/>
        <v>0.14363019560162588</v>
      </c>
      <c r="Q15" s="22">
        <f t="shared" si="10"/>
        <v>7.8523563461006931E-8</v>
      </c>
      <c r="R15" s="61">
        <f t="shared" si="11"/>
        <v>4.4604921642760072E-8</v>
      </c>
      <c r="S15" s="22">
        <f t="shared" si="12"/>
        <v>1.9895990347567658E-15</v>
      </c>
      <c r="T15" s="94">
        <v>298</v>
      </c>
      <c r="U15" s="59">
        <f t="shared" si="13"/>
        <v>285.37</v>
      </c>
      <c r="V15" s="63">
        <f t="shared" si="14"/>
        <v>0.74645091630716986</v>
      </c>
      <c r="W15" s="64">
        <f t="shared" si="15"/>
        <v>5.5776456037432149</v>
      </c>
      <c r="X15" s="65">
        <f t="shared" si="2"/>
        <v>-6.2165656900222075E-8</v>
      </c>
      <c r="Y15" s="66">
        <f t="shared" si="3"/>
        <v>-6.195987181295786E-8</v>
      </c>
      <c r="Z15" s="66">
        <f t="shared" si="4"/>
        <v>-6.1960553017086509E-8</v>
      </c>
      <c r="AA15" s="67">
        <f t="shared" si="5"/>
        <v>-6.1755444624012238E-8</v>
      </c>
      <c r="AB15" s="68">
        <f t="shared" si="17"/>
        <v>9.3898176714677371E-5</v>
      </c>
      <c r="AC15" s="69"/>
      <c r="AD15" s="70">
        <f t="shared" si="16"/>
        <v>0.93898176714677373</v>
      </c>
      <c r="AE15" s="70"/>
      <c r="AF15" s="74"/>
      <c r="AG15" s="71">
        <v>90</v>
      </c>
    </row>
    <row r="16" spans="1:33">
      <c r="E16" s="73">
        <v>0.58129629629629631</v>
      </c>
      <c r="F16" s="71">
        <v>100</v>
      </c>
      <c r="G16" s="99">
        <v>12.36</v>
      </c>
      <c r="H16" s="99">
        <v>7.23</v>
      </c>
      <c r="I16" s="99">
        <v>7.64</v>
      </c>
      <c r="J16" s="99">
        <v>12.43</v>
      </c>
      <c r="K16" s="99">
        <v>6.99</v>
      </c>
      <c r="L16" s="99">
        <v>7.52</v>
      </c>
      <c r="M16" s="59">
        <f t="shared" si="6"/>
        <v>12.395</v>
      </c>
      <c r="N16" s="59">
        <f t="shared" si="7"/>
        <v>7.11</v>
      </c>
      <c r="O16" s="59">
        <f t="shared" si="8"/>
        <v>7.58</v>
      </c>
      <c r="P16" s="60">
        <f t="shared" si="9"/>
        <v>0.14758313282328064</v>
      </c>
      <c r="Q16" s="22">
        <f t="shared" si="10"/>
        <v>7.7624711662868932E-8</v>
      </c>
      <c r="R16" s="61">
        <f t="shared" si="11"/>
        <v>4.5215259487137401E-8</v>
      </c>
      <c r="S16" s="22">
        <f t="shared" si="12"/>
        <v>2.0444196904891686E-15</v>
      </c>
      <c r="T16" s="94">
        <v>298</v>
      </c>
      <c r="U16" s="59">
        <f t="shared" si="13"/>
        <v>285.39499999999998</v>
      </c>
      <c r="V16" s="63">
        <f t="shared" si="14"/>
        <v>0.74490812274663398</v>
      </c>
      <c r="W16" s="64">
        <f t="shared" si="15"/>
        <v>5.5578666527645639</v>
      </c>
      <c r="X16" s="65">
        <f t="shared" si="2"/>
        <v>-6.5435514848189533E-8</v>
      </c>
      <c r="Y16" s="66">
        <f t="shared" si="3"/>
        <v>-6.5205997690899414E-8</v>
      </c>
      <c r="Z16" s="66">
        <f t="shared" si="4"/>
        <v>-6.5206802729655707E-8</v>
      </c>
      <c r="AA16" s="67">
        <f t="shared" si="5"/>
        <v>-6.4978084963723583E-8</v>
      </c>
      <c r="AB16" s="68">
        <f t="shared" si="17"/>
        <v>9.3278573462703495E-5</v>
      </c>
      <c r="AC16" s="69"/>
      <c r="AD16" s="70">
        <f t="shared" si="16"/>
        <v>0.93278573462703496</v>
      </c>
      <c r="AE16" s="70"/>
      <c r="AF16" s="74"/>
      <c r="AG16" s="71">
        <v>100</v>
      </c>
    </row>
    <row r="17" spans="5:33">
      <c r="E17" s="73">
        <v>0.58141203703703703</v>
      </c>
      <c r="F17" s="71">
        <v>110</v>
      </c>
      <c r="G17" s="99">
        <v>12.37</v>
      </c>
      <c r="H17" s="99">
        <v>7.24</v>
      </c>
      <c r="I17" s="99">
        <v>7.9</v>
      </c>
      <c r="J17" s="99">
        <v>12.44</v>
      </c>
      <c r="K17" s="99">
        <v>6.99</v>
      </c>
      <c r="L17" s="99">
        <v>7.8</v>
      </c>
      <c r="M17" s="59">
        <f t="shared" si="6"/>
        <v>12.404999999999999</v>
      </c>
      <c r="N17" s="59">
        <f t="shared" si="7"/>
        <v>7.1150000000000002</v>
      </c>
      <c r="O17" s="59">
        <f t="shared" si="8"/>
        <v>7.85</v>
      </c>
      <c r="P17" s="60">
        <f t="shared" si="9"/>
        <v>0.15286513649254427</v>
      </c>
      <c r="Q17" s="22">
        <f t="shared" si="10"/>
        <v>7.6736148936181657E-8</v>
      </c>
      <c r="R17" s="61">
        <f t="shared" si="11"/>
        <v>4.5776852278984872E-8</v>
      </c>
      <c r="S17" s="22">
        <f t="shared" si="12"/>
        <v>2.0955202045720025E-15</v>
      </c>
      <c r="T17" s="94">
        <v>298</v>
      </c>
      <c r="U17" s="59">
        <f t="shared" si="13"/>
        <v>285.40499999999997</v>
      </c>
      <c r="V17" s="63">
        <f t="shared" si="14"/>
        <v>0.7442910810012261</v>
      </c>
      <c r="W17" s="64">
        <f t="shared" si="15"/>
        <v>5.5499756921826791</v>
      </c>
      <c r="X17" s="65">
        <f t="shared" si="2"/>
        <v>-6.9084001157882629E-8</v>
      </c>
      <c r="Y17" s="66">
        <f t="shared" si="3"/>
        <v>-6.8826375165473823E-8</v>
      </c>
      <c r="Z17" s="66">
        <f t="shared" si="4"/>
        <v>-6.8827335896625041E-8</v>
      </c>
      <c r="AA17" s="67">
        <f t="shared" si="5"/>
        <v>-6.8570663469907695E-8</v>
      </c>
      <c r="AB17" s="68">
        <f t="shared" si="17"/>
        <v>9.2626508128281792E-5</v>
      </c>
      <c r="AC17" s="69"/>
      <c r="AD17" s="70">
        <f t="shared" si="16"/>
        <v>0.92626508128281793</v>
      </c>
      <c r="AE17" s="70"/>
      <c r="AF17" s="74"/>
      <c r="AG17" s="71">
        <v>110</v>
      </c>
    </row>
    <row r="18" spans="5:33">
      <c r="E18" s="73">
        <v>0.58152777777777775</v>
      </c>
      <c r="F18" s="71">
        <v>120</v>
      </c>
      <c r="G18" s="99">
        <v>12.39</v>
      </c>
      <c r="H18" s="99">
        <v>7.23</v>
      </c>
      <c r="I18" s="99">
        <v>8.25</v>
      </c>
      <c r="J18" s="99">
        <v>12.46</v>
      </c>
      <c r="K18" s="99">
        <v>6.99</v>
      </c>
      <c r="L18" s="99">
        <v>8.08</v>
      </c>
      <c r="M18" s="59">
        <f t="shared" si="6"/>
        <v>12.425000000000001</v>
      </c>
      <c r="N18" s="59">
        <f t="shared" si="7"/>
        <v>7.11</v>
      </c>
      <c r="O18" s="59">
        <f t="shared" si="8"/>
        <v>8.1649999999999991</v>
      </c>
      <c r="P18" s="60">
        <f t="shared" si="9"/>
        <v>0.15905142346602116</v>
      </c>
      <c r="Q18" s="22">
        <f t="shared" si="10"/>
        <v>7.7624711662868932E-8</v>
      </c>
      <c r="R18" s="61">
        <f t="shared" si="11"/>
        <v>4.5328121753400035E-8</v>
      </c>
      <c r="S18" s="22">
        <f t="shared" si="12"/>
        <v>2.0546386216910575E-15</v>
      </c>
      <c r="T18" s="94">
        <v>298</v>
      </c>
      <c r="U18" s="59">
        <f t="shared" si="13"/>
        <v>285.42500000000001</v>
      </c>
      <c r="V18" s="63">
        <f t="shared" si="14"/>
        <v>0.74305712722050421</v>
      </c>
      <c r="W18" s="64">
        <f t="shared" si="15"/>
        <v>5.5342290183502367</v>
      </c>
      <c r="X18" s="65">
        <f t="shared" si="2"/>
        <v>-7.0152802845339308E-8</v>
      </c>
      <c r="Y18" s="66">
        <f t="shared" si="3"/>
        <v>-6.9885154919134214E-8</v>
      </c>
      <c r="Z18" s="66">
        <f t="shared" si="4"/>
        <v>-6.9886176053137366E-8</v>
      </c>
      <c r="AA18" s="67">
        <f t="shared" si="5"/>
        <v>-6.9619541469246816E-8</v>
      </c>
      <c r="AB18" s="68">
        <f t="shared" si="17"/>
        <v>9.1938237983695142E-5</v>
      </c>
      <c r="AC18" s="75">
        <f>D8</f>
        <v>9.7402597402597416E-5</v>
      </c>
      <c r="AD18" s="70">
        <f t="shared" si="16"/>
        <v>0.91938237983695137</v>
      </c>
      <c r="AE18" s="70">
        <f>AC18*10000</f>
        <v>0.97402597402597413</v>
      </c>
      <c r="AF18" s="74">
        <f>(AD18-AE18)*(AD18-AE18)</f>
        <v>2.9859223858946021E-3</v>
      </c>
      <c r="AG18" s="71">
        <v>120</v>
      </c>
    </row>
    <row r="19" spans="5:33">
      <c r="E19" s="73">
        <v>0.58164351851851848</v>
      </c>
      <c r="F19" s="71">
        <v>130</v>
      </c>
      <c r="G19" s="99">
        <v>12.4</v>
      </c>
      <c r="H19" s="99">
        <v>7.25</v>
      </c>
      <c r="I19" s="99">
        <v>8.27</v>
      </c>
      <c r="J19" s="99">
        <v>12.47</v>
      </c>
      <c r="K19" s="99">
        <v>6.99</v>
      </c>
      <c r="L19" s="99">
        <v>8.07</v>
      </c>
      <c r="M19" s="59">
        <f t="shared" si="6"/>
        <v>12.435</v>
      </c>
      <c r="N19" s="59">
        <f t="shared" si="7"/>
        <v>7.12</v>
      </c>
      <c r="O19" s="59">
        <f t="shared" si="8"/>
        <v>8.17</v>
      </c>
      <c r="P19" s="60">
        <f t="shared" si="9"/>
        <v>0.15917495474225465</v>
      </c>
      <c r="Q19" s="22">
        <f t="shared" si="10"/>
        <v>7.5857757502918145E-8</v>
      </c>
      <c r="R19" s="61">
        <f t="shared" si="11"/>
        <v>4.6422510425317948E-8</v>
      </c>
      <c r="S19" s="22">
        <f t="shared" si="12"/>
        <v>2.1550494741887535E-15</v>
      </c>
      <c r="T19" s="94">
        <v>298</v>
      </c>
      <c r="U19" s="59">
        <f t="shared" si="13"/>
        <v>285.435</v>
      </c>
      <c r="V19" s="63">
        <f t="shared" si="14"/>
        <v>0.74244021517610748</v>
      </c>
      <c r="W19" s="64">
        <f t="shared" si="15"/>
        <v>5.5263732685007563</v>
      </c>
      <c r="X19" s="65">
        <f t="shared" si="2"/>
        <v>-7.3182469279891126E-8</v>
      </c>
      <c r="Y19" s="66">
        <f t="shared" si="3"/>
        <v>-7.2888973542028923E-8</v>
      </c>
      <c r="Z19" s="66">
        <f t="shared" si="4"/>
        <v>-7.2890150596438145E-8</v>
      </c>
      <c r="AA19" s="67">
        <f t="shared" si="5"/>
        <v>-7.259782247191394E-8</v>
      </c>
      <c r="AB19" s="68">
        <f t="shared" si="17"/>
        <v>9.1239379639929924E-5</v>
      </c>
      <c r="AC19" s="69"/>
      <c r="AD19" s="70">
        <f t="shared" si="16"/>
        <v>0.91239379639929929</v>
      </c>
      <c r="AE19" s="70"/>
      <c r="AF19" s="74"/>
      <c r="AG19" s="71">
        <v>130</v>
      </c>
    </row>
    <row r="20" spans="5:33">
      <c r="E20" s="73">
        <v>0.5817592592592592</v>
      </c>
      <c r="F20" s="71">
        <v>140</v>
      </c>
      <c r="G20" s="99">
        <v>12.41</v>
      </c>
      <c r="H20" s="99">
        <v>7.27</v>
      </c>
      <c r="I20" s="99">
        <v>8.31</v>
      </c>
      <c r="J20" s="99">
        <v>12.48</v>
      </c>
      <c r="K20" s="99">
        <v>7</v>
      </c>
      <c r="L20" s="99">
        <v>8.0500000000000007</v>
      </c>
      <c r="M20" s="59">
        <f t="shared" si="6"/>
        <v>12.445</v>
      </c>
      <c r="N20" s="59">
        <f t="shared" si="7"/>
        <v>7.1349999999999998</v>
      </c>
      <c r="O20" s="59">
        <f t="shared" si="8"/>
        <v>8.18</v>
      </c>
      <c r="P20" s="60">
        <f t="shared" si="9"/>
        <v>0.15939595688546543</v>
      </c>
      <c r="Q20" s="22">
        <f t="shared" si="10"/>
        <v>7.3282453313890461E-8</v>
      </c>
      <c r="R20" s="61">
        <f t="shared" si="11"/>
        <v>4.8093847410287005E-8</v>
      </c>
      <c r="S20" s="22">
        <f t="shared" si="12"/>
        <v>2.31301815872397E-15</v>
      </c>
      <c r="T20" s="94">
        <v>298</v>
      </c>
      <c r="U20" s="59">
        <f t="shared" si="13"/>
        <v>285.44499999999999</v>
      </c>
      <c r="V20" s="63">
        <f t="shared" si="14"/>
        <v>0.74182334635628966</v>
      </c>
      <c r="W20" s="64">
        <f t="shared" si="15"/>
        <v>5.5185292190125743</v>
      </c>
      <c r="X20" s="65">
        <f t="shared" si="2"/>
        <v>-7.8138459671896503E-8</v>
      </c>
      <c r="Y20" s="66">
        <f t="shared" si="3"/>
        <v>-7.7801171728000805E-8</v>
      </c>
      <c r="Z20" s="66">
        <f t="shared" si="4"/>
        <v>-7.7802627645580635E-8</v>
      </c>
      <c r="AA20" s="67">
        <f t="shared" si="5"/>
        <v>-7.746678305020598E-8</v>
      </c>
      <c r="AB20" s="68">
        <f t="shared" si="17"/>
        <v>9.0510482073215357E-5</v>
      </c>
      <c r="AC20" s="69"/>
      <c r="AD20" s="70">
        <f t="shared" si="16"/>
        <v>0.90510482073215359</v>
      </c>
      <c r="AE20" s="70"/>
      <c r="AF20" s="74"/>
      <c r="AG20" s="71">
        <v>140</v>
      </c>
    </row>
    <row r="21" spans="5:33">
      <c r="E21" s="73">
        <v>0.58187500000000003</v>
      </c>
      <c r="F21" s="71">
        <v>150</v>
      </c>
      <c r="G21" s="99">
        <v>12.42</v>
      </c>
      <c r="H21" s="99">
        <v>7.25</v>
      </c>
      <c r="I21" s="99">
        <v>8.2899999999999991</v>
      </c>
      <c r="J21" s="99">
        <v>12.48</v>
      </c>
      <c r="K21" s="99">
        <v>6.99</v>
      </c>
      <c r="L21" s="99">
        <v>8.11</v>
      </c>
      <c r="M21" s="59">
        <f t="shared" si="6"/>
        <v>12.45</v>
      </c>
      <c r="N21" s="59">
        <f t="shared" si="7"/>
        <v>7.12</v>
      </c>
      <c r="O21" s="59">
        <f t="shared" si="8"/>
        <v>8.1999999999999993</v>
      </c>
      <c r="P21" s="60">
        <f t="shared" si="9"/>
        <v>0.15979880005911773</v>
      </c>
      <c r="Q21" s="22">
        <f t="shared" si="10"/>
        <v>7.5857757502918145E-8</v>
      </c>
      <c r="R21" s="61">
        <f t="shared" si="11"/>
        <v>4.6480412164324811E-8</v>
      </c>
      <c r="S21" s="22">
        <f t="shared" si="12"/>
        <v>2.1604287149655139E-15</v>
      </c>
      <c r="T21" s="94">
        <v>298</v>
      </c>
      <c r="U21" s="59">
        <f t="shared" si="13"/>
        <v>285.45</v>
      </c>
      <c r="V21" s="63">
        <f t="shared" si="14"/>
        <v>0.74151492815418074</v>
      </c>
      <c r="W21" s="64">
        <f t="shared" si="15"/>
        <v>5.5146115762074519</v>
      </c>
      <c r="X21" s="65">
        <f t="shared" si="2"/>
        <v>-7.2590715080259022E-8</v>
      </c>
      <c r="Y21" s="66">
        <f t="shared" si="3"/>
        <v>-7.2297097147769831E-8</v>
      </c>
      <c r="Z21" s="66">
        <f t="shared" si="4"/>
        <v>-7.2298284785750578E-8</v>
      </c>
      <c r="AA21" s="67">
        <f t="shared" si="5"/>
        <v>-7.2005844883627503E-8</v>
      </c>
      <c r="AB21" s="68">
        <f t="shared" si="17"/>
        <v>8.9732460670766589E-5</v>
      </c>
      <c r="AC21" s="69"/>
      <c r="AD21" s="70">
        <f t="shared" si="16"/>
        <v>0.89732460670766589</v>
      </c>
      <c r="AE21" s="70"/>
      <c r="AF21" s="74"/>
      <c r="AG21" s="71">
        <v>150</v>
      </c>
    </row>
    <row r="22" spans="5:33">
      <c r="E22" s="73">
        <v>0.58199074074074075</v>
      </c>
      <c r="F22" s="71">
        <v>160</v>
      </c>
      <c r="G22" s="99">
        <v>12.43</v>
      </c>
      <c r="H22" s="99">
        <v>7.25</v>
      </c>
      <c r="I22" s="99">
        <v>8.48</v>
      </c>
      <c r="J22" s="99">
        <v>12.5</v>
      </c>
      <c r="K22" s="99">
        <v>6.99</v>
      </c>
      <c r="L22" s="99">
        <v>8.35</v>
      </c>
      <c r="M22" s="59">
        <f t="shared" si="6"/>
        <v>12.465</v>
      </c>
      <c r="N22" s="59">
        <f t="shared" si="7"/>
        <v>7.12</v>
      </c>
      <c r="O22" s="59">
        <f t="shared" si="8"/>
        <v>8.4149999999999991</v>
      </c>
      <c r="P22" s="60">
        <f t="shared" si="9"/>
        <v>0.16402905810065097</v>
      </c>
      <c r="Q22" s="22">
        <f t="shared" si="10"/>
        <v>7.5857757502918145E-8</v>
      </c>
      <c r="R22" s="61">
        <f t="shared" si="11"/>
        <v>4.6538386122850807E-8</v>
      </c>
      <c r="S22" s="22">
        <f t="shared" si="12"/>
        <v>2.1658213829195524E-15</v>
      </c>
      <c r="T22" s="94">
        <v>298</v>
      </c>
      <c r="U22" s="59">
        <f t="shared" si="13"/>
        <v>285.46499999999997</v>
      </c>
      <c r="V22" s="63">
        <f t="shared" si="14"/>
        <v>0.74058973837223407</v>
      </c>
      <c r="W22" s="64">
        <f t="shared" si="15"/>
        <v>5.5028761482488546</v>
      </c>
      <c r="X22" s="65">
        <f t="shared" si="2"/>
        <v>-7.4254526508270511E-8</v>
      </c>
      <c r="Y22" s="66">
        <f t="shared" si="3"/>
        <v>-7.3944799128916817E-8</v>
      </c>
      <c r="Z22" s="66">
        <f t="shared" si="4"/>
        <v>-7.3946091050824245E-8</v>
      </c>
      <c r="AA22" s="67">
        <f t="shared" si="5"/>
        <v>-7.363764481575658E-8</v>
      </c>
      <c r="AB22" s="68">
        <f t="shared" si="17"/>
        <v>8.9009481797715047E-5</v>
      </c>
      <c r="AC22" s="69"/>
      <c r="AD22" s="70">
        <f t="shared" si="16"/>
        <v>0.89009481797715051</v>
      </c>
      <c r="AE22" s="70"/>
      <c r="AF22" s="74"/>
      <c r="AG22" s="71">
        <v>160</v>
      </c>
    </row>
    <row r="23" spans="5:33">
      <c r="E23" s="73">
        <v>0.58210648148148147</v>
      </c>
      <c r="F23" s="71">
        <v>170</v>
      </c>
      <c r="G23" s="99">
        <v>12.45</v>
      </c>
      <c r="H23" s="99">
        <v>7.26</v>
      </c>
      <c r="I23" s="99">
        <v>8.7899999999999991</v>
      </c>
      <c r="J23" s="99">
        <v>12.52</v>
      </c>
      <c r="K23" s="99">
        <v>6.99</v>
      </c>
      <c r="L23" s="99">
        <v>8.6</v>
      </c>
      <c r="M23" s="59">
        <f t="shared" si="6"/>
        <v>12.484999999999999</v>
      </c>
      <c r="N23" s="59">
        <f t="shared" si="7"/>
        <v>7.125</v>
      </c>
      <c r="O23" s="59">
        <f t="shared" si="8"/>
        <v>8.6950000000000003</v>
      </c>
      <c r="P23" s="60">
        <f t="shared" si="9"/>
        <v>0.16954265396635018</v>
      </c>
      <c r="Q23" s="22">
        <f t="shared" si="10"/>
        <v>7.4989420933245362E-8</v>
      </c>
      <c r="R23" s="61">
        <f t="shared" si="11"/>
        <v>4.7155582723228846E-8</v>
      </c>
      <c r="S23" s="22">
        <f t="shared" si="12"/>
        <v>2.223648981967279E-15</v>
      </c>
      <c r="T23" s="94">
        <v>298</v>
      </c>
      <c r="U23" s="59">
        <f t="shared" si="13"/>
        <v>285.48500000000001</v>
      </c>
      <c r="V23" s="63">
        <f t="shared" si="14"/>
        <v>0.73935630323200008</v>
      </c>
      <c r="W23" s="64">
        <f t="shared" si="15"/>
        <v>5.4872696606119629</v>
      </c>
      <c r="X23" s="65">
        <f t="shared" si="2"/>
        <v>-7.8367343849373223E-8</v>
      </c>
      <c r="Y23" s="66">
        <f t="shared" si="3"/>
        <v>-7.801946581448622E-8</v>
      </c>
      <c r="Z23" s="66">
        <f t="shared" si="4"/>
        <v>-7.8021010069034248E-8</v>
      </c>
      <c r="AA23" s="67">
        <f t="shared" si="5"/>
        <v>-7.7674662578590766E-8</v>
      </c>
      <c r="AB23" s="68">
        <f t="shared" si="17"/>
        <v>8.8270025211575862E-5</v>
      </c>
      <c r="AC23" s="69"/>
      <c r="AD23" s="70">
        <f t="shared" si="16"/>
        <v>0.88270025211575864</v>
      </c>
      <c r="AE23" s="70"/>
      <c r="AF23" s="74"/>
      <c r="AG23" s="71">
        <v>170</v>
      </c>
    </row>
    <row r="24" spans="5:33">
      <c r="E24" s="73">
        <v>0.5822222222222222</v>
      </c>
      <c r="F24" s="71">
        <v>180</v>
      </c>
      <c r="G24" s="99">
        <v>12.46</v>
      </c>
      <c r="H24" s="99">
        <v>7.26</v>
      </c>
      <c r="I24" s="99">
        <v>8.84</v>
      </c>
      <c r="J24" s="99">
        <v>12.53</v>
      </c>
      <c r="K24" s="99">
        <v>6.99</v>
      </c>
      <c r="L24" s="99">
        <v>8.61</v>
      </c>
      <c r="M24" s="59">
        <f t="shared" si="6"/>
        <v>12.495000000000001</v>
      </c>
      <c r="N24" s="59">
        <f t="shared" si="7"/>
        <v>7.125</v>
      </c>
      <c r="O24" s="59">
        <f t="shared" si="8"/>
        <v>8.7249999999999996</v>
      </c>
      <c r="P24" s="60">
        <f t="shared" si="9"/>
        <v>0.17015558329142055</v>
      </c>
      <c r="Q24" s="22">
        <f t="shared" si="10"/>
        <v>7.4989420933245362E-8</v>
      </c>
      <c r="R24" s="61">
        <f t="shared" si="11"/>
        <v>4.7194785298886052E-8</v>
      </c>
      <c r="S24" s="22">
        <f t="shared" si="12"/>
        <v>2.227347759407951E-15</v>
      </c>
      <c r="T24" s="94">
        <v>298</v>
      </c>
      <c r="U24" s="59">
        <f t="shared" si="13"/>
        <v>285.495</v>
      </c>
      <c r="V24" s="63">
        <f t="shared" si="14"/>
        <v>0.73873965046696854</v>
      </c>
      <c r="W24" s="64">
        <f t="shared" si="15"/>
        <v>5.4794838401430548</v>
      </c>
      <c r="X24" s="65">
        <f t="shared" si="2"/>
        <v>-7.8196097262663053E-8</v>
      </c>
      <c r="Y24" s="66">
        <f t="shared" si="3"/>
        <v>-7.7846649200736783E-8</v>
      </c>
      <c r="Z24" s="66">
        <f t="shared" si="4"/>
        <v>-7.7848210838110769E-8</v>
      </c>
      <c r="AA24" s="67">
        <f t="shared" si="5"/>
        <v>-7.7500310456054912E-8</v>
      </c>
      <c r="AB24" s="68">
        <f t="shared" si="17"/>
        <v>8.7489820281250858E-5</v>
      </c>
      <c r="AC24" s="75">
        <f>D9</f>
        <v>9.5285149632975722E-5</v>
      </c>
      <c r="AD24" s="70">
        <f t="shared" si="16"/>
        <v>0.87489820281250863</v>
      </c>
      <c r="AE24" s="70">
        <f>AC24*10000</f>
        <v>0.95285149632975719</v>
      </c>
      <c r="AF24" s="74">
        <f>(AD24-AE24)*(AD24-AE24)</f>
        <v>6.0767159701863062E-3</v>
      </c>
      <c r="AG24" s="71">
        <v>180</v>
      </c>
    </row>
    <row r="25" spans="5:33">
      <c r="E25" s="73">
        <v>0.58233796296296292</v>
      </c>
      <c r="F25" s="71">
        <v>190</v>
      </c>
      <c r="G25" s="99">
        <v>12.47</v>
      </c>
      <c r="H25" s="99">
        <v>7.25</v>
      </c>
      <c r="I25" s="99">
        <v>8.8000000000000007</v>
      </c>
      <c r="J25" s="99">
        <v>12.53</v>
      </c>
      <c r="K25" s="99">
        <v>6.98</v>
      </c>
      <c r="L25" s="99">
        <v>8.5500000000000007</v>
      </c>
      <c r="M25" s="59">
        <f t="shared" si="6"/>
        <v>12.5</v>
      </c>
      <c r="N25" s="59">
        <f t="shared" si="7"/>
        <v>7.1150000000000002</v>
      </c>
      <c r="O25" s="59">
        <f t="shared" si="8"/>
        <v>8.6750000000000007</v>
      </c>
      <c r="P25" s="60">
        <f t="shared" si="9"/>
        <v>0.16919438461410277</v>
      </c>
      <c r="Q25" s="22">
        <f t="shared" si="10"/>
        <v>7.6736148936181657E-8</v>
      </c>
      <c r="R25" s="61">
        <f t="shared" si="11"/>
        <v>4.6139667878862888E-8</v>
      </c>
      <c r="S25" s="22">
        <f t="shared" si="12"/>
        <v>2.1288689519717716E-15</v>
      </c>
      <c r="T25" s="94">
        <v>298</v>
      </c>
      <c r="U25" s="59">
        <f t="shared" si="13"/>
        <v>285.5</v>
      </c>
      <c r="V25" s="63">
        <f t="shared" si="14"/>
        <v>0.7384313402837368</v>
      </c>
      <c r="W25" s="64">
        <f t="shared" si="15"/>
        <v>5.4755952778321442</v>
      </c>
      <c r="X25" s="65">
        <f t="shared" si="2"/>
        <v>-7.3707625125845978E-8</v>
      </c>
      <c r="Y25" s="66">
        <f t="shared" si="3"/>
        <v>-7.3394355039801343E-8</v>
      </c>
      <c r="Z25" s="66">
        <f t="shared" si="4"/>
        <v>-7.3395686491556066E-8</v>
      </c>
      <c r="AA25" s="67">
        <f t="shared" si="5"/>
        <v>-7.308373653946818E-8</v>
      </c>
      <c r="AB25" s="68">
        <f t="shared" si="17"/>
        <v>8.6711343401590167E-5</v>
      </c>
      <c r="AC25" s="69"/>
      <c r="AD25" s="70">
        <f t="shared" si="16"/>
        <v>0.86711343401590169</v>
      </c>
      <c r="AE25" s="70"/>
      <c r="AF25" s="74"/>
      <c r="AG25" s="71">
        <v>190</v>
      </c>
    </row>
    <row r="26" spans="5:33">
      <c r="E26" s="73">
        <v>0.58245370370370364</v>
      </c>
      <c r="F26" s="71">
        <v>200</v>
      </c>
      <c r="G26" s="99">
        <v>12.48</v>
      </c>
      <c r="H26" s="99">
        <v>7.24</v>
      </c>
      <c r="I26" s="99">
        <v>8.85</v>
      </c>
      <c r="J26" s="99">
        <v>12.54</v>
      </c>
      <c r="K26" s="99">
        <v>6.98</v>
      </c>
      <c r="L26" s="99">
        <v>8.5399999999999991</v>
      </c>
      <c r="M26" s="59">
        <f t="shared" si="6"/>
        <v>12.51</v>
      </c>
      <c r="N26" s="59">
        <f t="shared" si="7"/>
        <v>7.11</v>
      </c>
      <c r="O26" s="59">
        <f t="shared" si="8"/>
        <v>8.6950000000000003</v>
      </c>
      <c r="P26" s="60">
        <f t="shared" si="9"/>
        <v>0.16961233901610109</v>
      </c>
      <c r="Q26" s="22">
        <f t="shared" si="10"/>
        <v>7.7624711662868932E-8</v>
      </c>
      <c r="R26" s="61">
        <f t="shared" si="11"/>
        <v>4.564943038725206E-8</v>
      </c>
      <c r="S26" s="22">
        <f t="shared" si="12"/>
        <v>2.0838704946805717E-15</v>
      </c>
      <c r="T26" s="94">
        <v>298</v>
      </c>
      <c r="U26" s="59">
        <f t="shared" si="13"/>
        <v>285.51</v>
      </c>
      <c r="V26" s="63">
        <f t="shared" si="14"/>
        <v>0.73781475231300553</v>
      </c>
      <c r="W26" s="64">
        <f t="shared" si="15"/>
        <v>5.4678268377726109</v>
      </c>
      <c r="X26" s="65">
        <f t="shared" si="2"/>
        <v>-7.1817560575076549E-8</v>
      </c>
      <c r="Y26" s="66">
        <f t="shared" si="3"/>
        <v>-7.1517611835800891E-8</v>
      </c>
      <c r="Z26" s="66">
        <f t="shared" si="4"/>
        <v>-7.1518864582976835E-8</v>
      </c>
      <c r="AA26" s="67">
        <f t="shared" si="5"/>
        <v>-7.1220158126585821E-8</v>
      </c>
      <c r="AB26" s="68">
        <f t="shared" si="17"/>
        <v>8.5977390993710126E-5</v>
      </c>
      <c r="AC26" s="69"/>
      <c r="AD26" s="70">
        <f t="shared" si="16"/>
        <v>0.85977390993710123</v>
      </c>
      <c r="AE26" s="70"/>
      <c r="AF26" s="74"/>
      <c r="AG26" s="71">
        <v>200</v>
      </c>
    </row>
    <row r="27" spans="5:33">
      <c r="E27" s="73">
        <v>0.58256944444444447</v>
      </c>
      <c r="F27" s="71">
        <v>210</v>
      </c>
      <c r="G27" s="99">
        <v>12.49</v>
      </c>
      <c r="H27" s="99">
        <v>7.23</v>
      </c>
      <c r="I27" s="99">
        <v>8.91</v>
      </c>
      <c r="J27" s="99">
        <v>12.56</v>
      </c>
      <c r="K27" s="99">
        <v>6.97</v>
      </c>
      <c r="L27" s="99">
        <v>8.7200000000000006</v>
      </c>
      <c r="M27" s="59">
        <f t="shared" si="6"/>
        <v>12.525</v>
      </c>
      <c r="N27" s="59">
        <f t="shared" si="7"/>
        <v>7.1</v>
      </c>
      <c r="O27" s="59">
        <f t="shared" si="8"/>
        <v>8.8150000000000013</v>
      </c>
      <c r="P27" s="60">
        <f t="shared" si="9"/>
        <v>0.17199558080427707</v>
      </c>
      <c r="Q27" s="22">
        <f t="shared" si="10"/>
        <v>7.943282347242818E-8</v>
      </c>
      <c r="R27" s="61">
        <f t="shared" si="11"/>
        <v>4.466596392815935E-8</v>
      </c>
      <c r="S27" s="22">
        <f t="shared" si="12"/>
        <v>1.9950483336316323E-15</v>
      </c>
      <c r="T27" s="94">
        <v>298</v>
      </c>
      <c r="U27" s="59">
        <f t="shared" si="13"/>
        <v>285.52499999999998</v>
      </c>
      <c r="V27" s="63">
        <f t="shared" si="14"/>
        <v>0.73688995133772994</v>
      </c>
      <c r="W27" s="64">
        <f t="shared" si="15"/>
        <v>5.4561958552895753</v>
      </c>
      <c r="X27" s="65">
        <f t="shared" si="2"/>
        <v>-6.9289957862320658E-8</v>
      </c>
      <c r="Y27" s="66">
        <f t="shared" si="3"/>
        <v>-6.9008408835188385E-8</v>
      </c>
      <c r="Z27" s="66">
        <f t="shared" si="4"/>
        <v>-6.9009552866114717E-8</v>
      </c>
      <c r="AA27" s="67">
        <f t="shared" si="5"/>
        <v>-6.8729138572723316E-8</v>
      </c>
      <c r="AB27" s="68">
        <f t="shared" si="17"/>
        <v>8.5262206541144767E-5</v>
      </c>
      <c r="AC27" s="69"/>
      <c r="AD27" s="70">
        <f t="shared" si="16"/>
        <v>0.85262206541144769</v>
      </c>
      <c r="AE27" s="70"/>
      <c r="AF27" s="74"/>
      <c r="AG27" s="71">
        <v>210</v>
      </c>
    </row>
    <row r="28" spans="5:33">
      <c r="E28" s="73">
        <v>0.58268518518518519</v>
      </c>
      <c r="F28" s="71">
        <v>220</v>
      </c>
      <c r="G28" s="99">
        <v>12.51</v>
      </c>
      <c r="H28" s="99">
        <v>7.23</v>
      </c>
      <c r="I28" s="99">
        <v>9.11</v>
      </c>
      <c r="J28" s="99">
        <v>12.58</v>
      </c>
      <c r="K28" s="99">
        <v>6.98</v>
      </c>
      <c r="L28" s="99">
        <v>8.9600000000000009</v>
      </c>
      <c r="M28" s="59">
        <f t="shared" si="6"/>
        <v>12.545</v>
      </c>
      <c r="N28" s="59">
        <f t="shared" si="7"/>
        <v>7.1050000000000004</v>
      </c>
      <c r="O28" s="59">
        <f t="shared" si="8"/>
        <v>9.0350000000000001</v>
      </c>
      <c r="P28" s="60">
        <f t="shared" si="9"/>
        <v>0.17634615286964764</v>
      </c>
      <c r="Q28" s="22">
        <f t="shared" si="10"/>
        <v>7.8523563461006931E-8</v>
      </c>
      <c r="R28" s="61">
        <f t="shared" si="11"/>
        <v>4.5258328283388669E-8</v>
      </c>
      <c r="S28" s="22">
        <f t="shared" si="12"/>
        <v>2.0483162790069787E-15</v>
      </c>
      <c r="T28" s="94">
        <v>298</v>
      </c>
      <c r="U28" s="59">
        <f t="shared" si="13"/>
        <v>285.54500000000002</v>
      </c>
      <c r="V28" s="63">
        <f t="shared" si="14"/>
        <v>0.73565703451106901</v>
      </c>
      <c r="W28" s="64">
        <f t="shared" si="15"/>
        <v>5.4407282490640236</v>
      </c>
      <c r="X28" s="65">
        <f t="shared" si="2"/>
        <v>-7.2554797308548435E-8</v>
      </c>
      <c r="Y28" s="66">
        <f t="shared" si="3"/>
        <v>-7.2243571875534521E-8</v>
      </c>
      <c r="Z28" s="66">
        <f t="shared" si="4"/>
        <v>-7.2244906884021142E-8</v>
      </c>
      <c r="AA28" s="67">
        <f t="shared" si="5"/>
        <v>-7.1935005006396111E-8</v>
      </c>
      <c r="AB28" s="68">
        <f t="shared" si="17"/>
        <v>8.4572114841415351E-5</v>
      </c>
      <c r="AC28" s="69"/>
      <c r="AD28" s="70">
        <f t="shared" si="16"/>
        <v>0.84572114841415347</v>
      </c>
      <c r="AE28" s="70"/>
      <c r="AF28" s="74"/>
      <c r="AG28" s="71">
        <v>220</v>
      </c>
    </row>
    <row r="29" spans="5:33">
      <c r="E29" s="73">
        <v>0.58280092592592592</v>
      </c>
      <c r="F29" s="71">
        <v>230</v>
      </c>
      <c r="G29" s="99">
        <v>12.53</v>
      </c>
      <c r="H29" s="99">
        <v>7.24</v>
      </c>
      <c r="I29" s="99">
        <v>9.24</v>
      </c>
      <c r="J29" s="99">
        <v>12.59</v>
      </c>
      <c r="K29" s="99">
        <v>6.99</v>
      </c>
      <c r="L29" s="99">
        <v>9.09</v>
      </c>
      <c r="M29" s="59">
        <f t="shared" si="6"/>
        <v>12.559999999999999</v>
      </c>
      <c r="N29" s="59">
        <f t="shared" si="7"/>
        <v>7.1150000000000002</v>
      </c>
      <c r="O29" s="59">
        <f t="shared" si="8"/>
        <v>9.1649999999999991</v>
      </c>
      <c r="P29" s="60">
        <f t="shared" si="9"/>
        <v>0.17892765846494088</v>
      </c>
      <c r="Q29" s="22">
        <f t="shared" si="10"/>
        <v>7.6736148936181657E-8</v>
      </c>
      <c r="R29" s="61">
        <f t="shared" si="11"/>
        <v>4.6370294737880879E-8</v>
      </c>
      <c r="S29" s="22">
        <f t="shared" si="12"/>
        <v>2.1502042340779432E-15</v>
      </c>
      <c r="T29" s="94">
        <v>298</v>
      </c>
      <c r="U29" s="59">
        <f t="shared" si="13"/>
        <v>285.56</v>
      </c>
      <c r="V29" s="63">
        <f t="shared" si="14"/>
        <v>0.7347324602265094</v>
      </c>
      <c r="W29" s="64">
        <f t="shared" si="15"/>
        <v>5.429157743694967</v>
      </c>
      <c r="X29" s="65">
        <f t="shared" si="2"/>
        <v>-7.6781936416323786E-8</v>
      </c>
      <c r="Y29" s="66">
        <f t="shared" si="3"/>
        <v>-7.6430386687932076E-8</v>
      </c>
      <c r="Z29" s="66">
        <f t="shared" si="4"/>
        <v>-7.6431996274995114E-8</v>
      </c>
      <c r="AA29" s="67">
        <f t="shared" si="5"/>
        <v>-7.6082041394525443E-8</v>
      </c>
      <c r="AB29" s="68">
        <f t="shared" si="17"/>
        <v>8.384967024169193E-5</v>
      </c>
      <c r="AC29" s="69"/>
      <c r="AD29" s="70">
        <f t="shared" si="16"/>
        <v>0.83849670241691932</v>
      </c>
      <c r="AE29" s="70"/>
      <c r="AF29" s="74"/>
      <c r="AG29" s="71">
        <v>230</v>
      </c>
    </row>
    <row r="30" spans="5:33">
      <c r="E30" s="73">
        <v>0.58291666666666664</v>
      </c>
      <c r="F30" s="71">
        <v>240</v>
      </c>
      <c r="G30" s="99">
        <v>12.54</v>
      </c>
      <c r="H30" s="99">
        <v>7.23</v>
      </c>
      <c r="I30" s="99">
        <v>9.17</v>
      </c>
      <c r="J30" s="99">
        <v>12.61</v>
      </c>
      <c r="K30" s="99">
        <v>6.98</v>
      </c>
      <c r="L30" s="99">
        <v>8.98</v>
      </c>
      <c r="M30" s="59">
        <f t="shared" si="6"/>
        <v>12.574999999999999</v>
      </c>
      <c r="N30" s="59">
        <f t="shared" si="7"/>
        <v>7.1050000000000004</v>
      </c>
      <c r="O30" s="59">
        <f t="shared" si="8"/>
        <v>9.0749999999999993</v>
      </c>
      <c r="P30" s="60">
        <f t="shared" si="9"/>
        <v>0.17721433361864677</v>
      </c>
      <c r="Q30" s="22">
        <f t="shared" si="10"/>
        <v>7.8523563461006931E-8</v>
      </c>
      <c r="R30" s="61">
        <f t="shared" si="11"/>
        <v>4.5371298054108973E-8</v>
      </c>
      <c r="S30" s="22">
        <f t="shared" si="12"/>
        <v>2.0585546871147927E-15</v>
      </c>
      <c r="T30" s="94">
        <v>298</v>
      </c>
      <c r="U30" s="59">
        <f t="shared" si="13"/>
        <v>285.57499999999999</v>
      </c>
      <c r="V30" s="63">
        <f t="shared" si="14"/>
        <v>0.73380798306959993</v>
      </c>
      <c r="W30" s="64">
        <f t="shared" si="15"/>
        <v>5.4176130563201781</v>
      </c>
      <c r="X30" s="65">
        <f t="shared" si="2"/>
        <v>-7.2295410118760086E-8</v>
      </c>
      <c r="Y30" s="66">
        <f t="shared" si="3"/>
        <v>-7.198087657177289E-8</v>
      </c>
      <c r="Z30" s="66">
        <f t="shared" si="4"/>
        <v>-7.198224500376627E-8</v>
      </c>
      <c r="AA30" s="67">
        <f t="shared" si="5"/>
        <v>-7.1669067981577576E-8</v>
      </c>
      <c r="AB30" s="68">
        <f t="shared" si="17"/>
        <v>8.3085355668797428E-5</v>
      </c>
      <c r="AC30" s="75">
        <f>D10</f>
        <v>9.7402597402597416E-5</v>
      </c>
      <c r="AD30" s="70">
        <f t="shared" si="16"/>
        <v>0.83085355668797423</v>
      </c>
      <c r="AE30" s="70">
        <f>AC30*10000</f>
        <v>0.97402597402597413</v>
      </c>
      <c r="AF30" s="74">
        <f>(AD30-AE30)*(AD30-AE30)</f>
        <v>2.0498341086406417E-2</v>
      </c>
      <c r="AG30" s="71">
        <v>240</v>
      </c>
    </row>
    <row r="31" spans="5:33">
      <c r="E31" s="73">
        <v>0.58303240740740736</v>
      </c>
      <c r="F31" s="71">
        <v>250</v>
      </c>
      <c r="G31" s="99">
        <v>12.55</v>
      </c>
      <c r="H31" s="99">
        <v>7.24</v>
      </c>
      <c r="I31" s="99">
        <v>9.1300000000000008</v>
      </c>
      <c r="J31" s="99">
        <v>12.62</v>
      </c>
      <c r="K31" s="99">
        <v>6.99</v>
      </c>
      <c r="L31" s="99">
        <v>8.92</v>
      </c>
      <c r="M31" s="59">
        <f t="shared" si="6"/>
        <v>12.585000000000001</v>
      </c>
      <c r="N31" s="59">
        <f t="shared" si="7"/>
        <v>7.1150000000000002</v>
      </c>
      <c r="O31" s="59">
        <f t="shared" si="8"/>
        <v>9.0250000000000004</v>
      </c>
      <c r="P31" s="60">
        <f t="shared" si="9"/>
        <v>0.17626695665076442</v>
      </c>
      <c r="Q31" s="22">
        <f t="shared" si="10"/>
        <v>7.6736148936181657E-8</v>
      </c>
      <c r="R31" s="61">
        <f t="shared" si="11"/>
        <v>4.6466729161772366E-8</v>
      </c>
      <c r="S31" s="22">
        <f t="shared" si="12"/>
        <v>2.1591569189935065E-15</v>
      </c>
      <c r="T31" s="94">
        <v>298</v>
      </c>
      <c r="U31" s="59">
        <f t="shared" si="13"/>
        <v>285.58499999999998</v>
      </c>
      <c r="V31" s="63">
        <f t="shared" si="14"/>
        <v>0.73319171891724133</v>
      </c>
      <c r="W31" s="64">
        <f t="shared" si="15"/>
        <v>5.4099309116419256</v>
      </c>
      <c r="X31" s="65">
        <f t="shared" si="2"/>
        <v>-7.4875873641435119E-8</v>
      </c>
      <c r="Y31" s="66">
        <f t="shared" si="3"/>
        <v>-7.4535537342825721E-8</v>
      </c>
      <c r="Z31" s="66">
        <f t="shared" si="4"/>
        <v>-7.4537084286995026E-8</v>
      </c>
      <c r="AA31" s="67">
        <f t="shared" si="5"/>
        <v>-7.4198280869780689E-8</v>
      </c>
      <c r="AB31" s="68">
        <f t="shared" si="17"/>
        <v>8.2365537800045072E-5</v>
      </c>
      <c r="AC31" s="69"/>
      <c r="AD31" s="70">
        <f t="shared" si="16"/>
        <v>0.82365537800045074</v>
      </c>
      <c r="AE31" s="70"/>
      <c r="AF31" s="74"/>
      <c r="AG31" s="71">
        <v>250</v>
      </c>
    </row>
    <row r="32" spans="5:33">
      <c r="E32" s="73">
        <v>0.58314814814814808</v>
      </c>
      <c r="F32" s="71">
        <v>260</v>
      </c>
      <c r="G32" s="99">
        <v>12.56</v>
      </c>
      <c r="H32" s="99">
        <v>7.23</v>
      </c>
      <c r="I32" s="99">
        <v>9.18</v>
      </c>
      <c r="J32" s="99">
        <v>12.63</v>
      </c>
      <c r="K32" s="99">
        <v>6.99</v>
      </c>
      <c r="L32" s="99">
        <v>9</v>
      </c>
      <c r="M32" s="59">
        <f t="shared" si="6"/>
        <v>12.595000000000001</v>
      </c>
      <c r="N32" s="59">
        <f t="shared" si="7"/>
        <v>7.11</v>
      </c>
      <c r="O32" s="59">
        <f t="shared" si="8"/>
        <v>9.09</v>
      </c>
      <c r="P32" s="60">
        <f t="shared" si="9"/>
        <v>0.17756569846455528</v>
      </c>
      <c r="Q32" s="22">
        <f t="shared" si="10"/>
        <v>7.7624711662868932E-8</v>
      </c>
      <c r="R32" s="61">
        <f t="shared" si="11"/>
        <v>4.5973016619076253E-8</v>
      </c>
      <c r="S32" s="22">
        <f t="shared" si="12"/>
        <v>2.1135182570578612E-15</v>
      </c>
      <c r="T32" s="94">
        <v>298</v>
      </c>
      <c r="U32" s="59">
        <f t="shared" si="13"/>
        <v>285.59500000000003</v>
      </c>
      <c r="V32" s="63">
        <f t="shared" si="14"/>
        <v>0.73257549792138821</v>
      </c>
      <c r="W32" s="64">
        <f t="shared" si="15"/>
        <v>5.4022601970321986</v>
      </c>
      <c r="X32" s="65">
        <f t="shared" si="2"/>
        <v>-7.3268965016598535E-8</v>
      </c>
      <c r="Y32" s="66">
        <f t="shared" si="3"/>
        <v>-7.2940103835958871E-8</v>
      </c>
      <c r="Z32" s="66">
        <f t="shared" si="4"/>
        <v>-7.2941579899884535E-8</v>
      </c>
      <c r="AA32" s="67">
        <f t="shared" si="5"/>
        <v>-7.2614181532809332E-8</v>
      </c>
      <c r="AB32" s="68">
        <f t="shared" si="17"/>
        <v>8.162017213709365E-5</v>
      </c>
      <c r="AC32" s="69"/>
      <c r="AD32" s="70">
        <f t="shared" si="16"/>
        <v>0.81620172137093649</v>
      </c>
      <c r="AE32" s="70"/>
      <c r="AF32" s="74"/>
      <c r="AG32" s="71">
        <v>260</v>
      </c>
    </row>
    <row r="33" spans="5:33">
      <c r="E33" s="73">
        <v>0.58326388888888892</v>
      </c>
      <c r="F33" s="71">
        <v>270</v>
      </c>
      <c r="G33" s="99">
        <v>12.57</v>
      </c>
      <c r="H33" s="99">
        <v>7.23</v>
      </c>
      <c r="I33" s="99">
        <v>9.31</v>
      </c>
      <c r="J33" s="99">
        <v>12.64</v>
      </c>
      <c r="K33" s="99">
        <v>6.99</v>
      </c>
      <c r="L33" s="99">
        <v>9</v>
      </c>
      <c r="M33" s="59">
        <f t="shared" si="6"/>
        <v>12.605</v>
      </c>
      <c r="N33" s="59">
        <f t="shared" si="7"/>
        <v>7.11</v>
      </c>
      <c r="O33" s="59">
        <f t="shared" si="8"/>
        <v>9.1550000000000011</v>
      </c>
      <c r="P33" s="60">
        <f t="shared" si="9"/>
        <v>0.17886486799118637</v>
      </c>
      <c r="Q33" s="22">
        <f t="shared" si="10"/>
        <v>7.7624711662868932E-8</v>
      </c>
      <c r="R33" s="61">
        <f t="shared" si="11"/>
        <v>4.6011236073870766E-8</v>
      </c>
      <c r="S33" s="22">
        <f t="shared" si="12"/>
        <v>2.1170338450454665E-15</v>
      </c>
      <c r="T33" s="94">
        <v>298</v>
      </c>
      <c r="U33" s="59">
        <f t="shared" si="13"/>
        <v>285.60500000000002</v>
      </c>
      <c r="V33" s="63">
        <f t="shared" si="14"/>
        <v>0.73195932007751319</v>
      </c>
      <c r="W33" s="64">
        <f t="shared" si="15"/>
        <v>5.3946008947047019</v>
      </c>
      <c r="X33" s="65">
        <f t="shared" si="2"/>
        <v>-7.3371165979669511E-8</v>
      </c>
      <c r="Y33" s="66">
        <f t="shared" si="3"/>
        <v>-7.3038413022965576E-8</v>
      </c>
      <c r="Z33" s="66">
        <f t="shared" si="4"/>
        <v>-7.3039922124377781E-8</v>
      </c>
      <c r="AA33" s="67">
        <f t="shared" si="5"/>
        <v>-7.2708664580930789E-8</v>
      </c>
      <c r="AB33" s="68">
        <f t="shared" si="17"/>
        <v>8.0890761280391827E-5</v>
      </c>
      <c r="AC33" s="69"/>
      <c r="AD33" s="70">
        <f t="shared" si="16"/>
        <v>0.80890761280391832</v>
      </c>
      <c r="AE33" s="70"/>
      <c r="AF33" s="74"/>
      <c r="AG33" s="71">
        <v>270</v>
      </c>
    </row>
    <row r="34" spans="5:33">
      <c r="E34" s="73">
        <v>0.58337962962962964</v>
      </c>
      <c r="F34" s="71">
        <v>280</v>
      </c>
      <c r="G34" s="99">
        <v>12.59</v>
      </c>
      <c r="H34" s="99">
        <v>7.24</v>
      </c>
      <c r="I34" s="99">
        <v>9.3800000000000008</v>
      </c>
      <c r="J34" s="99">
        <v>12.66</v>
      </c>
      <c r="K34" s="99">
        <v>6.99</v>
      </c>
      <c r="L34" s="99">
        <v>9.2200000000000006</v>
      </c>
      <c r="M34" s="59">
        <f t="shared" si="6"/>
        <v>12.625</v>
      </c>
      <c r="N34" s="59">
        <f t="shared" si="7"/>
        <v>7.1150000000000002</v>
      </c>
      <c r="O34" s="59">
        <f t="shared" si="8"/>
        <v>9.3000000000000007</v>
      </c>
      <c r="P34" s="60">
        <f t="shared" si="9"/>
        <v>0.18175764852601817</v>
      </c>
      <c r="Q34" s="22">
        <f t="shared" si="10"/>
        <v>7.6736148936181657E-8</v>
      </c>
      <c r="R34" s="61">
        <f t="shared" si="11"/>
        <v>4.6621441559059277E-8</v>
      </c>
      <c r="S34" s="22">
        <f t="shared" si="12"/>
        <v>2.1735588130447794E-15</v>
      </c>
      <c r="T34" s="94">
        <v>298</v>
      </c>
      <c r="U34" s="59">
        <f t="shared" si="13"/>
        <v>285.625</v>
      </c>
      <c r="V34" s="63">
        <f t="shared" si="14"/>
        <v>0.7307270938275604</v>
      </c>
      <c r="W34" s="64">
        <f t="shared" si="15"/>
        <v>5.3793164558951156</v>
      </c>
      <c r="X34" s="65">
        <f t="shared" si="2"/>
        <v>-7.6072846269993002E-8</v>
      </c>
      <c r="Y34" s="66">
        <f t="shared" si="3"/>
        <v>-7.5711877492772297E-8</v>
      </c>
      <c r="Z34" s="66">
        <f t="shared" si="4"/>
        <v>-7.5713590304432648E-8</v>
      </c>
      <c r="AA34" s="67">
        <f t="shared" si="5"/>
        <v>-7.5354318084149074E-8</v>
      </c>
      <c r="AB34" s="68">
        <f t="shared" si="17"/>
        <v>8.0160367112299685E-5</v>
      </c>
      <c r="AC34" s="69"/>
      <c r="AD34" s="70">
        <f t="shared" si="16"/>
        <v>0.8016036711229968</v>
      </c>
      <c r="AE34" s="70"/>
      <c r="AF34" s="74"/>
      <c r="AG34" s="71">
        <v>280</v>
      </c>
    </row>
    <row r="35" spans="5:33">
      <c r="E35" s="73">
        <v>0.58349537037037036</v>
      </c>
      <c r="F35" s="71">
        <v>290</v>
      </c>
      <c r="G35" s="99">
        <v>12.61</v>
      </c>
      <c r="H35" s="99">
        <v>7.24</v>
      </c>
      <c r="I35" s="99">
        <v>9.4499999999999993</v>
      </c>
      <c r="J35" s="99">
        <v>12.68</v>
      </c>
      <c r="K35" s="99">
        <v>7.01</v>
      </c>
      <c r="L35" s="99">
        <v>9.33</v>
      </c>
      <c r="M35" s="59">
        <f t="shared" si="6"/>
        <v>12.645</v>
      </c>
      <c r="N35" s="59">
        <f t="shared" si="7"/>
        <v>7.125</v>
      </c>
      <c r="O35" s="59">
        <f t="shared" si="8"/>
        <v>9.39</v>
      </c>
      <c r="P35" s="60">
        <f t="shared" si="9"/>
        <v>0.18357707061062778</v>
      </c>
      <c r="Q35" s="22">
        <f t="shared" si="10"/>
        <v>7.4989420933245362E-8</v>
      </c>
      <c r="R35" s="61">
        <f t="shared" si="11"/>
        <v>4.778675005321715E-8</v>
      </c>
      <c r="S35" s="22">
        <f t="shared" si="12"/>
        <v>2.2835734806486495E-15</v>
      </c>
      <c r="T35" s="94">
        <v>298</v>
      </c>
      <c r="U35" s="59">
        <f t="shared" si="13"/>
        <v>285.64499999999998</v>
      </c>
      <c r="V35" s="63">
        <f t="shared" si="14"/>
        <v>0.72949504013112643</v>
      </c>
      <c r="W35" s="64">
        <f t="shared" si="15"/>
        <v>5.3640774534986058</v>
      </c>
      <c r="X35" s="65">
        <f t="shared" si="2"/>
        <v>-8.0188033657629965E-8</v>
      </c>
      <c r="Y35" s="66">
        <f t="shared" si="3"/>
        <v>-7.9783130722358408E-8</v>
      </c>
      <c r="Z35" s="66">
        <f t="shared" si="4"/>
        <v>-7.9785175246703424E-8</v>
      </c>
      <c r="AA35" s="67">
        <f t="shared" si="5"/>
        <v>-7.9382296188459025E-8</v>
      </c>
      <c r="AB35" s="68">
        <f t="shared" si="17"/>
        <v>7.9403236945718768E-5</v>
      </c>
      <c r="AC35" s="69"/>
      <c r="AD35" s="70">
        <f t="shared" si="16"/>
        <v>0.79403236945718769</v>
      </c>
      <c r="AE35" s="70"/>
      <c r="AF35" s="74"/>
      <c r="AG35" s="71">
        <v>290</v>
      </c>
    </row>
    <row r="36" spans="5:33">
      <c r="E36" s="73">
        <v>0.58361111111111108</v>
      </c>
      <c r="F36" s="71">
        <v>300</v>
      </c>
      <c r="G36" s="99">
        <v>12.62</v>
      </c>
      <c r="H36" s="99">
        <v>7.25</v>
      </c>
      <c r="I36" s="99">
        <v>9.5</v>
      </c>
      <c r="J36" s="99">
        <v>12.69</v>
      </c>
      <c r="K36" s="99">
        <v>7.02</v>
      </c>
      <c r="L36" s="99">
        <v>9.4</v>
      </c>
      <c r="M36" s="59">
        <f t="shared" si="6"/>
        <v>12.654999999999999</v>
      </c>
      <c r="N36" s="59">
        <f t="shared" si="7"/>
        <v>7.1349999999999998</v>
      </c>
      <c r="O36" s="59">
        <f t="shared" si="8"/>
        <v>9.4499999999999993</v>
      </c>
      <c r="P36" s="60">
        <f t="shared" si="9"/>
        <v>0.18478053384872467</v>
      </c>
      <c r="Q36" s="22">
        <f t="shared" si="10"/>
        <v>7.3282453313890461E-8</v>
      </c>
      <c r="R36" s="61">
        <f t="shared" si="11"/>
        <v>4.8940499114572923E-8</v>
      </c>
      <c r="S36" s="22">
        <f t="shared" si="12"/>
        <v>2.3951724535835129E-15</v>
      </c>
      <c r="T36" s="94">
        <v>298</v>
      </c>
      <c r="U36" s="59">
        <f t="shared" si="13"/>
        <v>285.65499999999997</v>
      </c>
      <c r="V36" s="63">
        <f t="shared" si="14"/>
        <v>0.72887907797915352</v>
      </c>
      <c r="W36" s="64">
        <f t="shared" si="15"/>
        <v>5.3564749467951689</v>
      </c>
      <c r="X36" s="65">
        <f t="shared" si="2"/>
        <v>-8.3926524055811148E-8</v>
      </c>
      <c r="Y36" s="66">
        <f t="shared" si="3"/>
        <v>-8.3478484725617349E-8</v>
      </c>
      <c r="Z36" s="66">
        <f t="shared" si="4"/>
        <v>-8.3480876570670613E-8</v>
      </c>
      <c r="AA36" s="67">
        <f t="shared" si="5"/>
        <v>-8.3035203547938279E-8</v>
      </c>
      <c r="AB36" s="68">
        <f t="shared" si="17"/>
        <v>7.860539204274508E-5</v>
      </c>
      <c r="AC36" s="69"/>
      <c r="AD36" s="70">
        <f t="shared" si="16"/>
        <v>0.78605392042745081</v>
      </c>
      <c r="AE36" s="70"/>
      <c r="AF36" s="74"/>
      <c r="AG36" s="71">
        <v>300</v>
      </c>
    </row>
    <row r="37" spans="5:33">
      <c r="E37" s="73">
        <v>0.5837268518518518</v>
      </c>
      <c r="F37" s="71">
        <v>310</v>
      </c>
      <c r="G37" s="99">
        <v>12.64</v>
      </c>
      <c r="H37" s="99">
        <v>7.25</v>
      </c>
      <c r="I37" s="99">
        <v>9.56</v>
      </c>
      <c r="J37" s="99">
        <v>12.71</v>
      </c>
      <c r="K37" s="99">
        <v>7.04</v>
      </c>
      <c r="L37" s="99">
        <v>9.4499999999999993</v>
      </c>
      <c r="M37" s="59">
        <f t="shared" si="6"/>
        <v>12.675000000000001</v>
      </c>
      <c r="N37" s="59">
        <f t="shared" si="7"/>
        <v>7.1449999999999996</v>
      </c>
      <c r="O37" s="59">
        <f t="shared" si="8"/>
        <v>9.504999999999999</v>
      </c>
      <c r="P37" s="60">
        <f t="shared" si="9"/>
        <v>0.18591725443250989</v>
      </c>
      <c r="Q37" s="22">
        <f t="shared" si="10"/>
        <v>7.1614341021290254E-8</v>
      </c>
      <c r="R37" s="61">
        <f t="shared" si="11"/>
        <v>5.0163772729016871E-8</v>
      </c>
      <c r="S37" s="22">
        <f t="shared" si="12"/>
        <v>2.5164040944084566E-15</v>
      </c>
      <c r="T37" s="94">
        <v>298</v>
      </c>
      <c r="U37" s="59">
        <f t="shared" si="13"/>
        <v>285.67500000000001</v>
      </c>
      <c r="V37" s="63">
        <f t="shared" si="14"/>
        <v>0.72764728304504278</v>
      </c>
      <c r="W37" s="64">
        <f t="shared" si="15"/>
        <v>5.3413038343082846</v>
      </c>
      <c r="X37" s="65">
        <f t="shared" si="2"/>
        <v>-8.8024013974767357E-8</v>
      </c>
      <c r="Y37" s="66">
        <f t="shared" si="3"/>
        <v>-8.7525867637735122E-8</v>
      </c>
      <c r="Z37" s="66">
        <f t="shared" si="4"/>
        <v>-8.7528686752223214E-8</v>
      </c>
      <c r="AA37" s="67">
        <f t="shared" si="5"/>
        <v>-8.7033327621760052E-8</v>
      </c>
      <c r="AB37" s="68">
        <f t="shared" si="17"/>
        <v>7.777059129241787E-5</v>
      </c>
      <c r="AC37" s="69"/>
      <c r="AD37" s="70">
        <f t="shared" si="16"/>
        <v>0.77770591292417868</v>
      </c>
      <c r="AE37" s="70"/>
      <c r="AF37" s="74"/>
      <c r="AG37" s="71">
        <v>310</v>
      </c>
    </row>
    <row r="38" spans="5:33">
      <c r="E38" s="73">
        <v>0.58384259259259264</v>
      </c>
      <c r="F38" s="71">
        <v>320</v>
      </c>
      <c r="G38" s="99">
        <v>12.66</v>
      </c>
      <c r="H38" s="99">
        <v>7.25</v>
      </c>
      <c r="I38" s="99">
        <v>9.4600000000000009</v>
      </c>
      <c r="J38" s="99">
        <v>12.73</v>
      </c>
      <c r="K38" s="99">
        <v>7.03</v>
      </c>
      <c r="L38" s="99">
        <v>9.33</v>
      </c>
      <c r="M38" s="59">
        <f t="shared" si="6"/>
        <v>12.695</v>
      </c>
      <c r="N38" s="59">
        <f t="shared" si="7"/>
        <v>7.1400000000000006</v>
      </c>
      <c r="O38" s="59">
        <f t="shared" si="8"/>
        <v>9.3949999999999996</v>
      </c>
      <c r="P38" s="60">
        <f t="shared" si="9"/>
        <v>0.1838262698578626</v>
      </c>
      <c r="Q38" s="22">
        <f t="shared" si="10"/>
        <v>7.2443596007498796E-8</v>
      </c>
      <c r="R38" s="61">
        <f t="shared" si="11"/>
        <v>4.967203913482357E-8</v>
      </c>
      <c r="S38" s="22">
        <f t="shared" si="12"/>
        <v>2.4673114718114443E-15</v>
      </c>
      <c r="T38" s="94">
        <v>298</v>
      </c>
      <c r="U38" s="59">
        <f t="shared" si="13"/>
        <v>285.69499999999999</v>
      </c>
      <c r="V38" s="63">
        <f t="shared" si="14"/>
        <v>0.72641566057386764</v>
      </c>
      <c r="W38" s="64">
        <f t="shared" si="15"/>
        <v>5.3261778059552274</v>
      </c>
      <c r="X38" s="65">
        <f t="shared" ref="X38:X69" si="18">-($B$2/W38)*P38*S38*AB38</f>
        <v>-8.4615268484166587E-8</v>
      </c>
      <c r="Y38" s="66">
        <f t="shared" ref="Y38:Y69" si="19">-(AB38+(5*X38))*$B$2*S38*P38/W38</f>
        <v>-8.4149717119601332E-8</v>
      </c>
      <c r="Z38" s="66">
        <f t="shared" ref="Z38:Z69" si="20">-(AB38+5*Y38)*$B$2*P38*S38/W38</f>
        <v>-8.4152278573071047E-8</v>
      </c>
      <c r="AA38" s="67">
        <f t="shared" ref="AA38:AA69" si="21">-(AB38+(10*Z38))*$B$2*P38*S38/W38</f>
        <v>-8.368926047585307E-8</v>
      </c>
      <c r="AB38" s="68">
        <f t="shared" si="17"/>
        <v>7.6895313875123797E-5</v>
      </c>
      <c r="AC38" s="69"/>
      <c r="AD38" s="70">
        <f t="shared" si="16"/>
        <v>0.76895313875123794</v>
      </c>
      <c r="AE38" s="70"/>
      <c r="AF38" s="74"/>
      <c r="AG38" s="71">
        <v>320</v>
      </c>
    </row>
    <row r="39" spans="5:33">
      <c r="E39" s="73">
        <v>0.58395833333333336</v>
      </c>
      <c r="F39" s="71">
        <v>330</v>
      </c>
      <c r="G39" s="99">
        <v>12.67</v>
      </c>
      <c r="H39" s="99">
        <v>7.26</v>
      </c>
      <c r="I39" s="99">
        <v>9.51</v>
      </c>
      <c r="J39" s="99">
        <v>12.74</v>
      </c>
      <c r="K39" s="99">
        <v>7.03</v>
      </c>
      <c r="L39" s="99">
        <v>9.4600000000000009</v>
      </c>
      <c r="M39" s="59">
        <f t="shared" si="6"/>
        <v>12.705</v>
      </c>
      <c r="N39" s="59">
        <f t="shared" si="7"/>
        <v>7.1449999999999996</v>
      </c>
      <c r="O39" s="59">
        <f t="shared" si="8"/>
        <v>9.4849999999999994</v>
      </c>
      <c r="P39" s="60">
        <f t="shared" si="9"/>
        <v>0.18561785529966721</v>
      </c>
      <c r="Q39" s="22">
        <f t="shared" si="10"/>
        <v>7.1614341021290254E-8</v>
      </c>
      <c r="R39" s="61">
        <f t="shared" si="11"/>
        <v>5.0288987029204413E-8</v>
      </c>
      <c r="S39" s="22">
        <f t="shared" si="12"/>
        <v>2.5289822164234896E-15</v>
      </c>
      <c r="T39" s="94">
        <v>298</v>
      </c>
      <c r="U39" s="59">
        <f t="shared" si="13"/>
        <v>285.70499999999998</v>
      </c>
      <c r="V39" s="63">
        <f t="shared" si="14"/>
        <v>0.72579991400056254</v>
      </c>
      <c r="W39" s="64">
        <f t="shared" si="15"/>
        <v>5.3186316545258165</v>
      </c>
      <c r="X39" s="65">
        <f t="shared" si="18"/>
        <v>-8.6740016189185351E-8</v>
      </c>
      <c r="Y39" s="66">
        <f t="shared" si="19"/>
        <v>-8.624537749652986E-8</v>
      </c>
      <c r="Z39" s="66">
        <f t="shared" si="20"/>
        <v>-8.6248198195061189E-8</v>
      </c>
      <c r="AA39" s="67">
        <f t="shared" si="21"/>
        <v>-8.5756348030626364E-8</v>
      </c>
      <c r="AB39" s="68">
        <f t="shared" si="17"/>
        <v>7.605379967454819E-5</v>
      </c>
      <c r="AC39" s="69"/>
      <c r="AD39" s="70">
        <f t="shared" si="16"/>
        <v>0.76053799674548195</v>
      </c>
      <c r="AE39" s="70"/>
      <c r="AF39" s="74"/>
      <c r="AG39" s="71">
        <v>330</v>
      </c>
    </row>
    <row r="40" spans="5:33">
      <c r="E40" s="73">
        <v>0.58407407407407408</v>
      </c>
      <c r="F40" s="71">
        <v>340</v>
      </c>
      <c r="G40" s="99">
        <v>12.69</v>
      </c>
      <c r="H40" s="99">
        <v>7.27</v>
      </c>
      <c r="I40" s="99">
        <v>9.52</v>
      </c>
      <c r="J40" s="99">
        <v>12.76</v>
      </c>
      <c r="K40" s="99">
        <v>7.04</v>
      </c>
      <c r="L40" s="99">
        <v>9.4700000000000006</v>
      </c>
      <c r="M40" s="59">
        <f t="shared" si="6"/>
        <v>12.725</v>
      </c>
      <c r="N40" s="59">
        <f t="shared" si="7"/>
        <v>7.1549999999999994</v>
      </c>
      <c r="O40" s="59">
        <f t="shared" si="8"/>
        <v>9.495000000000001</v>
      </c>
      <c r="P40" s="60">
        <f t="shared" si="9"/>
        <v>0.1858748663854331</v>
      </c>
      <c r="Q40" s="22">
        <f t="shared" si="10"/>
        <v>6.9984199600227406E-8</v>
      </c>
      <c r="R40" s="61">
        <f t="shared" si="11"/>
        <v>5.154596625996224E-8</v>
      </c>
      <c r="S40" s="22">
        <f t="shared" si="12"/>
        <v>2.6569866376731656E-15</v>
      </c>
      <c r="T40" s="94">
        <v>298</v>
      </c>
      <c r="U40" s="59">
        <f t="shared" si="13"/>
        <v>285.72500000000002</v>
      </c>
      <c r="V40" s="63">
        <f t="shared" si="14"/>
        <v>0.7245685501558774</v>
      </c>
      <c r="W40" s="64">
        <f t="shared" si="15"/>
        <v>5.3035729898035058</v>
      </c>
      <c r="X40" s="65">
        <f t="shared" si="18"/>
        <v>-9.0477837169490196E-8</v>
      </c>
      <c r="Y40" s="66">
        <f t="shared" si="19"/>
        <v>-8.9933476581021226E-8</v>
      </c>
      <c r="Z40" s="66">
        <f t="shared" si="20"/>
        <v>-8.9936751730599828E-8</v>
      </c>
      <c r="AA40" s="67">
        <f t="shared" si="21"/>
        <v>-8.9395626881785262E-8</v>
      </c>
      <c r="AB40" s="68">
        <f t="shared" si="17"/>
        <v>7.5191327148543206E-5</v>
      </c>
      <c r="AC40" s="69"/>
      <c r="AD40" s="70">
        <f t="shared" si="16"/>
        <v>0.75191327148543208</v>
      </c>
      <c r="AE40" s="70"/>
      <c r="AF40" s="74"/>
      <c r="AG40" s="71">
        <v>340</v>
      </c>
    </row>
    <row r="41" spans="5:33">
      <c r="E41" s="73">
        <v>0.5841898148148148</v>
      </c>
      <c r="F41" s="71">
        <v>350</v>
      </c>
      <c r="G41" s="99">
        <v>12.71</v>
      </c>
      <c r="H41" s="99">
        <v>7.27</v>
      </c>
      <c r="I41" s="99">
        <v>9.48</v>
      </c>
      <c r="J41" s="99">
        <v>12.77</v>
      </c>
      <c r="K41" s="99">
        <v>7.04</v>
      </c>
      <c r="L41" s="99">
        <v>9.32</v>
      </c>
      <c r="M41" s="59">
        <f t="shared" si="6"/>
        <v>12.74</v>
      </c>
      <c r="N41" s="59">
        <f t="shared" si="7"/>
        <v>7.1549999999999994</v>
      </c>
      <c r="O41" s="59">
        <f t="shared" si="8"/>
        <v>9.4</v>
      </c>
      <c r="P41" s="60">
        <f t="shared" si="9"/>
        <v>0.18406069126691643</v>
      </c>
      <c r="Q41" s="22">
        <f t="shared" si="10"/>
        <v>6.9984199600227406E-8</v>
      </c>
      <c r="R41" s="61">
        <f t="shared" si="11"/>
        <v>5.1610258368637473E-8</v>
      </c>
      <c r="S41" s="22">
        <f t="shared" si="12"/>
        <v>2.6636187688775143E-15</v>
      </c>
      <c r="T41" s="94">
        <v>298</v>
      </c>
      <c r="U41" s="59">
        <f t="shared" si="13"/>
        <v>285.74</v>
      </c>
      <c r="V41" s="63">
        <f t="shared" si="14"/>
        <v>0.72364514039374073</v>
      </c>
      <c r="W41" s="64">
        <f t="shared" si="15"/>
        <v>5.2923083560184212</v>
      </c>
      <c r="X41" s="65">
        <f t="shared" si="18"/>
        <v>-8.8932975627331363E-8</v>
      </c>
      <c r="Y41" s="66">
        <f t="shared" si="19"/>
        <v>-8.8400678927664073E-8</v>
      </c>
      <c r="Z41" s="66">
        <f t="shared" si="20"/>
        <v>-8.8403864919974328E-8</v>
      </c>
      <c r="AA41" s="67">
        <f t="shared" si="21"/>
        <v>-8.7874716073936328E-8</v>
      </c>
      <c r="AB41" s="68">
        <f t="shared" si="17"/>
        <v>7.4291970614085684E-5</v>
      </c>
      <c r="AC41" s="69"/>
      <c r="AD41" s="70">
        <f t="shared" si="16"/>
        <v>0.74291970614085689</v>
      </c>
      <c r="AE41" s="70"/>
      <c r="AF41" s="74"/>
      <c r="AG41" s="71">
        <v>350</v>
      </c>
    </row>
    <row r="42" spans="5:33">
      <c r="E42" s="73">
        <v>0.58430555555555552</v>
      </c>
      <c r="F42" s="71">
        <v>360</v>
      </c>
      <c r="G42" s="99">
        <v>12.72</v>
      </c>
      <c r="H42" s="99">
        <v>7.27</v>
      </c>
      <c r="I42" s="99">
        <v>9.51</v>
      </c>
      <c r="J42" s="99">
        <v>12.78</v>
      </c>
      <c r="K42" s="99">
        <v>7.03</v>
      </c>
      <c r="L42" s="99">
        <v>9.24</v>
      </c>
      <c r="M42" s="59">
        <f t="shared" si="6"/>
        <v>12.75</v>
      </c>
      <c r="N42" s="59">
        <f t="shared" si="7"/>
        <v>7.15</v>
      </c>
      <c r="O42" s="59">
        <f t="shared" si="8"/>
        <v>9.375</v>
      </c>
      <c r="P42" s="60">
        <f t="shared" si="9"/>
        <v>0.18360146811611569</v>
      </c>
      <c r="Q42" s="22">
        <f t="shared" si="10"/>
        <v>7.0794578438413597E-8</v>
      </c>
      <c r="R42" s="61">
        <f t="shared" si="11"/>
        <v>5.1061895435673859E-8</v>
      </c>
      <c r="S42" s="22">
        <f t="shared" si="12"/>
        <v>2.6073171654836909E-15</v>
      </c>
      <c r="T42" s="94">
        <v>298</v>
      </c>
      <c r="U42" s="59">
        <f t="shared" si="13"/>
        <v>285.75</v>
      </c>
      <c r="V42" s="63">
        <f t="shared" si="14"/>
        <v>0.72302958774448578</v>
      </c>
      <c r="W42" s="64">
        <f t="shared" si="15"/>
        <v>5.284812550779117</v>
      </c>
      <c r="X42" s="65">
        <f t="shared" si="18"/>
        <v>-8.5924388275772024E-8</v>
      </c>
      <c r="Y42" s="66">
        <f t="shared" si="19"/>
        <v>-8.5421513502675252E-8</v>
      </c>
      <c r="Z42" s="66">
        <f t="shared" si="20"/>
        <v>-8.5424456590691235E-8</v>
      </c>
      <c r="AA42" s="67">
        <f t="shared" si="21"/>
        <v>-8.4924490456608321E-8</v>
      </c>
      <c r="AB42" s="68">
        <f t="shared" si="17"/>
        <v>7.3407942648424782E-5</v>
      </c>
      <c r="AC42" s="75">
        <f>D11</f>
        <v>8.5403726708074531E-5</v>
      </c>
      <c r="AD42" s="70">
        <f t="shared" si="16"/>
        <v>0.73407942648424784</v>
      </c>
      <c r="AE42" s="70">
        <f>AC42*10000</f>
        <v>0.85403726708074534</v>
      </c>
      <c r="AF42" s="74">
        <f>(AD42-AE42)*(AD42-AE42)</f>
        <v>1.4389883520574704E-2</v>
      </c>
      <c r="AG42" s="71">
        <v>360</v>
      </c>
    </row>
    <row r="43" spans="5:33">
      <c r="E43" s="73">
        <v>0.58442129629629624</v>
      </c>
      <c r="F43" s="71">
        <v>370</v>
      </c>
      <c r="G43" s="99">
        <v>12.74</v>
      </c>
      <c r="H43" s="99">
        <v>7.28</v>
      </c>
      <c r="I43" s="99">
        <v>9.42</v>
      </c>
      <c r="J43" s="99">
        <v>12.8</v>
      </c>
      <c r="K43" s="99">
        <v>7.05</v>
      </c>
      <c r="L43" s="99">
        <v>9.2799999999999994</v>
      </c>
      <c r="M43" s="59">
        <f t="shared" si="6"/>
        <v>12.77</v>
      </c>
      <c r="N43" s="59">
        <f t="shared" si="7"/>
        <v>7.165</v>
      </c>
      <c r="O43" s="59">
        <f t="shared" si="8"/>
        <v>9.35</v>
      </c>
      <c r="P43" s="60">
        <f t="shared" si="9"/>
        <v>0.18317233246731698</v>
      </c>
      <c r="Q43" s="22">
        <f t="shared" si="10"/>
        <v>6.839116472814276E-8</v>
      </c>
      <c r="R43" s="61">
        <f t="shared" si="11"/>
        <v>5.2944241323153156E-8</v>
      </c>
      <c r="S43" s="22">
        <f t="shared" si="12"/>
        <v>2.8030926892842782E-15</v>
      </c>
      <c r="T43" s="94">
        <v>298</v>
      </c>
      <c r="U43" s="59">
        <f t="shared" si="13"/>
        <v>285.77</v>
      </c>
      <c r="V43" s="63">
        <f t="shared" si="14"/>
        <v>0.72179861168683046</v>
      </c>
      <c r="W43" s="64">
        <f t="shared" si="15"/>
        <v>5.2698543437483973</v>
      </c>
      <c r="X43" s="65">
        <f t="shared" si="18"/>
        <v>-9.1346372559254578E-8</v>
      </c>
      <c r="Y43" s="66">
        <f t="shared" si="19"/>
        <v>-9.0771339248382418E-8</v>
      </c>
      <c r="Z43" s="66">
        <f t="shared" si="20"/>
        <v>-9.0774959132777908E-8</v>
      </c>
      <c r="AA43" s="67">
        <f t="shared" si="21"/>
        <v>-9.0203500131330928E-8</v>
      </c>
      <c r="AB43" s="68">
        <f t="shared" si="17"/>
        <v>7.2553707950226269E-5</v>
      </c>
      <c r="AC43" s="69"/>
      <c r="AD43" s="70">
        <f t="shared" si="16"/>
        <v>0.72553707950226265</v>
      </c>
      <c r="AE43" s="70"/>
      <c r="AF43" s="74"/>
      <c r="AG43" s="71">
        <v>370</v>
      </c>
    </row>
    <row r="44" spans="5:33">
      <c r="E44" s="73">
        <v>0.58453703703703708</v>
      </c>
      <c r="F44" s="71">
        <v>380</v>
      </c>
      <c r="G44" s="99">
        <v>12.75</v>
      </c>
      <c r="H44" s="99">
        <v>7.3</v>
      </c>
      <c r="I44" s="99">
        <v>9.48</v>
      </c>
      <c r="J44" s="99">
        <v>12.81</v>
      </c>
      <c r="K44" s="99">
        <v>7.06</v>
      </c>
      <c r="L44" s="99">
        <v>9.2799999999999994</v>
      </c>
      <c r="M44" s="59">
        <f t="shared" si="6"/>
        <v>12.780000000000001</v>
      </c>
      <c r="N44" s="59">
        <f t="shared" si="7"/>
        <v>7.18</v>
      </c>
      <c r="O44" s="59">
        <f t="shared" si="8"/>
        <v>9.379999999999999</v>
      </c>
      <c r="P44" s="60">
        <f t="shared" si="9"/>
        <v>0.18379039734878849</v>
      </c>
      <c r="Q44" s="22">
        <f t="shared" si="10"/>
        <v>6.606934480075943E-8</v>
      </c>
      <c r="R44" s="61">
        <f t="shared" si="11"/>
        <v>5.4850378407378206E-8</v>
      </c>
      <c r="S44" s="22">
        <f t="shared" si="12"/>
        <v>3.0085640114325815E-15</v>
      </c>
      <c r="T44" s="94">
        <v>298</v>
      </c>
      <c r="U44" s="59">
        <f t="shared" si="13"/>
        <v>285.77999999999997</v>
      </c>
      <c r="V44" s="63">
        <f t="shared" si="14"/>
        <v>0.72118318826938432</v>
      </c>
      <c r="W44" s="64">
        <f t="shared" si="15"/>
        <v>5.2623919073525087</v>
      </c>
      <c r="X44" s="65">
        <f t="shared" si="18"/>
        <v>-9.7280014157050886E-8</v>
      </c>
      <c r="Y44" s="66">
        <f t="shared" si="19"/>
        <v>-9.6619586146361451E-8</v>
      </c>
      <c r="Z44" s="66">
        <f t="shared" si="20"/>
        <v>-9.6624069751355564E-8</v>
      </c>
      <c r="AA44" s="67">
        <f t="shared" si="21"/>
        <v>-9.5968064467825227E-8</v>
      </c>
      <c r="AB44" s="68">
        <f t="shared" si="17"/>
        <v>7.1645970501138095E-5</v>
      </c>
      <c r="AC44" s="69"/>
      <c r="AD44" s="70">
        <f t="shared" si="16"/>
        <v>0.7164597050113809</v>
      </c>
      <c r="AE44" s="70"/>
      <c r="AF44" s="74"/>
      <c r="AG44" s="71">
        <v>380</v>
      </c>
    </row>
    <row r="45" spans="5:33">
      <c r="E45" s="73">
        <v>0.5846527777777778</v>
      </c>
      <c r="F45" s="71">
        <v>390</v>
      </c>
      <c r="G45" s="99">
        <v>12.76</v>
      </c>
      <c r="H45" s="99">
        <v>7.3</v>
      </c>
      <c r="I45" s="99">
        <v>9.36</v>
      </c>
      <c r="J45" s="99">
        <v>12.83</v>
      </c>
      <c r="K45" s="99">
        <v>7.07</v>
      </c>
      <c r="L45" s="99">
        <v>9.2799999999999994</v>
      </c>
      <c r="M45" s="59">
        <f t="shared" si="6"/>
        <v>12.795</v>
      </c>
      <c r="N45" s="59">
        <f t="shared" si="7"/>
        <v>7.1850000000000005</v>
      </c>
      <c r="O45" s="59">
        <f t="shared" si="8"/>
        <v>9.32</v>
      </c>
      <c r="P45" s="60">
        <f t="shared" si="9"/>
        <v>0.18266001256989381</v>
      </c>
      <c r="Q45" s="22">
        <f t="shared" si="10"/>
        <v>6.5313055264747081E-8</v>
      </c>
      <c r="R45" s="61">
        <f t="shared" si="11"/>
        <v>5.5554721674364127E-8</v>
      </c>
      <c r="S45" s="22">
        <f t="shared" si="12"/>
        <v>3.0863271003160634E-15</v>
      </c>
      <c r="T45" s="94">
        <v>298</v>
      </c>
      <c r="U45" s="59">
        <f t="shared" si="13"/>
        <v>285.79500000000002</v>
      </c>
      <c r="V45" s="63">
        <f t="shared" si="14"/>
        <v>0.72026013389472432</v>
      </c>
      <c r="W45" s="64">
        <f t="shared" si="15"/>
        <v>5.251219038103903</v>
      </c>
      <c r="X45" s="65">
        <f t="shared" si="18"/>
        <v>-9.8051274989756897E-8</v>
      </c>
      <c r="Y45" s="66">
        <f t="shared" si="19"/>
        <v>-9.7371161291874921E-8</v>
      </c>
      <c r="Z45" s="66">
        <f t="shared" si="20"/>
        <v>-9.7375878768951034E-8</v>
      </c>
      <c r="AA45" s="67">
        <f t="shared" si="21"/>
        <v>-9.6700417104411187E-8</v>
      </c>
      <c r="AB45" s="68">
        <f t="shared" si="17"/>
        <v>7.0679744850437587E-5</v>
      </c>
      <c r="AC45" s="69"/>
      <c r="AD45" s="70">
        <f t="shared" si="16"/>
        <v>0.70679744850437587</v>
      </c>
      <c r="AE45" s="70"/>
      <c r="AF45" s="74"/>
      <c r="AG45" s="71">
        <v>390</v>
      </c>
    </row>
    <row r="46" spans="5:33">
      <c r="E46" s="73">
        <v>0.58476851851851852</v>
      </c>
      <c r="F46" s="71">
        <v>400</v>
      </c>
      <c r="G46" s="99">
        <v>12.78</v>
      </c>
      <c r="H46" s="99">
        <v>7.32</v>
      </c>
      <c r="I46" s="99">
        <v>9.64</v>
      </c>
      <c r="J46" s="99">
        <v>12.85</v>
      </c>
      <c r="K46" s="99">
        <v>7.09</v>
      </c>
      <c r="L46" s="99">
        <v>9.5500000000000007</v>
      </c>
      <c r="M46" s="59">
        <f t="shared" si="6"/>
        <v>12.815</v>
      </c>
      <c r="N46" s="59">
        <f t="shared" si="7"/>
        <v>7.2050000000000001</v>
      </c>
      <c r="O46" s="59">
        <f t="shared" si="8"/>
        <v>9.5950000000000006</v>
      </c>
      <c r="P46" s="60">
        <f t="shared" si="9"/>
        <v>0.18811180389127966</v>
      </c>
      <c r="Q46" s="22">
        <f t="shared" si="10"/>
        <v>6.2373483548241788E-8</v>
      </c>
      <c r="R46" s="61">
        <f t="shared" si="11"/>
        <v>5.8269698850741709E-8</v>
      </c>
      <c r="S46" s="22">
        <f t="shared" si="12"/>
        <v>3.3953578041561295E-15</v>
      </c>
      <c r="T46" s="94">
        <v>298</v>
      </c>
      <c r="U46" s="59">
        <f t="shared" si="13"/>
        <v>285.815</v>
      </c>
      <c r="V46" s="63">
        <f t="shared" si="14"/>
        <v>0.71902954544093811</v>
      </c>
      <c r="W46" s="64">
        <f t="shared" si="15"/>
        <v>5.2363605880212658</v>
      </c>
      <c r="X46" s="65">
        <f t="shared" si="18"/>
        <v>-1.0986900569870677E-7</v>
      </c>
      <c r="Y46" s="66">
        <f t="shared" si="19"/>
        <v>-1.0900314063079599E-7</v>
      </c>
      <c r="Z46" s="66">
        <f t="shared" si="20"/>
        <v>-1.0900996441436499E-7</v>
      </c>
      <c r="AA46" s="67">
        <f t="shared" si="21"/>
        <v>-1.0815081557510752E-7</v>
      </c>
      <c r="AB46" s="68">
        <f t="shared" si="17"/>
        <v>6.9706001896744561E-5</v>
      </c>
      <c r="AC46" s="69"/>
      <c r="AD46" s="70">
        <f t="shared" si="16"/>
        <v>0.69706001896744563</v>
      </c>
      <c r="AE46" s="70"/>
      <c r="AF46" s="74"/>
      <c r="AG46" s="71">
        <v>400</v>
      </c>
    </row>
    <row r="47" spans="5:33">
      <c r="E47" s="73">
        <v>0.58488425925925924</v>
      </c>
      <c r="F47" s="71">
        <v>410</v>
      </c>
      <c r="G47" s="99">
        <v>12.79</v>
      </c>
      <c r="H47" s="99">
        <v>7.34</v>
      </c>
      <c r="I47" s="99">
        <v>9.77</v>
      </c>
      <c r="J47" s="99">
        <v>12.87</v>
      </c>
      <c r="K47" s="99">
        <v>7.12</v>
      </c>
      <c r="L47" s="99">
        <v>9.64</v>
      </c>
      <c r="M47" s="59">
        <f t="shared" si="6"/>
        <v>12.829999999999998</v>
      </c>
      <c r="N47" s="59">
        <f t="shared" si="7"/>
        <v>7.23</v>
      </c>
      <c r="O47" s="59">
        <f t="shared" si="8"/>
        <v>9.7050000000000001</v>
      </c>
      <c r="P47" s="60">
        <f t="shared" si="9"/>
        <v>0.1903155452369803</v>
      </c>
      <c r="Q47" s="22">
        <f t="shared" si="10"/>
        <v>5.8884365535558776E-8</v>
      </c>
      <c r="R47" s="61">
        <f t="shared" si="11"/>
        <v>6.1799380509582127E-8</v>
      </c>
      <c r="S47" s="22">
        <f t="shared" si="12"/>
        <v>3.8191634313681196E-15</v>
      </c>
      <c r="T47" s="94">
        <v>298</v>
      </c>
      <c r="U47" s="59">
        <f t="shared" si="13"/>
        <v>285.83</v>
      </c>
      <c r="V47" s="63">
        <f t="shared" si="14"/>
        <v>0.71810671711513929</v>
      </c>
      <c r="W47" s="64">
        <f t="shared" si="15"/>
        <v>5.2252457069991243</v>
      </c>
      <c r="X47" s="65">
        <f t="shared" si="18"/>
        <v>-1.2333708611052158E-7</v>
      </c>
      <c r="Y47" s="66">
        <f t="shared" si="19"/>
        <v>-1.2222859440317994E-7</v>
      </c>
      <c r="Z47" s="66">
        <f t="shared" si="20"/>
        <v>-1.2223855696921741E-7</v>
      </c>
      <c r="AA47" s="67">
        <f t="shared" si="21"/>
        <v>-1.2113984875084591E-7</v>
      </c>
      <c r="AB47" s="68">
        <f t="shared" si="17"/>
        <v>6.8615925177804342E-5</v>
      </c>
      <c r="AC47" s="69"/>
      <c r="AD47" s="70">
        <f t="shared" si="16"/>
        <v>0.68615925177804338</v>
      </c>
      <c r="AE47" s="70"/>
      <c r="AF47" s="74"/>
      <c r="AG47" s="71">
        <v>410</v>
      </c>
    </row>
    <row r="48" spans="5:33">
      <c r="E48" s="73">
        <v>0.58499999999999996</v>
      </c>
      <c r="F48" s="71">
        <v>420</v>
      </c>
      <c r="G48" s="99">
        <v>12.82</v>
      </c>
      <c r="H48" s="99">
        <v>7.36</v>
      </c>
      <c r="I48" s="99">
        <v>9.7899999999999991</v>
      </c>
      <c r="J48" s="99">
        <v>12.88</v>
      </c>
      <c r="K48" s="99">
        <v>7.14</v>
      </c>
      <c r="L48" s="99">
        <v>9.64</v>
      </c>
      <c r="M48" s="59">
        <f t="shared" si="6"/>
        <v>12.850000000000001</v>
      </c>
      <c r="N48" s="59">
        <f t="shared" si="7"/>
        <v>7.25</v>
      </c>
      <c r="O48" s="59">
        <f t="shared" si="8"/>
        <v>9.7149999999999999</v>
      </c>
      <c r="P48" s="60">
        <f t="shared" si="9"/>
        <v>0.19057464082280728</v>
      </c>
      <c r="Q48" s="22">
        <f t="shared" si="10"/>
        <v>5.6234132519034806E-8</v>
      </c>
      <c r="R48" s="61">
        <f t="shared" si="11"/>
        <v>6.4819536178460477E-8</v>
      </c>
      <c r="S48" s="22">
        <f t="shared" si="12"/>
        <v>4.201572270390747E-15</v>
      </c>
      <c r="T48" s="94">
        <v>298</v>
      </c>
      <c r="U48" s="59">
        <f t="shared" si="13"/>
        <v>285.85000000000002</v>
      </c>
      <c r="V48" s="63">
        <f t="shared" si="14"/>
        <v>0.71687643000447143</v>
      </c>
      <c r="W48" s="64">
        <f t="shared" si="15"/>
        <v>5.2104643644532747</v>
      </c>
      <c r="X48" s="65">
        <f t="shared" si="18"/>
        <v>-1.3382953574574661E-7</v>
      </c>
      <c r="Y48" s="66">
        <f t="shared" si="19"/>
        <v>-1.3250074845861716E-7</v>
      </c>
      <c r="Z48" s="66">
        <f t="shared" si="20"/>
        <v>-1.3251394192629674E-7</v>
      </c>
      <c r="AA48" s="67">
        <f t="shared" si="21"/>
        <v>-1.3119808611218293E-7</v>
      </c>
      <c r="AB48" s="68">
        <f t="shared" si="17"/>
        <v>6.7393573115127415E-5</v>
      </c>
      <c r="AC48" s="69"/>
      <c r="AD48" s="70">
        <f t="shared" si="16"/>
        <v>0.67393573115127414</v>
      </c>
      <c r="AE48" s="70"/>
      <c r="AF48" s="74"/>
      <c r="AG48" s="71">
        <v>420</v>
      </c>
    </row>
    <row r="49" spans="5:33">
      <c r="E49" s="73">
        <v>0.58511574074074069</v>
      </c>
      <c r="F49" s="71">
        <v>430</v>
      </c>
      <c r="G49" s="99">
        <v>12.83</v>
      </c>
      <c r="H49" s="99">
        <v>7.36</v>
      </c>
      <c r="I49" s="99">
        <v>9.65</v>
      </c>
      <c r="J49" s="99">
        <v>12.89</v>
      </c>
      <c r="K49" s="99">
        <v>7.14</v>
      </c>
      <c r="L49" s="99">
        <v>9.5</v>
      </c>
      <c r="M49" s="59">
        <f t="shared" si="6"/>
        <v>12.86</v>
      </c>
      <c r="N49" s="59">
        <f t="shared" si="7"/>
        <v>7.25</v>
      </c>
      <c r="O49" s="59">
        <f t="shared" si="8"/>
        <v>9.5749999999999993</v>
      </c>
      <c r="P49" s="60">
        <f t="shared" si="9"/>
        <v>0.18785938491132381</v>
      </c>
      <c r="Q49" s="22">
        <f t="shared" si="10"/>
        <v>5.6234132519034806E-8</v>
      </c>
      <c r="R49" s="61">
        <f t="shared" si="11"/>
        <v>6.4873423600147434E-8</v>
      </c>
      <c r="S49" s="22">
        <f t="shared" si="12"/>
        <v>4.2085610896041659E-15</v>
      </c>
      <c r="T49" s="94">
        <v>298</v>
      </c>
      <c r="U49" s="59">
        <f t="shared" si="13"/>
        <v>285.86</v>
      </c>
      <c r="V49" s="63">
        <f t="shared" si="14"/>
        <v>0.71626135100628874</v>
      </c>
      <c r="W49" s="64">
        <f t="shared" si="15"/>
        <v>5.2030901542374659</v>
      </c>
      <c r="X49" s="65">
        <f t="shared" si="18"/>
        <v>-1.2972762109188374E-7</v>
      </c>
      <c r="Y49" s="66">
        <f t="shared" si="19"/>
        <v>-1.28453998923234E-7</v>
      </c>
      <c r="Z49" s="66">
        <f t="shared" si="20"/>
        <v>-1.2846650291748616E-7</v>
      </c>
      <c r="AA49" s="67">
        <f t="shared" si="21"/>
        <v>-1.2720513922306531E-7</v>
      </c>
      <c r="AB49" s="68">
        <f t="shared" si="17"/>
        <v>6.6068478110747829E-5</v>
      </c>
      <c r="AC49" s="69"/>
      <c r="AD49" s="70">
        <f t="shared" si="16"/>
        <v>0.6606847811074783</v>
      </c>
      <c r="AE49" s="70"/>
      <c r="AF49" s="74"/>
      <c r="AG49" s="71">
        <v>430</v>
      </c>
    </row>
    <row r="50" spans="5:33">
      <c r="E50" s="73">
        <v>0.58523148148148152</v>
      </c>
      <c r="F50" s="71">
        <v>440</v>
      </c>
      <c r="G50" s="99">
        <v>12.85</v>
      </c>
      <c r="H50" s="99">
        <v>7.37</v>
      </c>
      <c r="I50" s="99">
        <v>9.67</v>
      </c>
      <c r="J50" s="99">
        <v>12.91</v>
      </c>
      <c r="K50" s="99">
        <v>7.13</v>
      </c>
      <c r="L50" s="99">
        <v>9.4499999999999993</v>
      </c>
      <c r="M50" s="59">
        <f t="shared" si="6"/>
        <v>12.879999999999999</v>
      </c>
      <c r="N50" s="59">
        <f t="shared" si="7"/>
        <v>7.25</v>
      </c>
      <c r="O50" s="59">
        <f t="shared" si="8"/>
        <v>9.5599999999999987</v>
      </c>
      <c r="P50" s="60">
        <f t="shared" si="9"/>
        <v>0.18762713976113576</v>
      </c>
      <c r="Q50" s="22">
        <f t="shared" si="10"/>
        <v>5.6234132519034806E-8</v>
      </c>
      <c r="R50" s="61">
        <f t="shared" si="11"/>
        <v>6.4981332877941409E-8</v>
      </c>
      <c r="S50" s="22">
        <f t="shared" si="12"/>
        <v>4.2225736225938295E-15</v>
      </c>
      <c r="T50" s="94">
        <v>298</v>
      </c>
      <c r="U50" s="59">
        <f t="shared" si="13"/>
        <v>285.88</v>
      </c>
      <c r="V50" s="63">
        <f t="shared" si="14"/>
        <v>0.71503132210163756</v>
      </c>
      <c r="W50" s="64">
        <f t="shared" si="15"/>
        <v>5.1883745707316171</v>
      </c>
      <c r="X50" s="65">
        <f t="shared" si="18"/>
        <v>-1.27832512713015E-7</v>
      </c>
      <c r="Y50" s="66">
        <f t="shared" si="19"/>
        <v>-1.2657130718090737E-7</v>
      </c>
      <c r="Z50" s="66">
        <f t="shared" si="20"/>
        <v>-1.2658375033296988E-7</v>
      </c>
      <c r="AA50" s="67">
        <f t="shared" si="21"/>
        <v>-1.2533474242270887E-7</v>
      </c>
      <c r="AB50" s="68">
        <f t="shared" si="17"/>
        <v>6.4783855170753851E-5</v>
      </c>
      <c r="AC50" s="69"/>
      <c r="AD50" s="70">
        <f t="shared" si="16"/>
        <v>0.64783855170753857</v>
      </c>
      <c r="AE50" s="70"/>
      <c r="AF50" s="74"/>
      <c r="AG50" s="71">
        <v>440</v>
      </c>
    </row>
    <row r="51" spans="5:33">
      <c r="E51" s="73">
        <v>0.58534722222222224</v>
      </c>
      <c r="F51" s="71">
        <v>450</v>
      </c>
      <c r="G51" s="99">
        <v>12.86</v>
      </c>
      <c r="H51" s="99">
        <v>7.38</v>
      </c>
      <c r="I51" s="99">
        <v>9.68</v>
      </c>
      <c r="J51" s="99">
        <v>12.93</v>
      </c>
      <c r="K51" s="99">
        <v>7.15</v>
      </c>
      <c r="L51" s="99">
        <v>9.58</v>
      </c>
      <c r="M51" s="59">
        <f t="shared" si="6"/>
        <v>12.895</v>
      </c>
      <c r="N51" s="59">
        <f t="shared" si="7"/>
        <v>7.2650000000000006</v>
      </c>
      <c r="O51" s="59">
        <f t="shared" si="8"/>
        <v>9.629999999999999</v>
      </c>
      <c r="P51" s="60">
        <f t="shared" si="9"/>
        <v>0.18904788521447746</v>
      </c>
      <c r="Q51" s="22">
        <f t="shared" si="10"/>
        <v>5.4325033149243234E-8</v>
      </c>
      <c r="R51" s="61">
        <f t="shared" si="11"/>
        <v>6.7348815707472603E-8</v>
      </c>
      <c r="S51" s="22">
        <f t="shared" si="12"/>
        <v>4.5358629771991081E-15</v>
      </c>
      <c r="T51" s="94">
        <v>298</v>
      </c>
      <c r="U51" s="59">
        <f t="shared" si="13"/>
        <v>285.89499999999998</v>
      </c>
      <c r="V51" s="63">
        <f t="shared" si="14"/>
        <v>0.7141089133606231</v>
      </c>
      <c r="W51" s="64">
        <f t="shared" si="15"/>
        <v>5.1773665485029881</v>
      </c>
      <c r="X51" s="65">
        <f t="shared" si="18"/>
        <v>-1.359418041898714E-7</v>
      </c>
      <c r="Y51" s="66">
        <f t="shared" si="19"/>
        <v>-1.3448708609424536E-7</v>
      </c>
      <c r="Z51" s="66">
        <f t="shared" si="20"/>
        <v>-1.3450265308447587E-7</v>
      </c>
      <c r="AA51" s="67">
        <f t="shared" si="21"/>
        <v>-1.3306316881324489E-7</v>
      </c>
      <c r="AB51" s="68">
        <f t="shared" si="17"/>
        <v>6.3518059553814731E-5</v>
      </c>
      <c r="AC51" s="69"/>
      <c r="AD51" s="70">
        <f t="shared" si="16"/>
        <v>0.63518059553814732</v>
      </c>
      <c r="AE51" s="70"/>
      <c r="AF51" s="74"/>
      <c r="AG51" s="71">
        <v>450</v>
      </c>
    </row>
    <row r="52" spans="5:33">
      <c r="E52" s="73">
        <v>0.58546296296296296</v>
      </c>
      <c r="F52" s="71">
        <v>460</v>
      </c>
      <c r="G52" s="99">
        <v>12.88</v>
      </c>
      <c r="H52" s="99">
        <v>7.41</v>
      </c>
      <c r="I52" s="99">
        <v>9.8000000000000007</v>
      </c>
      <c r="J52" s="99">
        <v>12.94</v>
      </c>
      <c r="K52" s="99">
        <v>7.17</v>
      </c>
      <c r="L52" s="99">
        <v>9.69</v>
      </c>
      <c r="M52" s="59">
        <f t="shared" si="6"/>
        <v>12.91</v>
      </c>
      <c r="N52" s="59">
        <f t="shared" si="7"/>
        <v>7.29</v>
      </c>
      <c r="O52" s="59">
        <f t="shared" si="8"/>
        <v>9.745000000000001</v>
      </c>
      <c r="P52" s="60">
        <f t="shared" si="9"/>
        <v>0.19135295667977362</v>
      </c>
      <c r="Q52" s="22">
        <f t="shared" si="10"/>
        <v>5.1286138399136415E-8</v>
      </c>
      <c r="R52" s="61">
        <f t="shared" si="11"/>
        <v>7.1428464036464515E-8</v>
      </c>
      <c r="S52" s="22">
        <f t="shared" si="12"/>
        <v>5.1020254746085047E-15</v>
      </c>
      <c r="T52" s="94">
        <v>298</v>
      </c>
      <c r="U52" s="59">
        <f t="shared" si="13"/>
        <v>285.91000000000003</v>
      </c>
      <c r="V52" s="63">
        <f t="shared" si="14"/>
        <v>0.71318660140622392</v>
      </c>
      <c r="W52" s="64">
        <f t="shared" si="15"/>
        <v>5.1663830330494047</v>
      </c>
      <c r="X52" s="65">
        <f t="shared" si="18"/>
        <v>-1.5181916193301081E-7</v>
      </c>
      <c r="Y52" s="66">
        <f t="shared" si="19"/>
        <v>-1.4996554169231794E-7</v>
      </c>
      <c r="Z52" s="66">
        <f t="shared" si="20"/>
        <v>-1.4998817327553156E-7</v>
      </c>
      <c r="AA52" s="67">
        <f t="shared" si="21"/>
        <v>-1.4815663198213741E-7</v>
      </c>
      <c r="AB52" s="68">
        <f t="shared" si="17"/>
        <v>6.2173085468213808E-5</v>
      </c>
      <c r="AC52" s="69"/>
      <c r="AD52" s="70">
        <f t="shared" si="16"/>
        <v>0.62173085468213807</v>
      </c>
      <c r="AE52" s="70"/>
      <c r="AF52" s="74"/>
      <c r="AG52" s="71">
        <v>460</v>
      </c>
    </row>
    <row r="53" spans="5:33">
      <c r="E53" s="73">
        <v>0.58557870370370368</v>
      </c>
      <c r="F53" s="71">
        <v>470</v>
      </c>
      <c r="G53" s="99">
        <v>12.89</v>
      </c>
      <c r="H53" s="99">
        <v>7.4</v>
      </c>
      <c r="I53" s="99">
        <v>9.68</v>
      </c>
      <c r="J53" s="99">
        <v>12.96</v>
      </c>
      <c r="K53" s="99">
        <v>7.18</v>
      </c>
      <c r="L53" s="99">
        <v>9.57</v>
      </c>
      <c r="M53" s="59">
        <f t="shared" si="6"/>
        <v>12.925000000000001</v>
      </c>
      <c r="N53" s="59">
        <f t="shared" si="7"/>
        <v>7.29</v>
      </c>
      <c r="O53" s="59">
        <f t="shared" si="8"/>
        <v>9.625</v>
      </c>
      <c r="P53" s="60">
        <f t="shared" si="9"/>
        <v>0.18904356377627879</v>
      </c>
      <c r="Q53" s="22">
        <f t="shared" si="10"/>
        <v>5.1286138399136415E-8</v>
      </c>
      <c r="R53" s="61">
        <f t="shared" si="11"/>
        <v>7.1517555131375359E-8</v>
      </c>
      <c r="S53" s="22">
        <f t="shared" si="12"/>
        <v>5.1147606919693141E-15</v>
      </c>
      <c r="T53" s="94">
        <v>298</v>
      </c>
      <c r="U53" s="59">
        <f t="shared" si="13"/>
        <v>285.92500000000001</v>
      </c>
      <c r="V53" s="63">
        <f t="shared" si="14"/>
        <v>0.71226438622321275</v>
      </c>
      <c r="W53" s="64">
        <f t="shared" si="15"/>
        <v>5.1554239673098836</v>
      </c>
      <c r="X53" s="65">
        <f t="shared" si="18"/>
        <v>-1.4704601971088608E-7</v>
      </c>
      <c r="Y53" s="66">
        <f t="shared" si="19"/>
        <v>-1.4526413715245901E-7</v>
      </c>
      <c r="Z53" s="66">
        <f t="shared" si="20"/>
        <v>-1.4528572974951314E-7</v>
      </c>
      <c r="AA53" s="67">
        <f t="shared" si="21"/>
        <v>-1.4352491647615716E-7</v>
      </c>
      <c r="AB53" s="68">
        <f t="shared" si="17"/>
        <v>6.067328009512907E-5</v>
      </c>
      <c r="AC53" s="69"/>
      <c r="AD53" s="70">
        <f t="shared" si="16"/>
        <v>0.60673280095129067</v>
      </c>
      <c r="AE53" s="70"/>
      <c r="AF53" s="74"/>
      <c r="AG53" s="71">
        <v>470</v>
      </c>
    </row>
    <row r="54" spans="5:33">
      <c r="E54" s="73">
        <v>0.58569444444444441</v>
      </c>
      <c r="F54" s="71">
        <v>480</v>
      </c>
      <c r="G54" s="99">
        <v>12.91</v>
      </c>
      <c r="H54" s="99">
        <v>7.39</v>
      </c>
      <c r="I54" s="99">
        <v>9.49</v>
      </c>
      <c r="J54" s="99">
        <v>12.97</v>
      </c>
      <c r="K54" s="99">
        <v>7.18</v>
      </c>
      <c r="L54" s="99">
        <v>9.43</v>
      </c>
      <c r="M54" s="59">
        <f t="shared" si="6"/>
        <v>12.940000000000001</v>
      </c>
      <c r="N54" s="59">
        <f t="shared" si="7"/>
        <v>7.2850000000000001</v>
      </c>
      <c r="O54" s="59">
        <f t="shared" si="8"/>
        <v>9.4600000000000009</v>
      </c>
      <c r="P54" s="60">
        <f t="shared" si="9"/>
        <v>0.18584896416635832</v>
      </c>
      <c r="Q54" s="22">
        <f t="shared" si="10"/>
        <v>5.1880003892896032E-8</v>
      </c>
      <c r="R54" s="61">
        <f t="shared" si="11"/>
        <v>7.0787081574296676E-8</v>
      </c>
      <c r="S54" s="22">
        <f t="shared" si="12"/>
        <v>5.0108109178061318E-15</v>
      </c>
      <c r="T54" s="94">
        <v>298</v>
      </c>
      <c r="U54" s="59">
        <f t="shared" si="13"/>
        <v>285.94</v>
      </c>
      <c r="V54" s="63">
        <f t="shared" si="14"/>
        <v>0.71134226779636012</v>
      </c>
      <c r="W54" s="64">
        <f t="shared" si="15"/>
        <v>5.1444892943619394</v>
      </c>
      <c r="X54" s="65">
        <f t="shared" si="18"/>
        <v>-1.3852587454423529E-7</v>
      </c>
      <c r="Y54" s="66">
        <f t="shared" si="19"/>
        <v>-1.3690570759787687E-7</v>
      </c>
      <c r="Z54" s="66">
        <f t="shared" si="20"/>
        <v>-1.369246566999324E-7</v>
      </c>
      <c r="AA54" s="67">
        <f t="shared" si="21"/>
        <v>-1.3532299560690195E-7</v>
      </c>
      <c r="AB54" s="68">
        <f t="shared" si="17"/>
        <v>5.9220495645144094E-5</v>
      </c>
      <c r="AC54" s="75">
        <f>D12</f>
        <v>6.2817617165443241E-5</v>
      </c>
      <c r="AD54" s="70">
        <f t="shared" si="16"/>
        <v>0.59220495645144089</v>
      </c>
      <c r="AE54" s="70">
        <f>AC54*10000</f>
        <v>0.6281761716544324</v>
      </c>
      <c r="AF54" s="74">
        <f>(AD54-AE54)*(AD54-AE54)</f>
        <v>1.2939283231799279E-3</v>
      </c>
      <c r="AG54" s="71">
        <v>480</v>
      </c>
    </row>
    <row r="55" spans="5:33">
      <c r="E55" s="73">
        <v>0.58581018518518513</v>
      </c>
      <c r="F55" s="71">
        <v>490</v>
      </c>
      <c r="G55" s="99">
        <v>12.92</v>
      </c>
      <c r="H55" s="99">
        <v>7.4</v>
      </c>
      <c r="I55" s="99">
        <v>9.48</v>
      </c>
      <c r="J55" s="99">
        <v>12.98</v>
      </c>
      <c r="K55" s="99">
        <v>7.19</v>
      </c>
      <c r="L55" s="99">
        <v>9.39</v>
      </c>
      <c r="M55" s="59">
        <f t="shared" si="6"/>
        <v>12.95</v>
      </c>
      <c r="N55" s="59">
        <f t="shared" si="7"/>
        <v>7.2949999999999999</v>
      </c>
      <c r="O55" s="59">
        <f t="shared" si="8"/>
        <v>9.4350000000000005</v>
      </c>
      <c r="P55" s="60">
        <f t="shared" si="9"/>
        <v>0.18538851616878671</v>
      </c>
      <c r="Q55" s="22">
        <f t="shared" si="10"/>
        <v>5.0699070827470363E-8</v>
      </c>
      <c r="R55" s="61">
        <f t="shared" si="11"/>
        <v>7.2496143789900792E-8</v>
      </c>
      <c r="S55" s="22">
        <f t="shared" si="12"/>
        <v>5.255690864405971E-15</v>
      </c>
      <c r="T55" s="94">
        <v>298</v>
      </c>
      <c r="U55" s="59">
        <f t="shared" si="13"/>
        <v>285.95</v>
      </c>
      <c r="V55" s="63">
        <f t="shared" si="14"/>
        <v>0.71072757592436098</v>
      </c>
      <c r="W55" s="64">
        <f t="shared" si="15"/>
        <v>5.1372130359002339</v>
      </c>
      <c r="X55" s="65">
        <f t="shared" si="18"/>
        <v>-1.4178531605407387E-7</v>
      </c>
      <c r="Y55" s="66">
        <f t="shared" si="19"/>
        <v>-1.4004783812895688E-7</v>
      </c>
      <c r="Z55" s="66">
        <f t="shared" si="20"/>
        <v>-1.4006912968173743E-7</v>
      </c>
      <c r="AA55" s="67">
        <f t="shared" si="21"/>
        <v>-1.3835242148381308E-7</v>
      </c>
      <c r="AB55" s="68">
        <f t="shared" si="17"/>
        <v>5.7851312980566173E-5</v>
      </c>
      <c r="AC55" s="69"/>
      <c r="AD55" s="70">
        <f t="shared" si="16"/>
        <v>0.57851312980566172</v>
      </c>
      <c r="AE55" s="70"/>
      <c r="AF55" s="74"/>
      <c r="AG55" s="71">
        <v>490</v>
      </c>
    </row>
    <row r="56" spans="5:33">
      <c r="E56" s="73">
        <v>0.58592592592592596</v>
      </c>
      <c r="F56" s="71">
        <v>500</v>
      </c>
      <c r="G56" s="99">
        <v>12.93</v>
      </c>
      <c r="H56" s="99">
        <v>7.41</v>
      </c>
      <c r="I56" s="99">
        <v>9.49</v>
      </c>
      <c r="J56" s="99">
        <v>12.99</v>
      </c>
      <c r="K56" s="99">
        <v>7.19</v>
      </c>
      <c r="L56" s="99">
        <v>9.39</v>
      </c>
      <c r="M56" s="59">
        <f t="shared" si="6"/>
        <v>12.96</v>
      </c>
      <c r="N56" s="59">
        <f t="shared" si="7"/>
        <v>7.3000000000000007</v>
      </c>
      <c r="O56" s="59">
        <f t="shared" si="8"/>
        <v>9.4400000000000013</v>
      </c>
      <c r="P56" s="60">
        <f t="shared" si="9"/>
        <v>0.18551748391604289</v>
      </c>
      <c r="Q56" s="22">
        <f t="shared" si="10"/>
        <v>5.0118723362726985E-8</v>
      </c>
      <c r="R56" s="61">
        <f t="shared" si="11"/>
        <v>7.3396576790860081E-8</v>
      </c>
      <c r="S56" s="22">
        <f t="shared" si="12"/>
        <v>5.3870574846166208E-15</v>
      </c>
      <c r="T56" s="94">
        <v>298</v>
      </c>
      <c r="U56" s="59">
        <f t="shared" si="13"/>
        <v>285.95999999999998</v>
      </c>
      <c r="V56" s="63">
        <f t="shared" si="14"/>
        <v>0.71011292704381745</v>
      </c>
      <c r="W56" s="64">
        <f t="shared" si="15"/>
        <v>5.1299475766479823</v>
      </c>
      <c r="X56" s="65">
        <f t="shared" si="18"/>
        <v>-1.4211037348532603E-7</v>
      </c>
      <c r="Y56" s="66">
        <f t="shared" si="19"/>
        <v>-1.403216126224424E-7</v>
      </c>
      <c r="Z56" s="66">
        <f t="shared" si="20"/>
        <v>-1.4034412797685397E-7</v>
      </c>
      <c r="AA56" s="67">
        <f t="shared" si="21"/>
        <v>-1.3857731566127567E-7</v>
      </c>
      <c r="AB56" s="68">
        <f t="shared" si="17"/>
        <v>5.6450693525300722E-5</v>
      </c>
      <c r="AC56" s="69"/>
      <c r="AD56" s="70">
        <f t="shared" si="16"/>
        <v>0.56450693525300721</v>
      </c>
      <c r="AE56" s="70"/>
      <c r="AF56" s="74"/>
      <c r="AG56" s="71">
        <v>500</v>
      </c>
    </row>
    <row r="57" spans="5:33">
      <c r="E57" s="73">
        <v>0.58604166666666668</v>
      </c>
      <c r="F57" s="71">
        <v>510</v>
      </c>
      <c r="G57" s="99">
        <v>12.94</v>
      </c>
      <c r="H57" s="99">
        <v>7.41</v>
      </c>
      <c r="I57" s="99">
        <v>9.4</v>
      </c>
      <c r="J57" s="99">
        <v>13.01</v>
      </c>
      <c r="K57" s="99">
        <v>7.19</v>
      </c>
      <c r="L57" s="99">
        <v>9.3699999999999992</v>
      </c>
      <c r="M57" s="59">
        <f t="shared" si="6"/>
        <v>12.975</v>
      </c>
      <c r="N57" s="59">
        <f t="shared" si="7"/>
        <v>7.3000000000000007</v>
      </c>
      <c r="O57" s="59">
        <f t="shared" si="8"/>
        <v>9.3849999999999998</v>
      </c>
      <c r="P57" s="60">
        <f t="shared" si="9"/>
        <v>0.1844824431842825</v>
      </c>
      <c r="Q57" s="22">
        <f t="shared" si="10"/>
        <v>5.0118723362726985E-8</v>
      </c>
      <c r="R57" s="61">
        <f t="shared" si="11"/>
        <v>7.3488122667944396E-8</v>
      </c>
      <c r="S57" s="22">
        <f t="shared" si="12"/>
        <v>5.4005041732588429E-15</v>
      </c>
      <c r="T57" s="94">
        <v>298</v>
      </c>
      <c r="U57" s="59">
        <f t="shared" si="13"/>
        <v>285.97500000000002</v>
      </c>
      <c r="V57" s="63">
        <f t="shared" si="14"/>
        <v>0.70919103432211883</v>
      </c>
      <c r="W57" s="64">
        <f t="shared" si="15"/>
        <v>5.1190695996241358</v>
      </c>
      <c r="X57" s="65">
        <f t="shared" si="18"/>
        <v>-1.3844189296640511E-7</v>
      </c>
      <c r="Y57" s="66">
        <f t="shared" si="19"/>
        <v>-1.3670101304176327E-7</v>
      </c>
      <c r="Z57" s="66">
        <f t="shared" si="20"/>
        <v>-1.3672290426881228E-7</v>
      </c>
      <c r="AA57" s="67">
        <f t="shared" si="21"/>
        <v>-1.3500336501535984E-7</v>
      </c>
      <c r="AB57" s="68">
        <f t="shared" si="17"/>
        <v>5.5047328241392071E-5</v>
      </c>
      <c r="AC57" s="69"/>
      <c r="AD57" s="70">
        <f t="shared" si="16"/>
        <v>0.55047328241392068</v>
      </c>
      <c r="AE57" s="70"/>
      <c r="AF57" s="74"/>
      <c r="AG57" s="71">
        <v>510</v>
      </c>
    </row>
    <row r="58" spans="5:33">
      <c r="E58" s="73">
        <v>0.5861574074074074</v>
      </c>
      <c r="F58" s="71">
        <v>520</v>
      </c>
      <c r="G58" s="99">
        <v>12.96</v>
      </c>
      <c r="H58" s="99">
        <v>7.43</v>
      </c>
      <c r="I58" s="99">
        <v>9.58</v>
      </c>
      <c r="J58" s="99">
        <v>13.03</v>
      </c>
      <c r="K58" s="99">
        <v>7.2</v>
      </c>
      <c r="L58" s="99">
        <v>9.52</v>
      </c>
      <c r="M58" s="59">
        <f t="shared" si="6"/>
        <v>12.995000000000001</v>
      </c>
      <c r="N58" s="59">
        <f t="shared" si="7"/>
        <v>7.3149999999999995</v>
      </c>
      <c r="O58" s="59">
        <f t="shared" si="8"/>
        <v>9.5500000000000007</v>
      </c>
      <c r="P58" s="60">
        <f t="shared" si="9"/>
        <v>0.18778809761707785</v>
      </c>
      <c r="Q58" s="22">
        <f t="shared" si="10"/>
        <v>4.8417236758409874E-8</v>
      </c>
      <c r="R58" s="61">
        <f t="shared" si="11"/>
        <v>7.6197189072595013E-8</v>
      </c>
      <c r="S58" s="22">
        <f t="shared" si="12"/>
        <v>5.806011622564793E-15</v>
      </c>
      <c r="T58" s="94">
        <v>298</v>
      </c>
      <c r="U58" s="59">
        <f t="shared" si="13"/>
        <v>285.995</v>
      </c>
      <c r="V58" s="63">
        <f t="shared" si="14"/>
        <v>0.70796199445454322</v>
      </c>
      <c r="W58" s="64">
        <f t="shared" si="15"/>
        <v>5.1046032712582958</v>
      </c>
      <c r="X58" s="65">
        <f t="shared" si="18"/>
        <v>-1.4815995823788593E-7</v>
      </c>
      <c r="Y58" s="66">
        <f t="shared" si="19"/>
        <v>-1.4611531382239073E-7</v>
      </c>
      <c r="Z58" s="66">
        <f t="shared" si="20"/>
        <v>-1.4614353042582078E-7</v>
      </c>
      <c r="AA58" s="67">
        <f t="shared" si="21"/>
        <v>-1.4412632382141106E-7</v>
      </c>
      <c r="AB58" s="68">
        <f t="shared" si="17"/>
        <v>5.3680173087053887E-5</v>
      </c>
      <c r="AC58" s="69"/>
      <c r="AD58" s="70">
        <f t="shared" si="16"/>
        <v>0.53680173087053884</v>
      </c>
      <c r="AE58" s="70"/>
      <c r="AF58" s="74"/>
      <c r="AG58" s="71">
        <v>520</v>
      </c>
    </row>
    <row r="59" spans="5:33">
      <c r="E59" s="73">
        <v>0.58627314814814813</v>
      </c>
      <c r="F59" s="71">
        <v>530</v>
      </c>
      <c r="G59" s="99">
        <v>12.98</v>
      </c>
      <c r="H59" s="99">
        <v>7.44</v>
      </c>
      <c r="I59" s="99">
        <v>9.73</v>
      </c>
      <c r="J59" s="99">
        <v>13.04</v>
      </c>
      <c r="K59" s="99">
        <v>7.22</v>
      </c>
      <c r="L59" s="99">
        <v>9.6199999999999992</v>
      </c>
      <c r="M59" s="59">
        <f t="shared" si="6"/>
        <v>13.01</v>
      </c>
      <c r="N59" s="59">
        <f t="shared" si="7"/>
        <v>7.33</v>
      </c>
      <c r="O59" s="59">
        <f t="shared" si="8"/>
        <v>9.6750000000000007</v>
      </c>
      <c r="P59" s="60">
        <f t="shared" si="9"/>
        <v>0.19029336258891233</v>
      </c>
      <c r="Q59" s="22">
        <f t="shared" si="10"/>
        <v>4.6773514128719769E-8</v>
      </c>
      <c r="R59" s="61">
        <f t="shared" si="11"/>
        <v>7.8973302285396593E-8</v>
      </c>
      <c r="S59" s="22">
        <f t="shared" si="12"/>
        <v>6.2367824738606268E-15</v>
      </c>
      <c r="T59" s="94">
        <v>298</v>
      </c>
      <c r="U59" s="59">
        <f t="shared" si="13"/>
        <v>286.01</v>
      </c>
      <c r="V59" s="63">
        <f t="shared" si="14"/>
        <v>0.70704032735514899</v>
      </c>
      <c r="W59" s="64">
        <f t="shared" si="15"/>
        <v>5.0937816827475757</v>
      </c>
      <c r="X59" s="65">
        <f t="shared" si="18"/>
        <v>-1.5721864310119339E-7</v>
      </c>
      <c r="Y59" s="66">
        <f t="shared" si="19"/>
        <v>-1.5485190104147092E-7</v>
      </c>
      <c r="Z59" s="66">
        <f t="shared" si="20"/>
        <v>-1.5488752956406064E-7</v>
      </c>
      <c r="AA59" s="67">
        <f t="shared" si="21"/>
        <v>-1.5255534333578552E-7</v>
      </c>
      <c r="AB59" s="68">
        <f t="shared" si="17"/>
        <v>5.2218833136127694E-5</v>
      </c>
      <c r="AC59" s="69"/>
      <c r="AD59" s="70">
        <f t="shared" si="16"/>
        <v>0.52218833136127696</v>
      </c>
      <c r="AE59" s="70"/>
      <c r="AF59" s="74"/>
      <c r="AG59" s="71">
        <v>530</v>
      </c>
    </row>
    <row r="60" spans="5:33">
      <c r="E60" s="73">
        <v>0.58638888888888885</v>
      </c>
      <c r="F60" s="71">
        <v>540</v>
      </c>
      <c r="G60" s="99">
        <v>12.99</v>
      </c>
      <c r="H60" s="99">
        <v>7.45</v>
      </c>
      <c r="I60" s="99">
        <v>9.76</v>
      </c>
      <c r="J60" s="99">
        <v>13.06</v>
      </c>
      <c r="K60" s="99">
        <v>7.24</v>
      </c>
      <c r="L60" s="99">
        <v>9.6199999999999992</v>
      </c>
      <c r="M60" s="59">
        <f t="shared" si="6"/>
        <v>13.025</v>
      </c>
      <c r="N60" s="59">
        <f t="shared" si="7"/>
        <v>7.3450000000000006</v>
      </c>
      <c r="O60" s="59">
        <f t="shared" si="8"/>
        <v>9.69</v>
      </c>
      <c r="P60" s="60">
        <f t="shared" si="9"/>
        <v>0.1906357935468104</v>
      </c>
      <c r="Q60" s="22">
        <f t="shared" si="10"/>
        <v>4.5185594437492036E-8</v>
      </c>
      <c r="R60" s="61">
        <f t="shared" si="11"/>
        <v>8.1850558396828908E-8</v>
      </c>
      <c r="S60" s="22">
        <f t="shared" si="12"/>
        <v>6.6995139098726991E-15</v>
      </c>
      <c r="T60" s="94">
        <v>298</v>
      </c>
      <c r="U60" s="59">
        <f t="shared" si="13"/>
        <v>286.02499999999998</v>
      </c>
      <c r="V60" s="63">
        <f t="shared" si="14"/>
        <v>0.70611875692566994</v>
      </c>
      <c r="W60" s="64">
        <f t="shared" si="15"/>
        <v>5.0829841670681102</v>
      </c>
      <c r="X60" s="65">
        <f t="shared" si="18"/>
        <v>-1.6451804104310448E-7</v>
      </c>
      <c r="Y60" s="66">
        <f t="shared" si="19"/>
        <v>-1.618472157070639E-7</v>
      </c>
      <c r="Z60" s="66">
        <f t="shared" si="20"/>
        <v>-1.618905745261357E-7</v>
      </c>
      <c r="AA60" s="67">
        <f t="shared" si="21"/>
        <v>-1.5926170021423103E-7</v>
      </c>
      <c r="AB60" s="68">
        <f t="shared" si="17"/>
        <v>5.0670078390047628E-5</v>
      </c>
      <c r="AC60" s="69"/>
      <c r="AD60" s="70">
        <f t="shared" si="16"/>
        <v>0.50670078390047624</v>
      </c>
      <c r="AE60" s="70"/>
      <c r="AF60" s="74"/>
      <c r="AG60" s="71">
        <v>540</v>
      </c>
    </row>
    <row r="61" spans="5:33">
      <c r="E61" s="73">
        <v>0.58650462962962957</v>
      </c>
      <c r="F61" s="71">
        <v>550</v>
      </c>
      <c r="G61" s="99">
        <v>13.01</v>
      </c>
      <c r="H61" s="99">
        <v>7.45</v>
      </c>
      <c r="I61" s="99">
        <v>9.67</v>
      </c>
      <c r="J61" s="99">
        <v>13.07</v>
      </c>
      <c r="K61" s="99">
        <v>7.25</v>
      </c>
      <c r="L61" s="99">
        <v>9.5500000000000007</v>
      </c>
      <c r="M61" s="59">
        <f t="shared" si="6"/>
        <v>13.04</v>
      </c>
      <c r="N61" s="59">
        <f t="shared" si="7"/>
        <v>7.35</v>
      </c>
      <c r="O61" s="59">
        <f t="shared" si="8"/>
        <v>9.61</v>
      </c>
      <c r="P61" s="60">
        <f t="shared" si="9"/>
        <v>0.1891089515539657</v>
      </c>
      <c r="Q61" s="22">
        <f t="shared" si="10"/>
        <v>4.466835921509628E-8</v>
      </c>
      <c r="R61" s="61">
        <f t="shared" si="11"/>
        <v>8.2901615679928213E-8</v>
      </c>
      <c r="S61" s="22">
        <f t="shared" si="12"/>
        <v>6.8726778823425192E-15</v>
      </c>
      <c r="T61" s="94">
        <v>298</v>
      </c>
      <c r="U61" s="59">
        <f t="shared" si="13"/>
        <v>286.04000000000002</v>
      </c>
      <c r="V61" s="63">
        <f t="shared" si="14"/>
        <v>0.70519728315089858</v>
      </c>
      <c r="W61" s="64">
        <f t="shared" si="15"/>
        <v>5.0722106682122776</v>
      </c>
      <c r="X61" s="65">
        <f t="shared" si="18"/>
        <v>-1.6241437244670767E-7</v>
      </c>
      <c r="Y61" s="66">
        <f t="shared" si="19"/>
        <v>-1.597255122248915E-7</v>
      </c>
      <c r="Z61" s="66">
        <f t="shared" si="20"/>
        <v>-1.5977002780059794E-7</v>
      </c>
      <c r="AA61" s="67">
        <f t="shared" si="21"/>
        <v>-1.5712420919428425E-7</v>
      </c>
      <c r="AB61" s="68">
        <f t="shared" si="17"/>
        <v>4.9051319520508076E-5</v>
      </c>
      <c r="AC61" s="69"/>
      <c r="AD61" s="70">
        <f t="shared" si="16"/>
        <v>0.49051319520508074</v>
      </c>
      <c r="AE61" s="70"/>
      <c r="AF61" s="74"/>
      <c r="AG61" s="71">
        <v>550</v>
      </c>
    </row>
    <row r="62" spans="5:33">
      <c r="E62" s="73">
        <v>0.5866203703703704</v>
      </c>
      <c r="F62" s="71">
        <v>560</v>
      </c>
      <c r="G62" s="99">
        <v>13.02</v>
      </c>
      <c r="H62" s="99">
        <v>7.46</v>
      </c>
      <c r="I62" s="99">
        <v>9.5500000000000007</v>
      </c>
      <c r="J62" s="99">
        <v>13.09</v>
      </c>
      <c r="K62" s="99">
        <v>7.25</v>
      </c>
      <c r="L62" s="99">
        <v>9.48</v>
      </c>
      <c r="M62" s="59">
        <f t="shared" si="6"/>
        <v>13.055</v>
      </c>
      <c r="N62" s="59">
        <f t="shared" si="7"/>
        <v>7.3550000000000004</v>
      </c>
      <c r="O62" s="59">
        <f t="shared" si="8"/>
        <v>9.5150000000000006</v>
      </c>
      <c r="P62" s="60">
        <f t="shared" si="9"/>
        <v>0.18728610096727513</v>
      </c>
      <c r="Q62" s="22">
        <f t="shared" si="10"/>
        <v>4.4157044735331057E-8</v>
      </c>
      <c r="R62" s="61">
        <f t="shared" si="11"/>
        <v>8.3966169772750543E-8</v>
      </c>
      <c r="S62" s="22">
        <f t="shared" si="12"/>
        <v>7.0503176663063672E-15</v>
      </c>
      <c r="T62" s="94">
        <v>298</v>
      </c>
      <c r="U62" s="59">
        <f t="shared" si="13"/>
        <v>286.05500000000001</v>
      </c>
      <c r="V62" s="63">
        <f t="shared" si="14"/>
        <v>0.70427590601563361</v>
      </c>
      <c r="W62" s="64">
        <f t="shared" si="15"/>
        <v>5.0614611303083947</v>
      </c>
      <c r="X62" s="65">
        <f t="shared" si="18"/>
        <v>-1.5997128013723742E-7</v>
      </c>
      <c r="Y62" s="66">
        <f t="shared" si="19"/>
        <v>-1.5727488631823676E-7</v>
      </c>
      <c r="Z62" s="66">
        <f t="shared" si="20"/>
        <v>-1.5732033534896847E-7</v>
      </c>
      <c r="AA62" s="67">
        <f t="shared" si="21"/>
        <v>-1.5466785842961395E-7</v>
      </c>
      <c r="AB62" s="68">
        <f t="shared" si="17"/>
        <v>4.7453770084354799E-5</v>
      </c>
      <c r="AC62" s="69"/>
      <c r="AD62" s="70">
        <f t="shared" si="16"/>
        <v>0.47453770084354802</v>
      </c>
      <c r="AE62" s="70"/>
      <c r="AF62" s="74"/>
      <c r="AG62" s="71">
        <v>560</v>
      </c>
    </row>
    <row r="63" spans="5:33">
      <c r="E63" s="73">
        <v>0.58673611111111112</v>
      </c>
      <c r="F63" s="71">
        <v>570</v>
      </c>
      <c r="G63" s="99">
        <v>13.03</v>
      </c>
      <c r="H63" s="99">
        <v>7.46</v>
      </c>
      <c r="I63" s="99">
        <v>9.57</v>
      </c>
      <c r="J63" s="99">
        <v>13.1</v>
      </c>
      <c r="K63" s="99">
        <v>7.25</v>
      </c>
      <c r="L63" s="99">
        <v>9.4700000000000006</v>
      </c>
      <c r="M63" s="59">
        <f t="shared" si="6"/>
        <v>13.065</v>
      </c>
      <c r="N63" s="59">
        <f t="shared" si="7"/>
        <v>7.3550000000000004</v>
      </c>
      <c r="O63" s="59">
        <f t="shared" si="8"/>
        <v>9.52</v>
      </c>
      <c r="P63" s="60">
        <f t="shared" si="9"/>
        <v>0.18741560824778106</v>
      </c>
      <c r="Q63" s="22">
        <f t="shared" si="10"/>
        <v>4.4157044735331057E-8</v>
      </c>
      <c r="R63" s="61">
        <f t="shared" si="11"/>
        <v>8.4035974659745212E-8</v>
      </c>
      <c r="S63" s="22">
        <f t="shared" si="12"/>
        <v>7.0620450370133392E-15</v>
      </c>
      <c r="T63" s="94">
        <v>298</v>
      </c>
      <c r="U63" s="59">
        <f t="shared" si="13"/>
        <v>286.065</v>
      </c>
      <c r="V63" s="63">
        <f t="shared" si="14"/>
        <v>0.70366170827323005</v>
      </c>
      <c r="W63" s="64">
        <f t="shared" si="15"/>
        <v>5.0543080558161648</v>
      </c>
      <c r="X63" s="65">
        <f t="shared" si="18"/>
        <v>-1.5525218960769226E-7</v>
      </c>
      <c r="Y63" s="66">
        <f t="shared" si="19"/>
        <v>-1.5262546078046485E-7</v>
      </c>
      <c r="Z63" s="66">
        <f t="shared" si="20"/>
        <v>-1.5266990269364636E-7</v>
      </c>
      <c r="AA63" s="67">
        <f t="shared" si="21"/>
        <v>-1.5008611194439162E-7</v>
      </c>
      <c r="AB63" s="68">
        <f t="shared" si="17"/>
        <v>4.5880720781186033E-5</v>
      </c>
      <c r="AC63" s="69"/>
      <c r="AD63" s="70">
        <f t="shared" si="16"/>
        <v>0.45880720781186035</v>
      </c>
      <c r="AE63" s="70"/>
      <c r="AF63" s="74"/>
      <c r="AG63" s="71">
        <v>570</v>
      </c>
    </row>
    <row r="64" spans="5:33">
      <c r="E64" s="73">
        <v>0.58685185185185185</v>
      </c>
      <c r="F64" s="71">
        <v>580</v>
      </c>
      <c r="G64" s="99">
        <v>13.05</v>
      </c>
      <c r="H64" s="99">
        <v>7.46</v>
      </c>
      <c r="I64" s="99">
        <v>9.42</v>
      </c>
      <c r="J64" s="99">
        <v>13.11</v>
      </c>
      <c r="K64" s="99">
        <v>7.25</v>
      </c>
      <c r="L64" s="99">
        <v>9.43</v>
      </c>
      <c r="M64" s="59">
        <f t="shared" si="6"/>
        <v>13.08</v>
      </c>
      <c r="N64" s="59">
        <f t="shared" si="7"/>
        <v>7.3550000000000004</v>
      </c>
      <c r="O64" s="59">
        <f t="shared" si="8"/>
        <v>9.4250000000000007</v>
      </c>
      <c r="P64" s="60">
        <f t="shared" si="9"/>
        <v>0.18559157980253463</v>
      </c>
      <c r="Q64" s="22">
        <f t="shared" si="10"/>
        <v>4.4157044735331057E-8</v>
      </c>
      <c r="R64" s="61">
        <f t="shared" si="11"/>
        <v>8.4140790815255902E-8</v>
      </c>
      <c r="S64" s="22">
        <f t="shared" si="12"/>
        <v>7.0796726790166522E-15</v>
      </c>
      <c r="T64" s="94">
        <v>298</v>
      </c>
      <c r="U64" s="59">
        <f t="shared" si="13"/>
        <v>286.08</v>
      </c>
      <c r="V64" s="63">
        <f t="shared" si="14"/>
        <v>0.70274049217002421</v>
      </c>
      <c r="W64" s="64">
        <f t="shared" si="15"/>
        <v>5.0435983290407806</v>
      </c>
      <c r="X64" s="65">
        <f t="shared" si="18"/>
        <v>-1.4931326985158949E-7</v>
      </c>
      <c r="Y64" s="66">
        <f t="shared" si="19"/>
        <v>-1.4680003926388539E-7</v>
      </c>
      <c r="Z64" s="66">
        <f t="shared" si="20"/>
        <v>-1.468423417865831E-7</v>
      </c>
      <c r="AA64" s="67">
        <f t="shared" si="21"/>
        <v>-1.4436998965532877E-7</v>
      </c>
      <c r="AB64" s="68">
        <f t="shared" si="17"/>
        <v>4.4354172400352196E-5</v>
      </c>
      <c r="AC64" s="69"/>
      <c r="AD64" s="70">
        <f t="shared" si="16"/>
        <v>0.44354172400352193</v>
      </c>
      <c r="AE64" s="70"/>
      <c r="AF64" s="74"/>
      <c r="AG64" s="71">
        <v>580</v>
      </c>
    </row>
    <row r="65" spans="5:33">
      <c r="E65" s="73">
        <v>0.58696759259259257</v>
      </c>
      <c r="F65" s="71">
        <v>590</v>
      </c>
      <c r="G65" s="99">
        <v>13.06</v>
      </c>
      <c r="H65" s="99">
        <v>7.47</v>
      </c>
      <c r="I65" s="99">
        <v>9.42</v>
      </c>
      <c r="J65" s="99">
        <v>13.12</v>
      </c>
      <c r="K65" s="99">
        <v>7.25</v>
      </c>
      <c r="L65" s="99">
        <v>9.3800000000000008</v>
      </c>
      <c r="M65" s="59">
        <f t="shared" si="6"/>
        <v>13.09</v>
      </c>
      <c r="N65" s="59">
        <f t="shared" si="7"/>
        <v>7.3599999999999994</v>
      </c>
      <c r="O65" s="59">
        <f t="shared" si="8"/>
        <v>9.4</v>
      </c>
      <c r="P65" s="60">
        <f t="shared" si="9"/>
        <v>0.18513001906546142</v>
      </c>
      <c r="Q65" s="22">
        <f t="shared" si="10"/>
        <v>4.3651583224016566E-8</v>
      </c>
      <c r="R65" s="61">
        <f t="shared" si="11"/>
        <v>8.5185855294773484E-8</v>
      </c>
      <c r="S65" s="22">
        <f t="shared" si="12"/>
        <v>7.2566299423020868E-15</v>
      </c>
      <c r="T65" s="94">
        <v>298</v>
      </c>
      <c r="U65" s="59">
        <f t="shared" si="13"/>
        <v>286.08999999999997</v>
      </c>
      <c r="V65" s="63">
        <f t="shared" si="14"/>
        <v>0.70212640176825336</v>
      </c>
      <c r="W65" s="64">
        <f t="shared" si="15"/>
        <v>5.0364717438462732</v>
      </c>
      <c r="X65" s="65">
        <f t="shared" si="18"/>
        <v>-1.4781987899619441E-7</v>
      </c>
      <c r="Y65" s="66">
        <f t="shared" si="19"/>
        <v>-1.4527233766945509E-7</v>
      </c>
      <c r="Z65" s="66">
        <f t="shared" si="20"/>
        <v>-1.4531624222989391E-7</v>
      </c>
      <c r="AA65" s="67">
        <f t="shared" si="21"/>
        <v>-1.4281109215316572E-7</v>
      </c>
      <c r="AB65" s="68">
        <f t="shared" si="17"/>
        <v>4.2885892364339107E-5</v>
      </c>
      <c r="AC65" s="69"/>
      <c r="AD65" s="70">
        <f t="shared" si="16"/>
        <v>0.42885892364339107</v>
      </c>
      <c r="AE65" s="70"/>
      <c r="AF65" s="74"/>
      <c r="AG65" s="71">
        <v>590</v>
      </c>
    </row>
    <row r="66" spans="5:33">
      <c r="E66" s="73">
        <v>0.58708333333333329</v>
      </c>
      <c r="F66" s="71">
        <v>600</v>
      </c>
      <c r="G66" s="99">
        <v>13.08</v>
      </c>
      <c r="H66" s="99">
        <v>7.47</v>
      </c>
      <c r="I66" s="99">
        <v>9.35</v>
      </c>
      <c r="J66" s="99">
        <v>13.14</v>
      </c>
      <c r="K66" s="99">
        <v>7.26</v>
      </c>
      <c r="L66" s="99">
        <v>9.3699999999999992</v>
      </c>
      <c r="M66" s="59">
        <f t="shared" si="6"/>
        <v>13.11</v>
      </c>
      <c r="N66" s="59">
        <f t="shared" si="7"/>
        <v>7.3650000000000002</v>
      </c>
      <c r="O66" s="59">
        <f t="shared" si="8"/>
        <v>9.36</v>
      </c>
      <c r="P66" s="60">
        <f t="shared" si="9"/>
        <v>0.18440344998491739</v>
      </c>
      <c r="Q66" s="22">
        <f t="shared" si="10"/>
        <v>4.3151907682776492E-8</v>
      </c>
      <c r="R66" s="61">
        <f t="shared" si="11"/>
        <v>8.6315598387914714E-8</v>
      </c>
      <c r="S66" s="22">
        <f t="shared" si="12"/>
        <v>7.4503825250637847E-15</v>
      </c>
      <c r="T66" s="94">
        <v>298</v>
      </c>
      <c r="U66" s="59">
        <f t="shared" si="13"/>
        <v>286.11</v>
      </c>
      <c r="V66" s="63">
        <f t="shared" si="14"/>
        <v>0.70089834974533316</v>
      </c>
      <c r="W66" s="64">
        <f t="shared" si="15"/>
        <v>5.0222502579809847</v>
      </c>
      <c r="X66" s="65">
        <f t="shared" si="18"/>
        <v>-1.4646280383977782E-7</v>
      </c>
      <c r="Y66" s="66">
        <f t="shared" si="19"/>
        <v>-1.4387411660354319E-7</v>
      </c>
      <c r="Z66" s="66">
        <f t="shared" si="20"/>
        <v>-1.439198708935838E-7</v>
      </c>
      <c r="AA66" s="67">
        <f t="shared" si="21"/>
        <v>-1.4137532055999135E-7</v>
      </c>
      <c r="AB66" s="68">
        <f t="shared" si="17"/>
        <v>4.1432878812759013E-5</v>
      </c>
      <c r="AC66" s="75">
        <f>D13</f>
        <v>2.964426877470356E-5</v>
      </c>
      <c r="AD66" s="70">
        <f t="shared" si="16"/>
        <v>0.41432878812759011</v>
      </c>
      <c r="AE66" s="70">
        <f>AC66*10000</f>
        <v>0.29644268774703558</v>
      </c>
      <c r="AF66" s="74">
        <f>(AD66-AE66)*(AD66-AE66)</f>
        <v>1.3897132662934178E-2</v>
      </c>
      <c r="AG66" s="71">
        <v>600</v>
      </c>
    </row>
    <row r="67" spans="5:33">
      <c r="E67" s="73">
        <v>0.58719907407407401</v>
      </c>
      <c r="F67" s="71">
        <v>610</v>
      </c>
      <c r="G67" s="99">
        <v>13.09</v>
      </c>
      <c r="H67" s="99">
        <v>7.47</v>
      </c>
      <c r="I67" s="99">
        <v>9.43</v>
      </c>
      <c r="J67" s="99">
        <v>13.15</v>
      </c>
      <c r="K67" s="99">
        <v>7.26</v>
      </c>
      <c r="L67" s="99">
        <v>9.36</v>
      </c>
      <c r="M67" s="59">
        <f t="shared" si="6"/>
        <v>13.120000000000001</v>
      </c>
      <c r="N67" s="59">
        <f t="shared" si="7"/>
        <v>7.3650000000000002</v>
      </c>
      <c r="O67" s="59">
        <f t="shared" si="8"/>
        <v>9.3949999999999996</v>
      </c>
      <c r="P67" s="60">
        <f t="shared" si="9"/>
        <v>0.18512373168155061</v>
      </c>
      <c r="Q67" s="22">
        <f t="shared" si="10"/>
        <v>4.3151907682776492E-8</v>
      </c>
      <c r="R67" s="61">
        <f t="shared" si="11"/>
        <v>8.6387356461525223E-8</v>
      </c>
      <c r="S67" s="22">
        <f t="shared" si="12"/>
        <v>7.4627753564106239E-15</v>
      </c>
      <c r="T67" s="94">
        <v>298</v>
      </c>
      <c r="U67" s="59">
        <f t="shared" si="13"/>
        <v>286.12</v>
      </c>
      <c r="V67" s="63">
        <f t="shared" si="14"/>
        <v>0.70028438811518623</v>
      </c>
      <c r="W67" s="64">
        <f t="shared" si="15"/>
        <v>5.0151553245609843</v>
      </c>
      <c r="X67" s="65">
        <f t="shared" si="18"/>
        <v>-1.4236528481632537E-7</v>
      </c>
      <c r="Y67" s="66">
        <f t="shared" si="19"/>
        <v>-1.3983141001264335E-7</v>
      </c>
      <c r="Z67" s="66">
        <f t="shared" si="20"/>
        <v>-1.3987650893917604E-7</v>
      </c>
      <c r="AA67" s="67">
        <f t="shared" si="21"/>
        <v>-1.3738612768423022E-7</v>
      </c>
      <c r="AB67" s="68">
        <f t="shared" si="17"/>
        <v>3.9993835313768982E-5</v>
      </c>
      <c r="AC67" s="69"/>
      <c r="AD67" s="70">
        <f t="shared" si="16"/>
        <v>0.39993835313768983</v>
      </c>
      <c r="AE67" s="70"/>
      <c r="AF67" s="74"/>
      <c r="AG67" s="71">
        <v>610</v>
      </c>
    </row>
    <row r="68" spans="5:33">
      <c r="E68" s="73">
        <v>0.58731481481481485</v>
      </c>
      <c r="F68" s="71">
        <v>620</v>
      </c>
      <c r="G68" s="99">
        <v>13.11</v>
      </c>
      <c r="H68" s="99">
        <v>7.48</v>
      </c>
      <c r="I68" s="99">
        <v>9.43</v>
      </c>
      <c r="J68" s="99">
        <v>13.16</v>
      </c>
      <c r="K68" s="99">
        <v>7.26</v>
      </c>
      <c r="L68" s="99">
        <v>9.3000000000000007</v>
      </c>
      <c r="M68" s="59">
        <f t="shared" si="6"/>
        <v>13.135</v>
      </c>
      <c r="N68" s="59">
        <f t="shared" si="7"/>
        <v>7.37</v>
      </c>
      <c r="O68" s="59">
        <f t="shared" si="8"/>
        <v>9.3650000000000002</v>
      </c>
      <c r="P68" s="60">
        <f t="shared" si="9"/>
        <v>0.18457857700455355</v>
      </c>
      <c r="Q68" s="22">
        <f t="shared" si="10"/>
        <v>4.2657951880159239E-8</v>
      </c>
      <c r="R68" s="61">
        <f t="shared" si="11"/>
        <v>8.7496671559125406E-8</v>
      </c>
      <c r="S68" s="22">
        <f t="shared" si="12"/>
        <v>7.6556675339254646E-15</v>
      </c>
      <c r="T68" s="94">
        <v>298</v>
      </c>
      <c r="U68" s="59">
        <f t="shared" si="13"/>
        <v>286.13499999999999</v>
      </c>
      <c r="V68" s="63">
        <f t="shared" si="14"/>
        <v>0.69936352613394337</v>
      </c>
      <c r="W68" s="64">
        <f t="shared" si="15"/>
        <v>5.0045326403704324</v>
      </c>
      <c r="X68" s="65">
        <f t="shared" si="18"/>
        <v>-1.4082097926460078E-7</v>
      </c>
      <c r="Y68" s="66">
        <f t="shared" si="19"/>
        <v>-1.38251937484095E-7</v>
      </c>
      <c r="Z68" s="66">
        <f t="shared" si="20"/>
        <v>-1.3829880532796636E-7</v>
      </c>
      <c r="AA68" s="67">
        <f t="shared" si="21"/>
        <v>-1.3577492134145586E-7</v>
      </c>
      <c r="AB68" s="68">
        <f t="shared" si="17"/>
        <v>3.8595223229761999E-5</v>
      </c>
      <c r="AC68" s="69"/>
      <c r="AD68" s="70">
        <f t="shared" si="16"/>
        <v>0.38595223229761999</v>
      </c>
      <c r="AE68" s="70"/>
      <c r="AF68" s="74"/>
      <c r="AG68" s="71">
        <v>620</v>
      </c>
    </row>
    <row r="69" spans="5:33">
      <c r="E69" s="73">
        <v>0.58743055555555557</v>
      </c>
      <c r="F69" s="71">
        <v>630</v>
      </c>
      <c r="G69" s="99">
        <v>13.12</v>
      </c>
      <c r="H69" s="99">
        <v>7.49</v>
      </c>
      <c r="I69" s="99">
        <v>9.3800000000000008</v>
      </c>
      <c r="J69" s="99">
        <v>13.18</v>
      </c>
      <c r="K69" s="99">
        <v>7.27</v>
      </c>
      <c r="L69" s="99">
        <v>9.4</v>
      </c>
      <c r="M69" s="59">
        <f t="shared" si="6"/>
        <v>13.149999999999999</v>
      </c>
      <c r="N69" s="59">
        <f t="shared" si="7"/>
        <v>7.38</v>
      </c>
      <c r="O69" s="59">
        <f t="shared" si="8"/>
        <v>9.39</v>
      </c>
      <c r="P69" s="60">
        <f t="shared" si="9"/>
        <v>0.18511743802954234</v>
      </c>
      <c r="Q69" s="22">
        <f t="shared" si="10"/>
        <v>4.1686938347033516E-8</v>
      </c>
      <c r="R69" s="61">
        <f t="shared" si="11"/>
        <v>8.9646405483106453E-8</v>
      </c>
      <c r="S69" s="22">
        <f t="shared" si="12"/>
        <v>8.0364780160415381E-15</v>
      </c>
      <c r="T69" s="94">
        <v>298</v>
      </c>
      <c r="U69" s="59">
        <f t="shared" si="13"/>
        <v>286.14999999999998</v>
      </c>
      <c r="V69" s="63">
        <f t="shared" si="14"/>
        <v>0.69844276069598077</v>
      </c>
      <c r="W69" s="64">
        <f t="shared" si="15"/>
        <v>4.9939335664114504</v>
      </c>
      <c r="X69" s="65">
        <f t="shared" si="18"/>
        <v>-1.4324877462388266E-7</v>
      </c>
      <c r="Y69" s="66">
        <f t="shared" si="19"/>
        <v>-1.4049160032170125E-7</v>
      </c>
      <c r="Z69" s="66">
        <f t="shared" si="20"/>
        <v>-1.4054466890921669E-7</v>
      </c>
      <c r="AA69" s="67">
        <f t="shared" si="21"/>
        <v>-1.3783852032408105E-7</v>
      </c>
      <c r="AB69" s="68">
        <f t="shared" si="17"/>
        <v>3.7212394252711704E-5</v>
      </c>
      <c r="AC69" s="69"/>
      <c r="AD69" s="70">
        <f t="shared" si="16"/>
        <v>0.37212394252711706</v>
      </c>
      <c r="AE69" s="70"/>
      <c r="AF69" s="74"/>
      <c r="AG69" s="71">
        <v>630</v>
      </c>
    </row>
    <row r="70" spans="5:33">
      <c r="E70" s="73">
        <v>0.58754629629629629</v>
      </c>
      <c r="F70" s="71">
        <v>640</v>
      </c>
      <c r="G70" s="99">
        <v>13.13</v>
      </c>
      <c r="H70" s="99">
        <v>7.51</v>
      </c>
      <c r="I70" s="99">
        <v>9.68</v>
      </c>
      <c r="J70" s="99">
        <v>13.21</v>
      </c>
      <c r="K70" s="99">
        <v>7.29</v>
      </c>
      <c r="L70" s="99">
        <v>9.5</v>
      </c>
      <c r="M70" s="59">
        <f t="shared" si="6"/>
        <v>13.170000000000002</v>
      </c>
      <c r="N70" s="59">
        <f t="shared" si="7"/>
        <v>7.4</v>
      </c>
      <c r="O70" s="59">
        <f t="shared" si="8"/>
        <v>9.59</v>
      </c>
      <c r="P70" s="60">
        <f t="shared" si="9"/>
        <v>0.18912314913160896</v>
      </c>
      <c r="Q70" s="22">
        <f t="shared" si="10"/>
        <v>3.981071705534957E-8</v>
      </c>
      <c r="R70" s="61">
        <f t="shared" si="11"/>
        <v>9.4027454248998389E-8</v>
      </c>
      <c r="S70" s="22">
        <f t="shared" si="12"/>
        <v>8.841162152547485E-15</v>
      </c>
      <c r="T70" s="94">
        <v>298</v>
      </c>
      <c r="U70" s="59">
        <f t="shared" si="13"/>
        <v>286.17</v>
      </c>
      <c r="V70" s="63">
        <f t="shared" si="14"/>
        <v>0.69721522359755594</v>
      </c>
      <c r="W70" s="64">
        <f t="shared" si="15"/>
        <v>4.979838099981599</v>
      </c>
      <c r="X70" s="65">
        <f t="shared" ref="X70:X101" si="22">-($B$2/W70)*P70*S70*AB70</f>
        <v>-1.5536073987169671E-7</v>
      </c>
      <c r="Y70" s="66">
        <f t="shared" ref="Y70:Y101" si="23">-(AB70+(5*X70))*$B$2*S70*P70/W70</f>
        <v>-1.5199032720059931E-7</v>
      </c>
      <c r="Z70" s="66">
        <f t="shared" ref="Z70:Z101" si="24">-(AB70+5*Y70)*$B$2*P70*S70/W70</f>
        <v>-1.5206344529712016E-7</v>
      </c>
      <c r="AA70" s="67">
        <f t="shared" ref="AA70:AA101" si="25">-(AB70+(10*Z70))*$B$2*P70*S70/W70</f>
        <v>-1.4876297825877695E-7</v>
      </c>
      <c r="AB70" s="68">
        <f t="shared" si="17"/>
        <v>3.5807127863695378E-5</v>
      </c>
      <c r="AC70" s="69"/>
      <c r="AD70" s="70">
        <f t="shared" si="16"/>
        <v>0.35807127863695376</v>
      </c>
      <c r="AE70" s="70"/>
      <c r="AF70" s="74"/>
      <c r="AG70" s="71">
        <v>640</v>
      </c>
    </row>
    <row r="71" spans="5:33">
      <c r="E71" s="73">
        <v>0.58766203703703701</v>
      </c>
      <c r="F71" s="71">
        <v>650</v>
      </c>
      <c r="G71" s="99">
        <v>13.16</v>
      </c>
      <c r="H71" s="99">
        <v>7.52</v>
      </c>
      <c r="I71" s="99">
        <v>9.6999999999999993</v>
      </c>
      <c r="J71" s="99">
        <v>13.22</v>
      </c>
      <c r="K71" s="99">
        <v>7.31</v>
      </c>
      <c r="L71" s="99">
        <v>9.5</v>
      </c>
      <c r="M71" s="59">
        <f t="shared" ref="M71:M134" si="26">(J71+G71)/2</f>
        <v>13.190000000000001</v>
      </c>
      <c r="N71" s="59">
        <f t="shared" ref="N71:N134" si="27">(H71+K71)/2</f>
        <v>7.4149999999999991</v>
      </c>
      <c r="O71" s="59">
        <f t="shared" ref="O71:O134" si="28">(L71+I71)/2</f>
        <v>9.6</v>
      </c>
      <c r="P71" s="60">
        <f t="shared" ref="P71:P134" si="29">((O71/32000)*(1/((-0.026*M71+1.9067)/1000)))/1.013</f>
        <v>0.18938331288582747</v>
      </c>
      <c r="Q71" s="22">
        <f t="shared" ref="Q71:Q134" si="30">POWER(10, -N71)</f>
        <v>3.8459178204535353E-8</v>
      </c>
      <c r="R71" s="61">
        <f t="shared" ref="R71:R134" si="31">(0.00000000000001*(0.1253*EXP(0.0831*M71)))/Q71</f>
        <v>9.7493682643099069E-8</v>
      </c>
      <c r="S71" s="22">
        <f t="shared" ref="S71:S134" si="32">POWER(R71, 2)</f>
        <v>9.5050181553133169E-15</v>
      </c>
      <c r="T71" s="94">
        <v>298</v>
      </c>
      <c r="U71" s="59">
        <f t="shared" ref="U71:U134" si="33">273+M71</f>
        <v>286.19</v>
      </c>
      <c r="V71" s="63">
        <f t="shared" ref="V71:V134" si="34">((1/U71)-(1/298))*5026</f>
        <v>0.69598785806866592</v>
      </c>
      <c r="W71" s="64">
        <f t="shared" ref="W71:W134" si="35">POWER(10,V71)</f>
        <v>4.9657843800066548</v>
      </c>
      <c r="X71" s="65">
        <f t="shared" si="22"/>
        <v>-1.6060756494302998E-7</v>
      </c>
      <c r="Y71" s="66">
        <f t="shared" si="23"/>
        <v>-1.5684593754823745E-7</v>
      </c>
      <c r="Z71" s="66">
        <f t="shared" si="24"/>
        <v>-1.5693403950447017E-7</v>
      </c>
      <c r="AA71" s="67">
        <f t="shared" si="25"/>
        <v>-1.532563871528074E-7</v>
      </c>
      <c r="AB71" s="68">
        <f t="shared" si="17"/>
        <v>3.4286742425152196E-5</v>
      </c>
      <c r="AC71" s="69"/>
      <c r="AD71" s="70">
        <f t="shared" ref="AD71:AD134" si="36">AB71*10000</f>
        <v>0.34286742425152195</v>
      </c>
      <c r="AE71" s="70"/>
      <c r="AF71" s="74"/>
      <c r="AG71" s="71">
        <v>650</v>
      </c>
    </row>
    <row r="72" spans="5:33">
      <c r="E72" s="73">
        <v>0.58777777777777773</v>
      </c>
      <c r="F72" s="71">
        <v>660</v>
      </c>
      <c r="G72" s="99">
        <v>13.17</v>
      </c>
      <c r="H72" s="99">
        <v>7.54</v>
      </c>
      <c r="I72" s="99">
        <v>9.6999999999999993</v>
      </c>
      <c r="J72" s="99">
        <v>13.23</v>
      </c>
      <c r="K72" s="99">
        <v>7.32</v>
      </c>
      <c r="L72" s="99">
        <v>9.48</v>
      </c>
      <c r="M72" s="59">
        <f t="shared" si="26"/>
        <v>13.2</v>
      </c>
      <c r="N72" s="59">
        <f t="shared" si="27"/>
        <v>7.43</v>
      </c>
      <c r="O72" s="59">
        <f t="shared" si="28"/>
        <v>9.59</v>
      </c>
      <c r="P72" s="60">
        <f t="shared" si="29"/>
        <v>0.18921749902372451</v>
      </c>
      <c r="Q72" s="22">
        <f t="shared" si="30"/>
        <v>3.7153522909717246E-8</v>
      </c>
      <c r="R72" s="61">
        <f t="shared" si="31"/>
        <v>1.0100372111601623E-7</v>
      </c>
      <c r="S72" s="22">
        <f t="shared" si="32"/>
        <v>1.0201751679281982E-14</v>
      </c>
      <c r="T72" s="94">
        <v>298</v>
      </c>
      <c r="U72" s="59">
        <f t="shared" si="33"/>
        <v>286.2</v>
      </c>
      <c r="V72" s="63">
        <f t="shared" si="34"/>
        <v>0.69537423963155309</v>
      </c>
      <c r="W72" s="64">
        <f t="shared" si="35"/>
        <v>4.9587731345133914</v>
      </c>
      <c r="X72" s="65">
        <f t="shared" si="22"/>
        <v>-1.6458019677735703E-7</v>
      </c>
      <c r="Y72" s="66">
        <f t="shared" si="23"/>
        <v>-1.6044074946992246E-7</v>
      </c>
      <c r="Z72" s="66">
        <f t="shared" si="24"/>
        <v>-1.605448629923665E-7</v>
      </c>
      <c r="AA72" s="67">
        <f t="shared" si="25"/>
        <v>-1.5650429197411717E-7</v>
      </c>
      <c r="AB72" s="68">
        <f t="shared" ref="AB72:AB135" si="37">AB71+10*(0.166666666666666*(X71+2*Y71+2*Z71+AA71))</f>
        <v>3.2717702581483448E-5</v>
      </c>
      <c r="AC72" s="69"/>
      <c r="AD72" s="70">
        <f t="shared" si="36"/>
        <v>0.32717702581483449</v>
      </c>
      <c r="AE72" s="70"/>
      <c r="AF72" s="74"/>
      <c r="AG72" s="71">
        <v>660</v>
      </c>
    </row>
    <row r="73" spans="5:33">
      <c r="E73" s="73">
        <v>0.58789351851851845</v>
      </c>
      <c r="F73" s="71">
        <v>670</v>
      </c>
      <c r="G73" s="99">
        <v>13.18</v>
      </c>
      <c r="H73" s="99">
        <v>7.53</v>
      </c>
      <c r="I73" s="99">
        <v>9.52</v>
      </c>
      <c r="J73" s="99">
        <v>13.25</v>
      </c>
      <c r="K73" s="99">
        <v>7.31</v>
      </c>
      <c r="L73" s="99">
        <v>9.44</v>
      </c>
      <c r="M73" s="59">
        <f t="shared" si="26"/>
        <v>13.215</v>
      </c>
      <c r="N73" s="59">
        <f t="shared" si="27"/>
        <v>7.42</v>
      </c>
      <c r="O73" s="59">
        <f t="shared" si="28"/>
        <v>9.48</v>
      </c>
      <c r="P73" s="60">
        <f t="shared" si="29"/>
        <v>0.1870937897789422</v>
      </c>
      <c r="Q73" s="22">
        <f t="shared" si="30"/>
        <v>3.8018939632056113E-8</v>
      </c>
      <c r="R73" s="61">
        <f t="shared" si="31"/>
        <v>9.8827707721796955E-8</v>
      </c>
      <c r="S73" s="22">
        <f t="shared" si="32"/>
        <v>9.7669158135449253E-15</v>
      </c>
      <c r="T73" s="94">
        <v>298</v>
      </c>
      <c r="U73" s="59">
        <f t="shared" si="33"/>
        <v>286.21499999999997</v>
      </c>
      <c r="V73" s="63">
        <f t="shared" si="34"/>
        <v>0.69445389237241151</v>
      </c>
      <c r="W73" s="64">
        <f t="shared" si="35"/>
        <v>4.9482757390311001</v>
      </c>
      <c r="X73" s="65">
        <f t="shared" si="22"/>
        <v>-1.4846782147001164E-7</v>
      </c>
      <c r="Y73" s="66">
        <f t="shared" si="23"/>
        <v>-1.4492541628339585E-7</v>
      </c>
      <c r="Z73" s="66">
        <f t="shared" si="24"/>
        <v>-1.4500993718753464E-7</v>
      </c>
      <c r="AA73" s="67">
        <f t="shared" si="25"/>
        <v>-1.4154801960967775E-7</v>
      </c>
      <c r="AB73" s="68">
        <f t="shared" si="37"/>
        <v>3.11126097253567E-5</v>
      </c>
      <c r="AC73" s="69"/>
      <c r="AD73" s="70">
        <f t="shared" si="36"/>
        <v>0.31112609725356699</v>
      </c>
      <c r="AE73" s="70"/>
      <c r="AF73" s="74"/>
      <c r="AG73" s="71">
        <v>670</v>
      </c>
    </row>
    <row r="74" spans="5:33">
      <c r="E74" s="73">
        <v>0.58800925925925929</v>
      </c>
      <c r="F74" s="71">
        <v>680</v>
      </c>
      <c r="G74" s="99">
        <v>13.19</v>
      </c>
      <c r="H74" s="99">
        <v>7.53</v>
      </c>
      <c r="I74" s="99">
        <v>9.4700000000000006</v>
      </c>
      <c r="J74" s="99">
        <v>13.27</v>
      </c>
      <c r="K74" s="99">
        <v>7.31</v>
      </c>
      <c r="L74" s="99">
        <v>9.42</v>
      </c>
      <c r="M74" s="59">
        <f t="shared" si="26"/>
        <v>13.23</v>
      </c>
      <c r="N74" s="59">
        <f t="shared" si="27"/>
        <v>7.42</v>
      </c>
      <c r="O74" s="59">
        <f t="shared" si="28"/>
        <v>9.4450000000000003</v>
      </c>
      <c r="P74" s="60">
        <f t="shared" si="29"/>
        <v>0.18644956231426191</v>
      </c>
      <c r="Q74" s="22">
        <f t="shared" si="30"/>
        <v>3.8018939632056113E-8</v>
      </c>
      <c r="R74" s="61">
        <f t="shared" si="31"/>
        <v>9.895097326876389E-8</v>
      </c>
      <c r="S74" s="22">
        <f t="shared" si="32"/>
        <v>9.7912951108356266E-15</v>
      </c>
      <c r="T74" s="94">
        <v>298</v>
      </c>
      <c r="U74" s="59">
        <f t="shared" si="33"/>
        <v>286.23</v>
      </c>
      <c r="V74" s="63">
        <f t="shared" si="34"/>
        <v>0.69353364157561193</v>
      </c>
      <c r="W74" s="64">
        <f t="shared" si="35"/>
        <v>4.9378016625908785</v>
      </c>
      <c r="X74" s="65">
        <f t="shared" si="22"/>
        <v>-1.4171406765820971E-7</v>
      </c>
      <c r="Y74" s="66">
        <f t="shared" si="23"/>
        <v>-1.3832887176022189E-7</v>
      </c>
      <c r="Z74" s="66">
        <f t="shared" si="24"/>
        <v>-1.384097356536738E-7</v>
      </c>
      <c r="AA74" s="67">
        <f t="shared" si="25"/>
        <v>-1.3510154037536515E-7</v>
      </c>
      <c r="AB74" s="68">
        <f t="shared" si="37"/>
        <v>2.9662798811987455E-5</v>
      </c>
      <c r="AC74" s="69"/>
      <c r="AD74" s="70">
        <f t="shared" si="36"/>
        <v>0.29662798811987456</v>
      </c>
      <c r="AE74" s="70"/>
      <c r="AF74" s="74"/>
      <c r="AG74" s="71">
        <v>680</v>
      </c>
    </row>
    <row r="75" spans="5:33">
      <c r="E75" s="73">
        <v>0.58812500000000001</v>
      </c>
      <c r="F75" s="71">
        <v>690</v>
      </c>
      <c r="G75" s="99">
        <v>13.21</v>
      </c>
      <c r="H75" s="99">
        <v>7.53</v>
      </c>
      <c r="I75" s="99">
        <v>9.4700000000000006</v>
      </c>
      <c r="J75" s="99">
        <v>13.28</v>
      </c>
      <c r="K75" s="99">
        <v>7.31</v>
      </c>
      <c r="L75" s="99">
        <v>9.3800000000000008</v>
      </c>
      <c r="M75" s="59">
        <f t="shared" si="26"/>
        <v>13.245000000000001</v>
      </c>
      <c r="N75" s="59">
        <f t="shared" si="27"/>
        <v>7.42</v>
      </c>
      <c r="O75" s="59">
        <f t="shared" si="28"/>
        <v>9.4250000000000007</v>
      </c>
      <c r="P75" s="60">
        <f t="shared" si="29"/>
        <v>0.18610119549022733</v>
      </c>
      <c r="Q75" s="22">
        <f t="shared" si="30"/>
        <v>3.8018939632056113E-8</v>
      </c>
      <c r="R75" s="61">
        <f t="shared" si="31"/>
        <v>9.9074392562037578E-8</v>
      </c>
      <c r="S75" s="22">
        <f t="shared" si="32"/>
        <v>9.8157352615367268E-15</v>
      </c>
      <c r="T75" s="94">
        <v>298</v>
      </c>
      <c r="U75" s="59">
        <f t="shared" si="33"/>
        <v>286.245</v>
      </c>
      <c r="V75" s="63">
        <f t="shared" si="34"/>
        <v>0.69261348722600136</v>
      </c>
      <c r="W75" s="64">
        <f t="shared" si="35"/>
        <v>4.927350851013176</v>
      </c>
      <c r="X75" s="65">
        <f t="shared" si="22"/>
        <v>-1.3547375996089655E-7</v>
      </c>
      <c r="Y75" s="66">
        <f t="shared" si="23"/>
        <v>-1.3222874523634995E-7</v>
      </c>
      <c r="Z75" s="66">
        <f t="shared" si="24"/>
        <v>-1.3230647335554853E-7</v>
      </c>
      <c r="AA75" s="67">
        <f t="shared" si="25"/>
        <v>-1.2913546309343653E-7</v>
      </c>
      <c r="AB75" s="68">
        <f t="shared" si="37"/>
        <v>2.827897744055185E-5</v>
      </c>
      <c r="AC75" s="69"/>
      <c r="AD75" s="70">
        <f t="shared" si="36"/>
        <v>0.2827897744055185</v>
      </c>
      <c r="AE75" s="70"/>
      <c r="AF75" s="74"/>
      <c r="AG75" s="71">
        <v>690</v>
      </c>
    </row>
    <row r="76" spans="5:33">
      <c r="E76" s="73">
        <v>0.58824074074074073</v>
      </c>
      <c r="F76" s="71">
        <v>700</v>
      </c>
      <c r="G76" s="99">
        <v>13.23</v>
      </c>
      <c r="H76" s="99">
        <v>7.53</v>
      </c>
      <c r="I76" s="99">
        <v>9.34</v>
      </c>
      <c r="J76" s="99">
        <v>13.29</v>
      </c>
      <c r="K76" s="99">
        <v>7.31</v>
      </c>
      <c r="L76" s="99">
        <v>9.27</v>
      </c>
      <c r="M76" s="59">
        <f t="shared" si="26"/>
        <v>13.26</v>
      </c>
      <c r="N76" s="59">
        <f t="shared" si="27"/>
        <v>7.42</v>
      </c>
      <c r="O76" s="59">
        <f t="shared" si="28"/>
        <v>9.3049999999999997</v>
      </c>
      <c r="P76" s="60">
        <f t="shared" si="29"/>
        <v>0.18377761318185556</v>
      </c>
      <c r="Q76" s="22">
        <f t="shared" si="30"/>
        <v>3.8018939632056113E-8</v>
      </c>
      <c r="R76" s="61">
        <f t="shared" si="31"/>
        <v>9.9197965793382309E-8</v>
      </c>
      <c r="S76" s="22">
        <f t="shared" si="32"/>
        <v>9.8402364175450465E-15</v>
      </c>
      <c r="T76" s="94">
        <v>298</v>
      </c>
      <c r="U76" s="59">
        <f t="shared" si="33"/>
        <v>286.26</v>
      </c>
      <c r="V76" s="63">
        <f t="shared" si="34"/>
        <v>0.69169342930841127</v>
      </c>
      <c r="W76" s="64">
        <f t="shared" si="35"/>
        <v>4.9169232502495159</v>
      </c>
      <c r="X76" s="65">
        <f t="shared" si="22"/>
        <v>-1.2811382461343495E-7</v>
      </c>
      <c r="Y76" s="66">
        <f t="shared" si="23"/>
        <v>-1.2506941081468936E-7</v>
      </c>
      <c r="Z76" s="66">
        <f t="shared" si="24"/>
        <v>-1.251417562887704E-7</v>
      </c>
      <c r="AA76" s="67">
        <f t="shared" si="25"/>
        <v>-1.2216624962229953E-7</v>
      </c>
      <c r="AB76" s="68">
        <f t="shared" si="37"/>
        <v>2.6956178006821638E-5</v>
      </c>
      <c r="AC76" s="69"/>
      <c r="AD76" s="70">
        <f t="shared" si="36"/>
        <v>0.26956178006821641</v>
      </c>
      <c r="AE76" s="70"/>
      <c r="AF76" s="74"/>
      <c r="AG76" s="71">
        <v>700</v>
      </c>
    </row>
    <row r="77" spans="5:33">
      <c r="E77" s="73">
        <v>0.58835648148148145</v>
      </c>
      <c r="F77" s="71">
        <v>710</v>
      </c>
      <c r="G77" s="99">
        <v>13.24</v>
      </c>
      <c r="H77" s="99">
        <v>7.55</v>
      </c>
      <c r="I77" s="99">
        <v>9.4600000000000009</v>
      </c>
      <c r="J77" s="99">
        <v>13.31</v>
      </c>
      <c r="K77" s="99">
        <v>7.31</v>
      </c>
      <c r="L77" s="99">
        <v>9.1300000000000008</v>
      </c>
      <c r="M77" s="59">
        <f t="shared" si="26"/>
        <v>13.275</v>
      </c>
      <c r="N77" s="59">
        <f t="shared" si="27"/>
        <v>7.43</v>
      </c>
      <c r="O77" s="59">
        <f t="shared" si="28"/>
        <v>9.2950000000000017</v>
      </c>
      <c r="P77" s="60">
        <f t="shared" si="29"/>
        <v>0.18362595850182145</v>
      </c>
      <c r="Q77" s="22">
        <f t="shared" si="30"/>
        <v>3.7153522909717246E-8</v>
      </c>
      <c r="R77" s="61">
        <f t="shared" si="31"/>
        <v>1.0163519258676775E-7</v>
      </c>
      <c r="S77" s="22">
        <f t="shared" si="32"/>
        <v>1.032971237214937E-14</v>
      </c>
      <c r="T77" s="94">
        <v>298</v>
      </c>
      <c r="U77" s="59">
        <f t="shared" si="33"/>
        <v>286.27499999999998</v>
      </c>
      <c r="V77" s="63">
        <f t="shared" si="34"/>
        <v>0.69077346780768434</v>
      </c>
      <c r="W77" s="64">
        <f t="shared" si="35"/>
        <v>4.9065188063824765</v>
      </c>
      <c r="X77" s="65">
        <f t="shared" si="22"/>
        <v>-1.2841020504576E-7</v>
      </c>
      <c r="Y77" s="66">
        <f t="shared" si="23"/>
        <v>-1.252028181443056E-7</v>
      </c>
      <c r="Z77" s="66">
        <f t="shared" si="24"/>
        <v>-1.2528293117529062E-7</v>
      </c>
      <c r="AA77" s="67">
        <f t="shared" si="25"/>
        <v>-1.2215165523214909E-7</v>
      </c>
      <c r="AB77" s="68">
        <f t="shared" si="37"/>
        <v>2.5705007326083888E-5</v>
      </c>
      <c r="AC77" s="69"/>
      <c r="AD77" s="70">
        <f t="shared" si="36"/>
        <v>0.2570500732608389</v>
      </c>
      <c r="AE77" s="70"/>
      <c r="AF77" s="74"/>
      <c r="AG77" s="71">
        <v>710</v>
      </c>
    </row>
    <row r="78" spans="5:33">
      <c r="E78" s="73">
        <v>0.58847222222222217</v>
      </c>
      <c r="F78" s="71">
        <v>720</v>
      </c>
      <c r="G78" s="99">
        <v>13.26</v>
      </c>
      <c r="H78" s="99">
        <v>7.56</v>
      </c>
      <c r="I78" s="99">
        <v>9.35</v>
      </c>
      <c r="J78" s="99">
        <v>13.32</v>
      </c>
      <c r="K78" s="99">
        <v>7.31</v>
      </c>
      <c r="L78" s="99">
        <v>9.17</v>
      </c>
      <c r="M78" s="59">
        <f t="shared" si="26"/>
        <v>13.29</v>
      </c>
      <c r="N78" s="59">
        <f t="shared" si="27"/>
        <v>7.4349999999999996</v>
      </c>
      <c r="O78" s="59">
        <f t="shared" si="28"/>
        <v>9.26</v>
      </c>
      <c r="P78" s="60">
        <f t="shared" si="29"/>
        <v>0.18298022097472411</v>
      </c>
      <c r="Q78" s="22">
        <f t="shared" si="30"/>
        <v>3.6728230049808466E-8</v>
      </c>
      <c r="R78" s="61">
        <f t="shared" si="31"/>
        <v>1.0294030780503721E-7</v>
      </c>
      <c r="S78" s="22">
        <f t="shared" si="32"/>
        <v>1.0596706970995804E-14</v>
      </c>
      <c r="T78" s="94">
        <v>298</v>
      </c>
      <c r="U78" s="59">
        <f t="shared" si="33"/>
        <v>286.29000000000002</v>
      </c>
      <c r="V78" s="63">
        <f t="shared" si="34"/>
        <v>0.68985360270866292</v>
      </c>
      <c r="W78" s="64">
        <f t="shared" si="35"/>
        <v>4.8961374656252215</v>
      </c>
      <c r="X78" s="65">
        <f t="shared" si="22"/>
        <v>-1.2513443899553833E-7</v>
      </c>
      <c r="Y78" s="66">
        <f t="shared" si="23"/>
        <v>-1.2193258668293997E-7</v>
      </c>
      <c r="Z78" s="66">
        <f t="shared" si="24"/>
        <v>-1.220145134355908E-7</v>
      </c>
      <c r="AA78" s="67">
        <f t="shared" si="25"/>
        <v>-1.1889039530700203E-7</v>
      </c>
      <c r="AB78" s="68">
        <f t="shared" si="37"/>
        <v>2.4452451727888723E-5</v>
      </c>
      <c r="AC78" s="75">
        <f>D14</f>
        <v>1.8351214003387918E-5</v>
      </c>
      <c r="AD78" s="70">
        <f t="shared" si="36"/>
        <v>0.24452451727888724</v>
      </c>
      <c r="AE78" s="70">
        <f>AC78*10000</f>
        <v>0.18351214003387917</v>
      </c>
      <c r="AF78" s="74">
        <f>(AD78-AE78)*(AD78-AE78)</f>
        <v>3.7225101770871792E-3</v>
      </c>
      <c r="AG78" s="71">
        <v>720</v>
      </c>
    </row>
    <row r="79" spans="5:33">
      <c r="E79" s="73">
        <v>0.58858796296296301</v>
      </c>
      <c r="F79" s="71">
        <v>730</v>
      </c>
      <c r="G79" s="99">
        <v>13.27</v>
      </c>
      <c r="H79" s="99">
        <v>7.57</v>
      </c>
      <c r="I79" s="99">
        <v>9.43</v>
      </c>
      <c r="J79" s="99">
        <v>13.33</v>
      </c>
      <c r="K79" s="99">
        <v>7.32</v>
      </c>
      <c r="L79" s="99">
        <v>9.23</v>
      </c>
      <c r="M79" s="59">
        <f t="shared" si="26"/>
        <v>13.3</v>
      </c>
      <c r="N79" s="59">
        <f t="shared" si="27"/>
        <v>7.4450000000000003</v>
      </c>
      <c r="O79" s="59">
        <f t="shared" si="28"/>
        <v>9.33</v>
      </c>
      <c r="P79" s="60">
        <f t="shared" si="29"/>
        <v>0.18439415031080672</v>
      </c>
      <c r="Q79" s="22">
        <f t="shared" si="30"/>
        <v>3.5892193464500394E-8</v>
      </c>
      <c r="R79" s="61">
        <f t="shared" si="31"/>
        <v>1.0542566793882968E-7</v>
      </c>
      <c r="S79" s="22">
        <f t="shared" si="32"/>
        <v>1.1114571460348381E-14</v>
      </c>
      <c r="T79" s="94">
        <v>298</v>
      </c>
      <c r="U79" s="59">
        <f t="shared" si="33"/>
        <v>286.3</v>
      </c>
      <c r="V79" s="63">
        <f t="shared" si="34"/>
        <v>0.68924041285833904</v>
      </c>
      <c r="W79" s="64">
        <f t="shared" si="35"/>
        <v>4.8892293803456885</v>
      </c>
      <c r="X79" s="65">
        <f t="shared" si="22"/>
        <v>-1.2584326736195318E-7</v>
      </c>
      <c r="Y79" s="66">
        <f t="shared" si="23"/>
        <v>-1.2243500977853017E-7</v>
      </c>
      <c r="Z79" s="66">
        <f t="shared" si="24"/>
        <v>-1.2252731682044408E-7</v>
      </c>
      <c r="AA79" s="67">
        <f t="shared" si="25"/>
        <v>-1.1920636631060604E-7</v>
      </c>
      <c r="AB79" s="68">
        <f t="shared" si="37"/>
        <v>2.3232586670322725E-5</v>
      </c>
      <c r="AC79" s="69"/>
      <c r="AD79" s="70">
        <f t="shared" si="36"/>
        <v>0.23232586670322725</v>
      </c>
      <c r="AE79" s="70"/>
      <c r="AF79" s="74"/>
      <c r="AG79" s="71">
        <v>730</v>
      </c>
    </row>
    <row r="80" spans="5:33">
      <c r="E80" s="73">
        <v>0.58870370370370373</v>
      </c>
      <c r="F80" s="71">
        <v>740</v>
      </c>
      <c r="G80" s="99">
        <v>13.28</v>
      </c>
      <c r="H80" s="99">
        <v>7.58</v>
      </c>
      <c r="I80" s="99">
        <v>9.4</v>
      </c>
      <c r="J80" s="99">
        <v>13.34</v>
      </c>
      <c r="K80" s="99">
        <v>7.33</v>
      </c>
      <c r="L80" s="99">
        <v>9.2799999999999994</v>
      </c>
      <c r="M80" s="59">
        <f t="shared" si="26"/>
        <v>13.309999999999999</v>
      </c>
      <c r="N80" s="59">
        <f t="shared" si="27"/>
        <v>7.4550000000000001</v>
      </c>
      <c r="O80" s="59">
        <f t="shared" si="28"/>
        <v>9.34</v>
      </c>
      <c r="P80" s="60">
        <f t="shared" si="29"/>
        <v>0.18462253873724013</v>
      </c>
      <c r="Q80" s="22">
        <f t="shared" si="30"/>
        <v>3.507518739525668E-8</v>
      </c>
      <c r="R80" s="61">
        <f t="shared" si="31"/>
        <v>1.0797103386749799E-7</v>
      </c>
      <c r="S80" s="22">
        <f t="shared" si="32"/>
        <v>1.1657744154416397E-14</v>
      </c>
      <c r="T80" s="94">
        <v>298</v>
      </c>
      <c r="U80" s="59">
        <f t="shared" si="33"/>
        <v>286.31</v>
      </c>
      <c r="V80" s="63">
        <f t="shared" si="34"/>
        <v>0.6886272658419953</v>
      </c>
      <c r="W80" s="64">
        <f t="shared" si="35"/>
        <v>4.8823315233988298</v>
      </c>
      <c r="X80" s="65">
        <f t="shared" si="22"/>
        <v>-1.2536554987161651E-7</v>
      </c>
      <c r="Y80" s="66">
        <f t="shared" si="23"/>
        <v>-1.2179485156529174E-7</v>
      </c>
      <c r="Z80" s="66">
        <f t="shared" si="24"/>
        <v>-1.2189655324017647E-7</v>
      </c>
      <c r="AA80" s="67">
        <f t="shared" si="25"/>
        <v>-1.1842176321495907E-7</v>
      </c>
      <c r="AB80" s="68">
        <f t="shared" si="37"/>
        <v>2.2007629525538551E-5</v>
      </c>
      <c r="AC80" s="69"/>
      <c r="AD80" s="70">
        <f t="shared" si="36"/>
        <v>0.22007629525538552</v>
      </c>
      <c r="AE80" s="70"/>
      <c r="AF80" s="74"/>
      <c r="AG80" s="71">
        <v>740</v>
      </c>
    </row>
    <row r="81" spans="5:38">
      <c r="E81" s="73">
        <v>0.58881944444444445</v>
      </c>
      <c r="F81" s="71">
        <v>750</v>
      </c>
      <c r="G81" s="99">
        <v>13.29</v>
      </c>
      <c r="H81" s="99">
        <v>7.59</v>
      </c>
      <c r="I81" s="99">
        <v>9.35</v>
      </c>
      <c r="J81" s="99">
        <v>13.36</v>
      </c>
      <c r="K81" s="99">
        <v>7.34</v>
      </c>
      <c r="L81" s="99">
        <v>9.32</v>
      </c>
      <c r="M81" s="59">
        <f t="shared" si="26"/>
        <v>13.324999999999999</v>
      </c>
      <c r="N81" s="59">
        <f t="shared" si="27"/>
        <v>7.4649999999999999</v>
      </c>
      <c r="O81" s="59">
        <f t="shared" si="28"/>
        <v>9.3350000000000009</v>
      </c>
      <c r="P81" s="60">
        <f t="shared" si="29"/>
        <v>0.18456982793623608</v>
      </c>
      <c r="Q81" s="22">
        <f t="shared" si="30"/>
        <v>3.4276778654645042E-8</v>
      </c>
      <c r="R81" s="61">
        <f t="shared" si="31"/>
        <v>1.1062380899798267E-7</v>
      </c>
      <c r="S81" s="22">
        <f t="shared" si="32"/>
        <v>1.2237627117222151E-14</v>
      </c>
      <c r="T81" s="94">
        <v>298</v>
      </c>
      <c r="U81" s="59">
        <f t="shared" si="33"/>
        <v>286.32499999999999</v>
      </c>
      <c r="V81" s="63">
        <f t="shared" si="34"/>
        <v>0.68770762562137533</v>
      </c>
      <c r="W81" s="64">
        <f t="shared" si="35"/>
        <v>4.8720038814582383</v>
      </c>
      <c r="X81" s="65">
        <f t="shared" si="22"/>
        <v>-1.2454237173673454E-7</v>
      </c>
      <c r="Y81" s="66">
        <f t="shared" si="23"/>
        <v>-1.2081184287139517E-7</v>
      </c>
      <c r="Z81" s="66">
        <f t="shared" si="24"/>
        <v>-1.2092358673351262E-7</v>
      </c>
      <c r="AA81" s="67">
        <f t="shared" si="25"/>
        <v>-1.1729810740293304E-7</v>
      </c>
      <c r="AB81" s="68">
        <f t="shared" si="37"/>
        <v>2.0789012654376035E-5</v>
      </c>
      <c r="AC81" s="69"/>
      <c r="AD81" s="70">
        <f t="shared" si="36"/>
        <v>0.20789012654376035</v>
      </c>
      <c r="AE81" s="70"/>
      <c r="AF81" s="74"/>
      <c r="AG81" s="71">
        <v>750</v>
      </c>
    </row>
    <row r="82" spans="5:38">
      <c r="E82" s="73">
        <v>0.58893518518518517</v>
      </c>
      <c r="F82" s="71">
        <v>760</v>
      </c>
      <c r="G82" s="99">
        <v>13.3</v>
      </c>
      <c r="H82" s="99">
        <v>7.59</v>
      </c>
      <c r="I82" s="99">
        <v>9.3800000000000008</v>
      </c>
      <c r="J82" s="99">
        <v>13.37</v>
      </c>
      <c r="K82" s="99">
        <v>7.35</v>
      </c>
      <c r="L82" s="99">
        <v>9.32</v>
      </c>
      <c r="M82" s="59">
        <f t="shared" si="26"/>
        <v>13.335000000000001</v>
      </c>
      <c r="N82" s="59">
        <f t="shared" si="27"/>
        <v>7.47</v>
      </c>
      <c r="O82" s="59">
        <f t="shared" si="28"/>
        <v>9.3500000000000014</v>
      </c>
      <c r="P82" s="60">
        <f t="shared" si="29"/>
        <v>0.18489721632166539</v>
      </c>
      <c r="Q82" s="22">
        <f t="shared" si="30"/>
        <v>3.3884415613920266E-8</v>
      </c>
      <c r="R82" s="61">
        <f t="shared" si="31"/>
        <v>1.1199780384938121E-7</v>
      </c>
      <c r="S82" s="22">
        <f t="shared" si="32"/>
        <v>1.2543508067084468E-14</v>
      </c>
      <c r="T82" s="94">
        <v>298</v>
      </c>
      <c r="U82" s="59">
        <f t="shared" si="33"/>
        <v>286.33499999999998</v>
      </c>
      <c r="V82" s="63">
        <f t="shared" si="34"/>
        <v>0.68709458567035098</v>
      </c>
      <c r="W82" s="64">
        <f t="shared" si="35"/>
        <v>4.8651315260969206</v>
      </c>
      <c r="X82" s="65">
        <f t="shared" si="22"/>
        <v>-1.2061574869026339E-7</v>
      </c>
      <c r="Y82" s="66">
        <f t="shared" si="23"/>
        <v>-1.1690072324684721E-7</v>
      </c>
      <c r="Z82" s="66">
        <f t="shared" si="24"/>
        <v>-1.1701514789035435E-7</v>
      </c>
      <c r="AA82" s="67">
        <f t="shared" si="25"/>
        <v>-1.1340749841783664E-7</v>
      </c>
      <c r="AB82" s="68">
        <f t="shared" si="37"/>
        <v>1.9580160423793569E-5</v>
      </c>
      <c r="AC82" s="69"/>
      <c r="AD82" s="70">
        <f t="shared" si="36"/>
        <v>0.19580160423793569</v>
      </c>
      <c r="AE82" s="70"/>
      <c r="AF82" s="74"/>
      <c r="AG82" s="71">
        <v>760</v>
      </c>
    </row>
    <row r="83" spans="5:38">
      <c r="E83" s="73">
        <v>0.58905092592592589</v>
      </c>
      <c r="F83" s="71">
        <v>770</v>
      </c>
      <c r="G83" s="99">
        <v>13.32</v>
      </c>
      <c r="H83" s="99">
        <v>7.6</v>
      </c>
      <c r="I83" s="99">
        <v>9.33</v>
      </c>
      <c r="J83" s="99">
        <v>13.39</v>
      </c>
      <c r="K83" s="99">
        <v>7.36</v>
      </c>
      <c r="L83" s="99">
        <v>9.35</v>
      </c>
      <c r="M83" s="59">
        <f t="shared" si="26"/>
        <v>13.355</v>
      </c>
      <c r="N83" s="59">
        <f t="shared" si="27"/>
        <v>7.48</v>
      </c>
      <c r="O83" s="59">
        <f t="shared" si="28"/>
        <v>9.34</v>
      </c>
      <c r="P83" s="60">
        <f t="shared" si="29"/>
        <v>0.1847610527005242</v>
      </c>
      <c r="Q83" s="22">
        <f t="shared" si="30"/>
        <v>3.3113112148259005E-8</v>
      </c>
      <c r="R83" s="61">
        <f t="shared" si="31"/>
        <v>1.1479720231901886E-7</v>
      </c>
      <c r="S83" s="22">
        <f t="shared" si="32"/>
        <v>1.3178397660273749E-14</v>
      </c>
      <c r="T83" s="94">
        <v>298</v>
      </c>
      <c r="U83" s="59">
        <f t="shared" si="33"/>
        <v>286.35500000000002</v>
      </c>
      <c r="V83" s="63">
        <f t="shared" si="34"/>
        <v>0.6858686342186372</v>
      </c>
      <c r="W83" s="64">
        <f t="shared" si="35"/>
        <v>4.8514173186315794</v>
      </c>
      <c r="X83" s="65">
        <f t="shared" si="22"/>
        <v>-1.193989883117598E-7</v>
      </c>
      <c r="Y83" s="66">
        <f t="shared" si="23"/>
        <v>-1.1552723191933529E-7</v>
      </c>
      <c r="Z83" s="66">
        <f t="shared" si="24"/>
        <v>-1.156527815389279E-7</v>
      </c>
      <c r="AA83" s="67">
        <f t="shared" si="25"/>
        <v>-1.1189843235971383E-7</v>
      </c>
      <c r="AB83" s="68">
        <f t="shared" si="37"/>
        <v>1.8410402108156066E-5</v>
      </c>
      <c r="AC83" s="69"/>
      <c r="AD83" s="70">
        <f t="shared" si="36"/>
        <v>0.18410402108156065</v>
      </c>
      <c r="AE83" s="70"/>
      <c r="AF83" s="74"/>
      <c r="AG83" s="71">
        <v>770</v>
      </c>
    </row>
    <row r="84" spans="5:38">
      <c r="E84" s="73">
        <v>0.58916666666666662</v>
      </c>
      <c r="F84" s="71">
        <v>780</v>
      </c>
      <c r="G84" s="99">
        <v>13.34</v>
      </c>
      <c r="H84" s="99">
        <v>7.62</v>
      </c>
      <c r="I84" s="99">
        <v>9.4600000000000009</v>
      </c>
      <c r="J84" s="99">
        <v>13.41</v>
      </c>
      <c r="K84" s="99">
        <v>7.37</v>
      </c>
      <c r="L84" s="99">
        <v>9.34</v>
      </c>
      <c r="M84" s="59">
        <f t="shared" si="26"/>
        <v>13.375</v>
      </c>
      <c r="N84" s="59">
        <f t="shared" si="27"/>
        <v>7.4950000000000001</v>
      </c>
      <c r="O84" s="59">
        <f t="shared" si="28"/>
        <v>9.4</v>
      </c>
      <c r="P84" s="60">
        <f t="shared" si="29"/>
        <v>0.18600997893670493</v>
      </c>
      <c r="Q84" s="22">
        <f t="shared" si="30"/>
        <v>3.1988951096913881E-8</v>
      </c>
      <c r="R84" s="61">
        <f t="shared" si="31"/>
        <v>1.1902908677680514E-7</v>
      </c>
      <c r="S84" s="22">
        <f t="shared" si="32"/>
        <v>1.4167923498920207E-14</v>
      </c>
      <c r="T84" s="94">
        <v>298</v>
      </c>
      <c r="U84" s="59">
        <f t="shared" si="33"/>
        <v>286.375</v>
      </c>
      <c r="V84" s="63">
        <f t="shared" si="34"/>
        <v>0.68464285400414204</v>
      </c>
      <c r="W84" s="64">
        <f t="shared" si="35"/>
        <v>4.8377436772957232</v>
      </c>
      <c r="X84" s="65">
        <f t="shared" si="22"/>
        <v>-1.2145910269539251E-7</v>
      </c>
      <c r="Y84" s="66">
        <f t="shared" si="23"/>
        <v>-1.1718413698019312E-7</v>
      </c>
      <c r="Z84" s="66">
        <f t="shared" si="24"/>
        <v>-1.1733460188122209E-7</v>
      </c>
      <c r="AA84" s="67">
        <f t="shared" si="25"/>
        <v>-1.13199509315936E-7</v>
      </c>
      <c r="AB84" s="68">
        <f t="shared" si="37"/>
        <v>1.725430636217607E-5</v>
      </c>
      <c r="AC84" s="69"/>
      <c r="AD84" s="70">
        <f t="shared" si="36"/>
        <v>0.1725430636217607</v>
      </c>
      <c r="AE84" s="70"/>
      <c r="AF84" s="74"/>
      <c r="AG84" s="71">
        <v>780</v>
      </c>
    </row>
    <row r="85" spans="5:38">
      <c r="E85" s="73">
        <v>0.58928240740740745</v>
      </c>
      <c r="F85" s="71">
        <v>790</v>
      </c>
      <c r="G85" s="99">
        <v>13.36</v>
      </c>
      <c r="H85" s="99">
        <v>7.63</v>
      </c>
      <c r="I85" s="99">
        <v>9.43</v>
      </c>
      <c r="J85" s="99">
        <v>13.42</v>
      </c>
      <c r="K85" s="99">
        <v>7.38</v>
      </c>
      <c r="L85" s="99">
        <v>9.32</v>
      </c>
      <c r="M85" s="59">
        <f t="shared" si="26"/>
        <v>13.39</v>
      </c>
      <c r="N85" s="59">
        <f t="shared" si="27"/>
        <v>7.5049999999999999</v>
      </c>
      <c r="O85" s="59">
        <f t="shared" si="28"/>
        <v>9.375</v>
      </c>
      <c r="P85" s="60">
        <f t="shared" si="29"/>
        <v>0.18556169321457339</v>
      </c>
      <c r="Q85" s="22">
        <f t="shared" si="30"/>
        <v>3.1260793671239459E-8</v>
      </c>
      <c r="R85" s="61">
        <f t="shared" si="31"/>
        <v>1.2195355077326317E-7</v>
      </c>
      <c r="S85" s="22">
        <f t="shared" si="32"/>
        <v>1.4872668546206877E-14</v>
      </c>
      <c r="T85" s="94">
        <v>298</v>
      </c>
      <c r="U85" s="59">
        <f t="shared" si="33"/>
        <v>286.39</v>
      </c>
      <c r="V85" s="63">
        <f t="shared" si="34"/>
        <v>0.68372363119611568</v>
      </c>
      <c r="W85" s="64">
        <f t="shared" si="35"/>
        <v>4.8275149923043941</v>
      </c>
      <c r="X85" s="65">
        <f t="shared" si="22"/>
        <v>-1.1879894069959757E-7</v>
      </c>
      <c r="Y85" s="66">
        <f t="shared" si="23"/>
        <v>-1.1441091524739387E-7</v>
      </c>
      <c r="Z85" s="66">
        <f t="shared" si="24"/>
        <v>-1.1457299385900267E-7</v>
      </c>
      <c r="AA85" s="67">
        <f t="shared" si="25"/>
        <v>-1.1033507376226917E-7</v>
      </c>
      <c r="AB85" s="68">
        <f t="shared" si="37"/>
        <v>1.6081479545952478E-5</v>
      </c>
      <c r="AC85" s="69"/>
      <c r="AD85" s="70">
        <f t="shared" si="36"/>
        <v>0.16081479545952479</v>
      </c>
      <c r="AE85" s="70"/>
      <c r="AF85" s="74"/>
      <c r="AG85" s="71">
        <v>790</v>
      </c>
    </row>
    <row r="86" spans="5:38">
      <c r="E86" s="73">
        <v>0.58939814814814817</v>
      </c>
      <c r="F86" s="71">
        <v>800</v>
      </c>
      <c r="G86" s="99">
        <v>13.37</v>
      </c>
      <c r="H86" s="99">
        <v>7.64</v>
      </c>
      <c r="I86" s="99">
        <v>9.32</v>
      </c>
      <c r="J86" s="99">
        <v>13.43</v>
      </c>
      <c r="K86" s="99">
        <v>7.39</v>
      </c>
      <c r="L86" s="99">
        <v>9.2799999999999994</v>
      </c>
      <c r="M86" s="59">
        <f t="shared" si="26"/>
        <v>13.399999999999999</v>
      </c>
      <c r="N86" s="59">
        <f t="shared" si="27"/>
        <v>7.5149999999999997</v>
      </c>
      <c r="O86" s="59">
        <f t="shared" si="28"/>
        <v>9.3000000000000007</v>
      </c>
      <c r="P86" s="60">
        <f t="shared" si="29"/>
        <v>0.18410791267143262</v>
      </c>
      <c r="Q86" s="22">
        <f t="shared" si="30"/>
        <v>3.0549211132155155E-8</v>
      </c>
      <c r="R86" s="61">
        <f t="shared" si="31"/>
        <v>1.2489796098272421E-7</v>
      </c>
      <c r="S86" s="22">
        <f t="shared" si="32"/>
        <v>1.5599500657642097E-14</v>
      </c>
      <c r="T86" s="94">
        <v>298</v>
      </c>
      <c r="U86" s="59">
        <f t="shared" si="33"/>
        <v>286.39999999999998</v>
      </c>
      <c r="V86" s="63">
        <f t="shared" si="34"/>
        <v>0.68311086948371036</v>
      </c>
      <c r="W86" s="64">
        <f t="shared" si="35"/>
        <v>4.8207084805911551</v>
      </c>
      <c r="X86" s="65">
        <f t="shared" si="22"/>
        <v>-1.1498695295630231E-7</v>
      </c>
      <c r="Y86" s="66">
        <f t="shared" si="23"/>
        <v>-1.1056082645476295E-7</v>
      </c>
      <c r="Z86" s="66">
        <f t="shared" si="24"/>
        <v>-1.1073119879096244E-7</v>
      </c>
      <c r="AA86" s="67">
        <f t="shared" si="25"/>
        <v>-1.0646232853735354E-7</v>
      </c>
      <c r="AB86" s="68">
        <f t="shared" si="37"/>
        <v>1.4936309824828049E-5</v>
      </c>
      <c r="AC86" s="69"/>
      <c r="AD86" s="70">
        <f t="shared" si="36"/>
        <v>0.14936309824828048</v>
      </c>
      <c r="AE86" s="70"/>
      <c r="AF86" s="74"/>
      <c r="AG86" s="71">
        <v>800</v>
      </c>
    </row>
    <row r="87" spans="5:38">
      <c r="E87" s="73">
        <v>0.58951388888888889</v>
      </c>
      <c r="F87" s="71">
        <v>810</v>
      </c>
      <c r="G87" s="99">
        <v>13.38</v>
      </c>
      <c r="H87" s="99">
        <v>7.66</v>
      </c>
      <c r="I87" s="99">
        <v>9.43</v>
      </c>
      <c r="J87" s="99">
        <v>13.44</v>
      </c>
      <c r="K87" s="99">
        <v>7.4</v>
      </c>
      <c r="L87" s="99">
        <v>9.2799999999999994</v>
      </c>
      <c r="M87" s="59">
        <f t="shared" si="26"/>
        <v>13.41</v>
      </c>
      <c r="N87" s="59">
        <f t="shared" si="27"/>
        <v>7.53</v>
      </c>
      <c r="O87" s="59">
        <f t="shared" si="28"/>
        <v>9.3550000000000004</v>
      </c>
      <c r="P87" s="60">
        <f t="shared" si="29"/>
        <v>0.18522762785744198</v>
      </c>
      <c r="Q87" s="22">
        <f t="shared" si="30"/>
        <v>2.9512092266663779E-8</v>
      </c>
      <c r="R87" s="61">
        <f t="shared" si="31"/>
        <v>1.293946282164688E-7</v>
      </c>
      <c r="S87" s="22">
        <f t="shared" si="32"/>
        <v>1.6742969811278185E-14</v>
      </c>
      <c r="T87" s="94">
        <v>298</v>
      </c>
      <c r="U87" s="59">
        <f t="shared" si="33"/>
        <v>286.41000000000003</v>
      </c>
      <c r="V87" s="63">
        <f t="shared" si="34"/>
        <v>0.68249815056043184</v>
      </c>
      <c r="W87" s="64">
        <f t="shared" si="35"/>
        <v>4.8139120399519841</v>
      </c>
      <c r="X87" s="65">
        <f t="shared" si="22"/>
        <v>-1.1512835753762689E-7</v>
      </c>
      <c r="Y87" s="66">
        <f t="shared" si="23"/>
        <v>-1.1033626283168622E-7</v>
      </c>
      <c r="Z87" s="66">
        <f t="shared" si="24"/>
        <v>-1.1053572864672833E-7</v>
      </c>
      <c r="AA87" s="67">
        <f t="shared" si="25"/>
        <v>-1.0592649465354703E-7</v>
      </c>
      <c r="AB87" s="68">
        <f t="shared" si="37"/>
        <v>1.3829587604852877E-5</v>
      </c>
      <c r="AC87" s="69"/>
      <c r="AD87" s="70">
        <f t="shared" si="36"/>
        <v>0.13829587604852878</v>
      </c>
      <c r="AE87" s="70"/>
      <c r="AF87" s="74"/>
      <c r="AG87" s="71">
        <v>810</v>
      </c>
    </row>
    <row r="88" spans="5:38">
      <c r="E88" s="73">
        <v>0.58962962962962961</v>
      </c>
      <c r="F88" s="71">
        <v>820</v>
      </c>
      <c r="G88" s="99">
        <v>13.39</v>
      </c>
      <c r="H88" s="99">
        <v>7.68</v>
      </c>
      <c r="I88" s="99">
        <v>9.58</v>
      </c>
      <c r="J88" s="99">
        <v>13.46</v>
      </c>
      <c r="K88" s="99">
        <v>7.42</v>
      </c>
      <c r="L88" s="99">
        <v>9.41</v>
      </c>
      <c r="M88" s="59">
        <f t="shared" si="26"/>
        <v>13.425000000000001</v>
      </c>
      <c r="N88" s="59">
        <f t="shared" si="27"/>
        <v>7.55</v>
      </c>
      <c r="O88" s="59">
        <f t="shared" si="28"/>
        <v>9.495000000000001</v>
      </c>
      <c r="P88" s="60">
        <f t="shared" si="29"/>
        <v>0.18804667813275433</v>
      </c>
      <c r="Q88" s="22">
        <f t="shared" si="30"/>
        <v>2.8183829312644468E-8</v>
      </c>
      <c r="R88" s="61">
        <f t="shared" si="31"/>
        <v>1.3566180626208311E-7</v>
      </c>
      <c r="S88" s="22">
        <f t="shared" si="32"/>
        <v>1.8404125678290972E-14</v>
      </c>
      <c r="T88" s="94">
        <v>298</v>
      </c>
      <c r="U88" s="59">
        <f t="shared" si="33"/>
        <v>286.42500000000001</v>
      </c>
      <c r="V88" s="63">
        <f t="shared" si="34"/>
        <v>0.68157915239532951</v>
      </c>
      <c r="W88" s="64">
        <f t="shared" si="35"/>
        <v>4.8037362281684954</v>
      </c>
      <c r="X88" s="65">
        <f t="shared" si="22"/>
        <v>-1.1846493854308541E-7</v>
      </c>
      <c r="Y88" s="66">
        <f t="shared" si="23"/>
        <v>-1.1295058619816526E-7</v>
      </c>
      <c r="Z88" s="66">
        <f t="shared" si="24"/>
        <v>-1.1320727043029244E-7</v>
      </c>
      <c r="AA88" s="67">
        <f t="shared" si="25"/>
        <v>-1.0792570584121301E-7</v>
      </c>
      <c r="AB88" s="68">
        <f t="shared" si="37"/>
        <v>1.272492287960621E-5</v>
      </c>
      <c r="AC88" s="69"/>
      <c r="AD88" s="70">
        <f t="shared" si="36"/>
        <v>0.1272492287960621</v>
      </c>
      <c r="AE88" s="70"/>
      <c r="AF88" s="74"/>
      <c r="AG88" s="71">
        <v>820</v>
      </c>
      <c r="AI88" s="192" t="s">
        <v>1</v>
      </c>
      <c r="AJ88" s="192"/>
      <c r="AK88" s="192"/>
      <c r="AL88" s="7" t="s">
        <v>13</v>
      </c>
    </row>
    <row r="89" spans="5:38">
      <c r="E89" s="73">
        <v>0.58974537037037034</v>
      </c>
      <c r="F89" s="71">
        <v>830</v>
      </c>
      <c r="G89" s="99">
        <v>13.41</v>
      </c>
      <c r="H89" s="99">
        <v>7.7</v>
      </c>
      <c r="I89" s="99">
        <v>9.64</v>
      </c>
      <c r="J89" s="99">
        <v>13.47</v>
      </c>
      <c r="K89" s="99">
        <v>7.44</v>
      </c>
      <c r="L89" s="99">
        <v>9.4600000000000009</v>
      </c>
      <c r="M89" s="59">
        <f t="shared" si="26"/>
        <v>13.440000000000001</v>
      </c>
      <c r="N89" s="59">
        <f t="shared" si="27"/>
        <v>7.57</v>
      </c>
      <c r="O89" s="59">
        <f t="shared" si="28"/>
        <v>9.5500000000000007</v>
      </c>
      <c r="P89" s="60">
        <f t="shared" si="29"/>
        <v>0.18918330990624577</v>
      </c>
      <c r="Q89" s="22">
        <f t="shared" si="30"/>
        <v>2.6915348039269097E-8</v>
      </c>
      <c r="R89" s="61">
        <f t="shared" si="31"/>
        <v>1.4223253261721242E-7</v>
      </c>
      <c r="S89" s="22">
        <f t="shared" si="32"/>
        <v>2.0230093334706395E-14</v>
      </c>
      <c r="T89" s="94">
        <v>298</v>
      </c>
      <c r="U89" s="59">
        <f t="shared" si="33"/>
        <v>286.44</v>
      </c>
      <c r="V89" s="63">
        <f t="shared" si="34"/>
        <v>0.68066025048055823</v>
      </c>
      <c r="W89" s="64">
        <f t="shared" si="35"/>
        <v>4.7935829887393959</v>
      </c>
      <c r="X89" s="65">
        <f t="shared" si="22"/>
        <v>-1.1961267231470742E-7</v>
      </c>
      <c r="Y89" s="66">
        <f t="shared" si="23"/>
        <v>-1.1344245267600576E-7</v>
      </c>
      <c r="Z89" s="66">
        <f t="shared" si="24"/>
        <v>-1.1376074345283626E-7</v>
      </c>
      <c r="AA89" s="67">
        <f t="shared" si="25"/>
        <v>-1.0787597653185294E-7</v>
      </c>
      <c r="AB89" s="68">
        <f t="shared" si="37"/>
        <v>1.1593745616870858E-5</v>
      </c>
      <c r="AC89" s="69"/>
      <c r="AD89" s="70">
        <f t="shared" si="36"/>
        <v>0.11593745616870858</v>
      </c>
      <c r="AE89" s="70"/>
      <c r="AF89" s="74"/>
      <c r="AG89" s="71">
        <v>830</v>
      </c>
      <c r="AI89" s="47" t="s">
        <v>2</v>
      </c>
      <c r="AJ89" s="47" t="s">
        <v>3</v>
      </c>
      <c r="AK89" s="47" t="s">
        <v>4</v>
      </c>
      <c r="AL89" s="8"/>
    </row>
    <row r="90" spans="5:38">
      <c r="E90" s="73">
        <v>0.58986111111111106</v>
      </c>
      <c r="F90" s="71">
        <v>840</v>
      </c>
      <c r="G90" s="99">
        <v>13.42</v>
      </c>
      <c r="H90" s="99">
        <v>7.69</v>
      </c>
      <c r="I90" s="99">
        <v>9.48</v>
      </c>
      <c r="J90" s="99">
        <v>13.48</v>
      </c>
      <c r="K90" s="99">
        <v>7.45</v>
      </c>
      <c r="L90" s="99">
        <v>9.4499999999999993</v>
      </c>
      <c r="M90" s="59">
        <f t="shared" si="26"/>
        <v>13.45</v>
      </c>
      <c r="N90" s="59">
        <f t="shared" si="27"/>
        <v>7.57</v>
      </c>
      <c r="O90" s="59">
        <f t="shared" si="28"/>
        <v>9.4649999999999999</v>
      </c>
      <c r="P90" s="60">
        <f t="shared" si="29"/>
        <v>0.18753078952423885</v>
      </c>
      <c r="Q90" s="22">
        <f t="shared" si="30"/>
        <v>2.6915348039269097E-8</v>
      </c>
      <c r="R90" s="61">
        <f t="shared" si="31"/>
        <v>1.4235077697554358E-7</v>
      </c>
      <c r="S90" s="22">
        <f t="shared" si="32"/>
        <v>2.0263743705540948E-14</v>
      </c>
      <c r="T90" s="94">
        <v>298</v>
      </c>
      <c r="U90" s="59">
        <f t="shared" si="33"/>
        <v>286.45</v>
      </c>
      <c r="V90" s="63">
        <f t="shared" si="34"/>
        <v>0.68004770266898373</v>
      </c>
      <c r="W90" s="64">
        <f t="shared" si="35"/>
        <v>4.7868266767825682</v>
      </c>
      <c r="X90" s="65">
        <f t="shared" si="22"/>
        <v>-1.0727417565152658E-7</v>
      </c>
      <c r="Y90" s="66">
        <f t="shared" si="23"/>
        <v>-1.0177189518100261E-7</v>
      </c>
      <c r="Z90" s="66">
        <f t="shared" si="24"/>
        <v>-1.0205411678925488E-7</v>
      </c>
      <c r="AA90" s="67">
        <f t="shared" si="25"/>
        <v>-9.6805106645204239E-8</v>
      </c>
      <c r="AB90" s="68">
        <f t="shared" si="37"/>
        <v>1.0457253881697122E-5</v>
      </c>
      <c r="AC90" s="75">
        <f>D15</f>
        <v>6.3523433088650478E-6</v>
      </c>
      <c r="AD90" s="70">
        <f t="shared" si="36"/>
        <v>0.10457253881697122</v>
      </c>
      <c r="AE90" s="70">
        <f>AC90*10000</f>
        <v>6.352343308865048E-2</v>
      </c>
      <c r="AF90" s="74">
        <f>(AD90-AE90)*(AD90-AE90)</f>
        <v>1.6850290810948546E-3</v>
      </c>
      <c r="AG90" s="71">
        <v>840</v>
      </c>
      <c r="AI90" s="47">
        <v>0</v>
      </c>
      <c r="AJ90" s="47">
        <v>0.14299999999999999</v>
      </c>
      <c r="AK90" s="3">
        <f t="shared" ref="AK90:AK99" si="38">AJ90/0.0253</f>
        <v>5.6521739130434776</v>
      </c>
      <c r="AL90" s="8">
        <f t="shared" ref="AL90:AL99" si="39">AK90/56000</f>
        <v>1.0093167701863352E-4</v>
      </c>
    </row>
    <row r="91" spans="5:38">
      <c r="E91" s="73">
        <v>0.58997685185185189</v>
      </c>
      <c r="F91" s="71">
        <v>850</v>
      </c>
      <c r="G91" s="99">
        <v>13.43</v>
      </c>
      <c r="H91" s="99">
        <v>7.7</v>
      </c>
      <c r="I91" s="99">
        <v>9.41</v>
      </c>
      <c r="J91" s="99">
        <v>13.49</v>
      </c>
      <c r="K91" s="99">
        <v>7.45</v>
      </c>
      <c r="L91" s="99">
        <v>9.31</v>
      </c>
      <c r="M91" s="59">
        <f t="shared" si="26"/>
        <v>13.46</v>
      </c>
      <c r="N91" s="59">
        <f t="shared" si="27"/>
        <v>7.5750000000000002</v>
      </c>
      <c r="O91" s="59">
        <f t="shared" si="28"/>
        <v>9.36</v>
      </c>
      <c r="P91" s="60">
        <f t="shared" si="29"/>
        <v>0.1854813893934652</v>
      </c>
      <c r="Q91" s="22">
        <f t="shared" si="30"/>
        <v>2.6607250597988034E-8</v>
      </c>
      <c r="R91" s="61">
        <f t="shared" si="31"/>
        <v>1.4411883429004587E-7</v>
      </c>
      <c r="S91" s="22">
        <f t="shared" si="32"/>
        <v>2.07702383971217E-14</v>
      </c>
      <c r="T91" s="94">
        <v>298</v>
      </c>
      <c r="U91" s="59">
        <f t="shared" si="33"/>
        <v>286.45999999999998</v>
      </c>
      <c r="V91" s="63">
        <f t="shared" si="34"/>
        <v>0.6794351976241354</v>
      </c>
      <c r="W91" s="64">
        <f t="shared" si="35"/>
        <v>4.7800803582183073</v>
      </c>
      <c r="X91" s="65">
        <f t="shared" si="22"/>
        <v>-9.8289209297315729E-8</v>
      </c>
      <c r="Y91" s="66">
        <f t="shared" si="23"/>
        <v>-9.3171030652430751E-8</v>
      </c>
      <c r="Z91" s="66">
        <f t="shared" si="24"/>
        <v>-9.3437547728193527E-8</v>
      </c>
      <c r="AA91" s="67">
        <f t="shared" si="25"/>
        <v>-8.8558129663410851E-8</v>
      </c>
      <c r="AB91" s="68">
        <f t="shared" si="37"/>
        <v>9.4377017046350508E-6</v>
      </c>
      <c r="AC91" s="69"/>
      <c r="AD91" s="70">
        <f t="shared" si="36"/>
        <v>9.4377017046350514E-2</v>
      </c>
      <c r="AE91" s="70"/>
      <c r="AF91" s="74"/>
      <c r="AG91" s="71">
        <v>850</v>
      </c>
      <c r="AI91" s="47">
        <v>60</v>
      </c>
      <c r="AJ91" s="47">
        <v>0.14099999999999999</v>
      </c>
      <c r="AK91" s="3">
        <f t="shared" si="38"/>
        <v>5.5731225296442686</v>
      </c>
      <c r="AL91" s="8">
        <f t="shared" si="39"/>
        <v>9.9520045172219083E-5</v>
      </c>
    </row>
    <row r="92" spans="5:38">
      <c r="E92" s="73">
        <v>0.59009259259259261</v>
      </c>
      <c r="F92" s="71">
        <v>860</v>
      </c>
      <c r="G92" s="99">
        <v>13.44</v>
      </c>
      <c r="H92" s="99">
        <v>7.71</v>
      </c>
      <c r="I92" s="99">
        <v>9.4</v>
      </c>
      <c r="J92" s="99">
        <v>13.51</v>
      </c>
      <c r="K92" s="99">
        <v>7.46</v>
      </c>
      <c r="L92" s="99">
        <v>9.33</v>
      </c>
      <c r="M92" s="59">
        <f t="shared" si="26"/>
        <v>13.475</v>
      </c>
      <c r="N92" s="59">
        <f t="shared" si="27"/>
        <v>7.585</v>
      </c>
      <c r="O92" s="59">
        <f t="shared" si="28"/>
        <v>9.3650000000000002</v>
      </c>
      <c r="P92" s="60">
        <f t="shared" si="29"/>
        <v>0.18562697525733746</v>
      </c>
      <c r="Q92" s="22">
        <f t="shared" si="30"/>
        <v>2.6001595631652662E-8</v>
      </c>
      <c r="R92" s="61">
        <f t="shared" si="31"/>
        <v>1.476597363796591E-7</v>
      </c>
      <c r="S92" s="22">
        <f t="shared" si="32"/>
        <v>2.1803397747710421E-14</v>
      </c>
      <c r="T92" s="94">
        <v>298</v>
      </c>
      <c r="U92" s="59">
        <f t="shared" si="33"/>
        <v>286.47500000000002</v>
      </c>
      <c r="V92" s="63">
        <f t="shared" si="34"/>
        <v>0.67851652023467257</v>
      </c>
      <c r="W92" s="64">
        <f t="shared" si="35"/>
        <v>4.7699795841684622</v>
      </c>
      <c r="X92" s="65">
        <f t="shared" si="22"/>
        <v>-9.3243440575084871E-8</v>
      </c>
      <c r="Y92" s="66">
        <f t="shared" si="23"/>
        <v>-8.8131685812052081E-8</v>
      </c>
      <c r="Z92" s="66">
        <f t="shared" si="24"/>
        <v>-8.8411920395806491E-8</v>
      </c>
      <c r="AA92" s="67">
        <f t="shared" si="25"/>
        <v>-8.3549674399045678E-8</v>
      </c>
      <c r="AB92" s="68">
        <f t="shared" si="37"/>
        <v>8.5042608784317621E-6</v>
      </c>
      <c r="AC92" s="69"/>
      <c r="AD92" s="70">
        <f t="shared" si="36"/>
        <v>8.5042608784317616E-2</v>
      </c>
      <c r="AE92" s="70"/>
      <c r="AF92" s="74"/>
      <c r="AG92" s="71">
        <v>860</v>
      </c>
      <c r="AI92" s="47">
        <v>120</v>
      </c>
      <c r="AJ92" s="47">
        <v>0.13800000000000001</v>
      </c>
      <c r="AK92" s="3">
        <f t="shared" si="38"/>
        <v>5.454545454545455</v>
      </c>
      <c r="AL92" s="8">
        <f t="shared" si="39"/>
        <v>9.7402597402597416E-5</v>
      </c>
    </row>
    <row r="93" spans="5:38">
      <c r="E93" s="73">
        <v>0.59020833333333333</v>
      </c>
      <c r="F93" s="71">
        <v>870</v>
      </c>
      <c r="G93" s="99">
        <v>13.46</v>
      </c>
      <c r="H93" s="99">
        <v>7.72</v>
      </c>
      <c r="I93" s="99">
        <v>9.3800000000000008</v>
      </c>
      <c r="J93" s="99">
        <v>13.52</v>
      </c>
      <c r="K93" s="99">
        <v>7.47</v>
      </c>
      <c r="L93" s="99">
        <v>9.3000000000000007</v>
      </c>
      <c r="M93" s="59">
        <f t="shared" si="26"/>
        <v>13.49</v>
      </c>
      <c r="N93" s="59">
        <f t="shared" si="27"/>
        <v>7.5949999999999998</v>
      </c>
      <c r="O93" s="59">
        <f t="shared" si="28"/>
        <v>9.34</v>
      </c>
      <c r="P93" s="60">
        <f t="shared" si="29"/>
        <v>0.18517784445286925</v>
      </c>
      <c r="Q93" s="22">
        <f t="shared" si="30"/>
        <v>2.5409727055492999E-8</v>
      </c>
      <c r="R93" s="61">
        <f t="shared" si="31"/>
        <v>1.512876360339557E-7</v>
      </c>
      <c r="S93" s="22">
        <f t="shared" si="32"/>
        <v>2.2887948816742652E-14</v>
      </c>
      <c r="T93" s="94">
        <v>298</v>
      </c>
      <c r="U93" s="59">
        <f t="shared" si="33"/>
        <v>286.49</v>
      </c>
      <c r="V93" s="63">
        <f t="shared" si="34"/>
        <v>0.67759793904515764</v>
      </c>
      <c r="W93" s="64">
        <f t="shared" si="35"/>
        <v>4.7599012083939698</v>
      </c>
      <c r="X93" s="65">
        <f t="shared" si="22"/>
        <v>-8.7690011786207207E-8</v>
      </c>
      <c r="Y93" s="66">
        <f t="shared" si="23"/>
        <v>-8.2645129206753134E-8</v>
      </c>
      <c r="Z93" s="66">
        <f t="shared" si="24"/>
        <v>-8.2935365685481525E-8</v>
      </c>
      <c r="AA93" s="67">
        <f t="shared" si="25"/>
        <v>-7.8147324471090465E-8</v>
      </c>
      <c r="AB93" s="68">
        <f t="shared" si="37"/>
        <v>7.621126999448686E-6</v>
      </c>
      <c r="AC93" s="69"/>
      <c r="AD93" s="70">
        <f t="shared" si="36"/>
        <v>7.6211269994486866E-2</v>
      </c>
      <c r="AE93" s="70"/>
      <c r="AF93" s="74"/>
      <c r="AG93" s="71">
        <v>870</v>
      </c>
      <c r="AI93" s="2">
        <v>180</v>
      </c>
      <c r="AJ93" s="2">
        <v>0.13500000000000001</v>
      </c>
      <c r="AK93" s="3">
        <f t="shared" si="38"/>
        <v>5.3359683794466406</v>
      </c>
      <c r="AL93" s="8">
        <f t="shared" si="39"/>
        <v>9.5285149632975722E-5</v>
      </c>
    </row>
    <row r="94" spans="5:38">
      <c r="E94" s="73">
        <v>0.59032407407407406</v>
      </c>
      <c r="F94" s="71">
        <v>880</v>
      </c>
      <c r="G94" s="99">
        <v>13.47</v>
      </c>
      <c r="H94" s="99">
        <v>7.73</v>
      </c>
      <c r="I94" s="99">
        <v>9.44</v>
      </c>
      <c r="J94" s="99">
        <v>13.53</v>
      </c>
      <c r="K94" s="99">
        <v>7.47</v>
      </c>
      <c r="L94" s="99">
        <v>9.2799999999999994</v>
      </c>
      <c r="M94" s="59">
        <f t="shared" si="26"/>
        <v>13.5</v>
      </c>
      <c r="N94" s="59">
        <f t="shared" si="27"/>
        <v>7.6</v>
      </c>
      <c r="O94" s="59">
        <f t="shared" si="28"/>
        <v>9.36</v>
      </c>
      <c r="P94" s="60">
        <f t="shared" si="29"/>
        <v>0.18560538543702707</v>
      </c>
      <c r="Q94" s="22">
        <f t="shared" si="30"/>
        <v>2.5118864315095751E-8</v>
      </c>
      <c r="R94" s="61">
        <f t="shared" si="31"/>
        <v>1.5316669294651152E-7</v>
      </c>
      <c r="S94" s="22">
        <f t="shared" si="32"/>
        <v>2.3460035828170941E-14</v>
      </c>
      <c r="T94" s="94">
        <v>298</v>
      </c>
      <c r="U94" s="59">
        <f t="shared" si="33"/>
        <v>286.5</v>
      </c>
      <c r="V94" s="63">
        <f t="shared" si="34"/>
        <v>0.67698560502243066</v>
      </c>
      <c r="W94" s="64">
        <f t="shared" si="35"/>
        <v>4.7531947090376363</v>
      </c>
      <c r="X94" s="65">
        <f t="shared" si="22"/>
        <v>-8.0410953379770722E-8</v>
      </c>
      <c r="Y94" s="66">
        <f t="shared" si="23"/>
        <v>-7.5651557551202325E-8</v>
      </c>
      <c r="Z94" s="66">
        <f t="shared" si="24"/>
        <v>-7.5933258584468462E-8</v>
      </c>
      <c r="AA94" s="67">
        <f t="shared" si="25"/>
        <v>-7.1422216921201579E-8</v>
      </c>
      <c r="AB94" s="68">
        <f t="shared" si="37"/>
        <v>6.7927964560457443E-6</v>
      </c>
      <c r="AC94" s="69"/>
      <c r="AD94" s="70">
        <f t="shared" si="36"/>
        <v>6.7927964560457438E-2</v>
      </c>
      <c r="AE94" s="70"/>
      <c r="AF94" s="74"/>
      <c r="AG94" s="71">
        <v>880</v>
      </c>
      <c r="AI94" s="2">
        <v>240</v>
      </c>
      <c r="AJ94" s="2">
        <v>0.13800000000000001</v>
      </c>
      <c r="AK94" s="3">
        <f t="shared" si="38"/>
        <v>5.454545454545455</v>
      </c>
      <c r="AL94" s="8">
        <f t="shared" si="39"/>
        <v>9.7402597402597416E-5</v>
      </c>
    </row>
    <row r="95" spans="5:38">
      <c r="E95" s="73">
        <v>0.59043981481481478</v>
      </c>
      <c r="F95" s="71">
        <v>890</v>
      </c>
      <c r="G95" s="99">
        <v>13.48</v>
      </c>
      <c r="H95" s="99">
        <v>7.73</v>
      </c>
      <c r="I95" s="99">
        <v>9.35</v>
      </c>
      <c r="J95" s="99">
        <v>13.54</v>
      </c>
      <c r="K95" s="99">
        <v>7.48</v>
      </c>
      <c r="L95" s="99">
        <v>9.3000000000000007</v>
      </c>
      <c r="M95" s="59">
        <f t="shared" si="26"/>
        <v>13.51</v>
      </c>
      <c r="N95" s="59">
        <f t="shared" si="27"/>
        <v>7.6050000000000004</v>
      </c>
      <c r="O95" s="59">
        <f t="shared" si="28"/>
        <v>9.3249999999999993</v>
      </c>
      <c r="P95" s="60">
        <f t="shared" si="29"/>
        <v>0.18494225711230525</v>
      </c>
      <c r="Q95" s="22">
        <f t="shared" si="30"/>
        <v>2.4831331052955652E-8</v>
      </c>
      <c r="R95" s="61">
        <f t="shared" si="31"/>
        <v>1.550690885467036E-7</v>
      </c>
      <c r="S95" s="22">
        <f t="shared" si="32"/>
        <v>2.4046422222705401E-14</v>
      </c>
      <c r="T95" s="94">
        <v>298</v>
      </c>
      <c r="U95" s="59">
        <f t="shared" si="33"/>
        <v>286.51</v>
      </c>
      <c r="V95" s="63">
        <f t="shared" si="34"/>
        <v>0.6763733137440423</v>
      </c>
      <c r="W95" s="64">
        <f t="shared" si="35"/>
        <v>4.7464981260171459</v>
      </c>
      <c r="X95" s="65">
        <f t="shared" si="22"/>
        <v>-7.3060826430550922E-8</v>
      </c>
      <c r="Y95" s="66">
        <f t="shared" si="23"/>
        <v>-6.8637990146741946E-8</v>
      </c>
      <c r="Z95" s="66">
        <f t="shared" si="24"/>
        <v>-6.8905732543715401E-8</v>
      </c>
      <c r="AA95" s="67">
        <f t="shared" si="25"/>
        <v>-6.4718222358135346E-8</v>
      </c>
      <c r="AB95" s="68">
        <f t="shared" si="37"/>
        <v>6.0344584517585575E-6</v>
      </c>
      <c r="AC95" s="69"/>
      <c r="AD95" s="70">
        <f t="shared" si="36"/>
        <v>6.0344584517585578E-2</v>
      </c>
      <c r="AE95" s="70"/>
      <c r="AF95" s="74"/>
      <c r="AG95" s="71">
        <v>890</v>
      </c>
      <c r="AI95" s="2">
        <v>360</v>
      </c>
      <c r="AJ95" s="2">
        <v>0.121</v>
      </c>
      <c r="AK95" s="3">
        <f t="shared" si="38"/>
        <v>4.7826086956521738</v>
      </c>
      <c r="AL95" s="8">
        <f t="shared" si="39"/>
        <v>8.5403726708074531E-5</v>
      </c>
    </row>
    <row r="96" spans="5:38">
      <c r="E96" s="73">
        <v>0.5905555555555555</v>
      </c>
      <c r="F96" s="71">
        <v>900</v>
      </c>
      <c r="G96" s="99">
        <v>13.5</v>
      </c>
      <c r="H96" s="99">
        <v>7.74</v>
      </c>
      <c r="I96" s="99">
        <v>9.32</v>
      </c>
      <c r="J96" s="99">
        <v>13.56</v>
      </c>
      <c r="K96" s="99">
        <v>7.48</v>
      </c>
      <c r="L96" s="99">
        <v>9.33</v>
      </c>
      <c r="M96" s="59">
        <f t="shared" si="26"/>
        <v>13.530000000000001</v>
      </c>
      <c r="N96" s="59">
        <f t="shared" si="27"/>
        <v>7.61</v>
      </c>
      <c r="O96" s="59">
        <f t="shared" si="28"/>
        <v>9.3249999999999993</v>
      </c>
      <c r="P96" s="60">
        <f t="shared" si="29"/>
        <v>0.18500410593648811</v>
      </c>
      <c r="Q96" s="22">
        <f t="shared" si="30"/>
        <v>2.4547089156850259E-8</v>
      </c>
      <c r="R96" s="61">
        <f t="shared" si="31"/>
        <v>1.5712562987201079E-7</v>
      </c>
      <c r="S96" s="22">
        <f t="shared" si="32"/>
        <v>2.4688463562676128E-14</v>
      </c>
      <c r="T96" s="94">
        <v>298</v>
      </c>
      <c r="U96" s="59">
        <f t="shared" si="33"/>
        <v>286.52999999999997</v>
      </c>
      <c r="V96" s="63">
        <f t="shared" si="34"/>
        <v>0.67514885940238034</v>
      </c>
      <c r="W96" s="64">
        <f t="shared" si="35"/>
        <v>4.7331346476611262</v>
      </c>
      <c r="X96" s="65">
        <f t="shared" si="22"/>
        <v>-6.6667893897155812E-8</v>
      </c>
      <c r="Y96" s="66">
        <f t="shared" si="23"/>
        <v>-6.2511216866572805E-8</v>
      </c>
      <c r="Z96" s="66">
        <f t="shared" si="24"/>
        <v>-6.2770381554799346E-8</v>
      </c>
      <c r="AA96" s="67">
        <f t="shared" si="25"/>
        <v>-5.8840551890154226E-8</v>
      </c>
      <c r="AB96" s="68">
        <f t="shared" si="37"/>
        <v>5.3463476281425585E-6</v>
      </c>
      <c r="AC96" s="75"/>
      <c r="AD96" s="70">
        <f t="shared" si="36"/>
        <v>5.3463476281425587E-2</v>
      </c>
      <c r="AE96" s="70"/>
      <c r="AF96" s="74"/>
      <c r="AG96" s="71">
        <v>900</v>
      </c>
      <c r="AI96" s="2">
        <v>480</v>
      </c>
      <c r="AJ96" s="2">
        <v>8.8999999999999996E-2</v>
      </c>
      <c r="AK96" s="3">
        <f t="shared" si="38"/>
        <v>3.5177865612648218</v>
      </c>
      <c r="AL96" s="8">
        <f t="shared" si="39"/>
        <v>6.2817617165443241E-5</v>
      </c>
    </row>
    <row r="97" spans="5:38">
      <c r="E97" s="73">
        <v>0.59067129629629633</v>
      </c>
      <c r="F97" s="71">
        <v>910</v>
      </c>
      <c r="G97" s="99">
        <v>13.51</v>
      </c>
      <c r="H97" s="99">
        <v>7.74</v>
      </c>
      <c r="I97" s="99">
        <v>9.16</v>
      </c>
      <c r="J97" s="99">
        <v>13.58</v>
      </c>
      <c r="K97" s="99">
        <v>7.49</v>
      </c>
      <c r="L97" s="99">
        <v>9.34</v>
      </c>
      <c r="M97" s="59">
        <f t="shared" si="26"/>
        <v>13.545</v>
      </c>
      <c r="N97" s="59">
        <f t="shared" si="27"/>
        <v>7.6150000000000002</v>
      </c>
      <c r="O97" s="59">
        <f t="shared" si="28"/>
        <v>9.25</v>
      </c>
      <c r="P97" s="60">
        <f t="shared" si="29"/>
        <v>0.18356217772712782</v>
      </c>
      <c r="Q97" s="22">
        <f t="shared" si="30"/>
        <v>2.4266100950824112E-8</v>
      </c>
      <c r="R97" s="61">
        <f t="shared" si="31"/>
        <v>1.5914330746484918E-7</v>
      </c>
      <c r="S97" s="22">
        <f t="shared" si="32"/>
        <v>2.5326592310851519E-14</v>
      </c>
      <c r="T97" s="94">
        <v>298</v>
      </c>
      <c r="U97" s="59">
        <f t="shared" si="33"/>
        <v>286.54500000000002</v>
      </c>
      <c r="V97" s="63">
        <f t="shared" si="34"/>
        <v>0.67423063081673795</v>
      </c>
      <c r="W97" s="64">
        <f t="shared" si="35"/>
        <v>4.7231379553878554</v>
      </c>
      <c r="X97" s="65">
        <f t="shared" si="22"/>
        <v>-6.0029393513800667E-8</v>
      </c>
      <c r="Y97" s="66">
        <f t="shared" si="23"/>
        <v>-5.6211742189580278E-8</v>
      </c>
      <c r="Z97" s="66">
        <f t="shared" si="24"/>
        <v>-5.6454530943225967E-8</v>
      </c>
      <c r="AA97" s="67">
        <f t="shared" si="25"/>
        <v>-5.2848787407423847E-8</v>
      </c>
      <c r="AB97" s="68">
        <f t="shared" si="37"/>
        <v>4.7195615570924705E-6</v>
      </c>
      <c r="AC97" s="69"/>
      <c r="AD97" s="70">
        <f t="shared" si="36"/>
        <v>4.7195615570924707E-2</v>
      </c>
      <c r="AE97" s="70"/>
      <c r="AF97" s="74"/>
      <c r="AG97" s="71">
        <v>910</v>
      </c>
      <c r="AI97" s="2">
        <v>600</v>
      </c>
      <c r="AJ97" s="2">
        <v>4.2000000000000003E-2</v>
      </c>
      <c r="AK97" s="3">
        <f t="shared" si="38"/>
        <v>1.6600790513833994</v>
      </c>
      <c r="AL97" s="8">
        <f t="shared" si="39"/>
        <v>2.964426877470356E-5</v>
      </c>
    </row>
    <row r="98" spans="5:38">
      <c r="E98" s="73">
        <v>0.59078703703703705</v>
      </c>
      <c r="F98" s="71">
        <v>920</v>
      </c>
      <c r="G98" s="99">
        <v>13.53</v>
      </c>
      <c r="H98" s="99">
        <v>7.76</v>
      </c>
      <c r="I98" s="99">
        <v>9.4700000000000006</v>
      </c>
      <c r="J98" s="99">
        <v>13.59</v>
      </c>
      <c r="K98" s="99">
        <v>7.5</v>
      </c>
      <c r="L98" s="99">
        <v>9.23</v>
      </c>
      <c r="M98" s="59">
        <f t="shared" si="26"/>
        <v>13.559999999999999</v>
      </c>
      <c r="N98" s="59">
        <f t="shared" si="27"/>
        <v>7.63</v>
      </c>
      <c r="O98" s="59">
        <f t="shared" si="28"/>
        <v>9.3500000000000014</v>
      </c>
      <c r="P98" s="60">
        <f t="shared" si="29"/>
        <v>0.18559319526531382</v>
      </c>
      <c r="Q98" s="22">
        <f t="shared" si="30"/>
        <v>2.3442288153199181E-8</v>
      </c>
      <c r="R98" s="61">
        <f t="shared" si="31"/>
        <v>1.6494141949443071E-7</v>
      </c>
      <c r="S98" s="22">
        <f t="shared" si="32"/>
        <v>2.7205671864837767E-14</v>
      </c>
      <c r="T98" s="94">
        <v>298</v>
      </c>
      <c r="U98" s="59">
        <f t="shared" si="33"/>
        <v>286.56</v>
      </c>
      <c r="V98" s="63">
        <f t="shared" si="34"/>
        <v>0.67331249836055695</v>
      </c>
      <c r="W98" s="64">
        <f t="shared" si="35"/>
        <v>4.7131634200284154</v>
      </c>
      <c r="X98" s="65">
        <f t="shared" si="22"/>
        <v>-5.7531363025752668E-8</v>
      </c>
      <c r="Y98" s="66">
        <f t="shared" si="23"/>
        <v>-5.3549221925067829E-8</v>
      </c>
      <c r="Z98" s="66">
        <f t="shared" si="24"/>
        <v>-5.3824853283543806E-8</v>
      </c>
      <c r="AA98" s="67">
        <f t="shared" si="25"/>
        <v>-5.0080186859361924E-8</v>
      </c>
      <c r="AB98" s="68">
        <f t="shared" si="37"/>
        <v>4.1558770117810779E-6</v>
      </c>
      <c r="AC98" s="69"/>
      <c r="AD98" s="70">
        <f t="shared" si="36"/>
        <v>4.1558770117810777E-2</v>
      </c>
      <c r="AE98" s="70"/>
      <c r="AF98" s="74"/>
      <c r="AG98" s="71">
        <v>920</v>
      </c>
      <c r="AI98" s="2">
        <v>720</v>
      </c>
      <c r="AJ98" s="2">
        <v>2.5999999999999999E-2</v>
      </c>
      <c r="AK98" s="3">
        <f t="shared" si="38"/>
        <v>1.0276679841897234</v>
      </c>
      <c r="AL98" s="8">
        <f t="shared" si="39"/>
        <v>1.8351214003387918E-5</v>
      </c>
    </row>
    <row r="99" spans="5:38">
      <c r="E99" s="73">
        <v>0.59090277777777778</v>
      </c>
      <c r="F99" s="71">
        <v>930</v>
      </c>
      <c r="G99" s="99">
        <v>13.54</v>
      </c>
      <c r="H99" s="99">
        <v>7.78</v>
      </c>
      <c r="I99" s="99">
        <v>9.5399999999999991</v>
      </c>
      <c r="J99" s="99">
        <v>13.61</v>
      </c>
      <c r="K99" s="99">
        <v>7.51</v>
      </c>
      <c r="L99" s="99">
        <v>9.18</v>
      </c>
      <c r="M99" s="59">
        <f t="shared" si="26"/>
        <v>13.574999999999999</v>
      </c>
      <c r="N99" s="59">
        <f t="shared" si="27"/>
        <v>7.6449999999999996</v>
      </c>
      <c r="O99" s="59">
        <f t="shared" si="28"/>
        <v>9.36</v>
      </c>
      <c r="P99" s="60">
        <f t="shared" si="29"/>
        <v>0.18583832542196818</v>
      </c>
      <c r="Q99" s="22">
        <f t="shared" si="30"/>
        <v>2.264644307593056E-8</v>
      </c>
      <c r="R99" s="61">
        <f t="shared" si="31"/>
        <v>1.7095077573932438E-7</v>
      </c>
      <c r="S99" s="22">
        <f t="shared" si="32"/>
        <v>2.9224167725876775E-14</v>
      </c>
      <c r="T99" s="94">
        <v>298</v>
      </c>
      <c r="U99" s="59">
        <f t="shared" si="33"/>
        <v>286.57499999999999</v>
      </c>
      <c r="V99" s="63">
        <f t="shared" si="34"/>
        <v>0.67239446201874087</v>
      </c>
      <c r="W99" s="64">
        <f t="shared" si="35"/>
        <v>4.7032109902163617</v>
      </c>
      <c r="X99" s="65">
        <f t="shared" si="22"/>
        <v>-5.399553196086666E-8</v>
      </c>
      <c r="Y99" s="66">
        <f t="shared" si="23"/>
        <v>-4.9967028210485102E-8</v>
      </c>
      <c r="Z99" s="66">
        <f t="shared" si="24"/>
        <v>-5.0267587198932518E-8</v>
      </c>
      <c r="AA99" s="67">
        <f t="shared" si="25"/>
        <v>-4.6494794170180706E-8</v>
      </c>
      <c r="AB99" s="68">
        <f t="shared" si="37"/>
        <v>3.6186108446105171E-6</v>
      </c>
      <c r="AC99" s="69"/>
      <c r="AD99" s="70">
        <f t="shared" si="36"/>
        <v>3.6186108446105168E-2</v>
      </c>
      <c r="AE99" s="70"/>
      <c r="AF99" s="74"/>
      <c r="AG99" s="71">
        <v>930</v>
      </c>
      <c r="AI99" s="2">
        <v>840</v>
      </c>
      <c r="AJ99" s="2">
        <v>8.9999999999999993E-3</v>
      </c>
      <c r="AK99" s="3">
        <f t="shared" si="38"/>
        <v>0.35573122529644269</v>
      </c>
      <c r="AL99" s="8">
        <f t="shared" si="39"/>
        <v>6.3523433088650478E-6</v>
      </c>
    </row>
    <row r="100" spans="5:38">
      <c r="E100" s="73">
        <v>0.5910185185185185</v>
      </c>
      <c r="F100" s="71">
        <v>940</v>
      </c>
      <c r="G100" s="99">
        <v>13.56</v>
      </c>
      <c r="H100" s="99">
        <v>7.8</v>
      </c>
      <c r="I100" s="99">
        <v>9.5399999999999991</v>
      </c>
      <c r="J100" s="99">
        <v>13.62</v>
      </c>
      <c r="K100" s="99">
        <v>7.53</v>
      </c>
      <c r="L100" s="99">
        <v>9.41</v>
      </c>
      <c r="M100" s="59">
        <f t="shared" si="26"/>
        <v>13.59</v>
      </c>
      <c r="N100" s="59">
        <f t="shared" si="27"/>
        <v>7.665</v>
      </c>
      <c r="O100" s="59">
        <f t="shared" si="28"/>
        <v>9.4749999999999996</v>
      </c>
      <c r="P100" s="60">
        <f t="shared" si="29"/>
        <v>0.18816882688107595</v>
      </c>
      <c r="Q100" s="22">
        <f t="shared" si="30"/>
        <v>2.1627185237270173E-8</v>
      </c>
      <c r="R100" s="61">
        <f t="shared" si="31"/>
        <v>1.7923070948434726E-7</v>
      </c>
      <c r="S100" s="22">
        <f t="shared" si="32"/>
        <v>3.2123647222262487E-14</v>
      </c>
      <c r="T100" s="94">
        <v>298</v>
      </c>
      <c r="U100" s="59">
        <f t="shared" si="33"/>
        <v>286.58999999999997</v>
      </c>
      <c r="V100" s="63">
        <f t="shared" si="34"/>
        <v>0.67147652177619321</v>
      </c>
      <c r="W100" s="64">
        <f t="shared" si="35"/>
        <v>4.6932806147094182</v>
      </c>
      <c r="X100" s="65">
        <f t="shared" si="22"/>
        <v>-5.1876108540910484E-8</v>
      </c>
      <c r="Y100" s="66">
        <f t="shared" si="23"/>
        <v>-4.7559264400834216E-8</v>
      </c>
      <c r="Z100" s="66">
        <f t="shared" si="24"/>
        <v>-4.7918488403055092E-8</v>
      </c>
      <c r="AA100" s="67">
        <f t="shared" si="25"/>
        <v>-4.3901082977807188E-8</v>
      </c>
      <c r="AB100" s="68">
        <f t="shared" si="37"/>
        <v>3.1170115830273814E-6</v>
      </c>
      <c r="AC100" s="69"/>
      <c r="AD100" s="70">
        <f t="shared" si="36"/>
        <v>3.1170115830273813E-2</v>
      </c>
      <c r="AE100" s="70"/>
      <c r="AF100" s="74"/>
      <c r="AG100" s="71">
        <v>940</v>
      </c>
    </row>
    <row r="101" spans="5:38">
      <c r="E101" s="73">
        <v>0.59113425925925922</v>
      </c>
      <c r="F101" s="71">
        <v>950</v>
      </c>
      <c r="G101" s="99">
        <v>13.57</v>
      </c>
      <c r="H101" s="99">
        <v>7.82</v>
      </c>
      <c r="I101" s="99">
        <v>9.68</v>
      </c>
      <c r="J101" s="99">
        <v>13.64</v>
      </c>
      <c r="K101" s="99">
        <v>7.55</v>
      </c>
      <c r="L101" s="99">
        <v>9.52</v>
      </c>
      <c r="M101" s="59">
        <f t="shared" si="26"/>
        <v>13.605</v>
      </c>
      <c r="N101" s="59">
        <f t="shared" si="27"/>
        <v>7.6850000000000005</v>
      </c>
      <c r="O101" s="59">
        <f t="shared" si="28"/>
        <v>9.6</v>
      </c>
      <c r="P101" s="60">
        <f t="shared" si="29"/>
        <v>0.19069914380724776</v>
      </c>
      <c r="Q101" s="22">
        <f t="shared" si="30"/>
        <v>2.0653801558105268E-8</v>
      </c>
      <c r="R101" s="61">
        <f t="shared" si="31"/>
        <v>1.8791167857141803E-7</v>
      </c>
      <c r="S101" s="22">
        <f t="shared" si="32"/>
        <v>3.5310798943527926E-14</v>
      </c>
      <c r="T101" s="94">
        <v>298</v>
      </c>
      <c r="U101" s="59">
        <f t="shared" si="33"/>
        <v>286.60500000000002</v>
      </c>
      <c r="V101" s="63">
        <f t="shared" si="34"/>
        <v>0.67055867761782839</v>
      </c>
      <c r="W101" s="64">
        <f t="shared" si="35"/>
        <v>4.6833722423892876</v>
      </c>
      <c r="X101" s="65">
        <f t="shared" si="22"/>
        <v>-4.9033211169155799E-8</v>
      </c>
      <c r="Y101" s="66">
        <f t="shared" si="23"/>
        <v>-4.4478184536784375E-8</v>
      </c>
      <c r="Z101" s="66">
        <f t="shared" si="24"/>
        <v>-4.490133176958614E-8</v>
      </c>
      <c r="AA101" s="67">
        <f t="shared" si="25"/>
        <v>-4.0690834353008515E-8</v>
      </c>
      <c r="AB101" s="68">
        <f t="shared" si="37"/>
        <v>2.6391237544832228E-6</v>
      </c>
      <c r="AC101" s="69"/>
      <c r="AD101" s="70">
        <f t="shared" si="36"/>
        <v>2.6391237544832229E-2</v>
      </c>
      <c r="AE101" s="70"/>
      <c r="AF101" s="74"/>
      <c r="AG101" s="71">
        <v>950</v>
      </c>
    </row>
    <row r="102" spans="5:38">
      <c r="E102" s="73">
        <v>0.59124999999999994</v>
      </c>
      <c r="F102" s="71">
        <v>960</v>
      </c>
      <c r="G102" s="99">
        <v>13.58</v>
      </c>
      <c r="H102" s="99">
        <v>7.84</v>
      </c>
      <c r="I102" s="99">
        <v>9.74</v>
      </c>
      <c r="J102" s="99">
        <v>13.64</v>
      </c>
      <c r="K102" s="99">
        <v>7.57</v>
      </c>
      <c r="L102" s="99">
        <v>9.5</v>
      </c>
      <c r="M102" s="59">
        <f t="shared" si="26"/>
        <v>13.61</v>
      </c>
      <c r="N102" s="59">
        <f t="shared" si="27"/>
        <v>7.7050000000000001</v>
      </c>
      <c r="O102" s="59">
        <f t="shared" si="28"/>
        <v>9.620000000000001</v>
      </c>
      <c r="P102" s="60">
        <f t="shared" si="29"/>
        <v>0.19111243182030224</v>
      </c>
      <c r="Q102" s="22">
        <f t="shared" si="30"/>
        <v>1.9724227361148516E-8</v>
      </c>
      <c r="R102" s="61">
        <f t="shared" si="31"/>
        <v>1.9684945710400639E-7</v>
      </c>
      <c r="S102" s="22">
        <f t="shared" si="32"/>
        <v>3.8749708762142049E-14</v>
      </c>
      <c r="T102" s="94">
        <v>298</v>
      </c>
      <c r="U102" s="59">
        <f t="shared" si="33"/>
        <v>286.61</v>
      </c>
      <c r="V102" s="63">
        <f t="shared" si="34"/>
        <v>0.67025275091447367</v>
      </c>
      <c r="W102" s="64">
        <f t="shared" si="35"/>
        <v>4.680074332395523</v>
      </c>
      <c r="X102" s="65">
        <f t="shared" ref="X102:X133" si="40">-($B$2/W102)*P102*S102*AB102</f>
        <v>-4.4813533500723183E-8</v>
      </c>
      <c r="Y102" s="66">
        <f t="shared" ref="Y102:Y133" si="41">-(AB102+(5*X102))*$B$2*S102*P102/W102</f>
        <v>-4.0231937463396177E-8</v>
      </c>
      <c r="Z102" s="66">
        <f t="shared" ref="Z102:Z133" si="42">-(AB102+5*Y102)*$B$2*P102*S102/W102</f>
        <v>-4.0700345567142598E-8</v>
      </c>
      <c r="AA102" s="67">
        <f t="shared" ref="AA102:AA133" si="43">-(AB102+(10*Z102))*$B$2*P102*S102/W102</f>
        <v>-3.6491380463393449E-8</v>
      </c>
      <c r="AB102" s="68">
        <f t="shared" si="37"/>
        <v>2.1916519575917158E-6</v>
      </c>
      <c r="AC102" s="69"/>
      <c r="AD102" s="70">
        <f t="shared" si="36"/>
        <v>2.191651957591716E-2</v>
      </c>
      <c r="AE102" s="70"/>
      <c r="AF102" s="74"/>
      <c r="AG102" s="71">
        <v>960</v>
      </c>
    </row>
    <row r="103" spans="5:38">
      <c r="E103" s="73">
        <v>0.59136574074074078</v>
      </c>
      <c r="F103" s="71">
        <v>970</v>
      </c>
      <c r="G103" s="99">
        <v>13.59</v>
      </c>
      <c r="H103" s="99">
        <v>7.85</v>
      </c>
      <c r="I103" s="99">
        <v>9.56</v>
      </c>
      <c r="J103" s="99">
        <v>13.66</v>
      </c>
      <c r="K103" s="99">
        <v>7.58</v>
      </c>
      <c r="L103" s="99">
        <v>9.31</v>
      </c>
      <c r="M103" s="59">
        <f t="shared" si="26"/>
        <v>13.625</v>
      </c>
      <c r="N103" s="59">
        <f t="shared" si="27"/>
        <v>7.7149999999999999</v>
      </c>
      <c r="O103" s="59">
        <f t="shared" si="28"/>
        <v>9.4350000000000005</v>
      </c>
      <c r="P103" s="60">
        <f t="shared" si="29"/>
        <v>0.18748427993493838</v>
      </c>
      <c r="Q103" s="22">
        <f t="shared" si="30"/>
        <v>1.9275249131909343E-8</v>
      </c>
      <c r="R103" s="61">
        <f t="shared" si="31"/>
        <v>2.0168591486077693E-7</v>
      </c>
      <c r="S103" s="22">
        <f t="shared" si="32"/>
        <v>4.0677208253228561E-14</v>
      </c>
      <c r="T103" s="94">
        <v>298</v>
      </c>
      <c r="U103" s="59">
        <f t="shared" si="33"/>
        <v>286.625</v>
      </c>
      <c r="V103" s="63">
        <f t="shared" si="34"/>
        <v>0.6693350348448891</v>
      </c>
      <c r="W103" s="64">
        <f t="shared" si="35"/>
        <v>4.6701952183539817</v>
      </c>
      <c r="X103" s="65">
        <f t="shared" si="40"/>
        <v>-3.7695128376771083E-8</v>
      </c>
      <c r="Y103" s="66">
        <f t="shared" si="41"/>
        <v>-3.3718004073559762E-8</v>
      </c>
      <c r="Z103" s="66">
        <f t="shared" si="42"/>
        <v>-3.4137621101126158E-8</v>
      </c>
      <c r="AA103" s="67">
        <f t="shared" si="43"/>
        <v>-3.0491568214934684E-8</v>
      </c>
      <c r="AB103" s="68">
        <f t="shared" si="37"/>
        <v>1.7863694908830605E-6</v>
      </c>
      <c r="AC103" s="69"/>
      <c r="AD103" s="70">
        <f t="shared" si="36"/>
        <v>1.7863694908830604E-2</v>
      </c>
      <c r="AE103" s="70"/>
      <c r="AF103" s="74"/>
      <c r="AG103" s="71">
        <v>970</v>
      </c>
    </row>
    <row r="104" spans="5:38">
      <c r="E104" s="73">
        <v>0.5914814814814815</v>
      </c>
      <c r="F104" s="71">
        <v>980</v>
      </c>
      <c r="G104" s="99">
        <v>13.6</v>
      </c>
      <c r="H104" s="99">
        <v>7.85</v>
      </c>
      <c r="I104" s="99">
        <v>9.41</v>
      </c>
      <c r="J104" s="99">
        <v>13.67</v>
      </c>
      <c r="K104" s="99">
        <v>7.58</v>
      </c>
      <c r="L104" s="99">
        <v>9.27</v>
      </c>
      <c r="M104" s="59">
        <f t="shared" si="26"/>
        <v>13.635</v>
      </c>
      <c r="N104" s="59">
        <f t="shared" si="27"/>
        <v>7.7149999999999999</v>
      </c>
      <c r="O104" s="59">
        <f t="shared" si="28"/>
        <v>9.34</v>
      </c>
      <c r="P104" s="60">
        <f t="shared" si="29"/>
        <v>0.18562760928422839</v>
      </c>
      <c r="Q104" s="22">
        <f t="shared" si="30"/>
        <v>1.9275249131909343E-8</v>
      </c>
      <c r="R104" s="61">
        <f t="shared" si="31"/>
        <v>2.018535855135335E-7</v>
      </c>
      <c r="S104" s="22">
        <f t="shared" si="32"/>
        <v>4.0744869984669383E-14</v>
      </c>
      <c r="T104" s="94">
        <v>298</v>
      </c>
      <c r="U104" s="59">
        <f t="shared" si="33"/>
        <v>286.63499999999999</v>
      </c>
      <c r="V104" s="63">
        <f t="shared" si="34"/>
        <v>0.66872327749331162</v>
      </c>
      <c r="W104" s="64">
        <f t="shared" si="35"/>
        <v>4.6636213034537679</v>
      </c>
      <c r="X104" s="65">
        <f t="shared" si="40"/>
        <v>-3.0314856857687971E-8</v>
      </c>
      <c r="Y104" s="66">
        <f t="shared" si="41"/>
        <v>-2.7138343199010382E-8</v>
      </c>
      <c r="Z104" s="66">
        <f t="shared" si="42"/>
        <v>-2.7471191184113314E-8</v>
      </c>
      <c r="AA104" s="67">
        <f t="shared" si="43"/>
        <v>-2.4557771186716105E-8</v>
      </c>
      <c r="AB104" s="68">
        <f t="shared" si="37"/>
        <v>1.4465395793145992E-6</v>
      </c>
      <c r="AC104" s="69"/>
      <c r="AD104" s="70">
        <f t="shared" si="36"/>
        <v>1.4465395793145992E-2</v>
      </c>
      <c r="AE104" s="70"/>
      <c r="AF104" s="74"/>
      <c r="AG104" s="71">
        <v>980</v>
      </c>
    </row>
    <row r="105" spans="5:38">
      <c r="E105" s="73">
        <v>0.59159722222222222</v>
      </c>
      <c r="F105" s="71">
        <v>990</v>
      </c>
      <c r="G105" s="99">
        <v>13.62</v>
      </c>
      <c r="H105" s="99">
        <v>7.87</v>
      </c>
      <c r="I105" s="99">
        <v>9.4600000000000009</v>
      </c>
      <c r="J105" s="99">
        <v>13.68</v>
      </c>
      <c r="K105" s="99">
        <v>7.59</v>
      </c>
      <c r="L105" s="99">
        <v>9.31</v>
      </c>
      <c r="M105" s="59">
        <f t="shared" si="26"/>
        <v>13.649999999999999</v>
      </c>
      <c r="N105" s="59">
        <f t="shared" si="27"/>
        <v>7.73</v>
      </c>
      <c r="O105" s="59">
        <f t="shared" si="28"/>
        <v>9.3850000000000016</v>
      </c>
      <c r="P105" s="60">
        <f t="shared" si="29"/>
        <v>0.18656883761519125</v>
      </c>
      <c r="Q105" s="22">
        <f t="shared" si="30"/>
        <v>1.8620871366628593E-8</v>
      </c>
      <c r="R105" s="61">
        <f t="shared" si="31"/>
        <v>2.0920777288731804E-7</v>
      </c>
      <c r="S105" s="22">
        <f t="shared" si="32"/>
        <v>4.3767892236471646E-14</v>
      </c>
      <c r="T105" s="94">
        <v>298</v>
      </c>
      <c r="U105" s="59">
        <f t="shared" si="33"/>
        <v>286.64999999999998</v>
      </c>
      <c r="V105" s="63">
        <f t="shared" si="34"/>
        <v>0.66780572149699946</v>
      </c>
      <c r="W105" s="64">
        <f t="shared" si="35"/>
        <v>4.6537786352183934</v>
      </c>
      <c r="X105" s="65">
        <f t="shared" si="40"/>
        <v>-2.659743624986748E-8</v>
      </c>
      <c r="Y105" s="66">
        <f t="shared" si="41"/>
        <v>-2.3582127636326709E-8</v>
      </c>
      <c r="Z105" s="66">
        <f t="shared" si="42"/>
        <v>-2.3923968329146812E-8</v>
      </c>
      <c r="AA105" s="67">
        <f t="shared" si="43"/>
        <v>-2.1172992548207149E-8</v>
      </c>
      <c r="AB105" s="68">
        <f t="shared" si="37"/>
        <v>1.1730534179635145E-6</v>
      </c>
      <c r="AC105" s="69"/>
      <c r="AD105" s="70">
        <f t="shared" si="36"/>
        <v>1.1730534179635146E-2</v>
      </c>
      <c r="AE105" s="70"/>
      <c r="AF105" s="74"/>
      <c r="AG105" s="71">
        <v>990</v>
      </c>
    </row>
    <row r="106" spans="5:38">
      <c r="E106" s="73">
        <v>0.59171296296296294</v>
      </c>
      <c r="F106" s="71">
        <v>1000</v>
      </c>
      <c r="G106" s="99">
        <v>13.62</v>
      </c>
      <c r="H106" s="99">
        <v>7.87</v>
      </c>
      <c r="I106" s="99">
        <v>9.41</v>
      </c>
      <c r="J106" s="99">
        <v>13.69</v>
      </c>
      <c r="K106" s="99">
        <v>7.6</v>
      </c>
      <c r="L106" s="99">
        <v>9.33</v>
      </c>
      <c r="M106" s="59">
        <f t="shared" si="26"/>
        <v>13.654999999999999</v>
      </c>
      <c r="N106" s="59">
        <f t="shared" si="27"/>
        <v>7.7349999999999994</v>
      </c>
      <c r="O106" s="59">
        <f t="shared" si="28"/>
        <v>9.370000000000001</v>
      </c>
      <c r="P106" s="60">
        <f t="shared" si="29"/>
        <v>0.18628625143176797</v>
      </c>
      <c r="Q106" s="22">
        <f t="shared" si="30"/>
        <v>1.8407720014689545E-8</v>
      </c>
      <c r="R106" s="61">
        <f t="shared" si="31"/>
        <v>2.1171823537806717E-7</v>
      </c>
      <c r="S106" s="22">
        <f t="shared" si="32"/>
        <v>4.4824611191602653E-14</v>
      </c>
      <c r="T106" s="94">
        <v>298</v>
      </c>
      <c r="U106" s="59">
        <f t="shared" si="33"/>
        <v>286.65499999999997</v>
      </c>
      <c r="V106" s="63">
        <f t="shared" si="34"/>
        <v>0.66749989083760819</v>
      </c>
      <c r="W106" s="64">
        <f t="shared" si="35"/>
        <v>4.6505025927356005</v>
      </c>
      <c r="X106" s="65">
        <f t="shared" si="40"/>
        <v>-2.1696030852501988E-8</v>
      </c>
      <c r="Y106" s="66">
        <f t="shared" si="41"/>
        <v>-1.9179045380946302E-8</v>
      </c>
      <c r="Z106" s="66">
        <f t="shared" si="42"/>
        <v>-1.9471044221982785E-8</v>
      </c>
      <c r="AA106" s="67">
        <f t="shared" si="43"/>
        <v>-1.7178307241586547E-8</v>
      </c>
      <c r="AB106" s="68">
        <f t="shared" si="37"/>
        <v>9.3508238341514598E-7</v>
      </c>
      <c r="AC106" s="69"/>
      <c r="AD106" s="70">
        <f t="shared" si="36"/>
        <v>9.3508238341514591E-3</v>
      </c>
      <c r="AE106" s="70"/>
      <c r="AF106" s="74"/>
      <c r="AG106" s="71">
        <v>1000</v>
      </c>
    </row>
    <row r="107" spans="5:38">
      <c r="E107" s="73">
        <v>0.59182870370370366</v>
      </c>
      <c r="F107" s="71">
        <v>1010</v>
      </c>
      <c r="G107" s="99">
        <v>13.64</v>
      </c>
      <c r="H107" s="99">
        <v>7.88</v>
      </c>
      <c r="I107" s="99">
        <v>9.44</v>
      </c>
      <c r="J107" s="99">
        <v>13.71</v>
      </c>
      <c r="K107" s="99">
        <v>7.61</v>
      </c>
      <c r="L107" s="99">
        <v>9.36</v>
      </c>
      <c r="M107" s="59">
        <f t="shared" si="26"/>
        <v>13.675000000000001</v>
      </c>
      <c r="N107" s="59">
        <f t="shared" si="27"/>
        <v>7.7450000000000001</v>
      </c>
      <c r="O107" s="59">
        <f t="shared" si="28"/>
        <v>9.3999999999999986</v>
      </c>
      <c r="P107" s="60">
        <f t="shared" si="29"/>
        <v>0.18694533517930315</v>
      </c>
      <c r="Q107" s="22">
        <f t="shared" si="30"/>
        <v>1.7988709151287866E-8</v>
      </c>
      <c r="R107" s="61">
        <f t="shared" si="31"/>
        <v>2.1701015793137654E-7</v>
      </c>
      <c r="S107" s="22">
        <f t="shared" si="32"/>
        <v>4.7093408645400986E-14</v>
      </c>
      <c r="T107" s="94">
        <v>298</v>
      </c>
      <c r="U107" s="59">
        <f t="shared" si="33"/>
        <v>286.67500000000001</v>
      </c>
      <c r="V107" s="63">
        <f t="shared" si="34"/>
        <v>0.66627667488205011</v>
      </c>
      <c r="W107" s="64">
        <f t="shared" si="35"/>
        <v>4.6374226075391967</v>
      </c>
      <c r="X107" s="65">
        <f t="shared" si="40"/>
        <v>-1.8189372626865213E-8</v>
      </c>
      <c r="Y107" s="66">
        <f t="shared" si="41"/>
        <v>-1.5958273948939651E-8</v>
      </c>
      <c r="Z107" s="66">
        <f t="shared" si="42"/>
        <v>-1.6231939314576783E-8</v>
      </c>
      <c r="AA107" s="67">
        <f t="shared" si="43"/>
        <v>-1.4207370708730706E-8</v>
      </c>
      <c r="AB107" s="68">
        <f t="shared" si="37"/>
        <v>7.4145818791523557E-7</v>
      </c>
      <c r="AC107" s="69"/>
      <c r="AD107" s="70">
        <f t="shared" si="36"/>
        <v>7.4145818791523559E-3</v>
      </c>
      <c r="AE107" s="70"/>
      <c r="AF107" s="74"/>
      <c r="AG107" s="71">
        <v>1010</v>
      </c>
    </row>
    <row r="108" spans="5:38">
      <c r="E108" s="73">
        <v>0.59194444444444438</v>
      </c>
      <c r="F108" s="71">
        <v>1020</v>
      </c>
      <c r="G108" s="99">
        <v>13.65</v>
      </c>
      <c r="H108" s="99">
        <v>7.89</v>
      </c>
      <c r="I108" s="99">
        <v>9.34</v>
      </c>
      <c r="J108" s="99">
        <v>13.72</v>
      </c>
      <c r="K108" s="99">
        <v>7.62</v>
      </c>
      <c r="L108" s="99">
        <v>9.34</v>
      </c>
      <c r="M108" s="59">
        <f t="shared" si="26"/>
        <v>13.685</v>
      </c>
      <c r="N108" s="59">
        <f t="shared" si="27"/>
        <v>7.7549999999999999</v>
      </c>
      <c r="O108" s="59">
        <f t="shared" si="28"/>
        <v>9.34</v>
      </c>
      <c r="P108" s="60">
        <f t="shared" si="29"/>
        <v>0.18578320761297482</v>
      </c>
      <c r="Q108" s="22">
        <f t="shared" si="30"/>
        <v>1.7579236139586918E-8</v>
      </c>
      <c r="R108" s="61">
        <f t="shared" si="31"/>
        <v>2.2224958655414756E-7</v>
      </c>
      <c r="S108" s="22">
        <f t="shared" si="32"/>
        <v>4.9394878723489533E-14</v>
      </c>
      <c r="T108" s="94">
        <v>298</v>
      </c>
      <c r="U108" s="59">
        <f t="shared" si="33"/>
        <v>286.685</v>
      </c>
      <c r="V108" s="63">
        <f t="shared" si="34"/>
        <v>0.66566513090566704</v>
      </c>
      <c r="W108" s="64">
        <f t="shared" si="35"/>
        <v>4.6308970996318459</v>
      </c>
      <c r="X108" s="65">
        <f t="shared" si="40"/>
        <v>-1.4856146620087182E-8</v>
      </c>
      <c r="Y108" s="66">
        <f t="shared" si="41"/>
        <v>-1.2954050755568901E-8</v>
      </c>
      <c r="Z108" s="66">
        <f t="shared" si="42"/>
        <v>-1.3197584208108044E-8</v>
      </c>
      <c r="AA108" s="67">
        <f t="shared" si="43"/>
        <v>-1.147666054125004E-8</v>
      </c>
      <c r="AB108" s="68">
        <f t="shared" si="37"/>
        <v>5.8016290481085498E-7</v>
      </c>
      <c r="AC108" s="69"/>
      <c r="AD108" s="70">
        <f t="shared" si="36"/>
        <v>5.8016290481085501E-3</v>
      </c>
      <c r="AE108" s="70"/>
      <c r="AF108" s="74"/>
      <c r="AG108" s="71">
        <v>1020</v>
      </c>
    </row>
    <row r="109" spans="5:38">
      <c r="E109" s="73">
        <v>0.59206018518518522</v>
      </c>
      <c r="F109" s="71">
        <v>1030</v>
      </c>
      <c r="G109" s="99">
        <v>13.66</v>
      </c>
      <c r="H109" s="99">
        <v>7.9</v>
      </c>
      <c r="I109" s="99">
        <v>9.32</v>
      </c>
      <c r="J109" s="99">
        <v>13.73</v>
      </c>
      <c r="K109" s="99">
        <v>7.63</v>
      </c>
      <c r="L109" s="99">
        <v>9.31</v>
      </c>
      <c r="M109" s="59">
        <f t="shared" si="26"/>
        <v>13.695</v>
      </c>
      <c r="N109" s="59">
        <f t="shared" si="27"/>
        <v>7.7650000000000006</v>
      </c>
      <c r="O109" s="59">
        <f t="shared" si="28"/>
        <v>9.3150000000000013</v>
      </c>
      <c r="P109" s="60">
        <f t="shared" si="29"/>
        <v>0.18531699681291858</v>
      </c>
      <c r="Q109" s="22">
        <f t="shared" si="30"/>
        <v>1.7179083871575811E-8</v>
      </c>
      <c r="R109" s="61">
        <f t="shared" si="31"/>
        <v>2.2761551438117227E-7</v>
      </c>
      <c r="S109" s="22">
        <f t="shared" si="32"/>
        <v>5.1808822387005637E-14</v>
      </c>
      <c r="T109" s="94">
        <v>298</v>
      </c>
      <c r="U109" s="59">
        <f t="shared" si="33"/>
        <v>286.69499999999999</v>
      </c>
      <c r="V109" s="63">
        <f t="shared" si="34"/>
        <v>0.66505362959092562</v>
      </c>
      <c r="W109" s="64">
        <f t="shared" si="35"/>
        <v>4.6243812282972838</v>
      </c>
      <c r="X109" s="65">
        <f t="shared" si="40"/>
        <v>-1.2048807208929228E-8</v>
      </c>
      <c r="Y109" s="66">
        <f t="shared" si="41"/>
        <v>-1.0432542928129421E-8</v>
      </c>
      <c r="Z109" s="66">
        <f t="shared" si="42"/>
        <v>-1.0649353619851121E-8</v>
      </c>
      <c r="AA109" s="67">
        <f t="shared" si="43"/>
        <v>-9.1917327166731401E-9</v>
      </c>
      <c r="AB109" s="68">
        <f t="shared" si="37"/>
        <v>4.4910277632970363E-7</v>
      </c>
      <c r="AC109" s="69"/>
      <c r="AD109" s="70">
        <f t="shared" si="36"/>
        <v>4.4910277632970366E-3</v>
      </c>
      <c r="AE109" s="70"/>
      <c r="AF109" s="74"/>
      <c r="AG109" s="71">
        <v>1030</v>
      </c>
    </row>
    <row r="110" spans="5:38">
      <c r="E110" s="73">
        <v>0.59217592592592594</v>
      </c>
      <c r="F110" s="71">
        <v>1040</v>
      </c>
      <c r="G110" s="99">
        <v>13.67</v>
      </c>
      <c r="H110" s="99">
        <v>7.91</v>
      </c>
      <c r="I110" s="99">
        <v>9.3000000000000007</v>
      </c>
      <c r="J110" s="99">
        <v>13.74</v>
      </c>
      <c r="K110" s="99">
        <v>7.64</v>
      </c>
      <c r="L110" s="99">
        <v>9.36</v>
      </c>
      <c r="M110" s="59">
        <f t="shared" si="26"/>
        <v>13.705</v>
      </c>
      <c r="N110" s="59">
        <f t="shared" si="27"/>
        <v>7.7750000000000004</v>
      </c>
      <c r="O110" s="59">
        <f t="shared" si="28"/>
        <v>9.33</v>
      </c>
      <c r="P110" s="60">
        <f t="shared" si="29"/>
        <v>0.18564654193524011</v>
      </c>
      <c r="Q110" s="22">
        <f t="shared" si="30"/>
        <v>1.6788040181225539E-8</v>
      </c>
      <c r="R110" s="61">
        <f t="shared" si="31"/>
        <v>2.3311099557156236E-7</v>
      </c>
      <c r="S110" s="22">
        <f t="shared" si="32"/>
        <v>5.4340736256364962E-14</v>
      </c>
      <c r="T110" s="94">
        <v>298</v>
      </c>
      <c r="U110" s="59">
        <f t="shared" si="33"/>
        <v>286.70499999999998</v>
      </c>
      <c r="V110" s="63">
        <f t="shared" si="34"/>
        <v>0.66444217093336422</v>
      </c>
      <c r="W110" s="64">
        <f t="shared" si="35"/>
        <v>4.6178749786497653</v>
      </c>
      <c r="X110" s="65">
        <f t="shared" si="40"/>
        <v>-9.6948257034141276E-9</v>
      </c>
      <c r="Y110" s="66">
        <f t="shared" si="41"/>
        <v>-8.3264253050409953E-9</v>
      </c>
      <c r="Z110" s="66">
        <f t="shared" si="42"/>
        <v>-8.5195715984919772E-9</v>
      </c>
      <c r="AA110" s="67">
        <f t="shared" si="43"/>
        <v>-7.2897932611621139E-9</v>
      </c>
      <c r="AB110" s="68">
        <f t="shared" si="37"/>
        <v>3.4342888796043164E-7</v>
      </c>
      <c r="AC110" s="69"/>
      <c r="AD110" s="70">
        <f t="shared" si="36"/>
        <v>3.4342888796043162E-3</v>
      </c>
      <c r="AE110" s="70"/>
      <c r="AF110" s="74"/>
      <c r="AG110" s="71">
        <v>1040</v>
      </c>
    </row>
    <row r="111" spans="5:38">
      <c r="E111" s="73">
        <v>0.59229166666666666</v>
      </c>
      <c r="F111" s="71">
        <v>1050</v>
      </c>
      <c r="G111" s="99">
        <v>13.69</v>
      </c>
      <c r="H111" s="99">
        <v>7.91</v>
      </c>
      <c r="I111" s="99">
        <v>9.24</v>
      </c>
      <c r="J111" s="99">
        <v>13.76</v>
      </c>
      <c r="K111" s="99">
        <v>7.64</v>
      </c>
      <c r="L111" s="99">
        <v>9.23</v>
      </c>
      <c r="M111" s="59">
        <f t="shared" si="26"/>
        <v>13.725</v>
      </c>
      <c r="N111" s="59">
        <f t="shared" si="27"/>
        <v>7.7750000000000004</v>
      </c>
      <c r="O111" s="59">
        <f t="shared" si="28"/>
        <v>9.2349999999999994</v>
      </c>
      <c r="P111" s="60">
        <f t="shared" si="29"/>
        <v>0.18381790346809665</v>
      </c>
      <c r="Q111" s="22">
        <f t="shared" si="30"/>
        <v>1.6788040181225539E-8</v>
      </c>
      <c r="R111" s="61">
        <f t="shared" si="31"/>
        <v>2.3349874817936376E-7</v>
      </c>
      <c r="S111" s="22">
        <f t="shared" si="32"/>
        <v>5.4521665401329932E-14</v>
      </c>
      <c r="T111" s="94">
        <v>298</v>
      </c>
      <c r="U111" s="59">
        <f t="shared" si="33"/>
        <v>286.72500000000002</v>
      </c>
      <c r="V111" s="63">
        <f t="shared" si="34"/>
        <v>0.66321938157191618</v>
      </c>
      <c r="W111" s="64">
        <f t="shared" si="35"/>
        <v>4.6048912849925081</v>
      </c>
      <c r="X111" s="65">
        <f t="shared" si="40"/>
        <v>-7.2831019594501472E-9</v>
      </c>
      <c r="Y111" s="66">
        <f t="shared" si="41"/>
        <v>-6.2589676752834161E-9</v>
      </c>
      <c r="Z111" s="66">
        <f t="shared" si="42"/>
        <v>-6.4029792568657342E-9</v>
      </c>
      <c r="AA111" s="67">
        <f t="shared" si="43"/>
        <v>-5.4823553505808428E-9</v>
      </c>
      <c r="AB111" s="68">
        <f t="shared" si="37"/>
        <v>2.5896786667436166E-7</v>
      </c>
      <c r="AC111" s="69"/>
      <c r="AD111" s="70">
        <f t="shared" si="36"/>
        <v>2.5896786667436167E-3</v>
      </c>
      <c r="AE111" s="70"/>
      <c r="AF111" s="74"/>
      <c r="AG111" s="71">
        <v>1050</v>
      </c>
    </row>
    <row r="112" spans="5:38">
      <c r="E112" s="73">
        <v>0.59240740740740738</v>
      </c>
      <c r="F112" s="71">
        <v>1060</v>
      </c>
      <c r="G112" s="99">
        <v>13.7</v>
      </c>
      <c r="H112" s="99">
        <v>7.92</v>
      </c>
      <c r="I112" s="99">
        <v>9.25</v>
      </c>
      <c r="J112" s="99">
        <v>13.77</v>
      </c>
      <c r="K112" s="99">
        <v>7.65</v>
      </c>
      <c r="L112" s="99">
        <v>9.2799999999999994</v>
      </c>
      <c r="M112" s="59">
        <f t="shared" si="26"/>
        <v>13.734999999999999</v>
      </c>
      <c r="N112" s="59">
        <f t="shared" si="27"/>
        <v>7.7850000000000001</v>
      </c>
      <c r="O112" s="59">
        <f t="shared" si="28"/>
        <v>9.2650000000000006</v>
      </c>
      <c r="P112" s="60">
        <f t="shared" si="29"/>
        <v>0.18444598028786613</v>
      </c>
      <c r="Q112" s="22">
        <f t="shared" si="30"/>
        <v>1.640589773199533E-8</v>
      </c>
      <c r="R112" s="61">
        <f t="shared" si="31"/>
        <v>2.3913627241442298E-7</v>
      </c>
      <c r="S112" s="22">
        <f t="shared" si="32"/>
        <v>5.718615678426512E-14</v>
      </c>
      <c r="T112" s="94">
        <v>298</v>
      </c>
      <c r="U112" s="59">
        <f t="shared" si="33"/>
        <v>286.73500000000001</v>
      </c>
      <c r="V112" s="63">
        <f t="shared" si="34"/>
        <v>0.66260805085911045</v>
      </c>
      <c r="W112" s="64">
        <f t="shared" si="35"/>
        <v>4.5984138113310493</v>
      </c>
      <c r="X112" s="65">
        <f t="shared" si="40"/>
        <v>-5.7942846906428405E-9</v>
      </c>
      <c r="Y112" s="66">
        <f t="shared" si="41"/>
        <v>-4.9355582026402126E-9</v>
      </c>
      <c r="Z112" s="66">
        <f t="shared" si="42"/>
        <v>-5.0628234684267158E-9</v>
      </c>
      <c r="AA112" s="67">
        <f t="shared" si="43"/>
        <v>-4.2936402285437511E-9</v>
      </c>
      <c r="AB112" s="68">
        <f t="shared" si="37"/>
        <v>1.9548561471714644E-7</v>
      </c>
      <c r="AC112" s="69"/>
      <c r="AD112" s="70">
        <f t="shared" si="36"/>
        <v>1.9548561471714643E-3</v>
      </c>
      <c r="AE112" s="70"/>
      <c r="AF112" s="74"/>
      <c r="AG112" s="71">
        <v>1060</v>
      </c>
    </row>
    <row r="113" spans="5:33">
      <c r="E113" s="73">
        <v>0.5925231481481481</v>
      </c>
      <c r="F113" s="71">
        <v>1070</v>
      </c>
      <c r="G113" s="99">
        <v>13.72</v>
      </c>
      <c r="H113" s="99">
        <v>7.95</v>
      </c>
      <c r="I113" s="99">
        <v>9.61</v>
      </c>
      <c r="J113" s="99">
        <v>13.79</v>
      </c>
      <c r="K113" s="99">
        <v>7.68</v>
      </c>
      <c r="L113" s="99">
        <v>9.52</v>
      </c>
      <c r="M113" s="59">
        <f t="shared" si="26"/>
        <v>13.754999999999999</v>
      </c>
      <c r="N113" s="59">
        <f t="shared" si="27"/>
        <v>7.8149999999999995</v>
      </c>
      <c r="O113" s="59">
        <f t="shared" si="28"/>
        <v>9.5649999999999995</v>
      </c>
      <c r="P113" s="60">
        <f t="shared" si="29"/>
        <v>0.19048224782399925</v>
      </c>
      <c r="Q113" s="22">
        <f t="shared" si="30"/>
        <v>1.5310874616820301E-8</v>
      </c>
      <c r="R113" s="61">
        <f t="shared" si="31"/>
        <v>2.5666535600642916E-7</v>
      </c>
      <c r="S113" s="22">
        <f t="shared" si="32"/>
        <v>6.5877104973907021E-14</v>
      </c>
      <c r="T113" s="94">
        <v>298</v>
      </c>
      <c r="U113" s="59">
        <f t="shared" si="33"/>
        <v>286.755</v>
      </c>
      <c r="V113" s="63">
        <f t="shared" si="34"/>
        <v>0.66138551734702433</v>
      </c>
      <c r="W113" s="64">
        <f t="shared" si="35"/>
        <v>4.5854875363920202</v>
      </c>
      <c r="X113" s="65">
        <f t="shared" si="40"/>
        <v>-5.1396668786112937E-9</v>
      </c>
      <c r="Y113" s="66">
        <f t="shared" si="41"/>
        <v>-4.2309231177865937E-9</v>
      </c>
      <c r="Z113" s="66">
        <f t="shared" si="42"/>
        <v>-4.3915979713017989E-9</v>
      </c>
      <c r="AA113" s="67">
        <f t="shared" si="43"/>
        <v>-3.5867112685585191E-9</v>
      </c>
      <c r="AB113" s="68">
        <f t="shared" si="37"/>
        <v>1.4534446761494587E-7</v>
      </c>
      <c r="AC113" s="69"/>
      <c r="AD113" s="70">
        <f t="shared" si="36"/>
        <v>1.4534446761494588E-3</v>
      </c>
      <c r="AE113" s="70"/>
      <c r="AF113" s="74"/>
      <c r="AG113" s="71">
        <v>1070</v>
      </c>
    </row>
    <row r="114" spans="5:33">
      <c r="E114" s="73">
        <v>0.59263888888888883</v>
      </c>
      <c r="F114" s="71">
        <v>1080</v>
      </c>
      <c r="G114" s="99">
        <v>13.73</v>
      </c>
      <c r="H114" s="99">
        <v>7.97</v>
      </c>
      <c r="I114" s="99">
        <v>9.5500000000000007</v>
      </c>
      <c r="J114" s="99">
        <v>13.8</v>
      </c>
      <c r="K114" s="99">
        <v>7.69</v>
      </c>
      <c r="L114" s="99">
        <v>9.4600000000000009</v>
      </c>
      <c r="M114" s="59">
        <f t="shared" si="26"/>
        <v>13.765000000000001</v>
      </c>
      <c r="N114" s="59">
        <f t="shared" si="27"/>
        <v>7.83</v>
      </c>
      <c r="O114" s="59">
        <f t="shared" si="28"/>
        <v>9.5050000000000008</v>
      </c>
      <c r="P114" s="60">
        <f t="shared" si="29"/>
        <v>0.18931915330365442</v>
      </c>
      <c r="Q114" s="22">
        <f t="shared" si="30"/>
        <v>1.4791083881682026E-8</v>
      </c>
      <c r="R114" s="61">
        <f t="shared" si="31"/>
        <v>2.6590600883462969E-7</v>
      </c>
      <c r="S114" s="22">
        <f t="shared" si="32"/>
        <v>7.0706005534362162E-14</v>
      </c>
      <c r="T114" s="94">
        <v>298</v>
      </c>
      <c r="U114" s="59">
        <f t="shared" si="33"/>
        <v>286.76499999999999</v>
      </c>
      <c r="V114" s="63">
        <f t="shared" si="34"/>
        <v>0.66077431453882252</v>
      </c>
      <c r="W114" s="64">
        <f t="shared" si="35"/>
        <v>4.5790387056057282</v>
      </c>
      <c r="X114" s="65">
        <f t="shared" si="40"/>
        <v>-3.8553146623926386E-9</v>
      </c>
      <c r="Y114" s="66">
        <f t="shared" si="41"/>
        <v>-3.1271336558813775E-9</v>
      </c>
      <c r="Z114" s="66">
        <f t="shared" si="42"/>
        <v>-3.2646704394327038E-9</v>
      </c>
      <c r="AA114" s="67">
        <f t="shared" si="43"/>
        <v>-2.6220710936104659E-9</v>
      </c>
      <c r="AB114" s="68">
        <f t="shared" si="37"/>
        <v>1.0205876707270171E-7</v>
      </c>
      <c r="AC114" s="69"/>
      <c r="AD114" s="70">
        <f t="shared" si="36"/>
        <v>1.0205876707270172E-3</v>
      </c>
      <c r="AE114" s="70"/>
      <c r="AF114" s="100"/>
      <c r="AG114" s="71">
        <v>1080</v>
      </c>
    </row>
    <row r="115" spans="5:33">
      <c r="E115" s="73">
        <v>0.59275462962962966</v>
      </c>
      <c r="F115" s="71">
        <v>1090</v>
      </c>
      <c r="G115" s="99">
        <v>13.75</v>
      </c>
      <c r="H115" s="99">
        <v>7.99</v>
      </c>
      <c r="I115" s="99">
        <v>9.6999999999999993</v>
      </c>
      <c r="J115" s="99">
        <v>13.82</v>
      </c>
      <c r="K115" s="99">
        <v>7.7</v>
      </c>
      <c r="L115" s="99">
        <v>9.41</v>
      </c>
      <c r="M115" s="59">
        <f t="shared" si="26"/>
        <v>13.785</v>
      </c>
      <c r="N115" s="59">
        <f t="shared" si="27"/>
        <v>7.8450000000000006</v>
      </c>
      <c r="O115" s="59">
        <f t="shared" si="28"/>
        <v>9.5549999999999997</v>
      </c>
      <c r="P115" s="60">
        <f t="shared" si="29"/>
        <v>0.19037896389046904</v>
      </c>
      <c r="Q115" s="22">
        <f t="shared" si="30"/>
        <v>1.4288939585110981E-8</v>
      </c>
      <c r="R115" s="61">
        <f t="shared" si="31"/>
        <v>2.7570836885114046E-7</v>
      </c>
      <c r="S115" s="22">
        <f t="shared" si="32"/>
        <v>7.6015104654556514E-14</v>
      </c>
      <c r="T115" s="94">
        <v>298</v>
      </c>
      <c r="U115" s="59">
        <f t="shared" si="33"/>
        <v>286.78500000000003</v>
      </c>
      <c r="V115" s="63">
        <f t="shared" si="34"/>
        <v>0.65955203679579866</v>
      </c>
      <c r="W115" s="64">
        <f t="shared" si="35"/>
        <v>4.5661695838058929</v>
      </c>
      <c r="X115" s="65">
        <f t="shared" si="40"/>
        <v>-2.865046358853711E-9</v>
      </c>
      <c r="Y115" s="66">
        <f t="shared" si="41"/>
        <v>-2.2783661357640528E-9</v>
      </c>
      <c r="Z115" s="66">
        <f t="shared" si="42"/>
        <v>-2.3985016034156968E-9</v>
      </c>
      <c r="AA115" s="67">
        <f t="shared" si="43"/>
        <v>-1.8827561760618222E-9</v>
      </c>
      <c r="AB115" s="68">
        <f t="shared" si="37"/>
        <v>6.9957110494983063E-8</v>
      </c>
      <c r="AC115" s="69"/>
      <c r="AD115" s="70">
        <f t="shared" si="36"/>
        <v>6.9957110494983058E-4</v>
      </c>
      <c r="AE115" s="70"/>
      <c r="AF115" s="74"/>
      <c r="AG115" s="71">
        <v>1090</v>
      </c>
    </row>
    <row r="116" spans="5:33">
      <c r="E116" s="73">
        <v>0.59287037037037038</v>
      </c>
      <c r="F116" s="71">
        <v>1100</v>
      </c>
      <c r="G116" s="99">
        <v>13.76</v>
      </c>
      <c r="H116" s="99">
        <v>7.99</v>
      </c>
      <c r="I116" s="99">
        <v>9.5399999999999991</v>
      </c>
      <c r="J116" s="99">
        <v>13.83</v>
      </c>
      <c r="K116" s="99">
        <v>7.7</v>
      </c>
      <c r="L116" s="99">
        <v>9.24</v>
      </c>
      <c r="M116" s="59">
        <f t="shared" si="26"/>
        <v>13.795</v>
      </c>
      <c r="N116" s="59">
        <f t="shared" si="27"/>
        <v>7.8450000000000006</v>
      </c>
      <c r="O116" s="59">
        <f t="shared" si="28"/>
        <v>9.39</v>
      </c>
      <c r="P116" s="60">
        <f t="shared" si="29"/>
        <v>0.18712283807718708</v>
      </c>
      <c r="Q116" s="22">
        <f t="shared" si="30"/>
        <v>1.4288939585110981E-8</v>
      </c>
      <c r="R116" s="61">
        <f t="shared" si="31"/>
        <v>2.7593757772875413E-7</v>
      </c>
      <c r="S116" s="22">
        <f t="shared" si="32"/>
        <v>7.6141546802812223E-14</v>
      </c>
      <c r="T116" s="94">
        <v>298</v>
      </c>
      <c r="U116" s="59">
        <f t="shared" si="33"/>
        <v>286.79500000000002</v>
      </c>
      <c r="V116" s="63">
        <f t="shared" si="34"/>
        <v>0.65894096185206186</v>
      </c>
      <c r="W116" s="64">
        <f t="shared" si="35"/>
        <v>4.5597492634260046</v>
      </c>
      <c r="X116" s="65">
        <f t="shared" si="40"/>
        <v>-1.8757231154416476E-9</v>
      </c>
      <c r="Y116" s="66">
        <f t="shared" si="41"/>
        <v>-1.4970371285526884E-9</v>
      </c>
      <c r="Z116" s="66">
        <f t="shared" si="42"/>
        <v>-1.5734892847827409E-9</v>
      </c>
      <c r="AA116" s="67">
        <f t="shared" si="43"/>
        <v>-1.2403859084073817E-9</v>
      </c>
      <c r="AB116" s="68">
        <f t="shared" si="37"/>
        <v>4.6454547139524775E-8</v>
      </c>
      <c r="AC116" s="69"/>
      <c r="AD116" s="70">
        <f t="shared" si="36"/>
        <v>4.6454547139524772E-4</v>
      </c>
      <c r="AE116" s="70"/>
      <c r="AF116" s="74"/>
      <c r="AG116" s="71">
        <v>1100</v>
      </c>
    </row>
    <row r="117" spans="5:33">
      <c r="E117" s="73">
        <v>0.5929861111111111</v>
      </c>
      <c r="F117" s="71">
        <v>1110</v>
      </c>
      <c r="G117" s="99">
        <v>13.79</v>
      </c>
      <c r="H117" s="99">
        <v>8</v>
      </c>
      <c r="I117" s="99">
        <v>9.48</v>
      </c>
      <c r="J117" s="99">
        <v>13.86</v>
      </c>
      <c r="K117" s="99">
        <v>7.71</v>
      </c>
      <c r="L117" s="99">
        <v>9.17</v>
      </c>
      <c r="M117" s="59">
        <f t="shared" si="26"/>
        <v>13.824999999999999</v>
      </c>
      <c r="N117" s="59">
        <f t="shared" si="27"/>
        <v>7.8550000000000004</v>
      </c>
      <c r="O117" s="59">
        <f t="shared" si="28"/>
        <v>9.3249999999999993</v>
      </c>
      <c r="P117" s="60">
        <f t="shared" si="29"/>
        <v>0.18592120497835782</v>
      </c>
      <c r="Q117" s="22">
        <f t="shared" si="30"/>
        <v>1.3963683610559333E-8</v>
      </c>
      <c r="R117" s="61">
        <f t="shared" si="31"/>
        <v>2.8306980370156847E-7</v>
      </c>
      <c r="S117" s="22">
        <f t="shared" si="32"/>
        <v>8.0128513767644502E-14</v>
      </c>
      <c r="T117" s="94">
        <v>298</v>
      </c>
      <c r="U117" s="59">
        <f t="shared" si="33"/>
        <v>286.82499999999999</v>
      </c>
      <c r="V117" s="63">
        <f t="shared" si="34"/>
        <v>0.65710799267846254</v>
      </c>
      <c r="W117" s="64">
        <f t="shared" si="35"/>
        <v>4.5405450886644001</v>
      </c>
      <c r="X117" s="65">
        <f t="shared" si="40"/>
        <v>-1.315424710572042E-9</v>
      </c>
      <c r="Y117" s="66">
        <f t="shared" si="41"/>
        <v>-1.0365706382998142E-9</v>
      </c>
      <c r="Z117" s="66">
        <f t="shared" si="42"/>
        <v>-1.0956843169450856E-9</v>
      </c>
      <c r="AA117" s="67">
        <f t="shared" si="43"/>
        <v>-8.5088115859318008E-10</v>
      </c>
      <c r="AB117" s="68">
        <f t="shared" si="37"/>
        <v>3.1025944055325027E-8</v>
      </c>
      <c r="AC117" s="69"/>
      <c r="AD117" s="70">
        <f t="shared" si="36"/>
        <v>3.1025944055325025E-4</v>
      </c>
      <c r="AE117" s="70"/>
      <c r="AF117" s="74"/>
      <c r="AG117" s="71">
        <v>1110</v>
      </c>
    </row>
    <row r="118" spans="5:33">
      <c r="E118" s="73">
        <v>0.59310185185185182</v>
      </c>
      <c r="F118" s="71">
        <v>1120</v>
      </c>
      <c r="G118" s="99">
        <v>13.81</v>
      </c>
      <c r="H118" s="99">
        <v>8</v>
      </c>
      <c r="I118" s="99">
        <v>9.15</v>
      </c>
      <c r="J118" s="99">
        <v>13.87</v>
      </c>
      <c r="K118" s="99">
        <v>7.71</v>
      </c>
      <c r="L118" s="99">
        <v>8.9700000000000006</v>
      </c>
      <c r="M118" s="59">
        <f t="shared" si="26"/>
        <v>13.84</v>
      </c>
      <c r="N118" s="59">
        <f t="shared" si="27"/>
        <v>7.8550000000000004</v>
      </c>
      <c r="O118" s="59">
        <f t="shared" si="28"/>
        <v>9.06</v>
      </c>
      <c r="P118" s="60">
        <f t="shared" si="29"/>
        <v>0.1806831963344678</v>
      </c>
      <c r="Q118" s="22">
        <f t="shared" si="30"/>
        <v>1.3963683610559333E-8</v>
      </c>
      <c r="R118" s="61">
        <f t="shared" si="31"/>
        <v>2.8342287021487179E-7</v>
      </c>
      <c r="S118" s="22">
        <f t="shared" si="32"/>
        <v>8.0328523360836052E-14</v>
      </c>
      <c r="T118" s="94">
        <v>298</v>
      </c>
      <c r="U118" s="59">
        <f t="shared" si="33"/>
        <v>286.83999999999997</v>
      </c>
      <c r="V118" s="63">
        <f t="shared" si="34"/>
        <v>0.65619165187149331</v>
      </c>
      <c r="W118" s="64">
        <f t="shared" si="35"/>
        <v>4.5309748532981571</v>
      </c>
      <c r="X118" s="65">
        <f t="shared" si="40"/>
        <v>-8.4060944045753215E-10</v>
      </c>
      <c r="Y118" s="66">
        <f t="shared" si="41"/>
        <v>-6.6663192097968457E-10</v>
      </c>
      <c r="Z118" s="66">
        <f t="shared" si="42"/>
        <v>-7.0263934110476694E-10</v>
      </c>
      <c r="AA118" s="67">
        <f t="shared" si="43"/>
        <v>-5.4976462294888924E-10</v>
      </c>
      <c r="AB118" s="68">
        <f t="shared" si="37"/>
        <v>2.0307917755900033E-8</v>
      </c>
      <c r="AC118" s="69"/>
      <c r="AD118" s="70">
        <f t="shared" si="36"/>
        <v>2.0307917755900032E-4</v>
      </c>
      <c r="AE118" s="70"/>
      <c r="AF118" s="74"/>
      <c r="AG118" s="71">
        <v>1120</v>
      </c>
    </row>
    <row r="119" spans="5:33">
      <c r="E119" s="73">
        <v>0.59321759259259255</v>
      </c>
      <c r="F119" s="71">
        <v>1130</v>
      </c>
      <c r="G119" s="99">
        <v>13.82</v>
      </c>
      <c r="H119" s="99">
        <v>8.01</v>
      </c>
      <c r="I119" s="99">
        <v>9.1</v>
      </c>
      <c r="J119" s="99">
        <v>13.88</v>
      </c>
      <c r="K119" s="99">
        <v>7.72</v>
      </c>
      <c r="L119" s="99">
        <v>9.18</v>
      </c>
      <c r="M119" s="59">
        <f t="shared" si="26"/>
        <v>13.850000000000001</v>
      </c>
      <c r="N119" s="59">
        <f t="shared" si="27"/>
        <v>7.8650000000000002</v>
      </c>
      <c r="O119" s="59">
        <f t="shared" si="28"/>
        <v>9.14</v>
      </c>
      <c r="P119" s="60">
        <f t="shared" si="29"/>
        <v>0.1823092759342565</v>
      </c>
      <c r="Q119" s="22">
        <f t="shared" si="30"/>
        <v>1.3645831365889203E-8</v>
      </c>
      <c r="R119" s="61">
        <f t="shared" si="31"/>
        <v>2.9026574758387182E-7</v>
      </c>
      <c r="S119" s="22">
        <f t="shared" si="32"/>
        <v>8.4254204220423989E-14</v>
      </c>
      <c r="T119" s="94">
        <v>298</v>
      </c>
      <c r="U119" s="59">
        <f t="shared" si="33"/>
        <v>286.85000000000002</v>
      </c>
      <c r="V119" s="63">
        <f t="shared" si="34"/>
        <v>0.65558081124175516</v>
      </c>
      <c r="W119" s="64">
        <f t="shared" si="35"/>
        <v>4.5246064600642013</v>
      </c>
      <c r="X119" s="65">
        <f t="shared" si="40"/>
        <v>-5.8899521733845605E-10</v>
      </c>
      <c r="Y119" s="66">
        <f t="shared" si="41"/>
        <v>-4.5980361661522377E-10</v>
      </c>
      <c r="Z119" s="66">
        <f t="shared" si="42"/>
        <v>-4.8814080714938767E-10</v>
      </c>
      <c r="AA119" s="67">
        <f t="shared" si="43"/>
        <v>-3.7485530449185815E-10</v>
      </c>
      <c r="AB119" s="68">
        <f t="shared" si="37"/>
        <v>1.3426390109941188E-8</v>
      </c>
      <c r="AC119" s="69"/>
      <c r="AD119" s="70">
        <f t="shared" si="36"/>
        <v>1.3426390109941188E-4</v>
      </c>
      <c r="AE119" s="70"/>
      <c r="AF119" s="74"/>
      <c r="AG119" s="71">
        <v>1130</v>
      </c>
    </row>
    <row r="120" spans="5:33">
      <c r="E120" s="73">
        <v>0.59333333333333327</v>
      </c>
      <c r="F120" s="71">
        <v>1140</v>
      </c>
      <c r="G120" s="99">
        <v>13.83</v>
      </c>
      <c r="H120" s="99">
        <v>8.0299999999999994</v>
      </c>
      <c r="I120" s="99">
        <v>9.31</v>
      </c>
      <c r="J120" s="99">
        <v>13.89</v>
      </c>
      <c r="K120" s="99">
        <v>7.74</v>
      </c>
      <c r="L120" s="99">
        <v>9.2799999999999994</v>
      </c>
      <c r="M120" s="59">
        <f t="shared" si="26"/>
        <v>13.86</v>
      </c>
      <c r="N120" s="59">
        <f t="shared" si="27"/>
        <v>7.8849999999999998</v>
      </c>
      <c r="O120" s="59">
        <f t="shared" si="28"/>
        <v>9.2949999999999999</v>
      </c>
      <c r="P120" s="60">
        <f t="shared" si="29"/>
        <v>0.18543212715089777</v>
      </c>
      <c r="Q120" s="22">
        <f t="shared" si="30"/>
        <v>1.3031667784522957E-8</v>
      </c>
      <c r="R120" s="61">
        <f t="shared" si="31"/>
        <v>3.0419823454468489E-7</v>
      </c>
      <c r="S120" s="22">
        <f t="shared" si="32"/>
        <v>9.2536565900103125E-14</v>
      </c>
      <c r="T120" s="94">
        <v>298</v>
      </c>
      <c r="U120" s="59">
        <f t="shared" si="33"/>
        <v>286.86</v>
      </c>
      <c r="V120" s="63">
        <f t="shared" si="34"/>
        <v>0.65497001320008796</v>
      </c>
      <c r="W120" s="64">
        <f t="shared" si="35"/>
        <v>4.5182474608301737</v>
      </c>
      <c r="X120" s="65">
        <f t="shared" si="40"/>
        <v>-4.2499823173132465E-10</v>
      </c>
      <c r="Y120" s="66">
        <f t="shared" si="41"/>
        <v>-3.2071404859696351E-10</v>
      </c>
      <c r="Z120" s="66">
        <f t="shared" si="42"/>
        <v>-3.4630283942015944E-10</v>
      </c>
      <c r="AA120" s="67">
        <f t="shared" si="43"/>
        <v>-2.5504971886846811E-10</v>
      </c>
      <c r="AB120" s="68">
        <f t="shared" si="37"/>
        <v>8.6601578276753128E-9</v>
      </c>
      <c r="AC120" s="69"/>
      <c r="AD120" s="70">
        <f t="shared" si="36"/>
        <v>8.6601578276753122E-5</v>
      </c>
      <c r="AE120" s="70"/>
      <c r="AF120" s="74"/>
      <c r="AG120" s="71">
        <v>1140</v>
      </c>
    </row>
    <row r="121" spans="5:33">
      <c r="E121" s="73">
        <v>0.5934490740740741</v>
      </c>
      <c r="F121" s="71">
        <v>1150</v>
      </c>
      <c r="G121" s="99">
        <v>13.84</v>
      </c>
      <c r="H121" s="99">
        <v>8.0399999999999991</v>
      </c>
      <c r="I121" s="99">
        <v>9.43</v>
      </c>
      <c r="J121" s="99">
        <v>13.89</v>
      </c>
      <c r="K121" s="99">
        <v>7.74</v>
      </c>
      <c r="L121" s="99">
        <v>9.35</v>
      </c>
      <c r="M121" s="59">
        <f t="shared" si="26"/>
        <v>13.865</v>
      </c>
      <c r="N121" s="59">
        <f t="shared" si="27"/>
        <v>7.89</v>
      </c>
      <c r="O121" s="59">
        <f t="shared" si="28"/>
        <v>9.39</v>
      </c>
      <c r="P121" s="60">
        <f t="shared" si="29"/>
        <v>0.18734309507028662</v>
      </c>
      <c r="Q121" s="22">
        <f t="shared" si="30"/>
        <v>1.288249551693135E-8</v>
      </c>
      <c r="R121" s="61">
        <f t="shared" si="31"/>
        <v>3.078485685979414E-7</v>
      </c>
      <c r="S121" s="22">
        <f t="shared" si="32"/>
        <v>9.4770741187801436E-14</v>
      </c>
      <c r="T121" s="94">
        <v>298</v>
      </c>
      <c r="U121" s="59">
        <f t="shared" si="33"/>
        <v>286.86500000000001</v>
      </c>
      <c r="V121" s="63">
        <f t="shared" si="34"/>
        <v>0.65466463014838494</v>
      </c>
      <c r="W121" s="64">
        <f t="shared" si="35"/>
        <v>4.5150714794324491</v>
      </c>
      <c r="X121" s="65">
        <f t="shared" si="40"/>
        <v>-2.6948277055119844E-10</v>
      </c>
      <c r="Y121" s="66">
        <f t="shared" si="41"/>
        <v>-2.0101576776779234E-10</v>
      </c>
      <c r="Z121" s="66">
        <f t="shared" si="42"/>
        <v>-2.1841105601035668E-10</v>
      </c>
      <c r="AA121" s="67">
        <f t="shared" si="43"/>
        <v>-1.5850016228128171E-10</v>
      </c>
      <c r="AB121" s="68">
        <f t="shared" si="37"/>
        <v>5.3033549499519286E-9</v>
      </c>
      <c r="AC121" s="69"/>
      <c r="AD121" s="70">
        <f t="shared" si="36"/>
        <v>5.3033549499519283E-5</v>
      </c>
      <c r="AE121" s="70"/>
      <c r="AF121" s="74"/>
      <c r="AG121" s="71">
        <v>1150</v>
      </c>
    </row>
    <row r="122" spans="5:33">
      <c r="E122" s="73">
        <v>0.59356481481481482</v>
      </c>
      <c r="F122" s="71">
        <v>1160</v>
      </c>
      <c r="G122" s="99">
        <v>13.85</v>
      </c>
      <c r="H122" s="99">
        <v>8.0500000000000007</v>
      </c>
      <c r="I122" s="99">
        <v>9.36</v>
      </c>
      <c r="J122" s="99">
        <v>13.91</v>
      </c>
      <c r="K122" s="99">
        <v>7.75</v>
      </c>
      <c r="L122" s="99">
        <v>9.33</v>
      </c>
      <c r="M122" s="59">
        <f t="shared" si="26"/>
        <v>13.879999999999999</v>
      </c>
      <c r="N122" s="59">
        <f t="shared" si="27"/>
        <v>7.9</v>
      </c>
      <c r="O122" s="59">
        <f t="shared" si="28"/>
        <v>9.3449999999999989</v>
      </c>
      <c r="P122" s="60">
        <f t="shared" si="29"/>
        <v>0.18649232360317539</v>
      </c>
      <c r="Q122" s="22">
        <f t="shared" si="30"/>
        <v>1.2589254117941638E-8</v>
      </c>
      <c r="R122" s="61">
        <f t="shared" si="31"/>
        <v>3.1541219930036066E-7</v>
      </c>
      <c r="S122" s="22">
        <f t="shared" si="32"/>
        <v>9.9484855467490432E-14</v>
      </c>
      <c r="T122" s="94">
        <v>298</v>
      </c>
      <c r="U122" s="59">
        <f t="shared" si="33"/>
        <v>286.88</v>
      </c>
      <c r="V122" s="63">
        <f t="shared" si="34"/>
        <v>0.65374854486313461</v>
      </c>
      <c r="W122" s="64">
        <f t="shared" si="35"/>
        <v>4.5055575864045441</v>
      </c>
      <c r="X122" s="65">
        <f t="shared" si="40"/>
        <v>-1.6984778512734551E-10</v>
      </c>
      <c r="Y122" s="66">
        <f t="shared" si="41"/>
        <v>-1.24658835008309E-10</v>
      </c>
      <c r="Z122" s="66">
        <f t="shared" si="42"/>
        <v>-1.3668160711175284E-10</v>
      </c>
      <c r="AA122" s="67">
        <f t="shared" si="43"/>
        <v>-9.7117978008202483E-11</v>
      </c>
      <c r="AB122" s="68">
        <f t="shared" si="37"/>
        <v>3.1919606493039734E-9</v>
      </c>
      <c r="AC122" s="69"/>
      <c r="AD122" s="70">
        <f t="shared" si="36"/>
        <v>3.1919606493039733E-5</v>
      </c>
      <c r="AE122" s="70"/>
      <c r="AF122" s="74"/>
      <c r="AG122" s="71">
        <v>1160</v>
      </c>
    </row>
    <row r="123" spans="5:33">
      <c r="E123" s="73">
        <v>0.59368055555555554</v>
      </c>
      <c r="F123" s="71">
        <v>1170</v>
      </c>
      <c r="G123" s="99">
        <v>13.87</v>
      </c>
      <c r="H123" s="99">
        <v>8.06</v>
      </c>
      <c r="I123" s="99">
        <v>9.33</v>
      </c>
      <c r="J123" s="99">
        <v>13.93</v>
      </c>
      <c r="K123" s="99">
        <v>7.76</v>
      </c>
      <c r="L123" s="99">
        <v>9.34</v>
      </c>
      <c r="M123" s="59">
        <f t="shared" si="26"/>
        <v>13.899999999999999</v>
      </c>
      <c r="N123" s="59">
        <f t="shared" si="27"/>
        <v>7.91</v>
      </c>
      <c r="O123" s="59">
        <f t="shared" si="28"/>
        <v>9.3350000000000009</v>
      </c>
      <c r="P123" s="60">
        <f t="shared" si="29"/>
        <v>0.18635544815732374</v>
      </c>
      <c r="Q123" s="22">
        <f t="shared" si="30"/>
        <v>1.2302687708123783E-8</v>
      </c>
      <c r="R123" s="61">
        <f t="shared" si="31"/>
        <v>3.2329596485360112E-7</v>
      </c>
      <c r="S123" s="22">
        <f t="shared" si="32"/>
        <v>1.0452028089062089E-13</v>
      </c>
      <c r="T123" s="94">
        <v>298</v>
      </c>
      <c r="U123" s="59">
        <f t="shared" si="33"/>
        <v>286.89999999999998</v>
      </c>
      <c r="V123" s="63">
        <f t="shared" si="34"/>
        <v>0.65252724682500618</v>
      </c>
      <c r="W123" s="64">
        <f t="shared" si="35"/>
        <v>4.492905114339945</v>
      </c>
      <c r="X123" s="65">
        <f t="shared" si="40"/>
        <v>-1.0508823825094908E-10</v>
      </c>
      <c r="Y123" s="66">
        <f t="shared" si="41"/>
        <v>-7.5652664748369963E-11</v>
      </c>
      <c r="Z123" s="66">
        <f t="shared" si="42"/>
        <v>-8.389766915463531E-11</v>
      </c>
      <c r="AA123" s="67">
        <f t="shared" si="43"/>
        <v>-5.8088192419006898E-11</v>
      </c>
      <c r="AB123" s="68">
        <f t="shared" si="37"/>
        <v>1.8758829036778593E-9</v>
      </c>
      <c r="AC123" s="69"/>
      <c r="AD123" s="70">
        <f t="shared" si="36"/>
        <v>1.8758829036778594E-5</v>
      </c>
      <c r="AE123" s="70"/>
      <c r="AF123" s="74"/>
      <c r="AG123" s="71">
        <v>1170</v>
      </c>
    </row>
    <row r="124" spans="5:33">
      <c r="E124" s="73">
        <v>0.59379629629629627</v>
      </c>
      <c r="F124" s="71">
        <v>1180</v>
      </c>
      <c r="G124" s="99">
        <v>13.88</v>
      </c>
      <c r="H124" s="99">
        <v>8.07</v>
      </c>
      <c r="I124" s="99">
        <v>9.3800000000000008</v>
      </c>
      <c r="J124" s="99">
        <v>13.94</v>
      </c>
      <c r="K124" s="99">
        <v>7.77</v>
      </c>
      <c r="L124" s="99">
        <v>9.3699999999999992</v>
      </c>
      <c r="M124" s="59">
        <f t="shared" si="26"/>
        <v>13.91</v>
      </c>
      <c r="N124" s="59">
        <f t="shared" si="27"/>
        <v>7.92</v>
      </c>
      <c r="O124" s="59">
        <f t="shared" si="28"/>
        <v>9.375</v>
      </c>
      <c r="P124" s="60">
        <f t="shared" si="29"/>
        <v>0.18718546612159259</v>
      </c>
      <c r="Q124" s="22">
        <f t="shared" si="30"/>
        <v>1.2022644346174099E-8</v>
      </c>
      <c r="R124" s="61">
        <f t="shared" si="31"/>
        <v>3.3110152634448763E-7</v>
      </c>
      <c r="S124" s="22">
        <f t="shared" si="32"/>
        <v>1.0962822074764944E-13</v>
      </c>
      <c r="T124" s="94">
        <v>298</v>
      </c>
      <c r="U124" s="59">
        <f t="shared" si="33"/>
        <v>286.91000000000003</v>
      </c>
      <c r="V124" s="63">
        <f t="shared" si="34"/>
        <v>0.65191666165687123</v>
      </c>
      <c r="W124" s="64">
        <f t="shared" si="35"/>
        <v>4.4865928681443856</v>
      </c>
      <c r="X124" s="65">
        <f t="shared" si="40"/>
        <v>-6.3363787563885712E-11</v>
      </c>
      <c r="Y124" s="66">
        <f t="shared" si="41"/>
        <v>-4.4638782947557391E-11</v>
      </c>
      <c r="Z124" s="66">
        <f t="shared" si="42"/>
        <v>-5.017231892073454E-11</v>
      </c>
      <c r="AA124" s="67">
        <f t="shared" si="43"/>
        <v>-3.3710354916557429E-11</v>
      </c>
      <c r="AB124" s="68">
        <f t="shared" si="37"/>
        <v>1.0720877395512517E-9</v>
      </c>
      <c r="AC124" s="69"/>
      <c r="AD124" s="70">
        <f t="shared" si="36"/>
        <v>1.0720877395512517E-5</v>
      </c>
      <c r="AE124" s="70"/>
      <c r="AF124" s="74"/>
      <c r="AG124" s="71">
        <v>1180</v>
      </c>
    </row>
    <row r="125" spans="5:33">
      <c r="E125" s="73">
        <v>0.59391203703703699</v>
      </c>
      <c r="F125" s="71">
        <v>1190</v>
      </c>
      <c r="G125" s="99">
        <v>13.9</v>
      </c>
      <c r="H125" s="99">
        <v>8.08</v>
      </c>
      <c r="I125" s="99">
        <v>9.33</v>
      </c>
      <c r="J125" s="99">
        <v>13.96</v>
      </c>
      <c r="K125" s="99">
        <v>7.78</v>
      </c>
      <c r="L125" s="99">
        <v>9.33</v>
      </c>
      <c r="M125" s="59">
        <f t="shared" si="26"/>
        <v>13.93</v>
      </c>
      <c r="N125" s="59">
        <f t="shared" si="27"/>
        <v>7.93</v>
      </c>
      <c r="O125" s="59">
        <f t="shared" si="28"/>
        <v>9.33</v>
      </c>
      <c r="P125" s="60">
        <f t="shared" si="29"/>
        <v>0.18634969389851747</v>
      </c>
      <c r="Q125" s="22">
        <f t="shared" si="30"/>
        <v>1.1748975549395268E-8</v>
      </c>
      <c r="R125" s="61">
        <f t="shared" si="31"/>
        <v>3.3937744849908459E-7</v>
      </c>
      <c r="S125" s="22">
        <f t="shared" si="32"/>
        <v>1.151770525497488E-13</v>
      </c>
      <c r="T125" s="94">
        <v>298</v>
      </c>
      <c r="U125" s="59">
        <f t="shared" si="33"/>
        <v>286.93</v>
      </c>
      <c r="V125" s="63">
        <f t="shared" si="34"/>
        <v>0.65069561900021455</v>
      </c>
      <c r="W125" s="64">
        <f t="shared" si="35"/>
        <v>4.4739962835324647</v>
      </c>
      <c r="X125" s="65">
        <f t="shared" si="40"/>
        <v>-3.6839086871650936E-11</v>
      </c>
      <c r="Y125" s="66">
        <f t="shared" si="41"/>
        <v>-2.5420539525829871E-11</v>
      </c>
      <c r="Z125" s="66">
        <f t="shared" si="42"/>
        <v>-2.8959802698747763E-11</v>
      </c>
      <c r="AA125" s="67">
        <f t="shared" si="43"/>
        <v>-1.8886476949836728E-11</v>
      </c>
      <c r="AB125" s="68">
        <f t="shared" si="37"/>
        <v>5.9426049585620856E-10</v>
      </c>
      <c r="AC125" s="69"/>
      <c r="AD125" s="70">
        <f t="shared" si="36"/>
        <v>5.9426049585620852E-6</v>
      </c>
      <c r="AE125" s="70"/>
      <c r="AF125" s="74"/>
      <c r="AG125" s="71">
        <v>1190</v>
      </c>
    </row>
    <row r="126" spans="5:33">
      <c r="E126" s="73">
        <v>0.59402777777777782</v>
      </c>
      <c r="F126" s="71">
        <v>1200</v>
      </c>
      <c r="G126" s="99">
        <v>13.91</v>
      </c>
      <c r="H126" s="99">
        <v>8.08</v>
      </c>
      <c r="I126" s="99">
        <v>9.11</v>
      </c>
      <c r="J126" s="99">
        <v>13.96</v>
      </c>
      <c r="K126" s="99">
        <v>7.78</v>
      </c>
      <c r="L126" s="99">
        <v>9.2100000000000009</v>
      </c>
      <c r="M126" s="59">
        <f t="shared" si="26"/>
        <v>13.935</v>
      </c>
      <c r="N126" s="59">
        <f t="shared" si="27"/>
        <v>7.93</v>
      </c>
      <c r="O126" s="59">
        <f t="shared" si="28"/>
        <v>9.16</v>
      </c>
      <c r="P126" s="60">
        <f t="shared" si="29"/>
        <v>0.18296965496371875</v>
      </c>
      <c r="Q126" s="22">
        <f t="shared" si="30"/>
        <v>1.1748975549395268E-8</v>
      </c>
      <c r="R126" s="61">
        <f t="shared" si="31"/>
        <v>3.3951848912809757E-7</v>
      </c>
      <c r="S126" s="22">
        <f t="shared" si="32"/>
        <v>1.1527280445982611E-13</v>
      </c>
      <c r="T126" s="94">
        <v>298</v>
      </c>
      <c r="U126" s="59">
        <f t="shared" si="33"/>
        <v>286.935</v>
      </c>
      <c r="V126" s="63">
        <f t="shared" si="34"/>
        <v>0.65039038493272472</v>
      </c>
      <c r="W126" s="64">
        <f t="shared" si="35"/>
        <v>4.4708529410387436</v>
      </c>
      <c r="X126" s="65">
        <f t="shared" si="40"/>
        <v>-1.9514476772144262E-11</v>
      </c>
      <c r="Y126" s="66">
        <f t="shared" si="41"/>
        <v>-1.3566415553990453E-11</v>
      </c>
      <c r="Z126" s="66">
        <f t="shared" si="42"/>
        <v>-1.5379399456556948E-11</v>
      </c>
      <c r="AA126" s="67">
        <f t="shared" si="43"/>
        <v>-1.0139118105431668E-11</v>
      </c>
      <c r="AB126" s="68">
        <f t="shared" si="37"/>
        <v>3.2011674873847147E-10</v>
      </c>
      <c r="AC126" s="75"/>
      <c r="AD126" s="70">
        <f t="shared" si="36"/>
        <v>3.2011674873847146E-6</v>
      </c>
      <c r="AE126" s="70"/>
      <c r="AF126" s="74"/>
      <c r="AG126" s="71">
        <v>1200</v>
      </c>
    </row>
    <row r="127" spans="5:33">
      <c r="E127" s="73">
        <v>0.59414351851851854</v>
      </c>
      <c r="F127" s="71">
        <v>1210</v>
      </c>
      <c r="G127" s="99">
        <v>13.92</v>
      </c>
      <c r="H127" s="99">
        <v>8.09</v>
      </c>
      <c r="I127" s="99">
        <v>8.92</v>
      </c>
      <c r="J127" s="99">
        <v>13.97</v>
      </c>
      <c r="K127" s="99">
        <v>7.79</v>
      </c>
      <c r="L127" s="99">
        <v>9.1</v>
      </c>
      <c r="M127" s="59">
        <f t="shared" si="26"/>
        <v>13.945</v>
      </c>
      <c r="N127" s="59">
        <f t="shared" si="27"/>
        <v>7.9399999999999995</v>
      </c>
      <c r="O127" s="59">
        <f t="shared" si="28"/>
        <v>9.01</v>
      </c>
      <c r="P127" s="60">
        <f t="shared" si="29"/>
        <v>0.18000373084403096</v>
      </c>
      <c r="Q127" s="22">
        <f t="shared" si="30"/>
        <v>1.14815362149688E-8</v>
      </c>
      <c r="R127" s="61">
        <f t="shared" si="31"/>
        <v>3.4771572241364847E-7</v>
      </c>
      <c r="S127" s="22">
        <f t="shared" si="32"/>
        <v>1.2090622361364545E-13</v>
      </c>
      <c r="T127" s="94">
        <v>298</v>
      </c>
      <c r="U127" s="59">
        <f t="shared" si="33"/>
        <v>286.94499999999999</v>
      </c>
      <c r="V127" s="63">
        <f t="shared" si="34"/>
        <v>0.64977994870985889</v>
      </c>
      <c r="W127" s="64">
        <f t="shared" si="35"/>
        <v>4.464573207911422</v>
      </c>
      <c r="X127" s="65">
        <f t="shared" si="40"/>
        <v>-1.0973656991766814E-11</v>
      </c>
      <c r="Y127" s="66">
        <f t="shared" si="41"/>
        <v>-7.5174115918368991E-12</v>
      </c>
      <c r="Z127" s="66">
        <f t="shared" si="42"/>
        <v>-8.6059850977792791E-12</v>
      </c>
      <c r="AA127" s="67">
        <f t="shared" si="43"/>
        <v>-5.5526024739554221E-12</v>
      </c>
      <c r="AB127" s="68">
        <f t="shared" si="37"/>
        <v>1.7420804057402087E-10</v>
      </c>
      <c r="AC127" s="69"/>
      <c r="AD127" s="70">
        <f t="shared" si="36"/>
        <v>1.7420804057402087E-6</v>
      </c>
      <c r="AE127" s="70"/>
      <c r="AF127" s="74"/>
      <c r="AG127" s="71">
        <v>1210</v>
      </c>
    </row>
    <row r="128" spans="5:33">
      <c r="E128" s="73">
        <v>0.59425925925925926</v>
      </c>
      <c r="F128" s="71">
        <v>1220</v>
      </c>
      <c r="G128" s="99">
        <v>13.93</v>
      </c>
      <c r="H128" s="99">
        <v>8.09</v>
      </c>
      <c r="I128" s="99">
        <v>8.91</v>
      </c>
      <c r="J128" s="99">
        <v>13.98</v>
      </c>
      <c r="K128" s="99">
        <v>7.79</v>
      </c>
      <c r="L128" s="99">
        <v>9.0299999999999994</v>
      </c>
      <c r="M128" s="59">
        <f t="shared" si="26"/>
        <v>13.955</v>
      </c>
      <c r="N128" s="59">
        <f t="shared" si="27"/>
        <v>7.9399999999999995</v>
      </c>
      <c r="O128" s="59">
        <f t="shared" si="28"/>
        <v>8.9699999999999989</v>
      </c>
      <c r="P128" s="60">
        <f t="shared" si="29"/>
        <v>0.17923478166503679</v>
      </c>
      <c r="Q128" s="22">
        <f t="shared" si="30"/>
        <v>1.14815362149688E-8</v>
      </c>
      <c r="R128" s="61">
        <f t="shared" si="31"/>
        <v>3.4800479427169611E-7</v>
      </c>
      <c r="S128" s="22">
        <f t="shared" si="32"/>
        <v>1.2110733683608553E-13</v>
      </c>
      <c r="T128" s="94">
        <v>298</v>
      </c>
      <c r="U128" s="59">
        <f t="shared" si="33"/>
        <v>286.95499999999998</v>
      </c>
      <c r="V128" s="63">
        <f t="shared" si="34"/>
        <v>0.64916955503277385</v>
      </c>
      <c r="W128" s="64">
        <f t="shared" si="35"/>
        <v>4.4583027320183053</v>
      </c>
      <c r="X128" s="65">
        <f t="shared" si="40"/>
        <v>-5.8460642216474126E-12</v>
      </c>
      <c r="Y128" s="66">
        <f t="shared" si="41"/>
        <v>-4.0070302700199833E-12</v>
      </c>
      <c r="Z128" s="66">
        <f t="shared" si="42"/>
        <v>-4.585546986055194E-12</v>
      </c>
      <c r="AA128" s="67">
        <f t="shared" si="43"/>
        <v>-2.9610543160388397E-12</v>
      </c>
      <c r="AB128" s="68">
        <f t="shared" si="37"/>
        <v>9.2919619165763538E-11</v>
      </c>
      <c r="AC128" s="69"/>
      <c r="AD128" s="70">
        <f t="shared" si="36"/>
        <v>9.2919619165763541E-7</v>
      </c>
      <c r="AE128" s="70"/>
      <c r="AF128" s="74"/>
      <c r="AG128" s="71">
        <v>1220</v>
      </c>
    </row>
    <row r="129" spans="5:33">
      <c r="E129" s="73">
        <v>0.59437499999999999</v>
      </c>
      <c r="F129" s="71">
        <v>1230</v>
      </c>
      <c r="G129" s="99">
        <v>13.94</v>
      </c>
      <c r="H129" s="99">
        <v>8.1</v>
      </c>
      <c r="I129" s="99">
        <v>8.85</v>
      </c>
      <c r="J129" s="99">
        <v>14</v>
      </c>
      <c r="K129" s="99">
        <v>7.79</v>
      </c>
      <c r="L129" s="99">
        <v>8.9499999999999993</v>
      </c>
      <c r="M129" s="59">
        <f t="shared" si="26"/>
        <v>13.969999999999999</v>
      </c>
      <c r="N129" s="59">
        <f t="shared" si="27"/>
        <v>7.9450000000000003</v>
      </c>
      <c r="O129" s="59">
        <f t="shared" si="28"/>
        <v>8.8999999999999986</v>
      </c>
      <c r="P129" s="60">
        <f t="shared" si="29"/>
        <v>0.17788100586075778</v>
      </c>
      <c r="Q129" s="22">
        <f t="shared" si="30"/>
        <v>1.1350108156723125E-8</v>
      </c>
      <c r="R129" s="61">
        <f t="shared" si="31"/>
        <v>3.5247358447590584E-7</v>
      </c>
      <c r="S129" s="22">
        <f t="shared" si="32"/>
        <v>1.2423762775329354E-13</v>
      </c>
      <c r="T129" s="94">
        <v>298</v>
      </c>
      <c r="U129" s="59">
        <f t="shared" si="33"/>
        <v>286.97000000000003</v>
      </c>
      <c r="V129" s="63">
        <f t="shared" si="34"/>
        <v>0.64825404428075351</v>
      </c>
      <c r="W129" s="64">
        <f t="shared" si="35"/>
        <v>4.4489143442723256</v>
      </c>
      <c r="X129" s="65">
        <f t="shared" si="40"/>
        <v>-3.1837283912970002E-12</v>
      </c>
      <c r="Y129" s="66">
        <f t="shared" si="41"/>
        <v>-2.1619242281613681E-12</v>
      </c>
      <c r="Z129" s="66">
        <f t="shared" si="42"/>
        <v>-2.4898679530894754E-12</v>
      </c>
      <c r="AA129" s="67">
        <f t="shared" si="43"/>
        <v>-1.5855032116117626E-12</v>
      </c>
      <c r="AB129" s="68">
        <f t="shared" si="37"/>
        <v>4.9599164082702704E-11</v>
      </c>
      <c r="AC129" s="69"/>
      <c r="AD129" s="70">
        <f t="shared" si="36"/>
        <v>4.9599164082702704E-7</v>
      </c>
      <c r="AE129" s="70"/>
      <c r="AF129" s="74"/>
      <c r="AG129" s="71">
        <v>1230</v>
      </c>
    </row>
    <row r="130" spans="5:33">
      <c r="E130" s="73">
        <v>0.59449074074074071</v>
      </c>
      <c r="F130" s="71">
        <v>1240</v>
      </c>
      <c r="G130" s="99">
        <v>13.95</v>
      </c>
      <c r="H130" s="99">
        <v>8.1</v>
      </c>
      <c r="I130" s="99">
        <v>8.92</v>
      </c>
      <c r="J130" s="99">
        <v>14.01</v>
      </c>
      <c r="K130" s="99">
        <v>7.8</v>
      </c>
      <c r="L130" s="99">
        <v>8.92</v>
      </c>
      <c r="M130" s="59">
        <f t="shared" si="26"/>
        <v>13.98</v>
      </c>
      <c r="N130" s="59">
        <f t="shared" si="27"/>
        <v>7.9499999999999993</v>
      </c>
      <c r="O130" s="59">
        <f t="shared" si="28"/>
        <v>8.92</v>
      </c>
      <c r="P130" s="60">
        <f t="shared" si="29"/>
        <v>0.17831077499997344</v>
      </c>
      <c r="Q130" s="22">
        <f t="shared" si="30"/>
        <v>1.122018454301965E-8</v>
      </c>
      <c r="R130" s="61">
        <f t="shared" si="31"/>
        <v>3.5685145660587908E-7</v>
      </c>
      <c r="S130" s="22">
        <f t="shared" si="32"/>
        <v>1.273429620817376E-13</v>
      </c>
      <c r="T130" s="94">
        <v>298</v>
      </c>
      <c r="U130" s="59">
        <f t="shared" si="33"/>
        <v>286.98</v>
      </c>
      <c r="V130" s="63">
        <f t="shared" si="34"/>
        <v>0.64764375694866239</v>
      </c>
      <c r="W130" s="64">
        <f t="shared" si="35"/>
        <v>4.4426669490615476</v>
      </c>
      <c r="X130" s="65">
        <f t="shared" si="40"/>
        <v>-1.7267187485923545E-12</v>
      </c>
      <c r="Y130" s="66">
        <f t="shared" si="41"/>
        <v>-1.1565106807472942E-12</v>
      </c>
      <c r="Z130" s="66">
        <f t="shared" si="42"/>
        <v>-1.3448084222878043E-12</v>
      </c>
      <c r="AA130" s="67">
        <f t="shared" si="43"/>
        <v>-8.3853633588661853E-13</v>
      </c>
      <c r="AB130" s="68">
        <f t="shared" si="37"/>
        <v>2.6144470807018717E-11</v>
      </c>
      <c r="AC130" s="69"/>
      <c r="AD130" s="70">
        <f t="shared" si="36"/>
        <v>2.6144470807018718E-7</v>
      </c>
      <c r="AE130" s="70"/>
      <c r="AF130" s="74"/>
      <c r="AG130" s="71">
        <v>1240</v>
      </c>
    </row>
    <row r="131" spans="5:33">
      <c r="E131" s="73">
        <v>0.59460648148148143</v>
      </c>
      <c r="F131" s="71">
        <v>1250</v>
      </c>
      <c r="G131" s="99">
        <v>13.96</v>
      </c>
      <c r="H131" s="99">
        <v>8.11</v>
      </c>
      <c r="I131" s="99">
        <v>8.7799999999999994</v>
      </c>
      <c r="J131" s="99">
        <v>14.02</v>
      </c>
      <c r="K131" s="99">
        <v>7.8</v>
      </c>
      <c r="L131" s="99">
        <v>8.8699999999999992</v>
      </c>
      <c r="M131" s="59">
        <f t="shared" si="26"/>
        <v>13.99</v>
      </c>
      <c r="N131" s="59">
        <f t="shared" si="27"/>
        <v>7.9550000000000001</v>
      </c>
      <c r="O131" s="59">
        <f t="shared" si="28"/>
        <v>8.8249999999999993</v>
      </c>
      <c r="P131" s="60">
        <f t="shared" si="29"/>
        <v>0.17644145192704311</v>
      </c>
      <c r="Q131" s="22">
        <f t="shared" si="30"/>
        <v>1.1091748152623987E-8</v>
      </c>
      <c r="R131" s="61">
        <f t="shared" si="31"/>
        <v>3.6128370377339111E-7</v>
      </c>
      <c r="S131" s="22">
        <f t="shared" si="32"/>
        <v>1.3052591461221941E-13</v>
      </c>
      <c r="T131" s="94">
        <v>298</v>
      </c>
      <c r="U131" s="59">
        <f t="shared" si="33"/>
        <v>286.99</v>
      </c>
      <c r="V131" s="63">
        <f t="shared" si="34"/>
        <v>0.64703351214678695</v>
      </c>
      <c r="W131" s="64">
        <f t="shared" si="35"/>
        <v>4.4364287612226301</v>
      </c>
      <c r="X131" s="65">
        <f t="shared" si="40"/>
        <v>-9.0768851649277334E-13</v>
      </c>
      <c r="Y131" s="66">
        <f t="shared" si="41"/>
        <v>-6.0324714352941606E-13</v>
      </c>
      <c r="Z131" s="66">
        <f t="shared" si="42"/>
        <v>-7.0535766700495678E-13</v>
      </c>
      <c r="AA131" s="67">
        <f t="shared" si="43"/>
        <v>-4.3453048337595953E-13</v>
      </c>
      <c r="AB131" s="68">
        <f t="shared" si="37"/>
        <v>1.353131532277015E-11</v>
      </c>
      <c r="AC131" s="69"/>
      <c r="AD131" s="70">
        <f t="shared" si="36"/>
        <v>1.353131532277015E-7</v>
      </c>
      <c r="AE131" s="70"/>
      <c r="AF131" s="74"/>
      <c r="AG131" s="71">
        <v>1250</v>
      </c>
    </row>
    <row r="132" spans="5:33">
      <c r="E132" s="73">
        <v>0.59472222222222226</v>
      </c>
      <c r="F132" s="71">
        <v>1260</v>
      </c>
      <c r="G132" s="99">
        <v>13.97</v>
      </c>
      <c r="H132" s="99">
        <v>8.1199999999999992</v>
      </c>
      <c r="I132" s="99">
        <v>8.86</v>
      </c>
      <c r="J132" s="99">
        <v>14.04</v>
      </c>
      <c r="K132" s="99">
        <v>7.81</v>
      </c>
      <c r="L132" s="99">
        <v>8.8000000000000007</v>
      </c>
      <c r="M132" s="59">
        <f t="shared" si="26"/>
        <v>14.004999999999999</v>
      </c>
      <c r="N132" s="59">
        <f t="shared" si="27"/>
        <v>7.9649999999999999</v>
      </c>
      <c r="O132" s="59">
        <f t="shared" si="28"/>
        <v>8.83</v>
      </c>
      <c r="P132" s="60">
        <f t="shared" si="29"/>
        <v>0.17658605280974254</v>
      </c>
      <c r="Q132" s="22">
        <f t="shared" si="30"/>
        <v>1.0839269140212012E-8</v>
      </c>
      <c r="R132" s="61">
        <f t="shared" si="31"/>
        <v>3.7016019953424238E-7</v>
      </c>
      <c r="S132" s="22">
        <f t="shared" si="32"/>
        <v>1.3701857331923013E-13</v>
      </c>
      <c r="T132" s="94">
        <v>298</v>
      </c>
      <c r="U132" s="59">
        <f t="shared" si="33"/>
        <v>287.005</v>
      </c>
      <c r="V132" s="63">
        <f t="shared" si="34"/>
        <v>0.64611822467840507</v>
      </c>
      <c r="W132" s="64">
        <f t="shared" si="35"/>
        <v>4.4270887122414901</v>
      </c>
      <c r="X132" s="65">
        <f t="shared" si="40"/>
        <v>-4.8958252348114278E-13</v>
      </c>
      <c r="Y132" s="66">
        <f t="shared" si="41"/>
        <v>-3.1670182960481082E-13</v>
      </c>
      <c r="Z132" s="66">
        <f t="shared" si="42"/>
        <v>-3.7774921769915562E-13</v>
      </c>
      <c r="AA132" s="67">
        <f t="shared" si="43"/>
        <v>-2.2280197583119388E-13</v>
      </c>
      <c r="AB132" s="68">
        <f t="shared" si="37"/>
        <v>6.9322676212077115E-12</v>
      </c>
      <c r="AC132" s="69"/>
      <c r="AD132" s="70">
        <f t="shared" si="36"/>
        <v>6.9322676212077112E-8</v>
      </c>
      <c r="AE132" s="70"/>
      <c r="AF132" s="74"/>
      <c r="AG132" s="71">
        <v>1260</v>
      </c>
    </row>
    <row r="133" spans="5:33">
      <c r="E133" s="73">
        <v>0.59483796296296299</v>
      </c>
      <c r="F133" s="71">
        <v>1270</v>
      </c>
      <c r="G133" s="99">
        <v>13.99</v>
      </c>
      <c r="H133" s="99">
        <v>8.1199999999999992</v>
      </c>
      <c r="I133" s="99">
        <v>8.83</v>
      </c>
      <c r="J133" s="99">
        <v>14.05</v>
      </c>
      <c r="K133" s="99">
        <v>7.81</v>
      </c>
      <c r="L133" s="99">
        <v>8.8699999999999992</v>
      </c>
      <c r="M133" s="59">
        <f t="shared" si="26"/>
        <v>14.02</v>
      </c>
      <c r="N133" s="59">
        <f t="shared" si="27"/>
        <v>7.9649999999999999</v>
      </c>
      <c r="O133" s="59">
        <f t="shared" si="28"/>
        <v>8.85</v>
      </c>
      <c r="P133" s="60">
        <f t="shared" si="29"/>
        <v>0.17703077899611014</v>
      </c>
      <c r="Q133" s="22">
        <f t="shared" si="30"/>
        <v>1.0839269140212012E-8</v>
      </c>
      <c r="R133" s="61">
        <f t="shared" si="31"/>
        <v>3.7062189191295683E-7</v>
      </c>
      <c r="S133" s="22">
        <f t="shared" si="32"/>
        <v>1.3736058676513946E-13</v>
      </c>
      <c r="T133" s="94">
        <v>298</v>
      </c>
      <c r="U133" s="59">
        <f t="shared" si="33"/>
        <v>287.02</v>
      </c>
      <c r="V133" s="63">
        <f t="shared" si="34"/>
        <v>0.64520303287800485</v>
      </c>
      <c r="W133" s="64">
        <f t="shared" si="35"/>
        <v>4.4177693001025506</v>
      </c>
      <c r="X133" s="65">
        <f t="shared" si="40"/>
        <v>-2.4397795503199181E-13</v>
      </c>
      <c r="Y133" s="66">
        <f t="shared" si="41"/>
        <v>-1.5720958350410287E-13</v>
      </c>
      <c r="Z133" s="66">
        <f t="shared" si="42"/>
        <v>-1.8806790550542696E-13</v>
      </c>
      <c r="AA133" s="67">
        <f t="shared" si="43"/>
        <v>-1.1020893565294964E-13</v>
      </c>
      <c r="AB133" s="68">
        <f t="shared" si="37"/>
        <v>3.4301232980072765E-12</v>
      </c>
      <c r="AC133" s="69"/>
      <c r="AD133" s="70">
        <f t="shared" si="36"/>
        <v>3.4301232980072764E-8</v>
      </c>
      <c r="AE133" s="70"/>
      <c r="AF133" s="74"/>
      <c r="AG133" s="71">
        <v>1270</v>
      </c>
    </row>
    <row r="134" spans="5:33">
      <c r="E134" s="73">
        <v>0.59495370370370371</v>
      </c>
      <c r="F134" s="71">
        <v>1280</v>
      </c>
      <c r="G134" s="99">
        <v>14</v>
      </c>
      <c r="H134" s="99">
        <v>8.1300000000000008</v>
      </c>
      <c r="I134" s="99">
        <v>8.93</v>
      </c>
      <c r="J134" s="99">
        <v>14.07</v>
      </c>
      <c r="K134" s="99">
        <v>7.82</v>
      </c>
      <c r="L134" s="99">
        <v>8.83</v>
      </c>
      <c r="M134" s="59">
        <f t="shared" si="26"/>
        <v>14.035</v>
      </c>
      <c r="N134" s="59">
        <f t="shared" si="27"/>
        <v>7.9750000000000005</v>
      </c>
      <c r="O134" s="59">
        <f t="shared" si="28"/>
        <v>8.879999999999999</v>
      </c>
      <c r="P134" s="60">
        <f t="shared" si="29"/>
        <v>0.17767581554976097</v>
      </c>
      <c r="Q134" s="22">
        <f t="shared" si="30"/>
        <v>1.0592537251772868E-8</v>
      </c>
      <c r="R134" s="61">
        <f t="shared" si="31"/>
        <v>3.7972782062793581E-7</v>
      </c>
      <c r="S134" s="22">
        <f t="shared" si="32"/>
        <v>1.4419321775884179E-13</v>
      </c>
      <c r="T134" s="94">
        <v>298</v>
      </c>
      <c r="U134" s="59">
        <f t="shared" si="33"/>
        <v>287.03500000000003</v>
      </c>
      <c r="V134" s="63">
        <f t="shared" si="34"/>
        <v>0.6442879367305836</v>
      </c>
      <c r="W134" s="64">
        <f t="shared" si="35"/>
        <v>4.4084704771096401</v>
      </c>
      <c r="X134" s="65">
        <f t="shared" ref="X134:X165" si="44">-($B$2/W134)*P134*S134*AB134</f>
        <v>-1.2682904993891703E-13</v>
      </c>
      <c r="Y134" s="66">
        <f t="shared" ref="Y134:Y165" si="45">-(AB134+(5*X134))*$B$2*S134*P134/W134</f>
        <v>-7.9207126934379853E-14</v>
      </c>
      <c r="Z134" s="66">
        <f t="shared" ref="Z134:Z165" si="46">-(AB134+5*Y134)*$B$2*P134*S134/W134</f>
        <v>-9.7088263406996347E-14</v>
      </c>
      <c r="AA134" s="67">
        <f t="shared" ref="AA134:AA165" si="47">-(AB134+(10*Z134))*$B$2*P134*S134/W134</f>
        <v>-5.3919415957759386E-14</v>
      </c>
      <c r="AB134" s="68">
        <f t="shared" si="37"/>
        <v>1.6888868501672812E-12</v>
      </c>
      <c r="AC134" s="69"/>
      <c r="AD134" s="70">
        <f t="shared" si="36"/>
        <v>1.6888868501672813E-8</v>
      </c>
      <c r="AE134" s="70"/>
      <c r="AF134" s="74"/>
      <c r="AG134" s="71">
        <v>1280</v>
      </c>
    </row>
    <row r="135" spans="5:33">
      <c r="E135" s="73">
        <v>0.59506944444444443</v>
      </c>
      <c r="F135" s="71">
        <v>1290</v>
      </c>
      <c r="G135" s="99">
        <v>14.02</v>
      </c>
      <c r="H135" s="99">
        <v>8.14</v>
      </c>
      <c r="I135" s="99">
        <v>8.7899999999999991</v>
      </c>
      <c r="J135" s="99">
        <v>14.08</v>
      </c>
      <c r="K135" s="99">
        <v>7.83</v>
      </c>
      <c r="L135" s="99">
        <v>8.82</v>
      </c>
      <c r="M135" s="59">
        <f t="shared" ref="M135:M162" si="48">(J135+G135)/2</f>
        <v>14.05</v>
      </c>
      <c r="N135" s="59">
        <f t="shared" ref="N135:N162" si="49">(H135+K135)/2</f>
        <v>7.9850000000000003</v>
      </c>
      <c r="O135" s="59">
        <f t="shared" ref="O135:O162" si="50">(L135+I135)/2</f>
        <v>8.8049999999999997</v>
      </c>
      <c r="P135" s="60">
        <f t="shared" ref="P135:P162" si="51">((O135/32000)*(1/((-0.026*M135+1.9067)/1000)))/1.013</f>
        <v>0.17621975048388083</v>
      </c>
      <c r="Q135" s="22">
        <f t="shared" ref="Q135:Q162" si="52">POWER(10, -N135)</f>
        <v>1.0351421666793418E-8</v>
      </c>
      <c r="R135" s="61">
        <f t="shared" ref="R135:R162" si="53">(0.00000000000001*(0.1253*EXP(0.0831*M135)))/Q135</f>
        <v>3.8905747584038164E-7</v>
      </c>
      <c r="S135" s="22">
        <f t="shared" ref="S135:S162" si="54">POWER(R135, 2)</f>
        <v>1.5136571950728914E-13</v>
      </c>
      <c r="T135" s="94">
        <v>298</v>
      </c>
      <c r="U135" s="59">
        <f t="shared" ref="U135:U162" si="55">273+M135</f>
        <v>287.05</v>
      </c>
      <c r="V135" s="63">
        <f t="shared" ref="V135:V162" si="56">((1/U135)-(1/298))*5026</f>
        <v>0.64337293622115155</v>
      </c>
      <c r="W135" s="64">
        <f t="shared" ref="W135:W162" si="57">POWER(10,V135)</f>
        <v>4.3991921956816737</v>
      </c>
      <c r="X135" s="65">
        <f t="shared" si="44"/>
        <v>-6.2679522025784873E-14</v>
      </c>
      <c r="Y135" s="66">
        <f t="shared" si="45"/>
        <v>-3.8124641443423205E-14</v>
      </c>
      <c r="Z135" s="66">
        <f t="shared" si="46"/>
        <v>-4.7744085576484817E-14</v>
      </c>
      <c r="AA135" s="67">
        <f t="shared" si="47"/>
        <v>-2.5271760066069759E-14</v>
      </c>
      <c r="AB135" s="68">
        <f t="shared" si="37"/>
        <v>7.9998810586823699E-13</v>
      </c>
      <c r="AC135" s="69"/>
      <c r="AD135" s="70">
        <f t="shared" ref="AD135:AD162" si="58">AB135*10000</f>
        <v>7.9998810586823704E-9</v>
      </c>
      <c r="AE135" s="70"/>
      <c r="AF135" s="74"/>
      <c r="AG135" s="71">
        <v>1290</v>
      </c>
    </row>
    <row r="136" spans="5:33">
      <c r="E136" s="73">
        <v>0.59518518518518515</v>
      </c>
      <c r="F136" s="71">
        <v>1300</v>
      </c>
      <c r="G136" s="99">
        <v>14.03</v>
      </c>
      <c r="H136" s="99">
        <v>8.15</v>
      </c>
      <c r="I136" s="99">
        <v>8.82</v>
      </c>
      <c r="J136" s="99">
        <v>14.09</v>
      </c>
      <c r="K136" s="99">
        <v>7.83</v>
      </c>
      <c r="L136" s="99">
        <v>8.85</v>
      </c>
      <c r="M136" s="59">
        <f t="shared" si="48"/>
        <v>14.059999999999999</v>
      </c>
      <c r="N136" s="59">
        <f t="shared" si="49"/>
        <v>7.99</v>
      </c>
      <c r="O136" s="59">
        <f t="shared" si="50"/>
        <v>8.8350000000000009</v>
      </c>
      <c r="P136" s="60">
        <f t="shared" si="51"/>
        <v>0.17684998916392977</v>
      </c>
      <c r="Q136" s="22">
        <f t="shared" si="52"/>
        <v>1.0232929922807522E-8</v>
      </c>
      <c r="R136" s="61">
        <f t="shared" si="53"/>
        <v>3.9388973549176047E-7</v>
      </c>
      <c r="S136" s="22">
        <f t="shared" si="54"/>
        <v>1.5514912372576903E-13</v>
      </c>
      <c r="T136" s="94">
        <v>298</v>
      </c>
      <c r="U136" s="59">
        <f t="shared" si="55"/>
        <v>287.06</v>
      </c>
      <c r="V136" s="63">
        <f t="shared" si="56"/>
        <v>0.64276298900634388</v>
      </c>
      <c r="W136" s="64">
        <f t="shared" si="57"/>
        <v>4.3930180632652984</v>
      </c>
      <c r="X136" s="65">
        <f t="shared" si="44"/>
        <v>-2.9634372087896186E-14</v>
      </c>
      <c r="Y136" s="66">
        <f t="shared" si="45"/>
        <v>-1.7675503870795642E-14</v>
      </c>
      <c r="Z136" s="66">
        <f t="shared" si="46"/>
        <v>-2.2501471791080683E-14</v>
      </c>
      <c r="AA136" s="67">
        <f t="shared" si="47"/>
        <v>-1.1473559701373795E-14</v>
      </c>
      <c r="AB136" s="68">
        <f t="shared" ref="AB136:AB162" si="59">AB135+10*(0.166666666666666*(X135+2*Y135+2*Z135+AA135))</f>
        <v>3.6717354564878766E-13</v>
      </c>
      <c r="AC136" s="69"/>
      <c r="AD136" s="70">
        <f t="shared" si="58"/>
        <v>3.6717354564878768E-9</v>
      </c>
      <c r="AE136" s="70"/>
      <c r="AF136" s="74"/>
      <c r="AG136" s="71">
        <v>1300</v>
      </c>
    </row>
    <row r="137" spans="5:33">
      <c r="E137" s="73">
        <v>0.59530092592592587</v>
      </c>
      <c r="F137" s="71">
        <v>1310</v>
      </c>
      <c r="G137" s="99">
        <v>14.04</v>
      </c>
      <c r="H137" s="99">
        <v>8.15</v>
      </c>
      <c r="I137" s="99">
        <v>8.85</v>
      </c>
      <c r="J137" s="99">
        <v>14.11</v>
      </c>
      <c r="K137" s="99">
        <v>7.84</v>
      </c>
      <c r="L137" s="99">
        <v>8.86</v>
      </c>
      <c r="M137" s="59">
        <f t="shared" si="48"/>
        <v>14.074999999999999</v>
      </c>
      <c r="N137" s="59">
        <f t="shared" si="49"/>
        <v>7.9950000000000001</v>
      </c>
      <c r="O137" s="59">
        <f t="shared" si="50"/>
        <v>8.8550000000000004</v>
      </c>
      <c r="P137" s="60">
        <f t="shared" si="51"/>
        <v>0.17729519491779669</v>
      </c>
      <c r="Q137" s="22">
        <f t="shared" si="52"/>
        <v>1.0115794542598968E-8</v>
      </c>
      <c r="R137" s="61">
        <f t="shared" si="53"/>
        <v>3.989477422217775E-7</v>
      </c>
      <c r="S137" s="22">
        <f t="shared" si="54"/>
        <v>1.5915930102385383E-13</v>
      </c>
      <c r="T137" s="94">
        <v>298</v>
      </c>
      <c r="U137" s="59">
        <f t="shared" si="55"/>
        <v>287.07499999999999</v>
      </c>
      <c r="V137" s="63">
        <f t="shared" si="56"/>
        <v>0.64184814786024713</v>
      </c>
      <c r="W137" s="64">
        <f t="shared" si="57"/>
        <v>4.3837739123544308</v>
      </c>
      <c r="X137" s="65">
        <f t="shared" si="44"/>
        <v>-1.3702668738866784E-14</v>
      </c>
      <c r="Y137" s="66">
        <f t="shared" si="45"/>
        <v>-8.0037957941465594E-15</v>
      </c>
      <c r="Z137" s="66">
        <f t="shared" si="46"/>
        <v>-1.0373929193631338E-14</v>
      </c>
      <c r="AA137" s="67">
        <f t="shared" si="47"/>
        <v>-5.0737358589031191E-15</v>
      </c>
      <c r="AB137" s="68">
        <f t="shared" si="59"/>
        <v>1.6473707379375076E-13</v>
      </c>
      <c r="AC137" s="69"/>
      <c r="AD137" s="70">
        <f t="shared" si="58"/>
        <v>1.6473707379375075E-9</v>
      </c>
      <c r="AE137" s="70"/>
      <c r="AF137" s="74"/>
      <c r="AG137" s="71">
        <v>1310</v>
      </c>
    </row>
    <row r="138" spans="5:33">
      <c r="E138" s="73">
        <v>0.59541666666666671</v>
      </c>
      <c r="F138" s="71">
        <v>1320</v>
      </c>
      <c r="G138" s="99">
        <v>14.06</v>
      </c>
      <c r="H138" s="99">
        <v>8.16</v>
      </c>
      <c r="I138" s="99">
        <v>8.85</v>
      </c>
      <c r="J138" s="99">
        <v>14.12</v>
      </c>
      <c r="K138" s="99">
        <v>7.84</v>
      </c>
      <c r="L138" s="99">
        <v>8.81</v>
      </c>
      <c r="M138" s="59">
        <f t="shared" si="48"/>
        <v>14.09</v>
      </c>
      <c r="N138" s="59">
        <f t="shared" si="49"/>
        <v>8</v>
      </c>
      <c r="O138" s="59">
        <f t="shared" si="50"/>
        <v>8.83</v>
      </c>
      <c r="P138" s="60">
        <f t="shared" si="51"/>
        <v>0.17683940603672166</v>
      </c>
      <c r="Q138" s="22">
        <f t="shared" si="52"/>
        <v>1E-8</v>
      </c>
      <c r="R138" s="61">
        <f t="shared" si="53"/>
        <v>4.0407069969758784E-7</v>
      </c>
      <c r="S138" s="22">
        <f t="shared" si="54"/>
        <v>1.632731303540982E-13</v>
      </c>
      <c r="T138" s="94">
        <v>298</v>
      </c>
      <c r="U138" s="59">
        <f t="shared" si="55"/>
        <v>287.08999999999997</v>
      </c>
      <c r="V138" s="63">
        <f t="shared" si="56"/>
        <v>0.64093340231216434</v>
      </c>
      <c r="W138" s="64">
        <f t="shared" si="57"/>
        <v>4.3745501766853803</v>
      </c>
      <c r="X138" s="65">
        <f t="shared" si="44"/>
        <v>-6.156504146545002E-15</v>
      </c>
      <c r="Y138" s="66">
        <f t="shared" si="45"/>
        <v>-3.5310918448035066E-15</v>
      </c>
      <c r="Z138" s="66">
        <f t="shared" si="46"/>
        <v>-4.6506866002141352E-15</v>
      </c>
      <c r="AA138" s="67">
        <f t="shared" si="47"/>
        <v>-2.1899771951748173E-15</v>
      </c>
      <c r="AB138" s="68">
        <f t="shared" si="59"/>
        <v>7.2183982838208286E-14</v>
      </c>
      <c r="AC138" s="69"/>
      <c r="AD138" s="70">
        <f t="shared" si="58"/>
        <v>7.2183982838208283E-10</v>
      </c>
      <c r="AE138" s="70"/>
      <c r="AF138" s="74"/>
      <c r="AG138" s="71">
        <v>1320</v>
      </c>
    </row>
    <row r="139" spans="5:33">
      <c r="E139" s="73">
        <v>0.59553240740740743</v>
      </c>
      <c r="F139" s="71">
        <v>1330</v>
      </c>
      <c r="G139" s="99">
        <v>14.07</v>
      </c>
      <c r="H139" s="99">
        <v>8.17</v>
      </c>
      <c r="I139" s="99">
        <v>8.86</v>
      </c>
      <c r="J139" s="99">
        <v>14.13</v>
      </c>
      <c r="K139" s="99">
        <v>7.85</v>
      </c>
      <c r="L139" s="99">
        <v>8.81</v>
      </c>
      <c r="M139" s="59">
        <f t="shared" si="48"/>
        <v>14.100000000000001</v>
      </c>
      <c r="N139" s="59">
        <f t="shared" si="49"/>
        <v>8.01</v>
      </c>
      <c r="O139" s="59">
        <f t="shared" si="50"/>
        <v>8.8350000000000009</v>
      </c>
      <c r="P139" s="60">
        <f t="shared" si="51"/>
        <v>0.17696941257067642</v>
      </c>
      <c r="Q139" s="22">
        <f t="shared" si="52"/>
        <v>9.7723722095580911E-9</v>
      </c>
      <c r="R139" s="61">
        <f t="shared" si="53"/>
        <v>4.1382646233008315E-7</v>
      </c>
      <c r="S139" s="22">
        <f t="shared" si="54"/>
        <v>1.7125234092463173E-13</v>
      </c>
      <c r="T139" s="94">
        <v>298</v>
      </c>
      <c r="U139" s="59">
        <f t="shared" si="55"/>
        <v>287.10000000000002</v>
      </c>
      <c r="V139" s="63">
        <f t="shared" si="56"/>
        <v>0.64032362504938145</v>
      </c>
      <c r="W139" s="64">
        <f t="shared" si="57"/>
        <v>4.3684123380791107</v>
      </c>
      <c r="X139" s="65">
        <f t="shared" si="44"/>
        <v>-2.7791626976680217E-15</v>
      </c>
      <c r="Y139" s="66">
        <f t="shared" si="45"/>
        <v>-1.5334208665933259E-15</v>
      </c>
      <c r="Z139" s="66">
        <f t="shared" si="46"/>
        <v>-2.0918166420517053E-15</v>
      </c>
      <c r="AA139" s="67">
        <f t="shared" si="47"/>
        <v>-9.0387594592183776E-16</v>
      </c>
      <c r="AB139" s="68">
        <f t="shared" si="59"/>
        <v>3.1000585785283278E-14</v>
      </c>
      <c r="AC139" s="69"/>
      <c r="AD139" s="70">
        <f t="shared" si="58"/>
        <v>3.1000585785283281E-10</v>
      </c>
      <c r="AE139" s="70"/>
      <c r="AF139" s="74"/>
      <c r="AG139" s="71">
        <v>1330</v>
      </c>
    </row>
    <row r="140" spans="5:33">
      <c r="E140" s="73">
        <v>0.59564814814814815</v>
      </c>
      <c r="F140" s="71">
        <v>1340</v>
      </c>
      <c r="G140" s="99">
        <v>14.09</v>
      </c>
      <c r="H140" s="99">
        <v>8.17</v>
      </c>
      <c r="I140" s="99">
        <v>8.81</v>
      </c>
      <c r="J140" s="99">
        <v>14.15</v>
      </c>
      <c r="K140" s="99">
        <v>7.85</v>
      </c>
      <c r="L140" s="99">
        <v>8.77</v>
      </c>
      <c r="M140" s="59">
        <f t="shared" si="48"/>
        <v>14.120000000000001</v>
      </c>
      <c r="N140" s="59">
        <f t="shared" si="49"/>
        <v>8.01</v>
      </c>
      <c r="O140" s="59">
        <f t="shared" si="50"/>
        <v>8.7899999999999991</v>
      </c>
      <c r="P140" s="60">
        <f t="shared" si="51"/>
        <v>0.17612750811502584</v>
      </c>
      <c r="Q140" s="22">
        <f t="shared" si="52"/>
        <v>9.7723722095580911E-9</v>
      </c>
      <c r="R140" s="61">
        <f t="shared" si="53"/>
        <v>4.1451481377207457E-7</v>
      </c>
      <c r="S140" s="22">
        <f t="shared" si="54"/>
        <v>1.7182253083649766E-13</v>
      </c>
      <c r="T140" s="94">
        <v>298</v>
      </c>
      <c r="U140" s="59">
        <f t="shared" si="55"/>
        <v>287.12</v>
      </c>
      <c r="V140" s="63">
        <f t="shared" si="56"/>
        <v>0.63910419795011264</v>
      </c>
      <c r="W140" s="64">
        <f t="shared" si="57"/>
        <v>4.3561637625384408</v>
      </c>
      <c r="X140" s="65">
        <f t="shared" si="44"/>
        <v>-1.1470995267154797E-15</v>
      </c>
      <c r="Y140" s="66">
        <f t="shared" si="45"/>
        <v>-6.3221815446648566E-16</v>
      </c>
      <c r="Z140" s="66">
        <f t="shared" si="46"/>
        <v>-8.6332523917436885E-16</v>
      </c>
      <c r="AA140" s="67">
        <f t="shared" si="47"/>
        <v>-3.7208380490436992E-16</v>
      </c>
      <c r="AB140" s="68">
        <f t="shared" si="59"/>
        <v>1.2778063017150147E-14</v>
      </c>
      <c r="AC140" s="69"/>
      <c r="AD140" s="70">
        <f t="shared" si="58"/>
        <v>1.2778063017150146E-10</v>
      </c>
      <c r="AE140" s="70"/>
      <c r="AF140" s="74"/>
      <c r="AG140" s="71">
        <v>1340</v>
      </c>
    </row>
    <row r="141" spans="5:33">
      <c r="E141" s="73">
        <v>0.59576388888888887</v>
      </c>
      <c r="F141" s="71">
        <v>1350</v>
      </c>
      <c r="G141" s="99">
        <v>14.1</v>
      </c>
      <c r="H141" s="99">
        <v>8.18</v>
      </c>
      <c r="I141" s="99">
        <v>8.9</v>
      </c>
      <c r="J141" s="99">
        <v>14.17</v>
      </c>
      <c r="K141" s="99">
        <v>7.86</v>
      </c>
      <c r="L141" s="99">
        <v>8.86</v>
      </c>
      <c r="M141" s="59">
        <f t="shared" si="48"/>
        <v>14.135</v>
      </c>
      <c r="N141" s="59">
        <f t="shared" si="49"/>
        <v>8.02</v>
      </c>
      <c r="O141" s="59">
        <f t="shared" si="50"/>
        <v>8.879999999999999</v>
      </c>
      <c r="P141" s="60">
        <f t="shared" si="51"/>
        <v>0.17797594556647711</v>
      </c>
      <c r="Q141" s="22">
        <f t="shared" si="52"/>
        <v>9.5499258602143453E-9</v>
      </c>
      <c r="R141" s="61">
        <f t="shared" si="53"/>
        <v>4.2469916183103298E-7</v>
      </c>
      <c r="S141" s="22">
        <f t="shared" si="54"/>
        <v>1.8036937805998195E-13</v>
      </c>
      <c r="T141" s="94">
        <v>298</v>
      </c>
      <c r="U141" s="59">
        <f t="shared" si="55"/>
        <v>287.13499999999999</v>
      </c>
      <c r="V141" s="63">
        <f t="shared" si="56"/>
        <v>0.63818973910618826</v>
      </c>
      <c r="W141" s="64">
        <f t="shared" si="57"/>
        <v>4.3470009900772375</v>
      </c>
      <c r="X141" s="65">
        <f t="shared" si="44"/>
        <v>-5.020317740824229E-16</v>
      </c>
      <c r="Y141" s="66">
        <f t="shared" si="45"/>
        <v>-2.6249700705436998E-16</v>
      </c>
      <c r="Z141" s="66">
        <f t="shared" si="46"/>
        <v>-3.767863958486408E-16</v>
      </c>
      <c r="AA141" s="67">
        <f t="shared" si="47"/>
        <v>-1.4247906762712895E-16</v>
      </c>
      <c r="AB141" s="68">
        <f t="shared" si="59"/>
        <v>5.2609461523142461E-15</v>
      </c>
      <c r="AC141" s="69"/>
      <c r="AD141" s="70">
        <f t="shared" si="58"/>
        <v>5.2609461523142461E-11</v>
      </c>
      <c r="AE141" s="70"/>
      <c r="AF141" s="74"/>
      <c r="AG141" s="71">
        <v>1350</v>
      </c>
    </row>
    <row r="142" spans="5:33">
      <c r="E142" s="73">
        <v>0.59587962962962959</v>
      </c>
      <c r="F142" s="71">
        <v>1360</v>
      </c>
      <c r="G142" s="99">
        <v>14.12</v>
      </c>
      <c r="H142" s="99">
        <v>8.18</v>
      </c>
      <c r="I142" s="99">
        <v>8.77</v>
      </c>
      <c r="J142" s="99">
        <v>14.18</v>
      </c>
      <c r="K142" s="99">
        <v>7.87</v>
      </c>
      <c r="L142" s="99">
        <v>8.83</v>
      </c>
      <c r="M142" s="59">
        <f t="shared" si="48"/>
        <v>14.149999999999999</v>
      </c>
      <c r="N142" s="59">
        <f t="shared" si="49"/>
        <v>8.0250000000000004</v>
      </c>
      <c r="O142" s="59">
        <f t="shared" si="50"/>
        <v>8.8000000000000007</v>
      </c>
      <c r="P142" s="60">
        <f t="shared" si="51"/>
        <v>0.17641725927897048</v>
      </c>
      <c r="Q142" s="22">
        <f t="shared" si="52"/>
        <v>9.4406087628592193E-9</v>
      </c>
      <c r="R142" s="61">
        <f t="shared" si="53"/>
        <v>4.3015279777331515E-7</v>
      </c>
      <c r="S142" s="22">
        <f t="shared" si="54"/>
        <v>1.8503142943221056E-13</v>
      </c>
      <c r="T142" s="94">
        <v>298</v>
      </c>
      <c r="U142" s="59">
        <f t="shared" si="55"/>
        <v>287.14999999999998</v>
      </c>
      <c r="V142" s="63">
        <f t="shared" si="56"/>
        <v>0.63727537580036275</v>
      </c>
      <c r="W142" s="64">
        <f t="shared" si="57"/>
        <v>4.3378584448906157</v>
      </c>
      <c r="X142" s="65">
        <f t="shared" si="44"/>
        <v>-1.999072604722628E-16</v>
      </c>
      <c r="Y142" s="66">
        <f t="shared" si="45"/>
        <v>-1.0271252512430496E-16</v>
      </c>
      <c r="Z142" s="66">
        <f t="shared" si="46"/>
        <v>-1.4996852051457904E-16</v>
      </c>
      <c r="AA142" s="67">
        <f t="shared" si="47"/>
        <v>-5.4078133230916396E-17</v>
      </c>
      <c r="AB142" s="68">
        <f t="shared" si="59"/>
        <v>2.055816739788303E-15</v>
      </c>
      <c r="AC142" s="69"/>
      <c r="AD142" s="70">
        <f t="shared" si="58"/>
        <v>2.0558167397883032E-11</v>
      </c>
      <c r="AE142" s="70"/>
      <c r="AF142" s="74"/>
      <c r="AG142" s="71">
        <v>1360</v>
      </c>
    </row>
    <row r="143" spans="5:33">
      <c r="E143" s="73">
        <v>0.59599537037037031</v>
      </c>
      <c r="F143" s="71">
        <v>1370</v>
      </c>
      <c r="G143" s="99">
        <v>14.13</v>
      </c>
      <c r="H143" s="99">
        <v>8.19</v>
      </c>
      <c r="I143" s="99">
        <v>8.9499999999999993</v>
      </c>
      <c r="J143" s="99">
        <v>14.19</v>
      </c>
      <c r="K143" s="99">
        <v>7.87</v>
      </c>
      <c r="L143" s="99">
        <v>8.73</v>
      </c>
      <c r="M143" s="59">
        <f t="shared" si="48"/>
        <v>14.16</v>
      </c>
      <c r="N143" s="59">
        <f t="shared" si="49"/>
        <v>8.0299999999999994</v>
      </c>
      <c r="O143" s="59">
        <f t="shared" si="50"/>
        <v>8.84</v>
      </c>
      <c r="P143" s="60">
        <f t="shared" si="51"/>
        <v>0.17724910442203187</v>
      </c>
      <c r="Q143" s="22">
        <f t="shared" si="52"/>
        <v>9.3325430079698966E-9</v>
      </c>
      <c r="R143" s="61">
        <f t="shared" si="53"/>
        <v>4.3549547883635838E-7</v>
      </c>
      <c r="S143" s="22">
        <f t="shared" si="54"/>
        <v>1.8965631208690908E-13</v>
      </c>
      <c r="T143" s="94">
        <v>298</v>
      </c>
      <c r="U143" s="59">
        <f t="shared" si="55"/>
        <v>287.16000000000003</v>
      </c>
      <c r="V143" s="63">
        <f t="shared" si="56"/>
        <v>0.63666585333247128</v>
      </c>
      <c r="W143" s="64">
        <f t="shared" si="57"/>
        <v>4.3317746290700763</v>
      </c>
      <c r="X143" s="65">
        <f t="shared" si="44"/>
        <v>-7.9245782292470579E-17</v>
      </c>
      <c r="Y143" s="66">
        <f t="shared" si="45"/>
        <v>-3.9511568014256564E-17</v>
      </c>
      <c r="Z143" s="66">
        <f t="shared" si="46"/>
        <v>-5.9434493104202129E-17</v>
      </c>
      <c r="AA143" s="67">
        <f t="shared" si="47"/>
        <v>-1.9644304050926787E-17</v>
      </c>
      <c r="AB143" s="68">
        <f t="shared" si="59"/>
        <v>7.9023759815339597E-16</v>
      </c>
      <c r="AC143" s="69"/>
      <c r="AD143" s="70">
        <f t="shared" si="58"/>
        <v>7.90237598153396E-12</v>
      </c>
      <c r="AE143" s="70"/>
      <c r="AF143" s="74"/>
      <c r="AG143" s="71">
        <v>1370</v>
      </c>
    </row>
    <row r="144" spans="5:33">
      <c r="E144" s="73">
        <v>0.59611111111111115</v>
      </c>
      <c r="F144" s="71">
        <v>1380</v>
      </c>
      <c r="G144" s="99">
        <v>14.14</v>
      </c>
      <c r="H144" s="99">
        <v>8.19</v>
      </c>
      <c r="I144" s="99">
        <v>8.9</v>
      </c>
      <c r="J144" s="99">
        <v>14.21</v>
      </c>
      <c r="K144" s="99">
        <v>7.88</v>
      </c>
      <c r="L144" s="99">
        <v>8.73</v>
      </c>
      <c r="M144" s="59">
        <f t="shared" si="48"/>
        <v>14.175000000000001</v>
      </c>
      <c r="N144" s="59">
        <f t="shared" si="49"/>
        <v>8.0350000000000001</v>
      </c>
      <c r="O144" s="59">
        <f t="shared" si="50"/>
        <v>8.8150000000000013</v>
      </c>
      <c r="P144" s="60">
        <f t="shared" si="51"/>
        <v>0.17679264898131017</v>
      </c>
      <c r="Q144" s="22">
        <f t="shared" si="52"/>
        <v>9.2257142715476183E-9</v>
      </c>
      <c r="R144" s="61">
        <f t="shared" si="53"/>
        <v>4.4108775216659924E-7</v>
      </c>
      <c r="S144" s="22">
        <f t="shared" si="54"/>
        <v>1.9455840511138328E-13</v>
      </c>
      <c r="T144" s="94">
        <v>298</v>
      </c>
      <c r="U144" s="59">
        <f t="shared" si="55"/>
        <v>287.17500000000001</v>
      </c>
      <c r="V144" s="63">
        <f t="shared" si="56"/>
        <v>0.6357516492235451</v>
      </c>
      <c r="W144" s="64">
        <f t="shared" si="57"/>
        <v>4.3226656922653026</v>
      </c>
      <c r="X144" s="65">
        <f t="shared" si="44"/>
        <v>-3.0394906345952835E-17</v>
      </c>
      <c r="Y144" s="66">
        <f t="shared" si="45"/>
        <v>-1.4768240123956065E-17</v>
      </c>
      <c r="Z144" s="66">
        <f t="shared" si="46"/>
        <v>-2.2802240769798148E-17</v>
      </c>
      <c r="AA144" s="67">
        <f t="shared" si="47"/>
        <v>-6.9486748249474962E-18</v>
      </c>
      <c r="AB144" s="68">
        <f t="shared" si="59"/>
        <v>2.9560058385287338E-16</v>
      </c>
      <c r="AC144" s="69"/>
      <c r="AD144" s="70">
        <f t="shared" si="58"/>
        <v>2.9560058385287337E-12</v>
      </c>
      <c r="AE144" s="70"/>
      <c r="AF144" s="74"/>
      <c r="AG144" s="71">
        <v>1380</v>
      </c>
    </row>
    <row r="145" spans="5:33">
      <c r="E145" s="73">
        <v>0.59622685185185187</v>
      </c>
      <c r="F145" s="71">
        <v>1390</v>
      </c>
      <c r="G145" s="99">
        <v>14.16</v>
      </c>
      <c r="H145" s="99">
        <v>8.1999999999999993</v>
      </c>
      <c r="I145" s="99">
        <v>8.93</v>
      </c>
      <c r="J145" s="99">
        <v>14.22</v>
      </c>
      <c r="K145" s="99">
        <v>7.88</v>
      </c>
      <c r="L145" s="99">
        <v>8.75</v>
      </c>
      <c r="M145" s="59">
        <f t="shared" si="48"/>
        <v>14.190000000000001</v>
      </c>
      <c r="N145" s="59">
        <f t="shared" si="49"/>
        <v>8.0399999999999991</v>
      </c>
      <c r="O145" s="59">
        <f t="shared" si="50"/>
        <v>8.84</v>
      </c>
      <c r="P145" s="60">
        <f t="shared" si="51"/>
        <v>0.17733901071524355</v>
      </c>
      <c r="Q145" s="22">
        <f t="shared" si="52"/>
        <v>9.1201083935590851E-9</v>
      </c>
      <c r="R145" s="61">
        <f t="shared" si="53"/>
        <v>4.4675183685314571E-7</v>
      </c>
      <c r="S145" s="22">
        <f t="shared" si="54"/>
        <v>1.9958720373165972E-13</v>
      </c>
      <c r="T145" s="94">
        <v>298</v>
      </c>
      <c r="U145" s="59">
        <f t="shared" si="55"/>
        <v>287.19</v>
      </c>
      <c r="V145" s="63">
        <f t="shared" si="56"/>
        <v>0.63483754061280362</v>
      </c>
      <c r="W145" s="64">
        <f t="shared" si="57"/>
        <v>4.3135768584273544</v>
      </c>
      <c r="X145" s="65">
        <f t="shared" si="44"/>
        <v>-1.1464732610057602E-17</v>
      </c>
      <c r="Y145" s="66">
        <f t="shared" si="45"/>
        <v>-5.3866536227261043E-18</v>
      </c>
      <c r="Z145" s="66">
        <f t="shared" si="46"/>
        <v>-8.6089742326138462E-18</v>
      </c>
      <c r="AA145" s="67">
        <f t="shared" si="47"/>
        <v>-2.3365606473160096E-18</v>
      </c>
      <c r="AB145" s="68">
        <f t="shared" si="59"/>
        <v>1.0812634558885956E-16</v>
      </c>
      <c r="AC145" s="69"/>
      <c r="AD145" s="70">
        <f t="shared" si="58"/>
        <v>1.0812634558885955E-12</v>
      </c>
      <c r="AE145" s="70"/>
      <c r="AF145" s="74"/>
      <c r="AG145" s="71">
        <v>1390</v>
      </c>
    </row>
    <row r="146" spans="5:33">
      <c r="E146" s="73">
        <v>0.59634259259259259</v>
      </c>
      <c r="F146" s="71">
        <v>1400</v>
      </c>
      <c r="G146" s="99">
        <v>14.17</v>
      </c>
      <c r="H146" s="99">
        <v>8.2100000000000009</v>
      </c>
      <c r="I146" s="99">
        <v>8.93</v>
      </c>
      <c r="J146" s="99">
        <v>14.23</v>
      </c>
      <c r="K146" s="99">
        <v>7.89</v>
      </c>
      <c r="L146" s="99">
        <v>8.81</v>
      </c>
      <c r="M146" s="59">
        <f t="shared" si="48"/>
        <v>14.2</v>
      </c>
      <c r="N146" s="59">
        <f t="shared" si="49"/>
        <v>8.0500000000000007</v>
      </c>
      <c r="O146" s="59">
        <f t="shared" si="50"/>
        <v>8.870000000000001</v>
      </c>
      <c r="P146" s="60">
        <f t="shared" si="51"/>
        <v>0.17797093074583267</v>
      </c>
      <c r="Q146" s="22">
        <f t="shared" si="52"/>
        <v>8.9125093813374133E-9</v>
      </c>
      <c r="R146" s="61">
        <f t="shared" si="53"/>
        <v>4.5753808014975863E-7</v>
      </c>
      <c r="S146" s="22">
        <f t="shared" si="54"/>
        <v>2.0934109478712696E-13</v>
      </c>
      <c r="T146" s="94">
        <v>298</v>
      </c>
      <c r="U146" s="59">
        <f t="shared" si="55"/>
        <v>287.2</v>
      </c>
      <c r="V146" s="63">
        <f t="shared" si="56"/>
        <v>0.63422818791946511</v>
      </c>
      <c r="W146" s="64">
        <f t="shared" si="57"/>
        <v>4.3075287812606211</v>
      </c>
      <c r="X146" s="65">
        <f t="shared" si="44"/>
        <v>-4.2998589356432634E-18</v>
      </c>
      <c r="Y146" s="66">
        <f t="shared" si="45"/>
        <v>-1.8969763064427694E-18</v>
      </c>
      <c r="Z146" s="66">
        <f t="shared" si="46"/>
        <v>-3.2397749926628569E-18</v>
      </c>
      <c r="AA146" s="67">
        <f t="shared" si="47"/>
        <v>-6.7890337923819093E-19</v>
      </c>
      <c r="AB146" s="68">
        <f t="shared" si="59"/>
        <v>3.8472097308770654E-17</v>
      </c>
      <c r="AC146" s="69"/>
      <c r="AD146" s="70">
        <f t="shared" si="58"/>
        <v>3.8472097308770656E-13</v>
      </c>
      <c r="AE146" s="70"/>
      <c r="AF146" s="74"/>
      <c r="AG146" s="71">
        <v>1400</v>
      </c>
    </row>
    <row r="147" spans="5:33">
      <c r="E147" s="73">
        <v>0.59645833333333331</v>
      </c>
      <c r="F147" s="71">
        <v>1410</v>
      </c>
      <c r="G147" s="99">
        <v>14.18</v>
      </c>
      <c r="H147" s="99">
        <v>8.2100000000000009</v>
      </c>
      <c r="I147" s="99">
        <v>8.81</v>
      </c>
      <c r="J147" s="99">
        <v>14.24</v>
      </c>
      <c r="K147" s="99">
        <v>7.9</v>
      </c>
      <c r="L147" s="99">
        <v>8.8000000000000007</v>
      </c>
      <c r="M147" s="59">
        <f t="shared" si="48"/>
        <v>14.21</v>
      </c>
      <c r="N147" s="59">
        <f t="shared" si="49"/>
        <v>8.0549999999999997</v>
      </c>
      <c r="O147" s="59">
        <f t="shared" si="50"/>
        <v>8.8049999999999997</v>
      </c>
      <c r="P147" s="60">
        <f t="shared" si="51"/>
        <v>0.17669662732940455</v>
      </c>
      <c r="Q147" s="22">
        <f t="shared" si="52"/>
        <v>8.8104887300801312E-9</v>
      </c>
      <c r="R147" s="61">
        <f t="shared" si="53"/>
        <v>4.6322089809047722E-7</v>
      </c>
      <c r="S147" s="22">
        <f t="shared" si="54"/>
        <v>2.1457360042774827E-13</v>
      </c>
      <c r="T147" s="94">
        <v>298</v>
      </c>
      <c r="U147" s="59">
        <f t="shared" si="55"/>
        <v>287.20999999999998</v>
      </c>
      <c r="V147" s="63">
        <f t="shared" si="56"/>
        <v>0.63361887765867964</v>
      </c>
      <c r="W147" s="64">
        <f t="shared" si="57"/>
        <v>4.3014896043935282</v>
      </c>
      <c r="X147" s="65">
        <f t="shared" si="44"/>
        <v>-1.4865661967252076E-18</v>
      </c>
      <c r="Y147" s="66">
        <f t="shared" si="45"/>
        <v>-6.3997665539830625E-19</v>
      </c>
      <c r="Z147" s="66">
        <f t="shared" si="46"/>
        <v>-1.1221037568102444E-18</v>
      </c>
      <c r="AA147" s="67">
        <f t="shared" si="47"/>
        <v>-2.0850497497555357E-19</v>
      </c>
      <c r="AB147" s="68">
        <f t="shared" si="59"/>
        <v>1.305165578694958E-17</v>
      </c>
      <c r="AC147" s="69"/>
      <c r="AD147" s="70">
        <f t="shared" si="58"/>
        <v>1.3051655786949581E-13</v>
      </c>
      <c r="AE147" s="70"/>
      <c r="AF147" s="74"/>
      <c r="AG147" s="71">
        <v>1410</v>
      </c>
    </row>
    <row r="148" spans="5:33">
      <c r="E148" s="73">
        <v>0.59657407407407403</v>
      </c>
      <c r="F148" s="71">
        <v>1420</v>
      </c>
      <c r="G148" s="99">
        <v>14.2</v>
      </c>
      <c r="H148" s="99">
        <v>8.2200000000000006</v>
      </c>
      <c r="I148" s="99">
        <v>8.9700000000000006</v>
      </c>
      <c r="J148" s="99">
        <v>14.26</v>
      </c>
      <c r="K148" s="99">
        <v>7.9</v>
      </c>
      <c r="L148" s="99">
        <v>8.76</v>
      </c>
      <c r="M148" s="59">
        <f t="shared" si="48"/>
        <v>14.23</v>
      </c>
      <c r="N148" s="59">
        <f t="shared" si="49"/>
        <v>8.06</v>
      </c>
      <c r="O148" s="59">
        <f t="shared" si="50"/>
        <v>8.8650000000000002</v>
      </c>
      <c r="P148" s="60">
        <f t="shared" si="51"/>
        <v>0.17796089151201488</v>
      </c>
      <c r="Q148" s="22">
        <f t="shared" si="52"/>
        <v>8.7096358995607965E-9</v>
      </c>
      <c r="R148" s="61">
        <f t="shared" si="53"/>
        <v>4.6936417866687706E-7</v>
      </c>
      <c r="S148" s="22">
        <f t="shared" si="54"/>
        <v>2.203027322156321E-13</v>
      </c>
      <c r="T148" s="94">
        <v>298</v>
      </c>
      <c r="U148" s="59">
        <f t="shared" si="55"/>
        <v>287.23</v>
      </c>
      <c r="V148" s="63">
        <f t="shared" si="56"/>
        <v>0.63240038441704249</v>
      </c>
      <c r="W148" s="64">
        <f t="shared" si="57"/>
        <v>4.2894378967747517</v>
      </c>
      <c r="X148" s="65">
        <f t="shared" si="44"/>
        <v>-5.1411384981952638E-19</v>
      </c>
      <c r="Y148" s="66">
        <f t="shared" si="45"/>
        <v>-2.1051064600498153E-19</v>
      </c>
      <c r="Z148" s="66">
        <f t="shared" si="46"/>
        <v>-3.89799543588295E-19</v>
      </c>
      <c r="AA148" s="67">
        <f t="shared" si="47"/>
        <v>-5.3731814515878756E-20</v>
      </c>
      <c r="AB148" s="68">
        <f t="shared" si="59"/>
        <v>4.3529357934198441E-18</v>
      </c>
      <c r="AC148" s="69"/>
      <c r="AD148" s="70">
        <f t="shared" si="58"/>
        <v>4.3529357934198443E-14</v>
      </c>
      <c r="AE148" s="70"/>
      <c r="AF148" s="74"/>
      <c r="AG148" s="71">
        <v>1420</v>
      </c>
    </row>
    <row r="149" spans="5:33">
      <c r="E149" s="73">
        <v>0.59668981481481476</v>
      </c>
      <c r="F149" s="71">
        <v>1430</v>
      </c>
      <c r="G149" s="99">
        <v>14.21</v>
      </c>
      <c r="H149" s="99">
        <v>8.2200000000000006</v>
      </c>
      <c r="I149" s="99">
        <v>8.9600000000000009</v>
      </c>
      <c r="J149" s="99">
        <v>14.28</v>
      </c>
      <c r="K149" s="99">
        <v>7.91</v>
      </c>
      <c r="L149" s="99">
        <v>8.77</v>
      </c>
      <c r="M149" s="59">
        <f t="shared" si="48"/>
        <v>14.245000000000001</v>
      </c>
      <c r="N149" s="59">
        <f t="shared" si="49"/>
        <v>8.0650000000000013</v>
      </c>
      <c r="O149" s="59">
        <f t="shared" si="50"/>
        <v>8.8650000000000002</v>
      </c>
      <c r="P149" s="60">
        <f t="shared" si="51"/>
        <v>0.17800606718891354</v>
      </c>
      <c r="Q149" s="22">
        <f t="shared" si="52"/>
        <v>8.6099375218459663E-9</v>
      </c>
      <c r="R149" s="61">
        <f t="shared" si="53"/>
        <v>4.7539136587337456E-7</v>
      </c>
      <c r="S149" s="22">
        <f t="shared" si="54"/>
        <v>2.2599695074695268E-13</v>
      </c>
      <c r="T149" s="94">
        <v>298</v>
      </c>
      <c r="U149" s="59">
        <f t="shared" si="55"/>
        <v>287.245</v>
      </c>
      <c r="V149" s="63">
        <f t="shared" si="56"/>
        <v>0.63148662583831228</v>
      </c>
      <c r="W149" s="64">
        <f t="shared" si="57"/>
        <v>4.2804223776031627</v>
      </c>
      <c r="X149" s="65">
        <f t="shared" si="44"/>
        <v>-1.7069163057979305E-19</v>
      </c>
      <c r="Y149" s="66">
        <f t="shared" si="45"/>
        <v>-6.7042429032788589E-20</v>
      </c>
      <c r="Z149" s="66">
        <f t="shared" si="46"/>
        <v>-1.2998140820147992E-19</v>
      </c>
      <c r="AA149" s="67">
        <f t="shared" si="47"/>
        <v>-1.2834222688423866E-20</v>
      </c>
      <c r="AB149" s="68">
        <f t="shared" si="59"/>
        <v>1.4054923875499254E-18</v>
      </c>
      <c r="AC149" s="69"/>
      <c r="AD149" s="70">
        <f t="shared" si="58"/>
        <v>1.4054923875499254E-14</v>
      </c>
      <c r="AE149" s="70"/>
      <c r="AF149" s="74"/>
      <c r="AG149" s="71">
        <v>1430</v>
      </c>
    </row>
    <row r="150" spans="5:33">
      <c r="E150" s="73">
        <v>0.59680555555555559</v>
      </c>
      <c r="F150" s="71">
        <v>1440</v>
      </c>
      <c r="G150" s="99">
        <v>14.23</v>
      </c>
      <c r="H150" s="99">
        <v>8.23</v>
      </c>
      <c r="I150" s="99">
        <v>8.8699999999999992</v>
      </c>
      <c r="J150" s="99">
        <v>14.29</v>
      </c>
      <c r="K150" s="99">
        <v>7.91</v>
      </c>
      <c r="L150" s="99">
        <v>8.81</v>
      </c>
      <c r="M150" s="59">
        <f t="shared" si="48"/>
        <v>14.26</v>
      </c>
      <c r="N150" s="59">
        <f t="shared" si="49"/>
        <v>8.07</v>
      </c>
      <c r="O150" s="59">
        <f t="shared" si="50"/>
        <v>8.84</v>
      </c>
      <c r="P150" s="60">
        <f t="shared" si="51"/>
        <v>0.17754914717858306</v>
      </c>
      <c r="Q150" s="22">
        <f t="shared" si="52"/>
        <v>8.5113803820237553E-9</v>
      </c>
      <c r="R150" s="61">
        <f t="shared" si="53"/>
        <v>4.8149594924104396E-7</v>
      </c>
      <c r="S150" s="22">
        <f t="shared" si="54"/>
        <v>2.3183834913553397E-13</v>
      </c>
      <c r="T150" s="94">
        <v>298</v>
      </c>
      <c r="U150" s="59">
        <f t="shared" si="55"/>
        <v>287.26</v>
      </c>
      <c r="V150" s="63">
        <f t="shared" si="56"/>
        <v>0.63057296268796692</v>
      </c>
      <c r="W150" s="64">
        <f t="shared" si="57"/>
        <v>4.2714267457737281</v>
      </c>
      <c r="X150" s="65">
        <f t="shared" si="44"/>
        <v>-5.5149296999625718E-20</v>
      </c>
      <c r="Y150" s="66">
        <f t="shared" si="45"/>
        <v>-2.0811386898613414E-20</v>
      </c>
      <c r="Z150" s="66">
        <f t="shared" si="46"/>
        <v>-4.2191388716464418E-20</v>
      </c>
      <c r="AA150" s="67">
        <f t="shared" si="47"/>
        <v>-2.6095841981133977E-21</v>
      </c>
      <c r="AB150" s="68">
        <f t="shared" si="59"/>
        <v>4.4286984132200613E-19</v>
      </c>
      <c r="AC150" s="69"/>
      <c r="AD150" s="70">
        <f t="shared" si="58"/>
        <v>4.4286984132200614E-15</v>
      </c>
      <c r="AE150" s="70"/>
      <c r="AF150" s="74"/>
      <c r="AG150" s="71">
        <v>1440</v>
      </c>
    </row>
    <row r="151" spans="5:33">
      <c r="E151" s="73">
        <v>0.59692129629629631</v>
      </c>
      <c r="F151" s="71">
        <v>1450</v>
      </c>
      <c r="G151" s="99">
        <v>14.24</v>
      </c>
      <c r="H151" s="99">
        <v>8.23</v>
      </c>
      <c r="I151" s="99">
        <v>8.81</v>
      </c>
      <c r="J151" s="99">
        <v>14.31</v>
      </c>
      <c r="K151" s="99">
        <v>7.92</v>
      </c>
      <c r="L151" s="99">
        <v>8.8699999999999992</v>
      </c>
      <c r="M151" s="59">
        <f t="shared" si="48"/>
        <v>14.275</v>
      </c>
      <c r="N151" s="59">
        <f t="shared" si="49"/>
        <v>8.0749999999999993</v>
      </c>
      <c r="O151" s="59">
        <f t="shared" si="50"/>
        <v>8.84</v>
      </c>
      <c r="P151" s="60">
        <f t="shared" si="51"/>
        <v>0.17759424122788112</v>
      </c>
      <c r="Q151" s="22">
        <f t="shared" si="52"/>
        <v>8.4139514164519419E-9</v>
      </c>
      <c r="R151" s="61">
        <f t="shared" si="53"/>
        <v>4.8767892262748306E-7</v>
      </c>
      <c r="S151" s="22">
        <f t="shared" si="54"/>
        <v>2.3783073157510261E-13</v>
      </c>
      <c r="T151" s="94">
        <v>298</v>
      </c>
      <c r="U151" s="59">
        <f t="shared" si="55"/>
        <v>287.27499999999998</v>
      </c>
      <c r="V151" s="63">
        <f t="shared" si="56"/>
        <v>0.62965939495105572</v>
      </c>
      <c r="W151" s="64">
        <f t="shared" si="57"/>
        <v>4.2624509553958552</v>
      </c>
      <c r="X151" s="65">
        <f t="shared" si="44"/>
        <v>-1.7490721795097419E-20</v>
      </c>
      <c r="Y151" s="66">
        <f t="shared" si="45"/>
        <v>-6.2925232629406715E-21</v>
      </c>
      <c r="Z151" s="66">
        <f t="shared" si="46"/>
        <v>-1.3462018715137878E-20</v>
      </c>
      <c r="AA151" s="67">
        <f t="shared" si="47"/>
        <v>-2.5297026239870845E-22</v>
      </c>
      <c r="AB151" s="68">
        <f t="shared" si="59"/>
        <v>1.3659578727551609E-19</v>
      </c>
      <c r="AC151" s="69"/>
      <c r="AD151" s="70">
        <f t="shared" si="58"/>
        <v>1.3659578727551608E-15</v>
      </c>
      <c r="AE151" s="70"/>
      <c r="AF151" s="74"/>
      <c r="AG151" s="71">
        <v>1450</v>
      </c>
    </row>
    <row r="152" spans="5:33">
      <c r="E152" s="73">
        <v>0.59703703703703703</v>
      </c>
      <c r="F152" s="71">
        <v>1460</v>
      </c>
      <c r="G152" s="99">
        <v>14.26</v>
      </c>
      <c r="H152" s="99">
        <v>8.23</v>
      </c>
      <c r="I152" s="99">
        <v>8.9499999999999993</v>
      </c>
      <c r="J152" s="99">
        <v>14.32</v>
      </c>
      <c r="K152" s="99">
        <v>7.92</v>
      </c>
      <c r="L152" s="99">
        <v>8.7899999999999991</v>
      </c>
      <c r="M152" s="59">
        <f t="shared" si="48"/>
        <v>14.29</v>
      </c>
      <c r="N152" s="59">
        <f t="shared" si="49"/>
        <v>8.0749999999999993</v>
      </c>
      <c r="O152" s="59">
        <f t="shared" si="50"/>
        <v>8.8699999999999992</v>
      </c>
      <c r="P152" s="60">
        <f t="shared" si="51"/>
        <v>0.1782422066896725</v>
      </c>
      <c r="Q152" s="22">
        <f t="shared" si="52"/>
        <v>8.4139514164519419E-9</v>
      </c>
      <c r="R152" s="61">
        <f t="shared" si="53"/>
        <v>4.8828719343055719E-7</v>
      </c>
      <c r="S152" s="22">
        <f t="shared" si="54"/>
        <v>2.3842438326829036E-13</v>
      </c>
      <c r="T152" s="94">
        <v>298</v>
      </c>
      <c r="U152" s="59">
        <f t="shared" si="55"/>
        <v>287.29000000000002</v>
      </c>
      <c r="V152" s="63">
        <f t="shared" si="56"/>
        <v>0.62874592261262841</v>
      </c>
      <c r="W152" s="64">
        <f t="shared" si="57"/>
        <v>4.2534949606893795</v>
      </c>
      <c r="X152" s="65">
        <f t="shared" si="44"/>
        <v>-5.3158967373820225E-21</v>
      </c>
      <c r="Y152" s="66">
        <f t="shared" si="45"/>
        <v>-1.884311375603571E-21</v>
      </c>
      <c r="Z152" s="66">
        <f t="shared" si="46"/>
        <v>-4.099512060816936E-21</v>
      </c>
      <c r="AA152" s="67">
        <f t="shared" si="47"/>
        <v>-2.3158268853476922E-23</v>
      </c>
      <c r="AB152" s="68">
        <f t="shared" si="59"/>
        <v>4.1174493919427761E-20</v>
      </c>
      <c r="AC152" s="69"/>
      <c r="AD152" s="70">
        <f t="shared" si="58"/>
        <v>4.117449391942776E-16</v>
      </c>
      <c r="AE152" s="70"/>
      <c r="AF152" s="74"/>
      <c r="AG152" s="71">
        <v>1460</v>
      </c>
    </row>
    <row r="153" spans="5:33">
      <c r="E153" s="73">
        <v>0.59715277777777775</v>
      </c>
      <c r="F153" s="71">
        <v>1470</v>
      </c>
      <c r="G153" s="99">
        <v>14.27</v>
      </c>
      <c r="H153" s="99">
        <v>8.24</v>
      </c>
      <c r="I153" s="99">
        <v>8.8699999999999992</v>
      </c>
      <c r="J153" s="99">
        <v>14.33</v>
      </c>
      <c r="K153" s="99">
        <v>7.93</v>
      </c>
      <c r="L153" s="99">
        <v>8.66</v>
      </c>
      <c r="M153" s="59">
        <f t="shared" si="48"/>
        <v>14.3</v>
      </c>
      <c r="N153" s="59">
        <f t="shared" si="49"/>
        <v>8.0850000000000009</v>
      </c>
      <c r="O153" s="59">
        <f t="shared" si="50"/>
        <v>8.7650000000000006</v>
      </c>
      <c r="P153" s="60">
        <f t="shared" si="51"/>
        <v>0.17616207235446013</v>
      </c>
      <c r="Q153" s="22">
        <f t="shared" si="52"/>
        <v>8.222426499470675E-9</v>
      </c>
      <c r="R153" s="61">
        <f t="shared" si="53"/>
        <v>5.000762540062469E-7</v>
      </c>
      <c r="S153" s="22">
        <f t="shared" si="54"/>
        <v>2.5007625982092037E-13</v>
      </c>
      <c r="T153" s="94">
        <v>298</v>
      </c>
      <c r="U153" s="59">
        <f t="shared" si="55"/>
        <v>287.3</v>
      </c>
      <c r="V153" s="63">
        <f t="shared" si="56"/>
        <v>0.62813699404546386</v>
      </c>
      <c r="W153" s="64">
        <f t="shared" si="57"/>
        <v>4.2475352725894542</v>
      </c>
      <c r="X153" s="65">
        <f t="shared" si="44"/>
        <v>-1.6525081296622263E-21</v>
      </c>
      <c r="Y153" s="66">
        <f t="shared" si="45"/>
        <v>-5.4513377487415259E-22</v>
      </c>
      <c r="Z153" s="66">
        <f t="shared" si="46"/>
        <v>-1.2872045336382589E-21</v>
      </c>
      <c r="AA153" s="67">
        <f t="shared" si="47"/>
        <v>7.2648030639758542E-23</v>
      </c>
      <c r="AB153" s="68">
        <f t="shared" si="59"/>
        <v>1.2329990787633685E-20</v>
      </c>
      <c r="AC153" s="69"/>
      <c r="AD153" s="70">
        <f t="shared" si="58"/>
        <v>1.2329990787633686E-16</v>
      </c>
      <c r="AE153" s="70"/>
      <c r="AF153" s="74"/>
      <c r="AG153" s="71">
        <v>1470</v>
      </c>
    </row>
    <row r="154" spans="5:33">
      <c r="E154" s="73">
        <v>0.59726851851851848</v>
      </c>
      <c r="F154" s="71">
        <v>1480</v>
      </c>
      <c r="G154" s="99">
        <v>14.28</v>
      </c>
      <c r="H154" s="99">
        <v>8.24</v>
      </c>
      <c r="I154" s="99">
        <v>8.83</v>
      </c>
      <c r="J154" s="99">
        <v>14.34</v>
      </c>
      <c r="K154" s="99">
        <v>7.93</v>
      </c>
      <c r="L154" s="99">
        <v>8.73</v>
      </c>
      <c r="M154" s="59">
        <f t="shared" si="48"/>
        <v>14.309999999999999</v>
      </c>
      <c r="N154" s="59">
        <f t="shared" si="49"/>
        <v>8.0850000000000009</v>
      </c>
      <c r="O154" s="59">
        <f t="shared" si="50"/>
        <v>8.7800000000000011</v>
      </c>
      <c r="P154" s="60">
        <f t="shared" si="51"/>
        <v>0.17649344426639685</v>
      </c>
      <c r="Q154" s="22">
        <f t="shared" si="52"/>
        <v>8.222426499470675E-9</v>
      </c>
      <c r="R154" s="61">
        <f t="shared" si="53"/>
        <v>5.0049199008774358E-7</v>
      </c>
      <c r="S154" s="22">
        <f t="shared" si="54"/>
        <v>2.5049223214199004E-13</v>
      </c>
      <c r="T154" s="94">
        <v>298</v>
      </c>
      <c r="U154" s="59">
        <f t="shared" si="55"/>
        <v>287.31</v>
      </c>
      <c r="V154" s="63">
        <f t="shared" si="56"/>
        <v>0.62752810786655899</v>
      </c>
      <c r="W154" s="64">
        <f t="shared" si="57"/>
        <v>4.241584348761025</v>
      </c>
      <c r="X154" s="65">
        <f t="shared" si="44"/>
        <v>-4.8340686139528581E-22</v>
      </c>
      <c r="Y154" s="66">
        <f t="shared" si="45"/>
        <v>-1.5786224423000382E-22</v>
      </c>
      <c r="Z154" s="66">
        <f t="shared" si="46"/>
        <v>-3.7709640540718631E-22</v>
      </c>
      <c r="AA154" s="67">
        <f t="shared" si="47"/>
        <v>2.4495341640691224E-23</v>
      </c>
      <c r="AB154" s="68">
        <f t="shared" si="59"/>
        <v>3.5890962608882349E-21</v>
      </c>
      <c r="AC154" s="69"/>
      <c r="AD154" s="70">
        <f t="shared" si="58"/>
        <v>3.5890962608882349E-17</v>
      </c>
      <c r="AE154" s="70"/>
      <c r="AF154" s="74"/>
      <c r="AG154" s="71">
        <v>1480</v>
      </c>
    </row>
    <row r="155" spans="5:33">
      <c r="E155" s="73">
        <v>0.5973842592592592</v>
      </c>
      <c r="F155" s="71">
        <v>1490</v>
      </c>
      <c r="G155" s="99">
        <v>14.3</v>
      </c>
      <c r="H155" s="99">
        <v>8.25</v>
      </c>
      <c r="I155" s="99">
        <v>8.9499999999999993</v>
      </c>
      <c r="J155" s="99">
        <v>14.36</v>
      </c>
      <c r="K155" s="99">
        <v>7.94</v>
      </c>
      <c r="L155" s="99">
        <v>8.64</v>
      </c>
      <c r="M155" s="59">
        <f t="shared" si="48"/>
        <v>14.33</v>
      </c>
      <c r="N155" s="59">
        <f t="shared" si="49"/>
        <v>8.0950000000000006</v>
      </c>
      <c r="O155" s="59">
        <f t="shared" si="50"/>
        <v>8.7949999999999999</v>
      </c>
      <c r="P155" s="60">
        <f t="shared" si="51"/>
        <v>0.17685489646253594</v>
      </c>
      <c r="Q155" s="22">
        <f t="shared" si="52"/>
        <v>8.0352612218561377E-9</v>
      </c>
      <c r="R155" s="61">
        <f t="shared" si="53"/>
        <v>5.1300184709352517E-7</v>
      </c>
      <c r="S155" s="22">
        <f t="shared" si="54"/>
        <v>2.6317089512136856E-13</v>
      </c>
      <c r="T155" s="94">
        <v>298</v>
      </c>
      <c r="U155" s="59">
        <f t="shared" si="55"/>
        <v>287.33</v>
      </c>
      <c r="V155" s="63">
        <f t="shared" si="56"/>
        <v>0.62631046265582935</v>
      </c>
      <c r="W155" s="64">
        <f t="shared" si="57"/>
        <v>4.229708740008296</v>
      </c>
      <c r="X155" s="65">
        <f t="shared" si="44"/>
        <v>-1.4802951073407353E-22</v>
      </c>
      <c r="Y155" s="66">
        <f t="shared" si="45"/>
        <v>-4.2785894568612856E-23</v>
      </c>
      <c r="Z155" s="66">
        <f t="shared" si="46"/>
        <v>-1.1761029065461088E-22</v>
      </c>
      <c r="AA155" s="67">
        <f t="shared" si="47"/>
        <v>1.9203795994853194E-23</v>
      </c>
      <c r="AB155" s="68">
        <f t="shared" si="59"/>
        <v>1.041048229173287E-21</v>
      </c>
      <c r="AC155" s="69"/>
      <c r="AD155" s="70">
        <f t="shared" si="58"/>
        <v>1.041048229173287E-17</v>
      </c>
      <c r="AE155" s="70"/>
      <c r="AF155" s="74"/>
      <c r="AG155" s="71">
        <v>1490</v>
      </c>
    </row>
    <row r="156" spans="5:33">
      <c r="E156" s="73">
        <v>0.59750000000000003</v>
      </c>
      <c r="F156" s="71">
        <v>1500</v>
      </c>
      <c r="G156" s="99">
        <v>14.31</v>
      </c>
      <c r="H156" s="99">
        <v>8.25</v>
      </c>
      <c r="I156" s="99">
        <v>8.9</v>
      </c>
      <c r="J156" s="99">
        <v>14.37</v>
      </c>
      <c r="K156" s="99">
        <v>7.94</v>
      </c>
      <c r="L156" s="99">
        <v>8.7799999999999994</v>
      </c>
      <c r="M156" s="59">
        <f t="shared" si="48"/>
        <v>14.34</v>
      </c>
      <c r="N156" s="59">
        <f t="shared" si="49"/>
        <v>8.0950000000000006</v>
      </c>
      <c r="O156" s="59">
        <f t="shared" si="50"/>
        <v>8.84</v>
      </c>
      <c r="P156" s="60">
        <f t="shared" si="51"/>
        <v>0.17778991375840877</v>
      </c>
      <c r="Q156" s="22">
        <f t="shared" si="52"/>
        <v>8.0352612218561377E-9</v>
      </c>
      <c r="R156" s="61">
        <f t="shared" si="53"/>
        <v>5.1342832880706917E-7</v>
      </c>
      <c r="S156" s="22">
        <f t="shared" si="54"/>
        <v>2.6360864882161993E-13</v>
      </c>
      <c r="T156" s="94">
        <v>298</v>
      </c>
      <c r="U156" s="59">
        <f t="shared" si="55"/>
        <v>287.33999999999997</v>
      </c>
      <c r="V156" s="63">
        <f t="shared" si="56"/>
        <v>0.6257017036151572</v>
      </c>
      <c r="W156" s="64">
        <f t="shared" si="57"/>
        <v>4.2237840281828785</v>
      </c>
      <c r="X156" s="65">
        <f t="shared" si="44"/>
        <v>-4.1822671510823459E-23</v>
      </c>
      <c r="Y156" s="66">
        <f t="shared" si="45"/>
        <v>-1.1839344834813359E-23</v>
      </c>
      <c r="Z156" s="66">
        <f t="shared" si="46"/>
        <v>-3.3334860211627179E-23</v>
      </c>
      <c r="AA156" s="67">
        <f t="shared" si="47"/>
        <v>5.9738927600977268E-24</v>
      </c>
      <c r="AB156" s="68">
        <f t="shared" si="59"/>
        <v>2.9168475386384354E-22</v>
      </c>
      <c r="AC156" s="75"/>
      <c r="AD156" s="70">
        <f t="shared" si="58"/>
        <v>2.9168475386384353E-18</v>
      </c>
      <c r="AE156" s="70"/>
      <c r="AF156" s="74"/>
      <c r="AG156" s="71">
        <v>1500</v>
      </c>
    </row>
    <row r="157" spans="5:33">
      <c r="E157" s="73">
        <v>0.59761574074074075</v>
      </c>
      <c r="F157" s="71">
        <v>1510</v>
      </c>
      <c r="G157" s="99">
        <v>14.32</v>
      </c>
      <c r="H157" s="99">
        <v>8.26</v>
      </c>
      <c r="I157" s="99">
        <v>8.73</v>
      </c>
      <c r="J157" s="99">
        <v>14.38</v>
      </c>
      <c r="K157" s="99">
        <v>7.94</v>
      </c>
      <c r="L157" s="99">
        <v>8.7899999999999991</v>
      </c>
      <c r="M157" s="59">
        <f t="shared" si="48"/>
        <v>14.350000000000001</v>
      </c>
      <c r="N157" s="59">
        <f t="shared" si="49"/>
        <v>8.1</v>
      </c>
      <c r="O157" s="59">
        <f t="shared" si="50"/>
        <v>8.76</v>
      </c>
      <c r="P157" s="60">
        <f t="shared" si="51"/>
        <v>0.1762108242302339</v>
      </c>
      <c r="Q157" s="22">
        <f t="shared" si="52"/>
        <v>7.9432823472428087E-9</v>
      </c>
      <c r="R157" s="61">
        <f t="shared" si="53"/>
        <v>5.1980532745440145E-7</v>
      </c>
      <c r="S157" s="22">
        <f t="shared" si="54"/>
        <v>2.7019757844997754E-13</v>
      </c>
      <c r="T157" s="94">
        <v>298</v>
      </c>
      <c r="U157" s="59">
        <f t="shared" si="55"/>
        <v>287.35000000000002</v>
      </c>
      <c r="V157" s="63">
        <f t="shared" si="56"/>
        <v>0.62509298694504134</v>
      </c>
      <c r="W157" s="64">
        <f t="shared" si="57"/>
        <v>4.2178680268265678</v>
      </c>
      <c r="X157" s="65">
        <f t="shared" si="44"/>
        <v>-1.1867088227124345E-23</v>
      </c>
      <c r="Y157" s="66">
        <f t="shared" si="45"/>
        <v>-3.2120658645837149E-24</v>
      </c>
      <c r="Z157" s="66">
        <f t="shared" si="46"/>
        <v>-9.5244325262606342E-24</v>
      </c>
      <c r="AA157" s="67">
        <f t="shared" si="47"/>
        <v>2.0258187653217265E-24</v>
      </c>
      <c r="AB157" s="68">
        <f t="shared" si="59"/>
        <v>8.1356105791166366E-23</v>
      </c>
      <c r="AC157" s="69"/>
      <c r="AD157" s="70">
        <f t="shared" si="58"/>
        <v>8.1356105791166362E-19</v>
      </c>
      <c r="AE157" s="70"/>
      <c r="AF157" s="74"/>
      <c r="AG157" s="71">
        <v>1510</v>
      </c>
    </row>
    <row r="158" spans="5:33">
      <c r="E158" s="73">
        <v>0.59773148148148147</v>
      </c>
      <c r="F158" s="71">
        <v>1520</v>
      </c>
      <c r="G158" s="99">
        <v>14.34</v>
      </c>
      <c r="H158" s="99">
        <v>8.26</v>
      </c>
      <c r="I158" s="99">
        <v>8.9499999999999993</v>
      </c>
      <c r="J158" s="99">
        <v>14.39</v>
      </c>
      <c r="K158" s="99">
        <v>7.95</v>
      </c>
      <c r="L158" s="99">
        <v>8.75</v>
      </c>
      <c r="M158" s="59">
        <f t="shared" si="48"/>
        <v>14.365</v>
      </c>
      <c r="N158" s="59">
        <f t="shared" si="49"/>
        <v>8.1050000000000004</v>
      </c>
      <c r="O158" s="59">
        <f t="shared" si="50"/>
        <v>8.85</v>
      </c>
      <c r="P158" s="60">
        <f t="shared" si="51"/>
        <v>0.17806649236061672</v>
      </c>
      <c r="Q158" s="22">
        <f t="shared" si="52"/>
        <v>7.8523563461006839E-9</v>
      </c>
      <c r="R158" s="61">
        <f t="shared" si="53"/>
        <v>5.2648023824201378E-7</v>
      </c>
      <c r="S158" s="22">
        <f t="shared" si="54"/>
        <v>2.7718144125936757E-13</v>
      </c>
      <c r="T158" s="94">
        <v>298</v>
      </c>
      <c r="U158" s="59">
        <f t="shared" si="55"/>
        <v>287.36500000000001</v>
      </c>
      <c r="V158" s="63">
        <f t="shared" si="56"/>
        <v>0.62417999137499935</v>
      </c>
      <c r="W158" s="64">
        <f t="shared" si="57"/>
        <v>4.2090103276224688</v>
      </c>
      <c r="X158" s="65">
        <f t="shared" si="44"/>
        <v>-3.409278332670014E-24</v>
      </c>
      <c r="Y158" s="66">
        <f t="shared" si="45"/>
        <v>-8.2623438992074821E-25</v>
      </c>
      <c r="Z158" s="66">
        <f t="shared" si="46"/>
        <v>-2.7832808258884241E-24</v>
      </c>
      <c r="AA158" s="67">
        <f t="shared" si="47"/>
        <v>8.0823398328739806E-25</v>
      </c>
      <c r="AB158" s="68">
        <f t="shared" si="59"/>
        <v>2.2498995385347737E-23</v>
      </c>
      <c r="AC158" s="69"/>
      <c r="AD158" s="70">
        <f t="shared" si="58"/>
        <v>2.2498995385347739E-19</v>
      </c>
      <c r="AE158" s="70"/>
      <c r="AF158" s="74"/>
      <c r="AG158" s="71">
        <v>1520</v>
      </c>
    </row>
    <row r="159" spans="5:33">
      <c r="E159" s="73">
        <v>0.5978472222222222</v>
      </c>
      <c r="F159" s="71">
        <v>1530</v>
      </c>
      <c r="G159" s="99">
        <v>14.35</v>
      </c>
      <c r="H159" s="99">
        <v>8.27</v>
      </c>
      <c r="I159" s="99">
        <v>8.82</v>
      </c>
      <c r="J159" s="99">
        <v>14.41</v>
      </c>
      <c r="K159" s="99">
        <v>7.96</v>
      </c>
      <c r="L159" s="99">
        <v>8.85</v>
      </c>
      <c r="M159" s="59">
        <f t="shared" si="48"/>
        <v>14.379999999999999</v>
      </c>
      <c r="N159" s="59">
        <f t="shared" si="49"/>
        <v>8.1150000000000002</v>
      </c>
      <c r="O159" s="59">
        <f t="shared" si="50"/>
        <v>8.8350000000000009</v>
      </c>
      <c r="P159" s="60">
        <f t="shared" si="51"/>
        <v>0.17780991394951706</v>
      </c>
      <c r="Q159" s="22">
        <f t="shared" si="52"/>
        <v>7.6736148936181835E-9</v>
      </c>
      <c r="R159" s="61">
        <f t="shared" si="53"/>
        <v>5.3941550090157115E-7</v>
      </c>
      <c r="S159" s="22">
        <f t="shared" si="54"/>
        <v>2.9096908261289289E-13</v>
      </c>
      <c r="T159" s="94">
        <v>298</v>
      </c>
      <c r="U159" s="59">
        <f t="shared" si="55"/>
        <v>287.38</v>
      </c>
      <c r="V159" s="63">
        <f t="shared" si="56"/>
        <v>0.62326709111384104</v>
      </c>
      <c r="W159" s="64">
        <f t="shared" si="57"/>
        <v>4.2001721517133364</v>
      </c>
      <c r="X159" s="65">
        <f t="shared" si="44"/>
        <v>-9.7607973478264134E-25</v>
      </c>
      <c r="Y159" s="66">
        <f t="shared" si="45"/>
        <v>-1.9925329876350707E-25</v>
      </c>
      <c r="Z159" s="66">
        <f t="shared" si="46"/>
        <v>-8.1750126580338388E-25</v>
      </c>
      <c r="AA159" s="67">
        <f t="shared" si="47"/>
        <v>3.2515944092177276E-25</v>
      </c>
      <c r="AB159" s="68">
        <f t="shared" si="59"/>
        <v>6.1322040836795386E-24</v>
      </c>
      <c r="AC159" s="69"/>
      <c r="AD159" s="70">
        <f t="shared" si="58"/>
        <v>6.1322040836795392E-20</v>
      </c>
      <c r="AE159" s="70"/>
      <c r="AF159" s="74"/>
      <c r="AG159" s="71">
        <v>1530</v>
      </c>
    </row>
    <row r="160" spans="5:33">
      <c r="E160" s="73">
        <v>0.59796296296296292</v>
      </c>
      <c r="F160" s="71">
        <v>1540</v>
      </c>
      <c r="G160" s="99">
        <v>14.36</v>
      </c>
      <c r="H160" s="99">
        <v>8.27</v>
      </c>
      <c r="I160" s="99">
        <v>8.8699999999999992</v>
      </c>
      <c r="J160" s="99">
        <v>14.42</v>
      </c>
      <c r="K160" s="99">
        <v>7.96</v>
      </c>
      <c r="L160" s="99">
        <v>8.7200000000000006</v>
      </c>
      <c r="M160" s="59">
        <f t="shared" si="48"/>
        <v>14.39</v>
      </c>
      <c r="N160" s="59">
        <f t="shared" si="49"/>
        <v>8.1150000000000002</v>
      </c>
      <c r="O160" s="59">
        <f t="shared" si="50"/>
        <v>8.7949999999999999</v>
      </c>
      <c r="P160" s="60">
        <f t="shared" si="51"/>
        <v>0.17703491788974374</v>
      </c>
      <c r="Q160" s="22">
        <f t="shared" si="52"/>
        <v>7.6736148936181835E-9</v>
      </c>
      <c r="R160" s="61">
        <f t="shared" si="53"/>
        <v>5.3986394148407612E-7</v>
      </c>
      <c r="S160" s="22">
        <f t="shared" si="54"/>
        <v>2.9145307531472197E-13</v>
      </c>
      <c r="T160" s="94">
        <v>298</v>
      </c>
      <c r="U160" s="59">
        <f t="shared" si="55"/>
        <v>287.39</v>
      </c>
      <c r="V160" s="63">
        <f t="shared" si="56"/>
        <v>0.62265854388174657</v>
      </c>
      <c r="W160" s="64">
        <f t="shared" si="57"/>
        <v>4.1942908584816774</v>
      </c>
      <c r="X160" s="65">
        <f t="shared" si="44"/>
        <v>-2.6358891325310235E-25</v>
      </c>
      <c r="Y160" s="66">
        <f t="shared" si="45"/>
        <v>-5.4081619636085126E-26</v>
      </c>
      <c r="Z160" s="66">
        <f t="shared" si="46"/>
        <v>-2.2060344157849739E-25</v>
      </c>
      <c r="AA160" s="67">
        <f t="shared" si="47"/>
        <v>8.7093742077939241E-26</v>
      </c>
      <c r="AB160" s="68">
        <f t="shared" si="59"/>
        <v>1.6581550453551389E-24</v>
      </c>
      <c r="AC160" s="69"/>
      <c r="AD160" s="70">
        <f t="shared" si="58"/>
        <v>1.6581550453551389E-20</v>
      </c>
      <c r="AE160" s="70"/>
      <c r="AF160" s="74"/>
      <c r="AG160" s="71">
        <v>1540</v>
      </c>
    </row>
    <row r="161" spans="5:33">
      <c r="E161" s="73">
        <v>0.59807870370370364</v>
      </c>
      <c r="F161" s="71">
        <v>1550</v>
      </c>
      <c r="G161" s="99">
        <v>14.37</v>
      </c>
      <c r="H161" s="99">
        <v>8.27</v>
      </c>
      <c r="I161" s="99">
        <v>8.8800000000000008</v>
      </c>
      <c r="J161" s="99">
        <v>14.44</v>
      </c>
      <c r="K161" s="99">
        <v>7.96</v>
      </c>
      <c r="L161" s="99">
        <v>8.82</v>
      </c>
      <c r="M161" s="59">
        <f t="shared" si="48"/>
        <v>14.404999999999999</v>
      </c>
      <c r="N161" s="59">
        <f t="shared" si="49"/>
        <v>8.1150000000000002</v>
      </c>
      <c r="O161" s="59">
        <f t="shared" si="50"/>
        <v>8.8500000000000014</v>
      </c>
      <c r="P161" s="60">
        <f t="shared" si="51"/>
        <v>0.1781873595960117</v>
      </c>
      <c r="Q161" s="22">
        <f t="shared" si="52"/>
        <v>7.6736148936181835E-9</v>
      </c>
      <c r="R161" s="61">
        <f t="shared" si="53"/>
        <v>5.405373014715615E-7</v>
      </c>
      <c r="S161" s="22">
        <f t="shared" si="54"/>
        <v>2.9218057428215778E-13</v>
      </c>
      <c r="T161" s="94">
        <v>298</v>
      </c>
      <c r="U161" s="59">
        <f t="shared" si="55"/>
        <v>287.40499999999997</v>
      </c>
      <c r="V161" s="63">
        <f t="shared" si="56"/>
        <v>0.62174580243556621</v>
      </c>
      <c r="W161" s="64">
        <f t="shared" si="57"/>
        <v>4.1854851214185027</v>
      </c>
      <c r="X161" s="65">
        <f t="shared" si="44"/>
        <v>-7.2071108461416541E-26</v>
      </c>
      <c r="Y161" s="66">
        <f t="shared" si="45"/>
        <v>-1.4148700925420754E-26</v>
      </c>
      <c r="Z161" s="66">
        <f t="shared" si="46"/>
        <v>-6.0700021786013497E-26</v>
      </c>
      <c r="AA161" s="67">
        <f t="shared" si="47"/>
        <v>2.5496182354307163E-26</v>
      </c>
      <c r="AB161" s="68">
        <f t="shared" si="59"/>
        <v>4.4837955601459696E-25</v>
      </c>
      <c r="AC161" s="69"/>
      <c r="AD161" s="70">
        <f t="shared" si="58"/>
        <v>4.4837955601459693E-21</v>
      </c>
      <c r="AE161" s="70"/>
      <c r="AF161" s="74"/>
      <c r="AG161" s="71">
        <v>1550</v>
      </c>
    </row>
    <row r="162" spans="5:33">
      <c r="E162" s="73">
        <v>0.59819444444444447</v>
      </c>
      <c r="F162" s="71">
        <v>1560</v>
      </c>
      <c r="G162" s="99">
        <v>14.39</v>
      </c>
      <c r="H162" s="99">
        <v>8.2799999999999994</v>
      </c>
      <c r="I162" s="99">
        <v>8.8800000000000008</v>
      </c>
      <c r="J162" s="99">
        <v>14.45</v>
      </c>
      <c r="K162" s="99">
        <v>7.97</v>
      </c>
      <c r="L162" s="99">
        <v>8.7200000000000006</v>
      </c>
      <c r="M162" s="59">
        <f t="shared" si="48"/>
        <v>14.42</v>
      </c>
      <c r="N162" s="59">
        <f t="shared" si="49"/>
        <v>8.125</v>
      </c>
      <c r="O162" s="59">
        <f t="shared" si="50"/>
        <v>8.8000000000000007</v>
      </c>
      <c r="P162" s="60">
        <f t="shared" si="51"/>
        <v>0.17722576256282219</v>
      </c>
      <c r="Q162" s="22">
        <f t="shared" si="52"/>
        <v>7.4989420933245544E-9</v>
      </c>
      <c r="R162" s="61">
        <f t="shared" si="53"/>
        <v>5.5381793664824199E-7</v>
      </c>
      <c r="S162" s="22">
        <f t="shared" si="54"/>
        <v>3.067143069533162E-13</v>
      </c>
      <c r="T162" s="94">
        <v>298</v>
      </c>
      <c r="U162" s="59">
        <f t="shared" si="55"/>
        <v>287.42</v>
      </c>
      <c r="V162" s="63">
        <f t="shared" si="56"/>
        <v>0.62083315625847946</v>
      </c>
      <c r="W162" s="64">
        <f t="shared" si="57"/>
        <v>4.1766987878517838</v>
      </c>
      <c r="X162" s="65">
        <f t="shared" si="44"/>
        <v>-2.0392687240791648E-26</v>
      </c>
      <c r="Y162" s="66">
        <f t="shared" si="45"/>
        <v>-3.2450153296639636E-27</v>
      </c>
      <c r="Z162" s="66">
        <f t="shared" si="46"/>
        <v>-1.7664039585746395E-26</v>
      </c>
      <c r="AA162" s="67">
        <f t="shared" si="47"/>
        <v>9.313761140926627E-27</v>
      </c>
      <c r="AB162" s="68">
        <f t="shared" si="59"/>
        <v>1.2125893679796854E-25</v>
      </c>
      <c r="AC162" s="69"/>
      <c r="AD162" s="70">
        <f t="shared" si="58"/>
        <v>1.2125893679796853E-21</v>
      </c>
      <c r="AE162" s="70"/>
      <c r="AF162" s="54"/>
      <c r="AG162" s="71">
        <v>1560</v>
      </c>
    </row>
    <row r="163" spans="5:33">
      <c r="E163" s="73"/>
      <c r="F163" s="71"/>
      <c r="G163" s="99"/>
      <c r="H163" s="99"/>
      <c r="I163" s="99"/>
      <c r="J163" s="99"/>
      <c r="K163" s="99"/>
      <c r="L163" s="99"/>
      <c r="M163" s="59"/>
      <c r="N163" s="59"/>
      <c r="O163" s="59"/>
      <c r="P163" s="60"/>
      <c r="Q163" s="22"/>
      <c r="R163" s="61"/>
      <c r="S163" s="22"/>
      <c r="T163" s="94"/>
      <c r="U163" s="59"/>
      <c r="V163" s="63"/>
      <c r="W163" s="64"/>
      <c r="X163" s="65"/>
      <c r="Y163" s="66"/>
      <c r="Z163" s="66"/>
      <c r="AA163" s="67"/>
      <c r="AB163" s="68"/>
      <c r="AC163" s="69"/>
      <c r="AD163" s="70"/>
      <c r="AE163" s="70"/>
      <c r="AF163" s="101">
        <f>SUM(AF6:AF162)</f>
        <v>6.6183340581576031E-2</v>
      </c>
      <c r="AG163" s="71"/>
    </row>
    <row r="164" spans="5:33">
      <c r="E164" s="73"/>
      <c r="F164" s="71"/>
      <c r="G164" s="99"/>
      <c r="H164" s="99"/>
      <c r="I164" s="99"/>
      <c r="J164" s="99"/>
      <c r="K164" s="99"/>
      <c r="L164" s="99"/>
      <c r="M164" s="59"/>
      <c r="N164" s="59"/>
      <c r="O164" s="59"/>
      <c r="P164" s="60"/>
      <c r="Q164" s="22"/>
      <c r="R164" s="61"/>
      <c r="S164" s="22"/>
      <c r="T164" s="94"/>
      <c r="U164" s="59"/>
      <c r="V164" s="63"/>
      <c r="W164" s="64"/>
      <c r="X164" s="65"/>
      <c r="Y164" s="66"/>
      <c r="Z164" s="66"/>
      <c r="AA164" s="67"/>
      <c r="AB164" s="68"/>
      <c r="AC164" s="69"/>
      <c r="AD164" s="70"/>
      <c r="AE164" s="70"/>
      <c r="AF164" s="74"/>
      <c r="AG164" s="71"/>
    </row>
    <row r="165" spans="5:33">
      <c r="E165" s="73"/>
      <c r="F165" s="71"/>
      <c r="G165" s="99"/>
      <c r="H165" s="99"/>
      <c r="I165" s="99"/>
      <c r="J165" s="99"/>
      <c r="K165" s="99"/>
      <c r="L165" s="99"/>
      <c r="M165" s="59"/>
      <c r="N165" s="59"/>
      <c r="O165" s="59"/>
      <c r="P165" s="60"/>
      <c r="Q165" s="22"/>
      <c r="R165" s="61"/>
      <c r="S165" s="22"/>
      <c r="T165" s="94"/>
      <c r="U165" s="59"/>
      <c r="V165" s="63"/>
      <c r="W165" s="64"/>
      <c r="X165" s="65"/>
      <c r="Y165" s="66"/>
      <c r="Z165" s="66"/>
      <c r="AA165" s="67"/>
      <c r="AB165" s="68"/>
      <c r="AC165" s="69"/>
      <c r="AD165" s="70"/>
      <c r="AE165" s="70"/>
      <c r="AF165" s="74"/>
      <c r="AG165" s="71"/>
    </row>
    <row r="166" spans="5:33">
      <c r="E166" s="73"/>
      <c r="F166" s="71"/>
      <c r="G166" s="99"/>
      <c r="H166" s="99"/>
      <c r="I166" s="99"/>
      <c r="J166" s="99"/>
      <c r="K166" s="99"/>
      <c r="L166" s="99"/>
      <c r="M166" s="59"/>
      <c r="N166" s="59"/>
      <c r="O166" s="59"/>
      <c r="P166" s="60"/>
      <c r="Q166" s="22"/>
      <c r="R166" s="61"/>
      <c r="S166" s="22"/>
      <c r="T166" s="94"/>
      <c r="U166" s="59"/>
      <c r="V166" s="63"/>
      <c r="W166" s="64"/>
      <c r="X166" s="65"/>
      <c r="Y166" s="66"/>
      <c r="Z166" s="66"/>
      <c r="AA166" s="67"/>
      <c r="AB166" s="68"/>
      <c r="AC166" s="69"/>
      <c r="AD166" s="70"/>
      <c r="AE166" s="70"/>
      <c r="AF166" s="74"/>
      <c r="AG166" s="71"/>
    </row>
    <row r="167" spans="5:33">
      <c r="E167" s="73"/>
      <c r="F167" s="71"/>
      <c r="G167" s="99"/>
      <c r="H167" s="99"/>
      <c r="I167" s="99"/>
      <c r="J167" s="99"/>
      <c r="K167" s="99"/>
      <c r="L167" s="99"/>
      <c r="M167" s="59"/>
      <c r="N167" s="59"/>
      <c r="O167" s="59"/>
      <c r="P167" s="60"/>
      <c r="Q167" s="22"/>
      <c r="R167" s="61"/>
      <c r="S167" s="22"/>
      <c r="T167" s="94"/>
      <c r="U167" s="59"/>
      <c r="V167" s="63"/>
      <c r="W167" s="64"/>
      <c r="X167" s="65"/>
      <c r="Y167" s="66"/>
      <c r="Z167" s="66"/>
      <c r="AA167" s="67"/>
      <c r="AB167" s="68"/>
      <c r="AC167" s="69"/>
      <c r="AD167" s="70"/>
      <c r="AE167" s="70"/>
      <c r="AF167" s="74"/>
      <c r="AG167" s="71"/>
    </row>
    <row r="168" spans="5:33">
      <c r="E168" s="73"/>
      <c r="F168" s="71"/>
      <c r="G168" s="99"/>
      <c r="H168" s="99"/>
      <c r="I168" s="99"/>
      <c r="J168" s="99"/>
      <c r="K168" s="99"/>
      <c r="L168" s="99"/>
      <c r="M168" s="59"/>
      <c r="N168" s="59"/>
      <c r="O168" s="59"/>
      <c r="P168" s="60"/>
      <c r="Q168" s="22"/>
      <c r="R168" s="61"/>
      <c r="S168" s="22"/>
      <c r="T168" s="94"/>
      <c r="U168" s="59"/>
      <c r="V168" s="63"/>
      <c r="W168" s="64"/>
      <c r="X168" s="65"/>
      <c r="Y168" s="66"/>
      <c r="Z168" s="66"/>
      <c r="AA168" s="67"/>
      <c r="AB168" s="68"/>
      <c r="AC168" s="69"/>
      <c r="AD168" s="70"/>
      <c r="AE168" s="70"/>
      <c r="AF168" s="74"/>
      <c r="AG168" s="71"/>
    </row>
    <row r="169" spans="5:33">
      <c r="E169" s="73"/>
      <c r="F169" s="71"/>
      <c r="G169" s="99"/>
      <c r="H169" s="99"/>
      <c r="I169" s="99"/>
      <c r="J169" s="99"/>
      <c r="K169" s="99"/>
      <c r="L169" s="99"/>
      <c r="M169" s="59"/>
      <c r="N169" s="59"/>
      <c r="O169" s="59"/>
      <c r="P169" s="60"/>
      <c r="Q169" s="22"/>
      <c r="R169" s="61"/>
      <c r="S169" s="22"/>
      <c r="T169" s="94"/>
      <c r="U169" s="59"/>
      <c r="V169" s="63"/>
      <c r="W169" s="64"/>
      <c r="X169" s="65"/>
      <c r="Y169" s="66"/>
      <c r="Z169" s="66"/>
      <c r="AA169" s="67"/>
      <c r="AB169" s="68"/>
      <c r="AC169" s="69"/>
      <c r="AD169" s="70"/>
      <c r="AE169" s="70"/>
      <c r="AF169" s="74"/>
      <c r="AG169" s="71"/>
    </row>
    <row r="170" spans="5:33">
      <c r="E170" s="73"/>
      <c r="F170" s="71"/>
      <c r="G170" s="99"/>
      <c r="H170" s="99"/>
      <c r="I170" s="99"/>
      <c r="J170" s="99"/>
      <c r="K170" s="99"/>
      <c r="L170" s="99"/>
      <c r="M170" s="59"/>
      <c r="N170" s="59"/>
      <c r="O170" s="59"/>
      <c r="P170" s="60"/>
      <c r="Q170" s="22"/>
      <c r="R170" s="61"/>
      <c r="S170" s="22"/>
      <c r="T170" s="94"/>
      <c r="U170" s="59"/>
      <c r="V170" s="63"/>
      <c r="W170" s="64"/>
      <c r="X170" s="65"/>
      <c r="Y170" s="66"/>
      <c r="Z170" s="66"/>
      <c r="AA170" s="67"/>
      <c r="AB170" s="68"/>
      <c r="AC170" s="69"/>
      <c r="AD170" s="70"/>
      <c r="AE170" s="70"/>
      <c r="AF170" s="74"/>
      <c r="AG170" s="71"/>
    </row>
    <row r="171" spans="5:33">
      <c r="E171" s="73"/>
      <c r="F171" s="71"/>
      <c r="G171" s="99"/>
      <c r="H171" s="99"/>
      <c r="I171" s="99"/>
      <c r="J171" s="99"/>
      <c r="K171" s="99"/>
      <c r="L171" s="99"/>
      <c r="M171" s="59"/>
      <c r="N171" s="59"/>
      <c r="O171" s="59"/>
      <c r="P171" s="60"/>
      <c r="Q171" s="22"/>
      <c r="R171" s="61"/>
      <c r="S171" s="22"/>
      <c r="T171" s="94"/>
      <c r="U171" s="59"/>
      <c r="V171" s="63"/>
      <c r="W171" s="64"/>
      <c r="X171" s="65"/>
      <c r="Y171" s="66"/>
      <c r="Z171" s="66"/>
      <c r="AA171" s="67"/>
      <c r="AB171" s="68"/>
      <c r="AC171" s="69"/>
      <c r="AD171" s="70"/>
      <c r="AE171" s="70"/>
      <c r="AF171" s="74"/>
      <c r="AG171" s="71"/>
    </row>
    <row r="172" spans="5:33">
      <c r="E172" s="73"/>
      <c r="F172" s="71"/>
      <c r="G172" s="99"/>
      <c r="H172" s="99"/>
      <c r="I172" s="99"/>
      <c r="J172" s="99"/>
      <c r="K172" s="99"/>
      <c r="L172" s="99"/>
      <c r="M172" s="59"/>
      <c r="N172" s="59"/>
      <c r="O172" s="59"/>
      <c r="P172" s="60"/>
      <c r="Q172" s="22"/>
      <c r="R172" s="61"/>
      <c r="S172" s="22"/>
      <c r="T172" s="94"/>
      <c r="U172" s="59"/>
      <c r="V172" s="63"/>
      <c r="W172" s="64"/>
      <c r="X172" s="65"/>
      <c r="Y172" s="66"/>
      <c r="Z172" s="66"/>
      <c r="AA172" s="67"/>
      <c r="AB172" s="68"/>
      <c r="AC172" s="69"/>
      <c r="AD172" s="70"/>
      <c r="AE172" s="70"/>
      <c r="AF172" s="74"/>
      <c r="AG172" s="71"/>
    </row>
    <row r="173" spans="5:33">
      <c r="E173" s="73"/>
      <c r="F173" s="71"/>
      <c r="G173" s="99"/>
      <c r="H173" s="99"/>
      <c r="I173" s="99"/>
      <c r="J173" s="99"/>
      <c r="K173" s="99"/>
      <c r="L173" s="99"/>
      <c r="M173" s="59"/>
      <c r="N173" s="59"/>
      <c r="O173" s="59"/>
      <c r="P173" s="60"/>
      <c r="Q173" s="22"/>
      <c r="R173" s="61"/>
      <c r="S173" s="22"/>
      <c r="T173" s="94"/>
      <c r="U173" s="59"/>
      <c r="V173" s="63"/>
      <c r="W173" s="64"/>
      <c r="X173" s="65"/>
      <c r="Y173" s="66"/>
      <c r="Z173" s="66"/>
      <c r="AA173" s="67"/>
      <c r="AB173" s="68"/>
      <c r="AC173" s="69"/>
      <c r="AD173" s="70"/>
      <c r="AE173" s="70"/>
      <c r="AF173" s="74"/>
      <c r="AG173" s="71"/>
    </row>
    <row r="174" spans="5:33">
      <c r="E174" s="73"/>
      <c r="F174" s="71"/>
      <c r="G174" s="99"/>
      <c r="H174" s="99"/>
      <c r="I174" s="99"/>
      <c r="J174" s="99"/>
      <c r="K174" s="99"/>
      <c r="L174" s="99"/>
      <c r="M174" s="59"/>
      <c r="N174" s="59"/>
      <c r="O174" s="59"/>
      <c r="P174" s="60"/>
      <c r="Q174" s="22"/>
      <c r="R174" s="61"/>
      <c r="S174" s="22"/>
      <c r="T174" s="94"/>
      <c r="U174" s="59"/>
      <c r="V174" s="63"/>
      <c r="W174" s="64"/>
      <c r="X174" s="65"/>
      <c r="Y174" s="66"/>
      <c r="Z174" s="66"/>
      <c r="AA174" s="67"/>
      <c r="AB174" s="68"/>
      <c r="AC174" s="69"/>
      <c r="AD174" s="70"/>
      <c r="AE174" s="70"/>
      <c r="AF174" s="74"/>
      <c r="AG174" s="71"/>
    </row>
    <row r="175" spans="5:33">
      <c r="E175" s="73"/>
      <c r="F175" s="71"/>
      <c r="G175" s="99"/>
      <c r="H175" s="99"/>
      <c r="I175" s="99"/>
      <c r="J175" s="99"/>
      <c r="K175" s="99"/>
      <c r="L175" s="99"/>
      <c r="M175" s="59"/>
      <c r="N175" s="59"/>
      <c r="O175" s="59"/>
      <c r="P175" s="60"/>
      <c r="Q175" s="22"/>
      <c r="R175" s="61"/>
      <c r="S175" s="22"/>
      <c r="T175" s="94"/>
      <c r="U175" s="59"/>
      <c r="V175" s="63"/>
      <c r="W175" s="64"/>
      <c r="X175" s="65"/>
      <c r="Y175" s="66"/>
      <c r="Z175" s="66"/>
      <c r="AA175" s="67"/>
      <c r="AB175" s="68"/>
      <c r="AC175" s="69"/>
      <c r="AD175" s="70"/>
      <c r="AE175" s="70"/>
      <c r="AF175" s="74"/>
      <c r="AG175" s="71"/>
    </row>
    <row r="176" spans="5:33">
      <c r="E176" s="73"/>
      <c r="F176" s="71"/>
      <c r="G176" s="99"/>
      <c r="H176" s="99"/>
      <c r="I176" s="99"/>
      <c r="J176" s="99"/>
      <c r="K176" s="99"/>
      <c r="L176" s="99"/>
      <c r="M176" s="59"/>
      <c r="N176" s="59"/>
      <c r="O176" s="59"/>
      <c r="P176" s="60"/>
      <c r="Q176" s="22"/>
      <c r="R176" s="61"/>
      <c r="S176" s="22"/>
      <c r="T176" s="94"/>
      <c r="U176" s="59"/>
      <c r="V176" s="63"/>
      <c r="W176" s="64"/>
      <c r="X176" s="65"/>
      <c r="Y176" s="66"/>
      <c r="Z176" s="66"/>
      <c r="AA176" s="67"/>
      <c r="AB176" s="68"/>
      <c r="AC176" s="69"/>
      <c r="AD176" s="70"/>
      <c r="AE176" s="70"/>
      <c r="AF176" s="74"/>
      <c r="AG176" s="71"/>
    </row>
    <row r="177" spans="5:33">
      <c r="E177" s="73"/>
      <c r="F177" s="71"/>
      <c r="G177" s="99"/>
      <c r="H177" s="99"/>
      <c r="I177" s="99"/>
      <c r="J177" s="99"/>
      <c r="K177" s="99"/>
      <c r="L177" s="99"/>
      <c r="M177" s="59"/>
      <c r="N177" s="59"/>
      <c r="O177" s="59"/>
      <c r="P177" s="60"/>
      <c r="Q177" s="22"/>
      <c r="R177" s="61"/>
      <c r="S177" s="22"/>
      <c r="T177" s="94"/>
      <c r="U177" s="59"/>
      <c r="V177" s="63"/>
      <c r="W177" s="64"/>
      <c r="X177" s="65"/>
      <c r="Y177" s="66"/>
      <c r="Z177" s="66"/>
      <c r="AA177" s="67"/>
      <c r="AB177" s="68"/>
      <c r="AC177" s="69"/>
      <c r="AD177" s="70"/>
      <c r="AE177" s="70"/>
      <c r="AF177" s="74"/>
      <c r="AG177" s="71"/>
    </row>
    <row r="178" spans="5:33">
      <c r="E178" s="73"/>
      <c r="F178" s="71"/>
      <c r="G178" s="99"/>
      <c r="H178" s="99"/>
      <c r="I178" s="99"/>
      <c r="J178" s="99"/>
      <c r="K178" s="99"/>
      <c r="L178" s="99"/>
      <c r="M178" s="59"/>
      <c r="N178" s="59"/>
      <c r="O178" s="59"/>
      <c r="P178" s="60"/>
      <c r="Q178" s="22"/>
      <c r="R178" s="61"/>
      <c r="S178" s="22"/>
      <c r="T178" s="94"/>
      <c r="U178" s="59"/>
      <c r="V178" s="63"/>
      <c r="W178" s="64"/>
      <c r="X178" s="65"/>
      <c r="Y178" s="66"/>
      <c r="Z178" s="66"/>
      <c r="AA178" s="67"/>
      <c r="AB178" s="68"/>
      <c r="AC178" s="69"/>
      <c r="AD178" s="70"/>
      <c r="AE178" s="70"/>
      <c r="AF178" s="74"/>
      <c r="AG178" s="71"/>
    </row>
    <row r="179" spans="5:33">
      <c r="E179" s="73"/>
      <c r="F179" s="71"/>
      <c r="G179" s="99"/>
      <c r="H179" s="99"/>
      <c r="I179" s="99"/>
      <c r="J179" s="99"/>
      <c r="K179" s="99"/>
      <c r="L179" s="99"/>
      <c r="M179" s="59"/>
      <c r="N179" s="59"/>
      <c r="O179" s="59"/>
      <c r="P179" s="60"/>
      <c r="Q179" s="22"/>
      <c r="R179" s="61"/>
      <c r="S179" s="22"/>
      <c r="T179" s="94"/>
      <c r="U179" s="59"/>
      <c r="V179" s="63"/>
      <c r="W179" s="64"/>
      <c r="X179" s="65"/>
      <c r="Y179" s="66"/>
      <c r="Z179" s="66"/>
      <c r="AA179" s="67"/>
      <c r="AB179" s="68"/>
      <c r="AC179" s="69"/>
      <c r="AD179" s="70"/>
      <c r="AE179" s="70"/>
      <c r="AF179" s="74"/>
      <c r="AG179" s="71"/>
    </row>
    <row r="180" spans="5:33">
      <c r="E180" s="73"/>
      <c r="F180" s="71"/>
      <c r="G180" s="99"/>
      <c r="H180" s="99"/>
      <c r="I180" s="99"/>
      <c r="J180" s="99"/>
      <c r="K180" s="99"/>
      <c r="L180" s="99"/>
      <c r="M180" s="59"/>
      <c r="N180" s="59"/>
      <c r="O180" s="59"/>
      <c r="P180" s="60"/>
      <c r="Q180" s="22"/>
      <c r="R180" s="61"/>
      <c r="S180" s="22"/>
      <c r="T180" s="94"/>
      <c r="U180" s="59"/>
      <c r="V180" s="63"/>
      <c r="W180" s="64"/>
      <c r="X180" s="65"/>
      <c r="Y180" s="66"/>
      <c r="Z180" s="66"/>
      <c r="AA180" s="67"/>
      <c r="AB180" s="68"/>
      <c r="AC180" s="69"/>
      <c r="AD180" s="70"/>
      <c r="AE180" s="70"/>
      <c r="AF180" s="74"/>
      <c r="AG180" s="71"/>
    </row>
    <row r="181" spans="5:33">
      <c r="E181" s="73"/>
      <c r="F181" s="71"/>
      <c r="G181" s="99"/>
      <c r="H181" s="99"/>
      <c r="I181" s="99"/>
      <c r="J181" s="99"/>
      <c r="K181" s="99"/>
      <c r="L181" s="99"/>
      <c r="M181" s="59"/>
      <c r="N181" s="59"/>
      <c r="O181" s="59"/>
      <c r="P181" s="60"/>
      <c r="Q181" s="22"/>
      <c r="R181" s="61"/>
      <c r="S181" s="22"/>
      <c r="T181" s="94"/>
      <c r="U181" s="59"/>
      <c r="V181" s="63"/>
      <c r="W181" s="64"/>
      <c r="X181" s="65"/>
      <c r="Y181" s="66"/>
      <c r="Z181" s="66"/>
      <c r="AA181" s="67"/>
      <c r="AB181" s="68"/>
      <c r="AC181" s="69"/>
      <c r="AD181" s="70"/>
      <c r="AE181" s="70"/>
      <c r="AF181" s="74"/>
      <c r="AG181" s="71"/>
    </row>
    <row r="182" spans="5:33">
      <c r="E182" s="73"/>
      <c r="F182" s="71"/>
      <c r="G182" s="99"/>
      <c r="H182" s="99"/>
      <c r="I182" s="99"/>
      <c r="J182" s="99"/>
      <c r="K182" s="99"/>
      <c r="L182" s="99"/>
      <c r="M182" s="59"/>
      <c r="N182" s="59"/>
      <c r="O182" s="59"/>
      <c r="P182" s="60"/>
      <c r="Q182" s="22"/>
      <c r="R182" s="61"/>
      <c r="S182" s="22"/>
      <c r="T182" s="94"/>
      <c r="U182" s="59"/>
      <c r="V182" s="63"/>
      <c r="W182" s="64"/>
      <c r="X182" s="65"/>
      <c r="Y182" s="66"/>
      <c r="Z182" s="66"/>
      <c r="AA182" s="67"/>
      <c r="AB182" s="68"/>
      <c r="AC182" s="69"/>
      <c r="AD182" s="70"/>
      <c r="AE182" s="70"/>
      <c r="AF182" s="74"/>
      <c r="AG182" s="71"/>
    </row>
    <row r="183" spans="5:33">
      <c r="E183" s="73"/>
      <c r="F183" s="71"/>
      <c r="G183" s="99"/>
      <c r="H183" s="99"/>
      <c r="I183" s="99"/>
      <c r="J183" s="99"/>
      <c r="K183" s="99"/>
      <c r="L183" s="99"/>
      <c r="M183" s="59"/>
      <c r="N183" s="59"/>
      <c r="O183" s="59"/>
      <c r="P183" s="60"/>
      <c r="Q183" s="22"/>
      <c r="R183" s="61"/>
      <c r="S183" s="22"/>
      <c r="T183" s="94"/>
      <c r="U183" s="59"/>
      <c r="V183" s="63"/>
      <c r="W183" s="64"/>
      <c r="X183" s="65"/>
      <c r="Y183" s="66"/>
      <c r="Z183" s="66"/>
      <c r="AA183" s="67"/>
      <c r="AB183" s="68"/>
      <c r="AC183" s="69"/>
      <c r="AD183" s="70"/>
      <c r="AE183" s="70"/>
      <c r="AF183" s="74"/>
      <c r="AG183" s="71"/>
    </row>
    <row r="184" spans="5:33">
      <c r="E184" s="73"/>
      <c r="F184" s="71"/>
      <c r="G184" s="99"/>
      <c r="H184" s="99"/>
      <c r="I184" s="99"/>
      <c r="J184" s="99"/>
      <c r="K184" s="99"/>
      <c r="L184" s="99"/>
      <c r="M184" s="59"/>
      <c r="N184" s="59"/>
      <c r="O184" s="59"/>
      <c r="P184" s="60"/>
      <c r="Q184" s="22"/>
      <c r="R184" s="61"/>
      <c r="S184" s="22"/>
      <c r="T184" s="94"/>
      <c r="U184" s="59"/>
      <c r="V184" s="63"/>
      <c r="W184" s="64"/>
      <c r="X184" s="65"/>
      <c r="Y184" s="66"/>
      <c r="Z184" s="66"/>
      <c r="AA184" s="67"/>
      <c r="AB184" s="68"/>
      <c r="AC184" s="69"/>
      <c r="AD184" s="70"/>
      <c r="AE184" s="70"/>
      <c r="AF184" s="74"/>
      <c r="AG184" s="71"/>
    </row>
    <row r="185" spans="5:33">
      <c r="E185" s="73"/>
      <c r="F185" s="71"/>
      <c r="G185" s="99"/>
      <c r="H185" s="99"/>
      <c r="I185" s="99"/>
      <c r="J185" s="99"/>
      <c r="K185" s="99"/>
      <c r="L185" s="99"/>
      <c r="M185" s="59"/>
      <c r="N185" s="59"/>
      <c r="O185" s="59"/>
      <c r="P185" s="60"/>
      <c r="Q185" s="22"/>
      <c r="R185" s="61"/>
      <c r="S185" s="22"/>
      <c r="T185" s="94"/>
      <c r="U185" s="59"/>
      <c r="V185" s="63"/>
      <c r="W185" s="64"/>
      <c r="X185" s="65"/>
      <c r="Y185" s="66"/>
      <c r="Z185" s="66"/>
      <c r="AA185" s="67"/>
      <c r="AB185" s="68"/>
      <c r="AC185" s="69"/>
      <c r="AD185" s="70"/>
      <c r="AE185" s="70"/>
      <c r="AF185" s="74"/>
      <c r="AG185" s="71"/>
    </row>
    <row r="186" spans="5:33">
      <c r="E186" s="73"/>
      <c r="F186" s="71"/>
      <c r="G186" s="99"/>
      <c r="H186" s="99"/>
      <c r="I186" s="99"/>
      <c r="J186" s="99"/>
      <c r="K186" s="99"/>
      <c r="L186" s="99"/>
      <c r="M186" s="59"/>
      <c r="N186" s="59"/>
      <c r="O186" s="59"/>
      <c r="P186" s="60"/>
      <c r="Q186" s="22"/>
      <c r="R186" s="61"/>
      <c r="S186" s="22"/>
      <c r="T186" s="94"/>
      <c r="U186" s="59"/>
      <c r="V186" s="63"/>
      <c r="W186" s="64"/>
      <c r="X186" s="65"/>
      <c r="Y186" s="66"/>
      <c r="Z186" s="66"/>
      <c r="AA186" s="67"/>
      <c r="AB186" s="68"/>
      <c r="AC186" s="69"/>
      <c r="AD186" s="70"/>
      <c r="AF186" s="74"/>
      <c r="AG186" s="71"/>
    </row>
    <row r="187" spans="5:33">
      <c r="E187" s="73"/>
      <c r="F187" s="71"/>
      <c r="G187" s="99"/>
      <c r="H187" s="99"/>
      <c r="I187" s="99"/>
      <c r="J187" s="99"/>
      <c r="K187" s="99"/>
      <c r="L187" s="99"/>
      <c r="M187" s="59"/>
      <c r="N187" s="59"/>
      <c r="O187" s="59"/>
      <c r="P187" s="60"/>
      <c r="Q187" s="22"/>
      <c r="R187" s="61"/>
      <c r="S187" s="22"/>
      <c r="T187" s="94"/>
      <c r="U187" s="59"/>
      <c r="V187" s="63"/>
      <c r="W187" s="64"/>
      <c r="X187" s="65"/>
      <c r="Y187" s="66"/>
      <c r="Z187" s="66"/>
      <c r="AA187" s="67"/>
      <c r="AB187" s="68"/>
      <c r="AC187" s="69"/>
      <c r="AD187" s="70"/>
      <c r="AE187" s="70"/>
      <c r="AF187" s="74"/>
      <c r="AG187" s="71"/>
    </row>
    <row r="188" spans="5:33">
      <c r="E188" s="73"/>
      <c r="F188" s="71"/>
      <c r="G188" s="99"/>
      <c r="H188" s="99"/>
      <c r="I188" s="99"/>
      <c r="J188" s="99"/>
      <c r="K188" s="99"/>
      <c r="L188" s="99"/>
      <c r="M188" s="59"/>
      <c r="N188" s="59"/>
      <c r="O188" s="59"/>
      <c r="P188" s="60"/>
      <c r="Q188" s="22"/>
      <c r="R188" s="61"/>
      <c r="S188" s="22"/>
      <c r="T188" s="94"/>
      <c r="U188" s="59"/>
      <c r="V188" s="63"/>
      <c r="W188" s="64"/>
      <c r="X188" s="65"/>
      <c r="Y188" s="66"/>
      <c r="Z188" s="66"/>
      <c r="AA188" s="67"/>
      <c r="AB188" s="68"/>
      <c r="AC188" s="69"/>
      <c r="AD188" s="70"/>
      <c r="AE188" s="70"/>
      <c r="AF188" s="74"/>
      <c r="AG188" s="71"/>
    </row>
    <row r="189" spans="5:33">
      <c r="E189" s="73"/>
      <c r="F189" s="71"/>
      <c r="G189" s="99"/>
      <c r="H189" s="99"/>
      <c r="I189" s="99"/>
      <c r="J189" s="99"/>
      <c r="K189" s="99"/>
      <c r="L189" s="99"/>
      <c r="M189" s="59"/>
      <c r="N189" s="59"/>
      <c r="O189" s="59"/>
      <c r="P189" s="60"/>
      <c r="Q189" s="22"/>
      <c r="R189" s="61"/>
      <c r="S189" s="22"/>
      <c r="T189" s="94"/>
      <c r="U189" s="59"/>
      <c r="V189" s="63"/>
      <c r="W189" s="64"/>
      <c r="X189" s="65"/>
      <c r="Y189" s="66"/>
      <c r="Z189" s="66"/>
      <c r="AA189" s="67"/>
      <c r="AB189" s="68"/>
      <c r="AC189" s="69"/>
      <c r="AD189" s="70"/>
      <c r="AE189" s="70"/>
      <c r="AF189" s="74"/>
      <c r="AG189" s="71"/>
    </row>
    <row r="190" spans="5:33">
      <c r="E190" s="73"/>
      <c r="F190" s="71"/>
      <c r="G190" s="99"/>
      <c r="H190" s="99"/>
      <c r="I190" s="99"/>
      <c r="J190" s="99"/>
      <c r="K190" s="99"/>
      <c r="L190" s="99"/>
      <c r="M190" s="59"/>
      <c r="N190" s="59"/>
      <c r="O190" s="59"/>
      <c r="P190" s="60"/>
      <c r="Q190" s="22"/>
      <c r="R190" s="61"/>
      <c r="S190" s="22"/>
      <c r="T190" s="94"/>
      <c r="U190" s="59"/>
      <c r="V190" s="63"/>
      <c r="W190" s="64"/>
      <c r="X190" s="65"/>
      <c r="Y190" s="66"/>
      <c r="Z190" s="66"/>
      <c r="AA190" s="67"/>
      <c r="AB190" s="68"/>
      <c r="AC190" s="69"/>
      <c r="AD190" s="70"/>
      <c r="AE190" s="70"/>
      <c r="AF190" s="74"/>
      <c r="AG190" s="71"/>
    </row>
    <row r="191" spans="5:33">
      <c r="E191" s="73"/>
      <c r="F191" s="71"/>
      <c r="G191" s="99"/>
      <c r="H191" s="99"/>
      <c r="I191" s="99"/>
      <c r="J191" s="99"/>
      <c r="K191" s="99"/>
      <c r="L191" s="99"/>
      <c r="M191" s="59"/>
      <c r="N191" s="59"/>
      <c r="O191" s="59"/>
      <c r="P191" s="60"/>
      <c r="Q191" s="22"/>
      <c r="R191" s="61"/>
      <c r="S191" s="22"/>
      <c r="T191" s="94"/>
      <c r="U191" s="59"/>
      <c r="V191" s="63"/>
      <c r="W191" s="64"/>
      <c r="X191" s="65"/>
      <c r="Y191" s="66"/>
      <c r="Z191" s="66"/>
      <c r="AA191" s="67"/>
      <c r="AB191" s="68"/>
      <c r="AC191" s="69"/>
      <c r="AD191" s="70"/>
      <c r="AE191" s="70"/>
      <c r="AF191" s="74"/>
      <c r="AG191" s="71"/>
    </row>
    <row r="192" spans="5:33">
      <c r="E192" s="73"/>
      <c r="F192" s="71"/>
      <c r="G192" s="99"/>
      <c r="H192" s="99"/>
      <c r="I192" s="99"/>
      <c r="J192" s="99"/>
      <c r="K192" s="99"/>
      <c r="L192" s="99"/>
      <c r="M192" s="59"/>
      <c r="N192" s="59"/>
      <c r="O192" s="59"/>
      <c r="P192" s="60"/>
      <c r="Q192" s="22"/>
      <c r="R192" s="61"/>
      <c r="S192" s="22"/>
      <c r="T192" s="94"/>
      <c r="U192" s="59"/>
      <c r="V192" s="63"/>
      <c r="W192" s="64"/>
      <c r="X192" s="65"/>
      <c r="Y192" s="66"/>
      <c r="Z192" s="66"/>
      <c r="AA192" s="67"/>
      <c r="AB192" s="68"/>
      <c r="AC192" s="69"/>
      <c r="AD192" s="70"/>
      <c r="AE192" s="70"/>
      <c r="AF192" s="74"/>
      <c r="AG192" s="71"/>
    </row>
    <row r="193" spans="5:33">
      <c r="E193" s="73"/>
      <c r="F193" s="71"/>
      <c r="G193" s="99"/>
      <c r="H193" s="99"/>
      <c r="I193" s="99"/>
      <c r="J193" s="99"/>
      <c r="K193" s="99"/>
      <c r="L193" s="99"/>
      <c r="M193" s="59"/>
      <c r="N193" s="59"/>
      <c r="O193" s="59"/>
      <c r="P193" s="60"/>
      <c r="Q193" s="22"/>
      <c r="R193" s="61"/>
      <c r="S193" s="22"/>
      <c r="T193" s="94"/>
      <c r="U193" s="59"/>
      <c r="V193" s="63"/>
      <c r="W193" s="64"/>
      <c r="X193" s="65"/>
      <c r="Y193" s="66"/>
      <c r="Z193" s="66"/>
      <c r="AA193" s="67"/>
      <c r="AB193" s="68"/>
      <c r="AC193" s="69"/>
      <c r="AD193" s="70"/>
      <c r="AE193" s="70"/>
      <c r="AF193" s="74"/>
      <c r="AG193" s="71"/>
    </row>
    <row r="194" spans="5:33">
      <c r="E194" s="73"/>
      <c r="F194" s="71"/>
      <c r="G194" s="99"/>
      <c r="H194" s="99"/>
      <c r="I194" s="99"/>
      <c r="J194" s="99"/>
      <c r="K194" s="99"/>
      <c r="L194" s="99"/>
      <c r="M194" s="59"/>
      <c r="N194" s="59"/>
      <c r="O194" s="59"/>
      <c r="P194" s="60"/>
      <c r="Q194" s="22"/>
      <c r="R194" s="61"/>
      <c r="S194" s="22"/>
      <c r="T194" s="94"/>
      <c r="U194" s="59"/>
      <c r="V194" s="63"/>
      <c r="W194" s="64"/>
      <c r="X194" s="65"/>
      <c r="Y194" s="66"/>
      <c r="Z194" s="66"/>
      <c r="AA194" s="67"/>
      <c r="AB194" s="68"/>
      <c r="AC194" s="75"/>
      <c r="AD194" s="70"/>
      <c r="AE194" s="70"/>
      <c r="AF194" s="74"/>
      <c r="AG194" s="71"/>
    </row>
    <row r="195" spans="5:33">
      <c r="E195" s="73"/>
      <c r="F195" s="71"/>
      <c r="G195" s="99"/>
      <c r="H195" s="99"/>
      <c r="I195" s="99"/>
      <c r="J195" s="99"/>
      <c r="K195" s="99"/>
      <c r="L195" s="99"/>
      <c r="M195" s="59"/>
      <c r="N195" s="59"/>
      <c r="O195" s="59"/>
      <c r="P195" s="60"/>
      <c r="Q195" s="22"/>
      <c r="R195" s="61"/>
      <c r="S195" s="22"/>
      <c r="T195" s="94"/>
      <c r="U195" s="59"/>
      <c r="V195" s="63"/>
      <c r="W195" s="64"/>
      <c r="X195" s="65"/>
      <c r="Y195" s="66"/>
      <c r="Z195" s="66"/>
      <c r="AA195" s="67"/>
      <c r="AB195" s="68"/>
      <c r="AC195" s="69"/>
      <c r="AD195" s="70"/>
      <c r="AE195" s="70"/>
      <c r="AF195" s="74"/>
      <c r="AG195" s="71"/>
    </row>
    <row r="196" spans="5:33">
      <c r="E196" s="73"/>
      <c r="F196" s="71"/>
      <c r="G196" s="99"/>
      <c r="H196" s="99"/>
      <c r="I196" s="99"/>
      <c r="J196" s="99"/>
      <c r="K196" s="99"/>
      <c r="L196" s="99"/>
      <c r="M196" s="59"/>
      <c r="N196" s="59"/>
      <c r="O196" s="59"/>
      <c r="P196" s="60"/>
      <c r="Q196" s="22"/>
      <c r="R196" s="61"/>
      <c r="S196" s="22"/>
      <c r="T196" s="94"/>
      <c r="U196" s="59"/>
      <c r="V196" s="63"/>
      <c r="W196" s="64"/>
      <c r="X196" s="65"/>
      <c r="Y196" s="66"/>
      <c r="Z196" s="66"/>
      <c r="AA196" s="67"/>
      <c r="AB196" s="68"/>
      <c r="AC196" s="69"/>
      <c r="AD196" s="70"/>
      <c r="AE196" s="70"/>
      <c r="AF196" s="74"/>
      <c r="AG196" s="71"/>
    </row>
    <row r="197" spans="5:33">
      <c r="E197" s="73"/>
      <c r="F197" s="71"/>
      <c r="G197" s="99"/>
      <c r="H197" s="99"/>
      <c r="I197" s="99"/>
      <c r="J197" s="99"/>
      <c r="K197" s="99"/>
      <c r="L197" s="99"/>
      <c r="M197" s="59"/>
      <c r="N197" s="59"/>
      <c r="O197" s="59"/>
      <c r="P197" s="60"/>
      <c r="Q197" s="22"/>
      <c r="R197" s="61"/>
      <c r="S197" s="22"/>
      <c r="T197" s="94"/>
      <c r="U197" s="59"/>
      <c r="V197" s="63"/>
      <c r="W197" s="64"/>
      <c r="X197" s="65"/>
      <c r="Y197" s="66"/>
      <c r="Z197" s="66"/>
      <c r="AA197" s="67"/>
      <c r="AB197" s="68"/>
      <c r="AC197" s="69"/>
      <c r="AD197" s="70"/>
      <c r="AE197" s="70"/>
      <c r="AF197" s="74"/>
      <c r="AG197" s="71"/>
    </row>
    <row r="198" spans="5:33">
      <c r="E198" s="73"/>
      <c r="F198" s="71"/>
      <c r="G198" s="99"/>
      <c r="H198" s="99"/>
      <c r="I198" s="99"/>
      <c r="J198" s="99"/>
      <c r="K198" s="99"/>
      <c r="L198" s="99"/>
      <c r="M198" s="59"/>
      <c r="N198" s="59"/>
      <c r="O198" s="59"/>
      <c r="P198" s="60"/>
      <c r="Q198" s="22"/>
      <c r="R198" s="61"/>
      <c r="S198" s="22"/>
      <c r="T198" s="94"/>
      <c r="U198" s="59"/>
      <c r="V198" s="63"/>
      <c r="W198" s="64"/>
      <c r="X198" s="65"/>
      <c r="Y198" s="66"/>
      <c r="Z198" s="66"/>
      <c r="AA198" s="67"/>
      <c r="AB198" s="68"/>
      <c r="AC198" s="69"/>
      <c r="AD198" s="70"/>
      <c r="AF198" s="54"/>
      <c r="AG198" s="71"/>
    </row>
    <row r="199" spans="5:33">
      <c r="E199" s="73"/>
      <c r="F199" s="71"/>
      <c r="G199" s="99"/>
      <c r="H199" s="99"/>
      <c r="I199" s="99"/>
      <c r="J199" s="99"/>
      <c r="K199" s="99"/>
      <c r="L199" s="99"/>
      <c r="M199" s="59"/>
      <c r="N199" s="59"/>
      <c r="O199" s="59"/>
      <c r="P199" s="60"/>
      <c r="Q199" s="22"/>
      <c r="R199" s="61"/>
      <c r="S199" s="22"/>
      <c r="T199" s="94"/>
      <c r="U199" s="59"/>
      <c r="V199" s="63"/>
      <c r="W199" s="64"/>
      <c r="X199" s="65"/>
      <c r="Y199" s="66"/>
      <c r="Z199" s="66"/>
      <c r="AA199" s="67"/>
      <c r="AB199" s="68"/>
      <c r="AC199" s="69"/>
      <c r="AD199" s="70"/>
      <c r="AE199" s="70"/>
      <c r="AF199" s="74"/>
      <c r="AG199" s="71"/>
    </row>
    <row r="200" spans="5:33">
      <c r="E200" s="73"/>
      <c r="F200" s="71"/>
      <c r="G200" s="99"/>
      <c r="H200" s="99"/>
      <c r="I200" s="99"/>
      <c r="J200" s="99"/>
      <c r="K200" s="99"/>
      <c r="L200" s="99"/>
      <c r="M200" s="59"/>
      <c r="N200" s="59"/>
      <c r="O200" s="59"/>
      <c r="P200" s="60"/>
      <c r="Q200" s="22"/>
      <c r="R200" s="61"/>
      <c r="S200" s="22"/>
      <c r="T200" s="94"/>
      <c r="U200" s="59"/>
      <c r="V200" s="63"/>
      <c r="W200" s="64"/>
      <c r="X200" s="65"/>
      <c r="Y200" s="66"/>
      <c r="Z200" s="66"/>
      <c r="AA200" s="67"/>
      <c r="AB200" s="68"/>
      <c r="AC200" s="69"/>
      <c r="AD200" s="70"/>
      <c r="AE200" s="70"/>
      <c r="AF200" s="74"/>
      <c r="AG200" s="71"/>
    </row>
    <row r="201" spans="5:33">
      <c r="E201" s="73"/>
      <c r="F201" s="71"/>
      <c r="G201" s="99"/>
      <c r="H201" s="99"/>
      <c r="I201" s="99"/>
      <c r="J201" s="99"/>
      <c r="K201" s="99"/>
      <c r="L201" s="99"/>
      <c r="M201" s="59"/>
      <c r="N201" s="59"/>
      <c r="O201" s="59"/>
      <c r="P201" s="60"/>
      <c r="Q201" s="22"/>
      <c r="R201" s="61"/>
      <c r="S201" s="22"/>
      <c r="T201" s="94"/>
      <c r="U201" s="59"/>
      <c r="V201" s="63"/>
      <c r="W201" s="64"/>
      <c r="X201" s="65"/>
      <c r="Y201" s="66"/>
      <c r="Z201" s="66"/>
      <c r="AA201" s="67"/>
      <c r="AB201" s="68"/>
      <c r="AC201" s="69"/>
      <c r="AD201" s="70"/>
      <c r="AE201" s="70"/>
      <c r="AF201" s="74"/>
      <c r="AG201" s="71"/>
    </row>
    <row r="202" spans="5:33">
      <c r="E202" s="73"/>
      <c r="F202" s="71"/>
      <c r="G202" s="99"/>
      <c r="H202" s="99"/>
      <c r="I202" s="99"/>
      <c r="J202" s="99"/>
      <c r="K202" s="99"/>
      <c r="L202" s="99"/>
      <c r="M202" s="59"/>
      <c r="N202" s="59"/>
      <c r="O202" s="59"/>
      <c r="P202" s="60"/>
      <c r="Q202" s="22"/>
      <c r="R202" s="61"/>
      <c r="S202" s="22"/>
      <c r="T202" s="94"/>
      <c r="U202" s="59"/>
      <c r="V202" s="63"/>
      <c r="W202" s="64"/>
      <c r="X202" s="65"/>
      <c r="Y202" s="66"/>
      <c r="Z202" s="66"/>
      <c r="AA202" s="67"/>
      <c r="AB202" s="68"/>
      <c r="AC202" s="69"/>
      <c r="AD202" s="70"/>
      <c r="AE202" s="70"/>
      <c r="AF202" s="74"/>
      <c r="AG202" s="71"/>
    </row>
    <row r="203" spans="5:33">
      <c r="E203" s="73"/>
      <c r="F203" s="71"/>
      <c r="G203" s="99"/>
      <c r="H203" s="99"/>
      <c r="I203" s="99"/>
      <c r="J203" s="99"/>
      <c r="K203" s="99"/>
      <c r="L203" s="99"/>
      <c r="M203" s="59"/>
      <c r="N203" s="59"/>
      <c r="O203" s="59"/>
      <c r="P203" s="60"/>
      <c r="Q203" s="22"/>
      <c r="R203" s="61"/>
      <c r="S203" s="22"/>
      <c r="T203" s="94"/>
      <c r="U203" s="59"/>
      <c r="V203" s="63"/>
      <c r="W203" s="64"/>
      <c r="X203" s="65"/>
      <c r="Y203" s="66"/>
      <c r="Z203" s="66"/>
      <c r="AA203" s="67"/>
      <c r="AB203" s="68"/>
      <c r="AC203" s="69"/>
      <c r="AD203" s="70"/>
      <c r="AE203" s="70"/>
      <c r="AF203" s="74"/>
      <c r="AG203" s="71"/>
    </row>
    <row r="204" spans="5:33">
      <c r="E204" s="73"/>
      <c r="F204" s="71"/>
      <c r="G204" s="99"/>
      <c r="H204" s="99"/>
      <c r="I204" s="99"/>
      <c r="J204" s="99"/>
      <c r="K204" s="99"/>
      <c r="L204" s="99"/>
      <c r="M204" s="59"/>
      <c r="N204" s="59"/>
      <c r="O204" s="59"/>
      <c r="P204" s="60"/>
      <c r="Q204" s="22"/>
      <c r="R204" s="61"/>
      <c r="S204" s="22"/>
      <c r="T204" s="94"/>
      <c r="U204" s="59"/>
      <c r="V204" s="63"/>
      <c r="W204" s="64"/>
      <c r="X204" s="65"/>
      <c r="Y204" s="66"/>
      <c r="Z204" s="66"/>
      <c r="AA204" s="67"/>
      <c r="AB204" s="68"/>
      <c r="AC204" s="69"/>
      <c r="AD204" s="70"/>
      <c r="AE204" s="70"/>
      <c r="AF204" s="74"/>
      <c r="AG204" s="71"/>
    </row>
    <row r="205" spans="5:33">
      <c r="E205" s="73"/>
      <c r="F205" s="71"/>
      <c r="G205" s="99"/>
      <c r="H205" s="99"/>
      <c r="I205" s="99"/>
      <c r="J205" s="99"/>
      <c r="K205" s="99"/>
      <c r="L205" s="99"/>
      <c r="M205" s="59"/>
      <c r="N205" s="59"/>
      <c r="O205" s="59"/>
      <c r="P205" s="60"/>
      <c r="Q205" s="22"/>
      <c r="R205" s="61"/>
      <c r="S205" s="22"/>
      <c r="T205" s="94"/>
      <c r="U205" s="59"/>
      <c r="V205" s="63"/>
      <c r="W205" s="64"/>
      <c r="X205" s="65"/>
      <c r="Y205" s="66"/>
      <c r="Z205" s="66"/>
      <c r="AA205" s="67"/>
      <c r="AB205" s="68"/>
      <c r="AC205" s="69"/>
      <c r="AD205" s="70"/>
      <c r="AE205" s="70"/>
      <c r="AF205" s="74"/>
      <c r="AG205" s="71"/>
    </row>
    <row r="206" spans="5:33">
      <c r="E206" s="73"/>
      <c r="F206" s="71"/>
      <c r="G206" s="99"/>
      <c r="H206" s="99"/>
      <c r="I206" s="99"/>
      <c r="J206" s="99"/>
      <c r="K206" s="99"/>
      <c r="L206" s="99"/>
      <c r="M206" s="59"/>
      <c r="N206" s="59"/>
      <c r="O206" s="59"/>
      <c r="P206" s="60"/>
      <c r="Q206" s="22"/>
      <c r="R206" s="61"/>
      <c r="S206" s="22"/>
      <c r="T206" s="94"/>
      <c r="U206" s="59"/>
      <c r="V206" s="63"/>
      <c r="W206" s="64"/>
      <c r="X206" s="65"/>
      <c r="Y206" s="66"/>
      <c r="Z206" s="66"/>
      <c r="AA206" s="67"/>
      <c r="AB206" s="68"/>
      <c r="AC206" s="69"/>
      <c r="AD206" s="70"/>
      <c r="AE206" s="70"/>
      <c r="AF206" s="74"/>
      <c r="AG206" s="71"/>
    </row>
    <row r="207" spans="5:33">
      <c r="E207" s="73"/>
      <c r="F207" s="71"/>
      <c r="G207" s="99"/>
      <c r="H207" s="99"/>
      <c r="I207" s="99"/>
      <c r="J207" s="99"/>
      <c r="K207" s="99"/>
      <c r="L207" s="99"/>
      <c r="M207" s="59"/>
      <c r="N207" s="59"/>
      <c r="O207" s="59"/>
      <c r="P207" s="60"/>
      <c r="Q207" s="22"/>
      <c r="R207" s="61"/>
      <c r="S207" s="22"/>
      <c r="T207" s="94"/>
      <c r="U207" s="59"/>
      <c r="V207" s="63"/>
      <c r="W207" s="64"/>
      <c r="X207" s="65"/>
      <c r="Y207" s="66"/>
      <c r="Z207" s="66"/>
      <c r="AA207" s="67"/>
      <c r="AB207" s="68"/>
      <c r="AC207" s="69"/>
      <c r="AD207" s="70"/>
      <c r="AE207" s="70"/>
      <c r="AF207" s="74"/>
      <c r="AG207" s="71"/>
    </row>
    <row r="208" spans="5:33">
      <c r="E208" s="73"/>
      <c r="F208" s="71"/>
      <c r="G208" s="99"/>
      <c r="H208" s="99"/>
      <c r="I208" s="99"/>
      <c r="J208" s="99"/>
      <c r="K208" s="99"/>
      <c r="L208" s="99"/>
      <c r="M208" s="59"/>
      <c r="N208" s="59"/>
      <c r="O208" s="59"/>
      <c r="P208" s="60"/>
      <c r="Q208" s="22"/>
      <c r="R208" s="61"/>
      <c r="S208" s="22"/>
      <c r="T208" s="94"/>
      <c r="U208" s="59"/>
      <c r="V208" s="63"/>
      <c r="W208" s="64"/>
      <c r="X208" s="65"/>
      <c r="Y208" s="66"/>
      <c r="Z208" s="66"/>
      <c r="AA208" s="67"/>
      <c r="AB208" s="68"/>
      <c r="AC208" s="69"/>
      <c r="AD208" s="70"/>
      <c r="AE208" s="70"/>
      <c r="AF208" s="74"/>
      <c r="AG208" s="71"/>
    </row>
    <row r="209" spans="5:33">
      <c r="E209" s="73"/>
      <c r="F209" s="71"/>
      <c r="G209" s="99"/>
      <c r="H209" s="99"/>
      <c r="I209" s="99"/>
      <c r="J209" s="99"/>
      <c r="K209" s="99"/>
      <c r="L209" s="99"/>
      <c r="M209" s="59"/>
      <c r="N209" s="59"/>
      <c r="O209" s="59"/>
      <c r="P209" s="60"/>
      <c r="Q209" s="22"/>
      <c r="R209" s="61"/>
      <c r="S209" s="22"/>
      <c r="T209" s="94"/>
      <c r="U209" s="59"/>
      <c r="V209" s="63"/>
      <c r="W209" s="64"/>
      <c r="X209" s="65"/>
      <c r="Y209" s="66"/>
      <c r="Z209" s="66"/>
      <c r="AA209" s="67"/>
      <c r="AB209" s="68"/>
      <c r="AC209" s="69"/>
      <c r="AD209" s="70"/>
      <c r="AE209" s="70"/>
      <c r="AF209" s="74"/>
      <c r="AG209" s="71"/>
    </row>
    <row r="210" spans="5:33">
      <c r="E210" s="73"/>
      <c r="F210" s="71"/>
      <c r="G210" s="99"/>
      <c r="H210" s="99"/>
      <c r="I210" s="99"/>
      <c r="J210" s="99"/>
      <c r="K210" s="99"/>
      <c r="L210" s="99"/>
      <c r="M210" s="59"/>
      <c r="N210" s="59"/>
      <c r="O210" s="59"/>
      <c r="P210" s="60"/>
      <c r="Q210" s="22"/>
      <c r="R210" s="61"/>
      <c r="S210" s="22"/>
      <c r="T210" s="94"/>
      <c r="U210" s="59"/>
      <c r="V210" s="63"/>
      <c r="W210" s="64"/>
      <c r="X210" s="65"/>
      <c r="Y210" s="66"/>
      <c r="Z210" s="66"/>
      <c r="AA210" s="67"/>
      <c r="AB210" s="68"/>
      <c r="AC210" s="69"/>
      <c r="AD210" s="70"/>
      <c r="AF210" s="54"/>
      <c r="AG210" s="71"/>
    </row>
    <row r="211" spans="5:33">
      <c r="E211" s="73"/>
      <c r="F211" s="71"/>
      <c r="G211" s="99"/>
      <c r="H211" s="99"/>
      <c r="I211" s="99"/>
      <c r="J211" s="99"/>
      <c r="K211" s="99"/>
      <c r="L211" s="99"/>
      <c r="M211" s="59"/>
      <c r="N211" s="59"/>
      <c r="O211" s="59"/>
      <c r="P211" s="60"/>
      <c r="Q211" s="22"/>
      <c r="R211" s="61"/>
      <c r="S211" s="22"/>
      <c r="T211" s="94"/>
      <c r="U211" s="59"/>
      <c r="V211" s="63"/>
      <c r="W211" s="64"/>
      <c r="X211" s="65"/>
      <c r="Y211" s="66"/>
      <c r="Z211" s="66"/>
      <c r="AA211" s="67"/>
      <c r="AB211" s="68"/>
      <c r="AC211" s="69"/>
      <c r="AD211" s="70"/>
      <c r="AE211" s="70"/>
      <c r="AF211" s="74"/>
      <c r="AG211" s="71"/>
    </row>
    <row r="212" spans="5:33">
      <c r="E212" s="73"/>
      <c r="F212" s="71"/>
      <c r="G212" s="99"/>
      <c r="H212" s="99"/>
      <c r="I212" s="99"/>
      <c r="J212" s="99"/>
      <c r="K212" s="99"/>
      <c r="L212" s="99"/>
      <c r="M212" s="59"/>
      <c r="N212" s="59"/>
      <c r="O212" s="59"/>
      <c r="P212" s="60"/>
      <c r="Q212" s="22"/>
      <c r="R212" s="61"/>
      <c r="S212" s="22"/>
      <c r="T212" s="94"/>
      <c r="U212" s="59"/>
      <c r="V212" s="63"/>
      <c r="W212" s="64"/>
      <c r="X212" s="65"/>
      <c r="Y212" s="66"/>
      <c r="Z212" s="66"/>
      <c r="AA212" s="67"/>
      <c r="AB212" s="68"/>
      <c r="AC212" s="69"/>
      <c r="AD212" s="70"/>
      <c r="AE212" s="70"/>
      <c r="AF212" s="74"/>
      <c r="AG212" s="71"/>
    </row>
    <row r="213" spans="5:33">
      <c r="E213" s="73"/>
      <c r="F213" s="71"/>
      <c r="G213" s="99"/>
      <c r="H213" s="99"/>
      <c r="I213" s="99"/>
      <c r="J213" s="99"/>
      <c r="K213" s="99"/>
      <c r="L213" s="99"/>
      <c r="M213" s="59"/>
      <c r="N213" s="59"/>
      <c r="O213" s="59"/>
      <c r="P213" s="60"/>
      <c r="Q213" s="22"/>
      <c r="R213" s="61"/>
      <c r="S213" s="22"/>
      <c r="T213" s="94"/>
      <c r="U213" s="59"/>
      <c r="V213" s="63"/>
      <c r="W213" s="64"/>
      <c r="X213" s="65"/>
      <c r="Y213" s="66"/>
      <c r="Z213" s="66"/>
      <c r="AA213" s="67"/>
      <c r="AB213" s="68"/>
      <c r="AC213" s="69"/>
      <c r="AD213" s="70"/>
      <c r="AE213" s="70"/>
      <c r="AF213" s="74"/>
      <c r="AG213" s="71"/>
    </row>
    <row r="214" spans="5:33">
      <c r="E214" s="73"/>
      <c r="F214" s="71"/>
      <c r="G214" s="99"/>
      <c r="H214" s="99"/>
      <c r="I214" s="99"/>
      <c r="J214" s="99"/>
      <c r="K214" s="99"/>
      <c r="L214" s="99"/>
      <c r="M214" s="59"/>
      <c r="N214" s="59"/>
      <c r="O214" s="59"/>
      <c r="P214" s="60"/>
      <c r="Q214" s="22"/>
      <c r="R214" s="61"/>
      <c r="S214" s="22"/>
      <c r="T214" s="94"/>
      <c r="U214" s="59"/>
      <c r="V214" s="63"/>
      <c r="W214" s="64"/>
      <c r="X214" s="65"/>
      <c r="Y214" s="66"/>
      <c r="Z214" s="66"/>
      <c r="AA214" s="67"/>
      <c r="AB214" s="68"/>
      <c r="AC214" s="69"/>
      <c r="AD214" s="70"/>
      <c r="AE214" s="70"/>
      <c r="AF214" s="74"/>
      <c r="AG214" s="71"/>
    </row>
    <row r="215" spans="5:33">
      <c r="E215" s="73"/>
      <c r="F215" s="71"/>
      <c r="G215" s="99"/>
      <c r="H215" s="99"/>
      <c r="I215" s="99"/>
      <c r="J215" s="99"/>
      <c r="K215" s="99"/>
      <c r="L215" s="99"/>
      <c r="M215" s="59"/>
      <c r="N215" s="59"/>
      <c r="O215" s="59"/>
      <c r="P215" s="60"/>
      <c r="Q215" s="22"/>
      <c r="R215" s="61"/>
      <c r="S215" s="22"/>
      <c r="T215" s="94"/>
      <c r="U215" s="59"/>
      <c r="V215" s="63"/>
      <c r="W215" s="64"/>
      <c r="X215" s="65"/>
      <c r="Y215" s="66"/>
      <c r="Z215" s="66"/>
      <c r="AA215" s="67"/>
      <c r="AB215" s="68"/>
      <c r="AC215" s="69"/>
      <c r="AD215" s="70"/>
      <c r="AE215" s="70"/>
      <c r="AF215" s="74"/>
      <c r="AG215" s="71"/>
    </row>
    <row r="216" spans="5:33">
      <c r="E216" s="73"/>
      <c r="F216" s="71"/>
      <c r="G216" s="99"/>
      <c r="H216" s="99"/>
      <c r="I216" s="99"/>
      <c r="J216" s="99"/>
      <c r="K216" s="99"/>
      <c r="L216" s="99"/>
      <c r="M216" s="59"/>
      <c r="N216" s="59"/>
      <c r="O216" s="59"/>
      <c r="P216" s="60"/>
      <c r="Q216" s="22"/>
      <c r="R216" s="61"/>
      <c r="S216" s="22"/>
      <c r="T216" s="94"/>
      <c r="U216" s="59"/>
      <c r="V216" s="63"/>
      <c r="W216" s="64"/>
      <c r="X216" s="65"/>
      <c r="Y216" s="66"/>
      <c r="Z216" s="66"/>
      <c r="AA216" s="67"/>
      <c r="AB216" s="68"/>
      <c r="AC216" s="75"/>
      <c r="AD216" s="70"/>
      <c r="AE216" s="70"/>
      <c r="AF216" s="74"/>
      <c r="AG216" s="71"/>
    </row>
    <row r="217" spans="5:33">
      <c r="E217" s="73"/>
      <c r="F217" s="71"/>
      <c r="G217" s="99"/>
      <c r="H217" s="99"/>
      <c r="I217" s="99"/>
      <c r="J217" s="99"/>
      <c r="K217" s="99"/>
      <c r="L217" s="99"/>
      <c r="M217" s="59"/>
      <c r="N217" s="59"/>
      <c r="O217" s="59"/>
      <c r="P217" s="60"/>
      <c r="Q217" s="22"/>
      <c r="R217" s="61"/>
      <c r="S217" s="22"/>
      <c r="T217" s="94"/>
      <c r="U217" s="59"/>
      <c r="V217" s="63"/>
      <c r="W217" s="64"/>
      <c r="X217" s="65"/>
      <c r="Y217" s="66"/>
      <c r="Z217" s="66"/>
      <c r="AA217" s="67"/>
      <c r="AB217" s="68"/>
      <c r="AC217" s="69"/>
      <c r="AD217" s="70"/>
      <c r="AE217" s="70"/>
      <c r="AF217" s="74"/>
      <c r="AG217" s="71"/>
    </row>
    <row r="218" spans="5:33">
      <c r="E218" s="73"/>
      <c r="F218" s="71"/>
      <c r="G218" s="99"/>
      <c r="H218" s="99"/>
      <c r="I218" s="99"/>
      <c r="J218" s="99"/>
      <c r="K218" s="99"/>
      <c r="L218" s="99"/>
      <c r="M218" s="59"/>
      <c r="N218" s="59"/>
      <c r="O218" s="59"/>
      <c r="P218" s="60"/>
      <c r="Q218" s="22"/>
      <c r="R218" s="61"/>
      <c r="S218" s="22"/>
      <c r="T218" s="94"/>
      <c r="U218" s="59"/>
      <c r="V218" s="63"/>
      <c r="W218" s="64"/>
      <c r="X218" s="65"/>
      <c r="Y218" s="66"/>
      <c r="Z218" s="66"/>
      <c r="AA218" s="67"/>
      <c r="AB218" s="68"/>
      <c r="AC218" s="69"/>
      <c r="AD218" s="70"/>
      <c r="AE218" s="70"/>
      <c r="AF218" s="74"/>
      <c r="AG218" s="71"/>
    </row>
    <row r="219" spans="5:33">
      <c r="E219" s="73"/>
      <c r="F219" s="71"/>
      <c r="G219" s="99"/>
      <c r="H219" s="99"/>
      <c r="I219" s="99"/>
      <c r="J219" s="99"/>
      <c r="K219" s="99"/>
      <c r="L219" s="99"/>
      <c r="M219" s="59"/>
      <c r="N219" s="59"/>
      <c r="O219" s="59"/>
      <c r="P219" s="60"/>
      <c r="Q219" s="22"/>
      <c r="R219" s="61"/>
      <c r="S219" s="22"/>
      <c r="T219" s="94"/>
      <c r="U219" s="59"/>
      <c r="V219" s="63"/>
      <c r="W219" s="64"/>
      <c r="X219" s="65"/>
      <c r="Y219" s="66"/>
      <c r="Z219" s="66"/>
      <c r="AA219" s="67"/>
      <c r="AB219" s="68"/>
      <c r="AC219" s="69"/>
      <c r="AD219" s="70"/>
      <c r="AE219" s="70"/>
      <c r="AF219" s="74"/>
      <c r="AG219" s="71"/>
    </row>
    <row r="220" spans="5:33">
      <c r="E220" s="73"/>
      <c r="F220" s="71"/>
      <c r="G220" s="99"/>
      <c r="H220" s="99"/>
      <c r="I220" s="99"/>
      <c r="J220" s="99"/>
      <c r="K220" s="99"/>
      <c r="L220" s="99"/>
      <c r="M220" s="59"/>
      <c r="N220" s="59"/>
      <c r="O220" s="59"/>
      <c r="P220" s="60"/>
      <c r="Q220" s="22"/>
      <c r="R220" s="61"/>
      <c r="S220" s="22"/>
      <c r="T220" s="94"/>
      <c r="U220" s="59"/>
      <c r="V220" s="63"/>
      <c r="W220" s="64"/>
      <c r="X220" s="65"/>
      <c r="Y220" s="66"/>
      <c r="Z220" s="66"/>
      <c r="AA220" s="67"/>
      <c r="AB220" s="68"/>
      <c r="AC220" s="69"/>
      <c r="AD220" s="70"/>
      <c r="AE220" s="70"/>
      <c r="AF220" s="74"/>
      <c r="AG220" s="71"/>
    </row>
    <row r="221" spans="5:33">
      <c r="E221" s="73"/>
      <c r="F221" s="71"/>
      <c r="G221" s="99"/>
      <c r="H221" s="99"/>
      <c r="I221" s="99"/>
      <c r="J221" s="99"/>
      <c r="K221" s="99"/>
      <c r="L221" s="99"/>
      <c r="M221" s="59"/>
      <c r="N221" s="59"/>
      <c r="O221" s="59"/>
      <c r="P221" s="60"/>
      <c r="Q221" s="22"/>
      <c r="R221" s="61"/>
      <c r="S221" s="22"/>
      <c r="T221" s="94"/>
      <c r="U221" s="59"/>
      <c r="V221" s="63"/>
      <c r="W221" s="64"/>
      <c r="X221" s="65"/>
      <c r="Y221" s="66"/>
      <c r="Z221" s="66"/>
      <c r="AA221" s="67"/>
      <c r="AB221" s="68"/>
      <c r="AC221" s="69"/>
      <c r="AD221" s="70"/>
      <c r="AE221" s="70"/>
      <c r="AF221" s="74"/>
      <c r="AG221" s="71"/>
    </row>
    <row r="222" spans="5:33">
      <c r="E222" s="73"/>
      <c r="F222" s="71"/>
      <c r="G222" s="99"/>
      <c r="H222" s="99"/>
      <c r="I222" s="99"/>
      <c r="J222" s="99"/>
      <c r="K222" s="99"/>
      <c r="L222" s="99"/>
      <c r="M222" s="59"/>
      <c r="N222" s="59"/>
      <c r="O222" s="59"/>
      <c r="P222" s="60"/>
      <c r="Q222" s="22"/>
      <c r="R222" s="61"/>
      <c r="S222" s="22"/>
      <c r="T222" s="94"/>
      <c r="U222" s="59"/>
      <c r="V222" s="63"/>
      <c r="W222" s="64"/>
      <c r="X222" s="65"/>
      <c r="Y222" s="66"/>
      <c r="Z222" s="66"/>
      <c r="AA222" s="67"/>
      <c r="AB222" s="68"/>
      <c r="AC222" s="69"/>
      <c r="AD222" s="70"/>
      <c r="AF222" s="54"/>
      <c r="AG222" s="71"/>
    </row>
    <row r="223" spans="5:33">
      <c r="E223" s="73"/>
      <c r="F223" s="71"/>
      <c r="G223" s="99"/>
      <c r="H223" s="99"/>
      <c r="I223" s="99"/>
      <c r="J223" s="99"/>
      <c r="K223" s="99"/>
      <c r="L223" s="99"/>
      <c r="M223" s="59"/>
      <c r="N223" s="59"/>
      <c r="O223" s="59"/>
      <c r="P223" s="60"/>
      <c r="Q223" s="22"/>
      <c r="R223" s="61"/>
      <c r="S223" s="22"/>
      <c r="T223" s="94"/>
      <c r="U223" s="59"/>
      <c r="V223" s="63"/>
      <c r="W223" s="64"/>
      <c r="X223" s="65"/>
      <c r="Y223" s="66"/>
      <c r="Z223" s="66"/>
      <c r="AA223" s="67"/>
      <c r="AB223" s="68"/>
      <c r="AC223" s="69"/>
      <c r="AD223" s="70"/>
      <c r="AF223" s="54"/>
      <c r="AG223" s="71"/>
    </row>
    <row r="224" spans="5:33">
      <c r="E224" s="73"/>
      <c r="F224" s="71"/>
      <c r="G224" s="99"/>
      <c r="H224" s="99"/>
      <c r="I224" s="99"/>
      <c r="J224" s="99"/>
      <c r="K224" s="99"/>
      <c r="L224" s="99"/>
      <c r="M224" s="59"/>
      <c r="N224" s="59"/>
      <c r="O224" s="59"/>
      <c r="P224" s="60"/>
      <c r="Q224" s="22"/>
      <c r="R224" s="61"/>
      <c r="S224" s="22"/>
      <c r="T224" s="94"/>
      <c r="U224" s="59"/>
      <c r="V224" s="63"/>
      <c r="W224" s="64"/>
      <c r="X224" s="65"/>
      <c r="Y224" s="66"/>
      <c r="Z224" s="66"/>
      <c r="AA224" s="67"/>
      <c r="AB224" s="68"/>
      <c r="AC224" s="69"/>
      <c r="AD224" s="70"/>
      <c r="AF224" s="54"/>
      <c r="AG224" s="71"/>
    </row>
    <row r="225" spans="5:33">
      <c r="E225" s="73"/>
      <c r="F225" s="71"/>
      <c r="G225" s="99"/>
      <c r="H225" s="99"/>
      <c r="I225" s="99"/>
      <c r="J225" s="99"/>
      <c r="K225" s="99"/>
      <c r="L225" s="99"/>
      <c r="M225" s="59"/>
      <c r="N225" s="59"/>
      <c r="O225" s="59"/>
      <c r="P225" s="60"/>
      <c r="Q225" s="22"/>
      <c r="R225" s="61"/>
      <c r="S225" s="22"/>
      <c r="T225" s="94"/>
      <c r="U225" s="59"/>
      <c r="V225" s="63"/>
      <c r="W225" s="64"/>
      <c r="X225" s="65"/>
      <c r="Y225" s="66"/>
      <c r="Z225" s="66"/>
      <c r="AA225" s="67"/>
      <c r="AB225" s="68"/>
      <c r="AC225" s="69"/>
      <c r="AD225" s="70"/>
      <c r="AF225" s="54"/>
      <c r="AG225" s="71"/>
    </row>
    <row r="226" spans="5:33">
      <c r="E226" s="73"/>
      <c r="F226" s="71"/>
      <c r="G226" s="99"/>
      <c r="H226" s="99"/>
      <c r="I226" s="99"/>
      <c r="J226" s="99"/>
      <c r="K226" s="99"/>
      <c r="L226" s="99"/>
      <c r="M226" s="59"/>
      <c r="N226" s="59"/>
      <c r="O226" s="59"/>
      <c r="P226" s="60"/>
      <c r="Q226" s="22"/>
      <c r="R226" s="61"/>
      <c r="S226" s="22"/>
      <c r="T226" s="94"/>
      <c r="U226" s="59"/>
      <c r="V226" s="63"/>
      <c r="W226" s="64"/>
      <c r="X226" s="65"/>
      <c r="Y226" s="66"/>
      <c r="Z226" s="66"/>
      <c r="AA226" s="67"/>
      <c r="AB226" s="68"/>
      <c r="AC226" s="69"/>
      <c r="AD226" s="70"/>
      <c r="AF226" s="54"/>
      <c r="AG226" s="71"/>
    </row>
    <row r="227" spans="5:33">
      <c r="E227" s="73"/>
      <c r="F227" s="71"/>
      <c r="G227" s="99"/>
      <c r="H227" s="99"/>
      <c r="I227" s="99"/>
      <c r="J227" s="99"/>
      <c r="K227" s="99"/>
      <c r="L227" s="99"/>
      <c r="M227" s="59"/>
      <c r="N227" s="59"/>
      <c r="O227" s="59"/>
      <c r="P227" s="60"/>
      <c r="Q227" s="22"/>
      <c r="R227" s="61"/>
      <c r="S227" s="22"/>
      <c r="T227" s="94"/>
      <c r="U227" s="59"/>
      <c r="V227" s="63"/>
      <c r="W227" s="64"/>
      <c r="X227" s="65"/>
      <c r="Y227" s="66"/>
      <c r="Z227" s="66"/>
      <c r="AA227" s="67"/>
      <c r="AB227" s="68"/>
      <c r="AC227" s="69"/>
      <c r="AD227" s="70"/>
      <c r="AF227" s="54"/>
      <c r="AG227" s="71"/>
    </row>
    <row r="228" spans="5:33">
      <c r="E228" s="73"/>
      <c r="F228" s="71"/>
      <c r="G228" s="99"/>
      <c r="H228" s="99"/>
      <c r="I228" s="99"/>
      <c r="J228" s="99"/>
      <c r="K228" s="99"/>
      <c r="L228" s="99"/>
      <c r="M228" s="59"/>
      <c r="N228" s="59"/>
      <c r="O228" s="59"/>
      <c r="P228" s="60"/>
      <c r="Q228" s="22"/>
      <c r="R228" s="61"/>
      <c r="S228" s="22"/>
      <c r="T228" s="94"/>
      <c r="U228" s="59"/>
      <c r="V228" s="63"/>
      <c r="W228" s="64"/>
      <c r="X228" s="65"/>
      <c r="Y228" s="66"/>
      <c r="Z228" s="66"/>
      <c r="AA228" s="67"/>
      <c r="AB228" s="68"/>
      <c r="AC228" s="69"/>
      <c r="AD228" s="70"/>
      <c r="AF228" s="54"/>
      <c r="AG228" s="71"/>
    </row>
    <row r="229" spans="5:33">
      <c r="E229" s="73"/>
      <c r="F229" s="71"/>
      <c r="G229" s="99"/>
      <c r="H229" s="99"/>
      <c r="I229" s="99"/>
      <c r="J229" s="99"/>
      <c r="K229" s="99"/>
      <c r="L229" s="99"/>
      <c r="M229" s="59"/>
      <c r="N229" s="59"/>
      <c r="O229" s="59"/>
      <c r="P229" s="60"/>
      <c r="Q229" s="22"/>
      <c r="R229" s="61"/>
      <c r="S229" s="22"/>
      <c r="T229" s="94"/>
      <c r="U229" s="59"/>
      <c r="V229" s="63"/>
      <c r="W229" s="64"/>
      <c r="X229" s="65"/>
      <c r="Y229" s="66"/>
      <c r="Z229" s="66"/>
      <c r="AA229" s="67"/>
      <c r="AB229" s="68"/>
      <c r="AC229" s="69"/>
      <c r="AD229" s="70"/>
      <c r="AF229" s="54"/>
      <c r="AG229" s="71"/>
    </row>
    <row r="230" spans="5:33">
      <c r="E230" s="73"/>
      <c r="F230" s="71"/>
      <c r="G230" s="99"/>
      <c r="H230" s="99"/>
      <c r="I230" s="99"/>
      <c r="J230" s="99"/>
      <c r="K230" s="99"/>
      <c r="L230" s="99"/>
      <c r="M230" s="59"/>
      <c r="N230" s="59"/>
      <c r="O230" s="59"/>
      <c r="P230" s="60"/>
      <c r="Q230" s="22"/>
      <c r="R230" s="61"/>
      <c r="S230" s="22"/>
      <c r="T230" s="94"/>
      <c r="U230" s="59"/>
      <c r="V230" s="63"/>
      <c r="W230" s="64"/>
      <c r="X230" s="65"/>
      <c r="Y230" s="66"/>
      <c r="Z230" s="66"/>
      <c r="AA230" s="67"/>
      <c r="AB230" s="68"/>
      <c r="AC230" s="69"/>
      <c r="AD230" s="70"/>
      <c r="AF230" s="54"/>
      <c r="AG230" s="71"/>
    </row>
    <row r="231" spans="5:33">
      <c r="E231" s="73"/>
      <c r="F231" s="71"/>
      <c r="G231" s="99"/>
      <c r="H231" s="99"/>
      <c r="I231" s="99"/>
      <c r="J231" s="99"/>
      <c r="K231" s="99"/>
      <c r="L231" s="99"/>
      <c r="M231" s="59"/>
      <c r="N231" s="59"/>
      <c r="O231" s="59"/>
      <c r="P231" s="60"/>
      <c r="Q231" s="22"/>
      <c r="R231" s="61"/>
      <c r="S231" s="22"/>
      <c r="T231" s="94"/>
      <c r="U231" s="59"/>
      <c r="V231" s="63"/>
      <c r="W231" s="64"/>
      <c r="X231" s="65"/>
      <c r="Y231" s="66"/>
      <c r="Z231" s="66"/>
      <c r="AA231" s="67"/>
      <c r="AB231" s="68"/>
      <c r="AC231" s="69"/>
      <c r="AD231" s="70"/>
      <c r="AF231" s="54"/>
      <c r="AG231" s="71"/>
    </row>
    <row r="232" spans="5:33">
      <c r="E232" s="73"/>
      <c r="F232" s="71"/>
      <c r="G232" s="99"/>
      <c r="H232" s="99"/>
      <c r="I232" s="99"/>
      <c r="J232" s="99"/>
      <c r="K232" s="99"/>
      <c r="L232" s="99"/>
      <c r="M232" s="59"/>
      <c r="N232" s="59"/>
      <c r="O232" s="59"/>
      <c r="P232" s="60"/>
      <c r="Q232" s="22"/>
      <c r="R232" s="61"/>
      <c r="S232" s="22"/>
      <c r="T232" s="94"/>
      <c r="U232" s="59"/>
      <c r="V232" s="63"/>
      <c r="W232" s="64"/>
      <c r="X232" s="65"/>
      <c r="Y232" s="66"/>
      <c r="Z232" s="66"/>
      <c r="AA232" s="67"/>
      <c r="AB232" s="68"/>
      <c r="AC232" s="69"/>
      <c r="AD232" s="70"/>
      <c r="AF232" s="54"/>
      <c r="AG232" s="71"/>
    </row>
    <row r="233" spans="5:33">
      <c r="E233" s="73"/>
      <c r="F233" s="71"/>
      <c r="G233" s="99"/>
      <c r="H233" s="99"/>
      <c r="I233" s="99"/>
      <c r="J233" s="99"/>
      <c r="K233" s="99"/>
      <c r="L233" s="99"/>
      <c r="M233" s="59"/>
      <c r="N233" s="59"/>
      <c r="O233" s="59"/>
      <c r="P233" s="60"/>
      <c r="Q233" s="22"/>
      <c r="R233" s="61"/>
      <c r="S233" s="22"/>
      <c r="T233" s="94"/>
      <c r="U233" s="59"/>
      <c r="V233" s="63"/>
      <c r="W233" s="64"/>
      <c r="X233" s="65"/>
      <c r="Y233" s="66"/>
      <c r="Z233" s="66"/>
      <c r="AA233" s="67"/>
      <c r="AB233" s="68"/>
      <c r="AC233" s="69"/>
      <c r="AD233" s="70"/>
      <c r="AF233" s="54"/>
      <c r="AG233" s="71"/>
    </row>
    <row r="234" spans="5:33">
      <c r="E234" s="73"/>
      <c r="F234" s="71"/>
      <c r="G234" s="99"/>
      <c r="H234" s="99"/>
      <c r="I234" s="99"/>
      <c r="J234" s="99"/>
      <c r="K234" s="99"/>
      <c r="L234" s="99"/>
      <c r="M234" s="59"/>
      <c r="N234" s="59"/>
      <c r="O234" s="59"/>
      <c r="P234" s="60"/>
      <c r="Q234" s="22"/>
      <c r="R234" s="61"/>
      <c r="S234" s="22"/>
      <c r="T234" s="94"/>
      <c r="U234" s="59"/>
      <c r="V234" s="63"/>
      <c r="W234" s="64"/>
      <c r="X234" s="65"/>
      <c r="Y234" s="66"/>
      <c r="Z234" s="66"/>
      <c r="AA234" s="67"/>
      <c r="AB234" s="68"/>
      <c r="AC234" s="69"/>
      <c r="AD234" s="70"/>
      <c r="AF234" s="54"/>
      <c r="AG234" s="71"/>
    </row>
    <row r="235" spans="5:33">
      <c r="E235" s="73"/>
      <c r="F235" s="71"/>
      <c r="G235" s="99"/>
      <c r="H235" s="99"/>
      <c r="I235" s="99"/>
      <c r="J235" s="99"/>
      <c r="K235" s="99"/>
      <c r="L235" s="99"/>
      <c r="M235" s="59"/>
      <c r="N235" s="59"/>
      <c r="O235" s="59"/>
      <c r="P235" s="60"/>
      <c r="Q235" s="22"/>
      <c r="R235" s="61"/>
      <c r="S235" s="22"/>
      <c r="T235" s="94"/>
      <c r="U235" s="59"/>
      <c r="V235" s="63"/>
      <c r="W235" s="64"/>
      <c r="X235" s="65"/>
      <c r="Y235" s="66"/>
      <c r="Z235" s="66"/>
      <c r="AA235" s="67"/>
      <c r="AB235" s="68"/>
      <c r="AC235" s="69"/>
      <c r="AD235" s="70"/>
      <c r="AF235" s="54"/>
      <c r="AG235" s="71"/>
    </row>
    <row r="236" spans="5:33">
      <c r="E236" s="73"/>
      <c r="F236" s="71"/>
      <c r="G236" s="99"/>
      <c r="H236" s="99"/>
      <c r="I236" s="99"/>
      <c r="J236" s="99"/>
      <c r="K236" s="99"/>
      <c r="L236" s="99"/>
      <c r="M236" s="59"/>
      <c r="N236" s="59"/>
      <c r="O236" s="59"/>
      <c r="P236" s="60"/>
      <c r="Q236" s="22"/>
      <c r="R236" s="61"/>
      <c r="S236" s="22"/>
      <c r="T236" s="94"/>
      <c r="U236" s="59"/>
      <c r="V236" s="63"/>
      <c r="W236" s="64"/>
      <c r="X236" s="65"/>
      <c r="Y236" s="66"/>
      <c r="Z236" s="66"/>
      <c r="AA236" s="67"/>
      <c r="AB236" s="68"/>
      <c r="AC236" s="69"/>
      <c r="AD236" s="70"/>
      <c r="AF236" s="54"/>
      <c r="AG236" s="71"/>
    </row>
    <row r="237" spans="5:33">
      <c r="E237" s="73"/>
      <c r="F237" s="71"/>
      <c r="G237" s="99"/>
      <c r="H237" s="99"/>
      <c r="I237" s="99"/>
      <c r="J237" s="99"/>
      <c r="K237" s="99"/>
      <c r="L237" s="99"/>
      <c r="M237" s="59"/>
      <c r="N237" s="59"/>
      <c r="O237" s="59"/>
      <c r="P237" s="60"/>
      <c r="Q237" s="22"/>
      <c r="R237" s="61"/>
      <c r="S237" s="22"/>
      <c r="T237" s="94"/>
      <c r="U237" s="59"/>
      <c r="V237" s="63"/>
      <c r="W237" s="64"/>
      <c r="X237" s="65"/>
      <c r="Y237" s="66"/>
      <c r="Z237" s="66"/>
      <c r="AA237" s="67"/>
      <c r="AB237" s="68"/>
      <c r="AC237" s="69"/>
      <c r="AD237" s="70"/>
      <c r="AF237" s="54"/>
      <c r="AG237" s="71"/>
    </row>
    <row r="238" spans="5:33">
      <c r="E238" s="73"/>
      <c r="F238" s="71"/>
      <c r="G238" s="99"/>
      <c r="H238" s="99"/>
      <c r="I238" s="99"/>
      <c r="J238" s="99"/>
      <c r="K238" s="99"/>
      <c r="L238" s="99"/>
      <c r="M238" s="59"/>
      <c r="N238" s="59"/>
      <c r="O238" s="59"/>
      <c r="P238" s="60"/>
      <c r="Q238" s="22"/>
      <c r="R238" s="61"/>
      <c r="S238" s="22"/>
      <c r="T238" s="94"/>
      <c r="U238" s="59"/>
      <c r="V238" s="63"/>
      <c r="W238" s="64"/>
      <c r="X238" s="65"/>
      <c r="Y238" s="66"/>
      <c r="Z238" s="66"/>
      <c r="AA238" s="67"/>
      <c r="AB238" s="68"/>
      <c r="AC238" s="75"/>
      <c r="AD238" s="70"/>
      <c r="AE238" s="70"/>
      <c r="AF238" s="74"/>
      <c r="AG238" s="71"/>
    </row>
    <row r="239" spans="5:33">
      <c r="E239" s="73"/>
      <c r="F239" s="71"/>
      <c r="G239" s="99"/>
      <c r="H239" s="99"/>
      <c r="I239" s="99"/>
      <c r="J239" s="99"/>
      <c r="K239" s="99"/>
      <c r="L239" s="99"/>
      <c r="M239" s="59"/>
      <c r="N239" s="59"/>
      <c r="O239" s="59"/>
      <c r="P239" s="60"/>
      <c r="Q239" s="22"/>
      <c r="R239" s="61"/>
      <c r="S239" s="22"/>
      <c r="T239" s="94"/>
      <c r="U239" s="59"/>
      <c r="V239" s="63"/>
      <c r="W239" s="64"/>
      <c r="X239" s="65"/>
      <c r="Y239" s="66"/>
      <c r="Z239" s="66"/>
      <c r="AA239" s="67"/>
      <c r="AB239" s="68"/>
      <c r="AC239" s="69"/>
      <c r="AD239" s="70"/>
      <c r="AF239" s="54"/>
      <c r="AG239" s="71"/>
    </row>
    <row r="240" spans="5:33">
      <c r="E240" s="73"/>
      <c r="F240" s="71"/>
      <c r="G240" s="99"/>
      <c r="H240" s="99"/>
      <c r="I240" s="99"/>
      <c r="J240" s="99"/>
      <c r="K240" s="99"/>
      <c r="L240" s="99"/>
      <c r="M240" s="59"/>
      <c r="N240" s="59"/>
      <c r="O240" s="59"/>
      <c r="P240" s="60"/>
      <c r="Q240" s="22"/>
      <c r="R240" s="61"/>
      <c r="S240" s="22"/>
      <c r="T240" s="94"/>
      <c r="U240" s="59"/>
      <c r="V240" s="63"/>
      <c r="W240" s="64"/>
      <c r="X240" s="65"/>
      <c r="Y240" s="66"/>
      <c r="Z240" s="66"/>
      <c r="AA240" s="67"/>
      <c r="AB240" s="68"/>
      <c r="AC240" s="69"/>
      <c r="AD240" s="70"/>
      <c r="AF240" s="54"/>
      <c r="AG240" s="71"/>
    </row>
    <row r="241" spans="5:33">
      <c r="E241" s="73"/>
      <c r="F241" s="71"/>
      <c r="G241" s="99"/>
      <c r="H241" s="99"/>
      <c r="I241" s="99"/>
      <c r="J241" s="99"/>
      <c r="K241" s="99"/>
      <c r="L241" s="99"/>
      <c r="M241" s="59"/>
      <c r="N241" s="59"/>
      <c r="O241" s="59"/>
      <c r="P241" s="60"/>
      <c r="Q241" s="22"/>
      <c r="R241" s="61"/>
      <c r="S241" s="22"/>
      <c r="T241" s="94"/>
      <c r="U241" s="59"/>
      <c r="V241" s="63"/>
      <c r="W241" s="64"/>
      <c r="X241" s="65"/>
      <c r="Y241" s="66"/>
      <c r="Z241" s="66"/>
      <c r="AA241" s="67"/>
      <c r="AB241" s="68"/>
      <c r="AC241" s="69"/>
      <c r="AD241" s="70"/>
      <c r="AF241" s="54"/>
      <c r="AG241" s="71"/>
    </row>
    <row r="242" spans="5:33">
      <c r="E242" s="73"/>
      <c r="F242" s="71"/>
      <c r="G242" s="99"/>
      <c r="H242" s="99"/>
      <c r="I242" s="99"/>
      <c r="J242" s="99"/>
      <c r="K242" s="99"/>
      <c r="L242" s="99"/>
      <c r="M242" s="59"/>
      <c r="N242" s="59"/>
      <c r="O242" s="59"/>
      <c r="P242" s="60"/>
      <c r="Q242" s="22"/>
      <c r="R242" s="61"/>
      <c r="S242" s="22"/>
      <c r="T242" s="94"/>
      <c r="U242" s="59"/>
      <c r="V242" s="63"/>
      <c r="W242" s="64"/>
      <c r="X242" s="65"/>
      <c r="Y242" s="66"/>
      <c r="Z242" s="66"/>
      <c r="AA242" s="67"/>
      <c r="AB242" s="68"/>
      <c r="AC242" s="69"/>
      <c r="AD242" s="70"/>
      <c r="AF242" s="54"/>
      <c r="AG242" s="71"/>
    </row>
    <row r="243" spans="5:33">
      <c r="E243" s="73"/>
      <c r="F243" s="71"/>
      <c r="G243" s="99"/>
      <c r="H243" s="99"/>
      <c r="I243" s="99"/>
      <c r="J243" s="99"/>
      <c r="K243" s="99"/>
      <c r="L243" s="99"/>
      <c r="M243" s="59"/>
      <c r="N243" s="59"/>
      <c r="O243" s="59"/>
      <c r="P243" s="60"/>
      <c r="Q243" s="22"/>
      <c r="R243" s="61"/>
      <c r="S243" s="22"/>
      <c r="T243" s="94"/>
      <c r="U243" s="59"/>
      <c r="V243" s="63"/>
      <c r="W243" s="64"/>
      <c r="X243" s="65"/>
      <c r="Y243" s="66"/>
      <c r="Z243" s="66"/>
      <c r="AA243" s="67"/>
      <c r="AB243" s="68"/>
      <c r="AC243" s="69"/>
      <c r="AD243" s="70"/>
      <c r="AF243" s="54"/>
      <c r="AG243" s="71"/>
    </row>
    <row r="244" spans="5:33">
      <c r="E244" s="73"/>
      <c r="F244" s="71"/>
      <c r="G244" s="99"/>
      <c r="H244" s="99"/>
      <c r="I244" s="99"/>
      <c r="J244" s="99"/>
      <c r="K244" s="99"/>
      <c r="L244" s="99"/>
      <c r="M244" s="59"/>
      <c r="N244" s="59"/>
      <c r="O244" s="59"/>
      <c r="P244" s="60"/>
      <c r="Q244" s="22"/>
      <c r="R244" s="61"/>
      <c r="S244" s="22"/>
      <c r="T244" s="94"/>
      <c r="U244" s="59"/>
      <c r="V244" s="63"/>
      <c r="W244" s="64"/>
      <c r="X244" s="65"/>
      <c r="Y244" s="66"/>
      <c r="Z244" s="66"/>
      <c r="AA244" s="67"/>
      <c r="AB244" s="68"/>
      <c r="AC244" s="69"/>
      <c r="AD244" s="70"/>
      <c r="AF244" s="54"/>
      <c r="AG244" s="71"/>
    </row>
    <row r="245" spans="5:33">
      <c r="E245" s="73"/>
      <c r="F245" s="71"/>
      <c r="G245" s="99"/>
      <c r="H245" s="99"/>
      <c r="I245" s="99"/>
      <c r="J245" s="99"/>
      <c r="K245" s="99"/>
      <c r="L245" s="99"/>
      <c r="M245" s="59"/>
      <c r="N245" s="59"/>
      <c r="O245" s="59"/>
      <c r="P245" s="60"/>
      <c r="Q245" s="22"/>
      <c r="R245" s="61"/>
      <c r="S245" s="22"/>
      <c r="T245" s="94"/>
      <c r="U245" s="59"/>
      <c r="V245" s="63"/>
      <c r="W245" s="64"/>
      <c r="X245" s="65"/>
      <c r="Y245" s="66"/>
      <c r="Z245" s="66"/>
      <c r="AA245" s="67"/>
      <c r="AB245" s="68"/>
      <c r="AC245" s="69"/>
      <c r="AD245" s="70"/>
      <c r="AF245" s="54"/>
      <c r="AG245" s="71"/>
    </row>
    <row r="246" spans="5:33">
      <c r="E246" s="73"/>
      <c r="F246" s="71"/>
      <c r="G246" s="99"/>
      <c r="H246" s="99"/>
      <c r="I246" s="99"/>
      <c r="J246" s="99"/>
      <c r="K246" s="99"/>
      <c r="L246" s="99"/>
      <c r="M246" s="59"/>
      <c r="N246" s="59"/>
      <c r="O246" s="59"/>
      <c r="P246" s="60"/>
      <c r="Q246" s="22"/>
      <c r="R246" s="61"/>
      <c r="S246" s="22"/>
      <c r="T246" s="94"/>
      <c r="U246" s="59"/>
      <c r="V246" s="63"/>
      <c r="W246" s="64"/>
      <c r="X246" s="65"/>
      <c r="Y246" s="66"/>
      <c r="Z246" s="66"/>
      <c r="AA246" s="67"/>
      <c r="AB246" s="68"/>
      <c r="AC246" s="69"/>
      <c r="AD246" s="70"/>
      <c r="AF246" s="54"/>
      <c r="AG246" s="71"/>
    </row>
    <row r="247" spans="5:33">
      <c r="E247" s="73"/>
      <c r="F247" s="71"/>
      <c r="G247" s="99"/>
      <c r="H247" s="99"/>
      <c r="I247" s="99"/>
      <c r="J247" s="99"/>
      <c r="K247" s="99"/>
      <c r="L247" s="99"/>
      <c r="M247" s="59"/>
      <c r="N247" s="59"/>
      <c r="O247" s="59"/>
      <c r="P247" s="60"/>
      <c r="Q247" s="22"/>
      <c r="R247" s="61"/>
      <c r="S247" s="22"/>
      <c r="T247" s="94"/>
      <c r="U247" s="59"/>
      <c r="V247" s="63"/>
      <c r="W247" s="64"/>
      <c r="X247" s="65"/>
      <c r="Y247" s="66"/>
      <c r="Z247" s="66"/>
      <c r="AA247" s="67"/>
      <c r="AB247" s="68"/>
      <c r="AC247" s="69"/>
      <c r="AD247" s="70"/>
      <c r="AF247" s="54"/>
      <c r="AG247" s="71"/>
    </row>
    <row r="248" spans="5:33">
      <c r="E248" s="73"/>
      <c r="F248" s="71"/>
      <c r="G248" s="99"/>
      <c r="H248" s="99"/>
      <c r="I248" s="99"/>
      <c r="J248" s="99"/>
      <c r="K248" s="99"/>
      <c r="L248" s="99"/>
      <c r="M248" s="59"/>
      <c r="N248" s="59"/>
      <c r="O248" s="59"/>
      <c r="P248" s="60"/>
      <c r="Q248" s="22"/>
      <c r="R248" s="61"/>
      <c r="S248" s="22"/>
      <c r="T248" s="94"/>
      <c r="U248" s="59"/>
      <c r="V248" s="63"/>
      <c r="W248" s="64"/>
      <c r="X248" s="65"/>
      <c r="Y248" s="66"/>
      <c r="Z248" s="66"/>
      <c r="AA248" s="67"/>
      <c r="AB248" s="68"/>
      <c r="AC248" s="69"/>
      <c r="AD248" s="70"/>
      <c r="AF248" s="54"/>
      <c r="AG248" s="71"/>
    </row>
    <row r="249" spans="5:33">
      <c r="E249" s="73"/>
      <c r="F249" s="71"/>
      <c r="G249" s="99"/>
      <c r="H249" s="99"/>
      <c r="I249" s="99"/>
      <c r="J249" s="99"/>
      <c r="K249" s="99"/>
      <c r="L249" s="99"/>
      <c r="M249" s="59"/>
      <c r="N249" s="59"/>
      <c r="O249" s="59"/>
      <c r="P249" s="60"/>
      <c r="Q249" s="22"/>
      <c r="R249" s="61"/>
      <c r="S249" s="22"/>
      <c r="T249" s="94"/>
      <c r="U249" s="59"/>
      <c r="V249" s="63"/>
      <c r="W249" s="64"/>
      <c r="X249" s="65"/>
      <c r="Y249" s="66"/>
      <c r="Z249" s="66"/>
      <c r="AA249" s="67"/>
      <c r="AB249" s="68"/>
      <c r="AC249" s="69"/>
      <c r="AD249" s="70"/>
      <c r="AF249" s="54"/>
      <c r="AG249" s="71"/>
    </row>
    <row r="250" spans="5:33">
      <c r="E250" s="73"/>
      <c r="F250" s="71"/>
      <c r="G250" s="99"/>
      <c r="H250" s="99"/>
      <c r="I250" s="99"/>
      <c r="J250" s="99"/>
      <c r="K250" s="99"/>
      <c r="L250" s="99"/>
      <c r="M250" s="59"/>
      <c r="N250" s="59"/>
      <c r="O250" s="59"/>
      <c r="P250" s="60"/>
      <c r="Q250" s="22"/>
      <c r="R250" s="61"/>
      <c r="S250" s="22"/>
      <c r="T250" s="94"/>
      <c r="U250" s="59"/>
      <c r="V250" s="63"/>
      <c r="W250" s="64"/>
      <c r="X250" s="65"/>
      <c r="Y250" s="66"/>
      <c r="Z250" s="66"/>
      <c r="AA250" s="67"/>
      <c r="AB250" s="68"/>
      <c r="AC250" s="69"/>
      <c r="AD250" s="70"/>
      <c r="AF250" s="54"/>
      <c r="AG250" s="71"/>
    </row>
    <row r="251" spans="5:33">
      <c r="E251" s="73"/>
      <c r="F251" s="71"/>
      <c r="G251" s="99"/>
      <c r="H251" s="99"/>
      <c r="I251" s="99"/>
      <c r="J251" s="99"/>
      <c r="K251" s="99"/>
      <c r="L251" s="99"/>
      <c r="M251" s="59"/>
      <c r="N251" s="59"/>
      <c r="O251" s="59"/>
      <c r="P251" s="60"/>
      <c r="Q251" s="22"/>
      <c r="R251" s="61"/>
      <c r="S251" s="22"/>
      <c r="T251" s="94"/>
      <c r="U251" s="59"/>
      <c r="V251" s="63"/>
      <c r="W251" s="64"/>
      <c r="X251" s="65"/>
      <c r="Y251" s="66"/>
      <c r="Z251" s="66"/>
      <c r="AA251" s="67"/>
      <c r="AB251" s="68"/>
      <c r="AC251" s="69"/>
      <c r="AD251" s="70"/>
      <c r="AF251" s="54"/>
      <c r="AG251" s="71"/>
    </row>
    <row r="252" spans="5:33">
      <c r="E252" s="73"/>
      <c r="F252" s="71"/>
      <c r="G252" s="99"/>
      <c r="H252" s="99"/>
      <c r="I252" s="99"/>
      <c r="J252" s="99"/>
      <c r="K252" s="99"/>
      <c r="L252" s="99"/>
      <c r="M252" s="59"/>
      <c r="N252" s="59"/>
      <c r="O252" s="59"/>
      <c r="P252" s="60"/>
      <c r="Q252" s="22"/>
      <c r="R252" s="61"/>
      <c r="S252" s="22"/>
      <c r="T252" s="94"/>
      <c r="U252" s="59"/>
      <c r="V252" s="63"/>
      <c r="W252" s="64"/>
      <c r="X252" s="65"/>
      <c r="Y252" s="66"/>
      <c r="Z252" s="66"/>
      <c r="AA252" s="67"/>
      <c r="AB252" s="68"/>
      <c r="AC252" s="69"/>
      <c r="AD252" s="70"/>
      <c r="AF252" s="54"/>
      <c r="AG252" s="71"/>
    </row>
    <row r="253" spans="5:33">
      <c r="E253" s="73"/>
      <c r="F253" s="71"/>
      <c r="G253" s="99"/>
      <c r="H253" s="99"/>
      <c r="I253" s="99"/>
      <c r="J253" s="99"/>
      <c r="K253" s="99"/>
      <c r="L253" s="99"/>
      <c r="M253" s="59"/>
      <c r="N253" s="59"/>
      <c r="O253" s="59"/>
      <c r="P253" s="60"/>
      <c r="Q253" s="22"/>
      <c r="R253" s="61"/>
      <c r="S253" s="22"/>
      <c r="T253" s="94"/>
      <c r="U253" s="59"/>
      <c r="V253" s="63"/>
      <c r="W253" s="64"/>
      <c r="X253" s="65"/>
      <c r="Y253" s="66"/>
      <c r="Z253" s="66"/>
      <c r="AA253" s="67"/>
      <c r="AB253" s="68"/>
      <c r="AC253" s="69"/>
      <c r="AD253" s="70"/>
      <c r="AF253" s="54"/>
      <c r="AG253" s="71"/>
    </row>
    <row r="254" spans="5:33">
      <c r="E254" s="73"/>
      <c r="F254" s="71"/>
      <c r="G254" s="99"/>
      <c r="H254" s="99"/>
      <c r="I254" s="99"/>
      <c r="J254" s="99"/>
      <c r="K254" s="99"/>
      <c r="L254" s="99"/>
      <c r="M254" s="59"/>
      <c r="N254" s="59"/>
      <c r="O254" s="59"/>
      <c r="P254" s="60"/>
      <c r="Q254" s="22"/>
      <c r="R254" s="61"/>
      <c r="S254" s="22"/>
      <c r="T254" s="94"/>
      <c r="U254" s="59"/>
      <c r="V254" s="63"/>
      <c r="W254" s="64"/>
      <c r="X254" s="65"/>
      <c r="Y254" s="66"/>
      <c r="Z254" s="66"/>
      <c r="AA254" s="67"/>
      <c r="AB254" s="68"/>
      <c r="AC254" s="69"/>
      <c r="AD254" s="70"/>
      <c r="AF254" s="54"/>
      <c r="AG254" s="71"/>
    </row>
    <row r="255" spans="5:33">
      <c r="E255" s="73"/>
      <c r="F255" s="71"/>
      <c r="G255" s="99"/>
      <c r="H255" s="99"/>
      <c r="I255" s="99"/>
      <c r="J255" s="99"/>
      <c r="K255" s="99"/>
      <c r="L255" s="99"/>
      <c r="M255" s="59"/>
      <c r="N255" s="59"/>
      <c r="O255" s="59"/>
      <c r="P255" s="60"/>
      <c r="Q255" s="22"/>
      <c r="R255" s="61"/>
      <c r="S255" s="22"/>
      <c r="T255" s="94"/>
      <c r="U255" s="59"/>
      <c r="V255" s="63"/>
      <c r="W255" s="64"/>
      <c r="X255" s="65"/>
      <c r="Y255" s="66"/>
      <c r="Z255" s="66"/>
      <c r="AA255" s="67"/>
      <c r="AB255" s="68"/>
      <c r="AC255" s="69"/>
      <c r="AD255" s="70"/>
      <c r="AF255" s="54"/>
      <c r="AG255" s="71"/>
    </row>
    <row r="256" spans="5:33">
      <c r="E256" s="73"/>
      <c r="F256" s="71"/>
      <c r="G256" s="99"/>
      <c r="H256" s="99"/>
      <c r="I256" s="99"/>
      <c r="J256" s="99"/>
      <c r="K256" s="99"/>
      <c r="L256" s="99"/>
      <c r="M256" s="59"/>
      <c r="N256" s="59"/>
      <c r="O256" s="59"/>
      <c r="P256" s="60"/>
      <c r="Q256" s="22"/>
      <c r="R256" s="61"/>
      <c r="S256" s="22"/>
      <c r="T256" s="94"/>
      <c r="U256" s="59"/>
      <c r="V256" s="63"/>
      <c r="W256" s="64"/>
      <c r="X256" s="65"/>
      <c r="Y256" s="66"/>
      <c r="Z256" s="66"/>
      <c r="AA256" s="67"/>
      <c r="AB256" s="68"/>
      <c r="AC256" s="69"/>
      <c r="AD256" s="70"/>
      <c r="AF256" s="54"/>
      <c r="AG256" s="71"/>
    </row>
    <row r="257" spans="5:33">
      <c r="E257" s="73"/>
      <c r="F257" s="71"/>
      <c r="G257" s="99"/>
      <c r="H257" s="99"/>
      <c r="I257" s="99"/>
      <c r="J257" s="99"/>
      <c r="K257" s="99"/>
      <c r="L257" s="99"/>
      <c r="M257" s="59"/>
      <c r="N257" s="59"/>
      <c r="O257" s="59"/>
      <c r="P257" s="60"/>
      <c r="Q257" s="22"/>
      <c r="R257" s="61"/>
      <c r="S257" s="22"/>
      <c r="T257" s="94"/>
      <c r="U257" s="59"/>
      <c r="V257" s="63"/>
      <c r="W257" s="64"/>
      <c r="X257" s="65"/>
      <c r="Y257" s="66"/>
      <c r="Z257" s="66"/>
      <c r="AA257" s="67"/>
      <c r="AB257" s="68"/>
      <c r="AC257" s="69"/>
      <c r="AD257" s="70"/>
      <c r="AF257" s="54"/>
      <c r="AG257" s="71"/>
    </row>
    <row r="258" spans="5:33">
      <c r="E258" s="73"/>
      <c r="F258" s="71"/>
      <c r="G258" s="99"/>
      <c r="H258" s="99"/>
      <c r="I258" s="99"/>
      <c r="J258" s="99"/>
      <c r="K258" s="99"/>
      <c r="L258" s="99"/>
      <c r="M258" s="59"/>
      <c r="N258" s="59"/>
      <c r="O258" s="59"/>
      <c r="P258" s="60"/>
      <c r="Q258" s="22"/>
      <c r="R258" s="61"/>
      <c r="S258" s="22"/>
      <c r="T258" s="94"/>
      <c r="U258" s="59"/>
      <c r="V258" s="63"/>
      <c r="W258" s="64"/>
      <c r="X258" s="65"/>
      <c r="Y258" s="66"/>
      <c r="Z258" s="66"/>
      <c r="AA258" s="67"/>
      <c r="AB258" s="68"/>
      <c r="AC258" s="69"/>
      <c r="AD258" s="70"/>
      <c r="AF258" s="54"/>
      <c r="AG258" s="71"/>
    </row>
    <row r="259" spans="5:33">
      <c r="E259" s="73"/>
      <c r="F259" s="71"/>
      <c r="G259" s="99"/>
      <c r="H259" s="99"/>
      <c r="I259" s="99"/>
      <c r="J259" s="99"/>
      <c r="K259" s="99"/>
      <c r="L259" s="99"/>
      <c r="M259" s="59"/>
      <c r="N259" s="59"/>
      <c r="O259" s="59"/>
      <c r="P259" s="60"/>
      <c r="Q259" s="22"/>
      <c r="R259" s="61"/>
      <c r="S259" s="22"/>
      <c r="T259" s="94"/>
      <c r="U259" s="59"/>
      <c r="V259" s="63"/>
      <c r="W259" s="64"/>
      <c r="X259" s="65"/>
      <c r="Y259" s="66"/>
      <c r="Z259" s="66"/>
      <c r="AA259" s="67"/>
      <c r="AB259" s="68"/>
      <c r="AC259" s="69"/>
      <c r="AD259" s="70"/>
      <c r="AF259" s="54"/>
      <c r="AG259" s="71"/>
    </row>
    <row r="260" spans="5:33">
      <c r="E260" s="73"/>
      <c r="F260" s="71"/>
      <c r="G260" s="99"/>
      <c r="H260" s="99"/>
      <c r="I260" s="99"/>
      <c r="J260" s="99"/>
      <c r="K260" s="99"/>
      <c r="L260" s="99"/>
      <c r="M260" s="59"/>
      <c r="N260" s="59"/>
      <c r="O260" s="59"/>
      <c r="P260" s="60"/>
      <c r="Q260" s="22"/>
      <c r="R260" s="61"/>
      <c r="S260" s="22"/>
      <c r="T260" s="94"/>
      <c r="U260" s="59"/>
      <c r="V260" s="63"/>
      <c r="W260" s="64"/>
      <c r="X260" s="65"/>
      <c r="Y260" s="66"/>
      <c r="Z260" s="66"/>
      <c r="AA260" s="67"/>
      <c r="AB260" s="68"/>
      <c r="AC260" s="69"/>
      <c r="AD260" s="70"/>
      <c r="AF260" s="54"/>
      <c r="AG260" s="71"/>
    </row>
    <row r="261" spans="5:33">
      <c r="E261" s="73"/>
      <c r="F261" s="71"/>
      <c r="G261" s="99"/>
      <c r="H261" s="99"/>
      <c r="I261" s="99"/>
      <c r="J261" s="99"/>
      <c r="K261" s="99"/>
      <c r="L261" s="99"/>
      <c r="M261" s="59"/>
      <c r="N261" s="59"/>
      <c r="O261" s="59"/>
      <c r="P261" s="60"/>
      <c r="Q261" s="22"/>
      <c r="R261" s="61"/>
      <c r="S261" s="22"/>
      <c r="T261" s="94"/>
      <c r="U261" s="59"/>
      <c r="V261" s="63"/>
      <c r="W261" s="64"/>
      <c r="X261" s="65"/>
      <c r="Y261" s="66"/>
      <c r="Z261" s="66"/>
      <c r="AA261" s="67"/>
      <c r="AB261" s="68"/>
      <c r="AC261" s="69"/>
      <c r="AD261" s="70"/>
      <c r="AF261" s="54"/>
      <c r="AG261" s="71"/>
    </row>
    <row r="262" spans="5:33">
      <c r="E262" s="73"/>
      <c r="F262" s="71"/>
      <c r="G262" s="99"/>
      <c r="H262" s="99"/>
      <c r="I262" s="99"/>
      <c r="J262" s="99"/>
      <c r="K262" s="99"/>
      <c r="L262" s="99"/>
      <c r="M262" s="59"/>
      <c r="N262" s="59"/>
      <c r="O262" s="59"/>
      <c r="P262" s="60"/>
      <c r="Q262" s="22"/>
      <c r="R262" s="61"/>
      <c r="S262" s="22"/>
      <c r="T262" s="94"/>
      <c r="U262" s="59"/>
      <c r="V262" s="63"/>
      <c r="W262" s="64"/>
      <c r="X262" s="65"/>
      <c r="Y262" s="66"/>
      <c r="Z262" s="66"/>
      <c r="AA262" s="67"/>
      <c r="AB262" s="68"/>
      <c r="AC262" s="69"/>
      <c r="AD262" s="70"/>
      <c r="AF262" s="54"/>
      <c r="AG262" s="71"/>
    </row>
    <row r="263" spans="5:33">
      <c r="E263" s="73"/>
      <c r="F263" s="71"/>
      <c r="G263" s="99"/>
      <c r="H263" s="99"/>
      <c r="I263" s="99"/>
      <c r="J263" s="99"/>
      <c r="K263" s="99"/>
      <c r="L263" s="99"/>
      <c r="M263" s="59"/>
      <c r="N263" s="59"/>
      <c r="O263" s="59"/>
      <c r="P263" s="60"/>
      <c r="Q263" s="22"/>
      <c r="R263" s="61"/>
      <c r="S263" s="22"/>
      <c r="T263" s="94"/>
      <c r="U263" s="59"/>
      <c r="V263" s="63"/>
      <c r="W263" s="64"/>
      <c r="X263" s="65"/>
      <c r="Y263" s="66"/>
      <c r="Z263" s="66"/>
      <c r="AA263" s="67"/>
      <c r="AB263" s="68"/>
      <c r="AC263" s="69"/>
      <c r="AD263" s="70"/>
      <c r="AF263" s="54"/>
      <c r="AG263" s="71"/>
    </row>
    <row r="264" spans="5:33">
      <c r="E264" s="73"/>
      <c r="F264" s="71"/>
      <c r="G264" s="99"/>
      <c r="H264" s="99"/>
      <c r="I264" s="99"/>
      <c r="J264" s="99"/>
      <c r="K264" s="99"/>
      <c r="L264" s="99"/>
      <c r="M264" s="59"/>
      <c r="N264" s="59"/>
      <c r="O264" s="59"/>
      <c r="P264" s="60"/>
      <c r="Q264" s="22"/>
      <c r="R264" s="61"/>
      <c r="S264" s="22"/>
      <c r="T264" s="94"/>
      <c r="U264" s="59"/>
      <c r="V264" s="63"/>
      <c r="W264" s="64"/>
      <c r="X264" s="65"/>
      <c r="Y264" s="66"/>
      <c r="Z264" s="66"/>
      <c r="AA264" s="67"/>
      <c r="AB264" s="68"/>
      <c r="AC264" s="69"/>
      <c r="AD264" s="70"/>
      <c r="AF264" s="54"/>
      <c r="AG264" s="71"/>
    </row>
    <row r="265" spans="5:33">
      <c r="E265" s="73"/>
      <c r="F265" s="71"/>
      <c r="G265" s="99"/>
      <c r="H265" s="99"/>
      <c r="I265" s="99"/>
      <c r="J265" s="99"/>
      <c r="K265" s="99"/>
      <c r="L265" s="99"/>
      <c r="M265" s="59"/>
      <c r="N265" s="59"/>
      <c r="O265" s="59"/>
      <c r="P265" s="60"/>
      <c r="Q265" s="22"/>
      <c r="R265" s="61"/>
      <c r="S265" s="22"/>
      <c r="T265" s="94"/>
      <c r="U265" s="59"/>
      <c r="V265" s="63"/>
      <c r="W265" s="64"/>
      <c r="X265" s="65"/>
      <c r="Y265" s="66"/>
      <c r="Z265" s="66"/>
      <c r="AA265" s="67"/>
      <c r="AB265" s="68"/>
      <c r="AC265" s="69"/>
      <c r="AD265" s="70"/>
      <c r="AF265" s="54"/>
      <c r="AG265" s="71"/>
    </row>
    <row r="266" spans="5:33">
      <c r="E266" s="73"/>
      <c r="F266" s="71"/>
      <c r="G266" s="99"/>
      <c r="H266" s="99"/>
      <c r="I266" s="99"/>
      <c r="J266" s="99"/>
      <c r="K266" s="99"/>
      <c r="L266" s="99"/>
      <c r="M266" s="59"/>
      <c r="N266" s="59"/>
      <c r="O266" s="59"/>
      <c r="P266" s="60"/>
      <c r="Q266" s="22"/>
      <c r="R266" s="61"/>
      <c r="S266" s="22"/>
      <c r="T266" s="94"/>
      <c r="U266" s="59"/>
      <c r="V266" s="63"/>
      <c r="W266" s="64"/>
      <c r="X266" s="65"/>
      <c r="Y266" s="66"/>
      <c r="Z266" s="66"/>
      <c r="AA266" s="67"/>
      <c r="AB266" s="68"/>
      <c r="AC266" s="69"/>
      <c r="AD266" s="70"/>
      <c r="AF266" s="54"/>
      <c r="AG266" s="71"/>
    </row>
    <row r="267" spans="5:33">
      <c r="E267" s="73"/>
      <c r="F267" s="71"/>
      <c r="G267" s="99"/>
      <c r="H267" s="99"/>
      <c r="I267" s="99"/>
      <c r="J267" s="99"/>
      <c r="K267" s="99"/>
      <c r="L267" s="99"/>
      <c r="M267" s="59"/>
      <c r="N267" s="59"/>
      <c r="O267" s="59"/>
      <c r="P267" s="60"/>
      <c r="Q267" s="22"/>
      <c r="R267" s="61"/>
      <c r="S267" s="22"/>
      <c r="T267" s="94"/>
      <c r="U267" s="59"/>
      <c r="V267" s="63"/>
      <c r="W267" s="64"/>
      <c r="X267" s="65"/>
      <c r="Y267" s="66"/>
      <c r="Z267" s="66"/>
      <c r="AA267" s="67"/>
      <c r="AB267" s="68"/>
      <c r="AC267" s="69"/>
      <c r="AD267" s="70"/>
      <c r="AE267" s="70"/>
      <c r="AF267" s="74"/>
      <c r="AG267" s="71"/>
    </row>
    <row r="268" spans="5:33">
      <c r="E268" s="73"/>
      <c r="F268" s="71"/>
      <c r="G268" s="99"/>
      <c r="H268" s="99"/>
      <c r="I268" s="99"/>
      <c r="J268" s="99"/>
      <c r="K268" s="99"/>
      <c r="L268" s="99"/>
      <c r="M268" s="59"/>
      <c r="N268" s="59"/>
      <c r="O268" s="59"/>
      <c r="P268" s="60"/>
      <c r="Q268" s="22"/>
      <c r="R268" s="61"/>
      <c r="S268" s="22"/>
      <c r="T268" s="94"/>
      <c r="U268" s="59"/>
      <c r="V268" s="63"/>
      <c r="W268" s="64"/>
      <c r="X268" s="65"/>
      <c r="Y268" s="66"/>
      <c r="Z268" s="66"/>
      <c r="AA268" s="67"/>
      <c r="AB268" s="68"/>
      <c r="AC268" s="69"/>
      <c r="AD268" s="70"/>
      <c r="AF268" s="54"/>
      <c r="AG268" s="71"/>
    </row>
    <row r="269" spans="5:33">
      <c r="E269" s="73"/>
      <c r="F269" s="71"/>
      <c r="G269" s="99"/>
      <c r="H269" s="99"/>
      <c r="I269" s="99"/>
      <c r="J269" s="99"/>
      <c r="K269" s="99"/>
      <c r="L269" s="99"/>
      <c r="M269" s="59"/>
      <c r="N269" s="59"/>
      <c r="O269" s="59"/>
      <c r="P269" s="60"/>
      <c r="Q269" s="22"/>
      <c r="R269" s="61"/>
      <c r="S269" s="22"/>
      <c r="T269" s="94"/>
      <c r="U269" s="59"/>
      <c r="V269" s="63"/>
      <c r="W269" s="64"/>
      <c r="X269" s="65"/>
      <c r="Y269" s="66"/>
      <c r="Z269" s="66"/>
      <c r="AA269" s="67"/>
      <c r="AB269" s="68"/>
      <c r="AC269" s="69"/>
      <c r="AD269" s="70"/>
      <c r="AF269" s="54"/>
      <c r="AG269" s="71"/>
    </row>
    <row r="270" spans="5:33">
      <c r="E270" s="73"/>
      <c r="F270" s="71"/>
      <c r="G270" s="99"/>
      <c r="H270" s="99"/>
      <c r="I270" s="99"/>
      <c r="J270" s="99"/>
      <c r="K270" s="99"/>
      <c r="L270" s="99"/>
      <c r="M270" s="59"/>
      <c r="N270" s="59"/>
      <c r="O270" s="59"/>
      <c r="P270" s="60"/>
      <c r="Q270" s="22"/>
      <c r="R270" s="61"/>
      <c r="S270" s="22"/>
      <c r="T270" s="94"/>
      <c r="U270" s="59"/>
      <c r="V270" s="63"/>
      <c r="W270" s="64"/>
      <c r="X270" s="65"/>
      <c r="Y270" s="66"/>
      <c r="Z270" s="66"/>
      <c r="AA270" s="67"/>
      <c r="AB270" s="68"/>
      <c r="AC270" s="69"/>
      <c r="AD270" s="70"/>
      <c r="AF270" s="54"/>
      <c r="AG270" s="71"/>
    </row>
    <row r="271" spans="5:33">
      <c r="E271" s="73"/>
      <c r="F271" s="71"/>
      <c r="G271" s="99"/>
      <c r="H271" s="99"/>
      <c r="I271" s="99"/>
      <c r="J271" s="99"/>
      <c r="K271" s="99"/>
      <c r="L271" s="99"/>
      <c r="M271" s="59"/>
      <c r="N271" s="59"/>
      <c r="O271" s="59"/>
      <c r="P271" s="60"/>
      <c r="Q271" s="22"/>
      <c r="R271" s="61"/>
      <c r="S271" s="22"/>
      <c r="T271" s="94"/>
      <c r="U271" s="59"/>
      <c r="V271" s="63"/>
      <c r="W271" s="64"/>
      <c r="X271" s="65"/>
      <c r="Y271" s="66"/>
      <c r="Z271" s="66"/>
      <c r="AA271" s="67"/>
      <c r="AB271" s="68"/>
      <c r="AC271" s="69"/>
      <c r="AD271" s="70"/>
      <c r="AF271" s="54"/>
      <c r="AG271" s="71"/>
    </row>
    <row r="272" spans="5:33">
      <c r="E272" s="73"/>
      <c r="F272" s="71"/>
      <c r="G272" s="99"/>
      <c r="H272" s="99"/>
      <c r="I272" s="99"/>
      <c r="J272" s="99"/>
      <c r="K272" s="99"/>
      <c r="L272" s="99"/>
      <c r="M272" s="59"/>
      <c r="N272" s="59"/>
      <c r="O272" s="59"/>
      <c r="P272" s="60"/>
      <c r="Q272" s="22"/>
      <c r="R272" s="61"/>
      <c r="S272" s="22"/>
      <c r="T272" s="94"/>
      <c r="U272" s="59"/>
      <c r="V272" s="63"/>
      <c r="W272" s="64"/>
      <c r="X272" s="65"/>
      <c r="Y272" s="66"/>
      <c r="Z272" s="66"/>
      <c r="AA272" s="67"/>
      <c r="AB272" s="68"/>
      <c r="AC272" s="69"/>
      <c r="AD272" s="70"/>
      <c r="AF272" s="54"/>
      <c r="AG272" s="71"/>
    </row>
    <row r="273" spans="4:33">
      <c r="E273" s="73"/>
      <c r="F273" s="71"/>
      <c r="G273" s="99"/>
      <c r="H273" s="99"/>
      <c r="I273" s="99"/>
      <c r="J273" s="99"/>
      <c r="K273" s="99"/>
      <c r="L273" s="99"/>
      <c r="M273" s="59"/>
      <c r="N273" s="59"/>
      <c r="O273" s="59"/>
      <c r="P273" s="60"/>
      <c r="Q273" s="22"/>
      <c r="R273" s="61"/>
      <c r="S273" s="22"/>
      <c r="T273" s="94"/>
      <c r="U273" s="59"/>
      <c r="V273" s="63"/>
      <c r="W273" s="64"/>
      <c r="X273" s="65"/>
      <c r="Y273" s="66"/>
      <c r="Z273" s="66"/>
      <c r="AA273" s="67"/>
      <c r="AB273" s="68"/>
      <c r="AC273" s="69"/>
      <c r="AD273" s="70"/>
      <c r="AF273" s="54"/>
      <c r="AG273" s="71"/>
    </row>
    <row r="274" spans="4:33">
      <c r="E274" s="73"/>
      <c r="F274" s="71"/>
      <c r="G274" s="99"/>
      <c r="H274" s="99"/>
      <c r="I274" s="99"/>
      <c r="J274" s="99"/>
      <c r="K274" s="99"/>
      <c r="L274" s="99"/>
      <c r="M274" s="59"/>
      <c r="N274" s="59"/>
      <c r="O274" s="59"/>
      <c r="P274" s="60"/>
      <c r="Q274" s="22"/>
      <c r="R274" s="61"/>
      <c r="S274" s="22"/>
      <c r="T274" s="94"/>
      <c r="U274" s="59"/>
      <c r="V274" s="63"/>
      <c r="W274" s="64"/>
      <c r="X274" s="65"/>
      <c r="Y274" s="66"/>
      <c r="Z274" s="66"/>
      <c r="AA274" s="67"/>
      <c r="AB274" s="68"/>
      <c r="AC274" s="69"/>
      <c r="AD274" s="70"/>
      <c r="AF274" s="54"/>
      <c r="AG274" s="71"/>
    </row>
    <row r="275" spans="4:33">
      <c r="E275" s="73"/>
      <c r="F275" s="71"/>
      <c r="G275" s="99"/>
      <c r="H275" s="99"/>
      <c r="I275" s="99"/>
      <c r="J275" s="99"/>
      <c r="K275" s="99"/>
      <c r="L275" s="99"/>
      <c r="M275" s="59"/>
      <c r="N275" s="59"/>
      <c r="O275" s="59"/>
      <c r="P275" s="60"/>
      <c r="Q275" s="22"/>
      <c r="R275" s="61"/>
      <c r="S275" s="22"/>
      <c r="T275" s="94"/>
      <c r="U275" s="59"/>
      <c r="V275" s="63"/>
      <c r="W275" s="64"/>
      <c r="X275" s="65"/>
      <c r="Y275" s="66"/>
      <c r="Z275" s="66"/>
      <c r="AA275" s="67"/>
      <c r="AB275" s="68"/>
      <c r="AC275" s="69"/>
      <c r="AD275" s="70"/>
      <c r="AF275" s="54"/>
      <c r="AG275" s="71"/>
    </row>
    <row r="276" spans="4:33">
      <c r="E276" s="73"/>
      <c r="F276" s="71"/>
      <c r="G276" s="99"/>
      <c r="H276" s="99"/>
      <c r="I276" s="99"/>
      <c r="J276" s="99"/>
      <c r="K276" s="99"/>
      <c r="L276" s="99"/>
      <c r="M276" s="59"/>
      <c r="N276" s="59"/>
      <c r="O276" s="59"/>
      <c r="P276" s="60"/>
      <c r="Q276" s="22"/>
      <c r="R276" s="61"/>
      <c r="S276" s="22"/>
      <c r="T276" s="94"/>
      <c r="U276" s="59"/>
      <c r="V276" s="63"/>
      <c r="W276" s="64"/>
      <c r="X276" s="65"/>
      <c r="Y276" s="66"/>
      <c r="Z276" s="66"/>
      <c r="AA276" s="67"/>
      <c r="AB276" s="68"/>
      <c r="AC276" s="69"/>
      <c r="AD276" s="70"/>
      <c r="AF276" s="54"/>
      <c r="AG276" s="71"/>
    </row>
    <row r="277" spans="4:33">
      <c r="E277" s="73"/>
      <c r="F277" s="71"/>
      <c r="G277" s="99"/>
      <c r="H277" s="99"/>
      <c r="I277" s="99"/>
      <c r="J277" s="99"/>
      <c r="K277" s="99"/>
      <c r="L277" s="99"/>
      <c r="M277" s="59"/>
      <c r="N277" s="59"/>
      <c r="O277" s="59"/>
      <c r="P277" s="60"/>
      <c r="Q277" s="22"/>
      <c r="R277" s="61"/>
      <c r="S277" s="22"/>
      <c r="T277" s="94"/>
      <c r="U277" s="59"/>
      <c r="V277" s="63"/>
      <c r="W277" s="64"/>
      <c r="X277" s="65"/>
      <c r="Y277" s="66"/>
      <c r="Z277" s="66"/>
      <c r="AA277" s="67"/>
      <c r="AB277" s="68"/>
      <c r="AC277" s="69"/>
      <c r="AD277" s="70"/>
      <c r="AF277" s="54"/>
      <c r="AG277" s="71"/>
    </row>
    <row r="278" spans="4:33">
      <c r="E278" s="73"/>
      <c r="F278" s="71"/>
      <c r="G278" s="99"/>
      <c r="H278" s="99"/>
      <c r="I278" s="99"/>
      <c r="J278" s="99"/>
      <c r="K278" s="99"/>
      <c r="L278" s="99"/>
      <c r="M278" s="59"/>
      <c r="N278" s="59"/>
      <c r="O278" s="59"/>
      <c r="P278" s="60"/>
      <c r="Q278" s="22"/>
      <c r="R278" s="61"/>
      <c r="S278" s="22"/>
      <c r="T278" s="94"/>
      <c r="U278" s="59"/>
      <c r="V278" s="63"/>
      <c r="W278" s="64"/>
      <c r="X278" s="65"/>
      <c r="Y278" s="66"/>
      <c r="Z278" s="66"/>
      <c r="AA278" s="67"/>
      <c r="AB278" s="68"/>
      <c r="AC278" s="69"/>
      <c r="AD278" s="70"/>
      <c r="AF278" s="54"/>
      <c r="AG278" s="71"/>
    </row>
    <row r="279" spans="4:33">
      <c r="E279" s="73"/>
      <c r="F279" s="71"/>
      <c r="G279" s="99"/>
      <c r="H279" s="99"/>
      <c r="I279" s="99"/>
      <c r="J279" s="99"/>
      <c r="K279" s="99"/>
      <c r="L279" s="99"/>
      <c r="M279" s="59"/>
      <c r="N279" s="59"/>
      <c r="O279" s="59"/>
      <c r="P279" s="60"/>
      <c r="Q279" s="22"/>
      <c r="R279" s="61"/>
      <c r="S279" s="22"/>
      <c r="T279" s="94"/>
      <c r="U279" s="59"/>
      <c r="V279" s="63"/>
      <c r="W279" s="64"/>
      <c r="X279" s="65"/>
      <c r="Y279" s="66"/>
      <c r="Z279" s="66"/>
      <c r="AA279" s="67"/>
      <c r="AB279" s="68"/>
      <c r="AC279" s="69"/>
      <c r="AD279" s="70"/>
      <c r="AF279" s="54"/>
      <c r="AG279" s="71"/>
    </row>
    <row r="280" spans="4:33">
      <c r="D280" s="54"/>
      <c r="E280" s="71">
        <v>2740</v>
      </c>
      <c r="F280" s="58"/>
      <c r="G280" s="58"/>
      <c r="H280" s="99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AF280" s="101">
        <f>SUM(AF6:AF279)</f>
        <v>0.13236668116315206</v>
      </c>
    </row>
    <row r="281" spans="4:33">
      <c r="D281" s="54"/>
      <c r="E281" s="71">
        <v>2750</v>
      </c>
      <c r="F281" s="58"/>
      <c r="G281" s="58"/>
      <c r="H281" s="99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AF281" s="54"/>
    </row>
    <row r="282" spans="4:33">
      <c r="D282" s="54"/>
      <c r="E282" s="71">
        <v>2760</v>
      </c>
      <c r="F282" s="58"/>
      <c r="G282" s="58"/>
      <c r="H282" s="99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AF282" s="54"/>
    </row>
    <row r="283" spans="4:33">
      <c r="D283" s="54"/>
      <c r="E283" s="71">
        <v>2770</v>
      </c>
      <c r="F283" s="58"/>
      <c r="G283" s="58"/>
      <c r="H283" s="99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AF283" s="54"/>
    </row>
    <row r="284" spans="4:33">
      <c r="D284" s="54"/>
      <c r="E284" s="71">
        <v>2780</v>
      </c>
      <c r="F284" s="58"/>
      <c r="G284" s="58"/>
      <c r="H284" s="99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AF284" s="54"/>
    </row>
    <row r="285" spans="4:33">
      <c r="D285" s="54"/>
      <c r="E285" s="71">
        <v>2790</v>
      </c>
      <c r="F285" s="58"/>
      <c r="G285" s="58"/>
      <c r="H285" s="99"/>
      <c r="I285" s="99"/>
      <c r="J285" s="99"/>
      <c r="K285" s="99"/>
      <c r="L285" s="54"/>
      <c r="M285" s="54"/>
      <c r="N285" s="54"/>
      <c r="O285" s="54"/>
      <c r="P285" s="54"/>
      <c r="Q285" s="54"/>
      <c r="R285" s="54"/>
      <c r="AF285" s="54"/>
    </row>
    <row r="286" spans="4:33">
      <c r="D286" s="54"/>
      <c r="E286" s="71">
        <v>2800</v>
      </c>
      <c r="F286" s="58"/>
      <c r="G286" s="58"/>
      <c r="H286" s="99"/>
      <c r="I286" s="99"/>
      <c r="J286" s="99"/>
      <c r="K286" s="99"/>
      <c r="L286" s="54"/>
      <c r="M286" s="54"/>
      <c r="N286" s="54"/>
      <c r="O286" s="54"/>
      <c r="P286" s="54"/>
      <c r="Q286" s="54"/>
      <c r="R286" s="54"/>
      <c r="AF286" s="54"/>
    </row>
    <row r="287" spans="4:33">
      <c r="D287" s="54"/>
      <c r="E287" s="71">
        <v>2810</v>
      </c>
      <c r="F287" s="58"/>
      <c r="G287" s="58"/>
      <c r="H287" s="99"/>
      <c r="I287" s="99"/>
      <c r="J287" s="99"/>
      <c r="K287" s="99"/>
      <c r="L287" s="54"/>
      <c r="M287" s="54"/>
      <c r="N287" s="54"/>
      <c r="O287" s="54"/>
      <c r="P287" s="54"/>
      <c r="Q287" s="54"/>
      <c r="R287" s="54"/>
      <c r="AF287" s="54"/>
    </row>
    <row r="288" spans="4:33">
      <c r="D288" s="54"/>
      <c r="E288" s="71">
        <v>2820</v>
      </c>
      <c r="F288" s="58"/>
      <c r="G288" s="58"/>
      <c r="H288" s="99"/>
      <c r="I288" s="99"/>
      <c r="J288" s="99"/>
      <c r="K288" s="99"/>
      <c r="L288" s="54"/>
      <c r="M288" s="54"/>
      <c r="N288" s="54"/>
      <c r="O288" s="54"/>
      <c r="P288" s="54"/>
      <c r="Q288" s="54"/>
      <c r="R288" s="54"/>
      <c r="AF288" s="54"/>
    </row>
    <row r="289" spans="4:32">
      <c r="D289" s="54"/>
      <c r="E289" s="71">
        <v>2830</v>
      </c>
      <c r="F289" s="58"/>
      <c r="G289" s="58"/>
      <c r="H289" s="99"/>
      <c r="I289" s="99"/>
      <c r="J289" s="99"/>
      <c r="K289" s="99"/>
      <c r="L289" s="54"/>
      <c r="M289" s="54"/>
      <c r="N289" s="54"/>
      <c r="O289" s="54"/>
      <c r="P289" s="54"/>
      <c r="Q289" s="54"/>
      <c r="R289" s="54"/>
      <c r="AF289" s="54"/>
    </row>
    <row r="290" spans="4:32">
      <c r="D290" s="54"/>
      <c r="E290" s="71">
        <v>2840</v>
      </c>
      <c r="F290" s="58"/>
      <c r="G290" s="58"/>
      <c r="H290" s="99"/>
      <c r="I290" s="99"/>
      <c r="J290" s="99"/>
      <c r="K290" s="99"/>
      <c r="L290" s="54"/>
      <c r="M290" s="54"/>
      <c r="N290" s="54"/>
      <c r="O290" s="54"/>
      <c r="P290" s="54"/>
      <c r="Q290" s="54"/>
      <c r="R290" s="54"/>
      <c r="AF290" s="54"/>
    </row>
    <row r="291" spans="4:32">
      <c r="D291" s="54"/>
      <c r="E291" s="71">
        <v>2850</v>
      </c>
      <c r="F291" s="58"/>
      <c r="G291" s="58"/>
      <c r="H291" s="99"/>
      <c r="I291" s="99"/>
      <c r="J291" s="99"/>
      <c r="K291" s="99"/>
      <c r="L291" s="54"/>
      <c r="M291" s="54"/>
      <c r="N291" s="54"/>
      <c r="O291" s="54"/>
      <c r="P291" s="54"/>
      <c r="Q291" s="54"/>
      <c r="R291" s="54"/>
      <c r="AF291" s="54"/>
    </row>
    <row r="292" spans="4:32">
      <c r="D292" s="54"/>
      <c r="E292" s="71">
        <v>2860</v>
      </c>
      <c r="F292" s="58"/>
      <c r="G292" s="58"/>
      <c r="H292" s="99"/>
      <c r="I292" s="99"/>
      <c r="J292" s="99"/>
      <c r="K292" s="99"/>
      <c r="L292" s="54"/>
      <c r="M292" s="54"/>
      <c r="N292" s="54"/>
      <c r="O292" s="54"/>
      <c r="P292" s="54"/>
      <c r="Q292" s="54"/>
      <c r="R292" s="54"/>
      <c r="AF292" s="54"/>
    </row>
    <row r="293" spans="4:32">
      <c r="D293" s="54"/>
      <c r="E293" s="71">
        <v>2870</v>
      </c>
      <c r="F293" s="58"/>
      <c r="G293" s="58"/>
      <c r="H293" s="99"/>
      <c r="I293" s="99"/>
      <c r="J293" s="99"/>
      <c r="K293" s="99"/>
      <c r="L293" s="54"/>
      <c r="M293" s="54"/>
      <c r="N293" s="54"/>
      <c r="O293" s="54"/>
      <c r="P293" s="54"/>
      <c r="Q293" s="54"/>
      <c r="R293" s="54"/>
      <c r="AF293" s="54"/>
    </row>
    <row r="294" spans="4:32">
      <c r="D294" s="54"/>
      <c r="E294" s="71">
        <v>2880</v>
      </c>
      <c r="F294" s="58"/>
      <c r="G294" s="58"/>
      <c r="H294" s="99"/>
      <c r="I294" s="99"/>
      <c r="J294" s="99"/>
      <c r="K294" s="99"/>
      <c r="L294" s="54"/>
      <c r="M294" s="54"/>
      <c r="N294" s="54"/>
      <c r="O294" s="54"/>
      <c r="P294" s="54"/>
      <c r="Q294" s="54"/>
      <c r="R294" s="54"/>
      <c r="AF294" s="54"/>
    </row>
    <row r="295" spans="4:32">
      <c r="D295" s="54"/>
      <c r="E295" s="71">
        <v>2890</v>
      </c>
      <c r="F295" s="58"/>
      <c r="G295" s="58"/>
      <c r="H295" s="99"/>
      <c r="I295" s="99"/>
      <c r="J295" s="99"/>
      <c r="K295" s="99"/>
      <c r="L295" s="54"/>
      <c r="M295" s="54"/>
      <c r="N295" s="54"/>
      <c r="O295" s="54"/>
      <c r="P295" s="54"/>
      <c r="Q295" s="54"/>
      <c r="R295" s="54"/>
      <c r="AF295" s="54"/>
    </row>
    <row r="296" spans="4:32">
      <c r="D296" s="54"/>
      <c r="E296" s="71">
        <v>2900</v>
      </c>
      <c r="F296" s="58"/>
      <c r="G296" s="58"/>
      <c r="H296" s="99"/>
      <c r="I296" s="99"/>
      <c r="J296" s="99"/>
      <c r="K296" s="99"/>
      <c r="L296" s="54"/>
      <c r="M296" s="54"/>
      <c r="N296" s="54"/>
      <c r="O296" s="54"/>
      <c r="P296" s="54"/>
      <c r="Q296" s="54"/>
      <c r="R296" s="54"/>
      <c r="AF296" s="54"/>
    </row>
    <row r="297" spans="4:32">
      <c r="D297" s="54"/>
      <c r="E297" s="71">
        <v>2910</v>
      </c>
      <c r="F297" s="58"/>
      <c r="G297" s="58"/>
      <c r="H297" s="99"/>
      <c r="I297" s="99"/>
      <c r="J297" s="99"/>
      <c r="K297" s="99"/>
      <c r="L297" s="54"/>
      <c r="M297" s="54"/>
      <c r="N297" s="54"/>
      <c r="O297" s="54"/>
      <c r="P297" s="54"/>
      <c r="Q297" s="54"/>
      <c r="R297" s="54"/>
      <c r="AF297" s="54"/>
    </row>
    <row r="298" spans="4:32">
      <c r="D298" s="54"/>
      <c r="E298" s="71">
        <v>2920</v>
      </c>
      <c r="F298" s="58"/>
      <c r="G298" s="58"/>
      <c r="H298" s="99"/>
      <c r="I298" s="99"/>
      <c r="J298" s="99"/>
      <c r="K298" s="99"/>
      <c r="L298" s="54"/>
      <c r="M298" s="54"/>
      <c r="N298" s="54"/>
      <c r="O298" s="54"/>
      <c r="P298" s="54"/>
      <c r="Q298" s="54"/>
      <c r="R298" s="54"/>
      <c r="AF298" s="54"/>
    </row>
    <row r="299" spans="4:32">
      <c r="D299" s="54"/>
      <c r="E299" s="71">
        <v>2930</v>
      </c>
      <c r="F299" s="58"/>
      <c r="G299" s="58"/>
      <c r="H299" s="99"/>
      <c r="I299" s="99"/>
      <c r="J299" s="99"/>
      <c r="K299" s="99"/>
      <c r="L299" s="54"/>
      <c r="M299" s="54"/>
      <c r="N299" s="54"/>
      <c r="O299" s="54"/>
      <c r="P299" s="54"/>
      <c r="Q299" s="54"/>
      <c r="R299" s="54"/>
      <c r="AF299" s="54"/>
    </row>
    <row r="300" spans="4:32">
      <c r="D300" s="54"/>
      <c r="E300" s="71">
        <v>2940</v>
      </c>
      <c r="F300" s="58"/>
      <c r="G300" s="58"/>
      <c r="H300" s="99"/>
      <c r="I300" s="99"/>
      <c r="J300" s="99"/>
      <c r="K300" s="99"/>
      <c r="L300" s="54"/>
      <c r="M300" s="54"/>
      <c r="N300" s="54"/>
      <c r="O300" s="54"/>
      <c r="P300" s="54"/>
      <c r="Q300" s="54"/>
      <c r="R300" s="54"/>
      <c r="AF300" s="54"/>
    </row>
    <row r="301" spans="4:32">
      <c r="D301" s="54"/>
      <c r="E301" s="71">
        <v>2950</v>
      </c>
      <c r="F301" s="58"/>
      <c r="G301" s="58"/>
      <c r="H301" s="99"/>
      <c r="I301" s="99"/>
      <c r="J301" s="99"/>
      <c r="K301" s="99"/>
      <c r="L301" s="54"/>
      <c r="M301" s="54"/>
      <c r="N301" s="54"/>
      <c r="O301" s="54"/>
      <c r="P301" s="54"/>
      <c r="Q301" s="54"/>
      <c r="R301" s="54"/>
      <c r="AF301" s="54"/>
    </row>
    <row r="302" spans="4:32">
      <c r="D302" s="54"/>
      <c r="E302" s="71">
        <v>2960</v>
      </c>
      <c r="F302" s="58"/>
      <c r="G302" s="58"/>
      <c r="H302" s="99"/>
      <c r="I302" s="99"/>
      <c r="J302" s="99"/>
      <c r="K302" s="99"/>
      <c r="L302" s="54"/>
      <c r="M302" s="54"/>
      <c r="N302" s="54"/>
      <c r="O302" s="54"/>
      <c r="P302" s="54"/>
      <c r="Q302" s="54"/>
      <c r="R302" s="54"/>
      <c r="AF302" s="54"/>
    </row>
    <row r="303" spans="4:32">
      <c r="D303" s="54"/>
      <c r="E303" s="71"/>
      <c r="I303" s="99"/>
      <c r="J303" s="99"/>
      <c r="K303" s="99"/>
      <c r="L303" s="54"/>
      <c r="M303" s="54"/>
      <c r="N303" s="54"/>
      <c r="O303" s="54"/>
      <c r="P303" s="54"/>
      <c r="Q303" s="54"/>
      <c r="R303" s="54"/>
      <c r="AE303" s="101">
        <f>SUM(AE6:AE302)</f>
        <v>6.9317955957086381</v>
      </c>
      <c r="AF303" s="71"/>
    </row>
    <row r="304" spans="4:32">
      <c r="D304" s="54"/>
      <c r="E304" s="71"/>
      <c r="F304" s="54"/>
      <c r="G304" s="54"/>
      <c r="H304" s="54"/>
      <c r="I304" s="99"/>
      <c r="J304" s="99"/>
      <c r="K304" s="99"/>
      <c r="L304" s="54"/>
      <c r="M304" s="54"/>
      <c r="N304" s="54"/>
      <c r="O304" s="54"/>
      <c r="P304" s="54"/>
      <c r="Q304" s="54"/>
      <c r="R304" s="54"/>
      <c r="AF304" s="71"/>
    </row>
    <row r="305" spans="4:32">
      <c r="D305" s="54"/>
      <c r="E305" s="71"/>
      <c r="F305" s="54"/>
      <c r="G305" s="54"/>
      <c r="H305" s="54"/>
      <c r="I305" s="99"/>
      <c r="J305" s="99"/>
      <c r="K305" s="99"/>
      <c r="L305" s="54"/>
      <c r="M305" s="54"/>
      <c r="N305" s="54"/>
      <c r="O305" s="54"/>
      <c r="P305" s="54"/>
      <c r="Q305" s="54"/>
      <c r="R305" s="54"/>
      <c r="AF305" s="71"/>
    </row>
    <row r="306" spans="4:32">
      <c r="D306" s="54"/>
      <c r="E306" s="71"/>
      <c r="F306" s="54"/>
      <c r="G306" s="54"/>
      <c r="H306" s="54"/>
      <c r="I306" s="99"/>
      <c r="J306" s="99"/>
      <c r="K306" s="99"/>
      <c r="L306" s="54"/>
      <c r="M306" s="54"/>
      <c r="N306" s="54"/>
      <c r="O306" s="54"/>
      <c r="P306" s="54"/>
      <c r="Q306" s="54"/>
      <c r="R306" s="54"/>
      <c r="AF306" s="71"/>
    </row>
    <row r="307" spans="4:32">
      <c r="D307" s="54"/>
      <c r="E307" s="54"/>
      <c r="F307" s="54"/>
      <c r="G307" s="54"/>
      <c r="H307" s="54"/>
      <c r="I307" s="99"/>
      <c r="J307" s="99"/>
      <c r="K307" s="99"/>
      <c r="L307" s="54"/>
      <c r="M307" s="54"/>
      <c r="N307" s="54"/>
      <c r="O307" s="54"/>
      <c r="P307" s="54"/>
      <c r="Q307" s="54"/>
      <c r="R307" s="54"/>
      <c r="AF307" s="54"/>
    </row>
    <row r="308" spans="4:32">
      <c r="D308" s="54"/>
      <c r="E308" s="54"/>
      <c r="F308" s="54"/>
      <c r="G308" s="54"/>
      <c r="H308" s="54"/>
      <c r="I308" s="99"/>
      <c r="J308" s="99"/>
      <c r="K308" s="99"/>
      <c r="L308" s="54"/>
      <c r="M308" s="54"/>
      <c r="N308" s="54"/>
      <c r="O308" s="54"/>
      <c r="P308" s="54"/>
      <c r="Q308" s="54"/>
      <c r="R308" s="54"/>
      <c r="AF308" s="54"/>
    </row>
    <row r="309" spans="4:32">
      <c r="D309" s="54"/>
      <c r="E309" s="54"/>
      <c r="F309" s="54"/>
      <c r="G309" s="54"/>
      <c r="H309" s="54"/>
      <c r="I309" s="99"/>
      <c r="J309" s="99"/>
      <c r="K309" s="99"/>
      <c r="L309" s="54"/>
      <c r="M309" s="54"/>
      <c r="N309" s="54"/>
      <c r="O309" s="54"/>
      <c r="P309" s="54"/>
      <c r="Q309" s="54"/>
      <c r="R309" s="54"/>
      <c r="AF309" s="54"/>
    </row>
    <row r="310" spans="4:32">
      <c r="D310" s="54"/>
      <c r="E310" s="54"/>
      <c r="F310" s="54"/>
      <c r="G310" s="54"/>
      <c r="H310" s="54"/>
      <c r="I310" s="99"/>
      <c r="J310" s="99"/>
      <c r="K310" s="99"/>
      <c r="L310" s="54"/>
      <c r="M310" s="54"/>
      <c r="N310" s="54"/>
      <c r="O310" s="54"/>
      <c r="P310" s="54"/>
      <c r="Q310" s="54"/>
      <c r="R310" s="54"/>
      <c r="AF310" s="54"/>
    </row>
    <row r="311" spans="4:32">
      <c r="D311" s="54"/>
      <c r="E311" s="54"/>
      <c r="F311" s="54"/>
      <c r="G311" s="54"/>
      <c r="H311" s="54"/>
      <c r="I311" s="99"/>
      <c r="J311" s="99"/>
      <c r="K311" s="99"/>
      <c r="L311" s="54"/>
      <c r="M311" s="54"/>
      <c r="N311" s="54"/>
      <c r="O311" s="54"/>
      <c r="P311" s="54"/>
      <c r="Q311" s="54"/>
      <c r="R311" s="54"/>
      <c r="AF311" s="54"/>
    </row>
    <row r="312" spans="4:32">
      <c r="D312" s="54"/>
      <c r="E312" s="54"/>
      <c r="F312" s="54"/>
      <c r="G312" s="54"/>
      <c r="H312" s="54"/>
      <c r="I312" s="99"/>
      <c r="J312" s="99"/>
      <c r="K312" s="99"/>
      <c r="L312" s="54"/>
      <c r="M312" s="54"/>
      <c r="N312" s="54"/>
      <c r="O312" s="54"/>
      <c r="P312" s="54"/>
      <c r="Q312" s="54"/>
      <c r="R312" s="54"/>
      <c r="AF312" s="54"/>
    </row>
    <row r="313" spans="4:32">
      <c r="D313" s="54"/>
      <c r="E313" s="54"/>
      <c r="F313" s="54"/>
      <c r="G313" s="54"/>
      <c r="H313" s="54"/>
      <c r="I313" s="99"/>
      <c r="J313" s="99"/>
      <c r="K313" s="99"/>
      <c r="L313" s="54"/>
      <c r="M313" s="54"/>
      <c r="N313" s="54"/>
      <c r="O313" s="54"/>
      <c r="P313" s="54"/>
      <c r="Q313" s="54"/>
      <c r="R313" s="54"/>
      <c r="AF313" s="54"/>
    </row>
    <row r="314" spans="4:32">
      <c r="D314" s="54"/>
      <c r="E314" s="54"/>
      <c r="F314" s="54"/>
      <c r="G314" s="54"/>
      <c r="H314" s="54"/>
      <c r="I314" s="99"/>
      <c r="J314" s="99"/>
      <c r="K314" s="99"/>
      <c r="L314" s="54"/>
      <c r="M314" s="54"/>
      <c r="N314" s="54"/>
      <c r="O314" s="54"/>
      <c r="P314" s="54"/>
      <c r="Q314" s="54"/>
      <c r="R314" s="54"/>
      <c r="AF314" s="54"/>
    </row>
    <row r="315" spans="4:32">
      <c r="D315" s="54"/>
      <c r="E315" s="54"/>
      <c r="F315" s="54"/>
      <c r="G315" s="54"/>
      <c r="H315" s="54"/>
      <c r="I315" s="99"/>
      <c r="J315" s="99"/>
      <c r="K315" s="99"/>
      <c r="L315" s="54"/>
      <c r="M315" s="54"/>
      <c r="N315" s="54"/>
      <c r="O315" s="54"/>
      <c r="P315" s="54"/>
      <c r="Q315" s="54"/>
      <c r="R315" s="54"/>
      <c r="AF315" s="54"/>
    </row>
    <row r="316" spans="4:32">
      <c r="D316" s="54"/>
      <c r="E316" s="54"/>
      <c r="F316" s="54"/>
      <c r="G316" s="54"/>
      <c r="H316" s="54"/>
      <c r="I316" s="99"/>
      <c r="J316" s="99"/>
      <c r="K316" s="99"/>
      <c r="L316" s="54"/>
      <c r="M316" s="54"/>
      <c r="N316" s="54"/>
      <c r="O316" s="54"/>
      <c r="P316" s="54"/>
      <c r="Q316" s="54"/>
      <c r="R316" s="54"/>
      <c r="AF316" s="54"/>
    </row>
    <row r="317" spans="4:32">
      <c r="D317" s="54"/>
      <c r="E317" s="54"/>
      <c r="F317" s="54"/>
      <c r="G317" s="54"/>
      <c r="H317" s="54"/>
      <c r="I317" s="99"/>
      <c r="J317" s="99"/>
      <c r="K317" s="99"/>
      <c r="L317" s="54"/>
      <c r="M317" s="54"/>
      <c r="N317" s="54"/>
      <c r="O317" s="54"/>
      <c r="P317" s="54"/>
      <c r="Q317" s="54"/>
      <c r="R317" s="54"/>
      <c r="AF317" s="54"/>
    </row>
    <row r="318" spans="4:32">
      <c r="D318" s="54"/>
      <c r="E318" s="54"/>
      <c r="F318" s="54"/>
      <c r="G318" s="54"/>
      <c r="H318" s="54"/>
      <c r="I318" s="99"/>
      <c r="J318" s="99"/>
      <c r="K318" s="99"/>
      <c r="L318" s="54"/>
      <c r="M318" s="54"/>
      <c r="N318" s="54"/>
      <c r="O318" s="54"/>
      <c r="P318" s="54"/>
      <c r="Q318" s="54"/>
      <c r="R318" s="54"/>
      <c r="AF318" s="54"/>
    </row>
    <row r="319" spans="4:32">
      <c r="D319" s="54"/>
      <c r="E319" s="54"/>
      <c r="F319" s="54"/>
      <c r="G319" s="54"/>
      <c r="H319" s="54"/>
      <c r="I319" s="99"/>
      <c r="J319" s="99"/>
      <c r="K319" s="99"/>
      <c r="L319" s="54"/>
      <c r="M319" s="54"/>
      <c r="N319" s="54"/>
      <c r="O319" s="54"/>
      <c r="P319" s="54"/>
      <c r="Q319" s="54"/>
      <c r="R319" s="54"/>
      <c r="AF319" s="54"/>
    </row>
    <row r="320" spans="4:32">
      <c r="D320" s="54"/>
      <c r="E320" s="54"/>
      <c r="F320" s="54"/>
      <c r="G320" s="54"/>
      <c r="H320" s="54"/>
      <c r="I320" s="99"/>
      <c r="J320" s="99"/>
      <c r="K320" s="99"/>
      <c r="L320" s="54"/>
      <c r="M320" s="54"/>
      <c r="N320" s="54"/>
      <c r="O320" s="54"/>
      <c r="P320" s="54"/>
      <c r="Q320" s="54"/>
      <c r="R320" s="54"/>
      <c r="AF320" s="54"/>
    </row>
    <row r="321" spans="4:32">
      <c r="D321" s="54"/>
      <c r="E321" s="54"/>
      <c r="F321" s="54"/>
      <c r="G321" s="54"/>
      <c r="H321" s="54"/>
      <c r="I321" s="99"/>
      <c r="J321" s="99"/>
      <c r="K321" s="99"/>
      <c r="L321" s="54"/>
      <c r="M321" s="54"/>
      <c r="N321" s="54"/>
      <c r="O321" s="54"/>
      <c r="P321" s="54"/>
      <c r="Q321" s="54"/>
      <c r="R321" s="54"/>
      <c r="AF321" s="54"/>
    </row>
    <row r="322" spans="4:32">
      <c r="D322" s="54"/>
      <c r="E322" s="54"/>
      <c r="F322" s="54"/>
      <c r="G322" s="54"/>
      <c r="H322" s="54"/>
      <c r="I322" s="99"/>
      <c r="J322" s="99"/>
      <c r="K322" s="99"/>
      <c r="L322" s="54"/>
      <c r="M322" s="54"/>
      <c r="N322" s="54"/>
      <c r="O322" s="54"/>
      <c r="P322" s="54"/>
      <c r="Q322" s="54"/>
      <c r="R322" s="54"/>
      <c r="AF322" s="54"/>
    </row>
    <row r="323" spans="4:32">
      <c r="D323" s="54"/>
      <c r="E323" s="54"/>
      <c r="F323" s="54"/>
      <c r="G323" s="54"/>
      <c r="H323" s="54"/>
      <c r="I323" s="99"/>
      <c r="J323" s="99"/>
      <c r="K323" s="99"/>
      <c r="L323" s="54"/>
      <c r="M323" s="54"/>
      <c r="N323" s="54"/>
      <c r="O323" s="54"/>
      <c r="P323" s="54"/>
      <c r="Q323" s="54"/>
      <c r="R323" s="54"/>
      <c r="AF323" s="54"/>
    </row>
    <row r="324" spans="4:32">
      <c r="D324" s="54"/>
      <c r="E324" s="54"/>
      <c r="F324" s="54"/>
      <c r="G324" s="54"/>
      <c r="H324" s="54"/>
      <c r="I324" s="99"/>
      <c r="J324" s="99"/>
      <c r="K324" s="99"/>
      <c r="L324" s="54"/>
      <c r="M324" s="54"/>
      <c r="N324" s="54"/>
      <c r="O324" s="54"/>
      <c r="P324" s="54"/>
      <c r="Q324" s="54"/>
      <c r="R324" s="54"/>
      <c r="AF324" s="54"/>
    </row>
    <row r="325" spans="4:32">
      <c r="D325" s="54"/>
      <c r="E325" s="54"/>
      <c r="F325" s="54"/>
      <c r="G325" s="54"/>
      <c r="H325" s="54"/>
      <c r="I325" s="99"/>
      <c r="J325" s="99"/>
      <c r="K325" s="99"/>
      <c r="L325" s="54"/>
      <c r="M325" s="54"/>
      <c r="N325" s="54"/>
      <c r="O325" s="54"/>
      <c r="P325" s="54"/>
      <c r="Q325" s="54"/>
      <c r="R325" s="54"/>
      <c r="AF325" s="54"/>
    </row>
    <row r="326" spans="4:32">
      <c r="D326" s="54"/>
      <c r="E326" s="54"/>
      <c r="F326" s="54"/>
      <c r="G326" s="54"/>
      <c r="H326" s="54"/>
      <c r="I326" s="99"/>
      <c r="J326" s="99"/>
      <c r="K326" s="99"/>
      <c r="L326" s="54"/>
      <c r="M326" s="54"/>
      <c r="N326" s="54"/>
      <c r="O326" s="54"/>
      <c r="P326" s="54"/>
      <c r="Q326" s="54"/>
      <c r="R326" s="54"/>
      <c r="AF326" s="54"/>
    </row>
    <row r="327" spans="4:32">
      <c r="D327" s="54"/>
      <c r="E327" s="54"/>
      <c r="F327" s="54"/>
      <c r="G327" s="54"/>
      <c r="H327" s="54"/>
      <c r="I327" s="99"/>
      <c r="J327" s="99"/>
      <c r="K327" s="99"/>
      <c r="L327" s="54"/>
      <c r="M327" s="54"/>
      <c r="N327" s="54"/>
      <c r="O327" s="54"/>
      <c r="P327" s="54"/>
      <c r="Q327" s="54"/>
      <c r="R327" s="54"/>
      <c r="AF327" s="54"/>
    </row>
    <row r="328" spans="4:32">
      <c r="D328" s="54"/>
      <c r="E328" s="54"/>
      <c r="F328" s="54"/>
      <c r="G328" s="54"/>
      <c r="H328" s="54"/>
      <c r="I328" s="99"/>
      <c r="J328" s="99"/>
      <c r="K328" s="99"/>
      <c r="L328" s="54"/>
      <c r="M328" s="54"/>
      <c r="N328" s="54"/>
      <c r="O328" s="54"/>
      <c r="P328" s="54"/>
      <c r="Q328" s="54"/>
      <c r="R328" s="54"/>
      <c r="AF328" s="54"/>
    </row>
    <row r="329" spans="4:32">
      <c r="D329" s="54"/>
      <c r="E329" s="54"/>
      <c r="F329" s="54"/>
      <c r="G329" s="54"/>
      <c r="H329" s="54"/>
      <c r="I329" s="99"/>
      <c r="J329" s="99"/>
      <c r="K329" s="99"/>
      <c r="L329" s="54"/>
      <c r="M329" s="54"/>
      <c r="N329" s="54"/>
      <c r="O329" s="54"/>
      <c r="P329" s="54"/>
      <c r="Q329" s="54"/>
      <c r="R329" s="54"/>
      <c r="AF329" s="54"/>
    </row>
    <row r="330" spans="4:32">
      <c r="D330" s="54"/>
      <c r="E330" s="54"/>
      <c r="F330" s="54"/>
      <c r="G330" s="54"/>
      <c r="H330" s="54"/>
      <c r="I330" s="99"/>
      <c r="J330" s="99"/>
      <c r="K330" s="99"/>
      <c r="L330" s="54"/>
      <c r="M330" s="54"/>
      <c r="N330" s="54"/>
      <c r="O330" s="54"/>
      <c r="P330" s="54"/>
      <c r="Q330" s="54"/>
      <c r="R330" s="54"/>
      <c r="AF330" s="54"/>
    </row>
    <row r="331" spans="4:32">
      <c r="D331" s="54"/>
      <c r="E331" s="54"/>
      <c r="F331" s="54"/>
      <c r="G331" s="54"/>
      <c r="H331" s="54"/>
      <c r="I331" s="99"/>
      <c r="J331" s="99"/>
      <c r="K331" s="99"/>
      <c r="L331" s="54"/>
      <c r="M331" s="54"/>
      <c r="N331" s="54"/>
      <c r="O331" s="54"/>
      <c r="P331" s="54"/>
      <c r="Q331" s="54"/>
      <c r="R331" s="54"/>
      <c r="AF331" s="54"/>
    </row>
    <row r="332" spans="4:32">
      <c r="D332" s="54"/>
      <c r="E332" s="54"/>
      <c r="F332" s="54"/>
      <c r="G332" s="54"/>
      <c r="H332" s="54"/>
      <c r="I332" s="99"/>
      <c r="J332" s="99"/>
      <c r="K332" s="99"/>
      <c r="L332" s="54"/>
      <c r="M332" s="54"/>
      <c r="N332" s="54"/>
      <c r="O332" s="54"/>
      <c r="P332" s="54"/>
      <c r="Q332" s="54"/>
      <c r="R332" s="54"/>
      <c r="AF332" s="54"/>
    </row>
    <row r="333" spans="4:32">
      <c r="D333" s="54"/>
      <c r="E333" s="54"/>
      <c r="F333" s="54"/>
      <c r="G333" s="54"/>
      <c r="H333" s="54"/>
      <c r="I333" s="99"/>
      <c r="J333" s="99"/>
      <c r="K333" s="99"/>
      <c r="L333" s="54"/>
      <c r="M333" s="54"/>
      <c r="N333" s="54"/>
      <c r="O333" s="54"/>
      <c r="P333" s="54"/>
      <c r="Q333" s="54"/>
      <c r="R333" s="54"/>
      <c r="AF333" s="54"/>
    </row>
    <row r="334" spans="4:32">
      <c r="D334" s="54"/>
      <c r="E334" s="54"/>
      <c r="F334" s="54"/>
      <c r="G334" s="54"/>
      <c r="H334" s="54"/>
      <c r="I334" s="99"/>
      <c r="J334" s="99"/>
      <c r="K334" s="99"/>
      <c r="L334" s="54"/>
      <c r="M334" s="54"/>
      <c r="N334" s="54"/>
      <c r="O334" s="54"/>
      <c r="P334" s="54"/>
      <c r="Q334" s="54"/>
      <c r="R334" s="54"/>
      <c r="AF334" s="54"/>
    </row>
    <row r="335" spans="4:32">
      <c r="D335" s="54"/>
      <c r="E335" s="54"/>
      <c r="F335" s="54"/>
      <c r="G335" s="54"/>
      <c r="H335" s="54"/>
      <c r="I335" s="99"/>
      <c r="J335" s="99"/>
      <c r="K335" s="99"/>
      <c r="L335" s="54"/>
      <c r="M335" s="54"/>
      <c r="N335" s="54"/>
      <c r="O335" s="54"/>
      <c r="P335" s="54"/>
      <c r="Q335" s="54"/>
      <c r="R335" s="54"/>
      <c r="AF335" s="54"/>
    </row>
    <row r="336" spans="4:32">
      <c r="D336" s="54"/>
      <c r="E336" s="54"/>
      <c r="F336" s="54"/>
      <c r="G336" s="54"/>
      <c r="H336" s="54"/>
      <c r="I336" s="99"/>
      <c r="J336" s="99"/>
      <c r="K336" s="99"/>
      <c r="L336" s="54"/>
      <c r="M336" s="54"/>
      <c r="N336" s="54"/>
      <c r="O336" s="54"/>
      <c r="P336" s="54"/>
      <c r="Q336" s="54"/>
      <c r="R336" s="54"/>
      <c r="AF336" s="54"/>
    </row>
    <row r="337" spans="4:32">
      <c r="D337" s="54"/>
      <c r="E337" s="54"/>
      <c r="F337" s="54"/>
      <c r="G337" s="54"/>
      <c r="H337" s="54"/>
      <c r="I337" s="99"/>
      <c r="J337" s="99"/>
      <c r="K337" s="99"/>
      <c r="L337" s="54"/>
      <c r="M337" s="54"/>
      <c r="N337" s="54"/>
      <c r="O337" s="54"/>
      <c r="P337" s="54"/>
      <c r="Q337" s="54"/>
      <c r="R337" s="54"/>
      <c r="AF337" s="54"/>
    </row>
    <row r="338" spans="4:32">
      <c r="D338" s="54"/>
      <c r="E338" s="54"/>
      <c r="F338" s="54"/>
      <c r="G338" s="54"/>
      <c r="H338" s="54"/>
      <c r="I338" s="99"/>
      <c r="J338" s="99"/>
      <c r="K338" s="99"/>
      <c r="L338" s="54"/>
      <c r="M338" s="54"/>
      <c r="N338" s="54"/>
      <c r="O338" s="54"/>
      <c r="P338" s="54"/>
      <c r="Q338" s="54"/>
      <c r="R338" s="54"/>
      <c r="AF338" s="54"/>
    </row>
    <row r="339" spans="4:32">
      <c r="D339" s="54"/>
      <c r="E339" s="54"/>
      <c r="F339" s="54"/>
      <c r="G339" s="54"/>
      <c r="H339" s="54"/>
      <c r="I339" s="99"/>
      <c r="J339" s="99"/>
      <c r="K339" s="99"/>
      <c r="L339" s="54"/>
      <c r="M339" s="54"/>
      <c r="N339" s="54"/>
      <c r="O339" s="54"/>
      <c r="P339" s="54"/>
      <c r="Q339" s="54"/>
      <c r="R339" s="54"/>
      <c r="AF339" s="54"/>
    </row>
    <row r="340" spans="4:32">
      <c r="D340" s="54"/>
      <c r="E340" s="54"/>
      <c r="F340" s="54"/>
      <c r="G340" s="54"/>
      <c r="H340" s="54"/>
      <c r="I340" s="99"/>
      <c r="J340" s="99"/>
      <c r="K340" s="99"/>
      <c r="L340" s="54"/>
      <c r="M340" s="54"/>
      <c r="N340" s="54"/>
      <c r="O340" s="54"/>
      <c r="P340" s="54"/>
      <c r="Q340" s="54"/>
      <c r="R340" s="54"/>
      <c r="AF340" s="54"/>
    </row>
    <row r="341" spans="4:32">
      <c r="D341" s="54"/>
      <c r="E341" s="54"/>
      <c r="F341" s="54"/>
      <c r="G341" s="54"/>
      <c r="H341" s="54"/>
      <c r="I341" s="99"/>
      <c r="J341" s="99"/>
      <c r="K341" s="99"/>
      <c r="L341" s="54"/>
      <c r="M341" s="54"/>
      <c r="N341" s="54"/>
      <c r="O341" s="54"/>
      <c r="P341" s="54"/>
      <c r="Q341" s="54"/>
      <c r="R341" s="54"/>
      <c r="AF341" s="54"/>
    </row>
    <row r="342" spans="4:32">
      <c r="D342" s="54"/>
      <c r="E342" s="54"/>
      <c r="F342" s="54"/>
      <c r="G342" s="54"/>
      <c r="H342" s="54"/>
      <c r="I342" s="99"/>
      <c r="J342" s="99"/>
      <c r="K342" s="99"/>
      <c r="L342" s="54"/>
      <c r="M342" s="54"/>
      <c r="N342" s="54"/>
      <c r="O342" s="54"/>
      <c r="P342" s="54"/>
      <c r="Q342" s="54"/>
      <c r="R342" s="54"/>
      <c r="AF342" s="54"/>
    </row>
    <row r="343" spans="4:32">
      <c r="D343" s="54"/>
      <c r="E343" s="54"/>
      <c r="F343" s="54"/>
      <c r="G343" s="54"/>
      <c r="H343" s="54"/>
      <c r="I343" s="99"/>
      <c r="J343" s="99"/>
      <c r="K343" s="99"/>
      <c r="L343" s="54"/>
      <c r="M343" s="54"/>
      <c r="N343" s="54"/>
      <c r="O343" s="54"/>
      <c r="P343" s="54"/>
      <c r="Q343" s="54"/>
      <c r="R343" s="54"/>
      <c r="AF343" s="54"/>
    </row>
    <row r="344" spans="4:32">
      <c r="D344" s="54"/>
      <c r="E344" s="54"/>
      <c r="F344" s="54"/>
      <c r="G344" s="54"/>
      <c r="H344" s="54"/>
      <c r="I344" s="99"/>
      <c r="J344" s="99"/>
      <c r="K344" s="99"/>
      <c r="L344" s="54"/>
      <c r="M344" s="54"/>
      <c r="N344" s="54"/>
      <c r="O344" s="54"/>
      <c r="P344" s="54"/>
      <c r="Q344" s="54"/>
      <c r="R344" s="54"/>
      <c r="AF344" s="54"/>
    </row>
    <row r="345" spans="4:32">
      <c r="D345" s="54"/>
      <c r="E345" s="54"/>
      <c r="F345" s="54"/>
      <c r="G345" s="54"/>
      <c r="H345" s="54"/>
      <c r="I345" s="99"/>
      <c r="J345" s="99"/>
      <c r="K345" s="99"/>
      <c r="L345" s="54"/>
      <c r="M345" s="54"/>
      <c r="N345" s="54"/>
      <c r="O345" s="54"/>
      <c r="P345" s="54"/>
      <c r="Q345" s="54"/>
      <c r="R345" s="54"/>
      <c r="AF345" s="54"/>
    </row>
    <row r="346" spans="4:32">
      <c r="D346" s="54"/>
      <c r="E346" s="54"/>
      <c r="F346" s="54"/>
      <c r="G346" s="54"/>
      <c r="H346" s="54"/>
      <c r="I346" s="99"/>
      <c r="J346" s="99"/>
      <c r="K346" s="99"/>
      <c r="L346" s="54"/>
      <c r="M346" s="54"/>
      <c r="N346" s="54"/>
      <c r="O346" s="54"/>
      <c r="P346" s="54"/>
      <c r="Q346" s="54"/>
      <c r="R346" s="54"/>
      <c r="AF346" s="54"/>
    </row>
    <row r="347" spans="4:32">
      <c r="D347" s="54"/>
      <c r="E347" s="54"/>
      <c r="F347" s="54"/>
      <c r="G347" s="54"/>
      <c r="H347" s="54"/>
      <c r="I347" s="99"/>
      <c r="J347" s="99"/>
      <c r="K347" s="99"/>
      <c r="L347" s="54"/>
      <c r="M347" s="54"/>
      <c r="N347" s="54"/>
      <c r="O347" s="54"/>
      <c r="P347" s="54"/>
      <c r="Q347" s="54"/>
      <c r="R347" s="54"/>
      <c r="AF347" s="54"/>
    </row>
    <row r="348" spans="4:32">
      <c r="D348" s="54"/>
      <c r="E348" s="54"/>
      <c r="F348" s="54"/>
      <c r="G348" s="54"/>
      <c r="H348" s="54"/>
      <c r="I348" s="99"/>
      <c r="J348" s="99"/>
      <c r="K348" s="99"/>
      <c r="L348" s="54"/>
      <c r="M348" s="54"/>
      <c r="N348" s="54"/>
      <c r="O348" s="54"/>
      <c r="P348" s="54"/>
      <c r="Q348" s="54"/>
      <c r="R348" s="54"/>
      <c r="AF348" s="54"/>
    </row>
    <row r="349" spans="4:32">
      <c r="D349" s="54"/>
      <c r="E349" s="54"/>
      <c r="F349" s="54"/>
      <c r="G349" s="54"/>
      <c r="H349" s="54"/>
      <c r="I349" s="99"/>
      <c r="J349" s="99"/>
      <c r="K349" s="99"/>
      <c r="L349" s="54"/>
      <c r="M349" s="54"/>
      <c r="N349" s="54"/>
      <c r="O349" s="54"/>
      <c r="P349" s="54"/>
      <c r="Q349" s="54"/>
      <c r="R349" s="54"/>
      <c r="AF349" s="54"/>
    </row>
    <row r="350" spans="4:32">
      <c r="D350" s="54"/>
      <c r="E350" s="54"/>
      <c r="F350" s="54"/>
      <c r="G350" s="54"/>
      <c r="H350" s="54"/>
      <c r="I350" s="99"/>
      <c r="J350" s="99"/>
      <c r="K350" s="99"/>
      <c r="L350" s="54"/>
      <c r="M350" s="54"/>
      <c r="N350" s="54"/>
      <c r="O350" s="54"/>
      <c r="P350" s="54"/>
      <c r="Q350" s="54"/>
      <c r="R350" s="54"/>
      <c r="AF350" s="54"/>
    </row>
    <row r="351" spans="4:32">
      <c r="D351" s="54"/>
      <c r="E351" s="54"/>
      <c r="F351" s="54"/>
      <c r="G351" s="54"/>
      <c r="H351" s="54"/>
      <c r="I351" s="99"/>
      <c r="J351" s="99"/>
      <c r="K351" s="99"/>
      <c r="L351" s="54"/>
      <c r="M351" s="54"/>
      <c r="N351" s="54"/>
      <c r="O351" s="54"/>
      <c r="P351" s="54"/>
      <c r="Q351" s="54"/>
      <c r="R351" s="54"/>
      <c r="AF351" s="54"/>
    </row>
    <row r="352" spans="4:32">
      <c r="D352" s="54"/>
      <c r="E352" s="54"/>
      <c r="F352" s="54"/>
      <c r="G352" s="54"/>
      <c r="H352" s="54"/>
      <c r="I352" s="99"/>
      <c r="J352" s="99"/>
      <c r="K352" s="99"/>
      <c r="L352" s="54"/>
      <c r="M352" s="54"/>
      <c r="N352" s="54"/>
      <c r="O352" s="54"/>
      <c r="P352" s="54"/>
      <c r="Q352" s="54"/>
      <c r="R352" s="54"/>
      <c r="AF352" s="54"/>
    </row>
    <row r="353" spans="4:32">
      <c r="D353" s="54"/>
      <c r="E353" s="54"/>
      <c r="F353" s="54"/>
      <c r="G353" s="54"/>
      <c r="H353" s="54"/>
      <c r="I353" s="99"/>
      <c r="J353" s="99"/>
      <c r="K353" s="99"/>
      <c r="L353" s="54"/>
      <c r="M353" s="54"/>
      <c r="N353" s="54"/>
      <c r="O353" s="54"/>
      <c r="P353" s="54"/>
      <c r="Q353" s="54"/>
      <c r="R353" s="54"/>
      <c r="AF353" s="54"/>
    </row>
    <row r="354" spans="4:32">
      <c r="D354" s="54"/>
      <c r="E354" s="54"/>
      <c r="F354" s="54"/>
      <c r="G354" s="54"/>
      <c r="H354" s="54"/>
      <c r="I354" s="99"/>
      <c r="J354" s="99"/>
      <c r="K354" s="99"/>
      <c r="L354" s="54"/>
      <c r="M354" s="54"/>
      <c r="N354" s="54"/>
      <c r="O354" s="54"/>
      <c r="P354" s="54"/>
      <c r="Q354" s="54"/>
      <c r="R354" s="54"/>
      <c r="AF354" s="54"/>
    </row>
    <row r="355" spans="4:32">
      <c r="D355" s="54"/>
      <c r="E355" s="54"/>
      <c r="F355" s="54"/>
      <c r="G355" s="54"/>
      <c r="H355" s="54"/>
      <c r="I355" s="99"/>
      <c r="J355" s="99"/>
      <c r="K355" s="99"/>
      <c r="L355" s="54"/>
      <c r="M355" s="54"/>
      <c r="N355" s="54"/>
      <c r="O355" s="54"/>
      <c r="P355" s="54"/>
      <c r="Q355" s="54"/>
      <c r="R355" s="54"/>
      <c r="AF355" s="54"/>
    </row>
    <row r="356" spans="4:32">
      <c r="D356" s="54"/>
      <c r="E356" s="54"/>
      <c r="F356" s="54"/>
      <c r="G356" s="54"/>
      <c r="H356" s="54"/>
      <c r="I356" s="99"/>
      <c r="J356" s="99"/>
      <c r="K356" s="99"/>
      <c r="L356" s="54"/>
      <c r="M356" s="54"/>
      <c r="N356" s="54"/>
      <c r="O356" s="54"/>
      <c r="P356" s="54"/>
      <c r="Q356" s="54"/>
      <c r="R356" s="54"/>
      <c r="AF356" s="54"/>
    </row>
    <row r="357" spans="4:32">
      <c r="D357" s="54"/>
      <c r="E357" s="54"/>
      <c r="F357" s="54"/>
      <c r="G357" s="54"/>
      <c r="H357" s="54"/>
      <c r="I357" s="99"/>
      <c r="J357" s="99"/>
      <c r="K357" s="99"/>
      <c r="L357" s="54"/>
      <c r="M357" s="54"/>
      <c r="N357" s="54"/>
      <c r="O357" s="54"/>
      <c r="P357" s="54"/>
      <c r="Q357" s="54"/>
      <c r="R357" s="54"/>
      <c r="AF357" s="54"/>
    </row>
    <row r="358" spans="4:32">
      <c r="D358" s="54"/>
      <c r="E358" s="54"/>
      <c r="F358" s="54"/>
      <c r="G358" s="54"/>
      <c r="H358" s="54"/>
      <c r="I358" s="99"/>
      <c r="J358" s="99"/>
      <c r="K358" s="99"/>
      <c r="L358" s="54"/>
      <c r="M358" s="54"/>
      <c r="N358" s="54"/>
      <c r="O358" s="54"/>
      <c r="P358" s="54"/>
      <c r="Q358" s="54"/>
      <c r="R358" s="54"/>
      <c r="AF358" s="54"/>
    </row>
    <row r="359" spans="4:32">
      <c r="D359" s="54"/>
      <c r="E359" s="54"/>
      <c r="F359" s="54"/>
      <c r="G359" s="54"/>
      <c r="H359" s="54"/>
      <c r="I359" s="99"/>
      <c r="J359" s="99"/>
      <c r="K359" s="99"/>
      <c r="L359" s="54"/>
      <c r="M359" s="54"/>
      <c r="N359" s="54"/>
      <c r="O359" s="54"/>
      <c r="P359" s="54"/>
      <c r="Q359" s="54"/>
      <c r="R359" s="54"/>
      <c r="AF359" s="54"/>
    </row>
    <row r="360" spans="4:32">
      <c r="D360" s="54"/>
      <c r="E360" s="54"/>
      <c r="F360" s="54"/>
      <c r="G360" s="54"/>
      <c r="H360" s="54"/>
      <c r="I360" s="99"/>
      <c r="J360" s="99"/>
      <c r="K360" s="99"/>
      <c r="L360" s="54"/>
      <c r="M360" s="54"/>
      <c r="N360" s="54"/>
      <c r="O360" s="54"/>
      <c r="P360" s="54"/>
      <c r="Q360" s="54"/>
      <c r="R360" s="54"/>
      <c r="AF360" s="54"/>
    </row>
    <row r="361" spans="4:32">
      <c r="D361" s="54"/>
      <c r="E361" s="54"/>
      <c r="F361" s="54"/>
      <c r="G361" s="54"/>
      <c r="H361" s="54"/>
      <c r="I361" s="99"/>
      <c r="J361" s="99"/>
      <c r="K361" s="99"/>
      <c r="L361" s="54"/>
      <c r="M361" s="54"/>
      <c r="N361" s="54"/>
      <c r="O361" s="54"/>
      <c r="P361" s="54"/>
      <c r="Q361" s="54"/>
      <c r="R361" s="54"/>
      <c r="AF361" s="54"/>
    </row>
    <row r="362" spans="4:32">
      <c r="D362" s="54"/>
      <c r="E362" s="54"/>
      <c r="F362" s="54"/>
      <c r="G362" s="54"/>
      <c r="H362" s="54"/>
      <c r="I362" s="99"/>
      <c r="J362" s="99"/>
      <c r="K362" s="99"/>
      <c r="L362" s="54"/>
      <c r="M362" s="54"/>
      <c r="N362" s="54"/>
      <c r="O362" s="54"/>
      <c r="P362" s="54"/>
      <c r="Q362" s="54"/>
      <c r="R362" s="54"/>
      <c r="AF362" s="54"/>
    </row>
    <row r="363" spans="4:32">
      <c r="D363" s="54"/>
      <c r="E363" s="54"/>
      <c r="F363" s="54"/>
      <c r="G363" s="54"/>
      <c r="H363" s="54"/>
      <c r="I363" s="99"/>
      <c r="J363" s="99"/>
      <c r="K363" s="99"/>
      <c r="L363" s="54"/>
      <c r="M363" s="54"/>
      <c r="N363" s="54"/>
      <c r="O363" s="54"/>
      <c r="P363" s="54"/>
      <c r="Q363" s="54"/>
      <c r="R363" s="54"/>
      <c r="AF363" s="54"/>
    </row>
    <row r="364" spans="4:32">
      <c r="D364" s="54"/>
      <c r="E364" s="54"/>
      <c r="F364" s="54"/>
      <c r="G364" s="54"/>
      <c r="H364" s="54"/>
      <c r="I364" s="99"/>
      <c r="J364" s="99"/>
      <c r="K364" s="99"/>
      <c r="L364" s="54"/>
      <c r="M364" s="54"/>
      <c r="N364" s="54"/>
      <c r="O364" s="54"/>
      <c r="P364" s="54"/>
      <c r="Q364" s="54"/>
      <c r="R364" s="54"/>
      <c r="AF364" s="54"/>
    </row>
    <row r="365" spans="4:32">
      <c r="D365" s="54"/>
      <c r="E365" s="54"/>
      <c r="F365" s="54"/>
      <c r="G365" s="54"/>
      <c r="H365" s="54"/>
      <c r="I365" s="99"/>
      <c r="J365" s="99"/>
      <c r="K365" s="99"/>
      <c r="L365" s="54"/>
      <c r="M365" s="54"/>
      <c r="N365" s="54"/>
      <c r="O365" s="54"/>
      <c r="P365" s="54"/>
      <c r="Q365" s="54"/>
      <c r="R365" s="54"/>
      <c r="AF365" s="54"/>
    </row>
    <row r="366" spans="4:32">
      <c r="D366" s="54"/>
      <c r="E366" s="54"/>
      <c r="F366" s="54"/>
      <c r="G366" s="54"/>
      <c r="H366" s="54"/>
      <c r="I366" s="99"/>
      <c r="J366" s="99"/>
      <c r="K366" s="99"/>
      <c r="L366" s="54"/>
      <c r="M366" s="54"/>
      <c r="N366" s="54"/>
      <c r="O366" s="54"/>
      <c r="P366" s="54"/>
      <c r="Q366" s="54"/>
      <c r="R366" s="54"/>
      <c r="AF366" s="54"/>
    </row>
    <row r="367" spans="4:32">
      <c r="D367" s="54"/>
      <c r="E367" s="54"/>
      <c r="F367" s="54"/>
      <c r="G367" s="54"/>
      <c r="H367" s="54"/>
      <c r="I367" s="99"/>
      <c r="J367" s="99"/>
      <c r="K367" s="99"/>
      <c r="L367" s="54"/>
      <c r="M367" s="54"/>
      <c r="N367" s="54"/>
      <c r="O367" s="54"/>
      <c r="P367" s="54"/>
      <c r="Q367" s="54"/>
      <c r="R367" s="54"/>
      <c r="AF367" s="54"/>
    </row>
    <row r="368" spans="4:32">
      <c r="D368" s="54"/>
      <c r="E368" s="54"/>
      <c r="F368" s="54"/>
      <c r="G368" s="54"/>
      <c r="H368" s="54"/>
      <c r="I368" s="99"/>
      <c r="J368" s="99"/>
      <c r="K368" s="99"/>
      <c r="L368" s="54"/>
      <c r="M368" s="54"/>
      <c r="N368" s="54"/>
      <c r="O368" s="54"/>
      <c r="P368" s="54"/>
      <c r="Q368" s="54"/>
      <c r="R368" s="54"/>
      <c r="AF368" s="54"/>
    </row>
    <row r="369" spans="4:32">
      <c r="D369" s="54"/>
      <c r="E369" s="54"/>
      <c r="F369" s="54"/>
      <c r="G369" s="54"/>
      <c r="H369" s="54"/>
      <c r="I369" s="99"/>
      <c r="J369" s="99"/>
      <c r="K369" s="99"/>
      <c r="L369" s="54"/>
      <c r="M369" s="54"/>
      <c r="N369" s="54"/>
      <c r="O369" s="54"/>
      <c r="P369" s="54"/>
      <c r="Q369" s="54"/>
      <c r="R369" s="54"/>
      <c r="AF369" s="54"/>
    </row>
    <row r="370" spans="4:32">
      <c r="D370" s="54"/>
      <c r="E370" s="54"/>
      <c r="F370" s="54"/>
      <c r="G370" s="54"/>
      <c r="H370" s="54"/>
      <c r="I370" s="99"/>
      <c r="J370" s="99"/>
      <c r="K370" s="99"/>
      <c r="L370" s="54"/>
      <c r="M370" s="54"/>
      <c r="N370" s="54"/>
      <c r="O370" s="54"/>
      <c r="P370" s="54"/>
      <c r="Q370" s="54"/>
      <c r="R370" s="54"/>
      <c r="AF370" s="54"/>
    </row>
    <row r="371" spans="4:32">
      <c r="D371" s="54"/>
      <c r="E371" s="54"/>
      <c r="F371" s="54"/>
      <c r="G371" s="54"/>
      <c r="H371" s="54"/>
      <c r="I371" s="99"/>
      <c r="J371" s="99"/>
      <c r="K371" s="99"/>
      <c r="L371" s="54"/>
      <c r="M371" s="54"/>
      <c r="N371" s="54"/>
      <c r="O371" s="54"/>
      <c r="P371" s="54"/>
      <c r="Q371" s="54"/>
      <c r="R371" s="54"/>
      <c r="AF371" s="54"/>
    </row>
    <row r="372" spans="4:32">
      <c r="D372" s="54"/>
      <c r="E372" s="54"/>
      <c r="F372" s="54"/>
      <c r="G372" s="54"/>
      <c r="H372" s="54"/>
      <c r="I372" s="99"/>
      <c r="J372" s="99"/>
      <c r="K372" s="99"/>
      <c r="L372" s="54"/>
      <c r="M372" s="54"/>
      <c r="N372" s="54"/>
      <c r="O372" s="54"/>
      <c r="P372" s="54"/>
      <c r="Q372" s="54"/>
      <c r="R372" s="54"/>
      <c r="AF372" s="54"/>
    </row>
    <row r="373" spans="4:32">
      <c r="D373" s="54"/>
      <c r="E373" s="54"/>
      <c r="F373" s="54"/>
      <c r="G373" s="54"/>
      <c r="H373" s="54"/>
      <c r="I373" s="99"/>
      <c r="J373" s="99"/>
      <c r="K373" s="99"/>
      <c r="L373" s="54"/>
      <c r="M373" s="54"/>
      <c r="N373" s="54"/>
      <c r="O373" s="54"/>
      <c r="P373" s="54"/>
      <c r="Q373" s="54"/>
      <c r="R373" s="54"/>
      <c r="AF373" s="54"/>
    </row>
    <row r="374" spans="4:32">
      <c r="D374" s="54"/>
      <c r="E374" s="54"/>
      <c r="F374" s="54"/>
      <c r="G374" s="54"/>
      <c r="H374" s="54"/>
      <c r="I374" s="99"/>
      <c r="J374" s="99"/>
      <c r="K374" s="99"/>
      <c r="L374" s="54"/>
      <c r="M374" s="54"/>
      <c r="N374" s="54"/>
      <c r="O374" s="54"/>
      <c r="P374" s="54"/>
      <c r="Q374" s="54"/>
      <c r="R374" s="54"/>
      <c r="AF374" s="54"/>
    </row>
    <row r="375" spans="4:32">
      <c r="D375" s="54"/>
      <c r="E375" s="54"/>
      <c r="F375" s="54"/>
      <c r="G375" s="54"/>
      <c r="H375" s="54"/>
      <c r="I375" s="99"/>
      <c r="J375" s="99"/>
      <c r="K375" s="99"/>
      <c r="L375" s="54"/>
      <c r="M375" s="54"/>
      <c r="N375" s="54"/>
      <c r="O375" s="54"/>
      <c r="P375" s="54"/>
      <c r="Q375" s="54"/>
      <c r="R375" s="54"/>
      <c r="AF375" s="54"/>
    </row>
    <row r="376" spans="4:32">
      <c r="D376" s="54"/>
      <c r="E376" s="54"/>
      <c r="F376" s="54"/>
      <c r="G376" s="54"/>
      <c r="H376" s="54"/>
      <c r="I376" s="99"/>
      <c r="J376" s="99"/>
      <c r="K376" s="99"/>
      <c r="L376" s="54"/>
      <c r="M376" s="54"/>
      <c r="N376" s="54"/>
      <c r="O376" s="54"/>
      <c r="P376" s="54"/>
      <c r="Q376" s="54"/>
      <c r="R376" s="54"/>
      <c r="AF376" s="54"/>
    </row>
    <row r="377" spans="4:32">
      <c r="D377" s="54"/>
      <c r="E377" s="54"/>
      <c r="F377" s="54"/>
      <c r="G377" s="54"/>
      <c r="H377" s="54"/>
      <c r="I377" s="99"/>
      <c r="J377" s="99"/>
      <c r="K377" s="99"/>
      <c r="L377" s="54"/>
      <c r="M377" s="54"/>
      <c r="N377" s="54"/>
      <c r="O377" s="54"/>
      <c r="P377" s="54"/>
      <c r="Q377" s="54"/>
      <c r="R377" s="54"/>
      <c r="AF377" s="54"/>
    </row>
    <row r="378" spans="4:32">
      <c r="D378" s="54"/>
      <c r="E378" s="54"/>
      <c r="F378" s="54"/>
      <c r="G378" s="54"/>
      <c r="H378" s="54"/>
      <c r="I378" s="99"/>
      <c r="J378" s="99"/>
      <c r="K378" s="99"/>
      <c r="L378" s="54"/>
      <c r="M378" s="54"/>
      <c r="N378" s="54"/>
      <c r="O378" s="54"/>
      <c r="P378" s="54"/>
      <c r="Q378" s="54"/>
      <c r="R378" s="54"/>
      <c r="AF378" s="54"/>
    </row>
    <row r="379" spans="4:32">
      <c r="D379" s="54"/>
      <c r="E379" s="54"/>
      <c r="F379" s="54"/>
      <c r="G379" s="54"/>
      <c r="H379" s="54"/>
      <c r="I379" s="99"/>
      <c r="J379" s="99"/>
      <c r="K379" s="99"/>
      <c r="L379" s="54"/>
      <c r="M379" s="54"/>
      <c r="N379" s="54"/>
      <c r="O379" s="54"/>
      <c r="P379" s="54"/>
      <c r="Q379" s="54"/>
      <c r="R379" s="54"/>
      <c r="AF379" s="54"/>
    </row>
    <row r="380" spans="4:32">
      <c r="D380" s="54"/>
      <c r="E380" s="54"/>
      <c r="F380" s="54"/>
      <c r="G380" s="54"/>
      <c r="H380" s="54"/>
      <c r="I380" s="99"/>
      <c r="J380" s="99"/>
      <c r="K380" s="99"/>
      <c r="L380" s="54"/>
      <c r="M380" s="54"/>
      <c r="N380" s="54"/>
      <c r="O380" s="54"/>
      <c r="P380" s="54"/>
      <c r="Q380" s="54"/>
      <c r="R380" s="54"/>
      <c r="AF380" s="54"/>
    </row>
    <row r="381" spans="4:32">
      <c r="D381" s="54"/>
      <c r="E381" s="54"/>
      <c r="F381" s="54"/>
      <c r="G381" s="54"/>
      <c r="H381" s="54"/>
      <c r="I381" s="99"/>
      <c r="J381" s="99"/>
      <c r="K381" s="99"/>
      <c r="L381" s="54"/>
      <c r="M381" s="54"/>
      <c r="N381" s="54"/>
      <c r="O381" s="54"/>
      <c r="P381" s="54"/>
      <c r="Q381" s="54"/>
      <c r="R381" s="54"/>
      <c r="AF381" s="54"/>
    </row>
    <row r="382" spans="4:32">
      <c r="D382" s="54"/>
      <c r="E382" s="54"/>
      <c r="F382" s="54"/>
      <c r="G382" s="54"/>
      <c r="H382" s="54"/>
      <c r="I382" s="99"/>
      <c r="J382" s="99"/>
      <c r="K382" s="99"/>
      <c r="L382" s="54"/>
      <c r="M382" s="54"/>
      <c r="N382" s="54"/>
      <c r="O382" s="54"/>
      <c r="P382" s="54"/>
      <c r="Q382" s="54"/>
      <c r="R382" s="54"/>
      <c r="AF382" s="54"/>
    </row>
    <row r="383" spans="4:32">
      <c r="D383" s="54"/>
      <c r="E383" s="54"/>
      <c r="F383" s="54"/>
      <c r="G383" s="54"/>
      <c r="H383" s="54"/>
      <c r="I383" s="99"/>
      <c r="J383" s="99"/>
      <c r="K383" s="99"/>
      <c r="L383" s="54"/>
      <c r="M383" s="54"/>
      <c r="N383" s="54"/>
      <c r="O383" s="54"/>
      <c r="P383" s="54"/>
      <c r="Q383" s="54"/>
      <c r="R383" s="54"/>
      <c r="AF383" s="54"/>
    </row>
    <row r="384" spans="4:32">
      <c r="D384" s="54"/>
      <c r="E384" s="54"/>
      <c r="F384" s="54"/>
      <c r="G384" s="54"/>
      <c r="H384" s="54"/>
      <c r="I384" s="99"/>
      <c r="J384" s="99"/>
      <c r="K384" s="99"/>
      <c r="L384" s="54"/>
      <c r="M384" s="54"/>
      <c r="N384" s="54"/>
      <c r="O384" s="54"/>
      <c r="P384" s="54"/>
      <c r="Q384" s="54"/>
      <c r="R384" s="54"/>
      <c r="AF384" s="54"/>
    </row>
    <row r="385" spans="4:32">
      <c r="D385" s="54"/>
      <c r="E385" s="54"/>
      <c r="F385" s="54"/>
      <c r="G385" s="54"/>
      <c r="H385" s="54"/>
      <c r="I385" s="99"/>
      <c r="J385" s="99"/>
      <c r="K385" s="99"/>
      <c r="L385" s="54"/>
      <c r="M385" s="54"/>
      <c r="N385" s="54"/>
      <c r="O385" s="54"/>
      <c r="P385" s="54"/>
      <c r="Q385" s="54"/>
      <c r="R385" s="54"/>
      <c r="AF385" s="54"/>
    </row>
    <row r="386" spans="4:32">
      <c r="D386" s="54"/>
      <c r="E386" s="54"/>
      <c r="F386" s="54"/>
      <c r="G386" s="54"/>
      <c r="H386" s="54"/>
      <c r="I386" s="99"/>
      <c r="J386" s="99"/>
      <c r="K386" s="99"/>
      <c r="L386" s="54"/>
      <c r="M386" s="54"/>
      <c r="N386" s="54"/>
      <c r="O386" s="54"/>
      <c r="P386" s="54"/>
      <c r="Q386" s="54"/>
      <c r="R386" s="54"/>
      <c r="AF386" s="54"/>
    </row>
    <row r="387" spans="4:32">
      <c r="D387" s="54"/>
      <c r="E387" s="54"/>
      <c r="F387" s="54"/>
      <c r="G387" s="54"/>
      <c r="H387" s="54"/>
      <c r="I387" s="99"/>
      <c r="J387" s="99"/>
      <c r="K387" s="99"/>
      <c r="L387" s="54"/>
      <c r="M387" s="54"/>
      <c r="N387" s="54"/>
      <c r="O387" s="54"/>
      <c r="P387" s="54"/>
      <c r="Q387" s="54"/>
      <c r="R387" s="54"/>
      <c r="AF387" s="54"/>
    </row>
    <row r="388" spans="4:32">
      <c r="D388" s="54"/>
      <c r="E388" s="54"/>
      <c r="F388" s="54"/>
      <c r="G388" s="54"/>
      <c r="H388" s="54"/>
      <c r="I388" s="99"/>
      <c r="J388" s="99"/>
      <c r="K388" s="99"/>
      <c r="L388" s="54"/>
      <c r="M388" s="54"/>
      <c r="N388" s="54"/>
      <c r="O388" s="54"/>
      <c r="P388" s="54"/>
      <c r="Q388" s="54"/>
      <c r="R388" s="54"/>
      <c r="AF388" s="54"/>
    </row>
    <row r="389" spans="4:32">
      <c r="D389" s="54"/>
      <c r="E389" s="54"/>
      <c r="F389" s="54"/>
      <c r="G389" s="54"/>
      <c r="H389" s="54"/>
      <c r="I389" s="99"/>
      <c r="J389" s="99"/>
      <c r="K389" s="99"/>
      <c r="L389" s="54"/>
      <c r="M389" s="54"/>
      <c r="N389" s="54"/>
      <c r="O389" s="54"/>
      <c r="P389" s="54"/>
      <c r="Q389" s="54"/>
      <c r="R389" s="54"/>
      <c r="AF389" s="54"/>
    </row>
    <row r="390" spans="4:32">
      <c r="D390" s="54"/>
      <c r="E390" s="54"/>
      <c r="F390" s="54"/>
      <c r="G390" s="54"/>
      <c r="H390" s="54"/>
      <c r="I390" s="99"/>
      <c r="J390" s="99"/>
      <c r="K390" s="99"/>
      <c r="L390" s="54"/>
      <c r="M390" s="54"/>
      <c r="N390" s="54"/>
      <c r="O390" s="54"/>
      <c r="P390" s="54"/>
      <c r="Q390" s="54"/>
      <c r="R390" s="54"/>
      <c r="AF390" s="54"/>
    </row>
    <row r="391" spans="4:32">
      <c r="D391" s="54"/>
      <c r="E391" s="54"/>
      <c r="F391" s="54"/>
      <c r="G391" s="54"/>
      <c r="H391" s="54"/>
      <c r="I391" s="99"/>
      <c r="J391" s="99"/>
      <c r="K391" s="99"/>
      <c r="L391" s="54"/>
      <c r="M391" s="54"/>
      <c r="N391" s="54"/>
      <c r="O391" s="54"/>
      <c r="P391" s="54"/>
      <c r="Q391" s="54"/>
      <c r="R391" s="54"/>
      <c r="AF391" s="54"/>
    </row>
    <row r="392" spans="4:32">
      <c r="D392" s="54"/>
      <c r="E392" s="54"/>
      <c r="F392" s="54"/>
      <c r="G392" s="54"/>
      <c r="H392" s="54"/>
      <c r="I392" s="99"/>
      <c r="J392" s="99"/>
      <c r="K392" s="99"/>
      <c r="L392" s="54"/>
      <c r="M392" s="54"/>
      <c r="N392" s="54"/>
      <c r="O392" s="54"/>
      <c r="P392" s="54"/>
      <c r="Q392" s="54"/>
      <c r="R392" s="54"/>
      <c r="AF392" s="54"/>
    </row>
    <row r="393" spans="4:32">
      <c r="D393" s="54"/>
      <c r="E393" s="54"/>
      <c r="F393" s="54"/>
      <c r="G393" s="54"/>
      <c r="H393" s="54"/>
      <c r="I393" s="99"/>
      <c r="J393" s="99"/>
      <c r="K393" s="99"/>
      <c r="L393" s="54"/>
      <c r="M393" s="54"/>
      <c r="N393" s="54"/>
      <c r="O393" s="54"/>
      <c r="P393" s="54"/>
      <c r="Q393" s="54"/>
      <c r="R393" s="54"/>
      <c r="AF393" s="54"/>
    </row>
    <row r="394" spans="4:32">
      <c r="D394" s="54"/>
      <c r="E394" s="54"/>
      <c r="F394" s="54"/>
      <c r="G394" s="54"/>
      <c r="H394" s="54"/>
      <c r="I394" s="99"/>
      <c r="J394" s="99"/>
      <c r="K394" s="99"/>
      <c r="L394" s="54"/>
      <c r="M394" s="54"/>
      <c r="N394" s="54"/>
      <c r="O394" s="54"/>
      <c r="P394" s="54"/>
      <c r="Q394" s="54"/>
      <c r="R394" s="54"/>
      <c r="AF394" s="54"/>
    </row>
    <row r="395" spans="4:32">
      <c r="D395" s="54"/>
      <c r="E395" s="54"/>
      <c r="F395" s="54"/>
      <c r="G395" s="54"/>
      <c r="H395" s="54"/>
      <c r="I395" s="99"/>
      <c r="J395" s="99"/>
      <c r="K395" s="99"/>
      <c r="L395" s="54"/>
      <c r="M395" s="54"/>
      <c r="N395" s="54"/>
      <c r="O395" s="54"/>
      <c r="P395" s="54"/>
      <c r="Q395" s="54"/>
      <c r="R395" s="54"/>
      <c r="AF395" s="54"/>
    </row>
    <row r="396" spans="4:32">
      <c r="D396" s="54"/>
      <c r="E396" s="54"/>
      <c r="F396" s="54"/>
      <c r="G396" s="54"/>
      <c r="H396" s="54"/>
      <c r="I396" s="99"/>
      <c r="J396" s="99"/>
      <c r="K396" s="99"/>
      <c r="L396" s="54"/>
      <c r="M396" s="54"/>
      <c r="N396" s="54"/>
      <c r="O396" s="54"/>
      <c r="P396" s="54"/>
      <c r="Q396" s="54"/>
      <c r="R396" s="54"/>
      <c r="AF396" s="54"/>
    </row>
    <row r="397" spans="4:32">
      <c r="D397" s="54"/>
      <c r="E397" s="54"/>
      <c r="F397" s="54"/>
      <c r="G397" s="54"/>
      <c r="H397" s="54"/>
      <c r="I397" s="99"/>
      <c r="J397" s="99"/>
      <c r="K397" s="99"/>
      <c r="L397" s="54"/>
      <c r="M397" s="54"/>
      <c r="N397" s="54"/>
      <c r="O397" s="54"/>
      <c r="P397" s="54"/>
      <c r="Q397" s="54"/>
      <c r="R397" s="54"/>
      <c r="AF397" s="54"/>
    </row>
    <row r="398" spans="4:32">
      <c r="D398" s="54"/>
      <c r="E398" s="54"/>
      <c r="F398" s="54"/>
      <c r="G398" s="54"/>
      <c r="H398" s="54"/>
      <c r="I398" s="99"/>
      <c r="J398" s="99"/>
      <c r="K398" s="99"/>
      <c r="L398" s="54"/>
      <c r="M398" s="54"/>
      <c r="N398" s="54"/>
      <c r="O398" s="54"/>
      <c r="P398" s="54"/>
      <c r="Q398" s="54"/>
      <c r="R398" s="54"/>
      <c r="AF398" s="54"/>
    </row>
    <row r="399" spans="4:32">
      <c r="D399" s="54"/>
      <c r="E399" s="54"/>
      <c r="F399" s="54"/>
      <c r="G399" s="54"/>
      <c r="H399" s="54"/>
      <c r="I399" s="99"/>
      <c r="J399" s="99"/>
      <c r="K399" s="99"/>
      <c r="L399" s="54"/>
      <c r="M399" s="54"/>
      <c r="N399" s="54"/>
      <c r="O399" s="54"/>
      <c r="P399" s="54"/>
      <c r="Q399" s="54"/>
      <c r="R399" s="54"/>
      <c r="AF399" s="54"/>
    </row>
    <row r="400" spans="4:32">
      <c r="D400" s="54"/>
      <c r="E400" s="54"/>
      <c r="F400" s="54"/>
      <c r="G400" s="54"/>
      <c r="H400" s="54"/>
      <c r="I400" s="99"/>
      <c r="J400" s="99"/>
      <c r="K400" s="99"/>
      <c r="L400" s="54"/>
      <c r="M400" s="54"/>
      <c r="N400" s="54"/>
      <c r="O400" s="54"/>
      <c r="P400" s="54"/>
      <c r="Q400" s="54"/>
      <c r="R400" s="54"/>
      <c r="AF400" s="54"/>
    </row>
    <row r="401" spans="4:32">
      <c r="D401" s="54"/>
      <c r="E401" s="54"/>
      <c r="F401" s="54"/>
      <c r="G401" s="54"/>
      <c r="H401" s="54"/>
      <c r="I401" s="99"/>
      <c r="J401" s="99"/>
      <c r="K401" s="99"/>
      <c r="L401" s="54"/>
      <c r="M401" s="54"/>
      <c r="N401" s="54"/>
      <c r="O401" s="54"/>
      <c r="P401" s="54"/>
      <c r="Q401" s="54"/>
      <c r="R401" s="54"/>
      <c r="AF401" s="54"/>
    </row>
    <row r="402" spans="4:32">
      <c r="D402" s="54"/>
      <c r="E402" s="54"/>
      <c r="F402" s="54"/>
      <c r="G402" s="54"/>
      <c r="H402" s="54"/>
      <c r="I402" s="99"/>
      <c r="J402" s="99"/>
      <c r="K402" s="99"/>
      <c r="L402" s="54"/>
      <c r="M402" s="54"/>
      <c r="N402" s="54"/>
      <c r="O402" s="54"/>
      <c r="P402" s="54"/>
      <c r="Q402" s="54"/>
      <c r="R402" s="54"/>
      <c r="AF402" s="54"/>
    </row>
    <row r="403" spans="4:32">
      <c r="D403" s="54"/>
      <c r="E403" s="54"/>
      <c r="F403" s="54"/>
      <c r="G403" s="54"/>
      <c r="H403" s="54"/>
      <c r="I403" s="99"/>
      <c r="J403" s="99"/>
      <c r="K403" s="99"/>
      <c r="L403" s="54"/>
      <c r="M403" s="54"/>
      <c r="N403" s="54"/>
      <c r="O403" s="54"/>
      <c r="P403" s="54"/>
      <c r="Q403" s="54"/>
      <c r="R403" s="54"/>
      <c r="AF403" s="54"/>
    </row>
    <row r="404" spans="4:32">
      <c r="D404" s="54"/>
      <c r="E404" s="54"/>
      <c r="F404" s="54"/>
      <c r="G404" s="54"/>
      <c r="H404" s="54"/>
      <c r="I404" s="99"/>
      <c r="J404" s="99"/>
      <c r="K404" s="99"/>
      <c r="L404" s="54"/>
      <c r="M404" s="54"/>
      <c r="N404" s="54"/>
      <c r="O404" s="54"/>
      <c r="P404" s="54"/>
      <c r="Q404" s="54"/>
      <c r="R404" s="54"/>
      <c r="AF404" s="54"/>
    </row>
    <row r="405" spans="4:32">
      <c r="D405" s="54"/>
      <c r="E405" s="54"/>
      <c r="F405" s="54"/>
      <c r="G405" s="54"/>
      <c r="H405" s="54"/>
      <c r="I405" s="99"/>
      <c r="J405" s="99"/>
      <c r="K405" s="99"/>
      <c r="L405" s="54"/>
      <c r="M405" s="54"/>
      <c r="N405" s="54"/>
      <c r="O405" s="54"/>
      <c r="P405" s="54"/>
      <c r="Q405" s="54"/>
      <c r="R405" s="54"/>
      <c r="AF405" s="54"/>
    </row>
    <row r="406" spans="4:32">
      <c r="D406" s="54"/>
      <c r="E406" s="54"/>
      <c r="F406" s="54"/>
      <c r="G406" s="54"/>
      <c r="H406" s="54"/>
      <c r="I406" s="99"/>
      <c r="J406" s="99"/>
      <c r="K406" s="99"/>
      <c r="L406" s="54"/>
      <c r="M406" s="54"/>
      <c r="N406" s="54"/>
      <c r="O406" s="54"/>
      <c r="P406" s="54"/>
      <c r="Q406" s="54"/>
      <c r="R406" s="54"/>
      <c r="AF406" s="54"/>
    </row>
    <row r="407" spans="4:32">
      <c r="D407" s="54"/>
      <c r="E407" s="54"/>
      <c r="F407" s="54"/>
      <c r="G407" s="54"/>
      <c r="H407" s="54"/>
      <c r="I407" s="99"/>
      <c r="J407" s="99"/>
      <c r="K407" s="99"/>
      <c r="L407" s="54"/>
      <c r="M407" s="54"/>
      <c r="N407" s="54"/>
      <c r="O407" s="54"/>
      <c r="P407" s="54"/>
      <c r="Q407" s="54"/>
      <c r="R407" s="54"/>
      <c r="AF407" s="54"/>
    </row>
    <row r="408" spans="4:32">
      <c r="D408" s="54"/>
      <c r="E408" s="54"/>
      <c r="F408" s="54"/>
      <c r="G408" s="54"/>
      <c r="H408" s="54"/>
      <c r="I408" s="99"/>
      <c r="J408" s="99"/>
      <c r="K408" s="99"/>
      <c r="L408" s="54"/>
      <c r="M408" s="54"/>
      <c r="N408" s="54"/>
      <c r="O408" s="54"/>
      <c r="P408" s="54"/>
      <c r="Q408" s="54"/>
      <c r="R408" s="54"/>
      <c r="AF408" s="54"/>
    </row>
    <row r="409" spans="4:32">
      <c r="D409" s="54"/>
      <c r="E409" s="54"/>
      <c r="F409" s="54"/>
      <c r="G409" s="54"/>
      <c r="H409" s="54"/>
      <c r="I409" s="99"/>
      <c r="J409" s="99"/>
      <c r="K409" s="99"/>
      <c r="L409" s="54"/>
      <c r="M409" s="54"/>
      <c r="N409" s="54"/>
      <c r="O409" s="54"/>
      <c r="P409" s="54"/>
      <c r="Q409" s="54"/>
      <c r="R409" s="54"/>
      <c r="AF409" s="54"/>
    </row>
    <row r="410" spans="4:32">
      <c r="D410" s="54"/>
      <c r="E410" s="54"/>
      <c r="F410" s="54"/>
      <c r="G410" s="54"/>
      <c r="H410" s="54"/>
      <c r="I410" s="99"/>
      <c r="J410" s="99"/>
      <c r="K410" s="99"/>
      <c r="L410" s="54"/>
      <c r="M410" s="54"/>
      <c r="N410" s="54"/>
      <c r="O410" s="54"/>
      <c r="P410" s="54"/>
      <c r="Q410" s="54"/>
      <c r="R410" s="54"/>
      <c r="AF410" s="54"/>
    </row>
    <row r="411" spans="4:32">
      <c r="D411" s="54"/>
      <c r="E411" s="54"/>
      <c r="F411" s="54"/>
      <c r="G411" s="54"/>
      <c r="H411" s="54"/>
      <c r="I411" s="99"/>
      <c r="J411" s="99"/>
      <c r="K411" s="99"/>
      <c r="L411" s="54"/>
      <c r="M411" s="54"/>
      <c r="N411" s="54"/>
      <c r="O411" s="54"/>
      <c r="P411" s="54"/>
      <c r="Q411" s="54"/>
      <c r="R411" s="54"/>
      <c r="AF411" s="54"/>
    </row>
    <row r="412" spans="4:32">
      <c r="D412" s="54"/>
      <c r="E412" s="54"/>
      <c r="F412" s="54"/>
      <c r="G412" s="54"/>
      <c r="H412" s="54"/>
      <c r="I412" s="99"/>
      <c r="J412" s="99"/>
      <c r="K412" s="99"/>
      <c r="L412" s="54"/>
      <c r="M412" s="54"/>
      <c r="N412" s="54"/>
      <c r="O412" s="54"/>
      <c r="P412" s="54"/>
      <c r="Q412" s="54"/>
      <c r="R412" s="54"/>
      <c r="AF412" s="54"/>
    </row>
    <row r="413" spans="4:32">
      <c r="D413" s="54"/>
      <c r="E413" s="54"/>
      <c r="F413" s="54"/>
      <c r="G413" s="54"/>
      <c r="H413" s="54"/>
      <c r="I413" s="99"/>
      <c r="J413" s="99"/>
      <c r="K413" s="99"/>
      <c r="L413" s="54"/>
      <c r="M413" s="54"/>
      <c r="N413" s="54"/>
      <c r="O413" s="54"/>
      <c r="P413" s="54"/>
      <c r="Q413" s="54"/>
      <c r="R413" s="54"/>
      <c r="AF413" s="54"/>
    </row>
    <row r="414" spans="4:32">
      <c r="D414" s="54"/>
      <c r="E414" s="54"/>
      <c r="F414" s="54"/>
      <c r="G414" s="54"/>
      <c r="H414" s="54"/>
      <c r="I414" s="99"/>
      <c r="J414" s="99"/>
      <c r="K414" s="99"/>
      <c r="L414" s="54"/>
      <c r="M414" s="54"/>
      <c r="N414" s="54"/>
      <c r="O414" s="54"/>
      <c r="P414" s="54"/>
      <c r="Q414" s="54"/>
      <c r="R414" s="54"/>
      <c r="AF414" s="54"/>
    </row>
    <row r="415" spans="4:32">
      <c r="D415" s="54"/>
      <c r="E415" s="54"/>
      <c r="F415" s="54"/>
      <c r="G415" s="54"/>
      <c r="H415" s="54"/>
      <c r="I415" s="99"/>
      <c r="J415" s="99"/>
      <c r="K415" s="99"/>
      <c r="L415" s="54"/>
      <c r="M415" s="54"/>
      <c r="N415" s="54"/>
      <c r="O415" s="54"/>
      <c r="P415" s="54"/>
      <c r="Q415" s="54"/>
      <c r="R415" s="54"/>
      <c r="AF415" s="54"/>
    </row>
    <row r="416" spans="4:32">
      <c r="D416" s="54"/>
      <c r="E416" s="54"/>
      <c r="F416" s="54"/>
      <c r="G416" s="54"/>
      <c r="H416" s="54"/>
      <c r="I416" s="99"/>
      <c r="J416" s="99"/>
      <c r="K416" s="99"/>
      <c r="L416" s="54"/>
      <c r="M416" s="54"/>
      <c r="N416" s="54"/>
      <c r="O416" s="54"/>
      <c r="P416" s="54"/>
      <c r="Q416" s="54"/>
      <c r="R416" s="54"/>
      <c r="AF416" s="54"/>
    </row>
    <row r="417" spans="4:32">
      <c r="D417" s="54"/>
      <c r="E417" s="54"/>
      <c r="F417" s="54"/>
      <c r="G417" s="54"/>
      <c r="H417" s="54"/>
      <c r="I417" s="99"/>
      <c r="J417" s="99"/>
      <c r="K417" s="99"/>
      <c r="L417" s="54"/>
      <c r="M417" s="54"/>
      <c r="N417" s="54"/>
      <c r="O417" s="54"/>
      <c r="P417" s="54"/>
      <c r="Q417" s="54"/>
      <c r="R417" s="54"/>
      <c r="AF417" s="54"/>
    </row>
    <row r="418" spans="4:32">
      <c r="D418" s="54"/>
      <c r="E418" s="54"/>
      <c r="F418" s="54"/>
      <c r="G418" s="54"/>
      <c r="H418" s="54"/>
      <c r="I418" s="99"/>
      <c r="J418" s="99"/>
      <c r="K418" s="99"/>
      <c r="L418" s="54"/>
      <c r="M418" s="54"/>
      <c r="N418" s="54"/>
      <c r="O418" s="54"/>
      <c r="P418" s="54"/>
      <c r="Q418" s="54"/>
      <c r="R418" s="54"/>
      <c r="AF418" s="54"/>
    </row>
    <row r="419" spans="4:32">
      <c r="D419" s="54"/>
      <c r="E419" s="54"/>
      <c r="F419" s="54"/>
      <c r="G419" s="54"/>
      <c r="H419" s="54"/>
      <c r="I419" s="99"/>
      <c r="J419" s="99"/>
      <c r="K419" s="99"/>
      <c r="L419" s="54"/>
      <c r="M419" s="54"/>
      <c r="N419" s="54"/>
      <c r="O419" s="54"/>
      <c r="P419" s="54"/>
      <c r="Q419" s="54"/>
      <c r="R419" s="54"/>
      <c r="AF419" s="54"/>
    </row>
    <row r="420" spans="4:32">
      <c r="D420" s="54"/>
      <c r="E420" s="54"/>
      <c r="F420" s="54"/>
      <c r="G420" s="54"/>
      <c r="H420" s="54"/>
      <c r="I420" s="99"/>
      <c r="J420" s="99"/>
      <c r="K420" s="99"/>
      <c r="L420" s="54"/>
      <c r="M420" s="54"/>
      <c r="N420" s="54"/>
      <c r="O420" s="54"/>
      <c r="P420" s="54"/>
      <c r="Q420" s="54"/>
      <c r="R420" s="54"/>
      <c r="AF420" s="54"/>
    </row>
    <row r="421" spans="4:32">
      <c r="D421" s="54"/>
      <c r="E421" s="54"/>
      <c r="F421" s="54"/>
      <c r="G421" s="54"/>
      <c r="H421" s="54"/>
      <c r="I421" s="99"/>
      <c r="J421" s="99"/>
      <c r="K421" s="99"/>
      <c r="L421" s="54"/>
      <c r="M421" s="54"/>
      <c r="N421" s="54"/>
      <c r="O421" s="54"/>
      <c r="P421" s="54"/>
      <c r="Q421" s="54"/>
      <c r="R421" s="54"/>
      <c r="AF421" s="54"/>
    </row>
    <row r="422" spans="4:32">
      <c r="D422" s="54"/>
      <c r="E422" s="54"/>
      <c r="F422" s="54"/>
      <c r="G422" s="54"/>
      <c r="H422" s="54"/>
      <c r="I422" s="99"/>
      <c r="J422" s="99"/>
      <c r="K422" s="99"/>
      <c r="L422" s="54"/>
      <c r="M422" s="54"/>
      <c r="N422" s="54"/>
      <c r="O422" s="54"/>
      <c r="P422" s="54"/>
      <c r="Q422" s="54"/>
      <c r="R422" s="54"/>
      <c r="AF422" s="54"/>
    </row>
    <row r="423" spans="4:32">
      <c r="D423" s="54"/>
      <c r="E423" s="54"/>
      <c r="F423" s="54"/>
      <c r="G423" s="54"/>
      <c r="H423" s="54"/>
      <c r="I423" s="99"/>
      <c r="J423" s="99"/>
      <c r="K423" s="99"/>
      <c r="L423" s="54"/>
      <c r="M423" s="54"/>
      <c r="N423" s="54"/>
      <c r="O423" s="54"/>
      <c r="P423" s="54"/>
      <c r="Q423" s="54"/>
      <c r="R423" s="54"/>
      <c r="AF423" s="54"/>
    </row>
    <row r="424" spans="4:32">
      <c r="D424" s="54"/>
      <c r="E424" s="54"/>
      <c r="F424" s="54"/>
      <c r="G424" s="54"/>
      <c r="H424" s="54"/>
      <c r="I424" s="99"/>
      <c r="J424" s="99"/>
      <c r="K424" s="99"/>
      <c r="L424" s="54"/>
      <c r="M424" s="54"/>
      <c r="N424" s="54"/>
      <c r="O424" s="54"/>
      <c r="P424" s="54"/>
      <c r="Q424" s="54"/>
      <c r="R424" s="54"/>
      <c r="AF424" s="54"/>
    </row>
    <row r="425" spans="4:32">
      <c r="D425" s="54"/>
      <c r="E425" s="54"/>
      <c r="F425" s="54"/>
      <c r="G425" s="54"/>
      <c r="H425" s="54"/>
      <c r="I425" s="99"/>
      <c r="J425" s="99"/>
      <c r="K425" s="99"/>
      <c r="L425" s="54"/>
      <c r="M425" s="54"/>
      <c r="N425" s="54"/>
      <c r="O425" s="54"/>
      <c r="P425" s="54"/>
      <c r="Q425" s="54"/>
      <c r="R425" s="54"/>
      <c r="AF425" s="54"/>
    </row>
    <row r="426" spans="4:32">
      <c r="D426" s="54"/>
      <c r="E426" s="54"/>
      <c r="F426" s="54"/>
      <c r="G426" s="54"/>
      <c r="H426" s="54"/>
      <c r="I426" s="99"/>
      <c r="J426" s="99"/>
      <c r="K426" s="99"/>
      <c r="L426" s="54"/>
      <c r="M426" s="54"/>
      <c r="N426" s="54"/>
      <c r="O426" s="54"/>
      <c r="P426" s="54"/>
      <c r="Q426" s="54"/>
      <c r="R426" s="54"/>
      <c r="AF426" s="54"/>
    </row>
    <row r="427" spans="4:32">
      <c r="D427" s="54"/>
      <c r="E427" s="54"/>
      <c r="F427" s="54"/>
      <c r="G427" s="54"/>
      <c r="H427" s="54"/>
      <c r="I427" s="99"/>
      <c r="J427" s="99"/>
      <c r="K427" s="99"/>
      <c r="L427" s="54"/>
      <c r="M427" s="54"/>
      <c r="N427" s="54"/>
      <c r="O427" s="54"/>
      <c r="P427" s="54"/>
      <c r="Q427" s="54"/>
      <c r="R427" s="54"/>
      <c r="AF427" s="54"/>
    </row>
    <row r="428" spans="4:32">
      <c r="D428" s="54"/>
      <c r="E428" s="54"/>
      <c r="F428" s="54"/>
      <c r="G428" s="54"/>
      <c r="H428" s="54"/>
      <c r="I428" s="99"/>
      <c r="J428" s="99"/>
      <c r="K428" s="99"/>
      <c r="L428" s="54"/>
      <c r="M428" s="54"/>
      <c r="N428" s="54"/>
      <c r="O428" s="54"/>
      <c r="P428" s="54"/>
      <c r="Q428" s="54"/>
      <c r="R428" s="54"/>
      <c r="AF428" s="54"/>
    </row>
    <row r="429" spans="4:32">
      <c r="D429" s="54"/>
      <c r="E429" s="54"/>
      <c r="F429" s="54"/>
      <c r="G429" s="54"/>
      <c r="H429" s="54"/>
      <c r="I429" s="99"/>
      <c r="J429" s="99"/>
      <c r="K429" s="99"/>
      <c r="L429" s="54"/>
      <c r="M429" s="54"/>
      <c r="N429" s="54"/>
      <c r="O429" s="54"/>
      <c r="P429" s="54"/>
      <c r="Q429" s="54"/>
      <c r="R429" s="54"/>
      <c r="AF429" s="54"/>
    </row>
    <row r="430" spans="4:32">
      <c r="D430" s="54"/>
      <c r="E430" s="54"/>
      <c r="F430" s="54"/>
      <c r="G430" s="54"/>
      <c r="H430" s="54"/>
      <c r="I430" s="99"/>
      <c r="J430" s="99"/>
      <c r="K430" s="99"/>
      <c r="L430" s="54"/>
      <c r="M430" s="54"/>
      <c r="N430" s="54"/>
      <c r="O430" s="54"/>
      <c r="P430" s="54"/>
      <c r="Q430" s="54"/>
      <c r="R430" s="54"/>
      <c r="AF430" s="54"/>
    </row>
    <row r="431" spans="4:32">
      <c r="D431" s="54"/>
      <c r="E431" s="54"/>
      <c r="F431" s="54"/>
      <c r="G431" s="54"/>
      <c r="H431" s="54"/>
      <c r="I431" s="99"/>
      <c r="J431" s="99"/>
      <c r="K431" s="99"/>
      <c r="L431" s="54"/>
      <c r="M431" s="54"/>
      <c r="N431" s="54"/>
      <c r="O431" s="54"/>
      <c r="P431" s="54"/>
      <c r="Q431" s="54"/>
      <c r="R431" s="54"/>
      <c r="AF431" s="54"/>
    </row>
    <row r="432" spans="4:32">
      <c r="D432" s="54"/>
      <c r="E432" s="54"/>
      <c r="F432" s="54"/>
      <c r="G432" s="54"/>
      <c r="H432" s="54"/>
      <c r="I432" s="99"/>
      <c r="J432" s="99"/>
      <c r="K432" s="99"/>
      <c r="L432" s="54"/>
      <c r="M432" s="54"/>
      <c r="N432" s="54"/>
      <c r="O432" s="54"/>
      <c r="P432" s="54"/>
      <c r="Q432" s="54"/>
      <c r="R432" s="54"/>
      <c r="AF432" s="54"/>
    </row>
    <row r="433" spans="4:32">
      <c r="D433" s="54"/>
      <c r="E433" s="54"/>
      <c r="F433" s="54"/>
      <c r="G433" s="54"/>
      <c r="H433" s="54"/>
      <c r="I433" s="99"/>
      <c r="J433" s="99"/>
      <c r="K433" s="99"/>
      <c r="L433" s="54"/>
      <c r="M433" s="54"/>
      <c r="N433" s="54"/>
      <c r="O433" s="54"/>
      <c r="P433" s="54"/>
      <c r="Q433" s="54"/>
      <c r="R433" s="54"/>
      <c r="AF433" s="54"/>
    </row>
    <row r="434" spans="4:32">
      <c r="D434" s="54"/>
      <c r="E434" s="54"/>
      <c r="F434" s="54"/>
      <c r="G434" s="54"/>
      <c r="H434" s="54"/>
      <c r="I434" s="99"/>
      <c r="J434" s="99"/>
      <c r="K434" s="99"/>
      <c r="L434" s="54"/>
      <c r="M434" s="54"/>
      <c r="N434" s="54"/>
      <c r="O434" s="54"/>
      <c r="P434" s="54"/>
      <c r="Q434" s="54"/>
      <c r="R434" s="54"/>
      <c r="AF434" s="54"/>
    </row>
    <row r="435" spans="4:32">
      <c r="D435" s="54"/>
      <c r="E435" s="54"/>
      <c r="F435" s="54"/>
      <c r="G435" s="54"/>
      <c r="H435" s="54"/>
      <c r="I435" s="99"/>
      <c r="J435" s="99"/>
      <c r="K435" s="99"/>
      <c r="L435" s="54"/>
      <c r="M435" s="54"/>
      <c r="N435" s="54"/>
      <c r="O435" s="54"/>
      <c r="P435" s="54"/>
      <c r="Q435" s="54"/>
      <c r="R435" s="54"/>
      <c r="AF435" s="54"/>
    </row>
    <row r="436" spans="4:32">
      <c r="D436" s="54"/>
      <c r="E436" s="54"/>
      <c r="F436" s="54"/>
      <c r="G436" s="54"/>
      <c r="H436" s="54"/>
      <c r="I436" s="99"/>
      <c r="J436" s="99"/>
      <c r="K436" s="99"/>
      <c r="L436" s="54"/>
      <c r="M436" s="54"/>
      <c r="N436" s="54"/>
      <c r="O436" s="54"/>
      <c r="P436" s="54"/>
      <c r="Q436" s="54"/>
      <c r="R436" s="54"/>
      <c r="AF436" s="54"/>
    </row>
    <row r="437" spans="4:32">
      <c r="D437" s="54"/>
      <c r="E437" s="54"/>
      <c r="F437" s="54"/>
      <c r="G437" s="54"/>
      <c r="H437" s="54"/>
      <c r="I437" s="99"/>
      <c r="J437" s="99"/>
      <c r="K437" s="99"/>
      <c r="L437" s="54"/>
      <c r="M437" s="54"/>
      <c r="N437" s="54"/>
      <c r="O437" s="54"/>
      <c r="P437" s="54"/>
      <c r="Q437" s="54"/>
      <c r="R437" s="54"/>
      <c r="AF437" s="54"/>
    </row>
    <row r="438" spans="4:32">
      <c r="D438" s="54"/>
      <c r="E438" s="54"/>
      <c r="F438" s="54"/>
      <c r="G438" s="54"/>
      <c r="H438" s="54"/>
      <c r="I438" s="99"/>
      <c r="J438" s="99"/>
      <c r="K438" s="99"/>
      <c r="L438" s="54"/>
      <c r="M438" s="54"/>
      <c r="N438" s="54"/>
      <c r="O438" s="54"/>
      <c r="P438" s="54"/>
      <c r="Q438" s="54"/>
      <c r="R438" s="54"/>
      <c r="AF438" s="54"/>
    </row>
    <row r="439" spans="4:32">
      <c r="D439" s="54"/>
      <c r="E439" s="54"/>
      <c r="F439" s="54"/>
      <c r="G439" s="54"/>
      <c r="H439" s="54"/>
      <c r="I439" s="99"/>
      <c r="J439" s="99"/>
      <c r="K439" s="99"/>
      <c r="L439" s="54"/>
      <c r="M439" s="54"/>
      <c r="N439" s="54"/>
      <c r="O439" s="54"/>
      <c r="P439" s="54"/>
      <c r="Q439" s="54"/>
      <c r="R439" s="54"/>
      <c r="AF439" s="54"/>
    </row>
    <row r="440" spans="4:32">
      <c r="D440" s="54"/>
      <c r="E440" s="54"/>
      <c r="F440" s="54"/>
      <c r="G440" s="54"/>
      <c r="H440" s="54"/>
      <c r="I440" s="99"/>
      <c r="J440" s="99"/>
      <c r="K440" s="99"/>
      <c r="L440" s="54"/>
      <c r="M440" s="54"/>
      <c r="N440" s="54"/>
      <c r="O440" s="54"/>
      <c r="P440" s="54"/>
      <c r="Q440" s="54"/>
      <c r="R440" s="54"/>
      <c r="AF440" s="54"/>
    </row>
    <row r="441" spans="4:32">
      <c r="D441" s="54"/>
      <c r="E441" s="54"/>
      <c r="F441" s="54"/>
      <c r="G441" s="54"/>
      <c r="H441" s="54"/>
      <c r="I441" s="99"/>
      <c r="J441" s="99"/>
      <c r="K441" s="99"/>
      <c r="L441" s="54"/>
      <c r="M441" s="54"/>
      <c r="N441" s="54"/>
      <c r="O441" s="54"/>
      <c r="P441" s="54"/>
      <c r="Q441" s="54"/>
      <c r="R441" s="54"/>
      <c r="AF441" s="54"/>
    </row>
    <row r="442" spans="4:32">
      <c r="D442" s="54"/>
      <c r="E442" s="54"/>
      <c r="F442" s="54"/>
      <c r="G442" s="54"/>
      <c r="H442" s="54"/>
      <c r="I442" s="99"/>
      <c r="J442" s="99"/>
      <c r="K442" s="99"/>
      <c r="L442" s="54"/>
      <c r="M442" s="54"/>
      <c r="N442" s="54"/>
      <c r="O442" s="54"/>
      <c r="P442" s="54"/>
      <c r="Q442" s="54"/>
      <c r="R442" s="54"/>
      <c r="AF442" s="54"/>
    </row>
    <row r="443" spans="4:32">
      <c r="D443" s="54"/>
      <c r="E443" s="54"/>
      <c r="F443" s="54"/>
      <c r="G443" s="54"/>
      <c r="H443" s="54"/>
      <c r="I443" s="99"/>
      <c r="J443" s="99"/>
      <c r="K443" s="99"/>
      <c r="L443" s="54"/>
      <c r="M443" s="54"/>
      <c r="N443" s="54"/>
      <c r="O443" s="54"/>
      <c r="P443" s="54"/>
      <c r="Q443" s="54"/>
      <c r="R443" s="54"/>
      <c r="AF443" s="54"/>
    </row>
    <row r="444" spans="4:32">
      <c r="D444" s="54"/>
      <c r="E444" s="54"/>
      <c r="F444" s="54"/>
      <c r="G444" s="54"/>
      <c r="H444" s="54"/>
      <c r="I444" s="99"/>
      <c r="J444" s="99"/>
      <c r="K444" s="99"/>
      <c r="L444" s="54"/>
      <c r="M444" s="54"/>
      <c r="N444" s="54"/>
      <c r="O444" s="54"/>
      <c r="P444" s="54"/>
      <c r="Q444" s="54"/>
      <c r="R444" s="54"/>
      <c r="AF444" s="54"/>
    </row>
    <row r="445" spans="4:32">
      <c r="D445" s="54"/>
      <c r="E445" s="54"/>
      <c r="F445" s="54"/>
      <c r="G445" s="54"/>
      <c r="H445" s="54"/>
      <c r="I445" s="99"/>
      <c r="J445" s="99"/>
      <c r="K445" s="99"/>
      <c r="L445" s="54"/>
      <c r="M445" s="54"/>
      <c r="N445" s="54"/>
      <c r="O445" s="54"/>
      <c r="P445" s="54"/>
      <c r="Q445" s="54"/>
      <c r="R445" s="54"/>
      <c r="AF445" s="54"/>
    </row>
    <row r="446" spans="4:32">
      <c r="D446" s="54"/>
      <c r="E446" s="54"/>
      <c r="F446" s="54"/>
      <c r="G446" s="54"/>
      <c r="H446" s="54"/>
      <c r="I446" s="99"/>
      <c r="J446" s="99"/>
      <c r="K446" s="99"/>
      <c r="L446" s="54"/>
      <c r="M446" s="54"/>
      <c r="N446" s="54"/>
      <c r="O446" s="54"/>
      <c r="P446" s="54"/>
      <c r="Q446" s="54"/>
      <c r="R446" s="54"/>
      <c r="AF446" s="54"/>
    </row>
    <row r="447" spans="4:32">
      <c r="D447" s="54"/>
      <c r="E447" s="54"/>
      <c r="F447" s="54"/>
      <c r="G447" s="54"/>
      <c r="H447" s="54"/>
      <c r="I447" s="99"/>
      <c r="J447" s="99"/>
      <c r="K447" s="99"/>
      <c r="L447" s="54"/>
      <c r="M447" s="54"/>
      <c r="N447" s="54"/>
      <c r="O447" s="54"/>
      <c r="P447" s="54"/>
      <c r="Q447" s="54"/>
      <c r="R447" s="54"/>
      <c r="AF447" s="54"/>
    </row>
    <row r="448" spans="4:32">
      <c r="D448" s="54"/>
      <c r="E448" s="54"/>
      <c r="F448" s="54"/>
      <c r="G448" s="54"/>
      <c r="H448" s="54"/>
      <c r="I448" s="99"/>
      <c r="J448" s="99"/>
      <c r="K448" s="99"/>
      <c r="L448" s="54"/>
      <c r="M448" s="54"/>
      <c r="N448" s="54"/>
      <c r="O448" s="54"/>
      <c r="P448" s="54"/>
      <c r="Q448" s="54"/>
      <c r="R448" s="54"/>
      <c r="AF448" s="54"/>
    </row>
    <row r="449" spans="4:32">
      <c r="D449" s="54"/>
      <c r="E449" s="54"/>
      <c r="F449" s="54"/>
      <c r="G449" s="54"/>
      <c r="H449" s="54"/>
      <c r="I449" s="99"/>
      <c r="J449" s="99"/>
      <c r="K449" s="99"/>
      <c r="L449" s="54"/>
      <c r="M449" s="54"/>
      <c r="N449" s="54"/>
      <c r="O449" s="54"/>
      <c r="P449" s="54"/>
      <c r="Q449" s="54"/>
      <c r="R449" s="54"/>
      <c r="AF449" s="54"/>
    </row>
    <row r="450" spans="4:32">
      <c r="D450" s="54"/>
      <c r="E450" s="54"/>
      <c r="F450" s="54"/>
      <c r="G450" s="54"/>
      <c r="H450" s="54"/>
      <c r="I450" s="99"/>
      <c r="J450" s="99"/>
      <c r="K450" s="99"/>
      <c r="L450" s="54"/>
      <c r="M450" s="54"/>
      <c r="N450" s="54"/>
      <c r="O450" s="54"/>
      <c r="P450" s="54"/>
      <c r="Q450" s="54"/>
      <c r="R450" s="54"/>
      <c r="AF450" s="54"/>
    </row>
    <row r="451" spans="4:32">
      <c r="D451" s="54"/>
      <c r="E451" s="54"/>
      <c r="F451" s="54"/>
      <c r="G451" s="54"/>
      <c r="H451" s="54"/>
      <c r="I451" s="99"/>
      <c r="J451" s="99"/>
      <c r="K451" s="99"/>
      <c r="L451" s="54"/>
      <c r="M451" s="54"/>
      <c r="N451" s="54"/>
      <c r="O451" s="54"/>
      <c r="P451" s="54"/>
      <c r="Q451" s="54"/>
      <c r="R451" s="54"/>
      <c r="AF451" s="54"/>
    </row>
    <row r="452" spans="4:32">
      <c r="D452" s="54"/>
      <c r="E452" s="54"/>
      <c r="F452" s="54"/>
      <c r="G452" s="54"/>
      <c r="H452" s="54"/>
      <c r="I452" s="99"/>
      <c r="J452" s="99"/>
      <c r="K452" s="99"/>
      <c r="L452" s="54"/>
      <c r="M452" s="54"/>
      <c r="N452" s="54"/>
      <c r="O452" s="54"/>
      <c r="P452" s="54"/>
      <c r="Q452" s="54"/>
      <c r="R452" s="54"/>
      <c r="AF452" s="54"/>
    </row>
    <row r="453" spans="4:32">
      <c r="D453" s="54"/>
      <c r="E453" s="54"/>
      <c r="F453" s="54"/>
      <c r="G453" s="54"/>
      <c r="H453" s="54"/>
      <c r="I453" s="99"/>
      <c r="J453" s="99"/>
      <c r="K453" s="99"/>
      <c r="L453" s="54"/>
      <c r="M453" s="54"/>
      <c r="N453" s="54"/>
      <c r="O453" s="54"/>
      <c r="P453" s="54"/>
      <c r="Q453" s="54"/>
      <c r="R453" s="54"/>
      <c r="AF453" s="54"/>
    </row>
    <row r="454" spans="4:32">
      <c r="D454" s="54"/>
      <c r="E454" s="54"/>
      <c r="F454" s="54"/>
      <c r="G454" s="54"/>
      <c r="H454" s="54"/>
      <c r="I454" s="99"/>
      <c r="J454" s="99"/>
      <c r="K454" s="99"/>
      <c r="L454" s="54"/>
      <c r="M454" s="54"/>
      <c r="N454" s="54"/>
      <c r="O454" s="54"/>
      <c r="P454" s="54"/>
      <c r="Q454" s="54"/>
      <c r="R454" s="54"/>
      <c r="AF454" s="54"/>
    </row>
    <row r="455" spans="4:32">
      <c r="D455" s="54"/>
      <c r="E455" s="54"/>
      <c r="F455" s="54"/>
      <c r="G455" s="54"/>
      <c r="H455" s="54"/>
      <c r="I455" s="99"/>
      <c r="J455" s="99"/>
      <c r="K455" s="99"/>
      <c r="L455" s="54"/>
      <c r="M455" s="54"/>
      <c r="N455" s="54"/>
      <c r="O455" s="54"/>
      <c r="P455" s="54"/>
      <c r="Q455" s="54"/>
      <c r="R455" s="54"/>
      <c r="AF455" s="54"/>
    </row>
    <row r="456" spans="4:32">
      <c r="D456" s="54"/>
      <c r="E456" s="54"/>
      <c r="F456" s="54"/>
      <c r="G456" s="54"/>
      <c r="H456" s="54"/>
      <c r="I456" s="99"/>
      <c r="J456" s="99"/>
      <c r="K456" s="99"/>
      <c r="L456" s="54"/>
      <c r="M456" s="54"/>
      <c r="N456" s="54"/>
      <c r="O456" s="54"/>
      <c r="P456" s="54"/>
      <c r="Q456" s="54"/>
      <c r="R456" s="54"/>
      <c r="AF456" s="54"/>
    </row>
    <row r="457" spans="4:32">
      <c r="D457" s="54"/>
      <c r="E457" s="54"/>
      <c r="F457" s="54"/>
      <c r="G457" s="54"/>
      <c r="H457" s="54"/>
      <c r="I457" s="99"/>
      <c r="J457" s="99"/>
      <c r="K457" s="99"/>
      <c r="L457" s="54"/>
      <c r="M457" s="54"/>
      <c r="N457" s="54"/>
      <c r="O457" s="54"/>
      <c r="P457" s="54"/>
      <c r="Q457" s="54"/>
      <c r="R457" s="54"/>
      <c r="AF457" s="54"/>
    </row>
    <row r="458" spans="4:32">
      <c r="D458" s="54"/>
      <c r="E458" s="54"/>
      <c r="F458" s="54"/>
      <c r="G458" s="54"/>
      <c r="H458" s="54"/>
      <c r="I458" s="99"/>
      <c r="J458" s="99"/>
      <c r="K458" s="99"/>
      <c r="L458" s="54"/>
      <c r="M458" s="54"/>
      <c r="N458" s="54"/>
      <c r="O458" s="54"/>
      <c r="P458" s="54"/>
      <c r="Q458" s="54"/>
      <c r="R458" s="54"/>
      <c r="AF458" s="54"/>
    </row>
    <row r="459" spans="4:32">
      <c r="D459" s="54"/>
      <c r="E459" s="54"/>
      <c r="F459" s="54"/>
      <c r="G459" s="54"/>
      <c r="H459" s="54"/>
      <c r="I459" s="99"/>
      <c r="J459" s="99"/>
      <c r="K459" s="99"/>
      <c r="L459" s="54"/>
      <c r="M459" s="54"/>
      <c r="N459" s="54"/>
      <c r="O459" s="54"/>
      <c r="P459" s="54"/>
      <c r="Q459" s="54"/>
      <c r="R459" s="54"/>
      <c r="AF459" s="54"/>
    </row>
    <row r="460" spans="4:32">
      <c r="D460" s="54"/>
      <c r="E460" s="54"/>
      <c r="F460" s="54"/>
      <c r="G460" s="54"/>
      <c r="H460" s="54"/>
      <c r="I460" s="99"/>
      <c r="J460" s="99"/>
      <c r="K460" s="99"/>
      <c r="L460" s="54"/>
      <c r="M460" s="54"/>
      <c r="N460" s="54"/>
      <c r="O460" s="54"/>
      <c r="P460" s="54"/>
      <c r="Q460" s="54"/>
      <c r="R460" s="54"/>
      <c r="AF460" s="54"/>
    </row>
    <row r="461" spans="4:32">
      <c r="D461" s="54"/>
      <c r="E461" s="54"/>
      <c r="F461" s="54"/>
      <c r="G461" s="54"/>
      <c r="H461" s="54"/>
      <c r="I461" s="99"/>
      <c r="J461" s="99"/>
      <c r="K461" s="99"/>
      <c r="L461" s="54"/>
      <c r="M461" s="54"/>
      <c r="N461" s="54"/>
      <c r="O461" s="54"/>
      <c r="P461" s="54"/>
      <c r="Q461" s="54"/>
      <c r="R461" s="54"/>
      <c r="AF461" s="54"/>
    </row>
    <row r="462" spans="4:32">
      <c r="D462" s="54"/>
      <c r="E462" s="54"/>
      <c r="F462" s="54"/>
      <c r="G462" s="54"/>
      <c r="H462" s="54"/>
      <c r="I462" s="99"/>
      <c r="J462" s="99"/>
      <c r="K462" s="99"/>
      <c r="L462" s="54"/>
      <c r="M462" s="54"/>
      <c r="N462" s="54"/>
      <c r="O462" s="54"/>
      <c r="P462" s="54"/>
      <c r="Q462" s="54"/>
      <c r="R462" s="54"/>
      <c r="AF462" s="54"/>
    </row>
    <row r="463" spans="4:32">
      <c r="D463" s="54"/>
      <c r="E463" s="54"/>
      <c r="F463" s="54"/>
      <c r="G463" s="54"/>
      <c r="H463" s="54"/>
      <c r="I463" s="99"/>
      <c r="J463" s="99"/>
      <c r="K463" s="99"/>
      <c r="L463" s="54"/>
      <c r="M463" s="54"/>
      <c r="N463" s="54"/>
      <c r="O463" s="54"/>
      <c r="P463" s="54"/>
      <c r="Q463" s="54"/>
      <c r="R463" s="54"/>
      <c r="AF463" s="54"/>
    </row>
    <row r="464" spans="4:32">
      <c r="D464" s="54"/>
      <c r="E464" s="54"/>
      <c r="F464" s="54"/>
      <c r="G464" s="54"/>
      <c r="H464" s="54"/>
      <c r="I464" s="99"/>
      <c r="J464" s="99"/>
      <c r="K464" s="99"/>
      <c r="L464" s="54"/>
      <c r="M464" s="54"/>
      <c r="N464" s="54"/>
      <c r="O464" s="54"/>
      <c r="P464" s="54"/>
      <c r="Q464" s="54"/>
      <c r="R464" s="54"/>
      <c r="AF464" s="54"/>
    </row>
    <row r="465" spans="4:32">
      <c r="D465" s="54"/>
      <c r="E465" s="54"/>
      <c r="F465" s="54"/>
      <c r="G465" s="54"/>
      <c r="H465" s="54"/>
      <c r="I465" s="99"/>
      <c r="J465" s="99"/>
      <c r="K465" s="99"/>
      <c r="L465" s="54"/>
      <c r="M465" s="54"/>
      <c r="N465" s="54"/>
      <c r="O465" s="54"/>
      <c r="P465" s="54"/>
      <c r="Q465" s="54"/>
      <c r="R465" s="54"/>
      <c r="AF465" s="54"/>
    </row>
    <row r="466" spans="4:32">
      <c r="D466" s="54"/>
      <c r="E466" s="54"/>
      <c r="F466" s="54"/>
      <c r="G466" s="54"/>
      <c r="H466" s="54"/>
      <c r="I466" s="99"/>
      <c r="J466" s="99"/>
      <c r="K466" s="99"/>
      <c r="L466" s="54"/>
      <c r="M466" s="54"/>
      <c r="N466" s="54"/>
      <c r="O466" s="54"/>
      <c r="P466" s="54"/>
      <c r="Q466" s="54"/>
      <c r="R466" s="54"/>
      <c r="AF466" s="54"/>
    </row>
    <row r="467" spans="4:32">
      <c r="D467" s="54"/>
      <c r="E467" s="54"/>
      <c r="F467" s="54"/>
      <c r="G467" s="54"/>
      <c r="H467" s="54"/>
      <c r="I467" s="99"/>
      <c r="J467" s="99"/>
      <c r="K467" s="99"/>
      <c r="L467" s="54"/>
      <c r="M467" s="54"/>
      <c r="N467" s="54"/>
      <c r="O467" s="54"/>
      <c r="P467" s="54"/>
      <c r="Q467" s="54"/>
      <c r="R467" s="54"/>
      <c r="AF467" s="54"/>
    </row>
    <row r="468" spans="4:32">
      <c r="D468" s="54"/>
      <c r="E468" s="54"/>
      <c r="F468" s="54"/>
      <c r="G468" s="54"/>
      <c r="H468" s="54"/>
      <c r="I468" s="99"/>
      <c r="J468" s="99"/>
      <c r="K468" s="99"/>
      <c r="L468" s="54"/>
      <c r="M468" s="54"/>
      <c r="N468" s="54"/>
      <c r="O468" s="54"/>
      <c r="P468" s="54"/>
      <c r="Q468" s="54"/>
      <c r="R468" s="54"/>
      <c r="AF468" s="54"/>
    </row>
    <row r="469" spans="4:32">
      <c r="D469" s="54"/>
      <c r="E469" s="54"/>
      <c r="F469" s="54"/>
      <c r="G469" s="54"/>
      <c r="H469" s="54"/>
      <c r="I469" s="99"/>
      <c r="J469" s="99"/>
      <c r="K469" s="99"/>
      <c r="L469" s="54"/>
      <c r="M469" s="54"/>
      <c r="N469" s="54"/>
      <c r="O469" s="54"/>
      <c r="P469" s="54"/>
      <c r="Q469" s="54"/>
      <c r="R469" s="54"/>
      <c r="AF469" s="54"/>
    </row>
    <row r="470" spans="4:32">
      <c r="D470" s="54"/>
      <c r="E470" s="54"/>
      <c r="F470" s="54"/>
      <c r="G470" s="54"/>
      <c r="H470" s="54"/>
      <c r="I470" s="99"/>
      <c r="J470" s="99"/>
      <c r="K470" s="99"/>
      <c r="L470" s="54"/>
      <c r="M470" s="54"/>
      <c r="N470" s="54"/>
      <c r="O470" s="54"/>
      <c r="P470" s="54"/>
      <c r="Q470" s="54"/>
      <c r="R470" s="54"/>
      <c r="AF470" s="54"/>
    </row>
    <row r="471" spans="4:32">
      <c r="D471" s="54"/>
      <c r="E471" s="54"/>
      <c r="F471" s="54"/>
      <c r="G471" s="54"/>
      <c r="H471" s="54"/>
      <c r="I471" s="99"/>
      <c r="J471" s="99"/>
      <c r="K471" s="99"/>
      <c r="L471" s="54"/>
      <c r="M471" s="54"/>
      <c r="N471" s="54"/>
      <c r="O471" s="54"/>
      <c r="P471" s="54"/>
      <c r="Q471" s="54"/>
      <c r="R471" s="54"/>
      <c r="AF471" s="54"/>
    </row>
    <row r="472" spans="4:32">
      <c r="D472" s="54"/>
      <c r="E472" s="54"/>
      <c r="F472" s="54"/>
      <c r="G472" s="54"/>
      <c r="H472" s="54"/>
      <c r="I472" s="99"/>
      <c r="J472" s="99"/>
      <c r="K472" s="99"/>
      <c r="L472" s="54"/>
      <c r="M472" s="54"/>
      <c r="N472" s="54"/>
      <c r="O472" s="54"/>
      <c r="P472" s="54"/>
      <c r="Q472" s="54"/>
      <c r="R472" s="54"/>
      <c r="AF472" s="54"/>
    </row>
    <row r="473" spans="4:32">
      <c r="D473" s="54"/>
      <c r="E473" s="54"/>
      <c r="F473" s="54"/>
      <c r="G473" s="54"/>
      <c r="H473" s="54"/>
      <c r="I473" s="99"/>
      <c r="J473" s="99"/>
      <c r="K473" s="99"/>
      <c r="L473" s="54"/>
      <c r="M473" s="54"/>
      <c r="N473" s="54"/>
      <c r="O473" s="54"/>
      <c r="P473" s="54"/>
      <c r="Q473" s="54"/>
      <c r="R473" s="54"/>
      <c r="AF473" s="54"/>
    </row>
    <row r="474" spans="4:32">
      <c r="D474" s="54"/>
      <c r="E474" s="54"/>
      <c r="F474" s="54"/>
      <c r="G474" s="54"/>
      <c r="H474" s="54"/>
      <c r="I474" s="99"/>
      <c r="J474" s="99"/>
      <c r="K474" s="99"/>
      <c r="L474" s="54"/>
      <c r="M474" s="54"/>
      <c r="N474" s="54"/>
      <c r="O474" s="54"/>
      <c r="P474" s="54"/>
      <c r="Q474" s="54"/>
      <c r="R474" s="54"/>
      <c r="AF474" s="54"/>
    </row>
    <row r="475" spans="4:32">
      <c r="D475" s="54"/>
      <c r="E475" s="54"/>
      <c r="F475" s="54"/>
      <c r="G475" s="54"/>
      <c r="H475" s="54"/>
      <c r="I475" s="99"/>
      <c r="J475" s="99"/>
      <c r="K475" s="99"/>
      <c r="L475" s="54"/>
      <c r="M475" s="54"/>
      <c r="N475" s="54"/>
      <c r="O475" s="54"/>
      <c r="P475" s="54"/>
      <c r="Q475" s="54"/>
      <c r="R475" s="54"/>
      <c r="AF475" s="54"/>
    </row>
    <row r="476" spans="4:32">
      <c r="D476" s="54"/>
      <c r="E476" s="54"/>
      <c r="F476" s="54"/>
      <c r="G476" s="54"/>
      <c r="H476" s="54"/>
      <c r="I476" s="99"/>
      <c r="J476" s="99"/>
      <c r="K476" s="99"/>
      <c r="L476" s="54"/>
      <c r="M476" s="54"/>
      <c r="N476" s="54"/>
      <c r="O476" s="54"/>
      <c r="P476" s="54"/>
      <c r="Q476" s="54"/>
      <c r="R476" s="54"/>
      <c r="AF476" s="54"/>
    </row>
    <row r="477" spans="4:32">
      <c r="D477" s="54"/>
      <c r="E477" s="54"/>
      <c r="F477" s="54"/>
      <c r="G477" s="54"/>
      <c r="H477" s="54"/>
      <c r="I477" s="99"/>
      <c r="J477" s="99"/>
      <c r="K477" s="99"/>
      <c r="L477" s="54"/>
      <c r="M477" s="54"/>
      <c r="N477" s="54"/>
      <c r="O477" s="54"/>
      <c r="P477" s="54"/>
      <c r="Q477" s="54"/>
      <c r="R477" s="54"/>
      <c r="AF477" s="54"/>
    </row>
    <row r="478" spans="4:32">
      <c r="D478" s="54"/>
      <c r="E478" s="54"/>
      <c r="F478" s="54"/>
      <c r="G478" s="54"/>
      <c r="H478" s="54"/>
      <c r="I478" s="99"/>
      <c r="J478" s="99"/>
      <c r="K478" s="99"/>
      <c r="L478" s="54"/>
      <c r="M478" s="54"/>
      <c r="N478" s="54"/>
      <c r="O478" s="54"/>
      <c r="P478" s="54"/>
      <c r="Q478" s="54"/>
      <c r="R478" s="54"/>
      <c r="AF478" s="54"/>
    </row>
    <row r="479" spans="4:32">
      <c r="D479" s="54"/>
      <c r="E479" s="54"/>
      <c r="F479" s="54"/>
      <c r="G479" s="54"/>
      <c r="H479" s="54"/>
      <c r="I479" s="99"/>
      <c r="J479" s="99"/>
      <c r="K479" s="99"/>
      <c r="L479" s="54"/>
      <c r="M479" s="54"/>
      <c r="N479" s="54"/>
      <c r="O479" s="54"/>
      <c r="P479" s="54"/>
      <c r="Q479" s="54"/>
      <c r="R479" s="54"/>
      <c r="AF479" s="54"/>
    </row>
    <row r="480" spans="4:32">
      <c r="D480" s="54"/>
      <c r="E480" s="54"/>
      <c r="F480" s="54"/>
      <c r="G480" s="54"/>
      <c r="H480" s="54"/>
      <c r="I480" s="99"/>
      <c r="J480" s="99"/>
      <c r="K480" s="99"/>
      <c r="L480" s="54"/>
      <c r="M480" s="54"/>
      <c r="N480" s="54"/>
      <c r="O480" s="54"/>
      <c r="P480" s="54"/>
      <c r="Q480" s="54"/>
      <c r="R480" s="54"/>
      <c r="AF480" s="54"/>
    </row>
    <row r="481" spans="4:32">
      <c r="D481" s="54"/>
      <c r="E481" s="54"/>
      <c r="F481" s="54"/>
      <c r="G481" s="54"/>
      <c r="H481" s="54"/>
      <c r="I481" s="99"/>
      <c r="J481" s="99"/>
      <c r="K481" s="99"/>
      <c r="L481" s="54"/>
      <c r="M481" s="54"/>
      <c r="N481" s="54"/>
      <c r="O481" s="54"/>
      <c r="P481" s="54"/>
      <c r="Q481" s="54"/>
      <c r="R481" s="54"/>
      <c r="AF481" s="54"/>
    </row>
    <row r="482" spans="4:32">
      <c r="D482" s="54"/>
      <c r="E482" s="54"/>
      <c r="F482" s="54"/>
      <c r="G482" s="54"/>
      <c r="H482" s="54"/>
      <c r="I482" s="99"/>
      <c r="J482" s="99"/>
      <c r="K482" s="99"/>
      <c r="L482" s="54"/>
      <c r="M482" s="54"/>
      <c r="N482" s="54"/>
      <c r="O482" s="54"/>
      <c r="P482" s="54"/>
      <c r="Q482" s="54"/>
      <c r="R482" s="54"/>
      <c r="AF482" s="54"/>
    </row>
    <row r="483" spans="4:32">
      <c r="D483" s="54"/>
      <c r="E483" s="54"/>
      <c r="F483" s="54"/>
      <c r="G483" s="54"/>
      <c r="H483" s="54"/>
      <c r="I483" s="99"/>
      <c r="J483" s="99"/>
      <c r="K483" s="99"/>
      <c r="L483" s="54"/>
      <c r="M483" s="54"/>
      <c r="N483" s="54"/>
      <c r="O483" s="54"/>
      <c r="P483" s="54"/>
      <c r="Q483" s="54"/>
      <c r="R483" s="54"/>
      <c r="AF483" s="54"/>
    </row>
    <row r="484" spans="4:32">
      <c r="D484" s="54"/>
      <c r="E484" s="54"/>
      <c r="F484" s="54"/>
      <c r="G484" s="54"/>
      <c r="H484" s="54"/>
      <c r="I484" s="99"/>
      <c r="J484" s="99"/>
      <c r="K484" s="99"/>
      <c r="L484" s="54"/>
      <c r="M484" s="54"/>
      <c r="N484" s="54"/>
      <c r="O484" s="54"/>
      <c r="P484" s="54"/>
      <c r="Q484" s="54"/>
      <c r="R484" s="54"/>
      <c r="AF484" s="54"/>
    </row>
    <row r="485" spans="4:32">
      <c r="D485" s="54"/>
      <c r="E485" s="54"/>
      <c r="F485" s="54"/>
      <c r="G485" s="54"/>
      <c r="H485" s="54"/>
      <c r="I485" s="99"/>
      <c r="J485" s="99"/>
      <c r="K485" s="99"/>
      <c r="L485" s="54"/>
      <c r="M485" s="54"/>
      <c r="N485" s="54"/>
      <c r="O485" s="54"/>
      <c r="P485" s="54"/>
      <c r="Q485" s="54"/>
      <c r="R485" s="54"/>
      <c r="AF485" s="54"/>
    </row>
    <row r="486" spans="4:32">
      <c r="D486" s="54"/>
      <c r="E486" s="54"/>
      <c r="F486" s="54"/>
      <c r="G486" s="54"/>
      <c r="H486" s="54"/>
      <c r="I486" s="99"/>
      <c r="J486" s="99"/>
      <c r="K486" s="99"/>
      <c r="L486" s="54"/>
      <c r="M486" s="54"/>
      <c r="N486" s="54"/>
      <c r="O486" s="54"/>
      <c r="P486" s="54"/>
      <c r="Q486" s="54"/>
      <c r="R486" s="54"/>
      <c r="AF486" s="54"/>
    </row>
    <row r="487" spans="4:32">
      <c r="D487" s="54"/>
      <c r="E487" s="54"/>
      <c r="F487" s="54"/>
      <c r="G487" s="54"/>
      <c r="H487" s="54"/>
      <c r="I487" s="99"/>
      <c r="J487" s="99"/>
      <c r="K487" s="99"/>
      <c r="L487" s="54"/>
      <c r="M487" s="54"/>
      <c r="N487" s="54"/>
      <c r="O487" s="54"/>
      <c r="P487" s="54"/>
      <c r="Q487" s="54"/>
      <c r="R487" s="54"/>
      <c r="AF487" s="54"/>
    </row>
    <row r="488" spans="4:32">
      <c r="D488" s="54"/>
      <c r="E488" s="54"/>
      <c r="F488" s="54"/>
      <c r="G488" s="54"/>
      <c r="H488" s="54"/>
      <c r="I488" s="99"/>
      <c r="J488" s="99"/>
      <c r="K488" s="99"/>
      <c r="L488" s="54"/>
      <c r="M488" s="54"/>
      <c r="N488" s="54"/>
      <c r="O488" s="54"/>
      <c r="P488" s="54"/>
      <c r="Q488" s="54"/>
      <c r="R488" s="54"/>
      <c r="AF488" s="54"/>
    </row>
    <row r="489" spans="4:32">
      <c r="D489" s="54"/>
      <c r="E489" s="54"/>
      <c r="F489" s="54"/>
      <c r="G489" s="54"/>
      <c r="H489" s="54"/>
      <c r="I489" s="99"/>
      <c r="J489" s="99"/>
      <c r="K489" s="99"/>
      <c r="L489" s="54"/>
      <c r="M489" s="54"/>
      <c r="N489" s="54"/>
      <c r="O489" s="54"/>
      <c r="P489" s="54"/>
      <c r="Q489" s="54"/>
      <c r="R489" s="54"/>
      <c r="AF489" s="54"/>
    </row>
    <row r="490" spans="4:32">
      <c r="D490" s="54"/>
      <c r="E490" s="54"/>
      <c r="F490" s="54"/>
      <c r="G490" s="54"/>
      <c r="H490" s="54"/>
      <c r="I490" s="99"/>
      <c r="J490" s="99"/>
      <c r="K490" s="99"/>
      <c r="L490" s="54"/>
      <c r="M490" s="54"/>
      <c r="N490" s="54"/>
      <c r="O490" s="54"/>
      <c r="P490" s="54"/>
      <c r="Q490" s="54"/>
      <c r="R490" s="54"/>
      <c r="AF490" s="54"/>
    </row>
    <row r="491" spans="4:32">
      <c r="D491" s="54"/>
      <c r="E491" s="54"/>
      <c r="F491" s="54"/>
      <c r="G491" s="54"/>
      <c r="H491" s="54"/>
      <c r="I491" s="99"/>
      <c r="J491" s="99"/>
      <c r="K491" s="99"/>
      <c r="L491" s="54"/>
      <c r="M491" s="54"/>
      <c r="N491" s="54"/>
      <c r="O491" s="54"/>
      <c r="P491" s="54"/>
      <c r="Q491" s="54"/>
      <c r="R491" s="54"/>
      <c r="AF491" s="54"/>
    </row>
    <row r="492" spans="4:32">
      <c r="D492" s="54"/>
      <c r="E492" s="54"/>
      <c r="F492" s="54"/>
      <c r="G492" s="54"/>
      <c r="H492" s="54"/>
      <c r="I492" s="99"/>
      <c r="J492" s="99"/>
      <c r="K492" s="99"/>
      <c r="L492" s="54"/>
      <c r="M492" s="54"/>
      <c r="N492" s="54"/>
      <c r="O492" s="54"/>
      <c r="P492" s="54"/>
      <c r="Q492" s="54"/>
      <c r="R492" s="54"/>
      <c r="AF492" s="54"/>
    </row>
    <row r="493" spans="4:32">
      <c r="D493" s="54"/>
      <c r="E493" s="54"/>
      <c r="F493" s="54"/>
      <c r="G493" s="54"/>
      <c r="H493" s="54"/>
      <c r="I493" s="99"/>
      <c r="J493" s="99"/>
      <c r="K493" s="99"/>
      <c r="L493" s="54"/>
      <c r="M493" s="54"/>
      <c r="N493" s="54"/>
      <c r="O493" s="54"/>
      <c r="P493" s="54"/>
      <c r="Q493" s="54"/>
      <c r="R493" s="54"/>
      <c r="AF493" s="54"/>
    </row>
    <row r="494" spans="4:32">
      <c r="D494" s="54"/>
      <c r="E494" s="54"/>
      <c r="F494" s="54"/>
      <c r="G494" s="54"/>
      <c r="H494" s="54"/>
      <c r="I494" s="99"/>
      <c r="J494" s="99"/>
      <c r="K494" s="99"/>
      <c r="L494" s="54"/>
      <c r="M494" s="54"/>
      <c r="N494" s="54"/>
      <c r="O494" s="54"/>
      <c r="P494" s="54"/>
      <c r="Q494" s="54"/>
      <c r="R494" s="54"/>
      <c r="AF494" s="54"/>
    </row>
    <row r="495" spans="4:32">
      <c r="D495" s="54"/>
      <c r="E495" s="54"/>
      <c r="F495" s="54"/>
      <c r="G495" s="54"/>
      <c r="H495" s="54"/>
      <c r="I495" s="99"/>
      <c r="J495" s="99"/>
      <c r="K495" s="99"/>
      <c r="L495" s="54"/>
      <c r="M495" s="54"/>
      <c r="N495" s="54"/>
      <c r="O495" s="54"/>
      <c r="P495" s="54"/>
      <c r="Q495" s="54"/>
      <c r="R495" s="54"/>
      <c r="AF495" s="54"/>
    </row>
    <row r="496" spans="4:32">
      <c r="D496" s="54"/>
      <c r="E496" s="54"/>
      <c r="F496" s="54"/>
      <c r="G496" s="54"/>
      <c r="H496" s="54"/>
      <c r="I496" s="99"/>
      <c r="J496" s="99"/>
      <c r="K496" s="99"/>
      <c r="L496" s="54"/>
      <c r="M496" s="54"/>
      <c r="N496" s="54"/>
      <c r="O496" s="54"/>
      <c r="P496" s="54"/>
      <c r="Q496" s="54"/>
      <c r="R496" s="54"/>
      <c r="AF496" s="54"/>
    </row>
    <row r="497" spans="4:32">
      <c r="D497" s="54"/>
      <c r="E497" s="54"/>
      <c r="F497" s="54"/>
      <c r="G497" s="54"/>
      <c r="H497" s="54"/>
      <c r="I497" s="99"/>
      <c r="J497" s="99"/>
      <c r="K497" s="99"/>
      <c r="L497" s="54"/>
      <c r="M497" s="54"/>
      <c r="N497" s="54"/>
      <c r="O497" s="54"/>
      <c r="P497" s="54"/>
      <c r="Q497" s="54"/>
      <c r="R497" s="54"/>
      <c r="AF497" s="54"/>
    </row>
    <row r="498" spans="4:32">
      <c r="D498" s="54"/>
      <c r="E498" s="54"/>
      <c r="F498" s="54"/>
      <c r="G498" s="54"/>
      <c r="H498" s="54"/>
      <c r="I498" s="99"/>
      <c r="J498" s="99"/>
      <c r="K498" s="99"/>
      <c r="L498" s="54"/>
      <c r="M498" s="54"/>
      <c r="N498" s="54"/>
      <c r="O498" s="54"/>
      <c r="P498" s="54"/>
      <c r="Q498" s="54"/>
      <c r="R498" s="54"/>
      <c r="AF498" s="54"/>
    </row>
    <row r="499" spans="4:32">
      <c r="D499" s="54"/>
      <c r="E499" s="54"/>
      <c r="F499" s="54"/>
      <c r="G499" s="54"/>
      <c r="H499" s="54"/>
      <c r="I499" s="99"/>
      <c r="J499" s="99"/>
      <c r="K499" s="99"/>
      <c r="L499" s="54"/>
      <c r="M499" s="54"/>
      <c r="N499" s="54"/>
      <c r="O499" s="54"/>
      <c r="P499" s="54"/>
      <c r="Q499" s="54"/>
      <c r="R499" s="54"/>
      <c r="AF499" s="54"/>
    </row>
    <row r="500" spans="4:32">
      <c r="D500" s="54"/>
      <c r="E500" s="54"/>
      <c r="F500" s="54"/>
      <c r="G500" s="54"/>
      <c r="H500" s="54"/>
      <c r="I500" s="99"/>
      <c r="J500" s="99"/>
      <c r="K500" s="99"/>
      <c r="L500" s="54"/>
      <c r="M500" s="54"/>
      <c r="N500" s="54"/>
      <c r="O500" s="54"/>
      <c r="P500" s="54"/>
      <c r="Q500" s="54"/>
      <c r="R500" s="54"/>
      <c r="AF500" s="54"/>
    </row>
    <row r="501" spans="4:32">
      <c r="D501" s="54"/>
      <c r="E501" s="54"/>
      <c r="F501" s="54"/>
      <c r="G501" s="54"/>
      <c r="H501" s="54"/>
      <c r="I501" s="99"/>
      <c r="J501" s="99"/>
      <c r="K501" s="99"/>
      <c r="L501" s="54"/>
      <c r="M501" s="54"/>
      <c r="N501" s="54"/>
      <c r="O501" s="54"/>
      <c r="P501" s="54"/>
      <c r="Q501" s="54"/>
      <c r="R501" s="54"/>
      <c r="AF501" s="54"/>
    </row>
    <row r="502" spans="4:32">
      <c r="D502" s="54"/>
      <c r="E502" s="54"/>
      <c r="F502" s="54"/>
      <c r="G502" s="54"/>
      <c r="H502" s="54"/>
      <c r="I502" s="99"/>
      <c r="J502" s="99"/>
      <c r="K502" s="99"/>
      <c r="L502" s="54"/>
      <c r="M502" s="54"/>
      <c r="N502" s="54"/>
      <c r="O502" s="54"/>
      <c r="P502" s="54"/>
      <c r="Q502" s="54"/>
      <c r="R502" s="54"/>
      <c r="AF502" s="54"/>
    </row>
    <row r="503" spans="4:32">
      <c r="D503" s="54"/>
      <c r="E503" s="54"/>
      <c r="F503" s="54"/>
      <c r="G503" s="54"/>
      <c r="H503" s="54"/>
      <c r="I503" s="99"/>
      <c r="J503" s="99"/>
      <c r="K503" s="99"/>
      <c r="L503" s="54"/>
      <c r="M503" s="54"/>
      <c r="N503" s="54"/>
      <c r="O503" s="54"/>
      <c r="P503" s="54"/>
      <c r="Q503" s="54"/>
      <c r="R503" s="54"/>
      <c r="AF503" s="54"/>
    </row>
    <row r="504" spans="4:32">
      <c r="D504" s="54"/>
      <c r="E504" s="54"/>
      <c r="F504" s="54"/>
      <c r="G504" s="54"/>
      <c r="H504" s="54"/>
      <c r="I504" s="99"/>
      <c r="J504" s="99"/>
      <c r="K504" s="99"/>
      <c r="L504" s="54"/>
      <c r="M504" s="54"/>
      <c r="N504" s="54"/>
      <c r="O504" s="54"/>
      <c r="P504" s="54"/>
      <c r="Q504" s="54"/>
      <c r="R504" s="54"/>
      <c r="AF504" s="54"/>
    </row>
    <row r="505" spans="4:32">
      <c r="D505" s="54"/>
      <c r="E505" s="54"/>
      <c r="F505" s="54"/>
      <c r="G505" s="54"/>
      <c r="H505" s="54"/>
      <c r="I505" s="99"/>
      <c r="J505" s="99"/>
      <c r="K505" s="99"/>
      <c r="L505" s="54"/>
      <c r="M505" s="54"/>
      <c r="N505" s="54"/>
      <c r="O505" s="54"/>
      <c r="P505" s="54"/>
      <c r="Q505" s="54"/>
      <c r="R505" s="54"/>
      <c r="AF505" s="54"/>
    </row>
    <row r="506" spans="4:32">
      <c r="D506" s="54"/>
      <c r="E506" s="54"/>
      <c r="F506" s="54"/>
      <c r="G506" s="54"/>
      <c r="H506" s="54"/>
      <c r="I506" s="99"/>
      <c r="J506" s="99"/>
      <c r="K506" s="99"/>
      <c r="L506" s="54"/>
      <c r="M506" s="54"/>
      <c r="N506" s="54"/>
      <c r="O506" s="54"/>
      <c r="P506" s="54"/>
      <c r="Q506" s="54"/>
      <c r="R506" s="54"/>
      <c r="AF506" s="54"/>
    </row>
    <row r="507" spans="4:32">
      <c r="D507" s="54"/>
      <c r="E507" s="54"/>
      <c r="F507" s="54"/>
      <c r="G507" s="54"/>
      <c r="H507" s="54"/>
      <c r="I507" s="99"/>
      <c r="J507" s="99"/>
      <c r="K507" s="99"/>
      <c r="L507" s="54"/>
      <c r="M507" s="54"/>
      <c r="N507" s="54"/>
      <c r="O507" s="54"/>
      <c r="P507" s="54"/>
      <c r="Q507" s="54"/>
      <c r="R507" s="54"/>
      <c r="AF507" s="54"/>
    </row>
    <row r="508" spans="4:32">
      <c r="D508" s="54"/>
      <c r="E508" s="54"/>
      <c r="F508" s="54"/>
      <c r="G508" s="54"/>
      <c r="H508" s="54"/>
      <c r="I508" s="99"/>
      <c r="J508" s="99"/>
      <c r="K508" s="99"/>
      <c r="L508" s="54"/>
      <c r="M508" s="54"/>
      <c r="N508" s="54"/>
      <c r="O508" s="54"/>
      <c r="P508" s="54"/>
      <c r="Q508" s="54"/>
      <c r="R508" s="54"/>
      <c r="AF508" s="54"/>
    </row>
    <row r="509" spans="4:32">
      <c r="D509" s="54"/>
      <c r="E509" s="54"/>
      <c r="F509" s="54"/>
      <c r="G509" s="54"/>
      <c r="H509" s="54"/>
      <c r="I509" s="99"/>
      <c r="J509" s="99"/>
      <c r="K509" s="99"/>
      <c r="L509" s="54"/>
      <c r="M509" s="54"/>
      <c r="N509" s="54"/>
      <c r="O509" s="54"/>
      <c r="P509" s="54"/>
      <c r="Q509" s="54"/>
      <c r="R509" s="54"/>
      <c r="AF509" s="54"/>
    </row>
    <row r="510" spans="4:32">
      <c r="D510" s="54"/>
      <c r="E510" s="54"/>
      <c r="F510" s="54"/>
      <c r="G510" s="54"/>
      <c r="H510" s="54"/>
      <c r="I510" s="99"/>
      <c r="J510" s="99"/>
      <c r="K510" s="99"/>
      <c r="L510" s="54"/>
      <c r="M510" s="54"/>
      <c r="N510" s="54"/>
      <c r="O510" s="54"/>
      <c r="P510" s="54"/>
      <c r="Q510" s="54"/>
      <c r="R510" s="54"/>
      <c r="AF510" s="54"/>
    </row>
    <row r="511" spans="4:32">
      <c r="D511" s="54"/>
      <c r="E511" s="54"/>
      <c r="F511" s="54"/>
      <c r="G511" s="54"/>
      <c r="H511" s="54"/>
      <c r="I511" s="99"/>
      <c r="J511" s="99"/>
      <c r="K511" s="99"/>
      <c r="L511" s="54"/>
      <c r="M511" s="54"/>
      <c r="N511" s="54"/>
      <c r="O511" s="54"/>
      <c r="P511" s="54"/>
      <c r="Q511" s="54"/>
      <c r="R511" s="54"/>
      <c r="AF511" s="54"/>
    </row>
    <row r="512" spans="4:32">
      <c r="D512" s="54"/>
      <c r="E512" s="54"/>
      <c r="F512" s="54"/>
      <c r="G512" s="54"/>
      <c r="H512" s="54"/>
      <c r="I512" s="99"/>
      <c r="J512" s="99"/>
      <c r="K512" s="99"/>
      <c r="L512" s="54"/>
      <c r="M512" s="54"/>
      <c r="N512" s="54"/>
      <c r="O512" s="54"/>
      <c r="P512" s="54"/>
      <c r="Q512" s="54"/>
      <c r="R512" s="54"/>
      <c r="AF512" s="54"/>
    </row>
    <row r="513" spans="4:32">
      <c r="D513" s="54"/>
      <c r="E513" s="54"/>
      <c r="F513" s="54"/>
      <c r="G513" s="54"/>
      <c r="H513" s="54"/>
      <c r="I513" s="99"/>
      <c r="J513" s="99"/>
      <c r="K513" s="99"/>
      <c r="L513" s="54"/>
      <c r="M513" s="54"/>
      <c r="N513" s="54"/>
      <c r="O513" s="54"/>
      <c r="P513" s="54"/>
      <c r="Q513" s="54"/>
      <c r="R513" s="54"/>
      <c r="AF513" s="54"/>
    </row>
    <row r="514" spans="4:32">
      <c r="D514" s="54"/>
      <c r="E514" s="54"/>
      <c r="F514" s="54"/>
      <c r="G514" s="54"/>
      <c r="H514" s="54"/>
      <c r="I514" s="99"/>
      <c r="J514" s="99"/>
      <c r="K514" s="99"/>
      <c r="L514" s="54"/>
      <c r="M514" s="54"/>
      <c r="N514" s="54"/>
      <c r="O514" s="54"/>
      <c r="P514" s="54"/>
      <c r="Q514" s="54"/>
      <c r="R514" s="54"/>
      <c r="AF514" s="54"/>
    </row>
    <row r="515" spans="4:32">
      <c r="D515" s="54"/>
      <c r="E515" s="54"/>
      <c r="F515" s="54"/>
      <c r="G515" s="54"/>
      <c r="H515" s="54"/>
      <c r="I515" s="99"/>
      <c r="J515" s="99"/>
      <c r="K515" s="99"/>
      <c r="L515" s="54"/>
      <c r="M515" s="54"/>
      <c r="N515" s="54"/>
      <c r="O515" s="54"/>
      <c r="P515" s="54"/>
      <c r="Q515" s="54"/>
      <c r="R515" s="54"/>
      <c r="AF515" s="54"/>
    </row>
    <row r="516" spans="4:32">
      <c r="D516" s="54"/>
      <c r="E516" s="54"/>
      <c r="F516" s="54"/>
      <c r="G516" s="54"/>
      <c r="H516" s="54"/>
      <c r="I516" s="99"/>
      <c r="J516" s="99"/>
      <c r="K516" s="99"/>
      <c r="L516" s="54"/>
      <c r="M516" s="54"/>
      <c r="N516" s="54"/>
      <c r="O516" s="54"/>
      <c r="P516" s="54"/>
      <c r="Q516" s="54"/>
      <c r="R516" s="54"/>
      <c r="AF516" s="54"/>
    </row>
    <row r="517" spans="4:32">
      <c r="D517" s="54"/>
      <c r="E517" s="54"/>
      <c r="F517" s="54"/>
      <c r="G517" s="54"/>
      <c r="H517" s="54"/>
      <c r="I517" s="99"/>
      <c r="J517" s="99"/>
      <c r="K517" s="99"/>
      <c r="L517" s="54"/>
      <c r="M517" s="54"/>
      <c r="N517" s="54"/>
      <c r="O517" s="54"/>
      <c r="P517" s="54"/>
      <c r="Q517" s="54"/>
      <c r="R517" s="54"/>
      <c r="AF517" s="54"/>
    </row>
    <row r="518" spans="4:32">
      <c r="D518" s="54"/>
      <c r="E518" s="54"/>
      <c r="F518" s="54"/>
      <c r="G518" s="54"/>
      <c r="H518" s="54"/>
      <c r="I518" s="99"/>
      <c r="J518" s="99"/>
      <c r="K518" s="99"/>
      <c r="L518" s="54"/>
      <c r="M518" s="54"/>
      <c r="N518" s="54"/>
      <c r="O518" s="54"/>
      <c r="P518" s="54"/>
      <c r="Q518" s="54"/>
      <c r="R518" s="54"/>
      <c r="AF518" s="54"/>
    </row>
    <row r="519" spans="4:32">
      <c r="D519" s="54"/>
      <c r="E519" s="54"/>
      <c r="F519" s="54"/>
      <c r="G519" s="54"/>
      <c r="H519" s="54"/>
      <c r="I519" s="99"/>
      <c r="J519" s="99"/>
      <c r="K519" s="99"/>
      <c r="L519" s="54"/>
      <c r="M519" s="54"/>
      <c r="N519" s="54"/>
      <c r="O519" s="54"/>
      <c r="P519" s="54"/>
      <c r="Q519" s="54"/>
      <c r="R519" s="54"/>
      <c r="AF519" s="54"/>
    </row>
    <row r="520" spans="4:32">
      <c r="D520" s="54"/>
      <c r="E520" s="54"/>
      <c r="F520" s="54"/>
      <c r="G520" s="54"/>
      <c r="H520" s="54"/>
      <c r="I520" s="99"/>
      <c r="J520" s="99"/>
      <c r="K520" s="99"/>
      <c r="L520" s="54"/>
      <c r="M520" s="54"/>
      <c r="N520" s="54"/>
      <c r="O520" s="54"/>
      <c r="P520" s="54"/>
      <c r="Q520" s="54"/>
      <c r="R520" s="54"/>
      <c r="AF520" s="54"/>
    </row>
    <row r="521" spans="4:32">
      <c r="D521" s="54"/>
      <c r="E521" s="54"/>
      <c r="F521" s="54"/>
      <c r="G521" s="54"/>
      <c r="H521" s="54"/>
      <c r="I521" s="99"/>
      <c r="J521" s="99"/>
      <c r="K521" s="99"/>
      <c r="L521" s="54"/>
      <c r="M521" s="54"/>
      <c r="N521" s="54"/>
      <c r="O521" s="54"/>
      <c r="P521" s="54"/>
      <c r="Q521" s="54"/>
      <c r="R521" s="54"/>
      <c r="AF521" s="54"/>
    </row>
    <row r="522" spans="4:32">
      <c r="D522" s="54"/>
      <c r="E522" s="54"/>
      <c r="F522" s="54"/>
      <c r="G522" s="54"/>
      <c r="H522" s="54"/>
      <c r="I522" s="99"/>
      <c r="J522" s="99"/>
      <c r="K522" s="99"/>
      <c r="L522" s="54"/>
      <c r="M522" s="54"/>
      <c r="N522" s="54"/>
      <c r="O522" s="54"/>
      <c r="P522" s="54"/>
      <c r="Q522" s="54"/>
      <c r="R522" s="54"/>
      <c r="AF522" s="54"/>
    </row>
    <row r="523" spans="4:32">
      <c r="D523" s="54"/>
      <c r="E523" s="54"/>
      <c r="F523" s="54"/>
      <c r="G523" s="54"/>
      <c r="H523" s="54"/>
      <c r="I523" s="99"/>
      <c r="J523" s="99"/>
      <c r="K523" s="99"/>
      <c r="L523" s="54"/>
      <c r="M523" s="54"/>
      <c r="N523" s="54"/>
      <c r="O523" s="54"/>
      <c r="P523" s="54"/>
      <c r="Q523" s="54"/>
      <c r="R523" s="54"/>
      <c r="AF523" s="54"/>
    </row>
    <row r="524" spans="4:32">
      <c r="D524" s="54"/>
      <c r="E524" s="54"/>
      <c r="F524" s="54"/>
      <c r="G524" s="54"/>
      <c r="H524" s="54"/>
      <c r="I524" s="99"/>
      <c r="J524" s="99"/>
      <c r="K524" s="99"/>
      <c r="L524" s="54"/>
      <c r="M524" s="54"/>
      <c r="N524" s="54"/>
      <c r="O524" s="54"/>
      <c r="P524" s="54"/>
      <c r="Q524" s="54"/>
      <c r="R524" s="54"/>
      <c r="AF524" s="54"/>
    </row>
    <row r="525" spans="4:32">
      <c r="D525" s="54"/>
      <c r="E525" s="54"/>
      <c r="F525" s="54"/>
      <c r="G525" s="54"/>
      <c r="H525" s="54"/>
      <c r="I525" s="99"/>
      <c r="J525" s="99"/>
      <c r="K525" s="99"/>
      <c r="L525" s="54"/>
      <c r="M525" s="54"/>
      <c r="N525" s="54"/>
      <c r="O525" s="54"/>
      <c r="P525" s="54"/>
      <c r="Q525" s="54"/>
      <c r="R525" s="54"/>
      <c r="AF525" s="54"/>
    </row>
    <row r="526" spans="4:32">
      <c r="D526" s="54"/>
      <c r="E526" s="54"/>
      <c r="F526" s="54"/>
      <c r="G526" s="54"/>
      <c r="H526" s="54"/>
      <c r="I526" s="99"/>
      <c r="J526" s="99"/>
      <c r="K526" s="99"/>
      <c r="L526" s="54"/>
      <c r="M526" s="54"/>
      <c r="N526" s="54"/>
      <c r="O526" s="54"/>
      <c r="P526" s="54"/>
      <c r="Q526" s="54"/>
      <c r="R526" s="54"/>
      <c r="AF526" s="54"/>
    </row>
    <row r="527" spans="4:32">
      <c r="D527" s="54"/>
      <c r="E527" s="54"/>
      <c r="F527" s="54"/>
      <c r="G527" s="54"/>
      <c r="H527" s="54"/>
      <c r="I527" s="99"/>
      <c r="J527" s="99"/>
      <c r="K527" s="99"/>
      <c r="L527" s="54"/>
      <c r="M527" s="54"/>
      <c r="N527" s="54"/>
      <c r="O527" s="54"/>
      <c r="P527" s="54"/>
      <c r="Q527" s="54"/>
      <c r="R527" s="54"/>
      <c r="AF527" s="54"/>
    </row>
    <row r="528" spans="4:32">
      <c r="D528" s="54"/>
      <c r="E528" s="54"/>
      <c r="F528" s="54"/>
      <c r="G528" s="54"/>
      <c r="H528" s="54"/>
      <c r="I528" s="99"/>
      <c r="J528" s="99"/>
      <c r="K528" s="99"/>
      <c r="L528" s="54"/>
      <c r="M528" s="54"/>
      <c r="N528" s="54"/>
      <c r="O528" s="54"/>
      <c r="P528" s="54"/>
      <c r="Q528" s="54"/>
      <c r="R528" s="54"/>
      <c r="AF528" s="54"/>
    </row>
    <row r="529" spans="4:32">
      <c r="D529" s="54"/>
      <c r="E529" s="54"/>
      <c r="F529" s="54"/>
      <c r="G529" s="54"/>
      <c r="H529" s="54"/>
      <c r="I529" s="99"/>
      <c r="J529" s="99"/>
      <c r="K529" s="99"/>
      <c r="L529" s="54"/>
      <c r="M529" s="54"/>
      <c r="N529" s="54"/>
      <c r="O529" s="54"/>
      <c r="P529" s="54"/>
      <c r="Q529" s="54"/>
      <c r="R529" s="54"/>
      <c r="AF529" s="54"/>
    </row>
    <row r="530" spans="4:32">
      <c r="D530" s="54"/>
      <c r="E530" s="54"/>
      <c r="F530" s="54"/>
      <c r="G530" s="54"/>
      <c r="H530" s="54"/>
      <c r="I530" s="99"/>
      <c r="J530" s="99"/>
      <c r="K530" s="99"/>
      <c r="L530" s="54"/>
      <c r="M530" s="54"/>
      <c r="N530" s="54"/>
      <c r="O530" s="54"/>
      <c r="P530" s="54"/>
      <c r="Q530" s="54"/>
      <c r="R530" s="54"/>
      <c r="AF530" s="54"/>
    </row>
    <row r="531" spans="4:32">
      <c r="D531" s="54"/>
      <c r="E531" s="54"/>
      <c r="F531" s="54"/>
      <c r="G531" s="54"/>
      <c r="H531" s="54"/>
      <c r="I531" s="99"/>
      <c r="J531" s="99"/>
      <c r="K531" s="99"/>
      <c r="L531" s="54"/>
      <c r="M531" s="54"/>
      <c r="N531" s="54"/>
      <c r="O531" s="54"/>
      <c r="P531" s="54"/>
      <c r="Q531" s="54"/>
      <c r="R531" s="54"/>
      <c r="AF531" s="54"/>
    </row>
    <row r="532" spans="4:32">
      <c r="D532" s="54"/>
      <c r="E532" s="54"/>
      <c r="F532" s="54"/>
      <c r="G532" s="54"/>
      <c r="H532" s="54"/>
      <c r="I532" s="99"/>
      <c r="J532" s="99"/>
      <c r="K532" s="99"/>
      <c r="L532" s="54"/>
      <c r="M532" s="54"/>
      <c r="N532" s="54"/>
      <c r="O532" s="54"/>
      <c r="P532" s="54"/>
      <c r="Q532" s="54"/>
      <c r="R532" s="54"/>
      <c r="AF532" s="54"/>
    </row>
    <row r="533" spans="4:32">
      <c r="D533" s="54"/>
      <c r="E533" s="54"/>
      <c r="F533" s="54"/>
      <c r="G533" s="54"/>
      <c r="H533" s="54"/>
      <c r="I533" s="99"/>
      <c r="J533" s="99"/>
      <c r="K533" s="99"/>
      <c r="L533" s="54"/>
      <c r="M533" s="54"/>
      <c r="N533" s="54"/>
      <c r="O533" s="54"/>
      <c r="P533" s="54"/>
      <c r="Q533" s="54"/>
      <c r="R533" s="54"/>
      <c r="AF533" s="54"/>
    </row>
    <row r="534" spans="4:32">
      <c r="D534" s="54"/>
      <c r="E534" s="54"/>
      <c r="F534" s="54"/>
      <c r="G534" s="54"/>
      <c r="H534" s="54"/>
      <c r="I534" s="99"/>
      <c r="J534" s="99"/>
      <c r="K534" s="99"/>
      <c r="L534" s="54"/>
      <c r="M534" s="54"/>
      <c r="N534" s="54"/>
      <c r="O534" s="54"/>
      <c r="P534" s="54"/>
      <c r="Q534" s="54"/>
      <c r="R534" s="54"/>
      <c r="AF534" s="54"/>
    </row>
    <row r="535" spans="4:32">
      <c r="D535" s="54"/>
      <c r="E535" s="54"/>
      <c r="F535" s="54"/>
      <c r="G535" s="54"/>
      <c r="H535" s="54"/>
      <c r="I535" s="99"/>
      <c r="J535" s="99"/>
      <c r="K535" s="99"/>
      <c r="L535" s="54"/>
      <c r="M535" s="54"/>
      <c r="N535" s="54"/>
      <c r="O535" s="54"/>
      <c r="P535" s="54"/>
      <c r="Q535" s="54"/>
      <c r="R535" s="54"/>
      <c r="AF535" s="54"/>
    </row>
    <row r="536" spans="4:32">
      <c r="D536" s="54"/>
      <c r="E536" s="54"/>
      <c r="F536" s="54"/>
      <c r="G536" s="54"/>
      <c r="H536" s="54"/>
      <c r="I536" s="99"/>
      <c r="J536" s="99"/>
      <c r="K536" s="99"/>
      <c r="L536" s="54"/>
      <c r="M536" s="54"/>
      <c r="N536" s="54"/>
      <c r="O536" s="54"/>
      <c r="P536" s="54"/>
      <c r="Q536" s="54"/>
      <c r="R536" s="54"/>
      <c r="AF536" s="54"/>
    </row>
    <row r="537" spans="4:32">
      <c r="D537" s="54"/>
      <c r="E537" s="54"/>
      <c r="F537" s="54"/>
      <c r="G537" s="54"/>
      <c r="H537" s="54"/>
      <c r="I537" s="99"/>
      <c r="J537" s="99"/>
      <c r="K537" s="99"/>
      <c r="L537" s="54"/>
      <c r="M537" s="54"/>
      <c r="N537" s="54"/>
      <c r="O537" s="54"/>
      <c r="P537" s="54"/>
      <c r="Q537" s="54"/>
      <c r="R537" s="54"/>
      <c r="AF537" s="54"/>
    </row>
    <row r="538" spans="4:32">
      <c r="D538" s="54"/>
      <c r="E538" s="54"/>
      <c r="F538" s="54"/>
      <c r="G538" s="54"/>
      <c r="H538" s="54"/>
      <c r="I538" s="99"/>
      <c r="J538" s="99"/>
      <c r="K538" s="99"/>
      <c r="L538" s="54"/>
      <c r="M538" s="54"/>
      <c r="N538" s="54"/>
      <c r="O538" s="54"/>
      <c r="P538" s="54"/>
      <c r="Q538" s="54"/>
      <c r="R538" s="54"/>
      <c r="AF538" s="54"/>
    </row>
    <row r="539" spans="4:32">
      <c r="D539" s="54"/>
      <c r="E539" s="54"/>
      <c r="F539" s="54"/>
      <c r="G539" s="54"/>
      <c r="H539" s="54"/>
      <c r="I539" s="99"/>
      <c r="J539" s="99"/>
      <c r="K539" s="99"/>
      <c r="L539" s="54"/>
      <c r="M539" s="54"/>
      <c r="N539" s="54"/>
      <c r="O539" s="54"/>
      <c r="P539" s="54"/>
      <c r="Q539" s="54"/>
      <c r="R539" s="54"/>
      <c r="AF539" s="54"/>
    </row>
    <row r="540" spans="4:32">
      <c r="D540" s="54"/>
      <c r="E540" s="54"/>
      <c r="F540" s="54"/>
      <c r="G540" s="54"/>
      <c r="H540" s="54"/>
      <c r="I540" s="99"/>
      <c r="J540" s="99"/>
      <c r="K540" s="99"/>
      <c r="L540" s="54"/>
      <c r="M540" s="54"/>
      <c r="N540" s="54"/>
      <c r="O540" s="54"/>
      <c r="P540" s="54"/>
      <c r="Q540" s="54"/>
      <c r="R540" s="54"/>
      <c r="AF540" s="54"/>
    </row>
    <row r="541" spans="4:32">
      <c r="D541" s="54"/>
      <c r="E541" s="54"/>
      <c r="F541" s="54"/>
      <c r="G541" s="54"/>
      <c r="H541" s="54"/>
      <c r="I541" s="99"/>
      <c r="J541" s="99"/>
      <c r="K541" s="99"/>
      <c r="L541" s="54"/>
      <c r="M541" s="54"/>
      <c r="N541" s="54"/>
      <c r="O541" s="54"/>
      <c r="P541" s="54"/>
      <c r="Q541" s="54"/>
      <c r="R541" s="54"/>
      <c r="AF541" s="54"/>
    </row>
    <row r="542" spans="4:32">
      <c r="D542" s="54"/>
      <c r="E542" s="54"/>
      <c r="F542" s="54"/>
      <c r="G542" s="54"/>
      <c r="H542" s="54"/>
      <c r="I542" s="54"/>
      <c r="J542" s="54"/>
      <c r="K542" s="99"/>
      <c r="L542" s="54"/>
      <c r="M542" s="54"/>
      <c r="N542" s="54"/>
      <c r="O542" s="54"/>
      <c r="P542" s="54"/>
      <c r="Q542" s="54"/>
      <c r="R542" s="54"/>
      <c r="AF542" s="54"/>
    </row>
    <row r="543" spans="4:32">
      <c r="D543" s="54"/>
      <c r="E543" s="54"/>
      <c r="F543" s="54"/>
      <c r="G543" s="54"/>
      <c r="H543" s="54"/>
      <c r="I543" s="54"/>
      <c r="J543" s="54"/>
      <c r="K543" s="99"/>
      <c r="L543" s="54"/>
      <c r="M543" s="54"/>
      <c r="N543" s="54"/>
      <c r="O543" s="54"/>
      <c r="P543" s="54"/>
      <c r="Q543" s="54"/>
      <c r="R543" s="54"/>
      <c r="AF543" s="54"/>
    </row>
    <row r="544" spans="4:32">
      <c r="D544" s="54"/>
      <c r="E544" s="54"/>
      <c r="F544" s="54"/>
      <c r="G544" s="54"/>
      <c r="H544" s="54"/>
      <c r="I544" s="54"/>
      <c r="J544" s="54"/>
      <c r="K544" s="99"/>
      <c r="L544" s="54"/>
      <c r="M544" s="54"/>
      <c r="N544" s="54"/>
      <c r="O544" s="54"/>
      <c r="P544" s="54"/>
      <c r="Q544" s="54"/>
      <c r="R544" s="54"/>
      <c r="AF544" s="54"/>
    </row>
    <row r="545" spans="4:32">
      <c r="D545" s="54"/>
      <c r="E545" s="54"/>
      <c r="F545" s="54"/>
      <c r="G545" s="54"/>
      <c r="H545" s="54"/>
      <c r="I545" s="54"/>
      <c r="J545" s="54"/>
      <c r="K545" s="99"/>
      <c r="L545" s="54"/>
      <c r="M545" s="54"/>
      <c r="N545" s="54"/>
      <c r="O545" s="54"/>
      <c r="P545" s="54"/>
      <c r="Q545" s="54"/>
      <c r="R545" s="54"/>
      <c r="AF545" s="54"/>
    </row>
    <row r="546" spans="4:32">
      <c r="D546" s="54"/>
      <c r="E546" s="54"/>
      <c r="F546" s="54"/>
      <c r="G546" s="54"/>
      <c r="H546" s="54"/>
      <c r="I546" s="54"/>
      <c r="J546" s="54"/>
      <c r="K546" s="99"/>
      <c r="L546" s="54"/>
      <c r="M546" s="54"/>
      <c r="N546" s="54"/>
      <c r="O546" s="54"/>
      <c r="P546" s="54"/>
      <c r="Q546" s="54"/>
      <c r="R546" s="54"/>
      <c r="AF546" s="54"/>
    </row>
    <row r="547" spans="4:32">
      <c r="D547" s="54"/>
      <c r="E547" s="54"/>
      <c r="F547" s="54"/>
      <c r="G547" s="54"/>
      <c r="H547" s="54"/>
      <c r="I547" s="54"/>
      <c r="J547" s="54"/>
      <c r="K547" s="99"/>
      <c r="L547" s="54"/>
      <c r="M547" s="54"/>
      <c r="N547" s="54"/>
      <c r="O547" s="54"/>
      <c r="P547" s="54"/>
      <c r="Q547" s="54"/>
      <c r="R547" s="54"/>
      <c r="AF547" s="54"/>
    </row>
    <row r="548" spans="4:32">
      <c r="D548" s="54"/>
      <c r="E548" s="54"/>
      <c r="F548" s="54"/>
      <c r="G548" s="54"/>
      <c r="H548" s="54"/>
      <c r="I548" s="54"/>
      <c r="J548" s="54"/>
      <c r="K548" s="99"/>
      <c r="L548" s="54"/>
      <c r="M548" s="54"/>
      <c r="N548" s="54"/>
      <c r="O548" s="54"/>
      <c r="P548" s="54"/>
      <c r="Q548" s="54"/>
      <c r="R548" s="54"/>
      <c r="AF548" s="54"/>
    </row>
    <row r="549" spans="4:32">
      <c r="D549" s="54"/>
      <c r="E549" s="54"/>
      <c r="F549" s="54"/>
      <c r="G549" s="54"/>
      <c r="H549" s="54"/>
      <c r="I549" s="54"/>
      <c r="J549" s="54"/>
      <c r="K549" s="99"/>
      <c r="L549" s="54"/>
      <c r="M549" s="54"/>
      <c r="N549" s="54"/>
      <c r="O549" s="54"/>
      <c r="P549" s="54"/>
      <c r="Q549" s="54"/>
      <c r="R549" s="54"/>
      <c r="AF549" s="54"/>
    </row>
    <row r="550" spans="4:32">
      <c r="D550" s="54"/>
      <c r="E550" s="54"/>
      <c r="F550" s="54"/>
      <c r="G550" s="54"/>
      <c r="H550" s="54"/>
      <c r="I550" s="54"/>
      <c r="J550" s="54"/>
      <c r="K550" s="99"/>
      <c r="L550" s="54"/>
      <c r="M550" s="54"/>
      <c r="N550" s="54"/>
      <c r="O550" s="54"/>
      <c r="P550" s="54"/>
      <c r="Q550" s="54"/>
      <c r="R550" s="54"/>
      <c r="AF550" s="54"/>
    </row>
    <row r="551" spans="4:32">
      <c r="D551" s="54"/>
      <c r="E551" s="54"/>
      <c r="F551" s="54"/>
      <c r="G551" s="54"/>
      <c r="H551" s="54"/>
      <c r="I551" s="54"/>
      <c r="J551" s="54"/>
      <c r="K551" s="99"/>
      <c r="L551" s="54"/>
      <c r="M551" s="54"/>
      <c r="N551" s="54"/>
      <c r="O551" s="54"/>
      <c r="P551" s="54"/>
      <c r="Q551" s="54"/>
      <c r="R551" s="54"/>
      <c r="AF551" s="54"/>
    </row>
    <row r="552" spans="4:32">
      <c r="D552" s="54"/>
      <c r="E552" s="54"/>
      <c r="F552" s="54"/>
      <c r="G552" s="54"/>
      <c r="H552" s="54"/>
      <c r="I552" s="54"/>
      <c r="J552" s="54"/>
      <c r="K552" s="99"/>
      <c r="L552" s="54"/>
      <c r="M552" s="54"/>
      <c r="N552" s="54"/>
      <c r="O552" s="54"/>
      <c r="P552" s="54"/>
      <c r="Q552" s="54"/>
      <c r="R552" s="54"/>
      <c r="AF552" s="54"/>
    </row>
    <row r="553" spans="4:32">
      <c r="D553" s="54"/>
      <c r="E553" s="54"/>
      <c r="F553" s="54"/>
      <c r="G553" s="54"/>
      <c r="H553" s="54"/>
      <c r="I553" s="54"/>
      <c r="J553" s="54"/>
      <c r="K553" s="99"/>
      <c r="L553" s="54"/>
      <c r="M553" s="54"/>
      <c r="N553" s="54"/>
      <c r="O553" s="54"/>
      <c r="P553" s="54"/>
      <c r="Q553" s="54"/>
      <c r="R553" s="54"/>
      <c r="AF553" s="54"/>
    </row>
    <row r="554" spans="4:32">
      <c r="D554" s="54"/>
      <c r="E554" s="54"/>
      <c r="F554" s="54"/>
      <c r="G554" s="54"/>
      <c r="H554" s="54"/>
      <c r="I554" s="54"/>
      <c r="J554" s="54"/>
      <c r="K554" s="99"/>
      <c r="L554" s="54"/>
      <c r="M554" s="54"/>
      <c r="N554" s="54"/>
      <c r="O554" s="54"/>
      <c r="P554" s="54"/>
      <c r="Q554" s="54"/>
      <c r="R554" s="54"/>
      <c r="AF554" s="54"/>
    </row>
    <row r="555" spans="4:32">
      <c r="D555" s="54"/>
      <c r="E555" s="54"/>
      <c r="F555" s="54"/>
      <c r="G555" s="54"/>
      <c r="H555" s="54"/>
      <c r="I555" s="54"/>
      <c r="J555" s="54"/>
      <c r="K555" s="99"/>
      <c r="L555" s="54"/>
      <c r="M555" s="54"/>
      <c r="N555" s="54"/>
      <c r="O555" s="54"/>
      <c r="P555" s="54"/>
      <c r="Q555" s="54"/>
      <c r="R555" s="54"/>
      <c r="AF555" s="54"/>
    </row>
    <row r="556" spans="4:32">
      <c r="D556" s="54"/>
      <c r="E556" s="54"/>
      <c r="F556" s="54"/>
      <c r="G556" s="54"/>
      <c r="H556" s="54"/>
      <c r="I556" s="54"/>
      <c r="J556" s="54"/>
      <c r="K556" s="99"/>
      <c r="L556" s="54"/>
      <c r="M556" s="54"/>
      <c r="N556" s="54"/>
      <c r="O556" s="54"/>
      <c r="P556" s="54"/>
      <c r="Q556" s="54"/>
      <c r="R556" s="54"/>
      <c r="AF556" s="54"/>
    </row>
    <row r="557" spans="4:32">
      <c r="D557" s="54"/>
      <c r="E557" s="54"/>
      <c r="F557" s="54"/>
      <c r="G557" s="54"/>
      <c r="H557" s="54"/>
      <c r="I557" s="54"/>
      <c r="J557" s="54"/>
      <c r="K557" s="99"/>
      <c r="L557" s="54"/>
      <c r="M557" s="54"/>
      <c r="N557" s="54"/>
      <c r="O557" s="54"/>
      <c r="P557" s="54"/>
      <c r="Q557" s="54"/>
      <c r="R557" s="54"/>
      <c r="AF557" s="54"/>
    </row>
    <row r="558" spans="4:32">
      <c r="K558" s="99"/>
      <c r="R558" s="22"/>
    </row>
    <row r="559" spans="4:32">
      <c r="K559" s="99"/>
    </row>
    <row r="560" spans="4:32">
      <c r="K560" s="99"/>
    </row>
    <row r="561" spans="11:11">
      <c r="K561" s="99"/>
    </row>
    <row r="562" spans="11:11">
      <c r="K562" s="99"/>
    </row>
    <row r="563" spans="11:11">
      <c r="K563" s="99"/>
    </row>
    <row r="564" spans="11:11">
      <c r="K564" s="99"/>
    </row>
    <row r="565" spans="11:11">
      <c r="K565" s="99"/>
    </row>
    <row r="566" spans="11:11">
      <c r="K566" s="99"/>
    </row>
    <row r="567" spans="11:11">
      <c r="K567" s="99"/>
    </row>
    <row r="568" spans="11:11">
      <c r="K568" s="99"/>
    </row>
    <row r="569" spans="11:11">
      <c r="K569" s="99"/>
    </row>
    <row r="570" spans="11:11">
      <c r="K570" s="99"/>
    </row>
    <row r="571" spans="11:11">
      <c r="K571" s="99"/>
    </row>
    <row r="572" spans="11:11">
      <c r="K572" s="99"/>
    </row>
    <row r="573" spans="11:11">
      <c r="K573" s="99"/>
    </row>
    <row r="574" spans="11:11">
      <c r="K574" s="99"/>
    </row>
    <row r="575" spans="11:11">
      <c r="K575" s="99"/>
    </row>
    <row r="576" spans="11:11">
      <c r="K576" s="99"/>
    </row>
    <row r="577" spans="11:11">
      <c r="K577" s="99"/>
    </row>
    <row r="578" spans="11:11">
      <c r="K578" s="99"/>
    </row>
    <row r="579" spans="11:11">
      <c r="K579" s="99"/>
    </row>
    <row r="580" spans="11:11">
      <c r="K580" s="99"/>
    </row>
    <row r="581" spans="11:11">
      <c r="K581" s="99"/>
    </row>
    <row r="582" spans="11:11">
      <c r="K582" s="99"/>
    </row>
  </sheetData>
  <mergeCells count="5">
    <mergeCell ref="G5:I5"/>
    <mergeCell ref="J5:L5"/>
    <mergeCell ref="M5:O5"/>
    <mergeCell ref="AI88:AK88"/>
    <mergeCell ref="A4:C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N730"/>
  <sheetViews>
    <sheetView topLeftCell="F1" workbookViewId="0">
      <selection activeCell="S1" sqref="S1:S1048576"/>
    </sheetView>
  </sheetViews>
  <sheetFormatPr defaultRowHeight="15"/>
  <cols>
    <col min="1" max="1" width="9.28515625" style="117" bestFit="1" customWidth="1"/>
    <col min="2" max="17" width="9.140625" style="117"/>
    <col min="18" max="20" width="9.5703125" style="117" bestFit="1" customWidth="1"/>
    <col min="21" max="35" width="9.140625" style="117"/>
    <col min="36" max="36" width="12.7109375" style="117" bestFit="1" customWidth="1"/>
    <col min="37" max="40" width="9.140625" style="117"/>
  </cols>
  <sheetData>
    <row r="1" spans="1:40" ht="15.75" thickBot="1">
      <c r="O1" s="162"/>
      <c r="R1" s="119"/>
    </row>
    <row r="2" spans="1:40">
      <c r="A2" s="120" t="s">
        <v>32</v>
      </c>
      <c r="B2" s="120" t="s">
        <v>32</v>
      </c>
      <c r="C2" s="121">
        <f>D2*100000000000</f>
        <v>15984873229383.852</v>
      </c>
      <c r="D2" s="122">
        <v>159.84873229383851</v>
      </c>
      <c r="E2" s="117">
        <f>C2*60</f>
        <v>959092393763031.12</v>
      </c>
    </row>
    <row r="3" spans="1:40" ht="15.75" thickBot="1">
      <c r="A3" s="123" t="s">
        <v>33</v>
      </c>
      <c r="B3" s="123" t="s">
        <v>33</v>
      </c>
      <c r="C3" s="124">
        <v>1</v>
      </c>
      <c r="D3" s="125"/>
    </row>
    <row r="4" spans="1:40" ht="15.75" thickTop="1">
      <c r="F4" s="126" t="s">
        <v>8</v>
      </c>
      <c r="G4" s="127" t="s">
        <v>9</v>
      </c>
      <c r="H4" s="128" t="s">
        <v>5</v>
      </c>
      <c r="I4" s="128" t="s">
        <v>6</v>
      </c>
      <c r="J4" s="128" t="s">
        <v>7</v>
      </c>
      <c r="K4" s="128" t="s">
        <v>5</v>
      </c>
      <c r="L4" s="128" t="s">
        <v>6</v>
      </c>
      <c r="M4" s="128" t="s">
        <v>7</v>
      </c>
      <c r="N4" s="128" t="s">
        <v>5</v>
      </c>
      <c r="O4" s="128" t="s">
        <v>6</v>
      </c>
      <c r="P4" s="128" t="s">
        <v>7</v>
      </c>
      <c r="Q4" s="129" t="s">
        <v>14</v>
      </c>
      <c r="R4" s="130" t="s">
        <v>15</v>
      </c>
      <c r="S4" s="129" t="s">
        <v>16</v>
      </c>
      <c r="T4" s="129" t="s">
        <v>21</v>
      </c>
      <c r="U4" s="178" t="s">
        <v>18</v>
      </c>
      <c r="V4" s="178"/>
      <c r="W4" s="178"/>
      <c r="X4" s="178"/>
      <c r="Y4" s="179" t="s">
        <v>24</v>
      </c>
      <c r="Z4" s="179"/>
      <c r="AA4" s="179"/>
      <c r="AB4" s="179"/>
      <c r="AC4" s="132" t="s">
        <v>26</v>
      </c>
      <c r="AD4" s="132" t="s">
        <v>25</v>
      </c>
      <c r="AE4" s="132"/>
      <c r="AF4" s="132"/>
      <c r="AG4" s="132" t="s">
        <v>27</v>
      </c>
      <c r="AH4" s="127" t="s">
        <v>9</v>
      </c>
    </row>
    <row r="5" spans="1:40">
      <c r="A5" s="117" t="s">
        <v>2</v>
      </c>
      <c r="B5" s="117" t="s">
        <v>2</v>
      </c>
      <c r="C5" s="117" t="s">
        <v>41</v>
      </c>
      <c r="D5" s="117" t="s">
        <v>4</v>
      </c>
      <c r="E5" s="54" t="s">
        <v>50</v>
      </c>
      <c r="F5" s="95"/>
      <c r="G5" s="133"/>
      <c r="H5" s="180" t="s">
        <v>10</v>
      </c>
      <c r="I5" s="180"/>
      <c r="J5" s="180"/>
      <c r="K5" s="180" t="s">
        <v>11</v>
      </c>
      <c r="L5" s="180"/>
      <c r="M5" s="180"/>
      <c r="N5" s="180" t="s">
        <v>12</v>
      </c>
      <c r="O5" s="180"/>
      <c r="P5" s="180"/>
      <c r="Q5" s="131"/>
      <c r="R5" s="131"/>
      <c r="S5" s="131" t="s">
        <v>22</v>
      </c>
      <c r="T5" s="131"/>
      <c r="U5" s="131" t="s">
        <v>19</v>
      </c>
      <c r="V5" s="131" t="s">
        <v>20</v>
      </c>
      <c r="W5" s="131" t="s">
        <v>23</v>
      </c>
      <c r="X5" s="102" t="s">
        <v>45</v>
      </c>
      <c r="Y5" s="131" t="s">
        <v>46</v>
      </c>
      <c r="Z5" s="131" t="s">
        <v>47</v>
      </c>
      <c r="AA5" s="131" t="s">
        <v>48</v>
      </c>
      <c r="AB5" s="131" t="s">
        <v>49</v>
      </c>
      <c r="AC5" s="132"/>
      <c r="AD5" s="132"/>
      <c r="AE5" s="132"/>
      <c r="AF5" s="132"/>
      <c r="AG5" s="132"/>
      <c r="AH5" s="133"/>
    </row>
    <row r="6" spans="1:40" s="77" customFormat="1">
      <c r="A6" s="134">
        <v>0</v>
      </c>
      <c r="B6" s="134">
        <v>0</v>
      </c>
      <c r="C6" s="134">
        <f t="shared" ref="C6:C25" si="0">B6*60</f>
        <v>0</v>
      </c>
      <c r="D6" s="134">
        <v>27.01</v>
      </c>
      <c r="E6" s="135">
        <f t="shared" ref="E6:E25" si="1">D6/56000</f>
        <v>4.8232142857142858E-4</v>
      </c>
      <c r="F6" s="136">
        <v>0.56668981481481484</v>
      </c>
      <c r="G6" s="137">
        <v>0</v>
      </c>
      <c r="H6" s="138">
        <v>12.97</v>
      </c>
      <c r="I6" s="138">
        <v>6.51</v>
      </c>
      <c r="J6" s="138">
        <v>1.1499999999999999</v>
      </c>
      <c r="K6" s="138">
        <v>12.97</v>
      </c>
      <c r="L6" s="138">
        <v>6.8</v>
      </c>
      <c r="M6" s="138">
        <v>1.1499999999999999</v>
      </c>
      <c r="N6" s="139">
        <f>(H6+K6)/2</f>
        <v>12.97</v>
      </c>
      <c r="O6" s="139">
        <f>(I6+L6)/2</f>
        <v>6.6549999999999994</v>
      </c>
      <c r="P6" s="139">
        <f>(J6+M6)/2</f>
        <v>1.1499999999999999</v>
      </c>
      <c r="Q6" s="140">
        <f>((P6/32000)*(1/((-0.026*N6+1.9067)/1000)))/1.013</f>
        <v>2.2603861148948273E-2</v>
      </c>
      <c r="R6" s="141">
        <f>POWER(10, -O6)</f>
        <v>2.2130947096056368E-7</v>
      </c>
      <c r="S6" s="142">
        <f>(0.00000000000001*(0.1253*EXP(0.0831*N6)))/R6</f>
        <v>1.6635532367687093E-8</v>
      </c>
      <c r="T6" s="141">
        <f>POWER(S6, 2)</f>
        <v>2.7674093715636496E-16</v>
      </c>
      <c r="U6" s="143">
        <v>298</v>
      </c>
      <c r="V6" s="139">
        <f>273+N6</f>
        <v>285.97000000000003</v>
      </c>
      <c r="W6" s="144">
        <f>((1/V6)-(1/298))*5026</f>
        <v>0.70949832115021971</v>
      </c>
      <c r="X6" s="145">
        <f>POWER(10,W6)</f>
        <v>5.1226928998414607</v>
      </c>
      <c r="Y6" s="146">
        <f t="shared" ref="Y6:Y69" si="2">-($C$2/X6)*Q6*T6*AC6</f>
        <v>-9.4083605370979484E-9</v>
      </c>
      <c r="Z6" s="146">
        <f t="shared" ref="Z6:Z69" si="3">-(AC6+(5*Y6))*$C$2*T6*Q6/X6</f>
        <v>-9.4074423083842943E-9</v>
      </c>
      <c r="AA6" s="146">
        <f t="shared" ref="AA6:AA69" si="4">-(AC6+5*Z6)*$C$2*Q6*T6/X6</f>
        <v>-9.407442398000754E-9</v>
      </c>
      <c r="AB6" s="146">
        <f t="shared" ref="AB6:AB69" si="5">-(AC6+(10*AA6))*$C$2*Q6*T6/X6</f>
        <v>-9.4065242588860696E-9</v>
      </c>
      <c r="AC6" s="146">
        <f>AD6</f>
        <v>4.8200000000000001E-4</v>
      </c>
      <c r="AD6" s="146">
        <v>4.8200000000000001E-4</v>
      </c>
      <c r="AE6" s="146">
        <f>AC6*10000</f>
        <v>4.82</v>
      </c>
      <c r="AF6" s="146">
        <f>AD6*10000</f>
        <v>4.82</v>
      </c>
      <c r="AG6" s="146">
        <f>(AE6-AF6)*(AE6-AF6)</f>
        <v>0</v>
      </c>
      <c r="AH6" s="137">
        <v>0</v>
      </c>
      <c r="AI6" s="134"/>
      <c r="AJ6" s="134"/>
      <c r="AK6" s="134"/>
      <c r="AL6" s="134"/>
      <c r="AM6" s="134"/>
      <c r="AN6" s="134"/>
    </row>
    <row r="7" spans="1:40">
      <c r="A7" s="117">
        <v>4</v>
      </c>
      <c r="B7" s="117">
        <v>1</v>
      </c>
      <c r="C7" s="117">
        <f t="shared" si="0"/>
        <v>60</v>
      </c>
      <c r="D7" s="117">
        <v>26.78</v>
      </c>
      <c r="E7" s="76">
        <f t="shared" si="1"/>
        <v>4.7821428571428575E-4</v>
      </c>
      <c r="F7" s="147">
        <v>0.56680555555555556</v>
      </c>
      <c r="G7" s="133">
        <v>10</v>
      </c>
      <c r="H7" s="148">
        <v>12.97</v>
      </c>
      <c r="I7" s="148">
        <v>6.51</v>
      </c>
      <c r="J7" s="148">
        <v>1.1399999999999999</v>
      </c>
      <c r="K7" s="148">
        <v>12.97</v>
      </c>
      <c r="L7" s="148">
        <f>I7+0.3</f>
        <v>6.81</v>
      </c>
      <c r="M7" s="148">
        <v>1.1399999999999999</v>
      </c>
      <c r="N7" s="118">
        <f t="shared" ref="N7:P22" si="6">(H7+K7)/2</f>
        <v>12.97</v>
      </c>
      <c r="O7" s="118">
        <f t="shared" si="6"/>
        <v>6.66</v>
      </c>
      <c r="P7" s="118">
        <f t="shared" si="6"/>
        <v>1.1399999999999999</v>
      </c>
      <c r="Q7" s="149">
        <f t="shared" ref="Q7:Q70" si="7">((P7/32000)*(1/((-0.026*N7+1.9067)/1000)))/1.013</f>
        <v>2.2407305834609592E-2</v>
      </c>
      <c r="R7" s="150">
        <f t="shared" ref="R7:R70" si="8">POWER(10, -O7)</f>
        <v>2.1877616239495479E-7</v>
      </c>
      <c r="S7" s="151">
        <f t="shared" ref="S7:S70" si="9">(0.00000000000001*(0.1253*EXP(0.0831*N7)))/R7</f>
        <v>1.6828162753827816E-8</v>
      </c>
      <c r="T7" s="150">
        <f t="shared" ref="T7:T70" si="10">POWER(S7, 2)</f>
        <v>2.8318706166931779E-16</v>
      </c>
      <c r="U7" s="131">
        <v>298</v>
      </c>
      <c r="V7" s="118">
        <f t="shared" ref="V7:V70" si="11">273+N7</f>
        <v>285.97000000000003</v>
      </c>
      <c r="W7" s="152">
        <f t="shared" ref="W7:W70" si="12">((1/V7)-(1/298))*5026</f>
        <v>0.70949832115021971</v>
      </c>
      <c r="X7" s="153">
        <f t="shared" ref="X7:X70" si="13">POWER(10,W7)</f>
        <v>5.1226928998414607</v>
      </c>
      <c r="Y7" s="154">
        <f t="shared" si="2"/>
        <v>-9.5419292223139606E-9</v>
      </c>
      <c r="Z7" s="155">
        <f t="shared" si="3"/>
        <v>-9.5409845523228771E-9</v>
      </c>
      <c r="AA7" s="155">
        <f t="shared" si="4"/>
        <v>-9.5409846458470852E-9</v>
      </c>
      <c r="AB7" s="156">
        <f t="shared" si="5"/>
        <v>-9.540040069361691E-9</v>
      </c>
      <c r="AC7" s="157">
        <f>AC6+10*(0.166666666666666*(Y6+2*Z6+2*AA6+AB6))</f>
        <v>4.8190592557631874E-4</v>
      </c>
      <c r="AD7" s="132"/>
      <c r="AE7" s="158">
        <f t="shared" ref="AE7:AE70" si="14">AC7*10000</f>
        <v>4.8190592557631877</v>
      </c>
      <c r="AF7" s="158"/>
      <c r="AG7" s="159"/>
      <c r="AH7" s="133">
        <v>10</v>
      </c>
    </row>
    <row r="8" spans="1:40">
      <c r="A8" s="117">
        <v>8</v>
      </c>
      <c r="B8" s="117">
        <v>3</v>
      </c>
      <c r="C8" s="117">
        <f t="shared" si="0"/>
        <v>180</v>
      </c>
      <c r="D8" s="117">
        <v>27.28</v>
      </c>
      <c r="E8" s="76">
        <f t="shared" si="1"/>
        <v>4.8714285714285716E-4</v>
      </c>
      <c r="F8" s="147">
        <v>0.56692129629629628</v>
      </c>
      <c r="G8" s="133">
        <v>20</v>
      </c>
      <c r="H8" s="148">
        <v>12.88</v>
      </c>
      <c r="I8" s="148">
        <v>6.53</v>
      </c>
      <c r="J8" s="148">
        <v>1.2</v>
      </c>
      <c r="K8" s="148">
        <v>12.88</v>
      </c>
      <c r="L8" s="148">
        <f t="shared" ref="L8:L18" si="15">I8+0.3</f>
        <v>6.83</v>
      </c>
      <c r="M8" s="148">
        <v>1.2</v>
      </c>
      <c r="N8" s="118">
        <f t="shared" si="6"/>
        <v>12.88</v>
      </c>
      <c r="O8" s="118">
        <f t="shared" si="6"/>
        <v>6.68</v>
      </c>
      <c r="P8" s="118">
        <f t="shared" si="6"/>
        <v>1.2</v>
      </c>
      <c r="Q8" s="149">
        <f t="shared" si="7"/>
        <v>2.3551523819389433E-2</v>
      </c>
      <c r="R8" s="150">
        <f t="shared" si="8"/>
        <v>2.089296130854039E-7</v>
      </c>
      <c r="S8" s="151">
        <f t="shared" si="9"/>
        <v>1.7489951904653939E-8</v>
      </c>
      <c r="T8" s="150">
        <f t="shared" si="10"/>
        <v>3.0589841762710796E-16</v>
      </c>
      <c r="U8" s="131">
        <v>298</v>
      </c>
      <c r="V8" s="118">
        <f t="shared" si="11"/>
        <v>285.88</v>
      </c>
      <c r="W8" s="152">
        <f t="shared" si="12"/>
        <v>0.71503132210163756</v>
      </c>
      <c r="X8" s="153">
        <f t="shared" si="13"/>
        <v>5.1883745707316171</v>
      </c>
      <c r="Y8" s="154">
        <f t="shared" si="2"/>
        <v>-1.0694251443898945E-8</v>
      </c>
      <c r="Z8" s="155">
        <f t="shared" si="3"/>
        <v>-1.0693064597512125E-8</v>
      </c>
      <c r="AA8" s="155">
        <f t="shared" si="4"/>
        <v>-1.0693064729228155E-8</v>
      </c>
      <c r="AB8" s="156">
        <f t="shared" si="5"/>
        <v>-1.0691878014528129E-8</v>
      </c>
      <c r="AC8" s="157">
        <f t="shared" ref="AC8:AC71" si="16">AC7+10*(0.166666666666666*(Y7+2*Z7+2*AA7+AB7))</f>
        <v>4.8181051573017205E-4</v>
      </c>
      <c r="AD8" s="132"/>
      <c r="AE8" s="158">
        <f t="shared" si="14"/>
        <v>4.8181051573017202</v>
      </c>
      <c r="AF8" s="158"/>
      <c r="AG8" s="159"/>
      <c r="AH8" s="133">
        <v>20</v>
      </c>
    </row>
    <row r="9" spans="1:40">
      <c r="A9" s="117">
        <v>12</v>
      </c>
      <c r="B9" s="117">
        <v>4</v>
      </c>
      <c r="C9" s="117">
        <f t="shared" si="0"/>
        <v>240</v>
      </c>
      <c r="D9" s="117">
        <v>27.35</v>
      </c>
      <c r="E9" s="76">
        <f t="shared" si="1"/>
        <v>4.8839285714285716E-4</v>
      </c>
      <c r="F9" s="147">
        <v>0.56703703703703701</v>
      </c>
      <c r="G9" s="133">
        <v>30</v>
      </c>
      <c r="H9" s="148">
        <v>12.88</v>
      </c>
      <c r="I9" s="148">
        <v>6.55</v>
      </c>
      <c r="J9" s="148">
        <v>1.25</v>
      </c>
      <c r="K9" s="148">
        <v>12.88</v>
      </c>
      <c r="L9" s="148">
        <f t="shared" si="15"/>
        <v>6.85</v>
      </c>
      <c r="M9" s="148">
        <v>1.25</v>
      </c>
      <c r="N9" s="118">
        <f t="shared" si="6"/>
        <v>12.88</v>
      </c>
      <c r="O9" s="118">
        <f t="shared" si="6"/>
        <v>6.6999999999999993</v>
      </c>
      <c r="P9" s="118">
        <f t="shared" si="6"/>
        <v>1.25</v>
      </c>
      <c r="Q9" s="149">
        <f t="shared" si="7"/>
        <v>2.4532837311863995E-2</v>
      </c>
      <c r="R9" s="150">
        <f t="shared" si="8"/>
        <v>1.9952623149688798E-7</v>
      </c>
      <c r="S9" s="151">
        <f t="shared" si="9"/>
        <v>1.831422794340034E-8</v>
      </c>
      <c r="T9" s="150">
        <f t="shared" si="10"/>
        <v>3.3541094516282581E-16</v>
      </c>
      <c r="U9" s="131">
        <v>298</v>
      </c>
      <c r="V9" s="118">
        <f t="shared" si="11"/>
        <v>285.88</v>
      </c>
      <c r="W9" s="152">
        <f t="shared" si="12"/>
        <v>0.71503132210163756</v>
      </c>
      <c r="X9" s="153">
        <f t="shared" si="13"/>
        <v>5.1883745707316171</v>
      </c>
      <c r="Y9" s="154">
        <f t="shared" si="2"/>
        <v>-1.2211886582045273E-8</v>
      </c>
      <c r="Z9" s="155">
        <f t="shared" si="3"/>
        <v>-1.2210338636602153E-8</v>
      </c>
      <c r="AA9" s="155">
        <f t="shared" si="4"/>
        <v>-1.2210338832815498E-8</v>
      </c>
      <c r="AB9" s="156">
        <f t="shared" si="5"/>
        <v>-1.2208791083535979E-8</v>
      </c>
      <c r="AC9" s="157">
        <f t="shared" si="16"/>
        <v>4.8170358508331886E-4</v>
      </c>
      <c r="AD9" s="132"/>
      <c r="AE9" s="158">
        <f t="shared" si="14"/>
        <v>4.8170358508331885</v>
      </c>
      <c r="AF9" s="158"/>
      <c r="AG9" s="159"/>
      <c r="AH9" s="133">
        <v>30</v>
      </c>
    </row>
    <row r="10" spans="1:40">
      <c r="A10" s="117">
        <v>16</v>
      </c>
      <c r="B10" s="117">
        <v>5</v>
      </c>
      <c r="C10" s="117">
        <f t="shared" si="0"/>
        <v>300</v>
      </c>
      <c r="D10" s="117">
        <v>27.08</v>
      </c>
      <c r="E10" s="76">
        <f t="shared" si="1"/>
        <v>4.8357142857142853E-4</v>
      </c>
      <c r="F10" s="147">
        <v>0.56715277777777773</v>
      </c>
      <c r="G10" s="133">
        <v>40</v>
      </c>
      <c r="H10" s="148">
        <v>12.87</v>
      </c>
      <c r="I10" s="148">
        <v>6.56</v>
      </c>
      <c r="J10" s="148">
        <v>1.3</v>
      </c>
      <c r="K10" s="148">
        <v>12.87</v>
      </c>
      <c r="L10" s="148">
        <f t="shared" si="15"/>
        <v>6.8599999999999994</v>
      </c>
      <c r="M10" s="148">
        <v>1.3</v>
      </c>
      <c r="N10" s="118">
        <f t="shared" si="6"/>
        <v>12.87</v>
      </c>
      <c r="O10" s="118">
        <f t="shared" si="6"/>
        <v>6.7099999999999991</v>
      </c>
      <c r="P10" s="118">
        <f t="shared" si="6"/>
        <v>1.3</v>
      </c>
      <c r="Q10" s="149">
        <f t="shared" si="7"/>
        <v>2.5509931121364952E-2</v>
      </c>
      <c r="R10" s="150">
        <f t="shared" si="8"/>
        <v>1.9498445997580458E-7</v>
      </c>
      <c r="S10" s="151">
        <f t="shared" si="9"/>
        <v>1.8725253960216635E-8</v>
      </c>
      <c r="T10" s="150">
        <f t="shared" si="10"/>
        <v>3.5063513587460876E-16</v>
      </c>
      <c r="U10" s="131">
        <v>298</v>
      </c>
      <c r="V10" s="118">
        <f t="shared" si="11"/>
        <v>285.87</v>
      </c>
      <c r="W10" s="152">
        <f t="shared" si="12"/>
        <v>0.71564631504018217</v>
      </c>
      <c r="X10" s="153">
        <f t="shared" si="13"/>
        <v>5.1957268953335953</v>
      </c>
      <c r="Y10" s="154">
        <f t="shared" si="2"/>
        <v>-1.3252486757608209E-8</v>
      </c>
      <c r="Z10" s="155">
        <f t="shared" si="3"/>
        <v>-1.3250663302887295E-8</v>
      </c>
      <c r="AA10" s="155">
        <f t="shared" si="4"/>
        <v>-1.3250663553782629E-8</v>
      </c>
      <c r="AB10" s="156">
        <f t="shared" si="5"/>
        <v>-1.3248840349888011E-8</v>
      </c>
      <c r="AC10" s="157">
        <f t="shared" si="16"/>
        <v>4.8158148169564482E-4</v>
      </c>
      <c r="AD10" s="132"/>
      <c r="AE10" s="158">
        <f t="shared" si="14"/>
        <v>4.8158148169564479</v>
      </c>
      <c r="AF10" s="158"/>
      <c r="AG10" s="159"/>
      <c r="AH10" s="133">
        <v>40</v>
      </c>
    </row>
    <row r="11" spans="1:40">
      <c r="A11" s="117">
        <v>20</v>
      </c>
      <c r="B11" s="117">
        <v>6</v>
      </c>
      <c r="C11" s="117">
        <f t="shared" si="0"/>
        <v>360</v>
      </c>
      <c r="D11" s="117">
        <v>27.31</v>
      </c>
      <c r="E11" s="76">
        <f t="shared" si="1"/>
        <v>4.8767857142857141E-4</v>
      </c>
      <c r="F11" s="147">
        <v>0.56726851851851856</v>
      </c>
      <c r="G11" s="133">
        <v>50</v>
      </c>
      <c r="H11" s="148">
        <v>12.86</v>
      </c>
      <c r="I11" s="148">
        <v>6.58</v>
      </c>
      <c r="J11" s="148">
        <v>1.37</v>
      </c>
      <c r="K11" s="148">
        <v>12.86</v>
      </c>
      <c r="L11" s="148">
        <f t="shared" si="15"/>
        <v>6.88</v>
      </c>
      <c r="M11" s="148">
        <v>1.37</v>
      </c>
      <c r="N11" s="118">
        <f t="shared" si="6"/>
        <v>12.86</v>
      </c>
      <c r="O11" s="118">
        <f t="shared" si="6"/>
        <v>6.73</v>
      </c>
      <c r="P11" s="118">
        <f t="shared" si="6"/>
        <v>1.37</v>
      </c>
      <c r="Q11" s="149">
        <f t="shared" si="7"/>
        <v>2.6879097371124146E-2</v>
      </c>
      <c r="R11" s="150">
        <f t="shared" si="8"/>
        <v>1.8620871366628614E-7</v>
      </c>
      <c r="S11" s="151">
        <f t="shared" si="9"/>
        <v>1.9591460720963426E-8</v>
      </c>
      <c r="T11" s="150">
        <f t="shared" si="10"/>
        <v>3.8382533318105278E-16</v>
      </c>
      <c r="U11" s="131">
        <v>298</v>
      </c>
      <c r="V11" s="118">
        <f t="shared" si="11"/>
        <v>285.86</v>
      </c>
      <c r="W11" s="152">
        <f t="shared" si="12"/>
        <v>0.71626135100628874</v>
      </c>
      <c r="X11" s="153">
        <f t="shared" si="13"/>
        <v>5.2030901542374659</v>
      </c>
      <c r="Y11" s="154">
        <f t="shared" si="2"/>
        <v>-1.5259715191829657E-8</v>
      </c>
      <c r="Z11" s="155">
        <f t="shared" si="3"/>
        <v>-1.525729687836553E-8</v>
      </c>
      <c r="AA11" s="155">
        <f t="shared" si="4"/>
        <v>-1.5257297261612529E-8</v>
      </c>
      <c r="AB11" s="156">
        <f t="shared" si="5"/>
        <v>-1.5254879331273928E-8</v>
      </c>
      <c r="AC11" s="157">
        <f t="shared" si="16"/>
        <v>4.8144897506094343E-4</v>
      </c>
      <c r="AD11" s="132"/>
      <c r="AE11" s="158">
        <f t="shared" si="14"/>
        <v>4.8144897506094342</v>
      </c>
      <c r="AF11" s="158"/>
      <c r="AG11" s="159"/>
      <c r="AH11" s="133">
        <v>50</v>
      </c>
    </row>
    <row r="12" spans="1:40">
      <c r="A12" s="117">
        <v>25</v>
      </c>
      <c r="B12" s="117">
        <v>7</v>
      </c>
      <c r="C12" s="117">
        <f t="shared" si="0"/>
        <v>420</v>
      </c>
      <c r="D12" s="117">
        <v>26.52</v>
      </c>
      <c r="E12" s="76">
        <f t="shared" si="1"/>
        <v>4.7357142857142856E-4</v>
      </c>
      <c r="F12" s="147">
        <v>0.56738425925925928</v>
      </c>
      <c r="G12" s="133">
        <v>60</v>
      </c>
      <c r="H12" s="148">
        <v>12.85</v>
      </c>
      <c r="I12" s="148">
        <v>6.59</v>
      </c>
      <c r="J12" s="148">
        <v>1.42</v>
      </c>
      <c r="K12" s="148">
        <v>12.85</v>
      </c>
      <c r="L12" s="148">
        <f t="shared" si="15"/>
        <v>6.89</v>
      </c>
      <c r="M12" s="148">
        <v>1.42</v>
      </c>
      <c r="N12" s="118">
        <f t="shared" si="6"/>
        <v>12.85</v>
      </c>
      <c r="O12" s="118">
        <f t="shared" si="6"/>
        <v>6.74</v>
      </c>
      <c r="P12" s="118">
        <f t="shared" si="6"/>
        <v>1.42</v>
      </c>
      <c r="Q12" s="149">
        <f t="shared" si="7"/>
        <v>2.7855480182026385E-2</v>
      </c>
      <c r="R12" s="150">
        <f t="shared" si="8"/>
        <v>1.8197008586099811E-7</v>
      </c>
      <c r="S12" s="151">
        <f t="shared" si="9"/>
        <v>2.0031151658994569E-8</v>
      </c>
      <c r="T12" s="150">
        <f t="shared" si="10"/>
        <v>4.0124703678564085E-16</v>
      </c>
      <c r="U12" s="131">
        <v>298</v>
      </c>
      <c r="V12" s="118">
        <f t="shared" si="11"/>
        <v>285.85000000000002</v>
      </c>
      <c r="W12" s="152">
        <f t="shared" si="12"/>
        <v>0.71687643000447143</v>
      </c>
      <c r="X12" s="153">
        <f t="shared" si="13"/>
        <v>5.2104643644532747</v>
      </c>
      <c r="Y12" s="154">
        <f t="shared" si="2"/>
        <v>-1.6503188835045068E-8</v>
      </c>
      <c r="Z12" s="155">
        <f t="shared" si="3"/>
        <v>-1.650035944300575E-8</v>
      </c>
      <c r="AA12" s="155">
        <f t="shared" si="4"/>
        <v>-1.6500359928091351E-8</v>
      </c>
      <c r="AB12" s="156">
        <f t="shared" si="5"/>
        <v>-1.6497531020971308E-8</v>
      </c>
      <c r="AC12" s="157">
        <f t="shared" si="16"/>
        <v>4.8129640208960503E-4</v>
      </c>
      <c r="AD12" s="160">
        <v>4.7800000000000002E-4</v>
      </c>
      <c r="AE12" s="158">
        <f t="shared" si="14"/>
        <v>4.8129640208960502</v>
      </c>
      <c r="AF12" s="158">
        <f>AD12*10000</f>
        <v>4.78</v>
      </c>
      <c r="AG12" s="159">
        <f>(AE12-AF12)*(AE12-AF12)</f>
        <v>1.0866266736352208E-3</v>
      </c>
      <c r="AH12" s="133">
        <v>60</v>
      </c>
    </row>
    <row r="13" spans="1:40">
      <c r="A13" s="117">
        <v>30</v>
      </c>
      <c r="B13" s="117">
        <v>10</v>
      </c>
      <c r="C13" s="117">
        <f t="shared" si="0"/>
        <v>600</v>
      </c>
      <c r="D13" s="117">
        <v>24.79</v>
      </c>
      <c r="E13" s="76">
        <f t="shared" si="1"/>
        <v>4.426785714285714E-4</v>
      </c>
      <c r="F13" s="147">
        <v>0.5675</v>
      </c>
      <c r="G13" s="133">
        <v>70</v>
      </c>
      <c r="H13" s="148">
        <v>12.84</v>
      </c>
      <c r="I13" s="148">
        <v>6.6</v>
      </c>
      <c r="J13" s="148">
        <v>1.57</v>
      </c>
      <c r="K13" s="148">
        <v>12.84</v>
      </c>
      <c r="L13" s="148">
        <f t="shared" si="15"/>
        <v>6.8999999999999995</v>
      </c>
      <c r="M13" s="148">
        <v>1.57</v>
      </c>
      <c r="N13" s="118">
        <f t="shared" si="6"/>
        <v>12.84</v>
      </c>
      <c r="O13" s="118">
        <f t="shared" si="6"/>
        <v>6.75</v>
      </c>
      <c r="P13" s="118">
        <f t="shared" si="6"/>
        <v>1.57</v>
      </c>
      <c r="Q13" s="149">
        <f t="shared" si="7"/>
        <v>3.0792869457853068E-2</v>
      </c>
      <c r="R13" s="150">
        <f t="shared" si="8"/>
        <v>1.7782794100389206E-7</v>
      </c>
      <c r="S13" s="151">
        <f t="shared" si="9"/>
        <v>2.0480710575924323E-8</v>
      </c>
      <c r="T13" s="150">
        <f t="shared" si="10"/>
        <v>4.194595056947784E-16</v>
      </c>
      <c r="U13" s="131">
        <v>298</v>
      </c>
      <c r="V13" s="118">
        <f t="shared" si="11"/>
        <v>285.83999999999997</v>
      </c>
      <c r="W13" s="152">
        <f t="shared" si="12"/>
        <v>0.71749155203925319</v>
      </c>
      <c r="X13" s="153">
        <f t="shared" si="13"/>
        <v>5.2178495430187697</v>
      </c>
      <c r="Y13" s="154">
        <f t="shared" si="2"/>
        <v>-1.9038009784357596E-8</v>
      </c>
      <c r="Z13" s="155">
        <f t="shared" si="3"/>
        <v>-1.9034243185277957E-8</v>
      </c>
      <c r="AA13" s="155">
        <f t="shared" si="4"/>
        <v>-1.9034243930485507E-8</v>
      </c>
      <c r="AB13" s="156">
        <f t="shared" si="5"/>
        <v>-1.9030478076318541E-8</v>
      </c>
      <c r="AC13" s="157">
        <f t="shared" si="16"/>
        <v>4.8113139849194136E-4</v>
      </c>
      <c r="AD13" s="132"/>
      <c r="AE13" s="158">
        <f t="shared" si="14"/>
        <v>4.8113139849194138</v>
      </c>
      <c r="AF13" s="158"/>
      <c r="AG13" s="159"/>
      <c r="AH13" s="133">
        <v>70</v>
      </c>
    </row>
    <row r="14" spans="1:40">
      <c r="A14" s="117">
        <v>35</v>
      </c>
      <c r="B14" s="117">
        <v>12</v>
      </c>
      <c r="C14" s="117">
        <f t="shared" si="0"/>
        <v>720</v>
      </c>
      <c r="D14" s="117">
        <v>23.51</v>
      </c>
      <c r="E14" s="76">
        <f t="shared" si="1"/>
        <v>4.1982142857142858E-4</v>
      </c>
      <c r="F14" s="147">
        <v>0.56761574074074073</v>
      </c>
      <c r="G14" s="133">
        <v>80</v>
      </c>
      <c r="H14" s="148">
        <v>12.83</v>
      </c>
      <c r="I14" s="148">
        <v>6.61</v>
      </c>
      <c r="J14" s="148">
        <v>1.63</v>
      </c>
      <c r="K14" s="148">
        <v>12.83</v>
      </c>
      <c r="L14" s="148">
        <f t="shared" si="15"/>
        <v>6.91</v>
      </c>
      <c r="M14" s="148">
        <v>1.63</v>
      </c>
      <c r="N14" s="118">
        <f t="shared" si="6"/>
        <v>12.83</v>
      </c>
      <c r="O14" s="118">
        <f t="shared" si="6"/>
        <v>6.76</v>
      </c>
      <c r="P14" s="118">
        <f t="shared" si="6"/>
        <v>1.63</v>
      </c>
      <c r="Q14" s="149">
        <f t="shared" si="7"/>
        <v>3.1964383177359904E-2</v>
      </c>
      <c r="R14" s="150">
        <f t="shared" si="8"/>
        <v>1.7378008287493735E-7</v>
      </c>
      <c r="S14" s="151">
        <f t="shared" si="9"/>
        <v>2.0940358938694815E-8</v>
      </c>
      <c r="T14" s="150">
        <f t="shared" si="10"/>
        <v>4.3849863248137586E-16</v>
      </c>
      <c r="U14" s="131">
        <v>298</v>
      </c>
      <c r="V14" s="118">
        <f t="shared" si="11"/>
        <v>285.83</v>
      </c>
      <c r="W14" s="152">
        <f t="shared" si="12"/>
        <v>0.71810671711513929</v>
      </c>
      <c r="X14" s="153">
        <f t="shared" si="13"/>
        <v>5.2252457069991243</v>
      </c>
      <c r="Y14" s="154">
        <f t="shared" si="2"/>
        <v>-2.0621910773422722E-8</v>
      </c>
      <c r="Z14" s="155">
        <f t="shared" si="3"/>
        <v>-2.0617489616208206E-8</v>
      </c>
      <c r="AA14" s="155">
        <f t="shared" si="4"/>
        <v>-2.0617490564065623E-8</v>
      </c>
      <c r="AB14" s="156">
        <f t="shared" si="5"/>
        <v>-2.0613070354302099E-8</v>
      </c>
      <c r="AC14" s="157">
        <f t="shared" si="16"/>
        <v>4.8094105605512102E-4</v>
      </c>
      <c r="AD14" s="132"/>
      <c r="AE14" s="158">
        <f t="shared" si="14"/>
        <v>4.8094105605512105</v>
      </c>
      <c r="AF14" s="158"/>
      <c r="AG14" s="159"/>
      <c r="AH14" s="133">
        <v>80</v>
      </c>
    </row>
    <row r="15" spans="1:40">
      <c r="A15" s="117">
        <v>40</v>
      </c>
      <c r="B15" s="117">
        <v>14</v>
      </c>
      <c r="C15" s="117">
        <f t="shared" si="0"/>
        <v>840</v>
      </c>
      <c r="D15" s="117">
        <v>21.63</v>
      </c>
      <c r="E15" s="76">
        <f t="shared" si="1"/>
        <v>3.8624999999999998E-4</v>
      </c>
      <c r="F15" s="147">
        <v>0.56773148148148145</v>
      </c>
      <c r="G15" s="133">
        <v>90</v>
      </c>
      <c r="H15" s="148">
        <v>12.82</v>
      </c>
      <c r="I15" s="148">
        <v>6.62</v>
      </c>
      <c r="J15" s="148">
        <v>1.63</v>
      </c>
      <c r="K15" s="148">
        <v>12.82</v>
      </c>
      <c r="L15" s="148">
        <f t="shared" si="15"/>
        <v>6.92</v>
      </c>
      <c r="M15" s="148">
        <v>1.63</v>
      </c>
      <c r="N15" s="118">
        <f t="shared" si="6"/>
        <v>12.82</v>
      </c>
      <c r="O15" s="118">
        <f t="shared" si="6"/>
        <v>6.77</v>
      </c>
      <c r="P15" s="118">
        <f t="shared" si="6"/>
        <v>1.63</v>
      </c>
      <c r="Q15" s="149">
        <f t="shared" si="7"/>
        <v>3.1959101084269796E-2</v>
      </c>
      <c r="R15" s="150">
        <f t="shared" si="8"/>
        <v>1.6982436524617427E-7</v>
      </c>
      <c r="S15" s="151">
        <f t="shared" si="9"/>
        <v>2.1410323184628372E-8</v>
      </c>
      <c r="T15" s="150">
        <f t="shared" si="10"/>
        <v>4.5840193887023518E-16</v>
      </c>
      <c r="U15" s="131">
        <v>298</v>
      </c>
      <c r="V15" s="118">
        <f t="shared" si="11"/>
        <v>285.82</v>
      </c>
      <c r="W15" s="152">
        <f t="shared" si="12"/>
        <v>0.7187219252366569</v>
      </c>
      <c r="X15" s="153">
        <f t="shared" si="13"/>
        <v>5.2326528734874653</v>
      </c>
      <c r="Y15" s="154">
        <f t="shared" si="2"/>
        <v>-2.1514631265102991E-8</v>
      </c>
      <c r="Z15" s="155">
        <f t="shared" si="3"/>
        <v>-2.1509816975807366E-8</v>
      </c>
      <c r="AA15" s="155">
        <f t="shared" si="4"/>
        <v>-2.1509818053091989E-8</v>
      </c>
      <c r="AB15" s="156">
        <f t="shared" si="5"/>
        <v>-2.1505004840598863E-8</v>
      </c>
      <c r="AC15" s="157">
        <f t="shared" si="16"/>
        <v>4.8073488115264057E-4</v>
      </c>
      <c r="AD15" s="132"/>
      <c r="AE15" s="158">
        <f t="shared" si="14"/>
        <v>4.8073488115264054</v>
      </c>
      <c r="AF15" s="158"/>
      <c r="AG15" s="159"/>
      <c r="AH15" s="133">
        <v>90</v>
      </c>
    </row>
    <row r="16" spans="1:40">
      <c r="A16" s="117">
        <v>50</v>
      </c>
      <c r="B16" s="117">
        <v>16</v>
      </c>
      <c r="C16" s="117">
        <f t="shared" si="0"/>
        <v>960</v>
      </c>
      <c r="D16" s="117">
        <v>20.09</v>
      </c>
      <c r="E16" s="76">
        <f t="shared" si="1"/>
        <v>3.5875000000000002E-4</v>
      </c>
      <c r="F16" s="147">
        <v>0.56784722222222217</v>
      </c>
      <c r="G16" s="133">
        <v>100</v>
      </c>
      <c r="H16" s="148">
        <v>12.82</v>
      </c>
      <c r="I16" s="148">
        <v>6.63</v>
      </c>
      <c r="J16" s="148">
        <v>1.72</v>
      </c>
      <c r="K16" s="148">
        <v>12.82</v>
      </c>
      <c r="L16" s="148">
        <f t="shared" si="15"/>
        <v>6.93</v>
      </c>
      <c r="M16" s="148">
        <v>1.72</v>
      </c>
      <c r="N16" s="118">
        <f t="shared" si="6"/>
        <v>12.82</v>
      </c>
      <c r="O16" s="118">
        <f t="shared" si="6"/>
        <v>6.7799999999999994</v>
      </c>
      <c r="P16" s="118">
        <f t="shared" si="6"/>
        <v>1.72</v>
      </c>
      <c r="Q16" s="149">
        <f t="shared" si="7"/>
        <v>3.3723714027573036E-2</v>
      </c>
      <c r="R16" s="150">
        <f t="shared" si="8"/>
        <v>1.6595869074375618E-7</v>
      </c>
      <c r="S16" s="151">
        <f t="shared" si="9"/>
        <v>2.1909033677296334E-8</v>
      </c>
      <c r="T16" s="150">
        <f t="shared" si="10"/>
        <v>4.8000575667290494E-16</v>
      </c>
      <c r="U16" s="131">
        <v>298</v>
      </c>
      <c r="V16" s="118">
        <f t="shared" si="11"/>
        <v>285.82</v>
      </c>
      <c r="W16" s="152">
        <f t="shared" si="12"/>
        <v>0.7187219252366569</v>
      </c>
      <c r="X16" s="153">
        <f t="shared" si="13"/>
        <v>5.2326528734874653</v>
      </c>
      <c r="Y16" s="154">
        <f t="shared" si="2"/>
        <v>-2.3761857503643681E-8</v>
      </c>
      <c r="Z16" s="155">
        <f t="shared" si="3"/>
        <v>-2.3755982346240935E-8</v>
      </c>
      <c r="AA16" s="155">
        <f t="shared" si="4"/>
        <v>-2.3755983798883031E-8</v>
      </c>
      <c r="AB16" s="156">
        <f t="shared" si="5"/>
        <v>-2.375011009340404E-8</v>
      </c>
      <c r="AC16" s="157">
        <f t="shared" si="16"/>
        <v>4.8051978297570142E-4</v>
      </c>
      <c r="AD16" s="132"/>
      <c r="AE16" s="158">
        <f t="shared" si="14"/>
        <v>4.8051978297570139</v>
      </c>
      <c r="AF16" s="158"/>
      <c r="AG16" s="159"/>
      <c r="AH16" s="133">
        <v>100</v>
      </c>
    </row>
    <row r="17" spans="1:40">
      <c r="A17" s="117">
        <v>60</v>
      </c>
      <c r="B17" s="117">
        <v>18</v>
      </c>
      <c r="C17" s="117">
        <f t="shared" si="0"/>
        <v>1080</v>
      </c>
      <c r="D17" s="117">
        <v>18.649999999999999</v>
      </c>
      <c r="E17" s="76">
        <f t="shared" si="1"/>
        <v>3.3303571428571426E-4</v>
      </c>
      <c r="F17" s="147">
        <v>0.567962962962963</v>
      </c>
      <c r="G17" s="133">
        <v>110</v>
      </c>
      <c r="H17" s="148">
        <v>12.81</v>
      </c>
      <c r="I17" s="148">
        <v>6.64</v>
      </c>
      <c r="J17" s="148">
        <v>1.83</v>
      </c>
      <c r="K17" s="148">
        <v>12.81</v>
      </c>
      <c r="L17" s="148">
        <f t="shared" si="15"/>
        <v>6.9399999999999995</v>
      </c>
      <c r="M17" s="148">
        <v>1.83</v>
      </c>
      <c r="N17" s="118">
        <f t="shared" si="6"/>
        <v>12.81</v>
      </c>
      <c r="O17" s="118">
        <f t="shared" si="6"/>
        <v>6.7899999999999991</v>
      </c>
      <c r="P17" s="118">
        <f t="shared" si="6"/>
        <v>1.83</v>
      </c>
      <c r="Q17" s="149">
        <f t="shared" si="7"/>
        <v>3.5874534937427788E-2</v>
      </c>
      <c r="R17" s="150">
        <f t="shared" si="8"/>
        <v>1.6218100973589314E-7</v>
      </c>
      <c r="S17" s="151">
        <f t="shared" si="9"/>
        <v>2.2400737879761406E-8</v>
      </c>
      <c r="T17" s="150">
        <f t="shared" si="10"/>
        <v>5.0179305755777751E-16</v>
      </c>
      <c r="U17" s="131">
        <v>298</v>
      </c>
      <c r="V17" s="118">
        <f t="shared" si="11"/>
        <v>285.81</v>
      </c>
      <c r="W17" s="152">
        <f t="shared" si="12"/>
        <v>0.71933717640832018</v>
      </c>
      <c r="X17" s="153">
        <f t="shared" si="13"/>
        <v>5.2400710596044986</v>
      </c>
      <c r="Y17" s="154">
        <f t="shared" si="2"/>
        <v>-2.6374210033722187E-8</v>
      </c>
      <c r="Z17" s="155">
        <f t="shared" si="3"/>
        <v>-2.6366968469060979E-8</v>
      </c>
      <c r="AA17" s="155">
        <f t="shared" si="4"/>
        <v>-2.6366970457376785E-8</v>
      </c>
      <c r="AB17" s="156">
        <f t="shared" si="5"/>
        <v>-2.6359730879939528E-8</v>
      </c>
      <c r="AC17" s="157">
        <f t="shared" si="16"/>
        <v>4.8028222314255593E-4</v>
      </c>
      <c r="AD17" s="132"/>
      <c r="AE17" s="158">
        <f t="shared" si="14"/>
        <v>4.8028222314255595</v>
      </c>
      <c r="AF17" s="158"/>
      <c r="AG17" s="159"/>
      <c r="AH17" s="133">
        <v>110</v>
      </c>
    </row>
    <row r="18" spans="1:40" s="77" customFormat="1">
      <c r="A18" s="134">
        <v>70</v>
      </c>
      <c r="B18" s="134">
        <v>20</v>
      </c>
      <c r="C18" s="134">
        <f t="shared" si="0"/>
        <v>1200</v>
      </c>
      <c r="D18" s="134">
        <v>17.399999999999999</v>
      </c>
      <c r="E18" s="135">
        <f t="shared" si="1"/>
        <v>3.1071428571428569E-4</v>
      </c>
      <c r="F18" s="136">
        <v>0.56807870370370372</v>
      </c>
      <c r="G18" s="137">
        <v>120</v>
      </c>
      <c r="H18" s="138">
        <v>12.79</v>
      </c>
      <c r="I18" s="138">
        <v>6.66</v>
      </c>
      <c r="J18" s="138">
        <v>1.93</v>
      </c>
      <c r="K18" s="138">
        <v>12.79</v>
      </c>
      <c r="L18" s="138">
        <f t="shared" si="15"/>
        <v>6.96</v>
      </c>
      <c r="M18" s="138">
        <v>1.93</v>
      </c>
      <c r="N18" s="139">
        <f t="shared" si="6"/>
        <v>12.79</v>
      </c>
      <c r="O18" s="139">
        <f t="shared" si="6"/>
        <v>6.8100000000000005</v>
      </c>
      <c r="P18" s="139">
        <f t="shared" si="6"/>
        <v>1.93</v>
      </c>
      <c r="Q18" s="140">
        <f t="shared" si="7"/>
        <v>3.7822393852223773E-2</v>
      </c>
      <c r="R18" s="141">
        <f t="shared" si="8"/>
        <v>1.5488166189124776E-7</v>
      </c>
      <c r="S18" s="142">
        <f t="shared" si="9"/>
        <v>2.3417499886143222E-8</v>
      </c>
      <c r="T18" s="141">
        <f t="shared" si="10"/>
        <v>5.4837930091751778E-16</v>
      </c>
      <c r="U18" s="143">
        <v>298</v>
      </c>
      <c r="V18" s="139">
        <f t="shared" si="11"/>
        <v>285.79000000000002</v>
      </c>
      <c r="W18" s="144">
        <f t="shared" si="12"/>
        <v>0.72056780792016217</v>
      </c>
      <c r="X18" s="145">
        <f t="shared" si="13"/>
        <v>5.254940559346676</v>
      </c>
      <c r="Y18" s="146">
        <f t="shared" si="2"/>
        <v>-3.0285132535939721E-8</v>
      </c>
      <c r="Z18" s="146">
        <f t="shared" si="3"/>
        <v>-3.027557885050259E-8</v>
      </c>
      <c r="AA18" s="146">
        <f t="shared" si="4"/>
        <v>-3.0275581864288485E-8</v>
      </c>
      <c r="AB18" s="146">
        <f t="shared" si="5"/>
        <v>-3.0266031190735813E-8</v>
      </c>
      <c r="AC18" s="146">
        <f t="shared" si="16"/>
        <v>4.8001855344461172E-4</v>
      </c>
      <c r="AD18" s="134"/>
      <c r="AE18" s="146">
        <f t="shared" si="14"/>
        <v>4.8001855344461175</v>
      </c>
      <c r="AF18" s="146"/>
      <c r="AG18" s="146"/>
      <c r="AH18" s="137">
        <v>120</v>
      </c>
      <c r="AI18" s="134"/>
      <c r="AJ18" s="134"/>
      <c r="AK18" s="134"/>
      <c r="AL18" s="134"/>
      <c r="AM18" s="134"/>
      <c r="AN18" s="134"/>
    </row>
    <row r="19" spans="1:40">
      <c r="A19" s="117">
        <v>80</v>
      </c>
      <c r="B19" s="117">
        <v>25</v>
      </c>
      <c r="C19" s="117">
        <f t="shared" si="0"/>
        <v>1500</v>
      </c>
      <c r="D19" s="117">
        <v>13.57</v>
      </c>
      <c r="E19" s="76">
        <f t="shared" si="1"/>
        <v>2.4232142857142858E-4</v>
      </c>
      <c r="F19" s="147">
        <v>0.56819444444444445</v>
      </c>
      <c r="G19" s="133">
        <v>130</v>
      </c>
      <c r="H19" s="148">
        <v>12.78</v>
      </c>
      <c r="I19" s="148">
        <v>6.67</v>
      </c>
      <c r="J19" s="148">
        <v>2</v>
      </c>
      <c r="K19" s="148">
        <v>12.78</v>
      </c>
      <c r="L19" s="148">
        <f>I19+0.29</f>
        <v>6.96</v>
      </c>
      <c r="M19" s="148">
        <v>2</v>
      </c>
      <c r="N19" s="118">
        <f t="shared" si="6"/>
        <v>12.78</v>
      </c>
      <c r="O19" s="118">
        <f t="shared" si="6"/>
        <v>6.8149999999999995</v>
      </c>
      <c r="P19" s="118">
        <f t="shared" si="6"/>
        <v>2</v>
      </c>
      <c r="Q19" s="149">
        <f t="shared" si="7"/>
        <v>3.9187717984816309E-2</v>
      </c>
      <c r="R19" s="150">
        <f t="shared" si="8"/>
        <v>1.5310874616820293E-7</v>
      </c>
      <c r="S19" s="151">
        <f t="shared" si="9"/>
        <v>2.3668984654005382E-8</v>
      </c>
      <c r="T19" s="150">
        <f t="shared" si="10"/>
        <v>5.6022083455154225E-16</v>
      </c>
      <c r="U19" s="131">
        <v>298</v>
      </c>
      <c r="V19" s="118">
        <f t="shared" si="11"/>
        <v>285.77999999999997</v>
      </c>
      <c r="W19" s="152">
        <f t="shared" si="12"/>
        <v>0.72118318826938432</v>
      </c>
      <c r="X19" s="153">
        <f t="shared" si="13"/>
        <v>5.2623919073525087</v>
      </c>
      <c r="Y19" s="154">
        <f t="shared" si="2"/>
        <v>-3.1990369679092472E-8</v>
      </c>
      <c r="Z19" s="155">
        <f t="shared" si="3"/>
        <v>-3.1979703116126987E-8</v>
      </c>
      <c r="AA19" s="155">
        <f t="shared" si="4"/>
        <v>-3.197970667268374E-8</v>
      </c>
      <c r="AB19" s="156">
        <f t="shared" si="5"/>
        <v>-3.1969043663903283E-8</v>
      </c>
      <c r="AC19" s="157">
        <f t="shared" si="16"/>
        <v>4.7971579763601797E-4</v>
      </c>
      <c r="AD19" s="132"/>
      <c r="AE19" s="158">
        <f t="shared" si="14"/>
        <v>4.7971579763601797</v>
      </c>
      <c r="AF19" s="158"/>
      <c r="AG19" s="159"/>
      <c r="AH19" s="133">
        <v>130</v>
      </c>
    </row>
    <row r="20" spans="1:40">
      <c r="A20" s="117">
        <v>90</v>
      </c>
      <c r="B20" s="117">
        <v>30</v>
      </c>
      <c r="C20" s="117">
        <f t="shared" si="0"/>
        <v>1800</v>
      </c>
      <c r="D20" s="117">
        <v>10.14</v>
      </c>
      <c r="E20" s="76">
        <f t="shared" si="1"/>
        <v>1.8107142857142858E-4</v>
      </c>
      <c r="F20" s="147">
        <v>0.56831018518518517</v>
      </c>
      <c r="G20" s="133">
        <v>140</v>
      </c>
      <c r="H20" s="148">
        <v>12.78</v>
      </c>
      <c r="I20" s="148">
        <v>6.69</v>
      </c>
      <c r="J20" s="148">
        <v>2.12</v>
      </c>
      <c r="K20" s="148">
        <v>12.78</v>
      </c>
      <c r="L20" s="148">
        <f>I20+0.28</f>
        <v>6.9700000000000006</v>
      </c>
      <c r="M20" s="148">
        <v>2.12</v>
      </c>
      <c r="N20" s="118">
        <f t="shared" si="6"/>
        <v>12.78</v>
      </c>
      <c r="O20" s="118">
        <f t="shared" si="6"/>
        <v>6.83</v>
      </c>
      <c r="P20" s="118">
        <f t="shared" si="6"/>
        <v>2.12</v>
      </c>
      <c r="Q20" s="149">
        <f t="shared" si="7"/>
        <v>4.1538981063905286E-2</v>
      </c>
      <c r="R20" s="150">
        <f t="shared" si="8"/>
        <v>1.479108388168204E-7</v>
      </c>
      <c r="S20" s="151">
        <f t="shared" si="9"/>
        <v>2.4500764057847314E-8</v>
      </c>
      <c r="T20" s="150">
        <f t="shared" si="10"/>
        <v>6.0028743941830275E-16</v>
      </c>
      <c r="U20" s="131">
        <v>298</v>
      </c>
      <c r="V20" s="118">
        <f t="shared" si="11"/>
        <v>285.77999999999997</v>
      </c>
      <c r="W20" s="152">
        <f t="shared" si="12"/>
        <v>0.72118318826938432</v>
      </c>
      <c r="X20" s="153">
        <f t="shared" si="13"/>
        <v>5.2623919073525087</v>
      </c>
      <c r="Y20" s="154">
        <f t="shared" si="2"/>
        <v>-3.6310774304106097E-8</v>
      </c>
      <c r="Z20" s="155">
        <f t="shared" si="3"/>
        <v>-3.6297022913512888E-8</v>
      </c>
      <c r="AA20" s="155">
        <f t="shared" si="4"/>
        <v>-3.6297028121353987E-8</v>
      </c>
      <c r="AB20" s="156">
        <f t="shared" si="5"/>
        <v>-3.6283281934657329E-8</v>
      </c>
      <c r="AC20" s="157">
        <f t="shared" si="16"/>
        <v>4.793960005811503E-4</v>
      </c>
      <c r="AD20" s="132"/>
      <c r="AE20" s="158">
        <f t="shared" si="14"/>
        <v>4.7939600058115026</v>
      </c>
      <c r="AF20" s="158"/>
      <c r="AG20" s="159"/>
      <c r="AH20" s="133">
        <v>140</v>
      </c>
    </row>
    <row r="21" spans="1:40">
      <c r="A21" s="117">
        <v>100</v>
      </c>
      <c r="B21" s="117">
        <v>35</v>
      </c>
      <c r="C21" s="117">
        <f t="shared" si="0"/>
        <v>2100</v>
      </c>
      <c r="D21" s="117">
        <v>7.62</v>
      </c>
      <c r="E21" s="76">
        <f t="shared" si="1"/>
        <v>1.3607142857142857E-4</v>
      </c>
      <c r="F21" s="147">
        <v>0.56842592592592589</v>
      </c>
      <c r="G21" s="133">
        <v>150</v>
      </c>
      <c r="H21" s="148">
        <v>12.77</v>
      </c>
      <c r="I21" s="148">
        <v>6.7</v>
      </c>
      <c r="J21" s="148">
        <v>2.21</v>
      </c>
      <c r="K21" s="148">
        <v>12.77</v>
      </c>
      <c r="L21" s="148">
        <f>I21+0.27</f>
        <v>6.9700000000000006</v>
      </c>
      <c r="M21" s="148">
        <v>2.21</v>
      </c>
      <c r="N21" s="118">
        <f t="shared" si="6"/>
        <v>12.77</v>
      </c>
      <c r="O21" s="118">
        <f t="shared" si="6"/>
        <v>6.8350000000000009</v>
      </c>
      <c r="P21" s="118">
        <f t="shared" si="6"/>
        <v>2.21</v>
      </c>
      <c r="Q21" s="149">
        <f t="shared" si="7"/>
        <v>4.3295278583184021E-2</v>
      </c>
      <c r="R21" s="150">
        <f t="shared" si="8"/>
        <v>1.4621771744567123E-7</v>
      </c>
      <c r="S21" s="151">
        <f t="shared" si="9"/>
        <v>2.4763882195628597E-8</v>
      </c>
      <c r="T21" s="150">
        <f t="shared" si="10"/>
        <v>6.1324986139897104E-16</v>
      </c>
      <c r="U21" s="131">
        <v>298</v>
      </c>
      <c r="V21" s="118">
        <f t="shared" si="11"/>
        <v>285.77</v>
      </c>
      <c r="W21" s="152">
        <f t="shared" si="12"/>
        <v>0.72179861168683046</v>
      </c>
      <c r="X21" s="153">
        <f t="shared" si="13"/>
        <v>5.2698543437483973</v>
      </c>
      <c r="Y21" s="154">
        <f t="shared" si="2"/>
        <v>-3.8579273214527494E-8</v>
      </c>
      <c r="Z21" s="155">
        <f t="shared" si="3"/>
        <v>-3.8563738165506184E-8</v>
      </c>
      <c r="AA21" s="155">
        <f t="shared" si="4"/>
        <v>-3.85637444211385E-8</v>
      </c>
      <c r="AB21" s="156">
        <f t="shared" si="5"/>
        <v>-3.8548215622711479E-8</v>
      </c>
      <c r="AC21" s="157">
        <f t="shared" si="16"/>
        <v>4.7903303031730278E-4</v>
      </c>
      <c r="AD21" s="132"/>
      <c r="AE21" s="158">
        <f t="shared" si="14"/>
        <v>4.790330303173028</v>
      </c>
      <c r="AF21" s="158"/>
      <c r="AG21" s="159"/>
      <c r="AH21" s="133">
        <v>150</v>
      </c>
    </row>
    <row r="22" spans="1:40">
      <c r="A22" s="117">
        <v>110</v>
      </c>
      <c r="B22" s="117">
        <v>40</v>
      </c>
      <c r="C22" s="117">
        <f t="shared" si="0"/>
        <v>2400</v>
      </c>
      <c r="D22" s="117">
        <v>5.25</v>
      </c>
      <c r="E22" s="76">
        <f t="shared" si="1"/>
        <v>9.3750000000000002E-5</v>
      </c>
      <c r="F22" s="147">
        <v>0.56854166666666661</v>
      </c>
      <c r="G22" s="133">
        <v>160</v>
      </c>
      <c r="H22" s="148">
        <v>12.76</v>
      </c>
      <c r="I22" s="148">
        <v>6.72</v>
      </c>
      <c r="J22" s="148">
        <v>2.2999999999999998</v>
      </c>
      <c r="K22" s="148">
        <v>12.76</v>
      </c>
      <c r="L22" s="148">
        <f>I22+0.26</f>
        <v>6.9799999999999995</v>
      </c>
      <c r="M22" s="148">
        <v>2.2999999999999998</v>
      </c>
      <c r="N22" s="118">
        <f t="shared" si="6"/>
        <v>12.76</v>
      </c>
      <c r="O22" s="118">
        <f t="shared" si="6"/>
        <v>6.85</v>
      </c>
      <c r="P22" s="118">
        <f t="shared" si="6"/>
        <v>2.2999999999999998</v>
      </c>
      <c r="Q22" s="149">
        <f t="shared" si="7"/>
        <v>4.5050996223413388E-2</v>
      </c>
      <c r="R22" s="150">
        <f t="shared" si="8"/>
        <v>1.4125375446227539E-7</v>
      </c>
      <c r="S22" s="151">
        <f t="shared" si="9"/>
        <v>2.5612845550656009E-8</v>
      </c>
      <c r="T22" s="150">
        <f t="shared" si="10"/>
        <v>6.5601785720175935E-16</v>
      </c>
      <c r="U22" s="131">
        <v>298</v>
      </c>
      <c r="V22" s="118">
        <f t="shared" si="11"/>
        <v>285.76</v>
      </c>
      <c r="W22" s="152">
        <f t="shared" si="12"/>
        <v>0.7224140781770233</v>
      </c>
      <c r="X22" s="153">
        <f t="shared" si="13"/>
        <v>5.2773278857945325</v>
      </c>
      <c r="Y22" s="154">
        <f t="shared" si="2"/>
        <v>-4.2848031667759093E-8</v>
      </c>
      <c r="Z22" s="155">
        <f t="shared" si="3"/>
        <v>-4.2828853104947947E-8</v>
      </c>
      <c r="AA22" s="155">
        <f t="shared" si="4"/>
        <v>-4.2828861689175908E-8</v>
      </c>
      <c r="AB22" s="156">
        <f t="shared" si="5"/>
        <v>-4.2809691702908222E-8</v>
      </c>
      <c r="AC22" s="157">
        <f t="shared" si="16"/>
        <v>4.7864739289395192E-4</v>
      </c>
      <c r="AD22" s="132"/>
      <c r="AE22" s="158">
        <f t="shared" si="14"/>
        <v>4.7864739289395191</v>
      </c>
      <c r="AF22" s="158"/>
      <c r="AG22" s="159"/>
      <c r="AH22" s="133">
        <v>160</v>
      </c>
    </row>
    <row r="23" spans="1:40">
      <c r="A23" s="117">
        <v>120</v>
      </c>
      <c r="B23" s="117">
        <v>45</v>
      </c>
      <c r="C23" s="117">
        <f t="shared" si="0"/>
        <v>2700</v>
      </c>
      <c r="D23" s="117">
        <v>3.6970000000000001</v>
      </c>
      <c r="E23" s="76">
        <f t="shared" si="1"/>
        <v>6.6017857142857141E-5</v>
      </c>
      <c r="F23" s="147">
        <v>0.56865740740740744</v>
      </c>
      <c r="G23" s="133">
        <v>170</v>
      </c>
      <c r="H23" s="148">
        <v>12.76</v>
      </c>
      <c r="I23" s="148">
        <v>6.72</v>
      </c>
      <c r="J23" s="148">
        <v>2.3199999999999998</v>
      </c>
      <c r="K23" s="148">
        <v>12.76</v>
      </c>
      <c r="L23" s="148">
        <f>I23+0.25</f>
        <v>6.97</v>
      </c>
      <c r="M23" s="148">
        <v>2.3199999999999998</v>
      </c>
      <c r="N23" s="118">
        <f t="shared" ref="N23:P86" si="17">(H23+K23)/2</f>
        <v>12.76</v>
      </c>
      <c r="O23" s="118">
        <f t="shared" si="17"/>
        <v>6.8449999999999998</v>
      </c>
      <c r="P23" s="118">
        <f t="shared" si="17"/>
        <v>2.3199999999999998</v>
      </c>
      <c r="Q23" s="149">
        <f t="shared" si="7"/>
        <v>4.5442744016660458E-2</v>
      </c>
      <c r="R23" s="150">
        <f t="shared" si="8"/>
        <v>1.4288939585111023E-7</v>
      </c>
      <c r="S23" s="151">
        <f t="shared" si="9"/>
        <v>2.5319657732071208E-8</v>
      </c>
      <c r="T23" s="150">
        <f t="shared" si="10"/>
        <v>6.4108506766923328E-16</v>
      </c>
      <c r="U23" s="131">
        <v>298</v>
      </c>
      <c r="V23" s="118">
        <f t="shared" si="11"/>
        <v>285.76</v>
      </c>
      <c r="W23" s="152">
        <f t="shared" si="12"/>
        <v>0.7224140781770233</v>
      </c>
      <c r="X23" s="153">
        <f t="shared" si="13"/>
        <v>5.2773278857945325</v>
      </c>
      <c r="Y23" s="154">
        <f t="shared" si="2"/>
        <v>-4.2199008710074849E-8</v>
      </c>
      <c r="Z23" s="155">
        <f t="shared" si="3"/>
        <v>-4.2180390086100181E-8</v>
      </c>
      <c r="AA23" s="155">
        <f t="shared" si="4"/>
        <v>-4.2180398300822969E-8</v>
      </c>
      <c r="AB23" s="156">
        <f t="shared" si="5"/>
        <v>-4.2161787884322281E-8</v>
      </c>
      <c r="AC23" s="157">
        <f t="shared" si="16"/>
        <v>4.7821910430568708E-4</v>
      </c>
      <c r="AD23" s="132"/>
      <c r="AE23" s="158">
        <f t="shared" si="14"/>
        <v>4.782191043056871</v>
      </c>
      <c r="AF23" s="158"/>
      <c r="AG23" s="159"/>
      <c r="AH23" s="133">
        <v>170</v>
      </c>
    </row>
    <row r="24" spans="1:40">
      <c r="B24" s="117">
        <v>50</v>
      </c>
      <c r="C24" s="117">
        <f t="shared" si="0"/>
        <v>3000</v>
      </c>
      <c r="D24" s="117">
        <v>2.5</v>
      </c>
      <c r="E24" s="76">
        <f t="shared" si="1"/>
        <v>4.4642857142857143E-5</v>
      </c>
      <c r="F24" s="147">
        <v>0.56877314814814817</v>
      </c>
      <c r="G24" s="133">
        <v>180</v>
      </c>
      <c r="H24" s="148">
        <v>12.75</v>
      </c>
      <c r="I24" s="148">
        <v>6.73</v>
      </c>
      <c r="J24" s="148">
        <v>2.3199999999999998</v>
      </c>
      <c r="K24" s="148">
        <v>12.75</v>
      </c>
      <c r="L24" s="148">
        <f>I24+0.24</f>
        <v>6.9700000000000006</v>
      </c>
      <c r="M24" s="148">
        <v>2.3199999999999998</v>
      </c>
      <c r="N24" s="118">
        <f t="shared" si="17"/>
        <v>12.75</v>
      </c>
      <c r="O24" s="118">
        <f t="shared" si="17"/>
        <v>6.8500000000000005</v>
      </c>
      <c r="P24" s="118">
        <f t="shared" si="17"/>
        <v>2.3199999999999998</v>
      </c>
      <c r="Q24" s="149">
        <f t="shared" si="7"/>
        <v>4.5435243309801428E-2</v>
      </c>
      <c r="R24" s="150">
        <f t="shared" si="8"/>
        <v>1.4125375446227515E-7</v>
      </c>
      <c r="S24" s="151">
        <f t="shared" si="9"/>
        <v>2.5591570117170402E-8</v>
      </c>
      <c r="T24" s="150">
        <f t="shared" si="10"/>
        <v>6.5492846106204911E-16</v>
      </c>
      <c r="U24" s="131">
        <v>298</v>
      </c>
      <c r="V24" s="118">
        <f t="shared" si="11"/>
        <v>285.75</v>
      </c>
      <c r="W24" s="152">
        <f t="shared" si="12"/>
        <v>0.72302958774448578</v>
      </c>
      <c r="X24" s="153">
        <f t="shared" si="13"/>
        <v>5.284812550779117</v>
      </c>
      <c r="Y24" s="154">
        <f t="shared" si="2"/>
        <v>-4.3004115751360066E-8</v>
      </c>
      <c r="Z24" s="155">
        <f t="shared" si="3"/>
        <v>-4.29847628377898E-8</v>
      </c>
      <c r="AA24" s="155">
        <f t="shared" si="4"/>
        <v>-4.2984771547078603E-8</v>
      </c>
      <c r="AB24" s="156">
        <f t="shared" si="5"/>
        <v>-4.296542733495834E-8</v>
      </c>
      <c r="AC24" s="157">
        <f t="shared" si="16"/>
        <v>4.7779730035007334E-4</v>
      </c>
      <c r="AD24" s="160">
        <v>4.8700000000000002E-4</v>
      </c>
      <c r="AE24" s="158">
        <f t="shared" si="14"/>
        <v>4.7779730035007333</v>
      </c>
      <c r="AF24" s="158">
        <f>AD24*10000</f>
        <v>4.87</v>
      </c>
      <c r="AG24" s="159">
        <f>(AE24-AF24)*(AE24-AF24)</f>
        <v>8.4689680846760686E-3</v>
      </c>
      <c r="AH24" s="133">
        <v>180</v>
      </c>
    </row>
    <row r="25" spans="1:40">
      <c r="B25" s="117">
        <v>60</v>
      </c>
      <c r="C25" s="117">
        <f t="shared" si="0"/>
        <v>3600</v>
      </c>
      <c r="D25" s="117">
        <v>0.71</v>
      </c>
      <c r="E25" s="76">
        <f t="shared" si="1"/>
        <v>1.2678571428571427E-5</v>
      </c>
      <c r="F25" s="147">
        <v>0.56888888888888889</v>
      </c>
      <c r="G25" s="133">
        <v>190</v>
      </c>
      <c r="H25" s="148">
        <v>12.74</v>
      </c>
      <c r="I25" s="148">
        <v>6.73</v>
      </c>
      <c r="J25" s="148">
        <v>2.33</v>
      </c>
      <c r="K25" s="148">
        <v>12.74</v>
      </c>
      <c r="L25" s="148">
        <f>I25+0.23</f>
        <v>6.9600000000000009</v>
      </c>
      <c r="M25" s="148">
        <v>2.33</v>
      </c>
      <c r="N25" s="118">
        <f t="shared" si="17"/>
        <v>12.74</v>
      </c>
      <c r="O25" s="118">
        <f t="shared" si="17"/>
        <v>6.8450000000000006</v>
      </c>
      <c r="P25" s="118">
        <f t="shared" si="17"/>
        <v>2.33</v>
      </c>
      <c r="Q25" s="149">
        <f t="shared" si="7"/>
        <v>4.5623554324671835E-2</v>
      </c>
      <c r="R25" s="150">
        <f t="shared" si="8"/>
        <v>1.4288939585110999E-7</v>
      </c>
      <c r="S25" s="151">
        <f t="shared" si="9"/>
        <v>2.5277611411091805E-8</v>
      </c>
      <c r="T25" s="150">
        <f t="shared" si="10"/>
        <v>6.3895763865015867E-16</v>
      </c>
      <c r="U25" s="131">
        <v>298</v>
      </c>
      <c r="V25" s="118">
        <f t="shared" si="11"/>
        <v>285.74</v>
      </c>
      <c r="W25" s="152">
        <f t="shared" si="12"/>
        <v>0.72364514039374073</v>
      </c>
      <c r="X25" s="153">
        <f t="shared" si="13"/>
        <v>5.2923083560184212</v>
      </c>
      <c r="Y25" s="154">
        <f t="shared" si="2"/>
        <v>-4.2031805299065155E-8</v>
      </c>
      <c r="Z25" s="155">
        <f t="shared" si="3"/>
        <v>-4.2013300972399802E-8</v>
      </c>
      <c r="AA25" s="155">
        <f t="shared" si="4"/>
        <v>-4.2013309118852304E-8</v>
      </c>
      <c r="AB25" s="156">
        <f t="shared" si="5"/>
        <v>-4.1994812931466574E-8</v>
      </c>
      <c r="AC25" s="157">
        <f t="shared" si="16"/>
        <v>4.7736745266364656E-4</v>
      </c>
      <c r="AD25" s="132"/>
      <c r="AE25" s="158">
        <f t="shared" si="14"/>
        <v>4.7736745266364657</v>
      </c>
      <c r="AF25" s="158"/>
      <c r="AG25" s="159"/>
      <c r="AH25" s="133">
        <v>190</v>
      </c>
    </row>
    <row r="26" spans="1:40">
      <c r="F26" s="147">
        <v>0.56900462962962961</v>
      </c>
      <c r="G26" s="133">
        <v>200</v>
      </c>
      <c r="H26" s="148">
        <v>12.73</v>
      </c>
      <c r="I26" s="148">
        <v>6.74</v>
      </c>
      <c r="J26" s="148">
        <v>2.33</v>
      </c>
      <c r="K26" s="148">
        <v>12.73</v>
      </c>
      <c r="L26" s="148">
        <f>I26+0.22</f>
        <v>6.96</v>
      </c>
      <c r="M26" s="148">
        <v>2.33</v>
      </c>
      <c r="N26" s="118">
        <f t="shared" si="17"/>
        <v>12.73</v>
      </c>
      <c r="O26" s="118">
        <f t="shared" si="17"/>
        <v>6.85</v>
      </c>
      <c r="P26" s="118">
        <f t="shared" si="17"/>
        <v>2.33</v>
      </c>
      <c r="Q26" s="149">
        <f t="shared" si="7"/>
        <v>4.5616026258692842E-2</v>
      </c>
      <c r="R26" s="150">
        <f t="shared" si="8"/>
        <v>1.4125375446227539E-7</v>
      </c>
      <c r="S26" s="151">
        <f t="shared" si="9"/>
        <v>2.5549072253143094E-8</v>
      </c>
      <c r="T26" s="150">
        <f t="shared" si="10"/>
        <v>6.5275509299632631E-16</v>
      </c>
      <c r="U26" s="131">
        <v>298</v>
      </c>
      <c r="V26" s="118">
        <f t="shared" si="11"/>
        <v>285.73</v>
      </c>
      <c r="W26" s="152">
        <f t="shared" si="12"/>
        <v>0.72426073612931097</v>
      </c>
      <c r="X26" s="153">
        <f t="shared" si="13"/>
        <v>5.2998153188568269</v>
      </c>
      <c r="Y26" s="154">
        <f t="shared" si="2"/>
        <v>-4.2833798729923098E-8</v>
      </c>
      <c r="Z26" s="155">
        <f t="shared" si="3"/>
        <v>-4.281456458981748E-8</v>
      </c>
      <c r="AA26" s="155">
        <f t="shared" si="4"/>
        <v>-4.2814573226738712E-8</v>
      </c>
      <c r="AB26" s="156">
        <f t="shared" si="5"/>
        <v>-4.2795347715797661E-8</v>
      </c>
      <c r="AC26" s="157">
        <f t="shared" si="16"/>
        <v>4.7694731959962484E-4</v>
      </c>
      <c r="AD26" s="132"/>
      <c r="AE26" s="158">
        <f t="shared" si="14"/>
        <v>4.7694731959962482</v>
      </c>
      <c r="AF26" s="158"/>
      <c r="AG26" s="159"/>
      <c r="AH26" s="133">
        <v>200</v>
      </c>
      <c r="AM26" s="76"/>
    </row>
    <row r="27" spans="1:40">
      <c r="F27" s="147">
        <v>0.56912037037037033</v>
      </c>
      <c r="G27" s="133">
        <v>210</v>
      </c>
      <c r="H27" s="148">
        <v>12.73</v>
      </c>
      <c r="I27" s="148">
        <v>6.74</v>
      </c>
      <c r="J27" s="148">
        <v>2.34</v>
      </c>
      <c r="K27" s="148">
        <v>12.73</v>
      </c>
      <c r="L27" s="148">
        <f>I27+0.21</f>
        <v>6.95</v>
      </c>
      <c r="M27" s="148">
        <v>2.34</v>
      </c>
      <c r="N27" s="118">
        <f t="shared" si="17"/>
        <v>12.73</v>
      </c>
      <c r="O27" s="118">
        <f t="shared" si="17"/>
        <v>6.8450000000000006</v>
      </c>
      <c r="P27" s="118">
        <f t="shared" si="17"/>
        <v>2.34</v>
      </c>
      <c r="Q27" s="149">
        <f t="shared" si="7"/>
        <v>4.5811803195425431E-2</v>
      </c>
      <c r="R27" s="150">
        <f t="shared" si="8"/>
        <v>1.4288939585110999E-7</v>
      </c>
      <c r="S27" s="151">
        <f t="shared" si="9"/>
        <v>2.5256614441458377E-8</v>
      </c>
      <c r="T27" s="150">
        <f t="shared" si="10"/>
        <v>6.3789657304448382E-16</v>
      </c>
      <c r="U27" s="131">
        <v>298</v>
      </c>
      <c r="V27" s="118">
        <f t="shared" si="11"/>
        <v>285.73</v>
      </c>
      <c r="W27" s="152">
        <f t="shared" si="12"/>
        <v>0.72426073612931097</v>
      </c>
      <c r="X27" s="153">
        <f t="shared" si="13"/>
        <v>5.2998153188568269</v>
      </c>
      <c r="Y27" s="154">
        <f t="shared" si="2"/>
        <v>-4.200069683155147E-8</v>
      </c>
      <c r="Z27" s="155">
        <f t="shared" si="3"/>
        <v>-4.1982186993637587E-8</v>
      </c>
      <c r="AA27" s="155">
        <f t="shared" si="4"/>
        <v>-4.1982195150980808E-8</v>
      </c>
      <c r="AB27" s="156">
        <f t="shared" si="5"/>
        <v>-4.1963693463220199E-8</v>
      </c>
      <c r="AC27" s="157">
        <f t="shared" si="16"/>
        <v>4.7651917389616012E-4</v>
      </c>
      <c r="AD27" s="132"/>
      <c r="AE27" s="158">
        <f t="shared" si="14"/>
        <v>4.765191738961601</v>
      </c>
      <c r="AF27" s="158"/>
      <c r="AG27" s="159"/>
      <c r="AH27" s="133">
        <v>210</v>
      </c>
      <c r="AM27" s="76"/>
    </row>
    <row r="28" spans="1:40">
      <c r="F28" s="147">
        <v>0.56923611111111105</v>
      </c>
      <c r="G28" s="133">
        <v>220</v>
      </c>
      <c r="H28" s="148">
        <v>12.73</v>
      </c>
      <c r="I28" s="148">
        <v>6.74</v>
      </c>
      <c r="J28" s="148">
        <v>2.34</v>
      </c>
      <c r="K28" s="148">
        <v>12.73</v>
      </c>
      <c r="L28" s="148">
        <f>I28+0.2</f>
        <v>6.94</v>
      </c>
      <c r="M28" s="148">
        <v>2.34</v>
      </c>
      <c r="N28" s="118">
        <f t="shared" si="17"/>
        <v>12.73</v>
      </c>
      <c r="O28" s="118">
        <f t="shared" si="17"/>
        <v>6.84</v>
      </c>
      <c r="P28" s="118">
        <f t="shared" si="17"/>
        <v>2.34</v>
      </c>
      <c r="Q28" s="149">
        <f t="shared" si="7"/>
        <v>4.5811803195425431E-2</v>
      </c>
      <c r="R28" s="150">
        <f t="shared" si="8"/>
        <v>1.4454397707459271E-7</v>
      </c>
      <c r="S28" s="151">
        <f t="shared" si="9"/>
        <v>2.496750436666077E-8</v>
      </c>
      <c r="T28" s="150">
        <f t="shared" si="10"/>
        <v>6.2337627429922465E-16</v>
      </c>
      <c r="U28" s="131">
        <v>298</v>
      </c>
      <c r="V28" s="118">
        <f t="shared" si="11"/>
        <v>285.73</v>
      </c>
      <c r="W28" s="152">
        <f t="shared" si="12"/>
        <v>0.72426073612931097</v>
      </c>
      <c r="X28" s="153">
        <f t="shared" si="13"/>
        <v>5.2998153188568269</v>
      </c>
      <c r="Y28" s="154">
        <f t="shared" si="2"/>
        <v>-4.100848318338181E-8</v>
      </c>
      <c r="Z28" s="155">
        <f t="shared" si="3"/>
        <v>-4.099082199894587E-8</v>
      </c>
      <c r="AA28" s="155">
        <f t="shared" si="4"/>
        <v>-4.0990829605114423E-8</v>
      </c>
      <c r="AB28" s="156">
        <f t="shared" si="5"/>
        <v>-4.0973176020295534E-8</v>
      </c>
      <c r="AC28" s="157">
        <f t="shared" si="16"/>
        <v>4.7609935197185342E-4</v>
      </c>
      <c r="AD28" s="132"/>
      <c r="AE28" s="158">
        <f t="shared" si="14"/>
        <v>4.760993519718534</v>
      </c>
      <c r="AF28" s="158"/>
      <c r="AG28" s="159"/>
      <c r="AH28" s="133">
        <v>220</v>
      </c>
      <c r="AM28" s="76"/>
    </row>
    <row r="29" spans="1:40">
      <c r="F29" s="147">
        <v>0.56935185185185189</v>
      </c>
      <c r="G29" s="133">
        <v>230</v>
      </c>
      <c r="H29" s="148">
        <v>12.72</v>
      </c>
      <c r="I29" s="148">
        <v>6.75</v>
      </c>
      <c r="J29" s="148">
        <v>2.35</v>
      </c>
      <c r="K29" s="148">
        <v>12.72</v>
      </c>
      <c r="L29" s="148">
        <f>I29+0.2</f>
        <v>6.95</v>
      </c>
      <c r="M29" s="148">
        <v>2.35</v>
      </c>
      <c r="N29" s="118">
        <f t="shared" si="17"/>
        <v>12.72</v>
      </c>
      <c r="O29" s="118">
        <f t="shared" si="17"/>
        <v>6.85</v>
      </c>
      <c r="P29" s="118">
        <f t="shared" si="17"/>
        <v>2.35</v>
      </c>
      <c r="Q29" s="149">
        <f t="shared" si="7"/>
        <v>4.5999989952819231E-2</v>
      </c>
      <c r="R29" s="150">
        <f t="shared" si="8"/>
        <v>1.4125375446227539E-7</v>
      </c>
      <c r="S29" s="151">
        <f t="shared" si="9"/>
        <v>2.5527849793254088E-8</v>
      </c>
      <c r="T29" s="150">
        <f t="shared" si="10"/>
        <v>6.5167111506694273E-16</v>
      </c>
      <c r="U29" s="131">
        <v>298</v>
      </c>
      <c r="V29" s="118">
        <f t="shared" si="11"/>
        <v>285.72000000000003</v>
      </c>
      <c r="W29" s="152">
        <f t="shared" si="12"/>
        <v>0.72487637495572155</v>
      </c>
      <c r="X29" s="153">
        <f t="shared" si="13"/>
        <v>5.3073334566668997</v>
      </c>
      <c r="Y29" s="154">
        <f t="shared" si="2"/>
        <v>-4.2947960367888361E-8</v>
      </c>
      <c r="Z29" s="155">
        <f t="shared" si="3"/>
        <v>-4.2928572431870597E-8</v>
      </c>
      <c r="AA29" s="155">
        <f t="shared" si="4"/>
        <v>-4.2928581184138678E-8</v>
      </c>
      <c r="AB29" s="156">
        <f t="shared" si="5"/>
        <v>-4.2909201992486952E-8</v>
      </c>
      <c r="AC29" s="157">
        <f t="shared" si="16"/>
        <v>4.7568944370116707E-4</v>
      </c>
      <c r="AD29" s="132"/>
      <c r="AE29" s="158">
        <f t="shared" si="14"/>
        <v>4.7568944370116704</v>
      </c>
      <c r="AF29" s="158"/>
      <c r="AG29" s="159"/>
      <c r="AH29" s="133">
        <v>230</v>
      </c>
      <c r="AM29" s="76"/>
    </row>
    <row r="30" spans="1:40" s="77" customFormat="1">
      <c r="A30" s="134"/>
      <c r="B30" s="134"/>
      <c r="C30" s="134"/>
      <c r="D30" s="134"/>
      <c r="E30" s="134"/>
      <c r="F30" s="136">
        <v>0.56946759259259261</v>
      </c>
      <c r="G30" s="137">
        <v>240</v>
      </c>
      <c r="H30" s="138">
        <v>12.72</v>
      </c>
      <c r="I30" s="138">
        <v>6.75</v>
      </c>
      <c r="J30" s="138">
        <v>2.36</v>
      </c>
      <c r="K30" s="138">
        <v>12.72</v>
      </c>
      <c r="L30" s="138">
        <v>6.94</v>
      </c>
      <c r="M30" s="138">
        <v>2.36</v>
      </c>
      <c r="N30" s="139">
        <f t="shared" si="17"/>
        <v>12.72</v>
      </c>
      <c r="O30" s="139">
        <f t="shared" si="17"/>
        <v>6.8450000000000006</v>
      </c>
      <c r="P30" s="139">
        <f t="shared" si="17"/>
        <v>2.36</v>
      </c>
      <c r="Q30" s="140">
        <f t="shared" si="7"/>
        <v>4.6195734590916325E-2</v>
      </c>
      <c r="R30" s="141">
        <f t="shared" si="8"/>
        <v>1.4288939585110999E-7</v>
      </c>
      <c r="S30" s="142">
        <f t="shared" si="9"/>
        <v>2.5235634913058872E-8</v>
      </c>
      <c r="T30" s="141">
        <f t="shared" si="10"/>
        <v>6.368372694651959E-16</v>
      </c>
      <c r="U30" s="143">
        <v>298</v>
      </c>
      <c r="V30" s="139">
        <f t="shared" si="11"/>
        <v>285.72000000000003</v>
      </c>
      <c r="W30" s="144">
        <f t="shared" si="12"/>
        <v>0.72487637495572155</v>
      </c>
      <c r="X30" s="145">
        <f t="shared" si="13"/>
        <v>5.3073334566668997</v>
      </c>
      <c r="Y30" s="146">
        <f t="shared" si="2"/>
        <v>-4.2110905350766751E-8</v>
      </c>
      <c r="Z30" s="146">
        <f t="shared" si="3"/>
        <v>-4.2092248954686471E-8</v>
      </c>
      <c r="AA30" s="146">
        <f t="shared" si="4"/>
        <v>-4.2092257220030364E-8</v>
      </c>
      <c r="AB30" s="146">
        <f t="shared" si="5"/>
        <v>-4.207360908197039E-8</v>
      </c>
      <c r="AC30" s="146">
        <f t="shared" si="16"/>
        <v>4.7526015791851309E-4</v>
      </c>
      <c r="AD30" s="146">
        <v>4.8799999999999999E-4</v>
      </c>
      <c r="AE30" s="146">
        <f t="shared" si="14"/>
        <v>4.7526015791851313</v>
      </c>
      <c r="AF30" s="146">
        <f>AD30*10000</f>
        <v>4.88</v>
      </c>
      <c r="AG30" s="146">
        <f>(AE30-AF30)*(AE30-AF30)</f>
        <v>1.6230357626122353E-2</v>
      </c>
      <c r="AH30" s="137">
        <v>240</v>
      </c>
      <c r="AI30" s="134"/>
      <c r="AJ30" s="134"/>
      <c r="AK30" s="134"/>
      <c r="AL30" s="134"/>
      <c r="AM30" s="135"/>
      <c r="AN30" s="134"/>
    </row>
    <row r="31" spans="1:40">
      <c r="F31" s="147">
        <v>0.56958333333333333</v>
      </c>
      <c r="G31" s="133">
        <v>250</v>
      </c>
      <c r="H31" s="148">
        <v>12.69</v>
      </c>
      <c r="I31" s="148">
        <v>6.76</v>
      </c>
      <c r="J31" s="148">
        <v>2.41</v>
      </c>
      <c r="K31" s="148">
        <v>12.69</v>
      </c>
      <c r="L31" s="148">
        <f t="shared" ref="L31:L51" si="18">I31+0.2</f>
        <v>6.96</v>
      </c>
      <c r="M31" s="148">
        <v>2.41</v>
      </c>
      <c r="N31" s="118">
        <f t="shared" si="17"/>
        <v>12.69</v>
      </c>
      <c r="O31" s="118">
        <f t="shared" si="17"/>
        <v>6.8599999999999994</v>
      </c>
      <c r="P31" s="118">
        <f t="shared" si="17"/>
        <v>2.41</v>
      </c>
      <c r="Q31" s="149">
        <f t="shared" si="7"/>
        <v>4.7151121270411267E-2</v>
      </c>
      <c r="R31" s="150">
        <f t="shared" si="8"/>
        <v>1.3803842646028844E-7</v>
      </c>
      <c r="S31" s="151">
        <f t="shared" si="9"/>
        <v>2.6057427593017137E-8</v>
      </c>
      <c r="T31" s="150">
        <f t="shared" si="10"/>
        <v>6.789895327653309E-16</v>
      </c>
      <c r="U31" s="131">
        <v>298</v>
      </c>
      <c r="V31" s="118">
        <f t="shared" si="11"/>
        <v>285.69</v>
      </c>
      <c r="W31" s="152">
        <f t="shared" si="12"/>
        <v>0.72672355002524314</v>
      </c>
      <c r="X31" s="153">
        <f t="shared" si="13"/>
        <v>5.3299550940761602</v>
      </c>
      <c r="Y31" s="154">
        <f t="shared" si="2"/>
        <v>-4.559186389743978E-8</v>
      </c>
      <c r="Z31" s="155">
        <f t="shared" si="3"/>
        <v>-4.5569976299503554E-8</v>
      </c>
      <c r="AA31" s="155">
        <f t="shared" si="4"/>
        <v>-4.5569986807232404E-8</v>
      </c>
      <c r="AB31" s="156">
        <f t="shared" si="5"/>
        <v>-4.5548109706935971E-8</v>
      </c>
      <c r="AC31" s="157">
        <f t="shared" si="16"/>
        <v>4.7483923537387616E-4</v>
      </c>
      <c r="AD31" s="132"/>
      <c r="AE31" s="158">
        <f t="shared" si="14"/>
        <v>4.7483923537387618</v>
      </c>
      <c r="AF31" s="158"/>
      <c r="AG31" s="159"/>
      <c r="AH31" s="133">
        <v>250</v>
      </c>
      <c r="AM31" s="76"/>
    </row>
    <row r="32" spans="1:40">
      <c r="F32" s="147">
        <v>0.56969907407407405</v>
      </c>
      <c r="G32" s="133">
        <v>260</v>
      </c>
      <c r="H32" s="148">
        <v>12.69</v>
      </c>
      <c r="I32" s="148">
        <v>6.76</v>
      </c>
      <c r="J32" s="148">
        <v>2.39</v>
      </c>
      <c r="K32" s="148">
        <v>12.69</v>
      </c>
      <c r="L32" s="148">
        <f t="shared" si="18"/>
        <v>6.96</v>
      </c>
      <c r="M32" s="148">
        <v>2.39</v>
      </c>
      <c r="N32" s="118">
        <f t="shared" si="17"/>
        <v>12.69</v>
      </c>
      <c r="O32" s="118">
        <f t="shared" si="17"/>
        <v>6.8599999999999994</v>
      </c>
      <c r="P32" s="118">
        <f t="shared" si="17"/>
        <v>2.39</v>
      </c>
      <c r="Q32" s="149">
        <f t="shared" si="7"/>
        <v>4.6759825658208687E-2</v>
      </c>
      <c r="R32" s="150">
        <f t="shared" si="8"/>
        <v>1.3803842646028844E-7</v>
      </c>
      <c r="S32" s="151">
        <f t="shared" si="9"/>
        <v>2.6057427593017137E-8</v>
      </c>
      <c r="T32" s="150">
        <f t="shared" si="10"/>
        <v>6.789895327653309E-16</v>
      </c>
      <c r="U32" s="131">
        <v>298</v>
      </c>
      <c r="V32" s="118">
        <f t="shared" si="11"/>
        <v>285.69</v>
      </c>
      <c r="W32" s="152">
        <f t="shared" si="12"/>
        <v>0.72672355002524314</v>
      </c>
      <c r="X32" s="153">
        <f t="shared" si="13"/>
        <v>5.3299550940761602</v>
      </c>
      <c r="Y32" s="154">
        <f t="shared" si="2"/>
        <v>-4.5170117098596853E-8</v>
      </c>
      <c r="Z32" s="155">
        <f t="shared" si="3"/>
        <v>-4.5148611931091678E-8</v>
      </c>
      <c r="AA32" s="155">
        <f t="shared" si="4"/>
        <v>-4.5148622169547086E-8</v>
      </c>
      <c r="AB32" s="156">
        <f t="shared" si="5"/>
        <v>-4.51271272307484E-8</v>
      </c>
      <c r="AC32" s="157">
        <f t="shared" si="16"/>
        <v>4.7438353554084641E-4</v>
      </c>
      <c r="AD32" s="132"/>
      <c r="AE32" s="158">
        <f t="shared" si="14"/>
        <v>4.7438353554084642</v>
      </c>
      <c r="AF32" s="158"/>
      <c r="AG32" s="159"/>
      <c r="AH32" s="133">
        <v>260</v>
      </c>
      <c r="AM32" s="76"/>
    </row>
    <row r="33" spans="1:40">
      <c r="F33" s="147">
        <v>0.56981481481481477</v>
      </c>
      <c r="G33" s="133">
        <v>270</v>
      </c>
      <c r="H33" s="148">
        <v>12.69</v>
      </c>
      <c r="I33" s="148">
        <v>6.76</v>
      </c>
      <c r="J33" s="148">
        <v>2.38</v>
      </c>
      <c r="K33" s="148">
        <v>12.69</v>
      </c>
      <c r="L33" s="148">
        <f t="shared" si="18"/>
        <v>6.96</v>
      </c>
      <c r="M33" s="148">
        <v>2.38</v>
      </c>
      <c r="N33" s="118">
        <f t="shared" si="17"/>
        <v>12.69</v>
      </c>
      <c r="O33" s="118">
        <f t="shared" si="17"/>
        <v>6.8599999999999994</v>
      </c>
      <c r="P33" s="118">
        <f t="shared" si="17"/>
        <v>2.38</v>
      </c>
      <c r="Q33" s="149">
        <f t="shared" si="7"/>
        <v>4.6564177852107383E-2</v>
      </c>
      <c r="R33" s="150">
        <f t="shared" si="8"/>
        <v>1.3803842646028844E-7</v>
      </c>
      <c r="S33" s="151">
        <f t="shared" si="9"/>
        <v>2.6057427593017137E-8</v>
      </c>
      <c r="T33" s="150">
        <f t="shared" si="10"/>
        <v>6.789895327653309E-16</v>
      </c>
      <c r="U33" s="131">
        <v>298</v>
      </c>
      <c r="V33" s="118">
        <f t="shared" si="11"/>
        <v>285.69</v>
      </c>
      <c r="W33" s="152">
        <f t="shared" si="12"/>
        <v>0.72672355002524314</v>
      </c>
      <c r="X33" s="153">
        <f t="shared" si="13"/>
        <v>5.3299550940761602</v>
      </c>
      <c r="Y33" s="154">
        <f t="shared" si="2"/>
        <v>-4.4938310802058153E-8</v>
      </c>
      <c r="Z33" s="155">
        <f t="shared" si="3"/>
        <v>-4.4917005513879195E-8</v>
      </c>
      <c r="AA33" s="155">
        <f t="shared" si="4"/>
        <v>-4.491701561473293E-8</v>
      </c>
      <c r="AB33" s="156">
        <f t="shared" si="5"/>
        <v>-4.4895720417830074E-8</v>
      </c>
      <c r="AC33" s="157">
        <f t="shared" si="16"/>
        <v>4.7393204935329536E-4</v>
      </c>
      <c r="AD33" s="132"/>
      <c r="AE33" s="158">
        <f t="shared" si="14"/>
        <v>4.7393204935329534</v>
      </c>
      <c r="AF33" s="158"/>
      <c r="AG33" s="159"/>
      <c r="AH33" s="133">
        <v>270</v>
      </c>
      <c r="AM33" s="76"/>
    </row>
    <row r="34" spans="1:40">
      <c r="F34" s="147">
        <v>0.5699305555555555</v>
      </c>
      <c r="G34" s="133">
        <v>280</v>
      </c>
      <c r="H34" s="148">
        <v>12.67</v>
      </c>
      <c r="I34" s="148">
        <v>6.77</v>
      </c>
      <c r="J34" s="148">
        <v>2.48</v>
      </c>
      <c r="K34" s="148">
        <v>12.67</v>
      </c>
      <c r="L34" s="148">
        <f t="shared" si="18"/>
        <v>6.97</v>
      </c>
      <c r="M34" s="148">
        <v>2.48</v>
      </c>
      <c r="N34" s="118">
        <f t="shared" si="17"/>
        <v>12.67</v>
      </c>
      <c r="O34" s="118">
        <f t="shared" si="17"/>
        <v>6.8699999999999992</v>
      </c>
      <c r="P34" s="118">
        <f t="shared" si="17"/>
        <v>2.48</v>
      </c>
      <c r="Q34" s="149">
        <f t="shared" si="7"/>
        <v>4.8504659551615176E-2</v>
      </c>
      <c r="R34" s="150">
        <f t="shared" si="8"/>
        <v>1.3489628825916535E-7</v>
      </c>
      <c r="S34" s="151">
        <f t="shared" si="9"/>
        <v>2.6620103654536332E-8</v>
      </c>
      <c r="T34" s="150">
        <f t="shared" si="10"/>
        <v>7.0862991857825853E-16</v>
      </c>
      <c r="U34" s="131">
        <v>298</v>
      </c>
      <c r="V34" s="118">
        <f t="shared" si="11"/>
        <v>285.67</v>
      </c>
      <c r="W34" s="152">
        <f t="shared" si="12"/>
        <v>0.72795521560875465</v>
      </c>
      <c r="X34" s="153">
        <f t="shared" si="13"/>
        <v>5.3450923803092873</v>
      </c>
      <c r="Y34" s="154">
        <f t="shared" si="2"/>
        <v>-4.8669984255484566E-8</v>
      </c>
      <c r="Z34" s="155">
        <f t="shared" si="3"/>
        <v>-4.8644969968048475E-8</v>
      </c>
      <c r="AA34" s="155">
        <f t="shared" si="4"/>
        <v>-4.8644982824320894E-8</v>
      </c>
      <c r="AB34" s="156">
        <f t="shared" si="5"/>
        <v>-4.861998137994208E-8</v>
      </c>
      <c r="AC34" s="157">
        <f t="shared" si="16"/>
        <v>4.7348287923083349E-4</v>
      </c>
      <c r="AD34" s="132"/>
      <c r="AE34" s="158">
        <f t="shared" si="14"/>
        <v>4.7348287923083348</v>
      </c>
      <c r="AF34" s="158"/>
      <c r="AG34" s="159"/>
      <c r="AH34" s="133">
        <v>280</v>
      </c>
      <c r="AM34" s="76"/>
    </row>
    <row r="35" spans="1:40">
      <c r="F35" s="147">
        <v>0.57004629629629633</v>
      </c>
      <c r="G35" s="133">
        <v>290</v>
      </c>
      <c r="H35" s="148">
        <v>12.67</v>
      </c>
      <c r="I35" s="148">
        <v>6.78</v>
      </c>
      <c r="J35" s="148">
        <v>2.6</v>
      </c>
      <c r="K35" s="148">
        <v>12.67</v>
      </c>
      <c r="L35" s="148">
        <f t="shared" si="18"/>
        <v>6.98</v>
      </c>
      <c r="M35" s="148">
        <v>2.6</v>
      </c>
      <c r="N35" s="118">
        <f t="shared" si="17"/>
        <v>12.67</v>
      </c>
      <c r="O35" s="118">
        <f t="shared" si="17"/>
        <v>6.8800000000000008</v>
      </c>
      <c r="P35" s="118">
        <f t="shared" si="17"/>
        <v>2.6</v>
      </c>
      <c r="Q35" s="149">
        <f t="shared" si="7"/>
        <v>5.0851659207338487E-2</v>
      </c>
      <c r="R35" s="150">
        <f t="shared" si="8"/>
        <v>1.3182567385564024E-7</v>
      </c>
      <c r="S35" s="151">
        <f t="shared" si="9"/>
        <v>2.7240165523474416E-8</v>
      </c>
      <c r="T35" s="150">
        <f t="shared" si="10"/>
        <v>7.4202661774628422E-16</v>
      </c>
      <c r="U35" s="131">
        <v>298</v>
      </c>
      <c r="V35" s="118">
        <f t="shared" si="11"/>
        <v>285.67</v>
      </c>
      <c r="W35" s="152">
        <f t="shared" si="12"/>
        <v>0.72795521560875465</v>
      </c>
      <c r="X35" s="153">
        <f t="shared" si="13"/>
        <v>5.3450923803092873</v>
      </c>
      <c r="Y35" s="154">
        <f t="shared" si="2"/>
        <v>-5.3374823925187625E-8</v>
      </c>
      <c r="Z35" s="155">
        <f t="shared" si="3"/>
        <v>-5.3344708773659054E-8</v>
      </c>
      <c r="AA35" s="155">
        <f t="shared" si="4"/>
        <v>-5.3344725765234579E-8</v>
      </c>
      <c r="AB35" s="156">
        <f t="shared" si="5"/>
        <v>-5.331462758610754E-8</v>
      </c>
      <c r="AC35" s="157">
        <f t="shared" si="16"/>
        <v>4.7299642944546654E-4</v>
      </c>
      <c r="AD35" s="132"/>
      <c r="AE35" s="158">
        <f t="shared" si="14"/>
        <v>4.7299642944546658</v>
      </c>
      <c r="AF35" s="158"/>
      <c r="AG35" s="159"/>
      <c r="AH35" s="133">
        <v>290</v>
      </c>
      <c r="AM35" s="76"/>
    </row>
    <row r="36" spans="1:40">
      <c r="F36" s="147">
        <v>0.57016203703703705</v>
      </c>
      <c r="G36" s="133">
        <v>300</v>
      </c>
      <c r="H36" s="148">
        <v>12.66</v>
      </c>
      <c r="I36" s="148">
        <v>6.8</v>
      </c>
      <c r="J36" s="148">
        <v>2.68</v>
      </c>
      <c r="K36" s="148">
        <v>12.66</v>
      </c>
      <c r="L36" s="148">
        <f t="shared" si="18"/>
        <v>7</v>
      </c>
      <c r="M36" s="148">
        <v>2.68</v>
      </c>
      <c r="N36" s="118">
        <f t="shared" si="17"/>
        <v>12.66</v>
      </c>
      <c r="O36" s="118">
        <f t="shared" si="17"/>
        <v>6.9</v>
      </c>
      <c r="P36" s="118">
        <f t="shared" si="17"/>
        <v>2.68</v>
      </c>
      <c r="Q36" s="149">
        <f t="shared" si="7"/>
        <v>5.2407686722705626E-2</v>
      </c>
      <c r="R36" s="150">
        <f t="shared" si="8"/>
        <v>1.2589254117941651E-7</v>
      </c>
      <c r="S36" s="151">
        <f t="shared" si="9"/>
        <v>2.8500261412717003E-8</v>
      </c>
      <c r="T36" s="150">
        <f t="shared" si="10"/>
        <v>8.1226490059320576E-16</v>
      </c>
      <c r="U36" s="131">
        <v>298</v>
      </c>
      <c r="V36" s="118">
        <f t="shared" si="11"/>
        <v>285.66000000000003</v>
      </c>
      <c r="W36" s="152">
        <f t="shared" si="12"/>
        <v>0.72857111307524114</v>
      </c>
      <c r="X36" s="153">
        <f t="shared" si="13"/>
        <v>5.352677934356314</v>
      </c>
      <c r="Y36" s="154">
        <f t="shared" si="2"/>
        <v>-6.006182822930468E-8</v>
      </c>
      <c r="Z36" s="155">
        <f t="shared" si="3"/>
        <v>-6.0023651447780884E-8</v>
      </c>
      <c r="AA36" s="155">
        <f t="shared" si="4"/>
        <v>-6.0023675713886165E-8</v>
      </c>
      <c r="AB36" s="156">
        <f t="shared" si="5"/>
        <v>-5.9985523167619385E-8</v>
      </c>
      <c r="AC36" s="157">
        <f t="shared" si="16"/>
        <v>4.7246298224448474E-4</v>
      </c>
      <c r="AD36" s="160">
        <v>4.84E-4</v>
      </c>
      <c r="AE36" s="158">
        <f t="shared" si="14"/>
        <v>4.7246298224448475</v>
      </c>
      <c r="AF36" s="158">
        <f>AD36*10000</f>
        <v>4.84</v>
      </c>
      <c r="AG36" s="159">
        <f>(AE36-AF36)*(AE36-AF36)</f>
        <v>1.3310277869107375E-2</v>
      </c>
      <c r="AH36" s="133">
        <v>300</v>
      </c>
      <c r="AM36" s="76"/>
    </row>
    <row r="37" spans="1:40">
      <c r="F37" s="147">
        <v>0.57027777777777777</v>
      </c>
      <c r="G37" s="133">
        <v>310</v>
      </c>
      <c r="H37" s="148">
        <v>12.65</v>
      </c>
      <c r="I37" s="148">
        <v>6.8</v>
      </c>
      <c r="J37" s="148">
        <v>2.71</v>
      </c>
      <c r="K37" s="148">
        <v>12.65</v>
      </c>
      <c r="L37" s="148">
        <f t="shared" si="18"/>
        <v>7</v>
      </c>
      <c r="M37" s="148">
        <v>2.71</v>
      </c>
      <c r="N37" s="118">
        <f t="shared" si="17"/>
        <v>12.65</v>
      </c>
      <c r="O37" s="118">
        <f t="shared" si="17"/>
        <v>6.9</v>
      </c>
      <c r="P37" s="118">
        <f t="shared" si="17"/>
        <v>2.71</v>
      </c>
      <c r="Q37" s="149">
        <f t="shared" si="7"/>
        <v>5.2985607185183067E-2</v>
      </c>
      <c r="R37" s="150">
        <f t="shared" si="8"/>
        <v>1.2589254117941651E-7</v>
      </c>
      <c r="S37" s="151">
        <f t="shared" si="9"/>
        <v>2.8476587533342264E-8</v>
      </c>
      <c r="T37" s="150">
        <f t="shared" si="10"/>
        <v>8.1091603754410402E-16</v>
      </c>
      <c r="U37" s="131">
        <v>298</v>
      </c>
      <c r="V37" s="118">
        <f t="shared" si="11"/>
        <v>285.64999999999998</v>
      </c>
      <c r="W37" s="152">
        <f t="shared" si="12"/>
        <v>0.72918705366425829</v>
      </c>
      <c r="X37" s="153">
        <f t="shared" si="13"/>
        <v>5.3602747857756325</v>
      </c>
      <c r="Y37" s="154">
        <f t="shared" si="2"/>
        <v>-6.0460486593105906E-8</v>
      </c>
      <c r="Z37" s="155">
        <f t="shared" si="3"/>
        <v>-6.0421752125578997E-8</v>
      </c>
      <c r="AA37" s="155">
        <f t="shared" si="4"/>
        <v>-6.0421776941108269E-8</v>
      </c>
      <c r="AB37" s="156">
        <f t="shared" si="5"/>
        <v>-6.0383067257314101E-8</v>
      </c>
      <c r="AC37" s="157">
        <f t="shared" si="16"/>
        <v>4.7186274556828433E-4</v>
      </c>
      <c r="AD37" s="132"/>
      <c r="AE37" s="158">
        <f t="shared" si="14"/>
        <v>4.7186274556828431</v>
      </c>
      <c r="AF37" s="158"/>
      <c r="AG37" s="159"/>
      <c r="AH37" s="133">
        <v>310</v>
      </c>
      <c r="AM37" s="76"/>
    </row>
    <row r="38" spans="1:40">
      <c r="F38" s="147">
        <v>0.57039351851851849</v>
      </c>
      <c r="G38" s="133">
        <v>320</v>
      </c>
      <c r="H38" s="148">
        <v>12.65</v>
      </c>
      <c r="I38" s="148">
        <v>6.81</v>
      </c>
      <c r="J38" s="148">
        <v>2.71</v>
      </c>
      <c r="K38" s="148">
        <v>12.65</v>
      </c>
      <c r="L38" s="148">
        <f t="shared" si="18"/>
        <v>7.01</v>
      </c>
      <c r="M38" s="148">
        <v>2.71</v>
      </c>
      <c r="N38" s="118">
        <f t="shared" si="17"/>
        <v>12.65</v>
      </c>
      <c r="O38" s="118">
        <f t="shared" si="17"/>
        <v>6.91</v>
      </c>
      <c r="P38" s="118">
        <f t="shared" si="17"/>
        <v>2.71</v>
      </c>
      <c r="Q38" s="149">
        <f t="shared" si="7"/>
        <v>5.2985607185183067E-2</v>
      </c>
      <c r="R38" s="150">
        <f t="shared" si="8"/>
        <v>1.2302687708123796E-7</v>
      </c>
      <c r="S38" s="151">
        <f t="shared" si="9"/>
        <v>2.9139892466938622E-8</v>
      </c>
      <c r="T38" s="150">
        <f t="shared" si="10"/>
        <v>8.491333329847462E-16</v>
      </c>
      <c r="U38" s="131">
        <v>298</v>
      </c>
      <c r="V38" s="118">
        <f t="shared" si="11"/>
        <v>285.64999999999998</v>
      </c>
      <c r="W38" s="152">
        <f t="shared" si="12"/>
        <v>0.72918705366425829</v>
      </c>
      <c r="X38" s="153">
        <f t="shared" si="13"/>
        <v>5.3602747857756325</v>
      </c>
      <c r="Y38" s="154">
        <f t="shared" si="2"/>
        <v>-6.3228833555116561E-8</v>
      </c>
      <c r="Z38" s="155">
        <f t="shared" si="3"/>
        <v>-6.3186416440558321E-8</v>
      </c>
      <c r="AA38" s="155">
        <f t="shared" si="4"/>
        <v>-6.3186444896114222E-8</v>
      </c>
      <c r="AB38" s="156">
        <f t="shared" si="5"/>
        <v>-6.3144056198933011E-8</v>
      </c>
      <c r="AC38" s="157">
        <f t="shared" si="16"/>
        <v>4.7125852788164465E-4</v>
      </c>
      <c r="AD38" s="132"/>
      <c r="AE38" s="158">
        <f t="shared" si="14"/>
        <v>4.7125852788164462</v>
      </c>
      <c r="AF38" s="158"/>
      <c r="AG38" s="159"/>
      <c r="AH38" s="133">
        <v>320</v>
      </c>
      <c r="AM38" s="76"/>
    </row>
    <row r="39" spans="1:40">
      <c r="F39" s="147">
        <v>0.57050925925925922</v>
      </c>
      <c r="G39" s="133">
        <v>330</v>
      </c>
      <c r="H39" s="148">
        <v>12.63</v>
      </c>
      <c r="I39" s="148">
        <v>6.82</v>
      </c>
      <c r="J39" s="148">
        <v>2.76</v>
      </c>
      <c r="K39" s="148">
        <v>12.63</v>
      </c>
      <c r="L39" s="148">
        <f t="shared" si="18"/>
        <v>7.0200000000000005</v>
      </c>
      <c r="M39" s="148">
        <v>2.76</v>
      </c>
      <c r="N39" s="118">
        <f t="shared" si="17"/>
        <v>12.63</v>
      </c>
      <c r="O39" s="118">
        <f t="shared" si="17"/>
        <v>6.92</v>
      </c>
      <c r="P39" s="118">
        <f t="shared" si="17"/>
        <v>2.76</v>
      </c>
      <c r="Q39" s="149">
        <f t="shared" si="7"/>
        <v>5.3945422468525517E-2</v>
      </c>
      <c r="R39" s="150">
        <f t="shared" si="8"/>
        <v>1.2022644346174111E-7</v>
      </c>
      <c r="S39" s="151">
        <f t="shared" si="9"/>
        <v>2.9769130325044925E-8</v>
      </c>
      <c r="T39" s="150">
        <f t="shared" si="10"/>
        <v>8.8620112030950936E-16</v>
      </c>
      <c r="U39" s="131">
        <v>298</v>
      </c>
      <c r="V39" s="118">
        <f t="shared" si="11"/>
        <v>285.63</v>
      </c>
      <c r="W39" s="152">
        <f t="shared" si="12"/>
        <v>0.73041906422797376</v>
      </c>
      <c r="X39" s="153">
        <f t="shared" si="13"/>
        <v>5.375502451157856</v>
      </c>
      <c r="Y39" s="154">
        <f t="shared" si="2"/>
        <v>-6.6904226507460444E-8</v>
      </c>
      <c r="Z39" s="155">
        <f t="shared" si="3"/>
        <v>-6.6856671025892406E-8</v>
      </c>
      <c r="AA39" s="155">
        <f t="shared" si="4"/>
        <v>-6.6856704828298404E-8</v>
      </c>
      <c r="AB39" s="156">
        <f t="shared" si="5"/>
        <v>-6.6809183101082928E-8</v>
      </c>
      <c r="AC39" s="157">
        <f t="shared" si="16"/>
        <v>4.70626663527599E-4</v>
      </c>
      <c r="AD39" s="132"/>
      <c r="AE39" s="158">
        <f t="shared" si="14"/>
        <v>4.7062666352759903</v>
      </c>
      <c r="AF39" s="158"/>
      <c r="AG39" s="159"/>
      <c r="AH39" s="133">
        <v>330</v>
      </c>
      <c r="AM39" s="76"/>
    </row>
    <row r="40" spans="1:40">
      <c r="F40" s="147">
        <v>0.57062499999999994</v>
      </c>
      <c r="G40" s="133">
        <v>340</v>
      </c>
      <c r="H40" s="148">
        <v>12.62</v>
      </c>
      <c r="I40" s="148">
        <v>6.83</v>
      </c>
      <c r="J40" s="148">
        <v>2.84</v>
      </c>
      <c r="K40" s="148">
        <v>12.62</v>
      </c>
      <c r="L40" s="148">
        <f t="shared" si="18"/>
        <v>7.03</v>
      </c>
      <c r="M40" s="148">
        <v>2.84</v>
      </c>
      <c r="N40" s="118">
        <f t="shared" si="17"/>
        <v>12.62</v>
      </c>
      <c r="O40" s="118">
        <f t="shared" si="17"/>
        <v>6.93</v>
      </c>
      <c r="P40" s="118">
        <f t="shared" si="17"/>
        <v>2.84</v>
      </c>
      <c r="Q40" s="149">
        <f t="shared" si="7"/>
        <v>5.5499915283678605E-2</v>
      </c>
      <c r="R40" s="150">
        <f t="shared" si="8"/>
        <v>1.174897554939528E-7</v>
      </c>
      <c r="S40" s="151">
        <f t="shared" si="9"/>
        <v>3.043723859034572E-8</v>
      </c>
      <c r="T40" s="150">
        <f t="shared" si="10"/>
        <v>9.2642549300563062E-16</v>
      </c>
      <c r="U40" s="131">
        <v>298</v>
      </c>
      <c r="V40" s="118">
        <f t="shared" si="11"/>
        <v>285.62</v>
      </c>
      <c r="W40" s="152">
        <f t="shared" si="12"/>
        <v>0.7310351342117396</v>
      </c>
      <c r="X40" s="153">
        <f t="shared" si="13"/>
        <v>5.3831333004059196</v>
      </c>
      <c r="Y40" s="154">
        <f t="shared" si="2"/>
        <v>-7.1752331228177722E-8</v>
      </c>
      <c r="Z40" s="155">
        <f t="shared" si="3"/>
        <v>-7.1697556163400559E-8</v>
      </c>
      <c r="AA40" s="155">
        <f t="shared" si="4"/>
        <v>-7.1697597978177449E-8</v>
      </c>
      <c r="AB40" s="156">
        <f t="shared" si="5"/>
        <v>-7.1642864664335112E-8</v>
      </c>
      <c r="AC40" s="157">
        <f t="shared" si="16"/>
        <v>4.699580965920708E-4</v>
      </c>
      <c r="AD40" s="132"/>
      <c r="AE40" s="158">
        <f t="shared" si="14"/>
        <v>4.699580965920708</v>
      </c>
      <c r="AF40" s="158"/>
      <c r="AG40" s="159"/>
      <c r="AH40" s="133">
        <v>340</v>
      </c>
      <c r="AM40" s="76"/>
    </row>
    <row r="41" spans="1:40">
      <c r="F41" s="147">
        <v>0.57074074074074077</v>
      </c>
      <c r="G41" s="133">
        <v>350</v>
      </c>
      <c r="H41" s="148">
        <v>12.62</v>
      </c>
      <c r="I41" s="148">
        <v>6.85</v>
      </c>
      <c r="J41" s="148">
        <v>2.89</v>
      </c>
      <c r="K41" s="148">
        <v>12.62</v>
      </c>
      <c r="L41" s="148">
        <f t="shared" si="18"/>
        <v>7.05</v>
      </c>
      <c r="M41" s="148">
        <v>2.89</v>
      </c>
      <c r="N41" s="118">
        <f t="shared" si="17"/>
        <v>12.62</v>
      </c>
      <c r="O41" s="118">
        <f t="shared" si="17"/>
        <v>6.9499999999999993</v>
      </c>
      <c r="P41" s="118">
        <f t="shared" si="17"/>
        <v>2.89</v>
      </c>
      <c r="Q41" s="149">
        <f t="shared" si="7"/>
        <v>5.6477026468250424E-2</v>
      </c>
      <c r="R41" s="150">
        <f t="shared" si="8"/>
        <v>1.1220184543019621E-7</v>
      </c>
      <c r="S41" s="151">
        <f t="shared" si="9"/>
        <v>3.1871701451787518E-8</v>
      </c>
      <c r="T41" s="150">
        <f t="shared" si="10"/>
        <v>1.0158053534318746E-15</v>
      </c>
      <c r="U41" s="131">
        <v>298</v>
      </c>
      <c r="V41" s="118">
        <f t="shared" si="11"/>
        <v>285.62</v>
      </c>
      <c r="W41" s="152">
        <f t="shared" si="12"/>
        <v>0.7310351342117396</v>
      </c>
      <c r="X41" s="153">
        <f t="shared" si="13"/>
        <v>5.3831333004059196</v>
      </c>
      <c r="Y41" s="154">
        <f t="shared" si="2"/>
        <v>-7.9937846766557321E-8</v>
      </c>
      <c r="Z41" s="155">
        <f t="shared" si="3"/>
        <v>-7.9869757472342912E-8</v>
      </c>
      <c r="AA41" s="155">
        <f t="shared" si="4"/>
        <v>-7.986981546930148E-8</v>
      </c>
      <c r="AB41" s="156">
        <f t="shared" si="5"/>
        <v>-7.9801784073244566E-8</v>
      </c>
      <c r="AC41" s="157">
        <f t="shared" si="16"/>
        <v>4.69241120751778E-4</v>
      </c>
      <c r="AD41" s="132"/>
      <c r="AE41" s="158">
        <f t="shared" si="14"/>
        <v>4.6924112075177797</v>
      </c>
      <c r="AF41" s="158"/>
      <c r="AG41" s="159"/>
      <c r="AH41" s="133">
        <v>350</v>
      </c>
      <c r="AM41" s="76"/>
    </row>
    <row r="42" spans="1:40" s="77" customFormat="1">
      <c r="A42" s="134"/>
      <c r="B42" s="134"/>
      <c r="C42" s="134"/>
      <c r="D42" s="134"/>
      <c r="E42" s="134"/>
      <c r="F42" s="136">
        <v>0.57085648148148149</v>
      </c>
      <c r="G42" s="137">
        <v>360</v>
      </c>
      <c r="H42" s="138">
        <v>12.61</v>
      </c>
      <c r="I42" s="138">
        <v>6.85</v>
      </c>
      <c r="J42" s="138">
        <v>2.92</v>
      </c>
      <c r="K42" s="138">
        <v>12.61</v>
      </c>
      <c r="L42" s="138">
        <f t="shared" si="18"/>
        <v>7.05</v>
      </c>
      <c r="M42" s="138">
        <v>2.92</v>
      </c>
      <c r="N42" s="139">
        <f t="shared" si="17"/>
        <v>12.61</v>
      </c>
      <c r="O42" s="139">
        <f t="shared" si="17"/>
        <v>6.9499999999999993</v>
      </c>
      <c r="P42" s="139">
        <f t="shared" si="17"/>
        <v>2.92</v>
      </c>
      <c r="Q42" s="140">
        <f t="shared" si="7"/>
        <v>5.7053896117716531E-2</v>
      </c>
      <c r="R42" s="141">
        <f t="shared" si="8"/>
        <v>1.1220184543019621E-7</v>
      </c>
      <c r="S42" s="142">
        <f t="shared" si="9"/>
        <v>3.1845227069510423E-8</v>
      </c>
      <c r="T42" s="141">
        <f t="shared" si="10"/>
        <v>1.0141184871086795E-15</v>
      </c>
      <c r="U42" s="143">
        <v>298</v>
      </c>
      <c r="V42" s="139">
        <f t="shared" si="11"/>
        <v>285.61</v>
      </c>
      <c r="W42" s="144">
        <f t="shared" si="12"/>
        <v>0.73165124733614928</v>
      </c>
      <c r="X42" s="145">
        <f t="shared" si="13"/>
        <v>5.390775517596424</v>
      </c>
      <c r="Y42" s="146">
        <f t="shared" si="2"/>
        <v>-8.0368927793890163E-8</v>
      </c>
      <c r="Z42" s="146">
        <f t="shared" si="3"/>
        <v>-8.0299984800680213E-8</v>
      </c>
      <c r="AA42" s="146">
        <f t="shared" si="4"/>
        <v>-8.0300043942147489E-8</v>
      </c>
      <c r="AB42" s="146">
        <f t="shared" si="5"/>
        <v>-8.0231159988938011E-8</v>
      </c>
      <c r="AC42" s="146">
        <f t="shared" si="16"/>
        <v>4.6844242279057285E-4</v>
      </c>
      <c r="AD42" s="134"/>
      <c r="AE42" s="146">
        <f t="shared" si="14"/>
        <v>4.6844242279057289</v>
      </c>
      <c r="AF42" s="146"/>
      <c r="AG42" s="146"/>
      <c r="AH42" s="137">
        <v>360</v>
      </c>
      <c r="AI42" s="134"/>
      <c r="AJ42" s="134"/>
      <c r="AK42" s="134"/>
      <c r="AL42" s="134"/>
      <c r="AM42" s="135"/>
      <c r="AN42" s="134"/>
    </row>
    <row r="43" spans="1:40">
      <c r="F43" s="147">
        <v>0.57097222222222221</v>
      </c>
      <c r="G43" s="133">
        <v>370</v>
      </c>
      <c r="H43" s="148">
        <v>12.61</v>
      </c>
      <c r="I43" s="148">
        <v>6.86</v>
      </c>
      <c r="J43" s="148">
        <v>2.92</v>
      </c>
      <c r="K43" s="148">
        <v>12.61</v>
      </c>
      <c r="L43" s="148">
        <f t="shared" si="18"/>
        <v>7.0600000000000005</v>
      </c>
      <c r="M43" s="148">
        <v>2.92</v>
      </c>
      <c r="N43" s="118">
        <f t="shared" si="17"/>
        <v>12.61</v>
      </c>
      <c r="O43" s="118">
        <f t="shared" si="17"/>
        <v>6.9600000000000009</v>
      </c>
      <c r="P43" s="118">
        <f t="shared" si="17"/>
        <v>2.92</v>
      </c>
      <c r="Q43" s="149">
        <f t="shared" si="7"/>
        <v>5.7053896117716531E-2</v>
      </c>
      <c r="R43" s="150">
        <f t="shared" si="8"/>
        <v>1.09647819614318E-7</v>
      </c>
      <c r="S43" s="151">
        <f t="shared" si="9"/>
        <v>3.2586997697819506E-8</v>
      </c>
      <c r="T43" s="150">
        <f t="shared" si="10"/>
        <v>1.0619124189576938E-15</v>
      </c>
      <c r="U43" s="131">
        <v>298</v>
      </c>
      <c r="V43" s="118">
        <f t="shared" si="11"/>
        <v>285.61</v>
      </c>
      <c r="W43" s="152">
        <f t="shared" si="12"/>
        <v>0.73165124733614928</v>
      </c>
      <c r="X43" s="153">
        <f t="shared" si="13"/>
        <v>5.390775517596424</v>
      </c>
      <c r="Y43" s="154">
        <f t="shared" si="2"/>
        <v>-8.4012338103103319E-8</v>
      </c>
      <c r="Z43" s="155">
        <f t="shared" si="3"/>
        <v>-8.3936873197737904E-8</v>
      </c>
      <c r="AA43" s="155">
        <f t="shared" si="4"/>
        <v>-8.3936940984828108E-8</v>
      </c>
      <c r="AB43" s="156">
        <f t="shared" si="5"/>
        <v>-8.3861543744772086E-8</v>
      </c>
      <c r="AC43" s="157">
        <f t="shared" si="16"/>
        <v>4.6763942254845873E-4</v>
      </c>
      <c r="AD43" s="132"/>
      <c r="AE43" s="158">
        <f t="shared" si="14"/>
        <v>4.6763942254845876</v>
      </c>
      <c r="AF43" s="158"/>
      <c r="AG43" s="159"/>
      <c r="AH43" s="133">
        <v>370</v>
      </c>
      <c r="AM43" s="76"/>
    </row>
    <row r="44" spans="1:40">
      <c r="F44" s="147">
        <v>0.57108796296296294</v>
      </c>
      <c r="G44" s="133">
        <v>380</v>
      </c>
      <c r="H44" s="148">
        <v>12.6</v>
      </c>
      <c r="I44" s="148">
        <v>6.86</v>
      </c>
      <c r="J44" s="148">
        <v>2.91</v>
      </c>
      <c r="K44" s="148">
        <v>12.6</v>
      </c>
      <c r="L44" s="148">
        <f t="shared" si="18"/>
        <v>7.0600000000000005</v>
      </c>
      <c r="M44" s="148">
        <v>2.91</v>
      </c>
      <c r="N44" s="118">
        <f t="shared" si="17"/>
        <v>12.6</v>
      </c>
      <c r="O44" s="118">
        <f t="shared" si="17"/>
        <v>6.9600000000000009</v>
      </c>
      <c r="P44" s="118">
        <f t="shared" si="17"/>
        <v>2.91</v>
      </c>
      <c r="Q44" s="149">
        <f t="shared" si="7"/>
        <v>5.6849144266827502E-2</v>
      </c>
      <c r="R44" s="150">
        <f t="shared" si="8"/>
        <v>1.09647819614318E-7</v>
      </c>
      <c r="S44" s="151">
        <f t="shared" si="9"/>
        <v>3.2559929151271418E-8</v>
      </c>
      <c r="T44" s="150">
        <f t="shared" si="10"/>
        <v>1.0601489863358143E-15</v>
      </c>
      <c r="U44" s="131">
        <v>298</v>
      </c>
      <c r="V44" s="118">
        <f t="shared" si="11"/>
        <v>285.60000000000002</v>
      </c>
      <c r="W44" s="152">
        <f t="shared" si="12"/>
        <v>0.7322674036057365</v>
      </c>
      <c r="X44" s="153">
        <f t="shared" si="13"/>
        <v>5.3984291204436881</v>
      </c>
      <c r="Y44" s="154">
        <f t="shared" si="2"/>
        <v>-8.3303552807007695E-8</v>
      </c>
      <c r="Z44" s="155">
        <f t="shared" si="3"/>
        <v>-8.3229222460853615E-8</v>
      </c>
      <c r="AA44" s="155">
        <f t="shared" si="4"/>
        <v>-8.3229288784559777E-8</v>
      </c>
      <c r="AB44" s="156">
        <f t="shared" si="5"/>
        <v>-8.3155024643752849E-8</v>
      </c>
      <c r="AC44" s="157">
        <f t="shared" si="16"/>
        <v>4.6680005336477041E-4</v>
      </c>
      <c r="AD44" s="132"/>
      <c r="AE44" s="158">
        <f t="shared" si="14"/>
        <v>4.668000533647704</v>
      </c>
      <c r="AF44" s="158"/>
      <c r="AG44" s="159"/>
      <c r="AH44" s="133">
        <v>380</v>
      </c>
      <c r="AM44" s="76"/>
    </row>
    <row r="45" spans="1:40">
      <c r="F45" s="147">
        <v>0.57120370370370366</v>
      </c>
      <c r="G45" s="133">
        <v>390</v>
      </c>
      <c r="H45" s="148">
        <v>12.6</v>
      </c>
      <c r="I45" s="148">
        <v>6.86</v>
      </c>
      <c r="J45" s="148">
        <v>2.91</v>
      </c>
      <c r="K45" s="148">
        <v>12.6</v>
      </c>
      <c r="L45" s="148">
        <f t="shared" si="18"/>
        <v>7.0600000000000005</v>
      </c>
      <c r="M45" s="148">
        <v>2.91</v>
      </c>
      <c r="N45" s="118">
        <f t="shared" si="17"/>
        <v>12.6</v>
      </c>
      <c r="O45" s="118">
        <f t="shared" si="17"/>
        <v>6.9600000000000009</v>
      </c>
      <c r="P45" s="118">
        <f t="shared" si="17"/>
        <v>2.91</v>
      </c>
      <c r="Q45" s="149">
        <f t="shared" si="7"/>
        <v>5.6849144266827502E-2</v>
      </c>
      <c r="R45" s="150">
        <f t="shared" si="8"/>
        <v>1.09647819614318E-7</v>
      </c>
      <c r="S45" s="151">
        <f t="shared" si="9"/>
        <v>3.2559929151271418E-8</v>
      </c>
      <c r="T45" s="150">
        <f t="shared" si="10"/>
        <v>1.0601489863358143E-15</v>
      </c>
      <c r="U45" s="131">
        <v>298</v>
      </c>
      <c r="V45" s="118">
        <f t="shared" si="11"/>
        <v>285.60000000000002</v>
      </c>
      <c r="W45" s="152">
        <f t="shared" si="12"/>
        <v>0.7322674036057365</v>
      </c>
      <c r="X45" s="153">
        <f t="shared" si="13"/>
        <v>5.3984291204436881</v>
      </c>
      <c r="Y45" s="154">
        <f t="shared" si="2"/>
        <v>-8.3155024683241048E-8</v>
      </c>
      <c r="Z45" s="155">
        <f t="shared" si="3"/>
        <v>-8.3080826866210652E-8</v>
      </c>
      <c r="AA45" s="155">
        <f t="shared" si="4"/>
        <v>-8.3080893071663339E-8</v>
      </c>
      <c r="AB45" s="156">
        <f t="shared" si="5"/>
        <v>-8.3006761341937622E-8</v>
      </c>
      <c r="AC45" s="157">
        <f t="shared" si="16"/>
        <v>4.6596776069820112E-4</v>
      </c>
      <c r="AD45" s="132"/>
      <c r="AE45" s="158">
        <f t="shared" si="14"/>
        <v>4.6596776069820116</v>
      </c>
      <c r="AF45" s="158"/>
      <c r="AG45" s="159"/>
      <c r="AH45" s="133">
        <v>390</v>
      </c>
      <c r="AM45" s="76"/>
    </row>
    <row r="46" spans="1:40">
      <c r="F46" s="147">
        <v>0.57131944444444438</v>
      </c>
      <c r="G46" s="133">
        <v>400</v>
      </c>
      <c r="H46" s="148">
        <v>12.59</v>
      </c>
      <c r="I46" s="148">
        <v>6.87</v>
      </c>
      <c r="J46" s="148">
        <v>2.91</v>
      </c>
      <c r="K46" s="148">
        <v>12.59</v>
      </c>
      <c r="L46" s="148">
        <f t="shared" si="18"/>
        <v>7.07</v>
      </c>
      <c r="M46" s="148">
        <v>2.91</v>
      </c>
      <c r="N46" s="118">
        <f t="shared" si="17"/>
        <v>12.59</v>
      </c>
      <c r="O46" s="118">
        <f t="shared" si="17"/>
        <v>6.9700000000000006</v>
      </c>
      <c r="P46" s="118">
        <f t="shared" si="17"/>
        <v>2.91</v>
      </c>
      <c r="Q46" s="149">
        <f t="shared" si="7"/>
        <v>5.6839785553481979E-2</v>
      </c>
      <c r="R46" s="150">
        <f t="shared" si="8"/>
        <v>1.0715193052376018E-7</v>
      </c>
      <c r="S46" s="151">
        <f t="shared" si="9"/>
        <v>3.3290671284012557E-8</v>
      </c>
      <c r="T46" s="150">
        <f t="shared" si="10"/>
        <v>1.1082687945401783E-15</v>
      </c>
      <c r="U46" s="131">
        <v>298</v>
      </c>
      <c r="V46" s="118">
        <f t="shared" si="11"/>
        <v>285.58999999999997</v>
      </c>
      <c r="W46" s="152">
        <f t="shared" si="12"/>
        <v>0.73288360302503497</v>
      </c>
      <c r="X46" s="153">
        <f t="shared" si="13"/>
        <v>5.4060941266908209</v>
      </c>
      <c r="Y46" s="154">
        <f t="shared" si="2"/>
        <v>-8.6637112967438607E-8</v>
      </c>
      <c r="Z46" s="155">
        <f t="shared" si="3"/>
        <v>-8.6556427168221324E-8</v>
      </c>
      <c r="AA46" s="155">
        <f t="shared" si="4"/>
        <v>-8.6556502311517005E-8</v>
      </c>
      <c r="AB46" s="156">
        <f t="shared" si="5"/>
        <v>-8.6475891515632367E-8</v>
      </c>
      <c r="AC46" s="157">
        <f t="shared" si="16"/>
        <v>4.6513695198836623E-4</v>
      </c>
      <c r="AD46" s="132"/>
      <c r="AE46" s="158">
        <f t="shared" si="14"/>
        <v>4.6513695198836622</v>
      </c>
      <c r="AF46" s="158"/>
      <c r="AG46" s="159"/>
      <c r="AH46" s="133">
        <v>400</v>
      </c>
    </row>
    <row r="47" spans="1:40">
      <c r="F47" s="147">
        <v>0.57143518518518521</v>
      </c>
      <c r="G47" s="133">
        <v>410</v>
      </c>
      <c r="H47" s="148">
        <v>12.59</v>
      </c>
      <c r="I47" s="148">
        <v>6.87</v>
      </c>
      <c r="J47" s="148">
        <v>2.9</v>
      </c>
      <c r="K47" s="148">
        <v>12.59</v>
      </c>
      <c r="L47" s="148">
        <f t="shared" si="18"/>
        <v>7.07</v>
      </c>
      <c r="M47" s="148">
        <v>2.9</v>
      </c>
      <c r="N47" s="118">
        <f t="shared" si="17"/>
        <v>12.59</v>
      </c>
      <c r="O47" s="118">
        <f t="shared" si="17"/>
        <v>6.9700000000000006</v>
      </c>
      <c r="P47" s="118">
        <f t="shared" si="17"/>
        <v>2.9</v>
      </c>
      <c r="Q47" s="149">
        <f t="shared" si="7"/>
        <v>5.6644459829930487E-2</v>
      </c>
      <c r="R47" s="150">
        <f t="shared" si="8"/>
        <v>1.0715193052376018E-7</v>
      </c>
      <c r="S47" s="151">
        <f t="shared" si="9"/>
        <v>3.3290671284012557E-8</v>
      </c>
      <c r="T47" s="150">
        <f t="shared" si="10"/>
        <v>1.1082687945401783E-15</v>
      </c>
      <c r="U47" s="131">
        <v>298</v>
      </c>
      <c r="V47" s="118">
        <f t="shared" si="11"/>
        <v>285.58999999999997</v>
      </c>
      <c r="W47" s="152">
        <f t="shared" si="12"/>
        <v>0.73288360302503497</v>
      </c>
      <c r="X47" s="153">
        <f t="shared" si="13"/>
        <v>5.4060941266908209</v>
      </c>
      <c r="Y47" s="154">
        <f t="shared" si="2"/>
        <v>-8.6178723550088456E-8</v>
      </c>
      <c r="Z47" s="155">
        <f t="shared" si="3"/>
        <v>-8.6098740456178056E-8</v>
      </c>
      <c r="AA47" s="155">
        <f t="shared" si="4"/>
        <v>-8.6098814689063482E-8</v>
      </c>
      <c r="AB47" s="156">
        <f t="shared" si="5"/>
        <v>-8.6018905690246325E-8</v>
      </c>
      <c r="AC47" s="157">
        <f t="shared" si="16"/>
        <v>4.6427138721596197E-4</v>
      </c>
      <c r="AD47" s="132"/>
      <c r="AE47" s="158">
        <f t="shared" si="14"/>
        <v>4.6427138721596197</v>
      </c>
      <c r="AF47" s="158"/>
      <c r="AG47" s="159"/>
      <c r="AH47" s="133">
        <v>410</v>
      </c>
    </row>
    <row r="48" spans="1:40">
      <c r="F48" s="147">
        <v>0.57155092592592593</v>
      </c>
      <c r="G48" s="133">
        <v>420</v>
      </c>
      <c r="H48" s="148">
        <v>12.56</v>
      </c>
      <c r="I48" s="148">
        <v>6.88</v>
      </c>
      <c r="J48" s="148">
        <v>2.97</v>
      </c>
      <c r="K48" s="148">
        <v>12.56</v>
      </c>
      <c r="L48" s="148">
        <f t="shared" si="18"/>
        <v>7.08</v>
      </c>
      <c r="M48" s="148">
        <v>2.97</v>
      </c>
      <c r="N48" s="118">
        <f t="shared" si="17"/>
        <v>12.56</v>
      </c>
      <c r="O48" s="118">
        <f t="shared" si="17"/>
        <v>6.98</v>
      </c>
      <c r="P48" s="118">
        <f t="shared" si="17"/>
        <v>2.97</v>
      </c>
      <c r="Q48" s="149">
        <f t="shared" si="7"/>
        <v>5.7983103725136327E-2</v>
      </c>
      <c r="R48" s="150">
        <f t="shared" si="8"/>
        <v>1.0471285480508987E-7</v>
      </c>
      <c r="S48" s="151">
        <f t="shared" si="9"/>
        <v>3.3981289592800866E-8</v>
      </c>
      <c r="T48" s="150">
        <f t="shared" si="10"/>
        <v>1.1547280423897964E-15</v>
      </c>
      <c r="U48" s="131">
        <v>298</v>
      </c>
      <c r="V48" s="118">
        <f t="shared" si="11"/>
        <v>285.56</v>
      </c>
      <c r="W48" s="152">
        <f t="shared" si="12"/>
        <v>0.7347324602265094</v>
      </c>
      <c r="X48" s="153">
        <f t="shared" si="13"/>
        <v>5.429157743694967</v>
      </c>
      <c r="Y48" s="154">
        <f t="shared" si="2"/>
        <v>-9.1353182784587451E-8</v>
      </c>
      <c r="Z48" s="155">
        <f t="shared" si="3"/>
        <v>-9.1263139444848233E-8</v>
      </c>
      <c r="AA48" s="155">
        <f t="shared" si="4"/>
        <v>-9.1263228197125764E-8</v>
      </c>
      <c r="AB48" s="156">
        <f t="shared" si="5"/>
        <v>-9.1173273434704604E-8</v>
      </c>
      <c r="AC48" s="157">
        <f t="shared" si="16"/>
        <v>4.6341039931674393E-4</v>
      </c>
      <c r="AD48" s="160">
        <v>4.7399999999999997E-4</v>
      </c>
      <c r="AE48" s="158">
        <f t="shared" si="14"/>
        <v>4.6341039931674395</v>
      </c>
      <c r="AF48" s="158">
        <f>AD48*10000</f>
        <v>4.7399999999999993</v>
      </c>
      <c r="AG48" s="159">
        <f>(AE48-AF48)*(AE48-AF48)</f>
        <v>1.121396426308156E-2</v>
      </c>
      <c r="AH48" s="133">
        <v>420</v>
      </c>
    </row>
    <row r="49" spans="1:40">
      <c r="F49" s="147">
        <v>0.57166666666666666</v>
      </c>
      <c r="G49" s="133">
        <v>430</v>
      </c>
      <c r="H49" s="148">
        <v>12.55</v>
      </c>
      <c r="I49" s="148">
        <v>6.9</v>
      </c>
      <c r="J49" s="148">
        <v>3.06</v>
      </c>
      <c r="K49" s="148">
        <v>12.55</v>
      </c>
      <c r="L49" s="148">
        <f t="shared" si="18"/>
        <v>7.1000000000000005</v>
      </c>
      <c r="M49" s="148">
        <v>3.06</v>
      </c>
      <c r="N49" s="118">
        <f t="shared" si="17"/>
        <v>12.55</v>
      </c>
      <c r="O49" s="118">
        <f t="shared" si="17"/>
        <v>7</v>
      </c>
      <c r="P49" s="118">
        <f t="shared" si="17"/>
        <v>3.06</v>
      </c>
      <c r="Q49" s="149">
        <f t="shared" si="7"/>
        <v>5.9730339302057317E-2</v>
      </c>
      <c r="R49" s="150">
        <f t="shared" si="8"/>
        <v>9.9999999999999995E-8</v>
      </c>
      <c r="S49" s="151">
        <f t="shared" si="9"/>
        <v>3.5553221425966525E-8</v>
      </c>
      <c r="T49" s="150">
        <f t="shared" si="10"/>
        <v>1.2640315537638051E-15</v>
      </c>
      <c r="U49" s="131">
        <v>298</v>
      </c>
      <c r="V49" s="118">
        <f t="shared" si="11"/>
        <v>285.55</v>
      </c>
      <c r="W49" s="152">
        <f t="shared" si="12"/>
        <v>0.73534883228997516</v>
      </c>
      <c r="X49" s="153">
        <f t="shared" si="13"/>
        <v>5.436868541549849</v>
      </c>
      <c r="Y49" s="154">
        <f t="shared" si="2"/>
        <v>-1.0266511589015511E-7</v>
      </c>
      <c r="Z49" s="155">
        <f t="shared" si="3"/>
        <v>-1.0255116803175175E-7</v>
      </c>
      <c r="AA49" s="155">
        <f t="shared" si="4"/>
        <v>-1.0255129450230917E-7</v>
      </c>
      <c r="AB49" s="156">
        <f t="shared" si="5"/>
        <v>-1.0243747283372427E-7</v>
      </c>
      <c r="AC49" s="157">
        <f t="shared" si="16"/>
        <v>4.6249776733090522E-4</v>
      </c>
      <c r="AD49" s="132"/>
      <c r="AE49" s="158">
        <f t="shared" si="14"/>
        <v>4.6249776733090524</v>
      </c>
      <c r="AF49" s="158"/>
      <c r="AG49" s="159"/>
      <c r="AH49" s="133">
        <v>430</v>
      </c>
    </row>
    <row r="50" spans="1:40">
      <c r="F50" s="147">
        <v>0.57178240740740738</v>
      </c>
      <c r="G50" s="133">
        <v>440</v>
      </c>
      <c r="H50" s="148">
        <v>12.54</v>
      </c>
      <c r="I50" s="148">
        <v>6.92</v>
      </c>
      <c r="J50" s="148">
        <v>3.11</v>
      </c>
      <c r="K50" s="148">
        <v>12.54</v>
      </c>
      <c r="L50" s="148">
        <f t="shared" si="18"/>
        <v>7.12</v>
      </c>
      <c r="M50" s="148">
        <v>3.11</v>
      </c>
      <c r="N50" s="118">
        <f t="shared" si="17"/>
        <v>12.54</v>
      </c>
      <c r="O50" s="118">
        <f t="shared" si="17"/>
        <v>7.02</v>
      </c>
      <c r="P50" s="118">
        <f t="shared" si="17"/>
        <v>3.11</v>
      </c>
      <c r="Q50" s="149">
        <f t="shared" si="7"/>
        <v>6.0696339761057233E-2</v>
      </c>
      <c r="R50" s="150">
        <f t="shared" si="8"/>
        <v>9.5499258602143556E-8</v>
      </c>
      <c r="S50" s="151">
        <f t="shared" si="9"/>
        <v>3.7197868854029569E-8</v>
      </c>
      <c r="T50" s="150">
        <f t="shared" si="10"/>
        <v>1.3836814472815831E-15</v>
      </c>
      <c r="U50" s="131">
        <v>298</v>
      </c>
      <c r="V50" s="118">
        <f t="shared" si="11"/>
        <v>285.54000000000002</v>
      </c>
      <c r="W50" s="152">
        <f t="shared" si="12"/>
        <v>0.73596524752582304</v>
      </c>
      <c r="X50" s="153">
        <f t="shared" si="13"/>
        <v>5.4445908319536365</v>
      </c>
      <c r="Y50" s="154">
        <f t="shared" si="2"/>
        <v>-1.1378582529024837E-7</v>
      </c>
      <c r="Z50" s="155">
        <f t="shared" si="3"/>
        <v>-1.1364554368174333E-7</v>
      </c>
      <c r="AA50" s="155">
        <f t="shared" si="4"/>
        <v>-1.1364571662885371E-7</v>
      </c>
      <c r="AB50" s="156">
        <f t="shared" si="5"/>
        <v>-1.13505607541021E-7</v>
      </c>
      <c r="AC50" s="157">
        <f t="shared" si="16"/>
        <v>4.6147225480791857E-4</v>
      </c>
      <c r="AD50" s="132"/>
      <c r="AE50" s="158">
        <f t="shared" si="14"/>
        <v>4.614722548079186</v>
      </c>
      <c r="AF50" s="158"/>
      <c r="AG50" s="159"/>
      <c r="AH50" s="133">
        <v>440</v>
      </c>
    </row>
    <row r="51" spans="1:40">
      <c r="F51" s="147">
        <v>0.5718981481481481</v>
      </c>
      <c r="G51" s="133">
        <v>450</v>
      </c>
      <c r="H51" s="148">
        <v>12.54</v>
      </c>
      <c r="I51" s="148">
        <v>6.93</v>
      </c>
      <c r="J51" s="148">
        <v>3.11</v>
      </c>
      <c r="K51" s="148">
        <v>12.54</v>
      </c>
      <c r="L51" s="148">
        <f t="shared" si="18"/>
        <v>7.13</v>
      </c>
      <c r="M51" s="148">
        <v>3.11</v>
      </c>
      <c r="N51" s="118">
        <f t="shared" si="17"/>
        <v>12.54</v>
      </c>
      <c r="O51" s="118">
        <f t="shared" si="17"/>
        <v>7.0299999999999994</v>
      </c>
      <c r="P51" s="118">
        <f t="shared" si="17"/>
        <v>3.11</v>
      </c>
      <c r="Q51" s="149">
        <f t="shared" si="7"/>
        <v>6.0696339761057233E-2</v>
      </c>
      <c r="R51" s="150">
        <f t="shared" si="8"/>
        <v>9.3325430079699072E-8</v>
      </c>
      <c r="S51" s="151">
        <f t="shared" si="9"/>
        <v>3.8064318526106985E-8</v>
      </c>
      <c r="T51" s="150">
        <f t="shared" si="10"/>
        <v>1.4488923448569313E-15</v>
      </c>
      <c r="U51" s="131">
        <v>298</v>
      </c>
      <c r="V51" s="118">
        <f t="shared" si="11"/>
        <v>285.54000000000002</v>
      </c>
      <c r="W51" s="152">
        <f t="shared" si="12"/>
        <v>0.73596524752582304</v>
      </c>
      <c r="X51" s="153">
        <f t="shared" si="13"/>
        <v>5.4445908319536365</v>
      </c>
      <c r="Y51" s="154">
        <f t="shared" si="2"/>
        <v>-1.1885496216909316E-7</v>
      </c>
      <c r="Z51" s="155">
        <f t="shared" si="3"/>
        <v>-1.1870152524232282E-7</v>
      </c>
      <c r="AA51" s="155">
        <f t="shared" si="4"/>
        <v>-1.1870172332316073E-7</v>
      </c>
      <c r="AB51" s="156">
        <f t="shared" si="5"/>
        <v>-1.1854848396579965E-7</v>
      </c>
      <c r="AC51" s="157">
        <f t="shared" si="16"/>
        <v>4.6033579821883112E-4</v>
      </c>
      <c r="AD51" s="132"/>
      <c r="AE51" s="158">
        <f t="shared" si="14"/>
        <v>4.603357982188311</v>
      </c>
      <c r="AF51" s="158"/>
      <c r="AG51" s="159"/>
      <c r="AH51" s="133">
        <v>450</v>
      </c>
    </row>
    <row r="52" spans="1:40">
      <c r="F52" s="147">
        <v>0.57201388888888893</v>
      </c>
      <c r="G52" s="133">
        <v>460</v>
      </c>
      <c r="H52" s="148">
        <v>12.53</v>
      </c>
      <c r="I52" s="148">
        <v>6.93</v>
      </c>
      <c r="J52" s="148">
        <v>3.09</v>
      </c>
      <c r="K52" s="148">
        <v>12.53</v>
      </c>
      <c r="L52" s="148">
        <f>I52+0.19</f>
        <v>7.12</v>
      </c>
      <c r="M52" s="148">
        <v>3.09</v>
      </c>
      <c r="N52" s="118">
        <f t="shared" si="17"/>
        <v>12.53</v>
      </c>
      <c r="O52" s="118">
        <f t="shared" si="17"/>
        <v>7.0250000000000004</v>
      </c>
      <c r="P52" s="118">
        <f t="shared" si="17"/>
        <v>3.09</v>
      </c>
      <c r="Q52" s="149">
        <f t="shared" si="7"/>
        <v>6.0296091603127405E-2</v>
      </c>
      <c r="R52" s="150">
        <f t="shared" si="8"/>
        <v>9.4406087628591968E-8</v>
      </c>
      <c r="S52" s="151">
        <f t="shared" si="9"/>
        <v>3.7597343497318159E-8</v>
      </c>
      <c r="T52" s="150">
        <f t="shared" si="10"/>
        <v>1.413560238055332E-15</v>
      </c>
      <c r="U52" s="131">
        <v>298</v>
      </c>
      <c r="V52" s="118">
        <f t="shared" si="11"/>
        <v>285.52999999999997</v>
      </c>
      <c r="W52" s="152">
        <f t="shared" si="12"/>
        <v>0.73658170593858674</v>
      </c>
      <c r="X52" s="153">
        <f t="shared" si="13"/>
        <v>5.4523246328231663</v>
      </c>
      <c r="Y52" s="154">
        <f t="shared" si="2"/>
        <v>-1.147319590347598E-7</v>
      </c>
      <c r="Z52" s="155">
        <f t="shared" si="3"/>
        <v>-1.1458861309821234E-7</v>
      </c>
      <c r="AA52" s="155">
        <f t="shared" si="4"/>
        <v>-1.1458879219440924E-7</v>
      </c>
      <c r="AB52" s="156">
        <f t="shared" si="5"/>
        <v>-1.1444562490653364E-7</v>
      </c>
      <c r="AC52" s="157">
        <f t="shared" si="16"/>
        <v>4.5914878164672135E-4</v>
      </c>
      <c r="AD52" s="132"/>
      <c r="AE52" s="158">
        <f t="shared" si="14"/>
        <v>4.5914878164672137</v>
      </c>
      <c r="AF52" s="158"/>
      <c r="AG52" s="159"/>
      <c r="AH52" s="133">
        <v>460</v>
      </c>
    </row>
    <row r="53" spans="1:40">
      <c r="F53" s="147">
        <v>0.57212962962962965</v>
      </c>
      <c r="G53" s="133">
        <v>470</v>
      </c>
      <c r="H53" s="148">
        <v>12.53</v>
      </c>
      <c r="I53" s="148">
        <v>6.93</v>
      </c>
      <c r="J53" s="148">
        <v>3.07</v>
      </c>
      <c r="K53" s="148">
        <v>12.53</v>
      </c>
      <c r="L53" s="148">
        <f>I53+0.19</f>
        <v>7.12</v>
      </c>
      <c r="M53" s="148">
        <v>3.07</v>
      </c>
      <c r="N53" s="118">
        <f t="shared" si="17"/>
        <v>12.53</v>
      </c>
      <c r="O53" s="118">
        <f t="shared" si="17"/>
        <v>7.0250000000000004</v>
      </c>
      <c r="P53" s="118">
        <f t="shared" si="17"/>
        <v>3.07</v>
      </c>
      <c r="Q53" s="149">
        <f t="shared" si="7"/>
        <v>5.9905825638058623E-2</v>
      </c>
      <c r="R53" s="150">
        <f t="shared" si="8"/>
        <v>9.4406087628591968E-8</v>
      </c>
      <c r="S53" s="151">
        <f t="shared" si="9"/>
        <v>3.7597343497318159E-8</v>
      </c>
      <c r="T53" s="150">
        <f t="shared" si="10"/>
        <v>1.413560238055332E-15</v>
      </c>
      <c r="U53" s="131">
        <v>298</v>
      </c>
      <c r="V53" s="118">
        <f t="shared" si="11"/>
        <v>285.52999999999997</v>
      </c>
      <c r="W53" s="152">
        <f t="shared" si="12"/>
        <v>0.73658170593858674</v>
      </c>
      <c r="X53" s="153">
        <f t="shared" si="13"/>
        <v>5.4523246328231663</v>
      </c>
      <c r="Y53" s="154">
        <f t="shared" si="2"/>
        <v>-1.1370487667365626E-7</v>
      </c>
      <c r="Z53" s="155">
        <f t="shared" si="3"/>
        <v>-1.1356373347194682E-7</v>
      </c>
      <c r="AA53" s="155">
        <f t="shared" si="4"/>
        <v>-1.1356390867466436E-7</v>
      </c>
      <c r="AB53" s="156">
        <f t="shared" si="5"/>
        <v>-1.1342294024071006E-7</v>
      </c>
      <c r="AC53" s="157">
        <f t="shared" si="16"/>
        <v>4.5800289432251047E-4</v>
      </c>
      <c r="AD53" s="132"/>
      <c r="AE53" s="158">
        <f t="shared" si="14"/>
        <v>4.5800289432251047</v>
      </c>
      <c r="AF53" s="158"/>
      <c r="AG53" s="159"/>
      <c r="AH53" s="133">
        <v>470</v>
      </c>
    </row>
    <row r="54" spans="1:40" s="77" customFormat="1">
      <c r="A54" s="134"/>
      <c r="B54" s="134"/>
      <c r="C54" s="134"/>
      <c r="D54" s="134"/>
      <c r="E54" s="134"/>
      <c r="F54" s="136">
        <v>0.57224537037037038</v>
      </c>
      <c r="G54" s="137">
        <v>480</v>
      </c>
      <c r="H54" s="138">
        <v>12.52</v>
      </c>
      <c r="I54" s="138">
        <v>6.94</v>
      </c>
      <c r="J54" s="138">
        <v>3.09</v>
      </c>
      <c r="K54" s="138">
        <v>12.52</v>
      </c>
      <c r="L54" s="138">
        <f>I54+0.18</f>
        <v>7.12</v>
      </c>
      <c r="M54" s="138">
        <v>3.09</v>
      </c>
      <c r="N54" s="139">
        <f t="shared" si="17"/>
        <v>12.52</v>
      </c>
      <c r="O54" s="139">
        <f t="shared" si="17"/>
        <v>7.03</v>
      </c>
      <c r="P54" s="139">
        <f t="shared" si="17"/>
        <v>3.09</v>
      </c>
      <c r="Q54" s="140">
        <f t="shared" si="7"/>
        <v>6.0286176866148199E-2</v>
      </c>
      <c r="R54" s="141">
        <f t="shared" si="8"/>
        <v>9.3325430079699072E-8</v>
      </c>
      <c r="S54" s="142">
        <f t="shared" si="9"/>
        <v>3.8001108171071835E-8</v>
      </c>
      <c r="T54" s="141">
        <f t="shared" si="10"/>
        <v>1.4440842222295026E-15</v>
      </c>
      <c r="U54" s="143">
        <v>298</v>
      </c>
      <c r="V54" s="139">
        <f t="shared" si="11"/>
        <v>285.52</v>
      </c>
      <c r="W54" s="144">
        <f t="shared" si="12"/>
        <v>0.7371982075328023</v>
      </c>
      <c r="X54" s="145">
        <f t="shared" si="13"/>
        <v>5.460069962104436</v>
      </c>
      <c r="Y54" s="146">
        <f t="shared" si="2"/>
        <v>-1.1644243750026429E-7</v>
      </c>
      <c r="Z54" s="146">
        <f t="shared" si="3"/>
        <v>-1.1629404821346093E-7</v>
      </c>
      <c r="AA54" s="146">
        <f t="shared" si="4"/>
        <v>-1.1629423731445289E-7</v>
      </c>
      <c r="AB54" s="146">
        <f t="shared" si="5"/>
        <v>-1.1614603664667696E-7</v>
      </c>
      <c r="AC54" s="146">
        <f t="shared" si="16"/>
        <v>4.5686725582049783E-4</v>
      </c>
      <c r="AD54" s="146"/>
      <c r="AE54" s="146">
        <f t="shared" si="14"/>
        <v>4.5686725582049785</v>
      </c>
      <c r="AF54" s="146"/>
      <c r="AG54" s="146"/>
      <c r="AH54" s="137">
        <v>480</v>
      </c>
      <c r="AI54" s="134"/>
      <c r="AJ54" s="134"/>
      <c r="AK54" s="134"/>
      <c r="AL54" s="134"/>
      <c r="AM54" s="134"/>
      <c r="AN54" s="134"/>
    </row>
    <row r="55" spans="1:40">
      <c r="F55" s="147">
        <v>0.5723611111111111</v>
      </c>
      <c r="G55" s="133">
        <v>490</v>
      </c>
      <c r="H55" s="148">
        <v>12.51</v>
      </c>
      <c r="I55" s="148">
        <v>6.95</v>
      </c>
      <c r="J55" s="148">
        <v>3.16</v>
      </c>
      <c r="K55" s="148">
        <v>12.51</v>
      </c>
      <c r="L55" s="148">
        <f>I55+0.18</f>
        <v>7.13</v>
      </c>
      <c r="M55" s="148">
        <v>3.16</v>
      </c>
      <c r="N55" s="118">
        <f t="shared" si="17"/>
        <v>12.51</v>
      </c>
      <c r="O55" s="118">
        <f t="shared" si="17"/>
        <v>7.04</v>
      </c>
      <c r="P55" s="118">
        <f t="shared" si="17"/>
        <v>3.16</v>
      </c>
      <c r="Q55" s="149">
        <f t="shared" si="7"/>
        <v>6.1641747129485849E-2</v>
      </c>
      <c r="R55" s="150">
        <f t="shared" si="8"/>
        <v>9.120108393559095E-8</v>
      </c>
      <c r="S55" s="151">
        <f t="shared" si="9"/>
        <v>3.8853966624861559E-8</v>
      </c>
      <c r="T55" s="150">
        <f t="shared" si="10"/>
        <v>1.509630722485856E-15</v>
      </c>
      <c r="U55" s="131">
        <v>298</v>
      </c>
      <c r="V55" s="118">
        <f t="shared" si="11"/>
        <v>285.51</v>
      </c>
      <c r="W55" s="152">
        <f t="shared" si="12"/>
        <v>0.73781475231300553</v>
      </c>
      <c r="X55" s="153">
        <f t="shared" si="13"/>
        <v>5.4678268377726109</v>
      </c>
      <c r="Y55" s="154">
        <f t="shared" si="2"/>
        <v>-1.2397189769080229E-7</v>
      </c>
      <c r="Z55" s="155">
        <f t="shared" si="3"/>
        <v>-1.2380326826441492E-7</v>
      </c>
      <c r="AA55" s="155">
        <f t="shared" si="4"/>
        <v>-1.2380349763803891E-7</v>
      </c>
      <c r="AB55" s="156">
        <f t="shared" si="5"/>
        <v>-1.2363509696127698E-7</v>
      </c>
      <c r="AC55" s="157">
        <f t="shared" si="16"/>
        <v>4.5570431407849322E-4</v>
      </c>
      <c r="AD55" s="132"/>
      <c r="AE55" s="158">
        <f t="shared" si="14"/>
        <v>4.5570431407849323</v>
      </c>
      <c r="AF55" s="158"/>
      <c r="AG55" s="159"/>
      <c r="AH55" s="133">
        <v>490</v>
      </c>
    </row>
    <row r="56" spans="1:40">
      <c r="F56" s="147">
        <v>0.57247685185185182</v>
      </c>
      <c r="G56" s="133">
        <v>500</v>
      </c>
      <c r="H56" s="148">
        <v>12.49</v>
      </c>
      <c r="I56" s="148">
        <v>6.96</v>
      </c>
      <c r="J56" s="148">
        <v>3.19</v>
      </c>
      <c r="K56" s="148">
        <v>12.49</v>
      </c>
      <c r="L56" s="148">
        <f>I56+0.17</f>
        <v>7.13</v>
      </c>
      <c r="M56" s="148">
        <v>3.19</v>
      </c>
      <c r="N56" s="118">
        <f t="shared" si="17"/>
        <v>12.49</v>
      </c>
      <c r="O56" s="118">
        <f t="shared" si="17"/>
        <v>7.0449999999999999</v>
      </c>
      <c r="P56" s="118">
        <f t="shared" si="17"/>
        <v>3.19</v>
      </c>
      <c r="Q56" s="149">
        <f t="shared" si="7"/>
        <v>6.220649920648999E-2</v>
      </c>
      <c r="R56" s="150">
        <f t="shared" si="8"/>
        <v>9.0157113760595674E-8</v>
      </c>
      <c r="S56" s="151">
        <f t="shared" si="9"/>
        <v>3.9238605568418084E-8</v>
      </c>
      <c r="T56" s="150">
        <f t="shared" si="10"/>
        <v>1.5396681669538907E-15</v>
      </c>
      <c r="U56" s="131">
        <v>298</v>
      </c>
      <c r="V56" s="118">
        <f t="shared" si="11"/>
        <v>285.49</v>
      </c>
      <c r="W56" s="152">
        <f t="shared" si="12"/>
        <v>0.73904797144953405</v>
      </c>
      <c r="X56" s="153">
        <f t="shared" si="13"/>
        <v>5.483375300316732</v>
      </c>
      <c r="Y56" s="154">
        <f t="shared" si="2"/>
        <v>-1.2688952808668353E-7</v>
      </c>
      <c r="Z56" s="155">
        <f t="shared" si="3"/>
        <v>-1.2671238675572767E-7</v>
      </c>
      <c r="AA56" s="155">
        <f t="shared" si="4"/>
        <v>-1.2671263404998124E-7</v>
      </c>
      <c r="AB56" s="156">
        <f t="shared" si="5"/>
        <v>-1.265357393228196E-7</v>
      </c>
      <c r="AC56" s="157">
        <f t="shared" si="16"/>
        <v>4.5446627986773158E-4</v>
      </c>
      <c r="AD56" s="132"/>
      <c r="AE56" s="158">
        <f t="shared" si="14"/>
        <v>4.544662798677316</v>
      </c>
      <c r="AF56" s="158"/>
      <c r="AG56" s="159"/>
      <c r="AH56" s="133">
        <v>500</v>
      </c>
    </row>
    <row r="57" spans="1:40">
      <c r="F57" s="147">
        <v>0.57259259259259254</v>
      </c>
      <c r="G57" s="133">
        <v>510</v>
      </c>
      <c r="H57" s="148">
        <v>12.49</v>
      </c>
      <c r="I57" s="148">
        <v>6.98</v>
      </c>
      <c r="J57" s="148">
        <v>3.21</v>
      </c>
      <c r="K57" s="148">
        <v>12.49</v>
      </c>
      <c r="L57" s="148">
        <f>I57+0.17</f>
        <v>7.15</v>
      </c>
      <c r="M57" s="148">
        <v>3.21</v>
      </c>
      <c r="N57" s="118">
        <f t="shared" si="17"/>
        <v>12.49</v>
      </c>
      <c r="O57" s="118">
        <f t="shared" si="17"/>
        <v>7.0650000000000004</v>
      </c>
      <c r="P57" s="118">
        <f t="shared" si="17"/>
        <v>3.21</v>
      </c>
      <c r="Q57" s="149">
        <f t="shared" si="7"/>
        <v>6.2596508605903725E-2</v>
      </c>
      <c r="R57" s="150">
        <f t="shared" si="8"/>
        <v>8.6099375218459756E-8</v>
      </c>
      <c r="S57" s="151">
        <f t="shared" si="9"/>
        <v>4.1087864076399712E-8</v>
      </c>
      <c r="T57" s="150">
        <f t="shared" si="10"/>
        <v>1.6882125743606979E-15</v>
      </c>
      <c r="U57" s="131">
        <v>298</v>
      </c>
      <c r="V57" s="118">
        <f t="shared" si="11"/>
        <v>285.49</v>
      </c>
      <c r="W57" s="152">
        <f t="shared" si="12"/>
        <v>0.73904797144953405</v>
      </c>
      <c r="X57" s="153">
        <f t="shared" si="13"/>
        <v>5.483375300316732</v>
      </c>
      <c r="Y57" s="154">
        <f t="shared" si="2"/>
        <v>-1.3961354578189983E-7</v>
      </c>
      <c r="Z57" s="155">
        <f t="shared" si="3"/>
        <v>-1.3939849747500667E-7</v>
      </c>
      <c r="AA57" s="155">
        <f t="shared" si="4"/>
        <v>-1.3939882871632025E-7</v>
      </c>
      <c r="AB57" s="156">
        <f t="shared" si="5"/>
        <v>-1.3918411063031119E-7</v>
      </c>
      <c r="AC57" s="157">
        <f t="shared" si="16"/>
        <v>4.5319915435269669E-4</v>
      </c>
      <c r="AD57" s="132"/>
      <c r="AE57" s="158">
        <f t="shared" si="14"/>
        <v>4.5319915435269671</v>
      </c>
      <c r="AF57" s="158"/>
      <c r="AG57" s="159"/>
      <c r="AH57" s="133">
        <v>510</v>
      </c>
    </row>
    <row r="58" spans="1:40">
      <c r="F58" s="147">
        <v>0.57270833333333337</v>
      </c>
      <c r="G58" s="133">
        <v>520</v>
      </c>
      <c r="H58" s="148">
        <v>12.47</v>
      </c>
      <c r="I58" s="148">
        <v>6.99</v>
      </c>
      <c r="J58" s="148">
        <v>3.24</v>
      </c>
      <c r="K58" s="148">
        <v>12.47</v>
      </c>
      <c r="L58" s="148">
        <f>I58+0.17</f>
        <v>7.16</v>
      </c>
      <c r="M58" s="148">
        <v>3.24</v>
      </c>
      <c r="N58" s="118">
        <f t="shared" si="17"/>
        <v>12.47</v>
      </c>
      <c r="O58" s="118">
        <f t="shared" si="17"/>
        <v>7.0750000000000002</v>
      </c>
      <c r="P58" s="118">
        <f t="shared" si="17"/>
        <v>3.24</v>
      </c>
      <c r="Q58" s="149">
        <f t="shared" si="7"/>
        <v>6.316076137356573E-2</v>
      </c>
      <c r="R58" s="150">
        <f t="shared" si="8"/>
        <v>8.4139514164519218E-8</v>
      </c>
      <c r="S58" s="151">
        <f t="shared" si="9"/>
        <v>4.1975102751522819E-8</v>
      </c>
      <c r="T58" s="150">
        <f t="shared" si="10"/>
        <v>1.7619092510008984E-15</v>
      </c>
      <c r="U58" s="131">
        <v>298</v>
      </c>
      <c r="V58" s="118">
        <f t="shared" si="11"/>
        <v>285.47000000000003</v>
      </c>
      <c r="W58" s="152">
        <f t="shared" si="12"/>
        <v>0.74028136338448358</v>
      </c>
      <c r="X58" s="153">
        <f t="shared" si="13"/>
        <v>5.4989701648425955</v>
      </c>
      <c r="Y58" s="154">
        <f t="shared" si="2"/>
        <v>-1.4615373520234152E-7</v>
      </c>
      <c r="Z58" s="155">
        <f t="shared" si="3"/>
        <v>-1.4591734000518901E-7</v>
      </c>
      <c r="AA58" s="155">
        <f t="shared" si="4"/>
        <v>-1.4591772236072144E-7</v>
      </c>
      <c r="AB58" s="156">
        <f t="shared" si="5"/>
        <v>-1.4568170828222557E-7</v>
      </c>
      <c r="AC58" s="157">
        <f t="shared" si="16"/>
        <v>4.5180516717137191E-4</v>
      </c>
      <c r="AD58" s="132"/>
      <c r="AE58" s="158">
        <f t="shared" si="14"/>
        <v>4.5180516717137191</v>
      </c>
      <c r="AF58" s="158"/>
      <c r="AG58" s="159"/>
      <c r="AH58" s="133">
        <v>520</v>
      </c>
    </row>
    <row r="59" spans="1:40">
      <c r="F59" s="147">
        <v>0.5728240740740741</v>
      </c>
      <c r="G59" s="133">
        <v>530</v>
      </c>
      <c r="H59" s="148">
        <v>12.47</v>
      </c>
      <c r="I59" s="148">
        <v>7</v>
      </c>
      <c r="J59" s="148">
        <v>3.26</v>
      </c>
      <c r="K59" s="148">
        <v>12.47</v>
      </c>
      <c r="L59" s="148">
        <f>I59+0.16</f>
        <v>7.16</v>
      </c>
      <c r="M59" s="148">
        <v>3.26</v>
      </c>
      <c r="N59" s="118">
        <f t="shared" si="17"/>
        <v>12.47</v>
      </c>
      <c r="O59" s="118">
        <f t="shared" si="17"/>
        <v>7.08</v>
      </c>
      <c r="P59" s="118">
        <f t="shared" si="17"/>
        <v>3.26</v>
      </c>
      <c r="Q59" s="149">
        <f t="shared" si="7"/>
        <v>6.3550642616612432E-2</v>
      </c>
      <c r="R59" s="150">
        <f t="shared" si="8"/>
        <v>8.3176377110266823E-8</v>
      </c>
      <c r="S59" s="151">
        <f t="shared" si="9"/>
        <v>4.2461151533888616E-8</v>
      </c>
      <c r="T59" s="150">
        <f t="shared" si="10"/>
        <v>1.8029493895838518E-15</v>
      </c>
      <c r="U59" s="131">
        <v>298</v>
      </c>
      <c r="V59" s="118">
        <f t="shared" si="11"/>
        <v>285.47000000000003</v>
      </c>
      <c r="W59" s="152">
        <f t="shared" si="12"/>
        <v>0.74028136338448358</v>
      </c>
      <c r="X59" s="153">
        <f t="shared" si="13"/>
        <v>5.4989701648425955</v>
      </c>
      <c r="Y59" s="154">
        <f t="shared" si="2"/>
        <v>-1.4999528810269594E-7</v>
      </c>
      <c r="Z59" s="155">
        <f t="shared" si="3"/>
        <v>-1.4974549586637732E-7</v>
      </c>
      <c r="AA59" s="155">
        <f t="shared" si="4"/>
        <v>-1.4974591185385343E-7</v>
      </c>
      <c r="AB59" s="156">
        <f t="shared" si="5"/>
        <v>-1.4949653421949483E-7</v>
      </c>
      <c r="AC59" s="157">
        <f t="shared" si="16"/>
        <v>4.5034599122434457E-4</v>
      </c>
      <c r="AD59" s="132"/>
      <c r="AE59" s="158">
        <f t="shared" si="14"/>
        <v>4.5034599122434456</v>
      </c>
      <c r="AF59" s="158"/>
      <c r="AG59" s="159"/>
      <c r="AH59" s="133">
        <v>530</v>
      </c>
    </row>
    <row r="60" spans="1:40">
      <c r="F60" s="147">
        <v>0.57293981481481482</v>
      </c>
      <c r="G60" s="133">
        <v>540</v>
      </c>
      <c r="H60" s="148">
        <v>12.46</v>
      </c>
      <c r="I60" s="148">
        <v>7.01</v>
      </c>
      <c r="J60" s="148">
        <v>3.28</v>
      </c>
      <c r="K60" s="148">
        <v>12.46</v>
      </c>
      <c r="L60" s="148">
        <f>I60+0.15</f>
        <v>7.16</v>
      </c>
      <c r="M60" s="148">
        <v>3.28</v>
      </c>
      <c r="N60" s="118">
        <f t="shared" si="17"/>
        <v>12.46</v>
      </c>
      <c r="O60" s="118">
        <f t="shared" si="17"/>
        <v>7.085</v>
      </c>
      <c r="P60" s="118">
        <f t="shared" si="17"/>
        <v>3.28</v>
      </c>
      <c r="Q60" s="149">
        <f t="shared" si="7"/>
        <v>6.3930020216481157E-2</v>
      </c>
      <c r="R60" s="150">
        <f t="shared" si="8"/>
        <v>8.222426499470712E-8</v>
      </c>
      <c r="S60" s="151">
        <f t="shared" si="9"/>
        <v>4.2917149522084491E-8</v>
      </c>
      <c r="T60" s="150">
        <f t="shared" si="10"/>
        <v>1.8418817231009569E-15</v>
      </c>
      <c r="U60" s="131">
        <v>298</v>
      </c>
      <c r="V60" s="118">
        <f t="shared" si="11"/>
        <v>285.45999999999998</v>
      </c>
      <c r="W60" s="152">
        <f t="shared" si="12"/>
        <v>0.74089812416272083</v>
      </c>
      <c r="X60" s="153">
        <f t="shared" si="13"/>
        <v>5.5067850430982013</v>
      </c>
      <c r="Y60" s="154">
        <f t="shared" si="2"/>
        <v>-1.5341840487619204E-7</v>
      </c>
      <c r="Z60" s="155">
        <f t="shared" si="3"/>
        <v>-1.5315620944501294E-7</v>
      </c>
      <c r="AA60" s="155">
        <f t="shared" si="4"/>
        <v>-1.5315665754277659E-7</v>
      </c>
      <c r="AB60" s="156">
        <f t="shared" si="5"/>
        <v>-1.5289490867774323E-7</v>
      </c>
      <c r="AC60" s="157">
        <f t="shared" si="16"/>
        <v>4.4884853349474015E-4</v>
      </c>
      <c r="AD60" s="132"/>
      <c r="AE60" s="158">
        <f t="shared" si="14"/>
        <v>4.4884853349474012</v>
      </c>
      <c r="AF60" s="158"/>
      <c r="AG60" s="159"/>
      <c r="AH60" s="133">
        <v>540</v>
      </c>
    </row>
    <row r="61" spans="1:40">
      <c r="F61" s="147">
        <v>0.57305555555555554</v>
      </c>
      <c r="G61" s="133">
        <v>550</v>
      </c>
      <c r="H61" s="148">
        <v>12.44</v>
      </c>
      <c r="I61" s="148">
        <v>7.03</v>
      </c>
      <c r="J61" s="148">
        <v>3.31</v>
      </c>
      <c r="K61" s="148">
        <v>12.44</v>
      </c>
      <c r="L61" s="148">
        <f>I61+0.14</f>
        <v>7.17</v>
      </c>
      <c r="M61" s="148">
        <v>3.31</v>
      </c>
      <c r="N61" s="118">
        <f t="shared" si="17"/>
        <v>12.44</v>
      </c>
      <c r="O61" s="118">
        <f t="shared" si="17"/>
        <v>7.1</v>
      </c>
      <c r="P61" s="118">
        <f t="shared" si="17"/>
        <v>3.31</v>
      </c>
      <c r="Q61" s="149">
        <f t="shared" si="7"/>
        <v>6.4493557028964407E-2</v>
      </c>
      <c r="R61" s="150">
        <f t="shared" si="8"/>
        <v>7.943282347242818E-8</v>
      </c>
      <c r="S61" s="151">
        <f t="shared" si="9"/>
        <v>4.4351577533242829E-8</v>
      </c>
      <c r="T61" s="150">
        <f t="shared" si="10"/>
        <v>1.9670624296872502E-15</v>
      </c>
      <c r="U61" s="131">
        <v>298</v>
      </c>
      <c r="V61" s="118">
        <f t="shared" si="11"/>
        <v>285.44</v>
      </c>
      <c r="W61" s="152">
        <f t="shared" si="12"/>
        <v>0.74213177536341035</v>
      </c>
      <c r="X61" s="153">
        <f t="shared" si="13"/>
        <v>5.5224497823512797</v>
      </c>
      <c r="Y61" s="154">
        <f t="shared" si="2"/>
        <v>-1.6425827885009218E-7</v>
      </c>
      <c r="Z61" s="155">
        <f t="shared" si="3"/>
        <v>-1.6395669424593148E-7</v>
      </c>
      <c r="AA61" s="155">
        <f t="shared" si="4"/>
        <v>-1.6395724796702304E-7</v>
      </c>
      <c r="AB61" s="156">
        <f t="shared" si="5"/>
        <v>-1.6365621505064688E-7</v>
      </c>
      <c r="AC61" s="157">
        <f t="shared" si="16"/>
        <v>4.4731696841552427E-4</v>
      </c>
      <c r="AD61" s="132"/>
      <c r="AE61" s="158">
        <f t="shared" si="14"/>
        <v>4.4731696841552431</v>
      </c>
      <c r="AF61" s="158"/>
      <c r="AG61" s="159"/>
      <c r="AH61" s="133">
        <v>550</v>
      </c>
    </row>
    <row r="62" spans="1:40">
      <c r="F62" s="147">
        <v>0.57317129629629626</v>
      </c>
      <c r="G62" s="133">
        <v>560</v>
      </c>
      <c r="H62" s="148">
        <v>12.44</v>
      </c>
      <c r="I62" s="148">
        <v>7.05</v>
      </c>
      <c r="J62" s="148">
        <v>3.33</v>
      </c>
      <c r="K62" s="148">
        <v>12.44</v>
      </c>
      <c r="L62" s="148">
        <f>I62+0.14</f>
        <v>7.1899999999999995</v>
      </c>
      <c r="M62" s="148">
        <v>3.33</v>
      </c>
      <c r="N62" s="118">
        <f t="shared" si="17"/>
        <v>12.44</v>
      </c>
      <c r="O62" s="118">
        <f t="shared" si="17"/>
        <v>7.1199999999999992</v>
      </c>
      <c r="P62" s="118">
        <f t="shared" si="17"/>
        <v>3.33</v>
      </c>
      <c r="Q62" s="149">
        <f t="shared" si="7"/>
        <v>6.4883246195302557E-2</v>
      </c>
      <c r="R62" s="150">
        <f t="shared" si="8"/>
        <v>7.585775750291841E-8</v>
      </c>
      <c r="S62" s="151">
        <f t="shared" si="9"/>
        <v>4.6441802986151455E-8</v>
      </c>
      <c r="T62" s="150">
        <f t="shared" si="10"/>
        <v>2.1568410646045061E-15</v>
      </c>
      <c r="U62" s="131">
        <v>298</v>
      </c>
      <c r="V62" s="118">
        <f t="shared" si="11"/>
        <v>285.44</v>
      </c>
      <c r="W62" s="152">
        <f t="shared" si="12"/>
        <v>0.74213177536341035</v>
      </c>
      <c r="X62" s="153">
        <f t="shared" si="13"/>
        <v>5.5224497823512797</v>
      </c>
      <c r="Y62" s="154">
        <f t="shared" si="2"/>
        <v>-1.8052973488284683E-7</v>
      </c>
      <c r="Z62" s="155">
        <f t="shared" si="3"/>
        <v>-1.8016410062206935E-7</v>
      </c>
      <c r="AA62" s="155">
        <f t="shared" si="4"/>
        <v>-1.8016484115610235E-7</v>
      </c>
      <c r="AB62" s="156">
        <f t="shared" si="5"/>
        <v>-1.7979994442969012E-7</v>
      </c>
      <c r="AC62" s="157">
        <f t="shared" si="16"/>
        <v>4.4567739778497988E-4</v>
      </c>
      <c r="AD62" s="132"/>
      <c r="AE62" s="158">
        <f t="shared" si="14"/>
        <v>4.4567739778497986</v>
      </c>
      <c r="AF62" s="158"/>
      <c r="AG62" s="159"/>
      <c r="AH62" s="133">
        <v>560</v>
      </c>
    </row>
    <row r="63" spans="1:40">
      <c r="F63" s="147">
        <v>0.57328703703703698</v>
      </c>
      <c r="G63" s="133">
        <v>570</v>
      </c>
      <c r="H63" s="148">
        <v>12.43</v>
      </c>
      <c r="I63" s="148">
        <v>7.05</v>
      </c>
      <c r="J63" s="148">
        <v>3.31</v>
      </c>
      <c r="K63" s="148">
        <v>12.43</v>
      </c>
      <c r="L63" s="148">
        <f>I63+0.14</f>
        <v>7.1899999999999995</v>
      </c>
      <c r="M63" s="148">
        <v>3.31</v>
      </c>
      <c r="N63" s="118">
        <f t="shared" si="17"/>
        <v>12.43</v>
      </c>
      <c r="O63" s="118">
        <f t="shared" si="17"/>
        <v>7.1199999999999992</v>
      </c>
      <c r="P63" s="118">
        <f t="shared" si="17"/>
        <v>3.31</v>
      </c>
      <c r="Q63" s="149">
        <f t="shared" si="7"/>
        <v>6.4482967756440218E-2</v>
      </c>
      <c r="R63" s="150">
        <f t="shared" si="8"/>
        <v>7.585775750291841E-8</v>
      </c>
      <c r="S63" s="151">
        <f t="shared" si="9"/>
        <v>4.6403225878878022E-8</v>
      </c>
      <c r="T63" s="150">
        <f t="shared" si="10"/>
        <v>2.153259371966175E-15</v>
      </c>
      <c r="U63" s="131">
        <v>298</v>
      </c>
      <c r="V63" s="118">
        <f t="shared" si="11"/>
        <v>285.43</v>
      </c>
      <c r="W63" s="152">
        <f t="shared" si="12"/>
        <v>0.7427486657949498</v>
      </c>
      <c r="X63" s="153">
        <f t="shared" si="13"/>
        <v>5.5302996797401018</v>
      </c>
      <c r="Y63" s="154">
        <f t="shared" si="2"/>
        <v>-1.7814076574958972E-7</v>
      </c>
      <c r="Z63" s="155">
        <f t="shared" si="3"/>
        <v>-1.7778329936074315E-7</v>
      </c>
      <c r="AA63" s="155">
        <f t="shared" si="4"/>
        <v>-1.7778401667111633E-7</v>
      </c>
      <c r="AB63" s="156">
        <f t="shared" si="5"/>
        <v>-1.7742726471385946E-7</v>
      </c>
      <c r="AC63" s="157">
        <f t="shared" si="16"/>
        <v>4.4387575184686508E-4</v>
      </c>
      <c r="AD63" s="132"/>
      <c r="AE63" s="158">
        <f t="shared" si="14"/>
        <v>4.438757518468651</v>
      </c>
      <c r="AF63" s="158"/>
      <c r="AG63" s="159"/>
      <c r="AH63" s="133">
        <v>570</v>
      </c>
    </row>
    <row r="64" spans="1:40">
      <c r="F64" s="147">
        <v>0.57340277777777782</v>
      </c>
      <c r="G64" s="133">
        <v>580</v>
      </c>
      <c r="H64" s="148">
        <v>12.42</v>
      </c>
      <c r="I64" s="148">
        <v>7.06</v>
      </c>
      <c r="J64" s="148">
        <v>3.31</v>
      </c>
      <c r="K64" s="148">
        <v>12.42</v>
      </c>
      <c r="L64" s="148">
        <f>I64+0.14</f>
        <v>7.1999999999999993</v>
      </c>
      <c r="M64" s="148">
        <v>3.31</v>
      </c>
      <c r="N64" s="118">
        <f t="shared" si="17"/>
        <v>12.42</v>
      </c>
      <c r="O64" s="118">
        <f t="shared" si="17"/>
        <v>7.129999999999999</v>
      </c>
      <c r="P64" s="118">
        <f t="shared" si="17"/>
        <v>3.31</v>
      </c>
      <c r="Q64" s="149">
        <f t="shared" si="7"/>
        <v>6.4472381960675215E-2</v>
      </c>
      <c r="R64" s="150">
        <f t="shared" si="8"/>
        <v>7.4131024130091792E-8</v>
      </c>
      <c r="S64" s="151">
        <f t="shared" si="9"/>
        <v>4.7444652968208059E-8</v>
      </c>
      <c r="T64" s="150">
        <f t="shared" si="10"/>
        <v>2.2509950952736939E-15</v>
      </c>
      <c r="U64" s="131">
        <v>298</v>
      </c>
      <c r="V64" s="118">
        <f t="shared" si="11"/>
        <v>285.42</v>
      </c>
      <c r="W64" s="152">
        <f t="shared" si="12"/>
        <v>0.74336559945334169</v>
      </c>
      <c r="X64" s="153">
        <f t="shared" si="13"/>
        <v>5.5381612866139935</v>
      </c>
      <c r="Y64" s="154">
        <f t="shared" si="2"/>
        <v>-1.8518692789804638E-7</v>
      </c>
      <c r="Z64" s="155">
        <f t="shared" si="3"/>
        <v>-1.8479907039892205E-7</v>
      </c>
      <c r="AA64" s="155">
        <f t="shared" si="4"/>
        <v>-1.8479988273185148E-7</v>
      </c>
      <c r="AB64" s="156">
        <f t="shared" si="5"/>
        <v>-1.8441283416293889E-7</v>
      </c>
      <c r="AC64" s="157">
        <f t="shared" si="16"/>
        <v>4.4209791407598647E-4</v>
      </c>
      <c r="AD64" s="132"/>
      <c r="AE64" s="158">
        <f t="shared" si="14"/>
        <v>4.4209791407598651</v>
      </c>
      <c r="AF64" s="158"/>
      <c r="AG64" s="159"/>
      <c r="AH64" s="133">
        <v>580</v>
      </c>
    </row>
    <row r="65" spans="1:40">
      <c r="F65" s="147">
        <v>0.57351851851851854</v>
      </c>
      <c r="G65" s="133">
        <v>590</v>
      </c>
      <c r="H65" s="148">
        <v>12.42</v>
      </c>
      <c r="I65" s="148">
        <v>7.06</v>
      </c>
      <c r="J65" s="148">
        <v>3.34</v>
      </c>
      <c r="K65" s="148">
        <v>12.42</v>
      </c>
      <c r="L65" s="148">
        <f>I65+0.14</f>
        <v>7.1999999999999993</v>
      </c>
      <c r="M65" s="148">
        <v>3.34</v>
      </c>
      <c r="N65" s="118">
        <f t="shared" si="17"/>
        <v>12.42</v>
      </c>
      <c r="O65" s="118">
        <f t="shared" si="17"/>
        <v>7.129999999999999</v>
      </c>
      <c r="P65" s="118">
        <f t="shared" si="17"/>
        <v>3.34</v>
      </c>
      <c r="Q65" s="149">
        <f t="shared" si="7"/>
        <v>6.5056723791134502E-2</v>
      </c>
      <c r="R65" s="150">
        <f t="shared" si="8"/>
        <v>7.4131024130091792E-8</v>
      </c>
      <c r="S65" s="151">
        <f t="shared" si="9"/>
        <v>4.7444652968208059E-8</v>
      </c>
      <c r="T65" s="150">
        <f t="shared" si="10"/>
        <v>2.2509950952736939E-15</v>
      </c>
      <c r="U65" s="131">
        <v>298</v>
      </c>
      <c r="V65" s="118">
        <f t="shared" si="11"/>
        <v>285.42</v>
      </c>
      <c r="W65" s="152">
        <f t="shared" si="12"/>
        <v>0.74336559945334169</v>
      </c>
      <c r="X65" s="153">
        <f t="shared" si="13"/>
        <v>5.5381612866139935</v>
      </c>
      <c r="Y65" s="154">
        <f t="shared" si="2"/>
        <v>-1.8608425072522937E-7</v>
      </c>
      <c r="Z65" s="155">
        <f t="shared" si="3"/>
        <v>-1.8569098150523432E-7</v>
      </c>
      <c r="AA65" s="155">
        <f t="shared" si="4"/>
        <v>-1.8569181263779278E-7</v>
      </c>
      <c r="AB65" s="156">
        <f t="shared" si="5"/>
        <v>-1.8529937103733615E-7</v>
      </c>
      <c r="AC65" s="157">
        <f t="shared" si="16"/>
        <v>4.4024991796211559E-4</v>
      </c>
      <c r="AD65" s="132"/>
      <c r="AE65" s="158">
        <f t="shared" si="14"/>
        <v>4.4024991796211559</v>
      </c>
      <c r="AF65" s="158"/>
      <c r="AG65" s="159"/>
      <c r="AH65" s="133">
        <v>590</v>
      </c>
    </row>
    <row r="66" spans="1:40" s="77" customFormat="1">
      <c r="A66" s="134"/>
      <c r="B66" s="134"/>
      <c r="C66" s="134"/>
      <c r="D66" s="134"/>
      <c r="E66" s="134"/>
      <c r="F66" s="136">
        <v>0.57363425925925926</v>
      </c>
      <c r="G66" s="137">
        <v>600</v>
      </c>
      <c r="H66" s="138">
        <v>12.41</v>
      </c>
      <c r="I66" s="138">
        <v>7.06</v>
      </c>
      <c r="J66" s="138">
        <v>3.3</v>
      </c>
      <c r="K66" s="138">
        <v>12.41</v>
      </c>
      <c r="L66" s="138">
        <v>7.2</v>
      </c>
      <c r="M66" s="138">
        <v>3.3</v>
      </c>
      <c r="N66" s="139">
        <f t="shared" si="17"/>
        <v>12.41</v>
      </c>
      <c r="O66" s="139">
        <f t="shared" si="17"/>
        <v>7.13</v>
      </c>
      <c r="P66" s="139">
        <f t="shared" si="17"/>
        <v>3.3</v>
      </c>
      <c r="Q66" s="140">
        <f t="shared" si="7"/>
        <v>6.4267051000561806E-2</v>
      </c>
      <c r="R66" s="141">
        <f t="shared" si="8"/>
        <v>7.413102413009154E-8</v>
      </c>
      <c r="S66" s="142">
        <f t="shared" si="9"/>
        <v>4.7405242838768339E-8</v>
      </c>
      <c r="T66" s="141">
        <f t="shared" si="10"/>
        <v>2.2472570486025967E-15</v>
      </c>
      <c r="U66" s="143">
        <v>298</v>
      </c>
      <c r="V66" s="139">
        <f t="shared" si="11"/>
        <v>285.41000000000003</v>
      </c>
      <c r="W66" s="144">
        <f t="shared" si="12"/>
        <v>0.74398257634313258</v>
      </c>
      <c r="X66" s="145">
        <f t="shared" si="13"/>
        <v>5.5460346212427529</v>
      </c>
      <c r="Y66" s="146">
        <f t="shared" si="2"/>
        <v>-1.8248675850950941E-7</v>
      </c>
      <c r="Z66" s="146">
        <f t="shared" si="3"/>
        <v>-1.8210694613986739E-7</v>
      </c>
      <c r="AA66" s="146">
        <f t="shared" si="4"/>
        <v>-1.8210773664892851E-7</v>
      </c>
      <c r="AB66" s="146">
        <f t="shared" si="5"/>
        <v>-1.817287114977514E-7</v>
      </c>
      <c r="AC66" s="146">
        <f t="shared" si="16"/>
        <v>4.3839300261203459E-4</v>
      </c>
      <c r="AD66" s="146">
        <v>4.4299999999999998E-4</v>
      </c>
      <c r="AE66" s="146">
        <f t="shared" si="14"/>
        <v>4.3839300261203462</v>
      </c>
      <c r="AF66" s="146">
        <f>AD66*10000</f>
        <v>4.43</v>
      </c>
      <c r="AG66" s="146">
        <f>(AE66-AF66)*(AE66-AF66)</f>
        <v>2.1224424932719558E-3</v>
      </c>
      <c r="AH66" s="137">
        <v>600</v>
      </c>
      <c r="AI66" s="134"/>
      <c r="AJ66" s="134"/>
      <c r="AK66" s="134"/>
      <c r="AL66" s="134"/>
      <c r="AM66" s="134"/>
      <c r="AN66" s="134"/>
    </row>
    <row r="67" spans="1:40">
      <c r="F67" s="147">
        <v>0.57374999999999998</v>
      </c>
      <c r="G67" s="133">
        <v>610</v>
      </c>
      <c r="H67" s="148">
        <v>12.41</v>
      </c>
      <c r="I67" s="148">
        <v>7.06</v>
      </c>
      <c r="J67" s="148">
        <v>3.27</v>
      </c>
      <c r="K67" s="148">
        <v>12.41</v>
      </c>
      <c r="L67" s="148">
        <f t="shared" ref="L67:L121" si="19">I67+0.14</f>
        <v>7.1999999999999993</v>
      </c>
      <c r="M67" s="148">
        <v>3.27</v>
      </c>
      <c r="N67" s="118">
        <f t="shared" si="17"/>
        <v>12.41</v>
      </c>
      <c r="O67" s="118">
        <f t="shared" si="17"/>
        <v>7.129999999999999</v>
      </c>
      <c r="P67" s="118">
        <f t="shared" si="17"/>
        <v>3.27</v>
      </c>
      <c r="Q67" s="149">
        <f t="shared" si="7"/>
        <v>6.3682805082374866E-2</v>
      </c>
      <c r="R67" s="150">
        <f t="shared" si="8"/>
        <v>7.4131024130091792E-8</v>
      </c>
      <c r="S67" s="151">
        <f t="shared" si="9"/>
        <v>4.740524283876818E-8</v>
      </c>
      <c r="T67" s="150">
        <f t="shared" si="10"/>
        <v>2.2472570486025817E-15</v>
      </c>
      <c r="U67" s="131">
        <v>298</v>
      </c>
      <c r="V67" s="118">
        <f t="shared" si="11"/>
        <v>285.41000000000003</v>
      </c>
      <c r="W67" s="152">
        <f t="shared" si="12"/>
        <v>0.74398257634313258</v>
      </c>
      <c r="X67" s="153">
        <f t="shared" si="13"/>
        <v>5.5460346212427529</v>
      </c>
      <c r="Y67" s="154">
        <f t="shared" si="2"/>
        <v>-1.8007663339147213E-7</v>
      </c>
      <c r="Z67" s="155">
        <f t="shared" si="3"/>
        <v>-1.7970524448826636E-7</v>
      </c>
      <c r="AA67" s="155">
        <f t="shared" si="4"/>
        <v>-1.797060104383779E-7</v>
      </c>
      <c r="AB67" s="156">
        <f t="shared" si="5"/>
        <v>-1.7933538432590233E-7</v>
      </c>
      <c r="AC67" s="157">
        <f t="shared" si="16"/>
        <v>4.3657192788605984E-4</v>
      </c>
      <c r="AD67" s="132"/>
      <c r="AE67" s="158">
        <f t="shared" si="14"/>
        <v>4.3657192788605981</v>
      </c>
      <c r="AF67" s="158"/>
      <c r="AG67" s="159"/>
      <c r="AH67" s="133">
        <v>610</v>
      </c>
    </row>
    <row r="68" spans="1:40">
      <c r="F68" s="147">
        <v>0.5738657407407407</v>
      </c>
      <c r="G68" s="133">
        <v>620</v>
      </c>
      <c r="H68" s="148">
        <v>12.41</v>
      </c>
      <c r="I68" s="148">
        <v>7.06</v>
      </c>
      <c r="J68" s="148">
        <v>3.24</v>
      </c>
      <c r="K68" s="148">
        <v>12.41</v>
      </c>
      <c r="L68" s="148">
        <f t="shared" si="19"/>
        <v>7.1999999999999993</v>
      </c>
      <c r="M68" s="148">
        <v>3.24</v>
      </c>
      <c r="N68" s="118">
        <f t="shared" si="17"/>
        <v>12.41</v>
      </c>
      <c r="O68" s="118">
        <f t="shared" si="17"/>
        <v>7.129999999999999</v>
      </c>
      <c r="P68" s="118">
        <f t="shared" si="17"/>
        <v>3.24</v>
      </c>
      <c r="Q68" s="149">
        <f t="shared" si="7"/>
        <v>6.309855916418794E-2</v>
      </c>
      <c r="R68" s="150">
        <f t="shared" si="8"/>
        <v>7.4131024130091792E-8</v>
      </c>
      <c r="S68" s="151">
        <f t="shared" si="9"/>
        <v>4.740524283876818E-8</v>
      </c>
      <c r="T68" s="150">
        <f t="shared" si="10"/>
        <v>2.2472570486025817E-15</v>
      </c>
      <c r="U68" s="131">
        <v>298</v>
      </c>
      <c r="V68" s="118">
        <f t="shared" si="11"/>
        <v>285.41000000000003</v>
      </c>
      <c r="W68" s="152">
        <f t="shared" si="12"/>
        <v>0.74398257634313258</v>
      </c>
      <c r="X68" s="153">
        <f t="shared" si="13"/>
        <v>5.5460346212427529</v>
      </c>
      <c r="Y68" s="154">
        <f t="shared" si="2"/>
        <v>-1.776901066162362E-7</v>
      </c>
      <c r="Z68" s="155">
        <f t="shared" si="3"/>
        <v>-1.7732700175273996E-7</v>
      </c>
      <c r="AA68" s="155">
        <f t="shared" si="4"/>
        <v>-1.773277437475781E-7</v>
      </c>
      <c r="AB68" s="156">
        <f t="shared" si="5"/>
        <v>-1.7696537784642773E-7</v>
      </c>
      <c r="AC68" s="157">
        <f t="shared" si="16"/>
        <v>4.3477487034010876E-4</v>
      </c>
      <c r="AD68" s="132"/>
      <c r="AE68" s="158">
        <f t="shared" si="14"/>
        <v>4.3477487034010878</v>
      </c>
      <c r="AF68" s="158"/>
      <c r="AG68" s="159"/>
      <c r="AH68" s="133">
        <v>620</v>
      </c>
    </row>
    <row r="69" spans="1:40">
      <c r="F69" s="147">
        <v>0.57398148148148143</v>
      </c>
      <c r="G69" s="133">
        <v>630</v>
      </c>
      <c r="H69" s="148">
        <v>12.4</v>
      </c>
      <c r="I69" s="148">
        <v>7.06</v>
      </c>
      <c r="J69" s="148">
        <v>3.21</v>
      </c>
      <c r="K69" s="148">
        <v>12.4</v>
      </c>
      <c r="L69" s="148">
        <f t="shared" si="19"/>
        <v>7.1999999999999993</v>
      </c>
      <c r="M69" s="148">
        <v>3.21</v>
      </c>
      <c r="N69" s="118">
        <f t="shared" si="17"/>
        <v>12.4</v>
      </c>
      <c r="O69" s="118">
        <f t="shared" si="17"/>
        <v>7.129999999999999</v>
      </c>
      <c r="P69" s="118">
        <f t="shared" si="17"/>
        <v>3.21</v>
      </c>
      <c r="Q69" s="149">
        <f t="shared" si="7"/>
        <v>6.2504054001259524E-2</v>
      </c>
      <c r="R69" s="150">
        <f t="shared" si="8"/>
        <v>7.4131024130091792E-8</v>
      </c>
      <c r="S69" s="151">
        <f t="shared" si="9"/>
        <v>4.7365865445542098E-8</v>
      </c>
      <c r="T69" s="150">
        <f t="shared" si="10"/>
        <v>2.2435252094051989E-15</v>
      </c>
      <c r="U69" s="131">
        <v>298</v>
      </c>
      <c r="V69" s="118">
        <f t="shared" si="11"/>
        <v>285.39999999999998</v>
      </c>
      <c r="W69" s="152">
        <f t="shared" si="12"/>
        <v>0.74459959646886953</v>
      </c>
      <c r="X69" s="153">
        <f t="shared" si="13"/>
        <v>5.5539197019259063</v>
      </c>
      <c r="Y69" s="154">
        <f t="shared" si="2"/>
        <v>-1.747584711865508E-7</v>
      </c>
      <c r="Z69" s="155">
        <f t="shared" si="3"/>
        <v>-1.7440581055461259E-7</v>
      </c>
      <c r="AA69" s="155">
        <f t="shared" si="4"/>
        <v>-1.7440652221980674E-7</v>
      </c>
      <c r="AB69" s="156">
        <f t="shared" si="5"/>
        <v>-1.7405457038079791E-7</v>
      </c>
      <c r="AC69" s="157">
        <f t="shared" si="16"/>
        <v>4.3300159538100326E-4</v>
      </c>
      <c r="AD69" s="132"/>
      <c r="AE69" s="158">
        <f t="shared" si="14"/>
        <v>4.3300159538100322</v>
      </c>
      <c r="AF69" s="158"/>
      <c r="AG69" s="159"/>
      <c r="AH69" s="133">
        <v>630</v>
      </c>
    </row>
    <row r="70" spans="1:40">
      <c r="F70" s="147">
        <v>0.57409722222222226</v>
      </c>
      <c r="G70" s="133">
        <v>640</v>
      </c>
      <c r="H70" s="148">
        <v>12.4</v>
      </c>
      <c r="I70" s="148">
        <v>7.06</v>
      </c>
      <c r="J70" s="148">
        <v>3.19</v>
      </c>
      <c r="K70" s="148">
        <v>12.4</v>
      </c>
      <c r="L70" s="148">
        <f t="shared" si="19"/>
        <v>7.1999999999999993</v>
      </c>
      <c r="M70" s="148">
        <v>3.19</v>
      </c>
      <c r="N70" s="118">
        <f t="shared" si="17"/>
        <v>12.4</v>
      </c>
      <c r="O70" s="118">
        <f t="shared" si="17"/>
        <v>7.129999999999999</v>
      </c>
      <c r="P70" s="118">
        <f t="shared" si="17"/>
        <v>3.19</v>
      </c>
      <c r="Q70" s="149">
        <f t="shared" si="7"/>
        <v>6.2114620642996228E-2</v>
      </c>
      <c r="R70" s="150">
        <f t="shared" si="8"/>
        <v>7.4131024130091792E-8</v>
      </c>
      <c r="S70" s="151">
        <f t="shared" si="9"/>
        <v>4.7365865445542098E-8</v>
      </c>
      <c r="T70" s="150">
        <f t="shared" si="10"/>
        <v>2.2435252094051989E-15</v>
      </c>
      <c r="U70" s="131">
        <v>298</v>
      </c>
      <c r="V70" s="118">
        <f t="shared" si="11"/>
        <v>285.39999999999998</v>
      </c>
      <c r="W70" s="152">
        <f t="shared" si="12"/>
        <v>0.74459959646886953</v>
      </c>
      <c r="X70" s="153">
        <f t="shared" si="13"/>
        <v>5.5539197019259063</v>
      </c>
      <c r="Y70" s="154">
        <f t="shared" ref="Y70:Y133" si="20">-($C$2/X70)*Q70*T70*AC70</f>
        <v>-1.72970119182269E-7</v>
      </c>
      <c r="Z70" s="155">
        <f t="shared" ref="Z70:Z133" si="21">-(AC70+(5*Y70))*$C$2*T70*Q70/X70</f>
        <v>-1.7262324220189486E-7</v>
      </c>
      <c r="AA70" s="155">
        <f t="shared" ref="AA70:AA133" si="22">-(AC70+5*Z70)*$C$2*Q70*T70/X70</f>
        <v>-1.7262393783441261E-7</v>
      </c>
      <c r="AB70" s="156">
        <f t="shared" ref="AB70:AB133" si="23">-(AC70+(10*AA70))*$C$2*Q70*T70/X70</f>
        <v>-1.7227775369649161E-7</v>
      </c>
      <c r="AC70" s="157">
        <f t="shared" si="16"/>
        <v>4.3125753253580961E-4</v>
      </c>
      <c r="AD70" s="132"/>
      <c r="AE70" s="158">
        <f t="shared" si="14"/>
        <v>4.3125753253580958</v>
      </c>
      <c r="AF70" s="158"/>
      <c r="AG70" s="159"/>
      <c r="AH70" s="133">
        <v>640</v>
      </c>
    </row>
    <row r="71" spans="1:40">
      <c r="F71" s="147">
        <v>0.57421296296296298</v>
      </c>
      <c r="G71" s="133">
        <v>650</v>
      </c>
      <c r="H71" s="148">
        <v>12.4</v>
      </c>
      <c r="I71" s="148">
        <v>7.06</v>
      </c>
      <c r="J71" s="148">
        <v>3.18</v>
      </c>
      <c r="K71" s="148">
        <v>12.4</v>
      </c>
      <c r="L71" s="148">
        <f t="shared" si="19"/>
        <v>7.1999999999999993</v>
      </c>
      <c r="M71" s="148">
        <v>3.18</v>
      </c>
      <c r="N71" s="118">
        <f t="shared" si="17"/>
        <v>12.4</v>
      </c>
      <c r="O71" s="118">
        <f t="shared" si="17"/>
        <v>7.129999999999999</v>
      </c>
      <c r="P71" s="118">
        <f t="shared" si="17"/>
        <v>3.18</v>
      </c>
      <c r="Q71" s="149">
        <f t="shared" ref="Q71:Q134" si="24">((P71/32000)*(1/((-0.026*N71+1.9067)/1000)))/1.013</f>
        <v>6.191990396386457E-2</v>
      </c>
      <c r="R71" s="150">
        <f t="shared" ref="R71:R134" si="25">POWER(10, -O71)</f>
        <v>7.4131024130091792E-8</v>
      </c>
      <c r="S71" s="151">
        <f t="shared" ref="S71:S134" si="26">(0.00000000000001*(0.1253*EXP(0.0831*N71)))/R71</f>
        <v>4.7365865445542098E-8</v>
      </c>
      <c r="T71" s="150">
        <f t="shared" ref="T71:T134" si="27">POWER(S71, 2)</f>
        <v>2.2435252094051989E-15</v>
      </c>
      <c r="U71" s="131">
        <v>298</v>
      </c>
      <c r="V71" s="118">
        <f t="shared" ref="V71:V134" si="28">273+N71</f>
        <v>285.39999999999998</v>
      </c>
      <c r="W71" s="152">
        <f t="shared" ref="W71:W134" si="29">((1/V71)-(1/298))*5026</f>
        <v>0.74459959646886953</v>
      </c>
      <c r="X71" s="153">
        <f t="shared" ref="X71:X134" si="30">POWER(10,W71)</f>
        <v>5.5539197019259063</v>
      </c>
      <c r="Y71" s="154">
        <f t="shared" si="20"/>
        <v>-1.7173769897123597E-7</v>
      </c>
      <c r="Z71" s="155">
        <f t="shared" si="21"/>
        <v>-1.7139437314657268E-7</v>
      </c>
      <c r="AA71" s="155">
        <f t="shared" si="22"/>
        <v>-1.7139505949920571E-7</v>
      </c>
      <c r="AB71" s="156">
        <f t="shared" si="23"/>
        <v>-1.7105241728296045E-7</v>
      </c>
      <c r="AC71" s="157">
        <f t="shared" si="16"/>
        <v>4.2953129548089066E-4</v>
      </c>
      <c r="AD71" s="132"/>
      <c r="AE71" s="158">
        <f t="shared" ref="AE71:AE134" si="31">AC71*10000</f>
        <v>4.2953129548089066</v>
      </c>
      <c r="AF71" s="158"/>
      <c r="AG71" s="159"/>
      <c r="AH71" s="133">
        <v>650</v>
      </c>
    </row>
    <row r="72" spans="1:40">
      <c r="F72" s="147">
        <v>0.5743287037037037</v>
      </c>
      <c r="G72" s="133">
        <v>660</v>
      </c>
      <c r="H72" s="148">
        <v>12.4</v>
      </c>
      <c r="I72" s="148">
        <v>7.06</v>
      </c>
      <c r="J72" s="148">
        <v>3.16</v>
      </c>
      <c r="K72" s="148">
        <v>12.4</v>
      </c>
      <c r="L72" s="148">
        <f t="shared" si="19"/>
        <v>7.1999999999999993</v>
      </c>
      <c r="M72" s="148">
        <v>3.16</v>
      </c>
      <c r="N72" s="118">
        <f t="shared" si="17"/>
        <v>12.4</v>
      </c>
      <c r="O72" s="118">
        <f t="shared" si="17"/>
        <v>7.129999999999999</v>
      </c>
      <c r="P72" s="118">
        <f t="shared" si="17"/>
        <v>3.16</v>
      </c>
      <c r="Q72" s="149">
        <f t="shared" si="24"/>
        <v>6.1530470605601274E-2</v>
      </c>
      <c r="R72" s="150">
        <f t="shared" si="25"/>
        <v>7.4131024130091792E-8</v>
      </c>
      <c r="S72" s="151">
        <f t="shared" si="26"/>
        <v>4.7365865445542098E-8</v>
      </c>
      <c r="T72" s="150">
        <f t="shared" si="27"/>
        <v>2.2435252094051989E-15</v>
      </c>
      <c r="U72" s="131">
        <v>298</v>
      </c>
      <c r="V72" s="118">
        <f t="shared" si="28"/>
        <v>285.39999999999998</v>
      </c>
      <c r="W72" s="152">
        <f t="shared" si="29"/>
        <v>0.74459959646886953</v>
      </c>
      <c r="X72" s="153">
        <f t="shared" si="30"/>
        <v>5.5539197019259063</v>
      </c>
      <c r="Y72" s="154">
        <f t="shared" si="20"/>
        <v>-1.699766168272034E-7</v>
      </c>
      <c r="Z72" s="155">
        <f t="shared" si="21"/>
        <v>-1.6963894877261681E-7</v>
      </c>
      <c r="AA72" s="155">
        <f t="shared" si="22"/>
        <v>-1.6963961956908996E-7</v>
      </c>
      <c r="AB72" s="156">
        <f t="shared" si="23"/>
        <v>-1.6930261964582708E-7</v>
      </c>
      <c r="AC72" s="157">
        <f t="shared" ref="AC72:AC135" si="32">AC71+10*(0.166666666666666*(Y71+2*Z71+2*AA71+AB71))</f>
        <v>4.278173471783144E-4</v>
      </c>
      <c r="AD72" s="132"/>
      <c r="AE72" s="158">
        <f t="shared" si="31"/>
        <v>4.2781734717831439</v>
      </c>
      <c r="AF72" s="158"/>
      <c r="AG72" s="159"/>
      <c r="AH72" s="133">
        <v>660</v>
      </c>
    </row>
    <row r="73" spans="1:40">
      <c r="F73" s="147">
        <v>0.57444444444444442</v>
      </c>
      <c r="G73" s="133">
        <v>670</v>
      </c>
      <c r="H73" s="148">
        <v>12.39</v>
      </c>
      <c r="I73" s="148">
        <v>7.06</v>
      </c>
      <c r="J73" s="148">
        <v>3.15</v>
      </c>
      <c r="K73" s="148">
        <v>12.39</v>
      </c>
      <c r="L73" s="148">
        <f t="shared" si="19"/>
        <v>7.1999999999999993</v>
      </c>
      <c r="M73" s="148">
        <v>3.15</v>
      </c>
      <c r="N73" s="118">
        <f t="shared" si="17"/>
        <v>12.39</v>
      </c>
      <c r="O73" s="118">
        <f t="shared" si="17"/>
        <v>7.129999999999999</v>
      </c>
      <c r="P73" s="118">
        <f t="shared" si="17"/>
        <v>3.15</v>
      </c>
      <c r="Q73" s="149">
        <f t="shared" si="24"/>
        <v>6.1325689747125899E-2</v>
      </c>
      <c r="R73" s="150">
        <f t="shared" si="25"/>
        <v>7.4131024130091792E-8</v>
      </c>
      <c r="S73" s="151">
        <f t="shared" si="26"/>
        <v>4.7326520761337297E-8</v>
      </c>
      <c r="T73" s="150">
        <f t="shared" si="27"/>
        <v>2.2397995673732903E-15</v>
      </c>
      <c r="U73" s="131">
        <v>298</v>
      </c>
      <c r="V73" s="118">
        <f t="shared" si="28"/>
        <v>285.39</v>
      </c>
      <c r="W73" s="152">
        <f t="shared" si="29"/>
        <v>0.74521665983508845</v>
      </c>
      <c r="X73" s="153">
        <f t="shared" si="30"/>
        <v>5.5618165469926168</v>
      </c>
      <c r="Y73" s="154">
        <f t="shared" si="20"/>
        <v>-1.682197659389149E-7</v>
      </c>
      <c r="Z73" s="155">
        <f t="shared" si="21"/>
        <v>-1.6788772535937396E-7</v>
      </c>
      <c r="AA73" s="155">
        <f t="shared" si="22"/>
        <v>-1.6788838075766113E-7</v>
      </c>
      <c r="AB73" s="156">
        <f t="shared" si="23"/>
        <v>-1.6755699298909154E-7</v>
      </c>
      <c r="AC73" s="157">
        <f t="shared" si="32"/>
        <v>4.2612095322305365E-4</v>
      </c>
      <c r="AD73" s="132"/>
      <c r="AE73" s="158">
        <f t="shared" si="31"/>
        <v>4.2612095322305361</v>
      </c>
      <c r="AF73" s="158"/>
      <c r="AG73" s="159"/>
      <c r="AH73" s="133">
        <v>670</v>
      </c>
    </row>
    <row r="74" spans="1:40">
      <c r="F74" s="147">
        <v>0.57456018518518515</v>
      </c>
      <c r="G74" s="133">
        <v>680</v>
      </c>
      <c r="H74" s="148">
        <v>12.39</v>
      </c>
      <c r="I74" s="148">
        <v>7.06</v>
      </c>
      <c r="J74" s="148">
        <v>3.13</v>
      </c>
      <c r="K74" s="148">
        <v>12.39</v>
      </c>
      <c r="L74" s="148">
        <f t="shared" si="19"/>
        <v>7.1999999999999993</v>
      </c>
      <c r="M74" s="148">
        <v>3.13</v>
      </c>
      <c r="N74" s="118">
        <f t="shared" si="17"/>
        <v>12.39</v>
      </c>
      <c r="O74" s="118">
        <f t="shared" si="17"/>
        <v>7.129999999999999</v>
      </c>
      <c r="P74" s="118">
        <f t="shared" si="17"/>
        <v>3.13</v>
      </c>
      <c r="Q74" s="149">
        <f t="shared" si="24"/>
        <v>6.0936320288413982E-2</v>
      </c>
      <c r="R74" s="150">
        <f t="shared" si="25"/>
        <v>7.4131024130091792E-8</v>
      </c>
      <c r="S74" s="151">
        <f t="shared" si="26"/>
        <v>4.7326520761337297E-8</v>
      </c>
      <c r="T74" s="150">
        <f t="shared" si="27"/>
        <v>2.2397995673732903E-15</v>
      </c>
      <c r="U74" s="131">
        <v>298</v>
      </c>
      <c r="V74" s="118">
        <f t="shared" si="28"/>
        <v>285.39</v>
      </c>
      <c r="W74" s="152">
        <f t="shared" si="29"/>
        <v>0.74521665983508845</v>
      </c>
      <c r="X74" s="153">
        <f t="shared" si="30"/>
        <v>5.5618165469926168</v>
      </c>
      <c r="Y74" s="154">
        <f t="shared" si="20"/>
        <v>-1.6649313992400559E-7</v>
      </c>
      <c r="Z74" s="155">
        <f t="shared" si="21"/>
        <v>-1.6616659400058934E-7</v>
      </c>
      <c r="AA74" s="155">
        <f t="shared" si="22"/>
        <v>-1.6616723446085187E-7</v>
      </c>
      <c r="AB74" s="156">
        <f t="shared" si="23"/>
        <v>-1.6584132648540615E-7</v>
      </c>
      <c r="AC74" s="157">
        <f t="shared" si="32"/>
        <v>4.2444207160445021E-4</v>
      </c>
      <c r="AD74" s="132"/>
      <c r="AE74" s="158">
        <f t="shared" si="31"/>
        <v>4.2444207160445018</v>
      </c>
      <c r="AF74" s="158"/>
      <c r="AG74" s="159"/>
      <c r="AH74" s="133">
        <v>680</v>
      </c>
    </row>
    <row r="75" spans="1:40">
      <c r="F75" s="147">
        <v>0.57467592592592587</v>
      </c>
      <c r="G75" s="133">
        <v>690</v>
      </c>
      <c r="H75" s="148">
        <v>12.39</v>
      </c>
      <c r="I75" s="148">
        <v>7.06</v>
      </c>
      <c r="J75" s="148">
        <v>3.12</v>
      </c>
      <c r="K75" s="148">
        <v>12.39</v>
      </c>
      <c r="L75" s="148">
        <f t="shared" si="19"/>
        <v>7.1999999999999993</v>
      </c>
      <c r="M75" s="148">
        <v>3.12</v>
      </c>
      <c r="N75" s="118">
        <f t="shared" si="17"/>
        <v>12.39</v>
      </c>
      <c r="O75" s="118">
        <f t="shared" si="17"/>
        <v>7.129999999999999</v>
      </c>
      <c r="P75" s="118">
        <f t="shared" si="17"/>
        <v>3.12</v>
      </c>
      <c r="Q75" s="149">
        <f t="shared" si="24"/>
        <v>6.0741635559058024E-2</v>
      </c>
      <c r="R75" s="150">
        <f t="shared" si="25"/>
        <v>7.4131024130091792E-8</v>
      </c>
      <c r="S75" s="151">
        <f t="shared" si="26"/>
        <v>4.7326520761337297E-8</v>
      </c>
      <c r="T75" s="150">
        <f t="shared" si="27"/>
        <v>2.2397995673732903E-15</v>
      </c>
      <c r="U75" s="131">
        <v>298</v>
      </c>
      <c r="V75" s="118">
        <f t="shared" si="28"/>
        <v>285.39</v>
      </c>
      <c r="W75" s="152">
        <f t="shared" si="29"/>
        <v>0.74521665983508845</v>
      </c>
      <c r="X75" s="153">
        <f t="shared" si="30"/>
        <v>5.5618165469926168</v>
      </c>
      <c r="Y75" s="154">
        <f t="shared" si="20"/>
        <v>-1.6531148282823498E-7</v>
      </c>
      <c r="Z75" s="155">
        <f t="shared" si="21"/>
        <v>-1.6498829038288453E-7</v>
      </c>
      <c r="AA75" s="155">
        <f t="shared" si="22"/>
        <v>-1.6498892224072608E-7</v>
      </c>
      <c r="AB75" s="156">
        <f t="shared" si="23"/>
        <v>-1.6466635918258815E-7</v>
      </c>
      <c r="AC75" s="157">
        <f t="shared" si="32"/>
        <v>4.2278040139889637E-4</v>
      </c>
      <c r="AD75" s="132"/>
      <c r="AE75" s="158">
        <f t="shared" si="31"/>
        <v>4.2278040139889637</v>
      </c>
      <c r="AF75" s="158"/>
      <c r="AG75" s="159"/>
      <c r="AH75" s="133">
        <v>690</v>
      </c>
    </row>
    <row r="76" spans="1:40">
      <c r="F76" s="147">
        <v>0.5747916666666667</v>
      </c>
      <c r="G76" s="133">
        <v>700</v>
      </c>
      <c r="H76" s="148">
        <v>12.39</v>
      </c>
      <c r="I76" s="148">
        <v>7.06</v>
      </c>
      <c r="J76" s="148">
        <v>3.1</v>
      </c>
      <c r="K76" s="148">
        <v>12.39</v>
      </c>
      <c r="L76" s="148">
        <f t="shared" si="19"/>
        <v>7.1999999999999993</v>
      </c>
      <c r="M76" s="148">
        <v>3.1</v>
      </c>
      <c r="N76" s="118">
        <f t="shared" si="17"/>
        <v>12.39</v>
      </c>
      <c r="O76" s="118">
        <f t="shared" si="17"/>
        <v>7.129999999999999</v>
      </c>
      <c r="P76" s="118">
        <f t="shared" si="17"/>
        <v>3.1</v>
      </c>
      <c r="Q76" s="149">
        <f t="shared" si="24"/>
        <v>6.0352266100346122E-2</v>
      </c>
      <c r="R76" s="150">
        <f t="shared" si="25"/>
        <v>7.4131024130091792E-8</v>
      </c>
      <c r="S76" s="151">
        <f t="shared" si="26"/>
        <v>4.7326520761337297E-8</v>
      </c>
      <c r="T76" s="150">
        <f t="shared" si="27"/>
        <v>2.2397995673732903E-15</v>
      </c>
      <c r="U76" s="131">
        <v>298</v>
      </c>
      <c r="V76" s="118">
        <f t="shared" si="28"/>
        <v>285.39</v>
      </c>
      <c r="W76" s="152">
        <f t="shared" si="29"/>
        <v>0.74521665983508845</v>
      </c>
      <c r="X76" s="153">
        <f t="shared" si="30"/>
        <v>5.5618165469926168</v>
      </c>
      <c r="Y76" s="154">
        <f t="shared" si="20"/>
        <v>-1.6361080641794809E-7</v>
      </c>
      <c r="Z76" s="155">
        <f t="shared" si="21"/>
        <v>-1.6329298931530872E-7</v>
      </c>
      <c r="AA76" s="155">
        <f t="shared" si="22"/>
        <v>-1.6329360668107413E-7</v>
      </c>
      <c r="AB76" s="156">
        <f t="shared" si="23"/>
        <v>-1.6297640454571064E-7</v>
      </c>
      <c r="AC76" s="157">
        <f t="shared" si="32"/>
        <v>4.2113051428679964E-4</v>
      </c>
      <c r="AD76" s="132"/>
      <c r="AE76" s="158">
        <f t="shared" si="31"/>
        <v>4.2113051428679968</v>
      </c>
      <c r="AF76" s="158"/>
      <c r="AG76" s="159"/>
      <c r="AH76" s="133">
        <v>700</v>
      </c>
    </row>
    <row r="77" spans="1:40">
      <c r="F77" s="147">
        <v>0.57490740740740742</v>
      </c>
      <c r="G77" s="133">
        <v>710</v>
      </c>
      <c r="H77" s="148">
        <v>12.34</v>
      </c>
      <c r="I77" s="148">
        <v>7.06</v>
      </c>
      <c r="J77" s="148">
        <v>3.16</v>
      </c>
      <c r="K77" s="148">
        <v>12.34</v>
      </c>
      <c r="L77" s="148">
        <f t="shared" si="19"/>
        <v>7.1999999999999993</v>
      </c>
      <c r="M77" s="148">
        <v>3.16</v>
      </c>
      <c r="N77" s="118">
        <f t="shared" si="17"/>
        <v>12.34</v>
      </c>
      <c r="O77" s="118">
        <f t="shared" si="17"/>
        <v>7.129999999999999</v>
      </c>
      <c r="P77" s="118">
        <f t="shared" si="17"/>
        <v>3.16</v>
      </c>
      <c r="Q77" s="149">
        <f t="shared" si="24"/>
        <v>6.1469943488362211E-2</v>
      </c>
      <c r="R77" s="150">
        <f t="shared" si="25"/>
        <v>7.4131024130091792E-8</v>
      </c>
      <c r="S77" s="151">
        <f t="shared" si="26"/>
        <v>4.713028702547545E-8</v>
      </c>
      <c r="T77" s="150">
        <f t="shared" si="27"/>
        <v>2.2212639551036995E-15</v>
      </c>
      <c r="U77" s="131">
        <v>298</v>
      </c>
      <c r="V77" s="118">
        <f t="shared" si="28"/>
        <v>285.33999999999997</v>
      </c>
      <c r="W77" s="152">
        <f t="shared" si="29"/>
        <v>0.74830262543260817</v>
      </c>
      <c r="X77" s="153">
        <f t="shared" si="30"/>
        <v>5.6014778816963213</v>
      </c>
      <c r="Y77" s="154">
        <f t="shared" si="20"/>
        <v>-1.6345530268910534E-7</v>
      </c>
      <c r="Z77" s="155">
        <f t="shared" si="21"/>
        <v>-1.6313685465468239E-7</v>
      </c>
      <c r="AA77" s="155">
        <f t="shared" si="22"/>
        <v>-1.6313747506374202E-7</v>
      </c>
      <c r="AB77" s="156">
        <f t="shared" si="23"/>
        <v>-1.6281964502098332E-7</v>
      </c>
      <c r="AC77" s="157">
        <f t="shared" si="32"/>
        <v>4.1949758028187226E-4</v>
      </c>
      <c r="AD77" s="132"/>
      <c r="AE77" s="158">
        <f t="shared" si="31"/>
        <v>4.194975802818723</v>
      </c>
      <c r="AF77" s="158"/>
      <c r="AG77" s="159"/>
      <c r="AH77" s="133">
        <v>710</v>
      </c>
    </row>
    <row r="78" spans="1:40" s="77" customFormat="1">
      <c r="A78" s="134"/>
      <c r="B78" s="134"/>
      <c r="C78" s="134"/>
      <c r="D78" s="134"/>
      <c r="E78" s="134"/>
      <c r="F78" s="136">
        <v>0.57502314814814814</v>
      </c>
      <c r="G78" s="137">
        <v>720</v>
      </c>
      <c r="H78" s="138">
        <v>12.32</v>
      </c>
      <c r="I78" s="138">
        <v>7.08</v>
      </c>
      <c r="J78" s="138">
        <v>3.31</v>
      </c>
      <c r="K78" s="138">
        <v>12.32</v>
      </c>
      <c r="L78" s="138">
        <f t="shared" si="19"/>
        <v>7.22</v>
      </c>
      <c r="M78" s="138">
        <v>3.31</v>
      </c>
      <c r="N78" s="139">
        <f t="shared" si="17"/>
        <v>12.32</v>
      </c>
      <c r="O78" s="139">
        <f t="shared" si="17"/>
        <v>7.15</v>
      </c>
      <c r="P78" s="139">
        <f t="shared" si="17"/>
        <v>3.31</v>
      </c>
      <c r="Q78" s="140">
        <f t="shared" si="24"/>
        <v>6.4366714848698423E-2</v>
      </c>
      <c r="R78" s="141">
        <f t="shared" si="25"/>
        <v>7.0794578438413597E-8</v>
      </c>
      <c r="S78" s="142">
        <f t="shared" si="26"/>
        <v>4.9269515003347935E-8</v>
      </c>
      <c r="T78" s="141">
        <f t="shared" si="27"/>
        <v>2.4274851086651275E-15</v>
      </c>
      <c r="U78" s="143">
        <v>298</v>
      </c>
      <c r="V78" s="139">
        <f t="shared" si="28"/>
        <v>285.32</v>
      </c>
      <c r="W78" s="144">
        <f t="shared" si="29"/>
        <v>0.74953731451416516</v>
      </c>
      <c r="X78" s="145">
        <f t="shared" si="30"/>
        <v>5.6174254111378508</v>
      </c>
      <c r="Y78" s="146">
        <f t="shared" si="20"/>
        <v>-1.8579201807629955E-7</v>
      </c>
      <c r="Z78" s="146">
        <f t="shared" si="21"/>
        <v>-1.853789830742728E-7</v>
      </c>
      <c r="AA78" s="146">
        <f t="shared" si="22"/>
        <v>-1.8537990129409015E-7</v>
      </c>
      <c r="AB78" s="146">
        <f t="shared" si="23"/>
        <v>-1.8496778042928425E-7</v>
      </c>
      <c r="AC78" s="146">
        <f t="shared" si="32"/>
        <v>4.1786620760329407E-4</v>
      </c>
      <c r="AD78" s="146"/>
      <c r="AE78" s="146">
        <f t="shared" si="31"/>
        <v>4.1786620760329409</v>
      </c>
      <c r="AF78" s="146"/>
      <c r="AG78" s="146"/>
      <c r="AH78" s="137">
        <v>720</v>
      </c>
      <c r="AI78" s="134"/>
      <c r="AJ78" s="134"/>
      <c r="AK78" s="134"/>
      <c r="AL78" s="134"/>
      <c r="AM78" s="134"/>
      <c r="AN78" s="134"/>
    </row>
    <row r="79" spans="1:40">
      <c r="F79" s="147">
        <v>0.57513888888888887</v>
      </c>
      <c r="G79" s="133">
        <v>730</v>
      </c>
      <c r="H79" s="148">
        <v>12.32</v>
      </c>
      <c r="I79" s="148">
        <v>7.09</v>
      </c>
      <c r="J79" s="148">
        <v>3.31</v>
      </c>
      <c r="K79" s="148">
        <v>12.32</v>
      </c>
      <c r="L79" s="148">
        <f t="shared" si="19"/>
        <v>7.2299999999999995</v>
      </c>
      <c r="M79" s="148">
        <v>3.31</v>
      </c>
      <c r="N79" s="118">
        <f t="shared" si="17"/>
        <v>12.32</v>
      </c>
      <c r="O79" s="118">
        <f t="shared" si="17"/>
        <v>7.16</v>
      </c>
      <c r="P79" s="118">
        <f t="shared" si="17"/>
        <v>3.31</v>
      </c>
      <c r="Q79" s="149">
        <f t="shared" si="24"/>
        <v>6.4366714848698423E-2</v>
      </c>
      <c r="R79" s="150">
        <f t="shared" si="25"/>
        <v>6.9183097091893466E-8</v>
      </c>
      <c r="S79" s="151">
        <f t="shared" si="26"/>
        <v>5.0417149435997417E-8</v>
      </c>
      <c r="T79" s="150">
        <f t="shared" si="27"/>
        <v>2.5418889572516948E-15</v>
      </c>
      <c r="U79" s="131">
        <v>298</v>
      </c>
      <c r="V79" s="118">
        <f t="shared" si="28"/>
        <v>285.32</v>
      </c>
      <c r="W79" s="152">
        <f t="shared" si="29"/>
        <v>0.74953731451416516</v>
      </c>
      <c r="X79" s="153">
        <f t="shared" si="30"/>
        <v>5.6174254111378508</v>
      </c>
      <c r="Y79" s="154">
        <f t="shared" si="20"/>
        <v>-1.9368504478528306E-7</v>
      </c>
      <c r="Z79" s="155">
        <f t="shared" si="21"/>
        <v>-1.9323417005748376E-7</v>
      </c>
      <c r="AA79" s="155">
        <f t="shared" si="22"/>
        <v>-1.9323521963784963E-7</v>
      </c>
      <c r="AB79" s="156">
        <f t="shared" si="23"/>
        <v>-1.927853896038307E-7</v>
      </c>
      <c r="AC79" s="157">
        <f t="shared" si="32"/>
        <v>4.1601241165789023E-4</v>
      </c>
      <c r="AD79" s="132"/>
      <c r="AE79" s="158">
        <f t="shared" si="31"/>
        <v>4.1601241165789027</v>
      </c>
      <c r="AF79" s="158"/>
      <c r="AG79" s="159"/>
      <c r="AH79" s="133">
        <v>730</v>
      </c>
    </row>
    <row r="80" spans="1:40">
      <c r="F80" s="147">
        <v>0.57525462962962959</v>
      </c>
      <c r="G80" s="133">
        <v>740</v>
      </c>
      <c r="H80" s="148">
        <v>12.32</v>
      </c>
      <c r="I80" s="148">
        <v>7.08</v>
      </c>
      <c r="J80" s="148">
        <v>3.28</v>
      </c>
      <c r="K80" s="148">
        <v>12.32</v>
      </c>
      <c r="L80" s="148">
        <f t="shared" si="19"/>
        <v>7.22</v>
      </c>
      <c r="M80" s="148">
        <v>3.28</v>
      </c>
      <c r="N80" s="118">
        <f t="shared" si="17"/>
        <v>12.32</v>
      </c>
      <c r="O80" s="118">
        <f t="shared" si="17"/>
        <v>7.15</v>
      </c>
      <c r="P80" s="118">
        <f t="shared" si="17"/>
        <v>3.28</v>
      </c>
      <c r="Q80" s="149">
        <f t="shared" si="24"/>
        <v>6.3783330726202667E-2</v>
      </c>
      <c r="R80" s="150">
        <f t="shared" si="25"/>
        <v>7.0794578438413597E-8</v>
      </c>
      <c r="S80" s="151">
        <f t="shared" si="26"/>
        <v>4.9269515003347935E-8</v>
      </c>
      <c r="T80" s="150">
        <f t="shared" si="27"/>
        <v>2.4274851086651275E-15</v>
      </c>
      <c r="U80" s="131">
        <v>298</v>
      </c>
      <c r="V80" s="118">
        <f t="shared" si="28"/>
        <v>285.32</v>
      </c>
      <c r="W80" s="152">
        <f t="shared" si="29"/>
        <v>0.74953731451416516</v>
      </c>
      <c r="X80" s="153">
        <f t="shared" si="30"/>
        <v>5.6174254111378508</v>
      </c>
      <c r="Y80" s="154">
        <f t="shared" si="20"/>
        <v>-1.8243996114289941E-7</v>
      </c>
      <c r="Z80" s="155">
        <f t="shared" si="21"/>
        <v>-1.8203805409160083E-7</v>
      </c>
      <c r="AA80" s="155">
        <f t="shared" si="22"/>
        <v>-1.8203893947480778E-7</v>
      </c>
      <c r="AB80" s="156">
        <f t="shared" si="23"/>
        <v>-1.8163791390579724E-7</v>
      </c>
      <c r="AC80" s="157">
        <f t="shared" si="32"/>
        <v>4.1408006296825728E-4</v>
      </c>
      <c r="AD80" s="132"/>
      <c r="AE80" s="158">
        <f t="shared" si="31"/>
        <v>4.1408006296825732</v>
      </c>
      <c r="AF80" s="158"/>
      <c r="AG80" s="159"/>
      <c r="AH80" s="133">
        <v>740</v>
      </c>
    </row>
    <row r="81" spans="1:40">
      <c r="F81" s="147">
        <v>0.57537037037037031</v>
      </c>
      <c r="G81" s="133">
        <v>750</v>
      </c>
      <c r="H81" s="148">
        <v>12.31</v>
      </c>
      <c r="I81" s="148">
        <v>7.08</v>
      </c>
      <c r="J81" s="148">
        <v>3.26</v>
      </c>
      <c r="K81" s="148">
        <v>12.31</v>
      </c>
      <c r="L81" s="148">
        <f t="shared" si="19"/>
        <v>7.22</v>
      </c>
      <c r="M81" s="148">
        <v>3.26</v>
      </c>
      <c r="N81" s="118">
        <f t="shared" si="17"/>
        <v>12.31</v>
      </c>
      <c r="O81" s="118">
        <f t="shared" si="17"/>
        <v>7.15</v>
      </c>
      <c r="P81" s="118">
        <f t="shared" si="17"/>
        <v>3.26</v>
      </c>
      <c r="Q81" s="149">
        <f t="shared" si="24"/>
        <v>6.3384019643987807E-2</v>
      </c>
      <c r="R81" s="150">
        <f t="shared" si="25"/>
        <v>7.0794578438413597E-8</v>
      </c>
      <c r="S81" s="151">
        <f t="shared" si="26"/>
        <v>4.9228589043471638E-8</v>
      </c>
      <c r="T81" s="150">
        <f t="shared" si="27"/>
        <v>2.4234539792110157E-15</v>
      </c>
      <c r="U81" s="131">
        <v>298</v>
      </c>
      <c r="V81" s="118">
        <f t="shared" si="28"/>
        <v>285.31</v>
      </c>
      <c r="W81" s="152">
        <f t="shared" si="29"/>
        <v>0.75015472396797234</v>
      </c>
      <c r="X81" s="153">
        <f t="shared" si="30"/>
        <v>5.6254170347180432</v>
      </c>
      <c r="Y81" s="154">
        <f t="shared" si="20"/>
        <v>-1.7994504199410866E-7</v>
      </c>
      <c r="Z81" s="155">
        <f t="shared" si="21"/>
        <v>-1.7955232570409085E-7</v>
      </c>
      <c r="AA81" s="155">
        <f t="shared" si="22"/>
        <v>-1.7955318277735461E-7</v>
      </c>
      <c r="AB81" s="156">
        <f t="shared" si="23"/>
        <v>-1.7916131981960694E-7</v>
      </c>
      <c r="AC81" s="157">
        <f t="shared" si="32"/>
        <v>4.1225967653128807E-4</v>
      </c>
      <c r="AD81" s="132"/>
      <c r="AE81" s="158">
        <f t="shared" si="31"/>
        <v>4.1225967653128803</v>
      </c>
      <c r="AF81" s="158"/>
      <c r="AG81" s="159"/>
      <c r="AH81" s="133">
        <v>750</v>
      </c>
    </row>
    <row r="82" spans="1:40">
      <c r="F82" s="147">
        <v>0.57548611111111114</v>
      </c>
      <c r="G82" s="133">
        <v>760</v>
      </c>
      <c r="H82" s="148">
        <v>12.31</v>
      </c>
      <c r="I82" s="148">
        <v>7.08</v>
      </c>
      <c r="J82" s="148">
        <v>3.24</v>
      </c>
      <c r="K82" s="148">
        <v>12.31</v>
      </c>
      <c r="L82" s="148">
        <f t="shared" si="19"/>
        <v>7.22</v>
      </c>
      <c r="M82" s="148">
        <v>3.24</v>
      </c>
      <c r="N82" s="118">
        <f t="shared" si="17"/>
        <v>12.31</v>
      </c>
      <c r="O82" s="118">
        <f t="shared" si="17"/>
        <v>7.15</v>
      </c>
      <c r="P82" s="118">
        <f t="shared" si="17"/>
        <v>3.24</v>
      </c>
      <c r="Q82" s="149">
        <f t="shared" si="24"/>
        <v>6.2995160627767027E-2</v>
      </c>
      <c r="R82" s="150">
        <f t="shared" si="25"/>
        <v>7.0794578438413597E-8</v>
      </c>
      <c r="S82" s="151">
        <f t="shared" si="26"/>
        <v>4.9228589043471638E-8</v>
      </c>
      <c r="T82" s="150">
        <f t="shared" si="27"/>
        <v>2.4234539792110157E-15</v>
      </c>
      <c r="U82" s="131">
        <v>298</v>
      </c>
      <c r="V82" s="118">
        <f t="shared" si="28"/>
        <v>285.31</v>
      </c>
      <c r="W82" s="152">
        <f t="shared" si="29"/>
        <v>0.75015472396797234</v>
      </c>
      <c r="X82" s="153">
        <f t="shared" si="30"/>
        <v>5.6254170347180432</v>
      </c>
      <c r="Y82" s="154">
        <f t="shared" si="20"/>
        <v>-1.7806217186031208E-7</v>
      </c>
      <c r="Z82" s="155">
        <f t="shared" si="21"/>
        <v>-1.7767594888279294E-7</v>
      </c>
      <c r="AA82" s="155">
        <f t="shared" si="22"/>
        <v>-1.7767678661372029E-7</v>
      </c>
      <c r="AB82" s="156">
        <f t="shared" si="23"/>
        <v>-1.772913977329941E-7</v>
      </c>
      <c r="AC82" s="157">
        <f t="shared" si="32"/>
        <v>4.1046414756666042E-4</v>
      </c>
      <c r="AD82" s="132"/>
      <c r="AE82" s="158">
        <f t="shared" si="31"/>
        <v>4.1046414756666039</v>
      </c>
      <c r="AF82" s="158"/>
      <c r="AG82" s="159"/>
      <c r="AH82" s="133">
        <v>760</v>
      </c>
    </row>
    <row r="83" spans="1:40">
      <c r="F83" s="147">
        <v>0.57560185185185186</v>
      </c>
      <c r="G83" s="133">
        <v>770</v>
      </c>
      <c r="H83" s="148">
        <v>12.31</v>
      </c>
      <c r="I83" s="148">
        <v>7.08</v>
      </c>
      <c r="J83" s="148">
        <v>3.22</v>
      </c>
      <c r="K83" s="148">
        <v>12.31</v>
      </c>
      <c r="L83" s="148">
        <f t="shared" si="19"/>
        <v>7.22</v>
      </c>
      <c r="M83" s="148">
        <v>3.22</v>
      </c>
      <c r="N83" s="118">
        <f t="shared" si="17"/>
        <v>12.31</v>
      </c>
      <c r="O83" s="118">
        <f t="shared" si="17"/>
        <v>7.15</v>
      </c>
      <c r="P83" s="118">
        <f t="shared" si="17"/>
        <v>3.22</v>
      </c>
      <c r="Q83" s="149">
        <f t="shared" si="24"/>
        <v>6.2606301611546247E-2</v>
      </c>
      <c r="R83" s="150">
        <f t="shared" si="25"/>
        <v>7.0794578438413597E-8</v>
      </c>
      <c r="S83" s="151">
        <f t="shared" si="26"/>
        <v>4.9228589043471638E-8</v>
      </c>
      <c r="T83" s="150">
        <f t="shared" si="27"/>
        <v>2.4234539792110157E-15</v>
      </c>
      <c r="U83" s="131">
        <v>298</v>
      </c>
      <c r="V83" s="118">
        <f t="shared" si="28"/>
        <v>285.31</v>
      </c>
      <c r="W83" s="152">
        <f t="shared" si="29"/>
        <v>0.75015472396797234</v>
      </c>
      <c r="X83" s="153">
        <f t="shared" si="30"/>
        <v>5.6254170347180432</v>
      </c>
      <c r="Y83" s="154">
        <f t="shared" si="20"/>
        <v>-1.7619700759547509E-7</v>
      </c>
      <c r="Z83" s="155">
        <f t="shared" si="21"/>
        <v>-1.7581718934300339E-7</v>
      </c>
      <c r="AA83" s="155">
        <f t="shared" si="22"/>
        <v>-1.7581800809643671E-7</v>
      </c>
      <c r="AB83" s="156">
        <f t="shared" si="23"/>
        <v>-1.7543900506751438E-7</v>
      </c>
      <c r="AC83" s="157">
        <f t="shared" si="32"/>
        <v>4.0868738249901654E-4</v>
      </c>
      <c r="AD83" s="132"/>
      <c r="AE83" s="158">
        <f t="shared" si="31"/>
        <v>4.0868738249901657</v>
      </c>
      <c r="AF83" s="158"/>
      <c r="AG83" s="159"/>
      <c r="AH83" s="133">
        <v>770</v>
      </c>
    </row>
    <row r="84" spans="1:40">
      <c r="F84" s="147">
        <v>0.57571759259259259</v>
      </c>
      <c r="G84" s="133">
        <v>780</v>
      </c>
      <c r="H84" s="148">
        <v>12.28</v>
      </c>
      <c r="I84" s="148">
        <v>7.09</v>
      </c>
      <c r="J84" s="148">
        <v>3.33</v>
      </c>
      <c r="K84" s="148">
        <v>12.28</v>
      </c>
      <c r="L84" s="148">
        <f t="shared" si="19"/>
        <v>7.2299999999999995</v>
      </c>
      <c r="M84" s="148">
        <v>3.33</v>
      </c>
      <c r="N84" s="118">
        <f t="shared" si="17"/>
        <v>12.28</v>
      </c>
      <c r="O84" s="118">
        <f t="shared" si="17"/>
        <v>7.16</v>
      </c>
      <c r="P84" s="118">
        <f t="shared" si="17"/>
        <v>3.33</v>
      </c>
      <c r="Q84" s="149">
        <f t="shared" si="24"/>
        <v>6.4713212868160133E-2</v>
      </c>
      <c r="R84" s="150">
        <f t="shared" si="25"/>
        <v>6.9183097091893466E-8</v>
      </c>
      <c r="S84" s="151">
        <f t="shared" si="26"/>
        <v>5.0249841051855425E-8</v>
      </c>
      <c r="T84" s="150">
        <f t="shared" si="27"/>
        <v>2.5250465257367347E-15</v>
      </c>
      <c r="U84" s="131">
        <v>298</v>
      </c>
      <c r="V84" s="118">
        <f t="shared" si="28"/>
        <v>285.27999999999997</v>
      </c>
      <c r="W84" s="152">
        <f t="shared" si="29"/>
        <v>0.7520072120361222</v>
      </c>
      <c r="X84" s="153">
        <f t="shared" si="30"/>
        <v>5.6494635641826125</v>
      </c>
      <c r="Y84" s="154">
        <f t="shared" si="20"/>
        <v>-1.8814088877237227E-7</v>
      </c>
      <c r="Z84" s="155">
        <f t="shared" si="21"/>
        <v>-1.8770596061312725E-7</v>
      </c>
      <c r="AA84" s="155">
        <f t="shared" si="22"/>
        <v>-1.877069660431799E-7</v>
      </c>
      <c r="AB84" s="156">
        <f t="shared" si="23"/>
        <v>-1.8727303866545155E-7</v>
      </c>
      <c r="AC84" s="157">
        <f t="shared" si="32"/>
        <v>4.069292051531134E-4</v>
      </c>
      <c r="AD84" s="132"/>
      <c r="AE84" s="158">
        <f t="shared" si="31"/>
        <v>4.0692920515311339</v>
      </c>
      <c r="AF84" s="158"/>
      <c r="AG84" s="159"/>
      <c r="AH84" s="133">
        <v>780</v>
      </c>
    </row>
    <row r="85" spans="1:40">
      <c r="F85" s="147">
        <v>0.57583333333333331</v>
      </c>
      <c r="G85" s="133">
        <v>790</v>
      </c>
      <c r="H85" s="148">
        <v>12.28</v>
      </c>
      <c r="I85" s="148">
        <v>7.09</v>
      </c>
      <c r="J85" s="148">
        <v>3.31</v>
      </c>
      <c r="K85" s="148">
        <v>12.28</v>
      </c>
      <c r="L85" s="148">
        <f t="shared" si="19"/>
        <v>7.2299999999999995</v>
      </c>
      <c r="M85" s="148">
        <v>3.31</v>
      </c>
      <c r="N85" s="118">
        <f t="shared" si="17"/>
        <v>12.28</v>
      </c>
      <c r="O85" s="118">
        <f t="shared" si="17"/>
        <v>7.16</v>
      </c>
      <c r="P85" s="118">
        <f t="shared" si="17"/>
        <v>3.31</v>
      </c>
      <c r="Q85" s="149">
        <f t="shared" si="24"/>
        <v>6.4324544923006016E-2</v>
      </c>
      <c r="R85" s="150">
        <f t="shared" si="25"/>
        <v>6.9183097091893466E-8</v>
      </c>
      <c r="S85" s="151">
        <f t="shared" si="26"/>
        <v>5.0249841051855425E-8</v>
      </c>
      <c r="T85" s="150">
        <f t="shared" si="27"/>
        <v>2.5250465257367347E-15</v>
      </c>
      <c r="U85" s="131">
        <v>298</v>
      </c>
      <c r="V85" s="118">
        <f t="shared" si="28"/>
        <v>285.27999999999997</v>
      </c>
      <c r="W85" s="152">
        <f t="shared" si="29"/>
        <v>0.7520072120361222</v>
      </c>
      <c r="X85" s="153">
        <f t="shared" si="30"/>
        <v>5.6494635641826125</v>
      </c>
      <c r="Y85" s="154">
        <f t="shared" si="20"/>
        <v>-1.8614827721422996E-7</v>
      </c>
      <c r="Z85" s="155">
        <f t="shared" si="21"/>
        <v>-1.8572053992085284E-7</v>
      </c>
      <c r="AA85" s="155">
        <f t="shared" si="22"/>
        <v>-1.8572152278889153E-7</v>
      </c>
      <c r="AB85" s="156">
        <f t="shared" si="23"/>
        <v>-1.8529476384662378E-7</v>
      </c>
      <c r="AC85" s="157">
        <f t="shared" si="32"/>
        <v>4.0505213885186266E-4</v>
      </c>
      <c r="AD85" s="132"/>
      <c r="AE85" s="158">
        <f t="shared" si="31"/>
        <v>4.0505213885186269</v>
      </c>
      <c r="AF85" s="158"/>
      <c r="AG85" s="159"/>
      <c r="AH85" s="133">
        <v>790</v>
      </c>
    </row>
    <row r="86" spans="1:40">
      <c r="F86" s="147">
        <v>0.57594907407407403</v>
      </c>
      <c r="G86" s="133">
        <v>800</v>
      </c>
      <c r="H86" s="148">
        <v>12.26</v>
      </c>
      <c r="I86" s="148">
        <v>7.11</v>
      </c>
      <c r="J86" s="148">
        <v>3.37</v>
      </c>
      <c r="K86" s="148">
        <v>12.26</v>
      </c>
      <c r="L86" s="148">
        <f t="shared" si="19"/>
        <v>7.25</v>
      </c>
      <c r="M86" s="148">
        <v>3.37</v>
      </c>
      <c r="N86" s="118">
        <f t="shared" si="17"/>
        <v>12.26</v>
      </c>
      <c r="O86" s="118">
        <f t="shared" si="17"/>
        <v>7.18</v>
      </c>
      <c r="P86" s="118">
        <f t="shared" si="17"/>
        <v>3.37</v>
      </c>
      <c r="Q86" s="149">
        <f t="shared" si="24"/>
        <v>6.54691026803077E-2</v>
      </c>
      <c r="R86" s="150">
        <f t="shared" si="25"/>
        <v>6.606934480075943E-8</v>
      </c>
      <c r="S86" s="151">
        <f t="shared" si="26"/>
        <v>5.2530664544478358E-8</v>
      </c>
      <c r="T86" s="150">
        <f t="shared" si="27"/>
        <v>2.7594707174845156E-15</v>
      </c>
      <c r="U86" s="131">
        <v>298</v>
      </c>
      <c r="V86" s="118">
        <f t="shared" si="28"/>
        <v>285.26</v>
      </c>
      <c r="W86" s="152">
        <f t="shared" si="29"/>
        <v>0.7532424205493452</v>
      </c>
      <c r="X86" s="153">
        <f t="shared" si="30"/>
        <v>5.6655544861074256</v>
      </c>
      <c r="Y86" s="154">
        <f t="shared" si="20"/>
        <v>-2.0551523087955071E-7</v>
      </c>
      <c r="Z86" s="155">
        <f t="shared" si="21"/>
        <v>-2.0499145804283121E-7</v>
      </c>
      <c r="AA86" s="155">
        <f t="shared" si="22"/>
        <v>-2.049927929219217E-7</v>
      </c>
      <c r="AB86" s="156">
        <f t="shared" si="23"/>
        <v>-2.0447034816018968E-7</v>
      </c>
      <c r="AC86" s="157">
        <f t="shared" si="32"/>
        <v>4.0319492690772874E-4</v>
      </c>
      <c r="AD86" s="132"/>
      <c r="AE86" s="158">
        <f t="shared" si="31"/>
        <v>4.0319492690772876</v>
      </c>
      <c r="AF86" s="158"/>
      <c r="AG86" s="159"/>
      <c r="AH86" s="133">
        <v>800</v>
      </c>
    </row>
    <row r="87" spans="1:40">
      <c r="F87" s="147">
        <v>0.57606481481481475</v>
      </c>
      <c r="G87" s="133">
        <v>810</v>
      </c>
      <c r="H87" s="148">
        <v>12.26</v>
      </c>
      <c r="I87" s="148">
        <v>7.11</v>
      </c>
      <c r="J87" s="148">
        <v>3.38</v>
      </c>
      <c r="K87" s="148">
        <v>12.26</v>
      </c>
      <c r="L87" s="148">
        <f t="shared" si="19"/>
        <v>7.25</v>
      </c>
      <c r="M87" s="148">
        <v>3.38</v>
      </c>
      <c r="N87" s="118">
        <f t="shared" ref="N87:P150" si="33">(H87+K87)/2</f>
        <v>12.26</v>
      </c>
      <c r="O87" s="118">
        <f t="shared" si="33"/>
        <v>7.18</v>
      </c>
      <c r="P87" s="118">
        <f t="shared" si="33"/>
        <v>3.38</v>
      </c>
      <c r="Q87" s="149">
        <f t="shared" si="24"/>
        <v>6.5663373014670623E-2</v>
      </c>
      <c r="R87" s="150">
        <f t="shared" si="25"/>
        <v>6.606934480075943E-8</v>
      </c>
      <c r="S87" s="151">
        <f t="shared" si="26"/>
        <v>5.2530664544478358E-8</v>
      </c>
      <c r="T87" s="150">
        <f t="shared" si="27"/>
        <v>2.7594707174845156E-15</v>
      </c>
      <c r="U87" s="131">
        <v>298</v>
      </c>
      <c r="V87" s="118">
        <f t="shared" si="28"/>
        <v>285.26</v>
      </c>
      <c r="W87" s="152">
        <f t="shared" si="29"/>
        <v>0.7532424205493452</v>
      </c>
      <c r="X87" s="153">
        <f t="shared" si="30"/>
        <v>5.6655544861074256</v>
      </c>
      <c r="Y87" s="154">
        <f t="shared" si="20"/>
        <v>-2.050770873789123E-7</v>
      </c>
      <c r="Z87" s="155">
        <f t="shared" si="21"/>
        <v>-2.0455288027914511E-7</v>
      </c>
      <c r="AA87" s="155">
        <f t="shared" si="22"/>
        <v>-2.0455422022934121E-7</v>
      </c>
      <c r="AB87" s="156">
        <f t="shared" si="23"/>
        <v>-2.0403134622955183E-7</v>
      </c>
      <c r="AC87" s="157">
        <f t="shared" si="32"/>
        <v>4.0114500343944669E-4</v>
      </c>
      <c r="AD87" s="132"/>
      <c r="AE87" s="158">
        <f t="shared" si="31"/>
        <v>4.0114500343944668</v>
      </c>
      <c r="AF87" s="158"/>
      <c r="AG87" s="159"/>
      <c r="AH87" s="133">
        <v>810</v>
      </c>
    </row>
    <row r="88" spans="1:40">
      <c r="F88" s="147">
        <v>0.57618055555555558</v>
      </c>
      <c r="G88" s="133">
        <v>820</v>
      </c>
      <c r="H88" s="148">
        <v>12.26</v>
      </c>
      <c r="I88" s="148">
        <v>7.11</v>
      </c>
      <c r="J88" s="148">
        <v>3.35</v>
      </c>
      <c r="K88" s="148">
        <v>12.26</v>
      </c>
      <c r="L88" s="148">
        <f t="shared" si="19"/>
        <v>7.25</v>
      </c>
      <c r="M88" s="148">
        <v>3.35</v>
      </c>
      <c r="N88" s="118">
        <f t="shared" si="33"/>
        <v>12.26</v>
      </c>
      <c r="O88" s="118">
        <f t="shared" si="33"/>
        <v>7.18</v>
      </c>
      <c r="P88" s="118">
        <f t="shared" si="33"/>
        <v>3.35</v>
      </c>
      <c r="Q88" s="149">
        <f t="shared" si="24"/>
        <v>6.5080562011581855E-2</v>
      </c>
      <c r="R88" s="150">
        <f t="shared" si="25"/>
        <v>6.606934480075943E-8</v>
      </c>
      <c r="S88" s="151">
        <f t="shared" si="26"/>
        <v>5.2530664544478358E-8</v>
      </c>
      <c r="T88" s="150">
        <f t="shared" si="27"/>
        <v>2.7594707174845156E-15</v>
      </c>
      <c r="U88" s="131">
        <v>298</v>
      </c>
      <c r="V88" s="118">
        <f t="shared" si="28"/>
        <v>285.26</v>
      </c>
      <c r="W88" s="152">
        <f t="shared" si="29"/>
        <v>0.7532424205493452</v>
      </c>
      <c r="X88" s="153">
        <f t="shared" si="30"/>
        <v>5.6655544861074256</v>
      </c>
      <c r="Y88" s="154">
        <f t="shared" si="20"/>
        <v>-2.0222041938992966E-7</v>
      </c>
      <c r="Z88" s="155">
        <f t="shared" si="21"/>
        <v>-2.0170810226686651E-7</v>
      </c>
      <c r="AA88" s="155">
        <f t="shared" si="22"/>
        <v>-2.0170940020124607E-7</v>
      </c>
      <c r="AB88" s="156">
        <f t="shared" si="23"/>
        <v>-2.0119837443603571E-7</v>
      </c>
      <c r="AC88" s="157">
        <f t="shared" si="32"/>
        <v>3.9909946571507098E-4</v>
      </c>
      <c r="AD88" s="132"/>
      <c r="AE88" s="158">
        <f t="shared" si="31"/>
        <v>3.99099465715071</v>
      </c>
      <c r="AF88" s="158"/>
      <c r="AG88" s="159"/>
      <c r="AH88" s="133">
        <v>820</v>
      </c>
    </row>
    <row r="89" spans="1:40">
      <c r="F89" s="147">
        <v>0.57629629629629631</v>
      </c>
      <c r="G89" s="133">
        <v>830</v>
      </c>
      <c r="H89" s="148">
        <v>12.25</v>
      </c>
      <c r="I89" s="148">
        <v>7.11</v>
      </c>
      <c r="J89" s="148">
        <v>3.33</v>
      </c>
      <c r="K89" s="148">
        <v>12.25</v>
      </c>
      <c r="L89" s="148">
        <f t="shared" si="19"/>
        <v>7.25</v>
      </c>
      <c r="M89" s="148">
        <v>3.33</v>
      </c>
      <c r="N89" s="118">
        <f t="shared" si="33"/>
        <v>12.25</v>
      </c>
      <c r="O89" s="118">
        <f t="shared" si="33"/>
        <v>7.18</v>
      </c>
      <c r="P89" s="118">
        <f t="shared" si="33"/>
        <v>3.33</v>
      </c>
      <c r="Q89" s="149">
        <f t="shared" si="24"/>
        <v>6.4681430784016336E-2</v>
      </c>
      <c r="R89" s="150">
        <f t="shared" si="25"/>
        <v>6.606934480075943E-8</v>
      </c>
      <c r="S89" s="151">
        <f t="shared" si="26"/>
        <v>5.2487029695032883E-8</v>
      </c>
      <c r="T89" s="150">
        <f t="shared" si="27"/>
        <v>2.7548882862072637E-15</v>
      </c>
      <c r="U89" s="131">
        <v>298</v>
      </c>
      <c r="V89" s="118">
        <f t="shared" si="28"/>
        <v>285.25</v>
      </c>
      <c r="W89" s="152">
        <f t="shared" si="29"/>
        <v>0.75386008975995467</v>
      </c>
      <c r="X89" s="153">
        <f t="shared" si="30"/>
        <v>5.6736179739176604</v>
      </c>
      <c r="Y89" s="154">
        <f t="shared" si="20"/>
        <v>-1.9934866384923993E-7</v>
      </c>
      <c r="Z89" s="155">
        <f t="shared" si="21"/>
        <v>-1.9884826528995681E-7</v>
      </c>
      <c r="AA89" s="155">
        <f t="shared" si="22"/>
        <v>-1.9884952137421282E-7</v>
      </c>
      <c r="AB89" s="156">
        <f t="shared" si="23"/>
        <v>-1.9835037259322175E-7</v>
      </c>
      <c r="AC89" s="157">
        <f t="shared" si="32"/>
        <v>3.9708237605046734E-4</v>
      </c>
      <c r="AD89" s="132"/>
      <c r="AE89" s="158">
        <f t="shared" si="31"/>
        <v>3.9708237605046732</v>
      </c>
      <c r="AF89" s="158"/>
      <c r="AG89" s="159"/>
      <c r="AH89" s="133">
        <v>830</v>
      </c>
    </row>
    <row r="90" spans="1:40" s="77" customFormat="1">
      <c r="A90" s="134"/>
      <c r="B90" s="134"/>
      <c r="C90" s="134"/>
      <c r="D90" s="134"/>
      <c r="E90" s="134"/>
      <c r="F90" s="136">
        <v>0.57641203703703703</v>
      </c>
      <c r="G90" s="137">
        <v>840</v>
      </c>
      <c r="H90" s="138">
        <v>12.25</v>
      </c>
      <c r="I90" s="138">
        <v>7.11</v>
      </c>
      <c r="J90" s="138">
        <v>3.29</v>
      </c>
      <c r="K90" s="138">
        <v>12.25</v>
      </c>
      <c r="L90" s="138">
        <f t="shared" si="19"/>
        <v>7.25</v>
      </c>
      <c r="M90" s="138">
        <v>3.29</v>
      </c>
      <c r="N90" s="139">
        <f t="shared" si="33"/>
        <v>12.25</v>
      </c>
      <c r="O90" s="139">
        <f t="shared" si="33"/>
        <v>7.18</v>
      </c>
      <c r="P90" s="139">
        <f t="shared" si="33"/>
        <v>3.29</v>
      </c>
      <c r="Q90" s="140">
        <f t="shared" si="24"/>
        <v>6.3904476660484599E-2</v>
      </c>
      <c r="R90" s="141">
        <f t="shared" si="25"/>
        <v>6.606934480075943E-8</v>
      </c>
      <c r="S90" s="142">
        <f t="shared" si="26"/>
        <v>5.2487029695032883E-8</v>
      </c>
      <c r="T90" s="141">
        <f t="shared" si="27"/>
        <v>2.7548882862072637E-15</v>
      </c>
      <c r="U90" s="143">
        <v>298</v>
      </c>
      <c r="V90" s="139">
        <f t="shared" si="28"/>
        <v>285.25</v>
      </c>
      <c r="W90" s="144">
        <f t="shared" si="29"/>
        <v>0.75386008975995467</v>
      </c>
      <c r="X90" s="145">
        <f t="shared" si="30"/>
        <v>5.6736179739176604</v>
      </c>
      <c r="Y90" s="146">
        <f t="shared" si="20"/>
        <v>-1.9596778761699674E-7</v>
      </c>
      <c r="Z90" s="146">
        <f t="shared" si="21"/>
        <v>-1.9548178447650041E-7</v>
      </c>
      <c r="AA90" s="146">
        <f t="shared" si="22"/>
        <v>-1.9548298977179637E-7</v>
      </c>
      <c r="AB90" s="146">
        <f t="shared" si="23"/>
        <v>-1.9499818594829409E-7</v>
      </c>
      <c r="AC90" s="146">
        <f t="shared" si="32"/>
        <v>3.9509388503418267E-4</v>
      </c>
      <c r="AD90" s="146">
        <v>3.86E-4</v>
      </c>
      <c r="AE90" s="146">
        <f t="shared" si="31"/>
        <v>3.9509388503418266</v>
      </c>
      <c r="AF90" s="146">
        <f>AD90*10000</f>
        <v>3.86</v>
      </c>
      <c r="AG90" s="146">
        <f>(AE90-AF90)*(AE90-AF90)</f>
        <v>8.2698745014931525E-3</v>
      </c>
      <c r="AH90" s="137">
        <v>840</v>
      </c>
      <c r="AI90" s="134"/>
      <c r="AJ90" s="134"/>
      <c r="AK90" s="134"/>
      <c r="AL90" s="134"/>
      <c r="AM90" s="134"/>
      <c r="AN90" s="134"/>
    </row>
    <row r="91" spans="1:40">
      <c r="F91" s="147">
        <v>0.57652777777777775</v>
      </c>
      <c r="G91" s="133">
        <v>850</v>
      </c>
      <c r="H91" s="148">
        <v>12.25</v>
      </c>
      <c r="I91" s="148">
        <v>7.1</v>
      </c>
      <c r="J91" s="148">
        <v>3.26</v>
      </c>
      <c r="K91" s="148">
        <v>12.25</v>
      </c>
      <c r="L91" s="148">
        <f t="shared" si="19"/>
        <v>7.2399999999999993</v>
      </c>
      <c r="M91" s="148">
        <v>3.26</v>
      </c>
      <c r="N91" s="118">
        <f t="shared" si="33"/>
        <v>12.25</v>
      </c>
      <c r="O91" s="118">
        <f t="shared" si="33"/>
        <v>7.17</v>
      </c>
      <c r="P91" s="118">
        <f t="shared" si="33"/>
        <v>3.26</v>
      </c>
      <c r="Q91" s="149">
        <f t="shared" si="24"/>
        <v>6.3321761067835797E-2</v>
      </c>
      <c r="R91" s="150">
        <f t="shared" si="25"/>
        <v>6.7608297539197998E-8</v>
      </c>
      <c r="S91" s="151">
        <f t="shared" si="26"/>
        <v>5.1292279035399049E-8</v>
      </c>
      <c r="T91" s="150">
        <f t="shared" si="27"/>
        <v>2.6308978886452369E-15</v>
      </c>
      <c r="U91" s="131">
        <v>298</v>
      </c>
      <c r="V91" s="118">
        <f t="shared" si="28"/>
        <v>285.25</v>
      </c>
      <c r="W91" s="152">
        <f t="shared" si="29"/>
        <v>0.75386008975995467</v>
      </c>
      <c r="X91" s="153">
        <f t="shared" si="30"/>
        <v>5.6736179739176604</v>
      </c>
      <c r="Y91" s="154">
        <f t="shared" si="20"/>
        <v>-1.8452375243462496E-7</v>
      </c>
      <c r="Z91" s="155">
        <f t="shared" si="21"/>
        <v>-1.8409071208390337E-7</v>
      </c>
      <c r="AA91" s="155">
        <f t="shared" si="22"/>
        <v>-1.8409172834301838E-7</v>
      </c>
      <c r="AB91" s="156">
        <f t="shared" si="23"/>
        <v>-1.8365969948149798E-7</v>
      </c>
      <c r="AC91" s="157">
        <f t="shared" si="32"/>
        <v>3.9313905916407954E-4</v>
      </c>
      <c r="AD91" s="132"/>
      <c r="AE91" s="158">
        <f t="shared" si="31"/>
        <v>3.9313905916407954</v>
      </c>
      <c r="AF91" s="158"/>
      <c r="AG91" s="159"/>
      <c r="AH91" s="133">
        <v>850</v>
      </c>
    </row>
    <row r="92" spans="1:40">
      <c r="F92" s="147">
        <v>0.57664351851851847</v>
      </c>
      <c r="G92" s="133">
        <v>860</v>
      </c>
      <c r="H92" s="148">
        <v>12.24</v>
      </c>
      <c r="I92" s="148">
        <v>7.1</v>
      </c>
      <c r="J92" s="148">
        <v>3.24</v>
      </c>
      <c r="K92" s="148">
        <v>12.24</v>
      </c>
      <c r="L92" s="148">
        <f t="shared" si="19"/>
        <v>7.2399999999999993</v>
      </c>
      <c r="M92" s="148">
        <v>3.24</v>
      </c>
      <c r="N92" s="118">
        <f t="shared" si="33"/>
        <v>12.24</v>
      </c>
      <c r="O92" s="118">
        <f t="shared" si="33"/>
        <v>7.17</v>
      </c>
      <c r="P92" s="118">
        <f t="shared" si="33"/>
        <v>3.24</v>
      </c>
      <c r="Q92" s="149">
        <f t="shared" si="24"/>
        <v>6.2922983051786188E-2</v>
      </c>
      <c r="R92" s="150">
        <f t="shared" si="25"/>
        <v>6.7608297539197998E-8</v>
      </c>
      <c r="S92" s="151">
        <f t="shared" si="26"/>
        <v>5.124967285683967E-8</v>
      </c>
      <c r="T92" s="150">
        <f t="shared" si="27"/>
        <v>2.6265289679330889E-15</v>
      </c>
      <c r="U92" s="131">
        <v>298</v>
      </c>
      <c r="V92" s="118">
        <f t="shared" si="28"/>
        <v>285.24</v>
      </c>
      <c r="W92" s="152">
        <f t="shared" si="29"/>
        <v>0.7544778022793005</v>
      </c>
      <c r="X92" s="153">
        <f t="shared" si="30"/>
        <v>5.6816935046590702</v>
      </c>
      <c r="Y92" s="154">
        <f t="shared" si="20"/>
        <v>-1.8194104379915578E-7</v>
      </c>
      <c r="Z92" s="155">
        <f t="shared" si="21"/>
        <v>-1.8151806015077475E-7</v>
      </c>
      <c r="AA92" s="155">
        <f t="shared" si="22"/>
        <v>-1.8151904351968954E-7</v>
      </c>
      <c r="AB92" s="156">
        <f t="shared" si="23"/>
        <v>-1.8109703866787436E-7</v>
      </c>
      <c r="AC92" s="157">
        <f t="shared" si="32"/>
        <v>3.9129814527612961E-4</v>
      </c>
      <c r="AD92" s="132"/>
      <c r="AE92" s="158">
        <f t="shared" si="31"/>
        <v>3.9129814527612963</v>
      </c>
      <c r="AF92" s="158"/>
      <c r="AG92" s="159"/>
      <c r="AH92" s="133">
        <v>860</v>
      </c>
    </row>
    <row r="93" spans="1:40">
      <c r="F93" s="147">
        <v>0.57675925925925919</v>
      </c>
      <c r="G93" s="133">
        <v>870</v>
      </c>
      <c r="H93" s="148">
        <v>12.24</v>
      </c>
      <c r="I93" s="148">
        <v>7.1</v>
      </c>
      <c r="J93" s="148">
        <v>3.21</v>
      </c>
      <c r="K93" s="148">
        <v>12.24</v>
      </c>
      <c r="L93" s="148">
        <f t="shared" si="19"/>
        <v>7.2399999999999993</v>
      </c>
      <c r="M93" s="148">
        <v>3.21</v>
      </c>
      <c r="N93" s="118">
        <f t="shared" si="33"/>
        <v>12.24</v>
      </c>
      <c r="O93" s="118">
        <f t="shared" si="33"/>
        <v>7.17</v>
      </c>
      <c r="P93" s="118">
        <f t="shared" si="33"/>
        <v>3.21</v>
      </c>
      <c r="Q93" s="149">
        <f t="shared" si="24"/>
        <v>6.2340362838343724E-2</v>
      </c>
      <c r="R93" s="150">
        <f t="shared" si="25"/>
        <v>6.7608297539197998E-8</v>
      </c>
      <c r="S93" s="151">
        <f t="shared" si="26"/>
        <v>5.124967285683967E-8</v>
      </c>
      <c r="T93" s="150">
        <f t="shared" si="27"/>
        <v>2.6265289679330889E-15</v>
      </c>
      <c r="U93" s="131">
        <v>298</v>
      </c>
      <c r="V93" s="118">
        <f t="shared" si="28"/>
        <v>285.24</v>
      </c>
      <c r="W93" s="152">
        <f t="shared" si="29"/>
        <v>0.7544778022793005</v>
      </c>
      <c r="X93" s="153">
        <f t="shared" si="30"/>
        <v>5.6816935046590702</v>
      </c>
      <c r="Y93" s="154">
        <f t="shared" si="20"/>
        <v>-1.7942021574927903E-7</v>
      </c>
      <c r="Z93" s="155">
        <f t="shared" si="21"/>
        <v>-1.7900695487164823E-7</v>
      </c>
      <c r="AA93" s="155">
        <f t="shared" si="22"/>
        <v>-1.7900790674071304E-7</v>
      </c>
      <c r="AB93" s="156">
        <f t="shared" si="23"/>
        <v>-1.7859559334724274E-7</v>
      </c>
      <c r="AC93" s="157">
        <f t="shared" si="32"/>
        <v>3.8948295812644968E-4</v>
      </c>
      <c r="AD93" s="132"/>
      <c r="AE93" s="158">
        <f t="shared" si="31"/>
        <v>3.8948295812644966</v>
      </c>
      <c r="AF93" s="158"/>
      <c r="AG93" s="159"/>
      <c r="AH93" s="133">
        <v>870</v>
      </c>
    </row>
    <row r="94" spans="1:40">
      <c r="F94" s="147">
        <v>0.57687500000000003</v>
      </c>
      <c r="G94" s="133">
        <v>880</v>
      </c>
      <c r="H94" s="148">
        <v>12.24</v>
      </c>
      <c r="I94" s="148">
        <v>7.1</v>
      </c>
      <c r="J94" s="148">
        <v>3.2</v>
      </c>
      <c r="K94" s="148">
        <v>12.24</v>
      </c>
      <c r="L94" s="148">
        <f t="shared" si="19"/>
        <v>7.2399999999999993</v>
      </c>
      <c r="M94" s="148">
        <v>3.2</v>
      </c>
      <c r="N94" s="118">
        <f t="shared" si="33"/>
        <v>12.24</v>
      </c>
      <c r="O94" s="118">
        <f t="shared" si="33"/>
        <v>7.17</v>
      </c>
      <c r="P94" s="118">
        <f t="shared" si="33"/>
        <v>3.2</v>
      </c>
      <c r="Q94" s="149">
        <f t="shared" si="24"/>
        <v>6.2146156100529565E-2</v>
      </c>
      <c r="R94" s="150">
        <f t="shared" si="25"/>
        <v>6.7608297539197998E-8</v>
      </c>
      <c r="S94" s="151">
        <f t="shared" si="26"/>
        <v>5.124967285683967E-8</v>
      </c>
      <c r="T94" s="150">
        <f t="shared" si="27"/>
        <v>2.6265289679330889E-15</v>
      </c>
      <c r="U94" s="131">
        <v>298</v>
      </c>
      <c r="V94" s="118">
        <f t="shared" si="28"/>
        <v>285.24</v>
      </c>
      <c r="W94" s="152">
        <f t="shared" si="29"/>
        <v>0.7544778022793005</v>
      </c>
      <c r="X94" s="153">
        <f t="shared" si="30"/>
        <v>5.6816935046590702</v>
      </c>
      <c r="Y94" s="154">
        <f t="shared" si="20"/>
        <v>-1.7803922224273554E-7</v>
      </c>
      <c r="Z94" s="155">
        <f t="shared" si="21"/>
        <v>-1.7763041973295364E-7</v>
      </c>
      <c r="AA94" s="155">
        <f t="shared" si="22"/>
        <v>-1.7763135839966931E-7</v>
      </c>
      <c r="AB94" s="156">
        <f t="shared" si="23"/>
        <v>-1.7722349024598761E-7</v>
      </c>
      <c r="AC94" s="157">
        <f t="shared" si="32"/>
        <v>3.8769288223924761E-4</v>
      </c>
      <c r="AD94" s="132"/>
      <c r="AE94" s="158">
        <f t="shared" si="31"/>
        <v>3.8769288223924763</v>
      </c>
      <c r="AF94" s="158"/>
      <c r="AG94" s="159"/>
      <c r="AH94" s="133">
        <v>880</v>
      </c>
    </row>
    <row r="95" spans="1:40">
      <c r="F95" s="147">
        <v>0.57699074074074075</v>
      </c>
      <c r="G95" s="133">
        <v>890</v>
      </c>
      <c r="H95" s="148">
        <v>12.24</v>
      </c>
      <c r="I95" s="148">
        <v>7.1</v>
      </c>
      <c r="J95" s="148">
        <v>3.17</v>
      </c>
      <c r="K95" s="148">
        <v>12.24</v>
      </c>
      <c r="L95" s="148">
        <f t="shared" si="19"/>
        <v>7.2399999999999993</v>
      </c>
      <c r="M95" s="148">
        <v>3.17</v>
      </c>
      <c r="N95" s="118">
        <f t="shared" si="33"/>
        <v>12.24</v>
      </c>
      <c r="O95" s="118">
        <f t="shared" si="33"/>
        <v>7.17</v>
      </c>
      <c r="P95" s="118">
        <f t="shared" si="33"/>
        <v>3.17</v>
      </c>
      <c r="Q95" s="149">
        <f t="shared" si="24"/>
        <v>6.1563535887087101E-2</v>
      </c>
      <c r="R95" s="150">
        <f t="shared" si="25"/>
        <v>6.7608297539197998E-8</v>
      </c>
      <c r="S95" s="151">
        <f t="shared" si="26"/>
        <v>5.124967285683967E-8</v>
      </c>
      <c r="T95" s="150">
        <f t="shared" si="27"/>
        <v>2.6265289679330889E-15</v>
      </c>
      <c r="U95" s="131">
        <v>298</v>
      </c>
      <c r="V95" s="118">
        <f t="shared" si="28"/>
        <v>285.24</v>
      </c>
      <c r="W95" s="152">
        <f t="shared" si="29"/>
        <v>0.7544778022793005</v>
      </c>
      <c r="X95" s="153">
        <f t="shared" si="30"/>
        <v>5.6816935046590702</v>
      </c>
      <c r="Y95" s="154">
        <f t="shared" si="20"/>
        <v>-1.7556202145160095E-7</v>
      </c>
      <c r="Z95" s="155">
        <f t="shared" si="21"/>
        <v>-1.7516268613369657E-7</v>
      </c>
      <c r="AA95" s="155">
        <f t="shared" si="22"/>
        <v>-1.7516359446623232E-7</v>
      </c>
      <c r="AB95" s="156">
        <f t="shared" si="23"/>
        <v>-1.7476516334865718E-7</v>
      </c>
      <c r="AC95" s="157">
        <f t="shared" si="32"/>
        <v>3.8591657179132434E-4</v>
      </c>
      <c r="AD95" s="132"/>
      <c r="AE95" s="158">
        <f t="shared" si="31"/>
        <v>3.8591657179132435</v>
      </c>
      <c r="AF95" s="158"/>
      <c r="AG95" s="159"/>
      <c r="AH95" s="133">
        <v>890</v>
      </c>
    </row>
    <row r="96" spans="1:40">
      <c r="F96" s="147">
        <v>0.57710648148148147</v>
      </c>
      <c r="G96" s="133">
        <v>900</v>
      </c>
      <c r="H96" s="148">
        <v>12.24</v>
      </c>
      <c r="I96" s="148">
        <v>7.1</v>
      </c>
      <c r="J96" s="148">
        <v>3.14</v>
      </c>
      <c r="K96" s="148">
        <v>12.24</v>
      </c>
      <c r="L96" s="148">
        <v>7.24</v>
      </c>
      <c r="M96" s="148">
        <v>3.14</v>
      </c>
      <c r="N96" s="118">
        <f t="shared" si="33"/>
        <v>12.24</v>
      </c>
      <c r="O96" s="118">
        <f t="shared" si="33"/>
        <v>7.17</v>
      </c>
      <c r="P96" s="118">
        <f t="shared" si="33"/>
        <v>3.14</v>
      </c>
      <c r="Q96" s="149">
        <f t="shared" si="24"/>
        <v>6.098091567364463E-2</v>
      </c>
      <c r="R96" s="150">
        <f t="shared" si="25"/>
        <v>6.7608297539197998E-8</v>
      </c>
      <c r="S96" s="151">
        <f t="shared" si="26"/>
        <v>5.124967285683967E-8</v>
      </c>
      <c r="T96" s="150">
        <f t="shared" si="27"/>
        <v>2.6265289679330889E-15</v>
      </c>
      <c r="U96" s="131">
        <v>298</v>
      </c>
      <c r="V96" s="118">
        <f t="shared" si="28"/>
        <v>285.24</v>
      </c>
      <c r="W96" s="152">
        <f t="shared" si="29"/>
        <v>0.7544778022793005</v>
      </c>
      <c r="X96" s="153">
        <f t="shared" si="30"/>
        <v>5.6816935046590702</v>
      </c>
      <c r="Y96" s="154">
        <f t="shared" si="20"/>
        <v>-1.7311123572544603E-7</v>
      </c>
      <c r="Z96" s="155">
        <f t="shared" si="21"/>
        <v>-1.7272120143416409E-7</v>
      </c>
      <c r="AA96" s="155">
        <f t="shared" si="22"/>
        <v>-1.7272208021449132E-7</v>
      </c>
      <c r="AB96" s="156">
        <f t="shared" si="23"/>
        <v>-1.7233292074360341E-7</v>
      </c>
      <c r="AC96" s="157">
        <f t="shared" si="32"/>
        <v>3.8416493888132413E-4</v>
      </c>
      <c r="AD96" s="132"/>
      <c r="AE96" s="158">
        <f t="shared" si="31"/>
        <v>3.8416493888132415</v>
      </c>
      <c r="AF96" s="158"/>
      <c r="AG96" s="159"/>
      <c r="AH96" s="133">
        <v>900</v>
      </c>
    </row>
    <row r="97" spans="1:40">
      <c r="F97" s="147">
        <v>0.57722222222222219</v>
      </c>
      <c r="G97" s="133">
        <v>910</v>
      </c>
      <c r="H97" s="148">
        <v>12.24</v>
      </c>
      <c r="I97" s="148">
        <v>7.1</v>
      </c>
      <c r="J97" s="148">
        <v>3.12</v>
      </c>
      <c r="K97" s="148">
        <v>12.24</v>
      </c>
      <c r="L97" s="148">
        <f t="shared" si="19"/>
        <v>7.2399999999999993</v>
      </c>
      <c r="M97" s="148">
        <v>3.12</v>
      </c>
      <c r="N97" s="118">
        <f t="shared" si="33"/>
        <v>12.24</v>
      </c>
      <c r="O97" s="118">
        <f t="shared" si="33"/>
        <v>7.17</v>
      </c>
      <c r="P97" s="118">
        <f t="shared" si="33"/>
        <v>3.12</v>
      </c>
      <c r="Q97" s="149">
        <f t="shared" si="24"/>
        <v>6.0592502198016325E-2</v>
      </c>
      <c r="R97" s="150">
        <f t="shared" si="25"/>
        <v>6.7608297539197998E-8</v>
      </c>
      <c r="S97" s="151">
        <f t="shared" si="26"/>
        <v>5.124967285683967E-8</v>
      </c>
      <c r="T97" s="150">
        <f t="shared" si="27"/>
        <v>2.6265289679330889E-15</v>
      </c>
      <c r="U97" s="131">
        <v>298</v>
      </c>
      <c r="V97" s="118">
        <f t="shared" si="28"/>
        <v>285.24</v>
      </c>
      <c r="W97" s="152">
        <f t="shared" si="29"/>
        <v>0.7544778022793005</v>
      </c>
      <c r="X97" s="153">
        <f t="shared" si="30"/>
        <v>5.6816935046590702</v>
      </c>
      <c r="Y97" s="154">
        <f t="shared" si="20"/>
        <v>-1.7123526014256435E-7</v>
      </c>
      <c r="Z97" s="155">
        <f t="shared" si="21"/>
        <v>-1.7085190995631355E-7</v>
      </c>
      <c r="AA97" s="155">
        <f t="shared" si="22"/>
        <v>-1.7085276817538114E-7</v>
      </c>
      <c r="AB97" s="156">
        <f t="shared" si="23"/>
        <v>-1.7047027236554967E-7</v>
      </c>
      <c r="AC97" s="157">
        <f t="shared" si="32"/>
        <v>3.8243772101504689E-4</v>
      </c>
      <c r="AD97" s="132"/>
      <c r="AE97" s="158">
        <f t="shared" si="31"/>
        <v>3.8243772101504687</v>
      </c>
      <c r="AF97" s="158"/>
      <c r="AG97" s="159"/>
      <c r="AH97" s="133">
        <v>910</v>
      </c>
    </row>
    <row r="98" spans="1:40">
      <c r="F98" s="147">
        <v>0.57733796296296291</v>
      </c>
      <c r="G98" s="133">
        <v>920</v>
      </c>
      <c r="H98" s="148">
        <v>12.24</v>
      </c>
      <c r="I98" s="148">
        <v>7.1</v>
      </c>
      <c r="J98" s="148">
        <v>3.1</v>
      </c>
      <c r="K98" s="148">
        <v>12.24</v>
      </c>
      <c r="L98" s="148">
        <f t="shared" si="19"/>
        <v>7.2399999999999993</v>
      </c>
      <c r="M98" s="148">
        <v>3.1</v>
      </c>
      <c r="N98" s="118">
        <f t="shared" si="33"/>
        <v>12.24</v>
      </c>
      <c r="O98" s="118">
        <f t="shared" si="33"/>
        <v>7.17</v>
      </c>
      <c r="P98" s="118">
        <f t="shared" si="33"/>
        <v>3.1</v>
      </c>
      <c r="Q98" s="149">
        <f t="shared" si="24"/>
        <v>6.0204088722388013E-2</v>
      </c>
      <c r="R98" s="150">
        <f t="shared" si="25"/>
        <v>6.7608297539197998E-8</v>
      </c>
      <c r="S98" s="151">
        <f t="shared" si="26"/>
        <v>5.124967285683967E-8</v>
      </c>
      <c r="T98" s="150">
        <f t="shared" si="27"/>
        <v>2.6265289679330889E-15</v>
      </c>
      <c r="U98" s="131">
        <v>298</v>
      </c>
      <c r="V98" s="118">
        <f t="shared" si="28"/>
        <v>285.24</v>
      </c>
      <c r="W98" s="152">
        <f t="shared" si="29"/>
        <v>0.7544778022793005</v>
      </c>
      <c r="X98" s="153">
        <f t="shared" si="30"/>
        <v>5.6816935046590702</v>
      </c>
      <c r="Y98" s="154">
        <f t="shared" si="20"/>
        <v>-1.6937751548488135E-7</v>
      </c>
      <c r="Z98" s="155">
        <f t="shared" si="21"/>
        <v>-1.6900075500738007E-7</v>
      </c>
      <c r="AA98" s="155">
        <f t="shared" si="22"/>
        <v>-1.6900159306700682E-7</v>
      </c>
      <c r="AB98" s="156">
        <f t="shared" si="23"/>
        <v>-1.6862566692080102E-7</v>
      </c>
      <c r="AC98" s="157">
        <f t="shared" si="32"/>
        <v>3.8072919620042771E-4</v>
      </c>
      <c r="AD98" s="132"/>
      <c r="AE98" s="158">
        <f t="shared" si="31"/>
        <v>3.8072919620042769</v>
      </c>
      <c r="AF98" s="158"/>
      <c r="AG98" s="159"/>
      <c r="AH98" s="133">
        <v>920</v>
      </c>
    </row>
    <row r="99" spans="1:40">
      <c r="F99" s="147">
        <v>0.57745370370370375</v>
      </c>
      <c r="G99" s="133">
        <v>930</v>
      </c>
      <c r="H99" s="148">
        <v>12.24</v>
      </c>
      <c r="I99" s="148">
        <v>7.1</v>
      </c>
      <c r="J99" s="148">
        <v>3.08</v>
      </c>
      <c r="K99" s="148">
        <v>12.24</v>
      </c>
      <c r="L99" s="148">
        <f t="shared" si="19"/>
        <v>7.2399999999999993</v>
      </c>
      <c r="M99" s="148">
        <v>3.08</v>
      </c>
      <c r="N99" s="118">
        <f t="shared" si="33"/>
        <v>12.24</v>
      </c>
      <c r="O99" s="118">
        <f t="shared" si="33"/>
        <v>7.17</v>
      </c>
      <c r="P99" s="118">
        <f t="shared" si="33"/>
        <v>3.08</v>
      </c>
      <c r="Q99" s="149">
        <f t="shared" si="24"/>
        <v>5.9815675246759716E-2</v>
      </c>
      <c r="R99" s="150">
        <f t="shared" si="25"/>
        <v>6.7608297539197998E-8</v>
      </c>
      <c r="S99" s="151">
        <f t="shared" si="26"/>
        <v>5.124967285683967E-8</v>
      </c>
      <c r="T99" s="150">
        <f t="shared" si="27"/>
        <v>2.6265289679330889E-15</v>
      </c>
      <c r="U99" s="131">
        <v>298</v>
      </c>
      <c r="V99" s="118">
        <f t="shared" si="28"/>
        <v>285.24</v>
      </c>
      <c r="W99" s="152">
        <f t="shared" si="29"/>
        <v>0.7544778022793005</v>
      </c>
      <c r="X99" s="153">
        <f t="shared" si="30"/>
        <v>5.6816935046590702</v>
      </c>
      <c r="Y99" s="154">
        <f t="shared" si="20"/>
        <v>-1.6753776062978549E-7</v>
      </c>
      <c r="Z99" s="155">
        <f t="shared" si="21"/>
        <v>-1.6716749678252914E-7</v>
      </c>
      <c r="AA99" s="155">
        <f t="shared" si="22"/>
        <v>-1.6716831507755752E-7</v>
      </c>
      <c r="AB99" s="156">
        <f t="shared" si="23"/>
        <v>-1.6679886590841279E-7</v>
      </c>
      <c r="AC99" s="157">
        <f t="shared" si="32"/>
        <v>3.7903918306950364E-4</v>
      </c>
      <c r="AD99" s="132"/>
      <c r="AE99" s="158">
        <f t="shared" si="31"/>
        <v>3.7903918306950364</v>
      </c>
      <c r="AF99" s="158"/>
      <c r="AG99" s="159"/>
      <c r="AH99" s="133">
        <v>930</v>
      </c>
    </row>
    <row r="100" spans="1:40">
      <c r="F100" s="147">
        <v>0.57756944444444447</v>
      </c>
      <c r="G100" s="133">
        <v>940</v>
      </c>
      <c r="H100" s="148">
        <v>12.23</v>
      </c>
      <c r="I100" s="148">
        <v>7.09</v>
      </c>
      <c r="J100" s="148">
        <v>3.06</v>
      </c>
      <c r="K100" s="148">
        <v>12.23</v>
      </c>
      <c r="L100" s="148">
        <f t="shared" si="19"/>
        <v>7.2299999999999995</v>
      </c>
      <c r="M100" s="148">
        <v>3.06</v>
      </c>
      <c r="N100" s="118">
        <f t="shared" si="33"/>
        <v>12.23</v>
      </c>
      <c r="O100" s="118">
        <f t="shared" si="33"/>
        <v>7.16</v>
      </c>
      <c r="P100" s="118">
        <f t="shared" si="33"/>
        <v>3.06</v>
      </c>
      <c r="Q100" s="149">
        <f t="shared" si="24"/>
        <v>5.9417536276355425E-2</v>
      </c>
      <c r="R100" s="150">
        <f t="shared" si="25"/>
        <v>6.9183097091893466E-8</v>
      </c>
      <c r="S100" s="151">
        <f t="shared" si="26"/>
        <v>5.0041486119410768E-8</v>
      </c>
      <c r="T100" s="150">
        <f t="shared" si="27"/>
        <v>2.5041503330391807E-15</v>
      </c>
      <c r="U100" s="131">
        <v>298</v>
      </c>
      <c r="V100" s="118">
        <f t="shared" si="28"/>
        <v>285.23</v>
      </c>
      <c r="W100" s="152">
        <f t="shared" si="29"/>
        <v>0.75509555811193818</v>
      </c>
      <c r="X100" s="153">
        <f t="shared" si="30"/>
        <v>5.6897810971443787</v>
      </c>
      <c r="Y100" s="154">
        <f t="shared" si="20"/>
        <v>-1.5774411780303151E-7</v>
      </c>
      <c r="Z100" s="155">
        <f t="shared" si="21"/>
        <v>-1.5741442318801356E-7</v>
      </c>
      <c r="AA100" s="155">
        <f t="shared" si="22"/>
        <v>-1.5741511226942389E-7</v>
      </c>
      <c r="AB100" s="156">
        <f t="shared" si="23"/>
        <v>-1.5708610385537374E-7</v>
      </c>
      <c r="AC100" s="157">
        <f t="shared" si="32"/>
        <v>3.7736750265240633E-4</v>
      </c>
      <c r="AD100" s="132"/>
      <c r="AE100" s="158">
        <f t="shared" si="31"/>
        <v>3.7736750265240633</v>
      </c>
      <c r="AF100" s="158"/>
      <c r="AG100" s="159"/>
      <c r="AH100" s="133">
        <v>940</v>
      </c>
    </row>
    <row r="101" spans="1:40">
      <c r="F101" s="147">
        <v>0.57768518518518519</v>
      </c>
      <c r="G101" s="133">
        <v>950</v>
      </c>
      <c r="H101" s="148">
        <v>12.19</v>
      </c>
      <c r="I101" s="148">
        <v>7.1</v>
      </c>
      <c r="J101" s="148">
        <v>3.17</v>
      </c>
      <c r="K101" s="148">
        <v>12.19</v>
      </c>
      <c r="L101" s="148">
        <f t="shared" si="19"/>
        <v>7.2399999999999993</v>
      </c>
      <c r="M101" s="148">
        <v>3.17</v>
      </c>
      <c r="N101" s="118">
        <f t="shared" si="33"/>
        <v>12.19</v>
      </c>
      <c r="O101" s="118">
        <f t="shared" si="33"/>
        <v>7.17</v>
      </c>
      <c r="P101" s="118">
        <f t="shared" si="33"/>
        <v>3.17</v>
      </c>
      <c r="Q101" s="149">
        <f t="shared" si="24"/>
        <v>6.1513193321760751E-2</v>
      </c>
      <c r="R101" s="150">
        <f t="shared" si="25"/>
        <v>6.7608297539197998E-8</v>
      </c>
      <c r="S101" s="151">
        <f t="shared" si="26"/>
        <v>5.1037172241865021E-8</v>
      </c>
      <c r="T101" s="150">
        <f t="shared" si="27"/>
        <v>2.6047929504457973E-15</v>
      </c>
      <c r="U101" s="131">
        <v>298</v>
      </c>
      <c r="V101" s="118">
        <f t="shared" si="28"/>
        <v>285.19</v>
      </c>
      <c r="W101" s="152">
        <f t="shared" si="29"/>
        <v>0.75756701466654497</v>
      </c>
      <c r="X101" s="153">
        <f t="shared" si="30"/>
        <v>5.7222524618530608</v>
      </c>
      <c r="Y101" s="154">
        <f t="shared" si="20"/>
        <v>-1.6820262052518799E-7</v>
      </c>
      <c r="Z101" s="155">
        <f t="shared" si="21"/>
        <v>-1.6782618862101664E-7</v>
      </c>
      <c r="AA101" s="155">
        <f t="shared" si="22"/>
        <v>-1.6782703106317383E-7</v>
      </c>
      <c r="AB101" s="156">
        <f t="shared" si="23"/>
        <v>-1.6745143783044429E-7</v>
      </c>
      <c r="AC101" s="157">
        <f t="shared" si="32"/>
        <v>3.7579335383145087E-4</v>
      </c>
      <c r="AD101" s="132"/>
      <c r="AE101" s="158">
        <f t="shared" si="31"/>
        <v>3.7579335383145089</v>
      </c>
      <c r="AF101" s="158"/>
      <c r="AG101" s="159"/>
      <c r="AH101" s="133">
        <v>950</v>
      </c>
    </row>
    <row r="102" spans="1:40" s="77" customFormat="1">
      <c r="A102" s="134"/>
      <c r="B102" s="134"/>
      <c r="C102" s="134"/>
      <c r="D102" s="134"/>
      <c r="E102" s="134"/>
      <c r="F102" s="136">
        <v>0.57780092592592591</v>
      </c>
      <c r="G102" s="137">
        <v>960</v>
      </c>
      <c r="H102" s="138">
        <v>12.16</v>
      </c>
      <c r="I102" s="138">
        <v>7.12</v>
      </c>
      <c r="J102" s="138">
        <v>3.34</v>
      </c>
      <c r="K102" s="138">
        <v>12.16</v>
      </c>
      <c r="L102" s="138">
        <f t="shared" si="19"/>
        <v>7.26</v>
      </c>
      <c r="M102" s="138">
        <v>3.34</v>
      </c>
      <c r="N102" s="139">
        <f t="shared" si="33"/>
        <v>12.16</v>
      </c>
      <c r="O102" s="139">
        <f t="shared" si="33"/>
        <v>7.1899999999999995</v>
      </c>
      <c r="P102" s="139">
        <f t="shared" si="33"/>
        <v>3.34</v>
      </c>
      <c r="Q102" s="140">
        <f t="shared" si="24"/>
        <v>6.4780224330053315E-2</v>
      </c>
      <c r="R102" s="141">
        <f t="shared" si="25"/>
        <v>6.4565422903465636E-8</v>
      </c>
      <c r="S102" s="142">
        <f t="shared" si="26"/>
        <v>5.3309413899337192E-8</v>
      </c>
      <c r="T102" s="141">
        <f t="shared" si="27"/>
        <v>2.8418936102908454E-15</v>
      </c>
      <c r="U102" s="143">
        <v>298</v>
      </c>
      <c r="V102" s="139">
        <f t="shared" si="28"/>
        <v>285.16000000000003</v>
      </c>
      <c r="W102" s="144">
        <f t="shared" si="29"/>
        <v>0.75942106209536264</v>
      </c>
      <c r="X102" s="145">
        <f t="shared" si="30"/>
        <v>5.7467335600894724</v>
      </c>
      <c r="Y102" s="146">
        <f t="shared" si="20"/>
        <v>-1.9157711070280015E-7</v>
      </c>
      <c r="Z102" s="146">
        <f t="shared" si="21"/>
        <v>-1.910865960097848E-7</v>
      </c>
      <c r="AA102" s="146">
        <f t="shared" si="22"/>
        <v>-1.910878519252915E-7</v>
      </c>
      <c r="AB102" s="146">
        <f t="shared" si="23"/>
        <v>-1.9059858671648204E-7</v>
      </c>
      <c r="AC102" s="146">
        <f t="shared" si="32"/>
        <v>3.7411508633524419E-4</v>
      </c>
      <c r="AD102" s="146">
        <v>3.59E-4</v>
      </c>
      <c r="AE102" s="146">
        <f t="shared" si="31"/>
        <v>3.7411508633524417</v>
      </c>
      <c r="AF102" s="146">
        <f>AD102*10000</f>
        <v>3.59</v>
      </c>
      <c r="AG102" s="146">
        <f>(AE102-AF102)*(AE102-AF102)</f>
        <v>2.2846583492188557E-2</v>
      </c>
      <c r="AH102" s="137">
        <v>960</v>
      </c>
      <c r="AI102" s="134"/>
      <c r="AJ102" s="134"/>
      <c r="AK102" s="134"/>
      <c r="AL102" s="134"/>
      <c r="AM102" s="134"/>
      <c r="AN102" s="134"/>
    </row>
    <row r="103" spans="1:40">
      <c r="F103" s="147">
        <v>0.57791666666666663</v>
      </c>
      <c r="G103" s="133">
        <v>970</v>
      </c>
      <c r="H103" s="148">
        <v>12.16</v>
      </c>
      <c r="I103" s="148">
        <v>7.12</v>
      </c>
      <c r="J103" s="148">
        <v>3.35</v>
      </c>
      <c r="K103" s="148">
        <v>12.16</v>
      </c>
      <c r="L103" s="148">
        <f t="shared" si="19"/>
        <v>7.26</v>
      </c>
      <c r="M103" s="148">
        <v>3.35</v>
      </c>
      <c r="N103" s="118">
        <f t="shared" si="33"/>
        <v>12.16</v>
      </c>
      <c r="O103" s="118">
        <f t="shared" si="33"/>
        <v>7.1899999999999995</v>
      </c>
      <c r="P103" s="118">
        <f t="shared" si="33"/>
        <v>3.35</v>
      </c>
      <c r="Q103" s="149">
        <f t="shared" si="24"/>
        <v>6.4974177097508565E-2</v>
      </c>
      <c r="R103" s="150">
        <f t="shared" si="25"/>
        <v>6.4565422903465636E-8</v>
      </c>
      <c r="S103" s="151">
        <f t="shared" si="26"/>
        <v>5.3309413899337192E-8</v>
      </c>
      <c r="T103" s="150">
        <f t="shared" si="27"/>
        <v>2.8418936102908454E-15</v>
      </c>
      <c r="U103" s="131">
        <v>298</v>
      </c>
      <c r="V103" s="118">
        <f t="shared" si="28"/>
        <v>285.16000000000003</v>
      </c>
      <c r="W103" s="152">
        <f t="shared" si="29"/>
        <v>0.75942106209536264</v>
      </c>
      <c r="X103" s="153">
        <f t="shared" si="30"/>
        <v>5.7467335600894724</v>
      </c>
      <c r="Y103" s="154">
        <f t="shared" si="20"/>
        <v>-1.9116924332341972E-7</v>
      </c>
      <c r="Z103" s="155">
        <f t="shared" si="21"/>
        <v>-1.9067830745524147E-7</v>
      </c>
      <c r="AA103" s="155">
        <f t="shared" si="22"/>
        <v>-1.9067956821258129E-7</v>
      </c>
      <c r="AB103" s="156">
        <f t="shared" si="23"/>
        <v>-1.9018988662631836E-7</v>
      </c>
      <c r="AC103" s="157">
        <f t="shared" si="32"/>
        <v>3.7220421201309513E-4</v>
      </c>
      <c r="AD103" s="132"/>
      <c r="AE103" s="158">
        <f t="shared" si="31"/>
        <v>3.722042120130951</v>
      </c>
      <c r="AF103" s="158"/>
      <c r="AG103" s="159"/>
      <c r="AH103" s="133">
        <v>970</v>
      </c>
    </row>
    <row r="104" spans="1:40">
      <c r="F104" s="147">
        <v>0.57803240740740736</v>
      </c>
      <c r="G104" s="133">
        <v>980</v>
      </c>
      <c r="H104" s="148">
        <v>12.16</v>
      </c>
      <c r="I104" s="148">
        <v>7.12</v>
      </c>
      <c r="J104" s="148">
        <v>3.33</v>
      </c>
      <c r="K104" s="148">
        <v>12.16</v>
      </c>
      <c r="L104" s="148">
        <f t="shared" si="19"/>
        <v>7.26</v>
      </c>
      <c r="M104" s="148">
        <v>3.33</v>
      </c>
      <c r="N104" s="118">
        <f t="shared" si="33"/>
        <v>12.16</v>
      </c>
      <c r="O104" s="118">
        <f t="shared" si="33"/>
        <v>7.1899999999999995</v>
      </c>
      <c r="P104" s="118">
        <f t="shared" si="33"/>
        <v>3.33</v>
      </c>
      <c r="Q104" s="149">
        <f t="shared" si="24"/>
        <v>6.458627156259808E-2</v>
      </c>
      <c r="R104" s="150">
        <f t="shared" si="25"/>
        <v>6.4565422903465636E-8</v>
      </c>
      <c r="S104" s="151">
        <f t="shared" si="26"/>
        <v>5.3309413899337192E-8</v>
      </c>
      <c r="T104" s="150">
        <f t="shared" si="27"/>
        <v>2.8418936102908454E-15</v>
      </c>
      <c r="U104" s="131">
        <v>298</v>
      </c>
      <c r="V104" s="118">
        <f t="shared" si="28"/>
        <v>285.16000000000003</v>
      </c>
      <c r="W104" s="152">
        <f t="shared" si="29"/>
        <v>0.75942106209536264</v>
      </c>
      <c r="X104" s="153">
        <f t="shared" si="30"/>
        <v>5.7467335600894724</v>
      </c>
      <c r="Y104" s="154">
        <f t="shared" si="20"/>
        <v>-1.8905442676770744E-7</v>
      </c>
      <c r="Z104" s="155">
        <f t="shared" si="21"/>
        <v>-1.8857182043159077E-7</v>
      </c>
      <c r="AA104" s="155">
        <f t="shared" si="22"/>
        <v>-1.8857305239891174E-7</v>
      </c>
      <c r="AB104" s="156">
        <f t="shared" si="23"/>
        <v>-1.8809167174033754E-7</v>
      </c>
      <c r="AC104" s="157">
        <f t="shared" si="32"/>
        <v>3.7029742054428614E-4</v>
      </c>
      <c r="AD104" s="132"/>
      <c r="AE104" s="158">
        <f t="shared" si="31"/>
        <v>3.7029742054428616</v>
      </c>
      <c r="AF104" s="158"/>
      <c r="AG104" s="159"/>
      <c r="AH104" s="133">
        <v>980</v>
      </c>
    </row>
    <row r="105" spans="1:40">
      <c r="F105" s="147">
        <v>0.57814814814814819</v>
      </c>
      <c r="G105" s="133">
        <v>990</v>
      </c>
      <c r="H105" s="148">
        <v>12.16</v>
      </c>
      <c r="I105" s="148">
        <v>7.12</v>
      </c>
      <c r="J105" s="148">
        <v>3.3</v>
      </c>
      <c r="K105" s="148">
        <v>12.16</v>
      </c>
      <c r="L105" s="148">
        <f t="shared" si="19"/>
        <v>7.26</v>
      </c>
      <c r="M105" s="148">
        <v>3.3</v>
      </c>
      <c r="N105" s="118">
        <f t="shared" si="33"/>
        <v>12.16</v>
      </c>
      <c r="O105" s="118">
        <f t="shared" si="33"/>
        <v>7.1899999999999995</v>
      </c>
      <c r="P105" s="118">
        <f t="shared" si="33"/>
        <v>3.3</v>
      </c>
      <c r="Q105" s="149">
        <f t="shared" si="24"/>
        <v>6.4004413260232318E-2</v>
      </c>
      <c r="R105" s="150">
        <f t="shared" si="25"/>
        <v>6.4565422903465636E-8</v>
      </c>
      <c r="S105" s="151">
        <f t="shared" si="26"/>
        <v>5.3309413899337192E-8</v>
      </c>
      <c r="T105" s="150">
        <f t="shared" si="27"/>
        <v>2.8418936102908454E-15</v>
      </c>
      <c r="U105" s="131">
        <v>298</v>
      </c>
      <c r="V105" s="118">
        <f t="shared" si="28"/>
        <v>285.16000000000003</v>
      </c>
      <c r="W105" s="152">
        <f t="shared" si="29"/>
        <v>0.75942106209536264</v>
      </c>
      <c r="X105" s="153">
        <f t="shared" si="30"/>
        <v>5.7467335600894724</v>
      </c>
      <c r="Y105" s="154">
        <f t="shared" si="20"/>
        <v>-1.863971542581177E-7</v>
      </c>
      <c r="Z105" s="155">
        <f t="shared" si="21"/>
        <v>-1.8592561793518852E-7</v>
      </c>
      <c r="AA105" s="155">
        <f t="shared" si="22"/>
        <v>-1.8592681079945044E-7</v>
      </c>
      <c r="AB105" s="156">
        <f t="shared" si="23"/>
        <v>-1.8545646130551056E-7</v>
      </c>
      <c r="AC105" s="157">
        <f t="shared" si="32"/>
        <v>3.6841169413733774E-4</v>
      </c>
      <c r="AD105" s="132"/>
      <c r="AE105" s="158">
        <f t="shared" si="31"/>
        <v>3.6841169413733774</v>
      </c>
      <c r="AF105" s="158"/>
      <c r="AG105" s="159"/>
      <c r="AH105" s="133">
        <v>990</v>
      </c>
    </row>
    <row r="106" spans="1:40">
      <c r="F106" s="147">
        <v>0.57826388888888891</v>
      </c>
      <c r="G106" s="133">
        <v>1000</v>
      </c>
      <c r="H106" s="148">
        <v>12.15</v>
      </c>
      <c r="I106" s="148">
        <v>7.12</v>
      </c>
      <c r="J106" s="148">
        <v>3.29</v>
      </c>
      <c r="K106" s="148">
        <v>12.15</v>
      </c>
      <c r="L106" s="148">
        <f t="shared" si="19"/>
        <v>7.26</v>
      </c>
      <c r="M106" s="148">
        <v>3.29</v>
      </c>
      <c r="N106" s="118">
        <f t="shared" si="33"/>
        <v>12.15</v>
      </c>
      <c r="O106" s="118">
        <f t="shared" si="33"/>
        <v>7.1899999999999995</v>
      </c>
      <c r="P106" s="118">
        <f t="shared" si="33"/>
        <v>3.29</v>
      </c>
      <c r="Q106" s="149">
        <f t="shared" si="24"/>
        <v>6.3800031325233611E-2</v>
      </c>
      <c r="R106" s="150">
        <f t="shared" si="25"/>
        <v>6.4565422903465636E-8</v>
      </c>
      <c r="S106" s="151">
        <f t="shared" si="26"/>
        <v>5.3265132177990339E-8</v>
      </c>
      <c r="T106" s="150">
        <f t="shared" si="27"/>
        <v>2.8371743059387819E-15</v>
      </c>
      <c r="U106" s="131">
        <v>298</v>
      </c>
      <c r="V106" s="118">
        <f t="shared" si="28"/>
        <v>285.14999999999998</v>
      </c>
      <c r="W106" s="152">
        <f t="shared" si="29"/>
        <v>0.7600391645984067</v>
      </c>
      <c r="X106" s="153">
        <f t="shared" si="30"/>
        <v>5.7549183274731828</v>
      </c>
      <c r="Y106" s="154">
        <f t="shared" si="20"/>
        <v>-1.8429478444160651E-7</v>
      </c>
      <c r="Z106" s="155">
        <f t="shared" si="21"/>
        <v>-1.8383148690500406E-7</v>
      </c>
      <c r="AA106" s="155">
        <f t="shared" si="22"/>
        <v>-1.8383265158586067E-7</v>
      </c>
      <c r="AB106" s="156">
        <f t="shared" si="23"/>
        <v>-1.8337051287434665E-7</v>
      </c>
      <c r="AC106" s="157">
        <f t="shared" si="32"/>
        <v>3.6655243001561624E-4</v>
      </c>
      <c r="AD106" s="132"/>
      <c r="AE106" s="158">
        <f t="shared" si="31"/>
        <v>3.6655243001561626</v>
      </c>
      <c r="AF106" s="158"/>
      <c r="AG106" s="159"/>
      <c r="AH106" s="133">
        <v>1000</v>
      </c>
    </row>
    <row r="107" spans="1:40">
      <c r="F107" s="147">
        <v>0.57837962962962963</v>
      </c>
      <c r="G107" s="133">
        <v>1010</v>
      </c>
      <c r="H107" s="148">
        <v>12.15</v>
      </c>
      <c r="I107" s="148">
        <v>7.11</v>
      </c>
      <c r="J107" s="148">
        <v>3.26</v>
      </c>
      <c r="K107" s="148">
        <v>12.15</v>
      </c>
      <c r="L107" s="148">
        <f t="shared" si="19"/>
        <v>7.25</v>
      </c>
      <c r="M107" s="148">
        <v>3.26</v>
      </c>
      <c r="N107" s="118">
        <f t="shared" si="33"/>
        <v>12.15</v>
      </c>
      <c r="O107" s="118">
        <f t="shared" si="33"/>
        <v>7.18</v>
      </c>
      <c r="P107" s="118">
        <f t="shared" si="33"/>
        <v>3.26</v>
      </c>
      <c r="Q107" s="149">
        <f t="shared" si="24"/>
        <v>6.3218268121660051E-2</v>
      </c>
      <c r="R107" s="150">
        <f t="shared" si="25"/>
        <v>6.606934480075943E-8</v>
      </c>
      <c r="S107" s="151">
        <f t="shared" si="26"/>
        <v>5.205266974346341E-8</v>
      </c>
      <c r="T107" s="150">
        <f t="shared" si="27"/>
        <v>2.7094804274220711E-15</v>
      </c>
      <c r="U107" s="131">
        <v>298</v>
      </c>
      <c r="V107" s="118">
        <f t="shared" si="28"/>
        <v>285.14999999999998</v>
      </c>
      <c r="W107" s="152">
        <f t="shared" si="29"/>
        <v>0.7600391645984067</v>
      </c>
      <c r="X107" s="153">
        <f t="shared" si="30"/>
        <v>5.7549183274731828</v>
      </c>
      <c r="Y107" s="154">
        <f t="shared" si="20"/>
        <v>-1.7352066621197255E-7</v>
      </c>
      <c r="Z107" s="155">
        <f t="shared" si="21"/>
        <v>-1.7310788506377446E-7</v>
      </c>
      <c r="AA107" s="155">
        <f t="shared" si="22"/>
        <v>-1.7310886701180418E-7</v>
      </c>
      <c r="AB107" s="156">
        <f t="shared" si="23"/>
        <v>-1.7269706313980458E-7</v>
      </c>
      <c r="AC107" s="157">
        <f t="shared" si="32"/>
        <v>3.6471410739178679E-4</v>
      </c>
      <c r="AD107" s="132"/>
      <c r="AE107" s="158">
        <f t="shared" si="31"/>
        <v>3.6471410739178678</v>
      </c>
      <c r="AF107" s="158"/>
      <c r="AG107" s="159"/>
      <c r="AH107" s="133">
        <v>1010</v>
      </c>
    </row>
    <row r="108" spans="1:40">
      <c r="F108" s="147">
        <v>0.57849537037037035</v>
      </c>
      <c r="G108" s="133">
        <v>1020</v>
      </c>
      <c r="H108" s="148">
        <v>12.15</v>
      </c>
      <c r="I108" s="148">
        <v>7.11</v>
      </c>
      <c r="J108" s="148">
        <v>3.24</v>
      </c>
      <c r="K108" s="148">
        <v>12.15</v>
      </c>
      <c r="L108" s="148">
        <f t="shared" si="19"/>
        <v>7.25</v>
      </c>
      <c r="M108" s="148">
        <v>3.24</v>
      </c>
      <c r="N108" s="118">
        <f t="shared" si="33"/>
        <v>12.15</v>
      </c>
      <c r="O108" s="118">
        <f t="shared" si="33"/>
        <v>7.18</v>
      </c>
      <c r="P108" s="118">
        <f t="shared" si="33"/>
        <v>3.24</v>
      </c>
      <c r="Q108" s="149">
        <f t="shared" si="24"/>
        <v>6.2830425985944363E-2</v>
      </c>
      <c r="R108" s="150">
        <f t="shared" si="25"/>
        <v>6.606934480075943E-8</v>
      </c>
      <c r="S108" s="151">
        <f t="shared" si="26"/>
        <v>5.205266974346341E-8</v>
      </c>
      <c r="T108" s="150">
        <f t="shared" si="27"/>
        <v>2.7094804274220711E-15</v>
      </c>
      <c r="U108" s="131">
        <v>298</v>
      </c>
      <c r="V108" s="118">
        <f t="shared" si="28"/>
        <v>285.14999999999998</v>
      </c>
      <c r="W108" s="152">
        <f t="shared" si="29"/>
        <v>0.7600391645984067</v>
      </c>
      <c r="X108" s="153">
        <f t="shared" si="30"/>
        <v>5.7549183274731828</v>
      </c>
      <c r="Y108" s="154">
        <f t="shared" si="20"/>
        <v>-1.7163757350630291E-7</v>
      </c>
      <c r="Z108" s="155">
        <f t="shared" si="21"/>
        <v>-1.7123177688699275E-7</v>
      </c>
      <c r="AA108" s="155">
        <f t="shared" si="22"/>
        <v>-1.7123273629752782E-7</v>
      </c>
      <c r="AB108" s="156">
        <f t="shared" si="23"/>
        <v>-1.7082789455215223E-7</v>
      </c>
      <c r="AC108" s="157">
        <f t="shared" si="32"/>
        <v>3.6298302200261527E-4</v>
      </c>
      <c r="AD108" s="132"/>
      <c r="AE108" s="158">
        <f t="shared" si="31"/>
        <v>3.6298302200261525</v>
      </c>
      <c r="AF108" s="158"/>
      <c r="AG108" s="159"/>
      <c r="AH108" s="133">
        <v>1020</v>
      </c>
    </row>
    <row r="109" spans="1:40">
      <c r="F109" s="147">
        <v>0.57861111111111108</v>
      </c>
      <c r="G109" s="133">
        <v>1030</v>
      </c>
      <c r="H109" s="148">
        <v>12.14</v>
      </c>
      <c r="I109" s="148">
        <v>7.11</v>
      </c>
      <c r="J109" s="148">
        <v>3.22</v>
      </c>
      <c r="K109" s="148">
        <v>12.14</v>
      </c>
      <c r="L109" s="148">
        <f t="shared" si="19"/>
        <v>7.25</v>
      </c>
      <c r="M109" s="148">
        <v>3.22</v>
      </c>
      <c r="N109" s="118">
        <f t="shared" si="33"/>
        <v>12.14</v>
      </c>
      <c r="O109" s="118">
        <f t="shared" si="33"/>
        <v>7.18</v>
      </c>
      <c r="P109" s="118">
        <f t="shared" si="33"/>
        <v>3.22</v>
      </c>
      <c r="Q109" s="149">
        <f t="shared" si="24"/>
        <v>6.2432379915869765E-2</v>
      </c>
      <c r="R109" s="150">
        <f t="shared" si="25"/>
        <v>6.606934480075943E-8</v>
      </c>
      <c r="S109" s="151">
        <f t="shared" si="26"/>
        <v>5.2009431942701005E-8</v>
      </c>
      <c r="T109" s="150">
        <f t="shared" si="27"/>
        <v>2.7049810110024476E-15</v>
      </c>
      <c r="U109" s="131">
        <v>298</v>
      </c>
      <c r="V109" s="118">
        <f t="shared" si="28"/>
        <v>285.14</v>
      </c>
      <c r="W109" s="152">
        <f t="shared" si="29"/>
        <v>0.76065731045576213</v>
      </c>
      <c r="X109" s="153">
        <f t="shared" si="30"/>
        <v>5.7631153273007953</v>
      </c>
      <c r="Y109" s="154">
        <f t="shared" si="20"/>
        <v>-1.6922274482790081E-7</v>
      </c>
      <c r="Z109" s="155">
        <f t="shared" si="21"/>
        <v>-1.6882641684533968E-7</v>
      </c>
      <c r="AA109" s="155">
        <f t="shared" si="22"/>
        <v>-1.6882734506494706E-7</v>
      </c>
      <c r="AB109" s="156">
        <f t="shared" si="23"/>
        <v>-1.6843194095412147E-7</v>
      </c>
      <c r="AC109" s="157">
        <f t="shared" si="32"/>
        <v>3.6127069784523609E-4</v>
      </c>
      <c r="AD109" s="132"/>
      <c r="AE109" s="158">
        <f t="shared" si="31"/>
        <v>3.6127069784523611</v>
      </c>
      <c r="AF109" s="158"/>
      <c r="AG109" s="159"/>
      <c r="AH109" s="133">
        <v>1030</v>
      </c>
    </row>
    <row r="110" spans="1:40">
      <c r="F110" s="147">
        <v>0.5787268518518518</v>
      </c>
      <c r="G110" s="133">
        <v>1040</v>
      </c>
      <c r="H110" s="148">
        <v>12.11</v>
      </c>
      <c r="I110" s="148">
        <v>7.13</v>
      </c>
      <c r="J110" s="148">
        <v>3.36</v>
      </c>
      <c r="K110" s="148">
        <v>12.11</v>
      </c>
      <c r="L110" s="148">
        <f t="shared" si="19"/>
        <v>7.27</v>
      </c>
      <c r="M110" s="148">
        <v>3.36</v>
      </c>
      <c r="N110" s="118">
        <f t="shared" si="33"/>
        <v>12.11</v>
      </c>
      <c r="O110" s="118">
        <f t="shared" si="33"/>
        <v>7.1999999999999993</v>
      </c>
      <c r="P110" s="118">
        <f t="shared" si="33"/>
        <v>3.36</v>
      </c>
      <c r="Q110" s="149">
        <f t="shared" si="24"/>
        <v>6.5114909334744411E-2</v>
      </c>
      <c r="R110" s="150">
        <f t="shared" si="25"/>
        <v>6.3095734448019402E-8</v>
      </c>
      <c r="S110" s="151">
        <f t="shared" si="26"/>
        <v>5.4324959873629949E-8</v>
      </c>
      <c r="T110" s="150">
        <f t="shared" si="27"/>
        <v>2.9512012652715039E-15</v>
      </c>
      <c r="U110" s="131">
        <v>298</v>
      </c>
      <c r="V110" s="118">
        <f t="shared" si="28"/>
        <v>285.11</v>
      </c>
      <c r="W110" s="152">
        <f t="shared" si="29"/>
        <v>0.76251200819935405</v>
      </c>
      <c r="X110" s="153">
        <f t="shared" si="30"/>
        <v>5.7877799128193939</v>
      </c>
      <c r="Y110" s="154">
        <f t="shared" si="20"/>
        <v>-1.9084242074483244E-7</v>
      </c>
      <c r="Z110" s="155">
        <f t="shared" si="21"/>
        <v>-1.9033598846712943E-7</v>
      </c>
      <c r="AA110" s="155">
        <f t="shared" si="22"/>
        <v>-1.9033733236986814E-7</v>
      </c>
      <c r="AB110" s="156">
        <f t="shared" si="23"/>
        <v>-1.8983223686236245E-7</v>
      </c>
      <c r="AC110" s="157">
        <f t="shared" si="32"/>
        <v>3.5958242749589844E-4</v>
      </c>
      <c r="AD110" s="132"/>
      <c r="AE110" s="158">
        <f t="shared" si="31"/>
        <v>3.5958242749589844</v>
      </c>
      <c r="AF110" s="158"/>
      <c r="AG110" s="159"/>
      <c r="AH110" s="133">
        <v>1040</v>
      </c>
    </row>
    <row r="111" spans="1:40">
      <c r="F111" s="147">
        <v>0.57884259259259263</v>
      </c>
      <c r="G111" s="133">
        <v>1050</v>
      </c>
      <c r="H111" s="148">
        <v>12.09</v>
      </c>
      <c r="I111" s="148">
        <v>7.15</v>
      </c>
      <c r="J111" s="148">
        <v>3.46</v>
      </c>
      <c r="K111" s="148">
        <v>12.09</v>
      </c>
      <c r="L111" s="148">
        <f t="shared" si="19"/>
        <v>7.29</v>
      </c>
      <c r="M111" s="148">
        <v>3.46</v>
      </c>
      <c r="N111" s="118">
        <f t="shared" si="33"/>
        <v>12.09</v>
      </c>
      <c r="O111" s="118">
        <f t="shared" si="33"/>
        <v>7.2200000000000006</v>
      </c>
      <c r="P111" s="118">
        <f t="shared" si="33"/>
        <v>3.46</v>
      </c>
      <c r="Q111" s="149">
        <f t="shared" si="24"/>
        <v>6.7030956330793465E-2</v>
      </c>
      <c r="R111" s="150">
        <f t="shared" si="25"/>
        <v>6.0255958607435649E-8</v>
      </c>
      <c r="S111" s="151">
        <f t="shared" si="26"/>
        <v>5.6790751647731639E-8</v>
      </c>
      <c r="T111" s="150">
        <f t="shared" si="27"/>
        <v>3.2251894727143339E-15</v>
      </c>
      <c r="U111" s="131">
        <v>298</v>
      </c>
      <c r="V111" s="118">
        <f t="shared" si="28"/>
        <v>285.08999999999997</v>
      </c>
      <c r="W111" s="152">
        <f t="shared" si="29"/>
        <v>0.7637486902169861</v>
      </c>
      <c r="X111" s="153">
        <f t="shared" si="30"/>
        <v>5.8042844834466472</v>
      </c>
      <c r="Y111" s="154">
        <f t="shared" si="20"/>
        <v>-2.1295344449562276E-7</v>
      </c>
      <c r="Z111" s="155">
        <f t="shared" si="21"/>
        <v>-2.1231950789206582E-7</v>
      </c>
      <c r="AA111" s="155">
        <f t="shared" si="22"/>
        <v>-2.1232139504452907E-7</v>
      </c>
      <c r="AB111" s="156">
        <f t="shared" si="23"/>
        <v>-2.1168933435778683E-7</v>
      </c>
      <c r="AC111" s="157">
        <f t="shared" si="32"/>
        <v>3.5767905866376315E-4</v>
      </c>
      <c r="AD111" s="132"/>
      <c r="AE111" s="158">
        <f t="shared" si="31"/>
        <v>3.5767905866376317</v>
      </c>
      <c r="AF111" s="158"/>
      <c r="AG111" s="159"/>
      <c r="AH111" s="133">
        <v>1050</v>
      </c>
    </row>
    <row r="112" spans="1:40">
      <c r="F112" s="147">
        <v>0.57895833333333335</v>
      </c>
      <c r="G112" s="133">
        <v>1060</v>
      </c>
      <c r="H112" s="148">
        <v>12.09</v>
      </c>
      <c r="I112" s="148">
        <v>7.15</v>
      </c>
      <c r="J112" s="148">
        <v>3.51</v>
      </c>
      <c r="K112" s="148">
        <v>12.09</v>
      </c>
      <c r="L112" s="148">
        <f t="shared" si="19"/>
        <v>7.29</v>
      </c>
      <c r="M112" s="148">
        <v>3.51</v>
      </c>
      <c r="N112" s="118">
        <f t="shared" si="33"/>
        <v>12.09</v>
      </c>
      <c r="O112" s="118">
        <f t="shared" si="33"/>
        <v>7.2200000000000006</v>
      </c>
      <c r="P112" s="118">
        <f t="shared" si="33"/>
        <v>3.51</v>
      </c>
      <c r="Q112" s="149">
        <f t="shared" si="24"/>
        <v>6.799961176909973E-2</v>
      </c>
      <c r="R112" s="150">
        <f t="shared" si="25"/>
        <v>6.0255958607435649E-8</v>
      </c>
      <c r="S112" s="151">
        <f t="shared" si="26"/>
        <v>5.6790751647731639E-8</v>
      </c>
      <c r="T112" s="150">
        <f t="shared" si="27"/>
        <v>3.2251894727143339E-15</v>
      </c>
      <c r="U112" s="131">
        <v>298</v>
      </c>
      <c r="V112" s="118">
        <f t="shared" si="28"/>
        <v>285.08999999999997</v>
      </c>
      <c r="W112" s="152">
        <f t="shared" si="29"/>
        <v>0.7637486902169861</v>
      </c>
      <c r="X112" s="153">
        <f t="shared" si="30"/>
        <v>5.8042844834466472</v>
      </c>
      <c r="Y112" s="154">
        <f t="shared" si="20"/>
        <v>-2.147484325955704E-7</v>
      </c>
      <c r="Z112" s="155">
        <f t="shared" si="21"/>
        <v>-2.1409991437867666E-7</v>
      </c>
      <c r="AA112" s="155">
        <f t="shared" si="22"/>
        <v>-2.1410187283710432E-7</v>
      </c>
      <c r="AB112" s="156">
        <f t="shared" si="23"/>
        <v>-2.1345530124995154E-7</v>
      </c>
      <c r="AC112" s="157">
        <f t="shared" si="32"/>
        <v>3.5555585102255215E-4</v>
      </c>
      <c r="AD112" s="132"/>
      <c r="AE112" s="158">
        <f t="shared" si="31"/>
        <v>3.5555585102255214</v>
      </c>
      <c r="AF112" s="158"/>
      <c r="AG112" s="159"/>
      <c r="AH112" s="133">
        <v>1060</v>
      </c>
    </row>
    <row r="113" spans="1:40">
      <c r="F113" s="147">
        <v>0.57907407407407407</v>
      </c>
      <c r="G113" s="133">
        <v>1070</v>
      </c>
      <c r="H113" s="148">
        <v>12.09</v>
      </c>
      <c r="I113" s="148">
        <v>7.15</v>
      </c>
      <c r="J113" s="148">
        <v>3.5</v>
      </c>
      <c r="K113" s="148">
        <v>12.09</v>
      </c>
      <c r="L113" s="148">
        <f t="shared" si="19"/>
        <v>7.29</v>
      </c>
      <c r="M113" s="148">
        <v>3.5</v>
      </c>
      <c r="N113" s="118">
        <f t="shared" si="33"/>
        <v>12.09</v>
      </c>
      <c r="O113" s="118">
        <f t="shared" si="33"/>
        <v>7.2200000000000006</v>
      </c>
      <c r="P113" s="118">
        <f t="shared" si="33"/>
        <v>3.5</v>
      </c>
      <c r="Q113" s="149">
        <f t="shared" si="24"/>
        <v>6.7805880681438488E-2</v>
      </c>
      <c r="R113" s="150">
        <f t="shared" si="25"/>
        <v>6.0255958607435649E-8</v>
      </c>
      <c r="S113" s="151">
        <f t="shared" si="26"/>
        <v>5.6790751647731639E-8</v>
      </c>
      <c r="T113" s="150">
        <f t="shared" si="27"/>
        <v>3.2251894727143339E-15</v>
      </c>
      <c r="U113" s="131">
        <v>298</v>
      </c>
      <c r="V113" s="118">
        <f t="shared" si="28"/>
        <v>285.08999999999997</v>
      </c>
      <c r="W113" s="152">
        <f t="shared" si="29"/>
        <v>0.7637486902169861</v>
      </c>
      <c r="X113" s="153">
        <f t="shared" si="30"/>
        <v>5.8042844834466472</v>
      </c>
      <c r="Y113" s="154">
        <f t="shared" si="20"/>
        <v>-2.1284717043209118E-7</v>
      </c>
      <c r="Z113" s="155">
        <f t="shared" si="21"/>
        <v>-2.1220622510408265E-7</v>
      </c>
      <c r="AA113" s="155">
        <f t="shared" si="22"/>
        <v>-2.1220815517866463E-7</v>
      </c>
      <c r="AB113" s="156">
        <f t="shared" si="23"/>
        <v>-2.1156912830119538E-7</v>
      </c>
      <c r="AC113" s="157">
        <f t="shared" si="32"/>
        <v>3.5341483884209033E-4</v>
      </c>
      <c r="AD113" s="132"/>
      <c r="AE113" s="158">
        <f t="shared" si="31"/>
        <v>3.5341483884209031</v>
      </c>
      <c r="AF113" s="158"/>
      <c r="AG113" s="159"/>
      <c r="AH113" s="133">
        <v>1070</v>
      </c>
    </row>
    <row r="114" spans="1:40" s="77" customFormat="1">
      <c r="A114" s="134"/>
      <c r="B114" s="134"/>
      <c r="C114" s="134"/>
      <c r="D114" s="134"/>
      <c r="E114" s="134"/>
      <c r="F114" s="136">
        <v>0.5791898148148148</v>
      </c>
      <c r="G114" s="137">
        <v>1080</v>
      </c>
      <c r="H114" s="138">
        <v>12.08</v>
      </c>
      <c r="I114" s="138">
        <v>7.14</v>
      </c>
      <c r="J114" s="138">
        <v>3.44</v>
      </c>
      <c r="K114" s="138">
        <v>12.08</v>
      </c>
      <c r="L114" s="138">
        <f t="shared" si="19"/>
        <v>7.2799999999999994</v>
      </c>
      <c r="M114" s="138">
        <v>3.44</v>
      </c>
      <c r="N114" s="139">
        <f t="shared" si="33"/>
        <v>12.08</v>
      </c>
      <c r="O114" s="139">
        <f t="shared" si="33"/>
        <v>7.2099999999999991</v>
      </c>
      <c r="P114" s="139">
        <f t="shared" si="33"/>
        <v>3.44</v>
      </c>
      <c r="Q114" s="140">
        <f t="shared" si="24"/>
        <v>6.6632614404820822E-2</v>
      </c>
      <c r="R114" s="141">
        <f t="shared" si="25"/>
        <v>6.1659500186148299E-8</v>
      </c>
      <c r="S114" s="142">
        <f t="shared" si="26"/>
        <v>5.5451936605124776E-8</v>
      </c>
      <c r="T114" s="141">
        <f t="shared" si="27"/>
        <v>3.0749172732587773E-15</v>
      </c>
      <c r="U114" s="143">
        <v>298</v>
      </c>
      <c r="V114" s="139">
        <f t="shared" si="28"/>
        <v>285.08</v>
      </c>
      <c r="W114" s="144">
        <f t="shared" si="29"/>
        <v>0.76436709629606092</v>
      </c>
      <c r="X114" s="145">
        <f t="shared" si="30"/>
        <v>5.8125552805845686</v>
      </c>
      <c r="Y114" s="146">
        <f t="shared" si="20"/>
        <v>-1.9793910112144624E-7</v>
      </c>
      <c r="Z114" s="146">
        <f t="shared" si="21"/>
        <v>-1.9738144819208785E-7</v>
      </c>
      <c r="AA114" s="146">
        <f t="shared" si="22"/>
        <v>-1.9738301926514956E-7</v>
      </c>
      <c r="AB114" s="146">
        <f t="shared" si="23"/>
        <v>-1.9682692855649884E-7</v>
      </c>
      <c r="AC114" s="146">
        <f t="shared" si="32"/>
        <v>3.5129276374325902E-4</v>
      </c>
      <c r="AD114" s="146">
        <v>3.3300000000000002E-4</v>
      </c>
      <c r="AE114" s="146">
        <f t="shared" si="31"/>
        <v>3.5129276374325902</v>
      </c>
      <c r="AF114" s="146">
        <f>AD114*10000</f>
        <v>3.33</v>
      </c>
      <c r="AG114" s="146">
        <f>(AE114-AF114)*(AE114-AF114)</f>
        <v>3.3462520536669142E-2</v>
      </c>
      <c r="AH114" s="137">
        <v>1080</v>
      </c>
      <c r="AI114" s="134"/>
      <c r="AJ114" s="134"/>
      <c r="AK114" s="134"/>
      <c r="AL114" s="134"/>
      <c r="AM114" s="134"/>
      <c r="AN114" s="134"/>
    </row>
    <row r="115" spans="1:40">
      <c r="F115" s="147">
        <v>0.57930555555555552</v>
      </c>
      <c r="G115" s="133">
        <v>1090</v>
      </c>
      <c r="H115" s="148">
        <v>12.09</v>
      </c>
      <c r="I115" s="148">
        <v>7.14</v>
      </c>
      <c r="J115" s="148">
        <v>3.39</v>
      </c>
      <c r="K115" s="148">
        <v>12.09</v>
      </c>
      <c r="L115" s="148">
        <f t="shared" si="19"/>
        <v>7.2799999999999994</v>
      </c>
      <c r="M115" s="148">
        <v>3.39</v>
      </c>
      <c r="N115" s="118">
        <f t="shared" si="33"/>
        <v>12.09</v>
      </c>
      <c r="O115" s="118">
        <f t="shared" si="33"/>
        <v>7.2099999999999991</v>
      </c>
      <c r="P115" s="118">
        <f t="shared" si="33"/>
        <v>3.39</v>
      </c>
      <c r="Q115" s="149">
        <f t="shared" si="24"/>
        <v>6.5674838717164702E-2</v>
      </c>
      <c r="R115" s="150">
        <f t="shared" si="25"/>
        <v>6.1659500186148299E-8</v>
      </c>
      <c r="S115" s="151">
        <f t="shared" si="26"/>
        <v>5.5498036316220702E-8</v>
      </c>
      <c r="T115" s="150">
        <f t="shared" si="27"/>
        <v>3.080032034956552E-15</v>
      </c>
      <c r="U115" s="131">
        <v>298</v>
      </c>
      <c r="V115" s="118">
        <f t="shared" si="28"/>
        <v>285.08999999999997</v>
      </c>
      <c r="W115" s="152">
        <f t="shared" si="29"/>
        <v>0.7637486902169861</v>
      </c>
      <c r="X115" s="153">
        <f t="shared" si="30"/>
        <v>5.8042844834466472</v>
      </c>
      <c r="Y115" s="154">
        <f t="shared" si="20"/>
        <v>-1.9459733430834961E-7</v>
      </c>
      <c r="Z115" s="155">
        <f t="shared" si="21"/>
        <v>-1.940553064032816E-7</v>
      </c>
      <c r="AA115" s="155">
        <f t="shared" si="22"/>
        <v>-1.9405681615803197E-7</v>
      </c>
      <c r="AB115" s="156">
        <f t="shared" si="23"/>
        <v>-1.935162895972269E-7</v>
      </c>
      <c r="AC115" s="157">
        <f t="shared" si="32"/>
        <v>3.4931893880227164E-4</v>
      </c>
      <c r="AD115" s="132"/>
      <c r="AE115" s="158">
        <f t="shared" si="31"/>
        <v>3.4931893880227163</v>
      </c>
      <c r="AF115" s="158"/>
      <c r="AG115" s="159"/>
      <c r="AH115" s="133">
        <v>1090</v>
      </c>
    </row>
    <row r="116" spans="1:40">
      <c r="F116" s="147">
        <v>0.57942129629629624</v>
      </c>
      <c r="G116" s="133">
        <v>1100</v>
      </c>
      <c r="H116" s="148">
        <v>12.09</v>
      </c>
      <c r="I116" s="148">
        <v>7.14</v>
      </c>
      <c r="J116" s="148">
        <v>3.39</v>
      </c>
      <c r="K116" s="148">
        <v>12.09</v>
      </c>
      <c r="L116" s="148">
        <f t="shared" si="19"/>
        <v>7.2799999999999994</v>
      </c>
      <c r="M116" s="148">
        <v>3.39</v>
      </c>
      <c r="N116" s="118">
        <f t="shared" si="33"/>
        <v>12.09</v>
      </c>
      <c r="O116" s="118">
        <f t="shared" si="33"/>
        <v>7.2099999999999991</v>
      </c>
      <c r="P116" s="118">
        <f t="shared" si="33"/>
        <v>3.39</v>
      </c>
      <c r="Q116" s="149">
        <f t="shared" si="24"/>
        <v>6.5674838717164702E-2</v>
      </c>
      <c r="R116" s="150">
        <f t="shared" si="25"/>
        <v>6.1659500186148299E-8</v>
      </c>
      <c r="S116" s="151">
        <f t="shared" si="26"/>
        <v>5.5498036316220702E-8</v>
      </c>
      <c r="T116" s="150">
        <f t="shared" si="27"/>
        <v>3.080032034956552E-15</v>
      </c>
      <c r="U116" s="131">
        <v>298</v>
      </c>
      <c r="V116" s="118">
        <f t="shared" si="28"/>
        <v>285.08999999999997</v>
      </c>
      <c r="W116" s="152">
        <f t="shared" si="29"/>
        <v>0.7637486902169861</v>
      </c>
      <c r="X116" s="153">
        <f t="shared" si="30"/>
        <v>5.8042844834466472</v>
      </c>
      <c r="Y116" s="154">
        <f t="shared" si="20"/>
        <v>-1.9351629240853148E-7</v>
      </c>
      <c r="Z116" s="155">
        <f t="shared" si="21"/>
        <v>-1.9297727561807268E-7</v>
      </c>
      <c r="AA116" s="155">
        <f t="shared" si="22"/>
        <v>-1.9297877698571869E-7</v>
      </c>
      <c r="AB116" s="156">
        <f t="shared" si="23"/>
        <v>-1.9244125319914117E-7</v>
      </c>
      <c r="AC116" s="157">
        <f t="shared" si="32"/>
        <v>3.4737837568722462E-4</v>
      </c>
      <c r="AD116" s="132"/>
      <c r="AE116" s="158">
        <f t="shared" si="31"/>
        <v>3.4737837568722463</v>
      </c>
      <c r="AF116" s="158"/>
      <c r="AG116" s="159"/>
      <c r="AH116" s="133">
        <v>1100</v>
      </c>
    </row>
    <row r="117" spans="1:40">
      <c r="F117" s="147">
        <v>0.57953703703703707</v>
      </c>
      <c r="G117" s="133">
        <v>1110</v>
      </c>
      <c r="H117" s="148">
        <v>12.09</v>
      </c>
      <c r="I117" s="148">
        <v>7.13</v>
      </c>
      <c r="J117" s="148">
        <v>3.38</v>
      </c>
      <c r="K117" s="148">
        <v>12.09</v>
      </c>
      <c r="L117" s="148">
        <f t="shared" si="19"/>
        <v>7.27</v>
      </c>
      <c r="M117" s="148">
        <v>3.38</v>
      </c>
      <c r="N117" s="118">
        <f t="shared" si="33"/>
        <v>12.09</v>
      </c>
      <c r="O117" s="118">
        <f t="shared" si="33"/>
        <v>7.1999999999999993</v>
      </c>
      <c r="P117" s="118">
        <f t="shared" si="33"/>
        <v>3.38</v>
      </c>
      <c r="Q117" s="149">
        <f t="shared" si="24"/>
        <v>6.5481107629503446E-2</v>
      </c>
      <c r="R117" s="150">
        <f t="shared" si="25"/>
        <v>6.3095734448019402E-8</v>
      </c>
      <c r="S117" s="151">
        <f t="shared" si="26"/>
        <v>5.4234746778168183E-8</v>
      </c>
      <c r="T117" s="150">
        <f t="shared" si="27"/>
        <v>2.9414077580920241E-15</v>
      </c>
      <c r="U117" s="131">
        <v>298</v>
      </c>
      <c r="V117" s="118">
        <f t="shared" si="28"/>
        <v>285.08999999999997</v>
      </c>
      <c r="W117" s="152">
        <f t="shared" si="29"/>
        <v>0.7637486902169861</v>
      </c>
      <c r="X117" s="153">
        <f t="shared" si="30"/>
        <v>5.8042844834466472</v>
      </c>
      <c r="Y117" s="154">
        <f t="shared" si="20"/>
        <v>-1.8323784890638165E-7</v>
      </c>
      <c r="Z117" s="155">
        <f t="shared" si="21"/>
        <v>-1.8275187052988166E-7</v>
      </c>
      <c r="AA117" s="155">
        <f t="shared" si="22"/>
        <v>-1.8275315942834794E-7</v>
      </c>
      <c r="AB117" s="156">
        <f t="shared" si="23"/>
        <v>-1.8226846311355219E-7</v>
      </c>
      <c r="AC117" s="157">
        <f t="shared" si="32"/>
        <v>3.4544859293586587E-4</v>
      </c>
      <c r="AD117" s="132"/>
      <c r="AE117" s="158">
        <f t="shared" si="31"/>
        <v>3.4544859293586585</v>
      </c>
      <c r="AF117" s="158"/>
      <c r="AG117" s="159"/>
      <c r="AH117" s="133">
        <v>1110</v>
      </c>
    </row>
    <row r="118" spans="1:40">
      <c r="C118" s="117">
        <f>25*60</f>
        <v>1500</v>
      </c>
      <c r="F118" s="147">
        <v>0.57965277777777779</v>
      </c>
      <c r="G118" s="133">
        <v>1120</v>
      </c>
      <c r="H118" s="148">
        <v>12.09</v>
      </c>
      <c r="I118" s="148">
        <v>7.13</v>
      </c>
      <c r="J118" s="148">
        <v>3.35</v>
      </c>
      <c r="K118" s="148">
        <v>12.09</v>
      </c>
      <c r="L118" s="148">
        <f t="shared" si="19"/>
        <v>7.27</v>
      </c>
      <c r="M118" s="148">
        <v>3.35</v>
      </c>
      <c r="N118" s="118">
        <f t="shared" si="33"/>
        <v>12.09</v>
      </c>
      <c r="O118" s="118">
        <f t="shared" si="33"/>
        <v>7.1999999999999993</v>
      </c>
      <c r="P118" s="118">
        <f t="shared" si="33"/>
        <v>3.35</v>
      </c>
      <c r="Q118" s="149">
        <f t="shared" si="24"/>
        <v>6.4899914366519693E-2</v>
      </c>
      <c r="R118" s="150">
        <f t="shared" si="25"/>
        <v>6.3095734448019402E-8</v>
      </c>
      <c r="S118" s="151">
        <f t="shared" si="26"/>
        <v>5.4234746778168183E-8</v>
      </c>
      <c r="T118" s="150">
        <f t="shared" si="27"/>
        <v>2.9414077580920241E-15</v>
      </c>
      <c r="U118" s="131">
        <v>298</v>
      </c>
      <c r="V118" s="118">
        <f t="shared" si="28"/>
        <v>285.08999999999997</v>
      </c>
      <c r="W118" s="152">
        <f t="shared" si="29"/>
        <v>0.7637486902169861</v>
      </c>
      <c r="X118" s="153">
        <f t="shared" si="30"/>
        <v>5.8042844834466472</v>
      </c>
      <c r="Y118" s="154">
        <f t="shared" si="20"/>
        <v>-1.8065069795415144E-7</v>
      </c>
      <c r="Z118" s="155">
        <f t="shared" si="21"/>
        <v>-1.8017583366418634E-7</v>
      </c>
      <c r="AA118" s="155">
        <f t="shared" si="22"/>
        <v>-1.8017708190787672E-7</v>
      </c>
      <c r="AB118" s="156">
        <f t="shared" si="23"/>
        <v>-1.7970345929925423E-7</v>
      </c>
      <c r="AC118" s="157">
        <f t="shared" si="32"/>
        <v>3.4362106564930523E-4</v>
      </c>
      <c r="AD118" s="132"/>
      <c r="AE118" s="158">
        <f t="shared" si="31"/>
        <v>3.4362106564930524</v>
      </c>
      <c r="AF118" s="158"/>
      <c r="AG118" s="159"/>
      <c r="AH118" s="133">
        <v>1120</v>
      </c>
    </row>
    <row r="119" spans="1:40">
      <c r="F119" s="147">
        <v>0.57976851851851852</v>
      </c>
      <c r="G119" s="133">
        <v>1130</v>
      </c>
      <c r="H119" s="148">
        <v>12.09</v>
      </c>
      <c r="I119" s="148">
        <v>7.13</v>
      </c>
      <c r="J119" s="148">
        <v>3.32</v>
      </c>
      <c r="K119" s="148">
        <v>12.09</v>
      </c>
      <c r="L119" s="148">
        <f t="shared" si="19"/>
        <v>7.27</v>
      </c>
      <c r="M119" s="148">
        <v>3.32</v>
      </c>
      <c r="N119" s="118">
        <f t="shared" si="33"/>
        <v>12.09</v>
      </c>
      <c r="O119" s="118">
        <f t="shared" si="33"/>
        <v>7.1999999999999993</v>
      </c>
      <c r="P119" s="118">
        <f t="shared" si="33"/>
        <v>3.32</v>
      </c>
      <c r="Q119" s="149">
        <f t="shared" si="24"/>
        <v>6.4318721103535939E-2</v>
      </c>
      <c r="R119" s="150">
        <f t="shared" si="25"/>
        <v>6.3095734448019402E-8</v>
      </c>
      <c r="S119" s="151">
        <f t="shared" si="26"/>
        <v>5.4234746778168183E-8</v>
      </c>
      <c r="T119" s="150">
        <f t="shared" si="27"/>
        <v>2.9414077580920241E-15</v>
      </c>
      <c r="U119" s="131">
        <v>298</v>
      </c>
      <c r="V119" s="118">
        <f t="shared" si="28"/>
        <v>285.08999999999997</v>
      </c>
      <c r="W119" s="152">
        <f t="shared" si="29"/>
        <v>0.7637486902169861</v>
      </c>
      <c r="X119" s="153">
        <f t="shared" si="30"/>
        <v>5.8042844834466472</v>
      </c>
      <c r="Y119" s="154">
        <f t="shared" si="20"/>
        <v>-1.780941767626703E-7</v>
      </c>
      <c r="Z119" s="155">
        <f t="shared" si="21"/>
        <v>-1.7763022496285414E-7</v>
      </c>
      <c r="AA119" s="155">
        <f t="shared" si="22"/>
        <v>-1.7763143360019685E-7</v>
      </c>
      <c r="AB119" s="156">
        <f t="shared" si="23"/>
        <v>-1.7716868414049927E-7</v>
      </c>
      <c r="AC119" s="157">
        <f t="shared" si="32"/>
        <v>3.41819299001976E-4</v>
      </c>
      <c r="AD119" s="132"/>
      <c r="AE119" s="158">
        <f t="shared" si="31"/>
        <v>3.4181929900197598</v>
      </c>
      <c r="AF119" s="158"/>
      <c r="AG119" s="159"/>
      <c r="AH119" s="133">
        <v>1130</v>
      </c>
    </row>
    <row r="120" spans="1:40">
      <c r="F120" s="147">
        <v>0.57988425925925924</v>
      </c>
      <c r="G120" s="133">
        <v>1140</v>
      </c>
      <c r="H120" s="148">
        <v>12.09</v>
      </c>
      <c r="I120" s="148">
        <v>7.13</v>
      </c>
      <c r="J120" s="148">
        <v>3.29</v>
      </c>
      <c r="K120" s="148">
        <v>12.09</v>
      </c>
      <c r="L120" s="148">
        <f t="shared" si="19"/>
        <v>7.27</v>
      </c>
      <c r="M120" s="148">
        <v>3.29</v>
      </c>
      <c r="N120" s="118">
        <f t="shared" si="33"/>
        <v>12.09</v>
      </c>
      <c r="O120" s="118">
        <f t="shared" si="33"/>
        <v>7.1999999999999993</v>
      </c>
      <c r="P120" s="118">
        <f t="shared" si="33"/>
        <v>3.29</v>
      </c>
      <c r="Q120" s="149">
        <f t="shared" si="24"/>
        <v>6.3737527840552172E-2</v>
      </c>
      <c r="R120" s="150">
        <f t="shared" si="25"/>
        <v>6.3095734448019402E-8</v>
      </c>
      <c r="S120" s="151">
        <f t="shared" si="26"/>
        <v>5.4234746778168183E-8</v>
      </c>
      <c r="T120" s="150">
        <f t="shared" si="27"/>
        <v>2.9414077580920241E-15</v>
      </c>
      <c r="U120" s="131">
        <v>298</v>
      </c>
      <c r="V120" s="118">
        <f t="shared" si="28"/>
        <v>285.08999999999997</v>
      </c>
      <c r="W120" s="152">
        <f t="shared" si="29"/>
        <v>0.7637486902169861</v>
      </c>
      <c r="X120" s="153">
        <f t="shared" si="30"/>
        <v>5.8042844834466472</v>
      </c>
      <c r="Y120" s="154">
        <f t="shared" si="20"/>
        <v>-1.7556776438138221E-7</v>
      </c>
      <c r="Z120" s="155">
        <f t="shared" si="21"/>
        <v>-1.7511452698326326E-7</v>
      </c>
      <c r="AA120" s="155">
        <f t="shared" si="22"/>
        <v>-1.7511569703939389E-7</v>
      </c>
      <c r="AB120" s="156">
        <f t="shared" si="23"/>
        <v>-1.7466362365628284E-7</v>
      </c>
      <c r="AC120" s="157">
        <f t="shared" si="32"/>
        <v>3.4004298870526055E-4</v>
      </c>
      <c r="AD120" s="132"/>
      <c r="AE120" s="158">
        <f t="shared" si="31"/>
        <v>3.4004298870526055</v>
      </c>
      <c r="AF120" s="158"/>
      <c r="AG120" s="159"/>
      <c r="AH120" s="133">
        <v>1140</v>
      </c>
    </row>
    <row r="121" spans="1:40">
      <c r="F121" s="147">
        <v>0.57999999999999996</v>
      </c>
      <c r="G121" s="133">
        <v>1150</v>
      </c>
      <c r="H121" s="148">
        <v>12.09</v>
      </c>
      <c r="I121" s="148">
        <v>7.13</v>
      </c>
      <c r="J121" s="148">
        <v>3.27</v>
      </c>
      <c r="K121" s="148">
        <v>12.09</v>
      </c>
      <c r="L121" s="148">
        <f t="shared" si="19"/>
        <v>7.27</v>
      </c>
      <c r="M121" s="148">
        <v>3.27</v>
      </c>
      <c r="N121" s="118">
        <f t="shared" si="33"/>
        <v>12.09</v>
      </c>
      <c r="O121" s="118">
        <f t="shared" si="33"/>
        <v>7.1999999999999993</v>
      </c>
      <c r="P121" s="118">
        <f t="shared" si="33"/>
        <v>3.27</v>
      </c>
      <c r="Q121" s="149">
        <f t="shared" si="24"/>
        <v>6.3350065665229674E-2</v>
      </c>
      <c r="R121" s="150">
        <f t="shared" si="25"/>
        <v>6.3095734448019402E-8</v>
      </c>
      <c r="S121" s="151">
        <f t="shared" si="26"/>
        <v>5.4234746778168183E-8</v>
      </c>
      <c r="T121" s="150">
        <f t="shared" si="27"/>
        <v>2.9414077580920241E-15</v>
      </c>
      <c r="U121" s="131">
        <v>298</v>
      </c>
      <c r="V121" s="118">
        <f t="shared" si="28"/>
        <v>285.08999999999997</v>
      </c>
      <c r="W121" s="152">
        <f t="shared" si="29"/>
        <v>0.7637486902169861</v>
      </c>
      <c r="X121" s="153">
        <f t="shared" si="30"/>
        <v>5.8042844834466472</v>
      </c>
      <c r="Y121" s="154">
        <f t="shared" si="20"/>
        <v>-1.7360184071667711E-7</v>
      </c>
      <c r="Z121" s="155">
        <f t="shared" si="21"/>
        <v>-1.7315640284433316E-7</v>
      </c>
      <c r="AA121" s="155">
        <f t="shared" si="22"/>
        <v>-1.7315754577517595E-7</v>
      </c>
      <c r="AB121" s="156">
        <f t="shared" si="23"/>
        <v>-1.7271324496847569E-7</v>
      </c>
      <c r="AC121" s="157">
        <f t="shared" si="32"/>
        <v>3.3829183564512228E-4</v>
      </c>
      <c r="AD121" s="132"/>
      <c r="AE121" s="158">
        <f t="shared" si="31"/>
        <v>3.3829183564512229</v>
      </c>
      <c r="AF121" s="158"/>
      <c r="AG121" s="159"/>
      <c r="AH121" s="133">
        <v>1150</v>
      </c>
    </row>
    <row r="122" spans="1:40">
      <c r="F122" s="147">
        <v>0.58011574074074068</v>
      </c>
      <c r="G122" s="133">
        <v>1160</v>
      </c>
      <c r="H122" s="148">
        <v>12.07</v>
      </c>
      <c r="I122" s="148">
        <v>7.13</v>
      </c>
      <c r="J122" s="148">
        <v>3.28</v>
      </c>
      <c r="K122" s="148">
        <v>12.07</v>
      </c>
      <c r="L122" s="148">
        <f>I122+0.15</f>
        <v>7.28</v>
      </c>
      <c r="M122" s="148">
        <v>3.28</v>
      </c>
      <c r="N122" s="118">
        <f t="shared" si="33"/>
        <v>12.07</v>
      </c>
      <c r="O122" s="118">
        <f t="shared" si="33"/>
        <v>7.2050000000000001</v>
      </c>
      <c r="P122" s="118">
        <f t="shared" si="33"/>
        <v>3.28</v>
      </c>
      <c r="Q122" s="149">
        <f t="shared" si="24"/>
        <v>6.3523052707946212E-2</v>
      </c>
      <c r="R122" s="150">
        <f t="shared" si="25"/>
        <v>6.2373483548241788E-8</v>
      </c>
      <c r="S122" s="151">
        <f t="shared" si="26"/>
        <v>5.477164937826127E-8</v>
      </c>
      <c r="T122" s="150">
        <f t="shared" si="27"/>
        <v>2.999933575615188E-15</v>
      </c>
      <c r="U122" s="131">
        <v>298</v>
      </c>
      <c r="V122" s="118">
        <f t="shared" si="28"/>
        <v>285.07</v>
      </c>
      <c r="W122" s="152">
        <f t="shared" si="29"/>
        <v>0.76498554576139677</v>
      </c>
      <c r="X122" s="153">
        <f t="shared" si="30"/>
        <v>5.8208384446741492</v>
      </c>
      <c r="Y122" s="154">
        <f t="shared" si="20"/>
        <v>-1.7612844047941812E-7</v>
      </c>
      <c r="Z122" s="155">
        <f t="shared" si="21"/>
        <v>-1.7566758352654454E-7</v>
      </c>
      <c r="AA122" s="155">
        <f t="shared" si="22"/>
        <v>-1.7566878940295174E-7</v>
      </c>
      <c r="AB122" s="156">
        <f t="shared" si="23"/>
        <v>-1.7520913201590285E-7</v>
      </c>
      <c r="AC122" s="157">
        <f t="shared" si="32"/>
        <v>3.3656026400691536E-4</v>
      </c>
      <c r="AD122" s="132"/>
      <c r="AE122" s="158">
        <f t="shared" si="31"/>
        <v>3.3656026400691537</v>
      </c>
      <c r="AF122" s="158"/>
      <c r="AG122" s="159"/>
      <c r="AH122" s="133">
        <v>1160</v>
      </c>
    </row>
    <row r="123" spans="1:40">
      <c r="F123" s="147">
        <v>0.58023148148148151</v>
      </c>
      <c r="G123" s="133">
        <v>1170</v>
      </c>
      <c r="H123" s="148">
        <v>12.02</v>
      </c>
      <c r="I123" s="148">
        <v>7.16</v>
      </c>
      <c r="J123" s="148">
        <v>3.54</v>
      </c>
      <c r="K123" s="148">
        <v>12.02</v>
      </c>
      <c r="L123" s="148">
        <f>I123+0.15</f>
        <v>7.3100000000000005</v>
      </c>
      <c r="M123" s="148">
        <v>3.54</v>
      </c>
      <c r="N123" s="118">
        <f t="shared" si="33"/>
        <v>12.02</v>
      </c>
      <c r="O123" s="118">
        <f t="shared" si="33"/>
        <v>7.2350000000000003</v>
      </c>
      <c r="P123" s="118">
        <f t="shared" si="33"/>
        <v>3.54</v>
      </c>
      <c r="Q123" s="149">
        <f t="shared" si="24"/>
        <v>6.8502509566603809E-2</v>
      </c>
      <c r="R123" s="150">
        <f t="shared" si="25"/>
        <v>5.8210321777087027E-8</v>
      </c>
      <c r="S123" s="151">
        <f t="shared" si="26"/>
        <v>5.8445533295632464E-8</v>
      </c>
      <c r="T123" s="150">
        <f t="shared" si="27"/>
        <v>3.415880362210883E-15</v>
      </c>
      <c r="U123" s="131">
        <v>298</v>
      </c>
      <c r="V123" s="118">
        <f t="shared" si="28"/>
        <v>285.02</v>
      </c>
      <c r="W123" s="152">
        <f t="shared" si="29"/>
        <v>0.76807844404184089</v>
      </c>
      <c r="X123" s="153">
        <f t="shared" si="30"/>
        <v>5.8624404474352598</v>
      </c>
      <c r="Y123" s="154">
        <f t="shared" si="20"/>
        <v>-2.1361413126003617E-7</v>
      </c>
      <c r="Z123" s="155">
        <f t="shared" si="21"/>
        <v>-2.1293267204364292E-7</v>
      </c>
      <c r="AA123" s="155">
        <f t="shared" si="22"/>
        <v>-2.1293484599468663E-7</v>
      </c>
      <c r="AB123" s="156">
        <f t="shared" si="23"/>
        <v>-2.1225554685891604E-7</v>
      </c>
      <c r="AC123" s="157">
        <f t="shared" si="32"/>
        <v>3.3480358014299153E-4</v>
      </c>
      <c r="AD123" s="132"/>
      <c r="AE123" s="158">
        <f t="shared" si="31"/>
        <v>3.3480358014299152</v>
      </c>
      <c r="AF123" s="158"/>
      <c r="AG123" s="159"/>
      <c r="AH123" s="133">
        <v>1170</v>
      </c>
    </row>
    <row r="124" spans="1:40">
      <c r="F124" s="147">
        <v>0.58034722222222224</v>
      </c>
      <c r="G124" s="133">
        <v>1180</v>
      </c>
      <c r="H124" s="148">
        <v>12.02</v>
      </c>
      <c r="I124" s="148">
        <v>7.15</v>
      </c>
      <c r="J124" s="148">
        <v>3.54</v>
      </c>
      <c r="K124" s="148">
        <v>12.02</v>
      </c>
      <c r="L124" s="148">
        <f>I124+0.15</f>
        <v>7.3000000000000007</v>
      </c>
      <c r="M124" s="148">
        <v>3.54</v>
      </c>
      <c r="N124" s="118">
        <f t="shared" si="33"/>
        <v>12.02</v>
      </c>
      <c r="O124" s="118">
        <f t="shared" si="33"/>
        <v>7.2250000000000005</v>
      </c>
      <c r="P124" s="118">
        <f t="shared" si="33"/>
        <v>3.54</v>
      </c>
      <c r="Q124" s="149">
        <f t="shared" si="24"/>
        <v>6.8502509566603809E-2</v>
      </c>
      <c r="R124" s="150">
        <f t="shared" si="25"/>
        <v>5.9566214352900919E-8</v>
      </c>
      <c r="S124" s="151">
        <f t="shared" si="26"/>
        <v>5.7115150535104184E-8</v>
      </c>
      <c r="T124" s="150">
        <f t="shared" si="27"/>
        <v>3.2621404206476119E-15</v>
      </c>
      <c r="U124" s="131">
        <v>298</v>
      </c>
      <c r="V124" s="118">
        <f t="shared" si="28"/>
        <v>285.02</v>
      </c>
      <c r="W124" s="152">
        <f t="shared" si="29"/>
        <v>0.76807844404184089</v>
      </c>
      <c r="X124" s="153">
        <f t="shared" si="30"/>
        <v>5.8624404474352598</v>
      </c>
      <c r="Y124" s="154">
        <f t="shared" si="20"/>
        <v>-2.0270247802165916E-7</v>
      </c>
      <c r="Z124" s="155">
        <f t="shared" si="21"/>
        <v>-2.0208493254044799E-7</v>
      </c>
      <c r="AA124" s="155">
        <f t="shared" si="22"/>
        <v>-2.020868139304787E-7</v>
      </c>
      <c r="AB124" s="156">
        <f t="shared" si="23"/>
        <v>-2.0147113837575897E-7</v>
      </c>
      <c r="AC124" s="157">
        <f t="shared" si="32"/>
        <v>3.3267423895266552E-4</v>
      </c>
      <c r="AD124" s="132"/>
      <c r="AE124" s="158">
        <f t="shared" si="31"/>
        <v>3.3267423895266552</v>
      </c>
      <c r="AF124" s="158"/>
      <c r="AG124" s="159"/>
      <c r="AH124" s="133">
        <v>1180</v>
      </c>
    </row>
    <row r="125" spans="1:40">
      <c r="F125" s="147">
        <v>0.58046296296296296</v>
      </c>
      <c r="G125" s="133">
        <v>1190</v>
      </c>
      <c r="H125" s="148">
        <v>12.01</v>
      </c>
      <c r="I125" s="148">
        <v>7.17</v>
      </c>
      <c r="J125" s="148">
        <v>3.61</v>
      </c>
      <c r="K125" s="148">
        <v>12.01</v>
      </c>
      <c r="L125" s="148">
        <f>I125+0.15</f>
        <v>7.32</v>
      </c>
      <c r="M125" s="148">
        <v>3.61</v>
      </c>
      <c r="N125" s="118">
        <f t="shared" si="33"/>
        <v>12.01</v>
      </c>
      <c r="O125" s="118">
        <f t="shared" si="33"/>
        <v>7.2450000000000001</v>
      </c>
      <c r="P125" s="118">
        <f t="shared" si="33"/>
        <v>3.61</v>
      </c>
      <c r="Q125" s="149">
        <f t="shared" si="24"/>
        <v>6.9845687604504617E-2</v>
      </c>
      <c r="R125" s="150">
        <f t="shared" si="25"/>
        <v>5.6885293084384036E-8</v>
      </c>
      <c r="S125" s="151">
        <f t="shared" si="26"/>
        <v>5.9757225758205786E-8</v>
      </c>
      <c r="T125" s="150">
        <f t="shared" si="27"/>
        <v>3.5709260303171731E-15</v>
      </c>
      <c r="U125" s="131">
        <v>298</v>
      </c>
      <c r="V125" s="118">
        <f t="shared" si="28"/>
        <v>285.01</v>
      </c>
      <c r="W125" s="152">
        <f t="shared" si="29"/>
        <v>0.76869715392065774</v>
      </c>
      <c r="X125" s="153">
        <f t="shared" si="30"/>
        <v>5.8707982205006113</v>
      </c>
      <c r="Y125" s="154">
        <f t="shared" si="20"/>
        <v>-2.2454606896613217E-7</v>
      </c>
      <c r="Z125" s="155">
        <f t="shared" si="21"/>
        <v>-2.2378362496011918E-7</v>
      </c>
      <c r="AA125" s="155">
        <f t="shared" si="22"/>
        <v>-2.2378621383136942E-7</v>
      </c>
      <c r="AB125" s="156">
        <f t="shared" si="23"/>
        <v>-2.2302634111563214E-7</v>
      </c>
      <c r="AC125" s="157">
        <f t="shared" si="32"/>
        <v>3.3065337710376676E-4</v>
      </c>
      <c r="AD125" s="132"/>
      <c r="AE125" s="158">
        <f t="shared" si="31"/>
        <v>3.3065337710376674</v>
      </c>
      <c r="AF125" s="158"/>
      <c r="AG125" s="159"/>
      <c r="AH125" s="133">
        <v>1190</v>
      </c>
    </row>
    <row r="126" spans="1:40" s="77" customFormat="1">
      <c r="A126" s="134"/>
      <c r="B126" s="134"/>
      <c r="C126" s="134"/>
      <c r="D126" s="134"/>
      <c r="E126" s="134"/>
      <c r="F126" s="136">
        <v>0.58057870370370368</v>
      </c>
      <c r="G126" s="137">
        <v>1200</v>
      </c>
      <c r="H126" s="138">
        <v>11.99</v>
      </c>
      <c r="I126" s="138">
        <v>7.17</v>
      </c>
      <c r="J126" s="138">
        <v>3.67</v>
      </c>
      <c r="K126" s="138">
        <v>11.99</v>
      </c>
      <c r="L126" s="138">
        <f>I126+0.16</f>
        <v>7.33</v>
      </c>
      <c r="M126" s="138">
        <v>3.67</v>
      </c>
      <c r="N126" s="139">
        <f t="shared" si="33"/>
        <v>11.99</v>
      </c>
      <c r="O126" s="139">
        <f t="shared" si="33"/>
        <v>7.25</v>
      </c>
      <c r="P126" s="139">
        <f t="shared" si="33"/>
        <v>3.67</v>
      </c>
      <c r="Q126" s="140">
        <f t="shared" si="24"/>
        <v>7.0983407704654666E-2</v>
      </c>
      <c r="R126" s="141">
        <f t="shared" si="25"/>
        <v>5.6234132519034806E-8</v>
      </c>
      <c r="S126" s="142">
        <f t="shared" si="26"/>
        <v>6.0348798721847501E-8</v>
      </c>
      <c r="T126" s="141">
        <f t="shared" si="27"/>
        <v>3.641977507170063E-15</v>
      </c>
      <c r="U126" s="143">
        <v>298</v>
      </c>
      <c r="V126" s="139">
        <f t="shared" si="28"/>
        <v>284.99</v>
      </c>
      <c r="W126" s="144">
        <f t="shared" si="29"/>
        <v>0.7699347039375688</v>
      </c>
      <c r="X126" s="145">
        <f t="shared" si="30"/>
        <v>5.8875512952019928</v>
      </c>
      <c r="Y126" s="146">
        <f t="shared" si="20"/>
        <v>-2.3051132849948158E-7</v>
      </c>
      <c r="Z126" s="146">
        <f t="shared" si="21"/>
        <v>-2.2970236137179827E-7</v>
      </c>
      <c r="AA126" s="146">
        <f t="shared" si="22"/>
        <v>-2.2970520039848704E-7</v>
      </c>
      <c r="AB126" s="146">
        <f t="shared" si="23"/>
        <v>-2.2889905237066908E-7</v>
      </c>
      <c r="AC126" s="146">
        <f t="shared" si="32"/>
        <v>3.2841552362432552E-4</v>
      </c>
      <c r="AD126" s="146">
        <v>3.1100000000000002E-4</v>
      </c>
      <c r="AE126" s="146">
        <f t="shared" si="31"/>
        <v>3.2841552362432553</v>
      </c>
      <c r="AF126" s="146">
        <f>AD126*10000</f>
        <v>3.1100000000000003</v>
      </c>
      <c r="AG126" s="146">
        <f>(AE126-AF126)*(AE126-AF126)</f>
        <v>3.0330046310943968E-2</v>
      </c>
      <c r="AH126" s="137">
        <v>1200</v>
      </c>
      <c r="AI126" s="134"/>
      <c r="AJ126" s="134"/>
      <c r="AK126" s="134"/>
      <c r="AL126" s="134"/>
      <c r="AM126" s="134"/>
      <c r="AN126" s="134"/>
    </row>
    <row r="127" spans="1:40">
      <c r="F127" s="147">
        <v>0.5806944444444444</v>
      </c>
      <c r="G127" s="133">
        <v>1210</v>
      </c>
      <c r="H127" s="148">
        <v>11.99</v>
      </c>
      <c r="I127" s="148">
        <v>7.17</v>
      </c>
      <c r="J127" s="148">
        <v>3.64</v>
      </c>
      <c r="K127" s="148">
        <v>11.99</v>
      </c>
      <c r="L127" s="148">
        <f>I127+0.16</f>
        <v>7.33</v>
      </c>
      <c r="M127" s="148">
        <v>3.64</v>
      </c>
      <c r="N127" s="118">
        <f t="shared" si="33"/>
        <v>11.99</v>
      </c>
      <c r="O127" s="118">
        <f t="shared" si="33"/>
        <v>7.25</v>
      </c>
      <c r="P127" s="118">
        <f t="shared" si="33"/>
        <v>3.64</v>
      </c>
      <c r="Q127" s="149">
        <f t="shared" si="24"/>
        <v>7.0403161865107075E-2</v>
      </c>
      <c r="R127" s="150">
        <f t="shared" si="25"/>
        <v>5.6234132519034806E-8</v>
      </c>
      <c r="S127" s="151">
        <f t="shared" si="26"/>
        <v>6.0348798721847501E-8</v>
      </c>
      <c r="T127" s="150">
        <f t="shared" si="27"/>
        <v>3.641977507170063E-15</v>
      </c>
      <c r="U127" s="131">
        <v>298</v>
      </c>
      <c r="V127" s="118">
        <f t="shared" si="28"/>
        <v>284.99</v>
      </c>
      <c r="W127" s="152">
        <f t="shared" si="29"/>
        <v>0.7699347039375688</v>
      </c>
      <c r="X127" s="153">
        <f t="shared" si="30"/>
        <v>5.8875512952019928</v>
      </c>
      <c r="Y127" s="154">
        <f t="shared" si="20"/>
        <v>-2.2702794956184348E-7</v>
      </c>
      <c r="Z127" s="155">
        <f t="shared" si="21"/>
        <v>-2.2623772004609017E-7</v>
      </c>
      <c r="AA127" s="155">
        <f t="shared" si="22"/>
        <v>-2.2624047064437007E-7</v>
      </c>
      <c r="AB127" s="156">
        <f t="shared" si="23"/>
        <v>-2.2545297257855882E-7</v>
      </c>
      <c r="AC127" s="157">
        <f t="shared" si="32"/>
        <v>3.261184811169743E-4</v>
      </c>
      <c r="AD127" s="132"/>
      <c r="AE127" s="158">
        <f t="shared" si="31"/>
        <v>3.261184811169743</v>
      </c>
      <c r="AF127" s="158"/>
      <c r="AG127" s="159"/>
      <c r="AH127" s="133">
        <v>1210</v>
      </c>
    </row>
    <row r="128" spans="1:40">
      <c r="F128" s="147">
        <v>0.58081018518518512</v>
      </c>
      <c r="G128" s="133">
        <v>1220</v>
      </c>
      <c r="H128" s="148">
        <v>11.99</v>
      </c>
      <c r="I128" s="148">
        <v>7.17</v>
      </c>
      <c r="J128" s="148">
        <v>3.61</v>
      </c>
      <c r="K128" s="148">
        <v>11.99</v>
      </c>
      <c r="L128" s="148">
        <v>7.33</v>
      </c>
      <c r="M128" s="148">
        <v>3.61</v>
      </c>
      <c r="N128" s="118">
        <f t="shared" si="33"/>
        <v>11.99</v>
      </c>
      <c r="O128" s="118">
        <f t="shared" si="33"/>
        <v>7.25</v>
      </c>
      <c r="P128" s="118">
        <f t="shared" si="33"/>
        <v>3.61</v>
      </c>
      <c r="Q128" s="149">
        <f t="shared" si="24"/>
        <v>6.9822916025559484E-2</v>
      </c>
      <c r="R128" s="150">
        <f t="shared" si="25"/>
        <v>5.6234132519034806E-8</v>
      </c>
      <c r="S128" s="151">
        <f t="shared" si="26"/>
        <v>6.0348798721847501E-8</v>
      </c>
      <c r="T128" s="150">
        <f t="shared" si="27"/>
        <v>3.641977507170063E-15</v>
      </c>
      <c r="U128" s="131">
        <v>298</v>
      </c>
      <c r="V128" s="118">
        <f t="shared" si="28"/>
        <v>284.99</v>
      </c>
      <c r="W128" s="152">
        <f t="shared" si="29"/>
        <v>0.7699347039375688</v>
      </c>
      <c r="X128" s="153">
        <f t="shared" si="30"/>
        <v>5.8875512952019928</v>
      </c>
      <c r="Y128" s="154">
        <f t="shared" si="20"/>
        <v>-2.2359485003588836E-7</v>
      </c>
      <c r="Z128" s="155">
        <f t="shared" si="21"/>
        <v>-2.228229847045911E-7</v>
      </c>
      <c r="AA128" s="155">
        <f t="shared" si="22"/>
        <v>-2.2282564923863365E-7</v>
      </c>
      <c r="AB128" s="156">
        <f t="shared" si="23"/>
        <v>-2.2205643004505671E-7</v>
      </c>
      <c r="AC128" s="157">
        <f t="shared" si="32"/>
        <v>3.2385608561110541E-4</v>
      </c>
      <c r="AD128" s="132"/>
      <c r="AE128" s="158">
        <f t="shared" si="31"/>
        <v>3.2385608561110542</v>
      </c>
      <c r="AF128" s="158"/>
      <c r="AG128" s="159"/>
      <c r="AH128" s="133">
        <v>1220</v>
      </c>
    </row>
    <row r="129" spans="1:40">
      <c r="F129" s="147">
        <v>0.58092592592592596</v>
      </c>
      <c r="G129" s="133">
        <v>1230</v>
      </c>
      <c r="H129" s="148">
        <v>11.99</v>
      </c>
      <c r="I129" s="148">
        <v>7.16</v>
      </c>
      <c r="J129" s="148">
        <v>3.59</v>
      </c>
      <c r="K129" s="148">
        <v>11.99</v>
      </c>
      <c r="L129" s="148">
        <f t="shared" ref="L129:L192" si="34">I129+0.16</f>
        <v>7.32</v>
      </c>
      <c r="M129" s="148">
        <v>3.59</v>
      </c>
      <c r="N129" s="118">
        <f t="shared" si="33"/>
        <v>11.99</v>
      </c>
      <c r="O129" s="118">
        <f t="shared" si="33"/>
        <v>7.24</v>
      </c>
      <c r="P129" s="118">
        <f t="shared" si="33"/>
        <v>3.59</v>
      </c>
      <c r="Q129" s="149">
        <f t="shared" si="24"/>
        <v>6.9436085465861094E-2</v>
      </c>
      <c r="R129" s="150">
        <f t="shared" si="25"/>
        <v>5.7543993733715586E-8</v>
      </c>
      <c r="S129" s="151">
        <f t="shared" si="26"/>
        <v>5.8975092350959836E-8</v>
      </c>
      <c r="T129" s="150">
        <f t="shared" si="27"/>
        <v>3.4780615178042412E-15</v>
      </c>
      <c r="U129" s="131">
        <v>298</v>
      </c>
      <c r="V129" s="118">
        <f t="shared" si="28"/>
        <v>284.99</v>
      </c>
      <c r="W129" s="152">
        <f t="shared" si="29"/>
        <v>0.7699347039375688</v>
      </c>
      <c r="X129" s="153">
        <f t="shared" si="30"/>
        <v>5.8875512952019928</v>
      </c>
      <c r="Y129" s="154">
        <f t="shared" si="20"/>
        <v>-2.1088739013557375E-7</v>
      </c>
      <c r="Z129" s="155">
        <f t="shared" si="21"/>
        <v>-2.1019600888589031E-7</v>
      </c>
      <c r="AA129" s="155">
        <f t="shared" si="22"/>
        <v>-2.1019827553650464E-7</v>
      </c>
      <c r="AB129" s="156">
        <f t="shared" si="23"/>
        <v>-2.0950914607528821E-7</v>
      </c>
      <c r="AC129" s="157">
        <f t="shared" si="32"/>
        <v>3.2162783803115977E-4</v>
      </c>
      <c r="AD129" s="132"/>
      <c r="AE129" s="158">
        <f t="shared" si="31"/>
        <v>3.2162783803115977</v>
      </c>
      <c r="AF129" s="158"/>
      <c r="AG129" s="159"/>
      <c r="AH129" s="133">
        <v>1230</v>
      </c>
    </row>
    <row r="130" spans="1:40">
      <c r="F130" s="147">
        <v>0.58104166666666668</v>
      </c>
      <c r="G130" s="133">
        <v>1240</v>
      </c>
      <c r="H130" s="148">
        <v>11.99</v>
      </c>
      <c r="I130" s="148">
        <v>7.16</v>
      </c>
      <c r="J130" s="148">
        <v>3.54</v>
      </c>
      <c r="K130" s="148">
        <v>11.99</v>
      </c>
      <c r="L130" s="148">
        <f t="shared" si="34"/>
        <v>7.32</v>
      </c>
      <c r="M130" s="148">
        <v>3.54</v>
      </c>
      <c r="N130" s="118">
        <f t="shared" si="33"/>
        <v>11.99</v>
      </c>
      <c r="O130" s="118">
        <f t="shared" si="33"/>
        <v>7.24</v>
      </c>
      <c r="P130" s="118">
        <f t="shared" si="33"/>
        <v>3.54</v>
      </c>
      <c r="Q130" s="149">
        <f t="shared" si="24"/>
        <v>6.8469009066615127E-2</v>
      </c>
      <c r="R130" s="150">
        <f t="shared" si="25"/>
        <v>5.7543993733715586E-8</v>
      </c>
      <c r="S130" s="151">
        <f t="shared" si="26"/>
        <v>5.8975092350959836E-8</v>
      </c>
      <c r="T130" s="150">
        <f t="shared" si="27"/>
        <v>3.4780615178042412E-15</v>
      </c>
      <c r="U130" s="131">
        <v>298</v>
      </c>
      <c r="V130" s="118">
        <f t="shared" si="28"/>
        <v>284.99</v>
      </c>
      <c r="W130" s="152">
        <f t="shared" si="29"/>
        <v>0.7699347039375688</v>
      </c>
      <c r="X130" s="153">
        <f t="shared" si="30"/>
        <v>5.8875512952019928</v>
      </c>
      <c r="Y130" s="154">
        <f t="shared" si="20"/>
        <v>-2.0659119629564049E-7</v>
      </c>
      <c r="Z130" s="155">
        <f t="shared" si="21"/>
        <v>-2.0592333294953492E-7</v>
      </c>
      <c r="AA130" s="155">
        <f t="shared" si="22"/>
        <v>-2.0592549200305249E-7</v>
      </c>
      <c r="AB130" s="156">
        <f t="shared" si="23"/>
        <v>-2.0525977375098584E-7</v>
      </c>
      <c r="AC130" s="157">
        <f t="shared" si="32"/>
        <v>3.1952586285606701E-4</v>
      </c>
      <c r="AD130" s="132"/>
      <c r="AE130" s="158">
        <f t="shared" si="31"/>
        <v>3.1952586285606701</v>
      </c>
      <c r="AF130" s="158"/>
      <c r="AG130" s="159"/>
      <c r="AH130" s="133">
        <v>1240</v>
      </c>
    </row>
    <row r="131" spans="1:40">
      <c r="F131" s="147">
        <v>0.5811574074074074</v>
      </c>
      <c r="G131" s="133">
        <v>1250</v>
      </c>
      <c r="H131" s="148">
        <v>11.99</v>
      </c>
      <c r="I131" s="148">
        <v>7.16</v>
      </c>
      <c r="J131" s="148">
        <v>3.51</v>
      </c>
      <c r="K131" s="148">
        <v>11.99</v>
      </c>
      <c r="L131" s="148">
        <f t="shared" si="34"/>
        <v>7.32</v>
      </c>
      <c r="M131" s="148">
        <v>3.51</v>
      </c>
      <c r="N131" s="118">
        <f t="shared" si="33"/>
        <v>11.99</v>
      </c>
      <c r="O131" s="118">
        <f t="shared" si="33"/>
        <v>7.24</v>
      </c>
      <c r="P131" s="118">
        <f t="shared" si="33"/>
        <v>3.51</v>
      </c>
      <c r="Q131" s="149">
        <f t="shared" si="24"/>
        <v>6.7888763227067536E-2</v>
      </c>
      <c r="R131" s="150">
        <f t="shared" si="25"/>
        <v>5.7543993733715586E-8</v>
      </c>
      <c r="S131" s="151">
        <f t="shared" si="26"/>
        <v>5.8975092350959836E-8</v>
      </c>
      <c r="T131" s="150">
        <f t="shared" si="27"/>
        <v>3.4780615178042412E-15</v>
      </c>
      <c r="U131" s="131">
        <v>298</v>
      </c>
      <c r="V131" s="118">
        <f t="shared" si="28"/>
        <v>284.99</v>
      </c>
      <c r="W131" s="152">
        <f t="shared" si="29"/>
        <v>0.7699347039375688</v>
      </c>
      <c r="X131" s="153">
        <f t="shared" si="30"/>
        <v>5.8875512952019928</v>
      </c>
      <c r="Y131" s="154">
        <f t="shared" si="20"/>
        <v>-2.0352028877156779E-7</v>
      </c>
      <c r="Z131" s="155">
        <f t="shared" si="21"/>
        <v>-2.0286792871283706E-7</v>
      </c>
      <c r="AA131" s="155">
        <f t="shared" si="22"/>
        <v>-2.0287001977534879E-7</v>
      </c>
      <c r="AB131" s="156">
        <f t="shared" si="23"/>
        <v>-2.0221973737382586E-7</v>
      </c>
      <c r="AC131" s="157">
        <f t="shared" si="32"/>
        <v>3.1746661515614735E-4</v>
      </c>
      <c r="AD131" s="132"/>
      <c r="AE131" s="158">
        <f t="shared" si="31"/>
        <v>3.1746661515614734</v>
      </c>
      <c r="AF131" s="158"/>
      <c r="AG131" s="159"/>
      <c r="AH131" s="133">
        <v>1250</v>
      </c>
    </row>
    <row r="132" spans="1:40">
      <c r="F132" s="147">
        <v>0.58127314814814812</v>
      </c>
      <c r="G132" s="133">
        <v>1260</v>
      </c>
      <c r="H132" s="148">
        <v>11.96</v>
      </c>
      <c r="I132" s="148">
        <v>7.18</v>
      </c>
      <c r="J132" s="148">
        <v>3.68</v>
      </c>
      <c r="K132" s="148">
        <v>11.96</v>
      </c>
      <c r="L132" s="148">
        <f t="shared" si="34"/>
        <v>7.34</v>
      </c>
      <c r="M132" s="148">
        <v>3.68</v>
      </c>
      <c r="N132" s="118">
        <f t="shared" si="33"/>
        <v>11.96</v>
      </c>
      <c r="O132" s="118">
        <f t="shared" si="33"/>
        <v>7.26</v>
      </c>
      <c r="P132" s="118">
        <f t="shared" si="33"/>
        <v>3.68</v>
      </c>
      <c r="Q132" s="149">
        <f t="shared" si="24"/>
        <v>7.1142031651374435E-2</v>
      </c>
      <c r="R132" s="150">
        <f t="shared" si="25"/>
        <v>5.4954087385762357E-8</v>
      </c>
      <c r="S132" s="151">
        <f t="shared" si="26"/>
        <v>6.1600740593344429E-8</v>
      </c>
      <c r="T132" s="150">
        <f t="shared" si="27"/>
        <v>3.7946512416485118E-15</v>
      </c>
      <c r="U132" s="131">
        <v>298</v>
      </c>
      <c r="V132" s="118">
        <f t="shared" si="28"/>
        <v>284.95999999999998</v>
      </c>
      <c r="W132" s="152">
        <f t="shared" si="29"/>
        <v>0.77179135467971249</v>
      </c>
      <c r="X132" s="153">
        <f t="shared" si="30"/>
        <v>5.9127750226037135</v>
      </c>
      <c r="Y132" s="154">
        <f t="shared" si="20"/>
        <v>-2.3021301633457153E-7</v>
      </c>
      <c r="Z132" s="155">
        <f t="shared" si="21"/>
        <v>-2.2937294560746816E-7</v>
      </c>
      <c r="AA132" s="155">
        <f t="shared" si="22"/>
        <v>-2.2937601111105165E-7</v>
      </c>
      <c r="AB132" s="156">
        <f t="shared" si="23"/>
        <v>-2.2853898351486262E-7</v>
      </c>
      <c r="AC132" s="157">
        <f t="shared" si="32"/>
        <v>3.1543792195094442E-4</v>
      </c>
      <c r="AD132" s="132"/>
      <c r="AE132" s="158">
        <f t="shared" si="31"/>
        <v>3.154379219509444</v>
      </c>
      <c r="AF132" s="158"/>
      <c r="AG132" s="159"/>
      <c r="AH132" s="133">
        <v>1260</v>
      </c>
    </row>
    <row r="133" spans="1:40">
      <c r="F133" s="147">
        <v>0.58138888888888884</v>
      </c>
      <c r="G133" s="133">
        <v>1270</v>
      </c>
      <c r="H133" s="148">
        <v>11.95</v>
      </c>
      <c r="I133" s="148">
        <v>7.19</v>
      </c>
      <c r="J133" s="148">
        <v>3.77</v>
      </c>
      <c r="K133" s="148">
        <v>11.95</v>
      </c>
      <c r="L133" s="148">
        <f t="shared" si="34"/>
        <v>7.3500000000000005</v>
      </c>
      <c r="M133" s="148">
        <v>3.77</v>
      </c>
      <c r="N133" s="118">
        <f t="shared" si="33"/>
        <v>11.95</v>
      </c>
      <c r="O133" s="118">
        <f t="shared" si="33"/>
        <v>7.2700000000000005</v>
      </c>
      <c r="P133" s="118">
        <f t="shared" si="33"/>
        <v>3.77</v>
      </c>
      <c r="Q133" s="149">
        <f t="shared" si="24"/>
        <v>7.2870045300813743E-2</v>
      </c>
      <c r="R133" s="150">
        <f t="shared" si="25"/>
        <v>5.3703179637025192E-8</v>
      </c>
      <c r="S133" s="151">
        <f t="shared" si="26"/>
        <v>6.2983245338685863E-8</v>
      </c>
      <c r="T133" s="150">
        <f t="shared" si="27"/>
        <v>3.9668891933930945E-15</v>
      </c>
      <c r="U133" s="131">
        <v>298</v>
      </c>
      <c r="V133" s="118">
        <f t="shared" si="28"/>
        <v>284.95</v>
      </c>
      <c r="W133" s="152">
        <f t="shared" si="29"/>
        <v>0.77241032513651953</v>
      </c>
      <c r="X133" s="153">
        <f t="shared" si="30"/>
        <v>5.9212081077675407</v>
      </c>
      <c r="Y133" s="154">
        <f t="shared" si="20"/>
        <v>-2.4436686304391232E-7</v>
      </c>
      <c r="Z133" s="155">
        <f t="shared" si="21"/>
        <v>-2.4341338587468511E-7</v>
      </c>
      <c r="AA133" s="155">
        <f t="shared" si="22"/>
        <v>-2.4341710617743363E-7</v>
      </c>
      <c r="AB133" s="156">
        <f t="shared" si="23"/>
        <v>-2.4246732027900116E-7</v>
      </c>
      <c r="AC133" s="157">
        <f t="shared" si="32"/>
        <v>3.1314417209546696E-4</v>
      </c>
      <c r="AD133" s="132"/>
      <c r="AE133" s="158">
        <f t="shared" si="31"/>
        <v>3.1314417209546694</v>
      </c>
      <c r="AF133" s="158"/>
      <c r="AG133" s="159"/>
      <c r="AH133" s="133">
        <v>1270</v>
      </c>
    </row>
    <row r="134" spans="1:40">
      <c r="F134" s="147">
        <v>0.58150462962962957</v>
      </c>
      <c r="G134" s="133">
        <v>1280</v>
      </c>
      <c r="H134" s="148">
        <v>11.94</v>
      </c>
      <c r="I134" s="148">
        <v>7.19</v>
      </c>
      <c r="J134" s="148">
        <v>3.79</v>
      </c>
      <c r="K134" s="148">
        <v>11.94</v>
      </c>
      <c r="L134" s="148">
        <f t="shared" si="34"/>
        <v>7.3500000000000005</v>
      </c>
      <c r="M134" s="148">
        <v>3.79</v>
      </c>
      <c r="N134" s="118">
        <f t="shared" si="33"/>
        <v>11.94</v>
      </c>
      <c r="O134" s="118">
        <f t="shared" si="33"/>
        <v>7.2700000000000005</v>
      </c>
      <c r="P134" s="118">
        <f t="shared" si="33"/>
        <v>3.79</v>
      </c>
      <c r="Q134" s="149">
        <f t="shared" si="24"/>
        <v>7.3244691697840758E-2</v>
      </c>
      <c r="R134" s="150">
        <f t="shared" si="25"/>
        <v>5.3703179637025192E-8</v>
      </c>
      <c r="S134" s="151">
        <f t="shared" si="26"/>
        <v>6.2930928002673236E-8</v>
      </c>
      <c r="T134" s="150">
        <f t="shared" si="27"/>
        <v>3.9603016992776422E-15</v>
      </c>
      <c r="U134" s="131">
        <v>298</v>
      </c>
      <c r="V134" s="118">
        <f t="shared" si="28"/>
        <v>284.94</v>
      </c>
      <c r="W134" s="152">
        <f t="shared" si="29"/>
        <v>0.77302933903899707</v>
      </c>
      <c r="X134" s="153">
        <f t="shared" si="30"/>
        <v>5.9296538137913615</v>
      </c>
      <c r="Y134" s="154">
        <f t="shared" ref="Y134:Y197" si="35">-($C$2/X134)*Q134*T134*AC134</f>
        <v>-2.4296266050925899E-7</v>
      </c>
      <c r="Z134" s="155">
        <f t="shared" ref="Z134:Z197" si="36">-(AC134+(5*Y134))*$C$2*T134*Q134/X134</f>
        <v>-2.4201272565296014E-7</v>
      </c>
      <c r="AA134" s="155">
        <f t="shared" ref="AA134:AA197" si="37">-(AC134+5*Z134)*$C$2*Q134*T134/X134</f>
        <v>-2.4201643970609613E-7</v>
      </c>
      <c r="AB134" s="156">
        <f t="shared" ref="AB134:AB197" si="38">-(AC134+(10*AA134))*$C$2*Q134*T134/X134</f>
        <v>-2.4107018986054034E-7</v>
      </c>
      <c r="AC134" s="157">
        <f t="shared" si="32"/>
        <v>3.1071001348308836E-4</v>
      </c>
      <c r="AD134" s="132"/>
      <c r="AE134" s="158">
        <f t="shared" si="31"/>
        <v>3.1071001348308838</v>
      </c>
      <c r="AF134" s="158"/>
      <c r="AG134" s="159"/>
      <c r="AH134" s="133">
        <v>1280</v>
      </c>
    </row>
    <row r="135" spans="1:40">
      <c r="F135" s="147">
        <v>0.5816203703703704</v>
      </c>
      <c r="G135" s="133">
        <v>1290</v>
      </c>
      <c r="H135" s="148">
        <v>11.93</v>
      </c>
      <c r="I135" s="148">
        <v>7.21</v>
      </c>
      <c r="J135" s="148">
        <v>3.85</v>
      </c>
      <c r="K135" s="148">
        <v>11.93</v>
      </c>
      <c r="L135" s="148">
        <f t="shared" si="34"/>
        <v>7.37</v>
      </c>
      <c r="M135" s="148">
        <v>3.85</v>
      </c>
      <c r="N135" s="118">
        <f t="shared" si="33"/>
        <v>11.93</v>
      </c>
      <c r="O135" s="118">
        <f t="shared" si="33"/>
        <v>7.29</v>
      </c>
      <c r="P135" s="118">
        <f t="shared" si="33"/>
        <v>3.85</v>
      </c>
      <c r="Q135" s="149">
        <f t="shared" ref="Q135:Q198" si="39">((P135/32000)*(1/((-0.026*N135+1.9067)/1000)))/1.013</f>
        <v>7.4392121224967356E-2</v>
      </c>
      <c r="R135" s="150">
        <f t="shared" ref="R135:R198" si="40">POWER(10, -O135)</f>
        <v>5.1286138399136415E-8</v>
      </c>
      <c r="S135" s="151">
        <f t="shared" ref="S135:S198" si="41">(0.00000000000001*(0.1253*EXP(0.0831*N135)))/R135</f>
        <v>6.584203379658098E-8</v>
      </c>
      <c r="T135" s="150">
        <f t="shared" ref="T135:T198" si="42">POWER(S135, 2)</f>
        <v>4.3351734144701118E-15</v>
      </c>
      <c r="U135" s="131">
        <v>298</v>
      </c>
      <c r="V135" s="118">
        <f t="shared" ref="V135:V198" si="43">273+N135</f>
        <v>284.93</v>
      </c>
      <c r="W135" s="152">
        <f t="shared" ref="W135:W198" si="44">((1/V135)-(1/298))*5026</f>
        <v>0.77364839639172012</v>
      </c>
      <c r="X135" s="153">
        <f t="shared" ref="X135:X198" si="45">POWER(10,W135)</f>
        <v>5.9381121604304514</v>
      </c>
      <c r="Y135" s="154">
        <f t="shared" si="35"/>
        <v>-2.6764150278804941E-7</v>
      </c>
      <c r="Z135" s="155">
        <f t="shared" si="36"/>
        <v>-2.664797394127843E-7</v>
      </c>
      <c r="AA135" s="155">
        <f t="shared" si="37"/>
        <v>-2.6648478233074003E-7</v>
      </c>
      <c r="AB135" s="156">
        <f t="shared" si="38"/>
        <v>-2.6532801809339408E-7</v>
      </c>
      <c r="AC135" s="157">
        <f t="shared" si="32"/>
        <v>3.0828986151460852E-4</v>
      </c>
      <c r="AD135" s="132"/>
      <c r="AE135" s="158">
        <f t="shared" ref="AE135:AE198" si="46">AC135*10000</f>
        <v>3.0828986151460853</v>
      </c>
      <c r="AF135" s="158"/>
      <c r="AG135" s="159"/>
      <c r="AH135" s="133">
        <v>1290</v>
      </c>
    </row>
    <row r="136" spans="1:40">
      <c r="F136" s="147">
        <v>0.58173611111111112</v>
      </c>
      <c r="G136" s="133">
        <v>1300</v>
      </c>
      <c r="H136" s="148">
        <v>11.93</v>
      </c>
      <c r="I136" s="148">
        <v>7.2</v>
      </c>
      <c r="J136" s="148">
        <v>3.87</v>
      </c>
      <c r="K136" s="148">
        <v>11.93</v>
      </c>
      <c r="L136" s="148">
        <f t="shared" si="34"/>
        <v>7.36</v>
      </c>
      <c r="M136" s="148">
        <v>3.87</v>
      </c>
      <c r="N136" s="118">
        <f t="shared" si="33"/>
        <v>11.93</v>
      </c>
      <c r="O136" s="118">
        <f t="shared" si="33"/>
        <v>7.28</v>
      </c>
      <c r="P136" s="118">
        <f t="shared" si="33"/>
        <v>3.87</v>
      </c>
      <c r="Q136" s="149">
        <f t="shared" si="39"/>
        <v>7.4778573802759402E-2</v>
      </c>
      <c r="R136" s="150">
        <f t="shared" si="40"/>
        <v>5.2480746024977185E-8</v>
      </c>
      <c r="S136" s="151">
        <f t="shared" si="41"/>
        <v>6.4343286129449373E-8</v>
      </c>
      <c r="T136" s="150">
        <f t="shared" si="42"/>
        <v>4.1400584699361921E-15</v>
      </c>
      <c r="U136" s="131">
        <v>298</v>
      </c>
      <c r="V136" s="118">
        <f t="shared" si="43"/>
        <v>284.93</v>
      </c>
      <c r="W136" s="152">
        <f t="shared" si="44"/>
        <v>0.77364839639172012</v>
      </c>
      <c r="X136" s="153">
        <f t="shared" si="45"/>
        <v>5.9381121604304514</v>
      </c>
      <c r="Y136" s="154">
        <f t="shared" si="35"/>
        <v>-2.5470259662902352E-7</v>
      </c>
      <c r="Z136" s="155">
        <f t="shared" si="36"/>
        <v>-2.5364127300955866E-7</v>
      </c>
      <c r="AA136" s="155">
        <f t="shared" si="37"/>
        <v>-2.5364569545298935E-7</v>
      </c>
      <c r="AB136" s="156">
        <f t="shared" si="38"/>
        <v>-2.5258875742107914E-7</v>
      </c>
      <c r="AC136" s="157">
        <f t="shared" ref="AC136:AC199" si="47">AC135+10*(0.166666666666666*(Y135+2*Z135+2*AA135+AB135))</f>
        <v>3.0562503057399436E-4</v>
      </c>
      <c r="AD136" s="132"/>
      <c r="AE136" s="158">
        <f t="shared" si="46"/>
        <v>3.0562503057399435</v>
      </c>
      <c r="AF136" s="158"/>
      <c r="AG136" s="159"/>
      <c r="AH136" s="133">
        <v>1300</v>
      </c>
    </row>
    <row r="137" spans="1:40">
      <c r="F137" s="147">
        <v>0.58185185185185184</v>
      </c>
      <c r="G137" s="133">
        <v>1310</v>
      </c>
      <c r="H137" s="148">
        <v>11.93</v>
      </c>
      <c r="I137" s="148">
        <v>7.2</v>
      </c>
      <c r="J137" s="148">
        <v>3.84</v>
      </c>
      <c r="K137" s="148">
        <v>11.93</v>
      </c>
      <c r="L137" s="148">
        <f t="shared" si="34"/>
        <v>7.36</v>
      </c>
      <c r="M137" s="148">
        <v>3.84</v>
      </c>
      <c r="N137" s="118">
        <f t="shared" si="33"/>
        <v>11.93</v>
      </c>
      <c r="O137" s="118">
        <f t="shared" si="33"/>
        <v>7.28</v>
      </c>
      <c r="P137" s="118">
        <f t="shared" si="33"/>
        <v>3.84</v>
      </c>
      <c r="Q137" s="149">
        <f t="shared" si="39"/>
        <v>7.4198894936071347E-2</v>
      </c>
      <c r="R137" s="150">
        <f t="shared" si="40"/>
        <v>5.2480746024977185E-8</v>
      </c>
      <c r="S137" s="151">
        <f t="shared" si="41"/>
        <v>6.4343286129449373E-8</v>
      </c>
      <c r="T137" s="150">
        <f t="shared" si="42"/>
        <v>4.1400584699361921E-15</v>
      </c>
      <c r="U137" s="131">
        <v>298</v>
      </c>
      <c r="V137" s="118">
        <f t="shared" si="43"/>
        <v>284.93</v>
      </c>
      <c r="W137" s="152">
        <f t="shared" si="44"/>
        <v>0.77364839639172012</v>
      </c>
      <c r="X137" s="153">
        <f t="shared" si="45"/>
        <v>5.9381121604304514</v>
      </c>
      <c r="Y137" s="154">
        <f t="shared" si="35"/>
        <v>-2.5063071727882215E-7</v>
      </c>
      <c r="Z137" s="155">
        <f t="shared" si="36"/>
        <v>-2.4959445661373637E-7</v>
      </c>
      <c r="AA137" s="155">
        <f t="shared" si="37"/>
        <v>-2.4959874114907843E-7</v>
      </c>
      <c r="AB137" s="156">
        <f t="shared" si="38"/>
        <v>-2.4856672958955595E-7</v>
      </c>
      <c r="AC137" s="157">
        <f t="shared" si="47"/>
        <v>3.0308858842236907E-4</v>
      </c>
      <c r="AD137" s="132"/>
      <c r="AE137" s="158">
        <f t="shared" si="46"/>
        <v>3.0308858842236908</v>
      </c>
      <c r="AF137" s="158"/>
      <c r="AG137" s="159"/>
      <c r="AH137" s="133">
        <v>1310</v>
      </c>
    </row>
    <row r="138" spans="1:40" s="77" customFormat="1">
      <c r="A138" s="134"/>
      <c r="B138" s="134"/>
      <c r="C138" s="134"/>
      <c r="D138" s="134"/>
      <c r="E138" s="134"/>
      <c r="F138" s="136">
        <v>0.58196759259259256</v>
      </c>
      <c r="G138" s="137">
        <v>1320</v>
      </c>
      <c r="H138" s="138">
        <v>11.92</v>
      </c>
      <c r="I138" s="138">
        <v>7.19</v>
      </c>
      <c r="J138" s="138">
        <v>3.79</v>
      </c>
      <c r="K138" s="138">
        <v>11.92</v>
      </c>
      <c r="L138" s="138">
        <f t="shared" si="34"/>
        <v>7.3500000000000005</v>
      </c>
      <c r="M138" s="138">
        <v>3.79</v>
      </c>
      <c r="N138" s="139">
        <f t="shared" si="33"/>
        <v>11.92</v>
      </c>
      <c r="O138" s="139">
        <f t="shared" si="33"/>
        <v>7.2700000000000005</v>
      </c>
      <c r="P138" s="139">
        <f t="shared" si="33"/>
        <v>3.79</v>
      </c>
      <c r="Q138" s="140">
        <f t="shared" si="39"/>
        <v>7.3220839169826329E-2</v>
      </c>
      <c r="R138" s="141">
        <f t="shared" si="40"/>
        <v>5.3703179637025192E-8</v>
      </c>
      <c r="S138" s="142">
        <f t="shared" si="41"/>
        <v>6.282642366749085E-8</v>
      </c>
      <c r="T138" s="141">
        <f t="shared" si="42"/>
        <v>3.9471595108470545E-15</v>
      </c>
      <c r="U138" s="143">
        <v>298</v>
      </c>
      <c r="V138" s="139">
        <f t="shared" si="43"/>
        <v>284.92</v>
      </c>
      <c r="W138" s="144">
        <f t="shared" si="44"/>
        <v>0.77426749719925958</v>
      </c>
      <c r="X138" s="145">
        <f t="shared" si="45"/>
        <v>5.946583167472272</v>
      </c>
      <c r="Y138" s="146">
        <f t="shared" si="35"/>
        <v>-2.3352822882534425E-7</v>
      </c>
      <c r="Z138" s="146">
        <f t="shared" si="36"/>
        <v>-2.3262109686545746E-7</v>
      </c>
      <c r="AA138" s="146">
        <f t="shared" si="37"/>
        <v>-2.3262462058675143E-7</v>
      </c>
      <c r="AB138" s="146">
        <f t="shared" si="38"/>
        <v>-2.3172098497262261E-7</v>
      </c>
      <c r="AC138" s="146">
        <f t="shared" si="47"/>
        <v>3.0059261535171237E-4</v>
      </c>
      <c r="AD138" s="134"/>
      <c r="AE138" s="146">
        <f t="shared" si="46"/>
        <v>3.0059261535171236</v>
      </c>
      <c r="AF138" s="146"/>
      <c r="AG138" s="146"/>
      <c r="AH138" s="137">
        <v>1320</v>
      </c>
      <c r="AI138" s="134"/>
      <c r="AJ138" s="134"/>
      <c r="AK138" s="134"/>
      <c r="AL138" s="134"/>
      <c r="AM138" s="134"/>
      <c r="AN138" s="134"/>
    </row>
    <row r="139" spans="1:40">
      <c r="F139" s="147">
        <v>0.58208333333333329</v>
      </c>
      <c r="G139" s="133">
        <v>1330</v>
      </c>
      <c r="H139" s="148">
        <v>11.92</v>
      </c>
      <c r="I139" s="148">
        <v>7.19</v>
      </c>
      <c r="J139" s="148">
        <v>3.75</v>
      </c>
      <c r="K139" s="148">
        <v>11.92</v>
      </c>
      <c r="L139" s="148">
        <f t="shared" si="34"/>
        <v>7.3500000000000005</v>
      </c>
      <c r="M139" s="148">
        <v>3.75</v>
      </c>
      <c r="N139" s="118">
        <f t="shared" si="33"/>
        <v>11.92</v>
      </c>
      <c r="O139" s="118">
        <f t="shared" si="33"/>
        <v>7.2700000000000005</v>
      </c>
      <c r="P139" s="118">
        <f t="shared" si="33"/>
        <v>3.75</v>
      </c>
      <c r="Q139" s="149">
        <f t="shared" si="39"/>
        <v>7.2448059864603884E-2</v>
      </c>
      <c r="R139" s="150">
        <f t="shared" si="40"/>
        <v>5.3703179637025192E-8</v>
      </c>
      <c r="S139" s="151">
        <f t="shared" si="41"/>
        <v>6.282642366749085E-8</v>
      </c>
      <c r="T139" s="150">
        <f t="shared" si="42"/>
        <v>3.9471595108470545E-15</v>
      </c>
      <c r="U139" s="131">
        <v>298</v>
      </c>
      <c r="V139" s="118">
        <f t="shared" si="43"/>
        <v>284.92</v>
      </c>
      <c r="W139" s="152">
        <f t="shared" si="44"/>
        <v>0.77426749719925958</v>
      </c>
      <c r="X139" s="153">
        <f t="shared" si="45"/>
        <v>5.946583167472272</v>
      </c>
      <c r="Y139" s="154">
        <f t="shared" si="35"/>
        <v>-2.2927538997352996E-7</v>
      </c>
      <c r="Z139" s="155">
        <f t="shared" si="36"/>
        <v>-2.2839417761090407E-7</v>
      </c>
      <c r="AA139" s="155">
        <f t="shared" si="37"/>
        <v>-2.2839756452141428E-7</v>
      </c>
      <c r="AB139" s="156">
        <f t="shared" si="38"/>
        <v>-2.2751971303434198E-7</v>
      </c>
      <c r="AC139" s="157">
        <f t="shared" si="47"/>
        <v>2.9826638093720842E-4</v>
      </c>
      <c r="AD139" s="132"/>
      <c r="AE139" s="158">
        <f t="shared" si="46"/>
        <v>2.9826638093720841</v>
      </c>
      <c r="AF139" s="158"/>
      <c r="AG139" s="159"/>
      <c r="AH139" s="133">
        <v>1330</v>
      </c>
    </row>
    <row r="140" spans="1:40">
      <c r="F140" s="147">
        <v>0.58219907407407401</v>
      </c>
      <c r="G140" s="133">
        <v>1340</v>
      </c>
      <c r="H140" s="148">
        <v>11.92</v>
      </c>
      <c r="I140" s="148">
        <v>7.19</v>
      </c>
      <c r="J140" s="148">
        <v>3.72</v>
      </c>
      <c r="K140" s="148">
        <v>11.92</v>
      </c>
      <c r="L140" s="148">
        <f t="shared" si="34"/>
        <v>7.3500000000000005</v>
      </c>
      <c r="M140" s="148">
        <v>3.72</v>
      </c>
      <c r="N140" s="118">
        <f t="shared" si="33"/>
        <v>11.92</v>
      </c>
      <c r="O140" s="118">
        <f t="shared" si="33"/>
        <v>7.2700000000000005</v>
      </c>
      <c r="P140" s="118">
        <f t="shared" si="33"/>
        <v>3.72</v>
      </c>
      <c r="Q140" s="149">
        <f t="shared" si="39"/>
        <v>7.1868475385687053E-2</v>
      </c>
      <c r="R140" s="150">
        <f t="shared" si="40"/>
        <v>5.3703179637025192E-8</v>
      </c>
      <c r="S140" s="151">
        <f t="shared" si="41"/>
        <v>6.282642366749085E-8</v>
      </c>
      <c r="T140" s="150">
        <f t="shared" si="42"/>
        <v>3.9471595108470545E-15</v>
      </c>
      <c r="U140" s="131">
        <v>298</v>
      </c>
      <c r="V140" s="118">
        <f t="shared" si="43"/>
        <v>284.92</v>
      </c>
      <c r="W140" s="152">
        <f t="shared" si="44"/>
        <v>0.77426749719925958</v>
      </c>
      <c r="X140" s="153">
        <f t="shared" si="45"/>
        <v>5.946583167472272</v>
      </c>
      <c r="Y140" s="154">
        <f t="shared" si="35"/>
        <v>-2.2569956397204756E-7</v>
      </c>
      <c r="Z140" s="155">
        <f t="shared" si="36"/>
        <v>-2.2483903492849805E-7</v>
      </c>
      <c r="AA140" s="155">
        <f t="shared" si="37"/>
        <v>-2.2484231588403807E-7</v>
      </c>
      <c r="AB140" s="156">
        <f t="shared" si="38"/>
        <v>-2.2398504277730472E-7</v>
      </c>
      <c r="AC140" s="157">
        <f t="shared" si="47"/>
        <v>2.9598241662508759E-4</v>
      </c>
      <c r="AD140" s="132"/>
      <c r="AE140" s="158">
        <f t="shared" si="46"/>
        <v>2.959824166250876</v>
      </c>
      <c r="AF140" s="158"/>
      <c r="AG140" s="159"/>
      <c r="AH140" s="133">
        <v>1340</v>
      </c>
    </row>
    <row r="141" spans="1:40">
      <c r="F141" s="147">
        <v>0.58231481481481484</v>
      </c>
      <c r="G141" s="133">
        <v>1350</v>
      </c>
      <c r="H141" s="148">
        <v>11.92</v>
      </c>
      <c r="I141" s="148">
        <v>7.19</v>
      </c>
      <c r="J141" s="148">
        <v>3.7</v>
      </c>
      <c r="K141" s="148">
        <v>11.92</v>
      </c>
      <c r="L141" s="148">
        <f t="shared" si="34"/>
        <v>7.3500000000000005</v>
      </c>
      <c r="M141" s="148">
        <v>3.7</v>
      </c>
      <c r="N141" s="118">
        <f t="shared" si="33"/>
        <v>11.92</v>
      </c>
      <c r="O141" s="118">
        <f t="shared" si="33"/>
        <v>7.2700000000000005</v>
      </c>
      <c r="P141" s="118">
        <f t="shared" si="33"/>
        <v>3.7</v>
      </c>
      <c r="Q141" s="149">
        <f t="shared" si="39"/>
        <v>7.1482085733075837E-2</v>
      </c>
      <c r="R141" s="150">
        <f t="shared" si="40"/>
        <v>5.3703179637025192E-8</v>
      </c>
      <c r="S141" s="151">
        <f t="shared" si="41"/>
        <v>6.282642366749085E-8</v>
      </c>
      <c r="T141" s="150">
        <f t="shared" si="42"/>
        <v>3.9471595108470545E-15</v>
      </c>
      <c r="U141" s="131">
        <v>298</v>
      </c>
      <c r="V141" s="118">
        <f t="shared" si="43"/>
        <v>284.92</v>
      </c>
      <c r="W141" s="152">
        <f t="shared" si="44"/>
        <v>0.77426749719925958</v>
      </c>
      <c r="X141" s="153">
        <f t="shared" si="45"/>
        <v>5.946583167472272</v>
      </c>
      <c r="Y141" s="154">
        <f t="shared" si="35"/>
        <v>-2.2278083044357539E-7</v>
      </c>
      <c r="Z141" s="155">
        <f t="shared" si="36"/>
        <v>-2.2193599638176841E-7</v>
      </c>
      <c r="AA141" s="155">
        <f t="shared" si="37"/>
        <v>-2.2193920017892893E-7</v>
      </c>
      <c r="AB141" s="156">
        <f t="shared" si="38"/>
        <v>-2.2109754561527105E-7</v>
      </c>
      <c r="AC141" s="157">
        <f t="shared" si="47"/>
        <v>2.9373400444446355E-4</v>
      </c>
      <c r="AD141" s="132"/>
      <c r="AE141" s="158">
        <f t="shared" si="46"/>
        <v>2.9373400444446354</v>
      </c>
      <c r="AF141" s="158"/>
      <c r="AG141" s="159"/>
      <c r="AH141" s="133">
        <v>1350</v>
      </c>
    </row>
    <row r="142" spans="1:40">
      <c r="F142" s="147">
        <v>0.58243055555555556</v>
      </c>
      <c r="G142" s="133">
        <v>1360</v>
      </c>
      <c r="H142" s="148">
        <v>11.89</v>
      </c>
      <c r="I142" s="148">
        <v>7.21</v>
      </c>
      <c r="J142" s="148">
        <v>3.91</v>
      </c>
      <c r="K142" s="148">
        <v>11.89</v>
      </c>
      <c r="L142" s="148">
        <f t="shared" si="34"/>
        <v>7.37</v>
      </c>
      <c r="M142" s="148">
        <v>3.91</v>
      </c>
      <c r="N142" s="118">
        <f t="shared" si="33"/>
        <v>11.89</v>
      </c>
      <c r="O142" s="118">
        <f t="shared" si="33"/>
        <v>7.29</v>
      </c>
      <c r="P142" s="118">
        <f t="shared" si="33"/>
        <v>3.91</v>
      </c>
      <c r="Q142" s="149">
        <f t="shared" si="39"/>
        <v>7.550229549223475E-2</v>
      </c>
      <c r="R142" s="150">
        <f t="shared" si="40"/>
        <v>5.1286138399136415E-8</v>
      </c>
      <c r="S142" s="151">
        <f t="shared" si="41"/>
        <v>6.5623538217073631E-8</v>
      </c>
      <c r="T142" s="150">
        <f t="shared" si="42"/>
        <v>4.3064487681277237E-15</v>
      </c>
      <c r="U142" s="131">
        <v>298</v>
      </c>
      <c r="V142" s="118">
        <f t="shared" si="43"/>
        <v>284.89</v>
      </c>
      <c r="W142" s="152">
        <f t="shared" si="44"/>
        <v>0.77612506039656026</v>
      </c>
      <c r="X142" s="153">
        <f t="shared" si="45"/>
        <v>5.9720723493745638</v>
      </c>
      <c r="Y142" s="154">
        <f t="shared" si="35"/>
        <v>-2.5370201796710719E-7</v>
      </c>
      <c r="Z142" s="155">
        <f t="shared" si="36"/>
        <v>-2.5259804738027484E-7</v>
      </c>
      <c r="AA142" s="155">
        <f t="shared" si="37"/>
        <v>-2.5260285124847568E-7</v>
      </c>
      <c r="AB142" s="156">
        <f t="shared" si="38"/>
        <v>-2.5150364272229964E-7</v>
      </c>
      <c r="AC142" s="157">
        <f t="shared" si="47"/>
        <v>2.9151462316249647E-4</v>
      </c>
      <c r="AD142" s="132"/>
      <c r="AE142" s="158">
        <f t="shared" si="46"/>
        <v>2.9151462316249646</v>
      </c>
      <c r="AF142" s="158"/>
      <c r="AG142" s="159"/>
      <c r="AH142" s="133">
        <v>1360</v>
      </c>
    </row>
    <row r="143" spans="1:40">
      <c r="F143" s="147">
        <v>0.58254629629629628</v>
      </c>
      <c r="G143" s="133">
        <v>1370</v>
      </c>
      <c r="H143" s="148">
        <v>11.88</v>
      </c>
      <c r="I143" s="148">
        <v>7.22</v>
      </c>
      <c r="J143" s="148">
        <v>3.97</v>
      </c>
      <c r="K143" s="148">
        <v>11.88</v>
      </c>
      <c r="L143" s="148">
        <f t="shared" si="34"/>
        <v>7.38</v>
      </c>
      <c r="M143" s="148">
        <v>3.97</v>
      </c>
      <c r="N143" s="118">
        <f t="shared" si="33"/>
        <v>11.88</v>
      </c>
      <c r="O143" s="118">
        <f t="shared" si="33"/>
        <v>7.3</v>
      </c>
      <c r="P143" s="118">
        <f t="shared" si="33"/>
        <v>3.97</v>
      </c>
      <c r="Q143" s="149">
        <f t="shared" si="39"/>
        <v>7.664842409975102E-2</v>
      </c>
      <c r="R143" s="150">
        <f t="shared" si="40"/>
        <v>5.0118723362727164E-8</v>
      </c>
      <c r="S143" s="151">
        <f t="shared" si="41"/>
        <v>6.7096326565352086E-8</v>
      </c>
      <c r="T143" s="150">
        <f t="shared" si="42"/>
        <v>4.5019170385643719E-15</v>
      </c>
      <c r="U143" s="131">
        <v>298</v>
      </c>
      <c r="V143" s="118">
        <f t="shared" si="43"/>
        <v>284.88</v>
      </c>
      <c r="W143" s="152">
        <f t="shared" si="44"/>
        <v>0.77674433506914053</v>
      </c>
      <c r="X143" s="153">
        <f t="shared" si="45"/>
        <v>5.9805941965496148</v>
      </c>
      <c r="Y143" s="154">
        <f t="shared" si="35"/>
        <v>-2.665301269823405E-7</v>
      </c>
      <c r="Z143" s="155">
        <f t="shared" si="36"/>
        <v>-2.6530104206426809E-7</v>
      </c>
      <c r="AA143" s="155">
        <f t="shared" si="37"/>
        <v>-2.6530670990284576E-7</v>
      </c>
      <c r="AB143" s="156">
        <f t="shared" si="38"/>
        <v>-2.640832405496739E-7</v>
      </c>
      <c r="AC143" s="157">
        <f t="shared" si="47"/>
        <v>2.8898861073258495E-4</v>
      </c>
      <c r="AD143" s="132"/>
      <c r="AE143" s="158">
        <f t="shared" si="46"/>
        <v>2.8898861073258497</v>
      </c>
      <c r="AF143" s="158"/>
      <c r="AG143" s="159"/>
      <c r="AH143" s="133">
        <v>1370</v>
      </c>
    </row>
    <row r="144" spans="1:40">
      <c r="F144" s="147">
        <v>0.58266203703703701</v>
      </c>
      <c r="G144" s="133">
        <v>1380</v>
      </c>
      <c r="H144" s="148">
        <v>11.87</v>
      </c>
      <c r="I144" s="148">
        <v>7.23</v>
      </c>
      <c r="J144" s="148">
        <v>4.04</v>
      </c>
      <c r="K144" s="148">
        <v>11.87</v>
      </c>
      <c r="L144" s="148">
        <f t="shared" si="34"/>
        <v>7.3900000000000006</v>
      </c>
      <c r="M144" s="148">
        <v>4.04</v>
      </c>
      <c r="N144" s="118">
        <f t="shared" si="33"/>
        <v>11.87</v>
      </c>
      <c r="O144" s="118">
        <f t="shared" si="33"/>
        <v>7.3100000000000005</v>
      </c>
      <c r="P144" s="118">
        <f t="shared" si="33"/>
        <v>4.04</v>
      </c>
      <c r="Q144" s="149">
        <f t="shared" si="39"/>
        <v>7.7987217434860631E-2</v>
      </c>
      <c r="R144" s="150">
        <f t="shared" si="40"/>
        <v>4.8977881936844561E-8</v>
      </c>
      <c r="S144" s="151">
        <f t="shared" si="41"/>
        <v>6.8602168686373636E-8</v>
      </c>
      <c r="T144" s="150">
        <f t="shared" si="42"/>
        <v>4.7062575484736635E-15</v>
      </c>
      <c r="U144" s="131">
        <v>298</v>
      </c>
      <c r="V144" s="118">
        <f t="shared" si="43"/>
        <v>284.87</v>
      </c>
      <c r="W144" s="152">
        <f t="shared" si="44"/>
        <v>0.77736365321942391</v>
      </c>
      <c r="X144" s="153">
        <f t="shared" si="45"/>
        <v>5.9891288035507104</v>
      </c>
      <c r="Y144" s="154">
        <f t="shared" si="35"/>
        <v>-2.8049165743862587E-7</v>
      </c>
      <c r="Z144" s="155">
        <f t="shared" si="36"/>
        <v>-2.791178223275665E-7</v>
      </c>
      <c r="AA144" s="155">
        <f t="shared" si="37"/>
        <v>-2.7912455130813441E-7</v>
      </c>
      <c r="AB144" s="156">
        <f t="shared" si="38"/>
        <v>-2.7775737926117445E-7</v>
      </c>
      <c r="AC144" s="157">
        <f t="shared" si="47"/>
        <v>2.8633556261347456E-4</v>
      </c>
      <c r="AD144" s="132"/>
      <c r="AE144" s="158">
        <f t="shared" si="46"/>
        <v>2.8633556261347457</v>
      </c>
      <c r="AF144" s="158"/>
      <c r="AG144" s="159"/>
      <c r="AH144" s="133">
        <v>1380</v>
      </c>
    </row>
    <row r="145" spans="1:40">
      <c r="F145" s="147">
        <v>0.58277777777777773</v>
      </c>
      <c r="G145" s="133">
        <v>1390</v>
      </c>
      <c r="H145" s="148">
        <v>11.87</v>
      </c>
      <c r="I145" s="148">
        <v>7.23</v>
      </c>
      <c r="J145" s="148">
        <v>4.07</v>
      </c>
      <c r="K145" s="148">
        <v>11.87</v>
      </c>
      <c r="L145" s="148">
        <f t="shared" si="34"/>
        <v>7.3900000000000006</v>
      </c>
      <c r="M145" s="148">
        <v>4.07</v>
      </c>
      <c r="N145" s="118">
        <f t="shared" si="33"/>
        <v>11.87</v>
      </c>
      <c r="O145" s="118">
        <f t="shared" si="33"/>
        <v>7.3100000000000005</v>
      </c>
      <c r="P145" s="118">
        <f t="shared" si="33"/>
        <v>4.07</v>
      </c>
      <c r="Q145" s="149">
        <f t="shared" si="39"/>
        <v>7.8566330435614562E-2</v>
      </c>
      <c r="R145" s="150">
        <f t="shared" si="40"/>
        <v>4.8977881936844561E-8</v>
      </c>
      <c r="S145" s="151">
        <f t="shared" si="41"/>
        <v>6.8602168686373636E-8</v>
      </c>
      <c r="T145" s="150">
        <f t="shared" si="42"/>
        <v>4.7062575484736635E-15</v>
      </c>
      <c r="U145" s="131">
        <v>298</v>
      </c>
      <c r="V145" s="118">
        <f t="shared" si="43"/>
        <v>284.87</v>
      </c>
      <c r="W145" s="152">
        <f t="shared" si="44"/>
        <v>0.77736365321942391</v>
      </c>
      <c r="X145" s="153">
        <f t="shared" si="45"/>
        <v>5.9891288035507104</v>
      </c>
      <c r="Y145" s="154">
        <f t="shared" si="35"/>
        <v>-2.7981995630140188E-7</v>
      </c>
      <c r="Z145" s="155">
        <f t="shared" si="36"/>
        <v>-2.7843923383584536E-7</v>
      </c>
      <c r="AA145" s="155">
        <f t="shared" si="37"/>
        <v>-2.784460467685328E-7</v>
      </c>
      <c r="AB145" s="156">
        <f t="shared" si="38"/>
        <v>-2.770720700012225E-7</v>
      </c>
      <c r="AC145" s="157">
        <f t="shared" si="47"/>
        <v>2.8354433964018923E-4</v>
      </c>
      <c r="AD145" s="132"/>
      <c r="AE145" s="158">
        <f t="shared" si="46"/>
        <v>2.8354433964018924</v>
      </c>
      <c r="AF145" s="158"/>
      <c r="AG145" s="159"/>
      <c r="AH145" s="133">
        <v>1390</v>
      </c>
    </row>
    <row r="146" spans="1:40">
      <c r="F146" s="147">
        <v>0.58289351851851856</v>
      </c>
      <c r="G146" s="133">
        <v>1400</v>
      </c>
      <c r="H146" s="148">
        <v>11.87</v>
      </c>
      <c r="I146" s="148">
        <v>7.23</v>
      </c>
      <c r="J146" s="148">
        <v>4.05</v>
      </c>
      <c r="K146" s="148">
        <v>11.87</v>
      </c>
      <c r="L146" s="148">
        <f t="shared" si="34"/>
        <v>7.3900000000000006</v>
      </c>
      <c r="M146" s="148">
        <v>4.05</v>
      </c>
      <c r="N146" s="118">
        <f t="shared" si="33"/>
        <v>11.87</v>
      </c>
      <c r="O146" s="118">
        <f t="shared" si="33"/>
        <v>7.3100000000000005</v>
      </c>
      <c r="P146" s="118">
        <f t="shared" si="33"/>
        <v>4.05</v>
      </c>
      <c r="Q146" s="149">
        <f t="shared" si="39"/>
        <v>7.818025510177859E-2</v>
      </c>
      <c r="R146" s="150">
        <f t="shared" si="40"/>
        <v>4.8977881936844561E-8</v>
      </c>
      <c r="S146" s="151">
        <f t="shared" si="41"/>
        <v>6.8602168686373636E-8</v>
      </c>
      <c r="T146" s="150">
        <f t="shared" si="42"/>
        <v>4.7062575484736635E-15</v>
      </c>
      <c r="U146" s="131">
        <v>298</v>
      </c>
      <c r="V146" s="118">
        <f t="shared" si="43"/>
        <v>284.87</v>
      </c>
      <c r="W146" s="152">
        <f t="shared" si="44"/>
        <v>0.77736365321942391</v>
      </c>
      <c r="X146" s="153">
        <f t="shared" si="45"/>
        <v>5.9891288035507104</v>
      </c>
      <c r="Y146" s="154">
        <f t="shared" si="35"/>
        <v>-2.7571055889909528E-7</v>
      </c>
      <c r="Z146" s="155">
        <f t="shared" si="36"/>
        <v>-2.7435679876902546E-7</v>
      </c>
      <c r="AA146" s="155">
        <f t="shared" si="37"/>
        <v>-2.7436344583577941E-7</v>
      </c>
      <c r="AB146" s="156">
        <f t="shared" si="38"/>
        <v>-2.7301626749724159E-7</v>
      </c>
      <c r="AC146" s="157">
        <f t="shared" si="47"/>
        <v>2.8075990199433697E-4</v>
      </c>
      <c r="AD146" s="132"/>
      <c r="AE146" s="158">
        <f t="shared" si="46"/>
        <v>2.8075990199433698</v>
      </c>
      <c r="AF146" s="158"/>
      <c r="AG146" s="159"/>
      <c r="AH146" s="133">
        <v>1400</v>
      </c>
    </row>
    <row r="147" spans="1:40">
      <c r="F147" s="147">
        <v>0.58300925925925928</v>
      </c>
      <c r="G147" s="133">
        <v>1410</v>
      </c>
      <c r="H147" s="148">
        <v>11.86</v>
      </c>
      <c r="I147" s="148">
        <v>7.22</v>
      </c>
      <c r="J147" s="148">
        <v>4.03</v>
      </c>
      <c r="K147" s="148">
        <v>11.86</v>
      </c>
      <c r="L147" s="148">
        <f t="shared" si="34"/>
        <v>7.38</v>
      </c>
      <c r="M147" s="148">
        <v>4.03</v>
      </c>
      <c r="N147" s="118">
        <f t="shared" si="33"/>
        <v>11.86</v>
      </c>
      <c r="O147" s="118">
        <f t="shared" si="33"/>
        <v>7.3</v>
      </c>
      <c r="P147" s="118">
        <f t="shared" si="33"/>
        <v>4.03</v>
      </c>
      <c r="Q147" s="149">
        <f t="shared" si="39"/>
        <v>7.7781525084496303E-2</v>
      </c>
      <c r="R147" s="150">
        <f t="shared" si="40"/>
        <v>5.0118723362727164E-8</v>
      </c>
      <c r="S147" s="151">
        <f t="shared" si="41"/>
        <v>6.6984905087496333E-8</v>
      </c>
      <c r="T147" s="150">
        <f t="shared" si="42"/>
        <v>4.4869775095808922E-15</v>
      </c>
      <c r="U147" s="131">
        <v>298</v>
      </c>
      <c r="V147" s="118">
        <f t="shared" si="43"/>
        <v>284.86</v>
      </c>
      <c r="W147" s="152">
        <f t="shared" si="44"/>
        <v>0.77798301485198984</v>
      </c>
      <c r="X147" s="153">
        <f t="shared" si="45"/>
        <v>5.9976761903600435</v>
      </c>
      <c r="Y147" s="154">
        <f t="shared" si="35"/>
        <v>-2.5859895866610441E-7</v>
      </c>
      <c r="Z147" s="155">
        <f t="shared" si="36"/>
        <v>-2.5739626976124019E-7</v>
      </c>
      <c r="AA147" s="155">
        <f t="shared" si="37"/>
        <v>-2.574018632122322E-7</v>
      </c>
      <c r="AB147" s="156">
        <f t="shared" si="38"/>
        <v>-2.5620471573045181E-7</v>
      </c>
      <c r="AC147" s="157">
        <f t="shared" si="47"/>
        <v>2.7801628980166039E-4</v>
      </c>
      <c r="AD147" s="132"/>
      <c r="AE147" s="158">
        <f t="shared" si="46"/>
        <v>2.780162898016604</v>
      </c>
      <c r="AF147" s="158"/>
      <c r="AG147" s="159"/>
      <c r="AH147" s="133">
        <v>1410</v>
      </c>
    </row>
    <row r="148" spans="1:40">
      <c r="F148" s="147">
        <v>0.583125</v>
      </c>
      <c r="G148" s="133">
        <v>1420</v>
      </c>
      <c r="H148" s="148">
        <v>11.86</v>
      </c>
      <c r="I148" s="148">
        <v>7.22</v>
      </c>
      <c r="J148" s="148">
        <v>4.03</v>
      </c>
      <c r="K148" s="148">
        <v>11.86</v>
      </c>
      <c r="L148" s="148">
        <f t="shared" si="34"/>
        <v>7.38</v>
      </c>
      <c r="M148" s="148">
        <v>4.03</v>
      </c>
      <c r="N148" s="118">
        <f t="shared" si="33"/>
        <v>11.86</v>
      </c>
      <c r="O148" s="118">
        <f t="shared" si="33"/>
        <v>7.3</v>
      </c>
      <c r="P148" s="118">
        <f t="shared" si="33"/>
        <v>4.03</v>
      </c>
      <c r="Q148" s="149">
        <f t="shared" si="39"/>
        <v>7.7781525084496303E-2</v>
      </c>
      <c r="R148" s="150">
        <f t="shared" si="40"/>
        <v>5.0118723362727164E-8</v>
      </c>
      <c r="S148" s="151">
        <f t="shared" si="41"/>
        <v>6.6984905087496333E-8</v>
      </c>
      <c r="T148" s="150">
        <f t="shared" si="42"/>
        <v>4.4869775095808922E-15</v>
      </c>
      <c r="U148" s="131">
        <v>298</v>
      </c>
      <c r="V148" s="118">
        <f t="shared" si="43"/>
        <v>284.86</v>
      </c>
      <c r="W148" s="152">
        <f t="shared" si="44"/>
        <v>0.77798301485198984</v>
      </c>
      <c r="X148" s="153">
        <f t="shared" si="45"/>
        <v>5.9976761903600435</v>
      </c>
      <c r="Y148" s="154">
        <f t="shared" si="35"/>
        <v>-2.5620473315374473E-7</v>
      </c>
      <c r="Z148" s="155">
        <f t="shared" si="36"/>
        <v>-2.5501317928389505E-7</v>
      </c>
      <c r="AA148" s="155">
        <f t="shared" si="37"/>
        <v>-2.5501872094820106E-7</v>
      </c>
      <c r="AB148" s="156">
        <f t="shared" si="38"/>
        <v>-2.5383265719644695E-7</v>
      </c>
      <c r="AC148" s="157">
        <f t="shared" si="47"/>
        <v>2.7544228990108787E-4</v>
      </c>
      <c r="AD148" s="132"/>
      <c r="AE148" s="158">
        <f t="shared" si="46"/>
        <v>2.7544228990108786</v>
      </c>
      <c r="AF148" s="158"/>
      <c r="AG148" s="159"/>
      <c r="AH148" s="133">
        <v>1420</v>
      </c>
    </row>
    <row r="149" spans="1:40">
      <c r="F149" s="147">
        <v>0.58324074074074073</v>
      </c>
      <c r="G149" s="133">
        <v>1430</v>
      </c>
      <c r="H149" s="148">
        <v>11.86</v>
      </c>
      <c r="I149" s="148">
        <v>7.22</v>
      </c>
      <c r="J149" s="148">
        <v>4.01</v>
      </c>
      <c r="K149" s="148">
        <v>11.86</v>
      </c>
      <c r="L149" s="148">
        <f t="shared" si="34"/>
        <v>7.38</v>
      </c>
      <c r="M149" s="148">
        <v>4.01</v>
      </c>
      <c r="N149" s="118">
        <f t="shared" si="33"/>
        <v>11.86</v>
      </c>
      <c r="O149" s="118">
        <f t="shared" si="33"/>
        <v>7.3</v>
      </c>
      <c r="P149" s="118">
        <f t="shared" si="33"/>
        <v>4.01</v>
      </c>
      <c r="Q149" s="149">
        <f t="shared" si="39"/>
        <v>7.739551255305957E-2</v>
      </c>
      <c r="R149" s="150">
        <f t="shared" si="40"/>
        <v>5.0118723362727164E-8</v>
      </c>
      <c r="S149" s="151">
        <f t="shared" si="41"/>
        <v>6.6984905087496333E-8</v>
      </c>
      <c r="T149" s="150">
        <f t="shared" si="42"/>
        <v>4.4869775095808922E-15</v>
      </c>
      <c r="U149" s="131">
        <v>298</v>
      </c>
      <c r="V149" s="118">
        <f t="shared" si="43"/>
        <v>284.86</v>
      </c>
      <c r="W149" s="152">
        <f t="shared" si="44"/>
        <v>0.77798301485198984</v>
      </c>
      <c r="X149" s="153">
        <f t="shared" si="45"/>
        <v>5.9976761903600435</v>
      </c>
      <c r="Y149" s="154">
        <f t="shared" si="35"/>
        <v>-2.5257295895243003E-7</v>
      </c>
      <c r="Z149" s="155">
        <f t="shared" si="36"/>
        <v>-2.5140412528838282E-7</v>
      </c>
      <c r="AA149" s="155">
        <f t="shared" si="37"/>
        <v>-2.5140953430817605E-7</v>
      </c>
      <c r="AB149" s="156">
        <f t="shared" si="38"/>
        <v>-2.5024605960120398E-7</v>
      </c>
      <c r="AC149" s="157">
        <f t="shared" si="47"/>
        <v>2.7289212124973058E-4</v>
      </c>
      <c r="AD149" s="132"/>
      <c r="AE149" s="158">
        <f t="shared" si="46"/>
        <v>2.7289212124973057</v>
      </c>
      <c r="AF149" s="158"/>
      <c r="AG149" s="159"/>
      <c r="AH149" s="133">
        <v>1430</v>
      </c>
    </row>
    <row r="150" spans="1:40" s="77" customFormat="1">
      <c r="A150" s="134"/>
      <c r="B150" s="134"/>
      <c r="C150" s="134"/>
      <c r="D150" s="134"/>
      <c r="E150" s="134"/>
      <c r="F150" s="136">
        <v>0.58335648148148145</v>
      </c>
      <c r="G150" s="137">
        <v>1440</v>
      </c>
      <c r="H150" s="138">
        <v>11.86</v>
      </c>
      <c r="I150" s="138">
        <v>7.21</v>
      </c>
      <c r="J150" s="138">
        <v>4</v>
      </c>
      <c r="K150" s="138">
        <v>11.86</v>
      </c>
      <c r="L150" s="138">
        <f t="shared" si="34"/>
        <v>7.37</v>
      </c>
      <c r="M150" s="138">
        <v>4</v>
      </c>
      <c r="N150" s="139">
        <f t="shared" si="33"/>
        <v>11.86</v>
      </c>
      <c r="O150" s="139">
        <f t="shared" si="33"/>
        <v>7.29</v>
      </c>
      <c r="P150" s="139">
        <f t="shared" si="33"/>
        <v>4</v>
      </c>
      <c r="Q150" s="140">
        <f t="shared" si="39"/>
        <v>7.7202506287341224E-2</v>
      </c>
      <c r="R150" s="141">
        <f t="shared" si="40"/>
        <v>5.1286138399136415E-8</v>
      </c>
      <c r="S150" s="142">
        <f t="shared" si="41"/>
        <v>6.5460142493693674E-8</v>
      </c>
      <c r="T150" s="141">
        <f t="shared" si="42"/>
        <v>4.2850302552946799E-15</v>
      </c>
      <c r="U150" s="143">
        <v>298</v>
      </c>
      <c r="V150" s="139">
        <f t="shared" si="43"/>
        <v>284.86</v>
      </c>
      <c r="W150" s="144">
        <f t="shared" si="44"/>
        <v>0.77798301485198984</v>
      </c>
      <c r="X150" s="145">
        <f t="shared" si="45"/>
        <v>5.9976761903600435</v>
      </c>
      <c r="Y150" s="146">
        <f t="shared" si="35"/>
        <v>-2.3838717966133269E-7</v>
      </c>
      <c r="Z150" s="146">
        <f t="shared" si="36"/>
        <v>-2.3733627244671717E-7</v>
      </c>
      <c r="AA150" s="146">
        <f t="shared" si="37"/>
        <v>-2.373409052712478E-7</v>
      </c>
      <c r="AB150" s="146">
        <f t="shared" si="38"/>
        <v>-2.3629459003442999E-7</v>
      </c>
      <c r="AC150" s="146">
        <f t="shared" si="47"/>
        <v>2.703780440201527E-4</v>
      </c>
      <c r="AD150" s="134"/>
      <c r="AE150" s="146">
        <f t="shared" si="46"/>
        <v>2.7037804402015269</v>
      </c>
      <c r="AF150" s="146"/>
      <c r="AG150" s="146"/>
      <c r="AH150" s="137">
        <v>1440</v>
      </c>
      <c r="AI150" s="134"/>
      <c r="AJ150" s="134"/>
      <c r="AK150" s="134"/>
      <c r="AL150" s="134"/>
      <c r="AM150" s="134"/>
      <c r="AN150" s="134"/>
    </row>
    <row r="151" spans="1:40">
      <c r="F151" s="147">
        <v>0.58347222222222217</v>
      </c>
      <c r="G151" s="133">
        <v>1450</v>
      </c>
      <c r="H151" s="148">
        <v>11.86</v>
      </c>
      <c r="I151" s="148">
        <v>7.21</v>
      </c>
      <c r="J151" s="148">
        <v>3.98</v>
      </c>
      <c r="K151" s="148">
        <v>11.86</v>
      </c>
      <c r="L151" s="148">
        <f t="shared" si="34"/>
        <v>7.37</v>
      </c>
      <c r="M151" s="148">
        <v>3.98</v>
      </c>
      <c r="N151" s="118">
        <f t="shared" ref="N151:P214" si="48">(H151+K151)/2</f>
        <v>11.86</v>
      </c>
      <c r="O151" s="118">
        <f t="shared" si="48"/>
        <v>7.29</v>
      </c>
      <c r="P151" s="118">
        <f t="shared" si="48"/>
        <v>3.98</v>
      </c>
      <c r="Q151" s="149">
        <f t="shared" si="39"/>
        <v>7.6816493755904519E-2</v>
      </c>
      <c r="R151" s="150">
        <f t="shared" si="40"/>
        <v>5.1286138399136415E-8</v>
      </c>
      <c r="S151" s="151">
        <f t="shared" si="41"/>
        <v>6.5460142493693674E-8</v>
      </c>
      <c r="T151" s="150">
        <f t="shared" si="42"/>
        <v>4.2850302552946799E-15</v>
      </c>
      <c r="U151" s="131">
        <v>298</v>
      </c>
      <c r="V151" s="118">
        <f t="shared" si="43"/>
        <v>284.86</v>
      </c>
      <c r="W151" s="152">
        <f t="shared" si="44"/>
        <v>0.77798301485198984</v>
      </c>
      <c r="X151" s="153">
        <f t="shared" si="45"/>
        <v>5.9976761903600435</v>
      </c>
      <c r="Y151" s="154">
        <f t="shared" si="35"/>
        <v>-2.351131306914805E-7</v>
      </c>
      <c r="Z151" s="155">
        <f t="shared" si="36"/>
        <v>-2.3408183917984247E-7</v>
      </c>
      <c r="AA151" s="155">
        <f t="shared" si="37"/>
        <v>-2.3408636279865891E-7</v>
      </c>
      <c r="AB151" s="156">
        <f t="shared" si="38"/>
        <v>-2.3305955522136983E-7</v>
      </c>
      <c r="AC151" s="157">
        <f t="shared" si="47"/>
        <v>2.6800465047826654E-4</v>
      </c>
      <c r="AD151" s="132"/>
      <c r="AE151" s="158">
        <f t="shared" si="46"/>
        <v>2.6800465047826654</v>
      </c>
      <c r="AF151" s="158"/>
      <c r="AG151" s="159"/>
      <c r="AH151" s="133">
        <v>1450</v>
      </c>
    </row>
    <row r="152" spans="1:40">
      <c r="F152" s="147">
        <v>0.583587962962963</v>
      </c>
      <c r="G152" s="133">
        <v>1460</v>
      </c>
      <c r="H152" s="148">
        <v>11.86</v>
      </c>
      <c r="I152" s="148">
        <v>7.21</v>
      </c>
      <c r="J152" s="148">
        <v>3.96</v>
      </c>
      <c r="K152" s="148">
        <v>11.86</v>
      </c>
      <c r="L152" s="148">
        <f t="shared" si="34"/>
        <v>7.37</v>
      </c>
      <c r="M152" s="148">
        <v>3.96</v>
      </c>
      <c r="N152" s="118">
        <f t="shared" si="48"/>
        <v>11.86</v>
      </c>
      <c r="O152" s="118">
        <f t="shared" si="48"/>
        <v>7.29</v>
      </c>
      <c r="P152" s="118">
        <f t="shared" si="48"/>
        <v>3.96</v>
      </c>
      <c r="Q152" s="149">
        <f t="shared" si="39"/>
        <v>7.6430481224467814E-2</v>
      </c>
      <c r="R152" s="150">
        <f t="shared" si="40"/>
        <v>5.1286138399136415E-8</v>
      </c>
      <c r="S152" s="151">
        <f t="shared" si="41"/>
        <v>6.5460142493693674E-8</v>
      </c>
      <c r="T152" s="150">
        <f t="shared" si="42"/>
        <v>4.2850302552946799E-15</v>
      </c>
      <c r="U152" s="131">
        <v>298</v>
      </c>
      <c r="V152" s="118">
        <f t="shared" si="43"/>
        <v>284.86</v>
      </c>
      <c r="W152" s="152">
        <f t="shared" si="44"/>
        <v>0.77798301485198984</v>
      </c>
      <c r="X152" s="153">
        <f t="shared" si="45"/>
        <v>5.9976761903600435</v>
      </c>
      <c r="Y152" s="154">
        <f t="shared" si="35"/>
        <v>-2.3188841489695843E-7</v>
      </c>
      <c r="Z152" s="155">
        <f t="shared" si="36"/>
        <v>-2.3087637944915574E-7</v>
      </c>
      <c r="AA152" s="155">
        <f t="shared" si="37"/>
        <v>-2.3088079629657815E-7</v>
      </c>
      <c r="AB152" s="156">
        <f t="shared" si="38"/>
        <v>-2.2987313914311909E-7</v>
      </c>
      <c r="AC152" s="157">
        <f t="shared" si="47"/>
        <v>2.6566380199515011E-4</v>
      </c>
      <c r="AD152" s="132"/>
      <c r="AE152" s="158">
        <f t="shared" si="46"/>
        <v>2.656638019951501</v>
      </c>
      <c r="AF152" s="158"/>
      <c r="AG152" s="159"/>
      <c r="AH152" s="133">
        <v>1460</v>
      </c>
    </row>
    <row r="153" spans="1:40">
      <c r="F153" s="147">
        <v>0.58370370370370372</v>
      </c>
      <c r="G153" s="133">
        <v>1470</v>
      </c>
      <c r="H153" s="148">
        <v>11.82</v>
      </c>
      <c r="I153" s="148">
        <v>7.24</v>
      </c>
      <c r="J153" s="148">
        <v>4.1500000000000004</v>
      </c>
      <c r="K153" s="148">
        <v>11.82</v>
      </c>
      <c r="L153" s="148">
        <f t="shared" si="34"/>
        <v>7.4</v>
      </c>
      <c r="M153" s="148">
        <v>4.1500000000000004</v>
      </c>
      <c r="N153" s="118">
        <f t="shared" si="48"/>
        <v>11.82</v>
      </c>
      <c r="O153" s="118">
        <f t="shared" si="48"/>
        <v>7.32</v>
      </c>
      <c r="P153" s="118">
        <f t="shared" si="48"/>
        <v>4.1500000000000004</v>
      </c>
      <c r="Q153" s="149">
        <f t="shared" si="39"/>
        <v>8.0045516650535248E-2</v>
      </c>
      <c r="R153" s="150">
        <f t="shared" si="40"/>
        <v>4.7863009232263782E-8</v>
      </c>
      <c r="S153" s="151">
        <f t="shared" si="41"/>
        <v>6.9909042109682165E-8</v>
      </c>
      <c r="T153" s="150">
        <f t="shared" si="42"/>
        <v>4.8872741686933145E-15</v>
      </c>
      <c r="U153" s="131">
        <v>298</v>
      </c>
      <c r="V153" s="118">
        <f t="shared" si="43"/>
        <v>284.82</v>
      </c>
      <c r="W153" s="152">
        <f t="shared" si="44"/>
        <v>0.7804608962966838</v>
      </c>
      <c r="X153" s="153">
        <f t="shared" si="45"/>
        <v>6.0319939364669137</v>
      </c>
      <c r="Y153" s="154">
        <f t="shared" si="35"/>
        <v>-2.7301945657746464E-7</v>
      </c>
      <c r="Z153" s="155">
        <f t="shared" si="36"/>
        <v>-2.7160426375458928E-7</v>
      </c>
      <c r="AA153" s="155">
        <f t="shared" si="37"/>
        <v>-2.7161159938828749E-7</v>
      </c>
      <c r="AB153" s="156">
        <f t="shared" si="38"/>
        <v>-2.702036661507855E-7</v>
      </c>
      <c r="AC153" s="157">
        <f t="shared" si="47"/>
        <v>2.6335500881926422E-4</v>
      </c>
      <c r="AD153" s="132"/>
      <c r="AE153" s="158">
        <f t="shared" si="46"/>
        <v>2.6335500881926421</v>
      </c>
      <c r="AF153" s="158"/>
      <c r="AG153" s="159"/>
      <c r="AH153" s="133">
        <v>1470</v>
      </c>
    </row>
    <row r="154" spans="1:40">
      <c r="F154" s="147">
        <v>0.58381944444444445</v>
      </c>
      <c r="G154" s="133">
        <v>1480</v>
      </c>
      <c r="H154" s="148">
        <v>11.81</v>
      </c>
      <c r="I154" s="148">
        <v>7.25</v>
      </c>
      <c r="J154" s="148">
        <v>4.22</v>
      </c>
      <c r="K154" s="148">
        <v>11.81</v>
      </c>
      <c r="L154" s="148">
        <f t="shared" si="34"/>
        <v>7.41</v>
      </c>
      <c r="M154" s="148">
        <v>4.22</v>
      </c>
      <c r="N154" s="118">
        <f t="shared" si="48"/>
        <v>11.81</v>
      </c>
      <c r="O154" s="118">
        <f t="shared" si="48"/>
        <v>7.33</v>
      </c>
      <c r="P154" s="118">
        <f t="shared" si="48"/>
        <v>4.22</v>
      </c>
      <c r="Q154" s="149">
        <f t="shared" si="39"/>
        <v>8.1382452216605602E-2</v>
      </c>
      <c r="R154" s="150">
        <f t="shared" si="40"/>
        <v>4.6773514128719769E-8</v>
      </c>
      <c r="S154" s="151">
        <f t="shared" si="41"/>
        <v>7.1478009974808045E-8</v>
      </c>
      <c r="T154" s="150">
        <f t="shared" si="42"/>
        <v>5.1091059099587582E-15</v>
      </c>
      <c r="U154" s="131">
        <v>298</v>
      </c>
      <c r="V154" s="118">
        <f t="shared" si="43"/>
        <v>284.81</v>
      </c>
      <c r="W154" s="152">
        <f t="shared" si="44"/>
        <v>0.78108047540936798</v>
      </c>
      <c r="X154" s="153">
        <f t="shared" si="45"/>
        <v>6.0406055231944045</v>
      </c>
      <c r="Y154" s="154">
        <f t="shared" si="35"/>
        <v>-2.8677656697439527E-7</v>
      </c>
      <c r="Z154" s="155">
        <f t="shared" si="36"/>
        <v>-2.8519889008360949E-7</v>
      </c>
      <c r="AA154" s="155">
        <f t="shared" si="37"/>
        <v>-2.8520756953883124E-7</v>
      </c>
      <c r="AB154" s="156">
        <f t="shared" si="38"/>
        <v>-2.8363847660469803E-7</v>
      </c>
      <c r="AC154" s="157">
        <f t="shared" si="47"/>
        <v>2.6063891740424089E-4</v>
      </c>
      <c r="AD154" s="132"/>
      <c r="AE154" s="158">
        <f t="shared" si="46"/>
        <v>2.606389174042409</v>
      </c>
      <c r="AF154" s="158"/>
      <c r="AG154" s="159"/>
      <c r="AH154" s="133">
        <v>1480</v>
      </c>
    </row>
    <row r="155" spans="1:40">
      <c r="F155" s="147">
        <v>0.58393518518518517</v>
      </c>
      <c r="G155" s="133">
        <v>1490</v>
      </c>
      <c r="H155" s="148">
        <v>11.81</v>
      </c>
      <c r="I155" s="148">
        <v>7.24</v>
      </c>
      <c r="J155" s="148">
        <v>4.21</v>
      </c>
      <c r="K155" s="148">
        <v>11.81</v>
      </c>
      <c r="L155" s="148">
        <f t="shared" si="34"/>
        <v>7.4</v>
      </c>
      <c r="M155" s="148">
        <v>4.21</v>
      </c>
      <c r="N155" s="118">
        <f t="shared" si="48"/>
        <v>11.81</v>
      </c>
      <c r="O155" s="118">
        <f t="shared" si="48"/>
        <v>7.32</v>
      </c>
      <c r="P155" s="118">
        <f t="shared" si="48"/>
        <v>4.21</v>
      </c>
      <c r="Q155" s="149">
        <f t="shared" si="39"/>
        <v>8.118960280377005E-2</v>
      </c>
      <c r="R155" s="150">
        <f t="shared" si="40"/>
        <v>4.7863009232263782E-8</v>
      </c>
      <c r="S155" s="151">
        <f t="shared" si="41"/>
        <v>6.9850971827233137E-8</v>
      </c>
      <c r="T155" s="150">
        <f t="shared" si="42"/>
        <v>4.8791582652089177E-15</v>
      </c>
      <c r="U155" s="131">
        <v>298</v>
      </c>
      <c r="V155" s="118">
        <f t="shared" si="43"/>
        <v>284.81</v>
      </c>
      <c r="W155" s="152">
        <f t="shared" si="44"/>
        <v>0.78108047540936798</v>
      </c>
      <c r="X155" s="153">
        <f t="shared" si="45"/>
        <v>6.0406055231944045</v>
      </c>
      <c r="Y155" s="154">
        <f t="shared" si="35"/>
        <v>-2.7023079446363929E-7</v>
      </c>
      <c r="Z155" s="155">
        <f t="shared" si="36"/>
        <v>-2.6881441739893538E-7</v>
      </c>
      <c r="AA155" s="155">
        <f t="shared" si="37"/>
        <v>-2.6882184114201175E-7</v>
      </c>
      <c r="AB155" s="156">
        <f t="shared" si="38"/>
        <v>-2.6741280999935383E-7</v>
      </c>
      <c r="AC155" s="157">
        <f t="shared" si="47"/>
        <v>2.5778687079953429E-4</v>
      </c>
      <c r="AD155" s="132"/>
      <c r="AE155" s="158">
        <f t="shared" si="46"/>
        <v>2.5778687079953428</v>
      </c>
      <c r="AF155" s="158"/>
      <c r="AG155" s="159"/>
      <c r="AH155" s="133">
        <v>1490</v>
      </c>
    </row>
    <row r="156" spans="1:40">
      <c r="F156" s="147">
        <v>0.58405092592592589</v>
      </c>
      <c r="G156" s="133">
        <v>1500</v>
      </c>
      <c r="H156" s="148">
        <v>11.81</v>
      </c>
      <c r="I156" s="148">
        <v>7.24</v>
      </c>
      <c r="J156" s="148">
        <v>4.13</v>
      </c>
      <c r="K156" s="148">
        <v>11.81</v>
      </c>
      <c r="L156" s="148">
        <v>7.4</v>
      </c>
      <c r="M156" s="148">
        <v>4.13</v>
      </c>
      <c r="N156" s="118">
        <f t="shared" si="48"/>
        <v>11.81</v>
      </c>
      <c r="O156" s="118">
        <f t="shared" si="48"/>
        <v>7.32</v>
      </c>
      <c r="P156" s="118">
        <f t="shared" si="48"/>
        <v>4.13</v>
      </c>
      <c r="Q156" s="149">
        <f t="shared" si="39"/>
        <v>7.9646807501085576E-2</v>
      </c>
      <c r="R156" s="150">
        <f t="shared" si="40"/>
        <v>4.7863009232263782E-8</v>
      </c>
      <c r="S156" s="151">
        <f t="shared" si="41"/>
        <v>6.9850971827233137E-8</v>
      </c>
      <c r="T156" s="150">
        <f t="shared" si="42"/>
        <v>4.8791582652089177E-15</v>
      </c>
      <c r="U156" s="131">
        <v>298</v>
      </c>
      <c r="V156" s="118">
        <f t="shared" si="43"/>
        <v>284.81</v>
      </c>
      <c r="W156" s="152">
        <f t="shared" si="44"/>
        <v>0.78108047540936798</v>
      </c>
      <c r="X156" s="153">
        <f t="shared" si="45"/>
        <v>6.0406055231944045</v>
      </c>
      <c r="Y156" s="154">
        <f t="shared" si="35"/>
        <v>-2.6233135700533863E-7</v>
      </c>
      <c r="Z156" s="155">
        <f t="shared" si="36"/>
        <v>-2.6098251149962201E-7</v>
      </c>
      <c r="AA156" s="155">
        <f t="shared" si="37"/>
        <v>-2.6098944694271602E-7</v>
      </c>
      <c r="AB156" s="156">
        <f t="shared" si="38"/>
        <v>-2.596474655592924E-7</v>
      </c>
      <c r="AC156" s="157">
        <f t="shared" si="47"/>
        <v>2.5509867726362614E-4</v>
      </c>
      <c r="AD156" s="160">
        <v>2.42E-4</v>
      </c>
      <c r="AE156" s="158">
        <f t="shared" si="46"/>
        <v>2.5509867726362612</v>
      </c>
      <c r="AF156" s="158">
        <f>AD156*10000</f>
        <v>2.42</v>
      </c>
      <c r="AG156" s="159">
        <f>(AE156-AF156)*(AE156-AF156)</f>
        <v>1.7157534605663598E-2</v>
      </c>
      <c r="AH156" s="133">
        <v>1500</v>
      </c>
    </row>
    <row r="157" spans="1:40">
      <c r="F157" s="147">
        <v>0.58416666666666661</v>
      </c>
      <c r="G157" s="133">
        <v>1510</v>
      </c>
      <c r="H157" s="148">
        <v>11.81</v>
      </c>
      <c r="I157" s="148">
        <v>7.23</v>
      </c>
      <c r="J157" s="148">
        <v>4.09</v>
      </c>
      <c r="K157" s="148">
        <v>11.81</v>
      </c>
      <c r="L157" s="148">
        <f t="shared" si="34"/>
        <v>7.3900000000000006</v>
      </c>
      <c r="M157" s="148">
        <v>4.09</v>
      </c>
      <c r="N157" s="118">
        <f t="shared" si="48"/>
        <v>11.81</v>
      </c>
      <c r="O157" s="118">
        <f t="shared" si="48"/>
        <v>7.3100000000000005</v>
      </c>
      <c r="P157" s="118">
        <f t="shared" si="48"/>
        <v>4.09</v>
      </c>
      <c r="Q157" s="149">
        <f t="shared" si="39"/>
        <v>7.8875409849743339E-2</v>
      </c>
      <c r="R157" s="150">
        <f t="shared" si="40"/>
        <v>4.8977881936844561E-8</v>
      </c>
      <c r="S157" s="151">
        <f t="shared" si="41"/>
        <v>6.8260969589507944E-8</v>
      </c>
      <c r="T157" s="150">
        <f t="shared" si="42"/>
        <v>4.6595599692997285E-15</v>
      </c>
      <c r="U157" s="131">
        <v>298</v>
      </c>
      <c r="V157" s="118">
        <f t="shared" si="43"/>
        <v>284.81</v>
      </c>
      <c r="W157" s="152">
        <f t="shared" si="44"/>
        <v>0.78108047540936798</v>
      </c>
      <c r="X157" s="153">
        <f t="shared" si="45"/>
        <v>6.0406055231944045</v>
      </c>
      <c r="Y157" s="154">
        <f t="shared" si="35"/>
        <v>-2.4555986394714331E-7</v>
      </c>
      <c r="Z157" s="155">
        <f t="shared" si="36"/>
        <v>-2.4436575859788903E-7</v>
      </c>
      <c r="AA157" s="155">
        <f t="shared" si="37"/>
        <v>-2.4437156527802879E-7</v>
      </c>
      <c r="AB157" s="156">
        <f t="shared" si="38"/>
        <v>-2.431832101356153E-7</v>
      </c>
      <c r="AC157" s="157">
        <f t="shared" si="47"/>
        <v>2.5248880603121062E-4</v>
      </c>
      <c r="AD157" s="132"/>
      <c r="AE157" s="158">
        <f t="shared" si="46"/>
        <v>2.5248880603121062</v>
      </c>
      <c r="AF157" s="158"/>
      <c r="AG157" s="159"/>
      <c r="AH157" s="133">
        <v>1510</v>
      </c>
    </row>
    <row r="158" spans="1:40">
      <c r="F158" s="147">
        <v>0.58428240740740744</v>
      </c>
      <c r="G158" s="133">
        <v>1520</v>
      </c>
      <c r="H158" s="148">
        <v>11.81</v>
      </c>
      <c r="I158" s="148">
        <v>7.23</v>
      </c>
      <c r="J158" s="148">
        <v>4.05</v>
      </c>
      <c r="K158" s="148">
        <v>11.81</v>
      </c>
      <c r="L158" s="148">
        <f t="shared" si="34"/>
        <v>7.3900000000000006</v>
      </c>
      <c r="M158" s="148">
        <v>4.05</v>
      </c>
      <c r="N158" s="118">
        <f t="shared" si="48"/>
        <v>11.81</v>
      </c>
      <c r="O158" s="118">
        <f t="shared" si="48"/>
        <v>7.3100000000000005</v>
      </c>
      <c r="P158" s="118">
        <f t="shared" si="48"/>
        <v>4.05</v>
      </c>
      <c r="Q158" s="149">
        <f t="shared" si="39"/>
        <v>7.8104012198401102E-2</v>
      </c>
      <c r="R158" s="150">
        <f t="shared" si="40"/>
        <v>4.8977881936844561E-8</v>
      </c>
      <c r="S158" s="151">
        <f t="shared" si="41"/>
        <v>6.8260969589507944E-8</v>
      </c>
      <c r="T158" s="150">
        <f t="shared" si="42"/>
        <v>4.6595599692997285E-15</v>
      </c>
      <c r="U158" s="131">
        <v>298</v>
      </c>
      <c r="V158" s="118">
        <f t="shared" si="43"/>
        <v>284.81</v>
      </c>
      <c r="W158" s="152">
        <f t="shared" si="44"/>
        <v>0.78108047540936798</v>
      </c>
      <c r="X158" s="153">
        <f t="shared" si="45"/>
        <v>6.0406055231944045</v>
      </c>
      <c r="Y158" s="154">
        <f t="shared" si="35"/>
        <v>-2.4080490896306344E-7</v>
      </c>
      <c r="Z158" s="155">
        <f t="shared" si="36"/>
        <v>-2.3964537810440033E-7</v>
      </c>
      <c r="AA158" s="155">
        <f t="shared" si="37"/>
        <v>-2.3965096151139143E-7</v>
      </c>
      <c r="AB158" s="156">
        <f t="shared" si="38"/>
        <v>-2.3849696028894926E-7</v>
      </c>
      <c r="AC158" s="157">
        <f t="shared" si="47"/>
        <v>2.5004510982815298E-4</v>
      </c>
      <c r="AD158" s="132"/>
      <c r="AE158" s="158">
        <f t="shared" si="46"/>
        <v>2.50045109828153</v>
      </c>
      <c r="AF158" s="158"/>
      <c r="AG158" s="159"/>
      <c r="AH158" s="133">
        <v>1520</v>
      </c>
    </row>
    <row r="159" spans="1:40">
      <c r="F159" s="147">
        <v>0.58439814814814817</v>
      </c>
      <c r="G159" s="133">
        <v>1530</v>
      </c>
      <c r="H159" s="148">
        <v>11.81</v>
      </c>
      <c r="I159" s="148">
        <v>7.23</v>
      </c>
      <c r="J159" s="148">
        <v>4.01</v>
      </c>
      <c r="K159" s="148">
        <v>11.81</v>
      </c>
      <c r="L159" s="148">
        <f t="shared" si="34"/>
        <v>7.3900000000000006</v>
      </c>
      <c r="M159" s="148">
        <v>4.01</v>
      </c>
      <c r="N159" s="118">
        <f t="shared" si="48"/>
        <v>11.81</v>
      </c>
      <c r="O159" s="118">
        <f t="shared" si="48"/>
        <v>7.3100000000000005</v>
      </c>
      <c r="P159" s="118">
        <f t="shared" si="48"/>
        <v>4.01</v>
      </c>
      <c r="Q159" s="149">
        <f t="shared" si="39"/>
        <v>7.7332614547058878E-2</v>
      </c>
      <c r="R159" s="150">
        <f t="shared" si="40"/>
        <v>4.8977881936844561E-8</v>
      </c>
      <c r="S159" s="151">
        <f t="shared" si="41"/>
        <v>6.8260969589507944E-8</v>
      </c>
      <c r="T159" s="150">
        <f t="shared" si="42"/>
        <v>4.6595599692997285E-15</v>
      </c>
      <c r="U159" s="131">
        <v>298</v>
      </c>
      <c r="V159" s="118">
        <f t="shared" si="43"/>
        <v>284.81</v>
      </c>
      <c r="W159" s="152">
        <f t="shared" si="44"/>
        <v>0.78108047540936798</v>
      </c>
      <c r="X159" s="153">
        <f t="shared" si="45"/>
        <v>6.0406055231944045</v>
      </c>
      <c r="Y159" s="154">
        <f t="shared" si="35"/>
        <v>-2.3614145258725204E-7</v>
      </c>
      <c r="Z159" s="155">
        <f t="shared" si="36"/>
        <v>-2.3501560771328205E-7</v>
      </c>
      <c r="AA159" s="155">
        <f t="shared" si="37"/>
        <v>-2.3502097537180351E-7</v>
      </c>
      <c r="AB159" s="156">
        <f t="shared" si="38"/>
        <v>-2.3390044697388979E-7</v>
      </c>
      <c r="AC159" s="157">
        <f t="shared" si="47"/>
        <v>2.4764861891401368E-4</v>
      </c>
      <c r="AD159" s="132"/>
      <c r="AE159" s="158">
        <f t="shared" si="46"/>
        <v>2.4764861891401369</v>
      </c>
      <c r="AF159" s="158"/>
      <c r="AG159" s="159"/>
      <c r="AH159" s="133">
        <v>1530</v>
      </c>
    </row>
    <row r="160" spans="1:40">
      <c r="F160" s="147">
        <v>0.58451388888888889</v>
      </c>
      <c r="G160" s="133">
        <v>1540</v>
      </c>
      <c r="H160" s="148">
        <v>11.81</v>
      </c>
      <c r="I160" s="148">
        <v>7.22</v>
      </c>
      <c r="J160" s="148">
        <v>3.98</v>
      </c>
      <c r="K160" s="148">
        <v>11.81</v>
      </c>
      <c r="L160" s="148">
        <f t="shared" si="34"/>
        <v>7.38</v>
      </c>
      <c r="M160" s="148">
        <v>3.98</v>
      </c>
      <c r="N160" s="118">
        <f t="shared" si="48"/>
        <v>11.81</v>
      </c>
      <c r="O160" s="118">
        <f t="shared" si="48"/>
        <v>7.3</v>
      </c>
      <c r="P160" s="118">
        <f t="shared" si="48"/>
        <v>3.98</v>
      </c>
      <c r="Q160" s="149">
        <f t="shared" si="39"/>
        <v>7.6754066308552193E-2</v>
      </c>
      <c r="R160" s="150">
        <f t="shared" si="40"/>
        <v>5.0118723362727164E-8</v>
      </c>
      <c r="S160" s="151">
        <f t="shared" si="41"/>
        <v>6.6707160221399855E-8</v>
      </c>
      <c r="T160" s="150">
        <f t="shared" si="42"/>
        <v>4.4498452248035109E-15</v>
      </c>
      <c r="U160" s="131">
        <v>298</v>
      </c>
      <c r="V160" s="118">
        <f t="shared" si="43"/>
        <v>284.81</v>
      </c>
      <c r="W160" s="152">
        <f t="shared" si="44"/>
        <v>0.78108047540936798</v>
      </c>
      <c r="X160" s="153">
        <f t="shared" si="45"/>
        <v>6.0406055231944045</v>
      </c>
      <c r="Y160" s="154">
        <f t="shared" si="35"/>
        <v>-2.217020878327317E-7</v>
      </c>
      <c r="Z160" s="155">
        <f t="shared" si="36"/>
        <v>-2.2070020990952389E-7</v>
      </c>
      <c r="AA160" s="155">
        <f t="shared" si="37"/>
        <v>-2.2070473742382386E-7</v>
      </c>
      <c r="AB160" s="156">
        <f t="shared" si="38"/>
        <v>-2.1970734609498911E-7</v>
      </c>
      <c r="AC160" s="157">
        <f t="shared" si="47"/>
        <v>2.4529842713779483E-4</v>
      </c>
      <c r="AD160" s="132"/>
      <c r="AE160" s="158">
        <f t="shared" si="46"/>
        <v>2.4529842713779484</v>
      </c>
      <c r="AF160" s="158"/>
      <c r="AG160" s="159"/>
      <c r="AH160" s="133">
        <v>1540</v>
      </c>
    </row>
    <row r="161" spans="1:40">
      <c r="F161" s="147">
        <v>0.58462962962962961</v>
      </c>
      <c r="G161" s="133">
        <v>1550</v>
      </c>
      <c r="H161" s="148">
        <v>11.81</v>
      </c>
      <c r="I161" s="148">
        <v>7.22</v>
      </c>
      <c r="J161" s="148">
        <v>3.94</v>
      </c>
      <c r="K161" s="148">
        <v>11.81</v>
      </c>
      <c r="L161" s="148">
        <f t="shared" si="34"/>
        <v>7.38</v>
      </c>
      <c r="M161" s="148">
        <v>3.94</v>
      </c>
      <c r="N161" s="118">
        <f t="shared" si="48"/>
        <v>11.81</v>
      </c>
      <c r="O161" s="118">
        <f t="shared" si="48"/>
        <v>7.3</v>
      </c>
      <c r="P161" s="118">
        <f t="shared" si="48"/>
        <v>3.94</v>
      </c>
      <c r="Q161" s="149">
        <f t="shared" si="39"/>
        <v>7.5982668657209956E-2</v>
      </c>
      <c r="R161" s="150">
        <f t="shared" si="40"/>
        <v>5.0118723362727164E-8</v>
      </c>
      <c r="S161" s="151">
        <f t="shared" si="41"/>
        <v>6.6707160221399855E-8</v>
      </c>
      <c r="T161" s="150">
        <f t="shared" si="42"/>
        <v>4.4498452248035109E-15</v>
      </c>
      <c r="U161" s="131">
        <v>298</v>
      </c>
      <c r="V161" s="118">
        <f t="shared" si="43"/>
        <v>284.81</v>
      </c>
      <c r="W161" s="152">
        <f t="shared" si="44"/>
        <v>0.78108047540936798</v>
      </c>
      <c r="X161" s="153">
        <f t="shared" si="45"/>
        <v>6.0406055231944045</v>
      </c>
      <c r="Y161" s="154">
        <f t="shared" si="35"/>
        <v>-2.1749924562779411E-7</v>
      </c>
      <c r="Z161" s="155">
        <f t="shared" si="36"/>
        <v>-2.1652623870865673E-7</v>
      </c>
      <c r="AA161" s="155">
        <f t="shared" si="37"/>
        <v>-2.1653059156267218E-7</v>
      </c>
      <c r="AB161" s="156">
        <f t="shared" si="38"/>
        <v>-2.1556189855160298E-7</v>
      </c>
      <c r="AC161" s="157">
        <f t="shared" si="47"/>
        <v>2.4309139492347082E-4</v>
      </c>
      <c r="AD161" s="132"/>
      <c r="AE161" s="158">
        <f t="shared" si="46"/>
        <v>2.430913949234708</v>
      </c>
      <c r="AF161" s="158"/>
      <c r="AG161" s="159"/>
      <c r="AH161" s="133">
        <v>1550</v>
      </c>
    </row>
    <row r="162" spans="1:40" s="77" customFormat="1">
      <c r="A162" s="134"/>
      <c r="B162" s="134"/>
      <c r="C162" s="134"/>
      <c r="D162" s="134"/>
      <c r="E162" s="134"/>
      <c r="F162" s="136">
        <v>0.58474537037037033</v>
      </c>
      <c r="G162" s="137">
        <v>1560</v>
      </c>
      <c r="H162" s="138">
        <v>11.81</v>
      </c>
      <c r="I162" s="138">
        <v>7.22</v>
      </c>
      <c r="J162" s="138">
        <v>3.9</v>
      </c>
      <c r="K162" s="138">
        <v>11.81</v>
      </c>
      <c r="L162" s="138">
        <f t="shared" si="34"/>
        <v>7.38</v>
      </c>
      <c r="M162" s="138">
        <v>3.9</v>
      </c>
      <c r="N162" s="139">
        <f t="shared" si="48"/>
        <v>11.81</v>
      </c>
      <c r="O162" s="139">
        <f t="shared" si="48"/>
        <v>7.3</v>
      </c>
      <c r="P162" s="139">
        <f t="shared" si="48"/>
        <v>3.9</v>
      </c>
      <c r="Q162" s="140">
        <f t="shared" si="39"/>
        <v>7.5211271005867719E-2</v>
      </c>
      <c r="R162" s="141">
        <f t="shared" si="40"/>
        <v>5.0118723362727164E-8</v>
      </c>
      <c r="S162" s="142">
        <f t="shared" si="41"/>
        <v>6.6707160221399855E-8</v>
      </c>
      <c r="T162" s="141">
        <f t="shared" si="42"/>
        <v>4.4498452248035109E-15</v>
      </c>
      <c r="U162" s="143">
        <v>298</v>
      </c>
      <c r="V162" s="139">
        <f t="shared" si="43"/>
        <v>284.81</v>
      </c>
      <c r="W162" s="144">
        <f t="shared" si="44"/>
        <v>0.78108047540936798</v>
      </c>
      <c r="X162" s="145">
        <f t="shared" si="45"/>
        <v>6.0406055231944045</v>
      </c>
      <c r="Y162" s="146">
        <f t="shared" si="35"/>
        <v>-2.1337346578870068E-7</v>
      </c>
      <c r="Z162" s="146">
        <f t="shared" si="36"/>
        <v>-2.1242860686254583E-7</v>
      </c>
      <c r="AA162" s="146">
        <f t="shared" si="37"/>
        <v>-2.1243279088039941E-7</v>
      </c>
      <c r="AB162" s="146">
        <f t="shared" si="38"/>
        <v>-2.1149207891681948E-7</v>
      </c>
      <c r="AC162" s="146">
        <f t="shared" si="47"/>
        <v>2.4092610358226741E-4</v>
      </c>
      <c r="AD162" s="134"/>
      <c r="AE162" s="146">
        <f t="shared" si="46"/>
        <v>2.409261035822674</v>
      </c>
      <c r="AF162" s="146"/>
      <c r="AG162" s="146"/>
      <c r="AH162" s="137">
        <v>1560</v>
      </c>
      <c r="AI162" s="134"/>
      <c r="AJ162" s="134"/>
      <c r="AK162" s="134"/>
      <c r="AL162" s="134"/>
      <c r="AM162" s="134"/>
      <c r="AN162" s="134"/>
    </row>
    <row r="163" spans="1:40">
      <c r="F163" s="147">
        <v>0.58486111111111105</v>
      </c>
      <c r="G163" s="133">
        <v>1570</v>
      </c>
      <c r="H163" s="148">
        <v>11.77</v>
      </c>
      <c r="I163" s="148">
        <v>7.23</v>
      </c>
      <c r="J163" s="148">
        <v>4.0599999999999996</v>
      </c>
      <c r="K163" s="148">
        <v>11.77</v>
      </c>
      <c r="L163" s="148">
        <f t="shared" si="34"/>
        <v>7.3900000000000006</v>
      </c>
      <c r="M163" s="148">
        <v>4.0599999999999996</v>
      </c>
      <c r="N163" s="118">
        <f t="shared" si="48"/>
        <v>11.77</v>
      </c>
      <c r="O163" s="118">
        <f t="shared" si="48"/>
        <v>7.3100000000000005</v>
      </c>
      <c r="P163" s="118">
        <f t="shared" si="48"/>
        <v>4.0599999999999996</v>
      </c>
      <c r="Q163" s="149">
        <f t="shared" si="39"/>
        <v>7.8245990271508734E-2</v>
      </c>
      <c r="R163" s="150">
        <f t="shared" si="40"/>
        <v>4.8977881936844561E-8</v>
      </c>
      <c r="S163" s="151">
        <f t="shared" si="41"/>
        <v>6.8034446816012326E-8</v>
      </c>
      <c r="T163" s="150">
        <f t="shared" si="42"/>
        <v>4.6286859535608099E-15</v>
      </c>
      <c r="U163" s="131">
        <v>298</v>
      </c>
      <c r="V163" s="118">
        <f t="shared" si="43"/>
        <v>284.77</v>
      </c>
      <c r="W163" s="152">
        <f t="shared" si="44"/>
        <v>0.78355922700363678</v>
      </c>
      <c r="X163" s="153">
        <f t="shared" si="45"/>
        <v>6.0751810762742382</v>
      </c>
      <c r="Y163" s="154">
        <f t="shared" si="35"/>
        <v>-2.2756598842771998E-7</v>
      </c>
      <c r="Z163" s="155">
        <f t="shared" si="36"/>
        <v>-2.2648169422795589E-7</v>
      </c>
      <c r="AA163" s="155">
        <f t="shared" si="37"/>
        <v>-2.2648686061472474E-7</v>
      </c>
      <c r="AB163" s="156">
        <f t="shared" si="38"/>
        <v>-2.2540768356868497E-7</v>
      </c>
      <c r="AC163" s="157">
        <f t="shared" si="47"/>
        <v>2.3880178968194841E-4</v>
      </c>
      <c r="AD163" s="132"/>
      <c r="AE163" s="158">
        <f t="shared" si="46"/>
        <v>2.3880178968194841</v>
      </c>
      <c r="AF163" s="158"/>
      <c r="AG163" s="159"/>
      <c r="AH163" s="133">
        <v>1570</v>
      </c>
    </row>
    <row r="164" spans="1:40">
      <c r="F164" s="147">
        <v>0.58497685185185189</v>
      </c>
      <c r="G164" s="133">
        <v>1580</v>
      </c>
      <c r="H164" s="148">
        <v>11.76</v>
      </c>
      <c r="I164" s="148">
        <v>7.25</v>
      </c>
      <c r="J164" s="148">
        <v>4.28</v>
      </c>
      <c r="K164" s="148">
        <v>11.76</v>
      </c>
      <c r="L164" s="148">
        <f t="shared" si="34"/>
        <v>7.41</v>
      </c>
      <c r="M164" s="148">
        <v>4.28</v>
      </c>
      <c r="N164" s="118">
        <f t="shared" si="48"/>
        <v>11.76</v>
      </c>
      <c r="O164" s="118">
        <f t="shared" si="48"/>
        <v>7.33</v>
      </c>
      <c r="P164" s="118">
        <f t="shared" si="48"/>
        <v>4.28</v>
      </c>
      <c r="Q164" s="149">
        <f t="shared" si="39"/>
        <v>8.247252468690934E-2</v>
      </c>
      <c r="R164" s="150">
        <f t="shared" si="40"/>
        <v>4.6773514128719769E-8</v>
      </c>
      <c r="S164" s="151">
        <f t="shared" si="41"/>
        <v>7.1181634988781506E-8</v>
      </c>
      <c r="T164" s="150">
        <f t="shared" si="42"/>
        <v>5.0668251596761233E-15</v>
      </c>
      <c r="U164" s="131">
        <v>298</v>
      </c>
      <c r="V164" s="118">
        <f t="shared" si="43"/>
        <v>284.76</v>
      </c>
      <c r="W164" s="152">
        <f t="shared" si="44"/>
        <v>0.78417902371100745</v>
      </c>
      <c r="X164" s="153">
        <f t="shared" si="45"/>
        <v>6.0838573673936578</v>
      </c>
      <c r="Y164" s="154">
        <f t="shared" si="35"/>
        <v>-2.5970143649956658E-7</v>
      </c>
      <c r="Z164" s="155">
        <f t="shared" si="36"/>
        <v>-2.5827576411659546E-7</v>
      </c>
      <c r="AA164" s="155">
        <f t="shared" si="37"/>
        <v>-2.5828359057212439E-7</v>
      </c>
      <c r="AB164" s="156">
        <f t="shared" si="38"/>
        <v>-2.5686565871553481E-7</v>
      </c>
      <c r="AC164" s="157">
        <f t="shared" si="47"/>
        <v>2.3653693837914546E-4</v>
      </c>
      <c r="AD164" s="132"/>
      <c r="AE164" s="158">
        <f t="shared" si="46"/>
        <v>2.3653693837914544</v>
      </c>
      <c r="AF164" s="158"/>
      <c r="AG164" s="159"/>
      <c r="AH164" s="133">
        <v>1580</v>
      </c>
    </row>
    <row r="165" spans="1:40">
      <c r="F165" s="147">
        <v>0.58509259259259261</v>
      </c>
      <c r="G165" s="133">
        <v>1590</v>
      </c>
      <c r="H165" s="148">
        <v>11.75</v>
      </c>
      <c r="I165" s="148">
        <v>7.25</v>
      </c>
      <c r="J165" s="148">
        <v>4.34</v>
      </c>
      <c r="K165" s="148">
        <v>11.75</v>
      </c>
      <c r="L165" s="148">
        <f t="shared" si="34"/>
        <v>7.41</v>
      </c>
      <c r="M165" s="148">
        <v>4.34</v>
      </c>
      <c r="N165" s="118">
        <f t="shared" si="48"/>
        <v>11.75</v>
      </c>
      <c r="O165" s="118">
        <f t="shared" si="48"/>
        <v>7.33</v>
      </c>
      <c r="P165" s="118">
        <f t="shared" si="48"/>
        <v>4.34</v>
      </c>
      <c r="Q165" s="149">
        <f t="shared" si="39"/>
        <v>8.361510209889475E-2</v>
      </c>
      <c r="R165" s="150">
        <f t="shared" si="40"/>
        <v>4.6773514128719769E-8</v>
      </c>
      <c r="S165" s="151">
        <f t="shared" si="41"/>
        <v>7.112250762092975E-8</v>
      </c>
      <c r="T165" s="150">
        <f t="shared" si="42"/>
        <v>5.0584110902892105E-15</v>
      </c>
      <c r="U165" s="131">
        <v>298</v>
      </c>
      <c r="V165" s="118">
        <f t="shared" si="43"/>
        <v>284.75</v>
      </c>
      <c r="W165" s="152">
        <f t="shared" si="44"/>
        <v>0.78479886395107012</v>
      </c>
      <c r="X165" s="153">
        <f t="shared" si="45"/>
        <v>6.092546660291613</v>
      </c>
      <c r="Y165" s="154">
        <f t="shared" si="35"/>
        <v>-2.5962104377040989E-7</v>
      </c>
      <c r="Z165" s="155">
        <f t="shared" si="36"/>
        <v>-2.5818052449550797E-7</v>
      </c>
      <c r="AA165" s="155">
        <f t="shared" si="37"/>
        <v>-2.581885172828076E-7</v>
      </c>
      <c r="AB165" s="156">
        <f t="shared" si="38"/>
        <v>-2.5675590209851098E-7</v>
      </c>
      <c r="AC165" s="157">
        <f t="shared" si="47"/>
        <v>2.3395412870482458E-4</v>
      </c>
      <c r="AD165" s="132"/>
      <c r="AE165" s="158">
        <f t="shared" si="46"/>
        <v>2.3395412870482457</v>
      </c>
      <c r="AF165" s="158"/>
      <c r="AG165" s="159"/>
      <c r="AH165" s="133">
        <v>1590</v>
      </c>
    </row>
    <row r="166" spans="1:40">
      <c r="F166" s="147">
        <v>0.58520833333333333</v>
      </c>
      <c r="G166" s="133">
        <v>1600</v>
      </c>
      <c r="H166" s="148">
        <v>11.74</v>
      </c>
      <c r="I166" s="148">
        <v>7.26</v>
      </c>
      <c r="J166" s="148">
        <v>4.38</v>
      </c>
      <c r="K166" s="148">
        <v>11.74</v>
      </c>
      <c r="L166" s="148">
        <f t="shared" si="34"/>
        <v>7.42</v>
      </c>
      <c r="M166" s="148">
        <v>4.38</v>
      </c>
      <c r="N166" s="118">
        <f t="shared" si="48"/>
        <v>11.74</v>
      </c>
      <c r="O166" s="118">
        <f t="shared" si="48"/>
        <v>7.34</v>
      </c>
      <c r="P166" s="118">
        <f t="shared" si="48"/>
        <v>4.38</v>
      </c>
      <c r="Q166" s="149">
        <f t="shared" si="39"/>
        <v>8.4372048018522702E-2</v>
      </c>
      <c r="R166" s="150">
        <f t="shared" si="40"/>
        <v>4.5708818961487464E-8</v>
      </c>
      <c r="S166" s="151">
        <f t="shared" si="41"/>
        <v>7.2718709279212163E-8</v>
      </c>
      <c r="T166" s="150">
        <f t="shared" si="42"/>
        <v>5.2880106792345773E-15</v>
      </c>
      <c r="U166" s="131">
        <v>298</v>
      </c>
      <c r="V166" s="118">
        <f t="shared" si="43"/>
        <v>284.74</v>
      </c>
      <c r="W166" s="152">
        <f t="shared" si="44"/>
        <v>0.78541874772841092</v>
      </c>
      <c r="X166" s="153">
        <f t="shared" si="45"/>
        <v>6.1012489753456061</v>
      </c>
      <c r="Y166" s="154">
        <f t="shared" si="35"/>
        <v>-2.7045354067297373E-7</v>
      </c>
      <c r="Z166" s="155">
        <f t="shared" si="36"/>
        <v>-2.6887286037881812E-7</v>
      </c>
      <c r="AA166" s="155">
        <f t="shared" si="37"/>
        <v>-2.6888209874998573E-7</v>
      </c>
      <c r="AB166" s="156">
        <f t="shared" si="38"/>
        <v>-2.6731054883868131E-7</v>
      </c>
      <c r="AC166" s="157">
        <f t="shared" si="47"/>
        <v>2.3137227032244868E-4</v>
      </c>
      <c r="AD166" s="132"/>
      <c r="AE166" s="158">
        <f t="shared" si="46"/>
        <v>2.3137227032244869</v>
      </c>
      <c r="AF166" s="158"/>
      <c r="AG166" s="159"/>
      <c r="AH166" s="133">
        <v>1600</v>
      </c>
    </row>
    <row r="167" spans="1:40">
      <c r="F167" s="147">
        <v>0.58532407407407405</v>
      </c>
      <c r="G167" s="133">
        <v>1610</v>
      </c>
      <c r="H167" s="148">
        <v>11.74</v>
      </c>
      <c r="I167" s="148">
        <v>7.25</v>
      </c>
      <c r="J167" s="148">
        <v>4.37</v>
      </c>
      <c r="K167" s="148">
        <v>11.74</v>
      </c>
      <c r="L167" s="148">
        <f t="shared" si="34"/>
        <v>7.41</v>
      </c>
      <c r="M167" s="148">
        <v>4.37</v>
      </c>
      <c r="N167" s="118">
        <f t="shared" si="48"/>
        <v>11.74</v>
      </c>
      <c r="O167" s="118">
        <f t="shared" si="48"/>
        <v>7.33</v>
      </c>
      <c r="P167" s="118">
        <f t="shared" si="48"/>
        <v>4.37</v>
      </c>
      <c r="Q167" s="149">
        <f t="shared" si="39"/>
        <v>8.417941777190506E-2</v>
      </c>
      <c r="R167" s="150">
        <f t="shared" si="40"/>
        <v>4.6773514128719769E-8</v>
      </c>
      <c r="S167" s="151">
        <f t="shared" si="41"/>
        <v>7.1063429367510827E-8</v>
      </c>
      <c r="T167" s="150">
        <f t="shared" si="42"/>
        <v>5.0500109934712002E-15</v>
      </c>
      <c r="U167" s="131">
        <v>298</v>
      </c>
      <c r="V167" s="118">
        <f t="shared" si="43"/>
        <v>284.74</v>
      </c>
      <c r="W167" s="152">
        <f t="shared" si="44"/>
        <v>0.78541874772841092</v>
      </c>
      <c r="X167" s="153">
        <f t="shared" si="45"/>
        <v>6.1012489753456061</v>
      </c>
      <c r="Y167" s="154">
        <f t="shared" si="35"/>
        <v>-2.546967966848246E-7</v>
      </c>
      <c r="Z167" s="155">
        <f t="shared" si="36"/>
        <v>-2.53278450721362E-7</v>
      </c>
      <c r="AA167" s="155">
        <f t="shared" si="37"/>
        <v>-2.5328634915313758E-7</v>
      </c>
      <c r="AB167" s="156">
        <f t="shared" si="38"/>
        <v>-2.5187581365246965E-7</v>
      </c>
      <c r="AC167" s="157">
        <f t="shared" si="47"/>
        <v>2.2868348030949992E-4</v>
      </c>
      <c r="AD167" s="132"/>
      <c r="AE167" s="158">
        <f t="shared" si="46"/>
        <v>2.2868348030949992</v>
      </c>
      <c r="AF167" s="158"/>
      <c r="AG167" s="159"/>
      <c r="AH167" s="133">
        <v>1610</v>
      </c>
    </row>
    <row r="168" spans="1:40">
      <c r="F168" s="147">
        <v>0.58543981481481477</v>
      </c>
      <c r="G168" s="133">
        <v>1620</v>
      </c>
      <c r="H168" s="148">
        <v>11.74</v>
      </c>
      <c r="I168" s="148">
        <v>7.25</v>
      </c>
      <c r="J168" s="148">
        <v>4.29</v>
      </c>
      <c r="K168" s="148">
        <v>11.74</v>
      </c>
      <c r="L168" s="148">
        <f t="shared" si="34"/>
        <v>7.41</v>
      </c>
      <c r="M168" s="148">
        <v>4.29</v>
      </c>
      <c r="N168" s="118">
        <f t="shared" si="48"/>
        <v>11.74</v>
      </c>
      <c r="O168" s="118">
        <f t="shared" si="48"/>
        <v>7.33</v>
      </c>
      <c r="P168" s="118">
        <f t="shared" si="48"/>
        <v>4.29</v>
      </c>
      <c r="Q168" s="149">
        <f t="shared" si="39"/>
        <v>8.2638375798964006E-2</v>
      </c>
      <c r="R168" s="150">
        <f t="shared" si="40"/>
        <v>4.6773514128719769E-8</v>
      </c>
      <c r="S168" s="151">
        <f t="shared" si="41"/>
        <v>7.1063429367510827E-8</v>
      </c>
      <c r="T168" s="150">
        <f t="shared" si="42"/>
        <v>5.0500109934712002E-15</v>
      </c>
      <c r="U168" s="131">
        <v>298</v>
      </c>
      <c r="V168" s="118">
        <f t="shared" si="43"/>
        <v>284.74</v>
      </c>
      <c r="W168" s="152">
        <f t="shared" si="44"/>
        <v>0.78541874772841092</v>
      </c>
      <c r="X168" s="153">
        <f t="shared" si="45"/>
        <v>6.1012489753456061</v>
      </c>
      <c r="Y168" s="154">
        <f t="shared" si="35"/>
        <v>-2.4726484372202825E-7</v>
      </c>
      <c r="Z168" s="155">
        <f t="shared" si="36"/>
        <v>-2.4591309203008746E-7</v>
      </c>
      <c r="AA168" s="155">
        <f t="shared" si="37"/>
        <v>-2.4592048180943963E-7</v>
      </c>
      <c r="AB168" s="156">
        <f t="shared" si="38"/>
        <v>-2.445760390997058E-7</v>
      </c>
      <c r="AC168" s="157">
        <f t="shared" si="47"/>
        <v>2.2615064329268943E-4</v>
      </c>
      <c r="AD168" s="132"/>
      <c r="AE168" s="158">
        <f t="shared" si="46"/>
        <v>2.2615064329268941</v>
      </c>
      <c r="AF168" s="158"/>
      <c r="AG168" s="159"/>
      <c r="AH168" s="133">
        <v>1620</v>
      </c>
    </row>
    <row r="169" spans="1:40">
      <c r="F169" s="147">
        <v>0.5855555555555555</v>
      </c>
      <c r="G169" s="133">
        <v>1630</v>
      </c>
      <c r="H169" s="148">
        <v>11.74</v>
      </c>
      <c r="I169" s="148">
        <v>7.24</v>
      </c>
      <c r="J169" s="148">
        <v>4.22</v>
      </c>
      <c r="K169" s="148">
        <v>11.74</v>
      </c>
      <c r="L169" s="148">
        <f t="shared" si="34"/>
        <v>7.4</v>
      </c>
      <c r="M169" s="148">
        <v>4.22</v>
      </c>
      <c r="N169" s="118">
        <f t="shared" si="48"/>
        <v>11.74</v>
      </c>
      <c r="O169" s="118">
        <f t="shared" si="48"/>
        <v>7.32</v>
      </c>
      <c r="P169" s="118">
        <f t="shared" si="48"/>
        <v>4.22</v>
      </c>
      <c r="Q169" s="149">
        <f t="shared" si="39"/>
        <v>8.1289964072640594E-2</v>
      </c>
      <c r="R169" s="150">
        <f t="shared" si="40"/>
        <v>4.7863009232263782E-8</v>
      </c>
      <c r="S169" s="151">
        <f t="shared" si="41"/>
        <v>6.9445828226695832E-8</v>
      </c>
      <c r="T169" s="150">
        <f t="shared" si="42"/>
        <v>4.8227230580917437E-15</v>
      </c>
      <c r="U169" s="131">
        <v>298</v>
      </c>
      <c r="V169" s="118">
        <f t="shared" si="43"/>
        <v>284.74</v>
      </c>
      <c r="W169" s="152">
        <f t="shared" si="44"/>
        <v>0.78541874772841092</v>
      </c>
      <c r="X169" s="153">
        <f t="shared" si="45"/>
        <v>6.1012489753456061</v>
      </c>
      <c r="Y169" s="154">
        <f t="shared" si="35"/>
        <v>-2.2975719166910525E-7</v>
      </c>
      <c r="Z169" s="155">
        <f t="shared" si="36"/>
        <v>-2.2857725466215294E-7</v>
      </c>
      <c r="AA169" s="155">
        <f t="shared" si="37"/>
        <v>-2.2858331432596703E-7</v>
      </c>
      <c r="AB169" s="156">
        <f t="shared" si="38"/>
        <v>-2.2740937474302228E-7</v>
      </c>
      <c r="AC169" s="157">
        <f t="shared" si="47"/>
        <v>2.236914632418548E-4</v>
      </c>
      <c r="AD169" s="132"/>
      <c r="AE169" s="158">
        <f t="shared" si="46"/>
        <v>2.2369146324185478</v>
      </c>
      <c r="AF169" s="158"/>
      <c r="AG169" s="159"/>
      <c r="AH169" s="133">
        <v>1630</v>
      </c>
    </row>
    <row r="170" spans="1:40">
      <c r="F170" s="147">
        <v>0.58567129629629633</v>
      </c>
      <c r="G170" s="133">
        <v>1640</v>
      </c>
      <c r="H170" s="148">
        <v>11.74</v>
      </c>
      <c r="I170" s="148">
        <v>7.24</v>
      </c>
      <c r="J170" s="148">
        <v>4.18</v>
      </c>
      <c r="K170" s="148">
        <v>11.74</v>
      </c>
      <c r="L170" s="148">
        <f t="shared" si="34"/>
        <v>7.4</v>
      </c>
      <c r="M170" s="148">
        <v>4.18</v>
      </c>
      <c r="N170" s="118">
        <f t="shared" si="48"/>
        <v>11.74</v>
      </c>
      <c r="O170" s="118">
        <f t="shared" si="48"/>
        <v>7.32</v>
      </c>
      <c r="P170" s="118">
        <f t="shared" si="48"/>
        <v>4.18</v>
      </c>
      <c r="Q170" s="149">
        <f t="shared" si="39"/>
        <v>8.0519443086170053E-2</v>
      </c>
      <c r="R170" s="150">
        <f t="shared" si="40"/>
        <v>4.7863009232263782E-8</v>
      </c>
      <c r="S170" s="151">
        <f t="shared" si="41"/>
        <v>6.9445828226695832E-8</v>
      </c>
      <c r="T170" s="150">
        <f t="shared" si="42"/>
        <v>4.8227230580917437E-15</v>
      </c>
      <c r="U170" s="131">
        <v>298</v>
      </c>
      <c r="V170" s="118">
        <f t="shared" si="43"/>
        <v>284.74</v>
      </c>
      <c r="W170" s="152">
        <f t="shared" si="44"/>
        <v>0.78541874772841092</v>
      </c>
      <c r="X170" s="153">
        <f t="shared" si="45"/>
        <v>6.1012489753456061</v>
      </c>
      <c r="Y170" s="154">
        <f t="shared" si="35"/>
        <v>-2.252538563014199E-7</v>
      </c>
      <c r="Z170" s="155">
        <f t="shared" si="36"/>
        <v>-2.2410801156605028E-7</v>
      </c>
      <c r="AA170" s="155">
        <f t="shared" si="37"/>
        <v>-2.2411384036818107E-7</v>
      </c>
      <c r="AB170" s="156">
        <f t="shared" si="38"/>
        <v>-2.2297376513382884E-7</v>
      </c>
      <c r="AC170" s="157">
        <f t="shared" si="47"/>
        <v>2.2140565040120754E-4</v>
      </c>
      <c r="AD170" s="132"/>
      <c r="AE170" s="158">
        <f t="shared" si="46"/>
        <v>2.2140565040120754</v>
      </c>
      <c r="AF170" s="158"/>
      <c r="AG170" s="159"/>
      <c r="AH170" s="133">
        <v>1640</v>
      </c>
    </row>
    <row r="171" spans="1:40">
      <c r="F171" s="147">
        <v>0.58578703703703705</v>
      </c>
      <c r="G171" s="133">
        <v>1650</v>
      </c>
      <c r="H171" s="148">
        <v>11.74</v>
      </c>
      <c r="I171" s="148">
        <v>7.24</v>
      </c>
      <c r="J171" s="148">
        <v>4.1500000000000004</v>
      </c>
      <c r="K171" s="148">
        <v>11.74</v>
      </c>
      <c r="L171" s="148">
        <f t="shared" si="34"/>
        <v>7.4</v>
      </c>
      <c r="M171" s="148">
        <v>4.1500000000000004</v>
      </c>
      <c r="N171" s="118">
        <f t="shared" si="48"/>
        <v>11.74</v>
      </c>
      <c r="O171" s="118">
        <f t="shared" si="48"/>
        <v>7.32</v>
      </c>
      <c r="P171" s="118">
        <f t="shared" si="48"/>
        <v>4.1500000000000004</v>
      </c>
      <c r="Q171" s="149">
        <f t="shared" si="39"/>
        <v>7.9941552346317168E-2</v>
      </c>
      <c r="R171" s="150">
        <f t="shared" si="40"/>
        <v>4.7863009232263782E-8</v>
      </c>
      <c r="S171" s="151">
        <f t="shared" si="41"/>
        <v>6.9445828226695832E-8</v>
      </c>
      <c r="T171" s="150">
        <f t="shared" si="42"/>
        <v>4.8227230580917437E-15</v>
      </c>
      <c r="U171" s="131">
        <v>298</v>
      </c>
      <c r="V171" s="118">
        <f t="shared" si="43"/>
        <v>284.74</v>
      </c>
      <c r="W171" s="152">
        <f t="shared" si="44"/>
        <v>0.78541874772841092</v>
      </c>
      <c r="X171" s="153">
        <f t="shared" si="45"/>
        <v>6.1012489753456061</v>
      </c>
      <c r="Y171" s="154">
        <f t="shared" si="35"/>
        <v>-2.2137349467844303E-7</v>
      </c>
      <c r="Z171" s="155">
        <f t="shared" si="36"/>
        <v>-2.2025547106839553E-7</v>
      </c>
      <c r="AA171" s="155">
        <f t="shared" si="37"/>
        <v>-2.2026111752934354E-7</v>
      </c>
      <c r="AB171" s="156">
        <f t="shared" si="38"/>
        <v>-2.1914868334652678E-7</v>
      </c>
      <c r="AC171" s="157">
        <f t="shared" si="47"/>
        <v>2.1916453152570137E-4</v>
      </c>
      <c r="AD171" s="132"/>
      <c r="AE171" s="158">
        <f t="shared" si="46"/>
        <v>2.1916453152570137</v>
      </c>
      <c r="AF171" s="158"/>
      <c r="AG171" s="159"/>
      <c r="AH171" s="133">
        <v>1650</v>
      </c>
    </row>
    <row r="172" spans="1:40">
      <c r="F172" s="147">
        <v>0.58590277777777777</v>
      </c>
      <c r="G172" s="133">
        <v>1660</v>
      </c>
      <c r="H172" s="148">
        <v>11.73</v>
      </c>
      <c r="I172" s="148">
        <v>7.23</v>
      </c>
      <c r="J172" s="148">
        <v>4.1399999999999997</v>
      </c>
      <c r="K172" s="148">
        <v>11.73</v>
      </c>
      <c r="L172" s="148">
        <f t="shared" si="34"/>
        <v>7.3900000000000006</v>
      </c>
      <c r="M172" s="148">
        <v>4.1399999999999997</v>
      </c>
      <c r="N172" s="118">
        <f t="shared" si="48"/>
        <v>11.73</v>
      </c>
      <c r="O172" s="118">
        <f t="shared" si="48"/>
        <v>7.3100000000000005</v>
      </c>
      <c r="P172" s="118">
        <f t="shared" si="48"/>
        <v>4.1399999999999997</v>
      </c>
      <c r="Q172" s="149">
        <f t="shared" si="39"/>
        <v>7.9735976816038251E-2</v>
      </c>
      <c r="R172" s="150">
        <f t="shared" si="40"/>
        <v>4.8977881936844561E-8</v>
      </c>
      <c r="S172" s="151">
        <f t="shared" si="41"/>
        <v>6.7808675754178887E-8</v>
      </c>
      <c r="T172" s="150">
        <f t="shared" si="42"/>
        <v>4.5980165075353677E-15</v>
      </c>
      <c r="U172" s="131">
        <v>298</v>
      </c>
      <c r="V172" s="118">
        <f t="shared" si="43"/>
        <v>284.73</v>
      </c>
      <c r="W172" s="152">
        <f t="shared" si="44"/>
        <v>0.78603867504761782</v>
      </c>
      <c r="X172" s="153">
        <f t="shared" si="45"/>
        <v>6.1099643329664657</v>
      </c>
      <c r="Y172" s="154">
        <f t="shared" si="35"/>
        <v>-2.0810327766094478E-7</v>
      </c>
      <c r="Z172" s="155">
        <f t="shared" si="36"/>
        <v>-2.0710524606333971E-7</v>
      </c>
      <c r="AA172" s="155">
        <f t="shared" si="37"/>
        <v>-2.0711003247074771E-7</v>
      </c>
      <c r="AB172" s="156">
        <f t="shared" si="38"/>
        <v>-2.0611674137078995E-7</v>
      </c>
      <c r="AC172" s="157">
        <f t="shared" si="47"/>
        <v>2.1696193926700063E-4</v>
      </c>
      <c r="AD172" s="132"/>
      <c r="AE172" s="158">
        <f t="shared" si="46"/>
        <v>2.1696193926700063</v>
      </c>
      <c r="AF172" s="158"/>
      <c r="AG172" s="159"/>
      <c r="AH172" s="133">
        <v>1660</v>
      </c>
    </row>
    <row r="173" spans="1:40">
      <c r="F173" s="147">
        <v>0.58601851851851849</v>
      </c>
      <c r="G173" s="133">
        <v>1670</v>
      </c>
      <c r="H173" s="148">
        <v>11.71</v>
      </c>
      <c r="I173" s="148">
        <v>7.25</v>
      </c>
      <c r="J173" s="148">
        <v>4.42</v>
      </c>
      <c r="K173" s="148">
        <v>11.71</v>
      </c>
      <c r="L173" s="148">
        <f t="shared" si="34"/>
        <v>7.41</v>
      </c>
      <c r="M173" s="148">
        <v>4.42</v>
      </c>
      <c r="N173" s="118">
        <f t="shared" si="48"/>
        <v>11.71</v>
      </c>
      <c r="O173" s="118">
        <f t="shared" si="48"/>
        <v>7.33</v>
      </c>
      <c r="P173" s="118">
        <f t="shared" si="48"/>
        <v>4.42</v>
      </c>
      <c r="Q173" s="149">
        <f t="shared" si="39"/>
        <v>8.5101120031166655E-2</v>
      </c>
      <c r="R173" s="150">
        <f t="shared" si="40"/>
        <v>4.6773514128719769E-8</v>
      </c>
      <c r="S173" s="151">
        <f t="shared" si="41"/>
        <v>7.08864888860489E-8</v>
      </c>
      <c r="T173" s="150">
        <f t="shared" si="42"/>
        <v>5.0248943065919342E-15</v>
      </c>
      <c r="U173" s="131">
        <v>298</v>
      </c>
      <c r="V173" s="118">
        <f t="shared" si="43"/>
        <v>284.70999999999998</v>
      </c>
      <c r="W173" s="152">
        <f t="shared" si="44"/>
        <v>0.78727866032998772</v>
      </c>
      <c r="X173" s="153">
        <f t="shared" si="45"/>
        <v>6.1274342577190346</v>
      </c>
      <c r="Y173" s="154">
        <f t="shared" si="35"/>
        <v>-2.397235370948472E-7</v>
      </c>
      <c r="Z173" s="155">
        <f t="shared" si="36"/>
        <v>-2.3838640773575108E-7</v>
      </c>
      <c r="AA173" s="155">
        <f t="shared" si="37"/>
        <v>-2.3839386597262106E-7</v>
      </c>
      <c r="AB173" s="156">
        <f t="shared" si="38"/>
        <v>-2.3706411164932422E-7</v>
      </c>
      <c r="AC173" s="157">
        <f t="shared" si="47"/>
        <v>2.1489085497350079E-4</v>
      </c>
      <c r="AD173" s="132"/>
      <c r="AE173" s="158">
        <f t="shared" si="46"/>
        <v>2.1489085497350078</v>
      </c>
      <c r="AF173" s="158"/>
      <c r="AG173" s="159"/>
      <c r="AH173" s="133">
        <v>1670</v>
      </c>
    </row>
    <row r="174" spans="1:40" s="77" customFormat="1">
      <c r="A174" s="134"/>
      <c r="B174" s="134"/>
      <c r="C174" s="134"/>
      <c r="D174" s="134"/>
      <c r="E174" s="134"/>
      <c r="F174" s="136">
        <v>0.58613425925925922</v>
      </c>
      <c r="G174" s="137">
        <v>1680</v>
      </c>
      <c r="H174" s="138">
        <v>11.69</v>
      </c>
      <c r="I174" s="138">
        <v>7.27</v>
      </c>
      <c r="J174" s="138">
        <v>4.51</v>
      </c>
      <c r="K174" s="138">
        <v>11.69</v>
      </c>
      <c r="L174" s="138">
        <f t="shared" si="34"/>
        <v>7.43</v>
      </c>
      <c r="M174" s="138">
        <v>4.51</v>
      </c>
      <c r="N174" s="139">
        <f t="shared" si="48"/>
        <v>11.69</v>
      </c>
      <c r="O174" s="139">
        <f t="shared" si="48"/>
        <v>7.35</v>
      </c>
      <c r="P174" s="139">
        <f t="shared" si="48"/>
        <v>4.51</v>
      </c>
      <c r="Q174" s="140">
        <f t="shared" si="39"/>
        <v>8.6805775831360218E-2</v>
      </c>
      <c r="R174" s="141">
        <f t="shared" si="40"/>
        <v>4.466835921509628E-8</v>
      </c>
      <c r="S174" s="142">
        <f t="shared" si="41"/>
        <v>7.4104002927416857E-8</v>
      </c>
      <c r="T174" s="141">
        <f t="shared" si="42"/>
        <v>5.4914032498666062E-15</v>
      </c>
      <c r="U174" s="143">
        <v>298</v>
      </c>
      <c r="V174" s="139">
        <f t="shared" si="43"/>
        <v>284.69</v>
      </c>
      <c r="W174" s="144">
        <f t="shared" si="44"/>
        <v>0.78851881983488137</v>
      </c>
      <c r="X174" s="145">
        <f t="shared" si="45"/>
        <v>6.1449565985040788</v>
      </c>
      <c r="Y174" s="146">
        <f t="shared" si="35"/>
        <v>-2.6350900207101999E-7</v>
      </c>
      <c r="Z174" s="146">
        <f t="shared" si="36"/>
        <v>-2.6187524381015182E-7</v>
      </c>
      <c r="AA174" s="146">
        <f t="shared" si="37"/>
        <v>-2.6188537312654701E-7</v>
      </c>
      <c r="AB174" s="146">
        <f t="shared" si="38"/>
        <v>-2.6026161857836248E-7</v>
      </c>
      <c r="AC174" s="146">
        <f t="shared" si="47"/>
        <v>2.125069413132326E-4</v>
      </c>
      <c r="AD174" s="134"/>
      <c r="AE174" s="146">
        <f t="shared" si="46"/>
        <v>2.125069413132326</v>
      </c>
      <c r="AF174" s="146"/>
      <c r="AG174" s="146"/>
      <c r="AH174" s="137">
        <v>1680</v>
      </c>
      <c r="AI174" s="134"/>
      <c r="AJ174" s="134"/>
      <c r="AK174" s="134"/>
      <c r="AL174" s="134"/>
      <c r="AM174" s="134"/>
      <c r="AN174" s="134"/>
    </row>
    <row r="175" spans="1:40">
      <c r="F175" s="147">
        <v>0.58624999999999994</v>
      </c>
      <c r="G175" s="133">
        <v>1690</v>
      </c>
      <c r="H175" s="148">
        <v>11.69</v>
      </c>
      <c r="I175" s="148">
        <v>7.26</v>
      </c>
      <c r="J175" s="148">
        <v>4.51</v>
      </c>
      <c r="K175" s="148">
        <v>11.69</v>
      </c>
      <c r="L175" s="148">
        <f t="shared" si="34"/>
        <v>7.42</v>
      </c>
      <c r="M175" s="148">
        <v>4.51</v>
      </c>
      <c r="N175" s="118">
        <f t="shared" si="48"/>
        <v>11.69</v>
      </c>
      <c r="O175" s="118">
        <f t="shared" si="48"/>
        <v>7.34</v>
      </c>
      <c r="P175" s="118">
        <f t="shared" si="48"/>
        <v>4.51</v>
      </c>
      <c r="Q175" s="149">
        <f t="shared" si="39"/>
        <v>8.6805775831360218E-2</v>
      </c>
      <c r="R175" s="150">
        <f t="shared" si="40"/>
        <v>4.5708818961487464E-8</v>
      </c>
      <c r="S175" s="151">
        <f t="shared" si="41"/>
        <v>7.241718988249012E-8</v>
      </c>
      <c r="T175" s="150">
        <f t="shared" si="42"/>
        <v>5.244249390476629E-15</v>
      </c>
      <c r="U175" s="131">
        <v>298</v>
      </c>
      <c r="V175" s="118">
        <f t="shared" si="43"/>
        <v>284.69</v>
      </c>
      <c r="W175" s="152">
        <f t="shared" si="44"/>
        <v>0.78851881983488137</v>
      </c>
      <c r="X175" s="153">
        <f t="shared" si="45"/>
        <v>6.1449565985040788</v>
      </c>
      <c r="Y175" s="154">
        <f t="shared" si="35"/>
        <v>-2.4854795639971112E-7</v>
      </c>
      <c r="Z175" s="155">
        <f t="shared" si="36"/>
        <v>-2.4707631316967534E-7</v>
      </c>
      <c r="AA175" s="155">
        <f t="shared" si="37"/>
        <v>-2.4708502671465025E-7</v>
      </c>
      <c r="AB175" s="156">
        <f t="shared" si="38"/>
        <v>-2.4562199384443618E-7</v>
      </c>
      <c r="AC175" s="157">
        <f t="shared" si="47"/>
        <v>2.0988812155569463E-4</v>
      </c>
      <c r="AD175" s="132"/>
      <c r="AE175" s="158">
        <f t="shared" si="46"/>
        <v>2.0988812155569465</v>
      </c>
      <c r="AF175" s="158"/>
      <c r="AG175" s="159"/>
      <c r="AH175" s="133">
        <v>1690</v>
      </c>
    </row>
    <row r="176" spans="1:40">
      <c r="F176" s="147">
        <v>0.58636574074074077</v>
      </c>
      <c r="G176" s="133">
        <v>1700</v>
      </c>
      <c r="H176" s="148">
        <v>11.69</v>
      </c>
      <c r="I176" s="148">
        <v>7.25</v>
      </c>
      <c r="J176" s="148">
        <v>4.45</v>
      </c>
      <c r="K176" s="148">
        <v>11.69</v>
      </c>
      <c r="L176" s="148">
        <f t="shared" si="34"/>
        <v>7.41</v>
      </c>
      <c r="M176" s="148">
        <v>4.45</v>
      </c>
      <c r="N176" s="118">
        <f t="shared" si="48"/>
        <v>11.69</v>
      </c>
      <c r="O176" s="118">
        <f t="shared" si="48"/>
        <v>7.33</v>
      </c>
      <c r="P176" s="118">
        <f t="shared" si="48"/>
        <v>4.45</v>
      </c>
      <c r="Q176" s="149">
        <f t="shared" si="39"/>
        <v>8.5650931806996206E-2</v>
      </c>
      <c r="R176" s="150">
        <f t="shared" si="40"/>
        <v>4.6773514128719769E-8</v>
      </c>
      <c r="S176" s="151">
        <f t="shared" si="41"/>
        <v>7.0768773390193907E-8</v>
      </c>
      <c r="T176" s="150">
        <f t="shared" si="42"/>
        <v>5.0082192871526169E-15</v>
      </c>
      <c r="U176" s="131">
        <v>298</v>
      </c>
      <c r="V176" s="118">
        <f t="shared" si="43"/>
        <v>284.69</v>
      </c>
      <c r="W176" s="152">
        <f t="shared" si="44"/>
        <v>0.78851881983488137</v>
      </c>
      <c r="X176" s="153">
        <f t="shared" si="45"/>
        <v>6.1449565985040788</v>
      </c>
      <c r="Y176" s="154">
        <f t="shared" si="35"/>
        <v>-2.3144658797428192E-7</v>
      </c>
      <c r="Z176" s="155">
        <f t="shared" si="36"/>
        <v>-2.3015528963623723E-7</v>
      </c>
      <c r="AA176" s="155">
        <f t="shared" si="37"/>
        <v>-2.3016249411227825E-7</v>
      </c>
      <c r="AB176" s="156">
        <f t="shared" si="38"/>
        <v>-2.288783198591311E-7</v>
      </c>
      <c r="AC176" s="157">
        <f t="shared" si="47"/>
        <v>2.0741730050567332E-4</v>
      </c>
      <c r="AD176" s="132"/>
      <c r="AE176" s="158">
        <f t="shared" si="46"/>
        <v>2.0741730050567333</v>
      </c>
      <c r="AF176" s="158"/>
      <c r="AG176" s="159"/>
      <c r="AH176" s="133">
        <v>1700</v>
      </c>
    </row>
    <row r="177" spans="1:40">
      <c r="F177" s="147">
        <v>0.58648148148148149</v>
      </c>
      <c r="G177" s="133">
        <v>1710</v>
      </c>
      <c r="H177" s="148">
        <v>11.69</v>
      </c>
      <c r="I177" s="148">
        <v>7.25</v>
      </c>
      <c r="J177" s="148">
        <v>4.42</v>
      </c>
      <c r="K177" s="148">
        <v>11.69</v>
      </c>
      <c r="L177" s="148">
        <f t="shared" si="34"/>
        <v>7.41</v>
      </c>
      <c r="M177" s="148">
        <v>4.42</v>
      </c>
      <c r="N177" s="118">
        <f t="shared" si="48"/>
        <v>11.69</v>
      </c>
      <c r="O177" s="118">
        <f t="shared" si="48"/>
        <v>7.33</v>
      </c>
      <c r="P177" s="118">
        <f t="shared" si="48"/>
        <v>4.42</v>
      </c>
      <c r="Q177" s="149">
        <f t="shared" si="39"/>
        <v>8.507350979481422E-2</v>
      </c>
      <c r="R177" s="150">
        <f t="shared" si="40"/>
        <v>4.6773514128719769E-8</v>
      </c>
      <c r="S177" s="151">
        <f t="shared" si="41"/>
        <v>7.0768773390193907E-8</v>
      </c>
      <c r="T177" s="150">
        <f t="shared" si="42"/>
        <v>5.0082192871526169E-15</v>
      </c>
      <c r="U177" s="131">
        <v>298</v>
      </c>
      <c r="V177" s="118">
        <f t="shared" si="43"/>
        <v>284.69</v>
      </c>
      <c r="W177" s="152">
        <f t="shared" si="44"/>
        <v>0.78851881983488137</v>
      </c>
      <c r="X177" s="153">
        <f t="shared" si="45"/>
        <v>6.1449565985040788</v>
      </c>
      <c r="Y177" s="154">
        <f t="shared" si="35"/>
        <v>-2.2733534671486156E-7</v>
      </c>
      <c r="Z177" s="155">
        <f t="shared" si="36"/>
        <v>-2.2607553676520478E-7</v>
      </c>
      <c r="AA177" s="155">
        <f t="shared" si="37"/>
        <v>-2.2608251817452889E-7</v>
      </c>
      <c r="AB177" s="156">
        <f t="shared" si="38"/>
        <v>-2.2482961225732491E-7</v>
      </c>
      <c r="AC177" s="157">
        <f t="shared" si="47"/>
        <v>2.0511569971345592E-4</v>
      </c>
      <c r="AD177" s="132"/>
      <c r="AE177" s="158">
        <f t="shared" si="46"/>
        <v>2.0511569971345591</v>
      </c>
      <c r="AF177" s="158"/>
      <c r="AG177" s="159"/>
      <c r="AH177" s="133">
        <v>1710</v>
      </c>
    </row>
    <row r="178" spans="1:40">
      <c r="F178" s="147">
        <v>0.58659722222222221</v>
      </c>
      <c r="G178" s="133">
        <v>1720</v>
      </c>
      <c r="H178" s="148">
        <v>11.68</v>
      </c>
      <c r="I178" s="148">
        <v>7.25</v>
      </c>
      <c r="J178" s="148">
        <v>4.38</v>
      </c>
      <c r="K178" s="148">
        <v>11.68</v>
      </c>
      <c r="L178" s="148">
        <f t="shared" si="34"/>
        <v>7.41</v>
      </c>
      <c r="M178" s="148">
        <v>4.38</v>
      </c>
      <c r="N178" s="118">
        <f t="shared" si="48"/>
        <v>11.68</v>
      </c>
      <c r="O178" s="118">
        <f t="shared" si="48"/>
        <v>7.33</v>
      </c>
      <c r="P178" s="118">
        <f t="shared" si="48"/>
        <v>4.38</v>
      </c>
      <c r="Q178" s="149">
        <f t="shared" si="39"/>
        <v>8.428994025011749E-2</v>
      </c>
      <c r="R178" s="150">
        <f t="shared" si="40"/>
        <v>4.6773514128719769E-8</v>
      </c>
      <c r="S178" s="151">
        <f t="shared" si="41"/>
        <v>7.0709988967816999E-8</v>
      </c>
      <c r="T178" s="150">
        <f t="shared" si="42"/>
        <v>4.9999025398288016E-15</v>
      </c>
      <c r="U178" s="131">
        <v>298</v>
      </c>
      <c r="V178" s="118">
        <f t="shared" si="43"/>
        <v>284.68</v>
      </c>
      <c r="W178" s="152">
        <f t="shared" si="44"/>
        <v>0.78913896493224944</v>
      </c>
      <c r="X178" s="153">
        <f t="shared" si="45"/>
        <v>6.1537374762913561</v>
      </c>
      <c r="Y178" s="154">
        <f t="shared" si="35"/>
        <v>-2.2207159641468462E-7</v>
      </c>
      <c r="Z178" s="155">
        <f t="shared" si="36"/>
        <v>-2.2085605283065221E-7</v>
      </c>
      <c r="AA178" s="155">
        <f t="shared" si="37"/>
        <v>-2.2086270629840105E-7</v>
      </c>
      <c r="AB178" s="156">
        <f t="shared" si="38"/>
        <v>-2.1965374334452672E-7</v>
      </c>
      <c r="AC178" s="157">
        <f t="shared" si="47"/>
        <v>2.0285489793203651E-4</v>
      </c>
      <c r="AD178" s="132"/>
      <c r="AE178" s="158">
        <f t="shared" si="46"/>
        <v>2.028548979320365</v>
      </c>
      <c r="AF178" s="158"/>
      <c r="AG178" s="159"/>
      <c r="AH178" s="133">
        <v>1720</v>
      </c>
    </row>
    <row r="179" spans="1:40">
      <c r="F179" s="147">
        <v>0.58671296296296294</v>
      </c>
      <c r="G179" s="133">
        <v>1730</v>
      </c>
      <c r="H179" s="148">
        <v>11.68</v>
      </c>
      <c r="I179" s="148">
        <v>7.24</v>
      </c>
      <c r="J179" s="148">
        <v>4.3600000000000003</v>
      </c>
      <c r="K179" s="148">
        <v>11.68</v>
      </c>
      <c r="L179" s="148">
        <f t="shared" si="34"/>
        <v>7.4</v>
      </c>
      <c r="M179" s="148">
        <v>4.3600000000000003</v>
      </c>
      <c r="N179" s="118">
        <f t="shared" si="48"/>
        <v>11.68</v>
      </c>
      <c r="O179" s="118">
        <f t="shared" si="48"/>
        <v>7.32</v>
      </c>
      <c r="P179" s="118">
        <f t="shared" si="48"/>
        <v>4.3600000000000003</v>
      </c>
      <c r="Q179" s="149">
        <f t="shared" si="39"/>
        <v>8.3905054678199142E-2</v>
      </c>
      <c r="R179" s="150">
        <f t="shared" si="40"/>
        <v>4.7863009232263782E-8</v>
      </c>
      <c r="S179" s="151">
        <f t="shared" si="41"/>
        <v>6.9100433112725513E-8</v>
      </c>
      <c r="T179" s="150">
        <f t="shared" si="42"/>
        <v>4.7748698563662521E-15</v>
      </c>
      <c r="U179" s="131">
        <v>298</v>
      </c>
      <c r="V179" s="118">
        <f t="shared" si="43"/>
        <v>284.68</v>
      </c>
      <c r="W179" s="152">
        <f t="shared" si="44"/>
        <v>0.78913896493224944</v>
      </c>
      <c r="X179" s="153">
        <f t="shared" si="45"/>
        <v>6.1537374762913561</v>
      </c>
      <c r="Y179" s="154">
        <f t="shared" si="35"/>
        <v>-2.0880987623029974E-7</v>
      </c>
      <c r="Z179" s="155">
        <f t="shared" si="36"/>
        <v>-2.0772334819824039E-7</v>
      </c>
      <c r="AA179" s="155">
        <f t="shared" si="37"/>
        <v>-2.0772900187318035E-7</v>
      </c>
      <c r="AB179" s="156">
        <f t="shared" si="38"/>
        <v>-2.0664806867903248E-7</v>
      </c>
      <c r="AC179" s="157">
        <f t="shared" si="47"/>
        <v>2.0064629316867433E-4</v>
      </c>
      <c r="AD179" s="132"/>
      <c r="AE179" s="158">
        <f t="shared" si="46"/>
        <v>2.0064629316867433</v>
      </c>
      <c r="AF179" s="158"/>
      <c r="AG179" s="159"/>
      <c r="AH179" s="133">
        <v>1730</v>
      </c>
    </row>
    <row r="180" spans="1:40">
      <c r="F180" s="147">
        <v>0.58682870370370366</v>
      </c>
      <c r="G180" s="133">
        <v>1740</v>
      </c>
      <c r="H180" s="148">
        <v>11.68</v>
      </c>
      <c r="I180" s="148">
        <v>7.24</v>
      </c>
      <c r="J180" s="148">
        <v>4.32</v>
      </c>
      <c r="K180" s="148">
        <v>11.68</v>
      </c>
      <c r="L180" s="148">
        <f t="shared" si="34"/>
        <v>7.4</v>
      </c>
      <c r="M180" s="148">
        <v>4.32</v>
      </c>
      <c r="N180" s="118">
        <f t="shared" si="48"/>
        <v>11.68</v>
      </c>
      <c r="O180" s="118">
        <f t="shared" si="48"/>
        <v>7.32</v>
      </c>
      <c r="P180" s="118">
        <f t="shared" si="48"/>
        <v>4.32</v>
      </c>
      <c r="Q180" s="149">
        <f t="shared" si="39"/>
        <v>8.3135283534362447E-2</v>
      </c>
      <c r="R180" s="150">
        <f t="shared" si="40"/>
        <v>4.7863009232263782E-8</v>
      </c>
      <c r="S180" s="151">
        <f t="shared" si="41"/>
        <v>6.9100433112725513E-8</v>
      </c>
      <c r="T180" s="150">
        <f t="shared" si="42"/>
        <v>4.7748698563662521E-15</v>
      </c>
      <c r="U180" s="131">
        <v>298</v>
      </c>
      <c r="V180" s="118">
        <f t="shared" si="43"/>
        <v>284.68</v>
      </c>
      <c r="W180" s="152">
        <f t="shared" si="44"/>
        <v>0.78913896493224944</v>
      </c>
      <c r="X180" s="153">
        <f t="shared" si="45"/>
        <v>6.1537374762913561</v>
      </c>
      <c r="Y180" s="154">
        <f t="shared" si="35"/>
        <v>-2.0475223437146874E-7</v>
      </c>
      <c r="Z180" s="155">
        <f t="shared" si="36"/>
        <v>-2.0369659444742383E-7</v>
      </c>
      <c r="AA180" s="155">
        <f t="shared" si="37"/>
        <v>-2.0370203700414446E-7</v>
      </c>
      <c r="AB180" s="156">
        <f t="shared" si="38"/>
        <v>-2.0265178351650302E-7</v>
      </c>
      <c r="AC180" s="157">
        <f t="shared" si="47"/>
        <v>1.9856902209358738E-4</v>
      </c>
      <c r="AD180" s="132"/>
      <c r="AE180" s="158">
        <f t="shared" si="46"/>
        <v>1.9856902209358738</v>
      </c>
      <c r="AF180" s="158"/>
      <c r="AG180" s="159"/>
      <c r="AH180" s="133">
        <v>1740</v>
      </c>
    </row>
    <row r="181" spans="1:40">
      <c r="F181" s="147">
        <v>0.58694444444444438</v>
      </c>
      <c r="G181" s="133">
        <v>1750</v>
      </c>
      <c r="H181" s="148">
        <v>11.68</v>
      </c>
      <c r="I181" s="148">
        <v>7.24</v>
      </c>
      <c r="J181" s="148">
        <v>4.28</v>
      </c>
      <c r="K181" s="148">
        <v>11.68</v>
      </c>
      <c r="L181" s="148">
        <f t="shared" si="34"/>
        <v>7.4</v>
      </c>
      <c r="M181" s="148">
        <v>4.28</v>
      </c>
      <c r="N181" s="118">
        <f t="shared" si="48"/>
        <v>11.68</v>
      </c>
      <c r="O181" s="118">
        <f t="shared" si="48"/>
        <v>7.32</v>
      </c>
      <c r="P181" s="118">
        <f t="shared" si="48"/>
        <v>4.28</v>
      </c>
      <c r="Q181" s="149">
        <f t="shared" si="39"/>
        <v>8.2365512390525766E-2</v>
      </c>
      <c r="R181" s="150">
        <f t="shared" si="40"/>
        <v>4.7863009232263782E-8</v>
      </c>
      <c r="S181" s="151">
        <f t="shared" si="41"/>
        <v>6.9100433112725513E-8</v>
      </c>
      <c r="T181" s="150">
        <f t="shared" si="42"/>
        <v>4.7748698563662521E-15</v>
      </c>
      <c r="U181" s="131">
        <v>298</v>
      </c>
      <c r="V181" s="118">
        <f t="shared" si="43"/>
        <v>284.68</v>
      </c>
      <c r="W181" s="152">
        <f t="shared" si="44"/>
        <v>0.78913896493224944</v>
      </c>
      <c r="X181" s="153">
        <f t="shared" si="45"/>
        <v>6.1537374762913561</v>
      </c>
      <c r="Y181" s="154">
        <f t="shared" si="35"/>
        <v>-2.0077539674268736E-7</v>
      </c>
      <c r="Z181" s="155">
        <f t="shared" si="36"/>
        <v>-1.9974984477549121E-7</v>
      </c>
      <c r="AA181" s="155">
        <f t="shared" si="37"/>
        <v>-1.9975508325019719E-7</v>
      </c>
      <c r="AB181" s="156">
        <f t="shared" si="38"/>
        <v>-1.9873471624190654E-7</v>
      </c>
      <c r="AC181" s="157">
        <f t="shared" si="47"/>
        <v>1.9653201995893554E-4</v>
      </c>
      <c r="AD181" s="132"/>
      <c r="AE181" s="158">
        <f t="shared" si="46"/>
        <v>1.9653201995893554</v>
      </c>
      <c r="AF181" s="158"/>
      <c r="AG181" s="159"/>
      <c r="AH181" s="133">
        <v>1750</v>
      </c>
    </row>
    <row r="182" spans="1:40">
      <c r="F182" s="147">
        <v>0.58706018518518521</v>
      </c>
      <c r="G182" s="133">
        <v>1760</v>
      </c>
      <c r="H182" s="148">
        <v>11.68</v>
      </c>
      <c r="I182" s="148">
        <v>7.24</v>
      </c>
      <c r="J182" s="148">
        <v>4.2699999999999996</v>
      </c>
      <c r="K182" s="148">
        <v>11.68</v>
      </c>
      <c r="L182" s="148">
        <f t="shared" si="34"/>
        <v>7.4</v>
      </c>
      <c r="M182" s="148">
        <v>4.2699999999999996</v>
      </c>
      <c r="N182" s="118">
        <f t="shared" si="48"/>
        <v>11.68</v>
      </c>
      <c r="O182" s="118">
        <f t="shared" si="48"/>
        <v>7.32</v>
      </c>
      <c r="P182" s="118">
        <f t="shared" si="48"/>
        <v>4.2699999999999996</v>
      </c>
      <c r="Q182" s="149">
        <f t="shared" si="39"/>
        <v>8.2173069604566579E-2</v>
      </c>
      <c r="R182" s="150">
        <f t="shared" si="40"/>
        <v>4.7863009232263782E-8</v>
      </c>
      <c r="S182" s="151">
        <f t="shared" si="41"/>
        <v>6.9100433112725513E-8</v>
      </c>
      <c r="T182" s="150">
        <f t="shared" si="42"/>
        <v>4.7748698563662521E-15</v>
      </c>
      <c r="U182" s="131">
        <v>298</v>
      </c>
      <c r="V182" s="118">
        <f t="shared" si="43"/>
        <v>284.68</v>
      </c>
      <c r="W182" s="152">
        <f t="shared" si="44"/>
        <v>0.78913896493224944</v>
      </c>
      <c r="X182" s="153">
        <f t="shared" si="45"/>
        <v>6.1537374762913561</v>
      </c>
      <c r="Y182" s="154">
        <f t="shared" si="35"/>
        <v>-1.9827040068057026E-7</v>
      </c>
      <c r="Z182" s="155">
        <f t="shared" si="36"/>
        <v>-1.9726001037760913E-7</v>
      </c>
      <c r="AA182" s="155">
        <f t="shared" si="37"/>
        <v>-1.9726515934871537E-7</v>
      </c>
      <c r="AB182" s="156">
        <f t="shared" si="38"/>
        <v>-1.9625986553832144E-7</v>
      </c>
      <c r="AC182" s="157">
        <f t="shared" si="47"/>
        <v>1.9453448667720893E-4</v>
      </c>
      <c r="AD182" s="132"/>
      <c r="AE182" s="158">
        <f t="shared" si="46"/>
        <v>1.9453448667720892</v>
      </c>
      <c r="AF182" s="158"/>
      <c r="AG182" s="159"/>
      <c r="AH182" s="133">
        <v>1760</v>
      </c>
    </row>
    <row r="183" spans="1:40">
      <c r="F183" s="147">
        <v>0.58717592592592593</v>
      </c>
      <c r="G183" s="133">
        <v>1770</v>
      </c>
      <c r="H183" s="148">
        <v>11.64</v>
      </c>
      <c r="I183" s="148">
        <v>7.26</v>
      </c>
      <c r="J183" s="148">
        <v>4.59</v>
      </c>
      <c r="K183" s="148">
        <v>11.64</v>
      </c>
      <c r="L183" s="148">
        <f t="shared" si="34"/>
        <v>7.42</v>
      </c>
      <c r="M183" s="148">
        <v>4.59</v>
      </c>
      <c r="N183" s="118">
        <f t="shared" si="48"/>
        <v>11.64</v>
      </c>
      <c r="O183" s="118">
        <f t="shared" si="48"/>
        <v>7.34</v>
      </c>
      <c r="P183" s="118">
        <f t="shared" si="48"/>
        <v>4.59</v>
      </c>
      <c r="Q183" s="149">
        <f t="shared" si="39"/>
        <v>8.8273968772650063E-2</v>
      </c>
      <c r="R183" s="150">
        <f t="shared" si="40"/>
        <v>4.5708818961487464E-8</v>
      </c>
      <c r="S183" s="151">
        <f t="shared" si="41"/>
        <v>7.2116920699743286E-8</v>
      </c>
      <c r="T183" s="150">
        <f t="shared" si="42"/>
        <v>5.2008502512130614E-15</v>
      </c>
      <c r="U183" s="131">
        <v>298</v>
      </c>
      <c r="V183" s="118">
        <f t="shared" si="43"/>
        <v>284.64</v>
      </c>
      <c r="W183" s="152">
        <f t="shared" si="44"/>
        <v>0.79161998106167797</v>
      </c>
      <c r="X183" s="153">
        <f t="shared" si="45"/>
        <v>6.1889928514097301</v>
      </c>
      <c r="Y183" s="154">
        <f t="shared" si="35"/>
        <v>-2.2833183784009569E-7</v>
      </c>
      <c r="Z183" s="155">
        <f t="shared" si="36"/>
        <v>-2.2697810584335282E-7</v>
      </c>
      <c r="AA183" s="155">
        <f t="shared" si="37"/>
        <v>-2.2698613183892289E-7</v>
      </c>
      <c r="AB183" s="156">
        <f t="shared" si="38"/>
        <v>-2.2564033066883175E-7</v>
      </c>
      <c r="AC183" s="157">
        <f t="shared" si="47"/>
        <v>1.9256185233442304E-4</v>
      </c>
      <c r="AD183" s="132"/>
      <c r="AE183" s="158">
        <f t="shared" si="46"/>
        <v>1.9256185233442304</v>
      </c>
      <c r="AF183" s="158"/>
      <c r="AG183" s="159"/>
      <c r="AH183" s="133">
        <v>1770</v>
      </c>
    </row>
    <row r="184" spans="1:40">
      <c r="D184" s="117">
        <f>60*34</f>
        <v>2040</v>
      </c>
      <c r="F184" s="147">
        <v>0.58729166666666666</v>
      </c>
      <c r="G184" s="133">
        <v>1780</v>
      </c>
      <c r="H184" s="148">
        <v>11.64</v>
      </c>
      <c r="I184" s="148">
        <v>7.26</v>
      </c>
      <c r="J184" s="148">
        <v>4.63</v>
      </c>
      <c r="K184" s="148">
        <v>11.64</v>
      </c>
      <c r="L184" s="148">
        <f t="shared" si="34"/>
        <v>7.42</v>
      </c>
      <c r="M184" s="148">
        <v>4.63</v>
      </c>
      <c r="N184" s="118">
        <f t="shared" si="48"/>
        <v>11.64</v>
      </c>
      <c r="O184" s="118">
        <f t="shared" si="48"/>
        <v>7.34</v>
      </c>
      <c r="P184" s="118">
        <f t="shared" si="48"/>
        <v>4.63</v>
      </c>
      <c r="Q184" s="149">
        <f t="shared" si="39"/>
        <v>8.9043240831670978E-2</v>
      </c>
      <c r="R184" s="150">
        <f t="shared" si="40"/>
        <v>4.5708818961487464E-8</v>
      </c>
      <c r="S184" s="151">
        <f t="shared" si="41"/>
        <v>7.2116920699743286E-8</v>
      </c>
      <c r="T184" s="150">
        <f t="shared" si="42"/>
        <v>5.2008502512130614E-15</v>
      </c>
      <c r="U184" s="131">
        <v>298</v>
      </c>
      <c r="V184" s="118">
        <f t="shared" si="43"/>
        <v>284.64</v>
      </c>
      <c r="W184" s="152">
        <f t="shared" si="44"/>
        <v>0.79161998106167797</v>
      </c>
      <c r="X184" s="153">
        <f t="shared" si="45"/>
        <v>6.1889928514097301</v>
      </c>
      <c r="Y184" s="154">
        <f t="shared" si="35"/>
        <v>-2.2760672739539445E-7</v>
      </c>
      <c r="Z184" s="155">
        <f t="shared" si="36"/>
        <v>-2.2624553466330491E-7</v>
      </c>
      <c r="AA184" s="155">
        <f t="shared" si="37"/>
        <v>-2.2625367522081431E-7</v>
      </c>
      <c r="AB184" s="156">
        <f t="shared" si="38"/>
        <v>-2.2490052567769114E-7</v>
      </c>
      <c r="AC184" s="157">
        <f t="shared" si="47"/>
        <v>1.9029201792796724E-4</v>
      </c>
      <c r="AD184" s="132"/>
      <c r="AE184" s="158">
        <f t="shared" si="46"/>
        <v>1.9029201792796724</v>
      </c>
      <c r="AF184" s="158"/>
      <c r="AG184" s="159"/>
      <c r="AH184" s="133">
        <v>1780</v>
      </c>
    </row>
    <row r="185" spans="1:40">
      <c r="F185" s="147">
        <v>0.58740740740740738</v>
      </c>
      <c r="G185" s="133">
        <v>1790</v>
      </c>
      <c r="H185" s="148">
        <v>11.64</v>
      </c>
      <c r="I185" s="148">
        <v>7.25</v>
      </c>
      <c r="J185" s="148">
        <v>4.54</v>
      </c>
      <c r="K185" s="148">
        <v>11.64</v>
      </c>
      <c r="L185" s="148">
        <f t="shared" si="34"/>
        <v>7.41</v>
      </c>
      <c r="M185" s="148">
        <v>4.54</v>
      </c>
      <c r="N185" s="118">
        <f t="shared" si="48"/>
        <v>11.64</v>
      </c>
      <c r="O185" s="118">
        <f t="shared" si="48"/>
        <v>7.33</v>
      </c>
      <c r="P185" s="118">
        <f t="shared" si="48"/>
        <v>4.54</v>
      </c>
      <c r="Q185" s="149">
        <f t="shared" si="39"/>
        <v>8.7312378698873927E-2</v>
      </c>
      <c r="R185" s="150">
        <f t="shared" si="40"/>
        <v>4.6773514128719769E-8</v>
      </c>
      <c r="S185" s="151">
        <f t="shared" si="41"/>
        <v>7.0475339168507728E-8</v>
      </c>
      <c r="T185" s="150">
        <f t="shared" si="42"/>
        <v>4.9667734309161998E-15</v>
      </c>
      <c r="U185" s="131">
        <v>298</v>
      </c>
      <c r="V185" s="118">
        <f t="shared" si="43"/>
        <v>284.64</v>
      </c>
      <c r="W185" s="152">
        <f t="shared" si="44"/>
        <v>0.79161998106167797</v>
      </c>
      <c r="X185" s="153">
        <f t="shared" si="45"/>
        <v>6.1889928514097301</v>
      </c>
      <c r="Y185" s="154">
        <f t="shared" si="35"/>
        <v>-2.1060340836083195E-7</v>
      </c>
      <c r="Z185" s="155">
        <f t="shared" si="36"/>
        <v>-2.094239712614813E-7</v>
      </c>
      <c r="AA185" s="155">
        <f t="shared" si="37"/>
        <v>-2.0943057643412386E-7</v>
      </c>
      <c r="AB185" s="156">
        <f t="shared" si="38"/>
        <v>-2.0825767052584319E-7</v>
      </c>
      <c r="AC185" s="157">
        <f t="shared" si="47"/>
        <v>1.8802950847323171E-4</v>
      </c>
      <c r="AD185" s="132"/>
      <c r="AE185" s="158">
        <f t="shared" si="46"/>
        <v>1.8802950847323172</v>
      </c>
      <c r="AF185" s="158"/>
      <c r="AG185" s="159"/>
      <c r="AH185" s="133">
        <v>1790</v>
      </c>
    </row>
    <row r="186" spans="1:40" s="77" customFormat="1">
      <c r="A186" s="134"/>
      <c r="B186" s="134"/>
      <c r="C186" s="134"/>
      <c r="D186" s="134"/>
      <c r="E186" s="134"/>
      <c r="F186" s="136">
        <v>0.5875231481481481</v>
      </c>
      <c r="G186" s="137">
        <v>1800</v>
      </c>
      <c r="H186" s="138">
        <v>11.63</v>
      </c>
      <c r="I186" s="138">
        <v>7.25</v>
      </c>
      <c r="J186" s="138">
        <v>4.49</v>
      </c>
      <c r="K186" s="138">
        <v>11.63</v>
      </c>
      <c r="L186" s="138">
        <v>7.41</v>
      </c>
      <c r="M186" s="138">
        <v>4.49</v>
      </c>
      <c r="N186" s="139">
        <f t="shared" si="48"/>
        <v>11.63</v>
      </c>
      <c r="O186" s="139">
        <f t="shared" si="48"/>
        <v>7.33</v>
      </c>
      <c r="P186" s="139">
        <f t="shared" si="48"/>
        <v>4.49</v>
      </c>
      <c r="Q186" s="140">
        <f t="shared" si="39"/>
        <v>8.6336794406336861E-2</v>
      </c>
      <c r="R186" s="141">
        <f t="shared" si="40"/>
        <v>4.6773514128719769E-8</v>
      </c>
      <c r="S186" s="142">
        <f t="shared" si="41"/>
        <v>7.0416798488679998E-8</v>
      </c>
      <c r="T186" s="141">
        <f t="shared" si="42"/>
        <v>4.9585255093953655E-15</v>
      </c>
      <c r="U186" s="143">
        <v>298</v>
      </c>
      <c r="V186" s="139">
        <f t="shared" si="43"/>
        <v>284.63</v>
      </c>
      <c r="W186" s="144">
        <f t="shared" si="44"/>
        <v>0.79224034405198696</v>
      </c>
      <c r="X186" s="145">
        <f t="shared" si="45"/>
        <v>6.1978397646630059</v>
      </c>
      <c r="Y186" s="146">
        <f t="shared" si="35"/>
        <v>-2.052952954483672E-7</v>
      </c>
      <c r="Z186" s="146">
        <f t="shared" si="36"/>
        <v>-2.0416193950767972E-7</v>
      </c>
      <c r="AA186" s="146">
        <f t="shared" si="37"/>
        <v>-2.0416819632757173E-7</v>
      </c>
      <c r="AB186" s="146">
        <f t="shared" si="38"/>
        <v>-2.030410281238099E-7</v>
      </c>
      <c r="AC186" s="146">
        <f t="shared" si="47"/>
        <v>1.8593522484943524E-4</v>
      </c>
      <c r="AD186" s="146">
        <v>1.8100000000000001E-4</v>
      </c>
      <c r="AE186" s="146">
        <f t="shared" si="46"/>
        <v>1.8593522484943523</v>
      </c>
      <c r="AF186" s="146">
        <f>AD186*10000</f>
        <v>1.81</v>
      </c>
      <c r="AG186" s="146">
        <f>(AE186-AF186)*(AE186-AF186)</f>
        <v>2.4356444314482958E-3</v>
      </c>
      <c r="AH186" s="137">
        <v>1800</v>
      </c>
      <c r="AI186" s="134"/>
      <c r="AJ186" s="134"/>
      <c r="AK186" s="134"/>
      <c r="AL186" s="134"/>
      <c r="AM186" s="134"/>
      <c r="AN186" s="134"/>
    </row>
    <row r="187" spans="1:40">
      <c r="F187" s="147">
        <v>0.58763888888888893</v>
      </c>
      <c r="G187" s="133">
        <v>1810</v>
      </c>
      <c r="H187" s="148">
        <v>11.63</v>
      </c>
      <c r="I187" s="148">
        <v>7.25</v>
      </c>
      <c r="J187" s="148">
        <v>4.49</v>
      </c>
      <c r="K187" s="148">
        <v>11.63</v>
      </c>
      <c r="L187" s="148">
        <f t="shared" si="34"/>
        <v>7.41</v>
      </c>
      <c r="M187" s="148">
        <v>4.49</v>
      </c>
      <c r="N187" s="118">
        <f t="shared" si="48"/>
        <v>11.63</v>
      </c>
      <c r="O187" s="118">
        <f t="shared" si="48"/>
        <v>7.33</v>
      </c>
      <c r="P187" s="118">
        <f t="shared" si="48"/>
        <v>4.49</v>
      </c>
      <c r="Q187" s="149">
        <f t="shared" si="39"/>
        <v>8.6336794406336861E-2</v>
      </c>
      <c r="R187" s="150">
        <f t="shared" si="40"/>
        <v>4.6773514128719769E-8</v>
      </c>
      <c r="S187" s="151">
        <f t="shared" si="41"/>
        <v>7.0416798488679998E-8</v>
      </c>
      <c r="T187" s="150">
        <f t="shared" si="42"/>
        <v>4.9585255093953655E-15</v>
      </c>
      <c r="U187" s="131">
        <v>298</v>
      </c>
      <c r="V187" s="118">
        <f t="shared" si="43"/>
        <v>284.63</v>
      </c>
      <c r="W187" s="152">
        <f t="shared" si="44"/>
        <v>0.79224034405198696</v>
      </c>
      <c r="X187" s="153">
        <f t="shared" si="45"/>
        <v>6.1978397646630059</v>
      </c>
      <c r="Y187" s="154">
        <f t="shared" si="35"/>
        <v>-2.0304105127859218E-7</v>
      </c>
      <c r="Z187" s="155">
        <f t="shared" si="36"/>
        <v>-2.0192014014827407E-7</v>
      </c>
      <c r="AA187" s="155">
        <f t="shared" si="37"/>
        <v>-2.0192632826518026E-7</v>
      </c>
      <c r="AB187" s="156">
        <f t="shared" si="38"/>
        <v>-2.0081153692736727E-7</v>
      </c>
      <c r="AC187" s="157">
        <f t="shared" si="47"/>
        <v>1.8389356385736412E-4</v>
      </c>
      <c r="AD187" s="132"/>
      <c r="AE187" s="158">
        <f t="shared" si="46"/>
        <v>1.8389356385736411</v>
      </c>
      <c r="AF187" s="158"/>
      <c r="AG187" s="159"/>
      <c r="AH187" s="133">
        <v>1810</v>
      </c>
    </row>
    <row r="188" spans="1:40">
      <c r="F188" s="147">
        <v>0.58775462962962965</v>
      </c>
      <c r="G188" s="133">
        <v>1820</v>
      </c>
      <c r="H188" s="148">
        <v>11.63</v>
      </c>
      <c r="I188" s="148">
        <v>7.24</v>
      </c>
      <c r="J188" s="148">
        <v>4.47</v>
      </c>
      <c r="K188" s="148">
        <v>11.63</v>
      </c>
      <c r="L188" s="148">
        <f t="shared" si="34"/>
        <v>7.4</v>
      </c>
      <c r="M188" s="148">
        <v>4.47</v>
      </c>
      <c r="N188" s="118">
        <f t="shared" si="48"/>
        <v>11.63</v>
      </c>
      <c r="O188" s="118">
        <f t="shared" si="48"/>
        <v>7.32</v>
      </c>
      <c r="P188" s="118">
        <f t="shared" si="48"/>
        <v>4.47</v>
      </c>
      <c r="Q188" s="149">
        <f t="shared" si="39"/>
        <v>8.5952220711876554E-2</v>
      </c>
      <c r="R188" s="150">
        <f t="shared" si="40"/>
        <v>4.7863009232263782E-8</v>
      </c>
      <c r="S188" s="151">
        <f t="shared" si="41"/>
        <v>6.8813916463682971E-8</v>
      </c>
      <c r="T188" s="150">
        <f t="shared" si="42"/>
        <v>4.7353550990707382E-15</v>
      </c>
      <c r="U188" s="131">
        <v>298</v>
      </c>
      <c r="V188" s="118">
        <f t="shared" si="43"/>
        <v>284.63</v>
      </c>
      <c r="W188" s="152">
        <f t="shared" si="44"/>
        <v>0.79224034405198696</v>
      </c>
      <c r="X188" s="153">
        <f t="shared" si="45"/>
        <v>6.1978397646630059</v>
      </c>
      <c r="Y188" s="154">
        <f t="shared" si="35"/>
        <v>-1.9091932565233912E-7</v>
      </c>
      <c r="Z188" s="155">
        <f t="shared" si="36"/>
        <v>-1.899172548640093E-7</v>
      </c>
      <c r="AA188" s="155">
        <f t="shared" si="37"/>
        <v>-1.8992251439371583E-7</v>
      </c>
      <c r="AB188" s="156">
        <f t="shared" si="38"/>
        <v>-1.8892564792411734E-7</v>
      </c>
      <c r="AC188" s="157">
        <f t="shared" si="47"/>
        <v>1.8187432131564269E-4</v>
      </c>
      <c r="AD188" s="132"/>
      <c r="AE188" s="158">
        <f t="shared" si="46"/>
        <v>1.818743213156427</v>
      </c>
      <c r="AF188" s="158"/>
      <c r="AG188" s="159"/>
      <c r="AH188" s="133">
        <v>1820</v>
      </c>
    </row>
    <row r="189" spans="1:40">
      <c r="F189" s="147">
        <v>0.58787037037037038</v>
      </c>
      <c r="G189" s="133">
        <v>1830</v>
      </c>
      <c r="H189" s="148">
        <v>11.63</v>
      </c>
      <c r="I189" s="148">
        <v>7.24</v>
      </c>
      <c r="J189" s="148">
        <v>4.45</v>
      </c>
      <c r="K189" s="148">
        <v>11.63</v>
      </c>
      <c r="L189" s="148">
        <f t="shared" si="34"/>
        <v>7.4</v>
      </c>
      <c r="M189" s="148">
        <v>4.45</v>
      </c>
      <c r="N189" s="118">
        <f t="shared" si="48"/>
        <v>11.63</v>
      </c>
      <c r="O189" s="118">
        <f t="shared" si="48"/>
        <v>7.32</v>
      </c>
      <c r="P189" s="118">
        <f t="shared" si="48"/>
        <v>4.45</v>
      </c>
      <c r="Q189" s="149">
        <f t="shared" si="39"/>
        <v>8.5567647017416273E-2</v>
      </c>
      <c r="R189" s="150">
        <f t="shared" si="40"/>
        <v>4.7863009232263782E-8</v>
      </c>
      <c r="S189" s="151">
        <f t="shared" si="41"/>
        <v>6.8813916463682971E-8</v>
      </c>
      <c r="T189" s="150">
        <f t="shared" si="42"/>
        <v>4.7353550990707382E-15</v>
      </c>
      <c r="U189" s="131">
        <v>298</v>
      </c>
      <c r="V189" s="118">
        <f t="shared" si="43"/>
        <v>284.63</v>
      </c>
      <c r="W189" s="152">
        <f t="shared" si="44"/>
        <v>0.79224034405198696</v>
      </c>
      <c r="X189" s="153">
        <f t="shared" si="45"/>
        <v>6.1978397646630059</v>
      </c>
      <c r="Y189" s="154">
        <f t="shared" si="35"/>
        <v>-1.8808036142918303E-7</v>
      </c>
      <c r="Z189" s="155">
        <f t="shared" si="36"/>
        <v>-1.8709760826933425E-7</v>
      </c>
      <c r="AA189" s="155">
        <f t="shared" si="37"/>
        <v>-1.871027433284433E-7</v>
      </c>
      <c r="AB189" s="156">
        <f t="shared" si="38"/>
        <v>-1.8612507156451911E-7</v>
      </c>
      <c r="AC189" s="157">
        <f t="shared" si="47"/>
        <v>1.7997511379548952E-4</v>
      </c>
      <c r="AD189" s="132"/>
      <c r="AE189" s="158">
        <f t="shared" si="46"/>
        <v>1.7997511379548952</v>
      </c>
      <c r="AF189" s="158"/>
      <c r="AG189" s="159"/>
      <c r="AH189" s="133">
        <v>1830</v>
      </c>
    </row>
    <row r="190" spans="1:40">
      <c r="F190" s="147">
        <v>0.5879861111111111</v>
      </c>
      <c r="G190" s="133">
        <v>1840</v>
      </c>
      <c r="H190" s="148">
        <v>11.63</v>
      </c>
      <c r="I190" s="148">
        <v>7.24</v>
      </c>
      <c r="J190" s="148">
        <v>4.42</v>
      </c>
      <c r="K190" s="148">
        <v>11.63</v>
      </c>
      <c r="L190" s="148">
        <f t="shared" si="34"/>
        <v>7.4</v>
      </c>
      <c r="M190" s="148">
        <v>4.42</v>
      </c>
      <c r="N190" s="118">
        <f t="shared" si="48"/>
        <v>11.63</v>
      </c>
      <c r="O190" s="118">
        <f t="shared" si="48"/>
        <v>7.32</v>
      </c>
      <c r="P190" s="118">
        <f t="shared" si="48"/>
        <v>4.42</v>
      </c>
      <c r="Q190" s="149">
        <f t="shared" si="39"/>
        <v>8.4990786475725832E-2</v>
      </c>
      <c r="R190" s="150">
        <f t="shared" si="40"/>
        <v>4.7863009232263782E-8</v>
      </c>
      <c r="S190" s="151">
        <f t="shared" si="41"/>
        <v>6.8813916463682971E-8</v>
      </c>
      <c r="T190" s="150">
        <f t="shared" si="42"/>
        <v>4.7353550990707382E-15</v>
      </c>
      <c r="U190" s="131">
        <v>298</v>
      </c>
      <c r="V190" s="118">
        <f t="shared" si="43"/>
        <v>284.63</v>
      </c>
      <c r="W190" s="152">
        <f t="shared" si="44"/>
        <v>0.79224034405198696</v>
      </c>
      <c r="X190" s="153">
        <f t="shared" si="45"/>
        <v>6.1978397646630059</v>
      </c>
      <c r="Y190" s="154">
        <f t="shared" si="35"/>
        <v>-1.8487031366113601E-7</v>
      </c>
      <c r="Z190" s="155">
        <f t="shared" si="36"/>
        <v>-1.8391084579407418E-7</v>
      </c>
      <c r="AA190" s="155">
        <f t="shared" si="37"/>
        <v>-1.8391582538527894E-7</v>
      </c>
      <c r="AB190" s="156">
        <f t="shared" si="38"/>
        <v>-1.8296128542175324E-7</v>
      </c>
      <c r="AC190" s="157">
        <f t="shared" si="47"/>
        <v>1.7810410356850742E-4</v>
      </c>
      <c r="AD190" s="132"/>
      <c r="AE190" s="158">
        <f t="shared" si="46"/>
        <v>1.7810410356850743</v>
      </c>
      <c r="AF190" s="158"/>
      <c r="AG190" s="159"/>
      <c r="AH190" s="133">
        <v>1840</v>
      </c>
    </row>
    <row r="191" spans="1:40">
      <c r="F191" s="147">
        <v>0.58810185185185182</v>
      </c>
      <c r="G191" s="133">
        <v>1850</v>
      </c>
      <c r="H191" s="148">
        <v>11.64</v>
      </c>
      <c r="I191" s="148">
        <v>7.24</v>
      </c>
      <c r="J191" s="148">
        <v>4.3899999999999997</v>
      </c>
      <c r="K191" s="148">
        <v>11.64</v>
      </c>
      <c r="L191" s="148">
        <f t="shared" si="34"/>
        <v>7.4</v>
      </c>
      <c r="M191" s="148">
        <v>4.3899999999999997</v>
      </c>
      <c r="N191" s="118">
        <f t="shared" si="48"/>
        <v>11.64</v>
      </c>
      <c r="O191" s="118">
        <f t="shared" si="48"/>
        <v>7.32</v>
      </c>
      <c r="P191" s="118">
        <f t="shared" si="48"/>
        <v>4.3899999999999997</v>
      </c>
      <c r="Q191" s="149">
        <f t="shared" si="39"/>
        <v>8.442760847754549E-2</v>
      </c>
      <c r="R191" s="150">
        <f t="shared" si="40"/>
        <v>4.7863009232263782E-8</v>
      </c>
      <c r="S191" s="151">
        <f t="shared" si="41"/>
        <v>6.8871124594950683E-8</v>
      </c>
      <c r="T191" s="150">
        <f t="shared" si="42"/>
        <v>4.7432318029732207E-15</v>
      </c>
      <c r="U191" s="131">
        <v>298</v>
      </c>
      <c r="V191" s="118">
        <f t="shared" si="43"/>
        <v>284.64</v>
      </c>
      <c r="W191" s="152">
        <f t="shared" si="44"/>
        <v>0.79161998106167797</v>
      </c>
      <c r="X191" s="153">
        <f t="shared" si="45"/>
        <v>6.1889928514097301</v>
      </c>
      <c r="Y191" s="154">
        <f t="shared" si="35"/>
        <v>-1.82311491368682E-7</v>
      </c>
      <c r="Z191" s="155">
        <f t="shared" si="36"/>
        <v>-1.8136866417523276E-7</v>
      </c>
      <c r="AA191" s="155">
        <f t="shared" si="37"/>
        <v>-1.8137354002321158E-7</v>
      </c>
      <c r="AB191" s="156">
        <f t="shared" si="38"/>
        <v>-1.8043553824666818E-7</v>
      </c>
      <c r="AC191" s="157">
        <f t="shared" si="47"/>
        <v>1.762649619994381E-4</v>
      </c>
      <c r="AD191" s="132"/>
      <c r="AE191" s="158">
        <f t="shared" si="46"/>
        <v>1.7626496199943809</v>
      </c>
      <c r="AF191" s="158"/>
      <c r="AG191" s="159"/>
      <c r="AH191" s="133">
        <v>1850</v>
      </c>
    </row>
    <row r="192" spans="1:40">
      <c r="F192" s="147">
        <v>0.58821759259259254</v>
      </c>
      <c r="G192" s="133">
        <v>1860</v>
      </c>
      <c r="H192" s="148">
        <v>11.64</v>
      </c>
      <c r="I192" s="148">
        <v>7.24</v>
      </c>
      <c r="J192" s="148">
        <v>4.3600000000000003</v>
      </c>
      <c r="K192" s="148">
        <v>11.64</v>
      </c>
      <c r="L192" s="148">
        <f t="shared" si="34"/>
        <v>7.4</v>
      </c>
      <c r="M192" s="148">
        <v>4.3600000000000003</v>
      </c>
      <c r="N192" s="118">
        <f t="shared" si="48"/>
        <v>11.64</v>
      </c>
      <c r="O192" s="118">
        <f t="shared" si="48"/>
        <v>7.32</v>
      </c>
      <c r="P192" s="118">
        <f t="shared" si="48"/>
        <v>4.3600000000000003</v>
      </c>
      <c r="Q192" s="149">
        <f t="shared" si="39"/>
        <v>8.3850654433279798E-2</v>
      </c>
      <c r="R192" s="150">
        <f t="shared" si="40"/>
        <v>4.7863009232263782E-8</v>
      </c>
      <c r="S192" s="151">
        <f t="shared" si="41"/>
        <v>6.8871124594950683E-8</v>
      </c>
      <c r="T192" s="150">
        <f t="shared" si="42"/>
        <v>4.7432318029732207E-15</v>
      </c>
      <c r="U192" s="131">
        <v>298</v>
      </c>
      <c r="V192" s="118">
        <f t="shared" si="43"/>
        <v>284.64</v>
      </c>
      <c r="W192" s="152">
        <f t="shared" si="44"/>
        <v>0.79161998106167797</v>
      </c>
      <c r="X192" s="153">
        <f t="shared" si="45"/>
        <v>6.1889928514097301</v>
      </c>
      <c r="Y192" s="154">
        <f t="shared" si="35"/>
        <v>-1.7920251034798852E-7</v>
      </c>
      <c r="Z192" s="155">
        <f t="shared" si="36"/>
        <v>-1.7828209444339139E-7</v>
      </c>
      <c r="AA192" s="155">
        <f t="shared" si="37"/>
        <v>-1.7828682186286669E-7</v>
      </c>
      <c r="AB192" s="156">
        <f t="shared" si="38"/>
        <v>-1.7737108481601362E-7</v>
      </c>
      <c r="AC192" s="157">
        <f t="shared" si="47"/>
        <v>1.7445124293608436E-4</v>
      </c>
      <c r="AD192" s="132"/>
      <c r="AE192" s="158">
        <f t="shared" si="46"/>
        <v>1.7445124293608436</v>
      </c>
      <c r="AF192" s="158"/>
      <c r="AG192" s="159"/>
      <c r="AH192" s="133">
        <v>1860</v>
      </c>
    </row>
    <row r="193" spans="1:40">
      <c r="F193" s="147">
        <v>0.58833333333333337</v>
      </c>
      <c r="G193" s="133">
        <v>1870</v>
      </c>
      <c r="H193" s="148">
        <v>11.61</v>
      </c>
      <c r="I193" s="148">
        <v>7.24</v>
      </c>
      <c r="J193" s="148">
        <v>4.51</v>
      </c>
      <c r="K193" s="148">
        <v>11.61</v>
      </c>
      <c r="L193" s="148">
        <f t="shared" ref="L193:L209" si="49">I193+0.16</f>
        <v>7.4</v>
      </c>
      <c r="M193" s="148">
        <v>4.51</v>
      </c>
      <c r="N193" s="118">
        <f t="shared" si="48"/>
        <v>11.61</v>
      </c>
      <c r="O193" s="118">
        <f t="shared" si="48"/>
        <v>7.32</v>
      </c>
      <c r="P193" s="118">
        <f t="shared" si="48"/>
        <v>4.51</v>
      </c>
      <c r="Q193" s="149">
        <f t="shared" si="39"/>
        <v>8.6693268656981931E-2</v>
      </c>
      <c r="R193" s="150">
        <f t="shared" si="40"/>
        <v>4.7863009232263782E-8</v>
      </c>
      <c r="S193" s="151">
        <f t="shared" si="41"/>
        <v>6.8699642722303731E-8</v>
      </c>
      <c r="T193" s="150">
        <f t="shared" si="42"/>
        <v>4.7196409101721801E-15</v>
      </c>
      <c r="U193" s="131">
        <v>298</v>
      </c>
      <c r="V193" s="118">
        <f t="shared" si="43"/>
        <v>284.61</v>
      </c>
      <c r="W193" s="152">
        <f t="shared" si="44"/>
        <v>0.79348120081430162</v>
      </c>
      <c r="X193" s="153">
        <f t="shared" si="45"/>
        <v>6.2155734198861685</v>
      </c>
      <c r="Y193" s="154">
        <f t="shared" si="35"/>
        <v>-1.8169173466082675E-7</v>
      </c>
      <c r="Z193" s="155">
        <f t="shared" si="36"/>
        <v>-1.8073580154713776E-7</v>
      </c>
      <c r="AA193" s="155">
        <f t="shared" si="37"/>
        <v>-1.8074083098955877E-7</v>
      </c>
      <c r="AB193" s="156">
        <f t="shared" si="38"/>
        <v>-1.7978987439556904E-7</v>
      </c>
      <c r="AC193" s="157">
        <f t="shared" si="47"/>
        <v>1.7266839055645684E-4</v>
      </c>
      <c r="AD193" s="132"/>
      <c r="AE193" s="158">
        <f t="shared" si="46"/>
        <v>1.7266839055645684</v>
      </c>
      <c r="AF193" s="158"/>
      <c r="AG193" s="159"/>
      <c r="AH193" s="133">
        <v>1870</v>
      </c>
    </row>
    <row r="194" spans="1:40">
      <c r="F194" s="147">
        <v>0.5884490740740741</v>
      </c>
      <c r="G194" s="133">
        <v>1880</v>
      </c>
      <c r="H194" s="148">
        <v>11.59</v>
      </c>
      <c r="I194" s="148">
        <v>7.26</v>
      </c>
      <c r="J194" s="148">
        <v>4.7699999999999996</v>
      </c>
      <c r="K194" s="148">
        <v>11.59</v>
      </c>
      <c r="L194" s="148">
        <f t="shared" si="49"/>
        <v>7.42</v>
      </c>
      <c r="M194" s="148">
        <v>4.7699999999999996</v>
      </c>
      <c r="N194" s="118">
        <f t="shared" si="48"/>
        <v>11.59</v>
      </c>
      <c r="O194" s="118">
        <f t="shared" si="48"/>
        <v>7.34</v>
      </c>
      <c r="P194" s="118">
        <f t="shared" si="48"/>
        <v>4.7699999999999996</v>
      </c>
      <c r="Q194" s="149">
        <f t="shared" si="39"/>
        <v>9.1661406647061072E-2</v>
      </c>
      <c r="R194" s="150">
        <f t="shared" si="40"/>
        <v>4.5708818961487464E-8</v>
      </c>
      <c r="S194" s="151">
        <f t="shared" si="41"/>
        <v>7.1817896547109547E-8</v>
      </c>
      <c r="T194" s="150">
        <f t="shared" si="42"/>
        <v>5.1578102644513291E-15</v>
      </c>
      <c r="U194" s="131">
        <v>298</v>
      </c>
      <c r="V194" s="118">
        <f t="shared" si="43"/>
        <v>284.58999999999997</v>
      </c>
      <c r="W194" s="152">
        <f t="shared" si="44"/>
        <v>0.7947222319828543</v>
      </c>
      <c r="X194" s="153">
        <f t="shared" si="45"/>
        <v>6.2333603190017408</v>
      </c>
      <c r="Y194" s="154">
        <f t="shared" si="35"/>
        <v>-2.0714849661698091E-7</v>
      </c>
      <c r="Z194" s="155">
        <f t="shared" si="36"/>
        <v>-2.0589278291178163E-7</v>
      </c>
      <c r="AA194" s="155">
        <f t="shared" si="37"/>
        <v>-2.05900394924107E-7</v>
      </c>
      <c r="AB194" s="156">
        <f t="shared" si="38"/>
        <v>-2.0465220094470086E-7</v>
      </c>
      <c r="AC194" s="157">
        <f t="shared" si="47"/>
        <v>1.7086099909957385E-4</v>
      </c>
      <c r="AD194" s="132"/>
      <c r="AE194" s="158">
        <f t="shared" si="46"/>
        <v>1.7086099909957386</v>
      </c>
      <c r="AF194" s="158"/>
      <c r="AG194" s="159"/>
      <c r="AH194" s="133">
        <v>1880</v>
      </c>
    </row>
    <row r="195" spans="1:40">
      <c r="F195" s="147">
        <v>0.58856481481481482</v>
      </c>
      <c r="G195" s="133">
        <v>1890</v>
      </c>
      <c r="H195" s="148">
        <v>11.58</v>
      </c>
      <c r="I195" s="148">
        <v>7.27</v>
      </c>
      <c r="J195" s="148">
        <v>4.8600000000000003</v>
      </c>
      <c r="K195" s="148">
        <v>11.58</v>
      </c>
      <c r="L195" s="148">
        <f t="shared" si="49"/>
        <v>7.43</v>
      </c>
      <c r="M195" s="148">
        <v>4.8600000000000003</v>
      </c>
      <c r="N195" s="118">
        <f t="shared" si="48"/>
        <v>11.58</v>
      </c>
      <c r="O195" s="118">
        <f t="shared" si="48"/>
        <v>7.35</v>
      </c>
      <c r="P195" s="118">
        <f t="shared" si="48"/>
        <v>4.8600000000000003</v>
      </c>
      <c r="Q195" s="149">
        <f t="shared" si="39"/>
        <v>9.3375744253098747E-2</v>
      </c>
      <c r="R195" s="150">
        <f t="shared" si="40"/>
        <v>4.466835921509628E-8</v>
      </c>
      <c r="S195" s="151">
        <f t="shared" si="41"/>
        <v>7.3429704811433385E-8</v>
      </c>
      <c r="T195" s="150">
        <f t="shared" si="42"/>
        <v>5.3919215486942435E-15</v>
      </c>
      <c r="U195" s="131">
        <v>298</v>
      </c>
      <c r="V195" s="118">
        <f t="shared" si="43"/>
        <v>284.58</v>
      </c>
      <c r="W195" s="152">
        <f t="shared" si="44"/>
        <v>0.79534281298095821</v>
      </c>
      <c r="X195" s="153">
        <f t="shared" si="45"/>
        <v>6.242273787248374</v>
      </c>
      <c r="Y195" s="154">
        <f t="shared" si="35"/>
        <v>-2.1763145500187055E-7</v>
      </c>
      <c r="Z195" s="155">
        <f t="shared" si="36"/>
        <v>-2.1622852599615934E-7</v>
      </c>
      <c r="AA195" s="155">
        <f t="shared" si="37"/>
        <v>-2.1623756977062222E-7</v>
      </c>
      <c r="AB195" s="156">
        <f t="shared" si="38"/>
        <v>-2.1484356794066329E-7</v>
      </c>
      <c r="AC195" s="157">
        <f t="shared" si="47"/>
        <v>1.6880202067751809E-4</v>
      </c>
      <c r="AD195" s="132"/>
      <c r="AE195" s="158">
        <f t="shared" si="46"/>
        <v>1.6880202067751808</v>
      </c>
      <c r="AF195" s="158"/>
      <c r="AG195" s="159"/>
      <c r="AH195" s="133">
        <v>1890</v>
      </c>
    </row>
    <row r="196" spans="1:40">
      <c r="F196" s="147">
        <v>0.58868055555555554</v>
      </c>
      <c r="G196" s="133">
        <v>1900</v>
      </c>
      <c r="H196" s="148">
        <v>11.58</v>
      </c>
      <c r="I196" s="148">
        <v>7.26</v>
      </c>
      <c r="J196" s="148">
        <v>4.8600000000000003</v>
      </c>
      <c r="K196" s="148">
        <v>11.58</v>
      </c>
      <c r="L196" s="148">
        <f t="shared" si="49"/>
        <v>7.42</v>
      </c>
      <c r="M196" s="148">
        <v>4.8600000000000003</v>
      </c>
      <c r="N196" s="118">
        <f t="shared" si="48"/>
        <v>11.58</v>
      </c>
      <c r="O196" s="118">
        <f t="shared" si="48"/>
        <v>7.34</v>
      </c>
      <c r="P196" s="118">
        <f t="shared" si="48"/>
        <v>4.8600000000000003</v>
      </c>
      <c r="Q196" s="149">
        <f t="shared" si="39"/>
        <v>9.3375744253098747E-2</v>
      </c>
      <c r="R196" s="150">
        <f t="shared" si="40"/>
        <v>4.5708818961487464E-8</v>
      </c>
      <c r="S196" s="151">
        <f t="shared" si="41"/>
        <v>7.1758240665530684E-8</v>
      </c>
      <c r="T196" s="150">
        <f t="shared" si="42"/>
        <v>5.1492451034122217E-15</v>
      </c>
      <c r="U196" s="131">
        <v>298</v>
      </c>
      <c r="V196" s="118">
        <f t="shared" si="43"/>
        <v>284.58</v>
      </c>
      <c r="W196" s="152">
        <f t="shared" si="44"/>
        <v>0.79534281298095821</v>
      </c>
      <c r="X196" s="153">
        <f t="shared" si="45"/>
        <v>6.242273787248374</v>
      </c>
      <c r="Y196" s="154">
        <f t="shared" si="35"/>
        <v>-2.0517405189396321E-7</v>
      </c>
      <c r="Z196" s="155">
        <f t="shared" si="36"/>
        <v>-2.0391095559082488E-7</v>
      </c>
      <c r="AA196" s="155">
        <f t="shared" si="37"/>
        <v>-2.0391873148770986E-7</v>
      </c>
      <c r="AB196" s="156">
        <f t="shared" si="38"/>
        <v>-2.0266331534121534E-7</v>
      </c>
      <c r="AC196" s="157">
        <f t="shared" si="47"/>
        <v>1.6663967532005793E-4</v>
      </c>
      <c r="AD196" s="132"/>
      <c r="AE196" s="158">
        <f t="shared" si="46"/>
        <v>1.6663967532005792</v>
      </c>
      <c r="AF196" s="158"/>
      <c r="AG196" s="159"/>
      <c r="AH196" s="133">
        <v>1900</v>
      </c>
    </row>
    <row r="197" spans="1:40">
      <c r="F197" s="147">
        <v>0.58879629629629626</v>
      </c>
      <c r="G197" s="133">
        <v>1910</v>
      </c>
      <c r="H197" s="148">
        <v>11.58</v>
      </c>
      <c r="I197" s="148">
        <v>7.26</v>
      </c>
      <c r="J197" s="148">
        <v>4.83</v>
      </c>
      <c r="K197" s="148">
        <v>11.58</v>
      </c>
      <c r="L197" s="148">
        <f t="shared" si="49"/>
        <v>7.42</v>
      </c>
      <c r="M197" s="148">
        <v>4.83</v>
      </c>
      <c r="N197" s="118">
        <f t="shared" si="48"/>
        <v>11.58</v>
      </c>
      <c r="O197" s="118">
        <f t="shared" si="48"/>
        <v>7.34</v>
      </c>
      <c r="P197" s="118">
        <f t="shared" si="48"/>
        <v>4.83</v>
      </c>
      <c r="Q197" s="149">
        <f t="shared" si="39"/>
        <v>9.2799350770054925E-2</v>
      </c>
      <c r="R197" s="150">
        <f t="shared" si="40"/>
        <v>4.5708818961487464E-8</v>
      </c>
      <c r="S197" s="151">
        <f t="shared" si="41"/>
        <v>7.1758240665530684E-8</v>
      </c>
      <c r="T197" s="150">
        <f t="shared" si="42"/>
        <v>5.1492451034122217E-15</v>
      </c>
      <c r="U197" s="131">
        <v>298</v>
      </c>
      <c r="V197" s="118">
        <f t="shared" si="43"/>
        <v>284.58</v>
      </c>
      <c r="W197" s="152">
        <f t="shared" si="44"/>
        <v>0.79534281298095821</v>
      </c>
      <c r="X197" s="153">
        <f t="shared" si="45"/>
        <v>6.242273787248374</v>
      </c>
      <c r="Y197" s="154">
        <f t="shared" si="35"/>
        <v>-2.0141233913349572E-7</v>
      </c>
      <c r="Z197" s="155">
        <f t="shared" si="36"/>
        <v>-2.0018005469681329E-7</v>
      </c>
      <c r="AA197" s="155">
        <f t="shared" si="37"/>
        <v>-2.0018759408064363E-7</v>
      </c>
      <c r="AB197" s="156">
        <f t="shared" si="38"/>
        <v>-1.9896275677261596E-7</v>
      </c>
      <c r="AC197" s="157">
        <f t="shared" si="47"/>
        <v>1.6460051408440419E-4</v>
      </c>
      <c r="AD197" s="132"/>
      <c r="AE197" s="158">
        <f t="shared" si="46"/>
        <v>1.6460051408440419</v>
      </c>
      <c r="AF197" s="158"/>
      <c r="AG197" s="159"/>
      <c r="AH197" s="133">
        <v>1910</v>
      </c>
    </row>
    <row r="198" spans="1:40" s="77" customFormat="1">
      <c r="A198" s="134"/>
      <c r="B198" s="134"/>
      <c r="C198" s="134"/>
      <c r="D198" s="134"/>
      <c r="E198" s="134"/>
      <c r="F198" s="136">
        <v>0.58891203703703698</v>
      </c>
      <c r="G198" s="137">
        <v>1920</v>
      </c>
      <c r="H198" s="138">
        <v>11.57</v>
      </c>
      <c r="I198" s="138">
        <v>7.26</v>
      </c>
      <c r="J198" s="138">
        <v>4.75</v>
      </c>
      <c r="K198" s="138">
        <v>11.57</v>
      </c>
      <c r="L198" s="138">
        <f t="shared" si="49"/>
        <v>7.42</v>
      </c>
      <c r="M198" s="138">
        <v>4.75</v>
      </c>
      <c r="N198" s="139">
        <f t="shared" si="48"/>
        <v>11.57</v>
      </c>
      <c r="O198" s="139">
        <f t="shared" si="48"/>
        <v>7.34</v>
      </c>
      <c r="P198" s="139">
        <f t="shared" si="48"/>
        <v>4.75</v>
      </c>
      <c r="Q198" s="140">
        <f t="shared" si="39"/>
        <v>9.1247525659096218E-2</v>
      </c>
      <c r="R198" s="141">
        <f t="shared" si="40"/>
        <v>4.5708818961487464E-8</v>
      </c>
      <c r="S198" s="142">
        <f t="shared" si="41"/>
        <v>7.169863433739712E-8</v>
      </c>
      <c r="T198" s="141">
        <f t="shared" si="42"/>
        <v>5.1406941658477813E-15</v>
      </c>
      <c r="U198" s="143">
        <v>298</v>
      </c>
      <c r="V198" s="139">
        <f t="shared" si="43"/>
        <v>284.57</v>
      </c>
      <c r="W198" s="144">
        <f t="shared" si="44"/>
        <v>0.79596343759441179</v>
      </c>
      <c r="X198" s="145">
        <f t="shared" si="45"/>
        <v>6.2512006292115672</v>
      </c>
      <c r="Y198" s="146">
        <f t="shared" ref="Y198:Y261" si="50">-($C$2/X198)*Q198*T198*AC198</f>
        <v>-1.950318740963431E-7</v>
      </c>
      <c r="Z198" s="146">
        <f t="shared" ref="Z198:Z261" si="51">-(AC198+(5*Y198))*$C$2*T198*Q198/X198</f>
        <v>-1.9386220175367264E-7</v>
      </c>
      <c r="AA198" s="146">
        <f t="shared" ref="AA198:AA261" si="52">-(AC198+5*Z198)*$C$2*Q198*T198/X198</f>
        <v>-1.9386921667569781E-7</v>
      </c>
      <c r="AB198" s="146">
        <f t="shared" ref="AB198:AB261" si="53">-(AC198+(10*AA198))*$C$2*Q198*T198/X198</f>
        <v>-1.9270647511331602E-7</v>
      </c>
      <c r="AC198" s="146">
        <f t="shared" si="47"/>
        <v>1.6259866342863583E-4</v>
      </c>
      <c r="AD198" s="134"/>
      <c r="AE198" s="146">
        <f t="shared" si="46"/>
        <v>1.6259866342863583</v>
      </c>
      <c r="AF198" s="146"/>
      <c r="AG198" s="146"/>
      <c r="AH198" s="137">
        <v>1920</v>
      </c>
      <c r="AI198" s="134"/>
      <c r="AJ198" s="134"/>
      <c r="AK198" s="134"/>
      <c r="AL198" s="134"/>
      <c r="AM198" s="134"/>
      <c r="AN198" s="134"/>
    </row>
    <row r="199" spans="1:40">
      <c r="F199" s="147">
        <v>0.58902777777777782</v>
      </c>
      <c r="G199" s="133">
        <v>1930</v>
      </c>
      <c r="H199" s="148">
        <v>11.57</v>
      </c>
      <c r="I199" s="148">
        <v>7.25</v>
      </c>
      <c r="J199" s="148">
        <v>4.67</v>
      </c>
      <c r="K199" s="148">
        <v>11.57</v>
      </c>
      <c r="L199" s="148">
        <f t="shared" si="49"/>
        <v>7.41</v>
      </c>
      <c r="M199" s="148">
        <v>4.67</v>
      </c>
      <c r="N199" s="118">
        <f t="shared" si="48"/>
        <v>11.57</v>
      </c>
      <c r="O199" s="118">
        <f t="shared" si="48"/>
        <v>7.33</v>
      </c>
      <c r="P199" s="118">
        <f t="shared" si="48"/>
        <v>4.67</v>
      </c>
      <c r="Q199" s="149">
        <f t="shared" ref="Q199:Q262" si="54">((P199/32000)*(1/((-0.026*N199+1.9067)/1000)))/1.013</f>
        <v>8.9710725226943025E-2</v>
      </c>
      <c r="R199" s="150">
        <f t="shared" ref="R199:R262" si="55">POWER(10, -O199)</f>
        <v>4.6773514128719769E-8</v>
      </c>
      <c r="S199" s="151">
        <f t="shared" ref="S199:S262" si="56">(0.00000000000001*(0.1253*EXP(0.0831*N199)))/R199</f>
        <v>7.0066574166204849E-8</v>
      </c>
      <c r="T199" s="150">
        <f t="shared" ref="T199:T262" si="57">POWER(S199, 2)</f>
        <v>4.909324815388285E-15</v>
      </c>
      <c r="U199" s="131">
        <v>298</v>
      </c>
      <c r="V199" s="118">
        <f t="shared" ref="V199:V262" si="58">273+N199</f>
        <v>284.57</v>
      </c>
      <c r="W199" s="152">
        <f t="shared" ref="W199:W262" si="59">((1/V199)-(1/298))*5026</f>
        <v>0.79596343759441179</v>
      </c>
      <c r="X199" s="153">
        <f t="shared" ref="X199:X262" si="60">POWER(10,W199)</f>
        <v>6.2512006292115672</v>
      </c>
      <c r="Y199" s="154">
        <f t="shared" si="50"/>
        <v>-1.8093377405044528E-7</v>
      </c>
      <c r="Z199" s="155">
        <f t="shared" si="51"/>
        <v>-1.7991494448319957E-7</v>
      </c>
      <c r="AA199" s="155">
        <f t="shared" si="52"/>
        <v>-1.7992068146454841E-7</v>
      </c>
      <c r="AB199" s="156">
        <f t="shared" si="53"/>
        <v>-1.7890752426930748E-7</v>
      </c>
      <c r="AC199" s="157">
        <f t="shared" si="47"/>
        <v>1.606599947851885E-4</v>
      </c>
      <c r="AD199" s="132"/>
      <c r="AE199" s="158">
        <f t="shared" ref="AE199:AE262" si="61">AC199*10000</f>
        <v>1.6065999478518851</v>
      </c>
      <c r="AF199" s="158"/>
      <c r="AG199" s="159"/>
      <c r="AH199" s="133">
        <v>1930</v>
      </c>
    </row>
    <row r="200" spans="1:40">
      <c r="F200" s="147">
        <v>0.58914351851851854</v>
      </c>
      <c r="G200" s="133">
        <v>1940</v>
      </c>
      <c r="H200" s="148">
        <v>11.57</v>
      </c>
      <c r="I200" s="148">
        <v>7.25</v>
      </c>
      <c r="J200" s="148">
        <v>4.6100000000000003</v>
      </c>
      <c r="K200" s="148">
        <v>11.57</v>
      </c>
      <c r="L200" s="148">
        <f t="shared" si="49"/>
        <v>7.41</v>
      </c>
      <c r="M200" s="148">
        <v>4.6100000000000003</v>
      </c>
      <c r="N200" s="118">
        <f t="shared" si="48"/>
        <v>11.57</v>
      </c>
      <c r="O200" s="118">
        <f t="shared" si="48"/>
        <v>7.33</v>
      </c>
      <c r="P200" s="118">
        <f t="shared" si="48"/>
        <v>4.6100000000000003</v>
      </c>
      <c r="Q200" s="149">
        <f t="shared" si="54"/>
        <v>8.855812490282812E-2</v>
      </c>
      <c r="R200" s="150">
        <f t="shared" si="55"/>
        <v>4.6773514128719769E-8</v>
      </c>
      <c r="S200" s="151">
        <f t="shared" si="56"/>
        <v>7.0066574166204849E-8</v>
      </c>
      <c r="T200" s="150">
        <f t="shared" si="57"/>
        <v>4.909324815388285E-15</v>
      </c>
      <c r="U200" s="131">
        <v>298</v>
      </c>
      <c r="V200" s="118">
        <f t="shared" si="58"/>
        <v>284.57</v>
      </c>
      <c r="W200" s="152">
        <f t="shared" si="59"/>
        <v>0.79596343759441179</v>
      </c>
      <c r="X200" s="153">
        <f t="shared" si="60"/>
        <v>6.2512006292115672</v>
      </c>
      <c r="Y200" s="154">
        <f t="shared" si="50"/>
        <v>-1.7660894790655052E-7</v>
      </c>
      <c r="Z200" s="155">
        <f t="shared" si="51"/>
        <v>-1.7562724823404737E-7</v>
      </c>
      <c r="AA200" s="155">
        <f t="shared" si="52"/>
        <v>-1.7563270511637649E-7</v>
      </c>
      <c r="AB200" s="156">
        <f t="shared" si="53"/>
        <v>-1.7465640166087758E-7</v>
      </c>
      <c r="AC200" s="157">
        <f t="shared" ref="AC200:AC263" si="62">AC199+10*(0.166666666666666*(Y199+2*Z199+2*AA199+AB199))</f>
        <v>1.5886080720149643E-4</v>
      </c>
      <c r="AD200" s="132"/>
      <c r="AE200" s="158">
        <f t="shared" si="61"/>
        <v>1.5886080720149642</v>
      </c>
      <c r="AF200" s="158"/>
      <c r="AG200" s="159"/>
      <c r="AH200" s="133">
        <v>1940</v>
      </c>
    </row>
    <row r="201" spans="1:40">
      <c r="F201" s="147">
        <v>0.58925925925925926</v>
      </c>
      <c r="G201" s="133">
        <v>1950</v>
      </c>
      <c r="H201" s="148">
        <v>11.57</v>
      </c>
      <c r="I201" s="148">
        <v>7.25</v>
      </c>
      <c r="J201" s="148">
        <v>4.58</v>
      </c>
      <c r="K201" s="148">
        <v>11.57</v>
      </c>
      <c r="L201" s="148">
        <f t="shared" si="49"/>
        <v>7.41</v>
      </c>
      <c r="M201" s="148">
        <v>4.58</v>
      </c>
      <c r="N201" s="118">
        <f t="shared" si="48"/>
        <v>11.57</v>
      </c>
      <c r="O201" s="118">
        <f t="shared" si="48"/>
        <v>7.33</v>
      </c>
      <c r="P201" s="118">
        <f t="shared" si="48"/>
        <v>4.58</v>
      </c>
      <c r="Q201" s="149">
        <f t="shared" si="54"/>
        <v>8.7981824740770667E-2</v>
      </c>
      <c r="R201" s="150">
        <f t="shared" si="55"/>
        <v>4.6773514128719769E-8</v>
      </c>
      <c r="S201" s="151">
        <f t="shared" si="56"/>
        <v>7.0066574166204849E-8</v>
      </c>
      <c r="T201" s="150">
        <f t="shared" si="57"/>
        <v>4.909324815388285E-15</v>
      </c>
      <c r="U201" s="131">
        <v>298</v>
      </c>
      <c r="V201" s="118">
        <f t="shared" si="58"/>
        <v>284.57</v>
      </c>
      <c r="W201" s="152">
        <f t="shared" si="59"/>
        <v>0.79596343759441179</v>
      </c>
      <c r="X201" s="153">
        <f t="shared" si="60"/>
        <v>6.2512006292115672</v>
      </c>
      <c r="Y201" s="154">
        <f t="shared" si="50"/>
        <v>-1.7351982922719377E-7</v>
      </c>
      <c r="Z201" s="155">
        <f t="shared" si="51"/>
        <v>-1.725615775083121E-7</v>
      </c>
      <c r="AA201" s="155">
        <f t="shared" si="52"/>
        <v>-1.7256686938971167E-7</v>
      </c>
      <c r="AB201" s="156">
        <f t="shared" si="53"/>
        <v>-1.7161385110410327E-7</v>
      </c>
      <c r="AC201" s="157">
        <f t="shared" si="62"/>
        <v>1.5710449844104932E-4</v>
      </c>
      <c r="AD201" s="132"/>
      <c r="AE201" s="158">
        <f t="shared" si="61"/>
        <v>1.5710449844104932</v>
      </c>
      <c r="AF201" s="158"/>
      <c r="AG201" s="159"/>
      <c r="AH201" s="133">
        <v>1950</v>
      </c>
    </row>
    <row r="202" spans="1:40">
      <c r="F202" s="147">
        <v>0.58937499999999998</v>
      </c>
      <c r="G202" s="133">
        <v>1960</v>
      </c>
      <c r="H202" s="148">
        <v>11.57</v>
      </c>
      <c r="I202" s="148">
        <v>7.25</v>
      </c>
      <c r="J202" s="148">
        <v>4.55</v>
      </c>
      <c r="K202" s="148">
        <v>11.57</v>
      </c>
      <c r="L202" s="148">
        <f t="shared" si="49"/>
        <v>7.41</v>
      </c>
      <c r="M202" s="148">
        <v>4.55</v>
      </c>
      <c r="N202" s="118">
        <f t="shared" si="48"/>
        <v>11.57</v>
      </c>
      <c r="O202" s="118">
        <f t="shared" si="48"/>
        <v>7.33</v>
      </c>
      <c r="P202" s="118">
        <f t="shared" si="48"/>
        <v>4.55</v>
      </c>
      <c r="Q202" s="149">
        <f t="shared" si="54"/>
        <v>8.7405524578713228E-2</v>
      </c>
      <c r="R202" s="150">
        <f t="shared" si="55"/>
        <v>4.6773514128719769E-8</v>
      </c>
      <c r="S202" s="151">
        <f t="shared" si="56"/>
        <v>7.0066574166204849E-8</v>
      </c>
      <c r="T202" s="150">
        <f t="shared" si="57"/>
        <v>4.909324815388285E-15</v>
      </c>
      <c r="U202" s="131">
        <v>298</v>
      </c>
      <c r="V202" s="118">
        <f t="shared" si="58"/>
        <v>284.57</v>
      </c>
      <c r="W202" s="152">
        <f t="shared" si="59"/>
        <v>0.79596343759441179</v>
      </c>
      <c r="X202" s="153">
        <f t="shared" si="60"/>
        <v>6.2512006292115672</v>
      </c>
      <c r="Y202" s="154">
        <f t="shared" si="50"/>
        <v>-1.7048976237107825E-7</v>
      </c>
      <c r="Z202" s="155">
        <f t="shared" si="51"/>
        <v>-1.6955441114586375E-7</v>
      </c>
      <c r="AA202" s="155">
        <f t="shared" si="52"/>
        <v>-1.6955954272621404E-7</v>
      </c>
      <c r="AB202" s="156">
        <f t="shared" si="53"/>
        <v>-1.6862926677497811E-7</v>
      </c>
      <c r="AC202" s="157">
        <f t="shared" si="62"/>
        <v>1.5537884748417042E-4</v>
      </c>
      <c r="AD202" s="132"/>
      <c r="AE202" s="158">
        <f t="shared" si="61"/>
        <v>1.5537884748417041</v>
      </c>
      <c r="AF202" s="158"/>
      <c r="AG202" s="159"/>
      <c r="AH202" s="133">
        <v>1960</v>
      </c>
    </row>
    <row r="203" spans="1:40">
      <c r="F203" s="147">
        <v>0.5894907407407407</v>
      </c>
      <c r="G203" s="133">
        <v>1970</v>
      </c>
      <c r="H203" s="148">
        <v>11.57</v>
      </c>
      <c r="I203" s="148">
        <v>7.25</v>
      </c>
      <c r="J203" s="148">
        <v>4.53</v>
      </c>
      <c r="K203" s="148">
        <v>11.57</v>
      </c>
      <c r="L203" s="148">
        <f t="shared" si="49"/>
        <v>7.41</v>
      </c>
      <c r="M203" s="148">
        <v>4.53</v>
      </c>
      <c r="N203" s="118">
        <f t="shared" si="48"/>
        <v>11.57</v>
      </c>
      <c r="O203" s="118">
        <f t="shared" si="48"/>
        <v>7.33</v>
      </c>
      <c r="P203" s="118">
        <f t="shared" si="48"/>
        <v>4.53</v>
      </c>
      <c r="Q203" s="149">
        <f t="shared" si="54"/>
        <v>8.7021324470674927E-2</v>
      </c>
      <c r="R203" s="150">
        <f t="shared" si="55"/>
        <v>4.6773514128719769E-8</v>
      </c>
      <c r="S203" s="151">
        <f t="shared" si="56"/>
        <v>7.0066574166204849E-8</v>
      </c>
      <c r="T203" s="150">
        <f t="shared" si="57"/>
        <v>4.909324815388285E-15</v>
      </c>
      <c r="U203" s="131">
        <v>298</v>
      </c>
      <c r="V203" s="118">
        <f t="shared" si="58"/>
        <v>284.57</v>
      </c>
      <c r="W203" s="152">
        <f t="shared" si="59"/>
        <v>0.79596343759441179</v>
      </c>
      <c r="X203" s="153">
        <f t="shared" si="60"/>
        <v>6.2512006292115672</v>
      </c>
      <c r="Y203" s="154">
        <f t="shared" si="50"/>
        <v>-1.6788805801752276E-7</v>
      </c>
      <c r="Z203" s="155">
        <f t="shared" si="51"/>
        <v>-1.6697102911251098E-7</v>
      </c>
      <c r="AA203" s="155">
        <f t="shared" si="52"/>
        <v>-1.669760380572957E-7</v>
      </c>
      <c r="AB203" s="156">
        <f t="shared" si="53"/>
        <v>-1.6606396337790401E-7</v>
      </c>
      <c r="AC203" s="157">
        <f t="shared" si="62"/>
        <v>1.5368326925602007E-4</v>
      </c>
      <c r="AD203" s="132"/>
      <c r="AE203" s="158">
        <f t="shared" si="61"/>
        <v>1.5368326925602007</v>
      </c>
      <c r="AF203" s="158"/>
      <c r="AG203" s="159"/>
      <c r="AH203" s="133">
        <v>1970</v>
      </c>
    </row>
    <row r="204" spans="1:40">
      <c r="F204" s="147">
        <v>0.58960648148148143</v>
      </c>
      <c r="G204" s="133">
        <v>1980</v>
      </c>
      <c r="H204" s="148">
        <v>11.57</v>
      </c>
      <c r="I204" s="148">
        <v>7.25</v>
      </c>
      <c r="J204" s="148">
        <v>4.51</v>
      </c>
      <c r="K204" s="148">
        <v>11.57</v>
      </c>
      <c r="L204" s="148">
        <f t="shared" si="49"/>
        <v>7.41</v>
      </c>
      <c r="M204" s="148">
        <v>4.51</v>
      </c>
      <c r="N204" s="118">
        <f t="shared" si="48"/>
        <v>11.57</v>
      </c>
      <c r="O204" s="118">
        <f t="shared" si="48"/>
        <v>7.33</v>
      </c>
      <c r="P204" s="118">
        <f t="shared" si="48"/>
        <v>4.51</v>
      </c>
      <c r="Q204" s="149">
        <f t="shared" si="54"/>
        <v>8.6637124362636625E-2</v>
      </c>
      <c r="R204" s="150">
        <f t="shared" si="55"/>
        <v>4.6773514128719769E-8</v>
      </c>
      <c r="S204" s="151">
        <f t="shared" si="56"/>
        <v>7.0066574166204849E-8</v>
      </c>
      <c r="T204" s="150">
        <f t="shared" si="57"/>
        <v>4.909324815388285E-15</v>
      </c>
      <c r="U204" s="131">
        <v>298</v>
      </c>
      <c r="V204" s="118">
        <f t="shared" si="58"/>
        <v>284.57</v>
      </c>
      <c r="W204" s="152">
        <f t="shared" si="59"/>
        <v>0.79596343759441179</v>
      </c>
      <c r="X204" s="153">
        <f t="shared" si="60"/>
        <v>6.2512006292115672</v>
      </c>
      <c r="Y204" s="154">
        <f t="shared" si="50"/>
        <v>-1.653308074050361E-7</v>
      </c>
      <c r="Z204" s="155">
        <f t="shared" si="51"/>
        <v>-1.6443173359703248E-7</v>
      </c>
      <c r="AA204" s="155">
        <f t="shared" si="52"/>
        <v>-1.6443662278692348E-7</v>
      </c>
      <c r="AB204" s="156">
        <f t="shared" si="53"/>
        <v>-1.6354238499369314E-7</v>
      </c>
      <c r="AC204" s="157">
        <f t="shared" si="62"/>
        <v>1.5201352566312834E-4</v>
      </c>
      <c r="AD204" s="132"/>
      <c r="AE204" s="158">
        <f t="shared" si="61"/>
        <v>1.5201352566312833</v>
      </c>
      <c r="AF204" s="158"/>
      <c r="AG204" s="159"/>
      <c r="AH204" s="133">
        <v>1980</v>
      </c>
    </row>
    <row r="205" spans="1:40">
      <c r="F205" s="147">
        <v>0.58972222222222226</v>
      </c>
      <c r="G205" s="133">
        <v>1990</v>
      </c>
      <c r="H205" s="148">
        <v>11.52</v>
      </c>
      <c r="I205" s="148">
        <v>7.26</v>
      </c>
      <c r="J205" s="148">
        <v>4.92</v>
      </c>
      <c r="K205" s="148">
        <v>11.52</v>
      </c>
      <c r="L205" s="148">
        <f t="shared" si="49"/>
        <v>7.42</v>
      </c>
      <c r="M205" s="148">
        <v>4.92</v>
      </c>
      <c r="N205" s="118">
        <f t="shared" si="48"/>
        <v>11.52</v>
      </c>
      <c r="O205" s="118">
        <f t="shared" si="48"/>
        <v>7.34</v>
      </c>
      <c r="P205" s="118">
        <f t="shared" si="48"/>
        <v>4.92</v>
      </c>
      <c r="Q205" s="149">
        <f t="shared" si="54"/>
        <v>9.4436777645409989E-2</v>
      </c>
      <c r="R205" s="150">
        <f t="shared" si="55"/>
        <v>4.5708818961487464E-8</v>
      </c>
      <c r="S205" s="151">
        <f t="shared" si="56"/>
        <v>7.1401344558941381E-8</v>
      </c>
      <c r="T205" s="150">
        <f t="shared" si="57"/>
        <v>5.0981520048246676E-15</v>
      </c>
      <c r="U205" s="131">
        <v>298</v>
      </c>
      <c r="V205" s="118">
        <f t="shared" si="58"/>
        <v>284.52</v>
      </c>
      <c r="W205" s="152">
        <f t="shared" si="59"/>
        <v>0.79906721505288125</v>
      </c>
      <c r="X205" s="153">
        <f t="shared" si="60"/>
        <v>6.2960361804830507</v>
      </c>
      <c r="Y205" s="154">
        <f t="shared" si="50"/>
        <v>-1.8380390778787013E-7</v>
      </c>
      <c r="Z205" s="155">
        <f t="shared" si="51"/>
        <v>-1.826805433638253E-7</v>
      </c>
      <c r="AA205" s="155">
        <f t="shared" si="52"/>
        <v>-1.8268740909178722E-7</v>
      </c>
      <c r="AB205" s="156">
        <f t="shared" si="53"/>
        <v>-1.8157082647241202E-7</v>
      </c>
      <c r="AC205" s="157">
        <f t="shared" si="62"/>
        <v>1.5036917582118394E-4</v>
      </c>
      <c r="AD205" s="132"/>
      <c r="AE205" s="158">
        <f t="shared" si="61"/>
        <v>1.5036917582118394</v>
      </c>
      <c r="AF205" s="158"/>
      <c r="AG205" s="159"/>
      <c r="AH205" s="133">
        <v>1990</v>
      </c>
    </row>
    <row r="206" spans="1:40">
      <c r="F206" s="147">
        <v>0.58983796296296298</v>
      </c>
      <c r="G206" s="133">
        <v>2000</v>
      </c>
      <c r="H206" s="148">
        <v>11.52</v>
      </c>
      <c r="I206" s="148">
        <v>7.27</v>
      </c>
      <c r="J206" s="148">
        <v>5.05</v>
      </c>
      <c r="K206" s="148">
        <v>11.52</v>
      </c>
      <c r="L206" s="148">
        <f t="shared" si="49"/>
        <v>7.43</v>
      </c>
      <c r="M206" s="148">
        <v>5.05</v>
      </c>
      <c r="N206" s="118">
        <f t="shared" si="48"/>
        <v>11.52</v>
      </c>
      <c r="O206" s="118">
        <f t="shared" si="48"/>
        <v>7.35</v>
      </c>
      <c r="P206" s="118">
        <f t="shared" si="48"/>
        <v>5.05</v>
      </c>
      <c r="Q206" s="149">
        <f t="shared" si="54"/>
        <v>9.6932058355552936E-2</v>
      </c>
      <c r="R206" s="150">
        <f t="shared" si="55"/>
        <v>4.466835921509628E-8</v>
      </c>
      <c r="S206" s="151">
        <f t="shared" si="56"/>
        <v>7.3064495526588254E-8</v>
      </c>
      <c r="T206" s="150">
        <f t="shared" si="57"/>
        <v>5.338420506554835E-15</v>
      </c>
      <c r="U206" s="131">
        <v>298</v>
      </c>
      <c r="V206" s="118">
        <f t="shared" si="58"/>
        <v>284.52</v>
      </c>
      <c r="W206" s="152">
        <f t="shared" si="59"/>
        <v>0.79906721505288125</v>
      </c>
      <c r="X206" s="153">
        <f t="shared" si="60"/>
        <v>6.2960361804830507</v>
      </c>
      <c r="Y206" s="154">
        <f t="shared" si="50"/>
        <v>-1.9515173335158269E-7</v>
      </c>
      <c r="Z206" s="155">
        <f t="shared" si="51"/>
        <v>-1.9386980245772085E-7</v>
      </c>
      <c r="AA206" s="155">
        <f t="shared" si="52"/>
        <v>-1.9387822332485034E-7</v>
      </c>
      <c r="AB206" s="156">
        <f t="shared" si="53"/>
        <v>-1.9260460266656441E-7</v>
      </c>
      <c r="AC206" s="157">
        <f t="shared" si="62"/>
        <v>1.4854232475589811E-4</v>
      </c>
      <c r="AD206" s="132"/>
      <c r="AE206" s="158">
        <f t="shared" si="61"/>
        <v>1.485423247558981</v>
      </c>
      <c r="AF206" s="158"/>
      <c r="AG206" s="159"/>
      <c r="AH206" s="133">
        <v>2000</v>
      </c>
    </row>
    <row r="207" spans="1:40">
      <c r="F207" s="147">
        <v>0.5899537037037037</v>
      </c>
      <c r="G207" s="133">
        <v>2010</v>
      </c>
      <c r="H207" s="148">
        <v>11.51</v>
      </c>
      <c r="I207" s="148">
        <v>7.27</v>
      </c>
      <c r="J207" s="148">
        <v>5.0999999999999996</v>
      </c>
      <c r="K207" s="148">
        <v>11.51</v>
      </c>
      <c r="L207" s="148">
        <f t="shared" si="49"/>
        <v>7.43</v>
      </c>
      <c r="M207" s="148">
        <v>5.0999999999999996</v>
      </c>
      <c r="N207" s="118">
        <f t="shared" si="48"/>
        <v>11.51</v>
      </c>
      <c r="O207" s="118">
        <f t="shared" si="48"/>
        <v>7.35</v>
      </c>
      <c r="P207" s="118">
        <f t="shared" si="48"/>
        <v>5.0999999999999996</v>
      </c>
      <c r="Q207" s="149">
        <f t="shared" si="54"/>
        <v>9.7875947918192263E-2</v>
      </c>
      <c r="R207" s="150">
        <f t="shared" si="55"/>
        <v>4.466835921509628E-8</v>
      </c>
      <c r="S207" s="151">
        <f t="shared" si="56"/>
        <v>7.3003804151564568E-8</v>
      </c>
      <c r="T207" s="150">
        <f t="shared" si="57"/>
        <v>5.3295554205999964E-15</v>
      </c>
      <c r="U207" s="131">
        <v>298</v>
      </c>
      <c r="V207" s="118">
        <f t="shared" si="58"/>
        <v>284.51</v>
      </c>
      <c r="W207" s="152">
        <f t="shared" si="59"/>
        <v>0.79968810145501534</v>
      </c>
      <c r="X207" s="153">
        <f t="shared" si="60"/>
        <v>6.305043706651996</v>
      </c>
      <c r="Y207" s="154">
        <f t="shared" si="50"/>
        <v>-1.9387981970732065E-7</v>
      </c>
      <c r="Z207" s="155">
        <f t="shared" si="51"/>
        <v>-1.9259781189909942E-7</v>
      </c>
      <c r="AA207" s="155">
        <f t="shared" si="52"/>
        <v>-1.926062890269553E-7</v>
      </c>
      <c r="AB207" s="156">
        <f t="shared" si="53"/>
        <v>-1.9133264623854152E-7</v>
      </c>
      <c r="AC207" s="157">
        <f t="shared" si="62"/>
        <v>1.4660357077659264E-4</v>
      </c>
      <c r="AD207" s="132"/>
      <c r="AE207" s="158">
        <f t="shared" si="61"/>
        <v>1.4660357077659263</v>
      </c>
      <c r="AF207" s="158"/>
      <c r="AG207" s="159"/>
      <c r="AH207" s="133">
        <v>2010</v>
      </c>
    </row>
    <row r="208" spans="1:40">
      <c r="F208" s="147">
        <v>0.59006944444444442</v>
      </c>
      <c r="G208" s="133">
        <v>2020</v>
      </c>
      <c r="H208" s="148">
        <v>11.5</v>
      </c>
      <c r="I208" s="148">
        <v>7.28</v>
      </c>
      <c r="J208" s="148">
        <v>5.18</v>
      </c>
      <c r="K208" s="148">
        <v>11.5</v>
      </c>
      <c r="L208" s="148">
        <f t="shared" si="49"/>
        <v>7.44</v>
      </c>
      <c r="M208" s="148">
        <v>5.18</v>
      </c>
      <c r="N208" s="118">
        <f t="shared" si="48"/>
        <v>11.5</v>
      </c>
      <c r="O208" s="118">
        <f t="shared" si="48"/>
        <v>7.36</v>
      </c>
      <c r="P208" s="118">
        <f t="shared" si="48"/>
        <v>5.18</v>
      </c>
      <c r="Q208" s="149">
        <f t="shared" si="54"/>
        <v>9.9395179946261833E-2</v>
      </c>
      <c r="R208" s="150">
        <f t="shared" si="55"/>
        <v>4.3651583224016566E-8</v>
      </c>
      <c r="S208" s="151">
        <f t="shared" si="56"/>
        <v>7.4642227727245128E-8</v>
      </c>
      <c r="T208" s="150">
        <f t="shared" si="57"/>
        <v>5.5714621600859216E-15</v>
      </c>
      <c r="U208" s="131">
        <v>298</v>
      </c>
      <c r="V208" s="118">
        <f t="shared" si="58"/>
        <v>284.5</v>
      </c>
      <c r="W208" s="152">
        <f t="shared" si="59"/>
        <v>0.80030903150469967</v>
      </c>
      <c r="X208" s="153">
        <f t="shared" si="60"/>
        <v>6.314064754161552</v>
      </c>
      <c r="Y208" s="154">
        <f t="shared" si="50"/>
        <v>-2.0283167593463901E-7</v>
      </c>
      <c r="Z208" s="155">
        <f t="shared" si="51"/>
        <v>-2.0140986955729855E-7</v>
      </c>
      <c r="AA208" s="155">
        <f t="shared" si="52"/>
        <v>-2.0141983611387969E-7</v>
      </c>
      <c r="AB208" s="156">
        <f t="shared" si="53"/>
        <v>-2.0000785656628883E-7</v>
      </c>
      <c r="AC208" s="157">
        <f t="shared" si="62"/>
        <v>1.4467753633026268E-4</v>
      </c>
      <c r="AD208" s="132"/>
      <c r="AE208" s="158">
        <f t="shared" si="61"/>
        <v>1.4467753633026268</v>
      </c>
      <c r="AF208" s="158"/>
      <c r="AG208" s="159"/>
      <c r="AH208" s="133">
        <v>2020</v>
      </c>
    </row>
    <row r="209" spans="1:40">
      <c r="F209" s="147">
        <v>0.59018518518518515</v>
      </c>
      <c r="G209" s="133">
        <v>2030</v>
      </c>
      <c r="H209" s="148">
        <v>11.49</v>
      </c>
      <c r="I209" s="148">
        <v>7.29</v>
      </c>
      <c r="J209" s="148">
        <v>5.23</v>
      </c>
      <c r="K209" s="148">
        <v>11.49</v>
      </c>
      <c r="L209" s="148">
        <f t="shared" si="49"/>
        <v>7.45</v>
      </c>
      <c r="M209" s="148">
        <v>5.23</v>
      </c>
      <c r="N209" s="118">
        <f t="shared" si="48"/>
        <v>11.49</v>
      </c>
      <c r="O209" s="118">
        <f t="shared" si="48"/>
        <v>7.37</v>
      </c>
      <c r="P209" s="118">
        <f t="shared" si="48"/>
        <v>5.23</v>
      </c>
      <c r="Q209" s="149">
        <f t="shared" si="54"/>
        <v>0.10033836598755351</v>
      </c>
      <c r="R209" s="150">
        <f t="shared" si="55"/>
        <v>4.2657951880159239E-8</v>
      </c>
      <c r="S209" s="151">
        <f t="shared" si="56"/>
        <v>7.631742242526024E-8</v>
      </c>
      <c r="T209" s="150">
        <f t="shared" si="57"/>
        <v>5.8243489656356147E-15</v>
      </c>
      <c r="U209" s="131">
        <v>298</v>
      </c>
      <c r="V209" s="118">
        <f t="shared" si="58"/>
        <v>284.49</v>
      </c>
      <c r="W209" s="152">
        <f t="shared" si="59"/>
        <v>0.80093000520653768</v>
      </c>
      <c r="X209" s="153">
        <f t="shared" si="60"/>
        <v>6.3230993442391945</v>
      </c>
      <c r="Y209" s="154">
        <f t="shared" si="50"/>
        <v>-2.1076868517823105E-7</v>
      </c>
      <c r="Z209" s="155">
        <f t="shared" si="51"/>
        <v>-2.0921175300256499E-7</v>
      </c>
      <c r="AA209" s="155">
        <f t="shared" si="52"/>
        <v>-2.0922325394160427E-7</v>
      </c>
      <c r="AB209" s="156">
        <f t="shared" si="53"/>
        <v>-2.0767765279186137E-7</v>
      </c>
      <c r="AC209" s="157">
        <f t="shared" si="62"/>
        <v>1.4266337142385721E-4</v>
      </c>
      <c r="AD209" s="132"/>
      <c r="AE209" s="158">
        <f t="shared" si="61"/>
        <v>1.4266337142385721</v>
      </c>
      <c r="AF209" s="158"/>
      <c r="AG209" s="159"/>
      <c r="AH209" s="133">
        <v>2030</v>
      </c>
    </row>
    <row r="210" spans="1:40" s="77" customFormat="1">
      <c r="A210" s="134"/>
      <c r="B210" s="134"/>
      <c r="C210" s="134"/>
      <c r="D210" s="134"/>
      <c r="E210" s="134"/>
      <c r="F210" s="136">
        <v>0.59030092592592587</v>
      </c>
      <c r="G210" s="137">
        <v>2040</v>
      </c>
      <c r="H210" s="138">
        <v>11.49</v>
      </c>
      <c r="I210" s="138">
        <v>7.29</v>
      </c>
      <c r="J210" s="138">
        <v>5.24</v>
      </c>
      <c r="K210" s="138">
        <v>11.49</v>
      </c>
      <c r="L210" s="138">
        <v>7.46</v>
      </c>
      <c r="M210" s="138">
        <v>5.24</v>
      </c>
      <c r="N210" s="139">
        <f t="shared" si="48"/>
        <v>11.49</v>
      </c>
      <c r="O210" s="139">
        <f t="shared" si="48"/>
        <v>7.375</v>
      </c>
      <c r="P210" s="139">
        <f t="shared" si="48"/>
        <v>5.24</v>
      </c>
      <c r="Q210" s="140">
        <f t="shared" si="54"/>
        <v>0.10053021754775915</v>
      </c>
      <c r="R210" s="141">
        <f t="shared" si="55"/>
        <v>4.2169650342858199E-8</v>
      </c>
      <c r="S210" s="142">
        <f t="shared" si="56"/>
        <v>7.7201136527466893E-8</v>
      </c>
      <c r="T210" s="141">
        <f t="shared" si="57"/>
        <v>5.9600154811325828E-15</v>
      </c>
      <c r="U210" s="143">
        <v>298</v>
      </c>
      <c r="V210" s="139">
        <f t="shared" si="58"/>
        <v>284.49</v>
      </c>
      <c r="W210" s="144">
        <f t="shared" si="59"/>
        <v>0.80093000520653768</v>
      </c>
      <c r="X210" s="145">
        <f t="shared" si="60"/>
        <v>6.3230993442391945</v>
      </c>
      <c r="Y210" s="146">
        <f t="shared" si="50"/>
        <v>-2.1292148384995533E-7</v>
      </c>
      <c r="Z210" s="146">
        <f t="shared" si="51"/>
        <v>-2.1130893570566929E-7</v>
      </c>
      <c r="AA210" s="146">
        <f t="shared" si="52"/>
        <v>-2.1132114824275392E-7</v>
      </c>
      <c r="AB210" s="146">
        <f t="shared" si="53"/>
        <v>-2.0972062765371173E-7</v>
      </c>
      <c r="AC210" s="146">
        <f t="shared" si="62"/>
        <v>1.4057117750409316E-4</v>
      </c>
      <c r="AD210" s="134"/>
      <c r="AE210" s="146">
        <f t="shared" si="61"/>
        <v>1.4057117750409316</v>
      </c>
      <c r="AF210" s="146"/>
      <c r="AG210" s="146"/>
      <c r="AH210" s="137">
        <v>2040</v>
      </c>
      <c r="AI210" s="134"/>
      <c r="AJ210" s="134"/>
      <c r="AK210" s="134"/>
      <c r="AL210" s="134"/>
      <c r="AM210" s="134"/>
      <c r="AN210" s="134"/>
    </row>
    <row r="211" spans="1:40">
      <c r="F211" s="147">
        <v>0.5904166666666667</v>
      </c>
      <c r="G211" s="133">
        <v>2050</v>
      </c>
      <c r="H211" s="148">
        <v>11.49</v>
      </c>
      <c r="I211" s="148">
        <v>7.29</v>
      </c>
      <c r="J211" s="148">
        <v>5.21</v>
      </c>
      <c r="K211" s="148">
        <v>11.49</v>
      </c>
      <c r="L211" s="148">
        <f>I211+0.17</f>
        <v>7.46</v>
      </c>
      <c r="M211" s="148">
        <v>5.21</v>
      </c>
      <c r="N211" s="118">
        <f t="shared" si="48"/>
        <v>11.49</v>
      </c>
      <c r="O211" s="118">
        <f t="shared" si="48"/>
        <v>7.375</v>
      </c>
      <c r="P211" s="118">
        <f t="shared" si="48"/>
        <v>5.21</v>
      </c>
      <c r="Q211" s="149">
        <f t="shared" si="54"/>
        <v>9.9954662867142191E-2</v>
      </c>
      <c r="R211" s="150">
        <f t="shared" si="55"/>
        <v>4.2169650342858199E-8</v>
      </c>
      <c r="S211" s="151">
        <f t="shared" si="56"/>
        <v>7.7201136527466893E-8</v>
      </c>
      <c r="T211" s="150">
        <f t="shared" si="57"/>
        <v>5.9600154811325828E-15</v>
      </c>
      <c r="U211" s="131">
        <v>298</v>
      </c>
      <c r="V211" s="118">
        <f t="shared" si="58"/>
        <v>284.49</v>
      </c>
      <c r="W211" s="152">
        <f t="shared" si="59"/>
        <v>0.80093000520653768</v>
      </c>
      <c r="X211" s="153">
        <f t="shared" si="60"/>
        <v>6.3230993442391945</v>
      </c>
      <c r="Y211" s="154">
        <f t="shared" si="50"/>
        <v>-2.0851999880927787E-7</v>
      </c>
      <c r="Z211" s="155">
        <f t="shared" si="51"/>
        <v>-2.0694982634928591E-7</v>
      </c>
      <c r="AA211" s="155">
        <f t="shared" si="52"/>
        <v>-2.0696164987493431E-7</v>
      </c>
      <c r="AB211" s="156">
        <f t="shared" si="53"/>
        <v>-2.0540312287638142E-7</v>
      </c>
      <c r="AC211" s="157">
        <f t="shared" si="62"/>
        <v>1.3845800703842564E-4</v>
      </c>
      <c r="AD211" s="132"/>
      <c r="AE211" s="158">
        <f t="shared" si="61"/>
        <v>1.3845800703842563</v>
      </c>
      <c r="AF211" s="158"/>
      <c r="AG211" s="159"/>
      <c r="AH211" s="133">
        <v>2050</v>
      </c>
    </row>
    <row r="212" spans="1:40">
      <c r="C212" s="117">
        <f>60*38</f>
        <v>2280</v>
      </c>
      <c r="F212" s="147">
        <v>0.59053240740740742</v>
      </c>
      <c r="G212" s="133">
        <v>2060</v>
      </c>
      <c r="H212" s="148">
        <v>11.49</v>
      </c>
      <c r="I212" s="148">
        <v>7.28</v>
      </c>
      <c r="J212" s="148">
        <v>5.15</v>
      </c>
      <c r="K212" s="148">
        <v>11.49</v>
      </c>
      <c r="L212" s="148">
        <f t="shared" ref="L212:L275" si="63">I212+0.17</f>
        <v>7.45</v>
      </c>
      <c r="M212" s="148">
        <v>5.15</v>
      </c>
      <c r="N212" s="118">
        <f t="shared" si="48"/>
        <v>11.49</v>
      </c>
      <c r="O212" s="118">
        <f t="shared" si="48"/>
        <v>7.3650000000000002</v>
      </c>
      <c r="P212" s="118">
        <f t="shared" si="48"/>
        <v>5.15</v>
      </c>
      <c r="Q212" s="149">
        <f t="shared" si="54"/>
        <v>9.8803553505908318E-2</v>
      </c>
      <c r="R212" s="150">
        <f t="shared" si="55"/>
        <v>4.3151907682776492E-8</v>
      </c>
      <c r="S212" s="151">
        <f t="shared" si="56"/>
        <v>7.5443824114731877E-8</v>
      </c>
      <c r="T212" s="150">
        <f t="shared" si="57"/>
        <v>5.691770597054599E-15</v>
      </c>
      <c r="U212" s="131">
        <v>298</v>
      </c>
      <c r="V212" s="118">
        <f t="shared" si="58"/>
        <v>284.49</v>
      </c>
      <c r="W212" s="152">
        <f t="shared" si="59"/>
        <v>0.80093000520653768</v>
      </c>
      <c r="X212" s="153">
        <f t="shared" si="60"/>
        <v>6.3230993442391945</v>
      </c>
      <c r="Y212" s="154">
        <f t="shared" si="50"/>
        <v>-1.9389949337892551E-7</v>
      </c>
      <c r="Z212" s="155">
        <f t="shared" si="51"/>
        <v>-1.925211868222702E-7</v>
      </c>
      <c r="AA212" s="155">
        <f t="shared" si="52"/>
        <v>-1.9253098431545094E-7</v>
      </c>
      <c r="AB212" s="156">
        <f t="shared" si="53"/>
        <v>-1.9116233596384453E-7</v>
      </c>
      <c r="AC212" s="157">
        <f t="shared" si="62"/>
        <v>1.3638843024820215E-4</v>
      </c>
      <c r="AD212" s="132"/>
      <c r="AE212" s="158">
        <f t="shared" si="61"/>
        <v>1.3638843024820215</v>
      </c>
      <c r="AF212" s="158"/>
      <c r="AG212" s="159"/>
      <c r="AH212" s="133">
        <v>2060</v>
      </c>
    </row>
    <row r="213" spans="1:40">
      <c r="F213" s="147">
        <v>0.59064814814814814</v>
      </c>
      <c r="G213" s="133">
        <v>2070</v>
      </c>
      <c r="H213" s="148">
        <v>11.47</v>
      </c>
      <c r="I213" s="148">
        <v>7.29</v>
      </c>
      <c r="J213" s="148">
        <v>5.24</v>
      </c>
      <c r="K213" s="148">
        <v>11.47</v>
      </c>
      <c r="L213" s="148">
        <f t="shared" si="63"/>
        <v>7.46</v>
      </c>
      <c r="M213" s="148">
        <v>5.24</v>
      </c>
      <c r="N213" s="118">
        <f t="shared" si="48"/>
        <v>11.47</v>
      </c>
      <c r="O213" s="118">
        <f t="shared" si="48"/>
        <v>7.375</v>
      </c>
      <c r="P213" s="118">
        <f t="shared" si="48"/>
        <v>5.24</v>
      </c>
      <c r="Q213" s="149">
        <f t="shared" si="54"/>
        <v>0.10049771747742885</v>
      </c>
      <c r="R213" s="150">
        <f t="shared" si="55"/>
        <v>4.2169650342858199E-8</v>
      </c>
      <c r="S213" s="151">
        <f t="shared" si="56"/>
        <v>7.7072934803701061E-8</v>
      </c>
      <c r="T213" s="150">
        <f t="shared" si="57"/>
        <v>5.9402372792555545E-15</v>
      </c>
      <c r="U213" s="131">
        <v>298</v>
      </c>
      <c r="V213" s="118">
        <f t="shared" si="58"/>
        <v>284.47000000000003</v>
      </c>
      <c r="W213" s="152">
        <f t="shared" si="59"/>
        <v>0.80217208358508652</v>
      </c>
      <c r="X213" s="153">
        <f t="shared" si="60"/>
        <v>6.3412092371824089</v>
      </c>
      <c r="Y213" s="154">
        <f t="shared" si="50"/>
        <v>-2.0234868925555023E-7</v>
      </c>
      <c r="Z213" s="155">
        <f t="shared" si="51"/>
        <v>-2.0082615348869018E-7</v>
      </c>
      <c r="AA213" s="155">
        <f t="shared" si="52"/>
        <v>-2.0083760953107862E-7</v>
      </c>
      <c r="AB213" s="156">
        <f t="shared" si="53"/>
        <v>-1.9932635740880856E-7</v>
      </c>
      <c r="AC213" s="157">
        <f t="shared" si="62"/>
        <v>1.3446315329550515E-4</v>
      </c>
      <c r="AD213" s="132"/>
      <c r="AE213" s="158">
        <f t="shared" si="61"/>
        <v>1.3446315329550516</v>
      </c>
      <c r="AF213" s="158"/>
      <c r="AG213" s="159"/>
      <c r="AH213" s="133">
        <v>2070</v>
      </c>
    </row>
    <row r="214" spans="1:40">
      <c r="F214" s="147">
        <v>0.59076388888888887</v>
      </c>
      <c r="G214" s="133">
        <v>2080</v>
      </c>
      <c r="H214" s="148">
        <v>11.46</v>
      </c>
      <c r="I214" s="148">
        <v>7.3</v>
      </c>
      <c r="J214" s="148">
        <v>5.37</v>
      </c>
      <c r="K214" s="148">
        <v>11.46</v>
      </c>
      <c r="L214" s="148">
        <f t="shared" si="63"/>
        <v>7.47</v>
      </c>
      <c r="M214" s="148">
        <v>5.37</v>
      </c>
      <c r="N214" s="118">
        <f t="shared" si="48"/>
        <v>11.46</v>
      </c>
      <c r="O214" s="118">
        <f t="shared" si="48"/>
        <v>7.3849999999999998</v>
      </c>
      <c r="P214" s="118">
        <f t="shared" si="48"/>
        <v>5.37</v>
      </c>
      <c r="Q214" s="149">
        <f t="shared" si="54"/>
        <v>0.10297433635007666</v>
      </c>
      <c r="R214" s="150">
        <f t="shared" si="55"/>
        <v>4.1209751909732999E-8</v>
      </c>
      <c r="S214" s="151">
        <f t="shared" si="56"/>
        <v>7.880268183396687E-8</v>
      </c>
      <c r="T214" s="150">
        <f t="shared" si="57"/>
        <v>6.2098626642254126E-15</v>
      </c>
      <c r="U214" s="131">
        <v>298</v>
      </c>
      <c r="V214" s="118">
        <f t="shared" si="58"/>
        <v>284.45999999999998</v>
      </c>
      <c r="W214" s="152">
        <f t="shared" si="59"/>
        <v>0.80279318827100865</v>
      </c>
      <c r="X214" s="153">
        <f t="shared" si="60"/>
        <v>6.3502845826769683</v>
      </c>
      <c r="Y214" s="154">
        <f t="shared" si="50"/>
        <v>-2.1320371013879584E-7</v>
      </c>
      <c r="Z214" s="155">
        <f t="shared" si="51"/>
        <v>-2.1148781095515611E-7</v>
      </c>
      <c r="AA214" s="155">
        <f t="shared" si="52"/>
        <v>-2.1150162079930238E-7</v>
      </c>
      <c r="AB214" s="156">
        <f t="shared" si="53"/>
        <v>-2.097993091719295E-7</v>
      </c>
      <c r="AC214" s="157">
        <f t="shared" si="62"/>
        <v>1.3245481567433198E-4</v>
      </c>
      <c r="AD214" s="132"/>
      <c r="AE214" s="158">
        <f t="shared" si="61"/>
        <v>1.3245481567433197</v>
      </c>
      <c r="AF214" s="158"/>
      <c r="AG214" s="159"/>
      <c r="AH214" s="133">
        <v>2080</v>
      </c>
    </row>
    <row r="215" spans="1:40">
      <c r="F215" s="147">
        <v>0.59087962962962959</v>
      </c>
      <c r="G215" s="133">
        <v>2090</v>
      </c>
      <c r="H215" s="148">
        <v>11.46</v>
      </c>
      <c r="I215" s="148">
        <v>7.3</v>
      </c>
      <c r="J215" s="148">
        <v>5.38</v>
      </c>
      <c r="K215" s="148">
        <v>11.46</v>
      </c>
      <c r="L215" s="148">
        <f t="shared" si="63"/>
        <v>7.47</v>
      </c>
      <c r="M215" s="148">
        <v>5.38</v>
      </c>
      <c r="N215" s="118">
        <f t="shared" ref="N215:P278" si="64">(H215+K215)/2</f>
        <v>11.46</v>
      </c>
      <c r="O215" s="118">
        <f t="shared" si="64"/>
        <v>7.3849999999999998</v>
      </c>
      <c r="P215" s="118">
        <f t="shared" si="64"/>
        <v>5.38</v>
      </c>
      <c r="Q215" s="149">
        <f t="shared" si="54"/>
        <v>0.10316609489076584</v>
      </c>
      <c r="R215" s="150">
        <f t="shared" si="55"/>
        <v>4.1209751909732999E-8</v>
      </c>
      <c r="S215" s="151">
        <f t="shared" si="56"/>
        <v>7.880268183396687E-8</v>
      </c>
      <c r="T215" s="150">
        <f t="shared" si="57"/>
        <v>6.2098626642254126E-15</v>
      </c>
      <c r="U215" s="131">
        <v>298</v>
      </c>
      <c r="V215" s="118">
        <f t="shared" si="58"/>
        <v>284.45999999999998</v>
      </c>
      <c r="W215" s="152">
        <f t="shared" si="59"/>
        <v>0.80279318827100865</v>
      </c>
      <c r="X215" s="153">
        <f t="shared" si="60"/>
        <v>6.3502845826769683</v>
      </c>
      <c r="Y215" s="154">
        <f t="shared" si="50"/>
        <v>-2.1019007172989499E-7</v>
      </c>
      <c r="Z215" s="155">
        <f t="shared" si="51"/>
        <v>-2.0849527663638203E-7</v>
      </c>
      <c r="AA215" s="155">
        <f t="shared" si="52"/>
        <v>-2.0850894203163759E-7</v>
      </c>
      <c r="AB215" s="156">
        <f t="shared" si="53"/>
        <v>-2.0682759196098458E-7</v>
      </c>
      <c r="AC215" s="157">
        <f t="shared" si="62"/>
        <v>1.303398458696326E-4</v>
      </c>
      <c r="AD215" s="132"/>
      <c r="AE215" s="158">
        <f t="shared" si="61"/>
        <v>1.3033984586963259</v>
      </c>
      <c r="AF215" s="158"/>
      <c r="AG215" s="159"/>
      <c r="AH215" s="133">
        <v>2090</v>
      </c>
    </row>
    <row r="216" spans="1:40">
      <c r="F216" s="147">
        <v>0.59099537037037031</v>
      </c>
      <c r="G216" s="133">
        <v>2100</v>
      </c>
      <c r="H216" s="148">
        <v>11.46</v>
      </c>
      <c r="I216" s="148">
        <v>7.3</v>
      </c>
      <c r="J216" s="148">
        <v>5.25</v>
      </c>
      <c r="K216" s="148">
        <v>11.46</v>
      </c>
      <c r="L216" s="148">
        <f t="shared" si="63"/>
        <v>7.47</v>
      </c>
      <c r="M216" s="148">
        <v>5.25</v>
      </c>
      <c r="N216" s="118">
        <f t="shared" si="64"/>
        <v>11.46</v>
      </c>
      <c r="O216" s="118">
        <f t="shared" si="64"/>
        <v>7.3849999999999998</v>
      </c>
      <c r="P216" s="118">
        <f t="shared" si="64"/>
        <v>5.25</v>
      </c>
      <c r="Q216" s="149">
        <f t="shared" si="54"/>
        <v>0.10067323386180681</v>
      </c>
      <c r="R216" s="150">
        <f t="shared" si="55"/>
        <v>4.1209751909732999E-8</v>
      </c>
      <c r="S216" s="151">
        <f t="shared" si="56"/>
        <v>7.880268183396687E-8</v>
      </c>
      <c r="T216" s="150">
        <f t="shared" si="57"/>
        <v>6.2098626642254126E-15</v>
      </c>
      <c r="U216" s="131">
        <v>298</v>
      </c>
      <c r="V216" s="118">
        <f t="shared" si="58"/>
        <v>284.45999999999998</v>
      </c>
      <c r="W216" s="152">
        <f t="shared" si="59"/>
        <v>0.80279318827100865</v>
      </c>
      <c r="X216" s="153">
        <f t="shared" si="60"/>
        <v>6.3502845826769683</v>
      </c>
      <c r="Y216" s="154">
        <f t="shared" si="50"/>
        <v>-2.0182997147889046E-7</v>
      </c>
      <c r="Z216" s="155">
        <f t="shared" si="51"/>
        <v>-2.0024190862919252E-7</v>
      </c>
      <c r="AA216" s="155">
        <f t="shared" si="52"/>
        <v>-2.002544040162558E-7</v>
      </c>
      <c r="AB216" s="156">
        <f t="shared" si="53"/>
        <v>-1.9867863991820716E-7</v>
      </c>
      <c r="AC216" s="157">
        <f t="shared" si="62"/>
        <v>1.2825480236792108E-4</v>
      </c>
      <c r="AD216" s="160">
        <v>1.36E-4</v>
      </c>
      <c r="AE216" s="158">
        <f t="shared" si="61"/>
        <v>1.2825480236792108</v>
      </c>
      <c r="AF216" s="158">
        <f>AD216*10000</f>
        <v>1.36</v>
      </c>
      <c r="AG216" s="159">
        <f>(AE216-AF216)*(AE216-AF216)</f>
        <v>5.9988086359961008E-3</v>
      </c>
      <c r="AH216" s="133">
        <v>2100</v>
      </c>
    </row>
    <row r="217" spans="1:40">
      <c r="F217" s="147">
        <v>0.59111111111111114</v>
      </c>
      <c r="G217" s="133">
        <v>2110</v>
      </c>
      <c r="H217" s="148">
        <v>11.46</v>
      </c>
      <c r="I217" s="148">
        <v>7.29</v>
      </c>
      <c r="J217" s="148">
        <v>5.15</v>
      </c>
      <c r="K217" s="148">
        <v>11.46</v>
      </c>
      <c r="L217" s="148">
        <f t="shared" si="63"/>
        <v>7.46</v>
      </c>
      <c r="M217" s="148">
        <v>5.15</v>
      </c>
      <c r="N217" s="118">
        <f t="shared" si="64"/>
        <v>11.46</v>
      </c>
      <c r="O217" s="118">
        <f t="shared" si="64"/>
        <v>7.375</v>
      </c>
      <c r="P217" s="118">
        <f t="shared" si="64"/>
        <v>5.15</v>
      </c>
      <c r="Q217" s="149">
        <f t="shared" si="54"/>
        <v>9.8755648454915246E-2</v>
      </c>
      <c r="R217" s="150">
        <f t="shared" si="55"/>
        <v>4.2169650342858199E-8</v>
      </c>
      <c r="S217" s="151">
        <f t="shared" si="56"/>
        <v>7.7008913799290743E-8</v>
      </c>
      <c r="T217" s="150">
        <f t="shared" si="57"/>
        <v>5.9303728045465924E-15</v>
      </c>
      <c r="U217" s="131">
        <v>298</v>
      </c>
      <c r="V217" s="118">
        <f t="shared" si="58"/>
        <v>284.45999999999998</v>
      </c>
      <c r="W217" s="152">
        <f t="shared" si="59"/>
        <v>0.80279318827100865</v>
      </c>
      <c r="X217" s="153">
        <f t="shared" si="60"/>
        <v>6.3502845826769683</v>
      </c>
      <c r="Y217" s="154">
        <f t="shared" si="50"/>
        <v>-1.8612265899681919E-7</v>
      </c>
      <c r="Z217" s="155">
        <f t="shared" si="51"/>
        <v>-1.8475073768893524E-7</v>
      </c>
      <c r="AA217" s="155">
        <f t="shared" si="52"/>
        <v>-1.8476085020336616E-7</v>
      </c>
      <c r="AB217" s="156">
        <f t="shared" si="53"/>
        <v>-1.8339889233000959E-7</v>
      </c>
      <c r="AC217" s="157">
        <f t="shared" si="62"/>
        <v>1.2625230030677444E-4</v>
      </c>
      <c r="AD217" s="132"/>
      <c r="AE217" s="158">
        <f t="shared" si="61"/>
        <v>1.2625230030677443</v>
      </c>
      <c r="AF217" s="158"/>
      <c r="AG217" s="159"/>
      <c r="AH217" s="133">
        <v>2110</v>
      </c>
    </row>
    <row r="218" spans="1:40">
      <c r="F218" s="147">
        <v>0.59122685185185186</v>
      </c>
      <c r="G218" s="133">
        <v>2120</v>
      </c>
      <c r="H218" s="148">
        <v>11.46</v>
      </c>
      <c r="I218" s="148">
        <v>7.29</v>
      </c>
      <c r="J218" s="148">
        <v>5.13</v>
      </c>
      <c r="K218" s="148">
        <v>11.46</v>
      </c>
      <c r="L218" s="148">
        <f t="shared" si="63"/>
        <v>7.46</v>
      </c>
      <c r="M218" s="148">
        <v>5.13</v>
      </c>
      <c r="N218" s="118">
        <f t="shared" si="64"/>
        <v>11.46</v>
      </c>
      <c r="O218" s="118">
        <f t="shared" si="64"/>
        <v>7.375</v>
      </c>
      <c r="P218" s="118">
        <f t="shared" si="64"/>
        <v>5.13</v>
      </c>
      <c r="Q218" s="149">
        <f t="shared" si="54"/>
        <v>9.8372131373536925E-2</v>
      </c>
      <c r="R218" s="150">
        <f t="shared" si="55"/>
        <v>4.2169650342858199E-8</v>
      </c>
      <c r="S218" s="151">
        <f t="shared" si="56"/>
        <v>7.7008913799290743E-8</v>
      </c>
      <c r="T218" s="150">
        <f t="shared" si="57"/>
        <v>5.9303728045465924E-15</v>
      </c>
      <c r="U218" s="131">
        <v>298</v>
      </c>
      <c r="V218" s="118">
        <f t="shared" si="58"/>
        <v>284.45999999999998</v>
      </c>
      <c r="W218" s="152">
        <f t="shared" si="59"/>
        <v>0.80279318827100865</v>
      </c>
      <c r="X218" s="153">
        <f t="shared" si="60"/>
        <v>6.3502845826769683</v>
      </c>
      <c r="Y218" s="154">
        <f t="shared" si="50"/>
        <v>-1.8268671348711914E-7</v>
      </c>
      <c r="Z218" s="155">
        <f t="shared" si="51"/>
        <v>-1.8134534823429572E-7</v>
      </c>
      <c r="AA218" s="155">
        <f t="shared" si="52"/>
        <v>-1.8135519712098889E-7</v>
      </c>
      <c r="AB218" s="156">
        <f t="shared" si="53"/>
        <v>-1.8002353612524503E-7</v>
      </c>
      <c r="AC218" s="157">
        <f t="shared" si="62"/>
        <v>1.2440472576158874E-4</v>
      </c>
      <c r="AD218" s="132"/>
      <c r="AE218" s="158">
        <f t="shared" si="61"/>
        <v>1.2440472576158874</v>
      </c>
      <c r="AF218" s="158"/>
      <c r="AG218" s="159"/>
      <c r="AH218" s="133">
        <v>2120</v>
      </c>
    </row>
    <row r="219" spans="1:40">
      <c r="F219" s="147">
        <v>0.59134259259259259</v>
      </c>
      <c r="G219" s="133">
        <v>2130</v>
      </c>
      <c r="H219" s="148">
        <v>11.46</v>
      </c>
      <c r="I219" s="148">
        <v>7.29</v>
      </c>
      <c r="J219" s="148">
        <v>5.07</v>
      </c>
      <c r="K219" s="148">
        <v>11.46</v>
      </c>
      <c r="L219" s="148">
        <f t="shared" si="63"/>
        <v>7.46</v>
      </c>
      <c r="M219" s="148">
        <v>5.07</v>
      </c>
      <c r="N219" s="118">
        <f t="shared" si="64"/>
        <v>11.46</v>
      </c>
      <c r="O219" s="118">
        <f t="shared" si="64"/>
        <v>7.375</v>
      </c>
      <c r="P219" s="118">
        <f t="shared" si="64"/>
        <v>5.07</v>
      </c>
      <c r="Q219" s="149">
        <f t="shared" si="54"/>
        <v>9.7221580129401991E-2</v>
      </c>
      <c r="R219" s="150">
        <f t="shared" si="55"/>
        <v>4.2169650342858199E-8</v>
      </c>
      <c r="S219" s="151">
        <f t="shared" si="56"/>
        <v>7.7008913799290743E-8</v>
      </c>
      <c r="T219" s="150">
        <f t="shared" si="57"/>
        <v>5.9303728045465924E-15</v>
      </c>
      <c r="U219" s="131">
        <v>298</v>
      </c>
      <c r="V219" s="118">
        <f t="shared" si="58"/>
        <v>284.45999999999998</v>
      </c>
      <c r="W219" s="152">
        <f t="shared" si="59"/>
        <v>0.80279318827100865</v>
      </c>
      <c r="X219" s="153">
        <f t="shared" si="60"/>
        <v>6.3502845826769683</v>
      </c>
      <c r="Y219" s="154">
        <f t="shared" si="50"/>
        <v>-1.7791804568688244E-7</v>
      </c>
      <c r="Z219" s="155">
        <f t="shared" si="51"/>
        <v>-1.7662697303201747E-7</v>
      </c>
      <c r="AA219" s="155">
        <f t="shared" si="52"/>
        <v>-1.7663634177588889E-7</v>
      </c>
      <c r="AB219" s="156">
        <f t="shared" si="53"/>
        <v>-1.7535450189522477E-7</v>
      </c>
      <c r="AC219" s="157">
        <f t="shared" si="62"/>
        <v>1.2259120686105053E-4</v>
      </c>
      <c r="AD219" s="132"/>
      <c r="AE219" s="158">
        <f t="shared" si="61"/>
        <v>1.2259120686105052</v>
      </c>
      <c r="AF219" s="158"/>
      <c r="AG219" s="159"/>
      <c r="AH219" s="133">
        <v>2130</v>
      </c>
    </row>
    <row r="220" spans="1:40">
      <c r="F220" s="147">
        <v>0.59145833333333331</v>
      </c>
      <c r="G220" s="133">
        <v>2140</v>
      </c>
      <c r="H220" s="148">
        <v>11.46</v>
      </c>
      <c r="I220" s="148">
        <v>7.29</v>
      </c>
      <c r="J220" s="148">
        <v>5.07</v>
      </c>
      <c r="K220" s="148">
        <v>11.46</v>
      </c>
      <c r="L220" s="148">
        <f t="shared" si="63"/>
        <v>7.46</v>
      </c>
      <c r="M220" s="148">
        <v>5.07</v>
      </c>
      <c r="N220" s="118">
        <f t="shared" si="64"/>
        <v>11.46</v>
      </c>
      <c r="O220" s="118">
        <f t="shared" si="64"/>
        <v>7.375</v>
      </c>
      <c r="P220" s="118">
        <f t="shared" si="64"/>
        <v>5.07</v>
      </c>
      <c r="Q220" s="149">
        <f t="shared" si="54"/>
        <v>9.7221580129401991E-2</v>
      </c>
      <c r="R220" s="150">
        <f t="shared" si="55"/>
        <v>4.2169650342858199E-8</v>
      </c>
      <c r="S220" s="151">
        <f t="shared" si="56"/>
        <v>7.7008913799290743E-8</v>
      </c>
      <c r="T220" s="150">
        <f t="shared" si="57"/>
        <v>5.9303728045465924E-15</v>
      </c>
      <c r="U220" s="131">
        <v>298</v>
      </c>
      <c r="V220" s="118">
        <f t="shared" si="58"/>
        <v>284.45999999999998</v>
      </c>
      <c r="W220" s="152">
        <f t="shared" si="59"/>
        <v>0.80279318827100865</v>
      </c>
      <c r="X220" s="153">
        <f t="shared" si="60"/>
        <v>6.3502845826769683</v>
      </c>
      <c r="Y220" s="154">
        <f t="shared" si="50"/>
        <v>-1.7535454754733892E-7</v>
      </c>
      <c r="Z220" s="155">
        <f t="shared" si="51"/>
        <v>-1.7408207706594085E-7</v>
      </c>
      <c r="AA220" s="155">
        <f t="shared" si="52"/>
        <v>-1.7409131082205768E-7</v>
      </c>
      <c r="AB220" s="156">
        <f t="shared" si="53"/>
        <v>-1.7282794008619898E-7</v>
      </c>
      <c r="AC220" s="157">
        <f t="shared" si="62"/>
        <v>1.20824874899054E-4</v>
      </c>
      <c r="AD220" s="132"/>
      <c r="AE220" s="158">
        <f t="shared" si="61"/>
        <v>1.20824874899054</v>
      </c>
      <c r="AF220" s="158"/>
      <c r="AG220" s="159"/>
      <c r="AH220" s="133">
        <v>2140</v>
      </c>
    </row>
    <row r="221" spans="1:40">
      <c r="F221" s="147">
        <v>0.59157407407407403</v>
      </c>
      <c r="G221" s="133">
        <v>2150</v>
      </c>
      <c r="H221" s="148">
        <v>11.46</v>
      </c>
      <c r="I221" s="148">
        <v>7.29</v>
      </c>
      <c r="J221" s="148">
        <v>5.01</v>
      </c>
      <c r="K221" s="148">
        <v>11.46</v>
      </c>
      <c r="L221" s="148">
        <f t="shared" si="63"/>
        <v>7.46</v>
      </c>
      <c r="M221" s="148">
        <v>5.01</v>
      </c>
      <c r="N221" s="118">
        <f t="shared" si="64"/>
        <v>11.46</v>
      </c>
      <c r="O221" s="118">
        <f t="shared" si="64"/>
        <v>7.375</v>
      </c>
      <c r="P221" s="118">
        <f t="shared" si="64"/>
        <v>5.01</v>
      </c>
      <c r="Q221" s="149">
        <f t="shared" si="54"/>
        <v>9.6071028885267057E-2</v>
      </c>
      <c r="R221" s="150">
        <f t="shared" si="55"/>
        <v>4.2169650342858199E-8</v>
      </c>
      <c r="S221" s="151">
        <f t="shared" si="56"/>
        <v>7.7008913799290743E-8</v>
      </c>
      <c r="T221" s="150">
        <f t="shared" si="57"/>
        <v>5.9303728045465924E-15</v>
      </c>
      <c r="U221" s="131">
        <v>298</v>
      </c>
      <c r="V221" s="118">
        <f t="shared" si="58"/>
        <v>284.45999999999998</v>
      </c>
      <c r="W221" s="152">
        <f t="shared" si="59"/>
        <v>0.80279318827100865</v>
      </c>
      <c r="X221" s="153">
        <f t="shared" si="60"/>
        <v>6.3502845826769683</v>
      </c>
      <c r="Y221" s="154">
        <f t="shared" si="50"/>
        <v>-1.70782683481957E-7</v>
      </c>
      <c r="Z221" s="155">
        <f t="shared" si="51"/>
        <v>-1.6955805520517817E-7</v>
      </c>
      <c r="AA221" s="155">
        <f t="shared" si="52"/>
        <v>-1.6956683662484968E-7</v>
      </c>
      <c r="AB221" s="156">
        <f t="shared" si="53"/>
        <v>-1.6835086383021032E-7</v>
      </c>
      <c r="AC221" s="157">
        <f t="shared" si="62"/>
        <v>1.1908399279337145E-4</v>
      </c>
      <c r="AD221" s="132"/>
      <c r="AE221" s="158">
        <f t="shared" si="61"/>
        <v>1.1908399279337145</v>
      </c>
      <c r="AF221" s="158"/>
      <c r="AG221" s="159"/>
      <c r="AH221" s="133">
        <v>2150</v>
      </c>
    </row>
    <row r="222" spans="1:40" s="77" customFormat="1">
      <c r="A222" s="134"/>
      <c r="B222" s="134"/>
      <c r="C222" s="134"/>
      <c r="D222" s="134"/>
      <c r="E222" s="134"/>
      <c r="F222" s="136">
        <v>0.59168981481481475</v>
      </c>
      <c r="G222" s="137">
        <v>2160</v>
      </c>
      <c r="H222" s="138">
        <v>11.43</v>
      </c>
      <c r="I222" s="138">
        <v>7.3</v>
      </c>
      <c r="J222" s="138">
        <v>5.27</v>
      </c>
      <c r="K222" s="138">
        <v>11.43</v>
      </c>
      <c r="L222" s="138">
        <f t="shared" si="63"/>
        <v>7.47</v>
      </c>
      <c r="M222" s="138">
        <v>5.27</v>
      </c>
      <c r="N222" s="139">
        <f t="shared" si="64"/>
        <v>11.43</v>
      </c>
      <c r="O222" s="139">
        <f t="shared" si="64"/>
        <v>7.3849999999999998</v>
      </c>
      <c r="P222" s="139">
        <f t="shared" si="64"/>
        <v>5.27</v>
      </c>
      <c r="Q222" s="140">
        <f t="shared" si="54"/>
        <v>0.10100777717104453</v>
      </c>
      <c r="R222" s="141">
        <f t="shared" si="55"/>
        <v>4.1209751909732999E-8</v>
      </c>
      <c r="S222" s="142">
        <f t="shared" si="56"/>
        <v>7.8606471426049682E-8</v>
      </c>
      <c r="T222" s="141">
        <f t="shared" si="57"/>
        <v>6.1789773500543649E-15</v>
      </c>
      <c r="U222" s="143">
        <v>298</v>
      </c>
      <c r="V222" s="139">
        <f t="shared" si="58"/>
        <v>284.43</v>
      </c>
      <c r="W222" s="144">
        <f t="shared" si="59"/>
        <v>0.80465676437061018</v>
      </c>
      <c r="X222" s="145">
        <f t="shared" si="60"/>
        <v>6.3775924717594519</v>
      </c>
      <c r="Y222" s="146">
        <f t="shared" si="50"/>
        <v>-1.8363221039264329E-7</v>
      </c>
      <c r="Z222" s="146">
        <f t="shared" si="51"/>
        <v>-1.821959184790521E-7</v>
      </c>
      <c r="AA222" s="146">
        <f t="shared" si="52"/>
        <v>-1.8220715253464964E-7</v>
      </c>
      <c r="AB222" s="146">
        <f t="shared" si="53"/>
        <v>-1.8078191894078505E-7</v>
      </c>
      <c r="AC222" s="146">
        <f t="shared" si="62"/>
        <v>1.1738835390841776E-4</v>
      </c>
      <c r="AD222" s="134"/>
      <c r="AE222" s="146">
        <f t="shared" si="61"/>
        <v>1.1738835390841775</v>
      </c>
      <c r="AF222" s="146"/>
      <c r="AG222" s="146"/>
      <c r="AH222" s="137">
        <v>2160</v>
      </c>
      <c r="AI222" s="134"/>
      <c r="AJ222" s="134"/>
      <c r="AK222" s="134"/>
      <c r="AL222" s="134"/>
      <c r="AM222" s="134"/>
      <c r="AN222" s="134"/>
    </row>
    <row r="223" spans="1:40">
      <c r="F223" s="147">
        <v>0.59180555555555558</v>
      </c>
      <c r="G223" s="133">
        <v>2170</v>
      </c>
      <c r="H223" s="148">
        <v>11.41</v>
      </c>
      <c r="I223" s="148">
        <v>7.31</v>
      </c>
      <c r="J223" s="148">
        <v>5.41</v>
      </c>
      <c r="K223" s="148">
        <v>11.41</v>
      </c>
      <c r="L223" s="148">
        <f t="shared" si="63"/>
        <v>7.4799999999999995</v>
      </c>
      <c r="M223" s="148">
        <v>5.41</v>
      </c>
      <c r="N223" s="118">
        <f t="shared" si="64"/>
        <v>11.41</v>
      </c>
      <c r="O223" s="118">
        <f t="shared" si="64"/>
        <v>7.3949999999999996</v>
      </c>
      <c r="P223" s="118">
        <f t="shared" si="64"/>
        <v>5.41</v>
      </c>
      <c r="Q223" s="149">
        <f t="shared" si="54"/>
        <v>0.10365760626991591</v>
      </c>
      <c r="R223" s="150">
        <f t="shared" si="55"/>
        <v>4.0271703432545891E-8</v>
      </c>
      <c r="S223" s="151">
        <f t="shared" si="56"/>
        <v>8.0303875346449881E-8</v>
      </c>
      <c r="T223" s="150">
        <f t="shared" si="57"/>
        <v>6.448712395658161E-15</v>
      </c>
      <c r="U223" s="131">
        <v>298</v>
      </c>
      <c r="V223" s="118">
        <f t="shared" si="58"/>
        <v>284.41000000000003</v>
      </c>
      <c r="W223" s="152">
        <f t="shared" si="59"/>
        <v>0.80589936685128649</v>
      </c>
      <c r="X223" s="153">
        <f t="shared" si="60"/>
        <v>6.395866156103855</v>
      </c>
      <c r="Y223" s="154">
        <f t="shared" si="50"/>
        <v>-1.9307022298084206E-7</v>
      </c>
      <c r="Z223" s="155">
        <f t="shared" si="51"/>
        <v>-1.9145746456808574E-7</v>
      </c>
      <c r="AA223" s="155">
        <f t="shared" si="52"/>
        <v>-1.9147093629696119E-7</v>
      </c>
      <c r="AB223" s="156">
        <f t="shared" si="53"/>
        <v>-1.8987142454839925E-7</v>
      </c>
      <c r="AC223" s="157">
        <f t="shared" si="62"/>
        <v>1.1556632012281638E-4</v>
      </c>
      <c r="AD223" s="132"/>
      <c r="AE223" s="158">
        <f t="shared" si="61"/>
        <v>1.1556632012281638</v>
      </c>
      <c r="AF223" s="158"/>
      <c r="AG223" s="159"/>
      <c r="AH223" s="133">
        <v>2170</v>
      </c>
    </row>
    <row r="224" spans="1:40">
      <c r="F224" s="147">
        <v>0.59192129629629631</v>
      </c>
      <c r="G224" s="133">
        <v>2180</v>
      </c>
      <c r="H224" s="148">
        <v>11.41</v>
      </c>
      <c r="I224" s="148">
        <v>7.31</v>
      </c>
      <c r="J224" s="148">
        <v>5.42</v>
      </c>
      <c r="K224" s="148">
        <v>11.41</v>
      </c>
      <c r="L224" s="148">
        <f t="shared" si="63"/>
        <v>7.4799999999999995</v>
      </c>
      <c r="M224" s="148">
        <v>5.42</v>
      </c>
      <c r="N224" s="118">
        <f t="shared" si="64"/>
        <v>11.41</v>
      </c>
      <c r="O224" s="118">
        <f t="shared" si="64"/>
        <v>7.3949999999999996</v>
      </c>
      <c r="P224" s="118">
        <f t="shared" si="64"/>
        <v>5.42</v>
      </c>
      <c r="Q224" s="149">
        <f t="shared" si="54"/>
        <v>0.10384920997836307</v>
      </c>
      <c r="R224" s="150">
        <f t="shared" si="55"/>
        <v>4.0271703432545891E-8</v>
      </c>
      <c r="S224" s="151">
        <f t="shared" si="56"/>
        <v>8.0303875346449881E-8</v>
      </c>
      <c r="T224" s="150">
        <f t="shared" si="57"/>
        <v>6.448712395658161E-15</v>
      </c>
      <c r="U224" s="131">
        <v>298</v>
      </c>
      <c r="V224" s="118">
        <f t="shared" si="58"/>
        <v>284.41000000000003</v>
      </c>
      <c r="W224" s="152">
        <f t="shared" si="59"/>
        <v>0.80589936685128649</v>
      </c>
      <c r="X224" s="153">
        <f t="shared" si="60"/>
        <v>6.395866156103855</v>
      </c>
      <c r="Y224" s="154">
        <f t="shared" si="50"/>
        <v>-1.9022246415263251E-7</v>
      </c>
      <c r="Z224" s="155">
        <f t="shared" si="51"/>
        <v>-1.8863055660245414E-7</v>
      </c>
      <c r="AA224" s="155">
        <f t="shared" si="52"/>
        <v>-1.8864387873903562E-7</v>
      </c>
      <c r="AB224" s="156">
        <f t="shared" si="53"/>
        <v>-1.8706507034851639E-7</v>
      </c>
      <c r="AC224" s="157">
        <f t="shared" si="62"/>
        <v>1.1365165604071751E-4</v>
      </c>
      <c r="AD224" s="132"/>
      <c r="AE224" s="158">
        <f t="shared" si="61"/>
        <v>1.136516560407175</v>
      </c>
      <c r="AF224" s="158"/>
      <c r="AG224" s="159"/>
      <c r="AH224" s="133">
        <v>2180</v>
      </c>
    </row>
    <row r="225" spans="1:40">
      <c r="F225" s="147">
        <v>0.59203703703703703</v>
      </c>
      <c r="G225" s="133">
        <v>2190</v>
      </c>
      <c r="H225" s="148">
        <v>11.41</v>
      </c>
      <c r="I225" s="148">
        <v>7.31</v>
      </c>
      <c r="J225" s="148">
        <v>5.35</v>
      </c>
      <c r="K225" s="148">
        <v>11.41</v>
      </c>
      <c r="L225" s="148">
        <f t="shared" si="63"/>
        <v>7.4799999999999995</v>
      </c>
      <c r="M225" s="148">
        <v>5.35</v>
      </c>
      <c r="N225" s="118">
        <f t="shared" si="64"/>
        <v>11.41</v>
      </c>
      <c r="O225" s="118">
        <f t="shared" si="64"/>
        <v>7.3949999999999996</v>
      </c>
      <c r="P225" s="118">
        <f t="shared" si="64"/>
        <v>5.35</v>
      </c>
      <c r="Q225" s="149">
        <f t="shared" si="54"/>
        <v>0.10250798401923292</v>
      </c>
      <c r="R225" s="150">
        <f t="shared" si="55"/>
        <v>4.0271703432545891E-8</v>
      </c>
      <c r="S225" s="151">
        <f t="shared" si="56"/>
        <v>8.0303875346449881E-8</v>
      </c>
      <c r="T225" s="150">
        <f t="shared" si="57"/>
        <v>6.448712395658161E-15</v>
      </c>
      <c r="U225" s="131">
        <v>298</v>
      </c>
      <c r="V225" s="118">
        <f t="shared" si="58"/>
        <v>284.41000000000003</v>
      </c>
      <c r="W225" s="152">
        <f t="shared" si="59"/>
        <v>0.80589936685128649</v>
      </c>
      <c r="X225" s="153">
        <f t="shared" si="60"/>
        <v>6.395866156103855</v>
      </c>
      <c r="Y225" s="154">
        <f t="shared" si="50"/>
        <v>-1.8464917478495832E-7</v>
      </c>
      <c r="Z225" s="155">
        <f t="shared" si="51"/>
        <v>-1.8312386552835851E-7</v>
      </c>
      <c r="AA225" s="155">
        <f t="shared" si="52"/>
        <v>-1.8313646546730207E-7</v>
      </c>
      <c r="AB225" s="156">
        <f t="shared" si="53"/>
        <v>-1.8162354798404178E-7</v>
      </c>
      <c r="AC225" s="157">
        <f t="shared" si="62"/>
        <v>1.117652620320773E-4</v>
      </c>
      <c r="AD225" s="132"/>
      <c r="AE225" s="158">
        <f t="shared" si="61"/>
        <v>1.1176526203207731</v>
      </c>
      <c r="AF225" s="158"/>
      <c r="AG225" s="159"/>
      <c r="AH225" s="133">
        <v>2190</v>
      </c>
    </row>
    <row r="226" spans="1:40">
      <c r="F226" s="147">
        <v>0.59215277777777775</v>
      </c>
      <c r="G226" s="133">
        <v>2200</v>
      </c>
      <c r="H226" s="148">
        <v>11.41</v>
      </c>
      <c r="I226" s="148">
        <v>7.31</v>
      </c>
      <c r="J226" s="148">
        <v>5.29</v>
      </c>
      <c r="K226" s="148">
        <v>11.41</v>
      </c>
      <c r="L226" s="148">
        <f t="shared" si="63"/>
        <v>7.4799999999999995</v>
      </c>
      <c r="M226" s="148">
        <v>5.29</v>
      </c>
      <c r="N226" s="118">
        <f t="shared" si="64"/>
        <v>11.41</v>
      </c>
      <c r="O226" s="118">
        <f t="shared" si="64"/>
        <v>7.3949999999999996</v>
      </c>
      <c r="P226" s="118">
        <f t="shared" si="64"/>
        <v>5.29</v>
      </c>
      <c r="Q226" s="149">
        <f t="shared" si="54"/>
        <v>0.10135836176854994</v>
      </c>
      <c r="R226" s="150">
        <f t="shared" si="55"/>
        <v>4.0271703432545891E-8</v>
      </c>
      <c r="S226" s="151">
        <f t="shared" si="56"/>
        <v>8.0303875346449881E-8</v>
      </c>
      <c r="T226" s="150">
        <f t="shared" si="57"/>
        <v>6.448712395658161E-15</v>
      </c>
      <c r="U226" s="131">
        <v>298</v>
      </c>
      <c r="V226" s="118">
        <f t="shared" si="58"/>
        <v>284.41000000000003</v>
      </c>
      <c r="W226" s="152">
        <f t="shared" si="59"/>
        <v>0.80589936685128649</v>
      </c>
      <c r="X226" s="153">
        <f t="shared" si="60"/>
        <v>6.395866156103855</v>
      </c>
      <c r="Y226" s="154">
        <f t="shared" si="50"/>
        <v>-1.7958671755758923E-7</v>
      </c>
      <c r="Z226" s="155">
        <f t="shared" si="51"/>
        <v>-1.7811986440905118E-7</v>
      </c>
      <c r="AA226" s="155">
        <f t="shared" si="52"/>
        <v>-1.7813184557441043E-7</v>
      </c>
      <c r="AB226" s="156">
        <f t="shared" si="53"/>
        <v>-1.7667677786840348E-7</v>
      </c>
      <c r="AC226" s="157">
        <f t="shared" si="62"/>
        <v>1.0993393972414344E-4</v>
      </c>
      <c r="AD226" s="132"/>
      <c r="AE226" s="158">
        <f t="shared" si="61"/>
        <v>1.0993393972414343</v>
      </c>
      <c r="AF226" s="158"/>
      <c r="AG226" s="159"/>
      <c r="AH226" s="133">
        <v>2200</v>
      </c>
    </row>
    <row r="227" spans="1:40">
      <c r="F227" s="147">
        <v>0.59226851851851847</v>
      </c>
      <c r="G227" s="133">
        <v>2210</v>
      </c>
      <c r="H227" s="148">
        <v>11.41</v>
      </c>
      <c r="I227" s="148">
        <v>7.31</v>
      </c>
      <c r="J227" s="148">
        <v>5.24</v>
      </c>
      <c r="K227" s="148">
        <v>11.41</v>
      </c>
      <c r="L227" s="148">
        <f t="shared" si="63"/>
        <v>7.4799999999999995</v>
      </c>
      <c r="M227" s="148">
        <v>5.24</v>
      </c>
      <c r="N227" s="118">
        <f t="shared" si="64"/>
        <v>11.41</v>
      </c>
      <c r="O227" s="118">
        <f t="shared" si="64"/>
        <v>7.3949999999999996</v>
      </c>
      <c r="P227" s="118">
        <f t="shared" si="64"/>
        <v>5.24</v>
      </c>
      <c r="Q227" s="149">
        <f t="shared" si="54"/>
        <v>0.10040034322631411</v>
      </c>
      <c r="R227" s="150">
        <f t="shared" si="55"/>
        <v>4.0271703432545891E-8</v>
      </c>
      <c r="S227" s="151">
        <f t="shared" si="56"/>
        <v>8.0303875346449881E-8</v>
      </c>
      <c r="T227" s="150">
        <f t="shared" si="57"/>
        <v>6.448712395658161E-15</v>
      </c>
      <c r="U227" s="131">
        <v>298</v>
      </c>
      <c r="V227" s="118">
        <f t="shared" si="58"/>
        <v>284.41000000000003</v>
      </c>
      <c r="W227" s="152">
        <f t="shared" si="59"/>
        <v>0.80589936685128649</v>
      </c>
      <c r="X227" s="153">
        <f t="shared" si="60"/>
        <v>6.395866156103855</v>
      </c>
      <c r="Y227" s="154">
        <f t="shared" si="50"/>
        <v>-1.7500693018625443E-7</v>
      </c>
      <c r="Z227" s="155">
        <f t="shared" si="51"/>
        <v>-1.735909952855583E-7</v>
      </c>
      <c r="AA227" s="155">
        <f t="shared" si="52"/>
        <v>-1.7360245124127891E-7</v>
      </c>
      <c r="AB227" s="156">
        <f t="shared" si="53"/>
        <v>-1.7219778692207264E-7</v>
      </c>
      <c r="AC227" s="157">
        <f t="shared" si="62"/>
        <v>1.0815266153182192E-4</v>
      </c>
      <c r="AD227" s="132"/>
      <c r="AE227" s="158">
        <f t="shared" si="61"/>
        <v>1.0815266153182193</v>
      </c>
      <c r="AF227" s="158"/>
      <c r="AG227" s="159"/>
      <c r="AH227" s="133">
        <v>2210</v>
      </c>
    </row>
    <row r="228" spans="1:40">
      <c r="F228" s="147">
        <v>0.59238425925925919</v>
      </c>
      <c r="G228" s="133">
        <v>2220</v>
      </c>
      <c r="H228" s="148">
        <v>11.41</v>
      </c>
      <c r="I228" s="148">
        <v>7.3</v>
      </c>
      <c r="J228" s="148">
        <v>5.17</v>
      </c>
      <c r="K228" s="148">
        <v>11.41</v>
      </c>
      <c r="L228" s="148">
        <f t="shared" si="63"/>
        <v>7.47</v>
      </c>
      <c r="M228" s="148">
        <v>5.17</v>
      </c>
      <c r="N228" s="118">
        <f t="shared" si="64"/>
        <v>11.41</v>
      </c>
      <c r="O228" s="118">
        <f t="shared" si="64"/>
        <v>7.3849999999999998</v>
      </c>
      <c r="P228" s="118">
        <f t="shared" si="64"/>
        <v>5.17</v>
      </c>
      <c r="Q228" s="149">
        <f t="shared" si="54"/>
        <v>9.9059117267183971E-2</v>
      </c>
      <c r="R228" s="150">
        <f t="shared" si="55"/>
        <v>4.1209751909732999E-8</v>
      </c>
      <c r="S228" s="151">
        <f t="shared" si="56"/>
        <v>7.847593597554653E-8</v>
      </c>
      <c r="T228" s="150">
        <f t="shared" si="57"/>
        <v>6.1584725272380777E-15</v>
      </c>
      <c r="U228" s="131">
        <v>298</v>
      </c>
      <c r="V228" s="118">
        <f t="shared" si="58"/>
        <v>284.41000000000003</v>
      </c>
      <c r="W228" s="152">
        <f t="shared" si="59"/>
        <v>0.80589936685128649</v>
      </c>
      <c r="X228" s="153">
        <f t="shared" si="60"/>
        <v>6.395866156103855</v>
      </c>
      <c r="Y228" s="154">
        <f t="shared" si="50"/>
        <v>-1.6225084931755191E-7</v>
      </c>
      <c r="Z228" s="155">
        <f t="shared" si="51"/>
        <v>-1.6101395021424435E-7</v>
      </c>
      <c r="AA228" s="155">
        <f t="shared" si="52"/>
        <v>-1.61023379560212E-7</v>
      </c>
      <c r="AB228" s="156">
        <f t="shared" si="53"/>
        <v>-1.5979576603598742E-7</v>
      </c>
      <c r="AC228" s="157">
        <f t="shared" si="62"/>
        <v>1.0641667551488526E-4</v>
      </c>
      <c r="AD228" s="132"/>
      <c r="AE228" s="158">
        <f t="shared" si="61"/>
        <v>1.0641667551488525</v>
      </c>
      <c r="AF228" s="158"/>
      <c r="AG228" s="159"/>
      <c r="AH228" s="133">
        <v>2220</v>
      </c>
    </row>
    <row r="229" spans="1:40">
      <c r="F229" s="147">
        <v>0.59250000000000003</v>
      </c>
      <c r="G229" s="133">
        <v>2230</v>
      </c>
      <c r="H229" s="148">
        <v>11.41</v>
      </c>
      <c r="I229" s="148">
        <v>7.3</v>
      </c>
      <c r="J229" s="148">
        <v>5.12</v>
      </c>
      <c r="K229" s="148">
        <v>11.41</v>
      </c>
      <c r="L229" s="148">
        <f t="shared" si="63"/>
        <v>7.47</v>
      </c>
      <c r="M229" s="148">
        <v>5.12</v>
      </c>
      <c r="N229" s="118">
        <f t="shared" si="64"/>
        <v>11.41</v>
      </c>
      <c r="O229" s="118">
        <f t="shared" si="64"/>
        <v>7.3849999999999998</v>
      </c>
      <c r="P229" s="118">
        <f t="shared" si="64"/>
        <v>5.12</v>
      </c>
      <c r="Q229" s="149">
        <f t="shared" si="54"/>
        <v>9.8101098724948155E-2</v>
      </c>
      <c r="R229" s="150">
        <f t="shared" si="55"/>
        <v>4.1209751909732999E-8</v>
      </c>
      <c r="S229" s="151">
        <f t="shared" si="56"/>
        <v>7.847593597554653E-8</v>
      </c>
      <c r="T229" s="150">
        <f t="shared" si="57"/>
        <v>6.1584725272380777E-15</v>
      </c>
      <c r="U229" s="131">
        <v>298</v>
      </c>
      <c r="V229" s="118">
        <f t="shared" si="58"/>
        <v>284.41000000000003</v>
      </c>
      <c r="W229" s="152">
        <f t="shared" si="59"/>
        <v>0.80589936685128649</v>
      </c>
      <c r="X229" s="153">
        <f t="shared" si="60"/>
        <v>6.395866156103855</v>
      </c>
      <c r="Y229" s="154">
        <f t="shared" si="50"/>
        <v>-1.5825040025858669E-7</v>
      </c>
      <c r="Z229" s="155">
        <f t="shared" si="51"/>
        <v>-1.5705566541197078E-7</v>
      </c>
      <c r="AA229" s="155">
        <f t="shared" si="52"/>
        <v>-1.5706468523973352E-7</v>
      </c>
      <c r="AB229" s="156">
        <f t="shared" si="53"/>
        <v>-1.5587883402782783E-7</v>
      </c>
      <c r="AC229" s="157">
        <f t="shared" si="62"/>
        <v>1.0480647339004785E-4</v>
      </c>
      <c r="AD229" s="132"/>
      <c r="AE229" s="158">
        <f t="shared" si="61"/>
        <v>1.0480647339004785</v>
      </c>
      <c r="AF229" s="158"/>
      <c r="AG229" s="159"/>
      <c r="AH229" s="133">
        <v>2230</v>
      </c>
    </row>
    <row r="230" spans="1:40">
      <c r="F230" s="147">
        <v>0.59261574074074075</v>
      </c>
      <c r="G230" s="133">
        <v>2240</v>
      </c>
      <c r="H230" s="148">
        <v>11.41</v>
      </c>
      <c r="I230" s="148">
        <v>7.3</v>
      </c>
      <c r="J230" s="148">
        <v>5.05</v>
      </c>
      <c r="K230" s="148">
        <v>11.41</v>
      </c>
      <c r="L230" s="148">
        <f t="shared" si="63"/>
        <v>7.47</v>
      </c>
      <c r="M230" s="148">
        <v>5.05</v>
      </c>
      <c r="N230" s="118">
        <f t="shared" si="64"/>
        <v>11.41</v>
      </c>
      <c r="O230" s="118">
        <f t="shared" si="64"/>
        <v>7.3849999999999998</v>
      </c>
      <c r="P230" s="118">
        <f t="shared" si="64"/>
        <v>5.05</v>
      </c>
      <c r="Q230" s="149">
        <f t="shared" si="54"/>
        <v>9.6759872765817975E-2</v>
      </c>
      <c r="R230" s="150">
        <f t="shared" si="55"/>
        <v>4.1209751909732999E-8</v>
      </c>
      <c r="S230" s="151">
        <f t="shared" si="56"/>
        <v>7.847593597554653E-8</v>
      </c>
      <c r="T230" s="150">
        <f t="shared" si="57"/>
        <v>6.1584725272380777E-15</v>
      </c>
      <c r="U230" s="131">
        <v>298</v>
      </c>
      <c r="V230" s="118">
        <f t="shared" si="58"/>
        <v>284.41000000000003</v>
      </c>
      <c r="W230" s="152">
        <f t="shared" si="59"/>
        <v>0.80589936685128649</v>
      </c>
      <c r="X230" s="153">
        <f t="shared" si="60"/>
        <v>6.395866156103855</v>
      </c>
      <c r="Y230" s="154">
        <f t="shared" si="50"/>
        <v>-1.5374772320891698E-7</v>
      </c>
      <c r="Z230" s="155">
        <f t="shared" si="51"/>
        <v>-1.52602851498757E-7</v>
      </c>
      <c r="AA230" s="155">
        <f t="shared" si="52"/>
        <v>-1.5261137670619014E-7</v>
      </c>
      <c r="AB230" s="156">
        <f t="shared" si="53"/>
        <v>-1.5147490323873681E-7</v>
      </c>
      <c r="AC230" s="157">
        <f t="shared" si="62"/>
        <v>1.0323585683073148E-4</v>
      </c>
      <c r="AD230" s="132"/>
      <c r="AE230" s="158">
        <f t="shared" si="61"/>
        <v>1.0323585683073149</v>
      </c>
      <c r="AF230" s="158"/>
      <c r="AG230" s="159"/>
      <c r="AH230" s="133">
        <v>2240</v>
      </c>
    </row>
    <row r="231" spans="1:40">
      <c r="F231" s="147">
        <v>0.59273148148148147</v>
      </c>
      <c r="G231" s="133">
        <v>2250</v>
      </c>
      <c r="H231" s="148">
        <v>11.41</v>
      </c>
      <c r="I231" s="148">
        <v>7.3</v>
      </c>
      <c r="J231" s="148">
        <v>5.01</v>
      </c>
      <c r="K231" s="148">
        <v>11.41</v>
      </c>
      <c r="L231" s="148">
        <f t="shared" si="63"/>
        <v>7.47</v>
      </c>
      <c r="M231" s="148">
        <v>5.01</v>
      </c>
      <c r="N231" s="118">
        <f t="shared" si="64"/>
        <v>11.41</v>
      </c>
      <c r="O231" s="118">
        <f t="shared" si="64"/>
        <v>7.3849999999999998</v>
      </c>
      <c r="P231" s="118">
        <f t="shared" si="64"/>
        <v>5.01</v>
      </c>
      <c r="Q231" s="149">
        <f t="shared" si="54"/>
        <v>9.5993457932029333E-2</v>
      </c>
      <c r="R231" s="150">
        <f t="shared" si="55"/>
        <v>4.1209751909732999E-8</v>
      </c>
      <c r="S231" s="151">
        <f t="shared" si="56"/>
        <v>7.847593597554653E-8</v>
      </c>
      <c r="T231" s="150">
        <f t="shared" si="57"/>
        <v>6.1584725272380777E-15</v>
      </c>
      <c r="U231" s="131">
        <v>298</v>
      </c>
      <c r="V231" s="118">
        <f t="shared" si="58"/>
        <v>284.41000000000003</v>
      </c>
      <c r="W231" s="152">
        <f t="shared" si="59"/>
        <v>0.80589936685128649</v>
      </c>
      <c r="X231" s="153">
        <f t="shared" si="60"/>
        <v>6.395866156103855</v>
      </c>
      <c r="Y231" s="154">
        <f t="shared" si="50"/>
        <v>-1.5027514432396819E-7</v>
      </c>
      <c r="Z231" s="155">
        <f t="shared" si="51"/>
        <v>-1.4916499440298353E-7</v>
      </c>
      <c r="AA231" s="155">
        <f t="shared" si="52"/>
        <v>-1.4917319557858452E-7</v>
      </c>
      <c r="AB231" s="156">
        <f t="shared" si="53"/>
        <v>-1.480711256616726E-7</v>
      </c>
      <c r="AC231" s="157">
        <f t="shared" si="62"/>
        <v>1.0170977169263557E-4</v>
      </c>
      <c r="AD231" s="132"/>
      <c r="AE231" s="158">
        <f t="shared" si="61"/>
        <v>1.0170977169263558</v>
      </c>
      <c r="AF231" s="158"/>
      <c r="AG231" s="159"/>
      <c r="AH231" s="133">
        <v>2250</v>
      </c>
    </row>
    <row r="232" spans="1:40">
      <c r="F232" s="147">
        <v>0.59284722222222219</v>
      </c>
      <c r="G232" s="133">
        <v>2260</v>
      </c>
      <c r="H232" s="148">
        <v>11.4</v>
      </c>
      <c r="I232" s="148">
        <v>7.3</v>
      </c>
      <c r="J232" s="148">
        <v>5</v>
      </c>
      <c r="K232" s="148">
        <v>11.4</v>
      </c>
      <c r="L232" s="148">
        <f t="shared" si="63"/>
        <v>7.47</v>
      </c>
      <c r="M232" s="148">
        <v>5</v>
      </c>
      <c r="N232" s="118">
        <f t="shared" si="64"/>
        <v>11.4</v>
      </c>
      <c r="O232" s="118">
        <f t="shared" si="64"/>
        <v>7.3849999999999998</v>
      </c>
      <c r="P232" s="118">
        <f t="shared" si="64"/>
        <v>5</v>
      </c>
      <c r="Q232" s="149">
        <f t="shared" si="54"/>
        <v>9.57863859989668E-2</v>
      </c>
      <c r="R232" s="150">
        <f t="shared" si="55"/>
        <v>4.1209751909732999E-8</v>
      </c>
      <c r="S232" s="151">
        <f t="shared" si="56"/>
        <v>7.8410749561457155E-8</v>
      </c>
      <c r="T232" s="150">
        <f t="shared" si="57"/>
        <v>6.1482456467895535E-15</v>
      </c>
      <c r="U232" s="131">
        <v>298</v>
      </c>
      <c r="V232" s="118">
        <f t="shared" si="58"/>
        <v>284.39999999999998</v>
      </c>
      <c r="W232" s="152">
        <f t="shared" si="59"/>
        <v>0.80652073362973209</v>
      </c>
      <c r="X232" s="153">
        <f t="shared" si="60"/>
        <v>6.4050235902845012</v>
      </c>
      <c r="Y232" s="154">
        <f t="shared" si="50"/>
        <v>-1.4729550186029969E-7</v>
      </c>
      <c r="Z232" s="155">
        <f t="shared" si="51"/>
        <v>-1.4621306405951299E-7</v>
      </c>
      <c r="AA232" s="155">
        <f t="shared" si="52"/>
        <v>-1.4622101862416551E-7</v>
      </c>
      <c r="AB232" s="156">
        <f t="shared" si="53"/>
        <v>-1.451464184758193E-7</v>
      </c>
      <c r="AC232" s="157">
        <f t="shared" si="62"/>
        <v>1.0021806727605428E-4</v>
      </c>
      <c r="AD232" s="132"/>
      <c r="AE232" s="158">
        <f t="shared" si="61"/>
        <v>1.0021806727605429</v>
      </c>
      <c r="AF232" s="158"/>
      <c r="AG232" s="159"/>
      <c r="AH232" s="133">
        <v>2260</v>
      </c>
    </row>
    <row r="233" spans="1:40">
      <c r="F233" s="147">
        <v>0.59296296296296291</v>
      </c>
      <c r="G233" s="133">
        <v>2270</v>
      </c>
      <c r="H233" s="148">
        <v>11.37</v>
      </c>
      <c r="I233" s="148">
        <v>7.3</v>
      </c>
      <c r="J233" s="148">
        <v>5.2</v>
      </c>
      <c r="K233" s="148">
        <v>11.37</v>
      </c>
      <c r="L233" s="148">
        <f t="shared" si="63"/>
        <v>7.47</v>
      </c>
      <c r="M233" s="148">
        <v>5.2</v>
      </c>
      <c r="N233" s="118">
        <f t="shared" si="64"/>
        <v>11.37</v>
      </c>
      <c r="O233" s="118">
        <f t="shared" si="64"/>
        <v>7.3849999999999998</v>
      </c>
      <c r="P233" s="118">
        <f t="shared" si="64"/>
        <v>5.2</v>
      </c>
      <c r="Q233" s="149">
        <f t="shared" si="54"/>
        <v>9.956961173194484E-2</v>
      </c>
      <c r="R233" s="150">
        <f t="shared" si="55"/>
        <v>4.1209751909732999E-8</v>
      </c>
      <c r="S233" s="151">
        <f t="shared" si="56"/>
        <v>7.821551502376767E-8</v>
      </c>
      <c r="T233" s="150">
        <f t="shared" si="57"/>
        <v>6.1176667904332263E-15</v>
      </c>
      <c r="U233" s="131">
        <v>298</v>
      </c>
      <c r="V233" s="118">
        <f t="shared" si="58"/>
        <v>284.37</v>
      </c>
      <c r="W233" s="152">
        <f t="shared" si="59"/>
        <v>0.80838509617279508</v>
      </c>
      <c r="X233" s="153">
        <f t="shared" si="60"/>
        <v>6.4325785198986338</v>
      </c>
      <c r="Y233" s="154">
        <f t="shared" si="50"/>
        <v>-1.4948572169712991E-7</v>
      </c>
      <c r="Z233" s="155">
        <f t="shared" si="51"/>
        <v>-1.4835434703207234E-7</v>
      </c>
      <c r="AA233" s="155">
        <f t="shared" si="52"/>
        <v>-1.4836290978052885E-7</v>
      </c>
      <c r="AB233" s="156">
        <f t="shared" si="53"/>
        <v>-1.4723996825052313E-7</v>
      </c>
      <c r="AC233" s="157">
        <f t="shared" si="62"/>
        <v>9.8755883799881829E-5</v>
      </c>
      <c r="AD233" s="132"/>
      <c r="AE233" s="158">
        <f t="shared" si="61"/>
        <v>0.98755883799881827</v>
      </c>
      <c r="AF233" s="158"/>
      <c r="AG233" s="159"/>
      <c r="AH233" s="133">
        <v>2270</v>
      </c>
    </row>
    <row r="234" spans="1:40" s="77" customFormat="1">
      <c r="A234" s="134"/>
      <c r="B234" s="134"/>
      <c r="C234" s="134">
        <f>60*41</f>
        <v>2460</v>
      </c>
      <c r="D234" s="134"/>
      <c r="E234" s="134"/>
      <c r="F234" s="136">
        <v>0.59307870370370375</v>
      </c>
      <c r="G234" s="137">
        <v>2280</v>
      </c>
      <c r="H234" s="138">
        <v>11.36</v>
      </c>
      <c r="I234" s="138">
        <v>7.31</v>
      </c>
      <c r="J234" s="138">
        <v>5.4</v>
      </c>
      <c r="K234" s="138">
        <v>11.36</v>
      </c>
      <c r="L234" s="138">
        <v>7.48</v>
      </c>
      <c r="M234" s="138">
        <v>5.4</v>
      </c>
      <c r="N234" s="139">
        <f t="shared" si="64"/>
        <v>11.36</v>
      </c>
      <c r="O234" s="139">
        <f t="shared" si="64"/>
        <v>7.3949999999999996</v>
      </c>
      <c r="P234" s="139">
        <f t="shared" si="64"/>
        <v>5.4</v>
      </c>
      <c r="Q234" s="140">
        <f t="shared" si="54"/>
        <v>0.10338252805991729</v>
      </c>
      <c r="R234" s="141">
        <f t="shared" si="55"/>
        <v>4.0271703432545891E-8</v>
      </c>
      <c r="S234" s="142">
        <f t="shared" si="56"/>
        <v>7.9970904969377676E-8</v>
      </c>
      <c r="T234" s="141">
        <f t="shared" si="57"/>
        <v>6.3953456416212347E-15</v>
      </c>
      <c r="U234" s="143">
        <v>298</v>
      </c>
      <c r="V234" s="139">
        <f t="shared" si="58"/>
        <v>284.36</v>
      </c>
      <c r="W234" s="144">
        <f t="shared" si="59"/>
        <v>0.80900663777176174</v>
      </c>
      <c r="X234" s="145">
        <f t="shared" si="60"/>
        <v>6.441791110955724</v>
      </c>
      <c r="Y234" s="146">
        <f t="shared" si="50"/>
        <v>-1.5958895790223685E-7</v>
      </c>
      <c r="Z234" s="146">
        <f t="shared" si="51"/>
        <v>-1.5827981646038719E-7</v>
      </c>
      <c r="AA234" s="146">
        <f t="shared" si="52"/>
        <v>-1.5829055562014673E-7</v>
      </c>
      <c r="AB234" s="146">
        <f t="shared" si="53"/>
        <v>-1.5699197714693065E-7</v>
      </c>
      <c r="AC234" s="146">
        <f t="shared" si="62"/>
        <v>9.7272283460593742E-5</v>
      </c>
      <c r="AD234" s="134"/>
      <c r="AE234" s="146">
        <f t="shared" si="61"/>
        <v>0.97272283460593745</v>
      </c>
      <c r="AF234" s="146"/>
      <c r="AG234" s="146"/>
      <c r="AH234" s="137">
        <v>2280</v>
      </c>
      <c r="AI234" s="134"/>
      <c r="AJ234" s="134"/>
      <c r="AK234" s="134"/>
      <c r="AL234" s="134"/>
      <c r="AM234" s="134"/>
      <c r="AN234" s="134"/>
    </row>
    <row r="235" spans="1:40">
      <c r="F235" s="147">
        <v>0.59319444444444447</v>
      </c>
      <c r="G235" s="133">
        <v>2290</v>
      </c>
      <c r="H235" s="148">
        <v>11.35</v>
      </c>
      <c r="I235" s="148">
        <v>7.31</v>
      </c>
      <c r="J235" s="148">
        <v>5.34</v>
      </c>
      <c r="K235" s="148">
        <v>11.35</v>
      </c>
      <c r="L235" s="148">
        <f t="shared" si="63"/>
        <v>7.4799999999999995</v>
      </c>
      <c r="M235" s="148">
        <v>5.34</v>
      </c>
      <c r="N235" s="118">
        <f t="shared" si="64"/>
        <v>11.35</v>
      </c>
      <c r="O235" s="118">
        <f t="shared" si="64"/>
        <v>7.3949999999999996</v>
      </c>
      <c r="P235" s="118">
        <f t="shared" si="64"/>
        <v>5.34</v>
      </c>
      <c r="Q235" s="149">
        <f t="shared" si="54"/>
        <v>0.10221733988308358</v>
      </c>
      <c r="R235" s="150">
        <f t="shared" si="55"/>
        <v>4.0271703432545891E-8</v>
      </c>
      <c r="S235" s="151">
        <f t="shared" si="56"/>
        <v>7.990447675209513E-8</v>
      </c>
      <c r="T235" s="150">
        <f t="shared" si="57"/>
        <v>6.3847254050261113E-15</v>
      </c>
      <c r="U235" s="131">
        <v>298</v>
      </c>
      <c r="V235" s="118">
        <f t="shared" si="58"/>
        <v>284.35000000000002</v>
      </c>
      <c r="W235" s="152">
        <f t="shared" si="59"/>
        <v>0.8096282230873898</v>
      </c>
      <c r="X235" s="153">
        <f t="shared" si="60"/>
        <v>6.451017545441899</v>
      </c>
      <c r="Y235" s="154">
        <f t="shared" si="50"/>
        <v>-1.5474323318108971E-7</v>
      </c>
      <c r="Z235" s="155">
        <f t="shared" si="51"/>
        <v>-1.5349202538204695E-7</v>
      </c>
      <c r="AA235" s="155">
        <f t="shared" si="52"/>
        <v>-1.5350214227649329E-7</v>
      </c>
      <c r="AB235" s="156">
        <f t="shared" si="53"/>
        <v>-1.5226088776749269E-7</v>
      </c>
      <c r="AC235" s="157">
        <f t="shared" si="62"/>
        <v>9.5689413995243358E-5</v>
      </c>
      <c r="AD235" s="132"/>
      <c r="AE235" s="158">
        <f t="shared" si="61"/>
        <v>0.95689413995243355</v>
      </c>
      <c r="AF235" s="158"/>
      <c r="AG235" s="159"/>
      <c r="AH235" s="133">
        <v>2290</v>
      </c>
    </row>
    <row r="236" spans="1:40">
      <c r="F236" s="147">
        <v>0.59331018518518519</v>
      </c>
      <c r="G236" s="133">
        <v>2300</v>
      </c>
      <c r="H236" s="148">
        <v>11.35</v>
      </c>
      <c r="I236" s="148">
        <v>7.31</v>
      </c>
      <c r="J236" s="148">
        <v>5.26</v>
      </c>
      <c r="K236" s="148">
        <v>11.35</v>
      </c>
      <c r="L236" s="148">
        <f t="shared" si="63"/>
        <v>7.4799999999999995</v>
      </c>
      <c r="M236" s="148">
        <v>5.26</v>
      </c>
      <c r="N236" s="118">
        <f t="shared" si="64"/>
        <v>11.35</v>
      </c>
      <c r="O236" s="118">
        <f t="shared" si="64"/>
        <v>7.3949999999999996</v>
      </c>
      <c r="P236" s="118">
        <f t="shared" si="64"/>
        <v>5.26</v>
      </c>
      <c r="Q236" s="149">
        <f t="shared" si="54"/>
        <v>0.10068599396723214</v>
      </c>
      <c r="R236" s="150">
        <f t="shared" si="55"/>
        <v>4.0271703432545891E-8</v>
      </c>
      <c r="S236" s="151">
        <f t="shared" si="56"/>
        <v>7.990447675209513E-8</v>
      </c>
      <c r="T236" s="150">
        <f t="shared" si="57"/>
        <v>6.3847254050261113E-15</v>
      </c>
      <c r="U236" s="131">
        <v>298</v>
      </c>
      <c r="V236" s="118">
        <f t="shared" si="58"/>
        <v>284.35000000000002</v>
      </c>
      <c r="W236" s="152">
        <f t="shared" si="59"/>
        <v>0.8096282230873898</v>
      </c>
      <c r="X236" s="153">
        <f t="shared" si="60"/>
        <v>6.451017545441899</v>
      </c>
      <c r="Y236" s="154">
        <f t="shared" si="50"/>
        <v>-1.4997987993061338E-7</v>
      </c>
      <c r="Z236" s="155">
        <f t="shared" si="51"/>
        <v>-1.4878535487194694E-7</v>
      </c>
      <c r="AA236" s="155">
        <f t="shared" si="52"/>
        <v>-1.4879486874885127E-7</v>
      </c>
      <c r="AB236" s="156">
        <f t="shared" si="53"/>
        <v>-1.4760970601923649E-7</v>
      </c>
      <c r="AC236" s="157">
        <f t="shared" si="62"/>
        <v>9.4154426568133931E-5</v>
      </c>
      <c r="AD236" s="132"/>
      <c r="AE236" s="158">
        <f t="shared" si="61"/>
        <v>0.94154426568133931</v>
      </c>
      <c r="AF236" s="158"/>
      <c r="AG236" s="159"/>
      <c r="AH236" s="133">
        <v>2300</v>
      </c>
    </row>
    <row r="237" spans="1:40">
      <c r="F237" s="147">
        <v>0.59342592592592591</v>
      </c>
      <c r="G237" s="133">
        <v>2310</v>
      </c>
      <c r="H237" s="148">
        <v>11.35</v>
      </c>
      <c r="I237" s="148">
        <v>7.31</v>
      </c>
      <c r="J237" s="148">
        <v>5.22</v>
      </c>
      <c r="K237" s="148">
        <v>11.35</v>
      </c>
      <c r="L237" s="148">
        <f t="shared" si="63"/>
        <v>7.4799999999999995</v>
      </c>
      <c r="M237" s="148">
        <v>5.22</v>
      </c>
      <c r="N237" s="118">
        <f t="shared" si="64"/>
        <v>11.35</v>
      </c>
      <c r="O237" s="118">
        <f t="shared" si="64"/>
        <v>7.3949999999999996</v>
      </c>
      <c r="P237" s="118">
        <f t="shared" si="64"/>
        <v>5.22</v>
      </c>
      <c r="Q237" s="149">
        <f t="shared" si="54"/>
        <v>9.9920321009306423E-2</v>
      </c>
      <c r="R237" s="150">
        <f t="shared" si="55"/>
        <v>4.0271703432545891E-8</v>
      </c>
      <c r="S237" s="151">
        <f t="shared" si="56"/>
        <v>7.990447675209513E-8</v>
      </c>
      <c r="T237" s="150">
        <f t="shared" si="57"/>
        <v>6.3847254050261113E-15</v>
      </c>
      <c r="U237" s="131">
        <v>298</v>
      </c>
      <c r="V237" s="118">
        <f t="shared" si="58"/>
        <v>284.35000000000002</v>
      </c>
      <c r="W237" s="152">
        <f t="shared" si="59"/>
        <v>0.8096282230873898</v>
      </c>
      <c r="X237" s="153">
        <f t="shared" si="60"/>
        <v>6.451017545441899</v>
      </c>
      <c r="Y237" s="154">
        <f t="shared" si="50"/>
        <v>-1.4648724928020555E-7</v>
      </c>
      <c r="Z237" s="155">
        <f t="shared" si="51"/>
        <v>-1.4532941382070092E-7</v>
      </c>
      <c r="AA237" s="155">
        <f t="shared" si="52"/>
        <v>-1.4533856535407924E-7</v>
      </c>
      <c r="AB237" s="156">
        <f t="shared" si="53"/>
        <v>-1.4418973676048317E-7</v>
      </c>
      <c r="AC237" s="157">
        <f t="shared" si="62"/>
        <v>9.2666509846148193E-5</v>
      </c>
      <c r="AD237" s="132"/>
      <c r="AE237" s="158">
        <f t="shared" si="61"/>
        <v>0.92666509846148193</v>
      </c>
      <c r="AF237" s="158"/>
      <c r="AG237" s="159"/>
      <c r="AH237" s="133">
        <v>2310</v>
      </c>
    </row>
    <row r="238" spans="1:40">
      <c r="F238" s="147">
        <v>0.59354166666666663</v>
      </c>
      <c r="G238" s="133">
        <v>2320</v>
      </c>
      <c r="H238" s="148">
        <v>11.35</v>
      </c>
      <c r="I238" s="148">
        <v>7.3</v>
      </c>
      <c r="J238" s="148">
        <v>5.19</v>
      </c>
      <c r="K238" s="148">
        <v>11.35</v>
      </c>
      <c r="L238" s="148">
        <f t="shared" si="63"/>
        <v>7.47</v>
      </c>
      <c r="M238" s="148">
        <v>5.19</v>
      </c>
      <c r="N238" s="118">
        <f t="shared" si="64"/>
        <v>11.35</v>
      </c>
      <c r="O238" s="118">
        <f t="shared" si="64"/>
        <v>7.3849999999999998</v>
      </c>
      <c r="P238" s="118">
        <f t="shared" si="64"/>
        <v>5.19</v>
      </c>
      <c r="Q238" s="149">
        <f t="shared" si="54"/>
        <v>9.9346066290862137E-2</v>
      </c>
      <c r="R238" s="150">
        <f t="shared" si="55"/>
        <v>4.1209751909732999E-8</v>
      </c>
      <c r="S238" s="151">
        <f t="shared" si="56"/>
        <v>7.8085628803145632E-8</v>
      </c>
      <c r="T238" s="150">
        <f t="shared" si="57"/>
        <v>6.0973654255826463E-15</v>
      </c>
      <c r="U238" s="131">
        <v>298</v>
      </c>
      <c r="V238" s="118">
        <f t="shared" si="58"/>
        <v>284.35000000000002</v>
      </c>
      <c r="W238" s="152">
        <f t="shared" si="59"/>
        <v>0.8096282230873898</v>
      </c>
      <c r="X238" s="153">
        <f t="shared" si="60"/>
        <v>6.451017545441899</v>
      </c>
      <c r="Y238" s="154">
        <f t="shared" si="50"/>
        <v>-1.3690879568090538E-7</v>
      </c>
      <c r="Z238" s="155">
        <f t="shared" si="51"/>
        <v>-1.3588131130393333E-7</v>
      </c>
      <c r="AA238" s="155">
        <f t="shared" si="52"/>
        <v>-1.3588902245309416E-7</v>
      </c>
      <c r="AB238" s="156">
        <f t="shared" si="53"/>
        <v>-1.3486913348275149E-7</v>
      </c>
      <c r="AC238" s="157">
        <f t="shared" si="62"/>
        <v>9.1213154938831116E-5</v>
      </c>
      <c r="AD238" s="132"/>
      <c r="AE238" s="158">
        <f t="shared" si="61"/>
        <v>0.9121315493883112</v>
      </c>
      <c r="AF238" s="158"/>
      <c r="AG238" s="159"/>
      <c r="AH238" s="133">
        <v>2320</v>
      </c>
    </row>
    <row r="239" spans="1:40">
      <c r="F239" s="147">
        <v>0.59365740740740736</v>
      </c>
      <c r="G239" s="133">
        <v>2330</v>
      </c>
      <c r="H239" s="148">
        <v>11.35</v>
      </c>
      <c r="I239" s="148">
        <v>7.3</v>
      </c>
      <c r="J239" s="148">
        <v>5.16</v>
      </c>
      <c r="K239" s="148">
        <v>11.35</v>
      </c>
      <c r="L239" s="148">
        <f t="shared" si="63"/>
        <v>7.47</v>
      </c>
      <c r="M239" s="148">
        <v>5.16</v>
      </c>
      <c r="N239" s="118">
        <f t="shared" si="64"/>
        <v>11.35</v>
      </c>
      <c r="O239" s="118">
        <f t="shared" si="64"/>
        <v>7.3849999999999998</v>
      </c>
      <c r="P239" s="118">
        <f t="shared" si="64"/>
        <v>5.16</v>
      </c>
      <c r="Q239" s="149">
        <f t="shared" si="54"/>
        <v>9.877181157241785E-2</v>
      </c>
      <c r="R239" s="150">
        <f t="shared" si="55"/>
        <v>4.1209751909732999E-8</v>
      </c>
      <c r="S239" s="151">
        <f t="shared" si="56"/>
        <v>7.8085628803145632E-8</v>
      </c>
      <c r="T239" s="150">
        <f t="shared" si="57"/>
        <v>6.0973654255826463E-15</v>
      </c>
      <c r="U239" s="131">
        <v>298</v>
      </c>
      <c r="V239" s="118">
        <f t="shared" si="58"/>
        <v>284.35000000000002</v>
      </c>
      <c r="W239" s="152">
        <f t="shared" si="59"/>
        <v>0.8096282230873898</v>
      </c>
      <c r="X239" s="153">
        <f t="shared" si="60"/>
        <v>6.451017545441899</v>
      </c>
      <c r="Y239" s="154">
        <f t="shared" si="50"/>
        <v>-1.3408958176150337E-7</v>
      </c>
      <c r="Z239" s="155">
        <f t="shared" si="51"/>
        <v>-1.3308907216898946E-7</v>
      </c>
      <c r="AA239" s="155">
        <f t="shared" si="52"/>
        <v>-1.3309653747264365E-7</v>
      </c>
      <c r="AB239" s="156">
        <f t="shared" si="53"/>
        <v>-1.321033817790376E-7</v>
      </c>
      <c r="AC239" s="157">
        <f t="shared" si="62"/>
        <v>8.9854290611034935E-5</v>
      </c>
      <c r="AD239" s="132"/>
      <c r="AE239" s="158">
        <f t="shared" si="61"/>
        <v>0.89854290611034937</v>
      </c>
      <c r="AF239" s="158"/>
      <c r="AG239" s="159"/>
      <c r="AH239" s="133">
        <v>2330</v>
      </c>
    </row>
    <row r="240" spans="1:40">
      <c r="F240" s="147">
        <v>0.59377314814814819</v>
      </c>
      <c r="G240" s="133">
        <v>2340</v>
      </c>
      <c r="H240" s="148">
        <v>11.35</v>
      </c>
      <c r="I240" s="148">
        <v>7.3</v>
      </c>
      <c r="J240" s="148">
        <v>5.1100000000000003</v>
      </c>
      <c r="K240" s="148">
        <v>11.35</v>
      </c>
      <c r="L240" s="148">
        <f t="shared" si="63"/>
        <v>7.47</v>
      </c>
      <c r="M240" s="148">
        <v>5.1100000000000003</v>
      </c>
      <c r="N240" s="118">
        <f t="shared" si="64"/>
        <v>11.35</v>
      </c>
      <c r="O240" s="118">
        <f t="shared" si="64"/>
        <v>7.3849999999999998</v>
      </c>
      <c r="P240" s="118">
        <f t="shared" si="64"/>
        <v>5.1100000000000003</v>
      </c>
      <c r="Q240" s="149">
        <f t="shared" si="54"/>
        <v>9.7814720375010683E-2</v>
      </c>
      <c r="R240" s="150">
        <f t="shared" si="55"/>
        <v>4.1209751909732999E-8</v>
      </c>
      <c r="S240" s="151">
        <f t="shared" si="56"/>
        <v>7.8085628803145632E-8</v>
      </c>
      <c r="T240" s="150">
        <f t="shared" si="57"/>
        <v>6.0973654255826463E-15</v>
      </c>
      <c r="U240" s="131">
        <v>298</v>
      </c>
      <c r="V240" s="118">
        <f t="shared" si="58"/>
        <v>284.35000000000002</v>
      </c>
      <c r="W240" s="152">
        <f t="shared" si="59"/>
        <v>0.8096282230873898</v>
      </c>
      <c r="X240" s="153">
        <f t="shared" si="60"/>
        <v>6.451017545441899</v>
      </c>
      <c r="Y240" s="154">
        <f t="shared" si="50"/>
        <v>-1.3082334729964923E-7</v>
      </c>
      <c r="Z240" s="155">
        <f t="shared" si="51"/>
        <v>-1.2985666742708114E-7</v>
      </c>
      <c r="AA240" s="155">
        <f t="shared" si="52"/>
        <v>-1.2986381041795637E-7</v>
      </c>
      <c r="AB240" s="156">
        <f t="shared" si="53"/>
        <v>-1.2890416797428776E-7</v>
      </c>
      <c r="AC240" s="157">
        <f t="shared" si="62"/>
        <v>8.8523350306328601E-5</v>
      </c>
      <c r="AD240" s="132"/>
      <c r="AE240" s="158">
        <f t="shared" si="61"/>
        <v>0.88523350306328596</v>
      </c>
      <c r="AF240" s="158"/>
      <c r="AG240" s="159"/>
      <c r="AH240" s="133">
        <v>2340</v>
      </c>
    </row>
    <row r="241" spans="1:40">
      <c r="F241" s="147">
        <v>0.59388888888888891</v>
      </c>
      <c r="G241" s="133">
        <v>2350</v>
      </c>
      <c r="H241" s="148">
        <v>11.35</v>
      </c>
      <c r="I241" s="148">
        <v>7.3</v>
      </c>
      <c r="J241" s="148">
        <v>5.0599999999999996</v>
      </c>
      <c r="K241" s="148">
        <v>11.35</v>
      </c>
      <c r="L241" s="148">
        <f t="shared" si="63"/>
        <v>7.47</v>
      </c>
      <c r="M241" s="148">
        <v>5.0599999999999996</v>
      </c>
      <c r="N241" s="118">
        <f t="shared" si="64"/>
        <v>11.35</v>
      </c>
      <c r="O241" s="118">
        <f t="shared" si="64"/>
        <v>7.3849999999999998</v>
      </c>
      <c r="P241" s="118">
        <f t="shared" si="64"/>
        <v>5.0599999999999996</v>
      </c>
      <c r="Q241" s="149">
        <f t="shared" si="54"/>
        <v>9.685762917760353E-2</v>
      </c>
      <c r="R241" s="150">
        <f t="shared" si="55"/>
        <v>4.1209751909732999E-8</v>
      </c>
      <c r="S241" s="151">
        <f t="shared" si="56"/>
        <v>7.8085628803145632E-8</v>
      </c>
      <c r="T241" s="150">
        <f t="shared" si="57"/>
        <v>6.0973654255826463E-15</v>
      </c>
      <c r="U241" s="131">
        <v>298</v>
      </c>
      <c r="V241" s="118">
        <f t="shared" si="58"/>
        <v>284.35000000000002</v>
      </c>
      <c r="W241" s="152">
        <f t="shared" si="59"/>
        <v>0.8096282230873898</v>
      </c>
      <c r="X241" s="153">
        <f t="shared" si="60"/>
        <v>6.451017545441899</v>
      </c>
      <c r="Y241" s="154">
        <f t="shared" si="50"/>
        <v>-1.2764290984606515E-7</v>
      </c>
      <c r="Z241" s="155">
        <f t="shared" si="51"/>
        <v>-1.2670895961898487E-7</v>
      </c>
      <c r="AA241" s="155">
        <f t="shared" si="52"/>
        <v>-1.2671579323808455E-7</v>
      </c>
      <c r="AB241" s="156">
        <f t="shared" si="53"/>
        <v>-1.2578857662830801E-7</v>
      </c>
      <c r="AC241" s="157">
        <f t="shared" si="62"/>
        <v>8.722473618805525E-5</v>
      </c>
      <c r="AD241" s="132"/>
      <c r="AE241" s="158">
        <f t="shared" si="61"/>
        <v>0.87224736188055252</v>
      </c>
      <c r="AF241" s="158"/>
      <c r="AG241" s="159"/>
      <c r="AH241" s="133">
        <v>2350</v>
      </c>
    </row>
    <row r="242" spans="1:40">
      <c r="F242" s="147">
        <v>0.59400462962962963</v>
      </c>
      <c r="G242" s="133">
        <v>2360</v>
      </c>
      <c r="H242" s="148">
        <v>11.34</v>
      </c>
      <c r="I242" s="148">
        <v>7.3</v>
      </c>
      <c r="J242" s="148">
        <v>5.04</v>
      </c>
      <c r="K242" s="148">
        <v>11.34</v>
      </c>
      <c r="L242" s="148">
        <f t="shared" si="63"/>
        <v>7.47</v>
      </c>
      <c r="M242" s="148">
        <v>5.04</v>
      </c>
      <c r="N242" s="118">
        <f t="shared" si="64"/>
        <v>11.34</v>
      </c>
      <c r="O242" s="118">
        <f t="shared" si="64"/>
        <v>7.3849999999999998</v>
      </c>
      <c r="P242" s="118">
        <f t="shared" si="64"/>
        <v>5.04</v>
      </c>
      <c r="Q242" s="149">
        <f t="shared" si="54"/>
        <v>9.6459230896684151E-2</v>
      </c>
      <c r="R242" s="150">
        <f t="shared" si="55"/>
        <v>4.1209751909732999E-8</v>
      </c>
      <c r="S242" s="151">
        <f t="shared" si="56"/>
        <v>7.8020766599588411E-8</v>
      </c>
      <c r="T242" s="150">
        <f t="shared" si="57"/>
        <v>6.0872400207874503E-15</v>
      </c>
      <c r="U242" s="131">
        <v>298</v>
      </c>
      <c r="V242" s="118">
        <f t="shared" si="58"/>
        <v>284.33999999999997</v>
      </c>
      <c r="W242" s="152">
        <f t="shared" si="59"/>
        <v>0.81024985212428924</v>
      </c>
      <c r="X242" s="153">
        <f t="shared" si="60"/>
        <v>6.460257845112193</v>
      </c>
      <c r="Y242" s="154">
        <f t="shared" si="50"/>
        <v>-1.2488430253303106E-7</v>
      </c>
      <c r="Z242" s="155">
        <f t="shared" si="51"/>
        <v>-1.2397710591509152E-7</v>
      </c>
      <c r="AA242" s="155">
        <f t="shared" si="52"/>
        <v>-1.2398369606042531E-7</v>
      </c>
      <c r="AB242" s="156">
        <f t="shared" si="53"/>
        <v>-1.2308299384227854E-7</v>
      </c>
      <c r="AC242" s="157">
        <f t="shared" si="62"/>
        <v>8.5957601201074401E-5</v>
      </c>
      <c r="AD242" s="132"/>
      <c r="AE242" s="158">
        <f t="shared" si="61"/>
        <v>0.85957601201074396</v>
      </c>
      <c r="AF242" s="158"/>
      <c r="AG242" s="159"/>
      <c r="AH242" s="133">
        <v>2360</v>
      </c>
    </row>
    <row r="243" spans="1:40">
      <c r="F243" s="147">
        <v>0.59412037037037035</v>
      </c>
      <c r="G243" s="133">
        <v>2370</v>
      </c>
      <c r="H243" s="148">
        <v>11.34</v>
      </c>
      <c r="I243" s="148">
        <v>7.3</v>
      </c>
      <c r="J243" s="148">
        <v>5.0199999999999996</v>
      </c>
      <c r="K243" s="148">
        <v>11.34</v>
      </c>
      <c r="L243" s="148">
        <f t="shared" si="63"/>
        <v>7.47</v>
      </c>
      <c r="M243" s="148">
        <v>5.0199999999999996</v>
      </c>
      <c r="N243" s="118">
        <f t="shared" si="64"/>
        <v>11.34</v>
      </c>
      <c r="O243" s="118">
        <f t="shared" si="64"/>
        <v>7.3849999999999998</v>
      </c>
      <c r="P243" s="118">
        <f t="shared" si="64"/>
        <v>5.0199999999999996</v>
      </c>
      <c r="Q243" s="149">
        <f t="shared" si="54"/>
        <v>9.6076456170903657E-2</v>
      </c>
      <c r="R243" s="150">
        <f t="shared" si="55"/>
        <v>4.1209751909732999E-8</v>
      </c>
      <c r="S243" s="151">
        <f t="shared" si="56"/>
        <v>7.8020766599588411E-8</v>
      </c>
      <c r="T243" s="150">
        <f t="shared" si="57"/>
        <v>6.0872400207874503E-15</v>
      </c>
      <c r="U243" s="131">
        <v>298</v>
      </c>
      <c r="V243" s="118">
        <f t="shared" si="58"/>
        <v>284.33999999999997</v>
      </c>
      <c r="W243" s="152">
        <f t="shared" si="59"/>
        <v>0.81024985212428924</v>
      </c>
      <c r="X243" s="153">
        <f t="shared" si="60"/>
        <v>6.460257845112193</v>
      </c>
      <c r="Y243" s="154">
        <f t="shared" si="50"/>
        <v>-1.225946012829935E-7</v>
      </c>
      <c r="Z243" s="155">
        <f t="shared" si="51"/>
        <v>-1.2170757171646343E-7</v>
      </c>
      <c r="AA243" s="155">
        <f t="shared" si="52"/>
        <v>-1.2171398979233025E-7</v>
      </c>
      <c r="AB243" s="156">
        <f t="shared" si="53"/>
        <v>-1.2083328542607553E-7</v>
      </c>
      <c r="AC243" s="157">
        <f t="shared" si="62"/>
        <v>8.4717786367197171E-5</v>
      </c>
      <c r="AD243" s="132"/>
      <c r="AE243" s="158">
        <f t="shared" si="61"/>
        <v>0.84717786367197168</v>
      </c>
      <c r="AF243" s="158"/>
      <c r="AG243" s="159"/>
      <c r="AH243" s="133">
        <v>2370</v>
      </c>
    </row>
    <row r="244" spans="1:40">
      <c r="F244" s="147">
        <v>0.59423611111111108</v>
      </c>
      <c r="G244" s="133">
        <v>2380</v>
      </c>
      <c r="H244" s="148">
        <v>11.31</v>
      </c>
      <c r="I244" s="148">
        <v>7.3</v>
      </c>
      <c r="J244" s="148">
        <v>5.26</v>
      </c>
      <c r="K244" s="148">
        <v>11.31</v>
      </c>
      <c r="L244" s="148">
        <f t="shared" si="63"/>
        <v>7.47</v>
      </c>
      <c r="M244" s="148">
        <v>5.26</v>
      </c>
      <c r="N244" s="118">
        <f t="shared" si="64"/>
        <v>11.31</v>
      </c>
      <c r="O244" s="118">
        <f t="shared" si="64"/>
        <v>7.3849999999999998</v>
      </c>
      <c r="P244" s="118">
        <f t="shared" si="64"/>
        <v>5.26</v>
      </c>
      <c r="Q244" s="149">
        <f t="shared" si="54"/>
        <v>0.10062106104126857</v>
      </c>
      <c r="R244" s="150">
        <f t="shared" si="55"/>
        <v>4.1209751909732999E-8</v>
      </c>
      <c r="S244" s="151">
        <f t="shared" si="56"/>
        <v>7.7826503078547717E-8</v>
      </c>
      <c r="T244" s="150">
        <f t="shared" si="57"/>
        <v>6.0569645814351972E-15</v>
      </c>
      <c r="U244" s="131">
        <v>298</v>
      </c>
      <c r="V244" s="118">
        <f t="shared" si="58"/>
        <v>284.31</v>
      </c>
      <c r="W244" s="152">
        <f t="shared" si="59"/>
        <v>0.81211500160874628</v>
      </c>
      <c r="X244" s="153">
        <f t="shared" si="60"/>
        <v>6.4880621533135967</v>
      </c>
      <c r="Y244" s="154">
        <f t="shared" si="50"/>
        <v>-1.2537994396384404E-7</v>
      </c>
      <c r="Z244" s="155">
        <f t="shared" si="51"/>
        <v>-1.2443862632402267E-7</v>
      </c>
      <c r="AA244" s="155">
        <f t="shared" si="52"/>
        <v>-1.2444569347424644E-7</v>
      </c>
      <c r="AB244" s="156">
        <f t="shared" si="53"/>
        <v>-1.2351133686826439E-7</v>
      </c>
      <c r="AC244" s="157">
        <f t="shared" si="62"/>
        <v>8.3500668017652747E-5</v>
      </c>
      <c r="AD244" s="132"/>
      <c r="AE244" s="158">
        <f t="shared" si="61"/>
        <v>0.83500668017652746</v>
      </c>
      <c r="AF244" s="158"/>
      <c r="AG244" s="159"/>
      <c r="AH244" s="133">
        <v>2380</v>
      </c>
    </row>
    <row r="245" spans="1:40">
      <c r="F245" s="147">
        <v>0.5943518518518518</v>
      </c>
      <c r="G245" s="133">
        <v>2390</v>
      </c>
      <c r="H245" s="148">
        <v>11.3</v>
      </c>
      <c r="I245" s="148">
        <v>7.31</v>
      </c>
      <c r="J245" s="148">
        <v>5.44</v>
      </c>
      <c r="K245" s="148">
        <v>11.3</v>
      </c>
      <c r="L245" s="148">
        <f t="shared" si="63"/>
        <v>7.4799999999999995</v>
      </c>
      <c r="M245" s="148">
        <v>5.44</v>
      </c>
      <c r="N245" s="118">
        <f t="shared" si="64"/>
        <v>11.3</v>
      </c>
      <c r="O245" s="118">
        <f t="shared" si="64"/>
        <v>7.3949999999999996</v>
      </c>
      <c r="P245" s="118">
        <f t="shared" si="64"/>
        <v>5.44</v>
      </c>
      <c r="Q245" s="149">
        <f t="shared" si="54"/>
        <v>0.10404759210308157</v>
      </c>
      <c r="R245" s="150">
        <f t="shared" si="55"/>
        <v>4.0271703432545891E-8</v>
      </c>
      <c r="S245" s="151">
        <f t="shared" si="56"/>
        <v>7.9573162433338826E-8</v>
      </c>
      <c r="T245" s="150">
        <f t="shared" si="57"/>
        <v>6.3318881796425253E-15</v>
      </c>
      <c r="U245" s="131">
        <v>298</v>
      </c>
      <c r="V245" s="118">
        <f t="shared" si="58"/>
        <v>284.3</v>
      </c>
      <c r="W245" s="152">
        <f t="shared" si="59"/>
        <v>0.81273680557686623</v>
      </c>
      <c r="X245" s="153">
        <f t="shared" si="60"/>
        <v>6.4973581319850213</v>
      </c>
      <c r="Y245" s="154">
        <f t="shared" si="50"/>
        <v>-1.3332343297702901E-7</v>
      </c>
      <c r="Z245" s="155">
        <f t="shared" si="51"/>
        <v>-1.3224295939224003E-7</v>
      </c>
      <c r="AA245" s="155">
        <f t="shared" si="52"/>
        <v>-1.3225171571617616E-7</v>
      </c>
      <c r="AB245" s="156">
        <f t="shared" si="53"/>
        <v>-1.3117985653013431E-7</v>
      </c>
      <c r="AC245" s="157">
        <f t="shared" si="62"/>
        <v>8.2256234816938334E-5</v>
      </c>
      <c r="AD245" s="132"/>
      <c r="AE245" s="158">
        <f t="shared" si="61"/>
        <v>0.82256234816938334</v>
      </c>
      <c r="AF245" s="158"/>
      <c r="AG245" s="159"/>
      <c r="AH245" s="133">
        <v>2390</v>
      </c>
    </row>
    <row r="246" spans="1:40" s="77" customFormat="1">
      <c r="A246" s="134"/>
      <c r="B246" s="134"/>
      <c r="C246" s="134"/>
      <c r="D246" s="134"/>
      <c r="E246" s="134"/>
      <c r="F246" s="136">
        <v>0.59446759259259263</v>
      </c>
      <c r="G246" s="137">
        <v>2400</v>
      </c>
      <c r="H246" s="138">
        <v>11.29</v>
      </c>
      <c r="I246" s="138">
        <v>7.31</v>
      </c>
      <c r="J246" s="138">
        <v>5.41</v>
      </c>
      <c r="K246" s="138">
        <v>11.29</v>
      </c>
      <c r="L246" s="138">
        <f t="shared" si="63"/>
        <v>7.4799999999999995</v>
      </c>
      <c r="M246" s="138">
        <v>5.41</v>
      </c>
      <c r="N246" s="139">
        <f t="shared" si="64"/>
        <v>11.29</v>
      </c>
      <c r="O246" s="139">
        <f t="shared" si="64"/>
        <v>7.3949999999999996</v>
      </c>
      <c r="P246" s="139">
        <f t="shared" si="64"/>
        <v>5.41</v>
      </c>
      <c r="Q246" s="140">
        <f t="shared" si="54"/>
        <v>0.10345712291329774</v>
      </c>
      <c r="R246" s="141">
        <f t="shared" si="55"/>
        <v>4.0271703432545891E-8</v>
      </c>
      <c r="S246" s="142">
        <f t="shared" si="56"/>
        <v>7.9507064602809002E-8</v>
      </c>
      <c r="T246" s="141">
        <f t="shared" si="57"/>
        <v>6.3213733217552445E-15</v>
      </c>
      <c r="U246" s="143">
        <v>298</v>
      </c>
      <c r="V246" s="139">
        <f t="shared" si="58"/>
        <v>284.29000000000002</v>
      </c>
      <c r="W246" s="144">
        <f t="shared" si="59"/>
        <v>0.81335865328933155</v>
      </c>
      <c r="X246" s="145">
        <f t="shared" si="60"/>
        <v>6.5066680851519765</v>
      </c>
      <c r="Y246" s="146">
        <f t="shared" si="50"/>
        <v>-1.3003253431741439E-7</v>
      </c>
      <c r="Z246" s="146">
        <f t="shared" si="51"/>
        <v>-1.289879478136259E-7</v>
      </c>
      <c r="AA246" s="146">
        <f t="shared" si="52"/>
        <v>-1.289963392594254E-7</v>
      </c>
      <c r="AB246" s="146">
        <f t="shared" si="53"/>
        <v>-1.2796000937993075E-7</v>
      </c>
      <c r="AC246" s="146">
        <f t="shared" si="62"/>
        <v>8.0933747084065014E-5</v>
      </c>
      <c r="AD246" s="146">
        <v>9.3800000000000003E-5</v>
      </c>
      <c r="AE246" s="146">
        <f t="shared" si="61"/>
        <v>0.80933747084065011</v>
      </c>
      <c r="AF246" s="146">
        <f>AD246*10000</f>
        <v>0.93800000000000006</v>
      </c>
      <c r="AG246" s="146">
        <f>(AE246-AF246)*(AE246-AF246)</f>
        <v>1.6554046409680577E-2</v>
      </c>
      <c r="AH246" s="137">
        <v>2400</v>
      </c>
      <c r="AI246" s="134"/>
      <c r="AJ246" s="134"/>
      <c r="AK246" s="134"/>
      <c r="AL246" s="134"/>
      <c r="AM246" s="134"/>
      <c r="AN246" s="134"/>
    </row>
    <row r="247" spans="1:40">
      <c r="F247" s="147">
        <v>0.59458333333333335</v>
      </c>
      <c r="G247" s="133">
        <v>2410</v>
      </c>
      <c r="H247" s="148">
        <v>11.29</v>
      </c>
      <c r="I247" s="148">
        <v>7.31</v>
      </c>
      <c r="J247" s="148">
        <v>5.34</v>
      </c>
      <c r="K247" s="148">
        <v>11.29</v>
      </c>
      <c r="L247" s="148">
        <f t="shared" si="63"/>
        <v>7.4799999999999995</v>
      </c>
      <c r="M247" s="148">
        <v>5.34</v>
      </c>
      <c r="N247" s="118">
        <f t="shared" si="64"/>
        <v>11.29</v>
      </c>
      <c r="O247" s="118">
        <f t="shared" si="64"/>
        <v>7.3949999999999996</v>
      </c>
      <c r="P247" s="118">
        <f t="shared" si="64"/>
        <v>5.34</v>
      </c>
      <c r="Q247" s="149">
        <f t="shared" si="54"/>
        <v>0.10211849100868947</v>
      </c>
      <c r="R247" s="150">
        <f t="shared" si="55"/>
        <v>4.0271703432545891E-8</v>
      </c>
      <c r="S247" s="151">
        <f t="shared" si="56"/>
        <v>7.9507064602809002E-8</v>
      </c>
      <c r="T247" s="150">
        <f t="shared" si="57"/>
        <v>6.3213733217552445E-15</v>
      </c>
      <c r="U247" s="131">
        <v>298</v>
      </c>
      <c r="V247" s="118">
        <f t="shared" si="58"/>
        <v>284.29000000000002</v>
      </c>
      <c r="W247" s="152">
        <f t="shared" si="59"/>
        <v>0.81335865328933155</v>
      </c>
      <c r="X247" s="153">
        <f t="shared" si="60"/>
        <v>6.5066680851519765</v>
      </c>
      <c r="Y247" s="154">
        <f t="shared" si="50"/>
        <v>-1.263043792974035E-7</v>
      </c>
      <c r="Z247" s="155">
        <f t="shared" si="51"/>
        <v>-1.2530287046378535E-7</v>
      </c>
      <c r="AA247" s="155">
        <f t="shared" si="52"/>
        <v>-1.2531081175568191E-7</v>
      </c>
      <c r="AB247" s="156">
        <f t="shared" si="53"/>
        <v>-1.2431711827574619E-7</v>
      </c>
      <c r="AC247" s="157">
        <f t="shared" si="62"/>
        <v>7.9643811887659271E-5</v>
      </c>
      <c r="AD247" s="132"/>
      <c r="AE247" s="158">
        <f t="shared" si="61"/>
        <v>0.79643811887659266</v>
      </c>
      <c r="AF247" s="158"/>
      <c r="AG247" s="159"/>
      <c r="AH247" s="133">
        <v>2410</v>
      </c>
    </row>
    <row r="248" spans="1:40">
      <c r="F248" s="147">
        <v>0.59469907407407407</v>
      </c>
      <c r="G248" s="133">
        <v>2420</v>
      </c>
      <c r="H248" s="148">
        <v>11.29</v>
      </c>
      <c r="I248" s="148">
        <v>7.31</v>
      </c>
      <c r="J248" s="148">
        <v>5.31</v>
      </c>
      <c r="K248" s="148">
        <v>11.29</v>
      </c>
      <c r="L248" s="148">
        <f t="shared" si="63"/>
        <v>7.4799999999999995</v>
      </c>
      <c r="M248" s="148">
        <v>5.31</v>
      </c>
      <c r="N248" s="118">
        <f t="shared" si="64"/>
        <v>11.29</v>
      </c>
      <c r="O248" s="118">
        <f t="shared" si="64"/>
        <v>7.3949999999999996</v>
      </c>
      <c r="P248" s="118">
        <f t="shared" si="64"/>
        <v>5.31</v>
      </c>
      <c r="Q248" s="149">
        <f t="shared" si="54"/>
        <v>0.10154479162100019</v>
      </c>
      <c r="R248" s="150">
        <f t="shared" si="55"/>
        <v>4.0271703432545891E-8</v>
      </c>
      <c r="S248" s="151">
        <f t="shared" si="56"/>
        <v>7.9507064602809002E-8</v>
      </c>
      <c r="T248" s="150">
        <f t="shared" si="57"/>
        <v>6.3213733217552445E-15</v>
      </c>
      <c r="U248" s="131">
        <v>298</v>
      </c>
      <c r="V248" s="118">
        <f t="shared" si="58"/>
        <v>284.29000000000002</v>
      </c>
      <c r="W248" s="152">
        <f t="shared" si="59"/>
        <v>0.81335865328933155</v>
      </c>
      <c r="X248" s="153">
        <f t="shared" si="60"/>
        <v>6.5066680851519765</v>
      </c>
      <c r="Y248" s="154">
        <f t="shared" si="50"/>
        <v>-1.2361874957347993E-7</v>
      </c>
      <c r="Z248" s="155">
        <f t="shared" si="51"/>
        <v>-1.2264404279640324E-7</v>
      </c>
      <c r="AA248" s="155">
        <f t="shared" si="52"/>
        <v>-1.2265172814595222E-7</v>
      </c>
      <c r="AB248" s="156">
        <f t="shared" si="53"/>
        <v>-1.2168458552382717E-7</v>
      </c>
      <c r="AC248" s="157">
        <f t="shared" si="62"/>
        <v>7.8390730450972467E-5</v>
      </c>
      <c r="AD248" s="132"/>
      <c r="AE248" s="158">
        <f t="shared" si="61"/>
        <v>0.78390730450972468</v>
      </c>
      <c r="AF248" s="158"/>
      <c r="AG248" s="159"/>
      <c r="AH248" s="133">
        <v>2420</v>
      </c>
    </row>
    <row r="249" spans="1:40">
      <c r="F249" s="147">
        <v>0.5948148148148148</v>
      </c>
      <c r="G249" s="133">
        <v>2430</v>
      </c>
      <c r="H249" s="148">
        <v>11.29</v>
      </c>
      <c r="I249" s="148">
        <v>7.31</v>
      </c>
      <c r="J249" s="148">
        <v>5.26</v>
      </c>
      <c r="K249" s="148">
        <v>11.29</v>
      </c>
      <c r="L249" s="148">
        <f t="shared" si="63"/>
        <v>7.4799999999999995</v>
      </c>
      <c r="M249" s="148">
        <v>5.26</v>
      </c>
      <c r="N249" s="118">
        <f t="shared" si="64"/>
        <v>11.29</v>
      </c>
      <c r="O249" s="118">
        <f t="shared" si="64"/>
        <v>7.3949999999999996</v>
      </c>
      <c r="P249" s="118">
        <f t="shared" si="64"/>
        <v>5.26</v>
      </c>
      <c r="Q249" s="149">
        <f t="shared" si="54"/>
        <v>0.10058862597485141</v>
      </c>
      <c r="R249" s="150">
        <f t="shared" si="55"/>
        <v>4.0271703432545891E-8</v>
      </c>
      <c r="S249" s="151">
        <f t="shared" si="56"/>
        <v>7.9507064602809002E-8</v>
      </c>
      <c r="T249" s="150">
        <f t="shared" si="57"/>
        <v>6.3213733217552445E-15</v>
      </c>
      <c r="U249" s="131">
        <v>298</v>
      </c>
      <c r="V249" s="118">
        <f t="shared" si="58"/>
        <v>284.29000000000002</v>
      </c>
      <c r="W249" s="152">
        <f t="shared" si="59"/>
        <v>0.81335865328933155</v>
      </c>
      <c r="X249" s="153">
        <f t="shared" si="60"/>
        <v>6.5066680851519765</v>
      </c>
      <c r="Y249" s="154">
        <f t="shared" si="50"/>
        <v>-1.2053881996710566E-7</v>
      </c>
      <c r="Z249" s="155">
        <f t="shared" si="51"/>
        <v>-1.1959734712234202E-7</v>
      </c>
      <c r="AA249" s="155">
        <f t="shared" si="52"/>
        <v>-1.1960470053029531E-7</v>
      </c>
      <c r="AB249" s="156">
        <f t="shared" si="53"/>
        <v>-1.1867046622536357E-7</v>
      </c>
      <c r="AC249" s="157">
        <f t="shared" si="62"/>
        <v>7.7164238989335776E-5</v>
      </c>
      <c r="AD249" s="132"/>
      <c r="AE249" s="158">
        <f t="shared" si="61"/>
        <v>0.77164238989335776</v>
      </c>
      <c r="AF249" s="158"/>
      <c r="AG249" s="159"/>
      <c r="AH249" s="133">
        <v>2430</v>
      </c>
    </row>
    <row r="250" spans="1:40">
      <c r="F250" s="147">
        <v>0.59493055555555552</v>
      </c>
      <c r="G250" s="133">
        <v>2440</v>
      </c>
      <c r="H250" s="148">
        <v>11.29</v>
      </c>
      <c r="I250" s="148">
        <v>7.31</v>
      </c>
      <c r="J250" s="148">
        <v>5.23</v>
      </c>
      <c r="K250" s="148">
        <v>11.29</v>
      </c>
      <c r="L250" s="148">
        <f t="shared" si="63"/>
        <v>7.4799999999999995</v>
      </c>
      <c r="M250" s="148">
        <v>5.23</v>
      </c>
      <c r="N250" s="118">
        <f t="shared" si="64"/>
        <v>11.29</v>
      </c>
      <c r="O250" s="118">
        <f t="shared" si="64"/>
        <v>7.3949999999999996</v>
      </c>
      <c r="P250" s="118">
        <f t="shared" si="64"/>
        <v>5.23</v>
      </c>
      <c r="Q250" s="149">
        <f t="shared" si="54"/>
        <v>0.10001492658716214</v>
      </c>
      <c r="R250" s="150">
        <f t="shared" si="55"/>
        <v>4.0271703432545891E-8</v>
      </c>
      <c r="S250" s="151">
        <f t="shared" si="56"/>
        <v>7.9507064602809002E-8</v>
      </c>
      <c r="T250" s="150">
        <f t="shared" si="57"/>
        <v>6.3213733217552445E-15</v>
      </c>
      <c r="U250" s="131">
        <v>298</v>
      </c>
      <c r="V250" s="118">
        <f t="shared" si="58"/>
        <v>284.29000000000002</v>
      </c>
      <c r="W250" s="152">
        <f t="shared" si="59"/>
        <v>0.81335865328933155</v>
      </c>
      <c r="X250" s="153">
        <f t="shared" si="60"/>
        <v>6.5066680851519765</v>
      </c>
      <c r="Y250" s="154">
        <f t="shared" si="50"/>
        <v>-1.1799367683957474E-7</v>
      </c>
      <c r="Z250" s="155">
        <f t="shared" si="51"/>
        <v>-1.1707733916697187E-7</v>
      </c>
      <c r="AA250" s="155">
        <f t="shared" si="52"/>
        <v>-1.1708445543584935E-7</v>
      </c>
      <c r="AB250" s="156">
        <f t="shared" si="53"/>
        <v>-1.1617512350238308E-7</v>
      </c>
      <c r="AC250" s="157">
        <f t="shared" si="62"/>
        <v>7.5968216686839548E-5</v>
      </c>
      <c r="AD250" s="132"/>
      <c r="AE250" s="158">
        <f t="shared" si="61"/>
        <v>0.75968216686839551</v>
      </c>
      <c r="AF250" s="158"/>
      <c r="AG250" s="159"/>
      <c r="AH250" s="133">
        <v>2440</v>
      </c>
    </row>
    <row r="251" spans="1:40">
      <c r="F251" s="147">
        <v>0.59504629629629624</v>
      </c>
      <c r="G251" s="133">
        <v>2450</v>
      </c>
      <c r="H251" s="148">
        <v>11.29</v>
      </c>
      <c r="I251" s="148">
        <v>7.31</v>
      </c>
      <c r="J251" s="148">
        <v>5.23</v>
      </c>
      <c r="K251" s="148">
        <v>11.29</v>
      </c>
      <c r="L251" s="148">
        <f>I251+0.16</f>
        <v>7.47</v>
      </c>
      <c r="M251" s="148">
        <v>5.23</v>
      </c>
      <c r="N251" s="118">
        <f t="shared" si="64"/>
        <v>11.29</v>
      </c>
      <c r="O251" s="118">
        <f t="shared" si="64"/>
        <v>7.39</v>
      </c>
      <c r="P251" s="118">
        <f t="shared" si="64"/>
        <v>5.23</v>
      </c>
      <c r="Q251" s="149">
        <f t="shared" si="54"/>
        <v>0.10001492658716214</v>
      </c>
      <c r="R251" s="150">
        <f t="shared" si="55"/>
        <v>4.0738027780411254E-8</v>
      </c>
      <c r="S251" s="151">
        <f t="shared" si="56"/>
        <v>7.8596954760195994E-8</v>
      </c>
      <c r="T251" s="150">
        <f t="shared" si="57"/>
        <v>6.177481297576296E-15</v>
      </c>
      <c r="U251" s="131">
        <v>298</v>
      </c>
      <c r="V251" s="118">
        <f t="shared" si="58"/>
        <v>284.29000000000002</v>
      </c>
      <c r="W251" s="152">
        <f t="shared" si="59"/>
        <v>0.81335865328933155</v>
      </c>
      <c r="X251" s="153">
        <f t="shared" si="60"/>
        <v>6.5066680851519765</v>
      </c>
      <c r="Y251" s="154">
        <f t="shared" si="50"/>
        <v>-1.1353069111987046E-7</v>
      </c>
      <c r="Z251" s="155">
        <f t="shared" si="51"/>
        <v>-1.1266908239356688E-7</v>
      </c>
      <c r="AA251" s="155">
        <f t="shared" si="52"/>
        <v>-1.1267562132669518E-7</v>
      </c>
      <c r="AB251" s="156">
        <f t="shared" si="53"/>
        <v>-1.1182045228279236E-7</v>
      </c>
      <c r="AC251" s="157">
        <f t="shared" si="62"/>
        <v>7.4797396037593557E-5</v>
      </c>
      <c r="AD251" s="132"/>
      <c r="AE251" s="158">
        <f t="shared" si="61"/>
        <v>0.74797396037593555</v>
      </c>
      <c r="AF251" s="158"/>
      <c r="AG251" s="159"/>
      <c r="AH251" s="133">
        <v>2450</v>
      </c>
    </row>
    <row r="252" spans="1:40">
      <c r="C252" s="117">
        <f>60*44</f>
        <v>2640</v>
      </c>
      <c r="F252" s="147">
        <v>0.59516203703703707</v>
      </c>
      <c r="G252" s="133">
        <v>2460</v>
      </c>
      <c r="H252" s="148">
        <v>11.29</v>
      </c>
      <c r="I252" s="148">
        <v>7.31</v>
      </c>
      <c r="J252" s="148">
        <v>5.16</v>
      </c>
      <c r="K252" s="148">
        <v>11.29</v>
      </c>
      <c r="L252" s="148">
        <v>7.47</v>
      </c>
      <c r="M252" s="148">
        <v>5.16</v>
      </c>
      <c r="N252" s="118">
        <f t="shared" si="64"/>
        <v>11.29</v>
      </c>
      <c r="O252" s="118">
        <f t="shared" si="64"/>
        <v>7.39</v>
      </c>
      <c r="P252" s="118">
        <f t="shared" si="64"/>
        <v>5.16</v>
      </c>
      <c r="Q252" s="149">
        <f t="shared" si="54"/>
        <v>9.8676294682553858E-2</v>
      </c>
      <c r="R252" s="150">
        <f t="shared" si="55"/>
        <v>4.0738027780411254E-8</v>
      </c>
      <c r="S252" s="151">
        <f t="shared" si="56"/>
        <v>7.8596954760195994E-8</v>
      </c>
      <c r="T252" s="150">
        <f t="shared" si="57"/>
        <v>6.177481297576296E-15</v>
      </c>
      <c r="U252" s="131">
        <v>298</v>
      </c>
      <c r="V252" s="118">
        <f t="shared" si="58"/>
        <v>284.29000000000002</v>
      </c>
      <c r="W252" s="152">
        <f t="shared" si="59"/>
        <v>0.81335865328933155</v>
      </c>
      <c r="X252" s="153">
        <f t="shared" si="60"/>
        <v>6.5066680851519765</v>
      </c>
      <c r="Y252" s="154">
        <f t="shared" si="50"/>
        <v>-1.1032384431855147E-7</v>
      </c>
      <c r="Z252" s="155">
        <f t="shared" si="51"/>
        <v>-1.0949777934708775E-7</v>
      </c>
      <c r="AA252" s="155">
        <f t="shared" si="52"/>
        <v>-1.095039646222773E-7</v>
      </c>
      <c r="AB252" s="156">
        <f t="shared" si="53"/>
        <v>-1.0868399229980425E-7</v>
      </c>
      <c r="AC252" s="157">
        <f t="shared" si="62"/>
        <v>7.3670661786188246E-5</v>
      </c>
      <c r="AD252" s="132"/>
      <c r="AE252" s="158">
        <f t="shared" si="61"/>
        <v>0.73670661786188241</v>
      </c>
      <c r="AF252" s="158"/>
      <c r="AG252" s="159"/>
      <c r="AH252" s="133">
        <v>2460</v>
      </c>
    </row>
    <row r="253" spans="1:40">
      <c r="F253" s="147">
        <v>0.59527777777777779</v>
      </c>
      <c r="G253" s="133">
        <v>2470</v>
      </c>
      <c r="H253" s="148">
        <v>11.29</v>
      </c>
      <c r="I253" s="148">
        <v>7.31</v>
      </c>
      <c r="J253" s="148">
        <v>5.12</v>
      </c>
      <c r="K253" s="148">
        <v>11.29</v>
      </c>
      <c r="L253" s="148">
        <f t="shared" si="63"/>
        <v>7.4799999999999995</v>
      </c>
      <c r="M253" s="148">
        <v>5.12</v>
      </c>
      <c r="N253" s="118">
        <f t="shared" si="64"/>
        <v>11.29</v>
      </c>
      <c r="O253" s="118">
        <f t="shared" si="64"/>
        <v>7.3949999999999996</v>
      </c>
      <c r="P253" s="118">
        <f t="shared" si="64"/>
        <v>5.12</v>
      </c>
      <c r="Q253" s="149">
        <f t="shared" si="54"/>
        <v>9.7911362165634841E-2</v>
      </c>
      <c r="R253" s="150">
        <f t="shared" si="55"/>
        <v>4.0271703432545891E-8</v>
      </c>
      <c r="S253" s="151">
        <f t="shared" si="56"/>
        <v>7.9507064602809002E-8</v>
      </c>
      <c r="T253" s="150">
        <f t="shared" si="57"/>
        <v>6.3213733217552445E-15</v>
      </c>
      <c r="U253" s="131">
        <v>298</v>
      </c>
      <c r="V253" s="118">
        <f t="shared" si="58"/>
        <v>284.29000000000002</v>
      </c>
      <c r="W253" s="152">
        <f t="shared" si="59"/>
        <v>0.81335865328933155</v>
      </c>
      <c r="X253" s="153">
        <f t="shared" si="60"/>
        <v>6.5066680851519765</v>
      </c>
      <c r="Y253" s="154">
        <f t="shared" si="50"/>
        <v>-1.1035346309421051E-7</v>
      </c>
      <c r="Z253" s="155">
        <f t="shared" si="51"/>
        <v>-1.0951448418005445E-7</v>
      </c>
      <c r="AA253" s="155">
        <f t="shared" si="52"/>
        <v>-1.0952086264429707E-7</v>
      </c>
      <c r="AB253" s="156">
        <f t="shared" si="53"/>
        <v>-1.0868816520790305E-7</v>
      </c>
      <c r="AC253" s="157">
        <f t="shared" si="62"/>
        <v>7.2575642911926444E-5</v>
      </c>
      <c r="AD253" s="132"/>
      <c r="AE253" s="158">
        <f t="shared" si="61"/>
        <v>0.72575642911926441</v>
      </c>
      <c r="AF253" s="158"/>
      <c r="AG253" s="159"/>
      <c r="AH253" s="133">
        <v>2470</v>
      </c>
    </row>
    <row r="254" spans="1:40">
      <c r="F254" s="147">
        <v>0.59539351851851852</v>
      </c>
      <c r="G254" s="133">
        <v>2480</v>
      </c>
      <c r="H254" s="148">
        <v>11.26</v>
      </c>
      <c r="I254" s="148">
        <v>7.31</v>
      </c>
      <c r="J254" s="148">
        <v>5.42</v>
      </c>
      <c r="K254" s="148">
        <v>11.26</v>
      </c>
      <c r="L254" s="148">
        <f t="shared" si="63"/>
        <v>7.4799999999999995</v>
      </c>
      <c r="M254" s="148">
        <v>5.42</v>
      </c>
      <c r="N254" s="118">
        <f t="shared" si="64"/>
        <v>11.26</v>
      </c>
      <c r="O254" s="118">
        <f t="shared" si="64"/>
        <v>7.3949999999999996</v>
      </c>
      <c r="P254" s="118">
        <f t="shared" si="64"/>
        <v>5.42</v>
      </c>
      <c r="Q254" s="149">
        <f t="shared" si="54"/>
        <v>0.10359826389677664</v>
      </c>
      <c r="R254" s="150">
        <f t="shared" si="55"/>
        <v>4.0271703432545891E-8</v>
      </c>
      <c r="S254" s="151">
        <f t="shared" si="56"/>
        <v>7.9309100355717989E-8</v>
      </c>
      <c r="T254" s="150">
        <f t="shared" si="57"/>
        <v>6.2899333992333473E-15</v>
      </c>
      <c r="U254" s="131">
        <v>298</v>
      </c>
      <c r="V254" s="118">
        <f t="shared" si="58"/>
        <v>284.26</v>
      </c>
      <c r="W254" s="152">
        <f t="shared" si="59"/>
        <v>0.81522445893895279</v>
      </c>
      <c r="X254" s="153">
        <f t="shared" si="60"/>
        <v>6.5346820115051232</v>
      </c>
      <c r="Y254" s="154">
        <f t="shared" si="50"/>
        <v>-1.1393852016641951E-7</v>
      </c>
      <c r="Z254" s="155">
        <f t="shared" si="51"/>
        <v>-1.1303044073064878E-7</v>
      </c>
      <c r="AA254" s="155">
        <f t="shared" si="52"/>
        <v>-1.1303767803951031E-7</v>
      </c>
      <c r="AB254" s="156">
        <f t="shared" si="53"/>
        <v>-1.1213672055124065E-7</v>
      </c>
      <c r="AC254" s="157">
        <f t="shared" si="62"/>
        <v>7.1480455708675087E-5</v>
      </c>
      <c r="AD254" s="132"/>
      <c r="AE254" s="158">
        <f t="shared" si="61"/>
        <v>0.71480455708675084</v>
      </c>
      <c r="AF254" s="158"/>
      <c r="AG254" s="159"/>
      <c r="AH254" s="133">
        <v>2480</v>
      </c>
    </row>
    <row r="255" spans="1:40">
      <c r="F255" s="147">
        <v>0.59550925925925924</v>
      </c>
      <c r="G255" s="133">
        <v>2490</v>
      </c>
      <c r="H255" s="148">
        <v>11.25</v>
      </c>
      <c r="I255" s="148">
        <v>7.32</v>
      </c>
      <c r="J255" s="148">
        <v>5.44</v>
      </c>
      <c r="K255" s="148">
        <v>11.25</v>
      </c>
      <c r="L255" s="148">
        <f t="shared" si="63"/>
        <v>7.49</v>
      </c>
      <c r="M255" s="148">
        <v>5.44</v>
      </c>
      <c r="N255" s="118">
        <f t="shared" si="64"/>
        <v>11.25</v>
      </c>
      <c r="O255" s="118">
        <f t="shared" si="64"/>
        <v>7.4050000000000002</v>
      </c>
      <c r="P255" s="118">
        <f t="shared" si="64"/>
        <v>5.44</v>
      </c>
      <c r="Q255" s="149">
        <f t="shared" si="54"/>
        <v>0.10396379711501688</v>
      </c>
      <c r="R255" s="150">
        <f t="shared" si="55"/>
        <v>3.935500754557759E-8</v>
      </c>
      <c r="S255" s="151">
        <f t="shared" si="56"/>
        <v>8.1089033624935991E-8</v>
      </c>
      <c r="T255" s="150">
        <f t="shared" si="57"/>
        <v>6.5754313742259998E-15</v>
      </c>
      <c r="U255" s="131">
        <v>298</v>
      </c>
      <c r="V255" s="118">
        <f t="shared" si="58"/>
        <v>284.25</v>
      </c>
      <c r="W255" s="152">
        <f t="shared" si="59"/>
        <v>0.81584648167496121</v>
      </c>
      <c r="X255" s="153">
        <f t="shared" si="60"/>
        <v>6.5440480827137266</v>
      </c>
      <c r="Y255" s="154">
        <f t="shared" si="50"/>
        <v>-1.1747185761136042E-7</v>
      </c>
      <c r="Z255" s="155">
        <f t="shared" si="51"/>
        <v>-1.1649107459227779E-7</v>
      </c>
      <c r="AA255" s="155">
        <f t="shared" si="52"/>
        <v>-1.1649926323720162E-7</v>
      </c>
      <c r="AB255" s="156">
        <f t="shared" si="53"/>
        <v>-1.1552653212758881E-7</v>
      </c>
      <c r="AC255" s="157">
        <f t="shared" si="62"/>
        <v>7.0350103244911795E-5</v>
      </c>
      <c r="AD255" s="132"/>
      <c r="AE255" s="158">
        <f t="shared" si="61"/>
        <v>0.70350103244911799</v>
      </c>
      <c r="AF255" s="158"/>
      <c r="AG255" s="159"/>
      <c r="AH255" s="133">
        <v>2490</v>
      </c>
    </row>
    <row r="256" spans="1:40">
      <c r="F256" s="147">
        <v>0.59562499999999996</v>
      </c>
      <c r="G256" s="133">
        <v>2500</v>
      </c>
      <c r="H256" s="148">
        <v>11.25</v>
      </c>
      <c r="I256" s="148">
        <v>7.32</v>
      </c>
      <c r="J256" s="148">
        <v>5.37</v>
      </c>
      <c r="K256" s="148">
        <v>11.25</v>
      </c>
      <c r="L256" s="148">
        <f t="shared" si="63"/>
        <v>7.49</v>
      </c>
      <c r="M256" s="148">
        <v>5.37</v>
      </c>
      <c r="N256" s="118">
        <f t="shared" si="64"/>
        <v>11.25</v>
      </c>
      <c r="O256" s="118">
        <f t="shared" si="64"/>
        <v>7.4050000000000002</v>
      </c>
      <c r="P256" s="118">
        <f t="shared" si="64"/>
        <v>5.37</v>
      </c>
      <c r="Q256" s="149">
        <f t="shared" si="54"/>
        <v>0.10262602766684568</v>
      </c>
      <c r="R256" s="150">
        <f t="shared" si="55"/>
        <v>3.935500754557759E-8</v>
      </c>
      <c r="S256" s="151">
        <f t="shared" si="56"/>
        <v>8.1089033624935991E-8</v>
      </c>
      <c r="T256" s="150">
        <f t="shared" si="57"/>
        <v>6.5754313742259998E-15</v>
      </c>
      <c r="U256" s="131">
        <v>298</v>
      </c>
      <c r="V256" s="118">
        <f t="shared" si="58"/>
        <v>284.25</v>
      </c>
      <c r="W256" s="152">
        <f t="shared" si="59"/>
        <v>0.81584648167496121</v>
      </c>
      <c r="X256" s="153">
        <f t="shared" si="60"/>
        <v>6.5440480827137266</v>
      </c>
      <c r="Y256" s="154">
        <f t="shared" si="50"/>
        <v>-1.1404002285388016E-7</v>
      </c>
      <c r="Z256" s="155">
        <f t="shared" si="51"/>
        <v>-1.1310014420631827E-7</v>
      </c>
      <c r="AA256" s="155">
        <f t="shared" si="52"/>
        <v>-1.1310789036288711E-7</v>
      </c>
      <c r="AB256" s="156">
        <f t="shared" si="53"/>
        <v>-1.1217563018957734E-7</v>
      </c>
      <c r="AC256" s="157">
        <f t="shared" si="62"/>
        <v>6.9185138135915286E-5</v>
      </c>
      <c r="AD256" s="132"/>
      <c r="AE256" s="158">
        <f t="shared" si="61"/>
        <v>0.69185138135915292</v>
      </c>
      <c r="AF256" s="158"/>
      <c r="AG256" s="159"/>
      <c r="AH256" s="133">
        <v>2500</v>
      </c>
    </row>
    <row r="257" spans="1:40">
      <c r="F257" s="147">
        <v>0.59574074074074068</v>
      </c>
      <c r="G257" s="133">
        <v>2510</v>
      </c>
      <c r="H257" s="148">
        <v>11.25</v>
      </c>
      <c r="I257" s="148">
        <v>7.31</v>
      </c>
      <c r="J257" s="148">
        <v>5.33</v>
      </c>
      <c r="K257" s="148">
        <v>11.25</v>
      </c>
      <c r="L257" s="148">
        <f t="shared" si="63"/>
        <v>7.4799999999999995</v>
      </c>
      <c r="M257" s="148">
        <v>5.33</v>
      </c>
      <c r="N257" s="118">
        <f t="shared" si="64"/>
        <v>11.25</v>
      </c>
      <c r="O257" s="118">
        <f t="shared" si="64"/>
        <v>7.3949999999999996</v>
      </c>
      <c r="P257" s="118">
        <f t="shared" si="64"/>
        <v>5.33</v>
      </c>
      <c r="Q257" s="149">
        <f t="shared" si="54"/>
        <v>0.10186158798217644</v>
      </c>
      <c r="R257" s="150">
        <f t="shared" si="55"/>
        <v>4.0271703432545891E-8</v>
      </c>
      <c r="S257" s="151">
        <f t="shared" si="56"/>
        <v>7.9243221869624452E-8</v>
      </c>
      <c r="T257" s="150">
        <f t="shared" si="57"/>
        <v>6.279488212278527E-15</v>
      </c>
      <c r="U257" s="131">
        <v>298</v>
      </c>
      <c r="V257" s="118">
        <f t="shared" si="58"/>
        <v>284.25</v>
      </c>
      <c r="W257" s="152">
        <f t="shared" si="59"/>
        <v>0.81584648167496121</v>
      </c>
      <c r="X257" s="153">
        <f t="shared" si="60"/>
        <v>6.5440480827137266</v>
      </c>
      <c r="Y257" s="154">
        <f t="shared" si="50"/>
        <v>-1.0632897013874029E-7</v>
      </c>
      <c r="Z257" s="155">
        <f t="shared" si="51"/>
        <v>-1.0549831832359659E-7</v>
      </c>
      <c r="AA257" s="155">
        <f t="shared" si="52"/>
        <v>-1.0550480745291948E-7</v>
      </c>
      <c r="AB257" s="156">
        <f t="shared" si="53"/>
        <v>-1.0468054337973374E-7</v>
      </c>
      <c r="AC257" s="157">
        <f t="shared" si="62"/>
        <v>6.805408526561218E-5</v>
      </c>
      <c r="AD257" s="132"/>
      <c r="AE257" s="158">
        <f t="shared" si="61"/>
        <v>0.68054085265612185</v>
      </c>
      <c r="AF257" s="158"/>
      <c r="AG257" s="159"/>
      <c r="AH257" s="133">
        <v>2510</v>
      </c>
    </row>
    <row r="258" spans="1:40" s="77" customFormat="1">
      <c r="A258" s="134"/>
      <c r="B258" s="134"/>
      <c r="C258" s="134"/>
      <c r="D258" s="134"/>
      <c r="E258" s="134"/>
      <c r="F258" s="136">
        <v>0.59585648148148151</v>
      </c>
      <c r="G258" s="137">
        <v>2520</v>
      </c>
      <c r="H258" s="138">
        <v>11.24</v>
      </c>
      <c r="I258" s="138">
        <v>7.31</v>
      </c>
      <c r="J258" s="138">
        <v>5.28</v>
      </c>
      <c r="K258" s="138">
        <v>11.24</v>
      </c>
      <c r="L258" s="138">
        <f t="shared" si="63"/>
        <v>7.4799999999999995</v>
      </c>
      <c r="M258" s="138">
        <v>5.28</v>
      </c>
      <c r="N258" s="139">
        <f t="shared" si="64"/>
        <v>11.24</v>
      </c>
      <c r="O258" s="139">
        <f t="shared" si="64"/>
        <v>7.3949999999999996</v>
      </c>
      <c r="P258" s="139">
        <f t="shared" si="64"/>
        <v>5.28</v>
      </c>
      <c r="Q258" s="140">
        <f t="shared" si="54"/>
        <v>0.10088978800780933</v>
      </c>
      <c r="R258" s="141">
        <f t="shared" si="55"/>
        <v>4.0271703432545891E-8</v>
      </c>
      <c r="S258" s="142">
        <f t="shared" si="56"/>
        <v>7.9177398105812596E-8</v>
      </c>
      <c r="T258" s="141">
        <f t="shared" si="57"/>
        <v>6.2690603708063358E-15</v>
      </c>
      <c r="U258" s="143">
        <v>298</v>
      </c>
      <c r="V258" s="139">
        <f t="shared" si="58"/>
        <v>284.24</v>
      </c>
      <c r="W258" s="144">
        <f t="shared" si="59"/>
        <v>0.81646854817839998</v>
      </c>
      <c r="X258" s="145">
        <f t="shared" si="60"/>
        <v>6.5534282386282028</v>
      </c>
      <c r="Y258" s="146">
        <f t="shared" si="50"/>
        <v>-1.0336154987434268E-7</v>
      </c>
      <c r="Z258" s="146">
        <f t="shared" si="51"/>
        <v>-1.0256425434859939E-7</v>
      </c>
      <c r="AA258" s="146">
        <f t="shared" si="52"/>
        <v>-1.0257040441268166E-7</v>
      </c>
      <c r="AB258" s="146">
        <f t="shared" si="53"/>
        <v>-1.0177916407205292E-7</v>
      </c>
      <c r="AC258" s="146">
        <f t="shared" si="62"/>
        <v>6.6999058990493005E-5</v>
      </c>
      <c r="AD258" s="134"/>
      <c r="AE258" s="146">
        <f t="shared" si="61"/>
        <v>0.6699905899049301</v>
      </c>
      <c r="AF258" s="146"/>
      <c r="AG258" s="146"/>
      <c r="AH258" s="137">
        <v>2520</v>
      </c>
      <c r="AI258" s="134"/>
      <c r="AJ258" s="134"/>
      <c r="AK258" s="134"/>
      <c r="AL258" s="134"/>
      <c r="AM258" s="134"/>
      <c r="AN258" s="134"/>
    </row>
    <row r="259" spans="1:40">
      <c r="F259" s="147">
        <v>0.59597222222222224</v>
      </c>
      <c r="G259" s="133">
        <v>2530</v>
      </c>
      <c r="H259" s="148">
        <v>11.25</v>
      </c>
      <c r="I259" s="148">
        <v>7.31</v>
      </c>
      <c r="J259" s="148">
        <v>5.25</v>
      </c>
      <c r="K259" s="148">
        <v>11.25</v>
      </c>
      <c r="L259" s="148">
        <f t="shared" si="63"/>
        <v>7.4799999999999995</v>
      </c>
      <c r="M259" s="148">
        <v>5.25</v>
      </c>
      <c r="N259" s="118">
        <f t="shared" si="64"/>
        <v>11.25</v>
      </c>
      <c r="O259" s="118">
        <f t="shared" si="64"/>
        <v>7.3949999999999996</v>
      </c>
      <c r="P259" s="118">
        <f t="shared" si="64"/>
        <v>5.25</v>
      </c>
      <c r="Q259" s="149">
        <f t="shared" si="54"/>
        <v>0.10033270861283798</v>
      </c>
      <c r="R259" s="150">
        <f t="shared" si="55"/>
        <v>4.0271703432545891E-8</v>
      </c>
      <c r="S259" s="151">
        <f t="shared" si="56"/>
        <v>7.9243221869624452E-8</v>
      </c>
      <c r="T259" s="150">
        <f t="shared" si="57"/>
        <v>6.279488212278527E-15</v>
      </c>
      <c r="U259" s="131">
        <v>298</v>
      </c>
      <c r="V259" s="118">
        <f t="shared" si="58"/>
        <v>284.25</v>
      </c>
      <c r="W259" s="152">
        <f t="shared" si="59"/>
        <v>0.81584648167496121</v>
      </c>
      <c r="X259" s="153">
        <f t="shared" si="60"/>
        <v>6.5440480827137266</v>
      </c>
      <c r="Y259" s="154">
        <f t="shared" si="50"/>
        <v>-1.0153089319692339E-7</v>
      </c>
      <c r="Z259" s="155">
        <f t="shared" si="51"/>
        <v>-1.0074962937808151E-7</v>
      </c>
      <c r="AA259" s="155">
        <f t="shared" si="52"/>
        <v>-1.0075564107693899E-7</v>
      </c>
      <c r="AB259" s="156">
        <f t="shared" si="53"/>
        <v>-9.9980296438851834E-8</v>
      </c>
      <c r="AC259" s="157">
        <f t="shared" si="62"/>
        <v>6.597337560471141E-5</v>
      </c>
      <c r="AD259" s="132"/>
      <c r="AE259" s="158">
        <f t="shared" si="61"/>
        <v>0.65973375604711415</v>
      </c>
      <c r="AF259" s="158"/>
      <c r="AG259" s="159"/>
      <c r="AH259" s="133">
        <v>2530</v>
      </c>
    </row>
    <row r="260" spans="1:40">
      <c r="F260" s="147">
        <v>0.59608796296296296</v>
      </c>
      <c r="G260" s="133">
        <v>2540</v>
      </c>
      <c r="H260" s="148">
        <v>11.24</v>
      </c>
      <c r="I260" s="148">
        <v>7.31</v>
      </c>
      <c r="J260" s="148">
        <v>5.24</v>
      </c>
      <c r="K260" s="148">
        <v>11.24</v>
      </c>
      <c r="L260" s="148">
        <f t="shared" si="63"/>
        <v>7.4799999999999995</v>
      </c>
      <c r="M260" s="148">
        <v>5.24</v>
      </c>
      <c r="N260" s="118">
        <f t="shared" si="64"/>
        <v>11.24</v>
      </c>
      <c r="O260" s="118">
        <f t="shared" si="64"/>
        <v>7.3949999999999996</v>
      </c>
      <c r="P260" s="118">
        <f t="shared" si="64"/>
        <v>5.24</v>
      </c>
      <c r="Q260" s="149">
        <f t="shared" si="54"/>
        <v>0.1001254714319926</v>
      </c>
      <c r="R260" s="150">
        <f t="shared" si="55"/>
        <v>4.0271703432545891E-8</v>
      </c>
      <c r="S260" s="151">
        <f t="shared" si="56"/>
        <v>7.9177398105812596E-8</v>
      </c>
      <c r="T260" s="150">
        <f t="shared" si="57"/>
        <v>6.2690603708063358E-15</v>
      </c>
      <c r="U260" s="131">
        <v>298</v>
      </c>
      <c r="V260" s="118">
        <f t="shared" si="58"/>
        <v>284.24</v>
      </c>
      <c r="W260" s="152">
        <f t="shared" si="59"/>
        <v>0.81646854817839998</v>
      </c>
      <c r="X260" s="153">
        <f t="shared" si="60"/>
        <v>6.5534282386282028</v>
      </c>
      <c r="Y260" s="154">
        <f t="shared" si="50"/>
        <v>-9.9465559138539306E-8</v>
      </c>
      <c r="Z260" s="155">
        <f t="shared" si="51"/>
        <v>-9.8704128396777704E-8</v>
      </c>
      <c r="AA260" s="155">
        <f t="shared" si="52"/>
        <v>-9.8709957316652287E-8</v>
      </c>
      <c r="AB260" s="156">
        <f t="shared" si="53"/>
        <v>-9.7954266251436784E-8</v>
      </c>
      <c r="AC260" s="157">
        <f t="shared" si="62"/>
        <v>6.4965839387135047E-5</v>
      </c>
      <c r="AD260" s="132"/>
      <c r="AE260" s="158">
        <f t="shared" si="61"/>
        <v>0.64965839387135049</v>
      </c>
      <c r="AF260" s="158"/>
      <c r="AG260" s="159"/>
      <c r="AH260" s="133">
        <v>2540</v>
      </c>
    </row>
    <row r="261" spans="1:40">
      <c r="F261" s="147">
        <v>0.59620370370370368</v>
      </c>
      <c r="G261" s="133">
        <v>2550</v>
      </c>
      <c r="H261" s="148">
        <v>11.24</v>
      </c>
      <c r="I261" s="148">
        <v>7.31</v>
      </c>
      <c r="J261" s="148">
        <v>5.2</v>
      </c>
      <c r="K261" s="148">
        <v>11.24</v>
      </c>
      <c r="L261" s="148">
        <f t="shared" si="63"/>
        <v>7.4799999999999995</v>
      </c>
      <c r="M261" s="148">
        <v>5.2</v>
      </c>
      <c r="N261" s="118">
        <f t="shared" si="64"/>
        <v>11.24</v>
      </c>
      <c r="O261" s="118">
        <f t="shared" si="64"/>
        <v>7.3949999999999996</v>
      </c>
      <c r="P261" s="118">
        <f t="shared" si="64"/>
        <v>5.2</v>
      </c>
      <c r="Q261" s="149">
        <f t="shared" si="54"/>
        <v>9.936115485617586E-2</v>
      </c>
      <c r="R261" s="150">
        <f t="shared" si="55"/>
        <v>4.0271703432545891E-8</v>
      </c>
      <c r="S261" s="151">
        <f t="shared" si="56"/>
        <v>7.9177398105812596E-8</v>
      </c>
      <c r="T261" s="150">
        <f t="shared" si="57"/>
        <v>6.2690603708063358E-15</v>
      </c>
      <c r="U261" s="131">
        <v>298</v>
      </c>
      <c r="V261" s="118">
        <f t="shared" si="58"/>
        <v>284.24</v>
      </c>
      <c r="W261" s="152">
        <f t="shared" si="59"/>
        <v>0.81646854817839998</v>
      </c>
      <c r="X261" s="153">
        <f t="shared" si="60"/>
        <v>6.5534282386282028</v>
      </c>
      <c r="Y261" s="154">
        <f t="shared" si="50"/>
        <v>-9.7206553507649104E-8</v>
      </c>
      <c r="Z261" s="155">
        <f t="shared" si="51"/>
        <v>-9.6468096390430299E-8</v>
      </c>
      <c r="AA261" s="155">
        <f t="shared" si="52"/>
        <v>-9.6473706289087262E-8</v>
      </c>
      <c r="AB261" s="156">
        <f t="shared" si="53"/>
        <v>-9.5740773836157144E-8</v>
      </c>
      <c r="AC261" s="157">
        <f t="shared" si="62"/>
        <v>6.3978759392440318E-5</v>
      </c>
      <c r="AD261" s="132"/>
      <c r="AE261" s="158">
        <f t="shared" si="61"/>
        <v>0.63978759392440321</v>
      </c>
      <c r="AF261" s="158"/>
      <c r="AG261" s="159"/>
      <c r="AH261" s="133">
        <v>2550</v>
      </c>
    </row>
    <row r="262" spans="1:40">
      <c r="F262" s="147">
        <v>0.5963194444444444</v>
      </c>
      <c r="G262" s="133">
        <v>2560</v>
      </c>
      <c r="H262" s="148">
        <v>11.24</v>
      </c>
      <c r="I262" s="148">
        <v>7.31</v>
      </c>
      <c r="J262" s="148">
        <v>5.1100000000000003</v>
      </c>
      <c r="K262" s="148">
        <v>11.24</v>
      </c>
      <c r="L262" s="148">
        <f t="shared" si="63"/>
        <v>7.4799999999999995</v>
      </c>
      <c r="M262" s="148">
        <v>5.1100000000000003</v>
      </c>
      <c r="N262" s="118">
        <f t="shared" si="64"/>
        <v>11.24</v>
      </c>
      <c r="O262" s="118">
        <f t="shared" si="64"/>
        <v>7.3949999999999996</v>
      </c>
      <c r="P262" s="118">
        <f t="shared" si="64"/>
        <v>5.1100000000000003</v>
      </c>
      <c r="Q262" s="149">
        <f t="shared" si="54"/>
        <v>9.764144256058821E-2</v>
      </c>
      <c r="R262" s="150">
        <f t="shared" si="55"/>
        <v>4.0271703432545891E-8</v>
      </c>
      <c r="S262" s="151">
        <f t="shared" si="56"/>
        <v>7.9177398105812596E-8</v>
      </c>
      <c r="T262" s="150">
        <f t="shared" si="57"/>
        <v>6.2690603708063358E-15</v>
      </c>
      <c r="U262" s="131">
        <v>298</v>
      </c>
      <c r="V262" s="118">
        <f t="shared" si="58"/>
        <v>284.24</v>
      </c>
      <c r="W262" s="152">
        <f t="shared" si="59"/>
        <v>0.81646854817839998</v>
      </c>
      <c r="X262" s="153">
        <f t="shared" si="60"/>
        <v>6.5534282386282028</v>
      </c>
      <c r="Y262" s="154">
        <f t="shared" ref="Y262:Y325" si="65">-($C$2/X262)*Q262*T262*AC262</f>
        <v>-9.4083750113120023E-8</v>
      </c>
      <c r="Z262" s="155">
        <f t="shared" ref="Z262:Z325" si="66">-(AC262+(5*Y262))*$C$2*T262*Q262/X262</f>
        <v>-9.3381386650087283E-8</v>
      </c>
      <c r="AA262" s="155">
        <f t="shared" ref="AA262:AA325" si="67">-(AC262+5*Z262)*$C$2*Q262*T262/X262</f>
        <v>-9.3386630004371189E-8</v>
      </c>
      <c r="AB262" s="156">
        <f t="shared" ref="AB262:AB325" si="68">-(AC262+(10*AA262))*$C$2*Q262*T262/X262</f>
        <v>-9.2689431609192083E-8</v>
      </c>
      <c r="AC262" s="157">
        <f t="shared" si="62"/>
        <v>6.3014041171268926E-5</v>
      </c>
      <c r="AD262" s="132"/>
      <c r="AE262" s="158">
        <f t="shared" si="61"/>
        <v>0.63014041171268931</v>
      </c>
      <c r="AF262" s="158"/>
      <c r="AG262" s="159"/>
      <c r="AH262" s="133">
        <v>2560</v>
      </c>
    </row>
    <row r="263" spans="1:40">
      <c r="F263" s="147">
        <v>0.59643518518518512</v>
      </c>
      <c r="G263" s="133">
        <v>2570</v>
      </c>
      <c r="H263" s="148">
        <v>11.24</v>
      </c>
      <c r="I263" s="148">
        <v>7.31</v>
      </c>
      <c r="J263" s="148">
        <v>5.05</v>
      </c>
      <c r="K263" s="148">
        <v>11.24</v>
      </c>
      <c r="L263" s="148">
        <f t="shared" si="63"/>
        <v>7.4799999999999995</v>
      </c>
      <c r="M263" s="148">
        <v>5.05</v>
      </c>
      <c r="N263" s="118">
        <f t="shared" si="64"/>
        <v>11.24</v>
      </c>
      <c r="O263" s="118">
        <f t="shared" si="64"/>
        <v>7.3949999999999996</v>
      </c>
      <c r="P263" s="118">
        <f t="shared" si="64"/>
        <v>5.05</v>
      </c>
      <c r="Q263" s="149">
        <f t="shared" ref="Q263:Q326" si="69">((P263/32000)*(1/((-0.026*N263+1.9067)/1000)))/1.013</f>
        <v>9.6494967696863096E-2</v>
      </c>
      <c r="R263" s="150">
        <f t="shared" ref="R263:R326" si="70">POWER(10, -O263)</f>
        <v>4.0271703432545891E-8</v>
      </c>
      <c r="S263" s="151">
        <f t="shared" ref="S263:S326" si="71">(0.00000000000001*(0.1253*EXP(0.0831*N263)))/R263</f>
        <v>7.9177398105812596E-8</v>
      </c>
      <c r="T263" s="150">
        <f t="shared" ref="T263:T326" si="72">POWER(S263, 2)</f>
        <v>6.2690603708063358E-15</v>
      </c>
      <c r="U263" s="131">
        <v>298</v>
      </c>
      <c r="V263" s="118">
        <f t="shared" ref="V263:V326" si="73">273+N263</f>
        <v>284.24</v>
      </c>
      <c r="W263" s="152">
        <f t="shared" ref="W263:W326" si="74">((1/V263)-(1/298))*5026</f>
        <v>0.81646854817839998</v>
      </c>
      <c r="X263" s="153">
        <f t="shared" ref="X263:X326" si="75">POWER(10,W263)</f>
        <v>6.5534282386282028</v>
      </c>
      <c r="Y263" s="154">
        <f t="shared" si="65"/>
        <v>-9.1601127669739963E-8</v>
      </c>
      <c r="Z263" s="155">
        <f t="shared" si="66"/>
        <v>-9.0925327043547297E-8</v>
      </c>
      <c r="AA263" s="155">
        <f t="shared" si="67"/>
        <v>-9.0930312860839969E-8</v>
      </c>
      <c r="AB263" s="156">
        <f t="shared" si="68"/>
        <v>-9.0259424484757251E-8</v>
      </c>
      <c r="AC263" s="157">
        <f t="shared" si="62"/>
        <v>6.2080192479550218E-5</v>
      </c>
      <c r="AD263" s="132"/>
      <c r="AE263" s="158">
        <f t="shared" ref="AE263:AE326" si="76">AC263*10000</f>
        <v>0.62080192479550222</v>
      </c>
      <c r="AF263" s="158"/>
      <c r="AG263" s="159"/>
      <c r="AH263" s="133">
        <v>2570</v>
      </c>
    </row>
    <row r="264" spans="1:40">
      <c r="F264" s="147">
        <v>0.59655092592592596</v>
      </c>
      <c r="G264" s="133">
        <v>2580</v>
      </c>
      <c r="H264" s="148">
        <v>11.24</v>
      </c>
      <c r="I264" s="148">
        <v>7.31</v>
      </c>
      <c r="J264" s="148">
        <v>5.04</v>
      </c>
      <c r="K264" s="148">
        <v>11.24</v>
      </c>
      <c r="L264" s="148">
        <f t="shared" si="63"/>
        <v>7.4799999999999995</v>
      </c>
      <c r="M264" s="148">
        <v>5.04</v>
      </c>
      <c r="N264" s="118">
        <f t="shared" si="64"/>
        <v>11.24</v>
      </c>
      <c r="O264" s="118">
        <f t="shared" si="64"/>
        <v>7.3949999999999996</v>
      </c>
      <c r="P264" s="118">
        <f t="shared" si="64"/>
        <v>5.04</v>
      </c>
      <c r="Q264" s="149">
        <f t="shared" si="69"/>
        <v>9.6303888552908917E-2</v>
      </c>
      <c r="R264" s="150">
        <f t="shared" si="70"/>
        <v>4.0271703432545891E-8</v>
      </c>
      <c r="S264" s="151">
        <f t="shared" si="71"/>
        <v>7.9177398105812596E-8</v>
      </c>
      <c r="T264" s="150">
        <f t="shared" si="72"/>
        <v>6.2690603708063358E-15</v>
      </c>
      <c r="U264" s="131">
        <v>298</v>
      </c>
      <c r="V264" s="118">
        <f t="shared" si="73"/>
        <v>284.24</v>
      </c>
      <c r="W264" s="152">
        <f t="shared" si="74"/>
        <v>0.81646854817839998</v>
      </c>
      <c r="X264" s="153">
        <f t="shared" si="75"/>
        <v>6.5534282386282028</v>
      </c>
      <c r="Y264" s="154">
        <f t="shared" si="65"/>
        <v>-9.0080717605518407E-8</v>
      </c>
      <c r="Z264" s="155">
        <f t="shared" si="66"/>
        <v>-8.9417450032532342E-8</v>
      </c>
      <c r="AA264" s="155">
        <f t="shared" si="67"/>
        <v>-8.9422333695596633E-8</v>
      </c>
      <c r="AB264" s="156">
        <f t="shared" si="68"/>
        <v>-8.8763877868500273E-8</v>
      </c>
      <c r="AC264" s="157">
        <f t="shared" ref="AC264:AC327" si="77">AC263+10*(0.166666666666666*(Y263+2*Z263+2*AA263+AB263))</f>
        <v>6.1170906092944773E-5</v>
      </c>
      <c r="AD264" s="132"/>
      <c r="AE264" s="158">
        <f t="shared" si="76"/>
        <v>0.61170906092944777</v>
      </c>
      <c r="AF264" s="158"/>
      <c r="AG264" s="159"/>
      <c r="AH264" s="133">
        <v>2580</v>
      </c>
    </row>
    <row r="265" spans="1:40">
      <c r="F265" s="147">
        <v>0.59666666666666668</v>
      </c>
      <c r="G265" s="133">
        <v>2590</v>
      </c>
      <c r="H265" s="148">
        <v>11.24</v>
      </c>
      <c r="I265" s="148">
        <v>7.31</v>
      </c>
      <c r="J265" s="148">
        <v>4.9800000000000004</v>
      </c>
      <c r="K265" s="148">
        <v>11.24</v>
      </c>
      <c r="L265" s="148">
        <f t="shared" si="63"/>
        <v>7.4799999999999995</v>
      </c>
      <c r="M265" s="148">
        <v>4.9800000000000004</v>
      </c>
      <c r="N265" s="118">
        <f t="shared" si="64"/>
        <v>11.24</v>
      </c>
      <c r="O265" s="118">
        <f t="shared" si="64"/>
        <v>7.3949999999999996</v>
      </c>
      <c r="P265" s="118">
        <f t="shared" si="64"/>
        <v>4.9800000000000004</v>
      </c>
      <c r="Q265" s="149">
        <f t="shared" si="69"/>
        <v>9.5157413689183817E-2</v>
      </c>
      <c r="R265" s="150">
        <f t="shared" si="70"/>
        <v>4.0271703432545891E-8</v>
      </c>
      <c r="S265" s="151">
        <f t="shared" si="71"/>
        <v>7.9177398105812596E-8</v>
      </c>
      <c r="T265" s="150">
        <f t="shared" si="72"/>
        <v>6.2690603708063358E-15</v>
      </c>
      <c r="U265" s="131">
        <v>298</v>
      </c>
      <c r="V265" s="118">
        <f t="shared" si="73"/>
        <v>284.24</v>
      </c>
      <c r="W265" s="152">
        <f t="shared" si="74"/>
        <v>0.81646854817839998</v>
      </c>
      <c r="X265" s="153">
        <f t="shared" si="75"/>
        <v>6.5534282386282028</v>
      </c>
      <c r="Y265" s="154">
        <f t="shared" si="65"/>
        <v>-8.7707188898146607E-8</v>
      </c>
      <c r="Z265" s="155">
        <f t="shared" si="66"/>
        <v>-8.7069085693069913E-8</v>
      </c>
      <c r="AA265" s="155">
        <f t="shared" si="67"/>
        <v>-8.7073728136927067E-8</v>
      </c>
      <c r="AB265" s="156">
        <f t="shared" si="68"/>
        <v>-8.6440199824612997E-8</v>
      </c>
      <c r="AC265" s="157">
        <f t="shared" si="77"/>
        <v>6.0276699154727646E-5</v>
      </c>
      <c r="AD265" s="132"/>
      <c r="AE265" s="158">
        <f t="shared" si="76"/>
        <v>0.60276699154727642</v>
      </c>
      <c r="AF265" s="158"/>
      <c r="AG265" s="159"/>
      <c r="AH265" s="133">
        <v>2590</v>
      </c>
    </row>
    <row r="266" spans="1:40">
      <c r="F266" s="147">
        <v>0.5967824074074074</v>
      </c>
      <c r="G266" s="133">
        <v>2600</v>
      </c>
      <c r="H266" s="148">
        <v>11.24</v>
      </c>
      <c r="I266" s="148">
        <v>7.31</v>
      </c>
      <c r="J266" s="148">
        <v>4.8899999999999997</v>
      </c>
      <c r="K266" s="148">
        <v>11.24</v>
      </c>
      <c r="L266" s="148">
        <f t="shared" si="63"/>
        <v>7.4799999999999995</v>
      </c>
      <c r="M266" s="148">
        <v>4.8899999999999997</v>
      </c>
      <c r="N266" s="118">
        <f t="shared" si="64"/>
        <v>11.24</v>
      </c>
      <c r="O266" s="118">
        <f t="shared" si="64"/>
        <v>7.3949999999999996</v>
      </c>
      <c r="P266" s="118">
        <f t="shared" si="64"/>
        <v>4.8899999999999997</v>
      </c>
      <c r="Q266" s="149">
        <f t="shared" si="69"/>
        <v>9.343770139359614E-2</v>
      </c>
      <c r="R266" s="150">
        <f t="shared" si="70"/>
        <v>4.0271703432545891E-8</v>
      </c>
      <c r="S266" s="151">
        <f t="shared" si="71"/>
        <v>7.9177398105812596E-8</v>
      </c>
      <c r="T266" s="150">
        <f t="shared" si="72"/>
        <v>6.2690603708063358E-15</v>
      </c>
      <c r="U266" s="131">
        <v>298</v>
      </c>
      <c r="V266" s="118">
        <f t="shared" si="73"/>
        <v>284.24</v>
      </c>
      <c r="W266" s="152">
        <f t="shared" si="74"/>
        <v>0.81646854817839998</v>
      </c>
      <c r="X266" s="153">
        <f t="shared" si="75"/>
        <v>6.5534282386282028</v>
      </c>
      <c r="Y266" s="154">
        <f t="shared" si="65"/>
        <v>-8.4878049809582583E-8</v>
      </c>
      <c r="Z266" s="155">
        <f t="shared" si="66"/>
        <v>-8.4271689671477175E-8</v>
      </c>
      <c r="AA266" s="155">
        <f t="shared" si="67"/>
        <v>-8.4276021446510999E-8</v>
      </c>
      <c r="AB266" s="156">
        <f t="shared" si="68"/>
        <v>-8.3673931191920619E-8</v>
      </c>
      <c r="AC266" s="157">
        <f t="shared" si="77"/>
        <v>5.9405977460756396E-5</v>
      </c>
      <c r="AD266" s="132"/>
      <c r="AE266" s="158">
        <f t="shared" si="76"/>
        <v>0.59405977460756398</v>
      </c>
      <c r="AF266" s="158"/>
      <c r="AG266" s="159"/>
      <c r="AH266" s="133">
        <v>2600</v>
      </c>
    </row>
    <row r="267" spans="1:40">
      <c r="F267" s="147">
        <v>0.59689814814814812</v>
      </c>
      <c r="G267" s="133">
        <v>2610</v>
      </c>
      <c r="H267" s="148">
        <v>11.2</v>
      </c>
      <c r="I267" s="148">
        <v>7.31</v>
      </c>
      <c r="J267" s="148">
        <v>5.24</v>
      </c>
      <c r="K267" s="148">
        <v>11.2</v>
      </c>
      <c r="L267" s="148">
        <f t="shared" si="63"/>
        <v>7.4799999999999995</v>
      </c>
      <c r="M267" s="148">
        <v>5.24</v>
      </c>
      <c r="N267" s="118">
        <f t="shared" si="64"/>
        <v>11.2</v>
      </c>
      <c r="O267" s="118">
        <f t="shared" si="64"/>
        <v>7.3949999999999996</v>
      </c>
      <c r="P267" s="118">
        <f t="shared" si="64"/>
        <v>5.24</v>
      </c>
      <c r="Q267" s="149">
        <f t="shared" si="69"/>
        <v>0.10006101430398934</v>
      </c>
      <c r="R267" s="150">
        <f t="shared" si="70"/>
        <v>4.0271703432545891E-8</v>
      </c>
      <c r="S267" s="151">
        <f t="shared" si="71"/>
        <v>7.8914649364841707E-8</v>
      </c>
      <c r="T267" s="150">
        <f t="shared" si="72"/>
        <v>6.2275218843759119E-15</v>
      </c>
      <c r="U267" s="131">
        <v>298</v>
      </c>
      <c r="V267" s="118">
        <f t="shared" si="73"/>
        <v>284.2</v>
      </c>
      <c r="W267" s="152">
        <f t="shared" si="74"/>
        <v>0.81895725195887381</v>
      </c>
      <c r="X267" s="153">
        <f t="shared" si="75"/>
        <v>6.5910901529030612</v>
      </c>
      <c r="Y267" s="154">
        <f t="shared" si="65"/>
        <v>-8.8502826891816452E-8</v>
      </c>
      <c r="Z267" s="155">
        <f t="shared" si="66"/>
        <v>-8.7834083882883406E-8</v>
      </c>
      <c r="AA267" s="155">
        <f t="shared" si="67"/>
        <v>-8.783913702330507E-8</v>
      </c>
      <c r="AB267" s="156">
        <f t="shared" si="68"/>
        <v>-8.7175370789948634E-8</v>
      </c>
      <c r="AC267" s="157">
        <f t="shared" si="77"/>
        <v>5.8563231788693933E-5</v>
      </c>
      <c r="AD267" s="132"/>
      <c r="AE267" s="158">
        <f t="shared" si="76"/>
        <v>0.58563231788693937</v>
      </c>
      <c r="AF267" s="158"/>
      <c r="AG267" s="159"/>
      <c r="AH267" s="133">
        <v>2610</v>
      </c>
    </row>
    <row r="268" spans="1:40">
      <c r="F268" s="147">
        <v>0.59701388888888884</v>
      </c>
      <c r="G268" s="133">
        <v>2620</v>
      </c>
      <c r="H268" s="148">
        <v>11.19</v>
      </c>
      <c r="I268" s="148">
        <v>7.32</v>
      </c>
      <c r="J268" s="148">
        <v>5.42</v>
      </c>
      <c r="K268" s="148">
        <v>11.19</v>
      </c>
      <c r="L268" s="148">
        <f t="shared" si="63"/>
        <v>7.49</v>
      </c>
      <c r="M268" s="148">
        <v>5.42</v>
      </c>
      <c r="N268" s="118">
        <f t="shared" si="64"/>
        <v>11.19</v>
      </c>
      <c r="O268" s="118">
        <f t="shared" si="64"/>
        <v>7.4050000000000002</v>
      </c>
      <c r="P268" s="118">
        <f t="shared" si="64"/>
        <v>5.42</v>
      </c>
      <c r="Q268" s="149">
        <f t="shared" si="69"/>
        <v>0.10348157030348794</v>
      </c>
      <c r="R268" s="150">
        <f t="shared" si="70"/>
        <v>3.935500754557759E-8</v>
      </c>
      <c r="S268" s="151">
        <f t="shared" si="71"/>
        <v>8.0685729974798796E-8</v>
      </c>
      <c r="T268" s="150">
        <f t="shared" si="72"/>
        <v>6.5101870215661452E-15</v>
      </c>
      <c r="U268" s="131">
        <v>298</v>
      </c>
      <c r="V268" s="118">
        <f t="shared" si="73"/>
        <v>284.19</v>
      </c>
      <c r="W268" s="152">
        <f t="shared" si="74"/>
        <v>0.81957953736877642</v>
      </c>
      <c r="X268" s="153">
        <f t="shared" si="75"/>
        <v>6.6005410653340277</v>
      </c>
      <c r="Y268" s="154">
        <f t="shared" si="65"/>
        <v>-9.411264031356152E-8</v>
      </c>
      <c r="Z268" s="155">
        <f t="shared" si="66"/>
        <v>-9.3344918118551274E-8</v>
      </c>
      <c r="AA268" s="155">
        <f t="shared" si="67"/>
        <v>-9.3351180798747534E-8</v>
      </c>
      <c r="AB268" s="156">
        <f t="shared" si="68"/>
        <v>-9.2589619108528192E-8</v>
      </c>
      <c r="AC268" s="157">
        <f t="shared" si="77"/>
        <v>5.7684857389537032E-5</v>
      </c>
      <c r="AD268" s="132"/>
      <c r="AE268" s="158">
        <f t="shared" si="76"/>
        <v>0.57684857389537036</v>
      </c>
      <c r="AF268" s="158"/>
      <c r="AG268" s="159"/>
      <c r="AH268" s="133">
        <v>2620</v>
      </c>
    </row>
    <row r="269" spans="1:40">
      <c r="F269" s="147">
        <v>0.59712962962962957</v>
      </c>
      <c r="G269" s="133">
        <v>2630</v>
      </c>
      <c r="H269" s="148">
        <v>11.19</v>
      </c>
      <c r="I269" s="148">
        <v>7.32</v>
      </c>
      <c r="J269" s="148">
        <v>5.51</v>
      </c>
      <c r="K269" s="148">
        <v>11.19</v>
      </c>
      <c r="L269" s="148">
        <f t="shared" si="63"/>
        <v>7.49</v>
      </c>
      <c r="M269" s="148">
        <v>5.51</v>
      </c>
      <c r="N269" s="118">
        <f t="shared" si="64"/>
        <v>11.19</v>
      </c>
      <c r="O269" s="118">
        <f t="shared" si="64"/>
        <v>7.4050000000000002</v>
      </c>
      <c r="P269" s="118">
        <f t="shared" si="64"/>
        <v>5.51</v>
      </c>
      <c r="Q269" s="149">
        <f t="shared" si="69"/>
        <v>0.10519989896166394</v>
      </c>
      <c r="R269" s="150">
        <f t="shared" si="70"/>
        <v>3.935500754557759E-8</v>
      </c>
      <c r="S269" s="151">
        <f t="shared" si="71"/>
        <v>8.0685729974798796E-8</v>
      </c>
      <c r="T269" s="150">
        <f t="shared" si="72"/>
        <v>6.5101870215661452E-15</v>
      </c>
      <c r="U269" s="131">
        <v>298</v>
      </c>
      <c r="V269" s="118">
        <f t="shared" si="73"/>
        <v>284.19</v>
      </c>
      <c r="W269" s="152">
        <f t="shared" si="74"/>
        <v>0.81957953736877642</v>
      </c>
      <c r="X269" s="153">
        <f t="shared" si="75"/>
        <v>6.6005410653340277</v>
      </c>
      <c r="Y269" s="154">
        <f t="shared" si="65"/>
        <v>-9.4127120014945081E-8</v>
      </c>
      <c r="Z269" s="155">
        <f t="shared" si="66"/>
        <v>-9.3346529586130343E-8</v>
      </c>
      <c r="AA269" s="155">
        <f t="shared" si="67"/>
        <v>-9.3353002974644294E-8</v>
      </c>
      <c r="AB269" s="156">
        <f t="shared" si="68"/>
        <v>-9.2578778567516257E-8</v>
      </c>
      <c r="AC269" s="157">
        <f t="shared" si="77"/>
        <v>5.6751366627442556E-5</v>
      </c>
      <c r="AD269" s="132"/>
      <c r="AE269" s="158">
        <f t="shared" si="76"/>
        <v>0.56751366627442557</v>
      </c>
      <c r="AF269" s="158"/>
      <c r="AG269" s="159"/>
      <c r="AH269" s="133">
        <v>2630</v>
      </c>
    </row>
    <row r="270" spans="1:40" s="77" customFormat="1">
      <c r="A270" s="134"/>
      <c r="B270" s="134"/>
      <c r="C270" s="134"/>
      <c r="D270" s="134">
        <f>48*60</f>
        <v>2880</v>
      </c>
      <c r="E270" s="134"/>
      <c r="F270" s="136">
        <v>0.5972453703703704</v>
      </c>
      <c r="G270" s="137">
        <v>2640</v>
      </c>
      <c r="H270" s="138">
        <v>11.18</v>
      </c>
      <c r="I270" s="138">
        <v>7.32</v>
      </c>
      <c r="J270" s="138">
        <v>5.47</v>
      </c>
      <c r="K270" s="138">
        <v>11.18</v>
      </c>
      <c r="L270" s="138">
        <v>7.5</v>
      </c>
      <c r="M270" s="138">
        <v>5.47</v>
      </c>
      <c r="N270" s="139">
        <f t="shared" si="64"/>
        <v>11.18</v>
      </c>
      <c r="O270" s="139">
        <f t="shared" si="64"/>
        <v>7.41</v>
      </c>
      <c r="P270" s="139">
        <f t="shared" si="64"/>
        <v>5.47</v>
      </c>
      <c r="Q270" s="140">
        <f t="shared" si="69"/>
        <v>0.10441939469022975</v>
      </c>
      <c r="R270" s="141">
        <f t="shared" si="70"/>
        <v>3.890451449942805E-8</v>
      </c>
      <c r="S270" s="142">
        <f t="shared" si="71"/>
        <v>8.1552228626283993E-8</v>
      </c>
      <c r="T270" s="141">
        <f t="shared" si="72"/>
        <v>6.6507659939136941E-15</v>
      </c>
      <c r="U270" s="143">
        <v>298</v>
      </c>
      <c r="V270" s="139">
        <f t="shared" si="73"/>
        <v>284.18</v>
      </c>
      <c r="W270" s="144">
        <f t="shared" si="74"/>
        <v>0.8202018665738372</v>
      </c>
      <c r="X270" s="145">
        <f t="shared" si="75"/>
        <v>6.6100061959208691</v>
      </c>
      <c r="Y270" s="146">
        <f t="shared" si="65"/>
        <v>-9.3741810675612503E-8</v>
      </c>
      <c r="Z270" s="146">
        <f t="shared" si="66"/>
        <v>-9.2954649780535102E-8</v>
      </c>
      <c r="AA270" s="146">
        <f t="shared" si="67"/>
        <v>-9.2961259662190606E-8</v>
      </c>
      <c r="AB270" s="146">
        <f t="shared" si="68"/>
        <v>-9.2180597640877533E-8</v>
      </c>
      <c r="AC270" s="146">
        <f t="shared" si="77"/>
        <v>5.5817858354602542E-5</v>
      </c>
      <c r="AD270" s="134"/>
      <c r="AE270" s="146">
        <f t="shared" si="76"/>
        <v>0.55817858354602545</v>
      </c>
      <c r="AF270" s="146"/>
      <c r="AG270" s="146"/>
      <c r="AH270" s="137">
        <v>2640</v>
      </c>
      <c r="AI270" s="134"/>
      <c r="AJ270" s="134"/>
      <c r="AK270" s="134"/>
      <c r="AL270" s="134"/>
      <c r="AM270" s="134"/>
      <c r="AN270" s="134"/>
    </row>
    <row r="271" spans="1:40">
      <c r="F271" s="147">
        <v>0.59736111111111112</v>
      </c>
      <c r="G271" s="133">
        <v>2650</v>
      </c>
      <c r="H271" s="148">
        <v>11.18</v>
      </c>
      <c r="I271" s="148">
        <v>7.33</v>
      </c>
      <c r="J271" s="148">
        <v>5.58</v>
      </c>
      <c r="K271" s="148">
        <v>11.18</v>
      </c>
      <c r="L271" s="148">
        <f t="shared" si="63"/>
        <v>7.5</v>
      </c>
      <c r="M271" s="148">
        <v>5.58</v>
      </c>
      <c r="N271" s="118">
        <f t="shared" si="64"/>
        <v>11.18</v>
      </c>
      <c r="O271" s="118">
        <f t="shared" si="64"/>
        <v>7.415</v>
      </c>
      <c r="P271" s="118">
        <f t="shared" si="64"/>
        <v>5.58</v>
      </c>
      <c r="Q271" s="149">
        <f t="shared" si="69"/>
        <v>0.10651923626535319</v>
      </c>
      <c r="R271" s="150">
        <f t="shared" si="70"/>
        <v>3.8459178204535353E-8</v>
      </c>
      <c r="S271" s="151">
        <f t="shared" si="71"/>
        <v>8.2496558927454833E-8</v>
      </c>
      <c r="T271" s="150">
        <f t="shared" si="72"/>
        <v>6.8056822348710277E-15</v>
      </c>
      <c r="U271" s="131">
        <v>298</v>
      </c>
      <c r="V271" s="118">
        <f t="shared" si="73"/>
        <v>284.18</v>
      </c>
      <c r="W271" s="152">
        <f t="shared" si="74"/>
        <v>0.8202018665738372</v>
      </c>
      <c r="X271" s="153">
        <f t="shared" si="75"/>
        <v>6.6100061959208691</v>
      </c>
      <c r="Y271" s="154">
        <f t="shared" si="65"/>
        <v>-9.6224700470086027E-8</v>
      </c>
      <c r="Z271" s="155">
        <f t="shared" si="66"/>
        <v>-9.5381242175444839E-8</v>
      </c>
      <c r="AA271" s="155">
        <f t="shared" si="67"/>
        <v>-9.5388635515110455E-8</v>
      </c>
      <c r="AB271" s="156">
        <f t="shared" si="68"/>
        <v>-9.4552440947392316E-8</v>
      </c>
      <c r="AC271" s="157">
        <f t="shared" si="77"/>
        <v>5.4888267975932643E-5</v>
      </c>
      <c r="AD271" s="132"/>
      <c r="AE271" s="158">
        <f t="shared" si="76"/>
        <v>0.54888267975932648</v>
      </c>
      <c r="AF271" s="158"/>
      <c r="AG271" s="159"/>
      <c r="AH271" s="133">
        <v>2650</v>
      </c>
    </row>
    <row r="272" spans="1:40">
      <c r="F272" s="147">
        <v>0.59747685185185184</v>
      </c>
      <c r="G272" s="133">
        <v>2660</v>
      </c>
      <c r="H272" s="148">
        <v>11.17</v>
      </c>
      <c r="I272" s="148">
        <v>7.33</v>
      </c>
      <c r="J272" s="148">
        <v>5.53</v>
      </c>
      <c r="K272" s="148">
        <v>11.17</v>
      </c>
      <c r="L272" s="148">
        <f t="shared" si="63"/>
        <v>7.5</v>
      </c>
      <c r="M272" s="148">
        <v>5.53</v>
      </c>
      <c r="N272" s="118">
        <f t="shared" si="64"/>
        <v>11.17</v>
      </c>
      <c r="O272" s="118">
        <f t="shared" si="64"/>
        <v>7.415</v>
      </c>
      <c r="P272" s="118">
        <f t="shared" si="64"/>
        <v>5.53</v>
      </c>
      <c r="Q272" s="149">
        <f t="shared" si="69"/>
        <v>0.10554778133479017</v>
      </c>
      <c r="R272" s="150">
        <f t="shared" si="70"/>
        <v>3.8459178204535353E-8</v>
      </c>
      <c r="S272" s="151">
        <f t="shared" si="71"/>
        <v>8.2428032763550676E-8</v>
      </c>
      <c r="T272" s="150">
        <f t="shared" si="72"/>
        <v>6.7943805852689839E-15</v>
      </c>
      <c r="U272" s="131">
        <v>298</v>
      </c>
      <c r="V272" s="118">
        <f t="shared" si="73"/>
        <v>284.17</v>
      </c>
      <c r="W272" s="152">
        <f t="shared" si="74"/>
        <v>0.82082423957868145</v>
      </c>
      <c r="X272" s="153">
        <f t="shared" si="75"/>
        <v>6.6194855670331565</v>
      </c>
      <c r="Y272" s="154">
        <f t="shared" si="65"/>
        <v>-9.3400637282384635E-8</v>
      </c>
      <c r="Z272" s="155">
        <f t="shared" si="66"/>
        <v>-9.2591906862055873E-8</v>
      </c>
      <c r="AA272" s="155">
        <f t="shared" si="67"/>
        <v>-9.2598909436254481E-8</v>
      </c>
      <c r="AB272" s="156">
        <f t="shared" si="68"/>
        <v>-9.1797060323397646E-8</v>
      </c>
      <c r="AC272" s="157">
        <f t="shared" si="77"/>
        <v>5.3934406481268332E-5</v>
      </c>
      <c r="AD272" s="132"/>
      <c r="AE272" s="158">
        <f t="shared" si="76"/>
        <v>0.53934406481268327</v>
      </c>
      <c r="AF272" s="158"/>
      <c r="AG272" s="159"/>
      <c r="AH272" s="133">
        <v>2660</v>
      </c>
    </row>
    <row r="273" spans="1:40">
      <c r="F273" s="147">
        <v>0.59759259259259256</v>
      </c>
      <c r="G273" s="133">
        <v>2670</v>
      </c>
      <c r="H273" s="148">
        <v>11.17</v>
      </c>
      <c r="I273" s="148">
        <v>7.33</v>
      </c>
      <c r="J273" s="148">
        <v>5.56</v>
      </c>
      <c r="K273" s="148">
        <v>11.17</v>
      </c>
      <c r="L273" s="148">
        <f t="shared" si="63"/>
        <v>7.5</v>
      </c>
      <c r="M273" s="148">
        <v>5.56</v>
      </c>
      <c r="N273" s="118">
        <f t="shared" si="64"/>
        <v>11.17</v>
      </c>
      <c r="O273" s="118">
        <f t="shared" si="64"/>
        <v>7.415</v>
      </c>
      <c r="P273" s="118">
        <f t="shared" si="64"/>
        <v>5.56</v>
      </c>
      <c r="Q273" s="149">
        <f t="shared" si="69"/>
        <v>0.1061203732769319</v>
      </c>
      <c r="R273" s="150">
        <f t="shared" si="70"/>
        <v>3.8459178204535353E-8</v>
      </c>
      <c r="S273" s="151">
        <f t="shared" si="71"/>
        <v>8.2428032763550676E-8</v>
      </c>
      <c r="T273" s="150">
        <f t="shared" si="72"/>
        <v>6.7943805852689839E-15</v>
      </c>
      <c r="U273" s="131">
        <v>298</v>
      </c>
      <c r="V273" s="118">
        <f t="shared" si="73"/>
        <v>284.17</v>
      </c>
      <c r="W273" s="152">
        <f t="shared" si="74"/>
        <v>0.82082423957868145</v>
      </c>
      <c r="X273" s="153">
        <f t="shared" si="75"/>
        <v>6.6194855670331565</v>
      </c>
      <c r="Y273" s="154">
        <f t="shared" si="65"/>
        <v>-9.2295096219129473E-8</v>
      </c>
      <c r="Z273" s="155">
        <f t="shared" si="66"/>
        <v>-9.1491602979515275E-8</v>
      </c>
      <c r="AA273" s="155">
        <f t="shared" si="67"/>
        <v>-9.1498597949048376E-8</v>
      </c>
      <c r="AB273" s="156">
        <f t="shared" si="68"/>
        <v>-9.070197788678191E-8</v>
      </c>
      <c r="AC273" s="157">
        <f t="shared" si="77"/>
        <v>5.3008440930931E-5</v>
      </c>
      <c r="AD273" s="132"/>
      <c r="AE273" s="158">
        <f t="shared" si="76"/>
        <v>0.53008440930931</v>
      </c>
      <c r="AF273" s="158"/>
      <c r="AG273" s="159"/>
      <c r="AH273" s="133">
        <v>2670</v>
      </c>
    </row>
    <row r="274" spans="1:40">
      <c r="F274" s="147">
        <v>0.59770833333333329</v>
      </c>
      <c r="G274" s="133">
        <v>2680</v>
      </c>
      <c r="H274" s="148">
        <v>11.16</v>
      </c>
      <c r="I274" s="148">
        <v>7.34</v>
      </c>
      <c r="J274" s="148">
        <v>5.63</v>
      </c>
      <c r="K274" s="148">
        <v>11.16</v>
      </c>
      <c r="L274" s="148">
        <f t="shared" si="63"/>
        <v>7.51</v>
      </c>
      <c r="M274" s="148">
        <v>5.63</v>
      </c>
      <c r="N274" s="118">
        <f t="shared" si="64"/>
        <v>11.16</v>
      </c>
      <c r="O274" s="118">
        <f t="shared" si="64"/>
        <v>7.4249999999999998</v>
      </c>
      <c r="P274" s="118">
        <f t="shared" si="64"/>
        <v>5.63</v>
      </c>
      <c r="Q274" s="149">
        <f t="shared" si="69"/>
        <v>0.10743913813656167</v>
      </c>
      <c r="R274" s="150">
        <f t="shared" si="70"/>
        <v>3.7583740428844414E-8</v>
      </c>
      <c r="S274" s="151">
        <f t="shared" si="71"/>
        <v>8.4277964198580929E-8</v>
      </c>
      <c r="T274" s="150">
        <f t="shared" si="72"/>
        <v>7.1027752494572888E-15</v>
      </c>
      <c r="U274" s="131">
        <v>298</v>
      </c>
      <c r="V274" s="118">
        <f t="shared" si="73"/>
        <v>284.16000000000003</v>
      </c>
      <c r="W274" s="152">
        <f t="shared" si="74"/>
        <v>0.82144665638793002</v>
      </c>
      <c r="X274" s="153">
        <f t="shared" si="75"/>
        <v>6.628979201077092</v>
      </c>
      <c r="Y274" s="154">
        <f t="shared" si="65"/>
        <v>-9.5859792880564625E-8</v>
      </c>
      <c r="Z274" s="155">
        <f t="shared" si="66"/>
        <v>-9.4977811089290926E-8</v>
      </c>
      <c r="AA274" s="155">
        <f t="shared" si="67"/>
        <v>-9.4985925981434597E-8</v>
      </c>
      <c r="AB274" s="156">
        <f t="shared" si="68"/>
        <v>-9.4111909756150286E-8</v>
      </c>
      <c r="AC274" s="157">
        <f t="shared" si="77"/>
        <v>5.2093478470992608E-5</v>
      </c>
      <c r="AD274" s="132"/>
      <c r="AE274" s="158">
        <f t="shared" si="76"/>
        <v>0.52093478470992605</v>
      </c>
      <c r="AF274" s="158"/>
      <c r="AG274" s="159"/>
      <c r="AH274" s="133">
        <v>2680</v>
      </c>
    </row>
    <row r="275" spans="1:40">
      <c r="F275" s="147">
        <v>0.59782407407407401</v>
      </c>
      <c r="G275" s="133">
        <v>2690</v>
      </c>
      <c r="H275" s="148">
        <v>11.16</v>
      </c>
      <c r="I275" s="148">
        <v>7.34</v>
      </c>
      <c r="J275" s="148">
        <v>5.72</v>
      </c>
      <c r="K275" s="148">
        <v>11.16</v>
      </c>
      <c r="L275" s="148">
        <f t="shared" si="63"/>
        <v>7.51</v>
      </c>
      <c r="M275" s="148">
        <v>5.72</v>
      </c>
      <c r="N275" s="118">
        <f t="shared" si="64"/>
        <v>11.16</v>
      </c>
      <c r="O275" s="118">
        <f t="shared" si="64"/>
        <v>7.4249999999999998</v>
      </c>
      <c r="P275" s="118">
        <f t="shared" si="64"/>
        <v>5.72</v>
      </c>
      <c r="Q275" s="149">
        <f t="shared" si="69"/>
        <v>0.10915663768048538</v>
      </c>
      <c r="R275" s="150">
        <f t="shared" si="70"/>
        <v>3.7583740428844414E-8</v>
      </c>
      <c r="S275" s="151">
        <f t="shared" si="71"/>
        <v>8.4277964198580929E-8</v>
      </c>
      <c r="T275" s="150">
        <f t="shared" si="72"/>
        <v>7.1027752494572888E-15</v>
      </c>
      <c r="U275" s="131">
        <v>298</v>
      </c>
      <c r="V275" s="118">
        <f t="shared" si="73"/>
        <v>284.16000000000003</v>
      </c>
      <c r="W275" s="152">
        <f t="shared" si="74"/>
        <v>0.82144665638793002</v>
      </c>
      <c r="X275" s="153">
        <f t="shared" si="75"/>
        <v>6.628979201077092</v>
      </c>
      <c r="Y275" s="154">
        <f t="shared" si="65"/>
        <v>-9.5616414056833602E-8</v>
      </c>
      <c r="Z275" s="155">
        <f t="shared" si="66"/>
        <v>-9.4722608153166296E-8</v>
      </c>
      <c r="AA275" s="155">
        <f t="shared" si="67"/>
        <v>-9.4730963298057607E-8</v>
      </c>
      <c r="AB275" s="156">
        <f t="shared" si="68"/>
        <v>-9.3845356334347474E-8</v>
      </c>
      <c r="AC275" s="157">
        <f t="shared" si="77"/>
        <v>5.1143646509695668E-5</v>
      </c>
      <c r="AD275" s="132"/>
      <c r="AE275" s="158">
        <f t="shared" si="76"/>
        <v>0.51143646509695673</v>
      </c>
      <c r="AF275" s="158"/>
      <c r="AG275" s="159"/>
      <c r="AH275" s="133">
        <v>2690</v>
      </c>
    </row>
    <row r="276" spans="1:40">
      <c r="F276" s="147">
        <v>0.59793981481481484</v>
      </c>
      <c r="G276" s="133">
        <v>2700</v>
      </c>
      <c r="H276" s="148">
        <v>11.16</v>
      </c>
      <c r="I276" s="148">
        <v>7.34</v>
      </c>
      <c r="J276" s="148">
        <v>5.68</v>
      </c>
      <c r="K276" s="148">
        <v>11.16</v>
      </c>
      <c r="L276" s="148">
        <f t="shared" ref="L276:L293" si="78">I276+0.17</f>
        <v>7.51</v>
      </c>
      <c r="M276" s="148">
        <v>5.68</v>
      </c>
      <c r="N276" s="118">
        <f t="shared" si="64"/>
        <v>11.16</v>
      </c>
      <c r="O276" s="118">
        <f t="shared" si="64"/>
        <v>7.4249999999999998</v>
      </c>
      <c r="P276" s="118">
        <f t="shared" si="64"/>
        <v>5.68</v>
      </c>
      <c r="Q276" s="149">
        <f t="shared" si="69"/>
        <v>0.10839330454985262</v>
      </c>
      <c r="R276" s="150">
        <f t="shared" si="70"/>
        <v>3.7583740428844414E-8</v>
      </c>
      <c r="S276" s="151">
        <f t="shared" si="71"/>
        <v>8.4277964198580929E-8</v>
      </c>
      <c r="T276" s="150">
        <f t="shared" si="72"/>
        <v>7.1027752494572888E-15</v>
      </c>
      <c r="U276" s="131">
        <v>298</v>
      </c>
      <c r="V276" s="118">
        <f t="shared" si="73"/>
        <v>284.16000000000003</v>
      </c>
      <c r="W276" s="152">
        <f t="shared" si="74"/>
        <v>0.82144665638793002</v>
      </c>
      <c r="X276" s="153">
        <f t="shared" si="75"/>
        <v>6.628979201077092</v>
      </c>
      <c r="Y276" s="154">
        <f t="shared" si="65"/>
        <v>-9.3189147288759453E-8</v>
      </c>
      <c r="Z276" s="155">
        <f t="shared" si="66"/>
        <v>-9.2324122782048466E-8</v>
      </c>
      <c r="AA276" s="155">
        <f t="shared" si="67"/>
        <v>-9.233215233719498E-8</v>
      </c>
      <c r="AB276" s="156">
        <f t="shared" si="68"/>
        <v>-9.1475008317585957E-8</v>
      </c>
      <c r="AC276" s="157">
        <f t="shared" si="77"/>
        <v>5.019636498753962E-5</v>
      </c>
      <c r="AD276" s="160">
        <v>6.6000000000000005E-5</v>
      </c>
      <c r="AE276" s="158">
        <f t="shared" si="76"/>
        <v>0.50196364987539621</v>
      </c>
      <c r="AF276" s="158">
        <f>AD276*10000</f>
        <v>0.66</v>
      </c>
      <c r="AG276" s="159">
        <f>(AE276-AF276)*(AE276-AF276)</f>
        <v>2.4975487960706366E-2</v>
      </c>
      <c r="AH276" s="133">
        <v>2700</v>
      </c>
    </row>
    <row r="277" spans="1:40">
      <c r="F277" s="147">
        <v>0.59805555555555556</v>
      </c>
      <c r="G277" s="133">
        <v>2710</v>
      </c>
      <c r="H277" s="148">
        <v>11.15</v>
      </c>
      <c r="I277" s="148">
        <v>7.34</v>
      </c>
      <c r="J277" s="148">
        <v>5.56</v>
      </c>
      <c r="K277" s="148">
        <v>11.15</v>
      </c>
      <c r="L277" s="148">
        <f t="shared" si="78"/>
        <v>7.51</v>
      </c>
      <c r="M277" s="148">
        <v>5.56</v>
      </c>
      <c r="N277" s="118">
        <f t="shared" si="64"/>
        <v>11.15</v>
      </c>
      <c r="O277" s="118">
        <f t="shared" si="64"/>
        <v>7.4249999999999998</v>
      </c>
      <c r="P277" s="118">
        <f t="shared" si="64"/>
        <v>5.56</v>
      </c>
      <c r="Q277" s="149">
        <f t="shared" si="69"/>
        <v>0.10608624252847569</v>
      </c>
      <c r="R277" s="150">
        <f t="shared" si="70"/>
        <v>3.7583740428844414E-8</v>
      </c>
      <c r="S277" s="151">
        <f t="shared" si="71"/>
        <v>8.4207958301810626E-8</v>
      </c>
      <c r="T277" s="150">
        <f t="shared" si="72"/>
        <v>7.090980241359477E-15</v>
      </c>
      <c r="U277" s="131">
        <v>298</v>
      </c>
      <c r="V277" s="118">
        <f t="shared" si="73"/>
        <v>284.14999999999998</v>
      </c>
      <c r="W277" s="152">
        <f t="shared" si="74"/>
        <v>0.82206911700621477</v>
      </c>
      <c r="X277" s="153">
        <f t="shared" si="75"/>
        <v>6.6384871204957916</v>
      </c>
      <c r="Y277" s="154">
        <f t="shared" si="65"/>
        <v>-8.9251402306495416E-8</v>
      </c>
      <c r="Z277" s="155">
        <f t="shared" si="66"/>
        <v>-8.8443068998216498E-8</v>
      </c>
      <c r="AA277" s="155">
        <f t="shared" si="67"/>
        <v>-8.845038992226236E-8</v>
      </c>
      <c r="AB277" s="156">
        <f t="shared" si="68"/>
        <v>-8.7649244929541359E-8</v>
      </c>
      <c r="AC277" s="157">
        <f t="shared" si="77"/>
        <v>4.927307047779824E-5</v>
      </c>
      <c r="AD277" s="132"/>
      <c r="AE277" s="158">
        <f t="shared" si="76"/>
        <v>0.49273070477798242</v>
      </c>
      <c r="AF277" s="158"/>
      <c r="AG277" s="159"/>
      <c r="AH277" s="133">
        <v>2710</v>
      </c>
    </row>
    <row r="278" spans="1:40">
      <c r="F278" s="147">
        <v>0.59817129629629628</v>
      </c>
      <c r="G278" s="133">
        <v>2720</v>
      </c>
      <c r="H278" s="148">
        <v>11.15</v>
      </c>
      <c r="I278" s="148">
        <v>7.34</v>
      </c>
      <c r="J278" s="148">
        <v>5.56</v>
      </c>
      <c r="K278" s="148">
        <v>11.15</v>
      </c>
      <c r="L278" s="148">
        <f t="shared" si="78"/>
        <v>7.51</v>
      </c>
      <c r="M278" s="148">
        <v>5.56</v>
      </c>
      <c r="N278" s="118">
        <f t="shared" si="64"/>
        <v>11.15</v>
      </c>
      <c r="O278" s="118">
        <f t="shared" si="64"/>
        <v>7.4249999999999998</v>
      </c>
      <c r="P278" s="118">
        <f t="shared" si="64"/>
        <v>5.56</v>
      </c>
      <c r="Q278" s="149">
        <f t="shared" si="69"/>
        <v>0.10608624252847569</v>
      </c>
      <c r="R278" s="150">
        <f t="shared" si="70"/>
        <v>3.7583740428844414E-8</v>
      </c>
      <c r="S278" s="151">
        <f t="shared" si="71"/>
        <v>8.4207958301810626E-8</v>
      </c>
      <c r="T278" s="150">
        <f t="shared" si="72"/>
        <v>7.090980241359477E-15</v>
      </c>
      <c r="U278" s="131">
        <v>298</v>
      </c>
      <c r="V278" s="118">
        <f t="shared" si="73"/>
        <v>284.14999999999998</v>
      </c>
      <c r="W278" s="152">
        <f t="shared" si="74"/>
        <v>0.82206911700621477</v>
      </c>
      <c r="X278" s="153">
        <f t="shared" si="75"/>
        <v>6.6384871204957916</v>
      </c>
      <c r="Y278" s="154">
        <f t="shared" si="65"/>
        <v>-8.764928953270746E-8</v>
      </c>
      <c r="Z278" s="155">
        <f t="shared" si="66"/>
        <v>-8.6855466261080094E-8</v>
      </c>
      <c r="AA278" s="155">
        <f t="shared" si="67"/>
        <v>-8.6862655770429651E-8</v>
      </c>
      <c r="AB278" s="156">
        <f t="shared" si="68"/>
        <v>-8.6075891780060697E-8</v>
      </c>
      <c r="AC278" s="157">
        <f t="shared" si="77"/>
        <v>4.838859120266992E-5</v>
      </c>
      <c r="AD278" s="132"/>
      <c r="AE278" s="158">
        <f t="shared" si="76"/>
        <v>0.48388591202669923</v>
      </c>
      <c r="AF278" s="158"/>
      <c r="AG278" s="159"/>
      <c r="AH278" s="133">
        <v>2720</v>
      </c>
    </row>
    <row r="279" spans="1:40">
      <c r="F279" s="147">
        <v>0.59828703703703701</v>
      </c>
      <c r="G279" s="133">
        <v>2730</v>
      </c>
      <c r="H279" s="148">
        <v>11.15</v>
      </c>
      <c r="I279" s="148">
        <v>7.34</v>
      </c>
      <c r="J279" s="148">
        <v>5.51</v>
      </c>
      <c r="K279" s="148">
        <v>11.15</v>
      </c>
      <c r="L279" s="148">
        <f t="shared" si="78"/>
        <v>7.51</v>
      </c>
      <c r="M279" s="148">
        <v>5.51</v>
      </c>
      <c r="N279" s="118">
        <f t="shared" ref="N279:P342" si="79">(H279+K279)/2</f>
        <v>11.15</v>
      </c>
      <c r="O279" s="118">
        <f t="shared" si="79"/>
        <v>7.4249999999999998</v>
      </c>
      <c r="P279" s="118">
        <f t="shared" si="79"/>
        <v>5.51</v>
      </c>
      <c r="Q279" s="149">
        <f t="shared" si="69"/>
        <v>0.10513222955609731</v>
      </c>
      <c r="R279" s="150">
        <f t="shared" si="70"/>
        <v>3.7583740428844414E-8</v>
      </c>
      <c r="S279" s="151">
        <f t="shared" si="71"/>
        <v>8.4207958301810626E-8</v>
      </c>
      <c r="T279" s="150">
        <f t="shared" si="72"/>
        <v>7.090980241359477E-15</v>
      </c>
      <c r="U279" s="131">
        <v>298</v>
      </c>
      <c r="V279" s="118">
        <f t="shared" si="73"/>
        <v>284.14999999999998</v>
      </c>
      <c r="W279" s="152">
        <f t="shared" si="74"/>
        <v>0.82206911700621477</v>
      </c>
      <c r="X279" s="153">
        <f t="shared" si="75"/>
        <v>6.6384871204957916</v>
      </c>
      <c r="Y279" s="154">
        <f t="shared" si="65"/>
        <v>-8.530187141366691E-8</v>
      </c>
      <c r="Z279" s="155">
        <f t="shared" si="66"/>
        <v>-8.4536255780511197E-8</v>
      </c>
      <c r="AA279" s="155">
        <f t="shared" si="67"/>
        <v>-8.454312746208182E-8</v>
      </c>
      <c r="AB279" s="156">
        <f t="shared" si="68"/>
        <v>-8.3784260158763668E-8</v>
      </c>
      <c r="AC279" s="157">
        <f t="shared" si="77"/>
        <v>4.7519988827043613E-5</v>
      </c>
      <c r="AD279" s="132"/>
      <c r="AE279" s="158">
        <f t="shared" si="76"/>
        <v>0.47519988827043613</v>
      </c>
      <c r="AF279" s="158"/>
      <c r="AG279" s="159"/>
      <c r="AH279" s="133">
        <v>2730</v>
      </c>
    </row>
    <row r="280" spans="1:40">
      <c r="F280" s="147">
        <v>0.59840277777777773</v>
      </c>
      <c r="G280" s="133">
        <v>2740</v>
      </c>
      <c r="H280" s="148">
        <v>11.15</v>
      </c>
      <c r="I280" s="148">
        <v>7.34</v>
      </c>
      <c r="J280" s="148">
        <v>5.53</v>
      </c>
      <c r="K280" s="148">
        <v>11.15</v>
      </c>
      <c r="L280" s="148">
        <f t="shared" si="78"/>
        <v>7.51</v>
      </c>
      <c r="M280" s="148">
        <v>5.53</v>
      </c>
      <c r="N280" s="118">
        <f t="shared" si="79"/>
        <v>11.15</v>
      </c>
      <c r="O280" s="118">
        <f t="shared" si="79"/>
        <v>7.4249999999999998</v>
      </c>
      <c r="P280" s="118">
        <f t="shared" si="79"/>
        <v>5.53</v>
      </c>
      <c r="Q280" s="149">
        <f t="shared" si="69"/>
        <v>0.10551383474504866</v>
      </c>
      <c r="R280" s="150">
        <f t="shared" si="70"/>
        <v>3.7583740428844414E-8</v>
      </c>
      <c r="S280" s="151">
        <f t="shared" si="71"/>
        <v>8.4207958301810626E-8</v>
      </c>
      <c r="T280" s="150">
        <f t="shared" si="72"/>
        <v>7.090980241359477E-15</v>
      </c>
      <c r="U280" s="131">
        <v>298</v>
      </c>
      <c r="V280" s="118">
        <f t="shared" si="73"/>
        <v>284.14999999999998</v>
      </c>
      <c r="W280" s="152">
        <f t="shared" si="74"/>
        <v>0.82206911700621477</v>
      </c>
      <c r="X280" s="153">
        <f t="shared" si="75"/>
        <v>6.6384871204957916</v>
      </c>
      <c r="Y280" s="154">
        <f t="shared" si="65"/>
        <v>-8.4088418892400865E-8</v>
      </c>
      <c r="Z280" s="155">
        <f t="shared" si="66"/>
        <v>-8.3330954969716272E-8</v>
      </c>
      <c r="AA280" s="155">
        <f t="shared" si="67"/>
        <v>-8.3337778163703335E-8</v>
      </c>
      <c r="AB280" s="156">
        <f t="shared" si="68"/>
        <v>-8.2587014509082122E-8</v>
      </c>
      <c r="AC280" s="157">
        <f t="shared" si="77"/>
        <v>4.6674580663614258E-5</v>
      </c>
      <c r="AD280" s="132"/>
      <c r="AE280" s="158">
        <f t="shared" si="76"/>
        <v>0.46674580663614257</v>
      </c>
      <c r="AF280" s="158"/>
      <c r="AG280" s="159"/>
      <c r="AH280" s="133">
        <v>2740</v>
      </c>
    </row>
    <row r="281" spans="1:40">
      <c r="F281" s="147">
        <v>0.59851851851851856</v>
      </c>
      <c r="G281" s="133">
        <v>2750</v>
      </c>
      <c r="H281" s="148">
        <v>11.15</v>
      </c>
      <c r="I281" s="148">
        <v>7.34</v>
      </c>
      <c r="J281" s="148">
        <v>5.45</v>
      </c>
      <c r="K281" s="148">
        <v>11.15</v>
      </c>
      <c r="L281" s="148">
        <f t="shared" si="78"/>
        <v>7.51</v>
      </c>
      <c r="M281" s="148">
        <v>5.45</v>
      </c>
      <c r="N281" s="118">
        <f t="shared" si="79"/>
        <v>11.15</v>
      </c>
      <c r="O281" s="118">
        <f t="shared" si="79"/>
        <v>7.4249999999999998</v>
      </c>
      <c r="P281" s="118">
        <f t="shared" si="79"/>
        <v>5.45</v>
      </c>
      <c r="Q281" s="149">
        <f t="shared" si="69"/>
        <v>0.10398741398924326</v>
      </c>
      <c r="R281" s="150">
        <f t="shared" si="70"/>
        <v>3.7583740428844414E-8</v>
      </c>
      <c r="S281" s="151">
        <f t="shared" si="71"/>
        <v>8.4207958301810626E-8</v>
      </c>
      <c r="T281" s="150">
        <f t="shared" si="72"/>
        <v>7.090980241359477E-15</v>
      </c>
      <c r="U281" s="131">
        <v>298</v>
      </c>
      <c r="V281" s="118">
        <f t="shared" si="73"/>
        <v>284.14999999999998</v>
      </c>
      <c r="W281" s="152">
        <f t="shared" si="74"/>
        <v>0.82206911700621477</v>
      </c>
      <c r="X281" s="153">
        <f t="shared" si="75"/>
        <v>6.6384871204957916</v>
      </c>
      <c r="Y281" s="154">
        <f t="shared" si="65"/>
        <v>-8.1392306401724953E-8</v>
      </c>
      <c r="Z281" s="155">
        <f t="shared" si="66"/>
        <v>-8.0669735460249777E-8</v>
      </c>
      <c r="AA281" s="155">
        <f t="shared" si="67"/>
        <v>-8.067615017914084E-8</v>
      </c>
      <c r="AB281" s="156">
        <f t="shared" si="68"/>
        <v>-7.9959880061529755E-8</v>
      </c>
      <c r="AC281" s="157">
        <f t="shared" si="77"/>
        <v>4.5841225830833726E-5</v>
      </c>
      <c r="AD281" s="132"/>
      <c r="AE281" s="158">
        <f t="shared" si="76"/>
        <v>0.45841225830833726</v>
      </c>
      <c r="AF281" s="158"/>
      <c r="AG281" s="159"/>
      <c r="AH281" s="133">
        <v>2750</v>
      </c>
    </row>
    <row r="282" spans="1:40" s="77" customFormat="1">
      <c r="A282" s="134"/>
      <c r="B282" s="134"/>
      <c r="C282" s="134"/>
      <c r="D282" s="134"/>
      <c r="E282" s="134"/>
      <c r="F282" s="136">
        <v>0.59863425925925928</v>
      </c>
      <c r="G282" s="137">
        <v>2760</v>
      </c>
      <c r="H282" s="138">
        <v>11.15</v>
      </c>
      <c r="I282" s="138">
        <v>7.34</v>
      </c>
      <c r="J282" s="138">
        <v>5.38</v>
      </c>
      <c r="K282" s="138">
        <v>11.15</v>
      </c>
      <c r="L282" s="138">
        <f t="shared" si="78"/>
        <v>7.51</v>
      </c>
      <c r="M282" s="138">
        <v>5.38</v>
      </c>
      <c r="N282" s="139">
        <f t="shared" si="79"/>
        <v>11.15</v>
      </c>
      <c r="O282" s="139">
        <f t="shared" si="79"/>
        <v>7.4249999999999998</v>
      </c>
      <c r="P282" s="139">
        <f t="shared" si="79"/>
        <v>5.38</v>
      </c>
      <c r="Q282" s="140">
        <f t="shared" si="69"/>
        <v>0.10265179582791353</v>
      </c>
      <c r="R282" s="141">
        <f t="shared" si="70"/>
        <v>3.7583740428844414E-8</v>
      </c>
      <c r="S282" s="142">
        <f t="shared" si="71"/>
        <v>8.4207958301810626E-8</v>
      </c>
      <c r="T282" s="141">
        <f t="shared" si="72"/>
        <v>7.090980241359477E-15</v>
      </c>
      <c r="U282" s="143">
        <v>298</v>
      </c>
      <c r="V282" s="139">
        <f t="shared" si="73"/>
        <v>284.14999999999998</v>
      </c>
      <c r="W282" s="144">
        <f t="shared" si="74"/>
        <v>0.82206911700621477</v>
      </c>
      <c r="X282" s="145">
        <f t="shared" si="75"/>
        <v>6.6384871204957916</v>
      </c>
      <c r="Y282" s="146">
        <f t="shared" si="65"/>
        <v>-7.8932910237807425E-8</v>
      </c>
      <c r="Z282" s="146">
        <f t="shared" si="66"/>
        <v>-7.8241173206294555E-8</v>
      </c>
      <c r="AA282" s="146">
        <f t="shared" si="67"/>
        <v>-7.8247235318021132E-8</v>
      </c>
      <c r="AB282" s="146">
        <f t="shared" si="68"/>
        <v>-7.7561454146301193E-8</v>
      </c>
      <c r="AC282" s="146">
        <f t="shared" si="77"/>
        <v>4.5034485901263672E-5</v>
      </c>
      <c r="AD282" s="134"/>
      <c r="AE282" s="146">
        <f t="shared" si="76"/>
        <v>0.45034485901263671</v>
      </c>
      <c r="AF282" s="146"/>
      <c r="AG282" s="146"/>
      <c r="AH282" s="137">
        <v>2760</v>
      </c>
      <c r="AI282" s="134"/>
      <c r="AJ282" s="134"/>
      <c r="AK282" s="134"/>
      <c r="AL282" s="134"/>
      <c r="AM282" s="134"/>
      <c r="AN282" s="134"/>
    </row>
    <row r="283" spans="1:40">
      <c r="F283" s="147">
        <v>0.59875</v>
      </c>
      <c r="G283" s="133">
        <v>2770</v>
      </c>
      <c r="H283" s="148">
        <v>11.15</v>
      </c>
      <c r="I283" s="148">
        <v>7.34</v>
      </c>
      <c r="J283" s="148">
        <v>5.37</v>
      </c>
      <c r="K283" s="148">
        <v>11.15</v>
      </c>
      <c r="L283" s="148">
        <f t="shared" si="78"/>
        <v>7.51</v>
      </c>
      <c r="M283" s="148">
        <v>5.37</v>
      </c>
      <c r="N283" s="118">
        <f t="shared" si="79"/>
        <v>11.15</v>
      </c>
      <c r="O283" s="118">
        <f t="shared" si="79"/>
        <v>7.4249999999999998</v>
      </c>
      <c r="P283" s="118">
        <f t="shared" si="79"/>
        <v>5.37</v>
      </c>
      <c r="Q283" s="149">
        <f t="shared" si="69"/>
        <v>0.10246099323343784</v>
      </c>
      <c r="R283" s="150">
        <f t="shared" si="70"/>
        <v>3.7583740428844414E-8</v>
      </c>
      <c r="S283" s="151">
        <f t="shared" si="71"/>
        <v>8.4207958301810626E-8</v>
      </c>
      <c r="T283" s="150">
        <f t="shared" si="72"/>
        <v>7.090980241359477E-15</v>
      </c>
      <c r="U283" s="131">
        <v>298</v>
      </c>
      <c r="V283" s="118">
        <f t="shared" si="73"/>
        <v>284.14999999999998</v>
      </c>
      <c r="W283" s="152">
        <f t="shared" si="74"/>
        <v>0.82206911700621477</v>
      </c>
      <c r="X283" s="153">
        <f t="shared" si="75"/>
        <v>6.6384871204957916</v>
      </c>
      <c r="Y283" s="154">
        <f t="shared" si="65"/>
        <v>-7.7417323535940064E-8</v>
      </c>
      <c r="Z283" s="155">
        <f t="shared" si="66"/>
        <v>-7.6740129579991069E-8</v>
      </c>
      <c r="AA283" s="155">
        <f t="shared" si="67"/>
        <v>-7.674605321094376E-8</v>
      </c>
      <c r="AB283" s="156">
        <f t="shared" si="68"/>
        <v>-7.6074679254178902E-8</v>
      </c>
      <c r="AC283" s="157">
        <f t="shared" si="77"/>
        <v>4.4252033932209109E-5</v>
      </c>
      <c r="AD283" s="132"/>
      <c r="AE283" s="158">
        <f t="shared" si="76"/>
        <v>0.44252033932209112</v>
      </c>
      <c r="AF283" s="158"/>
      <c r="AG283" s="159"/>
      <c r="AH283" s="133">
        <v>2770</v>
      </c>
    </row>
    <row r="284" spans="1:40">
      <c r="F284" s="147">
        <v>0.59886574074074073</v>
      </c>
      <c r="G284" s="133">
        <v>2780</v>
      </c>
      <c r="H284" s="148">
        <v>11.15</v>
      </c>
      <c r="I284" s="148">
        <v>7.34</v>
      </c>
      <c r="J284" s="148">
        <v>5.35</v>
      </c>
      <c r="K284" s="148">
        <v>11.15</v>
      </c>
      <c r="L284" s="148">
        <f t="shared" si="78"/>
        <v>7.51</v>
      </c>
      <c r="M284" s="148">
        <v>5.35</v>
      </c>
      <c r="N284" s="118">
        <f t="shared" si="79"/>
        <v>11.15</v>
      </c>
      <c r="O284" s="118">
        <f t="shared" si="79"/>
        <v>7.4249999999999998</v>
      </c>
      <c r="P284" s="118">
        <f t="shared" si="79"/>
        <v>5.35</v>
      </c>
      <c r="Q284" s="149">
        <f t="shared" si="69"/>
        <v>0.10207938804448649</v>
      </c>
      <c r="R284" s="150">
        <f t="shared" si="70"/>
        <v>3.7583740428844414E-8</v>
      </c>
      <c r="S284" s="151">
        <f t="shared" si="71"/>
        <v>8.4207958301810626E-8</v>
      </c>
      <c r="T284" s="150">
        <f t="shared" si="72"/>
        <v>7.090980241359477E-15</v>
      </c>
      <c r="U284" s="131">
        <v>298</v>
      </c>
      <c r="V284" s="118">
        <f t="shared" si="73"/>
        <v>284.14999999999998</v>
      </c>
      <c r="W284" s="152">
        <f t="shared" si="74"/>
        <v>0.82206911700621477</v>
      </c>
      <c r="X284" s="153">
        <f t="shared" si="75"/>
        <v>6.6384871204957916</v>
      </c>
      <c r="Y284" s="154">
        <f t="shared" si="65"/>
        <v>-7.5791381831738602E-8</v>
      </c>
      <c r="Z284" s="155">
        <f t="shared" si="66"/>
        <v>-7.5130879672051515E-8</v>
      </c>
      <c r="AA284" s="155">
        <f t="shared" si="67"/>
        <v>-7.5136635776405427E-8</v>
      </c>
      <c r="AB284" s="156">
        <f t="shared" si="68"/>
        <v>-7.4481789395170708E-8</v>
      </c>
      <c r="AC284" s="157">
        <f t="shared" si="77"/>
        <v>4.3484593318255799E-5</v>
      </c>
      <c r="AD284" s="132"/>
      <c r="AE284" s="158">
        <f t="shared" si="76"/>
        <v>0.43484593318255799</v>
      </c>
      <c r="AF284" s="158"/>
      <c r="AG284" s="159"/>
      <c r="AH284" s="133">
        <v>2780</v>
      </c>
    </row>
    <row r="285" spans="1:40">
      <c r="F285" s="147">
        <v>0.59898148148148145</v>
      </c>
      <c r="G285" s="133">
        <v>2790</v>
      </c>
      <c r="H285" s="148">
        <v>11.15</v>
      </c>
      <c r="I285" s="148">
        <v>7.34</v>
      </c>
      <c r="J285" s="148">
        <v>5.27</v>
      </c>
      <c r="K285" s="148">
        <v>11.15</v>
      </c>
      <c r="L285" s="148">
        <f t="shared" si="78"/>
        <v>7.51</v>
      </c>
      <c r="M285" s="148">
        <v>5.27</v>
      </c>
      <c r="N285" s="118">
        <f t="shared" si="79"/>
        <v>11.15</v>
      </c>
      <c r="O285" s="118">
        <f t="shared" si="79"/>
        <v>7.4249999999999998</v>
      </c>
      <c r="P285" s="118">
        <f t="shared" si="79"/>
        <v>5.27</v>
      </c>
      <c r="Q285" s="149">
        <f t="shared" si="69"/>
        <v>0.10055296728868109</v>
      </c>
      <c r="R285" s="150">
        <f t="shared" si="70"/>
        <v>3.7583740428844414E-8</v>
      </c>
      <c r="S285" s="151">
        <f t="shared" si="71"/>
        <v>8.4207958301810626E-8</v>
      </c>
      <c r="T285" s="150">
        <f t="shared" si="72"/>
        <v>7.090980241359477E-15</v>
      </c>
      <c r="U285" s="131">
        <v>298</v>
      </c>
      <c r="V285" s="118">
        <f t="shared" si="73"/>
        <v>284.14999999999998</v>
      </c>
      <c r="W285" s="152">
        <f t="shared" si="74"/>
        <v>0.82206911700621477</v>
      </c>
      <c r="X285" s="153">
        <f t="shared" si="75"/>
        <v>6.6384871204957916</v>
      </c>
      <c r="Y285" s="154">
        <f t="shared" si="65"/>
        <v>-7.3368076240672021E-8</v>
      </c>
      <c r="Z285" s="155">
        <f t="shared" si="66"/>
        <v>-7.2738253435775096E-8</v>
      </c>
      <c r="AA285" s="155">
        <f t="shared" si="67"/>
        <v>-7.2743660102896441E-8</v>
      </c>
      <c r="AB285" s="156">
        <f t="shared" si="68"/>
        <v>-7.211915113885569E-8</v>
      </c>
      <c r="AC285" s="157">
        <f t="shared" si="77"/>
        <v>4.27332463147161E-5</v>
      </c>
      <c r="AD285" s="132"/>
      <c r="AE285" s="158">
        <f t="shared" si="76"/>
        <v>0.427332463147161</v>
      </c>
      <c r="AF285" s="158"/>
      <c r="AG285" s="159"/>
      <c r="AH285" s="133">
        <v>2790</v>
      </c>
    </row>
    <row r="286" spans="1:40">
      <c r="F286" s="147">
        <v>0.59909722222222217</v>
      </c>
      <c r="G286" s="133">
        <v>2800</v>
      </c>
      <c r="H286" s="148">
        <v>11.15</v>
      </c>
      <c r="I286" s="148">
        <v>7.34</v>
      </c>
      <c r="J286" s="148">
        <v>5.23</v>
      </c>
      <c r="K286" s="148">
        <v>11.15</v>
      </c>
      <c r="L286" s="148">
        <f t="shared" si="78"/>
        <v>7.51</v>
      </c>
      <c r="M286" s="148">
        <v>5.23</v>
      </c>
      <c r="N286" s="118">
        <f t="shared" si="79"/>
        <v>11.15</v>
      </c>
      <c r="O286" s="118">
        <f t="shared" si="79"/>
        <v>7.4249999999999998</v>
      </c>
      <c r="P286" s="118">
        <f t="shared" si="79"/>
        <v>5.23</v>
      </c>
      <c r="Q286" s="149">
        <f t="shared" si="69"/>
        <v>9.9789756910778404E-2</v>
      </c>
      <c r="R286" s="150">
        <f t="shared" si="70"/>
        <v>3.7583740428844414E-8</v>
      </c>
      <c r="S286" s="151">
        <f t="shared" si="71"/>
        <v>8.4207958301810626E-8</v>
      </c>
      <c r="T286" s="150">
        <f t="shared" si="72"/>
        <v>7.090980241359477E-15</v>
      </c>
      <c r="U286" s="131">
        <v>298</v>
      </c>
      <c r="V286" s="118">
        <f t="shared" si="73"/>
        <v>284.14999999999998</v>
      </c>
      <c r="W286" s="152">
        <f t="shared" si="74"/>
        <v>0.82206911700621477</v>
      </c>
      <c r="X286" s="153">
        <f t="shared" si="75"/>
        <v>6.6384871204957916</v>
      </c>
      <c r="Y286" s="154">
        <f t="shared" si="65"/>
        <v>-7.1571788173155742E-8</v>
      </c>
      <c r="Z286" s="155">
        <f t="shared" si="66"/>
        <v>-7.0962048867976273E-8</v>
      </c>
      <c r="AA286" s="155">
        <f t="shared" si="67"/>
        <v>-7.0967243401042596E-8</v>
      </c>
      <c r="AB286" s="156">
        <f t="shared" si="68"/>
        <v>-7.0362610121682008E-8</v>
      </c>
      <c r="AC286" s="157">
        <f t="shared" si="77"/>
        <v>4.2005827890621321E-5</v>
      </c>
      <c r="AD286" s="132"/>
      <c r="AE286" s="158">
        <f t="shared" si="76"/>
        <v>0.42005827890621322</v>
      </c>
      <c r="AF286" s="158"/>
      <c r="AG286" s="159"/>
      <c r="AH286" s="133">
        <v>2800</v>
      </c>
    </row>
    <row r="287" spans="1:40">
      <c r="F287" s="147">
        <v>0.599212962962963</v>
      </c>
      <c r="G287" s="133">
        <v>2810</v>
      </c>
      <c r="H287" s="148">
        <v>11.15</v>
      </c>
      <c r="I287" s="148">
        <v>7.34</v>
      </c>
      <c r="J287" s="148">
        <v>5.2</v>
      </c>
      <c r="K287" s="148">
        <v>11.15</v>
      </c>
      <c r="L287" s="148">
        <f t="shared" si="78"/>
        <v>7.51</v>
      </c>
      <c r="M287" s="148">
        <v>5.2</v>
      </c>
      <c r="N287" s="118">
        <f t="shared" si="79"/>
        <v>11.15</v>
      </c>
      <c r="O287" s="118">
        <f t="shared" si="79"/>
        <v>7.4249999999999998</v>
      </c>
      <c r="P287" s="118">
        <f t="shared" si="79"/>
        <v>5.2</v>
      </c>
      <c r="Q287" s="149">
        <f t="shared" si="69"/>
        <v>9.9217349127351362E-2</v>
      </c>
      <c r="R287" s="150">
        <f t="shared" si="70"/>
        <v>3.7583740428844414E-8</v>
      </c>
      <c r="S287" s="151">
        <f t="shared" si="71"/>
        <v>8.4207958301810626E-8</v>
      </c>
      <c r="T287" s="150">
        <f t="shared" si="72"/>
        <v>7.090980241359477E-15</v>
      </c>
      <c r="U287" s="131">
        <v>298</v>
      </c>
      <c r="V287" s="118">
        <f t="shared" si="73"/>
        <v>284.14999999999998</v>
      </c>
      <c r="W287" s="152">
        <f t="shared" si="74"/>
        <v>0.82206911700621477</v>
      </c>
      <c r="X287" s="153">
        <f t="shared" si="75"/>
        <v>6.6384871204957916</v>
      </c>
      <c r="Y287" s="154">
        <f t="shared" si="65"/>
        <v>-6.9959030086476387E-8</v>
      </c>
      <c r="Z287" s="155">
        <f t="shared" si="66"/>
        <v>-6.9366449037838697E-8</v>
      </c>
      <c r="AA287" s="155">
        <f t="shared" si="67"/>
        <v>-6.937146843703235E-8</v>
      </c>
      <c r="AB287" s="156">
        <f t="shared" si="68"/>
        <v>-6.8783821754938948E-8</v>
      </c>
      <c r="AC287" s="157">
        <f t="shared" si="77"/>
        <v>4.1296172919233198E-5</v>
      </c>
      <c r="AD287" s="132"/>
      <c r="AE287" s="158">
        <f t="shared" si="76"/>
        <v>0.41296172919233198</v>
      </c>
      <c r="AF287" s="158"/>
      <c r="AG287" s="159"/>
      <c r="AH287" s="133">
        <v>2810</v>
      </c>
    </row>
    <row r="288" spans="1:40">
      <c r="F288" s="147">
        <v>0.59932870370370372</v>
      </c>
      <c r="G288" s="133">
        <v>2820</v>
      </c>
      <c r="H288" s="148">
        <v>11.14</v>
      </c>
      <c r="I288" s="148">
        <v>7.34</v>
      </c>
      <c r="J288" s="148">
        <v>5.21</v>
      </c>
      <c r="K288" s="148">
        <v>11.14</v>
      </c>
      <c r="L288" s="148">
        <f t="shared" si="78"/>
        <v>7.51</v>
      </c>
      <c r="M288" s="148">
        <v>5.21</v>
      </c>
      <c r="N288" s="118">
        <f t="shared" si="79"/>
        <v>11.14</v>
      </c>
      <c r="O288" s="118">
        <f t="shared" si="79"/>
        <v>7.4249999999999998</v>
      </c>
      <c r="P288" s="118">
        <f t="shared" si="79"/>
        <v>5.21</v>
      </c>
      <c r="Q288" s="149">
        <f t="shared" si="69"/>
        <v>9.9392168320192181E-2</v>
      </c>
      <c r="R288" s="150">
        <f t="shared" si="70"/>
        <v>3.7583740428844414E-8</v>
      </c>
      <c r="S288" s="151">
        <f t="shared" si="71"/>
        <v>8.4138010555775552E-8</v>
      </c>
      <c r="T288" s="150">
        <f t="shared" si="72"/>
        <v>7.0792048202837985E-15</v>
      </c>
      <c r="U288" s="131">
        <v>298</v>
      </c>
      <c r="V288" s="118">
        <f t="shared" si="73"/>
        <v>284.14</v>
      </c>
      <c r="W288" s="152">
        <f t="shared" si="74"/>
        <v>0.82269162143815222</v>
      </c>
      <c r="X288" s="153">
        <f t="shared" si="75"/>
        <v>6.6480093477689648</v>
      </c>
      <c r="Y288" s="154">
        <f t="shared" si="65"/>
        <v>-6.869208943870021E-8</v>
      </c>
      <c r="Z288" s="155">
        <f t="shared" si="66"/>
        <v>-6.8111016100324527E-8</v>
      </c>
      <c r="AA288" s="155">
        <f t="shared" si="67"/>
        <v>-6.8115931458516855E-8</v>
      </c>
      <c r="AB288" s="156">
        <f t="shared" si="68"/>
        <v>-6.7539690319308414E-8</v>
      </c>
      <c r="AC288" s="157">
        <f t="shared" si="77"/>
        <v>4.0602475107914608E-5</v>
      </c>
      <c r="AD288" s="132"/>
      <c r="AE288" s="158">
        <f t="shared" si="76"/>
        <v>0.4060247510791461</v>
      </c>
      <c r="AF288" s="158"/>
      <c r="AG288" s="159"/>
      <c r="AH288" s="133">
        <v>2820</v>
      </c>
    </row>
    <row r="289" spans="1:40">
      <c r="F289" s="147">
        <v>0.59944444444444445</v>
      </c>
      <c r="G289" s="133">
        <v>2830</v>
      </c>
      <c r="H289" s="148">
        <v>11.09</v>
      </c>
      <c r="I289" s="148">
        <v>7.35</v>
      </c>
      <c r="J289" s="148">
        <v>5.71</v>
      </c>
      <c r="K289" s="148">
        <v>11.09</v>
      </c>
      <c r="L289" s="148">
        <f t="shared" si="78"/>
        <v>7.52</v>
      </c>
      <c r="M289" s="148">
        <v>5.71</v>
      </c>
      <c r="N289" s="118">
        <f t="shared" si="79"/>
        <v>11.09</v>
      </c>
      <c r="O289" s="118">
        <f t="shared" si="79"/>
        <v>7.4349999999999996</v>
      </c>
      <c r="P289" s="118">
        <f t="shared" si="79"/>
        <v>5.71</v>
      </c>
      <c r="Q289" s="149">
        <f t="shared" si="69"/>
        <v>0.10884326196968756</v>
      </c>
      <c r="R289" s="150">
        <f t="shared" si="70"/>
        <v>3.6728230049808466E-8</v>
      </c>
      <c r="S289" s="151">
        <f t="shared" si="71"/>
        <v>8.5740842244495011E-8</v>
      </c>
      <c r="T289" s="150">
        <f t="shared" si="72"/>
        <v>7.3514920287953805E-15</v>
      </c>
      <c r="U289" s="131">
        <v>298</v>
      </c>
      <c r="V289" s="118">
        <f t="shared" si="73"/>
        <v>284.08999999999997</v>
      </c>
      <c r="W289" s="152">
        <f t="shared" si="74"/>
        <v>0.8258048009646265</v>
      </c>
      <c r="X289" s="153">
        <f t="shared" si="75"/>
        <v>6.6958358913332727</v>
      </c>
      <c r="Y289" s="154">
        <f t="shared" si="65"/>
        <v>-7.6258184508824086E-8</v>
      </c>
      <c r="Z289" s="155">
        <f t="shared" si="66"/>
        <v>-7.5529838237902554E-8</v>
      </c>
      <c r="AA289" s="155">
        <f t="shared" si="67"/>
        <v>-7.5536794714689704E-8</v>
      </c>
      <c r="AB289" s="156">
        <f t="shared" si="68"/>
        <v>-7.4815272037141951E-8</v>
      </c>
      <c r="AC289" s="157">
        <f t="shared" si="77"/>
        <v>3.9921332316455122E-5</v>
      </c>
      <c r="AD289" s="132"/>
      <c r="AE289" s="158">
        <f t="shared" si="76"/>
        <v>0.39921332316455121</v>
      </c>
      <c r="AF289" s="158"/>
      <c r="AG289" s="159"/>
      <c r="AH289" s="133">
        <v>2830</v>
      </c>
    </row>
    <row r="290" spans="1:40">
      <c r="F290" s="147">
        <v>0.59956018518518517</v>
      </c>
      <c r="G290" s="133">
        <v>2840</v>
      </c>
      <c r="H290" s="148">
        <v>11.08</v>
      </c>
      <c r="I290" s="148">
        <v>7.35</v>
      </c>
      <c r="J290" s="148">
        <v>5.81</v>
      </c>
      <c r="K290" s="148">
        <v>11.08</v>
      </c>
      <c r="L290" s="148">
        <f t="shared" si="78"/>
        <v>7.52</v>
      </c>
      <c r="M290" s="148">
        <v>5.81</v>
      </c>
      <c r="N290" s="118">
        <f t="shared" si="79"/>
        <v>11.08</v>
      </c>
      <c r="O290" s="118">
        <f t="shared" si="79"/>
        <v>7.4349999999999996</v>
      </c>
      <c r="P290" s="118">
        <f t="shared" si="79"/>
        <v>5.81</v>
      </c>
      <c r="Q290" s="149">
        <f t="shared" si="69"/>
        <v>0.11073165893708611</v>
      </c>
      <c r="R290" s="150">
        <f t="shared" si="70"/>
        <v>3.6728230049808466E-8</v>
      </c>
      <c r="S290" s="151">
        <f t="shared" si="71"/>
        <v>8.5669621201031915E-8</v>
      </c>
      <c r="T290" s="150">
        <f t="shared" si="72"/>
        <v>7.3392839967282969E-15</v>
      </c>
      <c r="U290" s="131">
        <v>298</v>
      </c>
      <c r="V290" s="118">
        <f t="shared" si="73"/>
        <v>284.08</v>
      </c>
      <c r="W290" s="152">
        <f t="shared" si="74"/>
        <v>0.82642756837567444</v>
      </c>
      <c r="X290" s="153">
        <f t="shared" si="75"/>
        <v>6.7054444398806758</v>
      </c>
      <c r="Y290" s="154">
        <f t="shared" si="65"/>
        <v>-7.5878058792432752E-8</v>
      </c>
      <c r="Z290" s="155">
        <f t="shared" si="66"/>
        <v>-7.5143048630223895E-8</v>
      </c>
      <c r="AA290" s="155">
        <f t="shared" si="67"/>
        <v>-7.5150168474183386E-8</v>
      </c>
      <c r="AB290" s="156">
        <f t="shared" si="68"/>
        <v>-7.4422140219941787E-8</v>
      </c>
      <c r="AC290" s="157">
        <f t="shared" si="77"/>
        <v>3.9165987779036539E-5</v>
      </c>
      <c r="AD290" s="132"/>
      <c r="AE290" s="158">
        <f t="shared" si="76"/>
        <v>0.39165987779036537</v>
      </c>
      <c r="AF290" s="158"/>
      <c r="AG290" s="159"/>
      <c r="AH290" s="133">
        <v>2840</v>
      </c>
    </row>
    <row r="291" spans="1:40">
      <c r="F291" s="147">
        <v>0.59967592592592589</v>
      </c>
      <c r="G291" s="133">
        <v>2850</v>
      </c>
      <c r="H291" s="148">
        <v>11.08</v>
      </c>
      <c r="I291" s="148">
        <v>7.36</v>
      </c>
      <c r="J291" s="148">
        <v>5.86</v>
      </c>
      <c r="K291" s="148">
        <v>11.08</v>
      </c>
      <c r="L291" s="148">
        <f t="shared" si="78"/>
        <v>7.53</v>
      </c>
      <c r="M291" s="148">
        <v>5.86</v>
      </c>
      <c r="N291" s="118">
        <f t="shared" si="79"/>
        <v>11.08</v>
      </c>
      <c r="O291" s="118">
        <f t="shared" si="79"/>
        <v>7.4450000000000003</v>
      </c>
      <c r="P291" s="118">
        <f t="shared" si="79"/>
        <v>5.86</v>
      </c>
      <c r="Q291" s="149">
        <f t="shared" si="69"/>
        <v>0.11168459920332612</v>
      </c>
      <c r="R291" s="150">
        <f t="shared" si="70"/>
        <v>3.5892193464500394E-8</v>
      </c>
      <c r="S291" s="151">
        <f t="shared" si="71"/>
        <v>8.7665123026362995E-8</v>
      </c>
      <c r="T291" s="150">
        <f t="shared" si="72"/>
        <v>7.6851737952273595E-15</v>
      </c>
      <c r="U291" s="131">
        <v>298</v>
      </c>
      <c r="V291" s="118">
        <f t="shared" si="73"/>
        <v>284.08</v>
      </c>
      <c r="W291" s="152">
        <f t="shared" si="74"/>
        <v>0.82642756837567444</v>
      </c>
      <c r="X291" s="153">
        <f t="shared" si="75"/>
        <v>6.7054444398806758</v>
      </c>
      <c r="Y291" s="154">
        <f t="shared" si="65"/>
        <v>-7.8600246813373507E-8</v>
      </c>
      <c r="Z291" s="155">
        <f t="shared" si="66"/>
        <v>-7.7796123737229089E-8</v>
      </c>
      <c r="AA291" s="155">
        <f t="shared" si="67"/>
        <v>-7.7804350351620289E-8</v>
      </c>
      <c r="AB291" s="156">
        <f t="shared" si="68"/>
        <v>-7.7008285564429509E-8</v>
      </c>
      <c r="AC291" s="157">
        <f t="shared" si="77"/>
        <v>3.8414510057001228E-5</v>
      </c>
      <c r="AD291" s="132"/>
      <c r="AE291" s="158">
        <f t="shared" si="76"/>
        <v>0.38414510057001228</v>
      </c>
      <c r="AF291" s="158"/>
      <c r="AG291" s="159"/>
      <c r="AH291" s="133">
        <v>2850</v>
      </c>
    </row>
    <row r="292" spans="1:40">
      <c r="F292" s="147">
        <v>0.59979166666666661</v>
      </c>
      <c r="G292" s="133">
        <v>2860</v>
      </c>
      <c r="H292" s="148">
        <v>11.08</v>
      </c>
      <c r="I292" s="148">
        <v>7.36</v>
      </c>
      <c r="J292" s="148">
        <v>5.8</v>
      </c>
      <c r="K292" s="148">
        <v>11.08</v>
      </c>
      <c r="L292" s="148">
        <f t="shared" si="78"/>
        <v>7.53</v>
      </c>
      <c r="M292" s="148">
        <v>5.8</v>
      </c>
      <c r="N292" s="118">
        <f t="shared" si="79"/>
        <v>11.08</v>
      </c>
      <c r="O292" s="118">
        <f t="shared" si="79"/>
        <v>7.4450000000000003</v>
      </c>
      <c r="P292" s="118">
        <f t="shared" si="79"/>
        <v>5.8</v>
      </c>
      <c r="Q292" s="149">
        <f t="shared" si="69"/>
        <v>0.11054107088383812</v>
      </c>
      <c r="R292" s="150">
        <f t="shared" si="70"/>
        <v>3.5892193464500394E-8</v>
      </c>
      <c r="S292" s="151">
        <f t="shared" si="71"/>
        <v>8.7665123026362995E-8</v>
      </c>
      <c r="T292" s="150">
        <f t="shared" si="72"/>
        <v>7.6851737952273595E-15</v>
      </c>
      <c r="U292" s="131">
        <v>298</v>
      </c>
      <c r="V292" s="118">
        <f t="shared" si="73"/>
        <v>284.08</v>
      </c>
      <c r="W292" s="152">
        <f t="shared" si="74"/>
        <v>0.82642756837567444</v>
      </c>
      <c r="X292" s="153">
        <f t="shared" si="75"/>
        <v>6.7054444398806758</v>
      </c>
      <c r="Y292" s="154">
        <f t="shared" si="65"/>
        <v>-7.6219860926994391E-8</v>
      </c>
      <c r="Z292" s="155">
        <f t="shared" si="66"/>
        <v>-7.5448074484797725E-8</v>
      </c>
      <c r="AA292" s="155">
        <f t="shared" si="67"/>
        <v>-7.545588943361965E-8</v>
      </c>
      <c r="AB292" s="156">
        <f t="shared" si="68"/>
        <v>-7.4691759675155606E-8</v>
      </c>
      <c r="AC292" s="157">
        <f t="shared" si="77"/>
        <v>3.7636494256075395E-5</v>
      </c>
      <c r="AD292" s="132"/>
      <c r="AE292" s="158">
        <f t="shared" si="76"/>
        <v>0.37636494256075398</v>
      </c>
      <c r="AF292" s="158"/>
      <c r="AG292" s="159"/>
      <c r="AH292" s="133">
        <v>2860</v>
      </c>
    </row>
    <row r="293" spans="1:40">
      <c r="F293" s="147">
        <v>0.59990740740740744</v>
      </c>
      <c r="G293" s="133">
        <v>2870</v>
      </c>
      <c r="H293" s="148">
        <v>11.08</v>
      </c>
      <c r="I293" s="148">
        <v>7.36</v>
      </c>
      <c r="J293" s="148">
        <v>5.75</v>
      </c>
      <c r="K293" s="148">
        <v>11.08</v>
      </c>
      <c r="L293" s="148">
        <f t="shared" si="78"/>
        <v>7.53</v>
      </c>
      <c r="M293" s="148">
        <v>5.75</v>
      </c>
      <c r="N293" s="118">
        <f t="shared" si="79"/>
        <v>11.08</v>
      </c>
      <c r="O293" s="118">
        <f t="shared" si="79"/>
        <v>7.4450000000000003</v>
      </c>
      <c r="P293" s="118">
        <f t="shared" si="79"/>
        <v>5.75</v>
      </c>
      <c r="Q293" s="149">
        <f t="shared" si="69"/>
        <v>0.10958813061759815</v>
      </c>
      <c r="R293" s="150">
        <f t="shared" si="70"/>
        <v>3.5892193464500394E-8</v>
      </c>
      <c r="S293" s="151">
        <f t="shared" si="71"/>
        <v>8.7665123026362995E-8</v>
      </c>
      <c r="T293" s="150">
        <f t="shared" si="72"/>
        <v>7.6851737952273595E-15</v>
      </c>
      <c r="U293" s="131">
        <v>298</v>
      </c>
      <c r="V293" s="118">
        <f t="shared" si="73"/>
        <v>284.08</v>
      </c>
      <c r="W293" s="152">
        <f t="shared" si="74"/>
        <v>0.82642756837567444</v>
      </c>
      <c r="X293" s="153">
        <f t="shared" si="75"/>
        <v>6.7054444398806758</v>
      </c>
      <c r="Y293" s="154">
        <f t="shared" si="65"/>
        <v>-7.4047918025023798E-8</v>
      </c>
      <c r="Z293" s="155">
        <f t="shared" si="66"/>
        <v>-7.3304587964097815E-8</v>
      </c>
      <c r="AA293" s="155">
        <f t="shared" si="67"/>
        <v>-7.3312049883274119E-8</v>
      </c>
      <c r="AB293" s="156">
        <f t="shared" si="68"/>
        <v>-7.2576031928565911E-8</v>
      </c>
      <c r="AC293" s="157">
        <f t="shared" si="77"/>
        <v>3.6881961675343757E-5</v>
      </c>
      <c r="AD293" s="132"/>
      <c r="AE293" s="158">
        <f t="shared" si="76"/>
        <v>0.36881961675343755</v>
      </c>
      <c r="AF293" s="158"/>
      <c r="AG293" s="159"/>
      <c r="AH293" s="133">
        <v>2870</v>
      </c>
    </row>
    <row r="294" spans="1:40" s="77" customFormat="1">
      <c r="A294" s="134"/>
      <c r="B294" s="134"/>
      <c r="C294" s="134"/>
      <c r="D294" s="134"/>
      <c r="E294" s="134"/>
      <c r="F294" s="136">
        <v>0.60002314814814817</v>
      </c>
      <c r="G294" s="137">
        <v>2880</v>
      </c>
      <c r="H294" s="138">
        <v>11.07</v>
      </c>
      <c r="I294" s="138">
        <v>7.36</v>
      </c>
      <c r="J294" s="138">
        <v>5.66</v>
      </c>
      <c r="K294" s="138">
        <v>11.07</v>
      </c>
      <c r="L294" s="138">
        <v>7.52</v>
      </c>
      <c r="M294" s="138">
        <v>5.66</v>
      </c>
      <c r="N294" s="139">
        <f t="shared" si="79"/>
        <v>11.07</v>
      </c>
      <c r="O294" s="139">
        <f t="shared" si="79"/>
        <v>7.4399999999999995</v>
      </c>
      <c r="P294" s="139">
        <f t="shared" si="79"/>
        <v>5.66</v>
      </c>
      <c r="Q294" s="140">
        <f t="shared" si="69"/>
        <v>0.1078555132360164</v>
      </c>
      <c r="R294" s="141">
        <f t="shared" si="70"/>
        <v>3.6307805477010135E-8</v>
      </c>
      <c r="S294" s="142">
        <f t="shared" si="71"/>
        <v>8.6589642762058292E-8</v>
      </c>
      <c r="T294" s="141">
        <f t="shared" si="72"/>
        <v>7.4977662336608741E-15</v>
      </c>
      <c r="U294" s="143">
        <v>298</v>
      </c>
      <c r="V294" s="139">
        <f t="shared" si="73"/>
        <v>284.07</v>
      </c>
      <c r="W294" s="144">
        <f t="shared" si="74"/>
        <v>0.82705037963277395</v>
      </c>
      <c r="X294" s="145">
        <f t="shared" si="75"/>
        <v>6.7150674546779845</v>
      </c>
      <c r="Y294" s="146">
        <f t="shared" si="65"/>
        <v>-6.9586940718291755E-8</v>
      </c>
      <c r="Z294" s="146">
        <f t="shared" si="66"/>
        <v>-6.8917162822846411E-8</v>
      </c>
      <c r="AA294" s="146">
        <f t="shared" si="67"/>
        <v>-6.8923609469653935E-8</v>
      </c>
      <c r="AB294" s="146">
        <f t="shared" si="68"/>
        <v>-6.8260154122399722E-8</v>
      </c>
      <c r="AC294" s="146">
        <f t="shared" si="77"/>
        <v>3.6148866299263201E-5</v>
      </c>
      <c r="AD294" s="134"/>
      <c r="AE294" s="146">
        <f t="shared" si="76"/>
        <v>0.36148866299263199</v>
      </c>
      <c r="AF294" s="146"/>
      <c r="AG294" s="146"/>
      <c r="AH294" s="137">
        <v>2880</v>
      </c>
      <c r="AI294" s="134"/>
      <c r="AJ294" s="134"/>
      <c r="AK294" s="134"/>
      <c r="AL294" s="134"/>
      <c r="AM294" s="134"/>
      <c r="AN294" s="134"/>
    </row>
    <row r="295" spans="1:40">
      <c r="D295" s="117">
        <f>60*53</f>
        <v>3180</v>
      </c>
      <c r="F295" s="147">
        <v>0.60013888888888889</v>
      </c>
      <c r="G295" s="133">
        <v>2890</v>
      </c>
      <c r="H295" s="148">
        <v>11.07</v>
      </c>
      <c r="I295" s="148">
        <v>7.36</v>
      </c>
      <c r="J295" s="148">
        <v>5.56</v>
      </c>
      <c r="K295" s="148">
        <v>11.07</v>
      </c>
      <c r="L295" s="148">
        <f>I295+0.16</f>
        <v>7.5200000000000005</v>
      </c>
      <c r="M295" s="148">
        <v>5.56</v>
      </c>
      <c r="N295" s="118">
        <f t="shared" si="79"/>
        <v>11.07</v>
      </c>
      <c r="O295" s="118">
        <f t="shared" si="79"/>
        <v>7.44</v>
      </c>
      <c r="P295" s="118">
        <f t="shared" si="79"/>
        <v>5.56</v>
      </c>
      <c r="Q295" s="149">
        <f t="shared" si="69"/>
        <v>0.10594993879721752</v>
      </c>
      <c r="R295" s="150">
        <f t="shared" si="70"/>
        <v>3.630780547701001E-8</v>
      </c>
      <c r="S295" s="151">
        <f t="shared" si="71"/>
        <v>8.6589642762058584E-8</v>
      </c>
      <c r="T295" s="150">
        <f t="shared" si="72"/>
        <v>7.4977662336609246E-15</v>
      </c>
      <c r="U295" s="131">
        <v>298</v>
      </c>
      <c r="V295" s="118">
        <f t="shared" si="73"/>
        <v>284.07</v>
      </c>
      <c r="W295" s="152">
        <f t="shared" si="74"/>
        <v>0.82705037963277395</v>
      </c>
      <c r="X295" s="153">
        <f t="shared" si="75"/>
        <v>6.7150674546779845</v>
      </c>
      <c r="Y295" s="154">
        <f t="shared" si="65"/>
        <v>-6.7054185358722935E-8</v>
      </c>
      <c r="Z295" s="155">
        <f t="shared" si="66"/>
        <v>-6.6420188191072517E-8</v>
      </c>
      <c r="AA295" s="155">
        <f t="shared" si="67"/>
        <v>-6.6426182632827911E-8</v>
      </c>
      <c r="AB295" s="156">
        <f t="shared" si="68"/>
        <v>-6.5798066552067004E-8</v>
      </c>
      <c r="AC295" s="157">
        <f t="shared" si="77"/>
        <v>3.5459651900220383E-5</v>
      </c>
      <c r="AD295" s="132"/>
      <c r="AE295" s="158">
        <f t="shared" si="76"/>
        <v>0.35459651900220385</v>
      </c>
      <c r="AF295" s="158"/>
      <c r="AG295" s="159"/>
      <c r="AH295" s="133">
        <v>2890</v>
      </c>
    </row>
    <row r="296" spans="1:40">
      <c r="F296" s="147">
        <v>0.60025462962962961</v>
      </c>
      <c r="G296" s="133">
        <v>2900</v>
      </c>
      <c r="H296" s="148">
        <v>11.07</v>
      </c>
      <c r="I296" s="148">
        <v>7.36</v>
      </c>
      <c r="J296" s="148">
        <v>5.54</v>
      </c>
      <c r="K296" s="148">
        <v>11.07</v>
      </c>
      <c r="L296" s="148">
        <f t="shared" ref="L296:L359" si="80">I296+0.16</f>
        <v>7.5200000000000005</v>
      </c>
      <c r="M296" s="148">
        <v>5.54</v>
      </c>
      <c r="N296" s="118">
        <f t="shared" si="79"/>
        <v>11.07</v>
      </c>
      <c r="O296" s="118">
        <f t="shared" si="79"/>
        <v>7.44</v>
      </c>
      <c r="P296" s="118">
        <f t="shared" si="79"/>
        <v>5.54</v>
      </c>
      <c r="Q296" s="149">
        <f t="shared" si="69"/>
        <v>0.10556882390945775</v>
      </c>
      <c r="R296" s="150">
        <f t="shared" si="70"/>
        <v>3.630780547701001E-8</v>
      </c>
      <c r="S296" s="151">
        <f t="shared" si="71"/>
        <v>8.6589642762058584E-8</v>
      </c>
      <c r="T296" s="150">
        <f t="shared" si="72"/>
        <v>7.4977662336609246E-15</v>
      </c>
      <c r="U296" s="131">
        <v>298</v>
      </c>
      <c r="V296" s="118">
        <f t="shared" si="73"/>
        <v>284.07</v>
      </c>
      <c r="W296" s="152">
        <f t="shared" si="74"/>
        <v>0.82705037963277395</v>
      </c>
      <c r="X296" s="153">
        <f t="shared" si="75"/>
        <v>6.7150674546779845</v>
      </c>
      <c r="Y296" s="154">
        <f t="shared" si="65"/>
        <v>-6.556142086444342E-8</v>
      </c>
      <c r="Z296" s="155">
        <f t="shared" si="66"/>
        <v>-6.4943767576899546E-8</v>
      </c>
      <c r="AA296" s="155">
        <f t="shared" si="67"/>
        <v>-6.4949586480434325E-8</v>
      </c>
      <c r="AB296" s="156">
        <f t="shared" si="68"/>
        <v>-6.4337642456797207E-8</v>
      </c>
      <c r="AC296" s="157">
        <f t="shared" si="77"/>
        <v>3.4795410244289401E-5</v>
      </c>
      <c r="AD296" s="132"/>
      <c r="AE296" s="158">
        <f t="shared" si="76"/>
        <v>0.34795410244289399</v>
      </c>
      <c r="AF296" s="158"/>
      <c r="AG296" s="159"/>
      <c r="AH296" s="133">
        <v>2900</v>
      </c>
    </row>
    <row r="297" spans="1:40">
      <c r="F297" s="147">
        <v>0.60037037037037033</v>
      </c>
      <c r="G297" s="133">
        <v>2910</v>
      </c>
      <c r="H297" s="148">
        <v>11.07</v>
      </c>
      <c r="I297" s="148">
        <v>7.36</v>
      </c>
      <c r="J297" s="148">
        <v>5.49</v>
      </c>
      <c r="K297" s="148">
        <v>11.07</v>
      </c>
      <c r="L297" s="148">
        <f t="shared" si="80"/>
        <v>7.5200000000000005</v>
      </c>
      <c r="M297" s="148">
        <v>5.49</v>
      </c>
      <c r="N297" s="118">
        <f t="shared" si="79"/>
        <v>11.07</v>
      </c>
      <c r="O297" s="118">
        <f t="shared" si="79"/>
        <v>7.44</v>
      </c>
      <c r="P297" s="118">
        <f t="shared" si="79"/>
        <v>5.49</v>
      </c>
      <c r="Q297" s="149">
        <f t="shared" si="69"/>
        <v>0.10461603669005831</v>
      </c>
      <c r="R297" s="150">
        <f t="shared" si="70"/>
        <v>3.630780547701001E-8</v>
      </c>
      <c r="S297" s="151">
        <f t="shared" si="71"/>
        <v>8.6589642762058584E-8</v>
      </c>
      <c r="T297" s="150">
        <f t="shared" si="72"/>
        <v>7.4977662336609246E-15</v>
      </c>
      <c r="U297" s="131">
        <v>298</v>
      </c>
      <c r="V297" s="118">
        <f t="shared" si="73"/>
        <v>284.07</v>
      </c>
      <c r="W297" s="152">
        <f t="shared" si="74"/>
        <v>0.82705037963277395</v>
      </c>
      <c r="X297" s="153">
        <f t="shared" si="75"/>
        <v>6.7150674546779845</v>
      </c>
      <c r="Y297" s="154">
        <f t="shared" si="65"/>
        <v>-6.3757014371582625E-8</v>
      </c>
      <c r="Z297" s="155">
        <f t="shared" si="66"/>
        <v>-6.3161781438942498E-8</v>
      </c>
      <c r="AA297" s="155">
        <f t="shared" si="67"/>
        <v>-6.3167338509761958E-8</v>
      </c>
      <c r="AB297" s="156">
        <f t="shared" si="68"/>
        <v>-6.2577558886760081E-8</v>
      </c>
      <c r="AC297" s="157">
        <f t="shared" si="77"/>
        <v>3.4145933958562892E-5</v>
      </c>
      <c r="AD297" s="132"/>
      <c r="AE297" s="158">
        <f t="shared" si="76"/>
        <v>0.34145933958562891</v>
      </c>
      <c r="AF297" s="158"/>
      <c r="AG297" s="159"/>
      <c r="AH297" s="133">
        <v>2910</v>
      </c>
    </row>
    <row r="298" spans="1:40">
      <c r="F298" s="147">
        <v>0.60048611111111105</v>
      </c>
      <c r="G298" s="133">
        <v>2920</v>
      </c>
      <c r="H298" s="148">
        <v>11.07</v>
      </c>
      <c r="I298" s="148">
        <v>7.36</v>
      </c>
      <c r="J298" s="148">
        <v>5.5</v>
      </c>
      <c r="K298" s="148">
        <v>11.07</v>
      </c>
      <c r="L298" s="148">
        <f t="shared" si="80"/>
        <v>7.5200000000000005</v>
      </c>
      <c r="M298" s="148">
        <v>5.5</v>
      </c>
      <c r="N298" s="118">
        <f t="shared" si="79"/>
        <v>11.07</v>
      </c>
      <c r="O298" s="118">
        <f t="shared" si="79"/>
        <v>7.44</v>
      </c>
      <c r="P298" s="118">
        <f t="shared" si="79"/>
        <v>5.5</v>
      </c>
      <c r="Q298" s="149">
        <f t="shared" si="69"/>
        <v>0.1048065941339382</v>
      </c>
      <c r="R298" s="150">
        <f t="shared" si="70"/>
        <v>3.630780547701001E-8</v>
      </c>
      <c r="S298" s="151">
        <f t="shared" si="71"/>
        <v>8.6589642762058584E-8</v>
      </c>
      <c r="T298" s="150">
        <f t="shared" si="72"/>
        <v>7.4977662336609246E-15</v>
      </c>
      <c r="U298" s="131">
        <v>298</v>
      </c>
      <c r="V298" s="118">
        <f t="shared" si="73"/>
        <v>284.07</v>
      </c>
      <c r="W298" s="152">
        <f t="shared" si="74"/>
        <v>0.82705037963277395</v>
      </c>
      <c r="X298" s="153">
        <f t="shared" si="75"/>
        <v>6.7150674546779845</v>
      </c>
      <c r="Y298" s="154">
        <f t="shared" si="65"/>
        <v>-6.2691578484878221E-8</v>
      </c>
      <c r="Z298" s="155">
        <f t="shared" si="66"/>
        <v>-6.2105226324166945E-8</v>
      </c>
      <c r="AA298" s="155">
        <f t="shared" si="67"/>
        <v>-6.2110710455603405E-8</v>
      </c>
      <c r="AB298" s="156">
        <f t="shared" si="68"/>
        <v>-6.1529739840546106E-8</v>
      </c>
      <c r="AC298" s="157">
        <f t="shared" si="77"/>
        <v>3.3514279269969974E-5</v>
      </c>
      <c r="AD298" s="132"/>
      <c r="AE298" s="158">
        <f t="shared" si="76"/>
        <v>0.33514279269969977</v>
      </c>
      <c r="AF298" s="158"/>
      <c r="AG298" s="159"/>
      <c r="AH298" s="133">
        <v>2920</v>
      </c>
    </row>
    <row r="299" spans="1:40">
      <c r="F299" s="147">
        <v>0.60060185185185189</v>
      </c>
      <c r="G299" s="133">
        <v>2930</v>
      </c>
      <c r="H299" s="148">
        <v>11.05</v>
      </c>
      <c r="I299" s="148">
        <v>7.36</v>
      </c>
      <c r="J299" s="148">
        <v>5.6</v>
      </c>
      <c r="K299" s="148">
        <v>11.05</v>
      </c>
      <c r="L299" s="148">
        <f t="shared" si="80"/>
        <v>7.5200000000000005</v>
      </c>
      <c r="M299" s="148">
        <v>5.6</v>
      </c>
      <c r="N299" s="118">
        <f t="shared" si="79"/>
        <v>11.05</v>
      </c>
      <c r="O299" s="118">
        <f t="shared" si="79"/>
        <v>7.44</v>
      </c>
      <c r="P299" s="118">
        <f t="shared" si="79"/>
        <v>5.6</v>
      </c>
      <c r="Q299" s="149">
        <f t="shared" si="69"/>
        <v>0.10667790259295577</v>
      </c>
      <c r="R299" s="150">
        <f t="shared" si="70"/>
        <v>3.630780547701001E-8</v>
      </c>
      <c r="S299" s="151">
        <f t="shared" si="71"/>
        <v>8.6445850300422817E-8</v>
      </c>
      <c r="T299" s="150">
        <f t="shared" si="72"/>
        <v>7.4728850341631124E-15</v>
      </c>
      <c r="U299" s="131">
        <v>298</v>
      </c>
      <c r="V299" s="118">
        <f t="shared" si="73"/>
        <v>284.05</v>
      </c>
      <c r="W299" s="152">
        <f t="shared" si="74"/>
        <v>0.82829613370365673</v>
      </c>
      <c r="X299" s="153">
        <f t="shared" si="75"/>
        <v>6.7343569741667872</v>
      </c>
      <c r="Y299" s="154">
        <f t="shared" si="65"/>
        <v>-6.2241755581848233E-8</v>
      </c>
      <c r="Z299" s="155">
        <f t="shared" si="66"/>
        <v>-6.1652874408379991E-8</v>
      </c>
      <c r="AA299" s="155">
        <f t="shared" si="67"/>
        <v>-6.1658445925976532E-8</v>
      </c>
      <c r="AB299" s="156">
        <f t="shared" si="68"/>
        <v>-6.1075030843714192E-8</v>
      </c>
      <c r="AC299" s="157">
        <f t="shared" si="77"/>
        <v>3.2893190616828371E-5</v>
      </c>
      <c r="AD299" s="132"/>
      <c r="AE299" s="158">
        <f t="shared" si="76"/>
        <v>0.32893190616828372</v>
      </c>
      <c r="AF299" s="158"/>
      <c r="AG299" s="159"/>
      <c r="AH299" s="133">
        <v>2930</v>
      </c>
    </row>
    <row r="300" spans="1:40">
      <c r="F300" s="147">
        <v>0.60071759259259261</v>
      </c>
      <c r="G300" s="133">
        <v>2940</v>
      </c>
      <c r="H300" s="148">
        <v>11.04</v>
      </c>
      <c r="I300" s="148">
        <v>7.37</v>
      </c>
      <c r="J300" s="148">
        <v>5.91</v>
      </c>
      <c r="K300" s="148">
        <v>11.04</v>
      </c>
      <c r="L300" s="148">
        <f t="shared" si="80"/>
        <v>7.53</v>
      </c>
      <c r="M300" s="148">
        <v>5.91</v>
      </c>
      <c r="N300" s="118">
        <f t="shared" si="79"/>
        <v>11.04</v>
      </c>
      <c r="O300" s="118">
        <f t="shared" si="79"/>
        <v>7.45</v>
      </c>
      <c r="P300" s="118">
        <f t="shared" si="79"/>
        <v>5.91</v>
      </c>
      <c r="Q300" s="149">
        <f t="shared" si="69"/>
        <v>0.11256521377093281</v>
      </c>
      <c r="R300" s="150">
        <f t="shared" si="70"/>
        <v>3.5481338923357426E-8</v>
      </c>
      <c r="S300" s="151">
        <f t="shared" si="71"/>
        <v>8.8385953570355362E-8</v>
      </c>
      <c r="T300" s="150">
        <f t="shared" si="72"/>
        <v>7.8120767885410131E-15</v>
      </c>
      <c r="U300" s="131">
        <v>298</v>
      </c>
      <c r="V300" s="118">
        <f t="shared" si="73"/>
        <v>284.04000000000002</v>
      </c>
      <c r="W300" s="152">
        <f t="shared" si="74"/>
        <v>0.8289190765267016</v>
      </c>
      <c r="X300" s="153">
        <f t="shared" si="75"/>
        <v>6.744023524524005</v>
      </c>
      <c r="Y300" s="154">
        <f t="shared" si="65"/>
        <v>-6.7274261503205192E-8</v>
      </c>
      <c r="Z300" s="155">
        <f t="shared" si="66"/>
        <v>-6.6573161825943122E-8</v>
      </c>
      <c r="AA300" s="155">
        <f t="shared" si="67"/>
        <v>-6.6580468346244842E-8</v>
      </c>
      <c r="AB300" s="156">
        <f t="shared" si="68"/>
        <v>-6.5886522899273082E-8</v>
      </c>
      <c r="AC300" s="157">
        <f t="shared" si="77"/>
        <v>3.2276624905004581E-5</v>
      </c>
      <c r="AD300" s="132"/>
      <c r="AE300" s="158">
        <f t="shared" si="76"/>
        <v>0.32276624905004581</v>
      </c>
      <c r="AF300" s="158"/>
      <c r="AG300" s="159"/>
      <c r="AH300" s="133">
        <v>2940</v>
      </c>
    </row>
    <row r="301" spans="1:40">
      <c r="F301" s="147">
        <v>0.60083333333333333</v>
      </c>
      <c r="G301" s="133">
        <v>2950</v>
      </c>
      <c r="H301" s="148">
        <v>11.03</v>
      </c>
      <c r="I301" s="148">
        <v>7.37</v>
      </c>
      <c r="J301" s="148">
        <v>5.96</v>
      </c>
      <c r="K301" s="148">
        <v>11.03</v>
      </c>
      <c r="L301" s="148">
        <f t="shared" si="80"/>
        <v>7.53</v>
      </c>
      <c r="M301" s="148">
        <v>5.96</v>
      </c>
      <c r="N301" s="118">
        <f t="shared" si="79"/>
        <v>11.03</v>
      </c>
      <c r="O301" s="118">
        <f t="shared" si="79"/>
        <v>7.45</v>
      </c>
      <c r="P301" s="118">
        <f t="shared" si="79"/>
        <v>5.96</v>
      </c>
      <c r="Q301" s="149">
        <f t="shared" si="69"/>
        <v>0.11349932238009927</v>
      </c>
      <c r="R301" s="150">
        <f t="shared" si="70"/>
        <v>3.5481338923357426E-8</v>
      </c>
      <c r="S301" s="151">
        <f t="shared" si="71"/>
        <v>8.8312535352432925E-8</v>
      </c>
      <c r="T301" s="150">
        <f t="shared" si="72"/>
        <v>7.7991039003747146E-15</v>
      </c>
      <c r="U301" s="131">
        <v>298</v>
      </c>
      <c r="V301" s="118">
        <f t="shared" si="73"/>
        <v>284.02999999999997</v>
      </c>
      <c r="W301" s="152">
        <f t="shared" si="74"/>
        <v>0.82954206321432744</v>
      </c>
      <c r="X301" s="153">
        <f t="shared" si="75"/>
        <v>6.7537046324627985</v>
      </c>
      <c r="Y301" s="154">
        <f t="shared" si="65"/>
        <v>-6.6227934543650073E-8</v>
      </c>
      <c r="Z301" s="155">
        <f t="shared" si="66"/>
        <v>-6.5534163254485377E-8</v>
      </c>
      <c r="AA301" s="155">
        <f t="shared" si="67"/>
        <v>-6.5541430861500246E-8</v>
      </c>
      <c r="AB301" s="156">
        <f t="shared" si="68"/>
        <v>-6.4854774915592755E-8</v>
      </c>
      <c r="AC301" s="157">
        <f t="shared" si="77"/>
        <v>3.1610844830426493E-5</v>
      </c>
      <c r="AD301" s="132"/>
      <c r="AE301" s="158">
        <f t="shared" si="76"/>
        <v>0.31610844830426493</v>
      </c>
      <c r="AF301" s="158"/>
      <c r="AG301" s="159"/>
      <c r="AH301" s="133">
        <v>2950</v>
      </c>
    </row>
    <row r="302" spans="1:40">
      <c r="F302" s="147">
        <v>0.60094907407407405</v>
      </c>
      <c r="G302" s="133">
        <v>2960</v>
      </c>
      <c r="H302" s="148">
        <v>11.03</v>
      </c>
      <c r="I302" s="148">
        <v>7.37</v>
      </c>
      <c r="J302" s="148">
        <v>5.96</v>
      </c>
      <c r="K302" s="148">
        <v>11.03</v>
      </c>
      <c r="L302" s="148">
        <f t="shared" si="80"/>
        <v>7.53</v>
      </c>
      <c r="M302" s="148">
        <v>5.96</v>
      </c>
      <c r="N302" s="118">
        <f t="shared" si="79"/>
        <v>11.03</v>
      </c>
      <c r="O302" s="118">
        <f t="shared" si="79"/>
        <v>7.45</v>
      </c>
      <c r="P302" s="118">
        <f t="shared" si="79"/>
        <v>5.96</v>
      </c>
      <c r="Q302" s="149">
        <f t="shared" si="69"/>
        <v>0.11349932238009927</v>
      </c>
      <c r="R302" s="150">
        <f t="shared" si="70"/>
        <v>3.5481338923357426E-8</v>
      </c>
      <c r="S302" s="151">
        <f t="shared" si="71"/>
        <v>8.8312535352432925E-8</v>
      </c>
      <c r="T302" s="150">
        <f t="shared" si="72"/>
        <v>7.7991039003747146E-15</v>
      </c>
      <c r="U302" s="131">
        <v>298</v>
      </c>
      <c r="V302" s="118">
        <f t="shared" si="73"/>
        <v>284.02999999999997</v>
      </c>
      <c r="W302" s="152">
        <f t="shared" si="74"/>
        <v>0.82954206321432744</v>
      </c>
      <c r="X302" s="153">
        <f t="shared" si="75"/>
        <v>6.7537046324627985</v>
      </c>
      <c r="Y302" s="154">
        <f t="shared" si="65"/>
        <v>-6.4854826201858736E-8</v>
      </c>
      <c r="Z302" s="155">
        <f t="shared" si="66"/>
        <v>-6.4175438920756675E-8</v>
      </c>
      <c r="AA302" s="155">
        <f t="shared" si="67"/>
        <v>-6.4182555847973273E-8</v>
      </c>
      <c r="AB302" s="156">
        <f t="shared" si="68"/>
        <v>-6.3510136387225143E-8</v>
      </c>
      <c r="AC302" s="157">
        <f t="shared" si="77"/>
        <v>3.0955455000941137E-5</v>
      </c>
      <c r="AD302" s="132"/>
      <c r="AE302" s="158">
        <f t="shared" si="76"/>
        <v>0.30955455000941134</v>
      </c>
      <c r="AF302" s="158"/>
      <c r="AG302" s="159"/>
      <c r="AH302" s="133">
        <v>2960</v>
      </c>
    </row>
    <row r="303" spans="1:40">
      <c r="F303" s="147">
        <v>0.60106481481481477</v>
      </c>
      <c r="G303" s="133">
        <v>2970</v>
      </c>
      <c r="H303" s="148">
        <v>11.03</v>
      </c>
      <c r="I303" s="148">
        <v>7.37</v>
      </c>
      <c r="J303" s="148">
        <v>5.85</v>
      </c>
      <c r="K303" s="148">
        <v>11.03</v>
      </c>
      <c r="L303" s="148">
        <f t="shared" si="80"/>
        <v>7.53</v>
      </c>
      <c r="M303" s="148">
        <v>5.85</v>
      </c>
      <c r="N303" s="118">
        <f t="shared" si="79"/>
        <v>11.03</v>
      </c>
      <c r="O303" s="118">
        <f t="shared" si="79"/>
        <v>7.45</v>
      </c>
      <c r="P303" s="118">
        <f t="shared" si="79"/>
        <v>5.85</v>
      </c>
      <c r="Q303" s="149">
        <f t="shared" si="69"/>
        <v>0.11140453622878871</v>
      </c>
      <c r="R303" s="150">
        <f t="shared" si="70"/>
        <v>3.5481338923357426E-8</v>
      </c>
      <c r="S303" s="151">
        <f t="shared" si="71"/>
        <v>8.8312535352432925E-8</v>
      </c>
      <c r="T303" s="150">
        <f t="shared" si="72"/>
        <v>7.7991039003747146E-15</v>
      </c>
      <c r="U303" s="131">
        <v>298</v>
      </c>
      <c r="V303" s="118">
        <f t="shared" si="73"/>
        <v>284.02999999999997</v>
      </c>
      <c r="W303" s="152">
        <f t="shared" si="74"/>
        <v>0.82954206321432744</v>
      </c>
      <c r="X303" s="153">
        <f t="shared" si="75"/>
        <v>6.7537046324627985</v>
      </c>
      <c r="Y303" s="154">
        <f t="shared" si="65"/>
        <v>-6.233801873649181E-8</v>
      </c>
      <c r="Z303" s="155">
        <f t="shared" si="66"/>
        <v>-6.1697048720949514E-8</v>
      </c>
      <c r="AA303" s="155">
        <f t="shared" si="67"/>
        <v>-6.1703639282682974E-8</v>
      </c>
      <c r="AB303" s="156">
        <f t="shared" si="68"/>
        <v>-6.1069124298341007E-8</v>
      </c>
      <c r="AC303" s="157">
        <f t="shared" si="77"/>
        <v>3.0313653414063568E-5</v>
      </c>
      <c r="AD303" s="132"/>
      <c r="AE303" s="158">
        <f t="shared" si="76"/>
        <v>0.30313653414063568</v>
      </c>
      <c r="AF303" s="158"/>
      <c r="AG303" s="159"/>
      <c r="AH303" s="133">
        <v>2970</v>
      </c>
    </row>
    <row r="304" spans="1:40">
      <c r="F304" s="147">
        <v>0.6011805555555555</v>
      </c>
      <c r="G304" s="133">
        <v>2980</v>
      </c>
      <c r="H304" s="148">
        <v>11.03</v>
      </c>
      <c r="I304" s="148">
        <v>7.37</v>
      </c>
      <c r="J304" s="148">
        <v>5.75</v>
      </c>
      <c r="K304" s="148">
        <v>11.03</v>
      </c>
      <c r="L304" s="148">
        <f t="shared" si="80"/>
        <v>7.53</v>
      </c>
      <c r="M304" s="148">
        <v>5.75</v>
      </c>
      <c r="N304" s="118">
        <f t="shared" si="79"/>
        <v>11.03</v>
      </c>
      <c r="O304" s="118">
        <f t="shared" si="79"/>
        <v>7.45</v>
      </c>
      <c r="P304" s="118">
        <f t="shared" si="79"/>
        <v>5.75</v>
      </c>
      <c r="Q304" s="149">
        <f t="shared" si="69"/>
        <v>0.10950018518214276</v>
      </c>
      <c r="R304" s="150">
        <f t="shared" si="70"/>
        <v>3.5481338923357426E-8</v>
      </c>
      <c r="S304" s="151">
        <f t="shared" si="71"/>
        <v>8.8312535352432925E-8</v>
      </c>
      <c r="T304" s="150">
        <f t="shared" si="72"/>
        <v>7.7991039003747146E-15</v>
      </c>
      <c r="U304" s="131">
        <v>298</v>
      </c>
      <c r="V304" s="118">
        <f t="shared" si="73"/>
        <v>284.02999999999997</v>
      </c>
      <c r="W304" s="152">
        <f t="shared" si="74"/>
        <v>0.82954206321432744</v>
      </c>
      <c r="X304" s="153">
        <f t="shared" si="75"/>
        <v>6.7537046324627985</v>
      </c>
      <c r="Y304" s="154">
        <f t="shared" si="65"/>
        <v>-6.0025252504834638E-8</v>
      </c>
      <c r="Z304" s="155">
        <f t="shared" si="66"/>
        <v>-5.9418612993861099E-8</v>
      </c>
      <c r="AA304" s="155">
        <f t="shared" si="67"/>
        <v>-5.9424743938437211E-8</v>
      </c>
      <c r="AB304" s="156">
        <f t="shared" si="68"/>
        <v>-5.8824111448422157E-8</v>
      </c>
      <c r="AC304" s="157">
        <f t="shared" si="77"/>
        <v>2.9696639215660073E-5</v>
      </c>
      <c r="AD304" s="132"/>
      <c r="AE304" s="158">
        <f t="shared" si="76"/>
        <v>0.29696639215660076</v>
      </c>
      <c r="AF304" s="158"/>
      <c r="AG304" s="159"/>
      <c r="AH304" s="133">
        <v>2980</v>
      </c>
    </row>
    <row r="305" spans="1:40">
      <c r="F305" s="147">
        <v>0.60129629629629633</v>
      </c>
      <c r="G305" s="133">
        <v>2990</v>
      </c>
      <c r="H305" s="148">
        <v>11.03</v>
      </c>
      <c r="I305" s="148">
        <v>7.37</v>
      </c>
      <c r="J305" s="148">
        <v>5.73</v>
      </c>
      <c r="K305" s="148">
        <v>11.03</v>
      </c>
      <c r="L305" s="148">
        <f t="shared" si="80"/>
        <v>7.53</v>
      </c>
      <c r="M305" s="148">
        <v>5.73</v>
      </c>
      <c r="N305" s="118">
        <f t="shared" si="79"/>
        <v>11.03</v>
      </c>
      <c r="O305" s="118">
        <f t="shared" si="79"/>
        <v>7.45</v>
      </c>
      <c r="P305" s="118">
        <f t="shared" si="79"/>
        <v>5.73</v>
      </c>
      <c r="Q305" s="149">
        <f t="shared" si="69"/>
        <v>0.10911931497281357</v>
      </c>
      <c r="R305" s="150">
        <f t="shared" si="70"/>
        <v>3.5481338923357426E-8</v>
      </c>
      <c r="S305" s="151">
        <f t="shared" si="71"/>
        <v>8.8312535352432925E-8</v>
      </c>
      <c r="T305" s="150">
        <f t="shared" si="72"/>
        <v>7.7991039003747146E-15</v>
      </c>
      <c r="U305" s="131">
        <v>298</v>
      </c>
      <c r="V305" s="118">
        <f t="shared" si="73"/>
        <v>284.02999999999997</v>
      </c>
      <c r="W305" s="152">
        <f t="shared" si="74"/>
        <v>0.82954206321432744</v>
      </c>
      <c r="X305" s="153">
        <f t="shared" si="75"/>
        <v>6.7537046324627985</v>
      </c>
      <c r="Y305" s="154">
        <f t="shared" si="65"/>
        <v>-5.8619547423599168E-8</v>
      </c>
      <c r="Z305" s="155">
        <f t="shared" si="66"/>
        <v>-5.8029175173587838E-8</v>
      </c>
      <c r="AA305" s="155">
        <f t="shared" si="67"/>
        <v>-5.8035120961450457E-8</v>
      </c>
      <c r="AB305" s="156">
        <f t="shared" si="68"/>
        <v>-5.7450574736242731E-8</v>
      </c>
      <c r="AC305" s="157">
        <f t="shared" si="77"/>
        <v>2.9102412419296986E-5</v>
      </c>
      <c r="AD305" s="132"/>
      <c r="AE305" s="158">
        <f t="shared" si="76"/>
        <v>0.29102412419296986</v>
      </c>
      <c r="AF305" s="158"/>
      <c r="AG305" s="159"/>
      <c r="AH305" s="133">
        <v>2990</v>
      </c>
    </row>
    <row r="306" spans="1:40" s="77" customFormat="1">
      <c r="A306" s="134"/>
      <c r="B306" s="134"/>
      <c r="C306" s="134"/>
      <c r="D306" s="134"/>
      <c r="E306" s="134"/>
      <c r="F306" s="136">
        <v>0.60141203703703705</v>
      </c>
      <c r="G306" s="137">
        <v>3000</v>
      </c>
      <c r="H306" s="138">
        <v>11.01</v>
      </c>
      <c r="I306" s="138">
        <v>7.37</v>
      </c>
      <c r="J306" s="138">
        <v>5.98</v>
      </c>
      <c r="K306" s="138">
        <v>11.01</v>
      </c>
      <c r="L306" s="138">
        <f t="shared" si="80"/>
        <v>7.53</v>
      </c>
      <c r="M306" s="138">
        <v>5.98</v>
      </c>
      <c r="N306" s="139">
        <f t="shared" si="79"/>
        <v>11.01</v>
      </c>
      <c r="O306" s="139">
        <f t="shared" si="79"/>
        <v>7.45</v>
      </c>
      <c r="P306" s="139">
        <f t="shared" si="79"/>
        <v>5.98</v>
      </c>
      <c r="Q306" s="140">
        <f t="shared" si="69"/>
        <v>0.11384364837912352</v>
      </c>
      <c r="R306" s="141">
        <f t="shared" si="70"/>
        <v>3.5481338923357426E-8</v>
      </c>
      <c r="S306" s="142">
        <f t="shared" si="71"/>
        <v>8.8165881821519099E-8</v>
      </c>
      <c r="T306" s="141">
        <f t="shared" si="72"/>
        <v>7.7732227173660723E-15</v>
      </c>
      <c r="U306" s="143">
        <v>298</v>
      </c>
      <c r="V306" s="139">
        <f t="shared" si="73"/>
        <v>284.01</v>
      </c>
      <c r="W306" s="144">
        <f t="shared" si="74"/>
        <v>0.8307881682018492</v>
      </c>
      <c r="X306" s="145">
        <f t="shared" si="75"/>
        <v>6.7731106128295586</v>
      </c>
      <c r="Y306" s="146">
        <f t="shared" si="65"/>
        <v>-5.9567881791710452E-8</v>
      </c>
      <c r="Z306" s="146">
        <f t="shared" si="66"/>
        <v>-5.8945849249149082E-8</v>
      </c>
      <c r="AA306" s="146">
        <f t="shared" si="67"/>
        <v>-5.8952344771104313E-8</v>
      </c>
      <c r="AB306" s="146">
        <f t="shared" si="68"/>
        <v>-5.8336672092626338E-8</v>
      </c>
      <c r="AC306" s="146">
        <f t="shared" si="77"/>
        <v>2.8522081228580457E-5</v>
      </c>
      <c r="AD306" s="146">
        <v>4.46E-5</v>
      </c>
      <c r="AE306" s="146">
        <f t="shared" si="76"/>
        <v>0.28522081228580459</v>
      </c>
      <c r="AF306" s="146">
        <f>AD306*10000</f>
        <v>0.44600000000000001</v>
      </c>
      <c r="AG306" s="146">
        <f>(AE306-AF306)*(AE306-AF306)</f>
        <v>2.5849947202036486E-2</v>
      </c>
      <c r="AH306" s="137">
        <v>3000</v>
      </c>
      <c r="AI306" s="134"/>
      <c r="AJ306" s="134"/>
      <c r="AK306" s="134"/>
      <c r="AL306" s="134"/>
      <c r="AM306" s="134"/>
      <c r="AN306" s="134"/>
    </row>
    <row r="307" spans="1:40">
      <c r="F307" s="147">
        <v>0.60152777777777777</v>
      </c>
      <c r="G307" s="133">
        <v>3010</v>
      </c>
      <c r="H307" s="148">
        <v>11.01</v>
      </c>
      <c r="I307" s="148">
        <v>7.38</v>
      </c>
      <c r="J307" s="148">
        <v>6.05</v>
      </c>
      <c r="K307" s="148">
        <v>11.01</v>
      </c>
      <c r="L307" s="148">
        <f t="shared" si="80"/>
        <v>7.54</v>
      </c>
      <c r="M307" s="148">
        <v>6.05</v>
      </c>
      <c r="N307" s="118">
        <f t="shared" si="79"/>
        <v>11.01</v>
      </c>
      <c r="O307" s="118">
        <f t="shared" si="79"/>
        <v>7.46</v>
      </c>
      <c r="P307" s="118">
        <f t="shared" si="79"/>
        <v>6.05</v>
      </c>
      <c r="Q307" s="149">
        <f t="shared" si="69"/>
        <v>0.11517626633673868</v>
      </c>
      <c r="R307" s="150">
        <f t="shared" si="70"/>
        <v>3.4673685045253171E-8</v>
      </c>
      <c r="S307" s="151">
        <f t="shared" si="71"/>
        <v>9.0219529026213309E-8</v>
      </c>
      <c r="T307" s="150">
        <f t="shared" si="72"/>
        <v>8.1395634177117451E-15</v>
      </c>
      <c r="U307" s="131">
        <v>298</v>
      </c>
      <c r="V307" s="118">
        <f t="shared" si="73"/>
        <v>284.01</v>
      </c>
      <c r="W307" s="152">
        <f t="shared" si="74"/>
        <v>0.8307881682018492</v>
      </c>
      <c r="X307" s="153">
        <f t="shared" si="75"/>
        <v>6.7731106128295586</v>
      </c>
      <c r="Y307" s="154">
        <f t="shared" si="65"/>
        <v>-6.180109660160207E-8</v>
      </c>
      <c r="Z307" s="155">
        <f t="shared" si="66"/>
        <v>-6.1117419048753802E-8</v>
      </c>
      <c r="AA307" s="155">
        <f t="shared" si="67"/>
        <v>-6.1124982264003561E-8</v>
      </c>
      <c r="AB307" s="156">
        <f t="shared" si="68"/>
        <v>-6.0448700589552545E-8</v>
      </c>
      <c r="AC307" s="157">
        <f t="shared" si="77"/>
        <v>2.7932579658705722E-5</v>
      </c>
      <c r="AD307" s="132"/>
      <c r="AE307" s="158">
        <f t="shared" si="76"/>
        <v>0.2793257965870572</v>
      </c>
      <c r="AF307" s="158"/>
      <c r="AG307" s="159"/>
      <c r="AH307" s="133">
        <v>3010</v>
      </c>
    </row>
    <row r="308" spans="1:40">
      <c r="F308" s="147">
        <v>0.60164351851851849</v>
      </c>
      <c r="G308" s="133">
        <v>3020</v>
      </c>
      <c r="H308" s="148">
        <v>11.01</v>
      </c>
      <c r="I308" s="148">
        <v>7.38</v>
      </c>
      <c r="J308" s="148">
        <v>5.94</v>
      </c>
      <c r="K308" s="148">
        <v>11.01</v>
      </c>
      <c r="L308" s="148">
        <f t="shared" si="80"/>
        <v>7.54</v>
      </c>
      <c r="M308" s="148">
        <v>5.94</v>
      </c>
      <c r="N308" s="118">
        <f t="shared" si="79"/>
        <v>11.01</v>
      </c>
      <c r="O308" s="118">
        <f t="shared" si="79"/>
        <v>7.46</v>
      </c>
      <c r="P308" s="118">
        <f t="shared" si="79"/>
        <v>5.94</v>
      </c>
      <c r="Q308" s="149">
        <f t="shared" si="69"/>
        <v>0.11308215240334343</v>
      </c>
      <c r="R308" s="150">
        <f t="shared" si="70"/>
        <v>3.4673685045253171E-8</v>
      </c>
      <c r="S308" s="151">
        <f t="shared" si="71"/>
        <v>9.0219529026213309E-8</v>
      </c>
      <c r="T308" s="150">
        <f t="shared" si="72"/>
        <v>8.1395634177117451E-15</v>
      </c>
      <c r="U308" s="131">
        <v>298</v>
      </c>
      <c r="V308" s="118">
        <f t="shared" si="73"/>
        <v>284.01</v>
      </c>
      <c r="W308" s="152">
        <f t="shared" si="74"/>
        <v>0.8307881682018492</v>
      </c>
      <c r="X308" s="153">
        <f t="shared" si="75"/>
        <v>6.7731106128295586</v>
      </c>
      <c r="Y308" s="154">
        <f t="shared" si="65"/>
        <v>-5.9349688676732306E-8</v>
      </c>
      <c r="Z308" s="155">
        <f t="shared" si="66"/>
        <v>-5.8705067371523017E-8</v>
      </c>
      <c r="AA308" s="155">
        <f t="shared" si="67"/>
        <v>-5.8712068867847503E-8</v>
      </c>
      <c r="AB308" s="156">
        <f t="shared" si="68"/>
        <v>-5.8074296966717587E-8</v>
      </c>
      <c r="AC308" s="157">
        <f t="shared" si="77"/>
        <v>2.7321355325677943E-5</v>
      </c>
      <c r="AD308" s="132"/>
      <c r="AE308" s="158">
        <f t="shared" si="76"/>
        <v>0.27321355325677943</v>
      </c>
      <c r="AF308" s="158"/>
      <c r="AG308" s="159"/>
      <c r="AH308" s="133">
        <v>3020</v>
      </c>
    </row>
    <row r="309" spans="1:40">
      <c r="F309" s="147">
        <v>0.60175925925925922</v>
      </c>
      <c r="G309" s="133">
        <v>3030</v>
      </c>
      <c r="H309" s="148">
        <v>11.01</v>
      </c>
      <c r="I309" s="148">
        <v>7.38</v>
      </c>
      <c r="J309" s="148">
        <v>5.86</v>
      </c>
      <c r="K309" s="148">
        <v>11.01</v>
      </c>
      <c r="L309" s="148">
        <f t="shared" si="80"/>
        <v>7.54</v>
      </c>
      <c r="M309" s="148">
        <v>5.86</v>
      </c>
      <c r="N309" s="118">
        <f t="shared" si="79"/>
        <v>11.01</v>
      </c>
      <c r="O309" s="118">
        <f t="shared" si="79"/>
        <v>7.46</v>
      </c>
      <c r="P309" s="118">
        <f t="shared" si="79"/>
        <v>5.86</v>
      </c>
      <c r="Q309" s="149">
        <f t="shared" si="69"/>
        <v>0.11155916045178327</v>
      </c>
      <c r="R309" s="150">
        <f t="shared" si="70"/>
        <v>3.4673685045253171E-8</v>
      </c>
      <c r="S309" s="151">
        <f t="shared" si="71"/>
        <v>9.0219529026213309E-8</v>
      </c>
      <c r="T309" s="150">
        <f t="shared" si="72"/>
        <v>8.1395634177117451E-15</v>
      </c>
      <c r="U309" s="131">
        <v>298</v>
      </c>
      <c r="V309" s="118">
        <f t="shared" si="73"/>
        <v>284.01</v>
      </c>
      <c r="W309" s="152">
        <f t="shared" si="74"/>
        <v>0.8307881682018492</v>
      </c>
      <c r="X309" s="153">
        <f t="shared" si="75"/>
        <v>6.7731106128295586</v>
      </c>
      <c r="Y309" s="154">
        <f t="shared" si="65"/>
        <v>-5.7292202110875315E-8</v>
      </c>
      <c r="Z309" s="155">
        <f t="shared" si="66"/>
        <v>-5.6678308806894205E-8</v>
      </c>
      <c r="AA309" s="155">
        <f t="shared" si="67"/>
        <v>-5.6684886752492177E-8</v>
      </c>
      <c r="AB309" s="156">
        <f t="shared" si="68"/>
        <v>-5.6077430427045171E-8</v>
      </c>
      <c r="AC309" s="157">
        <f t="shared" si="77"/>
        <v>2.6734258228807629E-5</v>
      </c>
      <c r="AD309" s="132"/>
      <c r="AE309" s="158">
        <f t="shared" si="76"/>
        <v>0.26734258228807628</v>
      </c>
      <c r="AF309" s="158"/>
      <c r="AG309" s="159"/>
      <c r="AH309" s="133">
        <v>3030</v>
      </c>
    </row>
    <row r="310" spans="1:40">
      <c r="F310" s="147">
        <v>0.60187499999999994</v>
      </c>
      <c r="G310" s="133">
        <v>3040</v>
      </c>
      <c r="H310" s="148">
        <v>11.01</v>
      </c>
      <c r="I310" s="148">
        <v>7.37</v>
      </c>
      <c r="J310" s="148">
        <v>5.79</v>
      </c>
      <c r="K310" s="148">
        <v>11.01</v>
      </c>
      <c r="L310" s="148">
        <f t="shared" si="80"/>
        <v>7.53</v>
      </c>
      <c r="M310" s="148">
        <v>5.79</v>
      </c>
      <c r="N310" s="118">
        <f t="shared" si="79"/>
        <v>11.01</v>
      </c>
      <c r="O310" s="118">
        <f t="shared" si="79"/>
        <v>7.45</v>
      </c>
      <c r="P310" s="118">
        <f t="shared" si="79"/>
        <v>5.79</v>
      </c>
      <c r="Q310" s="149">
        <f t="shared" si="69"/>
        <v>0.11022654249416809</v>
      </c>
      <c r="R310" s="150">
        <f t="shared" si="70"/>
        <v>3.5481338923357426E-8</v>
      </c>
      <c r="S310" s="151">
        <f t="shared" si="71"/>
        <v>8.8165881821519099E-8</v>
      </c>
      <c r="T310" s="150">
        <f t="shared" si="72"/>
        <v>7.7732227173660723E-15</v>
      </c>
      <c r="U310" s="131">
        <v>298</v>
      </c>
      <c r="V310" s="118">
        <f t="shared" si="73"/>
        <v>284.01</v>
      </c>
      <c r="W310" s="152">
        <f t="shared" si="74"/>
        <v>0.8307881682018492</v>
      </c>
      <c r="X310" s="153">
        <f t="shared" si="75"/>
        <v>6.7731106128295586</v>
      </c>
      <c r="Y310" s="154">
        <f t="shared" si="65"/>
        <v>-5.2913857175428865E-8</v>
      </c>
      <c r="Z310" s="155">
        <f t="shared" si="66"/>
        <v>-5.237886460675597E-8</v>
      </c>
      <c r="AA310" s="155">
        <f t="shared" si="67"/>
        <v>-5.2384273720054707E-8</v>
      </c>
      <c r="AB310" s="156">
        <f t="shared" si="68"/>
        <v>-5.1854580885566165E-8</v>
      </c>
      <c r="AC310" s="157">
        <f t="shared" si="77"/>
        <v>2.6167431522713143E-5</v>
      </c>
      <c r="AD310" s="132"/>
      <c r="AE310" s="158">
        <f t="shared" si="76"/>
        <v>0.26167431522713142</v>
      </c>
      <c r="AF310" s="158"/>
      <c r="AG310" s="159"/>
      <c r="AH310" s="133">
        <v>3040</v>
      </c>
    </row>
    <row r="311" spans="1:40">
      <c r="F311" s="147">
        <v>0.60199074074074077</v>
      </c>
      <c r="G311" s="133">
        <v>3050</v>
      </c>
      <c r="H311" s="148">
        <v>11</v>
      </c>
      <c r="I311" s="148">
        <v>7.37</v>
      </c>
      <c r="J311" s="148">
        <v>5.84</v>
      </c>
      <c r="K311" s="148">
        <v>11</v>
      </c>
      <c r="L311" s="148">
        <f t="shared" si="80"/>
        <v>7.53</v>
      </c>
      <c r="M311" s="148">
        <v>5.84</v>
      </c>
      <c r="N311" s="118">
        <f t="shared" si="79"/>
        <v>11</v>
      </c>
      <c r="O311" s="118">
        <f t="shared" si="79"/>
        <v>7.45</v>
      </c>
      <c r="P311" s="118">
        <f t="shared" si="79"/>
        <v>5.84</v>
      </c>
      <c r="Q311" s="149">
        <f t="shared" si="69"/>
        <v>0.1111605767217814</v>
      </c>
      <c r="R311" s="150">
        <f t="shared" si="70"/>
        <v>3.5481338923357426E-8</v>
      </c>
      <c r="S311" s="151">
        <f t="shared" si="71"/>
        <v>8.8092646407254506E-8</v>
      </c>
      <c r="T311" s="150">
        <f t="shared" si="72"/>
        <v>7.7603143510335704E-15</v>
      </c>
      <c r="U311" s="131">
        <v>298</v>
      </c>
      <c r="V311" s="118">
        <f t="shared" si="73"/>
        <v>284</v>
      </c>
      <c r="W311" s="152">
        <f t="shared" si="74"/>
        <v>0.83141128651101315</v>
      </c>
      <c r="X311" s="153">
        <f t="shared" si="75"/>
        <v>6.7828355312239923</v>
      </c>
      <c r="Y311" s="154">
        <f t="shared" si="65"/>
        <v>-5.2132329010325532E-8</v>
      </c>
      <c r="Z311" s="155">
        <f t="shared" si="66"/>
        <v>-5.1602415311321968E-8</v>
      </c>
      <c r="AA311" s="155">
        <f t="shared" si="67"/>
        <v>-5.1607801767935794E-8</v>
      </c>
      <c r="AB311" s="156">
        <f t="shared" si="68"/>
        <v>-5.1083165021244087E-8</v>
      </c>
      <c r="AC311" s="157">
        <f t="shared" si="77"/>
        <v>2.5643606998188785E-5</v>
      </c>
      <c r="AD311" s="132"/>
      <c r="AE311" s="158">
        <f t="shared" si="76"/>
        <v>0.25643606998188784</v>
      </c>
      <c r="AF311" s="158"/>
      <c r="AG311" s="159"/>
      <c r="AH311" s="133">
        <v>3050</v>
      </c>
    </row>
    <row r="312" spans="1:40">
      <c r="F312" s="147">
        <v>0.60210648148148149</v>
      </c>
      <c r="G312" s="133">
        <v>3060</v>
      </c>
      <c r="H312" s="148">
        <v>11</v>
      </c>
      <c r="I312" s="148">
        <v>7.37</v>
      </c>
      <c r="J312" s="148">
        <v>5.72</v>
      </c>
      <c r="K312" s="148">
        <v>11</v>
      </c>
      <c r="L312" s="148">
        <f t="shared" si="80"/>
        <v>7.53</v>
      </c>
      <c r="M312" s="148">
        <v>5.72</v>
      </c>
      <c r="N312" s="118">
        <f t="shared" si="79"/>
        <v>11</v>
      </c>
      <c r="O312" s="118">
        <f t="shared" si="79"/>
        <v>7.45</v>
      </c>
      <c r="P312" s="118">
        <f t="shared" si="79"/>
        <v>5.72</v>
      </c>
      <c r="Q312" s="149">
        <f t="shared" si="69"/>
        <v>0.10887645528229273</v>
      </c>
      <c r="R312" s="150">
        <f t="shared" si="70"/>
        <v>3.5481338923357426E-8</v>
      </c>
      <c r="S312" s="151">
        <f t="shared" si="71"/>
        <v>8.8092646407254506E-8</v>
      </c>
      <c r="T312" s="150">
        <f t="shared" si="72"/>
        <v>7.7603143510335704E-15</v>
      </c>
      <c r="U312" s="131">
        <v>298</v>
      </c>
      <c r="V312" s="118">
        <f t="shared" si="73"/>
        <v>284</v>
      </c>
      <c r="W312" s="152">
        <f t="shared" si="74"/>
        <v>0.83141128651101315</v>
      </c>
      <c r="X312" s="153">
        <f t="shared" si="75"/>
        <v>6.7828355312239923</v>
      </c>
      <c r="Y312" s="154">
        <f t="shared" si="65"/>
        <v>-5.0033547060274806E-8</v>
      </c>
      <c r="Z312" s="155">
        <f t="shared" si="66"/>
        <v>-4.9535417294625658E-8</v>
      </c>
      <c r="AA312" s="155">
        <f t="shared" si="67"/>
        <v>-4.9540376632470058E-8</v>
      </c>
      <c r="AB312" s="156">
        <f t="shared" si="68"/>
        <v>-4.904710745516848E-8</v>
      </c>
      <c r="AC312" s="157">
        <f t="shared" si="77"/>
        <v>2.5127547117871978E-5</v>
      </c>
      <c r="AD312" s="132"/>
      <c r="AE312" s="158">
        <f t="shared" si="76"/>
        <v>0.25127547117871979</v>
      </c>
      <c r="AF312" s="158"/>
      <c r="AG312" s="159"/>
      <c r="AH312" s="133">
        <v>3060</v>
      </c>
    </row>
    <row r="313" spans="1:40">
      <c r="F313" s="147">
        <v>0.60222222222222221</v>
      </c>
      <c r="G313" s="133">
        <v>3070</v>
      </c>
      <c r="H313" s="148">
        <v>11.01</v>
      </c>
      <c r="I313" s="148">
        <v>7.37</v>
      </c>
      <c r="J313" s="148">
        <v>5.74</v>
      </c>
      <c r="K313" s="148">
        <v>11.01</v>
      </c>
      <c r="L313" s="148">
        <f t="shared" si="80"/>
        <v>7.53</v>
      </c>
      <c r="M313" s="148">
        <v>5.74</v>
      </c>
      <c r="N313" s="118">
        <f t="shared" si="79"/>
        <v>11.01</v>
      </c>
      <c r="O313" s="118">
        <f t="shared" si="79"/>
        <v>7.45</v>
      </c>
      <c r="P313" s="118">
        <f t="shared" si="79"/>
        <v>5.74</v>
      </c>
      <c r="Q313" s="149">
        <f t="shared" si="69"/>
        <v>0.10927467252444299</v>
      </c>
      <c r="R313" s="150">
        <f t="shared" si="70"/>
        <v>3.5481338923357426E-8</v>
      </c>
      <c r="S313" s="151">
        <f t="shared" si="71"/>
        <v>8.8165881821519099E-8</v>
      </c>
      <c r="T313" s="150">
        <f t="shared" si="72"/>
        <v>7.7732227173660723E-15</v>
      </c>
      <c r="U313" s="131">
        <v>298</v>
      </c>
      <c r="V313" s="118">
        <f t="shared" si="73"/>
        <v>284.01</v>
      </c>
      <c r="W313" s="152">
        <f t="shared" si="74"/>
        <v>0.8307881682018492</v>
      </c>
      <c r="X313" s="153">
        <f t="shared" si="75"/>
        <v>6.7731106128295586</v>
      </c>
      <c r="Y313" s="154">
        <f t="shared" si="65"/>
        <v>-4.9379211509000547E-8</v>
      </c>
      <c r="Z313" s="155">
        <f t="shared" si="66"/>
        <v>-4.888426780033414E-8</v>
      </c>
      <c r="AA313" s="155">
        <f t="shared" si="67"/>
        <v>-4.8889228780213372E-8</v>
      </c>
      <c r="AB313" s="156">
        <f t="shared" si="68"/>
        <v>-4.8399146600434388E-8</v>
      </c>
      <c r="AC313" s="157">
        <f t="shared" si="77"/>
        <v>2.4632160047255922E-5</v>
      </c>
      <c r="AD313" s="132"/>
      <c r="AE313" s="158">
        <f t="shared" si="76"/>
        <v>0.24632160047255922</v>
      </c>
      <c r="AF313" s="158"/>
      <c r="AG313" s="159"/>
      <c r="AH313" s="133">
        <v>3070</v>
      </c>
    </row>
    <row r="314" spans="1:40">
      <c r="F314" s="147">
        <v>0.60233796296296294</v>
      </c>
      <c r="G314" s="133">
        <v>3080</v>
      </c>
      <c r="H314" s="148">
        <v>11</v>
      </c>
      <c r="I314" s="148">
        <v>7.37</v>
      </c>
      <c r="J314" s="148">
        <v>5.7</v>
      </c>
      <c r="K314" s="148">
        <v>11</v>
      </c>
      <c r="L314" s="148">
        <f t="shared" si="80"/>
        <v>7.53</v>
      </c>
      <c r="M314" s="148">
        <v>5.7</v>
      </c>
      <c r="N314" s="118">
        <f t="shared" si="79"/>
        <v>11</v>
      </c>
      <c r="O314" s="118">
        <f t="shared" si="79"/>
        <v>7.45</v>
      </c>
      <c r="P314" s="118">
        <f t="shared" si="79"/>
        <v>5.7</v>
      </c>
      <c r="Q314" s="149">
        <f t="shared" si="69"/>
        <v>0.1084957683757113</v>
      </c>
      <c r="R314" s="150">
        <f t="shared" si="70"/>
        <v>3.5481338923357426E-8</v>
      </c>
      <c r="S314" s="151">
        <f t="shared" si="71"/>
        <v>8.8092646407254506E-8</v>
      </c>
      <c r="T314" s="150">
        <f t="shared" si="72"/>
        <v>7.7603143510335704E-15</v>
      </c>
      <c r="U314" s="131">
        <v>298</v>
      </c>
      <c r="V314" s="118">
        <f t="shared" si="73"/>
        <v>284</v>
      </c>
      <c r="W314" s="152">
        <f t="shared" si="74"/>
        <v>0.83141128651101315</v>
      </c>
      <c r="X314" s="153">
        <f t="shared" si="75"/>
        <v>6.7828355312239923</v>
      </c>
      <c r="Y314" s="154">
        <f t="shared" si="65"/>
        <v>-4.7905610037895229E-8</v>
      </c>
      <c r="Z314" s="155">
        <f t="shared" si="66"/>
        <v>-4.7430333470464339E-8</v>
      </c>
      <c r="AA314" s="155">
        <f t="shared" si="67"/>
        <v>-4.7435048738996988E-8</v>
      </c>
      <c r="AB314" s="156">
        <f t="shared" si="68"/>
        <v>-4.6964393878754204E-8</v>
      </c>
      <c r="AC314" s="157">
        <f t="shared" si="77"/>
        <v>2.4143284461805042E-5</v>
      </c>
      <c r="AD314" s="132"/>
      <c r="AE314" s="158">
        <f t="shared" si="76"/>
        <v>0.24143284461805042</v>
      </c>
      <c r="AF314" s="158"/>
      <c r="AG314" s="159"/>
      <c r="AH314" s="133">
        <v>3080</v>
      </c>
    </row>
    <row r="315" spans="1:40">
      <c r="F315" s="147">
        <v>0.60245370370370366</v>
      </c>
      <c r="G315" s="133">
        <v>3090</v>
      </c>
      <c r="H315" s="148">
        <v>10.97</v>
      </c>
      <c r="I315" s="148">
        <v>7.38</v>
      </c>
      <c r="J315" s="148">
        <v>6.12</v>
      </c>
      <c r="K315" s="148">
        <v>10.97</v>
      </c>
      <c r="L315" s="148">
        <f t="shared" si="80"/>
        <v>7.54</v>
      </c>
      <c r="M315" s="148">
        <v>6.12</v>
      </c>
      <c r="N315" s="118">
        <f t="shared" si="79"/>
        <v>10.97</v>
      </c>
      <c r="O315" s="118">
        <f t="shared" si="79"/>
        <v>7.46</v>
      </c>
      <c r="P315" s="118">
        <f t="shared" si="79"/>
        <v>6.12</v>
      </c>
      <c r="Q315" s="149">
        <f t="shared" si="69"/>
        <v>0.11643415673701975</v>
      </c>
      <c r="R315" s="150">
        <f t="shared" si="70"/>
        <v>3.4673685045253171E-8</v>
      </c>
      <c r="S315" s="151">
        <f t="shared" si="71"/>
        <v>8.9920137176648544E-8</v>
      </c>
      <c r="T315" s="150">
        <f t="shared" si="72"/>
        <v>8.0856310698672909E-15</v>
      </c>
      <c r="U315" s="131">
        <v>298</v>
      </c>
      <c r="V315" s="118">
        <f t="shared" si="73"/>
        <v>283.97000000000003</v>
      </c>
      <c r="W315" s="152">
        <f t="shared" si="74"/>
        <v>0.83328090475574712</v>
      </c>
      <c r="X315" s="153">
        <f t="shared" si="75"/>
        <v>6.8120982758438835</v>
      </c>
      <c r="Y315" s="154">
        <f t="shared" si="65"/>
        <v>-5.2287948739995539E-8</v>
      </c>
      <c r="Z315" s="155">
        <f t="shared" si="66"/>
        <v>-5.1710392574427533E-8</v>
      </c>
      <c r="AA315" s="155">
        <f t="shared" si="67"/>
        <v>-5.1716772077399501E-8</v>
      </c>
      <c r="AB315" s="156">
        <f t="shared" si="68"/>
        <v>-5.1145454482854002E-8</v>
      </c>
      <c r="AC315" s="157">
        <f t="shared" si="77"/>
        <v>2.3668949847912425E-5</v>
      </c>
      <c r="AD315" s="132"/>
      <c r="AE315" s="158">
        <f t="shared" si="76"/>
        <v>0.23668949847912427</v>
      </c>
      <c r="AF315" s="158"/>
      <c r="AG315" s="159"/>
      <c r="AH315" s="133">
        <v>3090</v>
      </c>
    </row>
    <row r="316" spans="1:40">
      <c r="F316" s="147">
        <v>0.60256944444444438</v>
      </c>
      <c r="G316" s="133">
        <v>3100</v>
      </c>
      <c r="H316" s="148">
        <v>10.96</v>
      </c>
      <c r="I316" s="148">
        <v>7.38</v>
      </c>
      <c r="J316" s="148">
        <v>6.22</v>
      </c>
      <c r="K316" s="148">
        <v>10.96</v>
      </c>
      <c r="L316" s="148">
        <f t="shared" si="80"/>
        <v>7.54</v>
      </c>
      <c r="M316" s="148">
        <v>6.22</v>
      </c>
      <c r="N316" s="118">
        <f t="shared" si="79"/>
        <v>10.96</v>
      </c>
      <c r="O316" s="118">
        <f t="shared" si="79"/>
        <v>7.46</v>
      </c>
      <c r="P316" s="118">
        <f t="shared" si="79"/>
        <v>6.22</v>
      </c>
      <c r="Q316" s="149">
        <f t="shared" si="69"/>
        <v>0.11831770370924161</v>
      </c>
      <c r="R316" s="150">
        <f t="shared" si="70"/>
        <v>3.4673685045253171E-8</v>
      </c>
      <c r="S316" s="151">
        <f t="shared" si="71"/>
        <v>8.9845444581726258E-8</v>
      </c>
      <c r="T316" s="150">
        <f t="shared" si="72"/>
        <v>8.0722039120880436E-15</v>
      </c>
      <c r="U316" s="131">
        <v>298</v>
      </c>
      <c r="V316" s="118">
        <f t="shared" si="73"/>
        <v>283.95999999999998</v>
      </c>
      <c r="W316" s="152">
        <f t="shared" si="74"/>
        <v>0.83390419862519816</v>
      </c>
      <c r="X316" s="153">
        <f t="shared" si="75"/>
        <v>6.8218819309149747</v>
      </c>
      <c r="Y316" s="154">
        <f t="shared" si="65"/>
        <v>-5.1812158368100533E-8</v>
      </c>
      <c r="Z316" s="155">
        <f t="shared" si="66"/>
        <v>-5.1232397974913206E-8</v>
      </c>
      <c r="AA316" s="155">
        <f t="shared" si="67"/>
        <v>-5.1238885296115326E-8</v>
      </c>
      <c r="AB316" s="156">
        <f t="shared" si="68"/>
        <v>-5.0665467042303701E-8</v>
      </c>
      <c r="AC316" s="157">
        <f t="shared" si="77"/>
        <v>2.3151803627034922E-5</v>
      </c>
      <c r="AD316" s="132"/>
      <c r="AE316" s="158">
        <f t="shared" si="76"/>
        <v>0.23151803627034923</v>
      </c>
      <c r="AF316" s="158"/>
      <c r="AG316" s="159"/>
      <c r="AH316" s="133">
        <v>3100</v>
      </c>
    </row>
    <row r="317" spans="1:40">
      <c r="F317" s="147">
        <v>0.60268518518518521</v>
      </c>
      <c r="G317" s="133">
        <v>3110</v>
      </c>
      <c r="H317" s="148">
        <v>10.96</v>
      </c>
      <c r="I317" s="148">
        <v>7.39</v>
      </c>
      <c r="J317" s="148">
        <v>6.3</v>
      </c>
      <c r="K317" s="148">
        <v>10.96</v>
      </c>
      <c r="L317" s="148">
        <f t="shared" si="80"/>
        <v>7.55</v>
      </c>
      <c r="M317" s="148">
        <v>6.3</v>
      </c>
      <c r="N317" s="118">
        <f t="shared" si="79"/>
        <v>10.96</v>
      </c>
      <c r="O317" s="118">
        <f t="shared" si="79"/>
        <v>7.47</v>
      </c>
      <c r="P317" s="118">
        <f t="shared" si="79"/>
        <v>6.3</v>
      </c>
      <c r="Q317" s="149">
        <f t="shared" si="69"/>
        <v>0.11983947481804214</v>
      </c>
      <c r="R317" s="150">
        <f t="shared" si="70"/>
        <v>3.3884415613920266E-8</v>
      </c>
      <c r="S317" s="151">
        <f t="shared" si="71"/>
        <v>9.1938213828829327E-8</v>
      </c>
      <c r="T317" s="150">
        <f t="shared" si="72"/>
        <v>8.4526351620355437E-15</v>
      </c>
      <c r="U317" s="131">
        <v>298</v>
      </c>
      <c r="V317" s="118">
        <f t="shared" si="73"/>
        <v>283.95999999999998</v>
      </c>
      <c r="W317" s="152">
        <f t="shared" si="74"/>
        <v>0.83390419862519816</v>
      </c>
      <c r="X317" s="153">
        <f t="shared" si="75"/>
        <v>6.8218819309149747</v>
      </c>
      <c r="Y317" s="154">
        <f t="shared" si="65"/>
        <v>-5.3735665843544245E-8</v>
      </c>
      <c r="Z317" s="155">
        <f t="shared" si="66"/>
        <v>-5.3097946400806382E-8</v>
      </c>
      <c r="AA317" s="155">
        <f t="shared" si="67"/>
        <v>-5.3105514671921316E-8</v>
      </c>
      <c r="AB317" s="156">
        <f t="shared" si="68"/>
        <v>-5.2475183864164295E-8</v>
      </c>
      <c r="AC317" s="157">
        <f t="shared" si="77"/>
        <v>2.2639436640447487E-5</v>
      </c>
      <c r="AD317" s="132"/>
      <c r="AE317" s="158">
        <f t="shared" si="76"/>
        <v>0.22639436640447488</v>
      </c>
      <c r="AF317" s="158"/>
      <c r="AG317" s="159"/>
      <c r="AH317" s="133">
        <v>3110</v>
      </c>
    </row>
    <row r="318" spans="1:40" s="77" customFormat="1">
      <c r="A318" s="134"/>
      <c r="B318" s="134"/>
      <c r="C318" s="134"/>
      <c r="D318" s="134"/>
      <c r="E318" s="134"/>
      <c r="F318" s="136">
        <v>0.60280092592592593</v>
      </c>
      <c r="G318" s="137">
        <v>3120</v>
      </c>
      <c r="H318" s="138">
        <v>10.95</v>
      </c>
      <c r="I318" s="138">
        <v>7.39</v>
      </c>
      <c r="J318" s="138">
        <v>6.35</v>
      </c>
      <c r="K318" s="138">
        <v>10.95</v>
      </c>
      <c r="L318" s="138">
        <f t="shared" si="80"/>
        <v>7.55</v>
      </c>
      <c r="M318" s="138">
        <v>6.35</v>
      </c>
      <c r="N318" s="139">
        <f t="shared" si="79"/>
        <v>10.95</v>
      </c>
      <c r="O318" s="139">
        <f t="shared" si="79"/>
        <v>7.47</v>
      </c>
      <c r="P318" s="139">
        <f t="shared" si="79"/>
        <v>6.35</v>
      </c>
      <c r="Q318" s="140">
        <f t="shared" si="69"/>
        <v>0.12077121952228916</v>
      </c>
      <c r="R318" s="141">
        <f t="shared" si="70"/>
        <v>3.3884415613920266E-8</v>
      </c>
      <c r="S318" s="142">
        <f t="shared" si="71"/>
        <v>9.1861844908818596E-8</v>
      </c>
      <c r="T318" s="141">
        <f t="shared" si="72"/>
        <v>8.4385985500518405E-15</v>
      </c>
      <c r="U318" s="143">
        <v>298</v>
      </c>
      <c r="V318" s="139">
        <f t="shared" si="73"/>
        <v>283.95</v>
      </c>
      <c r="W318" s="144">
        <f t="shared" si="74"/>
        <v>0.83452753639630861</v>
      </c>
      <c r="X318" s="145">
        <f t="shared" si="75"/>
        <v>6.8316803280392753</v>
      </c>
      <c r="Y318" s="146">
        <f t="shared" si="65"/>
        <v>-5.2719695091850443E-8</v>
      </c>
      <c r="Z318" s="146">
        <f t="shared" si="66"/>
        <v>-5.2091118313800274E-8</v>
      </c>
      <c r="AA318" s="146">
        <f t="shared" si="67"/>
        <v>-5.2098612832977882E-8</v>
      </c>
      <c r="AB318" s="146">
        <f t="shared" si="68"/>
        <v>-5.147735185984268E-8</v>
      </c>
      <c r="AC318" s="146">
        <f t="shared" si="77"/>
        <v>2.2108407020692214E-5</v>
      </c>
      <c r="AD318" s="134"/>
      <c r="AE318" s="146">
        <f t="shared" si="76"/>
        <v>0.22108407020692214</v>
      </c>
      <c r="AF318" s="146"/>
      <c r="AG318" s="146"/>
      <c r="AH318" s="137">
        <v>3120</v>
      </c>
      <c r="AI318" s="134"/>
      <c r="AJ318" s="134"/>
      <c r="AK318" s="134"/>
      <c r="AL318" s="134"/>
      <c r="AM318" s="134"/>
      <c r="AN318" s="134"/>
    </row>
    <row r="319" spans="1:40">
      <c r="F319" s="147">
        <v>0.60291666666666666</v>
      </c>
      <c r="G319" s="133">
        <v>3130</v>
      </c>
      <c r="H319" s="148">
        <v>10.95</v>
      </c>
      <c r="I319" s="148">
        <v>7.39</v>
      </c>
      <c r="J319" s="148">
        <v>6.28</v>
      </c>
      <c r="K319" s="148">
        <v>10.95</v>
      </c>
      <c r="L319" s="148">
        <f t="shared" si="80"/>
        <v>7.55</v>
      </c>
      <c r="M319" s="148">
        <v>6.28</v>
      </c>
      <c r="N319" s="118">
        <f t="shared" si="79"/>
        <v>10.95</v>
      </c>
      <c r="O319" s="118">
        <f t="shared" si="79"/>
        <v>7.47</v>
      </c>
      <c r="P319" s="118">
        <f t="shared" si="79"/>
        <v>6.28</v>
      </c>
      <c r="Q319" s="149">
        <f t="shared" si="69"/>
        <v>0.1194398832440907</v>
      </c>
      <c r="R319" s="150">
        <f t="shared" si="70"/>
        <v>3.3884415613920266E-8</v>
      </c>
      <c r="S319" s="151">
        <f t="shared" si="71"/>
        <v>9.1861844908818596E-8</v>
      </c>
      <c r="T319" s="150">
        <f t="shared" si="72"/>
        <v>8.4385985500518405E-15</v>
      </c>
      <c r="U319" s="131">
        <v>298</v>
      </c>
      <c r="V319" s="118">
        <f t="shared" si="73"/>
        <v>283.95</v>
      </c>
      <c r="W319" s="152">
        <f t="shared" si="74"/>
        <v>0.83452753639630861</v>
      </c>
      <c r="X319" s="153">
        <f t="shared" si="75"/>
        <v>6.8316803280392753</v>
      </c>
      <c r="Y319" s="154">
        <f t="shared" si="65"/>
        <v>-5.0909944606114985E-8</v>
      </c>
      <c r="Z319" s="155">
        <f t="shared" si="66"/>
        <v>-5.0309636807046694E-8</v>
      </c>
      <c r="AA319" s="155">
        <f t="shared" si="67"/>
        <v>-5.0316715374042019E-8</v>
      </c>
      <c r="AB319" s="156">
        <f t="shared" si="68"/>
        <v>-4.9723319207237272E-8</v>
      </c>
      <c r="AC319" s="157">
        <f t="shared" si="77"/>
        <v>2.1587446171950133E-5</v>
      </c>
      <c r="AD319" s="132"/>
      <c r="AE319" s="158">
        <f t="shared" si="76"/>
        <v>0.21587446171950134</v>
      </c>
      <c r="AF319" s="158"/>
      <c r="AG319" s="159"/>
      <c r="AH319" s="133">
        <v>3130</v>
      </c>
    </row>
    <row r="320" spans="1:40">
      <c r="F320" s="147">
        <v>0.60303240740740738</v>
      </c>
      <c r="G320" s="133">
        <v>3140</v>
      </c>
      <c r="H320" s="148">
        <v>10.94</v>
      </c>
      <c r="I320" s="148">
        <v>7.39</v>
      </c>
      <c r="J320" s="148">
        <v>6.2</v>
      </c>
      <c r="K320" s="148">
        <v>10.94</v>
      </c>
      <c r="L320" s="148">
        <f t="shared" si="80"/>
        <v>7.55</v>
      </c>
      <c r="M320" s="148">
        <v>6.2</v>
      </c>
      <c r="N320" s="118">
        <f t="shared" si="79"/>
        <v>10.94</v>
      </c>
      <c r="O320" s="118">
        <f t="shared" si="79"/>
        <v>7.47</v>
      </c>
      <c r="P320" s="118">
        <f t="shared" si="79"/>
        <v>6.2</v>
      </c>
      <c r="Q320" s="149">
        <f t="shared" si="69"/>
        <v>0.11789945726574591</v>
      </c>
      <c r="R320" s="150">
        <f t="shared" si="70"/>
        <v>3.3884415613920266E-8</v>
      </c>
      <c r="S320" s="151">
        <f t="shared" si="71"/>
        <v>9.1785539425019038E-8</v>
      </c>
      <c r="T320" s="150">
        <f t="shared" si="72"/>
        <v>8.4245852475417248E-15</v>
      </c>
      <c r="U320" s="131">
        <v>298</v>
      </c>
      <c r="V320" s="118">
        <f t="shared" si="73"/>
        <v>283.94</v>
      </c>
      <c r="W320" s="152">
        <f t="shared" si="74"/>
        <v>0.83515091807372133</v>
      </c>
      <c r="X320" s="153">
        <f t="shared" si="75"/>
        <v>6.8414934904466191</v>
      </c>
      <c r="Y320" s="154">
        <f t="shared" si="65"/>
        <v>-4.8930297912049728E-8</v>
      </c>
      <c r="Z320" s="155">
        <f t="shared" si="66"/>
        <v>-4.8362535708560115E-8</v>
      </c>
      <c r="AA320" s="155">
        <f t="shared" si="67"/>
        <v>-4.8369123731389879E-8</v>
      </c>
      <c r="AB320" s="156">
        <f t="shared" si="68"/>
        <v>-4.7807796662621124E-8</v>
      </c>
      <c r="AC320" s="157">
        <f t="shared" si="77"/>
        <v>2.1084302891657587E-5</v>
      </c>
      <c r="AD320" s="132"/>
      <c r="AE320" s="158">
        <f t="shared" si="76"/>
        <v>0.21084302891657586</v>
      </c>
      <c r="AF320" s="158"/>
      <c r="AG320" s="159"/>
      <c r="AH320" s="133">
        <v>3140</v>
      </c>
    </row>
    <row r="321" spans="1:40">
      <c r="F321" s="147">
        <v>0.6031481481481481</v>
      </c>
      <c r="G321" s="133">
        <v>3150</v>
      </c>
      <c r="H321" s="148">
        <v>10.94</v>
      </c>
      <c r="I321" s="148">
        <v>7.4</v>
      </c>
      <c r="J321" s="148">
        <v>6.14</v>
      </c>
      <c r="K321" s="148">
        <v>10.94</v>
      </c>
      <c r="L321" s="148">
        <f t="shared" si="80"/>
        <v>7.5600000000000005</v>
      </c>
      <c r="M321" s="148">
        <v>6.14</v>
      </c>
      <c r="N321" s="118">
        <f t="shared" si="79"/>
        <v>10.94</v>
      </c>
      <c r="O321" s="118">
        <f t="shared" si="79"/>
        <v>7.48</v>
      </c>
      <c r="P321" s="118">
        <f t="shared" si="79"/>
        <v>6.14</v>
      </c>
      <c r="Q321" s="149">
        <f t="shared" si="69"/>
        <v>0.11675849477607739</v>
      </c>
      <c r="R321" s="150">
        <f t="shared" si="70"/>
        <v>3.3113112148259005E-8</v>
      </c>
      <c r="S321" s="151">
        <f t="shared" si="71"/>
        <v>9.3923499286331187E-8</v>
      </c>
      <c r="T321" s="150">
        <f t="shared" si="72"/>
        <v>8.8216237181894554E-15</v>
      </c>
      <c r="U321" s="131">
        <v>298</v>
      </c>
      <c r="V321" s="118">
        <f t="shared" si="73"/>
        <v>283.94</v>
      </c>
      <c r="W321" s="152">
        <f t="shared" si="74"/>
        <v>0.83515091807372133</v>
      </c>
      <c r="X321" s="153">
        <f t="shared" si="75"/>
        <v>6.8414934904466191</v>
      </c>
      <c r="Y321" s="154">
        <f t="shared" si="65"/>
        <v>-4.9576501759314928E-8</v>
      </c>
      <c r="Z321" s="155">
        <f t="shared" si="66"/>
        <v>-4.8979959550397234E-8</v>
      </c>
      <c r="AA321" s="155">
        <f t="shared" si="67"/>
        <v>-4.8987137600368332E-8</v>
      </c>
      <c r="AB321" s="156">
        <f t="shared" si="68"/>
        <v>-4.8397600697898767E-8</v>
      </c>
      <c r="AC321" s="157">
        <f t="shared" si="77"/>
        <v>2.0600633869233306E-5</v>
      </c>
      <c r="AD321" s="132"/>
      <c r="AE321" s="158">
        <f t="shared" si="76"/>
        <v>0.20600633869233306</v>
      </c>
      <c r="AF321" s="158"/>
      <c r="AG321" s="159"/>
      <c r="AH321" s="133">
        <v>3150</v>
      </c>
    </row>
    <row r="322" spans="1:40">
      <c r="F322" s="147">
        <v>0.60326388888888893</v>
      </c>
      <c r="G322" s="133">
        <v>3160</v>
      </c>
      <c r="H322" s="148">
        <v>10.94</v>
      </c>
      <c r="I322" s="148">
        <v>7.4</v>
      </c>
      <c r="J322" s="148">
        <v>6.1</v>
      </c>
      <c r="K322" s="148">
        <v>10.94</v>
      </c>
      <c r="L322" s="148">
        <f t="shared" si="80"/>
        <v>7.5600000000000005</v>
      </c>
      <c r="M322" s="148">
        <v>6.1</v>
      </c>
      <c r="N322" s="118">
        <f t="shared" si="79"/>
        <v>10.94</v>
      </c>
      <c r="O322" s="118">
        <f t="shared" si="79"/>
        <v>7.48</v>
      </c>
      <c r="P322" s="118">
        <f t="shared" si="79"/>
        <v>6.1</v>
      </c>
      <c r="Q322" s="149">
        <f t="shared" si="69"/>
        <v>0.11599785311629839</v>
      </c>
      <c r="R322" s="150">
        <f t="shared" si="70"/>
        <v>3.3113112148259005E-8</v>
      </c>
      <c r="S322" s="151">
        <f t="shared" si="71"/>
        <v>9.3923499286331187E-8</v>
      </c>
      <c r="T322" s="150">
        <f t="shared" si="72"/>
        <v>8.8216237181894554E-15</v>
      </c>
      <c r="U322" s="131">
        <v>298</v>
      </c>
      <c r="V322" s="118">
        <f t="shared" si="73"/>
        <v>283.94</v>
      </c>
      <c r="W322" s="152">
        <f t="shared" si="74"/>
        <v>0.83515091807372133</v>
      </c>
      <c r="X322" s="153">
        <f t="shared" si="75"/>
        <v>6.8414934904466191</v>
      </c>
      <c r="Y322" s="154">
        <f t="shared" si="65"/>
        <v>-4.8082364776676733E-8</v>
      </c>
      <c r="Z322" s="155">
        <f t="shared" si="66"/>
        <v>-4.7507570305408906E-8</v>
      </c>
      <c r="AA322" s="155">
        <f t="shared" si="67"/>
        <v>-4.7514441612295206E-8</v>
      </c>
      <c r="AB322" s="156">
        <f t="shared" si="68"/>
        <v>-4.6946354163597508E-8</v>
      </c>
      <c r="AC322" s="157">
        <f t="shared" si="77"/>
        <v>2.0110786707968734E-5</v>
      </c>
      <c r="AD322" s="132"/>
      <c r="AE322" s="158">
        <f t="shared" si="76"/>
        <v>0.20110786707968734</v>
      </c>
      <c r="AF322" s="158"/>
      <c r="AG322" s="159"/>
      <c r="AH322" s="133">
        <v>3160</v>
      </c>
    </row>
    <row r="323" spans="1:40">
      <c r="F323" s="147">
        <v>0.60337962962962965</v>
      </c>
      <c r="G323" s="133">
        <v>3170</v>
      </c>
      <c r="H323" s="148">
        <v>10.94</v>
      </c>
      <c r="I323" s="148">
        <v>7.4</v>
      </c>
      <c r="J323" s="148">
        <v>6.04</v>
      </c>
      <c r="K323" s="148">
        <v>10.94</v>
      </c>
      <c r="L323" s="148">
        <f t="shared" si="80"/>
        <v>7.5600000000000005</v>
      </c>
      <c r="M323" s="148">
        <v>6.04</v>
      </c>
      <c r="N323" s="118">
        <f t="shared" si="79"/>
        <v>10.94</v>
      </c>
      <c r="O323" s="118">
        <f t="shared" si="79"/>
        <v>7.48</v>
      </c>
      <c r="P323" s="118">
        <f t="shared" si="79"/>
        <v>6.04</v>
      </c>
      <c r="Q323" s="149">
        <f t="shared" si="69"/>
        <v>0.11485689062662989</v>
      </c>
      <c r="R323" s="150">
        <f t="shared" si="70"/>
        <v>3.3113112148259005E-8</v>
      </c>
      <c r="S323" s="151">
        <f t="shared" si="71"/>
        <v>9.3923499286331187E-8</v>
      </c>
      <c r="T323" s="150">
        <f t="shared" si="72"/>
        <v>8.8216237181894554E-15</v>
      </c>
      <c r="U323" s="131">
        <v>298</v>
      </c>
      <c r="V323" s="118">
        <f t="shared" si="73"/>
        <v>283.94</v>
      </c>
      <c r="W323" s="152">
        <f t="shared" si="74"/>
        <v>0.83515091807372133</v>
      </c>
      <c r="X323" s="153">
        <f t="shared" si="75"/>
        <v>6.8414934904466191</v>
      </c>
      <c r="Y323" s="154">
        <f t="shared" si="65"/>
        <v>-4.6484641616596089E-8</v>
      </c>
      <c r="Z323" s="155">
        <f t="shared" si="66"/>
        <v>-4.5934412771659891E-8</v>
      </c>
      <c r="AA323" s="155">
        <f t="shared" si="67"/>
        <v>-4.5940925713811758E-8</v>
      </c>
      <c r="AB323" s="156">
        <f t="shared" si="68"/>
        <v>-4.5397055626397303E-8</v>
      </c>
      <c r="AC323" s="157">
        <f t="shared" si="77"/>
        <v>1.9635665470009265E-5</v>
      </c>
      <c r="AD323" s="132"/>
      <c r="AE323" s="158">
        <f t="shared" si="76"/>
        <v>0.19635665470009264</v>
      </c>
      <c r="AF323" s="158"/>
      <c r="AG323" s="159"/>
      <c r="AH323" s="133">
        <v>3170</v>
      </c>
    </row>
    <row r="324" spans="1:40">
      <c r="F324" s="147">
        <v>0.60349537037037038</v>
      </c>
      <c r="G324" s="133">
        <v>3180</v>
      </c>
      <c r="H324" s="148">
        <v>10.94</v>
      </c>
      <c r="I324" s="148">
        <v>7.4</v>
      </c>
      <c r="J324" s="148">
        <v>5.95</v>
      </c>
      <c r="K324" s="148">
        <v>10.94</v>
      </c>
      <c r="L324" s="148">
        <v>7.57</v>
      </c>
      <c r="M324" s="148">
        <v>5.95</v>
      </c>
      <c r="N324" s="118">
        <f t="shared" si="79"/>
        <v>10.94</v>
      </c>
      <c r="O324" s="118">
        <f t="shared" si="79"/>
        <v>7.4850000000000003</v>
      </c>
      <c r="P324" s="118">
        <f t="shared" si="79"/>
        <v>5.95</v>
      </c>
      <c r="Q324" s="149">
        <f t="shared" si="69"/>
        <v>0.11314544689212713</v>
      </c>
      <c r="R324" s="150">
        <f t="shared" si="70"/>
        <v>3.2734069487883718E-8</v>
      </c>
      <c r="S324" s="151">
        <f t="shared" si="71"/>
        <v>9.5011082150246859E-8</v>
      </c>
      <c r="T324" s="150">
        <f t="shared" si="72"/>
        <v>9.0271057313609579E-15</v>
      </c>
      <c r="U324" s="131">
        <v>298</v>
      </c>
      <c r="V324" s="118">
        <f t="shared" si="73"/>
        <v>283.94</v>
      </c>
      <c r="W324" s="152">
        <f t="shared" si="74"/>
        <v>0.83515091807372133</v>
      </c>
      <c r="X324" s="153">
        <f t="shared" si="75"/>
        <v>6.8414934904466191</v>
      </c>
      <c r="Y324" s="154">
        <f t="shared" si="65"/>
        <v>-4.5762338665214835E-8</v>
      </c>
      <c r="Z324" s="155">
        <f t="shared" si="66"/>
        <v>-4.5216301623905139E-8</v>
      </c>
      <c r="AA324" s="155">
        <f t="shared" si="67"/>
        <v>-4.5222816947622823E-8</v>
      </c>
      <c r="AB324" s="156">
        <f t="shared" si="68"/>
        <v>-4.4683139748113169E-8</v>
      </c>
      <c r="AC324" s="157">
        <f t="shared" si="77"/>
        <v>1.9176278179652704E-5</v>
      </c>
      <c r="AD324" s="132"/>
      <c r="AE324" s="158">
        <f t="shared" si="76"/>
        <v>0.19176278179652703</v>
      </c>
      <c r="AF324" s="158"/>
      <c r="AG324" s="159"/>
      <c r="AH324" s="133">
        <v>3180</v>
      </c>
    </row>
    <row r="325" spans="1:40">
      <c r="D325" s="117">
        <f>60*60</f>
        <v>3600</v>
      </c>
      <c r="F325" s="147">
        <v>0.6036111111111111</v>
      </c>
      <c r="G325" s="133">
        <v>3190</v>
      </c>
      <c r="H325" s="148">
        <v>10.94</v>
      </c>
      <c r="I325" s="148">
        <v>7.4</v>
      </c>
      <c r="J325" s="148">
        <v>5.98</v>
      </c>
      <c r="K325" s="148">
        <v>10.94</v>
      </c>
      <c r="L325" s="148">
        <f t="shared" si="80"/>
        <v>7.5600000000000005</v>
      </c>
      <c r="M325" s="148">
        <v>5.98</v>
      </c>
      <c r="N325" s="118">
        <f t="shared" si="79"/>
        <v>10.94</v>
      </c>
      <c r="O325" s="118">
        <f t="shared" si="79"/>
        <v>7.48</v>
      </c>
      <c r="P325" s="118">
        <f t="shared" si="79"/>
        <v>5.98</v>
      </c>
      <c r="Q325" s="149">
        <f t="shared" si="69"/>
        <v>0.11371592813696138</v>
      </c>
      <c r="R325" s="150">
        <f t="shared" si="70"/>
        <v>3.3113112148259005E-8</v>
      </c>
      <c r="S325" s="151">
        <f t="shared" si="71"/>
        <v>9.3923499286331187E-8</v>
      </c>
      <c r="T325" s="150">
        <f t="shared" si="72"/>
        <v>8.8216237181894554E-15</v>
      </c>
      <c r="U325" s="131">
        <v>298</v>
      </c>
      <c r="V325" s="118">
        <f t="shared" si="73"/>
        <v>283.94</v>
      </c>
      <c r="W325" s="152">
        <f t="shared" si="74"/>
        <v>0.83515091807372133</v>
      </c>
      <c r="X325" s="153">
        <f t="shared" si="75"/>
        <v>6.8414934904466191</v>
      </c>
      <c r="Y325" s="154">
        <f t="shared" si="65"/>
        <v>-4.3886243664924306E-8</v>
      </c>
      <c r="Z325" s="155">
        <f t="shared" si="66"/>
        <v>-4.3371931824970823E-8</v>
      </c>
      <c r="AA325" s="155">
        <f t="shared" si="67"/>
        <v>-4.3377959150315317E-8</v>
      </c>
      <c r="AB325" s="156">
        <f t="shared" si="68"/>
        <v>-4.2869533364796404E-8</v>
      </c>
      <c r="AC325" s="157">
        <f t="shared" si="77"/>
        <v>1.8724071987058732E-5</v>
      </c>
      <c r="AD325" s="132"/>
      <c r="AE325" s="158">
        <f t="shared" si="76"/>
        <v>0.18724071987058732</v>
      </c>
      <c r="AF325" s="158"/>
      <c r="AG325" s="159"/>
      <c r="AH325" s="133">
        <v>3190</v>
      </c>
    </row>
    <row r="326" spans="1:40">
      <c r="F326" s="147">
        <v>0.60372685185185182</v>
      </c>
      <c r="G326" s="133">
        <v>3200</v>
      </c>
      <c r="H326" s="148">
        <v>10.94</v>
      </c>
      <c r="I326" s="148">
        <v>7.4</v>
      </c>
      <c r="J326" s="148">
        <v>5.97</v>
      </c>
      <c r="K326" s="148">
        <v>10.94</v>
      </c>
      <c r="L326" s="148">
        <f t="shared" si="80"/>
        <v>7.5600000000000005</v>
      </c>
      <c r="M326" s="148">
        <v>5.97</v>
      </c>
      <c r="N326" s="118">
        <f t="shared" si="79"/>
        <v>10.94</v>
      </c>
      <c r="O326" s="118">
        <f t="shared" si="79"/>
        <v>7.48</v>
      </c>
      <c r="P326" s="118">
        <f t="shared" si="79"/>
        <v>5.97</v>
      </c>
      <c r="Q326" s="149">
        <f t="shared" si="69"/>
        <v>0.11352576772201663</v>
      </c>
      <c r="R326" s="150">
        <f t="shared" si="70"/>
        <v>3.3113112148259005E-8</v>
      </c>
      <c r="S326" s="151">
        <f t="shared" si="71"/>
        <v>9.3923499286331187E-8</v>
      </c>
      <c r="T326" s="150">
        <f t="shared" si="72"/>
        <v>8.8216237181894554E-15</v>
      </c>
      <c r="U326" s="131">
        <v>298</v>
      </c>
      <c r="V326" s="118">
        <f t="shared" si="73"/>
        <v>283.94</v>
      </c>
      <c r="W326" s="152">
        <f t="shared" si="74"/>
        <v>0.83515091807372133</v>
      </c>
      <c r="X326" s="153">
        <f t="shared" si="75"/>
        <v>6.8414934904466191</v>
      </c>
      <c r="Y326" s="154">
        <f t="shared" ref="Y326:Y389" si="81">-($C$2/X326)*Q326*T326*AC326</f>
        <v>-4.2797892744407152E-8</v>
      </c>
      <c r="Z326" s="155">
        <f t="shared" ref="Z326:Z389" si="82">-(AC326+(5*Y326))*$C$2*T326*Q326/X326</f>
        <v>-4.2297174235327353E-8</v>
      </c>
      <c r="AA326" s="155">
        <f t="shared" ref="AA326:AA389" si="83">-(AC326+5*Z326)*$C$2*Q326*T326/X326</f>
        <v>-4.2303032444908663E-8</v>
      </c>
      <c r="AB326" s="156">
        <f t="shared" ref="AB326:AB389" si="84">-(AC326+(10*AA326))*$C$2*Q326*T326/X326</f>
        <v>-4.1808035067915023E-8</v>
      </c>
      <c r="AC326" s="157">
        <f t="shared" si="77"/>
        <v>1.8290312722091579E-5</v>
      </c>
      <c r="AD326" s="132"/>
      <c r="AE326" s="158">
        <f t="shared" si="76"/>
        <v>0.18290312722091578</v>
      </c>
      <c r="AF326" s="158"/>
      <c r="AG326" s="159"/>
      <c r="AH326" s="133">
        <v>3200</v>
      </c>
    </row>
    <row r="327" spans="1:40">
      <c r="F327" s="147">
        <v>0.60384259259259254</v>
      </c>
      <c r="G327" s="133">
        <v>3210</v>
      </c>
      <c r="H327" s="148">
        <v>10.94</v>
      </c>
      <c r="I327" s="148">
        <v>7.4</v>
      </c>
      <c r="J327" s="148">
        <v>5.86</v>
      </c>
      <c r="K327" s="148">
        <v>10.94</v>
      </c>
      <c r="L327" s="148">
        <f t="shared" si="80"/>
        <v>7.5600000000000005</v>
      </c>
      <c r="M327" s="148">
        <v>5.86</v>
      </c>
      <c r="N327" s="118">
        <f t="shared" si="79"/>
        <v>10.94</v>
      </c>
      <c r="O327" s="118">
        <f t="shared" si="79"/>
        <v>7.48</v>
      </c>
      <c r="P327" s="118">
        <f t="shared" si="79"/>
        <v>5.86</v>
      </c>
      <c r="Q327" s="149">
        <f t="shared" ref="Q327:Q366" si="85">((P327/32000)*(1/((-0.026*N327+1.9067)/1000)))/1.013</f>
        <v>0.11143400315762438</v>
      </c>
      <c r="R327" s="150">
        <f t="shared" ref="R327:R366" si="86">POWER(10, -O327)</f>
        <v>3.3113112148259005E-8</v>
      </c>
      <c r="S327" s="151">
        <f t="shared" ref="S327:S366" si="87">(0.00000000000001*(0.1253*EXP(0.0831*N327)))/R327</f>
        <v>9.3923499286331187E-8</v>
      </c>
      <c r="T327" s="150">
        <f t="shared" ref="T327:T366" si="88">POWER(S327, 2)</f>
        <v>8.8216237181894554E-15</v>
      </c>
      <c r="U327" s="131">
        <v>298</v>
      </c>
      <c r="V327" s="118">
        <f t="shared" ref="V327:V366" si="89">273+N327</f>
        <v>283.94</v>
      </c>
      <c r="W327" s="152">
        <f t="shared" ref="W327:W366" si="90">((1/V327)-(1/298))*5026</f>
        <v>0.83515091807372133</v>
      </c>
      <c r="X327" s="153">
        <f t="shared" ref="X327:X366" si="91">POWER(10,W327)</f>
        <v>6.8414934904466191</v>
      </c>
      <c r="Y327" s="154">
        <f t="shared" si="81"/>
        <v>-4.1037748138808443E-8</v>
      </c>
      <c r="Z327" s="155">
        <f t="shared" si="82"/>
        <v>-4.0566469162878329E-8</v>
      </c>
      <c r="AA327" s="155">
        <f t="shared" si="83"/>
        <v>-4.0571881347591834E-8</v>
      </c>
      <c r="AB327" s="156">
        <f t="shared" si="84"/>
        <v>-4.0105890248927333E-8</v>
      </c>
      <c r="AC327" s="157">
        <f t="shared" si="77"/>
        <v>1.7867302153470257E-5</v>
      </c>
      <c r="AD327" s="132"/>
      <c r="AE327" s="158">
        <f t="shared" ref="AE327:AE366" si="92">AC327*10000</f>
        <v>0.17867302153470258</v>
      </c>
      <c r="AF327" s="158"/>
      <c r="AG327" s="159"/>
      <c r="AH327" s="133">
        <v>3210</v>
      </c>
    </row>
    <row r="328" spans="1:40">
      <c r="F328" s="147">
        <v>0.60395833333333337</v>
      </c>
      <c r="G328" s="133">
        <v>3220</v>
      </c>
      <c r="H328" s="148">
        <v>10.94</v>
      </c>
      <c r="I328" s="148">
        <v>7.4</v>
      </c>
      <c r="J328" s="148">
        <v>5.75</v>
      </c>
      <c r="K328" s="148">
        <v>10.94</v>
      </c>
      <c r="L328" s="148">
        <f t="shared" si="80"/>
        <v>7.5600000000000005</v>
      </c>
      <c r="M328" s="148">
        <v>5.75</v>
      </c>
      <c r="N328" s="118">
        <f t="shared" si="79"/>
        <v>10.94</v>
      </c>
      <c r="O328" s="118">
        <f t="shared" si="79"/>
        <v>7.48</v>
      </c>
      <c r="P328" s="118">
        <f t="shared" si="79"/>
        <v>5.75</v>
      </c>
      <c r="Q328" s="149">
        <f t="shared" si="85"/>
        <v>0.1093422385932321</v>
      </c>
      <c r="R328" s="150">
        <f t="shared" si="86"/>
        <v>3.3113112148259005E-8</v>
      </c>
      <c r="S328" s="151">
        <f t="shared" si="87"/>
        <v>9.3923499286331187E-8</v>
      </c>
      <c r="T328" s="150">
        <f t="shared" si="88"/>
        <v>8.8216237181894554E-15</v>
      </c>
      <c r="U328" s="131">
        <v>298</v>
      </c>
      <c r="V328" s="118">
        <f t="shared" si="89"/>
        <v>283.94</v>
      </c>
      <c r="W328" s="152">
        <f t="shared" si="90"/>
        <v>0.83515091807372133</v>
      </c>
      <c r="X328" s="153">
        <f t="shared" si="91"/>
        <v>6.8414934904466191</v>
      </c>
      <c r="Y328" s="154">
        <f t="shared" si="81"/>
        <v>-3.9353090430616692E-8</v>
      </c>
      <c r="Z328" s="155">
        <f t="shared" si="82"/>
        <v>-3.8909641495347406E-8</v>
      </c>
      <c r="AA328" s="155">
        <f t="shared" si="83"/>
        <v>-3.8914638484301502E-8</v>
      </c>
      <c r="AB328" s="156">
        <f t="shared" si="84"/>
        <v>-3.847607392119272E-8</v>
      </c>
      <c r="AC328" s="157">
        <f t="shared" ref="AC328:AC366" si="93">AC327+10*(0.166666666666666*(Y327+2*Z327+2*AA327+AB327))</f>
        <v>1.746160158778913E-5</v>
      </c>
      <c r="AD328" s="132"/>
      <c r="AE328" s="158">
        <f t="shared" si="92"/>
        <v>0.1746160158778913</v>
      </c>
      <c r="AF328" s="158"/>
      <c r="AG328" s="159"/>
      <c r="AH328" s="133">
        <v>3220</v>
      </c>
    </row>
    <row r="329" spans="1:40">
      <c r="F329" s="147">
        <v>0.6040740740740741</v>
      </c>
      <c r="G329" s="133">
        <v>3230</v>
      </c>
      <c r="H329" s="148">
        <v>10.94</v>
      </c>
      <c r="I329" s="148">
        <v>7.4</v>
      </c>
      <c r="J329" s="148">
        <v>5.65</v>
      </c>
      <c r="K329" s="148">
        <v>10.94</v>
      </c>
      <c r="L329" s="148">
        <f t="shared" si="80"/>
        <v>7.5600000000000005</v>
      </c>
      <c r="M329" s="148">
        <v>5.65</v>
      </c>
      <c r="N329" s="118">
        <f t="shared" si="79"/>
        <v>10.94</v>
      </c>
      <c r="O329" s="118">
        <f t="shared" si="79"/>
        <v>7.48</v>
      </c>
      <c r="P329" s="118">
        <f t="shared" si="79"/>
        <v>5.65</v>
      </c>
      <c r="Q329" s="149">
        <f t="shared" si="85"/>
        <v>0.10744063444378459</v>
      </c>
      <c r="R329" s="150">
        <f t="shared" si="86"/>
        <v>3.3113112148259005E-8</v>
      </c>
      <c r="S329" s="151">
        <f t="shared" si="87"/>
        <v>9.3923499286331187E-8</v>
      </c>
      <c r="T329" s="150">
        <f t="shared" si="88"/>
        <v>8.8216237181894554E-15</v>
      </c>
      <c r="U329" s="131">
        <v>298</v>
      </c>
      <c r="V329" s="118">
        <f t="shared" si="89"/>
        <v>283.94</v>
      </c>
      <c r="W329" s="152">
        <f t="shared" si="90"/>
        <v>0.83515091807372133</v>
      </c>
      <c r="X329" s="153">
        <f t="shared" si="91"/>
        <v>6.8414934904466191</v>
      </c>
      <c r="Y329" s="154">
        <f t="shared" si="81"/>
        <v>-3.7806962111249556E-8</v>
      </c>
      <c r="Z329" s="155">
        <f t="shared" si="82"/>
        <v>-3.7388344824858982E-8</v>
      </c>
      <c r="AA329" s="155">
        <f t="shared" si="83"/>
        <v>-3.7392979961423231E-8</v>
      </c>
      <c r="AB329" s="156">
        <f t="shared" si="84"/>
        <v>-3.6978895166571642E-8</v>
      </c>
      <c r="AC329" s="157">
        <f t="shared" si="93"/>
        <v>1.7072472047270621E-5</v>
      </c>
      <c r="AD329" s="132"/>
      <c r="AE329" s="158">
        <f t="shared" si="92"/>
        <v>0.1707247204727062</v>
      </c>
      <c r="AF329" s="158"/>
      <c r="AG329" s="159"/>
      <c r="AH329" s="133">
        <v>3230</v>
      </c>
    </row>
    <row r="330" spans="1:40" s="77" customFormat="1">
      <c r="A330" s="134"/>
      <c r="B330" s="134"/>
      <c r="C330" s="134"/>
      <c r="D330" s="134"/>
      <c r="E330" s="134"/>
      <c r="F330" s="136">
        <v>0.60418981481481482</v>
      </c>
      <c r="G330" s="137">
        <v>3240</v>
      </c>
      <c r="H330" s="138">
        <v>10.94</v>
      </c>
      <c r="I330" s="138">
        <v>7.4</v>
      </c>
      <c r="J330" s="138">
        <v>5.58</v>
      </c>
      <c r="K330" s="138">
        <v>10.94</v>
      </c>
      <c r="L330" s="138">
        <f t="shared" si="80"/>
        <v>7.5600000000000005</v>
      </c>
      <c r="M330" s="138">
        <v>5.58</v>
      </c>
      <c r="N330" s="139">
        <f t="shared" si="79"/>
        <v>10.94</v>
      </c>
      <c r="O330" s="139">
        <f t="shared" si="79"/>
        <v>7.48</v>
      </c>
      <c r="P330" s="139">
        <f t="shared" si="79"/>
        <v>5.58</v>
      </c>
      <c r="Q330" s="140">
        <f t="shared" si="85"/>
        <v>0.10610951153917132</v>
      </c>
      <c r="R330" s="141">
        <f t="shared" si="86"/>
        <v>3.3113112148259005E-8</v>
      </c>
      <c r="S330" s="142">
        <f t="shared" si="87"/>
        <v>9.3923499286331187E-8</v>
      </c>
      <c r="T330" s="141">
        <f t="shared" si="88"/>
        <v>8.8216237181894554E-15</v>
      </c>
      <c r="U330" s="143">
        <v>298</v>
      </c>
      <c r="V330" s="139">
        <f t="shared" si="89"/>
        <v>283.94</v>
      </c>
      <c r="W330" s="144">
        <f t="shared" si="90"/>
        <v>0.83515091807372133</v>
      </c>
      <c r="X330" s="145">
        <f t="shared" si="91"/>
        <v>6.8414934904466191</v>
      </c>
      <c r="Y330" s="146">
        <f t="shared" si="81"/>
        <v>-3.6520783727995424E-8</v>
      </c>
      <c r="Z330" s="146">
        <f t="shared" si="82"/>
        <v>-3.6121417610706884E-8</v>
      </c>
      <c r="AA330" s="146">
        <f t="shared" si="83"/>
        <v>-3.612578480328484E-8</v>
      </c>
      <c r="AB330" s="146">
        <f t="shared" si="84"/>
        <v>-3.5730690365358759E-8</v>
      </c>
      <c r="AC330" s="146">
        <f t="shared" si="93"/>
        <v>1.6698557869186645E-5</v>
      </c>
      <c r="AD330" s="134"/>
      <c r="AE330" s="146">
        <f t="shared" si="92"/>
        <v>0.16698557869186645</v>
      </c>
      <c r="AF330" s="146"/>
      <c r="AG330" s="146"/>
      <c r="AH330" s="137">
        <v>3240</v>
      </c>
      <c r="AI330" s="134"/>
      <c r="AJ330" s="134"/>
      <c r="AK330" s="134"/>
      <c r="AL330" s="134"/>
      <c r="AM330" s="134"/>
      <c r="AN330" s="134"/>
    </row>
    <row r="331" spans="1:40">
      <c r="F331" s="147">
        <v>0.60430555555555554</v>
      </c>
      <c r="G331" s="133">
        <v>3250</v>
      </c>
      <c r="H331" s="148">
        <v>10.9</v>
      </c>
      <c r="I331" s="148">
        <v>7.4</v>
      </c>
      <c r="J331" s="148">
        <v>6.15</v>
      </c>
      <c r="K331" s="148">
        <v>10.9</v>
      </c>
      <c r="L331" s="148">
        <f t="shared" si="80"/>
        <v>7.5600000000000005</v>
      </c>
      <c r="M331" s="148">
        <v>6.15</v>
      </c>
      <c r="N331" s="118">
        <f t="shared" si="79"/>
        <v>10.9</v>
      </c>
      <c r="O331" s="118">
        <f t="shared" si="79"/>
        <v>7.48</v>
      </c>
      <c r="P331" s="118">
        <f t="shared" si="79"/>
        <v>6.15</v>
      </c>
      <c r="Q331" s="149">
        <f t="shared" si="85"/>
        <v>0.11687372966807587</v>
      </c>
      <c r="R331" s="150">
        <f t="shared" si="86"/>
        <v>3.3113112148259005E-8</v>
      </c>
      <c r="S331" s="151">
        <f t="shared" si="87"/>
        <v>9.3611815879507378E-8</v>
      </c>
      <c r="T331" s="150">
        <f t="shared" si="88"/>
        <v>8.76317207225879E-15</v>
      </c>
      <c r="U331" s="131">
        <v>298</v>
      </c>
      <c r="V331" s="118">
        <f t="shared" si="89"/>
        <v>283.89999999999998</v>
      </c>
      <c r="W331" s="152">
        <f t="shared" si="90"/>
        <v>0.8376448839391899</v>
      </c>
      <c r="X331" s="153">
        <f t="shared" si="91"/>
        <v>6.880894258839291</v>
      </c>
      <c r="Y331" s="154">
        <f t="shared" si="81"/>
        <v>-3.8870777825569122E-8</v>
      </c>
      <c r="Z331" s="155">
        <f t="shared" si="82"/>
        <v>-3.8408358697019604E-8</v>
      </c>
      <c r="AA331" s="155">
        <f t="shared" si="83"/>
        <v>-3.8413859781958219E-8</v>
      </c>
      <c r="AB331" s="156">
        <f t="shared" si="84"/>
        <v>-3.7956810853037285E-8</v>
      </c>
      <c r="AC331" s="157">
        <f t="shared" si="93"/>
        <v>1.6337314737651085E-5</v>
      </c>
      <c r="AD331" s="132"/>
      <c r="AE331" s="158">
        <f t="shared" si="92"/>
        <v>0.16337314737651085</v>
      </c>
      <c r="AF331" s="158"/>
      <c r="AG331" s="159"/>
      <c r="AH331" s="133">
        <v>3250</v>
      </c>
    </row>
    <row r="332" spans="1:40">
      <c r="F332" s="147">
        <v>0.60442129629629626</v>
      </c>
      <c r="G332" s="133">
        <v>3260</v>
      </c>
      <c r="H332" s="148">
        <v>10.89</v>
      </c>
      <c r="I332" s="148">
        <v>7.41</v>
      </c>
      <c r="J332" s="148">
        <v>6.36</v>
      </c>
      <c r="K332" s="148">
        <v>10.89</v>
      </c>
      <c r="L332" s="148">
        <f t="shared" si="80"/>
        <v>7.57</v>
      </c>
      <c r="M332" s="148">
        <v>6.36</v>
      </c>
      <c r="N332" s="118">
        <f t="shared" si="79"/>
        <v>10.89</v>
      </c>
      <c r="O332" s="118">
        <f t="shared" si="79"/>
        <v>7.49</v>
      </c>
      <c r="P332" s="118">
        <f t="shared" si="79"/>
        <v>6.36</v>
      </c>
      <c r="Q332" s="149">
        <f t="shared" si="85"/>
        <v>0.12084518447110136</v>
      </c>
      <c r="R332" s="150">
        <f t="shared" si="86"/>
        <v>3.2359365692962729E-8</v>
      </c>
      <c r="S332" s="151">
        <f t="shared" si="87"/>
        <v>9.5712744836316607E-8</v>
      </c>
      <c r="T332" s="150">
        <f t="shared" si="88"/>
        <v>9.1609295241018515E-15</v>
      </c>
      <c r="U332" s="131">
        <v>298</v>
      </c>
      <c r="V332" s="118">
        <f t="shared" si="89"/>
        <v>283.89</v>
      </c>
      <c r="W332" s="152">
        <f t="shared" si="90"/>
        <v>0.83826848521771302</v>
      </c>
      <c r="X332" s="153">
        <f t="shared" si="91"/>
        <v>6.8907815974467113</v>
      </c>
      <c r="Y332" s="154">
        <f t="shared" si="81"/>
        <v>-4.0969179626815851E-8</v>
      </c>
      <c r="Z332" s="155">
        <f t="shared" si="82"/>
        <v>-4.0443117696465172E-8</v>
      </c>
      <c r="AA332" s="155">
        <f t="shared" si="83"/>
        <v>-4.044987255846352E-8</v>
      </c>
      <c r="AB332" s="156">
        <f t="shared" si="84"/>
        <v>-3.9930392019430327E-8</v>
      </c>
      <c r="AC332" s="157">
        <f t="shared" si="93"/>
        <v>1.5953194694923484E-5</v>
      </c>
      <c r="AD332" s="132"/>
      <c r="AE332" s="158">
        <f t="shared" si="92"/>
        <v>0.15953194694923484</v>
      </c>
      <c r="AF332" s="158"/>
      <c r="AG332" s="159"/>
      <c r="AH332" s="133">
        <v>3260</v>
      </c>
    </row>
    <row r="333" spans="1:40">
      <c r="F333" s="147">
        <v>0.60453703703703698</v>
      </c>
      <c r="G333" s="133">
        <v>3270</v>
      </c>
      <c r="H333" s="148">
        <v>10.88</v>
      </c>
      <c r="I333" s="148">
        <v>7.41</v>
      </c>
      <c r="J333" s="148">
        <v>6.4</v>
      </c>
      <c r="K333" s="148">
        <v>10.88</v>
      </c>
      <c r="L333" s="148">
        <f t="shared" si="80"/>
        <v>7.57</v>
      </c>
      <c r="M333" s="148">
        <v>6.4</v>
      </c>
      <c r="N333" s="118">
        <f t="shared" si="79"/>
        <v>10.88</v>
      </c>
      <c r="O333" s="118">
        <f t="shared" si="79"/>
        <v>7.49</v>
      </c>
      <c r="P333" s="118">
        <f t="shared" si="79"/>
        <v>6.4</v>
      </c>
      <c r="Q333" s="149">
        <f t="shared" si="85"/>
        <v>0.12158574610418298</v>
      </c>
      <c r="R333" s="150">
        <f t="shared" si="86"/>
        <v>3.2359365692962729E-8</v>
      </c>
      <c r="S333" s="151">
        <f t="shared" si="87"/>
        <v>9.5633240583949706E-8</v>
      </c>
      <c r="T333" s="150">
        <f t="shared" si="88"/>
        <v>9.1457167045876053E-15</v>
      </c>
      <c r="U333" s="131">
        <v>298</v>
      </c>
      <c r="V333" s="118">
        <f t="shared" si="89"/>
        <v>283.88</v>
      </c>
      <c r="W333" s="152">
        <f t="shared" si="90"/>
        <v>0.8388921304303838</v>
      </c>
      <c r="X333" s="153">
        <f t="shared" si="91"/>
        <v>6.9006838415197151</v>
      </c>
      <c r="Y333" s="154">
        <f t="shared" si="81"/>
        <v>-4.0050881896134393E-8</v>
      </c>
      <c r="Z333" s="155">
        <f t="shared" si="82"/>
        <v>-3.9535060250664818E-8</v>
      </c>
      <c r="AA333" s="155">
        <f t="shared" si="83"/>
        <v>-3.9541703599258855E-8</v>
      </c>
      <c r="AB333" s="156">
        <f t="shared" si="84"/>
        <v>-3.9032354180907797E-8</v>
      </c>
      <c r="AC333" s="157">
        <f t="shared" si="93"/>
        <v>1.5548718774663314E-5</v>
      </c>
      <c r="AD333" s="132"/>
      <c r="AE333" s="158">
        <f t="shared" si="92"/>
        <v>0.15548718774663314</v>
      </c>
      <c r="AF333" s="158"/>
      <c r="AG333" s="159"/>
      <c r="AH333" s="133">
        <v>3270</v>
      </c>
    </row>
    <row r="334" spans="1:40">
      <c r="F334" s="147">
        <v>0.60465277777777782</v>
      </c>
      <c r="G334" s="133">
        <v>3280</v>
      </c>
      <c r="H334" s="148">
        <v>10.88</v>
      </c>
      <c r="I334" s="148">
        <v>7.41</v>
      </c>
      <c r="J334" s="148">
        <v>6.5</v>
      </c>
      <c r="K334" s="148">
        <v>10.88</v>
      </c>
      <c r="L334" s="148">
        <f t="shared" si="80"/>
        <v>7.57</v>
      </c>
      <c r="M334" s="148">
        <v>6.5</v>
      </c>
      <c r="N334" s="118">
        <f t="shared" si="79"/>
        <v>10.88</v>
      </c>
      <c r="O334" s="118">
        <f t="shared" si="79"/>
        <v>7.49</v>
      </c>
      <c r="P334" s="118">
        <f t="shared" si="79"/>
        <v>6.5</v>
      </c>
      <c r="Q334" s="149">
        <f t="shared" si="85"/>
        <v>0.12348552338706081</v>
      </c>
      <c r="R334" s="150">
        <f t="shared" si="86"/>
        <v>3.2359365692962729E-8</v>
      </c>
      <c r="S334" s="151">
        <f t="shared" si="87"/>
        <v>9.5633240583949706E-8</v>
      </c>
      <c r="T334" s="150">
        <f t="shared" si="88"/>
        <v>9.1457167045876053E-15</v>
      </c>
      <c r="U334" s="131">
        <v>298</v>
      </c>
      <c r="V334" s="118">
        <f t="shared" si="89"/>
        <v>283.88</v>
      </c>
      <c r="W334" s="152">
        <f t="shared" si="90"/>
        <v>0.8388921304303838</v>
      </c>
      <c r="X334" s="153">
        <f t="shared" si="91"/>
        <v>6.9006838415197151</v>
      </c>
      <c r="Y334" s="154">
        <f t="shared" si="81"/>
        <v>-3.9642293392846181E-8</v>
      </c>
      <c r="Z334" s="155">
        <f t="shared" si="82"/>
        <v>-3.912375653321609E-8</v>
      </c>
      <c r="AA334" s="155">
        <f t="shared" si="83"/>
        <v>-3.9130539200205875E-8</v>
      </c>
      <c r="AB334" s="156">
        <f t="shared" si="84"/>
        <v>-3.8618607567637674E-8</v>
      </c>
      <c r="AC334" s="157">
        <f t="shared" si="93"/>
        <v>1.51533241683685E-5</v>
      </c>
      <c r="AD334" s="132"/>
      <c r="AE334" s="158">
        <f t="shared" si="92"/>
        <v>0.15153324168368501</v>
      </c>
      <c r="AF334" s="158"/>
      <c r="AG334" s="159"/>
      <c r="AH334" s="133">
        <v>3280</v>
      </c>
    </row>
    <row r="335" spans="1:40">
      <c r="F335" s="147">
        <v>0.60476851851851854</v>
      </c>
      <c r="G335" s="133">
        <v>3290</v>
      </c>
      <c r="H335" s="148">
        <v>10.88</v>
      </c>
      <c r="I335" s="148">
        <v>7.42</v>
      </c>
      <c r="J335" s="148">
        <v>6.46</v>
      </c>
      <c r="K335" s="148">
        <v>10.88</v>
      </c>
      <c r="L335" s="148">
        <f t="shared" si="80"/>
        <v>7.58</v>
      </c>
      <c r="M335" s="148">
        <v>6.46</v>
      </c>
      <c r="N335" s="118">
        <f t="shared" si="79"/>
        <v>10.88</v>
      </c>
      <c r="O335" s="118">
        <f t="shared" si="79"/>
        <v>7.5</v>
      </c>
      <c r="P335" s="118">
        <f t="shared" si="79"/>
        <v>6.46</v>
      </c>
      <c r="Q335" s="149">
        <f t="shared" si="85"/>
        <v>0.12272561247390966</v>
      </c>
      <c r="R335" s="150">
        <f t="shared" si="86"/>
        <v>3.1622776601683699E-8</v>
      </c>
      <c r="S335" s="151">
        <f t="shared" si="87"/>
        <v>9.7860824918655144E-8</v>
      </c>
      <c r="T335" s="150">
        <f t="shared" si="88"/>
        <v>9.5767410537596749E-15</v>
      </c>
      <c r="U335" s="131">
        <v>298</v>
      </c>
      <c r="V335" s="118">
        <f t="shared" si="89"/>
        <v>283.88</v>
      </c>
      <c r="W335" s="152">
        <f t="shared" si="90"/>
        <v>0.8388921304303838</v>
      </c>
      <c r="X335" s="153">
        <f t="shared" si="91"/>
        <v>6.9006838415197151</v>
      </c>
      <c r="Y335" s="154">
        <f t="shared" si="81"/>
        <v>-4.0189855619143955E-8</v>
      </c>
      <c r="Z335" s="155">
        <f t="shared" si="82"/>
        <v>-3.9642768525910864E-8</v>
      </c>
      <c r="AA335" s="155">
        <f t="shared" si="83"/>
        <v>-3.9650215785498426E-8</v>
      </c>
      <c r="AB335" s="156">
        <f t="shared" si="84"/>
        <v>-3.9110373199216075E-8</v>
      </c>
      <c r="AC335" s="157">
        <f t="shared" si="93"/>
        <v>1.4762041680989621E-5</v>
      </c>
      <c r="AD335" s="132"/>
      <c r="AE335" s="158">
        <f t="shared" si="92"/>
        <v>0.14762041680989621</v>
      </c>
      <c r="AF335" s="158"/>
      <c r="AG335" s="159"/>
      <c r="AH335" s="133">
        <v>3290</v>
      </c>
    </row>
    <row r="336" spans="1:40">
      <c r="F336" s="147">
        <v>0.60488425925925926</v>
      </c>
      <c r="G336" s="133">
        <v>3300</v>
      </c>
      <c r="H336" s="148">
        <v>10.88</v>
      </c>
      <c r="I336" s="148">
        <v>7.42</v>
      </c>
      <c r="J336" s="148">
        <v>6.48</v>
      </c>
      <c r="K336" s="148">
        <v>10.88</v>
      </c>
      <c r="L336" s="148">
        <f t="shared" si="80"/>
        <v>7.58</v>
      </c>
      <c r="M336" s="148">
        <v>6.48</v>
      </c>
      <c r="N336" s="118">
        <f t="shared" si="79"/>
        <v>10.88</v>
      </c>
      <c r="O336" s="118">
        <f t="shared" si="79"/>
        <v>7.5</v>
      </c>
      <c r="P336" s="118">
        <f t="shared" si="79"/>
        <v>6.48</v>
      </c>
      <c r="Q336" s="149">
        <f t="shared" si="85"/>
        <v>0.12310556793048526</v>
      </c>
      <c r="R336" s="150">
        <f t="shared" si="86"/>
        <v>3.1622776601683699E-8</v>
      </c>
      <c r="S336" s="151">
        <f t="shared" si="87"/>
        <v>9.7860824918655144E-8</v>
      </c>
      <c r="T336" s="150">
        <f t="shared" si="88"/>
        <v>9.5767410537596749E-15</v>
      </c>
      <c r="U336" s="131">
        <v>298</v>
      </c>
      <c r="V336" s="118">
        <f t="shared" si="89"/>
        <v>283.88</v>
      </c>
      <c r="W336" s="152">
        <f t="shared" si="90"/>
        <v>0.8388921304303838</v>
      </c>
      <c r="X336" s="153">
        <f t="shared" si="91"/>
        <v>6.9006838415197151</v>
      </c>
      <c r="Y336" s="154">
        <f t="shared" si="81"/>
        <v>-3.9231526662257095E-8</v>
      </c>
      <c r="Z336" s="155">
        <f t="shared" si="82"/>
        <v>-3.8695831505828178E-8</v>
      </c>
      <c r="AA336" s="155">
        <f t="shared" si="83"/>
        <v>-3.870314626834283E-8</v>
      </c>
      <c r="AB336" s="156">
        <f t="shared" si="84"/>
        <v>-3.8174566112493053E-8</v>
      </c>
      <c r="AC336" s="157">
        <f t="shared" si="93"/>
        <v>1.4365564685254325E-5</v>
      </c>
      <c r="AD336" s="132"/>
      <c r="AE336" s="158">
        <f t="shared" si="92"/>
        <v>0.14365564685254326</v>
      </c>
      <c r="AF336" s="158"/>
      <c r="AG336" s="159"/>
      <c r="AH336" s="133">
        <v>3300</v>
      </c>
    </row>
    <row r="337" spans="1:40">
      <c r="F337" s="147">
        <v>0.60499999999999998</v>
      </c>
      <c r="G337" s="133">
        <v>3310</v>
      </c>
      <c r="H337" s="148">
        <v>10.88</v>
      </c>
      <c r="I337" s="148">
        <v>7.42</v>
      </c>
      <c r="J337" s="148">
        <v>6.39</v>
      </c>
      <c r="K337" s="148">
        <v>10.88</v>
      </c>
      <c r="L337" s="148">
        <f t="shared" si="80"/>
        <v>7.58</v>
      </c>
      <c r="M337" s="148">
        <v>6.39</v>
      </c>
      <c r="N337" s="118">
        <f t="shared" si="79"/>
        <v>10.88</v>
      </c>
      <c r="O337" s="118">
        <f t="shared" si="79"/>
        <v>7.5</v>
      </c>
      <c r="P337" s="118">
        <f t="shared" si="79"/>
        <v>6.39</v>
      </c>
      <c r="Q337" s="149">
        <f t="shared" si="85"/>
        <v>0.12139576837589516</v>
      </c>
      <c r="R337" s="150">
        <f t="shared" si="86"/>
        <v>3.1622776601683699E-8</v>
      </c>
      <c r="S337" s="151">
        <f t="shared" si="87"/>
        <v>9.7860824918655144E-8</v>
      </c>
      <c r="T337" s="150">
        <f t="shared" si="88"/>
        <v>9.5767410537596749E-15</v>
      </c>
      <c r="U337" s="131">
        <v>298</v>
      </c>
      <c r="V337" s="118">
        <f t="shared" si="89"/>
        <v>283.88</v>
      </c>
      <c r="W337" s="152">
        <f t="shared" si="90"/>
        <v>0.8388921304303838</v>
      </c>
      <c r="X337" s="153">
        <f t="shared" si="91"/>
        <v>6.9006838415197151</v>
      </c>
      <c r="Y337" s="154">
        <f t="shared" si="81"/>
        <v>-3.7644430364465453E-8</v>
      </c>
      <c r="Z337" s="155">
        <f t="shared" si="82"/>
        <v>-3.7137545768877874E-8</v>
      </c>
      <c r="AA337" s="155">
        <f t="shared" si="83"/>
        <v>-3.7144371001475545E-8</v>
      </c>
      <c r="AB337" s="156">
        <f t="shared" si="84"/>
        <v>-3.6644127834122998E-8</v>
      </c>
      <c r="AC337" s="157">
        <f t="shared" si="93"/>
        <v>1.3978557938049173E-5</v>
      </c>
      <c r="AD337" s="132"/>
      <c r="AE337" s="158">
        <f t="shared" si="92"/>
        <v>0.13978557938049171</v>
      </c>
      <c r="AF337" s="158"/>
      <c r="AG337" s="159"/>
      <c r="AH337" s="133">
        <v>3310</v>
      </c>
    </row>
    <row r="338" spans="1:40">
      <c r="F338" s="147">
        <v>0.6051157407407407</v>
      </c>
      <c r="G338" s="133">
        <v>3320</v>
      </c>
      <c r="H338" s="148">
        <v>10.88</v>
      </c>
      <c r="I338" s="148">
        <v>7.42</v>
      </c>
      <c r="J338" s="148">
        <v>6.26</v>
      </c>
      <c r="K338" s="148">
        <v>10.88</v>
      </c>
      <c r="L338" s="148">
        <f t="shared" si="80"/>
        <v>7.58</v>
      </c>
      <c r="M338" s="148">
        <v>6.26</v>
      </c>
      <c r="N338" s="118">
        <f t="shared" si="79"/>
        <v>10.88</v>
      </c>
      <c r="O338" s="118">
        <f t="shared" si="79"/>
        <v>7.5</v>
      </c>
      <c r="P338" s="118">
        <f t="shared" si="79"/>
        <v>6.26</v>
      </c>
      <c r="Q338" s="149">
        <f t="shared" si="85"/>
        <v>0.11892605790815396</v>
      </c>
      <c r="R338" s="150">
        <f t="shared" si="86"/>
        <v>3.1622776601683699E-8</v>
      </c>
      <c r="S338" s="151">
        <f t="shared" si="87"/>
        <v>9.7860824918655144E-8</v>
      </c>
      <c r="T338" s="150">
        <f t="shared" si="88"/>
        <v>9.5767410537596749E-15</v>
      </c>
      <c r="U338" s="131">
        <v>298</v>
      </c>
      <c r="V338" s="118">
        <f t="shared" si="89"/>
        <v>283.88</v>
      </c>
      <c r="W338" s="152">
        <f t="shared" si="90"/>
        <v>0.8388921304303838</v>
      </c>
      <c r="X338" s="153">
        <f t="shared" si="91"/>
        <v>6.9006838415197151</v>
      </c>
      <c r="Y338" s="154">
        <f t="shared" si="81"/>
        <v>-3.5898689975651895E-8</v>
      </c>
      <c r="Z338" s="155">
        <f t="shared" si="82"/>
        <v>-3.5425145866056418E-8</v>
      </c>
      <c r="AA338" s="155">
        <f t="shared" si="83"/>
        <v>-3.5431392445635913E-8</v>
      </c>
      <c r="AB338" s="156">
        <f t="shared" si="84"/>
        <v>-3.4963930116794857E-8</v>
      </c>
      <c r="AC338" s="157">
        <f t="shared" si="93"/>
        <v>1.3607137285150349E-5</v>
      </c>
      <c r="AD338" s="132"/>
      <c r="AE338" s="158">
        <f t="shared" si="92"/>
        <v>0.13607137285150347</v>
      </c>
      <c r="AF338" s="158"/>
      <c r="AG338" s="159"/>
      <c r="AH338" s="133">
        <v>3320</v>
      </c>
    </row>
    <row r="339" spans="1:40">
      <c r="F339" s="147">
        <v>0.60523148148148143</v>
      </c>
      <c r="G339" s="133">
        <v>3330</v>
      </c>
      <c r="H339" s="148">
        <v>10.87</v>
      </c>
      <c r="I339" s="148">
        <v>7.42</v>
      </c>
      <c r="J339" s="148">
        <v>6.17</v>
      </c>
      <c r="K339" s="148">
        <v>10.87</v>
      </c>
      <c r="L339" s="148">
        <f t="shared" si="80"/>
        <v>7.58</v>
      </c>
      <c r="M339" s="148">
        <v>6.17</v>
      </c>
      <c r="N339" s="118">
        <f t="shared" si="79"/>
        <v>10.87</v>
      </c>
      <c r="O339" s="118">
        <f t="shared" si="79"/>
        <v>7.5</v>
      </c>
      <c r="P339" s="118">
        <f t="shared" si="79"/>
        <v>6.17</v>
      </c>
      <c r="Q339" s="149">
        <f t="shared" si="85"/>
        <v>0.11719749312822282</v>
      </c>
      <c r="R339" s="150">
        <f t="shared" si="86"/>
        <v>3.1622776601683699E-8</v>
      </c>
      <c r="S339" s="151">
        <f t="shared" si="87"/>
        <v>9.7779536353224561E-8</v>
      </c>
      <c r="T339" s="150">
        <f t="shared" si="88"/>
        <v>9.5608377294515632E-15</v>
      </c>
      <c r="U339" s="131">
        <v>298</v>
      </c>
      <c r="V339" s="118">
        <f t="shared" si="89"/>
        <v>283.87</v>
      </c>
      <c r="W339" s="152">
        <f t="shared" si="90"/>
        <v>0.83951581958184274</v>
      </c>
      <c r="X339" s="153">
        <f t="shared" si="91"/>
        <v>6.9106010145566152</v>
      </c>
      <c r="Y339" s="154">
        <f t="shared" si="81"/>
        <v>-3.4349209519252064E-8</v>
      </c>
      <c r="Z339" s="155">
        <f t="shared" si="82"/>
        <v>-3.3904071798666959E-8</v>
      </c>
      <c r="AA339" s="155">
        <f t="shared" si="83"/>
        <v>-3.3909840420217822E-8</v>
      </c>
      <c r="AB339" s="156">
        <f t="shared" si="84"/>
        <v>-3.3470321807929308E-8</v>
      </c>
      <c r="AC339" s="157">
        <f t="shared" si="93"/>
        <v>1.3252844457290632E-5</v>
      </c>
      <c r="AD339" s="132"/>
      <c r="AE339" s="158">
        <f t="shared" si="92"/>
        <v>0.13252844457290633</v>
      </c>
      <c r="AF339" s="158"/>
      <c r="AG339" s="159"/>
      <c r="AH339" s="133">
        <v>3330</v>
      </c>
    </row>
    <row r="340" spans="1:40">
      <c r="F340" s="147">
        <v>0.60534722222222226</v>
      </c>
      <c r="G340" s="133">
        <v>3340</v>
      </c>
      <c r="H340" s="148">
        <v>10.88</v>
      </c>
      <c r="I340" s="148">
        <v>7.42</v>
      </c>
      <c r="J340" s="148">
        <v>6.07</v>
      </c>
      <c r="K340" s="148">
        <v>10.88</v>
      </c>
      <c r="L340" s="148">
        <f t="shared" si="80"/>
        <v>7.58</v>
      </c>
      <c r="M340" s="148">
        <v>6.07</v>
      </c>
      <c r="N340" s="118">
        <f t="shared" si="79"/>
        <v>10.88</v>
      </c>
      <c r="O340" s="118">
        <f t="shared" si="79"/>
        <v>7.5</v>
      </c>
      <c r="P340" s="118">
        <f t="shared" si="79"/>
        <v>6.07</v>
      </c>
      <c r="Q340" s="149">
        <f t="shared" si="85"/>
        <v>0.11531648107068602</v>
      </c>
      <c r="R340" s="150">
        <f t="shared" si="86"/>
        <v>3.1622776601683699E-8</v>
      </c>
      <c r="S340" s="151">
        <f t="shared" si="87"/>
        <v>9.7860824918655144E-8</v>
      </c>
      <c r="T340" s="150">
        <f t="shared" si="88"/>
        <v>9.5767410537596749E-15</v>
      </c>
      <c r="U340" s="131">
        <v>298</v>
      </c>
      <c r="V340" s="118">
        <f t="shared" si="89"/>
        <v>283.88</v>
      </c>
      <c r="W340" s="152">
        <f t="shared" si="90"/>
        <v>0.8388921304303838</v>
      </c>
      <c r="X340" s="153">
        <f t="shared" si="91"/>
        <v>6.9006838415197151</v>
      </c>
      <c r="Y340" s="154">
        <f t="shared" si="81"/>
        <v>-3.3035363412419003E-8</v>
      </c>
      <c r="Z340" s="155">
        <f t="shared" si="82"/>
        <v>-3.2612816157255713E-8</v>
      </c>
      <c r="AA340" s="155">
        <f t="shared" si="83"/>
        <v>-3.261822085586965E-8</v>
      </c>
      <c r="AB340" s="156">
        <f t="shared" si="84"/>
        <v>-3.220094003896362E-8</v>
      </c>
      <c r="AC340" s="157">
        <f t="shared" si="93"/>
        <v>1.2913765531015715E-5</v>
      </c>
      <c r="AD340" s="132"/>
      <c r="AE340" s="158">
        <f t="shared" si="92"/>
        <v>0.12913765531015714</v>
      </c>
      <c r="AF340" s="158"/>
      <c r="AG340" s="159"/>
      <c r="AH340" s="133">
        <v>3340</v>
      </c>
    </row>
    <row r="341" spans="1:40">
      <c r="F341" s="147">
        <v>0.60546296296296298</v>
      </c>
      <c r="G341" s="133">
        <v>3350</v>
      </c>
      <c r="H341" s="148">
        <v>10.87</v>
      </c>
      <c r="I341" s="148">
        <v>7.42</v>
      </c>
      <c r="J341" s="148">
        <v>6.13</v>
      </c>
      <c r="K341" s="148">
        <v>10.87</v>
      </c>
      <c r="L341" s="148">
        <f t="shared" si="80"/>
        <v>7.58</v>
      </c>
      <c r="M341" s="148">
        <v>6.13</v>
      </c>
      <c r="N341" s="118">
        <f t="shared" si="79"/>
        <v>10.87</v>
      </c>
      <c r="O341" s="118">
        <f t="shared" si="79"/>
        <v>7.5</v>
      </c>
      <c r="P341" s="118">
        <f t="shared" si="79"/>
        <v>6.13</v>
      </c>
      <c r="Q341" s="149">
        <f t="shared" si="85"/>
        <v>0.116437703869693</v>
      </c>
      <c r="R341" s="150">
        <f t="shared" si="86"/>
        <v>3.1622776601683699E-8</v>
      </c>
      <c r="S341" s="151">
        <f t="shared" si="87"/>
        <v>9.7779536353224561E-8</v>
      </c>
      <c r="T341" s="150">
        <f t="shared" si="88"/>
        <v>9.5608377294515632E-15</v>
      </c>
      <c r="U341" s="131">
        <v>298</v>
      </c>
      <c r="V341" s="118">
        <f t="shared" si="89"/>
        <v>283.87</v>
      </c>
      <c r="W341" s="152">
        <f t="shared" si="90"/>
        <v>0.83951581958184274</v>
      </c>
      <c r="X341" s="153">
        <f t="shared" si="91"/>
        <v>6.9106010145566152</v>
      </c>
      <c r="Y341" s="154">
        <f t="shared" si="81"/>
        <v>-3.241350119313163E-8</v>
      </c>
      <c r="Z341" s="155">
        <f t="shared" si="82"/>
        <v>-3.1996171865588437E-8</v>
      </c>
      <c r="AA341" s="155">
        <f t="shared" si="83"/>
        <v>-3.200154505148989E-8</v>
      </c>
      <c r="AB341" s="156">
        <f t="shared" si="84"/>
        <v>-3.1589450548487837E-8</v>
      </c>
      <c r="AC341" s="157">
        <f t="shared" si="93"/>
        <v>1.2587601568552994E-5</v>
      </c>
      <c r="AD341" s="132"/>
      <c r="AE341" s="158">
        <f t="shared" si="92"/>
        <v>0.12587601568552995</v>
      </c>
      <c r="AF341" s="158"/>
      <c r="AG341" s="159"/>
      <c r="AH341" s="133">
        <v>3350</v>
      </c>
    </row>
    <row r="342" spans="1:40" s="77" customFormat="1">
      <c r="A342" s="134"/>
      <c r="B342" s="134"/>
      <c r="C342" s="134"/>
      <c r="D342" s="134"/>
      <c r="E342" s="134"/>
      <c r="F342" s="136">
        <v>0.6055787037037037</v>
      </c>
      <c r="G342" s="137">
        <v>3360</v>
      </c>
      <c r="H342" s="138">
        <v>10.84</v>
      </c>
      <c r="I342" s="138">
        <v>7.43</v>
      </c>
      <c r="J342" s="138">
        <v>6.65</v>
      </c>
      <c r="K342" s="138">
        <v>10.84</v>
      </c>
      <c r="L342" s="138">
        <f t="shared" si="80"/>
        <v>7.59</v>
      </c>
      <c r="M342" s="138">
        <v>6.65</v>
      </c>
      <c r="N342" s="139">
        <f t="shared" si="79"/>
        <v>10.84</v>
      </c>
      <c r="O342" s="139">
        <f t="shared" si="79"/>
        <v>7.51</v>
      </c>
      <c r="P342" s="139">
        <f t="shared" si="79"/>
        <v>6.65</v>
      </c>
      <c r="Q342" s="140">
        <f t="shared" si="85"/>
        <v>0.12625432782369017</v>
      </c>
      <c r="R342" s="141">
        <f t="shared" si="86"/>
        <v>3.0902954325135814E-8</v>
      </c>
      <c r="S342" s="142">
        <f t="shared" si="87"/>
        <v>9.980798262438191E-8</v>
      </c>
      <c r="T342" s="141">
        <f t="shared" si="88"/>
        <v>9.9616333955489221E-15</v>
      </c>
      <c r="U342" s="143">
        <v>298</v>
      </c>
      <c r="V342" s="139">
        <f t="shared" si="89"/>
        <v>283.83999999999997</v>
      </c>
      <c r="W342" s="144">
        <f t="shared" si="90"/>
        <v>0.84138715071540626</v>
      </c>
      <c r="X342" s="145">
        <f t="shared" si="91"/>
        <v>6.9404423430143645</v>
      </c>
      <c r="Y342" s="146">
        <f t="shared" si="81"/>
        <v>-3.5535189215808157E-8</v>
      </c>
      <c r="Z342" s="146">
        <f t="shared" si="82"/>
        <v>-3.5020520807080301E-8</v>
      </c>
      <c r="AA342" s="146">
        <f t="shared" si="83"/>
        <v>-3.5027974927257733E-8</v>
      </c>
      <c r="AB342" s="146">
        <f t="shared" si="84"/>
        <v>-3.4520544717517363E-8</v>
      </c>
      <c r="AC342" s="146">
        <f t="shared" si="93"/>
        <v>1.2267604259260034E-5</v>
      </c>
      <c r="AD342" s="134"/>
      <c r="AE342" s="146">
        <f t="shared" si="92"/>
        <v>0.12267604259260034</v>
      </c>
      <c r="AF342" s="146"/>
      <c r="AG342" s="146"/>
      <c r="AH342" s="137">
        <v>3360</v>
      </c>
      <c r="AI342" s="134"/>
      <c r="AJ342" s="134"/>
      <c r="AK342" s="134"/>
      <c r="AL342" s="134"/>
      <c r="AM342" s="134"/>
      <c r="AN342" s="134"/>
    </row>
    <row r="343" spans="1:40">
      <c r="F343" s="147">
        <v>0.60569444444444442</v>
      </c>
      <c r="G343" s="133">
        <v>3370</v>
      </c>
      <c r="H343" s="148">
        <v>10.83</v>
      </c>
      <c r="I343" s="148">
        <v>7.43</v>
      </c>
      <c r="J343" s="148">
        <v>6.68</v>
      </c>
      <c r="K343" s="148">
        <v>10.83</v>
      </c>
      <c r="L343" s="148">
        <f t="shared" si="80"/>
        <v>7.59</v>
      </c>
      <c r="M343" s="148">
        <v>6.68</v>
      </c>
      <c r="N343" s="118">
        <f t="shared" ref="N343:P366" si="94">(H343+K343)/2</f>
        <v>10.83</v>
      </c>
      <c r="O343" s="118">
        <f t="shared" si="94"/>
        <v>7.51</v>
      </c>
      <c r="P343" s="118">
        <f t="shared" si="94"/>
        <v>6.68</v>
      </c>
      <c r="Q343" s="149">
        <f t="shared" si="85"/>
        <v>0.12680360589485454</v>
      </c>
      <c r="R343" s="150">
        <f t="shared" si="86"/>
        <v>3.0902954325135814E-8</v>
      </c>
      <c r="S343" s="151">
        <f t="shared" si="87"/>
        <v>9.9725076643027284E-8</v>
      </c>
      <c r="T343" s="150">
        <f t="shared" si="88"/>
        <v>9.9450909114576665E-15</v>
      </c>
      <c r="U343" s="131">
        <v>298</v>
      </c>
      <c r="V343" s="118">
        <f t="shared" si="89"/>
        <v>283.83</v>
      </c>
      <c r="W343" s="152">
        <f t="shared" si="90"/>
        <v>0.84201101566846892</v>
      </c>
      <c r="X343" s="153">
        <f t="shared" si="91"/>
        <v>6.9504194676641164</v>
      </c>
      <c r="Y343" s="154">
        <f t="shared" si="81"/>
        <v>-3.4563540743601347E-8</v>
      </c>
      <c r="Z343" s="155">
        <f t="shared" si="82"/>
        <v>-3.4062322613265652E-8</v>
      </c>
      <c r="AA343" s="155">
        <f t="shared" si="83"/>
        <v>-3.4069590954667384E-8</v>
      </c>
      <c r="AB343" s="156">
        <f t="shared" si="84"/>
        <v>-3.3575430364154088E-8</v>
      </c>
      <c r="AC343" s="157">
        <f t="shared" si="93"/>
        <v>1.1917349716923366E-5</v>
      </c>
      <c r="AD343" s="132"/>
      <c r="AE343" s="158">
        <f t="shared" si="92"/>
        <v>0.11917349716923366</v>
      </c>
      <c r="AF343" s="158"/>
      <c r="AG343" s="159"/>
      <c r="AH343" s="133">
        <v>3370</v>
      </c>
    </row>
    <row r="344" spans="1:40">
      <c r="F344" s="147">
        <v>0.60581018518518515</v>
      </c>
      <c r="G344" s="133">
        <v>3380</v>
      </c>
      <c r="H344" s="148">
        <v>10.83</v>
      </c>
      <c r="I344" s="148">
        <v>7.44</v>
      </c>
      <c r="J344" s="148">
        <v>6.72</v>
      </c>
      <c r="K344" s="148">
        <v>10.83</v>
      </c>
      <c r="L344" s="148">
        <f t="shared" si="80"/>
        <v>7.6000000000000005</v>
      </c>
      <c r="M344" s="148">
        <v>6.72</v>
      </c>
      <c r="N344" s="118">
        <f t="shared" si="94"/>
        <v>10.83</v>
      </c>
      <c r="O344" s="118">
        <f t="shared" si="94"/>
        <v>7.5200000000000005</v>
      </c>
      <c r="P344" s="118">
        <f t="shared" si="94"/>
        <v>6.72</v>
      </c>
      <c r="Q344" s="149">
        <f t="shared" si="85"/>
        <v>0.12756290892416502</v>
      </c>
      <c r="R344" s="150">
        <f t="shared" si="86"/>
        <v>3.0199517204020082E-8</v>
      </c>
      <c r="S344" s="151">
        <f t="shared" si="87"/>
        <v>1.0204797208347089E-7</v>
      </c>
      <c r="T344" s="150">
        <f t="shared" si="88"/>
        <v>1.0413788606348855E-14</v>
      </c>
      <c r="U344" s="131">
        <v>298</v>
      </c>
      <c r="V344" s="118">
        <f t="shared" si="89"/>
        <v>283.83</v>
      </c>
      <c r="W344" s="152">
        <f t="shared" si="90"/>
        <v>0.84201101566846892</v>
      </c>
      <c r="X344" s="153">
        <f t="shared" si="91"/>
        <v>6.9504194676641164</v>
      </c>
      <c r="Y344" s="154">
        <f t="shared" si="81"/>
        <v>-3.5368392438644729E-8</v>
      </c>
      <c r="Z344" s="155">
        <f t="shared" si="82"/>
        <v>-3.4828115192474155E-8</v>
      </c>
      <c r="AA344" s="155">
        <f t="shared" si="83"/>
        <v>-3.4836368310091423E-8</v>
      </c>
      <c r="AB344" s="156">
        <f t="shared" si="84"/>
        <v>-3.4304092037103435E-8</v>
      </c>
      <c r="AC344" s="157">
        <f t="shared" si="93"/>
        <v>1.1576678386517333E-5</v>
      </c>
      <c r="AD344" s="132"/>
      <c r="AE344" s="158">
        <f t="shared" si="92"/>
        <v>0.11576678386517333</v>
      </c>
      <c r="AF344" s="158"/>
      <c r="AG344" s="159"/>
      <c r="AH344" s="133">
        <v>3380</v>
      </c>
    </row>
    <row r="345" spans="1:40">
      <c r="F345" s="147">
        <v>0.60592592592592587</v>
      </c>
      <c r="G345" s="133">
        <v>3390</v>
      </c>
      <c r="H345" s="148">
        <v>10.82</v>
      </c>
      <c r="I345" s="148">
        <v>7.44</v>
      </c>
      <c r="J345" s="148">
        <v>6.8</v>
      </c>
      <c r="K345" s="148">
        <v>10.82</v>
      </c>
      <c r="L345" s="148">
        <f t="shared" si="80"/>
        <v>7.6000000000000005</v>
      </c>
      <c r="M345" s="148">
        <v>6.8</v>
      </c>
      <c r="N345" s="118">
        <f t="shared" si="94"/>
        <v>10.82</v>
      </c>
      <c r="O345" s="118">
        <f t="shared" si="94"/>
        <v>7.5200000000000005</v>
      </c>
      <c r="P345" s="118">
        <f t="shared" si="94"/>
        <v>6.8</v>
      </c>
      <c r="Q345" s="149">
        <f t="shared" si="85"/>
        <v>0.12906086676889419</v>
      </c>
      <c r="R345" s="150">
        <f t="shared" si="86"/>
        <v>3.0199517204020082E-8</v>
      </c>
      <c r="S345" s="151">
        <f t="shared" si="87"/>
        <v>1.0196320544408623E-7</v>
      </c>
      <c r="T345" s="150">
        <f t="shared" si="88"/>
        <v>1.0396495264432936E-14</v>
      </c>
      <c r="U345" s="131">
        <v>298</v>
      </c>
      <c r="V345" s="118">
        <f t="shared" si="89"/>
        <v>283.82</v>
      </c>
      <c r="W345" s="152">
        <f t="shared" si="90"/>
        <v>0.8426349245835465</v>
      </c>
      <c r="X345" s="153">
        <f t="shared" si="91"/>
        <v>6.9604116393503528</v>
      </c>
      <c r="Y345" s="154">
        <f t="shared" si="81"/>
        <v>-3.4599630915858338E-8</v>
      </c>
      <c r="Z345" s="155">
        <f t="shared" si="82"/>
        <v>-3.4066544912638518E-8</v>
      </c>
      <c r="AA345" s="155">
        <f t="shared" si="83"/>
        <v>-3.4074758314900527E-8</v>
      </c>
      <c r="AB345" s="156">
        <f t="shared" si="84"/>
        <v>-3.3549632621659994E-8</v>
      </c>
      <c r="AC345" s="157">
        <f t="shared" si="93"/>
        <v>1.1228342634049202E-5</v>
      </c>
      <c r="AD345" s="132"/>
      <c r="AE345" s="158">
        <f t="shared" si="92"/>
        <v>0.11228342634049202</v>
      </c>
      <c r="AF345" s="158"/>
      <c r="AG345" s="159"/>
      <c r="AH345" s="133">
        <v>3390</v>
      </c>
    </row>
    <row r="346" spans="1:40">
      <c r="F346" s="147">
        <v>0.6060416666666667</v>
      </c>
      <c r="G346" s="133">
        <v>3400</v>
      </c>
      <c r="H346" s="148">
        <v>10.81</v>
      </c>
      <c r="I346" s="148">
        <v>7.45</v>
      </c>
      <c r="J346" s="148">
        <v>6.93</v>
      </c>
      <c r="K346" s="148">
        <v>10.81</v>
      </c>
      <c r="L346" s="148">
        <f t="shared" si="80"/>
        <v>7.61</v>
      </c>
      <c r="M346" s="148">
        <v>6.93</v>
      </c>
      <c r="N346" s="118">
        <f t="shared" si="94"/>
        <v>10.81</v>
      </c>
      <c r="O346" s="118">
        <f t="shared" si="94"/>
        <v>7.53</v>
      </c>
      <c r="P346" s="118">
        <f t="shared" si="94"/>
        <v>6.93</v>
      </c>
      <c r="Q346" s="149">
        <f t="shared" si="85"/>
        <v>0.13150717064082626</v>
      </c>
      <c r="R346" s="150">
        <f t="shared" si="86"/>
        <v>2.9512092266663779E-8</v>
      </c>
      <c r="S346" s="151">
        <f t="shared" si="87"/>
        <v>1.0425156454527387E-7</v>
      </c>
      <c r="T346" s="150">
        <f t="shared" si="88"/>
        <v>1.0868388710137402E-14</v>
      </c>
      <c r="U346" s="131">
        <v>298</v>
      </c>
      <c r="V346" s="118">
        <f t="shared" si="89"/>
        <v>283.81</v>
      </c>
      <c r="W346" s="152">
        <f t="shared" si="90"/>
        <v>0.84325887746528605</v>
      </c>
      <c r="X346" s="153">
        <f t="shared" si="91"/>
        <v>6.9704188818042123</v>
      </c>
      <c r="Y346" s="154">
        <f t="shared" si="81"/>
        <v>-3.568600927817176E-8</v>
      </c>
      <c r="Z346" s="155">
        <f t="shared" si="82"/>
        <v>-3.5101174886100324E-8</v>
      </c>
      <c r="AA346" s="155">
        <f t="shared" si="83"/>
        <v>-3.5110759349957944E-8</v>
      </c>
      <c r="AB346" s="156">
        <f t="shared" si="84"/>
        <v>-3.4535195274872181E-8</v>
      </c>
      <c r="AC346" s="157">
        <f t="shared" si="93"/>
        <v>1.0887622850728209E-5</v>
      </c>
      <c r="AD346" s="132"/>
      <c r="AE346" s="158">
        <f t="shared" si="92"/>
        <v>0.10887622850728208</v>
      </c>
      <c r="AF346" s="158"/>
      <c r="AG346" s="159"/>
      <c r="AH346" s="133">
        <v>3400</v>
      </c>
    </row>
    <row r="347" spans="1:40">
      <c r="F347" s="147">
        <v>0.60615740740740742</v>
      </c>
      <c r="G347" s="133">
        <v>3410</v>
      </c>
      <c r="H347" s="148">
        <v>10.81</v>
      </c>
      <c r="I347" s="148">
        <v>7.46</v>
      </c>
      <c r="J347" s="148">
        <v>6.95</v>
      </c>
      <c r="K347" s="148">
        <v>10.81</v>
      </c>
      <c r="L347" s="148">
        <f t="shared" si="80"/>
        <v>7.62</v>
      </c>
      <c r="M347" s="148">
        <v>6.95</v>
      </c>
      <c r="N347" s="118">
        <f t="shared" si="94"/>
        <v>10.81</v>
      </c>
      <c r="O347" s="118">
        <f t="shared" si="94"/>
        <v>7.54</v>
      </c>
      <c r="P347" s="118">
        <f t="shared" si="94"/>
        <v>6.95</v>
      </c>
      <c r="Q347" s="149">
        <f t="shared" si="85"/>
        <v>0.13188670071482575</v>
      </c>
      <c r="R347" s="150">
        <f t="shared" si="86"/>
        <v>2.8840315031265985E-8</v>
      </c>
      <c r="S347" s="151">
        <f t="shared" si="87"/>
        <v>1.0667989543348347E-7</v>
      </c>
      <c r="T347" s="150">
        <f t="shared" si="88"/>
        <v>1.1380600089698968E-14</v>
      </c>
      <c r="U347" s="131">
        <v>298</v>
      </c>
      <c r="V347" s="118">
        <f t="shared" si="89"/>
        <v>283.81</v>
      </c>
      <c r="W347" s="152">
        <f t="shared" si="90"/>
        <v>0.84325887746528605</v>
      </c>
      <c r="X347" s="153">
        <f t="shared" si="91"/>
        <v>6.9704188818042123</v>
      </c>
      <c r="Y347" s="154">
        <f t="shared" si="81"/>
        <v>-3.6267266567269527E-8</v>
      </c>
      <c r="Z347" s="155">
        <f t="shared" si="82"/>
        <v>-3.5643098833164948E-8</v>
      </c>
      <c r="AA347" s="155">
        <f t="shared" si="83"/>
        <v>-3.5653840898866941E-8</v>
      </c>
      <c r="AB347" s="156">
        <f t="shared" si="84"/>
        <v>-3.5040045483778526E-8</v>
      </c>
      <c r="AC347" s="157">
        <f t="shared" si="93"/>
        <v>1.0536547729019609E-5</v>
      </c>
      <c r="AD347" s="132"/>
      <c r="AE347" s="158">
        <f t="shared" si="92"/>
        <v>0.10536547729019609</v>
      </c>
      <c r="AF347" s="158"/>
      <c r="AG347" s="159"/>
      <c r="AH347" s="133">
        <v>3410</v>
      </c>
    </row>
    <row r="348" spans="1:40">
      <c r="F348" s="147">
        <v>0.60627314814814814</v>
      </c>
      <c r="G348" s="133">
        <v>3420</v>
      </c>
      <c r="H348" s="148">
        <v>10.8</v>
      </c>
      <c r="I348" s="148">
        <v>7.47</v>
      </c>
      <c r="J348" s="148">
        <v>7</v>
      </c>
      <c r="K348" s="148">
        <v>10.8</v>
      </c>
      <c r="L348" s="148">
        <f t="shared" si="80"/>
        <v>7.63</v>
      </c>
      <c r="M348" s="148">
        <v>7</v>
      </c>
      <c r="N348" s="118">
        <f t="shared" si="94"/>
        <v>10.8</v>
      </c>
      <c r="O348" s="118">
        <f t="shared" si="94"/>
        <v>7.55</v>
      </c>
      <c r="P348" s="118">
        <f t="shared" si="94"/>
        <v>7</v>
      </c>
      <c r="Q348" s="149">
        <f t="shared" si="85"/>
        <v>0.13281428398043588</v>
      </c>
      <c r="R348" s="150">
        <f t="shared" si="86"/>
        <v>2.8183829312644468E-8</v>
      </c>
      <c r="S348" s="151">
        <f t="shared" si="87"/>
        <v>1.0907411115635836E-7</v>
      </c>
      <c r="T348" s="150">
        <f t="shared" si="88"/>
        <v>1.189716172454962E-14</v>
      </c>
      <c r="U348" s="131">
        <v>298</v>
      </c>
      <c r="V348" s="118">
        <f t="shared" si="89"/>
        <v>283.8</v>
      </c>
      <c r="W348" s="152">
        <f t="shared" si="90"/>
        <v>0.84388287431833442</v>
      </c>
      <c r="X348" s="153">
        <f t="shared" si="91"/>
        <v>6.980441218795848</v>
      </c>
      <c r="Y348" s="154">
        <f t="shared" si="81"/>
        <v>-3.6835299217529646E-8</v>
      </c>
      <c r="Z348" s="155">
        <f t="shared" si="82"/>
        <v>-3.6168878209865487E-8</v>
      </c>
      <c r="AA348" s="155">
        <f t="shared" si="83"/>
        <v>-3.6180935040375626E-8</v>
      </c>
      <c r="AB348" s="156">
        <f t="shared" si="84"/>
        <v>-3.5526134600978134E-8</v>
      </c>
      <c r="AC348" s="157">
        <f t="shared" si="93"/>
        <v>1.0180045743161091E-5</v>
      </c>
      <c r="AD348" s="132"/>
      <c r="AE348" s="158">
        <f t="shared" si="92"/>
        <v>0.10180045743161091</v>
      </c>
      <c r="AF348" s="158"/>
      <c r="AG348" s="159"/>
      <c r="AH348" s="133">
        <v>3420</v>
      </c>
    </row>
    <row r="349" spans="1:40">
      <c r="F349" s="147">
        <v>0.60638888888888887</v>
      </c>
      <c r="G349" s="133">
        <v>3430</v>
      </c>
      <c r="H349" s="148">
        <v>10.79</v>
      </c>
      <c r="I349" s="148">
        <v>7.47</v>
      </c>
      <c r="J349" s="148">
        <v>7.05</v>
      </c>
      <c r="K349" s="148">
        <v>10.79</v>
      </c>
      <c r="L349" s="148">
        <f t="shared" si="80"/>
        <v>7.63</v>
      </c>
      <c r="M349" s="148">
        <v>7.05</v>
      </c>
      <c r="N349" s="118">
        <f t="shared" si="94"/>
        <v>10.79</v>
      </c>
      <c r="O349" s="118">
        <f t="shared" si="94"/>
        <v>7.55</v>
      </c>
      <c r="P349" s="118">
        <f t="shared" si="94"/>
        <v>7.05</v>
      </c>
      <c r="Q349" s="149">
        <f t="shared" si="85"/>
        <v>0.13374157063113845</v>
      </c>
      <c r="R349" s="150">
        <f t="shared" si="86"/>
        <v>2.8183829312644468E-8</v>
      </c>
      <c r="S349" s="151">
        <f t="shared" si="87"/>
        <v>1.0898350822072106E-7</v>
      </c>
      <c r="T349" s="150">
        <f t="shared" si="88"/>
        <v>1.1877405064095975E-14</v>
      </c>
      <c r="U349" s="131">
        <v>298</v>
      </c>
      <c r="V349" s="118">
        <f t="shared" si="89"/>
        <v>283.79000000000002</v>
      </c>
      <c r="W349" s="152">
        <f t="shared" si="90"/>
        <v>0.84450691514734122</v>
      </c>
      <c r="X349" s="153">
        <f t="shared" si="91"/>
        <v>6.990478674134545</v>
      </c>
      <c r="Y349" s="154">
        <f t="shared" si="81"/>
        <v>-3.5663631390631676E-8</v>
      </c>
      <c r="Z349" s="155">
        <f t="shared" si="82"/>
        <v>-3.5015913586428599E-8</v>
      </c>
      <c r="AA349" s="155">
        <f t="shared" si="83"/>
        <v>-3.5027677345124018E-8</v>
      </c>
      <c r="AB349" s="156">
        <f t="shared" si="84"/>
        <v>-3.4391295996189611E-8</v>
      </c>
      <c r="AC349" s="157">
        <f t="shared" si="93"/>
        <v>9.8182773092961094E-6</v>
      </c>
      <c r="AD349" s="132"/>
      <c r="AE349" s="158">
        <f t="shared" si="92"/>
        <v>9.8182773092961098E-2</v>
      </c>
      <c r="AF349" s="158"/>
      <c r="AG349" s="159"/>
      <c r="AH349" s="133">
        <v>3430</v>
      </c>
    </row>
    <row r="350" spans="1:40">
      <c r="F350" s="147">
        <v>0.60650462962962959</v>
      </c>
      <c r="G350" s="133">
        <v>3440</v>
      </c>
      <c r="H350" s="148">
        <v>10.79</v>
      </c>
      <c r="I350" s="148">
        <v>7.47</v>
      </c>
      <c r="J350" s="148">
        <v>6.91</v>
      </c>
      <c r="K350" s="148">
        <v>10.79</v>
      </c>
      <c r="L350" s="148">
        <f t="shared" si="80"/>
        <v>7.63</v>
      </c>
      <c r="M350" s="148">
        <v>6.91</v>
      </c>
      <c r="N350" s="118">
        <f t="shared" si="94"/>
        <v>10.79</v>
      </c>
      <c r="O350" s="118">
        <f t="shared" si="94"/>
        <v>7.55</v>
      </c>
      <c r="P350" s="118">
        <f t="shared" si="94"/>
        <v>6.91</v>
      </c>
      <c r="Q350" s="149">
        <f t="shared" si="85"/>
        <v>0.13108570965406621</v>
      </c>
      <c r="R350" s="150">
        <f t="shared" si="86"/>
        <v>2.8183829312644468E-8</v>
      </c>
      <c r="S350" s="151">
        <f t="shared" si="87"/>
        <v>1.0898350822072106E-7</v>
      </c>
      <c r="T350" s="150">
        <f t="shared" si="88"/>
        <v>1.1877405064095975E-14</v>
      </c>
      <c r="U350" s="131">
        <v>298</v>
      </c>
      <c r="V350" s="118">
        <f t="shared" si="89"/>
        <v>283.79000000000002</v>
      </c>
      <c r="W350" s="152">
        <f t="shared" si="90"/>
        <v>0.84450691514734122</v>
      </c>
      <c r="X350" s="153">
        <f t="shared" si="91"/>
        <v>6.990478674134545</v>
      </c>
      <c r="Y350" s="154">
        <f t="shared" si="81"/>
        <v>-3.3708490415773147E-8</v>
      </c>
      <c r="Z350" s="155">
        <f t="shared" si="82"/>
        <v>-3.3108438942162994E-8</v>
      </c>
      <c r="AA350" s="155">
        <f t="shared" si="83"/>
        <v>-3.3119120576568464E-8</v>
      </c>
      <c r="AB350" s="156">
        <f t="shared" si="84"/>
        <v>-3.2529370445610188E-8</v>
      </c>
      <c r="AC350" s="157">
        <f t="shared" si="93"/>
        <v>9.4680404605462325E-6</v>
      </c>
      <c r="AD350" s="132"/>
      <c r="AE350" s="158">
        <f t="shared" si="92"/>
        <v>9.4680404605462329E-2</v>
      </c>
      <c r="AF350" s="158"/>
      <c r="AG350" s="159"/>
      <c r="AH350" s="133">
        <v>3440</v>
      </c>
    </row>
    <row r="351" spans="1:40">
      <c r="F351" s="147">
        <v>0.60662037037037031</v>
      </c>
      <c r="G351" s="133">
        <v>3450</v>
      </c>
      <c r="H351" s="148">
        <v>10.79</v>
      </c>
      <c r="I351" s="148">
        <v>7.47</v>
      </c>
      <c r="J351" s="148">
        <v>6.71</v>
      </c>
      <c r="K351" s="148">
        <v>10.79</v>
      </c>
      <c r="L351" s="148">
        <f t="shared" si="80"/>
        <v>7.63</v>
      </c>
      <c r="M351" s="148">
        <v>6.71</v>
      </c>
      <c r="N351" s="118">
        <f t="shared" si="94"/>
        <v>10.79</v>
      </c>
      <c r="O351" s="118">
        <f t="shared" si="94"/>
        <v>7.55</v>
      </c>
      <c r="P351" s="118">
        <f t="shared" si="94"/>
        <v>6.71</v>
      </c>
      <c r="Q351" s="149">
        <f t="shared" si="85"/>
        <v>0.12729162254396298</v>
      </c>
      <c r="R351" s="150">
        <f t="shared" si="86"/>
        <v>2.8183829312644468E-8</v>
      </c>
      <c r="S351" s="151">
        <f t="shared" si="87"/>
        <v>1.0898350822072106E-7</v>
      </c>
      <c r="T351" s="150">
        <f t="shared" si="88"/>
        <v>1.1877405064095975E-14</v>
      </c>
      <c r="U351" s="131">
        <v>298</v>
      </c>
      <c r="V351" s="118">
        <f t="shared" si="89"/>
        <v>283.79000000000002</v>
      </c>
      <c r="W351" s="152">
        <f t="shared" si="90"/>
        <v>0.84450691514734122</v>
      </c>
      <c r="X351" s="153">
        <f t="shared" si="91"/>
        <v>6.990478674134545</v>
      </c>
      <c r="Y351" s="154">
        <f t="shared" si="81"/>
        <v>-3.1587979944628085E-8</v>
      </c>
      <c r="Z351" s="155">
        <f t="shared" si="82"/>
        <v>-3.1041951170582379E-8</v>
      </c>
      <c r="AA351" s="155">
        <f t="shared" si="83"/>
        <v>-3.1051389805867337E-8</v>
      </c>
      <c r="AB351" s="156">
        <f t="shared" si="84"/>
        <v>-3.0514473355233382E-8</v>
      </c>
      <c r="AC351" s="157">
        <f t="shared" si="93"/>
        <v>9.1368854940481562E-6</v>
      </c>
      <c r="AD351" s="132"/>
      <c r="AE351" s="158">
        <f t="shared" si="92"/>
        <v>9.1368854940481567E-2</v>
      </c>
      <c r="AF351" s="158"/>
      <c r="AG351" s="159"/>
      <c r="AH351" s="133">
        <v>3450</v>
      </c>
    </row>
    <row r="352" spans="1:40" s="77" customFormat="1">
      <c r="A352" s="134"/>
      <c r="B352" s="134"/>
      <c r="C352" s="134"/>
      <c r="D352" s="134"/>
      <c r="E352" s="134"/>
      <c r="F352" s="136">
        <v>0.60673611111111114</v>
      </c>
      <c r="G352" s="137">
        <v>3460</v>
      </c>
      <c r="H352" s="138">
        <v>10.79</v>
      </c>
      <c r="I352" s="138">
        <v>7.48</v>
      </c>
      <c r="J352" s="138">
        <v>6.52</v>
      </c>
      <c r="K352" s="138">
        <v>10.79</v>
      </c>
      <c r="L352" s="138">
        <f t="shared" si="80"/>
        <v>7.6400000000000006</v>
      </c>
      <c r="M352" s="138">
        <v>6.52</v>
      </c>
      <c r="N352" s="139">
        <f t="shared" si="94"/>
        <v>10.79</v>
      </c>
      <c r="O352" s="139">
        <f t="shared" si="94"/>
        <v>7.5600000000000005</v>
      </c>
      <c r="P352" s="139">
        <f t="shared" si="94"/>
        <v>6.52</v>
      </c>
      <c r="Q352" s="140">
        <f t="shared" si="85"/>
        <v>0.12368723978936491</v>
      </c>
      <c r="R352" s="141">
        <f t="shared" si="86"/>
        <v>2.75422870333816E-8</v>
      </c>
      <c r="S352" s="142">
        <f t="shared" si="87"/>
        <v>1.115220602364358E-7</v>
      </c>
      <c r="T352" s="141">
        <f t="shared" si="88"/>
        <v>1.2437169919379215E-14</v>
      </c>
      <c r="U352" s="143">
        <v>298</v>
      </c>
      <c r="V352" s="139">
        <f t="shared" si="89"/>
        <v>283.79000000000002</v>
      </c>
      <c r="W352" s="144">
        <f t="shared" si="90"/>
        <v>0.84450691514734122</v>
      </c>
      <c r="X352" s="145">
        <f t="shared" si="91"/>
        <v>6.990478674134545</v>
      </c>
      <c r="Y352" s="146">
        <f t="shared" si="81"/>
        <v>-3.1047921331012335E-8</v>
      </c>
      <c r="Z352" s="146">
        <f t="shared" si="82"/>
        <v>-3.0501847605830183E-8</v>
      </c>
      <c r="AA352" s="146">
        <f t="shared" si="83"/>
        <v>-3.0511452001247037E-8</v>
      </c>
      <c r="AB352" s="146">
        <f t="shared" si="84"/>
        <v>-2.9974644825483755E-8</v>
      </c>
      <c r="AC352" s="146">
        <f t="shared" si="93"/>
        <v>8.8264036019602225E-6</v>
      </c>
      <c r="AD352" s="134"/>
      <c r="AE352" s="146">
        <f t="shared" si="92"/>
        <v>8.8264036019602227E-2</v>
      </c>
      <c r="AF352" s="146"/>
      <c r="AG352" s="146"/>
      <c r="AH352" s="137">
        <v>3460</v>
      </c>
      <c r="AI352" s="134"/>
      <c r="AJ352" s="134"/>
      <c r="AK352" s="134"/>
      <c r="AL352" s="134"/>
      <c r="AM352" s="134"/>
      <c r="AN352" s="134"/>
    </row>
    <row r="353" spans="1:40">
      <c r="F353" s="147">
        <v>0.60685185185185186</v>
      </c>
      <c r="G353" s="133">
        <v>3470</v>
      </c>
      <c r="H353" s="148">
        <v>10.79</v>
      </c>
      <c r="I353" s="148">
        <v>7.48</v>
      </c>
      <c r="J353" s="148">
        <v>6.37</v>
      </c>
      <c r="K353" s="148">
        <v>10.79</v>
      </c>
      <c r="L353" s="148">
        <f t="shared" si="80"/>
        <v>7.6400000000000006</v>
      </c>
      <c r="M353" s="148">
        <v>6.37</v>
      </c>
      <c r="N353" s="118">
        <f t="shared" si="94"/>
        <v>10.79</v>
      </c>
      <c r="O353" s="118">
        <f t="shared" si="94"/>
        <v>7.5600000000000005</v>
      </c>
      <c r="P353" s="118">
        <f t="shared" si="94"/>
        <v>6.37</v>
      </c>
      <c r="Q353" s="149">
        <f t="shared" si="85"/>
        <v>0.12084167445678751</v>
      </c>
      <c r="R353" s="150">
        <f t="shared" si="86"/>
        <v>2.75422870333816E-8</v>
      </c>
      <c r="S353" s="151">
        <f t="shared" si="87"/>
        <v>1.115220602364358E-7</v>
      </c>
      <c r="T353" s="150">
        <f t="shared" si="88"/>
        <v>1.2437169919379215E-14</v>
      </c>
      <c r="U353" s="131">
        <v>298</v>
      </c>
      <c r="V353" s="118">
        <f t="shared" si="89"/>
        <v>283.79000000000002</v>
      </c>
      <c r="W353" s="152">
        <f t="shared" si="90"/>
        <v>0.84450691514734122</v>
      </c>
      <c r="X353" s="153">
        <f t="shared" si="91"/>
        <v>6.990478674134545</v>
      </c>
      <c r="Y353" s="154">
        <f t="shared" si="81"/>
        <v>-2.9285156060581157E-8</v>
      </c>
      <c r="Z353" s="155">
        <f t="shared" si="82"/>
        <v>-2.8781935785755131E-8</v>
      </c>
      <c r="AA353" s="155">
        <f t="shared" si="83"/>
        <v>-2.8790582850652864E-8</v>
      </c>
      <c r="AB353" s="156">
        <f t="shared" si="84"/>
        <v>-2.8295712467756447E-8</v>
      </c>
      <c r="AC353" s="157">
        <f t="shared" si="93"/>
        <v>8.5213216596758069E-6</v>
      </c>
      <c r="AD353" s="132"/>
      <c r="AE353" s="158">
        <f t="shared" si="92"/>
        <v>8.5213216596758068E-2</v>
      </c>
      <c r="AF353" s="158"/>
      <c r="AG353" s="159"/>
      <c r="AH353" s="133">
        <v>3470</v>
      </c>
    </row>
    <row r="354" spans="1:40">
      <c r="F354" s="147">
        <v>0.60696759259259259</v>
      </c>
      <c r="G354" s="133">
        <v>3480</v>
      </c>
      <c r="H354" s="148">
        <v>10.79</v>
      </c>
      <c r="I354" s="148">
        <v>7.48</v>
      </c>
      <c r="J354" s="148">
        <v>6.23</v>
      </c>
      <c r="K354" s="148">
        <v>10.79</v>
      </c>
      <c r="L354" s="148">
        <f t="shared" si="80"/>
        <v>7.6400000000000006</v>
      </c>
      <c r="M354" s="148">
        <v>6.23</v>
      </c>
      <c r="N354" s="118">
        <f t="shared" si="94"/>
        <v>10.79</v>
      </c>
      <c r="O354" s="118">
        <f t="shared" si="94"/>
        <v>7.5600000000000005</v>
      </c>
      <c r="P354" s="118">
        <f t="shared" si="94"/>
        <v>6.23</v>
      </c>
      <c r="Q354" s="149">
        <f t="shared" si="85"/>
        <v>0.11818581347971525</v>
      </c>
      <c r="R354" s="150">
        <f t="shared" si="86"/>
        <v>2.75422870333816E-8</v>
      </c>
      <c r="S354" s="151">
        <f t="shared" si="87"/>
        <v>1.115220602364358E-7</v>
      </c>
      <c r="T354" s="150">
        <f t="shared" si="88"/>
        <v>1.2437169919379215E-14</v>
      </c>
      <c r="U354" s="131">
        <v>298</v>
      </c>
      <c r="V354" s="118">
        <f t="shared" si="89"/>
        <v>283.79000000000002</v>
      </c>
      <c r="W354" s="152">
        <f t="shared" si="90"/>
        <v>0.84450691514734122</v>
      </c>
      <c r="X354" s="153">
        <f t="shared" si="91"/>
        <v>6.990478674134545</v>
      </c>
      <c r="Y354" s="154">
        <f t="shared" si="81"/>
        <v>-2.7673927222564207E-8</v>
      </c>
      <c r="Z354" s="155">
        <f t="shared" si="82"/>
        <v>-2.720884472431066E-8</v>
      </c>
      <c r="AA354" s="155">
        <f t="shared" si="83"/>
        <v>-2.7216660807963777E-8</v>
      </c>
      <c r="AB354" s="156">
        <f t="shared" si="84"/>
        <v>-2.6759131682279176E-8</v>
      </c>
      <c r="AC354" s="157">
        <f t="shared" si="93"/>
        <v>8.2334451500072187E-6</v>
      </c>
      <c r="AD354" s="132"/>
      <c r="AE354" s="158">
        <f t="shared" si="92"/>
        <v>8.2334451500072181E-2</v>
      </c>
      <c r="AF354" s="158"/>
      <c r="AG354" s="159"/>
      <c r="AH354" s="133">
        <v>3480</v>
      </c>
    </row>
    <row r="355" spans="1:40">
      <c r="F355" s="147">
        <v>0.60708333333333331</v>
      </c>
      <c r="G355" s="133">
        <v>3490</v>
      </c>
      <c r="H355" s="148">
        <v>10.8</v>
      </c>
      <c r="I355" s="148">
        <v>7.48</v>
      </c>
      <c r="J355" s="148">
        <v>6.13</v>
      </c>
      <c r="K355" s="148">
        <v>10.8</v>
      </c>
      <c r="L355" s="148">
        <f t="shared" si="80"/>
        <v>7.6400000000000006</v>
      </c>
      <c r="M355" s="148">
        <v>6.13</v>
      </c>
      <c r="N355" s="118">
        <f t="shared" si="94"/>
        <v>10.8</v>
      </c>
      <c r="O355" s="118">
        <f t="shared" si="94"/>
        <v>7.5600000000000005</v>
      </c>
      <c r="P355" s="118">
        <f t="shared" si="94"/>
        <v>6.13</v>
      </c>
      <c r="Q355" s="149">
        <f t="shared" si="85"/>
        <v>0.11630736582858171</v>
      </c>
      <c r="R355" s="150">
        <f t="shared" si="86"/>
        <v>2.75422870333816E-8</v>
      </c>
      <c r="S355" s="151">
        <f t="shared" si="87"/>
        <v>1.1161477358555351E-7</v>
      </c>
      <c r="T355" s="150">
        <f t="shared" si="88"/>
        <v>1.2457857682554375E-14</v>
      </c>
      <c r="U355" s="131">
        <v>298</v>
      </c>
      <c r="V355" s="118">
        <f t="shared" si="89"/>
        <v>283.8</v>
      </c>
      <c r="W355" s="152">
        <f t="shared" si="90"/>
        <v>0.84388287431833442</v>
      </c>
      <c r="X355" s="153">
        <f t="shared" si="91"/>
        <v>6.980441218795848</v>
      </c>
      <c r="Y355" s="154">
        <f t="shared" si="81"/>
        <v>-2.6415642056434409E-8</v>
      </c>
      <c r="Z355" s="155">
        <f t="shared" si="82"/>
        <v>-2.5977406024573434E-8</v>
      </c>
      <c r="AA355" s="155">
        <f t="shared" si="83"/>
        <v>-2.5984676369137121E-8</v>
      </c>
      <c r="AB355" s="156">
        <f t="shared" si="84"/>
        <v>-2.5553469451515384E-8</v>
      </c>
      <c r="AC355" s="157">
        <f t="shared" si="93"/>
        <v>7.9613050333915667E-6</v>
      </c>
      <c r="AD355" s="132"/>
      <c r="AE355" s="158">
        <f t="shared" si="92"/>
        <v>7.9613050333915664E-2</v>
      </c>
      <c r="AF355" s="158"/>
      <c r="AG355" s="159"/>
      <c r="AH355" s="133">
        <v>3490</v>
      </c>
    </row>
    <row r="356" spans="1:40">
      <c r="F356" s="147">
        <v>0.60719907407407403</v>
      </c>
      <c r="G356" s="133">
        <v>3500</v>
      </c>
      <c r="H356" s="148">
        <v>10.76</v>
      </c>
      <c r="I356" s="148">
        <v>7.49</v>
      </c>
      <c r="J356" s="148">
        <v>6.86</v>
      </c>
      <c r="K356" s="148">
        <v>10.76</v>
      </c>
      <c r="L356" s="148">
        <f t="shared" si="80"/>
        <v>7.65</v>
      </c>
      <c r="M356" s="148">
        <v>6.86</v>
      </c>
      <c r="N356" s="118">
        <f t="shared" si="94"/>
        <v>10.76</v>
      </c>
      <c r="O356" s="118">
        <f t="shared" si="94"/>
        <v>7.57</v>
      </c>
      <c r="P356" s="118">
        <f t="shared" si="94"/>
        <v>6.86</v>
      </c>
      <c r="Q356" s="149">
        <f t="shared" si="85"/>
        <v>0.13007479651205017</v>
      </c>
      <c r="R356" s="150">
        <f t="shared" si="86"/>
        <v>2.6915348039269097E-8</v>
      </c>
      <c r="S356" s="151">
        <f t="shared" si="87"/>
        <v>1.1383559654142693E-7</v>
      </c>
      <c r="T356" s="150">
        <f t="shared" si="88"/>
        <v>1.2958543039942531E-14</v>
      </c>
      <c r="U356" s="131">
        <v>298</v>
      </c>
      <c r="V356" s="118">
        <f t="shared" si="89"/>
        <v>283.76</v>
      </c>
      <c r="W356" s="152">
        <f t="shared" si="90"/>
        <v>0.84637930153660557</v>
      </c>
      <c r="X356" s="153">
        <f t="shared" si="91"/>
        <v>7.020681988913517</v>
      </c>
      <c r="Y356" s="154">
        <f t="shared" si="81"/>
        <v>-2.9556539236752998E-8</v>
      </c>
      <c r="Z356" s="155">
        <f t="shared" si="82"/>
        <v>-2.8989382870706438E-8</v>
      </c>
      <c r="AA356" s="155">
        <f t="shared" si="83"/>
        <v>-2.9000265956204728E-8</v>
      </c>
      <c r="AB356" s="156">
        <f t="shared" si="84"/>
        <v>-2.8443575007595043E-8</v>
      </c>
      <c r="AC356" s="157">
        <f t="shared" si="93"/>
        <v>7.7014829062326168E-6</v>
      </c>
      <c r="AD356" s="132"/>
      <c r="AE356" s="158">
        <f t="shared" si="92"/>
        <v>7.7014829062326165E-2</v>
      </c>
      <c r="AF356" s="158"/>
      <c r="AG356" s="159"/>
      <c r="AH356" s="133">
        <v>3500</v>
      </c>
    </row>
    <row r="357" spans="1:40">
      <c r="F357" s="147">
        <v>0.60731481481481475</v>
      </c>
      <c r="G357" s="133">
        <v>3510</v>
      </c>
      <c r="H357" s="148">
        <v>10.76</v>
      </c>
      <c r="I357" s="148">
        <v>7.5</v>
      </c>
      <c r="J357" s="148">
        <v>7.07</v>
      </c>
      <c r="K357" s="148">
        <v>10.76</v>
      </c>
      <c r="L357" s="148">
        <f t="shared" si="80"/>
        <v>7.66</v>
      </c>
      <c r="M357" s="148">
        <v>7.07</v>
      </c>
      <c r="N357" s="118">
        <f t="shared" si="94"/>
        <v>10.76</v>
      </c>
      <c r="O357" s="118">
        <f t="shared" si="94"/>
        <v>7.58</v>
      </c>
      <c r="P357" s="118">
        <f t="shared" si="94"/>
        <v>7.07</v>
      </c>
      <c r="Q357" s="149">
        <f t="shared" si="85"/>
        <v>0.13405667803792926</v>
      </c>
      <c r="R357" s="150">
        <f t="shared" si="86"/>
        <v>2.6302679918953758E-8</v>
      </c>
      <c r="S357" s="151">
        <f t="shared" si="87"/>
        <v>1.1648716821294145E-7</v>
      </c>
      <c r="T357" s="150">
        <f t="shared" si="88"/>
        <v>1.3569260358270118E-14</v>
      </c>
      <c r="U357" s="131">
        <v>298</v>
      </c>
      <c r="V357" s="118">
        <f t="shared" si="89"/>
        <v>283.76</v>
      </c>
      <c r="W357" s="152">
        <f t="shared" si="90"/>
        <v>0.84637930153660557</v>
      </c>
      <c r="X357" s="153">
        <f t="shared" si="91"/>
        <v>7.020681988913517</v>
      </c>
      <c r="Y357" s="154">
        <f t="shared" si="81"/>
        <v>-3.0695990061597747E-8</v>
      </c>
      <c r="Z357" s="155">
        <f t="shared" si="82"/>
        <v>-3.0060328173534761E-8</v>
      </c>
      <c r="AA357" s="155">
        <f t="shared" si="83"/>
        <v>-3.0073491653035663E-8</v>
      </c>
      <c r="AB357" s="156">
        <f t="shared" si="84"/>
        <v>-2.9450448057808076E-8</v>
      </c>
      <c r="AC357" s="157">
        <f t="shared" si="93"/>
        <v>7.4115172197356676E-6</v>
      </c>
      <c r="AD357" s="132"/>
      <c r="AE357" s="158">
        <f t="shared" si="92"/>
        <v>7.411517219735668E-2</v>
      </c>
      <c r="AF357" s="158"/>
      <c r="AG357" s="159"/>
      <c r="AH357" s="133">
        <v>3510</v>
      </c>
    </row>
    <row r="358" spans="1:40">
      <c r="F358" s="147">
        <v>0.60743055555555558</v>
      </c>
      <c r="G358" s="133">
        <v>3520</v>
      </c>
      <c r="H358" s="148">
        <v>10.74</v>
      </c>
      <c r="I358" s="148">
        <v>7.5</v>
      </c>
      <c r="J358" s="148">
        <v>7.2</v>
      </c>
      <c r="K358" s="148">
        <v>10.74</v>
      </c>
      <c r="L358" s="148">
        <f t="shared" si="80"/>
        <v>7.66</v>
      </c>
      <c r="M358" s="148">
        <v>7.2</v>
      </c>
      <c r="N358" s="118">
        <f t="shared" si="94"/>
        <v>10.74</v>
      </c>
      <c r="O358" s="118">
        <f t="shared" si="94"/>
        <v>7.58</v>
      </c>
      <c r="P358" s="118">
        <f t="shared" si="94"/>
        <v>7.2</v>
      </c>
      <c r="Q358" s="149">
        <f t="shared" si="85"/>
        <v>0.13647803142243506</v>
      </c>
      <c r="R358" s="150">
        <f t="shared" si="86"/>
        <v>2.6302679918953758E-8</v>
      </c>
      <c r="S358" s="151">
        <f t="shared" si="87"/>
        <v>1.162937273332701E-7</v>
      </c>
      <c r="T358" s="150">
        <f t="shared" si="88"/>
        <v>1.3524231017064973E-14</v>
      </c>
      <c r="U358" s="131">
        <v>298</v>
      </c>
      <c r="V358" s="118">
        <f t="shared" si="89"/>
        <v>283.74</v>
      </c>
      <c r="W358" s="152">
        <f t="shared" si="90"/>
        <v>0.84762777909448339</v>
      </c>
      <c r="X358" s="153">
        <f t="shared" si="91"/>
        <v>7.040893562103351</v>
      </c>
      <c r="Y358" s="154">
        <f t="shared" si="81"/>
        <v>-2.9797296727119724E-8</v>
      </c>
      <c r="Z358" s="155">
        <f t="shared" si="82"/>
        <v>-2.9172981945595703E-8</v>
      </c>
      <c r="AA358" s="155">
        <f t="shared" si="83"/>
        <v>-2.9186062627041366E-8</v>
      </c>
      <c r="AB358" s="156">
        <f t="shared" si="84"/>
        <v>-2.8574280392489351E-8</v>
      </c>
      <c r="AC358" s="157">
        <f t="shared" si="93"/>
        <v>7.1108270901147581E-6</v>
      </c>
      <c r="AD358" s="132"/>
      <c r="AE358" s="158">
        <f t="shared" si="92"/>
        <v>7.1108270901147574E-2</v>
      </c>
      <c r="AF358" s="158"/>
      <c r="AG358" s="159"/>
      <c r="AH358" s="133">
        <v>3520</v>
      </c>
    </row>
    <row r="359" spans="1:40">
      <c r="F359" s="147">
        <v>0.60754629629629631</v>
      </c>
      <c r="G359" s="133">
        <v>3530</v>
      </c>
      <c r="H359" s="148">
        <v>10.74</v>
      </c>
      <c r="I359" s="148">
        <v>7.51</v>
      </c>
      <c r="J359" s="148">
        <v>7.31</v>
      </c>
      <c r="K359" s="148">
        <v>10.74</v>
      </c>
      <c r="L359" s="148">
        <f t="shared" si="80"/>
        <v>7.67</v>
      </c>
      <c r="M359" s="148">
        <v>7.31</v>
      </c>
      <c r="N359" s="118">
        <f t="shared" si="94"/>
        <v>10.74</v>
      </c>
      <c r="O359" s="118">
        <f t="shared" si="94"/>
        <v>7.59</v>
      </c>
      <c r="P359" s="118">
        <f t="shared" si="94"/>
        <v>7.31</v>
      </c>
      <c r="Q359" s="149">
        <f t="shared" si="85"/>
        <v>0.13856311245805561</v>
      </c>
      <c r="R359" s="150">
        <f t="shared" si="86"/>
        <v>2.5703957827688587E-8</v>
      </c>
      <c r="S359" s="151">
        <f t="shared" si="87"/>
        <v>1.1900255622634405E-7</v>
      </c>
      <c r="T359" s="150">
        <f t="shared" si="88"/>
        <v>1.4161608388404177E-14</v>
      </c>
      <c r="U359" s="131">
        <v>298</v>
      </c>
      <c r="V359" s="118">
        <f t="shared" si="89"/>
        <v>283.74</v>
      </c>
      <c r="W359" s="152">
        <f t="shared" si="90"/>
        <v>0.84762777909448339</v>
      </c>
      <c r="X359" s="153">
        <f t="shared" si="91"/>
        <v>7.040893562103351</v>
      </c>
      <c r="Y359" s="154">
        <f t="shared" si="81"/>
        <v>-3.0378268598851455E-8</v>
      </c>
      <c r="Z359" s="155">
        <f t="shared" si="82"/>
        <v>-2.9701602139584236E-8</v>
      </c>
      <c r="AA359" s="155">
        <f t="shared" si="83"/>
        <v>-2.971667467393909E-8</v>
      </c>
      <c r="AB359" s="156">
        <f t="shared" si="84"/>
        <v>-2.9054409277022266E-8</v>
      </c>
      <c r="AC359" s="157">
        <f t="shared" si="93"/>
        <v>6.8190109796732874E-6</v>
      </c>
      <c r="AD359" s="132"/>
      <c r="AE359" s="158">
        <f t="shared" si="92"/>
        <v>6.8190109796732873E-2</v>
      </c>
      <c r="AF359" s="158"/>
      <c r="AG359" s="159"/>
      <c r="AH359" s="133">
        <v>3530</v>
      </c>
    </row>
    <row r="360" spans="1:40">
      <c r="F360" s="147">
        <v>0.60766203703703703</v>
      </c>
      <c r="G360" s="133">
        <v>3540</v>
      </c>
      <c r="H360" s="148">
        <v>10.74</v>
      </c>
      <c r="I360" s="148">
        <v>7.51</v>
      </c>
      <c r="J360" s="148">
        <v>7.22</v>
      </c>
      <c r="K360" s="148">
        <v>10.74</v>
      </c>
      <c r="L360" s="148">
        <f t="shared" ref="L360:L365" si="95">I360+0.16</f>
        <v>7.67</v>
      </c>
      <c r="M360" s="148">
        <v>7.22</v>
      </c>
      <c r="N360" s="118">
        <f t="shared" si="94"/>
        <v>10.74</v>
      </c>
      <c r="O360" s="118">
        <f t="shared" si="94"/>
        <v>7.59</v>
      </c>
      <c r="P360" s="118">
        <f t="shared" si="94"/>
        <v>7.22</v>
      </c>
      <c r="Q360" s="149">
        <f t="shared" si="85"/>
        <v>0.13685713706527516</v>
      </c>
      <c r="R360" s="150">
        <f t="shared" si="86"/>
        <v>2.5703957827688587E-8</v>
      </c>
      <c r="S360" s="151">
        <f t="shared" si="87"/>
        <v>1.1900255622634405E-7</v>
      </c>
      <c r="T360" s="150">
        <f t="shared" si="88"/>
        <v>1.4161608388404177E-14</v>
      </c>
      <c r="U360" s="131">
        <v>298</v>
      </c>
      <c r="V360" s="118">
        <f t="shared" si="89"/>
        <v>283.74</v>
      </c>
      <c r="W360" s="152">
        <f t="shared" si="90"/>
        <v>0.84762777909448339</v>
      </c>
      <c r="X360" s="153">
        <f t="shared" si="91"/>
        <v>7.040893562103351</v>
      </c>
      <c r="Y360" s="154">
        <f t="shared" si="81"/>
        <v>-2.8696920244253689E-8</v>
      </c>
      <c r="Z360" s="155">
        <f t="shared" si="82"/>
        <v>-2.8065575246732192E-8</v>
      </c>
      <c r="AA360" s="155">
        <f t="shared" si="83"/>
        <v>-2.8079465117230586E-8</v>
      </c>
      <c r="AB360" s="156">
        <f t="shared" si="84"/>
        <v>-2.7461398823560971E-8</v>
      </c>
      <c r="AC360" s="157">
        <f t="shared" si="93"/>
        <v>6.5218955938350879E-6</v>
      </c>
      <c r="AD360" s="132"/>
      <c r="AE360" s="158">
        <f t="shared" si="92"/>
        <v>6.5218955938350878E-2</v>
      </c>
      <c r="AF360" s="158"/>
      <c r="AG360" s="159"/>
      <c r="AH360" s="133">
        <v>3540</v>
      </c>
    </row>
    <row r="361" spans="1:40">
      <c r="F361" s="147">
        <v>0.60777777777777775</v>
      </c>
      <c r="G361" s="133">
        <v>3550</v>
      </c>
      <c r="H361" s="148">
        <v>10.74</v>
      </c>
      <c r="I361" s="148">
        <v>7.51</v>
      </c>
      <c r="J361" s="148">
        <v>7.09</v>
      </c>
      <c r="K361" s="148">
        <v>10.74</v>
      </c>
      <c r="L361" s="148">
        <f t="shared" si="95"/>
        <v>7.67</v>
      </c>
      <c r="M361" s="148">
        <v>7.09</v>
      </c>
      <c r="N361" s="118">
        <f t="shared" si="94"/>
        <v>10.74</v>
      </c>
      <c r="O361" s="118">
        <f t="shared" si="94"/>
        <v>7.59</v>
      </c>
      <c r="P361" s="118">
        <f t="shared" si="94"/>
        <v>7.09</v>
      </c>
      <c r="Q361" s="149">
        <f t="shared" si="85"/>
        <v>0.13439295038681454</v>
      </c>
      <c r="R361" s="150">
        <f t="shared" si="86"/>
        <v>2.5703957827688587E-8</v>
      </c>
      <c r="S361" s="151">
        <f t="shared" si="87"/>
        <v>1.1900255622634405E-7</v>
      </c>
      <c r="T361" s="150">
        <f t="shared" si="88"/>
        <v>1.4161608388404177E-14</v>
      </c>
      <c r="U361" s="131">
        <v>298</v>
      </c>
      <c r="V361" s="118">
        <f t="shared" si="89"/>
        <v>283.74</v>
      </c>
      <c r="W361" s="152">
        <f t="shared" si="90"/>
        <v>0.84762777909448339</v>
      </c>
      <c r="X361" s="153">
        <f t="shared" si="91"/>
        <v>7.040893562103351</v>
      </c>
      <c r="Y361" s="154">
        <f t="shared" si="81"/>
        <v>-2.6967145959388962E-8</v>
      </c>
      <c r="Z361" s="155">
        <f t="shared" si="82"/>
        <v>-2.6384539257223504E-8</v>
      </c>
      <c r="AA361" s="155">
        <f t="shared" si="83"/>
        <v>-2.6397126075640229E-8</v>
      </c>
      <c r="AB361" s="156">
        <f t="shared" si="84"/>
        <v>-2.5826562332724524E-8</v>
      </c>
      <c r="AC361" s="157">
        <f t="shared" si="93"/>
        <v>6.2411482608421883E-6</v>
      </c>
      <c r="AD361" s="132"/>
      <c r="AE361" s="158">
        <f t="shared" si="92"/>
        <v>6.2411482608421887E-2</v>
      </c>
      <c r="AF361" s="158"/>
      <c r="AG361" s="159"/>
      <c r="AH361" s="133">
        <v>3550</v>
      </c>
    </row>
    <row r="362" spans="1:40">
      <c r="F362" s="147">
        <v>0.60789351851851847</v>
      </c>
      <c r="G362" s="133">
        <v>3560</v>
      </c>
      <c r="H362" s="148">
        <v>10.74</v>
      </c>
      <c r="I362" s="148">
        <v>7.51</v>
      </c>
      <c r="J362" s="148">
        <v>6.96</v>
      </c>
      <c r="K362" s="148">
        <v>10.74</v>
      </c>
      <c r="L362" s="148">
        <f t="shared" si="95"/>
        <v>7.67</v>
      </c>
      <c r="M362" s="148">
        <v>6.96</v>
      </c>
      <c r="N362" s="118">
        <f t="shared" si="94"/>
        <v>10.74</v>
      </c>
      <c r="O362" s="118">
        <f t="shared" si="94"/>
        <v>7.59</v>
      </c>
      <c r="P362" s="118">
        <f t="shared" si="94"/>
        <v>6.96</v>
      </c>
      <c r="Q362" s="149">
        <f t="shared" si="85"/>
        <v>0.13192876370835394</v>
      </c>
      <c r="R362" s="150">
        <f t="shared" si="86"/>
        <v>2.5703957827688587E-8</v>
      </c>
      <c r="S362" s="151">
        <f t="shared" si="87"/>
        <v>1.1900255622634405E-7</v>
      </c>
      <c r="T362" s="150">
        <f t="shared" si="88"/>
        <v>1.4161608388404177E-14</v>
      </c>
      <c r="U362" s="131">
        <v>298</v>
      </c>
      <c r="V362" s="118">
        <f t="shared" si="89"/>
        <v>283.74</v>
      </c>
      <c r="W362" s="152">
        <f t="shared" si="90"/>
        <v>0.84762777909448339</v>
      </c>
      <c r="X362" s="153">
        <f t="shared" si="91"/>
        <v>7.040893562103351</v>
      </c>
      <c r="Y362" s="154">
        <f t="shared" si="81"/>
        <v>-2.5353196452516859E-8</v>
      </c>
      <c r="Z362" s="155">
        <f t="shared" si="82"/>
        <v>-2.4815501181857569E-8</v>
      </c>
      <c r="AA362" s="155">
        <f t="shared" si="83"/>
        <v>-2.4826904722418261E-8</v>
      </c>
      <c r="AB362" s="156">
        <f t="shared" si="84"/>
        <v>-2.4300129295532962E-8</v>
      </c>
      <c r="AC362" s="157">
        <f t="shared" si="93"/>
        <v>5.9772198625791211E-6</v>
      </c>
      <c r="AD362" s="132"/>
      <c r="AE362" s="158">
        <f t="shared" si="92"/>
        <v>5.9772198625791209E-2</v>
      </c>
      <c r="AF362" s="158"/>
      <c r="AG362" s="159"/>
      <c r="AH362" s="133">
        <v>3560</v>
      </c>
    </row>
    <row r="363" spans="1:40">
      <c r="F363" s="147">
        <v>0.60800925925925919</v>
      </c>
      <c r="G363" s="133">
        <v>3570</v>
      </c>
      <c r="H363" s="148">
        <v>10.74</v>
      </c>
      <c r="I363" s="148">
        <v>7.52</v>
      </c>
      <c r="J363" s="148">
        <v>6.94</v>
      </c>
      <c r="K363" s="148">
        <v>10.74</v>
      </c>
      <c r="L363" s="148">
        <f t="shared" si="95"/>
        <v>7.68</v>
      </c>
      <c r="M363" s="148">
        <v>6.94</v>
      </c>
      <c r="N363" s="118">
        <f t="shared" si="94"/>
        <v>10.74</v>
      </c>
      <c r="O363" s="118">
        <f t="shared" si="94"/>
        <v>7.6</v>
      </c>
      <c r="P363" s="118">
        <f t="shared" si="94"/>
        <v>6.94</v>
      </c>
      <c r="Q363" s="149">
        <f t="shared" si="85"/>
        <v>0.13154965806551383</v>
      </c>
      <c r="R363" s="150">
        <f t="shared" si="86"/>
        <v>2.5118864315095751E-8</v>
      </c>
      <c r="S363" s="151">
        <f t="shared" si="87"/>
        <v>1.217744818499143E-7</v>
      </c>
      <c r="T363" s="150">
        <f t="shared" si="88"/>
        <v>1.4829024429815109E-14</v>
      </c>
      <c r="U363" s="131">
        <v>298</v>
      </c>
      <c r="V363" s="118">
        <f t="shared" si="89"/>
        <v>283.74</v>
      </c>
      <c r="W363" s="152">
        <f t="shared" si="90"/>
        <v>0.84762777909448339</v>
      </c>
      <c r="X363" s="153">
        <f t="shared" si="91"/>
        <v>7.040893562103351</v>
      </c>
      <c r="Y363" s="154">
        <f t="shared" si="81"/>
        <v>-2.5372412174739154E-8</v>
      </c>
      <c r="Z363" s="155">
        <f t="shared" si="82"/>
        <v>-2.4810568515762244E-8</v>
      </c>
      <c r="AA363" s="155">
        <f t="shared" si="83"/>
        <v>-2.4823009914512918E-8</v>
      </c>
      <c r="AB363" s="156">
        <f t="shared" si="84"/>
        <v>-2.4273056652596451E-8</v>
      </c>
      <c r="AC363" s="157">
        <f t="shared" si="93"/>
        <v>5.7289896333181198E-6</v>
      </c>
      <c r="AD363" s="132"/>
      <c r="AE363" s="158">
        <f t="shared" si="92"/>
        <v>5.7289896333181198E-2</v>
      </c>
      <c r="AF363" s="158"/>
      <c r="AG363" s="159"/>
      <c r="AH363" s="133">
        <v>3570</v>
      </c>
    </row>
    <row r="364" spans="1:40">
      <c r="F364" s="147">
        <v>0.60812500000000003</v>
      </c>
      <c r="G364" s="133">
        <v>3580</v>
      </c>
      <c r="H364" s="148">
        <v>10.73</v>
      </c>
      <c r="I364" s="148">
        <v>7.52</v>
      </c>
      <c r="J364" s="148">
        <v>6.86</v>
      </c>
      <c r="K364" s="148">
        <v>10.73</v>
      </c>
      <c r="L364" s="148">
        <f t="shared" si="95"/>
        <v>7.68</v>
      </c>
      <c r="M364" s="148">
        <v>6.86</v>
      </c>
      <c r="N364" s="118">
        <f t="shared" si="94"/>
        <v>10.73</v>
      </c>
      <c r="O364" s="118">
        <f t="shared" si="94"/>
        <v>7.6</v>
      </c>
      <c r="P364" s="118">
        <f t="shared" si="94"/>
        <v>6.86</v>
      </c>
      <c r="Q364" s="149">
        <f t="shared" si="85"/>
        <v>0.13001246494318122</v>
      </c>
      <c r="R364" s="150">
        <f t="shared" si="86"/>
        <v>2.5118864315095751E-8</v>
      </c>
      <c r="S364" s="151">
        <f t="shared" si="87"/>
        <v>1.2167332929020657E-7</v>
      </c>
      <c r="T364" s="150">
        <f t="shared" si="88"/>
        <v>1.4804399060563042E-14</v>
      </c>
      <c r="U364" s="131">
        <v>298</v>
      </c>
      <c r="V364" s="118">
        <f t="shared" si="89"/>
        <v>283.73</v>
      </c>
      <c r="W364" s="152">
        <f t="shared" si="90"/>
        <v>0.848252083876887</v>
      </c>
      <c r="X364" s="153">
        <f t="shared" si="91"/>
        <v>7.0510222297167591</v>
      </c>
      <c r="Y364" s="154">
        <f t="shared" si="81"/>
        <v>-2.3915363977496677E-8</v>
      </c>
      <c r="Z364" s="155">
        <f t="shared" si="82"/>
        <v>-2.3393593037656187E-8</v>
      </c>
      <c r="AA364" s="155">
        <f t="shared" si="83"/>
        <v>-2.3404976720292925E-8</v>
      </c>
      <c r="AB364" s="156">
        <f t="shared" si="84"/>
        <v>-2.2894092738490386E-8</v>
      </c>
      <c r="AC364" s="157">
        <f t="shared" si="93"/>
        <v>5.4808019238383115E-6</v>
      </c>
      <c r="AD364" s="132"/>
      <c r="AE364" s="158">
        <f t="shared" si="92"/>
        <v>5.4808019238383111E-2</v>
      </c>
      <c r="AF364" s="158"/>
      <c r="AG364" s="159"/>
      <c r="AH364" s="133">
        <v>3580</v>
      </c>
    </row>
    <row r="365" spans="1:40">
      <c r="F365" s="147">
        <v>0.60824074074074075</v>
      </c>
      <c r="G365" s="133">
        <v>3590</v>
      </c>
      <c r="H365" s="148">
        <v>10.73</v>
      </c>
      <c r="I365" s="148">
        <v>7.52</v>
      </c>
      <c r="J365" s="148">
        <v>6.78</v>
      </c>
      <c r="K365" s="148">
        <v>10.73</v>
      </c>
      <c r="L365" s="148">
        <f t="shared" si="95"/>
        <v>7.68</v>
      </c>
      <c r="M365" s="148">
        <v>6.78</v>
      </c>
      <c r="N365" s="118">
        <f t="shared" si="94"/>
        <v>10.73</v>
      </c>
      <c r="O365" s="118">
        <f t="shared" si="94"/>
        <v>7.6</v>
      </c>
      <c r="P365" s="118">
        <f t="shared" si="94"/>
        <v>6.78</v>
      </c>
      <c r="Q365" s="149">
        <f t="shared" si="85"/>
        <v>0.1284962845939896</v>
      </c>
      <c r="R365" s="150">
        <f t="shared" si="86"/>
        <v>2.5118864315095751E-8</v>
      </c>
      <c r="S365" s="151">
        <f t="shared" si="87"/>
        <v>1.2167332929020657E-7</v>
      </c>
      <c r="T365" s="150">
        <f t="shared" si="88"/>
        <v>1.4804399060563042E-14</v>
      </c>
      <c r="U365" s="131">
        <v>298</v>
      </c>
      <c r="V365" s="118">
        <f t="shared" si="89"/>
        <v>283.73</v>
      </c>
      <c r="W365" s="152">
        <f t="shared" si="90"/>
        <v>0.848252083876887</v>
      </c>
      <c r="X365" s="153">
        <f t="shared" si="91"/>
        <v>7.0510222297167591</v>
      </c>
      <c r="Y365" s="154">
        <f t="shared" si="81"/>
        <v>-2.2627273448500447E-8</v>
      </c>
      <c r="Z365" s="155">
        <f t="shared" si="82"/>
        <v>-2.2139362351477142E-8</v>
      </c>
      <c r="AA365" s="155">
        <f t="shared" si="83"/>
        <v>-2.2149883161204411E-8</v>
      </c>
      <c r="AB365" s="156">
        <f t="shared" si="84"/>
        <v>-2.1672039154212327E-8</v>
      </c>
      <c r="AC365" s="157">
        <f t="shared" si="93"/>
        <v>5.2467909301185035E-6</v>
      </c>
      <c r="AD365" s="132"/>
      <c r="AE365" s="158">
        <f t="shared" si="92"/>
        <v>5.2467909301185035E-2</v>
      </c>
      <c r="AF365" s="158"/>
      <c r="AG365" s="159"/>
      <c r="AH365" s="133">
        <v>3590</v>
      </c>
    </row>
    <row r="366" spans="1:40" s="77" customFormat="1">
      <c r="A366" s="134"/>
      <c r="B366" s="134"/>
      <c r="C366" s="134"/>
      <c r="D366" s="134"/>
      <c r="E366" s="134"/>
      <c r="F366" s="136">
        <v>0.60835648148148147</v>
      </c>
      <c r="G366" s="137">
        <v>3600</v>
      </c>
      <c r="H366" s="138">
        <v>10.73</v>
      </c>
      <c r="I366" s="138">
        <v>7.52</v>
      </c>
      <c r="J366" s="138">
        <v>6.68</v>
      </c>
      <c r="K366" s="138">
        <v>10.73</v>
      </c>
      <c r="L366" s="138">
        <v>7.69</v>
      </c>
      <c r="M366" s="138">
        <v>6.68</v>
      </c>
      <c r="N366" s="139">
        <f t="shared" si="94"/>
        <v>10.73</v>
      </c>
      <c r="O366" s="139">
        <f t="shared" si="94"/>
        <v>7.6050000000000004</v>
      </c>
      <c r="P366" s="139">
        <f t="shared" si="94"/>
        <v>6.68</v>
      </c>
      <c r="Q366" s="140">
        <f t="shared" si="85"/>
        <v>0.12660105915750006</v>
      </c>
      <c r="R366" s="141">
        <f t="shared" si="86"/>
        <v>2.4831331052955652E-8</v>
      </c>
      <c r="S366" s="142">
        <f t="shared" si="87"/>
        <v>1.2308224004137209E-7</v>
      </c>
      <c r="T366" s="141">
        <f t="shared" si="88"/>
        <v>1.5149237813601939E-14</v>
      </c>
      <c r="U366" s="143">
        <v>298</v>
      </c>
      <c r="V366" s="139">
        <f t="shared" si="89"/>
        <v>283.73</v>
      </c>
      <c r="W366" s="144">
        <f t="shared" si="90"/>
        <v>0.848252083876887</v>
      </c>
      <c r="X366" s="145">
        <f t="shared" si="91"/>
        <v>7.0510222297167591</v>
      </c>
      <c r="Y366" s="146">
        <f t="shared" si="81"/>
        <v>-2.1849909442085472E-8</v>
      </c>
      <c r="Z366" s="146">
        <f t="shared" si="82"/>
        <v>-2.1374897114690416E-8</v>
      </c>
      <c r="AA366" s="146">
        <f t="shared" si="83"/>
        <v>-2.1385223780426737E-8</v>
      </c>
      <c r="AB366" s="146">
        <f t="shared" si="84"/>
        <v>-2.0920089119788058E-8</v>
      </c>
      <c r="AC366" s="146">
        <f t="shared" si="93"/>
        <v>5.0253279240717116E-6</v>
      </c>
      <c r="AD366" s="146">
        <v>1.27E-5</v>
      </c>
      <c r="AE366" s="146">
        <f t="shared" si="92"/>
        <v>5.0253279240717118E-2</v>
      </c>
      <c r="AF366" s="146">
        <f>AD366*10000</f>
        <v>0.127</v>
      </c>
      <c r="AG366" s="146">
        <f>(AE366-AF366)*(AE366-AF366)</f>
        <v>5.890059147303341E-3</v>
      </c>
      <c r="AH366" s="137">
        <v>3600</v>
      </c>
      <c r="AI366" s="134"/>
      <c r="AJ366" s="134"/>
      <c r="AK366" s="134"/>
      <c r="AL366" s="134"/>
      <c r="AM366" s="134"/>
      <c r="AN366" s="134"/>
    </row>
    <row r="367" spans="1:40">
      <c r="F367" s="147"/>
      <c r="H367" s="148"/>
      <c r="I367" s="148"/>
      <c r="J367" s="148"/>
      <c r="K367" s="148"/>
      <c r="L367" s="148"/>
      <c r="M367" s="148"/>
      <c r="N367" s="118"/>
      <c r="O367" s="118"/>
      <c r="P367" s="118"/>
      <c r="Q367" s="149"/>
      <c r="R367" s="150"/>
      <c r="S367" s="151"/>
      <c r="T367" s="150"/>
      <c r="U367" s="131"/>
      <c r="V367" s="118"/>
      <c r="W367" s="152"/>
      <c r="X367" s="153"/>
      <c r="Y367" s="154"/>
      <c r="Z367" s="155"/>
      <c r="AA367" s="155"/>
      <c r="AB367" s="156"/>
      <c r="AC367" s="157"/>
      <c r="AD367" s="132"/>
      <c r="AE367" s="158"/>
      <c r="AF367" s="158"/>
      <c r="AG367" s="159"/>
      <c r="AH367" s="133"/>
    </row>
    <row r="368" spans="1:40">
      <c r="F368" s="147"/>
      <c r="H368" s="148"/>
      <c r="I368" s="148"/>
      <c r="J368" s="148"/>
      <c r="K368" s="148"/>
      <c r="L368" s="148"/>
      <c r="M368" s="148"/>
      <c r="N368" s="118"/>
      <c r="O368" s="118"/>
      <c r="P368" s="118"/>
      <c r="Q368" s="149"/>
      <c r="R368" s="150"/>
      <c r="S368" s="151"/>
      <c r="T368" s="150"/>
      <c r="U368" s="131"/>
      <c r="V368" s="118"/>
      <c r="W368" s="152"/>
      <c r="X368" s="153"/>
      <c r="Y368" s="154"/>
      <c r="Z368" s="155"/>
      <c r="AA368" s="155"/>
      <c r="AB368" s="156"/>
      <c r="AC368" s="157"/>
      <c r="AD368" s="132"/>
      <c r="AE368" s="158"/>
      <c r="AF368" s="158"/>
      <c r="AG368" s="159">
        <f>SUM(AG6:AG366)</f>
        <v>0.24620319024402415</v>
      </c>
      <c r="AH368" s="133"/>
    </row>
    <row r="369" spans="6:34">
      <c r="F369" s="147"/>
      <c r="H369" s="148"/>
      <c r="I369" s="148"/>
      <c r="J369" s="148"/>
      <c r="K369" s="148"/>
      <c r="L369" s="148"/>
      <c r="M369" s="148"/>
      <c r="N369" s="118"/>
      <c r="O369" s="118"/>
      <c r="P369" s="118"/>
      <c r="Q369" s="149"/>
      <c r="R369" s="150"/>
      <c r="S369" s="151"/>
      <c r="T369" s="150"/>
      <c r="U369" s="131"/>
      <c r="V369" s="118"/>
      <c r="W369" s="152"/>
      <c r="X369" s="153"/>
      <c r="Y369" s="154"/>
      <c r="Z369" s="155"/>
      <c r="AA369" s="155"/>
      <c r="AB369" s="156"/>
      <c r="AC369" s="157"/>
      <c r="AD369" s="132"/>
      <c r="AE369" s="158"/>
      <c r="AF369" s="158"/>
      <c r="AG369" s="159"/>
      <c r="AH369" s="133"/>
    </row>
    <row r="370" spans="6:34">
      <c r="F370" s="147"/>
      <c r="H370" s="148"/>
      <c r="I370" s="148"/>
      <c r="J370" s="148"/>
      <c r="K370" s="148"/>
      <c r="L370" s="148"/>
      <c r="M370" s="148"/>
      <c r="N370" s="118"/>
      <c r="O370" s="118"/>
      <c r="P370" s="118"/>
      <c r="Q370" s="149"/>
      <c r="R370" s="150"/>
      <c r="S370" s="151"/>
      <c r="T370" s="150"/>
      <c r="U370" s="131"/>
      <c r="V370" s="118"/>
      <c r="W370" s="152"/>
      <c r="X370" s="153"/>
      <c r="Y370" s="154"/>
      <c r="Z370" s="155"/>
      <c r="AA370" s="155"/>
      <c r="AB370" s="156"/>
      <c r="AC370" s="157"/>
      <c r="AD370" s="132"/>
      <c r="AE370" s="158"/>
      <c r="AF370" s="158"/>
      <c r="AG370" s="159"/>
      <c r="AH370" s="133"/>
    </row>
    <row r="371" spans="6:34">
      <c r="F371" s="147"/>
      <c r="H371" s="148"/>
      <c r="I371" s="148"/>
      <c r="J371" s="148"/>
      <c r="K371" s="148"/>
      <c r="L371" s="148"/>
      <c r="M371" s="148"/>
      <c r="N371" s="118"/>
      <c r="O371" s="118"/>
      <c r="P371" s="118"/>
      <c r="Q371" s="149"/>
      <c r="R371" s="150"/>
      <c r="S371" s="151"/>
      <c r="T371" s="150"/>
      <c r="U371" s="131"/>
      <c r="V371" s="118"/>
      <c r="W371" s="152"/>
      <c r="X371" s="153"/>
      <c r="Y371" s="154"/>
      <c r="Z371" s="155"/>
      <c r="AA371" s="155"/>
      <c r="AB371" s="156"/>
      <c r="AC371" s="157"/>
      <c r="AD371" s="132"/>
      <c r="AE371" s="158"/>
      <c r="AF371" s="158"/>
      <c r="AG371" s="159"/>
      <c r="AH371" s="133"/>
    </row>
    <row r="372" spans="6:34">
      <c r="F372" s="147"/>
      <c r="H372" s="148"/>
      <c r="I372" s="148"/>
      <c r="J372" s="148"/>
      <c r="K372" s="148"/>
      <c r="L372" s="148"/>
      <c r="M372" s="148"/>
      <c r="N372" s="118"/>
      <c r="O372" s="118"/>
      <c r="P372" s="118"/>
      <c r="Q372" s="149"/>
      <c r="R372" s="150"/>
      <c r="S372" s="151"/>
      <c r="T372" s="150"/>
      <c r="U372" s="131"/>
      <c r="V372" s="118"/>
      <c r="W372" s="152"/>
      <c r="X372" s="153"/>
      <c r="Y372" s="154"/>
      <c r="Z372" s="155"/>
      <c r="AA372" s="155"/>
      <c r="AB372" s="156"/>
      <c r="AC372" s="157"/>
      <c r="AD372" s="132"/>
      <c r="AE372" s="158"/>
      <c r="AF372" s="158"/>
      <c r="AG372" s="159"/>
      <c r="AH372" s="133"/>
    </row>
    <row r="373" spans="6:34">
      <c r="F373" s="147"/>
      <c r="H373" s="148"/>
      <c r="I373" s="148"/>
      <c r="J373" s="148"/>
      <c r="K373" s="148"/>
      <c r="L373" s="148"/>
      <c r="M373" s="148"/>
      <c r="N373" s="118"/>
      <c r="O373" s="118"/>
      <c r="P373" s="118"/>
      <c r="Q373" s="149"/>
      <c r="R373" s="150"/>
      <c r="S373" s="151"/>
      <c r="T373" s="150"/>
      <c r="U373" s="131"/>
      <c r="V373" s="118"/>
      <c r="W373" s="152"/>
      <c r="X373" s="153"/>
      <c r="Y373" s="154"/>
      <c r="Z373" s="155"/>
      <c r="AA373" s="155"/>
      <c r="AB373" s="156"/>
      <c r="AC373" s="157"/>
      <c r="AD373" s="132"/>
      <c r="AE373" s="158"/>
      <c r="AF373" s="158"/>
      <c r="AG373" s="159"/>
      <c r="AH373" s="133"/>
    </row>
    <row r="374" spans="6:34">
      <c r="F374" s="147"/>
      <c r="H374" s="148"/>
      <c r="I374" s="148"/>
      <c r="J374" s="148"/>
      <c r="K374" s="148"/>
      <c r="L374" s="148"/>
      <c r="M374" s="148"/>
      <c r="N374" s="118"/>
      <c r="O374" s="118"/>
      <c r="P374" s="118"/>
      <c r="Q374" s="149"/>
      <c r="R374" s="150"/>
      <c r="S374" s="151"/>
      <c r="T374" s="150"/>
      <c r="U374" s="131"/>
      <c r="V374" s="118"/>
      <c r="W374" s="152"/>
      <c r="X374" s="153"/>
      <c r="Y374" s="154"/>
      <c r="Z374" s="155"/>
      <c r="AA374" s="155"/>
      <c r="AB374" s="156"/>
      <c r="AC374" s="157"/>
      <c r="AD374" s="132"/>
      <c r="AE374" s="158"/>
      <c r="AF374" s="158"/>
      <c r="AG374" s="159"/>
      <c r="AH374" s="133"/>
    </row>
    <row r="375" spans="6:34">
      <c r="F375" s="147"/>
      <c r="H375" s="148"/>
      <c r="I375" s="148"/>
      <c r="J375" s="148"/>
      <c r="K375" s="148"/>
      <c r="L375" s="148"/>
      <c r="M375" s="148"/>
      <c r="N375" s="118"/>
      <c r="O375" s="118"/>
      <c r="P375" s="118"/>
      <c r="Q375" s="149"/>
      <c r="R375" s="150"/>
      <c r="S375" s="151"/>
      <c r="T375" s="150"/>
      <c r="U375" s="131"/>
      <c r="V375" s="118"/>
      <c r="W375" s="152"/>
      <c r="X375" s="153"/>
      <c r="Y375" s="154"/>
      <c r="Z375" s="155"/>
      <c r="AA375" s="155"/>
      <c r="AB375" s="156"/>
      <c r="AC375" s="157"/>
      <c r="AD375" s="132"/>
      <c r="AE375" s="158"/>
      <c r="AF375" s="158"/>
      <c r="AG375" s="159"/>
      <c r="AH375" s="133"/>
    </row>
    <row r="376" spans="6:34">
      <c r="F376" s="147"/>
      <c r="H376" s="148"/>
      <c r="I376" s="148"/>
      <c r="J376" s="148"/>
      <c r="K376" s="148"/>
      <c r="L376" s="148"/>
      <c r="M376" s="148"/>
      <c r="N376" s="118"/>
      <c r="O376" s="118"/>
      <c r="P376" s="118"/>
      <c r="Q376" s="149"/>
      <c r="R376" s="150"/>
      <c r="S376" s="151"/>
      <c r="T376" s="150"/>
      <c r="U376" s="131"/>
      <c r="V376" s="118"/>
      <c r="W376" s="152"/>
      <c r="X376" s="153"/>
      <c r="Y376" s="154"/>
      <c r="Z376" s="155"/>
      <c r="AA376" s="155"/>
      <c r="AB376" s="156"/>
      <c r="AC376" s="157"/>
      <c r="AD376" s="132"/>
      <c r="AE376" s="158"/>
      <c r="AF376" s="158"/>
      <c r="AG376" s="159"/>
      <c r="AH376" s="133"/>
    </row>
    <row r="377" spans="6:34">
      <c r="F377" s="147"/>
      <c r="H377" s="148"/>
      <c r="I377" s="148"/>
      <c r="J377" s="148"/>
      <c r="K377" s="148"/>
      <c r="L377" s="148"/>
      <c r="M377" s="148"/>
      <c r="N377" s="118"/>
      <c r="O377" s="118"/>
      <c r="P377" s="118"/>
      <c r="Q377" s="149"/>
      <c r="R377" s="150"/>
      <c r="S377" s="151"/>
      <c r="T377" s="150"/>
      <c r="U377" s="131"/>
      <c r="V377" s="118"/>
      <c r="W377" s="152"/>
      <c r="X377" s="153"/>
      <c r="Y377" s="154"/>
      <c r="Z377" s="155"/>
      <c r="AA377" s="155"/>
      <c r="AB377" s="156"/>
      <c r="AC377" s="157"/>
      <c r="AD377" s="132"/>
      <c r="AE377" s="158"/>
      <c r="AF377" s="158"/>
      <c r="AG377" s="159"/>
      <c r="AH377" s="133"/>
    </row>
    <row r="378" spans="6:34">
      <c r="F378" s="147"/>
      <c r="H378" s="148"/>
      <c r="I378" s="148"/>
      <c r="J378" s="148"/>
      <c r="K378" s="148"/>
      <c r="L378" s="148"/>
      <c r="M378" s="148"/>
      <c r="N378" s="118"/>
      <c r="O378" s="118"/>
      <c r="P378" s="118"/>
      <c r="Q378" s="149"/>
      <c r="R378" s="150"/>
      <c r="S378" s="151"/>
      <c r="T378" s="150"/>
      <c r="U378" s="131"/>
      <c r="V378" s="118"/>
      <c r="W378" s="152"/>
      <c r="X378" s="153"/>
      <c r="Y378" s="154"/>
      <c r="Z378" s="155"/>
      <c r="AA378" s="155"/>
      <c r="AB378" s="156"/>
      <c r="AC378" s="157"/>
      <c r="AD378" s="132"/>
      <c r="AE378" s="158"/>
      <c r="AF378" s="158"/>
      <c r="AG378" s="159"/>
      <c r="AH378" s="133"/>
    </row>
    <row r="379" spans="6:34">
      <c r="F379" s="147"/>
      <c r="H379" s="148"/>
      <c r="I379" s="148"/>
      <c r="J379" s="148"/>
      <c r="K379" s="148"/>
      <c r="L379" s="148"/>
      <c r="M379" s="148"/>
      <c r="N379" s="118"/>
      <c r="O379" s="118"/>
      <c r="P379" s="118"/>
      <c r="Q379" s="149"/>
      <c r="R379" s="150"/>
      <c r="S379" s="151"/>
      <c r="T379" s="150"/>
      <c r="U379" s="131"/>
      <c r="V379" s="118"/>
      <c r="W379" s="152"/>
      <c r="X379" s="153"/>
      <c r="Y379" s="154"/>
      <c r="Z379" s="155"/>
      <c r="AA379" s="155"/>
      <c r="AB379" s="156"/>
      <c r="AC379" s="157"/>
      <c r="AD379" s="132"/>
      <c r="AE379" s="158"/>
      <c r="AF379" s="158"/>
      <c r="AG379" s="159"/>
      <c r="AH379" s="133"/>
    </row>
    <row r="380" spans="6:34">
      <c r="F380" s="147"/>
      <c r="H380" s="148"/>
      <c r="I380" s="148"/>
      <c r="J380" s="148"/>
      <c r="K380" s="148"/>
      <c r="L380" s="148"/>
      <c r="M380" s="148"/>
      <c r="N380" s="118"/>
      <c r="O380" s="118"/>
      <c r="P380" s="118"/>
      <c r="Q380" s="149"/>
      <c r="R380" s="150"/>
      <c r="S380" s="151"/>
      <c r="T380" s="150"/>
      <c r="U380" s="131"/>
      <c r="V380" s="118"/>
      <c r="W380" s="152"/>
      <c r="X380" s="153"/>
      <c r="Y380" s="154"/>
      <c r="Z380" s="155"/>
      <c r="AA380" s="155"/>
      <c r="AB380" s="156"/>
      <c r="AC380" s="157"/>
      <c r="AD380" s="132"/>
      <c r="AE380" s="158"/>
      <c r="AF380" s="158"/>
      <c r="AG380" s="159"/>
      <c r="AH380" s="133"/>
    </row>
    <row r="381" spans="6:34">
      <c r="F381" s="147"/>
      <c r="H381" s="148"/>
      <c r="I381" s="148"/>
      <c r="J381" s="148"/>
      <c r="K381" s="148"/>
      <c r="L381" s="148"/>
      <c r="M381" s="148"/>
      <c r="N381" s="118"/>
      <c r="O381" s="118"/>
      <c r="P381" s="118"/>
      <c r="Q381" s="149"/>
      <c r="R381" s="150"/>
      <c r="S381" s="151"/>
      <c r="T381" s="150"/>
      <c r="U381" s="131"/>
      <c r="V381" s="118"/>
      <c r="W381" s="152"/>
      <c r="X381" s="153"/>
      <c r="Y381" s="154"/>
      <c r="Z381" s="155"/>
      <c r="AA381" s="155"/>
      <c r="AB381" s="156"/>
      <c r="AC381" s="157"/>
      <c r="AD381" s="132"/>
      <c r="AE381" s="158"/>
      <c r="AF381" s="158"/>
      <c r="AG381" s="159"/>
      <c r="AH381" s="133"/>
    </row>
    <row r="382" spans="6:34">
      <c r="F382" s="147"/>
      <c r="H382" s="148"/>
      <c r="I382" s="148"/>
      <c r="J382" s="148"/>
      <c r="K382" s="148"/>
      <c r="L382" s="148"/>
      <c r="M382" s="148"/>
      <c r="N382" s="118"/>
      <c r="O382" s="118"/>
      <c r="P382" s="118"/>
      <c r="Q382" s="149"/>
      <c r="R382" s="150"/>
      <c r="S382" s="151"/>
      <c r="T382" s="150"/>
      <c r="U382" s="131"/>
      <c r="V382" s="118"/>
      <c r="W382" s="152"/>
      <c r="X382" s="153"/>
      <c r="Y382" s="154"/>
      <c r="Z382" s="155"/>
      <c r="AA382" s="155"/>
      <c r="AB382" s="156"/>
      <c r="AC382" s="157"/>
      <c r="AD382" s="132"/>
      <c r="AE382" s="158"/>
      <c r="AF382" s="158"/>
      <c r="AG382" s="159"/>
      <c r="AH382" s="133"/>
    </row>
    <row r="383" spans="6:34">
      <c r="F383" s="147"/>
      <c r="H383" s="148"/>
      <c r="I383" s="148"/>
      <c r="J383" s="148"/>
      <c r="K383" s="148"/>
      <c r="L383" s="148"/>
      <c r="M383" s="148"/>
      <c r="N383" s="118"/>
      <c r="O383" s="118"/>
      <c r="P383" s="118"/>
      <c r="Q383" s="149"/>
      <c r="R383" s="150"/>
      <c r="S383" s="151"/>
      <c r="T383" s="150"/>
      <c r="U383" s="131"/>
      <c r="V383" s="118"/>
      <c r="W383" s="152"/>
      <c r="X383" s="153"/>
      <c r="Y383" s="154"/>
      <c r="Z383" s="155"/>
      <c r="AA383" s="155"/>
      <c r="AB383" s="156"/>
      <c r="AC383" s="157"/>
      <c r="AD383" s="132"/>
      <c r="AE383" s="158"/>
      <c r="AF383" s="158"/>
      <c r="AG383" s="159"/>
      <c r="AH383" s="133"/>
    </row>
    <row r="384" spans="6:34">
      <c r="F384" s="147"/>
      <c r="H384" s="148"/>
      <c r="I384" s="148"/>
      <c r="J384" s="148"/>
      <c r="K384" s="148"/>
      <c r="L384" s="148"/>
      <c r="M384" s="148"/>
      <c r="N384" s="118"/>
      <c r="O384" s="118"/>
      <c r="P384" s="118"/>
      <c r="Q384" s="149"/>
      <c r="R384" s="150"/>
      <c r="S384" s="151"/>
      <c r="T384" s="150"/>
      <c r="U384" s="131"/>
      <c r="V384" s="118"/>
      <c r="W384" s="152"/>
      <c r="X384" s="153"/>
      <c r="Y384" s="154"/>
      <c r="Z384" s="155"/>
      <c r="AA384" s="155"/>
      <c r="AB384" s="156"/>
      <c r="AC384" s="157"/>
      <c r="AD384" s="132"/>
      <c r="AE384" s="158"/>
      <c r="AF384" s="158"/>
      <c r="AG384" s="159"/>
      <c r="AH384" s="133"/>
    </row>
    <row r="385" spans="1:34">
      <c r="F385" s="147"/>
      <c r="H385" s="148"/>
      <c r="I385" s="148"/>
      <c r="J385" s="148"/>
      <c r="K385" s="148"/>
      <c r="L385" s="148"/>
      <c r="M385" s="148"/>
      <c r="N385" s="118"/>
      <c r="O385" s="118"/>
      <c r="P385" s="118"/>
      <c r="Q385" s="149"/>
      <c r="R385" s="150"/>
      <c r="S385" s="151"/>
      <c r="T385" s="150"/>
      <c r="U385" s="131"/>
      <c r="V385" s="118"/>
      <c r="W385" s="152"/>
      <c r="X385" s="153"/>
      <c r="Y385" s="154"/>
      <c r="Z385" s="155"/>
      <c r="AA385" s="155"/>
      <c r="AB385" s="156"/>
      <c r="AC385" s="157"/>
      <c r="AD385" s="132"/>
      <c r="AE385" s="158"/>
      <c r="AF385" s="158"/>
      <c r="AG385" s="159"/>
      <c r="AH385" s="133"/>
    </row>
    <row r="386" spans="1:34">
      <c r="F386" s="147"/>
      <c r="H386" s="148"/>
      <c r="I386" s="148"/>
      <c r="J386" s="148"/>
      <c r="K386" s="148"/>
      <c r="L386" s="148"/>
      <c r="M386" s="148"/>
      <c r="N386" s="118"/>
      <c r="O386" s="118"/>
      <c r="P386" s="118"/>
      <c r="Q386" s="149"/>
      <c r="R386" s="150"/>
      <c r="S386" s="151"/>
      <c r="T386" s="150"/>
      <c r="U386" s="131"/>
      <c r="V386" s="118"/>
      <c r="W386" s="152"/>
      <c r="X386" s="153"/>
      <c r="Y386" s="154"/>
      <c r="Z386" s="155"/>
      <c r="AA386" s="155"/>
      <c r="AB386" s="156"/>
      <c r="AC386" s="157"/>
      <c r="AD386" s="132"/>
      <c r="AE386" s="158"/>
      <c r="AF386" s="158"/>
      <c r="AG386" s="159"/>
      <c r="AH386" s="133"/>
    </row>
    <row r="387" spans="1:34">
      <c r="F387" s="147"/>
      <c r="H387" s="148"/>
      <c r="I387" s="148"/>
      <c r="J387" s="148"/>
      <c r="K387" s="148"/>
      <c r="L387" s="148"/>
      <c r="M387" s="148"/>
      <c r="N387" s="118"/>
      <c r="O387" s="118"/>
      <c r="P387" s="118"/>
      <c r="Q387" s="149"/>
      <c r="R387" s="150"/>
      <c r="S387" s="151"/>
      <c r="T387" s="150"/>
      <c r="U387" s="131"/>
      <c r="V387" s="118"/>
      <c r="W387" s="152"/>
      <c r="X387" s="153"/>
      <c r="Y387" s="154"/>
      <c r="Z387" s="155"/>
      <c r="AA387" s="155"/>
      <c r="AB387" s="156"/>
      <c r="AC387" s="157"/>
      <c r="AD387" s="132"/>
      <c r="AE387" s="158"/>
      <c r="AF387" s="158"/>
      <c r="AG387" s="159"/>
      <c r="AH387" s="133"/>
    </row>
    <row r="388" spans="1:34">
      <c r="F388" s="147"/>
      <c r="H388" s="148"/>
      <c r="I388" s="148"/>
      <c r="J388" s="148"/>
      <c r="K388" s="148"/>
      <c r="L388" s="148"/>
      <c r="M388" s="148"/>
      <c r="N388" s="118"/>
      <c r="O388" s="118"/>
      <c r="P388" s="118"/>
      <c r="Q388" s="149"/>
      <c r="R388" s="150"/>
      <c r="S388" s="151"/>
      <c r="T388" s="150"/>
      <c r="U388" s="131"/>
      <c r="V388" s="118"/>
      <c r="W388" s="152"/>
      <c r="X388" s="153"/>
      <c r="Y388" s="154"/>
      <c r="Z388" s="155"/>
      <c r="AA388" s="155"/>
      <c r="AB388" s="156"/>
      <c r="AC388" s="157"/>
      <c r="AD388" s="132"/>
      <c r="AE388" s="158"/>
      <c r="AF388" s="158"/>
      <c r="AG388" s="159"/>
      <c r="AH388" s="133"/>
    </row>
    <row r="389" spans="1:34">
      <c r="F389" s="147"/>
      <c r="H389" s="148"/>
      <c r="I389" s="148"/>
      <c r="J389" s="148"/>
      <c r="K389" s="148"/>
      <c r="L389" s="148"/>
      <c r="M389" s="148"/>
      <c r="N389" s="118"/>
      <c r="O389" s="118"/>
      <c r="P389" s="118"/>
      <c r="Q389" s="149"/>
      <c r="R389" s="150"/>
      <c r="S389" s="151"/>
      <c r="T389" s="150"/>
      <c r="U389" s="131"/>
      <c r="V389" s="118"/>
      <c r="W389" s="152"/>
      <c r="X389" s="153"/>
      <c r="Y389" s="154"/>
      <c r="Z389" s="155"/>
      <c r="AA389" s="155"/>
      <c r="AB389" s="156"/>
      <c r="AC389" s="157"/>
      <c r="AD389" s="132"/>
      <c r="AE389" s="158"/>
      <c r="AF389" s="158"/>
      <c r="AG389" s="159"/>
      <c r="AH389" s="133"/>
    </row>
    <row r="390" spans="1:34">
      <c r="A390" s="134"/>
      <c r="F390" s="147"/>
      <c r="H390" s="148"/>
      <c r="I390" s="148"/>
      <c r="J390" s="148"/>
      <c r="K390" s="148"/>
      <c r="L390" s="148"/>
      <c r="M390" s="148"/>
      <c r="N390" s="118"/>
      <c r="O390" s="118"/>
      <c r="P390" s="118"/>
      <c r="Q390" s="149"/>
      <c r="R390" s="150"/>
      <c r="S390" s="151"/>
      <c r="T390" s="150"/>
      <c r="U390" s="131"/>
      <c r="V390" s="118"/>
      <c r="W390" s="152"/>
      <c r="X390" s="153"/>
      <c r="Y390" s="154"/>
      <c r="Z390" s="155"/>
      <c r="AA390" s="155"/>
      <c r="AB390" s="156"/>
      <c r="AC390" s="157"/>
      <c r="AD390" s="132"/>
      <c r="AE390" s="158"/>
      <c r="AF390" s="158"/>
      <c r="AG390" s="159"/>
      <c r="AH390" s="133"/>
    </row>
    <row r="391" spans="1:34">
      <c r="F391" s="147"/>
      <c r="H391" s="148"/>
      <c r="I391" s="148"/>
      <c r="J391" s="148"/>
      <c r="K391" s="148"/>
      <c r="L391" s="148"/>
      <c r="M391" s="148"/>
      <c r="N391" s="118"/>
      <c r="O391" s="118"/>
      <c r="P391" s="118"/>
      <c r="Q391" s="149"/>
      <c r="R391" s="150"/>
      <c r="S391" s="151"/>
      <c r="T391" s="150"/>
      <c r="U391" s="131"/>
      <c r="V391" s="118"/>
      <c r="W391" s="152"/>
      <c r="X391" s="153"/>
      <c r="Y391" s="154"/>
      <c r="Z391" s="155"/>
      <c r="AA391" s="155"/>
      <c r="AB391" s="156"/>
      <c r="AC391" s="157"/>
      <c r="AD391" s="132"/>
      <c r="AE391" s="158"/>
      <c r="AF391" s="158"/>
      <c r="AG391" s="159"/>
      <c r="AH391" s="133"/>
    </row>
    <row r="392" spans="1:34">
      <c r="F392" s="147"/>
      <c r="H392" s="148"/>
      <c r="I392" s="148"/>
      <c r="J392" s="148"/>
      <c r="K392" s="148"/>
      <c r="L392" s="148"/>
      <c r="M392" s="148"/>
      <c r="N392" s="118"/>
      <c r="O392" s="118"/>
      <c r="P392" s="118"/>
      <c r="Q392" s="149"/>
      <c r="R392" s="150"/>
      <c r="S392" s="151"/>
      <c r="T392" s="150"/>
      <c r="U392" s="131"/>
      <c r="V392" s="118"/>
      <c r="W392" s="152"/>
      <c r="X392" s="153"/>
      <c r="Y392" s="154"/>
      <c r="Z392" s="155"/>
      <c r="AA392" s="155"/>
      <c r="AB392" s="156"/>
      <c r="AC392" s="157"/>
      <c r="AD392" s="132"/>
      <c r="AE392" s="158"/>
      <c r="AF392" s="158"/>
      <c r="AG392" s="159"/>
      <c r="AH392" s="133"/>
    </row>
    <row r="393" spans="1:34">
      <c r="F393" s="147"/>
      <c r="H393" s="148"/>
      <c r="I393" s="148"/>
      <c r="J393" s="148"/>
      <c r="K393" s="148"/>
      <c r="L393" s="148"/>
      <c r="M393" s="148"/>
      <c r="N393" s="118"/>
      <c r="O393" s="118"/>
      <c r="P393" s="118"/>
      <c r="Q393" s="149"/>
      <c r="R393" s="150"/>
      <c r="S393" s="151"/>
      <c r="T393" s="150"/>
      <c r="U393" s="131"/>
      <c r="V393" s="118"/>
      <c r="W393" s="152"/>
      <c r="X393" s="153"/>
      <c r="Y393" s="154"/>
      <c r="Z393" s="155"/>
      <c r="AA393" s="155"/>
      <c r="AB393" s="156"/>
      <c r="AC393" s="157"/>
      <c r="AD393" s="132"/>
      <c r="AE393" s="158"/>
      <c r="AF393" s="158"/>
      <c r="AG393" s="159"/>
      <c r="AH393" s="133"/>
    </row>
    <row r="394" spans="1:34">
      <c r="F394" s="147"/>
      <c r="H394" s="148"/>
      <c r="I394" s="148"/>
      <c r="J394" s="148"/>
      <c r="K394" s="148"/>
      <c r="L394" s="148"/>
      <c r="M394" s="148"/>
      <c r="N394" s="118"/>
      <c r="O394" s="118"/>
      <c r="P394" s="118"/>
      <c r="Q394" s="149"/>
      <c r="R394" s="150"/>
      <c r="S394" s="151"/>
      <c r="T394" s="150"/>
      <c r="U394" s="131"/>
      <c r="V394" s="118"/>
      <c r="W394" s="152"/>
      <c r="X394" s="153"/>
      <c r="Y394" s="154"/>
      <c r="Z394" s="155"/>
      <c r="AA394" s="155"/>
      <c r="AB394" s="156"/>
      <c r="AC394" s="157"/>
      <c r="AD394" s="132"/>
      <c r="AE394" s="158"/>
      <c r="AF394" s="158"/>
      <c r="AG394" s="159"/>
      <c r="AH394" s="133"/>
    </row>
    <row r="395" spans="1:34">
      <c r="F395" s="147"/>
      <c r="H395" s="148"/>
      <c r="I395" s="148"/>
      <c r="J395" s="148"/>
      <c r="K395" s="148"/>
      <c r="L395" s="148"/>
      <c r="M395" s="148"/>
      <c r="N395" s="118"/>
      <c r="O395" s="118"/>
      <c r="P395" s="118"/>
      <c r="Q395" s="149"/>
      <c r="R395" s="150"/>
      <c r="S395" s="151"/>
      <c r="T395" s="150"/>
      <c r="U395" s="131"/>
      <c r="V395" s="118"/>
      <c r="W395" s="152"/>
      <c r="X395" s="153"/>
      <c r="Y395" s="154"/>
      <c r="Z395" s="155"/>
      <c r="AA395" s="155"/>
      <c r="AB395" s="156"/>
      <c r="AC395" s="157"/>
      <c r="AD395" s="132"/>
      <c r="AE395" s="158"/>
      <c r="AF395" s="158"/>
      <c r="AG395" s="159"/>
      <c r="AH395" s="133"/>
    </row>
    <row r="396" spans="1:34">
      <c r="F396" s="147"/>
      <c r="H396" s="148"/>
      <c r="I396" s="148"/>
      <c r="J396" s="148"/>
      <c r="K396" s="148"/>
      <c r="L396" s="148"/>
      <c r="M396" s="148"/>
      <c r="N396" s="118"/>
      <c r="O396" s="118"/>
      <c r="P396" s="118"/>
      <c r="Q396" s="149"/>
      <c r="R396" s="150"/>
      <c r="S396" s="151"/>
      <c r="T396" s="150"/>
      <c r="U396" s="131"/>
      <c r="V396" s="118"/>
      <c r="W396" s="152"/>
      <c r="X396" s="153"/>
      <c r="Y396" s="154"/>
      <c r="Z396" s="155"/>
      <c r="AA396" s="155"/>
      <c r="AB396" s="156"/>
      <c r="AC396" s="157"/>
      <c r="AD396" s="132"/>
      <c r="AE396" s="158"/>
      <c r="AF396" s="158"/>
      <c r="AG396" s="159"/>
      <c r="AH396" s="133"/>
    </row>
    <row r="397" spans="1:34">
      <c r="F397" s="147"/>
      <c r="H397" s="148"/>
      <c r="I397" s="148"/>
      <c r="J397" s="148"/>
      <c r="K397" s="148"/>
      <c r="L397" s="148"/>
      <c r="M397" s="148"/>
      <c r="N397" s="118"/>
      <c r="O397" s="118"/>
      <c r="P397" s="118"/>
      <c r="Q397" s="149"/>
      <c r="R397" s="150"/>
      <c r="S397" s="151"/>
      <c r="T397" s="150"/>
      <c r="U397" s="131"/>
      <c r="V397" s="118"/>
      <c r="W397" s="152"/>
      <c r="X397" s="153"/>
      <c r="Y397" s="154"/>
      <c r="Z397" s="155"/>
      <c r="AA397" s="155"/>
      <c r="AB397" s="156"/>
      <c r="AC397" s="157"/>
      <c r="AD397" s="132"/>
      <c r="AE397" s="158"/>
      <c r="AF397" s="158"/>
      <c r="AG397" s="159"/>
      <c r="AH397" s="133"/>
    </row>
    <row r="398" spans="1:34">
      <c r="F398" s="147"/>
      <c r="H398" s="148"/>
      <c r="I398" s="148"/>
      <c r="J398" s="148"/>
      <c r="K398" s="148"/>
      <c r="L398" s="148"/>
      <c r="M398" s="148"/>
      <c r="N398" s="118"/>
      <c r="O398" s="118"/>
      <c r="P398" s="118"/>
      <c r="Q398" s="149"/>
      <c r="R398" s="150"/>
      <c r="S398" s="151"/>
      <c r="T398" s="150"/>
      <c r="U398" s="131"/>
      <c r="V398" s="118"/>
      <c r="W398" s="152"/>
      <c r="X398" s="153"/>
      <c r="Y398" s="154"/>
      <c r="Z398" s="155"/>
      <c r="AA398" s="155"/>
      <c r="AB398" s="156"/>
      <c r="AC398" s="157"/>
      <c r="AD398" s="132"/>
      <c r="AE398" s="158"/>
      <c r="AF398" s="158"/>
      <c r="AG398" s="159"/>
      <c r="AH398" s="133"/>
    </row>
    <row r="399" spans="1:34">
      <c r="F399" s="147"/>
      <c r="H399" s="148"/>
      <c r="I399" s="148"/>
      <c r="J399" s="148"/>
      <c r="K399" s="148"/>
      <c r="L399" s="148"/>
      <c r="M399" s="148"/>
      <c r="N399" s="118"/>
      <c r="O399" s="118"/>
      <c r="P399" s="118"/>
      <c r="Q399" s="149"/>
      <c r="R399" s="150"/>
      <c r="S399" s="151"/>
      <c r="T399" s="150"/>
      <c r="U399" s="131"/>
      <c r="V399" s="118"/>
      <c r="W399" s="152"/>
      <c r="X399" s="153"/>
      <c r="Y399" s="154"/>
      <c r="Z399" s="155"/>
      <c r="AA399" s="155"/>
      <c r="AB399" s="156"/>
      <c r="AC399" s="157"/>
      <c r="AD399" s="132"/>
      <c r="AE399" s="158"/>
      <c r="AF399" s="158"/>
      <c r="AG399" s="159"/>
      <c r="AH399" s="133"/>
    </row>
    <row r="400" spans="1:34">
      <c r="F400" s="147"/>
      <c r="H400" s="148"/>
      <c r="I400" s="148"/>
      <c r="J400" s="148"/>
      <c r="K400" s="148"/>
      <c r="L400" s="148"/>
      <c r="M400" s="148"/>
      <c r="N400" s="118"/>
      <c r="O400" s="118"/>
      <c r="P400" s="118"/>
      <c r="Q400" s="149"/>
      <c r="R400" s="150"/>
      <c r="S400" s="151"/>
      <c r="T400" s="150"/>
      <c r="U400" s="131"/>
      <c r="V400" s="118"/>
      <c r="W400" s="152"/>
      <c r="X400" s="153"/>
      <c r="Y400" s="154"/>
      <c r="Z400" s="155"/>
      <c r="AA400" s="155"/>
      <c r="AB400" s="156"/>
      <c r="AC400" s="157"/>
      <c r="AD400" s="132"/>
      <c r="AE400" s="158"/>
      <c r="AF400" s="158"/>
      <c r="AG400" s="159"/>
      <c r="AH400" s="133"/>
    </row>
    <row r="401" spans="1:34">
      <c r="F401" s="147"/>
      <c r="H401" s="148"/>
      <c r="I401" s="148"/>
      <c r="J401" s="148"/>
      <c r="K401" s="148"/>
      <c r="L401" s="148"/>
      <c r="M401" s="148"/>
      <c r="N401" s="118"/>
      <c r="O401" s="118"/>
      <c r="P401" s="118"/>
      <c r="Q401" s="149"/>
      <c r="R401" s="150"/>
      <c r="S401" s="151"/>
      <c r="T401" s="150"/>
      <c r="U401" s="131"/>
      <c r="V401" s="118"/>
      <c r="W401" s="152"/>
      <c r="X401" s="153"/>
      <c r="Y401" s="154"/>
      <c r="Z401" s="155"/>
      <c r="AA401" s="155"/>
      <c r="AB401" s="156"/>
      <c r="AC401" s="157"/>
      <c r="AD401" s="132"/>
      <c r="AE401" s="158"/>
      <c r="AF401" s="158"/>
      <c r="AG401" s="159"/>
      <c r="AH401" s="133"/>
    </row>
    <row r="402" spans="1:34">
      <c r="F402" s="147"/>
      <c r="H402" s="148"/>
      <c r="I402" s="148"/>
      <c r="J402" s="148"/>
      <c r="K402" s="148"/>
      <c r="L402" s="148"/>
      <c r="M402" s="148"/>
      <c r="N402" s="118"/>
      <c r="O402" s="118"/>
      <c r="P402" s="118"/>
      <c r="Q402" s="149"/>
      <c r="R402" s="150"/>
      <c r="S402" s="151"/>
      <c r="T402" s="150"/>
      <c r="U402" s="131"/>
      <c r="V402" s="118"/>
      <c r="W402" s="152"/>
      <c r="X402" s="153"/>
      <c r="Y402" s="154"/>
      <c r="Z402" s="155"/>
      <c r="AA402" s="155"/>
      <c r="AB402" s="156"/>
      <c r="AC402" s="157"/>
      <c r="AD402" s="132"/>
      <c r="AE402" s="158"/>
      <c r="AF402" s="158"/>
      <c r="AG402" s="159"/>
      <c r="AH402" s="133"/>
    </row>
    <row r="403" spans="1:34">
      <c r="F403" s="147"/>
      <c r="H403" s="148"/>
      <c r="I403" s="148"/>
      <c r="J403" s="148"/>
      <c r="K403" s="148"/>
      <c r="L403" s="148"/>
      <c r="M403" s="148"/>
      <c r="N403" s="118"/>
      <c r="O403" s="118"/>
      <c r="P403" s="118"/>
      <c r="Q403" s="149"/>
      <c r="R403" s="150"/>
      <c r="S403" s="151"/>
      <c r="T403" s="150"/>
      <c r="U403" s="131"/>
      <c r="V403" s="118"/>
      <c r="W403" s="152"/>
      <c r="X403" s="153"/>
      <c r="Y403" s="154"/>
      <c r="Z403" s="155"/>
      <c r="AA403" s="155"/>
      <c r="AB403" s="156"/>
      <c r="AC403" s="157"/>
      <c r="AD403" s="132"/>
      <c r="AE403" s="158"/>
      <c r="AF403" s="158"/>
      <c r="AG403" s="159"/>
      <c r="AH403" s="133"/>
    </row>
    <row r="404" spans="1:34">
      <c r="F404" s="147"/>
      <c r="H404" s="148"/>
      <c r="I404" s="148"/>
      <c r="J404" s="148"/>
      <c r="K404" s="148"/>
      <c r="L404" s="148"/>
      <c r="M404" s="148"/>
      <c r="N404" s="118"/>
      <c r="O404" s="118"/>
      <c r="P404" s="118"/>
      <c r="Q404" s="149"/>
      <c r="R404" s="150"/>
      <c r="S404" s="151"/>
      <c r="T404" s="150"/>
      <c r="U404" s="131"/>
      <c r="V404" s="118"/>
      <c r="W404" s="152"/>
      <c r="X404" s="153"/>
      <c r="Y404" s="154"/>
      <c r="Z404" s="155"/>
      <c r="AA404" s="155"/>
      <c r="AB404" s="156"/>
      <c r="AC404" s="157"/>
      <c r="AD404" s="132"/>
      <c r="AE404" s="158"/>
      <c r="AF404" s="158"/>
      <c r="AG404" s="159"/>
      <c r="AH404" s="133"/>
    </row>
    <row r="405" spans="1:34">
      <c r="F405" s="147"/>
      <c r="H405" s="148"/>
      <c r="I405" s="148"/>
      <c r="J405" s="148"/>
      <c r="K405" s="148"/>
      <c r="L405" s="148"/>
      <c r="M405" s="148"/>
      <c r="N405" s="118"/>
      <c r="O405" s="118"/>
      <c r="P405" s="118"/>
      <c r="Q405" s="149"/>
      <c r="R405" s="150"/>
      <c r="S405" s="151"/>
      <c r="T405" s="150"/>
      <c r="U405" s="131"/>
      <c r="V405" s="118"/>
      <c r="W405" s="152"/>
      <c r="X405" s="153"/>
      <c r="Y405" s="154"/>
      <c r="Z405" s="155"/>
      <c r="AA405" s="155"/>
      <c r="AB405" s="156"/>
      <c r="AC405" s="157"/>
      <c r="AD405" s="132"/>
      <c r="AE405" s="158"/>
      <c r="AF405" s="158"/>
      <c r="AG405" s="159"/>
      <c r="AH405" s="133"/>
    </row>
    <row r="406" spans="1:34">
      <c r="F406" s="147"/>
      <c r="H406" s="148"/>
      <c r="I406" s="148"/>
      <c r="J406" s="148"/>
      <c r="K406" s="148"/>
      <c r="L406" s="148"/>
      <c r="M406" s="148"/>
      <c r="N406" s="118"/>
      <c r="O406" s="118"/>
      <c r="P406" s="118"/>
      <c r="Q406" s="149"/>
      <c r="R406" s="150"/>
      <c r="S406" s="151"/>
      <c r="T406" s="150"/>
      <c r="U406" s="131"/>
      <c r="V406" s="118"/>
      <c r="W406" s="152"/>
      <c r="X406" s="153"/>
      <c r="Y406" s="154"/>
      <c r="Z406" s="155"/>
      <c r="AA406" s="155"/>
      <c r="AB406" s="156"/>
      <c r="AC406" s="157"/>
      <c r="AD406" s="132"/>
      <c r="AE406" s="158"/>
      <c r="AF406" s="158"/>
      <c r="AG406" s="159"/>
      <c r="AH406" s="133"/>
    </row>
    <row r="407" spans="1:34">
      <c r="F407" s="147"/>
      <c r="H407" s="148"/>
      <c r="I407" s="148"/>
      <c r="J407" s="148"/>
      <c r="K407" s="148"/>
      <c r="L407" s="148"/>
      <c r="M407" s="148"/>
      <c r="N407" s="118"/>
      <c r="O407" s="118"/>
      <c r="P407" s="118"/>
      <c r="Q407" s="149"/>
      <c r="R407" s="150"/>
      <c r="S407" s="151"/>
      <c r="T407" s="150"/>
      <c r="U407" s="131"/>
      <c r="V407" s="118"/>
      <c r="W407" s="152"/>
      <c r="X407" s="153"/>
      <c r="Y407" s="154"/>
      <c r="Z407" s="155"/>
      <c r="AA407" s="155"/>
      <c r="AB407" s="156"/>
      <c r="AC407" s="157"/>
      <c r="AD407" s="132"/>
      <c r="AE407" s="158"/>
      <c r="AF407" s="158"/>
      <c r="AG407" s="159"/>
      <c r="AH407" s="133"/>
    </row>
    <row r="408" spans="1:34">
      <c r="F408" s="147"/>
      <c r="H408" s="148"/>
      <c r="I408" s="148"/>
      <c r="J408" s="148"/>
      <c r="K408" s="148"/>
      <c r="L408" s="148"/>
      <c r="M408" s="148"/>
      <c r="N408" s="118"/>
      <c r="O408" s="118"/>
      <c r="P408" s="118"/>
      <c r="Q408" s="149"/>
      <c r="R408" s="150"/>
      <c r="S408" s="151"/>
      <c r="T408" s="150"/>
      <c r="U408" s="131"/>
      <c r="V408" s="118"/>
      <c r="W408" s="152"/>
      <c r="X408" s="153"/>
      <c r="Y408" s="154"/>
      <c r="Z408" s="155"/>
      <c r="AA408" s="155"/>
      <c r="AB408" s="156"/>
      <c r="AC408" s="157"/>
      <c r="AD408" s="132"/>
      <c r="AE408" s="158"/>
      <c r="AF408" s="158"/>
      <c r="AG408" s="159"/>
      <c r="AH408" s="133"/>
    </row>
    <row r="409" spans="1:34">
      <c r="F409" s="147"/>
      <c r="H409" s="148"/>
      <c r="I409" s="148"/>
      <c r="J409" s="148"/>
      <c r="K409" s="148"/>
      <c r="L409" s="148"/>
      <c r="M409" s="148"/>
      <c r="N409" s="118"/>
      <c r="O409" s="118"/>
      <c r="P409" s="118"/>
      <c r="Q409" s="149"/>
      <c r="R409" s="150"/>
      <c r="S409" s="151"/>
      <c r="T409" s="150"/>
      <c r="U409" s="131"/>
      <c r="V409" s="118"/>
      <c r="W409" s="152"/>
      <c r="X409" s="153"/>
      <c r="Y409" s="154"/>
      <c r="Z409" s="155"/>
      <c r="AA409" s="155"/>
      <c r="AB409" s="156"/>
      <c r="AC409" s="157"/>
      <c r="AD409" s="132"/>
      <c r="AE409" s="158"/>
      <c r="AF409" s="158"/>
      <c r="AG409" s="159"/>
      <c r="AH409" s="133"/>
    </row>
    <row r="410" spans="1:34">
      <c r="F410" s="147"/>
      <c r="H410" s="148"/>
      <c r="I410" s="148"/>
      <c r="J410" s="148"/>
      <c r="K410" s="148"/>
      <c r="L410" s="148"/>
      <c r="M410" s="148"/>
      <c r="N410" s="118"/>
      <c r="O410" s="118"/>
      <c r="P410" s="118"/>
      <c r="Q410" s="149"/>
      <c r="R410" s="150"/>
      <c r="S410" s="151"/>
      <c r="T410" s="150"/>
      <c r="U410" s="131"/>
      <c r="V410" s="118"/>
      <c r="W410" s="152"/>
      <c r="X410" s="153"/>
      <c r="Y410" s="154"/>
      <c r="Z410" s="155"/>
      <c r="AA410" s="155"/>
      <c r="AB410" s="156"/>
      <c r="AC410" s="157"/>
      <c r="AD410" s="132"/>
      <c r="AE410" s="158"/>
      <c r="AF410" s="158"/>
      <c r="AG410" s="159"/>
      <c r="AH410" s="133"/>
    </row>
    <row r="411" spans="1:34">
      <c r="F411" s="147"/>
      <c r="H411" s="148"/>
      <c r="I411" s="148"/>
      <c r="J411" s="148"/>
      <c r="K411" s="148"/>
      <c r="L411" s="148"/>
      <c r="M411" s="148"/>
      <c r="N411" s="118"/>
      <c r="O411" s="118"/>
      <c r="P411" s="118"/>
      <c r="Q411" s="149"/>
      <c r="R411" s="150"/>
      <c r="S411" s="151"/>
      <c r="T411" s="150"/>
      <c r="U411" s="131"/>
      <c r="V411" s="118"/>
      <c r="W411" s="152"/>
      <c r="X411" s="153"/>
      <c r="Y411" s="154"/>
      <c r="Z411" s="155"/>
      <c r="AA411" s="155"/>
      <c r="AB411" s="156"/>
      <c r="AC411" s="157"/>
      <c r="AD411" s="132"/>
      <c r="AE411" s="158"/>
      <c r="AF411" s="158"/>
      <c r="AG411" s="159"/>
      <c r="AH411" s="133"/>
    </row>
    <row r="412" spans="1:34">
      <c r="F412" s="147"/>
      <c r="H412" s="148"/>
      <c r="I412" s="148"/>
      <c r="J412" s="148"/>
      <c r="K412" s="148"/>
      <c r="L412" s="148"/>
      <c r="M412" s="148"/>
      <c r="N412" s="118"/>
      <c r="O412" s="118"/>
      <c r="P412" s="118"/>
      <c r="Q412" s="149"/>
      <c r="R412" s="150"/>
      <c r="S412" s="151"/>
      <c r="T412" s="150"/>
      <c r="U412" s="131"/>
      <c r="V412" s="118"/>
      <c r="W412" s="152"/>
      <c r="X412" s="153"/>
      <c r="Y412" s="154"/>
      <c r="Z412" s="155"/>
      <c r="AA412" s="155"/>
      <c r="AB412" s="156"/>
      <c r="AC412" s="157"/>
      <c r="AD412" s="132"/>
      <c r="AE412" s="158"/>
      <c r="AF412" s="158"/>
      <c r="AG412" s="159"/>
      <c r="AH412" s="133"/>
    </row>
    <row r="413" spans="1:34">
      <c r="F413" s="147"/>
      <c r="H413" s="148"/>
      <c r="I413" s="148"/>
      <c r="J413" s="148"/>
      <c r="K413" s="148"/>
      <c r="L413" s="148"/>
      <c r="M413" s="148"/>
      <c r="N413" s="118"/>
      <c r="O413" s="118"/>
      <c r="P413" s="118"/>
      <c r="Q413" s="149"/>
      <c r="R413" s="150"/>
      <c r="S413" s="151"/>
      <c r="T413" s="150"/>
      <c r="U413" s="131"/>
      <c r="V413" s="118"/>
      <c r="W413" s="152"/>
      <c r="X413" s="153"/>
      <c r="Y413" s="154"/>
      <c r="Z413" s="155"/>
      <c r="AA413" s="155"/>
      <c r="AB413" s="156"/>
      <c r="AC413" s="157"/>
      <c r="AD413" s="132"/>
      <c r="AE413" s="158"/>
      <c r="AF413" s="158"/>
      <c r="AG413" s="159"/>
      <c r="AH413" s="133"/>
    </row>
    <row r="414" spans="1:34">
      <c r="A414" s="134"/>
      <c r="F414" s="147"/>
      <c r="H414" s="148"/>
      <c r="I414" s="148"/>
      <c r="J414" s="148"/>
      <c r="K414" s="148"/>
      <c r="L414" s="148"/>
      <c r="M414" s="148"/>
      <c r="N414" s="118"/>
      <c r="O414" s="118"/>
      <c r="P414" s="118"/>
      <c r="Q414" s="149"/>
      <c r="R414" s="150"/>
      <c r="S414" s="151"/>
      <c r="T414" s="150"/>
      <c r="U414" s="131"/>
      <c r="V414" s="118"/>
      <c r="W414" s="152"/>
      <c r="X414" s="153"/>
      <c r="Y414" s="154"/>
      <c r="Z414" s="155"/>
      <c r="AA414" s="155"/>
      <c r="AB414" s="156"/>
      <c r="AC414" s="157"/>
      <c r="AD414" s="132"/>
      <c r="AE414" s="158"/>
      <c r="AF414" s="158"/>
      <c r="AG414" s="159"/>
      <c r="AH414" s="133"/>
    </row>
    <row r="415" spans="1:34">
      <c r="F415" s="147"/>
      <c r="H415" s="148"/>
      <c r="I415" s="148"/>
      <c r="J415" s="148"/>
      <c r="K415" s="148"/>
      <c r="L415" s="148"/>
      <c r="M415" s="148"/>
      <c r="N415" s="118"/>
      <c r="O415" s="118"/>
      <c r="P415" s="118"/>
      <c r="Q415" s="149"/>
      <c r="R415" s="150"/>
      <c r="S415" s="151"/>
      <c r="T415" s="150"/>
      <c r="U415" s="131"/>
      <c r="V415" s="118"/>
      <c r="W415" s="152"/>
      <c r="X415" s="153"/>
      <c r="Y415" s="154"/>
      <c r="Z415" s="155"/>
      <c r="AA415" s="155"/>
      <c r="AB415" s="156"/>
      <c r="AC415" s="157"/>
      <c r="AD415" s="132"/>
      <c r="AE415" s="158"/>
      <c r="AF415" s="158"/>
      <c r="AG415" s="159"/>
      <c r="AH415" s="133"/>
    </row>
    <row r="416" spans="1:34">
      <c r="F416" s="147"/>
      <c r="H416" s="148"/>
      <c r="I416" s="148"/>
      <c r="J416" s="148"/>
      <c r="K416" s="148"/>
      <c r="L416" s="148"/>
      <c r="M416" s="148"/>
      <c r="N416" s="118"/>
      <c r="O416" s="118"/>
      <c r="P416" s="118"/>
      <c r="Q416" s="149"/>
      <c r="R416" s="150"/>
      <c r="S416" s="151"/>
      <c r="T416" s="150"/>
      <c r="U416" s="131"/>
      <c r="V416" s="118"/>
      <c r="W416" s="152"/>
      <c r="X416" s="153"/>
      <c r="Y416" s="154"/>
      <c r="Z416" s="155"/>
      <c r="AA416" s="155"/>
      <c r="AB416" s="156"/>
      <c r="AC416" s="157"/>
      <c r="AD416" s="132"/>
      <c r="AE416" s="158"/>
      <c r="AF416" s="158"/>
      <c r="AG416" s="159"/>
      <c r="AH416" s="133"/>
    </row>
    <row r="417" spans="6:34">
      <c r="F417" s="147"/>
      <c r="H417" s="148"/>
      <c r="I417" s="148"/>
      <c r="J417" s="148"/>
      <c r="K417" s="148"/>
      <c r="L417" s="148"/>
      <c r="M417" s="148"/>
      <c r="N417" s="118"/>
      <c r="O417" s="118"/>
      <c r="P417" s="118"/>
      <c r="Q417" s="149"/>
      <c r="R417" s="150"/>
      <c r="S417" s="151"/>
      <c r="T417" s="150"/>
      <c r="U417" s="131"/>
      <c r="V417" s="118"/>
      <c r="W417" s="152"/>
      <c r="X417" s="153"/>
      <c r="Y417" s="154"/>
      <c r="Z417" s="155"/>
      <c r="AA417" s="155"/>
      <c r="AB417" s="156"/>
      <c r="AC417" s="157"/>
      <c r="AD417" s="132"/>
      <c r="AE417" s="158"/>
      <c r="AF417" s="158"/>
      <c r="AG417" s="159"/>
      <c r="AH417" s="133"/>
    </row>
    <row r="418" spans="6:34">
      <c r="F418" s="147"/>
      <c r="H418" s="148"/>
      <c r="I418" s="148"/>
      <c r="J418" s="148"/>
      <c r="K418" s="148"/>
      <c r="L418" s="148"/>
      <c r="M418" s="148"/>
      <c r="N418" s="118"/>
      <c r="O418" s="118"/>
      <c r="P418" s="118"/>
      <c r="Q418" s="149"/>
      <c r="R418" s="150"/>
      <c r="S418" s="151"/>
      <c r="T418" s="150"/>
      <c r="U418" s="131"/>
      <c r="V418" s="118"/>
      <c r="W418" s="152"/>
      <c r="X418" s="153"/>
      <c r="Y418" s="154"/>
      <c r="Z418" s="155"/>
      <c r="AA418" s="155"/>
      <c r="AB418" s="156"/>
      <c r="AC418" s="157"/>
      <c r="AD418" s="132"/>
      <c r="AE418" s="158"/>
      <c r="AF418" s="158"/>
      <c r="AG418" s="159"/>
      <c r="AH418" s="133"/>
    </row>
    <row r="419" spans="6:34">
      <c r="F419" s="147"/>
      <c r="H419" s="148"/>
      <c r="I419" s="148"/>
      <c r="J419" s="148"/>
      <c r="K419" s="148"/>
      <c r="L419" s="148"/>
      <c r="M419" s="148"/>
      <c r="N419" s="118"/>
      <c r="O419" s="118"/>
      <c r="P419" s="118"/>
      <c r="Q419" s="149"/>
      <c r="R419" s="150"/>
      <c r="S419" s="151"/>
      <c r="T419" s="150"/>
      <c r="U419" s="131"/>
      <c r="V419" s="118"/>
      <c r="W419" s="152"/>
      <c r="X419" s="153"/>
      <c r="Y419" s="154"/>
      <c r="Z419" s="155"/>
      <c r="AA419" s="155"/>
      <c r="AB419" s="156"/>
      <c r="AC419" s="157"/>
      <c r="AD419" s="132"/>
      <c r="AE419" s="158"/>
      <c r="AF419" s="158"/>
      <c r="AG419" s="159"/>
      <c r="AH419" s="133"/>
    </row>
    <row r="420" spans="6:34">
      <c r="F420" s="147"/>
      <c r="H420" s="148"/>
      <c r="I420" s="148"/>
      <c r="J420" s="148"/>
      <c r="K420" s="148"/>
      <c r="L420" s="148"/>
      <c r="M420" s="148"/>
      <c r="N420" s="118"/>
      <c r="O420" s="118"/>
      <c r="P420" s="118"/>
      <c r="Q420" s="149"/>
      <c r="R420" s="150"/>
      <c r="S420" s="151"/>
      <c r="T420" s="150"/>
      <c r="U420" s="131"/>
      <c r="V420" s="118"/>
      <c r="W420" s="152"/>
      <c r="X420" s="153"/>
      <c r="Y420" s="154"/>
      <c r="Z420" s="155"/>
      <c r="AA420" s="155"/>
      <c r="AB420" s="156"/>
      <c r="AC420" s="157"/>
      <c r="AD420" s="132"/>
      <c r="AE420" s="158"/>
      <c r="AF420" s="158"/>
      <c r="AG420" s="159"/>
      <c r="AH420" s="133"/>
    </row>
    <row r="421" spans="6:34">
      <c r="F421" s="147"/>
      <c r="H421" s="148"/>
      <c r="I421" s="148"/>
      <c r="J421" s="148"/>
      <c r="K421" s="148"/>
      <c r="L421" s="148"/>
      <c r="M421" s="148"/>
      <c r="N421" s="118"/>
      <c r="O421" s="118"/>
      <c r="P421" s="118"/>
      <c r="Q421" s="149"/>
      <c r="R421" s="150"/>
      <c r="S421" s="151"/>
      <c r="T421" s="150"/>
      <c r="U421" s="131"/>
      <c r="V421" s="118"/>
      <c r="W421" s="152"/>
      <c r="X421" s="153"/>
      <c r="Y421" s="154"/>
      <c r="Z421" s="155"/>
      <c r="AA421" s="155"/>
      <c r="AB421" s="156"/>
      <c r="AC421" s="157"/>
      <c r="AD421" s="132"/>
      <c r="AE421" s="158"/>
      <c r="AF421" s="158"/>
      <c r="AG421" s="159"/>
      <c r="AH421" s="133"/>
    </row>
    <row r="422" spans="6:34">
      <c r="F422" s="147"/>
      <c r="H422" s="148"/>
      <c r="I422" s="148"/>
      <c r="J422" s="148"/>
      <c r="K422" s="148"/>
      <c r="L422" s="148"/>
      <c r="M422" s="148"/>
      <c r="N422" s="118"/>
      <c r="O422" s="118"/>
      <c r="P422" s="118"/>
      <c r="Q422" s="149"/>
      <c r="R422" s="150"/>
      <c r="S422" s="151"/>
      <c r="T422" s="150"/>
      <c r="U422" s="131"/>
      <c r="V422" s="118"/>
      <c r="W422" s="152"/>
      <c r="X422" s="153"/>
      <c r="Y422" s="154"/>
      <c r="Z422" s="155"/>
      <c r="AA422" s="155"/>
      <c r="AB422" s="156"/>
      <c r="AC422" s="157"/>
      <c r="AD422" s="132"/>
      <c r="AE422" s="158"/>
      <c r="AF422" s="158"/>
      <c r="AG422" s="159"/>
      <c r="AH422" s="133"/>
    </row>
    <row r="423" spans="6:34">
      <c r="F423" s="147"/>
      <c r="H423" s="148"/>
      <c r="I423" s="148"/>
      <c r="J423" s="148"/>
      <c r="K423" s="148"/>
      <c r="L423" s="148"/>
      <c r="M423" s="148"/>
      <c r="N423" s="118"/>
      <c r="O423" s="118"/>
      <c r="P423" s="118"/>
      <c r="Q423" s="149"/>
      <c r="R423" s="150"/>
      <c r="S423" s="151"/>
      <c r="T423" s="150"/>
      <c r="U423" s="131"/>
      <c r="V423" s="118"/>
      <c r="W423" s="152"/>
      <c r="X423" s="153"/>
      <c r="Y423" s="154"/>
      <c r="Z423" s="155"/>
      <c r="AA423" s="155"/>
      <c r="AB423" s="156"/>
      <c r="AC423" s="157"/>
      <c r="AD423" s="132"/>
      <c r="AE423" s="158"/>
      <c r="AF423" s="158"/>
      <c r="AG423" s="159"/>
      <c r="AH423" s="133"/>
    </row>
    <row r="424" spans="6:34">
      <c r="F424" s="147"/>
      <c r="H424" s="148"/>
      <c r="I424" s="148"/>
      <c r="J424" s="148"/>
      <c r="K424" s="148"/>
      <c r="L424" s="148"/>
      <c r="M424" s="148"/>
      <c r="N424" s="118"/>
      <c r="O424" s="118"/>
      <c r="P424" s="118"/>
      <c r="Q424" s="149"/>
      <c r="R424" s="150"/>
      <c r="S424" s="151"/>
      <c r="T424" s="150"/>
      <c r="U424" s="131"/>
      <c r="V424" s="118"/>
      <c r="W424" s="152"/>
      <c r="X424" s="153"/>
      <c r="Y424" s="154"/>
      <c r="Z424" s="155"/>
      <c r="AA424" s="155"/>
      <c r="AB424" s="156"/>
      <c r="AC424" s="157"/>
      <c r="AD424" s="132"/>
      <c r="AE424" s="158"/>
      <c r="AF424" s="158"/>
      <c r="AG424" s="159"/>
      <c r="AH424" s="133"/>
    </row>
    <row r="425" spans="6:34">
      <c r="F425" s="147"/>
      <c r="H425" s="148"/>
      <c r="I425" s="148"/>
      <c r="J425" s="148"/>
      <c r="K425" s="148"/>
      <c r="L425" s="148"/>
      <c r="M425" s="148"/>
      <c r="N425" s="118"/>
      <c r="O425" s="118"/>
      <c r="P425" s="118"/>
      <c r="Q425" s="149"/>
      <c r="R425" s="150"/>
      <c r="S425" s="151"/>
      <c r="T425" s="150"/>
      <c r="U425" s="131"/>
      <c r="V425" s="118"/>
      <c r="W425" s="152"/>
      <c r="X425" s="153"/>
      <c r="Y425" s="154"/>
      <c r="Z425" s="155"/>
      <c r="AA425" s="155"/>
      <c r="AB425" s="156"/>
      <c r="AC425" s="157"/>
      <c r="AD425" s="132"/>
      <c r="AE425" s="158"/>
      <c r="AF425" s="158"/>
      <c r="AG425" s="159"/>
      <c r="AH425" s="133"/>
    </row>
    <row r="426" spans="6:34">
      <c r="F426" s="147"/>
      <c r="H426" s="148"/>
      <c r="I426" s="148"/>
      <c r="J426" s="148"/>
      <c r="K426" s="148"/>
      <c r="L426" s="148"/>
      <c r="M426" s="148"/>
      <c r="N426" s="118"/>
      <c r="O426" s="118"/>
      <c r="P426" s="118"/>
      <c r="Q426" s="149"/>
      <c r="R426" s="150"/>
      <c r="S426" s="151"/>
      <c r="T426" s="150"/>
      <c r="U426" s="131"/>
      <c r="V426" s="118"/>
      <c r="W426" s="152"/>
      <c r="X426" s="153"/>
      <c r="Y426" s="154"/>
      <c r="Z426" s="155"/>
      <c r="AA426" s="155"/>
      <c r="AB426" s="156"/>
      <c r="AC426" s="157"/>
      <c r="AD426" s="160"/>
      <c r="AE426" s="158"/>
      <c r="AF426" s="158"/>
      <c r="AG426" s="159"/>
      <c r="AH426" s="133"/>
    </row>
    <row r="427" spans="6:34">
      <c r="F427" s="147"/>
      <c r="H427" s="148"/>
      <c r="I427" s="148"/>
      <c r="J427" s="148"/>
      <c r="K427" s="148"/>
      <c r="L427" s="148"/>
      <c r="M427" s="148"/>
      <c r="N427" s="118"/>
      <c r="O427" s="118"/>
      <c r="P427" s="118"/>
      <c r="Q427" s="149"/>
      <c r="R427" s="150"/>
      <c r="S427" s="151"/>
      <c r="T427" s="150"/>
      <c r="U427" s="131"/>
      <c r="V427" s="118"/>
      <c r="W427" s="152"/>
      <c r="X427" s="153"/>
      <c r="Y427" s="154"/>
      <c r="Z427" s="155"/>
      <c r="AA427" s="155"/>
      <c r="AB427" s="156"/>
      <c r="AC427" s="157"/>
      <c r="AD427" s="132"/>
      <c r="AE427" s="158"/>
      <c r="AF427" s="158"/>
      <c r="AG427" s="159"/>
      <c r="AH427" s="133"/>
    </row>
    <row r="428" spans="6:34">
      <c r="F428" s="147"/>
      <c r="H428" s="148"/>
      <c r="I428" s="148"/>
      <c r="J428" s="148"/>
      <c r="K428" s="148"/>
      <c r="L428" s="148"/>
      <c r="M428" s="148"/>
      <c r="N428" s="118"/>
      <c r="O428" s="118"/>
      <c r="P428" s="118"/>
      <c r="Q428" s="149"/>
      <c r="R428" s="150"/>
      <c r="S428" s="151"/>
      <c r="T428" s="150"/>
      <c r="U428" s="131"/>
      <c r="V428" s="118"/>
      <c r="W428" s="152"/>
      <c r="X428" s="153"/>
      <c r="Y428" s="154"/>
      <c r="Z428" s="155"/>
      <c r="AA428" s="155"/>
      <c r="AB428" s="156"/>
      <c r="AC428" s="157"/>
      <c r="AD428" s="132"/>
      <c r="AE428" s="158"/>
      <c r="AF428" s="158"/>
      <c r="AG428" s="159"/>
      <c r="AH428" s="133"/>
    </row>
    <row r="429" spans="6:34">
      <c r="F429" s="147"/>
      <c r="H429" s="148"/>
      <c r="I429" s="148"/>
      <c r="J429" s="148"/>
      <c r="K429" s="148"/>
      <c r="L429" s="148"/>
      <c r="M429" s="148"/>
      <c r="N429" s="118"/>
      <c r="O429" s="118"/>
      <c r="P429" s="118"/>
      <c r="Q429" s="149"/>
      <c r="R429" s="150"/>
      <c r="S429" s="151"/>
      <c r="T429" s="150"/>
      <c r="U429" s="131"/>
      <c r="V429" s="118"/>
      <c r="W429" s="152"/>
      <c r="X429" s="153"/>
      <c r="Y429" s="154"/>
      <c r="Z429" s="155"/>
      <c r="AA429" s="155"/>
      <c r="AB429" s="156"/>
      <c r="AC429" s="157"/>
      <c r="AD429" s="132"/>
      <c r="AE429" s="158"/>
      <c r="AF429" s="158"/>
      <c r="AG429" s="159"/>
      <c r="AH429" s="133"/>
    </row>
    <row r="430" spans="6:34">
      <c r="F430" s="147"/>
      <c r="H430" s="148"/>
      <c r="I430" s="148"/>
      <c r="J430" s="148"/>
      <c r="K430" s="148"/>
      <c r="L430" s="148"/>
      <c r="M430" s="148"/>
      <c r="N430" s="118"/>
      <c r="O430" s="118"/>
      <c r="P430" s="118"/>
      <c r="Q430" s="149"/>
      <c r="R430" s="150"/>
      <c r="S430" s="151"/>
      <c r="T430" s="150"/>
      <c r="U430" s="131"/>
      <c r="V430" s="118"/>
      <c r="W430" s="152"/>
      <c r="X430" s="153"/>
      <c r="Y430" s="154"/>
      <c r="Z430" s="155"/>
      <c r="AA430" s="155"/>
      <c r="AB430" s="156"/>
      <c r="AC430" s="157"/>
      <c r="AD430" s="132"/>
      <c r="AE430" s="158"/>
      <c r="AF430" s="158"/>
      <c r="AG430" s="159"/>
      <c r="AH430" s="133"/>
    </row>
    <row r="431" spans="6:34">
      <c r="F431" s="147"/>
      <c r="H431" s="148"/>
      <c r="I431" s="148"/>
      <c r="J431" s="148"/>
      <c r="K431" s="148"/>
      <c r="L431" s="148"/>
      <c r="M431" s="148"/>
      <c r="N431" s="118"/>
      <c r="O431" s="118"/>
      <c r="P431" s="118"/>
      <c r="Q431" s="149"/>
      <c r="R431" s="150"/>
      <c r="S431" s="151"/>
      <c r="T431" s="150"/>
      <c r="U431" s="131"/>
      <c r="V431" s="118"/>
      <c r="W431" s="152"/>
      <c r="X431" s="153"/>
      <c r="Y431" s="154"/>
      <c r="Z431" s="155"/>
      <c r="AA431" s="155"/>
      <c r="AB431" s="156"/>
      <c r="AC431" s="157"/>
      <c r="AD431" s="132"/>
      <c r="AE431" s="158"/>
      <c r="AF431" s="158"/>
      <c r="AG431" s="159"/>
      <c r="AH431" s="133"/>
    </row>
    <row r="432" spans="6:34">
      <c r="F432" s="147"/>
      <c r="H432" s="148"/>
      <c r="I432" s="148"/>
      <c r="J432" s="148"/>
      <c r="K432" s="148"/>
      <c r="L432" s="148"/>
      <c r="M432" s="148"/>
      <c r="N432" s="118"/>
      <c r="O432" s="118"/>
      <c r="P432" s="118"/>
      <c r="Q432" s="149"/>
      <c r="R432" s="150"/>
      <c r="S432" s="151"/>
      <c r="T432" s="150"/>
      <c r="U432" s="131"/>
      <c r="V432" s="118"/>
      <c r="W432" s="152"/>
      <c r="X432" s="153"/>
      <c r="Y432" s="154"/>
      <c r="Z432" s="155"/>
      <c r="AA432" s="155"/>
      <c r="AB432" s="156"/>
      <c r="AC432" s="157"/>
      <c r="AD432" s="132"/>
      <c r="AE432" s="158"/>
      <c r="AF432" s="158"/>
      <c r="AG432" s="159"/>
      <c r="AH432" s="133"/>
    </row>
    <row r="433" spans="1:34">
      <c r="F433" s="147"/>
      <c r="H433" s="148"/>
      <c r="I433" s="148"/>
      <c r="J433" s="148"/>
      <c r="K433" s="148"/>
      <c r="L433" s="148"/>
      <c r="M433" s="148"/>
      <c r="N433" s="118"/>
      <c r="O433" s="118"/>
      <c r="P433" s="118"/>
      <c r="Q433" s="149"/>
      <c r="R433" s="150"/>
      <c r="S433" s="151"/>
      <c r="T433" s="150"/>
      <c r="U433" s="131"/>
      <c r="V433" s="118"/>
      <c r="W433" s="152"/>
      <c r="X433" s="153"/>
      <c r="Y433" s="154"/>
      <c r="Z433" s="155"/>
      <c r="AA433" s="155"/>
      <c r="AB433" s="156"/>
      <c r="AC433" s="157"/>
      <c r="AD433" s="132"/>
      <c r="AE433" s="158"/>
      <c r="AF433" s="158"/>
      <c r="AG433" s="159"/>
      <c r="AH433" s="133"/>
    </row>
    <row r="434" spans="1:34">
      <c r="F434" s="147"/>
      <c r="H434" s="148"/>
      <c r="I434" s="148"/>
      <c r="J434" s="148"/>
      <c r="K434" s="148"/>
      <c r="L434" s="148"/>
      <c r="M434" s="148"/>
      <c r="N434" s="118"/>
      <c r="O434" s="118"/>
      <c r="P434" s="118"/>
      <c r="Q434" s="149"/>
      <c r="R434" s="150"/>
      <c r="S434" s="151"/>
      <c r="T434" s="150"/>
      <c r="U434" s="131"/>
      <c r="V434" s="118"/>
      <c r="W434" s="152"/>
      <c r="X434" s="153"/>
      <c r="Y434" s="154"/>
      <c r="Z434" s="155"/>
      <c r="AA434" s="155"/>
      <c r="AB434" s="156"/>
      <c r="AC434" s="157"/>
      <c r="AD434" s="132"/>
      <c r="AE434" s="158"/>
      <c r="AF434" s="158"/>
      <c r="AG434" s="159"/>
      <c r="AH434" s="133"/>
    </row>
    <row r="435" spans="1:34">
      <c r="F435" s="147"/>
      <c r="H435" s="148"/>
      <c r="I435" s="148"/>
      <c r="J435" s="148"/>
      <c r="K435" s="148"/>
      <c r="L435" s="148"/>
      <c r="M435" s="148"/>
      <c r="N435" s="118"/>
      <c r="O435" s="118"/>
      <c r="P435" s="118"/>
      <c r="Q435" s="149"/>
      <c r="R435" s="150"/>
      <c r="S435" s="151"/>
      <c r="T435" s="150"/>
      <c r="U435" s="131"/>
      <c r="V435" s="118"/>
      <c r="W435" s="152"/>
      <c r="X435" s="153"/>
      <c r="Y435" s="154"/>
      <c r="Z435" s="155"/>
      <c r="AA435" s="155"/>
      <c r="AB435" s="156"/>
      <c r="AC435" s="157"/>
      <c r="AD435" s="132"/>
      <c r="AE435" s="158"/>
      <c r="AF435" s="158"/>
      <c r="AG435" s="159"/>
      <c r="AH435" s="133"/>
    </row>
    <row r="436" spans="1:34">
      <c r="F436" s="147"/>
      <c r="H436" s="148"/>
      <c r="I436" s="148"/>
      <c r="J436" s="148"/>
      <c r="K436" s="148"/>
      <c r="L436" s="148"/>
      <c r="M436" s="148"/>
      <c r="N436" s="118"/>
      <c r="O436" s="118"/>
      <c r="P436" s="118"/>
      <c r="Q436" s="149"/>
      <c r="R436" s="150"/>
      <c r="S436" s="151"/>
      <c r="T436" s="150"/>
      <c r="U436" s="131"/>
      <c r="V436" s="118"/>
      <c r="W436" s="152"/>
      <c r="X436" s="153"/>
      <c r="Y436" s="154"/>
      <c r="Z436" s="155"/>
      <c r="AA436" s="155"/>
      <c r="AB436" s="156"/>
      <c r="AC436" s="157"/>
      <c r="AD436" s="132"/>
      <c r="AE436" s="158"/>
      <c r="AF436" s="158"/>
      <c r="AG436" s="159"/>
      <c r="AH436" s="133"/>
    </row>
    <row r="437" spans="1:34">
      <c r="F437" s="147"/>
      <c r="H437" s="148"/>
      <c r="I437" s="148"/>
      <c r="J437" s="148"/>
      <c r="K437" s="148"/>
      <c r="L437" s="148"/>
      <c r="M437" s="148"/>
      <c r="N437" s="118"/>
      <c r="O437" s="118"/>
      <c r="P437" s="118"/>
      <c r="Q437" s="149"/>
      <c r="R437" s="150"/>
      <c r="S437" s="151"/>
      <c r="T437" s="150"/>
      <c r="U437" s="131"/>
      <c r="V437" s="118"/>
      <c r="W437" s="152"/>
      <c r="X437" s="153"/>
      <c r="Y437" s="154"/>
      <c r="Z437" s="155"/>
      <c r="AA437" s="155"/>
      <c r="AB437" s="156"/>
      <c r="AC437" s="157"/>
      <c r="AD437" s="132"/>
      <c r="AE437" s="158"/>
      <c r="AF437" s="158"/>
      <c r="AG437" s="159"/>
      <c r="AH437" s="133"/>
    </row>
    <row r="438" spans="1:34">
      <c r="A438" s="134"/>
      <c r="F438" s="147"/>
      <c r="H438" s="148"/>
      <c r="I438" s="148"/>
      <c r="J438" s="148"/>
      <c r="K438" s="148"/>
      <c r="L438" s="148"/>
      <c r="M438" s="148"/>
      <c r="N438" s="118"/>
      <c r="O438" s="118"/>
      <c r="P438" s="118"/>
      <c r="Q438" s="149"/>
      <c r="R438" s="150"/>
      <c r="S438" s="151"/>
      <c r="T438" s="150"/>
      <c r="U438" s="131"/>
      <c r="V438" s="118"/>
      <c r="W438" s="152"/>
      <c r="X438" s="153"/>
      <c r="Y438" s="154"/>
      <c r="Z438" s="155"/>
      <c r="AA438" s="155"/>
      <c r="AB438" s="156"/>
      <c r="AC438" s="157"/>
      <c r="AD438" s="132"/>
      <c r="AE438" s="158"/>
      <c r="AF438" s="158"/>
      <c r="AG438" s="159"/>
      <c r="AH438" s="133"/>
    </row>
    <row r="439" spans="1:34">
      <c r="F439" s="147"/>
      <c r="H439" s="148"/>
      <c r="I439" s="148"/>
      <c r="J439" s="148"/>
      <c r="K439" s="148"/>
      <c r="L439" s="148"/>
      <c r="M439" s="148"/>
      <c r="N439" s="118"/>
      <c r="O439" s="118"/>
      <c r="P439" s="118"/>
      <c r="Q439" s="149"/>
      <c r="R439" s="150"/>
      <c r="S439" s="151"/>
      <c r="T439" s="150"/>
      <c r="U439" s="131"/>
      <c r="V439" s="118"/>
      <c r="W439" s="152"/>
      <c r="X439" s="153"/>
      <c r="Y439" s="154"/>
      <c r="Z439" s="155"/>
      <c r="AA439" s="155"/>
      <c r="AB439" s="156"/>
      <c r="AC439" s="157"/>
      <c r="AD439" s="132"/>
      <c r="AE439" s="158"/>
      <c r="AF439" s="158"/>
      <c r="AG439" s="159"/>
      <c r="AH439" s="133"/>
    </row>
    <row r="440" spans="1:34">
      <c r="F440" s="147"/>
      <c r="H440" s="148"/>
      <c r="I440" s="148"/>
      <c r="J440" s="148"/>
      <c r="K440" s="148"/>
      <c r="L440" s="148"/>
      <c r="M440" s="148"/>
      <c r="N440" s="118"/>
      <c r="O440" s="118"/>
      <c r="P440" s="118"/>
      <c r="Q440" s="149"/>
      <c r="R440" s="150"/>
      <c r="S440" s="151"/>
      <c r="T440" s="150"/>
      <c r="U440" s="131"/>
      <c r="V440" s="118"/>
      <c r="W440" s="152"/>
      <c r="X440" s="153"/>
      <c r="Y440" s="154"/>
      <c r="Z440" s="155"/>
      <c r="AA440" s="155"/>
      <c r="AB440" s="156"/>
      <c r="AC440" s="157"/>
      <c r="AD440" s="132"/>
      <c r="AE440" s="158"/>
      <c r="AF440" s="158"/>
      <c r="AG440" s="159"/>
      <c r="AH440" s="133"/>
    </row>
    <row r="441" spans="1:34">
      <c r="F441" s="147"/>
      <c r="H441" s="148"/>
      <c r="I441" s="148"/>
      <c r="J441" s="148"/>
      <c r="K441" s="148"/>
      <c r="L441" s="148"/>
      <c r="M441" s="148"/>
      <c r="N441" s="118"/>
      <c r="O441" s="118"/>
      <c r="P441" s="118"/>
      <c r="Q441" s="149"/>
      <c r="R441" s="150"/>
      <c r="S441" s="151"/>
      <c r="T441" s="150"/>
      <c r="U441" s="131"/>
      <c r="V441" s="118"/>
      <c r="W441" s="152"/>
      <c r="X441" s="153"/>
      <c r="Y441" s="154"/>
      <c r="Z441" s="155"/>
      <c r="AA441" s="155"/>
      <c r="AB441" s="156"/>
      <c r="AC441" s="157"/>
      <c r="AD441" s="132"/>
      <c r="AE441" s="158"/>
      <c r="AF441" s="158"/>
      <c r="AG441" s="159"/>
      <c r="AH441" s="133"/>
    </row>
    <row r="442" spans="1:34">
      <c r="F442" s="147"/>
      <c r="H442" s="148"/>
      <c r="I442" s="148"/>
      <c r="J442" s="148"/>
      <c r="K442" s="148"/>
      <c r="L442" s="148"/>
      <c r="M442" s="148"/>
      <c r="N442" s="118"/>
      <c r="O442" s="118"/>
      <c r="P442" s="118"/>
      <c r="Q442" s="149"/>
      <c r="R442" s="150"/>
      <c r="S442" s="151"/>
      <c r="T442" s="150"/>
      <c r="U442" s="131"/>
      <c r="V442" s="118"/>
      <c r="W442" s="152"/>
      <c r="X442" s="153"/>
      <c r="Y442" s="154"/>
      <c r="Z442" s="155"/>
      <c r="AA442" s="155"/>
      <c r="AB442" s="156"/>
      <c r="AC442" s="157"/>
      <c r="AD442" s="132"/>
      <c r="AE442" s="158"/>
      <c r="AF442" s="158"/>
      <c r="AG442" s="159"/>
      <c r="AH442" s="133"/>
    </row>
    <row r="443" spans="1:34">
      <c r="F443" s="147"/>
      <c r="H443" s="148"/>
      <c r="I443" s="148"/>
      <c r="J443" s="148"/>
      <c r="K443" s="148"/>
      <c r="L443" s="148"/>
      <c r="M443" s="148"/>
      <c r="N443" s="118"/>
      <c r="O443" s="118"/>
      <c r="P443" s="118"/>
      <c r="Q443" s="149"/>
      <c r="R443" s="150"/>
      <c r="S443" s="151"/>
      <c r="T443" s="150"/>
      <c r="U443" s="131"/>
      <c r="V443" s="118"/>
      <c r="W443" s="152"/>
      <c r="X443" s="153"/>
      <c r="Y443" s="154"/>
      <c r="Z443" s="155"/>
      <c r="AA443" s="155"/>
      <c r="AB443" s="156"/>
      <c r="AC443" s="157"/>
      <c r="AD443" s="132"/>
      <c r="AE443" s="158"/>
      <c r="AF443" s="158"/>
      <c r="AG443" s="159"/>
      <c r="AH443" s="133"/>
    </row>
    <row r="444" spans="1:34">
      <c r="F444" s="147"/>
      <c r="H444" s="148"/>
      <c r="I444" s="148"/>
      <c r="J444" s="148"/>
      <c r="K444" s="148"/>
      <c r="L444" s="148"/>
      <c r="M444" s="148"/>
      <c r="N444" s="118"/>
      <c r="O444" s="118"/>
      <c r="P444" s="118"/>
      <c r="Q444" s="149"/>
      <c r="R444" s="150"/>
      <c r="S444" s="151"/>
      <c r="T444" s="150"/>
      <c r="U444" s="131"/>
      <c r="V444" s="118"/>
      <c r="W444" s="152"/>
      <c r="X444" s="153"/>
      <c r="Y444" s="154"/>
      <c r="Z444" s="155"/>
      <c r="AA444" s="155"/>
      <c r="AB444" s="156"/>
      <c r="AC444" s="157"/>
      <c r="AD444" s="132"/>
      <c r="AE444" s="158"/>
      <c r="AF444" s="158"/>
      <c r="AG444" s="159"/>
      <c r="AH444" s="133"/>
    </row>
    <row r="445" spans="1:34">
      <c r="F445" s="147"/>
      <c r="H445" s="148"/>
      <c r="I445" s="148"/>
      <c r="J445" s="148"/>
      <c r="K445" s="148"/>
      <c r="L445" s="148"/>
      <c r="M445" s="148"/>
      <c r="N445" s="118"/>
      <c r="O445" s="118"/>
      <c r="P445" s="118"/>
      <c r="Q445" s="149"/>
      <c r="R445" s="150"/>
      <c r="S445" s="151"/>
      <c r="T445" s="150"/>
      <c r="U445" s="131"/>
      <c r="V445" s="118"/>
      <c r="W445" s="152"/>
      <c r="X445" s="153"/>
      <c r="Y445" s="154"/>
      <c r="Z445" s="155"/>
      <c r="AA445" s="155"/>
      <c r="AB445" s="156"/>
      <c r="AC445" s="157"/>
      <c r="AD445" s="132"/>
      <c r="AE445" s="158"/>
      <c r="AF445" s="158"/>
      <c r="AG445" s="159"/>
      <c r="AH445" s="133"/>
    </row>
    <row r="446" spans="1:34">
      <c r="F446" s="147"/>
      <c r="H446" s="148"/>
      <c r="I446" s="148"/>
      <c r="J446" s="148"/>
      <c r="K446" s="148"/>
      <c r="L446" s="148"/>
      <c r="M446" s="148"/>
      <c r="N446" s="118"/>
      <c r="O446" s="118"/>
      <c r="P446" s="118"/>
      <c r="Q446" s="149"/>
      <c r="R446" s="150"/>
      <c r="S446" s="151"/>
      <c r="T446" s="150"/>
      <c r="U446" s="131"/>
      <c r="V446" s="118"/>
      <c r="W446" s="152"/>
      <c r="X446" s="153"/>
      <c r="Y446" s="154"/>
      <c r="Z446" s="155"/>
      <c r="AA446" s="155"/>
      <c r="AB446" s="156"/>
      <c r="AC446" s="157"/>
      <c r="AD446" s="132"/>
      <c r="AE446" s="158"/>
      <c r="AF446" s="158"/>
      <c r="AG446" s="159"/>
      <c r="AH446" s="133"/>
    </row>
    <row r="447" spans="1:34">
      <c r="F447" s="147"/>
      <c r="H447" s="148"/>
      <c r="I447" s="148"/>
      <c r="J447" s="148"/>
      <c r="K447" s="148"/>
      <c r="L447" s="148"/>
      <c r="M447" s="148"/>
      <c r="N447" s="118"/>
      <c r="O447" s="118"/>
      <c r="P447" s="118"/>
      <c r="Q447" s="149"/>
      <c r="R447" s="150"/>
      <c r="S447" s="151"/>
      <c r="T447" s="150"/>
      <c r="U447" s="131"/>
      <c r="V447" s="118"/>
      <c r="W447" s="152"/>
      <c r="X447" s="153"/>
      <c r="Y447" s="154"/>
      <c r="Z447" s="155"/>
      <c r="AA447" s="155"/>
      <c r="AB447" s="156"/>
      <c r="AC447" s="157"/>
      <c r="AD447" s="132"/>
      <c r="AE447" s="158"/>
      <c r="AF447" s="158"/>
      <c r="AG447" s="159"/>
      <c r="AH447" s="133"/>
    </row>
    <row r="448" spans="1:34">
      <c r="F448" s="147"/>
      <c r="H448" s="148"/>
      <c r="I448" s="148"/>
      <c r="J448" s="148"/>
      <c r="K448" s="148"/>
      <c r="L448" s="148"/>
      <c r="M448" s="148"/>
      <c r="N448" s="118"/>
      <c r="O448" s="118"/>
      <c r="P448" s="118"/>
      <c r="Q448" s="149"/>
      <c r="R448" s="150"/>
      <c r="S448" s="151"/>
      <c r="T448" s="150"/>
      <c r="U448" s="131"/>
      <c r="V448" s="118"/>
      <c r="W448" s="152"/>
      <c r="X448" s="153"/>
      <c r="Y448" s="154"/>
      <c r="Z448" s="155"/>
      <c r="AA448" s="155"/>
      <c r="AB448" s="156"/>
      <c r="AC448" s="157"/>
      <c r="AD448" s="132"/>
      <c r="AE448" s="158"/>
      <c r="AF448" s="158"/>
      <c r="AG448" s="159"/>
      <c r="AH448" s="133"/>
    </row>
    <row r="449" spans="1:34">
      <c r="F449" s="147"/>
      <c r="H449" s="148"/>
      <c r="I449" s="148"/>
      <c r="J449" s="148"/>
      <c r="K449" s="148"/>
      <c r="L449" s="148"/>
      <c r="M449" s="148"/>
      <c r="N449" s="118"/>
      <c r="O449" s="118"/>
      <c r="P449" s="118"/>
      <c r="Q449" s="149"/>
      <c r="R449" s="150"/>
      <c r="S449" s="151"/>
      <c r="T449" s="150"/>
      <c r="U449" s="131"/>
      <c r="V449" s="118"/>
      <c r="W449" s="152"/>
      <c r="X449" s="153"/>
      <c r="Y449" s="154"/>
      <c r="Z449" s="155"/>
      <c r="AA449" s="155"/>
      <c r="AB449" s="156"/>
      <c r="AC449" s="157"/>
      <c r="AD449" s="132"/>
      <c r="AE449" s="158"/>
      <c r="AF449" s="158"/>
      <c r="AG449" s="159"/>
      <c r="AH449" s="133"/>
    </row>
    <row r="450" spans="1:34">
      <c r="F450" s="147"/>
      <c r="H450" s="148"/>
      <c r="I450" s="148"/>
      <c r="J450" s="148"/>
      <c r="K450" s="148"/>
      <c r="L450" s="148"/>
      <c r="M450" s="148"/>
      <c r="N450" s="118"/>
      <c r="O450" s="118"/>
      <c r="P450" s="118"/>
      <c r="Q450" s="149"/>
      <c r="R450" s="150"/>
      <c r="S450" s="151"/>
      <c r="T450" s="150"/>
      <c r="U450" s="131"/>
      <c r="V450" s="118"/>
      <c r="W450" s="152"/>
      <c r="X450" s="153"/>
      <c r="Y450" s="154"/>
      <c r="Z450" s="155"/>
      <c r="AA450" s="155"/>
      <c r="AB450" s="156"/>
      <c r="AC450" s="157"/>
      <c r="AD450" s="132"/>
      <c r="AE450" s="158"/>
      <c r="AF450" s="158"/>
      <c r="AG450" s="159"/>
      <c r="AH450" s="133"/>
    </row>
    <row r="451" spans="1:34">
      <c r="F451" s="147"/>
      <c r="H451" s="148"/>
      <c r="I451" s="148"/>
      <c r="J451" s="148"/>
      <c r="K451" s="148"/>
      <c r="L451" s="148"/>
      <c r="M451" s="148"/>
      <c r="N451" s="118"/>
      <c r="O451" s="118"/>
      <c r="P451" s="118"/>
      <c r="Q451" s="149"/>
      <c r="R451" s="150"/>
      <c r="S451" s="151"/>
      <c r="T451" s="150"/>
      <c r="U451" s="131"/>
      <c r="V451" s="118"/>
      <c r="W451" s="152"/>
      <c r="X451" s="153"/>
      <c r="Y451" s="154"/>
      <c r="Z451" s="155"/>
      <c r="AA451" s="155"/>
      <c r="AB451" s="156"/>
      <c r="AC451" s="157"/>
      <c r="AD451" s="132"/>
      <c r="AE451" s="158"/>
      <c r="AF451" s="158"/>
      <c r="AG451" s="159"/>
      <c r="AH451" s="133"/>
    </row>
    <row r="452" spans="1:34">
      <c r="F452" s="147"/>
      <c r="H452" s="148"/>
      <c r="I452" s="148"/>
      <c r="J452" s="148"/>
      <c r="K452" s="148"/>
      <c r="L452" s="148"/>
      <c r="M452" s="148"/>
      <c r="N452" s="118"/>
      <c r="O452" s="118"/>
      <c r="P452" s="118"/>
      <c r="Q452" s="149"/>
      <c r="R452" s="150"/>
      <c r="S452" s="151"/>
      <c r="T452" s="150"/>
      <c r="U452" s="131"/>
      <c r="V452" s="118"/>
      <c r="W452" s="152"/>
      <c r="X452" s="153"/>
      <c r="Y452" s="154"/>
      <c r="Z452" s="155"/>
      <c r="AA452" s="155"/>
      <c r="AB452" s="156"/>
      <c r="AC452" s="157"/>
      <c r="AD452" s="132"/>
      <c r="AE452" s="158"/>
      <c r="AF452" s="158"/>
      <c r="AG452" s="159"/>
      <c r="AH452" s="133"/>
    </row>
    <row r="453" spans="1:34">
      <c r="F453" s="147"/>
      <c r="H453" s="148"/>
      <c r="I453" s="148"/>
      <c r="J453" s="148"/>
      <c r="K453" s="148"/>
      <c r="L453" s="148"/>
      <c r="M453" s="148"/>
      <c r="N453" s="118"/>
      <c r="O453" s="118"/>
      <c r="P453" s="118"/>
      <c r="Q453" s="149"/>
      <c r="R453" s="150"/>
      <c r="S453" s="151"/>
      <c r="T453" s="150"/>
      <c r="U453" s="131"/>
      <c r="V453" s="118"/>
      <c r="W453" s="152"/>
      <c r="X453" s="153"/>
      <c r="Y453" s="154"/>
      <c r="Z453" s="155"/>
      <c r="AA453" s="155"/>
      <c r="AB453" s="156"/>
      <c r="AC453" s="157"/>
      <c r="AD453" s="132"/>
      <c r="AE453" s="158"/>
      <c r="AF453" s="158"/>
      <c r="AG453" s="159"/>
      <c r="AH453" s="133"/>
    </row>
    <row r="454" spans="1:34">
      <c r="F454" s="147"/>
      <c r="H454" s="148"/>
      <c r="I454" s="148"/>
      <c r="J454" s="148"/>
      <c r="K454" s="148"/>
      <c r="L454" s="148"/>
      <c r="M454" s="148"/>
      <c r="N454" s="118"/>
      <c r="O454" s="118"/>
      <c r="P454" s="118"/>
      <c r="Q454" s="149"/>
      <c r="R454" s="150"/>
      <c r="S454" s="151"/>
      <c r="T454" s="150"/>
      <c r="U454" s="131"/>
      <c r="V454" s="118"/>
      <c r="W454" s="152"/>
      <c r="X454" s="153"/>
      <c r="Y454" s="154"/>
      <c r="Z454" s="155"/>
      <c r="AA454" s="155"/>
      <c r="AB454" s="156"/>
      <c r="AC454" s="157"/>
      <c r="AD454" s="132"/>
      <c r="AE454" s="158"/>
      <c r="AF454" s="158"/>
      <c r="AG454" s="159"/>
      <c r="AH454" s="133"/>
    </row>
    <row r="455" spans="1:34">
      <c r="F455" s="147"/>
      <c r="H455" s="148"/>
      <c r="I455" s="148"/>
      <c r="J455" s="148"/>
      <c r="K455" s="148"/>
      <c r="L455" s="148"/>
      <c r="M455" s="148"/>
      <c r="N455" s="118"/>
      <c r="O455" s="118"/>
      <c r="P455" s="118"/>
      <c r="Q455" s="149"/>
      <c r="R455" s="150"/>
      <c r="S455" s="151"/>
      <c r="T455" s="150"/>
      <c r="U455" s="131"/>
      <c r="V455" s="118"/>
      <c r="W455" s="152"/>
      <c r="X455" s="153"/>
      <c r="Y455" s="154"/>
      <c r="Z455" s="155"/>
      <c r="AA455" s="155"/>
      <c r="AB455" s="156"/>
      <c r="AC455" s="157"/>
      <c r="AD455" s="132"/>
      <c r="AE455" s="158"/>
      <c r="AF455" s="158"/>
      <c r="AG455" s="159"/>
      <c r="AH455" s="133"/>
    </row>
    <row r="456" spans="1:34">
      <c r="F456" s="147"/>
      <c r="H456" s="148"/>
      <c r="I456" s="148"/>
      <c r="J456" s="148"/>
      <c r="K456" s="148"/>
      <c r="L456" s="148"/>
      <c r="M456" s="148"/>
      <c r="N456" s="118"/>
      <c r="O456" s="118"/>
      <c r="P456" s="118"/>
      <c r="Q456" s="149"/>
      <c r="R456" s="150"/>
      <c r="S456" s="151"/>
      <c r="T456" s="150"/>
      <c r="U456" s="131"/>
      <c r="V456" s="118"/>
      <c r="W456" s="152"/>
      <c r="X456" s="153"/>
      <c r="Y456" s="154"/>
      <c r="Z456" s="155"/>
      <c r="AA456" s="155"/>
      <c r="AB456" s="156"/>
      <c r="AC456" s="157"/>
      <c r="AD456" s="132"/>
      <c r="AE456" s="158"/>
      <c r="AF456" s="158"/>
      <c r="AG456" s="159"/>
      <c r="AH456" s="133"/>
    </row>
    <row r="457" spans="1:34">
      <c r="F457" s="147"/>
      <c r="H457" s="148"/>
      <c r="I457" s="148"/>
      <c r="J457" s="148"/>
      <c r="K457" s="148"/>
      <c r="L457" s="148"/>
      <c r="M457" s="148"/>
      <c r="N457" s="118"/>
      <c r="O457" s="118"/>
      <c r="P457" s="118"/>
      <c r="Q457" s="149"/>
      <c r="R457" s="150"/>
      <c r="S457" s="151"/>
      <c r="T457" s="150"/>
      <c r="U457" s="131"/>
      <c r="V457" s="118"/>
      <c r="W457" s="152"/>
      <c r="X457" s="153"/>
      <c r="Y457" s="154"/>
      <c r="Z457" s="155"/>
      <c r="AA457" s="155"/>
      <c r="AB457" s="156"/>
      <c r="AC457" s="157"/>
      <c r="AD457" s="132"/>
      <c r="AE457" s="158"/>
      <c r="AF457" s="158"/>
      <c r="AG457" s="159"/>
      <c r="AH457" s="133"/>
    </row>
    <row r="458" spans="1:34">
      <c r="F458" s="147"/>
      <c r="H458" s="148"/>
      <c r="I458" s="148"/>
      <c r="J458" s="148"/>
      <c r="K458" s="148"/>
      <c r="L458" s="148"/>
      <c r="M458" s="148"/>
      <c r="N458" s="118"/>
      <c r="O458" s="118"/>
      <c r="P458" s="118"/>
      <c r="Q458" s="149"/>
      <c r="R458" s="150"/>
      <c r="S458" s="151"/>
      <c r="T458" s="150"/>
      <c r="U458" s="131"/>
      <c r="V458" s="118"/>
      <c r="W458" s="152"/>
      <c r="X458" s="153"/>
      <c r="Y458" s="154"/>
      <c r="Z458" s="155"/>
      <c r="AA458" s="155"/>
      <c r="AB458" s="156"/>
      <c r="AC458" s="157"/>
      <c r="AD458" s="132"/>
      <c r="AE458" s="158"/>
      <c r="AF458" s="158"/>
      <c r="AG458" s="159"/>
      <c r="AH458" s="133"/>
    </row>
    <row r="459" spans="1:34">
      <c r="F459" s="147"/>
      <c r="H459" s="148"/>
      <c r="I459" s="148"/>
      <c r="J459" s="148"/>
      <c r="K459" s="148"/>
      <c r="L459" s="148"/>
      <c r="M459" s="148"/>
      <c r="N459" s="118"/>
      <c r="O459" s="118"/>
      <c r="P459" s="118"/>
      <c r="Q459" s="149"/>
      <c r="R459" s="150"/>
      <c r="S459" s="151"/>
      <c r="T459" s="150"/>
      <c r="U459" s="131"/>
      <c r="V459" s="118"/>
      <c r="W459" s="152"/>
      <c r="X459" s="153"/>
      <c r="Y459" s="154"/>
      <c r="Z459" s="155"/>
      <c r="AA459" s="155"/>
      <c r="AB459" s="156"/>
      <c r="AC459" s="157"/>
      <c r="AD459" s="132"/>
      <c r="AE459" s="158"/>
      <c r="AF459" s="158"/>
      <c r="AG459" s="159"/>
      <c r="AH459" s="133"/>
    </row>
    <row r="460" spans="1:34">
      <c r="F460" s="147"/>
      <c r="H460" s="148"/>
      <c r="I460" s="148"/>
      <c r="J460" s="148"/>
      <c r="K460" s="148"/>
      <c r="L460" s="148"/>
      <c r="M460" s="148"/>
      <c r="N460" s="118"/>
      <c r="O460" s="118"/>
      <c r="P460" s="118"/>
      <c r="Q460" s="149"/>
      <c r="R460" s="150"/>
      <c r="S460" s="151"/>
      <c r="T460" s="150"/>
      <c r="U460" s="131"/>
      <c r="V460" s="118"/>
      <c r="W460" s="152"/>
      <c r="X460" s="153"/>
      <c r="Y460" s="154"/>
      <c r="Z460" s="155"/>
      <c r="AA460" s="155"/>
      <c r="AB460" s="156"/>
      <c r="AC460" s="157"/>
      <c r="AD460" s="132"/>
      <c r="AE460" s="158"/>
      <c r="AF460" s="158"/>
      <c r="AG460" s="159"/>
      <c r="AH460" s="133"/>
    </row>
    <row r="461" spans="1:34">
      <c r="F461" s="147"/>
      <c r="H461" s="148"/>
      <c r="I461" s="148"/>
      <c r="J461" s="148"/>
      <c r="K461" s="148"/>
      <c r="L461" s="148"/>
      <c r="M461" s="148"/>
      <c r="N461" s="118"/>
      <c r="O461" s="118"/>
      <c r="P461" s="118"/>
      <c r="Q461" s="149"/>
      <c r="R461" s="150"/>
      <c r="S461" s="151"/>
      <c r="T461" s="150"/>
      <c r="U461" s="131"/>
      <c r="V461" s="118"/>
      <c r="W461" s="152"/>
      <c r="X461" s="153"/>
      <c r="Y461" s="154"/>
      <c r="Z461" s="155"/>
      <c r="AA461" s="155"/>
      <c r="AB461" s="156"/>
      <c r="AC461" s="157"/>
      <c r="AD461" s="132"/>
      <c r="AE461" s="158"/>
      <c r="AF461" s="158"/>
      <c r="AG461" s="159"/>
      <c r="AH461" s="133"/>
    </row>
    <row r="462" spans="1:34">
      <c r="A462" s="134"/>
      <c r="F462" s="147"/>
      <c r="H462" s="148"/>
      <c r="I462" s="148"/>
      <c r="J462" s="148"/>
      <c r="K462" s="148"/>
      <c r="L462" s="148"/>
      <c r="M462" s="148"/>
      <c r="N462" s="118"/>
      <c r="O462" s="118"/>
      <c r="P462" s="118"/>
      <c r="Q462" s="149"/>
      <c r="R462" s="150"/>
      <c r="S462" s="151"/>
      <c r="T462" s="150"/>
      <c r="U462" s="131"/>
      <c r="V462" s="118"/>
      <c r="W462" s="152"/>
      <c r="X462" s="153"/>
      <c r="Y462" s="154"/>
      <c r="Z462" s="155"/>
      <c r="AA462" s="155"/>
      <c r="AB462" s="156"/>
      <c r="AC462" s="157"/>
      <c r="AD462" s="132"/>
      <c r="AE462" s="158"/>
      <c r="AF462" s="158"/>
      <c r="AG462" s="159"/>
      <c r="AH462" s="133"/>
    </row>
    <row r="463" spans="1:34">
      <c r="F463" s="147"/>
      <c r="H463" s="148"/>
      <c r="I463" s="148"/>
      <c r="J463" s="148"/>
      <c r="K463" s="148"/>
      <c r="L463" s="148"/>
      <c r="M463" s="148"/>
      <c r="N463" s="118"/>
      <c r="O463" s="118"/>
      <c r="P463" s="118"/>
      <c r="Q463" s="149"/>
      <c r="R463" s="150"/>
      <c r="S463" s="151"/>
      <c r="T463" s="150"/>
      <c r="U463" s="131"/>
      <c r="V463" s="118"/>
      <c r="W463" s="152"/>
      <c r="X463" s="153"/>
      <c r="Y463" s="154"/>
      <c r="Z463" s="155"/>
      <c r="AA463" s="155"/>
      <c r="AB463" s="156"/>
      <c r="AC463" s="157"/>
      <c r="AD463" s="132"/>
      <c r="AE463" s="158"/>
      <c r="AF463" s="158"/>
      <c r="AG463" s="159"/>
      <c r="AH463" s="133"/>
    </row>
    <row r="464" spans="1:34">
      <c r="F464" s="147"/>
      <c r="H464" s="148"/>
      <c r="I464" s="148"/>
      <c r="J464" s="148"/>
      <c r="K464" s="148"/>
      <c r="L464" s="148"/>
      <c r="M464" s="148"/>
      <c r="N464" s="118"/>
      <c r="O464" s="118"/>
      <c r="P464" s="118"/>
      <c r="Q464" s="149"/>
      <c r="R464" s="150"/>
      <c r="S464" s="151"/>
      <c r="T464" s="150"/>
      <c r="U464" s="131"/>
      <c r="V464" s="118"/>
      <c r="W464" s="152"/>
      <c r="X464" s="153"/>
      <c r="Y464" s="154"/>
      <c r="Z464" s="155"/>
      <c r="AA464" s="155"/>
      <c r="AB464" s="156"/>
      <c r="AC464" s="157"/>
      <c r="AD464" s="132"/>
      <c r="AE464" s="158"/>
      <c r="AF464" s="158"/>
      <c r="AG464" s="159"/>
      <c r="AH464" s="133"/>
    </row>
    <row r="465" spans="6:34">
      <c r="F465" s="147"/>
      <c r="H465" s="148"/>
      <c r="I465" s="148"/>
      <c r="J465" s="148"/>
      <c r="K465" s="148"/>
      <c r="L465" s="148"/>
      <c r="M465" s="148"/>
      <c r="N465" s="118"/>
      <c r="O465" s="118"/>
      <c r="P465" s="118"/>
      <c r="Q465" s="149"/>
      <c r="R465" s="150"/>
      <c r="S465" s="151"/>
      <c r="T465" s="150"/>
      <c r="U465" s="131"/>
      <c r="V465" s="118"/>
      <c r="W465" s="152"/>
      <c r="X465" s="153"/>
      <c r="Y465" s="154"/>
      <c r="Z465" s="155"/>
      <c r="AA465" s="155"/>
      <c r="AB465" s="156"/>
      <c r="AC465" s="157"/>
      <c r="AD465" s="132"/>
      <c r="AE465" s="158"/>
      <c r="AF465" s="158"/>
      <c r="AG465" s="159"/>
      <c r="AH465" s="133"/>
    </row>
    <row r="466" spans="6:34">
      <c r="F466" s="147"/>
      <c r="H466" s="148"/>
      <c r="I466" s="148"/>
      <c r="J466" s="148"/>
      <c r="K466" s="148"/>
      <c r="L466" s="148"/>
      <c r="M466" s="148"/>
      <c r="N466" s="118"/>
      <c r="O466" s="118"/>
      <c r="P466" s="118"/>
      <c r="Q466" s="149"/>
      <c r="R466" s="150"/>
      <c r="S466" s="151"/>
      <c r="T466" s="150"/>
      <c r="U466" s="131"/>
      <c r="V466" s="118"/>
      <c r="W466" s="152"/>
      <c r="X466" s="153"/>
      <c r="Y466" s="154"/>
      <c r="Z466" s="155"/>
      <c r="AA466" s="155"/>
      <c r="AB466" s="156"/>
      <c r="AC466" s="157"/>
      <c r="AD466" s="132"/>
      <c r="AE466" s="158"/>
      <c r="AF466" s="158"/>
      <c r="AG466" s="159"/>
      <c r="AH466" s="133"/>
    </row>
    <row r="467" spans="6:34">
      <c r="F467" s="147"/>
      <c r="H467" s="148"/>
      <c r="I467" s="148"/>
      <c r="J467" s="148"/>
      <c r="K467" s="148"/>
      <c r="L467" s="148"/>
      <c r="M467" s="148"/>
      <c r="N467" s="118"/>
      <c r="O467" s="118"/>
      <c r="P467" s="118"/>
      <c r="Q467" s="149"/>
      <c r="R467" s="150"/>
      <c r="S467" s="151"/>
      <c r="T467" s="150"/>
      <c r="U467" s="131"/>
      <c r="V467" s="118"/>
      <c r="W467" s="152"/>
      <c r="X467" s="153"/>
      <c r="Y467" s="154"/>
      <c r="Z467" s="155"/>
      <c r="AA467" s="155"/>
      <c r="AB467" s="156"/>
      <c r="AC467" s="157"/>
      <c r="AD467" s="132"/>
      <c r="AE467" s="158"/>
      <c r="AF467" s="158"/>
      <c r="AG467" s="159"/>
      <c r="AH467" s="133"/>
    </row>
    <row r="468" spans="6:34">
      <c r="F468" s="147"/>
      <c r="H468" s="148"/>
      <c r="I468" s="148"/>
      <c r="J468" s="148"/>
      <c r="K468" s="148"/>
      <c r="L468" s="148"/>
      <c r="M468" s="148"/>
      <c r="N468" s="118"/>
      <c r="O468" s="118"/>
      <c r="P468" s="118"/>
      <c r="Q468" s="149"/>
      <c r="R468" s="150"/>
      <c r="S468" s="151"/>
      <c r="T468" s="150"/>
      <c r="U468" s="131"/>
      <c r="V468" s="118"/>
      <c r="W468" s="152"/>
      <c r="X468" s="153"/>
      <c r="Y468" s="154"/>
      <c r="Z468" s="155"/>
      <c r="AA468" s="155"/>
      <c r="AB468" s="156"/>
      <c r="AC468" s="157"/>
      <c r="AD468" s="132"/>
      <c r="AE468" s="158"/>
      <c r="AF468" s="158"/>
      <c r="AG468" s="159"/>
      <c r="AH468" s="133"/>
    </row>
    <row r="469" spans="6:34">
      <c r="F469" s="147"/>
      <c r="H469" s="148"/>
      <c r="I469" s="148"/>
      <c r="J469" s="148"/>
      <c r="K469" s="148"/>
      <c r="L469" s="148"/>
      <c r="M469" s="148"/>
      <c r="N469" s="118"/>
      <c r="O469" s="118"/>
      <c r="P469" s="118"/>
      <c r="Q469" s="149"/>
      <c r="R469" s="150"/>
      <c r="S469" s="151"/>
      <c r="T469" s="150"/>
      <c r="U469" s="131"/>
      <c r="V469" s="118"/>
      <c r="W469" s="152"/>
      <c r="X469" s="153"/>
      <c r="Y469" s="154"/>
      <c r="Z469" s="155"/>
      <c r="AA469" s="155"/>
      <c r="AB469" s="156"/>
      <c r="AC469" s="157"/>
      <c r="AD469" s="132"/>
      <c r="AE469" s="158"/>
      <c r="AF469" s="158"/>
      <c r="AG469" s="159"/>
      <c r="AH469" s="133"/>
    </row>
    <row r="470" spans="6:34">
      <c r="F470" s="147"/>
      <c r="H470" s="148"/>
      <c r="I470" s="148"/>
      <c r="J470" s="148"/>
      <c r="K470" s="148"/>
      <c r="L470" s="148"/>
      <c r="M470" s="148"/>
      <c r="N470" s="118"/>
      <c r="O470" s="118"/>
      <c r="P470" s="118"/>
      <c r="Q470" s="149"/>
      <c r="R470" s="150"/>
      <c r="S470" s="151"/>
      <c r="T470" s="150"/>
      <c r="U470" s="131"/>
      <c r="V470" s="118"/>
      <c r="W470" s="152"/>
      <c r="X470" s="153"/>
      <c r="Y470" s="154"/>
      <c r="Z470" s="155"/>
      <c r="AA470" s="155"/>
      <c r="AB470" s="156"/>
      <c r="AC470" s="157"/>
      <c r="AD470" s="132"/>
      <c r="AE470" s="158"/>
      <c r="AF470" s="158"/>
      <c r="AG470" s="159"/>
      <c r="AH470" s="133"/>
    </row>
    <row r="471" spans="6:34">
      <c r="F471" s="147"/>
      <c r="H471" s="148"/>
      <c r="I471" s="148"/>
      <c r="J471" s="148"/>
      <c r="K471" s="148"/>
      <c r="L471" s="148"/>
      <c r="M471" s="148"/>
      <c r="N471" s="118"/>
      <c r="O471" s="118"/>
      <c r="P471" s="118"/>
      <c r="Q471" s="149"/>
      <c r="R471" s="150"/>
      <c r="S471" s="151"/>
      <c r="T471" s="150"/>
      <c r="U471" s="131"/>
      <c r="V471" s="118"/>
      <c r="W471" s="152"/>
      <c r="X471" s="153"/>
      <c r="Y471" s="154"/>
      <c r="Z471" s="155"/>
      <c r="AA471" s="155"/>
      <c r="AB471" s="156"/>
      <c r="AC471" s="157"/>
      <c r="AD471" s="132"/>
      <c r="AE471" s="158"/>
      <c r="AF471" s="158"/>
      <c r="AG471" s="159"/>
      <c r="AH471" s="133"/>
    </row>
    <row r="472" spans="6:34">
      <c r="F472" s="147"/>
      <c r="H472" s="148"/>
      <c r="I472" s="148"/>
      <c r="J472" s="148"/>
      <c r="K472" s="148"/>
      <c r="L472" s="148"/>
      <c r="M472" s="148"/>
      <c r="N472" s="118"/>
      <c r="O472" s="118"/>
      <c r="P472" s="118"/>
      <c r="Q472" s="149"/>
      <c r="R472" s="150"/>
      <c r="S472" s="151"/>
      <c r="T472" s="150"/>
      <c r="U472" s="131"/>
      <c r="V472" s="118"/>
      <c r="W472" s="152"/>
      <c r="X472" s="153"/>
      <c r="Y472" s="154"/>
      <c r="Z472" s="155"/>
      <c r="AA472" s="155"/>
      <c r="AB472" s="156"/>
      <c r="AC472" s="157"/>
      <c r="AD472" s="132"/>
      <c r="AE472" s="158"/>
      <c r="AF472" s="158"/>
      <c r="AG472" s="159"/>
      <c r="AH472" s="133"/>
    </row>
    <row r="473" spans="6:34">
      <c r="F473" s="147"/>
      <c r="H473" s="148"/>
      <c r="I473" s="148"/>
      <c r="J473" s="148"/>
      <c r="K473" s="148"/>
      <c r="L473" s="148"/>
      <c r="M473" s="148"/>
      <c r="N473" s="118"/>
      <c r="O473" s="118"/>
      <c r="P473" s="118"/>
      <c r="Q473" s="149"/>
      <c r="R473" s="150"/>
      <c r="S473" s="151"/>
      <c r="T473" s="150"/>
      <c r="U473" s="131"/>
      <c r="V473" s="118"/>
      <c r="W473" s="152"/>
      <c r="X473" s="153"/>
      <c r="Y473" s="154"/>
      <c r="Z473" s="155"/>
      <c r="AA473" s="155"/>
      <c r="AB473" s="156"/>
      <c r="AC473" s="157"/>
      <c r="AD473" s="132"/>
      <c r="AE473" s="158"/>
      <c r="AF473" s="158"/>
      <c r="AG473" s="159"/>
      <c r="AH473" s="133"/>
    </row>
    <row r="474" spans="6:34">
      <c r="F474" s="147"/>
      <c r="H474" s="148"/>
      <c r="I474" s="148"/>
      <c r="J474" s="148"/>
      <c r="K474" s="148"/>
      <c r="L474" s="148"/>
      <c r="M474" s="148"/>
      <c r="N474" s="118"/>
      <c r="O474" s="118"/>
      <c r="P474" s="118"/>
      <c r="Q474" s="149"/>
      <c r="R474" s="150"/>
      <c r="S474" s="151"/>
      <c r="T474" s="150"/>
      <c r="U474" s="131"/>
      <c r="V474" s="118"/>
      <c r="W474" s="152"/>
      <c r="X474" s="153"/>
      <c r="Y474" s="154"/>
      <c r="Z474" s="155"/>
      <c r="AA474" s="155"/>
      <c r="AB474" s="156"/>
      <c r="AC474" s="157"/>
      <c r="AD474" s="132"/>
      <c r="AE474" s="158"/>
      <c r="AF474" s="158"/>
      <c r="AG474" s="159"/>
      <c r="AH474" s="133"/>
    </row>
    <row r="475" spans="6:34">
      <c r="F475" s="147"/>
      <c r="H475" s="148"/>
      <c r="I475" s="148"/>
      <c r="J475" s="148"/>
      <c r="K475" s="148"/>
      <c r="L475" s="148"/>
      <c r="M475" s="148"/>
      <c r="N475" s="118"/>
      <c r="O475" s="118"/>
      <c r="P475" s="118"/>
      <c r="Q475" s="149"/>
      <c r="R475" s="150"/>
      <c r="S475" s="151"/>
      <c r="T475" s="150"/>
      <c r="U475" s="131"/>
      <c r="V475" s="118"/>
      <c r="W475" s="152"/>
      <c r="X475" s="153"/>
      <c r="Y475" s="154"/>
      <c r="Z475" s="155"/>
      <c r="AA475" s="155"/>
      <c r="AB475" s="156"/>
      <c r="AC475" s="157"/>
      <c r="AD475" s="132"/>
      <c r="AE475" s="158"/>
      <c r="AF475" s="158"/>
      <c r="AG475" s="159"/>
      <c r="AH475" s="133"/>
    </row>
    <row r="476" spans="6:34">
      <c r="F476" s="147"/>
      <c r="H476" s="148"/>
      <c r="I476" s="148"/>
      <c r="J476" s="148"/>
      <c r="K476" s="148"/>
      <c r="L476" s="148"/>
      <c r="M476" s="148"/>
      <c r="N476" s="118"/>
      <c r="O476" s="118"/>
      <c r="P476" s="118"/>
      <c r="Q476" s="149"/>
      <c r="R476" s="150"/>
      <c r="S476" s="151"/>
      <c r="T476" s="150"/>
      <c r="U476" s="131"/>
      <c r="V476" s="118"/>
      <c r="W476" s="152"/>
      <c r="X476" s="153"/>
      <c r="Y476" s="154"/>
      <c r="Z476" s="155"/>
      <c r="AA476" s="155"/>
      <c r="AB476" s="156"/>
      <c r="AC476" s="157"/>
      <c r="AD476" s="132"/>
      <c r="AE476" s="158"/>
      <c r="AF476" s="158"/>
      <c r="AG476" s="159"/>
      <c r="AH476" s="133"/>
    </row>
    <row r="477" spans="6:34">
      <c r="F477" s="147"/>
      <c r="H477" s="148"/>
      <c r="I477" s="148"/>
      <c r="J477" s="148"/>
      <c r="K477" s="148"/>
      <c r="L477" s="148"/>
      <c r="M477" s="148"/>
      <c r="N477" s="118"/>
      <c r="O477" s="118"/>
      <c r="P477" s="118"/>
      <c r="Q477" s="149"/>
      <c r="R477" s="150"/>
      <c r="S477" s="151"/>
      <c r="T477" s="150"/>
      <c r="U477" s="131"/>
      <c r="V477" s="118"/>
      <c r="W477" s="152"/>
      <c r="X477" s="153"/>
      <c r="Y477" s="154"/>
      <c r="Z477" s="155"/>
      <c r="AA477" s="155"/>
      <c r="AB477" s="156"/>
      <c r="AC477" s="157"/>
      <c r="AD477" s="132"/>
      <c r="AE477" s="158"/>
      <c r="AF477" s="158"/>
      <c r="AG477" s="159"/>
      <c r="AH477" s="133"/>
    </row>
    <row r="478" spans="6:34">
      <c r="F478" s="147"/>
      <c r="H478" s="148"/>
      <c r="I478" s="148"/>
      <c r="J478" s="148"/>
      <c r="K478" s="148"/>
      <c r="L478" s="148"/>
      <c r="M478" s="148"/>
      <c r="N478" s="118"/>
      <c r="O478" s="118"/>
      <c r="P478" s="118"/>
      <c r="Q478" s="149"/>
      <c r="R478" s="150"/>
      <c r="S478" s="151"/>
      <c r="T478" s="150"/>
      <c r="U478" s="131"/>
      <c r="V478" s="118"/>
      <c r="W478" s="152"/>
      <c r="X478" s="153"/>
      <c r="Y478" s="154"/>
      <c r="Z478" s="155"/>
      <c r="AA478" s="155"/>
      <c r="AB478" s="156"/>
      <c r="AC478" s="157"/>
      <c r="AD478" s="132"/>
      <c r="AE478" s="158"/>
      <c r="AF478" s="158"/>
      <c r="AG478" s="159"/>
      <c r="AH478" s="133"/>
    </row>
    <row r="479" spans="6:34">
      <c r="F479" s="147"/>
      <c r="H479" s="148"/>
      <c r="I479" s="148"/>
      <c r="J479" s="148"/>
      <c r="K479" s="148"/>
      <c r="L479" s="148"/>
      <c r="M479" s="148"/>
      <c r="N479" s="118"/>
      <c r="O479" s="118"/>
      <c r="P479" s="118"/>
      <c r="Q479" s="149"/>
      <c r="R479" s="150"/>
      <c r="S479" s="151"/>
      <c r="T479" s="150"/>
      <c r="U479" s="131"/>
      <c r="V479" s="118"/>
      <c r="W479" s="152"/>
      <c r="X479" s="153"/>
      <c r="Y479" s="154"/>
      <c r="Z479" s="155"/>
      <c r="AA479" s="155"/>
      <c r="AB479" s="156"/>
      <c r="AC479" s="157"/>
      <c r="AD479" s="132"/>
      <c r="AE479" s="158"/>
      <c r="AF479" s="158"/>
      <c r="AG479" s="159"/>
      <c r="AH479" s="133"/>
    </row>
    <row r="480" spans="6:34">
      <c r="F480" s="147"/>
      <c r="H480" s="148"/>
      <c r="I480" s="148"/>
      <c r="J480" s="148"/>
      <c r="K480" s="148"/>
      <c r="L480" s="148"/>
      <c r="M480" s="148"/>
      <c r="N480" s="118"/>
      <c r="O480" s="118"/>
      <c r="P480" s="118"/>
      <c r="Q480" s="149"/>
      <c r="R480" s="150"/>
      <c r="S480" s="151"/>
      <c r="T480" s="150"/>
      <c r="U480" s="131"/>
      <c r="V480" s="118"/>
      <c r="W480" s="152"/>
      <c r="X480" s="153"/>
      <c r="Y480" s="154"/>
      <c r="Z480" s="155"/>
      <c r="AA480" s="155"/>
      <c r="AB480" s="156"/>
      <c r="AC480" s="157"/>
      <c r="AD480" s="132"/>
      <c r="AE480" s="158"/>
      <c r="AF480" s="158"/>
      <c r="AG480" s="159"/>
      <c r="AH480" s="133"/>
    </row>
    <row r="481" spans="1:34">
      <c r="F481" s="147"/>
      <c r="H481" s="148"/>
      <c r="I481" s="148"/>
      <c r="J481" s="148"/>
      <c r="K481" s="148"/>
      <c r="L481" s="148"/>
      <c r="M481" s="148"/>
      <c r="N481" s="118"/>
      <c r="O481" s="118"/>
      <c r="P481" s="118"/>
      <c r="Q481" s="149"/>
      <c r="R481" s="150"/>
      <c r="S481" s="151"/>
      <c r="T481" s="150"/>
      <c r="U481" s="131"/>
      <c r="V481" s="118"/>
      <c r="W481" s="152"/>
      <c r="X481" s="153"/>
      <c r="Y481" s="154"/>
      <c r="Z481" s="155"/>
      <c r="AA481" s="155"/>
      <c r="AB481" s="156"/>
      <c r="AC481" s="157"/>
      <c r="AD481" s="132"/>
      <c r="AE481" s="158"/>
      <c r="AF481" s="158"/>
      <c r="AG481" s="159"/>
      <c r="AH481" s="133"/>
    </row>
    <row r="482" spans="1:34">
      <c r="F482" s="147"/>
      <c r="H482" s="148"/>
      <c r="I482" s="148"/>
      <c r="J482" s="148"/>
      <c r="K482" s="148"/>
      <c r="L482" s="148"/>
      <c r="M482" s="148"/>
      <c r="N482" s="118"/>
      <c r="O482" s="118"/>
      <c r="P482" s="118"/>
      <c r="Q482" s="149"/>
      <c r="R482" s="150"/>
      <c r="S482" s="151"/>
      <c r="T482" s="150"/>
      <c r="U482" s="131"/>
      <c r="V482" s="118"/>
      <c r="W482" s="152"/>
      <c r="X482" s="153"/>
      <c r="Y482" s="154"/>
      <c r="Z482" s="155"/>
      <c r="AA482" s="155"/>
      <c r="AB482" s="156"/>
      <c r="AC482" s="157"/>
      <c r="AD482" s="132"/>
      <c r="AE482" s="158"/>
      <c r="AF482" s="158"/>
      <c r="AG482" s="159"/>
      <c r="AH482" s="133"/>
    </row>
    <row r="483" spans="1:34">
      <c r="F483" s="147"/>
      <c r="H483" s="148"/>
      <c r="I483" s="148"/>
      <c r="J483" s="148"/>
      <c r="K483" s="148"/>
      <c r="L483" s="148"/>
      <c r="M483" s="148"/>
      <c r="N483" s="118"/>
      <c r="O483" s="118"/>
      <c r="P483" s="118"/>
      <c r="Q483" s="149"/>
      <c r="R483" s="150"/>
      <c r="S483" s="151"/>
      <c r="T483" s="150"/>
      <c r="U483" s="131"/>
      <c r="V483" s="118"/>
      <c r="W483" s="152"/>
      <c r="X483" s="153"/>
      <c r="Y483" s="154"/>
      <c r="Z483" s="155"/>
      <c r="AA483" s="155"/>
      <c r="AB483" s="156"/>
      <c r="AC483" s="157"/>
      <c r="AD483" s="132"/>
      <c r="AE483" s="158"/>
      <c r="AF483" s="158"/>
      <c r="AG483" s="159"/>
      <c r="AH483" s="133"/>
    </row>
    <row r="484" spans="1:34">
      <c r="F484" s="147"/>
      <c r="H484" s="148"/>
      <c r="I484" s="148"/>
      <c r="J484" s="148"/>
      <c r="K484" s="148"/>
      <c r="L484" s="148"/>
      <c r="M484" s="148"/>
      <c r="N484" s="118"/>
      <c r="O484" s="118"/>
      <c r="P484" s="118"/>
      <c r="Q484" s="149"/>
      <c r="R484" s="150"/>
      <c r="S484" s="151"/>
      <c r="T484" s="150"/>
      <c r="U484" s="131"/>
      <c r="V484" s="118"/>
      <c r="W484" s="152"/>
      <c r="X484" s="153"/>
      <c r="Y484" s="154"/>
      <c r="Z484" s="155"/>
      <c r="AA484" s="155"/>
      <c r="AB484" s="156"/>
      <c r="AC484" s="157"/>
      <c r="AD484" s="132"/>
      <c r="AE484" s="158"/>
      <c r="AF484" s="158"/>
      <c r="AG484" s="159"/>
      <c r="AH484" s="133"/>
    </row>
    <row r="485" spans="1:34">
      <c r="F485" s="147"/>
      <c r="H485" s="148"/>
      <c r="I485" s="148"/>
      <c r="J485" s="148"/>
      <c r="K485" s="148"/>
      <c r="L485" s="148"/>
      <c r="M485" s="148"/>
      <c r="N485" s="118"/>
      <c r="O485" s="118"/>
      <c r="P485" s="118"/>
      <c r="Q485" s="149"/>
      <c r="R485" s="150"/>
      <c r="S485" s="151"/>
      <c r="T485" s="150"/>
      <c r="U485" s="131"/>
      <c r="V485" s="118"/>
      <c r="W485" s="152"/>
      <c r="X485" s="153"/>
      <c r="Y485" s="154"/>
      <c r="Z485" s="155"/>
      <c r="AA485" s="155"/>
      <c r="AB485" s="156"/>
      <c r="AC485" s="157"/>
      <c r="AD485" s="132"/>
      <c r="AE485" s="158"/>
      <c r="AF485" s="158"/>
      <c r="AG485" s="159"/>
      <c r="AH485" s="133"/>
    </row>
    <row r="486" spans="1:34">
      <c r="A486" s="134"/>
      <c r="F486" s="147"/>
      <c r="H486" s="148"/>
      <c r="I486" s="148"/>
      <c r="J486" s="148"/>
      <c r="K486" s="148"/>
      <c r="L486" s="148"/>
      <c r="M486" s="148"/>
      <c r="N486" s="118"/>
      <c r="O486" s="118"/>
      <c r="P486" s="118"/>
      <c r="Q486" s="149"/>
      <c r="R486" s="150"/>
      <c r="S486" s="151"/>
      <c r="T486" s="150"/>
      <c r="U486" s="131"/>
      <c r="V486" s="118"/>
      <c r="W486" s="152"/>
      <c r="X486" s="153"/>
      <c r="Y486" s="154"/>
      <c r="Z486" s="155"/>
      <c r="AA486" s="155"/>
      <c r="AB486" s="156"/>
      <c r="AC486" s="157"/>
      <c r="AD486" s="160"/>
      <c r="AE486" s="158"/>
      <c r="AF486" s="158"/>
      <c r="AG486" s="159"/>
      <c r="AH486" s="133"/>
    </row>
    <row r="487" spans="1:34">
      <c r="F487" s="147"/>
      <c r="H487" s="148"/>
      <c r="I487" s="148"/>
      <c r="J487" s="148"/>
      <c r="K487" s="148"/>
      <c r="L487" s="148"/>
      <c r="M487" s="148"/>
      <c r="N487" s="118"/>
      <c r="O487" s="118"/>
      <c r="P487" s="118"/>
      <c r="Q487" s="149"/>
      <c r="R487" s="150"/>
      <c r="S487" s="151"/>
      <c r="T487" s="150"/>
      <c r="U487" s="131"/>
      <c r="V487" s="118"/>
      <c r="W487" s="152"/>
      <c r="X487" s="153"/>
      <c r="Y487" s="154"/>
      <c r="Z487" s="155"/>
      <c r="AA487" s="155"/>
      <c r="AB487" s="156"/>
      <c r="AC487" s="157"/>
      <c r="AD487" s="132"/>
      <c r="AE487" s="158"/>
      <c r="AF487" s="158"/>
      <c r="AG487" s="159"/>
      <c r="AH487" s="133"/>
    </row>
    <row r="488" spans="1:34">
      <c r="F488" s="147"/>
      <c r="H488" s="148"/>
      <c r="I488" s="148"/>
      <c r="J488" s="148"/>
      <c r="K488" s="148"/>
      <c r="L488" s="148"/>
      <c r="M488" s="148"/>
      <c r="N488" s="118"/>
      <c r="O488" s="118"/>
      <c r="P488" s="118"/>
      <c r="Q488" s="149"/>
      <c r="R488" s="150"/>
      <c r="S488" s="151"/>
      <c r="T488" s="150"/>
      <c r="U488" s="131"/>
      <c r="V488" s="118"/>
      <c r="W488" s="152"/>
      <c r="X488" s="153"/>
      <c r="Y488" s="154"/>
      <c r="Z488" s="155"/>
      <c r="AA488" s="155"/>
      <c r="AB488" s="156"/>
      <c r="AC488" s="157"/>
      <c r="AD488" s="132"/>
      <c r="AE488" s="158"/>
      <c r="AF488" s="158"/>
      <c r="AG488" s="159"/>
      <c r="AH488" s="133"/>
    </row>
    <row r="489" spans="1:34">
      <c r="F489" s="147"/>
      <c r="H489" s="148"/>
      <c r="I489" s="148"/>
      <c r="J489" s="148"/>
      <c r="K489" s="148"/>
      <c r="L489" s="148"/>
      <c r="M489" s="148"/>
      <c r="N489" s="118"/>
      <c r="O489" s="118"/>
      <c r="P489" s="118"/>
      <c r="Q489" s="149"/>
      <c r="R489" s="150"/>
      <c r="S489" s="151"/>
      <c r="T489" s="150"/>
      <c r="U489" s="131"/>
      <c r="V489" s="118"/>
      <c r="W489" s="152"/>
      <c r="X489" s="153"/>
      <c r="Y489" s="154"/>
      <c r="Z489" s="155"/>
      <c r="AA489" s="155"/>
      <c r="AB489" s="156"/>
      <c r="AC489" s="157"/>
      <c r="AD489" s="132"/>
      <c r="AE489" s="158"/>
      <c r="AF489" s="158"/>
      <c r="AG489" s="159"/>
      <c r="AH489" s="133"/>
    </row>
    <row r="490" spans="1:34">
      <c r="F490" s="147"/>
      <c r="H490" s="148"/>
      <c r="I490" s="148"/>
      <c r="J490" s="148"/>
      <c r="K490" s="148"/>
      <c r="L490" s="148"/>
      <c r="M490" s="148"/>
      <c r="N490" s="118"/>
      <c r="O490" s="118"/>
      <c r="P490" s="118"/>
      <c r="Q490" s="149"/>
      <c r="R490" s="150"/>
      <c r="S490" s="151"/>
      <c r="T490" s="150"/>
      <c r="U490" s="131"/>
      <c r="V490" s="118"/>
      <c r="W490" s="152"/>
      <c r="X490" s="153"/>
      <c r="Y490" s="154"/>
      <c r="Z490" s="155"/>
      <c r="AA490" s="155"/>
      <c r="AB490" s="156"/>
      <c r="AC490" s="157"/>
      <c r="AD490" s="132"/>
      <c r="AE490" s="158"/>
      <c r="AF490" s="158"/>
      <c r="AG490" s="159"/>
      <c r="AH490" s="133"/>
    </row>
    <row r="491" spans="1:34">
      <c r="F491" s="147"/>
      <c r="H491" s="148"/>
      <c r="I491" s="148"/>
      <c r="J491" s="148"/>
      <c r="K491" s="148"/>
      <c r="L491" s="148"/>
      <c r="M491" s="148"/>
      <c r="N491" s="118"/>
      <c r="O491" s="118"/>
      <c r="P491" s="118"/>
      <c r="Q491" s="149"/>
      <c r="R491" s="150"/>
      <c r="S491" s="151"/>
      <c r="T491" s="150"/>
      <c r="U491" s="131"/>
      <c r="V491" s="118"/>
      <c r="W491" s="152"/>
      <c r="X491" s="153"/>
      <c r="Y491" s="154"/>
      <c r="Z491" s="155"/>
      <c r="AA491" s="155"/>
      <c r="AB491" s="156"/>
      <c r="AC491" s="157"/>
      <c r="AD491" s="132"/>
      <c r="AE491" s="158"/>
      <c r="AF491" s="158"/>
      <c r="AG491" s="159"/>
      <c r="AH491" s="133"/>
    </row>
    <row r="492" spans="1:34">
      <c r="F492" s="147"/>
      <c r="H492" s="148"/>
      <c r="I492" s="148"/>
      <c r="J492" s="148"/>
      <c r="K492" s="148"/>
      <c r="L492" s="148"/>
      <c r="M492" s="148"/>
      <c r="N492" s="118"/>
      <c r="O492" s="118"/>
      <c r="P492" s="118"/>
      <c r="Q492" s="149"/>
      <c r="R492" s="150"/>
      <c r="S492" s="151"/>
      <c r="T492" s="150"/>
      <c r="U492" s="131"/>
      <c r="V492" s="118"/>
      <c r="W492" s="152"/>
      <c r="X492" s="153"/>
      <c r="Y492" s="154"/>
      <c r="Z492" s="155"/>
      <c r="AA492" s="155"/>
      <c r="AB492" s="156"/>
      <c r="AC492" s="157"/>
      <c r="AD492" s="132"/>
      <c r="AE492" s="158"/>
      <c r="AF492" s="158"/>
      <c r="AG492" s="159"/>
      <c r="AH492" s="133"/>
    </row>
    <row r="493" spans="1:34">
      <c r="F493" s="147"/>
      <c r="H493" s="148"/>
      <c r="I493" s="148"/>
      <c r="J493" s="148"/>
      <c r="K493" s="148"/>
      <c r="L493" s="148"/>
      <c r="M493" s="148"/>
      <c r="N493" s="118"/>
      <c r="O493" s="118"/>
      <c r="P493" s="118"/>
      <c r="Q493" s="149"/>
      <c r="R493" s="150"/>
      <c r="S493" s="151"/>
      <c r="T493" s="150"/>
      <c r="U493" s="131"/>
      <c r="V493" s="118"/>
      <c r="W493" s="152"/>
      <c r="X493" s="153"/>
      <c r="Y493" s="154"/>
      <c r="Z493" s="155"/>
      <c r="AA493" s="155"/>
      <c r="AB493" s="156"/>
      <c r="AC493" s="157"/>
      <c r="AD493" s="132"/>
      <c r="AE493" s="158"/>
      <c r="AF493" s="158"/>
      <c r="AG493" s="159"/>
      <c r="AH493" s="133"/>
    </row>
    <row r="494" spans="1:34">
      <c r="F494" s="147"/>
      <c r="H494" s="148"/>
      <c r="I494" s="148"/>
      <c r="J494" s="148"/>
      <c r="K494" s="148"/>
      <c r="L494" s="148"/>
      <c r="M494" s="148"/>
      <c r="N494" s="118"/>
      <c r="O494" s="118"/>
      <c r="P494" s="118"/>
      <c r="Q494" s="149"/>
      <c r="R494" s="150"/>
      <c r="S494" s="151"/>
      <c r="T494" s="150"/>
      <c r="U494" s="131"/>
      <c r="V494" s="118"/>
      <c r="W494" s="152"/>
      <c r="X494" s="153"/>
      <c r="Y494" s="154"/>
      <c r="Z494" s="155"/>
      <c r="AA494" s="155"/>
      <c r="AB494" s="156"/>
      <c r="AC494" s="157"/>
      <c r="AD494" s="132"/>
      <c r="AE494" s="158"/>
      <c r="AF494" s="158"/>
      <c r="AG494" s="159"/>
      <c r="AH494" s="133"/>
    </row>
    <row r="495" spans="1:34">
      <c r="F495" s="147"/>
      <c r="H495" s="148"/>
      <c r="I495" s="148"/>
      <c r="J495" s="148"/>
      <c r="K495" s="148"/>
      <c r="L495" s="148"/>
      <c r="M495" s="148"/>
      <c r="N495" s="118"/>
      <c r="O495" s="118"/>
      <c r="P495" s="118"/>
      <c r="Q495" s="149"/>
      <c r="R495" s="150"/>
      <c r="S495" s="151"/>
      <c r="T495" s="150"/>
      <c r="U495" s="131"/>
      <c r="V495" s="118"/>
      <c r="W495" s="152"/>
      <c r="X495" s="153"/>
      <c r="Y495" s="154"/>
      <c r="Z495" s="155"/>
      <c r="AA495" s="155"/>
      <c r="AB495" s="156"/>
      <c r="AC495" s="157"/>
      <c r="AD495" s="132"/>
      <c r="AE495" s="158"/>
      <c r="AF495" s="158"/>
      <c r="AG495" s="159"/>
      <c r="AH495" s="133"/>
    </row>
    <row r="496" spans="1:34">
      <c r="F496" s="147"/>
      <c r="H496" s="148"/>
      <c r="I496" s="148"/>
      <c r="J496" s="148"/>
      <c r="K496" s="148"/>
      <c r="L496" s="148"/>
      <c r="M496" s="148"/>
      <c r="N496" s="118"/>
      <c r="O496" s="118"/>
      <c r="P496" s="118"/>
      <c r="Q496" s="149"/>
      <c r="R496" s="150"/>
      <c r="S496" s="151"/>
      <c r="T496" s="150"/>
      <c r="U496" s="131"/>
      <c r="V496" s="118"/>
      <c r="W496" s="152"/>
      <c r="X496" s="153"/>
      <c r="Y496" s="154"/>
      <c r="Z496" s="155"/>
      <c r="AA496" s="155"/>
      <c r="AB496" s="156"/>
      <c r="AC496" s="157"/>
      <c r="AD496" s="132"/>
      <c r="AE496" s="158"/>
      <c r="AF496" s="158"/>
      <c r="AG496" s="159"/>
      <c r="AH496" s="133"/>
    </row>
    <row r="497" spans="1:34">
      <c r="F497" s="147"/>
      <c r="H497" s="148"/>
      <c r="I497" s="148"/>
      <c r="J497" s="148"/>
      <c r="K497" s="148"/>
      <c r="L497" s="148"/>
      <c r="M497" s="148"/>
      <c r="N497" s="118"/>
      <c r="O497" s="118"/>
      <c r="P497" s="118"/>
      <c r="Q497" s="149"/>
      <c r="R497" s="150"/>
      <c r="S497" s="151"/>
      <c r="T497" s="150"/>
      <c r="U497" s="131"/>
      <c r="V497" s="118"/>
      <c r="W497" s="152"/>
      <c r="X497" s="153"/>
      <c r="Y497" s="154"/>
      <c r="Z497" s="155"/>
      <c r="AA497" s="155"/>
      <c r="AB497" s="156"/>
      <c r="AC497" s="157"/>
      <c r="AD497" s="132"/>
      <c r="AE497" s="158"/>
      <c r="AF497" s="158"/>
      <c r="AG497" s="159"/>
      <c r="AH497" s="133"/>
    </row>
    <row r="498" spans="1:34">
      <c r="F498" s="147"/>
      <c r="H498" s="148"/>
      <c r="I498" s="148"/>
      <c r="J498" s="148"/>
      <c r="K498" s="148"/>
      <c r="L498" s="148"/>
      <c r="M498" s="148"/>
      <c r="N498" s="118"/>
      <c r="O498" s="118"/>
      <c r="P498" s="118"/>
      <c r="Q498" s="149"/>
      <c r="R498" s="150"/>
      <c r="S498" s="151"/>
      <c r="T498" s="150"/>
      <c r="U498" s="131"/>
      <c r="V498" s="118"/>
      <c r="W498" s="152"/>
      <c r="X498" s="153"/>
      <c r="Y498" s="154"/>
      <c r="Z498" s="155"/>
      <c r="AA498" s="155"/>
      <c r="AB498" s="156"/>
      <c r="AC498" s="157"/>
      <c r="AD498" s="132"/>
      <c r="AE498" s="158"/>
      <c r="AF498" s="158"/>
      <c r="AG498" s="159"/>
      <c r="AH498" s="133"/>
    </row>
    <row r="499" spans="1:34">
      <c r="F499" s="147"/>
      <c r="H499" s="148"/>
      <c r="I499" s="148"/>
      <c r="J499" s="148"/>
      <c r="K499" s="148"/>
      <c r="L499" s="148"/>
      <c r="M499" s="148"/>
      <c r="N499" s="118"/>
      <c r="O499" s="118"/>
      <c r="P499" s="118"/>
      <c r="Q499" s="149"/>
      <c r="R499" s="150"/>
      <c r="S499" s="151"/>
      <c r="T499" s="150"/>
      <c r="U499" s="131"/>
      <c r="V499" s="118"/>
      <c r="W499" s="152"/>
      <c r="X499" s="153"/>
      <c r="Y499" s="154"/>
      <c r="Z499" s="155"/>
      <c r="AA499" s="155"/>
      <c r="AB499" s="156"/>
      <c r="AC499" s="157"/>
      <c r="AD499" s="132"/>
      <c r="AE499" s="158"/>
      <c r="AF499" s="158"/>
      <c r="AG499" s="159"/>
      <c r="AH499" s="133"/>
    </row>
    <row r="500" spans="1:34">
      <c r="F500" s="147"/>
      <c r="H500" s="148"/>
      <c r="I500" s="148"/>
      <c r="J500" s="148"/>
      <c r="K500" s="148"/>
      <c r="L500" s="148"/>
      <c r="M500" s="148"/>
      <c r="N500" s="118"/>
      <c r="O500" s="118"/>
      <c r="P500" s="118"/>
      <c r="Q500" s="149"/>
      <c r="R500" s="150"/>
      <c r="S500" s="151"/>
      <c r="T500" s="150"/>
      <c r="U500" s="131"/>
      <c r="V500" s="118"/>
      <c r="W500" s="152"/>
      <c r="X500" s="153"/>
      <c r="Y500" s="154"/>
      <c r="Z500" s="155"/>
      <c r="AA500" s="155"/>
      <c r="AB500" s="156"/>
      <c r="AC500" s="157"/>
      <c r="AD500" s="132"/>
      <c r="AE500" s="158"/>
      <c r="AF500" s="158"/>
      <c r="AG500" s="159"/>
      <c r="AH500" s="133"/>
    </row>
    <row r="501" spans="1:34">
      <c r="F501" s="147"/>
      <c r="H501" s="148"/>
      <c r="I501" s="148"/>
      <c r="J501" s="148"/>
      <c r="K501" s="148"/>
      <c r="L501" s="148"/>
      <c r="M501" s="148"/>
      <c r="N501" s="118"/>
      <c r="O501" s="118"/>
      <c r="P501" s="118"/>
      <c r="Q501" s="149"/>
      <c r="R501" s="150"/>
      <c r="S501" s="151"/>
      <c r="T501" s="150"/>
      <c r="U501" s="131"/>
      <c r="V501" s="118"/>
      <c r="W501" s="152"/>
      <c r="X501" s="153"/>
      <c r="Y501" s="154"/>
      <c r="Z501" s="155"/>
      <c r="AA501" s="155"/>
      <c r="AB501" s="156"/>
      <c r="AC501" s="157"/>
      <c r="AD501" s="132"/>
      <c r="AE501" s="158"/>
      <c r="AF501" s="158"/>
      <c r="AG501" s="159"/>
      <c r="AH501" s="133"/>
    </row>
    <row r="502" spans="1:34">
      <c r="F502" s="147"/>
      <c r="H502" s="148"/>
      <c r="I502" s="148"/>
      <c r="J502" s="148"/>
      <c r="K502" s="148"/>
      <c r="L502" s="148"/>
      <c r="M502" s="148"/>
      <c r="N502" s="118"/>
      <c r="O502" s="118"/>
      <c r="P502" s="118"/>
      <c r="Q502" s="149"/>
      <c r="R502" s="150"/>
      <c r="S502" s="151"/>
      <c r="T502" s="150"/>
      <c r="U502" s="131"/>
      <c r="V502" s="118"/>
      <c r="W502" s="152"/>
      <c r="X502" s="153"/>
      <c r="Y502" s="154"/>
      <c r="Z502" s="155"/>
      <c r="AA502" s="155"/>
      <c r="AB502" s="156"/>
      <c r="AC502" s="157"/>
      <c r="AD502" s="132"/>
      <c r="AE502" s="158"/>
      <c r="AF502" s="158"/>
      <c r="AG502" s="159"/>
      <c r="AH502" s="133"/>
    </row>
    <row r="503" spans="1:34">
      <c r="F503" s="147"/>
      <c r="H503" s="148"/>
      <c r="I503" s="148"/>
      <c r="J503" s="148"/>
      <c r="K503" s="148"/>
      <c r="L503" s="148"/>
      <c r="M503" s="148"/>
      <c r="N503" s="118"/>
      <c r="O503" s="118"/>
      <c r="P503" s="118"/>
      <c r="Q503" s="149"/>
      <c r="R503" s="150"/>
      <c r="S503" s="151"/>
      <c r="T503" s="150"/>
      <c r="U503" s="131"/>
      <c r="V503" s="118"/>
      <c r="W503" s="152"/>
      <c r="X503" s="153"/>
      <c r="Y503" s="154"/>
      <c r="Z503" s="155"/>
      <c r="AA503" s="155"/>
      <c r="AB503" s="156"/>
      <c r="AC503" s="157"/>
      <c r="AD503" s="132"/>
      <c r="AE503" s="158"/>
      <c r="AF503" s="158"/>
      <c r="AG503" s="159"/>
      <c r="AH503" s="133"/>
    </row>
    <row r="504" spans="1:34">
      <c r="F504" s="147"/>
      <c r="H504" s="148"/>
      <c r="I504" s="148"/>
      <c r="J504" s="148"/>
      <c r="K504" s="148"/>
      <c r="L504" s="148"/>
      <c r="M504" s="148"/>
      <c r="N504" s="118"/>
      <c r="O504" s="118"/>
      <c r="P504" s="118"/>
      <c r="Q504" s="149"/>
      <c r="R504" s="150"/>
      <c r="S504" s="151"/>
      <c r="T504" s="150"/>
      <c r="U504" s="131"/>
      <c r="V504" s="118"/>
      <c r="W504" s="152"/>
      <c r="X504" s="153"/>
      <c r="Y504" s="154"/>
      <c r="Z504" s="155"/>
      <c r="AA504" s="155"/>
      <c r="AB504" s="156"/>
      <c r="AC504" s="157"/>
      <c r="AD504" s="132"/>
      <c r="AE504" s="158"/>
      <c r="AF504" s="158"/>
      <c r="AG504" s="159"/>
      <c r="AH504" s="133"/>
    </row>
    <row r="505" spans="1:34">
      <c r="F505" s="147"/>
      <c r="H505" s="148"/>
      <c r="I505" s="148"/>
      <c r="J505" s="148"/>
      <c r="K505" s="148"/>
      <c r="L505" s="148"/>
      <c r="M505" s="148"/>
      <c r="N505" s="118"/>
      <c r="O505" s="118"/>
      <c r="P505" s="118"/>
      <c r="Q505" s="149"/>
      <c r="R505" s="150"/>
      <c r="S505" s="151"/>
      <c r="T505" s="150"/>
      <c r="U505" s="131"/>
      <c r="V505" s="118"/>
      <c r="W505" s="152"/>
      <c r="X505" s="153"/>
      <c r="Y505" s="154"/>
      <c r="Z505" s="155"/>
      <c r="AA505" s="155"/>
      <c r="AB505" s="156"/>
      <c r="AC505" s="157"/>
      <c r="AD505" s="132"/>
      <c r="AE505" s="158"/>
      <c r="AF505" s="158"/>
      <c r="AG505" s="159"/>
      <c r="AH505" s="133"/>
    </row>
    <row r="506" spans="1:34">
      <c r="F506" s="147"/>
      <c r="H506" s="148"/>
      <c r="I506" s="148"/>
      <c r="J506" s="148"/>
      <c r="K506" s="148"/>
      <c r="L506" s="148"/>
      <c r="M506" s="148"/>
      <c r="N506" s="118"/>
      <c r="O506" s="118"/>
      <c r="P506" s="118"/>
      <c r="Q506" s="149"/>
      <c r="R506" s="150"/>
      <c r="S506" s="151"/>
      <c r="T506" s="150"/>
      <c r="U506" s="131"/>
      <c r="V506" s="118"/>
      <c r="W506" s="152"/>
      <c r="X506" s="153"/>
      <c r="Y506" s="154"/>
      <c r="Z506" s="155"/>
      <c r="AA506" s="155"/>
      <c r="AB506" s="156"/>
      <c r="AC506" s="157"/>
      <c r="AD506" s="132"/>
      <c r="AE506" s="158"/>
      <c r="AF506" s="158"/>
      <c r="AG506" s="159"/>
      <c r="AH506" s="133"/>
    </row>
    <row r="507" spans="1:34">
      <c r="F507" s="147"/>
      <c r="H507" s="148"/>
      <c r="I507" s="148"/>
      <c r="J507" s="148"/>
      <c r="K507" s="148"/>
      <c r="L507" s="148"/>
      <c r="M507" s="148"/>
      <c r="N507" s="118"/>
      <c r="O507" s="118"/>
      <c r="P507" s="118"/>
      <c r="Q507" s="149"/>
      <c r="R507" s="150"/>
      <c r="S507" s="151"/>
      <c r="T507" s="150"/>
      <c r="U507" s="131"/>
      <c r="V507" s="118"/>
      <c r="W507" s="152"/>
      <c r="X507" s="153"/>
      <c r="Y507" s="154"/>
      <c r="Z507" s="155"/>
      <c r="AA507" s="155"/>
      <c r="AB507" s="156"/>
      <c r="AC507" s="157"/>
      <c r="AD507" s="132"/>
      <c r="AE507" s="158"/>
      <c r="AF507" s="158"/>
      <c r="AG507" s="159"/>
      <c r="AH507" s="133"/>
    </row>
    <row r="508" spans="1:34">
      <c r="F508" s="147"/>
      <c r="H508" s="148"/>
      <c r="I508" s="148"/>
      <c r="J508" s="148"/>
      <c r="K508" s="148"/>
      <c r="L508" s="148"/>
      <c r="M508" s="148"/>
      <c r="N508" s="118"/>
      <c r="O508" s="118"/>
      <c r="P508" s="118"/>
      <c r="Q508" s="149"/>
      <c r="R508" s="150"/>
      <c r="S508" s="151"/>
      <c r="T508" s="150"/>
      <c r="U508" s="131"/>
      <c r="V508" s="118"/>
      <c r="W508" s="152"/>
      <c r="X508" s="153"/>
      <c r="Y508" s="154"/>
      <c r="Z508" s="155"/>
      <c r="AA508" s="155"/>
      <c r="AB508" s="156"/>
      <c r="AC508" s="157"/>
      <c r="AD508" s="132"/>
      <c r="AE508" s="158"/>
      <c r="AF508" s="158"/>
      <c r="AG508" s="159"/>
      <c r="AH508" s="133"/>
    </row>
    <row r="509" spans="1:34">
      <c r="F509" s="147"/>
      <c r="H509" s="148"/>
      <c r="I509" s="148"/>
      <c r="J509" s="148"/>
      <c r="K509" s="148"/>
      <c r="L509" s="148"/>
      <c r="M509" s="148"/>
      <c r="N509" s="118"/>
      <c r="O509" s="118"/>
      <c r="P509" s="118"/>
      <c r="Q509" s="149"/>
      <c r="R509" s="150"/>
      <c r="S509" s="151"/>
      <c r="T509" s="150"/>
      <c r="U509" s="131"/>
      <c r="V509" s="118"/>
      <c r="W509" s="152"/>
      <c r="X509" s="153"/>
      <c r="Y509" s="154"/>
      <c r="Z509" s="155"/>
      <c r="AA509" s="155"/>
      <c r="AB509" s="156"/>
      <c r="AC509" s="157"/>
      <c r="AD509" s="132"/>
      <c r="AE509" s="158"/>
      <c r="AF509" s="158"/>
      <c r="AG509" s="159"/>
      <c r="AH509" s="133"/>
    </row>
    <row r="510" spans="1:34">
      <c r="A510" s="134"/>
      <c r="F510" s="147"/>
      <c r="H510" s="148"/>
      <c r="I510" s="148"/>
      <c r="J510" s="148"/>
      <c r="K510" s="148"/>
      <c r="L510" s="148"/>
      <c r="M510" s="148"/>
      <c r="N510" s="118"/>
      <c r="O510" s="118"/>
      <c r="P510" s="118"/>
      <c r="Q510" s="149"/>
      <c r="R510" s="150"/>
      <c r="S510" s="151"/>
      <c r="T510" s="150"/>
      <c r="U510" s="131"/>
      <c r="V510" s="118"/>
      <c r="W510" s="152"/>
      <c r="X510" s="153"/>
      <c r="Y510" s="154"/>
      <c r="Z510" s="155"/>
      <c r="AA510" s="155"/>
      <c r="AB510" s="156"/>
      <c r="AC510" s="157"/>
      <c r="AD510" s="132"/>
      <c r="AE510" s="158"/>
      <c r="AF510" s="158"/>
      <c r="AG510" s="159"/>
      <c r="AH510" s="133"/>
    </row>
    <row r="511" spans="1:34">
      <c r="F511" s="147"/>
      <c r="H511" s="148"/>
      <c r="I511" s="148"/>
      <c r="J511" s="148"/>
      <c r="K511" s="148"/>
      <c r="L511" s="148"/>
      <c r="M511" s="148"/>
      <c r="N511" s="118"/>
      <c r="O511" s="118"/>
      <c r="P511" s="118"/>
      <c r="Q511" s="149"/>
      <c r="R511" s="150"/>
      <c r="S511" s="151"/>
      <c r="T511" s="150"/>
      <c r="U511" s="131"/>
      <c r="V511" s="118"/>
      <c r="W511" s="152"/>
      <c r="X511" s="153"/>
      <c r="Y511" s="154"/>
      <c r="Z511" s="155"/>
      <c r="AA511" s="155"/>
      <c r="AB511" s="156"/>
      <c r="AC511" s="157"/>
      <c r="AD511" s="132"/>
      <c r="AE511" s="158"/>
      <c r="AF511" s="158"/>
      <c r="AG511" s="159"/>
      <c r="AH511" s="133"/>
    </row>
    <row r="512" spans="1:34">
      <c r="F512" s="147"/>
      <c r="H512" s="148"/>
      <c r="I512" s="148"/>
      <c r="J512" s="148"/>
      <c r="K512" s="148"/>
      <c r="L512" s="148"/>
      <c r="M512" s="148"/>
      <c r="N512" s="118"/>
      <c r="O512" s="118"/>
      <c r="P512" s="118"/>
      <c r="Q512" s="149"/>
      <c r="R512" s="150"/>
      <c r="S512" s="151"/>
      <c r="T512" s="150"/>
      <c r="U512" s="131"/>
      <c r="V512" s="118"/>
      <c r="W512" s="152"/>
      <c r="X512" s="153"/>
      <c r="Y512" s="154"/>
      <c r="Z512" s="155"/>
      <c r="AA512" s="155"/>
      <c r="AB512" s="156"/>
      <c r="AC512" s="157"/>
      <c r="AD512" s="132"/>
      <c r="AE512" s="158"/>
      <c r="AF512" s="158"/>
      <c r="AG512" s="159"/>
      <c r="AH512" s="133"/>
    </row>
    <row r="513" spans="6:34">
      <c r="F513" s="147"/>
      <c r="H513" s="148"/>
      <c r="I513" s="148"/>
      <c r="J513" s="148"/>
      <c r="K513" s="148"/>
      <c r="L513" s="148"/>
      <c r="M513" s="148"/>
      <c r="N513" s="118"/>
      <c r="O513" s="118"/>
      <c r="P513" s="118"/>
      <c r="Q513" s="149"/>
      <c r="R513" s="150"/>
      <c r="S513" s="151"/>
      <c r="T513" s="150"/>
      <c r="U513" s="131"/>
      <c r="V513" s="118"/>
      <c r="W513" s="152"/>
      <c r="X513" s="153"/>
      <c r="Y513" s="154"/>
      <c r="Z513" s="155"/>
      <c r="AA513" s="155"/>
      <c r="AB513" s="156"/>
      <c r="AC513" s="157"/>
      <c r="AD513" s="132"/>
      <c r="AE513" s="158"/>
      <c r="AF513" s="158"/>
      <c r="AG513" s="159"/>
      <c r="AH513" s="133"/>
    </row>
    <row r="514" spans="6:34">
      <c r="F514" s="147"/>
      <c r="H514" s="148"/>
      <c r="I514" s="148"/>
      <c r="J514" s="148"/>
      <c r="K514" s="148"/>
      <c r="L514" s="148"/>
      <c r="M514" s="148"/>
      <c r="N514" s="118"/>
      <c r="O514" s="118"/>
      <c r="P514" s="118"/>
      <c r="Q514" s="149"/>
      <c r="R514" s="150"/>
      <c r="S514" s="151"/>
      <c r="T514" s="150"/>
      <c r="U514" s="131"/>
      <c r="V514" s="118"/>
      <c r="W514" s="152"/>
      <c r="X514" s="153"/>
      <c r="Y514" s="154"/>
      <c r="Z514" s="155"/>
      <c r="AA514" s="155"/>
      <c r="AB514" s="156"/>
      <c r="AC514" s="157"/>
      <c r="AD514" s="132"/>
      <c r="AE514" s="158"/>
      <c r="AF514" s="158"/>
      <c r="AG514" s="159"/>
      <c r="AH514" s="133"/>
    </row>
    <row r="515" spans="6:34">
      <c r="F515" s="147"/>
      <c r="H515" s="148"/>
      <c r="I515" s="148"/>
      <c r="J515" s="148"/>
      <c r="K515" s="148"/>
      <c r="L515" s="148"/>
      <c r="M515" s="148"/>
      <c r="N515" s="118"/>
      <c r="O515" s="118"/>
      <c r="P515" s="118"/>
      <c r="Q515" s="149"/>
      <c r="R515" s="150"/>
      <c r="S515" s="151"/>
      <c r="T515" s="150"/>
      <c r="U515" s="131"/>
      <c r="V515" s="118"/>
      <c r="W515" s="152"/>
      <c r="X515" s="153"/>
      <c r="Y515" s="154"/>
      <c r="Z515" s="155"/>
      <c r="AA515" s="155"/>
      <c r="AB515" s="156"/>
      <c r="AC515" s="157"/>
      <c r="AD515" s="132"/>
      <c r="AE515" s="158"/>
      <c r="AF515" s="158"/>
      <c r="AG515" s="159"/>
      <c r="AH515" s="133"/>
    </row>
    <row r="516" spans="6:34">
      <c r="F516" s="147"/>
      <c r="H516" s="148"/>
      <c r="I516" s="148"/>
      <c r="J516" s="148"/>
      <c r="K516" s="148"/>
      <c r="L516" s="148"/>
      <c r="M516" s="148"/>
      <c r="N516" s="118"/>
      <c r="O516" s="118"/>
      <c r="P516" s="118"/>
      <c r="Q516" s="149"/>
      <c r="R516" s="150"/>
      <c r="S516" s="151"/>
      <c r="T516" s="150"/>
      <c r="U516" s="131"/>
      <c r="V516" s="118"/>
      <c r="W516" s="152"/>
      <c r="X516" s="153"/>
      <c r="Y516" s="154"/>
      <c r="Z516" s="155"/>
      <c r="AA516" s="155"/>
      <c r="AB516" s="156"/>
      <c r="AC516" s="157"/>
      <c r="AD516" s="132"/>
      <c r="AE516" s="158"/>
      <c r="AF516" s="158"/>
      <c r="AG516" s="159"/>
      <c r="AH516" s="133"/>
    </row>
    <row r="517" spans="6:34">
      <c r="F517" s="147"/>
      <c r="H517" s="148"/>
      <c r="I517" s="148"/>
      <c r="J517" s="148"/>
      <c r="K517" s="148"/>
      <c r="L517" s="148"/>
      <c r="M517" s="148"/>
      <c r="N517" s="118"/>
      <c r="O517" s="118"/>
      <c r="P517" s="118"/>
      <c r="Q517" s="149"/>
      <c r="R517" s="150"/>
      <c r="S517" s="151"/>
      <c r="T517" s="150"/>
      <c r="U517" s="131"/>
      <c r="V517" s="118"/>
      <c r="W517" s="152"/>
      <c r="X517" s="153"/>
      <c r="Y517" s="154"/>
      <c r="Z517" s="155"/>
      <c r="AA517" s="155"/>
      <c r="AB517" s="156"/>
      <c r="AC517" s="157"/>
      <c r="AD517" s="132"/>
      <c r="AE517" s="158"/>
      <c r="AF517" s="158"/>
      <c r="AG517" s="159"/>
      <c r="AH517" s="133"/>
    </row>
    <row r="518" spans="6:34">
      <c r="F518" s="147"/>
      <c r="H518" s="148"/>
      <c r="I518" s="148"/>
      <c r="J518" s="148"/>
      <c r="K518" s="148"/>
      <c r="L518" s="148"/>
      <c r="M518" s="148"/>
      <c r="N518" s="118"/>
      <c r="O518" s="118"/>
      <c r="P518" s="118"/>
      <c r="Q518" s="149"/>
      <c r="R518" s="150"/>
      <c r="S518" s="151"/>
      <c r="T518" s="150"/>
      <c r="U518" s="131"/>
      <c r="V518" s="118"/>
      <c r="W518" s="152"/>
      <c r="X518" s="153"/>
      <c r="Y518" s="154"/>
      <c r="Z518" s="155"/>
      <c r="AA518" s="155"/>
      <c r="AB518" s="156"/>
      <c r="AC518" s="157"/>
      <c r="AD518" s="132"/>
      <c r="AE518" s="158"/>
      <c r="AF518" s="158"/>
      <c r="AG518" s="159"/>
      <c r="AH518" s="133"/>
    </row>
    <row r="519" spans="6:34">
      <c r="F519" s="147"/>
      <c r="H519" s="148"/>
      <c r="I519" s="148"/>
      <c r="J519" s="148"/>
      <c r="K519" s="148"/>
      <c r="L519" s="148"/>
      <c r="M519" s="148"/>
      <c r="N519" s="118"/>
      <c r="O519" s="118"/>
      <c r="P519" s="118"/>
      <c r="Q519" s="149"/>
      <c r="R519" s="150"/>
      <c r="S519" s="151"/>
      <c r="T519" s="150"/>
      <c r="U519" s="131"/>
      <c r="V519" s="118"/>
      <c r="W519" s="152"/>
      <c r="X519" s="153"/>
      <c r="Y519" s="154"/>
      <c r="Z519" s="155"/>
      <c r="AA519" s="155"/>
      <c r="AB519" s="156"/>
      <c r="AC519" s="157"/>
      <c r="AD519" s="132"/>
      <c r="AE519" s="158"/>
      <c r="AF519" s="158"/>
      <c r="AG519" s="159"/>
      <c r="AH519" s="133"/>
    </row>
    <row r="520" spans="6:34">
      <c r="F520" s="147"/>
      <c r="H520" s="148"/>
      <c r="I520" s="148"/>
      <c r="J520" s="148"/>
      <c r="K520" s="148"/>
      <c r="L520" s="148"/>
      <c r="M520" s="148"/>
      <c r="N520" s="118"/>
      <c r="O520" s="118"/>
      <c r="P520" s="118"/>
      <c r="Q520" s="149"/>
      <c r="R520" s="150"/>
      <c r="S520" s="151"/>
      <c r="T520" s="150"/>
      <c r="U520" s="131"/>
      <c r="V520" s="118"/>
      <c r="W520" s="152"/>
      <c r="X520" s="153"/>
      <c r="Y520" s="154"/>
      <c r="Z520" s="155"/>
      <c r="AA520" s="155"/>
      <c r="AB520" s="156"/>
      <c r="AC520" s="157"/>
      <c r="AD520" s="132"/>
      <c r="AE520" s="158"/>
      <c r="AF520" s="158"/>
      <c r="AG520" s="159"/>
      <c r="AH520" s="133"/>
    </row>
    <row r="521" spans="6:34">
      <c r="F521" s="147"/>
      <c r="H521" s="148"/>
      <c r="I521" s="148"/>
      <c r="J521" s="148"/>
      <c r="K521" s="148"/>
      <c r="L521" s="148"/>
      <c r="M521" s="148"/>
      <c r="N521" s="118"/>
      <c r="O521" s="118"/>
      <c r="P521" s="118"/>
      <c r="Q521" s="149"/>
      <c r="R521" s="150"/>
      <c r="S521" s="151"/>
      <c r="T521" s="150"/>
      <c r="U521" s="131"/>
      <c r="V521" s="118"/>
      <c r="W521" s="152"/>
      <c r="X521" s="153"/>
      <c r="Y521" s="154"/>
      <c r="Z521" s="155"/>
      <c r="AA521" s="155"/>
      <c r="AB521" s="156"/>
      <c r="AC521" s="157"/>
      <c r="AD521" s="132"/>
      <c r="AE521" s="158"/>
      <c r="AF521" s="158"/>
      <c r="AG521" s="159"/>
      <c r="AH521" s="133"/>
    </row>
    <row r="522" spans="6:34">
      <c r="F522" s="147"/>
      <c r="H522" s="148"/>
      <c r="I522" s="148"/>
      <c r="J522" s="148"/>
      <c r="K522" s="148"/>
      <c r="L522" s="148"/>
      <c r="M522" s="148"/>
      <c r="N522" s="118"/>
      <c r="O522" s="118"/>
      <c r="P522" s="118"/>
      <c r="Q522" s="149"/>
      <c r="R522" s="150"/>
      <c r="S522" s="151"/>
      <c r="T522" s="150"/>
      <c r="U522" s="131"/>
      <c r="V522" s="118"/>
      <c r="W522" s="152"/>
      <c r="X522" s="153"/>
      <c r="Y522" s="154"/>
      <c r="Z522" s="155"/>
      <c r="AA522" s="155"/>
      <c r="AB522" s="156"/>
      <c r="AC522" s="157"/>
      <c r="AD522" s="132"/>
      <c r="AE522" s="158"/>
      <c r="AF522" s="158"/>
      <c r="AG522" s="159"/>
      <c r="AH522" s="133"/>
    </row>
    <row r="523" spans="6:34">
      <c r="F523" s="147"/>
      <c r="H523" s="148"/>
      <c r="I523" s="148"/>
      <c r="J523" s="148"/>
      <c r="K523" s="148"/>
      <c r="L523" s="148"/>
      <c r="M523" s="148"/>
      <c r="N523" s="118"/>
      <c r="O523" s="118"/>
      <c r="P523" s="118"/>
      <c r="Q523" s="149"/>
      <c r="R523" s="150"/>
      <c r="S523" s="151"/>
      <c r="T523" s="150"/>
      <c r="U523" s="131"/>
      <c r="V523" s="118"/>
      <c r="W523" s="152"/>
      <c r="X523" s="153"/>
      <c r="Y523" s="154"/>
      <c r="Z523" s="155"/>
      <c r="AA523" s="155"/>
      <c r="AB523" s="156"/>
      <c r="AC523" s="157"/>
      <c r="AD523" s="132"/>
      <c r="AE523" s="158"/>
      <c r="AF523" s="158"/>
      <c r="AG523" s="159"/>
      <c r="AH523" s="133"/>
    </row>
    <row r="524" spans="6:34">
      <c r="F524" s="147"/>
      <c r="H524" s="148"/>
      <c r="I524" s="148"/>
      <c r="J524" s="148"/>
      <c r="K524" s="148"/>
      <c r="L524" s="148"/>
      <c r="M524" s="148"/>
      <c r="N524" s="118"/>
      <c r="O524" s="118"/>
      <c r="P524" s="118"/>
      <c r="Q524" s="149"/>
      <c r="R524" s="150"/>
      <c r="S524" s="151"/>
      <c r="T524" s="150"/>
      <c r="U524" s="131"/>
      <c r="V524" s="118"/>
      <c r="W524" s="152"/>
      <c r="X524" s="153"/>
      <c r="Y524" s="154"/>
      <c r="Z524" s="155"/>
      <c r="AA524" s="155"/>
      <c r="AB524" s="156"/>
      <c r="AC524" s="157"/>
      <c r="AD524" s="132"/>
      <c r="AE524" s="158"/>
      <c r="AF524" s="158"/>
      <c r="AG524" s="159"/>
      <c r="AH524" s="133"/>
    </row>
    <row r="525" spans="6:34">
      <c r="F525" s="147"/>
      <c r="H525" s="148"/>
      <c r="I525" s="148"/>
      <c r="J525" s="148"/>
      <c r="K525" s="148"/>
      <c r="L525" s="148"/>
      <c r="M525" s="148"/>
      <c r="N525" s="118"/>
      <c r="O525" s="118"/>
      <c r="P525" s="118"/>
      <c r="Q525" s="149"/>
      <c r="R525" s="150"/>
      <c r="S525" s="151"/>
      <c r="T525" s="150"/>
      <c r="U525" s="131"/>
      <c r="V525" s="118"/>
      <c r="W525" s="152"/>
      <c r="X525" s="153"/>
      <c r="Y525" s="154"/>
      <c r="Z525" s="155"/>
      <c r="AA525" s="155"/>
      <c r="AB525" s="156"/>
      <c r="AC525" s="157"/>
      <c r="AD525" s="132"/>
      <c r="AE525" s="158"/>
      <c r="AF525" s="158"/>
      <c r="AG525" s="159"/>
      <c r="AH525" s="133"/>
    </row>
    <row r="526" spans="6:34">
      <c r="F526" s="147"/>
      <c r="H526" s="148"/>
      <c r="I526" s="148"/>
      <c r="J526" s="148"/>
      <c r="K526" s="148"/>
      <c r="L526" s="148"/>
      <c r="M526" s="148"/>
      <c r="N526" s="118"/>
      <c r="O526" s="118"/>
      <c r="P526" s="118"/>
      <c r="Q526" s="149"/>
      <c r="R526" s="150"/>
      <c r="S526" s="151"/>
      <c r="T526" s="150"/>
      <c r="U526" s="131"/>
      <c r="V526" s="118"/>
      <c r="W526" s="152"/>
      <c r="X526" s="153"/>
      <c r="Y526" s="154"/>
      <c r="Z526" s="155"/>
      <c r="AA526" s="155"/>
      <c r="AB526" s="156"/>
      <c r="AC526" s="157"/>
      <c r="AD526" s="132"/>
      <c r="AE526" s="158"/>
      <c r="AF526" s="158"/>
      <c r="AG526" s="159"/>
      <c r="AH526" s="133"/>
    </row>
    <row r="527" spans="6:34">
      <c r="F527" s="147"/>
      <c r="H527" s="148"/>
      <c r="I527" s="148"/>
      <c r="J527" s="148"/>
      <c r="K527" s="148"/>
      <c r="L527" s="148"/>
      <c r="M527" s="148"/>
      <c r="N527" s="118"/>
      <c r="O527" s="118"/>
      <c r="P527" s="118"/>
      <c r="Q527" s="149"/>
      <c r="R527" s="150"/>
      <c r="S527" s="151"/>
      <c r="T527" s="150"/>
      <c r="U527" s="131"/>
      <c r="V527" s="118"/>
      <c r="W527" s="152"/>
      <c r="X527" s="153"/>
      <c r="Y527" s="154"/>
      <c r="Z527" s="155"/>
      <c r="AA527" s="155"/>
      <c r="AB527" s="156"/>
      <c r="AC527" s="157"/>
      <c r="AD527" s="132"/>
      <c r="AE527" s="158"/>
      <c r="AF527" s="158"/>
      <c r="AG527" s="159"/>
      <c r="AH527" s="133"/>
    </row>
    <row r="528" spans="6:34">
      <c r="F528" s="147"/>
      <c r="H528" s="148"/>
      <c r="I528" s="148"/>
      <c r="J528" s="148"/>
      <c r="K528" s="148"/>
      <c r="L528" s="148"/>
      <c r="M528" s="148"/>
      <c r="N528" s="118"/>
      <c r="O528" s="118"/>
      <c r="P528" s="118"/>
      <c r="Q528" s="149"/>
      <c r="R528" s="150"/>
      <c r="S528" s="151"/>
      <c r="T528" s="150"/>
      <c r="U528" s="131"/>
      <c r="V528" s="118"/>
      <c r="W528" s="152"/>
      <c r="X528" s="153"/>
      <c r="Y528" s="154"/>
      <c r="Z528" s="155"/>
      <c r="AA528" s="155"/>
      <c r="AB528" s="156"/>
      <c r="AC528" s="157"/>
      <c r="AD528" s="132"/>
      <c r="AE528" s="158"/>
      <c r="AF528" s="158"/>
      <c r="AG528" s="159"/>
      <c r="AH528" s="133"/>
    </row>
    <row r="529" spans="1:34">
      <c r="F529" s="147"/>
      <c r="H529" s="148"/>
      <c r="I529" s="148"/>
      <c r="J529" s="148"/>
      <c r="K529" s="148"/>
      <c r="L529" s="148"/>
      <c r="M529" s="148"/>
      <c r="N529" s="118"/>
      <c r="O529" s="118"/>
      <c r="P529" s="118"/>
      <c r="Q529" s="149"/>
      <c r="R529" s="150"/>
      <c r="S529" s="151"/>
      <c r="T529" s="150"/>
      <c r="U529" s="131"/>
      <c r="V529" s="118"/>
      <c r="W529" s="152"/>
      <c r="X529" s="153"/>
      <c r="Y529" s="154"/>
      <c r="Z529" s="155"/>
      <c r="AA529" s="155"/>
      <c r="AB529" s="156"/>
      <c r="AC529" s="157"/>
      <c r="AD529" s="132"/>
      <c r="AE529" s="158"/>
      <c r="AF529" s="158"/>
      <c r="AG529" s="159"/>
      <c r="AH529" s="133"/>
    </row>
    <row r="530" spans="1:34">
      <c r="F530" s="147"/>
      <c r="H530" s="148"/>
      <c r="I530" s="148"/>
      <c r="J530" s="148"/>
      <c r="K530" s="148"/>
      <c r="L530" s="148"/>
      <c r="M530" s="148"/>
      <c r="N530" s="118"/>
      <c r="O530" s="118"/>
      <c r="P530" s="118"/>
      <c r="Q530" s="149"/>
      <c r="R530" s="150"/>
      <c r="S530" s="151"/>
      <c r="T530" s="150"/>
      <c r="U530" s="131"/>
      <c r="V530" s="118"/>
      <c r="W530" s="152"/>
      <c r="X530" s="153"/>
      <c r="Y530" s="154"/>
      <c r="Z530" s="155"/>
      <c r="AA530" s="155"/>
      <c r="AB530" s="156"/>
      <c r="AC530" s="157"/>
      <c r="AD530" s="132"/>
      <c r="AE530" s="158"/>
      <c r="AF530" s="158"/>
      <c r="AG530" s="159"/>
      <c r="AH530" s="133"/>
    </row>
    <row r="531" spans="1:34">
      <c r="F531" s="147"/>
      <c r="H531" s="148"/>
      <c r="I531" s="148"/>
      <c r="J531" s="148"/>
      <c r="K531" s="148"/>
      <c r="L531" s="148"/>
      <c r="M531" s="148"/>
      <c r="N531" s="118"/>
      <c r="O531" s="118"/>
      <c r="P531" s="118"/>
      <c r="Q531" s="149"/>
      <c r="R531" s="150"/>
      <c r="S531" s="151"/>
      <c r="T531" s="150"/>
      <c r="U531" s="131"/>
      <c r="V531" s="118"/>
      <c r="W531" s="152"/>
      <c r="X531" s="153"/>
      <c r="Y531" s="154"/>
      <c r="Z531" s="155"/>
      <c r="AA531" s="155"/>
      <c r="AB531" s="156"/>
      <c r="AC531" s="157"/>
      <c r="AD531" s="132"/>
      <c r="AE531" s="158"/>
      <c r="AF531" s="158"/>
      <c r="AG531" s="159"/>
      <c r="AH531" s="133"/>
    </row>
    <row r="532" spans="1:34">
      <c r="F532" s="147"/>
      <c r="H532" s="148"/>
      <c r="I532" s="148"/>
      <c r="J532" s="148"/>
      <c r="K532" s="148"/>
      <c r="L532" s="148"/>
      <c r="M532" s="148"/>
      <c r="N532" s="118"/>
      <c r="O532" s="118"/>
      <c r="P532" s="118"/>
      <c r="Q532" s="149"/>
      <c r="R532" s="150"/>
      <c r="S532" s="151"/>
      <c r="T532" s="150"/>
      <c r="U532" s="131"/>
      <c r="V532" s="118"/>
      <c r="W532" s="152"/>
      <c r="X532" s="153"/>
      <c r="Y532" s="154"/>
      <c r="Z532" s="155"/>
      <c r="AA532" s="155"/>
      <c r="AB532" s="156"/>
      <c r="AC532" s="157"/>
      <c r="AD532" s="132"/>
      <c r="AE532" s="158"/>
      <c r="AF532" s="158"/>
      <c r="AG532" s="159"/>
      <c r="AH532" s="133"/>
    </row>
    <row r="533" spans="1:34">
      <c r="F533" s="147"/>
      <c r="H533" s="148"/>
      <c r="I533" s="148"/>
      <c r="J533" s="148"/>
      <c r="K533" s="148"/>
      <c r="L533" s="148"/>
      <c r="M533" s="148"/>
      <c r="N533" s="118"/>
      <c r="O533" s="118"/>
      <c r="P533" s="118"/>
      <c r="Q533" s="149"/>
      <c r="R533" s="150"/>
      <c r="S533" s="151"/>
      <c r="T533" s="150"/>
      <c r="U533" s="131"/>
      <c r="V533" s="118"/>
      <c r="W533" s="152"/>
      <c r="X533" s="153"/>
      <c r="Y533" s="154"/>
      <c r="Z533" s="155"/>
      <c r="AA533" s="155"/>
      <c r="AB533" s="156"/>
      <c r="AC533" s="157"/>
      <c r="AD533" s="132"/>
      <c r="AE533" s="158"/>
      <c r="AF533" s="158"/>
      <c r="AG533" s="159"/>
      <c r="AH533" s="133"/>
    </row>
    <row r="534" spans="1:34">
      <c r="A534" s="134"/>
      <c r="F534" s="147"/>
      <c r="H534" s="148"/>
      <c r="I534" s="148"/>
      <c r="J534" s="148"/>
      <c r="K534" s="148"/>
      <c r="L534" s="148"/>
      <c r="M534" s="148"/>
      <c r="N534" s="118"/>
      <c r="O534" s="118"/>
      <c r="P534" s="118"/>
      <c r="Q534" s="149"/>
      <c r="R534" s="150"/>
      <c r="S534" s="151"/>
      <c r="T534" s="150"/>
      <c r="U534" s="131"/>
      <c r="V534" s="118"/>
      <c r="W534" s="152"/>
      <c r="X534" s="153"/>
      <c r="Y534" s="154"/>
      <c r="Z534" s="155"/>
      <c r="AA534" s="155"/>
      <c r="AB534" s="156"/>
      <c r="AC534" s="157"/>
      <c r="AD534" s="132"/>
      <c r="AE534" s="158"/>
      <c r="AF534" s="158"/>
      <c r="AG534" s="159"/>
      <c r="AH534" s="133"/>
    </row>
    <row r="535" spans="1:34">
      <c r="F535" s="147"/>
      <c r="H535" s="148"/>
      <c r="I535" s="148"/>
      <c r="J535" s="148"/>
      <c r="K535" s="148"/>
      <c r="L535" s="148"/>
      <c r="M535" s="148"/>
      <c r="N535" s="118"/>
      <c r="O535" s="118"/>
      <c r="P535" s="118"/>
      <c r="Q535" s="149"/>
      <c r="R535" s="150"/>
      <c r="S535" s="151"/>
      <c r="T535" s="150"/>
      <c r="U535" s="131"/>
      <c r="V535" s="118"/>
      <c r="W535" s="152"/>
      <c r="X535" s="153"/>
      <c r="Y535" s="154"/>
      <c r="Z535" s="155"/>
      <c r="AA535" s="155"/>
      <c r="AB535" s="156"/>
      <c r="AC535" s="157"/>
      <c r="AD535" s="132"/>
      <c r="AE535" s="158"/>
      <c r="AF535" s="158"/>
      <c r="AG535" s="159"/>
      <c r="AH535" s="133"/>
    </row>
    <row r="536" spans="1:34">
      <c r="F536" s="147"/>
      <c r="H536" s="148"/>
      <c r="I536" s="148"/>
      <c r="J536" s="148"/>
      <c r="K536" s="148"/>
      <c r="L536" s="148"/>
      <c r="M536" s="148"/>
      <c r="N536" s="118"/>
      <c r="O536" s="118"/>
      <c r="P536" s="118"/>
      <c r="Q536" s="149"/>
      <c r="R536" s="150"/>
      <c r="S536" s="151"/>
      <c r="T536" s="150"/>
      <c r="U536" s="131"/>
      <c r="V536" s="118"/>
      <c r="W536" s="152"/>
      <c r="X536" s="153"/>
      <c r="Y536" s="154"/>
      <c r="Z536" s="155"/>
      <c r="AA536" s="155"/>
      <c r="AB536" s="156"/>
      <c r="AC536" s="157"/>
      <c r="AD536" s="132"/>
      <c r="AE536" s="158"/>
      <c r="AF536" s="158"/>
      <c r="AG536" s="159"/>
      <c r="AH536" s="133"/>
    </row>
    <row r="537" spans="1:34">
      <c r="F537" s="147"/>
      <c r="H537" s="148"/>
      <c r="I537" s="148"/>
      <c r="J537" s="148"/>
      <c r="K537" s="148"/>
      <c r="L537" s="148"/>
      <c r="M537" s="148"/>
      <c r="N537" s="118"/>
      <c r="O537" s="118"/>
      <c r="P537" s="118"/>
      <c r="Q537" s="149"/>
      <c r="R537" s="150"/>
      <c r="S537" s="151"/>
      <c r="T537" s="150"/>
      <c r="U537" s="131"/>
      <c r="V537" s="118"/>
      <c r="W537" s="152"/>
      <c r="X537" s="153"/>
      <c r="Y537" s="154"/>
      <c r="Z537" s="155"/>
      <c r="AA537" s="155"/>
      <c r="AB537" s="156"/>
      <c r="AC537" s="157"/>
      <c r="AD537" s="132"/>
      <c r="AE537" s="158"/>
      <c r="AF537" s="158"/>
      <c r="AG537" s="159"/>
      <c r="AH537" s="133"/>
    </row>
    <row r="538" spans="1:34">
      <c r="F538" s="147"/>
      <c r="H538" s="148"/>
      <c r="I538" s="148"/>
      <c r="J538" s="148"/>
      <c r="K538" s="148"/>
      <c r="L538" s="148"/>
      <c r="M538" s="148"/>
      <c r="N538" s="118"/>
      <c r="O538" s="118"/>
      <c r="P538" s="118"/>
      <c r="Q538" s="149"/>
      <c r="R538" s="150"/>
      <c r="S538" s="151"/>
      <c r="T538" s="150"/>
      <c r="U538" s="131"/>
      <c r="V538" s="118"/>
      <c r="W538" s="152"/>
      <c r="X538" s="153"/>
      <c r="Y538" s="154"/>
      <c r="Z538" s="155"/>
      <c r="AA538" s="155"/>
      <c r="AB538" s="156"/>
      <c r="AC538" s="157"/>
      <c r="AD538" s="132"/>
      <c r="AE538" s="158"/>
      <c r="AF538" s="158"/>
      <c r="AG538" s="159"/>
      <c r="AH538" s="133"/>
    </row>
    <row r="539" spans="1:34">
      <c r="F539" s="147"/>
      <c r="H539" s="148"/>
      <c r="I539" s="148"/>
      <c r="J539" s="148"/>
      <c r="K539" s="148"/>
      <c r="L539" s="148"/>
      <c r="M539" s="148"/>
      <c r="N539" s="118"/>
      <c r="O539" s="118"/>
      <c r="P539" s="118"/>
      <c r="Q539" s="149"/>
      <c r="R539" s="150"/>
      <c r="S539" s="151"/>
      <c r="T539" s="150"/>
      <c r="U539" s="131"/>
      <c r="V539" s="118"/>
      <c r="W539" s="152"/>
      <c r="X539" s="153"/>
      <c r="Y539" s="154"/>
      <c r="Z539" s="155"/>
      <c r="AA539" s="155"/>
      <c r="AB539" s="156"/>
      <c r="AC539" s="157"/>
      <c r="AD539" s="132"/>
      <c r="AE539" s="158"/>
      <c r="AF539" s="158"/>
      <c r="AG539" s="159"/>
      <c r="AH539" s="133"/>
    </row>
    <row r="540" spans="1:34">
      <c r="F540" s="147"/>
      <c r="H540" s="148"/>
      <c r="I540" s="148"/>
      <c r="J540" s="148"/>
      <c r="K540" s="148"/>
      <c r="L540" s="148"/>
      <c r="M540" s="148"/>
      <c r="N540" s="118"/>
      <c r="O540" s="118"/>
      <c r="P540" s="118"/>
      <c r="Q540" s="149"/>
      <c r="R540" s="150"/>
      <c r="S540" s="151"/>
      <c r="T540" s="150"/>
      <c r="U540" s="131"/>
      <c r="V540" s="118"/>
      <c r="W540" s="152"/>
      <c r="X540" s="153"/>
      <c r="Y540" s="154"/>
      <c r="Z540" s="155"/>
      <c r="AA540" s="155"/>
      <c r="AB540" s="156"/>
      <c r="AC540" s="157"/>
      <c r="AD540" s="132"/>
      <c r="AE540" s="158"/>
      <c r="AF540" s="158"/>
      <c r="AG540" s="159"/>
      <c r="AH540" s="133"/>
    </row>
    <row r="541" spans="1:34">
      <c r="F541" s="147"/>
      <c r="H541" s="148"/>
      <c r="I541" s="148"/>
      <c r="J541" s="148"/>
      <c r="K541" s="148"/>
      <c r="L541" s="148"/>
      <c r="M541" s="148"/>
      <c r="N541" s="118"/>
      <c r="O541" s="118"/>
      <c r="P541" s="118"/>
      <c r="Q541" s="149"/>
      <c r="R541" s="150"/>
      <c r="S541" s="151"/>
      <c r="T541" s="150"/>
      <c r="U541" s="131"/>
      <c r="V541" s="118"/>
      <c r="W541" s="152"/>
      <c r="X541" s="153"/>
      <c r="Y541" s="154"/>
      <c r="Z541" s="155"/>
      <c r="AA541" s="155"/>
      <c r="AB541" s="156"/>
      <c r="AC541" s="157"/>
      <c r="AD541" s="132"/>
      <c r="AE541" s="158"/>
      <c r="AF541" s="158"/>
      <c r="AG541" s="159"/>
      <c r="AH541" s="133"/>
    </row>
    <row r="542" spans="1:34">
      <c r="F542" s="147"/>
      <c r="H542" s="148"/>
      <c r="I542" s="148"/>
      <c r="J542" s="148"/>
      <c r="K542" s="148"/>
      <c r="L542" s="148"/>
      <c r="M542" s="148"/>
      <c r="N542" s="118"/>
      <c r="O542" s="118"/>
      <c r="P542" s="118"/>
      <c r="Q542" s="149"/>
      <c r="R542" s="150"/>
      <c r="S542" s="151"/>
      <c r="T542" s="150"/>
      <c r="U542" s="131"/>
      <c r="V542" s="118"/>
      <c r="W542" s="152"/>
      <c r="X542" s="153"/>
      <c r="Y542" s="154"/>
      <c r="Z542" s="155"/>
      <c r="AA542" s="155"/>
      <c r="AB542" s="156"/>
      <c r="AC542" s="157"/>
      <c r="AD542" s="132"/>
      <c r="AE542" s="158"/>
      <c r="AF542" s="158"/>
      <c r="AG542" s="159"/>
      <c r="AH542" s="133"/>
    </row>
    <row r="543" spans="1:34">
      <c r="F543" s="147"/>
      <c r="H543" s="148"/>
      <c r="I543" s="148"/>
      <c r="J543" s="148"/>
      <c r="K543" s="148"/>
      <c r="L543" s="148"/>
      <c r="M543" s="148"/>
      <c r="N543" s="118"/>
      <c r="O543" s="118"/>
      <c r="P543" s="118"/>
      <c r="Q543" s="149"/>
      <c r="R543" s="150"/>
      <c r="S543" s="151"/>
      <c r="T543" s="150"/>
      <c r="U543" s="131"/>
      <c r="V543" s="118"/>
      <c r="W543" s="152"/>
      <c r="X543" s="153"/>
      <c r="Y543" s="154"/>
      <c r="Z543" s="155"/>
      <c r="AA543" s="155"/>
      <c r="AB543" s="156"/>
      <c r="AC543" s="157"/>
      <c r="AD543" s="132"/>
      <c r="AE543" s="158"/>
      <c r="AF543" s="158"/>
      <c r="AG543" s="159"/>
      <c r="AH543" s="133"/>
    </row>
    <row r="544" spans="1:34">
      <c r="F544" s="147"/>
      <c r="H544" s="148"/>
      <c r="I544" s="148"/>
      <c r="J544" s="148"/>
      <c r="K544" s="148"/>
      <c r="L544" s="148"/>
      <c r="M544" s="148"/>
      <c r="N544" s="118"/>
      <c r="O544" s="118"/>
      <c r="P544" s="118"/>
      <c r="Q544" s="149"/>
      <c r="R544" s="150"/>
      <c r="S544" s="151"/>
      <c r="T544" s="150"/>
      <c r="U544" s="131"/>
      <c r="V544" s="118"/>
      <c r="W544" s="152"/>
      <c r="X544" s="153"/>
      <c r="Y544" s="154"/>
      <c r="Z544" s="155"/>
      <c r="AA544" s="155"/>
      <c r="AB544" s="156"/>
      <c r="AC544" s="157"/>
      <c r="AD544" s="132"/>
      <c r="AE544" s="158"/>
      <c r="AF544" s="158"/>
      <c r="AG544" s="159"/>
      <c r="AH544" s="133"/>
    </row>
    <row r="545" spans="1:34">
      <c r="F545" s="147"/>
      <c r="H545" s="148"/>
      <c r="I545" s="148"/>
      <c r="J545" s="148"/>
      <c r="K545" s="148"/>
      <c r="L545" s="148"/>
      <c r="M545" s="148"/>
      <c r="N545" s="118"/>
      <c r="O545" s="118"/>
      <c r="P545" s="118"/>
      <c r="Q545" s="149"/>
      <c r="R545" s="150"/>
      <c r="S545" s="151"/>
      <c r="T545" s="150"/>
      <c r="U545" s="131"/>
      <c r="V545" s="118"/>
      <c r="W545" s="152"/>
      <c r="X545" s="153"/>
      <c r="Y545" s="154"/>
      <c r="Z545" s="155"/>
      <c r="AA545" s="155"/>
      <c r="AB545" s="156"/>
      <c r="AC545" s="157"/>
      <c r="AD545" s="132"/>
      <c r="AE545" s="158"/>
      <c r="AF545" s="158"/>
      <c r="AG545" s="159"/>
      <c r="AH545" s="133"/>
    </row>
    <row r="546" spans="1:34">
      <c r="F546" s="147"/>
      <c r="H546" s="148"/>
      <c r="I546" s="148"/>
      <c r="J546" s="148"/>
      <c r="K546" s="148"/>
      <c r="L546" s="148"/>
      <c r="M546" s="148"/>
      <c r="N546" s="118"/>
      <c r="O546" s="118"/>
      <c r="P546" s="118"/>
      <c r="Q546" s="149"/>
      <c r="R546" s="150"/>
      <c r="S546" s="151"/>
      <c r="T546" s="150"/>
      <c r="U546" s="131"/>
      <c r="V546" s="118"/>
      <c r="W546" s="152"/>
      <c r="X546" s="153"/>
      <c r="Y546" s="154"/>
      <c r="Z546" s="155"/>
      <c r="AA546" s="155"/>
      <c r="AB546" s="156"/>
      <c r="AC546" s="157"/>
      <c r="AD546" s="160"/>
      <c r="AE546" s="158"/>
      <c r="AF546" s="158"/>
      <c r="AG546" s="159"/>
      <c r="AH546" s="133"/>
    </row>
    <row r="547" spans="1:34">
      <c r="F547" s="147"/>
      <c r="H547" s="148"/>
      <c r="I547" s="148"/>
      <c r="J547" s="148"/>
      <c r="K547" s="148"/>
      <c r="L547" s="148"/>
      <c r="M547" s="148"/>
      <c r="N547" s="118"/>
      <c r="O547" s="118"/>
      <c r="P547" s="118"/>
      <c r="Q547" s="149"/>
      <c r="R547" s="150"/>
      <c r="S547" s="151"/>
      <c r="T547" s="150"/>
      <c r="U547" s="131"/>
      <c r="V547" s="118"/>
      <c r="W547" s="152"/>
      <c r="X547" s="153"/>
      <c r="Y547" s="154"/>
      <c r="Z547" s="155"/>
      <c r="AA547" s="155"/>
      <c r="AB547" s="156"/>
      <c r="AC547" s="157"/>
      <c r="AD547" s="132"/>
      <c r="AE547" s="158"/>
      <c r="AF547" s="158"/>
      <c r="AG547" s="159"/>
      <c r="AH547" s="133"/>
    </row>
    <row r="548" spans="1:34">
      <c r="F548" s="147"/>
      <c r="H548" s="148"/>
      <c r="I548" s="148"/>
      <c r="J548" s="148"/>
      <c r="K548" s="148"/>
      <c r="L548" s="148"/>
      <c r="M548" s="148"/>
      <c r="N548" s="118"/>
      <c r="O548" s="118"/>
      <c r="P548" s="118"/>
      <c r="Q548" s="149"/>
      <c r="R548" s="150"/>
      <c r="S548" s="151"/>
      <c r="T548" s="150"/>
      <c r="U548" s="131"/>
      <c r="V548" s="118"/>
      <c r="W548" s="152"/>
      <c r="X548" s="153"/>
      <c r="Y548" s="154"/>
      <c r="Z548" s="155"/>
      <c r="AA548" s="155"/>
      <c r="AB548" s="156"/>
      <c r="AC548" s="157"/>
      <c r="AD548" s="132"/>
      <c r="AE548" s="158"/>
      <c r="AF548" s="158"/>
      <c r="AG548" s="159"/>
      <c r="AH548" s="133"/>
    </row>
    <row r="549" spans="1:34">
      <c r="F549" s="147"/>
      <c r="H549" s="148"/>
      <c r="I549" s="148"/>
      <c r="J549" s="148"/>
      <c r="K549" s="148"/>
      <c r="L549" s="148"/>
      <c r="M549" s="148"/>
      <c r="N549" s="118"/>
      <c r="O549" s="118"/>
      <c r="P549" s="118"/>
      <c r="Q549" s="149"/>
      <c r="R549" s="150"/>
      <c r="S549" s="151"/>
      <c r="T549" s="150"/>
      <c r="U549" s="131"/>
      <c r="V549" s="118"/>
      <c r="W549" s="152"/>
      <c r="X549" s="153"/>
      <c r="Y549" s="154"/>
      <c r="Z549" s="155"/>
      <c r="AA549" s="155"/>
      <c r="AB549" s="156"/>
      <c r="AC549" s="157"/>
      <c r="AD549" s="132"/>
      <c r="AE549" s="158"/>
      <c r="AF549" s="158"/>
      <c r="AG549" s="159"/>
      <c r="AH549" s="133"/>
    </row>
    <row r="550" spans="1:34">
      <c r="F550" s="147"/>
      <c r="H550" s="148"/>
      <c r="I550" s="148"/>
      <c r="J550" s="148"/>
      <c r="K550" s="148"/>
      <c r="L550" s="148"/>
      <c r="M550" s="148"/>
      <c r="N550" s="118"/>
      <c r="O550" s="118"/>
      <c r="P550" s="118"/>
      <c r="Q550" s="149"/>
      <c r="R550" s="150"/>
      <c r="S550" s="151"/>
      <c r="T550" s="150"/>
      <c r="U550" s="131"/>
      <c r="V550" s="118"/>
      <c r="W550" s="152"/>
      <c r="X550" s="153"/>
      <c r="Y550" s="154"/>
      <c r="Z550" s="155"/>
      <c r="AA550" s="155"/>
      <c r="AB550" s="156"/>
      <c r="AC550" s="157"/>
      <c r="AD550" s="132"/>
      <c r="AE550" s="158"/>
      <c r="AF550" s="158"/>
      <c r="AG550" s="159"/>
      <c r="AH550" s="133"/>
    </row>
    <row r="551" spans="1:34">
      <c r="F551" s="147"/>
      <c r="H551" s="148"/>
      <c r="I551" s="148"/>
      <c r="J551" s="148"/>
      <c r="K551" s="148"/>
      <c r="L551" s="148"/>
      <c r="M551" s="148"/>
      <c r="N551" s="118"/>
      <c r="O551" s="118"/>
      <c r="P551" s="118"/>
      <c r="Q551" s="149"/>
      <c r="R551" s="150"/>
      <c r="S551" s="151"/>
      <c r="T551" s="150"/>
      <c r="U551" s="131"/>
      <c r="V551" s="118"/>
      <c r="W551" s="152"/>
      <c r="X551" s="153"/>
      <c r="Y551" s="154"/>
      <c r="Z551" s="155"/>
      <c r="AA551" s="155"/>
      <c r="AB551" s="156"/>
      <c r="AC551" s="157"/>
      <c r="AD551" s="132"/>
      <c r="AE551" s="158"/>
      <c r="AF551" s="158"/>
      <c r="AG551" s="159"/>
      <c r="AH551" s="133"/>
    </row>
    <row r="552" spans="1:34">
      <c r="F552" s="147"/>
      <c r="H552" s="148"/>
      <c r="I552" s="148"/>
      <c r="J552" s="148"/>
      <c r="K552" s="148"/>
      <c r="L552" s="148"/>
      <c r="M552" s="148"/>
      <c r="N552" s="118"/>
      <c r="O552" s="118"/>
      <c r="P552" s="118"/>
      <c r="Q552" s="149"/>
      <c r="R552" s="150"/>
      <c r="S552" s="151"/>
      <c r="T552" s="150"/>
      <c r="U552" s="131"/>
      <c r="V552" s="118"/>
      <c r="W552" s="152"/>
      <c r="X552" s="153"/>
      <c r="Y552" s="154"/>
      <c r="Z552" s="155"/>
      <c r="AA552" s="155"/>
      <c r="AB552" s="156"/>
      <c r="AC552" s="157"/>
      <c r="AD552" s="132"/>
      <c r="AE552" s="158"/>
      <c r="AF552" s="158"/>
      <c r="AG552" s="159"/>
      <c r="AH552" s="133"/>
    </row>
    <row r="553" spans="1:34">
      <c r="F553" s="147"/>
      <c r="H553" s="148"/>
      <c r="I553" s="148"/>
      <c r="J553" s="148"/>
      <c r="K553" s="148"/>
      <c r="L553" s="148"/>
      <c r="M553" s="148"/>
      <c r="N553" s="118"/>
      <c r="O553" s="118"/>
      <c r="P553" s="118"/>
      <c r="Q553" s="149"/>
      <c r="R553" s="150"/>
      <c r="S553" s="151"/>
      <c r="T553" s="150"/>
      <c r="U553" s="131"/>
      <c r="V553" s="118"/>
      <c r="W553" s="152"/>
      <c r="X553" s="153"/>
      <c r="Y553" s="154"/>
      <c r="Z553" s="155"/>
      <c r="AA553" s="155"/>
      <c r="AB553" s="156"/>
      <c r="AC553" s="157"/>
      <c r="AD553" s="132"/>
      <c r="AE553" s="158"/>
      <c r="AF553" s="158"/>
      <c r="AG553" s="159"/>
      <c r="AH553" s="133"/>
    </row>
    <row r="554" spans="1:34">
      <c r="F554" s="147"/>
      <c r="H554" s="148"/>
      <c r="I554" s="148"/>
      <c r="J554" s="148"/>
      <c r="K554" s="148"/>
      <c r="L554" s="148"/>
      <c r="M554" s="148"/>
      <c r="N554" s="118"/>
      <c r="O554" s="118"/>
      <c r="P554" s="118"/>
      <c r="Q554" s="149"/>
      <c r="R554" s="150"/>
      <c r="S554" s="151"/>
      <c r="T554" s="150"/>
      <c r="U554" s="131"/>
      <c r="V554" s="118"/>
      <c r="W554" s="152"/>
      <c r="X554" s="153"/>
      <c r="Y554" s="154"/>
      <c r="Z554" s="155"/>
      <c r="AA554" s="155"/>
      <c r="AB554" s="156"/>
      <c r="AC554" s="157"/>
      <c r="AD554" s="132"/>
      <c r="AE554" s="158"/>
      <c r="AF554" s="158"/>
      <c r="AG554" s="159"/>
      <c r="AH554" s="133"/>
    </row>
    <row r="555" spans="1:34">
      <c r="F555" s="147"/>
      <c r="H555" s="148"/>
      <c r="I555" s="148"/>
      <c r="J555" s="148"/>
      <c r="K555" s="148"/>
      <c r="L555" s="148"/>
      <c r="M555" s="148"/>
      <c r="N555" s="118"/>
      <c r="O555" s="118"/>
      <c r="P555" s="118"/>
      <c r="Q555" s="149"/>
      <c r="R555" s="150"/>
      <c r="S555" s="151"/>
      <c r="T555" s="150"/>
      <c r="U555" s="131"/>
      <c r="V555" s="118"/>
      <c r="W555" s="152"/>
      <c r="X555" s="153"/>
      <c r="Y555" s="154"/>
      <c r="Z555" s="155"/>
      <c r="AA555" s="155"/>
      <c r="AB555" s="156"/>
      <c r="AC555" s="157"/>
      <c r="AD555" s="132"/>
      <c r="AE555" s="158"/>
      <c r="AF555" s="158"/>
      <c r="AG555" s="159"/>
      <c r="AH555" s="133"/>
    </row>
    <row r="556" spans="1:34">
      <c r="F556" s="147"/>
      <c r="H556" s="148"/>
      <c r="I556" s="148"/>
      <c r="J556" s="148"/>
      <c r="K556" s="148"/>
      <c r="L556" s="148"/>
      <c r="M556" s="148"/>
      <c r="N556" s="118"/>
      <c r="O556" s="118"/>
      <c r="P556" s="118"/>
      <c r="Q556" s="149"/>
      <c r="R556" s="150"/>
      <c r="S556" s="151"/>
      <c r="T556" s="150"/>
      <c r="U556" s="131"/>
      <c r="V556" s="118"/>
      <c r="W556" s="152"/>
      <c r="X556" s="153"/>
      <c r="Y556" s="154"/>
      <c r="Z556" s="155"/>
      <c r="AA556" s="155"/>
      <c r="AB556" s="156"/>
      <c r="AC556" s="157"/>
      <c r="AD556" s="132"/>
      <c r="AE556" s="158"/>
      <c r="AF556" s="158"/>
      <c r="AG556" s="159"/>
      <c r="AH556" s="133"/>
    </row>
    <row r="557" spans="1:34">
      <c r="F557" s="147"/>
      <c r="H557" s="148"/>
      <c r="I557" s="148"/>
      <c r="J557" s="148"/>
      <c r="K557" s="148"/>
      <c r="L557" s="148"/>
      <c r="M557" s="148"/>
      <c r="N557" s="118"/>
      <c r="O557" s="118"/>
      <c r="P557" s="118"/>
      <c r="Q557" s="149"/>
      <c r="R557" s="150"/>
      <c r="S557" s="151"/>
      <c r="T557" s="150"/>
      <c r="U557" s="131"/>
      <c r="V557" s="118"/>
      <c r="W557" s="152"/>
      <c r="X557" s="153"/>
      <c r="Y557" s="154"/>
      <c r="Z557" s="155"/>
      <c r="AA557" s="155"/>
      <c r="AB557" s="156"/>
      <c r="AC557" s="157"/>
      <c r="AD557" s="132"/>
      <c r="AE557" s="158"/>
      <c r="AF557" s="158"/>
      <c r="AG557" s="159"/>
      <c r="AH557" s="133"/>
    </row>
    <row r="558" spans="1:34">
      <c r="A558" s="134"/>
      <c r="F558" s="147"/>
      <c r="H558" s="148"/>
      <c r="I558" s="148"/>
      <c r="J558" s="148"/>
      <c r="K558" s="148"/>
      <c r="L558" s="148"/>
      <c r="M558" s="148"/>
      <c r="N558" s="118"/>
      <c r="O558" s="118"/>
      <c r="P558" s="118"/>
      <c r="Q558" s="149"/>
      <c r="R558" s="150"/>
      <c r="S558" s="151"/>
      <c r="T558" s="150"/>
      <c r="U558" s="131"/>
      <c r="V558" s="118"/>
      <c r="W558" s="152"/>
      <c r="X558" s="153"/>
      <c r="Y558" s="154"/>
      <c r="Z558" s="155"/>
      <c r="AA558" s="155"/>
      <c r="AB558" s="156"/>
      <c r="AC558" s="157"/>
      <c r="AD558" s="132"/>
      <c r="AE558" s="158"/>
      <c r="AF558" s="158"/>
      <c r="AG558" s="159"/>
      <c r="AH558" s="133"/>
    </row>
    <row r="559" spans="1:34">
      <c r="F559" s="147"/>
      <c r="H559" s="148"/>
      <c r="I559" s="148"/>
      <c r="J559" s="148"/>
      <c r="K559" s="148"/>
      <c r="L559" s="148"/>
      <c r="M559" s="148"/>
      <c r="N559" s="118"/>
      <c r="O559" s="118"/>
      <c r="P559" s="118"/>
      <c r="Q559" s="149"/>
      <c r="R559" s="150"/>
      <c r="S559" s="151"/>
      <c r="T559" s="150"/>
      <c r="U559" s="131"/>
      <c r="V559" s="118"/>
      <c r="W559" s="152"/>
      <c r="X559" s="153"/>
      <c r="Y559" s="154"/>
      <c r="Z559" s="155"/>
      <c r="AA559" s="155"/>
      <c r="AB559" s="156"/>
      <c r="AC559" s="157"/>
      <c r="AD559" s="132"/>
      <c r="AE559" s="158"/>
      <c r="AF559" s="158"/>
      <c r="AG559" s="159"/>
      <c r="AH559" s="133"/>
    </row>
    <row r="560" spans="1:34">
      <c r="F560" s="147"/>
      <c r="H560" s="148"/>
      <c r="I560" s="148"/>
      <c r="J560" s="148"/>
      <c r="K560" s="148"/>
      <c r="L560" s="148"/>
      <c r="M560" s="148"/>
      <c r="N560" s="118"/>
      <c r="O560" s="118"/>
      <c r="P560" s="118"/>
      <c r="Q560" s="149"/>
      <c r="R560" s="150"/>
      <c r="S560" s="151"/>
      <c r="T560" s="150"/>
      <c r="U560" s="131"/>
      <c r="V560" s="118"/>
      <c r="W560" s="152"/>
      <c r="X560" s="153"/>
      <c r="Y560" s="154"/>
      <c r="Z560" s="155"/>
      <c r="AA560" s="155"/>
      <c r="AB560" s="156"/>
      <c r="AC560" s="157"/>
      <c r="AD560" s="132"/>
      <c r="AE560" s="158"/>
      <c r="AF560" s="158"/>
      <c r="AG560" s="159"/>
      <c r="AH560" s="133"/>
    </row>
    <row r="561" spans="6:34">
      <c r="F561" s="147"/>
      <c r="H561" s="148"/>
      <c r="I561" s="148"/>
      <c r="J561" s="148"/>
      <c r="K561" s="148"/>
      <c r="L561" s="148"/>
      <c r="M561" s="148"/>
      <c r="N561" s="118"/>
      <c r="O561" s="118"/>
      <c r="P561" s="118"/>
      <c r="Q561" s="149"/>
      <c r="R561" s="150"/>
      <c r="S561" s="151"/>
      <c r="T561" s="150"/>
      <c r="U561" s="131"/>
      <c r="V561" s="118"/>
      <c r="W561" s="152"/>
      <c r="X561" s="153"/>
      <c r="Y561" s="154"/>
      <c r="Z561" s="155"/>
      <c r="AA561" s="155"/>
      <c r="AB561" s="156"/>
      <c r="AC561" s="157"/>
      <c r="AD561" s="132"/>
      <c r="AE561" s="158"/>
      <c r="AF561" s="158"/>
      <c r="AG561" s="159"/>
      <c r="AH561" s="133"/>
    </row>
    <row r="562" spans="6:34">
      <c r="F562" s="147"/>
      <c r="H562" s="148"/>
      <c r="I562" s="148"/>
      <c r="J562" s="148"/>
      <c r="K562" s="148"/>
      <c r="L562" s="148"/>
      <c r="M562" s="148"/>
      <c r="N562" s="118"/>
      <c r="O562" s="118"/>
      <c r="P562" s="118"/>
      <c r="Q562" s="149"/>
      <c r="R562" s="150"/>
      <c r="S562" s="151"/>
      <c r="T562" s="150"/>
      <c r="U562" s="131"/>
      <c r="V562" s="118"/>
      <c r="W562" s="152"/>
      <c r="X562" s="153"/>
      <c r="Y562" s="154"/>
      <c r="Z562" s="155"/>
      <c r="AA562" s="155"/>
      <c r="AB562" s="156"/>
      <c r="AC562" s="157"/>
      <c r="AD562" s="132"/>
      <c r="AE562" s="158"/>
      <c r="AF562" s="158"/>
      <c r="AG562" s="159"/>
      <c r="AH562" s="133"/>
    </row>
    <row r="563" spans="6:34">
      <c r="F563" s="147"/>
      <c r="H563" s="148"/>
      <c r="I563" s="148"/>
      <c r="J563" s="148"/>
      <c r="K563" s="148"/>
      <c r="L563" s="148"/>
      <c r="M563" s="148"/>
      <c r="N563" s="118"/>
      <c r="O563" s="118"/>
      <c r="P563" s="118"/>
      <c r="Q563" s="149"/>
      <c r="R563" s="150"/>
      <c r="S563" s="151"/>
      <c r="T563" s="150"/>
      <c r="U563" s="131"/>
      <c r="V563" s="118"/>
      <c r="W563" s="152"/>
      <c r="X563" s="153"/>
      <c r="Y563" s="154"/>
      <c r="Z563" s="155"/>
      <c r="AA563" s="155"/>
      <c r="AB563" s="156"/>
      <c r="AC563" s="157"/>
      <c r="AD563" s="132"/>
      <c r="AE563" s="158"/>
      <c r="AF563" s="158"/>
      <c r="AG563" s="159"/>
      <c r="AH563" s="133"/>
    </row>
    <row r="564" spans="6:34">
      <c r="F564" s="147"/>
      <c r="H564" s="148"/>
      <c r="I564" s="148"/>
      <c r="J564" s="148"/>
      <c r="K564" s="148"/>
      <c r="L564" s="148"/>
      <c r="M564" s="148"/>
      <c r="N564" s="118"/>
      <c r="O564" s="118"/>
      <c r="P564" s="118"/>
      <c r="Q564" s="149"/>
      <c r="R564" s="150"/>
      <c r="S564" s="151"/>
      <c r="T564" s="150"/>
      <c r="U564" s="131"/>
      <c r="V564" s="118"/>
      <c r="W564" s="152"/>
      <c r="X564" s="153"/>
      <c r="Y564" s="154"/>
      <c r="Z564" s="155"/>
      <c r="AA564" s="155"/>
      <c r="AB564" s="156"/>
      <c r="AC564" s="157"/>
      <c r="AD564" s="132"/>
      <c r="AE564" s="158"/>
      <c r="AF564" s="158"/>
      <c r="AG564" s="159"/>
      <c r="AH564" s="133"/>
    </row>
    <row r="565" spans="6:34">
      <c r="F565" s="147"/>
      <c r="H565" s="148"/>
      <c r="I565" s="148"/>
      <c r="J565" s="148"/>
      <c r="K565" s="148"/>
      <c r="L565" s="148"/>
      <c r="M565" s="148"/>
      <c r="N565" s="118"/>
      <c r="O565" s="118"/>
      <c r="P565" s="118"/>
      <c r="Q565" s="149"/>
      <c r="R565" s="150"/>
      <c r="S565" s="151"/>
      <c r="T565" s="150"/>
      <c r="U565" s="131"/>
      <c r="V565" s="118"/>
      <c r="W565" s="152"/>
      <c r="X565" s="153"/>
      <c r="Y565" s="154"/>
      <c r="Z565" s="155"/>
      <c r="AA565" s="155"/>
      <c r="AB565" s="156"/>
      <c r="AC565" s="157"/>
      <c r="AD565" s="132"/>
      <c r="AE565" s="158"/>
      <c r="AF565" s="158"/>
      <c r="AG565" s="159"/>
      <c r="AH565" s="133"/>
    </row>
    <row r="566" spans="6:34">
      <c r="F566" s="147"/>
      <c r="H566" s="148"/>
      <c r="I566" s="148"/>
      <c r="J566" s="148"/>
      <c r="K566" s="148"/>
      <c r="L566" s="148"/>
      <c r="M566" s="148"/>
      <c r="N566" s="118"/>
      <c r="O566" s="118"/>
      <c r="P566" s="118"/>
      <c r="Q566" s="149"/>
      <c r="R566" s="150"/>
      <c r="S566" s="151"/>
      <c r="T566" s="150"/>
      <c r="U566" s="131"/>
      <c r="V566" s="118"/>
      <c r="W566" s="152"/>
      <c r="X566" s="153"/>
      <c r="Y566" s="154"/>
      <c r="Z566" s="155"/>
      <c r="AA566" s="155"/>
      <c r="AB566" s="156"/>
      <c r="AC566" s="157"/>
      <c r="AD566" s="132"/>
      <c r="AE566" s="158"/>
      <c r="AF566" s="158"/>
      <c r="AG566" s="159"/>
      <c r="AH566" s="133"/>
    </row>
    <row r="567" spans="6:34">
      <c r="F567" s="147"/>
      <c r="H567" s="148"/>
      <c r="I567" s="148"/>
      <c r="J567" s="148"/>
      <c r="K567" s="148"/>
      <c r="L567" s="148"/>
      <c r="M567" s="148"/>
      <c r="N567" s="118"/>
      <c r="O567" s="118"/>
      <c r="P567" s="118"/>
      <c r="Q567" s="149"/>
      <c r="R567" s="150"/>
      <c r="S567" s="151"/>
      <c r="T567" s="150"/>
      <c r="U567" s="131"/>
      <c r="V567" s="118"/>
      <c r="W567" s="152"/>
      <c r="X567" s="153"/>
      <c r="Y567" s="154"/>
      <c r="Z567" s="155"/>
      <c r="AA567" s="155"/>
      <c r="AB567" s="156"/>
      <c r="AC567" s="157"/>
      <c r="AD567" s="132"/>
      <c r="AE567" s="158"/>
      <c r="AF567" s="158"/>
      <c r="AG567" s="159"/>
      <c r="AH567" s="133"/>
    </row>
    <row r="568" spans="6:34">
      <c r="F568" s="147"/>
      <c r="H568" s="148"/>
      <c r="I568" s="148"/>
      <c r="J568" s="148"/>
      <c r="K568" s="148"/>
      <c r="L568" s="148"/>
      <c r="M568" s="148"/>
      <c r="N568" s="118"/>
      <c r="O568" s="118"/>
      <c r="P568" s="118"/>
      <c r="Q568" s="149"/>
      <c r="R568" s="150"/>
      <c r="S568" s="151"/>
      <c r="T568" s="150"/>
      <c r="U568" s="131"/>
      <c r="V568" s="118"/>
      <c r="W568" s="152"/>
      <c r="X568" s="153"/>
      <c r="Y568" s="154"/>
      <c r="Z568" s="155"/>
      <c r="AA568" s="155"/>
      <c r="AB568" s="156"/>
      <c r="AC568" s="157"/>
      <c r="AD568" s="132"/>
      <c r="AE568" s="158"/>
      <c r="AF568" s="158"/>
      <c r="AG568" s="159"/>
      <c r="AH568" s="133"/>
    </row>
    <row r="569" spans="6:34">
      <c r="F569" s="147"/>
      <c r="H569" s="148"/>
      <c r="I569" s="148"/>
      <c r="J569" s="148"/>
      <c r="K569" s="148"/>
      <c r="L569" s="148"/>
      <c r="M569" s="148"/>
      <c r="N569" s="118"/>
      <c r="O569" s="118"/>
      <c r="P569" s="118"/>
      <c r="Q569" s="149"/>
      <c r="R569" s="150"/>
      <c r="S569" s="151"/>
      <c r="T569" s="150"/>
      <c r="U569" s="131"/>
      <c r="V569" s="118"/>
      <c r="W569" s="152"/>
      <c r="X569" s="153"/>
      <c r="Y569" s="154"/>
      <c r="Z569" s="155"/>
      <c r="AA569" s="155"/>
      <c r="AB569" s="156"/>
      <c r="AC569" s="157"/>
      <c r="AD569" s="132"/>
      <c r="AE569" s="158"/>
      <c r="AF569" s="158"/>
      <c r="AG569" s="159"/>
      <c r="AH569" s="133"/>
    </row>
    <row r="570" spans="6:34">
      <c r="F570" s="147"/>
      <c r="H570" s="148"/>
      <c r="I570" s="148"/>
      <c r="J570" s="148"/>
      <c r="K570" s="148"/>
      <c r="L570" s="148"/>
      <c r="M570" s="148"/>
      <c r="N570" s="118"/>
      <c r="O570" s="118"/>
      <c r="P570" s="118"/>
      <c r="Q570" s="149"/>
      <c r="R570" s="150"/>
      <c r="S570" s="151"/>
      <c r="T570" s="150"/>
      <c r="U570" s="131"/>
      <c r="V570" s="118"/>
      <c r="W570" s="152"/>
      <c r="X570" s="153"/>
      <c r="Y570" s="154"/>
      <c r="Z570" s="155"/>
      <c r="AA570" s="155"/>
      <c r="AB570" s="156"/>
      <c r="AC570" s="157"/>
      <c r="AD570" s="132"/>
      <c r="AE570" s="158"/>
      <c r="AF570" s="158"/>
      <c r="AG570" s="159"/>
      <c r="AH570" s="133"/>
    </row>
    <row r="571" spans="6:34">
      <c r="F571" s="147"/>
      <c r="H571" s="148"/>
      <c r="I571" s="148"/>
      <c r="J571" s="148"/>
      <c r="K571" s="148"/>
      <c r="L571" s="148"/>
      <c r="M571" s="148"/>
      <c r="N571" s="118"/>
      <c r="O571" s="118"/>
      <c r="P571" s="118"/>
      <c r="Q571" s="149"/>
      <c r="R571" s="150"/>
      <c r="S571" s="151"/>
      <c r="T571" s="150"/>
      <c r="U571" s="131"/>
      <c r="V571" s="118"/>
      <c r="W571" s="152"/>
      <c r="X571" s="153"/>
      <c r="Y571" s="154"/>
      <c r="Z571" s="155"/>
      <c r="AA571" s="155"/>
      <c r="AB571" s="156"/>
      <c r="AC571" s="157"/>
      <c r="AD571" s="132"/>
      <c r="AE571" s="158"/>
      <c r="AF571" s="158"/>
      <c r="AG571" s="159"/>
      <c r="AH571" s="133"/>
    </row>
    <row r="572" spans="6:34">
      <c r="F572" s="147"/>
      <c r="H572" s="148"/>
      <c r="I572" s="148"/>
      <c r="J572" s="148"/>
      <c r="K572" s="148"/>
      <c r="L572" s="148"/>
      <c r="M572" s="148"/>
      <c r="N572" s="118"/>
      <c r="O572" s="118"/>
      <c r="P572" s="118"/>
      <c r="Q572" s="149"/>
      <c r="R572" s="150"/>
      <c r="S572" s="151"/>
      <c r="T572" s="150"/>
      <c r="U572" s="131"/>
      <c r="V572" s="118"/>
      <c r="W572" s="152"/>
      <c r="X572" s="153"/>
      <c r="Y572" s="154"/>
      <c r="Z572" s="155"/>
      <c r="AA572" s="155"/>
      <c r="AB572" s="156"/>
      <c r="AC572" s="157"/>
      <c r="AD572" s="132"/>
      <c r="AE572" s="158"/>
      <c r="AF572" s="158"/>
      <c r="AG572" s="159"/>
      <c r="AH572" s="133"/>
    </row>
    <row r="573" spans="6:34">
      <c r="F573" s="147"/>
      <c r="H573" s="148"/>
      <c r="I573" s="148"/>
      <c r="J573" s="148"/>
      <c r="K573" s="148"/>
      <c r="L573" s="148"/>
      <c r="M573" s="148"/>
      <c r="N573" s="118"/>
      <c r="O573" s="118"/>
      <c r="P573" s="118"/>
      <c r="Q573" s="149"/>
      <c r="R573" s="150"/>
      <c r="S573" s="151"/>
      <c r="T573" s="150"/>
      <c r="U573" s="131"/>
      <c r="V573" s="118"/>
      <c r="W573" s="152"/>
      <c r="X573" s="153"/>
      <c r="Y573" s="154"/>
      <c r="Z573" s="155"/>
      <c r="AA573" s="155"/>
      <c r="AB573" s="156"/>
      <c r="AC573" s="157"/>
      <c r="AD573" s="132"/>
      <c r="AE573" s="158"/>
      <c r="AF573" s="158"/>
      <c r="AG573" s="159"/>
      <c r="AH573" s="133"/>
    </row>
    <row r="574" spans="6:34">
      <c r="F574" s="147"/>
      <c r="H574" s="148"/>
      <c r="I574" s="148"/>
      <c r="J574" s="148"/>
      <c r="K574" s="148"/>
      <c r="L574" s="148"/>
      <c r="M574" s="148"/>
      <c r="N574" s="118"/>
      <c r="O574" s="118"/>
      <c r="P574" s="118"/>
      <c r="Q574" s="149"/>
      <c r="R574" s="150"/>
      <c r="S574" s="151"/>
      <c r="T574" s="150"/>
      <c r="U574" s="131"/>
      <c r="V574" s="118"/>
      <c r="W574" s="152"/>
      <c r="X574" s="153"/>
      <c r="Y574" s="154"/>
      <c r="Z574" s="155"/>
      <c r="AA574" s="155"/>
      <c r="AB574" s="156"/>
      <c r="AC574" s="157"/>
      <c r="AD574" s="132"/>
      <c r="AE574" s="158"/>
      <c r="AF574" s="158"/>
      <c r="AG574" s="159"/>
      <c r="AH574" s="133"/>
    </row>
    <row r="575" spans="6:34">
      <c r="F575" s="147"/>
      <c r="H575" s="148"/>
      <c r="I575" s="148"/>
      <c r="J575" s="148"/>
      <c r="K575" s="148"/>
      <c r="L575" s="148"/>
      <c r="M575" s="148"/>
      <c r="N575" s="118"/>
      <c r="O575" s="118"/>
      <c r="P575" s="118"/>
      <c r="Q575" s="149"/>
      <c r="R575" s="150"/>
      <c r="S575" s="151"/>
      <c r="T575" s="150"/>
      <c r="U575" s="131"/>
      <c r="V575" s="118"/>
      <c r="W575" s="152"/>
      <c r="X575" s="153"/>
      <c r="Y575" s="154"/>
      <c r="Z575" s="155"/>
      <c r="AA575" s="155"/>
      <c r="AB575" s="156"/>
      <c r="AC575" s="157"/>
      <c r="AD575" s="132"/>
      <c r="AE575" s="158"/>
      <c r="AF575" s="158"/>
      <c r="AG575" s="159"/>
      <c r="AH575" s="133"/>
    </row>
    <row r="576" spans="6:34">
      <c r="F576" s="147"/>
      <c r="H576" s="148"/>
      <c r="I576" s="148"/>
      <c r="J576" s="148"/>
      <c r="K576" s="148"/>
      <c r="L576" s="148"/>
      <c r="M576" s="148"/>
      <c r="N576" s="118"/>
      <c r="O576" s="118"/>
      <c r="P576" s="118"/>
      <c r="Q576" s="149"/>
      <c r="R576" s="150"/>
      <c r="S576" s="151"/>
      <c r="T576" s="150"/>
      <c r="U576" s="131"/>
      <c r="V576" s="118"/>
      <c r="W576" s="152"/>
      <c r="X576" s="153"/>
      <c r="Y576" s="154"/>
      <c r="Z576" s="155"/>
      <c r="AA576" s="155"/>
      <c r="AB576" s="156"/>
      <c r="AC576" s="157"/>
      <c r="AD576" s="132"/>
      <c r="AE576" s="158"/>
      <c r="AF576" s="158"/>
      <c r="AG576" s="159"/>
      <c r="AH576" s="133"/>
    </row>
    <row r="577" spans="1:34">
      <c r="F577" s="147"/>
      <c r="H577" s="148"/>
      <c r="I577" s="148"/>
      <c r="J577" s="148"/>
      <c r="K577" s="148"/>
      <c r="L577" s="148"/>
      <c r="M577" s="148"/>
      <c r="N577" s="118"/>
      <c r="O577" s="118"/>
      <c r="P577" s="118"/>
      <c r="Q577" s="149"/>
      <c r="R577" s="150"/>
      <c r="S577" s="151"/>
      <c r="T577" s="150"/>
      <c r="U577" s="131"/>
      <c r="V577" s="118"/>
      <c r="W577" s="152"/>
      <c r="X577" s="153"/>
      <c r="Y577" s="154"/>
      <c r="Z577" s="155"/>
      <c r="AA577" s="155"/>
      <c r="AB577" s="156"/>
      <c r="AC577" s="157"/>
      <c r="AD577" s="132"/>
      <c r="AE577" s="158"/>
      <c r="AF577" s="158"/>
      <c r="AG577" s="159"/>
      <c r="AH577" s="133"/>
    </row>
    <row r="578" spans="1:34">
      <c r="F578" s="147"/>
      <c r="H578" s="148"/>
      <c r="I578" s="148"/>
      <c r="J578" s="148"/>
      <c r="K578" s="148"/>
      <c r="L578" s="148"/>
      <c r="M578" s="148"/>
      <c r="N578" s="118"/>
      <c r="O578" s="118"/>
      <c r="P578" s="118"/>
      <c r="Q578" s="149"/>
      <c r="R578" s="150"/>
      <c r="S578" s="151"/>
      <c r="T578" s="150"/>
      <c r="U578" s="131"/>
      <c r="V578" s="118"/>
      <c r="W578" s="152"/>
      <c r="X578" s="153"/>
      <c r="Y578" s="154"/>
      <c r="Z578" s="155"/>
      <c r="AA578" s="155"/>
      <c r="AB578" s="156"/>
      <c r="AC578" s="157"/>
      <c r="AD578" s="132"/>
      <c r="AE578" s="158"/>
      <c r="AF578" s="158"/>
      <c r="AG578" s="159"/>
      <c r="AH578" s="133"/>
    </row>
    <row r="579" spans="1:34">
      <c r="F579" s="147"/>
      <c r="H579" s="148"/>
      <c r="I579" s="148"/>
      <c r="J579" s="148"/>
      <c r="K579" s="148"/>
      <c r="L579" s="148"/>
      <c r="M579" s="148"/>
      <c r="N579" s="118"/>
      <c r="O579" s="118"/>
      <c r="P579" s="118"/>
      <c r="Q579" s="149"/>
      <c r="R579" s="150"/>
      <c r="S579" s="151"/>
      <c r="T579" s="150"/>
      <c r="U579" s="131"/>
      <c r="V579" s="118"/>
      <c r="W579" s="152"/>
      <c r="X579" s="153"/>
      <c r="Y579" s="154"/>
      <c r="Z579" s="155"/>
      <c r="AA579" s="155"/>
      <c r="AB579" s="156"/>
      <c r="AC579" s="157"/>
      <c r="AD579" s="132"/>
      <c r="AE579" s="158"/>
      <c r="AF579" s="158"/>
      <c r="AG579" s="159"/>
      <c r="AH579" s="133"/>
    </row>
    <row r="580" spans="1:34">
      <c r="F580" s="147"/>
      <c r="H580" s="148"/>
      <c r="I580" s="148"/>
      <c r="J580" s="148"/>
      <c r="K580" s="148"/>
      <c r="L580" s="148"/>
      <c r="M580" s="148"/>
      <c r="N580" s="118"/>
      <c r="O580" s="118"/>
      <c r="P580" s="118"/>
      <c r="Q580" s="149"/>
      <c r="R580" s="150"/>
      <c r="S580" s="151"/>
      <c r="T580" s="150"/>
      <c r="U580" s="131"/>
      <c r="V580" s="118"/>
      <c r="W580" s="152"/>
      <c r="X580" s="153"/>
      <c r="Y580" s="154"/>
      <c r="Z580" s="155"/>
      <c r="AA580" s="155"/>
      <c r="AB580" s="156"/>
      <c r="AC580" s="157"/>
      <c r="AD580" s="132"/>
      <c r="AE580" s="158"/>
      <c r="AF580" s="158"/>
      <c r="AG580" s="159"/>
      <c r="AH580" s="133"/>
    </row>
    <row r="581" spans="1:34">
      <c r="F581" s="147"/>
      <c r="H581" s="148"/>
      <c r="I581" s="148"/>
      <c r="J581" s="148"/>
      <c r="K581" s="148"/>
      <c r="L581" s="148"/>
      <c r="M581" s="148"/>
      <c r="N581" s="118"/>
      <c r="O581" s="118"/>
      <c r="P581" s="118"/>
      <c r="Q581" s="149"/>
      <c r="R581" s="150"/>
      <c r="S581" s="151"/>
      <c r="T581" s="150"/>
      <c r="U581" s="131"/>
      <c r="V581" s="118"/>
      <c r="W581" s="152"/>
      <c r="X581" s="153"/>
      <c r="Y581" s="154"/>
      <c r="Z581" s="155"/>
      <c r="AA581" s="155"/>
      <c r="AB581" s="156"/>
      <c r="AC581" s="157"/>
      <c r="AD581" s="132"/>
      <c r="AE581" s="158"/>
      <c r="AF581" s="158"/>
      <c r="AG581" s="159"/>
      <c r="AH581" s="133"/>
    </row>
    <row r="582" spans="1:34">
      <c r="A582" s="134"/>
      <c r="F582" s="147"/>
      <c r="H582" s="148"/>
      <c r="I582" s="148"/>
      <c r="J582" s="148"/>
      <c r="K582" s="148"/>
      <c r="L582" s="148"/>
      <c r="M582" s="148"/>
      <c r="N582" s="118"/>
      <c r="O582" s="118"/>
      <c r="P582" s="118"/>
      <c r="Q582" s="149"/>
      <c r="R582" s="150"/>
      <c r="S582" s="151"/>
      <c r="T582" s="150"/>
      <c r="U582" s="131"/>
      <c r="V582" s="118"/>
      <c r="W582" s="152"/>
      <c r="X582" s="153"/>
      <c r="Y582" s="154"/>
      <c r="Z582" s="155"/>
      <c r="AA582" s="155"/>
      <c r="AB582" s="156"/>
      <c r="AC582" s="157"/>
      <c r="AD582" s="132"/>
      <c r="AE582" s="158"/>
      <c r="AF582" s="158"/>
      <c r="AG582" s="159"/>
      <c r="AH582" s="133"/>
    </row>
    <row r="583" spans="1:34">
      <c r="F583" s="147"/>
      <c r="H583" s="148"/>
      <c r="I583" s="148"/>
      <c r="J583" s="148"/>
      <c r="K583" s="148"/>
      <c r="L583" s="148"/>
      <c r="M583" s="148"/>
      <c r="N583" s="118"/>
      <c r="O583" s="118"/>
      <c r="P583" s="118"/>
      <c r="Q583" s="149"/>
      <c r="R583" s="150"/>
      <c r="S583" s="151"/>
      <c r="T583" s="150"/>
      <c r="U583" s="131"/>
      <c r="V583" s="118"/>
      <c r="W583" s="152"/>
      <c r="X583" s="153"/>
      <c r="Y583" s="154"/>
      <c r="Z583" s="155"/>
      <c r="AA583" s="155"/>
      <c r="AB583" s="156"/>
      <c r="AC583" s="157"/>
      <c r="AD583" s="132"/>
      <c r="AE583" s="158"/>
      <c r="AF583" s="158"/>
      <c r="AG583" s="159"/>
      <c r="AH583" s="133"/>
    </row>
    <row r="584" spans="1:34">
      <c r="F584" s="147"/>
      <c r="H584" s="148"/>
      <c r="I584" s="148"/>
      <c r="J584" s="148"/>
      <c r="K584" s="148"/>
      <c r="L584" s="148"/>
      <c r="M584" s="148"/>
      <c r="N584" s="118"/>
      <c r="O584" s="118"/>
      <c r="P584" s="118"/>
      <c r="Q584" s="149"/>
      <c r="R584" s="150"/>
      <c r="S584" s="151"/>
      <c r="T584" s="150"/>
      <c r="U584" s="131"/>
      <c r="V584" s="118"/>
      <c r="W584" s="152"/>
      <c r="X584" s="153"/>
      <c r="Y584" s="154"/>
      <c r="Z584" s="155"/>
      <c r="AA584" s="155"/>
      <c r="AB584" s="156"/>
      <c r="AC584" s="157"/>
      <c r="AD584" s="132"/>
      <c r="AE584" s="158"/>
      <c r="AF584" s="158"/>
      <c r="AG584" s="159"/>
      <c r="AH584" s="133"/>
    </row>
    <row r="585" spans="1:34">
      <c r="F585" s="147"/>
      <c r="H585" s="148"/>
      <c r="I585" s="148"/>
      <c r="J585" s="148"/>
      <c r="K585" s="148"/>
      <c r="L585" s="148"/>
      <c r="M585" s="148"/>
      <c r="N585" s="118"/>
      <c r="O585" s="118"/>
      <c r="P585" s="118"/>
      <c r="Q585" s="149"/>
      <c r="R585" s="150"/>
      <c r="S585" s="151"/>
      <c r="T585" s="150"/>
      <c r="U585" s="131"/>
      <c r="V585" s="118"/>
      <c r="W585" s="152"/>
      <c r="X585" s="153"/>
      <c r="Y585" s="154"/>
      <c r="Z585" s="155"/>
      <c r="AA585" s="155"/>
      <c r="AB585" s="156"/>
      <c r="AC585" s="157"/>
      <c r="AD585" s="132"/>
      <c r="AE585" s="158"/>
      <c r="AF585" s="158"/>
      <c r="AG585" s="159"/>
      <c r="AH585" s="133"/>
    </row>
    <row r="586" spans="1:34">
      <c r="F586" s="147"/>
      <c r="H586" s="148"/>
      <c r="I586" s="148"/>
      <c r="J586" s="148"/>
      <c r="K586" s="148"/>
      <c r="L586" s="148"/>
      <c r="M586" s="148"/>
      <c r="N586" s="118"/>
      <c r="O586" s="118"/>
      <c r="P586" s="118"/>
      <c r="Q586" s="149"/>
      <c r="R586" s="150"/>
      <c r="S586" s="151"/>
      <c r="T586" s="150"/>
      <c r="U586" s="131"/>
      <c r="V586" s="118"/>
      <c r="W586" s="152"/>
      <c r="X586" s="153"/>
      <c r="Y586" s="154"/>
      <c r="Z586" s="155"/>
      <c r="AA586" s="155"/>
      <c r="AB586" s="156"/>
      <c r="AC586" s="157"/>
      <c r="AD586" s="132"/>
      <c r="AE586" s="158"/>
      <c r="AF586" s="158"/>
      <c r="AG586" s="159"/>
      <c r="AH586" s="133"/>
    </row>
    <row r="587" spans="1:34">
      <c r="F587" s="147"/>
      <c r="H587" s="148"/>
      <c r="I587" s="148"/>
      <c r="J587" s="148"/>
      <c r="K587" s="148"/>
      <c r="L587" s="148"/>
      <c r="M587" s="148"/>
      <c r="N587" s="118"/>
      <c r="O587" s="118"/>
      <c r="P587" s="118"/>
      <c r="Q587" s="149"/>
      <c r="R587" s="150"/>
      <c r="S587" s="151"/>
      <c r="T587" s="150"/>
      <c r="U587" s="131"/>
      <c r="V587" s="118"/>
      <c r="W587" s="152"/>
      <c r="X587" s="153"/>
      <c r="Y587" s="154"/>
      <c r="Z587" s="155"/>
      <c r="AA587" s="155"/>
      <c r="AB587" s="156"/>
      <c r="AC587" s="157"/>
      <c r="AD587" s="132"/>
      <c r="AE587" s="158"/>
      <c r="AF587" s="158"/>
      <c r="AG587" s="159"/>
      <c r="AH587" s="133"/>
    </row>
    <row r="588" spans="1:34">
      <c r="F588" s="147"/>
      <c r="H588" s="148"/>
      <c r="I588" s="148"/>
      <c r="J588" s="148"/>
      <c r="K588" s="148"/>
      <c r="L588" s="148"/>
      <c r="M588" s="148"/>
      <c r="N588" s="118"/>
      <c r="O588" s="118"/>
      <c r="P588" s="118"/>
      <c r="Q588" s="149"/>
      <c r="R588" s="150"/>
      <c r="S588" s="151"/>
      <c r="T588" s="150"/>
      <c r="U588" s="131"/>
      <c r="V588" s="118"/>
      <c r="W588" s="152"/>
      <c r="X588" s="153"/>
      <c r="Y588" s="154"/>
      <c r="Z588" s="155"/>
      <c r="AA588" s="155"/>
      <c r="AB588" s="156"/>
      <c r="AC588" s="157"/>
      <c r="AD588" s="132"/>
      <c r="AE588" s="158"/>
      <c r="AF588" s="158"/>
      <c r="AG588" s="159"/>
      <c r="AH588" s="133"/>
    </row>
    <row r="589" spans="1:34">
      <c r="F589" s="147"/>
      <c r="H589" s="148"/>
      <c r="I589" s="148"/>
      <c r="J589" s="148"/>
      <c r="K589" s="148"/>
      <c r="L589" s="148"/>
      <c r="M589" s="148"/>
      <c r="N589" s="118"/>
      <c r="O589" s="118"/>
      <c r="P589" s="118"/>
      <c r="Q589" s="149"/>
      <c r="R589" s="150"/>
      <c r="S589" s="151"/>
      <c r="T589" s="150"/>
      <c r="U589" s="131"/>
      <c r="V589" s="118"/>
      <c r="W589" s="152"/>
      <c r="X589" s="153"/>
      <c r="Y589" s="154"/>
      <c r="Z589" s="155"/>
      <c r="AA589" s="155"/>
      <c r="AB589" s="156"/>
      <c r="AC589" s="157"/>
      <c r="AD589" s="132"/>
      <c r="AE589" s="158"/>
      <c r="AF589" s="158"/>
      <c r="AG589" s="159"/>
      <c r="AH589" s="133"/>
    </row>
    <row r="590" spans="1:34">
      <c r="F590" s="147"/>
      <c r="H590" s="148"/>
      <c r="I590" s="148"/>
      <c r="J590" s="148"/>
      <c r="K590" s="148"/>
      <c r="L590" s="148"/>
      <c r="M590" s="148"/>
      <c r="N590" s="118"/>
      <c r="O590" s="118"/>
      <c r="P590" s="118"/>
      <c r="Q590" s="149"/>
      <c r="R590" s="150"/>
      <c r="S590" s="151"/>
      <c r="T590" s="150"/>
      <c r="U590" s="131"/>
      <c r="V590" s="118"/>
      <c r="W590" s="152"/>
      <c r="X590" s="153"/>
      <c r="Y590" s="154"/>
      <c r="Z590" s="155"/>
      <c r="AA590" s="155"/>
      <c r="AB590" s="156"/>
      <c r="AC590" s="157"/>
      <c r="AD590" s="132"/>
      <c r="AE590" s="158"/>
      <c r="AF590" s="158"/>
      <c r="AG590" s="159"/>
      <c r="AH590" s="133"/>
    </row>
    <row r="591" spans="1:34">
      <c r="F591" s="147"/>
      <c r="H591" s="148"/>
      <c r="I591" s="148"/>
      <c r="J591" s="148"/>
      <c r="K591" s="148"/>
      <c r="L591" s="148"/>
      <c r="M591" s="148"/>
      <c r="N591" s="118"/>
      <c r="O591" s="118"/>
      <c r="P591" s="118"/>
      <c r="Q591" s="149"/>
      <c r="R591" s="150"/>
      <c r="S591" s="151"/>
      <c r="T591" s="150"/>
      <c r="U591" s="131"/>
      <c r="V591" s="118"/>
      <c r="W591" s="152"/>
      <c r="X591" s="153"/>
      <c r="Y591" s="154"/>
      <c r="Z591" s="155"/>
      <c r="AA591" s="155"/>
      <c r="AB591" s="156"/>
      <c r="AC591" s="157"/>
      <c r="AD591" s="132"/>
      <c r="AE591" s="158"/>
      <c r="AF591" s="158"/>
      <c r="AG591" s="159"/>
      <c r="AH591" s="133"/>
    </row>
    <row r="592" spans="1:34">
      <c r="F592" s="147"/>
      <c r="H592" s="148"/>
      <c r="I592" s="148"/>
      <c r="J592" s="148"/>
      <c r="K592" s="148"/>
      <c r="L592" s="148"/>
      <c r="M592" s="148"/>
      <c r="N592" s="118"/>
      <c r="O592" s="118"/>
      <c r="P592" s="118"/>
      <c r="Q592" s="149"/>
      <c r="R592" s="150"/>
      <c r="S592" s="151"/>
      <c r="T592" s="150"/>
      <c r="U592" s="131"/>
      <c r="V592" s="118"/>
      <c r="W592" s="152"/>
      <c r="X592" s="153"/>
      <c r="Y592" s="154"/>
      <c r="Z592" s="155"/>
      <c r="AA592" s="155"/>
      <c r="AB592" s="156"/>
      <c r="AC592" s="157"/>
      <c r="AD592" s="132"/>
      <c r="AE592" s="158"/>
      <c r="AF592" s="158"/>
      <c r="AG592" s="159"/>
      <c r="AH592" s="133"/>
    </row>
    <row r="593" spans="1:34">
      <c r="F593" s="147"/>
      <c r="H593" s="148"/>
      <c r="I593" s="148"/>
      <c r="J593" s="148"/>
      <c r="K593" s="148"/>
      <c r="L593" s="148"/>
      <c r="M593" s="148"/>
      <c r="N593" s="118"/>
      <c r="O593" s="118"/>
      <c r="P593" s="118"/>
      <c r="Q593" s="149"/>
      <c r="R593" s="150"/>
      <c r="S593" s="151"/>
      <c r="T593" s="150"/>
      <c r="U593" s="131"/>
      <c r="V593" s="118"/>
      <c r="W593" s="152"/>
      <c r="X593" s="153"/>
      <c r="Y593" s="154"/>
      <c r="Z593" s="155"/>
      <c r="AA593" s="155"/>
      <c r="AB593" s="156"/>
      <c r="AC593" s="157"/>
      <c r="AD593" s="132"/>
      <c r="AE593" s="158"/>
      <c r="AF593" s="158"/>
      <c r="AG593" s="159"/>
      <c r="AH593" s="133"/>
    </row>
    <row r="594" spans="1:34">
      <c r="F594" s="147"/>
      <c r="H594" s="148"/>
      <c r="I594" s="148"/>
      <c r="J594" s="148"/>
      <c r="K594" s="148"/>
      <c r="L594" s="148"/>
      <c r="M594" s="148"/>
      <c r="N594" s="118"/>
      <c r="O594" s="118"/>
      <c r="P594" s="118"/>
      <c r="Q594" s="149"/>
      <c r="R594" s="150"/>
      <c r="S594" s="151"/>
      <c r="T594" s="150"/>
      <c r="U594" s="131"/>
      <c r="V594" s="118"/>
      <c r="W594" s="152"/>
      <c r="X594" s="153"/>
      <c r="Y594" s="154"/>
      <c r="Z594" s="155"/>
      <c r="AA594" s="155"/>
      <c r="AB594" s="156"/>
      <c r="AC594" s="157"/>
      <c r="AD594" s="132"/>
      <c r="AE594" s="158"/>
      <c r="AF594" s="158"/>
      <c r="AG594" s="159"/>
      <c r="AH594" s="133"/>
    </row>
    <row r="595" spans="1:34">
      <c r="F595" s="147"/>
      <c r="H595" s="148"/>
      <c r="I595" s="148"/>
      <c r="J595" s="148"/>
      <c r="K595" s="148"/>
      <c r="L595" s="148"/>
      <c r="M595" s="148"/>
      <c r="N595" s="118"/>
      <c r="O595" s="118"/>
      <c r="P595" s="118"/>
      <c r="Q595" s="149"/>
      <c r="R595" s="150"/>
      <c r="S595" s="151"/>
      <c r="T595" s="150"/>
      <c r="U595" s="131"/>
      <c r="V595" s="118"/>
      <c r="W595" s="152"/>
      <c r="X595" s="153"/>
      <c r="Y595" s="154"/>
      <c r="Z595" s="155"/>
      <c r="AA595" s="155"/>
      <c r="AB595" s="156"/>
      <c r="AC595" s="157"/>
      <c r="AD595" s="132"/>
      <c r="AE595" s="158"/>
      <c r="AF595" s="158"/>
      <c r="AG595" s="159"/>
      <c r="AH595" s="133"/>
    </row>
    <row r="596" spans="1:34">
      <c r="F596" s="147"/>
      <c r="H596" s="148"/>
      <c r="I596" s="148"/>
      <c r="J596" s="148"/>
      <c r="K596" s="148"/>
      <c r="L596" s="148"/>
      <c r="M596" s="148"/>
      <c r="N596" s="118"/>
      <c r="O596" s="118"/>
      <c r="P596" s="118"/>
      <c r="Q596" s="149"/>
      <c r="R596" s="150"/>
      <c r="S596" s="151"/>
      <c r="T596" s="150"/>
      <c r="U596" s="131"/>
      <c r="V596" s="118"/>
      <c r="W596" s="152"/>
      <c r="X596" s="153"/>
      <c r="Y596" s="154"/>
      <c r="Z596" s="155"/>
      <c r="AA596" s="155"/>
      <c r="AB596" s="156"/>
      <c r="AC596" s="157"/>
      <c r="AD596" s="132"/>
      <c r="AE596" s="158"/>
      <c r="AF596" s="158"/>
      <c r="AG596" s="159"/>
      <c r="AH596" s="133"/>
    </row>
    <row r="597" spans="1:34">
      <c r="F597" s="147"/>
      <c r="H597" s="148"/>
      <c r="I597" s="148"/>
      <c r="J597" s="148"/>
      <c r="K597" s="148"/>
      <c r="L597" s="148"/>
      <c r="M597" s="148"/>
      <c r="N597" s="118"/>
      <c r="O597" s="118"/>
      <c r="P597" s="118"/>
      <c r="Q597" s="149"/>
      <c r="R597" s="150"/>
      <c r="S597" s="151"/>
      <c r="T597" s="150"/>
      <c r="U597" s="131"/>
      <c r="V597" s="118"/>
      <c r="W597" s="152"/>
      <c r="X597" s="153"/>
      <c r="Y597" s="154"/>
      <c r="Z597" s="155"/>
      <c r="AA597" s="155"/>
      <c r="AB597" s="156"/>
      <c r="AC597" s="157"/>
      <c r="AD597" s="132"/>
      <c r="AE597" s="158"/>
      <c r="AF597" s="158"/>
      <c r="AG597" s="159"/>
      <c r="AH597" s="133"/>
    </row>
    <row r="598" spans="1:34">
      <c r="F598" s="147"/>
      <c r="H598" s="148"/>
      <c r="I598" s="148"/>
      <c r="J598" s="148"/>
      <c r="K598" s="148"/>
      <c r="L598" s="148"/>
      <c r="M598" s="148"/>
      <c r="N598" s="118"/>
      <c r="O598" s="118"/>
      <c r="P598" s="118"/>
      <c r="Q598" s="149"/>
      <c r="R598" s="150"/>
      <c r="S598" s="151"/>
      <c r="T598" s="150"/>
      <c r="U598" s="131"/>
      <c r="V598" s="118"/>
      <c r="W598" s="152"/>
      <c r="X598" s="153"/>
      <c r="Y598" s="154"/>
      <c r="Z598" s="155"/>
      <c r="AA598" s="155"/>
      <c r="AB598" s="156"/>
      <c r="AC598" s="157"/>
      <c r="AD598" s="132"/>
      <c r="AE598" s="158"/>
      <c r="AF598" s="158"/>
      <c r="AG598" s="159"/>
      <c r="AH598" s="133"/>
    </row>
    <row r="599" spans="1:34">
      <c r="F599" s="147"/>
      <c r="H599" s="148"/>
      <c r="I599" s="148"/>
      <c r="J599" s="148"/>
      <c r="K599" s="148"/>
      <c r="L599" s="148"/>
      <c r="M599" s="148"/>
      <c r="N599" s="118"/>
      <c r="O599" s="118"/>
      <c r="P599" s="118"/>
      <c r="Q599" s="149"/>
      <c r="R599" s="150"/>
      <c r="S599" s="151"/>
      <c r="T599" s="150"/>
      <c r="U599" s="131"/>
      <c r="V599" s="118"/>
      <c r="W599" s="152"/>
      <c r="X599" s="153"/>
      <c r="Y599" s="154"/>
      <c r="Z599" s="155"/>
      <c r="AA599" s="155"/>
      <c r="AB599" s="156"/>
      <c r="AC599" s="157"/>
      <c r="AD599" s="132"/>
      <c r="AE599" s="158"/>
      <c r="AF599" s="158"/>
      <c r="AG599" s="159"/>
      <c r="AH599" s="133"/>
    </row>
    <row r="600" spans="1:34">
      <c r="F600" s="147"/>
      <c r="H600" s="148"/>
      <c r="I600" s="148"/>
      <c r="J600" s="148"/>
      <c r="K600" s="148"/>
      <c r="L600" s="148"/>
      <c r="M600" s="148"/>
      <c r="N600" s="118"/>
      <c r="O600" s="118"/>
      <c r="P600" s="118"/>
      <c r="Q600" s="149"/>
      <c r="R600" s="150"/>
      <c r="S600" s="151"/>
      <c r="T600" s="150"/>
      <c r="U600" s="131"/>
      <c r="V600" s="118"/>
      <c r="W600" s="152"/>
      <c r="X600" s="153"/>
      <c r="Y600" s="154"/>
      <c r="Z600" s="155"/>
      <c r="AA600" s="155"/>
      <c r="AB600" s="156"/>
      <c r="AC600" s="157"/>
      <c r="AD600" s="132"/>
      <c r="AE600" s="158"/>
      <c r="AF600" s="158"/>
      <c r="AG600" s="159"/>
      <c r="AH600" s="133"/>
    </row>
    <row r="601" spans="1:34">
      <c r="F601" s="147"/>
      <c r="H601" s="148"/>
      <c r="I601" s="148"/>
      <c r="J601" s="148"/>
      <c r="K601" s="148"/>
      <c r="L601" s="148"/>
      <c r="M601" s="148"/>
      <c r="N601" s="118"/>
      <c r="O601" s="118"/>
      <c r="P601" s="118"/>
      <c r="Q601" s="149"/>
      <c r="R601" s="150"/>
      <c r="S601" s="151"/>
      <c r="T601" s="150"/>
      <c r="U601" s="131"/>
      <c r="V601" s="118"/>
      <c r="W601" s="152"/>
      <c r="X601" s="153"/>
      <c r="Y601" s="154"/>
      <c r="Z601" s="155"/>
      <c r="AA601" s="155"/>
      <c r="AB601" s="156"/>
      <c r="AC601" s="157"/>
      <c r="AD601" s="132"/>
      <c r="AE601" s="158"/>
      <c r="AF601" s="158"/>
      <c r="AG601" s="159"/>
      <c r="AH601" s="133"/>
    </row>
    <row r="602" spans="1:34">
      <c r="F602" s="147"/>
      <c r="H602" s="148"/>
      <c r="I602" s="148"/>
      <c r="J602" s="148"/>
      <c r="K602" s="148"/>
      <c r="L602" s="148"/>
      <c r="M602" s="148"/>
      <c r="N602" s="118"/>
      <c r="O602" s="118"/>
      <c r="P602" s="118"/>
      <c r="Q602" s="149"/>
      <c r="R602" s="150"/>
      <c r="S602" s="151"/>
      <c r="T602" s="150"/>
      <c r="U602" s="131"/>
      <c r="V602" s="118"/>
      <c r="W602" s="152"/>
      <c r="X602" s="153"/>
      <c r="Y602" s="154"/>
      <c r="Z602" s="155"/>
      <c r="AA602" s="155"/>
      <c r="AB602" s="156"/>
      <c r="AC602" s="157"/>
      <c r="AD602" s="132"/>
      <c r="AE602" s="158"/>
      <c r="AF602" s="158"/>
      <c r="AG602" s="159"/>
      <c r="AH602" s="133"/>
    </row>
    <row r="603" spans="1:34">
      <c r="F603" s="147"/>
      <c r="H603" s="148"/>
      <c r="I603" s="148"/>
      <c r="J603" s="148"/>
      <c r="K603" s="148"/>
      <c r="L603" s="148"/>
      <c r="M603" s="148"/>
      <c r="N603" s="118"/>
      <c r="O603" s="118"/>
      <c r="P603" s="118"/>
      <c r="Q603" s="149"/>
      <c r="R603" s="150"/>
      <c r="S603" s="151"/>
      <c r="T603" s="150"/>
      <c r="U603" s="131"/>
      <c r="V603" s="118"/>
      <c r="W603" s="152"/>
      <c r="X603" s="153"/>
      <c r="Y603" s="154"/>
      <c r="Z603" s="155"/>
      <c r="AA603" s="155"/>
      <c r="AB603" s="156"/>
      <c r="AC603" s="157"/>
      <c r="AD603" s="132"/>
      <c r="AE603" s="158"/>
      <c r="AF603" s="158"/>
      <c r="AG603" s="159"/>
      <c r="AH603" s="133"/>
    </row>
    <row r="604" spans="1:34">
      <c r="F604" s="147"/>
      <c r="H604" s="148"/>
      <c r="I604" s="148"/>
      <c r="J604" s="148"/>
      <c r="K604" s="148"/>
      <c r="L604" s="148"/>
      <c r="M604" s="148"/>
      <c r="N604" s="118"/>
      <c r="O604" s="118"/>
      <c r="P604" s="118"/>
      <c r="Q604" s="149"/>
      <c r="R604" s="150"/>
      <c r="S604" s="151"/>
      <c r="T604" s="150"/>
      <c r="U604" s="131"/>
      <c r="V604" s="118"/>
      <c r="W604" s="152"/>
      <c r="X604" s="153"/>
      <c r="Y604" s="154"/>
      <c r="Z604" s="155"/>
      <c r="AA604" s="155"/>
      <c r="AB604" s="156"/>
      <c r="AC604" s="157"/>
      <c r="AD604" s="132"/>
      <c r="AE604" s="158"/>
      <c r="AF604" s="158"/>
      <c r="AG604" s="159"/>
      <c r="AH604" s="133"/>
    </row>
    <row r="605" spans="1:34">
      <c r="F605" s="147"/>
      <c r="H605" s="148"/>
      <c r="I605" s="148"/>
      <c r="J605" s="148"/>
      <c r="K605" s="148"/>
      <c r="L605" s="148"/>
      <c r="M605" s="148"/>
      <c r="N605" s="118"/>
      <c r="O605" s="118"/>
      <c r="P605" s="118"/>
      <c r="Q605" s="149"/>
      <c r="R605" s="150"/>
      <c r="S605" s="151"/>
      <c r="T605" s="150"/>
      <c r="U605" s="131"/>
      <c r="V605" s="118"/>
      <c r="W605" s="152"/>
      <c r="X605" s="153"/>
      <c r="Y605" s="154"/>
      <c r="Z605" s="155"/>
      <c r="AA605" s="155"/>
      <c r="AB605" s="156"/>
      <c r="AC605" s="157"/>
      <c r="AD605" s="132"/>
      <c r="AE605" s="158"/>
      <c r="AF605" s="158"/>
      <c r="AG605" s="159"/>
      <c r="AH605" s="133"/>
    </row>
    <row r="606" spans="1:34">
      <c r="A606" s="134"/>
      <c r="F606" s="147"/>
      <c r="H606" s="148"/>
      <c r="I606" s="148"/>
      <c r="J606" s="148"/>
      <c r="K606" s="148"/>
      <c r="L606" s="148"/>
      <c r="M606" s="148"/>
      <c r="N606" s="118"/>
      <c r="O606" s="118"/>
      <c r="P606" s="118"/>
      <c r="Q606" s="149"/>
      <c r="R606" s="150"/>
      <c r="S606" s="151"/>
      <c r="T606" s="150"/>
      <c r="U606" s="131"/>
      <c r="V606" s="118"/>
      <c r="W606" s="152"/>
      <c r="X606" s="153"/>
      <c r="Y606" s="154"/>
      <c r="Z606" s="155"/>
      <c r="AA606" s="155"/>
      <c r="AB606" s="156"/>
      <c r="AC606" s="157"/>
      <c r="AD606" s="160"/>
      <c r="AE606" s="158"/>
      <c r="AF606" s="158"/>
      <c r="AG606" s="159"/>
      <c r="AH606" s="133"/>
    </row>
    <row r="607" spans="1:34">
      <c r="F607" s="147"/>
      <c r="H607" s="148"/>
      <c r="I607" s="148"/>
      <c r="J607" s="148"/>
      <c r="K607" s="148"/>
      <c r="L607" s="148"/>
      <c r="M607" s="148"/>
      <c r="N607" s="118"/>
      <c r="O607" s="118"/>
      <c r="P607" s="118"/>
      <c r="Q607" s="149"/>
      <c r="R607" s="150"/>
      <c r="S607" s="151"/>
      <c r="T607" s="150"/>
      <c r="U607" s="131"/>
      <c r="V607" s="118"/>
      <c r="W607" s="152"/>
      <c r="X607" s="153"/>
      <c r="Y607" s="154"/>
      <c r="Z607" s="155"/>
      <c r="AA607" s="155"/>
      <c r="AB607" s="156"/>
      <c r="AC607" s="157"/>
      <c r="AD607" s="132"/>
      <c r="AE607" s="158"/>
      <c r="AF607" s="158"/>
      <c r="AG607" s="159"/>
      <c r="AH607" s="133"/>
    </row>
    <row r="608" spans="1:34">
      <c r="F608" s="147"/>
      <c r="H608" s="148"/>
      <c r="I608" s="148"/>
      <c r="J608" s="148"/>
      <c r="K608" s="148"/>
      <c r="L608" s="148"/>
      <c r="M608" s="148"/>
      <c r="N608" s="118"/>
      <c r="O608" s="118"/>
      <c r="P608" s="118"/>
      <c r="Q608" s="149"/>
      <c r="R608" s="150"/>
      <c r="S608" s="151"/>
      <c r="T608" s="150"/>
      <c r="U608" s="131"/>
      <c r="V608" s="118"/>
      <c r="W608" s="152"/>
      <c r="X608" s="153"/>
      <c r="Y608" s="154"/>
      <c r="Z608" s="155"/>
      <c r="AA608" s="155"/>
      <c r="AB608" s="156"/>
      <c r="AC608" s="157"/>
      <c r="AD608" s="132"/>
      <c r="AE608" s="158"/>
      <c r="AF608" s="158"/>
      <c r="AG608" s="159"/>
      <c r="AH608" s="133"/>
    </row>
    <row r="609" spans="6:34">
      <c r="F609" s="147"/>
      <c r="H609" s="148"/>
      <c r="I609" s="148"/>
      <c r="J609" s="148"/>
      <c r="K609" s="148"/>
      <c r="L609" s="148"/>
      <c r="M609" s="148"/>
      <c r="N609" s="118"/>
      <c r="O609" s="118"/>
      <c r="P609" s="118"/>
      <c r="Q609" s="149"/>
      <c r="R609" s="150"/>
      <c r="S609" s="151"/>
      <c r="T609" s="150"/>
      <c r="U609" s="131"/>
      <c r="V609" s="118"/>
      <c r="W609" s="152"/>
      <c r="X609" s="153"/>
      <c r="Y609" s="154"/>
      <c r="Z609" s="155"/>
      <c r="AA609" s="155"/>
      <c r="AB609" s="156"/>
      <c r="AC609" s="157"/>
      <c r="AD609" s="132"/>
      <c r="AE609" s="158"/>
      <c r="AF609" s="158"/>
      <c r="AG609" s="159"/>
      <c r="AH609" s="133"/>
    </row>
    <row r="610" spans="6:34">
      <c r="F610" s="147"/>
      <c r="H610" s="148"/>
      <c r="I610" s="148"/>
      <c r="J610" s="148"/>
      <c r="K610" s="148"/>
      <c r="L610" s="148"/>
      <c r="M610" s="148"/>
      <c r="N610" s="118"/>
      <c r="O610" s="118"/>
      <c r="P610" s="118"/>
      <c r="Q610" s="149"/>
      <c r="R610" s="150"/>
      <c r="S610" s="151"/>
      <c r="T610" s="150"/>
      <c r="U610" s="131"/>
      <c r="V610" s="118"/>
      <c r="W610" s="152"/>
      <c r="X610" s="153"/>
      <c r="Y610" s="154"/>
      <c r="Z610" s="155"/>
      <c r="AA610" s="155"/>
      <c r="AB610" s="156"/>
      <c r="AC610" s="157"/>
      <c r="AD610" s="132"/>
      <c r="AE610" s="158"/>
      <c r="AF610" s="158"/>
      <c r="AG610" s="159"/>
      <c r="AH610" s="133"/>
    </row>
    <row r="611" spans="6:34">
      <c r="F611" s="147"/>
      <c r="H611" s="148"/>
      <c r="I611" s="148"/>
      <c r="J611" s="148"/>
      <c r="K611" s="148"/>
      <c r="L611" s="148"/>
      <c r="M611" s="148"/>
      <c r="N611" s="118"/>
      <c r="O611" s="118"/>
      <c r="P611" s="118"/>
      <c r="Q611" s="149"/>
      <c r="R611" s="150"/>
      <c r="S611" s="151"/>
      <c r="T611" s="150"/>
      <c r="U611" s="131"/>
      <c r="V611" s="118"/>
      <c r="W611" s="152"/>
      <c r="X611" s="153"/>
      <c r="Y611" s="154"/>
      <c r="Z611" s="155"/>
      <c r="AA611" s="155"/>
      <c r="AB611" s="156"/>
      <c r="AC611" s="157"/>
      <c r="AD611" s="132"/>
      <c r="AE611" s="158"/>
      <c r="AF611" s="158"/>
      <c r="AG611" s="159"/>
      <c r="AH611" s="133"/>
    </row>
    <row r="612" spans="6:34">
      <c r="F612" s="147"/>
      <c r="H612" s="148"/>
      <c r="I612" s="148"/>
      <c r="J612" s="148"/>
      <c r="K612" s="148"/>
      <c r="L612" s="148"/>
      <c r="M612" s="148"/>
      <c r="N612" s="118"/>
      <c r="O612" s="118"/>
      <c r="P612" s="118"/>
      <c r="Q612" s="149"/>
      <c r="R612" s="150"/>
      <c r="S612" s="151"/>
      <c r="T612" s="150"/>
      <c r="U612" s="131"/>
      <c r="V612" s="118"/>
      <c r="W612" s="152"/>
      <c r="X612" s="153"/>
      <c r="Y612" s="154"/>
      <c r="Z612" s="155"/>
      <c r="AA612" s="155"/>
      <c r="AB612" s="156"/>
      <c r="AC612" s="157"/>
      <c r="AD612" s="132"/>
      <c r="AE612" s="158"/>
      <c r="AF612" s="158"/>
      <c r="AG612" s="159"/>
      <c r="AH612" s="133"/>
    </row>
    <row r="613" spans="6:34">
      <c r="F613" s="147"/>
      <c r="H613" s="148"/>
      <c r="I613" s="148"/>
      <c r="J613" s="148"/>
      <c r="K613" s="148"/>
      <c r="L613" s="148"/>
      <c r="M613" s="148"/>
      <c r="N613" s="118"/>
      <c r="O613" s="118"/>
      <c r="P613" s="118"/>
      <c r="Q613" s="149"/>
      <c r="R613" s="150"/>
      <c r="S613" s="151"/>
      <c r="T613" s="150"/>
      <c r="U613" s="131"/>
      <c r="V613" s="118"/>
      <c r="W613" s="152"/>
      <c r="X613" s="153"/>
      <c r="Y613" s="154"/>
      <c r="Z613" s="155"/>
      <c r="AA613" s="155"/>
      <c r="AB613" s="156"/>
      <c r="AC613" s="157"/>
      <c r="AD613" s="132"/>
      <c r="AE613" s="158"/>
      <c r="AF613" s="158"/>
      <c r="AG613" s="159"/>
      <c r="AH613" s="133"/>
    </row>
    <row r="614" spans="6:34">
      <c r="F614" s="147"/>
      <c r="H614" s="148"/>
      <c r="I614" s="148"/>
      <c r="J614" s="148"/>
      <c r="K614" s="148"/>
      <c r="L614" s="148"/>
      <c r="M614" s="148"/>
      <c r="N614" s="118"/>
      <c r="O614" s="118"/>
      <c r="P614" s="118"/>
      <c r="Q614" s="149"/>
      <c r="R614" s="150"/>
      <c r="S614" s="151"/>
      <c r="T614" s="150"/>
      <c r="U614" s="131"/>
      <c r="V614" s="118"/>
      <c r="W614" s="152"/>
      <c r="X614" s="153"/>
      <c r="Y614" s="154"/>
      <c r="Z614" s="155"/>
      <c r="AA614" s="155"/>
      <c r="AB614" s="156"/>
      <c r="AC614" s="157"/>
      <c r="AD614" s="132"/>
      <c r="AE614" s="158"/>
      <c r="AF614" s="158"/>
      <c r="AG614" s="159"/>
      <c r="AH614" s="133"/>
    </row>
    <row r="615" spans="6:34">
      <c r="F615" s="147"/>
      <c r="H615" s="148"/>
      <c r="I615" s="148"/>
      <c r="J615" s="148"/>
      <c r="K615" s="148"/>
      <c r="L615" s="148"/>
      <c r="M615" s="148"/>
      <c r="N615" s="118"/>
      <c r="O615" s="118"/>
      <c r="P615" s="118"/>
      <c r="Q615" s="149"/>
      <c r="R615" s="150"/>
      <c r="S615" s="151"/>
      <c r="T615" s="150"/>
      <c r="U615" s="131"/>
      <c r="V615" s="118"/>
      <c r="W615" s="152"/>
      <c r="X615" s="153"/>
      <c r="Y615" s="154"/>
      <c r="Z615" s="155"/>
      <c r="AA615" s="155"/>
      <c r="AB615" s="156"/>
      <c r="AC615" s="157"/>
      <c r="AD615" s="132"/>
      <c r="AE615" s="158"/>
      <c r="AF615" s="158"/>
      <c r="AG615" s="159"/>
      <c r="AH615" s="133"/>
    </row>
    <row r="616" spans="6:34">
      <c r="F616" s="147"/>
      <c r="H616" s="148"/>
      <c r="I616" s="148"/>
      <c r="J616" s="148"/>
      <c r="K616" s="148"/>
      <c r="L616" s="148"/>
      <c r="M616" s="148"/>
      <c r="N616" s="118"/>
      <c r="O616" s="118"/>
      <c r="P616" s="118"/>
      <c r="Q616" s="149"/>
      <c r="R616" s="150"/>
      <c r="S616" s="151"/>
      <c r="T616" s="150"/>
      <c r="U616" s="131"/>
      <c r="V616" s="118"/>
      <c r="W616" s="152"/>
      <c r="X616" s="153"/>
      <c r="Y616" s="154"/>
      <c r="Z616" s="155"/>
      <c r="AA616" s="155"/>
      <c r="AB616" s="156"/>
      <c r="AC616" s="157"/>
      <c r="AD616" s="132"/>
      <c r="AE616" s="158"/>
      <c r="AF616" s="158"/>
      <c r="AG616" s="159"/>
      <c r="AH616" s="133"/>
    </row>
    <row r="617" spans="6:34">
      <c r="F617" s="147"/>
      <c r="H617" s="148"/>
      <c r="I617" s="148"/>
      <c r="J617" s="148"/>
      <c r="K617" s="148"/>
      <c r="L617" s="148"/>
      <c r="M617" s="148"/>
      <c r="N617" s="118"/>
      <c r="O617" s="118"/>
      <c r="P617" s="118"/>
      <c r="Q617" s="149"/>
      <c r="R617" s="150"/>
      <c r="S617" s="151"/>
      <c r="T617" s="150"/>
      <c r="U617" s="131"/>
      <c r="V617" s="118"/>
      <c r="W617" s="152"/>
      <c r="X617" s="153"/>
      <c r="Y617" s="154"/>
      <c r="Z617" s="155"/>
      <c r="AA617" s="155"/>
      <c r="AB617" s="156"/>
      <c r="AC617" s="157"/>
      <c r="AD617" s="132"/>
      <c r="AE617" s="158"/>
      <c r="AF617" s="158"/>
      <c r="AG617" s="159"/>
      <c r="AH617" s="133"/>
    </row>
    <row r="618" spans="6:34">
      <c r="F618" s="147"/>
      <c r="H618" s="148"/>
      <c r="I618" s="148"/>
      <c r="J618" s="148"/>
      <c r="K618" s="148"/>
      <c r="L618" s="148"/>
      <c r="M618" s="148"/>
      <c r="N618" s="118"/>
      <c r="O618" s="118"/>
      <c r="P618" s="118"/>
      <c r="Q618" s="149"/>
      <c r="R618" s="150"/>
      <c r="S618" s="151"/>
      <c r="T618" s="150"/>
      <c r="U618" s="131"/>
      <c r="V618" s="118"/>
      <c r="W618" s="152"/>
      <c r="X618" s="153"/>
      <c r="Y618" s="154"/>
      <c r="Z618" s="155"/>
      <c r="AA618" s="155"/>
      <c r="AB618" s="156"/>
      <c r="AC618" s="157"/>
      <c r="AD618" s="132"/>
      <c r="AE618" s="158"/>
      <c r="AF618" s="158"/>
      <c r="AG618" s="159"/>
      <c r="AH618" s="133"/>
    </row>
    <row r="619" spans="6:34">
      <c r="F619" s="147"/>
      <c r="H619" s="148"/>
      <c r="I619" s="148"/>
      <c r="J619" s="148"/>
      <c r="K619" s="148"/>
      <c r="L619" s="148"/>
      <c r="M619" s="148"/>
      <c r="N619" s="118"/>
      <c r="O619" s="118"/>
      <c r="P619" s="118"/>
      <c r="Q619" s="149"/>
      <c r="R619" s="150"/>
      <c r="S619" s="151"/>
      <c r="T619" s="150"/>
      <c r="U619" s="131"/>
      <c r="V619" s="118"/>
      <c r="W619" s="152"/>
      <c r="X619" s="153"/>
      <c r="Y619" s="154"/>
      <c r="Z619" s="155"/>
      <c r="AA619" s="155"/>
      <c r="AB619" s="156"/>
      <c r="AC619" s="157"/>
      <c r="AD619" s="132"/>
      <c r="AE619" s="158"/>
      <c r="AF619" s="158"/>
      <c r="AG619" s="159"/>
      <c r="AH619" s="133"/>
    </row>
    <row r="620" spans="6:34">
      <c r="F620" s="147"/>
      <c r="H620" s="148"/>
      <c r="I620" s="148"/>
      <c r="J620" s="148"/>
      <c r="K620" s="148"/>
      <c r="L620" s="148"/>
      <c r="M620" s="148"/>
      <c r="N620" s="118"/>
      <c r="O620" s="118"/>
      <c r="P620" s="118"/>
      <c r="Q620" s="149"/>
      <c r="R620" s="150"/>
      <c r="S620" s="151"/>
      <c r="T620" s="150"/>
      <c r="U620" s="131"/>
      <c r="V620" s="118"/>
      <c r="W620" s="152"/>
      <c r="X620" s="153"/>
      <c r="Y620" s="154"/>
      <c r="Z620" s="155"/>
      <c r="AA620" s="155"/>
      <c r="AB620" s="156"/>
      <c r="AC620" s="157"/>
      <c r="AD620" s="132"/>
      <c r="AE620" s="158"/>
      <c r="AF620" s="158"/>
      <c r="AG620" s="159"/>
      <c r="AH620" s="133"/>
    </row>
    <row r="621" spans="6:34">
      <c r="F621" s="147"/>
      <c r="H621" s="148"/>
      <c r="I621" s="148"/>
      <c r="J621" s="148"/>
      <c r="K621" s="148"/>
      <c r="L621" s="148"/>
      <c r="M621" s="148"/>
      <c r="N621" s="118"/>
      <c r="O621" s="118"/>
      <c r="P621" s="118"/>
      <c r="Q621" s="149"/>
      <c r="R621" s="150"/>
      <c r="S621" s="151"/>
      <c r="T621" s="150"/>
      <c r="U621" s="131"/>
      <c r="V621" s="118"/>
      <c r="W621" s="152"/>
      <c r="X621" s="153"/>
      <c r="Y621" s="154"/>
      <c r="Z621" s="155"/>
      <c r="AA621" s="155"/>
      <c r="AB621" s="156"/>
      <c r="AC621" s="157"/>
      <c r="AD621" s="132"/>
      <c r="AE621" s="158"/>
      <c r="AF621" s="158"/>
      <c r="AG621" s="159"/>
      <c r="AH621" s="133"/>
    </row>
    <row r="622" spans="6:34">
      <c r="F622" s="147"/>
      <c r="H622" s="148"/>
      <c r="I622" s="148"/>
      <c r="J622" s="148"/>
      <c r="K622" s="148"/>
      <c r="L622" s="148"/>
      <c r="M622" s="148"/>
      <c r="N622" s="118"/>
      <c r="O622" s="118"/>
      <c r="P622" s="118"/>
      <c r="Q622" s="149"/>
      <c r="R622" s="150"/>
      <c r="S622" s="151"/>
      <c r="T622" s="150"/>
      <c r="U622" s="131"/>
      <c r="V622" s="118"/>
      <c r="W622" s="152"/>
      <c r="X622" s="153"/>
      <c r="Y622" s="154"/>
      <c r="Z622" s="155"/>
      <c r="AA622" s="155"/>
      <c r="AB622" s="156"/>
      <c r="AC622" s="157"/>
      <c r="AD622" s="132"/>
      <c r="AE622" s="158"/>
      <c r="AF622" s="158"/>
      <c r="AG622" s="159"/>
      <c r="AH622" s="133"/>
    </row>
    <row r="623" spans="6:34">
      <c r="F623" s="147"/>
      <c r="H623" s="148"/>
      <c r="I623" s="148"/>
      <c r="J623" s="148"/>
      <c r="K623" s="148"/>
      <c r="L623" s="148"/>
      <c r="M623" s="148"/>
      <c r="N623" s="118"/>
      <c r="O623" s="118"/>
      <c r="P623" s="118"/>
      <c r="Q623" s="149"/>
      <c r="R623" s="150"/>
      <c r="S623" s="151"/>
      <c r="T623" s="150"/>
      <c r="U623" s="131"/>
      <c r="V623" s="118"/>
      <c r="W623" s="152"/>
      <c r="X623" s="153"/>
      <c r="Y623" s="154"/>
      <c r="Z623" s="155"/>
      <c r="AA623" s="155"/>
      <c r="AB623" s="156"/>
      <c r="AC623" s="157"/>
      <c r="AD623" s="132"/>
      <c r="AE623" s="158"/>
      <c r="AF623" s="158"/>
      <c r="AG623" s="159"/>
      <c r="AH623" s="133"/>
    </row>
    <row r="624" spans="6:34">
      <c r="F624" s="147"/>
      <c r="H624" s="148"/>
      <c r="I624" s="148"/>
      <c r="J624" s="148"/>
      <c r="K624" s="148"/>
      <c r="L624" s="148"/>
      <c r="M624" s="148"/>
      <c r="N624" s="118"/>
      <c r="O624" s="118"/>
      <c r="P624" s="118"/>
      <c r="Q624" s="149"/>
      <c r="R624" s="150"/>
      <c r="S624" s="151"/>
      <c r="T624" s="150"/>
      <c r="U624" s="131"/>
      <c r="V624" s="118"/>
      <c r="W624" s="152"/>
      <c r="X624" s="153"/>
      <c r="Y624" s="154"/>
      <c r="Z624" s="155"/>
      <c r="AA624" s="155"/>
      <c r="AB624" s="156"/>
      <c r="AC624" s="157"/>
      <c r="AD624" s="132"/>
      <c r="AE624" s="158"/>
      <c r="AF624" s="158"/>
      <c r="AG624" s="159"/>
      <c r="AH624" s="133"/>
    </row>
    <row r="625" spans="1:34">
      <c r="F625" s="147"/>
      <c r="H625" s="148"/>
      <c r="I625" s="148"/>
      <c r="J625" s="148"/>
      <c r="K625" s="148"/>
      <c r="L625" s="148"/>
      <c r="M625" s="148"/>
      <c r="N625" s="118"/>
      <c r="O625" s="118"/>
      <c r="P625" s="118"/>
      <c r="Q625" s="149"/>
      <c r="R625" s="150"/>
      <c r="S625" s="151"/>
      <c r="T625" s="150"/>
      <c r="U625" s="131"/>
      <c r="V625" s="118"/>
      <c r="W625" s="152"/>
      <c r="X625" s="153"/>
      <c r="Y625" s="154"/>
      <c r="Z625" s="155"/>
      <c r="AA625" s="155"/>
      <c r="AB625" s="156"/>
      <c r="AC625" s="157"/>
      <c r="AD625" s="132"/>
      <c r="AE625" s="158"/>
      <c r="AF625" s="158"/>
      <c r="AG625" s="159"/>
      <c r="AH625" s="133"/>
    </row>
    <row r="626" spans="1:34">
      <c r="F626" s="147"/>
      <c r="H626" s="148"/>
      <c r="I626" s="148"/>
      <c r="J626" s="148"/>
      <c r="K626" s="148"/>
      <c r="L626" s="148"/>
      <c r="M626" s="148"/>
      <c r="N626" s="118"/>
      <c r="O626" s="118"/>
      <c r="P626" s="118"/>
      <c r="Q626" s="149"/>
      <c r="R626" s="150"/>
      <c r="S626" s="151"/>
      <c r="T626" s="150"/>
      <c r="U626" s="131"/>
      <c r="V626" s="118"/>
      <c r="W626" s="152"/>
      <c r="X626" s="153"/>
      <c r="Y626" s="154"/>
      <c r="Z626" s="155"/>
      <c r="AA626" s="155"/>
      <c r="AB626" s="156"/>
      <c r="AC626" s="157"/>
      <c r="AD626" s="132"/>
      <c r="AE626" s="158"/>
      <c r="AF626" s="158"/>
      <c r="AG626" s="159"/>
      <c r="AH626" s="133"/>
    </row>
    <row r="627" spans="1:34">
      <c r="F627" s="147"/>
      <c r="H627" s="148"/>
      <c r="I627" s="148"/>
      <c r="J627" s="148"/>
      <c r="K627" s="148"/>
      <c r="L627" s="148"/>
      <c r="M627" s="148"/>
      <c r="N627" s="118"/>
      <c r="O627" s="118"/>
      <c r="P627" s="118"/>
      <c r="Q627" s="149"/>
      <c r="R627" s="150"/>
      <c r="S627" s="151"/>
      <c r="T627" s="150"/>
      <c r="U627" s="131"/>
      <c r="V627" s="118"/>
      <c r="W627" s="152"/>
      <c r="X627" s="153"/>
      <c r="Y627" s="154"/>
      <c r="Z627" s="155"/>
      <c r="AA627" s="155"/>
      <c r="AB627" s="156"/>
      <c r="AC627" s="157"/>
      <c r="AD627" s="132"/>
      <c r="AE627" s="158"/>
      <c r="AF627" s="158"/>
      <c r="AG627" s="159"/>
      <c r="AH627" s="133"/>
    </row>
    <row r="628" spans="1:34">
      <c r="F628" s="147"/>
      <c r="H628" s="148"/>
      <c r="I628" s="148"/>
      <c r="J628" s="148"/>
      <c r="K628" s="148"/>
      <c r="L628" s="148"/>
      <c r="M628" s="148"/>
      <c r="N628" s="118"/>
      <c r="O628" s="118"/>
      <c r="P628" s="118"/>
      <c r="Q628" s="149"/>
      <c r="R628" s="150"/>
      <c r="S628" s="151"/>
      <c r="T628" s="150"/>
      <c r="U628" s="131"/>
      <c r="V628" s="118"/>
      <c r="W628" s="152"/>
      <c r="X628" s="153"/>
      <c r="Y628" s="154"/>
      <c r="Z628" s="155"/>
      <c r="AA628" s="155"/>
      <c r="AB628" s="156"/>
      <c r="AC628" s="157"/>
      <c r="AD628" s="132"/>
      <c r="AE628" s="158"/>
      <c r="AF628" s="158"/>
      <c r="AG628" s="159"/>
      <c r="AH628" s="133"/>
    </row>
    <row r="629" spans="1:34">
      <c r="F629" s="147"/>
      <c r="H629" s="148"/>
      <c r="I629" s="148"/>
      <c r="J629" s="148"/>
      <c r="K629" s="148"/>
      <c r="L629" s="148"/>
      <c r="M629" s="148"/>
      <c r="N629" s="118"/>
      <c r="O629" s="118"/>
      <c r="P629" s="118"/>
      <c r="Q629" s="149"/>
      <c r="R629" s="150"/>
      <c r="S629" s="151"/>
      <c r="T629" s="150"/>
      <c r="U629" s="131"/>
      <c r="V629" s="118"/>
      <c r="W629" s="152"/>
      <c r="X629" s="153"/>
      <c r="Y629" s="154"/>
      <c r="Z629" s="155"/>
      <c r="AA629" s="155"/>
      <c r="AB629" s="156"/>
      <c r="AC629" s="157"/>
      <c r="AD629" s="132"/>
      <c r="AE629" s="158"/>
      <c r="AF629" s="158"/>
      <c r="AG629" s="159"/>
      <c r="AH629" s="133"/>
    </row>
    <row r="630" spans="1:34">
      <c r="A630" s="134"/>
      <c r="F630" s="147"/>
      <c r="H630" s="148"/>
      <c r="I630" s="148"/>
      <c r="J630" s="148"/>
      <c r="K630" s="148"/>
      <c r="L630" s="148"/>
      <c r="M630" s="148"/>
      <c r="N630" s="118"/>
      <c r="O630" s="118"/>
      <c r="P630" s="118"/>
      <c r="Q630" s="149"/>
      <c r="R630" s="150"/>
      <c r="S630" s="151"/>
      <c r="T630" s="150"/>
      <c r="U630" s="131"/>
      <c r="V630" s="118"/>
      <c r="W630" s="152"/>
      <c r="X630" s="153"/>
      <c r="Y630" s="154"/>
      <c r="Z630" s="155"/>
      <c r="AA630" s="155"/>
      <c r="AB630" s="156"/>
      <c r="AC630" s="157"/>
      <c r="AD630" s="132"/>
      <c r="AE630" s="158"/>
      <c r="AF630" s="158"/>
      <c r="AG630" s="159"/>
      <c r="AH630" s="133"/>
    </row>
    <row r="631" spans="1:34">
      <c r="F631" s="147"/>
      <c r="H631" s="148"/>
      <c r="I631" s="148"/>
      <c r="J631" s="148"/>
      <c r="K631" s="148"/>
      <c r="L631" s="148"/>
      <c r="M631" s="148"/>
      <c r="N631" s="118"/>
      <c r="O631" s="118"/>
      <c r="P631" s="118"/>
      <c r="Q631" s="149"/>
      <c r="R631" s="150"/>
      <c r="S631" s="151"/>
      <c r="T631" s="150"/>
      <c r="U631" s="131"/>
      <c r="V631" s="118"/>
      <c r="W631" s="152"/>
      <c r="X631" s="153"/>
      <c r="Y631" s="154"/>
      <c r="Z631" s="155"/>
      <c r="AA631" s="155"/>
      <c r="AB631" s="156"/>
      <c r="AC631" s="157"/>
      <c r="AD631" s="132"/>
      <c r="AE631" s="158"/>
      <c r="AF631" s="158"/>
      <c r="AG631" s="159"/>
      <c r="AH631" s="133"/>
    </row>
    <row r="632" spans="1:34">
      <c r="F632" s="147"/>
      <c r="H632" s="148"/>
      <c r="I632" s="148"/>
      <c r="J632" s="148"/>
      <c r="K632" s="148"/>
      <c r="L632" s="148"/>
      <c r="M632" s="148"/>
      <c r="N632" s="118"/>
      <c r="O632" s="118"/>
      <c r="P632" s="118"/>
      <c r="Q632" s="149"/>
      <c r="R632" s="150"/>
      <c r="S632" s="151"/>
      <c r="T632" s="150"/>
      <c r="U632" s="131"/>
      <c r="V632" s="118"/>
      <c r="W632" s="152"/>
      <c r="X632" s="153"/>
      <c r="Y632" s="154"/>
      <c r="Z632" s="155"/>
      <c r="AA632" s="155"/>
      <c r="AB632" s="156"/>
      <c r="AC632" s="157"/>
      <c r="AD632" s="132"/>
      <c r="AE632" s="158"/>
      <c r="AF632" s="158"/>
      <c r="AG632" s="159"/>
      <c r="AH632" s="133"/>
    </row>
    <row r="633" spans="1:34">
      <c r="F633" s="147"/>
      <c r="H633" s="148"/>
      <c r="I633" s="148"/>
      <c r="J633" s="148"/>
      <c r="K633" s="148"/>
      <c r="L633" s="148"/>
      <c r="M633" s="148"/>
      <c r="N633" s="118"/>
      <c r="O633" s="118"/>
      <c r="P633" s="118"/>
      <c r="Q633" s="149"/>
      <c r="R633" s="150"/>
      <c r="S633" s="151"/>
      <c r="T633" s="150"/>
      <c r="U633" s="131"/>
      <c r="V633" s="118"/>
      <c r="W633" s="152"/>
      <c r="X633" s="153"/>
      <c r="Y633" s="154"/>
      <c r="Z633" s="155"/>
      <c r="AA633" s="155"/>
      <c r="AB633" s="156"/>
      <c r="AC633" s="157"/>
      <c r="AD633" s="132"/>
      <c r="AE633" s="158"/>
      <c r="AF633" s="158"/>
      <c r="AG633" s="159"/>
      <c r="AH633" s="133"/>
    </row>
    <row r="634" spans="1:34">
      <c r="F634" s="147"/>
      <c r="H634" s="148"/>
      <c r="I634" s="148"/>
      <c r="J634" s="148"/>
      <c r="K634" s="148"/>
      <c r="L634" s="148"/>
      <c r="M634" s="148"/>
      <c r="N634" s="118"/>
      <c r="O634" s="118"/>
      <c r="P634" s="118"/>
      <c r="Q634" s="149"/>
      <c r="R634" s="150"/>
      <c r="S634" s="151"/>
      <c r="T634" s="150"/>
      <c r="U634" s="131"/>
      <c r="V634" s="118"/>
      <c r="W634" s="152"/>
      <c r="X634" s="153"/>
      <c r="Y634" s="154"/>
      <c r="Z634" s="155"/>
      <c r="AA634" s="155"/>
      <c r="AB634" s="156"/>
      <c r="AC634" s="157"/>
      <c r="AD634" s="132"/>
      <c r="AE634" s="158"/>
      <c r="AF634" s="158"/>
      <c r="AG634" s="159"/>
      <c r="AH634" s="133"/>
    </row>
    <row r="635" spans="1:34">
      <c r="F635" s="147"/>
      <c r="H635" s="148"/>
      <c r="I635" s="148"/>
      <c r="J635" s="148"/>
      <c r="K635" s="148"/>
      <c r="L635" s="148"/>
      <c r="M635" s="148"/>
      <c r="N635" s="118"/>
      <c r="O635" s="118"/>
      <c r="P635" s="118"/>
      <c r="Q635" s="149"/>
      <c r="R635" s="150"/>
      <c r="S635" s="151"/>
      <c r="T635" s="150"/>
      <c r="U635" s="131"/>
      <c r="V635" s="118"/>
      <c r="W635" s="152"/>
      <c r="X635" s="153"/>
      <c r="Y635" s="154"/>
      <c r="Z635" s="155"/>
      <c r="AA635" s="155"/>
      <c r="AB635" s="156"/>
      <c r="AC635" s="157"/>
      <c r="AD635" s="132"/>
      <c r="AE635" s="158"/>
      <c r="AF635" s="158"/>
      <c r="AG635" s="159"/>
      <c r="AH635" s="133"/>
    </row>
    <row r="636" spans="1:34">
      <c r="F636" s="147"/>
      <c r="H636" s="148"/>
      <c r="I636" s="148"/>
      <c r="J636" s="148"/>
      <c r="K636" s="148"/>
      <c r="L636" s="148"/>
      <c r="M636" s="148"/>
      <c r="N636" s="118"/>
      <c r="O636" s="118"/>
      <c r="P636" s="118"/>
      <c r="Q636" s="149"/>
      <c r="R636" s="150"/>
      <c r="S636" s="151"/>
      <c r="T636" s="150"/>
      <c r="U636" s="131"/>
      <c r="V636" s="118"/>
      <c r="W636" s="152"/>
      <c r="X636" s="153"/>
      <c r="Y636" s="154"/>
      <c r="Z636" s="155"/>
      <c r="AA636" s="155"/>
      <c r="AB636" s="156"/>
      <c r="AC636" s="157"/>
      <c r="AD636" s="132"/>
      <c r="AE636" s="158"/>
      <c r="AF636" s="158"/>
      <c r="AG636" s="159"/>
      <c r="AH636" s="133"/>
    </row>
    <row r="637" spans="1:34">
      <c r="F637" s="147"/>
      <c r="H637" s="148"/>
      <c r="I637" s="148"/>
      <c r="J637" s="148"/>
      <c r="K637" s="148"/>
      <c r="L637" s="148"/>
      <c r="M637" s="148"/>
      <c r="N637" s="118"/>
      <c r="O637" s="118"/>
      <c r="P637" s="118"/>
      <c r="Q637" s="149"/>
      <c r="R637" s="150"/>
      <c r="S637" s="151"/>
      <c r="T637" s="150"/>
      <c r="U637" s="131"/>
      <c r="V637" s="118"/>
      <c r="W637" s="152"/>
      <c r="X637" s="153"/>
      <c r="Y637" s="154"/>
      <c r="Z637" s="155"/>
      <c r="AA637" s="155"/>
      <c r="AB637" s="156"/>
      <c r="AC637" s="157"/>
      <c r="AD637" s="132"/>
      <c r="AE637" s="158"/>
      <c r="AF637" s="158"/>
      <c r="AG637" s="159"/>
      <c r="AH637" s="133"/>
    </row>
    <row r="638" spans="1:34">
      <c r="F638" s="147"/>
      <c r="H638" s="148"/>
      <c r="I638" s="148"/>
      <c r="J638" s="148"/>
      <c r="K638" s="148"/>
      <c r="L638" s="148"/>
      <c r="M638" s="148"/>
      <c r="N638" s="118"/>
      <c r="O638" s="118"/>
      <c r="P638" s="118"/>
      <c r="Q638" s="149"/>
      <c r="R638" s="150"/>
      <c r="S638" s="151"/>
      <c r="T638" s="150"/>
      <c r="U638" s="131"/>
      <c r="V638" s="118"/>
      <c r="W638" s="152"/>
      <c r="X638" s="153"/>
      <c r="Y638" s="154"/>
      <c r="Z638" s="155"/>
      <c r="AA638" s="155"/>
      <c r="AB638" s="156"/>
      <c r="AC638" s="157"/>
      <c r="AD638" s="132"/>
      <c r="AE638" s="158"/>
      <c r="AF638" s="158"/>
      <c r="AG638" s="159"/>
      <c r="AH638" s="133"/>
    </row>
    <row r="639" spans="1:34">
      <c r="F639" s="147"/>
      <c r="H639" s="148"/>
      <c r="I639" s="148"/>
      <c r="J639" s="148"/>
      <c r="K639" s="148"/>
      <c r="L639" s="148"/>
      <c r="M639" s="148"/>
      <c r="N639" s="118"/>
      <c r="O639" s="118"/>
      <c r="P639" s="118"/>
      <c r="Q639" s="149"/>
      <c r="R639" s="150"/>
      <c r="S639" s="151"/>
      <c r="T639" s="150"/>
      <c r="U639" s="131"/>
      <c r="V639" s="118"/>
      <c r="W639" s="152"/>
      <c r="X639" s="153"/>
      <c r="Y639" s="154"/>
      <c r="Z639" s="155"/>
      <c r="AA639" s="155"/>
      <c r="AB639" s="156"/>
      <c r="AC639" s="157"/>
      <c r="AD639" s="132"/>
      <c r="AE639" s="158"/>
      <c r="AF639" s="158"/>
      <c r="AG639" s="159"/>
      <c r="AH639" s="133"/>
    </row>
    <row r="640" spans="1:34">
      <c r="F640" s="147"/>
      <c r="H640" s="148"/>
      <c r="I640" s="148"/>
      <c r="J640" s="148"/>
      <c r="K640" s="148"/>
      <c r="L640" s="148"/>
      <c r="M640" s="148"/>
      <c r="N640" s="118"/>
      <c r="O640" s="118"/>
      <c r="P640" s="118"/>
      <c r="Q640" s="149"/>
      <c r="R640" s="150"/>
      <c r="S640" s="151"/>
      <c r="T640" s="150"/>
      <c r="U640" s="131"/>
      <c r="V640" s="118"/>
      <c r="W640" s="152"/>
      <c r="X640" s="153"/>
      <c r="Y640" s="154"/>
      <c r="Z640" s="155"/>
      <c r="AA640" s="155"/>
      <c r="AB640" s="156"/>
      <c r="AC640" s="157"/>
      <c r="AD640" s="132"/>
      <c r="AE640" s="158"/>
      <c r="AF640" s="158"/>
      <c r="AG640" s="159"/>
      <c r="AH640" s="133"/>
    </row>
    <row r="641" spans="1:34">
      <c r="F641" s="147"/>
      <c r="H641" s="148"/>
      <c r="I641" s="148"/>
      <c r="J641" s="148"/>
      <c r="K641" s="148"/>
      <c r="L641" s="148"/>
      <c r="M641" s="148"/>
      <c r="N641" s="118"/>
      <c r="O641" s="118"/>
      <c r="P641" s="118"/>
      <c r="Q641" s="149"/>
      <c r="R641" s="150"/>
      <c r="S641" s="151"/>
      <c r="T641" s="150"/>
      <c r="U641" s="131"/>
      <c r="V641" s="118"/>
      <c r="W641" s="152"/>
      <c r="X641" s="153"/>
      <c r="Y641" s="154"/>
      <c r="Z641" s="155"/>
      <c r="AA641" s="155"/>
      <c r="AB641" s="156"/>
      <c r="AC641" s="157"/>
      <c r="AD641" s="132"/>
      <c r="AE641" s="158"/>
      <c r="AF641" s="158"/>
      <c r="AG641" s="159"/>
      <c r="AH641" s="133"/>
    </row>
    <row r="642" spans="1:34">
      <c r="F642" s="147"/>
      <c r="H642" s="148"/>
      <c r="I642" s="148"/>
      <c r="J642" s="148"/>
      <c r="K642" s="148"/>
      <c r="L642" s="148"/>
      <c r="M642" s="148"/>
      <c r="N642" s="118"/>
      <c r="O642" s="118"/>
      <c r="P642" s="118"/>
      <c r="Q642" s="149"/>
      <c r="R642" s="150"/>
      <c r="S642" s="151"/>
      <c r="T642" s="150"/>
      <c r="U642" s="131"/>
      <c r="V642" s="118"/>
      <c r="W642" s="152"/>
      <c r="X642" s="153"/>
      <c r="Y642" s="154"/>
      <c r="Z642" s="155"/>
      <c r="AA642" s="155"/>
      <c r="AB642" s="156"/>
      <c r="AC642" s="157"/>
      <c r="AD642" s="132"/>
      <c r="AE642" s="158"/>
      <c r="AF642" s="158"/>
      <c r="AG642" s="159"/>
      <c r="AH642" s="133"/>
    </row>
    <row r="643" spans="1:34">
      <c r="F643" s="147"/>
      <c r="H643" s="148"/>
      <c r="I643" s="148"/>
      <c r="J643" s="148"/>
      <c r="K643" s="148"/>
      <c r="L643" s="148"/>
      <c r="M643" s="148"/>
      <c r="N643" s="118"/>
      <c r="O643" s="118"/>
      <c r="P643" s="118"/>
      <c r="Q643" s="149"/>
      <c r="R643" s="150"/>
      <c r="S643" s="151"/>
      <c r="T643" s="150"/>
      <c r="U643" s="131"/>
      <c r="V643" s="118"/>
      <c r="W643" s="152"/>
      <c r="X643" s="153"/>
      <c r="Y643" s="154"/>
      <c r="Z643" s="155"/>
      <c r="AA643" s="155"/>
      <c r="AB643" s="156"/>
      <c r="AC643" s="157"/>
      <c r="AD643" s="132"/>
      <c r="AE643" s="158"/>
      <c r="AF643" s="158"/>
      <c r="AG643" s="159"/>
      <c r="AH643" s="133"/>
    </row>
    <row r="644" spans="1:34">
      <c r="F644" s="147"/>
      <c r="H644" s="148"/>
      <c r="I644" s="148"/>
      <c r="J644" s="148"/>
      <c r="K644" s="148"/>
      <c r="L644" s="148"/>
      <c r="M644" s="148"/>
      <c r="N644" s="118"/>
      <c r="O644" s="118"/>
      <c r="P644" s="118"/>
      <c r="Q644" s="149"/>
      <c r="R644" s="150"/>
      <c r="S644" s="151"/>
      <c r="T644" s="150"/>
      <c r="U644" s="131"/>
      <c r="V644" s="118"/>
      <c r="W644" s="152"/>
      <c r="X644" s="153"/>
      <c r="Y644" s="154"/>
      <c r="Z644" s="155"/>
      <c r="AA644" s="155"/>
      <c r="AB644" s="156"/>
      <c r="AC644" s="157"/>
      <c r="AD644" s="132"/>
      <c r="AE644" s="158"/>
      <c r="AF644" s="158"/>
      <c r="AG644" s="159"/>
      <c r="AH644" s="133"/>
    </row>
    <row r="645" spans="1:34">
      <c r="F645" s="147"/>
      <c r="H645" s="148"/>
      <c r="I645" s="148"/>
      <c r="J645" s="148"/>
      <c r="K645" s="148"/>
      <c r="L645" s="148"/>
      <c r="M645" s="148"/>
      <c r="N645" s="118"/>
      <c r="O645" s="118"/>
      <c r="P645" s="118"/>
      <c r="Q645" s="149"/>
      <c r="R645" s="150"/>
      <c r="S645" s="151"/>
      <c r="T645" s="150"/>
      <c r="U645" s="131"/>
      <c r="V645" s="118"/>
      <c r="W645" s="152"/>
      <c r="X645" s="153"/>
      <c r="Y645" s="154"/>
      <c r="Z645" s="155"/>
      <c r="AA645" s="155"/>
      <c r="AB645" s="156"/>
      <c r="AC645" s="157"/>
      <c r="AD645" s="132"/>
      <c r="AE645" s="158"/>
      <c r="AF645" s="158"/>
      <c r="AG645" s="159"/>
      <c r="AH645" s="133"/>
    </row>
    <row r="646" spans="1:34">
      <c r="F646" s="147"/>
      <c r="H646" s="148"/>
      <c r="I646" s="148"/>
      <c r="J646" s="148"/>
      <c r="K646" s="148"/>
      <c r="L646" s="148"/>
      <c r="M646" s="148"/>
      <c r="N646" s="118"/>
      <c r="O646" s="118"/>
      <c r="P646" s="118"/>
      <c r="Q646" s="149"/>
      <c r="R646" s="150"/>
      <c r="S646" s="151"/>
      <c r="T646" s="150"/>
      <c r="U646" s="131"/>
      <c r="V646" s="118"/>
      <c r="W646" s="152"/>
      <c r="X646" s="153"/>
      <c r="Y646" s="154"/>
      <c r="Z646" s="155"/>
      <c r="AA646" s="155"/>
      <c r="AB646" s="156"/>
      <c r="AC646" s="157"/>
      <c r="AD646" s="132"/>
      <c r="AE646" s="158"/>
      <c r="AF646" s="158"/>
      <c r="AG646" s="159"/>
      <c r="AH646" s="133"/>
    </row>
    <row r="647" spans="1:34">
      <c r="F647" s="147"/>
      <c r="H647" s="148"/>
      <c r="I647" s="148"/>
      <c r="J647" s="148"/>
      <c r="K647" s="148"/>
      <c r="L647" s="148"/>
      <c r="M647" s="148"/>
      <c r="N647" s="118"/>
      <c r="O647" s="118"/>
      <c r="P647" s="118"/>
      <c r="Q647" s="149"/>
      <c r="R647" s="150"/>
      <c r="S647" s="151"/>
      <c r="T647" s="150"/>
      <c r="U647" s="131"/>
      <c r="V647" s="118"/>
      <c r="W647" s="152"/>
      <c r="X647" s="153"/>
      <c r="Y647" s="154"/>
      <c r="Z647" s="155"/>
      <c r="AA647" s="155"/>
      <c r="AB647" s="156"/>
      <c r="AC647" s="157"/>
      <c r="AD647" s="132"/>
      <c r="AE647" s="158"/>
      <c r="AF647" s="158"/>
      <c r="AG647" s="159"/>
      <c r="AH647" s="133"/>
    </row>
    <row r="648" spans="1:34">
      <c r="F648" s="147"/>
      <c r="H648" s="148"/>
      <c r="I648" s="148"/>
      <c r="J648" s="148"/>
      <c r="K648" s="148"/>
      <c r="L648" s="148"/>
      <c r="M648" s="148"/>
      <c r="N648" s="118"/>
      <c r="O648" s="118"/>
      <c r="P648" s="118"/>
      <c r="Q648" s="149"/>
      <c r="R648" s="150"/>
      <c r="S648" s="151"/>
      <c r="T648" s="150"/>
      <c r="U648" s="131"/>
      <c r="V648" s="118"/>
      <c r="W648" s="152"/>
      <c r="X648" s="153"/>
      <c r="Y648" s="154"/>
      <c r="Z648" s="155"/>
      <c r="AA648" s="155"/>
      <c r="AB648" s="156"/>
      <c r="AC648" s="157"/>
      <c r="AD648" s="132"/>
      <c r="AE648" s="158"/>
      <c r="AF648" s="158"/>
      <c r="AG648" s="159"/>
      <c r="AH648" s="133"/>
    </row>
    <row r="649" spans="1:34">
      <c r="F649" s="147"/>
      <c r="H649" s="148"/>
      <c r="I649" s="148"/>
      <c r="J649" s="148"/>
      <c r="K649" s="148"/>
      <c r="L649" s="148"/>
      <c r="M649" s="148"/>
      <c r="N649" s="118"/>
      <c r="O649" s="118"/>
      <c r="P649" s="118"/>
      <c r="Q649" s="149"/>
      <c r="R649" s="150"/>
      <c r="S649" s="151"/>
      <c r="T649" s="150"/>
      <c r="U649" s="131"/>
      <c r="V649" s="118"/>
      <c r="W649" s="152"/>
      <c r="X649" s="153"/>
      <c r="Y649" s="154"/>
      <c r="Z649" s="155"/>
      <c r="AA649" s="155"/>
      <c r="AB649" s="156"/>
      <c r="AC649" s="157"/>
      <c r="AD649" s="132"/>
      <c r="AE649" s="158"/>
      <c r="AF649" s="158"/>
      <c r="AG649" s="159"/>
      <c r="AH649" s="133"/>
    </row>
    <row r="650" spans="1:34">
      <c r="F650" s="147"/>
      <c r="H650" s="148"/>
      <c r="I650" s="148"/>
      <c r="J650" s="148"/>
      <c r="K650" s="148"/>
      <c r="L650" s="148"/>
      <c r="M650" s="148"/>
      <c r="N650" s="118"/>
      <c r="O650" s="118"/>
      <c r="P650" s="118"/>
      <c r="Q650" s="149"/>
      <c r="R650" s="150"/>
      <c r="S650" s="151"/>
      <c r="T650" s="150"/>
      <c r="U650" s="131"/>
      <c r="V650" s="118"/>
      <c r="W650" s="152"/>
      <c r="X650" s="153"/>
      <c r="Y650" s="154"/>
      <c r="Z650" s="155"/>
      <c r="AA650" s="155"/>
      <c r="AB650" s="156"/>
      <c r="AC650" s="157"/>
      <c r="AD650" s="132"/>
      <c r="AE650" s="158"/>
      <c r="AF650" s="158"/>
      <c r="AG650" s="159"/>
      <c r="AH650" s="133"/>
    </row>
    <row r="651" spans="1:34">
      <c r="F651" s="147"/>
      <c r="H651" s="148"/>
      <c r="I651" s="148"/>
      <c r="J651" s="148"/>
      <c r="K651" s="148"/>
      <c r="L651" s="148"/>
      <c r="M651" s="148"/>
      <c r="N651" s="118"/>
      <c r="O651" s="118"/>
      <c r="P651" s="118"/>
      <c r="Q651" s="149"/>
      <c r="R651" s="150"/>
      <c r="S651" s="151"/>
      <c r="T651" s="150"/>
      <c r="U651" s="131"/>
      <c r="V651" s="118"/>
      <c r="W651" s="152"/>
      <c r="X651" s="153"/>
      <c r="Y651" s="154"/>
      <c r="Z651" s="155"/>
      <c r="AA651" s="155"/>
      <c r="AB651" s="156"/>
      <c r="AC651" s="157"/>
      <c r="AD651" s="132"/>
      <c r="AE651" s="158"/>
      <c r="AF651" s="158"/>
      <c r="AG651" s="159"/>
      <c r="AH651" s="133"/>
    </row>
    <row r="652" spans="1:34">
      <c r="F652" s="147"/>
      <c r="H652" s="148"/>
      <c r="I652" s="148"/>
      <c r="J652" s="148"/>
      <c r="K652" s="148"/>
      <c r="L652" s="148"/>
      <c r="M652" s="148"/>
      <c r="N652" s="118"/>
      <c r="O652" s="118"/>
      <c r="P652" s="118"/>
      <c r="Q652" s="149"/>
      <c r="R652" s="150"/>
      <c r="S652" s="151"/>
      <c r="T652" s="150"/>
      <c r="U652" s="131"/>
      <c r="V652" s="118"/>
      <c r="W652" s="152"/>
      <c r="X652" s="153"/>
      <c r="Y652" s="154"/>
      <c r="Z652" s="155"/>
      <c r="AA652" s="155"/>
      <c r="AB652" s="156"/>
      <c r="AC652" s="157"/>
      <c r="AD652" s="132"/>
      <c r="AE652" s="158"/>
      <c r="AF652" s="158"/>
      <c r="AG652" s="159"/>
      <c r="AH652" s="133"/>
    </row>
    <row r="653" spans="1:34">
      <c r="F653" s="147"/>
      <c r="H653" s="148"/>
      <c r="I653" s="148"/>
      <c r="J653" s="148"/>
      <c r="K653" s="148"/>
      <c r="L653" s="148"/>
      <c r="M653" s="148"/>
      <c r="N653" s="118"/>
      <c r="O653" s="118"/>
      <c r="P653" s="118"/>
      <c r="Q653" s="149"/>
      <c r="R653" s="150"/>
      <c r="S653" s="151"/>
      <c r="T653" s="150"/>
      <c r="U653" s="131"/>
      <c r="V653" s="118"/>
      <c r="W653" s="152"/>
      <c r="X653" s="153"/>
      <c r="Y653" s="154"/>
      <c r="Z653" s="155"/>
      <c r="AA653" s="155"/>
      <c r="AB653" s="156"/>
      <c r="AC653" s="157"/>
      <c r="AD653" s="132"/>
      <c r="AE653" s="158"/>
      <c r="AF653" s="158"/>
      <c r="AG653" s="159"/>
      <c r="AH653" s="133"/>
    </row>
    <row r="654" spans="1:34">
      <c r="A654" s="134"/>
      <c r="F654" s="147"/>
      <c r="H654" s="148"/>
      <c r="I654" s="148"/>
      <c r="J654" s="148"/>
      <c r="K654" s="148"/>
      <c r="L654" s="148"/>
      <c r="M654" s="148"/>
      <c r="N654" s="118"/>
      <c r="O654" s="118"/>
      <c r="P654" s="118"/>
      <c r="Q654" s="149"/>
      <c r="R654" s="150"/>
      <c r="S654" s="151"/>
      <c r="T654" s="150"/>
      <c r="U654" s="131"/>
      <c r="V654" s="118"/>
      <c r="W654" s="152"/>
      <c r="X654" s="153"/>
      <c r="Y654" s="154"/>
      <c r="Z654" s="155"/>
      <c r="AA654" s="155"/>
      <c r="AB654" s="156"/>
      <c r="AC654" s="157"/>
      <c r="AD654" s="132"/>
      <c r="AE654" s="158"/>
      <c r="AF654" s="158"/>
      <c r="AG654" s="159"/>
      <c r="AH654" s="133"/>
    </row>
    <row r="655" spans="1:34">
      <c r="F655" s="147"/>
      <c r="H655" s="148"/>
      <c r="I655" s="148"/>
      <c r="J655" s="148"/>
      <c r="K655" s="148"/>
      <c r="L655" s="148"/>
      <c r="M655" s="148"/>
      <c r="N655" s="118"/>
      <c r="O655" s="118"/>
      <c r="P655" s="118"/>
      <c r="Q655" s="149"/>
      <c r="R655" s="150"/>
      <c r="S655" s="151"/>
      <c r="T655" s="150"/>
      <c r="U655" s="131"/>
      <c r="V655" s="118"/>
      <c r="W655" s="152"/>
      <c r="X655" s="153"/>
      <c r="Y655" s="154"/>
      <c r="Z655" s="155"/>
      <c r="AA655" s="155"/>
      <c r="AB655" s="156"/>
      <c r="AC655" s="157"/>
      <c r="AD655" s="132"/>
      <c r="AE655" s="158"/>
      <c r="AF655" s="158"/>
      <c r="AG655" s="159"/>
      <c r="AH655" s="133"/>
    </row>
    <row r="656" spans="1:34">
      <c r="F656" s="147"/>
      <c r="H656" s="148"/>
      <c r="I656" s="148"/>
      <c r="J656" s="148"/>
      <c r="K656" s="148"/>
      <c r="L656" s="148"/>
      <c r="M656" s="148"/>
      <c r="N656" s="118"/>
      <c r="O656" s="118"/>
      <c r="P656" s="118"/>
      <c r="Q656" s="149"/>
      <c r="R656" s="150"/>
      <c r="S656" s="151"/>
      <c r="T656" s="150"/>
      <c r="U656" s="131"/>
      <c r="V656" s="118"/>
      <c r="W656" s="152"/>
      <c r="X656" s="153"/>
      <c r="Y656" s="154"/>
      <c r="Z656" s="155"/>
      <c r="AA656" s="155"/>
      <c r="AB656" s="156"/>
      <c r="AC656" s="157"/>
      <c r="AD656" s="132"/>
      <c r="AE656" s="158"/>
      <c r="AF656" s="158"/>
      <c r="AG656" s="159"/>
      <c r="AH656" s="133"/>
    </row>
    <row r="657" spans="6:34">
      <c r="F657" s="147"/>
      <c r="H657" s="148"/>
      <c r="I657" s="148"/>
      <c r="J657" s="148"/>
      <c r="K657" s="148"/>
      <c r="L657" s="148"/>
      <c r="M657" s="148"/>
      <c r="N657" s="118"/>
      <c r="O657" s="118"/>
      <c r="P657" s="118"/>
      <c r="Q657" s="149"/>
      <c r="R657" s="150"/>
      <c r="S657" s="151"/>
      <c r="T657" s="150"/>
      <c r="U657" s="131"/>
      <c r="V657" s="118"/>
      <c r="W657" s="152"/>
      <c r="X657" s="153"/>
      <c r="Y657" s="154"/>
      <c r="Z657" s="155"/>
      <c r="AA657" s="155"/>
      <c r="AB657" s="156"/>
      <c r="AC657" s="157"/>
      <c r="AD657" s="132"/>
      <c r="AE657" s="158"/>
      <c r="AF657" s="158"/>
      <c r="AG657" s="159"/>
      <c r="AH657" s="133"/>
    </row>
    <row r="658" spans="6:34">
      <c r="F658" s="147"/>
      <c r="H658" s="148"/>
      <c r="I658" s="148"/>
      <c r="J658" s="148"/>
      <c r="K658" s="148"/>
      <c r="L658" s="148"/>
      <c r="M658" s="148"/>
      <c r="N658" s="118"/>
      <c r="O658" s="118"/>
      <c r="P658" s="118"/>
      <c r="Q658" s="149"/>
      <c r="R658" s="150"/>
      <c r="S658" s="151"/>
      <c r="T658" s="150"/>
      <c r="U658" s="131"/>
      <c r="V658" s="118"/>
      <c r="W658" s="152"/>
      <c r="X658" s="153"/>
      <c r="Y658" s="154"/>
      <c r="Z658" s="155"/>
      <c r="AA658" s="155"/>
      <c r="AB658" s="156"/>
      <c r="AC658" s="157"/>
      <c r="AD658" s="132"/>
      <c r="AE658" s="158"/>
      <c r="AF658" s="158"/>
      <c r="AG658" s="159"/>
      <c r="AH658" s="133"/>
    </row>
    <row r="659" spans="6:34">
      <c r="F659" s="147"/>
      <c r="H659" s="148"/>
      <c r="I659" s="148"/>
      <c r="J659" s="148"/>
      <c r="K659" s="148"/>
      <c r="L659" s="148"/>
      <c r="M659" s="148"/>
      <c r="N659" s="118"/>
      <c r="O659" s="118"/>
      <c r="P659" s="118"/>
      <c r="Q659" s="149"/>
      <c r="R659" s="150"/>
      <c r="S659" s="151"/>
      <c r="T659" s="150"/>
      <c r="U659" s="131"/>
      <c r="V659" s="118"/>
      <c r="W659" s="152"/>
      <c r="X659" s="153"/>
      <c r="Y659" s="154"/>
      <c r="Z659" s="155"/>
      <c r="AA659" s="155"/>
      <c r="AB659" s="156"/>
      <c r="AC659" s="157"/>
      <c r="AD659" s="132"/>
      <c r="AE659" s="158"/>
      <c r="AF659" s="158"/>
      <c r="AG659" s="159"/>
      <c r="AH659" s="133"/>
    </row>
    <row r="660" spans="6:34">
      <c r="F660" s="147"/>
      <c r="H660" s="148"/>
      <c r="I660" s="148"/>
      <c r="J660" s="148"/>
      <c r="K660" s="148"/>
      <c r="L660" s="148"/>
      <c r="M660" s="148"/>
      <c r="N660" s="118"/>
      <c r="O660" s="118"/>
      <c r="P660" s="118"/>
      <c r="Q660" s="149"/>
      <c r="R660" s="150"/>
      <c r="S660" s="151"/>
      <c r="T660" s="150"/>
      <c r="U660" s="131"/>
      <c r="V660" s="118"/>
      <c r="W660" s="152"/>
      <c r="X660" s="153"/>
      <c r="Y660" s="154"/>
      <c r="Z660" s="155"/>
      <c r="AA660" s="155"/>
      <c r="AB660" s="156"/>
      <c r="AC660" s="157"/>
      <c r="AD660" s="132"/>
      <c r="AE660" s="158"/>
      <c r="AF660" s="158"/>
      <c r="AG660" s="159"/>
      <c r="AH660" s="133"/>
    </row>
    <row r="661" spans="6:34">
      <c r="F661" s="147"/>
      <c r="H661" s="148"/>
      <c r="I661" s="148"/>
      <c r="J661" s="148"/>
      <c r="K661" s="148"/>
      <c r="L661" s="148"/>
      <c r="M661" s="148"/>
      <c r="N661" s="118"/>
      <c r="O661" s="118"/>
      <c r="P661" s="118"/>
      <c r="Q661" s="149"/>
      <c r="R661" s="150"/>
      <c r="S661" s="151"/>
      <c r="T661" s="150"/>
      <c r="U661" s="131"/>
      <c r="V661" s="118"/>
      <c r="W661" s="152"/>
      <c r="X661" s="153"/>
      <c r="Y661" s="154"/>
      <c r="Z661" s="155"/>
      <c r="AA661" s="155"/>
      <c r="AB661" s="156"/>
      <c r="AC661" s="157"/>
      <c r="AD661" s="132"/>
      <c r="AE661" s="158"/>
      <c r="AF661" s="158"/>
      <c r="AG661" s="159"/>
      <c r="AH661" s="133"/>
    </row>
    <row r="662" spans="6:34">
      <c r="F662" s="147"/>
      <c r="H662" s="148"/>
      <c r="I662" s="148"/>
      <c r="J662" s="148"/>
      <c r="K662" s="148"/>
      <c r="L662" s="148"/>
      <c r="M662" s="148"/>
      <c r="N662" s="118"/>
      <c r="O662" s="118"/>
      <c r="P662" s="118"/>
      <c r="Q662" s="149"/>
      <c r="R662" s="150"/>
      <c r="S662" s="151"/>
      <c r="T662" s="150"/>
      <c r="U662" s="131"/>
      <c r="V662" s="118"/>
      <c r="W662" s="152"/>
      <c r="X662" s="153"/>
      <c r="Y662" s="154"/>
      <c r="Z662" s="155"/>
      <c r="AA662" s="155"/>
      <c r="AB662" s="156"/>
      <c r="AC662" s="157"/>
      <c r="AD662" s="132"/>
      <c r="AE662" s="158"/>
      <c r="AF662" s="158"/>
      <c r="AG662" s="159"/>
      <c r="AH662" s="133"/>
    </row>
    <row r="663" spans="6:34">
      <c r="F663" s="147"/>
      <c r="H663" s="148"/>
      <c r="I663" s="148"/>
      <c r="J663" s="148"/>
      <c r="K663" s="148"/>
      <c r="L663" s="148"/>
      <c r="M663" s="148"/>
      <c r="N663" s="118"/>
      <c r="O663" s="118"/>
      <c r="P663" s="118"/>
      <c r="Q663" s="149"/>
      <c r="R663" s="150"/>
      <c r="S663" s="151"/>
      <c r="T663" s="150"/>
      <c r="U663" s="131"/>
      <c r="V663" s="118"/>
      <c r="W663" s="152"/>
      <c r="X663" s="153"/>
      <c r="Y663" s="154"/>
      <c r="Z663" s="155"/>
      <c r="AA663" s="155"/>
      <c r="AB663" s="156"/>
      <c r="AC663" s="157"/>
      <c r="AD663" s="132"/>
      <c r="AE663" s="158"/>
      <c r="AF663" s="158"/>
      <c r="AG663" s="159"/>
      <c r="AH663" s="133"/>
    </row>
    <row r="664" spans="6:34">
      <c r="F664" s="147"/>
      <c r="H664" s="148"/>
      <c r="I664" s="148"/>
      <c r="J664" s="148"/>
      <c r="K664" s="148"/>
      <c r="L664" s="148"/>
      <c r="M664" s="148"/>
      <c r="N664" s="118"/>
      <c r="O664" s="118"/>
      <c r="P664" s="118"/>
      <c r="Q664" s="149"/>
      <c r="R664" s="150"/>
      <c r="S664" s="151"/>
      <c r="T664" s="150"/>
      <c r="U664" s="131"/>
      <c r="V664" s="118"/>
      <c r="W664" s="152"/>
      <c r="X664" s="153"/>
      <c r="Y664" s="154"/>
      <c r="Z664" s="155"/>
      <c r="AA664" s="155"/>
      <c r="AB664" s="156"/>
      <c r="AC664" s="157"/>
      <c r="AD664" s="132"/>
      <c r="AE664" s="158"/>
      <c r="AF664" s="158"/>
      <c r="AG664" s="159"/>
      <c r="AH664" s="133"/>
    </row>
    <row r="665" spans="6:34">
      <c r="F665" s="147"/>
      <c r="H665" s="148"/>
      <c r="I665" s="148"/>
      <c r="J665" s="148"/>
      <c r="K665" s="148"/>
      <c r="L665" s="148"/>
      <c r="M665" s="148"/>
      <c r="N665" s="118"/>
      <c r="O665" s="118"/>
      <c r="P665" s="118"/>
      <c r="Q665" s="149"/>
      <c r="R665" s="150"/>
      <c r="S665" s="151"/>
      <c r="T665" s="150"/>
      <c r="U665" s="131"/>
      <c r="V665" s="118"/>
      <c r="W665" s="152"/>
      <c r="X665" s="153"/>
      <c r="Y665" s="154"/>
      <c r="Z665" s="155"/>
      <c r="AA665" s="155"/>
      <c r="AB665" s="156"/>
      <c r="AC665" s="157"/>
      <c r="AD665" s="132"/>
      <c r="AE665" s="158"/>
      <c r="AF665" s="158"/>
      <c r="AG665" s="159"/>
      <c r="AH665" s="133"/>
    </row>
    <row r="666" spans="6:34">
      <c r="F666" s="147"/>
      <c r="H666" s="148"/>
      <c r="I666" s="148"/>
      <c r="J666" s="148"/>
      <c r="K666" s="148"/>
      <c r="L666" s="148"/>
      <c r="M666" s="148"/>
      <c r="N666" s="118"/>
      <c r="O666" s="118"/>
      <c r="P666" s="118"/>
      <c r="Q666" s="149"/>
      <c r="R666" s="150"/>
      <c r="S666" s="151"/>
      <c r="T666" s="150"/>
      <c r="U666" s="131"/>
      <c r="V666" s="118"/>
      <c r="W666" s="152"/>
      <c r="X666" s="153"/>
      <c r="Y666" s="154"/>
      <c r="Z666" s="155"/>
      <c r="AA666" s="155"/>
      <c r="AB666" s="156"/>
      <c r="AC666" s="157"/>
      <c r="AD666" s="160"/>
      <c r="AE666" s="158"/>
      <c r="AF666" s="158"/>
      <c r="AG666" s="159"/>
      <c r="AH666" s="133"/>
    </row>
    <row r="667" spans="6:34">
      <c r="F667" s="147"/>
      <c r="H667" s="148"/>
      <c r="I667" s="148"/>
      <c r="J667" s="148"/>
      <c r="K667" s="148"/>
      <c r="L667" s="148"/>
      <c r="M667" s="148"/>
      <c r="N667" s="118"/>
      <c r="O667" s="118"/>
      <c r="P667" s="118"/>
      <c r="Q667" s="149"/>
      <c r="R667" s="150"/>
      <c r="S667" s="151"/>
      <c r="T667" s="150"/>
      <c r="U667" s="131"/>
      <c r="V667" s="118"/>
      <c r="W667" s="152"/>
      <c r="X667" s="153"/>
      <c r="Y667" s="154"/>
      <c r="Z667" s="155"/>
      <c r="AA667" s="155"/>
      <c r="AB667" s="156"/>
      <c r="AC667" s="157"/>
      <c r="AD667" s="132"/>
      <c r="AE667" s="158"/>
      <c r="AF667" s="158"/>
      <c r="AG667" s="159"/>
      <c r="AH667" s="133"/>
    </row>
    <row r="668" spans="6:34">
      <c r="F668" s="147"/>
      <c r="H668" s="148"/>
      <c r="I668" s="148"/>
      <c r="J668" s="148"/>
      <c r="K668" s="148"/>
      <c r="L668" s="148"/>
      <c r="M668" s="148"/>
      <c r="N668" s="118"/>
      <c r="O668" s="118"/>
      <c r="P668" s="118"/>
      <c r="Q668" s="149"/>
      <c r="R668" s="150"/>
      <c r="S668" s="151"/>
      <c r="T668" s="150"/>
      <c r="U668" s="131"/>
      <c r="V668" s="118"/>
      <c r="W668" s="152"/>
      <c r="X668" s="153"/>
      <c r="Y668" s="154"/>
      <c r="Z668" s="155"/>
      <c r="AA668" s="155"/>
      <c r="AB668" s="156"/>
      <c r="AC668" s="157"/>
      <c r="AD668" s="132"/>
      <c r="AE668" s="158"/>
      <c r="AF668" s="158"/>
      <c r="AG668" s="159"/>
      <c r="AH668" s="133"/>
    </row>
    <row r="669" spans="6:34">
      <c r="F669" s="147"/>
      <c r="H669" s="148"/>
      <c r="I669" s="148"/>
      <c r="J669" s="148"/>
      <c r="K669" s="148"/>
      <c r="L669" s="148"/>
      <c r="M669" s="148"/>
      <c r="N669" s="118"/>
      <c r="O669" s="118"/>
      <c r="P669" s="118"/>
      <c r="Q669" s="149"/>
      <c r="R669" s="150"/>
      <c r="S669" s="151"/>
      <c r="T669" s="150"/>
      <c r="U669" s="131"/>
      <c r="V669" s="118"/>
      <c r="W669" s="152"/>
      <c r="X669" s="153"/>
      <c r="Y669" s="154"/>
      <c r="Z669" s="155"/>
      <c r="AA669" s="155"/>
      <c r="AB669" s="156"/>
      <c r="AC669" s="157"/>
      <c r="AD669" s="132"/>
      <c r="AE669" s="158"/>
      <c r="AF669" s="158"/>
      <c r="AG669" s="159"/>
      <c r="AH669" s="133"/>
    </row>
    <row r="670" spans="6:34">
      <c r="F670" s="147"/>
      <c r="H670" s="148"/>
      <c r="I670" s="148"/>
      <c r="J670" s="148"/>
      <c r="K670" s="148"/>
      <c r="L670" s="148"/>
      <c r="M670" s="148"/>
      <c r="N670" s="118"/>
      <c r="O670" s="118"/>
      <c r="P670" s="118"/>
      <c r="Q670" s="149"/>
      <c r="R670" s="150"/>
      <c r="S670" s="151"/>
      <c r="T670" s="150"/>
      <c r="U670" s="131"/>
      <c r="V670" s="118"/>
      <c r="W670" s="152"/>
      <c r="X670" s="153"/>
      <c r="Y670" s="154"/>
      <c r="Z670" s="155"/>
      <c r="AA670" s="155"/>
      <c r="AB670" s="156"/>
      <c r="AC670" s="157"/>
      <c r="AD670" s="132"/>
      <c r="AE670" s="158"/>
      <c r="AF670" s="158"/>
      <c r="AG670" s="159"/>
      <c r="AH670" s="133"/>
    </row>
    <row r="671" spans="6:34">
      <c r="F671" s="147"/>
      <c r="H671" s="148"/>
      <c r="I671" s="148"/>
      <c r="J671" s="148"/>
      <c r="K671" s="148"/>
      <c r="L671" s="148"/>
      <c r="M671" s="148"/>
      <c r="N671" s="118"/>
      <c r="O671" s="118"/>
      <c r="P671" s="118"/>
      <c r="Q671" s="149"/>
      <c r="R671" s="150"/>
      <c r="S671" s="151"/>
      <c r="T671" s="150"/>
      <c r="U671" s="131"/>
      <c r="V671" s="118"/>
      <c r="W671" s="152"/>
      <c r="X671" s="153"/>
      <c r="Y671" s="154"/>
      <c r="Z671" s="155"/>
      <c r="AA671" s="155"/>
      <c r="AB671" s="156"/>
      <c r="AC671" s="157"/>
      <c r="AD671" s="132"/>
      <c r="AE671" s="158"/>
      <c r="AF671" s="158"/>
      <c r="AG671" s="159"/>
      <c r="AH671" s="133"/>
    </row>
    <row r="672" spans="6:34">
      <c r="F672" s="147"/>
      <c r="H672" s="148"/>
      <c r="I672" s="148"/>
      <c r="J672" s="148"/>
      <c r="K672" s="148"/>
      <c r="L672" s="148"/>
      <c r="M672" s="148"/>
      <c r="N672" s="118"/>
      <c r="O672" s="118"/>
      <c r="P672" s="118"/>
      <c r="Q672" s="149"/>
      <c r="R672" s="150"/>
      <c r="S672" s="151"/>
      <c r="T672" s="150"/>
      <c r="U672" s="131"/>
      <c r="V672" s="118"/>
      <c r="W672" s="152"/>
      <c r="X672" s="153"/>
      <c r="Y672" s="154"/>
      <c r="Z672" s="155"/>
      <c r="AA672" s="155"/>
      <c r="AB672" s="156"/>
      <c r="AC672" s="157"/>
      <c r="AD672" s="132"/>
      <c r="AE672" s="158"/>
      <c r="AF672" s="158"/>
      <c r="AG672" s="159"/>
      <c r="AH672" s="133"/>
    </row>
    <row r="673" spans="1:34">
      <c r="F673" s="147"/>
      <c r="H673" s="148"/>
      <c r="I673" s="148"/>
      <c r="J673" s="148"/>
      <c r="K673" s="148"/>
      <c r="L673" s="148"/>
      <c r="M673" s="148"/>
      <c r="N673" s="118"/>
      <c r="O673" s="118"/>
      <c r="P673" s="118"/>
      <c r="Q673" s="149"/>
      <c r="R673" s="150"/>
      <c r="S673" s="151"/>
      <c r="T673" s="150"/>
      <c r="U673" s="131"/>
      <c r="V673" s="118"/>
      <c r="W673" s="152"/>
      <c r="X673" s="153"/>
      <c r="Y673" s="154"/>
      <c r="Z673" s="155"/>
      <c r="AA673" s="155"/>
      <c r="AB673" s="156"/>
      <c r="AC673" s="157"/>
      <c r="AD673" s="132"/>
      <c r="AE673" s="158"/>
      <c r="AF673" s="158"/>
      <c r="AG673" s="159"/>
      <c r="AH673" s="133"/>
    </row>
    <row r="674" spans="1:34">
      <c r="F674" s="147"/>
      <c r="H674" s="148"/>
      <c r="I674" s="148"/>
      <c r="J674" s="148"/>
      <c r="K674" s="148"/>
      <c r="L674" s="148"/>
      <c r="M674" s="148"/>
      <c r="N674" s="118"/>
      <c r="O674" s="118"/>
      <c r="P674" s="118"/>
      <c r="Q674" s="149"/>
      <c r="R674" s="150"/>
      <c r="S674" s="151"/>
      <c r="T674" s="150"/>
      <c r="U674" s="131"/>
      <c r="V674" s="118"/>
      <c r="W674" s="152"/>
      <c r="X674" s="153"/>
      <c r="Y674" s="154"/>
      <c r="Z674" s="155"/>
      <c r="AA674" s="155"/>
      <c r="AB674" s="156"/>
      <c r="AC674" s="157"/>
      <c r="AD674" s="132"/>
      <c r="AE674" s="158"/>
      <c r="AF674" s="158"/>
      <c r="AG674" s="159"/>
      <c r="AH674" s="133"/>
    </row>
    <row r="675" spans="1:34">
      <c r="F675" s="147"/>
      <c r="H675" s="148"/>
      <c r="I675" s="148"/>
      <c r="J675" s="148"/>
      <c r="K675" s="148"/>
      <c r="L675" s="148"/>
      <c r="M675" s="148"/>
      <c r="N675" s="118"/>
      <c r="O675" s="118"/>
      <c r="P675" s="118"/>
      <c r="Q675" s="149"/>
      <c r="R675" s="150"/>
      <c r="S675" s="151"/>
      <c r="T675" s="150"/>
      <c r="U675" s="131"/>
      <c r="V675" s="118"/>
      <c r="W675" s="152"/>
      <c r="X675" s="153"/>
      <c r="Y675" s="154"/>
      <c r="Z675" s="155"/>
      <c r="AA675" s="155"/>
      <c r="AB675" s="156"/>
      <c r="AC675" s="157"/>
      <c r="AD675" s="132"/>
      <c r="AE675" s="158"/>
      <c r="AF675" s="158"/>
      <c r="AG675" s="159"/>
      <c r="AH675" s="133"/>
    </row>
    <row r="676" spans="1:34">
      <c r="F676" s="147"/>
      <c r="H676" s="148"/>
      <c r="I676" s="148"/>
      <c r="J676" s="148"/>
      <c r="K676" s="148"/>
      <c r="L676" s="148"/>
      <c r="M676" s="148"/>
      <c r="N676" s="118"/>
      <c r="O676" s="118"/>
      <c r="P676" s="118"/>
      <c r="Q676" s="149"/>
      <c r="R676" s="150"/>
      <c r="S676" s="151"/>
      <c r="T676" s="150"/>
      <c r="U676" s="131"/>
      <c r="V676" s="118"/>
      <c r="W676" s="152"/>
      <c r="X676" s="153"/>
      <c r="Y676" s="154"/>
      <c r="Z676" s="155"/>
      <c r="AA676" s="155"/>
      <c r="AB676" s="156"/>
      <c r="AC676" s="157"/>
      <c r="AD676" s="132"/>
      <c r="AE676" s="158"/>
      <c r="AF676" s="158"/>
      <c r="AG676" s="159"/>
      <c r="AH676" s="133"/>
    </row>
    <row r="677" spans="1:34">
      <c r="F677" s="147"/>
      <c r="H677" s="148"/>
      <c r="I677" s="148"/>
      <c r="J677" s="148"/>
      <c r="K677" s="148"/>
      <c r="L677" s="148"/>
      <c r="M677" s="148"/>
      <c r="N677" s="118"/>
      <c r="O677" s="118"/>
      <c r="P677" s="118"/>
      <c r="Q677" s="149"/>
      <c r="R677" s="150"/>
      <c r="S677" s="151"/>
      <c r="T677" s="150"/>
      <c r="U677" s="131"/>
      <c r="V677" s="118"/>
      <c r="W677" s="152"/>
      <c r="X677" s="153"/>
      <c r="Y677" s="154"/>
      <c r="Z677" s="155"/>
      <c r="AA677" s="155"/>
      <c r="AB677" s="156"/>
      <c r="AC677" s="157"/>
      <c r="AD677" s="132"/>
      <c r="AE677" s="158"/>
      <c r="AF677" s="158"/>
      <c r="AG677" s="159"/>
      <c r="AH677" s="133"/>
    </row>
    <row r="678" spans="1:34">
      <c r="A678" s="134"/>
      <c r="F678" s="147"/>
      <c r="H678" s="148"/>
      <c r="I678" s="148"/>
      <c r="J678" s="148"/>
      <c r="K678" s="148"/>
      <c r="L678" s="148"/>
      <c r="M678" s="148"/>
      <c r="N678" s="118"/>
      <c r="O678" s="118"/>
      <c r="P678" s="118"/>
      <c r="Q678" s="149"/>
      <c r="R678" s="150"/>
      <c r="S678" s="151"/>
      <c r="T678" s="150"/>
      <c r="U678" s="131"/>
      <c r="V678" s="118"/>
      <c r="W678" s="152"/>
      <c r="X678" s="153"/>
      <c r="Y678" s="154"/>
      <c r="Z678" s="155"/>
      <c r="AA678" s="155"/>
      <c r="AB678" s="156"/>
      <c r="AC678" s="157"/>
      <c r="AD678" s="132"/>
      <c r="AE678" s="158"/>
      <c r="AF678" s="158"/>
      <c r="AG678" s="159"/>
      <c r="AH678" s="133"/>
    </row>
    <row r="679" spans="1:34">
      <c r="F679" s="147"/>
      <c r="H679" s="148"/>
      <c r="I679" s="148"/>
      <c r="J679" s="148"/>
      <c r="K679" s="148"/>
      <c r="L679" s="148"/>
      <c r="M679" s="148"/>
      <c r="N679" s="118"/>
      <c r="O679" s="118"/>
      <c r="P679" s="118"/>
      <c r="Q679" s="149"/>
      <c r="R679" s="150"/>
      <c r="S679" s="151"/>
      <c r="T679" s="150"/>
      <c r="U679" s="131"/>
      <c r="V679" s="118"/>
      <c r="W679" s="152"/>
      <c r="X679" s="153"/>
      <c r="Y679" s="154"/>
      <c r="Z679" s="155"/>
      <c r="AA679" s="155"/>
      <c r="AB679" s="156"/>
      <c r="AC679" s="157"/>
      <c r="AD679" s="132"/>
      <c r="AE679" s="158"/>
      <c r="AF679" s="158"/>
      <c r="AG679" s="159"/>
      <c r="AH679" s="133"/>
    </row>
    <row r="680" spans="1:34">
      <c r="F680" s="147"/>
      <c r="H680" s="148"/>
      <c r="I680" s="148"/>
      <c r="J680" s="148"/>
      <c r="K680" s="148"/>
      <c r="L680" s="148"/>
      <c r="M680" s="148"/>
      <c r="N680" s="118"/>
      <c r="O680" s="118"/>
      <c r="P680" s="118"/>
      <c r="Q680" s="149"/>
      <c r="R680" s="150"/>
      <c r="S680" s="151"/>
      <c r="T680" s="150"/>
      <c r="U680" s="131"/>
      <c r="V680" s="118"/>
      <c r="W680" s="152"/>
      <c r="X680" s="153"/>
      <c r="Y680" s="154"/>
      <c r="Z680" s="155"/>
      <c r="AA680" s="155"/>
      <c r="AB680" s="156"/>
      <c r="AC680" s="157"/>
      <c r="AD680" s="132"/>
      <c r="AE680" s="158"/>
      <c r="AF680" s="158"/>
      <c r="AG680" s="159"/>
      <c r="AH680" s="133"/>
    </row>
    <row r="681" spans="1:34">
      <c r="F681" s="147"/>
      <c r="H681" s="148"/>
      <c r="I681" s="148"/>
      <c r="J681" s="148"/>
      <c r="K681" s="148"/>
      <c r="L681" s="148"/>
      <c r="M681" s="148"/>
      <c r="N681" s="118"/>
      <c r="O681" s="118"/>
      <c r="P681" s="118"/>
      <c r="Q681" s="149"/>
      <c r="R681" s="150"/>
      <c r="S681" s="151"/>
      <c r="T681" s="150"/>
      <c r="U681" s="131"/>
      <c r="V681" s="118"/>
      <c r="W681" s="152"/>
      <c r="X681" s="153"/>
      <c r="Y681" s="154"/>
      <c r="Z681" s="155"/>
      <c r="AA681" s="155"/>
      <c r="AB681" s="156"/>
      <c r="AC681" s="157"/>
      <c r="AD681" s="132"/>
      <c r="AE681" s="158"/>
      <c r="AF681" s="158"/>
      <c r="AG681" s="159"/>
      <c r="AH681" s="133"/>
    </row>
    <row r="682" spans="1:34">
      <c r="F682" s="147"/>
      <c r="H682" s="148"/>
      <c r="I682" s="148"/>
      <c r="J682" s="148"/>
      <c r="K682" s="148"/>
      <c r="L682" s="148"/>
      <c r="M682" s="148"/>
      <c r="N682" s="118"/>
      <c r="O682" s="118"/>
      <c r="P682" s="118"/>
      <c r="Q682" s="149"/>
      <c r="R682" s="150"/>
      <c r="S682" s="151"/>
      <c r="T682" s="150"/>
      <c r="U682" s="131"/>
      <c r="V682" s="118"/>
      <c r="W682" s="152"/>
      <c r="X682" s="153"/>
      <c r="Y682" s="154"/>
      <c r="Z682" s="155"/>
      <c r="AA682" s="155"/>
      <c r="AB682" s="156"/>
      <c r="AC682" s="157"/>
      <c r="AD682" s="132"/>
      <c r="AE682" s="158"/>
      <c r="AF682" s="158"/>
      <c r="AG682" s="159"/>
      <c r="AH682" s="133"/>
    </row>
    <row r="683" spans="1:34">
      <c r="F683" s="147"/>
      <c r="H683" s="148"/>
      <c r="I683" s="148"/>
      <c r="J683" s="148"/>
      <c r="K683" s="148"/>
      <c r="L683" s="148"/>
      <c r="M683" s="148"/>
      <c r="N683" s="118"/>
      <c r="O683" s="118"/>
      <c r="P683" s="118"/>
      <c r="Q683" s="149"/>
      <c r="R683" s="150"/>
      <c r="S683" s="151"/>
      <c r="T683" s="150"/>
      <c r="U683" s="131"/>
      <c r="V683" s="118"/>
      <c r="W683" s="152"/>
      <c r="X683" s="153"/>
      <c r="Y683" s="154"/>
      <c r="Z683" s="155"/>
      <c r="AA683" s="155"/>
      <c r="AB683" s="156"/>
      <c r="AC683" s="157"/>
      <c r="AD683" s="132"/>
      <c r="AE683" s="158"/>
      <c r="AF683" s="158"/>
      <c r="AG683" s="159"/>
      <c r="AH683" s="133"/>
    </row>
    <row r="684" spans="1:34">
      <c r="F684" s="147"/>
      <c r="H684" s="148"/>
      <c r="I684" s="148"/>
      <c r="J684" s="148"/>
      <c r="K684" s="148"/>
      <c r="L684" s="148"/>
      <c r="M684" s="148"/>
      <c r="N684" s="118"/>
      <c r="O684" s="118"/>
      <c r="P684" s="118"/>
      <c r="Q684" s="149"/>
      <c r="R684" s="150"/>
      <c r="S684" s="151"/>
      <c r="T684" s="150"/>
      <c r="U684" s="131"/>
      <c r="V684" s="118"/>
      <c r="W684" s="152"/>
      <c r="X684" s="153"/>
      <c r="Y684" s="154"/>
      <c r="Z684" s="155"/>
      <c r="AA684" s="155"/>
      <c r="AB684" s="156"/>
      <c r="AC684" s="157"/>
      <c r="AD684" s="132"/>
      <c r="AE684" s="158"/>
      <c r="AF684" s="158"/>
      <c r="AG684" s="159"/>
      <c r="AH684" s="133"/>
    </row>
    <row r="685" spans="1:34">
      <c r="F685" s="147"/>
      <c r="H685" s="148"/>
      <c r="I685" s="148"/>
      <c r="J685" s="148"/>
      <c r="K685" s="148"/>
      <c r="L685" s="148"/>
      <c r="M685" s="148"/>
      <c r="N685" s="118"/>
      <c r="O685" s="118"/>
      <c r="P685" s="118"/>
      <c r="Q685" s="149"/>
      <c r="R685" s="150"/>
      <c r="S685" s="151"/>
      <c r="T685" s="150"/>
      <c r="U685" s="131"/>
      <c r="V685" s="118"/>
      <c r="W685" s="152"/>
      <c r="X685" s="153"/>
      <c r="Y685" s="154"/>
      <c r="Z685" s="155"/>
      <c r="AA685" s="155"/>
      <c r="AB685" s="156"/>
      <c r="AC685" s="157"/>
      <c r="AD685" s="132"/>
      <c r="AE685" s="158"/>
      <c r="AF685" s="158"/>
      <c r="AG685" s="159"/>
      <c r="AH685" s="133"/>
    </row>
    <row r="686" spans="1:34">
      <c r="F686" s="147"/>
      <c r="H686" s="148"/>
      <c r="I686" s="148"/>
      <c r="J686" s="148"/>
      <c r="K686" s="148"/>
      <c r="L686" s="148"/>
      <c r="M686" s="148"/>
      <c r="N686" s="118"/>
      <c r="O686" s="118"/>
      <c r="P686" s="118"/>
      <c r="Q686" s="149"/>
      <c r="R686" s="150"/>
      <c r="S686" s="151"/>
      <c r="T686" s="150"/>
      <c r="U686" s="131"/>
      <c r="V686" s="118"/>
      <c r="W686" s="152"/>
      <c r="X686" s="153"/>
      <c r="Y686" s="154"/>
      <c r="Z686" s="155"/>
      <c r="AA686" s="155"/>
      <c r="AB686" s="156"/>
      <c r="AC686" s="157"/>
      <c r="AD686" s="132"/>
      <c r="AE686" s="158"/>
      <c r="AF686" s="158"/>
      <c r="AG686" s="159"/>
      <c r="AH686" s="133"/>
    </row>
    <row r="687" spans="1:34">
      <c r="F687" s="147"/>
      <c r="H687" s="148"/>
      <c r="I687" s="148"/>
      <c r="J687" s="148"/>
      <c r="K687" s="148"/>
      <c r="L687" s="148"/>
      <c r="M687" s="148"/>
      <c r="N687" s="118"/>
      <c r="O687" s="118"/>
      <c r="P687" s="118"/>
      <c r="Q687" s="149"/>
      <c r="R687" s="150"/>
      <c r="S687" s="151"/>
      <c r="T687" s="150"/>
      <c r="U687" s="131"/>
      <c r="V687" s="118"/>
      <c r="W687" s="152"/>
      <c r="X687" s="153"/>
      <c r="Y687" s="154"/>
      <c r="Z687" s="155"/>
      <c r="AA687" s="155"/>
      <c r="AB687" s="156"/>
      <c r="AC687" s="157"/>
      <c r="AD687" s="132"/>
      <c r="AE687" s="158"/>
      <c r="AF687" s="158"/>
      <c r="AG687" s="159"/>
      <c r="AH687" s="133"/>
    </row>
    <row r="688" spans="1:34">
      <c r="F688" s="147"/>
      <c r="H688" s="148"/>
      <c r="I688" s="148"/>
      <c r="J688" s="148"/>
      <c r="K688" s="148"/>
      <c r="L688" s="148"/>
      <c r="M688" s="148"/>
      <c r="N688" s="118"/>
      <c r="O688" s="118"/>
      <c r="P688" s="118"/>
      <c r="Q688" s="149"/>
      <c r="R688" s="150"/>
      <c r="S688" s="151"/>
      <c r="T688" s="150"/>
      <c r="U688" s="131"/>
      <c r="V688" s="118"/>
      <c r="W688" s="152"/>
      <c r="X688" s="153"/>
      <c r="Y688" s="154"/>
      <c r="Z688" s="155"/>
      <c r="AA688" s="155"/>
      <c r="AB688" s="156"/>
      <c r="AC688" s="157"/>
      <c r="AD688" s="132"/>
      <c r="AE688" s="158"/>
      <c r="AF688" s="158"/>
      <c r="AG688" s="159"/>
      <c r="AH688" s="133"/>
    </row>
    <row r="689" spans="1:34">
      <c r="F689" s="147"/>
      <c r="H689" s="148"/>
      <c r="I689" s="148"/>
      <c r="J689" s="148"/>
      <c r="K689" s="148"/>
      <c r="L689" s="148"/>
      <c r="M689" s="148"/>
      <c r="N689" s="118"/>
      <c r="O689" s="118"/>
      <c r="P689" s="118"/>
      <c r="Q689" s="149"/>
      <c r="R689" s="150"/>
      <c r="S689" s="151"/>
      <c r="T689" s="150"/>
      <c r="U689" s="131"/>
      <c r="V689" s="118"/>
      <c r="W689" s="152"/>
      <c r="X689" s="153"/>
      <c r="Y689" s="154"/>
      <c r="Z689" s="155"/>
      <c r="AA689" s="155"/>
      <c r="AB689" s="156"/>
      <c r="AC689" s="157"/>
      <c r="AD689" s="132"/>
      <c r="AE689" s="158"/>
      <c r="AF689" s="158"/>
      <c r="AG689" s="159"/>
      <c r="AH689" s="133"/>
    </row>
    <row r="690" spans="1:34">
      <c r="F690" s="147"/>
      <c r="H690" s="148"/>
      <c r="I690" s="148"/>
      <c r="J690" s="148"/>
      <c r="K690" s="148"/>
      <c r="L690" s="148"/>
      <c r="M690" s="148"/>
      <c r="N690" s="118"/>
      <c r="O690" s="118"/>
      <c r="P690" s="118"/>
      <c r="Q690" s="149"/>
      <c r="R690" s="150"/>
      <c r="S690" s="151"/>
      <c r="T690" s="150"/>
      <c r="U690" s="131"/>
      <c r="V690" s="118"/>
      <c r="W690" s="152"/>
      <c r="X690" s="153"/>
      <c r="Y690" s="154"/>
      <c r="Z690" s="155"/>
      <c r="AA690" s="155"/>
      <c r="AB690" s="156"/>
      <c r="AC690" s="157"/>
      <c r="AD690" s="132"/>
      <c r="AE690" s="158"/>
      <c r="AF690" s="158"/>
      <c r="AG690" s="159"/>
      <c r="AH690" s="133"/>
    </row>
    <row r="691" spans="1:34">
      <c r="F691" s="147"/>
      <c r="H691" s="148"/>
      <c r="I691" s="148"/>
      <c r="J691" s="148"/>
      <c r="K691" s="148"/>
      <c r="L691" s="148"/>
      <c r="M691" s="148"/>
      <c r="N691" s="118"/>
      <c r="O691" s="118"/>
      <c r="P691" s="118"/>
      <c r="Q691" s="149"/>
      <c r="R691" s="150"/>
      <c r="S691" s="151"/>
      <c r="T691" s="150"/>
      <c r="U691" s="131"/>
      <c r="V691" s="118"/>
      <c r="W691" s="152"/>
      <c r="X691" s="153"/>
      <c r="Y691" s="154"/>
      <c r="Z691" s="155"/>
      <c r="AA691" s="155"/>
      <c r="AB691" s="156"/>
      <c r="AC691" s="157"/>
      <c r="AD691" s="132"/>
      <c r="AE691" s="158"/>
      <c r="AF691" s="158"/>
      <c r="AG691" s="159"/>
      <c r="AH691" s="133"/>
    </row>
    <row r="692" spans="1:34">
      <c r="F692" s="147"/>
      <c r="H692" s="148"/>
      <c r="I692" s="148"/>
      <c r="J692" s="148"/>
      <c r="K692" s="148"/>
      <c r="L692" s="148"/>
      <c r="M692" s="148"/>
      <c r="N692" s="118"/>
      <c r="O692" s="118"/>
      <c r="P692" s="118"/>
      <c r="Q692" s="149"/>
      <c r="R692" s="150"/>
      <c r="S692" s="151"/>
      <c r="T692" s="150"/>
      <c r="U692" s="131"/>
      <c r="V692" s="118"/>
      <c r="W692" s="152"/>
      <c r="X692" s="153"/>
      <c r="Y692" s="154"/>
      <c r="Z692" s="155"/>
      <c r="AA692" s="155"/>
      <c r="AB692" s="156"/>
      <c r="AC692" s="157"/>
      <c r="AD692" s="132"/>
      <c r="AE692" s="158"/>
      <c r="AF692" s="158"/>
      <c r="AG692" s="159"/>
      <c r="AH692" s="133"/>
    </row>
    <row r="693" spans="1:34">
      <c r="F693" s="147"/>
      <c r="H693" s="148"/>
      <c r="I693" s="148"/>
      <c r="J693" s="148"/>
      <c r="K693" s="148"/>
      <c r="L693" s="148"/>
      <c r="M693" s="148"/>
      <c r="N693" s="118"/>
      <c r="O693" s="118"/>
      <c r="P693" s="118"/>
      <c r="Q693" s="149"/>
      <c r="R693" s="150"/>
      <c r="S693" s="151"/>
      <c r="T693" s="150"/>
      <c r="U693" s="131"/>
      <c r="V693" s="118"/>
      <c r="W693" s="152"/>
      <c r="X693" s="153"/>
      <c r="Y693" s="154"/>
      <c r="Z693" s="155"/>
      <c r="AA693" s="155"/>
      <c r="AB693" s="156"/>
      <c r="AC693" s="157"/>
      <c r="AD693" s="132"/>
      <c r="AE693" s="158"/>
      <c r="AF693" s="158"/>
      <c r="AG693" s="159"/>
      <c r="AH693" s="133"/>
    </row>
    <row r="694" spans="1:34">
      <c r="F694" s="147"/>
      <c r="H694" s="148"/>
      <c r="I694" s="148"/>
      <c r="J694" s="148"/>
      <c r="K694" s="148"/>
      <c r="L694" s="148"/>
      <c r="M694" s="148"/>
      <c r="N694" s="118"/>
      <c r="O694" s="118"/>
      <c r="P694" s="118"/>
      <c r="Q694" s="149"/>
      <c r="R694" s="150"/>
      <c r="S694" s="151"/>
      <c r="T694" s="150"/>
      <c r="U694" s="131"/>
      <c r="V694" s="118"/>
      <c r="W694" s="152"/>
      <c r="X694" s="153"/>
      <c r="Y694" s="154"/>
      <c r="Z694" s="155"/>
      <c r="AA694" s="155"/>
      <c r="AB694" s="156"/>
      <c r="AC694" s="157"/>
      <c r="AD694" s="132"/>
      <c r="AE694" s="158"/>
      <c r="AF694" s="158"/>
      <c r="AG694" s="159"/>
      <c r="AH694" s="133"/>
    </row>
    <row r="695" spans="1:34">
      <c r="F695" s="147"/>
      <c r="H695" s="148"/>
      <c r="I695" s="148"/>
      <c r="J695" s="148"/>
      <c r="K695" s="148"/>
      <c r="L695" s="148"/>
      <c r="M695" s="148"/>
      <c r="N695" s="118"/>
      <c r="O695" s="118"/>
      <c r="P695" s="118"/>
      <c r="Q695" s="149"/>
      <c r="R695" s="150"/>
      <c r="S695" s="151"/>
      <c r="T695" s="150"/>
      <c r="U695" s="131"/>
      <c r="V695" s="118"/>
      <c r="W695" s="152"/>
      <c r="X695" s="153"/>
      <c r="Y695" s="154"/>
      <c r="Z695" s="155"/>
      <c r="AA695" s="155"/>
      <c r="AB695" s="156"/>
      <c r="AC695" s="157"/>
      <c r="AD695" s="132"/>
      <c r="AE695" s="158"/>
      <c r="AF695" s="158"/>
      <c r="AG695" s="159"/>
      <c r="AH695" s="133"/>
    </row>
    <row r="696" spans="1:34">
      <c r="F696" s="147"/>
      <c r="H696" s="148"/>
      <c r="I696" s="148"/>
      <c r="J696" s="148"/>
      <c r="K696" s="148"/>
      <c r="L696" s="148"/>
      <c r="M696" s="148"/>
      <c r="N696" s="118"/>
      <c r="O696" s="118"/>
      <c r="P696" s="118"/>
      <c r="Q696" s="149"/>
      <c r="R696" s="150"/>
      <c r="S696" s="151"/>
      <c r="T696" s="150"/>
      <c r="U696" s="131"/>
      <c r="V696" s="118"/>
      <c r="W696" s="152"/>
      <c r="X696" s="153"/>
      <c r="Y696" s="154"/>
      <c r="Z696" s="155"/>
      <c r="AA696" s="155"/>
      <c r="AB696" s="156"/>
      <c r="AC696" s="157"/>
      <c r="AD696" s="132"/>
      <c r="AE696" s="158"/>
      <c r="AF696" s="158"/>
      <c r="AG696" s="159"/>
      <c r="AH696" s="133"/>
    </row>
    <row r="697" spans="1:34">
      <c r="F697" s="147"/>
      <c r="H697" s="148"/>
      <c r="I697" s="148"/>
      <c r="J697" s="148"/>
      <c r="K697" s="148"/>
      <c r="L697" s="148"/>
      <c r="M697" s="148"/>
      <c r="N697" s="118"/>
      <c r="O697" s="118"/>
      <c r="P697" s="118"/>
      <c r="Q697" s="149"/>
      <c r="R697" s="150"/>
      <c r="S697" s="151"/>
      <c r="T697" s="150"/>
      <c r="U697" s="131"/>
      <c r="V697" s="118"/>
      <c r="W697" s="152"/>
      <c r="X697" s="153"/>
      <c r="Y697" s="154"/>
      <c r="Z697" s="155"/>
      <c r="AA697" s="155"/>
      <c r="AB697" s="156"/>
      <c r="AC697" s="157"/>
      <c r="AD697" s="132"/>
      <c r="AE697" s="158"/>
      <c r="AF697" s="158"/>
      <c r="AG697" s="159"/>
      <c r="AH697" s="133"/>
    </row>
    <row r="698" spans="1:34">
      <c r="F698" s="147"/>
      <c r="H698" s="148"/>
      <c r="I698" s="148"/>
      <c r="J698" s="148"/>
      <c r="K698" s="148"/>
      <c r="L698" s="148"/>
      <c r="M698" s="148"/>
      <c r="N698" s="118"/>
      <c r="O698" s="118"/>
      <c r="P698" s="118"/>
      <c r="Q698" s="149"/>
      <c r="R698" s="150"/>
      <c r="S698" s="151"/>
      <c r="T698" s="150"/>
      <c r="U698" s="131"/>
      <c r="V698" s="118"/>
      <c r="W698" s="152"/>
      <c r="X698" s="153"/>
      <c r="Y698" s="154"/>
      <c r="Z698" s="155"/>
      <c r="AA698" s="155"/>
      <c r="AB698" s="156"/>
      <c r="AC698" s="157"/>
      <c r="AD698" s="132"/>
      <c r="AE698" s="158"/>
      <c r="AF698" s="158"/>
      <c r="AG698" s="159"/>
      <c r="AH698" s="133"/>
    </row>
    <row r="699" spans="1:34">
      <c r="F699" s="147"/>
      <c r="H699" s="148"/>
      <c r="I699" s="148"/>
      <c r="J699" s="148"/>
      <c r="K699" s="148"/>
      <c r="L699" s="148"/>
      <c r="M699" s="148"/>
      <c r="N699" s="118"/>
      <c r="O699" s="118"/>
      <c r="P699" s="118"/>
      <c r="Q699" s="149"/>
      <c r="R699" s="150"/>
      <c r="S699" s="151"/>
      <c r="T699" s="150"/>
      <c r="U699" s="131"/>
      <c r="V699" s="118"/>
      <c r="W699" s="152"/>
      <c r="X699" s="153"/>
      <c r="Y699" s="154"/>
      <c r="Z699" s="155"/>
      <c r="AA699" s="155"/>
      <c r="AB699" s="156"/>
      <c r="AC699" s="157"/>
      <c r="AD699" s="132"/>
      <c r="AE699" s="158"/>
      <c r="AF699" s="158"/>
      <c r="AG699" s="159"/>
      <c r="AH699" s="133"/>
    </row>
    <row r="700" spans="1:34">
      <c r="F700" s="147"/>
      <c r="H700" s="148"/>
      <c r="I700" s="148"/>
      <c r="J700" s="148"/>
      <c r="K700" s="148"/>
      <c r="L700" s="148"/>
      <c r="M700" s="148"/>
      <c r="N700" s="118"/>
      <c r="O700" s="118"/>
      <c r="P700" s="118"/>
      <c r="Q700" s="149"/>
      <c r="R700" s="150"/>
      <c r="S700" s="151"/>
      <c r="T700" s="150"/>
      <c r="U700" s="131"/>
      <c r="V700" s="118"/>
      <c r="W700" s="152"/>
      <c r="X700" s="153"/>
      <c r="Y700" s="154"/>
      <c r="Z700" s="155"/>
      <c r="AA700" s="155"/>
      <c r="AB700" s="156"/>
      <c r="AC700" s="157"/>
      <c r="AD700" s="132"/>
      <c r="AE700" s="158"/>
      <c r="AF700" s="158"/>
      <c r="AG700" s="159"/>
      <c r="AH700" s="133"/>
    </row>
    <row r="701" spans="1:34">
      <c r="F701" s="147"/>
      <c r="H701" s="148"/>
      <c r="I701" s="148"/>
      <c r="J701" s="148"/>
      <c r="K701" s="148"/>
      <c r="L701" s="148"/>
      <c r="M701" s="148"/>
      <c r="N701" s="118"/>
      <c r="O701" s="118"/>
      <c r="P701" s="118"/>
      <c r="Q701" s="149"/>
      <c r="R701" s="150"/>
      <c r="S701" s="151"/>
      <c r="T701" s="150"/>
      <c r="U701" s="131"/>
      <c r="V701" s="118"/>
      <c r="W701" s="152"/>
      <c r="X701" s="153"/>
      <c r="Y701" s="154"/>
      <c r="Z701" s="155"/>
      <c r="AA701" s="155"/>
      <c r="AB701" s="156"/>
      <c r="AC701" s="157"/>
      <c r="AD701" s="132"/>
      <c r="AE701" s="158"/>
      <c r="AF701" s="158"/>
      <c r="AG701" s="159"/>
      <c r="AH701" s="133"/>
    </row>
    <row r="702" spans="1:34">
      <c r="A702" s="134"/>
      <c r="F702" s="147"/>
      <c r="H702" s="148"/>
      <c r="I702" s="148"/>
      <c r="J702" s="148"/>
      <c r="K702" s="148"/>
      <c r="L702" s="148"/>
      <c r="M702" s="148"/>
      <c r="N702" s="118"/>
      <c r="O702" s="118"/>
      <c r="P702" s="118"/>
      <c r="Q702" s="149"/>
      <c r="R702" s="150"/>
      <c r="S702" s="151"/>
      <c r="T702" s="150"/>
      <c r="U702" s="131"/>
      <c r="V702" s="118"/>
      <c r="W702" s="152"/>
      <c r="X702" s="153"/>
      <c r="Y702" s="154"/>
      <c r="Z702" s="155"/>
      <c r="AA702" s="155"/>
      <c r="AB702" s="156"/>
      <c r="AC702" s="157"/>
      <c r="AD702" s="132"/>
      <c r="AE702" s="158"/>
      <c r="AF702" s="158"/>
      <c r="AG702" s="159"/>
      <c r="AH702" s="133"/>
    </row>
    <row r="703" spans="1:34">
      <c r="F703" s="147"/>
      <c r="H703" s="148"/>
      <c r="I703" s="148"/>
      <c r="J703" s="148"/>
      <c r="K703" s="148"/>
      <c r="L703" s="148"/>
      <c r="M703" s="148"/>
      <c r="N703" s="118"/>
      <c r="O703" s="118"/>
      <c r="P703" s="118"/>
      <c r="Q703" s="149"/>
      <c r="R703" s="150"/>
      <c r="S703" s="151"/>
      <c r="T703" s="150"/>
      <c r="U703" s="131"/>
      <c r="V703" s="118"/>
      <c r="W703" s="152"/>
      <c r="X703" s="153"/>
      <c r="Y703" s="154"/>
      <c r="Z703" s="155"/>
      <c r="AA703" s="155"/>
      <c r="AB703" s="156"/>
      <c r="AC703" s="157"/>
      <c r="AD703" s="132"/>
      <c r="AE703" s="158"/>
      <c r="AF703" s="158"/>
      <c r="AG703" s="159"/>
      <c r="AH703" s="133"/>
    </row>
    <row r="704" spans="1:34">
      <c r="F704" s="147"/>
      <c r="H704" s="148"/>
      <c r="I704" s="148"/>
      <c r="J704" s="148"/>
      <c r="K704" s="148"/>
      <c r="L704" s="148"/>
      <c r="M704" s="148"/>
      <c r="N704" s="118"/>
      <c r="O704" s="118"/>
      <c r="P704" s="118"/>
      <c r="Q704" s="149"/>
      <c r="R704" s="150"/>
      <c r="S704" s="151"/>
      <c r="T704" s="150"/>
      <c r="U704" s="131"/>
      <c r="V704" s="118"/>
      <c r="W704" s="152"/>
      <c r="X704" s="153"/>
      <c r="Y704" s="154"/>
      <c r="Z704" s="155"/>
      <c r="AA704" s="155"/>
      <c r="AB704" s="156"/>
      <c r="AC704" s="157"/>
      <c r="AD704" s="132"/>
      <c r="AE704" s="158"/>
      <c r="AF704" s="158"/>
      <c r="AG704" s="159"/>
      <c r="AH704" s="133"/>
    </row>
    <row r="705" spans="6:34">
      <c r="F705" s="147"/>
      <c r="H705" s="148"/>
      <c r="I705" s="148"/>
      <c r="J705" s="148"/>
      <c r="K705" s="148"/>
      <c r="L705" s="148"/>
      <c r="M705" s="148"/>
      <c r="N705" s="118"/>
      <c r="O705" s="118"/>
      <c r="P705" s="118"/>
      <c r="Q705" s="149"/>
      <c r="R705" s="150"/>
      <c r="S705" s="151"/>
      <c r="T705" s="150"/>
      <c r="U705" s="131"/>
      <c r="V705" s="118"/>
      <c r="W705" s="152"/>
      <c r="X705" s="153"/>
      <c r="Y705" s="154"/>
      <c r="Z705" s="155"/>
      <c r="AA705" s="155"/>
      <c r="AB705" s="156"/>
      <c r="AC705" s="157"/>
      <c r="AD705" s="132"/>
      <c r="AE705" s="158"/>
      <c r="AF705" s="158"/>
      <c r="AG705" s="159"/>
      <c r="AH705" s="133"/>
    </row>
    <row r="706" spans="6:34">
      <c r="F706" s="147"/>
      <c r="H706" s="148"/>
      <c r="I706" s="148"/>
      <c r="J706" s="148"/>
      <c r="K706" s="148"/>
      <c r="L706" s="148"/>
      <c r="M706" s="148"/>
      <c r="N706" s="118"/>
      <c r="O706" s="118"/>
      <c r="P706" s="118"/>
      <c r="Q706" s="149"/>
      <c r="R706" s="150"/>
      <c r="S706" s="151"/>
      <c r="T706" s="150"/>
      <c r="U706" s="131"/>
      <c r="V706" s="118"/>
      <c r="W706" s="152"/>
      <c r="X706" s="153"/>
      <c r="Y706" s="154"/>
      <c r="Z706" s="155"/>
      <c r="AA706" s="155"/>
      <c r="AB706" s="156"/>
      <c r="AC706" s="157"/>
      <c r="AD706" s="132"/>
      <c r="AE706" s="158"/>
      <c r="AF706" s="158"/>
      <c r="AG706" s="159"/>
      <c r="AH706" s="133"/>
    </row>
    <row r="707" spans="6:34">
      <c r="F707" s="147"/>
      <c r="H707" s="148"/>
      <c r="I707" s="148"/>
      <c r="J707" s="148"/>
      <c r="K707" s="148"/>
      <c r="L707" s="148"/>
      <c r="M707" s="148"/>
      <c r="N707" s="118"/>
      <c r="O707" s="118"/>
      <c r="P707" s="118"/>
      <c r="Q707" s="149"/>
      <c r="R707" s="150"/>
      <c r="S707" s="151"/>
      <c r="T707" s="150"/>
      <c r="U707" s="131"/>
      <c r="V707" s="118"/>
      <c r="W707" s="152"/>
      <c r="X707" s="153"/>
      <c r="Y707" s="154"/>
      <c r="Z707" s="155"/>
      <c r="AA707" s="155"/>
      <c r="AB707" s="156"/>
      <c r="AC707" s="157"/>
      <c r="AD707" s="132"/>
      <c r="AE707" s="158"/>
      <c r="AF707" s="158"/>
      <c r="AG707" s="159"/>
      <c r="AH707" s="133"/>
    </row>
    <row r="708" spans="6:34">
      <c r="F708" s="147"/>
      <c r="H708" s="148"/>
      <c r="I708" s="148"/>
      <c r="J708" s="148"/>
      <c r="K708" s="148"/>
      <c r="L708" s="148"/>
      <c r="M708" s="148"/>
      <c r="N708" s="118"/>
      <c r="O708" s="118"/>
      <c r="P708" s="118"/>
      <c r="Q708" s="149"/>
      <c r="R708" s="150"/>
      <c r="S708" s="151"/>
      <c r="T708" s="150"/>
      <c r="U708" s="131"/>
      <c r="V708" s="118"/>
      <c r="W708" s="152"/>
      <c r="X708" s="153"/>
      <c r="Y708" s="154"/>
      <c r="Z708" s="155"/>
      <c r="AA708" s="155"/>
      <c r="AB708" s="156"/>
      <c r="AC708" s="157"/>
      <c r="AD708" s="132"/>
      <c r="AE708" s="158"/>
      <c r="AF708" s="158"/>
      <c r="AG708" s="159"/>
      <c r="AH708" s="133"/>
    </row>
    <row r="709" spans="6:34">
      <c r="F709" s="147"/>
      <c r="H709" s="148"/>
      <c r="I709" s="148"/>
      <c r="J709" s="148"/>
      <c r="K709" s="148"/>
      <c r="L709" s="148"/>
      <c r="M709" s="148"/>
      <c r="N709" s="118"/>
      <c r="O709" s="118"/>
      <c r="P709" s="118"/>
      <c r="Q709" s="149"/>
      <c r="R709" s="150"/>
      <c r="S709" s="151"/>
      <c r="T709" s="150"/>
      <c r="U709" s="131"/>
      <c r="V709" s="118"/>
      <c r="W709" s="152"/>
      <c r="X709" s="153"/>
      <c r="Y709" s="154"/>
      <c r="Z709" s="155"/>
      <c r="AA709" s="155"/>
      <c r="AB709" s="156"/>
      <c r="AC709" s="157"/>
      <c r="AD709" s="132"/>
      <c r="AE709" s="158"/>
      <c r="AF709" s="158"/>
      <c r="AG709" s="159"/>
      <c r="AH709" s="133"/>
    </row>
    <row r="710" spans="6:34">
      <c r="F710" s="147"/>
      <c r="H710" s="148"/>
      <c r="I710" s="148"/>
      <c r="J710" s="148"/>
      <c r="K710" s="148"/>
      <c r="L710" s="148"/>
      <c r="M710" s="148"/>
      <c r="N710" s="118"/>
      <c r="O710" s="118"/>
      <c r="P710" s="118"/>
      <c r="Q710" s="149"/>
      <c r="R710" s="150"/>
      <c r="S710" s="151"/>
      <c r="T710" s="150"/>
      <c r="U710" s="131"/>
      <c r="V710" s="118"/>
      <c r="W710" s="152"/>
      <c r="X710" s="153"/>
      <c r="Y710" s="154"/>
      <c r="Z710" s="155"/>
      <c r="AA710" s="155"/>
      <c r="AB710" s="156"/>
      <c r="AC710" s="157"/>
      <c r="AD710" s="132"/>
      <c r="AE710" s="158"/>
      <c r="AF710" s="158"/>
      <c r="AG710" s="159"/>
      <c r="AH710" s="133"/>
    </row>
    <row r="711" spans="6:34">
      <c r="F711" s="147"/>
      <c r="H711" s="148"/>
      <c r="I711" s="148"/>
      <c r="J711" s="148"/>
      <c r="K711" s="148"/>
      <c r="L711" s="148"/>
      <c r="M711" s="148"/>
      <c r="N711" s="118"/>
      <c r="O711" s="118"/>
      <c r="P711" s="118"/>
      <c r="Q711" s="149"/>
      <c r="R711" s="150"/>
      <c r="S711" s="151"/>
      <c r="T711" s="150"/>
      <c r="U711" s="131"/>
      <c r="V711" s="118"/>
      <c r="W711" s="152"/>
      <c r="X711" s="153"/>
      <c r="Y711" s="154"/>
      <c r="Z711" s="155"/>
      <c r="AA711" s="155"/>
      <c r="AB711" s="156"/>
      <c r="AC711" s="157"/>
      <c r="AD711" s="132"/>
      <c r="AE711" s="158"/>
      <c r="AF711" s="158"/>
      <c r="AG711" s="159"/>
      <c r="AH711" s="133"/>
    </row>
    <row r="712" spans="6:34">
      <c r="F712" s="147"/>
      <c r="H712" s="148"/>
      <c r="I712" s="148"/>
      <c r="J712" s="148"/>
      <c r="K712" s="148"/>
      <c r="L712" s="148"/>
      <c r="M712" s="148"/>
      <c r="N712" s="118"/>
      <c r="O712" s="118"/>
      <c r="P712" s="118"/>
      <c r="Q712" s="149"/>
      <c r="R712" s="150"/>
      <c r="S712" s="151"/>
      <c r="T712" s="150"/>
      <c r="U712" s="131"/>
      <c r="V712" s="118"/>
      <c r="W712" s="152"/>
      <c r="X712" s="153"/>
      <c r="Y712" s="154"/>
      <c r="Z712" s="155"/>
      <c r="AA712" s="155"/>
      <c r="AB712" s="156"/>
      <c r="AC712" s="157"/>
      <c r="AD712" s="132"/>
      <c r="AE712" s="158"/>
      <c r="AF712" s="158"/>
      <c r="AG712" s="159"/>
      <c r="AH712" s="133"/>
    </row>
    <row r="713" spans="6:34">
      <c r="F713" s="147"/>
      <c r="H713" s="148"/>
      <c r="I713" s="148"/>
      <c r="J713" s="148"/>
      <c r="K713" s="148"/>
      <c r="L713" s="148"/>
      <c r="M713" s="148"/>
      <c r="N713" s="118"/>
      <c r="O713" s="118"/>
      <c r="P713" s="118"/>
      <c r="Q713" s="149"/>
      <c r="R713" s="150"/>
      <c r="S713" s="151"/>
      <c r="T713" s="150"/>
      <c r="U713" s="131"/>
      <c r="V713" s="118"/>
      <c r="W713" s="152"/>
      <c r="X713" s="153"/>
      <c r="Y713" s="154"/>
      <c r="Z713" s="155"/>
      <c r="AA713" s="155"/>
      <c r="AB713" s="156"/>
      <c r="AC713" s="157"/>
      <c r="AD713" s="132"/>
      <c r="AE713" s="158"/>
      <c r="AF713" s="158"/>
      <c r="AG713" s="159"/>
      <c r="AH713" s="133"/>
    </row>
    <row r="714" spans="6:34">
      <c r="F714" s="147"/>
      <c r="H714" s="148"/>
      <c r="I714" s="148"/>
      <c r="J714" s="148"/>
      <c r="K714" s="148"/>
      <c r="L714" s="148"/>
      <c r="M714" s="148"/>
      <c r="N714" s="118"/>
      <c r="O714" s="118"/>
      <c r="P714" s="118"/>
      <c r="Q714" s="149"/>
      <c r="R714" s="150"/>
      <c r="S714" s="151"/>
      <c r="T714" s="150"/>
      <c r="U714" s="131"/>
      <c r="V714" s="118"/>
      <c r="W714" s="152"/>
      <c r="X714" s="153"/>
      <c r="Y714" s="154"/>
      <c r="Z714" s="155"/>
      <c r="AA714" s="155"/>
      <c r="AB714" s="156"/>
      <c r="AC714" s="157"/>
      <c r="AD714" s="132"/>
      <c r="AE714" s="158"/>
      <c r="AF714" s="158"/>
      <c r="AG714" s="159"/>
      <c r="AH714" s="133"/>
    </row>
    <row r="715" spans="6:34">
      <c r="F715" s="147"/>
      <c r="H715" s="148"/>
      <c r="I715" s="148"/>
      <c r="J715" s="148"/>
      <c r="K715" s="148"/>
      <c r="L715" s="148"/>
      <c r="M715" s="148"/>
      <c r="N715" s="118"/>
      <c r="O715" s="118"/>
      <c r="P715" s="118"/>
      <c r="Q715" s="149"/>
      <c r="R715" s="150"/>
      <c r="S715" s="151"/>
      <c r="T715" s="150"/>
      <c r="U715" s="131"/>
      <c r="V715" s="118"/>
      <c r="W715" s="152"/>
      <c r="X715" s="153"/>
      <c r="Y715" s="154"/>
      <c r="Z715" s="155"/>
      <c r="AA715" s="155"/>
      <c r="AB715" s="156"/>
      <c r="AC715" s="157"/>
      <c r="AD715" s="132"/>
      <c r="AE715" s="158"/>
      <c r="AF715" s="158"/>
      <c r="AG715" s="159"/>
      <c r="AH715" s="133"/>
    </row>
    <row r="716" spans="6:34">
      <c r="F716" s="147"/>
      <c r="H716" s="148"/>
      <c r="I716" s="148"/>
      <c r="J716" s="148"/>
      <c r="K716" s="148"/>
      <c r="L716" s="148"/>
      <c r="M716" s="148"/>
      <c r="N716" s="118"/>
      <c r="O716" s="118"/>
      <c r="P716" s="118"/>
      <c r="Q716" s="149"/>
      <c r="R716" s="150"/>
      <c r="S716" s="151"/>
      <c r="T716" s="150"/>
      <c r="U716" s="131"/>
      <c r="V716" s="118"/>
      <c r="W716" s="152"/>
      <c r="X716" s="153"/>
      <c r="Y716" s="154"/>
      <c r="Z716" s="155"/>
      <c r="AA716" s="155"/>
      <c r="AB716" s="156"/>
      <c r="AC716" s="157"/>
      <c r="AD716" s="132"/>
      <c r="AE716" s="158"/>
      <c r="AF716" s="158"/>
      <c r="AG716" s="159"/>
      <c r="AH716" s="133"/>
    </row>
    <row r="717" spans="6:34">
      <c r="F717" s="147"/>
      <c r="H717" s="148"/>
      <c r="I717" s="148"/>
      <c r="J717" s="148"/>
      <c r="K717" s="148"/>
      <c r="L717" s="148"/>
      <c r="M717" s="148"/>
      <c r="N717" s="118"/>
      <c r="O717" s="118"/>
      <c r="P717" s="118"/>
      <c r="Q717" s="149"/>
      <c r="R717" s="150"/>
      <c r="S717" s="151"/>
      <c r="T717" s="150"/>
      <c r="U717" s="131"/>
      <c r="V717" s="118"/>
      <c r="W717" s="152"/>
      <c r="X717" s="153"/>
      <c r="Y717" s="154"/>
      <c r="Z717" s="155"/>
      <c r="AA717" s="155"/>
      <c r="AB717" s="156"/>
      <c r="AC717" s="157"/>
      <c r="AD717" s="132"/>
      <c r="AE717" s="158"/>
      <c r="AF717" s="158"/>
      <c r="AG717" s="159"/>
      <c r="AH717" s="133"/>
    </row>
    <row r="718" spans="6:34">
      <c r="F718" s="147"/>
      <c r="H718" s="148"/>
      <c r="I718" s="148"/>
      <c r="J718" s="148"/>
      <c r="K718" s="148"/>
      <c r="L718" s="148"/>
      <c r="M718" s="148"/>
      <c r="N718" s="118"/>
      <c r="O718" s="118"/>
      <c r="P718" s="118"/>
      <c r="Q718" s="149"/>
      <c r="R718" s="150"/>
      <c r="S718" s="151"/>
      <c r="T718" s="150"/>
      <c r="U718" s="131"/>
      <c r="V718" s="118"/>
      <c r="W718" s="152"/>
      <c r="X718" s="153"/>
      <c r="Y718" s="154"/>
      <c r="Z718" s="155"/>
      <c r="AA718" s="155"/>
      <c r="AB718" s="156"/>
      <c r="AC718" s="157"/>
      <c r="AD718" s="132"/>
      <c r="AE718" s="158"/>
      <c r="AF718" s="158"/>
      <c r="AG718" s="159"/>
      <c r="AH718" s="133"/>
    </row>
    <row r="719" spans="6:34">
      <c r="F719" s="147"/>
      <c r="H719" s="148"/>
      <c r="I719" s="148"/>
      <c r="J719" s="148"/>
      <c r="K719" s="148"/>
      <c r="L719" s="148"/>
      <c r="M719" s="148"/>
      <c r="N719" s="118"/>
      <c r="O719" s="118"/>
      <c r="P719" s="118"/>
      <c r="Q719" s="149"/>
      <c r="R719" s="150"/>
      <c r="S719" s="151"/>
      <c r="T719" s="150"/>
      <c r="U719" s="131"/>
      <c r="V719" s="118"/>
      <c r="W719" s="152"/>
      <c r="X719" s="153"/>
      <c r="Y719" s="154"/>
      <c r="Z719" s="155"/>
      <c r="AA719" s="155"/>
      <c r="AB719" s="156"/>
      <c r="AC719" s="157"/>
      <c r="AD719" s="132"/>
      <c r="AE719" s="158"/>
      <c r="AF719" s="158"/>
      <c r="AG719" s="159"/>
      <c r="AH719" s="133"/>
    </row>
    <row r="720" spans="6:34">
      <c r="F720" s="147"/>
      <c r="H720" s="148"/>
      <c r="I720" s="148"/>
      <c r="J720" s="148"/>
      <c r="K720" s="148"/>
      <c r="L720" s="148"/>
      <c r="M720" s="148"/>
      <c r="N720" s="118"/>
      <c r="O720" s="118"/>
      <c r="P720" s="118"/>
      <c r="Q720" s="149"/>
      <c r="R720" s="150"/>
      <c r="S720" s="151"/>
      <c r="T720" s="150"/>
      <c r="U720" s="131"/>
      <c r="V720" s="118"/>
      <c r="W720" s="152"/>
      <c r="X720" s="153"/>
      <c r="Y720" s="154"/>
      <c r="Z720" s="155"/>
      <c r="AA720" s="155"/>
      <c r="AB720" s="156"/>
      <c r="AC720" s="157"/>
      <c r="AD720" s="132"/>
      <c r="AE720" s="158"/>
      <c r="AF720" s="158"/>
      <c r="AG720" s="159"/>
      <c r="AH720" s="133"/>
    </row>
    <row r="721" spans="1:34">
      <c r="F721" s="147"/>
      <c r="H721" s="148"/>
      <c r="I721" s="148"/>
      <c r="J721" s="148"/>
      <c r="K721" s="148"/>
      <c r="L721" s="148"/>
      <c r="M721" s="148"/>
      <c r="N721" s="118"/>
      <c r="O721" s="118"/>
      <c r="P721" s="118"/>
      <c r="Q721" s="149"/>
      <c r="R721" s="150"/>
      <c r="S721" s="151"/>
      <c r="T721" s="150"/>
      <c r="U721" s="131"/>
      <c r="V721" s="118"/>
      <c r="W721" s="152"/>
      <c r="X721" s="153"/>
      <c r="Y721" s="154"/>
      <c r="Z721" s="155"/>
      <c r="AA721" s="155"/>
      <c r="AB721" s="156"/>
      <c r="AC721" s="157"/>
      <c r="AD721" s="132"/>
      <c r="AE721" s="158"/>
      <c r="AF721" s="158"/>
      <c r="AG721" s="159"/>
      <c r="AH721" s="133"/>
    </row>
    <row r="722" spans="1:34">
      <c r="F722" s="147"/>
      <c r="H722" s="148"/>
      <c r="I722" s="148"/>
      <c r="J722" s="148"/>
      <c r="K722" s="148"/>
      <c r="L722" s="148"/>
      <c r="M722" s="148"/>
      <c r="N722" s="118"/>
      <c r="O722" s="118"/>
      <c r="P722" s="118"/>
      <c r="Q722" s="149"/>
      <c r="R722" s="150"/>
      <c r="S722" s="151"/>
      <c r="T722" s="150"/>
      <c r="U722" s="131"/>
      <c r="V722" s="118"/>
      <c r="W722" s="152"/>
      <c r="X722" s="153"/>
      <c r="Y722" s="154"/>
      <c r="Z722" s="155"/>
      <c r="AA722" s="155"/>
      <c r="AB722" s="156"/>
      <c r="AC722" s="157"/>
      <c r="AD722" s="132"/>
      <c r="AE722" s="158"/>
      <c r="AF722" s="158"/>
      <c r="AG722" s="159"/>
      <c r="AH722" s="133"/>
    </row>
    <row r="723" spans="1:34">
      <c r="F723" s="147"/>
      <c r="H723" s="148"/>
      <c r="I723" s="148"/>
      <c r="J723" s="148"/>
      <c r="K723" s="148"/>
      <c r="L723" s="148"/>
      <c r="M723" s="148"/>
      <c r="N723" s="118"/>
      <c r="O723" s="118"/>
      <c r="P723" s="118"/>
      <c r="Q723" s="149"/>
      <c r="R723" s="150"/>
      <c r="S723" s="151"/>
      <c r="T723" s="150"/>
      <c r="U723" s="131"/>
      <c r="V723" s="118"/>
      <c r="W723" s="152"/>
      <c r="X723" s="153"/>
      <c r="Y723" s="154"/>
      <c r="Z723" s="155"/>
      <c r="AA723" s="155"/>
      <c r="AB723" s="156"/>
      <c r="AC723" s="157"/>
      <c r="AD723" s="132"/>
      <c r="AE723" s="158"/>
      <c r="AF723" s="158"/>
      <c r="AG723" s="159"/>
      <c r="AH723" s="133"/>
    </row>
    <row r="724" spans="1:34">
      <c r="F724" s="147"/>
      <c r="H724" s="148"/>
      <c r="I724" s="148"/>
      <c r="J724" s="148"/>
      <c r="K724" s="148"/>
      <c r="L724" s="148"/>
      <c r="M724" s="148"/>
      <c r="N724" s="118"/>
      <c r="O724" s="118"/>
      <c r="P724" s="118"/>
      <c r="Q724" s="149"/>
      <c r="R724" s="150"/>
      <c r="S724" s="151"/>
      <c r="T724" s="150"/>
      <c r="U724" s="131"/>
      <c r="V724" s="118"/>
      <c r="W724" s="152"/>
      <c r="X724" s="153"/>
      <c r="Y724" s="154"/>
      <c r="Z724" s="155"/>
      <c r="AA724" s="155"/>
      <c r="AB724" s="156"/>
      <c r="AC724" s="157"/>
      <c r="AD724" s="132"/>
      <c r="AE724" s="158"/>
      <c r="AF724" s="158"/>
      <c r="AG724" s="159"/>
      <c r="AH724" s="133"/>
    </row>
    <row r="725" spans="1:34">
      <c r="F725" s="147"/>
      <c r="H725" s="148"/>
      <c r="I725" s="148"/>
      <c r="J725" s="148"/>
      <c r="K725" s="148"/>
      <c r="L725" s="148"/>
      <c r="M725" s="148"/>
      <c r="N725" s="118"/>
      <c r="O725" s="118"/>
      <c r="P725" s="118"/>
      <c r="Q725" s="149"/>
      <c r="R725" s="150"/>
      <c r="S725" s="151"/>
      <c r="T725" s="150"/>
      <c r="U725" s="131"/>
      <c r="V725" s="118"/>
      <c r="W725" s="152"/>
      <c r="X725" s="153"/>
      <c r="Y725" s="154"/>
      <c r="Z725" s="155"/>
      <c r="AA725" s="155"/>
      <c r="AB725" s="156"/>
      <c r="AC725" s="157"/>
      <c r="AD725" s="132"/>
      <c r="AE725" s="158"/>
      <c r="AF725" s="158"/>
      <c r="AG725" s="159"/>
      <c r="AH725" s="133"/>
    </row>
    <row r="726" spans="1:34">
      <c r="A726" s="134"/>
      <c r="F726" s="147"/>
      <c r="H726" s="148"/>
      <c r="I726" s="148"/>
      <c r="J726" s="148"/>
      <c r="K726" s="148"/>
      <c r="L726" s="148"/>
      <c r="M726" s="148"/>
      <c r="N726" s="118"/>
      <c r="O726" s="118"/>
      <c r="P726" s="118"/>
      <c r="Q726" s="149"/>
      <c r="R726" s="150"/>
      <c r="S726" s="151"/>
      <c r="T726" s="150"/>
      <c r="U726" s="131"/>
      <c r="V726" s="118"/>
      <c r="W726" s="152"/>
      <c r="X726" s="153"/>
      <c r="Y726" s="154"/>
      <c r="Z726" s="155"/>
      <c r="AA726" s="155"/>
      <c r="AB726" s="156"/>
      <c r="AC726" s="157"/>
      <c r="AD726" s="160"/>
      <c r="AE726" s="158"/>
      <c r="AF726" s="158"/>
      <c r="AG726" s="159"/>
      <c r="AH726" s="133"/>
    </row>
    <row r="727" spans="1:34">
      <c r="F727" s="147"/>
      <c r="H727" s="148"/>
      <c r="I727" s="148"/>
      <c r="J727" s="148"/>
      <c r="K727" s="148"/>
      <c r="L727" s="148"/>
      <c r="M727" s="148"/>
      <c r="N727" s="118"/>
      <c r="O727" s="118"/>
      <c r="P727" s="118"/>
      <c r="Q727" s="149"/>
      <c r="R727" s="150"/>
      <c r="S727" s="151"/>
      <c r="T727" s="150"/>
      <c r="U727" s="131"/>
      <c r="V727" s="118"/>
      <c r="W727" s="152"/>
      <c r="X727" s="153"/>
      <c r="Y727" s="154"/>
      <c r="Z727" s="155"/>
      <c r="AA727" s="155"/>
      <c r="AB727" s="156"/>
      <c r="AC727" s="157"/>
      <c r="AD727" s="132"/>
      <c r="AE727" s="158"/>
      <c r="AF727" s="158"/>
      <c r="AG727" s="159"/>
      <c r="AH727" s="133"/>
    </row>
    <row r="728" spans="1:34">
      <c r="F728" s="147"/>
      <c r="H728" s="148"/>
      <c r="I728" s="148"/>
      <c r="J728" s="148"/>
      <c r="K728" s="148"/>
      <c r="L728" s="148"/>
      <c r="M728" s="148"/>
      <c r="N728" s="118"/>
      <c r="O728" s="118"/>
      <c r="P728" s="118"/>
      <c r="Q728" s="149"/>
      <c r="R728" s="150"/>
      <c r="S728" s="151"/>
      <c r="T728" s="150"/>
      <c r="U728" s="131"/>
      <c r="V728" s="118"/>
      <c r="W728" s="152"/>
      <c r="X728" s="153"/>
      <c r="Y728" s="154"/>
      <c r="Z728" s="155"/>
      <c r="AA728" s="155"/>
      <c r="AB728" s="156"/>
      <c r="AC728" s="157"/>
      <c r="AD728" s="132"/>
      <c r="AE728" s="158"/>
      <c r="AF728" s="158"/>
      <c r="AG728" s="159"/>
      <c r="AH728" s="133"/>
    </row>
    <row r="729" spans="1:34">
      <c r="N729" s="118"/>
      <c r="O729" s="118"/>
      <c r="P729" s="118"/>
      <c r="Q729" s="149"/>
      <c r="R729" s="150"/>
      <c r="S729" s="151"/>
      <c r="T729" s="150"/>
      <c r="U729" s="131"/>
      <c r="V729" s="118"/>
      <c r="W729" s="152"/>
      <c r="X729" s="153"/>
      <c r="Y729" s="154"/>
      <c r="Z729" s="155"/>
      <c r="AA729" s="155"/>
      <c r="AB729" s="156"/>
      <c r="AC729" s="157"/>
      <c r="AD729" s="132"/>
      <c r="AE729" s="158"/>
      <c r="AF729" s="158"/>
      <c r="AG729" s="159"/>
      <c r="AH729" s="133"/>
    </row>
    <row r="730" spans="1:34">
      <c r="N730" s="118"/>
      <c r="O730" s="118"/>
      <c r="P730" s="118"/>
      <c r="Q730" s="149"/>
      <c r="R730" s="150"/>
      <c r="S730" s="151"/>
      <c r="T730" s="150"/>
      <c r="U730" s="131"/>
      <c r="V730" s="118"/>
      <c r="W730" s="152"/>
      <c r="X730" s="153"/>
      <c r="Y730" s="154"/>
      <c r="Z730" s="155"/>
      <c r="AA730" s="155"/>
      <c r="AB730" s="156"/>
      <c r="AC730" s="157"/>
      <c r="AD730" s="132"/>
      <c r="AE730" s="158"/>
      <c r="AF730" s="158"/>
      <c r="AG730" s="159"/>
      <c r="AH730" s="133"/>
    </row>
  </sheetData>
  <mergeCells count="5">
    <mergeCell ref="U4:X4"/>
    <mergeCell ref="Y4:AB4"/>
    <mergeCell ref="H5:J5"/>
    <mergeCell ref="K5:M5"/>
    <mergeCell ref="N5:P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730"/>
  <sheetViews>
    <sheetView workbookViewId="0">
      <selection activeCell="D5" sqref="D5"/>
    </sheetView>
  </sheetViews>
  <sheetFormatPr defaultRowHeight="15"/>
  <cols>
    <col min="1" max="16" width="9.140625" style="54"/>
    <col min="17" max="19" width="9.5703125" style="54" bestFit="1" customWidth="1"/>
    <col min="20" max="37" width="9.140625" style="54"/>
    <col min="38" max="39" width="9.140625" style="170"/>
  </cols>
  <sheetData>
    <row r="1" spans="1:33" ht="15.75" thickBot="1">
      <c r="N1" s="161"/>
      <c r="Q1" s="101"/>
    </row>
    <row r="2" spans="1:33">
      <c r="A2" s="83" t="s">
        <v>32</v>
      </c>
      <c r="B2" s="103">
        <f>C2*100000000000</f>
        <v>16209578791982.613</v>
      </c>
      <c r="C2" s="85">
        <v>162.09578791982614</v>
      </c>
      <c r="D2" s="54">
        <f>B2*60</f>
        <v>972574727518956.75</v>
      </c>
    </row>
    <row r="3" spans="1:33" ht="15.75" thickBot="1">
      <c r="A3" s="86" t="s">
        <v>33</v>
      </c>
      <c r="B3" s="87">
        <v>1</v>
      </c>
      <c r="C3" s="88"/>
    </row>
    <row r="4" spans="1:33" ht="15.75" thickTop="1"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</v>
      </c>
      <c r="B5" s="54" t="s">
        <v>41</v>
      </c>
      <c r="C5" s="54" t="s">
        <v>4</v>
      </c>
      <c r="D5" s="54" t="s">
        <v>51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131" t="s">
        <v>19</v>
      </c>
      <c r="U5" s="96" t="s">
        <v>20</v>
      </c>
      <c r="V5" s="94" t="s">
        <v>23</v>
      </c>
      <c r="W5" s="102" t="s">
        <v>45</v>
      </c>
      <c r="X5" s="94" t="s">
        <v>46</v>
      </c>
      <c r="Y5" s="94" t="s">
        <v>47</v>
      </c>
      <c r="Z5" s="94" t="s">
        <v>48</v>
      </c>
      <c r="AA5" s="94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f t="shared" ref="B6:B20" si="0">A6*60</f>
        <v>0</v>
      </c>
      <c r="C6" s="54">
        <v>26.93</v>
      </c>
      <c r="D6" s="76">
        <f t="shared" ref="D6:D20" si="1">C6/56000</f>
        <v>4.8089285714285714E-4</v>
      </c>
      <c r="E6" s="73">
        <v>0.56668981481481484</v>
      </c>
      <c r="F6" s="71">
        <v>0</v>
      </c>
      <c r="G6" s="58">
        <v>13.01</v>
      </c>
      <c r="H6" s="58">
        <v>6.74</v>
      </c>
      <c r="I6" s="58">
        <v>2.27</v>
      </c>
      <c r="J6" s="58">
        <v>13.01</v>
      </c>
      <c r="K6" s="58">
        <v>6.76</v>
      </c>
      <c r="L6" s="58">
        <v>2.27</v>
      </c>
      <c r="M6" s="59">
        <f>(G6+J6)/2</f>
        <v>13.01</v>
      </c>
      <c r="N6" s="59">
        <f>(H6+K6)/2</f>
        <v>6.75</v>
      </c>
      <c r="O6" s="59">
        <f>(I6+L6)/2</f>
        <v>2.27</v>
      </c>
      <c r="P6" s="60">
        <f>((O6/32000)*(1/((-0.026*M6+1.9067)/1000)))/1.013</f>
        <v>4.4647641661687949E-2</v>
      </c>
      <c r="Q6" s="22">
        <f>POWER(10, -N6)</f>
        <v>1.7782794100389206E-7</v>
      </c>
      <c r="R6" s="61">
        <f>(0.00000000000001*(0.1253*EXP(0.0831*M6)))/Q6</f>
        <v>2.0772094921555709E-8</v>
      </c>
      <c r="S6" s="22">
        <f>POWER(R6, 2)</f>
        <v>4.3147992743012046E-16</v>
      </c>
      <c r="T6" s="94">
        <v>298</v>
      </c>
      <c r="U6" s="59">
        <f>273+M6</f>
        <v>286.01</v>
      </c>
      <c r="V6" s="63">
        <f>((1/U6)-(1/298))*5026</f>
        <v>0.70704032735514899</v>
      </c>
      <c r="W6" s="64">
        <f>POWER(10,V6)</f>
        <v>5.0937816827475757</v>
      </c>
      <c r="X6" s="65">
        <f t="shared" ref="X6:X37" si="2">-($B$2/W6)*P6*S6*AB6</f>
        <v>-2.9487340159553406E-8</v>
      </c>
      <c r="Y6" s="66">
        <f t="shared" ref="Y6:Y37" si="3">-(AB6+(5*X6))*$B$2*S6*P6/W6</f>
        <v>-2.9478301664442337E-8</v>
      </c>
      <c r="Z6" s="66">
        <f t="shared" ref="Z6:Z37" si="4">-(AB6+5*Y6)*$B$2*P6*S6/W6</f>
        <v>-2.9478304434932776E-8</v>
      </c>
      <c r="AA6" s="67">
        <f t="shared" ref="AA6:AA37" si="5">-(AB6+(10*Z6))*$B$2*P6*S6/W6</f>
        <v>-2.9469268708613698E-8</v>
      </c>
      <c r="AB6" s="75">
        <f>AC6</f>
        <v>4.8099999999999998E-4</v>
      </c>
      <c r="AC6" s="75">
        <v>4.8099999999999998E-4</v>
      </c>
      <c r="AD6" s="70">
        <f>AB6*10000</f>
        <v>4.8099999999999996</v>
      </c>
      <c r="AE6" s="70">
        <f>AC6*10000</f>
        <v>4.8099999999999996</v>
      </c>
      <c r="AF6" s="74">
        <f>(AD6-AE6)*(AD6-AE6)</f>
        <v>0</v>
      </c>
      <c r="AG6" s="71">
        <v>0</v>
      </c>
    </row>
    <row r="7" spans="1:33">
      <c r="A7" s="54">
        <v>1</v>
      </c>
      <c r="B7" s="54">
        <f t="shared" si="0"/>
        <v>60</v>
      </c>
      <c r="C7" s="54">
        <v>26.93</v>
      </c>
      <c r="D7" s="76">
        <f t="shared" si="1"/>
        <v>4.8089285714285714E-4</v>
      </c>
      <c r="E7" s="73">
        <v>0.56680555555555556</v>
      </c>
      <c r="F7" s="71">
        <v>10</v>
      </c>
      <c r="G7" s="58">
        <v>13</v>
      </c>
      <c r="H7" s="58">
        <v>6.73</v>
      </c>
      <c r="I7" s="58">
        <v>2.2400000000000002</v>
      </c>
      <c r="J7" s="58">
        <v>13</v>
      </c>
      <c r="K7" s="58">
        <f>H7+0.03</f>
        <v>6.7600000000000007</v>
      </c>
      <c r="L7" s="58">
        <v>2.2400000000000002</v>
      </c>
      <c r="M7" s="59">
        <f t="shared" ref="M7:O22" si="6">(G7+J7)/2</f>
        <v>13</v>
      </c>
      <c r="N7" s="59">
        <f t="shared" ref="N7:N70" si="7">(H7+K7)/2</f>
        <v>6.745000000000001</v>
      </c>
      <c r="O7" s="59">
        <f t="shared" si="6"/>
        <v>2.2400000000000002</v>
      </c>
      <c r="P7" s="60">
        <f t="shared" ref="P7:P70" si="8">((O7/32000)*(1/((-0.026*M7+1.9067)/1000)))/1.013</f>
        <v>4.4050282516486926E-2</v>
      </c>
      <c r="Q7" s="22">
        <f t="shared" ref="Q7:Q70" si="9">POWER(10, -N7)</f>
        <v>1.7988709151287825E-7</v>
      </c>
      <c r="R7" s="61">
        <f t="shared" ref="R7:R70" si="10">(0.00000000000001*(0.1253*EXP(0.0831*M7)))/Q7</f>
        <v>2.0517261786493896E-8</v>
      </c>
      <c r="S7" s="22">
        <f t="shared" ref="S7:S70" si="11">POWER(R7, 2)</f>
        <v>4.2095803121552269E-16</v>
      </c>
      <c r="T7" s="94">
        <v>298</v>
      </c>
      <c r="U7" s="59">
        <f t="shared" ref="U7:U70" si="12">273+M7</f>
        <v>286</v>
      </c>
      <c r="V7" s="63">
        <f t="shared" ref="V7:V70" si="13">((1/U7)-(1/298))*5026</f>
        <v>0.70765476134603689</v>
      </c>
      <c r="W7" s="64">
        <f t="shared" ref="W7:W70" si="14">POWER(10,V7)</f>
        <v>5.1009933968661505</v>
      </c>
      <c r="X7" s="65">
        <f t="shared" si="2"/>
        <v>-2.8325872865246204E-8</v>
      </c>
      <c r="Y7" s="66">
        <f t="shared" si="3"/>
        <v>-2.8317527261274559E-8</v>
      </c>
      <c r="Z7" s="66">
        <f t="shared" si="4"/>
        <v>-2.8317529720125731E-8</v>
      </c>
      <c r="AA7" s="67">
        <f t="shared" si="5"/>
        <v>-2.8309186573556375E-8</v>
      </c>
      <c r="AB7" s="68">
        <f>AB6+10*(0.166666666666666*(X6+2*Y6+2*Z6+AA6))</f>
        <v>4.8070521696488844E-4</v>
      </c>
      <c r="AC7" s="69"/>
      <c r="AD7" s="70">
        <f t="shared" ref="AD7:AD70" si="15">AB7*10000</f>
        <v>4.8070521696488839</v>
      </c>
      <c r="AE7" s="70"/>
      <c r="AF7" s="74"/>
      <c r="AG7" s="71">
        <v>10</v>
      </c>
    </row>
    <row r="8" spans="1:33">
      <c r="A8" s="54">
        <v>3</v>
      </c>
      <c r="B8" s="54">
        <f t="shared" si="0"/>
        <v>180</v>
      </c>
      <c r="C8" s="54">
        <v>26.43</v>
      </c>
      <c r="D8" s="76">
        <f t="shared" si="1"/>
        <v>4.7196428571428568E-4</v>
      </c>
      <c r="E8" s="73">
        <v>0.56692129629629628</v>
      </c>
      <c r="F8" s="71">
        <v>20</v>
      </c>
      <c r="G8" s="58">
        <v>13</v>
      </c>
      <c r="H8" s="58">
        <v>6.73</v>
      </c>
      <c r="I8" s="58">
        <v>2.19</v>
      </c>
      <c r="J8" s="58">
        <v>13</v>
      </c>
      <c r="K8" s="58">
        <f>H8+0.05</f>
        <v>6.78</v>
      </c>
      <c r="L8" s="58">
        <v>2.19</v>
      </c>
      <c r="M8" s="59">
        <f t="shared" si="6"/>
        <v>13</v>
      </c>
      <c r="N8" s="59">
        <f t="shared" si="7"/>
        <v>6.7550000000000008</v>
      </c>
      <c r="O8" s="59">
        <f t="shared" si="6"/>
        <v>2.19</v>
      </c>
      <c r="P8" s="60">
        <f t="shared" si="8"/>
        <v>4.3067017281743912E-2</v>
      </c>
      <c r="Q8" s="22">
        <f t="shared" si="9"/>
        <v>1.7579236139586874E-7</v>
      </c>
      <c r="R8" s="61">
        <f t="shared" si="10"/>
        <v>2.0995170206908912E-8</v>
      </c>
      <c r="S8" s="22">
        <f t="shared" si="11"/>
        <v>4.4079717201707562E-16</v>
      </c>
      <c r="T8" s="94">
        <v>298</v>
      </c>
      <c r="U8" s="59">
        <f t="shared" si="12"/>
        <v>286</v>
      </c>
      <c r="V8" s="63">
        <f t="shared" si="13"/>
        <v>0.70765476134603689</v>
      </c>
      <c r="W8" s="64">
        <f t="shared" si="14"/>
        <v>5.1009933968661505</v>
      </c>
      <c r="X8" s="65">
        <f t="shared" si="2"/>
        <v>-2.8981675348200627E-8</v>
      </c>
      <c r="Y8" s="66">
        <f t="shared" si="3"/>
        <v>-2.8972933685317522E-8</v>
      </c>
      <c r="Z8" s="66">
        <f t="shared" si="4"/>
        <v>-2.8972936322041212E-8</v>
      </c>
      <c r="AA8" s="67">
        <f t="shared" si="5"/>
        <v>-2.8964197294291182E-8</v>
      </c>
      <c r="AB8" s="68">
        <f t="shared" ref="AB8:AB71" si="16">AB7+10*(0.166666666666666*(X7+2*Y7+2*Z7+AA7))</f>
        <v>4.8042204167588577E-4</v>
      </c>
      <c r="AC8" s="69"/>
      <c r="AD8" s="70">
        <f t="shared" si="15"/>
        <v>4.8042204167588576</v>
      </c>
      <c r="AE8" s="70"/>
      <c r="AF8" s="74"/>
      <c r="AG8" s="71">
        <v>20</v>
      </c>
    </row>
    <row r="9" spans="1:33">
      <c r="A9" s="54">
        <v>4</v>
      </c>
      <c r="B9" s="54">
        <f t="shared" si="0"/>
        <v>240</v>
      </c>
      <c r="C9" s="54">
        <v>26.27</v>
      </c>
      <c r="D9" s="76">
        <f t="shared" si="1"/>
        <v>4.6910714285714286E-4</v>
      </c>
      <c r="E9" s="73">
        <v>0.56703703703703701</v>
      </c>
      <c r="F9" s="71">
        <v>30</v>
      </c>
      <c r="G9" s="58">
        <v>12.93</v>
      </c>
      <c r="H9" s="58">
        <v>6.72</v>
      </c>
      <c r="I9" s="58">
        <v>2.23</v>
      </c>
      <c r="J9" s="58">
        <v>12.93</v>
      </c>
      <c r="K9" s="58">
        <f>H9+0.06</f>
        <v>6.7799999999999994</v>
      </c>
      <c r="L9" s="58">
        <v>2.23</v>
      </c>
      <c r="M9" s="59">
        <f t="shared" si="6"/>
        <v>12.93</v>
      </c>
      <c r="N9" s="59">
        <f t="shared" si="7"/>
        <v>6.75</v>
      </c>
      <c r="O9" s="59">
        <f t="shared" si="6"/>
        <v>2.23</v>
      </c>
      <c r="P9" s="60">
        <f t="shared" si="8"/>
        <v>4.3802809610106686E-2</v>
      </c>
      <c r="Q9" s="22">
        <f t="shared" si="9"/>
        <v>1.7782794100389206E-7</v>
      </c>
      <c r="R9" s="61">
        <f t="shared" si="10"/>
        <v>2.0634460039772051E-8</v>
      </c>
      <c r="S9" s="22">
        <f t="shared" si="11"/>
        <v>4.2578094113294957E-16</v>
      </c>
      <c r="T9" s="94">
        <v>298</v>
      </c>
      <c r="U9" s="59">
        <f t="shared" si="12"/>
        <v>285.93</v>
      </c>
      <c r="V9" s="63">
        <f t="shared" si="13"/>
        <v>0.71195700266433126</v>
      </c>
      <c r="W9" s="64">
        <f t="shared" si="14"/>
        <v>5.1517763688240823</v>
      </c>
      <c r="X9" s="65">
        <f t="shared" si="2"/>
        <v>-2.8174994969569161E-8</v>
      </c>
      <c r="Y9" s="66">
        <f t="shared" si="3"/>
        <v>-2.8166728182256962E-8</v>
      </c>
      <c r="Z9" s="66">
        <f t="shared" si="4"/>
        <v>-2.8166730607803887E-8</v>
      </c>
      <c r="AA9" s="67">
        <f t="shared" si="5"/>
        <v>-2.8158466244615263E-8</v>
      </c>
      <c r="AB9" s="68">
        <f t="shared" si="16"/>
        <v>4.8013231232145708E-4</v>
      </c>
      <c r="AC9" s="69"/>
      <c r="AD9" s="70">
        <f t="shared" si="15"/>
        <v>4.801323123214571</v>
      </c>
      <c r="AE9" s="70"/>
      <c r="AF9" s="74"/>
      <c r="AG9" s="71">
        <v>30</v>
      </c>
    </row>
    <row r="10" spans="1:33">
      <c r="A10" s="54">
        <v>5</v>
      </c>
      <c r="B10" s="54">
        <f t="shared" si="0"/>
        <v>300</v>
      </c>
      <c r="C10" s="54">
        <v>26.39</v>
      </c>
      <c r="D10" s="76">
        <f t="shared" si="1"/>
        <v>4.7124999999999999E-4</v>
      </c>
      <c r="E10" s="73">
        <v>0.56715277777777773</v>
      </c>
      <c r="F10" s="71">
        <v>40</v>
      </c>
      <c r="G10" s="58">
        <v>13.02</v>
      </c>
      <c r="H10" s="58">
        <v>6.72</v>
      </c>
      <c r="I10" s="58">
        <v>2.36</v>
      </c>
      <c r="J10" s="58">
        <v>13.02</v>
      </c>
      <c r="K10" s="58">
        <f>H10+0.07</f>
        <v>6.79</v>
      </c>
      <c r="L10" s="58">
        <v>2.36</v>
      </c>
      <c r="M10" s="59">
        <f t="shared" si="6"/>
        <v>13.02</v>
      </c>
      <c r="N10" s="59">
        <f t="shared" si="7"/>
        <v>6.7549999999999999</v>
      </c>
      <c r="O10" s="59">
        <f t="shared" si="6"/>
        <v>2.36</v>
      </c>
      <c r="P10" s="60">
        <f t="shared" si="8"/>
        <v>4.6425508424155576E-2</v>
      </c>
      <c r="Q10" s="22">
        <f t="shared" si="9"/>
        <v>1.7579236139586906E-7</v>
      </c>
      <c r="R10" s="61">
        <f t="shared" si="10"/>
        <v>2.1030093192755175E-8</v>
      </c>
      <c r="S10" s="22">
        <f t="shared" si="11"/>
        <v>4.4226481969596757E-16</v>
      </c>
      <c r="T10" s="94">
        <v>298</v>
      </c>
      <c r="U10" s="59">
        <f t="shared" si="12"/>
        <v>286.02</v>
      </c>
      <c r="V10" s="63">
        <f t="shared" si="13"/>
        <v>0.7064259363286669</v>
      </c>
      <c r="W10" s="64">
        <f t="shared" si="14"/>
        <v>5.0865806676622984</v>
      </c>
      <c r="X10" s="65">
        <f t="shared" si="2"/>
        <v>-3.1397201442956569E-8</v>
      </c>
      <c r="Y10" s="66">
        <f t="shared" si="3"/>
        <v>-3.1386929660802334E-8</v>
      </c>
      <c r="Z10" s="66">
        <f t="shared" si="4"/>
        <v>-3.1386933021277273E-8</v>
      </c>
      <c r="AA10" s="67">
        <f t="shared" si="5"/>
        <v>-3.1376664597399185E-8</v>
      </c>
      <c r="AB10" s="68">
        <f t="shared" si="16"/>
        <v>4.7985064502346659E-4</v>
      </c>
      <c r="AC10" s="69"/>
      <c r="AD10" s="70">
        <f t="shared" si="15"/>
        <v>4.7985064502346662</v>
      </c>
      <c r="AE10" s="70"/>
      <c r="AF10" s="74"/>
      <c r="AG10" s="71">
        <v>40</v>
      </c>
    </row>
    <row r="11" spans="1:33">
      <c r="A11" s="54">
        <v>6</v>
      </c>
      <c r="B11" s="54">
        <f t="shared" si="0"/>
        <v>360</v>
      </c>
      <c r="C11" s="54">
        <v>24.11</v>
      </c>
      <c r="D11" s="76">
        <f t="shared" si="1"/>
        <v>4.305357142857143E-4</v>
      </c>
      <c r="E11" s="73">
        <v>0.56726851851851856</v>
      </c>
      <c r="F11" s="71">
        <v>50</v>
      </c>
      <c r="G11" s="58">
        <v>13.01</v>
      </c>
      <c r="H11" s="58">
        <v>6.72</v>
      </c>
      <c r="I11" s="58">
        <v>2.73</v>
      </c>
      <c r="J11" s="58">
        <v>13.01</v>
      </c>
      <c r="K11" s="58">
        <f>H11+0.09</f>
        <v>6.81</v>
      </c>
      <c r="L11" s="58">
        <v>2.73</v>
      </c>
      <c r="M11" s="59">
        <f t="shared" si="6"/>
        <v>13.01</v>
      </c>
      <c r="N11" s="59">
        <f t="shared" si="7"/>
        <v>6.7649999999999997</v>
      </c>
      <c r="O11" s="59">
        <f t="shared" si="6"/>
        <v>2.73</v>
      </c>
      <c r="P11" s="60">
        <f t="shared" si="8"/>
        <v>5.369518138167758E-2</v>
      </c>
      <c r="Q11" s="22">
        <f t="shared" si="9"/>
        <v>1.7179083871575862E-7</v>
      </c>
      <c r="R11" s="61">
        <f t="shared" si="10"/>
        <v>2.1502071343568169E-8</v>
      </c>
      <c r="S11" s="22">
        <f t="shared" si="11"/>
        <v>4.6233907206389551E-16</v>
      </c>
      <c r="T11" s="94">
        <v>298</v>
      </c>
      <c r="U11" s="59">
        <f t="shared" si="12"/>
        <v>286.01</v>
      </c>
      <c r="V11" s="63">
        <f t="shared" si="13"/>
        <v>0.70704032735514899</v>
      </c>
      <c r="W11" s="64">
        <f t="shared" si="14"/>
        <v>5.0937816827475757</v>
      </c>
      <c r="X11" s="65">
        <f t="shared" si="2"/>
        <v>-3.7883424639256856E-8</v>
      </c>
      <c r="Y11" s="66">
        <f t="shared" si="3"/>
        <v>-3.786846067887771E-8</v>
      </c>
      <c r="Z11" s="66">
        <f t="shared" si="4"/>
        <v>-3.7868466589645074E-8</v>
      </c>
      <c r="AA11" s="67">
        <f t="shared" si="5"/>
        <v>-3.7853508535363778E-8</v>
      </c>
      <c r="AB11" s="68">
        <f t="shared" si="16"/>
        <v>4.7953677570445908E-4</v>
      </c>
      <c r="AC11" s="69"/>
      <c r="AD11" s="70">
        <f t="shared" si="15"/>
        <v>4.7953677570445912</v>
      </c>
      <c r="AE11" s="70"/>
      <c r="AF11" s="74"/>
      <c r="AG11" s="71">
        <v>50</v>
      </c>
    </row>
    <row r="12" spans="1:33">
      <c r="A12" s="54">
        <v>7</v>
      </c>
      <c r="B12" s="54">
        <f t="shared" si="0"/>
        <v>420</v>
      </c>
      <c r="C12" s="54">
        <v>22.7</v>
      </c>
      <c r="D12" s="76">
        <f t="shared" si="1"/>
        <v>4.0535714285714285E-4</v>
      </c>
      <c r="E12" s="73">
        <v>0.56738425925925928</v>
      </c>
      <c r="F12" s="71">
        <v>60</v>
      </c>
      <c r="G12" s="58">
        <v>13.02</v>
      </c>
      <c r="H12" s="58">
        <v>6.72</v>
      </c>
      <c r="I12" s="58">
        <v>3.3</v>
      </c>
      <c r="J12" s="58">
        <v>13.02</v>
      </c>
      <c r="K12" s="58">
        <v>6.83</v>
      </c>
      <c r="L12" s="58">
        <v>3.3</v>
      </c>
      <c r="M12" s="59">
        <f t="shared" si="6"/>
        <v>13.02</v>
      </c>
      <c r="N12" s="59">
        <f t="shared" si="7"/>
        <v>6.7750000000000004</v>
      </c>
      <c r="O12" s="59">
        <f t="shared" si="6"/>
        <v>3.3</v>
      </c>
      <c r="P12" s="60">
        <f t="shared" si="8"/>
        <v>6.4917024491403991E-2</v>
      </c>
      <c r="Q12" s="22">
        <f t="shared" si="9"/>
        <v>1.6788040181225557E-7</v>
      </c>
      <c r="R12" s="61">
        <f t="shared" si="10"/>
        <v>2.2021210950304868E-8</v>
      </c>
      <c r="S12" s="22">
        <f t="shared" si="11"/>
        <v>4.8493373171782705E-16</v>
      </c>
      <c r="T12" s="94">
        <v>298</v>
      </c>
      <c r="U12" s="59">
        <f t="shared" si="12"/>
        <v>286.02</v>
      </c>
      <c r="V12" s="63">
        <f t="shared" si="13"/>
        <v>0.7064259363286669</v>
      </c>
      <c r="W12" s="64">
        <f t="shared" si="14"/>
        <v>5.0865806676622984</v>
      </c>
      <c r="X12" s="65">
        <f t="shared" si="2"/>
        <v>-4.806905888563172E-8</v>
      </c>
      <c r="Y12" s="66">
        <f t="shared" si="3"/>
        <v>-4.804494748622858E-8</v>
      </c>
      <c r="Z12" s="66">
        <f t="shared" si="4"/>
        <v>-4.8044959580486192E-8</v>
      </c>
      <c r="AA12" s="67">
        <f t="shared" si="5"/>
        <v>-4.8020860263207725E-8</v>
      </c>
      <c r="AB12" s="68">
        <f t="shared" si="16"/>
        <v>4.7915809105827299E-4</v>
      </c>
      <c r="AC12" s="75">
        <v>4.8099999999999998E-4</v>
      </c>
      <c r="AD12" s="70">
        <f t="shared" si="15"/>
        <v>4.7915809105827298</v>
      </c>
      <c r="AE12" s="70">
        <f>AC12*10000</f>
        <v>4.8099999999999996</v>
      </c>
      <c r="AF12" s="74">
        <f>(AD12-AE12)*(AD12-AE12)</f>
        <v>3.3926285496137937E-4</v>
      </c>
      <c r="AG12" s="71">
        <v>60</v>
      </c>
    </row>
    <row r="13" spans="1:33">
      <c r="A13" s="54">
        <v>10</v>
      </c>
      <c r="B13" s="54">
        <f t="shared" si="0"/>
        <v>600</v>
      </c>
      <c r="C13" s="54">
        <v>18.8</v>
      </c>
      <c r="D13" s="76">
        <f t="shared" si="1"/>
        <v>3.357142857142857E-4</v>
      </c>
      <c r="E13" s="73">
        <v>0.5675</v>
      </c>
      <c r="F13" s="71">
        <v>70</v>
      </c>
      <c r="G13" s="58">
        <v>13</v>
      </c>
      <c r="H13" s="58">
        <v>6.72</v>
      </c>
      <c r="I13" s="58">
        <v>3.45</v>
      </c>
      <c r="J13" s="58">
        <v>13</v>
      </c>
      <c r="K13" s="58">
        <f>H13+0.1</f>
        <v>6.8199999999999994</v>
      </c>
      <c r="L13" s="58">
        <v>3.45</v>
      </c>
      <c r="M13" s="59">
        <f t="shared" si="6"/>
        <v>13</v>
      </c>
      <c r="N13" s="59">
        <f t="shared" si="7"/>
        <v>6.77</v>
      </c>
      <c r="O13" s="59">
        <f t="shared" si="6"/>
        <v>3.45</v>
      </c>
      <c r="P13" s="60">
        <f t="shared" si="8"/>
        <v>6.784530119726781E-2</v>
      </c>
      <c r="Q13" s="22">
        <f t="shared" si="9"/>
        <v>1.6982436524617427E-7</v>
      </c>
      <c r="R13" s="61">
        <f t="shared" si="10"/>
        <v>2.1732985977781253E-8</v>
      </c>
      <c r="S13" s="22">
        <f t="shared" si="11"/>
        <v>4.7232267951043653E-16</v>
      </c>
      <c r="T13" s="94">
        <v>298</v>
      </c>
      <c r="U13" s="59">
        <f t="shared" si="12"/>
        <v>286</v>
      </c>
      <c r="V13" s="63">
        <f t="shared" si="13"/>
        <v>0.70765476134603689</v>
      </c>
      <c r="W13" s="64">
        <f t="shared" si="14"/>
        <v>5.1009933968661505</v>
      </c>
      <c r="X13" s="65">
        <f t="shared" si="2"/>
        <v>-4.8743721687586847E-8</v>
      </c>
      <c r="Y13" s="66">
        <f t="shared" si="3"/>
        <v>-4.8718903833169221E-8</v>
      </c>
      <c r="Z13" s="66">
        <f t="shared" si="4"/>
        <v>-4.8718916469173952E-8</v>
      </c>
      <c r="AA13" s="67">
        <f t="shared" si="5"/>
        <v>-4.8694111237893834E-8</v>
      </c>
      <c r="AB13" s="68">
        <f t="shared" si="16"/>
        <v>4.7867764150280254E-4</v>
      </c>
      <c r="AC13" s="69"/>
      <c r="AD13" s="70">
        <f t="shared" si="15"/>
        <v>4.786776415028025</v>
      </c>
      <c r="AE13" s="70"/>
      <c r="AF13" s="74"/>
      <c r="AG13" s="71">
        <v>70</v>
      </c>
    </row>
    <row r="14" spans="1:33">
      <c r="A14" s="54">
        <v>12</v>
      </c>
      <c r="B14" s="54">
        <f t="shared" si="0"/>
        <v>720</v>
      </c>
      <c r="C14" s="54">
        <v>15.9</v>
      </c>
      <c r="D14" s="76">
        <f t="shared" si="1"/>
        <v>2.8392857142857142E-4</v>
      </c>
      <c r="E14" s="73">
        <v>0.56761574074074073</v>
      </c>
      <c r="F14" s="71">
        <v>80</v>
      </c>
      <c r="G14" s="58">
        <v>12.99</v>
      </c>
      <c r="H14" s="58">
        <v>6.73</v>
      </c>
      <c r="I14" s="58">
        <v>3.43</v>
      </c>
      <c r="J14" s="58">
        <v>12.99</v>
      </c>
      <c r="K14" s="58">
        <f>H14+0.11</f>
        <v>6.8400000000000007</v>
      </c>
      <c r="L14" s="58">
        <v>3.43</v>
      </c>
      <c r="M14" s="59">
        <f t="shared" si="6"/>
        <v>12.99</v>
      </c>
      <c r="N14" s="59">
        <f t="shared" si="7"/>
        <v>6.7850000000000001</v>
      </c>
      <c r="O14" s="59">
        <f t="shared" si="6"/>
        <v>3.43</v>
      </c>
      <c r="P14" s="60">
        <f t="shared" si="8"/>
        <v>6.74408173048755E-2</v>
      </c>
      <c r="Q14" s="22">
        <f t="shared" si="9"/>
        <v>1.6405897731995348E-7</v>
      </c>
      <c r="R14" s="61">
        <f t="shared" si="10"/>
        <v>2.2478043176192619E-8</v>
      </c>
      <c r="S14" s="22">
        <f t="shared" si="11"/>
        <v>5.0526242503077958E-16</v>
      </c>
      <c r="T14" s="94">
        <v>298</v>
      </c>
      <c r="U14" s="59">
        <f t="shared" si="12"/>
        <v>285.99</v>
      </c>
      <c r="V14" s="63">
        <f t="shared" si="13"/>
        <v>0.70826923830584032</v>
      </c>
      <c r="W14" s="64">
        <f t="shared" si="14"/>
        <v>5.1082158266465401</v>
      </c>
      <c r="X14" s="65">
        <f t="shared" si="2"/>
        <v>-5.1706271127454679E-8</v>
      </c>
      <c r="Y14" s="66">
        <f t="shared" si="3"/>
        <v>-5.1678316382011743E-8</v>
      </c>
      <c r="Z14" s="66">
        <f t="shared" si="4"/>
        <v>-5.1678331495609689E-8</v>
      </c>
      <c r="AA14" s="67">
        <f t="shared" si="5"/>
        <v>-5.1650391847422514E-8</v>
      </c>
      <c r="AB14" s="68">
        <f t="shared" si="16"/>
        <v>4.7819045238025226E-4</v>
      </c>
      <c r="AC14" s="69"/>
      <c r="AD14" s="70">
        <f t="shared" si="15"/>
        <v>4.7819045238025231</v>
      </c>
      <c r="AE14" s="70"/>
      <c r="AF14" s="74"/>
      <c r="AG14" s="71">
        <v>80</v>
      </c>
    </row>
    <row r="15" spans="1:33">
      <c r="A15" s="54">
        <v>14</v>
      </c>
      <c r="B15" s="54">
        <f t="shared" si="0"/>
        <v>840</v>
      </c>
      <c r="C15" s="54">
        <v>19.87</v>
      </c>
      <c r="D15" s="76">
        <f t="shared" si="1"/>
        <v>3.5482142857142857E-4</v>
      </c>
      <c r="E15" s="73">
        <v>0.56773148148148145</v>
      </c>
      <c r="F15" s="71">
        <v>90</v>
      </c>
      <c r="G15" s="58">
        <v>12.98</v>
      </c>
      <c r="H15" s="58">
        <v>6.73</v>
      </c>
      <c r="I15" s="58">
        <v>3.55</v>
      </c>
      <c r="J15" s="58">
        <v>12.98</v>
      </c>
      <c r="K15" s="58">
        <f t="shared" ref="K15:K18" si="17">H15+0.11</f>
        <v>6.8400000000000007</v>
      </c>
      <c r="L15" s="58">
        <v>3.55</v>
      </c>
      <c r="M15" s="59">
        <f t="shared" si="6"/>
        <v>12.98</v>
      </c>
      <c r="N15" s="59">
        <f t="shared" si="7"/>
        <v>6.7850000000000001</v>
      </c>
      <c r="O15" s="59">
        <f t="shared" si="6"/>
        <v>3.55</v>
      </c>
      <c r="P15" s="60">
        <f t="shared" si="8"/>
        <v>6.9788697783380732E-2</v>
      </c>
      <c r="Q15" s="22">
        <f t="shared" si="9"/>
        <v>1.6405897731995348E-7</v>
      </c>
      <c r="R15" s="61">
        <f t="shared" si="10"/>
        <v>2.2459371681393774E-8</v>
      </c>
      <c r="S15" s="22">
        <f t="shared" si="11"/>
        <v>5.0442337632299261E-16</v>
      </c>
      <c r="T15" s="94">
        <v>298</v>
      </c>
      <c r="U15" s="59">
        <f t="shared" si="12"/>
        <v>285.98</v>
      </c>
      <c r="V15" s="63">
        <f t="shared" si="13"/>
        <v>0.70888375823906469</v>
      </c>
      <c r="W15" s="64">
        <f t="shared" si="14"/>
        <v>5.1154489887441565</v>
      </c>
      <c r="X15" s="65">
        <f t="shared" si="2"/>
        <v>-5.328433784703449E-8</v>
      </c>
      <c r="Y15" s="66">
        <f t="shared" si="3"/>
        <v>-5.3254618596808139E-8</v>
      </c>
      <c r="Z15" s="66">
        <f t="shared" si="4"/>
        <v>-5.325463517267019E-8</v>
      </c>
      <c r="AA15" s="67">
        <f t="shared" si="5"/>
        <v>-5.322493247981559E-8</v>
      </c>
      <c r="AB15" s="68">
        <f t="shared" si="16"/>
        <v>4.7767366911570205E-4</v>
      </c>
      <c r="AC15" s="69"/>
      <c r="AD15" s="70">
        <f t="shared" si="15"/>
        <v>4.7767366911570202</v>
      </c>
      <c r="AE15" s="70"/>
      <c r="AF15" s="74"/>
      <c r="AG15" s="71">
        <v>90</v>
      </c>
    </row>
    <row r="16" spans="1:33">
      <c r="A16" s="54">
        <v>16</v>
      </c>
      <c r="B16" s="54">
        <f t="shared" si="0"/>
        <v>960</v>
      </c>
      <c r="C16" s="54">
        <v>13.06</v>
      </c>
      <c r="D16" s="76">
        <f t="shared" si="1"/>
        <v>2.3321428571428573E-4</v>
      </c>
      <c r="E16" s="73">
        <v>0.56784722222222217</v>
      </c>
      <c r="F16" s="71">
        <v>100</v>
      </c>
      <c r="G16" s="58">
        <v>12.99</v>
      </c>
      <c r="H16" s="58">
        <v>6.73</v>
      </c>
      <c r="I16" s="58">
        <v>4.26</v>
      </c>
      <c r="J16" s="58">
        <v>12.99</v>
      </c>
      <c r="K16" s="58">
        <f t="shared" si="17"/>
        <v>6.8400000000000007</v>
      </c>
      <c r="L16" s="58">
        <v>4.26</v>
      </c>
      <c r="M16" s="59">
        <f t="shared" si="6"/>
        <v>12.99</v>
      </c>
      <c r="N16" s="59">
        <f t="shared" si="7"/>
        <v>6.7850000000000001</v>
      </c>
      <c r="O16" s="59">
        <f t="shared" si="6"/>
        <v>4.26</v>
      </c>
      <c r="P16" s="60">
        <f t="shared" si="8"/>
        <v>8.3760315369903679E-2</v>
      </c>
      <c r="Q16" s="22">
        <f t="shared" si="9"/>
        <v>1.6405897731995348E-7</v>
      </c>
      <c r="R16" s="61">
        <f t="shared" si="10"/>
        <v>2.2478043176192619E-8</v>
      </c>
      <c r="S16" s="22">
        <f t="shared" si="11"/>
        <v>5.0526242503077958E-16</v>
      </c>
      <c r="T16" s="94">
        <v>298</v>
      </c>
      <c r="U16" s="59">
        <f t="shared" si="12"/>
        <v>285.99</v>
      </c>
      <c r="V16" s="63">
        <f t="shared" si="13"/>
        <v>0.70826923830584032</v>
      </c>
      <c r="W16" s="64">
        <f t="shared" si="14"/>
        <v>5.1082158266465401</v>
      </c>
      <c r="X16" s="65">
        <f t="shared" si="2"/>
        <v>-6.407736520792565E-8</v>
      </c>
      <c r="Y16" s="66">
        <f t="shared" si="3"/>
        <v>-6.4034339061827306E-8</v>
      </c>
      <c r="Z16" s="66">
        <f t="shared" si="4"/>
        <v>-6.4034367952672644E-8</v>
      </c>
      <c r="AA16" s="67">
        <f t="shared" si="5"/>
        <v>-6.399137065862087E-8</v>
      </c>
      <c r="AB16" s="68">
        <f t="shared" si="16"/>
        <v>4.7714112281925904E-4</v>
      </c>
      <c r="AC16" s="69"/>
      <c r="AD16" s="70">
        <f t="shared" si="15"/>
        <v>4.7714112281925907</v>
      </c>
      <c r="AE16" s="70"/>
      <c r="AF16" s="74"/>
      <c r="AG16" s="71">
        <v>100</v>
      </c>
    </row>
    <row r="17" spans="1:33">
      <c r="A17" s="54">
        <v>18</v>
      </c>
      <c r="B17" s="54">
        <f t="shared" si="0"/>
        <v>1080</v>
      </c>
      <c r="C17" s="54">
        <v>7.3490000000000002</v>
      </c>
      <c r="D17" s="76">
        <f t="shared" si="1"/>
        <v>1.3123214285714287E-4</v>
      </c>
      <c r="E17" s="73">
        <v>0.567962962962963</v>
      </c>
      <c r="F17" s="71">
        <v>110</v>
      </c>
      <c r="G17" s="58">
        <v>12.98</v>
      </c>
      <c r="H17" s="58">
        <v>6.74</v>
      </c>
      <c r="I17" s="58">
        <v>4.72</v>
      </c>
      <c r="J17" s="58">
        <v>12.98</v>
      </c>
      <c r="K17" s="58">
        <f t="shared" si="17"/>
        <v>6.8500000000000005</v>
      </c>
      <c r="L17" s="58">
        <v>4.72</v>
      </c>
      <c r="M17" s="59">
        <f t="shared" si="6"/>
        <v>12.98</v>
      </c>
      <c r="N17" s="59">
        <f t="shared" si="7"/>
        <v>6.7949999999999999</v>
      </c>
      <c r="O17" s="59">
        <f t="shared" si="6"/>
        <v>4.72</v>
      </c>
      <c r="P17" s="60">
        <f t="shared" si="8"/>
        <v>9.2789479869734376E-2</v>
      </c>
      <c r="Q17" s="22">
        <f t="shared" si="9"/>
        <v>1.6032453906900401E-7</v>
      </c>
      <c r="R17" s="61">
        <f t="shared" si="10"/>
        <v>2.2982517652599025E-8</v>
      </c>
      <c r="S17" s="22">
        <f t="shared" si="11"/>
        <v>5.2819611765202582E-16</v>
      </c>
      <c r="T17" s="94">
        <v>298</v>
      </c>
      <c r="U17" s="59">
        <f t="shared" si="12"/>
        <v>285.98</v>
      </c>
      <c r="V17" s="63">
        <f t="shared" si="13"/>
        <v>0.70888375823906469</v>
      </c>
      <c r="W17" s="64">
        <f t="shared" si="14"/>
        <v>5.1154489887441565</v>
      </c>
      <c r="X17" s="65">
        <f t="shared" si="2"/>
        <v>-7.4002353489546808E-8</v>
      </c>
      <c r="Y17" s="66">
        <f t="shared" si="3"/>
        <v>-7.3944889277937635E-8</v>
      </c>
      <c r="Z17" s="66">
        <f t="shared" si="4"/>
        <v>-7.3944933899972745E-8</v>
      </c>
      <c r="AA17" s="67">
        <f t="shared" si="5"/>
        <v>-7.3887514241098985E-8</v>
      </c>
      <c r="AB17" s="68">
        <f t="shared" si="16"/>
        <v>4.7650077923609978E-4</v>
      </c>
      <c r="AC17" s="69"/>
      <c r="AD17" s="70">
        <f t="shared" si="15"/>
        <v>4.7650077923609979</v>
      </c>
      <c r="AE17" s="70"/>
      <c r="AF17" s="74"/>
      <c r="AG17" s="71">
        <v>110</v>
      </c>
    </row>
    <row r="18" spans="1:33">
      <c r="A18" s="54">
        <v>20</v>
      </c>
      <c r="B18" s="54">
        <f t="shared" si="0"/>
        <v>1200</v>
      </c>
      <c r="C18" s="54">
        <v>3.1440000000000001</v>
      </c>
      <c r="D18" s="76">
        <f t="shared" si="1"/>
        <v>5.6142857142857145E-5</v>
      </c>
      <c r="E18" s="73">
        <v>0.56807870370370372</v>
      </c>
      <c r="F18" s="71">
        <v>120</v>
      </c>
      <c r="G18" s="58">
        <v>12.97</v>
      </c>
      <c r="H18" s="58">
        <v>6.75</v>
      </c>
      <c r="I18" s="58">
        <v>4.93</v>
      </c>
      <c r="J18" s="58">
        <v>12.97</v>
      </c>
      <c r="K18" s="58">
        <f t="shared" si="17"/>
        <v>6.86</v>
      </c>
      <c r="L18" s="58">
        <v>4.93</v>
      </c>
      <c r="M18" s="59">
        <f t="shared" si="6"/>
        <v>12.97</v>
      </c>
      <c r="N18" s="59">
        <f t="shared" si="7"/>
        <v>6.8049999999999997</v>
      </c>
      <c r="O18" s="59">
        <f t="shared" si="6"/>
        <v>4.93</v>
      </c>
      <c r="P18" s="60">
        <f t="shared" si="8"/>
        <v>9.6901769968969542E-2</v>
      </c>
      <c r="Q18" s="22">
        <f t="shared" si="9"/>
        <v>1.5667510701081482E-7</v>
      </c>
      <c r="R18" s="61">
        <f t="shared" si="10"/>
        <v>2.3498314044145085E-8</v>
      </c>
      <c r="S18" s="22">
        <f t="shared" si="11"/>
        <v>5.5217076291726612E-16</v>
      </c>
      <c r="T18" s="94">
        <v>298</v>
      </c>
      <c r="U18" s="59">
        <f t="shared" si="12"/>
        <v>285.97000000000003</v>
      </c>
      <c r="V18" s="63">
        <f t="shared" si="13"/>
        <v>0.70949832115021971</v>
      </c>
      <c r="W18" s="64">
        <f t="shared" si="14"/>
        <v>5.1226928998414607</v>
      </c>
      <c r="X18" s="65">
        <f t="shared" si="2"/>
        <v>-8.0550393311532153E-8</v>
      </c>
      <c r="Y18" s="66">
        <f t="shared" si="3"/>
        <v>-8.0482204017311717E-8</v>
      </c>
      <c r="Z18" s="66">
        <f t="shared" si="4"/>
        <v>-8.0482261742415894E-8</v>
      </c>
      <c r="AA18" s="67">
        <f t="shared" si="5"/>
        <v>-8.0414130075566181E-8</v>
      </c>
      <c r="AB18" s="68">
        <f t="shared" si="16"/>
        <v>4.7576133004595568E-4</v>
      </c>
      <c r="AC18" s="69"/>
      <c r="AD18" s="70">
        <f t="shared" si="15"/>
        <v>4.7576133004595569</v>
      </c>
      <c r="AE18" s="70"/>
      <c r="AF18" s="74"/>
      <c r="AG18" s="71">
        <v>120</v>
      </c>
    </row>
    <row r="19" spans="1:33">
      <c r="A19" s="54">
        <v>25</v>
      </c>
      <c r="B19" s="54">
        <f t="shared" si="0"/>
        <v>1500</v>
      </c>
      <c r="C19" s="54">
        <v>1.1299999999999999</v>
      </c>
      <c r="D19" s="76">
        <f t="shared" si="1"/>
        <v>2.0178571428571428E-5</v>
      </c>
      <c r="E19" s="73">
        <v>0.56819444444444445</v>
      </c>
      <c r="F19" s="71">
        <v>130</v>
      </c>
      <c r="G19" s="58">
        <v>12.97</v>
      </c>
      <c r="H19" s="58">
        <v>6.76</v>
      </c>
      <c r="I19" s="58">
        <v>5.34</v>
      </c>
      <c r="J19" s="58">
        <v>12.97</v>
      </c>
      <c r="K19" s="58">
        <f>H19+0.12</f>
        <v>6.88</v>
      </c>
      <c r="L19" s="58">
        <v>5.34</v>
      </c>
      <c r="M19" s="59">
        <f t="shared" si="6"/>
        <v>12.97</v>
      </c>
      <c r="N19" s="59">
        <f t="shared" si="7"/>
        <v>6.82</v>
      </c>
      <c r="O19" s="59">
        <f t="shared" si="6"/>
        <v>5.34</v>
      </c>
      <c r="P19" s="60">
        <f t="shared" si="8"/>
        <v>0.10496053785685547</v>
      </c>
      <c r="Q19" s="22">
        <f t="shared" si="9"/>
        <v>1.5135612484362046E-7</v>
      </c>
      <c r="R19" s="61">
        <f t="shared" si="10"/>
        <v>2.432409571296804E-8</v>
      </c>
      <c r="S19" s="22">
        <f t="shared" si="11"/>
        <v>5.916616322536302E-16</v>
      </c>
      <c r="T19" s="94">
        <v>298</v>
      </c>
      <c r="U19" s="59">
        <f t="shared" si="12"/>
        <v>285.97000000000003</v>
      </c>
      <c r="V19" s="63">
        <f t="shared" si="13"/>
        <v>0.70949832115021971</v>
      </c>
      <c r="W19" s="64">
        <f t="shared" si="14"/>
        <v>5.1226928998414607</v>
      </c>
      <c r="X19" s="65">
        <f t="shared" si="2"/>
        <v>-9.3331169104341656E-8</v>
      </c>
      <c r="Y19" s="66">
        <f t="shared" si="3"/>
        <v>-9.3239469054056941E-8</v>
      </c>
      <c r="Z19" s="66">
        <f t="shared" si="4"/>
        <v>-9.3239559151494934E-8</v>
      </c>
      <c r="AA19" s="67">
        <f t="shared" si="5"/>
        <v>-9.3147949021602538E-8</v>
      </c>
      <c r="AB19" s="68">
        <f t="shared" si="16"/>
        <v>4.7495650762111144E-4</v>
      </c>
      <c r="AC19" s="69"/>
      <c r="AD19" s="70">
        <f t="shared" si="15"/>
        <v>4.7495650762111143</v>
      </c>
      <c r="AE19" s="70"/>
      <c r="AF19" s="74"/>
      <c r="AG19" s="71">
        <v>130</v>
      </c>
    </row>
    <row r="20" spans="1:33">
      <c r="A20" s="54">
        <v>30</v>
      </c>
      <c r="B20" s="54">
        <f t="shared" si="0"/>
        <v>1800</v>
      </c>
      <c r="C20" s="54">
        <v>0.32</v>
      </c>
      <c r="D20" s="76">
        <f t="shared" si="1"/>
        <v>5.7142857142857145E-6</v>
      </c>
      <c r="E20" s="73">
        <v>0.56831018518518517</v>
      </c>
      <c r="F20" s="71">
        <v>140</v>
      </c>
      <c r="G20" s="58">
        <v>12.96</v>
      </c>
      <c r="H20" s="58">
        <v>6.77</v>
      </c>
      <c r="I20" s="58">
        <v>5.71</v>
      </c>
      <c r="J20" s="58">
        <v>12.96</v>
      </c>
      <c r="K20" s="58">
        <f t="shared" ref="K20:K21" si="18">H20+0.12</f>
        <v>6.89</v>
      </c>
      <c r="L20" s="58">
        <v>5.71</v>
      </c>
      <c r="M20" s="59">
        <f t="shared" si="6"/>
        <v>12.96</v>
      </c>
      <c r="N20" s="59">
        <f t="shared" si="7"/>
        <v>6.83</v>
      </c>
      <c r="O20" s="59">
        <f t="shared" si="6"/>
        <v>5.71</v>
      </c>
      <c r="P20" s="60">
        <f t="shared" si="8"/>
        <v>0.11221449503819966</v>
      </c>
      <c r="Q20" s="22">
        <f t="shared" si="9"/>
        <v>1.479108388168204E-7</v>
      </c>
      <c r="R20" s="61">
        <f t="shared" si="10"/>
        <v>2.4870001126205101E-8</v>
      </c>
      <c r="S20" s="22">
        <f t="shared" si="11"/>
        <v>6.1851695601744301E-16</v>
      </c>
      <c r="T20" s="94">
        <v>298</v>
      </c>
      <c r="U20" s="59">
        <f t="shared" si="12"/>
        <v>285.95999999999998</v>
      </c>
      <c r="V20" s="63">
        <f t="shared" si="13"/>
        <v>0.71011292704381745</v>
      </c>
      <c r="W20" s="64">
        <f t="shared" si="14"/>
        <v>5.1299475766479823</v>
      </c>
      <c r="X20" s="65">
        <f t="shared" si="2"/>
        <v>-1.0395845242045913E-7</v>
      </c>
      <c r="Y20" s="66">
        <f t="shared" si="3"/>
        <v>-1.0384445653345108E-7</v>
      </c>
      <c r="Z20" s="66">
        <f t="shared" si="4"/>
        <v>-1.0384458153591075E-7</v>
      </c>
      <c r="AA20" s="67">
        <f t="shared" si="5"/>
        <v>-1.0373071037721887E-7</v>
      </c>
      <c r="AB20" s="68">
        <f t="shared" si="16"/>
        <v>4.7402411233021639E-4</v>
      </c>
      <c r="AC20" s="69"/>
      <c r="AD20" s="70">
        <f t="shared" si="15"/>
        <v>4.7402411233021642</v>
      </c>
      <c r="AE20" s="70"/>
      <c r="AF20" s="74"/>
      <c r="AG20" s="71">
        <v>140</v>
      </c>
    </row>
    <row r="21" spans="1:33">
      <c r="D21" s="76"/>
      <c r="E21" s="73">
        <v>0.56842592592592589</v>
      </c>
      <c r="F21" s="71">
        <v>150</v>
      </c>
      <c r="G21" s="58">
        <v>12.95</v>
      </c>
      <c r="H21" s="58">
        <v>6.78</v>
      </c>
      <c r="I21" s="58">
        <v>6.01</v>
      </c>
      <c r="J21" s="58">
        <v>12.95</v>
      </c>
      <c r="K21" s="58">
        <f t="shared" si="18"/>
        <v>6.9</v>
      </c>
      <c r="L21" s="58">
        <v>6.01</v>
      </c>
      <c r="M21" s="59">
        <f t="shared" si="6"/>
        <v>12.95</v>
      </c>
      <c r="N21" s="59">
        <f t="shared" si="7"/>
        <v>6.84</v>
      </c>
      <c r="O21" s="59">
        <f t="shared" si="6"/>
        <v>6.01</v>
      </c>
      <c r="P21" s="60">
        <f t="shared" si="8"/>
        <v>0.11809061814249157</v>
      </c>
      <c r="Q21" s="22">
        <f t="shared" si="9"/>
        <v>1.4454397707459271E-7</v>
      </c>
      <c r="R21" s="61">
        <f t="shared" si="10"/>
        <v>2.5428158288642496E-8</v>
      </c>
      <c r="S21" s="22">
        <f t="shared" si="11"/>
        <v>6.4659123395225811E-16</v>
      </c>
      <c r="T21" s="94">
        <v>298</v>
      </c>
      <c r="U21" s="59">
        <f t="shared" si="12"/>
        <v>285.95</v>
      </c>
      <c r="V21" s="63">
        <f t="shared" si="13"/>
        <v>0.71072757592436098</v>
      </c>
      <c r="W21" s="64">
        <f t="shared" si="14"/>
        <v>5.1372130359002339</v>
      </c>
      <c r="X21" s="65">
        <f t="shared" si="2"/>
        <v>-1.1395603831575604E-7</v>
      </c>
      <c r="Y21" s="66">
        <f t="shared" si="3"/>
        <v>-1.1381876165415173E-7</v>
      </c>
      <c r="Z21" s="66">
        <f t="shared" si="4"/>
        <v>-1.1381892702390397E-7</v>
      </c>
      <c r="AA21" s="67">
        <f t="shared" si="5"/>
        <v>-1.1368181533362792E-7</v>
      </c>
      <c r="AB21" s="68">
        <f t="shared" si="16"/>
        <v>4.7298566693198906E-4</v>
      </c>
      <c r="AC21" s="69"/>
      <c r="AD21" s="70">
        <f t="shared" si="15"/>
        <v>4.7298566693198909</v>
      </c>
      <c r="AE21" s="70"/>
      <c r="AF21" s="74"/>
      <c r="AG21" s="71">
        <v>150</v>
      </c>
    </row>
    <row r="22" spans="1:33">
      <c r="D22" s="76"/>
      <c r="E22" s="73">
        <v>0.56854166666666661</v>
      </c>
      <c r="F22" s="71">
        <v>160</v>
      </c>
      <c r="G22" s="58">
        <v>12.94</v>
      </c>
      <c r="H22" s="58">
        <v>6.8</v>
      </c>
      <c r="I22" s="58">
        <v>6.36</v>
      </c>
      <c r="J22" s="58">
        <v>12.94</v>
      </c>
      <c r="K22" s="58">
        <f>H22+0.13</f>
        <v>6.93</v>
      </c>
      <c r="L22" s="58">
        <v>6.36</v>
      </c>
      <c r="M22" s="59">
        <f t="shared" si="6"/>
        <v>12.94</v>
      </c>
      <c r="N22" s="59">
        <f t="shared" si="7"/>
        <v>6.8650000000000002</v>
      </c>
      <c r="O22" s="59">
        <f t="shared" si="6"/>
        <v>6.36</v>
      </c>
      <c r="P22" s="60">
        <f t="shared" si="8"/>
        <v>0.12494708373129373</v>
      </c>
      <c r="Q22" s="22">
        <f t="shared" si="9"/>
        <v>1.364583136588922E-7</v>
      </c>
      <c r="R22" s="61">
        <f t="shared" si="10"/>
        <v>2.6912497811026178E-8</v>
      </c>
      <c r="S22" s="22">
        <f t="shared" si="11"/>
        <v>7.2428253842848884E-16</v>
      </c>
      <c r="T22" s="94">
        <v>298</v>
      </c>
      <c r="U22" s="59">
        <f t="shared" si="12"/>
        <v>285.94</v>
      </c>
      <c r="V22" s="63">
        <f t="shared" si="13"/>
        <v>0.71134226779636012</v>
      </c>
      <c r="W22" s="64">
        <f t="shared" si="14"/>
        <v>5.1444892943619394</v>
      </c>
      <c r="X22" s="65">
        <f t="shared" si="2"/>
        <v>-1.3454428015765673E-7</v>
      </c>
      <c r="Y22" s="66">
        <f t="shared" si="3"/>
        <v>-1.3435245796765931E-7</v>
      </c>
      <c r="Z22" s="66">
        <f t="shared" si="4"/>
        <v>-1.3435273145199125E-7</v>
      </c>
      <c r="AA22" s="67">
        <f t="shared" si="5"/>
        <v>-1.3416118196650271E-7</v>
      </c>
      <c r="AB22" s="68">
        <f t="shared" si="16"/>
        <v>4.7184747821364659E-4</v>
      </c>
      <c r="AC22" s="69"/>
      <c r="AD22" s="70">
        <f t="shared" si="15"/>
        <v>4.7184747821364663</v>
      </c>
      <c r="AE22" s="70"/>
      <c r="AF22" s="74"/>
      <c r="AG22" s="71">
        <v>160</v>
      </c>
    </row>
    <row r="23" spans="1:33">
      <c r="D23" s="76"/>
      <c r="E23" s="73">
        <v>0.56865740740740744</v>
      </c>
      <c r="F23" s="71">
        <v>170</v>
      </c>
      <c r="G23" s="58">
        <v>12.94</v>
      </c>
      <c r="H23" s="58">
        <v>6.81</v>
      </c>
      <c r="I23" s="58">
        <v>6.69</v>
      </c>
      <c r="J23" s="58">
        <v>12.94</v>
      </c>
      <c r="K23" s="58">
        <f>H23+0.15</f>
        <v>6.96</v>
      </c>
      <c r="L23" s="58">
        <v>6.69</v>
      </c>
      <c r="M23" s="59">
        <f t="shared" ref="M23:O86" si="19">(G23+J23)/2</f>
        <v>12.94</v>
      </c>
      <c r="N23" s="59">
        <f t="shared" si="7"/>
        <v>6.8849999999999998</v>
      </c>
      <c r="O23" s="59">
        <f t="shared" si="19"/>
        <v>6.69</v>
      </c>
      <c r="P23" s="60">
        <f t="shared" si="8"/>
        <v>0.13143018713244575</v>
      </c>
      <c r="Q23" s="22">
        <f t="shared" si="9"/>
        <v>1.303166778452297E-7</v>
      </c>
      <c r="R23" s="61">
        <f t="shared" si="10"/>
        <v>2.8180844757282851E-8</v>
      </c>
      <c r="S23" s="22">
        <f t="shared" si="11"/>
        <v>7.9416001123407632E-16</v>
      </c>
      <c r="T23" s="94">
        <v>298</v>
      </c>
      <c r="U23" s="59">
        <f t="shared" si="12"/>
        <v>285.94</v>
      </c>
      <c r="V23" s="63">
        <f t="shared" si="13"/>
        <v>0.71134226779636012</v>
      </c>
      <c r="W23" s="64">
        <f t="shared" si="14"/>
        <v>5.1444892943619394</v>
      </c>
      <c r="X23" s="65">
        <f t="shared" si="2"/>
        <v>-1.5473760788184089E-7</v>
      </c>
      <c r="Y23" s="66">
        <f t="shared" si="3"/>
        <v>-1.5448316020716374E-7</v>
      </c>
      <c r="Z23" s="66">
        <f t="shared" si="4"/>
        <v>-1.5448357861623722E-7</v>
      </c>
      <c r="AA23" s="67">
        <f t="shared" si="5"/>
        <v>-1.5422954797458528E-7</v>
      </c>
      <c r="AB23" s="68">
        <f t="shared" si="16"/>
        <v>4.7050395181204085E-4</v>
      </c>
      <c r="AC23" s="69"/>
      <c r="AD23" s="70">
        <f t="shared" si="15"/>
        <v>4.7050395181204081</v>
      </c>
      <c r="AE23" s="70"/>
      <c r="AF23" s="74"/>
      <c r="AG23" s="71">
        <v>170</v>
      </c>
    </row>
    <row r="24" spans="1:33">
      <c r="D24" s="76"/>
      <c r="E24" s="73">
        <v>0.56877314814814817</v>
      </c>
      <c r="F24" s="71">
        <v>180</v>
      </c>
      <c r="G24" s="58">
        <v>12.93</v>
      </c>
      <c r="H24" s="58">
        <v>6.83</v>
      </c>
      <c r="I24" s="58">
        <v>6.76</v>
      </c>
      <c r="J24" s="58">
        <v>12.93</v>
      </c>
      <c r="K24" s="58">
        <v>6.99</v>
      </c>
      <c r="L24" s="58">
        <v>6.76</v>
      </c>
      <c r="M24" s="59">
        <f t="shared" si="19"/>
        <v>12.93</v>
      </c>
      <c r="N24" s="59">
        <f t="shared" si="7"/>
        <v>6.91</v>
      </c>
      <c r="O24" s="59">
        <f t="shared" si="19"/>
        <v>6.76</v>
      </c>
      <c r="P24" s="60">
        <f t="shared" si="8"/>
        <v>0.13278340491673596</v>
      </c>
      <c r="Q24" s="22">
        <f t="shared" si="9"/>
        <v>1.2302687708123796E-7</v>
      </c>
      <c r="R24" s="61">
        <f t="shared" si="10"/>
        <v>2.9825869189354123E-8</v>
      </c>
      <c r="S24" s="22">
        <f t="shared" si="11"/>
        <v>8.8958247290046356E-16</v>
      </c>
      <c r="T24" s="94">
        <v>298</v>
      </c>
      <c r="U24" s="59">
        <f t="shared" si="12"/>
        <v>285.93</v>
      </c>
      <c r="V24" s="63">
        <f t="shared" si="13"/>
        <v>0.71195700266433126</v>
      </c>
      <c r="W24" s="64">
        <f t="shared" si="14"/>
        <v>5.1517763688240823</v>
      </c>
      <c r="X24" s="65">
        <f t="shared" si="2"/>
        <v>-1.7429291338219068E-7</v>
      </c>
      <c r="Y24" s="66">
        <f t="shared" si="3"/>
        <v>-1.7396902566440634E-7</v>
      </c>
      <c r="Z24" s="66">
        <f t="shared" si="4"/>
        <v>-1.7396962754345977E-7</v>
      </c>
      <c r="AA24" s="67">
        <f t="shared" si="5"/>
        <v>-1.7364633946779073E-7</v>
      </c>
      <c r="AB24" s="68">
        <f t="shared" si="16"/>
        <v>4.6895911742286881E-4</v>
      </c>
      <c r="AC24" s="75">
        <v>4.7199999999999998E-4</v>
      </c>
      <c r="AD24" s="70">
        <f t="shared" si="15"/>
        <v>4.6895911742286884</v>
      </c>
      <c r="AE24" s="70">
        <f>AC24*10000</f>
        <v>4.72</v>
      </c>
      <c r="AF24" s="74">
        <f>(AD24-AE24)*(AD24-AE24)</f>
        <v>9.2469668478996759E-4</v>
      </c>
      <c r="AG24" s="71">
        <v>180</v>
      </c>
    </row>
    <row r="25" spans="1:33">
      <c r="D25" s="76"/>
      <c r="E25" s="73">
        <v>0.56888888888888889</v>
      </c>
      <c r="F25" s="71">
        <v>190</v>
      </c>
      <c r="G25" s="58">
        <v>12.93</v>
      </c>
      <c r="H25" s="58">
        <v>6.83</v>
      </c>
      <c r="I25" s="58">
        <v>6.47</v>
      </c>
      <c r="J25" s="58">
        <v>12.93</v>
      </c>
      <c r="K25" s="58">
        <f t="shared" ref="K25:K29" si="20">H25+0.15</f>
        <v>6.98</v>
      </c>
      <c r="L25" s="58">
        <v>6.47</v>
      </c>
      <c r="M25" s="59">
        <f t="shared" si="19"/>
        <v>12.93</v>
      </c>
      <c r="N25" s="59">
        <f t="shared" si="7"/>
        <v>6.9050000000000002</v>
      </c>
      <c r="O25" s="59">
        <f t="shared" si="19"/>
        <v>6.47</v>
      </c>
      <c r="P25" s="60">
        <f t="shared" si="8"/>
        <v>0.12708707541587008</v>
      </c>
      <c r="Q25" s="22">
        <f t="shared" si="9"/>
        <v>1.2445146117713832E-7</v>
      </c>
      <c r="R25" s="61">
        <f t="shared" si="10"/>
        <v>2.9484455287969064E-8</v>
      </c>
      <c r="S25" s="22">
        <f t="shared" si="11"/>
        <v>8.6933310362824691E-16</v>
      </c>
      <c r="T25" s="94">
        <v>298</v>
      </c>
      <c r="U25" s="59">
        <f t="shared" si="12"/>
        <v>285.93</v>
      </c>
      <c r="V25" s="63">
        <f t="shared" si="13"/>
        <v>0.71195700266433126</v>
      </c>
      <c r="W25" s="64">
        <f t="shared" si="14"/>
        <v>5.1517763688240823</v>
      </c>
      <c r="X25" s="65">
        <f t="shared" si="2"/>
        <v>-1.6241390903937899E-7</v>
      </c>
      <c r="Y25" s="66">
        <f t="shared" si="3"/>
        <v>-1.6213161900024501E-7</v>
      </c>
      <c r="Z25" s="66">
        <f t="shared" si="4"/>
        <v>-1.6213210964582248E-7</v>
      </c>
      <c r="AA25" s="67">
        <f t="shared" si="5"/>
        <v>-1.6185030854669337E-7</v>
      </c>
      <c r="AB25" s="68">
        <f t="shared" si="16"/>
        <v>4.6721942315742598E-4</v>
      </c>
      <c r="AC25" s="69"/>
      <c r="AD25" s="70">
        <f t="shared" si="15"/>
        <v>4.6721942315742595</v>
      </c>
      <c r="AE25" s="70"/>
      <c r="AF25" s="74"/>
      <c r="AG25" s="71">
        <v>190</v>
      </c>
    </row>
    <row r="26" spans="1:33">
      <c r="E26" s="73">
        <v>0.56900462962962961</v>
      </c>
      <c r="F26" s="71">
        <v>200</v>
      </c>
      <c r="G26" s="58">
        <v>12.93</v>
      </c>
      <c r="H26" s="58">
        <v>6.84</v>
      </c>
      <c r="I26" s="58">
        <v>6.4</v>
      </c>
      <c r="J26" s="58">
        <v>12.93</v>
      </c>
      <c r="K26" s="58">
        <f t="shared" si="20"/>
        <v>6.99</v>
      </c>
      <c r="L26" s="58">
        <v>6.4</v>
      </c>
      <c r="M26" s="59">
        <f t="shared" si="19"/>
        <v>12.93</v>
      </c>
      <c r="N26" s="59">
        <f t="shared" si="7"/>
        <v>6.915</v>
      </c>
      <c r="O26" s="59">
        <f t="shared" si="19"/>
        <v>6.4</v>
      </c>
      <c r="P26" s="60">
        <f t="shared" si="8"/>
        <v>0.12571209932945418</v>
      </c>
      <c r="Q26" s="22">
        <f t="shared" si="9"/>
        <v>1.2161860006463664E-7</v>
      </c>
      <c r="R26" s="61">
        <f t="shared" si="10"/>
        <v>3.0171236477393958E-8</v>
      </c>
      <c r="S26" s="22">
        <f t="shared" si="11"/>
        <v>9.1030351057482774E-16</v>
      </c>
      <c r="T26" s="94">
        <v>298</v>
      </c>
      <c r="U26" s="59">
        <f t="shared" si="12"/>
        <v>285.93</v>
      </c>
      <c r="V26" s="63">
        <f t="shared" si="13"/>
        <v>0.71195700266433126</v>
      </c>
      <c r="W26" s="64">
        <f t="shared" si="14"/>
        <v>5.1517763688240823</v>
      </c>
      <c r="X26" s="65">
        <f t="shared" si="2"/>
        <v>-1.6764446781966414E-7</v>
      </c>
      <c r="Y26" s="66">
        <f t="shared" si="3"/>
        <v>-1.6734265529758511E-7</v>
      </c>
      <c r="Z26" s="66">
        <f t="shared" si="4"/>
        <v>-1.6734319865460527E-7</v>
      </c>
      <c r="AA26" s="67">
        <f t="shared" si="5"/>
        <v>-1.67041927533121E-7</v>
      </c>
      <c r="AB26" s="68">
        <f t="shared" si="16"/>
        <v>4.6559810369929563E-4</v>
      </c>
      <c r="AC26" s="69"/>
      <c r="AD26" s="70">
        <f t="shared" si="15"/>
        <v>4.655981036992956</v>
      </c>
      <c r="AE26" s="70"/>
      <c r="AF26" s="74"/>
      <c r="AG26" s="71">
        <v>200</v>
      </c>
    </row>
    <row r="27" spans="1:33">
      <c r="E27" s="73">
        <v>0.56912037037037033</v>
      </c>
      <c r="F27" s="71">
        <v>210</v>
      </c>
      <c r="G27" s="58">
        <v>12.92</v>
      </c>
      <c r="H27" s="58">
        <v>6.84</v>
      </c>
      <c r="I27" s="58">
        <v>6.38</v>
      </c>
      <c r="J27" s="58">
        <v>12.92</v>
      </c>
      <c r="K27" s="58">
        <f t="shared" si="20"/>
        <v>6.99</v>
      </c>
      <c r="L27" s="58">
        <v>6.38</v>
      </c>
      <c r="M27" s="59">
        <f t="shared" si="19"/>
        <v>12.92</v>
      </c>
      <c r="N27" s="59">
        <f t="shared" si="7"/>
        <v>6.915</v>
      </c>
      <c r="O27" s="59">
        <f t="shared" si="19"/>
        <v>6.38</v>
      </c>
      <c r="P27" s="60">
        <f t="shared" si="8"/>
        <v>0.12529850581838184</v>
      </c>
      <c r="Q27" s="22">
        <f t="shared" si="9"/>
        <v>1.2161860006463664E-7</v>
      </c>
      <c r="R27" s="61">
        <f t="shared" si="10"/>
        <v>3.0146174594535807E-8</v>
      </c>
      <c r="S27" s="22">
        <f t="shared" si="11"/>
        <v>9.0879184268423608E-16</v>
      </c>
      <c r="T27" s="94">
        <v>298</v>
      </c>
      <c r="U27" s="59">
        <f t="shared" si="12"/>
        <v>285.92</v>
      </c>
      <c r="V27" s="63">
        <f t="shared" si="13"/>
        <v>0.71257178053278181</v>
      </c>
      <c r="W27" s="64">
        <f t="shared" si="14"/>
        <v>5.1590742761047608</v>
      </c>
      <c r="X27" s="65">
        <f t="shared" si="2"/>
        <v>-1.6598075368254419E-7</v>
      </c>
      <c r="Y27" s="66">
        <f t="shared" si="3"/>
        <v>-1.6568383467645242E-7</v>
      </c>
      <c r="Z27" s="66">
        <f t="shared" si="4"/>
        <v>-1.6568436582777104E-7</v>
      </c>
      <c r="AA27" s="67">
        <f t="shared" si="5"/>
        <v>-1.653879760726701E-7</v>
      </c>
      <c r="AB27" s="68">
        <f t="shared" si="16"/>
        <v>4.6392467352720037E-4</v>
      </c>
      <c r="AC27" s="69"/>
      <c r="AD27" s="70">
        <f t="shared" si="15"/>
        <v>4.6392467352720042</v>
      </c>
      <c r="AE27" s="70"/>
      <c r="AF27" s="74"/>
      <c r="AG27" s="71">
        <v>210</v>
      </c>
    </row>
    <row r="28" spans="1:33">
      <c r="E28" s="73">
        <v>0.56923611111111105</v>
      </c>
      <c r="F28" s="71">
        <v>220</v>
      </c>
      <c r="G28" s="58">
        <v>12.92</v>
      </c>
      <c r="H28" s="58">
        <v>6.84</v>
      </c>
      <c r="I28" s="58">
        <v>6.34</v>
      </c>
      <c r="J28" s="58">
        <v>12.92</v>
      </c>
      <c r="K28" s="58">
        <f t="shared" si="20"/>
        <v>6.99</v>
      </c>
      <c r="L28" s="58">
        <v>6.34</v>
      </c>
      <c r="M28" s="59">
        <f t="shared" si="19"/>
        <v>12.92</v>
      </c>
      <c r="N28" s="59">
        <f t="shared" si="7"/>
        <v>6.915</v>
      </c>
      <c r="O28" s="59">
        <f t="shared" si="19"/>
        <v>6.34</v>
      </c>
      <c r="P28" s="60">
        <f t="shared" si="8"/>
        <v>0.1245129352489876</v>
      </c>
      <c r="Q28" s="22">
        <f t="shared" si="9"/>
        <v>1.2161860006463664E-7</v>
      </c>
      <c r="R28" s="61">
        <f t="shared" si="10"/>
        <v>3.0146174594535807E-8</v>
      </c>
      <c r="S28" s="22">
        <f t="shared" si="11"/>
        <v>9.0879184268423608E-16</v>
      </c>
      <c r="T28" s="94">
        <v>298</v>
      </c>
      <c r="U28" s="59">
        <f t="shared" si="12"/>
        <v>285.92</v>
      </c>
      <c r="V28" s="63">
        <f t="shared" si="13"/>
        <v>0.71257178053278181</v>
      </c>
      <c r="W28" s="64">
        <f t="shared" si="14"/>
        <v>5.1590742761047608</v>
      </c>
      <c r="X28" s="65">
        <f t="shared" si="2"/>
        <v>-1.6435106149278034E-7</v>
      </c>
      <c r="Y28" s="66">
        <f t="shared" si="3"/>
        <v>-1.6405890108743888E-7</v>
      </c>
      <c r="Z28" s="66">
        <f t="shared" si="4"/>
        <v>-1.6405942044947813E-7</v>
      </c>
      <c r="AA28" s="67">
        <f t="shared" si="5"/>
        <v>-1.6376777755967705E-7</v>
      </c>
      <c r="AB28" s="68">
        <f t="shared" si="16"/>
        <v>4.6226783164259429E-4</v>
      </c>
      <c r="AC28" s="69"/>
      <c r="AD28" s="70">
        <f t="shared" si="15"/>
        <v>4.6226783164259428</v>
      </c>
      <c r="AE28" s="70"/>
      <c r="AF28" s="74"/>
      <c r="AG28" s="71">
        <v>220</v>
      </c>
    </row>
    <row r="29" spans="1:33">
      <c r="E29" s="73">
        <v>0.56935185185185189</v>
      </c>
      <c r="F29" s="71">
        <v>230</v>
      </c>
      <c r="G29" s="58">
        <v>12.92</v>
      </c>
      <c r="H29" s="58">
        <v>6.84</v>
      </c>
      <c r="I29" s="58">
        <v>6.32</v>
      </c>
      <c r="J29" s="58">
        <v>12.92</v>
      </c>
      <c r="K29" s="58">
        <f t="shared" si="20"/>
        <v>6.99</v>
      </c>
      <c r="L29" s="58">
        <v>6.32</v>
      </c>
      <c r="M29" s="59">
        <f t="shared" si="19"/>
        <v>12.92</v>
      </c>
      <c r="N29" s="59">
        <f t="shared" si="7"/>
        <v>6.915</v>
      </c>
      <c r="O29" s="59">
        <f t="shared" si="19"/>
        <v>6.32</v>
      </c>
      <c r="P29" s="60">
        <f t="shared" si="8"/>
        <v>0.12412014996429047</v>
      </c>
      <c r="Q29" s="22">
        <f t="shared" si="9"/>
        <v>1.2161860006463664E-7</v>
      </c>
      <c r="R29" s="61">
        <f t="shared" si="10"/>
        <v>3.0146174594535807E-8</v>
      </c>
      <c r="S29" s="22">
        <f t="shared" si="11"/>
        <v>9.0879184268423608E-16</v>
      </c>
      <c r="T29" s="94">
        <v>298</v>
      </c>
      <c r="U29" s="59">
        <f t="shared" si="12"/>
        <v>285.92</v>
      </c>
      <c r="V29" s="63">
        <f t="shared" si="13"/>
        <v>0.71257178053278181</v>
      </c>
      <c r="W29" s="64">
        <f t="shared" si="14"/>
        <v>5.1590742761047608</v>
      </c>
      <c r="X29" s="65">
        <f t="shared" si="2"/>
        <v>-1.6325116057950025E-7</v>
      </c>
      <c r="Y29" s="66">
        <f t="shared" si="3"/>
        <v>-1.6296187089834245E-7</v>
      </c>
      <c r="Z29" s="66">
        <f t="shared" si="4"/>
        <v>-1.6296238353494073E-7</v>
      </c>
      <c r="AA29" s="67">
        <f t="shared" si="5"/>
        <v>-1.6267360467354296E-7</v>
      </c>
      <c r="AB29" s="68">
        <f t="shared" si="16"/>
        <v>4.606272391723838E-4</v>
      </c>
      <c r="AC29" s="69"/>
      <c r="AD29" s="70">
        <f t="shared" si="15"/>
        <v>4.606272391723838</v>
      </c>
      <c r="AE29" s="70"/>
      <c r="AF29" s="74"/>
      <c r="AG29" s="71">
        <v>230</v>
      </c>
    </row>
    <row r="30" spans="1:33">
      <c r="E30" s="73">
        <v>0.56946759259259261</v>
      </c>
      <c r="F30" s="71">
        <v>240</v>
      </c>
      <c r="G30" s="58">
        <v>12.9</v>
      </c>
      <c r="H30" s="58">
        <v>6.85</v>
      </c>
      <c r="I30" s="58">
        <v>6.94</v>
      </c>
      <c r="J30" s="58">
        <v>12.9</v>
      </c>
      <c r="K30" s="58">
        <v>7.01</v>
      </c>
      <c r="L30" s="58">
        <v>6.94</v>
      </c>
      <c r="M30" s="59">
        <f t="shared" si="19"/>
        <v>12.9</v>
      </c>
      <c r="N30" s="59">
        <f t="shared" si="7"/>
        <v>6.93</v>
      </c>
      <c r="O30" s="59">
        <f t="shared" si="19"/>
        <v>6.94</v>
      </c>
      <c r="P30" s="60">
        <f t="shared" si="8"/>
        <v>0.1362513883506021</v>
      </c>
      <c r="Q30" s="22">
        <f t="shared" si="9"/>
        <v>1.174897554939528E-7</v>
      </c>
      <c r="R30" s="61">
        <f t="shared" si="10"/>
        <v>3.1153755893601826E-8</v>
      </c>
      <c r="S30" s="22">
        <f t="shared" si="11"/>
        <v>9.7055650627813056E-16</v>
      </c>
      <c r="T30" s="94">
        <v>298</v>
      </c>
      <c r="U30" s="59">
        <f t="shared" si="12"/>
        <v>285.89999999999998</v>
      </c>
      <c r="V30" s="63">
        <f t="shared" si="13"/>
        <v>0.71380146528917365</v>
      </c>
      <c r="W30" s="64">
        <f t="shared" si="14"/>
        <v>5.1737026565308026</v>
      </c>
      <c r="X30" s="65">
        <f t="shared" si="2"/>
        <v>-1.9017019723378357E-7</v>
      </c>
      <c r="Y30" s="66">
        <f t="shared" si="3"/>
        <v>-1.8977624416548163E-7</v>
      </c>
      <c r="Z30" s="66">
        <f t="shared" si="4"/>
        <v>-1.8977706027138194E-7</v>
      </c>
      <c r="AA30" s="67">
        <f t="shared" si="5"/>
        <v>-1.8938391992772045E-7</v>
      </c>
      <c r="AB30" s="68">
        <f t="shared" si="16"/>
        <v>4.5899761704885114E-4</v>
      </c>
      <c r="AC30" s="75">
        <v>4.6900000000000002E-4</v>
      </c>
      <c r="AD30" s="70">
        <f t="shared" si="15"/>
        <v>4.5899761704885114</v>
      </c>
      <c r="AE30" s="70">
        <f>AC30*10000</f>
        <v>4.6900000000000004</v>
      </c>
      <c r="AF30" s="74">
        <f>(AD30-AE30)*(AD30-AE30)</f>
        <v>1.0004766470143422E-2</v>
      </c>
      <c r="AG30" s="71">
        <v>240</v>
      </c>
    </row>
    <row r="31" spans="1:33">
      <c r="E31" s="73">
        <v>0.56958333333333333</v>
      </c>
      <c r="F31" s="71">
        <v>250</v>
      </c>
      <c r="G31" s="58">
        <v>12.89</v>
      </c>
      <c r="H31" s="58">
        <v>6.85</v>
      </c>
      <c r="I31" s="58">
        <v>7.18</v>
      </c>
      <c r="J31" s="58">
        <v>12.89</v>
      </c>
      <c r="K31" s="58">
        <f>H31+0.18</f>
        <v>7.0299999999999994</v>
      </c>
      <c r="L31" s="58">
        <v>7.18</v>
      </c>
      <c r="M31" s="59">
        <f t="shared" si="19"/>
        <v>12.89</v>
      </c>
      <c r="N31" s="59">
        <f t="shared" si="7"/>
        <v>6.9399999999999995</v>
      </c>
      <c r="O31" s="59">
        <f t="shared" si="19"/>
        <v>7.18</v>
      </c>
      <c r="P31" s="60">
        <f t="shared" si="8"/>
        <v>0.14093993086440201</v>
      </c>
      <c r="Q31" s="22">
        <f t="shared" si="9"/>
        <v>1.1481536214968814E-7</v>
      </c>
      <c r="R31" s="61">
        <f t="shared" si="10"/>
        <v>3.1852939295347621E-8</v>
      </c>
      <c r="S31" s="22">
        <f t="shared" si="11"/>
        <v>1.0146097417531006E-15</v>
      </c>
      <c r="T31" s="94">
        <v>298</v>
      </c>
      <c r="U31" s="59">
        <f t="shared" si="12"/>
        <v>285.89</v>
      </c>
      <c r="V31" s="63">
        <f t="shared" si="13"/>
        <v>0.71441637218614085</v>
      </c>
      <c r="W31" s="64">
        <f t="shared" si="14"/>
        <v>5.1810331634490341</v>
      </c>
      <c r="X31" s="65">
        <f t="shared" si="2"/>
        <v>-2.0450292194040834E-7</v>
      </c>
      <c r="Y31" s="66">
        <f t="shared" si="3"/>
        <v>-2.0404545684653541E-7</v>
      </c>
      <c r="Z31" s="66">
        <f t="shared" si="4"/>
        <v>-2.040464801781833E-7</v>
      </c>
      <c r="AA31" s="67">
        <f t="shared" si="5"/>
        <v>-2.0359003383765198E-7</v>
      </c>
      <c r="AB31" s="68">
        <f t="shared" si="16"/>
        <v>4.5709984917212577E-4</v>
      </c>
      <c r="AC31" s="69"/>
      <c r="AD31" s="70">
        <f t="shared" si="15"/>
        <v>4.5709984917212578</v>
      </c>
      <c r="AE31" s="70"/>
      <c r="AF31" s="74"/>
      <c r="AG31" s="71">
        <v>250</v>
      </c>
    </row>
    <row r="32" spans="1:33">
      <c r="E32" s="73">
        <v>0.56969907407407405</v>
      </c>
      <c r="F32" s="71">
        <v>260</v>
      </c>
      <c r="G32" s="58">
        <v>12.89</v>
      </c>
      <c r="H32" s="58">
        <v>6.86</v>
      </c>
      <c r="I32" s="58">
        <v>7.07</v>
      </c>
      <c r="J32" s="58">
        <v>12.89</v>
      </c>
      <c r="K32" s="58">
        <f>H32+0.19</f>
        <v>7.0500000000000007</v>
      </c>
      <c r="L32" s="58">
        <v>7.07</v>
      </c>
      <c r="M32" s="59">
        <f t="shared" si="19"/>
        <v>12.89</v>
      </c>
      <c r="N32" s="59">
        <f t="shared" si="7"/>
        <v>6.9550000000000001</v>
      </c>
      <c r="O32" s="59">
        <f t="shared" si="19"/>
        <v>7.07</v>
      </c>
      <c r="P32" s="60">
        <f t="shared" si="8"/>
        <v>0.13878068401271898</v>
      </c>
      <c r="Q32" s="22">
        <f t="shared" si="9"/>
        <v>1.1091748152623998E-7</v>
      </c>
      <c r="R32" s="61">
        <f t="shared" si="10"/>
        <v>3.2972320597291743E-8</v>
      </c>
      <c r="S32" s="22">
        <f t="shared" si="11"/>
        <v>1.0871739255705894E-15</v>
      </c>
      <c r="T32" s="94">
        <v>298</v>
      </c>
      <c r="U32" s="59">
        <f t="shared" si="12"/>
        <v>285.89</v>
      </c>
      <c r="V32" s="63">
        <f t="shared" si="13"/>
        <v>0.71441637218614085</v>
      </c>
      <c r="W32" s="64">
        <f t="shared" si="14"/>
        <v>5.1810331634490341</v>
      </c>
      <c r="X32" s="65">
        <f t="shared" si="2"/>
        <v>-2.1480851232270018E-7</v>
      </c>
      <c r="Y32" s="66">
        <f t="shared" si="3"/>
        <v>-2.1430151589317393E-7</v>
      </c>
      <c r="Z32" s="66">
        <f t="shared" si="4"/>
        <v>-2.1430271251884193E-7</v>
      </c>
      <c r="AA32" s="67">
        <f t="shared" si="5"/>
        <v>-2.1379690706637199E-7</v>
      </c>
      <c r="AB32" s="68">
        <f t="shared" si="16"/>
        <v>4.5505938778907994E-4</v>
      </c>
      <c r="AC32" s="69"/>
      <c r="AD32" s="70">
        <f t="shared" si="15"/>
        <v>4.5505938778907993</v>
      </c>
      <c r="AE32" s="70"/>
      <c r="AF32" s="74"/>
      <c r="AG32" s="71">
        <v>260</v>
      </c>
    </row>
    <row r="33" spans="5:33">
      <c r="E33" s="73">
        <v>0.56981481481481477</v>
      </c>
      <c r="F33" s="71">
        <v>270</v>
      </c>
      <c r="G33" s="58">
        <v>12.89</v>
      </c>
      <c r="H33" s="58">
        <v>6.86</v>
      </c>
      <c r="I33" s="58">
        <v>6.98</v>
      </c>
      <c r="J33" s="58">
        <v>12.89</v>
      </c>
      <c r="K33" s="58">
        <f>H33+0.19</f>
        <v>7.0500000000000007</v>
      </c>
      <c r="L33" s="58">
        <v>6.98</v>
      </c>
      <c r="M33" s="59">
        <f t="shared" si="19"/>
        <v>12.89</v>
      </c>
      <c r="N33" s="59">
        <f t="shared" si="7"/>
        <v>6.9550000000000001</v>
      </c>
      <c r="O33" s="59">
        <f t="shared" si="19"/>
        <v>6.98</v>
      </c>
      <c r="P33" s="60">
        <f t="shared" si="8"/>
        <v>0.13701402749770558</v>
      </c>
      <c r="Q33" s="22">
        <f t="shared" si="9"/>
        <v>1.1091748152623998E-7</v>
      </c>
      <c r="R33" s="61">
        <f t="shared" si="10"/>
        <v>3.2972320597291743E-8</v>
      </c>
      <c r="S33" s="22">
        <f t="shared" si="11"/>
        <v>1.0871739255705894E-15</v>
      </c>
      <c r="T33" s="94">
        <v>298</v>
      </c>
      <c r="U33" s="59">
        <f t="shared" si="12"/>
        <v>285.89</v>
      </c>
      <c r="V33" s="63">
        <f t="shared" si="13"/>
        <v>0.71441637218614085</v>
      </c>
      <c r="W33" s="64">
        <f t="shared" si="14"/>
        <v>5.1810331634490341</v>
      </c>
      <c r="X33" s="65">
        <f t="shared" si="2"/>
        <v>-2.1107530756672309E-7</v>
      </c>
      <c r="Y33" s="66">
        <f t="shared" si="3"/>
        <v>-2.1058346416095843E-7</v>
      </c>
      <c r="Z33" s="66">
        <f t="shared" si="4"/>
        <v>-2.1058461024449888E-7</v>
      </c>
      <c r="AA33" s="67">
        <f t="shared" si="5"/>
        <v>-2.1009390758111337E-7</v>
      </c>
      <c r="AB33" s="68">
        <f t="shared" si="16"/>
        <v>4.5291636466205813E-4</v>
      </c>
      <c r="AC33" s="69"/>
      <c r="AD33" s="70">
        <f t="shared" si="15"/>
        <v>4.5291636466205816</v>
      </c>
      <c r="AE33" s="70"/>
      <c r="AF33" s="74"/>
      <c r="AG33" s="71">
        <v>270</v>
      </c>
    </row>
    <row r="34" spans="5:33">
      <c r="E34" s="73">
        <v>0.5699305555555555</v>
      </c>
      <c r="F34" s="71">
        <v>280</v>
      </c>
      <c r="G34" s="58">
        <v>12.88</v>
      </c>
      <c r="H34" s="58">
        <v>6.86</v>
      </c>
      <c r="I34" s="58">
        <v>6.84</v>
      </c>
      <c r="J34" s="58">
        <v>12.88</v>
      </c>
      <c r="K34" s="58">
        <f>H34+0.19</f>
        <v>7.0500000000000007</v>
      </c>
      <c r="L34" s="58">
        <v>6.84</v>
      </c>
      <c r="M34" s="59">
        <f t="shared" si="19"/>
        <v>12.88</v>
      </c>
      <c r="N34" s="59">
        <f t="shared" si="7"/>
        <v>6.9550000000000001</v>
      </c>
      <c r="O34" s="59">
        <f t="shared" si="19"/>
        <v>6.84</v>
      </c>
      <c r="P34" s="60">
        <f t="shared" si="8"/>
        <v>0.13424368577051976</v>
      </c>
      <c r="Q34" s="22">
        <f t="shared" si="9"/>
        <v>1.1091748152623998E-7</v>
      </c>
      <c r="R34" s="61">
        <f t="shared" si="10"/>
        <v>3.2944931980421826E-8</v>
      </c>
      <c r="S34" s="22">
        <f t="shared" si="11"/>
        <v>1.0853685431946208E-15</v>
      </c>
      <c r="T34" s="94">
        <v>298</v>
      </c>
      <c r="U34" s="59">
        <f t="shared" si="12"/>
        <v>285.88</v>
      </c>
      <c r="V34" s="63">
        <f t="shared" si="13"/>
        <v>0.71503132210163756</v>
      </c>
      <c r="W34" s="64">
        <f t="shared" si="14"/>
        <v>5.1883745707316171</v>
      </c>
      <c r="X34" s="65">
        <f t="shared" si="2"/>
        <v>-2.0521332165624608E-7</v>
      </c>
      <c r="Y34" s="66">
        <f t="shared" si="3"/>
        <v>-2.0474624618557999E-7</v>
      </c>
      <c r="Z34" s="66">
        <f t="shared" si="4"/>
        <v>-2.0474730927199923E-7</v>
      </c>
      <c r="AA34" s="67">
        <f t="shared" si="5"/>
        <v>-2.0428129204847996E-7</v>
      </c>
      <c r="AB34" s="68">
        <f t="shared" si="16"/>
        <v>4.5081052238879357E-4</v>
      </c>
      <c r="AC34" s="69"/>
      <c r="AD34" s="70">
        <f t="shared" si="15"/>
        <v>4.5081052238879353</v>
      </c>
      <c r="AE34" s="70"/>
      <c r="AF34" s="74"/>
      <c r="AG34" s="71">
        <v>280</v>
      </c>
    </row>
    <row r="35" spans="5:33">
      <c r="E35" s="73">
        <v>0.57004629629629633</v>
      </c>
      <c r="F35" s="71">
        <v>290</v>
      </c>
      <c r="G35" s="58">
        <v>12.87</v>
      </c>
      <c r="H35" s="58">
        <v>6.87</v>
      </c>
      <c r="I35" s="58">
        <v>7.51</v>
      </c>
      <c r="J35" s="58">
        <v>12.87</v>
      </c>
      <c r="K35" s="58">
        <f>H35+0.19</f>
        <v>7.0600000000000005</v>
      </c>
      <c r="L35" s="58">
        <v>7.51</v>
      </c>
      <c r="M35" s="59">
        <f t="shared" si="19"/>
        <v>12.87</v>
      </c>
      <c r="N35" s="59">
        <f t="shared" si="7"/>
        <v>6.9649999999999999</v>
      </c>
      <c r="O35" s="59">
        <f t="shared" si="19"/>
        <v>7.51</v>
      </c>
      <c r="P35" s="60">
        <f t="shared" si="8"/>
        <v>0.14736890978573139</v>
      </c>
      <c r="Q35" s="22">
        <f t="shared" si="9"/>
        <v>1.0839269140212026E-7</v>
      </c>
      <c r="R35" s="61">
        <f t="shared" si="10"/>
        <v>3.3684314727433893E-8</v>
      </c>
      <c r="S35" s="22">
        <f t="shared" si="11"/>
        <v>1.1346330586568198E-15</v>
      </c>
      <c r="T35" s="94">
        <v>298</v>
      </c>
      <c r="U35" s="59">
        <f t="shared" si="12"/>
        <v>285.87</v>
      </c>
      <c r="V35" s="63">
        <f t="shared" si="13"/>
        <v>0.71564631504018217</v>
      </c>
      <c r="W35" s="64">
        <f t="shared" si="14"/>
        <v>5.1957268953335953</v>
      </c>
      <c r="X35" s="65">
        <f t="shared" si="2"/>
        <v>-2.341012928986318E-7</v>
      </c>
      <c r="Y35" s="66">
        <f t="shared" si="3"/>
        <v>-2.3349068764727435E-7</v>
      </c>
      <c r="Z35" s="66">
        <f t="shared" si="4"/>
        <v>-2.3349228028594948E-7</v>
      </c>
      <c r="AA35" s="67">
        <f t="shared" si="5"/>
        <v>-2.32883259365124E-7</v>
      </c>
      <c r="AB35" s="68">
        <f t="shared" si="16"/>
        <v>4.4876305284776043E-4</v>
      </c>
      <c r="AC35" s="69"/>
      <c r="AD35" s="70">
        <f t="shared" si="15"/>
        <v>4.4876305284776041</v>
      </c>
      <c r="AE35" s="70"/>
      <c r="AF35" s="74"/>
      <c r="AG35" s="71">
        <v>290</v>
      </c>
    </row>
    <row r="36" spans="5:33">
      <c r="E36" s="73">
        <v>0.57016203703703705</v>
      </c>
      <c r="F36" s="71">
        <v>300</v>
      </c>
      <c r="G36" s="58">
        <v>12.86</v>
      </c>
      <c r="H36" s="58">
        <v>6.88</v>
      </c>
      <c r="I36" s="58">
        <v>7.77</v>
      </c>
      <c r="J36" s="58">
        <v>12.86</v>
      </c>
      <c r="K36" s="58">
        <v>7.06</v>
      </c>
      <c r="L36" s="58">
        <v>7.77</v>
      </c>
      <c r="M36" s="59">
        <f t="shared" si="19"/>
        <v>12.86</v>
      </c>
      <c r="N36" s="59">
        <f t="shared" si="7"/>
        <v>6.97</v>
      </c>
      <c r="O36" s="59">
        <f t="shared" si="19"/>
        <v>7.77</v>
      </c>
      <c r="P36" s="60">
        <f t="shared" si="8"/>
        <v>0.15244568363039021</v>
      </c>
      <c r="Q36" s="22">
        <f t="shared" si="9"/>
        <v>1.0715193052376054E-7</v>
      </c>
      <c r="R36" s="61">
        <f t="shared" si="10"/>
        <v>3.4046056677301002E-8</v>
      </c>
      <c r="S36" s="22">
        <f t="shared" si="11"/>
        <v>1.1591339752739921E-15</v>
      </c>
      <c r="T36" s="94">
        <v>298</v>
      </c>
      <c r="U36" s="59">
        <f t="shared" si="12"/>
        <v>285.86</v>
      </c>
      <c r="V36" s="63">
        <f t="shared" si="13"/>
        <v>0.71626135100628874</v>
      </c>
      <c r="W36" s="64">
        <f t="shared" si="14"/>
        <v>5.2030901542374659</v>
      </c>
      <c r="X36" s="65">
        <f t="shared" si="2"/>
        <v>-2.4575972027074687E-7</v>
      </c>
      <c r="Y36" s="66">
        <f t="shared" si="3"/>
        <v>-2.4508326380079532E-7</v>
      </c>
      <c r="Z36" s="66">
        <f t="shared" si="4"/>
        <v>-2.4508512575504573E-7</v>
      </c>
      <c r="AA36" s="67">
        <f t="shared" si="5"/>
        <v>-2.4441052098924346E-7</v>
      </c>
      <c r="AB36" s="68">
        <f t="shared" si="16"/>
        <v>4.4642813536754342E-4</v>
      </c>
      <c r="AC36" s="75">
        <v>4.7100000000000001E-4</v>
      </c>
      <c r="AD36" s="70">
        <f t="shared" si="15"/>
        <v>4.4642813536754344</v>
      </c>
      <c r="AE36" s="70">
        <f>AC36*10000</f>
        <v>4.71</v>
      </c>
      <c r="AF36" s="74">
        <f>(AD36-AE36)*(AD36-AE36)</f>
        <v>6.0377653151576921E-2</v>
      </c>
      <c r="AG36" s="71">
        <v>300</v>
      </c>
    </row>
    <row r="37" spans="5:33">
      <c r="E37" s="73">
        <v>0.57027777777777777</v>
      </c>
      <c r="F37" s="71">
        <v>310</v>
      </c>
      <c r="G37" s="58">
        <v>12.86</v>
      </c>
      <c r="H37" s="58">
        <v>6.89</v>
      </c>
      <c r="I37" s="58">
        <v>7.76</v>
      </c>
      <c r="J37" s="58">
        <v>12.86</v>
      </c>
      <c r="K37" s="58">
        <f t="shared" ref="K37:K47" si="21">H37+0.19</f>
        <v>7.08</v>
      </c>
      <c r="L37" s="58">
        <v>7.76</v>
      </c>
      <c r="M37" s="59">
        <f t="shared" si="19"/>
        <v>12.86</v>
      </c>
      <c r="N37" s="59">
        <f t="shared" si="7"/>
        <v>6.9849999999999994</v>
      </c>
      <c r="O37" s="59">
        <f t="shared" si="19"/>
        <v>7.76</v>
      </c>
      <c r="P37" s="60">
        <f t="shared" si="8"/>
        <v>0.1522494858393601</v>
      </c>
      <c r="Q37" s="22">
        <f t="shared" si="9"/>
        <v>1.0351421666793431E-7</v>
      </c>
      <c r="R37" s="61">
        <f t="shared" si="10"/>
        <v>3.5242508875829092E-8</v>
      </c>
      <c r="S37" s="22">
        <f t="shared" si="11"/>
        <v>1.2420344318628922E-15</v>
      </c>
      <c r="T37" s="94">
        <v>298</v>
      </c>
      <c r="U37" s="59">
        <f t="shared" si="12"/>
        <v>285.86</v>
      </c>
      <c r="V37" s="63">
        <f t="shared" si="13"/>
        <v>0.71626135100628874</v>
      </c>
      <c r="W37" s="64">
        <f t="shared" si="14"/>
        <v>5.2030901542374659</v>
      </c>
      <c r="X37" s="65">
        <f t="shared" si="2"/>
        <v>-2.6155354178106993E-7</v>
      </c>
      <c r="Y37" s="66">
        <f t="shared" si="3"/>
        <v>-2.6078311661848086E-7</v>
      </c>
      <c r="Z37" s="66">
        <f t="shared" si="4"/>
        <v>-2.6078538596236785E-7</v>
      </c>
      <c r="AA37" s="67">
        <f t="shared" si="5"/>
        <v>-2.600172167746276E-7</v>
      </c>
      <c r="AB37" s="68">
        <f t="shared" si="16"/>
        <v>4.4397729033359063E-4</v>
      </c>
      <c r="AC37" s="69"/>
      <c r="AD37" s="70">
        <f t="shared" si="15"/>
        <v>4.4397729033359061</v>
      </c>
      <c r="AE37" s="70"/>
      <c r="AF37" s="74"/>
      <c r="AG37" s="71">
        <v>310</v>
      </c>
    </row>
    <row r="38" spans="5:33">
      <c r="E38" s="73">
        <v>0.57039351851851849</v>
      </c>
      <c r="F38" s="71">
        <v>320</v>
      </c>
      <c r="G38" s="58">
        <v>12.86</v>
      </c>
      <c r="H38" s="58">
        <v>6.9</v>
      </c>
      <c r="I38" s="58">
        <v>7.64</v>
      </c>
      <c r="J38" s="58">
        <v>12.86</v>
      </c>
      <c r="K38" s="58">
        <f t="shared" si="21"/>
        <v>7.0900000000000007</v>
      </c>
      <c r="L38" s="58">
        <v>7.64</v>
      </c>
      <c r="M38" s="59">
        <f t="shared" si="19"/>
        <v>12.86</v>
      </c>
      <c r="N38" s="59">
        <f t="shared" si="7"/>
        <v>6.995000000000001</v>
      </c>
      <c r="O38" s="59">
        <f t="shared" si="19"/>
        <v>7.64</v>
      </c>
      <c r="P38" s="60">
        <f t="shared" si="8"/>
        <v>0.14989511234699887</v>
      </c>
      <c r="Q38" s="22">
        <f t="shared" si="9"/>
        <v>1.0115794542598942E-7</v>
      </c>
      <c r="R38" s="61">
        <f t="shared" si="10"/>
        <v>3.6063412363028318E-8</v>
      </c>
      <c r="S38" s="22">
        <f t="shared" si="11"/>
        <v>1.3005697112658238E-15</v>
      </c>
      <c r="T38" s="94">
        <v>298</v>
      </c>
      <c r="U38" s="59">
        <f t="shared" si="12"/>
        <v>285.86</v>
      </c>
      <c r="V38" s="63">
        <f t="shared" si="13"/>
        <v>0.71626135100628874</v>
      </c>
      <c r="W38" s="64">
        <f t="shared" si="14"/>
        <v>5.2030901542374659</v>
      </c>
      <c r="X38" s="65">
        <f t="shared" ref="X38:X69" si="22">-($B$2/W38)*P38*S38*AB38</f>
        <v>-2.6806107201941813E-7</v>
      </c>
      <c r="Y38" s="66">
        <f t="shared" ref="Y38:Y69" si="23">-(AB38+(5*X38))*$B$2*S38*P38/W38</f>
        <v>-2.6724705170945855E-7</v>
      </c>
      <c r="Z38" s="66">
        <f t="shared" ref="Z38:Z69" si="24">-(AB38+5*Y38)*$B$2*P38*S38/W38</f>
        <v>-2.6724952364266404E-7</v>
      </c>
      <c r="AA38" s="67">
        <f t="shared" ref="AA38:AA69" si="25">-(AB38+(10*Z38))*$B$2*P38*S38/W38</f>
        <v>-2.6643796025288471E-7</v>
      </c>
      <c r="AB38" s="68">
        <f t="shared" si="16"/>
        <v>4.4136944406072834E-4</v>
      </c>
      <c r="AC38" s="69"/>
      <c r="AD38" s="70">
        <f t="shared" si="15"/>
        <v>4.4136944406072836</v>
      </c>
      <c r="AE38" s="70"/>
      <c r="AF38" s="74"/>
      <c r="AG38" s="71">
        <v>320</v>
      </c>
    </row>
    <row r="39" spans="5:33">
      <c r="E39" s="73">
        <v>0.57050925925925922</v>
      </c>
      <c r="F39" s="71">
        <v>330</v>
      </c>
      <c r="G39" s="58">
        <v>12.85</v>
      </c>
      <c r="H39" s="58">
        <v>6.9</v>
      </c>
      <c r="I39" s="58">
        <v>7.46</v>
      </c>
      <c r="J39" s="58">
        <v>12.85</v>
      </c>
      <c r="K39" s="58">
        <f t="shared" si="21"/>
        <v>7.0900000000000007</v>
      </c>
      <c r="L39" s="58">
        <v>7.46</v>
      </c>
      <c r="M39" s="59">
        <f t="shared" si="19"/>
        <v>12.85</v>
      </c>
      <c r="N39" s="59">
        <f t="shared" si="7"/>
        <v>6.995000000000001</v>
      </c>
      <c r="O39" s="59">
        <f t="shared" si="19"/>
        <v>7.46</v>
      </c>
      <c r="P39" s="60">
        <f t="shared" si="8"/>
        <v>0.1463393536323358</v>
      </c>
      <c r="Q39" s="22">
        <f t="shared" si="9"/>
        <v>1.0115794542598942E-7</v>
      </c>
      <c r="R39" s="61">
        <f t="shared" si="10"/>
        <v>3.6033456115899203E-8</v>
      </c>
      <c r="S39" s="22">
        <f t="shared" si="11"/>
        <v>1.2984099596564337E-15</v>
      </c>
      <c r="T39" s="94">
        <v>298</v>
      </c>
      <c r="U39" s="59">
        <f t="shared" si="12"/>
        <v>285.85000000000002</v>
      </c>
      <c r="V39" s="63">
        <f t="shared" si="13"/>
        <v>0.71687643000447143</v>
      </c>
      <c r="W39" s="64">
        <f t="shared" si="14"/>
        <v>5.2104643644532747</v>
      </c>
      <c r="X39" s="65">
        <f t="shared" si="22"/>
        <v>-2.593181367476828E-7</v>
      </c>
      <c r="Y39" s="66">
        <f t="shared" si="23"/>
        <v>-2.5855170909233167E-7</v>
      </c>
      <c r="Z39" s="66">
        <f t="shared" si="24"/>
        <v>-2.5855397430740018E-7</v>
      </c>
      <c r="AA39" s="67">
        <f t="shared" si="25"/>
        <v>-2.5778979847720586E-7</v>
      </c>
      <c r="AB39" s="68">
        <f t="shared" si="16"/>
        <v>4.3869695708910076E-4</v>
      </c>
      <c r="AC39" s="69"/>
      <c r="AD39" s="70">
        <f t="shared" si="15"/>
        <v>4.3869695708910079</v>
      </c>
      <c r="AE39" s="70"/>
      <c r="AF39" s="74"/>
      <c r="AG39" s="71">
        <v>330</v>
      </c>
    </row>
    <row r="40" spans="5:33">
      <c r="E40" s="73">
        <v>0.57062499999999994</v>
      </c>
      <c r="F40" s="71">
        <v>340</v>
      </c>
      <c r="G40" s="58">
        <v>12.84</v>
      </c>
      <c r="H40" s="58">
        <v>6.91</v>
      </c>
      <c r="I40" s="58">
        <v>7.98</v>
      </c>
      <c r="J40" s="58">
        <v>12.84</v>
      </c>
      <c r="K40" s="58">
        <f t="shared" si="21"/>
        <v>7.1000000000000005</v>
      </c>
      <c r="L40" s="58">
        <v>7.98</v>
      </c>
      <c r="M40" s="59">
        <f t="shared" si="19"/>
        <v>12.84</v>
      </c>
      <c r="N40" s="59">
        <f t="shared" si="7"/>
        <v>7.0050000000000008</v>
      </c>
      <c r="O40" s="59">
        <f t="shared" si="19"/>
        <v>7.98</v>
      </c>
      <c r="P40" s="60">
        <f t="shared" si="8"/>
        <v>0.15651407533354617</v>
      </c>
      <c r="Q40" s="22">
        <f t="shared" si="9"/>
        <v>9.8855309465693463E-8</v>
      </c>
      <c r="R40" s="61">
        <f t="shared" si="10"/>
        <v>3.6842154576200941E-8</v>
      </c>
      <c r="S40" s="22">
        <f t="shared" si="11"/>
        <v>1.3573443538166839E-15</v>
      </c>
      <c r="T40" s="94">
        <v>298</v>
      </c>
      <c r="U40" s="59">
        <f t="shared" si="12"/>
        <v>285.83999999999997</v>
      </c>
      <c r="V40" s="63">
        <f t="shared" si="13"/>
        <v>0.71749155203925319</v>
      </c>
      <c r="W40" s="64">
        <f t="shared" si="14"/>
        <v>5.2178495430187697</v>
      </c>
      <c r="X40" s="65">
        <f t="shared" si="22"/>
        <v>-2.878200752732614E-7</v>
      </c>
      <c r="Y40" s="66">
        <f t="shared" si="23"/>
        <v>-2.8687031345785286E-7</v>
      </c>
      <c r="Z40" s="66">
        <f t="shared" si="24"/>
        <v>-2.8687344752522166E-7</v>
      </c>
      <c r="AA40" s="67">
        <f t="shared" si="25"/>
        <v>-2.8592679909330497E-7</v>
      </c>
      <c r="AB40" s="68">
        <f t="shared" si="16"/>
        <v>4.3611142491906021E-4</v>
      </c>
      <c r="AC40" s="69"/>
      <c r="AD40" s="70">
        <f t="shared" si="15"/>
        <v>4.3611142491906021</v>
      </c>
      <c r="AE40" s="70"/>
      <c r="AF40" s="74"/>
      <c r="AG40" s="71">
        <v>340</v>
      </c>
    </row>
    <row r="41" spans="5:33">
      <c r="E41" s="73">
        <v>0.57074074074074077</v>
      </c>
      <c r="F41" s="71">
        <v>350</v>
      </c>
      <c r="G41" s="58">
        <v>12.83</v>
      </c>
      <c r="H41" s="58">
        <v>6.92</v>
      </c>
      <c r="I41" s="58">
        <v>8.17</v>
      </c>
      <c r="J41" s="58">
        <v>12.83</v>
      </c>
      <c r="K41" s="58">
        <f t="shared" si="21"/>
        <v>7.11</v>
      </c>
      <c r="L41" s="58">
        <v>8.17</v>
      </c>
      <c r="M41" s="59">
        <f t="shared" si="19"/>
        <v>12.83</v>
      </c>
      <c r="N41" s="59">
        <f t="shared" si="7"/>
        <v>7.0150000000000006</v>
      </c>
      <c r="O41" s="59">
        <f t="shared" si="19"/>
        <v>8.17</v>
      </c>
      <c r="P41" s="60">
        <f t="shared" si="8"/>
        <v>0.16021411690738063</v>
      </c>
      <c r="Q41" s="22">
        <f t="shared" si="9"/>
        <v>9.6605087898980944E-8</v>
      </c>
      <c r="R41" s="61">
        <f t="shared" si="10"/>
        <v>3.766900264717535E-8</v>
      </c>
      <c r="S41" s="22">
        <f t="shared" si="11"/>
        <v>1.4189537604329036E-15</v>
      </c>
      <c r="T41" s="94">
        <v>298</v>
      </c>
      <c r="U41" s="59">
        <f t="shared" si="12"/>
        <v>285.83</v>
      </c>
      <c r="V41" s="63">
        <f t="shared" si="13"/>
        <v>0.71810671711513929</v>
      </c>
      <c r="W41" s="64">
        <f t="shared" si="14"/>
        <v>5.2252457069991243</v>
      </c>
      <c r="X41" s="65">
        <f t="shared" si="22"/>
        <v>-3.0553804183648396E-7</v>
      </c>
      <c r="Y41" s="66">
        <f t="shared" si="23"/>
        <v>-3.0446066078874874E-7</v>
      </c>
      <c r="Z41" s="66">
        <f t="shared" si="24"/>
        <v>-3.0446445982442711E-7</v>
      </c>
      <c r="AA41" s="67">
        <f t="shared" si="25"/>
        <v>-3.0339085102022993E-7</v>
      </c>
      <c r="AB41" s="68">
        <f t="shared" si="16"/>
        <v>4.3324270092517237E-4</v>
      </c>
      <c r="AC41" s="69"/>
      <c r="AD41" s="70">
        <f t="shared" si="15"/>
        <v>4.3324270092517239</v>
      </c>
      <c r="AE41" s="70"/>
      <c r="AF41" s="74"/>
      <c r="AG41" s="71">
        <v>350</v>
      </c>
    </row>
    <row r="42" spans="5:33">
      <c r="E42" s="73">
        <v>0.57085648148148149</v>
      </c>
      <c r="F42" s="71">
        <v>360</v>
      </c>
      <c r="G42" s="58">
        <v>12.82</v>
      </c>
      <c r="H42" s="58">
        <v>6.93</v>
      </c>
      <c r="I42" s="58">
        <v>8.18</v>
      </c>
      <c r="J42" s="58">
        <v>12.82</v>
      </c>
      <c r="K42" s="58">
        <v>7.11</v>
      </c>
      <c r="L42" s="58">
        <v>8.18</v>
      </c>
      <c r="M42" s="59">
        <f t="shared" si="19"/>
        <v>12.82</v>
      </c>
      <c r="N42" s="59">
        <f t="shared" si="7"/>
        <v>7.02</v>
      </c>
      <c r="O42" s="59">
        <f t="shared" si="19"/>
        <v>8.18</v>
      </c>
      <c r="P42" s="60">
        <f t="shared" si="8"/>
        <v>0.16038370973578339</v>
      </c>
      <c r="Q42" s="22">
        <f t="shared" si="9"/>
        <v>9.5499258602143556E-8</v>
      </c>
      <c r="R42" s="61">
        <f t="shared" si="10"/>
        <v>3.8073536881503587E-8</v>
      </c>
      <c r="S42" s="22">
        <f t="shared" si="11"/>
        <v>1.4495942106672138E-15</v>
      </c>
      <c r="T42" s="94">
        <v>298</v>
      </c>
      <c r="U42" s="59">
        <f t="shared" si="12"/>
        <v>285.82</v>
      </c>
      <c r="V42" s="63">
        <f t="shared" si="13"/>
        <v>0.7187219252366569</v>
      </c>
      <c r="W42" s="64">
        <f t="shared" si="14"/>
        <v>5.2326528734874653</v>
      </c>
      <c r="X42" s="65">
        <f t="shared" si="22"/>
        <v>-3.0983106638226567E-7</v>
      </c>
      <c r="Y42" s="66">
        <f t="shared" si="23"/>
        <v>-3.0871535600831047E-7</v>
      </c>
      <c r="Z42" s="66">
        <f t="shared" si="24"/>
        <v>-3.0871937371271017E-7</v>
      </c>
      <c r="AA42" s="67">
        <f t="shared" si="25"/>
        <v>-3.0760765210742188E-7</v>
      </c>
      <c r="AB42" s="68">
        <f t="shared" si="16"/>
        <v>4.3019806903503395E-4</v>
      </c>
      <c r="AC42" s="75">
        <v>4.3100000000000001E-4</v>
      </c>
      <c r="AD42" s="70">
        <f t="shared" si="15"/>
        <v>4.301980690350339</v>
      </c>
      <c r="AE42" s="70">
        <f>AC42*10000</f>
        <v>4.3100000000000005</v>
      </c>
      <c r="AF42" s="74">
        <f>(AD42-AE42)*(AD42-AE42)</f>
        <v>6.4309327257153502E-5</v>
      </c>
      <c r="AG42" s="71">
        <v>360</v>
      </c>
    </row>
    <row r="43" spans="5:33">
      <c r="E43" s="73">
        <v>0.57097222222222221</v>
      </c>
      <c r="F43" s="71">
        <v>370</v>
      </c>
      <c r="G43" s="58">
        <v>12.82</v>
      </c>
      <c r="H43" s="58">
        <v>6.93</v>
      </c>
      <c r="I43" s="58">
        <v>7.95</v>
      </c>
      <c r="J43" s="58">
        <v>12.82</v>
      </c>
      <c r="K43" s="58">
        <f t="shared" si="21"/>
        <v>7.12</v>
      </c>
      <c r="L43" s="58">
        <v>7.95</v>
      </c>
      <c r="M43" s="59">
        <f t="shared" si="19"/>
        <v>12.82</v>
      </c>
      <c r="N43" s="59">
        <f t="shared" si="7"/>
        <v>7.0250000000000004</v>
      </c>
      <c r="O43" s="59">
        <f t="shared" si="19"/>
        <v>7.95</v>
      </c>
      <c r="P43" s="60">
        <f t="shared" si="8"/>
        <v>0.15587414332511956</v>
      </c>
      <c r="Q43" s="22">
        <f t="shared" si="9"/>
        <v>9.4406087628591968E-8</v>
      </c>
      <c r="R43" s="61">
        <f t="shared" si="10"/>
        <v>3.8514407660335653E-8</v>
      </c>
      <c r="S43" s="22">
        <f t="shared" si="11"/>
        <v>1.4833595974265217E-15</v>
      </c>
      <c r="T43" s="94">
        <v>298</v>
      </c>
      <c r="U43" s="59">
        <f t="shared" si="12"/>
        <v>285.82</v>
      </c>
      <c r="V43" s="63">
        <f t="shared" si="13"/>
        <v>0.7187219252366569</v>
      </c>
      <c r="W43" s="64">
        <f t="shared" si="14"/>
        <v>5.2326528734874653</v>
      </c>
      <c r="X43" s="65">
        <f t="shared" si="22"/>
        <v>-3.0592218572095126E-7</v>
      </c>
      <c r="Y43" s="66">
        <f t="shared" si="23"/>
        <v>-3.048265875263851E-7</v>
      </c>
      <c r="Z43" s="66">
        <f t="shared" si="24"/>
        <v>-3.0483051118887168E-7</v>
      </c>
      <c r="AA43" s="67">
        <f t="shared" si="25"/>
        <v>-3.0373880855319109E-7</v>
      </c>
      <c r="AB43" s="68">
        <f t="shared" si="16"/>
        <v>4.2711088873848105E-4</v>
      </c>
      <c r="AC43" s="69"/>
      <c r="AD43" s="70">
        <f t="shared" si="15"/>
        <v>4.2711088873848109</v>
      </c>
      <c r="AE43" s="70"/>
      <c r="AF43" s="74"/>
      <c r="AG43" s="71">
        <v>370</v>
      </c>
    </row>
    <row r="44" spans="5:33">
      <c r="E44" s="73">
        <v>0.57108796296296294</v>
      </c>
      <c r="F44" s="71">
        <v>380</v>
      </c>
      <c r="G44" s="58">
        <v>12.82</v>
      </c>
      <c r="H44" s="58">
        <v>6.94</v>
      </c>
      <c r="I44" s="58">
        <v>7.8</v>
      </c>
      <c r="J44" s="58">
        <v>12.82</v>
      </c>
      <c r="K44" s="58">
        <f t="shared" si="21"/>
        <v>7.1300000000000008</v>
      </c>
      <c r="L44" s="58">
        <v>7.8</v>
      </c>
      <c r="M44" s="59">
        <f t="shared" si="19"/>
        <v>12.82</v>
      </c>
      <c r="N44" s="59">
        <f t="shared" si="7"/>
        <v>7.0350000000000001</v>
      </c>
      <c r="O44" s="59">
        <f t="shared" si="19"/>
        <v>7.8</v>
      </c>
      <c r="P44" s="60">
        <f t="shared" si="8"/>
        <v>0.15293312175294749</v>
      </c>
      <c r="Q44" s="22">
        <f t="shared" si="9"/>
        <v>9.2257142715476292E-8</v>
      </c>
      <c r="R44" s="61">
        <f t="shared" si="10"/>
        <v>3.9411523460665525E-8</v>
      </c>
      <c r="S44" s="22">
        <f t="shared" si="11"/>
        <v>1.553268181490589E-15</v>
      </c>
      <c r="T44" s="94">
        <v>298</v>
      </c>
      <c r="U44" s="59">
        <f t="shared" si="12"/>
        <v>285.82</v>
      </c>
      <c r="V44" s="63">
        <f t="shared" si="13"/>
        <v>0.7187219252366569</v>
      </c>
      <c r="W44" s="64">
        <f t="shared" si="14"/>
        <v>5.2326528734874653</v>
      </c>
      <c r="X44" s="65">
        <f t="shared" si="22"/>
        <v>-3.1205257634788879E-7</v>
      </c>
      <c r="Y44" s="66">
        <f t="shared" si="23"/>
        <v>-3.1090443440904396E-7</v>
      </c>
      <c r="Z44" s="66">
        <f t="shared" si="24"/>
        <v>-3.1090865879304733E-7</v>
      </c>
      <c r="AA44" s="67">
        <f t="shared" si="25"/>
        <v>-3.0976471015246702E-7</v>
      </c>
      <c r="AB44" s="68">
        <f t="shared" si="16"/>
        <v>4.2406259675230665E-4</v>
      </c>
      <c r="AC44" s="69"/>
      <c r="AD44" s="70">
        <f t="shared" si="15"/>
        <v>4.2406259675230666</v>
      </c>
      <c r="AE44" s="70"/>
      <c r="AF44" s="74"/>
      <c r="AG44" s="71">
        <v>380</v>
      </c>
    </row>
    <row r="45" spans="5:33">
      <c r="E45" s="73">
        <v>0.57120370370370366</v>
      </c>
      <c r="F45" s="71">
        <v>390</v>
      </c>
      <c r="G45" s="58">
        <v>12.82</v>
      </c>
      <c r="H45" s="58">
        <v>6.94</v>
      </c>
      <c r="I45" s="58">
        <v>7.69</v>
      </c>
      <c r="J45" s="58">
        <v>12.82</v>
      </c>
      <c r="K45" s="58">
        <f t="shared" si="21"/>
        <v>7.1300000000000008</v>
      </c>
      <c r="L45" s="58">
        <v>7.69</v>
      </c>
      <c r="M45" s="59">
        <f t="shared" si="19"/>
        <v>12.82</v>
      </c>
      <c r="N45" s="59">
        <f t="shared" si="7"/>
        <v>7.0350000000000001</v>
      </c>
      <c r="O45" s="59">
        <f t="shared" si="19"/>
        <v>7.69</v>
      </c>
      <c r="P45" s="60">
        <f t="shared" si="8"/>
        <v>0.15077637260002133</v>
      </c>
      <c r="Q45" s="22">
        <f t="shared" si="9"/>
        <v>9.2257142715476292E-8</v>
      </c>
      <c r="R45" s="61">
        <f t="shared" si="10"/>
        <v>3.9411523460665525E-8</v>
      </c>
      <c r="S45" s="22">
        <f t="shared" si="11"/>
        <v>1.553268181490589E-15</v>
      </c>
      <c r="T45" s="94">
        <v>298</v>
      </c>
      <c r="U45" s="59">
        <f t="shared" si="12"/>
        <v>285.82</v>
      </c>
      <c r="V45" s="63">
        <f t="shared" si="13"/>
        <v>0.7187219252366569</v>
      </c>
      <c r="W45" s="64">
        <f t="shared" si="14"/>
        <v>5.2326528734874653</v>
      </c>
      <c r="X45" s="65">
        <f t="shared" si="22"/>
        <v>-3.0539624372420025E-7</v>
      </c>
      <c r="Y45" s="66">
        <f t="shared" si="23"/>
        <v>-3.0428843893937863E-7</v>
      </c>
      <c r="Z45" s="66">
        <f t="shared" si="24"/>
        <v>-3.0429245742836298E-7</v>
      </c>
      <c r="AA45" s="67">
        <f t="shared" si="25"/>
        <v>-3.0318864197891687E-7</v>
      </c>
      <c r="AB45" s="68">
        <f t="shared" si="16"/>
        <v>4.2095352429746575E-4</v>
      </c>
      <c r="AC45" s="69"/>
      <c r="AD45" s="70">
        <f t="shared" si="15"/>
        <v>4.2095352429746571</v>
      </c>
      <c r="AE45" s="70"/>
      <c r="AF45" s="74"/>
      <c r="AG45" s="71">
        <v>390</v>
      </c>
    </row>
    <row r="46" spans="5:33">
      <c r="E46" s="73">
        <v>0.57131944444444438</v>
      </c>
      <c r="F46" s="71">
        <v>400</v>
      </c>
      <c r="G46" s="58">
        <v>12.82</v>
      </c>
      <c r="H46" s="58">
        <v>6.94</v>
      </c>
      <c r="I46" s="58">
        <v>7.6</v>
      </c>
      <c r="J46" s="58">
        <v>12.82</v>
      </c>
      <c r="K46" s="58">
        <f t="shared" si="21"/>
        <v>7.1300000000000008</v>
      </c>
      <c r="L46" s="58">
        <v>7.6</v>
      </c>
      <c r="M46" s="59">
        <f t="shared" si="19"/>
        <v>12.82</v>
      </c>
      <c r="N46" s="59">
        <f t="shared" si="7"/>
        <v>7.0350000000000001</v>
      </c>
      <c r="O46" s="59">
        <f t="shared" si="19"/>
        <v>7.6</v>
      </c>
      <c r="P46" s="60">
        <f t="shared" si="8"/>
        <v>0.14901175965671809</v>
      </c>
      <c r="Q46" s="22">
        <f t="shared" si="9"/>
        <v>9.2257142715476292E-8</v>
      </c>
      <c r="R46" s="61">
        <f t="shared" si="10"/>
        <v>3.9411523460665525E-8</v>
      </c>
      <c r="S46" s="22">
        <f t="shared" si="11"/>
        <v>1.553268181490589E-15</v>
      </c>
      <c r="T46" s="94">
        <v>298</v>
      </c>
      <c r="U46" s="59">
        <f t="shared" si="12"/>
        <v>285.82</v>
      </c>
      <c r="V46" s="63">
        <f t="shared" si="13"/>
        <v>0.7187219252366569</v>
      </c>
      <c r="W46" s="64">
        <f t="shared" si="14"/>
        <v>5.2326528734874653</v>
      </c>
      <c r="X46" s="65">
        <f t="shared" si="22"/>
        <v>-2.9964027999525154E-7</v>
      </c>
      <c r="Y46" s="66">
        <f t="shared" si="23"/>
        <v>-2.9856607543371518E-7</v>
      </c>
      <c r="Z46" s="66">
        <f t="shared" si="24"/>
        <v>-2.9856992643612393E-7</v>
      </c>
      <c r="AA46" s="67">
        <f t="shared" si="25"/>
        <v>-2.9749954526545928E-7</v>
      </c>
      <c r="AB46" s="68">
        <f t="shared" si="16"/>
        <v>4.1791061316673474E-4</v>
      </c>
      <c r="AC46" s="69"/>
      <c r="AD46" s="70">
        <f t="shared" si="15"/>
        <v>4.1791061316673472</v>
      </c>
      <c r="AE46" s="70"/>
      <c r="AF46" s="74"/>
      <c r="AG46" s="71">
        <v>400</v>
      </c>
    </row>
    <row r="47" spans="5:33">
      <c r="E47" s="73">
        <v>0.57143518518518521</v>
      </c>
      <c r="F47" s="71">
        <v>410</v>
      </c>
      <c r="G47" s="58">
        <v>12.82</v>
      </c>
      <c r="H47" s="58">
        <v>6.94</v>
      </c>
      <c r="I47" s="58">
        <v>7.51</v>
      </c>
      <c r="J47" s="58">
        <v>12.82</v>
      </c>
      <c r="K47" s="58">
        <f t="shared" si="21"/>
        <v>7.1300000000000008</v>
      </c>
      <c r="L47" s="58">
        <v>7.51</v>
      </c>
      <c r="M47" s="59">
        <f t="shared" si="19"/>
        <v>12.82</v>
      </c>
      <c r="N47" s="59">
        <f t="shared" si="7"/>
        <v>7.0350000000000001</v>
      </c>
      <c r="O47" s="59">
        <f t="shared" si="19"/>
        <v>7.51</v>
      </c>
      <c r="P47" s="60">
        <f t="shared" si="8"/>
        <v>0.14724714671341485</v>
      </c>
      <c r="Q47" s="22">
        <f t="shared" si="9"/>
        <v>9.2257142715476292E-8</v>
      </c>
      <c r="R47" s="61">
        <f t="shared" si="10"/>
        <v>3.9411523460665525E-8</v>
      </c>
      <c r="S47" s="22">
        <f t="shared" si="11"/>
        <v>1.553268181490589E-15</v>
      </c>
      <c r="T47" s="94">
        <v>298</v>
      </c>
      <c r="U47" s="59">
        <f t="shared" si="12"/>
        <v>285.82</v>
      </c>
      <c r="V47" s="63">
        <f t="shared" si="13"/>
        <v>0.7187219252366569</v>
      </c>
      <c r="W47" s="64">
        <f t="shared" si="14"/>
        <v>5.2326528734874653</v>
      </c>
      <c r="X47" s="65">
        <f t="shared" si="22"/>
        <v>-2.9397653346214177E-7</v>
      </c>
      <c r="Y47" s="66">
        <f t="shared" si="23"/>
        <v>-2.9293511371789984E-7</v>
      </c>
      <c r="Z47" s="66">
        <f t="shared" si="24"/>
        <v>-2.9293880297523924E-7</v>
      </c>
      <c r="AA47" s="67">
        <f t="shared" si="25"/>
        <v>-2.9190104634975096E-7</v>
      </c>
      <c r="AB47" s="68">
        <f t="shared" si="16"/>
        <v>4.1492492678506742E-4</v>
      </c>
      <c r="AC47" s="69"/>
      <c r="AD47" s="70">
        <f t="shared" si="15"/>
        <v>4.1492492678506743</v>
      </c>
      <c r="AE47" s="70"/>
      <c r="AF47" s="74"/>
      <c r="AG47" s="71">
        <v>410</v>
      </c>
    </row>
    <row r="48" spans="5:33">
      <c r="E48" s="73">
        <v>0.57155092592592593</v>
      </c>
      <c r="F48" s="71">
        <v>420</v>
      </c>
      <c r="G48" s="58">
        <v>12.79</v>
      </c>
      <c r="H48" s="58">
        <v>6.94</v>
      </c>
      <c r="I48" s="58">
        <v>8.14</v>
      </c>
      <c r="J48" s="58">
        <v>12.79</v>
      </c>
      <c r="K48" s="58">
        <v>7.13</v>
      </c>
      <c r="L48" s="58">
        <v>8.14</v>
      </c>
      <c r="M48" s="59">
        <f t="shared" si="19"/>
        <v>12.79</v>
      </c>
      <c r="N48" s="59">
        <f t="shared" si="7"/>
        <v>7.0350000000000001</v>
      </c>
      <c r="O48" s="59">
        <f t="shared" si="19"/>
        <v>8.14</v>
      </c>
      <c r="P48" s="60">
        <f t="shared" si="8"/>
        <v>0.15952035541818735</v>
      </c>
      <c r="Q48" s="22">
        <f t="shared" si="9"/>
        <v>9.2257142715476292E-8</v>
      </c>
      <c r="R48" s="61">
        <f t="shared" si="10"/>
        <v>3.9313392903241758E-8</v>
      </c>
      <c r="S48" s="22">
        <f t="shared" si="11"/>
        <v>1.5455428615646594E-15</v>
      </c>
      <c r="T48" s="94">
        <v>298</v>
      </c>
      <c r="U48" s="59">
        <f t="shared" si="12"/>
        <v>285.79000000000002</v>
      </c>
      <c r="V48" s="63">
        <f t="shared" si="13"/>
        <v>0.72056780792016217</v>
      </c>
      <c r="W48" s="64">
        <f t="shared" si="14"/>
        <v>5.254940559346676</v>
      </c>
      <c r="X48" s="65">
        <f t="shared" si="22"/>
        <v>-3.1332396259848714E-7</v>
      </c>
      <c r="Y48" s="66">
        <f t="shared" si="23"/>
        <v>-3.1213254311255865E-7</v>
      </c>
      <c r="Z48" s="66">
        <f t="shared" si="24"/>
        <v>-3.1213707350461576E-7</v>
      </c>
      <c r="AA48" s="67">
        <f t="shared" si="25"/>
        <v>-3.1095014995696477E-7</v>
      </c>
      <c r="AB48" s="68">
        <f t="shared" si="16"/>
        <v>4.1199555109640382E-4</v>
      </c>
      <c r="AC48" s="75">
        <v>4.0499999999999998E-4</v>
      </c>
      <c r="AD48" s="70">
        <f t="shared" si="15"/>
        <v>4.1199555109640382</v>
      </c>
      <c r="AE48" s="70">
        <f>AC48*10000</f>
        <v>4.05</v>
      </c>
      <c r="AF48" s="74">
        <f>(AD48-AE48)*(AD48-AE48)</f>
        <v>4.8937735142396974E-3</v>
      </c>
      <c r="AG48" s="71">
        <v>420</v>
      </c>
    </row>
    <row r="49" spans="5:33">
      <c r="E49" s="73">
        <v>0.57166666666666666</v>
      </c>
      <c r="F49" s="71">
        <v>430</v>
      </c>
      <c r="G49" s="58">
        <v>12.79</v>
      </c>
      <c r="H49" s="58">
        <v>6.96</v>
      </c>
      <c r="I49" s="58">
        <v>8.3000000000000007</v>
      </c>
      <c r="J49" s="58">
        <v>12.79</v>
      </c>
      <c r="K49" s="58">
        <f>H49+0.17</f>
        <v>7.13</v>
      </c>
      <c r="L49" s="58">
        <v>8.3000000000000007</v>
      </c>
      <c r="M49" s="59">
        <f t="shared" si="19"/>
        <v>12.79</v>
      </c>
      <c r="N49" s="59">
        <f t="shared" si="7"/>
        <v>7.0449999999999999</v>
      </c>
      <c r="O49" s="59">
        <f t="shared" si="19"/>
        <v>8.3000000000000007</v>
      </c>
      <c r="P49" s="60">
        <f t="shared" si="8"/>
        <v>0.1626558906598225</v>
      </c>
      <c r="Q49" s="22">
        <f t="shared" si="9"/>
        <v>9.0157113760595674E-8</v>
      </c>
      <c r="R49" s="61">
        <f t="shared" si="10"/>
        <v>4.0229119460667217E-8</v>
      </c>
      <c r="S49" s="22">
        <f t="shared" si="11"/>
        <v>1.6183820525806337E-15</v>
      </c>
      <c r="T49" s="94">
        <v>298</v>
      </c>
      <c r="U49" s="59">
        <f t="shared" si="12"/>
        <v>285.79000000000002</v>
      </c>
      <c r="V49" s="63">
        <f t="shared" si="13"/>
        <v>0.72056780792016217</v>
      </c>
      <c r="W49" s="64">
        <f t="shared" si="14"/>
        <v>5.254940559346676</v>
      </c>
      <c r="X49" s="65">
        <f t="shared" si="22"/>
        <v>-3.3200488528641582E-7</v>
      </c>
      <c r="Y49" s="66">
        <f t="shared" si="23"/>
        <v>-3.3065694935573374E-7</v>
      </c>
      <c r="Z49" s="66">
        <f t="shared" si="24"/>
        <v>-3.3066242195976384E-7</v>
      </c>
      <c r="AA49" s="67">
        <f t="shared" si="25"/>
        <v>-3.2931991419569589E-7</v>
      </c>
      <c r="AB49" s="68">
        <f t="shared" si="16"/>
        <v>4.0887419552008752E-4</v>
      </c>
      <c r="AC49" s="69"/>
      <c r="AD49" s="70">
        <f t="shared" si="15"/>
        <v>4.0887419552008755</v>
      </c>
      <c r="AE49" s="70"/>
      <c r="AF49" s="74"/>
      <c r="AG49" s="71">
        <v>430</v>
      </c>
    </row>
    <row r="50" spans="5:33">
      <c r="E50" s="73">
        <v>0.57178240740740738</v>
      </c>
      <c r="F50" s="71">
        <v>440</v>
      </c>
      <c r="G50" s="58">
        <v>12.79</v>
      </c>
      <c r="H50" s="58">
        <v>6.96</v>
      </c>
      <c r="I50" s="58">
        <v>8.16</v>
      </c>
      <c r="J50" s="58">
        <v>12.79</v>
      </c>
      <c r="K50" s="58">
        <f t="shared" ref="K50:K65" si="26">H50+0.17</f>
        <v>7.13</v>
      </c>
      <c r="L50" s="58">
        <v>8.16</v>
      </c>
      <c r="M50" s="59">
        <f t="shared" si="19"/>
        <v>12.79</v>
      </c>
      <c r="N50" s="59">
        <f t="shared" si="7"/>
        <v>7.0449999999999999</v>
      </c>
      <c r="O50" s="59">
        <f t="shared" si="19"/>
        <v>8.16</v>
      </c>
      <c r="P50" s="60">
        <f t="shared" si="8"/>
        <v>0.15991229732339177</v>
      </c>
      <c r="Q50" s="22">
        <f t="shared" si="9"/>
        <v>9.0157113760595674E-8</v>
      </c>
      <c r="R50" s="61">
        <f t="shared" si="10"/>
        <v>4.0229119460667217E-8</v>
      </c>
      <c r="S50" s="22">
        <f t="shared" si="11"/>
        <v>1.6183820525806337E-15</v>
      </c>
      <c r="T50" s="94">
        <v>298</v>
      </c>
      <c r="U50" s="59">
        <f t="shared" si="12"/>
        <v>285.79000000000002</v>
      </c>
      <c r="V50" s="63">
        <f t="shared" si="13"/>
        <v>0.72056780792016217</v>
      </c>
      <c r="W50" s="64">
        <f t="shared" si="14"/>
        <v>5.254940559346676</v>
      </c>
      <c r="X50" s="65">
        <f t="shared" si="22"/>
        <v>-3.2376513508402173E-7</v>
      </c>
      <c r="Y50" s="66">
        <f t="shared" si="23"/>
        <v>-3.2247282443864843E-7</v>
      </c>
      <c r="Z50" s="66">
        <f t="shared" si="24"/>
        <v>-3.2247798270500627E-7</v>
      </c>
      <c r="AA50" s="67">
        <f t="shared" si="25"/>
        <v>-3.2119078914748324E-7</v>
      </c>
      <c r="AB50" s="68">
        <f t="shared" si="16"/>
        <v>4.0556758961656571E-4</v>
      </c>
      <c r="AC50" s="69"/>
      <c r="AD50" s="70">
        <f t="shared" si="15"/>
        <v>4.0556758961656572</v>
      </c>
      <c r="AE50" s="70"/>
      <c r="AF50" s="74"/>
      <c r="AG50" s="71">
        <v>440</v>
      </c>
    </row>
    <row r="51" spans="5:33">
      <c r="E51" s="73">
        <v>0.5718981481481481</v>
      </c>
      <c r="F51" s="71">
        <v>450</v>
      </c>
      <c r="G51" s="58">
        <v>12.78</v>
      </c>
      <c r="H51" s="58">
        <v>6.96</v>
      </c>
      <c r="I51" s="58">
        <v>7.89</v>
      </c>
      <c r="J51" s="58">
        <v>12.78</v>
      </c>
      <c r="K51" s="58">
        <f t="shared" si="26"/>
        <v>7.13</v>
      </c>
      <c r="L51" s="58">
        <v>7.89</v>
      </c>
      <c r="M51" s="59">
        <f t="shared" si="19"/>
        <v>12.78</v>
      </c>
      <c r="N51" s="59">
        <f t="shared" si="7"/>
        <v>7.0449999999999999</v>
      </c>
      <c r="O51" s="59">
        <f t="shared" si="19"/>
        <v>7.89</v>
      </c>
      <c r="P51" s="60">
        <f t="shared" si="8"/>
        <v>0.15459554745010035</v>
      </c>
      <c r="Q51" s="22">
        <f t="shared" si="9"/>
        <v>9.0157113760595674E-8</v>
      </c>
      <c r="R51" s="61">
        <f t="shared" si="10"/>
        <v>4.019570294887906E-8</v>
      </c>
      <c r="S51" s="22">
        <f t="shared" si="11"/>
        <v>1.6156945355545246E-15</v>
      </c>
      <c r="T51" s="94">
        <v>298</v>
      </c>
      <c r="U51" s="59">
        <f t="shared" si="12"/>
        <v>285.77999999999997</v>
      </c>
      <c r="V51" s="63">
        <f t="shared" si="13"/>
        <v>0.72118318826938432</v>
      </c>
      <c r="W51" s="64">
        <f t="shared" si="14"/>
        <v>5.2623919073525087</v>
      </c>
      <c r="X51" s="65">
        <f t="shared" si="22"/>
        <v>-3.0955729453007132E-7</v>
      </c>
      <c r="Y51" s="66">
        <f t="shared" si="23"/>
        <v>-3.0836644791676375E-7</v>
      </c>
      <c r="Z51" s="66">
        <f t="shared" si="24"/>
        <v>-3.083710290255972E-7</v>
      </c>
      <c r="AA51" s="67">
        <f t="shared" si="25"/>
        <v>-3.0718472827467254E-7</v>
      </c>
      <c r="AB51" s="68">
        <f t="shared" si="16"/>
        <v>4.023428270523677E-4</v>
      </c>
      <c r="AC51" s="69"/>
      <c r="AD51" s="70">
        <f t="shared" si="15"/>
        <v>4.0234282705236772</v>
      </c>
      <c r="AE51" s="70"/>
      <c r="AF51" s="74"/>
      <c r="AG51" s="71">
        <v>450</v>
      </c>
    </row>
    <row r="52" spans="5:33">
      <c r="E52" s="73">
        <v>0.57201388888888893</v>
      </c>
      <c r="F52" s="71">
        <v>460</v>
      </c>
      <c r="G52" s="58">
        <v>12.77</v>
      </c>
      <c r="H52" s="58">
        <v>6.96</v>
      </c>
      <c r="I52" s="58">
        <v>8.2899999999999991</v>
      </c>
      <c r="J52" s="58">
        <v>12.77</v>
      </c>
      <c r="K52" s="58">
        <f t="shared" si="26"/>
        <v>7.13</v>
      </c>
      <c r="L52" s="58">
        <v>8.2899999999999991</v>
      </c>
      <c r="M52" s="59">
        <f t="shared" si="19"/>
        <v>12.77</v>
      </c>
      <c r="N52" s="59">
        <f t="shared" si="7"/>
        <v>7.0449999999999999</v>
      </c>
      <c r="O52" s="59">
        <f t="shared" si="19"/>
        <v>8.2899999999999991</v>
      </c>
      <c r="P52" s="60">
        <f t="shared" si="8"/>
        <v>0.16240627124642329</v>
      </c>
      <c r="Q52" s="22">
        <f t="shared" si="9"/>
        <v>9.0157113760595674E-8</v>
      </c>
      <c r="R52" s="61">
        <f t="shared" si="10"/>
        <v>4.0162314194677328E-8</v>
      </c>
      <c r="S52" s="22">
        <f t="shared" si="11"/>
        <v>1.61301148147198E-15</v>
      </c>
      <c r="T52" s="94">
        <v>298</v>
      </c>
      <c r="U52" s="59">
        <f t="shared" si="12"/>
        <v>285.77</v>
      </c>
      <c r="V52" s="63">
        <f t="shared" si="13"/>
        <v>0.72179861168683046</v>
      </c>
      <c r="W52" s="64">
        <f t="shared" si="14"/>
        <v>5.2698543437483973</v>
      </c>
      <c r="X52" s="65">
        <f t="shared" si="22"/>
        <v>-3.2171271849916192E-7</v>
      </c>
      <c r="Y52" s="66">
        <f t="shared" si="23"/>
        <v>-3.2041657941397659E-7</v>
      </c>
      <c r="Z52" s="66">
        <f t="shared" si="24"/>
        <v>-3.2042180139132327E-7</v>
      </c>
      <c r="AA52" s="67">
        <f t="shared" si="25"/>
        <v>-3.1913084220613702E-7</v>
      </c>
      <c r="AB52" s="68">
        <f t="shared" si="16"/>
        <v>3.9925913209121861E-4</v>
      </c>
      <c r="AC52" s="69"/>
      <c r="AD52" s="70">
        <f t="shared" si="15"/>
        <v>3.9925913209121862</v>
      </c>
      <c r="AE52" s="70"/>
      <c r="AF52" s="74"/>
      <c r="AG52" s="71">
        <v>460</v>
      </c>
    </row>
    <row r="53" spans="5:33">
      <c r="E53" s="73">
        <v>0.57212962962962965</v>
      </c>
      <c r="F53" s="71">
        <v>470</v>
      </c>
      <c r="G53" s="58">
        <v>12.76</v>
      </c>
      <c r="H53" s="58">
        <v>6.97</v>
      </c>
      <c r="I53" s="58">
        <v>8.49</v>
      </c>
      <c r="J53" s="58">
        <v>12.76</v>
      </c>
      <c r="K53" s="58">
        <f t="shared" si="26"/>
        <v>7.14</v>
      </c>
      <c r="L53" s="58">
        <v>8.49</v>
      </c>
      <c r="M53" s="59">
        <f t="shared" si="19"/>
        <v>12.76</v>
      </c>
      <c r="N53" s="59">
        <f t="shared" si="7"/>
        <v>7.0549999999999997</v>
      </c>
      <c r="O53" s="59">
        <f t="shared" si="19"/>
        <v>8.49</v>
      </c>
      <c r="P53" s="60">
        <f t="shared" si="8"/>
        <v>0.16629693823338246</v>
      </c>
      <c r="Q53" s="22">
        <f t="shared" si="9"/>
        <v>8.8104887300801405E-8</v>
      </c>
      <c r="R53" s="61">
        <f t="shared" si="10"/>
        <v>4.1063676571545175E-8</v>
      </c>
      <c r="S53" s="22">
        <f t="shared" si="11"/>
        <v>1.686225533572468E-15</v>
      </c>
      <c r="T53" s="94">
        <v>298</v>
      </c>
      <c r="U53" s="59">
        <f t="shared" si="12"/>
        <v>285.76</v>
      </c>
      <c r="V53" s="63">
        <f t="shared" si="13"/>
        <v>0.7224140781770233</v>
      </c>
      <c r="W53" s="64">
        <f t="shared" si="14"/>
        <v>5.2773278857945325</v>
      </c>
      <c r="X53" s="65">
        <f t="shared" si="22"/>
        <v>-3.4112456241639526E-7</v>
      </c>
      <c r="Y53" s="66">
        <f t="shared" si="23"/>
        <v>-3.3965549893791279E-7</v>
      </c>
      <c r="Z53" s="66">
        <f t="shared" si="24"/>
        <v>-3.3966182550521869E-7</v>
      </c>
      <c r="AA53" s="67">
        <f t="shared" si="25"/>
        <v>-3.3819903410292651E-7</v>
      </c>
      <c r="AB53" s="68">
        <f t="shared" si="16"/>
        <v>3.9605493155402545E-4</v>
      </c>
      <c r="AC53" s="69"/>
      <c r="AD53" s="70">
        <f t="shared" si="15"/>
        <v>3.9605493155402542</v>
      </c>
      <c r="AE53" s="70"/>
      <c r="AF53" s="74"/>
      <c r="AG53" s="71">
        <v>470</v>
      </c>
    </row>
    <row r="54" spans="5:33">
      <c r="E54" s="73">
        <v>0.57224537037037038</v>
      </c>
      <c r="F54" s="71">
        <v>480</v>
      </c>
      <c r="G54" s="58">
        <v>12.76</v>
      </c>
      <c r="H54" s="58">
        <v>6.99</v>
      </c>
      <c r="I54" s="58">
        <v>8.5299999999999994</v>
      </c>
      <c r="J54" s="58">
        <v>12.76</v>
      </c>
      <c r="K54" s="58">
        <f t="shared" si="26"/>
        <v>7.16</v>
      </c>
      <c r="L54" s="58">
        <v>8.5299999999999994</v>
      </c>
      <c r="M54" s="59">
        <f t="shared" si="19"/>
        <v>12.76</v>
      </c>
      <c r="N54" s="59">
        <f t="shared" si="7"/>
        <v>7.0750000000000002</v>
      </c>
      <c r="O54" s="59">
        <f t="shared" si="19"/>
        <v>8.5299999999999994</v>
      </c>
      <c r="P54" s="60">
        <f t="shared" si="8"/>
        <v>0.16708043381987661</v>
      </c>
      <c r="Q54" s="22">
        <f t="shared" si="9"/>
        <v>8.4139514164519218E-8</v>
      </c>
      <c r="R54" s="61">
        <f t="shared" si="10"/>
        <v>4.2998948025993982E-8</v>
      </c>
      <c r="S54" s="22">
        <f t="shared" si="11"/>
        <v>1.8489095313421316E-15</v>
      </c>
      <c r="T54" s="94">
        <v>298</v>
      </c>
      <c r="U54" s="59">
        <f t="shared" si="12"/>
        <v>285.76</v>
      </c>
      <c r="V54" s="63">
        <f t="shared" si="13"/>
        <v>0.7224140781770233</v>
      </c>
      <c r="W54" s="64">
        <f t="shared" si="14"/>
        <v>5.2773278857945325</v>
      </c>
      <c r="X54" s="65">
        <f t="shared" si="22"/>
        <v>-3.7257501470567346E-7</v>
      </c>
      <c r="Y54" s="66">
        <f t="shared" si="23"/>
        <v>-3.7080742021710421E-7</v>
      </c>
      <c r="Z54" s="66">
        <f t="shared" si="24"/>
        <v>-3.7081580615323177E-7</v>
      </c>
      <c r="AA54" s="67">
        <f t="shared" si="25"/>
        <v>-3.6905651803058866E-7</v>
      </c>
      <c r="AB54" s="68">
        <f t="shared" si="16"/>
        <v>3.9265833447834947E-4</v>
      </c>
      <c r="AC54" s="75"/>
      <c r="AD54" s="70">
        <f t="shared" si="15"/>
        <v>3.9265833447834946</v>
      </c>
      <c r="AE54" s="70"/>
      <c r="AF54" s="74"/>
      <c r="AG54" s="71">
        <v>480</v>
      </c>
    </row>
    <row r="55" spans="5:33">
      <c r="E55" s="73">
        <v>0.5723611111111111</v>
      </c>
      <c r="F55" s="71">
        <v>490</v>
      </c>
      <c r="G55" s="58">
        <v>12.75</v>
      </c>
      <c r="H55" s="58">
        <v>7</v>
      </c>
      <c r="I55" s="58">
        <v>8.66</v>
      </c>
      <c r="J55" s="58">
        <v>12.75</v>
      </c>
      <c r="K55" s="58">
        <f t="shared" si="26"/>
        <v>7.17</v>
      </c>
      <c r="L55" s="58">
        <v>8.66</v>
      </c>
      <c r="M55" s="59">
        <f t="shared" si="19"/>
        <v>12.75</v>
      </c>
      <c r="N55" s="59">
        <f t="shared" si="7"/>
        <v>7.085</v>
      </c>
      <c r="O55" s="59">
        <f t="shared" si="19"/>
        <v>8.66</v>
      </c>
      <c r="P55" s="60">
        <f t="shared" si="8"/>
        <v>0.16959879614779325</v>
      </c>
      <c r="Q55" s="22">
        <f t="shared" si="9"/>
        <v>8.222426499470712E-8</v>
      </c>
      <c r="R55" s="61">
        <f t="shared" si="10"/>
        <v>4.3963972944818441E-8</v>
      </c>
      <c r="S55" s="22">
        <f t="shared" si="11"/>
        <v>1.9328309170927278E-15</v>
      </c>
      <c r="T55" s="94">
        <v>298</v>
      </c>
      <c r="U55" s="59">
        <f t="shared" si="12"/>
        <v>285.75</v>
      </c>
      <c r="V55" s="63">
        <f t="shared" si="13"/>
        <v>0.72302958774448578</v>
      </c>
      <c r="W55" s="64">
        <f t="shared" si="14"/>
        <v>5.284812550779117</v>
      </c>
      <c r="X55" s="65">
        <f t="shared" si="22"/>
        <v>-3.9106844572192014E-7</v>
      </c>
      <c r="Y55" s="66">
        <f t="shared" si="23"/>
        <v>-3.8910245460700416E-7</v>
      </c>
      <c r="Z55" s="66">
        <f t="shared" si="24"/>
        <v>-3.8911233809698192E-7</v>
      </c>
      <c r="AA55" s="67">
        <f t="shared" si="25"/>
        <v>-3.871561310988844E-7</v>
      </c>
      <c r="AB55" s="68">
        <f t="shared" si="16"/>
        <v>3.8895020450255459E-4</v>
      </c>
      <c r="AC55" s="69"/>
      <c r="AD55" s="70">
        <f t="shared" si="15"/>
        <v>3.8895020450255458</v>
      </c>
      <c r="AE55" s="70"/>
      <c r="AF55" s="74"/>
      <c r="AG55" s="71">
        <v>490</v>
      </c>
    </row>
    <row r="56" spans="5:33">
      <c r="E56" s="73">
        <v>0.57247685185185182</v>
      </c>
      <c r="F56" s="71">
        <v>500</v>
      </c>
      <c r="G56" s="58">
        <v>12.74</v>
      </c>
      <c r="H56" s="58">
        <v>7.03</v>
      </c>
      <c r="I56" s="58">
        <v>8.82</v>
      </c>
      <c r="J56" s="58">
        <v>12.74</v>
      </c>
      <c r="K56" s="58">
        <f t="shared" si="26"/>
        <v>7.2</v>
      </c>
      <c r="L56" s="58">
        <v>8.82</v>
      </c>
      <c r="M56" s="59">
        <f t="shared" si="19"/>
        <v>12.74</v>
      </c>
      <c r="N56" s="59">
        <f t="shared" si="7"/>
        <v>7.1150000000000002</v>
      </c>
      <c r="O56" s="59">
        <f t="shared" si="19"/>
        <v>8.82</v>
      </c>
      <c r="P56" s="60">
        <f t="shared" si="8"/>
        <v>0.17270375499725563</v>
      </c>
      <c r="Q56" s="22">
        <f t="shared" si="9"/>
        <v>7.6736148936181657E-8</v>
      </c>
      <c r="R56" s="61">
        <f t="shared" si="10"/>
        <v>4.706911505415661E-8</v>
      </c>
      <c r="S56" s="22">
        <f t="shared" si="11"/>
        <v>2.2155015919814323E-15</v>
      </c>
      <c r="T56" s="94">
        <v>298</v>
      </c>
      <c r="U56" s="59">
        <f t="shared" si="12"/>
        <v>285.74</v>
      </c>
      <c r="V56" s="63">
        <f t="shared" si="13"/>
        <v>0.72364514039374073</v>
      </c>
      <c r="W56" s="64">
        <f t="shared" si="14"/>
        <v>5.2923083560184212</v>
      </c>
      <c r="X56" s="65">
        <f t="shared" si="22"/>
        <v>-4.5126104376970985E-7</v>
      </c>
      <c r="Y56" s="66">
        <f t="shared" si="23"/>
        <v>-4.4861681951819216E-7</v>
      </c>
      <c r="Z56" s="66">
        <f t="shared" si="24"/>
        <v>-4.4863231370274193E-7</v>
      </c>
      <c r="AA56" s="67">
        <f t="shared" si="25"/>
        <v>-4.4600340205529373E-7</v>
      </c>
      <c r="AB56" s="68">
        <f t="shared" si="16"/>
        <v>3.850591142321733E-4</v>
      </c>
      <c r="AC56" s="69"/>
      <c r="AD56" s="70">
        <f t="shared" si="15"/>
        <v>3.8505911423217332</v>
      </c>
      <c r="AE56" s="70"/>
      <c r="AF56" s="74"/>
      <c r="AG56" s="71">
        <v>500</v>
      </c>
    </row>
    <row r="57" spans="5:33">
      <c r="E57" s="73">
        <v>0.57259259259259254</v>
      </c>
      <c r="F57" s="71">
        <v>510</v>
      </c>
      <c r="G57" s="58">
        <v>12.73</v>
      </c>
      <c r="H57" s="58">
        <v>7.05</v>
      </c>
      <c r="I57" s="58">
        <v>8.86</v>
      </c>
      <c r="J57" s="58">
        <v>12.73</v>
      </c>
      <c r="K57" s="58">
        <f t="shared" si="26"/>
        <v>7.22</v>
      </c>
      <c r="L57" s="58">
        <v>8.86</v>
      </c>
      <c r="M57" s="59">
        <f t="shared" si="19"/>
        <v>12.73</v>
      </c>
      <c r="N57" s="59">
        <f t="shared" si="7"/>
        <v>7.1349999999999998</v>
      </c>
      <c r="O57" s="59">
        <f t="shared" si="19"/>
        <v>8.86</v>
      </c>
      <c r="P57" s="60">
        <f t="shared" si="8"/>
        <v>0.17345836594507233</v>
      </c>
      <c r="Q57" s="22">
        <f t="shared" si="9"/>
        <v>7.3282453313890461E-8</v>
      </c>
      <c r="R57" s="61">
        <f t="shared" si="10"/>
        <v>4.9246473276848542E-8</v>
      </c>
      <c r="S57" s="22">
        <f t="shared" si="11"/>
        <v>2.4252151302073577E-15</v>
      </c>
      <c r="T57" s="94">
        <v>298</v>
      </c>
      <c r="U57" s="59">
        <f t="shared" si="12"/>
        <v>285.73</v>
      </c>
      <c r="V57" s="63">
        <f t="shared" si="13"/>
        <v>0.72426073612931097</v>
      </c>
      <c r="W57" s="64">
        <f t="shared" si="14"/>
        <v>5.2998153188568269</v>
      </c>
      <c r="X57" s="65">
        <f t="shared" si="22"/>
        <v>-4.8965963908037577E-7</v>
      </c>
      <c r="Y57" s="66">
        <f t="shared" si="23"/>
        <v>-4.8650956457393067E-7</v>
      </c>
      <c r="Z57" s="66">
        <f t="shared" si="24"/>
        <v>-4.8652982960826094E-7</v>
      </c>
      <c r="AA57" s="67">
        <f t="shared" si="25"/>
        <v>-4.8339975939842977E-7</v>
      </c>
      <c r="AB57" s="68">
        <f t="shared" si="16"/>
        <v>3.8057284304506185E-4</v>
      </c>
      <c r="AC57" s="69"/>
      <c r="AD57" s="70">
        <f t="shared" si="15"/>
        <v>3.8057284304506185</v>
      </c>
      <c r="AE57" s="70"/>
      <c r="AF57" s="74"/>
      <c r="AG57" s="71">
        <v>510</v>
      </c>
    </row>
    <row r="58" spans="5:33">
      <c r="E58" s="73">
        <v>0.57270833333333337</v>
      </c>
      <c r="F58" s="71">
        <v>520</v>
      </c>
      <c r="G58" s="58">
        <v>12.73</v>
      </c>
      <c r="H58" s="58">
        <v>7.05</v>
      </c>
      <c r="I58" s="58">
        <v>8.64</v>
      </c>
      <c r="J58" s="58">
        <v>12.73</v>
      </c>
      <c r="K58" s="58">
        <f t="shared" si="26"/>
        <v>7.22</v>
      </c>
      <c r="L58" s="58">
        <v>8.64</v>
      </c>
      <c r="M58" s="59">
        <f t="shared" si="19"/>
        <v>12.73</v>
      </c>
      <c r="N58" s="59">
        <f t="shared" si="7"/>
        <v>7.1349999999999998</v>
      </c>
      <c r="O58" s="59">
        <f t="shared" si="19"/>
        <v>8.64</v>
      </c>
      <c r="P58" s="60">
        <f t="shared" si="8"/>
        <v>0.16915127333695545</v>
      </c>
      <c r="Q58" s="22">
        <f t="shared" si="9"/>
        <v>7.3282453313890461E-8</v>
      </c>
      <c r="R58" s="61">
        <f t="shared" si="10"/>
        <v>4.9246473276848542E-8</v>
      </c>
      <c r="S58" s="22">
        <f t="shared" si="11"/>
        <v>2.4252151302073577E-15</v>
      </c>
      <c r="T58" s="94">
        <v>298</v>
      </c>
      <c r="U58" s="59">
        <f t="shared" si="12"/>
        <v>285.73</v>
      </c>
      <c r="V58" s="63">
        <f t="shared" si="13"/>
        <v>0.72426073612931097</v>
      </c>
      <c r="W58" s="64">
        <f t="shared" si="14"/>
        <v>5.2998153188568269</v>
      </c>
      <c r="X58" s="65">
        <f t="shared" si="22"/>
        <v>-4.7139669040156891E-7</v>
      </c>
      <c r="Y58" s="66">
        <f t="shared" si="23"/>
        <v>-4.6843940617055855E-7</v>
      </c>
      <c r="Z58" s="66">
        <f t="shared" si="24"/>
        <v>-4.6845795854948065E-7</v>
      </c>
      <c r="AA58" s="67">
        <f t="shared" si="25"/>
        <v>-4.6551899392249723E-7</v>
      </c>
      <c r="AB58" s="68">
        <f t="shared" si="16"/>
        <v>3.7570761273365654E-4</v>
      </c>
      <c r="AC58" s="69"/>
      <c r="AD58" s="70">
        <f t="shared" si="15"/>
        <v>3.7570761273365654</v>
      </c>
      <c r="AE58" s="70"/>
      <c r="AF58" s="74"/>
      <c r="AG58" s="71">
        <v>520</v>
      </c>
    </row>
    <row r="59" spans="5:33">
      <c r="E59" s="73">
        <v>0.5728240740740741</v>
      </c>
      <c r="F59" s="71">
        <v>530</v>
      </c>
      <c r="G59" s="58">
        <v>12.73</v>
      </c>
      <c r="H59" s="58">
        <v>7.05</v>
      </c>
      <c r="I59" s="58">
        <v>8.44</v>
      </c>
      <c r="J59" s="58">
        <v>12.73</v>
      </c>
      <c r="K59" s="58">
        <f t="shared" si="26"/>
        <v>7.22</v>
      </c>
      <c r="L59" s="58">
        <v>8.44</v>
      </c>
      <c r="M59" s="59">
        <f t="shared" si="19"/>
        <v>12.73</v>
      </c>
      <c r="N59" s="59">
        <f t="shared" si="7"/>
        <v>7.1349999999999998</v>
      </c>
      <c r="O59" s="59">
        <f t="shared" si="19"/>
        <v>8.44</v>
      </c>
      <c r="P59" s="60">
        <f t="shared" si="8"/>
        <v>0.16523573460230367</v>
      </c>
      <c r="Q59" s="22">
        <f t="shared" si="9"/>
        <v>7.3282453313890461E-8</v>
      </c>
      <c r="R59" s="61">
        <f t="shared" si="10"/>
        <v>4.9246473276848542E-8</v>
      </c>
      <c r="S59" s="22">
        <f t="shared" si="11"/>
        <v>2.4252151302073577E-15</v>
      </c>
      <c r="T59" s="94">
        <v>298</v>
      </c>
      <c r="U59" s="59">
        <f t="shared" si="12"/>
        <v>285.73</v>
      </c>
      <c r="V59" s="63">
        <f t="shared" si="13"/>
        <v>0.72426073612931097</v>
      </c>
      <c r="W59" s="64">
        <f t="shared" si="14"/>
        <v>5.2998153188568269</v>
      </c>
      <c r="X59" s="65">
        <f t="shared" si="22"/>
        <v>-4.5474316755643109E-7</v>
      </c>
      <c r="Y59" s="66">
        <f t="shared" si="23"/>
        <v>-4.5195639564093991E-7</v>
      </c>
      <c r="Z59" s="66">
        <f t="shared" si="24"/>
        <v>-4.5197347362751143E-7</v>
      </c>
      <c r="AA59" s="67">
        <f t="shared" si="25"/>
        <v>-4.4920357038284259E-7</v>
      </c>
      <c r="AB59" s="68">
        <f t="shared" si="16"/>
        <v>3.7102309537738297E-4</v>
      </c>
      <c r="AC59" s="69"/>
      <c r="AD59" s="70">
        <f t="shared" si="15"/>
        <v>3.7102309537738298</v>
      </c>
      <c r="AE59" s="70"/>
      <c r="AF59" s="74"/>
      <c r="AG59" s="71">
        <v>530</v>
      </c>
    </row>
    <row r="60" spans="5:33">
      <c r="E60" s="73">
        <v>0.57293981481481482</v>
      </c>
      <c r="F60" s="71">
        <v>540</v>
      </c>
      <c r="G60" s="58">
        <v>12.73</v>
      </c>
      <c r="H60" s="58">
        <v>7.05</v>
      </c>
      <c r="I60" s="58">
        <v>8.33</v>
      </c>
      <c r="J60" s="58">
        <v>12.73</v>
      </c>
      <c r="K60" s="58">
        <f t="shared" si="26"/>
        <v>7.22</v>
      </c>
      <c r="L60" s="58">
        <v>8.33</v>
      </c>
      <c r="M60" s="59">
        <f t="shared" si="19"/>
        <v>12.73</v>
      </c>
      <c r="N60" s="59">
        <f t="shared" si="7"/>
        <v>7.1349999999999998</v>
      </c>
      <c r="O60" s="59">
        <f t="shared" si="19"/>
        <v>8.33</v>
      </c>
      <c r="P60" s="60">
        <f t="shared" si="8"/>
        <v>0.16308218829824522</v>
      </c>
      <c r="Q60" s="22">
        <f t="shared" si="9"/>
        <v>7.3282453313890461E-8</v>
      </c>
      <c r="R60" s="61">
        <f t="shared" si="10"/>
        <v>4.9246473276848542E-8</v>
      </c>
      <c r="S60" s="22">
        <f t="shared" si="11"/>
        <v>2.4252151302073577E-15</v>
      </c>
      <c r="T60" s="94">
        <v>298</v>
      </c>
      <c r="U60" s="59">
        <f t="shared" si="12"/>
        <v>285.73</v>
      </c>
      <c r="V60" s="63">
        <f t="shared" si="13"/>
        <v>0.72426073612931097</v>
      </c>
      <c r="W60" s="64">
        <f t="shared" si="14"/>
        <v>5.2998153188568269</v>
      </c>
      <c r="X60" s="65">
        <f t="shared" si="22"/>
        <v>-4.4334909076432139E-7</v>
      </c>
      <c r="Y60" s="66">
        <f t="shared" si="23"/>
        <v>-4.4066755484033324E-7</v>
      </c>
      <c r="Z60" s="66">
        <f t="shared" si="24"/>
        <v>-4.406837737411079E-7</v>
      </c>
      <c r="AA60" s="67">
        <f t="shared" si="25"/>
        <v>-4.3801826052231867E-7</v>
      </c>
      <c r="AB60" s="68">
        <f t="shared" si="16"/>
        <v>3.6650341791658937E-4</v>
      </c>
      <c r="AC60" s="69"/>
      <c r="AD60" s="70">
        <f t="shared" si="15"/>
        <v>3.6650341791658936</v>
      </c>
      <c r="AE60" s="70"/>
      <c r="AF60" s="74"/>
      <c r="AG60" s="71">
        <v>540</v>
      </c>
    </row>
    <row r="61" spans="5:33">
      <c r="E61" s="73">
        <v>0.57305555555555554</v>
      </c>
      <c r="F61" s="71">
        <v>550</v>
      </c>
      <c r="G61" s="58">
        <v>12.73</v>
      </c>
      <c r="H61" s="58">
        <v>7.05</v>
      </c>
      <c r="I61" s="58">
        <v>8.18</v>
      </c>
      <c r="J61" s="58">
        <v>12.73</v>
      </c>
      <c r="K61" s="58">
        <f t="shared" si="26"/>
        <v>7.22</v>
      </c>
      <c r="L61" s="58">
        <v>8.18</v>
      </c>
      <c r="M61" s="59">
        <f t="shared" si="19"/>
        <v>12.73</v>
      </c>
      <c r="N61" s="59">
        <f t="shared" si="7"/>
        <v>7.1349999999999998</v>
      </c>
      <c r="O61" s="59">
        <f t="shared" si="19"/>
        <v>8.18</v>
      </c>
      <c r="P61" s="60">
        <f t="shared" si="8"/>
        <v>0.16014553424725639</v>
      </c>
      <c r="Q61" s="22">
        <f t="shared" si="9"/>
        <v>7.3282453313890461E-8</v>
      </c>
      <c r="R61" s="61">
        <f t="shared" si="10"/>
        <v>4.9246473276848542E-8</v>
      </c>
      <c r="S61" s="22">
        <f t="shared" si="11"/>
        <v>2.4252151302073577E-15</v>
      </c>
      <c r="T61" s="94">
        <v>298</v>
      </c>
      <c r="U61" s="59">
        <f t="shared" si="12"/>
        <v>285.73</v>
      </c>
      <c r="V61" s="63">
        <f t="shared" si="13"/>
        <v>0.72426073612931097</v>
      </c>
      <c r="W61" s="64">
        <f t="shared" si="14"/>
        <v>5.2998153188568269</v>
      </c>
      <c r="X61" s="65">
        <f t="shared" si="22"/>
        <v>-4.3013084144875565E-7</v>
      </c>
      <c r="Y61" s="66">
        <f t="shared" si="23"/>
        <v>-4.2757610159339154E-7</v>
      </c>
      <c r="Z61" s="66">
        <f t="shared" si="24"/>
        <v>-4.2759127533844689E-7</v>
      </c>
      <c r="AA61" s="67">
        <f t="shared" si="25"/>
        <v>-4.2505152898079241E-7</v>
      </c>
      <c r="AB61" s="68">
        <f t="shared" si="16"/>
        <v>3.6209663456917353E-4</v>
      </c>
      <c r="AC61" s="69"/>
      <c r="AD61" s="70">
        <f t="shared" si="15"/>
        <v>3.6209663456917354</v>
      </c>
      <c r="AE61" s="70"/>
      <c r="AF61" s="74"/>
      <c r="AG61" s="71">
        <v>550</v>
      </c>
    </row>
    <row r="62" spans="5:33">
      <c r="E62" s="73">
        <v>0.57317129629629626</v>
      </c>
      <c r="F62" s="71">
        <v>560</v>
      </c>
      <c r="G62" s="58">
        <v>12.73</v>
      </c>
      <c r="H62" s="58">
        <v>7.05</v>
      </c>
      <c r="I62" s="58">
        <v>8.1199999999999992</v>
      </c>
      <c r="J62" s="58">
        <v>12.73</v>
      </c>
      <c r="K62" s="58">
        <f t="shared" si="26"/>
        <v>7.22</v>
      </c>
      <c r="L62" s="58">
        <v>8.1199999999999992</v>
      </c>
      <c r="M62" s="59">
        <f t="shared" si="19"/>
        <v>12.73</v>
      </c>
      <c r="N62" s="59">
        <f t="shared" si="7"/>
        <v>7.1349999999999998</v>
      </c>
      <c r="O62" s="59">
        <f t="shared" si="19"/>
        <v>8.1199999999999992</v>
      </c>
      <c r="P62" s="60">
        <f t="shared" si="8"/>
        <v>0.15897087262686085</v>
      </c>
      <c r="Q62" s="22">
        <f t="shared" si="9"/>
        <v>7.3282453313890461E-8</v>
      </c>
      <c r="R62" s="61">
        <f t="shared" si="10"/>
        <v>4.9246473276848542E-8</v>
      </c>
      <c r="S62" s="22">
        <f t="shared" si="11"/>
        <v>2.4252151302073577E-15</v>
      </c>
      <c r="T62" s="94">
        <v>298</v>
      </c>
      <c r="U62" s="59">
        <f t="shared" si="12"/>
        <v>285.73</v>
      </c>
      <c r="V62" s="63">
        <f t="shared" si="13"/>
        <v>0.72426073612931097</v>
      </c>
      <c r="W62" s="64">
        <f t="shared" si="14"/>
        <v>5.2998153188568269</v>
      </c>
      <c r="X62" s="65">
        <f t="shared" si="22"/>
        <v>-4.2193385160039025E-7</v>
      </c>
      <c r="Y62" s="66">
        <f t="shared" si="23"/>
        <v>-4.1944617915776891E-7</v>
      </c>
      <c r="Z62" s="66">
        <f t="shared" si="24"/>
        <v>-4.1946084618237082E-7</v>
      </c>
      <c r="AA62" s="67">
        <f t="shared" si="25"/>
        <v>-4.169876678142419E-7</v>
      </c>
      <c r="AB62" s="68">
        <f t="shared" si="16"/>
        <v>3.5782077269535151E-4</v>
      </c>
      <c r="AC62" s="69"/>
      <c r="AD62" s="70">
        <f t="shared" si="15"/>
        <v>3.5782077269535151</v>
      </c>
      <c r="AE62" s="70"/>
      <c r="AF62" s="74"/>
      <c r="AG62" s="71">
        <v>560</v>
      </c>
    </row>
    <row r="63" spans="5:33">
      <c r="E63" s="73">
        <v>0.57328703703703698</v>
      </c>
      <c r="F63" s="71">
        <v>570</v>
      </c>
      <c r="G63" s="58">
        <v>12.73</v>
      </c>
      <c r="H63" s="58">
        <v>7.05</v>
      </c>
      <c r="I63" s="58">
        <v>8.09</v>
      </c>
      <c r="J63" s="58">
        <v>12.73</v>
      </c>
      <c r="K63" s="58">
        <f t="shared" si="26"/>
        <v>7.22</v>
      </c>
      <c r="L63" s="58">
        <v>8.09</v>
      </c>
      <c r="M63" s="59">
        <f t="shared" si="19"/>
        <v>12.73</v>
      </c>
      <c r="N63" s="59">
        <f t="shared" si="7"/>
        <v>7.1349999999999998</v>
      </c>
      <c r="O63" s="59">
        <f t="shared" si="19"/>
        <v>8.09</v>
      </c>
      <c r="P63" s="60">
        <f t="shared" si="8"/>
        <v>0.15838354181666314</v>
      </c>
      <c r="Q63" s="22">
        <f t="shared" si="9"/>
        <v>7.3282453313890461E-8</v>
      </c>
      <c r="R63" s="61">
        <f t="shared" si="10"/>
        <v>4.9246473276848542E-8</v>
      </c>
      <c r="S63" s="22">
        <f t="shared" si="11"/>
        <v>2.4252151302073577E-15</v>
      </c>
      <c r="T63" s="94">
        <v>298</v>
      </c>
      <c r="U63" s="59">
        <f t="shared" si="12"/>
        <v>285.73</v>
      </c>
      <c r="V63" s="63">
        <f t="shared" si="13"/>
        <v>0.72426073612931097</v>
      </c>
      <c r="W63" s="64">
        <f t="shared" si="14"/>
        <v>5.2998153188568269</v>
      </c>
      <c r="X63" s="65">
        <f t="shared" si="22"/>
        <v>-4.1544713075810179E-7</v>
      </c>
      <c r="Y63" s="66">
        <f t="shared" si="23"/>
        <v>-4.1300675286883429E-7</v>
      </c>
      <c r="Z63" s="66">
        <f t="shared" si="24"/>
        <v>-4.1302108789199737E-7</v>
      </c>
      <c r="AA63" s="67">
        <f t="shared" si="25"/>
        <v>-4.1059487661518069E-7</v>
      </c>
      <c r="AB63" s="68">
        <f t="shared" si="16"/>
        <v>3.5362621341186002E-4</v>
      </c>
      <c r="AC63" s="69"/>
      <c r="AD63" s="70">
        <f t="shared" si="15"/>
        <v>3.5362621341186</v>
      </c>
      <c r="AE63" s="70"/>
      <c r="AF63" s="74"/>
      <c r="AG63" s="71">
        <v>570</v>
      </c>
    </row>
    <row r="64" spans="5:33">
      <c r="E64" s="73">
        <v>0.57340277777777782</v>
      </c>
      <c r="F64" s="71">
        <v>580</v>
      </c>
      <c r="G64" s="58">
        <v>12.73</v>
      </c>
      <c r="H64" s="58">
        <v>7.05</v>
      </c>
      <c r="I64" s="58">
        <v>7.91</v>
      </c>
      <c r="J64" s="58">
        <v>12.73</v>
      </c>
      <c r="K64" s="58">
        <f t="shared" si="26"/>
        <v>7.22</v>
      </c>
      <c r="L64" s="58">
        <v>7.91</v>
      </c>
      <c r="M64" s="59">
        <f t="shared" si="19"/>
        <v>12.73</v>
      </c>
      <c r="N64" s="59">
        <f t="shared" si="7"/>
        <v>7.1349999999999998</v>
      </c>
      <c r="O64" s="59">
        <f t="shared" si="19"/>
        <v>7.91</v>
      </c>
      <c r="P64" s="60">
        <f t="shared" si="8"/>
        <v>0.15485955695547654</v>
      </c>
      <c r="Q64" s="22">
        <f t="shared" si="9"/>
        <v>7.3282453313890461E-8</v>
      </c>
      <c r="R64" s="61">
        <f t="shared" si="10"/>
        <v>4.9246473276848542E-8</v>
      </c>
      <c r="S64" s="22">
        <f t="shared" si="11"/>
        <v>2.4252151302073577E-15</v>
      </c>
      <c r="T64" s="94">
        <v>298</v>
      </c>
      <c r="U64" s="59">
        <f t="shared" si="12"/>
        <v>285.73</v>
      </c>
      <c r="V64" s="63">
        <f t="shared" si="13"/>
        <v>0.72426073612931097</v>
      </c>
      <c r="W64" s="64">
        <f t="shared" si="14"/>
        <v>5.2998153188568269</v>
      </c>
      <c r="X64" s="65">
        <f t="shared" si="22"/>
        <v>-4.0145932270424498E-7</v>
      </c>
      <c r="Y64" s="66">
        <f t="shared" si="23"/>
        <v>-3.9915358008553973E-7</v>
      </c>
      <c r="Z64" s="66">
        <f t="shared" si="24"/>
        <v>-3.9916682289427034E-7</v>
      </c>
      <c r="AA64" s="67">
        <f t="shared" si="25"/>
        <v>-3.9687417096672492E-7</v>
      </c>
      <c r="AB64" s="68">
        <f t="shared" si="16"/>
        <v>3.4949605059703511E-4</v>
      </c>
      <c r="AC64" s="69"/>
      <c r="AD64" s="70">
        <f t="shared" si="15"/>
        <v>3.4949605059703512</v>
      </c>
      <c r="AE64" s="70"/>
      <c r="AF64" s="74"/>
      <c r="AG64" s="71">
        <v>580</v>
      </c>
    </row>
    <row r="65" spans="5:33">
      <c r="E65" s="73">
        <v>0.57351851851851854</v>
      </c>
      <c r="F65" s="71">
        <v>590</v>
      </c>
      <c r="G65" s="58">
        <v>12.73</v>
      </c>
      <c r="H65" s="58">
        <v>7.04</v>
      </c>
      <c r="I65" s="58">
        <v>7.71</v>
      </c>
      <c r="J65" s="58">
        <v>12.73</v>
      </c>
      <c r="K65" s="58">
        <f t="shared" si="26"/>
        <v>7.21</v>
      </c>
      <c r="L65" s="58">
        <v>7.71</v>
      </c>
      <c r="M65" s="59">
        <f t="shared" si="19"/>
        <v>12.73</v>
      </c>
      <c r="N65" s="59">
        <f t="shared" si="7"/>
        <v>7.125</v>
      </c>
      <c r="O65" s="59">
        <f t="shared" si="19"/>
        <v>7.71</v>
      </c>
      <c r="P65" s="60">
        <f t="shared" si="8"/>
        <v>0.15094401822082482</v>
      </c>
      <c r="Q65" s="22">
        <f t="shared" si="9"/>
        <v>7.4989420933245362E-8</v>
      </c>
      <c r="R65" s="61">
        <f t="shared" si="10"/>
        <v>4.8125486686942243E-8</v>
      </c>
      <c r="S65" s="22">
        <f t="shared" si="11"/>
        <v>2.3160624688550551E-15</v>
      </c>
      <c r="T65" s="94">
        <v>298</v>
      </c>
      <c r="U65" s="59">
        <f t="shared" si="12"/>
        <v>285.73</v>
      </c>
      <c r="V65" s="63">
        <f t="shared" si="13"/>
        <v>0.72426073612931097</v>
      </c>
      <c r="W65" s="64">
        <f t="shared" si="14"/>
        <v>5.2998153188568269</v>
      </c>
      <c r="X65" s="65">
        <f t="shared" si="22"/>
        <v>-3.6942883109933657E-7</v>
      </c>
      <c r="Y65" s="66">
        <f t="shared" si="23"/>
        <v>-3.6745378171247999E-7</v>
      </c>
      <c r="Z65" s="66">
        <f t="shared" si="24"/>
        <v>-3.6746434076946781E-7</v>
      </c>
      <c r="AA65" s="67">
        <f t="shared" si="25"/>
        <v>-3.6549973753742529E-7</v>
      </c>
      <c r="AB65" s="68">
        <f t="shared" si="16"/>
        <v>3.4550442676431747E-4</v>
      </c>
      <c r="AC65" s="69"/>
      <c r="AD65" s="70">
        <f t="shared" si="15"/>
        <v>3.4550442676431747</v>
      </c>
      <c r="AE65" s="70"/>
      <c r="AF65" s="74"/>
      <c r="AG65" s="71">
        <v>590</v>
      </c>
    </row>
    <row r="66" spans="5:33">
      <c r="E66" s="73">
        <v>0.57363425925925926</v>
      </c>
      <c r="F66" s="71">
        <v>600</v>
      </c>
      <c r="G66" s="58">
        <v>12.71</v>
      </c>
      <c r="H66" s="58">
        <v>7.05</v>
      </c>
      <c r="I66" s="58">
        <v>7.85</v>
      </c>
      <c r="J66" s="58">
        <v>12.71</v>
      </c>
      <c r="K66" s="58">
        <v>7.21</v>
      </c>
      <c r="L66" s="58">
        <v>7.85</v>
      </c>
      <c r="M66" s="59">
        <f t="shared" si="19"/>
        <v>12.71</v>
      </c>
      <c r="N66" s="59">
        <f t="shared" si="7"/>
        <v>7.13</v>
      </c>
      <c r="O66" s="59">
        <f t="shared" si="19"/>
        <v>7.85</v>
      </c>
      <c r="P66" s="60">
        <f t="shared" si="8"/>
        <v>0.15363419484177149</v>
      </c>
      <c r="Q66" s="22">
        <f t="shared" si="9"/>
        <v>7.413102413009154E-8</v>
      </c>
      <c r="R66" s="61">
        <f t="shared" si="10"/>
        <v>4.8601910021942592E-8</v>
      </c>
      <c r="S66" s="22">
        <f t="shared" si="11"/>
        <v>2.3621456577810036E-15</v>
      </c>
      <c r="T66" s="94">
        <v>298</v>
      </c>
      <c r="U66" s="59">
        <f t="shared" si="12"/>
        <v>285.70999999999998</v>
      </c>
      <c r="V66" s="63">
        <f t="shared" si="13"/>
        <v>0.72549205687749962</v>
      </c>
      <c r="W66" s="64">
        <f t="shared" si="14"/>
        <v>5.3148627868494414</v>
      </c>
      <c r="X66" s="65">
        <f t="shared" si="22"/>
        <v>-3.7834167351405934E-7</v>
      </c>
      <c r="Y66" s="66">
        <f t="shared" si="23"/>
        <v>-3.7624790617620162E-7</v>
      </c>
      <c r="Z66" s="66">
        <f t="shared" si="24"/>
        <v>-3.7625949322032589E-7</v>
      </c>
      <c r="AA66" s="67">
        <f t="shared" si="25"/>
        <v>-3.7417718467968648E-7</v>
      </c>
      <c r="AB66" s="68">
        <f t="shared" si="16"/>
        <v>3.4182981874164971E-4</v>
      </c>
      <c r="AC66" s="75">
        <v>3.3599999999999998E-4</v>
      </c>
      <c r="AD66" s="70">
        <f t="shared" si="15"/>
        <v>3.418298187416497</v>
      </c>
      <c r="AE66" s="70">
        <f>AC66*10000</f>
        <v>3.36</v>
      </c>
      <c r="AF66" s="74">
        <f>(AD66-AE66)*(AD66-AE66)</f>
        <v>3.3986786560490289E-3</v>
      </c>
      <c r="AG66" s="71">
        <v>600</v>
      </c>
    </row>
    <row r="67" spans="5:33">
      <c r="E67" s="73">
        <v>0.57374999999999998</v>
      </c>
      <c r="F67" s="71">
        <v>610</v>
      </c>
      <c r="G67" s="58">
        <v>12.7</v>
      </c>
      <c r="H67" s="58">
        <v>7.05</v>
      </c>
      <c r="I67" s="58">
        <v>8.3699999999999992</v>
      </c>
      <c r="J67" s="58">
        <v>12.7</v>
      </c>
      <c r="K67" s="58">
        <f>H67+0.18</f>
        <v>7.2299999999999995</v>
      </c>
      <c r="L67" s="58">
        <v>8.3699999999999992</v>
      </c>
      <c r="M67" s="59">
        <f t="shared" si="19"/>
        <v>12.7</v>
      </c>
      <c r="N67" s="59">
        <f t="shared" si="7"/>
        <v>7.14</v>
      </c>
      <c r="O67" s="59">
        <f t="shared" si="19"/>
        <v>8.3699999999999992</v>
      </c>
      <c r="P67" s="60">
        <f t="shared" si="8"/>
        <v>0.16378422092248909</v>
      </c>
      <c r="Q67" s="22">
        <f t="shared" si="9"/>
        <v>7.2443596007499061E-8</v>
      </c>
      <c r="R67" s="61">
        <f t="shared" si="10"/>
        <v>4.9692682155374428E-8</v>
      </c>
      <c r="S67" s="22">
        <f t="shared" si="11"/>
        <v>2.469362659795068E-15</v>
      </c>
      <c r="T67" s="94">
        <v>298</v>
      </c>
      <c r="U67" s="59">
        <f t="shared" si="12"/>
        <v>285.7</v>
      </c>
      <c r="V67" s="63">
        <f t="shared" si="13"/>
        <v>0.7261077818991637</v>
      </c>
      <c r="W67" s="64">
        <f t="shared" si="14"/>
        <v>5.3224033268333999</v>
      </c>
      <c r="X67" s="65">
        <f t="shared" si="22"/>
        <v>-4.1641273312719425E-7</v>
      </c>
      <c r="Y67" s="66">
        <f t="shared" si="23"/>
        <v>-4.1384816116963546E-7</v>
      </c>
      <c r="Z67" s="66">
        <f t="shared" si="24"/>
        <v>-4.1386395566582219E-7</v>
      </c>
      <c r="AA67" s="67">
        <f t="shared" si="25"/>
        <v>-4.1131498365649926E-7</v>
      </c>
      <c r="AB67" s="68">
        <f t="shared" si="16"/>
        <v>3.3806726264667172E-4</v>
      </c>
      <c r="AC67" s="69"/>
      <c r="AD67" s="70">
        <f t="shared" si="15"/>
        <v>3.3806726264667173</v>
      </c>
      <c r="AE67" s="70"/>
      <c r="AF67" s="74"/>
      <c r="AG67" s="71">
        <v>610</v>
      </c>
    </row>
    <row r="68" spans="5:33">
      <c r="E68" s="73">
        <v>0.5738657407407407</v>
      </c>
      <c r="F68" s="71">
        <v>620</v>
      </c>
      <c r="G68" s="58">
        <v>12.7</v>
      </c>
      <c r="H68" s="58">
        <v>7.05</v>
      </c>
      <c r="I68" s="58">
        <v>8.08</v>
      </c>
      <c r="J68" s="58">
        <v>12.7</v>
      </c>
      <c r="K68" s="58">
        <f>H68+0.18</f>
        <v>7.2299999999999995</v>
      </c>
      <c r="L68" s="58">
        <v>8.08</v>
      </c>
      <c r="M68" s="59">
        <f t="shared" si="19"/>
        <v>12.7</v>
      </c>
      <c r="N68" s="59">
        <f t="shared" si="7"/>
        <v>7.14</v>
      </c>
      <c r="O68" s="59">
        <f t="shared" si="19"/>
        <v>8.08</v>
      </c>
      <c r="P68" s="60">
        <f t="shared" si="8"/>
        <v>0.15810949881167408</v>
      </c>
      <c r="Q68" s="22">
        <f t="shared" si="9"/>
        <v>7.2443596007499061E-8</v>
      </c>
      <c r="R68" s="61">
        <f t="shared" si="10"/>
        <v>4.9692682155374428E-8</v>
      </c>
      <c r="S68" s="22">
        <f t="shared" si="11"/>
        <v>2.469362659795068E-15</v>
      </c>
      <c r="T68" s="94">
        <v>298</v>
      </c>
      <c r="U68" s="59">
        <f t="shared" si="12"/>
        <v>285.7</v>
      </c>
      <c r="V68" s="63">
        <f t="shared" si="13"/>
        <v>0.7261077818991637</v>
      </c>
      <c r="W68" s="64">
        <f t="shared" si="14"/>
        <v>5.3224033268333999</v>
      </c>
      <c r="X68" s="65">
        <f t="shared" si="22"/>
        <v>-3.9706398986308968E-7</v>
      </c>
      <c r="Y68" s="66">
        <f t="shared" si="23"/>
        <v>-3.9470330892509724E-7</v>
      </c>
      <c r="Z68" s="66">
        <f t="shared" si="24"/>
        <v>-3.9471734397897593E-7</v>
      </c>
      <c r="AA68" s="67">
        <f t="shared" si="25"/>
        <v>-3.9237053120849116E-7</v>
      </c>
      <c r="AB68" s="68">
        <f t="shared" si="16"/>
        <v>3.3392867606258075E-4</v>
      </c>
      <c r="AC68" s="69"/>
      <c r="AD68" s="70">
        <f t="shared" si="15"/>
        <v>3.3392867606258076</v>
      </c>
      <c r="AE68" s="70"/>
      <c r="AF68" s="74"/>
      <c r="AG68" s="71">
        <v>620</v>
      </c>
    </row>
    <row r="69" spans="5:33">
      <c r="E69" s="73">
        <v>0.57398148148148143</v>
      </c>
      <c r="F69" s="71">
        <v>630</v>
      </c>
      <c r="G69" s="58">
        <v>12.69</v>
      </c>
      <c r="H69" s="58">
        <v>7.05</v>
      </c>
      <c r="I69" s="58">
        <v>7.99</v>
      </c>
      <c r="J69" s="58">
        <v>12.69</v>
      </c>
      <c r="K69" s="58">
        <f t="shared" ref="K69:K77" si="27">H69+0.18</f>
        <v>7.2299999999999995</v>
      </c>
      <c r="L69" s="58">
        <v>7.99</v>
      </c>
      <c r="M69" s="59">
        <f t="shared" si="19"/>
        <v>12.69</v>
      </c>
      <c r="N69" s="59">
        <f t="shared" si="7"/>
        <v>7.14</v>
      </c>
      <c r="O69" s="59">
        <f t="shared" si="19"/>
        <v>7.99</v>
      </c>
      <c r="P69" s="60">
        <f t="shared" si="8"/>
        <v>0.15632259707493196</v>
      </c>
      <c r="Q69" s="22">
        <f t="shared" si="9"/>
        <v>7.2443596007499061E-8</v>
      </c>
      <c r="R69" s="61">
        <f t="shared" si="10"/>
        <v>4.9651404689665709E-8</v>
      </c>
      <c r="S69" s="22">
        <f t="shared" si="11"/>
        <v>2.4652619876569579E-15</v>
      </c>
      <c r="T69" s="94">
        <v>298</v>
      </c>
      <c r="U69" s="59">
        <f t="shared" si="12"/>
        <v>285.69</v>
      </c>
      <c r="V69" s="63">
        <f t="shared" si="13"/>
        <v>0.72672355002524314</v>
      </c>
      <c r="W69" s="64">
        <f t="shared" si="14"/>
        <v>5.3299550940761602</v>
      </c>
      <c r="X69" s="65">
        <f t="shared" si="22"/>
        <v>-3.8674319295795775E-7</v>
      </c>
      <c r="Y69" s="66">
        <f t="shared" si="23"/>
        <v>-3.8447684962084774E-7</v>
      </c>
      <c r="Z69" s="66">
        <f t="shared" si="24"/>
        <v>-3.8449013055821183E-7</v>
      </c>
      <c r="AA69" s="67">
        <f t="shared" si="25"/>
        <v>-3.8223691250394144E-7</v>
      </c>
      <c r="AB69" s="68">
        <f t="shared" si="16"/>
        <v>3.2998154968444789E-4</v>
      </c>
      <c r="AC69" s="69"/>
      <c r="AD69" s="70">
        <f t="shared" si="15"/>
        <v>3.2998154968444791</v>
      </c>
      <c r="AE69" s="70"/>
      <c r="AF69" s="74"/>
      <c r="AG69" s="71">
        <v>630</v>
      </c>
    </row>
    <row r="70" spans="5:33">
      <c r="E70" s="73">
        <v>0.57409722222222226</v>
      </c>
      <c r="F70" s="71">
        <v>640</v>
      </c>
      <c r="G70" s="58">
        <v>12.69</v>
      </c>
      <c r="H70" s="58">
        <v>7.05</v>
      </c>
      <c r="I70" s="58">
        <v>7.87</v>
      </c>
      <c r="J70" s="58">
        <v>12.69</v>
      </c>
      <c r="K70" s="58">
        <f t="shared" si="27"/>
        <v>7.2299999999999995</v>
      </c>
      <c r="L70" s="58">
        <v>7.87</v>
      </c>
      <c r="M70" s="59">
        <f t="shared" si="19"/>
        <v>12.69</v>
      </c>
      <c r="N70" s="59">
        <f t="shared" si="7"/>
        <v>7.14</v>
      </c>
      <c r="O70" s="59">
        <f t="shared" si="19"/>
        <v>7.87</v>
      </c>
      <c r="P70" s="60">
        <f t="shared" si="8"/>
        <v>0.15397482340171645</v>
      </c>
      <c r="Q70" s="22">
        <f t="shared" si="9"/>
        <v>7.2443596007499061E-8</v>
      </c>
      <c r="R70" s="61">
        <f t="shared" si="10"/>
        <v>4.9651404689665709E-8</v>
      </c>
      <c r="S70" s="22">
        <f t="shared" si="11"/>
        <v>2.4652619876569579E-15</v>
      </c>
      <c r="T70" s="94">
        <v>298</v>
      </c>
      <c r="U70" s="59">
        <f t="shared" si="12"/>
        <v>285.69</v>
      </c>
      <c r="V70" s="63">
        <f t="shared" si="13"/>
        <v>0.72672355002524314</v>
      </c>
      <c r="W70" s="64">
        <f t="shared" si="14"/>
        <v>5.3299550940761602</v>
      </c>
      <c r="X70" s="65">
        <f t="shared" ref="X70:X101" si="28">-($B$2/W70)*P70*S70*AB70</f>
        <v>-3.7649623430946017E-7</v>
      </c>
      <c r="Y70" s="66">
        <f t="shared" ref="Y70:Y101" si="29">-(AB70+(5*X70))*$B$2*S70*P70/W70</f>
        <v>-3.7432307474888974E-7</v>
      </c>
      <c r="Z70" s="66">
        <f t="shared" ref="Z70:Z101" si="30">-(AB70+5*Y70)*$B$2*P70*S70/W70</f>
        <v>-3.7433561836034014E-7</v>
      </c>
      <c r="AA70" s="67">
        <f t="shared" ref="AA70:AA101" si="31">-(AB70+(10*Z70))*$B$2*P70*S70/W70</f>
        <v>-3.7217485760621721E-7</v>
      </c>
      <c r="AB70" s="68">
        <f t="shared" si="16"/>
        <v>3.2613669290808121E-4</v>
      </c>
      <c r="AC70" s="69"/>
      <c r="AD70" s="70">
        <f t="shared" si="15"/>
        <v>3.261366929080812</v>
      </c>
      <c r="AE70" s="70"/>
      <c r="AF70" s="74"/>
      <c r="AG70" s="71">
        <v>640</v>
      </c>
    </row>
    <row r="71" spans="5:33">
      <c r="E71" s="73">
        <v>0.57421296296296298</v>
      </c>
      <c r="F71" s="71">
        <v>650</v>
      </c>
      <c r="G71" s="58">
        <v>12.69</v>
      </c>
      <c r="H71" s="58">
        <v>7.05</v>
      </c>
      <c r="I71" s="58">
        <v>7.9</v>
      </c>
      <c r="J71" s="58">
        <v>12.69</v>
      </c>
      <c r="K71" s="58">
        <f t="shared" si="27"/>
        <v>7.2299999999999995</v>
      </c>
      <c r="L71" s="58">
        <v>7.9</v>
      </c>
      <c r="M71" s="59">
        <f t="shared" si="19"/>
        <v>12.69</v>
      </c>
      <c r="N71" s="59">
        <f t="shared" ref="N71:N134" si="32">(H71+K71)/2</f>
        <v>7.14</v>
      </c>
      <c r="O71" s="59">
        <f t="shared" si="19"/>
        <v>7.9</v>
      </c>
      <c r="P71" s="60">
        <f t="shared" ref="P71:P134" si="33">((O71/32000)*(1/((-0.026*M71+1.9067)/1000)))/1.013</f>
        <v>0.15456176682002035</v>
      </c>
      <c r="Q71" s="22">
        <f t="shared" ref="Q71:Q134" si="34">POWER(10, -N71)</f>
        <v>7.2443596007499061E-8</v>
      </c>
      <c r="R71" s="61">
        <f t="shared" ref="R71:R134" si="35">(0.00000000000001*(0.1253*EXP(0.0831*M71)))/Q71</f>
        <v>4.9651404689665709E-8</v>
      </c>
      <c r="S71" s="22">
        <f t="shared" ref="S71:S134" si="36">POWER(R71, 2)</f>
        <v>2.4652619876569579E-15</v>
      </c>
      <c r="T71" s="94">
        <v>298</v>
      </c>
      <c r="U71" s="59">
        <f t="shared" ref="U71:U134" si="37">273+M71</f>
        <v>285.69</v>
      </c>
      <c r="V71" s="63">
        <f t="shared" ref="V71:V134" si="38">((1/U71)-(1/298))*5026</f>
        <v>0.72672355002524314</v>
      </c>
      <c r="W71" s="64">
        <f t="shared" ref="W71:W134" si="39">POWER(10,V71)</f>
        <v>5.3299550940761602</v>
      </c>
      <c r="X71" s="65">
        <f t="shared" si="28"/>
        <v>-3.7359361608766954E-7</v>
      </c>
      <c r="Y71" s="66">
        <f t="shared" si="29"/>
        <v>-3.7142899052199324E-7</v>
      </c>
      <c r="Z71" s="66">
        <f t="shared" si="30"/>
        <v>-3.71441532502471E-7</v>
      </c>
      <c r="AA71" s="67">
        <f t="shared" si="31"/>
        <v>-3.6928930357918097E-7</v>
      </c>
      <c r="AB71" s="68">
        <f t="shared" si="16"/>
        <v>3.2239337877785769E-4</v>
      </c>
      <c r="AC71" s="69"/>
      <c r="AD71" s="70">
        <f t="shared" ref="AD71:AD134" si="40">AB71*10000</f>
        <v>3.2239337877785768</v>
      </c>
      <c r="AE71" s="70"/>
      <c r="AF71" s="74"/>
      <c r="AG71" s="71">
        <v>650</v>
      </c>
    </row>
    <row r="72" spans="5:33">
      <c r="E72" s="73">
        <v>0.5743287037037037</v>
      </c>
      <c r="F72" s="71">
        <v>660</v>
      </c>
      <c r="G72" s="58">
        <v>12.69</v>
      </c>
      <c r="H72" s="58">
        <v>7.05</v>
      </c>
      <c r="I72" s="58">
        <v>7.72</v>
      </c>
      <c r="J72" s="58">
        <v>12.69</v>
      </c>
      <c r="K72" s="58">
        <f t="shared" si="27"/>
        <v>7.2299999999999995</v>
      </c>
      <c r="L72" s="58">
        <v>7.72</v>
      </c>
      <c r="M72" s="59">
        <f t="shared" si="19"/>
        <v>12.69</v>
      </c>
      <c r="N72" s="59">
        <f t="shared" si="32"/>
        <v>7.14</v>
      </c>
      <c r="O72" s="59">
        <f t="shared" si="19"/>
        <v>7.72</v>
      </c>
      <c r="P72" s="60">
        <f t="shared" si="33"/>
        <v>0.15104010631019707</v>
      </c>
      <c r="Q72" s="22">
        <f t="shared" si="34"/>
        <v>7.2443596007499061E-8</v>
      </c>
      <c r="R72" s="61">
        <f t="shared" si="35"/>
        <v>4.9651404689665709E-8</v>
      </c>
      <c r="S72" s="22">
        <f t="shared" si="36"/>
        <v>2.4652619876569579E-15</v>
      </c>
      <c r="T72" s="94">
        <v>298</v>
      </c>
      <c r="U72" s="59">
        <f t="shared" si="37"/>
        <v>285.69</v>
      </c>
      <c r="V72" s="63">
        <f t="shared" si="38"/>
        <v>0.72672355002524314</v>
      </c>
      <c r="W72" s="64">
        <f t="shared" si="39"/>
        <v>5.3299550940761602</v>
      </c>
      <c r="X72" s="65">
        <f t="shared" si="28"/>
        <v>-3.6087516453185206E-7</v>
      </c>
      <c r="Y72" s="66">
        <f t="shared" si="29"/>
        <v>-3.5883187203175654E-7</v>
      </c>
      <c r="Z72" s="66">
        <f t="shared" si="30"/>
        <v>-3.5884344125195036E-7</v>
      </c>
      <c r="AA72" s="67">
        <f t="shared" si="31"/>
        <v>-3.5681158696108875E-7</v>
      </c>
      <c r="AB72" s="68">
        <f t="shared" ref="AB72:AB135" si="41">AB71+10*(0.166666666666666*(X71+2*Y71+2*Z71+AA71))</f>
        <v>3.1867900550166476E-4</v>
      </c>
      <c r="AC72" s="69"/>
      <c r="AD72" s="70">
        <f t="shared" si="40"/>
        <v>3.1867900550166475</v>
      </c>
      <c r="AE72" s="70"/>
      <c r="AF72" s="74"/>
      <c r="AG72" s="71">
        <v>660</v>
      </c>
    </row>
    <row r="73" spans="5:33">
      <c r="E73" s="73">
        <v>0.57444444444444442</v>
      </c>
      <c r="F73" s="71">
        <v>670</v>
      </c>
      <c r="G73" s="58">
        <v>12.69</v>
      </c>
      <c r="H73" s="58">
        <v>7.04</v>
      </c>
      <c r="I73" s="58">
        <v>7.66</v>
      </c>
      <c r="J73" s="58">
        <v>12.69</v>
      </c>
      <c r="K73" s="58">
        <f t="shared" si="27"/>
        <v>7.22</v>
      </c>
      <c r="L73" s="58">
        <v>7.66</v>
      </c>
      <c r="M73" s="59">
        <f t="shared" si="19"/>
        <v>12.69</v>
      </c>
      <c r="N73" s="59">
        <f t="shared" si="32"/>
        <v>7.13</v>
      </c>
      <c r="O73" s="59">
        <f t="shared" si="19"/>
        <v>7.66</v>
      </c>
      <c r="P73" s="60">
        <f t="shared" si="33"/>
        <v>0.14986621947358933</v>
      </c>
      <c r="Q73" s="22">
        <f t="shared" si="34"/>
        <v>7.413102413009154E-8</v>
      </c>
      <c r="R73" s="61">
        <f t="shared" si="35"/>
        <v>4.8521200735481394E-8</v>
      </c>
      <c r="S73" s="22">
        <f t="shared" si="36"/>
        <v>2.3543069208128801E-15</v>
      </c>
      <c r="T73" s="94">
        <v>298</v>
      </c>
      <c r="U73" s="59">
        <f t="shared" si="37"/>
        <v>285.69</v>
      </c>
      <c r="V73" s="63">
        <f t="shared" si="38"/>
        <v>0.72672355002524314</v>
      </c>
      <c r="W73" s="64">
        <f t="shared" si="39"/>
        <v>5.3299550940761602</v>
      </c>
      <c r="X73" s="65">
        <f t="shared" si="28"/>
        <v>-3.3810412689771932E-7</v>
      </c>
      <c r="Y73" s="66">
        <f t="shared" si="29"/>
        <v>-3.3629013439772285E-7</v>
      </c>
      <c r="Z73" s="66">
        <f t="shared" si="30"/>
        <v>-3.3629986681010194E-7</v>
      </c>
      <c r="AA73" s="67">
        <f t="shared" si="31"/>
        <v>-3.3449550229002331E-7</v>
      </c>
      <c r="AB73" s="68">
        <f t="shared" si="41"/>
        <v>3.1509060987156419E-4</v>
      </c>
      <c r="AC73" s="69"/>
      <c r="AD73" s="70">
        <f t="shared" si="40"/>
        <v>3.1509060987156419</v>
      </c>
      <c r="AE73" s="70"/>
      <c r="AF73" s="74"/>
      <c r="AG73" s="71">
        <v>670</v>
      </c>
    </row>
    <row r="74" spans="5:33">
      <c r="E74" s="73">
        <v>0.57456018518518515</v>
      </c>
      <c r="F74" s="71">
        <v>680</v>
      </c>
      <c r="G74" s="58">
        <v>12.69</v>
      </c>
      <c r="H74" s="58">
        <v>7.04</v>
      </c>
      <c r="I74" s="58">
        <v>7.53</v>
      </c>
      <c r="J74" s="58">
        <v>12.69</v>
      </c>
      <c r="K74" s="58">
        <f t="shared" si="27"/>
        <v>7.22</v>
      </c>
      <c r="L74" s="58">
        <v>7.53</v>
      </c>
      <c r="M74" s="59">
        <f t="shared" si="19"/>
        <v>12.69</v>
      </c>
      <c r="N74" s="59">
        <f t="shared" si="32"/>
        <v>7.13</v>
      </c>
      <c r="O74" s="59">
        <f t="shared" si="19"/>
        <v>7.53</v>
      </c>
      <c r="P74" s="60">
        <f t="shared" si="33"/>
        <v>0.14732279799427253</v>
      </c>
      <c r="Q74" s="22">
        <f t="shared" si="34"/>
        <v>7.413102413009154E-8</v>
      </c>
      <c r="R74" s="61">
        <f t="shared" si="35"/>
        <v>4.8521200735481394E-8</v>
      </c>
      <c r="S74" s="22">
        <f t="shared" si="36"/>
        <v>2.3543069208128801E-15</v>
      </c>
      <c r="T74" s="94">
        <v>298</v>
      </c>
      <c r="U74" s="59">
        <f t="shared" si="37"/>
        <v>285.69</v>
      </c>
      <c r="V74" s="63">
        <f t="shared" si="38"/>
        <v>0.72672355002524314</v>
      </c>
      <c r="W74" s="64">
        <f t="shared" si="39"/>
        <v>5.3299550940761602</v>
      </c>
      <c r="X74" s="65">
        <f t="shared" si="28"/>
        <v>-3.2881872007515736E-7</v>
      </c>
      <c r="Y74" s="66">
        <f t="shared" si="29"/>
        <v>-3.2708448583549726E-7</v>
      </c>
      <c r="Z74" s="66">
        <f t="shared" si="30"/>
        <v>-3.2709363242057403E-7</v>
      </c>
      <c r="AA74" s="67">
        <f t="shared" si="31"/>
        <v>-3.2536844828534612E-7</v>
      </c>
      <c r="AB74" s="68">
        <f t="shared" si="41"/>
        <v>3.1172764381889189E-4</v>
      </c>
      <c r="AC74" s="69"/>
      <c r="AD74" s="70">
        <f t="shared" si="40"/>
        <v>3.1172764381889189</v>
      </c>
      <c r="AE74" s="70"/>
      <c r="AF74" s="74"/>
      <c r="AG74" s="71">
        <v>680</v>
      </c>
    </row>
    <row r="75" spans="5:33">
      <c r="E75" s="73">
        <v>0.57467592592592587</v>
      </c>
      <c r="F75" s="71">
        <v>690</v>
      </c>
      <c r="G75" s="58">
        <v>12.69</v>
      </c>
      <c r="H75" s="58">
        <v>7.04</v>
      </c>
      <c r="I75" s="58">
        <v>7.44</v>
      </c>
      <c r="J75" s="58">
        <v>12.69</v>
      </c>
      <c r="K75" s="58">
        <f t="shared" si="27"/>
        <v>7.22</v>
      </c>
      <c r="L75" s="58">
        <v>7.44</v>
      </c>
      <c r="M75" s="59">
        <f t="shared" si="19"/>
        <v>12.69</v>
      </c>
      <c r="N75" s="59">
        <f t="shared" si="32"/>
        <v>7.13</v>
      </c>
      <c r="O75" s="59">
        <f t="shared" si="19"/>
        <v>7.44</v>
      </c>
      <c r="P75" s="60">
        <f t="shared" si="33"/>
        <v>0.14556196773936092</v>
      </c>
      <c r="Q75" s="22">
        <f t="shared" si="34"/>
        <v>7.413102413009154E-8</v>
      </c>
      <c r="R75" s="61">
        <f t="shared" si="35"/>
        <v>4.8521200735481394E-8</v>
      </c>
      <c r="S75" s="22">
        <f t="shared" si="36"/>
        <v>2.3543069208128801E-15</v>
      </c>
      <c r="T75" s="94">
        <v>298</v>
      </c>
      <c r="U75" s="59">
        <f t="shared" si="37"/>
        <v>285.69</v>
      </c>
      <c r="V75" s="63">
        <f t="shared" si="38"/>
        <v>0.72672355002524314</v>
      </c>
      <c r="W75" s="64">
        <f t="shared" si="39"/>
        <v>5.3299550940761602</v>
      </c>
      <c r="X75" s="65">
        <f t="shared" si="28"/>
        <v>-3.2147961431300479E-7</v>
      </c>
      <c r="Y75" s="66">
        <f t="shared" si="29"/>
        <v>-3.1980435276675588E-7</v>
      </c>
      <c r="Z75" s="66">
        <f t="shared" si="30"/>
        <v>-3.1981308271765604E-7</v>
      </c>
      <c r="AA75" s="67">
        <f t="shared" si="31"/>
        <v>-3.181464601370603E-7</v>
      </c>
      <c r="AB75" s="68">
        <f t="shared" si="41"/>
        <v>3.0845673814410414E-4</v>
      </c>
      <c r="AC75" s="69"/>
      <c r="AD75" s="70">
        <f t="shared" si="40"/>
        <v>3.0845673814410413</v>
      </c>
      <c r="AE75" s="70"/>
      <c r="AF75" s="74"/>
      <c r="AG75" s="71">
        <v>690</v>
      </c>
    </row>
    <row r="76" spans="5:33">
      <c r="E76" s="73">
        <v>0.5747916666666667</v>
      </c>
      <c r="F76" s="71">
        <v>700</v>
      </c>
      <c r="G76" s="58">
        <v>12.65</v>
      </c>
      <c r="H76" s="58">
        <v>7.06</v>
      </c>
      <c r="I76" s="58">
        <v>8.5299999999999994</v>
      </c>
      <c r="J76" s="58">
        <v>12.65</v>
      </c>
      <c r="K76" s="58">
        <f t="shared" si="27"/>
        <v>7.2399999999999993</v>
      </c>
      <c r="L76" s="58">
        <v>8.5299999999999994</v>
      </c>
      <c r="M76" s="59">
        <f t="shared" si="19"/>
        <v>12.65</v>
      </c>
      <c r="N76" s="59">
        <f t="shared" si="32"/>
        <v>7.1499999999999995</v>
      </c>
      <c r="O76" s="59">
        <f t="shared" si="19"/>
        <v>8.5299999999999994</v>
      </c>
      <c r="P76" s="60">
        <f t="shared" si="33"/>
        <v>0.16677757538362048</v>
      </c>
      <c r="Q76" s="22">
        <f t="shared" si="34"/>
        <v>7.0794578438413848E-8</v>
      </c>
      <c r="R76" s="61">
        <f t="shared" si="35"/>
        <v>5.0639329278713501E-8</v>
      </c>
      <c r="S76" s="22">
        <f t="shared" si="36"/>
        <v>2.5643416697979706E-15</v>
      </c>
      <c r="T76" s="94">
        <v>298</v>
      </c>
      <c r="U76" s="59">
        <f t="shared" si="37"/>
        <v>285.64999999999998</v>
      </c>
      <c r="V76" s="63">
        <f t="shared" si="38"/>
        <v>0.72918705366425829</v>
      </c>
      <c r="W76" s="64">
        <f t="shared" si="39"/>
        <v>5.3602747857756325</v>
      </c>
      <c r="X76" s="65">
        <f t="shared" si="28"/>
        <v>-3.9479003463605654E-7</v>
      </c>
      <c r="Y76" s="66">
        <f t="shared" si="29"/>
        <v>-3.9223713108515227E-7</v>
      </c>
      <c r="Z76" s="66">
        <f t="shared" si="30"/>
        <v>-3.9225363939581977E-7</v>
      </c>
      <c r="AA76" s="67">
        <f t="shared" si="31"/>
        <v>-3.8971703065412029E-7</v>
      </c>
      <c r="AB76" s="68">
        <f t="shared" si="41"/>
        <v>3.0525863656840599E-4</v>
      </c>
      <c r="AC76" s="69"/>
      <c r="AD76" s="70">
        <f t="shared" si="40"/>
        <v>3.0525863656840597</v>
      </c>
      <c r="AE76" s="70"/>
      <c r="AF76" s="74"/>
      <c r="AG76" s="71">
        <v>700</v>
      </c>
    </row>
    <row r="77" spans="5:33">
      <c r="E77" s="73">
        <v>0.57490740740740742</v>
      </c>
      <c r="F77" s="71">
        <v>710</v>
      </c>
      <c r="G77" s="58">
        <v>12.64</v>
      </c>
      <c r="H77" s="58">
        <v>7.07</v>
      </c>
      <c r="I77" s="58">
        <v>8.8000000000000007</v>
      </c>
      <c r="J77" s="58">
        <v>12.64</v>
      </c>
      <c r="K77" s="58">
        <f t="shared" si="27"/>
        <v>7.25</v>
      </c>
      <c r="L77" s="58">
        <v>8.8000000000000007</v>
      </c>
      <c r="M77" s="59">
        <f t="shared" si="19"/>
        <v>12.64</v>
      </c>
      <c r="N77" s="59">
        <f t="shared" si="32"/>
        <v>7.16</v>
      </c>
      <c r="O77" s="59">
        <f t="shared" si="19"/>
        <v>8.8000000000000007</v>
      </c>
      <c r="P77" s="60">
        <f t="shared" si="33"/>
        <v>0.17202823630183883</v>
      </c>
      <c r="Q77" s="22">
        <f t="shared" si="34"/>
        <v>6.9183097091893466E-8</v>
      </c>
      <c r="R77" s="61">
        <f t="shared" si="35"/>
        <v>5.1775827190173787E-8</v>
      </c>
      <c r="S77" s="22">
        <f t="shared" si="36"/>
        <v>2.6807362812267392E-15</v>
      </c>
      <c r="T77" s="94">
        <v>298</v>
      </c>
      <c r="U77" s="59">
        <f t="shared" si="37"/>
        <v>285.64</v>
      </c>
      <c r="V77" s="63">
        <f t="shared" si="38"/>
        <v>0.72980303738032459</v>
      </c>
      <c r="W77" s="64">
        <f t="shared" si="39"/>
        <v>5.3678829521667275</v>
      </c>
      <c r="X77" s="65">
        <f t="shared" si="28"/>
        <v>-4.1963699134437348E-7</v>
      </c>
      <c r="Y77" s="66">
        <f t="shared" si="29"/>
        <v>-4.1671508500727162E-7</v>
      </c>
      <c r="Z77" s="66">
        <f t="shared" si="30"/>
        <v>-4.1673543005982631E-7</v>
      </c>
      <c r="AA77" s="67">
        <f t="shared" si="31"/>
        <v>-4.1383358545260155E-7</v>
      </c>
      <c r="AB77" s="68">
        <f t="shared" si="41"/>
        <v>3.0133615555798579E-4</v>
      </c>
      <c r="AC77" s="69"/>
      <c r="AD77" s="70">
        <f t="shared" si="40"/>
        <v>3.0133615555798579</v>
      </c>
      <c r="AE77" s="70"/>
      <c r="AF77" s="74"/>
      <c r="AG77" s="71">
        <v>710</v>
      </c>
    </row>
    <row r="78" spans="5:33">
      <c r="E78" s="73">
        <v>0.57502314814814814</v>
      </c>
      <c r="F78" s="71">
        <v>720</v>
      </c>
      <c r="G78" s="58">
        <v>12.63</v>
      </c>
      <c r="H78" s="58">
        <v>7.09</v>
      </c>
      <c r="I78" s="58">
        <v>9.02</v>
      </c>
      <c r="J78" s="58">
        <v>12.63</v>
      </c>
      <c r="K78" s="58">
        <v>7.27</v>
      </c>
      <c r="L78" s="58">
        <v>9.02</v>
      </c>
      <c r="M78" s="59">
        <f t="shared" si="19"/>
        <v>12.63</v>
      </c>
      <c r="N78" s="59">
        <f t="shared" si="32"/>
        <v>7.18</v>
      </c>
      <c r="O78" s="59">
        <f t="shared" si="19"/>
        <v>9.02</v>
      </c>
      <c r="P78" s="60">
        <f t="shared" si="33"/>
        <v>0.17629989516887687</v>
      </c>
      <c r="Q78" s="22">
        <f t="shared" si="34"/>
        <v>6.606934480075943E-8</v>
      </c>
      <c r="R78" s="61">
        <f t="shared" si="35"/>
        <v>5.4170912012556808E-8</v>
      </c>
      <c r="S78" s="22">
        <f t="shared" si="36"/>
        <v>2.9344877082721715E-15</v>
      </c>
      <c r="T78" s="94">
        <v>298</v>
      </c>
      <c r="U78" s="59">
        <f t="shared" si="37"/>
        <v>285.63</v>
      </c>
      <c r="V78" s="63">
        <f t="shared" si="38"/>
        <v>0.73041906422797376</v>
      </c>
      <c r="W78" s="64">
        <f t="shared" si="39"/>
        <v>5.375502451157856</v>
      </c>
      <c r="X78" s="65">
        <f t="shared" si="28"/>
        <v>-4.6359669001256336E-7</v>
      </c>
      <c r="Y78" s="66">
        <f t="shared" si="29"/>
        <v>-4.599805324500529E-7</v>
      </c>
      <c r="Z78" s="66">
        <f t="shared" si="30"/>
        <v>-4.6000873928543071E-7</v>
      </c>
      <c r="AA78" s="67">
        <f t="shared" si="31"/>
        <v>-4.564203485190863E-7</v>
      </c>
      <c r="AB78" s="68">
        <f t="shared" si="41"/>
        <v>2.9716886954643388E-4</v>
      </c>
      <c r="AC78" s="75">
        <v>2.8400000000000002E-4</v>
      </c>
      <c r="AD78" s="70">
        <f t="shared" si="40"/>
        <v>2.9716886954643389</v>
      </c>
      <c r="AE78" s="70">
        <f>AC78*10000</f>
        <v>2.8400000000000003</v>
      </c>
      <c r="AF78" s="74">
        <f>(AD78-AE78)*(AD78-AE78)</f>
        <v>1.7341912513099311E-2</v>
      </c>
      <c r="AG78" s="71">
        <v>720</v>
      </c>
    </row>
    <row r="79" spans="5:33">
      <c r="E79" s="73">
        <v>0.57513888888888887</v>
      </c>
      <c r="F79" s="71">
        <v>730</v>
      </c>
      <c r="G79" s="58">
        <v>12.63</v>
      </c>
      <c r="H79" s="58">
        <v>7.1</v>
      </c>
      <c r="I79" s="58">
        <v>8.85</v>
      </c>
      <c r="J79" s="58">
        <v>12.63</v>
      </c>
      <c r="K79" s="58">
        <f>H79+0.18</f>
        <v>7.2799999999999994</v>
      </c>
      <c r="L79" s="58">
        <v>8.85</v>
      </c>
      <c r="M79" s="59">
        <f t="shared" si="19"/>
        <v>12.63</v>
      </c>
      <c r="N79" s="59">
        <f t="shared" si="32"/>
        <v>7.1899999999999995</v>
      </c>
      <c r="O79" s="59">
        <f t="shared" si="19"/>
        <v>8.85</v>
      </c>
      <c r="P79" s="60">
        <f t="shared" si="33"/>
        <v>0.17297716987190251</v>
      </c>
      <c r="Q79" s="22">
        <f t="shared" si="34"/>
        <v>6.4565422903465636E-8</v>
      </c>
      <c r="R79" s="61">
        <f t="shared" si="35"/>
        <v>5.5432714647906485E-8</v>
      </c>
      <c r="S79" s="22">
        <f t="shared" si="36"/>
        <v>3.0727858532362261E-15</v>
      </c>
      <c r="T79" s="94">
        <v>298</v>
      </c>
      <c r="U79" s="59">
        <f t="shared" si="37"/>
        <v>285.63</v>
      </c>
      <c r="V79" s="63">
        <f t="shared" si="38"/>
        <v>0.73041906422797376</v>
      </c>
      <c r="W79" s="64">
        <f t="shared" si="39"/>
        <v>5.375502451157856</v>
      </c>
      <c r="X79" s="65">
        <f t="shared" si="28"/>
        <v>-4.6892336418857878E-7</v>
      </c>
      <c r="Y79" s="66">
        <f t="shared" si="29"/>
        <v>-4.6516546068557293E-7</v>
      </c>
      <c r="Z79" s="66">
        <f t="shared" si="30"/>
        <v>-4.6519557613687343E-7</v>
      </c>
      <c r="AA79" s="67">
        <f t="shared" si="31"/>
        <v>-4.6146730540092354E-7</v>
      </c>
      <c r="AB79" s="68">
        <f t="shared" si="41"/>
        <v>2.9256887690976284E-4</v>
      </c>
      <c r="AC79" s="69"/>
      <c r="AD79" s="70">
        <f t="shared" si="40"/>
        <v>2.9256887690976283</v>
      </c>
      <c r="AE79" s="70"/>
      <c r="AF79" s="74"/>
      <c r="AG79" s="71">
        <v>730</v>
      </c>
    </row>
    <row r="80" spans="5:33">
      <c r="E80" s="73">
        <v>0.57525462962962959</v>
      </c>
      <c r="F80" s="71">
        <v>740</v>
      </c>
      <c r="G80" s="58">
        <v>12.63</v>
      </c>
      <c r="H80" s="58">
        <v>7.1</v>
      </c>
      <c r="I80" s="58">
        <v>8.61</v>
      </c>
      <c r="J80" s="58">
        <v>12.63</v>
      </c>
      <c r="K80" s="58">
        <f t="shared" ref="K80:K89" si="42">H80+0.18</f>
        <v>7.2799999999999994</v>
      </c>
      <c r="L80" s="58">
        <v>8.61</v>
      </c>
      <c r="M80" s="59">
        <f t="shared" si="19"/>
        <v>12.63</v>
      </c>
      <c r="N80" s="59">
        <f t="shared" si="32"/>
        <v>7.1899999999999995</v>
      </c>
      <c r="O80" s="59">
        <f t="shared" si="19"/>
        <v>8.61</v>
      </c>
      <c r="P80" s="60">
        <f t="shared" si="33"/>
        <v>0.16828626357029156</v>
      </c>
      <c r="Q80" s="22">
        <f t="shared" si="34"/>
        <v>6.4565422903465636E-8</v>
      </c>
      <c r="R80" s="61">
        <f t="shared" si="35"/>
        <v>5.5432714647906485E-8</v>
      </c>
      <c r="S80" s="22">
        <f t="shared" si="36"/>
        <v>3.0727858532362261E-15</v>
      </c>
      <c r="T80" s="94">
        <v>298</v>
      </c>
      <c r="U80" s="59">
        <f t="shared" si="37"/>
        <v>285.63</v>
      </c>
      <c r="V80" s="63">
        <f t="shared" si="38"/>
        <v>0.73041906422797376</v>
      </c>
      <c r="W80" s="64">
        <f t="shared" si="39"/>
        <v>5.375502451157856</v>
      </c>
      <c r="X80" s="65">
        <f t="shared" si="28"/>
        <v>-4.4895309558275868E-7</v>
      </c>
      <c r="Y80" s="66">
        <f t="shared" si="29"/>
        <v>-4.4545280094236529E-7</v>
      </c>
      <c r="Z80" s="66">
        <f t="shared" si="30"/>
        <v>-4.4548009123769931E-7</v>
      </c>
      <c r="AA80" s="67">
        <f t="shared" si="31"/>
        <v>-4.4200666135119488E-7</v>
      </c>
      <c r="AB80" s="68">
        <f t="shared" si="41"/>
        <v>2.8791702233770553E-4</v>
      </c>
      <c r="AC80" s="69"/>
      <c r="AD80" s="70">
        <f t="shared" si="40"/>
        <v>2.8791702233770553</v>
      </c>
      <c r="AE80" s="70"/>
      <c r="AF80" s="74"/>
      <c r="AG80" s="71">
        <v>740</v>
      </c>
    </row>
    <row r="81" spans="5:33">
      <c r="E81" s="73">
        <v>0.57537037037037031</v>
      </c>
      <c r="F81" s="71">
        <v>750</v>
      </c>
      <c r="G81" s="58">
        <v>12.63</v>
      </c>
      <c r="H81" s="58">
        <v>7.1</v>
      </c>
      <c r="I81" s="58">
        <v>8.42</v>
      </c>
      <c r="J81" s="58">
        <v>12.63</v>
      </c>
      <c r="K81" s="58">
        <f t="shared" si="42"/>
        <v>7.2799999999999994</v>
      </c>
      <c r="L81" s="58">
        <v>8.42</v>
      </c>
      <c r="M81" s="59">
        <f t="shared" si="19"/>
        <v>12.63</v>
      </c>
      <c r="N81" s="59">
        <f t="shared" si="32"/>
        <v>7.1899999999999995</v>
      </c>
      <c r="O81" s="59">
        <f t="shared" si="19"/>
        <v>8.42</v>
      </c>
      <c r="P81" s="60">
        <f t="shared" si="33"/>
        <v>0.1645726294148496</v>
      </c>
      <c r="Q81" s="22">
        <f t="shared" si="34"/>
        <v>6.4565422903465636E-8</v>
      </c>
      <c r="R81" s="61">
        <f t="shared" si="35"/>
        <v>5.5432714647906485E-8</v>
      </c>
      <c r="S81" s="22">
        <f t="shared" si="36"/>
        <v>3.0727858532362261E-15</v>
      </c>
      <c r="T81" s="94">
        <v>298</v>
      </c>
      <c r="U81" s="59">
        <f t="shared" si="37"/>
        <v>285.63</v>
      </c>
      <c r="V81" s="63">
        <f t="shared" si="38"/>
        <v>0.73041906422797376</v>
      </c>
      <c r="W81" s="64">
        <f t="shared" si="39"/>
        <v>5.375502451157856</v>
      </c>
      <c r="X81" s="65">
        <f t="shared" si="28"/>
        <v>-4.3225287947060487E-7</v>
      </c>
      <c r="Y81" s="66">
        <f t="shared" si="29"/>
        <v>-4.2895715825521967E-7</v>
      </c>
      <c r="Z81" s="66">
        <f t="shared" si="30"/>
        <v>-4.2898228655128292E-7</v>
      </c>
      <c r="AA81" s="67">
        <f t="shared" si="31"/>
        <v>-4.2571131044951208E-7</v>
      </c>
      <c r="AB81" s="68">
        <f t="shared" si="41"/>
        <v>2.8346231310221538E-4</v>
      </c>
      <c r="AC81" s="69"/>
      <c r="AD81" s="70">
        <f t="shared" si="40"/>
        <v>2.8346231310221537</v>
      </c>
      <c r="AE81" s="70"/>
      <c r="AF81" s="74"/>
      <c r="AG81" s="71">
        <v>750</v>
      </c>
    </row>
    <row r="82" spans="5:33">
      <c r="E82" s="73">
        <v>0.57548611111111114</v>
      </c>
      <c r="F82" s="71">
        <v>760</v>
      </c>
      <c r="G82" s="58">
        <v>12.63</v>
      </c>
      <c r="H82" s="58">
        <v>7.09</v>
      </c>
      <c r="I82" s="58">
        <v>8.4700000000000006</v>
      </c>
      <c r="J82" s="58">
        <v>12.63</v>
      </c>
      <c r="K82" s="58">
        <f t="shared" si="42"/>
        <v>7.27</v>
      </c>
      <c r="L82" s="58">
        <v>8.4700000000000006</v>
      </c>
      <c r="M82" s="59">
        <f t="shared" si="19"/>
        <v>12.63</v>
      </c>
      <c r="N82" s="59">
        <f t="shared" si="32"/>
        <v>7.18</v>
      </c>
      <c r="O82" s="59">
        <f t="shared" si="19"/>
        <v>8.4700000000000006</v>
      </c>
      <c r="P82" s="60">
        <f t="shared" si="33"/>
        <v>0.16554990156101851</v>
      </c>
      <c r="Q82" s="22">
        <f t="shared" si="34"/>
        <v>6.606934480075943E-8</v>
      </c>
      <c r="R82" s="61">
        <f t="shared" si="35"/>
        <v>5.4170912012556808E-8</v>
      </c>
      <c r="S82" s="22">
        <f t="shared" si="36"/>
        <v>2.9344877082721715E-15</v>
      </c>
      <c r="T82" s="94">
        <v>298</v>
      </c>
      <c r="U82" s="59">
        <f t="shared" si="37"/>
        <v>285.63</v>
      </c>
      <c r="V82" s="63">
        <f t="shared" si="38"/>
        <v>0.73041906422797376</v>
      </c>
      <c r="W82" s="64">
        <f t="shared" si="39"/>
        <v>5.375502451157856</v>
      </c>
      <c r="X82" s="65">
        <f t="shared" si="28"/>
        <v>-4.089654681033581E-7</v>
      </c>
      <c r="Y82" s="66">
        <f t="shared" si="29"/>
        <v>-4.0596995978168873E-7</v>
      </c>
      <c r="Z82" s="66">
        <f t="shared" si="30"/>
        <v>-4.0599190068087225E-7</v>
      </c>
      <c r="AA82" s="67">
        <f t="shared" si="31"/>
        <v>-4.0301801184178166E-7</v>
      </c>
      <c r="AB82" s="68">
        <f t="shared" si="41"/>
        <v>2.7917257463632686E-4</v>
      </c>
      <c r="AC82" s="69"/>
      <c r="AD82" s="70">
        <f t="shared" si="40"/>
        <v>2.7917257463632685</v>
      </c>
      <c r="AE82" s="70"/>
      <c r="AF82" s="74"/>
      <c r="AG82" s="71">
        <v>760</v>
      </c>
    </row>
    <row r="83" spans="5:33">
      <c r="E83" s="73">
        <v>0.57560185185185186</v>
      </c>
      <c r="F83" s="71">
        <v>770</v>
      </c>
      <c r="G83" s="58">
        <v>12.63</v>
      </c>
      <c r="H83" s="58">
        <v>7.09</v>
      </c>
      <c r="I83" s="58">
        <v>8.36</v>
      </c>
      <c r="J83" s="58">
        <v>12.63</v>
      </c>
      <c r="K83" s="58">
        <f t="shared" si="42"/>
        <v>7.27</v>
      </c>
      <c r="L83" s="58">
        <v>8.36</v>
      </c>
      <c r="M83" s="59">
        <f t="shared" si="19"/>
        <v>12.63</v>
      </c>
      <c r="N83" s="59">
        <f t="shared" si="32"/>
        <v>7.18</v>
      </c>
      <c r="O83" s="59">
        <f t="shared" si="19"/>
        <v>8.36</v>
      </c>
      <c r="P83" s="60">
        <f t="shared" si="33"/>
        <v>0.16339990283944683</v>
      </c>
      <c r="Q83" s="22">
        <f t="shared" si="34"/>
        <v>6.606934480075943E-8</v>
      </c>
      <c r="R83" s="61">
        <f t="shared" si="35"/>
        <v>5.4170912012556808E-8</v>
      </c>
      <c r="S83" s="22">
        <f t="shared" si="36"/>
        <v>2.9344877082721715E-15</v>
      </c>
      <c r="T83" s="94">
        <v>298</v>
      </c>
      <c r="U83" s="59">
        <f t="shared" si="37"/>
        <v>285.63</v>
      </c>
      <c r="V83" s="63">
        <f t="shared" si="38"/>
        <v>0.73041906422797376</v>
      </c>
      <c r="W83" s="64">
        <f t="shared" si="39"/>
        <v>5.375502451157856</v>
      </c>
      <c r="X83" s="65">
        <f t="shared" si="28"/>
        <v>-3.9778411821000431E-7</v>
      </c>
      <c r="Y83" s="66">
        <f t="shared" si="29"/>
        <v>-3.9490834788302186E-7</v>
      </c>
      <c r="Z83" s="66">
        <f t="shared" si="30"/>
        <v>-3.9492913819262689E-7</v>
      </c>
      <c r="AA83" s="67">
        <f t="shared" si="31"/>
        <v>-3.920738575692035E-7</v>
      </c>
      <c r="AB83" s="68">
        <f t="shared" si="41"/>
        <v>2.7511272930154308E-4</v>
      </c>
      <c r="AC83" s="69"/>
      <c r="AD83" s="70">
        <f t="shared" si="40"/>
        <v>2.7511272930154309</v>
      </c>
      <c r="AE83" s="70"/>
      <c r="AF83" s="74"/>
      <c r="AG83" s="71">
        <v>770</v>
      </c>
    </row>
    <row r="84" spans="5:33">
      <c r="E84" s="73">
        <v>0.57571759259259259</v>
      </c>
      <c r="F84" s="71">
        <v>780</v>
      </c>
      <c r="G84" s="58">
        <v>12.63</v>
      </c>
      <c r="H84" s="58">
        <v>7.09</v>
      </c>
      <c r="I84" s="58">
        <v>8.2899999999999991</v>
      </c>
      <c r="J84" s="58">
        <v>12.63</v>
      </c>
      <c r="K84" s="58">
        <f t="shared" si="42"/>
        <v>7.27</v>
      </c>
      <c r="L84" s="58">
        <v>8.2899999999999991</v>
      </c>
      <c r="M84" s="59">
        <f t="shared" si="19"/>
        <v>12.63</v>
      </c>
      <c r="N84" s="59">
        <f t="shared" si="32"/>
        <v>7.18</v>
      </c>
      <c r="O84" s="59">
        <f t="shared" si="19"/>
        <v>8.2899999999999991</v>
      </c>
      <c r="P84" s="60">
        <f t="shared" si="33"/>
        <v>0.16203172183481032</v>
      </c>
      <c r="Q84" s="22">
        <f t="shared" si="34"/>
        <v>6.606934480075943E-8</v>
      </c>
      <c r="R84" s="61">
        <f t="shared" si="35"/>
        <v>5.4170912012556808E-8</v>
      </c>
      <c r="S84" s="22">
        <f t="shared" si="36"/>
        <v>2.9344877082721715E-15</v>
      </c>
      <c r="T84" s="94">
        <v>298</v>
      </c>
      <c r="U84" s="59">
        <f t="shared" si="37"/>
        <v>285.63</v>
      </c>
      <c r="V84" s="63">
        <f t="shared" si="38"/>
        <v>0.73041906422797376</v>
      </c>
      <c r="W84" s="64">
        <f t="shared" si="39"/>
        <v>5.375502451157856</v>
      </c>
      <c r="X84" s="65">
        <f t="shared" si="28"/>
        <v>-3.8879104257520885E-7</v>
      </c>
      <c r="Y84" s="66">
        <f t="shared" si="29"/>
        <v>-3.8600382249429225E-7</v>
      </c>
      <c r="Z84" s="66">
        <f t="shared" si="30"/>
        <v>-3.8602380391085999E-7</v>
      </c>
      <c r="AA84" s="67">
        <f t="shared" si="31"/>
        <v>-3.8325627875531432E-7</v>
      </c>
      <c r="AB84" s="68">
        <f t="shared" si="41"/>
        <v>2.7116350772165892E-4</v>
      </c>
      <c r="AC84" s="69"/>
      <c r="AD84" s="70">
        <f t="shared" si="40"/>
        <v>2.7116350772165894</v>
      </c>
      <c r="AE84" s="70"/>
      <c r="AF84" s="74"/>
      <c r="AG84" s="71">
        <v>780</v>
      </c>
    </row>
    <row r="85" spans="5:33">
      <c r="E85" s="73">
        <v>0.57583333333333331</v>
      </c>
      <c r="F85" s="71">
        <v>790</v>
      </c>
      <c r="G85" s="58">
        <v>12.62</v>
      </c>
      <c r="H85" s="58">
        <v>7.09</v>
      </c>
      <c r="I85" s="58">
        <v>8.17</v>
      </c>
      <c r="J85" s="58">
        <v>12.62</v>
      </c>
      <c r="K85" s="58">
        <f t="shared" si="42"/>
        <v>7.27</v>
      </c>
      <c r="L85" s="58">
        <v>8.17</v>
      </c>
      <c r="M85" s="59">
        <f t="shared" si="19"/>
        <v>12.62</v>
      </c>
      <c r="N85" s="59">
        <f t="shared" si="32"/>
        <v>7.18</v>
      </c>
      <c r="O85" s="59">
        <f t="shared" si="19"/>
        <v>8.17</v>
      </c>
      <c r="P85" s="60">
        <f t="shared" si="33"/>
        <v>0.15965996755903319</v>
      </c>
      <c r="Q85" s="22">
        <f t="shared" si="34"/>
        <v>6.606934480075943E-8</v>
      </c>
      <c r="R85" s="61">
        <f t="shared" si="35"/>
        <v>5.4125914683653993E-8</v>
      </c>
      <c r="S85" s="22">
        <f t="shared" si="36"/>
        <v>2.9296146403421911E-15</v>
      </c>
      <c r="T85" s="94">
        <v>298</v>
      </c>
      <c r="U85" s="59">
        <f t="shared" si="37"/>
        <v>285.62</v>
      </c>
      <c r="V85" s="63">
        <f t="shared" si="38"/>
        <v>0.7310351342117396</v>
      </c>
      <c r="W85" s="64">
        <f t="shared" si="39"/>
        <v>5.3831333004059196</v>
      </c>
      <c r="X85" s="65">
        <f t="shared" si="28"/>
        <v>-3.7648485441391358E-7</v>
      </c>
      <c r="Y85" s="66">
        <f t="shared" si="29"/>
        <v>-3.7383354359754685E-7</v>
      </c>
      <c r="Z85" s="66">
        <f t="shared" si="30"/>
        <v>-3.738522148640336E-7</v>
      </c>
      <c r="AA85" s="67">
        <f t="shared" si="31"/>
        <v>-3.7121931233767403E-7</v>
      </c>
      <c r="AB85" s="68">
        <f t="shared" si="41"/>
        <v>2.6730333676475756E-4</v>
      </c>
      <c r="AC85" s="69"/>
      <c r="AD85" s="70">
        <f t="shared" si="40"/>
        <v>2.6730333676475757</v>
      </c>
      <c r="AE85" s="70"/>
      <c r="AF85" s="74"/>
      <c r="AG85" s="71">
        <v>790</v>
      </c>
    </row>
    <row r="86" spans="5:33">
      <c r="E86" s="73">
        <v>0.57594907407407403</v>
      </c>
      <c r="F86" s="71">
        <v>800</v>
      </c>
      <c r="G86" s="58">
        <v>12.59</v>
      </c>
      <c r="H86" s="58">
        <v>7.11</v>
      </c>
      <c r="I86" s="58">
        <v>8.99</v>
      </c>
      <c r="J86" s="58">
        <v>12.59</v>
      </c>
      <c r="K86" s="58">
        <f t="shared" si="42"/>
        <v>7.29</v>
      </c>
      <c r="L86" s="58">
        <v>8.99</v>
      </c>
      <c r="M86" s="59">
        <f t="shared" si="19"/>
        <v>12.59</v>
      </c>
      <c r="N86" s="59">
        <f t="shared" si="32"/>
        <v>7.2</v>
      </c>
      <c r="O86" s="59">
        <f t="shared" si="19"/>
        <v>8.99</v>
      </c>
      <c r="P86" s="60">
        <f t="shared" si="33"/>
        <v>0.17559782547278449</v>
      </c>
      <c r="Q86" s="22">
        <f t="shared" si="34"/>
        <v>6.3095734448019177E-8</v>
      </c>
      <c r="R86" s="61">
        <f t="shared" si="35"/>
        <v>5.6535671194264686E-8</v>
      </c>
      <c r="S86" s="22">
        <f t="shared" si="36"/>
        <v>3.1962821173860096E-15</v>
      </c>
      <c r="T86" s="94">
        <v>298</v>
      </c>
      <c r="U86" s="59">
        <f t="shared" si="37"/>
        <v>285.58999999999997</v>
      </c>
      <c r="V86" s="63">
        <f t="shared" si="38"/>
        <v>0.73288360302503497</v>
      </c>
      <c r="W86" s="64">
        <f t="shared" si="39"/>
        <v>5.4060941266908209</v>
      </c>
      <c r="X86" s="65">
        <f t="shared" si="28"/>
        <v>-4.4354726012554387E-7</v>
      </c>
      <c r="Y86" s="66">
        <f t="shared" si="29"/>
        <v>-4.3981508279626071E-7</v>
      </c>
      <c r="Z86" s="66">
        <f t="shared" si="30"/>
        <v>-4.3984648677249836E-7</v>
      </c>
      <c r="AA86" s="67">
        <f t="shared" si="31"/>
        <v>-4.3614518492917127E-7</v>
      </c>
      <c r="AB86" s="68">
        <f t="shared" si="41"/>
        <v>2.6356487729196633E-4</v>
      </c>
      <c r="AC86" s="69"/>
      <c r="AD86" s="70">
        <f t="shared" si="40"/>
        <v>2.6356487729196632</v>
      </c>
      <c r="AE86" s="70"/>
      <c r="AF86" s="74"/>
      <c r="AG86" s="71">
        <v>800</v>
      </c>
    </row>
    <row r="87" spans="5:33">
      <c r="E87" s="73">
        <v>0.57606481481481475</v>
      </c>
      <c r="F87" s="71">
        <v>810</v>
      </c>
      <c r="G87" s="58">
        <v>12.59</v>
      </c>
      <c r="H87" s="58">
        <v>7.13</v>
      </c>
      <c r="I87" s="58">
        <v>9.19</v>
      </c>
      <c r="J87" s="58">
        <v>12.59</v>
      </c>
      <c r="K87" s="58">
        <f t="shared" si="42"/>
        <v>7.31</v>
      </c>
      <c r="L87" s="58">
        <v>9.19</v>
      </c>
      <c r="M87" s="59">
        <f t="shared" ref="M87:O150" si="43">(G87+J87)/2</f>
        <v>12.59</v>
      </c>
      <c r="N87" s="59">
        <f t="shared" si="32"/>
        <v>7.22</v>
      </c>
      <c r="O87" s="59">
        <f t="shared" si="43"/>
        <v>9.19</v>
      </c>
      <c r="P87" s="60">
        <f t="shared" si="33"/>
        <v>0.17950433994381421</v>
      </c>
      <c r="Q87" s="22">
        <f t="shared" si="34"/>
        <v>6.0255958607435649E-8</v>
      </c>
      <c r="R87" s="61">
        <f t="shared" si="35"/>
        <v>5.9200115290733433E-8</v>
      </c>
      <c r="S87" s="22">
        <f t="shared" si="36"/>
        <v>3.5046536504361304E-15</v>
      </c>
      <c r="T87" s="94">
        <v>298</v>
      </c>
      <c r="U87" s="59">
        <f t="shared" si="37"/>
        <v>285.58999999999997</v>
      </c>
      <c r="V87" s="63">
        <f t="shared" si="38"/>
        <v>0.73288360302503497</v>
      </c>
      <c r="W87" s="64">
        <f t="shared" si="39"/>
        <v>5.4060941266908209</v>
      </c>
      <c r="X87" s="65">
        <f t="shared" si="28"/>
        <v>-4.88862898886482E-7</v>
      </c>
      <c r="Y87" s="66">
        <f t="shared" si="29"/>
        <v>-4.8425221584443981E-7</v>
      </c>
      <c r="Z87" s="66">
        <f t="shared" si="30"/>
        <v>-4.8429570124323476E-7</v>
      </c>
      <c r="AA87" s="67">
        <f t="shared" si="31"/>
        <v>-4.797276833397827E-7</v>
      </c>
      <c r="AB87" s="68">
        <f t="shared" si="41"/>
        <v>2.5916651798497931E-4</v>
      </c>
      <c r="AC87" s="69"/>
      <c r="AD87" s="70">
        <f t="shared" si="40"/>
        <v>2.5916651798497932</v>
      </c>
      <c r="AE87" s="70"/>
      <c r="AF87" s="74"/>
      <c r="AG87" s="71">
        <v>810</v>
      </c>
    </row>
    <row r="88" spans="5:33">
      <c r="E88" s="73">
        <v>0.57618055555555558</v>
      </c>
      <c r="F88" s="71">
        <v>820</v>
      </c>
      <c r="G88" s="58">
        <v>12.58</v>
      </c>
      <c r="H88" s="58">
        <v>7.14</v>
      </c>
      <c r="I88" s="58">
        <v>9.24</v>
      </c>
      <c r="J88" s="58">
        <v>12.58</v>
      </c>
      <c r="K88" s="58">
        <f t="shared" si="42"/>
        <v>7.3199999999999994</v>
      </c>
      <c r="L88" s="58">
        <v>9.24</v>
      </c>
      <c r="M88" s="59">
        <f t="shared" si="43"/>
        <v>12.58</v>
      </c>
      <c r="N88" s="59">
        <f t="shared" si="32"/>
        <v>7.2299999999999995</v>
      </c>
      <c r="O88" s="59">
        <f t="shared" si="43"/>
        <v>9.24</v>
      </c>
      <c r="P88" s="60">
        <f t="shared" si="33"/>
        <v>0.18045126201706976</v>
      </c>
      <c r="Q88" s="22">
        <f t="shared" si="34"/>
        <v>5.8884365535558776E-8</v>
      </c>
      <c r="R88" s="61">
        <f t="shared" si="35"/>
        <v>6.0528742828744622E-8</v>
      </c>
      <c r="S88" s="22">
        <f t="shared" si="36"/>
        <v>3.6637287084283038E-15</v>
      </c>
      <c r="T88" s="94">
        <v>298</v>
      </c>
      <c r="U88" s="59">
        <f t="shared" si="37"/>
        <v>285.58</v>
      </c>
      <c r="V88" s="63">
        <f t="shared" si="38"/>
        <v>0.73349984559857417</v>
      </c>
      <c r="W88" s="64">
        <f t="shared" si="39"/>
        <v>5.4137705541097096</v>
      </c>
      <c r="X88" s="65">
        <f t="shared" si="28"/>
        <v>-5.0343332580292751E-7</v>
      </c>
      <c r="Y88" s="66">
        <f t="shared" si="29"/>
        <v>-4.9845059894217488E-7</v>
      </c>
      <c r="Z88" s="66">
        <f t="shared" si="30"/>
        <v>-4.9849991543692467E-7</v>
      </c>
      <c r="AA88" s="67">
        <f t="shared" si="31"/>
        <v>-4.9356552885178609E-7</v>
      </c>
      <c r="AB88" s="68">
        <f t="shared" si="41"/>
        <v>2.5432370729097664E-4</v>
      </c>
      <c r="AC88" s="69"/>
      <c r="AD88" s="70">
        <f t="shared" si="40"/>
        <v>2.5432370729097662</v>
      </c>
      <c r="AE88" s="70"/>
      <c r="AF88" s="74"/>
      <c r="AG88" s="71">
        <v>820</v>
      </c>
    </row>
    <row r="89" spans="5:33">
      <c r="E89" s="73">
        <v>0.57629629629629631</v>
      </c>
      <c r="F89" s="71">
        <v>830</v>
      </c>
      <c r="G89" s="58">
        <v>12.58</v>
      </c>
      <c r="H89" s="58">
        <v>7.15</v>
      </c>
      <c r="I89" s="58">
        <v>9.34</v>
      </c>
      <c r="J89" s="58">
        <v>12.58</v>
      </c>
      <c r="K89" s="58">
        <f t="shared" si="42"/>
        <v>7.33</v>
      </c>
      <c r="L89" s="58">
        <v>9.34</v>
      </c>
      <c r="M89" s="59">
        <f t="shared" si="43"/>
        <v>12.58</v>
      </c>
      <c r="N89" s="59">
        <f t="shared" si="32"/>
        <v>7.24</v>
      </c>
      <c r="O89" s="59">
        <f t="shared" si="43"/>
        <v>9.34</v>
      </c>
      <c r="P89" s="60">
        <f t="shared" si="33"/>
        <v>0.18240419775318523</v>
      </c>
      <c r="Q89" s="22">
        <f t="shared" si="34"/>
        <v>5.7543993733715586E-8</v>
      </c>
      <c r="R89" s="61">
        <f t="shared" si="35"/>
        <v>6.1938638368218305E-8</v>
      </c>
      <c r="S89" s="22">
        <f t="shared" si="36"/>
        <v>3.8363949229089245E-15</v>
      </c>
      <c r="T89" s="94">
        <v>298</v>
      </c>
      <c r="U89" s="59">
        <f t="shared" si="37"/>
        <v>285.58</v>
      </c>
      <c r="V89" s="63">
        <f t="shared" si="38"/>
        <v>0.73349984559857417</v>
      </c>
      <c r="W89" s="64">
        <f t="shared" si="39"/>
        <v>5.4137705541097096</v>
      </c>
      <c r="X89" s="65">
        <f t="shared" si="28"/>
        <v>-5.2242026442481656E-7</v>
      </c>
      <c r="Y89" s="66">
        <f t="shared" si="29"/>
        <v>-5.1694733258436543E-7</v>
      </c>
      <c r="Z89" s="66">
        <f t="shared" si="30"/>
        <v>-5.1700466761703912E-7</v>
      </c>
      <c r="AA89" s="67">
        <f t="shared" si="31"/>
        <v>-5.115878695131127E-7</v>
      </c>
      <c r="AB89" s="68">
        <f t="shared" si="41"/>
        <v>2.4933887415195513E-4</v>
      </c>
      <c r="AC89" s="69"/>
      <c r="AD89" s="70">
        <f t="shared" si="40"/>
        <v>2.4933887415195515</v>
      </c>
      <c r="AE89" s="70"/>
      <c r="AF89" s="74"/>
      <c r="AG89" s="71">
        <v>830</v>
      </c>
    </row>
    <row r="90" spans="5:33">
      <c r="E90" s="73">
        <v>0.57641203703703703</v>
      </c>
      <c r="F90" s="71">
        <v>840</v>
      </c>
      <c r="G90" s="58">
        <v>12.57</v>
      </c>
      <c r="H90" s="58">
        <v>7.15</v>
      </c>
      <c r="I90" s="58">
        <v>9.34</v>
      </c>
      <c r="J90" s="58">
        <v>12.57</v>
      </c>
      <c r="K90" s="58">
        <v>7.33</v>
      </c>
      <c r="L90" s="58">
        <v>9.34</v>
      </c>
      <c r="M90" s="59">
        <f t="shared" si="43"/>
        <v>12.57</v>
      </c>
      <c r="N90" s="59">
        <f t="shared" si="32"/>
        <v>7.24</v>
      </c>
      <c r="O90" s="59">
        <f t="shared" si="43"/>
        <v>9.34</v>
      </c>
      <c r="P90" s="60">
        <f t="shared" si="33"/>
        <v>0.18237417959268204</v>
      </c>
      <c r="Q90" s="22">
        <f t="shared" si="34"/>
        <v>5.7543993733715586E-8</v>
      </c>
      <c r="R90" s="61">
        <f t="shared" si="35"/>
        <v>6.1887188740015612E-8</v>
      </c>
      <c r="S90" s="22">
        <f t="shared" si="36"/>
        <v>3.8300241301423151E-15</v>
      </c>
      <c r="T90" s="94">
        <v>298</v>
      </c>
      <c r="U90" s="59">
        <f t="shared" si="37"/>
        <v>285.57</v>
      </c>
      <c r="V90" s="63">
        <f t="shared" si="38"/>
        <v>0.73411613133088771</v>
      </c>
      <c r="W90" s="64">
        <f t="shared" si="39"/>
        <v>5.4214584205011747</v>
      </c>
      <c r="X90" s="65">
        <f t="shared" si="28"/>
        <v>-5.0993053783639686E-7</v>
      </c>
      <c r="Y90" s="66">
        <f t="shared" si="29"/>
        <v>-5.0460576009053929E-7</v>
      </c>
      <c r="Z90" s="66">
        <f t="shared" si="30"/>
        <v>-5.0466136228718963E-7</v>
      </c>
      <c r="AA90" s="67">
        <f t="shared" si="31"/>
        <v>-4.9939102552359203E-7</v>
      </c>
      <c r="AB90" s="68">
        <f t="shared" si="41"/>
        <v>2.4416902059472056E-4</v>
      </c>
      <c r="AC90" s="75"/>
      <c r="AD90" s="70">
        <f t="shared" si="40"/>
        <v>2.4416902059472054</v>
      </c>
      <c r="AE90" s="70"/>
      <c r="AF90" s="74"/>
      <c r="AG90" s="71">
        <v>840</v>
      </c>
    </row>
    <row r="91" spans="5:33">
      <c r="E91" s="73">
        <v>0.57652777777777775</v>
      </c>
      <c r="F91" s="71">
        <v>850</v>
      </c>
      <c r="G91" s="58">
        <v>12.57</v>
      </c>
      <c r="H91" s="58">
        <v>7.15</v>
      </c>
      <c r="I91" s="58">
        <v>9.15</v>
      </c>
      <c r="J91" s="58">
        <v>12.57</v>
      </c>
      <c r="K91" s="58">
        <f>H91+0.18</f>
        <v>7.33</v>
      </c>
      <c r="L91" s="58">
        <v>9.15</v>
      </c>
      <c r="M91" s="59">
        <f t="shared" si="43"/>
        <v>12.57</v>
      </c>
      <c r="N91" s="59">
        <f t="shared" si="32"/>
        <v>7.24</v>
      </c>
      <c r="O91" s="59">
        <f t="shared" si="43"/>
        <v>9.15</v>
      </c>
      <c r="P91" s="60">
        <f t="shared" si="33"/>
        <v>0.17866421234186733</v>
      </c>
      <c r="Q91" s="22">
        <f t="shared" si="34"/>
        <v>5.7543993733715586E-8</v>
      </c>
      <c r="R91" s="61">
        <f t="shared" si="35"/>
        <v>6.1887188740015612E-8</v>
      </c>
      <c r="S91" s="22">
        <f t="shared" si="36"/>
        <v>3.8300241301423151E-15</v>
      </c>
      <c r="T91" s="94">
        <v>298</v>
      </c>
      <c r="U91" s="59">
        <f t="shared" si="37"/>
        <v>285.57</v>
      </c>
      <c r="V91" s="63">
        <f t="shared" si="38"/>
        <v>0.73411613133088771</v>
      </c>
      <c r="W91" s="64">
        <f t="shared" si="39"/>
        <v>5.4214584205011747</v>
      </c>
      <c r="X91" s="65">
        <f t="shared" si="28"/>
        <v>-4.8923249060254898E-7</v>
      </c>
      <c r="Y91" s="66">
        <f t="shared" si="29"/>
        <v>-4.8422776843035065E-7</v>
      </c>
      <c r="Z91" s="66">
        <f t="shared" si="30"/>
        <v>-4.8427896544711057E-7</v>
      </c>
      <c r="AA91" s="67">
        <f t="shared" si="31"/>
        <v>-4.7932439282712373E-7</v>
      </c>
      <c r="AB91" s="68">
        <f t="shared" si="41"/>
        <v>2.3912259424786151E-4</v>
      </c>
      <c r="AC91" s="69"/>
      <c r="AD91" s="70">
        <f t="shared" si="40"/>
        <v>2.3912259424786151</v>
      </c>
      <c r="AE91" s="70"/>
      <c r="AF91" s="74"/>
      <c r="AG91" s="71">
        <v>850</v>
      </c>
    </row>
    <row r="92" spans="5:33">
      <c r="E92" s="73">
        <v>0.57664351851851847</v>
      </c>
      <c r="F92" s="71">
        <v>860</v>
      </c>
      <c r="G92" s="58">
        <v>12.57</v>
      </c>
      <c r="H92" s="58">
        <v>7.15</v>
      </c>
      <c r="I92" s="58">
        <v>8.99</v>
      </c>
      <c r="J92" s="58">
        <v>12.57</v>
      </c>
      <c r="K92" s="58">
        <f>H92+0.18</f>
        <v>7.33</v>
      </c>
      <c r="L92" s="58">
        <v>8.99</v>
      </c>
      <c r="M92" s="59">
        <f t="shared" si="43"/>
        <v>12.57</v>
      </c>
      <c r="N92" s="59">
        <f t="shared" si="32"/>
        <v>7.24</v>
      </c>
      <c r="O92" s="59">
        <f t="shared" si="43"/>
        <v>8.99</v>
      </c>
      <c r="P92" s="60">
        <f t="shared" si="33"/>
        <v>0.1755400293938128</v>
      </c>
      <c r="Q92" s="22">
        <f t="shared" si="34"/>
        <v>5.7543993733715586E-8</v>
      </c>
      <c r="R92" s="61">
        <f t="shared" si="35"/>
        <v>6.1887188740015612E-8</v>
      </c>
      <c r="S92" s="22">
        <f t="shared" si="36"/>
        <v>3.8300241301423151E-15</v>
      </c>
      <c r="T92" s="94">
        <v>298</v>
      </c>
      <c r="U92" s="59">
        <f t="shared" si="37"/>
        <v>285.57</v>
      </c>
      <c r="V92" s="63">
        <f t="shared" si="38"/>
        <v>0.73411613133088771</v>
      </c>
      <c r="W92" s="64">
        <f t="shared" si="39"/>
        <v>5.4214584205011747</v>
      </c>
      <c r="X92" s="65">
        <f t="shared" si="28"/>
        <v>-4.7094311065880853E-7</v>
      </c>
      <c r="Y92" s="66">
        <f t="shared" si="29"/>
        <v>-4.6620972677511265E-7</v>
      </c>
      <c r="Z92" s="66">
        <f t="shared" si="30"/>
        <v>-4.6625730135999001E-7</v>
      </c>
      <c r="AA92" s="67">
        <f t="shared" si="31"/>
        <v>-4.6157053573006374E-7</v>
      </c>
      <c r="AB92" s="68">
        <f t="shared" si="41"/>
        <v>2.3427997699588721E-4</v>
      </c>
      <c r="AC92" s="69"/>
      <c r="AD92" s="70">
        <f t="shared" si="40"/>
        <v>2.3427997699588721</v>
      </c>
      <c r="AE92" s="70"/>
      <c r="AF92" s="74"/>
      <c r="AG92" s="71">
        <v>860</v>
      </c>
    </row>
    <row r="93" spans="5:33">
      <c r="E93" s="73">
        <v>0.57675925925925919</v>
      </c>
      <c r="F93" s="71">
        <v>870</v>
      </c>
      <c r="G93" s="58">
        <v>12.57</v>
      </c>
      <c r="H93" s="58">
        <v>7.15</v>
      </c>
      <c r="I93" s="58">
        <v>8.91</v>
      </c>
      <c r="J93" s="58">
        <v>12.57</v>
      </c>
      <c r="K93" s="58">
        <f t="shared" ref="K93:K101" si="44">H93+0.18</f>
        <v>7.33</v>
      </c>
      <c r="L93" s="58">
        <v>8.91</v>
      </c>
      <c r="M93" s="59">
        <f t="shared" si="43"/>
        <v>12.57</v>
      </c>
      <c r="N93" s="59">
        <f t="shared" si="32"/>
        <v>7.24</v>
      </c>
      <c r="O93" s="59">
        <f t="shared" si="43"/>
        <v>8.91</v>
      </c>
      <c r="P93" s="60">
        <f t="shared" si="33"/>
        <v>0.17397793791978552</v>
      </c>
      <c r="Q93" s="22">
        <f t="shared" si="34"/>
        <v>5.7543993733715586E-8</v>
      </c>
      <c r="R93" s="61">
        <f t="shared" si="35"/>
        <v>6.1887188740015612E-8</v>
      </c>
      <c r="S93" s="22">
        <f t="shared" si="36"/>
        <v>3.8300241301423151E-15</v>
      </c>
      <c r="T93" s="94">
        <v>298</v>
      </c>
      <c r="U93" s="59">
        <f t="shared" si="37"/>
        <v>285.57</v>
      </c>
      <c r="V93" s="63">
        <f t="shared" si="38"/>
        <v>0.73411613133088771</v>
      </c>
      <c r="W93" s="64">
        <f t="shared" si="39"/>
        <v>5.4214584205011747</v>
      </c>
      <c r="X93" s="65">
        <f t="shared" si="28"/>
        <v>-4.5746344184713603E-7</v>
      </c>
      <c r="Y93" s="66">
        <f t="shared" si="29"/>
        <v>-4.5290645594333742E-7</v>
      </c>
      <c r="Z93" s="66">
        <f t="shared" si="30"/>
        <v>-4.5295184999809193E-7</v>
      </c>
      <c r="AA93" s="67">
        <f t="shared" si="31"/>
        <v>-4.4843935377047366E-7</v>
      </c>
      <c r="AB93" s="68">
        <f t="shared" si="41"/>
        <v>2.2961756415812209E-4</v>
      </c>
      <c r="AC93" s="69"/>
      <c r="AD93" s="70">
        <f t="shared" si="40"/>
        <v>2.2961756415812209</v>
      </c>
      <c r="AE93" s="70"/>
      <c r="AF93" s="74"/>
      <c r="AG93" s="71">
        <v>870</v>
      </c>
    </row>
    <row r="94" spans="5:33">
      <c r="E94" s="73">
        <v>0.57687500000000003</v>
      </c>
      <c r="F94" s="71">
        <v>880</v>
      </c>
      <c r="G94" s="58">
        <v>12.56</v>
      </c>
      <c r="H94" s="58">
        <v>7.16</v>
      </c>
      <c r="I94" s="58">
        <v>9.25</v>
      </c>
      <c r="J94" s="58">
        <v>12.56</v>
      </c>
      <c r="K94" s="58">
        <f t="shared" si="44"/>
        <v>7.34</v>
      </c>
      <c r="L94" s="58">
        <v>9.25</v>
      </c>
      <c r="M94" s="59">
        <f t="shared" si="43"/>
        <v>12.56</v>
      </c>
      <c r="N94" s="59">
        <f t="shared" si="32"/>
        <v>7.25</v>
      </c>
      <c r="O94" s="59">
        <f t="shared" si="43"/>
        <v>9.25</v>
      </c>
      <c r="P94" s="60">
        <f t="shared" si="33"/>
        <v>0.18058710756145152</v>
      </c>
      <c r="Q94" s="22">
        <f t="shared" si="34"/>
        <v>5.6234132519034806E-8</v>
      </c>
      <c r="R94" s="61">
        <f t="shared" si="35"/>
        <v>6.3276122237970329E-8</v>
      </c>
      <c r="S94" s="22">
        <f t="shared" si="36"/>
        <v>4.0038676454745635E-15</v>
      </c>
      <c r="T94" s="94">
        <v>298</v>
      </c>
      <c r="U94" s="59">
        <f t="shared" si="37"/>
        <v>285.56</v>
      </c>
      <c r="V94" s="63">
        <f t="shared" si="38"/>
        <v>0.7347324602265094</v>
      </c>
      <c r="W94" s="64">
        <f t="shared" si="39"/>
        <v>5.429157743694967</v>
      </c>
      <c r="X94" s="65">
        <f t="shared" si="28"/>
        <v>-4.8591292316925482E-7</v>
      </c>
      <c r="Y94" s="66">
        <f t="shared" si="29"/>
        <v>-4.8066805981128167E-7</v>
      </c>
      <c r="Z94" s="66">
        <f t="shared" si="30"/>
        <v>-4.8072467199493044E-7</v>
      </c>
      <c r="AA94" s="67">
        <f t="shared" si="31"/>
        <v>-4.7553519869559794E-7</v>
      </c>
      <c r="AB94" s="68">
        <f t="shared" si="41"/>
        <v>2.2508819847895468E-4</v>
      </c>
      <c r="AC94" s="69"/>
      <c r="AD94" s="70">
        <f t="shared" si="40"/>
        <v>2.2508819847895469</v>
      </c>
      <c r="AE94" s="70"/>
      <c r="AF94" s="74"/>
      <c r="AG94" s="71">
        <v>880</v>
      </c>
    </row>
    <row r="95" spans="5:33">
      <c r="E95" s="73">
        <v>0.57699074074074075</v>
      </c>
      <c r="F95" s="71">
        <v>890</v>
      </c>
      <c r="G95" s="58">
        <v>12.54</v>
      </c>
      <c r="H95" s="58">
        <v>7.17</v>
      </c>
      <c r="I95" s="58">
        <v>9.36</v>
      </c>
      <c r="J95" s="58">
        <v>12.54</v>
      </c>
      <c r="K95" s="58">
        <f t="shared" si="44"/>
        <v>7.35</v>
      </c>
      <c r="L95" s="58">
        <v>9.36</v>
      </c>
      <c r="M95" s="59">
        <f t="shared" si="43"/>
        <v>12.54</v>
      </c>
      <c r="N95" s="59">
        <f t="shared" si="32"/>
        <v>7.26</v>
      </c>
      <c r="O95" s="59">
        <f t="shared" si="43"/>
        <v>9.36</v>
      </c>
      <c r="P95" s="60">
        <f t="shared" si="33"/>
        <v>0.18267451452202435</v>
      </c>
      <c r="Q95" s="22">
        <f t="shared" si="34"/>
        <v>5.4954087385762357E-8</v>
      </c>
      <c r="R95" s="61">
        <f t="shared" si="35"/>
        <v>6.4642487322243266E-8</v>
      </c>
      <c r="S95" s="22">
        <f t="shared" si="36"/>
        <v>4.1786511672063816E-15</v>
      </c>
      <c r="T95" s="94">
        <v>298</v>
      </c>
      <c r="U95" s="59">
        <f t="shared" si="37"/>
        <v>285.54000000000002</v>
      </c>
      <c r="V95" s="63">
        <f t="shared" si="38"/>
        <v>0.73596524752582304</v>
      </c>
      <c r="W95" s="64">
        <f t="shared" si="39"/>
        <v>5.4445908319536365</v>
      </c>
      <c r="X95" s="65">
        <f t="shared" si="28"/>
        <v>-5.0060811143563562E-7</v>
      </c>
      <c r="Y95" s="66">
        <f t="shared" si="29"/>
        <v>-4.9491973342952556E-7</v>
      </c>
      <c r="Z95" s="66">
        <f t="shared" si="30"/>
        <v>-4.9498437010560264E-7</v>
      </c>
      <c r="AA95" s="67">
        <f t="shared" si="31"/>
        <v>-4.8935915985072305E-7</v>
      </c>
      <c r="AB95" s="68">
        <f t="shared" si="41"/>
        <v>2.2028114250315924E-4</v>
      </c>
      <c r="AC95" s="69"/>
      <c r="AD95" s="70">
        <f t="shared" si="40"/>
        <v>2.2028114250315922</v>
      </c>
      <c r="AE95" s="70"/>
      <c r="AF95" s="74"/>
      <c r="AG95" s="71">
        <v>890</v>
      </c>
    </row>
    <row r="96" spans="5:33">
      <c r="E96" s="73">
        <v>0.57710648148148147</v>
      </c>
      <c r="F96" s="71">
        <v>900</v>
      </c>
      <c r="G96" s="58">
        <v>12.54</v>
      </c>
      <c r="H96" s="58">
        <v>7.18</v>
      </c>
      <c r="I96" s="58">
        <v>9.39</v>
      </c>
      <c r="J96" s="58">
        <v>12.54</v>
      </c>
      <c r="K96" s="58">
        <f t="shared" si="44"/>
        <v>7.3599999999999994</v>
      </c>
      <c r="L96" s="58">
        <v>9.39</v>
      </c>
      <c r="M96" s="59">
        <f t="shared" si="43"/>
        <v>12.54</v>
      </c>
      <c r="N96" s="59">
        <f t="shared" si="32"/>
        <v>7.27</v>
      </c>
      <c r="O96" s="59">
        <f t="shared" si="43"/>
        <v>9.39</v>
      </c>
      <c r="P96" s="60">
        <f t="shared" si="33"/>
        <v>0.183260009760877</v>
      </c>
      <c r="Q96" s="22">
        <f t="shared" si="34"/>
        <v>5.3703179637025192E-8</v>
      </c>
      <c r="R96" s="61">
        <f t="shared" si="35"/>
        <v>6.6148204280448999E-8</v>
      </c>
      <c r="S96" s="22">
        <f t="shared" si="36"/>
        <v>4.375584929528011E-15</v>
      </c>
      <c r="T96" s="94">
        <v>298</v>
      </c>
      <c r="U96" s="59">
        <f t="shared" si="37"/>
        <v>285.54000000000002</v>
      </c>
      <c r="V96" s="63">
        <f t="shared" si="38"/>
        <v>0.73596524752582304</v>
      </c>
      <c r="W96" s="64">
        <f t="shared" si="39"/>
        <v>5.4445908319536365</v>
      </c>
      <c r="X96" s="65">
        <f t="shared" si="28"/>
        <v>-5.1406484476933655E-7</v>
      </c>
      <c r="Y96" s="66">
        <f t="shared" si="29"/>
        <v>-5.0792866301874181E-7</v>
      </c>
      <c r="Z96" s="66">
        <f t="shared" si="30"/>
        <v>-5.0800190811001675E-7</v>
      </c>
      <c r="AA96" s="67">
        <f t="shared" si="31"/>
        <v>-5.0193722285731618E-7</v>
      </c>
      <c r="AB96" s="68">
        <f t="shared" si="41"/>
        <v>2.1533151670589823E-4</v>
      </c>
      <c r="AC96" s="69"/>
      <c r="AD96" s="70">
        <f t="shared" si="40"/>
        <v>2.1533151670589823</v>
      </c>
      <c r="AE96" s="70"/>
      <c r="AF96" s="74"/>
      <c r="AG96" s="71">
        <v>900</v>
      </c>
    </row>
    <row r="97" spans="5:33">
      <c r="E97" s="73">
        <v>0.57722222222222219</v>
      </c>
      <c r="F97" s="71">
        <v>910</v>
      </c>
      <c r="G97" s="58">
        <v>12.53</v>
      </c>
      <c r="H97" s="58">
        <v>7.19</v>
      </c>
      <c r="I97" s="58">
        <v>9.42</v>
      </c>
      <c r="J97" s="58">
        <v>12.53</v>
      </c>
      <c r="K97" s="58">
        <f t="shared" si="44"/>
        <v>7.37</v>
      </c>
      <c r="L97" s="58">
        <v>9.42</v>
      </c>
      <c r="M97" s="59">
        <f t="shared" si="43"/>
        <v>12.53</v>
      </c>
      <c r="N97" s="59">
        <f t="shared" si="32"/>
        <v>7.28</v>
      </c>
      <c r="O97" s="59">
        <f t="shared" si="43"/>
        <v>9.42</v>
      </c>
      <c r="P97" s="60">
        <f t="shared" si="33"/>
        <v>0.1838152695473981</v>
      </c>
      <c r="Q97" s="22">
        <f t="shared" si="34"/>
        <v>5.2480746024977185E-8</v>
      </c>
      <c r="R97" s="61">
        <f t="shared" si="35"/>
        <v>6.7632767703431927E-8</v>
      </c>
      <c r="S97" s="22">
        <f t="shared" si="36"/>
        <v>4.5741912672263848E-15</v>
      </c>
      <c r="T97" s="94">
        <v>298</v>
      </c>
      <c r="U97" s="59">
        <f t="shared" si="37"/>
        <v>285.52999999999997</v>
      </c>
      <c r="V97" s="63">
        <f t="shared" si="38"/>
        <v>0.73658170593858674</v>
      </c>
      <c r="W97" s="64">
        <f t="shared" si="39"/>
        <v>5.4523246328231663</v>
      </c>
      <c r="X97" s="65">
        <f t="shared" si="28"/>
        <v>-5.2556391368677501E-7</v>
      </c>
      <c r="Y97" s="66">
        <f t="shared" si="29"/>
        <v>-5.1899518276428558E-7</v>
      </c>
      <c r="Z97" s="66">
        <f t="shared" si="30"/>
        <v>-5.1907728167710734E-7</v>
      </c>
      <c r="AA97" s="67">
        <f t="shared" si="31"/>
        <v>-5.1258859745018002E-7</v>
      </c>
      <c r="AB97" s="68">
        <f t="shared" si="41"/>
        <v>2.1025174468942463E-4</v>
      </c>
      <c r="AC97" s="69"/>
      <c r="AD97" s="70">
        <f t="shared" si="40"/>
        <v>2.1025174468942462</v>
      </c>
      <c r="AE97" s="70"/>
      <c r="AF97" s="74"/>
      <c r="AG97" s="71">
        <v>910</v>
      </c>
    </row>
    <row r="98" spans="5:33">
      <c r="E98" s="73">
        <v>0.57733796296296291</v>
      </c>
      <c r="F98" s="71">
        <v>920</v>
      </c>
      <c r="G98" s="58">
        <v>12.53</v>
      </c>
      <c r="H98" s="58">
        <v>7.19</v>
      </c>
      <c r="I98" s="58">
        <v>9.19</v>
      </c>
      <c r="J98" s="58">
        <v>12.53</v>
      </c>
      <c r="K98" s="58">
        <f t="shared" si="44"/>
        <v>7.37</v>
      </c>
      <c r="L98" s="58">
        <v>9.19</v>
      </c>
      <c r="M98" s="59">
        <f t="shared" si="43"/>
        <v>12.53</v>
      </c>
      <c r="N98" s="59">
        <f t="shared" si="32"/>
        <v>7.28</v>
      </c>
      <c r="O98" s="59">
        <f t="shared" si="43"/>
        <v>9.19</v>
      </c>
      <c r="P98" s="60">
        <f t="shared" si="33"/>
        <v>0.17932721094910709</v>
      </c>
      <c r="Q98" s="22">
        <f t="shared" si="34"/>
        <v>5.2480746024977185E-8</v>
      </c>
      <c r="R98" s="61">
        <f t="shared" si="35"/>
        <v>6.7632767703431927E-8</v>
      </c>
      <c r="S98" s="22">
        <f t="shared" si="36"/>
        <v>4.5741912672263848E-15</v>
      </c>
      <c r="T98" s="94">
        <v>298</v>
      </c>
      <c r="U98" s="59">
        <f t="shared" si="37"/>
        <v>285.52999999999997</v>
      </c>
      <c r="V98" s="63">
        <f t="shared" si="38"/>
        <v>0.73658170593858674</v>
      </c>
      <c r="W98" s="64">
        <f t="shared" si="39"/>
        <v>5.4523246328231663</v>
      </c>
      <c r="X98" s="65">
        <f t="shared" si="28"/>
        <v>-5.0007384031483321E-7</v>
      </c>
      <c r="Y98" s="66">
        <f t="shared" si="29"/>
        <v>-4.9397630001796287E-7</v>
      </c>
      <c r="Z98" s="66">
        <f t="shared" si="30"/>
        <v>-4.9405064903339732E-7</v>
      </c>
      <c r="AA98" s="67">
        <f t="shared" si="31"/>
        <v>-4.880256446352532E-7</v>
      </c>
      <c r="AB98" s="68">
        <f t="shared" si="41"/>
        <v>2.0506124895605841E-4</v>
      </c>
      <c r="AC98" s="69"/>
      <c r="AD98" s="70">
        <f t="shared" si="40"/>
        <v>2.0506124895605842</v>
      </c>
      <c r="AE98" s="70"/>
      <c r="AF98" s="74"/>
      <c r="AG98" s="71">
        <v>920</v>
      </c>
    </row>
    <row r="99" spans="5:33">
      <c r="E99" s="73">
        <v>0.57745370370370375</v>
      </c>
      <c r="F99" s="71">
        <v>930</v>
      </c>
      <c r="G99" s="58">
        <v>12.53</v>
      </c>
      <c r="H99" s="58">
        <v>7.18</v>
      </c>
      <c r="I99" s="58">
        <v>8.86</v>
      </c>
      <c r="J99" s="58">
        <v>12.53</v>
      </c>
      <c r="K99" s="58">
        <f t="shared" si="44"/>
        <v>7.3599999999999994</v>
      </c>
      <c r="L99" s="58">
        <v>8.86</v>
      </c>
      <c r="M99" s="59">
        <f t="shared" si="43"/>
        <v>12.53</v>
      </c>
      <c r="N99" s="59">
        <f t="shared" si="32"/>
        <v>7.27</v>
      </c>
      <c r="O99" s="59">
        <f t="shared" si="43"/>
        <v>8.86</v>
      </c>
      <c r="P99" s="60">
        <f t="shared" si="33"/>
        <v>0.17288782252547211</v>
      </c>
      <c r="Q99" s="22">
        <f t="shared" si="34"/>
        <v>5.3703179637025192E-8</v>
      </c>
      <c r="R99" s="61">
        <f t="shared" si="35"/>
        <v>6.6093257956051726E-8</v>
      </c>
      <c r="S99" s="22">
        <f t="shared" si="36"/>
        <v>4.3683187472451946E-15</v>
      </c>
      <c r="T99" s="94">
        <v>298</v>
      </c>
      <c r="U99" s="59">
        <f t="shared" si="37"/>
        <v>285.52999999999997</v>
      </c>
      <c r="V99" s="63">
        <f t="shared" si="38"/>
        <v>0.73658170593858674</v>
      </c>
      <c r="W99" s="64">
        <f t="shared" si="39"/>
        <v>5.4523246328231663</v>
      </c>
      <c r="X99" s="65">
        <f t="shared" si="28"/>
        <v>-4.4932584392657169E-7</v>
      </c>
      <c r="Y99" s="66">
        <f t="shared" si="29"/>
        <v>-4.4428155270371441E-7</v>
      </c>
      <c r="Z99" s="66">
        <f t="shared" si="30"/>
        <v>-4.4433818170532856E-7</v>
      </c>
      <c r="AA99" s="67">
        <f t="shared" si="31"/>
        <v>-4.3934924800958799E-7</v>
      </c>
      <c r="AB99" s="68">
        <f t="shared" si="41"/>
        <v>2.0012099331763708E-4</v>
      </c>
      <c r="AC99" s="69"/>
      <c r="AD99" s="70">
        <f t="shared" si="40"/>
        <v>2.0012099331763706</v>
      </c>
      <c r="AE99" s="70"/>
      <c r="AF99" s="74"/>
      <c r="AG99" s="71">
        <v>930</v>
      </c>
    </row>
    <row r="100" spans="5:33">
      <c r="E100" s="73">
        <v>0.57756944444444447</v>
      </c>
      <c r="F100" s="71">
        <v>940</v>
      </c>
      <c r="G100" s="58">
        <v>12.52</v>
      </c>
      <c r="H100" s="58">
        <v>7.19</v>
      </c>
      <c r="I100" s="58">
        <v>9.25</v>
      </c>
      <c r="J100" s="58">
        <v>12.52</v>
      </c>
      <c r="K100" s="58">
        <f t="shared" si="44"/>
        <v>7.37</v>
      </c>
      <c r="L100" s="58">
        <v>9.25</v>
      </c>
      <c r="M100" s="59">
        <f t="shared" si="43"/>
        <v>12.52</v>
      </c>
      <c r="N100" s="59">
        <f t="shared" si="32"/>
        <v>7.28</v>
      </c>
      <c r="O100" s="59">
        <f t="shared" si="43"/>
        <v>9.25</v>
      </c>
      <c r="P100" s="60">
        <f t="shared" si="33"/>
        <v>0.18046832880643068</v>
      </c>
      <c r="Q100" s="22">
        <f t="shared" si="34"/>
        <v>5.2480746024977185E-8</v>
      </c>
      <c r="R100" s="61">
        <f t="shared" si="35"/>
        <v>6.7576588219278974E-8</v>
      </c>
      <c r="S100" s="22">
        <f t="shared" si="36"/>
        <v>4.5665952753579935E-15</v>
      </c>
      <c r="T100" s="94">
        <v>298</v>
      </c>
      <c r="U100" s="59">
        <f t="shared" si="37"/>
        <v>285.52</v>
      </c>
      <c r="V100" s="63">
        <f t="shared" si="38"/>
        <v>0.7371982075328023</v>
      </c>
      <c r="W100" s="64">
        <f t="shared" si="39"/>
        <v>5.460069962104436</v>
      </c>
      <c r="X100" s="65">
        <f t="shared" si="28"/>
        <v>-4.7874979847076596E-7</v>
      </c>
      <c r="Y100" s="66">
        <f t="shared" si="29"/>
        <v>-4.7289319729412541E-7</v>
      </c>
      <c r="Z100" s="66">
        <f t="shared" si="30"/>
        <v>-4.729648417678187E-7</v>
      </c>
      <c r="AA100" s="67">
        <f t="shared" si="31"/>
        <v>-4.67178132194749E-7</v>
      </c>
      <c r="AB100" s="68">
        <f t="shared" si="41"/>
        <v>1.9567780238304667E-4</v>
      </c>
      <c r="AC100" s="69"/>
      <c r="AD100" s="70">
        <f t="shared" si="40"/>
        <v>1.9567780238304668</v>
      </c>
      <c r="AE100" s="70"/>
      <c r="AF100" s="74"/>
      <c r="AG100" s="71">
        <v>940</v>
      </c>
    </row>
    <row r="101" spans="5:33">
      <c r="E101" s="73">
        <v>0.57768518518518519</v>
      </c>
      <c r="F101" s="71">
        <v>950</v>
      </c>
      <c r="G101" s="58">
        <v>12.51</v>
      </c>
      <c r="H101" s="58">
        <v>7.2</v>
      </c>
      <c r="I101" s="58">
        <v>9.3800000000000008</v>
      </c>
      <c r="J101" s="58">
        <v>12.51</v>
      </c>
      <c r="K101" s="58">
        <f t="shared" si="44"/>
        <v>7.38</v>
      </c>
      <c r="L101" s="58">
        <v>9.3800000000000008</v>
      </c>
      <c r="M101" s="59">
        <f t="shared" si="43"/>
        <v>12.51</v>
      </c>
      <c r="N101" s="59">
        <f t="shared" si="32"/>
        <v>7.29</v>
      </c>
      <c r="O101" s="59">
        <f t="shared" si="43"/>
        <v>9.3800000000000008</v>
      </c>
      <c r="P101" s="60">
        <f t="shared" si="33"/>
        <v>0.18297455318815739</v>
      </c>
      <c r="Q101" s="22">
        <f t="shared" si="34"/>
        <v>5.1286138399136415E-8</v>
      </c>
      <c r="R101" s="61">
        <f t="shared" si="35"/>
        <v>6.9093208847330887E-8</v>
      </c>
      <c r="S101" s="22">
        <f t="shared" si="36"/>
        <v>4.7738715088208834E-15</v>
      </c>
      <c r="T101" s="94">
        <v>298</v>
      </c>
      <c r="U101" s="59">
        <f t="shared" si="37"/>
        <v>285.51</v>
      </c>
      <c r="V101" s="63">
        <f t="shared" si="38"/>
        <v>0.73781475231300553</v>
      </c>
      <c r="W101" s="64">
        <f t="shared" si="39"/>
        <v>5.4678268377726109</v>
      </c>
      <c r="X101" s="65">
        <f t="shared" si="28"/>
        <v>-4.9446369768367821E-7</v>
      </c>
      <c r="Y101" s="66">
        <f t="shared" si="29"/>
        <v>-4.8806159235494518E-7</v>
      </c>
      <c r="Z101" s="66">
        <f t="shared" si="30"/>
        <v>-4.8814448408760866E-7</v>
      </c>
      <c r="AA101" s="67">
        <f t="shared" si="31"/>
        <v>-4.818231239978495E-7</v>
      </c>
      <c r="AB101" s="68">
        <f t="shared" si="41"/>
        <v>1.9094839570173101E-4</v>
      </c>
      <c r="AC101" s="69"/>
      <c r="AD101" s="70">
        <f t="shared" si="40"/>
        <v>1.9094839570173101</v>
      </c>
      <c r="AE101" s="70"/>
      <c r="AF101" s="74"/>
      <c r="AG101" s="71">
        <v>950</v>
      </c>
    </row>
    <row r="102" spans="5:33">
      <c r="E102" s="73">
        <v>0.57780092592592591</v>
      </c>
      <c r="F102" s="71">
        <v>960</v>
      </c>
      <c r="G102" s="58">
        <v>12.51</v>
      </c>
      <c r="H102" s="58">
        <v>7.21</v>
      </c>
      <c r="I102" s="58">
        <v>9.41</v>
      </c>
      <c r="J102" s="58">
        <v>12.51</v>
      </c>
      <c r="K102" s="58">
        <v>7.39</v>
      </c>
      <c r="L102" s="58">
        <v>9.41</v>
      </c>
      <c r="M102" s="59">
        <f t="shared" si="43"/>
        <v>12.51</v>
      </c>
      <c r="N102" s="59">
        <f t="shared" si="32"/>
        <v>7.3</v>
      </c>
      <c r="O102" s="59">
        <f t="shared" si="43"/>
        <v>9.41</v>
      </c>
      <c r="P102" s="60">
        <f t="shared" si="33"/>
        <v>0.18355975964824742</v>
      </c>
      <c r="Q102" s="22">
        <f t="shared" si="34"/>
        <v>5.0118723362727164E-8</v>
      </c>
      <c r="R102" s="61">
        <f t="shared" si="35"/>
        <v>7.0702596427664286E-8</v>
      </c>
      <c r="S102" s="22">
        <f t="shared" si="36"/>
        <v>4.9988571416131668E-15</v>
      </c>
      <c r="T102" s="94">
        <v>298</v>
      </c>
      <c r="U102" s="59">
        <f t="shared" si="37"/>
        <v>285.51</v>
      </c>
      <c r="V102" s="63">
        <f t="shared" si="38"/>
        <v>0.73781475231300553</v>
      </c>
      <c r="W102" s="64">
        <f t="shared" si="39"/>
        <v>5.4678268377726109</v>
      </c>
      <c r="X102" s="65">
        <f t="shared" ref="X102:X133" si="45">-($B$2/W102)*P102*S102*AB102</f>
        <v>-5.0614514738287233E-7</v>
      </c>
      <c r="Y102" s="66">
        <f t="shared" ref="Y102:Y133" si="46">-(AB102+(5*X102))*$B$2*S102*P102/W102</f>
        <v>-4.9926099832570884E-7</v>
      </c>
      <c r="Z102" s="66">
        <f t="shared" ref="Z102:Z133" si="47">-(AB102+5*Y102)*$B$2*P102*S102/W102</f>
        <v>-4.9935463057425699E-7</v>
      </c>
      <c r="AA102" s="67">
        <f t="shared" ref="AA102:AA133" si="48">-(AB102+(10*Z102))*$B$2*P102*S102/W102</f>
        <v>-4.9256156675572224E-7</v>
      </c>
      <c r="AB102" s="68">
        <f t="shared" si="41"/>
        <v>1.8606723074411998E-4</v>
      </c>
      <c r="AC102" s="75">
        <v>2.33E-4</v>
      </c>
      <c r="AD102" s="70">
        <f t="shared" si="40"/>
        <v>1.8606723074411999</v>
      </c>
      <c r="AE102" s="70">
        <f>AC102*10000</f>
        <v>2.33</v>
      </c>
      <c r="AF102" s="74">
        <f>(AD102-AE102)*(AD102-AE102)</f>
        <v>0.22026848300256763</v>
      </c>
      <c r="AG102" s="71">
        <v>960</v>
      </c>
    </row>
    <row r="103" spans="5:33">
      <c r="E103" s="73">
        <v>0.57791666666666663</v>
      </c>
      <c r="F103" s="71">
        <v>970</v>
      </c>
      <c r="G103" s="58">
        <v>12.5</v>
      </c>
      <c r="H103" s="58">
        <v>7.21</v>
      </c>
      <c r="I103" s="58">
        <v>9.18</v>
      </c>
      <c r="J103" s="58">
        <v>12.5</v>
      </c>
      <c r="K103" s="58">
        <f>H103+0.18</f>
        <v>7.39</v>
      </c>
      <c r="L103" s="58">
        <v>9.18</v>
      </c>
      <c r="M103" s="59">
        <f t="shared" si="43"/>
        <v>12.5</v>
      </c>
      <c r="N103" s="59">
        <f t="shared" si="32"/>
        <v>7.3</v>
      </c>
      <c r="O103" s="59">
        <f t="shared" si="43"/>
        <v>9.18</v>
      </c>
      <c r="P103" s="60">
        <f t="shared" si="33"/>
        <v>0.17904374072132143</v>
      </c>
      <c r="Q103" s="22">
        <f t="shared" si="34"/>
        <v>5.0118723362727164E-8</v>
      </c>
      <c r="R103" s="61">
        <f t="shared" si="35"/>
        <v>7.0643866975499957E-8</v>
      </c>
      <c r="S103" s="22">
        <f t="shared" si="36"/>
        <v>4.9905559412521332E-15</v>
      </c>
      <c r="T103" s="94">
        <v>298</v>
      </c>
      <c r="U103" s="59">
        <f t="shared" si="37"/>
        <v>285.5</v>
      </c>
      <c r="V103" s="63">
        <f t="shared" si="38"/>
        <v>0.7384313402837368</v>
      </c>
      <c r="W103" s="64">
        <f t="shared" si="39"/>
        <v>5.4755952778321442</v>
      </c>
      <c r="X103" s="65">
        <f t="shared" si="45"/>
        <v>-4.7896585918718022E-7</v>
      </c>
      <c r="Y103" s="66">
        <f t="shared" si="46"/>
        <v>-4.7263120337616054E-7</v>
      </c>
      <c r="Z103" s="66">
        <f t="shared" si="47"/>
        <v>-4.7271498359446707E-7</v>
      </c>
      <c r="AA103" s="67">
        <f t="shared" si="48"/>
        <v>-4.6646189189872053E-7</v>
      </c>
      <c r="AB103" s="68">
        <f t="shared" si="41"/>
        <v>1.8107400079088912E-4</v>
      </c>
      <c r="AC103" s="69"/>
      <c r="AD103" s="70">
        <f t="shared" si="40"/>
        <v>1.8107400079088911</v>
      </c>
      <c r="AE103" s="70"/>
      <c r="AF103" s="74"/>
      <c r="AG103" s="71">
        <v>970</v>
      </c>
    </row>
    <row r="104" spans="5:33">
      <c r="E104" s="73">
        <v>0.57803240740740736</v>
      </c>
      <c r="F104" s="71">
        <v>980</v>
      </c>
      <c r="G104" s="58">
        <v>12.5</v>
      </c>
      <c r="H104" s="58">
        <v>7.21</v>
      </c>
      <c r="I104" s="58">
        <v>8.91</v>
      </c>
      <c r="J104" s="58">
        <v>12.5</v>
      </c>
      <c r="K104" s="58">
        <f t="shared" ref="K104:K113" si="49">H104+0.18</f>
        <v>7.39</v>
      </c>
      <c r="L104" s="58">
        <v>8.91</v>
      </c>
      <c r="M104" s="59">
        <f t="shared" si="43"/>
        <v>12.5</v>
      </c>
      <c r="N104" s="59">
        <f t="shared" si="32"/>
        <v>7.3</v>
      </c>
      <c r="O104" s="59">
        <f t="shared" si="43"/>
        <v>8.91</v>
      </c>
      <c r="P104" s="60">
        <f t="shared" si="33"/>
        <v>0.17377774834716492</v>
      </c>
      <c r="Q104" s="22">
        <f t="shared" si="34"/>
        <v>5.0118723362727164E-8</v>
      </c>
      <c r="R104" s="61">
        <f t="shared" si="35"/>
        <v>7.0643866975499957E-8</v>
      </c>
      <c r="S104" s="22">
        <f t="shared" si="36"/>
        <v>4.9905559412521332E-15</v>
      </c>
      <c r="T104" s="94">
        <v>298</v>
      </c>
      <c r="U104" s="59">
        <f t="shared" si="37"/>
        <v>285.5</v>
      </c>
      <c r="V104" s="63">
        <f t="shared" si="38"/>
        <v>0.7384313402837368</v>
      </c>
      <c r="W104" s="64">
        <f t="shared" si="39"/>
        <v>5.4755952778321442</v>
      </c>
      <c r="X104" s="65">
        <f t="shared" si="45"/>
        <v>-4.5274315094693086E-7</v>
      </c>
      <c r="Y104" s="66">
        <f t="shared" si="46"/>
        <v>-4.4693142165545359E-7</v>
      </c>
      <c r="Z104" s="66">
        <f t="shared" si="47"/>
        <v>-4.470060250973539E-7</v>
      </c>
      <c r="AA104" s="67">
        <f t="shared" si="48"/>
        <v>-4.4126698392334786E-7</v>
      </c>
      <c r="AB104" s="68">
        <f t="shared" si="41"/>
        <v>1.7634713391584387E-4</v>
      </c>
      <c r="AC104" s="69"/>
      <c r="AD104" s="70">
        <f t="shared" si="40"/>
        <v>1.7634713391584387</v>
      </c>
      <c r="AE104" s="70"/>
      <c r="AF104" s="74"/>
      <c r="AG104" s="71">
        <v>980</v>
      </c>
    </row>
    <row r="105" spans="5:33">
      <c r="E105" s="73">
        <v>0.57814814814814819</v>
      </c>
      <c r="F105" s="71">
        <v>990</v>
      </c>
      <c r="G105" s="58">
        <v>12.49</v>
      </c>
      <c r="H105" s="58">
        <v>7.21</v>
      </c>
      <c r="I105" s="58">
        <v>9.01</v>
      </c>
      <c r="J105" s="58">
        <v>12.49</v>
      </c>
      <c r="K105" s="58">
        <f t="shared" si="49"/>
        <v>7.39</v>
      </c>
      <c r="L105" s="58">
        <v>9.01</v>
      </c>
      <c r="M105" s="59">
        <f t="shared" si="43"/>
        <v>12.49</v>
      </c>
      <c r="N105" s="59">
        <f t="shared" si="32"/>
        <v>7.3</v>
      </c>
      <c r="O105" s="59">
        <f t="shared" si="43"/>
        <v>9.01</v>
      </c>
      <c r="P105" s="60">
        <f t="shared" si="33"/>
        <v>0.17569923443588556</v>
      </c>
      <c r="Q105" s="22">
        <f t="shared" si="34"/>
        <v>5.0118723362727164E-8</v>
      </c>
      <c r="R105" s="61">
        <f t="shared" si="35"/>
        <v>7.0585186307237861E-8</v>
      </c>
      <c r="S105" s="22">
        <f t="shared" si="36"/>
        <v>4.9822685260274794E-15</v>
      </c>
      <c r="T105" s="94">
        <v>298</v>
      </c>
      <c r="U105" s="59">
        <f t="shared" si="37"/>
        <v>285.49</v>
      </c>
      <c r="V105" s="63">
        <f t="shared" si="38"/>
        <v>0.73904797144953405</v>
      </c>
      <c r="W105" s="64">
        <f t="shared" si="39"/>
        <v>5.483375300316732</v>
      </c>
      <c r="X105" s="65">
        <f t="shared" si="45"/>
        <v>-4.4477395250778055E-7</v>
      </c>
      <c r="Y105" s="66">
        <f t="shared" si="46"/>
        <v>-4.3901915418829942E-7</v>
      </c>
      <c r="Z105" s="66">
        <f t="shared" si="47"/>
        <v>-4.390936138177611E-7</v>
      </c>
      <c r="AA105" s="67">
        <f t="shared" si="48"/>
        <v>-4.3341134830559719E-7</v>
      </c>
      <c r="AB105" s="68">
        <f t="shared" si="41"/>
        <v>1.718773255352174E-4</v>
      </c>
      <c r="AC105" s="69"/>
      <c r="AD105" s="70">
        <f t="shared" si="40"/>
        <v>1.718773255352174</v>
      </c>
      <c r="AE105" s="70"/>
      <c r="AF105" s="74"/>
      <c r="AG105" s="71">
        <v>990</v>
      </c>
    </row>
    <row r="106" spans="5:33">
      <c r="E106" s="73">
        <v>0.57826388888888891</v>
      </c>
      <c r="F106" s="71">
        <v>1000</v>
      </c>
      <c r="G106" s="58">
        <v>12.49</v>
      </c>
      <c r="H106" s="58">
        <v>7.21</v>
      </c>
      <c r="I106" s="58">
        <v>9.07</v>
      </c>
      <c r="J106" s="58">
        <v>12.49</v>
      </c>
      <c r="K106" s="58">
        <f t="shared" si="49"/>
        <v>7.39</v>
      </c>
      <c r="L106" s="58">
        <v>9.07</v>
      </c>
      <c r="M106" s="59">
        <f t="shared" si="43"/>
        <v>12.49</v>
      </c>
      <c r="N106" s="59">
        <f t="shared" si="32"/>
        <v>7.3</v>
      </c>
      <c r="O106" s="59">
        <f t="shared" si="43"/>
        <v>9.07</v>
      </c>
      <c r="P106" s="60">
        <f t="shared" si="33"/>
        <v>0.17686926263412672</v>
      </c>
      <c r="Q106" s="22">
        <f t="shared" si="34"/>
        <v>5.0118723362727164E-8</v>
      </c>
      <c r="R106" s="61">
        <f t="shared" si="35"/>
        <v>7.0585186307237861E-8</v>
      </c>
      <c r="S106" s="22">
        <f t="shared" si="36"/>
        <v>4.9822685260274794E-15</v>
      </c>
      <c r="T106" s="94">
        <v>298</v>
      </c>
      <c r="U106" s="59">
        <f t="shared" si="37"/>
        <v>285.49</v>
      </c>
      <c r="V106" s="63">
        <f t="shared" si="38"/>
        <v>0.73904797144953405</v>
      </c>
      <c r="W106" s="64">
        <f t="shared" si="39"/>
        <v>5.483375300316732</v>
      </c>
      <c r="X106" s="65">
        <f t="shared" si="45"/>
        <v>-4.3629820531973779E-7</v>
      </c>
      <c r="Y106" s="66">
        <f t="shared" si="46"/>
        <v>-4.3061547972897332E-7</v>
      </c>
      <c r="Z106" s="66">
        <f t="shared" si="47"/>
        <v>-4.3068949646740175E-7</v>
      </c>
      <c r="AA106" s="67">
        <f t="shared" si="48"/>
        <v>-4.2507885949888963E-7</v>
      </c>
      <c r="AB106" s="68">
        <f t="shared" si="41"/>
        <v>1.6748664080717493E-4</v>
      </c>
      <c r="AC106" s="69"/>
      <c r="AD106" s="70">
        <f t="shared" si="40"/>
        <v>1.6748664080717492</v>
      </c>
      <c r="AE106" s="70"/>
      <c r="AF106" s="74"/>
      <c r="AG106" s="71">
        <v>1000</v>
      </c>
    </row>
    <row r="107" spans="5:33">
      <c r="E107" s="73">
        <v>0.57837962962962963</v>
      </c>
      <c r="F107" s="71">
        <v>1010</v>
      </c>
      <c r="G107" s="58">
        <v>12.48</v>
      </c>
      <c r="H107" s="58">
        <v>7.22</v>
      </c>
      <c r="I107" s="58">
        <v>9.32</v>
      </c>
      <c r="J107" s="58">
        <v>12.48</v>
      </c>
      <c r="K107" s="58">
        <f t="shared" si="49"/>
        <v>7.3999999999999995</v>
      </c>
      <c r="L107" s="58">
        <v>9.32</v>
      </c>
      <c r="M107" s="59">
        <f t="shared" si="43"/>
        <v>12.48</v>
      </c>
      <c r="N107" s="59">
        <f t="shared" si="32"/>
        <v>7.31</v>
      </c>
      <c r="O107" s="59">
        <f t="shared" si="43"/>
        <v>9.32</v>
      </c>
      <c r="P107" s="60">
        <f t="shared" si="33"/>
        <v>0.18171451478643297</v>
      </c>
      <c r="Q107" s="22">
        <f t="shared" si="34"/>
        <v>4.8977881936844561E-8</v>
      </c>
      <c r="R107" s="61">
        <f t="shared" si="35"/>
        <v>7.2169328869171809E-8</v>
      </c>
      <c r="S107" s="22">
        <f t="shared" si="36"/>
        <v>5.2084120294266758E-15</v>
      </c>
      <c r="T107" s="94">
        <v>298</v>
      </c>
      <c r="U107" s="59">
        <f t="shared" si="37"/>
        <v>285.48</v>
      </c>
      <c r="V107" s="63">
        <f t="shared" si="38"/>
        <v>0.73966464581493552</v>
      </c>
      <c r="W107" s="64">
        <f t="shared" si="39"/>
        <v>5.4911669232893994</v>
      </c>
      <c r="X107" s="65">
        <f t="shared" si="45"/>
        <v>-4.5589932962998732E-7</v>
      </c>
      <c r="Y107" s="66">
        <f t="shared" si="46"/>
        <v>-4.4953077330770349E-7</v>
      </c>
      <c r="Z107" s="66">
        <f t="shared" si="47"/>
        <v>-4.4961973704814808E-7</v>
      </c>
      <c r="AA107" s="67">
        <f t="shared" si="48"/>
        <v>-4.4333765895885217E-7</v>
      </c>
      <c r="AB107" s="68">
        <f t="shared" si="41"/>
        <v>1.6317999577848932E-4</v>
      </c>
      <c r="AC107" s="69"/>
      <c r="AD107" s="70">
        <f t="shared" si="40"/>
        <v>1.6317999577848932</v>
      </c>
      <c r="AE107" s="70"/>
      <c r="AF107" s="74"/>
      <c r="AG107" s="71">
        <v>1010</v>
      </c>
    </row>
    <row r="108" spans="5:33">
      <c r="E108" s="73">
        <v>0.57849537037037035</v>
      </c>
      <c r="F108" s="71">
        <v>1020</v>
      </c>
      <c r="G108" s="58">
        <v>12.47</v>
      </c>
      <c r="H108" s="58">
        <v>7.22</v>
      </c>
      <c r="I108" s="58">
        <v>9.4</v>
      </c>
      <c r="J108" s="58">
        <v>12.47</v>
      </c>
      <c r="K108" s="58">
        <f t="shared" si="49"/>
        <v>7.3999999999999995</v>
      </c>
      <c r="L108" s="58">
        <v>9.4</v>
      </c>
      <c r="M108" s="59">
        <f t="shared" si="43"/>
        <v>12.47</v>
      </c>
      <c r="N108" s="59">
        <f t="shared" si="32"/>
        <v>7.31</v>
      </c>
      <c r="O108" s="59">
        <f t="shared" si="43"/>
        <v>9.4</v>
      </c>
      <c r="P108" s="60">
        <f t="shared" si="33"/>
        <v>0.18324418423194994</v>
      </c>
      <c r="Q108" s="22">
        <f t="shared" si="34"/>
        <v>4.8977881936844561E-8</v>
      </c>
      <c r="R108" s="61">
        <f t="shared" si="35"/>
        <v>7.2109381068642445E-8</v>
      </c>
      <c r="S108" s="22">
        <f t="shared" si="36"/>
        <v>5.1997628381026895E-15</v>
      </c>
      <c r="T108" s="94">
        <v>298</v>
      </c>
      <c r="U108" s="59">
        <f t="shared" si="37"/>
        <v>285.47000000000003</v>
      </c>
      <c r="V108" s="63">
        <f t="shared" si="38"/>
        <v>0.74028136338448358</v>
      </c>
      <c r="W108" s="64">
        <f t="shared" si="39"/>
        <v>5.4989701648425955</v>
      </c>
      <c r="X108" s="65">
        <f t="shared" si="45"/>
        <v>-4.4569474425120728E-7</v>
      </c>
      <c r="Y108" s="66">
        <f t="shared" si="46"/>
        <v>-4.3943564815448447E-7</v>
      </c>
      <c r="Z108" s="66">
        <f t="shared" si="47"/>
        <v>-4.3952354751711627E-7</v>
      </c>
      <c r="AA108" s="67">
        <f t="shared" si="48"/>
        <v>-4.3334988196074441E-7</v>
      </c>
      <c r="AB108" s="68">
        <f t="shared" si="41"/>
        <v>1.5868409909632178E-4</v>
      </c>
      <c r="AC108" s="69"/>
      <c r="AD108" s="70">
        <f t="shared" si="40"/>
        <v>1.5868409909632177</v>
      </c>
      <c r="AE108" s="70"/>
      <c r="AF108" s="74"/>
      <c r="AG108" s="71">
        <v>1020</v>
      </c>
    </row>
    <row r="109" spans="5:33">
      <c r="E109" s="73">
        <v>0.57861111111111108</v>
      </c>
      <c r="F109" s="71">
        <v>1030</v>
      </c>
      <c r="G109" s="58">
        <v>12.47</v>
      </c>
      <c r="H109" s="58">
        <v>7.23</v>
      </c>
      <c r="I109" s="58">
        <v>9.42</v>
      </c>
      <c r="J109" s="58">
        <v>12.47</v>
      </c>
      <c r="K109" s="58">
        <f t="shared" si="49"/>
        <v>7.41</v>
      </c>
      <c r="L109" s="58">
        <v>9.42</v>
      </c>
      <c r="M109" s="59">
        <f t="shared" si="43"/>
        <v>12.47</v>
      </c>
      <c r="N109" s="59">
        <f t="shared" si="32"/>
        <v>7.32</v>
      </c>
      <c r="O109" s="59">
        <f t="shared" si="43"/>
        <v>9.42</v>
      </c>
      <c r="P109" s="60">
        <f t="shared" si="33"/>
        <v>0.18363406547499661</v>
      </c>
      <c r="Q109" s="22">
        <f t="shared" si="34"/>
        <v>4.7863009232263782E-8</v>
      </c>
      <c r="R109" s="61">
        <f t="shared" si="35"/>
        <v>7.3789024325244274E-8</v>
      </c>
      <c r="S109" s="22">
        <f t="shared" si="36"/>
        <v>5.4448201108714909E-15</v>
      </c>
      <c r="T109" s="94">
        <v>298</v>
      </c>
      <c r="U109" s="59">
        <f t="shared" si="37"/>
        <v>285.47000000000003</v>
      </c>
      <c r="V109" s="63">
        <f t="shared" si="38"/>
        <v>0.74028136338448358</v>
      </c>
      <c r="W109" s="64">
        <f t="shared" si="39"/>
        <v>5.4989701648425955</v>
      </c>
      <c r="X109" s="65">
        <f t="shared" si="45"/>
        <v>-4.5473938291879828E-7</v>
      </c>
      <c r="Y109" s="66">
        <f t="shared" si="46"/>
        <v>-4.4803807268436639E-7</v>
      </c>
      <c r="Z109" s="66">
        <f t="shared" si="47"/>
        <v>-4.4813682718099667E-7</v>
      </c>
      <c r="AA109" s="67">
        <f t="shared" si="48"/>
        <v>-4.4153136083310134E-7</v>
      </c>
      <c r="AB109" s="68">
        <f t="shared" si="41"/>
        <v>1.5428916073372987E-4</v>
      </c>
      <c r="AC109" s="69"/>
      <c r="AD109" s="70">
        <f t="shared" si="40"/>
        <v>1.5428916073372987</v>
      </c>
      <c r="AE109" s="70"/>
      <c r="AF109" s="74"/>
      <c r="AG109" s="71">
        <v>1030</v>
      </c>
    </row>
    <row r="110" spans="5:33">
      <c r="E110" s="73">
        <v>0.5787268518518518</v>
      </c>
      <c r="F110" s="71">
        <v>1040</v>
      </c>
      <c r="G110" s="58">
        <v>12.47</v>
      </c>
      <c r="H110" s="58">
        <v>7.23</v>
      </c>
      <c r="I110" s="58">
        <v>9.36</v>
      </c>
      <c r="J110" s="58">
        <v>12.47</v>
      </c>
      <c r="K110" s="58">
        <f t="shared" si="49"/>
        <v>7.41</v>
      </c>
      <c r="L110" s="58">
        <v>9.36</v>
      </c>
      <c r="M110" s="59">
        <f t="shared" si="43"/>
        <v>12.47</v>
      </c>
      <c r="N110" s="59">
        <f t="shared" si="32"/>
        <v>7.32</v>
      </c>
      <c r="O110" s="59">
        <f t="shared" si="43"/>
        <v>9.36</v>
      </c>
      <c r="P110" s="60">
        <f t="shared" si="33"/>
        <v>0.18246442174585653</v>
      </c>
      <c r="Q110" s="22">
        <f t="shared" si="34"/>
        <v>4.7863009232263782E-8</v>
      </c>
      <c r="R110" s="61">
        <f t="shared" si="35"/>
        <v>7.3789024325244274E-8</v>
      </c>
      <c r="S110" s="22">
        <f t="shared" si="36"/>
        <v>5.4448201108714909E-15</v>
      </c>
      <c r="T110" s="94">
        <v>298</v>
      </c>
      <c r="U110" s="59">
        <f t="shared" si="37"/>
        <v>285.47000000000003</v>
      </c>
      <c r="V110" s="63">
        <f t="shared" si="38"/>
        <v>0.74028136338448358</v>
      </c>
      <c r="W110" s="64">
        <f t="shared" si="39"/>
        <v>5.4989701648425955</v>
      </c>
      <c r="X110" s="65">
        <f t="shared" si="45"/>
        <v>-4.3872003740189689E-7</v>
      </c>
      <c r="Y110" s="66">
        <f t="shared" si="46"/>
        <v>-4.322959776488744E-7</v>
      </c>
      <c r="Z110" s="66">
        <f t="shared" si="47"/>
        <v>-4.3239004343158813E-7</v>
      </c>
      <c r="AA110" s="67">
        <f t="shared" si="48"/>
        <v>-4.2605729470126231E-7</v>
      </c>
      <c r="AB110" s="68">
        <f t="shared" si="41"/>
        <v>1.4980812649459217E-4</v>
      </c>
      <c r="AC110" s="69"/>
      <c r="AD110" s="70">
        <f t="shared" si="40"/>
        <v>1.4980812649459216</v>
      </c>
      <c r="AE110" s="70"/>
      <c r="AF110" s="74"/>
      <c r="AG110" s="71">
        <v>1040</v>
      </c>
    </row>
    <row r="111" spans="5:33">
      <c r="E111" s="73">
        <v>0.57884259259259263</v>
      </c>
      <c r="F111" s="71">
        <v>1050</v>
      </c>
      <c r="G111" s="58">
        <v>12.46</v>
      </c>
      <c r="H111" s="58">
        <v>7.24</v>
      </c>
      <c r="I111" s="58">
        <v>9.41</v>
      </c>
      <c r="J111" s="58">
        <v>12.46</v>
      </c>
      <c r="K111" s="58">
        <f t="shared" si="49"/>
        <v>7.42</v>
      </c>
      <c r="L111" s="58">
        <v>9.41</v>
      </c>
      <c r="M111" s="59">
        <f t="shared" si="43"/>
        <v>12.46</v>
      </c>
      <c r="N111" s="59">
        <f t="shared" si="32"/>
        <v>7.33</v>
      </c>
      <c r="O111" s="59">
        <f t="shared" si="43"/>
        <v>9.41</v>
      </c>
      <c r="P111" s="60">
        <f t="shared" si="33"/>
        <v>0.18340899092594137</v>
      </c>
      <c r="Q111" s="22">
        <f t="shared" si="34"/>
        <v>4.6773514128719769E-8</v>
      </c>
      <c r="R111" s="61">
        <f t="shared" si="35"/>
        <v>7.5445070588668431E-8</v>
      </c>
      <c r="S111" s="22">
        <f t="shared" si="36"/>
        <v>5.6919586761291626E-15</v>
      </c>
      <c r="T111" s="94">
        <v>298</v>
      </c>
      <c r="U111" s="59">
        <f t="shared" si="37"/>
        <v>285.45999999999998</v>
      </c>
      <c r="V111" s="63">
        <f t="shared" si="38"/>
        <v>0.74089812416272083</v>
      </c>
      <c r="W111" s="64">
        <f t="shared" si="39"/>
        <v>5.5067850430982013</v>
      </c>
      <c r="X111" s="65">
        <f t="shared" si="45"/>
        <v>-4.4706721562497077E-7</v>
      </c>
      <c r="Y111" s="66">
        <f t="shared" si="46"/>
        <v>-4.4019813216390568E-7</v>
      </c>
      <c r="Z111" s="66">
        <f t="shared" si="47"/>
        <v>-4.4030367402863213E-7</v>
      </c>
      <c r="AA111" s="67">
        <f t="shared" si="48"/>
        <v>-4.3353688918003923E-7</v>
      </c>
      <c r="AB111" s="68">
        <f t="shared" si="41"/>
        <v>1.4548454420415204E-4</v>
      </c>
      <c r="AC111" s="69"/>
      <c r="AD111" s="70">
        <f t="shared" si="40"/>
        <v>1.4548454420415204</v>
      </c>
      <c r="AE111" s="70"/>
      <c r="AF111" s="74"/>
      <c r="AG111" s="71">
        <v>1050</v>
      </c>
    </row>
    <row r="112" spans="5:33">
      <c r="E112" s="73">
        <v>0.57895833333333335</v>
      </c>
      <c r="F112" s="71">
        <v>1060</v>
      </c>
      <c r="G112" s="58">
        <v>12.46</v>
      </c>
      <c r="H112" s="58">
        <v>7.24</v>
      </c>
      <c r="I112" s="58">
        <v>9.5</v>
      </c>
      <c r="J112" s="58">
        <v>12.46</v>
      </c>
      <c r="K112" s="58">
        <f t="shared" si="49"/>
        <v>7.42</v>
      </c>
      <c r="L112" s="58">
        <v>9.5</v>
      </c>
      <c r="M112" s="59">
        <f t="shared" si="43"/>
        <v>12.46</v>
      </c>
      <c r="N112" s="59">
        <f t="shared" si="32"/>
        <v>7.33</v>
      </c>
      <c r="O112" s="59">
        <f t="shared" si="43"/>
        <v>9.5</v>
      </c>
      <c r="P112" s="60">
        <f t="shared" si="33"/>
        <v>0.18516316830993015</v>
      </c>
      <c r="Q112" s="22">
        <f t="shared" si="34"/>
        <v>4.6773514128719769E-8</v>
      </c>
      <c r="R112" s="61">
        <f t="shared" si="35"/>
        <v>7.5445070588668431E-8</v>
      </c>
      <c r="S112" s="22">
        <f t="shared" si="36"/>
        <v>5.6919586761291626E-15</v>
      </c>
      <c r="T112" s="94">
        <v>298</v>
      </c>
      <c r="U112" s="59">
        <f t="shared" si="37"/>
        <v>285.45999999999998</v>
      </c>
      <c r="V112" s="63">
        <f t="shared" si="38"/>
        <v>0.74089812416272083</v>
      </c>
      <c r="W112" s="64">
        <f t="shared" si="39"/>
        <v>5.5067850430982013</v>
      </c>
      <c r="X112" s="65">
        <f t="shared" si="45"/>
        <v>-4.3768447134005546E-7</v>
      </c>
      <c r="Y112" s="66">
        <f t="shared" si="46"/>
        <v>-4.3089523245053401E-7</v>
      </c>
      <c r="Z112" s="66">
        <f t="shared" si="47"/>
        <v>-4.3100054522198754E-7</v>
      </c>
      <c r="AA112" s="67">
        <f t="shared" si="48"/>
        <v>-4.2431335193951084E-7</v>
      </c>
      <c r="AB112" s="68">
        <f t="shared" si="41"/>
        <v>1.4108186467550192E-4</v>
      </c>
      <c r="AC112" s="69"/>
      <c r="AD112" s="70">
        <f t="shared" si="40"/>
        <v>1.4108186467550192</v>
      </c>
      <c r="AE112" s="70"/>
      <c r="AF112" s="74"/>
      <c r="AG112" s="71">
        <v>1060</v>
      </c>
    </row>
    <row r="113" spans="2:33">
      <c r="E113" s="73">
        <v>0.57907407407407407</v>
      </c>
      <c r="F113" s="71">
        <v>1070</v>
      </c>
      <c r="G113" s="58">
        <v>12.45</v>
      </c>
      <c r="H113" s="58">
        <v>7.25</v>
      </c>
      <c r="I113" s="58">
        <v>9.58</v>
      </c>
      <c r="J113" s="58">
        <v>12.45</v>
      </c>
      <c r="K113" s="58">
        <f t="shared" si="49"/>
        <v>7.43</v>
      </c>
      <c r="L113" s="58">
        <v>9.58</v>
      </c>
      <c r="M113" s="59">
        <f t="shared" si="43"/>
        <v>12.45</v>
      </c>
      <c r="N113" s="59">
        <f t="shared" si="32"/>
        <v>7.34</v>
      </c>
      <c r="O113" s="59">
        <f t="shared" si="43"/>
        <v>9.58</v>
      </c>
      <c r="P113" s="60">
        <f t="shared" si="33"/>
        <v>0.18669176884955463</v>
      </c>
      <c r="Q113" s="22">
        <f t="shared" si="34"/>
        <v>4.5708818961487464E-8</v>
      </c>
      <c r="R113" s="61">
        <f t="shared" si="35"/>
        <v>7.7138283480214814E-8</v>
      </c>
      <c r="S113" s="22">
        <f t="shared" si="36"/>
        <v>5.950314778273982E-15</v>
      </c>
      <c r="T113" s="94">
        <v>298</v>
      </c>
      <c r="U113" s="59">
        <f t="shared" si="37"/>
        <v>285.45</v>
      </c>
      <c r="V113" s="63">
        <f t="shared" si="38"/>
        <v>0.74151492815418074</v>
      </c>
      <c r="W113" s="64">
        <f t="shared" si="39"/>
        <v>5.5146115762074519</v>
      </c>
      <c r="X113" s="65">
        <f t="shared" si="45"/>
        <v>-4.4660110751110623E-7</v>
      </c>
      <c r="Y113" s="66">
        <f t="shared" si="46"/>
        <v>-4.3930969425903886E-7</v>
      </c>
      <c r="Z113" s="66">
        <f t="shared" si="47"/>
        <v>-4.3942873719538237E-7</v>
      </c>
      <c r="AA113" s="67">
        <f t="shared" si="48"/>
        <v>-4.3225247978117631E-7</v>
      </c>
      <c r="AB113" s="68">
        <f t="shared" si="41"/>
        <v>1.367722157111276E-4</v>
      </c>
      <c r="AC113" s="69"/>
      <c r="AD113" s="70">
        <f t="shared" si="40"/>
        <v>1.3677221571112761</v>
      </c>
      <c r="AE113" s="70"/>
      <c r="AF113" s="74"/>
      <c r="AG113" s="71">
        <v>1070</v>
      </c>
    </row>
    <row r="114" spans="2:33">
      <c r="E114" s="73">
        <v>0.5791898148148148</v>
      </c>
      <c r="F114" s="71">
        <v>1080</v>
      </c>
      <c r="G114" s="58">
        <v>12.44</v>
      </c>
      <c r="H114" s="58">
        <v>7.26</v>
      </c>
      <c r="I114" s="58">
        <v>9.4600000000000009</v>
      </c>
      <c r="J114" s="58">
        <v>12.44</v>
      </c>
      <c r="K114" s="58">
        <v>7.46</v>
      </c>
      <c r="L114" s="58">
        <v>9.4600000000000009</v>
      </c>
      <c r="M114" s="59">
        <f t="shared" si="43"/>
        <v>12.44</v>
      </c>
      <c r="N114" s="59">
        <f t="shared" si="32"/>
        <v>7.3599999999999994</v>
      </c>
      <c r="O114" s="59">
        <f t="shared" si="43"/>
        <v>9.4600000000000009</v>
      </c>
      <c r="P114" s="60">
        <f t="shared" si="33"/>
        <v>0.18432297567794662</v>
      </c>
      <c r="Q114" s="22">
        <f t="shared" si="34"/>
        <v>4.3651583224016566E-8</v>
      </c>
      <c r="R114" s="61">
        <f t="shared" si="35"/>
        <v>8.0706603717949307E-8</v>
      </c>
      <c r="S114" s="22">
        <f t="shared" si="36"/>
        <v>6.5135558836861088E-15</v>
      </c>
      <c r="T114" s="94">
        <v>298</v>
      </c>
      <c r="U114" s="59">
        <f t="shared" si="37"/>
        <v>285.44</v>
      </c>
      <c r="V114" s="63">
        <f t="shared" si="38"/>
        <v>0.74213177536341035</v>
      </c>
      <c r="W114" s="64">
        <f t="shared" si="39"/>
        <v>5.5224497823512797</v>
      </c>
      <c r="X114" s="65">
        <f t="shared" si="45"/>
        <v>-4.6650303583126077E-7</v>
      </c>
      <c r="Y114" s="66">
        <f t="shared" si="46"/>
        <v>-4.5828322070878947E-7</v>
      </c>
      <c r="Z114" s="66">
        <f t="shared" si="47"/>
        <v>-4.5842805440858994E-7</v>
      </c>
      <c r="AA114" s="67">
        <f t="shared" si="48"/>
        <v>-4.5034796902669731E-7</v>
      </c>
      <c r="AB114" s="68">
        <f t="shared" si="41"/>
        <v>1.3237833162745908E-4</v>
      </c>
      <c r="AC114" s="75">
        <v>1.3100000000000001E-4</v>
      </c>
      <c r="AD114" s="70">
        <f t="shared" si="40"/>
        <v>1.3237833162745909</v>
      </c>
      <c r="AE114" s="70">
        <f>AC114*10000</f>
        <v>1.31</v>
      </c>
      <c r="AF114" s="74">
        <f>(AD114-AE114)*(AD114-AE114)</f>
        <v>1.8997980752540072E-4</v>
      </c>
      <c r="AG114" s="71">
        <v>1080</v>
      </c>
    </row>
    <row r="115" spans="2:33">
      <c r="E115" s="73">
        <v>0.57930555555555552</v>
      </c>
      <c r="F115" s="71">
        <v>1090</v>
      </c>
      <c r="G115" s="58">
        <v>12.44</v>
      </c>
      <c r="H115" s="58">
        <v>7.26</v>
      </c>
      <c r="I115" s="58">
        <v>9.24</v>
      </c>
      <c r="J115" s="58">
        <v>12.44</v>
      </c>
      <c r="K115" s="58">
        <f>H115+0.2</f>
        <v>7.46</v>
      </c>
      <c r="L115" s="58">
        <v>9.24</v>
      </c>
      <c r="M115" s="59">
        <f t="shared" si="43"/>
        <v>12.44</v>
      </c>
      <c r="N115" s="59">
        <f t="shared" si="32"/>
        <v>7.3599999999999994</v>
      </c>
      <c r="O115" s="59">
        <f t="shared" si="43"/>
        <v>9.24</v>
      </c>
      <c r="P115" s="60">
        <f t="shared" si="33"/>
        <v>0.18003639484822692</v>
      </c>
      <c r="Q115" s="22">
        <f t="shared" si="34"/>
        <v>4.3651583224016566E-8</v>
      </c>
      <c r="R115" s="61">
        <f t="shared" si="35"/>
        <v>8.0706603717949307E-8</v>
      </c>
      <c r="S115" s="22">
        <f t="shared" si="36"/>
        <v>6.5135558836861088E-15</v>
      </c>
      <c r="T115" s="94">
        <v>298</v>
      </c>
      <c r="U115" s="59">
        <f t="shared" si="37"/>
        <v>285.44</v>
      </c>
      <c r="V115" s="63">
        <f t="shared" si="38"/>
        <v>0.74213177536341035</v>
      </c>
      <c r="W115" s="64">
        <f t="shared" si="39"/>
        <v>5.5224497823512797</v>
      </c>
      <c r="X115" s="65">
        <f t="shared" si="45"/>
        <v>-4.3987645147906747E-7</v>
      </c>
      <c r="Y115" s="66">
        <f t="shared" si="46"/>
        <v>-4.3230604632016934E-7</v>
      </c>
      <c r="Z115" s="66">
        <f t="shared" si="47"/>
        <v>-4.3243633525488531E-7</v>
      </c>
      <c r="AA115" s="67">
        <f t="shared" si="48"/>
        <v>-4.2499173440771337E-7</v>
      </c>
      <c r="AB115" s="68">
        <f t="shared" si="41"/>
        <v>1.2779454236897124E-4</v>
      </c>
      <c r="AC115" s="69"/>
      <c r="AD115" s="70">
        <f t="shared" si="40"/>
        <v>1.2779454236897125</v>
      </c>
      <c r="AE115" s="70"/>
      <c r="AF115" s="74"/>
      <c r="AG115" s="71">
        <v>1090</v>
      </c>
    </row>
    <row r="116" spans="2:33">
      <c r="E116" s="73">
        <v>0.57942129629629624</v>
      </c>
      <c r="F116" s="71">
        <v>1100</v>
      </c>
      <c r="G116" s="58">
        <v>12.44</v>
      </c>
      <c r="H116" s="58">
        <v>7.26</v>
      </c>
      <c r="I116" s="58">
        <v>9.09</v>
      </c>
      <c r="J116" s="58">
        <v>12.44</v>
      </c>
      <c r="K116" s="58">
        <f t="shared" ref="K116:K125" si="50">H116+0.2</f>
        <v>7.46</v>
      </c>
      <c r="L116" s="58">
        <v>9.09</v>
      </c>
      <c r="M116" s="59">
        <f t="shared" si="43"/>
        <v>12.44</v>
      </c>
      <c r="N116" s="59">
        <f t="shared" si="32"/>
        <v>7.3599999999999994</v>
      </c>
      <c r="O116" s="59">
        <f t="shared" si="43"/>
        <v>9.09</v>
      </c>
      <c r="P116" s="60">
        <f t="shared" si="33"/>
        <v>0.17711372610069073</v>
      </c>
      <c r="Q116" s="22">
        <f t="shared" si="34"/>
        <v>4.3651583224016566E-8</v>
      </c>
      <c r="R116" s="61">
        <f t="shared" si="35"/>
        <v>8.0706603717949307E-8</v>
      </c>
      <c r="S116" s="22">
        <f t="shared" si="36"/>
        <v>6.5135558836861088E-15</v>
      </c>
      <c r="T116" s="94">
        <v>298</v>
      </c>
      <c r="U116" s="59">
        <f t="shared" si="37"/>
        <v>285.44</v>
      </c>
      <c r="V116" s="63">
        <f t="shared" si="38"/>
        <v>0.74213177536341035</v>
      </c>
      <c r="W116" s="64">
        <f t="shared" si="39"/>
        <v>5.5224497823512797</v>
      </c>
      <c r="X116" s="65">
        <f t="shared" si="45"/>
        <v>-4.1809401385652909E-7</v>
      </c>
      <c r="Y116" s="66">
        <f t="shared" si="46"/>
        <v>-4.1101530139407735E-7</v>
      </c>
      <c r="Z116" s="66">
        <f t="shared" si="47"/>
        <v>-4.1113515044349057E-7</v>
      </c>
      <c r="AA116" s="67">
        <f t="shared" si="48"/>
        <v>-4.0417222872331736E-7</v>
      </c>
      <c r="AB116" s="68">
        <f t="shared" si="41"/>
        <v>1.234706207872431E-4</v>
      </c>
      <c r="AC116" s="69"/>
      <c r="AD116" s="70">
        <f t="shared" si="40"/>
        <v>1.2347062078724309</v>
      </c>
      <c r="AE116" s="70"/>
      <c r="AF116" s="74"/>
      <c r="AG116" s="71">
        <v>1100</v>
      </c>
    </row>
    <row r="117" spans="2:33">
      <c r="E117" s="73">
        <v>0.57953703703703707</v>
      </c>
      <c r="F117" s="71">
        <v>1110</v>
      </c>
      <c r="G117" s="58">
        <v>12.44</v>
      </c>
      <c r="H117" s="58">
        <v>7.25</v>
      </c>
      <c r="I117" s="58">
        <v>8.92</v>
      </c>
      <c r="J117" s="58">
        <v>12.44</v>
      </c>
      <c r="K117" s="58">
        <f t="shared" si="50"/>
        <v>7.45</v>
      </c>
      <c r="L117" s="58">
        <v>8.92</v>
      </c>
      <c r="M117" s="59">
        <f t="shared" si="43"/>
        <v>12.44</v>
      </c>
      <c r="N117" s="59">
        <f t="shared" si="32"/>
        <v>7.35</v>
      </c>
      <c r="O117" s="59">
        <f t="shared" si="43"/>
        <v>8.92</v>
      </c>
      <c r="P117" s="60">
        <f t="shared" si="33"/>
        <v>0.17380136818681644</v>
      </c>
      <c r="Q117" s="22">
        <f t="shared" si="34"/>
        <v>4.466835921509628E-8</v>
      </c>
      <c r="R117" s="61">
        <f t="shared" si="35"/>
        <v>7.8869497130110686E-8</v>
      </c>
      <c r="S117" s="22">
        <f t="shared" si="36"/>
        <v>6.2203975775565376E-15</v>
      </c>
      <c r="T117" s="94">
        <v>298</v>
      </c>
      <c r="U117" s="59">
        <f t="shared" si="37"/>
        <v>285.44</v>
      </c>
      <c r="V117" s="63">
        <f t="shared" si="38"/>
        <v>0.74213177536341035</v>
      </c>
      <c r="W117" s="64">
        <f t="shared" si="39"/>
        <v>5.5224497823512797</v>
      </c>
      <c r="X117" s="65">
        <f t="shared" si="45"/>
        <v>-3.7876419552479102E-7</v>
      </c>
      <c r="Y117" s="66">
        <f t="shared" si="46"/>
        <v>-3.7275453124083965E-7</v>
      </c>
      <c r="Z117" s="66">
        <f t="shared" si="47"/>
        <v>-3.728498836137209E-7</v>
      </c>
      <c r="AA117" s="67">
        <f t="shared" si="48"/>
        <v>-3.6693254588470695E-7</v>
      </c>
      <c r="AB117" s="68">
        <f t="shared" si="41"/>
        <v>1.1935967554348481E-4</v>
      </c>
      <c r="AC117" s="69"/>
      <c r="AD117" s="70">
        <f t="shared" si="40"/>
        <v>1.1935967554348481</v>
      </c>
      <c r="AE117" s="70"/>
      <c r="AF117" s="74"/>
      <c r="AG117" s="71">
        <v>1110</v>
      </c>
    </row>
    <row r="118" spans="2:33">
      <c r="B118" s="54">
        <f>25*60</f>
        <v>1500</v>
      </c>
      <c r="E118" s="73">
        <v>0.57965277777777779</v>
      </c>
      <c r="F118" s="71">
        <v>1120</v>
      </c>
      <c r="G118" s="58">
        <v>12.44</v>
      </c>
      <c r="H118" s="58">
        <v>7.25</v>
      </c>
      <c r="I118" s="58">
        <v>8.75</v>
      </c>
      <c r="J118" s="58">
        <v>12.44</v>
      </c>
      <c r="K118" s="58">
        <f t="shared" si="50"/>
        <v>7.45</v>
      </c>
      <c r="L118" s="58">
        <v>8.75</v>
      </c>
      <c r="M118" s="59">
        <f t="shared" si="43"/>
        <v>12.44</v>
      </c>
      <c r="N118" s="59">
        <f t="shared" si="32"/>
        <v>7.35</v>
      </c>
      <c r="O118" s="59">
        <f t="shared" si="43"/>
        <v>8.75</v>
      </c>
      <c r="P118" s="60">
        <f t="shared" si="33"/>
        <v>0.17048901027294217</v>
      </c>
      <c r="Q118" s="22">
        <f t="shared" si="34"/>
        <v>4.466835921509628E-8</v>
      </c>
      <c r="R118" s="61">
        <f t="shared" si="35"/>
        <v>7.8869497130110686E-8</v>
      </c>
      <c r="S118" s="22">
        <f t="shared" si="36"/>
        <v>6.2203975775565376E-15</v>
      </c>
      <c r="T118" s="94">
        <v>298</v>
      </c>
      <c r="U118" s="59">
        <f t="shared" si="37"/>
        <v>285.44</v>
      </c>
      <c r="V118" s="63">
        <f t="shared" si="38"/>
        <v>0.74213177536341035</v>
      </c>
      <c r="W118" s="64">
        <f t="shared" si="39"/>
        <v>5.5224497823512797</v>
      </c>
      <c r="X118" s="65">
        <f t="shared" si="45"/>
        <v>-3.5994044190809793E-7</v>
      </c>
      <c r="Y118" s="66">
        <f t="shared" si="46"/>
        <v>-3.5433828669180496E-7</v>
      </c>
      <c r="Z118" s="66">
        <f t="shared" si="47"/>
        <v>-3.5442547929206134E-7</v>
      </c>
      <c r="AA118" s="67">
        <f t="shared" si="48"/>
        <v>-3.4890780252432926E-7</v>
      </c>
      <c r="AB118" s="68">
        <f t="shared" si="41"/>
        <v>1.1563149959162045E-4</v>
      </c>
      <c r="AC118" s="69"/>
      <c r="AD118" s="70">
        <f t="shared" si="40"/>
        <v>1.1563149959162045</v>
      </c>
      <c r="AE118" s="70"/>
      <c r="AF118" s="74"/>
      <c r="AG118" s="71">
        <v>1120</v>
      </c>
    </row>
    <row r="119" spans="2:33">
      <c r="E119" s="73">
        <v>0.57976851851851852</v>
      </c>
      <c r="F119" s="71">
        <v>1130</v>
      </c>
      <c r="G119" s="58">
        <v>12.44</v>
      </c>
      <c r="H119" s="58">
        <v>7.24</v>
      </c>
      <c r="I119" s="58">
        <v>8.73</v>
      </c>
      <c r="J119" s="58">
        <v>12.44</v>
      </c>
      <c r="K119" s="58">
        <f t="shared" si="50"/>
        <v>7.44</v>
      </c>
      <c r="L119" s="58">
        <v>8.73</v>
      </c>
      <c r="M119" s="59">
        <f t="shared" si="43"/>
        <v>12.44</v>
      </c>
      <c r="N119" s="59">
        <f t="shared" si="32"/>
        <v>7.34</v>
      </c>
      <c r="O119" s="59">
        <f t="shared" si="43"/>
        <v>8.73</v>
      </c>
      <c r="P119" s="60">
        <f t="shared" si="33"/>
        <v>0.17009932110660397</v>
      </c>
      <c r="Q119" s="22">
        <f t="shared" si="34"/>
        <v>4.5708818961487464E-8</v>
      </c>
      <c r="R119" s="61">
        <f t="shared" si="35"/>
        <v>7.707420819361166E-8</v>
      </c>
      <c r="S119" s="22">
        <f t="shared" si="36"/>
        <v>5.9404335686721952E-15</v>
      </c>
      <c r="T119" s="94">
        <v>298</v>
      </c>
      <c r="U119" s="59">
        <f t="shared" si="37"/>
        <v>285.44</v>
      </c>
      <c r="V119" s="63">
        <f t="shared" si="38"/>
        <v>0.74213177536341035</v>
      </c>
      <c r="W119" s="64">
        <f t="shared" si="39"/>
        <v>5.5224497823512797</v>
      </c>
      <c r="X119" s="65">
        <f t="shared" si="45"/>
        <v>-3.3244363007953E-7</v>
      </c>
      <c r="Y119" s="66">
        <f t="shared" si="46"/>
        <v>-3.2751360988211701E-7</v>
      </c>
      <c r="Z119" s="66">
        <f t="shared" si="47"/>
        <v>-3.2758672031933936E-7</v>
      </c>
      <c r="AA119" s="67">
        <f t="shared" si="48"/>
        <v>-3.227276421558493E-7</v>
      </c>
      <c r="AB119" s="68">
        <f t="shared" si="41"/>
        <v>1.1208753996428686E-4</v>
      </c>
      <c r="AC119" s="69"/>
      <c r="AD119" s="70">
        <f t="shared" si="40"/>
        <v>1.1208753996428686</v>
      </c>
      <c r="AE119" s="70"/>
      <c r="AF119" s="74"/>
      <c r="AG119" s="71">
        <v>1130</v>
      </c>
    </row>
    <row r="120" spans="2:33">
      <c r="E120" s="73">
        <v>0.57988425925925924</v>
      </c>
      <c r="F120" s="71">
        <v>1140</v>
      </c>
      <c r="G120" s="58">
        <v>12.44</v>
      </c>
      <c r="H120" s="58">
        <v>7.24</v>
      </c>
      <c r="I120" s="58">
        <v>8.61</v>
      </c>
      <c r="J120" s="58">
        <v>12.44</v>
      </c>
      <c r="K120" s="58">
        <f t="shared" si="50"/>
        <v>7.44</v>
      </c>
      <c r="L120" s="58">
        <v>8.61</v>
      </c>
      <c r="M120" s="59">
        <f t="shared" si="43"/>
        <v>12.44</v>
      </c>
      <c r="N120" s="59">
        <f t="shared" si="32"/>
        <v>7.34</v>
      </c>
      <c r="O120" s="59">
        <f t="shared" si="43"/>
        <v>8.61</v>
      </c>
      <c r="P120" s="60">
        <f t="shared" si="33"/>
        <v>0.16776118610857507</v>
      </c>
      <c r="Q120" s="22">
        <f t="shared" si="34"/>
        <v>4.5708818961487464E-8</v>
      </c>
      <c r="R120" s="61">
        <f t="shared" si="35"/>
        <v>7.707420819361166E-8</v>
      </c>
      <c r="S120" s="22">
        <f t="shared" si="36"/>
        <v>5.9404335686721952E-15</v>
      </c>
      <c r="T120" s="94">
        <v>298</v>
      </c>
      <c r="U120" s="59">
        <f t="shared" si="37"/>
        <v>285.44</v>
      </c>
      <c r="V120" s="63">
        <f t="shared" si="38"/>
        <v>0.74213177536341035</v>
      </c>
      <c r="W120" s="64">
        <f t="shared" si="39"/>
        <v>5.5224497823512797</v>
      </c>
      <c r="X120" s="65">
        <f t="shared" si="45"/>
        <v>-3.1829224680056194E-7</v>
      </c>
      <c r="Y120" s="66">
        <f t="shared" si="46"/>
        <v>-3.136369684862894E-7</v>
      </c>
      <c r="Z120" s="66">
        <f t="shared" si="47"/>
        <v>-3.1370505564958404E-7</v>
      </c>
      <c r="AA120" s="67">
        <f t="shared" si="48"/>
        <v>-3.0911587284032393E-7</v>
      </c>
      <c r="AB120" s="68">
        <f t="shared" si="41"/>
        <v>1.0881192007655639E-4</v>
      </c>
      <c r="AC120" s="69"/>
      <c r="AD120" s="70">
        <f t="shared" si="40"/>
        <v>1.088119200765564</v>
      </c>
      <c r="AE120" s="70"/>
      <c r="AF120" s="74"/>
      <c r="AG120" s="71">
        <v>1140</v>
      </c>
    </row>
    <row r="121" spans="2:33">
      <c r="E121" s="73">
        <v>0.57999999999999996</v>
      </c>
      <c r="F121" s="71">
        <v>1150</v>
      </c>
      <c r="G121" s="58">
        <v>12.44</v>
      </c>
      <c r="H121" s="58">
        <v>7.24</v>
      </c>
      <c r="I121" s="58">
        <v>8.5500000000000007</v>
      </c>
      <c r="J121" s="58">
        <v>12.44</v>
      </c>
      <c r="K121" s="58">
        <f t="shared" si="50"/>
        <v>7.44</v>
      </c>
      <c r="L121" s="58">
        <v>8.5500000000000007</v>
      </c>
      <c r="M121" s="59">
        <f t="shared" si="43"/>
        <v>12.44</v>
      </c>
      <c r="N121" s="59">
        <f t="shared" si="32"/>
        <v>7.34</v>
      </c>
      <c r="O121" s="59">
        <f t="shared" si="43"/>
        <v>8.5500000000000007</v>
      </c>
      <c r="P121" s="60">
        <f t="shared" si="33"/>
        <v>0.16659211860956061</v>
      </c>
      <c r="Q121" s="22">
        <f t="shared" si="34"/>
        <v>4.5708818961487464E-8</v>
      </c>
      <c r="R121" s="61">
        <f t="shared" si="35"/>
        <v>7.707420819361166E-8</v>
      </c>
      <c r="S121" s="22">
        <f t="shared" si="36"/>
        <v>5.9404335686721952E-15</v>
      </c>
      <c r="T121" s="94">
        <v>298</v>
      </c>
      <c r="U121" s="59">
        <f t="shared" si="37"/>
        <v>285.44</v>
      </c>
      <c r="V121" s="63">
        <f t="shared" si="38"/>
        <v>0.74213177536341035</v>
      </c>
      <c r="W121" s="64">
        <f t="shared" si="39"/>
        <v>5.5224497823512797</v>
      </c>
      <c r="X121" s="65">
        <f t="shared" si="45"/>
        <v>-3.0696242416146507E-7</v>
      </c>
      <c r="Y121" s="66">
        <f t="shared" si="46"/>
        <v>-3.0250413975821614E-7</v>
      </c>
      <c r="Z121" s="66">
        <f t="shared" si="47"/>
        <v>-3.0256889133122873E-7</v>
      </c>
      <c r="AA121" s="67">
        <f t="shared" si="48"/>
        <v>-2.9817347761326603E-7</v>
      </c>
      <c r="AB121" s="68">
        <f t="shared" si="41"/>
        <v>1.0567509979670201E-4</v>
      </c>
      <c r="AC121" s="69"/>
      <c r="AD121" s="70">
        <f t="shared" si="40"/>
        <v>1.0567509979670202</v>
      </c>
      <c r="AE121" s="70"/>
      <c r="AF121" s="74"/>
      <c r="AG121" s="71">
        <v>1150</v>
      </c>
    </row>
    <row r="122" spans="2:33">
      <c r="E122" s="73">
        <v>0.58011574074074068</v>
      </c>
      <c r="F122" s="71">
        <v>1160</v>
      </c>
      <c r="G122" s="58">
        <v>12.44</v>
      </c>
      <c r="H122" s="58">
        <v>7.23</v>
      </c>
      <c r="I122" s="58">
        <v>8.41</v>
      </c>
      <c r="J122" s="58">
        <v>12.44</v>
      </c>
      <c r="K122" s="58">
        <f t="shared" si="50"/>
        <v>7.4300000000000006</v>
      </c>
      <c r="L122" s="58">
        <v>8.41</v>
      </c>
      <c r="M122" s="59">
        <f t="shared" si="43"/>
        <v>12.44</v>
      </c>
      <c r="N122" s="59">
        <f t="shared" si="32"/>
        <v>7.33</v>
      </c>
      <c r="O122" s="59">
        <f t="shared" si="43"/>
        <v>8.41</v>
      </c>
      <c r="P122" s="60">
        <f t="shared" si="33"/>
        <v>0.16386429444519354</v>
      </c>
      <c r="Q122" s="22">
        <f t="shared" si="34"/>
        <v>4.6773514128719769E-8</v>
      </c>
      <c r="R122" s="61">
        <f t="shared" si="35"/>
        <v>7.5319785022494657E-8</v>
      </c>
      <c r="S122" s="22">
        <f t="shared" si="36"/>
        <v>5.6730700158348102E-15</v>
      </c>
      <c r="T122" s="94">
        <v>298</v>
      </c>
      <c r="U122" s="59">
        <f t="shared" si="37"/>
        <v>285.44</v>
      </c>
      <c r="V122" s="63">
        <f t="shared" si="38"/>
        <v>0.74213177536341035</v>
      </c>
      <c r="W122" s="64">
        <f t="shared" si="39"/>
        <v>5.5224497823512797</v>
      </c>
      <c r="X122" s="65">
        <f t="shared" si="45"/>
        <v>-2.8009142820114074E-7</v>
      </c>
      <c r="Y122" s="66">
        <f t="shared" si="46"/>
        <v>-2.7627011836002334E-7</v>
      </c>
      <c r="Z122" s="66">
        <f t="shared" si="47"/>
        <v>-2.763222527969663E-7</v>
      </c>
      <c r="AA122" s="67">
        <f t="shared" si="48"/>
        <v>-2.7255165484417459E-7</v>
      </c>
      <c r="AB122" s="68">
        <f t="shared" si="41"/>
        <v>1.0264962985677932E-4</v>
      </c>
      <c r="AC122" s="69"/>
      <c r="AD122" s="70">
        <f t="shared" si="40"/>
        <v>1.0264962985677932</v>
      </c>
      <c r="AE122" s="70"/>
      <c r="AF122" s="74"/>
      <c r="AG122" s="71">
        <v>1160</v>
      </c>
    </row>
    <row r="123" spans="2:33">
      <c r="E123" s="73">
        <v>0.58023148148148151</v>
      </c>
      <c r="F123" s="71">
        <v>1170</v>
      </c>
      <c r="G123" s="58">
        <v>12.44</v>
      </c>
      <c r="H123" s="58">
        <v>7.23</v>
      </c>
      <c r="I123" s="58">
        <v>8.26</v>
      </c>
      <c r="J123" s="58">
        <v>12.44</v>
      </c>
      <c r="K123" s="58">
        <f t="shared" si="50"/>
        <v>7.4300000000000006</v>
      </c>
      <c r="L123" s="58">
        <v>8.26</v>
      </c>
      <c r="M123" s="59">
        <f t="shared" si="43"/>
        <v>12.44</v>
      </c>
      <c r="N123" s="59">
        <f t="shared" si="32"/>
        <v>7.33</v>
      </c>
      <c r="O123" s="59">
        <f t="shared" si="43"/>
        <v>8.26</v>
      </c>
      <c r="P123" s="60">
        <f t="shared" si="33"/>
        <v>0.16094162569765738</v>
      </c>
      <c r="Q123" s="22">
        <f t="shared" si="34"/>
        <v>4.6773514128719769E-8</v>
      </c>
      <c r="R123" s="61">
        <f t="shared" si="35"/>
        <v>7.5319785022494657E-8</v>
      </c>
      <c r="S123" s="22">
        <f t="shared" si="36"/>
        <v>5.6730700158348102E-15</v>
      </c>
      <c r="T123" s="94">
        <v>298</v>
      </c>
      <c r="U123" s="59">
        <f t="shared" si="37"/>
        <v>285.44</v>
      </c>
      <c r="V123" s="63">
        <f t="shared" si="38"/>
        <v>0.74213177536341035</v>
      </c>
      <c r="W123" s="64">
        <f t="shared" si="39"/>
        <v>5.5224497823512797</v>
      </c>
      <c r="X123" s="65">
        <f t="shared" si="45"/>
        <v>-2.6769092023780623E-7</v>
      </c>
      <c r="Y123" s="66">
        <f t="shared" si="46"/>
        <v>-2.6410393056009514E-7</v>
      </c>
      <c r="Z123" s="66">
        <f t="shared" si="47"/>
        <v>-2.6415199530183757E-7</v>
      </c>
      <c r="AA123" s="67">
        <f t="shared" si="48"/>
        <v>-2.6061178225544407E-7</v>
      </c>
      <c r="AB123" s="68">
        <f t="shared" si="41"/>
        <v>9.9886583481180512E-5</v>
      </c>
      <c r="AC123" s="69"/>
      <c r="AD123" s="70">
        <f t="shared" si="40"/>
        <v>0.99886583481180513</v>
      </c>
      <c r="AE123" s="70"/>
      <c r="AF123" s="74"/>
      <c r="AG123" s="71">
        <v>1170</v>
      </c>
    </row>
    <row r="124" spans="2:33">
      <c r="E124" s="73">
        <v>0.58034722222222224</v>
      </c>
      <c r="F124" s="71">
        <v>1180</v>
      </c>
      <c r="G124" s="58">
        <v>12.44</v>
      </c>
      <c r="H124" s="58">
        <v>7.23</v>
      </c>
      <c r="I124" s="58">
        <v>8.18</v>
      </c>
      <c r="J124" s="58">
        <v>12.44</v>
      </c>
      <c r="K124" s="58">
        <f t="shared" si="50"/>
        <v>7.4300000000000006</v>
      </c>
      <c r="L124" s="58">
        <v>8.18</v>
      </c>
      <c r="M124" s="59">
        <f t="shared" si="43"/>
        <v>12.44</v>
      </c>
      <c r="N124" s="59">
        <f t="shared" si="32"/>
        <v>7.33</v>
      </c>
      <c r="O124" s="59">
        <f t="shared" si="43"/>
        <v>8.18</v>
      </c>
      <c r="P124" s="60">
        <f t="shared" si="33"/>
        <v>0.15938286903230475</v>
      </c>
      <c r="Q124" s="22">
        <f t="shared" si="34"/>
        <v>4.6773514128719769E-8</v>
      </c>
      <c r="R124" s="61">
        <f t="shared" si="35"/>
        <v>7.5319785022494657E-8</v>
      </c>
      <c r="S124" s="22">
        <f t="shared" si="36"/>
        <v>5.6730700158348102E-15</v>
      </c>
      <c r="T124" s="94">
        <v>298</v>
      </c>
      <c r="U124" s="59">
        <f t="shared" si="37"/>
        <v>285.44</v>
      </c>
      <c r="V124" s="63">
        <f t="shared" si="38"/>
        <v>0.74213177536341035</v>
      </c>
      <c r="W124" s="64">
        <f t="shared" si="39"/>
        <v>5.5224497823512797</v>
      </c>
      <c r="X124" s="65">
        <f t="shared" si="45"/>
        <v>-2.5808812810659924E-7</v>
      </c>
      <c r="Y124" s="66">
        <f t="shared" si="46"/>
        <v>-2.5466330795427866E-7</v>
      </c>
      <c r="Z124" s="66">
        <f t="shared" si="47"/>
        <v>-2.5470875519418778E-7</v>
      </c>
      <c r="AA124" s="67">
        <f t="shared" si="48"/>
        <v>-2.5132817611530703E-7</v>
      </c>
      <c r="AB124" s="68">
        <f t="shared" si="41"/>
        <v>9.7245225890818659E-5</v>
      </c>
      <c r="AC124" s="69"/>
      <c r="AD124" s="70">
        <f t="shared" si="40"/>
        <v>0.97245225890818654</v>
      </c>
      <c r="AE124" s="70"/>
      <c r="AF124" s="74"/>
      <c r="AG124" s="71">
        <v>1180</v>
      </c>
    </row>
    <row r="125" spans="2:33">
      <c r="E125" s="73">
        <v>0.58046296296296296</v>
      </c>
      <c r="F125" s="71">
        <v>1190</v>
      </c>
      <c r="G125" s="58">
        <v>12.44</v>
      </c>
      <c r="H125" s="58">
        <v>7.23</v>
      </c>
      <c r="I125" s="58">
        <v>8.11</v>
      </c>
      <c r="J125" s="58">
        <v>12.44</v>
      </c>
      <c r="K125" s="58">
        <f t="shared" si="50"/>
        <v>7.4300000000000006</v>
      </c>
      <c r="L125" s="58">
        <v>8.11</v>
      </c>
      <c r="M125" s="59">
        <f t="shared" si="43"/>
        <v>12.44</v>
      </c>
      <c r="N125" s="59">
        <f t="shared" si="32"/>
        <v>7.33</v>
      </c>
      <c r="O125" s="59">
        <f t="shared" si="43"/>
        <v>8.11</v>
      </c>
      <c r="P125" s="60">
        <f t="shared" si="33"/>
        <v>0.15801895695012122</v>
      </c>
      <c r="Q125" s="22">
        <f t="shared" si="34"/>
        <v>4.6773514128719769E-8</v>
      </c>
      <c r="R125" s="61">
        <f t="shared" si="35"/>
        <v>7.5319785022494657E-8</v>
      </c>
      <c r="S125" s="22">
        <f t="shared" si="36"/>
        <v>5.6730700158348102E-15</v>
      </c>
      <c r="T125" s="94">
        <v>298</v>
      </c>
      <c r="U125" s="59">
        <f t="shared" si="37"/>
        <v>285.44</v>
      </c>
      <c r="V125" s="63">
        <f t="shared" si="38"/>
        <v>0.74213177536341035</v>
      </c>
      <c r="W125" s="64">
        <f t="shared" si="39"/>
        <v>5.5224497823512797</v>
      </c>
      <c r="X125" s="65">
        <f t="shared" si="45"/>
        <v>-2.4917784990637358E-7</v>
      </c>
      <c r="Y125" s="66">
        <f t="shared" si="46"/>
        <v>-2.4589956475056008E-7</v>
      </c>
      <c r="Z125" s="66">
        <f t="shared" si="47"/>
        <v>-2.4594269520363553E-7</v>
      </c>
      <c r="AA125" s="67">
        <f t="shared" si="48"/>
        <v>-2.4270640561732626E-7</v>
      </c>
      <c r="AB125" s="68">
        <f t="shared" si="41"/>
        <v>9.4698291839953944E-5</v>
      </c>
      <c r="AC125" s="69"/>
      <c r="AD125" s="70">
        <f t="shared" si="40"/>
        <v>0.94698291839953941</v>
      </c>
      <c r="AE125" s="70"/>
      <c r="AF125" s="74"/>
      <c r="AG125" s="71">
        <v>1190</v>
      </c>
    </row>
    <row r="126" spans="2:33">
      <c r="E126" s="73">
        <v>0.58057870370370368</v>
      </c>
      <c r="F126" s="71">
        <v>1200</v>
      </c>
      <c r="G126" s="58">
        <v>12.4</v>
      </c>
      <c r="H126" s="58">
        <v>7.25</v>
      </c>
      <c r="I126" s="58">
        <v>8.98</v>
      </c>
      <c r="J126" s="58">
        <v>12.4</v>
      </c>
      <c r="K126" s="58">
        <v>7.45</v>
      </c>
      <c r="L126" s="58">
        <v>8.98</v>
      </c>
      <c r="M126" s="59">
        <f t="shared" si="43"/>
        <v>12.4</v>
      </c>
      <c r="N126" s="59">
        <f t="shared" si="32"/>
        <v>7.35</v>
      </c>
      <c r="O126" s="59">
        <f t="shared" si="43"/>
        <v>8.98</v>
      </c>
      <c r="P126" s="60">
        <f t="shared" si="33"/>
        <v>0.17485557786022135</v>
      </c>
      <c r="Q126" s="22">
        <f t="shared" si="34"/>
        <v>4.466835921509628E-8</v>
      </c>
      <c r="R126" s="61">
        <f t="shared" si="35"/>
        <v>7.8607770152870929E-8</v>
      </c>
      <c r="S126" s="22">
        <f t="shared" si="36"/>
        <v>6.1791815284065855E-15</v>
      </c>
      <c r="T126" s="94">
        <v>298</v>
      </c>
      <c r="U126" s="59">
        <f t="shared" si="37"/>
        <v>285.39999999999998</v>
      </c>
      <c r="V126" s="63">
        <f t="shared" si="38"/>
        <v>0.74459959646886953</v>
      </c>
      <c r="W126" s="64">
        <f t="shared" si="39"/>
        <v>5.5539197019259063</v>
      </c>
      <c r="X126" s="65">
        <f t="shared" si="45"/>
        <v>-2.9086884980438851E-7</v>
      </c>
      <c r="Y126" s="66">
        <f t="shared" si="46"/>
        <v>-2.8628268353459223E-7</v>
      </c>
      <c r="Z126" s="66">
        <f t="shared" si="47"/>
        <v>-2.8635499420336396E-7</v>
      </c>
      <c r="AA126" s="67">
        <f t="shared" si="48"/>
        <v>-2.8183885833925663E-7</v>
      </c>
      <c r="AB126" s="68">
        <f t="shared" si="41"/>
        <v>9.2239010547567128E-5</v>
      </c>
      <c r="AC126" s="75">
        <v>5.6100000000000002E-5</v>
      </c>
      <c r="AD126" s="70">
        <f t="shared" si="40"/>
        <v>0.92239010547567124</v>
      </c>
      <c r="AE126" s="70">
        <f>AC126*10000</f>
        <v>0.56100000000000005</v>
      </c>
      <c r="AF126" s="74">
        <f>(AD126-AE126)*(AD126-AE126)</f>
        <v>0.13060280833571675</v>
      </c>
      <c r="AG126" s="71">
        <v>1200</v>
      </c>
    </row>
    <row r="127" spans="2:33">
      <c r="E127" s="73">
        <v>0.5806944444444444</v>
      </c>
      <c r="F127" s="71">
        <v>1210</v>
      </c>
      <c r="G127" s="58">
        <v>12.4</v>
      </c>
      <c r="H127" s="58">
        <v>7.25</v>
      </c>
      <c r="I127" s="58">
        <v>8.92</v>
      </c>
      <c r="J127" s="58">
        <v>12.4</v>
      </c>
      <c r="K127" s="58">
        <f t="shared" ref="K127:K185" si="51">H127+0.2</f>
        <v>7.45</v>
      </c>
      <c r="L127" s="58">
        <v>8.92</v>
      </c>
      <c r="M127" s="59">
        <f t="shared" si="43"/>
        <v>12.4</v>
      </c>
      <c r="N127" s="59">
        <f t="shared" si="32"/>
        <v>7.35</v>
      </c>
      <c r="O127" s="59">
        <f t="shared" si="43"/>
        <v>8.92</v>
      </c>
      <c r="P127" s="60">
        <f t="shared" si="33"/>
        <v>0.17368727778543142</v>
      </c>
      <c r="Q127" s="22">
        <f t="shared" si="34"/>
        <v>4.466835921509628E-8</v>
      </c>
      <c r="R127" s="61">
        <f t="shared" si="35"/>
        <v>7.8607770152870929E-8</v>
      </c>
      <c r="S127" s="22">
        <f t="shared" si="36"/>
        <v>6.1791815284065855E-15</v>
      </c>
      <c r="T127" s="94">
        <v>298</v>
      </c>
      <c r="U127" s="59">
        <f t="shared" si="37"/>
        <v>285.39999999999998</v>
      </c>
      <c r="V127" s="63">
        <f t="shared" si="38"/>
        <v>0.74459959646886953</v>
      </c>
      <c r="W127" s="64">
        <f t="shared" si="39"/>
        <v>5.5539197019259063</v>
      </c>
      <c r="X127" s="65">
        <f t="shared" si="45"/>
        <v>-2.7995651484067335E-7</v>
      </c>
      <c r="Y127" s="66">
        <f t="shared" si="46"/>
        <v>-2.7557189768914741E-7</v>
      </c>
      <c r="Z127" s="66">
        <f t="shared" si="47"/>
        <v>-2.7564056859532863E-7</v>
      </c>
      <c r="AA127" s="67">
        <f t="shared" si="48"/>
        <v>-2.7132247133282888E-7</v>
      </c>
      <c r="AB127" s="68">
        <f t="shared" si="41"/>
        <v>8.9375705441534551E-5</v>
      </c>
      <c r="AC127" s="69"/>
      <c r="AD127" s="70">
        <f t="shared" si="40"/>
        <v>0.89375705441534548</v>
      </c>
      <c r="AE127" s="70"/>
      <c r="AF127" s="74"/>
      <c r="AG127" s="71">
        <v>1210</v>
      </c>
    </row>
    <row r="128" spans="2:33">
      <c r="E128" s="73">
        <v>0.58081018518518512</v>
      </c>
      <c r="F128" s="71">
        <v>1220</v>
      </c>
      <c r="G128" s="58">
        <v>12.4</v>
      </c>
      <c r="H128" s="58">
        <v>7.25</v>
      </c>
      <c r="I128" s="58">
        <v>8.8000000000000007</v>
      </c>
      <c r="J128" s="58">
        <v>12.4</v>
      </c>
      <c r="K128" s="58">
        <f t="shared" si="51"/>
        <v>7.45</v>
      </c>
      <c r="L128" s="58">
        <v>8.8000000000000007</v>
      </c>
      <c r="M128" s="59">
        <f t="shared" si="43"/>
        <v>12.4</v>
      </c>
      <c r="N128" s="59">
        <f t="shared" si="32"/>
        <v>7.35</v>
      </c>
      <c r="O128" s="59">
        <f t="shared" si="43"/>
        <v>8.8000000000000007</v>
      </c>
      <c r="P128" s="60">
        <f t="shared" si="33"/>
        <v>0.17135067763585166</v>
      </c>
      <c r="Q128" s="22">
        <f t="shared" si="34"/>
        <v>4.466835921509628E-8</v>
      </c>
      <c r="R128" s="61">
        <f t="shared" si="35"/>
        <v>7.8607770152870929E-8</v>
      </c>
      <c r="S128" s="22">
        <f t="shared" si="36"/>
        <v>6.1791815284065855E-15</v>
      </c>
      <c r="T128" s="94">
        <v>298</v>
      </c>
      <c r="U128" s="59">
        <f t="shared" si="37"/>
        <v>285.39999999999998</v>
      </c>
      <c r="V128" s="63">
        <f t="shared" si="38"/>
        <v>0.74459959646886953</v>
      </c>
      <c r="W128" s="64">
        <f t="shared" si="39"/>
        <v>5.5539197019259063</v>
      </c>
      <c r="X128" s="65">
        <f t="shared" si="45"/>
        <v>-2.6767311168156583E-7</v>
      </c>
      <c r="Y128" s="66">
        <f t="shared" si="46"/>
        <v>-2.6353727228937376E-7</v>
      </c>
      <c r="Z128" s="66">
        <f t="shared" si="47"/>
        <v>-2.6360117548596512E-7</v>
      </c>
      <c r="AA128" s="67">
        <f t="shared" si="48"/>
        <v>-2.595272645432104E-7</v>
      </c>
      <c r="AB128" s="68">
        <f t="shared" si="41"/>
        <v>8.6619532243630468E-5</v>
      </c>
      <c r="AC128" s="69"/>
      <c r="AD128" s="70">
        <f t="shared" si="40"/>
        <v>0.8661953224363047</v>
      </c>
      <c r="AE128" s="70"/>
      <c r="AF128" s="74"/>
      <c r="AG128" s="71">
        <v>1220</v>
      </c>
    </row>
    <row r="129" spans="5:33">
      <c r="E129" s="73">
        <v>0.58092592592592596</v>
      </c>
      <c r="F129" s="71">
        <v>1230</v>
      </c>
      <c r="G129" s="58">
        <v>12.4</v>
      </c>
      <c r="H129" s="58">
        <v>7.24</v>
      </c>
      <c r="I129" s="58">
        <v>8.74</v>
      </c>
      <c r="J129" s="58">
        <v>12.4</v>
      </c>
      <c r="K129" s="58">
        <f t="shared" si="51"/>
        <v>7.44</v>
      </c>
      <c r="L129" s="58">
        <v>8.74</v>
      </c>
      <c r="M129" s="59">
        <f t="shared" si="43"/>
        <v>12.4</v>
      </c>
      <c r="N129" s="59">
        <f t="shared" si="32"/>
        <v>7.34</v>
      </c>
      <c r="O129" s="59">
        <f t="shared" si="43"/>
        <v>8.74</v>
      </c>
      <c r="P129" s="60">
        <f t="shared" si="33"/>
        <v>0.17018237756106175</v>
      </c>
      <c r="Q129" s="22">
        <f t="shared" si="34"/>
        <v>4.5708818961487464E-8</v>
      </c>
      <c r="R129" s="61">
        <f t="shared" si="35"/>
        <v>7.6818438849724719E-8</v>
      </c>
      <c r="S129" s="22">
        <f t="shared" si="36"/>
        <v>5.9010725473088963E-15</v>
      </c>
      <c r="T129" s="94">
        <v>298</v>
      </c>
      <c r="U129" s="59">
        <f t="shared" si="37"/>
        <v>285.39999999999998</v>
      </c>
      <c r="V129" s="63">
        <f t="shared" si="38"/>
        <v>0.74459959646886953</v>
      </c>
      <c r="W129" s="64">
        <f t="shared" si="39"/>
        <v>5.5539197019259063</v>
      </c>
      <c r="X129" s="65">
        <f t="shared" si="45"/>
        <v>-2.4615738421884278E-7</v>
      </c>
      <c r="Y129" s="66">
        <f t="shared" si="46"/>
        <v>-2.425499323406005E-7</v>
      </c>
      <c r="Z129" s="66">
        <f t="shared" si="47"/>
        <v>-2.4260279977374745E-7</v>
      </c>
      <c r="AA129" s="67">
        <f t="shared" si="48"/>
        <v>-2.3904666577756633E-7</v>
      </c>
      <c r="AB129" s="68">
        <f t="shared" si="41"/>
        <v>8.3983736790671387E-5</v>
      </c>
      <c r="AC129" s="69"/>
      <c r="AD129" s="70">
        <f t="shared" si="40"/>
        <v>0.83983736790671393</v>
      </c>
      <c r="AE129" s="70"/>
      <c r="AF129" s="74"/>
      <c r="AG129" s="71">
        <v>1230</v>
      </c>
    </row>
    <row r="130" spans="5:33">
      <c r="E130" s="73">
        <v>0.58104166666666668</v>
      </c>
      <c r="F130" s="71">
        <v>1240</v>
      </c>
      <c r="G130" s="58">
        <v>12.38</v>
      </c>
      <c r="H130" s="58">
        <v>7.26</v>
      </c>
      <c r="I130" s="58">
        <v>9.1300000000000008</v>
      </c>
      <c r="J130" s="58">
        <v>12.38</v>
      </c>
      <c r="K130" s="58">
        <f t="shared" si="51"/>
        <v>7.46</v>
      </c>
      <c r="L130" s="58">
        <v>9.1300000000000008</v>
      </c>
      <c r="M130" s="59">
        <f t="shared" si="43"/>
        <v>12.38</v>
      </c>
      <c r="N130" s="59">
        <f t="shared" si="32"/>
        <v>7.3599999999999994</v>
      </c>
      <c r="O130" s="59">
        <f t="shared" si="43"/>
        <v>9.1300000000000008</v>
      </c>
      <c r="P130" s="60">
        <f t="shared" si="33"/>
        <v>0.17771799732788127</v>
      </c>
      <c r="Q130" s="22">
        <f t="shared" si="34"/>
        <v>4.3651583224016566E-8</v>
      </c>
      <c r="R130" s="61">
        <f t="shared" si="35"/>
        <v>8.0305202117577883E-8</v>
      </c>
      <c r="S130" s="22">
        <f t="shared" si="36"/>
        <v>6.4489254871450355E-15</v>
      </c>
      <c r="T130" s="94">
        <v>298</v>
      </c>
      <c r="U130" s="59">
        <f t="shared" si="37"/>
        <v>285.38</v>
      </c>
      <c r="V130" s="63">
        <f t="shared" si="38"/>
        <v>0.74583376644634025</v>
      </c>
      <c r="W130" s="64">
        <f t="shared" si="39"/>
        <v>5.5697251748020609</v>
      </c>
      <c r="X130" s="65">
        <f t="shared" si="45"/>
        <v>-2.7203369574154277E-7</v>
      </c>
      <c r="Y130" s="66">
        <f t="shared" si="46"/>
        <v>-2.6749689778145603E-7</v>
      </c>
      <c r="Z130" s="66">
        <f t="shared" si="47"/>
        <v>-2.6757255949562177E-7</v>
      </c>
      <c r="AA130" s="67">
        <f t="shared" si="48"/>
        <v>-2.6310889957770083E-7</v>
      </c>
      <c r="AB130" s="68">
        <f t="shared" si="41"/>
        <v>8.1557887600296219E-5</v>
      </c>
      <c r="AC130" s="69"/>
      <c r="AD130" s="70">
        <f t="shared" si="40"/>
        <v>0.81557887600296219</v>
      </c>
      <c r="AE130" s="70"/>
      <c r="AF130" s="74"/>
      <c r="AG130" s="71">
        <v>1240</v>
      </c>
    </row>
    <row r="131" spans="5:33">
      <c r="E131" s="73">
        <v>0.5811574074074074</v>
      </c>
      <c r="F131" s="71">
        <v>1250</v>
      </c>
      <c r="G131" s="58">
        <v>12.38</v>
      </c>
      <c r="H131" s="58">
        <v>7.26</v>
      </c>
      <c r="I131" s="58">
        <v>9.23</v>
      </c>
      <c r="J131" s="58">
        <v>12.38</v>
      </c>
      <c r="K131" s="58">
        <f t="shared" si="51"/>
        <v>7.46</v>
      </c>
      <c r="L131" s="58">
        <v>9.23</v>
      </c>
      <c r="M131" s="59">
        <f t="shared" si="43"/>
        <v>12.38</v>
      </c>
      <c r="N131" s="59">
        <f t="shared" si="32"/>
        <v>7.3599999999999994</v>
      </c>
      <c r="O131" s="59">
        <f t="shared" si="43"/>
        <v>9.23</v>
      </c>
      <c r="P131" s="60">
        <f t="shared" si="33"/>
        <v>0.17966452522851523</v>
      </c>
      <c r="Q131" s="22">
        <f t="shared" si="34"/>
        <v>4.3651583224016566E-8</v>
      </c>
      <c r="R131" s="61">
        <f t="shared" si="35"/>
        <v>8.0305202117577883E-8</v>
      </c>
      <c r="S131" s="22">
        <f t="shared" si="36"/>
        <v>6.4489254871450355E-15</v>
      </c>
      <c r="T131" s="94">
        <v>298</v>
      </c>
      <c r="U131" s="59">
        <f t="shared" si="37"/>
        <v>285.38</v>
      </c>
      <c r="V131" s="63">
        <f t="shared" si="38"/>
        <v>0.74583376644634025</v>
      </c>
      <c r="W131" s="64">
        <f t="shared" si="39"/>
        <v>5.5697251748020609</v>
      </c>
      <c r="X131" s="65">
        <f t="shared" si="45"/>
        <v>-2.659915703275849E-7</v>
      </c>
      <c r="Y131" s="66">
        <f t="shared" si="46"/>
        <v>-2.6150695151739824E-7</v>
      </c>
      <c r="Z131" s="66">
        <f t="shared" si="47"/>
        <v>-2.6158256220629309E-7</v>
      </c>
      <c r="AA131" s="67">
        <f t="shared" si="48"/>
        <v>-2.5717100449204039E-7</v>
      </c>
      <c r="AB131" s="68">
        <f t="shared" si="41"/>
        <v>7.8882418417173896E-5</v>
      </c>
      <c r="AC131" s="69"/>
      <c r="AD131" s="70">
        <f t="shared" si="40"/>
        <v>0.78882418417173894</v>
      </c>
      <c r="AE131" s="70"/>
      <c r="AF131" s="74"/>
      <c r="AG131" s="71">
        <v>1250</v>
      </c>
    </row>
    <row r="132" spans="5:33">
      <c r="E132" s="73">
        <v>0.58127314814814812</v>
      </c>
      <c r="F132" s="71">
        <v>1260</v>
      </c>
      <c r="G132" s="58">
        <v>12.37</v>
      </c>
      <c r="H132" s="58">
        <v>7.27</v>
      </c>
      <c r="I132" s="58">
        <v>9.24</v>
      </c>
      <c r="J132" s="58">
        <v>12.37</v>
      </c>
      <c r="K132" s="58">
        <f t="shared" si="51"/>
        <v>7.47</v>
      </c>
      <c r="L132" s="58">
        <v>9.24</v>
      </c>
      <c r="M132" s="59">
        <f t="shared" si="43"/>
        <v>12.37</v>
      </c>
      <c r="N132" s="59">
        <f t="shared" si="32"/>
        <v>7.3699999999999992</v>
      </c>
      <c r="O132" s="59">
        <f t="shared" si="43"/>
        <v>9.24</v>
      </c>
      <c r="P132" s="60">
        <f t="shared" si="33"/>
        <v>0.17982967579390552</v>
      </c>
      <c r="Q132" s="22">
        <f t="shared" si="34"/>
        <v>4.2657951880159239E-8</v>
      </c>
      <c r="R132" s="61">
        <f t="shared" si="35"/>
        <v>8.2107490887709189E-8</v>
      </c>
      <c r="S132" s="22">
        <f t="shared" si="36"/>
        <v>6.7416400598752476E-15</v>
      </c>
      <c r="T132" s="94">
        <v>298</v>
      </c>
      <c r="U132" s="59">
        <f t="shared" si="37"/>
        <v>285.37</v>
      </c>
      <c r="V132" s="63">
        <f t="shared" si="38"/>
        <v>0.74645091630716986</v>
      </c>
      <c r="W132" s="64">
        <f t="shared" si="39"/>
        <v>5.5776456037432149</v>
      </c>
      <c r="X132" s="65">
        <f t="shared" si="45"/>
        <v>-2.6870982154244526E-7</v>
      </c>
      <c r="Y132" s="66">
        <f t="shared" si="46"/>
        <v>-2.639761155440779E-7</v>
      </c>
      <c r="Z132" s="66">
        <f t="shared" si="47"/>
        <v>-2.6405950651337842E-7</v>
      </c>
      <c r="AA132" s="67">
        <f t="shared" si="48"/>
        <v>-2.594062533830593E-7</v>
      </c>
      <c r="AB132" s="68">
        <f t="shared" si="41"/>
        <v>7.6266849080062232E-5</v>
      </c>
      <c r="AC132" s="69"/>
      <c r="AD132" s="70">
        <f t="shared" si="40"/>
        <v>0.76266849080062227</v>
      </c>
      <c r="AE132" s="70"/>
      <c r="AF132" s="74"/>
      <c r="AG132" s="71">
        <v>1260</v>
      </c>
    </row>
    <row r="133" spans="5:33">
      <c r="E133" s="73">
        <v>0.58138888888888884</v>
      </c>
      <c r="F133" s="71">
        <v>1270</v>
      </c>
      <c r="G133" s="58">
        <v>12.37</v>
      </c>
      <c r="H133" s="58">
        <v>7.28</v>
      </c>
      <c r="I133" s="58">
        <v>9.34</v>
      </c>
      <c r="J133" s="58">
        <v>12.37</v>
      </c>
      <c r="K133" s="58">
        <f t="shared" si="51"/>
        <v>7.48</v>
      </c>
      <c r="L133" s="58">
        <v>9.34</v>
      </c>
      <c r="M133" s="59">
        <f t="shared" si="43"/>
        <v>12.37</v>
      </c>
      <c r="N133" s="59">
        <f t="shared" si="32"/>
        <v>7.3800000000000008</v>
      </c>
      <c r="O133" s="59">
        <f t="shared" si="43"/>
        <v>9.34</v>
      </c>
      <c r="P133" s="60">
        <f t="shared" si="33"/>
        <v>0.1817758844063937</v>
      </c>
      <c r="Q133" s="22">
        <f t="shared" si="34"/>
        <v>4.168693834703337E-8</v>
      </c>
      <c r="R133" s="61">
        <f t="shared" si="35"/>
        <v>8.402002003914899E-8</v>
      </c>
      <c r="S133" s="22">
        <f t="shared" si="36"/>
        <v>7.0593637673789975E-15</v>
      </c>
      <c r="T133" s="94">
        <v>298</v>
      </c>
      <c r="U133" s="59">
        <f t="shared" si="37"/>
        <v>285.37</v>
      </c>
      <c r="V133" s="63">
        <f t="shared" si="38"/>
        <v>0.74645091630716986</v>
      </c>
      <c r="W133" s="64">
        <f t="shared" si="39"/>
        <v>5.5776456037432149</v>
      </c>
      <c r="X133" s="65">
        <f t="shared" si="45"/>
        <v>-2.7457248528608063E-7</v>
      </c>
      <c r="Y133" s="66">
        <f t="shared" si="46"/>
        <v>-2.6945272460812365E-7</v>
      </c>
      <c r="Z133" s="66">
        <f t="shared" si="47"/>
        <v>-2.6954818919690887E-7</v>
      </c>
      <c r="AA133" s="67">
        <f t="shared" si="48"/>
        <v>-2.645203329851903E-7</v>
      </c>
      <c r="AB133" s="68">
        <f t="shared" si="41"/>
        <v>7.3626536881661554E-5</v>
      </c>
      <c r="AC133" s="69"/>
      <c r="AD133" s="70">
        <f t="shared" si="40"/>
        <v>0.73626536881661553</v>
      </c>
      <c r="AE133" s="70"/>
      <c r="AF133" s="74"/>
      <c r="AG133" s="71">
        <v>1270</v>
      </c>
    </row>
    <row r="134" spans="5:33">
      <c r="E134" s="73">
        <v>0.58150462962962957</v>
      </c>
      <c r="F134" s="71">
        <v>1280</v>
      </c>
      <c r="G134" s="58">
        <v>12.36</v>
      </c>
      <c r="H134" s="58">
        <v>7.28</v>
      </c>
      <c r="I134" s="58">
        <v>9.39</v>
      </c>
      <c r="J134" s="58">
        <v>12.36</v>
      </c>
      <c r="K134" s="58">
        <f t="shared" si="51"/>
        <v>7.48</v>
      </c>
      <c r="L134" s="58">
        <v>9.39</v>
      </c>
      <c r="M134" s="59">
        <f t="shared" si="43"/>
        <v>12.36</v>
      </c>
      <c r="N134" s="59">
        <f t="shared" si="32"/>
        <v>7.3800000000000008</v>
      </c>
      <c r="O134" s="59">
        <f t="shared" si="43"/>
        <v>9.39</v>
      </c>
      <c r="P134" s="60">
        <f t="shared" si="33"/>
        <v>0.18271901738972579</v>
      </c>
      <c r="Q134" s="22">
        <f t="shared" si="34"/>
        <v>4.168693834703337E-8</v>
      </c>
      <c r="R134" s="61">
        <f t="shared" si="35"/>
        <v>8.3950228404936754E-8</v>
      </c>
      <c r="S134" s="22">
        <f t="shared" si="36"/>
        <v>7.0476408492410497E-15</v>
      </c>
      <c r="T134" s="94">
        <v>298</v>
      </c>
      <c r="U134" s="59">
        <f t="shared" si="37"/>
        <v>285.36</v>
      </c>
      <c r="V134" s="63">
        <f t="shared" si="38"/>
        <v>0.74706810942212609</v>
      </c>
      <c r="W134" s="64">
        <f t="shared" si="39"/>
        <v>5.5855778522350299</v>
      </c>
      <c r="X134" s="65">
        <f t="shared" ref="X134:X165" si="52">-($B$2/W134)*P134*S134*AB134</f>
        <v>-2.6507546969067275E-7</v>
      </c>
      <c r="Y134" s="66">
        <f t="shared" ref="Y134:Y165" si="53">-(AB134+(5*X134))*$B$2*S134*P134/W134</f>
        <v>-2.6012244287199876E-7</v>
      </c>
      <c r="Z134" s="66">
        <f t="shared" ref="Z134:Z165" si="54">-(AB134+5*Y134)*$B$2*P134*S134/W134</f>
        <v>-2.602149918909447E-7</v>
      </c>
      <c r="AA134" s="67">
        <f t="shared" ref="AA134:AA165" si="55">-(AB134+(10*Z134))*$B$2*P134*S134/W134</f>
        <v>-2.553510554703686E-7</v>
      </c>
      <c r="AB134" s="68">
        <f t="shared" si="41"/>
        <v>7.093137913852601E-5</v>
      </c>
      <c r="AC134" s="69"/>
      <c r="AD134" s="70">
        <f t="shared" si="40"/>
        <v>0.70931379138526007</v>
      </c>
      <c r="AE134" s="70"/>
      <c r="AF134" s="74"/>
      <c r="AG134" s="71">
        <v>1280</v>
      </c>
    </row>
    <row r="135" spans="5:33">
      <c r="E135" s="73">
        <v>0.5816203703703704</v>
      </c>
      <c r="F135" s="71">
        <v>1290</v>
      </c>
      <c r="G135" s="58">
        <v>12.36</v>
      </c>
      <c r="H135" s="58">
        <v>7.28</v>
      </c>
      <c r="I135" s="58">
        <v>9.35</v>
      </c>
      <c r="J135" s="58">
        <v>12.36</v>
      </c>
      <c r="K135" s="58">
        <f t="shared" si="51"/>
        <v>7.48</v>
      </c>
      <c r="L135" s="58">
        <v>9.35</v>
      </c>
      <c r="M135" s="59">
        <f t="shared" si="43"/>
        <v>12.36</v>
      </c>
      <c r="N135" s="59">
        <f t="shared" ref="N135:N186" si="56">(H135+K135)/2</f>
        <v>7.3800000000000008</v>
      </c>
      <c r="O135" s="59">
        <f t="shared" si="43"/>
        <v>9.35</v>
      </c>
      <c r="P135" s="60">
        <f t="shared" ref="P135:P186" si="57">((O135/32000)*(1/((-0.026*M135+1.9067)/1000)))/1.013</f>
        <v>0.18194066161809752</v>
      </c>
      <c r="Q135" s="22">
        <f t="shared" ref="Q135:Q186" si="58">POWER(10, -N135)</f>
        <v>4.168693834703337E-8</v>
      </c>
      <c r="R135" s="61">
        <f t="shared" ref="R135:R186" si="59">(0.00000000000001*(0.1253*EXP(0.0831*M135)))/Q135</f>
        <v>8.3950228404936754E-8</v>
      </c>
      <c r="S135" s="22">
        <f t="shared" ref="S135:S186" si="60">POWER(R135, 2)</f>
        <v>7.0476408492410497E-15</v>
      </c>
      <c r="T135" s="94">
        <v>298</v>
      </c>
      <c r="U135" s="59">
        <f t="shared" ref="U135:U186" si="61">273+M135</f>
        <v>285.36</v>
      </c>
      <c r="V135" s="63">
        <f t="shared" ref="V135:V186" si="62">((1/U135)-(1/298))*5026</f>
        <v>0.74706810942212609</v>
      </c>
      <c r="W135" s="64">
        <f t="shared" ref="W135:W186" si="63">POWER(10,V135)</f>
        <v>5.5855778522350299</v>
      </c>
      <c r="X135" s="65">
        <f t="shared" si="52"/>
        <v>-2.5426446745819809E-7</v>
      </c>
      <c r="Y135" s="66">
        <f t="shared" si="53"/>
        <v>-2.4953368658959419E-7</v>
      </c>
      <c r="Z135" s="66">
        <f t="shared" si="54"/>
        <v>-2.4962170631114816E-7</v>
      </c>
      <c r="AA135" s="67">
        <f t="shared" si="55"/>
        <v>-2.4497566981840045E-7</v>
      </c>
      <c r="AB135" s="68">
        <f t="shared" si="41"/>
        <v>6.8329543480714469E-5</v>
      </c>
      <c r="AC135" s="69"/>
      <c r="AD135" s="70">
        <f t="shared" ref="AD135:AD186" si="64">AB135*10000</f>
        <v>0.68329543480714472</v>
      </c>
      <c r="AE135" s="70"/>
      <c r="AF135" s="74"/>
      <c r="AG135" s="71">
        <v>1290</v>
      </c>
    </row>
    <row r="136" spans="5:33">
      <c r="E136" s="73">
        <v>0.58173611111111112</v>
      </c>
      <c r="F136" s="71">
        <v>1300</v>
      </c>
      <c r="G136" s="58">
        <v>12.36</v>
      </c>
      <c r="H136" s="58">
        <v>7.28</v>
      </c>
      <c r="I136" s="58">
        <v>9.27</v>
      </c>
      <c r="J136" s="58">
        <v>12.36</v>
      </c>
      <c r="K136" s="58">
        <f t="shared" si="51"/>
        <v>7.48</v>
      </c>
      <c r="L136" s="58">
        <v>9.27</v>
      </c>
      <c r="M136" s="59">
        <f t="shared" si="43"/>
        <v>12.36</v>
      </c>
      <c r="N136" s="59">
        <f t="shared" si="56"/>
        <v>7.3800000000000008</v>
      </c>
      <c r="O136" s="59">
        <f t="shared" si="43"/>
        <v>9.27</v>
      </c>
      <c r="P136" s="60">
        <f t="shared" si="57"/>
        <v>0.18038395007484107</v>
      </c>
      <c r="Q136" s="22">
        <f t="shared" si="58"/>
        <v>4.168693834703337E-8</v>
      </c>
      <c r="R136" s="61">
        <f t="shared" si="59"/>
        <v>8.3950228404936754E-8</v>
      </c>
      <c r="S136" s="22">
        <f t="shared" si="60"/>
        <v>7.0476408492410497E-15</v>
      </c>
      <c r="T136" s="94">
        <v>298</v>
      </c>
      <c r="U136" s="59">
        <f t="shared" si="61"/>
        <v>285.36</v>
      </c>
      <c r="V136" s="63">
        <f t="shared" si="62"/>
        <v>0.74706810942212609</v>
      </c>
      <c r="W136" s="64">
        <f t="shared" si="63"/>
        <v>5.5855778522350299</v>
      </c>
      <c r="X136" s="65">
        <f t="shared" si="52"/>
        <v>-2.4288072388665052E-7</v>
      </c>
      <c r="Y136" s="66">
        <f t="shared" si="53"/>
        <v>-2.3840041114458577E-7</v>
      </c>
      <c r="Z136" s="66">
        <f t="shared" si="54"/>
        <v>-2.384830574820369E-7</v>
      </c>
      <c r="AA136" s="67">
        <f t="shared" si="55"/>
        <v>-2.3408234199692941E-7</v>
      </c>
      <c r="AB136" s="68">
        <f t="shared" ref="AB136:AB186" si="65">AB135+10*(0.166666666666666*(X135+2*Y135+2*Z135+AA135))</f>
        <v>6.5833625275584339E-5</v>
      </c>
      <c r="AC136" s="69"/>
      <c r="AD136" s="70">
        <f t="shared" si="64"/>
        <v>0.6583362527558434</v>
      </c>
      <c r="AE136" s="70"/>
      <c r="AF136" s="74"/>
      <c r="AG136" s="71">
        <v>1300</v>
      </c>
    </row>
    <row r="137" spans="5:33">
      <c r="E137" s="73">
        <v>0.58185185185185184</v>
      </c>
      <c r="F137" s="71">
        <v>1310</v>
      </c>
      <c r="G137" s="58">
        <v>12.35</v>
      </c>
      <c r="H137" s="58">
        <v>7.29</v>
      </c>
      <c r="I137" s="58">
        <v>9.31</v>
      </c>
      <c r="J137" s="58">
        <v>12.35</v>
      </c>
      <c r="K137" s="58">
        <f t="shared" si="51"/>
        <v>7.49</v>
      </c>
      <c r="L137" s="58">
        <v>9.31</v>
      </c>
      <c r="M137" s="59">
        <f t="shared" si="43"/>
        <v>12.35</v>
      </c>
      <c r="N137" s="59">
        <f t="shared" si="56"/>
        <v>7.3900000000000006</v>
      </c>
      <c r="O137" s="59">
        <f t="shared" si="43"/>
        <v>9.31</v>
      </c>
      <c r="P137" s="60">
        <f t="shared" si="57"/>
        <v>0.18113259961569225</v>
      </c>
      <c r="Q137" s="22">
        <f t="shared" si="58"/>
        <v>4.0738027780411109E-8</v>
      </c>
      <c r="R137" s="61">
        <f t="shared" si="59"/>
        <v>8.5834322460047274E-8</v>
      </c>
      <c r="S137" s="22">
        <f t="shared" si="60"/>
        <v>7.3675309121753761E-15</v>
      </c>
      <c r="T137" s="94">
        <v>298</v>
      </c>
      <c r="U137" s="59">
        <f t="shared" si="61"/>
        <v>285.35000000000002</v>
      </c>
      <c r="V137" s="63">
        <f t="shared" si="62"/>
        <v>0.74768534579575374</v>
      </c>
      <c r="W137" s="64">
        <f t="shared" si="63"/>
        <v>5.5935219387263855</v>
      </c>
      <c r="X137" s="65">
        <f t="shared" si="52"/>
        <v>-2.4537497467339296E-7</v>
      </c>
      <c r="Y137" s="66">
        <f t="shared" si="53"/>
        <v>-2.4063031307356516E-7</v>
      </c>
      <c r="Z137" s="66">
        <f t="shared" si="54"/>
        <v>-2.4072205761160072E-7</v>
      </c>
      <c r="AA137" s="67">
        <f t="shared" si="55"/>
        <v>-2.3606559253691756E-7</v>
      </c>
      <c r="AB137" s="68">
        <f t="shared" si="65"/>
        <v>6.3449075270356308E-5</v>
      </c>
      <c r="AC137" s="69"/>
      <c r="AD137" s="70">
        <f t="shared" si="64"/>
        <v>0.63449075270356303</v>
      </c>
      <c r="AE137" s="70"/>
      <c r="AF137" s="74"/>
      <c r="AG137" s="71">
        <v>1310</v>
      </c>
    </row>
    <row r="138" spans="5:33">
      <c r="E138" s="73">
        <v>0.58196759259259256</v>
      </c>
      <c r="F138" s="71">
        <v>1320</v>
      </c>
      <c r="G138" s="58">
        <v>12.34</v>
      </c>
      <c r="H138" s="58">
        <v>7.29</v>
      </c>
      <c r="I138" s="58">
        <v>9.4499999999999993</v>
      </c>
      <c r="J138" s="58">
        <v>12.34</v>
      </c>
      <c r="K138" s="58">
        <f t="shared" si="51"/>
        <v>7.49</v>
      </c>
      <c r="L138" s="58">
        <v>9.4499999999999993</v>
      </c>
      <c r="M138" s="59">
        <f t="shared" si="43"/>
        <v>12.34</v>
      </c>
      <c r="N138" s="59">
        <f t="shared" si="56"/>
        <v>7.3900000000000006</v>
      </c>
      <c r="O138" s="59">
        <f t="shared" si="43"/>
        <v>9.4499999999999993</v>
      </c>
      <c r="P138" s="60">
        <f t="shared" si="57"/>
        <v>0.18382625505222244</v>
      </c>
      <c r="Q138" s="22">
        <f t="shared" si="58"/>
        <v>4.0738027780411109E-8</v>
      </c>
      <c r="R138" s="61">
        <f t="shared" si="59"/>
        <v>8.5763023766793029E-8</v>
      </c>
      <c r="S138" s="22">
        <f t="shared" si="60"/>
        <v>7.3552962456235063E-15</v>
      </c>
      <c r="T138" s="94">
        <v>298</v>
      </c>
      <c r="U138" s="59">
        <f t="shared" si="61"/>
        <v>285.33999999999997</v>
      </c>
      <c r="V138" s="63">
        <f t="shared" si="62"/>
        <v>0.74830262543260817</v>
      </c>
      <c r="W138" s="64">
        <f t="shared" si="63"/>
        <v>5.6014778816963213</v>
      </c>
      <c r="X138" s="65">
        <f t="shared" si="52"/>
        <v>-2.3883982922510536E-7</v>
      </c>
      <c r="Y138" s="66">
        <f t="shared" si="53"/>
        <v>-2.3416728339594524E-7</v>
      </c>
      <c r="Z138" s="66">
        <f t="shared" si="54"/>
        <v>-2.3425869480164099E-7</v>
      </c>
      <c r="AA138" s="67">
        <f t="shared" si="55"/>
        <v>-2.2967398372193964E-7</v>
      </c>
      <c r="AB138" s="68">
        <f t="shared" si="65"/>
        <v>6.104216642272192E-5</v>
      </c>
      <c r="AC138" s="69"/>
      <c r="AD138" s="70">
        <f t="shared" si="64"/>
        <v>0.61042166422721922</v>
      </c>
      <c r="AE138" s="70"/>
      <c r="AF138" s="74"/>
      <c r="AG138" s="71">
        <v>1320</v>
      </c>
    </row>
    <row r="139" spans="5:33">
      <c r="E139" s="73">
        <v>0.58208333333333329</v>
      </c>
      <c r="F139" s="71">
        <v>1330</v>
      </c>
      <c r="G139" s="58">
        <v>12.33</v>
      </c>
      <c r="H139" s="58">
        <v>7.31</v>
      </c>
      <c r="I139" s="58">
        <v>9.56</v>
      </c>
      <c r="J139" s="58">
        <v>12.33</v>
      </c>
      <c r="K139" s="58">
        <f t="shared" si="51"/>
        <v>7.51</v>
      </c>
      <c r="L139" s="58">
        <v>9.56</v>
      </c>
      <c r="M139" s="59">
        <f t="shared" si="43"/>
        <v>12.33</v>
      </c>
      <c r="N139" s="59">
        <f t="shared" si="56"/>
        <v>7.41</v>
      </c>
      <c r="O139" s="59">
        <f t="shared" si="43"/>
        <v>9.56</v>
      </c>
      <c r="P139" s="60">
        <f t="shared" si="57"/>
        <v>0.1859355476378512</v>
      </c>
      <c r="Q139" s="22">
        <f t="shared" si="58"/>
        <v>3.890451449942805E-8</v>
      </c>
      <c r="R139" s="61">
        <f t="shared" si="59"/>
        <v>8.9730313672003588E-8</v>
      </c>
      <c r="S139" s="22">
        <f t="shared" si="60"/>
        <v>8.0515291916761545E-15</v>
      </c>
      <c r="T139" s="94">
        <v>298</v>
      </c>
      <c r="U139" s="59">
        <f t="shared" si="61"/>
        <v>285.33</v>
      </c>
      <c r="V139" s="63">
        <f t="shared" si="62"/>
        <v>0.74891994833722531</v>
      </c>
      <c r="W139" s="64">
        <f t="shared" si="63"/>
        <v>5.6094456996537065</v>
      </c>
      <c r="X139" s="65">
        <f t="shared" si="52"/>
        <v>-2.5393927129711487E-7</v>
      </c>
      <c r="Y139" s="66">
        <f t="shared" si="53"/>
        <v>-2.4844648814602387E-7</v>
      </c>
      <c r="Z139" s="66">
        <f t="shared" si="54"/>
        <v>-2.4856529870490595E-7</v>
      </c>
      <c r="AA139" s="67">
        <f t="shared" si="55"/>
        <v>-2.4318618629613635E-7</v>
      </c>
      <c r="AB139" s="68">
        <f t="shared" si="65"/>
        <v>5.8699890140484903E-5</v>
      </c>
      <c r="AC139" s="69"/>
      <c r="AD139" s="70">
        <f t="shared" si="64"/>
        <v>0.58699890140484901</v>
      </c>
      <c r="AE139" s="70"/>
      <c r="AF139" s="74"/>
      <c r="AG139" s="71">
        <v>1330</v>
      </c>
    </row>
    <row r="140" spans="5:33">
      <c r="E140" s="73">
        <v>0.58219907407407401</v>
      </c>
      <c r="F140" s="71">
        <v>1340</v>
      </c>
      <c r="G140" s="58">
        <v>12.33</v>
      </c>
      <c r="H140" s="58">
        <v>7.31</v>
      </c>
      <c r="I140" s="58">
        <v>9.44</v>
      </c>
      <c r="J140" s="58">
        <v>12.33</v>
      </c>
      <c r="K140" s="58">
        <f t="shared" si="51"/>
        <v>7.51</v>
      </c>
      <c r="L140" s="58">
        <v>9.44</v>
      </c>
      <c r="M140" s="59">
        <f t="shared" si="43"/>
        <v>12.33</v>
      </c>
      <c r="N140" s="59">
        <f t="shared" si="56"/>
        <v>7.41</v>
      </c>
      <c r="O140" s="59">
        <f t="shared" si="43"/>
        <v>9.44</v>
      </c>
      <c r="P140" s="60">
        <f t="shared" si="57"/>
        <v>0.18360162862984464</v>
      </c>
      <c r="Q140" s="22">
        <f t="shared" si="58"/>
        <v>3.890451449942805E-8</v>
      </c>
      <c r="R140" s="61">
        <f t="shared" si="59"/>
        <v>8.9730313672003588E-8</v>
      </c>
      <c r="S140" s="22">
        <f t="shared" si="60"/>
        <v>8.0515291916761545E-15</v>
      </c>
      <c r="T140" s="94">
        <v>298</v>
      </c>
      <c r="U140" s="59">
        <f t="shared" si="61"/>
        <v>285.33</v>
      </c>
      <c r="V140" s="63">
        <f t="shared" si="62"/>
        <v>0.74891994833722531</v>
      </c>
      <c r="W140" s="64">
        <f t="shared" si="63"/>
        <v>5.6094456996537065</v>
      </c>
      <c r="X140" s="65">
        <f t="shared" si="52"/>
        <v>-2.4013536838473932E-7</v>
      </c>
      <c r="Y140" s="66">
        <f t="shared" si="53"/>
        <v>-2.3500636699390924E-7</v>
      </c>
      <c r="Z140" s="66">
        <f t="shared" si="54"/>
        <v>-2.3511591626790449E-7</v>
      </c>
      <c r="AA140" s="67">
        <f t="shared" si="55"/>
        <v>-2.3009178447075048E-7</v>
      </c>
      <c r="AB140" s="68">
        <f t="shared" si="65"/>
        <v>5.6214641754993061E-5</v>
      </c>
      <c r="AC140" s="69"/>
      <c r="AD140" s="70">
        <f t="shared" si="64"/>
        <v>0.56214641754993055</v>
      </c>
      <c r="AE140" s="70"/>
      <c r="AF140" s="74"/>
      <c r="AG140" s="71">
        <v>1340</v>
      </c>
    </row>
    <row r="141" spans="5:33">
      <c r="E141" s="73">
        <v>0.58231481481481484</v>
      </c>
      <c r="F141" s="71">
        <v>1350</v>
      </c>
      <c r="G141" s="58">
        <v>12.33</v>
      </c>
      <c r="H141" s="58">
        <v>7.31</v>
      </c>
      <c r="I141" s="58">
        <v>9.3000000000000007</v>
      </c>
      <c r="J141" s="58">
        <v>12.33</v>
      </c>
      <c r="K141" s="58">
        <f t="shared" si="51"/>
        <v>7.51</v>
      </c>
      <c r="L141" s="58">
        <v>9.3000000000000007</v>
      </c>
      <c r="M141" s="59">
        <f t="shared" si="43"/>
        <v>12.33</v>
      </c>
      <c r="N141" s="59">
        <f t="shared" si="56"/>
        <v>7.41</v>
      </c>
      <c r="O141" s="59">
        <f t="shared" si="43"/>
        <v>9.3000000000000007</v>
      </c>
      <c r="P141" s="60">
        <f t="shared" si="57"/>
        <v>0.18087872312050376</v>
      </c>
      <c r="Q141" s="22">
        <f t="shared" si="58"/>
        <v>3.890451449942805E-8</v>
      </c>
      <c r="R141" s="61">
        <f t="shared" si="59"/>
        <v>8.9730313672003588E-8</v>
      </c>
      <c r="S141" s="22">
        <f t="shared" si="60"/>
        <v>8.0515291916761545E-15</v>
      </c>
      <c r="T141" s="94">
        <v>298</v>
      </c>
      <c r="U141" s="59">
        <f t="shared" si="61"/>
        <v>285.33</v>
      </c>
      <c r="V141" s="63">
        <f t="shared" si="62"/>
        <v>0.74891994833722531</v>
      </c>
      <c r="W141" s="64">
        <f t="shared" si="63"/>
        <v>5.6094456996537065</v>
      </c>
      <c r="X141" s="65">
        <f t="shared" si="52"/>
        <v>-2.2668097589397864E-7</v>
      </c>
      <c r="Y141" s="66">
        <f t="shared" si="53"/>
        <v>-2.2191114793589661E-7</v>
      </c>
      <c r="Z141" s="66">
        <f t="shared" si="54"/>
        <v>-2.2201151480020881E-7</v>
      </c>
      <c r="AA141" s="67">
        <f t="shared" si="55"/>
        <v>-2.1733782986124354E-7</v>
      </c>
      <c r="AB141" s="68">
        <f t="shared" si="65"/>
        <v>5.3863855556027875E-5</v>
      </c>
      <c r="AC141" s="69"/>
      <c r="AD141" s="70">
        <f t="shared" si="64"/>
        <v>0.53863855556027873</v>
      </c>
      <c r="AE141" s="70"/>
      <c r="AF141" s="74"/>
      <c r="AG141" s="71">
        <v>1350</v>
      </c>
    </row>
    <row r="142" spans="5:33">
      <c r="E142" s="73">
        <v>0.58243055555555556</v>
      </c>
      <c r="F142" s="71">
        <v>1360</v>
      </c>
      <c r="G142" s="58">
        <v>12.33</v>
      </c>
      <c r="H142" s="58">
        <v>7.31</v>
      </c>
      <c r="I142" s="58">
        <v>9.16</v>
      </c>
      <c r="J142" s="58">
        <v>12.33</v>
      </c>
      <c r="K142" s="58">
        <f t="shared" si="51"/>
        <v>7.51</v>
      </c>
      <c r="L142" s="58">
        <v>9.16</v>
      </c>
      <c r="M142" s="59">
        <f t="shared" si="43"/>
        <v>12.33</v>
      </c>
      <c r="N142" s="59">
        <f t="shared" si="56"/>
        <v>7.41</v>
      </c>
      <c r="O142" s="59">
        <f t="shared" si="43"/>
        <v>9.16</v>
      </c>
      <c r="P142" s="60">
        <f t="shared" si="57"/>
        <v>0.17815581761116284</v>
      </c>
      <c r="Q142" s="22">
        <f t="shared" si="58"/>
        <v>3.890451449942805E-8</v>
      </c>
      <c r="R142" s="61">
        <f t="shared" si="59"/>
        <v>8.9730313672003588E-8</v>
      </c>
      <c r="S142" s="22">
        <f t="shared" si="60"/>
        <v>8.0515291916761545E-15</v>
      </c>
      <c r="T142" s="94">
        <v>298</v>
      </c>
      <c r="U142" s="59">
        <f t="shared" si="61"/>
        <v>285.33</v>
      </c>
      <c r="V142" s="63">
        <f t="shared" si="62"/>
        <v>0.74891994833722531</v>
      </c>
      <c r="W142" s="64">
        <f t="shared" si="63"/>
        <v>5.6094456996537065</v>
      </c>
      <c r="X142" s="65">
        <f t="shared" si="52"/>
        <v>-2.1406749351734744E-7</v>
      </c>
      <c r="Y142" s="66">
        <f t="shared" si="53"/>
        <v>-2.0963088723037096E-7</v>
      </c>
      <c r="Z142" s="66">
        <f t="shared" si="54"/>
        <v>-2.0972283708703628E-7</v>
      </c>
      <c r="AA142" s="67">
        <f t="shared" si="55"/>
        <v>-2.0537436928578358E-7</v>
      </c>
      <c r="AB142" s="68">
        <f t="shared" si="65"/>
        <v>5.1644082003982159E-5</v>
      </c>
      <c r="AC142" s="69"/>
      <c r="AD142" s="70">
        <f t="shared" si="64"/>
        <v>0.51644082003982161</v>
      </c>
      <c r="AE142" s="70"/>
      <c r="AF142" s="74"/>
      <c r="AG142" s="71">
        <v>1360</v>
      </c>
    </row>
    <row r="143" spans="5:33">
      <c r="E143" s="73">
        <v>0.58254629629629628</v>
      </c>
      <c r="F143" s="71">
        <v>1370</v>
      </c>
      <c r="G143" s="58">
        <v>12.33</v>
      </c>
      <c r="H143" s="58">
        <v>7.31</v>
      </c>
      <c r="I143" s="58">
        <v>8.91</v>
      </c>
      <c r="J143" s="58">
        <v>12.33</v>
      </c>
      <c r="K143" s="58">
        <f t="shared" si="51"/>
        <v>7.51</v>
      </c>
      <c r="L143" s="58">
        <v>8.91</v>
      </c>
      <c r="M143" s="59">
        <f t="shared" si="43"/>
        <v>12.33</v>
      </c>
      <c r="N143" s="59">
        <f t="shared" si="56"/>
        <v>7.41</v>
      </c>
      <c r="O143" s="59">
        <f t="shared" si="43"/>
        <v>8.91</v>
      </c>
      <c r="P143" s="60">
        <f t="shared" si="57"/>
        <v>0.17329348634448261</v>
      </c>
      <c r="Q143" s="22">
        <f t="shared" si="58"/>
        <v>3.890451449942805E-8</v>
      </c>
      <c r="R143" s="61">
        <f t="shared" si="59"/>
        <v>8.9730313672003588E-8</v>
      </c>
      <c r="S143" s="22">
        <f t="shared" si="60"/>
        <v>8.0515291916761545E-15</v>
      </c>
      <c r="T143" s="94">
        <v>298</v>
      </c>
      <c r="U143" s="59">
        <f t="shared" si="61"/>
        <v>285.33</v>
      </c>
      <c r="V143" s="63">
        <f t="shared" si="62"/>
        <v>0.74891994833722531</v>
      </c>
      <c r="W143" s="64">
        <f t="shared" si="63"/>
        <v>5.6094456996537065</v>
      </c>
      <c r="X143" s="65">
        <f t="shared" si="52"/>
        <v>-1.9977043501237299E-7</v>
      </c>
      <c r="Y143" s="66">
        <f t="shared" si="53"/>
        <v>-1.95743138444649E-7</v>
      </c>
      <c r="Z143" s="66">
        <f t="shared" si="54"/>
        <v>-1.9582432722337594E-7</v>
      </c>
      <c r="AA143" s="67">
        <f t="shared" si="55"/>
        <v>-1.9187494596410897E-7</v>
      </c>
      <c r="AB143" s="68">
        <f t="shared" si="65"/>
        <v>4.9547166484918928E-5</v>
      </c>
      <c r="AC143" s="69"/>
      <c r="AD143" s="70">
        <f t="shared" si="64"/>
        <v>0.49547166484918925</v>
      </c>
      <c r="AE143" s="70"/>
      <c r="AF143" s="74"/>
      <c r="AG143" s="71">
        <v>1370</v>
      </c>
    </row>
    <row r="144" spans="5:33">
      <c r="E144" s="73">
        <v>0.58266203703703701</v>
      </c>
      <c r="F144" s="71">
        <v>1380</v>
      </c>
      <c r="G144" s="58">
        <v>12.33</v>
      </c>
      <c r="H144" s="58">
        <v>7.31</v>
      </c>
      <c r="I144" s="58">
        <v>8.69</v>
      </c>
      <c r="J144" s="58">
        <v>12.33</v>
      </c>
      <c r="K144" s="58">
        <f t="shared" si="51"/>
        <v>7.51</v>
      </c>
      <c r="L144" s="58">
        <v>8.69</v>
      </c>
      <c r="M144" s="59">
        <f t="shared" si="43"/>
        <v>12.33</v>
      </c>
      <c r="N144" s="59">
        <f t="shared" si="56"/>
        <v>7.41</v>
      </c>
      <c r="O144" s="59">
        <f t="shared" si="43"/>
        <v>8.69</v>
      </c>
      <c r="P144" s="60">
        <f t="shared" si="57"/>
        <v>0.16901463482980403</v>
      </c>
      <c r="Q144" s="22">
        <f t="shared" si="58"/>
        <v>3.890451449942805E-8</v>
      </c>
      <c r="R144" s="61">
        <f t="shared" si="59"/>
        <v>8.9730313672003588E-8</v>
      </c>
      <c r="S144" s="22">
        <f t="shared" si="60"/>
        <v>8.0515291916761545E-15</v>
      </c>
      <c r="T144" s="94">
        <v>298</v>
      </c>
      <c r="U144" s="59">
        <f t="shared" si="61"/>
        <v>285.33</v>
      </c>
      <c r="V144" s="63">
        <f t="shared" si="62"/>
        <v>0.74891994833722531</v>
      </c>
      <c r="W144" s="64">
        <f t="shared" si="63"/>
        <v>5.6094456996537065</v>
      </c>
      <c r="X144" s="65">
        <f t="shared" si="52"/>
        <v>-1.8713837864612034E-7</v>
      </c>
      <c r="Y144" s="66">
        <f t="shared" si="53"/>
        <v>-1.8345889114905205E-7</v>
      </c>
      <c r="Z144" s="66">
        <f t="shared" si="54"/>
        <v>-1.8353123669537465E-7</v>
      </c>
      <c r="AA144" s="67">
        <f t="shared" si="55"/>
        <v>-1.799212498494761E-7</v>
      </c>
      <c r="AB144" s="68">
        <f t="shared" si="65"/>
        <v>4.7589199297731382E-5</v>
      </c>
      <c r="AC144" s="69"/>
      <c r="AD144" s="70">
        <f t="shared" si="64"/>
        <v>0.47589199297731383</v>
      </c>
      <c r="AE144" s="70"/>
      <c r="AF144" s="74"/>
      <c r="AG144" s="71">
        <v>1380</v>
      </c>
    </row>
    <row r="145" spans="5:38">
      <c r="E145" s="73">
        <v>0.58277777777777773</v>
      </c>
      <c r="F145" s="71">
        <v>1390</v>
      </c>
      <c r="G145" s="58">
        <v>12.33</v>
      </c>
      <c r="H145" s="58">
        <v>7.31</v>
      </c>
      <c r="I145" s="58">
        <v>8.52</v>
      </c>
      <c r="J145" s="58">
        <v>12.33</v>
      </c>
      <c r="K145" s="58">
        <f t="shared" si="51"/>
        <v>7.51</v>
      </c>
      <c r="L145" s="58">
        <v>8.52</v>
      </c>
      <c r="M145" s="59">
        <f t="shared" si="43"/>
        <v>12.33</v>
      </c>
      <c r="N145" s="59">
        <f t="shared" si="56"/>
        <v>7.41</v>
      </c>
      <c r="O145" s="59">
        <f t="shared" si="43"/>
        <v>8.52</v>
      </c>
      <c r="P145" s="60">
        <f t="shared" si="57"/>
        <v>0.1657082495684615</v>
      </c>
      <c r="Q145" s="22">
        <f t="shared" si="58"/>
        <v>3.890451449942805E-8</v>
      </c>
      <c r="R145" s="61">
        <f t="shared" si="59"/>
        <v>8.9730313672003588E-8</v>
      </c>
      <c r="S145" s="22">
        <f t="shared" si="60"/>
        <v>8.0515291916761545E-15</v>
      </c>
      <c r="T145" s="94">
        <v>298</v>
      </c>
      <c r="U145" s="59">
        <f t="shared" si="61"/>
        <v>285.33</v>
      </c>
      <c r="V145" s="63">
        <f t="shared" si="62"/>
        <v>0.74891994833722531</v>
      </c>
      <c r="W145" s="64">
        <f t="shared" si="63"/>
        <v>5.6094456996537065</v>
      </c>
      <c r="X145" s="65">
        <f t="shared" si="52"/>
        <v>-1.76402449606187E-7</v>
      </c>
      <c r="Y145" s="66">
        <f t="shared" si="53"/>
        <v>-1.7300190168773984E-7</v>
      </c>
      <c r="Z145" s="66">
        <f t="shared" si="54"/>
        <v>-1.7306745478051985E-7</v>
      </c>
      <c r="AA145" s="67">
        <f t="shared" si="55"/>
        <v>-1.6972993259274745E-7</v>
      </c>
      <c r="AB145" s="68">
        <f t="shared" si="65"/>
        <v>4.5754132824090637E-5</v>
      </c>
      <c r="AC145" s="69"/>
      <c r="AD145" s="70">
        <f t="shared" si="64"/>
        <v>0.45754132824090638</v>
      </c>
      <c r="AE145" s="70"/>
      <c r="AF145" s="74"/>
      <c r="AG145" s="71">
        <v>1390</v>
      </c>
    </row>
    <row r="146" spans="5:38">
      <c r="E146" s="73">
        <v>0.58289351851851856</v>
      </c>
      <c r="F146" s="71">
        <v>1400</v>
      </c>
      <c r="G146" s="58">
        <v>12.33</v>
      </c>
      <c r="H146" s="58">
        <v>7.31</v>
      </c>
      <c r="I146" s="58">
        <v>8.2799999999999994</v>
      </c>
      <c r="J146" s="58">
        <v>12.33</v>
      </c>
      <c r="K146" s="58">
        <f t="shared" si="51"/>
        <v>7.51</v>
      </c>
      <c r="L146" s="58">
        <v>8.2799999999999994</v>
      </c>
      <c r="M146" s="59">
        <f t="shared" si="43"/>
        <v>12.33</v>
      </c>
      <c r="N146" s="59">
        <f t="shared" si="56"/>
        <v>7.41</v>
      </c>
      <c r="O146" s="59">
        <f t="shared" si="43"/>
        <v>8.2799999999999994</v>
      </c>
      <c r="P146" s="60">
        <f t="shared" si="57"/>
        <v>0.1610404115524485</v>
      </c>
      <c r="Q146" s="22">
        <f t="shared" si="58"/>
        <v>3.890451449942805E-8</v>
      </c>
      <c r="R146" s="61">
        <f t="shared" si="59"/>
        <v>8.9730313672003588E-8</v>
      </c>
      <c r="S146" s="22">
        <f t="shared" si="60"/>
        <v>8.0515291916761545E-15</v>
      </c>
      <c r="T146" s="94">
        <v>298</v>
      </c>
      <c r="U146" s="59">
        <f t="shared" si="61"/>
        <v>285.33</v>
      </c>
      <c r="V146" s="63">
        <f t="shared" si="62"/>
        <v>0.74891994833722531</v>
      </c>
      <c r="W146" s="64">
        <f t="shared" si="63"/>
        <v>5.6094456996537065</v>
      </c>
      <c r="X146" s="65">
        <f t="shared" si="52"/>
        <v>-1.6494964223661336E-7</v>
      </c>
      <c r="Y146" s="66">
        <f t="shared" si="53"/>
        <v>-1.6185944352348347E-7</v>
      </c>
      <c r="Z146" s="66">
        <f t="shared" si="54"/>
        <v>-1.6191733590783266E-7</v>
      </c>
      <c r="AA146" s="67">
        <f t="shared" si="55"/>
        <v>-1.5888286044465207E-7</v>
      </c>
      <c r="AB146" s="68">
        <f t="shared" si="65"/>
        <v>4.4023680998864886E-5</v>
      </c>
      <c r="AC146" s="69"/>
      <c r="AD146" s="70">
        <f t="shared" si="64"/>
        <v>0.44023680998864884</v>
      </c>
      <c r="AE146" s="70"/>
      <c r="AF146" s="74"/>
      <c r="AG146" s="71">
        <v>1400</v>
      </c>
    </row>
    <row r="147" spans="5:38">
      <c r="E147" s="73">
        <v>0.58300925925925928</v>
      </c>
      <c r="F147" s="71">
        <v>1410</v>
      </c>
      <c r="G147" s="58">
        <v>12.33</v>
      </c>
      <c r="H147" s="58">
        <v>7.31</v>
      </c>
      <c r="I147" s="58">
        <v>8.0399999999999991</v>
      </c>
      <c r="J147" s="58">
        <v>12.33</v>
      </c>
      <c r="K147" s="58">
        <f t="shared" si="51"/>
        <v>7.51</v>
      </c>
      <c r="L147" s="58">
        <v>8.0399999999999991</v>
      </c>
      <c r="M147" s="59">
        <f t="shared" si="43"/>
        <v>12.33</v>
      </c>
      <c r="N147" s="59">
        <f t="shared" si="56"/>
        <v>7.41</v>
      </c>
      <c r="O147" s="59">
        <f t="shared" si="43"/>
        <v>8.0399999999999991</v>
      </c>
      <c r="P147" s="60">
        <f t="shared" si="57"/>
        <v>0.15637257353643547</v>
      </c>
      <c r="Q147" s="22">
        <f t="shared" si="58"/>
        <v>3.890451449942805E-8</v>
      </c>
      <c r="R147" s="61">
        <f t="shared" si="59"/>
        <v>8.9730313672003588E-8</v>
      </c>
      <c r="S147" s="22">
        <f t="shared" si="60"/>
        <v>8.0515291916761545E-15</v>
      </c>
      <c r="T147" s="94">
        <v>298</v>
      </c>
      <c r="U147" s="59">
        <f t="shared" si="61"/>
        <v>285.33</v>
      </c>
      <c r="V147" s="63">
        <f t="shared" si="62"/>
        <v>0.74891994833722531</v>
      </c>
      <c r="W147" s="64">
        <f t="shared" si="63"/>
        <v>5.6094456996537065</v>
      </c>
      <c r="X147" s="65">
        <f t="shared" si="52"/>
        <v>-1.5427827538192238E-7</v>
      </c>
      <c r="Y147" s="66">
        <f t="shared" si="53"/>
        <v>-1.5147177234325816E-7</v>
      </c>
      <c r="Z147" s="66">
        <f t="shared" si="54"/>
        <v>-1.5152282592994448E-7</v>
      </c>
      <c r="AA147" s="67">
        <f t="shared" si="55"/>
        <v>-1.4876551902855171E-7</v>
      </c>
      <c r="AB147" s="68">
        <f t="shared" si="65"/>
        <v>4.2404704229625064E-5</v>
      </c>
      <c r="AC147" s="69"/>
      <c r="AD147" s="70">
        <f t="shared" si="64"/>
        <v>0.42404704229625062</v>
      </c>
      <c r="AE147" s="70"/>
      <c r="AF147" s="74"/>
      <c r="AG147" s="71">
        <v>1410</v>
      </c>
    </row>
    <row r="148" spans="5:38">
      <c r="E148" s="73">
        <v>0.583125</v>
      </c>
      <c r="F148" s="71">
        <v>1420</v>
      </c>
      <c r="G148" s="58">
        <v>12.33</v>
      </c>
      <c r="H148" s="58">
        <v>7.31</v>
      </c>
      <c r="I148" s="58">
        <v>7.93</v>
      </c>
      <c r="J148" s="58">
        <v>12.33</v>
      </c>
      <c r="K148" s="58">
        <f t="shared" si="51"/>
        <v>7.51</v>
      </c>
      <c r="L148" s="58">
        <v>7.93</v>
      </c>
      <c r="M148" s="59">
        <f t="shared" si="43"/>
        <v>12.33</v>
      </c>
      <c r="N148" s="59">
        <f t="shared" si="56"/>
        <v>7.41</v>
      </c>
      <c r="O148" s="59">
        <f t="shared" si="43"/>
        <v>7.93</v>
      </c>
      <c r="P148" s="60">
        <f t="shared" si="57"/>
        <v>0.15423314777909619</v>
      </c>
      <c r="Q148" s="22">
        <f t="shared" si="58"/>
        <v>3.890451449942805E-8</v>
      </c>
      <c r="R148" s="61">
        <f t="shared" si="59"/>
        <v>8.9730313672003588E-8</v>
      </c>
      <c r="S148" s="22">
        <f t="shared" si="60"/>
        <v>8.0515291916761545E-15</v>
      </c>
      <c r="T148" s="94">
        <v>298</v>
      </c>
      <c r="U148" s="59">
        <f t="shared" si="61"/>
        <v>285.33</v>
      </c>
      <c r="V148" s="63">
        <f t="shared" si="62"/>
        <v>0.74891994833722531</v>
      </c>
      <c r="W148" s="64">
        <f t="shared" si="63"/>
        <v>5.6094456996537065</v>
      </c>
      <c r="X148" s="65">
        <f t="shared" si="52"/>
        <v>-1.4673079167542931E-7</v>
      </c>
      <c r="Y148" s="66">
        <f t="shared" si="53"/>
        <v>-1.4409810521034666E-7</v>
      </c>
      <c r="Z148" s="66">
        <f t="shared" si="54"/>
        <v>-1.4414534163525985E-7</v>
      </c>
      <c r="AA148" s="67">
        <f t="shared" si="55"/>
        <v>-1.4155819653579019E-7</v>
      </c>
      <c r="AB148" s="68">
        <f t="shared" si="65"/>
        <v>4.0889649244696939E-5</v>
      </c>
      <c r="AC148" s="69"/>
      <c r="AD148" s="70">
        <f t="shared" si="64"/>
        <v>0.40889649244696941</v>
      </c>
      <c r="AE148" s="70"/>
      <c r="AF148" s="74"/>
      <c r="AG148" s="71">
        <v>1420</v>
      </c>
    </row>
    <row r="149" spans="5:38">
      <c r="E149" s="73">
        <v>0.58324074074074073</v>
      </c>
      <c r="F149" s="71">
        <v>1430</v>
      </c>
      <c r="G149" s="58">
        <v>12.31</v>
      </c>
      <c r="H149" s="58">
        <v>7.31</v>
      </c>
      <c r="I149" s="58">
        <v>8.44</v>
      </c>
      <c r="J149" s="58">
        <v>12.31</v>
      </c>
      <c r="K149" s="58">
        <f t="shared" si="51"/>
        <v>7.51</v>
      </c>
      <c r="L149" s="58">
        <v>8.44</v>
      </c>
      <c r="M149" s="59">
        <f t="shared" si="43"/>
        <v>12.31</v>
      </c>
      <c r="N149" s="59">
        <f t="shared" si="56"/>
        <v>7.41</v>
      </c>
      <c r="O149" s="59">
        <f t="shared" si="43"/>
        <v>8.44</v>
      </c>
      <c r="P149" s="60">
        <f t="shared" si="57"/>
        <v>0.16409850484517088</v>
      </c>
      <c r="Q149" s="22">
        <f t="shared" si="58"/>
        <v>3.890451449942805E-8</v>
      </c>
      <c r="R149" s="61">
        <f t="shared" si="59"/>
        <v>8.9581305750563142E-8</v>
      </c>
      <c r="S149" s="22">
        <f t="shared" si="60"/>
        <v>8.0248103399758769E-15</v>
      </c>
      <c r="T149" s="94">
        <v>298</v>
      </c>
      <c r="U149" s="59">
        <f t="shared" si="61"/>
        <v>285.31</v>
      </c>
      <c r="V149" s="63">
        <f t="shared" si="62"/>
        <v>0.75015472396797234</v>
      </c>
      <c r="W149" s="64">
        <f t="shared" si="63"/>
        <v>5.6254170347180432</v>
      </c>
      <c r="X149" s="65">
        <f t="shared" si="52"/>
        <v>-1.4968742479455424E-7</v>
      </c>
      <c r="Y149" s="66">
        <f t="shared" si="53"/>
        <v>-1.4684746803182212E-7</v>
      </c>
      <c r="Z149" s="66">
        <f t="shared" si="54"/>
        <v>-1.4690134934099193E-7</v>
      </c>
      <c r="AA149" s="67">
        <f t="shared" si="55"/>
        <v>-1.4411322935244525E-7</v>
      </c>
      <c r="AB149" s="68">
        <f t="shared" si="65"/>
        <v>3.9448356108192894E-5</v>
      </c>
      <c r="AC149" s="69"/>
      <c r="AD149" s="70">
        <f t="shared" si="64"/>
        <v>0.39448356108192895</v>
      </c>
      <c r="AE149" s="70"/>
      <c r="AF149" s="74"/>
      <c r="AG149" s="71">
        <v>1430</v>
      </c>
    </row>
    <row r="150" spans="5:38">
      <c r="E150" s="73">
        <v>0.58335648148148145</v>
      </c>
      <c r="F150" s="71">
        <v>1440</v>
      </c>
      <c r="G150" s="58">
        <v>12.29</v>
      </c>
      <c r="H150" s="58">
        <v>7.32</v>
      </c>
      <c r="I150" s="58">
        <v>8.9499999999999993</v>
      </c>
      <c r="J150" s="58">
        <v>12.29</v>
      </c>
      <c r="K150" s="58">
        <f t="shared" si="51"/>
        <v>7.5200000000000005</v>
      </c>
      <c r="L150" s="58">
        <v>8.9499999999999993</v>
      </c>
      <c r="M150" s="59">
        <f t="shared" si="43"/>
        <v>12.29</v>
      </c>
      <c r="N150" s="59">
        <f t="shared" si="56"/>
        <v>7.42</v>
      </c>
      <c r="O150" s="59">
        <f t="shared" si="43"/>
        <v>8.9499999999999993</v>
      </c>
      <c r="P150" s="60">
        <f t="shared" si="57"/>
        <v>0.17395739755267509</v>
      </c>
      <c r="Q150" s="22">
        <f t="shared" si="58"/>
        <v>3.8018939632056113E-8</v>
      </c>
      <c r="R150" s="61">
        <f t="shared" si="59"/>
        <v>9.151569686133349E-8</v>
      </c>
      <c r="S150" s="22">
        <f t="shared" si="60"/>
        <v>8.375122772015485E-15</v>
      </c>
      <c r="T150" s="94">
        <v>298</v>
      </c>
      <c r="U150" s="59">
        <f t="shared" si="61"/>
        <v>285.29000000000002</v>
      </c>
      <c r="V150" s="63">
        <f t="shared" si="62"/>
        <v>0.75138967272439749</v>
      </c>
      <c r="W150" s="64">
        <f t="shared" si="63"/>
        <v>5.6414360925953391</v>
      </c>
      <c r="X150" s="65">
        <f t="shared" si="52"/>
        <v>-1.5898848723727414E-7</v>
      </c>
      <c r="Y150" s="66">
        <f t="shared" si="53"/>
        <v>-1.5566072857561471E-7</v>
      </c>
      <c r="Z150" s="66">
        <f t="shared" si="54"/>
        <v>-1.5573038127753472E-7</v>
      </c>
      <c r="AA150" s="67">
        <f t="shared" si="55"/>
        <v>-1.5246935954211683E-7</v>
      </c>
      <c r="AB150" s="68">
        <f t="shared" si="65"/>
        <v>3.797952562670519E-5</v>
      </c>
      <c r="AC150" s="69"/>
      <c r="AD150" s="70">
        <f t="shared" si="64"/>
        <v>0.37979525626705191</v>
      </c>
      <c r="AE150" s="70"/>
      <c r="AF150" s="74"/>
      <c r="AG150" s="71">
        <v>1440</v>
      </c>
    </row>
    <row r="151" spans="5:38">
      <c r="E151" s="73">
        <v>0.58347222222222217</v>
      </c>
      <c r="F151" s="71">
        <v>1450</v>
      </c>
      <c r="G151" s="58">
        <v>12.29</v>
      </c>
      <c r="H151" s="58">
        <v>7.33</v>
      </c>
      <c r="I151" s="58">
        <v>8.98</v>
      </c>
      <c r="J151" s="58">
        <v>12.29</v>
      </c>
      <c r="K151" s="58">
        <f t="shared" si="51"/>
        <v>7.53</v>
      </c>
      <c r="L151" s="58">
        <v>8.98</v>
      </c>
      <c r="M151" s="59">
        <f t="shared" ref="M151:O186" si="66">(G151+J151)/2</f>
        <v>12.29</v>
      </c>
      <c r="N151" s="59">
        <f t="shared" si="56"/>
        <v>7.43</v>
      </c>
      <c r="O151" s="59">
        <f t="shared" si="66"/>
        <v>8.98</v>
      </c>
      <c r="P151" s="60">
        <f t="shared" si="57"/>
        <v>0.17454049497463936</v>
      </c>
      <c r="Q151" s="22">
        <f t="shared" si="58"/>
        <v>3.7153522909717246E-8</v>
      </c>
      <c r="R151" s="61">
        <f t="shared" si="59"/>
        <v>9.3647371281892367E-8</v>
      </c>
      <c r="S151" s="22">
        <f t="shared" si="60"/>
        <v>8.7698301480085987E-15</v>
      </c>
      <c r="T151" s="94">
        <v>298</v>
      </c>
      <c r="U151" s="59">
        <f t="shared" si="61"/>
        <v>285.29000000000002</v>
      </c>
      <c r="V151" s="63">
        <f t="shared" si="62"/>
        <v>0.75138967272439749</v>
      </c>
      <c r="W151" s="64">
        <f t="shared" si="63"/>
        <v>5.6414360925953391</v>
      </c>
      <c r="X151" s="65">
        <f t="shared" si="52"/>
        <v>-1.601912180834962E-7</v>
      </c>
      <c r="Y151" s="66">
        <f t="shared" si="53"/>
        <v>-1.5666849787708471E-7</v>
      </c>
      <c r="Z151" s="66">
        <f t="shared" si="54"/>
        <v>-1.5674596503041012E-7</v>
      </c>
      <c r="AA151" s="67">
        <f t="shared" si="55"/>
        <v>-1.5329730486038443E-7</v>
      </c>
      <c r="AB151" s="68">
        <f t="shared" si="65"/>
        <v>3.6422458849229044E-5</v>
      </c>
      <c r="AC151" s="69"/>
      <c r="AD151" s="70">
        <f t="shared" si="64"/>
        <v>0.36422458849229045</v>
      </c>
      <c r="AE151" s="70"/>
      <c r="AF151" s="74"/>
      <c r="AG151" s="71">
        <v>1450</v>
      </c>
    </row>
    <row r="152" spans="5:38">
      <c r="E152" s="73">
        <v>0.583587962962963</v>
      </c>
      <c r="F152" s="71">
        <v>1460</v>
      </c>
      <c r="G152" s="58">
        <v>12.28</v>
      </c>
      <c r="H152" s="58">
        <v>7.33</v>
      </c>
      <c r="I152" s="58">
        <v>9.1300000000000008</v>
      </c>
      <c r="J152" s="58">
        <v>12.28</v>
      </c>
      <c r="K152" s="58">
        <f t="shared" si="51"/>
        <v>7.53</v>
      </c>
      <c r="L152" s="58">
        <v>9.1300000000000008</v>
      </c>
      <c r="M152" s="59">
        <f t="shared" si="66"/>
        <v>12.28</v>
      </c>
      <c r="N152" s="59">
        <f t="shared" si="56"/>
        <v>7.43</v>
      </c>
      <c r="O152" s="59">
        <f t="shared" si="66"/>
        <v>9.1300000000000008</v>
      </c>
      <c r="P152" s="60">
        <f t="shared" si="57"/>
        <v>0.17742691696285345</v>
      </c>
      <c r="Q152" s="22">
        <f t="shared" si="58"/>
        <v>3.7153522909717246E-8</v>
      </c>
      <c r="R152" s="61">
        <f t="shared" si="59"/>
        <v>9.3569582642013456E-8</v>
      </c>
      <c r="S152" s="22">
        <f t="shared" si="60"/>
        <v>8.7552667958005863E-15</v>
      </c>
      <c r="T152" s="94">
        <v>298</v>
      </c>
      <c r="U152" s="59">
        <f t="shared" si="61"/>
        <v>285.27999999999997</v>
      </c>
      <c r="V152" s="63">
        <f t="shared" si="62"/>
        <v>0.7520072120361222</v>
      </c>
      <c r="W152" s="64">
        <f t="shared" si="63"/>
        <v>5.6494635641826125</v>
      </c>
      <c r="X152" s="65">
        <f t="shared" si="52"/>
        <v>-1.5535376180766824E-7</v>
      </c>
      <c r="Y152" s="66">
        <f t="shared" si="53"/>
        <v>-1.5189161733358228E-7</v>
      </c>
      <c r="Z152" s="66">
        <f t="shared" si="54"/>
        <v>-1.519687731373425E-7</v>
      </c>
      <c r="AA152" s="67">
        <f t="shared" si="55"/>
        <v>-1.4858034554752718E-7</v>
      </c>
      <c r="AB152" s="68">
        <f t="shared" si="65"/>
        <v>3.4855263101297602E-5</v>
      </c>
      <c r="AC152" s="69"/>
      <c r="AD152" s="70">
        <f t="shared" si="64"/>
        <v>0.34855263101297601</v>
      </c>
      <c r="AE152" s="70"/>
      <c r="AF152" s="74"/>
      <c r="AG152" s="71">
        <v>1460</v>
      </c>
    </row>
    <row r="153" spans="5:38">
      <c r="E153" s="73">
        <v>0.58370370370370372</v>
      </c>
      <c r="F153" s="71">
        <v>1470</v>
      </c>
      <c r="G153" s="58">
        <v>12.27</v>
      </c>
      <c r="H153" s="58">
        <v>7.34</v>
      </c>
      <c r="I153" s="58">
        <v>9.3699999999999992</v>
      </c>
      <c r="J153" s="58">
        <v>12.27</v>
      </c>
      <c r="K153" s="58">
        <f t="shared" si="51"/>
        <v>7.54</v>
      </c>
      <c r="L153" s="58">
        <v>9.3699999999999992</v>
      </c>
      <c r="M153" s="59">
        <f t="shared" si="66"/>
        <v>12.27</v>
      </c>
      <c r="N153" s="59">
        <f t="shared" si="56"/>
        <v>7.4399999999999995</v>
      </c>
      <c r="O153" s="59">
        <f t="shared" si="66"/>
        <v>9.3699999999999992</v>
      </c>
      <c r="P153" s="60">
        <f t="shared" si="57"/>
        <v>0.18206111291893284</v>
      </c>
      <c r="Q153" s="22">
        <f t="shared" si="58"/>
        <v>3.6307805477010135E-8</v>
      </c>
      <c r="R153" s="61">
        <f t="shared" si="59"/>
        <v>9.5669563758736935E-8</v>
      </c>
      <c r="S153" s="22">
        <f t="shared" si="60"/>
        <v>9.1526654297870317E-15</v>
      </c>
      <c r="T153" s="94">
        <v>298</v>
      </c>
      <c r="U153" s="59">
        <f t="shared" si="61"/>
        <v>285.27</v>
      </c>
      <c r="V153" s="63">
        <f t="shared" si="62"/>
        <v>0.75262479464291887</v>
      </c>
      <c r="W153" s="64">
        <f t="shared" si="63"/>
        <v>5.6575030224462646</v>
      </c>
      <c r="X153" s="65">
        <f t="shared" si="52"/>
        <v>-1.591560295523348E-7</v>
      </c>
      <c r="Y153" s="66">
        <f t="shared" si="53"/>
        <v>-1.5535671880388042E-7</v>
      </c>
      <c r="Z153" s="66">
        <f t="shared" si="54"/>
        <v>-1.5544741447028981E-7</v>
      </c>
      <c r="AA153" s="67">
        <f t="shared" si="55"/>
        <v>-1.5173446928499713E-7</v>
      </c>
      <c r="AB153" s="68">
        <f t="shared" si="65"/>
        <v>3.3335838287469204E-5</v>
      </c>
      <c r="AC153" s="69"/>
      <c r="AD153" s="70">
        <f t="shared" si="64"/>
        <v>0.33335838287469205</v>
      </c>
      <c r="AE153" s="70"/>
      <c r="AF153" s="74"/>
      <c r="AG153" s="71">
        <v>1470</v>
      </c>
    </row>
    <row r="154" spans="5:38">
      <c r="E154" s="73">
        <v>0.58381944444444445</v>
      </c>
      <c r="F154" s="71">
        <v>1480</v>
      </c>
      <c r="G154" s="58">
        <v>12.27</v>
      </c>
      <c r="H154" s="58">
        <v>7.36</v>
      </c>
      <c r="I154" s="58">
        <v>9.48</v>
      </c>
      <c r="J154" s="58">
        <v>12.27</v>
      </c>
      <c r="K154" s="58">
        <f t="shared" si="51"/>
        <v>7.5600000000000005</v>
      </c>
      <c r="L154" s="58">
        <v>9.48</v>
      </c>
      <c r="M154" s="59">
        <f t="shared" si="66"/>
        <v>12.27</v>
      </c>
      <c r="N154" s="59">
        <f t="shared" si="56"/>
        <v>7.4600000000000009</v>
      </c>
      <c r="O154" s="59">
        <f t="shared" si="66"/>
        <v>9.48</v>
      </c>
      <c r="P154" s="60">
        <f t="shared" si="57"/>
        <v>0.18419843654978477</v>
      </c>
      <c r="Q154" s="22">
        <f t="shared" si="58"/>
        <v>3.4673685045253045E-8</v>
      </c>
      <c r="R154" s="61">
        <f t="shared" si="59"/>
        <v>1.0017833139134952E-7</v>
      </c>
      <c r="S154" s="22">
        <f t="shared" si="60"/>
        <v>1.0035698080355045E-14</v>
      </c>
      <c r="T154" s="94">
        <v>298</v>
      </c>
      <c r="U154" s="59">
        <f t="shared" si="61"/>
        <v>285.27</v>
      </c>
      <c r="V154" s="63">
        <f t="shared" si="62"/>
        <v>0.75262479464291887</v>
      </c>
      <c r="W154" s="64">
        <f t="shared" si="63"/>
        <v>5.6575030224462646</v>
      </c>
      <c r="X154" s="65">
        <f t="shared" si="52"/>
        <v>-1.683283344518944E-7</v>
      </c>
      <c r="Y154" s="66">
        <f t="shared" si="53"/>
        <v>-1.6387066673024087E-7</v>
      </c>
      <c r="Z154" s="66">
        <f t="shared" si="54"/>
        <v>-1.6398871460127446E-7</v>
      </c>
      <c r="AA154" s="67">
        <f t="shared" si="55"/>
        <v>-1.5964284246774526E-7</v>
      </c>
      <c r="AB154" s="68">
        <f t="shared" si="65"/>
        <v>3.178167367849309E-5</v>
      </c>
      <c r="AC154" s="69"/>
      <c r="AD154" s="70">
        <f t="shared" si="64"/>
        <v>0.31781673678493089</v>
      </c>
      <c r="AE154" s="70"/>
      <c r="AF154" s="74"/>
      <c r="AG154" s="71">
        <v>1480</v>
      </c>
    </row>
    <row r="155" spans="5:38">
      <c r="E155" s="73">
        <v>0.58393518518518517</v>
      </c>
      <c r="F155" s="71">
        <v>1490</v>
      </c>
      <c r="G155" s="58">
        <v>12.26</v>
      </c>
      <c r="H155" s="58">
        <v>7.36</v>
      </c>
      <c r="I155" s="58">
        <v>9.51</v>
      </c>
      <c r="J155" s="58">
        <v>12.26</v>
      </c>
      <c r="K155" s="58">
        <f t="shared" si="51"/>
        <v>7.5600000000000005</v>
      </c>
      <c r="L155" s="58">
        <v>9.51</v>
      </c>
      <c r="M155" s="59">
        <f t="shared" si="66"/>
        <v>12.26</v>
      </c>
      <c r="N155" s="59">
        <f t="shared" si="56"/>
        <v>7.4600000000000009</v>
      </c>
      <c r="O155" s="59">
        <f t="shared" si="66"/>
        <v>9.51</v>
      </c>
      <c r="P155" s="60">
        <f t="shared" si="57"/>
        <v>0.18475108797914724</v>
      </c>
      <c r="Q155" s="22">
        <f t="shared" si="58"/>
        <v>3.4673685045253045E-8</v>
      </c>
      <c r="R155" s="61">
        <f t="shared" si="59"/>
        <v>1.0009511777800831E-7</v>
      </c>
      <c r="S155" s="22">
        <f t="shared" si="60"/>
        <v>1.0019032602993355E-14</v>
      </c>
      <c r="T155" s="94">
        <v>298</v>
      </c>
      <c r="U155" s="59">
        <f t="shared" si="61"/>
        <v>285.26</v>
      </c>
      <c r="V155" s="63">
        <f t="shared" si="62"/>
        <v>0.7532424205493452</v>
      </c>
      <c r="W155" s="64">
        <f t="shared" si="63"/>
        <v>5.6655544861074256</v>
      </c>
      <c r="X155" s="65">
        <f t="shared" si="52"/>
        <v>-1.5963088197742112E-7</v>
      </c>
      <c r="Y155" s="66">
        <f t="shared" si="53"/>
        <v>-1.5540391338224507E-7</v>
      </c>
      <c r="Z155" s="66">
        <f t="shared" si="54"/>
        <v>-1.5551584199708E-7</v>
      </c>
      <c r="AA155" s="67">
        <f t="shared" si="55"/>
        <v>-1.5139487435745447E-7</v>
      </c>
      <c r="AB155" s="68">
        <f t="shared" si="65"/>
        <v>3.0142190445855314E-5</v>
      </c>
      <c r="AC155" s="69"/>
      <c r="AD155" s="70">
        <f t="shared" si="64"/>
        <v>0.30142190445855316</v>
      </c>
      <c r="AE155" s="70"/>
      <c r="AF155" s="74"/>
      <c r="AG155" s="71">
        <v>1490</v>
      </c>
    </row>
    <row r="156" spans="5:38">
      <c r="E156" s="73">
        <v>0.58405092592592589</v>
      </c>
      <c r="F156" s="71">
        <v>1500</v>
      </c>
      <c r="G156" s="58">
        <v>12.26</v>
      </c>
      <c r="H156" s="58">
        <v>7.37</v>
      </c>
      <c r="I156" s="58">
        <v>9.56</v>
      </c>
      <c r="J156" s="58">
        <v>12.26</v>
      </c>
      <c r="K156" s="58">
        <v>7.57</v>
      </c>
      <c r="L156" s="58">
        <v>9.56</v>
      </c>
      <c r="M156" s="59">
        <f t="shared" si="66"/>
        <v>12.26</v>
      </c>
      <c r="N156" s="59">
        <f t="shared" si="56"/>
        <v>7.4700000000000006</v>
      </c>
      <c r="O156" s="59">
        <f t="shared" si="66"/>
        <v>9.56</v>
      </c>
      <c r="P156" s="60">
        <f t="shared" si="57"/>
        <v>0.18572243965096194</v>
      </c>
      <c r="Q156" s="22">
        <f t="shared" si="58"/>
        <v>3.3884415613920147E-8</v>
      </c>
      <c r="R156" s="61">
        <f t="shared" si="59"/>
        <v>1.024266325837526E-7</v>
      </c>
      <c r="S156" s="22">
        <f t="shared" si="60"/>
        <v>1.0491215062447051E-14</v>
      </c>
      <c r="T156" s="94">
        <v>298</v>
      </c>
      <c r="U156" s="59">
        <f t="shared" si="61"/>
        <v>285.26</v>
      </c>
      <c r="V156" s="63">
        <f t="shared" si="62"/>
        <v>0.7532424205493452</v>
      </c>
      <c r="W156" s="64">
        <f t="shared" si="63"/>
        <v>5.6655544861074256</v>
      </c>
      <c r="X156" s="65">
        <f t="shared" si="52"/>
        <v>-1.593655204378532E-7</v>
      </c>
      <c r="Y156" s="66">
        <f t="shared" si="53"/>
        <v>-1.5492346628503695E-7</v>
      </c>
      <c r="Z156" s="66">
        <f t="shared" si="54"/>
        <v>-1.5504728130501329E-7</v>
      </c>
      <c r="AA156" s="67">
        <f t="shared" si="55"/>
        <v>-1.5072213988839006E-7</v>
      </c>
      <c r="AB156" s="68">
        <f t="shared" si="65"/>
        <v>2.8587415000699444E-5</v>
      </c>
      <c r="AC156" s="75">
        <v>2.02E-5</v>
      </c>
      <c r="AD156" s="70">
        <f t="shared" si="64"/>
        <v>0.28587415000699445</v>
      </c>
      <c r="AE156" s="70">
        <f>AC156*10000</f>
        <v>0.20199999999999999</v>
      </c>
      <c r="AF156" s="74">
        <f>(AD156-AE156)*(AD156-AE156)</f>
        <v>7.03487303939581E-3</v>
      </c>
      <c r="AG156" s="71">
        <v>1500</v>
      </c>
      <c r="AI156" s="54" t="s">
        <v>2</v>
      </c>
      <c r="AJ156" s="54" t="s">
        <v>41</v>
      </c>
      <c r="AK156" s="54" t="s">
        <v>4</v>
      </c>
      <c r="AL156" s="170" t="s">
        <v>40</v>
      </c>
    </row>
    <row r="157" spans="5:38">
      <c r="E157" s="73">
        <v>0.58416666666666661</v>
      </c>
      <c r="F157" s="71">
        <v>1510</v>
      </c>
      <c r="G157" s="58">
        <v>12.25</v>
      </c>
      <c r="H157" s="58">
        <v>7.37</v>
      </c>
      <c r="I157" s="58">
        <v>9.36</v>
      </c>
      <c r="J157" s="58">
        <v>12.25</v>
      </c>
      <c r="K157" s="58">
        <f t="shared" si="51"/>
        <v>7.57</v>
      </c>
      <c r="L157" s="58">
        <v>9.36</v>
      </c>
      <c r="M157" s="59">
        <f t="shared" si="66"/>
        <v>12.25</v>
      </c>
      <c r="N157" s="59">
        <f t="shared" si="56"/>
        <v>7.4700000000000006</v>
      </c>
      <c r="O157" s="59">
        <f t="shared" si="66"/>
        <v>9.36</v>
      </c>
      <c r="P157" s="60">
        <f t="shared" si="57"/>
        <v>0.18180726490642427</v>
      </c>
      <c r="Q157" s="22">
        <f t="shared" si="58"/>
        <v>3.3884415613920147E-8</v>
      </c>
      <c r="R157" s="61">
        <f t="shared" si="59"/>
        <v>1.0234155140820008E-7</v>
      </c>
      <c r="S157" s="22">
        <f t="shared" si="60"/>
        <v>1.0473793144637261E-14</v>
      </c>
      <c r="T157" s="94">
        <v>298</v>
      </c>
      <c r="U157" s="59">
        <f t="shared" si="61"/>
        <v>285.25</v>
      </c>
      <c r="V157" s="63">
        <f t="shared" si="62"/>
        <v>0.75386008975995467</v>
      </c>
      <c r="W157" s="64">
        <f t="shared" si="63"/>
        <v>5.6736179739176604</v>
      </c>
      <c r="X157" s="65">
        <f t="shared" si="52"/>
        <v>-1.4709274490391158E-7</v>
      </c>
      <c r="Y157" s="66">
        <f t="shared" si="53"/>
        <v>-1.4309156459723531E-7</v>
      </c>
      <c r="Z157" s="66">
        <f t="shared" si="54"/>
        <v>-1.432004037099801E-7</v>
      </c>
      <c r="AA157" s="67">
        <f t="shared" si="55"/>
        <v>-1.393021412870336E-7</v>
      </c>
      <c r="AB157" s="68">
        <f t="shared" si="65"/>
        <v>2.7037366408188877E-5</v>
      </c>
      <c r="AC157" s="69"/>
      <c r="AD157" s="70">
        <f t="shared" si="64"/>
        <v>0.27037366408188879</v>
      </c>
      <c r="AE157" s="70"/>
      <c r="AF157" s="74"/>
      <c r="AG157" s="71">
        <v>1510</v>
      </c>
      <c r="AI157" s="54">
        <v>0</v>
      </c>
      <c r="AJ157" s="54">
        <f t="shared" ref="AJ157:AJ171" si="67">AI157*60</f>
        <v>0</v>
      </c>
      <c r="AK157" s="54">
        <v>26.93</v>
      </c>
      <c r="AL157" s="171">
        <f t="shared" ref="AL157:AL171" si="68">AK157/56000</f>
        <v>4.8089285714285714E-4</v>
      </c>
    </row>
    <row r="158" spans="5:38">
      <c r="E158" s="73">
        <v>0.58428240740740744</v>
      </c>
      <c r="F158" s="71">
        <v>1520</v>
      </c>
      <c r="G158" s="58">
        <v>12.25</v>
      </c>
      <c r="H158" s="58">
        <v>7.37</v>
      </c>
      <c r="I158" s="58">
        <v>9.18</v>
      </c>
      <c r="J158" s="58">
        <v>12.25</v>
      </c>
      <c r="K158" s="58">
        <f t="shared" si="51"/>
        <v>7.57</v>
      </c>
      <c r="L158" s="58">
        <v>9.18</v>
      </c>
      <c r="M158" s="59">
        <f t="shared" si="66"/>
        <v>12.25</v>
      </c>
      <c r="N158" s="59">
        <f t="shared" si="56"/>
        <v>7.4700000000000006</v>
      </c>
      <c r="O158" s="59">
        <f t="shared" si="66"/>
        <v>9.18</v>
      </c>
      <c r="P158" s="60">
        <f t="shared" si="57"/>
        <v>0.17831097135053148</v>
      </c>
      <c r="Q158" s="22">
        <f t="shared" si="58"/>
        <v>3.3884415613920147E-8</v>
      </c>
      <c r="R158" s="61">
        <f t="shared" si="59"/>
        <v>1.0234155140820008E-7</v>
      </c>
      <c r="S158" s="22">
        <f t="shared" si="60"/>
        <v>1.0473793144637261E-14</v>
      </c>
      <c r="T158" s="94">
        <v>298</v>
      </c>
      <c r="U158" s="59">
        <f t="shared" si="61"/>
        <v>285.25</v>
      </c>
      <c r="V158" s="63">
        <f t="shared" si="62"/>
        <v>0.75386008975995467</v>
      </c>
      <c r="W158" s="64">
        <f t="shared" si="63"/>
        <v>5.6736179739176604</v>
      </c>
      <c r="X158" s="65">
        <f t="shared" si="52"/>
        <v>-1.3662524239778041E-7</v>
      </c>
      <c r="Y158" s="66">
        <f t="shared" si="53"/>
        <v>-1.329802666075148E-7</v>
      </c>
      <c r="Z158" s="66">
        <f t="shared" si="54"/>
        <v>-1.3307750960799156E-7</v>
      </c>
      <c r="AA158" s="67">
        <f t="shared" si="55"/>
        <v>-1.295245881960083E-7</v>
      </c>
      <c r="AB158" s="68">
        <f t="shared" si="65"/>
        <v>2.5605735036846591E-5</v>
      </c>
      <c r="AC158" s="69"/>
      <c r="AD158" s="70">
        <f t="shared" si="64"/>
        <v>0.25605735036846589</v>
      </c>
      <c r="AE158" s="70"/>
      <c r="AF158" s="74"/>
      <c r="AG158" s="71">
        <v>1520</v>
      </c>
      <c r="AI158" s="54">
        <v>1</v>
      </c>
      <c r="AJ158" s="54">
        <f t="shared" si="67"/>
        <v>60</v>
      </c>
      <c r="AK158" s="54">
        <v>26.93</v>
      </c>
      <c r="AL158" s="171">
        <f t="shared" si="68"/>
        <v>4.8089285714285714E-4</v>
      </c>
    </row>
    <row r="159" spans="5:38">
      <c r="E159" s="73">
        <v>0.58439814814814817</v>
      </c>
      <c r="F159" s="71">
        <v>1530</v>
      </c>
      <c r="G159" s="58">
        <v>12.25</v>
      </c>
      <c r="H159" s="58">
        <v>7.37</v>
      </c>
      <c r="I159" s="58">
        <v>9.02</v>
      </c>
      <c r="J159" s="58">
        <v>12.25</v>
      </c>
      <c r="K159" s="58">
        <f t="shared" si="51"/>
        <v>7.57</v>
      </c>
      <c r="L159" s="58">
        <v>9.02</v>
      </c>
      <c r="M159" s="59">
        <f t="shared" si="66"/>
        <v>12.25</v>
      </c>
      <c r="N159" s="59">
        <f t="shared" si="56"/>
        <v>7.4700000000000006</v>
      </c>
      <c r="O159" s="59">
        <f t="shared" si="66"/>
        <v>9.02</v>
      </c>
      <c r="P159" s="60">
        <f t="shared" si="57"/>
        <v>0.17520315485640459</v>
      </c>
      <c r="Q159" s="22">
        <f t="shared" si="58"/>
        <v>3.3884415613920147E-8</v>
      </c>
      <c r="R159" s="61">
        <f t="shared" si="59"/>
        <v>1.0234155140820008E-7</v>
      </c>
      <c r="S159" s="22">
        <f t="shared" si="60"/>
        <v>1.0473793144637261E-14</v>
      </c>
      <c r="T159" s="94">
        <v>298</v>
      </c>
      <c r="U159" s="59">
        <f t="shared" si="61"/>
        <v>285.25</v>
      </c>
      <c r="V159" s="63">
        <f t="shared" si="62"/>
        <v>0.75386008975995467</v>
      </c>
      <c r="W159" s="64">
        <f t="shared" si="63"/>
        <v>5.6736179739176604</v>
      </c>
      <c r="X159" s="65">
        <f t="shared" si="52"/>
        <v>-1.272688237673633E-7</v>
      </c>
      <c r="Y159" s="66">
        <f t="shared" si="53"/>
        <v>-1.2393264288541114E-7</v>
      </c>
      <c r="Z159" s="66">
        <f t="shared" si="54"/>
        <v>-1.240200963759647E-7</v>
      </c>
      <c r="AA159" s="67">
        <f t="shared" si="55"/>
        <v>-1.2076678403352143E-7</v>
      </c>
      <c r="AB159" s="68">
        <f t="shared" si="65"/>
        <v>2.4275292731805261E-5</v>
      </c>
      <c r="AC159" s="69"/>
      <c r="AD159" s="70">
        <f t="shared" si="64"/>
        <v>0.24275292731805262</v>
      </c>
      <c r="AE159" s="70"/>
      <c r="AF159" s="74"/>
      <c r="AG159" s="71">
        <v>1530</v>
      </c>
      <c r="AI159" s="54">
        <v>3</v>
      </c>
      <c r="AJ159" s="54">
        <f t="shared" si="67"/>
        <v>180</v>
      </c>
      <c r="AK159" s="54">
        <v>26.43</v>
      </c>
      <c r="AL159" s="171">
        <f t="shared" si="68"/>
        <v>4.7196428571428568E-4</v>
      </c>
    </row>
    <row r="160" spans="5:38">
      <c r="E160" s="73">
        <v>0.58451388888888889</v>
      </c>
      <c r="F160" s="71">
        <v>1540</v>
      </c>
      <c r="G160" s="58">
        <v>12.24</v>
      </c>
      <c r="H160" s="58">
        <v>7.38</v>
      </c>
      <c r="I160" s="58">
        <v>9.36</v>
      </c>
      <c r="J160" s="58">
        <v>12.24</v>
      </c>
      <c r="K160" s="58">
        <f t="shared" si="51"/>
        <v>7.58</v>
      </c>
      <c r="L160" s="58">
        <v>9.36</v>
      </c>
      <c r="M160" s="59">
        <f t="shared" si="66"/>
        <v>12.24</v>
      </c>
      <c r="N160" s="59">
        <f t="shared" si="56"/>
        <v>7.48</v>
      </c>
      <c r="O160" s="59">
        <f t="shared" si="66"/>
        <v>9.36</v>
      </c>
      <c r="P160" s="60">
        <f t="shared" si="57"/>
        <v>0.18177750659404898</v>
      </c>
      <c r="Q160" s="22">
        <f t="shared" si="58"/>
        <v>3.3113112148259005E-8</v>
      </c>
      <c r="R160" s="61">
        <f t="shared" si="59"/>
        <v>1.0463840172370965E-7</v>
      </c>
      <c r="S160" s="22">
        <f t="shared" si="60"/>
        <v>1.0949195115292442E-14</v>
      </c>
      <c r="T160" s="94">
        <v>298</v>
      </c>
      <c r="U160" s="59">
        <f t="shared" si="61"/>
        <v>285.24</v>
      </c>
      <c r="V160" s="63">
        <f t="shared" si="62"/>
        <v>0.7544778022793005</v>
      </c>
      <c r="W160" s="64">
        <f t="shared" si="63"/>
        <v>5.6816935046590702</v>
      </c>
      <c r="X160" s="65">
        <f t="shared" si="52"/>
        <v>-1.3080123704860828E-7</v>
      </c>
      <c r="Y160" s="66">
        <f t="shared" si="53"/>
        <v>-1.2708761142099811E-7</v>
      </c>
      <c r="Z160" s="66">
        <f t="shared" si="54"/>
        <v>-1.2719304632064602E-7</v>
      </c>
      <c r="AA160" s="67">
        <f t="shared" si="55"/>
        <v>-1.2357886871130234E-7</v>
      </c>
      <c r="AB160" s="68">
        <f t="shared" si="65"/>
        <v>2.3035390921265874E-5</v>
      </c>
      <c r="AC160" s="69"/>
      <c r="AD160" s="70">
        <f t="shared" si="64"/>
        <v>0.23035390921265875</v>
      </c>
      <c r="AE160" s="70"/>
      <c r="AF160" s="74"/>
      <c r="AG160" s="71">
        <v>1540</v>
      </c>
      <c r="AI160" s="54">
        <v>4</v>
      </c>
      <c r="AJ160" s="54">
        <f t="shared" si="67"/>
        <v>240</v>
      </c>
      <c r="AK160" s="54">
        <v>26.27</v>
      </c>
      <c r="AL160" s="171">
        <f t="shared" si="68"/>
        <v>4.6910714285714286E-4</v>
      </c>
    </row>
    <row r="161" spans="5:38">
      <c r="E161" s="73">
        <v>0.58462962962962961</v>
      </c>
      <c r="F161" s="71">
        <v>1550</v>
      </c>
      <c r="G161" s="58">
        <v>12.23</v>
      </c>
      <c r="H161" s="58">
        <v>7.38</v>
      </c>
      <c r="I161" s="58">
        <v>9.5399999999999991</v>
      </c>
      <c r="J161" s="58">
        <v>12.23</v>
      </c>
      <c r="K161" s="58">
        <f t="shared" si="51"/>
        <v>7.58</v>
      </c>
      <c r="L161" s="58">
        <v>9.5399999999999991</v>
      </c>
      <c r="M161" s="59">
        <f t="shared" si="66"/>
        <v>12.23</v>
      </c>
      <c r="N161" s="59">
        <f t="shared" si="56"/>
        <v>7.48</v>
      </c>
      <c r="O161" s="59">
        <f t="shared" si="66"/>
        <v>9.5399999999999991</v>
      </c>
      <c r="P161" s="60">
        <f t="shared" si="57"/>
        <v>0.18524290721451983</v>
      </c>
      <c r="Q161" s="22">
        <f t="shared" si="58"/>
        <v>3.3113112148259005E-8</v>
      </c>
      <c r="R161" s="61">
        <f t="shared" si="59"/>
        <v>1.045514833314711E-7</v>
      </c>
      <c r="S161" s="22">
        <f t="shared" si="60"/>
        <v>1.0931012666810878E-14</v>
      </c>
      <c r="T161" s="94">
        <v>298</v>
      </c>
      <c r="U161" s="59">
        <f t="shared" si="61"/>
        <v>285.23</v>
      </c>
      <c r="V161" s="63">
        <f t="shared" si="62"/>
        <v>0.75509555811193818</v>
      </c>
      <c r="W161" s="64">
        <f t="shared" si="63"/>
        <v>5.6897810971443787</v>
      </c>
      <c r="X161" s="65">
        <f t="shared" si="52"/>
        <v>-1.2554901808822615E-7</v>
      </c>
      <c r="Y161" s="66">
        <f t="shared" si="53"/>
        <v>-1.2192774328971333E-7</v>
      </c>
      <c r="Z161" s="66">
        <f t="shared" si="54"/>
        <v>-1.220321935782622E-7</v>
      </c>
      <c r="AA161" s="67">
        <f t="shared" si="55"/>
        <v>-1.1850934364168198E-7</v>
      </c>
      <c r="AB161" s="68">
        <f t="shared" si="65"/>
        <v>2.1763821885860549E-5</v>
      </c>
      <c r="AC161" s="69"/>
      <c r="AD161" s="70">
        <f t="shared" si="64"/>
        <v>0.21763821885860549</v>
      </c>
      <c r="AE161" s="70"/>
      <c r="AF161" s="74"/>
      <c r="AG161" s="71">
        <v>1550</v>
      </c>
      <c r="AI161" s="54">
        <v>5</v>
      </c>
      <c r="AJ161" s="54">
        <f t="shared" si="67"/>
        <v>300</v>
      </c>
      <c r="AK161" s="54">
        <v>26.39</v>
      </c>
      <c r="AL161" s="171">
        <f t="shared" si="68"/>
        <v>4.7124999999999999E-4</v>
      </c>
    </row>
    <row r="162" spans="5:38">
      <c r="E162" s="73">
        <v>0.58474537037037033</v>
      </c>
      <c r="F162" s="71">
        <v>1560</v>
      </c>
      <c r="G162" s="58">
        <v>12.23</v>
      </c>
      <c r="H162" s="58">
        <v>7.39</v>
      </c>
      <c r="I162" s="58">
        <v>9.6</v>
      </c>
      <c r="J162" s="58">
        <v>12.23</v>
      </c>
      <c r="K162" s="58">
        <f t="shared" si="51"/>
        <v>7.59</v>
      </c>
      <c r="L162" s="58">
        <v>9.6</v>
      </c>
      <c r="M162" s="59">
        <f t="shared" si="66"/>
        <v>12.23</v>
      </c>
      <c r="N162" s="59">
        <f t="shared" si="56"/>
        <v>7.49</v>
      </c>
      <c r="O162" s="59">
        <f t="shared" si="66"/>
        <v>9.6</v>
      </c>
      <c r="P162" s="60">
        <f t="shared" si="57"/>
        <v>0.18640795694542878</v>
      </c>
      <c r="Q162" s="22">
        <f t="shared" si="58"/>
        <v>3.2359365692962729E-8</v>
      </c>
      <c r="R162" s="61">
        <f t="shared" si="59"/>
        <v>1.0698680022565243E-7</v>
      </c>
      <c r="S162" s="22">
        <f t="shared" si="60"/>
        <v>1.1446175422523662E-14</v>
      </c>
      <c r="T162" s="94">
        <v>298</v>
      </c>
      <c r="U162" s="59">
        <f t="shared" si="61"/>
        <v>285.23</v>
      </c>
      <c r="V162" s="63">
        <f t="shared" si="62"/>
        <v>0.75509555811193818</v>
      </c>
      <c r="W162" s="64">
        <f t="shared" si="63"/>
        <v>5.6897810971443787</v>
      </c>
      <c r="X162" s="65">
        <f t="shared" si="52"/>
        <v>-1.2487716300052592E-7</v>
      </c>
      <c r="Y162" s="66">
        <f t="shared" si="53"/>
        <v>-1.2108179366981302E-7</v>
      </c>
      <c r="Z162" s="66">
        <f t="shared" si="54"/>
        <v>-1.2119714565259674E-7</v>
      </c>
      <c r="AA162" s="67">
        <f t="shared" si="55"/>
        <v>-1.1751011656021124E-7</v>
      </c>
      <c r="AB162" s="68">
        <f t="shared" si="65"/>
        <v>2.0543858160084121E-5</v>
      </c>
      <c r="AC162" s="69"/>
      <c r="AD162" s="70">
        <f t="shared" si="64"/>
        <v>0.20543858160084122</v>
      </c>
      <c r="AE162" s="70"/>
      <c r="AF162" s="74"/>
      <c r="AG162" s="71">
        <v>1560</v>
      </c>
      <c r="AI162" s="54">
        <v>6</v>
      </c>
      <c r="AJ162" s="54">
        <f t="shared" si="67"/>
        <v>360</v>
      </c>
      <c r="AK162" s="54">
        <v>24.11</v>
      </c>
      <c r="AL162" s="171">
        <f t="shared" si="68"/>
        <v>4.305357142857143E-4</v>
      </c>
    </row>
    <row r="163" spans="5:38">
      <c r="E163" s="73">
        <v>0.58486111111111105</v>
      </c>
      <c r="F163" s="71">
        <v>1570</v>
      </c>
      <c r="G163" s="58">
        <v>12.23</v>
      </c>
      <c r="H163" s="58">
        <v>7.39</v>
      </c>
      <c r="I163" s="58">
        <v>9.5299999999999994</v>
      </c>
      <c r="J163" s="58">
        <v>12.23</v>
      </c>
      <c r="K163" s="58">
        <f t="shared" si="51"/>
        <v>7.59</v>
      </c>
      <c r="L163" s="58">
        <v>9.5299999999999994</v>
      </c>
      <c r="M163" s="59">
        <f t="shared" si="66"/>
        <v>12.23</v>
      </c>
      <c r="N163" s="59">
        <f t="shared" si="56"/>
        <v>7.49</v>
      </c>
      <c r="O163" s="59">
        <f t="shared" si="66"/>
        <v>9.5299999999999994</v>
      </c>
      <c r="P163" s="60">
        <f t="shared" si="57"/>
        <v>0.18504873225936833</v>
      </c>
      <c r="Q163" s="22">
        <f t="shared" si="58"/>
        <v>3.2359365692962729E-8</v>
      </c>
      <c r="R163" s="61">
        <f t="shared" si="59"/>
        <v>1.0698680022565243E-7</v>
      </c>
      <c r="S163" s="22">
        <f t="shared" si="60"/>
        <v>1.1446175422523662E-14</v>
      </c>
      <c r="T163" s="94">
        <v>298</v>
      </c>
      <c r="U163" s="59">
        <f t="shared" si="61"/>
        <v>285.23</v>
      </c>
      <c r="V163" s="63">
        <f t="shared" si="62"/>
        <v>0.75509555811193818</v>
      </c>
      <c r="W163" s="64">
        <f t="shared" si="63"/>
        <v>5.6897810971443787</v>
      </c>
      <c r="X163" s="65">
        <f t="shared" si="52"/>
        <v>-1.1665566268360902E-7</v>
      </c>
      <c r="Y163" s="66">
        <f t="shared" si="53"/>
        <v>-1.1313602051070239E-7</v>
      </c>
      <c r="Z163" s="66">
        <f t="shared" si="54"/>
        <v>-1.1324221236406231E-7</v>
      </c>
      <c r="AA163" s="67">
        <f t="shared" si="55"/>
        <v>-1.0982235417168876E-7</v>
      </c>
      <c r="AB163" s="68">
        <f t="shared" si="65"/>
        <v>1.9332282896408197E-5</v>
      </c>
      <c r="AC163" s="69"/>
      <c r="AD163" s="70">
        <f t="shared" si="64"/>
        <v>0.19332282896408198</v>
      </c>
      <c r="AE163" s="70"/>
      <c r="AF163" s="74"/>
      <c r="AG163" s="71">
        <v>1570</v>
      </c>
      <c r="AI163" s="54">
        <v>7</v>
      </c>
      <c r="AJ163" s="54">
        <f t="shared" si="67"/>
        <v>420</v>
      </c>
      <c r="AK163" s="54">
        <v>22.7</v>
      </c>
      <c r="AL163" s="171">
        <f t="shared" si="68"/>
        <v>4.0535714285714285E-4</v>
      </c>
    </row>
    <row r="164" spans="5:38">
      <c r="E164" s="73">
        <v>0.58497685185185189</v>
      </c>
      <c r="F164" s="71">
        <v>1580</v>
      </c>
      <c r="G164" s="58">
        <v>12.22</v>
      </c>
      <c r="H164" s="58">
        <v>7.39</v>
      </c>
      <c r="I164" s="58">
        <v>9.26</v>
      </c>
      <c r="J164" s="58">
        <v>12.22</v>
      </c>
      <c r="K164" s="58">
        <f t="shared" si="51"/>
        <v>7.59</v>
      </c>
      <c r="L164" s="58">
        <v>9.26</v>
      </c>
      <c r="M164" s="59">
        <f t="shared" si="66"/>
        <v>12.22</v>
      </c>
      <c r="N164" s="59">
        <f t="shared" si="56"/>
        <v>7.49</v>
      </c>
      <c r="O164" s="59">
        <f t="shared" si="66"/>
        <v>9.26</v>
      </c>
      <c r="P164" s="60">
        <f t="shared" si="57"/>
        <v>0.17977658735597699</v>
      </c>
      <c r="Q164" s="22">
        <f t="shared" si="58"/>
        <v>3.2359365692962729E-8</v>
      </c>
      <c r="R164" s="61">
        <f t="shared" si="59"/>
        <v>1.0689793112489043E-7</v>
      </c>
      <c r="S164" s="22">
        <f t="shared" si="60"/>
        <v>1.1427167678781818E-14</v>
      </c>
      <c r="T164" s="94">
        <v>298</v>
      </c>
      <c r="U164" s="59">
        <f t="shared" si="61"/>
        <v>285.22000000000003</v>
      </c>
      <c r="V164" s="63">
        <f t="shared" si="62"/>
        <v>0.7557133572624255</v>
      </c>
      <c r="W164" s="64">
        <f t="shared" si="63"/>
        <v>5.6978807702169831</v>
      </c>
      <c r="X164" s="65">
        <f t="shared" si="52"/>
        <v>-1.0636699054980119E-7</v>
      </c>
      <c r="Y164" s="66">
        <f t="shared" si="53"/>
        <v>-1.032588046855668E-7</v>
      </c>
      <c r="Z164" s="66">
        <f t="shared" si="54"/>
        <v>-1.0334963003764918E-7</v>
      </c>
      <c r="AA164" s="67">
        <f t="shared" si="55"/>
        <v>-1.0032696144873393E-7</v>
      </c>
      <c r="AB164" s="68">
        <f t="shared" si="65"/>
        <v>1.8200225425400157E-5</v>
      </c>
      <c r="AC164" s="69"/>
      <c r="AD164" s="70">
        <f t="shared" si="64"/>
        <v>0.18200225425400157</v>
      </c>
      <c r="AE164" s="70"/>
      <c r="AF164" s="74"/>
      <c r="AG164" s="71">
        <v>1580</v>
      </c>
      <c r="AI164" s="54">
        <v>10</v>
      </c>
      <c r="AJ164" s="54">
        <f t="shared" si="67"/>
        <v>600</v>
      </c>
      <c r="AK164" s="54">
        <v>18.8</v>
      </c>
      <c r="AL164" s="171">
        <f t="shared" si="68"/>
        <v>3.357142857142857E-4</v>
      </c>
    </row>
    <row r="165" spans="5:38">
      <c r="E165" s="73">
        <v>0.58509259259259261</v>
      </c>
      <c r="F165" s="71">
        <v>1590</v>
      </c>
      <c r="G165" s="58">
        <v>12.23</v>
      </c>
      <c r="H165" s="58">
        <v>7.39</v>
      </c>
      <c r="I165" s="58">
        <v>9.08</v>
      </c>
      <c r="J165" s="58">
        <v>12.23</v>
      </c>
      <c r="K165" s="58">
        <f t="shared" si="51"/>
        <v>7.59</v>
      </c>
      <c r="L165" s="58">
        <v>9.08</v>
      </c>
      <c r="M165" s="59">
        <f t="shared" si="66"/>
        <v>12.23</v>
      </c>
      <c r="N165" s="59">
        <f t="shared" si="56"/>
        <v>7.49</v>
      </c>
      <c r="O165" s="59">
        <f t="shared" si="66"/>
        <v>9.08</v>
      </c>
      <c r="P165" s="60">
        <f t="shared" si="57"/>
        <v>0.17631085927755136</v>
      </c>
      <c r="Q165" s="22">
        <f t="shared" si="58"/>
        <v>3.2359365692962729E-8</v>
      </c>
      <c r="R165" s="61">
        <f t="shared" si="59"/>
        <v>1.0698680022565243E-7</v>
      </c>
      <c r="S165" s="22">
        <f t="shared" si="60"/>
        <v>1.1446175422523662E-14</v>
      </c>
      <c r="T165" s="94">
        <v>298</v>
      </c>
      <c r="U165" s="59">
        <f t="shared" si="61"/>
        <v>285.23</v>
      </c>
      <c r="V165" s="63">
        <f t="shared" si="62"/>
        <v>0.75509555811193818</v>
      </c>
      <c r="W165" s="64">
        <f t="shared" si="63"/>
        <v>5.6897810971443787</v>
      </c>
      <c r="X165" s="65">
        <f t="shared" si="52"/>
        <v>-9.8698617322870036E-8</v>
      </c>
      <c r="Y165" s="66">
        <f t="shared" si="53"/>
        <v>-9.5861373205309474E-8</v>
      </c>
      <c r="Z165" s="66">
        <f t="shared" si="54"/>
        <v>-9.5942934167367304E-8</v>
      </c>
      <c r="AA165" s="67">
        <f t="shared" si="55"/>
        <v>-9.3182561820341963E-8</v>
      </c>
      <c r="AB165" s="68">
        <f t="shared" si="65"/>
        <v>1.7167040722991883E-5</v>
      </c>
      <c r="AC165" s="69"/>
      <c r="AD165" s="70">
        <f t="shared" si="64"/>
        <v>0.17167040722991883</v>
      </c>
      <c r="AE165" s="70"/>
      <c r="AF165" s="74"/>
      <c r="AG165" s="71">
        <v>1590</v>
      </c>
      <c r="AI165" s="54">
        <v>12</v>
      </c>
      <c r="AJ165" s="54">
        <f t="shared" si="67"/>
        <v>720</v>
      </c>
      <c r="AK165" s="54">
        <v>15.9</v>
      </c>
      <c r="AL165" s="171">
        <f t="shared" si="68"/>
        <v>2.8392857142857142E-4</v>
      </c>
    </row>
    <row r="166" spans="5:38">
      <c r="E166" s="73">
        <v>0.58520833333333333</v>
      </c>
      <c r="F166" s="71">
        <v>1600</v>
      </c>
      <c r="G166" s="58">
        <v>12.22</v>
      </c>
      <c r="H166" s="58">
        <v>7.39</v>
      </c>
      <c r="I166" s="58">
        <v>9.08</v>
      </c>
      <c r="J166" s="58">
        <v>12.22</v>
      </c>
      <c r="K166" s="58">
        <f t="shared" si="51"/>
        <v>7.59</v>
      </c>
      <c r="L166" s="58">
        <v>9.08</v>
      </c>
      <c r="M166" s="59">
        <f t="shared" si="66"/>
        <v>12.22</v>
      </c>
      <c r="N166" s="59">
        <f t="shared" si="56"/>
        <v>7.49</v>
      </c>
      <c r="O166" s="59">
        <f t="shared" si="66"/>
        <v>9.08</v>
      </c>
      <c r="P166" s="60">
        <f t="shared" si="57"/>
        <v>0.17628201006396016</v>
      </c>
      <c r="Q166" s="22">
        <f t="shared" si="58"/>
        <v>3.2359365692962729E-8</v>
      </c>
      <c r="R166" s="61">
        <f t="shared" si="59"/>
        <v>1.0689793112489043E-7</v>
      </c>
      <c r="S166" s="22">
        <f t="shared" si="60"/>
        <v>1.1427167678781818E-14</v>
      </c>
      <c r="T166" s="94">
        <v>298</v>
      </c>
      <c r="U166" s="59">
        <f t="shared" si="61"/>
        <v>285.22000000000003</v>
      </c>
      <c r="V166" s="63">
        <f t="shared" si="62"/>
        <v>0.7557133572624255</v>
      </c>
      <c r="W166" s="64">
        <f t="shared" si="63"/>
        <v>5.6978807702169831</v>
      </c>
      <c r="X166" s="65">
        <f t="shared" ref="X166:X197" si="69">-($B$2/W166)*P166*S166*AB166</f>
        <v>-9.2881982325700194E-8</v>
      </c>
      <c r="Y166" s="66">
        <f t="shared" ref="Y166:Y197" si="70">-(AB166+(5*X166))*$B$2*S166*P166/W166</f>
        <v>-9.0220605035666116E-8</v>
      </c>
      <c r="Z166" s="66">
        <f t="shared" ref="Z166:Z197" si="71">-(AB166+5*Y166)*$B$2*P166*S166/W166</f>
        <v>-9.0296862334472182E-8</v>
      </c>
      <c r="AA166" s="67">
        <f t="shared" ref="AA166:AA197" si="72">-(AB166+(10*Z166))*$B$2*P166*S166/W166</f>
        <v>-8.7707372293463543E-8</v>
      </c>
      <c r="AB166" s="68">
        <f t="shared" si="65"/>
        <v>1.6207891066510945E-5</v>
      </c>
      <c r="AC166" s="69"/>
      <c r="AD166" s="70">
        <f t="shared" si="64"/>
        <v>0.16207891066510943</v>
      </c>
      <c r="AE166" s="70"/>
      <c r="AF166" s="74"/>
      <c r="AG166" s="71">
        <v>1600</v>
      </c>
      <c r="AI166" s="54">
        <v>14</v>
      </c>
      <c r="AJ166" s="54">
        <f t="shared" si="67"/>
        <v>840</v>
      </c>
      <c r="AK166" s="54">
        <v>19.87</v>
      </c>
      <c r="AL166" s="171">
        <f t="shared" si="68"/>
        <v>3.5482142857142857E-4</v>
      </c>
    </row>
    <row r="167" spans="5:38">
      <c r="E167" s="73">
        <v>0.58532407407407405</v>
      </c>
      <c r="F167" s="71">
        <v>1610</v>
      </c>
      <c r="G167" s="58">
        <v>12.21</v>
      </c>
      <c r="H167" s="58">
        <v>7.4</v>
      </c>
      <c r="I167" s="58">
        <v>9.49</v>
      </c>
      <c r="J167" s="58">
        <v>12.21</v>
      </c>
      <c r="K167" s="58">
        <f t="shared" si="51"/>
        <v>7.6000000000000005</v>
      </c>
      <c r="L167" s="58">
        <v>9.49</v>
      </c>
      <c r="M167" s="59">
        <f t="shared" si="66"/>
        <v>12.21</v>
      </c>
      <c r="N167" s="59">
        <f t="shared" si="56"/>
        <v>7.5</v>
      </c>
      <c r="O167" s="59">
        <f t="shared" si="66"/>
        <v>9.49</v>
      </c>
      <c r="P167" s="60">
        <f t="shared" si="57"/>
        <v>0.18421173855183018</v>
      </c>
      <c r="Q167" s="22">
        <f t="shared" si="58"/>
        <v>3.1622776601683699E-8</v>
      </c>
      <c r="R167" s="61">
        <f t="shared" si="59"/>
        <v>1.0929704022039561E-7</v>
      </c>
      <c r="S167" s="22">
        <f t="shared" si="60"/>
        <v>1.1945843000938774E-14</v>
      </c>
      <c r="T167" s="94">
        <v>298</v>
      </c>
      <c r="U167" s="59">
        <f t="shared" si="61"/>
        <v>285.20999999999998</v>
      </c>
      <c r="V167" s="63">
        <f t="shared" si="62"/>
        <v>0.75633119973532026</v>
      </c>
      <c r="W167" s="64">
        <f t="shared" si="63"/>
        <v>5.7059925427509777</v>
      </c>
      <c r="X167" s="65">
        <f t="shared" si="69"/>
        <v>-9.567824197993323E-8</v>
      </c>
      <c r="Y167" s="66">
        <f t="shared" si="70"/>
        <v>-9.2687645448173641E-8</v>
      </c>
      <c r="Z167" s="66">
        <f t="shared" si="71"/>
        <v>-9.2781121952660925E-8</v>
      </c>
      <c r="AA167" s="67">
        <f t="shared" si="72"/>
        <v>-8.9878158370901483E-8</v>
      </c>
      <c r="AB167" s="68">
        <f t="shared" si="65"/>
        <v>1.5305183917578548E-5</v>
      </c>
      <c r="AC167" s="69"/>
      <c r="AD167" s="70">
        <f t="shared" si="64"/>
        <v>0.15305183917578546</v>
      </c>
      <c r="AE167" s="70"/>
      <c r="AF167" s="74"/>
      <c r="AG167" s="71">
        <v>1610</v>
      </c>
      <c r="AI167" s="54">
        <v>16</v>
      </c>
      <c r="AJ167" s="54">
        <f t="shared" si="67"/>
        <v>960</v>
      </c>
      <c r="AK167" s="54">
        <v>13.06</v>
      </c>
      <c r="AL167" s="171">
        <f t="shared" si="68"/>
        <v>2.3321428571428573E-4</v>
      </c>
    </row>
    <row r="168" spans="5:38">
      <c r="E168" s="73">
        <v>0.58543981481481477</v>
      </c>
      <c r="F168" s="71">
        <v>1620</v>
      </c>
      <c r="G168" s="58">
        <v>12.2</v>
      </c>
      <c r="H168" s="58">
        <v>7.41</v>
      </c>
      <c r="I168" s="58">
        <v>9.5500000000000007</v>
      </c>
      <c r="J168" s="58">
        <v>12.2</v>
      </c>
      <c r="K168" s="58">
        <f t="shared" si="51"/>
        <v>7.61</v>
      </c>
      <c r="L168" s="58">
        <v>9.5500000000000007</v>
      </c>
      <c r="M168" s="59">
        <f t="shared" si="66"/>
        <v>12.2</v>
      </c>
      <c r="N168" s="59">
        <f t="shared" si="56"/>
        <v>7.51</v>
      </c>
      <c r="O168" s="59">
        <f t="shared" si="66"/>
        <v>9.5500000000000007</v>
      </c>
      <c r="P168" s="60">
        <f t="shared" si="57"/>
        <v>0.18534608441937728</v>
      </c>
      <c r="Q168" s="22">
        <f t="shared" si="58"/>
        <v>3.0902954325135814E-8</v>
      </c>
      <c r="R168" s="61">
        <f t="shared" si="59"/>
        <v>1.117499924950116E-7</v>
      </c>
      <c r="S168" s="22">
        <f t="shared" si="60"/>
        <v>1.248806082263515E-14</v>
      </c>
      <c r="T168" s="94">
        <v>298</v>
      </c>
      <c r="U168" s="59">
        <f t="shared" si="61"/>
        <v>285.2</v>
      </c>
      <c r="V168" s="63">
        <f t="shared" si="62"/>
        <v>0.75694908553517337</v>
      </c>
      <c r="W168" s="64">
        <f t="shared" si="63"/>
        <v>5.714116433651113</v>
      </c>
      <c r="X168" s="65">
        <f t="shared" si="69"/>
        <v>-9.4403979576753554E-8</v>
      </c>
      <c r="Y168" s="66">
        <f t="shared" si="70"/>
        <v>-9.1304695594209483E-8</v>
      </c>
      <c r="Z168" s="66">
        <f t="shared" si="71"/>
        <v>-9.1406445131120109E-8</v>
      </c>
      <c r="AA168" s="67">
        <f t="shared" si="72"/>
        <v>-8.8402229808019586E-8</v>
      </c>
      <c r="AB168" s="68">
        <f t="shared" si="65"/>
        <v>1.4377694025657712E-5</v>
      </c>
      <c r="AC168" s="69"/>
      <c r="AD168" s="70">
        <f t="shared" si="64"/>
        <v>0.14377694025657711</v>
      </c>
      <c r="AE168" s="70"/>
      <c r="AF168" s="74"/>
      <c r="AG168" s="71">
        <v>1620</v>
      </c>
      <c r="AI168" s="54">
        <v>18</v>
      </c>
      <c r="AJ168" s="54">
        <f t="shared" si="67"/>
        <v>1080</v>
      </c>
      <c r="AK168" s="54">
        <v>7.3490000000000002</v>
      </c>
      <c r="AL168" s="171">
        <f t="shared" si="68"/>
        <v>1.3123214285714287E-4</v>
      </c>
    </row>
    <row r="169" spans="5:38">
      <c r="E169" s="73">
        <v>0.5855555555555555</v>
      </c>
      <c r="F169" s="71">
        <v>1630</v>
      </c>
      <c r="G169" s="58">
        <v>12.19</v>
      </c>
      <c r="H169" s="58">
        <v>7.41</v>
      </c>
      <c r="I169" s="58">
        <v>9.58</v>
      </c>
      <c r="J169" s="58">
        <v>12.19</v>
      </c>
      <c r="K169" s="58">
        <f t="shared" si="51"/>
        <v>7.61</v>
      </c>
      <c r="L169" s="58">
        <v>9.58</v>
      </c>
      <c r="M169" s="59">
        <f t="shared" si="66"/>
        <v>12.19</v>
      </c>
      <c r="N169" s="59">
        <f t="shared" si="56"/>
        <v>7.51</v>
      </c>
      <c r="O169" s="59">
        <f t="shared" si="66"/>
        <v>9.58</v>
      </c>
      <c r="P169" s="60">
        <f t="shared" si="57"/>
        <v>0.18589791546450093</v>
      </c>
      <c r="Q169" s="22">
        <f t="shared" si="58"/>
        <v>3.0902954325135814E-8</v>
      </c>
      <c r="R169" s="61">
        <f t="shared" si="59"/>
        <v>1.1165716682565569E-7</v>
      </c>
      <c r="S169" s="22">
        <f t="shared" si="60"/>
        <v>1.2467322903532305E-14</v>
      </c>
      <c r="T169" s="94">
        <v>298</v>
      </c>
      <c r="U169" s="59">
        <f t="shared" si="61"/>
        <v>285.19</v>
      </c>
      <c r="V169" s="63">
        <f t="shared" si="62"/>
        <v>0.75756701466654497</v>
      </c>
      <c r="W169" s="64">
        <f t="shared" si="63"/>
        <v>5.7222524618530608</v>
      </c>
      <c r="X169" s="65">
        <f t="shared" si="69"/>
        <v>-8.8394632927200996E-8</v>
      </c>
      <c r="Y169" s="66">
        <f t="shared" si="70"/>
        <v>-8.5492960760686062E-8</v>
      </c>
      <c r="Z169" s="66">
        <f t="shared" si="71"/>
        <v>-8.5588212034243133E-8</v>
      </c>
      <c r="AA169" s="67">
        <f t="shared" si="72"/>
        <v>-8.27755376401359E-8</v>
      </c>
      <c r="AB169" s="68">
        <f t="shared" si="65"/>
        <v>1.3463979874265329E-5</v>
      </c>
      <c r="AC169" s="69"/>
      <c r="AD169" s="70">
        <f t="shared" si="64"/>
        <v>0.13463979874265328</v>
      </c>
      <c r="AE169" s="70"/>
      <c r="AF169" s="74"/>
      <c r="AG169" s="71">
        <v>1630</v>
      </c>
      <c r="AI169" s="54">
        <v>20</v>
      </c>
      <c r="AJ169" s="54">
        <f t="shared" si="67"/>
        <v>1200</v>
      </c>
      <c r="AK169" s="54">
        <v>3.1440000000000001</v>
      </c>
      <c r="AL169" s="171">
        <f t="shared" si="68"/>
        <v>5.6142857142857145E-5</v>
      </c>
    </row>
    <row r="170" spans="5:38">
      <c r="E170" s="73">
        <v>0.58567129629629633</v>
      </c>
      <c r="F170" s="71">
        <v>1640</v>
      </c>
      <c r="G170" s="58">
        <v>12.19</v>
      </c>
      <c r="H170" s="58">
        <v>7.41</v>
      </c>
      <c r="I170" s="58">
        <v>9.4700000000000006</v>
      </c>
      <c r="J170" s="58">
        <v>12.19</v>
      </c>
      <c r="K170" s="58">
        <f t="shared" si="51"/>
        <v>7.61</v>
      </c>
      <c r="L170" s="58">
        <v>9.4700000000000006</v>
      </c>
      <c r="M170" s="59">
        <f t="shared" si="66"/>
        <v>12.19</v>
      </c>
      <c r="N170" s="59">
        <f t="shared" si="56"/>
        <v>7.51</v>
      </c>
      <c r="O170" s="59">
        <f t="shared" si="66"/>
        <v>9.4700000000000006</v>
      </c>
      <c r="P170" s="60">
        <f t="shared" si="57"/>
        <v>0.18376338825144303</v>
      </c>
      <c r="Q170" s="22">
        <f t="shared" si="58"/>
        <v>3.0902954325135814E-8</v>
      </c>
      <c r="R170" s="61">
        <f t="shared" si="59"/>
        <v>1.1165716682565569E-7</v>
      </c>
      <c r="S170" s="22">
        <f t="shared" si="60"/>
        <v>1.2467322903532305E-14</v>
      </c>
      <c r="T170" s="94">
        <v>298</v>
      </c>
      <c r="U170" s="59">
        <f t="shared" si="61"/>
        <v>285.19</v>
      </c>
      <c r="V170" s="63">
        <f t="shared" si="62"/>
        <v>0.75756701466654497</v>
      </c>
      <c r="W170" s="64">
        <f t="shared" si="63"/>
        <v>5.7222524618530608</v>
      </c>
      <c r="X170" s="65">
        <f t="shared" si="69"/>
        <v>-8.1827216040690998E-8</v>
      </c>
      <c r="Y170" s="66">
        <f t="shared" si="70"/>
        <v>-7.9171970471359104E-8</v>
      </c>
      <c r="Z170" s="66">
        <f t="shared" si="71"/>
        <v>-7.9258131645777528E-8</v>
      </c>
      <c r="AA170" s="67">
        <f t="shared" si="72"/>
        <v>-7.6683455490867989E-8</v>
      </c>
      <c r="AB170" s="68">
        <f t="shared" si="65"/>
        <v>1.2608425680670006E-5</v>
      </c>
      <c r="AC170" s="69"/>
      <c r="AD170" s="70">
        <f t="shared" si="64"/>
        <v>0.12608425680670005</v>
      </c>
      <c r="AE170" s="70"/>
      <c r="AF170" s="74"/>
      <c r="AG170" s="71">
        <v>1640</v>
      </c>
      <c r="AI170" s="54">
        <v>25</v>
      </c>
      <c r="AJ170" s="54">
        <f t="shared" si="67"/>
        <v>1500</v>
      </c>
      <c r="AK170" s="54">
        <v>1.1299999999999999</v>
      </c>
      <c r="AL170" s="171">
        <f t="shared" si="68"/>
        <v>2.0178571428571428E-5</v>
      </c>
    </row>
    <row r="171" spans="5:38">
      <c r="E171" s="73">
        <v>0.58578703703703705</v>
      </c>
      <c r="F171" s="71">
        <v>1650</v>
      </c>
      <c r="G171" s="58">
        <v>12.18</v>
      </c>
      <c r="H171" s="58">
        <v>7.41</v>
      </c>
      <c r="I171" s="58">
        <v>9.44</v>
      </c>
      <c r="J171" s="58">
        <v>12.18</v>
      </c>
      <c r="K171" s="58">
        <f t="shared" si="51"/>
        <v>7.61</v>
      </c>
      <c r="L171" s="58">
        <v>9.44</v>
      </c>
      <c r="M171" s="59">
        <f t="shared" si="66"/>
        <v>12.18</v>
      </c>
      <c r="N171" s="59">
        <f t="shared" si="56"/>
        <v>7.51</v>
      </c>
      <c r="O171" s="59">
        <f t="shared" si="66"/>
        <v>9.44</v>
      </c>
      <c r="P171" s="60">
        <f t="shared" si="57"/>
        <v>0.18315129067707905</v>
      </c>
      <c r="Q171" s="22">
        <f t="shared" si="58"/>
        <v>3.0902954325135814E-8</v>
      </c>
      <c r="R171" s="61">
        <f t="shared" si="59"/>
        <v>1.1156441826238897E-7</v>
      </c>
      <c r="S171" s="22">
        <f t="shared" si="60"/>
        <v>1.2446619422225269E-14</v>
      </c>
      <c r="T171" s="94">
        <v>298</v>
      </c>
      <c r="U171" s="59">
        <f t="shared" si="61"/>
        <v>285.18</v>
      </c>
      <c r="V171" s="63">
        <f t="shared" si="62"/>
        <v>0.75818498713399496</v>
      </c>
      <c r="W171" s="64">
        <f t="shared" si="63"/>
        <v>5.7304006463233428</v>
      </c>
      <c r="X171" s="65">
        <f t="shared" si="69"/>
        <v>-7.6194530468380041E-8</v>
      </c>
      <c r="Y171" s="66">
        <f t="shared" si="70"/>
        <v>-7.3737888097380981E-8</v>
      </c>
      <c r="Z171" s="66">
        <f t="shared" si="71"/>
        <v>-7.3817094461694659E-8</v>
      </c>
      <c r="AA171" s="67">
        <f t="shared" si="72"/>
        <v>-7.1434550956887561E-8</v>
      </c>
      <c r="AB171" s="68">
        <f t="shared" si="65"/>
        <v>1.1816140887726956E-5</v>
      </c>
      <c r="AC171" s="69"/>
      <c r="AD171" s="70">
        <f t="shared" si="64"/>
        <v>0.11816140887726956</v>
      </c>
      <c r="AE171" s="70"/>
      <c r="AF171" s="74"/>
      <c r="AG171" s="71">
        <v>1650</v>
      </c>
      <c r="AI171" s="54">
        <v>30</v>
      </c>
      <c r="AJ171" s="54">
        <f t="shared" si="67"/>
        <v>1800</v>
      </c>
      <c r="AK171" s="54">
        <v>0.32</v>
      </c>
      <c r="AL171" s="171">
        <f t="shared" si="68"/>
        <v>5.7142857142857145E-6</v>
      </c>
    </row>
    <row r="172" spans="5:38">
      <c r="E172" s="73">
        <v>0.58590277777777777</v>
      </c>
      <c r="F172" s="71">
        <v>1660</v>
      </c>
      <c r="G172" s="58">
        <v>12.18</v>
      </c>
      <c r="H172" s="58">
        <v>7.41</v>
      </c>
      <c r="I172" s="58">
        <v>9.4700000000000006</v>
      </c>
      <c r="J172" s="58">
        <v>12.18</v>
      </c>
      <c r="K172" s="58">
        <f t="shared" si="51"/>
        <v>7.61</v>
      </c>
      <c r="L172" s="58">
        <v>9.4700000000000006</v>
      </c>
      <c r="M172" s="59">
        <f t="shared" si="66"/>
        <v>12.18</v>
      </c>
      <c r="N172" s="59">
        <f t="shared" si="56"/>
        <v>7.51</v>
      </c>
      <c r="O172" s="59">
        <f t="shared" si="66"/>
        <v>9.4700000000000006</v>
      </c>
      <c r="P172" s="60">
        <f t="shared" si="57"/>
        <v>0.1837333392703325</v>
      </c>
      <c r="Q172" s="22">
        <f t="shared" si="58"/>
        <v>3.0902954325135814E-8</v>
      </c>
      <c r="R172" s="61">
        <f t="shared" si="59"/>
        <v>1.1156441826238897E-7</v>
      </c>
      <c r="S172" s="22">
        <f t="shared" si="60"/>
        <v>1.2446619422225269E-14</v>
      </c>
      <c r="T172" s="94">
        <v>298</v>
      </c>
      <c r="U172" s="59">
        <f t="shared" si="61"/>
        <v>285.18</v>
      </c>
      <c r="V172" s="63">
        <f t="shared" si="62"/>
        <v>0.75818498713399496</v>
      </c>
      <c r="W172" s="64">
        <f t="shared" si="63"/>
        <v>5.7304006463233428</v>
      </c>
      <c r="X172" s="65">
        <f t="shared" si="69"/>
        <v>-7.1663330514121302E-8</v>
      </c>
      <c r="Y172" s="66">
        <f t="shared" si="70"/>
        <v>-6.9345438957260472E-8</v>
      </c>
      <c r="Z172" s="66">
        <f t="shared" si="71"/>
        <v>-6.9420409255610043E-8</v>
      </c>
      <c r="AA172" s="67">
        <f t="shared" si="72"/>
        <v>-6.7172638291668859E-8</v>
      </c>
      <c r="AB172" s="68">
        <f t="shared" si="65"/>
        <v>1.1078242476821262E-5</v>
      </c>
      <c r="AC172" s="69"/>
      <c r="AD172" s="70">
        <f t="shared" si="64"/>
        <v>0.11078242476821261</v>
      </c>
      <c r="AE172" s="70"/>
      <c r="AF172" s="74"/>
      <c r="AG172" s="71">
        <v>1660</v>
      </c>
    </row>
    <row r="173" spans="5:38">
      <c r="E173" s="73">
        <v>0.58601851851851849</v>
      </c>
      <c r="F173" s="71">
        <v>1670</v>
      </c>
      <c r="G173" s="58">
        <v>12.17</v>
      </c>
      <c r="H173" s="58">
        <v>7.42</v>
      </c>
      <c r="I173" s="58">
        <v>9.4</v>
      </c>
      <c r="J173" s="58">
        <v>12.17</v>
      </c>
      <c r="K173" s="58">
        <f t="shared" si="51"/>
        <v>7.62</v>
      </c>
      <c r="L173" s="58">
        <v>9.4</v>
      </c>
      <c r="M173" s="59">
        <f t="shared" si="66"/>
        <v>12.17</v>
      </c>
      <c r="N173" s="59">
        <f t="shared" si="56"/>
        <v>7.52</v>
      </c>
      <c r="O173" s="59">
        <f t="shared" si="66"/>
        <v>9.4</v>
      </c>
      <c r="P173" s="60">
        <f t="shared" si="57"/>
        <v>0.18234540877290548</v>
      </c>
      <c r="Q173" s="22">
        <f t="shared" si="58"/>
        <v>3.0199517204020188E-8</v>
      </c>
      <c r="R173" s="61">
        <f t="shared" si="59"/>
        <v>1.140682572775266E-7</v>
      </c>
      <c r="S173" s="22">
        <f t="shared" si="60"/>
        <v>1.3011567318332001E-14</v>
      </c>
      <c r="T173" s="94">
        <v>298</v>
      </c>
      <c r="U173" s="59">
        <f t="shared" si="61"/>
        <v>285.17</v>
      </c>
      <c r="V173" s="63">
        <f t="shared" si="62"/>
        <v>0.75880300294208081</v>
      </c>
      <c r="W173" s="64">
        <f t="shared" si="63"/>
        <v>5.7385610060593502</v>
      </c>
      <c r="X173" s="65">
        <f t="shared" si="69"/>
        <v>-6.9593751336209563E-8</v>
      </c>
      <c r="Y173" s="66">
        <f t="shared" si="70"/>
        <v>-6.7261725143311455E-8</v>
      </c>
      <c r="Z173" s="66">
        <f t="shared" si="71"/>
        <v>-6.7339869316602077E-8</v>
      </c>
      <c r="AA173" s="67">
        <f t="shared" si="72"/>
        <v>-6.5080750210174674E-8</v>
      </c>
      <c r="AB173" s="68">
        <f t="shared" si="65"/>
        <v>1.0384296368102046E-5</v>
      </c>
      <c r="AC173" s="69"/>
      <c r="AD173" s="70">
        <f t="shared" si="64"/>
        <v>0.10384296368102046</v>
      </c>
      <c r="AE173" s="70"/>
      <c r="AF173" s="74"/>
      <c r="AG173" s="71">
        <v>1670</v>
      </c>
    </row>
    <row r="174" spans="5:38">
      <c r="E174" s="73">
        <v>0.58613425925925922</v>
      </c>
      <c r="F174" s="71">
        <v>1680</v>
      </c>
      <c r="G174" s="58">
        <v>12.17</v>
      </c>
      <c r="H174" s="58">
        <v>7.42</v>
      </c>
      <c r="I174" s="58">
        <v>9.4499999999999993</v>
      </c>
      <c r="J174" s="58">
        <v>12.17</v>
      </c>
      <c r="K174" s="58">
        <f t="shared" si="51"/>
        <v>7.62</v>
      </c>
      <c r="L174" s="58">
        <v>9.4499999999999993</v>
      </c>
      <c r="M174" s="59">
        <f t="shared" si="66"/>
        <v>12.17</v>
      </c>
      <c r="N174" s="59">
        <f t="shared" si="56"/>
        <v>7.52</v>
      </c>
      <c r="O174" s="59">
        <f t="shared" si="66"/>
        <v>9.4499999999999993</v>
      </c>
      <c r="P174" s="60">
        <f t="shared" si="57"/>
        <v>0.1833153311599954</v>
      </c>
      <c r="Q174" s="22">
        <f t="shared" si="58"/>
        <v>3.0199517204020188E-8</v>
      </c>
      <c r="R174" s="61">
        <f t="shared" si="59"/>
        <v>1.140682572775266E-7</v>
      </c>
      <c r="S174" s="22">
        <f t="shared" si="60"/>
        <v>1.3011567318332001E-14</v>
      </c>
      <c r="T174" s="94">
        <v>298</v>
      </c>
      <c r="U174" s="59">
        <f t="shared" si="61"/>
        <v>285.17</v>
      </c>
      <c r="V174" s="63">
        <f t="shared" si="62"/>
        <v>0.75880300294208081</v>
      </c>
      <c r="W174" s="64">
        <f t="shared" si="63"/>
        <v>5.7385610060593502</v>
      </c>
      <c r="X174" s="65">
        <f t="shared" si="69"/>
        <v>-6.5428738202539116E-8</v>
      </c>
      <c r="Y174" s="66">
        <f t="shared" si="70"/>
        <v>-6.3224615961661325E-8</v>
      </c>
      <c r="Z174" s="66">
        <f t="shared" si="71"/>
        <v>-6.3298867047440989E-8</v>
      </c>
      <c r="AA174" s="67">
        <f t="shared" si="72"/>
        <v>-6.1163993244452298E-8</v>
      </c>
      <c r="AB174" s="68">
        <f t="shared" si="65"/>
        <v>9.7111668839916966E-6</v>
      </c>
      <c r="AC174" s="69"/>
      <c r="AD174" s="70">
        <f t="shared" si="64"/>
        <v>9.7111668839916968E-2</v>
      </c>
      <c r="AE174" s="70"/>
      <c r="AF174" s="74"/>
      <c r="AG174" s="71">
        <v>1680</v>
      </c>
    </row>
    <row r="175" spans="5:38">
      <c r="E175" s="73">
        <v>0.58624999999999994</v>
      </c>
      <c r="F175" s="71">
        <v>1690</v>
      </c>
      <c r="G175" s="58">
        <v>12.16</v>
      </c>
      <c r="H175" s="58">
        <v>7.43</v>
      </c>
      <c r="I175" s="58">
        <v>9.64</v>
      </c>
      <c r="J175" s="58">
        <v>12.16</v>
      </c>
      <c r="K175" s="58">
        <f t="shared" si="51"/>
        <v>7.63</v>
      </c>
      <c r="L175" s="58">
        <v>9.64</v>
      </c>
      <c r="M175" s="59">
        <f t="shared" si="66"/>
        <v>12.16</v>
      </c>
      <c r="N175" s="59">
        <f t="shared" si="56"/>
        <v>7.5299999999999994</v>
      </c>
      <c r="O175" s="59">
        <f t="shared" si="66"/>
        <v>9.64</v>
      </c>
      <c r="P175" s="60">
        <f t="shared" si="57"/>
        <v>0.1869704678268605</v>
      </c>
      <c r="Q175" s="22">
        <f t="shared" si="58"/>
        <v>2.9512092266663881E-8</v>
      </c>
      <c r="R175" s="61">
        <f t="shared" si="59"/>
        <v>1.1662828992421285E-7</v>
      </c>
      <c r="S175" s="22">
        <f t="shared" si="60"/>
        <v>1.3602158010646249E-14</v>
      </c>
      <c r="T175" s="94">
        <v>298</v>
      </c>
      <c r="U175" s="59">
        <f t="shared" si="61"/>
        <v>285.16000000000003</v>
      </c>
      <c r="V175" s="63">
        <f t="shared" si="62"/>
        <v>0.75942106209536264</v>
      </c>
      <c r="W175" s="64">
        <f t="shared" si="63"/>
        <v>5.7467335600894724</v>
      </c>
      <c r="X175" s="65">
        <f t="shared" si="69"/>
        <v>-6.5124205972689912E-8</v>
      </c>
      <c r="Y175" s="66">
        <f t="shared" si="70"/>
        <v>-6.2788361388737624E-8</v>
      </c>
      <c r="Z175" s="66">
        <f t="shared" si="71"/>
        <v>-6.2872142370615012E-8</v>
      </c>
      <c r="AA175" s="67">
        <f t="shared" si="72"/>
        <v>-6.0614068734334484E-8</v>
      </c>
      <c r="AB175" s="68">
        <f t="shared" si="65"/>
        <v>9.0784340548830397E-6</v>
      </c>
      <c r="AC175" s="69"/>
      <c r="AD175" s="70">
        <f t="shared" si="64"/>
        <v>9.0784340548830403E-2</v>
      </c>
      <c r="AE175" s="70"/>
      <c r="AF175" s="74"/>
      <c r="AG175" s="71">
        <v>1690</v>
      </c>
    </row>
    <row r="176" spans="5:38">
      <c r="E176" s="73">
        <v>0.58636574074074077</v>
      </c>
      <c r="F176" s="71">
        <v>1700</v>
      </c>
      <c r="G176" s="58">
        <v>12.16</v>
      </c>
      <c r="H176" s="58">
        <v>7.44</v>
      </c>
      <c r="I176" s="58">
        <v>9.5500000000000007</v>
      </c>
      <c r="J176" s="58">
        <v>12.16</v>
      </c>
      <c r="K176" s="58">
        <f t="shared" si="51"/>
        <v>7.6400000000000006</v>
      </c>
      <c r="L176" s="58">
        <v>9.5500000000000007</v>
      </c>
      <c r="M176" s="59">
        <f t="shared" si="66"/>
        <v>12.16</v>
      </c>
      <c r="N176" s="59">
        <f t="shared" si="56"/>
        <v>7.5400000000000009</v>
      </c>
      <c r="O176" s="59">
        <f t="shared" si="66"/>
        <v>9.5500000000000007</v>
      </c>
      <c r="P176" s="60">
        <f t="shared" si="57"/>
        <v>0.18522489291976324</v>
      </c>
      <c r="Q176" s="22">
        <f t="shared" si="58"/>
        <v>2.8840315031265985E-8</v>
      </c>
      <c r="R176" s="61">
        <f t="shared" si="59"/>
        <v>1.1934491178113549E-7</v>
      </c>
      <c r="S176" s="22">
        <f t="shared" si="60"/>
        <v>1.4243207968047013E-14</v>
      </c>
      <c r="T176" s="94">
        <v>298</v>
      </c>
      <c r="U176" s="59">
        <f t="shared" si="61"/>
        <v>285.16000000000003</v>
      </c>
      <c r="V176" s="63">
        <f t="shared" si="62"/>
        <v>0.75942106209536264</v>
      </c>
      <c r="W176" s="64">
        <f t="shared" si="63"/>
        <v>5.7467335600894724</v>
      </c>
      <c r="X176" s="65">
        <f t="shared" si="69"/>
        <v>-6.2880305519485637E-8</v>
      </c>
      <c r="Y176" s="66">
        <f t="shared" si="70"/>
        <v>-6.0540700830239311E-8</v>
      </c>
      <c r="Z176" s="66">
        <f t="shared" si="71"/>
        <v>-6.0627751140455244E-8</v>
      </c>
      <c r="AA176" s="67">
        <f t="shared" si="72"/>
        <v>-5.8368718952123538E-8</v>
      </c>
      <c r="AB176" s="68">
        <f t="shared" si="65"/>
        <v>8.4500019178401598E-6</v>
      </c>
      <c r="AC176" s="69"/>
      <c r="AD176" s="70">
        <f t="shared" si="64"/>
        <v>8.4500019178401595E-2</v>
      </c>
      <c r="AE176" s="70"/>
      <c r="AF176" s="74"/>
      <c r="AG176" s="71">
        <v>1700</v>
      </c>
    </row>
    <row r="177" spans="3:33">
      <c r="E177" s="73">
        <v>0.58648148148148149</v>
      </c>
      <c r="F177" s="71">
        <v>1710</v>
      </c>
      <c r="G177" s="58">
        <v>12.16</v>
      </c>
      <c r="H177" s="58">
        <v>7.44</v>
      </c>
      <c r="I177" s="58">
        <v>9.14</v>
      </c>
      <c r="J177" s="58">
        <v>12.16</v>
      </c>
      <c r="K177" s="58">
        <f t="shared" si="51"/>
        <v>7.6400000000000006</v>
      </c>
      <c r="L177" s="58">
        <v>9.14</v>
      </c>
      <c r="M177" s="59">
        <f t="shared" si="66"/>
        <v>12.16</v>
      </c>
      <c r="N177" s="59">
        <f t="shared" si="56"/>
        <v>7.5400000000000009</v>
      </c>
      <c r="O177" s="59">
        <f t="shared" si="66"/>
        <v>9.14</v>
      </c>
      <c r="P177" s="60">
        <f t="shared" si="57"/>
        <v>0.177272829454098</v>
      </c>
      <c r="Q177" s="22">
        <f t="shared" si="58"/>
        <v>2.8840315031265985E-8</v>
      </c>
      <c r="R177" s="61">
        <f t="shared" si="59"/>
        <v>1.1934491178113549E-7</v>
      </c>
      <c r="S177" s="22">
        <f t="shared" si="60"/>
        <v>1.4243207968047013E-14</v>
      </c>
      <c r="T177" s="94">
        <v>298</v>
      </c>
      <c r="U177" s="59">
        <f t="shared" si="61"/>
        <v>285.16000000000003</v>
      </c>
      <c r="V177" s="63">
        <f t="shared" si="62"/>
        <v>0.75942106209536264</v>
      </c>
      <c r="W177" s="64">
        <f t="shared" si="63"/>
        <v>5.7467335600894724</v>
      </c>
      <c r="X177" s="65">
        <f t="shared" si="69"/>
        <v>-5.5864980236713301E-8</v>
      </c>
      <c r="Y177" s="66">
        <f t="shared" si="70"/>
        <v>-5.3875634289037375E-8</v>
      </c>
      <c r="Z177" s="66">
        <f t="shared" si="71"/>
        <v>-5.3946474684626275E-8</v>
      </c>
      <c r="AA177" s="67">
        <f t="shared" si="72"/>
        <v>-5.2022923894778501E-8</v>
      </c>
      <c r="AB177" s="68">
        <f t="shared" si="65"/>
        <v>7.8440253704851653E-6</v>
      </c>
      <c r="AC177" s="69"/>
      <c r="AD177" s="70">
        <f t="shared" si="64"/>
        <v>7.8440253704851651E-2</v>
      </c>
      <c r="AE177" s="70"/>
      <c r="AF177" s="74"/>
      <c r="AG177" s="71">
        <v>1710</v>
      </c>
    </row>
    <row r="178" spans="3:33">
      <c r="E178" s="73">
        <v>0.58659722222222221</v>
      </c>
      <c r="F178" s="71">
        <v>1720</v>
      </c>
      <c r="G178" s="58">
        <v>12.16</v>
      </c>
      <c r="H178" s="58">
        <v>7.44</v>
      </c>
      <c r="I178" s="58">
        <v>8.7100000000000009</v>
      </c>
      <c r="J178" s="58">
        <v>12.16</v>
      </c>
      <c r="K178" s="58">
        <f t="shared" si="51"/>
        <v>7.6400000000000006</v>
      </c>
      <c r="L178" s="58">
        <v>8.7100000000000009</v>
      </c>
      <c r="M178" s="59">
        <f t="shared" si="66"/>
        <v>12.16</v>
      </c>
      <c r="N178" s="59">
        <f t="shared" si="56"/>
        <v>7.5400000000000009</v>
      </c>
      <c r="O178" s="59">
        <f t="shared" si="66"/>
        <v>8.7100000000000009</v>
      </c>
      <c r="P178" s="60">
        <f t="shared" si="57"/>
        <v>0.16893286045352229</v>
      </c>
      <c r="Q178" s="22">
        <f t="shared" si="58"/>
        <v>2.8840315031265985E-8</v>
      </c>
      <c r="R178" s="61">
        <f t="shared" si="59"/>
        <v>1.1934491178113549E-7</v>
      </c>
      <c r="S178" s="22">
        <f t="shared" si="60"/>
        <v>1.4243207968047013E-14</v>
      </c>
      <c r="T178" s="94">
        <v>298</v>
      </c>
      <c r="U178" s="59">
        <f t="shared" si="61"/>
        <v>285.16000000000003</v>
      </c>
      <c r="V178" s="63">
        <f t="shared" si="62"/>
        <v>0.75942106209536264</v>
      </c>
      <c r="W178" s="64">
        <f t="shared" si="63"/>
        <v>5.7467335600894724</v>
      </c>
      <c r="X178" s="65">
        <f t="shared" si="69"/>
        <v>-4.957711561755377E-8</v>
      </c>
      <c r="Y178" s="66">
        <f t="shared" si="70"/>
        <v>-4.7894736459754259E-8</v>
      </c>
      <c r="Z178" s="66">
        <f t="shared" si="71"/>
        <v>-4.7951827308936209E-8</v>
      </c>
      <c r="AA178" s="67">
        <f t="shared" si="72"/>
        <v>-4.6322664291047306E-8</v>
      </c>
      <c r="AB178" s="68">
        <f t="shared" si="65"/>
        <v>7.3048051670204691E-6</v>
      </c>
      <c r="AC178" s="69"/>
      <c r="AD178" s="70">
        <f t="shared" si="64"/>
        <v>7.3048051670204686E-2</v>
      </c>
      <c r="AE178" s="70"/>
      <c r="AF178" s="74"/>
      <c r="AG178" s="71">
        <v>1720</v>
      </c>
    </row>
    <row r="179" spans="3:33">
      <c r="E179" s="73">
        <v>0.58671296296296294</v>
      </c>
      <c r="F179" s="71">
        <v>1730</v>
      </c>
      <c r="G179" s="58">
        <v>12.16</v>
      </c>
      <c r="H179" s="58">
        <v>7.44</v>
      </c>
      <c r="I179" s="58">
        <v>8.2899999999999991</v>
      </c>
      <c r="J179" s="58">
        <v>12.16</v>
      </c>
      <c r="K179" s="58">
        <f t="shared" si="51"/>
        <v>7.6400000000000006</v>
      </c>
      <c r="L179" s="58">
        <v>8.2899999999999991</v>
      </c>
      <c r="M179" s="59">
        <f t="shared" si="66"/>
        <v>12.16</v>
      </c>
      <c r="N179" s="59">
        <f t="shared" si="56"/>
        <v>7.5400000000000009</v>
      </c>
      <c r="O179" s="59">
        <f t="shared" si="66"/>
        <v>8.2899999999999991</v>
      </c>
      <c r="P179" s="60">
        <f t="shared" si="57"/>
        <v>0.16078684422040176</v>
      </c>
      <c r="Q179" s="22">
        <f t="shared" si="58"/>
        <v>2.8840315031265985E-8</v>
      </c>
      <c r="R179" s="61">
        <f t="shared" si="59"/>
        <v>1.1934491178113549E-7</v>
      </c>
      <c r="S179" s="22">
        <f t="shared" si="60"/>
        <v>1.4243207968047013E-14</v>
      </c>
      <c r="T179" s="94">
        <v>298</v>
      </c>
      <c r="U179" s="59">
        <f t="shared" si="61"/>
        <v>285.16000000000003</v>
      </c>
      <c r="V179" s="63">
        <f t="shared" si="62"/>
        <v>0.75942106209536264</v>
      </c>
      <c r="W179" s="64">
        <f t="shared" si="63"/>
        <v>5.7467335600894724</v>
      </c>
      <c r="X179" s="65">
        <f t="shared" si="69"/>
        <v>-4.4090236214418174E-8</v>
      </c>
      <c r="Y179" s="66">
        <f t="shared" si="70"/>
        <v>-4.2666198719192405E-8</v>
      </c>
      <c r="Z179" s="66">
        <f t="shared" si="71"/>
        <v>-4.2712192638978793E-8</v>
      </c>
      <c r="AA179" s="67">
        <f t="shared" si="72"/>
        <v>-4.1331178017251088E-8</v>
      </c>
      <c r="AB179" s="68">
        <f t="shared" si="65"/>
        <v>6.825483654610501E-6</v>
      </c>
      <c r="AC179" s="69"/>
      <c r="AD179" s="70">
        <f t="shared" si="64"/>
        <v>6.8254836546105008E-2</v>
      </c>
      <c r="AE179" s="70"/>
      <c r="AF179" s="74"/>
      <c r="AG179" s="71">
        <v>1730</v>
      </c>
    </row>
    <row r="180" spans="3:33">
      <c r="E180" s="73">
        <v>0.58682870370370366</v>
      </c>
      <c r="F180" s="71">
        <v>1740</v>
      </c>
      <c r="G180" s="58">
        <v>12.16</v>
      </c>
      <c r="H180" s="58">
        <v>7.43</v>
      </c>
      <c r="I180" s="58">
        <v>7.98</v>
      </c>
      <c r="J180" s="58">
        <v>12.16</v>
      </c>
      <c r="K180" s="58">
        <f t="shared" si="51"/>
        <v>7.63</v>
      </c>
      <c r="L180" s="58">
        <v>7.98</v>
      </c>
      <c r="M180" s="59">
        <f t="shared" si="66"/>
        <v>12.16</v>
      </c>
      <c r="N180" s="59">
        <f t="shared" si="56"/>
        <v>7.5299999999999994</v>
      </c>
      <c r="O180" s="59">
        <f t="shared" si="66"/>
        <v>7.98</v>
      </c>
      <c r="P180" s="60">
        <f t="shared" si="57"/>
        <v>0.1547743084292891</v>
      </c>
      <c r="Q180" s="22">
        <f t="shared" si="58"/>
        <v>2.9512092266663881E-8</v>
      </c>
      <c r="R180" s="61">
        <f t="shared" si="59"/>
        <v>1.1662828992421285E-7</v>
      </c>
      <c r="S180" s="22">
        <f t="shared" si="60"/>
        <v>1.3602158010646249E-14</v>
      </c>
      <c r="T180" s="94">
        <v>298</v>
      </c>
      <c r="U180" s="59">
        <f t="shared" si="61"/>
        <v>285.16000000000003</v>
      </c>
      <c r="V180" s="63">
        <f t="shared" si="62"/>
        <v>0.75942106209536264</v>
      </c>
      <c r="W180" s="64">
        <f t="shared" si="63"/>
        <v>5.7467335600894724</v>
      </c>
      <c r="X180" s="65">
        <f t="shared" si="69"/>
        <v>-3.7995913185411343E-8</v>
      </c>
      <c r="Y180" s="66">
        <f t="shared" si="70"/>
        <v>-3.686776994262563E-8</v>
      </c>
      <c r="Z180" s="66">
        <f t="shared" si="71"/>
        <v>-3.6901265839145677E-8</v>
      </c>
      <c r="AA180" s="67">
        <f t="shared" si="72"/>
        <v>-3.5804629427943703E-8</v>
      </c>
      <c r="AB180" s="68">
        <f t="shared" si="65"/>
        <v>6.3985199930304837E-6</v>
      </c>
      <c r="AC180" s="69"/>
      <c r="AD180" s="70">
        <f t="shared" si="64"/>
        <v>6.398519993030484E-2</v>
      </c>
      <c r="AE180" s="70"/>
      <c r="AF180" s="74"/>
      <c r="AG180" s="71">
        <v>1740</v>
      </c>
    </row>
    <row r="181" spans="3:33">
      <c r="E181" s="73">
        <v>0.58694444444444438</v>
      </c>
      <c r="F181" s="71">
        <v>1750</v>
      </c>
      <c r="G181" s="58">
        <v>12.16</v>
      </c>
      <c r="H181" s="58">
        <v>7.43</v>
      </c>
      <c r="I181" s="58">
        <v>7.71</v>
      </c>
      <c r="J181" s="58">
        <v>12.16</v>
      </c>
      <c r="K181" s="58">
        <f t="shared" si="51"/>
        <v>7.63</v>
      </c>
      <c r="L181" s="58">
        <v>7.71</v>
      </c>
      <c r="M181" s="59">
        <f t="shared" si="66"/>
        <v>12.16</v>
      </c>
      <c r="N181" s="59">
        <f t="shared" si="56"/>
        <v>7.5299999999999994</v>
      </c>
      <c r="O181" s="59">
        <f t="shared" si="66"/>
        <v>7.71</v>
      </c>
      <c r="P181" s="60">
        <f t="shared" si="57"/>
        <v>0.14953758370799733</v>
      </c>
      <c r="Q181" s="22">
        <f t="shared" si="58"/>
        <v>2.9512092266663881E-8</v>
      </c>
      <c r="R181" s="61">
        <f t="shared" si="59"/>
        <v>1.1662828992421285E-7</v>
      </c>
      <c r="S181" s="22">
        <f t="shared" si="60"/>
        <v>1.3602158010646249E-14</v>
      </c>
      <c r="T181" s="94">
        <v>298</v>
      </c>
      <c r="U181" s="59">
        <f t="shared" si="61"/>
        <v>285.16000000000003</v>
      </c>
      <c r="V181" s="63">
        <f t="shared" si="62"/>
        <v>0.75942106209536264</v>
      </c>
      <c r="W181" s="64">
        <f t="shared" si="63"/>
        <v>5.7467335600894724</v>
      </c>
      <c r="X181" s="65">
        <f t="shared" si="69"/>
        <v>-3.4593854206083783E-8</v>
      </c>
      <c r="Y181" s="66">
        <f t="shared" si="70"/>
        <v>-3.3601474676532802E-8</v>
      </c>
      <c r="Z181" s="66">
        <f t="shared" si="71"/>
        <v>-3.3629942655983857E-8</v>
      </c>
      <c r="AA181" s="67">
        <f t="shared" si="72"/>
        <v>-3.2664397807675156E-8</v>
      </c>
      <c r="AB181" s="68">
        <f t="shared" si="65"/>
        <v>6.0296223027356554E-6</v>
      </c>
      <c r="AC181" s="69"/>
      <c r="AD181" s="70">
        <f t="shared" si="64"/>
        <v>6.0296223027356551E-2</v>
      </c>
      <c r="AE181" s="70"/>
      <c r="AF181" s="74"/>
      <c r="AG181" s="71">
        <v>1750</v>
      </c>
    </row>
    <row r="182" spans="3:33">
      <c r="E182" s="73">
        <v>0.58706018518518521</v>
      </c>
      <c r="F182" s="71">
        <v>1760</v>
      </c>
      <c r="G182" s="58">
        <v>12.16</v>
      </c>
      <c r="H182" s="58">
        <v>7.43</v>
      </c>
      <c r="I182" s="58">
        <v>7.46</v>
      </c>
      <c r="J182" s="58">
        <v>12.16</v>
      </c>
      <c r="K182" s="58">
        <f t="shared" si="51"/>
        <v>7.63</v>
      </c>
      <c r="L182" s="58">
        <v>7.46</v>
      </c>
      <c r="M182" s="59">
        <f t="shared" si="66"/>
        <v>12.16</v>
      </c>
      <c r="N182" s="59">
        <f t="shared" si="56"/>
        <v>7.5299999999999994</v>
      </c>
      <c r="O182" s="59">
        <f t="shared" si="66"/>
        <v>7.46</v>
      </c>
      <c r="P182" s="60">
        <f t="shared" si="57"/>
        <v>0.14468876452161608</v>
      </c>
      <c r="Q182" s="22">
        <f t="shared" si="58"/>
        <v>2.9512092266663881E-8</v>
      </c>
      <c r="R182" s="61">
        <f t="shared" si="59"/>
        <v>1.1662828992421285E-7</v>
      </c>
      <c r="S182" s="22">
        <f t="shared" si="60"/>
        <v>1.3602158010646249E-14</v>
      </c>
      <c r="T182" s="94">
        <v>298</v>
      </c>
      <c r="U182" s="59">
        <f t="shared" si="61"/>
        <v>285.16000000000003</v>
      </c>
      <c r="V182" s="63">
        <f t="shared" si="62"/>
        <v>0.75942106209536264</v>
      </c>
      <c r="W182" s="64">
        <f t="shared" si="63"/>
        <v>5.7467335600894724</v>
      </c>
      <c r="X182" s="65">
        <f t="shared" si="69"/>
        <v>-3.1605782830495617E-8</v>
      </c>
      <c r="Y182" s="66">
        <f t="shared" si="70"/>
        <v>-3.0728519760078198E-8</v>
      </c>
      <c r="Z182" s="66">
        <f t="shared" si="71"/>
        <v>-3.0752869433644128E-8</v>
      </c>
      <c r="AA182" s="67">
        <f t="shared" si="72"/>
        <v>-2.9898604317741059E-8</v>
      </c>
      <c r="AB182" s="68">
        <f t="shared" si="65"/>
        <v>5.6934204916043363E-6</v>
      </c>
      <c r="AC182" s="69"/>
      <c r="AD182" s="70">
        <f t="shared" si="64"/>
        <v>5.6934204916043361E-2</v>
      </c>
      <c r="AE182" s="70"/>
      <c r="AF182" s="74"/>
      <c r="AG182" s="71">
        <v>1760</v>
      </c>
    </row>
    <row r="183" spans="3:33">
      <c r="E183" s="73">
        <v>0.58717592592592593</v>
      </c>
      <c r="F183" s="71">
        <v>1770</v>
      </c>
      <c r="G183" s="58">
        <v>12.16</v>
      </c>
      <c r="H183" s="58">
        <v>7.43</v>
      </c>
      <c r="I183" s="58">
        <v>7.27</v>
      </c>
      <c r="J183" s="58">
        <v>12.16</v>
      </c>
      <c r="K183" s="58">
        <f t="shared" si="51"/>
        <v>7.63</v>
      </c>
      <c r="L183" s="58">
        <v>7.27</v>
      </c>
      <c r="M183" s="59">
        <f t="shared" si="66"/>
        <v>12.16</v>
      </c>
      <c r="N183" s="59">
        <f t="shared" si="56"/>
        <v>7.5299999999999994</v>
      </c>
      <c r="O183" s="59">
        <f t="shared" si="66"/>
        <v>7.27</v>
      </c>
      <c r="P183" s="60">
        <f t="shared" si="57"/>
        <v>0.14100366193996636</v>
      </c>
      <c r="Q183" s="22">
        <f t="shared" si="58"/>
        <v>2.9512092266663881E-8</v>
      </c>
      <c r="R183" s="61">
        <f t="shared" si="59"/>
        <v>1.1662828992421285E-7</v>
      </c>
      <c r="S183" s="22">
        <f t="shared" si="60"/>
        <v>1.3602158010646249E-14</v>
      </c>
      <c r="T183" s="94">
        <v>298</v>
      </c>
      <c r="U183" s="59">
        <f t="shared" si="61"/>
        <v>285.16000000000003</v>
      </c>
      <c r="V183" s="63">
        <f t="shared" si="62"/>
        <v>0.75942106209536264</v>
      </c>
      <c r="W183" s="64">
        <f t="shared" si="63"/>
        <v>5.7467335600894724</v>
      </c>
      <c r="X183" s="65">
        <f t="shared" si="69"/>
        <v>-2.9137562999535775E-8</v>
      </c>
      <c r="Y183" s="66">
        <f t="shared" si="70"/>
        <v>-2.8349407147021555E-8</v>
      </c>
      <c r="Z183" s="66">
        <f t="shared" si="71"/>
        <v>-2.8370726350959858E-8</v>
      </c>
      <c r="AA183" s="67">
        <f t="shared" si="72"/>
        <v>-2.7602736355732742E-8</v>
      </c>
      <c r="AB183" s="68">
        <f t="shared" si="65"/>
        <v>5.385975215711535E-6</v>
      </c>
      <c r="AC183" s="69"/>
      <c r="AD183" s="70">
        <f t="shared" si="64"/>
        <v>5.3859752157115352E-2</v>
      </c>
      <c r="AE183" s="70"/>
      <c r="AF183" s="74"/>
      <c r="AG183" s="71">
        <v>1770</v>
      </c>
    </row>
    <row r="184" spans="3:33">
      <c r="C184" s="54">
        <f>60*34</f>
        <v>2040</v>
      </c>
      <c r="E184" s="73">
        <v>0.58729166666666666</v>
      </c>
      <c r="F184" s="71">
        <v>1780</v>
      </c>
      <c r="G184" s="58">
        <v>12.16</v>
      </c>
      <c r="H184" s="58">
        <v>7.43</v>
      </c>
      <c r="I184" s="58">
        <v>7.08</v>
      </c>
      <c r="J184" s="58">
        <v>12.16</v>
      </c>
      <c r="K184" s="58">
        <f t="shared" si="51"/>
        <v>7.63</v>
      </c>
      <c r="L184" s="58">
        <v>7.08</v>
      </c>
      <c r="M184" s="59">
        <f t="shared" si="66"/>
        <v>12.16</v>
      </c>
      <c r="N184" s="59">
        <f t="shared" si="56"/>
        <v>7.5299999999999994</v>
      </c>
      <c r="O184" s="59">
        <f t="shared" si="66"/>
        <v>7.08</v>
      </c>
      <c r="P184" s="60">
        <f t="shared" si="57"/>
        <v>0.13731855935831661</v>
      </c>
      <c r="Q184" s="22">
        <f t="shared" si="58"/>
        <v>2.9512092266663881E-8</v>
      </c>
      <c r="R184" s="61">
        <f t="shared" si="59"/>
        <v>1.1662828992421285E-7</v>
      </c>
      <c r="S184" s="22">
        <f t="shared" si="60"/>
        <v>1.3602158010646249E-14</v>
      </c>
      <c r="T184" s="94">
        <v>298</v>
      </c>
      <c r="U184" s="59">
        <f t="shared" si="61"/>
        <v>285.16000000000003</v>
      </c>
      <c r="V184" s="63">
        <f t="shared" si="62"/>
        <v>0.75942106209536264</v>
      </c>
      <c r="W184" s="64">
        <f t="shared" si="63"/>
        <v>5.7467335600894724</v>
      </c>
      <c r="X184" s="65">
        <f t="shared" si="69"/>
        <v>-2.6881728875186494E-8</v>
      </c>
      <c r="Y184" s="66">
        <f t="shared" si="70"/>
        <v>-2.6173595729994113E-8</v>
      </c>
      <c r="Z184" s="66">
        <f t="shared" si="71"/>
        <v>-2.6192249759042927E-8</v>
      </c>
      <c r="AA184" s="67">
        <f t="shared" si="72"/>
        <v>-2.5501787853710294E-8</v>
      </c>
      <c r="AB184" s="68">
        <f t="shared" si="65"/>
        <v>5.1023409384594835E-6</v>
      </c>
      <c r="AC184" s="69"/>
      <c r="AD184" s="70">
        <f t="shared" si="64"/>
        <v>5.1023409384594834E-2</v>
      </c>
      <c r="AE184" s="70"/>
      <c r="AF184" s="74"/>
      <c r="AG184" s="71">
        <v>1780</v>
      </c>
    </row>
    <row r="185" spans="3:33">
      <c r="E185" s="73">
        <v>0.58740740740740738</v>
      </c>
      <c r="F185" s="71">
        <v>1790</v>
      </c>
      <c r="G185" s="58">
        <v>12.16</v>
      </c>
      <c r="H185" s="58">
        <v>7.43</v>
      </c>
      <c r="I185" s="58">
        <v>6.93</v>
      </c>
      <c r="J185" s="58">
        <v>12.16</v>
      </c>
      <c r="K185" s="58">
        <f t="shared" si="51"/>
        <v>7.63</v>
      </c>
      <c r="L185" s="58">
        <v>6.93</v>
      </c>
      <c r="M185" s="59">
        <f t="shared" si="66"/>
        <v>12.16</v>
      </c>
      <c r="N185" s="59">
        <f t="shared" si="56"/>
        <v>7.5299999999999994</v>
      </c>
      <c r="O185" s="59">
        <f t="shared" si="66"/>
        <v>6.93</v>
      </c>
      <c r="P185" s="60">
        <f t="shared" si="57"/>
        <v>0.13440926784648788</v>
      </c>
      <c r="Q185" s="22">
        <f t="shared" si="58"/>
        <v>2.9512092266663881E-8</v>
      </c>
      <c r="R185" s="61">
        <f t="shared" si="59"/>
        <v>1.1662828992421285E-7</v>
      </c>
      <c r="S185" s="22">
        <f t="shared" si="60"/>
        <v>1.3602158010646249E-14</v>
      </c>
      <c r="T185" s="94">
        <v>298</v>
      </c>
      <c r="U185" s="59">
        <f t="shared" si="61"/>
        <v>285.16000000000003</v>
      </c>
      <c r="V185" s="63">
        <f t="shared" si="62"/>
        <v>0.75942106209536264</v>
      </c>
      <c r="W185" s="64">
        <f t="shared" si="63"/>
        <v>5.7467335600894724</v>
      </c>
      <c r="X185" s="65">
        <f t="shared" si="69"/>
        <v>-2.4961824840849943E-8</v>
      </c>
      <c r="Y185" s="66">
        <f t="shared" si="70"/>
        <v>-2.4318198166840907E-8</v>
      </c>
      <c r="Z185" s="66">
        <f t="shared" si="71"/>
        <v>-2.4334793720176333E-8</v>
      </c>
      <c r="AA185" s="67">
        <f t="shared" si="72"/>
        <v>-2.3706906785405419E-8</v>
      </c>
      <c r="AB185" s="68">
        <f t="shared" si="65"/>
        <v>4.8404822589478666E-6</v>
      </c>
      <c r="AC185" s="69"/>
      <c r="AD185" s="70">
        <f t="shared" si="64"/>
        <v>4.8404822589478667E-2</v>
      </c>
      <c r="AE185" s="70"/>
      <c r="AF185" s="74"/>
      <c r="AG185" s="71">
        <v>1790</v>
      </c>
    </row>
    <row r="186" spans="3:33">
      <c r="E186" s="73">
        <v>0.5875231481481481</v>
      </c>
      <c r="F186" s="71">
        <v>1800</v>
      </c>
      <c r="G186" s="58">
        <v>12.13</v>
      </c>
      <c r="H186" s="58">
        <v>7.44</v>
      </c>
      <c r="I186" s="58">
        <v>7.8</v>
      </c>
      <c r="J186" s="58">
        <v>12.13</v>
      </c>
      <c r="K186" s="58">
        <v>7.63</v>
      </c>
      <c r="L186" s="58">
        <v>7.8</v>
      </c>
      <c r="M186" s="59">
        <f t="shared" si="66"/>
        <v>12.13</v>
      </c>
      <c r="N186" s="59">
        <f t="shared" si="56"/>
        <v>7.5350000000000001</v>
      </c>
      <c r="O186" s="59">
        <f t="shared" si="66"/>
        <v>7.8</v>
      </c>
      <c r="P186" s="60">
        <f t="shared" si="57"/>
        <v>0.15120900579622734</v>
      </c>
      <c r="Q186" s="22">
        <f t="shared" si="58"/>
        <v>2.9174270140011595E-8</v>
      </c>
      <c r="R186" s="61">
        <f t="shared" si="59"/>
        <v>1.1768502708707408E-7</v>
      </c>
      <c r="S186" s="22">
        <f t="shared" si="60"/>
        <v>1.384976560048536E-14</v>
      </c>
      <c r="T186" s="94">
        <v>298</v>
      </c>
      <c r="U186" s="59">
        <f t="shared" si="61"/>
        <v>285.13</v>
      </c>
      <c r="V186" s="63">
        <f t="shared" si="62"/>
        <v>0.76127549967199748</v>
      </c>
      <c r="W186" s="64">
        <f t="shared" si="63"/>
        <v>5.7713245786939922</v>
      </c>
      <c r="X186" s="65">
        <f t="shared" si="69"/>
        <v>-2.7040135614929461E-8</v>
      </c>
      <c r="Y186" s="66">
        <f t="shared" si="70"/>
        <v>-2.6244901173420479E-8</v>
      </c>
      <c r="Z186" s="66">
        <f t="shared" si="71"/>
        <v>-2.6268288549355563E-8</v>
      </c>
      <c r="AA186" s="67">
        <f t="shared" si="72"/>
        <v>-2.5495065865914594E-8</v>
      </c>
      <c r="AB186" s="68">
        <f t="shared" si="65"/>
        <v>4.5971910666140508E-6</v>
      </c>
      <c r="AC186" s="75">
        <v>5.7100000000000004E-6</v>
      </c>
      <c r="AD186" s="70">
        <f t="shared" si="64"/>
        <v>4.5971910666140509E-2</v>
      </c>
      <c r="AE186" s="70">
        <f>AC186*10000</f>
        <v>5.7100000000000005E-2</v>
      </c>
      <c r="AF186" s="74">
        <f>(AD186-AE186)*(AD186-AE186)</f>
        <v>1.2383437222235748E-4</v>
      </c>
      <c r="AG186" s="71">
        <v>1800</v>
      </c>
    </row>
    <row r="187" spans="3:33">
      <c r="E187" s="73"/>
      <c r="F187" s="71"/>
      <c r="G187" s="58"/>
      <c r="H187" s="58"/>
      <c r="I187" s="58"/>
      <c r="J187" s="58"/>
      <c r="K187" s="58"/>
      <c r="L187" s="58"/>
      <c r="M187" s="59"/>
      <c r="N187" s="59"/>
      <c r="O187" s="59"/>
      <c r="P187" s="60"/>
      <c r="Q187" s="22"/>
      <c r="R187" s="61"/>
      <c r="S187" s="22"/>
      <c r="T187" s="94"/>
      <c r="U187" s="59"/>
      <c r="V187" s="63"/>
      <c r="W187" s="64"/>
      <c r="X187" s="65"/>
      <c r="Y187" s="66"/>
      <c r="Z187" s="66"/>
      <c r="AA187" s="67"/>
      <c r="AB187" s="68"/>
      <c r="AC187" s="69"/>
      <c r="AD187" s="70"/>
      <c r="AE187" s="70"/>
      <c r="AF187" s="74"/>
      <c r="AG187" s="71"/>
    </row>
    <row r="188" spans="3:33">
      <c r="E188" s="73"/>
      <c r="F188" s="71"/>
      <c r="G188" s="58"/>
      <c r="H188" s="58"/>
      <c r="I188" s="58"/>
      <c r="J188" s="58"/>
      <c r="K188" s="58"/>
      <c r="L188" s="58"/>
      <c r="M188" s="59"/>
      <c r="N188" s="59"/>
      <c r="O188" s="59"/>
      <c r="P188" s="60"/>
      <c r="Q188" s="22"/>
      <c r="R188" s="61"/>
      <c r="S188" s="22"/>
      <c r="T188" s="94"/>
      <c r="U188" s="59"/>
      <c r="V188" s="63"/>
      <c r="W188" s="64"/>
      <c r="X188" s="65"/>
      <c r="Y188" s="66"/>
      <c r="Z188" s="66"/>
      <c r="AA188" s="67"/>
      <c r="AB188" s="68"/>
      <c r="AC188" s="69"/>
      <c r="AD188" s="70"/>
      <c r="AE188" s="70"/>
      <c r="AF188" s="74">
        <f>SUM(AF6:AF186)</f>
        <v>0.45556503172954482</v>
      </c>
      <c r="AG188" s="71"/>
    </row>
    <row r="189" spans="3:33">
      <c r="E189" s="73"/>
      <c r="F189" s="71"/>
      <c r="G189" s="58"/>
      <c r="H189" s="58"/>
      <c r="I189" s="58"/>
      <c r="J189" s="58"/>
      <c r="K189" s="58"/>
      <c r="L189" s="58"/>
      <c r="M189" s="59"/>
      <c r="N189" s="59"/>
      <c r="O189" s="59"/>
      <c r="P189" s="60"/>
      <c r="Q189" s="22"/>
      <c r="R189" s="61"/>
      <c r="S189" s="22"/>
      <c r="T189" s="94"/>
      <c r="U189" s="59"/>
      <c r="V189" s="63"/>
      <c r="W189" s="64"/>
      <c r="X189" s="65"/>
      <c r="Y189" s="66"/>
      <c r="Z189" s="66"/>
      <c r="AA189" s="67"/>
      <c r="AB189" s="68"/>
      <c r="AC189" s="69"/>
      <c r="AD189" s="70"/>
      <c r="AE189" s="70"/>
      <c r="AF189" s="74"/>
      <c r="AG189" s="71"/>
    </row>
    <row r="190" spans="3:33">
      <c r="E190" s="73"/>
      <c r="F190" s="71"/>
      <c r="G190" s="58"/>
      <c r="H190" s="58"/>
      <c r="I190" s="58"/>
      <c r="J190" s="58"/>
      <c r="K190" s="58"/>
      <c r="L190" s="58"/>
      <c r="M190" s="59"/>
      <c r="N190" s="59"/>
      <c r="O190" s="59"/>
      <c r="P190" s="60"/>
      <c r="Q190" s="22"/>
      <c r="R190" s="61"/>
      <c r="S190" s="22"/>
      <c r="T190" s="94"/>
      <c r="U190" s="59"/>
      <c r="V190" s="63"/>
      <c r="W190" s="64"/>
      <c r="X190" s="65"/>
      <c r="Y190" s="66"/>
      <c r="Z190" s="66"/>
      <c r="AA190" s="67"/>
      <c r="AB190" s="68"/>
      <c r="AC190" s="69"/>
      <c r="AD190" s="70"/>
      <c r="AE190" s="70"/>
      <c r="AF190" s="74"/>
      <c r="AG190" s="71"/>
    </row>
    <row r="191" spans="3:33">
      <c r="E191" s="73"/>
      <c r="F191" s="71"/>
      <c r="G191" s="58"/>
      <c r="H191" s="58"/>
      <c r="I191" s="58"/>
      <c r="J191" s="58"/>
      <c r="K191" s="58"/>
      <c r="L191" s="58"/>
      <c r="M191" s="59"/>
      <c r="N191" s="59"/>
      <c r="O191" s="59"/>
      <c r="P191" s="60"/>
      <c r="Q191" s="22"/>
      <c r="R191" s="61"/>
      <c r="S191" s="22"/>
      <c r="T191" s="94"/>
      <c r="U191" s="59"/>
      <c r="V191" s="63"/>
      <c r="W191" s="64"/>
      <c r="X191" s="65"/>
      <c r="Y191" s="66"/>
      <c r="Z191" s="66"/>
      <c r="AA191" s="67"/>
      <c r="AB191" s="68"/>
      <c r="AC191" s="69"/>
      <c r="AD191" s="70"/>
      <c r="AE191" s="70"/>
      <c r="AF191" s="74"/>
      <c r="AG191" s="71"/>
    </row>
    <row r="192" spans="3:33">
      <c r="E192" s="73"/>
      <c r="F192" s="71"/>
      <c r="G192" s="58"/>
      <c r="H192" s="58"/>
      <c r="I192" s="58"/>
      <c r="J192" s="58"/>
      <c r="K192" s="58"/>
      <c r="L192" s="58"/>
      <c r="M192" s="59"/>
      <c r="N192" s="59"/>
      <c r="O192" s="59"/>
      <c r="P192" s="60"/>
      <c r="Q192" s="22"/>
      <c r="R192" s="61"/>
      <c r="S192" s="22"/>
      <c r="T192" s="94"/>
      <c r="U192" s="59"/>
      <c r="V192" s="63"/>
      <c r="W192" s="64"/>
      <c r="X192" s="65"/>
      <c r="Y192" s="66"/>
      <c r="Z192" s="66"/>
      <c r="AA192" s="67"/>
      <c r="AB192" s="68"/>
      <c r="AC192" s="69"/>
      <c r="AD192" s="70"/>
      <c r="AE192" s="70"/>
      <c r="AF192" s="74"/>
      <c r="AG192" s="71"/>
    </row>
    <row r="193" spans="5:33">
      <c r="E193" s="73"/>
      <c r="F193" s="71"/>
      <c r="G193" s="58"/>
      <c r="H193" s="58"/>
      <c r="I193" s="58"/>
      <c r="J193" s="58"/>
      <c r="K193" s="58"/>
      <c r="L193" s="58"/>
      <c r="M193" s="59"/>
      <c r="N193" s="59"/>
      <c r="O193" s="59"/>
      <c r="P193" s="60"/>
      <c r="Q193" s="22"/>
      <c r="R193" s="61"/>
      <c r="S193" s="22"/>
      <c r="T193" s="94"/>
      <c r="U193" s="59"/>
      <c r="V193" s="63"/>
      <c r="W193" s="64"/>
      <c r="X193" s="65"/>
      <c r="Y193" s="66"/>
      <c r="Z193" s="66"/>
      <c r="AA193" s="67"/>
      <c r="AB193" s="68"/>
      <c r="AC193" s="69"/>
      <c r="AD193" s="70"/>
      <c r="AE193" s="70"/>
      <c r="AF193" s="74"/>
      <c r="AG193" s="71"/>
    </row>
    <row r="194" spans="5:33">
      <c r="E194" s="73"/>
      <c r="F194" s="71"/>
      <c r="G194" s="58"/>
      <c r="H194" s="58"/>
      <c r="I194" s="58"/>
      <c r="J194" s="58"/>
      <c r="K194" s="58"/>
      <c r="L194" s="58"/>
      <c r="M194" s="59"/>
      <c r="N194" s="59"/>
      <c r="O194" s="59"/>
      <c r="P194" s="60"/>
      <c r="Q194" s="22"/>
      <c r="R194" s="61"/>
      <c r="S194" s="22"/>
      <c r="T194" s="94"/>
      <c r="U194" s="59"/>
      <c r="V194" s="63"/>
      <c r="W194" s="64"/>
      <c r="X194" s="65"/>
      <c r="Y194" s="66"/>
      <c r="Z194" s="66"/>
      <c r="AA194" s="67"/>
      <c r="AB194" s="68"/>
      <c r="AC194" s="69"/>
      <c r="AD194" s="70"/>
      <c r="AE194" s="70"/>
      <c r="AF194" s="74"/>
      <c r="AG194" s="71"/>
    </row>
    <row r="195" spans="5:33">
      <c r="E195" s="73"/>
      <c r="F195" s="71"/>
      <c r="G195" s="58"/>
      <c r="H195" s="58"/>
      <c r="I195" s="58"/>
      <c r="J195" s="58"/>
      <c r="K195" s="58"/>
      <c r="L195" s="58"/>
      <c r="M195" s="59"/>
      <c r="N195" s="59"/>
      <c r="O195" s="59"/>
      <c r="P195" s="60"/>
      <c r="Q195" s="22"/>
      <c r="R195" s="61"/>
      <c r="S195" s="22"/>
      <c r="T195" s="94"/>
      <c r="U195" s="59"/>
      <c r="V195" s="63"/>
      <c r="W195" s="64"/>
      <c r="X195" s="65"/>
      <c r="Y195" s="66"/>
      <c r="Z195" s="66"/>
      <c r="AA195" s="67"/>
      <c r="AB195" s="68"/>
      <c r="AC195" s="69"/>
      <c r="AD195" s="70"/>
      <c r="AE195" s="70"/>
      <c r="AF195" s="74"/>
      <c r="AG195" s="71"/>
    </row>
    <row r="196" spans="5:33">
      <c r="E196" s="73"/>
      <c r="F196" s="71"/>
      <c r="G196" s="58"/>
      <c r="H196" s="58"/>
      <c r="I196" s="58"/>
      <c r="J196" s="58"/>
      <c r="K196" s="58"/>
      <c r="L196" s="58"/>
      <c r="M196" s="59"/>
      <c r="N196" s="59"/>
      <c r="O196" s="59"/>
      <c r="P196" s="60"/>
      <c r="Q196" s="22"/>
      <c r="R196" s="61"/>
      <c r="S196" s="22"/>
      <c r="T196" s="94"/>
      <c r="U196" s="59"/>
      <c r="V196" s="63"/>
      <c r="W196" s="64"/>
      <c r="X196" s="65"/>
      <c r="Y196" s="66"/>
      <c r="Z196" s="66"/>
      <c r="AA196" s="67"/>
      <c r="AB196" s="68"/>
      <c r="AC196" s="69"/>
      <c r="AD196" s="70"/>
      <c r="AE196" s="70"/>
      <c r="AF196" s="74"/>
      <c r="AG196" s="71"/>
    </row>
    <row r="197" spans="5:33">
      <c r="E197" s="73"/>
      <c r="F197" s="71"/>
      <c r="G197" s="58"/>
      <c r="H197" s="58"/>
      <c r="I197" s="58"/>
      <c r="J197" s="58"/>
      <c r="K197" s="58"/>
      <c r="L197" s="58"/>
      <c r="M197" s="59"/>
      <c r="N197" s="59"/>
      <c r="O197" s="59"/>
      <c r="P197" s="60"/>
      <c r="Q197" s="22"/>
      <c r="R197" s="61"/>
      <c r="S197" s="22"/>
      <c r="T197" s="94"/>
      <c r="U197" s="59"/>
      <c r="V197" s="63"/>
      <c r="W197" s="64"/>
      <c r="X197" s="65"/>
      <c r="Y197" s="66"/>
      <c r="Z197" s="66"/>
      <c r="AA197" s="67"/>
      <c r="AB197" s="68"/>
      <c r="AC197" s="69"/>
      <c r="AD197" s="70"/>
      <c r="AE197" s="70"/>
      <c r="AF197" s="74"/>
      <c r="AG197" s="71"/>
    </row>
    <row r="198" spans="5:33">
      <c r="E198" s="73"/>
      <c r="F198" s="71"/>
      <c r="G198" s="58"/>
      <c r="H198" s="58"/>
      <c r="I198" s="58"/>
      <c r="J198" s="58"/>
      <c r="K198" s="58"/>
      <c r="L198" s="58"/>
      <c r="M198" s="59"/>
      <c r="N198" s="59"/>
      <c r="O198" s="59"/>
      <c r="P198" s="60"/>
      <c r="Q198" s="22"/>
      <c r="R198" s="61"/>
      <c r="S198" s="22"/>
      <c r="T198" s="94"/>
      <c r="U198" s="59"/>
      <c r="V198" s="63"/>
      <c r="W198" s="64"/>
      <c r="X198" s="65"/>
      <c r="Y198" s="66"/>
      <c r="Z198" s="66"/>
      <c r="AA198" s="67"/>
      <c r="AB198" s="68"/>
      <c r="AC198" s="69"/>
      <c r="AD198" s="70"/>
      <c r="AE198" s="70"/>
      <c r="AF198" s="74"/>
      <c r="AG198" s="71"/>
    </row>
    <row r="199" spans="5:33">
      <c r="E199" s="73"/>
      <c r="F199" s="71"/>
      <c r="G199" s="58"/>
      <c r="H199" s="58"/>
      <c r="I199" s="58"/>
      <c r="J199" s="58"/>
      <c r="K199" s="58"/>
      <c r="L199" s="58"/>
      <c r="M199" s="59"/>
      <c r="N199" s="59"/>
      <c r="O199" s="59"/>
      <c r="P199" s="60"/>
      <c r="Q199" s="22"/>
      <c r="R199" s="61"/>
      <c r="S199" s="22"/>
      <c r="T199" s="94"/>
      <c r="U199" s="59"/>
      <c r="V199" s="63"/>
      <c r="W199" s="64"/>
      <c r="X199" s="65"/>
      <c r="Y199" s="66"/>
      <c r="Z199" s="66"/>
      <c r="AA199" s="67"/>
      <c r="AB199" s="68"/>
      <c r="AC199" s="69"/>
      <c r="AD199" s="70"/>
      <c r="AE199" s="70"/>
      <c r="AF199" s="74"/>
      <c r="AG199" s="71"/>
    </row>
    <row r="200" spans="5:33">
      <c r="E200" s="73"/>
      <c r="F200" s="71"/>
      <c r="G200" s="58"/>
      <c r="H200" s="58"/>
      <c r="I200" s="58"/>
      <c r="J200" s="58"/>
      <c r="K200" s="58"/>
      <c r="L200" s="58"/>
      <c r="M200" s="59"/>
      <c r="N200" s="59"/>
      <c r="O200" s="59"/>
      <c r="P200" s="60"/>
      <c r="Q200" s="22"/>
      <c r="R200" s="61"/>
      <c r="S200" s="22"/>
      <c r="T200" s="94"/>
      <c r="U200" s="59"/>
      <c r="V200" s="63"/>
      <c r="W200" s="64"/>
      <c r="X200" s="65"/>
      <c r="Y200" s="66"/>
      <c r="Z200" s="66"/>
      <c r="AA200" s="67"/>
      <c r="AB200" s="68"/>
      <c r="AC200" s="69"/>
      <c r="AD200" s="70"/>
      <c r="AE200" s="70"/>
      <c r="AF200" s="74"/>
      <c r="AG200" s="71"/>
    </row>
    <row r="201" spans="5:33">
      <c r="E201" s="73"/>
      <c r="F201" s="71"/>
      <c r="G201" s="58"/>
      <c r="H201" s="58"/>
      <c r="I201" s="58"/>
      <c r="J201" s="58"/>
      <c r="K201" s="58"/>
      <c r="L201" s="58"/>
      <c r="M201" s="59"/>
      <c r="N201" s="59"/>
      <c r="O201" s="59"/>
      <c r="P201" s="60"/>
      <c r="Q201" s="22"/>
      <c r="R201" s="61"/>
      <c r="S201" s="22"/>
      <c r="T201" s="94"/>
      <c r="U201" s="59"/>
      <c r="V201" s="63"/>
      <c r="W201" s="64"/>
      <c r="X201" s="65"/>
      <c r="Y201" s="66"/>
      <c r="Z201" s="66"/>
      <c r="AA201" s="67"/>
      <c r="AB201" s="68"/>
      <c r="AC201" s="69"/>
      <c r="AD201" s="70"/>
      <c r="AE201" s="70"/>
      <c r="AF201" s="74"/>
      <c r="AG201" s="71"/>
    </row>
    <row r="202" spans="5:33">
      <c r="E202" s="73"/>
      <c r="F202" s="71"/>
      <c r="G202" s="58"/>
      <c r="H202" s="58"/>
      <c r="I202" s="58"/>
      <c r="J202" s="58"/>
      <c r="K202" s="58"/>
      <c r="L202" s="58"/>
      <c r="M202" s="59"/>
      <c r="N202" s="59"/>
      <c r="O202" s="59"/>
      <c r="P202" s="60"/>
      <c r="Q202" s="22"/>
      <c r="R202" s="61"/>
      <c r="S202" s="22"/>
      <c r="T202" s="94"/>
      <c r="U202" s="59"/>
      <c r="V202" s="63"/>
      <c r="W202" s="64"/>
      <c r="X202" s="65"/>
      <c r="Y202" s="66"/>
      <c r="Z202" s="66"/>
      <c r="AA202" s="67"/>
      <c r="AB202" s="68"/>
      <c r="AC202" s="69"/>
      <c r="AD202" s="70"/>
      <c r="AE202" s="70"/>
      <c r="AF202" s="74"/>
      <c r="AG202" s="71"/>
    </row>
    <row r="203" spans="5:33">
      <c r="E203" s="73"/>
      <c r="F203" s="71"/>
      <c r="G203" s="58"/>
      <c r="H203" s="58"/>
      <c r="I203" s="58"/>
      <c r="J203" s="58"/>
      <c r="K203" s="58"/>
      <c r="L203" s="58"/>
      <c r="M203" s="59"/>
      <c r="N203" s="59"/>
      <c r="O203" s="59"/>
      <c r="P203" s="60"/>
      <c r="Q203" s="22"/>
      <c r="R203" s="61"/>
      <c r="S203" s="22"/>
      <c r="T203" s="94"/>
      <c r="U203" s="59"/>
      <c r="V203" s="63"/>
      <c r="W203" s="64"/>
      <c r="X203" s="65"/>
      <c r="Y203" s="66"/>
      <c r="Z203" s="66"/>
      <c r="AA203" s="67"/>
      <c r="AB203" s="68"/>
      <c r="AC203" s="69"/>
      <c r="AD203" s="70"/>
      <c r="AE203" s="70"/>
      <c r="AF203" s="74"/>
      <c r="AG203" s="71"/>
    </row>
    <row r="204" spans="5:33">
      <c r="E204" s="73"/>
      <c r="F204" s="71"/>
      <c r="G204" s="58"/>
      <c r="H204" s="58"/>
      <c r="I204" s="58"/>
      <c r="J204" s="58"/>
      <c r="K204" s="58"/>
      <c r="L204" s="58"/>
      <c r="M204" s="59"/>
      <c r="N204" s="59"/>
      <c r="O204" s="59"/>
      <c r="P204" s="60"/>
      <c r="Q204" s="22"/>
      <c r="R204" s="61"/>
      <c r="S204" s="22"/>
      <c r="T204" s="94"/>
      <c r="U204" s="59"/>
      <c r="V204" s="63"/>
      <c r="W204" s="64"/>
      <c r="X204" s="65"/>
      <c r="Y204" s="66"/>
      <c r="Z204" s="66"/>
      <c r="AA204" s="67"/>
      <c r="AB204" s="68"/>
      <c r="AC204" s="69"/>
      <c r="AD204" s="70"/>
      <c r="AE204" s="70"/>
      <c r="AF204" s="74"/>
      <c r="AG204" s="71"/>
    </row>
    <row r="205" spans="5:33">
      <c r="E205" s="73"/>
      <c r="F205" s="71"/>
      <c r="G205" s="58"/>
      <c r="H205" s="58"/>
      <c r="I205" s="58"/>
      <c r="J205" s="58"/>
      <c r="K205" s="58"/>
      <c r="L205" s="58"/>
      <c r="M205" s="59"/>
      <c r="N205" s="59"/>
      <c r="O205" s="59"/>
      <c r="P205" s="60"/>
      <c r="Q205" s="22"/>
      <c r="R205" s="61"/>
      <c r="S205" s="22"/>
      <c r="T205" s="94"/>
      <c r="U205" s="59"/>
      <c r="V205" s="63"/>
      <c r="W205" s="64"/>
      <c r="X205" s="65"/>
      <c r="Y205" s="66"/>
      <c r="Z205" s="66"/>
      <c r="AA205" s="67"/>
      <c r="AB205" s="68"/>
      <c r="AC205" s="69"/>
      <c r="AD205" s="70"/>
      <c r="AE205" s="70"/>
      <c r="AF205" s="74"/>
      <c r="AG205" s="71"/>
    </row>
    <row r="206" spans="5:33">
      <c r="E206" s="73"/>
      <c r="F206" s="71"/>
      <c r="G206" s="58"/>
      <c r="H206" s="58"/>
      <c r="I206" s="58"/>
      <c r="J206" s="58"/>
      <c r="K206" s="58"/>
      <c r="L206" s="58"/>
      <c r="M206" s="59"/>
      <c r="N206" s="59"/>
      <c r="O206" s="59"/>
      <c r="P206" s="60"/>
      <c r="Q206" s="22"/>
      <c r="R206" s="61"/>
      <c r="S206" s="22"/>
      <c r="T206" s="94"/>
      <c r="U206" s="59"/>
      <c r="V206" s="63"/>
      <c r="W206" s="64"/>
      <c r="X206" s="65"/>
      <c r="Y206" s="66"/>
      <c r="Z206" s="66"/>
      <c r="AA206" s="67"/>
      <c r="AB206" s="68"/>
      <c r="AC206" s="69"/>
      <c r="AD206" s="70"/>
      <c r="AE206" s="70"/>
      <c r="AF206" s="74"/>
      <c r="AG206" s="71"/>
    </row>
    <row r="207" spans="5:33">
      <c r="E207" s="73"/>
      <c r="F207" s="71"/>
      <c r="G207" s="58"/>
      <c r="H207" s="58"/>
      <c r="I207" s="58"/>
      <c r="J207" s="58"/>
      <c r="K207" s="58"/>
      <c r="L207" s="58"/>
      <c r="M207" s="59"/>
      <c r="N207" s="59"/>
      <c r="O207" s="59"/>
      <c r="P207" s="60"/>
      <c r="Q207" s="22"/>
      <c r="R207" s="61"/>
      <c r="S207" s="22"/>
      <c r="T207" s="94"/>
      <c r="U207" s="59"/>
      <c r="V207" s="63"/>
      <c r="W207" s="64"/>
      <c r="X207" s="65"/>
      <c r="Y207" s="66"/>
      <c r="Z207" s="66"/>
      <c r="AA207" s="67"/>
      <c r="AB207" s="68"/>
      <c r="AC207" s="69"/>
      <c r="AD207" s="70"/>
      <c r="AE207" s="70"/>
      <c r="AF207" s="74"/>
      <c r="AG207" s="71"/>
    </row>
    <row r="208" spans="5:33">
      <c r="E208" s="73"/>
      <c r="F208" s="71"/>
      <c r="G208" s="58"/>
      <c r="H208" s="58"/>
      <c r="I208" s="58"/>
      <c r="J208" s="58"/>
      <c r="K208" s="58"/>
      <c r="L208" s="58"/>
      <c r="M208" s="59"/>
      <c r="N208" s="59"/>
      <c r="O208" s="59"/>
      <c r="P208" s="60"/>
      <c r="Q208" s="22"/>
      <c r="R208" s="61"/>
      <c r="S208" s="22"/>
      <c r="T208" s="94"/>
      <c r="U208" s="59"/>
      <c r="V208" s="63"/>
      <c r="W208" s="64"/>
      <c r="X208" s="65"/>
      <c r="Y208" s="66"/>
      <c r="Z208" s="66"/>
      <c r="AA208" s="67"/>
      <c r="AB208" s="68"/>
      <c r="AC208" s="69"/>
      <c r="AD208" s="70"/>
      <c r="AE208" s="70"/>
      <c r="AF208" s="74"/>
      <c r="AG208" s="71"/>
    </row>
    <row r="209" spans="2:33">
      <c r="E209" s="73"/>
      <c r="F209" s="71"/>
      <c r="G209" s="58"/>
      <c r="H209" s="58"/>
      <c r="I209" s="58"/>
      <c r="J209" s="58"/>
      <c r="K209" s="58"/>
      <c r="L209" s="58"/>
      <c r="M209" s="59"/>
      <c r="N209" s="59"/>
      <c r="O209" s="59"/>
      <c r="P209" s="60"/>
      <c r="Q209" s="22"/>
      <c r="R209" s="61"/>
      <c r="S209" s="22"/>
      <c r="T209" s="94"/>
      <c r="U209" s="59"/>
      <c r="V209" s="63"/>
      <c r="W209" s="64"/>
      <c r="X209" s="65"/>
      <c r="Y209" s="66"/>
      <c r="Z209" s="66"/>
      <c r="AA209" s="67"/>
      <c r="AB209" s="68"/>
      <c r="AC209" s="69"/>
      <c r="AD209" s="70"/>
      <c r="AE209" s="70"/>
      <c r="AF209" s="74"/>
      <c r="AG209" s="71"/>
    </row>
    <row r="210" spans="2:33">
      <c r="E210" s="73"/>
      <c r="F210" s="71"/>
      <c r="G210" s="58"/>
      <c r="H210" s="58"/>
      <c r="I210" s="58"/>
      <c r="J210" s="58"/>
      <c r="K210" s="58"/>
      <c r="L210" s="58"/>
      <c r="M210" s="59"/>
      <c r="N210" s="59"/>
      <c r="O210" s="59"/>
      <c r="P210" s="60"/>
      <c r="Q210" s="22"/>
      <c r="R210" s="61"/>
      <c r="S210" s="22"/>
      <c r="T210" s="94"/>
      <c r="U210" s="59"/>
      <c r="V210" s="63"/>
      <c r="W210" s="64"/>
      <c r="X210" s="65"/>
      <c r="Y210" s="66"/>
      <c r="Z210" s="66"/>
      <c r="AA210" s="67"/>
      <c r="AB210" s="68"/>
      <c r="AC210" s="69"/>
      <c r="AD210" s="70"/>
      <c r="AE210" s="70"/>
      <c r="AF210" s="74"/>
      <c r="AG210" s="71"/>
    </row>
    <row r="211" spans="2:33">
      <c r="E211" s="73"/>
      <c r="F211" s="71"/>
      <c r="G211" s="58"/>
      <c r="H211" s="58"/>
      <c r="I211" s="58"/>
      <c r="J211" s="58"/>
      <c r="K211" s="58"/>
      <c r="L211" s="58"/>
      <c r="M211" s="59"/>
      <c r="N211" s="59"/>
      <c r="O211" s="59"/>
      <c r="P211" s="60"/>
      <c r="Q211" s="22"/>
      <c r="R211" s="61"/>
      <c r="S211" s="22"/>
      <c r="T211" s="94"/>
      <c r="U211" s="59"/>
      <c r="V211" s="63"/>
      <c r="W211" s="64"/>
      <c r="X211" s="65"/>
      <c r="Y211" s="66"/>
      <c r="Z211" s="66"/>
      <c r="AA211" s="67"/>
      <c r="AB211" s="68"/>
      <c r="AC211" s="69"/>
      <c r="AD211" s="70"/>
      <c r="AE211" s="70"/>
      <c r="AF211" s="74"/>
      <c r="AG211" s="71"/>
    </row>
    <row r="212" spans="2:33">
      <c r="B212" s="54">
        <f>60*38</f>
        <v>2280</v>
      </c>
      <c r="E212" s="73"/>
      <c r="F212" s="71"/>
      <c r="G212" s="58"/>
      <c r="H212" s="58"/>
      <c r="I212" s="58"/>
      <c r="J212" s="58"/>
      <c r="K212" s="58"/>
      <c r="L212" s="58"/>
      <c r="M212" s="59"/>
      <c r="N212" s="59"/>
      <c r="O212" s="59"/>
      <c r="P212" s="60"/>
      <c r="Q212" s="22"/>
      <c r="R212" s="61"/>
      <c r="S212" s="22"/>
      <c r="T212" s="94"/>
      <c r="U212" s="59"/>
      <c r="V212" s="63"/>
      <c r="W212" s="64"/>
      <c r="X212" s="65"/>
      <c r="Y212" s="66"/>
      <c r="Z212" s="66"/>
      <c r="AA212" s="67"/>
      <c r="AB212" s="68"/>
      <c r="AC212" s="69"/>
      <c r="AD212" s="70"/>
      <c r="AE212" s="70"/>
      <c r="AF212" s="74"/>
      <c r="AG212" s="71"/>
    </row>
    <row r="213" spans="2:33">
      <c r="E213" s="73"/>
      <c r="F213" s="71"/>
      <c r="G213" s="58"/>
      <c r="H213" s="58"/>
      <c r="I213" s="58"/>
      <c r="J213" s="58"/>
      <c r="K213" s="58"/>
      <c r="L213" s="58"/>
      <c r="M213" s="59"/>
      <c r="N213" s="59"/>
      <c r="O213" s="59"/>
      <c r="P213" s="60"/>
      <c r="Q213" s="22"/>
      <c r="R213" s="61"/>
      <c r="S213" s="22"/>
      <c r="T213" s="94"/>
      <c r="U213" s="59"/>
      <c r="V213" s="63"/>
      <c r="W213" s="64"/>
      <c r="X213" s="65"/>
      <c r="Y213" s="66"/>
      <c r="Z213" s="66"/>
      <c r="AA213" s="67"/>
      <c r="AB213" s="68"/>
      <c r="AC213" s="69"/>
      <c r="AD213" s="70"/>
      <c r="AE213" s="70"/>
      <c r="AF213" s="74"/>
      <c r="AG213" s="71"/>
    </row>
    <row r="214" spans="2:33">
      <c r="E214" s="73"/>
      <c r="F214" s="71"/>
      <c r="G214" s="58"/>
      <c r="H214" s="58"/>
      <c r="I214" s="58"/>
      <c r="J214" s="58"/>
      <c r="K214" s="58"/>
      <c r="L214" s="58"/>
      <c r="M214" s="59"/>
      <c r="N214" s="59"/>
      <c r="O214" s="59"/>
      <c r="P214" s="60"/>
      <c r="Q214" s="22"/>
      <c r="R214" s="61"/>
      <c r="S214" s="22"/>
      <c r="T214" s="94"/>
      <c r="U214" s="59"/>
      <c r="V214" s="63"/>
      <c r="W214" s="64"/>
      <c r="X214" s="65"/>
      <c r="Y214" s="66"/>
      <c r="Z214" s="66"/>
      <c r="AA214" s="67"/>
      <c r="AB214" s="68"/>
      <c r="AC214" s="69"/>
      <c r="AD214" s="70"/>
      <c r="AE214" s="70"/>
      <c r="AF214" s="74"/>
      <c r="AG214" s="71"/>
    </row>
    <row r="215" spans="2:33">
      <c r="E215" s="73"/>
      <c r="F215" s="71"/>
      <c r="G215" s="58"/>
      <c r="H215" s="58"/>
      <c r="I215" s="58"/>
      <c r="J215" s="58"/>
      <c r="K215" s="58"/>
      <c r="L215" s="58"/>
      <c r="M215" s="59"/>
      <c r="N215" s="59"/>
      <c r="O215" s="59"/>
      <c r="P215" s="60"/>
      <c r="Q215" s="22"/>
      <c r="R215" s="61"/>
      <c r="S215" s="22"/>
      <c r="T215" s="94"/>
      <c r="U215" s="59"/>
      <c r="V215" s="63"/>
      <c r="W215" s="64"/>
      <c r="X215" s="65"/>
      <c r="Y215" s="66"/>
      <c r="Z215" s="66"/>
      <c r="AA215" s="67"/>
      <c r="AB215" s="68"/>
      <c r="AC215" s="69"/>
      <c r="AD215" s="70"/>
      <c r="AE215" s="70"/>
      <c r="AF215" s="74"/>
      <c r="AG215" s="71"/>
    </row>
    <row r="216" spans="2:33">
      <c r="E216" s="73"/>
      <c r="F216" s="71"/>
      <c r="G216" s="58"/>
      <c r="H216" s="58"/>
      <c r="I216" s="58"/>
      <c r="J216" s="58"/>
      <c r="K216" s="58"/>
      <c r="L216" s="58"/>
      <c r="M216" s="59"/>
      <c r="N216" s="59"/>
      <c r="O216" s="59"/>
      <c r="P216" s="60"/>
      <c r="Q216" s="22"/>
      <c r="R216" s="61"/>
      <c r="S216" s="22"/>
      <c r="T216" s="94"/>
      <c r="U216" s="59"/>
      <c r="V216" s="63"/>
      <c r="W216" s="64"/>
      <c r="X216" s="65"/>
      <c r="Y216" s="66"/>
      <c r="Z216" s="66"/>
      <c r="AA216" s="67"/>
      <c r="AB216" s="68"/>
      <c r="AC216" s="75"/>
      <c r="AD216" s="70"/>
      <c r="AE216" s="70"/>
      <c r="AF216" s="74"/>
      <c r="AG216" s="71"/>
    </row>
    <row r="217" spans="2:33">
      <c r="E217" s="73"/>
      <c r="F217" s="71"/>
      <c r="G217" s="58"/>
      <c r="H217" s="58"/>
      <c r="I217" s="58"/>
      <c r="J217" s="58"/>
      <c r="K217" s="58"/>
      <c r="L217" s="58"/>
      <c r="M217" s="59"/>
      <c r="N217" s="59"/>
      <c r="O217" s="59"/>
      <c r="P217" s="60"/>
      <c r="Q217" s="22"/>
      <c r="R217" s="61"/>
      <c r="S217" s="22"/>
      <c r="T217" s="94"/>
      <c r="U217" s="59"/>
      <c r="V217" s="63"/>
      <c r="W217" s="64"/>
      <c r="X217" s="65"/>
      <c r="Y217" s="66"/>
      <c r="Z217" s="66"/>
      <c r="AA217" s="67"/>
      <c r="AB217" s="68"/>
      <c r="AC217" s="69"/>
      <c r="AD217" s="70"/>
      <c r="AE217" s="70"/>
      <c r="AF217" s="74"/>
      <c r="AG217" s="71"/>
    </row>
    <row r="218" spans="2:33">
      <c r="E218" s="73"/>
      <c r="F218" s="71"/>
      <c r="G218" s="58"/>
      <c r="H218" s="58"/>
      <c r="I218" s="58"/>
      <c r="J218" s="58"/>
      <c r="K218" s="58"/>
      <c r="L218" s="58"/>
      <c r="M218" s="59"/>
      <c r="N218" s="59"/>
      <c r="O218" s="59"/>
      <c r="P218" s="60"/>
      <c r="Q218" s="22"/>
      <c r="R218" s="61"/>
      <c r="S218" s="22"/>
      <c r="T218" s="94"/>
      <c r="U218" s="59"/>
      <c r="V218" s="63"/>
      <c r="W218" s="64"/>
      <c r="X218" s="65"/>
      <c r="Y218" s="66"/>
      <c r="Z218" s="66"/>
      <c r="AA218" s="67"/>
      <c r="AB218" s="68"/>
      <c r="AC218" s="69"/>
      <c r="AD218" s="70"/>
      <c r="AE218" s="70"/>
      <c r="AF218" s="74"/>
      <c r="AG218" s="71"/>
    </row>
    <row r="219" spans="2:33">
      <c r="E219" s="73"/>
      <c r="F219" s="71"/>
      <c r="G219" s="58"/>
      <c r="H219" s="58"/>
      <c r="I219" s="58"/>
      <c r="J219" s="58"/>
      <c r="K219" s="58"/>
      <c r="L219" s="58"/>
      <c r="M219" s="59"/>
      <c r="N219" s="59"/>
      <c r="O219" s="59"/>
      <c r="P219" s="60"/>
      <c r="Q219" s="22"/>
      <c r="R219" s="61"/>
      <c r="S219" s="22"/>
      <c r="T219" s="94"/>
      <c r="U219" s="59"/>
      <c r="V219" s="63"/>
      <c r="W219" s="64"/>
      <c r="X219" s="65"/>
      <c r="Y219" s="66"/>
      <c r="Z219" s="66"/>
      <c r="AA219" s="67"/>
      <c r="AB219" s="68"/>
      <c r="AC219" s="69"/>
      <c r="AD219" s="70"/>
      <c r="AE219" s="70"/>
      <c r="AF219" s="74"/>
      <c r="AG219" s="71"/>
    </row>
    <row r="220" spans="2:33">
      <c r="E220" s="73"/>
      <c r="F220" s="71"/>
      <c r="G220" s="58"/>
      <c r="H220" s="58"/>
      <c r="I220" s="58"/>
      <c r="J220" s="58"/>
      <c r="K220" s="58"/>
      <c r="L220" s="58"/>
      <c r="M220" s="59"/>
      <c r="N220" s="59"/>
      <c r="O220" s="59"/>
      <c r="P220" s="60"/>
      <c r="Q220" s="22"/>
      <c r="R220" s="61"/>
      <c r="S220" s="22"/>
      <c r="T220" s="94"/>
      <c r="U220" s="59"/>
      <c r="V220" s="63"/>
      <c r="W220" s="64"/>
      <c r="X220" s="65"/>
      <c r="Y220" s="66"/>
      <c r="Z220" s="66"/>
      <c r="AA220" s="67"/>
      <c r="AB220" s="68"/>
      <c r="AC220" s="69"/>
      <c r="AD220" s="70"/>
      <c r="AE220" s="70"/>
      <c r="AF220" s="74"/>
      <c r="AG220" s="71"/>
    </row>
    <row r="221" spans="2:33">
      <c r="E221" s="73"/>
      <c r="F221" s="71"/>
      <c r="G221" s="58"/>
      <c r="H221" s="58"/>
      <c r="I221" s="58"/>
      <c r="J221" s="58"/>
      <c r="K221" s="58"/>
      <c r="L221" s="58"/>
      <c r="M221" s="59"/>
      <c r="N221" s="59"/>
      <c r="O221" s="59"/>
      <c r="P221" s="60"/>
      <c r="Q221" s="22"/>
      <c r="R221" s="61"/>
      <c r="S221" s="22"/>
      <c r="T221" s="94"/>
      <c r="U221" s="59"/>
      <c r="V221" s="63"/>
      <c r="W221" s="64"/>
      <c r="X221" s="65"/>
      <c r="Y221" s="66"/>
      <c r="Z221" s="66"/>
      <c r="AA221" s="67"/>
      <c r="AB221" s="68"/>
      <c r="AC221" s="69"/>
      <c r="AD221" s="70"/>
      <c r="AE221" s="70"/>
      <c r="AF221" s="74"/>
      <c r="AG221" s="71"/>
    </row>
    <row r="222" spans="2:33">
      <c r="E222" s="73"/>
      <c r="F222" s="71"/>
      <c r="G222" s="58"/>
      <c r="H222" s="58"/>
      <c r="I222" s="58"/>
      <c r="J222" s="58"/>
      <c r="K222" s="58"/>
      <c r="L222" s="58"/>
      <c r="M222" s="59"/>
      <c r="N222" s="59"/>
      <c r="O222" s="59"/>
      <c r="P222" s="60"/>
      <c r="Q222" s="22"/>
      <c r="R222" s="61"/>
      <c r="S222" s="22"/>
      <c r="T222" s="94"/>
      <c r="U222" s="59"/>
      <c r="V222" s="63"/>
      <c r="W222" s="64"/>
      <c r="X222" s="65"/>
      <c r="Y222" s="66"/>
      <c r="Z222" s="66"/>
      <c r="AA222" s="67"/>
      <c r="AB222" s="68"/>
      <c r="AC222" s="69"/>
      <c r="AD222" s="70"/>
      <c r="AE222" s="70"/>
      <c r="AF222" s="74"/>
      <c r="AG222" s="71"/>
    </row>
    <row r="223" spans="2:33">
      <c r="E223" s="73"/>
      <c r="F223" s="71"/>
      <c r="G223" s="58"/>
      <c r="H223" s="58"/>
      <c r="I223" s="58"/>
      <c r="J223" s="58"/>
      <c r="K223" s="58"/>
      <c r="L223" s="58"/>
      <c r="M223" s="59"/>
      <c r="N223" s="59"/>
      <c r="O223" s="59"/>
      <c r="P223" s="60"/>
      <c r="Q223" s="22"/>
      <c r="R223" s="61"/>
      <c r="S223" s="22"/>
      <c r="T223" s="94"/>
      <c r="U223" s="59"/>
      <c r="V223" s="63"/>
      <c r="W223" s="64"/>
      <c r="X223" s="65"/>
      <c r="Y223" s="66"/>
      <c r="Z223" s="66"/>
      <c r="AA223" s="67"/>
      <c r="AB223" s="68"/>
      <c r="AC223" s="69"/>
      <c r="AD223" s="70"/>
      <c r="AE223" s="70"/>
      <c r="AF223" s="74"/>
      <c r="AG223" s="71"/>
    </row>
    <row r="224" spans="2:33">
      <c r="E224" s="73"/>
      <c r="F224" s="71"/>
      <c r="G224" s="58"/>
      <c r="H224" s="58"/>
      <c r="I224" s="58"/>
      <c r="J224" s="58"/>
      <c r="K224" s="58"/>
      <c r="L224" s="58"/>
      <c r="M224" s="59"/>
      <c r="N224" s="59"/>
      <c r="O224" s="59"/>
      <c r="P224" s="60"/>
      <c r="Q224" s="22"/>
      <c r="R224" s="61"/>
      <c r="S224" s="22"/>
      <c r="T224" s="94"/>
      <c r="U224" s="59"/>
      <c r="V224" s="63"/>
      <c r="W224" s="64"/>
      <c r="X224" s="65"/>
      <c r="Y224" s="66"/>
      <c r="Z224" s="66"/>
      <c r="AA224" s="67"/>
      <c r="AB224" s="68"/>
      <c r="AC224" s="69"/>
      <c r="AD224" s="70"/>
      <c r="AE224" s="70"/>
      <c r="AF224" s="74"/>
      <c r="AG224" s="71"/>
    </row>
    <row r="225" spans="2:33">
      <c r="E225" s="73"/>
      <c r="F225" s="71"/>
      <c r="G225" s="58"/>
      <c r="H225" s="58"/>
      <c r="I225" s="58"/>
      <c r="J225" s="58"/>
      <c r="K225" s="58"/>
      <c r="L225" s="58"/>
      <c r="M225" s="59"/>
      <c r="N225" s="59"/>
      <c r="O225" s="59"/>
      <c r="P225" s="60"/>
      <c r="Q225" s="22"/>
      <c r="R225" s="61"/>
      <c r="S225" s="22"/>
      <c r="T225" s="94"/>
      <c r="U225" s="59"/>
      <c r="V225" s="63"/>
      <c r="W225" s="64"/>
      <c r="X225" s="65"/>
      <c r="Y225" s="66"/>
      <c r="Z225" s="66"/>
      <c r="AA225" s="67"/>
      <c r="AB225" s="68"/>
      <c r="AC225" s="69"/>
      <c r="AD225" s="70"/>
      <c r="AE225" s="70"/>
      <c r="AF225" s="74"/>
      <c r="AG225" s="71"/>
    </row>
    <row r="226" spans="2:33">
      <c r="E226" s="73"/>
      <c r="F226" s="71"/>
      <c r="G226" s="58"/>
      <c r="H226" s="58"/>
      <c r="I226" s="58"/>
      <c r="J226" s="58"/>
      <c r="K226" s="58"/>
      <c r="L226" s="58"/>
      <c r="M226" s="59"/>
      <c r="N226" s="59"/>
      <c r="O226" s="59"/>
      <c r="P226" s="60"/>
      <c r="Q226" s="22"/>
      <c r="R226" s="61"/>
      <c r="S226" s="22"/>
      <c r="T226" s="94"/>
      <c r="U226" s="59"/>
      <c r="V226" s="63"/>
      <c r="W226" s="64"/>
      <c r="X226" s="65"/>
      <c r="Y226" s="66"/>
      <c r="Z226" s="66"/>
      <c r="AA226" s="67"/>
      <c r="AB226" s="68"/>
      <c r="AC226" s="69"/>
      <c r="AD226" s="70"/>
      <c r="AE226" s="70"/>
      <c r="AF226" s="74"/>
      <c r="AG226" s="71"/>
    </row>
    <row r="227" spans="2:33">
      <c r="E227" s="73"/>
      <c r="F227" s="71"/>
      <c r="G227" s="58"/>
      <c r="H227" s="58"/>
      <c r="I227" s="58"/>
      <c r="J227" s="58"/>
      <c r="K227" s="58"/>
      <c r="L227" s="58"/>
      <c r="M227" s="59"/>
      <c r="N227" s="59"/>
      <c r="O227" s="59"/>
      <c r="P227" s="60"/>
      <c r="Q227" s="22"/>
      <c r="R227" s="61"/>
      <c r="S227" s="22"/>
      <c r="T227" s="94"/>
      <c r="U227" s="59"/>
      <c r="V227" s="63"/>
      <c r="W227" s="64"/>
      <c r="X227" s="65"/>
      <c r="Y227" s="66"/>
      <c r="Z227" s="66"/>
      <c r="AA227" s="67"/>
      <c r="AB227" s="68"/>
      <c r="AC227" s="69"/>
      <c r="AD227" s="70"/>
      <c r="AE227" s="70"/>
      <c r="AF227" s="74"/>
      <c r="AG227" s="71"/>
    </row>
    <row r="228" spans="2:33">
      <c r="E228" s="73"/>
      <c r="F228" s="71"/>
      <c r="G228" s="58"/>
      <c r="H228" s="58"/>
      <c r="I228" s="58"/>
      <c r="J228" s="58"/>
      <c r="K228" s="58"/>
      <c r="L228" s="58"/>
      <c r="M228" s="59"/>
      <c r="N228" s="59"/>
      <c r="O228" s="59"/>
      <c r="P228" s="60"/>
      <c r="Q228" s="22"/>
      <c r="R228" s="61"/>
      <c r="S228" s="22"/>
      <c r="T228" s="94"/>
      <c r="U228" s="59"/>
      <c r="V228" s="63"/>
      <c r="W228" s="64"/>
      <c r="X228" s="65"/>
      <c r="Y228" s="66"/>
      <c r="Z228" s="66"/>
      <c r="AA228" s="67"/>
      <c r="AB228" s="68"/>
      <c r="AC228" s="69"/>
      <c r="AD228" s="70"/>
      <c r="AE228" s="70"/>
      <c r="AF228" s="74"/>
      <c r="AG228" s="71"/>
    </row>
    <row r="229" spans="2:33">
      <c r="E229" s="73"/>
      <c r="F229" s="71"/>
      <c r="G229" s="58"/>
      <c r="H229" s="58"/>
      <c r="I229" s="58"/>
      <c r="J229" s="58"/>
      <c r="K229" s="58"/>
      <c r="L229" s="58"/>
      <c r="M229" s="59"/>
      <c r="N229" s="59"/>
      <c r="O229" s="59"/>
      <c r="P229" s="60"/>
      <c r="Q229" s="22"/>
      <c r="R229" s="61"/>
      <c r="S229" s="22"/>
      <c r="T229" s="94"/>
      <c r="U229" s="59"/>
      <c r="V229" s="63"/>
      <c r="W229" s="64"/>
      <c r="X229" s="65"/>
      <c r="Y229" s="66"/>
      <c r="Z229" s="66"/>
      <c r="AA229" s="67"/>
      <c r="AB229" s="68"/>
      <c r="AC229" s="69"/>
      <c r="AD229" s="70"/>
      <c r="AE229" s="70"/>
      <c r="AF229" s="74"/>
      <c r="AG229" s="71"/>
    </row>
    <row r="230" spans="2:33">
      <c r="E230" s="73"/>
      <c r="F230" s="71"/>
      <c r="G230" s="58"/>
      <c r="H230" s="58"/>
      <c r="I230" s="58"/>
      <c r="J230" s="58"/>
      <c r="K230" s="58"/>
      <c r="L230" s="58"/>
      <c r="M230" s="59"/>
      <c r="N230" s="59"/>
      <c r="O230" s="59"/>
      <c r="P230" s="60"/>
      <c r="Q230" s="22"/>
      <c r="R230" s="61"/>
      <c r="S230" s="22"/>
      <c r="T230" s="94"/>
      <c r="U230" s="59"/>
      <c r="V230" s="63"/>
      <c r="W230" s="64"/>
      <c r="X230" s="65"/>
      <c r="Y230" s="66"/>
      <c r="Z230" s="66"/>
      <c r="AA230" s="67"/>
      <c r="AB230" s="68"/>
      <c r="AC230" s="69"/>
      <c r="AD230" s="70"/>
      <c r="AE230" s="70"/>
      <c r="AF230" s="74"/>
      <c r="AG230" s="71"/>
    </row>
    <row r="231" spans="2:33">
      <c r="E231" s="73"/>
      <c r="F231" s="71"/>
      <c r="G231" s="58"/>
      <c r="H231" s="58"/>
      <c r="I231" s="58"/>
      <c r="J231" s="58"/>
      <c r="K231" s="58"/>
      <c r="L231" s="58"/>
      <c r="M231" s="59"/>
      <c r="N231" s="59"/>
      <c r="O231" s="59"/>
      <c r="P231" s="60"/>
      <c r="Q231" s="22"/>
      <c r="R231" s="61"/>
      <c r="S231" s="22"/>
      <c r="T231" s="94"/>
      <c r="U231" s="59"/>
      <c r="V231" s="63"/>
      <c r="W231" s="64"/>
      <c r="X231" s="65"/>
      <c r="Y231" s="66"/>
      <c r="Z231" s="66"/>
      <c r="AA231" s="67"/>
      <c r="AB231" s="68"/>
      <c r="AC231" s="69"/>
      <c r="AD231" s="70"/>
      <c r="AE231" s="70"/>
      <c r="AF231" s="74"/>
      <c r="AG231" s="71"/>
    </row>
    <row r="232" spans="2:33">
      <c r="E232" s="73"/>
      <c r="F232" s="71"/>
      <c r="G232" s="58"/>
      <c r="H232" s="58"/>
      <c r="I232" s="58"/>
      <c r="J232" s="58"/>
      <c r="K232" s="58"/>
      <c r="L232" s="58"/>
      <c r="M232" s="59"/>
      <c r="N232" s="59"/>
      <c r="O232" s="59"/>
      <c r="P232" s="60"/>
      <c r="Q232" s="22"/>
      <c r="R232" s="61"/>
      <c r="S232" s="22"/>
      <c r="T232" s="94"/>
      <c r="U232" s="59"/>
      <c r="V232" s="63"/>
      <c r="W232" s="64"/>
      <c r="X232" s="65"/>
      <c r="Y232" s="66"/>
      <c r="Z232" s="66"/>
      <c r="AA232" s="67"/>
      <c r="AB232" s="68"/>
      <c r="AC232" s="69"/>
      <c r="AD232" s="70"/>
      <c r="AE232" s="70"/>
      <c r="AF232" s="74"/>
      <c r="AG232" s="71"/>
    </row>
    <row r="233" spans="2:33">
      <c r="E233" s="73"/>
      <c r="F233" s="71"/>
      <c r="G233" s="58"/>
      <c r="H233" s="58"/>
      <c r="I233" s="58"/>
      <c r="J233" s="58"/>
      <c r="K233" s="58"/>
      <c r="L233" s="58"/>
      <c r="M233" s="59"/>
      <c r="N233" s="59"/>
      <c r="O233" s="59"/>
      <c r="P233" s="60"/>
      <c r="Q233" s="22"/>
      <c r="R233" s="61"/>
      <c r="S233" s="22"/>
      <c r="T233" s="94"/>
      <c r="U233" s="59"/>
      <c r="V233" s="63"/>
      <c r="W233" s="64"/>
      <c r="X233" s="65"/>
      <c r="Y233" s="66"/>
      <c r="Z233" s="66"/>
      <c r="AA233" s="67"/>
      <c r="AB233" s="68"/>
      <c r="AC233" s="69"/>
      <c r="AD233" s="70"/>
      <c r="AE233" s="70"/>
      <c r="AF233" s="74"/>
      <c r="AG233" s="71"/>
    </row>
    <row r="234" spans="2:33">
      <c r="B234" s="54">
        <f>60*41</f>
        <v>2460</v>
      </c>
      <c r="E234" s="73"/>
      <c r="F234" s="71"/>
      <c r="G234" s="58"/>
      <c r="H234" s="58"/>
      <c r="I234" s="58"/>
      <c r="J234" s="58"/>
      <c r="K234" s="58"/>
      <c r="L234" s="58"/>
      <c r="M234" s="59"/>
      <c r="N234" s="59"/>
      <c r="O234" s="59"/>
      <c r="P234" s="60"/>
      <c r="Q234" s="22"/>
      <c r="R234" s="61"/>
      <c r="S234" s="22"/>
      <c r="T234" s="94"/>
      <c r="U234" s="59"/>
      <c r="V234" s="63"/>
      <c r="W234" s="64"/>
      <c r="X234" s="65"/>
      <c r="Y234" s="66"/>
      <c r="Z234" s="66"/>
      <c r="AA234" s="67"/>
      <c r="AB234" s="68"/>
      <c r="AC234" s="69"/>
      <c r="AD234" s="70"/>
      <c r="AE234" s="70"/>
      <c r="AF234" s="74"/>
      <c r="AG234" s="71"/>
    </row>
    <row r="235" spans="2:33">
      <c r="E235" s="73"/>
      <c r="F235" s="71"/>
      <c r="G235" s="58"/>
      <c r="H235" s="58"/>
      <c r="I235" s="58"/>
      <c r="J235" s="58"/>
      <c r="K235" s="58"/>
      <c r="L235" s="58"/>
      <c r="M235" s="59"/>
      <c r="N235" s="59"/>
      <c r="O235" s="59"/>
      <c r="P235" s="60"/>
      <c r="Q235" s="22"/>
      <c r="R235" s="61"/>
      <c r="S235" s="22"/>
      <c r="T235" s="94"/>
      <c r="U235" s="59"/>
      <c r="V235" s="63"/>
      <c r="W235" s="64"/>
      <c r="X235" s="65"/>
      <c r="Y235" s="66"/>
      <c r="Z235" s="66"/>
      <c r="AA235" s="67"/>
      <c r="AB235" s="68"/>
      <c r="AC235" s="69"/>
      <c r="AD235" s="70"/>
      <c r="AE235" s="70"/>
      <c r="AF235" s="74"/>
      <c r="AG235" s="71"/>
    </row>
    <row r="236" spans="2:33">
      <c r="E236" s="73"/>
      <c r="F236" s="71"/>
      <c r="G236" s="58"/>
      <c r="H236" s="58"/>
      <c r="I236" s="58"/>
      <c r="J236" s="58"/>
      <c r="K236" s="58"/>
      <c r="L236" s="58"/>
      <c r="M236" s="59"/>
      <c r="N236" s="59"/>
      <c r="O236" s="59"/>
      <c r="P236" s="60"/>
      <c r="Q236" s="22"/>
      <c r="R236" s="61"/>
      <c r="S236" s="22"/>
      <c r="T236" s="94"/>
      <c r="U236" s="59"/>
      <c r="V236" s="63"/>
      <c r="W236" s="64"/>
      <c r="X236" s="65"/>
      <c r="Y236" s="66"/>
      <c r="Z236" s="66"/>
      <c r="AA236" s="67"/>
      <c r="AB236" s="68"/>
      <c r="AC236" s="69"/>
      <c r="AD236" s="70"/>
      <c r="AE236" s="70"/>
      <c r="AF236" s="74"/>
      <c r="AG236" s="71"/>
    </row>
    <row r="237" spans="2:33">
      <c r="E237" s="73"/>
      <c r="F237" s="71"/>
      <c r="G237" s="58"/>
      <c r="H237" s="58"/>
      <c r="I237" s="58"/>
      <c r="J237" s="58"/>
      <c r="K237" s="58"/>
      <c r="L237" s="58"/>
      <c r="M237" s="59"/>
      <c r="N237" s="59"/>
      <c r="O237" s="59"/>
      <c r="P237" s="60"/>
      <c r="Q237" s="22"/>
      <c r="R237" s="61"/>
      <c r="S237" s="22"/>
      <c r="T237" s="94"/>
      <c r="U237" s="59"/>
      <c r="V237" s="63"/>
      <c r="W237" s="64"/>
      <c r="X237" s="65"/>
      <c r="Y237" s="66"/>
      <c r="Z237" s="66"/>
      <c r="AA237" s="67"/>
      <c r="AB237" s="68"/>
      <c r="AC237" s="69"/>
      <c r="AD237" s="70"/>
      <c r="AE237" s="70"/>
      <c r="AF237" s="74"/>
      <c r="AG237" s="71"/>
    </row>
    <row r="238" spans="2:33">
      <c r="E238" s="73"/>
      <c r="F238" s="71"/>
      <c r="G238" s="58"/>
      <c r="H238" s="58"/>
      <c r="I238" s="58"/>
      <c r="J238" s="58"/>
      <c r="K238" s="58"/>
      <c r="L238" s="58"/>
      <c r="M238" s="59"/>
      <c r="N238" s="59"/>
      <c r="O238" s="59"/>
      <c r="P238" s="60"/>
      <c r="Q238" s="22"/>
      <c r="R238" s="61"/>
      <c r="S238" s="22"/>
      <c r="T238" s="94"/>
      <c r="U238" s="59"/>
      <c r="V238" s="63"/>
      <c r="W238" s="64"/>
      <c r="X238" s="65"/>
      <c r="Y238" s="66"/>
      <c r="Z238" s="66"/>
      <c r="AA238" s="67"/>
      <c r="AB238" s="68"/>
      <c r="AC238" s="69"/>
      <c r="AD238" s="70"/>
      <c r="AE238" s="70"/>
      <c r="AF238" s="74"/>
      <c r="AG238" s="71"/>
    </row>
    <row r="239" spans="2:33">
      <c r="E239" s="73"/>
      <c r="F239" s="71"/>
      <c r="G239" s="58"/>
      <c r="H239" s="58"/>
      <c r="I239" s="58"/>
      <c r="J239" s="58"/>
      <c r="K239" s="58"/>
      <c r="L239" s="58"/>
      <c r="M239" s="59"/>
      <c r="N239" s="59"/>
      <c r="O239" s="59"/>
      <c r="P239" s="60"/>
      <c r="Q239" s="22"/>
      <c r="R239" s="61"/>
      <c r="S239" s="22"/>
      <c r="T239" s="94"/>
      <c r="U239" s="59"/>
      <c r="V239" s="63"/>
      <c r="W239" s="64"/>
      <c r="X239" s="65"/>
      <c r="Y239" s="66"/>
      <c r="Z239" s="66"/>
      <c r="AA239" s="67"/>
      <c r="AB239" s="68"/>
      <c r="AC239" s="69"/>
      <c r="AD239" s="70"/>
      <c r="AE239" s="70"/>
      <c r="AF239" s="74"/>
      <c r="AG239" s="71"/>
    </row>
    <row r="240" spans="2:33">
      <c r="E240" s="73"/>
      <c r="F240" s="71"/>
      <c r="G240" s="58"/>
      <c r="H240" s="58"/>
      <c r="I240" s="58"/>
      <c r="J240" s="58"/>
      <c r="K240" s="58"/>
      <c r="L240" s="58"/>
      <c r="M240" s="59"/>
      <c r="N240" s="59"/>
      <c r="O240" s="59"/>
      <c r="P240" s="60"/>
      <c r="Q240" s="22"/>
      <c r="R240" s="61"/>
      <c r="S240" s="22"/>
      <c r="T240" s="94"/>
      <c r="U240" s="59"/>
      <c r="V240" s="63"/>
      <c r="W240" s="64"/>
      <c r="X240" s="65"/>
      <c r="Y240" s="66"/>
      <c r="Z240" s="66"/>
      <c r="AA240" s="67"/>
      <c r="AB240" s="68"/>
      <c r="AC240" s="69"/>
      <c r="AD240" s="70"/>
      <c r="AE240" s="70"/>
      <c r="AF240" s="74"/>
      <c r="AG240" s="71"/>
    </row>
    <row r="241" spans="2:33">
      <c r="E241" s="73"/>
      <c r="F241" s="71"/>
      <c r="G241" s="58"/>
      <c r="H241" s="58"/>
      <c r="I241" s="58"/>
      <c r="J241" s="58"/>
      <c r="K241" s="58"/>
      <c r="L241" s="58"/>
      <c r="M241" s="59"/>
      <c r="N241" s="59"/>
      <c r="O241" s="59"/>
      <c r="P241" s="60"/>
      <c r="Q241" s="22"/>
      <c r="R241" s="61"/>
      <c r="S241" s="22"/>
      <c r="T241" s="94"/>
      <c r="U241" s="59"/>
      <c r="V241" s="63"/>
      <c r="W241" s="64"/>
      <c r="X241" s="65"/>
      <c r="Y241" s="66"/>
      <c r="Z241" s="66"/>
      <c r="AA241" s="67"/>
      <c r="AB241" s="68"/>
      <c r="AC241" s="69"/>
      <c r="AD241" s="70"/>
      <c r="AE241" s="70"/>
      <c r="AF241" s="74"/>
      <c r="AG241" s="71"/>
    </row>
    <row r="242" spans="2:33">
      <c r="E242" s="73"/>
      <c r="F242" s="71"/>
      <c r="G242" s="58"/>
      <c r="H242" s="58"/>
      <c r="I242" s="58"/>
      <c r="J242" s="58"/>
      <c r="K242" s="58"/>
      <c r="L242" s="58"/>
      <c r="M242" s="59"/>
      <c r="N242" s="59"/>
      <c r="O242" s="59"/>
      <c r="P242" s="60"/>
      <c r="Q242" s="22"/>
      <c r="R242" s="61"/>
      <c r="S242" s="22"/>
      <c r="T242" s="94"/>
      <c r="U242" s="59"/>
      <c r="V242" s="63"/>
      <c r="W242" s="64"/>
      <c r="X242" s="65"/>
      <c r="Y242" s="66"/>
      <c r="Z242" s="66"/>
      <c r="AA242" s="67"/>
      <c r="AB242" s="68"/>
      <c r="AC242" s="69"/>
      <c r="AD242" s="70"/>
      <c r="AE242" s="70"/>
      <c r="AF242" s="74"/>
      <c r="AG242" s="71"/>
    </row>
    <row r="243" spans="2:33">
      <c r="E243" s="73"/>
      <c r="F243" s="71"/>
      <c r="G243" s="58"/>
      <c r="H243" s="58"/>
      <c r="I243" s="58"/>
      <c r="J243" s="58"/>
      <c r="K243" s="58"/>
      <c r="L243" s="58"/>
      <c r="M243" s="59"/>
      <c r="N243" s="59"/>
      <c r="O243" s="59"/>
      <c r="P243" s="60"/>
      <c r="Q243" s="22"/>
      <c r="R243" s="61"/>
      <c r="S243" s="22"/>
      <c r="T243" s="94"/>
      <c r="U243" s="59"/>
      <c r="V243" s="63"/>
      <c r="W243" s="64"/>
      <c r="X243" s="65"/>
      <c r="Y243" s="66"/>
      <c r="Z243" s="66"/>
      <c r="AA243" s="67"/>
      <c r="AB243" s="68"/>
      <c r="AC243" s="69"/>
      <c r="AD243" s="70"/>
      <c r="AE243" s="70"/>
      <c r="AF243" s="74"/>
      <c r="AG243" s="71"/>
    </row>
    <row r="244" spans="2:33">
      <c r="E244" s="73"/>
      <c r="F244" s="71"/>
      <c r="G244" s="58"/>
      <c r="H244" s="58"/>
      <c r="I244" s="58"/>
      <c r="J244" s="58"/>
      <c r="K244" s="58"/>
      <c r="L244" s="58"/>
      <c r="M244" s="59"/>
      <c r="N244" s="59"/>
      <c r="O244" s="59"/>
      <c r="P244" s="60"/>
      <c r="Q244" s="22"/>
      <c r="R244" s="61"/>
      <c r="S244" s="22"/>
      <c r="T244" s="94"/>
      <c r="U244" s="59"/>
      <c r="V244" s="63"/>
      <c r="W244" s="64"/>
      <c r="X244" s="65"/>
      <c r="Y244" s="66"/>
      <c r="Z244" s="66"/>
      <c r="AA244" s="67"/>
      <c r="AB244" s="68"/>
      <c r="AC244" s="69"/>
      <c r="AD244" s="70"/>
      <c r="AE244" s="70"/>
      <c r="AF244" s="74"/>
      <c r="AG244" s="71"/>
    </row>
    <row r="245" spans="2:33">
      <c r="E245" s="73"/>
      <c r="F245" s="71"/>
      <c r="G245" s="58"/>
      <c r="H245" s="58"/>
      <c r="I245" s="58"/>
      <c r="J245" s="58"/>
      <c r="K245" s="58"/>
      <c r="L245" s="58"/>
      <c r="M245" s="59"/>
      <c r="N245" s="59"/>
      <c r="O245" s="59"/>
      <c r="P245" s="60"/>
      <c r="Q245" s="22"/>
      <c r="R245" s="61"/>
      <c r="S245" s="22"/>
      <c r="T245" s="94"/>
      <c r="U245" s="59"/>
      <c r="V245" s="63"/>
      <c r="W245" s="64"/>
      <c r="X245" s="65"/>
      <c r="Y245" s="66"/>
      <c r="Z245" s="66"/>
      <c r="AA245" s="67"/>
      <c r="AB245" s="68"/>
      <c r="AC245" s="69"/>
      <c r="AD245" s="70"/>
      <c r="AE245" s="70"/>
      <c r="AF245" s="74"/>
      <c r="AG245" s="71"/>
    </row>
    <row r="246" spans="2:33">
      <c r="E246" s="73"/>
      <c r="F246" s="71"/>
      <c r="G246" s="58"/>
      <c r="H246" s="58"/>
      <c r="I246" s="58"/>
      <c r="J246" s="58"/>
      <c r="K246" s="58"/>
      <c r="L246" s="58"/>
      <c r="M246" s="59"/>
      <c r="N246" s="59"/>
      <c r="O246" s="59"/>
      <c r="P246" s="60"/>
      <c r="Q246" s="22"/>
      <c r="R246" s="61"/>
      <c r="S246" s="22"/>
      <c r="T246" s="94"/>
      <c r="U246" s="59"/>
      <c r="V246" s="63"/>
      <c r="W246" s="64"/>
      <c r="X246" s="65"/>
      <c r="Y246" s="66"/>
      <c r="Z246" s="66"/>
      <c r="AA246" s="67"/>
      <c r="AB246" s="68"/>
      <c r="AC246" s="75"/>
      <c r="AD246" s="70"/>
      <c r="AE246" s="70"/>
      <c r="AF246" s="74"/>
      <c r="AG246" s="71"/>
    </row>
    <row r="247" spans="2:33">
      <c r="E247" s="73"/>
      <c r="F247" s="71"/>
      <c r="G247" s="58"/>
      <c r="H247" s="58"/>
      <c r="I247" s="58"/>
      <c r="J247" s="58"/>
      <c r="K247" s="58"/>
      <c r="L247" s="58"/>
      <c r="M247" s="59"/>
      <c r="N247" s="59"/>
      <c r="O247" s="59"/>
      <c r="P247" s="60"/>
      <c r="Q247" s="22"/>
      <c r="R247" s="61"/>
      <c r="S247" s="22"/>
      <c r="T247" s="94"/>
      <c r="U247" s="59"/>
      <c r="V247" s="63"/>
      <c r="W247" s="64"/>
      <c r="X247" s="65"/>
      <c r="Y247" s="66"/>
      <c r="Z247" s="66"/>
      <c r="AA247" s="67"/>
      <c r="AB247" s="68"/>
      <c r="AC247" s="69"/>
      <c r="AD247" s="70"/>
      <c r="AE247" s="70"/>
      <c r="AF247" s="74"/>
      <c r="AG247" s="71"/>
    </row>
    <row r="248" spans="2:33">
      <c r="E248" s="73"/>
      <c r="F248" s="71"/>
      <c r="G248" s="58"/>
      <c r="H248" s="58"/>
      <c r="I248" s="58"/>
      <c r="J248" s="58"/>
      <c r="K248" s="58"/>
      <c r="L248" s="58"/>
      <c r="M248" s="59"/>
      <c r="N248" s="59"/>
      <c r="O248" s="59"/>
      <c r="P248" s="60"/>
      <c r="Q248" s="22"/>
      <c r="R248" s="61"/>
      <c r="S248" s="22"/>
      <c r="T248" s="94"/>
      <c r="U248" s="59"/>
      <c r="V248" s="63"/>
      <c r="W248" s="64"/>
      <c r="X248" s="65"/>
      <c r="Y248" s="66"/>
      <c r="Z248" s="66"/>
      <c r="AA248" s="67"/>
      <c r="AB248" s="68"/>
      <c r="AC248" s="69"/>
      <c r="AD248" s="70"/>
      <c r="AE248" s="70"/>
      <c r="AF248" s="74"/>
      <c r="AG248" s="71"/>
    </row>
    <row r="249" spans="2:33">
      <c r="E249" s="73"/>
      <c r="F249" s="71"/>
      <c r="G249" s="58"/>
      <c r="H249" s="58"/>
      <c r="I249" s="58"/>
      <c r="J249" s="58"/>
      <c r="K249" s="58"/>
      <c r="L249" s="58"/>
      <c r="M249" s="59"/>
      <c r="N249" s="59"/>
      <c r="O249" s="59"/>
      <c r="P249" s="60"/>
      <c r="Q249" s="22"/>
      <c r="R249" s="61"/>
      <c r="S249" s="22"/>
      <c r="T249" s="94"/>
      <c r="U249" s="59"/>
      <c r="V249" s="63"/>
      <c r="W249" s="64"/>
      <c r="X249" s="65"/>
      <c r="Y249" s="66"/>
      <c r="Z249" s="66"/>
      <c r="AA249" s="67"/>
      <c r="AB249" s="68"/>
      <c r="AC249" s="69"/>
      <c r="AD249" s="70"/>
      <c r="AE249" s="70"/>
      <c r="AF249" s="74"/>
      <c r="AG249" s="71"/>
    </row>
    <row r="250" spans="2:33">
      <c r="E250" s="73"/>
      <c r="F250" s="71"/>
      <c r="G250" s="58"/>
      <c r="H250" s="58"/>
      <c r="I250" s="58"/>
      <c r="J250" s="58"/>
      <c r="K250" s="58"/>
      <c r="L250" s="58"/>
      <c r="M250" s="59"/>
      <c r="N250" s="59"/>
      <c r="O250" s="59"/>
      <c r="P250" s="60"/>
      <c r="Q250" s="22"/>
      <c r="R250" s="61"/>
      <c r="S250" s="22"/>
      <c r="T250" s="94"/>
      <c r="U250" s="59"/>
      <c r="V250" s="63"/>
      <c r="W250" s="64"/>
      <c r="X250" s="65"/>
      <c r="Y250" s="66"/>
      <c r="Z250" s="66"/>
      <c r="AA250" s="67"/>
      <c r="AB250" s="68"/>
      <c r="AC250" s="69"/>
      <c r="AD250" s="70"/>
      <c r="AE250" s="70"/>
      <c r="AF250" s="74"/>
      <c r="AG250" s="71"/>
    </row>
    <row r="251" spans="2:33">
      <c r="E251" s="73"/>
      <c r="F251" s="71"/>
      <c r="G251" s="58"/>
      <c r="H251" s="58"/>
      <c r="I251" s="58"/>
      <c r="J251" s="58"/>
      <c r="K251" s="58"/>
      <c r="L251" s="58"/>
      <c r="M251" s="59"/>
      <c r="N251" s="59"/>
      <c r="O251" s="59"/>
      <c r="P251" s="60"/>
      <c r="Q251" s="22"/>
      <c r="R251" s="61"/>
      <c r="S251" s="22"/>
      <c r="T251" s="94"/>
      <c r="U251" s="59"/>
      <c r="V251" s="63"/>
      <c r="W251" s="64"/>
      <c r="X251" s="65"/>
      <c r="Y251" s="66"/>
      <c r="Z251" s="66"/>
      <c r="AA251" s="67"/>
      <c r="AB251" s="68"/>
      <c r="AC251" s="69"/>
      <c r="AD251" s="70"/>
      <c r="AE251" s="70"/>
      <c r="AF251" s="74"/>
      <c r="AG251" s="71"/>
    </row>
    <row r="252" spans="2:33">
      <c r="B252" s="54">
        <f>60*44</f>
        <v>2640</v>
      </c>
      <c r="E252" s="73"/>
      <c r="F252" s="71"/>
      <c r="G252" s="58"/>
      <c r="H252" s="58"/>
      <c r="I252" s="58"/>
      <c r="J252" s="58"/>
      <c r="K252" s="58"/>
      <c r="L252" s="58"/>
      <c r="M252" s="59"/>
      <c r="N252" s="59"/>
      <c r="O252" s="59"/>
      <c r="P252" s="60"/>
      <c r="Q252" s="22"/>
      <c r="R252" s="61"/>
      <c r="S252" s="22"/>
      <c r="T252" s="94"/>
      <c r="U252" s="59"/>
      <c r="V252" s="63"/>
      <c r="W252" s="64"/>
      <c r="X252" s="65"/>
      <c r="Y252" s="66"/>
      <c r="Z252" s="66"/>
      <c r="AA252" s="67"/>
      <c r="AB252" s="68"/>
      <c r="AC252" s="69"/>
      <c r="AD252" s="70"/>
      <c r="AE252" s="70"/>
      <c r="AF252" s="74"/>
      <c r="AG252" s="71"/>
    </row>
    <row r="253" spans="2:33">
      <c r="E253" s="73"/>
      <c r="F253" s="71"/>
      <c r="G253" s="58"/>
      <c r="H253" s="58"/>
      <c r="I253" s="58"/>
      <c r="J253" s="58"/>
      <c r="K253" s="58"/>
      <c r="L253" s="58"/>
      <c r="M253" s="59"/>
      <c r="N253" s="59"/>
      <c r="O253" s="59"/>
      <c r="P253" s="60"/>
      <c r="Q253" s="22"/>
      <c r="R253" s="61"/>
      <c r="S253" s="22"/>
      <c r="T253" s="94"/>
      <c r="U253" s="59"/>
      <c r="V253" s="63"/>
      <c r="W253" s="64"/>
      <c r="X253" s="65"/>
      <c r="Y253" s="66"/>
      <c r="Z253" s="66"/>
      <c r="AA253" s="67"/>
      <c r="AB253" s="68"/>
      <c r="AC253" s="69"/>
      <c r="AD253" s="70"/>
      <c r="AE253" s="70"/>
      <c r="AF253" s="74"/>
      <c r="AG253" s="71"/>
    </row>
    <row r="254" spans="2:33">
      <c r="E254" s="73"/>
      <c r="F254" s="71"/>
      <c r="G254" s="58"/>
      <c r="H254" s="58"/>
      <c r="I254" s="58"/>
      <c r="J254" s="58"/>
      <c r="K254" s="58"/>
      <c r="L254" s="58"/>
      <c r="M254" s="59"/>
      <c r="N254" s="59"/>
      <c r="O254" s="59"/>
      <c r="P254" s="60"/>
      <c r="Q254" s="22"/>
      <c r="R254" s="61"/>
      <c r="S254" s="22"/>
      <c r="T254" s="94"/>
      <c r="U254" s="59"/>
      <c r="V254" s="63"/>
      <c r="W254" s="64"/>
      <c r="X254" s="65"/>
      <c r="Y254" s="66"/>
      <c r="Z254" s="66"/>
      <c r="AA254" s="67"/>
      <c r="AB254" s="68"/>
      <c r="AC254" s="69"/>
      <c r="AD254" s="70"/>
      <c r="AE254" s="70"/>
      <c r="AF254" s="74"/>
      <c r="AG254" s="71"/>
    </row>
    <row r="255" spans="2:33">
      <c r="E255" s="73"/>
      <c r="F255" s="71"/>
      <c r="G255" s="58"/>
      <c r="H255" s="58"/>
      <c r="I255" s="58"/>
      <c r="J255" s="58"/>
      <c r="K255" s="58"/>
      <c r="L255" s="58"/>
      <c r="M255" s="59"/>
      <c r="N255" s="59"/>
      <c r="O255" s="59"/>
      <c r="P255" s="60"/>
      <c r="Q255" s="22"/>
      <c r="R255" s="61"/>
      <c r="S255" s="22"/>
      <c r="T255" s="94"/>
      <c r="U255" s="59"/>
      <c r="V255" s="63"/>
      <c r="W255" s="64"/>
      <c r="X255" s="65"/>
      <c r="Y255" s="66"/>
      <c r="Z255" s="66"/>
      <c r="AA255" s="67"/>
      <c r="AB255" s="68"/>
      <c r="AC255" s="69"/>
      <c r="AD255" s="70"/>
      <c r="AE255" s="70"/>
      <c r="AF255" s="74"/>
      <c r="AG255" s="71"/>
    </row>
    <row r="256" spans="2:33">
      <c r="E256" s="73"/>
      <c r="F256" s="71"/>
      <c r="G256" s="58"/>
      <c r="H256" s="58"/>
      <c r="I256" s="58"/>
      <c r="J256" s="58"/>
      <c r="K256" s="58"/>
      <c r="L256" s="58"/>
      <c r="M256" s="59"/>
      <c r="N256" s="59"/>
      <c r="O256" s="59"/>
      <c r="P256" s="60"/>
      <c r="Q256" s="22"/>
      <c r="R256" s="61"/>
      <c r="S256" s="22"/>
      <c r="T256" s="94"/>
      <c r="U256" s="59"/>
      <c r="V256" s="63"/>
      <c r="W256" s="64"/>
      <c r="X256" s="65"/>
      <c r="Y256" s="66"/>
      <c r="Z256" s="66"/>
      <c r="AA256" s="67"/>
      <c r="AB256" s="68"/>
      <c r="AC256" s="69"/>
      <c r="AD256" s="70"/>
      <c r="AE256" s="70"/>
      <c r="AF256" s="74"/>
      <c r="AG256" s="71"/>
    </row>
    <row r="257" spans="3:33">
      <c r="E257" s="73"/>
      <c r="F257" s="71"/>
      <c r="G257" s="58"/>
      <c r="H257" s="58"/>
      <c r="I257" s="58"/>
      <c r="J257" s="58"/>
      <c r="K257" s="58"/>
      <c r="L257" s="58"/>
      <c r="M257" s="59"/>
      <c r="N257" s="59"/>
      <c r="O257" s="59"/>
      <c r="P257" s="60"/>
      <c r="Q257" s="22"/>
      <c r="R257" s="61"/>
      <c r="S257" s="22"/>
      <c r="T257" s="94"/>
      <c r="U257" s="59"/>
      <c r="V257" s="63"/>
      <c r="W257" s="64"/>
      <c r="X257" s="65"/>
      <c r="Y257" s="66"/>
      <c r="Z257" s="66"/>
      <c r="AA257" s="67"/>
      <c r="AB257" s="68"/>
      <c r="AC257" s="69"/>
      <c r="AD257" s="70"/>
      <c r="AE257" s="70"/>
      <c r="AF257" s="74"/>
      <c r="AG257" s="71"/>
    </row>
    <row r="258" spans="3:33">
      <c r="E258" s="73"/>
      <c r="F258" s="71"/>
      <c r="G258" s="58"/>
      <c r="H258" s="58"/>
      <c r="I258" s="58"/>
      <c r="J258" s="58"/>
      <c r="K258" s="58"/>
      <c r="L258" s="58"/>
      <c r="M258" s="59"/>
      <c r="N258" s="59"/>
      <c r="O258" s="59"/>
      <c r="P258" s="60"/>
      <c r="Q258" s="22"/>
      <c r="R258" s="61"/>
      <c r="S258" s="22"/>
      <c r="T258" s="94"/>
      <c r="U258" s="59"/>
      <c r="V258" s="63"/>
      <c r="W258" s="64"/>
      <c r="X258" s="65"/>
      <c r="Y258" s="66"/>
      <c r="Z258" s="66"/>
      <c r="AA258" s="67"/>
      <c r="AB258" s="68"/>
      <c r="AC258" s="69"/>
      <c r="AD258" s="70"/>
      <c r="AE258" s="70"/>
      <c r="AF258" s="74"/>
      <c r="AG258" s="71"/>
    </row>
    <row r="259" spans="3:33">
      <c r="E259" s="73"/>
      <c r="F259" s="71"/>
      <c r="G259" s="58"/>
      <c r="H259" s="58"/>
      <c r="I259" s="58"/>
      <c r="J259" s="58"/>
      <c r="K259" s="58"/>
      <c r="L259" s="58"/>
      <c r="M259" s="59"/>
      <c r="N259" s="59"/>
      <c r="O259" s="59"/>
      <c r="P259" s="60"/>
      <c r="Q259" s="22"/>
      <c r="R259" s="61"/>
      <c r="S259" s="22"/>
      <c r="T259" s="94"/>
      <c r="U259" s="59"/>
      <c r="V259" s="63"/>
      <c r="W259" s="64"/>
      <c r="X259" s="65"/>
      <c r="Y259" s="66"/>
      <c r="Z259" s="66"/>
      <c r="AA259" s="67"/>
      <c r="AB259" s="68"/>
      <c r="AC259" s="69"/>
      <c r="AD259" s="70"/>
      <c r="AE259" s="70"/>
      <c r="AF259" s="74"/>
      <c r="AG259" s="71"/>
    </row>
    <row r="260" spans="3:33">
      <c r="E260" s="73"/>
      <c r="F260" s="71"/>
      <c r="G260" s="58"/>
      <c r="H260" s="58"/>
      <c r="I260" s="58"/>
      <c r="J260" s="58"/>
      <c r="K260" s="58"/>
      <c r="L260" s="58"/>
      <c r="M260" s="59"/>
      <c r="N260" s="59"/>
      <c r="O260" s="59"/>
      <c r="P260" s="60"/>
      <c r="Q260" s="22"/>
      <c r="R260" s="61"/>
      <c r="S260" s="22"/>
      <c r="T260" s="94"/>
      <c r="U260" s="59"/>
      <c r="V260" s="63"/>
      <c r="W260" s="64"/>
      <c r="X260" s="65"/>
      <c r="Y260" s="66"/>
      <c r="Z260" s="66"/>
      <c r="AA260" s="67"/>
      <c r="AB260" s="68"/>
      <c r="AC260" s="69"/>
      <c r="AD260" s="70"/>
      <c r="AE260" s="70"/>
      <c r="AF260" s="74"/>
      <c r="AG260" s="71"/>
    </row>
    <row r="261" spans="3:33">
      <c r="E261" s="73"/>
      <c r="F261" s="71"/>
      <c r="G261" s="58"/>
      <c r="H261" s="58"/>
      <c r="I261" s="58"/>
      <c r="J261" s="58"/>
      <c r="K261" s="58"/>
      <c r="L261" s="58"/>
      <c r="M261" s="59"/>
      <c r="N261" s="59"/>
      <c r="O261" s="59"/>
      <c r="P261" s="60"/>
      <c r="Q261" s="22"/>
      <c r="R261" s="61"/>
      <c r="S261" s="22"/>
      <c r="T261" s="94"/>
      <c r="U261" s="59"/>
      <c r="V261" s="63"/>
      <c r="W261" s="64"/>
      <c r="X261" s="65"/>
      <c r="Y261" s="66"/>
      <c r="Z261" s="66"/>
      <c r="AA261" s="67"/>
      <c r="AB261" s="68"/>
      <c r="AC261" s="69"/>
      <c r="AD261" s="70"/>
      <c r="AE261" s="70"/>
      <c r="AF261" s="74"/>
      <c r="AG261" s="71"/>
    </row>
    <row r="262" spans="3:33">
      <c r="E262" s="73"/>
      <c r="F262" s="71"/>
      <c r="G262" s="58"/>
      <c r="H262" s="58"/>
      <c r="I262" s="58"/>
      <c r="J262" s="58"/>
      <c r="K262" s="58"/>
      <c r="L262" s="58"/>
      <c r="M262" s="59"/>
      <c r="N262" s="59"/>
      <c r="O262" s="59"/>
      <c r="P262" s="60"/>
      <c r="Q262" s="22"/>
      <c r="R262" s="61"/>
      <c r="S262" s="22"/>
      <c r="T262" s="94"/>
      <c r="U262" s="59"/>
      <c r="V262" s="63"/>
      <c r="W262" s="64"/>
      <c r="X262" s="65"/>
      <c r="Y262" s="66"/>
      <c r="Z262" s="66"/>
      <c r="AA262" s="67"/>
      <c r="AB262" s="68"/>
      <c r="AC262" s="69"/>
      <c r="AD262" s="70"/>
      <c r="AE262" s="70"/>
      <c r="AF262" s="74"/>
      <c r="AG262" s="71"/>
    </row>
    <row r="263" spans="3:33">
      <c r="E263" s="73"/>
      <c r="F263" s="71"/>
      <c r="G263" s="58"/>
      <c r="H263" s="58"/>
      <c r="I263" s="58"/>
      <c r="J263" s="58"/>
      <c r="K263" s="58"/>
      <c r="L263" s="58"/>
      <c r="M263" s="59"/>
      <c r="N263" s="59"/>
      <c r="O263" s="59"/>
      <c r="P263" s="60"/>
      <c r="Q263" s="22"/>
      <c r="R263" s="61"/>
      <c r="S263" s="22"/>
      <c r="T263" s="94"/>
      <c r="U263" s="59"/>
      <c r="V263" s="63"/>
      <c r="W263" s="64"/>
      <c r="X263" s="65"/>
      <c r="Y263" s="66"/>
      <c r="Z263" s="66"/>
      <c r="AA263" s="67"/>
      <c r="AB263" s="68"/>
      <c r="AC263" s="69"/>
      <c r="AD263" s="70"/>
      <c r="AE263" s="70"/>
      <c r="AF263" s="74"/>
      <c r="AG263" s="71"/>
    </row>
    <row r="264" spans="3:33">
      <c r="E264" s="73"/>
      <c r="F264" s="71"/>
      <c r="G264" s="58"/>
      <c r="H264" s="58"/>
      <c r="I264" s="58"/>
      <c r="J264" s="58"/>
      <c r="K264" s="58"/>
      <c r="L264" s="58"/>
      <c r="M264" s="59"/>
      <c r="N264" s="59"/>
      <c r="O264" s="59"/>
      <c r="P264" s="60"/>
      <c r="Q264" s="22"/>
      <c r="R264" s="61"/>
      <c r="S264" s="22"/>
      <c r="T264" s="94"/>
      <c r="U264" s="59"/>
      <c r="V264" s="63"/>
      <c r="W264" s="64"/>
      <c r="X264" s="65"/>
      <c r="Y264" s="66"/>
      <c r="Z264" s="66"/>
      <c r="AA264" s="67"/>
      <c r="AB264" s="68"/>
      <c r="AC264" s="69"/>
      <c r="AD264" s="70"/>
      <c r="AE264" s="70"/>
      <c r="AF264" s="74"/>
      <c r="AG264" s="71"/>
    </row>
    <row r="265" spans="3:33">
      <c r="E265" s="73"/>
      <c r="F265" s="71"/>
      <c r="G265" s="58"/>
      <c r="H265" s="58"/>
      <c r="I265" s="58"/>
      <c r="J265" s="58"/>
      <c r="K265" s="58"/>
      <c r="L265" s="58"/>
      <c r="M265" s="59"/>
      <c r="N265" s="59"/>
      <c r="O265" s="59"/>
      <c r="P265" s="60"/>
      <c r="Q265" s="22"/>
      <c r="R265" s="61"/>
      <c r="S265" s="22"/>
      <c r="T265" s="94"/>
      <c r="U265" s="59"/>
      <c r="V265" s="63"/>
      <c r="W265" s="64"/>
      <c r="X265" s="65"/>
      <c r="Y265" s="66"/>
      <c r="Z265" s="66"/>
      <c r="AA265" s="67"/>
      <c r="AB265" s="68"/>
      <c r="AC265" s="69"/>
      <c r="AD265" s="70"/>
      <c r="AE265" s="70"/>
      <c r="AF265" s="74"/>
      <c r="AG265" s="71"/>
    </row>
    <row r="266" spans="3:33">
      <c r="E266" s="73"/>
      <c r="F266" s="71"/>
      <c r="G266" s="58"/>
      <c r="H266" s="58"/>
      <c r="I266" s="58"/>
      <c r="J266" s="58"/>
      <c r="K266" s="58"/>
      <c r="L266" s="58"/>
      <c r="M266" s="59"/>
      <c r="N266" s="59"/>
      <c r="O266" s="59"/>
      <c r="P266" s="60"/>
      <c r="Q266" s="22"/>
      <c r="R266" s="61"/>
      <c r="S266" s="22"/>
      <c r="T266" s="94"/>
      <c r="U266" s="59"/>
      <c r="V266" s="63"/>
      <c r="W266" s="64"/>
      <c r="X266" s="65"/>
      <c r="Y266" s="66"/>
      <c r="Z266" s="66"/>
      <c r="AA266" s="67"/>
      <c r="AB266" s="68"/>
      <c r="AC266" s="69"/>
      <c r="AD266" s="70"/>
      <c r="AE266" s="70"/>
      <c r="AF266" s="74"/>
      <c r="AG266" s="71"/>
    </row>
    <row r="267" spans="3:33">
      <c r="E267" s="73"/>
      <c r="F267" s="71"/>
      <c r="G267" s="58"/>
      <c r="H267" s="58"/>
      <c r="I267" s="58"/>
      <c r="J267" s="58"/>
      <c r="K267" s="58"/>
      <c r="L267" s="58"/>
      <c r="M267" s="59"/>
      <c r="N267" s="59"/>
      <c r="O267" s="59"/>
      <c r="P267" s="60"/>
      <c r="Q267" s="22"/>
      <c r="R267" s="61"/>
      <c r="S267" s="22"/>
      <c r="T267" s="94"/>
      <c r="U267" s="59"/>
      <c r="V267" s="63"/>
      <c r="W267" s="64"/>
      <c r="X267" s="65"/>
      <c r="Y267" s="66"/>
      <c r="Z267" s="66"/>
      <c r="AA267" s="67"/>
      <c r="AB267" s="68"/>
      <c r="AC267" s="69"/>
      <c r="AD267" s="70"/>
      <c r="AE267" s="70"/>
      <c r="AF267" s="74"/>
      <c r="AG267" s="71"/>
    </row>
    <row r="268" spans="3:33">
      <c r="E268" s="73"/>
      <c r="F268" s="71"/>
      <c r="G268" s="58"/>
      <c r="H268" s="58"/>
      <c r="I268" s="58"/>
      <c r="J268" s="58"/>
      <c r="K268" s="58"/>
      <c r="L268" s="58"/>
      <c r="M268" s="59"/>
      <c r="N268" s="59"/>
      <c r="O268" s="59"/>
      <c r="P268" s="60"/>
      <c r="Q268" s="22"/>
      <c r="R268" s="61"/>
      <c r="S268" s="22"/>
      <c r="T268" s="94"/>
      <c r="U268" s="59"/>
      <c r="V268" s="63"/>
      <c r="W268" s="64"/>
      <c r="X268" s="65"/>
      <c r="Y268" s="66"/>
      <c r="Z268" s="66"/>
      <c r="AA268" s="67"/>
      <c r="AB268" s="68"/>
      <c r="AC268" s="69"/>
      <c r="AD268" s="70"/>
      <c r="AE268" s="70"/>
      <c r="AF268" s="74"/>
      <c r="AG268" s="71"/>
    </row>
    <row r="269" spans="3:33">
      <c r="E269" s="73"/>
      <c r="F269" s="71"/>
      <c r="G269" s="58"/>
      <c r="H269" s="58"/>
      <c r="I269" s="58"/>
      <c r="J269" s="58"/>
      <c r="K269" s="58"/>
      <c r="L269" s="58"/>
      <c r="M269" s="59"/>
      <c r="N269" s="59"/>
      <c r="O269" s="59"/>
      <c r="P269" s="60"/>
      <c r="Q269" s="22"/>
      <c r="R269" s="61"/>
      <c r="S269" s="22"/>
      <c r="T269" s="94"/>
      <c r="U269" s="59"/>
      <c r="V269" s="63"/>
      <c r="W269" s="64"/>
      <c r="X269" s="65"/>
      <c r="Y269" s="66"/>
      <c r="Z269" s="66"/>
      <c r="AA269" s="67"/>
      <c r="AB269" s="68"/>
      <c r="AC269" s="69"/>
      <c r="AD269" s="70"/>
      <c r="AE269" s="70"/>
      <c r="AF269" s="74"/>
      <c r="AG269" s="71"/>
    </row>
    <row r="270" spans="3:33">
      <c r="C270" s="54">
        <f>48*60</f>
        <v>2880</v>
      </c>
      <c r="E270" s="73"/>
      <c r="F270" s="71"/>
      <c r="G270" s="58"/>
      <c r="H270" s="58"/>
      <c r="I270" s="58"/>
      <c r="J270" s="58"/>
      <c r="K270" s="58"/>
      <c r="L270" s="58"/>
      <c r="M270" s="59"/>
      <c r="N270" s="59"/>
      <c r="O270" s="59"/>
      <c r="P270" s="60"/>
      <c r="Q270" s="22"/>
      <c r="R270" s="61"/>
      <c r="S270" s="22"/>
      <c r="T270" s="94"/>
      <c r="U270" s="59"/>
      <c r="V270" s="63"/>
      <c r="W270" s="64"/>
      <c r="X270" s="65"/>
      <c r="Y270" s="66"/>
      <c r="Z270" s="66"/>
      <c r="AA270" s="67"/>
      <c r="AB270" s="68"/>
      <c r="AC270" s="69"/>
      <c r="AD270" s="70"/>
      <c r="AE270" s="70"/>
      <c r="AF270" s="74"/>
      <c r="AG270" s="71"/>
    </row>
    <row r="271" spans="3:33">
      <c r="E271" s="73"/>
      <c r="F271" s="71"/>
      <c r="G271" s="58"/>
      <c r="H271" s="58"/>
      <c r="I271" s="58"/>
      <c r="J271" s="58"/>
      <c r="K271" s="58"/>
      <c r="L271" s="58"/>
      <c r="M271" s="59"/>
      <c r="N271" s="59"/>
      <c r="O271" s="59"/>
      <c r="P271" s="60"/>
      <c r="Q271" s="22"/>
      <c r="R271" s="61"/>
      <c r="S271" s="22"/>
      <c r="T271" s="94"/>
      <c r="U271" s="59"/>
      <c r="V271" s="63"/>
      <c r="W271" s="64"/>
      <c r="X271" s="65"/>
      <c r="Y271" s="66"/>
      <c r="Z271" s="66"/>
      <c r="AA271" s="67"/>
      <c r="AB271" s="68"/>
      <c r="AC271" s="69"/>
      <c r="AD271" s="70"/>
      <c r="AE271" s="70"/>
      <c r="AF271" s="74"/>
      <c r="AG271" s="71"/>
    </row>
    <row r="272" spans="3:33">
      <c r="E272" s="73"/>
      <c r="F272" s="71"/>
      <c r="G272" s="58"/>
      <c r="H272" s="58"/>
      <c r="I272" s="58"/>
      <c r="J272" s="58"/>
      <c r="K272" s="58"/>
      <c r="L272" s="58"/>
      <c r="M272" s="59"/>
      <c r="N272" s="59"/>
      <c r="O272" s="59"/>
      <c r="P272" s="60"/>
      <c r="Q272" s="22"/>
      <c r="R272" s="61"/>
      <c r="S272" s="22"/>
      <c r="T272" s="94"/>
      <c r="U272" s="59"/>
      <c r="V272" s="63"/>
      <c r="W272" s="64"/>
      <c r="X272" s="65"/>
      <c r="Y272" s="66"/>
      <c r="Z272" s="66"/>
      <c r="AA272" s="67"/>
      <c r="AB272" s="68"/>
      <c r="AC272" s="69"/>
      <c r="AD272" s="70"/>
      <c r="AE272" s="70"/>
      <c r="AF272" s="74"/>
      <c r="AG272" s="71"/>
    </row>
    <row r="273" spans="5:33">
      <c r="E273" s="73"/>
      <c r="F273" s="71"/>
      <c r="G273" s="58"/>
      <c r="H273" s="58"/>
      <c r="I273" s="58"/>
      <c r="J273" s="58"/>
      <c r="K273" s="58"/>
      <c r="L273" s="58"/>
      <c r="M273" s="59"/>
      <c r="N273" s="59"/>
      <c r="O273" s="59"/>
      <c r="P273" s="60"/>
      <c r="Q273" s="22"/>
      <c r="R273" s="61"/>
      <c r="S273" s="22"/>
      <c r="T273" s="94"/>
      <c r="U273" s="59"/>
      <c r="V273" s="63"/>
      <c r="W273" s="64"/>
      <c r="X273" s="65"/>
      <c r="Y273" s="66"/>
      <c r="Z273" s="66"/>
      <c r="AA273" s="67"/>
      <c r="AB273" s="68"/>
      <c r="AC273" s="69"/>
      <c r="AD273" s="70"/>
      <c r="AE273" s="70"/>
      <c r="AF273" s="74"/>
      <c r="AG273" s="71"/>
    </row>
    <row r="274" spans="5:33">
      <c r="E274" s="73"/>
      <c r="F274" s="71"/>
      <c r="G274" s="58"/>
      <c r="H274" s="58"/>
      <c r="I274" s="58"/>
      <c r="J274" s="58"/>
      <c r="K274" s="58"/>
      <c r="L274" s="58"/>
      <c r="M274" s="59"/>
      <c r="N274" s="59"/>
      <c r="O274" s="59"/>
      <c r="P274" s="60"/>
      <c r="Q274" s="22"/>
      <c r="R274" s="61"/>
      <c r="S274" s="22"/>
      <c r="T274" s="94"/>
      <c r="U274" s="59"/>
      <c r="V274" s="63"/>
      <c r="W274" s="64"/>
      <c r="X274" s="65"/>
      <c r="Y274" s="66"/>
      <c r="Z274" s="66"/>
      <c r="AA274" s="67"/>
      <c r="AB274" s="68"/>
      <c r="AC274" s="69"/>
      <c r="AD274" s="70"/>
      <c r="AE274" s="70"/>
      <c r="AF274" s="74"/>
      <c r="AG274" s="71"/>
    </row>
    <row r="275" spans="5:33">
      <c r="E275" s="73"/>
      <c r="F275" s="71"/>
      <c r="G275" s="58"/>
      <c r="H275" s="58"/>
      <c r="I275" s="58"/>
      <c r="J275" s="58"/>
      <c r="K275" s="58"/>
      <c r="L275" s="58"/>
      <c r="M275" s="59"/>
      <c r="N275" s="59"/>
      <c r="O275" s="59"/>
      <c r="P275" s="60"/>
      <c r="Q275" s="22"/>
      <c r="R275" s="61"/>
      <c r="S275" s="22"/>
      <c r="T275" s="94"/>
      <c r="U275" s="59"/>
      <c r="V275" s="63"/>
      <c r="W275" s="64"/>
      <c r="X275" s="65"/>
      <c r="Y275" s="66"/>
      <c r="Z275" s="66"/>
      <c r="AA275" s="67"/>
      <c r="AB275" s="68"/>
      <c r="AC275" s="69"/>
      <c r="AD275" s="70"/>
      <c r="AE275" s="70"/>
      <c r="AF275" s="74"/>
      <c r="AG275" s="71"/>
    </row>
    <row r="276" spans="5:33">
      <c r="E276" s="73"/>
      <c r="F276" s="71"/>
      <c r="G276" s="58"/>
      <c r="H276" s="58"/>
      <c r="I276" s="58"/>
      <c r="J276" s="58"/>
      <c r="K276" s="58"/>
      <c r="L276" s="58"/>
      <c r="M276" s="59"/>
      <c r="N276" s="59"/>
      <c r="O276" s="59"/>
      <c r="P276" s="60"/>
      <c r="Q276" s="22"/>
      <c r="R276" s="61"/>
      <c r="S276" s="22"/>
      <c r="T276" s="94"/>
      <c r="U276" s="59"/>
      <c r="V276" s="63"/>
      <c r="W276" s="64"/>
      <c r="X276" s="65"/>
      <c r="Y276" s="66"/>
      <c r="Z276" s="66"/>
      <c r="AA276" s="67"/>
      <c r="AB276" s="68"/>
      <c r="AC276" s="75"/>
      <c r="AD276" s="70"/>
      <c r="AE276" s="70"/>
      <c r="AF276" s="74"/>
      <c r="AG276" s="71"/>
    </row>
    <row r="277" spans="5:33">
      <c r="E277" s="73"/>
      <c r="F277" s="71"/>
      <c r="G277" s="58"/>
      <c r="H277" s="58"/>
      <c r="I277" s="58"/>
      <c r="J277" s="58"/>
      <c r="K277" s="58"/>
      <c r="L277" s="58"/>
      <c r="M277" s="59"/>
      <c r="N277" s="59"/>
      <c r="O277" s="59"/>
      <c r="P277" s="60"/>
      <c r="Q277" s="22"/>
      <c r="R277" s="61"/>
      <c r="S277" s="22"/>
      <c r="T277" s="94"/>
      <c r="U277" s="59"/>
      <c r="V277" s="63"/>
      <c r="W277" s="64"/>
      <c r="X277" s="65"/>
      <c r="Y277" s="66"/>
      <c r="Z277" s="66"/>
      <c r="AA277" s="67"/>
      <c r="AB277" s="68"/>
      <c r="AC277" s="69"/>
      <c r="AD277" s="70"/>
      <c r="AE277" s="70"/>
      <c r="AF277" s="74"/>
      <c r="AG277" s="71"/>
    </row>
    <row r="278" spans="5:33">
      <c r="E278" s="73"/>
      <c r="F278" s="71"/>
      <c r="G278" s="58"/>
      <c r="H278" s="58"/>
      <c r="I278" s="58"/>
      <c r="J278" s="58"/>
      <c r="K278" s="58"/>
      <c r="L278" s="58"/>
      <c r="M278" s="59"/>
      <c r="N278" s="59"/>
      <c r="O278" s="59"/>
      <c r="P278" s="60"/>
      <c r="Q278" s="22"/>
      <c r="R278" s="61"/>
      <c r="S278" s="22"/>
      <c r="T278" s="94"/>
      <c r="U278" s="59"/>
      <c r="V278" s="63"/>
      <c r="W278" s="64"/>
      <c r="X278" s="65"/>
      <c r="Y278" s="66"/>
      <c r="Z278" s="66"/>
      <c r="AA278" s="67"/>
      <c r="AB278" s="68"/>
      <c r="AC278" s="69"/>
      <c r="AD278" s="70"/>
      <c r="AE278" s="70"/>
      <c r="AF278" s="74"/>
      <c r="AG278" s="71"/>
    </row>
    <row r="279" spans="5:33">
      <c r="E279" s="73"/>
      <c r="F279" s="71"/>
      <c r="G279" s="58"/>
      <c r="H279" s="58"/>
      <c r="I279" s="58"/>
      <c r="J279" s="58"/>
      <c r="K279" s="58"/>
      <c r="L279" s="58"/>
      <c r="M279" s="59"/>
      <c r="N279" s="59"/>
      <c r="O279" s="59"/>
      <c r="P279" s="60"/>
      <c r="Q279" s="22"/>
      <c r="R279" s="61"/>
      <c r="S279" s="22"/>
      <c r="T279" s="94"/>
      <c r="U279" s="59"/>
      <c r="V279" s="63"/>
      <c r="W279" s="64"/>
      <c r="X279" s="65"/>
      <c r="Y279" s="66"/>
      <c r="Z279" s="66"/>
      <c r="AA279" s="67"/>
      <c r="AB279" s="68"/>
      <c r="AC279" s="69"/>
      <c r="AD279" s="70"/>
      <c r="AE279" s="70"/>
      <c r="AF279" s="74"/>
      <c r="AG279" s="71"/>
    </row>
    <row r="280" spans="5:33">
      <c r="E280" s="73"/>
      <c r="F280" s="71"/>
      <c r="G280" s="58"/>
      <c r="H280" s="58"/>
      <c r="I280" s="58"/>
      <c r="J280" s="58"/>
      <c r="K280" s="58"/>
      <c r="L280" s="58"/>
      <c r="M280" s="59"/>
      <c r="N280" s="59"/>
      <c r="O280" s="59"/>
      <c r="P280" s="60"/>
      <c r="Q280" s="22"/>
      <c r="R280" s="61"/>
      <c r="S280" s="22"/>
      <c r="T280" s="94"/>
      <c r="U280" s="59"/>
      <c r="V280" s="63"/>
      <c r="W280" s="64"/>
      <c r="X280" s="65"/>
      <c r="Y280" s="66"/>
      <c r="Z280" s="66"/>
      <c r="AA280" s="67"/>
      <c r="AB280" s="68"/>
      <c r="AC280" s="69"/>
      <c r="AD280" s="70"/>
      <c r="AE280" s="70"/>
      <c r="AF280" s="74"/>
      <c r="AG280" s="71"/>
    </row>
    <row r="281" spans="5:33">
      <c r="E281" s="73"/>
      <c r="F281" s="71"/>
      <c r="G281" s="58"/>
      <c r="H281" s="58"/>
      <c r="I281" s="58"/>
      <c r="J281" s="58"/>
      <c r="K281" s="58"/>
      <c r="L281" s="58"/>
      <c r="M281" s="59"/>
      <c r="N281" s="59"/>
      <c r="O281" s="59"/>
      <c r="P281" s="60"/>
      <c r="Q281" s="22"/>
      <c r="R281" s="61"/>
      <c r="S281" s="22"/>
      <c r="T281" s="94"/>
      <c r="U281" s="59"/>
      <c r="V281" s="63"/>
      <c r="W281" s="64"/>
      <c r="X281" s="65"/>
      <c r="Y281" s="66"/>
      <c r="Z281" s="66"/>
      <c r="AA281" s="67"/>
      <c r="AB281" s="68"/>
      <c r="AC281" s="69"/>
      <c r="AD281" s="70"/>
      <c r="AE281" s="70"/>
      <c r="AF281" s="74"/>
      <c r="AG281" s="71"/>
    </row>
    <row r="282" spans="5:33">
      <c r="E282" s="73"/>
      <c r="F282" s="71"/>
      <c r="G282" s="58"/>
      <c r="H282" s="58"/>
      <c r="I282" s="58"/>
      <c r="J282" s="58"/>
      <c r="K282" s="58"/>
      <c r="L282" s="58"/>
      <c r="M282" s="59"/>
      <c r="N282" s="59"/>
      <c r="O282" s="59"/>
      <c r="P282" s="60"/>
      <c r="Q282" s="22"/>
      <c r="R282" s="61"/>
      <c r="S282" s="22"/>
      <c r="T282" s="94"/>
      <c r="U282" s="59"/>
      <c r="V282" s="63"/>
      <c r="W282" s="64"/>
      <c r="X282" s="65"/>
      <c r="Y282" s="66"/>
      <c r="Z282" s="66"/>
      <c r="AA282" s="67"/>
      <c r="AB282" s="68"/>
      <c r="AC282" s="69"/>
      <c r="AD282" s="70"/>
      <c r="AE282" s="70"/>
      <c r="AF282" s="74"/>
      <c r="AG282" s="71"/>
    </row>
    <row r="283" spans="5:33">
      <c r="E283" s="73"/>
      <c r="F283" s="71"/>
      <c r="G283" s="58"/>
      <c r="H283" s="58"/>
      <c r="I283" s="58"/>
      <c r="J283" s="58"/>
      <c r="K283" s="58"/>
      <c r="L283" s="58"/>
      <c r="M283" s="59"/>
      <c r="N283" s="59"/>
      <c r="O283" s="59"/>
      <c r="P283" s="60"/>
      <c r="Q283" s="22"/>
      <c r="R283" s="61"/>
      <c r="S283" s="22"/>
      <c r="T283" s="94"/>
      <c r="U283" s="59"/>
      <c r="V283" s="63"/>
      <c r="W283" s="64"/>
      <c r="X283" s="65"/>
      <c r="Y283" s="66"/>
      <c r="Z283" s="66"/>
      <c r="AA283" s="67"/>
      <c r="AB283" s="68"/>
      <c r="AC283" s="69"/>
      <c r="AD283" s="70"/>
      <c r="AE283" s="70"/>
      <c r="AF283" s="74"/>
      <c r="AG283" s="71"/>
    </row>
    <row r="284" spans="5:33">
      <c r="E284" s="73"/>
      <c r="F284" s="71"/>
      <c r="G284" s="58"/>
      <c r="H284" s="58"/>
      <c r="I284" s="58"/>
      <c r="J284" s="58"/>
      <c r="K284" s="58"/>
      <c r="L284" s="58"/>
      <c r="M284" s="59"/>
      <c r="N284" s="59"/>
      <c r="O284" s="59"/>
      <c r="P284" s="60"/>
      <c r="Q284" s="22"/>
      <c r="R284" s="61"/>
      <c r="S284" s="22"/>
      <c r="T284" s="94"/>
      <c r="U284" s="59"/>
      <c r="V284" s="63"/>
      <c r="W284" s="64"/>
      <c r="X284" s="65"/>
      <c r="Y284" s="66"/>
      <c r="Z284" s="66"/>
      <c r="AA284" s="67"/>
      <c r="AB284" s="68"/>
      <c r="AC284" s="69"/>
      <c r="AD284" s="70"/>
      <c r="AE284" s="70"/>
      <c r="AF284" s="74"/>
      <c r="AG284" s="71"/>
    </row>
    <row r="285" spans="5:33">
      <c r="E285" s="73"/>
      <c r="F285" s="71"/>
      <c r="G285" s="58"/>
      <c r="H285" s="58"/>
      <c r="I285" s="58"/>
      <c r="J285" s="58"/>
      <c r="K285" s="58"/>
      <c r="L285" s="58"/>
      <c r="M285" s="59"/>
      <c r="N285" s="59"/>
      <c r="O285" s="59"/>
      <c r="P285" s="60"/>
      <c r="Q285" s="22"/>
      <c r="R285" s="61"/>
      <c r="S285" s="22"/>
      <c r="T285" s="94"/>
      <c r="U285" s="59"/>
      <c r="V285" s="63"/>
      <c r="W285" s="64"/>
      <c r="X285" s="65"/>
      <c r="Y285" s="66"/>
      <c r="Z285" s="66"/>
      <c r="AA285" s="67"/>
      <c r="AB285" s="68"/>
      <c r="AC285" s="69"/>
      <c r="AD285" s="70"/>
      <c r="AE285" s="70"/>
      <c r="AF285" s="74"/>
      <c r="AG285" s="71"/>
    </row>
    <row r="286" spans="5:33">
      <c r="E286" s="73"/>
      <c r="F286" s="71"/>
      <c r="G286" s="58"/>
      <c r="H286" s="58"/>
      <c r="I286" s="58"/>
      <c r="J286" s="58"/>
      <c r="K286" s="58"/>
      <c r="L286" s="58"/>
      <c r="M286" s="59"/>
      <c r="N286" s="59"/>
      <c r="O286" s="59"/>
      <c r="P286" s="60"/>
      <c r="Q286" s="22"/>
      <c r="R286" s="61"/>
      <c r="S286" s="22"/>
      <c r="T286" s="94"/>
      <c r="U286" s="59"/>
      <c r="V286" s="63"/>
      <c r="W286" s="64"/>
      <c r="X286" s="65"/>
      <c r="Y286" s="66"/>
      <c r="Z286" s="66"/>
      <c r="AA286" s="67"/>
      <c r="AB286" s="68"/>
      <c r="AC286" s="69"/>
      <c r="AD286" s="70"/>
      <c r="AE286" s="70"/>
      <c r="AF286" s="74"/>
      <c r="AG286" s="71"/>
    </row>
    <row r="287" spans="5:33">
      <c r="E287" s="73"/>
      <c r="F287" s="71"/>
      <c r="G287" s="58"/>
      <c r="H287" s="58"/>
      <c r="I287" s="58"/>
      <c r="J287" s="58"/>
      <c r="K287" s="58"/>
      <c r="L287" s="58"/>
      <c r="M287" s="59"/>
      <c r="N287" s="59"/>
      <c r="O287" s="59"/>
      <c r="P287" s="60"/>
      <c r="Q287" s="22"/>
      <c r="R287" s="61"/>
      <c r="S287" s="22"/>
      <c r="T287" s="94"/>
      <c r="U287" s="59"/>
      <c r="V287" s="63"/>
      <c r="W287" s="64"/>
      <c r="X287" s="65"/>
      <c r="Y287" s="66"/>
      <c r="Z287" s="66"/>
      <c r="AA287" s="67"/>
      <c r="AB287" s="68"/>
      <c r="AC287" s="69"/>
      <c r="AD287" s="70"/>
      <c r="AE287" s="70"/>
      <c r="AF287" s="74"/>
      <c r="AG287" s="71"/>
    </row>
    <row r="288" spans="5:33">
      <c r="E288" s="73"/>
      <c r="F288" s="71"/>
      <c r="G288" s="58"/>
      <c r="H288" s="58"/>
      <c r="I288" s="58"/>
      <c r="J288" s="58"/>
      <c r="K288" s="58"/>
      <c r="L288" s="58"/>
      <c r="M288" s="59"/>
      <c r="N288" s="59"/>
      <c r="O288" s="59"/>
      <c r="P288" s="60"/>
      <c r="Q288" s="22"/>
      <c r="R288" s="61"/>
      <c r="S288" s="22"/>
      <c r="T288" s="94"/>
      <c r="U288" s="59"/>
      <c r="V288" s="63"/>
      <c r="W288" s="64"/>
      <c r="X288" s="65"/>
      <c r="Y288" s="66"/>
      <c r="Z288" s="66"/>
      <c r="AA288" s="67"/>
      <c r="AB288" s="68"/>
      <c r="AC288" s="69"/>
      <c r="AD288" s="70"/>
      <c r="AE288" s="70"/>
      <c r="AF288" s="74"/>
      <c r="AG288" s="71"/>
    </row>
    <row r="289" spans="3:33">
      <c r="E289" s="73"/>
      <c r="F289" s="71"/>
      <c r="G289" s="58"/>
      <c r="H289" s="58"/>
      <c r="I289" s="58"/>
      <c r="J289" s="58"/>
      <c r="K289" s="58"/>
      <c r="L289" s="58"/>
      <c r="M289" s="59"/>
      <c r="N289" s="59"/>
      <c r="O289" s="59"/>
      <c r="P289" s="60"/>
      <c r="Q289" s="22"/>
      <c r="R289" s="61"/>
      <c r="S289" s="22"/>
      <c r="T289" s="94"/>
      <c r="U289" s="59"/>
      <c r="V289" s="63"/>
      <c r="W289" s="64"/>
      <c r="X289" s="65"/>
      <c r="Y289" s="66"/>
      <c r="Z289" s="66"/>
      <c r="AA289" s="67"/>
      <c r="AB289" s="68"/>
      <c r="AC289" s="69"/>
      <c r="AD289" s="70"/>
      <c r="AE289" s="70"/>
      <c r="AF289" s="74"/>
      <c r="AG289" s="71"/>
    </row>
    <row r="290" spans="3:33">
      <c r="E290" s="73"/>
      <c r="F290" s="71"/>
      <c r="G290" s="58"/>
      <c r="H290" s="58"/>
      <c r="I290" s="58"/>
      <c r="J290" s="58"/>
      <c r="K290" s="58"/>
      <c r="L290" s="58"/>
      <c r="M290" s="59"/>
      <c r="N290" s="59"/>
      <c r="O290" s="59"/>
      <c r="P290" s="60"/>
      <c r="Q290" s="22"/>
      <c r="R290" s="61"/>
      <c r="S290" s="22"/>
      <c r="T290" s="94"/>
      <c r="U290" s="59"/>
      <c r="V290" s="63"/>
      <c r="W290" s="64"/>
      <c r="X290" s="65"/>
      <c r="Y290" s="66"/>
      <c r="Z290" s="66"/>
      <c r="AA290" s="67"/>
      <c r="AB290" s="68"/>
      <c r="AC290" s="69"/>
      <c r="AD290" s="70"/>
      <c r="AE290" s="70"/>
      <c r="AF290" s="74"/>
      <c r="AG290" s="71"/>
    </row>
    <row r="291" spans="3:33">
      <c r="E291" s="73"/>
      <c r="F291" s="71"/>
      <c r="G291" s="58"/>
      <c r="H291" s="58"/>
      <c r="I291" s="58"/>
      <c r="J291" s="58"/>
      <c r="K291" s="58"/>
      <c r="L291" s="58"/>
      <c r="M291" s="59"/>
      <c r="N291" s="59"/>
      <c r="O291" s="59"/>
      <c r="P291" s="60"/>
      <c r="Q291" s="22"/>
      <c r="R291" s="61"/>
      <c r="S291" s="22"/>
      <c r="T291" s="94"/>
      <c r="U291" s="59"/>
      <c r="V291" s="63"/>
      <c r="W291" s="64"/>
      <c r="X291" s="65"/>
      <c r="Y291" s="66"/>
      <c r="Z291" s="66"/>
      <c r="AA291" s="67"/>
      <c r="AB291" s="68"/>
      <c r="AC291" s="69"/>
      <c r="AD291" s="70"/>
      <c r="AE291" s="70"/>
      <c r="AF291" s="74"/>
      <c r="AG291" s="71"/>
    </row>
    <row r="292" spans="3:33">
      <c r="E292" s="73"/>
      <c r="F292" s="71"/>
      <c r="G292" s="58"/>
      <c r="H292" s="58"/>
      <c r="I292" s="58"/>
      <c r="J292" s="58"/>
      <c r="K292" s="58"/>
      <c r="L292" s="58"/>
      <c r="M292" s="59"/>
      <c r="N292" s="59"/>
      <c r="O292" s="59"/>
      <c r="P292" s="60"/>
      <c r="Q292" s="22"/>
      <c r="R292" s="61"/>
      <c r="S292" s="22"/>
      <c r="T292" s="94"/>
      <c r="U292" s="59"/>
      <c r="V292" s="63"/>
      <c r="W292" s="64"/>
      <c r="X292" s="65"/>
      <c r="Y292" s="66"/>
      <c r="Z292" s="66"/>
      <c r="AA292" s="67"/>
      <c r="AB292" s="68"/>
      <c r="AC292" s="69"/>
      <c r="AD292" s="70"/>
      <c r="AE292" s="70"/>
      <c r="AF292" s="74"/>
      <c r="AG292" s="71"/>
    </row>
    <row r="293" spans="3:33">
      <c r="E293" s="73"/>
      <c r="F293" s="71"/>
      <c r="G293" s="58"/>
      <c r="H293" s="58"/>
      <c r="I293" s="58"/>
      <c r="J293" s="58"/>
      <c r="K293" s="58"/>
      <c r="L293" s="58"/>
      <c r="M293" s="59"/>
      <c r="N293" s="59"/>
      <c r="O293" s="59"/>
      <c r="P293" s="60"/>
      <c r="Q293" s="22"/>
      <c r="R293" s="61"/>
      <c r="S293" s="22"/>
      <c r="T293" s="94"/>
      <c r="U293" s="59"/>
      <c r="V293" s="63"/>
      <c r="W293" s="64"/>
      <c r="X293" s="65"/>
      <c r="Y293" s="66"/>
      <c r="Z293" s="66"/>
      <c r="AA293" s="67"/>
      <c r="AB293" s="68"/>
      <c r="AC293" s="69"/>
      <c r="AD293" s="70"/>
      <c r="AE293" s="70"/>
      <c r="AF293" s="74"/>
      <c r="AG293" s="71"/>
    </row>
    <row r="294" spans="3:33">
      <c r="E294" s="73"/>
      <c r="F294" s="71"/>
      <c r="G294" s="58"/>
      <c r="H294" s="58"/>
      <c r="I294" s="58"/>
      <c r="J294" s="58"/>
      <c r="K294" s="58"/>
      <c r="L294" s="58"/>
      <c r="M294" s="59"/>
      <c r="N294" s="59"/>
      <c r="O294" s="59"/>
      <c r="P294" s="60"/>
      <c r="Q294" s="22"/>
      <c r="R294" s="61"/>
      <c r="S294" s="22"/>
      <c r="T294" s="94"/>
      <c r="U294" s="59"/>
      <c r="V294" s="63"/>
      <c r="W294" s="64"/>
      <c r="X294" s="65"/>
      <c r="Y294" s="66"/>
      <c r="Z294" s="66"/>
      <c r="AA294" s="67"/>
      <c r="AB294" s="68"/>
      <c r="AC294" s="69"/>
      <c r="AD294" s="70"/>
      <c r="AE294" s="70"/>
      <c r="AF294" s="74"/>
      <c r="AG294" s="71"/>
    </row>
    <row r="295" spans="3:33">
      <c r="C295" s="54">
        <f>60*53</f>
        <v>3180</v>
      </c>
      <c r="E295" s="73"/>
      <c r="F295" s="71"/>
      <c r="G295" s="58"/>
      <c r="H295" s="58"/>
      <c r="I295" s="58"/>
      <c r="J295" s="58"/>
      <c r="K295" s="58"/>
      <c r="L295" s="58"/>
      <c r="M295" s="59"/>
      <c r="N295" s="59"/>
      <c r="O295" s="59"/>
      <c r="P295" s="60"/>
      <c r="Q295" s="22"/>
      <c r="R295" s="61"/>
      <c r="S295" s="22"/>
      <c r="T295" s="94"/>
      <c r="U295" s="59"/>
      <c r="V295" s="63"/>
      <c r="W295" s="64"/>
      <c r="X295" s="65"/>
      <c r="Y295" s="66"/>
      <c r="Z295" s="66"/>
      <c r="AA295" s="67"/>
      <c r="AB295" s="68"/>
      <c r="AC295" s="69"/>
      <c r="AD295" s="70"/>
      <c r="AE295" s="70"/>
      <c r="AF295" s="74"/>
      <c r="AG295" s="71"/>
    </row>
    <row r="296" spans="3:33">
      <c r="E296" s="73"/>
      <c r="F296" s="71"/>
      <c r="G296" s="58"/>
      <c r="H296" s="58"/>
      <c r="I296" s="58"/>
      <c r="J296" s="58"/>
      <c r="K296" s="58"/>
      <c r="L296" s="58"/>
      <c r="M296" s="59"/>
      <c r="N296" s="59"/>
      <c r="O296" s="59"/>
      <c r="P296" s="60"/>
      <c r="Q296" s="22"/>
      <c r="R296" s="61"/>
      <c r="S296" s="22"/>
      <c r="T296" s="94"/>
      <c r="U296" s="59"/>
      <c r="V296" s="63"/>
      <c r="W296" s="64"/>
      <c r="X296" s="65"/>
      <c r="Y296" s="66"/>
      <c r="Z296" s="66"/>
      <c r="AA296" s="67"/>
      <c r="AB296" s="68"/>
      <c r="AC296" s="69"/>
      <c r="AD296" s="70"/>
      <c r="AE296" s="70"/>
      <c r="AF296" s="74"/>
      <c r="AG296" s="71"/>
    </row>
    <row r="297" spans="3:33">
      <c r="E297" s="73"/>
      <c r="F297" s="71"/>
      <c r="G297" s="58"/>
      <c r="H297" s="58"/>
      <c r="I297" s="58"/>
      <c r="J297" s="58"/>
      <c r="K297" s="58"/>
      <c r="L297" s="58"/>
      <c r="M297" s="59"/>
      <c r="N297" s="59"/>
      <c r="O297" s="59"/>
      <c r="P297" s="60"/>
      <c r="Q297" s="22"/>
      <c r="R297" s="61"/>
      <c r="S297" s="22"/>
      <c r="T297" s="94"/>
      <c r="U297" s="59"/>
      <c r="V297" s="63"/>
      <c r="W297" s="64"/>
      <c r="X297" s="65"/>
      <c r="Y297" s="66"/>
      <c r="Z297" s="66"/>
      <c r="AA297" s="67"/>
      <c r="AB297" s="68"/>
      <c r="AC297" s="69"/>
      <c r="AD297" s="70"/>
      <c r="AE297" s="70"/>
      <c r="AF297" s="74"/>
      <c r="AG297" s="71"/>
    </row>
    <row r="298" spans="3:33">
      <c r="E298" s="73"/>
      <c r="F298" s="71"/>
      <c r="G298" s="58"/>
      <c r="H298" s="58"/>
      <c r="I298" s="58"/>
      <c r="J298" s="58"/>
      <c r="K298" s="58"/>
      <c r="L298" s="58"/>
      <c r="M298" s="59"/>
      <c r="N298" s="59"/>
      <c r="O298" s="59"/>
      <c r="P298" s="60"/>
      <c r="Q298" s="22"/>
      <c r="R298" s="61"/>
      <c r="S298" s="22"/>
      <c r="T298" s="94"/>
      <c r="U298" s="59"/>
      <c r="V298" s="63"/>
      <c r="W298" s="64"/>
      <c r="X298" s="65"/>
      <c r="Y298" s="66"/>
      <c r="Z298" s="66"/>
      <c r="AA298" s="67"/>
      <c r="AB298" s="68"/>
      <c r="AC298" s="69"/>
      <c r="AD298" s="70"/>
      <c r="AE298" s="70"/>
      <c r="AF298" s="74"/>
      <c r="AG298" s="71"/>
    </row>
    <row r="299" spans="3:33">
      <c r="E299" s="73"/>
      <c r="F299" s="71"/>
      <c r="G299" s="58"/>
      <c r="H299" s="58"/>
      <c r="I299" s="58"/>
      <c r="J299" s="58"/>
      <c r="K299" s="58"/>
      <c r="L299" s="58"/>
      <c r="M299" s="59"/>
      <c r="N299" s="59"/>
      <c r="O299" s="59"/>
      <c r="P299" s="60"/>
      <c r="Q299" s="22"/>
      <c r="R299" s="61"/>
      <c r="S299" s="22"/>
      <c r="T299" s="94"/>
      <c r="U299" s="59"/>
      <c r="V299" s="63"/>
      <c r="W299" s="64"/>
      <c r="X299" s="65"/>
      <c r="Y299" s="66"/>
      <c r="Z299" s="66"/>
      <c r="AA299" s="67"/>
      <c r="AB299" s="68"/>
      <c r="AC299" s="69"/>
      <c r="AD299" s="70"/>
      <c r="AE299" s="70"/>
      <c r="AF299" s="74"/>
      <c r="AG299" s="71"/>
    </row>
    <row r="300" spans="3:33">
      <c r="E300" s="73"/>
      <c r="F300" s="71"/>
      <c r="G300" s="58"/>
      <c r="H300" s="58"/>
      <c r="I300" s="58"/>
      <c r="J300" s="58"/>
      <c r="K300" s="58"/>
      <c r="L300" s="58"/>
      <c r="M300" s="59"/>
      <c r="N300" s="59"/>
      <c r="O300" s="59"/>
      <c r="P300" s="60"/>
      <c r="Q300" s="22"/>
      <c r="R300" s="61"/>
      <c r="S300" s="22"/>
      <c r="T300" s="94"/>
      <c r="U300" s="59"/>
      <c r="V300" s="63"/>
      <c r="W300" s="64"/>
      <c r="X300" s="65"/>
      <c r="Y300" s="66"/>
      <c r="Z300" s="66"/>
      <c r="AA300" s="67"/>
      <c r="AB300" s="68"/>
      <c r="AC300" s="69"/>
      <c r="AD300" s="70"/>
      <c r="AE300" s="70"/>
      <c r="AF300" s="74"/>
      <c r="AG300" s="71"/>
    </row>
    <row r="301" spans="3:33">
      <c r="E301" s="73"/>
      <c r="F301" s="71"/>
      <c r="G301" s="58"/>
      <c r="H301" s="58"/>
      <c r="I301" s="58"/>
      <c r="J301" s="58"/>
      <c r="K301" s="58"/>
      <c r="L301" s="58"/>
      <c r="M301" s="59"/>
      <c r="N301" s="59"/>
      <c r="O301" s="59"/>
      <c r="P301" s="60"/>
      <c r="Q301" s="22"/>
      <c r="R301" s="61"/>
      <c r="S301" s="22"/>
      <c r="T301" s="94"/>
      <c r="U301" s="59"/>
      <c r="V301" s="63"/>
      <c r="W301" s="64"/>
      <c r="X301" s="65"/>
      <c r="Y301" s="66"/>
      <c r="Z301" s="66"/>
      <c r="AA301" s="67"/>
      <c r="AB301" s="68"/>
      <c r="AC301" s="69"/>
      <c r="AD301" s="70"/>
      <c r="AE301" s="70"/>
      <c r="AF301" s="74"/>
      <c r="AG301" s="71"/>
    </row>
    <row r="302" spans="3:33">
      <c r="E302" s="73"/>
      <c r="F302" s="71"/>
      <c r="G302" s="58"/>
      <c r="H302" s="58"/>
      <c r="I302" s="58"/>
      <c r="J302" s="58"/>
      <c r="K302" s="58"/>
      <c r="L302" s="58"/>
      <c r="M302" s="59"/>
      <c r="N302" s="59"/>
      <c r="O302" s="59"/>
      <c r="P302" s="60"/>
      <c r="Q302" s="22"/>
      <c r="R302" s="61"/>
      <c r="S302" s="22"/>
      <c r="T302" s="94"/>
      <c r="U302" s="59"/>
      <c r="V302" s="63"/>
      <c r="W302" s="64"/>
      <c r="X302" s="65"/>
      <c r="Y302" s="66"/>
      <c r="Z302" s="66"/>
      <c r="AA302" s="67"/>
      <c r="AB302" s="68"/>
      <c r="AC302" s="69"/>
      <c r="AD302" s="70"/>
      <c r="AE302" s="70"/>
      <c r="AF302" s="74"/>
      <c r="AG302" s="71"/>
    </row>
    <row r="303" spans="3:33">
      <c r="E303" s="73"/>
      <c r="F303" s="71"/>
      <c r="G303" s="58"/>
      <c r="H303" s="58"/>
      <c r="I303" s="58"/>
      <c r="J303" s="58"/>
      <c r="K303" s="58"/>
      <c r="L303" s="58"/>
      <c r="M303" s="59"/>
      <c r="N303" s="59"/>
      <c r="O303" s="59"/>
      <c r="P303" s="60"/>
      <c r="Q303" s="22"/>
      <c r="R303" s="61"/>
      <c r="S303" s="22"/>
      <c r="T303" s="94"/>
      <c r="U303" s="59"/>
      <c r="V303" s="63"/>
      <c r="W303" s="64"/>
      <c r="X303" s="65"/>
      <c r="Y303" s="66"/>
      <c r="Z303" s="66"/>
      <c r="AA303" s="67"/>
      <c r="AB303" s="68"/>
      <c r="AC303" s="69"/>
      <c r="AD303" s="70"/>
      <c r="AE303" s="70"/>
      <c r="AF303" s="74"/>
      <c r="AG303" s="71"/>
    </row>
    <row r="304" spans="3:33">
      <c r="E304" s="73"/>
      <c r="F304" s="71"/>
      <c r="G304" s="58"/>
      <c r="H304" s="58"/>
      <c r="I304" s="58"/>
      <c r="J304" s="58"/>
      <c r="K304" s="58"/>
      <c r="L304" s="58"/>
      <c r="M304" s="59"/>
      <c r="N304" s="59"/>
      <c r="O304" s="59"/>
      <c r="P304" s="60"/>
      <c r="Q304" s="22"/>
      <c r="R304" s="61"/>
      <c r="S304" s="22"/>
      <c r="T304" s="94"/>
      <c r="U304" s="59"/>
      <c r="V304" s="63"/>
      <c r="W304" s="64"/>
      <c r="X304" s="65"/>
      <c r="Y304" s="66"/>
      <c r="Z304" s="66"/>
      <c r="AA304" s="67"/>
      <c r="AB304" s="68"/>
      <c r="AC304" s="69"/>
      <c r="AD304" s="70"/>
      <c r="AE304" s="70"/>
      <c r="AF304" s="74"/>
      <c r="AG304" s="71"/>
    </row>
    <row r="305" spans="5:33">
      <c r="E305" s="73"/>
      <c r="F305" s="71"/>
      <c r="G305" s="58"/>
      <c r="H305" s="58"/>
      <c r="I305" s="58"/>
      <c r="J305" s="58"/>
      <c r="K305" s="58"/>
      <c r="L305" s="58"/>
      <c r="M305" s="59"/>
      <c r="N305" s="59"/>
      <c r="O305" s="59"/>
      <c r="P305" s="60"/>
      <c r="Q305" s="22"/>
      <c r="R305" s="61"/>
      <c r="S305" s="22"/>
      <c r="T305" s="94"/>
      <c r="U305" s="59"/>
      <c r="V305" s="63"/>
      <c r="W305" s="64"/>
      <c r="X305" s="65"/>
      <c r="Y305" s="66"/>
      <c r="Z305" s="66"/>
      <c r="AA305" s="67"/>
      <c r="AB305" s="68"/>
      <c r="AC305" s="69"/>
      <c r="AD305" s="70"/>
      <c r="AE305" s="70"/>
      <c r="AF305" s="74"/>
      <c r="AG305" s="71"/>
    </row>
    <row r="306" spans="5:33">
      <c r="E306" s="73"/>
      <c r="F306" s="71"/>
      <c r="G306" s="58"/>
      <c r="H306" s="58"/>
      <c r="I306" s="58"/>
      <c r="J306" s="58"/>
      <c r="K306" s="58"/>
      <c r="L306" s="58"/>
      <c r="M306" s="59"/>
      <c r="N306" s="59"/>
      <c r="O306" s="59"/>
      <c r="P306" s="60"/>
      <c r="Q306" s="22"/>
      <c r="R306" s="61"/>
      <c r="S306" s="22"/>
      <c r="T306" s="94"/>
      <c r="U306" s="59"/>
      <c r="V306" s="63"/>
      <c r="W306" s="64"/>
      <c r="X306" s="65"/>
      <c r="Y306" s="66"/>
      <c r="Z306" s="66"/>
      <c r="AA306" s="67"/>
      <c r="AB306" s="68"/>
      <c r="AC306" s="75"/>
      <c r="AD306" s="70"/>
      <c r="AE306" s="70"/>
      <c r="AF306" s="74"/>
      <c r="AG306" s="71"/>
    </row>
    <row r="307" spans="5:33">
      <c r="E307" s="73"/>
      <c r="F307" s="71"/>
      <c r="G307" s="58"/>
      <c r="H307" s="58"/>
      <c r="I307" s="58"/>
      <c r="J307" s="58"/>
      <c r="K307" s="58"/>
      <c r="L307" s="58"/>
      <c r="M307" s="59"/>
      <c r="N307" s="59"/>
      <c r="O307" s="59"/>
      <c r="P307" s="60"/>
      <c r="Q307" s="22"/>
      <c r="R307" s="61"/>
      <c r="S307" s="22"/>
      <c r="T307" s="94"/>
      <c r="U307" s="59"/>
      <c r="V307" s="63"/>
      <c r="W307" s="64"/>
      <c r="X307" s="65"/>
      <c r="Y307" s="66"/>
      <c r="Z307" s="66"/>
      <c r="AA307" s="67"/>
      <c r="AB307" s="68"/>
      <c r="AC307" s="69"/>
      <c r="AD307" s="70"/>
      <c r="AE307" s="70"/>
      <c r="AF307" s="74"/>
      <c r="AG307" s="71"/>
    </row>
    <row r="308" spans="5:33">
      <c r="E308" s="73"/>
      <c r="F308" s="71"/>
      <c r="G308" s="58"/>
      <c r="H308" s="58"/>
      <c r="I308" s="58"/>
      <c r="J308" s="58"/>
      <c r="K308" s="58"/>
      <c r="L308" s="58"/>
      <c r="M308" s="59"/>
      <c r="N308" s="59"/>
      <c r="O308" s="59"/>
      <c r="P308" s="60"/>
      <c r="Q308" s="22"/>
      <c r="R308" s="61"/>
      <c r="S308" s="22"/>
      <c r="T308" s="94"/>
      <c r="U308" s="59"/>
      <c r="V308" s="63"/>
      <c r="W308" s="64"/>
      <c r="X308" s="65"/>
      <c r="Y308" s="66"/>
      <c r="Z308" s="66"/>
      <c r="AA308" s="67"/>
      <c r="AB308" s="68"/>
      <c r="AC308" s="69"/>
      <c r="AD308" s="70"/>
      <c r="AE308" s="70"/>
      <c r="AF308" s="74"/>
      <c r="AG308" s="71"/>
    </row>
    <row r="309" spans="5:33">
      <c r="E309" s="73"/>
      <c r="F309" s="71"/>
      <c r="G309" s="58"/>
      <c r="H309" s="58"/>
      <c r="I309" s="58"/>
      <c r="J309" s="58"/>
      <c r="K309" s="58"/>
      <c r="L309" s="58"/>
      <c r="M309" s="59"/>
      <c r="N309" s="59"/>
      <c r="O309" s="59"/>
      <c r="P309" s="60"/>
      <c r="Q309" s="22"/>
      <c r="R309" s="61"/>
      <c r="S309" s="22"/>
      <c r="T309" s="94"/>
      <c r="U309" s="59"/>
      <c r="V309" s="63"/>
      <c r="W309" s="64"/>
      <c r="X309" s="65"/>
      <c r="Y309" s="66"/>
      <c r="Z309" s="66"/>
      <c r="AA309" s="67"/>
      <c r="AB309" s="68"/>
      <c r="AC309" s="69"/>
      <c r="AD309" s="70"/>
      <c r="AE309" s="70"/>
      <c r="AF309" s="74"/>
      <c r="AG309" s="71"/>
    </row>
    <row r="310" spans="5:33">
      <c r="E310" s="73"/>
      <c r="F310" s="71"/>
      <c r="G310" s="58"/>
      <c r="H310" s="58"/>
      <c r="I310" s="58"/>
      <c r="J310" s="58"/>
      <c r="K310" s="58"/>
      <c r="L310" s="58"/>
      <c r="M310" s="59"/>
      <c r="N310" s="59"/>
      <c r="O310" s="59"/>
      <c r="P310" s="60"/>
      <c r="Q310" s="22"/>
      <c r="R310" s="61"/>
      <c r="S310" s="22"/>
      <c r="T310" s="94"/>
      <c r="U310" s="59"/>
      <c r="V310" s="63"/>
      <c r="W310" s="64"/>
      <c r="X310" s="65"/>
      <c r="Y310" s="66"/>
      <c r="Z310" s="66"/>
      <c r="AA310" s="67"/>
      <c r="AB310" s="68"/>
      <c r="AC310" s="69"/>
      <c r="AD310" s="70"/>
      <c r="AE310" s="70"/>
      <c r="AF310" s="74"/>
      <c r="AG310" s="71"/>
    </row>
    <row r="311" spans="5:33">
      <c r="E311" s="73"/>
      <c r="F311" s="71"/>
      <c r="G311" s="58"/>
      <c r="H311" s="58"/>
      <c r="I311" s="58"/>
      <c r="J311" s="58"/>
      <c r="K311" s="58"/>
      <c r="L311" s="58"/>
      <c r="M311" s="59"/>
      <c r="N311" s="59"/>
      <c r="O311" s="59"/>
      <c r="P311" s="60"/>
      <c r="Q311" s="22"/>
      <c r="R311" s="61"/>
      <c r="S311" s="22"/>
      <c r="T311" s="94"/>
      <c r="U311" s="59"/>
      <c r="V311" s="63"/>
      <c r="W311" s="64"/>
      <c r="X311" s="65"/>
      <c r="Y311" s="66"/>
      <c r="Z311" s="66"/>
      <c r="AA311" s="67"/>
      <c r="AB311" s="68"/>
      <c r="AC311" s="69"/>
      <c r="AD311" s="70"/>
      <c r="AE311" s="70"/>
      <c r="AF311" s="74"/>
      <c r="AG311" s="71"/>
    </row>
    <row r="312" spans="5:33">
      <c r="E312" s="73"/>
      <c r="F312" s="71"/>
      <c r="G312" s="58"/>
      <c r="H312" s="58"/>
      <c r="I312" s="58"/>
      <c r="J312" s="58"/>
      <c r="K312" s="58"/>
      <c r="L312" s="58"/>
      <c r="M312" s="59"/>
      <c r="N312" s="59"/>
      <c r="O312" s="59"/>
      <c r="P312" s="60"/>
      <c r="Q312" s="22"/>
      <c r="R312" s="61"/>
      <c r="S312" s="22"/>
      <c r="T312" s="94"/>
      <c r="U312" s="59"/>
      <c r="V312" s="63"/>
      <c r="W312" s="64"/>
      <c r="X312" s="65"/>
      <c r="Y312" s="66"/>
      <c r="Z312" s="66"/>
      <c r="AA312" s="67"/>
      <c r="AB312" s="68"/>
      <c r="AC312" s="69"/>
      <c r="AD312" s="70"/>
      <c r="AE312" s="70"/>
      <c r="AF312" s="74"/>
      <c r="AG312" s="71"/>
    </row>
    <row r="313" spans="5:33">
      <c r="E313" s="73"/>
      <c r="F313" s="71"/>
      <c r="G313" s="58"/>
      <c r="H313" s="58"/>
      <c r="I313" s="58"/>
      <c r="J313" s="58"/>
      <c r="K313" s="58"/>
      <c r="L313" s="58"/>
      <c r="M313" s="59"/>
      <c r="N313" s="59"/>
      <c r="O313" s="59"/>
      <c r="P313" s="60"/>
      <c r="Q313" s="22"/>
      <c r="R313" s="61"/>
      <c r="S313" s="22"/>
      <c r="T313" s="94"/>
      <c r="U313" s="59"/>
      <c r="V313" s="63"/>
      <c r="W313" s="64"/>
      <c r="X313" s="65"/>
      <c r="Y313" s="66"/>
      <c r="Z313" s="66"/>
      <c r="AA313" s="67"/>
      <c r="AB313" s="68"/>
      <c r="AC313" s="69"/>
      <c r="AD313" s="70"/>
      <c r="AE313" s="70"/>
      <c r="AF313" s="74"/>
      <c r="AG313" s="71"/>
    </row>
    <row r="314" spans="5:33">
      <c r="E314" s="73"/>
      <c r="F314" s="71"/>
      <c r="G314" s="58"/>
      <c r="H314" s="58"/>
      <c r="I314" s="58"/>
      <c r="J314" s="58"/>
      <c r="K314" s="58"/>
      <c r="L314" s="58"/>
      <c r="M314" s="59"/>
      <c r="N314" s="59"/>
      <c r="O314" s="59"/>
      <c r="P314" s="60"/>
      <c r="Q314" s="22"/>
      <c r="R314" s="61"/>
      <c r="S314" s="22"/>
      <c r="T314" s="94"/>
      <c r="U314" s="59"/>
      <c r="V314" s="63"/>
      <c r="W314" s="64"/>
      <c r="X314" s="65"/>
      <c r="Y314" s="66"/>
      <c r="Z314" s="66"/>
      <c r="AA314" s="67"/>
      <c r="AB314" s="68"/>
      <c r="AC314" s="69"/>
      <c r="AD314" s="70"/>
      <c r="AE314" s="70"/>
      <c r="AF314" s="74"/>
      <c r="AG314" s="71"/>
    </row>
    <row r="315" spans="5:33">
      <c r="E315" s="73"/>
      <c r="F315" s="71"/>
      <c r="G315" s="58"/>
      <c r="H315" s="58"/>
      <c r="I315" s="58"/>
      <c r="J315" s="58"/>
      <c r="K315" s="58"/>
      <c r="L315" s="58"/>
      <c r="M315" s="59"/>
      <c r="N315" s="59"/>
      <c r="O315" s="59"/>
      <c r="P315" s="60"/>
      <c r="Q315" s="22"/>
      <c r="R315" s="61"/>
      <c r="S315" s="22"/>
      <c r="T315" s="94"/>
      <c r="U315" s="59"/>
      <c r="V315" s="63"/>
      <c r="W315" s="64"/>
      <c r="X315" s="65"/>
      <c r="Y315" s="66"/>
      <c r="Z315" s="66"/>
      <c r="AA315" s="67"/>
      <c r="AB315" s="68"/>
      <c r="AC315" s="69"/>
      <c r="AD315" s="70"/>
      <c r="AE315" s="70"/>
      <c r="AF315" s="74"/>
      <c r="AG315" s="71"/>
    </row>
    <row r="316" spans="5:33">
      <c r="E316" s="73"/>
      <c r="F316" s="71"/>
      <c r="G316" s="58"/>
      <c r="H316" s="58"/>
      <c r="I316" s="58"/>
      <c r="J316" s="58"/>
      <c r="K316" s="58"/>
      <c r="L316" s="58"/>
      <c r="M316" s="59"/>
      <c r="N316" s="59"/>
      <c r="O316" s="59"/>
      <c r="P316" s="60"/>
      <c r="Q316" s="22"/>
      <c r="R316" s="61"/>
      <c r="S316" s="22"/>
      <c r="T316" s="94"/>
      <c r="U316" s="59"/>
      <c r="V316" s="63"/>
      <c r="W316" s="64"/>
      <c r="X316" s="65"/>
      <c r="Y316" s="66"/>
      <c r="Z316" s="66"/>
      <c r="AA316" s="67"/>
      <c r="AB316" s="68"/>
      <c r="AC316" s="69"/>
      <c r="AD316" s="70"/>
      <c r="AE316" s="70"/>
      <c r="AF316" s="74"/>
      <c r="AG316" s="71"/>
    </row>
    <row r="317" spans="5:33">
      <c r="E317" s="73"/>
      <c r="F317" s="71"/>
      <c r="G317" s="58"/>
      <c r="H317" s="58"/>
      <c r="I317" s="58"/>
      <c r="J317" s="58"/>
      <c r="K317" s="58"/>
      <c r="L317" s="58"/>
      <c r="M317" s="59"/>
      <c r="N317" s="59"/>
      <c r="O317" s="59"/>
      <c r="P317" s="60"/>
      <c r="Q317" s="22"/>
      <c r="R317" s="61"/>
      <c r="S317" s="22"/>
      <c r="T317" s="94"/>
      <c r="U317" s="59"/>
      <c r="V317" s="63"/>
      <c r="W317" s="64"/>
      <c r="X317" s="65"/>
      <c r="Y317" s="66"/>
      <c r="Z317" s="66"/>
      <c r="AA317" s="67"/>
      <c r="AB317" s="68"/>
      <c r="AC317" s="69"/>
      <c r="AD317" s="70"/>
      <c r="AE317" s="70"/>
      <c r="AF317" s="74"/>
      <c r="AG317" s="71"/>
    </row>
    <row r="318" spans="5:33">
      <c r="E318" s="73"/>
      <c r="F318" s="71"/>
      <c r="G318" s="58"/>
      <c r="H318" s="58"/>
      <c r="I318" s="58"/>
      <c r="J318" s="58"/>
      <c r="K318" s="58"/>
      <c r="L318" s="58"/>
      <c r="M318" s="59"/>
      <c r="N318" s="59"/>
      <c r="O318" s="59"/>
      <c r="P318" s="60"/>
      <c r="Q318" s="22"/>
      <c r="R318" s="61"/>
      <c r="S318" s="22"/>
      <c r="T318" s="94"/>
      <c r="U318" s="59"/>
      <c r="V318" s="63"/>
      <c r="W318" s="64"/>
      <c r="X318" s="65"/>
      <c r="Y318" s="66"/>
      <c r="Z318" s="66"/>
      <c r="AA318" s="67"/>
      <c r="AB318" s="68"/>
      <c r="AC318" s="69"/>
      <c r="AD318" s="70"/>
      <c r="AE318" s="70"/>
      <c r="AF318" s="74"/>
      <c r="AG318" s="71"/>
    </row>
    <row r="319" spans="5:33">
      <c r="E319" s="73"/>
      <c r="F319" s="71"/>
      <c r="G319" s="58"/>
      <c r="H319" s="58"/>
      <c r="I319" s="58"/>
      <c r="J319" s="58"/>
      <c r="K319" s="58"/>
      <c r="L319" s="58"/>
      <c r="M319" s="59"/>
      <c r="N319" s="59"/>
      <c r="O319" s="59"/>
      <c r="P319" s="60"/>
      <c r="Q319" s="22"/>
      <c r="R319" s="61"/>
      <c r="S319" s="22"/>
      <c r="T319" s="94"/>
      <c r="U319" s="59"/>
      <c r="V319" s="63"/>
      <c r="W319" s="64"/>
      <c r="X319" s="65"/>
      <c r="Y319" s="66"/>
      <c r="Z319" s="66"/>
      <c r="AA319" s="67"/>
      <c r="AB319" s="68"/>
      <c r="AC319" s="69"/>
      <c r="AD319" s="70"/>
      <c r="AE319" s="70"/>
      <c r="AF319" s="74"/>
      <c r="AG319" s="71"/>
    </row>
    <row r="320" spans="5:33">
      <c r="E320" s="73"/>
      <c r="F320" s="71"/>
      <c r="G320" s="58"/>
      <c r="H320" s="58"/>
      <c r="I320" s="58"/>
      <c r="J320" s="58"/>
      <c r="K320" s="58"/>
      <c r="L320" s="58"/>
      <c r="M320" s="59"/>
      <c r="N320" s="59"/>
      <c r="O320" s="59"/>
      <c r="P320" s="60"/>
      <c r="Q320" s="22"/>
      <c r="R320" s="61"/>
      <c r="S320" s="22"/>
      <c r="T320" s="94"/>
      <c r="U320" s="59"/>
      <c r="V320" s="63"/>
      <c r="W320" s="64"/>
      <c r="X320" s="65"/>
      <c r="Y320" s="66"/>
      <c r="Z320" s="66"/>
      <c r="AA320" s="67"/>
      <c r="AB320" s="68"/>
      <c r="AC320" s="69"/>
      <c r="AD320" s="70"/>
      <c r="AE320" s="70"/>
      <c r="AF320" s="74"/>
      <c r="AG320" s="71"/>
    </row>
    <row r="321" spans="3:33">
      <c r="E321" s="73"/>
      <c r="F321" s="71"/>
      <c r="G321" s="58"/>
      <c r="H321" s="58"/>
      <c r="I321" s="58"/>
      <c r="J321" s="58"/>
      <c r="K321" s="58"/>
      <c r="L321" s="58"/>
      <c r="M321" s="59"/>
      <c r="N321" s="59"/>
      <c r="O321" s="59"/>
      <c r="P321" s="60"/>
      <c r="Q321" s="22"/>
      <c r="R321" s="61"/>
      <c r="S321" s="22"/>
      <c r="T321" s="94"/>
      <c r="U321" s="59"/>
      <c r="V321" s="63"/>
      <c r="W321" s="64"/>
      <c r="X321" s="65"/>
      <c r="Y321" s="66"/>
      <c r="Z321" s="66"/>
      <c r="AA321" s="67"/>
      <c r="AB321" s="68"/>
      <c r="AC321" s="69"/>
      <c r="AD321" s="70"/>
      <c r="AE321" s="70"/>
      <c r="AF321" s="74"/>
      <c r="AG321" s="71"/>
    </row>
    <row r="322" spans="3:33">
      <c r="E322" s="73"/>
      <c r="F322" s="71"/>
      <c r="G322" s="58"/>
      <c r="H322" s="58"/>
      <c r="I322" s="58"/>
      <c r="J322" s="58"/>
      <c r="K322" s="58"/>
      <c r="L322" s="58"/>
      <c r="M322" s="59"/>
      <c r="N322" s="59"/>
      <c r="O322" s="59"/>
      <c r="P322" s="60"/>
      <c r="Q322" s="22"/>
      <c r="R322" s="61"/>
      <c r="S322" s="22"/>
      <c r="T322" s="94"/>
      <c r="U322" s="59"/>
      <c r="V322" s="63"/>
      <c r="W322" s="64"/>
      <c r="X322" s="65"/>
      <c r="Y322" s="66"/>
      <c r="Z322" s="66"/>
      <c r="AA322" s="67"/>
      <c r="AB322" s="68"/>
      <c r="AC322" s="69"/>
      <c r="AD322" s="70"/>
      <c r="AE322" s="70"/>
      <c r="AF322" s="74"/>
      <c r="AG322" s="71"/>
    </row>
    <row r="323" spans="3:33">
      <c r="E323" s="73"/>
      <c r="F323" s="71"/>
      <c r="G323" s="58"/>
      <c r="H323" s="58"/>
      <c r="I323" s="58"/>
      <c r="J323" s="58"/>
      <c r="K323" s="58"/>
      <c r="L323" s="58"/>
      <c r="M323" s="59"/>
      <c r="N323" s="59"/>
      <c r="O323" s="59"/>
      <c r="P323" s="60"/>
      <c r="Q323" s="22"/>
      <c r="R323" s="61"/>
      <c r="S323" s="22"/>
      <c r="T323" s="94"/>
      <c r="U323" s="59"/>
      <c r="V323" s="63"/>
      <c r="W323" s="64"/>
      <c r="X323" s="65"/>
      <c r="Y323" s="66"/>
      <c r="Z323" s="66"/>
      <c r="AA323" s="67"/>
      <c r="AB323" s="68"/>
      <c r="AC323" s="69"/>
      <c r="AD323" s="70"/>
      <c r="AE323" s="70"/>
      <c r="AF323" s="74"/>
      <c r="AG323" s="71"/>
    </row>
    <row r="324" spans="3:33">
      <c r="E324" s="73"/>
      <c r="F324" s="71"/>
      <c r="G324" s="58"/>
      <c r="H324" s="58"/>
      <c r="I324" s="58"/>
      <c r="J324" s="58"/>
      <c r="K324" s="58"/>
      <c r="L324" s="58"/>
      <c r="M324" s="59"/>
      <c r="N324" s="59"/>
      <c r="O324" s="59"/>
      <c r="P324" s="60"/>
      <c r="Q324" s="22"/>
      <c r="R324" s="61"/>
      <c r="S324" s="22"/>
      <c r="T324" s="94"/>
      <c r="U324" s="59"/>
      <c r="V324" s="63"/>
      <c r="W324" s="64"/>
      <c r="X324" s="65"/>
      <c r="Y324" s="66"/>
      <c r="Z324" s="66"/>
      <c r="AA324" s="67"/>
      <c r="AB324" s="68"/>
      <c r="AC324" s="69"/>
      <c r="AD324" s="70"/>
      <c r="AE324" s="70"/>
      <c r="AF324" s="74"/>
      <c r="AG324" s="71"/>
    </row>
    <row r="325" spans="3:33">
      <c r="C325" s="54">
        <f>60*60</f>
        <v>3600</v>
      </c>
      <c r="E325" s="73"/>
      <c r="F325" s="71"/>
      <c r="G325" s="58"/>
      <c r="H325" s="58"/>
      <c r="I325" s="58"/>
      <c r="J325" s="58"/>
      <c r="K325" s="58"/>
      <c r="L325" s="58"/>
      <c r="M325" s="59"/>
      <c r="N325" s="59"/>
      <c r="O325" s="59"/>
      <c r="P325" s="60"/>
      <c r="Q325" s="22"/>
      <c r="R325" s="61"/>
      <c r="S325" s="22"/>
      <c r="T325" s="94"/>
      <c r="U325" s="59"/>
      <c r="V325" s="63"/>
      <c r="W325" s="64"/>
      <c r="X325" s="65"/>
      <c r="Y325" s="66"/>
      <c r="Z325" s="66"/>
      <c r="AA325" s="67"/>
      <c r="AB325" s="68"/>
      <c r="AC325" s="69"/>
      <c r="AD325" s="70"/>
      <c r="AE325" s="70"/>
      <c r="AF325" s="74"/>
      <c r="AG325" s="71"/>
    </row>
    <row r="326" spans="3:33">
      <c r="E326" s="73"/>
      <c r="F326" s="71"/>
      <c r="G326" s="58"/>
      <c r="H326" s="58"/>
      <c r="I326" s="58"/>
      <c r="J326" s="58"/>
      <c r="K326" s="58"/>
      <c r="L326" s="58"/>
      <c r="M326" s="59"/>
      <c r="N326" s="59"/>
      <c r="O326" s="59"/>
      <c r="P326" s="60"/>
      <c r="Q326" s="22"/>
      <c r="R326" s="61"/>
      <c r="S326" s="22"/>
      <c r="T326" s="94"/>
      <c r="U326" s="59"/>
      <c r="V326" s="63"/>
      <c r="W326" s="64"/>
      <c r="X326" s="65"/>
      <c r="Y326" s="66"/>
      <c r="Z326" s="66"/>
      <c r="AA326" s="67"/>
      <c r="AB326" s="68"/>
      <c r="AC326" s="69"/>
      <c r="AD326" s="70"/>
      <c r="AE326" s="70"/>
      <c r="AF326" s="74"/>
      <c r="AG326" s="71"/>
    </row>
    <row r="327" spans="3:33">
      <c r="E327" s="73"/>
      <c r="F327" s="71"/>
      <c r="G327" s="58"/>
      <c r="H327" s="58"/>
      <c r="I327" s="58"/>
      <c r="J327" s="58"/>
      <c r="K327" s="58"/>
      <c r="L327" s="58"/>
      <c r="M327" s="59"/>
      <c r="N327" s="59"/>
      <c r="O327" s="59"/>
      <c r="P327" s="60"/>
      <c r="Q327" s="22"/>
      <c r="R327" s="61"/>
      <c r="S327" s="22"/>
      <c r="T327" s="94"/>
      <c r="U327" s="59"/>
      <c r="V327" s="63"/>
      <c r="W327" s="64"/>
      <c r="X327" s="65"/>
      <c r="Y327" s="66"/>
      <c r="Z327" s="66"/>
      <c r="AA327" s="67"/>
      <c r="AB327" s="68"/>
      <c r="AC327" s="69"/>
      <c r="AD327" s="70"/>
      <c r="AE327" s="70"/>
      <c r="AF327" s="74"/>
      <c r="AG327" s="71"/>
    </row>
    <row r="328" spans="3:33">
      <c r="E328" s="73"/>
      <c r="F328" s="71"/>
      <c r="G328" s="58"/>
      <c r="H328" s="58"/>
      <c r="I328" s="58"/>
      <c r="J328" s="58"/>
      <c r="K328" s="58"/>
      <c r="L328" s="58"/>
      <c r="M328" s="59"/>
      <c r="N328" s="59"/>
      <c r="O328" s="59"/>
      <c r="P328" s="60"/>
      <c r="Q328" s="22"/>
      <c r="R328" s="61"/>
      <c r="S328" s="22"/>
      <c r="T328" s="94"/>
      <c r="U328" s="59"/>
      <c r="V328" s="63"/>
      <c r="W328" s="64"/>
      <c r="X328" s="65"/>
      <c r="Y328" s="66"/>
      <c r="Z328" s="66"/>
      <c r="AA328" s="67"/>
      <c r="AB328" s="68"/>
      <c r="AC328" s="69"/>
      <c r="AD328" s="70"/>
      <c r="AE328" s="70"/>
      <c r="AF328" s="74"/>
      <c r="AG328" s="71"/>
    </row>
    <row r="329" spans="3:33">
      <c r="E329" s="73"/>
      <c r="F329" s="71"/>
      <c r="G329" s="58"/>
      <c r="H329" s="58"/>
      <c r="I329" s="58"/>
      <c r="J329" s="58"/>
      <c r="K329" s="58"/>
      <c r="L329" s="58"/>
      <c r="M329" s="59"/>
      <c r="N329" s="59"/>
      <c r="O329" s="59"/>
      <c r="P329" s="60"/>
      <c r="Q329" s="22"/>
      <c r="R329" s="61"/>
      <c r="S329" s="22"/>
      <c r="T329" s="94"/>
      <c r="U329" s="59"/>
      <c r="V329" s="63"/>
      <c r="W329" s="64"/>
      <c r="X329" s="65"/>
      <c r="Y329" s="66"/>
      <c r="Z329" s="66"/>
      <c r="AA329" s="67"/>
      <c r="AB329" s="68"/>
      <c r="AC329" s="69"/>
      <c r="AD329" s="70"/>
      <c r="AE329" s="70"/>
      <c r="AF329" s="74"/>
      <c r="AG329" s="71"/>
    </row>
    <row r="330" spans="3:33">
      <c r="E330" s="73"/>
      <c r="F330" s="71"/>
      <c r="G330" s="58"/>
      <c r="H330" s="58"/>
      <c r="I330" s="58"/>
      <c r="J330" s="58"/>
      <c r="K330" s="58"/>
      <c r="L330" s="58"/>
      <c r="M330" s="59"/>
      <c r="N330" s="59"/>
      <c r="O330" s="59"/>
      <c r="P330" s="60"/>
      <c r="Q330" s="22"/>
      <c r="R330" s="61"/>
      <c r="S330" s="22"/>
      <c r="T330" s="94"/>
      <c r="U330" s="59"/>
      <c r="V330" s="63"/>
      <c r="W330" s="64"/>
      <c r="X330" s="65"/>
      <c r="Y330" s="66"/>
      <c r="Z330" s="66"/>
      <c r="AA330" s="67"/>
      <c r="AB330" s="68"/>
      <c r="AC330" s="69"/>
      <c r="AD330" s="70"/>
      <c r="AE330" s="70"/>
      <c r="AF330" s="74"/>
      <c r="AG330" s="71"/>
    </row>
    <row r="331" spans="3:33">
      <c r="E331" s="73"/>
      <c r="F331" s="71"/>
      <c r="G331" s="58"/>
      <c r="H331" s="58"/>
      <c r="I331" s="58"/>
      <c r="J331" s="58"/>
      <c r="K331" s="58"/>
      <c r="L331" s="58"/>
      <c r="M331" s="59"/>
      <c r="N331" s="59"/>
      <c r="O331" s="59"/>
      <c r="P331" s="60"/>
      <c r="Q331" s="22"/>
      <c r="R331" s="61"/>
      <c r="S331" s="22"/>
      <c r="T331" s="94"/>
      <c r="U331" s="59"/>
      <c r="V331" s="63"/>
      <c r="W331" s="64"/>
      <c r="X331" s="65"/>
      <c r="Y331" s="66"/>
      <c r="Z331" s="66"/>
      <c r="AA331" s="67"/>
      <c r="AB331" s="68"/>
      <c r="AC331" s="69"/>
      <c r="AD331" s="70"/>
      <c r="AE331" s="70"/>
      <c r="AF331" s="74"/>
      <c r="AG331" s="71"/>
    </row>
    <row r="332" spans="3:33">
      <c r="E332" s="73"/>
      <c r="F332" s="71"/>
      <c r="G332" s="58"/>
      <c r="H332" s="58"/>
      <c r="I332" s="58"/>
      <c r="J332" s="58"/>
      <c r="K332" s="58"/>
      <c r="L332" s="58"/>
      <c r="M332" s="59"/>
      <c r="N332" s="59"/>
      <c r="O332" s="59"/>
      <c r="P332" s="60"/>
      <c r="Q332" s="22"/>
      <c r="R332" s="61"/>
      <c r="S332" s="22"/>
      <c r="T332" s="94"/>
      <c r="U332" s="59"/>
      <c r="V332" s="63"/>
      <c r="W332" s="64"/>
      <c r="X332" s="65"/>
      <c r="Y332" s="66"/>
      <c r="Z332" s="66"/>
      <c r="AA332" s="67"/>
      <c r="AB332" s="68"/>
      <c r="AC332" s="69"/>
      <c r="AD332" s="70"/>
      <c r="AE332" s="70"/>
      <c r="AF332" s="74"/>
      <c r="AG332" s="71"/>
    </row>
    <row r="333" spans="3:33">
      <c r="E333" s="73"/>
      <c r="F333" s="71"/>
      <c r="G333" s="58"/>
      <c r="H333" s="58"/>
      <c r="I333" s="58"/>
      <c r="J333" s="58"/>
      <c r="K333" s="58"/>
      <c r="L333" s="58"/>
      <c r="M333" s="59"/>
      <c r="N333" s="59"/>
      <c r="O333" s="59"/>
      <c r="P333" s="60"/>
      <c r="Q333" s="22"/>
      <c r="R333" s="61"/>
      <c r="S333" s="22"/>
      <c r="T333" s="94"/>
      <c r="U333" s="59"/>
      <c r="V333" s="63"/>
      <c r="W333" s="64"/>
      <c r="X333" s="65"/>
      <c r="Y333" s="66"/>
      <c r="Z333" s="66"/>
      <c r="AA333" s="67"/>
      <c r="AB333" s="68"/>
      <c r="AC333" s="69"/>
      <c r="AD333" s="70"/>
      <c r="AE333" s="70"/>
      <c r="AF333" s="74"/>
      <c r="AG333" s="71"/>
    </row>
    <row r="334" spans="3:33">
      <c r="E334" s="73"/>
      <c r="F334" s="71"/>
      <c r="G334" s="58"/>
      <c r="H334" s="58"/>
      <c r="I334" s="58"/>
      <c r="J334" s="58"/>
      <c r="K334" s="58"/>
      <c r="L334" s="58"/>
      <c r="M334" s="59"/>
      <c r="N334" s="59"/>
      <c r="O334" s="59"/>
      <c r="P334" s="60"/>
      <c r="Q334" s="22"/>
      <c r="R334" s="61"/>
      <c r="S334" s="22"/>
      <c r="T334" s="94"/>
      <c r="U334" s="59"/>
      <c r="V334" s="63"/>
      <c r="W334" s="64"/>
      <c r="X334" s="65"/>
      <c r="Y334" s="66"/>
      <c r="Z334" s="66"/>
      <c r="AA334" s="67"/>
      <c r="AB334" s="68"/>
      <c r="AC334" s="69"/>
      <c r="AD334" s="70"/>
      <c r="AE334" s="70"/>
      <c r="AF334" s="74"/>
      <c r="AG334" s="71"/>
    </row>
    <row r="335" spans="3:33">
      <c r="E335" s="73"/>
      <c r="F335" s="71"/>
      <c r="G335" s="58"/>
      <c r="H335" s="58"/>
      <c r="I335" s="58"/>
      <c r="J335" s="58"/>
      <c r="K335" s="58"/>
      <c r="L335" s="58"/>
      <c r="M335" s="59"/>
      <c r="N335" s="59"/>
      <c r="O335" s="59"/>
      <c r="P335" s="60"/>
      <c r="Q335" s="22"/>
      <c r="R335" s="61"/>
      <c r="S335" s="22"/>
      <c r="T335" s="94"/>
      <c r="U335" s="59"/>
      <c r="V335" s="63"/>
      <c r="W335" s="64"/>
      <c r="X335" s="65"/>
      <c r="Y335" s="66"/>
      <c r="Z335" s="66"/>
      <c r="AA335" s="67"/>
      <c r="AB335" s="68"/>
      <c r="AC335" s="69"/>
      <c r="AD335" s="70"/>
      <c r="AE335" s="70"/>
      <c r="AF335" s="74"/>
      <c r="AG335" s="71"/>
    </row>
    <row r="336" spans="3:33">
      <c r="E336" s="73"/>
      <c r="F336" s="71"/>
      <c r="G336" s="58"/>
      <c r="H336" s="58"/>
      <c r="I336" s="58"/>
      <c r="J336" s="58"/>
      <c r="K336" s="58"/>
      <c r="L336" s="58"/>
      <c r="M336" s="59"/>
      <c r="N336" s="59"/>
      <c r="O336" s="59"/>
      <c r="P336" s="60"/>
      <c r="Q336" s="22"/>
      <c r="R336" s="61"/>
      <c r="S336" s="22"/>
      <c r="T336" s="94"/>
      <c r="U336" s="59"/>
      <c r="V336" s="63"/>
      <c r="W336" s="64"/>
      <c r="X336" s="65"/>
      <c r="Y336" s="66"/>
      <c r="Z336" s="66"/>
      <c r="AA336" s="67"/>
      <c r="AB336" s="68"/>
      <c r="AC336" s="69"/>
      <c r="AD336" s="70"/>
      <c r="AE336" s="70"/>
      <c r="AF336" s="74"/>
      <c r="AG336" s="71"/>
    </row>
    <row r="337" spans="5:33">
      <c r="E337" s="73"/>
      <c r="F337" s="71"/>
      <c r="G337" s="58"/>
      <c r="H337" s="58"/>
      <c r="I337" s="58"/>
      <c r="J337" s="58"/>
      <c r="K337" s="58"/>
      <c r="L337" s="58"/>
      <c r="M337" s="59"/>
      <c r="N337" s="59"/>
      <c r="O337" s="59"/>
      <c r="P337" s="60"/>
      <c r="Q337" s="22"/>
      <c r="R337" s="61"/>
      <c r="S337" s="22"/>
      <c r="T337" s="94"/>
      <c r="U337" s="59"/>
      <c r="V337" s="63"/>
      <c r="W337" s="64"/>
      <c r="X337" s="65"/>
      <c r="Y337" s="66"/>
      <c r="Z337" s="66"/>
      <c r="AA337" s="67"/>
      <c r="AB337" s="68"/>
      <c r="AC337" s="69"/>
      <c r="AD337" s="70"/>
      <c r="AE337" s="70"/>
      <c r="AF337" s="74"/>
      <c r="AG337" s="71"/>
    </row>
    <row r="338" spans="5:33">
      <c r="E338" s="73"/>
      <c r="F338" s="71"/>
      <c r="G338" s="58"/>
      <c r="H338" s="58"/>
      <c r="I338" s="58"/>
      <c r="J338" s="58"/>
      <c r="K338" s="58"/>
      <c r="L338" s="58"/>
      <c r="M338" s="59"/>
      <c r="N338" s="59"/>
      <c r="O338" s="59"/>
      <c r="P338" s="60"/>
      <c r="Q338" s="22"/>
      <c r="R338" s="61"/>
      <c r="S338" s="22"/>
      <c r="T338" s="94"/>
      <c r="U338" s="59"/>
      <c r="V338" s="63"/>
      <c r="W338" s="64"/>
      <c r="X338" s="65"/>
      <c r="Y338" s="66"/>
      <c r="Z338" s="66"/>
      <c r="AA338" s="67"/>
      <c r="AB338" s="68"/>
      <c r="AC338" s="69"/>
      <c r="AD338" s="70"/>
      <c r="AE338" s="70"/>
      <c r="AF338" s="74"/>
      <c r="AG338" s="71"/>
    </row>
    <row r="339" spans="5:33">
      <c r="E339" s="73"/>
      <c r="F339" s="71"/>
      <c r="G339" s="58"/>
      <c r="H339" s="58"/>
      <c r="I339" s="58"/>
      <c r="J339" s="58"/>
      <c r="K339" s="58"/>
      <c r="L339" s="58"/>
      <c r="M339" s="59"/>
      <c r="N339" s="59"/>
      <c r="O339" s="59"/>
      <c r="P339" s="60"/>
      <c r="Q339" s="22"/>
      <c r="R339" s="61"/>
      <c r="S339" s="22"/>
      <c r="T339" s="94"/>
      <c r="U339" s="59"/>
      <c r="V339" s="63"/>
      <c r="W339" s="64"/>
      <c r="X339" s="65"/>
      <c r="Y339" s="66"/>
      <c r="Z339" s="66"/>
      <c r="AA339" s="67"/>
      <c r="AB339" s="68"/>
      <c r="AC339" s="69"/>
      <c r="AD339" s="70"/>
      <c r="AE339" s="70"/>
      <c r="AF339" s="74"/>
      <c r="AG339" s="71"/>
    </row>
    <row r="340" spans="5:33">
      <c r="E340" s="73"/>
      <c r="F340" s="71"/>
      <c r="G340" s="58"/>
      <c r="H340" s="58"/>
      <c r="I340" s="58"/>
      <c r="J340" s="58"/>
      <c r="K340" s="58"/>
      <c r="L340" s="58"/>
      <c r="M340" s="59"/>
      <c r="N340" s="59"/>
      <c r="O340" s="59"/>
      <c r="P340" s="60"/>
      <c r="Q340" s="22"/>
      <c r="R340" s="61"/>
      <c r="S340" s="22"/>
      <c r="T340" s="94"/>
      <c r="U340" s="59"/>
      <c r="V340" s="63"/>
      <c r="W340" s="64"/>
      <c r="X340" s="65"/>
      <c r="Y340" s="66"/>
      <c r="Z340" s="66"/>
      <c r="AA340" s="67"/>
      <c r="AB340" s="68"/>
      <c r="AC340" s="69"/>
      <c r="AD340" s="70"/>
      <c r="AE340" s="70"/>
      <c r="AF340" s="74"/>
      <c r="AG340" s="71"/>
    </row>
    <row r="341" spans="5:33">
      <c r="E341" s="73"/>
      <c r="F341" s="71"/>
      <c r="G341" s="58"/>
      <c r="H341" s="58"/>
      <c r="I341" s="58"/>
      <c r="J341" s="58"/>
      <c r="K341" s="58"/>
      <c r="L341" s="58"/>
      <c r="M341" s="59"/>
      <c r="N341" s="59"/>
      <c r="O341" s="59"/>
      <c r="P341" s="60"/>
      <c r="Q341" s="22"/>
      <c r="R341" s="61"/>
      <c r="S341" s="22"/>
      <c r="T341" s="94"/>
      <c r="U341" s="59"/>
      <c r="V341" s="63"/>
      <c r="W341" s="64"/>
      <c r="X341" s="65"/>
      <c r="Y341" s="66"/>
      <c r="Z341" s="66"/>
      <c r="AA341" s="67"/>
      <c r="AB341" s="68"/>
      <c r="AC341" s="69"/>
      <c r="AD341" s="70"/>
      <c r="AE341" s="70"/>
      <c r="AF341" s="74"/>
      <c r="AG341" s="71"/>
    </row>
    <row r="342" spans="5:33">
      <c r="E342" s="73"/>
      <c r="F342" s="71"/>
      <c r="G342" s="58"/>
      <c r="H342" s="58"/>
      <c r="I342" s="58"/>
      <c r="J342" s="58"/>
      <c r="K342" s="58"/>
      <c r="L342" s="58"/>
      <c r="M342" s="59"/>
      <c r="N342" s="59"/>
      <c r="O342" s="59"/>
      <c r="P342" s="60"/>
      <c r="Q342" s="22"/>
      <c r="R342" s="61"/>
      <c r="S342" s="22"/>
      <c r="T342" s="94"/>
      <c r="U342" s="59"/>
      <c r="V342" s="63"/>
      <c r="W342" s="64"/>
      <c r="X342" s="65"/>
      <c r="Y342" s="66"/>
      <c r="Z342" s="66"/>
      <c r="AA342" s="67"/>
      <c r="AB342" s="68"/>
      <c r="AC342" s="69"/>
      <c r="AD342" s="70"/>
      <c r="AE342" s="70"/>
      <c r="AF342" s="74"/>
      <c r="AG342" s="71"/>
    </row>
    <row r="343" spans="5:33">
      <c r="E343" s="73"/>
      <c r="F343" s="71"/>
      <c r="G343" s="58"/>
      <c r="H343" s="58"/>
      <c r="I343" s="58"/>
      <c r="J343" s="58"/>
      <c r="K343" s="58"/>
      <c r="L343" s="58"/>
      <c r="M343" s="59"/>
      <c r="N343" s="59"/>
      <c r="O343" s="59"/>
      <c r="P343" s="60"/>
      <c r="Q343" s="22"/>
      <c r="R343" s="61"/>
      <c r="S343" s="22"/>
      <c r="T343" s="94"/>
      <c r="U343" s="59"/>
      <c r="V343" s="63"/>
      <c r="W343" s="64"/>
      <c r="X343" s="65"/>
      <c r="Y343" s="66"/>
      <c r="Z343" s="66"/>
      <c r="AA343" s="67"/>
      <c r="AB343" s="68"/>
      <c r="AC343" s="69"/>
      <c r="AD343" s="70"/>
      <c r="AE343" s="70"/>
      <c r="AF343" s="74"/>
      <c r="AG343" s="71"/>
    </row>
    <row r="344" spans="5:33">
      <c r="E344" s="73"/>
      <c r="F344" s="71"/>
      <c r="G344" s="58"/>
      <c r="H344" s="58"/>
      <c r="I344" s="58"/>
      <c r="J344" s="58"/>
      <c r="K344" s="58"/>
      <c r="L344" s="58"/>
      <c r="M344" s="59"/>
      <c r="N344" s="59"/>
      <c r="O344" s="59"/>
      <c r="P344" s="60"/>
      <c r="Q344" s="22"/>
      <c r="R344" s="61"/>
      <c r="S344" s="22"/>
      <c r="T344" s="94"/>
      <c r="U344" s="59"/>
      <c r="V344" s="63"/>
      <c r="W344" s="64"/>
      <c r="X344" s="65"/>
      <c r="Y344" s="66"/>
      <c r="Z344" s="66"/>
      <c r="AA344" s="67"/>
      <c r="AB344" s="68"/>
      <c r="AC344" s="69"/>
      <c r="AD344" s="70"/>
      <c r="AE344" s="70"/>
      <c r="AF344" s="74"/>
      <c r="AG344" s="71"/>
    </row>
    <row r="345" spans="5:33">
      <c r="E345" s="73"/>
      <c r="F345" s="71"/>
      <c r="G345" s="58"/>
      <c r="H345" s="58"/>
      <c r="I345" s="58"/>
      <c r="J345" s="58"/>
      <c r="K345" s="58"/>
      <c r="L345" s="58"/>
      <c r="M345" s="59"/>
      <c r="N345" s="59"/>
      <c r="O345" s="59"/>
      <c r="P345" s="60"/>
      <c r="Q345" s="22"/>
      <c r="R345" s="61"/>
      <c r="S345" s="22"/>
      <c r="T345" s="94"/>
      <c r="U345" s="59"/>
      <c r="V345" s="63"/>
      <c r="W345" s="64"/>
      <c r="X345" s="65"/>
      <c r="Y345" s="66"/>
      <c r="Z345" s="66"/>
      <c r="AA345" s="67"/>
      <c r="AB345" s="68"/>
      <c r="AC345" s="69"/>
      <c r="AD345" s="70"/>
      <c r="AE345" s="70"/>
      <c r="AF345" s="74"/>
      <c r="AG345" s="71"/>
    </row>
    <row r="346" spans="5:33">
      <c r="E346" s="73"/>
      <c r="F346" s="71"/>
      <c r="G346" s="58"/>
      <c r="H346" s="58"/>
      <c r="I346" s="58"/>
      <c r="J346" s="58"/>
      <c r="K346" s="58"/>
      <c r="L346" s="58"/>
      <c r="M346" s="59"/>
      <c r="N346" s="59"/>
      <c r="O346" s="59"/>
      <c r="P346" s="60"/>
      <c r="Q346" s="22"/>
      <c r="R346" s="61"/>
      <c r="S346" s="22"/>
      <c r="T346" s="94"/>
      <c r="U346" s="59"/>
      <c r="V346" s="63"/>
      <c r="W346" s="64"/>
      <c r="X346" s="65"/>
      <c r="Y346" s="66"/>
      <c r="Z346" s="66"/>
      <c r="AA346" s="67"/>
      <c r="AB346" s="68"/>
      <c r="AC346" s="69"/>
      <c r="AD346" s="70"/>
      <c r="AE346" s="70"/>
      <c r="AF346" s="74"/>
      <c r="AG346" s="71"/>
    </row>
    <row r="347" spans="5:33">
      <c r="E347" s="73"/>
      <c r="F347" s="71"/>
      <c r="G347" s="58"/>
      <c r="H347" s="58"/>
      <c r="I347" s="58"/>
      <c r="J347" s="58"/>
      <c r="K347" s="58"/>
      <c r="L347" s="58"/>
      <c r="M347" s="59"/>
      <c r="N347" s="59"/>
      <c r="O347" s="59"/>
      <c r="P347" s="60"/>
      <c r="Q347" s="22"/>
      <c r="R347" s="61"/>
      <c r="S347" s="22"/>
      <c r="T347" s="94"/>
      <c r="U347" s="59"/>
      <c r="V347" s="63"/>
      <c r="W347" s="64"/>
      <c r="X347" s="65"/>
      <c r="Y347" s="66"/>
      <c r="Z347" s="66"/>
      <c r="AA347" s="67"/>
      <c r="AB347" s="68"/>
      <c r="AC347" s="69"/>
      <c r="AD347" s="70"/>
      <c r="AE347" s="70"/>
      <c r="AF347" s="74"/>
      <c r="AG347" s="71"/>
    </row>
    <row r="348" spans="5:33">
      <c r="E348" s="73"/>
      <c r="F348" s="71"/>
      <c r="G348" s="58"/>
      <c r="H348" s="58"/>
      <c r="I348" s="58"/>
      <c r="J348" s="58"/>
      <c r="K348" s="58"/>
      <c r="L348" s="58"/>
      <c r="M348" s="59"/>
      <c r="N348" s="59"/>
      <c r="O348" s="59"/>
      <c r="P348" s="60"/>
      <c r="Q348" s="22"/>
      <c r="R348" s="61"/>
      <c r="S348" s="22"/>
      <c r="T348" s="94"/>
      <c r="U348" s="59"/>
      <c r="V348" s="63"/>
      <c r="W348" s="64"/>
      <c r="X348" s="65"/>
      <c r="Y348" s="66"/>
      <c r="Z348" s="66"/>
      <c r="AA348" s="67"/>
      <c r="AB348" s="68"/>
      <c r="AC348" s="69"/>
      <c r="AD348" s="70"/>
      <c r="AE348" s="70"/>
      <c r="AF348" s="74"/>
      <c r="AG348" s="71"/>
    </row>
    <row r="349" spans="5:33">
      <c r="E349" s="73"/>
      <c r="F349" s="71"/>
      <c r="G349" s="58"/>
      <c r="H349" s="58"/>
      <c r="I349" s="58"/>
      <c r="J349" s="58"/>
      <c r="K349" s="58"/>
      <c r="L349" s="58"/>
      <c r="M349" s="59"/>
      <c r="N349" s="59"/>
      <c r="O349" s="59"/>
      <c r="P349" s="60"/>
      <c r="Q349" s="22"/>
      <c r="R349" s="61"/>
      <c r="S349" s="22"/>
      <c r="T349" s="94"/>
      <c r="U349" s="59"/>
      <c r="V349" s="63"/>
      <c r="W349" s="64"/>
      <c r="X349" s="65"/>
      <c r="Y349" s="66"/>
      <c r="Z349" s="66"/>
      <c r="AA349" s="67"/>
      <c r="AB349" s="68"/>
      <c r="AC349" s="69"/>
      <c r="AD349" s="70"/>
      <c r="AE349" s="70"/>
      <c r="AF349" s="74"/>
      <c r="AG349" s="71"/>
    </row>
    <row r="350" spans="5:33">
      <c r="E350" s="73"/>
      <c r="F350" s="71"/>
      <c r="G350" s="58"/>
      <c r="H350" s="58"/>
      <c r="I350" s="58"/>
      <c r="J350" s="58"/>
      <c r="K350" s="58"/>
      <c r="L350" s="58"/>
      <c r="M350" s="59"/>
      <c r="N350" s="59"/>
      <c r="O350" s="59"/>
      <c r="P350" s="60"/>
      <c r="Q350" s="22"/>
      <c r="R350" s="61"/>
      <c r="S350" s="22"/>
      <c r="T350" s="94"/>
      <c r="U350" s="59"/>
      <c r="V350" s="63"/>
      <c r="W350" s="64"/>
      <c r="X350" s="65"/>
      <c r="Y350" s="66"/>
      <c r="Z350" s="66"/>
      <c r="AA350" s="67"/>
      <c r="AB350" s="68"/>
      <c r="AC350" s="69"/>
      <c r="AD350" s="70"/>
      <c r="AE350" s="70"/>
      <c r="AF350" s="74"/>
      <c r="AG350" s="71"/>
    </row>
    <row r="351" spans="5:33">
      <c r="E351" s="73"/>
      <c r="F351" s="71"/>
      <c r="G351" s="58"/>
      <c r="H351" s="58"/>
      <c r="I351" s="58"/>
      <c r="J351" s="58"/>
      <c r="K351" s="58"/>
      <c r="L351" s="58"/>
      <c r="M351" s="59"/>
      <c r="N351" s="59"/>
      <c r="O351" s="59"/>
      <c r="P351" s="60"/>
      <c r="Q351" s="22"/>
      <c r="R351" s="61"/>
      <c r="S351" s="22"/>
      <c r="T351" s="94"/>
      <c r="U351" s="59"/>
      <c r="V351" s="63"/>
      <c r="W351" s="64"/>
      <c r="X351" s="65"/>
      <c r="Y351" s="66"/>
      <c r="Z351" s="66"/>
      <c r="AA351" s="67"/>
      <c r="AB351" s="68"/>
      <c r="AC351" s="69"/>
      <c r="AD351" s="70"/>
      <c r="AE351" s="70"/>
      <c r="AF351" s="74"/>
      <c r="AG351" s="71"/>
    </row>
    <row r="352" spans="5:33">
      <c r="E352" s="73"/>
      <c r="F352" s="71"/>
      <c r="G352" s="58"/>
      <c r="H352" s="58"/>
      <c r="I352" s="58"/>
      <c r="J352" s="58"/>
      <c r="K352" s="58"/>
      <c r="L352" s="58"/>
      <c r="M352" s="59"/>
      <c r="N352" s="59"/>
      <c r="O352" s="59"/>
      <c r="P352" s="60"/>
      <c r="Q352" s="22"/>
      <c r="R352" s="61"/>
      <c r="S352" s="22"/>
      <c r="T352" s="94"/>
      <c r="U352" s="59"/>
      <c r="V352" s="63"/>
      <c r="W352" s="64"/>
      <c r="X352" s="65"/>
      <c r="Y352" s="66"/>
      <c r="Z352" s="66"/>
      <c r="AA352" s="67"/>
      <c r="AB352" s="68"/>
      <c r="AC352" s="69"/>
      <c r="AD352" s="70"/>
      <c r="AE352" s="70"/>
      <c r="AF352" s="74"/>
      <c r="AG352" s="71"/>
    </row>
    <row r="353" spans="5:33">
      <c r="E353" s="73"/>
      <c r="F353" s="71"/>
      <c r="G353" s="58"/>
      <c r="H353" s="58"/>
      <c r="I353" s="58"/>
      <c r="J353" s="58"/>
      <c r="K353" s="58"/>
      <c r="L353" s="58"/>
      <c r="M353" s="59"/>
      <c r="N353" s="59"/>
      <c r="O353" s="59"/>
      <c r="P353" s="60"/>
      <c r="Q353" s="22"/>
      <c r="R353" s="61"/>
      <c r="S353" s="22"/>
      <c r="T353" s="94"/>
      <c r="U353" s="59"/>
      <c r="V353" s="63"/>
      <c r="W353" s="64"/>
      <c r="X353" s="65"/>
      <c r="Y353" s="66"/>
      <c r="Z353" s="66"/>
      <c r="AA353" s="67"/>
      <c r="AB353" s="68"/>
      <c r="AC353" s="69"/>
      <c r="AD353" s="70"/>
      <c r="AE353" s="70"/>
      <c r="AF353" s="74"/>
      <c r="AG353" s="71"/>
    </row>
    <row r="354" spans="5:33">
      <c r="E354" s="73"/>
      <c r="F354" s="71"/>
      <c r="G354" s="58"/>
      <c r="H354" s="58"/>
      <c r="I354" s="58"/>
      <c r="J354" s="58"/>
      <c r="K354" s="58"/>
      <c r="L354" s="58"/>
      <c r="M354" s="59"/>
      <c r="N354" s="59"/>
      <c r="O354" s="59"/>
      <c r="P354" s="60"/>
      <c r="Q354" s="22"/>
      <c r="R354" s="61"/>
      <c r="S354" s="22"/>
      <c r="T354" s="94"/>
      <c r="U354" s="59"/>
      <c r="V354" s="63"/>
      <c r="W354" s="64"/>
      <c r="X354" s="65"/>
      <c r="Y354" s="66"/>
      <c r="Z354" s="66"/>
      <c r="AA354" s="67"/>
      <c r="AB354" s="68"/>
      <c r="AC354" s="69"/>
      <c r="AD354" s="70"/>
      <c r="AE354" s="70"/>
      <c r="AF354" s="74"/>
      <c r="AG354" s="71"/>
    </row>
    <row r="355" spans="5:33">
      <c r="E355" s="73"/>
      <c r="F355" s="71"/>
      <c r="G355" s="58"/>
      <c r="H355" s="58"/>
      <c r="I355" s="58"/>
      <c r="J355" s="58"/>
      <c r="K355" s="58"/>
      <c r="L355" s="58"/>
      <c r="M355" s="59"/>
      <c r="N355" s="59"/>
      <c r="O355" s="59"/>
      <c r="P355" s="60"/>
      <c r="Q355" s="22"/>
      <c r="R355" s="61"/>
      <c r="S355" s="22"/>
      <c r="T355" s="94"/>
      <c r="U355" s="59"/>
      <c r="V355" s="63"/>
      <c r="W355" s="64"/>
      <c r="X355" s="65"/>
      <c r="Y355" s="66"/>
      <c r="Z355" s="66"/>
      <c r="AA355" s="67"/>
      <c r="AB355" s="68"/>
      <c r="AC355" s="69"/>
      <c r="AD355" s="70"/>
      <c r="AE355" s="70"/>
      <c r="AF355" s="74"/>
      <c r="AG355" s="71"/>
    </row>
    <row r="356" spans="5:33">
      <c r="E356" s="73"/>
      <c r="F356" s="71"/>
      <c r="G356" s="58"/>
      <c r="H356" s="58"/>
      <c r="I356" s="58"/>
      <c r="J356" s="58"/>
      <c r="K356" s="58"/>
      <c r="L356" s="58"/>
      <c r="M356" s="59"/>
      <c r="N356" s="59"/>
      <c r="O356" s="59"/>
      <c r="P356" s="60"/>
      <c r="Q356" s="22"/>
      <c r="R356" s="61"/>
      <c r="S356" s="22"/>
      <c r="T356" s="94"/>
      <c r="U356" s="59"/>
      <c r="V356" s="63"/>
      <c r="W356" s="64"/>
      <c r="X356" s="65"/>
      <c r="Y356" s="66"/>
      <c r="Z356" s="66"/>
      <c r="AA356" s="67"/>
      <c r="AB356" s="68"/>
      <c r="AC356" s="69"/>
      <c r="AD356" s="70"/>
      <c r="AE356" s="70"/>
      <c r="AF356" s="74"/>
      <c r="AG356" s="71"/>
    </row>
    <row r="357" spans="5:33">
      <c r="E357" s="73"/>
      <c r="F357" s="71"/>
      <c r="G357" s="58"/>
      <c r="H357" s="58"/>
      <c r="I357" s="58"/>
      <c r="J357" s="58"/>
      <c r="K357" s="58"/>
      <c r="L357" s="58"/>
      <c r="M357" s="59"/>
      <c r="N357" s="59"/>
      <c r="O357" s="59"/>
      <c r="P357" s="60"/>
      <c r="Q357" s="22"/>
      <c r="R357" s="61"/>
      <c r="S357" s="22"/>
      <c r="T357" s="94"/>
      <c r="U357" s="59"/>
      <c r="V357" s="63"/>
      <c r="W357" s="64"/>
      <c r="X357" s="65"/>
      <c r="Y357" s="66"/>
      <c r="Z357" s="66"/>
      <c r="AA357" s="67"/>
      <c r="AB357" s="68"/>
      <c r="AC357" s="69"/>
      <c r="AD357" s="70"/>
      <c r="AE357" s="70"/>
      <c r="AF357" s="74"/>
      <c r="AG357" s="71"/>
    </row>
    <row r="358" spans="5:33">
      <c r="E358" s="73"/>
      <c r="F358" s="71"/>
      <c r="G358" s="58"/>
      <c r="H358" s="58"/>
      <c r="I358" s="58"/>
      <c r="J358" s="58"/>
      <c r="K358" s="58"/>
      <c r="L358" s="58"/>
      <c r="M358" s="59"/>
      <c r="N358" s="59"/>
      <c r="O358" s="59"/>
      <c r="P358" s="60"/>
      <c r="Q358" s="22"/>
      <c r="R358" s="61"/>
      <c r="S358" s="22"/>
      <c r="T358" s="94"/>
      <c r="U358" s="59"/>
      <c r="V358" s="63"/>
      <c r="W358" s="64"/>
      <c r="X358" s="65"/>
      <c r="Y358" s="66"/>
      <c r="Z358" s="66"/>
      <c r="AA358" s="67"/>
      <c r="AB358" s="68"/>
      <c r="AC358" s="69"/>
      <c r="AD358" s="70"/>
      <c r="AE358" s="70"/>
      <c r="AF358" s="74"/>
      <c r="AG358" s="71"/>
    </row>
    <row r="359" spans="5:33">
      <c r="E359" s="73"/>
      <c r="F359" s="71"/>
      <c r="G359" s="58"/>
      <c r="H359" s="58"/>
      <c r="I359" s="58"/>
      <c r="J359" s="58"/>
      <c r="K359" s="58"/>
      <c r="L359" s="58"/>
      <c r="M359" s="59"/>
      <c r="N359" s="59"/>
      <c r="O359" s="59"/>
      <c r="P359" s="60"/>
      <c r="Q359" s="22"/>
      <c r="R359" s="61"/>
      <c r="S359" s="22"/>
      <c r="T359" s="94"/>
      <c r="U359" s="59"/>
      <c r="V359" s="63"/>
      <c r="W359" s="64"/>
      <c r="X359" s="65"/>
      <c r="Y359" s="66"/>
      <c r="Z359" s="66"/>
      <c r="AA359" s="67"/>
      <c r="AB359" s="68"/>
      <c r="AC359" s="69"/>
      <c r="AD359" s="70"/>
      <c r="AE359" s="70"/>
      <c r="AF359" s="74"/>
      <c r="AG359" s="71"/>
    </row>
    <row r="360" spans="5:33">
      <c r="E360" s="73"/>
      <c r="F360" s="71"/>
      <c r="G360" s="58"/>
      <c r="H360" s="58"/>
      <c r="I360" s="58"/>
      <c r="J360" s="58"/>
      <c r="K360" s="58"/>
      <c r="L360" s="58"/>
      <c r="M360" s="59"/>
      <c r="N360" s="59"/>
      <c r="O360" s="59"/>
      <c r="P360" s="60"/>
      <c r="Q360" s="22"/>
      <c r="R360" s="61"/>
      <c r="S360" s="22"/>
      <c r="T360" s="94"/>
      <c r="U360" s="59"/>
      <c r="V360" s="63"/>
      <c r="W360" s="64"/>
      <c r="X360" s="65"/>
      <c r="Y360" s="66"/>
      <c r="Z360" s="66"/>
      <c r="AA360" s="67"/>
      <c r="AB360" s="68"/>
      <c r="AC360" s="69"/>
      <c r="AD360" s="70"/>
      <c r="AE360" s="70"/>
      <c r="AF360" s="74"/>
      <c r="AG360" s="71"/>
    </row>
    <row r="361" spans="5:33">
      <c r="E361" s="73"/>
      <c r="F361" s="71"/>
      <c r="G361" s="58"/>
      <c r="H361" s="58"/>
      <c r="I361" s="58"/>
      <c r="J361" s="58"/>
      <c r="K361" s="58"/>
      <c r="L361" s="58"/>
      <c r="M361" s="59"/>
      <c r="N361" s="59"/>
      <c r="O361" s="59"/>
      <c r="P361" s="60"/>
      <c r="Q361" s="22"/>
      <c r="R361" s="61"/>
      <c r="S361" s="22"/>
      <c r="T361" s="94"/>
      <c r="U361" s="59"/>
      <c r="V361" s="63"/>
      <c r="W361" s="64"/>
      <c r="X361" s="65"/>
      <c r="Y361" s="66"/>
      <c r="Z361" s="66"/>
      <c r="AA361" s="67"/>
      <c r="AB361" s="68"/>
      <c r="AC361" s="69"/>
      <c r="AD361" s="70"/>
      <c r="AE361" s="70"/>
      <c r="AF361" s="74"/>
      <c r="AG361" s="71"/>
    </row>
    <row r="362" spans="5:33">
      <c r="E362" s="73"/>
      <c r="F362" s="71"/>
      <c r="G362" s="58"/>
      <c r="H362" s="58"/>
      <c r="I362" s="58"/>
      <c r="J362" s="58"/>
      <c r="K362" s="58"/>
      <c r="L362" s="58"/>
      <c r="M362" s="59"/>
      <c r="N362" s="59"/>
      <c r="O362" s="59"/>
      <c r="P362" s="60"/>
      <c r="Q362" s="22"/>
      <c r="R362" s="61"/>
      <c r="S362" s="22"/>
      <c r="T362" s="94"/>
      <c r="U362" s="59"/>
      <c r="V362" s="63"/>
      <c r="W362" s="64"/>
      <c r="X362" s="65"/>
      <c r="Y362" s="66"/>
      <c r="Z362" s="66"/>
      <c r="AA362" s="67"/>
      <c r="AB362" s="68"/>
      <c r="AC362" s="69"/>
      <c r="AD362" s="70"/>
      <c r="AE362" s="70"/>
      <c r="AF362" s="74"/>
      <c r="AG362" s="71"/>
    </row>
    <row r="363" spans="5:33">
      <c r="E363" s="73"/>
      <c r="F363" s="71"/>
      <c r="G363" s="58"/>
      <c r="H363" s="58"/>
      <c r="I363" s="58"/>
      <c r="J363" s="58"/>
      <c r="K363" s="58"/>
      <c r="L363" s="58"/>
      <c r="M363" s="59"/>
      <c r="N363" s="59"/>
      <c r="O363" s="59"/>
      <c r="P363" s="60"/>
      <c r="Q363" s="22"/>
      <c r="R363" s="61"/>
      <c r="S363" s="22"/>
      <c r="T363" s="94"/>
      <c r="U363" s="59"/>
      <c r="V363" s="63"/>
      <c r="W363" s="64"/>
      <c r="X363" s="65"/>
      <c r="Y363" s="66"/>
      <c r="Z363" s="66"/>
      <c r="AA363" s="67"/>
      <c r="AB363" s="68"/>
      <c r="AC363" s="69"/>
      <c r="AD363" s="70"/>
      <c r="AE363" s="70"/>
      <c r="AF363" s="74"/>
      <c r="AG363" s="71"/>
    </row>
    <row r="364" spans="5:33">
      <c r="E364" s="73"/>
      <c r="F364" s="71"/>
      <c r="G364" s="58"/>
      <c r="H364" s="58"/>
      <c r="I364" s="58"/>
      <c r="J364" s="58"/>
      <c r="K364" s="58"/>
      <c r="L364" s="58"/>
      <c r="M364" s="59"/>
      <c r="N364" s="59"/>
      <c r="O364" s="59"/>
      <c r="P364" s="60"/>
      <c r="Q364" s="22"/>
      <c r="R364" s="61"/>
      <c r="S364" s="22"/>
      <c r="T364" s="94"/>
      <c r="U364" s="59"/>
      <c r="V364" s="63"/>
      <c r="W364" s="64"/>
      <c r="X364" s="65"/>
      <c r="Y364" s="66"/>
      <c r="Z364" s="66"/>
      <c r="AA364" s="67"/>
      <c r="AB364" s="68"/>
      <c r="AC364" s="69"/>
      <c r="AD364" s="70"/>
      <c r="AE364" s="70"/>
      <c r="AF364" s="74"/>
      <c r="AG364" s="71"/>
    </row>
    <row r="365" spans="5:33">
      <c r="E365" s="73"/>
      <c r="F365" s="71"/>
      <c r="G365" s="58"/>
      <c r="H365" s="58"/>
      <c r="I365" s="58"/>
      <c r="J365" s="58"/>
      <c r="K365" s="58"/>
      <c r="L365" s="58"/>
      <c r="M365" s="59"/>
      <c r="N365" s="59"/>
      <c r="O365" s="59"/>
      <c r="P365" s="60"/>
      <c r="Q365" s="22"/>
      <c r="R365" s="61"/>
      <c r="S365" s="22"/>
      <c r="T365" s="94"/>
      <c r="U365" s="59"/>
      <c r="V365" s="63"/>
      <c r="W365" s="64"/>
      <c r="X365" s="65"/>
      <c r="Y365" s="66"/>
      <c r="Z365" s="66"/>
      <c r="AA365" s="67"/>
      <c r="AB365" s="68"/>
      <c r="AC365" s="69"/>
      <c r="AD365" s="70"/>
      <c r="AE365" s="70"/>
      <c r="AF365" s="74"/>
      <c r="AG365" s="71"/>
    </row>
    <row r="366" spans="5:33">
      <c r="E366" s="73"/>
      <c r="F366" s="71"/>
      <c r="G366" s="58"/>
      <c r="H366" s="58"/>
      <c r="I366" s="58"/>
      <c r="J366" s="58"/>
      <c r="K366" s="58"/>
      <c r="L366" s="58"/>
      <c r="M366" s="59"/>
      <c r="N366" s="59"/>
      <c r="O366" s="59"/>
      <c r="P366" s="60"/>
      <c r="Q366" s="22"/>
      <c r="R366" s="61"/>
      <c r="S366" s="22"/>
      <c r="T366" s="94"/>
      <c r="U366" s="59"/>
      <c r="V366" s="63"/>
      <c r="W366" s="64"/>
      <c r="X366" s="65"/>
      <c r="Y366" s="66"/>
      <c r="Z366" s="66"/>
      <c r="AA366" s="67"/>
      <c r="AB366" s="68"/>
      <c r="AC366" s="75"/>
      <c r="AD366" s="70"/>
      <c r="AE366" s="70"/>
      <c r="AF366" s="74"/>
      <c r="AG366" s="71"/>
    </row>
    <row r="367" spans="5:33">
      <c r="E367" s="73"/>
      <c r="G367" s="58"/>
      <c r="H367" s="58"/>
      <c r="I367" s="58"/>
      <c r="J367" s="58"/>
      <c r="K367" s="58"/>
      <c r="L367" s="58"/>
      <c r="M367" s="59"/>
      <c r="N367" s="59"/>
      <c r="O367" s="59"/>
      <c r="P367" s="60"/>
      <c r="Q367" s="22"/>
      <c r="R367" s="61"/>
      <c r="S367" s="22"/>
      <c r="T367" s="94"/>
      <c r="U367" s="59"/>
      <c r="V367" s="63"/>
      <c r="W367" s="64"/>
      <c r="X367" s="65"/>
      <c r="Y367" s="66"/>
      <c r="Z367" s="66"/>
      <c r="AA367" s="67"/>
      <c r="AB367" s="68"/>
      <c r="AC367" s="69"/>
      <c r="AD367" s="70"/>
      <c r="AE367" s="70"/>
      <c r="AF367" s="74"/>
      <c r="AG367" s="71"/>
    </row>
    <row r="368" spans="5:33">
      <c r="E368" s="73"/>
      <c r="G368" s="58"/>
      <c r="H368" s="58"/>
      <c r="I368" s="58"/>
      <c r="J368" s="58"/>
      <c r="K368" s="58"/>
      <c r="L368" s="58"/>
      <c r="M368" s="59"/>
      <c r="N368" s="59"/>
      <c r="O368" s="59"/>
      <c r="P368" s="60"/>
      <c r="Q368" s="22"/>
      <c r="R368" s="61"/>
      <c r="S368" s="22"/>
      <c r="T368" s="94"/>
      <c r="U368" s="59"/>
      <c r="V368" s="63"/>
      <c r="W368" s="64"/>
      <c r="X368" s="65"/>
      <c r="Y368" s="66"/>
      <c r="Z368" s="66"/>
      <c r="AA368" s="67"/>
      <c r="AB368" s="68"/>
      <c r="AC368" s="69"/>
      <c r="AD368" s="70"/>
      <c r="AE368" s="70"/>
      <c r="AF368" s="74"/>
      <c r="AG368" s="71"/>
    </row>
    <row r="369" spans="5:33">
      <c r="E369" s="73"/>
      <c r="G369" s="58"/>
      <c r="H369" s="58"/>
      <c r="I369" s="58"/>
      <c r="J369" s="58"/>
      <c r="K369" s="58"/>
      <c r="L369" s="58"/>
      <c r="M369" s="59"/>
      <c r="N369" s="59"/>
      <c r="O369" s="59"/>
      <c r="P369" s="60"/>
      <c r="Q369" s="22"/>
      <c r="R369" s="61"/>
      <c r="S369" s="22"/>
      <c r="T369" s="94"/>
      <c r="U369" s="59"/>
      <c r="V369" s="63"/>
      <c r="W369" s="64"/>
      <c r="X369" s="65"/>
      <c r="Y369" s="66"/>
      <c r="Z369" s="66"/>
      <c r="AA369" s="67"/>
      <c r="AB369" s="68"/>
      <c r="AC369" s="69"/>
      <c r="AD369" s="70"/>
      <c r="AE369" s="70"/>
      <c r="AF369" s="74"/>
      <c r="AG369" s="71"/>
    </row>
    <row r="370" spans="5:33">
      <c r="E370" s="73"/>
      <c r="G370" s="58"/>
      <c r="H370" s="58"/>
      <c r="I370" s="58"/>
      <c r="J370" s="58"/>
      <c r="K370" s="58"/>
      <c r="L370" s="58"/>
      <c r="M370" s="59"/>
      <c r="N370" s="59"/>
      <c r="O370" s="59"/>
      <c r="P370" s="60"/>
      <c r="Q370" s="22"/>
      <c r="R370" s="61"/>
      <c r="S370" s="22"/>
      <c r="T370" s="94"/>
      <c r="U370" s="59"/>
      <c r="V370" s="63"/>
      <c r="W370" s="64"/>
      <c r="X370" s="65"/>
      <c r="Y370" s="66"/>
      <c r="Z370" s="66"/>
      <c r="AA370" s="67"/>
      <c r="AB370" s="68"/>
      <c r="AC370" s="69"/>
      <c r="AD370" s="70"/>
      <c r="AE370" s="70"/>
      <c r="AF370" s="74"/>
      <c r="AG370" s="71"/>
    </row>
    <row r="371" spans="5:33">
      <c r="E371" s="73"/>
      <c r="G371" s="58"/>
      <c r="H371" s="58"/>
      <c r="I371" s="58"/>
      <c r="J371" s="58"/>
      <c r="K371" s="58"/>
      <c r="L371" s="58"/>
      <c r="M371" s="59"/>
      <c r="N371" s="59"/>
      <c r="O371" s="59"/>
      <c r="P371" s="60"/>
      <c r="Q371" s="22"/>
      <c r="R371" s="61"/>
      <c r="S371" s="22"/>
      <c r="T371" s="94"/>
      <c r="U371" s="59"/>
      <c r="V371" s="63"/>
      <c r="W371" s="64"/>
      <c r="X371" s="65"/>
      <c r="Y371" s="66"/>
      <c r="Z371" s="66"/>
      <c r="AA371" s="67"/>
      <c r="AB371" s="68"/>
      <c r="AC371" s="69"/>
      <c r="AD371" s="70"/>
      <c r="AE371" s="70"/>
      <c r="AF371" s="74"/>
      <c r="AG371" s="71"/>
    </row>
    <row r="372" spans="5:33">
      <c r="E372" s="73"/>
      <c r="G372" s="58"/>
      <c r="H372" s="58"/>
      <c r="I372" s="58"/>
      <c r="J372" s="58"/>
      <c r="K372" s="58"/>
      <c r="L372" s="58"/>
      <c r="M372" s="59"/>
      <c r="N372" s="59"/>
      <c r="O372" s="59"/>
      <c r="P372" s="60"/>
      <c r="Q372" s="22"/>
      <c r="R372" s="61"/>
      <c r="S372" s="22"/>
      <c r="T372" s="94"/>
      <c r="U372" s="59"/>
      <c r="V372" s="63"/>
      <c r="W372" s="64"/>
      <c r="X372" s="65"/>
      <c r="Y372" s="66"/>
      <c r="Z372" s="66"/>
      <c r="AA372" s="67"/>
      <c r="AB372" s="68"/>
      <c r="AC372" s="69"/>
      <c r="AD372" s="70"/>
      <c r="AE372" s="70"/>
      <c r="AF372" s="74"/>
      <c r="AG372" s="71"/>
    </row>
    <row r="373" spans="5:33">
      <c r="E373" s="73"/>
      <c r="G373" s="58"/>
      <c r="H373" s="58"/>
      <c r="I373" s="58"/>
      <c r="J373" s="58"/>
      <c r="K373" s="58"/>
      <c r="L373" s="58"/>
      <c r="M373" s="59"/>
      <c r="N373" s="59"/>
      <c r="O373" s="59"/>
      <c r="P373" s="60"/>
      <c r="Q373" s="22"/>
      <c r="R373" s="61"/>
      <c r="S373" s="22"/>
      <c r="T373" s="94"/>
      <c r="U373" s="59"/>
      <c r="V373" s="63"/>
      <c r="W373" s="64"/>
      <c r="X373" s="65"/>
      <c r="Y373" s="66"/>
      <c r="Z373" s="66"/>
      <c r="AA373" s="67"/>
      <c r="AB373" s="68"/>
      <c r="AC373" s="69"/>
      <c r="AD373" s="70"/>
      <c r="AE373" s="70"/>
      <c r="AF373" s="74"/>
      <c r="AG373" s="71"/>
    </row>
    <row r="374" spans="5:33">
      <c r="E374" s="73"/>
      <c r="G374" s="58"/>
      <c r="H374" s="58"/>
      <c r="I374" s="58"/>
      <c r="J374" s="58"/>
      <c r="K374" s="58"/>
      <c r="L374" s="58"/>
      <c r="M374" s="59"/>
      <c r="N374" s="59"/>
      <c r="O374" s="59"/>
      <c r="P374" s="60"/>
      <c r="Q374" s="22"/>
      <c r="R374" s="61"/>
      <c r="S374" s="22"/>
      <c r="T374" s="94"/>
      <c r="U374" s="59"/>
      <c r="V374" s="63"/>
      <c r="W374" s="64"/>
      <c r="X374" s="65"/>
      <c r="Y374" s="66"/>
      <c r="Z374" s="66"/>
      <c r="AA374" s="67"/>
      <c r="AB374" s="68"/>
      <c r="AC374" s="69"/>
      <c r="AD374" s="70"/>
      <c r="AE374" s="70"/>
      <c r="AF374" s="74"/>
      <c r="AG374" s="71"/>
    </row>
    <row r="375" spans="5:33">
      <c r="E375" s="73"/>
      <c r="G375" s="58"/>
      <c r="H375" s="58"/>
      <c r="I375" s="58"/>
      <c r="J375" s="58"/>
      <c r="K375" s="58"/>
      <c r="L375" s="58"/>
      <c r="M375" s="59"/>
      <c r="N375" s="59"/>
      <c r="O375" s="59"/>
      <c r="P375" s="60"/>
      <c r="Q375" s="22"/>
      <c r="R375" s="61"/>
      <c r="S375" s="22"/>
      <c r="T375" s="94"/>
      <c r="U375" s="59"/>
      <c r="V375" s="63"/>
      <c r="W375" s="64"/>
      <c r="X375" s="65"/>
      <c r="Y375" s="66"/>
      <c r="Z375" s="66"/>
      <c r="AA375" s="67"/>
      <c r="AB375" s="68"/>
      <c r="AC375" s="69"/>
      <c r="AD375" s="70"/>
      <c r="AE375" s="70"/>
      <c r="AF375" s="74"/>
      <c r="AG375" s="71"/>
    </row>
    <row r="376" spans="5:33">
      <c r="E376" s="73"/>
      <c r="G376" s="58"/>
      <c r="H376" s="58"/>
      <c r="I376" s="58"/>
      <c r="J376" s="58"/>
      <c r="K376" s="58"/>
      <c r="L376" s="58"/>
      <c r="M376" s="59"/>
      <c r="N376" s="59"/>
      <c r="O376" s="59"/>
      <c r="P376" s="60"/>
      <c r="Q376" s="22"/>
      <c r="R376" s="61"/>
      <c r="S376" s="22"/>
      <c r="T376" s="94"/>
      <c r="U376" s="59"/>
      <c r="V376" s="63"/>
      <c r="W376" s="64"/>
      <c r="X376" s="65"/>
      <c r="Y376" s="66"/>
      <c r="Z376" s="66"/>
      <c r="AA376" s="67"/>
      <c r="AB376" s="68"/>
      <c r="AC376" s="69"/>
      <c r="AD376" s="70"/>
      <c r="AE376" s="70"/>
      <c r="AF376" s="74"/>
      <c r="AG376" s="71"/>
    </row>
    <row r="377" spans="5:33">
      <c r="E377" s="73"/>
      <c r="G377" s="58"/>
      <c r="H377" s="58"/>
      <c r="I377" s="58"/>
      <c r="J377" s="58"/>
      <c r="K377" s="58"/>
      <c r="L377" s="58"/>
      <c r="M377" s="59"/>
      <c r="N377" s="59"/>
      <c r="O377" s="59"/>
      <c r="P377" s="60"/>
      <c r="Q377" s="22"/>
      <c r="R377" s="61"/>
      <c r="S377" s="22"/>
      <c r="T377" s="94"/>
      <c r="U377" s="59"/>
      <c r="V377" s="63"/>
      <c r="W377" s="64"/>
      <c r="X377" s="65"/>
      <c r="Y377" s="66"/>
      <c r="Z377" s="66"/>
      <c r="AA377" s="67"/>
      <c r="AB377" s="68"/>
      <c r="AC377" s="69"/>
      <c r="AD377" s="70"/>
      <c r="AE377" s="70"/>
      <c r="AF377" s="74"/>
      <c r="AG377" s="71"/>
    </row>
    <row r="378" spans="5:33">
      <c r="E378" s="73"/>
      <c r="G378" s="58"/>
      <c r="H378" s="58"/>
      <c r="I378" s="58"/>
      <c r="J378" s="58"/>
      <c r="K378" s="58"/>
      <c r="L378" s="58"/>
      <c r="M378" s="59"/>
      <c r="N378" s="59"/>
      <c r="O378" s="59"/>
      <c r="P378" s="60"/>
      <c r="Q378" s="22"/>
      <c r="R378" s="61"/>
      <c r="S378" s="22"/>
      <c r="T378" s="94"/>
      <c r="U378" s="59"/>
      <c r="V378" s="63"/>
      <c r="W378" s="64"/>
      <c r="X378" s="65"/>
      <c r="Y378" s="66"/>
      <c r="Z378" s="66"/>
      <c r="AA378" s="67"/>
      <c r="AB378" s="68"/>
      <c r="AC378" s="69"/>
      <c r="AD378" s="70"/>
      <c r="AE378" s="70"/>
      <c r="AF378" s="74"/>
      <c r="AG378" s="71"/>
    </row>
    <row r="379" spans="5:33">
      <c r="E379" s="73"/>
      <c r="G379" s="58"/>
      <c r="H379" s="58"/>
      <c r="I379" s="58"/>
      <c r="J379" s="58"/>
      <c r="K379" s="58"/>
      <c r="L379" s="58"/>
      <c r="M379" s="59"/>
      <c r="N379" s="59"/>
      <c r="O379" s="59"/>
      <c r="P379" s="60"/>
      <c r="Q379" s="22"/>
      <c r="R379" s="61"/>
      <c r="S379" s="22"/>
      <c r="T379" s="94"/>
      <c r="U379" s="59"/>
      <c r="V379" s="63"/>
      <c r="W379" s="64"/>
      <c r="X379" s="65"/>
      <c r="Y379" s="66"/>
      <c r="Z379" s="66"/>
      <c r="AA379" s="67"/>
      <c r="AB379" s="68"/>
      <c r="AC379" s="69"/>
      <c r="AD379" s="70"/>
      <c r="AE379" s="70"/>
      <c r="AF379" s="74"/>
      <c r="AG379" s="71"/>
    </row>
    <row r="380" spans="5:33">
      <c r="E380" s="73"/>
      <c r="G380" s="58"/>
      <c r="H380" s="58"/>
      <c r="I380" s="58"/>
      <c r="J380" s="58"/>
      <c r="K380" s="58"/>
      <c r="L380" s="58"/>
      <c r="M380" s="59"/>
      <c r="N380" s="59"/>
      <c r="O380" s="59"/>
      <c r="P380" s="60"/>
      <c r="Q380" s="22"/>
      <c r="R380" s="61"/>
      <c r="S380" s="22"/>
      <c r="T380" s="94"/>
      <c r="U380" s="59"/>
      <c r="V380" s="63"/>
      <c r="W380" s="64"/>
      <c r="X380" s="65"/>
      <c r="Y380" s="66"/>
      <c r="Z380" s="66"/>
      <c r="AA380" s="67"/>
      <c r="AB380" s="68"/>
      <c r="AC380" s="69"/>
      <c r="AD380" s="70"/>
      <c r="AE380" s="70"/>
      <c r="AF380" s="74"/>
      <c r="AG380" s="71"/>
    </row>
    <row r="381" spans="5:33">
      <c r="E381" s="73"/>
      <c r="G381" s="58"/>
      <c r="H381" s="58"/>
      <c r="I381" s="58"/>
      <c r="J381" s="58"/>
      <c r="K381" s="58"/>
      <c r="L381" s="58"/>
      <c r="M381" s="59"/>
      <c r="N381" s="59"/>
      <c r="O381" s="59"/>
      <c r="P381" s="60"/>
      <c r="Q381" s="22"/>
      <c r="R381" s="61"/>
      <c r="S381" s="22"/>
      <c r="T381" s="94"/>
      <c r="U381" s="59"/>
      <c r="V381" s="63"/>
      <c r="W381" s="64"/>
      <c r="X381" s="65"/>
      <c r="Y381" s="66"/>
      <c r="Z381" s="66"/>
      <c r="AA381" s="67"/>
      <c r="AB381" s="68"/>
      <c r="AC381" s="69"/>
      <c r="AD381" s="70"/>
      <c r="AE381" s="70"/>
      <c r="AF381" s="74"/>
      <c r="AG381" s="71"/>
    </row>
    <row r="382" spans="5:33">
      <c r="E382" s="73"/>
      <c r="G382" s="58"/>
      <c r="H382" s="58"/>
      <c r="I382" s="58"/>
      <c r="J382" s="58"/>
      <c r="K382" s="58"/>
      <c r="L382" s="58"/>
      <c r="M382" s="59"/>
      <c r="N382" s="59"/>
      <c r="O382" s="59"/>
      <c r="P382" s="60"/>
      <c r="Q382" s="22"/>
      <c r="R382" s="61"/>
      <c r="S382" s="22"/>
      <c r="T382" s="94"/>
      <c r="U382" s="59"/>
      <c r="V382" s="63"/>
      <c r="W382" s="64"/>
      <c r="X382" s="65"/>
      <c r="Y382" s="66"/>
      <c r="Z382" s="66"/>
      <c r="AA382" s="67"/>
      <c r="AB382" s="68"/>
      <c r="AC382" s="69"/>
      <c r="AD382" s="70"/>
      <c r="AE382" s="70"/>
      <c r="AF382" s="74"/>
      <c r="AG382" s="71"/>
    </row>
    <row r="383" spans="5:33">
      <c r="E383" s="73"/>
      <c r="G383" s="58"/>
      <c r="H383" s="58"/>
      <c r="I383" s="58"/>
      <c r="J383" s="58"/>
      <c r="K383" s="58"/>
      <c r="L383" s="58"/>
      <c r="M383" s="59"/>
      <c r="N383" s="59"/>
      <c r="O383" s="59"/>
      <c r="P383" s="60"/>
      <c r="Q383" s="22"/>
      <c r="R383" s="61"/>
      <c r="S383" s="22"/>
      <c r="T383" s="94"/>
      <c r="U383" s="59"/>
      <c r="V383" s="63"/>
      <c r="W383" s="64"/>
      <c r="X383" s="65"/>
      <c r="Y383" s="66"/>
      <c r="Z383" s="66"/>
      <c r="AA383" s="67"/>
      <c r="AB383" s="68"/>
      <c r="AC383" s="69"/>
      <c r="AD383" s="70"/>
      <c r="AE383" s="70"/>
      <c r="AF383" s="74"/>
      <c r="AG383" s="71"/>
    </row>
    <row r="384" spans="5:33">
      <c r="E384" s="73"/>
      <c r="G384" s="58"/>
      <c r="H384" s="58"/>
      <c r="I384" s="58"/>
      <c r="J384" s="58"/>
      <c r="K384" s="58"/>
      <c r="L384" s="58"/>
      <c r="M384" s="59"/>
      <c r="N384" s="59"/>
      <c r="O384" s="59"/>
      <c r="P384" s="60"/>
      <c r="Q384" s="22"/>
      <c r="R384" s="61"/>
      <c r="S384" s="22"/>
      <c r="T384" s="94"/>
      <c r="U384" s="59"/>
      <c r="V384" s="63"/>
      <c r="W384" s="64"/>
      <c r="X384" s="65"/>
      <c r="Y384" s="66"/>
      <c r="Z384" s="66"/>
      <c r="AA384" s="67"/>
      <c r="AB384" s="68"/>
      <c r="AC384" s="69"/>
      <c r="AD384" s="70"/>
      <c r="AE384" s="70"/>
      <c r="AF384" s="74"/>
      <c r="AG384" s="71"/>
    </row>
    <row r="385" spans="5:33">
      <c r="E385" s="73"/>
      <c r="G385" s="58"/>
      <c r="H385" s="58"/>
      <c r="I385" s="58"/>
      <c r="J385" s="58"/>
      <c r="K385" s="58"/>
      <c r="L385" s="58"/>
      <c r="M385" s="59"/>
      <c r="N385" s="59"/>
      <c r="O385" s="59"/>
      <c r="P385" s="60"/>
      <c r="Q385" s="22"/>
      <c r="R385" s="61"/>
      <c r="S385" s="22"/>
      <c r="T385" s="94"/>
      <c r="U385" s="59"/>
      <c r="V385" s="63"/>
      <c r="W385" s="64"/>
      <c r="X385" s="65"/>
      <c r="Y385" s="66"/>
      <c r="Z385" s="66"/>
      <c r="AA385" s="67"/>
      <c r="AB385" s="68"/>
      <c r="AC385" s="69"/>
      <c r="AD385" s="70"/>
      <c r="AE385" s="70"/>
      <c r="AF385" s="74"/>
      <c r="AG385" s="71"/>
    </row>
    <row r="386" spans="5:33">
      <c r="E386" s="73"/>
      <c r="G386" s="58"/>
      <c r="H386" s="58"/>
      <c r="I386" s="58"/>
      <c r="J386" s="58"/>
      <c r="K386" s="58"/>
      <c r="L386" s="58"/>
      <c r="M386" s="59"/>
      <c r="N386" s="59"/>
      <c r="O386" s="59"/>
      <c r="P386" s="60"/>
      <c r="Q386" s="22"/>
      <c r="R386" s="61"/>
      <c r="S386" s="22"/>
      <c r="T386" s="94"/>
      <c r="U386" s="59"/>
      <c r="V386" s="63"/>
      <c r="W386" s="64"/>
      <c r="X386" s="65"/>
      <c r="Y386" s="66"/>
      <c r="Z386" s="66"/>
      <c r="AA386" s="67"/>
      <c r="AB386" s="68"/>
      <c r="AC386" s="69"/>
      <c r="AD386" s="70"/>
      <c r="AE386" s="70"/>
      <c r="AF386" s="74"/>
      <c r="AG386" s="71"/>
    </row>
    <row r="387" spans="5:33">
      <c r="E387" s="73"/>
      <c r="G387" s="58"/>
      <c r="H387" s="58"/>
      <c r="I387" s="58"/>
      <c r="J387" s="58"/>
      <c r="K387" s="58"/>
      <c r="L387" s="58"/>
      <c r="M387" s="59"/>
      <c r="N387" s="59"/>
      <c r="O387" s="59"/>
      <c r="P387" s="60"/>
      <c r="Q387" s="22"/>
      <c r="R387" s="61"/>
      <c r="S387" s="22"/>
      <c r="T387" s="94"/>
      <c r="U387" s="59"/>
      <c r="V387" s="63"/>
      <c r="W387" s="64"/>
      <c r="X387" s="65"/>
      <c r="Y387" s="66"/>
      <c r="Z387" s="66"/>
      <c r="AA387" s="67"/>
      <c r="AB387" s="68"/>
      <c r="AC387" s="69"/>
      <c r="AD387" s="70"/>
      <c r="AE387" s="70"/>
      <c r="AF387" s="74"/>
      <c r="AG387" s="71"/>
    </row>
    <row r="388" spans="5:33">
      <c r="E388" s="73"/>
      <c r="G388" s="58"/>
      <c r="H388" s="58"/>
      <c r="I388" s="58"/>
      <c r="J388" s="58"/>
      <c r="K388" s="58"/>
      <c r="L388" s="58"/>
      <c r="M388" s="59"/>
      <c r="N388" s="59"/>
      <c r="O388" s="59"/>
      <c r="P388" s="60"/>
      <c r="Q388" s="22"/>
      <c r="R388" s="61"/>
      <c r="S388" s="22"/>
      <c r="T388" s="94"/>
      <c r="U388" s="59"/>
      <c r="V388" s="63"/>
      <c r="W388" s="64"/>
      <c r="X388" s="65"/>
      <c r="Y388" s="66"/>
      <c r="Z388" s="66"/>
      <c r="AA388" s="67"/>
      <c r="AB388" s="68"/>
      <c r="AC388" s="69"/>
      <c r="AD388" s="70"/>
      <c r="AE388" s="70"/>
      <c r="AF388" s="74"/>
      <c r="AG388" s="71"/>
    </row>
    <row r="389" spans="5:33">
      <c r="E389" s="73"/>
      <c r="G389" s="58"/>
      <c r="H389" s="58"/>
      <c r="I389" s="58"/>
      <c r="J389" s="58"/>
      <c r="K389" s="58"/>
      <c r="L389" s="58"/>
      <c r="M389" s="59"/>
      <c r="N389" s="59"/>
      <c r="O389" s="59"/>
      <c r="P389" s="60"/>
      <c r="Q389" s="22"/>
      <c r="R389" s="61"/>
      <c r="S389" s="22"/>
      <c r="T389" s="94"/>
      <c r="U389" s="59"/>
      <c r="V389" s="63"/>
      <c r="W389" s="64"/>
      <c r="X389" s="65"/>
      <c r="Y389" s="66"/>
      <c r="Z389" s="66"/>
      <c r="AA389" s="67"/>
      <c r="AB389" s="68"/>
      <c r="AC389" s="69"/>
      <c r="AD389" s="70"/>
      <c r="AE389" s="70"/>
      <c r="AF389" s="74"/>
      <c r="AG389" s="71"/>
    </row>
    <row r="390" spans="5:33">
      <c r="E390" s="73"/>
      <c r="G390" s="58"/>
      <c r="H390" s="58"/>
      <c r="I390" s="58"/>
      <c r="J390" s="58"/>
      <c r="K390" s="58"/>
      <c r="L390" s="58"/>
      <c r="M390" s="59"/>
      <c r="N390" s="59"/>
      <c r="O390" s="59"/>
      <c r="P390" s="60"/>
      <c r="Q390" s="22"/>
      <c r="R390" s="61"/>
      <c r="S390" s="22"/>
      <c r="T390" s="94"/>
      <c r="U390" s="59"/>
      <c r="V390" s="63"/>
      <c r="W390" s="64"/>
      <c r="X390" s="65"/>
      <c r="Y390" s="66"/>
      <c r="Z390" s="66"/>
      <c r="AA390" s="67"/>
      <c r="AB390" s="68"/>
      <c r="AC390" s="69"/>
      <c r="AD390" s="70"/>
      <c r="AE390" s="70"/>
      <c r="AF390" s="74"/>
      <c r="AG390" s="71"/>
    </row>
    <row r="391" spans="5:33">
      <c r="E391" s="73"/>
      <c r="G391" s="58"/>
      <c r="H391" s="58"/>
      <c r="I391" s="58"/>
      <c r="J391" s="58"/>
      <c r="K391" s="58"/>
      <c r="L391" s="58"/>
      <c r="M391" s="59"/>
      <c r="N391" s="59"/>
      <c r="O391" s="59"/>
      <c r="P391" s="60"/>
      <c r="Q391" s="22"/>
      <c r="R391" s="61"/>
      <c r="S391" s="22"/>
      <c r="T391" s="94"/>
      <c r="U391" s="59"/>
      <c r="V391" s="63"/>
      <c r="W391" s="64"/>
      <c r="X391" s="65"/>
      <c r="Y391" s="66"/>
      <c r="Z391" s="66"/>
      <c r="AA391" s="67"/>
      <c r="AB391" s="68"/>
      <c r="AC391" s="69"/>
      <c r="AD391" s="70"/>
      <c r="AE391" s="70"/>
      <c r="AF391" s="74"/>
      <c r="AG391" s="71"/>
    </row>
    <row r="392" spans="5:33">
      <c r="E392" s="73"/>
      <c r="G392" s="58"/>
      <c r="H392" s="58"/>
      <c r="I392" s="58"/>
      <c r="J392" s="58"/>
      <c r="K392" s="58"/>
      <c r="L392" s="58"/>
      <c r="M392" s="59"/>
      <c r="N392" s="59"/>
      <c r="O392" s="59"/>
      <c r="P392" s="60"/>
      <c r="Q392" s="22"/>
      <c r="R392" s="61"/>
      <c r="S392" s="22"/>
      <c r="T392" s="94"/>
      <c r="U392" s="59"/>
      <c r="V392" s="63"/>
      <c r="W392" s="64"/>
      <c r="X392" s="65"/>
      <c r="Y392" s="66"/>
      <c r="Z392" s="66"/>
      <c r="AA392" s="67"/>
      <c r="AB392" s="68"/>
      <c r="AC392" s="69"/>
      <c r="AD392" s="70"/>
      <c r="AE392" s="70"/>
      <c r="AF392" s="74"/>
      <c r="AG392" s="71"/>
    </row>
    <row r="393" spans="5:33">
      <c r="E393" s="73"/>
      <c r="G393" s="58"/>
      <c r="H393" s="58"/>
      <c r="I393" s="58"/>
      <c r="J393" s="58"/>
      <c r="K393" s="58"/>
      <c r="L393" s="58"/>
      <c r="M393" s="59"/>
      <c r="N393" s="59"/>
      <c r="O393" s="59"/>
      <c r="P393" s="60"/>
      <c r="Q393" s="22"/>
      <c r="R393" s="61"/>
      <c r="S393" s="22"/>
      <c r="T393" s="94"/>
      <c r="U393" s="59"/>
      <c r="V393" s="63"/>
      <c r="W393" s="64"/>
      <c r="X393" s="65"/>
      <c r="Y393" s="66"/>
      <c r="Z393" s="66"/>
      <c r="AA393" s="67"/>
      <c r="AB393" s="68"/>
      <c r="AC393" s="69"/>
      <c r="AD393" s="70"/>
      <c r="AE393" s="70"/>
      <c r="AF393" s="74"/>
      <c r="AG393" s="71"/>
    </row>
    <row r="394" spans="5:33">
      <c r="E394" s="73"/>
      <c r="G394" s="58"/>
      <c r="H394" s="58"/>
      <c r="I394" s="58"/>
      <c r="J394" s="58"/>
      <c r="K394" s="58"/>
      <c r="L394" s="58"/>
      <c r="M394" s="59"/>
      <c r="N394" s="59"/>
      <c r="O394" s="59"/>
      <c r="P394" s="60"/>
      <c r="Q394" s="22"/>
      <c r="R394" s="61"/>
      <c r="S394" s="22"/>
      <c r="T394" s="94"/>
      <c r="U394" s="59"/>
      <c r="V394" s="63"/>
      <c r="W394" s="64"/>
      <c r="X394" s="65"/>
      <c r="Y394" s="66"/>
      <c r="Z394" s="66"/>
      <c r="AA394" s="67"/>
      <c r="AB394" s="68"/>
      <c r="AC394" s="69"/>
      <c r="AD394" s="70"/>
      <c r="AE394" s="70"/>
      <c r="AF394" s="74"/>
      <c r="AG394" s="71"/>
    </row>
    <row r="395" spans="5:33">
      <c r="E395" s="73"/>
      <c r="G395" s="58"/>
      <c r="H395" s="58"/>
      <c r="I395" s="58"/>
      <c r="J395" s="58"/>
      <c r="K395" s="58"/>
      <c r="L395" s="58"/>
      <c r="M395" s="59"/>
      <c r="N395" s="59"/>
      <c r="O395" s="59"/>
      <c r="P395" s="60"/>
      <c r="Q395" s="22"/>
      <c r="R395" s="61"/>
      <c r="S395" s="22"/>
      <c r="T395" s="94"/>
      <c r="U395" s="59"/>
      <c r="V395" s="63"/>
      <c r="W395" s="64"/>
      <c r="X395" s="65"/>
      <c r="Y395" s="66"/>
      <c r="Z395" s="66"/>
      <c r="AA395" s="67"/>
      <c r="AB395" s="68"/>
      <c r="AC395" s="69"/>
      <c r="AD395" s="70"/>
      <c r="AE395" s="70"/>
      <c r="AF395" s="74"/>
      <c r="AG395" s="71"/>
    </row>
    <row r="396" spans="5:33">
      <c r="E396" s="73"/>
      <c r="G396" s="58"/>
      <c r="H396" s="58"/>
      <c r="I396" s="58"/>
      <c r="J396" s="58"/>
      <c r="K396" s="58"/>
      <c r="L396" s="58"/>
      <c r="M396" s="59"/>
      <c r="N396" s="59"/>
      <c r="O396" s="59"/>
      <c r="P396" s="60"/>
      <c r="Q396" s="22"/>
      <c r="R396" s="61"/>
      <c r="S396" s="22"/>
      <c r="T396" s="94"/>
      <c r="U396" s="59"/>
      <c r="V396" s="63"/>
      <c r="W396" s="64"/>
      <c r="X396" s="65"/>
      <c r="Y396" s="66"/>
      <c r="Z396" s="66"/>
      <c r="AA396" s="67"/>
      <c r="AB396" s="68"/>
      <c r="AC396" s="69"/>
      <c r="AD396" s="70"/>
      <c r="AE396" s="70"/>
      <c r="AF396" s="74"/>
      <c r="AG396" s="71"/>
    </row>
    <row r="397" spans="5:33">
      <c r="E397" s="73"/>
      <c r="G397" s="58"/>
      <c r="H397" s="58"/>
      <c r="I397" s="58"/>
      <c r="J397" s="58"/>
      <c r="K397" s="58"/>
      <c r="L397" s="58"/>
      <c r="M397" s="59"/>
      <c r="N397" s="59"/>
      <c r="O397" s="59"/>
      <c r="P397" s="60"/>
      <c r="Q397" s="22"/>
      <c r="R397" s="61"/>
      <c r="S397" s="22"/>
      <c r="T397" s="94"/>
      <c r="U397" s="59"/>
      <c r="V397" s="63"/>
      <c r="W397" s="64"/>
      <c r="X397" s="65"/>
      <c r="Y397" s="66"/>
      <c r="Z397" s="66"/>
      <c r="AA397" s="67"/>
      <c r="AB397" s="68"/>
      <c r="AC397" s="69"/>
      <c r="AD397" s="70"/>
      <c r="AE397" s="70"/>
      <c r="AF397" s="74"/>
      <c r="AG397" s="71"/>
    </row>
    <row r="398" spans="5:33">
      <c r="E398" s="73"/>
      <c r="G398" s="58"/>
      <c r="H398" s="58"/>
      <c r="I398" s="58"/>
      <c r="J398" s="58"/>
      <c r="K398" s="58"/>
      <c r="L398" s="58"/>
      <c r="M398" s="59"/>
      <c r="N398" s="59"/>
      <c r="O398" s="59"/>
      <c r="P398" s="60"/>
      <c r="Q398" s="22"/>
      <c r="R398" s="61"/>
      <c r="S398" s="22"/>
      <c r="T398" s="94"/>
      <c r="U398" s="59"/>
      <c r="V398" s="63"/>
      <c r="W398" s="64"/>
      <c r="X398" s="65"/>
      <c r="Y398" s="66"/>
      <c r="Z398" s="66"/>
      <c r="AA398" s="67"/>
      <c r="AB398" s="68"/>
      <c r="AC398" s="69"/>
      <c r="AD398" s="70"/>
      <c r="AE398" s="70"/>
      <c r="AF398" s="74"/>
      <c r="AG398" s="71"/>
    </row>
    <row r="399" spans="5:33">
      <c r="E399" s="73"/>
      <c r="G399" s="58"/>
      <c r="H399" s="58"/>
      <c r="I399" s="58"/>
      <c r="J399" s="58"/>
      <c r="K399" s="58"/>
      <c r="L399" s="58"/>
      <c r="M399" s="59"/>
      <c r="N399" s="59"/>
      <c r="O399" s="59"/>
      <c r="P399" s="60"/>
      <c r="Q399" s="22"/>
      <c r="R399" s="61"/>
      <c r="S399" s="22"/>
      <c r="T399" s="94"/>
      <c r="U399" s="59"/>
      <c r="V399" s="63"/>
      <c r="W399" s="64"/>
      <c r="X399" s="65"/>
      <c r="Y399" s="66"/>
      <c r="Z399" s="66"/>
      <c r="AA399" s="67"/>
      <c r="AB399" s="68"/>
      <c r="AC399" s="69"/>
      <c r="AD399" s="70"/>
      <c r="AE399" s="70"/>
      <c r="AF399" s="74"/>
      <c r="AG399" s="71"/>
    </row>
    <row r="400" spans="5:33">
      <c r="E400" s="73"/>
      <c r="G400" s="58"/>
      <c r="H400" s="58"/>
      <c r="I400" s="58"/>
      <c r="J400" s="58"/>
      <c r="K400" s="58"/>
      <c r="L400" s="58"/>
      <c r="M400" s="59"/>
      <c r="N400" s="59"/>
      <c r="O400" s="59"/>
      <c r="P400" s="60"/>
      <c r="Q400" s="22"/>
      <c r="R400" s="61"/>
      <c r="S400" s="22"/>
      <c r="T400" s="94"/>
      <c r="U400" s="59"/>
      <c r="V400" s="63"/>
      <c r="W400" s="64"/>
      <c r="X400" s="65"/>
      <c r="Y400" s="66"/>
      <c r="Z400" s="66"/>
      <c r="AA400" s="67"/>
      <c r="AB400" s="68"/>
      <c r="AC400" s="69"/>
      <c r="AD400" s="70"/>
      <c r="AE400" s="70"/>
      <c r="AF400" s="74"/>
      <c r="AG400" s="71"/>
    </row>
    <row r="401" spans="5:33">
      <c r="E401" s="73"/>
      <c r="G401" s="58"/>
      <c r="H401" s="58"/>
      <c r="I401" s="58"/>
      <c r="J401" s="58"/>
      <c r="K401" s="58"/>
      <c r="L401" s="58"/>
      <c r="M401" s="59"/>
      <c r="N401" s="59"/>
      <c r="O401" s="59"/>
      <c r="P401" s="60"/>
      <c r="Q401" s="22"/>
      <c r="R401" s="61"/>
      <c r="S401" s="22"/>
      <c r="T401" s="94"/>
      <c r="U401" s="59"/>
      <c r="V401" s="63"/>
      <c r="W401" s="64"/>
      <c r="X401" s="65"/>
      <c r="Y401" s="66"/>
      <c r="Z401" s="66"/>
      <c r="AA401" s="67"/>
      <c r="AB401" s="68"/>
      <c r="AC401" s="69"/>
      <c r="AD401" s="70"/>
      <c r="AE401" s="70"/>
      <c r="AF401" s="74"/>
      <c r="AG401" s="71"/>
    </row>
    <row r="402" spans="5:33">
      <c r="E402" s="73"/>
      <c r="G402" s="58"/>
      <c r="H402" s="58"/>
      <c r="I402" s="58"/>
      <c r="J402" s="58"/>
      <c r="K402" s="58"/>
      <c r="L402" s="58"/>
      <c r="M402" s="59"/>
      <c r="N402" s="59"/>
      <c r="O402" s="59"/>
      <c r="P402" s="60"/>
      <c r="Q402" s="22"/>
      <c r="R402" s="61"/>
      <c r="S402" s="22"/>
      <c r="T402" s="94"/>
      <c r="U402" s="59"/>
      <c r="V402" s="63"/>
      <c r="W402" s="64"/>
      <c r="X402" s="65"/>
      <c r="Y402" s="66"/>
      <c r="Z402" s="66"/>
      <c r="AA402" s="67"/>
      <c r="AB402" s="68"/>
      <c r="AC402" s="69"/>
      <c r="AD402" s="70"/>
      <c r="AE402" s="70"/>
      <c r="AF402" s="74"/>
      <c r="AG402" s="71"/>
    </row>
    <row r="403" spans="5:33">
      <c r="E403" s="73"/>
      <c r="G403" s="58"/>
      <c r="H403" s="58"/>
      <c r="I403" s="58"/>
      <c r="J403" s="58"/>
      <c r="K403" s="58"/>
      <c r="L403" s="58"/>
      <c r="M403" s="59"/>
      <c r="N403" s="59"/>
      <c r="O403" s="59"/>
      <c r="P403" s="60"/>
      <c r="Q403" s="22"/>
      <c r="R403" s="61"/>
      <c r="S403" s="22"/>
      <c r="T403" s="94"/>
      <c r="U403" s="59"/>
      <c r="V403" s="63"/>
      <c r="W403" s="64"/>
      <c r="X403" s="65"/>
      <c r="Y403" s="66"/>
      <c r="Z403" s="66"/>
      <c r="AA403" s="67"/>
      <c r="AB403" s="68"/>
      <c r="AC403" s="69"/>
      <c r="AD403" s="70"/>
      <c r="AE403" s="70"/>
      <c r="AF403" s="74"/>
      <c r="AG403" s="71"/>
    </row>
    <row r="404" spans="5:33">
      <c r="E404" s="73"/>
      <c r="G404" s="58"/>
      <c r="H404" s="58"/>
      <c r="I404" s="58"/>
      <c r="J404" s="58"/>
      <c r="K404" s="58"/>
      <c r="L404" s="58"/>
      <c r="M404" s="59"/>
      <c r="N404" s="59"/>
      <c r="O404" s="59"/>
      <c r="P404" s="60"/>
      <c r="Q404" s="22"/>
      <c r="R404" s="61"/>
      <c r="S404" s="22"/>
      <c r="T404" s="94"/>
      <c r="U404" s="59"/>
      <c r="V404" s="63"/>
      <c r="W404" s="64"/>
      <c r="X404" s="65"/>
      <c r="Y404" s="66"/>
      <c r="Z404" s="66"/>
      <c r="AA404" s="67"/>
      <c r="AB404" s="68"/>
      <c r="AC404" s="69"/>
      <c r="AD404" s="70"/>
      <c r="AE404" s="70"/>
      <c r="AF404" s="74"/>
      <c r="AG404" s="71"/>
    </row>
    <row r="405" spans="5:33">
      <c r="E405" s="73"/>
      <c r="G405" s="58"/>
      <c r="H405" s="58"/>
      <c r="I405" s="58"/>
      <c r="J405" s="58"/>
      <c r="K405" s="58"/>
      <c r="L405" s="58"/>
      <c r="M405" s="59"/>
      <c r="N405" s="59"/>
      <c r="O405" s="59"/>
      <c r="P405" s="60"/>
      <c r="Q405" s="22"/>
      <c r="R405" s="61"/>
      <c r="S405" s="22"/>
      <c r="T405" s="94"/>
      <c r="U405" s="59"/>
      <c r="V405" s="63"/>
      <c r="W405" s="64"/>
      <c r="X405" s="65"/>
      <c r="Y405" s="66"/>
      <c r="Z405" s="66"/>
      <c r="AA405" s="67"/>
      <c r="AB405" s="68"/>
      <c r="AC405" s="69"/>
      <c r="AD405" s="70"/>
      <c r="AE405" s="70"/>
      <c r="AF405" s="74"/>
      <c r="AG405" s="71"/>
    </row>
    <row r="406" spans="5:33">
      <c r="E406" s="73"/>
      <c r="G406" s="58"/>
      <c r="H406" s="58"/>
      <c r="I406" s="58"/>
      <c r="J406" s="58"/>
      <c r="K406" s="58"/>
      <c r="L406" s="58"/>
      <c r="M406" s="59"/>
      <c r="N406" s="59"/>
      <c r="O406" s="59"/>
      <c r="P406" s="60"/>
      <c r="Q406" s="22"/>
      <c r="R406" s="61"/>
      <c r="S406" s="22"/>
      <c r="T406" s="94"/>
      <c r="U406" s="59"/>
      <c r="V406" s="63"/>
      <c r="W406" s="64"/>
      <c r="X406" s="65"/>
      <c r="Y406" s="66"/>
      <c r="Z406" s="66"/>
      <c r="AA406" s="67"/>
      <c r="AB406" s="68"/>
      <c r="AC406" s="69"/>
      <c r="AD406" s="70"/>
      <c r="AE406" s="70"/>
      <c r="AF406" s="74"/>
      <c r="AG406" s="71"/>
    </row>
    <row r="407" spans="5:33">
      <c r="E407" s="73"/>
      <c r="G407" s="58"/>
      <c r="H407" s="58"/>
      <c r="I407" s="58"/>
      <c r="J407" s="58"/>
      <c r="K407" s="58"/>
      <c r="L407" s="58"/>
      <c r="M407" s="59"/>
      <c r="N407" s="59"/>
      <c r="O407" s="59"/>
      <c r="P407" s="60"/>
      <c r="Q407" s="22"/>
      <c r="R407" s="61"/>
      <c r="S407" s="22"/>
      <c r="T407" s="94"/>
      <c r="U407" s="59"/>
      <c r="V407" s="63"/>
      <c r="W407" s="64"/>
      <c r="X407" s="65"/>
      <c r="Y407" s="66"/>
      <c r="Z407" s="66"/>
      <c r="AA407" s="67"/>
      <c r="AB407" s="68"/>
      <c r="AC407" s="69"/>
      <c r="AD407" s="70"/>
      <c r="AE407" s="70"/>
      <c r="AF407" s="74"/>
      <c r="AG407" s="71"/>
    </row>
    <row r="408" spans="5:33">
      <c r="E408" s="73"/>
      <c r="G408" s="58"/>
      <c r="H408" s="58"/>
      <c r="I408" s="58"/>
      <c r="J408" s="58"/>
      <c r="K408" s="58"/>
      <c r="L408" s="58"/>
      <c r="M408" s="59"/>
      <c r="N408" s="59"/>
      <c r="O408" s="59"/>
      <c r="P408" s="60"/>
      <c r="Q408" s="22"/>
      <c r="R408" s="61"/>
      <c r="S408" s="22"/>
      <c r="T408" s="94"/>
      <c r="U408" s="59"/>
      <c r="V408" s="63"/>
      <c r="W408" s="64"/>
      <c r="X408" s="65"/>
      <c r="Y408" s="66"/>
      <c r="Z408" s="66"/>
      <c r="AA408" s="67"/>
      <c r="AB408" s="68"/>
      <c r="AC408" s="69"/>
      <c r="AD408" s="70"/>
      <c r="AE408" s="70"/>
      <c r="AF408" s="74"/>
      <c r="AG408" s="71"/>
    </row>
    <row r="409" spans="5:33">
      <c r="E409" s="73"/>
      <c r="G409" s="58"/>
      <c r="H409" s="58"/>
      <c r="I409" s="58"/>
      <c r="J409" s="58"/>
      <c r="K409" s="58"/>
      <c r="L409" s="58"/>
      <c r="M409" s="59"/>
      <c r="N409" s="59"/>
      <c r="O409" s="59"/>
      <c r="P409" s="60"/>
      <c r="Q409" s="22"/>
      <c r="R409" s="61"/>
      <c r="S409" s="22"/>
      <c r="T409" s="94"/>
      <c r="U409" s="59"/>
      <c r="V409" s="63"/>
      <c r="W409" s="64"/>
      <c r="X409" s="65"/>
      <c r="Y409" s="66"/>
      <c r="Z409" s="66"/>
      <c r="AA409" s="67"/>
      <c r="AB409" s="68"/>
      <c r="AC409" s="69"/>
      <c r="AD409" s="70"/>
      <c r="AE409" s="70"/>
      <c r="AF409" s="74"/>
      <c r="AG409" s="71"/>
    </row>
    <row r="410" spans="5:33">
      <c r="E410" s="73"/>
      <c r="G410" s="58"/>
      <c r="H410" s="58"/>
      <c r="I410" s="58"/>
      <c r="J410" s="58"/>
      <c r="K410" s="58"/>
      <c r="L410" s="58"/>
      <c r="M410" s="59"/>
      <c r="N410" s="59"/>
      <c r="O410" s="59"/>
      <c r="P410" s="60"/>
      <c r="Q410" s="22"/>
      <c r="R410" s="61"/>
      <c r="S410" s="22"/>
      <c r="T410" s="94"/>
      <c r="U410" s="59"/>
      <c r="V410" s="63"/>
      <c r="W410" s="64"/>
      <c r="X410" s="65"/>
      <c r="Y410" s="66"/>
      <c r="Z410" s="66"/>
      <c r="AA410" s="67"/>
      <c r="AB410" s="68"/>
      <c r="AC410" s="69"/>
      <c r="AD410" s="70"/>
      <c r="AE410" s="70"/>
      <c r="AF410" s="74"/>
      <c r="AG410" s="71"/>
    </row>
    <row r="411" spans="5:33">
      <c r="E411" s="73"/>
      <c r="G411" s="58"/>
      <c r="H411" s="58"/>
      <c r="I411" s="58"/>
      <c r="J411" s="58"/>
      <c r="K411" s="58"/>
      <c r="L411" s="58"/>
      <c r="M411" s="59"/>
      <c r="N411" s="59"/>
      <c r="O411" s="59"/>
      <c r="P411" s="60"/>
      <c r="Q411" s="22"/>
      <c r="R411" s="61"/>
      <c r="S411" s="22"/>
      <c r="T411" s="94"/>
      <c r="U411" s="59"/>
      <c r="V411" s="63"/>
      <c r="W411" s="64"/>
      <c r="X411" s="65"/>
      <c r="Y411" s="66"/>
      <c r="Z411" s="66"/>
      <c r="AA411" s="67"/>
      <c r="AB411" s="68"/>
      <c r="AC411" s="69"/>
      <c r="AD411" s="70"/>
      <c r="AE411" s="70"/>
      <c r="AF411" s="74"/>
      <c r="AG411" s="71"/>
    </row>
    <row r="412" spans="5:33">
      <c r="E412" s="73"/>
      <c r="G412" s="58"/>
      <c r="H412" s="58"/>
      <c r="I412" s="58"/>
      <c r="J412" s="58"/>
      <c r="K412" s="58"/>
      <c r="L412" s="58"/>
      <c r="M412" s="59"/>
      <c r="N412" s="59"/>
      <c r="O412" s="59"/>
      <c r="P412" s="60"/>
      <c r="Q412" s="22"/>
      <c r="R412" s="61"/>
      <c r="S412" s="22"/>
      <c r="T412" s="94"/>
      <c r="U412" s="59"/>
      <c r="V412" s="63"/>
      <c r="W412" s="64"/>
      <c r="X412" s="65"/>
      <c r="Y412" s="66"/>
      <c r="Z412" s="66"/>
      <c r="AA412" s="67"/>
      <c r="AB412" s="68"/>
      <c r="AC412" s="69"/>
      <c r="AD412" s="70"/>
      <c r="AE412" s="70"/>
      <c r="AF412" s="74"/>
      <c r="AG412" s="71"/>
    </row>
    <row r="413" spans="5:33">
      <c r="E413" s="73"/>
      <c r="G413" s="58"/>
      <c r="H413" s="58"/>
      <c r="I413" s="58"/>
      <c r="J413" s="58"/>
      <c r="K413" s="58"/>
      <c r="L413" s="58"/>
      <c r="M413" s="59"/>
      <c r="N413" s="59"/>
      <c r="O413" s="59"/>
      <c r="P413" s="60"/>
      <c r="Q413" s="22"/>
      <c r="R413" s="61"/>
      <c r="S413" s="22"/>
      <c r="T413" s="94"/>
      <c r="U413" s="59"/>
      <c r="V413" s="63"/>
      <c r="W413" s="64"/>
      <c r="X413" s="65"/>
      <c r="Y413" s="66"/>
      <c r="Z413" s="66"/>
      <c r="AA413" s="67"/>
      <c r="AB413" s="68"/>
      <c r="AC413" s="69"/>
      <c r="AD413" s="70"/>
      <c r="AE413" s="70"/>
      <c r="AF413" s="74"/>
      <c r="AG413" s="71"/>
    </row>
    <row r="414" spans="5:33">
      <c r="E414" s="73"/>
      <c r="G414" s="58"/>
      <c r="H414" s="58"/>
      <c r="I414" s="58"/>
      <c r="J414" s="58"/>
      <c r="K414" s="58"/>
      <c r="L414" s="58"/>
      <c r="M414" s="59"/>
      <c r="N414" s="59"/>
      <c r="O414" s="59"/>
      <c r="P414" s="60"/>
      <c r="Q414" s="22"/>
      <c r="R414" s="61"/>
      <c r="S414" s="22"/>
      <c r="T414" s="94"/>
      <c r="U414" s="59"/>
      <c r="V414" s="63"/>
      <c r="W414" s="64"/>
      <c r="X414" s="65"/>
      <c r="Y414" s="66"/>
      <c r="Z414" s="66"/>
      <c r="AA414" s="67"/>
      <c r="AB414" s="68"/>
      <c r="AC414" s="69"/>
      <c r="AD414" s="70"/>
      <c r="AE414" s="70"/>
      <c r="AF414" s="74"/>
      <c r="AG414" s="71"/>
    </row>
    <row r="415" spans="5:33">
      <c r="E415" s="73"/>
      <c r="G415" s="58"/>
      <c r="H415" s="58"/>
      <c r="I415" s="58"/>
      <c r="J415" s="58"/>
      <c r="K415" s="58"/>
      <c r="L415" s="58"/>
      <c r="M415" s="59"/>
      <c r="N415" s="59"/>
      <c r="O415" s="59"/>
      <c r="P415" s="60"/>
      <c r="Q415" s="22"/>
      <c r="R415" s="61"/>
      <c r="S415" s="22"/>
      <c r="T415" s="94"/>
      <c r="U415" s="59"/>
      <c r="V415" s="63"/>
      <c r="W415" s="64"/>
      <c r="X415" s="65"/>
      <c r="Y415" s="66"/>
      <c r="Z415" s="66"/>
      <c r="AA415" s="67"/>
      <c r="AB415" s="68"/>
      <c r="AC415" s="69"/>
      <c r="AD415" s="70"/>
      <c r="AE415" s="70"/>
      <c r="AF415" s="74"/>
      <c r="AG415" s="71"/>
    </row>
    <row r="416" spans="5:33">
      <c r="E416" s="73"/>
      <c r="G416" s="58"/>
      <c r="H416" s="58"/>
      <c r="I416" s="58"/>
      <c r="J416" s="58"/>
      <c r="K416" s="58"/>
      <c r="L416" s="58"/>
      <c r="M416" s="59"/>
      <c r="N416" s="59"/>
      <c r="O416" s="59"/>
      <c r="P416" s="60"/>
      <c r="Q416" s="22"/>
      <c r="R416" s="61"/>
      <c r="S416" s="22"/>
      <c r="T416" s="94"/>
      <c r="U416" s="59"/>
      <c r="V416" s="63"/>
      <c r="W416" s="64"/>
      <c r="X416" s="65"/>
      <c r="Y416" s="66"/>
      <c r="Z416" s="66"/>
      <c r="AA416" s="67"/>
      <c r="AB416" s="68"/>
      <c r="AC416" s="69"/>
      <c r="AD416" s="70"/>
      <c r="AE416" s="70"/>
      <c r="AF416" s="74"/>
      <c r="AG416" s="71"/>
    </row>
    <row r="417" spans="5:33">
      <c r="E417" s="73"/>
      <c r="G417" s="58"/>
      <c r="H417" s="58"/>
      <c r="I417" s="58"/>
      <c r="J417" s="58"/>
      <c r="K417" s="58"/>
      <c r="L417" s="58"/>
      <c r="M417" s="59"/>
      <c r="N417" s="59"/>
      <c r="O417" s="59"/>
      <c r="P417" s="60"/>
      <c r="Q417" s="22"/>
      <c r="R417" s="61"/>
      <c r="S417" s="22"/>
      <c r="T417" s="94"/>
      <c r="U417" s="59"/>
      <c r="V417" s="63"/>
      <c r="W417" s="64"/>
      <c r="X417" s="65"/>
      <c r="Y417" s="66"/>
      <c r="Z417" s="66"/>
      <c r="AA417" s="67"/>
      <c r="AB417" s="68"/>
      <c r="AC417" s="69"/>
      <c r="AD417" s="70"/>
      <c r="AE417" s="70"/>
      <c r="AF417" s="74"/>
      <c r="AG417" s="71"/>
    </row>
    <row r="418" spans="5:33">
      <c r="E418" s="73"/>
      <c r="G418" s="58"/>
      <c r="H418" s="58"/>
      <c r="I418" s="58"/>
      <c r="J418" s="58"/>
      <c r="K418" s="58"/>
      <c r="L418" s="58"/>
      <c r="M418" s="59"/>
      <c r="N418" s="59"/>
      <c r="O418" s="59"/>
      <c r="P418" s="60"/>
      <c r="Q418" s="22"/>
      <c r="R418" s="61"/>
      <c r="S418" s="22"/>
      <c r="T418" s="94"/>
      <c r="U418" s="59"/>
      <c r="V418" s="63"/>
      <c r="W418" s="64"/>
      <c r="X418" s="65"/>
      <c r="Y418" s="66"/>
      <c r="Z418" s="66"/>
      <c r="AA418" s="67"/>
      <c r="AB418" s="68"/>
      <c r="AC418" s="69"/>
      <c r="AD418" s="70"/>
      <c r="AE418" s="70"/>
      <c r="AF418" s="74"/>
      <c r="AG418" s="71"/>
    </row>
    <row r="419" spans="5:33">
      <c r="E419" s="73"/>
      <c r="G419" s="58"/>
      <c r="H419" s="58"/>
      <c r="I419" s="58"/>
      <c r="J419" s="58"/>
      <c r="K419" s="58"/>
      <c r="L419" s="58"/>
      <c r="M419" s="59"/>
      <c r="N419" s="59"/>
      <c r="O419" s="59"/>
      <c r="P419" s="60"/>
      <c r="Q419" s="22"/>
      <c r="R419" s="61"/>
      <c r="S419" s="22"/>
      <c r="T419" s="94"/>
      <c r="U419" s="59"/>
      <c r="V419" s="63"/>
      <c r="W419" s="64"/>
      <c r="X419" s="65"/>
      <c r="Y419" s="66"/>
      <c r="Z419" s="66"/>
      <c r="AA419" s="67"/>
      <c r="AB419" s="68"/>
      <c r="AC419" s="69"/>
      <c r="AD419" s="70"/>
      <c r="AE419" s="70"/>
      <c r="AF419" s="74"/>
      <c r="AG419" s="71"/>
    </row>
    <row r="420" spans="5:33">
      <c r="E420" s="73"/>
      <c r="G420" s="58"/>
      <c r="H420" s="58"/>
      <c r="I420" s="58"/>
      <c r="J420" s="58"/>
      <c r="K420" s="58"/>
      <c r="L420" s="58"/>
      <c r="M420" s="59"/>
      <c r="N420" s="59"/>
      <c r="O420" s="59"/>
      <c r="P420" s="60"/>
      <c r="Q420" s="22"/>
      <c r="R420" s="61"/>
      <c r="S420" s="22"/>
      <c r="T420" s="94"/>
      <c r="U420" s="59"/>
      <c r="V420" s="63"/>
      <c r="W420" s="64"/>
      <c r="X420" s="65"/>
      <c r="Y420" s="66"/>
      <c r="Z420" s="66"/>
      <c r="AA420" s="67"/>
      <c r="AB420" s="68"/>
      <c r="AC420" s="69"/>
      <c r="AD420" s="70"/>
      <c r="AE420" s="70"/>
      <c r="AF420" s="74"/>
      <c r="AG420" s="71"/>
    </row>
    <row r="421" spans="5:33">
      <c r="E421" s="73"/>
      <c r="G421" s="58"/>
      <c r="H421" s="58"/>
      <c r="I421" s="58"/>
      <c r="J421" s="58"/>
      <c r="K421" s="58"/>
      <c r="L421" s="58"/>
      <c r="M421" s="59"/>
      <c r="N421" s="59"/>
      <c r="O421" s="59"/>
      <c r="P421" s="60"/>
      <c r="Q421" s="22"/>
      <c r="R421" s="61"/>
      <c r="S421" s="22"/>
      <c r="T421" s="94"/>
      <c r="U421" s="59"/>
      <c r="V421" s="63"/>
      <c r="W421" s="64"/>
      <c r="X421" s="65"/>
      <c r="Y421" s="66"/>
      <c r="Z421" s="66"/>
      <c r="AA421" s="67"/>
      <c r="AB421" s="68"/>
      <c r="AC421" s="69"/>
      <c r="AD421" s="70"/>
      <c r="AE421" s="70"/>
      <c r="AF421" s="74"/>
      <c r="AG421" s="71"/>
    </row>
    <row r="422" spans="5:33">
      <c r="E422" s="73"/>
      <c r="G422" s="58"/>
      <c r="H422" s="58"/>
      <c r="I422" s="58"/>
      <c r="J422" s="58"/>
      <c r="K422" s="58"/>
      <c r="L422" s="58"/>
      <c r="M422" s="59"/>
      <c r="N422" s="59"/>
      <c r="O422" s="59"/>
      <c r="P422" s="60"/>
      <c r="Q422" s="22"/>
      <c r="R422" s="61"/>
      <c r="S422" s="22"/>
      <c r="T422" s="94"/>
      <c r="U422" s="59"/>
      <c r="V422" s="63"/>
      <c r="W422" s="64"/>
      <c r="X422" s="65"/>
      <c r="Y422" s="66"/>
      <c r="Z422" s="66"/>
      <c r="AA422" s="67"/>
      <c r="AB422" s="68"/>
      <c r="AC422" s="69"/>
      <c r="AD422" s="70"/>
      <c r="AE422" s="70"/>
      <c r="AF422" s="74"/>
      <c r="AG422" s="71"/>
    </row>
    <row r="423" spans="5:33">
      <c r="E423" s="73"/>
      <c r="G423" s="58"/>
      <c r="H423" s="58"/>
      <c r="I423" s="58"/>
      <c r="J423" s="58"/>
      <c r="K423" s="58"/>
      <c r="L423" s="58"/>
      <c r="M423" s="59"/>
      <c r="N423" s="59"/>
      <c r="O423" s="59"/>
      <c r="P423" s="60"/>
      <c r="Q423" s="22"/>
      <c r="R423" s="61"/>
      <c r="S423" s="22"/>
      <c r="T423" s="94"/>
      <c r="U423" s="59"/>
      <c r="V423" s="63"/>
      <c r="W423" s="64"/>
      <c r="X423" s="65"/>
      <c r="Y423" s="66"/>
      <c r="Z423" s="66"/>
      <c r="AA423" s="67"/>
      <c r="AB423" s="68"/>
      <c r="AC423" s="69"/>
      <c r="AD423" s="70"/>
      <c r="AE423" s="70"/>
      <c r="AF423" s="74"/>
      <c r="AG423" s="71"/>
    </row>
    <row r="424" spans="5:33">
      <c r="E424" s="73"/>
      <c r="G424" s="58"/>
      <c r="H424" s="58"/>
      <c r="I424" s="58"/>
      <c r="J424" s="58"/>
      <c r="K424" s="58"/>
      <c r="L424" s="58"/>
      <c r="M424" s="59"/>
      <c r="N424" s="59"/>
      <c r="O424" s="59"/>
      <c r="P424" s="60"/>
      <c r="Q424" s="22"/>
      <c r="R424" s="61"/>
      <c r="S424" s="22"/>
      <c r="T424" s="94"/>
      <c r="U424" s="59"/>
      <c r="V424" s="63"/>
      <c r="W424" s="64"/>
      <c r="X424" s="65"/>
      <c r="Y424" s="66"/>
      <c r="Z424" s="66"/>
      <c r="AA424" s="67"/>
      <c r="AB424" s="68"/>
      <c r="AC424" s="69"/>
      <c r="AD424" s="70"/>
      <c r="AE424" s="70"/>
      <c r="AF424" s="74"/>
      <c r="AG424" s="71"/>
    </row>
    <row r="425" spans="5:33">
      <c r="E425" s="73"/>
      <c r="G425" s="58"/>
      <c r="H425" s="58"/>
      <c r="I425" s="58"/>
      <c r="J425" s="58"/>
      <c r="K425" s="58"/>
      <c r="L425" s="58"/>
      <c r="M425" s="59"/>
      <c r="N425" s="59"/>
      <c r="O425" s="59"/>
      <c r="P425" s="60"/>
      <c r="Q425" s="22"/>
      <c r="R425" s="61"/>
      <c r="S425" s="22"/>
      <c r="T425" s="94"/>
      <c r="U425" s="59"/>
      <c r="V425" s="63"/>
      <c r="W425" s="64"/>
      <c r="X425" s="65"/>
      <c r="Y425" s="66"/>
      <c r="Z425" s="66"/>
      <c r="AA425" s="67"/>
      <c r="AB425" s="68"/>
      <c r="AC425" s="69"/>
      <c r="AD425" s="70"/>
      <c r="AE425" s="70"/>
      <c r="AF425" s="74"/>
      <c r="AG425" s="71"/>
    </row>
    <row r="426" spans="5:33">
      <c r="E426" s="73"/>
      <c r="G426" s="58"/>
      <c r="H426" s="58"/>
      <c r="I426" s="58"/>
      <c r="J426" s="58"/>
      <c r="K426" s="58"/>
      <c r="L426" s="58"/>
      <c r="M426" s="59"/>
      <c r="N426" s="59"/>
      <c r="O426" s="59"/>
      <c r="P426" s="60"/>
      <c r="Q426" s="22"/>
      <c r="R426" s="61"/>
      <c r="S426" s="22"/>
      <c r="T426" s="94"/>
      <c r="U426" s="59"/>
      <c r="V426" s="63"/>
      <c r="W426" s="64"/>
      <c r="X426" s="65"/>
      <c r="Y426" s="66"/>
      <c r="Z426" s="66"/>
      <c r="AA426" s="67"/>
      <c r="AB426" s="68"/>
      <c r="AC426" s="75"/>
      <c r="AD426" s="70"/>
      <c r="AE426" s="70"/>
      <c r="AF426" s="74"/>
      <c r="AG426" s="71"/>
    </row>
    <row r="427" spans="5:33">
      <c r="E427" s="73"/>
      <c r="G427" s="58"/>
      <c r="H427" s="58"/>
      <c r="I427" s="58"/>
      <c r="J427" s="58"/>
      <c r="K427" s="58"/>
      <c r="L427" s="58"/>
      <c r="M427" s="59"/>
      <c r="N427" s="59"/>
      <c r="O427" s="59"/>
      <c r="P427" s="60"/>
      <c r="Q427" s="22"/>
      <c r="R427" s="61"/>
      <c r="S427" s="22"/>
      <c r="T427" s="94"/>
      <c r="U427" s="59"/>
      <c r="V427" s="63"/>
      <c r="W427" s="64"/>
      <c r="X427" s="65"/>
      <c r="Y427" s="66"/>
      <c r="Z427" s="66"/>
      <c r="AA427" s="67"/>
      <c r="AB427" s="68"/>
      <c r="AC427" s="69"/>
      <c r="AD427" s="70"/>
      <c r="AE427" s="70"/>
      <c r="AF427" s="74"/>
      <c r="AG427" s="71"/>
    </row>
    <row r="428" spans="5:33">
      <c r="E428" s="73"/>
      <c r="G428" s="58"/>
      <c r="H428" s="58"/>
      <c r="I428" s="58"/>
      <c r="J428" s="58"/>
      <c r="K428" s="58"/>
      <c r="L428" s="58"/>
      <c r="M428" s="59"/>
      <c r="N428" s="59"/>
      <c r="O428" s="59"/>
      <c r="P428" s="60"/>
      <c r="Q428" s="22"/>
      <c r="R428" s="61"/>
      <c r="S428" s="22"/>
      <c r="T428" s="94"/>
      <c r="U428" s="59"/>
      <c r="V428" s="63"/>
      <c r="W428" s="64"/>
      <c r="X428" s="65"/>
      <c r="Y428" s="66"/>
      <c r="Z428" s="66"/>
      <c r="AA428" s="67"/>
      <c r="AB428" s="68"/>
      <c r="AC428" s="69"/>
      <c r="AD428" s="70"/>
      <c r="AE428" s="70"/>
      <c r="AF428" s="74"/>
      <c r="AG428" s="71"/>
    </row>
    <row r="429" spans="5:33">
      <c r="E429" s="73"/>
      <c r="G429" s="58"/>
      <c r="H429" s="58"/>
      <c r="I429" s="58"/>
      <c r="J429" s="58"/>
      <c r="K429" s="58"/>
      <c r="L429" s="58"/>
      <c r="M429" s="59"/>
      <c r="N429" s="59"/>
      <c r="O429" s="59"/>
      <c r="P429" s="60"/>
      <c r="Q429" s="22"/>
      <c r="R429" s="61"/>
      <c r="S429" s="22"/>
      <c r="T429" s="94"/>
      <c r="U429" s="59"/>
      <c r="V429" s="63"/>
      <c r="W429" s="64"/>
      <c r="X429" s="65"/>
      <c r="Y429" s="66"/>
      <c r="Z429" s="66"/>
      <c r="AA429" s="67"/>
      <c r="AB429" s="68"/>
      <c r="AC429" s="69"/>
      <c r="AD429" s="70"/>
      <c r="AE429" s="70"/>
      <c r="AF429" s="74"/>
      <c r="AG429" s="71"/>
    </row>
    <row r="430" spans="5:33">
      <c r="E430" s="73"/>
      <c r="G430" s="58"/>
      <c r="H430" s="58"/>
      <c r="I430" s="58"/>
      <c r="J430" s="58"/>
      <c r="K430" s="58"/>
      <c r="L430" s="58"/>
      <c r="M430" s="59"/>
      <c r="N430" s="59"/>
      <c r="O430" s="59"/>
      <c r="P430" s="60"/>
      <c r="Q430" s="22"/>
      <c r="R430" s="61"/>
      <c r="S430" s="22"/>
      <c r="T430" s="94"/>
      <c r="U430" s="59"/>
      <c r="V430" s="63"/>
      <c r="W430" s="64"/>
      <c r="X430" s="65"/>
      <c r="Y430" s="66"/>
      <c r="Z430" s="66"/>
      <c r="AA430" s="67"/>
      <c r="AB430" s="68"/>
      <c r="AC430" s="69"/>
      <c r="AD430" s="70"/>
      <c r="AE430" s="70"/>
      <c r="AF430" s="74"/>
      <c r="AG430" s="71"/>
    </row>
    <row r="431" spans="5:33">
      <c r="E431" s="73"/>
      <c r="G431" s="58"/>
      <c r="H431" s="58"/>
      <c r="I431" s="58"/>
      <c r="J431" s="58"/>
      <c r="K431" s="58"/>
      <c r="L431" s="58"/>
      <c r="M431" s="59"/>
      <c r="N431" s="59"/>
      <c r="O431" s="59"/>
      <c r="P431" s="60"/>
      <c r="Q431" s="22"/>
      <c r="R431" s="61"/>
      <c r="S431" s="22"/>
      <c r="T431" s="94"/>
      <c r="U431" s="59"/>
      <c r="V431" s="63"/>
      <c r="W431" s="64"/>
      <c r="X431" s="65"/>
      <c r="Y431" s="66"/>
      <c r="Z431" s="66"/>
      <c r="AA431" s="67"/>
      <c r="AB431" s="68"/>
      <c r="AC431" s="69"/>
      <c r="AD431" s="70"/>
      <c r="AE431" s="70"/>
      <c r="AF431" s="74"/>
      <c r="AG431" s="71"/>
    </row>
    <row r="432" spans="5:33">
      <c r="E432" s="73"/>
      <c r="G432" s="58"/>
      <c r="H432" s="58"/>
      <c r="I432" s="58"/>
      <c r="J432" s="58"/>
      <c r="K432" s="58"/>
      <c r="L432" s="58"/>
      <c r="M432" s="59"/>
      <c r="N432" s="59"/>
      <c r="O432" s="59"/>
      <c r="P432" s="60"/>
      <c r="Q432" s="22"/>
      <c r="R432" s="61"/>
      <c r="S432" s="22"/>
      <c r="T432" s="94"/>
      <c r="U432" s="59"/>
      <c r="V432" s="63"/>
      <c r="W432" s="64"/>
      <c r="X432" s="65"/>
      <c r="Y432" s="66"/>
      <c r="Z432" s="66"/>
      <c r="AA432" s="67"/>
      <c r="AB432" s="68"/>
      <c r="AC432" s="69"/>
      <c r="AD432" s="70"/>
      <c r="AE432" s="70"/>
      <c r="AF432" s="74"/>
      <c r="AG432" s="71"/>
    </row>
    <row r="433" spans="5:33">
      <c r="E433" s="73"/>
      <c r="G433" s="58"/>
      <c r="H433" s="58"/>
      <c r="I433" s="58"/>
      <c r="J433" s="58"/>
      <c r="K433" s="58"/>
      <c r="L433" s="58"/>
      <c r="M433" s="59"/>
      <c r="N433" s="59"/>
      <c r="O433" s="59"/>
      <c r="P433" s="60"/>
      <c r="Q433" s="22"/>
      <c r="R433" s="61"/>
      <c r="S433" s="22"/>
      <c r="T433" s="94"/>
      <c r="U433" s="59"/>
      <c r="V433" s="63"/>
      <c r="W433" s="64"/>
      <c r="X433" s="65"/>
      <c r="Y433" s="66"/>
      <c r="Z433" s="66"/>
      <c r="AA433" s="67"/>
      <c r="AB433" s="68"/>
      <c r="AC433" s="69"/>
      <c r="AD433" s="70"/>
      <c r="AE433" s="70"/>
      <c r="AF433" s="74"/>
      <c r="AG433" s="71"/>
    </row>
    <row r="434" spans="5:33">
      <c r="E434" s="73"/>
      <c r="G434" s="58"/>
      <c r="H434" s="58"/>
      <c r="I434" s="58"/>
      <c r="J434" s="58"/>
      <c r="K434" s="58"/>
      <c r="L434" s="58"/>
      <c r="M434" s="59"/>
      <c r="N434" s="59"/>
      <c r="O434" s="59"/>
      <c r="P434" s="60"/>
      <c r="Q434" s="22"/>
      <c r="R434" s="61"/>
      <c r="S434" s="22"/>
      <c r="T434" s="94"/>
      <c r="U434" s="59"/>
      <c r="V434" s="63"/>
      <c r="W434" s="64"/>
      <c r="X434" s="65"/>
      <c r="Y434" s="66"/>
      <c r="Z434" s="66"/>
      <c r="AA434" s="67"/>
      <c r="AB434" s="68"/>
      <c r="AC434" s="69"/>
      <c r="AD434" s="70"/>
      <c r="AE434" s="70"/>
      <c r="AF434" s="74"/>
      <c r="AG434" s="71"/>
    </row>
    <row r="435" spans="5:33">
      <c r="E435" s="73"/>
      <c r="G435" s="58"/>
      <c r="H435" s="58"/>
      <c r="I435" s="58"/>
      <c r="J435" s="58"/>
      <c r="K435" s="58"/>
      <c r="L435" s="58"/>
      <c r="M435" s="59"/>
      <c r="N435" s="59"/>
      <c r="O435" s="59"/>
      <c r="P435" s="60"/>
      <c r="Q435" s="22"/>
      <c r="R435" s="61"/>
      <c r="S435" s="22"/>
      <c r="T435" s="94"/>
      <c r="U435" s="59"/>
      <c r="V435" s="63"/>
      <c r="W435" s="64"/>
      <c r="X435" s="65"/>
      <c r="Y435" s="66"/>
      <c r="Z435" s="66"/>
      <c r="AA435" s="67"/>
      <c r="AB435" s="68"/>
      <c r="AC435" s="69"/>
      <c r="AD435" s="70"/>
      <c r="AE435" s="70"/>
      <c r="AF435" s="74"/>
      <c r="AG435" s="71"/>
    </row>
    <row r="436" spans="5:33">
      <c r="E436" s="73"/>
      <c r="G436" s="58"/>
      <c r="H436" s="58"/>
      <c r="I436" s="58"/>
      <c r="J436" s="58"/>
      <c r="K436" s="58"/>
      <c r="L436" s="58"/>
      <c r="M436" s="59"/>
      <c r="N436" s="59"/>
      <c r="O436" s="59"/>
      <c r="P436" s="60"/>
      <c r="Q436" s="22"/>
      <c r="R436" s="61"/>
      <c r="S436" s="22"/>
      <c r="T436" s="94"/>
      <c r="U436" s="59"/>
      <c r="V436" s="63"/>
      <c r="W436" s="64"/>
      <c r="X436" s="65"/>
      <c r="Y436" s="66"/>
      <c r="Z436" s="66"/>
      <c r="AA436" s="67"/>
      <c r="AB436" s="68"/>
      <c r="AC436" s="69"/>
      <c r="AD436" s="70"/>
      <c r="AE436" s="70"/>
      <c r="AF436" s="74"/>
      <c r="AG436" s="71"/>
    </row>
    <row r="437" spans="5:33">
      <c r="E437" s="73"/>
      <c r="G437" s="58"/>
      <c r="H437" s="58"/>
      <c r="I437" s="58"/>
      <c r="J437" s="58"/>
      <c r="K437" s="58"/>
      <c r="L437" s="58"/>
      <c r="M437" s="59"/>
      <c r="N437" s="59"/>
      <c r="O437" s="59"/>
      <c r="P437" s="60"/>
      <c r="Q437" s="22"/>
      <c r="R437" s="61"/>
      <c r="S437" s="22"/>
      <c r="T437" s="94"/>
      <c r="U437" s="59"/>
      <c r="V437" s="63"/>
      <c r="W437" s="64"/>
      <c r="X437" s="65"/>
      <c r="Y437" s="66"/>
      <c r="Z437" s="66"/>
      <c r="AA437" s="67"/>
      <c r="AB437" s="68"/>
      <c r="AC437" s="69"/>
      <c r="AD437" s="70"/>
      <c r="AE437" s="70"/>
      <c r="AF437" s="74"/>
      <c r="AG437" s="71"/>
    </row>
    <row r="438" spans="5:33">
      <c r="E438" s="73"/>
      <c r="G438" s="58"/>
      <c r="H438" s="58"/>
      <c r="I438" s="58"/>
      <c r="J438" s="58"/>
      <c r="K438" s="58"/>
      <c r="L438" s="58"/>
      <c r="M438" s="59"/>
      <c r="N438" s="59"/>
      <c r="O438" s="59"/>
      <c r="P438" s="60"/>
      <c r="Q438" s="22"/>
      <c r="R438" s="61"/>
      <c r="S438" s="22"/>
      <c r="T438" s="94"/>
      <c r="U438" s="59"/>
      <c r="V438" s="63"/>
      <c r="W438" s="64"/>
      <c r="X438" s="65"/>
      <c r="Y438" s="66"/>
      <c r="Z438" s="66"/>
      <c r="AA438" s="67"/>
      <c r="AB438" s="68"/>
      <c r="AC438" s="69"/>
      <c r="AD438" s="70"/>
      <c r="AE438" s="70"/>
      <c r="AF438" s="74"/>
      <c r="AG438" s="71"/>
    </row>
    <row r="439" spans="5:33">
      <c r="E439" s="73"/>
      <c r="G439" s="58"/>
      <c r="H439" s="58"/>
      <c r="I439" s="58"/>
      <c r="J439" s="58"/>
      <c r="K439" s="58"/>
      <c r="L439" s="58"/>
      <c r="M439" s="59"/>
      <c r="N439" s="59"/>
      <c r="O439" s="59"/>
      <c r="P439" s="60"/>
      <c r="Q439" s="22"/>
      <c r="R439" s="61"/>
      <c r="S439" s="22"/>
      <c r="T439" s="94"/>
      <c r="U439" s="59"/>
      <c r="V439" s="63"/>
      <c r="W439" s="64"/>
      <c r="X439" s="65"/>
      <c r="Y439" s="66"/>
      <c r="Z439" s="66"/>
      <c r="AA439" s="67"/>
      <c r="AB439" s="68"/>
      <c r="AC439" s="69"/>
      <c r="AD439" s="70"/>
      <c r="AE439" s="70"/>
      <c r="AF439" s="74"/>
      <c r="AG439" s="71"/>
    </row>
    <row r="440" spans="5:33">
      <c r="E440" s="73"/>
      <c r="G440" s="58"/>
      <c r="H440" s="58"/>
      <c r="I440" s="58"/>
      <c r="J440" s="58"/>
      <c r="K440" s="58"/>
      <c r="L440" s="58"/>
      <c r="M440" s="59"/>
      <c r="N440" s="59"/>
      <c r="O440" s="59"/>
      <c r="P440" s="60"/>
      <c r="Q440" s="22"/>
      <c r="R440" s="61"/>
      <c r="S440" s="22"/>
      <c r="T440" s="94"/>
      <c r="U440" s="59"/>
      <c r="V440" s="63"/>
      <c r="W440" s="64"/>
      <c r="X440" s="65"/>
      <c r="Y440" s="66"/>
      <c r="Z440" s="66"/>
      <c r="AA440" s="67"/>
      <c r="AB440" s="68"/>
      <c r="AC440" s="69"/>
      <c r="AD440" s="70"/>
      <c r="AE440" s="70"/>
      <c r="AF440" s="74"/>
      <c r="AG440" s="71"/>
    </row>
    <row r="441" spans="5:33">
      <c r="E441" s="73"/>
      <c r="G441" s="58"/>
      <c r="H441" s="58"/>
      <c r="I441" s="58"/>
      <c r="J441" s="58"/>
      <c r="K441" s="58"/>
      <c r="L441" s="58"/>
      <c r="M441" s="59"/>
      <c r="N441" s="59"/>
      <c r="O441" s="59"/>
      <c r="P441" s="60"/>
      <c r="Q441" s="22"/>
      <c r="R441" s="61"/>
      <c r="S441" s="22"/>
      <c r="T441" s="94"/>
      <c r="U441" s="59"/>
      <c r="V441" s="63"/>
      <c r="W441" s="64"/>
      <c r="X441" s="65"/>
      <c r="Y441" s="66"/>
      <c r="Z441" s="66"/>
      <c r="AA441" s="67"/>
      <c r="AB441" s="68"/>
      <c r="AC441" s="69"/>
      <c r="AD441" s="70"/>
      <c r="AE441" s="70"/>
      <c r="AF441" s="74"/>
      <c r="AG441" s="71"/>
    </row>
    <row r="442" spans="5:33">
      <c r="E442" s="73"/>
      <c r="G442" s="58"/>
      <c r="H442" s="58"/>
      <c r="I442" s="58"/>
      <c r="J442" s="58"/>
      <c r="K442" s="58"/>
      <c r="L442" s="58"/>
      <c r="M442" s="59"/>
      <c r="N442" s="59"/>
      <c r="O442" s="59"/>
      <c r="P442" s="60"/>
      <c r="Q442" s="22"/>
      <c r="R442" s="61"/>
      <c r="S442" s="22"/>
      <c r="T442" s="94"/>
      <c r="U442" s="59"/>
      <c r="V442" s="63"/>
      <c r="W442" s="64"/>
      <c r="X442" s="65"/>
      <c r="Y442" s="66"/>
      <c r="Z442" s="66"/>
      <c r="AA442" s="67"/>
      <c r="AB442" s="68"/>
      <c r="AC442" s="69"/>
      <c r="AD442" s="70"/>
      <c r="AE442" s="70"/>
      <c r="AF442" s="74"/>
      <c r="AG442" s="71"/>
    </row>
    <row r="443" spans="5:33">
      <c r="E443" s="73"/>
      <c r="G443" s="58"/>
      <c r="H443" s="58"/>
      <c r="I443" s="58"/>
      <c r="J443" s="58"/>
      <c r="K443" s="58"/>
      <c r="L443" s="58"/>
      <c r="M443" s="59"/>
      <c r="N443" s="59"/>
      <c r="O443" s="59"/>
      <c r="P443" s="60"/>
      <c r="Q443" s="22"/>
      <c r="R443" s="61"/>
      <c r="S443" s="22"/>
      <c r="T443" s="94"/>
      <c r="U443" s="59"/>
      <c r="V443" s="63"/>
      <c r="W443" s="64"/>
      <c r="X443" s="65"/>
      <c r="Y443" s="66"/>
      <c r="Z443" s="66"/>
      <c r="AA443" s="67"/>
      <c r="AB443" s="68"/>
      <c r="AC443" s="69"/>
      <c r="AD443" s="70"/>
      <c r="AE443" s="70"/>
      <c r="AF443" s="74"/>
      <c r="AG443" s="71"/>
    </row>
    <row r="444" spans="5:33">
      <c r="E444" s="73"/>
      <c r="G444" s="58"/>
      <c r="H444" s="58"/>
      <c r="I444" s="58"/>
      <c r="J444" s="58"/>
      <c r="K444" s="58"/>
      <c r="L444" s="58"/>
      <c r="M444" s="59"/>
      <c r="N444" s="59"/>
      <c r="O444" s="59"/>
      <c r="P444" s="60"/>
      <c r="Q444" s="22"/>
      <c r="R444" s="61"/>
      <c r="S444" s="22"/>
      <c r="T444" s="94"/>
      <c r="U444" s="59"/>
      <c r="V444" s="63"/>
      <c r="W444" s="64"/>
      <c r="X444" s="65"/>
      <c r="Y444" s="66"/>
      <c r="Z444" s="66"/>
      <c r="AA444" s="67"/>
      <c r="AB444" s="68"/>
      <c r="AC444" s="69"/>
      <c r="AD444" s="70"/>
      <c r="AE444" s="70"/>
      <c r="AF444" s="74"/>
      <c r="AG444" s="71"/>
    </row>
    <row r="445" spans="5:33">
      <c r="E445" s="73"/>
      <c r="G445" s="58"/>
      <c r="H445" s="58"/>
      <c r="I445" s="58"/>
      <c r="J445" s="58"/>
      <c r="K445" s="58"/>
      <c r="L445" s="58"/>
      <c r="M445" s="59"/>
      <c r="N445" s="59"/>
      <c r="O445" s="59"/>
      <c r="P445" s="60"/>
      <c r="Q445" s="22"/>
      <c r="R445" s="61"/>
      <c r="S445" s="22"/>
      <c r="T445" s="94"/>
      <c r="U445" s="59"/>
      <c r="V445" s="63"/>
      <c r="W445" s="64"/>
      <c r="X445" s="65"/>
      <c r="Y445" s="66"/>
      <c r="Z445" s="66"/>
      <c r="AA445" s="67"/>
      <c r="AB445" s="68"/>
      <c r="AC445" s="69"/>
      <c r="AD445" s="70"/>
      <c r="AE445" s="70"/>
      <c r="AF445" s="74"/>
      <c r="AG445" s="71"/>
    </row>
    <row r="446" spans="5:33">
      <c r="E446" s="73"/>
      <c r="G446" s="58"/>
      <c r="H446" s="58"/>
      <c r="I446" s="58"/>
      <c r="J446" s="58"/>
      <c r="K446" s="58"/>
      <c r="L446" s="58"/>
      <c r="M446" s="59"/>
      <c r="N446" s="59"/>
      <c r="O446" s="59"/>
      <c r="P446" s="60"/>
      <c r="Q446" s="22"/>
      <c r="R446" s="61"/>
      <c r="S446" s="22"/>
      <c r="T446" s="94"/>
      <c r="U446" s="59"/>
      <c r="V446" s="63"/>
      <c r="W446" s="64"/>
      <c r="X446" s="65"/>
      <c r="Y446" s="66"/>
      <c r="Z446" s="66"/>
      <c r="AA446" s="67"/>
      <c r="AB446" s="68"/>
      <c r="AC446" s="69"/>
      <c r="AD446" s="70"/>
      <c r="AE446" s="70"/>
      <c r="AF446" s="74"/>
      <c r="AG446" s="71"/>
    </row>
    <row r="447" spans="5:33">
      <c r="E447" s="73"/>
      <c r="G447" s="58"/>
      <c r="H447" s="58"/>
      <c r="I447" s="58"/>
      <c r="J447" s="58"/>
      <c r="K447" s="58"/>
      <c r="L447" s="58"/>
      <c r="M447" s="59"/>
      <c r="N447" s="59"/>
      <c r="O447" s="59"/>
      <c r="P447" s="60"/>
      <c r="Q447" s="22"/>
      <c r="R447" s="61"/>
      <c r="S447" s="22"/>
      <c r="T447" s="94"/>
      <c r="U447" s="59"/>
      <c r="V447" s="63"/>
      <c r="W447" s="64"/>
      <c r="X447" s="65"/>
      <c r="Y447" s="66"/>
      <c r="Z447" s="66"/>
      <c r="AA447" s="67"/>
      <c r="AB447" s="68"/>
      <c r="AC447" s="69"/>
      <c r="AD447" s="70"/>
      <c r="AE447" s="70"/>
      <c r="AF447" s="74"/>
      <c r="AG447" s="71"/>
    </row>
    <row r="448" spans="5:33">
      <c r="E448" s="73"/>
      <c r="G448" s="58"/>
      <c r="H448" s="58"/>
      <c r="I448" s="58"/>
      <c r="J448" s="58"/>
      <c r="K448" s="58"/>
      <c r="L448" s="58"/>
      <c r="M448" s="59"/>
      <c r="N448" s="59"/>
      <c r="O448" s="59"/>
      <c r="P448" s="60"/>
      <c r="Q448" s="22"/>
      <c r="R448" s="61"/>
      <c r="S448" s="22"/>
      <c r="T448" s="94"/>
      <c r="U448" s="59"/>
      <c r="V448" s="63"/>
      <c r="W448" s="64"/>
      <c r="X448" s="65"/>
      <c r="Y448" s="66"/>
      <c r="Z448" s="66"/>
      <c r="AA448" s="67"/>
      <c r="AB448" s="68"/>
      <c r="AC448" s="69"/>
      <c r="AD448" s="70"/>
      <c r="AE448" s="70"/>
      <c r="AF448" s="74"/>
      <c r="AG448" s="71"/>
    </row>
    <row r="449" spans="5:33">
      <c r="E449" s="73"/>
      <c r="G449" s="58"/>
      <c r="H449" s="58"/>
      <c r="I449" s="58"/>
      <c r="J449" s="58"/>
      <c r="K449" s="58"/>
      <c r="L449" s="58"/>
      <c r="M449" s="59"/>
      <c r="N449" s="59"/>
      <c r="O449" s="59"/>
      <c r="P449" s="60"/>
      <c r="Q449" s="22"/>
      <c r="R449" s="61"/>
      <c r="S449" s="22"/>
      <c r="T449" s="94"/>
      <c r="U449" s="59"/>
      <c r="V449" s="63"/>
      <c r="W449" s="64"/>
      <c r="X449" s="65"/>
      <c r="Y449" s="66"/>
      <c r="Z449" s="66"/>
      <c r="AA449" s="67"/>
      <c r="AB449" s="68"/>
      <c r="AC449" s="69"/>
      <c r="AD449" s="70"/>
      <c r="AE449" s="70"/>
      <c r="AF449" s="74"/>
      <c r="AG449" s="71"/>
    </row>
    <row r="450" spans="5:33">
      <c r="E450" s="73"/>
      <c r="G450" s="58"/>
      <c r="H450" s="58"/>
      <c r="I450" s="58"/>
      <c r="J450" s="58"/>
      <c r="K450" s="58"/>
      <c r="L450" s="58"/>
      <c r="M450" s="59"/>
      <c r="N450" s="59"/>
      <c r="O450" s="59"/>
      <c r="P450" s="60"/>
      <c r="Q450" s="22"/>
      <c r="R450" s="61"/>
      <c r="S450" s="22"/>
      <c r="T450" s="94"/>
      <c r="U450" s="59"/>
      <c r="V450" s="63"/>
      <c r="W450" s="64"/>
      <c r="X450" s="65"/>
      <c r="Y450" s="66"/>
      <c r="Z450" s="66"/>
      <c r="AA450" s="67"/>
      <c r="AB450" s="68"/>
      <c r="AC450" s="69"/>
      <c r="AD450" s="70"/>
      <c r="AE450" s="70"/>
      <c r="AF450" s="74"/>
      <c r="AG450" s="71"/>
    </row>
    <row r="451" spans="5:33">
      <c r="E451" s="73"/>
      <c r="G451" s="58"/>
      <c r="H451" s="58"/>
      <c r="I451" s="58"/>
      <c r="J451" s="58"/>
      <c r="K451" s="58"/>
      <c r="L451" s="58"/>
      <c r="M451" s="59"/>
      <c r="N451" s="59"/>
      <c r="O451" s="59"/>
      <c r="P451" s="60"/>
      <c r="Q451" s="22"/>
      <c r="R451" s="61"/>
      <c r="S451" s="22"/>
      <c r="T451" s="94"/>
      <c r="U451" s="59"/>
      <c r="V451" s="63"/>
      <c r="W451" s="64"/>
      <c r="X451" s="65"/>
      <c r="Y451" s="66"/>
      <c r="Z451" s="66"/>
      <c r="AA451" s="67"/>
      <c r="AB451" s="68"/>
      <c r="AC451" s="69"/>
      <c r="AD451" s="70"/>
      <c r="AE451" s="70"/>
      <c r="AF451" s="74"/>
      <c r="AG451" s="71"/>
    </row>
    <row r="452" spans="5:33">
      <c r="E452" s="73"/>
      <c r="G452" s="58"/>
      <c r="H452" s="58"/>
      <c r="I452" s="58"/>
      <c r="J452" s="58"/>
      <c r="K452" s="58"/>
      <c r="L452" s="58"/>
      <c r="M452" s="59"/>
      <c r="N452" s="59"/>
      <c r="O452" s="59"/>
      <c r="P452" s="60"/>
      <c r="Q452" s="22"/>
      <c r="R452" s="61"/>
      <c r="S452" s="22"/>
      <c r="T452" s="94"/>
      <c r="U452" s="59"/>
      <c r="V452" s="63"/>
      <c r="W452" s="64"/>
      <c r="X452" s="65"/>
      <c r="Y452" s="66"/>
      <c r="Z452" s="66"/>
      <c r="AA452" s="67"/>
      <c r="AB452" s="68"/>
      <c r="AC452" s="69"/>
      <c r="AD452" s="70"/>
      <c r="AE452" s="70"/>
      <c r="AF452" s="74"/>
      <c r="AG452" s="71"/>
    </row>
    <row r="453" spans="5:33">
      <c r="E453" s="73"/>
      <c r="G453" s="58"/>
      <c r="H453" s="58"/>
      <c r="I453" s="58"/>
      <c r="J453" s="58"/>
      <c r="K453" s="58"/>
      <c r="L453" s="58"/>
      <c r="M453" s="59"/>
      <c r="N453" s="59"/>
      <c r="O453" s="59"/>
      <c r="P453" s="60"/>
      <c r="Q453" s="22"/>
      <c r="R453" s="61"/>
      <c r="S453" s="22"/>
      <c r="T453" s="94"/>
      <c r="U453" s="59"/>
      <c r="V453" s="63"/>
      <c r="W453" s="64"/>
      <c r="X453" s="65"/>
      <c r="Y453" s="66"/>
      <c r="Z453" s="66"/>
      <c r="AA453" s="67"/>
      <c r="AB453" s="68"/>
      <c r="AC453" s="69"/>
      <c r="AD453" s="70"/>
      <c r="AE453" s="70"/>
      <c r="AF453" s="74"/>
      <c r="AG453" s="71"/>
    </row>
    <row r="454" spans="5:33">
      <c r="E454" s="73"/>
      <c r="G454" s="58"/>
      <c r="H454" s="58"/>
      <c r="I454" s="58"/>
      <c r="J454" s="58"/>
      <c r="K454" s="58"/>
      <c r="L454" s="58"/>
      <c r="M454" s="59"/>
      <c r="N454" s="59"/>
      <c r="O454" s="59"/>
      <c r="P454" s="60"/>
      <c r="Q454" s="22"/>
      <c r="R454" s="61"/>
      <c r="S454" s="22"/>
      <c r="T454" s="94"/>
      <c r="U454" s="59"/>
      <c r="V454" s="63"/>
      <c r="W454" s="64"/>
      <c r="X454" s="65"/>
      <c r="Y454" s="66"/>
      <c r="Z454" s="66"/>
      <c r="AA454" s="67"/>
      <c r="AB454" s="68"/>
      <c r="AC454" s="69"/>
      <c r="AD454" s="70"/>
      <c r="AE454" s="70"/>
      <c r="AF454" s="74"/>
      <c r="AG454" s="71"/>
    </row>
    <row r="455" spans="5:33">
      <c r="E455" s="73"/>
      <c r="G455" s="58"/>
      <c r="H455" s="58"/>
      <c r="I455" s="58"/>
      <c r="J455" s="58"/>
      <c r="K455" s="58"/>
      <c r="L455" s="58"/>
      <c r="M455" s="59"/>
      <c r="N455" s="59"/>
      <c r="O455" s="59"/>
      <c r="P455" s="60"/>
      <c r="Q455" s="22"/>
      <c r="R455" s="61"/>
      <c r="S455" s="22"/>
      <c r="T455" s="94"/>
      <c r="U455" s="59"/>
      <c r="V455" s="63"/>
      <c r="W455" s="64"/>
      <c r="X455" s="65"/>
      <c r="Y455" s="66"/>
      <c r="Z455" s="66"/>
      <c r="AA455" s="67"/>
      <c r="AB455" s="68"/>
      <c r="AC455" s="69"/>
      <c r="AD455" s="70"/>
      <c r="AE455" s="70"/>
      <c r="AF455" s="74"/>
      <c r="AG455" s="71"/>
    </row>
    <row r="456" spans="5:33">
      <c r="E456" s="73"/>
      <c r="G456" s="58"/>
      <c r="H456" s="58"/>
      <c r="I456" s="58"/>
      <c r="J456" s="58"/>
      <c r="K456" s="58"/>
      <c r="L456" s="58"/>
      <c r="M456" s="59"/>
      <c r="N456" s="59"/>
      <c r="O456" s="59"/>
      <c r="P456" s="60"/>
      <c r="Q456" s="22"/>
      <c r="R456" s="61"/>
      <c r="S456" s="22"/>
      <c r="T456" s="94"/>
      <c r="U456" s="59"/>
      <c r="V456" s="63"/>
      <c r="W456" s="64"/>
      <c r="X456" s="65"/>
      <c r="Y456" s="66"/>
      <c r="Z456" s="66"/>
      <c r="AA456" s="67"/>
      <c r="AB456" s="68"/>
      <c r="AC456" s="69"/>
      <c r="AD456" s="70"/>
      <c r="AE456" s="70"/>
      <c r="AF456" s="74"/>
      <c r="AG456" s="71"/>
    </row>
    <row r="457" spans="5:33">
      <c r="E457" s="73"/>
      <c r="G457" s="58"/>
      <c r="H457" s="58"/>
      <c r="I457" s="58"/>
      <c r="J457" s="58"/>
      <c r="K457" s="58"/>
      <c r="L457" s="58"/>
      <c r="M457" s="59"/>
      <c r="N457" s="59"/>
      <c r="O457" s="59"/>
      <c r="P457" s="60"/>
      <c r="Q457" s="22"/>
      <c r="R457" s="61"/>
      <c r="S457" s="22"/>
      <c r="T457" s="94"/>
      <c r="U457" s="59"/>
      <c r="V457" s="63"/>
      <c r="W457" s="64"/>
      <c r="X457" s="65"/>
      <c r="Y457" s="66"/>
      <c r="Z457" s="66"/>
      <c r="AA457" s="67"/>
      <c r="AB457" s="68"/>
      <c r="AC457" s="69"/>
      <c r="AD457" s="70"/>
      <c r="AE457" s="70"/>
      <c r="AF457" s="74"/>
      <c r="AG457" s="71"/>
    </row>
    <row r="458" spans="5:33">
      <c r="E458" s="73"/>
      <c r="G458" s="58"/>
      <c r="H458" s="58"/>
      <c r="I458" s="58"/>
      <c r="J458" s="58"/>
      <c r="K458" s="58"/>
      <c r="L458" s="58"/>
      <c r="M458" s="59"/>
      <c r="N458" s="59"/>
      <c r="O458" s="59"/>
      <c r="P458" s="60"/>
      <c r="Q458" s="22"/>
      <c r="R458" s="61"/>
      <c r="S458" s="22"/>
      <c r="T458" s="94"/>
      <c r="U458" s="59"/>
      <c r="V458" s="63"/>
      <c r="W458" s="64"/>
      <c r="X458" s="65"/>
      <c r="Y458" s="66"/>
      <c r="Z458" s="66"/>
      <c r="AA458" s="67"/>
      <c r="AB458" s="68"/>
      <c r="AC458" s="69"/>
      <c r="AD458" s="70"/>
      <c r="AE458" s="70"/>
      <c r="AF458" s="74"/>
      <c r="AG458" s="71"/>
    </row>
    <row r="459" spans="5:33">
      <c r="E459" s="73"/>
      <c r="G459" s="58"/>
      <c r="H459" s="58"/>
      <c r="I459" s="58"/>
      <c r="J459" s="58"/>
      <c r="K459" s="58"/>
      <c r="L459" s="58"/>
      <c r="M459" s="59"/>
      <c r="N459" s="59"/>
      <c r="O459" s="59"/>
      <c r="P459" s="60"/>
      <c r="Q459" s="22"/>
      <c r="R459" s="61"/>
      <c r="S459" s="22"/>
      <c r="T459" s="94"/>
      <c r="U459" s="59"/>
      <c r="V459" s="63"/>
      <c r="W459" s="64"/>
      <c r="X459" s="65"/>
      <c r="Y459" s="66"/>
      <c r="Z459" s="66"/>
      <c r="AA459" s="67"/>
      <c r="AB459" s="68"/>
      <c r="AC459" s="69"/>
      <c r="AD459" s="70"/>
      <c r="AE459" s="70"/>
      <c r="AF459" s="74"/>
      <c r="AG459" s="71"/>
    </row>
    <row r="460" spans="5:33">
      <c r="E460" s="73"/>
      <c r="G460" s="58"/>
      <c r="H460" s="58"/>
      <c r="I460" s="58"/>
      <c r="J460" s="58"/>
      <c r="K460" s="58"/>
      <c r="L460" s="58"/>
      <c r="M460" s="59"/>
      <c r="N460" s="59"/>
      <c r="O460" s="59"/>
      <c r="P460" s="60"/>
      <c r="Q460" s="22"/>
      <c r="R460" s="61"/>
      <c r="S460" s="22"/>
      <c r="T460" s="94"/>
      <c r="U460" s="59"/>
      <c r="V460" s="63"/>
      <c r="W460" s="64"/>
      <c r="X460" s="65"/>
      <c r="Y460" s="66"/>
      <c r="Z460" s="66"/>
      <c r="AA460" s="67"/>
      <c r="AB460" s="68"/>
      <c r="AC460" s="69"/>
      <c r="AD460" s="70"/>
      <c r="AE460" s="70"/>
      <c r="AF460" s="74"/>
      <c r="AG460" s="71"/>
    </row>
    <row r="461" spans="5:33">
      <c r="E461" s="73"/>
      <c r="G461" s="58"/>
      <c r="H461" s="58"/>
      <c r="I461" s="58"/>
      <c r="J461" s="58"/>
      <c r="K461" s="58"/>
      <c r="L461" s="58"/>
      <c r="M461" s="59"/>
      <c r="N461" s="59"/>
      <c r="O461" s="59"/>
      <c r="P461" s="60"/>
      <c r="Q461" s="22"/>
      <c r="R461" s="61"/>
      <c r="S461" s="22"/>
      <c r="T461" s="94"/>
      <c r="U461" s="59"/>
      <c r="V461" s="63"/>
      <c r="W461" s="64"/>
      <c r="X461" s="65"/>
      <c r="Y461" s="66"/>
      <c r="Z461" s="66"/>
      <c r="AA461" s="67"/>
      <c r="AB461" s="68"/>
      <c r="AC461" s="69"/>
      <c r="AD461" s="70"/>
      <c r="AE461" s="70"/>
      <c r="AF461" s="74"/>
      <c r="AG461" s="71"/>
    </row>
    <row r="462" spans="5:33">
      <c r="E462" s="73"/>
      <c r="G462" s="58"/>
      <c r="H462" s="58"/>
      <c r="I462" s="58"/>
      <c r="J462" s="58"/>
      <c r="K462" s="58"/>
      <c r="L462" s="58"/>
      <c r="M462" s="59"/>
      <c r="N462" s="59"/>
      <c r="O462" s="59"/>
      <c r="P462" s="60"/>
      <c r="Q462" s="22"/>
      <c r="R462" s="61"/>
      <c r="S462" s="22"/>
      <c r="T462" s="94"/>
      <c r="U462" s="59"/>
      <c r="V462" s="63"/>
      <c r="W462" s="64"/>
      <c r="X462" s="65"/>
      <c r="Y462" s="66"/>
      <c r="Z462" s="66"/>
      <c r="AA462" s="67"/>
      <c r="AB462" s="68"/>
      <c r="AC462" s="69"/>
      <c r="AD462" s="70"/>
      <c r="AE462" s="70"/>
      <c r="AF462" s="74"/>
      <c r="AG462" s="71"/>
    </row>
    <row r="463" spans="5:33">
      <c r="E463" s="73"/>
      <c r="G463" s="58"/>
      <c r="H463" s="58"/>
      <c r="I463" s="58"/>
      <c r="J463" s="58"/>
      <c r="K463" s="58"/>
      <c r="L463" s="58"/>
      <c r="M463" s="59"/>
      <c r="N463" s="59"/>
      <c r="O463" s="59"/>
      <c r="P463" s="60"/>
      <c r="Q463" s="22"/>
      <c r="R463" s="61"/>
      <c r="S463" s="22"/>
      <c r="T463" s="94"/>
      <c r="U463" s="59"/>
      <c r="V463" s="63"/>
      <c r="W463" s="64"/>
      <c r="X463" s="65"/>
      <c r="Y463" s="66"/>
      <c r="Z463" s="66"/>
      <c r="AA463" s="67"/>
      <c r="AB463" s="68"/>
      <c r="AC463" s="69"/>
      <c r="AD463" s="70"/>
      <c r="AE463" s="70"/>
      <c r="AF463" s="74"/>
      <c r="AG463" s="71"/>
    </row>
    <row r="464" spans="5:33">
      <c r="E464" s="73"/>
      <c r="G464" s="58"/>
      <c r="H464" s="58"/>
      <c r="I464" s="58"/>
      <c r="J464" s="58"/>
      <c r="K464" s="58"/>
      <c r="L464" s="58"/>
      <c r="M464" s="59"/>
      <c r="N464" s="59"/>
      <c r="O464" s="59"/>
      <c r="P464" s="60"/>
      <c r="Q464" s="22"/>
      <c r="R464" s="61"/>
      <c r="S464" s="22"/>
      <c r="T464" s="94"/>
      <c r="U464" s="59"/>
      <c r="V464" s="63"/>
      <c r="W464" s="64"/>
      <c r="X464" s="65"/>
      <c r="Y464" s="66"/>
      <c r="Z464" s="66"/>
      <c r="AA464" s="67"/>
      <c r="AB464" s="68"/>
      <c r="AC464" s="69"/>
      <c r="AD464" s="70"/>
      <c r="AE464" s="70"/>
      <c r="AF464" s="74"/>
      <c r="AG464" s="71"/>
    </row>
    <row r="465" spans="5:33">
      <c r="E465" s="73"/>
      <c r="G465" s="58"/>
      <c r="H465" s="58"/>
      <c r="I465" s="58"/>
      <c r="J465" s="58"/>
      <c r="K465" s="58"/>
      <c r="L465" s="58"/>
      <c r="M465" s="59"/>
      <c r="N465" s="59"/>
      <c r="O465" s="59"/>
      <c r="P465" s="60"/>
      <c r="Q465" s="22"/>
      <c r="R465" s="61"/>
      <c r="S465" s="22"/>
      <c r="T465" s="94"/>
      <c r="U465" s="59"/>
      <c r="V465" s="63"/>
      <c r="W465" s="64"/>
      <c r="X465" s="65"/>
      <c r="Y465" s="66"/>
      <c r="Z465" s="66"/>
      <c r="AA465" s="67"/>
      <c r="AB465" s="68"/>
      <c r="AC465" s="69"/>
      <c r="AD465" s="70"/>
      <c r="AE465" s="70"/>
      <c r="AF465" s="74"/>
      <c r="AG465" s="71"/>
    </row>
    <row r="466" spans="5:33">
      <c r="E466" s="73"/>
      <c r="G466" s="58"/>
      <c r="H466" s="58"/>
      <c r="I466" s="58"/>
      <c r="J466" s="58"/>
      <c r="K466" s="58"/>
      <c r="L466" s="58"/>
      <c r="M466" s="59"/>
      <c r="N466" s="59"/>
      <c r="O466" s="59"/>
      <c r="P466" s="60"/>
      <c r="Q466" s="22"/>
      <c r="R466" s="61"/>
      <c r="S466" s="22"/>
      <c r="T466" s="94"/>
      <c r="U466" s="59"/>
      <c r="V466" s="63"/>
      <c r="W466" s="64"/>
      <c r="X466" s="65"/>
      <c r="Y466" s="66"/>
      <c r="Z466" s="66"/>
      <c r="AA466" s="67"/>
      <c r="AB466" s="68"/>
      <c r="AC466" s="69"/>
      <c r="AD466" s="70"/>
      <c r="AE466" s="70"/>
      <c r="AF466" s="74"/>
      <c r="AG466" s="71"/>
    </row>
    <row r="467" spans="5:33">
      <c r="E467" s="73"/>
      <c r="G467" s="58"/>
      <c r="H467" s="58"/>
      <c r="I467" s="58"/>
      <c r="J467" s="58"/>
      <c r="K467" s="58"/>
      <c r="L467" s="58"/>
      <c r="M467" s="59"/>
      <c r="N467" s="59"/>
      <c r="O467" s="59"/>
      <c r="P467" s="60"/>
      <c r="Q467" s="22"/>
      <c r="R467" s="61"/>
      <c r="S467" s="22"/>
      <c r="T467" s="94"/>
      <c r="U467" s="59"/>
      <c r="V467" s="63"/>
      <c r="W467" s="64"/>
      <c r="X467" s="65"/>
      <c r="Y467" s="66"/>
      <c r="Z467" s="66"/>
      <c r="AA467" s="67"/>
      <c r="AB467" s="68"/>
      <c r="AC467" s="69"/>
      <c r="AD467" s="70"/>
      <c r="AE467" s="70"/>
      <c r="AF467" s="74"/>
      <c r="AG467" s="71"/>
    </row>
    <row r="468" spans="5:33">
      <c r="E468" s="73"/>
      <c r="G468" s="58"/>
      <c r="H468" s="58"/>
      <c r="I468" s="58"/>
      <c r="J468" s="58"/>
      <c r="K468" s="58"/>
      <c r="L468" s="58"/>
      <c r="M468" s="59"/>
      <c r="N468" s="59"/>
      <c r="O468" s="59"/>
      <c r="P468" s="60"/>
      <c r="Q468" s="22"/>
      <c r="R468" s="61"/>
      <c r="S468" s="22"/>
      <c r="T468" s="94"/>
      <c r="U468" s="59"/>
      <c r="V468" s="63"/>
      <c r="W468" s="64"/>
      <c r="X468" s="65"/>
      <c r="Y468" s="66"/>
      <c r="Z468" s="66"/>
      <c r="AA468" s="67"/>
      <c r="AB468" s="68"/>
      <c r="AC468" s="69"/>
      <c r="AD468" s="70"/>
      <c r="AE468" s="70"/>
      <c r="AF468" s="74"/>
      <c r="AG468" s="71"/>
    </row>
    <row r="469" spans="5:33">
      <c r="E469" s="73"/>
      <c r="G469" s="58"/>
      <c r="H469" s="58"/>
      <c r="I469" s="58"/>
      <c r="J469" s="58"/>
      <c r="K469" s="58"/>
      <c r="L469" s="58"/>
      <c r="M469" s="59"/>
      <c r="N469" s="59"/>
      <c r="O469" s="59"/>
      <c r="P469" s="60"/>
      <c r="Q469" s="22"/>
      <c r="R469" s="61"/>
      <c r="S469" s="22"/>
      <c r="T469" s="94"/>
      <c r="U469" s="59"/>
      <c r="V469" s="63"/>
      <c r="W469" s="64"/>
      <c r="X469" s="65"/>
      <c r="Y469" s="66"/>
      <c r="Z469" s="66"/>
      <c r="AA469" s="67"/>
      <c r="AB469" s="68"/>
      <c r="AC469" s="69"/>
      <c r="AD469" s="70"/>
      <c r="AE469" s="70"/>
      <c r="AF469" s="74"/>
      <c r="AG469" s="71"/>
    </row>
    <row r="470" spans="5:33">
      <c r="E470" s="73"/>
      <c r="G470" s="58"/>
      <c r="H470" s="58"/>
      <c r="I470" s="58"/>
      <c r="J470" s="58"/>
      <c r="K470" s="58"/>
      <c r="L470" s="58"/>
      <c r="M470" s="59"/>
      <c r="N470" s="59"/>
      <c r="O470" s="59"/>
      <c r="P470" s="60"/>
      <c r="Q470" s="22"/>
      <c r="R470" s="61"/>
      <c r="S470" s="22"/>
      <c r="T470" s="94"/>
      <c r="U470" s="59"/>
      <c r="V470" s="63"/>
      <c r="W470" s="64"/>
      <c r="X470" s="65"/>
      <c r="Y470" s="66"/>
      <c r="Z470" s="66"/>
      <c r="AA470" s="67"/>
      <c r="AB470" s="68"/>
      <c r="AC470" s="69"/>
      <c r="AD470" s="70"/>
      <c r="AE470" s="70"/>
      <c r="AF470" s="74"/>
      <c r="AG470" s="71"/>
    </row>
    <row r="471" spans="5:33">
      <c r="E471" s="73"/>
      <c r="G471" s="58"/>
      <c r="H471" s="58"/>
      <c r="I471" s="58"/>
      <c r="J471" s="58"/>
      <c r="K471" s="58"/>
      <c r="L471" s="58"/>
      <c r="M471" s="59"/>
      <c r="N471" s="59"/>
      <c r="O471" s="59"/>
      <c r="P471" s="60"/>
      <c r="Q471" s="22"/>
      <c r="R471" s="61"/>
      <c r="S471" s="22"/>
      <c r="T471" s="94"/>
      <c r="U471" s="59"/>
      <c r="V471" s="63"/>
      <c r="W471" s="64"/>
      <c r="X471" s="65"/>
      <c r="Y471" s="66"/>
      <c r="Z471" s="66"/>
      <c r="AA471" s="67"/>
      <c r="AB471" s="68"/>
      <c r="AC471" s="69"/>
      <c r="AD471" s="70"/>
      <c r="AE471" s="70"/>
      <c r="AF471" s="74"/>
      <c r="AG471" s="71"/>
    </row>
    <row r="472" spans="5:33">
      <c r="E472" s="73"/>
      <c r="G472" s="58"/>
      <c r="H472" s="58"/>
      <c r="I472" s="58"/>
      <c r="J472" s="58"/>
      <c r="K472" s="58"/>
      <c r="L472" s="58"/>
      <c r="M472" s="59"/>
      <c r="N472" s="59"/>
      <c r="O472" s="59"/>
      <c r="P472" s="60"/>
      <c r="Q472" s="22"/>
      <c r="R472" s="61"/>
      <c r="S472" s="22"/>
      <c r="T472" s="94"/>
      <c r="U472" s="59"/>
      <c r="V472" s="63"/>
      <c r="W472" s="64"/>
      <c r="X472" s="65"/>
      <c r="Y472" s="66"/>
      <c r="Z472" s="66"/>
      <c r="AA472" s="67"/>
      <c r="AB472" s="68"/>
      <c r="AC472" s="69"/>
      <c r="AD472" s="70"/>
      <c r="AE472" s="70"/>
      <c r="AF472" s="74"/>
      <c r="AG472" s="71"/>
    </row>
    <row r="473" spans="5:33">
      <c r="E473" s="73"/>
      <c r="G473" s="58"/>
      <c r="H473" s="58"/>
      <c r="I473" s="58"/>
      <c r="J473" s="58"/>
      <c r="K473" s="58"/>
      <c r="L473" s="58"/>
      <c r="M473" s="59"/>
      <c r="N473" s="59"/>
      <c r="O473" s="59"/>
      <c r="P473" s="60"/>
      <c r="Q473" s="22"/>
      <c r="R473" s="61"/>
      <c r="S473" s="22"/>
      <c r="T473" s="94"/>
      <c r="U473" s="59"/>
      <c r="V473" s="63"/>
      <c r="W473" s="64"/>
      <c r="X473" s="65"/>
      <c r="Y473" s="66"/>
      <c r="Z473" s="66"/>
      <c r="AA473" s="67"/>
      <c r="AB473" s="68"/>
      <c r="AC473" s="69"/>
      <c r="AD473" s="70"/>
      <c r="AE473" s="70"/>
      <c r="AF473" s="74"/>
      <c r="AG473" s="71"/>
    </row>
    <row r="474" spans="5:33">
      <c r="E474" s="73"/>
      <c r="G474" s="58"/>
      <c r="H474" s="58"/>
      <c r="I474" s="58"/>
      <c r="J474" s="58"/>
      <c r="K474" s="58"/>
      <c r="L474" s="58"/>
      <c r="M474" s="59"/>
      <c r="N474" s="59"/>
      <c r="O474" s="59"/>
      <c r="P474" s="60"/>
      <c r="Q474" s="22"/>
      <c r="R474" s="61"/>
      <c r="S474" s="22"/>
      <c r="T474" s="94"/>
      <c r="U474" s="59"/>
      <c r="V474" s="63"/>
      <c r="W474" s="64"/>
      <c r="X474" s="65"/>
      <c r="Y474" s="66"/>
      <c r="Z474" s="66"/>
      <c r="AA474" s="67"/>
      <c r="AB474" s="68"/>
      <c r="AC474" s="69"/>
      <c r="AD474" s="70"/>
      <c r="AE474" s="70"/>
      <c r="AF474" s="74"/>
      <c r="AG474" s="71"/>
    </row>
    <row r="475" spans="5:33">
      <c r="E475" s="73"/>
      <c r="G475" s="58"/>
      <c r="H475" s="58"/>
      <c r="I475" s="58"/>
      <c r="J475" s="58"/>
      <c r="K475" s="58"/>
      <c r="L475" s="58"/>
      <c r="M475" s="59"/>
      <c r="N475" s="59"/>
      <c r="O475" s="59"/>
      <c r="P475" s="60"/>
      <c r="Q475" s="22"/>
      <c r="R475" s="61"/>
      <c r="S475" s="22"/>
      <c r="T475" s="94"/>
      <c r="U475" s="59"/>
      <c r="V475" s="63"/>
      <c r="W475" s="64"/>
      <c r="X475" s="65"/>
      <c r="Y475" s="66"/>
      <c r="Z475" s="66"/>
      <c r="AA475" s="67"/>
      <c r="AB475" s="68"/>
      <c r="AC475" s="69"/>
      <c r="AD475" s="70"/>
      <c r="AE475" s="70"/>
      <c r="AF475" s="74"/>
      <c r="AG475" s="71"/>
    </row>
    <row r="476" spans="5:33">
      <c r="E476" s="73"/>
      <c r="G476" s="58"/>
      <c r="H476" s="58"/>
      <c r="I476" s="58"/>
      <c r="J476" s="58"/>
      <c r="K476" s="58"/>
      <c r="L476" s="58"/>
      <c r="M476" s="59"/>
      <c r="N476" s="59"/>
      <c r="O476" s="59"/>
      <c r="P476" s="60"/>
      <c r="Q476" s="22"/>
      <c r="R476" s="61"/>
      <c r="S476" s="22"/>
      <c r="T476" s="94"/>
      <c r="U476" s="59"/>
      <c r="V476" s="63"/>
      <c r="W476" s="64"/>
      <c r="X476" s="65"/>
      <c r="Y476" s="66"/>
      <c r="Z476" s="66"/>
      <c r="AA476" s="67"/>
      <c r="AB476" s="68"/>
      <c r="AC476" s="69"/>
      <c r="AD476" s="70"/>
      <c r="AE476" s="70"/>
      <c r="AF476" s="74"/>
      <c r="AG476" s="71"/>
    </row>
    <row r="477" spans="5:33">
      <c r="E477" s="73"/>
      <c r="G477" s="58"/>
      <c r="H477" s="58"/>
      <c r="I477" s="58"/>
      <c r="J477" s="58"/>
      <c r="K477" s="58"/>
      <c r="L477" s="58"/>
      <c r="M477" s="59"/>
      <c r="N477" s="59"/>
      <c r="O477" s="59"/>
      <c r="P477" s="60"/>
      <c r="Q477" s="22"/>
      <c r="R477" s="61"/>
      <c r="S477" s="22"/>
      <c r="T477" s="94"/>
      <c r="U477" s="59"/>
      <c r="V477" s="63"/>
      <c r="W477" s="64"/>
      <c r="X477" s="65"/>
      <c r="Y477" s="66"/>
      <c r="Z477" s="66"/>
      <c r="AA477" s="67"/>
      <c r="AB477" s="68"/>
      <c r="AC477" s="69"/>
      <c r="AD477" s="70"/>
      <c r="AE477" s="70"/>
      <c r="AF477" s="74"/>
      <c r="AG477" s="71"/>
    </row>
    <row r="478" spans="5:33">
      <c r="E478" s="73"/>
      <c r="G478" s="58"/>
      <c r="H478" s="58"/>
      <c r="I478" s="58"/>
      <c r="J478" s="58"/>
      <c r="K478" s="58"/>
      <c r="L478" s="58"/>
      <c r="M478" s="59"/>
      <c r="N478" s="59"/>
      <c r="O478" s="59"/>
      <c r="P478" s="60"/>
      <c r="Q478" s="22"/>
      <c r="R478" s="61"/>
      <c r="S478" s="22"/>
      <c r="T478" s="94"/>
      <c r="U478" s="59"/>
      <c r="V478" s="63"/>
      <c r="W478" s="64"/>
      <c r="X478" s="65"/>
      <c r="Y478" s="66"/>
      <c r="Z478" s="66"/>
      <c r="AA478" s="67"/>
      <c r="AB478" s="68"/>
      <c r="AC478" s="69"/>
      <c r="AD478" s="70"/>
      <c r="AE478" s="70"/>
      <c r="AF478" s="74"/>
      <c r="AG478" s="71"/>
    </row>
    <row r="479" spans="5:33">
      <c r="E479" s="73"/>
      <c r="G479" s="58"/>
      <c r="H479" s="58"/>
      <c r="I479" s="58"/>
      <c r="J479" s="58"/>
      <c r="K479" s="58"/>
      <c r="L479" s="58"/>
      <c r="M479" s="59"/>
      <c r="N479" s="59"/>
      <c r="O479" s="59"/>
      <c r="P479" s="60"/>
      <c r="Q479" s="22"/>
      <c r="R479" s="61"/>
      <c r="S479" s="22"/>
      <c r="T479" s="94"/>
      <c r="U479" s="59"/>
      <c r="V479" s="63"/>
      <c r="W479" s="64"/>
      <c r="X479" s="65"/>
      <c r="Y479" s="66"/>
      <c r="Z479" s="66"/>
      <c r="AA479" s="67"/>
      <c r="AB479" s="68"/>
      <c r="AC479" s="69"/>
      <c r="AD479" s="70"/>
      <c r="AE479" s="70"/>
      <c r="AF479" s="74"/>
      <c r="AG479" s="71"/>
    </row>
    <row r="480" spans="5:33">
      <c r="E480" s="73"/>
      <c r="G480" s="58"/>
      <c r="H480" s="58"/>
      <c r="I480" s="58"/>
      <c r="J480" s="58"/>
      <c r="K480" s="58"/>
      <c r="L480" s="58"/>
      <c r="M480" s="59"/>
      <c r="N480" s="59"/>
      <c r="O480" s="59"/>
      <c r="P480" s="60"/>
      <c r="Q480" s="22"/>
      <c r="R480" s="61"/>
      <c r="S480" s="22"/>
      <c r="T480" s="94"/>
      <c r="U480" s="59"/>
      <c r="V480" s="63"/>
      <c r="W480" s="64"/>
      <c r="X480" s="65"/>
      <c r="Y480" s="66"/>
      <c r="Z480" s="66"/>
      <c r="AA480" s="67"/>
      <c r="AB480" s="68"/>
      <c r="AC480" s="69"/>
      <c r="AD480" s="70"/>
      <c r="AE480" s="70"/>
      <c r="AF480" s="74"/>
      <c r="AG480" s="71"/>
    </row>
    <row r="481" spans="5:33">
      <c r="E481" s="73"/>
      <c r="G481" s="58"/>
      <c r="H481" s="58"/>
      <c r="I481" s="58"/>
      <c r="J481" s="58"/>
      <c r="K481" s="58"/>
      <c r="L481" s="58"/>
      <c r="M481" s="59"/>
      <c r="N481" s="59"/>
      <c r="O481" s="59"/>
      <c r="P481" s="60"/>
      <c r="Q481" s="22"/>
      <c r="R481" s="61"/>
      <c r="S481" s="22"/>
      <c r="T481" s="94"/>
      <c r="U481" s="59"/>
      <c r="V481" s="63"/>
      <c r="W481" s="64"/>
      <c r="X481" s="65"/>
      <c r="Y481" s="66"/>
      <c r="Z481" s="66"/>
      <c r="AA481" s="67"/>
      <c r="AB481" s="68"/>
      <c r="AC481" s="69"/>
      <c r="AD481" s="70"/>
      <c r="AE481" s="70"/>
      <c r="AF481" s="74"/>
      <c r="AG481" s="71"/>
    </row>
    <row r="482" spans="5:33">
      <c r="E482" s="73"/>
      <c r="G482" s="58"/>
      <c r="H482" s="58"/>
      <c r="I482" s="58"/>
      <c r="J482" s="58"/>
      <c r="K482" s="58"/>
      <c r="L482" s="58"/>
      <c r="M482" s="59"/>
      <c r="N482" s="59"/>
      <c r="O482" s="59"/>
      <c r="P482" s="60"/>
      <c r="Q482" s="22"/>
      <c r="R482" s="61"/>
      <c r="S482" s="22"/>
      <c r="T482" s="94"/>
      <c r="U482" s="59"/>
      <c r="V482" s="63"/>
      <c r="W482" s="64"/>
      <c r="X482" s="65"/>
      <c r="Y482" s="66"/>
      <c r="Z482" s="66"/>
      <c r="AA482" s="67"/>
      <c r="AB482" s="68"/>
      <c r="AC482" s="69"/>
      <c r="AD482" s="70"/>
      <c r="AE482" s="70"/>
      <c r="AF482" s="74"/>
      <c r="AG482" s="71"/>
    </row>
    <row r="483" spans="5:33">
      <c r="E483" s="73"/>
      <c r="G483" s="58"/>
      <c r="H483" s="58"/>
      <c r="I483" s="58"/>
      <c r="J483" s="58"/>
      <c r="K483" s="58"/>
      <c r="L483" s="58"/>
      <c r="M483" s="59"/>
      <c r="N483" s="59"/>
      <c r="O483" s="59"/>
      <c r="P483" s="60"/>
      <c r="Q483" s="22"/>
      <c r="R483" s="61"/>
      <c r="S483" s="22"/>
      <c r="T483" s="94"/>
      <c r="U483" s="59"/>
      <c r="V483" s="63"/>
      <c r="W483" s="64"/>
      <c r="X483" s="65"/>
      <c r="Y483" s="66"/>
      <c r="Z483" s="66"/>
      <c r="AA483" s="67"/>
      <c r="AB483" s="68"/>
      <c r="AC483" s="69"/>
      <c r="AD483" s="70"/>
      <c r="AE483" s="70"/>
      <c r="AF483" s="74"/>
      <c r="AG483" s="71"/>
    </row>
    <row r="484" spans="5:33">
      <c r="E484" s="73"/>
      <c r="G484" s="58"/>
      <c r="H484" s="58"/>
      <c r="I484" s="58"/>
      <c r="J484" s="58"/>
      <c r="K484" s="58"/>
      <c r="L484" s="58"/>
      <c r="M484" s="59"/>
      <c r="N484" s="59"/>
      <c r="O484" s="59"/>
      <c r="P484" s="60"/>
      <c r="Q484" s="22"/>
      <c r="R484" s="61"/>
      <c r="S484" s="22"/>
      <c r="T484" s="94"/>
      <c r="U484" s="59"/>
      <c r="V484" s="63"/>
      <c r="W484" s="64"/>
      <c r="X484" s="65"/>
      <c r="Y484" s="66"/>
      <c r="Z484" s="66"/>
      <c r="AA484" s="67"/>
      <c r="AB484" s="68"/>
      <c r="AC484" s="69"/>
      <c r="AD484" s="70"/>
      <c r="AE484" s="70"/>
      <c r="AF484" s="74"/>
      <c r="AG484" s="71"/>
    </row>
    <row r="485" spans="5:33">
      <c r="E485" s="73"/>
      <c r="G485" s="58"/>
      <c r="H485" s="58"/>
      <c r="I485" s="58"/>
      <c r="J485" s="58"/>
      <c r="K485" s="58"/>
      <c r="L485" s="58"/>
      <c r="M485" s="59"/>
      <c r="N485" s="59"/>
      <c r="O485" s="59"/>
      <c r="P485" s="60"/>
      <c r="Q485" s="22"/>
      <c r="R485" s="61"/>
      <c r="S485" s="22"/>
      <c r="T485" s="94"/>
      <c r="U485" s="59"/>
      <c r="V485" s="63"/>
      <c r="W485" s="64"/>
      <c r="X485" s="65"/>
      <c r="Y485" s="66"/>
      <c r="Z485" s="66"/>
      <c r="AA485" s="67"/>
      <c r="AB485" s="68"/>
      <c r="AC485" s="69"/>
      <c r="AD485" s="70"/>
      <c r="AE485" s="70"/>
      <c r="AF485" s="74"/>
      <c r="AG485" s="71"/>
    </row>
    <row r="486" spans="5:33">
      <c r="E486" s="73"/>
      <c r="G486" s="58"/>
      <c r="H486" s="58"/>
      <c r="I486" s="58"/>
      <c r="J486" s="58"/>
      <c r="K486" s="58"/>
      <c r="L486" s="58"/>
      <c r="M486" s="59"/>
      <c r="N486" s="59"/>
      <c r="O486" s="59"/>
      <c r="P486" s="60"/>
      <c r="Q486" s="22"/>
      <c r="R486" s="61"/>
      <c r="S486" s="22"/>
      <c r="T486" s="94"/>
      <c r="U486" s="59"/>
      <c r="V486" s="63"/>
      <c r="W486" s="64"/>
      <c r="X486" s="65"/>
      <c r="Y486" s="66"/>
      <c r="Z486" s="66"/>
      <c r="AA486" s="67"/>
      <c r="AB486" s="68"/>
      <c r="AC486" s="75"/>
      <c r="AD486" s="70"/>
      <c r="AE486" s="70"/>
      <c r="AF486" s="74"/>
      <c r="AG486" s="71"/>
    </row>
    <row r="487" spans="5:33">
      <c r="E487" s="73"/>
      <c r="G487" s="58"/>
      <c r="H487" s="58"/>
      <c r="I487" s="58"/>
      <c r="J487" s="58"/>
      <c r="K487" s="58"/>
      <c r="L487" s="58"/>
      <c r="M487" s="59"/>
      <c r="N487" s="59"/>
      <c r="O487" s="59"/>
      <c r="P487" s="60"/>
      <c r="Q487" s="22"/>
      <c r="R487" s="61"/>
      <c r="S487" s="22"/>
      <c r="T487" s="94"/>
      <c r="U487" s="59"/>
      <c r="V487" s="63"/>
      <c r="W487" s="64"/>
      <c r="X487" s="65"/>
      <c r="Y487" s="66"/>
      <c r="Z487" s="66"/>
      <c r="AA487" s="67"/>
      <c r="AB487" s="68"/>
      <c r="AC487" s="69"/>
      <c r="AD487" s="70"/>
      <c r="AE487" s="70"/>
      <c r="AF487" s="74"/>
      <c r="AG487" s="71"/>
    </row>
    <row r="488" spans="5:33">
      <c r="E488" s="73"/>
      <c r="G488" s="58"/>
      <c r="H488" s="58"/>
      <c r="I488" s="58"/>
      <c r="J488" s="58"/>
      <c r="K488" s="58"/>
      <c r="L488" s="58"/>
      <c r="M488" s="59"/>
      <c r="N488" s="59"/>
      <c r="O488" s="59"/>
      <c r="P488" s="60"/>
      <c r="Q488" s="22"/>
      <c r="R488" s="61"/>
      <c r="S488" s="22"/>
      <c r="T488" s="94"/>
      <c r="U488" s="59"/>
      <c r="V488" s="63"/>
      <c r="W488" s="64"/>
      <c r="X488" s="65"/>
      <c r="Y488" s="66"/>
      <c r="Z488" s="66"/>
      <c r="AA488" s="67"/>
      <c r="AB488" s="68"/>
      <c r="AC488" s="69"/>
      <c r="AD488" s="70"/>
      <c r="AE488" s="70"/>
      <c r="AF488" s="74"/>
      <c r="AG488" s="71"/>
    </row>
    <row r="489" spans="5:33">
      <c r="E489" s="73"/>
      <c r="G489" s="58"/>
      <c r="H489" s="58"/>
      <c r="I489" s="58"/>
      <c r="J489" s="58"/>
      <c r="K489" s="58"/>
      <c r="L489" s="58"/>
      <c r="M489" s="59"/>
      <c r="N489" s="59"/>
      <c r="O489" s="59"/>
      <c r="P489" s="60"/>
      <c r="Q489" s="22"/>
      <c r="R489" s="61"/>
      <c r="S489" s="22"/>
      <c r="T489" s="94"/>
      <c r="U489" s="59"/>
      <c r="V489" s="63"/>
      <c r="W489" s="64"/>
      <c r="X489" s="65"/>
      <c r="Y489" s="66"/>
      <c r="Z489" s="66"/>
      <c r="AA489" s="67"/>
      <c r="AB489" s="68"/>
      <c r="AC489" s="69"/>
      <c r="AD489" s="70"/>
      <c r="AE489" s="70"/>
      <c r="AF489" s="74"/>
      <c r="AG489" s="71"/>
    </row>
    <row r="490" spans="5:33">
      <c r="E490" s="73"/>
      <c r="G490" s="58"/>
      <c r="H490" s="58"/>
      <c r="I490" s="58"/>
      <c r="J490" s="58"/>
      <c r="K490" s="58"/>
      <c r="L490" s="58"/>
      <c r="M490" s="59"/>
      <c r="N490" s="59"/>
      <c r="O490" s="59"/>
      <c r="P490" s="60"/>
      <c r="Q490" s="22"/>
      <c r="R490" s="61"/>
      <c r="S490" s="22"/>
      <c r="T490" s="94"/>
      <c r="U490" s="59"/>
      <c r="V490" s="63"/>
      <c r="W490" s="64"/>
      <c r="X490" s="65"/>
      <c r="Y490" s="66"/>
      <c r="Z490" s="66"/>
      <c r="AA490" s="67"/>
      <c r="AB490" s="68"/>
      <c r="AC490" s="69"/>
      <c r="AD490" s="70"/>
      <c r="AE490" s="70"/>
      <c r="AF490" s="74"/>
      <c r="AG490" s="71"/>
    </row>
    <row r="491" spans="5:33">
      <c r="E491" s="73"/>
      <c r="G491" s="58"/>
      <c r="H491" s="58"/>
      <c r="I491" s="58"/>
      <c r="J491" s="58"/>
      <c r="K491" s="58"/>
      <c r="L491" s="58"/>
      <c r="M491" s="59"/>
      <c r="N491" s="59"/>
      <c r="O491" s="59"/>
      <c r="P491" s="60"/>
      <c r="Q491" s="22"/>
      <c r="R491" s="61"/>
      <c r="S491" s="22"/>
      <c r="T491" s="94"/>
      <c r="U491" s="59"/>
      <c r="V491" s="63"/>
      <c r="W491" s="64"/>
      <c r="X491" s="65"/>
      <c r="Y491" s="66"/>
      <c r="Z491" s="66"/>
      <c r="AA491" s="67"/>
      <c r="AB491" s="68"/>
      <c r="AC491" s="69"/>
      <c r="AD491" s="70"/>
      <c r="AE491" s="70"/>
      <c r="AF491" s="74"/>
      <c r="AG491" s="71"/>
    </row>
    <row r="492" spans="5:33">
      <c r="E492" s="73"/>
      <c r="G492" s="58"/>
      <c r="H492" s="58"/>
      <c r="I492" s="58"/>
      <c r="J492" s="58"/>
      <c r="K492" s="58"/>
      <c r="L492" s="58"/>
      <c r="M492" s="59"/>
      <c r="N492" s="59"/>
      <c r="O492" s="59"/>
      <c r="P492" s="60"/>
      <c r="Q492" s="22"/>
      <c r="R492" s="61"/>
      <c r="S492" s="22"/>
      <c r="T492" s="94"/>
      <c r="U492" s="59"/>
      <c r="V492" s="63"/>
      <c r="W492" s="64"/>
      <c r="X492" s="65"/>
      <c r="Y492" s="66"/>
      <c r="Z492" s="66"/>
      <c r="AA492" s="67"/>
      <c r="AB492" s="68"/>
      <c r="AC492" s="69"/>
      <c r="AD492" s="70"/>
      <c r="AE492" s="70"/>
      <c r="AF492" s="74"/>
      <c r="AG492" s="71"/>
    </row>
    <row r="493" spans="5:33">
      <c r="E493" s="73"/>
      <c r="G493" s="58"/>
      <c r="H493" s="58"/>
      <c r="I493" s="58"/>
      <c r="J493" s="58"/>
      <c r="K493" s="58"/>
      <c r="L493" s="58"/>
      <c r="M493" s="59"/>
      <c r="N493" s="59"/>
      <c r="O493" s="59"/>
      <c r="P493" s="60"/>
      <c r="Q493" s="22"/>
      <c r="R493" s="61"/>
      <c r="S493" s="22"/>
      <c r="T493" s="94"/>
      <c r="U493" s="59"/>
      <c r="V493" s="63"/>
      <c r="W493" s="64"/>
      <c r="X493" s="65"/>
      <c r="Y493" s="66"/>
      <c r="Z493" s="66"/>
      <c r="AA493" s="67"/>
      <c r="AB493" s="68"/>
      <c r="AC493" s="69"/>
      <c r="AD493" s="70"/>
      <c r="AE493" s="70"/>
      <c r="AF493" s="74"/>
      <c r="AG493" s="71"/>
    </row>
    <row r="494" spans="5:33">
      <c r="E494" s="73"/>
      <c r="G494" s="58"/>
      <c r="H494" s="58"/>
      <c r="I494" s="58"/>
      <c r="J494" s="58"/>
      <c r="K494" s="58"/>
      <c r="L494" s="58"/>
      <c r="M494" s="59"/>
      <c r="N494" s="59"/>
      <c r="O494" s="59"/>
      <c r="P494" s="60"/>
      <c r="Q494" s="22"/>
      <c r="R494" s="61"/>
      <c r="S494" s="22"/>
      <c r="T494" s="94"/>
      <c r="U494" s="59"/>
      <c r="V494" s="63"/>
      <c r="W494" s="64"/>
      <c r="X494" s="65"/>
      <c r="Y494" s="66"/>
      <c r="Z494" s="66"/>
      <c r="AA494" s="67"/>
      <c r="AB494" s="68"/>
      <c r="AC494" s="69"/>
      <c r="AD494" s="70"/>
      <c r="AE494" s="70"/>
      <c r="AF494" s="74"/>
      <c r="AG494" s="71"/>
    </row>
    <row r="495" spans="5:33">
      <c r="E495" s="73"/>
      <c r="G495" s="58"/>
      <c r="H495" s="58"/>
      <c r="I495" s="58"/>
      <c r="J495" s="58"/>
      <c r="K495" s="58"/>
      <c r="L495" s="58"/>
      <c r="M495" s="59"/>
      <c r="N495" s="59"/>
      <c r="O495" s="59"/>
      <c r="P495" s="60"/>
      <c r="Q495" s="22"/>
      <c r="R495" s="61"/>
      <c r="S495" s="22"/>
      <c r="T495" s="94"/>
      <c r="U495" s="59"/>
      <c r="V495" s="63"/>
      <c r="W495" s="64"/>
      <c r="X495" s="65"/>
      <c r="Y495" s="66"/>
      <c r="Z495" s="66"/>
      <c r="AA495" s="67"/>
      <c r="AB495" s="68"/>
      <c r="AC495" s="69"/>
      <c r="AD495" s="70"/>
      <c r="AE495" s="70"/>
      <c r="AF495" s="74"/>
      <c r="AG495" s="71"/>
    </row>
    <row r="496" spans="5:33">
      <c r="E496" s="73"/>
      <c r="G496" s="58"/>
      <c r="H496" s="58"/>
      <c r="I496" s="58"/>
      <c r="J496" s="58"/>
      <c r="K496" s="58"/>
      <c r="L496" s="58"/>
      <c r="M496" s="59"/>
      <c r="N496" s="59"/>
      <c r="O496" s="59"/>
      <c r="P496" s="60"/>
      <c r="Q496" s="22"/>
      <c r="R496" s="61"/>
      <c r="S496" s="22"/>
      <c r="T496" s="94"/>
      <c r="U496" s="59"/>
      <c r="V496" s="63"/>
      <c r="W496" s="64"/>
      <c r="X496" s="65"/>
      <c r="Y496" s="66"/>
      <c r="Z496" s="66"/>
      <c r="AA496" s="67"/>
      <c r="AB496" s="68"/>
      <c r="AC496" s="69"/>
      <c r="AD496" s="70"/>
      <c r="AE496" s="70"/>
      <c r="AF496" s="74"/>
      <c r="AG496" s="71"/>
    </row>
    <row r="497" spans="5:33">
      <c r="E497" s="73"/>
      <c r="G497" s="58"/>
      <c r="H497" s="58"/>
      <c r="I497" s="58"/>
      <c r="J497" s="58"/>
      <c r="K497" s="58"/>
      <c r="L497" s="58"/>
      <c r="M497" s="59"/>
      <c r="N497" s="59"/>
      <c r="O497" s="59"/>
      <c r="P497" s="60"/>
      <c r="Q497" s="22"/>
      <c r="R497" s="61"/>
      <c r="S497" s="22"/>
      <c r="T497" s="94"/>
      <c r="U497" s="59"/>
      <c r="V497" s="63"/>
      <c r="W497" s="64"/>
      <c r="X497" s="65"/>
      <c r="Y497" s="66"/>
      <c r="Z497" s="66"/>
      <c r="AA497" s="67"/>
      <c r="AB497" s="68"/>
      <c r="AC497" s="69"/>
      <c r="AD497" s="70"/>
      <c r="AE497" s="70"/>
      <c r="AF497" s="74"/>
      <c r="AG497" s="71"/>
    </row>
    <row r="498" spans="5:33">
      <c r="E498" s="73"/>
      <c r="G498" s="58"/>
      <c r="H498" s="58"/>
      <c r="I498" s="58"/>
      <c r="J498" s="58"/>
      <c r="K498" s="58"/>
      <c r="L498" s="58"/>
      <c r="M498" s="59"/>
      <c r="N498" s="59"/>
      <c r="O498" s="59"/>
      <c r="P498" s="60"/>
      <c r="Q498" s="22"/>
      <c r="R498" s="61"/>
      <c r="S498" s="22"/>
      <c r="T498" s="94"/>
      <c r="U498" s="59"/>
      <c r="V498" s="63"/>
      <c r="W498" s="64"/>
      <c r="X498" s="65"/>
      <c r="Y498" s="66"/>
      <c r="Z498" s="66"/>
      <c r="AA498" s="67"/>
      <c r="AB498" s="68"/>
      <c r="AC498" s="69"/>
      <c r="AD498" s="70"/>
      <c r="AE498" s="70"/>
      <c r="AF498" s="74"/>
      <c r="AG498" s="71"/>
    </row>
    <row r="499" spans="5:33">
      <c r="E499" s="73"/>
      <c r="G499" s="58"/>
      <c r="H499" s="58"/>
      <c r="I499" s="58"/>
      <c r="J499" s="58"/>
      <c r="K499" s="58"/>
      <c r="L499" s="58"/>
      <c r="M499" s="59"/>
      <c r="N499" s="59"/>
      <c r="O499" s="59"/>
      <c r="P499" s="60"/>
      <c r="Q499" s="22"/>
      <c r="R499" s="61"/>
      <c r="S499" s="22"/>
      <c r="T499" s="94"/>
      <c r="U499" s="59"/>
      <c r="V499" s="63"/>
      <c r="W499" s="64"/>
      <c r="X499" s="65"/>
      <c r="Y499" s="66"/>
      <c r="Z499" s="66"/>
      <c r="AA499" s="67"/>
      <c r="AB499" s="68"/>
      <c r="AC499" s="69"/>
      <c r="AD499" s="70"/>
      <c r="AE499" s="70"/>
      <c r="AF499" s="74"/>
      <c r="AG499" s="71"/>
    </row>
    <row r="500" spans="5:33">
      <c r="E500" s="73"/>
      <c r="G500" s="58"/>
      <c r="H500" s="58"/>
      <c r="I500" s="58"/>
      <c r="J500" s="58"/>
      <c r="K500" s="58"/>
      <c r="L500" s="58"/>
      <c r="M500" s="59"/>
      <c r="N500" s="59"/>
      <c r="O500" s="59"/>
      <c r="P500" s="60"/>
      <c r="Q500" s="22"/>
      <c r="R500" s="61"/>
      <c r="S500" s="22"/>
      <c r="T500" s="94"/>
      <c r="U500" s="59"/>
      <c r="V500" s="63"/>
      <c r="W500" s="64"/>
      <c r="X500" s="65"/>
      <c r="Y500" s="66"/>
      <c r="Z500" s="66"/>
      <c r="AA500" s="67"/>
      <c r="AB500" s="68"/>
      <c r="AC500" s="69"/>
      <c r="AD500" s="70"/>
      <c r="AE500" s="70"/>
      <c r="AF500" s="74"/>
      <c r="AG500" s="71"/>
    </row>
    <row r="501" spans="5:33">
      <c r="E501" s="73"/>
      <c r="G501" s="58"/>
      <c r="H501" s="58"/>
      <c r="I501" s="58"/>
      <c r="J501" s="58"/>
      <c r="K501" s="58"/>
      <c r="L501" s="58"/>
      <c r="M501" s="59"/>
      <c r="N501" s="59"/>
      <c r="O501" s="59"/>
      <c r="P501" s="60"/>
      <c r="Q501" s="22"/>
      <c r="R501" s="61"/>
      <c r="S501" s="22"/>
      <c r="T501" s="94"/>
      <c r="U501" s="59"/>
      <c r="V501" s="63"/>
      <c r="W501" s="64"/>
      <c r="X501" s="65"/>
      <c r="Y501" s="66"/>
      <c r="Z501" s="66"/>
      <c r="AA501" s="67"/>
      <c r="AB501" s="68"/>
      <c r="AC501" s="69"/>
      <c r="AD501" s="70"/>
      <c r="AE501" s="70"/>
      <c r="AF501" s="74"/>
      <c r="AG501" s="71"/>
    </row>
    <row r="502" spans="5:33">
      <c r="E502" s="73"/>
      <c r="G502" s="58"/>
      <c r="H502" s="58"/>
      <c r="I502" s="58"/>
      <c r="J502" s="58"/>
      <c r="K502" s="58"/>
      <c r="L502" s="58"/>
      <c r="M502" s="59"/>
      <c r="N502" s="59"/>
      <c r="O502" s="59"/>
      <c r="P502" s="60"/>
      <c r="Q502" s="22"/>
      <c r="R502" s="61"/>
      <c r="S502" s="22"/>
      <c r="T502" s="94"/>
      <c r="U502" s="59"/>
      <c r="V502" s="63"/>
      <c r="W502" s="64"/>
      <c r="X502" s="65"/>
      <c r="Y502" s="66"/>
      <c r="Z502" s="66"/>
      <c r="AA502" s="67"/>
      <c r="AB502" s="68"/>
      <c r="AC502" s="69"/>
      <c r="AD502" s="70"/>
      <c r="AE502" s="70"/>
      <c r="AF502" s="74"/>
      <c r="AG502" s="71"/>
    </row>
    <row r="503" spans="5:33">
      <c r="E503" s="73"/>
      <c r="G503" s="58"/>
      <c r="H503" s="58"/>
      <c r="I503" s="58"/>
      <c r="J503" s="58"/>
      <c r="K503" s="58"/>
      <c r="L503" s="58"/>
      <c r="M503" s="59"/>
      <c r="N503" s="59"/>
      <c r="O503" s="59"/>
      <c r="P503" s="60"/>
      <c r="Q503" s="22"/>
      <c r="R503" s="61"/>
      <c r="S503" s="22"/>
      <c r="T503" s="94"/>
      <c r="U503" s="59"/>
      <c r="V503" s="63"/>
      <c r="W503" s="64"/>
      <c r="X503" s="65"/>
      <c r="Y503" s="66"/>
      <c r="Z503" s="66"/>
      <c r="AA503" s="67"/>
      <c r="AB503" s="68"/>
      <c r="AC503" s="69"/>
      <c r="AD503" s="70"/>
      <c r="AE503" s="70"/>
      <c r="AF503" s="74"/>
      <c r="AG503" s="71"/>
    </row>
    <row r="504" spans="5:33">
      <c r="E504" s="73"/>
      <c r="G504" s="58"/>
      <c r="H504" s="58"/>
      <c r="I504" s="58"/>
      <c r="J504" s="58"/>
      <c r="K504" s="58"/>
      <c r="L504" s="58"/>
      <c r="M504" s="59"/>
      <c r="N504" s="59"/>
      <c r="O504" s="59"/>
      <c r="P504" s="60"/>
      <c r="Q504" s="22"/>
      <c r="R504" s="61"/>
      <c r="S504" s="22"/>
      <c r="T504" s="94"/>
      <c r="U504" s="59"/>
      <c r="V504" s="63"/>
      <c r="W504" s="64"/>
      <c r="X504" s="65"/>
      <c r="Y504" s="66"/>
      <c r="Z504" s="66"/>
      <c r="AA504" s="67"/>
      <c r="AB504" s="68"/>
      <c r="AC504" s="69"/>
      <c r="AD504" s="70"/>
      <c r="AE504" s="70"/>
      <c r="AF504" s="74"/>
      <c r="AG504" s="71"/>
    </row>
    <row r="505" spans="5:33">
      <c r="E505" s="73"/>
      <c r="G505" s="58"/>
      <c r="H505" s="58"/>
      <c r="I505" s="58"/>
      <c r="J505" s="58"/>
      <c r="K505" s="58"/>
      <c r="L505" s="58"/>
      <c r="M505" s="59"/>
      <c r="N505" s="59"/>
      <c r="O505" s="59"/>
      <c r="P505" s="60"/>
      <c r="Q505" s="22"/>
      <c r="R505" s="61"/>
      <c r="S505" s="22"/>
      <c r="T505" s="94"/>
      <c r="U505" s="59"/>
      <c r="V505" s="63"/>
      <c r="W505" s="64"/>
      <c r="X505" s="65"/>
      <c r="Y505" s="66"/>
      <c r="Z505" s="66"/>
      <c r="AA505" s="67"/>
      <c r="AB505" s="68"/>
      <c r="AC505" s="69"/>
      <c r="AD505" s="70"/>
      <c r="AE505" s="70"/>
      <c r="AF505" s="74"/>
      <c r="AG505" s="71"/>
    </row>
    <row r="506" spans="5:33">
      <c r="E506" s="73"/>
      <c r="G506" s="58"/>
      <c r="H506" s="58"/>
      <c r="I506" s="58"/>
      <c r="J506" s="58"/>
      <c r="K506" s="58"/>
      <c r="L506" s="58"/>
      <c r="M506" s="59"/>
      <c r="N506" s="59"/>
      <c r="O506" s="59"/>
      <c r="P506" s="60"/>
      <c r="Q506" s="22"/>
      <c r="R506" s="61"/>
      <c r="S506" s="22"/>
      <c r="T506" s="94"/>
      <c r="U506" s="59"/>
      <c r="V506" s="63"/>
      <c r="W506" s="64"/>
      <c r="X506" s="65"/>
      <c r="Y506" s="66"/>
      <c r="Z506" s="66"/>
      <c r="AA506" s="67"/>
      <c r="AB506" s="68"/>
      <c r="AC506" s="69"/>
      <c r="AD506" s="70"/>
      <c r="AE506" s="70"/>
      <c r="AF506" s="74"/>
      <c r="AG506" s="71"/>
    </row>
    <row r="507" spans="5:33">
      <c r="E507" s="73"/>
      <c r="G507" s="58"/>
      <c r="H507" s="58"/>
      <c r="I507" s="58"/>
      <c r="J507" s="58"/>
      <c r="K507" s="58"/>
      <c r="L507" s="58"/>
      <c r="M507" s="59"/>
      <c r="N507" s="59"/>
      <c r="O507" s="59"/>
      <c r="P507" s="60"/>
      <c r="Q507" s="22"/>
      <c r="R507" s="61"/>
      <c r="S507" s="22"/>
      <c r="T507" s="94"/>
      <c r="U507" s="59"/>
      <c r="V507" s="63"/>
      <c r="W507" s="64"/>
      <c r="X507" s="65"/>
      <c r="Y507" s="66"/>
      <c r="Z507" s="66"/>
      <c r="AA507" s="67"/>
      <c r="AB507" s="68"/>
      <c r="AC507" s="69"/>
      <c r="AD507" s="70"/>
      <c r="AE507" s="70"/>
      <c r="AF507" s="74"/>
      <c r="AG507" s="71"/>
    </row>
    <row r="508" spans="5:33">
      <c r="E508" s="73"/>
      <c r="G508" s="58"/>
      <c r="H508" s="58"/>
      <c r="I508" s="58"/>
      <c r="J508" s="58"/>
      <c r="K508" s="58"/>
      <c r="L508" s="58"/>
      <c r="M508" s="59"/>
      <c r="N508" s="59"/>
      <c r="O508" s="59"/>
      <c r="P508" s="60"/>
      <c r="Q508" s="22"/>
      <c r="R508" s="61"/>
      <c r="S508" s="22"/>
      <c r="T508" s="94"/>
      <c r="U508" s="59"/>
      <c r="V508" s="63"/>
      <c r="W508" s="64"/>
      <c r="X508" s="65"/>
      <c r="Y508" s="66"/>
      <c r="Z508" s="66"/>
      <c r="AA508" s="67"/>
      <c r="AB508" s="68"/>
      <c r="AC508" s="69"/>
      <c r="AD508" s="70"/>
      <c r="AE508" s="70"/>
      <c r="AF508" s="74"/>
      <c r="AG508" s="71"/>
    </row>
    <row r="509" spans="5:33">
      <c r="E509" s="73"/>
      <c r="G509" s="58"/>
      <c r="H509" s="58"/>
      <c r="I509" s="58"/>
      <c r="J509" s="58"/>
      <c r="K509" s="58"/>
      <c r="L509" s="58"/>
      <c r="M509" s="59"/>
      <c r="N509" s="59"/>
      <c r="O509" s="59"/>
      <c r="P509" s="60"/>
      <c r="Q509" s="22"/>
      <c r="R509" s="61"/>
      <c r="S509" s="22"/>
      <c r="T509" s="94"/>
      <c r="U509" s="59"/>
      <c r="V509" s="63"/>
      <c r="W509" s="64"/>
      <c r="X509" s="65"/>
      <c r="Y509" s="66"/>
      <c r="Z509" s="66"/>
      <c r="AA509" s="67"/>
      <c r="AB509" s="68"/>
      <c r="AC509" s="69"/>
      <c r="AD509" s="70"/>
      <c r="AE509" s="70"/>
      <c r="AF509" s="74"/>
      <c r="AG509" s="71"/>
    </row>
    <row r="510" spans="5:33">
      <c r="E510" s="73"/>
      <c r="G510" s="58"/>
      <c r="H510" s="58"/>
      <c r="I510" s="58"/>
      <c r="J510" s="58"/>
      <c r="K510" s="58"/>
      <c r="L510" s="58"/>
      <c r="M510" s="59"/>
      <c r="N510" s="59"/>
      <c r="O510" s="59"/>
      <c r="P510" s="60"/>
      <c r="Q510" s="22"/>
      <c r="R510" s="61"/>
      <c r="S510" s="22"/>
      <c r="T510" s="94"/>
      <c r="U510" s="59"/>
      <c r="V510" s="63"/>
      <c r="W510" s="64"/>
      <c r="X510" s="65"/>
      <c r="Y510" s="66"/>
      <c r="Z510" s="66"/>
      <c r="AA510" s="67"/>
      <c r="AB510" s="68"/>
      <c r="AC510" s="69"/>
      <c r="AD510" s="70"/>
      <c r="AE510" s="70"/>
      <c r="AF510" s="74"/>
      <c r="AG510" s="71"/>
    </row>
    <row r="511" spans="5:33">
      <c r="E511" s="73"/>
      <c r="G511" s="58"/>
      <c r="H511" s="58"/>
      <c r="I511" s="58"/>
      <c r="J511" s="58"/>
      <c r="K511" s="58"/>
      <c r="L511" s="58"/>
      <c r="M511" s="59"/>
      <c r="N511" s="59"/>
      <c r="O511" s="59"/>
      <c r="P511" s="60"/>
      <c r="Q511" s="22"/>
      <c r="R511" s="61"/>
      <c r="S511" s="22"/>
      <c r="T511" s="94"/>
      <c r="U511" s="59"/>
      <c r="V511" s="63"/>
      <c r="W511" s="64"/>
      <c r="X511" s="65"/>
      <c r="Y511" s="66"/>
      <c r="Z511" s="66"/>
      <c r="AA511" s="67"/>
      <c r="AB511" s="68"/>
      <c r="AC511" s="69"/>
      <c r="AD511" s="70"/>
      <c r="AE511" s="70"/>
      <c r="AF511" s="74"/>
      <c r="AG511" s="71"/>
    </row>
    <row r="512" spans="5:33">
      <c r="E512" s="73"/>
      <c r="G512" s="58"/>
      <c r="H512" s="58"/>
      <c r="I512" s="58"/>
      <c r="J512" s="58"/>
      <c r="K512" s="58"/>
      <c r="L512" s="58"/>
      <c r="M512" s="59"/>
      <c r="N512" s="59"/>
      <c r="O512" s="59"/>
      <c r="P512" s="60"/>
      <c r="Q512" s="22"/>
      <c r="R512" s="61"/>
      <c r="S512" s="22"/>
      <c r="T512" s="94"/>
      <c r="U512" s="59"/>
      <c r="V512" s="63"/>
      <c r="W512" s="64"/>
      <c r="X512" s="65"/>
      <c r="Y512" s="66"/>
      <c r="Z512" s="66"/>
      <c r="AA512" s="67"/>
      <c r="AB512" s="68"/>
      <c r="AC512" s="69"/>
      <c r="AD512" s="70"/>
      <c r="AE512" s="70"/>
      <c r="AF512" s="74"/>
      <c r="AG512" s="71"/>
    </row>
    <row r="513" spans="5:33">
      <c r="E513" s="73"/>
      <c r="G513" s="58"/>
      <c r="H513" s="58"/>
      <c r="I513" s="58"/>
      <c r="J513" s="58"/>
      <c r="K513" s="58"/>
      <c r="L513" s="58"/>
      <c r="M513" s="59"/>
      <c r="N513" s="59"/>
      <c r="O513" s="59"/>
      <c r="P513" s="60"/>
      <c r="Q513" s="22"/>
      <c r="R513" s="61"/>
      <c r="S513" s="22"/>
      <c r="T513" s="94"/>
      <c r="U513" s="59"/>
      <c r="V513" s="63"/>
      <c r="W513" s="64"/>
      <c r="X513" s="65"/>
      <c r="Y513" s="66"/>
      <c r="Z513" s="66"/>
      <c r="AA513" s="67"/>
      <c r="AB513" s="68"/>
      <c r="AC513" s="69"/>
      <c r="AD513" s="70"/>
      <c r="AE513" s="70"/>
      <c r="AF513" s="74"/>
      <c r="AG513" s="71"/>
    </row>
    <row r="514" spans="5:33">
      <c r="E514" s="73"/>
      <c r="G514" s="58"/>
      <c r="H514" s="58"/>
      <c r="I514" s="58"/>
      <c r="J514" s="58"/>
      <c r="K514" s="58"/>
      <c r="L514" s="58"/>
      <c r="M514" s="59"/>
      <c r="N514" s="59"/>
      <c r="O514" s="59"/>
      <c r="P514" s="60"/>
      <c r="Q514" s="22"/>
      <c r="R514" s="61"/>
      <c r="S514" s="22"/>
      <c r="T514" s="94"/>
      <c r="U514" s="59"/>
      <c r="V514" s="63"/>
      <c r="W514" s="64"/>
      <c r="X514" s="65"/>
      <c r="Y514" s="66"/>
      <c r="Z514" s="66"/>
      <c r="AA514" s="67"/>
      <c r="AB514" s="68"/>
      <c r="AC514" s="69"/>
      <c r="AD514" s="70"/>
      <c r="AE514" s="70"/>
      <c r="AF514" s="74"/>
      <c r="AG514" s="71"/>
    </row>
    <row r="515" spans="5:33">
      <c r="E515" s="73"/>
      <c r="G515" s="58"/>
      <c r="H515" s="58"/>
      <c r="I515" s="58"/>
      <c r="J515" s="58"/>
      <c r="K515" s="58"/>
      <c r="L515" s="58"/>
      <c r="M515" s="59"/>
      <c r="N515" s="59"/>
      <c r="O515" s="59"/>
      <c r="P515" s="60"/>
      <c r="Q515" s="22"/>
      <c r="R515" s="61"/>
      <c r="S515" s="22"/>
      <c r="T515" s="94"/>
      <c r="U515" s="59"/>
      <c r="V515" s="63"/>
      <c r="W515" s="64"/>
      <c r="X515" s="65"/>
      <c r="Y515" s="66"/>
      <c r="Z515" s="66"/>
      <c r="AA515" s="67"/>
      <c r="AB515" s="68"/>
      <c r="AC515" s="69"/>
      <c r="AD515" s="70"/>
      <c r="AE515" s="70"/>
      <c r="AF515" s="74"/>
      <c r="AG515" s="71"/>
    </row>
    <row r="516" spans="5:33">
      <c r="E516" s="73"/>
      <c r="G516" s="58"/>
      <c r="H516" s="58"/>
      <c r="I516" s="58"/>
      <c r="J516" s="58"/>
      <c r="K516" s="58"/>
      <c r="L516" s="58"/>
      <c r="M516" s="59"/>
      <c r="N516" s="59"/>
      <c r="O516" s="59"/>
      <c r="P516" s="60"/>
      <c r="Q516" s="22"/>
      <c r="R516" s="61"/>
      <c r="S516" s="22"/>
      <c r="T516" s="94"/>
      <c r="U516" s="59"/>
      <c r="V516" s="63"/>
      <c r="W516" s="64"/>
      <c r="X516" s="65"/>
      <c r="Y516" s="66"/>
      <c r="Z516" s="66"/>
      <c r="AA516" s="67"/>
      <c r="AB516" s="68"/>
      <c r="AC516" s="69"/>
      <c r="AD516" s="70"/>
      <c r="AE516" s="70"/>
      <c r="AF516" s="74"/>
      <c r="AG516" s="71"/>
    </row>
    <row r="517" spans="5:33">
      <c r="E517" s="73"/>
      <c r="G517" s="58"/>
      <c r="H517" s="58"/>
      <c r="I517" s="58"/>
      <c r="J517" s="58"/>
      <c r="K517" s="58"/>
      <c r="L517" s="58"/>
      <c r="M517" s="59"/>
      <c r="N517" s="59"/>
      <c r="O517" s="59"/>
      <c r="P517" s="60"/>
      <c r="Q517" s="22"/>
      <c r="R517" s="61"/>
      <c r="S517" s="22"/>
      <c r="T517" s="94"/>
      <c r="U517" s="59"/>
      <c r="V517" s="63"/>
      <c r="W517" s="64"/>
      <c r="X517" s="65"/>
      <c r="Y517" s="66"/>
      <c r="Z517" s="66"/>
      <c r="AA517" s="67"/>
      <c r="AB517" s="68"/>
      <c r="AC517" s="69"/>
      <c r="AD517" s="70"/>
      <c r="AE517" s="70"/>
      <c r="AF517" s="74"/>
      <c r="AG517" s="71"/>
    </row>
    <row r="518" spans="5:33">
      <c r="E518" s="73"/>
      <c r="G518" s="58"/>
      <c r="H518" s="58"/>
      <c r="I518" s="58"/>
      <c r="J518" s="58"/>
      <c r="K518" s="58"/>
      <c r="L518" s="58"/>
      <c r="M518" s="59"/>
      <c r="N518" s="59"/>
      <c r="O518" s="59"/>
      <c r="P518" s="60"/>
      <c r="Q518" s="22"/>
      <c r="R518" s="61"/>
      <c r="S518" s="22"/>
      <c r="T518" s="94"/>
      <c r="U518" s="59"/>
      <c r="V518" s="63"/>
      <c r="W518" s="64"/>
      <c r="X518" s="65"/>
      <c r="Y518" s="66"/>
      <c r="Z518" s="66"/>
      <c r="AA518" s="67"/>
      <c r="AB518" s="68"/>
      <c r="AC518" s="69"/>
      <c r="AD518" s="70"/>
      <c r="AE518" s="70"/>
      <c r="AF518" s="74"/>
      <c r="AG518" s="71"/>
    </row>
    <row r="519" spans="5:33">
      <c r="E519" s="73"/>
      <c r="G519" s="58"/>
      <c r="H519" s="58"/>
      <c r="I519" s="58"/>
      <c r="J519" s="58"/>
      <c r="K519" s="58"/>
      <c r="L519" s="58"/>
      <c r="M519" s="59"/>
      <c r="N519" s="59"/>
      <c r="O519" s="59"/>
      <c r="P519" s="60"/>
      <c r="Q519" s="22"/>
      <c r="R519" s="61"/>
      <c r="S519" s="22"/>
      <c r="T519" s="94"/>
      <c r="U519" s="59"/>
      <c r="V519" s="63"/>
      <c r="W519" s="64"/>
      <c r="X519" s="65"/>
      <c r="Y519" s="66"/>
      <c r="Z519" s="66"/>
      <c r="AA519" s="67"/>
      <c r="AB519" s="68"/>
      <c r="AC519" s="69"/>
      <c r="AD519" s="70"/>
      <c r="AE519" s="70"/>
      <c r="AF519" s="74"/>
      <c r="AG519" s="71"/>
    </row>
    <row r="520" spans="5:33">
      <c r="E520" s="73"/>
      <c r="G520" s="58"/>
      <c r="H520" s="58"/>
      <c r="I520" s="58"/>
      <c r="J520" s="58"/>
      <c r="K520" s="58"/>
      <c r="L520" s="58"/>
      <c r="M520" s="59"/>
      <c r="N520" s="59"/>
      <c r="O520" s="59"/>
      <c r="P520" s="60"/>
      <c r="Q520" s="22"/>
      <c r="R520" s="61"/>
      <c r="S520" s="22"/>
      <c r="T520" s="94"/>
      <c r="U520" s="59"/>
      <c r="V520" s="63"/>
      <c r="W520" s="64"/>
      <c r="X520" s="65"/>
      <c r="Y520" s="66"/>
      <c r="Z520" s="66"/>
      <c r="AA520" s="67"/>
      <c r="AB520" s="68"/>
      <c r="AC520" s="69"/>
      <c r="AD520" s="70"/>
      <c r="AE520" s="70"/>
      <c r="AF520" s="74"/>
      <c r="AG520" s="71"/>
    </row>
    <row r="521" spans="5:33">
      <c r="E521" s="73"/>
      <c r="G521" s="58"/>
      <c r="H521" s="58"/>
      <c r="I521" s="58"/>
      <c r="J521" s="58"/>
      <c r="K521" s="58"/>
      <c r="L521" s="58"/>
      <c r="M521" s="59"/>
      <c r="N521" s="59"/>
      <c r="O521" s="59"/>
      <c r="P521" s="60"/>
      <c r="Q521" s="22"/>
      <c r="R521" s="61"/>
      <c r="S521" s="22"/>
      <c r="T521" s="94"/>
      <c r="U521" s="59"/>
      <c r="V521" s="63"/>
      <c r="W521" s="64"/>
      <c r="X521" s="65"/>
      <c r="Y521" s="66"/>
      <c r="Z521" s="66"/>
      <c r="AA521" s="67"/>
      <c r="AB521" s="68"/>
      <c r="AC521" s="69"/>
      <c r="AD521" s="70"/>
      <c r="AE521" s="70"/>
      <c r="AF521" s="74"/>
      <c r="AG521" s="71"/>
    </row>
    <row r="522" spans="5:33">
      <c r="E522" s="73"/>
      <c r="G522" s="58"/>
      <c r="H522" s="58"/>
      <c r="I522" s="58"/>
      <c r="J522" s="58"/>
      <c r="K522" s="58"/>
      <c r="L522" s="58"/>
      <c r="M522" s="59"/>
      <c r="N522" s="59"/>
      <c r="O522" s="59"/>
      <c r="P522" s="60"/>
      <c r="Q522" s="22"/>
      <c r="R522" s="61"/>
      <c r="S522" s="22"/>
      <c r="T522" s="94"/>
      <c r="U522" s="59"/>
      <c r="V522" s="63"/>
      <c r="W522" s="64"/>
      <c r="X522" s="65"/>
      <c r="Y522" s="66"/>
      <c r="Z522" s="66"/>
      <c r="AA522" s="67"/>
      <c r="AB522" s="68"/>
      <c r="AC522" s="69"/>
      <c r="AD522" s="70"/>
      <c r="AE522" s="70"/>
      <c r="AF522" s="74"/>
      <c r="AG522" s="71"/>
    </row>
    <row r="523" spans="5:33">
      <c r="E523" s="73"/>
      <c r="G523" s="58"/>
      <c r="H523" s="58"/>
      <c r="I523" s="58"/>
      <c r="J523" s="58"/>
      <c r="K523" s="58"/>
      <c r="L523" s="58"/>
      <c r="M523" s="59"/>
      <c r="N523" s="59"/>
      <c r="O523" s="59"/>
      <c r="P523" s="60"/>
      <c r="Q523" s="22"/>
      <c r="R523" s="61"/>
      <c r="S523" s="22"/>
      <c r="T523" s="94"/>
      <c r="U523" s="59"/>
      <c r="V523" s="63"/>
      <c r="W523" s="64"/>
      <c r="X523" s="65"/>
      <c r="Y523" s="66"/>
      <c r="Z523" s="66"/>
      <c r="AA523" s="67"/>
      <c r="AB523" s="68"/>
      <c r="AC523" s="69"/>
      <c r="AD523" s="70"/>
      <c r="AE523" s="70"/>
      <c r="AF523" s="74"/>
      <c r="AG523" s="71"/>
    </row>
    <row r="524" spans="5:33">
      <c r="E524" s="73"/>
      <c r="G524" s="58"/>
      <c r="H524" s="58"/>
      <c r="I524" s="58"/>
      <c r="J524" s="58"/>
      <c r="K524" s="58"/>
      <c r="L524" s="58"/>
      <c r="M524" s="59"/>
      <c r="N524" s="59"/>
      <c r="O524" s="59"/>
      <c r="P524" s="60"/>
      <c r="Q524" s="22"/>
      <c r="R524" s="61"/>
      <c r="S524" s="22"/>
      <c r="T524" s="94"/>
      <c r="U524" s="59"/>
      <c r="V524" s="63"/>
      <c r="W524" s="64"/>
      <c r="X524" s="65"/>
      <c r="Y524" s="66"/>
      <c r="Z524" s="66"/>
      <c r="AA524" s="67"/>
      <c r="AB524" s="68"/>
      <c r="AC524" s="69"/>
      <c r="AD524" s="70"/>
      <c r="AE524" s="70"/>
      <c r="AF524" s="74"/>
      <c r="AG524" s="71"/>
    </row>
    <row r="525" spans="5:33">
      <c r="E525" s="73"/>
      <c r="G525" s="58"/>
      <c r="H525" s="58"/>
      <c r="I525" s="58"/>
      <c r="J525" s="58"/>
      <c r="K525" s="58"/>
      <c r="L525" s="58"/>
      <c r="M525" s="59"/>
      <c r="N525" s="59"/>
      <c r="O525" s="59"/>
      <c r="P525" s="60"/>
      <c r="Q525" s="22"/>
      <c r="R525" s="61"/>
      <c r="S525" s="22"/>
      <c r="T525" s="94"/>
      <c r="U525" s="59"/>
      <c r="V525" s="63"/>
      <c r="W525" s="64"/>
      <c r="X525" s="65"/>
      <c r="Y525" s="66"/>
      <c r="Z525" s="66"/>
      <c r="AA525" s="67"/>
      <c r="AB525" s="68"/>
      <c r="AC525" s="69"/>
      <c r="AD525" s="70"/>
      <c r="AE525" s="70"/>
      <c r="AF525" s="74"/>
      <c r="AG525" s="71"/>
    </row>
    <row r="526" spans="5:33">
      <c r="E526" s="73"/>
      <c r="G526" s="58"/>
      <c r="H526" s="58"/>
      <c r="I526" s="58"/>
      <c r="J526" s="58"/>
      <c r="K526" s="58"/>
      <c r="L526" s="58"/>
      <c r="M526" s="59"/>
      <c r="N526" s="59"/>
      <c r="O526" s="59"/>
      <c r="P526" s="60"/>
      <c r="Q526" s="22"/>
      <c r="R526" s="61"/>
      <c r="S526" s="22"/>
      <c r="T526" s="94"/>
      <c r="U526" s="59"/>
      <c r="V526" s="63"/>
      <c r="W526" s="64"/>
      <c r="X526" s="65"/>
      <c r="Y526" s="66"/>
      <c r="Z526" s="66"/>
      <c r="AA526" s="67"/>
      <c r="AB526" s="68"/>
      <c r="AC526" s="69"/>
      <c r="AD526" s="70"/>
      <c r="AE526" s="70"/>
      <c r="AF526" s="74"/>
      <c r="AG526" s="71"/>
    </row>
    <row r="527" spans="5:33">
      <c r="E527" s="73"/>
      <c r="G527" s="58"/>
      <c r="H527" s="58"/>
      <c r="I527" s="58"/>
      <c r="J527" s="58"/>
      <c r="K527" s="58"/>
      <c r="L527" s="58"/>
      <c r="M527" s="59"/>
      <c r="N527" s="59"/>
      <c r="O527" s="59"/>
      <c r="P527" s="60"/>
      <c r="Q527" s="22"/>
      <c r="R527" s="61"/>
      <c r="S527" s="22"/>
      <c r="T527" s="94"/>
      <c r="U527" s="59"/>
      <c r="V527" s="63"/>
      <c r="W527" s="64"/>
      <c r="X527" s="65"/>
      <c r="Y527" s="66"/>
      <c r="Z527" s="66"/>
      <c r="AA527" s="67"/>
      <c r="AB527" s="68"/>
      <c r="AC527" s="69"/>
      <c r="AD527" s="70"/>
      <c r="AE527" s="70"/>
      <c r="AF527" s="74"/>
      <c r="AG527" s="71"/>
    </row>
    <row r="528" spans="5:33">
      <c r="E528" s="73"/>
      <c r="G528" s="58"/>
      <c r="H528" s="58"/>
      <c r="I528" s="58"/>
      <c r="J528" s="58"/>
      <c r="K528" s="58"/>
      <c r="L528" s="58"/>
      <c r="M528" s="59"/>
      <c r="N528" s="59"/>
      <c r="O528" s="59"/>
      <c r="P528" s="60"/>
      <c r="Q528" s="22"/>
      <c r="R528" s="61"/>
      <c r="S528" s="22"/>
      <c r="T528" s="94"/>
      <c r="U528" s="59"/>
      <c r="V528" s="63"/>
      <c r="W528" s="64"/>
      <c r="X528" s="65"/>
      <c r="Y528" s="66"/>
      <c r="Z528" s="66"/>
      <c r="AA528" s="67"/>
      <c r="AB528" s="68"/>
      <c r="AC528" s="69"/>
      <c r="AD528" s="70"/>
      <c r="AE528" s="70"/>
      <c r="AF528" s="74"/>
      <c r="AG528" s="71"/>
    </row>
    <row r="529" spans="5:33">
      <c r="E529" s="73"/>
      <c r="G529" s="58"/>
      <c r="H529" s="58"/>
      <c r="I529" s="58"/>
      <c r="J529" s="58"/>
      <c r="K529" s="58"/>
      <c r="L529" s="58"/>
      <c r="M529" s="59"/>
      <c r="N529" s="59"/>
      <c r="O529" s="59"/>
      <c r="P529" s="60"/>
      <c r="Q529" s="22"/>
      <c r="R529" s="61"/>
      <c r="S529" s="22"/>
      <c r="T529" s="94"/>
      <c r="U529" s="59"/>
      <c r="V529" s="63"/>
      <c r="W529" s="64"/>
      <c r="X529" s="65"/>
      <c r="Y529" s="66"/>
      <c r="Z529" s="66"/>
      <c r="AA529" s="67"/>
      <c r="AB529" s="68"/>
      <c r="AC529" s="69"/>
      <c r="AD529" s="70"/>
      <c r="AE529" s="70"/>
      <c r="AF529" s="74"/>
      <c r="AG529" s="71"/>
    </row>
    <row r="530" spans="5:33">
      <c r="E530" s="73"/>
      <c r="G530" s="58"/>
      <c r="H530" s="58"/>
      <c r="I530" s="58"/>
      <c r="J530" s="58"/>
      <c r="K530" s="58"/>
      <c r="L530" s="58"/>
      <c r="M530" s="59"/>
      <c r="N530" s="59"/>
      <c r="O530" s="59"/>
      <c r="P530" s="60"/>
      <c r="Q530" s="22"/>
      <c r="R530" s="61"/>
      <c r="S530" s="22"/>
      <c r="T530" s="94"/>
      <c r="U530" s="59"/>
      <c r="V530" s="63"/>
      <c r="W530" s="64"/>
      <c r="X530" s="65"/>
      <c r="Y530" s="66"/>
      <c r="Z530" s="66"/>
      <c r="AA530" s="67"/>
      <c r="AB530" s="68"/>
      <c r="AC530" s="69"/>
      <c r="AD530" s="70"/>
      <c r="AE530" s="70"/>
      <c r="AF530" s="74"/>
      <c r="AG530" s="71"/>
    </row>
    <row r="531" spans="5:33">
      <c r="E531" s="73"/>
      <c r="G531" s="58"/>
      <c r="H531" s="58"/>
      <c r="I531" s="58"/>
      <c r="J531" s="58"/>
      <c r="K531" s="58"/>
      <c r="L531" s="58"/>
      <c r="M531" s="59"/>
      <c r="N531" s="59"/>
      <c r="O531" s="59"/>
      <c r="P531" s="60"/>
      <c r="Q531" s="22"/>
      <c r="R531" s="61"/>
      <c r="S531" s="22"/>
      <c r="T531" s="94"/>
      <c r="U531" s="59"/>
      <c r="V531" s="63"/>
      <c r="W531" s="64"/>
      <c r="X531" s="65"/>
      <c r="Y531" s="66"/>
      <c r="Z531" s="66"/>
      <c r="AA531" s="67"/>
      <c r="AB531" s="68"/>
      <c r="AC531" s="69"/>
      <c r="AD531" s="70"/>
      <c r="AE531" s="70"/>
      <c r="AF531" s="74"/>
      <c r="AG531" s="71"/>
    </row>
    <row r="532" spans="5:33">
      <c r="E532" s="73"/>
      <c r="G532" s="58"/>
      <c r="H532" s="58"/>
      <c r="I532" s="58"/>
      <c r="J532" s="58"/>
      <c r="K532" s="58"/>
      <c r="L532" s="58"/>
      <c r="M532" s="59"/>
      <c r="N532" s="59"/>
      <c r="O532" s="59"/>
      <c r="P532" s="60"/>
      <c r="Q532" s="22"/>
      <c r="R532" s="61"/>
      <c r="S532" s="22"/>
      <c r="T532" s="94"/>
      <c r="U532" s="59"/>
      <c r="V532" s="63"/>
      <c r="W532" s="64"/>
      <c r="X532" s="65"/>
      <c r="Y532" s="66"/>
      <c r="Z532" s="66"/>
      <c r="AA532" s="67"/>
      <c r="AB532" s="68"/>
      <c r="AC532" s="69"/>
      <c r="AD532" s="70"/>
      <c r="AE532" s="70"/>
      <c r="AF532" s="74"/>
      <c r="AG532" s="71"/>
    </row>
    <row r="533" spans="5:33">
      <c r="E533" s="73"/>
      <c r="G533" s="58"/>
      <c r="H533" s="58"/>
      <c r="I533" s="58"/>
      <c r="J533" s="58"/>
      <c r="K533" s="58"/>
      <c r="L533" s="58"/>
      <c r="M533" s="59"/>
      <c r="N533" s="59"/>
      <c r="O533" s="59"/>
      <c r="P533" s="60"/>
      <c r="Q533" s="22"/>
      <c r="R533" s="61"/>
      <c r="S533" s="22"/>
      <c r="T533" s="94"/>
      <c r="U533" s="59"/>
      <c r="V533" s="63"/>
      <c r="W533" s="64"/>
      <c r="X533" s="65"/>
      <c r="Y533" s="66"/>
      <c r="Z533" s="66"/>
      <c r="AA533" s="67"/>
      <c r="AB533" s="68"/>
      <c r="AC533" s="69"/>
      <c r="AD533" s="70"/>
      <c r="AE533" s="70"/>
      <c r="AF533" s="74"/>
      <c r="AG533" s="71"/>
    </row>
    <row r="534" spans="5:33">
      <c r="E534" s="73"/>
      <c r="G534" s="58"/>
      <c r="H534" s="58"/>
      <c r="I534" s="58"/>
      <c r="J534" s="58"/>
      <c r="K534" s="58"/>
      <c r="L534" s="58"/>
      <c r="M534" s="59"/>
      <c r="N534" s="59"/>
      <c r="O534" s="59"/>
      <c r="P534" s="60"/>
      <c r="Q534" s="22"/>
      <c r="R534" s="61"/>
      <c r="S534" s="22"/>
      <c r="T534" s="94"/>
      <c r="U534" s="59"/>
      <c r="V534" s="63"/>
      <c r="W534" s="64"/>
      <c r="X534" s="65"/>
      <c r="Y534" s="66"/>
      <c r="Z534" s="66"/>
      <c r="AA534" s="67"/>
      <c r="AB534" s="68"/>
      <c r="AC534" s="69"/>
      <c r="AD534" s="70"/>
      <c r="AE534" s="70"/>
      <c r="AF534" s="74"/>
      <c r="AG534" s="71"/>
    </row>
    <row r="535" spans="5:33">
      <c r="E535" s="73"/>
      <c r="G535" s="58"/>
      <c r="H535" s="58"/>
      <c r="I535" s="58"/>
      <c r="J535" s="58"/>
      <c r="K535" s="58"/>
      <c r="L535" s="58"/>
      <c r="M535" s="59"/>
      <c r="N535" s="59"/>
      <c r="O535" s="59"/>
      <c r="P535" s="60"/>
      <c r="Q535" s="22"/>
      <c r="R535" s="61"/>
      <c r="S535" s="22"/>
      <c r="T535" s="94"/>
      <c r="U535" s="59"/>
      <c r="V535" s="63"/>
      <c r="W535" s="64"/>
      <c r="X535" s="65"/>
      <c r="Y535" s="66"/>
      <c r="Z535" s="66"/>
      <c r="AA535" s="67"/>
      <c r="AB535" s="68"/>
      <c r="AC535" s="69"/>
      <c r="AD535" s="70"/>
      <c r="AE535" s="70"/>
      <c r="AF535" s="74"/>
      <c r="AG535" s="71"/>
    </row>
    <row r="536" spans="5:33">
      <c r="E536" s="73"/>
      <c r="G536" s="58"/>
      <c r="H536" s="58"/>
      <c r="I536" s="58"/>
      <c r="J536" s="58"/>
      <c r="K536" s="58"/>
      <c r="L536" s="58"/>
      <c r="M536" s="59"/>
      <c r="N536" s="59"/>
      <c r="O536" s="59"/>
      <c r="P536" s="60"/>
      <c r="Q536" s="22"/>
      <c r="R536" s="61"/>
      <c r="S536" s="22"/>
      <c r="T536" s="94"/>
      <c r="U536" s="59"/>
      <c r="V536" s="63"/>
      <c r="W536" s="64"/>
      <c r="X536" s="65"/>
      <c r="Y536" s="66"/>
      <c r="Z536" s="66"/>
      <c r="AA536" s="67"/>
      <c r="AB536" s="68"/>
      <c r="AC536" s="69"/>
      <c r="AD536" s="70"/>
      <c r="AE536" s="70"/>
      <c r="AF536" s="74"/>
      <c r="AG536" s="71"/>
    </row>
    <row r="537" spans="5:33">
      <c r="E537" s="73"/>
      <c r="G537" s="58"/>
      <c r="H537" s="58"/>
      <c r="I537" s="58"/>
      <c r="J537" s="58"/>
      <c r="K537" s="58"/>
      <c r="L537" s="58"/>
      <c r="M537" s="59"/>
      <c r="N537" s="59"/>
      <c r="O537" s="59"/>
      <c r="P537" s="60"/>
      <c r="Q537" s="22"/>
      <c r="R537" s="61"/>
      <c r="S537" s="22"/>
      <c r="T537" s="94"/>
      <c r="U537" s="59"/>
      <c r="V537" s="63"/>
      <c r="W537" s="64"/>
      <c r="X537" s="65"/>
      <c r="Y537" s="66"/>
      <c r="Z537" s="66"/>
      <c r="AA537" s="67"/>
      <c r="AB537" s="68"/>
      <c r="AC537" s="69"/>
      <c r="AD537" s="70"/>
      <c r="AE537" s="70"/>
      <c r="AF537" s="74"/>
      <c r="AG537" s="71"/>
    </row>
    <row r="538" spans="5:33">
      <c r="E538" s="73"/>
      <c r="G538" s="58"/>
      <c r="H538" s="58"/>
      <c r="I538" s="58"/>
      <c r="J538" s="58"/>
      <c r="K538" s="58"/>
      <c r="L538" s="58"/>
      <c r="M538" s="59"/>
      <c r="N538" s="59"/>
      <c r="O538" s="59"/>
      <c r="P538" s="60"/>
      <c r="Q538" s="22"/>
      <c r="R538" s="61"/>
      <c r="S538" s="22"/>
      <c r="T538" s="94"/>
      <c r="U538" s="59"/>
      <c r="V538" s="63"/>
      <c r="W538" s="64"/>
      <c r="X538" s="65"/>
      <c r="Y538" s="66"/>
      <c r="Z538" s="66"/>
      <c r="AA538" s="67"/>
      <c r="AB538" s="68"/>
      <c r="AC538" s="69"/>
      <c r="AD538" s="70"/>
      <c r="AE538" s="70"/>
      <c r="AF538" s="74"/>
      <c r="AG538" s="71"/>
    </row>
    <row r="539" spans="5:33">
      <c r="E539" s="73"/>
      <c r="G539" s="58"/>
      <c r="H539" s="58"/>
      <c r="I539" s="58"/>
      <c r="J539" s="58"/>
      <c r="K539" s="58"/>
      <c r="L539" s="58"/>
      <c r="M539" s="59"/>
      <c r="N539" s="59"/>
      <c r="O539" s="59"/>
      <c r="P539" s="60"/>
      <c r="Q539" s="22"/>
      <c r="R539" s="61"/>
      <c r="S539" s="22"/>
      <c r="T539" s="94"/>
      <c r="U539" s="59"/>
      <c r="V539" s="63"/>
      <c r="W539" s="64"/>
      <c r="X539" s="65"/>
      <c r="Y539" s="66"/>
      <c r="Z539" s="66"/>
      <c r="AA539" s="67"/>
      <c r="AB539" s="68"/>
      <c r="AC539" s="69"/>
      <c r="AD539" s="70"/>
      <c r="AE539" s="70"/>
      <c r="AF539" s="74"/>
      <c r="AG539" s="71"/>
    </row>
    <row r="540" spans="5:33">
      <c r="E540" s="73"/>
      <c r="G540" s="58"/>
      <c r="H540" s="58"/>
      <c r="I540" s="58"/>
      <c r="J540" s="58"/>
      <c r="K540" s="58"/>
      <c r="L540" s="58"/>
      <c r="M540" s="59"/>
      <c r="N540" s="59"/>
      <c r="O540" s="59"/>
      <c r="P540" s="60"/>
      <c r="Q540" s="22"/>
      <c r="R540" s="61"/>
      <c r="S540" s="22"/>
      <c r="T540" s="94"/>
      <c r="U540" s="59"/>
      <c r="V540" s="63"/>
      <c r="W540" s="64"/>
      <c r="X540" s="65"/>
      <c r="Y540" s="66"/>
      <c r="Z540" s="66"/>
      <c r="AA540" s="67"/>
      <c r="AB540" s="68"/>
      <c r="AC540" s="69"/>
      <c r="AD540" s="70"/>
      <c r="AE540" s="70"/>
      <c r="AF540" s="74"/>
      <c r="AG540" s="71"/>
    </row>
    <row r="541" spans="5:33">
      <c r="E541" s="73"/>
      <c r="G541" s="58"/>
      <c r="H541" s="58"/>
      <c r="I541" s="58"/>
      <c r="J541" s="58"/>
      <c r="K541" s="58"/>
      <c r="L541" s="58"/>
      <c r="M541" s="59"/>
      <c r="N541" s="59"/>
      <c r="O541" s="59"/>
      <c r="P541" s="60"/>
      <c r="Q541" s="22"/>
      <c r="R541" s="61"/>
      <c r="S541" s="22"/>
      <c r="T541" s="94"/>
      <c r="U541" s="59"/>
      <c r="V541" s="63"/>
      <c r="W541" s="64"/>
      <c r="X541" s="65"/>
      <c r="Y541" s="66"/>
      <c r="Z541" s="66"/>
      <c r="AA541" s="67"/>
      <c r="AB541" s="68"/>
      <c r="AC541" s="69"/>
      <c r="AD541" s="70"/>
      <c r="AE541" s="70"/>
      <c r="AF541" s="74"/>
      <c r="AG541" s="71"/>
    </row>
    <row r="542" spans="5:33">
      <c r="E542" s="73"/>
      <c r="G542" s="58"/>
      <c r="H542" s="58"/>
      <c r="I542" s="58"/>
      <c r="J542" s="58"/>
      <c r="K542" s="58"/>
      <c r="L542" s="58"/>
      <c r="M542" s="59"/>
      <c r="N542" s="59"/>
      <c r="O542" s="59"/>
      <c r="P542" s="60"/>
      <c r="Q542" s="22"/>
      <c r="R542" s="61"/>
      <c r="S542" s="22"/>
      <c r="T542" s="94"/>
      <c r="U542" s="59"/>
      <c r="V542" s="63"/>
      <c r="W542" s="64"/>
      <c r="X542" s="65"/>
      <c r="Y542" s="66"/>
      <c r="Z542" s="66"/>
      <c r="AA542" s="67"/>
      <c r="AB542" s="68"/>
      <c r="AC542" s="69"/>
      <c r="AD542" s="70"/>
      <c r="AE542" s="70"/>
      <c r="AF542" s="74"/>
      <c r="AG542" s="71"/>
    </row>
    <row r="543" spans="5:33">
      <c r="E543" s="73"/>
      <c r="G543" s="58"/>
      <c r="H543" s="58"/>
      <c r="I543" s="58"/>
      <c r="J543" s="58"/>
      <c r="K543" s="58"/>
      <c r="L543" s="58"/>
      <c r="M543" s="59"/>
      <c r="N543" s="59"/>
      <c r="O543" s="59"/>
      <c r="P543" s="60"/>
      <c r="Q543" s="22"/>
      <c r="R543" s="61"/>
      <c r="S543" s="22"/>
      <c r="T543" s="94"/>
      <c r="U543" s="59"/>
      <c r="V543" s="63"/>
      <c r="W543" s="64"/>
      <c r="X543" s="65"/>
      <c r="Y543" s="66"/>
      <c r="Z543" s="66"/>
      <c r="AA543" s="67"/>
      <c r="AB543" s="68"/>
      <c r="AC543" s="69"/>
      <c r="AD543" s="70"/>
      <c r="AE543" s="70"/>
      <c r="AF543" s="74"/>
      <c r="AG543" s="71"/>
    </row>
    <row r="544" spans="5:33">
      <c r="E544" s="73"/>
      <c r="G544" s="58"/>
      <c r="H544" s="58"/>
      <c r="I544" s="58"/>
      <c r="J544" s="58"/>
      <c r="K544" s="58"/>
      <c r="L544" s="58"/>
      <c r="M544" s="59"/>
      <c r="N544" s="59"/>
      <c r="O544" s="59"/>
      <c r="P544" s="60"/>
      <c r="Q544" s="22"/>
      <c r="R544" s="61"/>
      <c r="S544" s="22"/>
      <c r="T544" s="94"/>
      <c r="U544" s="59"/>
      <c r="V544" s="63"/>
      <c r="W544" s="64"/>
      <c r="X544" s="65"/>
      <c r="Y544" s="66"/>
      <c r="Z544" s="66"/>
      <c r="AA544" s="67"/>
      <c r="AB544" s="68"/>
      <c r="AC544" s="69"/>
      <c r="AD544" s="70"/>
      <c r="AE544" s="70"/>
      <c r="AF544" s="74"/>
      <c r="AG544" s="71"/>
    </row>
    <row r="545" spans="5:33">
      <c r="E545" s="73"/>
      <c r="G545" s="58"/>
      <c r="H545" s="58"/>
      <c r="I545" s="58"/>
      <c r="J545" s="58"/>
      <c r="K545" s="58"/>
      <c r="L545" s="58"/>
      <c r="M545" s="59"/>
      <c r="N545" s="59"/>
      <c r="O545" s="59"/>
      <c r="P545" s="60"/>
      <c r="Q545" s="22"/>
      <c r="R545" s="61"/>
      <c r="S545" s="22"/>
      <c r="T545" s="94"/>
      <c r="U545" s="59"/>
      <c r="V545" s="63"/>
      <c r="W545" s="64"/>
      <c r="X545" s="65"/>
      <c r="Y545" s="66"/>
      <c r="Z545" s="66"/>
      <c r="AA545" s="67"/>
      <c r="AB545" s="68"/>
      <c r="AC545" s="69"/>
      <c r="AD545" s="70"/>
      <c r="AE545" s="70"/>
      <c r="AF545" s="74"/>
      <c r="AG545" s="71"/>
    </row>
    <row r="546" spans="5:33">
      <c r="E546" s="73"/>
      <c r="G546" s="58"/>
      <c r="H546" s="58"/>
      <c r="I546" s="58"/>
      <c r="J546" s="58"/>
      <c r="K546" s="58"/>
      <c r="L546" s="58"/>
      <c r="M546" s="59"/>
      <c r="N546" s="59"/>
      <c r="O546" s="59"/>
      <c r="P546" s="60"/>
      <c r="Q546" s="22"/>
      <c r="R546" s="61"/>
      <c r="S546" s="22"/>
      <c r="T546" s="94"/>
      <c r="U546" s="59"/>
      <c r="V546" s="63"/>
      <c r="W546" s="64"/>
      <c r="X546" s="65"/>
      <c r="Y546" s="66"/>
      <c r="Z546" s="66"/>
      <c r="AA546" s="67"/>
      <c r="AB546" s="68"/>
      <c r="AC546" s="75"/>
      <c r="AD546" s="70"/>
      <c r="AE546" s="70"/>
      <c r="AF546" s="74"/>
      <c r="AG546" s="71"/>
    </row>
    <row r="547" spans="5:33">
      <c r="E547" s="73"/>
      <c r="G547" s="58"/>
      <c r="H547" s="58"/>
      <c r="I547" s="58"/>
      <c r="J547" s="58"/>
      <c r="K547" s="58"/>
      <c r="L547" s="58"/>
      <c r="M547" s="59"/>
      <c r="N547" s="59"/>
      <c r="O547" s="59"/>
      <c r="P547" s="60"/>
      <c r="Q547" s="22"/>
      <c r="R547" s="61"/>
      <c r="S547" s="22"/>
      <c r="T547" s="94"/>
      <c r="U547" s="59"/>
      <c r="V547" s="63"/>
      <c r="W547" s="64"/>
      <c r="X547" s="65"/>
      <c r="Y547" s="66"/>
      <c r="Z547" s="66"/>
      <c r="AA547" s="67"/>
      <c r="AB547" s="68"/>
      <c r="AC547" s="69"/>
      <c r="AD547" s="70"/>
      <c r="AE547" s="70"/>
      <c r="AF547" s="74"/>
      <c r="AG547" s="71"/>
    </row>
    <row r="548" spans="5:33">
      <c r="E548" s="73"/>
      <c r="G548" s="58"/>
      <c r="H548" s="58"/>
      <c r="I548" s="58"/>
      <c r="J548" s="58"/>
      <c r="K548" s="58"/>
      <c r="L548" s="58"/>
      <c r="M548" s="59"/>
      <c r="N548" s="59"/>
      <c r="O548" s="59"/>
      <c r="P548" s="60"/>
      <c r="Q548" s="22"/>
      <c r="R548" s="61"/>
      <c r="S548" s="22"/>
      <c r="T548" s="94"/>
      <c r="U548" s="59"/>
      <c r="V548" s="63"/>
      <c r="W548" s="64"/>
      <c r="X548" s="65"/>
      <c r="Y548" s="66"/>
      <c r="Z548" s="66"/>
      <c r="AA548" s="67"/>
      <c r="AB548" s="68"/>
      <c r="AC548" s="69"/>
      <c r="AD548" s="70"/>
      <c r="AE548" s="70"/>
      <c r="AF548" s="74"/>
      <c r="AG548" s="71"/>
    </row>
    <row r="549" spans="5:33">
      <c r="E549" s="73"/>
      <c r="G549" s="58"/>
      <c r="H549" s="58"/>
      <c r="I549" s="58"/>
      <c r="J549" s="58"/>
      <c r="K549" s="58"/>
      <c r="L549" s="58"/>
      <c r="M549" s="59"/>
      <c r="N549" s="59"/>
      <c r="O549" s="59"/>
      <c r="P549" s="60"/>
      <c r="Q549" s="22"/>
      <c r="R549" s="61"/>
      <c r="S549" s="22"/>
      <c r="T549" s="94"/>
      <c r="U549" s="59"/>
      <c r="V549" s="63"/>
      <c r="W549" s="64"/>
      <c r="X549" s="65"/>
      <c r="Y549" s="66"/>
      <c r="Z549" s="66"/>
      <c r="AA549" s="67"/>
      <c r="AB549" s="68"/>
      <c r="AC549" s="69"/>
      <c r="AD549" s="70"/>
      <c r="AE549" s="70"/>
      <c r="AF549" s="74"/>
      <c r="AG549" s="71"/>
    </row>
    <row r="550" spans="5:33">
      <c r="E550" s="73"/>
      <c r="G550" s="58"/>
      <c r="H550" s="58"/>
      <c r="I550" s="58"/>
      <c r="J550" s="58"/>
      <c r="K550" s="58"/>
      <c r="L550" s="58"/>
      <c r="M550" s="59"/>
      <c r="N550" s="59"/>
      <c r="O550" s="59"/>
      <c r="P550" s="60"/>
      <c r="Q550" s="22"/>
      <c r="R550" s="61"/>
      <c r="S550" s="22"/>
      <c r="T550" s="94"/>
      <c r="U550" s="59"/>
      <c r="V550" s="63"/>
      <c r="W550" s="64"/>
      <c r="X550" s="65"/>
      <c r="Y550" s="66"/>
      <c r="Z550" s="66"/>
      <c r="AA550" s="67"/>
      <c r="AB550" s="68"/>
      <c r="AC550" s="69"/>
      <c r="AD550" s="70"/>
      <c r="AE550" s="70"/>
      <c r="AF550" s="74"/>
      <c r="AG550" s="71"/>
    </row>
    <row r="551" spans="5:33">
      <c r="E551" s="73"/>
      <c r="G551" s="58"/>
      <c r="H551" s="58"/>
      <c r="I551" s="58"/>
      <c r="J551" s="58"/>
      <c r="K551" s="58"/>
      <c r="L551" s="58"/>
      <c r="M551" s="59"/>
      <c r="N551" s="59"/>
      <c r="O551" s="59"/>
      <c r="P551" s="60"/>
      <c r="Q551" s="22"/>
      <c r="R551" s="61"/>
      <c r="S551" s="22"/>
      <c r="T551" s="94"/>
      <c r="U551" s="59"/>
      <c r="V551" s="63"/>
      <c r="W551" s="64"/>
      <c r="X551" s="65"/>
      <c r="Y551" s="66"/>
      <c r="Z551" s="66"/>
      <c r="AA551" s="67"/>
      <c r="AB551" s="68"/>
      <c r="AC551" s="69"/>
      <c r="AD551" s="70"/>
      <c r="AE551" s="70"/>
      <c r="AF551" s="74"/>
      <c r="AG551" s="71"/>
    </row>
    <row r="552" spans="5:33">
      <c r="E552" s="73"/>
      <c r="G552" s="58"/>
      <c r="H552" s="58"/>
      <c r="I552" s="58"/>
      <c r="J552" s="58"/>
      <c r="K552" s="58"/>
      <c r="L552" s="58"/>
      <c r="M552" s="59"/>
      <c r="N552" s="59"/>
      <c r="O552" s="59"/>
      <c r="P552" s="60"/>
      <c r="Q552" s="22"/>
      <c r="R552" s="61"/>
      <c r="S552" s="22"/>
      <c r="T552" s="94"/>
      <c r="U552" s="59"/>
      <c r="V552" s="63"/>
      <c r="W552" s="64"/>
      <c r="X552" s="65"/>
      <c r="Y552" s="66"/>
      <c r="Z552" s="66"/>
      <c r="AA552" s="67"/>
      <c r="AB552" s="68"/>
      <c r="AC552" s="69"/>
      <c r="AD552" s="70"/>
      <c r="AE552" s="70"/>
      <c r="AF552" s="74"/>
      <c r="AG552" s="71"/>
    </row>
    <row r="553" spans="5:33">
      <c r="E553" s="73"/>
      <c r="G553" s="58"/>
      <c r="H553" s="58"/>
      <c r="I553" s="58"/>
      <c r="J553" s="58"/>
      <c r="K553" s="58"/>
      <c r="L553" s="58"/>
      <c r="M553" s="59"/>
      <c r="N553" s="59"/>
      <c r="O553" s="59"/>
      <c r="P553" s="60"/>
      <c r="Q553" s="22"/>
      <c r="R553" s="61"/>
      <c r="S553" s="22"/>
      <c r="T553" s="94"/>
      <c r="U553" s="59"/>
      <c r="V553" s="63"/>
      <c r="W553" s="64"/>
      <c r="X553" s="65"/>
      <c r="Y553" s="66"/>
      <c r="Z553" s="66"/>
      <c r="AA553" s="67"/>
      <c r="AB553" s="68"/>
      <c r="AC553" s="69"/>
      <c r="AD553" s="70"/>
      <c r="AE553" s="70"/>
      <c r="AF553" s="74"/>
      <c r="AG553" s="71"/>
    </row>
    <row r="554" spans="5:33">
      <c r="E554" s="73"/>
      <c r="G554" s="58"/>
      <c r="H554" s="58"/>
      <c r="I554" s="58"/>
      <c r="J554" s="58"/>
      <c r="K554" s="58"/>
      <c r="L554" s="58"/>
      <c r="M554" s="59"/>
      <c r="N554" s="59"/>
      <c r="O554" s="59"/>
      <c r="P554" s="60"/>
      <c r="Q554" s="22"/>
      <c r="R554" s="61"/>
      <c r="S554" s="22"/>
      <c r="T554" s="94"/>
      <c r="U554" s="59"/>
      <c r="V554" s="63"/>
      <c r="W554" s="64"/>
      <c r="X554" s="65"/>
      <c r="Y554" s="66"/>
      <c r="Z554" s="66"/>
      <c r="AA554" s="67"/>
      <c r="AB554" s="68"/>
      <c r="AC554" s="69"/>
      <c r="AD554" s="70"/>
      <c r="AE554" s="70"/>
      <c r="AF554" s="74"/>
      <c r="AG554" s="71"/>
    </row>
    <row r="555" spans="5:33">
      <c r="E555" s="73"/>
      <c r="G555" s="58"/>
      <c r="H555" s="58"/>
      <c r="I555" s="58"/>
      <c r="J555" s="58"/>
      <c r="K555" s="58"/>
      <c r="L555" s="58"/>
      <c r="M555" s="59"/>
      <c r="N555" s="59"/>
      <c r="O555" s="59"/>
      <c r="P555" s="60"/>
      <c r="Q555" s="22"/>
      <c r="R555" s="61"/>
      <c r="S555" s="22"/>
      <c r="T555" s="94"/>
      <c r="U555" s="59"/>
      <c r="V555" s="63"/>
      <c r="W555" s="64"/>
      <c r="X555" s="65"/>
      <c r="Y555" s="66"/>
      <c r="Z555" s="66"/>
      <c r="AA555" s="67"/>
      <c r="AB555" s="68"/>
      <c r="AC555" s="69"/>
      <c r="AD555" s="70"/>
      <c r="AE555" s="70"/>
      <c r="AF555" s="74"/>
      <c r="AG555" s="71"/>
    </row>
    <row r="556" spans="5:33">
      <c r="E556" s="73"/>
      <c r="G556" s="58"/>
      <c r="H556" s="58"/>
      <c r="I556" s="58"/>
      <c r="J556" s="58"/>
      <c r="K556" s="58"/>
      <c r="L556" s="58"/>
      <c r="M556" s="59"/>
      <c r="N556" s="59"/>
      <c r="O556" s="59"/>
      <c r="P556" s="60"/>
      <c r="Q556" s="22"/>
      <c r="R556" s="61"/>
      <c r="S556" s="22"/>
      <c r="T556" s="94"/>
      <c r="U556" s="59"/>
      <c r="V556" s="63"/>
      <c r="W556" s="64"/>
      <c r="X556" s="65"/>
      <c r="Y556" s="66"/>
      <c r="Z556" s="66"/>
      <c r="AA556" s="67"/>
      <c r="AB556" s="68"/>
      <c r="AC556" s="69"/>
      <c r="AD556" s="70"/>
      <c r="AE556" s="70"/>
      <c r="AF556" s="74"/>
      <c r="AG556" s="71"/>
    </row>
    <row r="557" spans="5:33">
      <c r="E557" s="73"/>
      <c r="G557" s="58"/>
      <c r="H557" s="58"/>
      <c r="I557" s="58"/>
      <c r="J557" s="58"/>
      <c r="K557" s="58"/>
      <c r="L557" s="58"/>
      <c r="M557" s="59"/>
      <c r="N557" s="59"/>
      <c r="O557" s="59"/>
      <c r="P557" s="60"/>
      <c r="Q557" s="22"/>
      <c r="R557" s="61"/>
      <c r="S557" s="22"/>
      <c r="T557" s="94"/>
      <c r="U557" s="59"/>
      <c r="V557" s="63"/>
      <c r="W557" s="64"/>
      <c r="X557" s="65"/>
      <c r="Y557" s="66"/>
      <c r="Z557" s="66"/>
      <c r="AA557" s="67"/>
      <c r="AB557" s="68"/>
      <c r="AC557" s="69"/>
      <c r="AD557" s="70"/>
      <c r="AE557" s="70"/>
      <c r="AF557" s="74"/>
      <c r="AG557" s="71"/>
    </row>
    <row r="558" spans="5:33">
      <c r="E558" s="73"/>
      <c r="G558" s="58"/>
      <c r="H558" s="58"/>
      <c r="I558" s="58"/>
      <c r="J558" s="58"/>
      <c r="K558" s="58"/>
      <c r="L558" s="58"/>
      <c r="M558" s="59"/>
      <c r="N558" s="59"/>
      <c r="O558" s="59"/>
      <c r="P558" s="60"/>
      <c r="Q558" s="22"/>
      <c r="R558" s="61"/>
      <c r="S558" s="22"/>
      <c r="T558" s="94"/>
      <c r="U558" s="59"/>
      <c r="V558" s="63"/>
      <c r="W558" s="64"/>
      <c r="X558" s="65"/>
      <c r="Y558" s="66"/>
      <c r="Z558" s="66"/>
      <c r="AA558" s="67"/>
      <c r="AB558" s="68"/>
      <c r="AC558" s="69"/>
      <c r="AD558" s="70"/>
      <c r="AE558" s="70"/>
      <c r="AF558" s="74"/>
      <c r="AG558" s="71"/>
    </row>
    <row r="559" spans="5:33">
      <c r="E559" s="73"/>
      <c r="G559" s="58"/>
      <c r="H559" s="58"/>
      <c r="I559" s="58"/>
      <c r="J559" s="58"/>
      <c r="K559" s="58"/>
      <c r="L559" s="58"/>
      <c r="M559" s="59"/>
      <c r="N559" s="59"/>
      <c r="O559" s="59"/>
      <c r="P559" s="60"/>
      <c r="Q559" s="22"/>
      <c r="R559" s="61"/>
      <c r="S559" s="22"/>
      <c r="T559" s="94"/>
      <c r="U559" s="59"/>
      <c r="V559" s="63"/>
      <c r="W559" s="64"/>
      <c r="X559" s="65"/>
      <c r="Y559" s="66"/>
      <c r="Z559" s="66"/>
      <c r="AA559" s="67"/>
      <c r="AB559" s="68"/>
      <c r="AC559" s="69"/>
      <c r="AD559" s="70"/>
      <c r="AE559" s="70"/>
      <c r="AF559" s="74"/>
      <c r="AG559" s="71"/>
    </row>
    <row r="560" spans="5:33">
      <c r="E560" s="73"/>
      <c r="G560" s="58"/>
      <c r="H560" s="58"/>
      <c r="I560" s="58"/>
      <c r="J560" s="58"/>
      <c r="K560" s="58"/>
      <c r="L560" s="58"/>
      <c r="M560" s="59"/>
      <c r="N560" s="59"/>
      <c r="O560" s="59"/>
      <c r="P560" s="60"/>
      <c r="Q560" s="22"/>
      <c r="R560" s="61"/>
      <c r="S560" s="22"/>
      <c r="T560" s="94"/>
      <c r="U560" s="59"/>
      <c r="V560" s="63"/>
      <c r="W560" s="64"/>
      <c r="X560" s="65"/>
      <c r="Y560" s="66"/>
      <c r="Z560" s="66"/>
      <c r="AA560" s="67"/>
      <c r="AB560" s="68"/>
      <c r="AC560" s="69"/>
      <c r="AD560" s="70"/>
      <c r="AE560" s="70"/>
      <c r="AF560" s="74"/>
      <c r="AG560" s="71"/>
    </row>
    <row r="561" spans="5:33">
      <c r="E561" s="73"/>
      <c r="G561" s="58"/>
      <c r="H561" s="58"/>
      <c r="I561" s="58"/>
      <c r="J561" s="58"/>
      <c r="K561" s="58"/>
      <c r="L561" s="58"/>
      <c r="M561" s="59"/>
      <c r="N561" s="59"/>
      <c r="O561" s="59"/>
      <c r="P561" s="60"/>
      <c r="Q561" s="22"/>
      <c r="R561" s="61"/>
      <c r="S561" s="22"/>
      <c r="T561" s="94"/>
      <c r="U561" s="59"/>
      <c r="V561" s="63"/>
      <c r="W561" s="64"/>
      <c r="X561" s="65"/>
      <c r="Y561" s="66"/>
      <c r="Z561" s="66"/>
      <c r="AA561" s="67"/>
      <c r="AB561" s="68"/>
      <c r="AC561" s="69"/>
      <c r="AD561" s="70"/>
      <c r="AE561" s="70"/>
      <c r="AF561" s="74"/>
      <c r="AG561" s="71"/>
    </row>
    <row r="562" spans="5:33">
      <c r="E562" s="73"/>
      <c r="G562" s="58"/>
      <c r="H562" s="58"/>
      <c r="I562" s="58"/>
      <c r="J562" s="58"/>
      <c r="K562" s="58"/>
      <c r="L562" s="58"/>
      <c r="M562" s="59"/>
      <c r="N562" s="59"/>
      <c r="O562" s="59"/>
      <c r="P562" s="60"/>
      <c r="Q562" s="22"/>
      <c r="R562" s="61"/>
      <c r="S562" s="22"/>
      <c r="T562" s="94"/>
      <c r="U562" s="59"/>
      <c r="V562" s="63"/>
      <c r="W562" s="64"/>
      <c r="X562" s="65"/>
      <c r="Y562" s="66"/>
      <c r="Z562" s="66"/>
      <c r="AA562" s="67"/>
      <c r="AB562" s="68"/>
      <c r="AC562" s="69"/>
      <c r="AD562" s="70"/>
      <c r="AE562" s="70"/>
      <c r="AF562" s="74"/>
      <c r="AG562" s="71"/>
    </row>
    <row r="563" spans="5:33">
      <c r="E563" s="73"/>
      <c r="G563" s="58"/>
      <c r="H563" s="58"/>
      <c r="I563" s="58"/>
      <c r="J563" s="58"/>
      <c r="K563" s="58"/>
      <c r="L563" s="58"/>
      <c r="M563" s="59"/>
      <c r="N563" s="59"/>
      <c r="O563" s="59"/>
      <c r="P563" s="60"/>
      <c r="Q563" s="22"/>
      <c r="R563" s="61"/>
      <c r="S563" s="22"/>
      <c r="T563" s="94"/>
      <c r="U563" s="59"/>
      <c r="V563" s="63"/>
      <c r="W563" s="64"/>
      <c r="X563" s="65"/>
      <c r="Y563" s="66"/>
      <c r="Z563" s="66"/>
      <c r="AA563" s="67"/>
      <c r="AB563" s="68"/>
      <c r="AC563" s="69"/>
      <c r="AD563" s="70"/>
      <c r="AE563" s="70"/>
      <c r="AF563" s="74"/>
      <c r="AG563" s="71"/>
    </row>
    <row r="564" spans="5:33">
      <c r="E564" s="73"/>
      <c r="G564" s="58"/>
      <c r="H564" s="58"/>
      <c r="I564" s="58"/>
      <c r="J564" s="58"/>
      <c r="K564" s="58"/>
      <c r="L564" s="58"/>
      <c r="M564" s="59"/>
      <c r="N564" s="59"/>
      <c r="O564" s="59"/>
      <c r="P564" s="60"/>
      <c r="Q564" s="22"/>
      <c r="R564" s="61"/>
      <c r="S564" s="22"/>
      <c r="T564" s="94"/>
      <c r="U564" s="59"/>
      <c r="V564" s="63"/>
      <c r="W564" s="64"/>
      <c r="X564" s="65"/>
      <c r="Y564" s="66"/>
      <c r="Z564" s="66"/>
      <c r="AA564" s="67"/>
      <c r="AB564" s="68"/>
      <c r="AC564" s="69"/>
      <c r="AD564" s="70"/>
      <c r="AE564" s="70"/>
      <c r="AF564" s="74"/>
      <c r="AG564" s="71"/>
    </row>
    <row r="565" spans="5:33">
      <c r="E565" s="73"/>
      <c r="G565" s="58"/>
      <c r="H565" s="58"/>
      <c r="I565" s="58"/>
      <c r="J565" s="58"/>
      <c r="K565" s="58"/>
      <c r="L565" s="58"/>
      <c r="M565" s="59"/>
      <c r="N565" s="59"/>
      <c r="O565" s="59"/>
      <c r="P565" s="60"/>
      <c r="Q565" s="22"/>
      <c r="R565" s="61"/>
      <c r="S565" s="22"/>
      <c r="T565" s="94"/>
      <c r="U565" s="59"/>
      <c r="V565" s="63"/>
      <c r="W565" s="64"/>
      <c r="X565" s="65"/>
      <c r="Y565" s="66"/>
      <c r="Z565" s="66"/>
      <c r="AA565" s="67"/>
      <c r="AB565" s="68"/>
      <c r="AC565" s="69"/>
      <c r="AD565" s="70"/>
      <c r="AE565" s="70"/>
      <c r="AF565" s="74"/>
      <c r="AG565" s="71"/>
    </row>
    <row r="566" spans="5:33">
      <c r="E566" s="73"/>
      <c r="G566" s="58"/>
      <c r="H566" s="58"/>
      <c r="I566" s="58"/>
      <c r="J566" s="58"/>
      <c r="K566" s="58"/>
      <c r="L566" s="58"/>
      <c r="M566" s="59"/>
      <c r="N566" s="59"/>
      <c r="O566" s="59"/>
      <c r="P566" s="60"/>
      <c r="Q566" s="22"/>
      <c r="R566" s="61"/>
      <c r="S566" s="22"/>
      <c r="T566" s="94"/>
      <c r="U566" s="59"/>
      <c r="V566" s="63"/>
      <c r="W566" s="64"/>
      <c r="X566" s="65"/>
      <c r="Y566" s="66"/>
      <c r="Z566" s="66"/>
      <c r="AA566" s="67"/>
      <c r="AB566" s="68"/>
      <c r="AC566" s="69"/>
      <c r="AD566" s="70"/>
      <c r="AE566" s="70"/>
      <c r="AF566" s="74"/>
      <c r="AG566" s="71"/>
    </row>
    <row r="567" spans="5:33">
      <c r="E567" s="73"/>
      <c r="G567" s="58"/>
      <c r="H567" s="58"/>
      <c r="I567" s="58"/>
      <c r="J567" s="58"/>
      <c r="K567" s="58"/>
      <c r="L567" s="58"/>
      <c r="M567" s="59"/>
      <c r="N567" s="59"/>
      <c r="O567" s="59"/>
      <c r="P567" s="60"/>
      <c r="Q567" s="22"/>
      <c r="R567" s="61"/>
      <c r="S567" s="22"/>
      <c r="T567" s="94"/>
      <c r="U567" s="59"/>
      <c r="V567" s="63"/>
      <c r="W567" s="64"/>
      <c r="X567" s="65"/>
      <c r="Y567" s="66"/>
      <c r="Z567" s="66"/>
      <c r="AA567" s="67"/>
      <c r="AB567" s="68"/>
      <c r="AC567" s="69"/>
      <c r="AD567" s="70"/>
      <c r="AE567" s="70"/>
      <c r="AF567" s="74"/>
      <c r="AG567" s="71"/>
    </row>
    <row r="568" spans="5:33">
      <c r="E568" s="73"/>
      <c r="G568" s="58"/>
      <c r="H568" s="58"/>
      <c r="I568" s="58"/>
      <c r="J568" s="58"/>
      <c r="K568" s="58"/>
      <c r="L568" s="58"/>
      <c r="M568" s="59"/>
      <c r="N568" s="59"/>
      <c r="O568" s="59"/>
      <c r="P568" s="60"/>
      <c r="Q568" s="22"/>
      <c r="R568" s="61"/>
      <c r="S568" s="22"/>
      <c r="T568" s="94"/>
      <c r="U568" s="59"/>
      <c r="V568" s="63"/>
      <c r="W568" s="64"/>
      <c r="X568" s="65"/>
      <c r="Y568" s="66"/>
      <c r="Z568" s="66"/>
      <c r="AA568" s="67"/>
      <c r="AB568" s="68"/>
      <c r="AC568" s="69"/>
      <c r="AD568" s="70"/>
      <c r="AE568" s="70"/>
      <c r="AF568" s="74"/>
      <c r="AG568" s="71"/>
    </row>
    <row r="569" spans="5:33">
      <c r="E569" s="73"/>
      <c r="G569" s="58"/>
      <c r="H569" s="58"/>
      <c r="I569" s="58"/>
      <c r="J569" s="58"/>
      <c r="K569" s="58"/>
      <c r="L569" s="58"/>
      <c r="M569" s="59"/>
      <c r="N569" s="59"/>
      <c r="O569" s="59"/>
      <c r="P569" s="60"/>
      <c r="Q569" s="22"/>
      <c r="R569" s="61"/>
      <c r="S569" s="22"/>
      <c r="T569" s="94"/>
      <c r="U569" s="59"/>
      <c r="V569" s="63"/>
      <c r="W569" s="64"/>
      <c r="X569" s="65"/>
      <c r="Y569" s="66"/>
      <c r="Z569" s="66"/>
      <c r="AA569" s="67"/>
      <c r="AB569" s="68"/>
      <c r="AC569" s="69"/>
      <c r="AD569" s="70"/>
      <c r="AE569" s="70"/>
      <c r="AF569" s="74"/>
      <c r="AG569" s="71"/>
    </row>
    <row r="570" spans="5:33">
      <c r="E570" s="73"/>
      <c r="G570" s="58"/>
      <c r="H570" s="58"/>
      <c r="I570" s="58"/>
      <c r="J570" s="58"/>
      <c r="K570" s="58"/>
      <c r="L570" s="58"/>
      <c r="M570" s="59"/>
      <c r="N570" s="59"/>
      <c r="O570" s="59"/>
      <c r="P570" s="60"/>
      <c r="Q570" s="22"/>
      <c r="R570" s="61"/>
      <c r="S570" s="22"/>
      <c r="T570" s="94"/>
      <c r="U570" s="59"/>
      <c r="V570" s="63"/>
      <c r="W570" s="64"/>
      <c r="X570" s="65"/>
      <c r="Y570" s="66"/>
      <c r="Z570" s="66"/>
      <c r="AA570" s="67"/>
      <c r="AB570" s="68"/>
      <c r="AC570" s="69"/>
      <c r="AD570" s="70"/>
      <c r="AE570" s="70"/>
      <c r="AF570" s="74"/>
      <c r="AG570" s="71"/>
    </row>
    <row r="571" spans="5:33">
      <c r="E571" s="73"/>
      <c r="G571" s="58"/>
      <c r="H571" s="58"/>
      <c r="I571" s="58"/>
      <c r="J571" s="58"/>
      <c r="K571" s="58"/>
      <c r="L571" s="58"/>
      <c r="M571" s="59"/>
      <c r="N571" s="59"/>
      <c r="O571" s="59"/>
      <c r="P571" s="60"/>
      <c r="Q571" s="22"/>
      <c r="R571" s="61"/>
      <c r="S571" s="22"/>
      <c r="T571" s="94"/>
      <c r="U571" s="59"/>
      <c r="V571" s="63"/>
      <c r="W571" s="64"/>
      <c r="X571" s="65"/>
      <c r="Y571" s="66"/>
      <c r="Z571" s="66"/>
      <c r="AA571" s="67"/>
      <c r="AB571" s="68"/>
      <c r="AC571" s="69"/>
      <c r="AD571" s="70"/>
      <c r="AE571" s="70"/>
      <c r="AF571" s="74"/>
      <c r="AG571" s="71"/>
    </row>
    <row r="572" spans="5:33">
      <c r="E572" s="73"/>
      <c r="G572" s="58"/>
      <c r="H572" s="58"/>
      <c r="I572" s="58"/>
      <c r="J572" s="58"/>
      <c r="K572" s="58"/>
      <c r="L572" s="58"/>
      <c r="M572" s="59"/>
      <c r="N572" s="59"/>
      <c r="O572" s="59"/>
      <c r="P572" s="60"/>
      <c r="Q572" s="22"/>
      <c r="R572" s="61"/>
      <c r="S572" s="22"/>
      <c r="T572" s="94"/>
      <c r="U572" s="59"/>
      <c r="V572" s="63"/>
      <c r="W572" s="64"/>
      <c r="X572" s="65"/>
      <c r="Y572" s="66"/>
      <c r="Z572" s="66"/>
      <c r="AA572" s="67"/>
      <c r="AB572" s="68"/>
      <c r="AC572" s="69"/>
      <c r="AD572" s="70"/>
      <c r="AE572" s="70"/>
      <c r="AF572" s="74"/>
      <c r="AG572" s="71"/>
    </row>
    <row r="573" spans="5:33">
      <c r="E573" s="73"/>
      <c r="G573" s="58"/>
      <c r="H573" s="58"/>
      <c r="I573" s="58"/>
      <c r="J573" s="58"/>
      <c r="K573" s="58"/>
      <c r="L573" s="58"/>
      <c r="M573" s="59"/>
      <c r="N573" s="59"/>
      <c r="O573" s="59"/>
      <c r="P573" s="60"/>
      <c r="Q573" s="22"/>
      <c r="R573" s="61"/>
      <c r="S573" s="22"/>
      <c r="T573" s="94"/>
      <c r="U573" s="59"/>
      <c r="V573" s="63"/>
      <c r="W573" s="64"/>
      <c r="X573" s="65"/>
      <c r="Y573" s="66"/>
      <c r="Z573" s="66"/>
      <c r="AA573" s="67"/>
      <c r="AB573" s="68"/>
      <c r="AC573" s="69"/>
      <c r="AD573" s="70"/>
      <c r="AE573" s="70"/>
      <c r="AF573" s="74"/>
      <c r="AG573" s="71"/>
    </row>
    <row r="574" spans="5:33">
      <c r="E574" s="73"/>
      <c r="G574" s="58"/>
      <c r="H574" s="58"/>
      <c r="I574" s="58"/>
      <c r="J574" s="58"/>
      <c r="K574" s="58"/>
      <c r="L574" s="58"/>
      <c r="M574" s="59"/>
      <c r="N574" s="59"/>
      <c r="O574" s="59"/>
      <c r="P574" s="60"/>
      <c r="Q574" s="22"/>
      <c r="R574" s="61"/>
      <c r="S574" s="22"/>
      <c r="T574" s="94"/>
      <c r="U574" s="59"/>
      <c r="V574" s="63"/>
      <c r="W574" s="64"/>
      <c r="X574" s="65"/>
      <c r="Y574" s="66"/>
      <c r="Z574" s="66"/>
      <c r="AA574" s="67"/>
      <c r="AB574" s="68"/>
      <c r="AC574" s="69"/>
      <c r="AD574" s="70"/>
      <c r="AE574" s="70"/>
      <c r="AF574" s="74"/>
      <c r="AG574" s="71"/>
    </row>
    <row r="575" spans="5:33">
      <c r="E575" s="73"/>
      <c r="G575" s="58"/>
      <c r="H575" s="58"/>
      <c r="I575" s="58"/>
      <c r="J575" s="58"/>
      <c r="K575" s="58"/>
      <c r="L575" s="58"/>
      <c r="M575" s="59"/>
      <c r="N575" s="59"/>
      <c r="O575" s="59"/>
      <c r="P575" s="60"/>
      <c r="Q575" s="22"/>
      <c r="R575" s="61"/>
      <c r="S575" s="22"/>
      <c r="T575" s="94"/>
      <c r="U575" s="59"/>
      <c r="V575" s="63"/>
      <c r="W575" s="64"/>
      <c r="X575" s="65"/>
      <c r="Y575" s="66"/>
      <c r="Z575" s="66"/>
      <c r="AA575" s="67"/>
      <c r="AB575" s="68"/>
      <c r="AC575" s="69"/>
      <c r="AD575" s="70"/>
      <c r="AE575" s="70"/>
      <c r="AF575" s="74"/>
      <c r="AG575" s="71"/>
    </row>
    <row r="576" spans="5:33">
      <c r="E576" s="73"/>
      <c r="G576" s="58"/>
      <c r="H576" s="58"/>
      <c r="I576" s="58"/>
      <c r="J576" s="58"/>
      <c r="K576" s="58"/>
      <c r="L576" s="58"/>
      <c r="M576" s="59"/>
      <c r="N576" s="59"/>
      <c r="O576" s="59"/>
      <c r="P576" s="60"/>
      <c r="Q576" s="22"/>
      <c r="R576" s="61"/>
      <c r="S576" s="22"/>
      <c r="T576" s="94"/>
      <c r="U576" s="59"/>
      <c r="V576" s="63"/>
      <c r="W576" s="64"/>
      <c r="X576" s="65"/>
      <c r="Y576" s="66"/>
      <c r="Z576" s="66"/>
      <c r="AA576" s="67"/>
      <c r="AB576" s="68"/>
      <c r="AC576" s="69"/>
      <c r="AD576" s="70"/>
      <c r="AE576" s="70"/>
      <c r="AF576" s="74"/>
      <c r="AG576" s="71"/>
    </row>
    <row r="577" spans="5:33">
      <c r="E577" s="73"/>
      <c r="G577" s="58"/>
      <c r="H577" s="58"/>
      <c r="I577" s="58"/>
      <c r="J577" s="58"/>
      <c r="K577" s="58"/>
      <c r="L577" s="58"/>
      <c r="M577" s="59"/>
      <c r="N577" s="59"/>
      <c r="O577" s="59"/>
      <c r="P577" s="60"/>
      <c r="Q577" s="22"/>
      <c r="R577" s="61"/>
      <c r="S577" s="22"/>
      <c r="T577" s="94"/>
      <c r="U577" s="59"/>
      <c r="V577" s="63"/>
      <c r="W577" s="64"/>
      <c r="X577" s="65"/>
      <c r="Y577" s="66"/>
      <c r="Z577" s="66"/>
      <c r="AA577" s="67"/>
      <c r="AB577" s="68"/>
      <c r="AC577" s="69"/>
      <c r="AD577" s="70"/>
      <c r="AE577" s="70"/>
      <c r="AF577" s="74"/>
      <c r="AG577" s="71"/>
    </row>
    <row r="578" spans="5:33">
      <c r="E578" s="73"/>
      <c r="G578" s="58"/>
      <c r="H578" s="58"/>
      <c r="I578" s="58"/>
      <c r="J578" s="58"/>
      <c r="K578" s="58"/>
      <c r="L578" s="58"/>
      <c r="M578" s="59"/>
      <c r="N578" s="59"/>
      <c r="O578" s="59"/>
      <c r="P578" s="60"/>
      <c r="Q578" s="22"/>
      <c r="R578" s="61"/>
      <c r="S578" s="22"/>
      <c r="T578" s="94"/>
      <c r="U578" s="59"/>
      <c r="V578" s="63"/>
      <c r="W578" s="64"/>
      <c r="X578" s="65"/>
      <c r="Y578" s="66"/>
      <c r="Z578" s="66"/>
      <c r="AA578" s="67"/>
      <c r="AB578" s="68"/>
      <c r="AC578" s="69"/>
      <c r="AD578" s="70"/>
      <c r="AE578" s="70"/>
      <c r="AF578" s="74"/>
      <c r="AG578" s="71"/>
    </row>
    <row r="579" spans="5:33">
      <c r="E579" s="73"/>
      <c r="G579" s="58"/>
      <c r="H579" s="58"/>
      <c r="I579" s="58"/>
      <c r="J579" s="58"/>
      <c r="K579" s="58"/>
      <c r="L579" s="58"/>
      <c r="M579" s="59"/>
      <c r="N579" s="59"/>
      <c r="O579" s="59"/>
      <c r="P579" s="60"/>
      <c r="Q579" s="22"/>
      <c r="R579" s="61"/>
      <c r="S579" s="22"/>
      <c r="T579" s="94"/>
      <c r="U579" s="59"/>
      <c r="V579" s="63"/>
      <c r="W579" s="64"/>
      <c r="X579" s="65"/>
      <c r="Y579" s="66"/>
      <c r="Z579" s="66"/>
      <c r="AA579" s="67"/>
      <c r="AB579" s="68"/>
      <c r="AC579" s="69"/>
      <c r="AD579" s="70"/>
      <c r="AE579" s="70"/>
      <c r="AF579" s="74"/>
      <c r="AG579" s="71"/>
    </row>
    <row r="580" spans="5:33">
      <c r="E580" s="73"/>
      <c r="G580" s="58"/>
      <c r="H580" s="58"/>
      <c r="I580" s="58"/>
      <c r="J580" s="58"/>
      <c r="K580" s="58"/>
      <c r="L580" s="58"/>
      <c r="M580" s="59"/>
      <c r="N580" s="59"/>
      <c r="O580" s="59"/>
      <c r="P580" s="60"/>
      <c r="Q580" s="22"/>
      <c r="R580" s="61"/>
      <c r="S580" s="22"/>
      <c r="T580" s="94"/>
      <c r="U580" s="59"/>
      <c r="V580" s="63"/>
      <c r="W580" s="64"/>
      <c r="X580" s="65"/>
      <c r="Y580" s="66"/>
      <c r="Z580" s="66"/>
      <c r="AA580" s="67"/>
      <c r="AB580" s="68"/>
      <c r="AC580" s="69"/>
      <c r="AD580" s="70"/>
      <c r="AE580" s="70"/>
      <c r="AF580" s="74"/>
      <c r="AG580" s="71"/>
    </row>
    <row r="581" spans="5:33">
      <c r="E581" s="73"/>
      <c r="G581" s="58"/>
      <c r="H581" s="58"/>
      <c r="I581" s="58"/>
      <c r="J581" s="58"/>
      <c r="K581" s="58"/>
      <c r="L581" s="58"/>
      <c r="M581" s="59"/>
      <c r="N581" s="59"/>
      <c r="O581" s="59"/>
      <c r="P581" s="60"/>
      <c r="Q581" s="22"/>
      <c r="R581" s="61"/>
      <c r="S581" s="22"/>
      <c r="T581" s="94"/>
      <c r="U581" s="59"/>
      <c r="V581" s="63"/>
      <c r="W581" s="64"/>
      <c r="X581" s="65"/>
      <c r="Y581" s="66"/>
      <c r="Z581" s="66"/>
      <c r="AA581" s="67"/>
      <c r="AB581" s="68"/>
      <c r="AC581" s="69"/>
      <c r="AD581" s="70"/>
      <c r="AE581" s="70"/>
      <c r="AF581" s="74"/>
      <c r="AG581" s="71"/>
    </row>
    <row r="582" spans="5:33">
      <c r="E582" s="73"/>
      <c r="G582" s="58"/>
      <c r="H582" s="58"/>
      <c r="I582" s="58"/>
      <c r="J582" s="58"/>
      <c r="K582" s="58"/>
      <c r="L582" s="58"/>
      <c r="M582" s="59"/>
      <c r="N582" s="59"/>
      <c r="O582" s="59"/>
      <c r="P582" s="60"/>
      <c r="Q582" s="22"/>
      <c r="R582" s="61"/>
      <c r="S582" s="22"/>
      <c r="T582" s="94"/>
      <c r="U582" s="59"/>
      <c r="V582" s="63"/>
      <c r="W582" s="64"/>
      <c r="X582" s="65"/>
      <c r="Y582" s="66"/>
      <c r="Z582" s="66"/>
      <c r="AA582" s="67"/>
      <c r="AB582" s="68"/>
      <c r="AC582" s="69"/>
      <c r="AD582" s="70"/>
      <c r="AE582" s="70"/>
      <c r="AF582" s="74"/>
      <c r="AG582" s="71"/>
    </row>
    <row r="583" spans="5:33">
      <c r="E583" s="73"/>
      <c r="G583" s="58"/>
      <c r="H583" s="58"/>
      <c r="I583" s="58"/>
      <c r="J583" s="58"/>
      <c r="K583" s="58"/>
      <c r="L583" s="58"/>
      <c r="M583" s="59"/>
      <c r="N583" s="59"/>
      <c r="O583" s="59"/>
      <c r="P583" s="60"/>
      <c r="Q583" s="22"/>
      <c r="R583" s="61"/>
      <c r="S583" s="22"/>
      <c r="T583" s="94"/>
      <c r="U583" s="59"/>
      <c r="V583" s="63"/>
      <c r="W583" s="64"/>
      <c r="X583" s="65"/>
      <c r="Y583" s="66"/>
      <c r="Z583" s="66"/>
      <c r="AA583" s="67"/>
      <c r="AB583" s="68"/>
      <c r="AC583" s="69"/>
      <c r="AD583" s="70"/>
      <c r="AE583" s="70"/>
      <c r="AF583" s="74"/>
      <c r="AG583" s="71"/>
    </row>
    <row r="584" spans="5:33">
      <c r="E584" s="73"/>
      <c r="G584" s="58"/>
      <c r="H584" s="58"/>
      <c r="I584" s="58"/>
      <c r="J584" s="58"/>
      <c r="K584" s="58"/>
      <c r="L584" s="58"/>
      <c r="M584" s="59"/>
      <c r="N584" s="59"/>
      <c r="O584" s="59"/>
      <c r="P584" s="60"/>
      <c r="Q584" s="22"/>
      <c r="R584" s="61"/>
      <c r="S584" s="22"/>
      <c r="T584" s="94"/>
      <c r="U584" s="59"/>
      <c r="V584" s="63"/>
      <c r="W584" s="64"/>
      <c r="X584" s="65"/>
      <c r="Y584" s="66"/>
      <c r="Z584" s="66"/>
      <c r="AA584" s="67"/>
      <c r="AB584" s="68"/>
      <c r="AC584" s="69"/>
      <c r="AD584" s="70"/>
      <c r="AE584" s="70"/>
      <c r="AF584" s="74"/>
      <c r="AG584" s="71"/>
    </row>
    <row r="585" spans="5:33">
      <c r="E585" s="73"/>
      <c r="G585" s="58"/>
      <c r="H585" s="58"/>
      <c r="I585" s="58"/>
      <c r="J585" s="58"/>
      <c r="K585" s="58"/>
      <c r="L585" s="58"/>
      <c r="M585" s="59"/>
      <c r="N585" s="59"/>
      <c r="O585" s="59"/>
      <c r="P585" s="60"/>
      <c r="Q585" s="22"/>
      <c r="R585" s="61"/>
      <c r="S585" s="22"/>
      <c r="T585" s="94"/>
      <c r="U585" s="59"/>
      <c r="V585" s="63"/>
      <c r="W585" s="64"/>
      <c r="X585" s="65"/>
      <c r="Y585" s="66"/>
      <c r="Z585" s="66"/>
      <c r="AA585" s="67"/>
      <c r="AB585" s="68"/>
      <c r="AC585" s="69"/>
      <c r="AD585" s="70"/>
      <c r="AE585" s="70"/>
      <c r="AF585" s="74"/>
      <c r="AG585" s="71"/>
    </row>
    <row r="586" spans="5:33">
      <c r="E586" s="73"/>
      <c r="G586" s="58"/>
      <c r="H586" s="58"/>
      <c r="I586" s="58"/>
      <c r="J586" s="58"/>
      <c r="K586" s="58"/>
      <c r="L586" s="58"/>
      <c r="M586" s="59"/>
      <c r="N586" s="59"/>
      <c r="O586" s="59"/>
      <c r="P586" s="60"/>
      <c r="Q586" s="22"/>
      <c r="R586" s="61"/>
      <c r="S586" s="22"/>
      <c r="T586" s="94"/>
      <c r="U586" s="59"/>
      <c r="V586" s="63"/>
      <c r="W586" s="64"/>
      <c r="X586" s="65"/>
      <c r="Y586" s="66"/>
      <c r="Z586" s="66"/>
      <c r="AA586" s="67"/>
      <c r="AB586" s="68"/>
      <c r="AC586" s="69"/>
      <c r="AD586" s="70"/>
      <c r="AE586" s="70"/>
      <c r="AF586" s="74"/>
      <c r="AG586" s="71"/>
    </row>
    <row r="587" spans="5:33">
      <c r="E587" s="73"/>
      <c r="G587" s="58"/>
      <c r="H587" s="58"/>
      <c r="I587" s="58"/>
      <c r="J587" s="58"/>
      <c r="K587" s="58"/>
      <c r="L587" s="58"/>
      <c r="M587" s="59"/>
      <c r="N587" s="59"/>
      <c r="O587" s="59"/>
      <c r="P587" s="60"/>
      <c r="Q587" s="22"/>
      <c r="R587" s="61"/>
      <c r="S587" s="22"/>
      <c r="T587" s="94"/>
      <c r="U587" s="59"/>
      <c r="V587" s="63"/>
      <c r="W587" s="64"/>
      <c r="X587" s="65"/>
      <c r="Y587" s="66"/>
      <c r="Z587" s="66"/>
      <c r="AA587" s="67"/>
      <c r="AB587" s="68"/>
      <c r="AC587" s="69"/>
      <c r="AD587" s="70"/>
      <c r="AE587" s="70"/>
      <c r="AF587" s="74"/>
      <c r="AG587" s="71"/>
    </row>
    <row r="588" spans="5:33">
      <c r="E588" s="73"/>
      <c r="G588" s="58"/>
      <c r="H588" s="58"/>
      <c r="I588" s="58"/>
      <c r="J588" s="58"/>
      <c r="K588" s="58"/>
      <c r="L588" s="58"/>
      <c r="M588" s="59"/>
      <c r="N588" s="59"/>
      <c r="O588" s="59"/>
      <c r="P588" s="60"/>
      <c r="Q588" s="22"/>
      <c r="R588" s="61"/>
      <c r="S588" s="22"/>
      <c r="T588" s="94"/>
      <c r="U588" s="59"/>
      <c r="V588" s="63"/>
      <c r="W588" s="64"/>
      <c r="X588" s="65"/>
      <c r="Y588" s="66"/>
      <c r="Z588" s="66"/>
      <c r="AA588" s="67"/>
      <c r="AB588" s="68"/>
      <c r="AC588" s="69"/>
      <c r="AD588" s="70"/>
      <c r="AE588" s="70"/>
      <c r="AF588" s="74"/>
      <c r="AG588" s="71"/>
    </row>
    <row r="589" spans="5:33">
      <c r="E589" s="73"/>
      <c r="G589" s="58"/>
      <c r="H589" s="58"/>
      <c r="I589" s="58"/>
      <c r="J589" s="58"/>
      <c r="K589" s="58"/>
      <c r="L589" s="58"/>
      <c r="M589" s="59"/>
      <c r="N589" s="59"/>
      <c r="O589" s="59"/>
      <c r="P589" s="60"/>
      <c r="Q589" s="22"/>
      <c r="R589" s="61"/>
      <c r="S589" s="22"/>
      <c r="T589" s="94"/>
      <c r="U589" s="59"/>
      <c r="V589" s="63"/>
      <c r="W589" s="64"/>
      <c r="X589" s="65"/>
      <c r="Y589" s="66"/>
      <c r="Z589" s="66"/>
      <c r="AA589" s="67"/>
      <c r="AB589" s="68"/>
      <c r="AC589" s="69"/>
      <c r="AD589" s="70"/>
      <c r="AE589" s="70"/>
      <c r="AF589" s="74"/>
      <c r="AG589" s="71"/>
    </row>
    <row r="590" spans="5:33">
      <c r="E590" s="73"/>
      <c r="G590" s="58"/>
      <c r="H590" s="58"/>
      <c r="I590" s="58"/>
      <c r="J590" s="58"/>
      <c r="K590" s="58"/>
      <c r="L590" s="58"/>
      <c r="M590" s="59"/>
      <c r="N590" s="59"/>
      <c r="O590" s="59"/>
      <c r="P590" s="60"/>
      <c r="Q590" s="22"/>
      <c r="R590" s="61"/>
      <c r="S590" s="22"/>
      <c r="T590" s="94"/>
      <c r="U590" s="59"/>
      <c r="V590" s="63"/>
      <c r="W590" s="64"/>
      <c r="X590" s="65"/>
      <c r="Y590" s="66"/>
      <c r="Z590" s="66"/>
      <c r="AA590" s="67"/>
      <c r="AB590" s="68"/>
      <c r="AC590" s="69"/>
      <c r="AD590" s="70"/>
      <c r="AE590" s="70"/>
      <c r="AF590" s="74"/>
      <c r="AG590" s="71"/>
    </row>
    <row r="591" spans="5:33">
      <c r="E591" s="73"/>
      <c r="G591" s="58"/>
      <c r="H591" s="58"/>
      <c r="I591" s="58"/>
      <c r="J591" s="58"/>
      <c r="K591" s="58"/>
      <c r="L591" s="58"/>
      <c r="M591" s="59"/>
      <c r="N591" s="59"/>
      <c r="O591" s="59"/>
      <c r="P591" s="60"/>
      <c r="Q591" s="22"/>
      <c r="R591" s="61"/>
      <c r="S591" s="22"/>
      <c r="T591" s="94"/>
      <c r="U591" s="59"/>
      <c r="V591" s="63"/>
      <c r="W591" s="64"/>
      <c r="X591" s="65"/>
      <c r="Y591" s="66"/>
      <c r="Z591" s="66"/>
      <c r="AA591" s="67"/>
      <c r="AB591" s="68"/>
      <c r="AC591" s="69"/>
      <c r="AD591" s="70"/>
      <c r="AE591" s="70"/>
      <c r="AF591" s="74"/>
      <c r="AG591" s="71"/>
    </row>
    <row r="592" spans="5:33">
      <c r="E592" s="73"/>
      <c r="G592" s="58"/>
      <c r="H592" s="58"/>
      <c r="I592" s="58"/>
      <c r="J592" s="58"/>
      <c r="K592" s="58"/>
      <c r="L592" s="58"/>
      <c r="M592" s="59"/>
      <c r="N592" s="59"/>
      <c r="O592" s="59"/>
      <c r="P592" s="60"/>
      <c r="Q592" s="22"/>
      <c r="R592" s="61"/>
      <c r="S592" s="22"/>
      <c r="T592" s="94"/>
      <c r="U592" s="59"/>
      <c r="V592" s="63"/>
      <c r="W592" s="64"/>
      <c r="X592" s="65"/>
      <c r="Y592" s="66"/>
      <c r="Z592" s="66"/>
      <c r="AA592" s="67"/>
      <c r="AB592" s="68"/>
      <c r="AC592" s="69"/>
      <c r="AD592" s="70"/>
      <c r="AE592" s="70"/>
      <c r="AF592" s="74"/>
      <c r="AG592" s="71"/>
    </row>
    <row r="593" spans="5:33">
      <c r="E593" s="73"/>
      <c r="G593" s="58"/>
      <c r="H593" s="58"/>
      <c r="I593" s="58"/>
      <c r="J593" s="58"/>
      <c r="K593" s="58"/>
      <c r="L593" s="58"/>
      <c r="M593" s="59"/>
      <c r="N593" s="59"/>
      <c r="O593" s="59"/>
      <c r="P593" s="60"/>
      <c r="Q593" s="22"/>
      <c r="R593" s="61"/>
      <c r="S593" s="22"/>
      <c r="T593" s="94"/>
      <c r="U593" s="59"/>
      <c r="V593" s="63"/>
      <c r="W593" s="64"/>
      <c r="X593" s="65"/>
      <c r="Y593" s="66"/>
      <c r="Z593" s="66"/>
      <c r="AA593" s="67"/>
      <c r="AB593" s="68"/>
      <c r="AC593" s="69"/>
      <c r="AD593" s="70"/>
      <c r="AE593" s="70"/>
      <c r="AF593" s="74"/>
      <c r="AG593" s="71"/>
    </row>
    <row r="594" spans="5:33">
      <c r="E594" s="73"/>
      <c r="G594" s="58"/>
      <c r="H594" s="58"/>
      <c r="I594" s="58"/>
      <c r="J594" s="58"/>
      <c r="K594" s="58"/>
      <c r="L594" s="58"/>
      <c r="M594" s="59"/>
      <c r="N594" s="59"/>
      <c r="O594" s="59"/>
      <c r="P594" s="60"/>
      <c r="Q594" s="22"/>
      <c r="R594" s="61"/>
      <c r="S594" s="22"/>
      <c r="T594" s="94"/>
      <c r="U594" s="59"/>
      <c r="V594" s="63"/>
      <c r="W594" s="64"/>
      <c r="X594" s="65"/>
      <c r="Y594" s="66"/>
      <c r="Z594" s="66"/>
      <c r="AA594" s="67"/>
      <c r="AB594" s="68"/>
      <c r="AC594" s="69"/>
      <c r="AD594" s="70"/>
      <c r="AE594" s="70"/>
      <c r="AF594" s="74"/>
      <c r="AG594" s="71"/>
    </row>
    <row r="595" spans="5:33">
      <c r="E595" s="73"/>
      <c r="G595" s="58"/>
      <c r="H595" s="58"/>
      <c r="I595" s="58"/>
      <c r="J595" s="58"/>
      <c r="K595" s="58"/>
      <c r="L595" s="58"/>
      <c r="M595" s="59"/>
      <c r="N595" s="59"/>
      <c r="O595" s="59"/>
      <c r="P595" s="60"/>
      <c r="Q595" s="22"/>
      <c r="R595" s="61"/>
      <c r="S595" s="22"/>
      <c r="T595" s="94"/>
      <c r="U595" s="59"/>
      <c r="V595" s="63"/>
      <c r="W595" s="64"/>
      <c r="X595" s="65"/>
      <c r="Y595" s="66"/>
      <c r="Z595" s="66"/>
      <c r="AA595" s="67"/>
      <c r="AB595" s="68"/>
      <c r="AC595" s="69"/>
      <c r="AD595" s="70"/>
      <c r="AE595" s="70"/>
      <c r="AF595" s="74"/>
      <c r="AG595" s="71"/>
    </row>
    <row r="596" spans="5:33">
      <c r="E596" s="73"/>
      <c r="G596" s="58"/>
      <c r="H596" s="58"/>
      <c r="I596" s="58"/>
      <c r="J596" s="58"/>
      <c r="K596" s="58"/>
      <c r="L596" s="58"/>
      <c r="M596" s="59"/>
      <c r="N596" s="59"/>
      <c r="O596" s="59"/>
      <c r="P596" s="60"/>
      <c r="Q596" s="22"/>
      <c r="R596" s="61"/>
      <c r="S596" s="22"/>
      <c r="T596" s="94"/>
      <c r="U596" s="59"/>
      <c r="V596" s="63"/>
      <c r="W596" s="64"/>
      <c r="X596" s="65"/>
      <c r="Y596" s="66"/>
      <c r="Z596" s="66"/>
      <c r="AA596" s="67"/>
      <c r="AB596" s="68"/>
      <c r="AC596" s="69"/>
      <c r="AD596" s="70"/>
      <c r="AE596" s="70"/>
      <c r="AF596" s="74"/>
      <c r="AG596" s="71"/>
    </row>
    <row r="597" spans="5:33">
      <c r="E597" s="73"/>
      <c r="G597" s="58"/>
      <c r="H597" s="58"/>
      <c r="I597" s="58"/>
      <c r="J597" s="58"/>
      <c r="K597" s="58"/>
      <c r="L597" s="58"/>
      <c r="M597" s="59"/>
      <c r="N597" s="59"/>
      <c r="O597" s="59"/>
      <c r="P597" s="60"/>
      <c r="Q597" s="22"/>
      <c r="R597" s="61"/>
      <c r="S597" s="22"/>
      <c r="T597" s="94"/>
      <c r="U597" s="59"/>
      <c r="V597" s="63"/>
      <c r="W597" s="64"/>
      <c r="X597" s="65"/>
      <c r="Y597" s="66"/>
      <c r="Z597" s="66"/>
      <c r="AA597" s="67"/>
      <c r="AB597" s="68"/>
      <c r="AC597" s="69"/>
      <c r="AD597" s="70"/>
      <c r="AE597" s="70"/>
      <c r="AF597" s="74"/>
      <c r="AG597" s="71"/>
    </row>
    <row r="598" spans="5:33">
      <c r="E598" s="73"/>
      <c r="G598" s="58"/>
      <c r="H598" s="58"/>
      <c r="I598" s="58"/>
      <c r="J598" s="58"/>
      <c r="K598" s="58"/>
      <c r="L598" s="58"/>
      <c r="M598" s="59"/>
      <c r="N598" s="59"/>
      <c r="O598" s="59"/>
      <c r="P598" s="60"/>
      <c r="Q598" s="22"/>
      <c r="R598" s="61"/>
      <c r="S598" s="22"/>
      <c r="T598" s="94"/>
      <c r="U598" s="59"/>
      <c r="V598" s="63"/>
      <c r="W598" s="64"/>
      <c r="X598" s="65"/>
      <c r="Y598" s="66"/>
      <c r="Z598" s="66"/>
      <c r="AA598" s="67"/>
      <c r="AB598" s="68"/>
      <c r="AC598" s="69"/>
      <c r="AD598" s="70"/>
      <c r="AE598" s="70"/>
      <c r="AF598" s="74"/>
      <c r="AG598" s="71"/>
    </row>
    <row r="599" spans="5:33">
      <c r="E599" s="73"/>
      <c r="G599" s="58"/>
      <c r="H599" s="58"/>
      <c r="I599" s="58"/>
      <c r="J599" s="58"/>
      <c r="K599" s="58"/>
      <c r="L599" s="58"/>
      <c r="M599" s="59"/>
      <c r="N599" s="59"/>
      <c r="O599" s="59"/>
      <c r="P599" s="60"/>
      <c r="Q599" s="22"/>
      <c r="R599" s="61"/>
      <c r="S599" s="22"/>
      <c r="T599" s="94"/>
      <c r="U599" s="59"/>
      <c r="V599" s="63"/>
      <c r="W599" s="64"/>
      <c r="X599" s="65"/>
      <c r="Y599" s="66"/>
      <c r="Z599" s="66"/>
      <c r="AA599" s="67"/>
      <c r="AB599" s="68"/>
      <c r="AC599" s="69"/>
      <c r="AD599" s="70"/>
      <c r="AE599" s="70"/>
      <c r="AF599" s="74"/>
      <c r="AG599" s="71"/>
    </row>
    <row r="600" spans="5:33">
      <c r="E600" s="73"/>
      <c r="G600" s="58"/>
      <c r="H600" s="58"/>
      <c r="I600" s="58"/>
      <c r="J600" s="58"/>
      <c r="K600" s="58"/>
      <c r="L600" s="58"/>
      <c r="M600" s="59"/>
      <c r="N600" s="59"/>
      <c r="O600" s="59"/>
      <c r="P600" s="60"/>
      <c r="Q600" s="22"/>
      <c r="R600" s="61"/>
      <c r="S600" s="22"/>
      <c r="T600" s="94"/>
      <c r="U600" s="59"/>
      <c r="V600" s="63"/>
      <c r="W600" s="64"/>
      <c r="X600" s="65"/>
      <c r="Y600" s="66"/>
      <c r="Z600" s="66"/>
      <c r="AA600" s="67"/>
      <c r="AB600" s="68"/>
      <c r="AC600" s="69"/>
      <c r="AD600" s="70"/>
      <c r="AE600" s="70"/>
      <c r="AF600" s="74"/>
      <c r="AG600" s="71"/>
    </row>
    <row r="601" spans="5:33">
      <c r="E601" s="73"/>
      <c r="G601" s="58"/>
      <c r="H601" s="58"/>
      <c r="I601" s="58"/>
      <c r="J601" s="58"/>
      <c r="K601" s="58"/>
      <c r="L601" s="58"/>
      <c r="M601" s="59"/>
      <c r="N601" s="59"/>
      <c r="O601" s="59"/>
      <c r="P601" s="60"/>
      <c r="Q601" s="22"/>
      <c r="R601" s="61"/>
      <c r="S601" s="22"/>
      <c r="T601" s="94"/>
      <c r="U601" s="59"/>
      <c r="V601" s="63"/>
      <c r="W601" s="64"/>
      <c r="X601" s="65"/>
      <c r="Y601" s="66"/>
      <c r="Z601" s="66"/>
      <c r="AA601" s="67"/>
      <c r="AB601" s="68"/>
      <c r="AC601" s="69"/>
      <c r="AD601" s="70"/>
      <c r="AE601" s="70"/>
      <c r="AF601" s="74"/>
      <c r="AG601" s="71"/>
    </row>
    <row r="602" spans="5:33">
      <c r="E602" s="73"/>
      <c r="G602" s="58"/>
      <c r="H602" s="58"/>
      <c r="I602" s="58"/>
      <c r="J602" s="58"/>
      <c r="K602" s="58"/>
      <c r="L602" s="58"/>
      <c r="M602" s="59"/>
      <c r="N602" s="59"/>
      <c r="O602" s="59"/>
      <c r="P602" s="60"/>
      <c r="Q602" s="22"/>
      <c r="R602" s="61"/>
      <c r="S602" s="22"/>
      <c r="T602" s="94"/>
      <c r="U602" s="59"/>
      <c r="V602" s="63"/>
      <c r="W602" s="64"/>
      <c r="X602" s="65"/>
      <c r="Y602" s="66"/>
      <c r="Z602" s="66"/>
      <c r="AA602" s="67"/>
      <c r="AB602" s="68"/>
      <c r="AC602" s="69"/>
      <c r="AD602" s="70"/>
      <c r="AE602" s="70"/>
      <c r="AF602" s="74"/>
      <c r="AG602" s="71"/>
    </row>
    <row r="603" spans="5:33">
      <c r="E603" s="73"/>
      <c r="G603" s="58"/>
      <c r="H603" s="58"/>
      <c r="I603" s="58"/>
      <c r="J603" s="58"/>
      <c r="K603" s="58"/>
      <c r="L603" s="58"/>
      <c r="M603" s="59"/>
      <c r="N603" s="59"/>
      <c r="O603" s="59"/>
      <c r="P603" s="60"/>
      <c r="Q603" s="22"/>
      <c r="R603" s="61"/>
      <c r="S603" s="22"/>
      <c r="T603" s="94"/>
      <c r="U603" s="59"/>
      <c r="V603" s="63"/>
      <c r="W603" s="64"/>
      <c r="X603" s="65"/>
      <c r="Y603" s="66"/>
      <c r="Z603" s="66"/>
      <c r="AA603" s="67"/>
      <c r="AB603" s="68"/>
      <c r="AC603" s="69"/>
      <c r="AD603" s="70"/>
      <c r="AE603" s="70"/>
      <c r="AF603" s="74"/>
      <c r="AG603" s="71"/>
    </row>
    <row r="604" spans="5:33">
      <c r="E604" s="73"/>
      <c r="G604" s="58"/>
      <c r="H604" s="58"/>
      <c r="I604" s="58"/>
      <c r="J604" s="58"/>
      <c r="K604" s="58"/>
      <c r="L604" s="58"/>
      <c r="M604" s="59"/>
      <c r="N604" s="59"/>
      <c r="O604" s="59"/>
      <c r="P604" s="60"/>
      <c r="Q604" s="22"/>
      <c r="R604" s="61"/>
      <c r="S604" s="22"/>
      <c r="T604" s="94"/>
      <c r="U604" s="59"/>
      <c r="V604" s="63"/>
      <c r="W604" s="64"/>
      <c r="X604" s="65"/>
      <c r="Y604" s="66"/>
      <c r="Z604" s="66"/>
      <c r="AA604" s="67"/>
      <c r="AB604" s="68"/>
      <c r="AC604" s="69"/>
      <c r="AD604" s="70"/>
      <c r="AE604" s="70"/>
      <c r="AF604" s="74"/>
      <c r="AG604" s="71"/>
    </row>
    <row r="605" spans="5:33">
      <c r="E605" s="73"/>
      <c r="G605" s="58"/>
      <c r="H605" s="58"/>
      <c r="I605" s="58"/>
      <c r="J605" s="58"/>
      <c r="K605" s="58"/>
      <c r="L605" s="58"/>
      <c r="M605" s="59"/>
      <c r="N605" s="59"/>
      <c r="O605" s="59"/>
      <c r="P605" s="60"/>
      <c r="Q605" s="22"/>
      <c r="R605" s="61"/>
      <c r="S605" s="22"/>
      <c r="T605" s="94"/>
      <c r="U605" s="59"/>
      <c r="V605" s="63"/>
      <c r="W605" s="64"/>
      <c r="X605" s="65"/>
      <c r="Y605" s="66"/>
      <c r="Z605" s="66"/>
      <c r="AA605" s="67"/>
      <c r="AB605" s="68"/>
      <c r="AC605" s="69"/>
      <c r="AD605" s="70"/>
      <c r="AE605" s="70"/>
      <c r="AF605" s="74"/>
      <c r="AG605" s="71"/>
    </row>
    <row r="606" spans="5:33">
      <c r="E606" s="73"/>
      <c r="G606" s="58"/>
      <c r="H606" s="58"/>
      <c r="I606" s="58"/>
      <c r="J606" s="58"/>
      <c r="K606" s="58"/>
      <c r="L606" s="58"/>
      <c r="M606" s="59"/>
      <c r="N606" s="59"/>
      <c r="O606" s="59"/>
      <c r="P606" s="60"/>
      <c r="Q606" s="22"/>
      <c r="R606" s="61"/>
      <c r="S606" s="22"/>
      <c r="T606" s="94"/>
      <c r="U606" s="59"/>
      <c r="V606" s="63"/>
      <c r="W606" s="64"/>
      <c r="X606" s="65"/>
      <c r="Y606" s="66"/>
      <c r="Z606" s="66"/>
      <c r="AA606" s="67"/>
      <c r="AB606" s="68"/>
      <c r="AC606" s="75"/>
      <c r="AD606" s="70"/>
      <c r="AE606" s="70"/>
      <c r="AF606" s="74"/>
      <c r="AG606" s="71"/>
    </row>
    <row r="607" spans="5:33">
      <c r="E607" s="73"/>
      <c r="G607" s="58"/>
      <c r="H607" s="58"/>
      <c r="I607" s="58"/>
      <c r="J607" s="58"/>
      <c r="K607" s="58"/>
      <c r="L607" s="58"/>
      <c r="M607" s="59"/>
      <c r="N607" s="59"/>
      <c r="O607" s="59"/>
      <c r="P607" s="60"/>
      <c r="Q607" s="22"/>
      <c r="R607" s="61"/>
      <c r="S607" s="22"/>
      <c r="T607" s="94"/>
      <c r="U607" s="59"/>
      <c r="V607" s="63"/>
      <c r="W607" s="64"/>
      <c r="X607" s="65"/>
      <c r="Y607" s="66"/>
      <c r="Z607" s="66"/>
      <c r="AA607" s="67"/>
      <c r="AB607" s="68"/>
      <c r="AC607" s="69"/>
      <c r="AD607" s="70"/>
      <c r="AE607" s="70"/>
      <c r="AF607" s="74"/>
      <c r="AG607" s="71"/>
    </row>
    <row r="608" spans="5:33">
      <c r="E608" s="73"/>
      <c r="G608" s="58"/>
      <c r="H608" s="58"/>
      <c r="I608" s="58"/>
      <c r="J608" s="58"/>
      <c r="K608" s="58"/>
      <c r="L608" s="58"/>
      <c r="M608" s="59"/>
      <c r="N608" s="59"/>
      <c r="O608" s="59"/>
      <c r="P608" s="60"/>
      <c r="Q608" s="22"/>
      <c r="R608" s="61"/>
      <c r="S608" s="22"/>
      <c r="T608" s="94"/>
      <c r="U608" s="59"/>
      <c r="V608" s="63"/>
      <c r="W608" s="64"/>
      <c r="X608" s="65"/>
      <c r="Y608" s="66"/>
      <c r="Z608" s="66"/>
      <c r="AA608" s="67"/>
      <c r="AB608" s="68"/>
      <c r="AC608" s="69"/>
      <c r="AD608" s="70"/>
      <c r="AE608" s="70"/>
      <c r="AF608" s="74"/>
      <c r="AG608" s="71"/>
    </row>
    <row r="609" spans="5:33">
      <c r="E609" s="73"/>
      <c r="G609" s="58"/>
      <c r="H609" s="58"/>
      <c r="I609" s="58"/>
      <c r="J609" s="58"/>
      <c r="K609" s="58"/>
      <c r="L609" s="58"/>
      <c r="M609" s="59"/>
      <c r="N609" s="59"/>
      <c r="O609" s="59"/>
      <c r="P609" s="60"/>
      <c r="Q609" s="22"/>
      <c r="R609" s="61"/>
      <c r="S609" s="22"/>
      <c r="T609" s="94"/>
      <c r="U609" s="59"/>
      <c r="V609" s="63"/>
      <c r="W609" s="64"/>
      <c r="X609" s="65"/>
      <c r="Y609" s="66"/>
      <c r="Z609" s="66"/>
      <c r="AA609" s="67"/>
      <c r="AB609" s="68"/>
      <c r="AC609" s="69"/>
      <c r="AD609" s="70"/>
      <c r="AE609" s="70"/>
      <c r="AF609" s="74"/>
      <c r="AG609" s="71"/>
    </row>
    <row r="610" spans="5:33">
      <c r="E610" s="73"/>
      <c r="G610" s="58"/>
      <c r="H610" s="58"/>
      <c r="I610" s="58"/>
      <c r="J610" s="58"/>
      <c r="K610" s="58"/>
      <c r="L610" s="58"/>
      <c r="M610" s="59"/>
      <c r="N610" s="59"/>
      <c r="O610" s="59"/>
      <c r="P610" s="60"/>
      <c r="Q610" s="22"/>
      <c r="R610" s="61"/>
      <c r="S610" s="22"/>
      <c r="T610" s="94"/>
      <c r="U610" s="59"/>
      <c r="V610" s="63"/>
      <c r="W610" s="64"/>
      <c r="X610" s="65"/>
      <c r="Y610" s="66"/>
      <c r="Z610" s="66"/>
      <c r="AA610" s="67"/>
      <c r="AB610" s="68"/>
      <c r="AC610" s="69"/>
      <c r="AD610" s="70"/>
      <c r="AE610" s="70"/>
      <c r="AF610" s="74"/>
      <c r="AG610" s="71"/>
    </row>
    <row r="611" spans="5:33">
      <c r="E611" s="73"/>
      <c r="G611" s="58"/>
      <c r="H611" s="58"/>
      <c r="I611" s="58"/>
      <c r="J611" s="58"/>
      <c r="K611" s="58"/>
      <c r="L611" s="58"/>
      <c r="M611" s="59"/>
      <c r="N611" s="59"/>
      <c r="O611" s="59"/>
      <c r="P611" s="60"/>
      <c r="Q611" s="22"/>
      <c r="R611" s="61"/>
      <c r="S611" s="22"/>
      <c r="T611" s="94"/>
      <c r="U611" s="59"/>
      <c r="V611" s="63"/>
      <c r="W611" s="64"/>
      <c r="X611" s="65"/>
      <c r="Y611" s="66"/>
      <c r="Z611" s="66"/>
      <c r="AA611" s="67"/>
      <c r="AB611" s="68"/>
      <c r="AC611" s="69"/>
      <c r="AD611" s="70"/>
      <c r="AE611" s="70"/>
      <c r="AF611" s="74"/>
      <c r="AG611" s="71"/>
    </row>
    <row r="612" spans="5:33">
      <c r="E612" s="73"/>
      <c r="G612" s="58"/>
      <c r="H612" s="58"/>
      <c r="I612" s="58"/>
      <c r="J612" s="58"/>
      <c r="K612" s="58"/>
      <c r="L612" s="58"/>
      <c r="M612" s="59"/>
      <c r="N612" s="59"/>
      <c r="O612" s="59"/>
      <c r="P612" s="60"/>
      <c r="Q612" s="22"/>
      <c r="R612" s="61"/>
      <c r="S612" s="22"/>
      <c r="T612" s="94"/>
      <c r="U612" s="59"/>
      <c r="V612" s="63"/>
      <c r="W612" s="64"/>
      <c r="X612" s="65"/>
      <c r="Y612" s="66"/>
      <c r="Z612" s="66"/>
      <c r="AA612" s="67"/>
      <c r="AB612" s="68"/>
      <c r="AC612" s="69"/>
      <c r="AD612" s="70"/>
      <c r="AE612" s="70"/>
      <c r="AF612" s="74"/>
      <c r="AG612" s="71"/>
    </row>
    <row r="613" spans="5:33">
      <c r="E613" s="73"/>
      <c r="G613" s="58"/>
      <c r="H613" s="58"/>
      <c r="I613" s="58"/>
      <c r="J613" s="58"/>
      <c r="K613" s="58"/>
      <c r="L613" s="58"/>
      <c r="M613" s="59"/>
      <c r="N613" s="59"/>
      <c r="O613" s="59"/>
      <c r="P613" s="60"/>
      <c r="Q613" s="22"/>
      <c r="R613" s="61"/>
      <c r="S613" s="22"/>
      <c r="T613" s="94"/>
      <c r="U613" s="59"/>
      <c r="V613" s="63"/>
      <c r="W613" s="64"/>
      <c r="X613" s="65"/>
      <c r="Y613" s="66"/>
      <c r="Z613" s="66"/>
      <c r="AA613" s="67"/>
      <c r="AB613" s="68"/>
      <c r="AC613" s="69"/>
      <c r="AD613" s="70"/>
      <c r="AE613" s="70"/>
      <c r="AF613" s="74"/>
      <c r="AG613" s="71"/>
    </row>
    <row r="614" spans="5:33">
      <c r="E614" s="73"/>
      <c r="G614" s="58"/>
      <c r="H614" s="58"/>
      <c r="I614" s="58"/>
      <c r="J614" s="58"/>
      <c r="K614" s="58"/>
      <c r="L614" s="58"/>
      <c r="M614" s="59"/>
      <c r="N614" s="59"/>
      <c r="O614" s="59"/>
      <c r="P614" s="60"/>
      <c r="Q614" s="22"/>
      <c r="R614" s="61"/>
      <c r="S614" s="22"/>
      <c r="T614" s="94"/>
      <c r="U614" s="59"/>
      <c r="V614" s="63"/>
      <c r="W614" s="64"/>
      <c r="X614" s="65"/>
      <c r="Y614" s="66"/>
      <c r="Z614" s="66"/>
      <c r="AA614" s="67"/>
      <c r="AB614" s="68"/>
      <c r="AC614" s="69"/>
      <c r="AD614" s="70"/>
      <c r="AE614" s="70"/>
      <c r="AF614" s="74"/>
      <c r="AG614" s="71"/>
    </row>
    <row r="615" spans="5:33">
      <c r="E615" s="73"/>
      <c r="G615" s="58"/>
      <c r="H615" s="58"/>
      <c r="I615" s="58"/>
      <c r="J615" s="58"/>
      <c r="K615" s="58"/>
      <c r="L615" s="58"/>
      <c r="M615" s="59"/>
      <c r="N615" s="59"/>
      <c r="O615" s="59"/>
      <c r="P615" s="60"/>
      <c r="Q615" s="22"/>
      <c r="R615" s="61"/>
      <c r="S615" s="22"/>
      <c r="T615" s="94"/>
      <c r="U615" s="59"/>
      <c r="V615" s="63"/>
      <c r="W615" s="64"/>
      <c r="X615" s="65"/>
      <c r="Y615" s="66"/>
      <c r="Z615" s="66"/>
      <c r="AA615" s="67"/>
      <c r="AB615" s="68"/>
      <c r="AC615" s="69"/>
      <c r="AD615" s="70"/>
      <c r="AE615" s="70"/>
      <c r="AF615" s="74"/>
      <c r="AG615" s="71"/>
    </row>
    <row r="616" spans="5:33">
      <c r="E616" s="73"/>
      <c r="G616" s="58"/>
      <c r="H616" s="58"/>
      <c r="I616" s="58"/>
      <c r="J616" s="58"/>
      <c r="K616" s="58"/>
      <c r="L616" s="58"/>
      <c r="M616" s="59"/>
      <c r="N616" s="59"/>
      <c r="O616" s="59"/>
      <c r="P616" s="60"/>
      <c r="Q616" s="22"/>
      <c r="R616" s="61"/>
      <c r="S616" s="22"/>
      <c r="T616" s="94"/>
      <c r="U616" s="59"/>
      <c r="V616" s="63"/>
      <c r="W616" s="64"/>
      <c r="X616" s="65"/>
      <c r="Y616" s="66"/>
      <c r="Z616" s="66"/>
      <c r="AA616" s="67"/>
      <c r="AB616" s="68"/>
      <c r="AC616" s="69"/>
      <c r="AD616" s="70"/>
      <c r="AE616" s="70"/>
      <c r="AF616" s="74"/>
      <c r="AG616" s="71"/>
    </row>
    <row r="617" spans="5:33">
      <c r="E617" s="73"/>
      <c r="G617" s="58"/>
      <c r="H617" s="58"/>
      <c r="I617" s="58"/>
      <c r="J617" s="58"/>
      <c r="K617" s="58"/>
      <c r="L617" s="58"/>
      <c r="M617" s="59"/>
      <c r="N617" s="59"/>
      <c r="O617" s="59"/>
      <c r="P617" s="60"/>
      <c r="Q617" s="22"/>
      <c r="R617" s="61"/>
      <c r="S617" s="22"/>
      <c r="T617" s="94"/>
      <c r="U617" s="59"/>
      <c r="V617" s="63"/>
      <c r="W617" s="64"/>
      <c r="X617" s="65"/>
      <c r="Y617" s="66"/>
      <c r="Z617" s="66"/>
      <c r="AA617" s="67"/>
      <c r="AB617" s="68"/>
      <c r="AC617" s="69"/>
      <c r="AD617" s="70"/>
      <c r="AE617" s="70"/>
      <c r="AF617" s="74"/>
      <c r="AG617" s="71"/>
    </row>
    <row r="618" spans="5:33">
      <c r="E618" s="73"/>
      <c r="G618" s="58"/>
      <c r="H618" s="58"/>
      <c r="I618" s="58"/>
      <c r="J618" s="58"/>
      <c r="K618" s="58"/>
      <c r="L618" s="58"/>
      <c r="M618" s="59"/>
      <c r="N618" s="59"/>
      <c r="O618" s="59"/>
      <c r="P618" s="60"/>
      <c r="Q618" s="22"/>
      <c r="R618" s="61"/>
      <c r="S618" s="22"/>
      <c r="T618" s="94"/>
      <c r="U618" s="59"/>
      <c r="V618" s="63"/>
      <c r="W618" s="64"/>
      <c r="X618" s="65"/>
      <c r="Y618" s="66"/>
      <c r="Z618" s="66"/>
      <c r="AA618" s="67"/>
      <c r="AB618" s="68"/>
      <c r="AC618" s="69"/>
      <c r="AD618" s="70"/>
      <c r="AE618" s="70"/>
      <c r="AF618" s="74"/>
      <c r="AG618" s="71"/>
    </row>
    <row r="619" spans="5:33">
      <c r="E619" s="73"/>
      <c r="G619" s="58"/>
      <c r="H619" s="58"/>
      <c r="I619" s="58"/>
      <c r="J619" s="58"/>
      <c r="K619" s="58"/>
      <c r="L619" s="58"/>
      <c r="M619" s="59"/>
      <c r="N619" s="59"/>
      <c r="O619" s="59"/>
      <c r="P619" s="60"/>
      <c r="Q619" s="22"/>
      <c r="R619" s="61"/>
      <c r="S619" s="22"/>
      <c r="T619" s="94"/>
      <c r="U619" s="59"/>
      <c r="V619" s="63"/>
      <c r="W619" s="64"/>
      <c r="X619" s="65"/>
      <c r="Y619" s="66"/>
      <c r="Z619" s="66"/>
      <c r="AA619" s="67"/>
      <c r="AB619" s="68"/>
      <c r="AC619" s="69"/>
      <c r="AD619" s="70"/>
      <c r="AE619" s="70"/>
      <c r="AF619" s="74"/>
      <c r="AG619" s="71"/>
    </row>
    <row r="620" spans="5:33">
      <c r="E620" s="73"/>
      <c r="G620" s="58"/>
      <c r="H620" s="58"/>
      <c r="I620" s="58"/>
      <c r="J620" s="58"/>
      <c r="K620" s="58"/>
      <c r="L620" s="58"/>
      <c r="M620" s="59"/>
      <c r="N620" s="59"/>
      <c r="O620" s="59"/>
      <c r="P620" s="60"/>
      <c r="Q620" s="22"/>
      <c r="R620" s="61"/>
      <c r="S620" s="22"/>
      <c r="T620" s="94"/>
      <c r="U620" s="59"/>
      <c r="V620" s="63"/>
      <c r="W620" s="64"/>
      <c r="X620" s="65"/>
      <c r="Y620" s="66"/>
      <c r="Z620" s="66"/>
      <c r="AA620" s="67"/>
      <c r="AB620" s="68"/>
      <c r="AC620" s="69"/>
      <c r="AD620" s="70"/>
      <c r="AE620" s="70"/>
      <c r="AF620" s="74"/>
      <c r="AG620" s="71"/>
    </row>
    <row r="621" spans="5:33">
      <c r="E621" s="73"/>
      <c r="G621" s="58"/>
      <c r="H621" s="58"/>
      <c r="I621" s="58"/>
      <c r="J621" s="58"/>
      <c r="K621" s="58"/>
      <c r="L621" s="58"/>
      <c r="M621" s="59"/>
      <c r="N621" s="59"/>
      <c r="O621" s="59"/>
      <c r="P621" s="60"/>
      <c r="Q621" s="22"/>
      <c r="R621" s="61"/>
      <c r="S621" s="22"/>
      <c r="T621" s="94"/>
      <c r="U621" s="59"/>
      <c r="V621" s="63"/>
      <c r="W621" s="64"/>
      <c r="X621" s="65"/>
      <c r="Y621" s="66"/>
      <c r="Z621" s="66"/>
      <c r="AA621" s="67"/>
      <c r="AB621" s="68"/>
      <c r="AC621" s="69"/>
      <c r="AD621" s="70"/>
      <c r="AE621" s="70"/>
      <c r="AF621" s="74"/>
      <c r="AG621" s="71"/>
    </row>
    <row r="622" spans="5:33">
      <c r="E622" s="73"/>
      <c r="G622" s="58"/>
      <c r="H622" s="58"/>
      <c r="I622" s="58"/>
      <c r="J622" s="58"/>
      <c r="K622" s="58"/>
      <c r="L622" s="58"/>
      <c r="M622" s="59"/>
      <c r="N622" s="59"/>
      <c r="O622" s="59"/>
      <c r="P622" s="60"/>
      <c r="Q622" s="22"/>
      <c r="R622" s="61"/>
      <c r="S622" s="22"/>
      <c r="T622" s="94"/>
      <c r="U622" s="59"/>
      <c r="V622" s="63"/>
      <c r="W622" s="64"/>
      <c r="X622" s="65"/>
      <c r="Y622" s="66"/>
      <c r="Z622" s="66"/>
      <c r="AA622" s="67"/>
      <c r="AB622" s="68"/>
      <c r="AC622" s="69"/>
      <c r="AD622" s="70"/>
      <c r="AE622" s="70"/>
      <c r="AF622" s="74"/>
      <c r="AG622" s="71"/>
    </row>
    <row r="623" spans="5:33">
      <c r="E623" s="73"/>
      <c r="G623" s="58"/>
      <c r="H623" s="58"/>
      <c r="I623" s="58"/>
      <c r="J623" s="58"/>
      <c r="K623" s="58"/>
      <c r="L623" s="58"/>
      <c r="M623" s="59"/>
      <c r="N623" s="59"/>
      <c r="O623" s="59"/>
      <c r="P623" s="60"/>
      <c r="Q623" s="22"/>
      <c r="R623" s="61"/>
      <c r="S623" s="22"/>
      <c r="T623" s="94"/>
      <c r="U623" s="59"/>
      <c r="V623" s="63"/>
      <c r="W623" s="64"/>
      <c r="X623" s="65"/>
      <c r="Y623" s="66"/>
      <c r="Z623" s="66"/>
      <c r="AA623" s="67"/>
      <c r="AB623" s="68"/>
      <c r="AC623" s="69"/>
      <c r="AD623" s="70"/>
      <c r="AE623" s="70"/>
      <c r="AF623" s="74"/>
      <c r="AG623" s="71"/>
    </row>
    <row r="624" spans="5:33">
      <c r="E624" s="73"/>
      <c r="G624" s="58"/>
      <c r="H624" s="58"/>
      <c r="I624" s="58"/>
      <c r="J624" s="58"/>
      <c r="K624" s="58"/>
      <c r="L624" s="58"/>
      <c r="M624" s="59"/>
      <c r="N624" s="59"/>
      <c r="O624" s="59"/>
      <c r="P624" s="60"/>
      <c r="Q624" s="22"/>
      <c r="R624" s="61"/>
      <c r="S624" s="22"/>
      <c r="T624" s="94"/>
      <c r="U624" s="59"/>
      <c r="V624" s="63"/>
      <c r="W624" s="64"/>
      <c r="X624" s="65"/>
      <c r="Y624" s="66"/>
      <c r="Z624" s="66"/>
      <c r="AA624" s="67"/>
      <c r="AB624" s="68"/>
      <c r="AC624" s="69"/>
      <c r="AD624" s="70"/>
      <c r="AE624" s="70"/>
      <c r="AF624" s="74"/>
      <c r="AG624" s="71"/>
    </row>
    <row r="625" spans="5:33">
      <c r="E625" s="73"/>
      <c r="G625" s="58"/>
      <c r="H625" s="58"/>
      <c r="I625" s="58"/>
      <c r="J625" s="58"/>
      <c r="K625" s="58"/>
      <c r="L625" s="58"/>
      <c r="M625" s="59"/>
      <c r="N625" s="59"/>
      <c r="O625" s="59"/>
      <c r="P625" s="60"/>
      <c r="Q625" s="22"/>
      <c r="R625" s="61"/>
      <c r="S625" s="22"/>
      <c r="T625" s="94"/>
      <c r="U625" s="59"/>
      <c r="V625" s="63"/>
      <c r="W625" s="64"/>
      <c r="X625" s="65"/>
      <c r="Y625" s="66"/>
      <c r="Z625" s="66"/>
      <c r="AA625" s="67"/>
      <c r="AB625" s="68"/>
      <c r="AC625" s="69"/>
      <c r="AD625" s="70"/>
      <c r="AE625" s="70"/>
      <c r="AF625" s="74"/>
      <c r="AG625" s="71"/>
    </row>
    <row r="626" spans="5:33">
      <c r="E626" s="73"/>
      <c r="G626" s="58"/>
      <c r="H626" s="58"/>
      <c r="I626" s="58"/>
      <c r="J626" s="58"/>
      <c r="K626" s="58"/>
      <c r="L626" s="58"/>
      <c r="M626" s="59"/>
      <c r="N626" s="59"/>
      <c r="O626" s="59"/>
      <c r="P626" s="60"/>
      <c r="Q626" s="22"/>
      <c r="R626" s="61"/>
      <c r="S626" s="22"/>
      <c r="T626" s="94"/>
      <c r="U626" s="59"/>
      <c r="V626" s="63"/>
      <c r="W626" s="64"/>
      <c r="X626" s="65"/>
      <c r="Y626" s="66"/>
      <c r="Z626" s="66"/>
      <c r="AA626" s="67"/>
      <c r="AB626" s="68"/>
      <c r="AC626" s="69"/>
      <c r="AD626" s="70"/>
      <c r="AE626" s="70"/>
      <c r="AF626" s="74"/>
      <c r="AG626" s="71"/>
    </row>
    <row r="627" spans="5:33">
      <c r="E627" s="73"/>
      <c r="G627" s="58"/>
      <c r="H627" s="58"/>
      <c r="I627" s="58"/>
      <c r="J627" s="58"/>
      <c r="K627" s="58"/>
      <c r="L627" s="58"/>
      <c r="M627" s="59"/>
      <c r="N627" s="59"/>
      <c r="O627" s="59"/>
      <c r="P627" s="60"/>
      <c r="Q627" s="22"/>
      <c r="R627" s="61"/>
      <c r="S627" s="22"/>
      <c r="T627" s="94"/>
      <c r="U627" s="59"/>
      <c r="V627" s="63"/>
      <c r="W627" s="64"/>
      <c r="X627" s="65"/>
      <c r="Y627" s="66"/>
      <c r="Z627" s="66"/>
      <c r="AA627" s="67"/>
      <c r="AB627" s="68"/>
      <c r="AC627" s="69"/>
      <c r="AD627" s="70"/>
      <c r="AE627" s="70"/>
      <c r="AF627" s="74"/>
      <c r="AG627" s="71"/>
    </row>
    <row r="628" spans="5:33">
      <c r="E628" s="73"/>
      <c r="G628" s="58"/>
      <c r="H628" s="58"/>
      <c r="I628" s="58"/>
      <c r="J628" s="58"/>
      <c r="K628" s="58"/>
      <c r="L628" s="58"/>
      <c r="M628" s="59"/>
      <c r="N628" s="59"/>
      <c r="O628" s="59"/>
      <c r="P628" s="60"/>
      <c r="Q628" s="22"/>
      <c r="R628" s="61"/>
      <c r="S628" s="22"/>
      <c r="T628" s="94"/>
      <c r="U628" s="59"/>
      <c r="V628" s="63"/>
      <c r="W628" s="64"/>
      <c r="X628" s="65"/>
      <c r="Y628" s="66"/>
      <c r="Z628" s="66"/>
      <c r="AA628" s="67"/>
      <c r="AB628" s="68"/>
      <c r="AC628" s="69"/>
      <c r="AD628" s="70"/>
      <c r="AE628" s="70"/>
      <c r="AF628" s="74"/>
      <c r="AG628" s="71"/>
    </row>
    <row r="629" spans="5:33">
      <c r="E629" s="73"/>
      <c r="G629" s="58"/>
      <c r="H629" s="58"/>
      <c r="I629" s="58"/>
      <c r="J629" s="58"/>
      <c r="K629" s="58"/>
      <c r="L629" s="58"/>
      <c r="M629" s="59"/>
      <c r="N629" s="59"/>
      <c r="O629" s="59"/>
      <c r="P629" s="60"/>
      <c r="Q629" s="22"/>
      <c r="R629" s="61"/>
      <c r="S629" s="22"/>
      <c r="T629" s="94"/>
      <c r="U629" s="59"/>
      <c r="V629" s="63"/>
      <c r="W629" s="64"/>
      <c r="X629" s="65"/>
      <c r="Y629" s="66"/>
      <c r="Z629" s="66"/>
      <c r="AA629" s="67"/>
      <c r="AB629" s="68"/>
      <c r="AC629" s="69"/>
      <c r="AD629" s="70"/>
      <c r="AE629" s="70"/>
      <c r="AF629" s="74"/>
      <c r="AG629" s="71"/>
    </row>
    <row r="630" spans="5:33">
      <c r="E630" s="73"/>
      <c r="G630" s="58"/>
      <c r="H630" s="58"/>
      <c r="I630" s="58"/>
      <c r="J630" s="58"/>
      <c r="K630" s="58"/>
      <c r="L630" s="58"/>
      <c r="M630" s="59"/>
      <c r="N630" s="59"/>
      <c r="O630" s="59"/>
      <c r="P630" s="60"/>
      <c r="Q630" s="22"/>
      <c r="R630" s="61"/>
      <c r="S630" s="22"/>
      <c r="T630" s="94"/>
      <c r="U630" s="59"/>
      <c r="V630" s="63"/>
      <c r="W630" s="64"/>
      <c r="X630" s="65"/>
      <c r="Y630" s="66"/>
      <c r="Z630" s="66"/>
      <c r="AA630" s="67"/>
      <c r="AB630" s="68"/>
      <c r="AC630" s="69"/>
      <c r="AD630" s="70"/>
      <c r="AE630" s="70"/>
      <c r="AF630" s="74"/>
      <c r="AG630" s="71"/>
    </row>
    <row r="631" spans="5:33">
      <c r="E631" s="73"/>
      <c r="G631" s="58"/>
      <c r="H631" s="58"/>
      <c r="I631" s="58"/>
      <c r="J631" s="58"/>
      <c r="K631" s="58"/>
      <c r="L631" s="58"/>
      <c r="M631" s="59"/>
      <c r="N631" s="59"/>
      <c r="O631" s="59"/>
      <c r="P631" s="60"/>
      <c r="Q631" s="22"/>
      <c r="R631" s="61"/>
      <c r="S631" s="22"/>
      <c r="T631" s="94"/>
      <c r="U631" s="59"/>
      <c r="V631" s="63"/>
      <c r="W631" s="64"/>
      <c r="X631" s="65"/>
      <c r="Y631" s="66"/>
      <c r="Z631" s="66"/>
      <c r="AA631" s="67"/>
      <c r="AB631" s="68"/>
      <c r="AC631" s="69"/>
      <c r="AD631" s="70"/>
      <c r="AE631" s="70"/>
      <c r="AF631" s="74"/>
      <c r="AG631" s="71"/>
    </row>
    <row r="632" spans="5:33">
      <c r="E632" s="73"/>
      <c r="G632" s="58"/>
      <c r="H632" s="58"/>
      <c r="I632" s="58"/>
      <c r="J632" s="58"/>
      <c r="K632" s="58"/>
      <c r="L632" s="58"/>
      <c r="M632" s="59"/>
      <c r="N632" s="59"/>
      <c r="O632" s="59"/>
      <c r="P632" s="60"/>
      <c r="Q632" s="22"/>
      <c r="R632" s="61"/>
      <c r="S632" s="22"/>
      <c r="T632" s="94"/>
      <c r="U632" s="59"/>
      <c r="V632" s="63"/>
      <c r="W632" s="64"/>
      <c r="X632" s="65"/>
      <c r="Y632" s="66"/>
      <c r="Z632" s="66"/>
      <c r="AA632" s="67"/>
      <c r="AB632" s="68"/>
      <c r="AC632" s="69"/>
      <c r="AD632" s="70"/>
      <c r="AE632" s="70"/>
      <c r="AF632" s="74"/>
      <c r="AG632" s="71"/>
    </row>
    <row r="633" spans="5:33">
      <c r="E633" s="73"/>
      <c r="G633" s="58"/>
      <c r="H633" s="58"/>
      <c r="I633" s="58"/>
      <c r="J633" s="58"/>
      <c r="K633" s="58"/>
      <c r="L633" s="58"/>
      <c r="M633" s="59"/>
      <c r="N633" s="59"/>
      <c r="O633" s="59"/>
      <c r="P633" s="60"/>
      <c r="Q633" s="22"/>
      <c r="R633" s="61"/>
      <c r="S633" s="22"/>
      <c r="T633" s="94"/>
      <c r="U633" s="59"/>
      <c r="V633" s="63"/>
      <c r="W633" s="64"/>
      <c r="X633" s="65"/>
      <c r="Y633" s="66"/>
      <c r="Z633" s="66"/>
      <c r="AA633" s="67"/>
      <c r="AB633" s="68"/>
      <c r="AC633" s="69"/>
      <c r="AD633" s="70"/>
      <c r="AE633" s="70"/>
      <c r="AF633" s="74"/>
      <c r="AG633" s="71"/>
    </row>
    <row r="634" spans="5:33">
      <c r="E634" s="73"/>
      <c r="G634" s="58"/>
      <c r="H634" s="58"/>
      <c r="I634" s="58"/>
      <c r="J634" s="58"/>
      <c r="K634" s="58"/>
      <c r="L634" s="58"/>
      <c r="M634" s="59"/>
      <c r="N634" s="59"/>
      <c r="O634" s="59"/>
      <c r="P634" s="60"/>
      <c r="Q634" s="22"/>
      <c r="R634" s="61"/>
      <c r="S634" s="22"/>
      <c r="T634" s="94"/>
      <c r="U634" s="59"/>
      <c r="V634" s="63"/>
      <c r="W634" s="64"/>
      <c r="X634" s="65"/>
      <c r="Y634" s="66"/>
      <c r="Z634" s="66"/>
      <c r="AA634" s="67"/>
      <c r="AB634" s="68"/>
      <c r="AC634" s="69"/>
      <c r="AD634" s="70"/>
      <c r="AE634" s="70"/>
      <c r="AF634" s="74"/>
      <c r="AG634" s="71"/>
    </row>
    <row r="635" spans="5:33">
      <c r="E635" s="73"/>
      <c r="G635" s="58"/>
      <c r="H635" s="58"/>
      <c r="I635" s="58"/>
      <c r="J635" s="58"/>
      <c r="K635" s="58"/>
      <c r="L635" s="58"/>
      <c r="M635" s="59"/>
      <c r="N635" s="59"/>
      <c r="O635" s="59"/>
      <c r="P635" s="60"/>
      <c r="Q635" s="22"/>
      <c r="R635" s="61"/>
      <c r="S635" s="22"/>
      <c r="T635" s="94"/>
      <c r="U635" s="59"/>
      <c r="V635" s="63"/>
      <c r="W635" s="64"/>
      <c r="X635" s="65"/>
      <c r="Y635" s="66"/>
      <c r="Z635" s="66"/>
      <c r="AA635" s="67"/>
      <c r="AB635" s="68"/>
      <c r="AC635" s="69"/>
      <c r="AD635" s="70"/>
      <c r="AE635" s="70"/>
      <c r="AF635" s="74"/>
      <c r="AG635" s="71"/>
    </row>
    <row r="636" spans="5:33">
      <c r="E636" s="73"/>
      <c r="G636" s="58"/>
      <c r="H636" s="58"/>
      <c r="I636" s="58"/>
      <c r="J636" s="58"/>
      <c r="K636" s="58"/>
      <c r="L636" s="58"/>
      <c r="M636" s="59"/>
      <c r="N636" s="59"/>
      <c r="O636" s="59"/>
      <c r="P636" s="60"/>
      <c r="Q636" s="22"/>
      <c r="R636" s="61"/>
      <c r="S636" s="22"/>
      <c r="T636" s="94"/>
      <c r="U636" s="59"/>
      <c r="V636" s="63"/>
      <c r="W636" s="64"/>
      <c r="X636" s="65"/>
      <c r="Y636" s="66"/>
      <c r="Z636" s="66"/>
      <c r="AA636" s="67"/>
      <c r="AB636" s="68"/>
      <c r="AC636" s="69"/>
      <c r="AD636" s="70"/>
      <c r="AE636" s="70"/>
      <c r="AF636" s="74"/>
      <c r="AG636" s="71"/>
    </row>
    <row r="637" spans="5:33">
      <c r="E637" s="73"/>
      <c r="G637" s="58"/>
      <c r="H637" s="58"/>
      <c r="I637" s="58"/>
      <c r="J637" s="58"/>
      <c r="K637" s="58"/>
      <c r="L637" s="58"/>
      <c r="M637" s="59"/>
      <c r="N637" s="59"/>
      <c r="O637" s="59"/>
      <c r="P637" s="60"/>
      <c r="Q637" s="22"/>
      <c r="R637" s="61"/>
      <c r="S637" s="22"/>
      <c r="T637" s="94"/>
      <c r="U637" s="59"/>
      <c r="V637" s="63"/>
      <c r="W637" s="64"/>
      <c r="X637" s="65"/>
      <c r="Y637" s="66"/>
      <c r="Z637" s="66"/>
      <c r="AA637" s="67"/>
      <c r="AB637" s="68"/>
      <c r="AC637" s="69"/>
      <c r="AD637" s="70"/>
      <c r="AE637" s="70"/>
      <c r="AF637" s="74"/>
      <c r="AG637" s="71"/>
    </row>
    <row r="638" spans="5:33">
      <c r="E638" s="73"/>
      <c r="G638" s="58"/>
      <c r="H638" s="58"/>
      <c r="I638" s="58"/>
      <c r="J638" s="58"/>
      <c r="K638" s="58"/>
      <c r="L638" s="58"/>
      <c r="M638" s="59"/>
      <c r="N638" s="59"/>
      <c r="O638" s="59"/>
      <c r="P638" s="60"/>
      <c r="Q638" s="22"/>
      <c r="R638" s="61"/>
      <c r="S638" s="22"/>
      <c r="T638" s="94"/>
      <c r="U638" s="59"/>
      <c r="V638" s="63"/>
      <c r="W638" s="64"/>
      <c r="X638" s="65"/>
      <c r="Y638" s="66"/>
      <c r="Z638" s="66"/>
      <c r="AA638" s="67"/>
      <c r="AB638" s="68"/>
      <c r="AC638" s="69"/>
      <c r="AD638" s="70"/>
      <c r="AE638" s="70"/>
      <c r="AF638" s="74"/>
      <c r="AG638" s="71"/>
    </row>
    <row r="639" spans="5:33">
      <c r="E639" s="73"/>
      <c r="G639" s="58"/>
      <c r="H639" s="58"/>
      <c r="I639" s="58"/>
      <c r="J639" s="58"/>
      <c r="K639" s="58"/>
      <c r="L639" s="58"/>
      <c r="M639" s="59"/>
      <c r="N639" s="59"/>
      <c r="O639" s="59"/>
      <c r="P639" s="60"/>
      <c r="Q639" s="22"/>
      <c r="R639" s="61"/>
      <c r="S639" s="22"/>
      <c r="T639" s="94"/>
      <c r="U639" s="59"/>
      <c r="V639" s="63"/>
      <c r="W639" s="64"/>
      <c r="X639" s="65"/>
      <c r="Y639" s="66"/>
      <c r="Z639" s="66"/>
      <c r="AA639" s="67"/>
      <c r="AB639" s="68"/>
      <c r="AC639" s="69"/>
      <c r="AD639" s="70"/>
      <c r="AE639" s="70"/>
      <c r="AF639" s="74"/>
      <c r="AG639" s="71"/>
    </row>
    <row r="640" spans="5:33">
      <c r="E640" s="73"/>
      <c r="G640" s="58"/>
      <c r="H640" s="58"/>
      <c r="I640" s="58"/>
      <c r="J640" s="58"/>
      <c r="K640" s="58"/>
      <c r="L640" s="58"/>
      <c r="M640" s="59"/>
      <c r="N640" s="59"/>
      <c r="O640" s="59"/>
      <c r="P640" s="60"/>
      <c r="Q640" s="22"/>
      <c r="R640" s="61"/>
      <c r="S640" s="22"/>
      <c r="T640" s="94"/>
      <c r="U640" s="59"/>
      <c r="V640" s="63"/>
      <c r="W640" s="64"/>
      <c r="X640" s="65"/>
      <c r="Y640" s="66"/>
      <c r="Z640" s="66"/>
      <c r="AA640" s="67"/>
      <c r="AB640" s="68"/>
      <c r="AC640" s="69"/>
      <c r="AD640" s="70"/>
      <c r="AE640" s="70"/>
      <c r="AF640" s="74"/>
      <c r="AG640" s="71"/>
    </row>
    <row r="641" spans="5:33">
      <c r="E641" s="73"/>
      <c r="G641" s="58"/>
      <c r="H641" s="58"/>
      <c r="I641" s="58"/>
      <c r="J641" s="58"/>
      <c r="K641" s="58"/>
      <c r="L641" s="58"/>
      <c r="M641" s="59"/>
      <c r="N641" s="59"/>
      <c r="O641" s="59"/>
      <c r="P641" s="60"/>
      <c r="Q641" s="22"/>
      <c r="R641" s="61"/>
      <c r="S641" s="22"/>
      <c r="T641" s="94"/>
      <c r="U641" s="59"/>
      <c r="V641" s="63"/>
      <c r="W641" s="64"/>
      <c r="X641" s="65"/>
      <c r="Y641" s="66"/>
      <c r="Z641" s="66"/>
      <c r="AA641" s="67"/>
      <c r="AB641" s="68"/>
      <c r="AC641" s="69"/>
      <c r="AD641" s="70"/>
      <c r="AE641" s="70"/>
      <c r="AF641" s="74"/>
      <c r="AG641" s="71"/>
    </row>
    <row r="642" spans="5:33">
      <c r="E642" s="73"/>
      <c r="G642" s="58"/>
      <c r="H642" s="58"/>
      <c r="I642" s="58"/>
      <c r="J642" s="58"/>
      <c r="K642" s="58"/>
      <c r="L642" s="58"/>
      <c r="M642" s="59"/>
      <c r="N642" s="59"/>
      <c r="O642" s="59"/>
      <c r="P642" s="60"/>
      <c r="Q642" s="22"/>
      <c r="R642" s="61"/>
      <c r="S642" s="22"/>
      <c r="T642" s="94"/>
      <c r="U642" s="59"/>
      <c r="V642" s="63"/>
      <c r="W642" s="64"/>
      <c r="X642" s="65"/>
      <c r="Y642" s="66"/>
      <c r="Z642" s="66"/>
      <c r="AA642" s="67"/>
      <c r="AB642" s="68"/>
      <c r="AC642" s="69"/>
      <c r="AD642" s="70"/>
      <c r="AE642" s="70"/>
      <c r="AF642" s="74"/>
      <c r="AG642" s="71"/>
    </row>
    <row r="643" spans="5:33">
      <c r="E643" s="73"/>
      <c r="G643" s="58"/>
      <c r="H643" s="58"/>
      <c r="I643" s="58"/>
      <c r="J643" s="58"/>
      <c r="K643" s="58"/>
      <c r="L643" s="58"/>
      <c r="M643" s="59"/>
      <c r="N643" s="59"/>
      <c r="O643" s="59"/>
      <c r="P643" s="60"/>
      <c r="Q643" s="22"/>
      <c r="R643" s="61"/>
      <c r="S643" s="22"/>
      <c r="T643" s="94"/>
      <c r="U643" s="59"/>
      <c r="V643" s="63"/>
      <c r="W643" s="64"/>
      <c r="X643" s="65"/>
      <c r="Y643" s="66"/>
      <c r="Z643" s="66"/>
      <c r="AA643" s="67"/>
      <c r="AB643" s="68"/>
      <c r="AC643" s="69"/>
      <c r="AD643" s="70"/>
      <c r="AE643" s="70"/>
      <c r="AF643" s="74"/>
      <c r="AG643" s="71"/>
    </row>
    <row r="644" spans="5:33">
      <c r="E644" s="73"/>
      <c r="G644" s="58"/>
      <c r="H644" s="58"/>
      <c r="I644" s="58"/>
      <c r="J644" s="58"/>
      <c r="K644" s="58"/>
      <c r="L644" s="58"/>
      <c r="M644" s="59"/>
      <c r="N644" s="59"/>
      <c r="O644" s="59"/>
      <c r="P644" s="60"/>
      <c r="Q644" s="22"/>
      <c r="R644" s="61"/>
      <c r="S644" s="22"/>
      <c r="T644" s="94"/>
      <c r="U644" s="59"/>
      <c r="V644" s="63"/>
      <c r="W644" s="64"/>
      <c r="X644" s="65"/>
      <c r="Y644" s="66"/>
      <c r="Z644" s="66"/>
      <c r="AA644" s="67"/>
      <c r="AB644" s="68"/>
      <c r="AC644" s="69"/>
      <c r="AD644" s="70"/>
      <c r="AE644" s="70"/>
      <c r="AF644" s="74"/>
      <c r="AG644" s="71"/>
    </row>
    <row r="645" spans="5:33">
      <c r="E645" s="73"/>
      <c r="G645" s="58"/>
      <c r="H645" s="58"/>
      <c r="I645" s="58"/>
      <c r="J645" s="58"/>
      <c r="K645" s="58"/>
      <c r="L645" s="58"/>
      <c r="M645" s="59"/>
      <c r="N645" s="59"/>
      <c r="O645" s="59"/>
      <c r="P645" s="60"/>
      <c r="Q645" s="22"/>
      <c r="R645" s="61"/>
      <c r="S645" s="22"/>
      <c r="T645" s="94"/>
      <c r="U645" s="59"/>
      <c r="V645" s="63"/>
      <c r="W645" s="64"/>
      <c r="X645" s="65"/>
      <c r="Y645" s="66"/>
      <c r="Z645" s="66"/>
      <c r="AA645" s="67"/>
      <c r="AB645" s="68"/>
      <c r="AC645" s="69"/>
      <c r="AD645" s="70"/>
      <c r="AE645" s="70"/>
      <c r="AF645" s="74"/>
      <c r="AG645" s="71"/>
    </row>
    <row r="646" spans="5:33">
      <c r="E646" s="73"/>
      <c r="G646" s="58"/>
      <c r="H646" s="58"/>
      <c r="I646" s="58"/>
      <c r="J646" s="58"/>
      <c r="K646" s="58"/>
      <c r="L646" s="58"/>
      <c r="M646" s="59"/>
      <c r="N646" s="59"/>
      <c r="O646" s="59"/>
      <c r="P646" s="60"/>
      <c r="Q646" s="22"/>
      <c r="R646" s="61"/>
      <c r="S646" s="22"/>
      <c r="T646" s="94"/>
      <c r="U646" s="59"/>
      <c r="V646" s="63"/>
      <c r="W646" s="64"/>
      <c r="X646" s="65"/>
      <c r="Y646" s="66"/>
      <c r="Z646" s="66"/>
      <c r="AA646" s="67"/>
      <c r="AB646" s="68"/>
      <c r="AC646" s="69"/>
      <c r="AD646" s="70"/>
      <c r="AE646" s="70"/>
      <c r="AF646" s="74"/>
      <c r="AG646" s="71"/>
    </row>
    <row r="647" spans="5:33">
      <c r="E647" s="73"/>
      <c r="G647" s="58"/>
      <c r="H647" s="58"/>
      <c r="I647" s="58"/>
      <c r="J647" s="58"/>
      <c r="K647" s="58"/>
      <c r="L647" s="58"/>
      <c r="M647" s="59"/>
      <c r="N647" s="59"/>
      <c r="O647" s="59"/>
      <c r="P647" s="60"/>
      <c r="Q647" s="22"/>
      <c r="R647" s="61"/>
      <c r="S647" s="22"/>
      <c r="T647" s="94"/>
      <c r="U647" s="59"/>
      <c r="V647" s="63"/>
      <c r="W647" s="64"/>
      <c r="X647" s="65"/>
      <c r="Y647" s="66"/>
      <c r="Z647" s="66"/>
      <c r="AA647" s="67"/>
      <c r="AB647" s="68"/>
      <c r="AC647" s="69"/>
      <c r="AD647" s="70"/>
      <c r="AE647" s="70"/>
      <c r="AF647" s="74"/>
      <c r="AG647" s="71"/>
    </row>
    <row r="648" spans="5:33">
      <c r="E648" s="73"/>
      <c r="G648" s="58"/>
      <c r="H648" s="58"/>
      <c r="I648" s="58"/>
      <c r="J648" s="58"/>
      <c r="K648" s="58"/>
      <c r="L648" s="58"/>
      <c r="M648" s="59"/>
      <c r="N648" s="59"/>
      <c r="O648" s="59"/>
      <c r="P648" s="60"/>
      <c r="Q648" s="22"/>
      <c r="R648" s="61"/>
      <c r="S648" s="22"/>
      <c r="T648" s="94"/>
      <c r="U648" s="59"/>
      <c r="V648" s="63"/>
      <c r="W648" s="64"/>
      <c r="X648" s="65"/>
      <c r="Y648" s="66"/>
      <c r="Z648" s="66"/>
      <c r="AA648" s="67"/>
      <c r="AB648" s="68"/>
      <c r="AC648" s="69"/>
      <c r="AD648" s="70"/>
      <c r="AE648" s="70"/>
      <c r="AF648" s="74"/>
      <c r="AG648" s="71"/>
    </row>
    <row r="649" spans="5:33">
      <c r="E649" s="73"/>
      <c r="G649" s="58"/>
      <c r="H649" s="58"/>
      <c r="I649" s="58"/>
      <c r="J649" s="58"/>
      <c r="K649" s="58"/>
      <c r="L649" s="58"/>
      <c r="M649" s="59"/>
      <c r="N649" s="59"/>
      <c r="O649" s="59"/>
      <c r="P649" s="60"/>
      <c r="Q649" s="22"/>
      <c r="R649" s="61"/>
      <c r="S649" s="22"/>
      <c r="T649" s="94"/>
      <c r="U649" s="59"/>
      <c r="V649" s="63"/>
      <c r="W649" s="64"/>
      <c r="X649" s="65"/>
      <c r="Y649" s="66"/>
      <c r="Z649" s="66"/>
      <c r="AA649" s="67"/>
      <c r="AB649" s="68"/>
      <c r="AC649" s="69"/>
      <c r="AD649" s="70"/>
      <c r="AE649" s="70"/>
      <c r="AF649" s="74"/>
      <c r="AG649" s="71"/>
    </row>
    <row r="650" spans="5:33">
      <c r="E650" s="73"/>
      <c r="G650" s="58"/>
      <c r="H650" s="58"/>
      <c r="I650" s="58"/>
      <c r="J650" s="58"/>
      <c r="K650" s="58"/>
      <c r="L650" s="58"/>
      <c r="M650" s="59"/>
      <c r="N650" s="59"/>
      <c r="O650" s="59"/>
      <c r="P650" s="60"/>
      <c r="Q650" s="22"/>
      <c r="R650" s="61"/>
      <c r="S650" s="22"/>
      <c r="T650" s="94"/>
      <c r="U650" s="59"/>
      <c r="V650" s="63"/>
      <c r="W650" s="64"/>
      <c r="X650" s="65"/>
      <c r="Y650" s="66"/>
      <c r="Z650" s="66"/>
      <c r="AA650" s="67"/>
      <c r="AB650" s="68"/>
      <c r="AC650" s="69"/>
      <c r="AD650" s="70"/>
      <c r="AE650" s="70"/>
      <c r="AF650" s="74"/>
      <c r="AG650" s="71"/>
    </row>
    <row r="651" spans="5:33">
      <c r="E651" s="73"/>
      <c r="G651" s="58"/>
      <c r="H651" s="58"/>
      <c r="I651" s="58"/>
      <c r="J651" s="58"/>
      <c r="K651" s="58"/>
      <c r="L651" s="58"/>
      <c r="M651" s="59"/>
      <c r="N651" s="59"/>
      <c r="O651" s="59"/>
      <c r="P651" s="60"/>
      <c r="Q651" s="22"/>
      <c r="R651" s="61"/>
      <c r="S651" s="22"/>
      <c r="T651" s="94"/>
      <c r="U651" s="59"/>
      <c r="V651" s="63"/>
      <c r="W651" s="64"/>
      <c r="X651" s="65"/>
      <c r="Y651" s="66"/>
      <c r="Z651" s="66"/>
      <c r="AA651" s="67"/>
      <c r="AB651" s="68"/>
      <c r="AC651" s="69"/>
      <c r="AD651" s="70"/>
      <c r="AE651" s="70"/>
      <c r="AF651" s="74"/>
      <c r="AG651" s="71"/>
    </row>
    <row r="652" spans="5:33">
      <c r="E652" s="73"/>
      <c r="G652" s="58"/>
      <c r="H652" s="58"/>
      <c r="I652" s="58"/>
      <c r="J652" s="58"/>
      <c r="K652" s="58"/>
      <c r="L652" s="58"/>
      <c r="M652" s="59"/>
      <c r="N652" s="59"/>
      <c r="O652" s="59"/>
      <c r="P652" s="60"/>
      <c r="Q652" s="22"/>
      <c r="R652" s="61"/>
      <c r="S652" s="22"/>
      <c r="T652" s="94"/>
      <c r="U652" s="59"/>
      <c r="V652" s="63"/>
      <c r="W652" s="64"/>
      <c r="X652" s="65"/>
      <c r="Y652" s="66"/>
      <c r="Z652" s="66"/>
      <c r="AA652" s="67"/>
      <c r="AB652" s="68"/>
      <c r="AC652" s="69"/>
      <c r="AD652" s="70"/>
      <c r="AE652" s="70"/>
      <c r="AF652" s="74"/>
      <c r="AG652" s="71"/>
    </row>
    <row r="653" spans="5:33">
      <c r="E653" s="73"/>
      <c r="G653" s="58"/>
      <c r="H653" s="58"/>
      <c r="I653" s="58"/>
      <c r="J653" s="58"/>
      <c r="K653" s="58"/>
      <c r="L653" s="58"/>
      <c r="M653" s="59"/>
      <c r="N653" s="59"/>
      <c r="O653" s="59"/>
      <c r="P653" s="60"/>
      <c r="Q653" s="22"/>
      <c r="R653" s="61"/>
      <c r="S653" s="22"/>
      <c r="T653" s="94"/>
      <c r="U653" s="59"/>
      <c r="V653" s="63"/>
      <c r="W653" s="64"/>
      <c r="X653" s="65"/>
      <c r="Y653" s="66"/>
      <c r="Z653" s="66"/>
      <c r="AA653" s="67"/>
      <c r="AB653" s="68"/>
      <c r="AC653" s="69"/>
      <c r="AD653" s="70"/>
      <c r="AE653" s="70"/>
      <c r="AF653" s="74"/>
      <c r="AG653" s="71"/>
    </row>
    <row r="654" spans="5:33">
      <c r="E654" s="73"/>
      <c r="G654" s="58"/>
      <c r="H654" s="58"/>
      <c r="I654" s="58"/>
      <c r="J654" s="58"/>
      <c r="K654" s="58"/>
      <c r="L654" s="58"/>
      <c r="M654" s="59"/>
      <c r="N654" s="59"/>
      <c r="O654" s="59"/>
      <c r="P654" s="60"/>
      <c r="Q654" s="22"/>
      <c r="R654" s="61"/>
      <c r="S654" s="22"/>
      <c r="T654" s="94"/>
      <c r="U654" s="59"/>
      <c r="V654" s="63"/>
      <c r="W654" s="64"/>
      <c r="X654" s="65"/>
      <c r="Y654" s="66"/>
      <c r="Z654" s="66"/>
      <c r="AA654" s="67"/>
      <c r="AB654" s="68"/>
      <c r="AC654" s="69"/>
      <c r="AD654" s="70"/>
      <c r="AE654" s="70"/>
      <c r="AF654" s="74"/>
      <c r="AG654" s="71"/>
    </row>
    <row r="655" spans="5:33">
      <c r="E655" s="73"/>
      <c r="G655" s="58"/>
      <c r="H655" s="58"/>
      <c r="I655" s="58"/>
      <c r="J655" s="58"/>
      <c r="K655" s="58"/>
      <c r="L655" s="58"/>
      <c r="M655" s="59"/>
      <c r="N655" s="59"/>
      <c r="O655" s="59"/>
      <c r="P655" s="60"/>
      <c r="Q655" s="22"/>
      <c r="R655" s="61"/>
      <c r="S655" s="22"/>
      <c r="T655" s="94"/>
      <c r="U655" s="59"/>
      <c r="V655" s="63"/>
      <c r="W655" s="64"/>
      <c r="X655" s="65"/>
      <c r="Y655" s="66"/>
      <c r="Z655" s="66"/>
      <c r="AA655" s="67"/>
      <c r="AB655" s="68"/>
      <c r="AC655" s="69"/>
      <c r="AD655" s="70"/>
      <c r="AE655" s="70"/>
      <c r="AF655" s="74"/>
      <c r="AG655" s="71"/>
    </row>
    <row r="656" spans="5:33">
      <c r="E656" s="73"/>
      <c r="G656" s="58"/>
      <c r="H656" s="58"/>
      <c r="I656" s="58"/>
      <c r="J656" s="58"/>
      <c r="K656" s="58"/>
      <c r="L656" s="58"/>
      <c r="M656" s="59"/>
      <c r="N656" s="59"/>
      <c r="O656" s="59"/>
      <c r="P656" s="60"/>
      <c r="Q656" s="22"/>
      <c r="R656" s="61"/>
      <c r="S656" s="22"/>
      <c r="T656" s="94"/>
      <c r="U656" s="59"/>
      <c r="V656" s="63"/>
      <c r="W656" s="64"/>
      <c r="X656" s="65"/>
      <c r="Y656" s="66"/>
      <c r="Z656" s="66"/>
      <c r="AA656" s="67"/>
      <c r="AB656" s="68"/>
      <c r="AC656" s="69"/>
      <c r="AD656" s="70"/>
      <c r="AE656" s="70"/>
      <c r="AF656" s="74"/>
      <c r="AG656" s="71"/>
    </row>
    <row r="657" spans="5:33">
      <c r="E657" s="73"/>
      <c r="G657" s="58"/>
      <c r="H657" s="58"/>
      <c r="I657" s="58"/>
      <c r="J657" s="58"/>
      <c r="K657" s="58"/>
      <c r="L657" s="58"/>
      <c r="M657" s="59"/>
      <c r="N657" s="59"/>
      <c r="O657" s="59"/>
      <c r="P657" s="60"/>
      <c r="Q657" s="22"/>
      <c r="R657" s="61"/>
      <c r="S657" s="22"/>
      <c r="T657" s="94"/>
      <c r="U657" s="59"/>
      <c r="V657" s="63"/>
      <c r="W657" s="64"/>
      <c r="X657" s="65"/>
      <c r="Y657" s="66"/>
      <c r="Z657" s="66"/>
      <c r="AA657" s="67"/>
      <c r="AB657" s="68"/>
      <c r="AC657" s="69"/>
      <c r="AD657" s="70"/>
      <c r="AE657" s="70"/>
      <c r="AF657" s="74"/>
      <c r="AG657" s="71"/>
    </row>
    <row r="658" spans="5:33">
      <c r="E658" s="73"/>
      <c r="G658" s="58"/>
      <c r="H658" s="58"/>
      <c r="I658" s="58"/>
      <c r="J658" s="58"/>
      <c r="K658" s="58"/>
      <c r="L658" s="58"/>
      <c r="M658" s="59"/>
      <c r="N658" s="59"/>
      <c r="O658" s="59"/>
      <c r="P658" s="60"/>
      <c r="Q658" s="22"/>
      <c r="R658" s="61"/>
      <c r="S658" s="22"/>
      <c r="T658" s="94"/>
      <c r="U658" s="59"/>
      <c r="V658" s="63"/>
      <c r="W658" s="64"/>
      <c r="X658" s="65"/>
      <c r="Y658" s="66"/>
      <c r="Z658" s="66"/>
      <c r="AA658" s="67"/>
      <c r="AB658" s="68"/>
      <c r="AC658" s="69"/>
      <c r="AD658" s="70"/>
      <c r="AE658" s="70"/>
      <c r="AF658" s="74"/>
      <c r="AG658" s="71"/>
    </row>
    <row r="659" spans="5:33">
      <c r="E659" s="73"/>
      <c r="G659" s="58"/>
      <c r="H659" s="58"/>
      <c r="I659" s="58"/>
      <c r="J659" s="58"/>
      <c r="K659" s="58"/>
      <c r="L659" s="58"/>
      <c r="M659" s="59"/>
      <c r="N659" s="59"/>
      <c r="O659" s="59"/>
      <c r="P659" s="60"/>
      <c r="Q659" s="22"/>
      <c r="R659" s="61"/>
      <c r="S659" s="22"/>
      <c r="T659" s="94"/>
      <c r="U659" s="59"/>
      <c r="V659" s="63"/>
      <c r="W659" s="64"/>
      <c r="X659" s="65"/>
      <c r="Y659" s="66"/>
      <c r="Z659" s="66"/>
      <c r="AA659" s="67"/>
      <c r="AB659" s="68"/>
      <c r="AC659" s="69"/>
      <c r="AD659" s="70"/>
      <c r="AE659" s="70"/>
      <c r="AF659" s="74"/>
      <c r="AG659" s="71"/>
    </row>
    <row r="660" spans="5:33">
      <c r="E660" s="73"/>
      <c r="G660" s="58"/>
      <c r="H660" s="58"/>
      <c r="I660" s="58"/>
      <c r="J660" s="58"/>
      <c r="K660" s="58"/>
      <c r="L660" s="58"/>
      <c r="M660" s="59"/>
      <c r="N660" s="59"/>
      <c r="O660" s="59"/>
      <c r="P660" s="60"/>
      <c r="Q660" s="22"/>
      <c r="R660" s="61"/>
      <c r="S660" s="22"/>
      <c r="T660" s="94"/>
      <c r="U660" s="59"/>
      <c r="V660" s="63"/>
      <c r="W660" s="64"/>
      <c r="X660" s="65"/>
      <c r="Y660" s="66"/>
      <c r="Z660" s="66"/>
      <c r="AA660" s="67"/>
      <c r="AB660" s="68"/>
      <c r="AC660" s="69"/>
      <c r="AD660" s="70"/>
      <c r="AE660" s="70"/>
      <c r="AF660" s="74"/>
      <c r="AG660" s="71"/>
    </row>
    <row r="661" spans="5:33">
      <c r="E661" s="73"/>
      <c r="G661" s="58"/>
      <c r="H661" s="58"/>
      <c r="I661" s="58"/>
      <c r="J661" s="58"/>
      <c r="K661" s="58"/>
      <c r="L661" s="58"/>
      <c r="M661" s="59"/>
      <c r="N661" s="59"/>
      <c r="O661" s="59"/>
      <c r="P661" s="60"/>
      <c r="Q661" s="22"/>
      <c r="R661" s="61"/>
      <c r="S661" s="22"/>
      <c r="T661" s="94"/>
      <c r="U661" s="59"/>
      <c r="V661" s="63"/>
      <c r="W661" s="64"/>
      <c r="X661" s="65"/>
      <c r="Y661" s="66"/>
      <c r="Z661" s="66"/>
      <c r="AA661" s="67"/>
      <c r="AB661" s="68"/>
      <c r="AC661" s="69"/>
      <c r="AD661" s="70"/>
      <c r="AE661" s="70"/>
      <c r="AF661" s="74"/>
      <c r="AG661" s="71"/>
    </row>
    <row r="662" spans="5:33">
      <c r="E662" s="73"/>
      <c r="G662" s="58"/>
      <c r="H662" s="58"/>
      <c r="I662" s="58"/>
      <c r="J662" s="58"/>
      <c r="K662" s="58"/>
      <c r="L662" s="58"/>
      <c r="M662" s="59"/>
      <c r="N662" s="59"/>
      <c r="O662" s="59"/>
      <c r="P662" s="60"/>
      <c r="Q662" s="22"/>
      <c r="R662" s="61"/>
      <c r="S662" s="22"/>
      <c r="T662" s="94"/>
      <c r="U662" s="59"/>
      <c r="V662" s="63"/>
      <c r="W662" s="64"/>
      <c r="X662" s="65"/>
      <c r="Y662" s="66"/>
      <c r="Z662" s="66"/>
      <c r="AA662" s="67"/>
      <c r="AB662" s="68"/>
      <c r="AC662" s="69"/>
      <c r="AD662" s="70"/>
      <c r="AE662" s="70"/>
      <c r="AF662" s="74"/>
      <c r="AG662" s="71"/>
    </row>
    <row r="663" spans="5:33">
      <c r="E663" s="73"/>
      <c r="G663" s="58"/>
      <c r="H663" s="58"/>
      <c r="I663" s="58"/>
      <c r="J663" s="58"/>
      <c r="K663" s="58"/>
      <c r="L663" s="58"/>
      <c r="M663" s="59"/>
      <c r="N663" s="59"/>
      <c r="O663" s="59"/>
      <c r="P663" s="60"/>
      <c r="Q663" s="22"/>
      <c r="R663" s="61"/>
      <c r="S663" s="22"/>
      <c r="T663" s="94"/>
      <c r="U663" s="59"/>
      <c r="V663" s="63"/>
      <c r="W663" s="64"/>
      <c r="X663" s="65"/>
      <c r="Y663" s="66"/>
      <c r="Z663" s="66"/>
      <c r="AA663" s="67"/>
      <c r="AB663" s="68"/>
      <c r="AC663" s="69"/>
      <c r="AD663" s="70"/>
      <c r="AE663" s="70"/>
      <c r="AF663" s="74"/>
      <c r="AG663" s="71"/>
    </row>
    <row r="664" spans="5:33">
      <c r="E664" s="73"/>
      <c r="G664" s="58"/>
      <c r="H664" s="58"/>
      <c r="I664" s="58"/>
      <c r="J664" s="58"/>
      <c r="K664" s="58"/>
      <c r="L664" s="58"/>
      <c r="M664" s="59"/>
      <c r="N664" s="59"/>
      <c r="O664" s="59"/>
      <c r="P664" s="60"/>
      <c r="Q664" s="22"/>
      <c r="R664" s="61"/>
      <c r="S664" s="22"/>
      <c r="T664" s="94"/>
      <c r="U664" s="59"/>
      <c r="V664" s="63"/>
      <c r="W664" s="64"/>
      <c r="X664" s="65"/>
      <c r="Y664" s="66"/>
      <c r="Z664" s="66"/>
      <c r="AA664" s="67"/>
      <c r="AB664" s="68"/>
      <c r="AC664" s="69"/>
      <c r="AD664" s="70"/>
      <c r="AE664" s="70"/>
      <c r="AF664" s="74"/>
      <c r="AG664" s="71"/>
    </row>
    <row r="665" spans="5:33">
      <c r="E665" s="73"/>
      <c r="G665" s="58"/>
      <c r="H665" s="58"/>
      <c r="I665" s="58"/>
      <c r="J665" s="58"/>
      <c r="K665" s="58"/>
      <c r="L665" s="58"/>
      <c r="M665" s="59"/>
      <c r="N665" s="59"/>
      <c r="O665" s="59"/>
      <c r="P665" s="60"/>
      <c r="Q665" s="22"/>
      <c r="R665" s="61"/>
      <c r="S665" s="22"/>
      <c r="T665" s="94"/>
      <c r="U665" s="59"/>
      <c r="V665" s="63"/>
      <c r="W665" s="64"/>
      <c r="X665" s="65"/>
      <c r="Y665" s="66"/>
      <c r="Z665" s="66"/>
      <c r="AA665" s="67"/>
      <c r="AB665" s="68"/>
      <c r="AC665" s="69"/>
      <c r="AD665" s="70"/>
      <c r="AE665" s="70"/>
      <c r="AF665" s="74"/>
      <c r="AG665" s="71"/>
    </row>
    <row r="666" spans="5:33">
      <c r="E666" s="73"/>
      <c r="G666" s="58"/>
      <c r="H666" s="58"/>
      <c r="I666" s="58"/>
      <c r="J666" s="58"/>
      <c r="K666" s="58"/>
      <c r="L666" s="58"/>
      <c r="M666" s="59"/>
      <c r="N666" s="59"/>
      <c r="O666" s="59"/>
      <c r="P666" s="60"/>
      <c r="Q666" s="22"/>
      <c r="R666" s="61"/>
      <c r="S666" s="22"/>
      <c r="T666" s="94"/>
      <c r="U666" s="59"/>
      <c r="V666" s="63"/>
      <c r="W666" s="64"/>
      <c r="X666" s="65"/>
      <c r="Y666" s="66"/>
      <c r="Z666" s="66"/>
      <c r="AA666" s="67"/>
      <c r="AB666" s="68"/>
      <c r="AC666" s="75"/>
      <c r="AD666" s="70"/>
      <c r="AE666" s="70"/>
      <c r="AF666" s="74"/>
      <c r="AG666" s="71"/>
    </row>
    <row r="667" spans="5:33">
      <c r="E667" s="73"/>
      <c r="G667" s="58"/>
      <c r="H667" s="58"/>
      <c r="I667" s="58"/>
      <c r="J667" s="58"/>
      <c r="K667" s="58"/>
      <c r="L667" s="58"/>
      <c r="M667" s="59"/>
      <c r="N667" s="59"/>
      <c r="O667" s="59"/>
      <c r="P667" s="60"/>
      <c r="Q667" s="22"/>
      <c r="R667" s="61"/>
      <c r="S667" s="22"/>
      <c r="T667" s="94"/>
      <c r="U667" s="59"/>
      <c r="V667" s="63"/>
      <c r="W667" s="64"/>
      <c r="X667" s="65"/>
      <c r="Y667" s="66"/>
      <c r="Z667" s="66"/>
      <c r="AA667" s="67"/>
      <c r="AB667" s="68"/>
      <c r="AC667" s="69"/>
      <c r="AD667" s="70"/>
      <c r="AE667" s="70"/>
      <c r="AF667" s="74"/>
      <c r="AG667" s="71"/>
    </row>
    <row r="668" spans="5:33">
      <c r="E668" s="73"/>
      <c r="G668" s="58"/>
      <c r="H668" s="58"/>
      <c r="I668" s="58"/>
      <c r="J668" s="58"/>
      <c r="K668" s="58"/>
      <c r="L668" s="58"/>
      <c r="M668" s="59"/>
      <c r="N668" s="59"/>
      <c r="O668" s="59"/>
      <c r="P668" s="60"/>
      <c r="Q668" s="22"/>
      <c r="R668" s="61"/>
      <c r="S668" s="22"/>
      <c r="T668" s="94"/>
      <c r="U668" s="59"/>
      <c r="V668" s="63"/>
      <c r="W668" s="64"/>
      <c r="X668" s="65"/>
      <c r="Y668" s="66"/>
      <c r="Z668" s="66"/>
      <c r="AA668" s="67"/>
      <c r="AB668" s="68"/>
      <c r="AC668" s="69"/>
      <c r="AD668" s="70"/>
      <c r="AE668" s="70"/>
      <c r="AF668" s="74"/>
      <c r="AG668" s="71"/>
    </row>
    <row r="669" spans="5:33">
      <c r="E669" s="73"/>
      <c r="G669" s="58"/>
      <c r="H669" s="58"/>
      <c r="I669" s="58"/>
      <c r="J669" s="58"/>
      <c r="K669" s="58"/>
      <c r="L669" s="58"/>
      <c r="M669" s="59"/>
      <c r="N669" s="59"/>
      <c r="O669" s="59"/>
      <c r="P669" s="60"/>
      <c r="Q669" s="22"/>
      <c r="R669" s="61"/>
      <c r="S669" s="22"/>
      <c r="T669" s="94"/>
      <c r="U669" s="59"/>
      <c r="V669" s="63"/>
      <c r="W669" s="64"/>
      <c r="X669" s="65"/>
      <c r="Y669" s="66"/>
      <c r="Z669" s="66"/>
      <c r="AA669" s="67"/>
      <c r="AB669" s="68"/>
      <c r="AC669" s="69"/>
      <c r="AD669" s="70"/>
      <c r="AE669" s="70"/>
      <c r="AF669" s="74"/>
      <c r="AG669" s="71"/>
    </row>
    <row r="670" spans="5:33">
      <c r="E670" s="73"/>
      <c r="G670" s="58"/>
      <c r="H670" s="58"/>
      <c r="I670" s="58"/>
      <c r="J670" s="58"/>
      <c r="K670" s="58"/>
      <c r="L670" s="58"/>
      <c r="M670" s="59"/>
      <c r="N670" s="59"/>
      <c r="O670" s="59"/>
      <c r="P670" s="60"/>
      <c r="Q670" s="22"/>
      <c r="R670" s="61"/>
      <c r="S670" s="22"/>
      <c r="T670" s="94"/>
      <c r="U670" s="59"/>
      <c r="V670" s="63"/>
      <c r="W670" s="64"/>
      <c r="X670" s="65"/>
      <c r="Y670" s="66"/>
      <c r="Z670" s="66"/>
      <c r="AA670" s="67"/>
      <c r="AB670" s="68"/>
      <c r="AC670" s="69"/>
      <c r="AD670" s="70"/>
      <c r="AE670" s="70"/>
      <c r="AF670" s="74"/>
      <c r="AG670" s="71"/>
    </row>
    <row r="671" spans="5:33">
      <c r="E671" s="73"/>
      <c r="G671" s="58"/>
      <c r="H671" s="58"/>
      <c r="I671" s="58"/>
      <c r="J671" s="58"/>
      <c r="K671" s="58"/>
      <c r="L671" s="58"/>
      <c r="M671" s="59"/>
      <c r="N671" s="59"/>
      <c r="O671" s="59"/>
      <c r="P671" s="60"/>
      <c r="Q671" s="22"/>
      <c r="R671" s="61"/>
      <c r="S671" s="22"/>
      <c r="T671" s="94"/>
      <c r="U671" s="59"/>
      <c r="V671" s="63"/>
      <c r="W671" s="64"/>
      <c r="X671" s="65"/>
      <c r="Y671" s="66"/>
      <c r="Z671" s="66"/>
      <c r="AA671" s="67"/>
      <c r="AB671" s="68"/>
      <c r="AC671" s="69"/>
      <c r="AD671" s="70"/>
      <c r="AE671" s="70"/>
      <c r="AF671" s="74"/>
      <c r="AG671" s="71"/>
    </row>
    <row r="672" spans="5:33">
      <c r="E672" s="73"/>
      <c r="G672" s="58"/>
      <c r="H672" s="58"/>
      <c r="I672" s="58"/>
      <c r="J672" s="58"/>
      <c r="K672" s="58"/>
      <c r="L672" s="58"/>
      <c r="M672" s="59"/>
      <c r="N672" s="59"/>
      <c r="O672" s="59"/>
      <c r="P672" s="60"/>
      <c r="Q672" s="22"/>
      <c r="R672" s="61"/>
      <c r="S672" s="22"/>
      <c r="T672" s="94"/>
      <c r="U672" s="59"/>
      <c r="V672" s="63"/>
      <c r="W672" s="64"/>
      <c r="X672" s="65"/>
      <c r="Y672" s="66"/>
      <c r="Z672" s="66"/>
      <c r="AA672" s="67"/>
      <c r="AB672" s="68"/>
      <c r="AC672" s="69"/>
      <c r="AD672" s="70"/>
      <c r="AE672" s="70"/>
      <c r="AF672" s="74"/>
      <c r="AG672" s="71"/>
    </row>
    <row r="673" spans="5:33">
      <c r="E673" s="73"/>
      <c r="G673" s="58"/>
      <c r="H673" s="58"/>
      <c r="I673" s="58"/>
      <c r="J673" s="58"/>
      <c r="K673" s="58"/>
      <c r="L673" s="58"/>
      <c r="M673" s="59"/>
      <c r="N673" s="59"/>
      <c r="O673" s="59"/>
      <c r="P673" s="60"/>
      <c r="Q673" s="22"/>
      <c r="R673" s="61"/>
      <c r="S673" s="22"/>
      <c r="T673" s="94"/>
      <c r="U673" s="59"/>
      <c r="V673" s="63"/>
      <c r="W673" s="64"/>
      <c r="X673" s="65"/>
      <c r="Y673" s="66"/>
      <c r="Z673" s="66"/>
      <c r="AA673" s="67"/>
      <c r="AB673" s="68"/>
      <c r="AC673" s="69"/>
      <c r="AD673" s="70"/>
      <c r="AE673" s="70"/>
      <c r="AF673" s="74"/>
      <c r="AG673" s="71"/>
    </row>
    <row r="674" spans="5:33">
      <c r="E674" s="73"/>
      <c r="G674" s="58"/>
      <c r="H674" s="58"/>
      <c r="I674" s="58"/>
      <c r="J674" s="58"/>
      <c r="K674" s="58"/>
      <c r="L674" s="58"/>
      <c r="M674" s="59"/>
      <c r="N674" s="59"/>
      <c r="O674" s="59"/>
      <c r="P674" s="60"/>
      <c r="Q674" s="22"/>
      <c r="R674" s="61"/>
      <c r="S674" s="22"/>
      <c r="T674" s="94"/>
      <c r="U674" s="59"/>
      <c r="V674" s="63"/>
      <c r="W674" s="64"/>
      <c r="X674" s="65"/>
      <c r="Y674" s="66"/>
      <c r="Z674" s="66"/>
      <c r="AA674" s="67"/>
      <c r="AB674" s="68"/>
      <c r="AC674" s="69"/>
      <c r="AD674" s="70"/>
      <c r="AE674" s="70"/>
      <c r="AF674" s="74"/>
      <c r="AG674" s="71"/>
    </row>
    <row r="675" spans="5:33">
      <c r="E675" s="73"/>
      <c r="G675" s="58"/>
      <c r="H675" s="58"/>
      <c r="I675" s="58"/>
      <c r="J675" s="58"/>
      <c r="K675" s="58"/>
      <c r="L675" s="58"/>
      <c r="M675" s="59"/>
      <c r="N675" s="59"/>
      <c r="O675" s="59"/>
      <c r="P675" s="60"/>
      <c r="Q675" s="22"/>
      <c r="R675" s="61"/>
      <c r="S675" s="22"/>
      <c r="T675" s="94"/>
      <c r="U675" s="59"/>
      <c r="V675" s="63"/>
      <c r="W675" s="64"/>
      <c r="X675" s="65"/>
      <c r="Y675" s="66"/>
      <c r="Z675" s="66"/>
      <c r="AA675" s="67"/>
      <c r="AB675" s="68"/>
      <c r="AC675" s="69"/>
      <c r="AD675" s="70"/>
      <c r="AE675" s="70"/>
      <c r="AF675" s="74"/>
      <c r="AG675" s="71"/>
    </row>
    <row r="676" spans="5:33">
      <c r="E676" s="73"/>
      <c r="G676" s="58"/>
      <c r="H676" s="58"/>
      <c r="I676" s="58"/>
      <c r="J676" s="58"/>
      <c r="K676" s="58"/>
      <c r="L676" s="58"/>
      <c r="M676" s="59"/>
      <c r="N676" s="59"/>
      <c r="O676" s="59"/>
      <c r="P676" s="60"/>
      <c r="Q676" s="22"/>
      <c r="R676" s="61"/>
      <c r="S676" s="22"/>
      <c r="T676" s="94"/>
      <c r="U676" s="59"/>
      <c r="V676" s="63"/>
      <c r="W676" s="64"/>
      <c r="X676" s="65"/>
      <c r="Y676" s="66"/>
      <c r="Z676" s="66"/>
      <c r="AA676" s="67"/>
      <c r="AB676" s="68"/>
      <c r="AC676" s="69"/>
      <c r="AD676" s="70"/>
      <c r="AE676" s="70"/>
      <c r="AF676" s="74"/>
      <c r="AG676" s="71"/>
    </row>
    <row r="677" spans="5:33">
      <c r="E677" s="73"/>
      <c r="G677" s="58"/>
      <c r="H677" s="58"/>
      <c r="I677" s="58"/>
      <c r="J677" s="58"/>
      <c r="K677" s="58"/>
      <c r="L677" s="58"/>
      <c r="M677" s="59"/>
      <c r="N677" s="59"/>
      <c r="O677" s="59"/>
      <c r="P677" s="60"/>
      <c r="Q677" s="22"/>
      <c r="R677" s="61"/>
      <c r="S677" s="22"/>
      <c r="T677" s="94"/>
      <c r="U677" s="59"/>
      <c r="V677" s="63"/>
      <c r="W677" s="64"/>
      <c r="X677" s="65"/>
      <c r="Y677" s="66"/>
      <c r="Z677" s="66"/>
      <c r="AA677" s="67"/>
      <c r="AB677" s="68"/>
      <c r="AC677" s="69"/>
      <c r="AD677" s="70"/>
      <c r="AE677" s="70"/>
      <c r="AF677" s="74"/>
      <c r="AG677" s="71"/>
    </row>
    <row r="678" spans="5:33">
      <c r="E678" s="73"/>
      <c r="G678" s="58"/>
      <c r="H678" s="58"/>
      <c r="I678" s="58"/>
      <c r="J678" s="58"/>
      <c r="K678" s="58"/>
      <c r="L678" s="58"/>
      <c r="M678" s="59"/>
      <c r="N678" s="59"/>
      <c r="O678" s="59"/>
      <c r="P678" s="60"/>
      <c r="Q678" s="22"/>
      <c r="R678" s="61"/>
      <c r="S678" s="22"/>
      <c r="T678" s="94"/>
      <c r="U678" s="59"/>
      <c r="V678" s="63"/>
      <c r="W678" s="64"/>
      <c r="X678" s="65"/>
      <c r="Y678" s="66"/>
      <c r="Z678" s="66"/>
      <c r="AA678" s="67"/>
      <c r="AB678" s="68"/>
      <c r="AC678" s="69"/>
      <c r="AD678" s="70"/>
      <c r="AE678" s="70"/>
      <c r="AF678" s="74"/>
      <c r="AG678" s="71"/>
    </row>
    <row r="679" spans="5:33">
      <c r="E679" s="73"/>
      <c r="G679" s="58"/>
      <c r="H679" s="58"/>
      <c r="I679" s="58"/>
      <c r="J679" s="58"/>
      <c r="K679" s="58"/>
      <c r="L679" s="58"/>
      <c r="M679" s="59"/>
      <c r="N679" s="59"/>
      <c r="O679" s="59"/>
      <c r="P679" s="60"/>
      <c r="Q679" s="22"/>
      <c r="R679" s="61"/>
      <c r="S679" s="22"/>
      <c r="T679" s="94"/>
      <c r="U679" s="59"/>
      <c r="V679" s="63"/>
      <c r="W679" s="64"/>
      <c r="X679" s="65"/>
      <c r="Y679" s="66"/>
      <c r="Z679" s="66"/>
      <c r="AA679" s="67"/>
      <c r="AB679" s="68"/>
      <c r="AC679" s="69"/>
      <c r="AD679" s="70"/>
      <c r="AE679" s="70"/>
      <c r="AF679" s="74"/>
      <c r="AG679" s="71"/>
    </row>
    <row r="680" spans="5:33">
      <c r="E680" s="73"/>
      <c r="G680" s="58"/>
      <c r="H680" s="58"/>
      <c r="I680" s="58"/>
      <c r="J680" s="58"/>
      <c r="K680" s="58"/>
      <c r="L680" s="58"/>
      <c r="M680" s="59"/>
      <c r="N680" s="59"/>
      <c r="O680" s="59"/>
      <c r="P680" s="60"/>
      <c r="Q680" s="22"/>
      <c r="R680" s="61"/>
      <c r="S680" s="22"/>
      <c r="T680" s="94"/>
      <c r="U680" s="59"/>
      <c r="V680" s="63"/>
      <c r="W680" s="64"/>
      <c r="X680" s="65"/>
      <c r="Y680" s="66"/>
      <c r="Z680" s="66"/>
      <c r="AA680" s="67"/>
      <c r="AB680" s="68"/>
      <c r="AC680" s="69"/>
      <c r="AD680" s="70"/>
      <c r="AE680" s="70"/>
      <c r="AF680" s="74"/>
      <c r="AG680" s="71"/>
    </row>
    <row r="681" spans="5:33">
      <c r="E681" s="73"/>
      <c r="G681" s="58"/>
      <c r="H681" s="58"/>
      <c r="I681" s="58"/>
      <c r="J681" s="58"/>
      <c r="K681" s="58"/>
      <c r="L681" s="58"/>
      <c r="M681" s="59"/>
      <c r="N681" s="59"/>
      <c r="O681" s="59"/>
      <c r="P681" s="60"/>
      <c r="Q681" s="22"/>
      <c r="R681" s="61"/>
      <c r="S681" s="22"/>
      <c r="T681" s="94"/>
      <c r="U681" s="59"/>
      <c r="V681" s="63"/>
      <c r="W681" s="64"/>
      <c r="X681" s="65"/>
      <c r="Y681" s="66"/>
      <c r="Z681" s="66"/>
      <c r="AA681" s="67"/>
      <c r="AB681" s="68"/>
      <c r="AC681" s="69"/>
      <c r="AD681" s="70"/>
      <c r="AE681" s="70"/>
      <c r="AF681" s="74"/>
      <c r="AG681" s="71"/>
    </row>
    <row r="682" spans="5:33">
      <c r="E682" s="73"/>
      <c r="G682" s="58"/>
      <c r="H682" s="58"/>
      <c r="I682" s="58"/>
      <c r="J682" s="58"/>
      <c r="K682" s="58"/>
      <c r="L682" s="58"/>
      <c r="M682" s="59"/>
      <c r="N682" s="59"/>
      <c r="O682" s="59"/>
      <c r="P682" s="60"/>
      <c r="Q682" s="22"/>
      <c r="R682" s="61"/>
      <c r="S682" s="22"/>
      <c r="T682" s="94"/>
      <c r="U682" s="59"/>
      <c r="V682" s="63"/>
      <c r="W682" s="64"/>
      <c r="X682" s="65"/>
      <c r="Y682" s="66"/>
      <c r="Z682" s="66"/>
      <c r="AA682" s="67"/>
      <c r="AB682" s="68"/>
      <c r="AC682" s="69"/>
      <c r="AD682" s="70"/>
      <c r="AE682" s="70"/>
      <c r="AF682" s="74"/>
      <c r="AG682" s="71"/>
    </row>
    <row r="683" spans="5:33">
      <c r="E683" s="73"/>
      <c r="G683" s="58"/>
      <c r="H683" s="58"/>
      <c r="I683" s="58"/>
      <c r="J683" s="58"/>
      <c r="K683" s="58"/>
      <c r="L683" s="58"/>
      <c r="M683" s="59"/>
      <c r="N683" s="59"/>
      <c r="O683" s="59"/>
      <c r="P683" s="60"/>
      <c r="Q683" s="22"/>
      <c r="R683" s="61"/>
      <c r="S683" s="22"/>
      <c r="T683" s="94"/>
      <c r="U683" s="59"/>
      <c r="V683" s="63"/>
      <c r="W683" s="64"/>
      <c r="X683" s="65"/>
      <c r="Y683" s="66"/>
      <c r="Z683" s="66"/>
      <c r="AA683" s="67"/>
      <c r="AB683" s="68"/>
      <c r="AC683" s="69"/>
      <c r="AD683" s="70"/>
      <c r="AE683" s="70"/>
      <c r="AF683" s="74"/>
      <c r="AG683" s="71"/>
    </row>
    <row r="684" spans="5:33">
      <c r="E684" s="73"/>
      <c r="G684" s="58"/>
      <c r="H684" s="58"/>
      <c r="I684" s="58"/>
      <c r="J684" s="58"/>
      <c r="K684" s="58"/>
      <c r="L684" s="58"/>
      <c r="M684" s="59"/>
      <c r="N684" s="59"/>
      <c r="O684" s="59"/>
      <c r="P684" s="60"/>
      <c r="Q684" s="22"/>
      <c r="R684" s="61"/>
      <c r="S684" s="22"/>
      <c r="T684" s="94"/>
      <c r="U684" s="59"/>
      <c r="V684" s="63"/>
      <c r="W684" s="64"/>
      <c r="X684" s="65"/>
      <c r="Y684" s="66"/>
      <c r="Z684" s="66"/>
      <c r="AA684" s="67"/>
      <c r="AB684" s="68"/>
      <c r="AC684" s="69"/>
      <c r="AD684" s="70"/>
      <c r="AE684" s="70"/>
      <c r="AF684" s="74"/>
      <c r="AG684" s="71"/>
    </row>
    <row r="685" spans="5:33">
      <c r="E685" s="73"/>
      <c r="G685" s="58"/>
      <c r="H685" s="58"/>
      <c r="I685" s="58"/>
      <c r="J685" s="58"/>
      <c r="K685" s="58"/>
      <c r="L685" s="58"/>
      <c r="M685" s="59"/>
      <c r="N685" s="59"/>
      <c r="O685" s="59"/>
      <c r="P685" s="60"/>
      <c r="Q685" s="22"/>
      <c r="R685" s="61"/>
      <c r="S685" s="22"/>
      <c r="T685" s="94"/>
      <c r="U685" s="59"/>
      <c r="V685" s="63"/>
      <c r="W685" s="64"/>
      <c r="X685" s="65"/>
      <c r="Y685" s="66"/>
      <c r="Z685" s="66"/>
      <c r="AA685" s="67"/>
      <c r="AB685" s="68"/>
      <c r="AC685" s="69"/>
      <c r="AD685" s="70"/>
      <c r="AE685" s="70"/>
      <c r="AF685" s="74"/>
      <c r="AG685" s="71"/>
    </row>
    <row r="686" spans="5:33">
      <c r="E686" s="73"/>
      <c r="G686" s="58"/>
      <c r="H686" s="58"/>
      <c r="I686" s="58"/>
      <c r="J686" s="58"/>
      <c r="K686" s="58"/>
      <c r="L686" s="58"/>
      <c r="M686" s="59"/>
      <c r="N686" s="59"/>
      <c r="O686" s="59"/>
      <c r="P686" s="60"/>
      <c r="Q686" s="22"/>
      <c r="R686" s="61"/>
      <c r="S686" s="22"/>
      <c r="T686" s="94"/>
      <c r="U686" s="59"/>
      <c r="V686" s="63"/>
      <c r="W686" s="64"/>
      <c r="X686" s="65"/>
      <c r="Y686" s="66"/>
      <c r="Z686" s="66"/>
      <c r="AA686" s="67"/>
      <c r="AB686" s="68"/>
      <c r="AC686" s="69"/>
      <c r="AD686" s="70"/>
      <c r="AE686" s="70"/>
      <c r="AF686" s="74"/>
      <c r="AG686" s="71"/>
    </row>
    <row r="687" spans="5:33">
      <c r="E687" s="73"/>
      <c r="G687" s="58"/>
      <c r="H687" s="58"/>
      <c r="I687" s="58"/>
      <c r="J687" s="58"/>
      <c r="K687" s="58"/>
      <c r="L687" s="58"/>
      <c r="M687" s="59"/>
      <c r="N687" s="59"/>
      <c r="O687" s="59"/>
      <c r="P687" s="60"/>
      <c r="Q687" s="22"/>
      <c r="R687" s="61"/>
      <c r="S687" s="22"/>
      <c r="T687" s="94"/>
      <c r="U687" s="59"/>
      <c r="V687" s="63"/>
      <c r="W687" s="64"/>
      <c r="X687" s="65"/>
      <c r="Y687" s="66"/>
      <c r="Z687" s="66"/>
      <c r="AA687" s="67"/>
      <c r="AB687" s="68"/>
      <c r="AC687" s="69"/>
      <c r="AD687" s="70"/>
      <c r="AE687" s="70"/>
      <c r="AF687" s="74"/>
      <c r="AG687" s="71"/>
    </row>
    <row r="688" spans="5:33">
      <c r="E688" s="73"/>
      <c r="G688" s="58"/>
      <c r="H688" s="58"/>
      <c r="I688" s="58"/>
      <c r="J688" s="58"/>
      <c r="K688" s="58"/>
      <c r="L688" s="58"/>
      <c r="M688" s="59"/>
      <c r="N688" s="59"/>
      <c r="O688" s="59"/>
      <c r="P688" s="60"/>
      <c r="Q688" s="22"/>
      <c r="R688" s="61"/>
      <c r="S688" s="22"/>
      <c r="T688" s="94"/>
      <c r="U688" s="59"/>
      <c r="V688" s="63"/>
      <c r="W688" s="64"/>
      <c r="X688" s="65"/>
      <c r="Y688" s="66"/>
      <c r="Z688" s="66"/>
      <c r="AA688" s="67"/>
      <c r="AB688" s="68"/>
      <c r="AC688" s="69"/>
      <c r="AD688" s="70"/>
      <c r="AE688" s="70"/>
      <c r="AF688" s="74"/>
      <c r="AG688" s="71"/>
    </row>
    <row r="689" spans="5:33">
      <c r="E689" s="73"/>
      <c r="G689" s="58"/>
      <c r="H689" s="58"/>
      <c r="I689" s="58"/>
      <c r="J689" s="58"/>
      <c r="K689" s="58"/>
      <c r="L689" s="58"/>
      <c r="M689" s="59"/>
      <c r="N689" s="59"/>
      <c r="O689" s="59"/>
      <c r="P689" s="60"/>
      <c r="Q689" s="22"/>
      <c r="R689" s="61"/>
      <c r="S689" s="22"/>
      <c r="T689" s="94"/>
      <c r="U689" s="59"/>
      <c r="V689" s="63"/>
      <c r="W689" s="64"/>
      <c r="X689" s="65"/>
      <c r="Y689" s="66"/>
      <c r="Z689" s="66"/>
      <c r="AA689" s="67"/>
      <c r="AB689" s="68"/>
      <c r="AC689" s="69"/>
      <c r="AD689" s="70"/>
      <c r="AE689" s="70"/>
      <c r="AF689" s="74"/>
      <c r="AG689" s="71"/>
    </row>
    <row r="690" spans="5:33">
      <c r="E690" s="73"/>
      <c r="G690" s="58"/>
      <c r="H690" s="58"/>
      <c r="I690" s="58"/>
      <c r="J690" s="58"/>
      <c r="K690" s="58"/>
      <c r="L690" s="58"/>
      <c r="M690" s="59"/>
      <c r="N690" s="59"/>
      <c r="O690" s="59"/>
      <c r="P690" s="60"/>
      <c r="Q690" s="22"/>
      <c r="R690" s="61"/>
      <c r="S690" s="22"/>
      <c r="T690" s="94"/>
      <c r="U690" s="59"/>
      <c r="V690" s="63"/>
      <c r="W690" s="64"/>
      <c r="X690" s="65"/>
      <c r="Y690" s="66"/>
      <c r="Z690" s="66"/>
      <c r="AA690" s="67"/>
      <c r="AB690" s="68"/>
      <c r="AC690" s="69"/>
      <c r="AD690" s="70"/>
      <c r="AE690" s="70"/>
      <c r="AF690" s="74"/>
      <c r="AG690" s="71"/>
    </row>
    <row r="691" spans="5:33">
      <c r="E691" s="73"/>
      <c r="G691" s="58"/>
      <c r="H691" s="58"/>
      <c r="I691" s="58"/>
      <c r="J691" s="58"/>
      <c r="K691" s="58"/>
      <c r="L691" s="58"/>
      <c r="M691" s="59"/>
      <c r="N691" s="59"/>
      <c r="O691" s="59"/>
      <c r="P691" s="60"/>
      <c r="Q691" s="22"/>
      <c r="R691" s="61"/>
      <c r="S691" s="22"/>
      <c r="T691" s="94"/>
      <c r="U691" s="59"/>
      <c r="V691" s="63"/>
      <c r="W691" s="64"/>
      <c r="X691" s="65"/>
      <c r="Y691" s="66"/>
      <c r="Z691" s="66"/>
      <c r="AA691" s="67"/>
      <c r="AB691" s="68"/>
      <c r="AC691" s="69"/>
      <c r="AD691" s="70"/>
      <c r="AE691" s="70"/>
      <c r="AF691" s="74"/>
      <c r="AG691" s="71"/>
    </row>
    <row r="692" spans="5:33">
      <c r="E692" s="73"/>
      <c r="G692" s="58"/>
      <c r="H692" s="58"/>
      <c r="I692" s="58"/>
      <c r="J692" s="58"/>
      <c r="K692" s="58"/>
      <c r="L692" s="58"/>
      <c r="M692" s="59"/>
      <c r="N692" s="59"/>
      <c r="O692" s="59"/>
      <c r="P692" s="60"/>
      <c r="Q692" s="22"/>
      <c r="R692" s="61"/>
      <c r="S692" s="22"/>
      <c r="T692" s="94"/>
      <c r="U692" s="59"/>
      <c r="V692" s="63"/>
      <c r="W692" s="64"/>
      <c r="X692" s="65"/>
      <c r="Y692" s="66"/>
      <c r="Z692" s="66"/>
      <c r="AA692" s="67"/>
      <c r="AB692" s="68"/>
      <c r="AC692" s="69"/>
      <c r="AD692" s="70"/>
      <c r="AE692" s="70"/>
      <c r="AF692" s="74"/>
      <c r="AG692" s="71"/>
    </row>
    <row r="693" spans="5:33">
      <c r="E693" s="73"/>
      <c r="G693" s="58"/>
      <c r="H693" s="58"/>
      <c r="I693" s="58"/>
      <c r="J693" s="58"/>
      <c r="K693" s="58"/>
      <c r="L693" s="58"/>
      <c r="M693" s="59"/>
      <c r="N693" s="59"/>
      <c r="O693" s="59"/>
      <c r="P693" s="60"/>
      <c r="Q693" s="22"/>
      <c r="R693" s="61"/>
      <c r="S693" s="22"/>
      <c r="T693" s="94"/>
      <c r="U693" s="59"/>
      <c r="V693" s="63"/>
      <c r="W693" s="64"/>
      <c r="X693" s="65"/>
      <c r="Y693" s="66"/>
      <c r="Z693" s="66"/>
      <c r="AA693" s="67"/>
      <c r="AB693" s="68"/>
      <c r="AC693" s="69"/>
      <c r="AD693" s="70"/>
      <c r="AE693" s="70"/>
      <c r="AF693" s="74"/>
      <c r="AG693" s="71"/>
    </row>
    <row r="694" spans="5:33">
      <c r="E694" s="73"/>
      <c r="G694" s="58"/>
      <c r="H694" s="58"/>
      <c r="I694" s="58"/>
      <c r="J694" s="58"/>
      <c r="K694" s="58"/>
      <c r="L694" s="58"/>
      <c r="M694" s="59"/>
      <c r="N694" s="59"/>
      <c r="O694" s="59"/>
      <c r="P694" s="60"/>
      <c r="Q694" s="22"/>
      <c r="R694" s="61"/>
      <c r="S694" s="22"/>
      <c r="T694" s="94"/>
      <c r="U694" s="59"/>
      <c r="V694" s="63"/>
      <c r="W694" s="64"/>
      <c r="X694" s="65"/>
      <c r="Y694" s="66"/>
      <c r="Z694" s="66"/>
      <c r="AA694" s="67"/>
      <c r="AB694" s="68"/>
      <c r="AC694" s="69"/>
      <c r="AD694" s="70"/>
      <c r="AE694" s="70"/>
      <c r="AF694" s="74"/>
      <c r="AG694" s="71"/>
    </row>
    <row r="695" spans="5:33">
      <c r="E695" s="73"/>
      <c r="G695" s="58"/>
      <c r="H695" s="58"/>
      <c r="I695" s="58"/>
      <c r="J695" s="58"/>
      <c r="K695" s="58"/>
      <c r="L695" s="58"/>
      <c r="M695" s="59"/>
      <c r="N695" s="59"/>
      <c r="O695" s="59"/>
      <c r="P695" s="60"/>
      <c r="Q695" s="22"/>
      <c r="R695" s="61"/>
      <c r="S695" s="22"/>
      <c r="T695" s="94"/>
      <c r="U695" s="59"/>
      <c r="V695" s="63"/>
      <c r="W695" s="64"/>
      <c r="X695" s="65"/>
      <c r="Y695" s="66"/>
      <c r="Z695" s="66"/>
      <c r="AA695" s="67"/>
      <c r="AB695" s="68"/>
      <c r="AC695" s="69"/>
      <c r="AD695" s="70"/>
      <c r="AE695" s="70"/>
      <c r="AF695" s="74"/>
      <c r="AG695" s="71"/>
    </row>
    <row r="696" spans="5:33">
      <c r="E696" s="73"/>
      <c r="G696" s="58"/>
      <c r="H696" s="58"/>
      <c r="I696" s="58"/>
      <c r="J696" s="58"/>
      <c r="K696" s="58"/>
      <c r="L696" s="58"/>
      <c r="M696" s="59"/>
      <c r="N696" s="59"/>
      <c r="O696" s="59"/>
      <c r="P696" s="60"/>
      <c r="Q696" s="22"/>
      <c r="R696" s="61"/>
      <c r="S696" s="22"/>
      <c r="T696" s="94"/>
      <c r="U696" s="59"/>
      <c r="V696" s="63"/>
      <c r="W696" s="64"/>
      <c r="X696" s="65"/>
      <c r="Y696" s="66"/>
      <c r="Z696" s="66"/>
      <c r="AA696" s="67"/>
      <c r="AB696" s="68"/>
      <c r="AC696" s="69"/>
      <c r="AD696" s="70"/>
      <c r="AE696" s="70"/>
      <c r="AF696" s="74"/>
      <c r="AG696" s="71"/>
    </row>
    <row r="697" spans="5:33">
      <c r="E697" s="73"/>
      <c r="G697" s="58"/>
      <c r="H697" s="58"/>
      <c r="I697" s="58"/>
      <c r="J697" s="58"/>
      <c r="K697" s="58"/>
      <c r="L697" s="58"/>
      <c r="M697" s="59"/>
      <c r="N697" s="59"/>
      <c r="O697" s="59"/>
      <c r="P697" s="60"/>
      <c r="Q697" s="22"/>
      <c r="R697" s="61"/>
      <c r="S697" s="22"/>
      <c r="T697" s="94"/>
      <c r="U697" s="59"/>
      <c r="V697" s="63"/>
      <c r="W697" s="64"/>
      <c r="X697" s="65"/>
      <c r="Y697" s="66"/>
      <c r="Z697" s="66"/>
      <c r="AA697" s="67"/>
      <c r="AB697" s="68"/>
      <c r="AC697" s="69"/>
      <c r="AD697" s="70"/>
      <c r="AE697" s="70"/>
      <c r="AF697" s="74"/>
      <c r="AG697" s="71"/>
    </row>
    <row r="698" spans="5:33">
      <c r="E698" s="73"/>
      <c r="G698" s="58"/>
      <c r="H698" s="58"/>
      <c r="I698" s="58"/>
      <c r="J698" s="58"/>
      <c r="K698" s="58"/>
      <c r="L698" s="58"/>
      <c r="M698" s="59"/>
      <c r="N698" s="59"/>
      <c r="O698" s="59"/>
      <c r="P698" s="60"/>
      <c r="Q698" s="22"/>
      <c r="R698" s="61"/>
      <c r="S698" s="22"/>
      <c r="T698" s="94"/>
      <c r="U698" s="59"/>
      <c r="V698" s="63"/>
      <c r="W698" s="64"/>
      <c r="X698" s="65"/>
      <c r="Y698" s="66"/>
      <c r="Z698" s="66"/>
      <c r="AA698" s="67"/>
      <c r="AB698" s="68"/>
      <c r="AC698" s="69"/>
      <c r="AD698" s="70"/>
      <c r="AE698" s="70"/>
      <c r="AF698" s="74"/>
      <c r="AG698" s="71"/>
    </row>
    <row r="699" spans="5:33">
      <c r="E699" s="73"/>
      <c r="G699" s="58"/>
      <c r="H699" s="58"/>
      <c r="I699" s="58"/>
      <c r="J699" s="58"/>
      <c r="K699" s="58"/>
      <c r="L699" s="58"/>
      <c r="M699" s="59"/>
      <c r="N699" s="59"/>
      <c r="O699" s="59"/>
      <c r="P699" s="60"/>
      <c r="Q699" s="22"/>
      <c r="R699" s="61"/>
      <c r="S699" s="22"/>
      <c r="T699" s="94"/>
      <c r="U699" s="59"/>
      <c r="V699" s="63"/>
      <c r="W699" s="64"/>
      <c r="X699" s="65"/>
      <c r="Y699" s="66"/>
      <c r="Z699" s="66"/>
      <c r="AA699" s="67"/>
      <c r="AB699" s="68"/>
      <c r="AC699" s="69"/>
      <c r="AD699" s="70"/>
      <c r="AE699" s="70"/>
      <c r="AF699" s="74"/>
      <c r="AG699" s="71"/>
    </row>
    <row r="700" spans="5:33">
      <c r="E700" s="73"/>
      <c r="G700" s="58"/>
      <c r="H700" s="58"/>
      <c r="I700" s="58"/>
      <c r="J700" s="58"/>
      <c r="K700" s="58"/>
      <c r="L700" s="58"/>
      <c r="M700" s="59"/>
      <c r="N700" s="59"/>
      <c r="O700" s="59"/>
      <c r="P700" s="60"/>
      <c r="Q700" s="22"/>
      <c r="R700" s="61"/>
      <c r="S700" s="22"/>
      <c r="T700" s="94"/>
      <c r="U700" s="59"/>
      <c r="V700" s="63"/>
      <c r="W700" s="64"/>
      <c r="X700" s="65"/>
      <c r="Y700" s="66"/>
      <c r="Z700" s="66"/>
      <c r="AA700" s="67"/>
      <c r="AB700" s="68"/>
      <c r="AC700" s="69"/>
      <c r="AD700" s="70"/>
      <c r="AE700" s="70"/>
      <c r="AF700" s="74"/>
      <c r="AG700" s="71"/>
    </row>
    <row r="701" spans="5:33">
      <c r="E701" s="73"/>
      <c r="G701" s="58"/>
      <c r="H701" s="58"/>
      <c r="I701" s="58"/>
      <c r="J701" s="58"/>
      <c r="K701" s="58"/>
      <c r="L701" s="58"/>
      <c r="M701" s="59"/>
      <c r="N701" s="59"/>
      <c r="O701" s="59"/>
      <c r="P701" s="60"/>
      <c r="Q701" s="22"/>
      <c r="R701" s="61"/>
      <c r="S701" s="22"/>
      <c r="T701" s="94"/>
      <c r="U701" s="59"/>
      <c r="V701" s="63"/>
      <c r="W701" s="64"/>
      <c r="X701" s="65"/>
      <c r="Y701" s="66"/>
      <c r="Z701" s="66"/>
      <c r="AA701" s="67"/>
      <c r="AB701" s="68"/>
      <c r="AC701" s="69"/>
      <c r="AD701" s="70"/>
      <c r="AE701" s="70"/>
      <c r="AF701" s="74"/>
      <c r="AG701" s="71"/>
    </row>
    <row r="702" spans="5:33">
      <c r="E702" s="73"/>
      <c r="G702" s="58"/>
      <c r="H702" s="58"/>
      <c r="I702" s="58"/>
      <c r="J702" s="58"/>
      <c r="K702" s="58"/>
      <c r="L702" s="58"/>
      <c r="M702" s="59"/>
      <c r="N702" s="59"/>
      <c r="O702" s="59"/>
      <c r="P702" s="60"/>
      <c r="Q702" s="22"/>
      <c r="R702" s="61"/>
      <c r="S702" s="22"/>
      <c r="T702" s="94"/>
      <c r="U702" s="59"/>
      <c r="V702" s="63"/>
      <c r="W702" s="64"/>
      <c r="X702" s="65"/>
      <c r="Y702" s="66"/>
      <c r="Z702" s="66"/>
      <c r="AA702" s="67"/>
      <c r="AB702" s="68"/>
      <c r="AC702" s="69"/>
      <c r="AD702" s="70"/>
      <c r="AE702" s="70"/>
      <c r="AF702" s="74"/>
      <c r="AG702" s="71"/>
    </row>
    <row r="703" spans="5:33">
      <c r="E703" s="73"/>
      <c r="G703" s="58"/>
      <c r="H703" s="58"/>
      <c r="I703" s="58"/>
      <c r="J703" s="58"/>
      <c r="K703" s="58"/>
      <c r="L703" s="58"/>
      <c r="M703" s="59"/>
      <c r="N703" s="59"/>
      <c r="O703" s="59"/>
      <c r="P703" s="60"/>
      <c r="Q703" s="22"/>
      <c r="R703" s="61"/>
      <c r="S703" s="22"/>
      <c r="T703" s="94"/>
      <c r="U703" s="59"/>
      <c r="V703" s="63"/>
      <c r="W703" s="64"/>
      <c r="X703" s="65"/>
      <c r="Y703" s="66"/>
      <c r="Z703" s="66"/>
      <c r="AA703" s="67"/>
      <c r="AB703" s="68"/>
      <c r="AC703" s="69"/>
      <c r="AD703" s="70"/>
      <c r="AE703" s="70"/>
      <c r="AF703" s="74"/>
      <c r="AG703" s="71"/>
    </row>
    <row r="704" spans="5:33">
      <c r="E704" s="73"/>
      <c r="G704" s="58"/>
      <c r="H704" s="58"/>
      <c r="I704" s="58"/>
      <c r="J704" s="58"/>
      <c r="K704" s="58"/>
      <c r="L704" s="58"/>
      <c r="M704" s="59"/>
      <c r="N704" s="59"/>
      <c r="O704" s="59"/>
      <c r="P704" s="60"/>
      <c r="Q704" s="22"/>
      <c r="R704" s="61"/>
      <c r="S704" s="22"/>
      <c r="T704" s="94"/>
      <c r="U704" s="59"/>
      <c r="V704" s="63"/>
      <c r="W704" s="64"/>
      <c r="X704" s="65"/>
      <c r="Y704" s="66"/>
      <c r="Z704" s="66"/>
      <c r="AA704" s="67"/>
      <c r="AB704" s="68"/>
      <c r="AC704" s="69"/>
      <c r="AD704" s="70"/>
      <c r="AE704" s="70"/>
      <c r="AF704" s="74"/>
      <c r="AG704" s="71"/>
    </row>
    <row r="705" spans="5:33">
      <c r="E705" s="73"/>
      <c r="G705" s="58"/>
      <c r="H705" s="58"/>
      <c r="I705" s="58"/>
      <c r="J705" s="58"/>
      <c r="K705" s="58"/>
      <c r="L705" s="58"/>
      <c r="M705" s="59"/>
      <c r="N705" s="59"/>
      <c r="O705" s="59"/>
      <c r="P705" s="60"/>
      <c r="Q705" s="22"/>
      <c r="R705" s="61"/>
      <c r="S705" s="22"/>
      <c r="T705" s="94"/>
      <c r="U705" s="59"/>
      <c r="V705" s="63"/>
      <c r="W705" s="64"/>
      <c r="X705" s="65"/>
      <c r="Y705" s="66"/>
      <c r="Z705" s="66"/>
      <c r="AA705" s="67"/>
      <c r="AB705" s="68"/>
      <c r="AC705" s="69"/>
      <c r="AD705" s="70"/>
      <c r="AE705" s="70"/>
      <c r="AF705" s="74"/>
      <c r="AG705" s="71"/>
    </row>
    <row r="706" spans="5:33">
      <c r="E706" s="73"/>
      <c r="G706" s="58"/>
      <c r="H706" s="58"/>
      <c r="I706" s="58"/>
      <c r="J706" s="58"/>
      <c r="K706" s="58"/>
      <c r="L706" s="58"/>
      <c r="M706" s="59"/>
      <c r="N706" s="59"/>
      <c r="O706" s="59"/>
      <c r="P706" s="60"/>
      <c r="Q706" s="22"/>
      <c r="R706" s="61"/>
      <c r="S706" s="22"/>
      <c r="T706" s="94"/>
      <c r="U706" s="59"/>
      <c r="V706" s="63"/>
      <c r="W706" s="64"/>
      <c r="X706" s="65"/>
      <c r="Y706" s="66"/>
      <c r="Z706" s="66"/>
      <c r="AA706" s="67"/>
      <c r="AB706" s="68"/>
      <c r="AC706" s="69"/>
      <c r="AD706" s="70"/>
      <c r="AE706" s="70"/>
      <c r="AF706" s="74"/>
      <c r="AG706" s="71"/>
    </row>
    <row r="707" spans="5:33">
      <c r="E707" s="73"/>
      <c r="G707" s="58"/>
      <c r="H707" s="58"/>
      <c r="I707" s="58"/>
      <c r="J707" s="58"/>
      <c r="K707" s="58"/>
      <c r="L707" s="58"/>
      <c r="M707" s="59"/>
      <c r="N707" s="59"/>
      <c r="O707" s="59"/>
      <c r="P707" s="60"/>
      <c r="Q707" s="22"/>
      <c r="R707" s="61"/>
      <c r="S707" s="22"/>
      <c r="T707" s="94"/>
      <c r="U707" s="59"/>
      <c r="V707" s="63"/>
      <c r="W707" s="64"/>
      <c r="X707" s="65"/>
      <c r="Y707" s="66"/>
      <c r="Z707" s="66"/>
      <c r="AA707" s="67"/>
      <c r="AB707" s="68"/>
      <c r="AC707" s="69"/>
      <c r="AD707" s="70"/>
      <c r="AE707" s="70"/>
      <c r="AF707" s="74"/>
      <c r="AG707" s="71"/>
    </row>
    <row r="708" spans="5:33">
      <c r="E708" s="73"/>
      <c r="G708" s="58"/>
      <c r="H708" s="58"/>
      <c r="I708" s="58"/>
      <c r="J708" s="58"/>
      <c r="K708" s="58"/>
      <c r="L708" s="58"/>
      <c r="M708" s="59"/>
      <c r="N708" s="59"/>
      <c r="O708" s="59"/>
      <c r="P708" s="60"/>
      <c r="Q708" s="22"/>
      <c r="R708" s="61"/>
      <c r="S708" s="22"/>
      <c r="T708" s="94"/>
      <c r="U708" s="59"/>
      <c r="V708" s="63"/>
      <c r="W708" s="64"/>
      <c r="X708" s="65"/>
      <c r="Y708" s="66"/>
      <c r="Z708" s="66"/>
      <c r="AA708" s="67"/>
      <c r="AB708" s="68"/>
      <c r="AC708" s="69"/>
      <c r="AD708" s="70"/>
      <c r="AE708" s="70"/>
      <c r="AF708" s="74"/>
      <c r="AG708" s="71"/>
    </row>
    <row r="709" spans="5:33">
      <c r="E709" s="73"/>
      <c r="G709" s="58"/>
      <c r="H709" s="58"/>
      <c r="I709" s="58"/>
      <c r="J709" s="58"/>
      <c r="K709" s="58"/>
      <c r="L709" s="58"/>
      <c r="M709" s="59"/>
      <c r="N709" s="59"/>
      <c r="O709" s="59"/>
      <c r="P709" s="60"/>
      <c r="Q709" s="22"/>
      <c r="R709" s="61"/>
      <c r="S709" s="22"/>
      <c r="T709" s="94"/>
      <c r="U709" s="59"/>
      <c r="V709" s="63"/>
      <c r="W709" s="64"/>
      <c r="X709" s="65"/>
      <c r="Y709" s="66"/>
      <c r="Z709" s="66"/>
      <c r="AA709" s="67"/>
      <c r="AB709" s="68"/>
      <c r="AC709" s="69"/>
      <c r="AD709" s="70"/>
      <c r="AE709" s="70"/>
      <c r="AF709" s="74"/>
      <c r="AG709" s="71"/>
    </row>
    <row r="710" spans="5:33">
      <c r="E710" s="73"/>
      <c r="G710" s="58"/>
      <c r="H710" s="58"/>
      <c r="I710" s="58"/>
      <c r="J710" s="58"/>
      <c r="K710" s="58"/>
      <c r="L710" s="58"/>
      <c r="M710" s="59"/>
      <c r="N710" s="59"/>
      <c r="O710" s="59"/>
      <c r="P710" s="60"/>
      <c r="Q710" s="22"/>
      <c r="R710" s="61"/>
      <c r="S710" s="22"/>
      <c r="T710" s="94"/>
      <c r="U710" s="59"/>
      <c r="V710" s="63"/>
      <c r="W710" s="64"/>
      <c r="X710" s="65"/>
      <c r="Y710" s="66"/>
      <c r="Z710" s="66"/>
      <c r="AA710" s="67"/>
      <c r="AB710" s="68"/>
      <c r="AC710" s="69"/>
      <c r="AD710" s="70"/>
      <c r="AE710" s="70"/>
      <c r="AF710" s="74"/>
      <c r="AG710" s="71"/>
    </row>
    <row r="711" spans="5:33">
      <c r="E711" s="73"/>
      <c r="G711" s="58"/>
      <c r="H711" s="58"/>
      <c r="I711" s="58"/>
      <c r="J711" s="58"/>
      <c r="K711" s="58"/>
      <c r="L711" s="58"/>
      <c r="M711" s="59"/>
      <c r="N711" s="59"/>
      <c r="O711" s="59"/>
      <c r="P711" s="60"/>
      <c r="Q711" s="22"/>
      <c r="R711" s="61"/>
      <c r="S711" s="22"/>
      <c r="T711" s="94"/>
      <c r="U711" s="59"/>
      <c r="V711" s="63"/>
      <c r="W711" s="64"/>
      <c r="X711" s="65"/>
      <c r="Y711" s="66"/>
      <c r="Z711" s="66"/>
      <c r="AA711" s="67"/>
      <c r="AB711" s="68"/>
      <c r="AC711" s="69"/>
      <c r="AD711" s="70"/>
      <c r="AE711" s="70"/>
      <c r="AF711" s="74"/>
      <c r="AG711" s="71"/>
    </row>
    <row r="712" spans="5:33">
      <c r="E712" s="73"/>
      <c r="G712" s="58"/>
      <c r="H712" s="58"/>
      <c r="I712" s="58"/>
      <c r="J712" s="58"/>
      <c r="K712" s="58"/>
      <c r="L712" s="58"/>
      <c r="M712" s="59"/>
      <c r="N712" s="59"/>
      <c r="O712" s="59"/>
      <c r="P712" s="60"/>
      <c r="Q712" s="22"/>
      <c r="R712" s="61"/>
      <c r="S712" s="22"/>
      <c r="T712" s="94"/>
      <c r="U712" s="59"/>
      <c r="V712" s="63"/>
      <c r="W712" s="64"/>
      <c r="X712" s="65"/>
      <c r="Y712" s="66"/>
      <c r="Z712" s="66"/>
      <c r="AA712" s="67"/>
      <c r="AB712" s="68"/>
      <c r="AC712" s="69"/>
      <c r="AD712" s="70"/>
      <c r="AE712" s="70"/>
      <c r="AF712" s="74"/>
      <c r="AG712" s="71"/>
    </row>
    <row r="713" spans="5:33">
      <c r="E713" s="73"/>
      <c r="G713" s="58"/>
      <c r="H713" s="58"/>
      <c r="I713" s="58"/>
      <c r="J713" s="58"/>
      <c r="K713" s="58"/>
      <c r="L713" s="58"/>
      <c r="M713" s="59"/>
      <c r="N713" s="59"/>
      <c r="O713" s="59"/>
      <c r="P713" s="60"/>
      <c r="Q713" s="22"/>
      <c r="R713" s="61"/>
      <c r="S713" s="22"/>
      <c r="T713" s="94"/>
      <c r="U713" s="59"/>
      <c r="V713" s="63"/>
      <c r="W713" s="64"/>
      <c r="X713" s="65"/>
      <c r="Y713" s="66"/>
      <c r="Z713" s="66"/>
      <c r="AA713" s="67"/>
      <c r="AB713" s="68"/>
      <c r="AC713" s="69"/>
      <c r="AD713" s="70"/>
      <c r="AE713" s="70"/>
      <c r="AF713" s="74"/>
      <c r="AG713" s="71"/>
    </row>
    <row r="714" spans="5:33">
      <c r="E714" s="73"/>
      <c r="G714" s="58"/>
      <c r="H714" s="58"/>
      <c r="I714" s="58"/>
      <c r="J714" s="58"/>
      <c r="K714" s="58"/>
      <c r="L714" s="58"/>
      <c r="M714" s="59"/>
      <c r="N714" s="59"/>
      <c r="O714" s="59"/>
      <c r="P714" s="60"/>
      <c r="Q714" s="22"/>
      <c r="R714" s="61"/>
      <c r="S714" s="22"/>
      <c r="T714" s="94"/>
      <c r="U714" s="59"/>
      <c r="V714" s="63"/>
      <c r="W714" s="64"/>
      <c r="X714" s="65"/>
      <c r="Y714" s="66"/>
      <c r="Z714" s="66"/>
      <c r="AA714" s="67"/>
      <c r="AB714" s="68"/>
      <c r="AC714" s="69"/>
      <c r="AD714" s="70"/>
      <c r="AE714" s="70"/>
      <c r="AF714" s="74"/>
      <c r="AG714" s="71"/>
    </row>
    <row r="715" spans="5:33">
      <c r="E715" s="73"/>
      <c r="G715" s="58"/>
      <c r="H715" s="58"/>
      <c r="I715" s="58"/>
      <c r="J715" s="58"/>
      <c r="K715" s="58"/>
      <c r="L715" s="58"/>
      <c r="M715" s="59"/>
      <c r="N715" s="59"/>
      <c r="O715" s="59"/>
      <c r="P715" s="60"/>
      <c r="Q715" s="22"/>
      <c r="R715" s="61"/>
      <c r="S715" s="22"/>
      <c r="T715" s="94"/>
      <c r="U715" s="59"/>
      <c r="V715" s="63"/>
      <c r="W715" s="64"/>
      <c r="X715" s="65"/>
      <c r="Y715" s="66"/>
      <c r="Z715" s="66"/>
      <c r="AA715" s="67"/>
      <c r="AB715" s="68"/>
      <c r="AC715" s="69"/>
      <c r="AD715" s="70"/>
      <c r="AE715" s="70"/>
      <c r="AF715" s="74"/>
      <c r="AG715" s="71"/>
    </row>
    <row r="716" spans="5:33">
      <c r="E716" s="73"/>
      <c r="G716" s="58"/>
      <c r="H716" s="58"/>
      <c r="I716" s="58"/>
      <c r="J716" s="58"/>
      <c r="K716" s="58"/>
      <c r="L716" s="58"/>
      <c r="M716" s="59"/>
      <c r="N716" s="59"/>
      <c r="O716" s="59"/>
      <c r="P716" s="60"/>
      <c r="Q716" s="22"/>
      <c r="R716" s="61"/>
      <c r="S716" s="22"/>
      <c r="T716" s="94"/>
      <c r="U716" s="59"/>
      <c r="V716" s="63"/>
      <c r="W716" s="64"/>
      <c r="X716" s="65"/>
      <c r="Y716" s="66"/>
      <c r="Z716" s="66"/>
      <c r="AA716" s="67"/>
      <c r="AB716" s="68"/>
      <c r="AC716" s="69"/>
      <c r="AD716" s="70"/>
      <c r="AE716" s="70"/>
      <c r="AF716" s="74"/>
      <c r="AG716" s="71"/>
    </row>
    <row r="717" spans="5:33">
      <c r="E717" s="73"/>
      <c r="G717" s="58"/>
      <c r="H717" s="58"/>
      <c r="I717" s="58"/>
      <c r="J717" s="58"/>
      <c r="K717" s="58"/>
      <c r="L717" s="58"/>
      <c r="M717" s="59"/>
      <c r="N717" s="59"/>
      <c r="O717" s="59"/>
      <c r="P717" s="60"/>
      <c r="Q717" s="22"/>
      <c r="R717" s="61"/>
      <c r="S717" s="22"/>
      <c r="T717" s="94"/>
      <c r="U717" s="59"/>
      <c r="V717" s="63"/>
      <c r="W717" s="64"/>
      <c r="X717" s="65"/>
      <c r="Y717" s="66"/>
      <c r="Z717" s="66"/>
      <c r="AA717" s="67"/>
      <c r="AB717" s="68"/>
      <c r="AC717" s="69"/>
      <c r="AD717" s="70"/>
      <c r="AE717" s="70"/>
      <c r="AF717" s="74"/>
      <c r="AG717" s="71"/>
    </row>
    <row r="718" spans="5:33">
      <c r="E718" s="73"/>
      <c r="G718" s="58"/>
      <c r="H718" s="58"/>
      <c r="I718" s="58"/>
      <c r="J718" s="58"/>
      <c r="K718" s="58"/>
      <c r="L718" s="58"/>
      <c r="M718" s="59"/>
      <c r="N718" s="59"/>
      <c r="O718" s="59"/>
      <c r="P718" s="60"/>
      <c r="Q718" s="22"/>
      <c r="R718" s="61"/>
      <c r="S718" s="22"/>
      <c r="T718" s="94"/>
      <c r="U718" s="59"/>
      <c r="V718" s="63"/>
      <c r="W718" s="64"/>
      <c r="X718" s="65"/>
      <c r="Y718" s="66"/>
      <c r="Z718" s="66"/>
      <c r="AA718" s="67"/>
      <c r="AB718" s="68"/>
      <c r="AC718" s="69"/>
      <c r="AD718" s="70"/>
      <c r="AE718" s="70"/>
      <c r="AF718" s="74"/>
      <c r="AG718" s="71"/>
    </row>
    <row r="719" spans="5:33">
      <c r="E719" s="73"/>
      <c r="G719" s="58"/>
      <c r="H719" s="58"/>
      <c r="I719" s="58"/>
      <c r="J719" s="58"/>
      <c r="K719" s="58"/>
      <c r="L719" s="58"/>
      <c r="M719" s="59"/>
      <c r="N719" s="59"/>
      <c r="O719" s="59"/>
      <c r="P719" s="60"/>
      <c r="Q719" s="22"/>
      <c r="R719" s="61"/>
      <c r="S719" s="22"/>
      <c r="T719" s="94"/>
      <c r="U719" s="59"/>
      <c r="V719" s="63"/>
      <c r="W719" s="64"/>
      <c r="X719" s="65"/>
      <c r="Y719" s="66"/>
      <c r="Z719" s="66"/>
      <c r="AA719" s="67"/>
      <c r="AB719" s="68"/>
      <c r="AC719" s="69"/>
      <c r="AD719" s="70"/>
      <c r="AE719" s="70"/>
      <c r="AF719" s="74"/>
      <c r="AG719" s="71"/>
    </row>
    <row r="720" spans="5:33">
      <c r="E720" s="73"/>
      <c r="G720" s="58"/>
      <c r="H720" s="58"/>
      <c r="I720" s="58"/>
      <c r="J720" s="58"/>
      <c r="K720" s="58"/>
      <c r="L720" s="58"/>
      <c r="M720" s="59"/>
      <c r="N720" s="59"/>
      <c r="O720" s="59"/>
      <c r="P720" s="60"/>
      <c r="Q720" s="22"/>
      <c r="R720" s="61"/>
      <c r="S720" s="22"/>
      <c r="T720" s="94"/>
      <c r="U720" s="59"/>
      <c r="V720" s="63"/>
      <c r="W720" s="64"/>
      <c r="X720" s="65"/>
      <c r="Y720" s="66"/>
      <c r="Z720" s="66"/>
      <c r="AA720" s="67"/>
      <c r="AB720" s="68"/>
      <c r="AC720" s="69"/>
      <c r="AD720" s="70"/>
      <c r="AE720" s="70"/>
      <c r="AF720" s="74"/>
      <c r="AG720" s="71"/>
    </row>
    <row r="721" spans="5:33">
      <c r="E721" s="73"/>
      <c r="G721" s="58"/>
      <c r="H721" s="58"/>
      <c r="I721" s="58"/>
      <c r="J721" s="58"/>
      <c r="K721" s="58"/>
      <c r="L721" s="58"/>
      <c r="M721" s="59"/>
      <c r="N721" s="59"/>
      <c r="O721" s="59"/>
      <c r="P721" s="60"/>
      <c r="Q721" s="22"/>
      <c r="R721" s="61"/>
      <c r="S721" s="22"/>
      <c r="T721" s="94"/>
      <c r="U721" s="59"/>
      <c r="V721" s="63"/>
      <c r="W721" s="64"/>
      <c r="X721" s="65"/>
      <c r="Y721" s="66"/>
      <c r="Z721" s="66"/>
      <c r="AA721" s="67"/>
      <c r="AB721" s="68"/>
      <c r="AC721" s="69"/>
      <c r="AD721" s="70"/>
      <c r="AE721" s="70"/>
      <c r="AF721" s="74"/>
      <c r="AG721" s="71"/>
    </row>
    <row r="722" spans="5:33">
      <c r="E722" s="73"/>
      <c r="G722" s="58"/>
      <c r="H722" s="58"/>
      <c r="I722" s="58"/>
      <c r="J722" s="58"/>
      <c r="K722" s="58"/>
      <c r="L722" s="58"/>
      <c r="M722" s="59"/>
      <c r="N722" s="59"/>
      <c r="O722" s="59"/>
      <c r="P722" s="60"/>
      <c r="Q722" s="22"/>
      <c r="R722" s="61"/>
      <c r="S722" s="22"/>
      <c r="T722" s="94"/>
      <c r="U722" s="59"/>
      <c r="V722" s="63"/>
      <c r="W722" s="64"/>
      <c r="X722" s="65"/>
      <c r="Y722" s="66"/>
      <c r="Z722" s="66"/>
      <c r="AA722" s="67"/>
      <c r="AB722" s="68"/>
      <c r="AC722" s="69"/>
      <c r="AD722" s="70"/>
      <c r="AE722" s="70"/>
      <c r="AF722" s="74"/>
      <c r="AG722" s="71"/>
    </row>
    <row r="723" spans="5:33">
      <c r="E723" s="73"/>
      <c r="G723" s="58"/>
      <c r="H723" s="58"/>
      <c r="I723" s="58"/>
      <c r="J723" s="58"/>
      <c r="K723" s="58"/>
      <c r="L723" s="58"/>
      <c r="M723" s="59"/>
      <c r="N723" s="59"/>
      <c r="O723" s="59"/>
      <c r="P723" s="60"/>
      <c r="Q723" s="22"/>
      <c r="R723" s="61"/>
      <c r="S723" s="22"/>
      <c r="T723" s="94"/>
      <c r="U723" s="59"/>
      <c r="V723" s="63"/>
      <c r="W723" s="64"/>
      <c r="X723" s="65"/>
      <c r="Y723" s="66"/>
      <c r="Z723" s="66"/>
      <c r="AA723" s="67"/>
      <c r="AB723" s="68"/>
      <c r="AC723" s="69"/>
      <c r="AD723" s="70"/>
      <c r="AE723" s="70"/>
      <c r="AF723" s="74"/>
      <c r="AG723" s="71"/>
    </row>
    <row r="724" spans="5:33">
      <c r="E724" s="73"/>
      <c r="G724" s="58"/>
      <c r="H724" s="58"/>
      <c r="I724" s="58"/>
      <c r="J724" s="58"/>
      <c r="K724" s="58"/>
      <c r="L724" s="58"/>
      <c r="M724" s="59"/>
      <c r="N724" s="59"/>
      <c r="O724" s="59"/>
      <c r="P724" s="60"/>
      <c r="Q724" s="22"/>
      <c r="R724" s="61"/>
      <c r="S724" s="22"/>
      <c r="T724" s="94"/>
      <c r="U724" s="59"/>
      <c r="V724" s="63"/>
      <c r="W724" s="64"/>
      <c r="X724" s="65"/>
      <c r="Y724" s="66"/>
      <c r="Z724" s="66"/>
      <c r="AA724" s="67"/>
      <c r="AB724" s="68"/>
      <c r="AC724" s="69"/>
      <c r="AD724" s="70"/>
      <c r="AE724" s="70"/>
      <c r="AF724" s="74"/>
      <c r="AG724" s="71"/>
    </row>
    <row r="725" spans="5:33">
      <c r="E725" s="73"/>
      <c r="G725" s="58"/>
      <c r="H725" s="58"/>
      <c r="I725" s="58"/>
      <c r="J725" s="58"/>
      <c r="K725" s="58"/>
      <c r="L725" s="58"/>
      <c r="M725" s="59"/>
      <c r="N725" s="59"/>
      <c r="O725" s="59"/>
      <c r="P725" s="60"/>
      <c r="Q725" s="22"/>
      <c r="R725" s="61"/>
      <c r="S725" s="22"/>
      <c r="T725" s="94"/>
      <c r="U725" s="59"/>
      <c r="V725" s="63"/>
      <c r="W725" s="64"/>
      <c r="X725" s="65"/>
      <c r="Y725" s="66"/>
      <c r="Z725" s="66"/>
      <c r="AA725" s="67"/>
      <c r="AB725" s="68"/>
      <c r="AC725" s="69"/>
      <c r="AD725" s="70"/>
      <c r="AE725" s="70"/>
      <c r="AF725" s="74"/>
      <c r="AG725" s="71"/>
    </row>
    <row r="726" spans="5:33">
      <c r="E726" s="73"/>
      <c r="G726" s="58"/>
      <c r="H726" s="58"/>
      <c r="I726" s="58"/>
      <c r="J726" s="58"/>
      <c r="K726" s="58"/>
      <c r="L726" s="58"/>
      <c r="M726" s="59"/>
      <c r="N726" s="59"/>
      <c r="O726" s="59"/>
      <c r="P726" s="60"/>
      <c r="Q726" s="22"/>
      <c r="R726" s="61"/>
      <c r="S726" s="22"/>
      <c r="T726" s="94"/>
      <c r="U726" s="59"/>
      <c r="V726" s="63"/>
      <c r="W726" s="64"/>
      <c r="X726" s="65"/>
      <c r="Y726" s="66"/>
      <c r="Z726" s="66"/>
      <c r="AA726" s="67"/>
      <c r="AB726" s="68"/>
      <c r="AC726" s="75"/>
      <c r="AD726" s="70"/>
      <c r="AE726" s="70"/>
      <c r="AF726" s="74"/>
      <c r="AG726" s="71"/>
    </row>
    <row r="727" spans="5:33">
      <c r="E727" s="73"/>
      <c r="G727" s="58"/>
      <c r="H727" s="58"/>
      <c r="I727" s="58"/>
      <c r="J727" s="58"/>
      <c r="K727" s="58"/>
      <c r="L727" s="58"/>
      <c r="M727" s="59"/>
      <c r="N727" s="59"/>
      <c r="O727" s="59"/>
      <c r="P727" s="60"/>
      <c r="Q727" s="22"/>
      <c r="R727" s="61"/>
      <c r="S727" s="22"/>
      <c r="T727" s="94"/>
      <c r="U727" s="59"/>
      <c r="V727" s="63"/>
      <c r="W727" s="64"/>
      <c r="X727" s="65"/>
      <c r="Y727" s="66"/>
      <c r="Z727" s="66"/>
      <c r="AA727" s="67"/>
      <c r="AB727" s="68"/>
      <c r="AC727" s="69"/>
      <c r="AD727" s="70"/>
      <c r="AE727" s="70"/>
      <c r="AF727" s="74"/>
      <c r="AG727" s="71"/>
    </row>
    <row r="728" spans="5:33">
      <c r="E728" s="73"/>
      <c r="G728" s="58"/>
      <c r="H728" s="58"/>
      <c r="I728" s="58"/>
      <c r="J728" s="58"/>
      <c r="K728" s="58"/>
      <c r="L728" s="58"/>
      <c r="M728" s="59"/>
      <c r="N728" s="59"/>
      <c r="O728" s="59"/>
      <c r="P728" s="60"/>
      <c r="Q728" s="22"/>
      <c r="R728" s="61"/>
      <c r="S728" s="22"/>
      <c r="T728" s="94"/>
      <c r="U728" s="59"/>
      <c r="V728" s="63"/>
      <c r="W728" s="64"/>
      <c r="X728" s="65"/>
      <c r="Y728" s="66"/>
      <c r="Z728" s="66"/>
      <c r="AA728" s="67"/>
      <c r="AB728" s="68"/>
      <c r="AC728" s="69"/>
      <c r="AD728" s="70"/>
      <c r="AE728" s="70"/>
      <c r="AF728" s="74"/>
      <c r="AG728" s="71"/>
    </row>
    <row r="729" spans="5:33">
      <c r="M729" s="59"/>
      <c r="N729" s="59"/>
      <c r="O729" s="59"/>
      <c r="P729" s="60"/>
      <c r="Q729" s="22"/>
      <c r="R729" s="61"/>
      <c r="S729" s="22"/>
      <c r="T729" s="94"/>
      <c r="U729" s="59"/>
      <c r="V729" s="63"/>
      <c r="W729" s="64"/>
      <c r="X729" s="65"/>
      <c r="Y729" s="66"/>
      <c r="Z729" s="66"/>
      <c r="AA729" s="67"/>
      <c r="AB729" s="68"/>
      <c r="AC729" s="69"/>
      <c r="AD729" s="70"/>
      <c r="AE729" s="70"/>
      <c r="AF729" s="74"/>
      <c r="AG729" s="71"/>
    </row>
    <row r="730" spans="5:33">
      <c r="M730" s="59"/>
      <c r="N730" s="59"/>
      <c r="O730" s="59"/>
      <c r="P730" s="60"/>
      <c r="Q730" s="22"/>
      <c r="R730" s="61"/>
      <c r="S730" s="22"/>
      <c r="T730" s="94"/>
      <c r="U730" s="59"/>
      <c r="V730" s="63"/>
      <c r="W730" s="64"/>
      <c r="X730" s="65"/>
      <c r="Y730" s="66"/>
      <c r="Z730" s="66"/>
      <c r="AA730" s="67"/>
      <c r="AB730" s="68"/>
      <c r="AC730" s="69"/>
      <c r="AD730" s="70"/>
      <c r="AE730" s="70"/>
      <c r="AF730" s="74"/>
      <c r="AG730" s="71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L730"/>
  <sheetViews>
    <sheetView workbookViewId="0">
      <selection activeCell="D5" sqref="D5"/>
    </sheetView>
  </sheetViews>
  <sheetFormatPr defaultRowHeight="15"/>
  <cols>
    <col min="1" max="1" width="12" style="54" bestFit="1" customWidth="1"/>
    <col min="2" max="16" width="9.140625" style="54"/>
    <col min="17" max="19" width="9.5703125" style="54" bestFit="1" customWidth="1"/>
    <col min="20" max="25" width="9.140625" style="54"/>
    <col min="26" max="27" width="12" style="54" bestFit="1" customWidth="1"/>
    <col min="28" max="33" width="9.140625" style="54"/>
  </cols>
  <sheetData>
    <row r="1" spans="1:33" ht="15.75" thickBot="1">
      <c r="N1" s="161"/>
      <c r="Q1" s="101"/>
    </row>
    <row r="2" spans="1:33">
      <c r="A2" s="83" t="s">
        <v>32</v>
      </c>
      <c r="B2" s="103">
        <f>C2*100000000000</f>
        <v>8195688175576.6973</v>
      </c>
      <c r="C2" s="85">
        <v>81.956881755766972</v>
      </c>
      <c r="D2" s="54">
        <f>B2*60</f>
        <v>491741290534601.81</v>
      </c>
    </row>
    <row r="3" spans="1:33" ht="15.75" thickBot="1">
      <c r="A3" s="86" t="s">
        <v>33</v>
      </c>
      <c r="B3" s="87">
        <v>1</v>
      </c>
      <c r="C3" s="88"/>
    </row>
    <row r="4" spans="1:33" ht="15.75" thickTop="1"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</v>
      </c>
      <c r="B5" s="54" t="s">
        <v>41</v>
      </c>
      <c r="C5" s="54" t="s">
        <v>4</v>
      </c>
      <c r="D5" s="54" t="s">
        <v>51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131" t="s">
        <v>19</v>
      </c>
      <c r="U5" s="96" t="s">
        <v>20</v>
      </c>
      <c r="V5" s="94" t="s">
        <v>23</v>
      </c>
      <c r="W5" s="102" t="s">
        <v>45</v>
      </c>
      <c r="X5" s="94" t="s">
        <v>46</v>
      </c>
      <c r="Y5" s="94" t="s">
        <v>47</v>
      </c>
      <c r="Z5" s="94" t="s">
        <v>48</v>
      </c>
      <c r="AA5" s="94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f t="shared" ref="B6:B21" si="0">A6*60</f>
        <v>0</v>
      </c>
      <c r="C6" s="54">
        <v>27.32</v>
      </c>
      <c r="D6" s="76">
        <f t="shared" ref="D6:D21" si="1">C6/56000</f>
        <v>4.8785714285714285E-4</v>
      </c>
      <c r="E6" s="73">
        <v>0.56668981481481484</v>
      </c>
      <c r="F6" s="71">
        <v>0</v>
      </c>
      <c r="G6" s="58">
        <v>13.01</v>
      </c>
      <c r="H6" s="58">
        <v>6.74</v>
      </c>
      <c r="I6" s="58">
        <v>2.27</v>
      </c>
      <c r="J6" s="58">
        <v>13.01</v>
      </c>
      <c r="K6" s="58">
        <v>6.8</v>
      </c>
      <c r="L6" s="58">
        <v>2.27</v>
      </c>
      <c r="M6" s="59">
        <f>(G6+J6)/2</f>
        <v>13.01</v>
      </c>
      <c r="N6" s="59">
        <f>(H6+K6)/2</f>
        <v>6.77</v>
      </c>
      <c r="O6" s="59">
        <f>(I6+L6)/2</f>
        <v>2.27</v>
      </c>
      <c r="P6" s="60">
        <f>((O6/32000)*(1/((-0.026*M6+1.9067)/1000)))/1.013</f>
        <v>4.4647641661687949E-2</v>
      </c>
      <c r="Q6" s="22">
        <f>POWER(10, -N6)</f>
        <v>1.6982436524617427E-7</v>
      </c>
      <c r="R6" s="61">
        <f>(0.00000000000001*(0.1253*EXP(0.0831*M6)))/Q6</f>
        <v>2.1751053595184086E-8</v>
      </c>
      <c r="S6" s="22">
        <f>POWER(R6, 2)</f>
        <v>4.7310833250057056E-16</v>
      </c>
      <c r="T6" s="94">
        <v>298</v>
      </c>
      <c r="U6" s="59">
        <f>273+M6</f>
        <v>286.01</v>
      </c>
      <c r="V6" s="63">
        <f>((1/U6)-(1/298))*5026</f>
        <v>0.70704032735514899</v>
      </c>
      <c r="W6" s="64">
        <f>POWER(10,V6)</f>
        <v>5.0937816827475757</v>
      </c>
      <c r="X6" s="65">
        <f t="shared" ref="X6:X37" si="2">-($B$2/W6)*P6*S6*AB6</f>
        <v>-1.658532712477882E-8</v>
      </c>
      <c r="Y6" s="66">
        <f t="shared" ref="Y6:Y37" si="3">-(AB6+(5*X6))*$B$2*S6*P6/W6</f>
        <v>-1.6582508753100175E-8</v>
      </c>
      <c r="Z6" s="66">
        <f t="shared" ref="Z6:Z37" si="4">-(AB6+5*Y6)*$B$2*P6*S6/W6</f>
        <v>-1.6582509232030673E-8</v>
      </c>
      <c r="AA6" s="67">
        <f t="shared" ref="AA6:AA37" si="5">-(AB6+(10*Z6))*$B$2*P6*S6/W6</f>
        <v>-1.6579691339119743E-8</v>
      </c>
      <c r="AB6" s="75">
        <f>AC6</f>
        <v>4.8799999999999999E-4</v>
      </c>
      <c r="AC6" s="75">
        <v>4.8799999999999999E-4</v>
      </c>
      <c r="AD6" s="70">
        <f>AB6*10000</f>
        <v>4.88</v>
      </c>
      <c r="AE6" s="70">
        <f>AC6*10000</f>
        <v>4.88</v>
      </c>
      <c r="AF6" s="74">
        <f>(AD6-AE6)*(AD6-AE6)</f>
        <v>0</v>
      </c>
      <c r="AG6" s="71">
        <v>0</v>
      </c>
    </row>
    <row r="7" spans="1:33">
      <c r="A7" s="54">
        <v>2</v>
      </c>
      <c r="B7" s="54">
        <f t="shared" si="0"/>
        <v>120</v>
      </c>
      <c r="C7" s="54">
        <v>27.81</v>
      </c>
      <c r="D7" s="76">
        <f t="shared" si="1"/>
        <v>4.9660714285714282E-4</v>
      </c>
      <c r="E7" s="73">
        <v>0.56680555555555556</v>
      </c>
      <c r="F7" s="71">
        <v>10</v>
      </c>
      <c r="G7" s="58">
        <v>13</v>
      </c>
      <c r="H7" s="58">
        <v>6.73</v>
      </c>
      <c r="I7" s="58">
        <v>2.2400000000000002</v>
      </c>
      <c r="J7" s="58">
        <v>13</v>
      </c>
      <c r="K7" s="58">
        <f>H7+0.06</f>
        <v>6.79</v>
      </c>
      <c r="L7" s="58">
        <v>2.2400000000000002</v>
      </c>
      <c r="M7" s="59">
        <f t="shared" ref="M7:O22" si="6">(G7+J7)/2</f>
        <v>13</v>
      </c>
      <c r="N7" s="59">
        <f t="shared" ref="N7:N70" si="7">(H7+K7)/2</f>
        <v>6.76</v>
      </c>
      <c r="O7" s="59">
        <f t="shared" si="6"/>
        <v>2.2400000000000002</v>
      </c>
      <c r="P7" s="60">
        <f t="shared" ref="P7:P70" si="8">((O7/32000)*(1/((-0.026*M7+1.9067)/1000)))/1.013</f>
        <v>4.4050282516486926E-2</v>
      </c>
      <c r="Q7" s="22">
        <f t="shared" ref="Q7:Q70" si="9">POWER(10, -N7)</f>
        <v>1.7378008287493735E-7</v>
      </c>
      <c r="R7" s="61">
        <f t="shared" ref="R7:R70" si="10">(0.00000000000001*(0.1253*EXP(0.0831*M7)))/Q7</f>
        <v>2.1238282819998559E-8</v>
      </c>
      <c r="S7" s="22">
        <f t="shared" ref="S7:S70" si="11">POWER(R7, 2)</f>
        <v>4.5106465714224599E-16</v>
      </c>
      <c r="T7" s="94">
        <v>298</v>
      </c>
      <c r="U7" s="59">
        <f t="shared" ref="U7:U70" si="12">273+M7</f>
        <v>286</v>
      </c>
      <c r="V7" s="63">
        <f t="shared" ref="V7:V70" si="13">((1/U7)-(1/298))*5026</f>
        <v>0.70765476134603689</v>
      </c>
      <c r="W7" s="64">
        <f t="shared" ref="W7:W70" si="14">POWER(10,V7)</f>
        <v>5.1009933968661505</v>
      </c>
      <c r="X7" s="65">
        <f t="shared" si="2"/>
        <v>-1.5573649056610741E-8</v>
      </c>
      <c r="Y7" s="66">
        <f t="shared" si="3"/>
        <v>-1.5571163185822951E-8</v>
      </c>
      <c r="Z7" s="66">
        <f t="shared" si="4"/>
        <v>-1.5571163582618431E-8</v>
      </c>
      <c r="AA7" s="67">
        <f t="shared" si="5"/>
        <v>-1.5568678108499453E-8</v>
      </c>
      <c r="AB7" s="68">
        <f>AB6+10*(0.166666666666666*(X6+2*Y6+2*Z6+AA6))</f>
        <v>4.8783417490927639E-4</v>
      </c>
      <c r="AC7" s="69"/>
      <c r="AD7" s="70">
        <f t="shared" ref="AD7:AD70" si="15">AB7*10000</f>
        <v>4.8783417490927636</v>
      </c>
      <c r="AE7" s="70"/>
      <c r="AF7" s="74"/>
      <c r="AG7" s="71">
        <v>10</v>
      </c>
    </row>
    <row r="8" spans="1:33">
      <c r="A8" s="54">
        <v>4</v>
      </c>
      <c r="B8" s="54">
        <f t="shared" si="0"/>
        <v>240</v>
      </c>
      <c r="C8" s="54">
        <v>26.81</v>
      </c>
      <c r="D8" s="76">
        <f t="shared" si="1"/>
        <v>4.7874999999999995E-4</v>
      </c>
      <c r="E8" s="73">
        <v>0.56692129629629628</v>
      </c>
      <c r="F8" s="71">
        <v>20</v>
      </c>
      <c r="G8" s="58">
        <v>13</v>
      </c>
      <c r="H8" s="58">
        <v>6.73</v>
      </c>
      <c r="I8" s="58">
        <v>2.19</v>
      </c>
      <c r="J8" s="58">
        <v>13</v>
      </c>
      <c r="K8" s="58">
        <f>H8+0.07</f>
        <v>6.8000000000000007</v>
      </c>
      <c r="L8" s="58">
        <v>2.19</v>
      </c>
      <c r="M8" s="59">
        <f t="shared" si="6"/>
        <v>13</v>
      </c>
      <c r="N8" s="59">
        <f t="shared" si="7"/>
        <v>6.7650000000000006</v>
      </c>
      <c r="O8" s="59">
        <f t="shared" si="6"/>
        <v>2.19</v>
      </c>
      <c r="P8" s="60">
        <f t="shared" si="8"/>
        <v>4.3067017281743912E-2</v>
      </c>
      <c r="Q8" s="22">
        <f t="shared" si="9"/>
        <v>1.7179083871575833E-7</v>
      </c>
      <c r="R8" s="61">
        <f t="shared" si="10"/>
        <v>2.1484210544471557E-8</v>
      </c>
      <c r="S8" s="22">
        <f t="shared" si="11"/>
        <v>4.6157130271918282E-16</v>
      </c>
      <c r="T8" s="94">
        <v>298</v>
      </c>
      <c r="U8" s="59">
        <f t="shared" si="12"/>
        <v>286</v>
      </c>
      <c r="V8" s="63">
        <f t="shared" si="13"/>
        <v>0.70765476134603689</v>
      </c>
      <c r="W8" s="64">
        <f t="shared" si="14"/>
        <v>5.1009933968661505</v>
      </c>
      <c r="X8" s="65">
        <f t="shared" si="2"/>
        <v>-1.5575709403805683E-8</v>
      </c>
      <c r="Y8" s="66">
        <f t="shared" si="3"/>
        <v>-1.5573222081300169E-8</v>
      </c>
      <c r="Z8" s="66">
        <f t="shared" si="4"/>
        <v>-1.5573222478506684E-8</v>
      </c>
      <c r="AA8" s="67">
        <f t="shared" si="5"/>
        <v>-1.5570735553080819E-8</v>
      </c>
      <c r="AB8" s="68">
        <f t="shared" ref="AB8:AB71" si="16">AB7+10*(0.166666666666666*(X7+2*Y7+2*Z7+AA7))</f>
        <v>4.8767846327477305E-4</v>
      </c>
      <c r="AC8" s="69"/>
      <c r="AD8" s="70">
        <f t="shared" si="15"/>
        <v>4.8767846327477304</v>
      </c>
      <c r="AE8" s="70"/>
      <c r="AF8" s="74"/>
      <c r="AG8" s="71">
        <v>20</v>
      </c>
    </row>
    <row r="9" spans="1:33">
      <c r="A9" s="54">
        <v>6</v>
      </c>
      <c r="B9" s="54">
        <f t="shared" si="0"/>
        <v>360</v>
      </c>
      <c r="C9" s="54">
        <v>26.23</v>
      </c>
      <c r="D9" s="76">
        <f t="shared" si="1"/>
        <v>4.6839285714285716E-4</v>
      </c>
      <c r="E9" s="73">
        <v>0.56703703703703701</v>
      </c>
      <c r="F9" s="71">
        <v>30</v>
      </c>
      <c r="G9" s="58">
        <v>12.93</v>
      </c>
      <c r="H9" s="58">
        <v>6.72</v>
      </c>
      <c r="I9" s="58">
        <v>2.23</v>
      </c>
      <c r="J9" s="58">
        <v>12.93</v>
      </c>
      <c r="K9" s="58">
        <f>H9+0.08</f>
        <v>6.8</v>
      </c>
      <c r="L9" s="58">
        <v>2.23</v>
      </c>
      <c r="M9" s="59">
        <f t="shared" si="6"/>
        <v>12.93</v>
      </c>
      <c r="N9" s="59">
        <f t="shared" si="7"/>
        <v>6.76</v>
      </c>
      <c r="O9" s="59">
        <f t="shared" si="6"/>
        <v>2.23</v>
      </c>
      <c r="P9" s="60">
        <f t="shared" si="8"/>
        <v>4.3802809610106686E-2</v>
      </c>
      <c r="Q9" s="22">
        <f t="shared" si="9"/>
        <v>1.7378008287493735E-7</v>
      </c>
      <c r="R9" s="61">
        <f t="shared" si="10"/>
        <v>2.1115098358195988E-8</v>
      </c>
      <c r="S9" s="22">
        <f t="shared" si="11"/>
        <v>4.4584737867629092E-16</v>
      </c>
      <c r="T9" s="94">
        <v>298</v>
      </c>
      <c r="U9" s="59">
        <f t="shared" si="12"/>
        <v>285.93</v>
      </c>
      <c r="V9" s="63">
        <f t="shared" si="13"/>
        <v>0.71195700266433126</v>
      </c>
      <c r="W9" s="64">
        <f t="shared" si="14"/>
        <v>5.1517763688240823</v>
      </c>
      <c r="X9" s="65">
        <f t="shared" si="2"/>
        <v>-1.5146471742897939E-8</v>
      </c>
      <c r="Y9" s="66">
        <f t="shared" si="3"/>
        <v>-1.5144118872030111E-8</v>
      </c>
      <c r="Z9" s="66">
        <f t="shared" si="4"/>
        <v>-1.5144119237527862E-8</v>
      </c>
      <c r="AA9" s="67">
        <f t="shared" si="5"/>
        <v>-1.5141766732044237E-8</v>
      </c>
      <c r="AB9" s="68">
        <f t="shared" si="16"/>
        <v>4.875227310513122E-4</v>
      </c>
      <c r="AC9" s="69"/>
      <c r="AD9" s="70">
        <f t="shared" si="15"/>
        <v>4.8752273105131216</v>
      </c>
      <c r="AE9" s="70"/>
      <c r="AF9" s="74"/>
      <c r="AG9" s="71">
        <v>30</v>
      </c>
    </row>
    <row r="10" spans="1:33">
      <c r="A10" s="54">
        <v>7</v>
      </c>
      <c r="B10" s="54">
        <f t="shared" si="0"/>
        <v>420</v>
      </c>
      <c r="C10" s="54">
        <v>25.81</v>
      </c>
      <c r="D10" s="76">
        <f t="shared" si="1"/>
        <v>4.6089285714285714E-4</v>
      </c>
      <c r="E10" s="73">
        <v>0.56715277777777773</v>
      </c>
      <c r="F10" s="71">
        <v>40</v>
      </c>
      <c r="G10" s="58">
        <v>13.02</v>
      </c>
      <c r="H10" s="58">
        <v>6.72</v>
      </c>
      <c r="I10" s="58">
        <v>2.36</v>
      </c>
      <c r="J10" s="58">
        <v>13.02</v>
      </c>
      <c r="K10" s="58">
        <f>H10+0.09</f>
        <v>6.81</v>
      </c>
      <c r="L10" s="58">
        <v>2.36</v>
      </c>
      <c r="M10" s="59">
        <f t="shared" si="6"/>
        <v>13.02</v>
      </c>
      <c r="N10" s="59">
        <f t="shared" si="7"/>
        <v>6.7649999999999997</v>
      </c>
      <c r="O10" s="59">
        <f t="shared" si="6"/>
        <v>2.36</v>
      </c>
      <c r="P10" s="60">
        <f t="shared" si="8"/>
        <v>4.6425508424155576E-2</v>
      </c>
      <c r="Q10" s="22">
        <f t="shared" si="9"/>
        <v>1.7179083871575862E-7</v>
      </c>
      <c r="R10" s="61">
        <f t="shared" si="10"/>
        <v>2.1519946991157561E-8</v>
      </c>
      <c r="S10" s="22">
        <f t="shared" si="11"/>
        <v>4.631081185022314E-16</v>
      </c>
      <c r="T10" s="94">
        <v>298</v>
      </c>
      <c r="U10" s="59">
        <f t="shared" si="12"/>
        <v>286.02</v>
      </c>
      <c r="V10" s="63">
        <f t="shared" si="13"/>
        <v>0.7064259363286669</v>
      </c>
      <c r="W10" s="64">
        <f t="shared" si="14"/>
        <v>5.0865806676622984</v>
      </c>
      <c r="X10" s="65">
        <f t="shared" si="2"/>
        <v>-1.6883345000097059E-8</v>
      </c>
      <c r="Y10" s="66">
        <f t="shared" si="3"/>
        <v>-1.6880420665566873E-8</v>
      </c>
      <c r="Z10" s="66">
        <f t="shared" si="4"/>
        <v>-1.688042117208572E-8</v>
      </c>
      <c r="AA10" s="67">
        <f t="shared" si="5"/>
        <v>-1.6877497343898909E-8</v>
      </c>
      <c r="AB10" s="68">
        <f t="shared" si="16"/>
        <v>4.8737128986015542E-4</v>
      </c>
      <c r="AC10" s="69"/>
      <c r="AD10" s="70">
        <f t="shared" si="15"/>
        <v>4.8737128986015543</v>
      </c>
      <c r="AE10" s="70"/>
      <c r="AF10" s="74"/>
      <c r="AG10" s="71">
        <v>40</v>
      </c>
    </row>
    <row r="11" spans="1:33">
      <c r="A11" s="54">
        <v>8</v>
      </c>
      <c r="B11" s="54">
        <f t="shared" si="0"/>
        <v>480</v>
      </c>
      <c r="C11" s="54">
        <v>24.9</v>
      </c>
      <c r="D11" s="76">
        <f t="shared" si="1"/>
        <v>4.446428571428571E-4</v>
      </c>
      <c r="E11" s="73">
        <v>0.56726851851851856</v>
      </c>
      <c r="F11" s="71">
        <v>50</v>
      </c>
      <c r="G11" s="58">
        <v>13.01</v>
      </c>
      <c r="H11" s="58">
        <v>6.72</v>
      </c>
      <c r="I11" s="58">
        <v>2.73</v>
      </c>
      <c r="J11" s="58">
        <v>13.01</v>
      </c>
      <c r="K11" s="58">
        <f>H11+0.1</f>
        <v>6.8199999999999994</v>
      </c>
      <c r="L11" s="58">
        <v>2.73</v>
      </c>
      <c r="M11" s="59">
        <f t="shared" si="6"/>
        <v>13.01</v>
      </c>
      <c r="N11" s="59">
        <f t="shared" si="7"/>
        <v>6.77</v>
      </c>
      <c r="O11" s="59">
        <f t="shared" si="6"/>
        <v>2.73</v>
      </c>
      <c r="P11" s="60">
        <f t="shared" si="8"/>
        <v>5.369518138167758E-2</v>
      </c>
      <c r="Q11" s="22">
        <f t="shared" si="9"/>
        <v>1.6982436524617427E-7</v>
      </c>
      <c r="R11" s="61">
        <f t="shared" si="10"/>
        <v>2.1751053595184086E-8</v>
      </c>
      <c r="S11" s="22">
        <f t="shared" si="11"/>
        <v>4.7310833250057056E-16</v>
      </c>
      <c r="T11" s="94">
        <v>298</v>
      </c>
      <c r="U11" s="59">
        <f t="shared" si="12"/>
        <v>286.01</v>
      </c>
      <c r="V11" s="63">
        <f t="shared" si="13"/>
        <v>0.70704032735514899</v>
      </c>
      <c r="W11" s="64">
        <f t="shared" si="14"/>
        <v>5.0937816827475757</v>
      </c>
      <c r="X11" s="65">
        <f t="shared" si="2"/>
        <v>-1.9913633277424302E-8</v>
      </c>
      <c r="Y11" s="66">
        <f t="shared" si="3"/>
        <v>-1.9909563585643292E-8</v>
      </c>
      <c r="Z11" s="66">
        <f t="shared" si="4"/>
        <v>-1.9909564417354462E-8</v>
      </c>
      <c r="AA11" s="67">
        <f t="shared" si="5"/>
        <v>-1.9905495556944665E-8</v>
      </c>
      <c r="AB11" s="68">
        <f t="shared" si="16"/>
        <v>4.8720248565012325E-4</v>
      </c>
      <c r="AC11" s="69"/>
      <c r="AD11" s="70">
        <f t="shared" si="15"/>
        <v>4.8720248565012323</v>
      </c>
      <c r="AE11" s="70"/>
      <c r="AF11" s="74"/>
      <c r="AG11" s="71">
        <v>50</v>
      </c>
    </row>
    <row r="12" spans="1:33">
      <c r="A12" s="54">
        <v>9</v>
      </c>
      <c r="B12" s="54">
        <f t="shared" si="0"/>
        <v>540</v>
      </c>
      <c r="C12" s="54">
        <v>23.56</v>
      </c>
      <c r="D12" s="76">
        <f t="shared" si="1"/>
        <v>4.2071428571428571E-4</v>
      </c>
      <c r="E12" s="73">
        <v>0.56738425925925928</v>
      </c>
      <c r="F12" s="71">
        <v>60</v>
      </c>
      <c r="G12" s="58">
        <v>13.02</v>
      </c>
      <c r="H12" s="58">
        <v>6.72</v>
      </c>
      <c r="I12" s="58">
        <v>3.3</v>
      </c>
      <c r="J12" s="58">
        <v>13.02</v>
      </c>
      <c r="K12" s="58">
        <f>H12+0.11</f>
        <v>6.83</v>
      </c>
      <c r="L12" s="58">
        <v>3.3</v>
      </c>
      <c r="M12" s="59">
        <f t="shared" si="6"/>
        <v>13.02</v>
      </c>
      <c r="N12" s="59">
        <f t="shared" si="7"/>
        <v>6.7750000000000004</v>
      </c>
      <c r="O12" s="59">
        <f t="shared" si="6"/>
        <v>3.3</v>
      </c>
      <c r="P12" s="60">
        <f t="shared" si="8"/>
        <v>6.4917024491403991E-2</v>
      </c>
      <c r="Q12" s="22">
        <f t="shared" si="9"/>
        <v>1.6788040181225557E-7</v>
      </c>
      <c r="R12" s="61">
        <f t="shared" si="10"/>
        <v>2.2021210950304868E-8</v>
      </c>
      <c r="S12" s="22">
        <f t="shared" si="11"/>
        <v>4.8493373171782705E-16</v>
      </c>
      <c r="T12" s="94">
        <v>298</v>
      </c>
      <c r="U12" s="59">
        <f t="shared" si="12"/>
        <v>286.02</v>
      </c>
      <c r="V12" s="63">
        <f t="shared" si="13"/>
        <v>0.7064259363286669</v>
      </c>
      <c r="W12" s="64">
        <f t="shared" si="14"/>
        <v>5.0865806676622984</v>
      </c>
      <c r="X12" s="65">
        <f t="shared" si="2"/>
        <v>-2.4702020295447165E-8</v>
      </c>
      <c r="Y12" s="66">
        <f t="shared" si="3"/>
        <v>-2.4695755556646627E-8</v>
      </c>
      <c r="Z12" s="66">
        <f t="shared" si="4"/>
        <v>-2.4695757145462106E-8</v>
      </c>
      <c r="AA12" s="67">
        <f t="shared" si="5"/>
        <v>-2.4689493994671156E-8</v>
      </c>
      <c r="AB12" s="68">
        <f t="shared" si="16"/>
        <v>4.8700339000872265E-4</v>
      </c>
      <c r="AC12" s="75"/>
      <c r="AD12" s="70">
        <f t="shared" si="15"/>
        <v>4.8700339000872264</v>
      </c>
      <c r="AE12" s="70"/>
      <c r="AF12" s="74"/>
      <c r="AG12" s="71">
        <v>60</v>
      </c>
    </row>
    <row r="13" spans="1:33">
      <c r="A13" s="54">
        <v>10</v>
      </c>
      <c r="B13" s="54">
        <f t="shared" si="0"/>
        <v>600</v>
      </c>
      <c r="C13" s="54">
        <v>22.45</v>
      </c>
      <c r="D13" s="76">
        <f t="shared" si="1"/>
        <v>4.0089285714285715E-4</v>
      </c>
      <c r="E13" s="73">
        <v>0.5675</v>
      </c>
      <c r="F13" s="71">
        <v>70</v>
      </c>
      <c r="G13" s="58">
        <v>13</v>
      </c>
      <c r="H13" s="58">
        <v>6.72</v>
      </c>
      <c r="I13" s="58">
        <v>3.45</v>
      </c>
      <c r="J13" s="58">
        <v>13</v>
      </c>
      <c r="K13" s="58">
        <f>H13+0.12</f>
        <v>6.84</v>
      </c>
      <c r="L13" s="58">
        <v>3.45</v>
      </c>
      <c r="M13" s="59">
        <f t="shared" si="6"/>
        <v>13</v>
      </c>
      <c r="N13" s="59">
        <f t="shared" si="7"/>
        <v>6.7799999999999994</v>
      </c>
      <c r="O13" s="59">
        <f t="shared" si="6"/>
        <v>3.45</v>
      </c>
      <c r="P13" s="60">
        <f t="shared" si="8"/>
        <v>6.784530119726781E-2</v>
      </c>
      <c r="Q13" s="22">
        <f t="shared" si="9"/>
        <v>1.6595869074375618E-7</v>
      </c>
      <c r="R13" s="61">
        <f t="shared" si="10"/>
        <v>2.2239212252399413E-8</v>
      </c>
      <c r="S13" s="22">
        <f t="shared" si="11"/>
        <v>4.9458256160727222E-16</v>
      </c>
      <c r="T13" s="94">
        <v>298</v>
      </c>
      <c r="U13" s="59">
        <f t="shared" si="12"/>
        <v>286</v>
      </c>
      <c r="V13" s="63">
        <f t="shared" si="13"/>
        <v>0.70765476134603689</v>
      </c>
      <c r="W13" s="64">
        <f t="shared" si="14"/>
        <v>5.1009933968661505</v>
      </c>
      <c r="X13" s="65">
        <f t="shared" si="2"/>
        <v>-2.6242242158180659E-8</v>
      </c>
      <c r="Y13" s="66">
        <f t="shared" si="3"/>
        <v>-2.6235168237554354E-8</v>
      </c>
      <c r="Z13" s="66">
        <f t="shared" si="4"/>
        <v>-2.6235170144417064E-8</v>
      </c>
      <c r="AA13" s="67">
        <f t="shared" si="5"/>
        <v>-2.6228098129625432E-8</v>
      </c>
      <c r="AB13" s="68">
        <f t="shared" si="16"/>
        <v>4.867564324425654E-4</v>
      </c>
      <c r="AC13" s="69"/>
      <c r="AD13" s="70">
        <f t="shared" si="15"/>
        <v>4.8675643244256541</v>
      </c>
      <c r="AE13" s="70"/>
      <c r="AF13" s="74"/>
      <c r="AG13" s="71">
        <v>70</v>
      </c>
    </row>
    <row r="14" spans="1:33">
      <c r="A14" s="54">
        <v>12</v>
      </c>
      <c r="B14" s="54">
        <f t="shared" si="0"/>
        <v>720</v>
      </c>
      <c r="C14" s="54">
        <v>21.14</v>
      </c>
      <c r="D14" s="76">
        <f t="shared" si="1"/>
        <v>3.7750000000000001E-4</v>
      </c>
      <c r="E14" s="73">
        <v>0.56761574074074073</v>
      </c>
      <c r="F14" s="71">
        <v>80</v>
      </c>
      <c r="G14" s="58">
        <v>12.99</v>
      </c>
      <c r="H14" s="58">
        <v>6.73</v>
      </c>
      <c r="I14" s="58">
        <v>3.43</v>
      </c>
      <c r="J14" s="58">
        <v>12.99</v>
      </c>
      <c r="K14" s="58">
        <f>H14+0.13</f>
        <v>6.86</v>
      </c>
      <c r="L14" s="58">
        <v>3.43</v>
      </c>
      <c r="M14" s="59">
        <f t="shared" si="6"/>
        <v>12.99</v>
      </c>
      <c r="N14" s="59">
        <f t="shared" si="7"/>
        <v>6.7949999999999999</v>
      </c>
      <c r="O14" s="59">
        <f t="shared" si="6"/>
        <v>3.43</v>
      </c>
      <c r="P14" s="60">
        <f t="shared" si="8"/>
        <v>6.74408173048755E-2</v>
      </c>
      <c r="Q14" s="22">
        <f t="shared" si="9"/>
        <v>1.6032453906900401E-7</v>
      </c>
      <c r="R14" s="61">
        <f t="shared" si="10"/>
        <v>2.300162406238209E-8</v>
      </c>
      <c r="S14" s="22">
        <f t="shared" si="11"/>
        <v>5.2907470950715479E-16</v>
      </c>
      <c r="T14" s="94">
        <v>298</v>
      </c>
      <c r="U14" s="59">
        <f t="shared" si="12"/>
        <v>285.99</v>
      </c>
      <c r="V14" s="63">
        <f t="shared" si="13"/>
        <v>0.70826923830584032</v>
      </c>
      <c r="W14" s="64">
        <f t="shared" si="14"/>
        <v>5.1082158266465401</v>
      </c>
      <c r="X14" s="65">
        <f t="shared" si="2"/>
        <v>-2.7850537128003775E-8</v>
      </c>
      <c r="Y14" s="66">
        <f t="shared" si="3"/>
        <v>-2.7842565269259615E-8</v>
      </c>
      <c r="Z14" s="66">
        <f t="shared" si="4"/>
        <v>-2.7842567551101848E-8</v>
      </c>
      <c r="AA14" s="67">
        <f t="shared" si="5"/>
        <v>-2.7834597972893614E-8</v>
      </c>
      <c r="AB14" s="68">
        <f t="shared" si="16"/>
        <v>4.8649408074747915E-4</v>
      </c>
      <c r="AC14" s="69"/>
      <c r="AD14" s="70">
        <f t="shared" si="15"/>
        <v>4.8649408074747917</v>
      </c>
      <c r="AE14" s="70"/>
      <c r="AF14" s="74"/>
      <c r="AG14" s="71">
        <v>80</v>
      </c>
    </row>
    <row r="15" spans="1:33">
      <c r="A15" s="54">
        <v>14</v>
      </c>
      <c r="B15" s="54">
        <f t="shared" si="0"/>
        <v>840</v>
      </c>
      <c r="C15" s="54">
        <v>19.95</v>
      </c>
      <c r="D15" s="76">
        <f t="shared" si="1"/>
        <v>3.5625000000000001E-4</v>
      </c>
      <c r="E15" s="73">
        <v>0.56773148148148145</v>
      </c>
      <c r="F15" s="71">
        <v>90</v>
      </c>
      <c r="G15" s="58">
        <v>12.98</v>
      </c>
      <c r="H15" s="58">
        <v>6.73</v>
      </c>
      <c r="I15" s="58">
        <v>3.55</v>
      </c>
      <c r="J15" s="58">
        <v>12.98</v>
      </c>
      <c r="K15" s="58">
        <f>H15+0.14</f>
        <v>6.87</v>
      </c>
      <c r="L15" s="58">
        <v>3.55</v>
      </c>
      <c r="M15" s="59">
        <f t="shared" si="6"/>
        <v>12.98</v>
      </c>
      <c r="N15" s="59">
        <f t="shared" si="7"/>
        <v>6.8000000000000007</v>
      </c>
      <c r="O15" s="59">
        <f t="shared" si="6"/>
        <v>3.55</v>
      </c>
      <c r="P15" s="60">
        <f t="shared" si="8"/>
        <v>6.9788697783380732E-2</v>
      </c>
      <c r="Q15" s="22">
        <f t="shared" si="9"/>
        <v>1.5848931924611093E-7</v>
      </c>
      <c r="R15" s="61">
        <f t="shared" si="10"/>
        <v>2.3248642664534647E-8</v>
      </c>
      <c r="S15" s="22">
        <f t="shared" si="11"/>
        <v>5.4049938574322059E-16</v>
      </c>
      <c r="T15" s="94">
        <v>298</v>
      </c>
      <c r="U15" s="59">
        <f t="shared" si="12"/>
        <v>285.98</v>
      </c>
      <c r="V15" s="63">
        <f t="shared" si="13"/>
        <v>0.70888375823906469</v>
      </c>
      <c r="W15" s="64">
        <f t="shared" si="14"/>
        <v>5.1154489887441565</v>
      </c>
      <c r="X15" s="65">
        <f t="shared" si="2"/>
        <v>-2.9383999337955889E-8</v>
      </c>
      <c r="Y15" s="66">
        <f t="shared" si="3"/>
        <v>-2.9375120362052172E-8</v>
      </c>
      <c r="Z15" s="66">
        <f t="shared" si="4"/>
        <v>-2.9375123045016191E-8</v>
      </c>
      <c r="AA15" s="67">
        <f t="shared" si="5"/>
        <v>-2.936624675045507E-8</v>
      </c>
      <c r="AB15" s="68">
        <f t="shared" si="16"/>
        <v>4.8621565507957643E-4</v>
      </c>
      <c r="AC15" s="69"/>
      <c r="AD15" s="70">
        <f t="shared" si="15"/>
        <v>4.8621565507957643</v>
      </c>
      <c r="AE15" s="70"/>
      <c r="AF15" s="74"/>
      <c r="AG15" s="71">
        <v>90</v>
      </c>
    </row>
    <row r="16" spans="1:33">
      <c r="A16" s="54">
        <v>16</v>
      </c>
      <c r="B16" s="54">
        <f t="shared" si="0"/>
        <v>960</v>
      </c>
      <c r="C16" s="54">
        <v>17.05</v>
      </c>
      <c r="D16" s="76">
        <f t="shared" si="1"/>
        <v>3.0446428571428573E-4</v>
      </c>
      <c r="E16" s="73">
        <v>0.56784722222222217</v>
      </c>
      <c r="F16" s="71">
        <v>100</v>
      </c>
      <c r="G16" s="58">
        <v>12.99</v>
      </c>
      <c r="H16" s="58">
        <v>6.73</v>
      </c>
      <c r="I16" s="58">
        <v>4.26</v>
      </c>
      <c r="J16" s="58">
        <v>12.99</v>
      </c>
      <c r="K16" s="58">
        <f>H16+0.15</f>
        <v>6.8800000000000008</v>
      </c>
      <c r="L16" s="58">
        <v>4.26</v>
      </c>
      <c r="M16" s="59">
        <f t="shared" si="6"/>
        <v>12.99</v>
      </c>
      <c r="N16" s="59">
        <f t="shared" si="7"/>
        <v>6.8050000000000006</v>
      </c>
      <c r="O16" s="59">
        <f t="shared" si="6"/>
        <v>4.26</v>
      </c>
      <c r="P16" s="60">
        <f t="shared" si="8"/>
        <v>8.3760315369903679E-2</v>
      </c>
      <c r="Q16" s="22">
        <f t="shared" si="9"/>
        <v>1.566751070108145E-7</v>
      </c>
      <c r="R16" s="61">
        <f t="shared" si="10"/>
        <v>2.3537400714112004E-8</v>
      </c>
      <c r="S16" s="22">
        <f t="shared" si="11"/>
        <v>5.5400923237668028E-16</v>
      </c>
      <c r="T16" s="94">
        <v>298</v>
      </c>
      <c r="U16" s="59">
        <f t="shared" si="12"/>
        <v>285.99</v>
      </c>
      <c r="V16" s="63">
        <f t="shared" si="13"/>
        <v>0.70826923830584032</v>
      </c>
      <c r="W16" s="64">
        <f t="shared" si="14"/>
        <v>5.1082158266465401</v>
      </c>
      <c r="X16" s="65">
        <f t="shared" si="2"/>
        <v>-3.617745151438578E-8</v>
      </c>
      <c r="Y16" s="66">
        <f t="shared" si="3"/>
        <v>-3.6163984247447573E-8</v>
      </c>
      <c r="Z16" s="66">
        <f t="shared" si="4"/>
        <v>-3.6163989260716091E-8</v>
      </c>
      <c r="AA16" s="67">
        <f t="shared" si="5"/>
        <v>-3.6150527003313965E-8</v>
      </c>
      <c r="AB16" s="68">
        <f t="shared" si="16"/>
        <v>4.8592190385807221E-4</v>
      </c>
      <c r="AC16" s="69"/>
      <c r="AD16" s="70">
        <f t="shared" si="15"/>
        <v>4.8592190385807221</v>
      </c>
      <c r="AE16" s="70"/>
      <c r="AF16" s="74"/>
      <c r="AG16" s="71">
        <v>100</v>
      </c>
    </row>
    <row r="17" spans="1:33">
      <c r="A17" s="54">
        <v>18</v>
      </c>
      <c r="B17" s="54">
        <f t="shared" si="0"/>
        <v>1080</v>
      </c>
      <c r="C17" s="54">
        <v>13.82</v>
      </c>
      <c r="D17" s="76">
        <f t="shared" si="1"/>
        <v>2.4678571428571431E-4</v>
      </c>
      <c r="E17" s="73">
        <v>0.567962962962963</v>
      </c>
      <c r="F17" s="71">
        <v>110</v>
      </c>
      <c r="G17" s="58">
        <v>12.98</v>
      </c>
      <c r="H17" s="58">
        <v>6.74</v>
      </c>
      <c r="I17" s="58">
        <v>4.72</v>
      </c>
      <c r="J17" s="58">
        <v>12.98</v>
      </c>
      <c r="K17" s="58">
        <f>H17+0.15</f>
        <v>6.8900000000000006</v>
      </c>
      <c r="L17" s="58">
        <v>4.72</v>
      </c>
      <c r="M17" s="59">
        <f t="shared" si="6"/>
        <v>12.98</v>
      </c>
      <c r="N17" s="59">
        <f t="shared" si="7"/>
        <v>6.8150000000000004</v>
      </c>
      <c r="O17" s="59">
        <f t="shared" si="6"/>
        <v>4.72</v>
      </c>
      <c r="P17" s="60">
        <f t="shared" si="8"/>
        <v>9.2789479869734376E-2</v>
      </c>
      <c r="Q17" s="22">
        <f t="shared" si="9"/>
        <v>1.5310874616820264E-7</v>
      </c>
      <c r="R17" s="61">
        <f t="shared" si="10"/>
        <v>2.4065650340120223E-8</v>
      </c>
      <c r="S17" s="22">
        <f t="shared" si="11"/>
        <v>5.7915552629292857E-16</v>
      </c>
      <c r="T17" s="94">
        <v>298</v>
      </c>
      <c r="U17" s="59">
        <f t="shared" si="12"/>
        <v>285.98</v>
      </c>
      <c r="V17" s="63">
        <f t="shared" si="13"/>
        <v>0.70888375823906469</v>
      </c>
      <c r="W17" s="64">
        <f t="shared" si="14"/>
        <v>5.1154489887441565</v>
      </c>
      <c r="X17" s="65">
        <f t="shared" si="2"/>
        <v>-4.1806013063158527E-8</v>
      </c>
      <c r="Y17" s="66">
        <f t="shared" si="3"/>
        <v>-4.1788015886928502E-8</v>
      </c>
      <c r="Z17" s="66">
        <f t="shared" si="4"/>
        <v>-4.1788023634578391E-8</v>
      </c>
      <c r="AA17" s="67">
        <f t="shared" si="5"/>
        <v>-4.1770034199327625E-8</v>
      </c>
      <c r="AB17" s="68">
        <f t="shared" si="16"/>
        <v>4.8556026398218215E-4</v>
      </c>
      <c r="AC17" s="69"/>
      <c r="AD17" s="70">
        <f t="shared" si="15"/>
        <v>4.8556026398218215</v>
      </c>
      <c r="AE17" s="70"/>
      <c r="AF17" s="74"/>
      <c r="AG17" s="71">
        <v>110</v>
      </c>
    </row>
    <row r="18" spans="1:33">
      <c r="A18" s="54">
        <v>20</v>
      </c>
      <c r="B18" s="54">
        <f t="shared" si="0"/>
        <v>1200</v>
      </c>
      <c r="C18" s="54">
        <v>8.3699999999999992</v>
      </c>
      <c r="D18" s="76">
        <f t="shared" si="1"/>
        <v>1.494642857142857E-4</v>
      </c>
      <c r="E18" s="73">
        <v>0.56807870370370372</v>
      </c>
      <c r="F18" s="71">
        <v>120</v>
      </c>
      <c r="G18" s="58">
        <v>12.97</v>
      </c>
      <c r="H18" s="58">
        <v>6.75</v>
      </c>
      <c r="I18" s="58">
        <v>4.93</v>
      </c>
      <c r="J18" s="58">
        <v>12.97</v>
      </c>
      <c r="K18" s="58">
        <v>6.89</v>
      </c>
      <c r="L18" s="58">
        <v>4.93</v>
      </c>
      <c r="M18" s="59">
        <f t="shared" si="6"/>
        <v>12.97</v>
      </c>
      <c r="N18" s="59">
        <f t="shared" si="7"/>
        <v>6.82</v>
      </c>
      <c r="O18" s="59">
        <f t="shared" si="6"/>
        <v>4.93</v>
      </c>
      <c r="P18" s="60">
        <f t="shared" si="8"/>
        <v>9.6901769968969542E-2</v>
      </c>
      <c r="Q18" s="22">
        <f t="shared" si="9"/>
        <v>1.5135612484362046E-7</v>
      </c>
      <c r="R18" s="61">
        <f t="shared" si="10"/>
        <v>2.432409571296804E-8</v>
      </c>
      <c r="S18" s="22">
        <f t="shared" si="11"/>
        <v>5.916616322536302E-16</v>
      </c>
      <c r="T18" s="94">
        <v>298</v>
      </c>
      <c r="U18" s="59">
        <f t="shared" si="12"/>
        <v>285.97000000000003</v>
      </c>
      <c r="V18" s="63">
        <f t="shared" si="13"/>
        <v>0.70949832115021971</v>
      </c>
      <c r="W18" s="64">
        <f t="shared" si="14"/>
        <v>5.1226928998414607</v>
      </c>
      <c r="X18" s="65">
        <f t="shared" si="2"/>
        <v>-4.4500146425059875E-8</v>
      </c>
      <c r="Y18" s="66">
        <f t="shared" si="3"/>
        <v>-4.4479737333851886E-8</v>
      </c>
      <c r="Z18" s="66">
        <f t="shared" si="4"/>
        <v>-4.4479746694068369E-8</v>
      </c>
      <c r="AA18" s="67">
        <f t="shared" si="5"/>
        <v>-4.4459346954491106E-8</v>
      </c>
      <c r="AB18" s="68">
        <f t="shared" si="16"/>
        <v>4.8514238377167301E-4</v>
      </c>
      <c r="AC18" s="75">
        <v>4.9700000000000005E-4</v>
      </c>
      <c r="AD18" s="70">
        <f t="shared" ref="AD18" si="17">AB18*10000</f>
        <v>4.8514238377167302</v>
      </c>
      <c r="AE18" s="70">
        <f>AC18*10000</f>
        <v>4.9700000000000006</v>
      </c>
      <c r="AF18" s="74">
        <f>(AD18-AE18)*(AD18-AE18)</f>
        <v>1.4060306261828475E-2</v>
      </c>
      <c r="AG18" s="71">
        <v>120</v>
      </c>
    </row>
    <row r="19" spans="1:33">
      <c r="A19" s="54">
        <v>22</v>
      </c>
      <c r="B19" s="54">
        <f t="shared" si="0"/>
        <v>1320</v>
      </c>
      <c r="C19" s="54">
        <v>6.02</v>
      </c>
      <c r="D19" s="76">
        <f t="shared" si="1"/>
        <v>1.075E-4</v>
      </c>
      <c r="E19" s="73">
        <v>0.56819444444444445</v>
      </c>
      <c r="F19" s="71">
        <v>130</v>
      </c>
      <c r="G19" s="58">
        <v>12.97</v>
      </c>
      <c r="H19" s="58">
        <v>6.76</v>
      </c>
      <c r="I19" s="58">
        <v>5.34</v>
      </c>
      <c r="J19" s="58">
        <v>12.97</v>
      </c>
      <c r="K19" s="58">
        <f t="shared" ref="K19:K26" si="18">H19+0.15</f>
        <v>6.91</v>
      </c>
      <c r="L19" s="58">
        <v>5.34</v>
      </c>
      <c r="M19" s="59">
        <f t="shared" si="6"/>
        <v>12.97</v>
      </c>
      <c r="N19" s="59">
        <f t="shared" si="7"/>
        <v>6.835</v>
      </c>
      <c r="O19" s="59">
        <f t="shared" si="6"/>
        <v>5.34</v>
      </c>
      <c r="P19" s="60">
        <f t="shared" si="8"/>
        <v>0.10496053785685547</v>
      </c>
      <c r="Q19" s="22">
        <f t="shared" si="9"/>
        <v>1.4621771744567149E-7</v>
      </c>
      <c r="R19" s="61">
        <f t="shared" si="10"/>
        <v>2.5178897138837475E-8</v>
      </c>
      <c r="S19" s="22">
        <f t="shared" si="11"/>
        <v>6.3397686112815794E-16</v>
      </c>
      <c r="T19" s="94">
        <v>298</v>
      </c>
      <c r="U19" s="59">
        <f t="shared" si="12"/>
        <v>285.97000000000003</v>
      </c>
      <c r="V19" s="63">
        <f t="shared" si="13"/>
        <v>0.70949832115021971</v>
      </c>
      <c r="W19" s="64">
        <f t="shared" si="14"/>
        <v>5.1226928998414607</v>
      </c>
      <c r="X19" s="65">
        <f t="shared" si="2"/>
        <v>-5.1600916699138155E-8</v>
      </c>
      <c r="Y19" s="66">
        <f t="shared" si="3"/>
        <v>-5.1573449524973751E-8</v>
      </c>
      <c r="Z19" s="66">
        <f t="shared" si="4"/>
        <v>-5.1573464145753866E-8</v>
      </c>
      <c r="AA19" s="67">
        <f t="shared" si="5"/>
        <v>-5.1546011576804282E-8</v>
      </c>
      <c r="AB19" s="68">
        <f t="shared" si="16"/>
        <v>4.8469758633594738E-4</v>
      </c>
      <c r="AC19" s="69"/>
      <c r="AD19" s="70">
        <f t="shared" si="15"/>
        <v>4.8469758633594742</v>
      </c>
      <c r="AE19" s="70"/>
      <c r="AF19" s="74"/>
      <c r="AG19" s="71">
        <v>130</v>
      </c>
    </row>
    <row r="20" spans="1:33">
      <c r="A20" s="54">
        <v>25</v>
      </c>
      <c r="B20" s="54">
        <f t="shared" si="0"/>
        <v>1500</v>
      </c>
      <c r="C20" s="54">
        <v>3.2</v>
      </c>
      <c r="D20" s="76">
        <f t="shared" si="1"/>
        <v>5.7142857142857148E-5</v>
      </c>
      <c r="E20" s="73">
        <v>0.56831018518518517</v>
      </c>
      <c r="F20" s="71">
        <v>140</v>
      </c>
      <c r="G20" s="58">
        <v>12.96</v>
      </c>
      <c r="H20" s="58">
        <v>6.77</v>
      </c>
      <c r="I20" s="58">
        <v>5.71</v>
      </c>
      <c r="J20" s="58">
        <v>12.96</v>
      </c>
      <c r="K20" s="58">
        <f t="shared" si="18"/>
        <v>6.92</v>
      </c>
      <c r="L20" s="58">
        <v>5.71</v>
      </c>
      <c r="M20" s="59">
        <f t="shared" si="6"/>
        <v>12.96</v>
      </c>
      <c r="N20" s="59">
        <f t="shared" si="7"/>
        <v>6.8449999999999998</v>
      </c>
      <c r="O20" s="59">
        <f t="shared" si="6"/>
        <v>5.71</v>
      </c>
      <c r="P20" s="60">
        <f t="shared" si="8"/>
        <v>0.11221449503819966</v>
      </c>
      <c r="Q20" s="22">
        <f t="shared" si="9"/>
        <v>1.4288939585111023E-7</v>
      </c>
      <c r="R20" s="61">
        <f t="shared" si="10"/>
        <v>2.5743986851097618E-8</v>
      </c>
      <c r="S20" s="22">
        <f t="shared" si="11"/>
        <v>6.6275285898948708E-16</v>
      </c>
      <c r="T20" s="94">
        <v>298</v>
      </c>
      <c r="U20" s="59">
        <f t="shared" si="12"/>
        <v>285.95999999999998</v>
      </c>
      <c r="V20" s="63">
        <f t="shared" si="13"/>
        <v>0.71011292704381745</v>
      </c>
      <c r="W20" s="64">
        <f t="shared" si="14"/>
        <v>5.1299475766479823</v>
      </c>
      <c r="X20" s="65">
        <f t="shared" si="2"/>
        <v>-5.7528304652957544E-8</v>
      </c>
      <c r="Y20" s="66">
        <f t="shared" si="3"/>
        <v>-5.7494128384017176E-8</v>
      </c>
      <c r="Z20" s="66">
        <f t="shared" si="4"/>
        <v>-5.7494148687368123E-8</v>
      </c>
      <c r="AA20" s="67">
        <f t="shared" si="5"/>
        <v>-5.745999269765519E-8</v>
      </c>
      <c r="AB20" s="68">
        <f t="shared" si="16"/>
        <v>4.841818517432517E-4</v>
      </c>
      <c r="AC20" s="69"/>
      <c r="AD20" s="70">
        <f t="shared" si="15"/>
        <v>4.8418185174325172</v>
      </c>
      <c r="AE20" s="70"/>
      <c r="AF20" s="74"/>
      <c r="AG20" s="71">
        <v>140</v>
      </c>
    </row>
    <row r="21" spans="1:33">
      <c r="A21" s="54">
        <v>30</v>
      </c>
      <c r="B21" s="54">
        <f t="shared" si="0"/>
        <v>1800</v>
      </c>
      <c r="C21" s="54">
        <v>0.873</v>
      </c>
      <c r="D21" s="76">
        <f t="shared" si="1"/>
        <v>1.5589285714285716E-5</v>
      </c>
      <c r="E21" s="73">
        <v>0.56842592592592589</v>
      </c>
      <c r="F21" s="71">
        <v>150</v>
      </c>
      <c r="G21" s="58">
        <v>12.95</v>
      </c>
      <c r="H21" s="58">
        <v>6.78</v>
      </c>
      <c r="I21" s="58">
        <v>6.01</v>
      </c>
      <c r="J21" s="58">
        <v>12.95</v>
      </c>
      <c r="K21" s="58">
        <f t="shared" si="18"/>
        <v>6.9300000000000006</v>
      </c>
      <c r="L21" s="58">
        <v>6.01</v>
      </c>
      <c r="M21" s="59">
        <f t="shared" si="6"/>
        <v>12.95</v>
      </c>
      <c r="N21" s="59">
        <f t="shared" si="7"/>
        <v>6.8550000000000004</v>
      </c>
      <c r="O21" s="59">
        <f t="shared" si="6"/>
        <v>6.01</v>
      </c>
      <c r="P21" s="60">
        <f t="shared" si="8"/>
        <v>0.11809061814249157</v>
      </c>
      <c r="Q21" s="22">
        <f t="shared" si="9"/>
        <v>1.3963683610559347E-7</v>
      </c>
      <c r="R21" s="61">
        <f t="shared" si="10"/>
        <v>2.6321758865570758E-8</v>
      </c>
      <c r="S21" s="22">
        <f t="shared" si="11"/>
        <v>6.9283498977725275E-16</v>
      </c>
      <c r="T21" s="94">
        <v>298</v>
      </c>
      <c r="U21" s="59">
        <f t="shared" si="12"/>
        <v>285.95</v>
      </c>
      <c r="V21" s="63">
        <f t="shared" si="13"/>
        <v>0.71072757592436098</v>
      </c>
      <c r="W21" s="64">
        <f t="shared" si="14"/>
        <v>5.1372130359002339</v>
      </c>
      <c r="X21" s="65">
        <f t="shared" si="2"/>
        <v>-6.3124151958544261E-8</v>
      </c>
      <c r="Y21" s="66">
        <f t="shared" si="3"/>
        <v>-6.3082954671290699E-8</v>
      </c>
      <c r="Z21" s="66">
        <f t="shared" si="4"/>
        <v>-6.3082981558249551E-8</v>
      </c>
      <c r="AA21" s="67">
        <f t="shared" si="5"/>
        <v>-6.3041811122859911E-8</v>
      </c>
      <c r="AB21" s="68">
        <f t="shared" si="16"/>
        <v>4.8360691032409608E-4</v>
      </c>
      <c r="AC21" s="69"/>
      <c r="AD21" s="70">
        <f t="shared" si="15"/>
        <v>4.8360691032409608</v>
      </c>
      <c r="AE21" s="70"/>
      <c r="AF21" s="74"/>
      <c r="AG21" s="71">
        <v>150</v>
      </c>
    </row>
    <row r="22" spans="1:33">
      <c r="D22" s="76"/>
      <c r="E22" s="73">
        <v>0.56854166666666661</v>
      </c>
      <c r="F22" s="71">
        <v>160</v>
      </c>
      <c r="G22" s="58">
        <v>12.94</v>
      </c>
      <c r="H22" s="58">
        <v>6.8</v>
      </c>
      <c r="I22" s="58">
        <v>6.36</v>
      </c>
      <c r="J22" s="58">
        <v>12.94</v>
      </c>
      <c r="K22" s="58">
        <f t="shared" si="18"/>
        <v>6.95</v>
      </c>
      <c r="L22" s="58">
        <v>6.36</v>
      </c>
      <c r="M22" s="59">
        <f t="shared" si="6"/>
        <v>12.94</v>
      </c>
      <c r="N22" s="59">
        <f t="shared" si="7"/>
        <v>6.875</v>
      </c>
      <c r="O22" s="59">
        <f t="shared" si="6"/>
        <v>6.36</v>
      </c>
      <c r="P22" s="60">
        <f t="shared" si="8"/>
        <v>0.12494708373129373</v>
      </c>
      <c r="Q22" s="22">
        <f t="shared" si="9"/>
        <v>1.3335214321633217E-7</v>
      </c>
      <c r="R22" s="61">
        <f t="shared" si="10"/>
        <v>2.7539370414794219E-8</v>
      </c>
      <c r="S22" s="22">
        <f t="shared" si="11"/>
        <v>7.5841692284324311E-16</v>
      </c>
      <c r="T22" s="94">
        <v>298</v>
      </c>
      <c r="U22" s="59">
        <f t="shared" si="12"/>
        <v>285.94</v>
      </c>
      <c r="V22" s="63">
        <f t="shared" si="13"/>
        <v>0.71134226779636012</v>
      </c>
      <c r="W22" s="64">
        <f t="shared" si="14"/>
        <v>5.1444892943619394</v>
      </c>
      <c r="X22" s="65">
        <f t="shared" si="2"/>
        <v>-7.2912656308713078E-8</v>
      </c>
      <c r="Y22" s="66">
        <f t="shared" si="3"/>
        <v>-7.2857619882857277E-8</v>
      </c>
      <c r="Z22" s="66">
        <f t="shared" si="4"/>
        <v>-7.2857661425825595E-8</v>
      </c>
      <c r="AA22" s="67">
        <f t="shared" si="5"/>
        <v>-7.2802666480222629E-8</v>
      </c>
      <c r="AB22" s="68">
        <f t="shared" si="16"/>
        <v>4.8297608059819531E-4</v>
      </c>
      <c r="AC22" s="69"/>
      <c r="AD22" s="70">
        <f t="shared" si="15"/>
        <v>4.8297608059819535</v>
      </c>
      <c r="AE22" s="70"/>
      <c r="AF22" s="74"/>
      <c r="AG22" s="71">
        <v>160</v>
      </c>
    </row>
    <row r="23" spans="1:33">
      <c r="D23" s="76"/>
      <c r="E23" s="73">
        <v>0.56865740740740744</v>
      </c>
      <c r="F23" s="71">
        <v>170</v>
      </c>
      <c r="G23" s="58">
        <v>12.94</v>
      </c>
      <c r="H23" s="58">
        <v>6.81</v>
      </c>
      <c r="I23" s="58">
        <v>6.69</v>
      </c>
      <c r="J23" s="58">
        <v>12.94</v>
      </c>
      <c r="K23" s="58">
        <f t="shared" si="18"/>
        <v>6.96</v>
      </c>
      <c r="L23" s="58">
        <v>6.69</v>
      </c>
      <c r="M23" s="59">
        <f t="shared" ref="M23:O86" si="19">(G23+J23)/2</f>
        <v>12.94</v>
      </c>
      <c r="N23" s="59">
        <f t="shared" si="7"/>
        <v>6.8849999999999998</v>
      </c>
      <c r="O23" s="59">
        <f t="shared" si="19"/>
        <v>6.69</v>
      </c>
      <c r="P23" s="60">
        <f t="shared" si="8"/>
        <v>0.13143018713244575</v>
      </c>
      <c r="Q23" s="22">
        <f t="shared" si="9"/>
        <v>1.303166778452297E-7</v>
      </c>
      <c r="R23" s="61">
        <f t="shared" si="10"/>
        <v>2.8180844757282851E-8</v>
      </c>
      <c r="S23" s="22">
        <f t="shared" si="11"/>
        <v>7.9416001123407632E-16</v>
      </c>
      <c r="T23" s="94">
        <v>298</v>
      </c>
      <c r="U23" s="59">
        <f t="shared" si="12"/>
        <v>285.94</v>
      </c>
      <c r="V23" s="63">
        <f t="shared" si="13"/>
        <v>0.71134226779636012</v>
      </c>
      <c r="W23" s="64">
        <f t="shared" si="14"/>
        <v>5.1444892943619394</v>
      </c>
      <c r="X23" s="65">
        <f t="shared" si="2"/>
        <v>-8.0189275255988308E-8</v>
      </c>
      <c r="Y23" s="66">
        <f t="shared" si="3"/>
        <v>-8.0122604927877651E-8</v>
      </c>
      <c r="Z23" s="66">
        <f t="shared" si="4"/>
        <v>-8.0122660358390459E-8</v>
      </c>
      <c r="AA23" s="67">
        <f t="shared" si="5"/>
        <v>-8.005604536862141E-8</v>
      </c>
      <c r="AB23" s="68">
        <f t="shared" si="16"/>
        <v>4.8224750412251814E-4</v>
      </c>
      <c r="AC23" s="69"/>
      <c r="AD23" s="70">
        <f t="shared" si="15"/>
        <v>4.8224750412251813</v>
      </c>
      <c r="AE23" s="70"/>
      <c r="AF23" s="74"/>
      <c r="AG23" s="71">
        <v>170</v>
      </c>
    </row>
    <row r="24" spans="1:33">
      <c r="D24" s="76"/>
      <c r="E24" s="73">
        <v>0.56877314814814817</v>
      </c>
      <c r="F24" s="71">
        <v>180</v>
      </c>
      <c r="G24" s="58">
        <v>12.93</v>
      </c>
      <c r="H24" s="58">
        <v>6.83</v>
      </c>
      <c r="I24" s="58">
        <v>6.76</v>
      </c>
      <c r="J24" s="58">
        <v>12.93</v>
      </c>
      <c r="K24" s="58">
        <f t="shared" si="18"/>
        <v>6.98</v>
      </c>
      <c r="L24" s="58">
        <v>6.76</v>
      </c>
      <c r="M24" s="59">
        <f t="shared" si="19"/>
        <v>12.93</v>
      </c>
      <c r="N24" s="59">
        <f t="shared" si="7"/>
        <v>6.9050000000000002</v>
      </c>
      <c r="O24" s="59">
        <f t="shared" si="19"/>
        <v>6.76</v>
      </c>
      <c r="P24" s="60">
        <f t="shared" si="8"/>
        <v>0.13278340491673596</v>
      </c>
      <c r="Q24" s="22">
        <f t="shared" si="9"/>
        <v>1.2445146117713832E-7</v>
      </c>
      <c r="R24" s="61">
        <f t="shared" si="10"/>
        <v>2.9484455287969064E-8</v>
      </c>
      <c r="S24" s="22">
        <f t="shared" si="11"/>
        <v>8.6933310362824691E-16</v>
      </c>
      <c r="T24" s="94">
        <v>298</v>
      </c>
      <c r="U24" s="59">
        <f t="shared" si="12"/>
        <v>285.93</v>
      </c>
      <c r="V24" s="63">
        <f t="shared" si="13"/>
        <v>0.71195700266433126</v>
      </c>
      <c r="W24" s="64">
        <f t="shared" si="14"/>
        <v>5.1517763688240823</v>
      </c>
      <c r="X24" s="65">
        <f t="shared" si="2"/>
        <v>-8.8410994422551413E-8</v>
      </c>
      <c r="Y24" s="66">
        <f t="shared" si="3"/>
        <v>-8.8329817100212715E-8</v>
      </c>
      <c r="Z24" s="66">
        <f t="shared" si="4"/>
        <v>-8.8329891635712573E-8</v>
      </c>
      <c r="AA24" s="67">
        <f t="shared" si="5"/>
        <v>-8.8248788711999547E-8</v>
      </c>
      <c r="AB24" s="68">
        <f t="shared" si="16"/>
        <v>4.8144627770385623E-4</v>
      </c>
      <c r="AC24" s="75"/>
      <c r="AD24" s="70">
        <f t="shared" si="15"/>
        <v>4.8144627770385622</v>
      </c>
      <c r="AE24" s="70"/>
      <c r="AF24" s="74"/>
      <c r="AG24" s="71">
        <v>180</v>
      </c>
    </row>
    <row r="25" spans="1:33">
      <c r="D25" s="76"/>
      <c r="E25" s="73">
        <v>0.56888888888888889</v>
      </c>
      <c r="F25" s="71">
        <v>190</v>
      </c>
      <c r="G25" s="58">
        <v>12.93</v>
      </c>
      <c r="H25" s="58">
        <v>6.83</v>
      </c>
      <c r="I25" s="58">
        <v>6.47</v>
      </c>
      <c r="J25" s="58">
        <v>12.93</v>
      </c>
      <c r="K25" s="58">
        <f t="shared" si="18"/>
        <v>6.98</v>
      </c>
      <c r="L25" s="58">
        <v>6.47</v>
      </c>
      <c r="M25" s="59">
        <f t="shared" si="19"/>
        <v>12.93</v>
      </c>
      <c r="N25" s="59">
        <f t="shared" si="7"/>
        <v>6.9050000000000002</v>
      </c>
      <c r="O25" s="59">
        <f t="shared" si="19"/>
        <v>6.47</v>
      </c>
      <c r="P25" s="60">
        <f t="shared" si="8"/>
        <v>0.12708707541587008</v>
      </c>
      <c r="Q25" s="22">
        <f t="shared" si="9"/>
        <v>1.2445146117713832E-7</v>
      </c>
      <c r="R25" s="61">
        <f t="shared" si="10"/>
        <v>2.9484455287969064E-8</v>
      </c>
      <c r="S25" s="22">
        <f t="shared" si="11"/>
        <v>8.6933310362824691E-16</v>
      </c>
      <c r="T25" s="94">
        <v>298</v>
      </c>
      <c r="U25" s="59">
        <f t="shared" si="12"/>
        <v>285.93</v>
      </c>
      <c r="V25" s="63">
        <f t="shared" si="13"/>
        <v>0.71195700266433126</v>
      </c>
      <c r="W25" s="64">
        <f t="shared" si="14"/>
        <v>5.1517763688240823</v>
      </c>
      <c r="X25" s="65">
        <f t="shared" si="2"/>
        <v>-8.4462967938180514E-8</v>
      </c>
      <c r="Y25" s="66">
        <f t="shared" si="3"/>
        <v>-8.4388742568518925E-8</v>
      </c>
      <c r="Z25" s="66">
        <f t="shared" si="4"/>
        <v>-8.4388807797170437E-8</v>
      </c>
      <c r="AA25" s="67">
        <f t="shared" si="5"/>
        <v>-8.4314647541515549E-8</v>
      </c>
      <c r="AB25" s="68">
        <f t="shared" si="16"/>
        <v>4.8056297903617892E-4</v>
      </c>
      <c r="AC25" s="69"/>
      <c r="AD25" s="70">
        <f t="shared" si="15"/>
        <v>4.8056297903617891</v>
      </c>
      <c r="AE25" s="70"/>
      <c r="AF25" s="74"/>
      <c r="AG25" s="71">
        <v>190</v>
      </c>
    </row>
    <row r="26" spans="1:33">
      <c r="E26" s="73">
        <v>0.56900462962962961</v>
      </c>
      <c r="F26" s="71">
        <v>200</v>
      </c>
      <c r="G26" s="58">
        <v>12.93</v>
      </c>
      <c r="H26" s="58">
        <v>6.84</v>
      </c>
      <c r="I26" s="58">
        <v>6.4</v>
      </c>
      <c r="J26" s="58">
        <v>12.93</v>
      </c>
      <c r="K26" s="58">
        <f t="shared" si="18"/>
        <v>6.99</v>
      </c>
      <c r="L26" s="58">
        <v>6.4</v>
      </c>
      <c r="M26" s="59">
        <f t="shared" si="19"/>
        <v>12.93</v>
      </c>
      <c r="N26" s="59">
        <f t="shared" si="7"/>
        <v>6.915</v>
      </c>
      <c r="O26" s="59">
        <f t="shared" si="19"/>
        <v>6.4</v>
      </c>
      <c r="P26" s="60">
        <f t="shared" si="8"/>
        <v>0.12571209932945418</v>
      </c>
      <c r="Q26" s="22">
        <f t="shared" si="9"/>
        <v>1.2161860006463664E-7</v>
      </c>
      <c r="R26" s="61">
        <f t="shared" si="10"/>
        <v>3.0171236477393958E-8</v>
      </c>
      <c r="S26" s="22">
        <f t="shared" si="11"/>
        <v>9.1030351057482774E-16</v>
      </c>
      <c r="T26" s="94">
        <v>298</v>
      </c>
      <c r="U26" s="59">
        <f t="shared" si="12"/>
        <v>285.93</v>
      </c>
      <c r="V26" s="63">
        <f t="shared" si="13"/>
        <v>0.71195700266433126</v>
      </c>
      <c r="W26" s="64">
        <f t="shared" si="14"/>
        <v>5.1517763688240823</v>
      </c>
      <c r="X26" s="65">
        <f t="shared" si="2"/>
        <v>-8.7333069056812701E-8</v>
      </c>
      <c r="Y26" s="66">
        <f t="shared" si="3"/>
        <v>-8.725357394090865E-8</v>
      </c>
      <c r="Z26" s="66">
        <f t="shared" si="4"/>
        <v>-8.7253646301510663E-8</v>
      </c>
      <c r="AA26" s="67">
        <f t="shared" si="5"/>
        <v>-8.7174223414475825E-8</v>
      </c>
      <c r="AB26" s="68">
        <f t="shared" si="16"/>
        <v>4.7971909117582712E-4</v>
      </c>
      <c r="AC26" s="69"/>
      <c r="AD26" s="70">
        <f t="shared" si="15"/>
        <v>4.7971909117582712</v>
      </c>
      <c r="AE26" s="70"/>
      <c r="AF26" s="74"/>
      <c r="AG26" s="71">
        <v>200</v>
      </c>
    </row>
    <row r="27" spans="1:33">
      <c r="E27" s="73">
        <v>0.56912037037037033</v>
      </c>
      <c r="F27" s="71">
        <v>210</v>
      </c>
      <c r="G27" s="58">
        <v>12.92</v>
      </c>
      <c r="H27" s="58">
        <v>6.84</v>
      </c>
      <c r="I27" s="58">
        <v>6.38</v>
      </c>
      <c r="J27" s="58">
        <v>12.92</v>
      </c>
      <c r="K27" s="58">
        <f>H27+0.16</f>
        <v>7</v>
      </c>
      <c r="L27" s="58">
        <v>6.38</v>
      </c>
      <c r="M27" s="59">
        <f t="shared" si="19"/>
        <v>12.92</v>
      </c>
      <c r="N27" s="59">
        <f t="shared" si="7"/>
        <v>6.92</v>
      </c>
      <c r="O27" s="59">
        <f t="shared" si="19"/>
        <v>6.38</v>
      </c>
      <c r="P27" s="60">
        <f t="shared" si="8"/>
        <v>0.12529850581838184</v>
      </c>
      <c r="Q27" s="22">
        <f t="shared" si="9"/>
        <v>1.2022644346174111E-7</v>
      </c>
      <c r="R27" s="61">
        <f t="shared" si="10"/>
        <v>3.0495250844364155E-8</v>
      </c>
      <c r="S27" s="22">
        <f t="shared" si="11"/>
        <v>9.2996032406069264E-16</v>
      </c>
      <c r="T27" s="94">
        <v>298</v>
      </c>
      <c r="U27" s="59">
        <f t="shared" si="12"/>
        <v>285.92</v>
      </c>
      <c r="V27" s="63">
        <f t="shared" si="13"/>
        <v>0.71257178053278181</v>
      </c>
      <c r="W27" s="64">
        <f t="shared" si="14"/>
        <v>5.1590742761047608</v>
      </c>
      <c r="X27" s="65">
        <f t="shared" si="2"/>
        <v>-8.863807694768541E-8</v>
      </c>
      <c r="Y27" s="66">
        <f t="shared" si="3"/>
        <v>-8.8556039094392993E-8</v>
      </c>
      <c r="Z27" s="66">
        <f t="shared" si="4"/>
        <v>-8.85561150234926E-8</v>
      </c>
      <c r="AA27" s="67">
        <f t="shared" si="5"/>
        <v>-8.8474152958749311E-8</v>
      </c>
      <c r="AB27" s="68">
        <f t="shared" si="16"/>
        <v>4.7884655495423356E-4</v>
      </c>
      <c r="AC27" s="69"/>
      <c r="AD27" s="70">
        <f t="shared" si="15"/>
        <v>4.7884655495423356</v>
      </c>
      <c r="AE27" s="70"/>
      <c r="AF27" s="74"/>
      <c r="AG27" s="71">
        <v>210</v>
      </c>
    </row>
    <row r="28" spans="1:33">
      <c r="E28" s="73">
        <v>0.56923611111111105</v>
      </c>
      <c r="F28" s="71">
        <v>220</v>
      </c>
      <c r="G28" s="58">
        <v>12.92</v>
      </c>
      <c r="H28" s="58">
        <v>6.84</v>
      </c>
      <c r="I28" s="58">
        <v>6.34</v>
      </c>
      <c r="J28" s="58">
        <v>12.92</v>
      </c>
      <c r="K28" s="58">
        <f>H28+0.17</f>
        <v>7.01</v>
      </c>
      <c r="L28" s="58">
        <v>6.34</v>
      </c>
      <c r="M28" s="59">
        <f t="shared" si="19"/>
        <v>12.92</v>
      </c>
      <c r="N28" s="59">
        <f t="shared" si="7"/>
        <v>6.9249999999999998</v>
      </c>
      <c r="O28" s="59">
        <f t="shared" si="19"/>
        <v>6.34</v>
      </c>
      <c r="P28" s="60">
        <f t="shared" si="8"/>
        <v>0.1245129352489876</v>
      </c>
      <c r="Q28" s="22">
        <f t="shared" si="9"/>
        <v>1.1885022274370168E-7</v>
      </c>
      <c r="R28" s="61">
        <f t="shared" si="10"/>
        <v>3.0848369206660595E-8</v>
      </c>
      <c r="S28" s="22">
        <f t="shared" si="11"/>
        <v>9.5162188271044573E-16</v>
      </c>
      <c r="T28" s="94">
        <v>298</v>
      </c>
      <c r="U28" s="59">
        <f t="shared" si="12"/>
        <v>285.92</v>
      </c>
      <c r="V28" s="63">
        <f t="shared" si="13"/>
        <v>0.71257178053278181</v>
      </c>
      <c r="W28" s="64">
        <f t="shared" si="14"/>
        <v>5.1590742761047608</v>
      </c>
      <c r="X28" s="65">
        <f t="shared" si="2"/>
        <v>-8.9967363334363299E-8</v>
      </c>
      <c r="Y28" s="66">
        <f t="shared" si="3"/>
        <v>-8.9882689829977232E-8</v>
      </c>
      <c r="Z28" s="66">
        <f t="shared" si="4"/>
        <v>-8.9882769521123873E-8</v>
      </c>
      <c r="AA28" s="67">
        <f t="shared" si="5"/>
        <v>-8.9798175557880536E-8</v>
      </c>
      <c r="AB28" s="68">
        <f t="shared" si="16"/>
        <v>4.7796099405732987E-4</v>
      </c>
      <c r="AC28" s="69"/>
      <c r="AD28" s="70">
        <f t="shared" si="15"/>
        <v>4.779609940573299</v>
      </c>
      <c r="AE28" s="70"/>
      <c r="AF28" s="74"/>
      <c r="AG28" s="71">
        <v>220</v>
      </c>
    </row>
    <row r="29" spans="1:33">
      <c r="E29" s="73">
        <v>0.56935185185185189</v>
      </c>
      <c r="F29" s="71">
        <v>230</v>
      </c>
      <c r="G29" s="58">
        <v>12.92</v>
      </c>
      <c r="H29" s="58">
        <v>6.84</v>
      </c>
      <c r="I29" s="58">
        <v>6.32</v>
      </c>
      <c r="J29" s="58">
        <v>12.92</v>
      </c>
      <c r="K29" s="58">
        <f>H29+0.18</f>
        <v>7.02</v>
      </c>
      <c r="L29" s="58">
        <v>6.32</v>
      </c>
      <c r="M29" s="59">
        <f t="shared" si="19"/>
        <v>12.92</v>
      </c>
      <c r="N29" s="59">
        <f t="shared" si="7"/>
        <v>6.93</v>
      </c>
      <c r="O29" s="59">
        <f t="shared" si="19"/>
        <v>6.32</v>
      </c>
      <c r="P29" s="60">
        <f t="shared" si="8"/>
        <v>0.12412014996429047</v>
      </c>
      <c r="Q29" s="22">
        <f t="shared" si="9"/>
        <v>1.174897554939528E-7</v>
      </c>
      <c r="R29" s="61">
        <f t="shared" si="10"/>
        <v>3.1205576486881584E-8</v>
      </c>
      <c r="S29" s="22">
        <f t="shared" si="11"/>
        <v>9.7378800387861683E-16</v>
      </c>
      <c r="T29" s="94">
        <v>298</v>
      </c>
      <c r="U29" s="59">
        <f t="shared" si="12"/>
        <v>285.92</v>
      </c>
      <c r="V29" s="63">
        <f t="shared" si="13"/>
        <v>0.71257178053278181</v>
      </c>
      <c r="W29" s="64">
        <f t="shared" si="14"/>
        <v>5.1590742761047608</v>
      </c>
      <c r="X29" s="65">
        <f t="shared" si="2"/>
        <v>-9.1599970494839397E-8</v>
      </c>
      <c r="Y29" s="66">
        <f t="shared" si="3"/>
        <v>-9.1512030649871598E-8</v>
      </c>
      <c r="Z29" s="66">
        <f t="shared" si="4"/>
        <v>-9.1512115075841291E-8</v>
      </c>
      <c r="AA29" s="67">
        <f t="shared" si="5"/>
        <v>-9.1424259494738165E-8</v>
      </c>
      <c r="AB29" s="68">
        <f t="shared" si="16"/>
        <v>4.7706216662800582E-4</v>
      </c>
      <c r="AC29" s="69"/>
      <c r="AD29" s="70">
        <f t="shared" si="15"/>
        <v>4.770621666280058</v>
      </c>
      <c r="AE29" s="70"/>
      <c r="AF29" s="74"/>
      <c r="AG29" s="71">
        <v>230</v>
      </c>
    </row>
    <row r="30" spans="1:33">
      <c r="E30" s="73">
        <v>0.56946759259259261</v>
      </c>
      <c r="F30" s="71">
        <v>240</v>
      </c>
      <c r="G30" s="58">
        <v>12.9</v>
      </c>
      <c r="H30" s="58">
        <v>6.85</v>
      </c>
      <c r="I30" s="58">
        <v>6.94</v>
      </c>
      <c r="J30" s="58">
        <v>12.9</v>
      </c>
      <c r="K30" s="58">
        <v>7.03</v>
      </c>
      <c r="L30" s="58">
        <v>6.94</v>
      </c>
      <c r="M30" s="59">
        <f t="shared" si="19"/>
        <v>12.9</v>
      </c>
      <c r="N30" s="59">
        <f t="shared" si="7"/>
        <v>6.9399999999999995</v>
      </c>
      <c r="O30" s="59">
        <f t="shared" si="19"/>
        <v>6.94</v>
      </c>
      <c r="P30" s="60">
        <f t="shared" si="8"/>
        <v>0.1362513883506021</v>
      </c>
      <c r="Q30" s="22">
        <f t="shared" si="9"/>
        <v>1.1481536214968814E-7</v>
      </c>
      <c r="R30" s="61">
        <f t="shared" si="10"/>
        <v>3.1879420089147986E-8</v>
      </c>
      <c r="S30" s="22">
        <f t="shared" si="11"/>
        <v>1.0162974252203723E-15</v>
      </c>
      <c r="T30" s="94">
        <v>298</v>
      </c>
      <c r="U30" s="59">
        <f t="shared" si="12"/>
        <v>285.89999999999998</v>
      </c>
      <c r="V30" s="63">
        <f t="shared" si="13"/>
        <v>0.71380146528917365</v>
      </c>
      <c r="W30" s="64">
        <f t="shared" si="14"/>
        <v>5.1737026565308026</v>
      </c>
      <c r="X30" s="65">
        <f t="shared" si="2"/>
        <v>-1.0444479857076847E-7</v>
      </c>
      <c r="Y30" s="66">
        <f t="shared" si="3"/>
        <v>-1.0433024660572266E-7</v>
      </c>
      <c r="Z30" s="66">
        <f t="shared" si="4"/>
        <v>-1.0433037224292889E-7</v>
      </c>
      <c r="AA30" s="67">
        <f t="shared" si="5"/>
        <v>-1.0421594563949894E-7</v>
      </c>
      <c r="AB30" s="68">
        <f t="shared" si="16"/>
        <v>4.761470457589375E-4</v>
      </c>
      <c r="AC30" s="75">
        <v>4.7899999999999999E-4</v>
      </c>
      <c r="AD30" s="70">
        <f t="shared" si="15"/>
        <v>4.7614704575893754</v>
      </c>
      <c r="AE30" s="70">
        <f>AC30*10000</f>
        <v>4.79</v>
      </c>
      <c r="AF30" s="74">
        <f>(AD30-AE30)*(AD30-AE30)</f>
        <v>8.139347901596314E-4</v>
      </c>
      <c r="AG30" s="71">
        <v>240</v>
      </c>
    </row>
    <row r="31" spans="1:33">
      <c r="E31" s="73">
        <v>0.56958333333333333</v>
      </c>
      <c r="F31" s="71">
        <v>250</v>
      </c>
      <c r="G31" s="58">
        <v>12.89</v>
      </c>
      <c r="H31" s="58">
        <v>6.85</v>
      </c>
      <c r="I31" s="58">
        <v>7.18</v>
      </c>
      <c r="J31" s="58">
        <v>12.89</v>
      </c>
      <c r="K31" s="58">
        <f t="shared" ref="K31:K38" si="20">H31+0.18</f>
        <v>7.0299999999999994</v>
      </c>
      <c r="L31" s="58">
        <v>7.18</v>
      </c>
      <c r="M31" s="59">
        <f t="shared" si="19"/>
        <v>12.89</v>
      </c>
      <c r="N31" s="59">
        <f t="shared" si="7"/>
        <v>6.9399999999999995</v>
      </c>
      <c r="O31" s="59">
        <f t="shared" si="19"/>
        <v>7.18</v>
      </c>
      <c r="P31" s="60">
        <f t="shared" si="8"/>
        <v>0.14093993086440201</v>
      </c>
      <c r="Q31" s="22">
        <f t="shared" si="9"/>
        <v>1.1481536214968814E-7</v>
      </c>
      <c r="R31" s="61">
        <f t="shared" si="10"/>
        <v>3.1852939295347621E-8</v>
      </c>
      <c r="S31" s="22">
        <f t="shared" si="11"/>
        <v>1.0146097417531006E-15</v>
      </c>
      <c r="T31" s="94">
        <v>298</v>
      </c>
      <c r="U31" s="59">
        <f t="shared" si="12"/>
        <v>285.89</v>
      </c>
      <c r="V31" s="63">
        <f t="shared" si="13"/>
        <v>0.71441637218614085</v>
      </c>
      <c r="W31" s="64">
        <f t="shared" si="14"/>
        <v>5.1810331634490341</v>
      </c>
      <c r="X31" s="65">
        <f t="shared" si="2"/>
        <v>-1.0747082617903659E-7</v>
      </c>
      <c r="Y31" s="66">
        <f t="shared" si="3"/>
        <v>-1.0734927400582169E-7</v>
      </c>
      <c r="Z31" s="66">
        <f t="shared" si="4"/>
        <v>-1.0734941148434808E-7</v>
      </c>
      <c r="AA31" s="67">
        <f t="shared" si="5"/>
        <v>-1.0722799647867634E-7</v>
      </c>
      <c r="AB31" s="68">
        <f t="shared" si="16"/>
        <v>4.7510374245575822E-4</v>
      </c>
      <c r="AC31" s="69"/>
      <c r="AD31" s="70">
        <f t="shared" si="15"/>
        <v>4.7510374245575822</v>
      </c>
      <c r="AE31" s="70"/>
      <c r="AF31" s="74"/>
      <c r="AG31" s="71">
        <v>250</v>
      </c>
    </row>
    <row r="32" spans="1:33">
      <c r="E32" s="73">
        <v>0.56969907407407405</v>
      </c>
      <c r="F32" s="71">
        <v>260</v>
      </c>
      <c r="G32" s="58">
        <v>12.89</v>
      </c>
      <c r="H32" s="58">
        <v>6.86</v>
      </c>
      <c r="I32" s="58">
        <v>7.07</v>
      </c>
      <c r="J32" s="58">
        <v>12.89</v>
      </c>
      <c r="K32" s="58">
        <f t="shared" si="20"/>
        <v>7.04</v>
      </c>
      <c r="L32" s="58">
        <v>7.07</v>
      </c>
      <c r="M32" s="59">
        <f t="shared" si="19"/>
        <v>12.89</v>
      </c>
      <c r="N32" s="59">
        <f t="shared" si="7"/>
        <v>6.95</v>
      </c>
      <c r="O32" s="59">
        <f t="shared" si="19"/>
        <v>7.07</v>
      </c>
      <c r="P32" s="60">
        <f t="shared" si="8"/>
        <v>0.13878068401271898</v>
      </c>
      <c r="Q32" s="22">
        <f t="shared" si="9"/>
        <v>1.1220184543019621E-7</v>
      </c>
      <c r="R32" s="61">
        <f t="shared" si="10"/>
        <v>3.2594889564473479E-8</v>
      </c>
      <c r="S32" s="22">
        <f t="shared" si="11"/>
        <v>1.0624268257202221E-15</v>
      </c>
      <c r="T32" s="94">
        <v>298</v>
      </c>
      <c r="U32" s="59">
        <f t="shared" si="12"/>
        <v>285.89</v>
      </c>
      <c r="V32" s="63">
        <f t="shared" si="13"/>
        <v>0.71441637218614085</v>
      </c>
      <c r="W32" s="64">
        <f t="shared" si="14"/>
        <v>5.1810331634490341</v>
      </c>
      <c r="X32" s="65">
        <f t="shared" si="2"/>
        <v>-1.1056130631595727E-7</v>
      </c>
      <c r="Y32" s="66">
        <f t="shared" si="3"/>
        <v>-1.104323714802032E-7</v>
      </c>
      <c r="Z32" s="66">
        <f t="shared" si="4"/>
        <v>-1.1043252184195655E-7</v>
      </c>
      <c r="AA32" s="67">
        <f t="shared" si="5"/>
        <v>-1.1030373701725686E-7</v>
      </c>
      <c r="AB32" s="68">
        <f t="shared" si="16"/>
        <v>4.7403024879969478E-4</v>
      </c>
      <c r="AC32" s="69"/>
      <c r="AD32" s="70">
        <f t="shared" si="15"/>
        <v>4.7403024879969475</v>
      </c>
      <c r="AE32" s="70"/>
      <c r="AF32" s="74"/>
      <c r="AG32" s="71">
        <v>260</v>
      </c>
    </row>
    <row r="33" spans="5:33">
      <c r="E33" s="73">
        <v>0.56981481481481477</v>
      </c>
      <c r="F33" s="71">
        <v>270</v>
      </c>
      <c r="G33" s="58">
        <v>12.89</v>
      </c>
      <c r="H33" s="58">
        <v>6.86</v>
      </c>
      <c r="I33" s="58">
        <v>6.98</v>
      </c>
      <c r="J33" s="58">
        <v>12.89</v>
      </c>
      <c r="K33" s="58">
        <f t="shared" si="20"/>
        <v>7.04</v>
      </c>
      <c r="L33" s="58">
        <v>6.98</v>
      </c>
      <c r="M33" s="59">
        <f t="shared" si="19"/>
        <v>12.89</v>
      </c>
      <c r="N33" s="59">
        <f t="shared" si="7"/>
        <v>6.95</v>
      </c>
      <c r="O33" s="59">
        <f t="shared" si="19"/>
        <v>6.98</v>
      </c>
      <c r="P33" s="60">
        <f t="shared" si="8"/>
        <v>0.13701402749770558</v>
      </c>
      <c r="Q33" s="22">
        <f t="shared" si="9"/>
        <v>1.1220184543019621E-7</v>
      </c>
      <c r="R33" s="61">
        <f t="shared" si="10"/>
        <v>3.2594889564473479E-8</v>
      </c>
      <c r="S33" s="22">
        <f t="shared" si="11"/>
        <v>1.0624268257202221E-15</v>
      </c>
      <c r="T33" s="94">
        <v>298</v>
      </c>
      <c r="U33" s="59">
        <f t="shared" si="12"/>
        <v>285.89</v>
      </c>
      <c r="V33" s="63">
        <f t="shared" si="13"/>
        <v>0.71441637218614085</v>
      </c>
      <c r="W33" s="64">
        <f t="shared" si="14"/>
        <v>5.1810331634490341</v>
      </c>
      <c r="X33" s="65">
        <f t="shared" si="2"/>
        <v>-1.0889958772239945E-7</v>
      </c>
      <c r="Y33" s="66">
        <f t="shared" si="3"/>
        <v>-1.0877420740803938E-7</v>
      </c>
      <c r="Z33" s="66">
        <f t="shared" si="4"/>
        <v>-1.0877435176325283E-7</v>
      </c>
      <c r="AA33" s="67">
        <f t="shared" si="5"/>
        <v>-1.0864911547170275E-7</v>
      </c>
      <c r="AB33" s="68">
        <f t="shared" si="16"/>
        <v>4.7292592408306556E-4</v>
      </c>
      <c r="AC33" s="69"/>
      <c r="AD33" s="70">
        <f t="shared" si="15"/>
        <v>4.7292592408306557</v>
      </c>
      <c r="AE33" s="70"/>
      <c r="AF33" s="74"/>
      <c r="AG33" s="71">
        <v>270</v>
      </c>
    </row>
    <row r="34" spans="5:33">
      <c r="E34" s="73">
        <v>0.5699305555555555</v>
      </c>
      <c r="F34" s="71">
        <v>280</v>
      </c>
      <c r="G34" s="58">
        <v>12.88</v>
      </c>
      <c r="H34" s="58">
        <v>6.86</v>
      </c>
      <c r="I34" s="58">
        <v>6.84</v>
      </c>
      <c r="J34" s="58">
        <v>12.88</v>
      </c>
      <c r="K34" s="58">
        <f t="shared" si="20"/>
        <v>7.04</v>
      </c>
      <c r="L34" s="58">
        <v>6.84</v>
      </c>
      <c r="M34" s="59">
        <f t="shared" si="19"/>
        <v>12.88</v>
      </c>
      <c r="N34" s="59">
        <f t="shared" si="7"/>
        <v>6.95</v>
      </c>
      <c r="O34" s="59">
        <f t="shared" si="19"/>
        <v>6.84</v>
      </c>
      <c r="P34" s="60">
        <f t="shared" si="8"/>
        <v>0.13424368577051976</v>
      </c>
      <c r="Q34" s="22">
        <f t="shared" si="9"/>
        <v>1.1220184543019621E-7</v>
      </c>
      <c r="R34" s="61">
        <f t="shared" si="10"/>
        <v>3.2567814462508349E-8</v>
      </c>
      <c r="S34" s="22">
        <f t="shared" si="11"/>
        <v>1.060662538864368E-15</v>
      </c>
      <c r="T34" s="94">
        <v>298</v>
      </c>
      <c r="U34" s="59">
        <f t="shared" si="12"/>
        <v>285.88</v>
      </c>
      <c r="V34" s="63">
        <f t="shared" si="13"/>
        <v>0.71503132210163756</v>
      </c>
      <c r="W34" s="64">
        <f t="shared" si="14"/>
        <v>5.1883745707316171</v>
      </c>
      <c r="X34" s="65">
        <f t="shared" si="2"/>
        <v>-1.0612514170946598E-7</v>
      </c>
      <c r="Y34" s="66">
        <f t="shared" si="3"/>
        <v>-1.0600579416453165E-7</v>
      </c>
      <c r="Z34" s="66">
        <f t="shared" si="4"/>
        <v>-1.0600592838189287E-7</v>
      </c>
      <c r="AA34" s="67">
        <f t="shared" si="5"/>
        <v>-1.0588671475244006E-7</v>
      </c>
      <c r="AB34" s="68">
        <f t="shared" si="16"/>
        <v>4.718381810471711E-4</v>
      </c>
      <c r="AC34" s="69"/>
      <c r="AD34" s="70">
        <f t="shared" si="15"/>
        <v>4.718381810471711</v>
      </c>
      <c r="AE34" s="70"/>
      <c r="AF34" s="74"/>
      <c r="AG34" s="71">
        <v>280</v>
      </c>
    </row>
    <row r="35" spans="5:33">
      <c r="E35" s="73">
        <v>0.57004629629629633</v>
      </c>
      <c r="F35" s="71">
        <v>290</v>
      </c>
      <c r="G35" s="58">
        <v>12.87</v>
      </c>
      <c r="H35" s="58">
        <v>6.87</v>
      </c>
      <c r="I35" s="58">
        <v>7.51</v>
      </c>
      <c r="J35" s="58">
        <v>12.87</v>
      </c>
      <c r="K35" s="58">
        <f t="shared" si="20"/>
        <v>7.05</v>
      </c>
      <c r="L35" s="58">
        <v>7.51</v>
      </c>
      <c r="M35" s="59">
        <f t="shared" si="19"/>
        <v>12.87</v>
      </c>
      <c r="N35" s="59">
        <f t="shared" si="7"/>
        <v>6.96</v>
      </c>
      <c r="O35" s="59">
        <f t="shared" si="19"/>
        <v>7.51</v>
      </c>
      <c r="P35" s="60">
        <f t="shared" si="8"/>
        <v>0.14736890978573139</v>
      </c>
      <c r="Q35" s="22">
        <f t="shared" si="9"/>
        <v>1.0964781961431838E-7</v>
      </c>
      <c r="R35" s="61">
        <f t="shared" si="10"/>
        <v>3.3298733565203086E-8</v>
      </c>
      <c r="S35" s="22">
        <f t="shared" si="11"/>
        <v>1.1088056570463827E-15</v>
      </c>
      <c r="T35" s="94">
        <v>298</v>
      </c>
      <c r="U35" s="59">
        <f t="shared" si="12"/>
        <v>285.87</v>
      </c>
      <c r="V35" s="63">
        <f t="shared" si="13"/>
        <v>0.71564631504018217</v>
      </c>
      <c r="W35" s="64">
        <f t="shared" si="14"/>
        <v>5.1957268953335953</v>
      </c>
      <c r="X35" s="65">
        <f t="shared" si="2"/>
        <v>-1.2134354743483689E-7</v>
      </c>
      <c r="Y35" s="66">
        <f t="shared" si="3"/>
        <v>-1.2118716531118479E-7</v>
      </c>
      <c r="Z35" s="66">
        <f t="shared" si="4"/>
        <v>-1.2118736684945452E-7</v>
      </c>
      <c r="AA35" s="67">
        <f t="shared" si="5"/>
        <v>-1.210311857446052E-7</v>
      </c>
      <c r="AB35" s="68">
        <f t="shared" si="16"/>
        <v>4.7077812221124653E-4</v>
      </c>
      <c r="AC35" s="69"/>
      <c r="AD35" s="70">
        <f t="shared" si="15"/>
        <v>4.7077812221124651</v>
      </c>
      <c r="AE35" s="70"/>
      <c r="AF35" s="74"/>
      <c r="AG35" s="71">
        <v>290</v>
      </c>
    </row>
    <row r="36" spans="5:33">
      <c r="E36" s="73">
        <v>0.57016203703703705</v>
      </c>
      <c r="F36" s="71">
        <v>300</v>
      </c>
      <c r="G36" s="58">
        <v>12.86</v>
      </c>
      <c r="H36" s="58">
        <v>6.88</v>
      </c>
      <c r="I36" s="58">
        <v>7.77</v>
      </c>
      <c r="J36" s="58">
        <v>12.86</v>
      </c>
      <c r="K36" s="58">
        <f t="shared" si="20"/>
        <v>7.06</v>
      </c>
      <c r="L36" s="58">
        <v>7.77</v>
      </c>
      <c r="M36" s="59">
        <f t="shared" si="19"/>
        <v>12.86</v>
      </c>
      <c r="N36" s="59">
        <f t="shared" si="7"/>
        <v>6.97</v>
      </c>
      <c r="O36" s="59">
        <f t="shared" si="19"/>
        <v>7.77</v>
      </c>
      <c r="P36" s="60">
        <f t="shared" si="8"/>
        <v>0.15244568363039021</v>
      </c>
      <c r="Q36" s="22">
        <f t="shared" si="9"/>
        <v>1.0715193052376054E-7</v>
      </c>
      <c r="R36" s="61">
        <f t="shared" si="10"/>
        <v>3.4046056677301002E-8</v>
      </c>
      <c r="S36" s="22">
        <f t="shared" si="11"/>
        <v>1.1591339752739921E-15</v>
      </c>
      <c r="T36" s="94">
        <v>298</v>
      </c>
      <c r="U36" s="59">
        <f t="shared" si="12"/>
        <v>285.86</v>
      </c>
      <c r="V36" s="63">
        <f t="shared" si="13"/>
        <v>0.71626135100628874</v>
      </c>
      <c r="W36" s="64">
        <f t="shared" si="14"/>
        <v>5.2030901542374659</v>
      </c>
      <c r="X36" s="65">
        <f t="shared" si="2"/>
        <v>-1.3069823322548347E-7</v>
      </c>
      <c r="Y36" s="66">
        <f t="shared" si="3"/>
        <v>-1.3051634165856607E-7</v>
      </c>
      <c r="Z36" s="66">
        <f t="shared" si="4"/>
        <v>-1.3051659479543947E-7</v>
      </c>
      <c r="AA36" s="67">
        <f t="shared" si="5"/>
        <v>-1.3033495566081879E-7</v>
      </c>
      <c r="AB36" s="68">
        <f t="shared" si="16"/>
        <v>4.6956624921541202E-4</v>
      </c>
      <c r="AC36" s="75"/>
      <c r="AD36" s="70">
        <f t="shared" si="15"/>
        <v>4.6956624921541206</v>
      </c>
      <c r="AE36" s="70"/>
      <c r="AF36" s="74"/>
      <c r="AG36" s="71">
        <v>300</v>
      </c>
    </row>
    <row r="37" spans="5:33">
      <c r="E37" s="73">
        <v>0.57027777777777777</v>
      </c>
      <c r="F37" s="71">
        <v>310</v>
      </c>
      <c r="G37" s="58">
        <v>12.86</v>
      </c>
      <c r="H37" s="58">
        <v>6.89</v>
      </c>
      <c r="I37" s="58">
        <v>7.76</v>
      </c>
      <c r="J37" s="58">
        <v>12.86</v>
      </c>
      <c r="K37" s="58">
        <f t="shared" si="20"/>
        <v>7.0699999999999994</v>
      </c>
      <c r="L37" s="58">
        <v>7.76</v>
      </c>
      <c r="M37" s="59">
        <f t="shared" si="19"/>
        <v>12.86</v>
      </c>
      <c r="N37" s="59">
        <f t="shared" si="7"/>
        <v>6.9799999999999995</v>
      </c>
      <c r="O37" s="59">
        <f t="shared" si="19"/>
        <v>7.76</v>
      </c>
      <c r="P37" s="60">
        <f t="shared" si="8"/>
        <v>0.1522494858393601</v>
      </c>
      <c r="Q37" s="22">
        <f t="shared" si="9"/>
        <v>1.0471285480508987E-7</v>
      </c>
      <c r="R37" s="61">
        <f t="shared" si="10"/>
        <v>3.4839091212675485E-8</v>
      </c>
      <c r="S37" s="22">
        <f t="shared" si="11"/>
        <v>1.2137622765251222E-15</v>
      </c>
      <c r="T37" s="94">
        <v>298</v>
      </c>
      <c r="U37" s="59">
        <f t="shared" si="12"/>
        <v>285.86</v>
      </c>
      <c r="V37" s="63">
        <f t="shared" si="13"/>
        <v>0.71626135100628874</v>
      </c>
      <c r="W37" s="64">
        <f t="shared" si="14"/>
        <v>5.2030901542374659</v>
      </c>
      <c r="X37" s="65">
        <f t="shared" si="2"/>
        <v>-1.3630180646983926E-7</v>
      </c>
      <c r="Y37" s="66">
        <f t="shared" si="3"/>
        <v>-1.3610343228204873E-7</v>
      </c>
      <c r="Z37" s="66">
        <f t="shared" si="4"/>
        <v>-1.3610372099662556E-7</v>
      </c>
      <c r="AA37" s="67">
        <f t="shared" si="5"/>
        <v>-1.3590563468301928E-7</v>
      </c>
      <c r="AB37" s="68">
        <f t="shared" si="16"/>
        <v>4.6826108411242149E-4</v>
      </c>
      <c r="AC37" s="69"/>
      <c r="AD37" s="70">
        <f t="shared" si="15"/>
        <v>4.6826108411242151</v>
      </c>
      <c r="AE37" s="70"/>
      <c r="AF37" s="74"/>
      <c r="AG37" s="71">
        <v>310</v>
      </c>
    </row>
    <row r="38" spans="5:33">
      <c r="E38" s="73">
        <v>0.57039351851851849</v>
      </c>
      <c r="F38" s="71">
        <v>320</v>
      </c>
      <c r="G38" s="58">
        <v>12.86</v>
      </c>
      <c r="H38" s="58">
        <v>6.9</v>
      </c>
      <c r="I38" s="58">
        <v>7.64</v>
      </c>
      <c r="J38" s="58">
        <v>12.86</v>
      </c>
      <c r="K38" s="58">
        <f t="shared" si="20"/>
        <v>7.08</v>
      </c>
      <c r="L38" s="58">
        <v>7.64</v>
      </c>
      <c r="M38" s="59">
        <f t="shared" si="19"/>
        <v>12.86</v>
      </c>
      <c r="N38" s="59">
        <f t="shared" si="7"/>
        <v>6.99</v>
      </c>
      <c r="O38" s="59">
        <f t="shared" si="19"/>
        <v>7.64</v>
      </c>
      <c r="P38" s="60">
        <f t="shared" si="8"/>
        <v>0.14989511234699887</v>
      </c>
      <c r="Q38" s="22">
        <f t="shared" si="9"/>
        <v>1.0232929922807534E-7</v>
      </c>
      <c r="R38" s="61">
        <f t="shared" si="10"/>
        <v>3.5650597895360822E-8</v>
      </c>
      <c r="S38" s="22">
        <f t="shared" si="11"/>
        <v>1.2709651302967055E-15</v>
      </c>
      <c r="T38" s="94">
        <v>298</v>
      </c>
      <c r="U38" s="59">
        <f t="shared" si="12"/>
        <v>285.86</v>
      </c>
      <c r="V38" s="63">
        <f t="shared" si="13"/>
        <v>0.71626135100628874</v>
      </c>
      <c r="W38" s="64">
        <f t="shared" si="14"/>
        <v>5.2030901542374659</v>
      </c>
      <c r="X38" s="65">
        <f t="shared" ref="X38:X69" si="21">-($B$2/W38)*P38*S38*AB38</f>
        <v>-1.4010998974414046E-7</v>
      </c>
      <c r="Y38" s="66">
        <f t="shared" ref="Y38:Y69" si="22">-(AB38+(5*X38))*$B$2*S38*P38/W38</f>
        <v>-1.3989976477933463E-7</v>
      </c>
      <c r="Z38" s="66">
        <f t="shared" ref="Z38:Z69" si="23">-(AB38+5*Y38)*$B$2*P38*S38/W38</f>
        <v>-1.3990008020677779E-7</v>
      </c>
      <c r="AA38" s="67">
        <f t="shared" ref="AA38:AA69" si="24">-(AB38+(10*Z38))*$B$2*P38*S38/W38</f>
        <v>-1.3969016972286277E-7</v>
      </c>
      <c r="AB38" s="68">
        <f t="shared" si="16"/>
        <v>4.6690004786623779E-4</v>
      </c>
      <c r="AC38" s="69"/>
      <c r="AD38" s="70">
        <f t="shared" si="15"/>
        <v>4.6690004786623778</v>
      </c>
      <c r="AE38" s="70"/>
      <c r="AF38" s="74"/>
      <c r="AG38" s="71">
        <v>320</v>
      </c>
    </row>
    <row r="39" spans="5:33">
      <c r="E39" s="73">
        <v>0.57050925925925922</v>
      </c>
      <c r="F39" s="71">
        <v>330</v>
      </c>
      <c r="G39" s="58">
        <v>12.85</v>
      </c>
      <c r="H39" s="58">
        <v>6.9</v>
      </c>
      <c r="I39" s="58">
        <v>7.46</v>
      </c>
      <c r="J39" s="58">
        <v>12.85</v>
      </c>
      <c r="K39" s="58">
        <f>H39+0.19</f>
        <v>7.0900000000000007</v>
      </c>
      <c r="L39" s="58">
        <v>7.46</v>
      </c>
      <c r="M39" s="59">
        <f t="shared" si="19"/>
        <v>12.85</v>
      </c>
      <c r="N39" s="59">
        <f t="shared" si="7"/>
        <v>6.995000000000001</v>
      </c>
      <c r="O39" s="59">
        <f t="shared" si="19"/>
        <v>7.46</v>
      </c>
      <c r="P39" s="60">
        <f t="shared" si="8"/>
        <v>0.1463393536323358</v>
      </c>
      <c r="Q39" s="22">
        <f t="shared" si="9"/>
        <v>1.0115794542598942E-7</v>
      </c>
      <c r="R39" s="61">
        <f t="shared" si="10"/>
        <v>3.6033456115899203E-8</v>
      </c>
      <c r="S39" s="22">
        <f t="shared" si="11"/>
        <v>1.2984099596564337E-15</v>
      </c>
      <c r="T39" s="94">
        <v>298</v>
      </c>
      <c r="U39" s="59">
        <f t="shared" si="12"/>
        <v>285.85000000000002</v>
      </c>
      <c r="V39" s="63">
        <f t="shared" si="13"/>
        <v>0.71687643000447143</v>
      </c>
      <c r="W39" s="64">
        <f t="shared" si="14"/>
        <v>5.2104643644532747</v>
      </c>
      <c r="X39" s="65">
        <f t="shared" si="21"/>
        <v>-1.3912418398826706E-7</v>
      </c>
      <c r="Y39" s="66">
        <f t="shared" si="22"/>
        <v>-1.3891628393467224E-7</v>
      </c>
      <c r="Z39" s="66">
        <f t="shared" si="23"/>
        <v>-1.3891659460986217E-7</v>
      </c>
      <c r="AA39" s="67">
        <f t="shared" si="24"/>
        <v>-1.3870900430294312E-7</v>
      </c>
      <c r="AB39" s="68">
        <f t="shared" si="16"/>
        <v>4.6550104811717241E-4</v>
      </c>
      <c r="AC39" s="69"/>
      <c r="AD39" s="70">
        <f t="shared" si="15"/>
        <v>4.6550104811717237</v>
      </c>
      <c r="AE39" s="70"/>
      <c r="AF39" s="74"/>
      <c r="AG39" s="71">
        <v>330</v>
      </c>
    </row>
    <row r="40" spans="5:33">
      <c r="E40" s="73">
        <v>0.57062499999999994</v>
      </c>
      <c r="F40" s="71">
        <v>340</v>
      </c>
      <c r="G40" s="58">
        <v>12.84</v>
      </c>
      <c r="H40" s="58">
        <v>6.91</v>
      </c>
      <c r="I40" s="58">
        <v>7.98</v>
      </c>
      <c r="J40" s="58">
        <v>12.84</v>
      </c>
      <c r="K40" s="58">
        <f>H40+0.2</f>
        <v>7.11</v>
      </c>
      <c r="L40" s="58">
        <v>7.98</v>
      </c>
      <c r="M40" s="59">
        <f t="shared" si="19"/>
        <v>12.84</v>
      </c>
      <c r="N40" s="59">
        <f t="shared" si="7"/>
        <v>7.01</v>
      </c>
      <c r="O40" s="59">
        <f t="shared" si="19"/>
        <v>7.98</v>
      </c>
      <c r="P40" s="60">
        <f t="shared" si="8"/>
        <v>0.15651407533354617</v>
      </c>
      <c r="Q40" s="22">
        <f t="shared" si="9"/>
        <v>9.7723722095581017E-8</v>
      </c>
      <c r="R40" s="61">
        <f t="shared" si="10"/>
        <v>3.7268766619952036E-8</v>
      </c>
      <c r="S40" s="22">
        <f t="shared" si="11"/>
        <v>1.388960965372451E-15</v>
      </c>
      <c r="T40" s="94">
        <v>298</v>
      </c>
      <c r="U40" s="59">
        <f t="shared" si="12"/>
        <v>285.83999999999997</v>
      </c>
      <c r="V40" s="63">
        <f t="shared" si="13"/>
        <v>0.71749155203925319</v>
      </c>
      <c r="W40" s="64">
        <f t="shared" si="14"/>
        <v>5.2178495430187697</v>
      </c>
      <c r="X40" s="65">
        <f t="shared" si="21"/>
        <v>-1.5847472363963071E-7</v>
      </c>
      <c r="Y40" s="66">
        <f t="shared" si="22"/>
        <v>-1.5820416131466872E-7</v>
      </c>
      <c r="Z40" s="66">
        <f t="shared" si="23"/>
        <v>-1.582046232430445E-7</v>
      </c>
      <c r="AA40" s="67">
        <f t="shared" si="24"/>
        <v>-1.5793452126916682E-7</v>
      </c>
      <c r="AB40" s="68">
        <f t="shared" si="16"/>
        <v>4.6411188320820526E-4</v>
      </c>
      <c r="AC40" s="69"/>
      <c r="AD40" s="70">
        <f t="shared" si="15"/>
        <v>4.6411188320820527</v>
      </c>
      <c r="AE40" s="70"/>
      <c r="AF40" s="74"/>
      <c r="AG40" s="71">
        <v>340</v>
      </c>
    </row>
    <row r="41" spans="5:33">
      <c r="E41" s="73">
        <v>0.57074074074074077</v>
      </c>
      <c r="F41" s="71">
        <v>350</v>
      </c>
      <c r="G41" s="58">
        <v>12.83</v>
      </c>
      <c r="H41" s="58">
        <v>6.92</v>
      </c>
      <c r="I41" s="58">
        <v>8.17</v>
      </c>
      <c r="J41" s="58">
        <v>12.83</v>
      </c>
      <c r="K41" s="58">
        <f>H41+0.21</f>
        <v>7.13</v>
      </c>
      <c r="L41" s="58">
        <v>8.17</v>
      </c>
      <c r="M41" s="59">
        <f t="shared" si="19"/>
        <v>12.83</v>
      </c>
      <c r="N41" s="59">
        <f t="shared" si="7"/>
        <v>7.0250000000000004</v>
      </c>
      <c r="O41" s="59">
        <f t="shared" si="19"/>
        <v>8.17</v>
      </c>
      <c r="P41" s="60">
        <f t="shared" si="8"/>
        <v>0.16021411690738063</v>
      </c>
      <c r="Q41" s="22">
        <f t="shared" si="9"/>
        <v>9.4406087628591968E-8</v>
      </c>
      <c r="R41" s="61">
        <f t="shared" si="10"/>
        <v>3.8546426435059703E-8</v>
      </c>
      <c r="S41" s="22">
        <f t="shared" si="11"/>
        <v>1.4858269909134694E-15</v>
      </c>
      <c r="T41" s="94">
        <v>298</v>
      </c>
      <c r="U41" s="59">
        <f t="shared" si="12"/>
        <v>285.83</v>
      </c>
      <c r="V41" s="63">
        <f t="shared" si="13"/>
        <v>0.71810671711513929</v>
      </c>
      <c r="W41" s="64">
        <f t="shared" si="14"/>
        <v>5.2252457069991243</v>
      </c>
      <c r="X41" s="65">
        <f t="shared" si="21"/>
        <v>-1.7269807145682622E-7</v>
      </c>
      <c r="Y41" s="66">
        <f t="shared" si="22"/>
        <v>-1.7237566389085753E-7</v>
      </c>
      <c r="Z41" s="66">
        <f t="shared" si="23"/>
        <v>-1.7237626578894313E-7</v>
      </c>
      <c r="AA41" s="67">
        <f t="shared" si="24"/>
        <v>-1.7205445787371009E-7</v>
      </c>
      <c r="AB41" s="68">
        <f t="shared" si="16"/>
        <v>4.6252983851816489E-4</v>
      </c>
      <c r="AC41" s="69"/>
      <c r="AD41" s="70">
        <f t="shared" si="15"/>
        <v>4.6252983851816492</v>
      </c>
      <c r="AE41" s="70"/>
      <c r="AF41" s="74"/>
      <c r="AG41" s="71">
        <v>350</v>
      </c>
    </row>
    <row r="42" spans="5:33">
      <c r="E42" s="73">
        <v>0.57085648148148149</v>
      </c>
      <c r="F42" s="71">
        <v>360</v>
      </c>
      <c r="G42" s="58">
        <v>12.82</v>
      </c>
      <c r="H42" s="58">
        <v>6.93</v>
      </c>
      <c r="I42" s="58">
        <v>8.18</v>
      </c>
      <c r="J42" s="58">
        <v>12.82</v>
      </c>
      <c r="K42" s="58">
        <v>7.15</v>
      </c>
      <c r="L42" s="58">
        <v>8.18</v>
      </c>
      <c r="M42" s="59">
        <f t="shared" si="19"/>
        <v>12.82</v>
      </c>
      <c r="N42" s="59">
        <f t="shared" si="7"/>
        <v>7.04</v>
      </c>
      <c r="O42" s="59">
        <f t="shared" si="19"/>
        <v>8.18</v>
      </c>
      <c r="P42" s="60">
        <f t="shared" si="8"/>
        <v>0.16038370973578339</v>
      </c>
      <c r="Q42" s="22">
        <f t="shared" si="9"/>
        <v>9.120108393559095E-8</v>
      </c>
      <c r="R42" s="61">
        <f t="shared" si="10"/>
        <v>3.9867887393891222E-8</v>
      </c>
      <c r="S42" s="22">
        <f t="shared" si="11"/>
        <v>1.5894484452519907E-15</v>
      </c>
      <c r="T42" s="94">
        <v>298</v>
      </c>
      <c r="U42" s="59">
        <f t="shared" si="12"/>
        <v>285.82</v>
      </c>
      <c r="V42" s="63">
        <f t="shared" si="13"/>
        <v>0.7187219252366569</v>
      </c>
      <c r="W42" s="64">
        <f t="shared" si="14"/>
        <v>5.2326528734874653</v>
      </c>
      <c r="X42" s="65">
        <f t="shared" si="21"/>
        <v>-1.839875346966221E-7</v>
      </c>
      <c r="Y42" s="66">
        <f t="shared" si="22"/>
        <v>-1.8362022820318145E-7</v>
      </c>
      <c r="Z42" s="66">
        <f t="shared" si="23"/>
        <v>-1.8362096148144587E-7</v>
      </c>
      <c r="AA42" s="67">
        <f t="shared" si="24"/>
        <v>-1.8325438533848583E-7</v>
      </c>
      <c r="AB42" s="68">
        <f t="shared" si="16"/>
        <v>4.6080607787034799E-4</v>
      </c>
      <c r="AC42" s="75">
        <v>4.6799999999999999E-4</v>
      </c>
      <c r="AD42" s="70">
        <f t="shared" si="15"/>
        <v>4.6080607787034795</v>
      </c>
      <c r="AE42" s="70">
        <f>AC42*10000</f>
        <v>4.68</v>
      </c>
      <c r="AF42" s="74">
        <f>(AD42-AE42)*(AD42-AE42)</f>
        <v>5.175251560749705E-3</v>
      </c>
      <c r="AG42" s="71">
        <v>360</v>
      </c>
    </row>
    <row r="43" spans="5:33">
      <c r="E43" s="73">
        <v>0.57097222222222221</v>
      </c>
      <c r="F43" s="71">
        <v>370</v>
      </c>
      <c r="G43" s="58">
        <v>12.82</v>
      </c>
      <c r="H43" s="58">
        <v>6.93</v>
      </c>
      <c r="I43" s="58">
        <v>7.95</v>
      </c>
      <c r="J43" s="58">
        <v>12.82</v>
      </c>
      <c r="K43" s="58">
        <f>H43+0.2</f>
        <v>7.13</v>
      </c>
      <c r="L43" s="58">
        <v>7.95</v>
      </c>
      <c r="M43" s="59">
        <f t="shared" si="19"/>
        <v>12.82</v>
      </c>
      <c r="N43" s="59">
        <f t="shared" si="7"/>
        <v>7.0299999999999994</v>
      </c>
      <c r="O43" s="59">
        <f t="shared" si="19"/>
        <v>7.95</v>
      </c>
      <c r="P43" s="60">
        <f t="shared" si="8"/>
        <v>0.15587414332511956</v>
      </c>
      <c r="Q43" s="22">
        <f t="shared" si="9"/>
        <v>9.3325430079699072E-8</v>
      </c>
      <c r="R43" s="61">
        <f t="shared" si="10"/>
        <v>3.8960383482185455E-8</v>
      </c>
      <c r="S43" s="22">
        <f t="shared" si="11"/>
        <v>1.5179114810789493E-15</v>
      </c>
      <c r="T43" s="94">
        <v>298</v>
      </c>
      <c r="U43" s="59">
        <f t="shared" si="12"/>
        <v>285.82</v>
      </c>
      <c r="V43" s="63">
        <f t="shared" si="13"/>
        <v>0.7187219252366569</v>
      </c>
      <c r="W43" s="64">
        <f t="shared" si="14"/>
        <v>5.2326528734874653</v>
      </c>
      <c r="X43" s="65">
        <f t="shared" si="21"/>
        <v>-1.7008585737039966E-7</v>
      </c>
      <c r="Y43" s="66">
        <f t="shared" si="22"/>
        <v>-1.6977070379797661E-7</v>
      </c>
      <c r="Z43" s="66">
        <f t="shared" si="23"/>
        <v>-1.6977128774878681E-7</v>
      </c>
      <c r="AA43" s="67">
        <f t="shared" si="24"/>
        <v>-1.6945671596315879E-7</v>
      </c>
      <c r="AB43" s="68">
        <f t="shared" si="16"/>
        <v>4.5896987070467404E-4</v>
      </c>
      <c r="AC43" s="69"/>
      <c r="AD43" s="70">
        <f t="shared" si="15"/>
        <v>4.5896987070467405</v>
      </c>
      <c r="AE43" s="70"/>
      <c r="AF43" s="74"/>
      <c r="AG43" s="71">
        <v>370</v>
      </c>
    </row>
    <row r="44" spans="5:33">
      <c r="E44" s="73">
        <v>0.57108796296296294</v>
      </c>
      <c r="F44" s="71">
        <v>380</v>
      </c>
      <c r="G44" s="58">
        <v>12.82</v>
      </c>
      <c r="H44" s="58">
        <v>6.94</v>
      </c>
      <c r="I44" s="58">
        <v>7.8</v>
      </c>
      <c r="J44" s="58">
        <v>12.82</v>
      </c>
      <c r="K44" s="58">
        <f>H44+0.21</f>
        <v>7.15</v>
      </c>
      <c r="L44" s="58">
        <v>7.8</v>
      </c>
      <c r="M44" s="59">
        <f t="shared" si="19"/>
        <v>12.82</v>
      </c>
      <c r="N44" s="59">
        <f t="shared" si="7"/>
        <v>7.0449999999999999</v>
      </c>
      <c r="O44" s="59">
        <f t="shared" si="19"/>
        <v>7.8</v>
      </c>
      <c r="P44" s="60">
        <f t="shared" si="8"/>
        <v>0.15293312175294749</v>
      </c>
      <c r="Q44" s="22">
        <f t="shared" si="9"/>
        <v>9.0157113760595674E-8</v>
      </c>
      <c r="R44" s="61">
        <f t="shared" si="10"/>
        <v>4.0329535772407563E-8</v>
      </c>
      <c r="S44" s="22">
        <f t="shared" si="11"/>
        <v>1.6264714556179013E-15</v>
      </c>
      <c r="T44" s="94">
        <v>298</v>
      </c>
      <c r="U44" s="59">
        <f t="shared" si="12"/>
        <v>285.82</v>
      </c>
      <c r="V44" s="63">
        <f t="shared" si="13"/>
        <v>0.7187219252366569</v>
      </c>
      <c r="W44" s="64">
        <f t="shared" si="14"/>
        <v>5.2326528734874653</v>
      </c>
      <c r="X44" s="65">
        <f t="shared" si="21"/>
        <v>-1.7815017836254003E-7</v>
      </c>
      <c r="Y44" s="66">
        <f t="shared" si="22"/>
        <v>-1.7780314776629662E-7</v>
      </c>
      <c r="Z44" s="66">
        <f t="shared" si="23"/>
        <v>-1.7780382377030533E-7</v>
      </c>
      <c r="AA44" s="67">
        <f t="shared" si="24"/>
        <v>-1.7745746654440419E-7</v>
      </c>
      <c r="AB44" s="68">
        <f t="shared" si="16"/>
        <v>4.5727215977729556E-4</v>
      </c>
      <c r="AC44" s="69"/>
      <c r="AD44" s="70">
        <f t="shared" si="15"/>
        <v>4.5727215977729552</v>
      </c>
      <c r="AE44" s="70"/>
      <c r="AF44" s="74"/>
      <c r="AG44" s="71">
        <v>380</v>
      </c>
    </row>
    <row r="45" spans="5:33">
      <c r="E45" s="73">
        <v>0.57120370370370366</v>
      </c>
      <c r="F45" s="71">
        <v>390</v>
      </c>
      <c r="G45" s="58">
        <v>12.82</v>
      </c>
      <c r="H45" s="58">
        <v>6.94</v>
      </c>
      <c r="I45" s="58">
        <v>7.69</v>
      </c>
      <c r="J45" s="58">
        <v>12.82</v>
      </c>
      <c r="K45" s="58">
        <f>H45+0.22</f>
        <v>7.16</v>
      </c>
      <c r="L45" s="58">
        <v>7.69</v>
      </c>
      <c r="M45" s="59">
        <f t="shared" si="19"/>
        <v>12.82</v>
      </c>
      <c r="N45" s="59">
        <f t="shared" si="7"/>
        <v>7.0500000000000007</v>
      </c>
      <c r="O45" s="59">
        <f t="shared" si="19"/>
        <v>7.69</v>
      </c>
      <c r="P45" s="60">
        <f t="shared" si="8"/>
        <v>0.15077637260002133</v>
      </c>
      <c r="Q45" s="22">
        <f t="shared" si="9"/>
        <v>8.9125093813374219E-8</v>
      </c>
      <c r="R45" s="61">
        <f t="shared" si="10"/>
        <v>4.0796529787207245E-8</v>
      </c>
      <c r="S45" s="22">
        <f t="shared" si="11"/>
        <v>1.6643568426784881E-15</v>
      </c>
      <c r="T45" s="94">
        <v>298</v>
      </c>
      <c r="U45" s="59">
        <f t="shared" si="12"/>
        <v>285.82</v>
      </c>
      <c r="V45" s="63">
        <f t="shared" si="13"/>
        <v>0.7187219252366569</v>
      </c>
      <c r="W45" s="64">
        <f t="shared" si="14"/>
        <v>5.2326528734874653</v>
      </c>
      <c r="X45" s="65">
        <f t="shared" si="21"/>
        <v>-1.7903008436688472E-7</v>
      </c>
      <c r="Y45" s="66">
        <f t="shared" si="22"/>
        <v>-1.7867824919016269E-7</v>
      </c>
      <c r="Z45" s="66">
        <f t="shared" si="23"/>
        <v>-1.7867894062697911E-7</v>
      </c>
      <c r="AA45" s="67">
        <f t="shared" si="24"/>
        <v>-1.7832779416940971E-7</v>
      </c>
      <c r="AB45" s="68">
        <f t="shared" si="16"/>
        <v>4.5549412379732864E-4</v>
      </c>
      <c r="AC45" s="69"/>
      <c r="AD45" s="70">
        <f t="shared" si="15"/>
        <v>4.5549412379732868</v>
      </c>
      <c r="AE45" s="70"/>
      <c r="AF45" s="74"/>
      <c r="AG45" s="71">
        <v>390</v>
      </c>
    </row>
    <row r="46" spans="5:33">
      <c r="E46" s="73">
        <v>0.57131944444444438</v>
      </c>
      <c r="F46" s="71">
        <v>400</v>
      </c>
      <c r="G46" s="58">
        <v>12.82</v>
      </c>
      <c r="H46" s="58">
        <v>6.94</v>
      </c>
      <c r="I46" s="58">
        <v>7.6</v>
      </c>
      <c r="J46" s="58">
        <v>12.82</v>
      </c>
      <c r="K46" s="58">
        <f>H46+0.24</f>
        <v>7.1800000000000006</v>
      </c>
      <c r="L46" s="58">
        <v>7.6</v>
      </c>
      <c r="M46" s="59">
        <f t="shared" si="19"/>
        <v>12.82</v>
      </c>
      <c r="N46" s="59">
        <f t="shared" si="7"/>
        <v>7.0600000000000005</v>
      </c>
      <c r="O46" s="59">
        <f t="shared" si="19"/>
        <v>7.6</v>
      </c>
      <c r="P46" s="60">
        <f t="shared" si="8"/>
        <v>0.14901175965671809</v>
      </c>
      <c r="Q46" s="22">
        <f t="shared" si="9"/>
        <v>8.7096358995607744E-8</v>
      </c>
      <c r="R46" s="61">
        <f t="shared" si="10"/>
        <v>4.1746803040622214E-8</v>
      </c>
      <c r="S46" s="22">
        <f t="shared" si="11"/>
        <v>1.7427955641125041E-15</v>
      </c>
      <c r="T46" s="94">
        <v>298</v>
      </c>
      <c r="U46" s="59">
        <f t="shared" si="12"/>
        <v>285.82</v>
      </c>
      <c r="V46" s="63">
        <f t="shared" si="13"/>
        <v>0.7187219252366569</v>
      </c>
      <c r="W46" s="64">
        <f t="shared" si="14"/>
        <v>5.2326528734874653</v>
      </c>
      <c r="X46" s="65">
        <f t="shared" si="21"/>
        <v>-1.8454670364563842E-7</v>
      </c>
      <c r="Y46" s="66">
        <f t="shared" si="22"/>
        <v>-1.8417137925619656E-7</v>
      </c>
      <c r="Z46" s="66">
        <f t="shared" si="23"/>
        <v>-1.8417214257732085E-7</v>
      </c>
      <c r="AA46" s="67">
        <f t="shared" si="24"/>
        <v>-1.837975784041737E-7</v>
      </c>
      <c r="AB46" s="68">
        <f t="shared" si="16"/>
        <v>4.5370733670037767E-4</v>
      </c>
      <c r="AC46" s="69"/>
      <c r="AD46" s="70">
        <f t="shared" si="15"/>
        <v>4.5370733670037771</v>
      </c>
      <c r="AE46" s="70"/>
      <c r="AF46" s="74"/>
      <c r="AG46" s="71">
        <v>400</v>
      </c>
    </row>
    <row r="47" spans="5:33">
      <c r="E47" s="73">
        <v>0.57143518518518521</v>
      </c>
      <c r="F47" s="71">
        <v>410</v>
      </c>
      <c r="G47" s="58">
        <v>12.82</v>
      </c>
      <c r="H47" s="58">
        <v>6.94</v>
      </c>
      <c r="I47" s="58">
        <v>7.51</v>
      </c>
      <c r="J47" s="58">
        <v>12.82</v>
      </c>
      <c r="K47" s="58">
        <f>H47+0.25</f>
        <v>7.19</v>
      </c>
      <c r="L47" s="58">
        <v>7.51</v>
      </c>
      <c r="M47" s="59">
        <f t="shared" si="19"/>
        <v>12.82</v>
      </c>
      <c r="N47" s="59">
        <f t="shared" si="7"/>
        <v>7.0650000000000004</v>
      </c>
      <c r="O47" s="59">
        <f t="shared" si="19"/>
        <v>7.51</v>
      </c>
      <c r="P47" s="60">
        <f t="shared" si="8"/>
        <v>0.14724714671341485</v>
      </c>
      <c r="Q47" s="22">
        <f t="shared" si="9"/>
        <v>8.6099375218459756E-8</v>
      </c>
      <c r="R47" s="61">
        <f t="shared" si="10"/>
        <v>4.2230208236928087E-8</v>
      </c>
      <c r="S47" s="22">
        <f t="shared" si="11"/>
        <v>1.7833904877343089E-15</v>
      </c>
      <c r="T47" s="94">
        <v>298</v>
      </c>
      <c r="U47" s="59">
        <f t="shared" si="12"/>
        <v>285.82</v>
      </c>
      <c r="V47" s="63">
        <f t="shared" si="13"/>
        <v>0.7187219252366569</v>
      </c>
      <c r="W47" s="64">
        <f t="shared" si="14"/>
        <v>5.2326528734874653</v>
      </c>
      <c r="X47" s="65">
        <f t="shared" si="21"/>
        <v>-1.8585152638857355E-7</v>
      </c>
      <c r="Y47" s="66">
        <f t="shared" si="22"/>
        <v>-1.8546932437431894E-7</v>
      </c>
      <c r="Z47" s="66">
        <f t="shared" si="23"/>
        <v>-1.8547011036936855E-7</v>
      </c>
      <c r="AA47" s="67">
        <f t="shared" si="24"/>
        <v>-1.850886911173798E-7</v>
      </c>
      <c r="AB47" s="68">
        <f t="shared" si="16"/>
        <v>4.5186561782418295E-4</v>
      </c>
      <c r="AC47" s="69"/>
      <c r="AD47" s="70">
        <f t="shared" si="15"/>
        <v>4.5186561782418293</v>
      </c>
      <c r="AE47" s="70"/>
      <c r="AF47" s="74"/>
      <c r="AG47" s="71">
        <v>410</v>
      </c>
    </row>
    <row r="48" spans="5:33">
      <c r="E48" s="73">
        <v>0.57155092592592593</v>
      </c>
      <c r="F48" s="71">
        <v>420</v>
      </c>
      <c r="G48" s="58">
        <v>12.79</v>
      </c>
      <c r="H48" s="58">
        <v>6.94</v>
      </c>
      <c r="I48" s="58">
        <v>8.14</v>
      </c>
      <c r="J48" s="58">
        <v>12.79</v>
      </c>
      <c r="K48" s="58">
        <v>7.21</v>
      </c>
      <c r="L48" s="58">
        <v>8.14</v>
      </c>
      <c r="M48" s="59">
        <f t="shared" si="19"/>
        <v>12.79</v>
      </c>
      <c r="N48" s="59">
        <f t="shared" si="7"/>
        <v>7.0750000000000002</v>
      </c>
      <c r="O48" s="59">
        <f t="shared" si="19"/>
        <v>8.14</v>
      </c>
      <c r="P48" s="60">
        <f t="shared" si="8"/>
        <v>0.15952035541818735</v>
      </c>
      <c r="Q48" s="22">
        <f t="shared" si="9"/>
        <v>8.4139514164519218E-8</v>
      </c>
      <c r="R48" s="61">
        <f t="shared" si="10"/>
        <v>4.3106278134814953E-8</v>
      </c>
      <c r="S48" s="22">
        <f t="shared" si="11"/>
        <v>1.8581512146360257E-15</v>
      </c>
      <c r="T48" s="94">
        <v>298</v>
      </c>
      <c r="U48" s="59">
        <f t="shared" si="12"/>
        <v>285.79000000000002</v>
      </c>
      <c r="V48" s="63">
        <f t="shared" si="13"/>
        <v>0.72056780792016217</v>
      </c>
      <c r="W48" s="64">
        <f t="shared" si="14"/>
        <v>5.254940559346676</v>
      </c>
      <c r="X48" s="65">
        <f t="shared" si="21"/>
        <v>-2.0803568270605999E-7</v>
      </c>
      <c r="Y48" s="66">
        <f t="shared" si="22"/>
        <v>-2.0755481831568159E-7</v>
      </c>
      <c r="Z48" s="66">
        <f t="shared" si="23"/>
        <v>-2.0755592981039691E-7</v>
      </c>
      <c r="AA48" s="67">
        <f t="shared" si="24"/>
        <v>-2.070761717764016E-7</v>
      </c>
      <c r="AB48" s="68">
        <f t="shared" si="16"/>
        <v>4.5001091934586076E-4</v>
      </c>
      <c r="AC48" s="75">
        <v>4.6099999999999998E-4</v>
      </c>
      <c r="AD48" s="70">
        <f t="shared" si="15"/>
        <v>4.5001091934586075</v>
      </c>
      <c r="AE48" s="70">
        <f>AC48*10000</f>
        <v>4.6099999999999994</v>
      </c>
      <c r="AF48" s="74">
        <f>(AD48-AE48)*(AD48-AE48)</f>
        <v>1.207598936231763E-2</v>
      </c>
      <c r="AG48" s="71">
        <v>420</v>
      </c>
    </row>
    <row r="49" spans="5:33">
      <c r="E49" s="73">
        <v>0.57166666666666666</v>
      </c>
      <c r="F49" s="71">
        <v>430</v>
      </c>
      <c r="G49" s="58">
        <v>12.79</v>
      </c>
      <c r="H49" s="58">
        <v>6.96</v>
      </c>
      <c r="I49" s="58">
        <v>8.3000000000000007</v>
      </c>
      <c r="J49" s="58">
        <v>12.79</v>
      </c>
      <c r="K49" s="58">
        <f t="shared" ref="K49:K51" si="25">H49+0.25</f>
        <v>7.21</v>
      </c>
      <c r="L49" s="58">
        <v>8.3000000000000007</v>
      </c>
      <c r="M49" s="59">
        <f t="shared" si="19"/>
        <v>12.79</v>
      </c>
      <c r="N49" s="59">
        <f t="shared" si="7"/>
        <v>7.085</v>
      </c>
      <c r="O49" s="59">
        <f t="shared" si="19"/>
        <v>8.3000000000000007</v>
      </c>
      <c r="P49" s="60">
        <f t="shared" si="8"/>
        <v>0.1626558906598225</v>
      </c>
      <c r="Q49" s="22">
        <f t="shared" si="9"/>
        <v>8.222426499470712E-8</v>
      </c>
      <c r="R49" s="61">
        <f t="shared" si="10"/>
        <v>4.4110352338661079E-8</v>
      </c>
      <c r="S49" s="22">
        <f t="shared" si="11"/>
        <v>1.9457231834408229E-15</v>
      </c>
      <c r="T49" s="94">
        <v>298</v>
      </c>
      <c r="U49" s="59">
        <f t="shared" si="12"/>
        <v>285.79000000000002</v>
      </c>
      <c r="V49" s="63">
        <f t="shared" si="13"/>
        <v>0.72056780792016217</v>
      </c>
      <c r="W49" s="64">
        <f t="shared" si="14"/>
        <v>5.254940559346676</v>
      </c>
      <c r="X49" s="65">
        <f t="shared" si="21"/>
        <v>-2.2109749323736799E-7</v>
      </c>
      <c r="Y49" s="66">
        <f t="shared" si="22"/>
        <v>-2.2055183302084289E-7</v>
      </c>
      <c r="Z49" s="66">
        <f t="shared" si="23"/>
        <v>-2.2055317968953431E-7</v>
      </c>
      <c r="AA49" s="67">
        <f t="shared" si="24"/>
        <v>-2.2000885949464629E-7</v>
      </c>
      <c r="AB49" s="68">
        <f t="shared" si="16"/>
        <v>4.4793536376130309E-4</v>
      </c>
      <c r="AC49" s="69"/>
      <c r="AD49" s="70">
        <f t="shared" si="15"/>
        <v>4.4793536376130305</v>
      </c>
      <c r="AE49" s="70"/>
      <c r="AF49" s="74"/>
      <c r="AG49" s="71">
        <v>430</v>
      </c>
    </row>
    <row r="50" spans="5:33">
      <c r="E50" s="73">
        <v>0.57178240740740738</v>
      </c>
      <c r="F50" s="71">
        <v>440</v>
      </c>
      <c r="G50" s="58">
        <v>12.79</v>
      </c>
      <c r="H50" s="58">
        <v>6.96</v>
      </c>
      <c r="I50" s="58">
        <v>8.16</v>
      </c>
      <c r="J50" s="58">
        <v>12.79</v>
      </c>
      <c r="K50" s="58">
        <f t="shared" si="25"/>
        <v>7.21</v>
      </c>
      <c r="L50" s="58">
        <v>8.16</v>
      </c>
      <c r="M50" s="59">
        <f t="shared" si="19"/>
        <v>12.79</v>
      </c>
      <c r="N50" s="59">
        <f t="shared" si="7"/>
        <v>7.085</v>
      </c>
      <c r="O50" s="59">
        <f t="shared" si="19"/>
        <v>8.16</v>
      </c>
      <c r="P50" s="60">
        <f t="shared" si="8"/>
        <v>0.15991229732339177</v>
      </c>
      <c r="Q50" s="22">
        <f t="shared" si="9"/>
        <v>8.222426499470712E-8</v>
      </c>
      <c r="R50" s="61">
        <f t="shared" si="10"/>
        <v>4.4110352338661079E-8</v>
      </c>
      <c r="S50" s="22">
        <f t="shared" si="11"/>
        <v>1.9457231834408229E-15</v>
      </c>
      <c r="T50" s="94">
        <v>298</v>
      </c>
      <c r="U50" s="59">
        <f t="shared" si="12"/>
        <v>285.79000000000002</v>
      </c>
      <c r="V50" s="63">
        <f t="shared" si="13"/>
        <v>0.72056780792016217</v>
      </c>
      <c r="W50" s="64">
        <f t="shared" si="14"/>
        <v>5.254940559346676</v>
      </c>
      <c r="X50" s="65">
        <f t="shared" si="21"/>
        <v>-2.1629786886758101E-7</v>
      </c>
      <c r="Y50" s="66">
        <f t="shared" si="22"/>
        <v>-2.157730580489048E-7</v>
      </c>
      <c r="Z50" s="66">
        <f t="shared" si="23"/>
        <v>-2.1577433141510506E-7</v>
      </c>
      <c r="AA50" s="67">
        <f t="shared" si="24"/>
        <v>-2.1525078778340631E-7</v>
      </c>
      <c r="AB50" s="68">
        <f t="shared" si="16"/>
        <v>4.4572983646438182E-4</v>
      </c>
      <c r="AC50" s="69"/>
      <c r="AD50" s="70">
        <f t="shared" si="15"/>
        <v>4.457298364643818</v>
      </c>
      <c r="AE50" s="70"/>
      <c r="AF50" s="74"/>
      <c r="AG50" s="71">
        <v>440</v>
      </c>
    </row>
    <row r="51" spans="5:33">
      <c r="E51" s="73">
        <v>0.5718981481481481</v>
      </c>
      <c r="F51" s="71">
        <v>450</v>
      </c>
      <c r="G51" s="58">
        <v>12.78</v>
      </c>
      <c r="H51" s="58">
        <v>6.96</v>
      </c>
      <c r="I51" s="58">
        <v>7.89</v>
      </c>
      <c r="J51" s="58">
        <v>12.78</v>
      </c>
      <c r="K51" s="58">
        <f t="shared" si="25"/>
        <v>7.21</v>
      </c>
      <c r="L51" s="58">
        <v>7.89</v>
      </c>
      <c r="M51" s="59">
        <f t="shared" si="19"/>
        <v>12.78</v>
      </c>
      <c r="N51" s="59">
        <f t="shared" si="7"/>
        <v>7.085</v>
      </c>
      <c r="O51" s="59">
        <f t="shared" si="19"/>
        <v>7.89</v>
      </c>
      <c r="P51" s="60">
        <f t="shared" si="8"/>
        <v>0.15459554745010035</v>
      </c>
      <c r="Q51" s="22">
        <f t="shared" si="9"/>
        <v>8.222426499470712E-8</v>
      </c>
      <c r="R51" s="61">
        <f t="shared" si="10"/>
        <v>4.4073711862094204E-8</v>
      </c>
      <c r="S51" s="22">
        <f t="shared" si="11"/>
        <v>1.9424920773029033E-15</v>
      </c>
      <c r="T51" s="94">
        <v>298</v>
      </c>
      <c r="U51" s="59">
        <f t="shared" si="12"/>
        <v>285.77999999999997</v>
      </c>
      <c r="V51" s="63">
        <f t="shared" si="13"/>
        <v>0.72118318826938432</v>
      </c>
      <c r="W51" s="64">
        <f t="shared" si="14"/>
        <v>5.2623919073525087</v>
      </c>
      <c r="X51" s="65">
        <f t="shared" si="21"/>
        <v>-2.0745442130762997E-7</v>
      </c>
      <c r="Y51" s="66">
        <f t="shared" si="22"/>
        <v>-2.0696929907866364E-7</v>
      </c>
      <c r="Z51" s="66">
        <f t="shared" si="23"/>
        <v>-2.0697043351376295E-7</v>
      </c>
      <c r="AA51" s="67">
        <f t="shared" si="24"/>
        <v>-2.0648644041425168E-7</v>
      </c>
      <c r="AB51" s="68">
        <f t="shared" si="16"/>
        <v>4.435720974050835E-4</v>
      </c>
      <c r="AC51" s="69"/>
      <c r="AD51" s="70">
        <f t="shared" si="15"/>
        <v>4.4357209740508345</v>
      </c>
      <c r="AE51" s="70"/>
      <c r="AF51" s="74"/>
      <c r="AG51" s="71">
        <v>450</v>
      </c>
    </row>
    <row r="52" spans="5:33">
      <c r="E52" s="73">
        <v>0.57201388888888893</v>
      </c>
      <c r="F52" s="71">
        <v>460</v>
      </c>
      <c r="G52" s="58">
        <v>12.77</v>
      </c>
      <c r="H52" s="58">
        <v>6.96</v>
      </c>
      <c r="I52" s="58">
        <v>8.2899999999999991</v>
      </c>
      <c r="J52" s="58">
        <v>12.77</v>
      </c>
      <c r="K52" s="58">
        <f>H52+0.26</f>
        <v>7.22</v>
      </c>
      <c r="L52" s="58">
        <v>8.2899999999999991</v>
      </c>
      <c r="M52" s="59">
        <f t="shared" si="19"/>
        <v>12.77</v>
      </c>
      <c r="N52" s="59">
        <f t="shared" si="7"/>
        <v>7.09</v>
      </c>
      <c r="O52" s="59">
        <f t="shared" si="19"/>
        <v>8.2899999999999991</v>
      </c>
      <c r="P52" s="60">
        <f t="shared" si="8"/>
        <v>0.16240627124642329</v>
      </c>
      <c r="Q52" s="22">
        <f t="shared" si="9"/>
        <v>8.128305161640995E-8</v>
      </c>
      <c r="R52" s="61">
        <f t="shared" si="10"/>
        <v>4.4547027427391716E-8</v>
      </c>
      <c r="S52" s="22">
        <f t="shared" si="11"/>
        <v>1.9844376526167897E-15</v>
      </c>
      <c r="T52" s="94">
        <v>298</v>
      </c>
      <c r="U52" s="59">
        <f t="shared" si="12"/>
        <v>285.77</v>
      </c>
      <c r="V52" s="63">
        <f t="shared" si="13"/>
        <v>0.72179861168683046</v>
      </c>
      <c r="W52" s="64">
        <f t="shared" si="14"/>
        <v>5.2698543437483973</v>
      </c>
      <c r="X52" s="65">
        <f t="shared" si="21"/>
        <v>-2.2128915696567016E-7</v>
      </c>
      <c r="Y52" s="66">
        <f t="shared" si="22"/>
        <v>-2.2073458589947861E-7</v>
      </c>
      <c r="Z52" s="66">
        <f t="shared" si="23"/>
        <v>-2.207359757057921E-7</v>
      </c>
      <c r="AA52" s="67">
        <f t="shared" si="24"/>
        <v>-2.2018278747994814E-7</v>
      </c>
      <c r="AB52" s="68">
        <f t="shared" si="16"/>
        <v>4.4150239686023893E-4</v>
      </c>
      <c r="AC52" s="69"/>
      <c r="AD52" s="70">
        <f t="shared" si="15"/>
        <v>4.4150239686023891</v>
      </c>
      <c r="AE52" s="70"/>
      <c r="AF52" s="74"/>
      <c r="AG52" s="71">
        <v>460</v>
      </c>
    </row>
    <row r="53" spans="5:33">
      <c r="E53" s="73">
        <v>0.57212962962962965</v>
      </c>
      <c r="F53" s="71">
        <v>470</v>
      </c>
      <c r="G53" s="58">
        <v>12.76</v>
      </c>
      <c r="H53" s="58">
        <v>6.97</v>
      </c>
      <c r="I53" s="58">
        <v>8.49</v>
      </c>
      <c r="J53" s="58">
        <v>12.76</v>
      </c>
      <c r="K53" s="58">
        <f>H53+0.27</f>
        <v>7.24</v>
      </c>
      <c r="L53" s="58">
        <v>8.49</v>
      </c>
      <c r="M53" s="59">
        <f t="shared" si="19"/>
        <v>12.76</v>
      </c>
      <c r="N53" s="59">
        <f t="shared" si="7"/>
        <v>7.1050000000000004</v>
      </c>
      <c r="O53" s="59">
        <f t="shared" si="19"/>
        <v>8.49</v>
      </c>
      <c r="P53" s="60">
        <f t="shared" si="8"/>
        <v>0.16629693823338246</v>
      </c>
      <c r="Q53" s="22">
        <f t="shared" si="9"/>
        <v>7.8523563461006931E-8</v>
      </c>
      <c r="R53" s="61">
        <f t="shared" si="10"/>
        <v>4.6074202914761005E-8</v>
      </c>
      <c r="S53" s="22">
        <f t="shared" si="11"/>
        <v>2.1228321742305713E-15</v>
      </c>
      <c r="T53" s="94">
        <v>298</v>
      </c>
      <c r="U53" s="59">
        <f t="shared" si="12"/>
        <v>285.76</v>
      </c>
      <c r="V53" s="63">
        <f t="shared" si="13"/>
        <v>0.7224140781770233</v>
      </c>
      <c r="W53" s="64">
        <f t="shared" si="14"/>
        <v>5.2773278857945325</v>
      </c>
      <c r="X53" s="65">
        <f t="shared" si="21"/>
        <v>-2.4083941530414044E-7</v>
      </c>
      <c r="Y53" s="66">
        <f t="shared" si="22"/>
        <v>-2.4017922547211649E-7</v>
      </c>
      <c r="Z53" s="66">
        <f t="shared" si="23"/>
        <v>-2.4018103518675046E-7</v>
      </c>
      <c r="AA53" s="67">
        <f t="shared" si="24"/>
        <v>-2.3952264514776858E-7</v>
      </c>
      <c r="AB53" s="68">
        <f t="shared" si="16"/>
        <v>4.3929504174747866E-4</v>
      </c>
      <c r="AC53" s="69"/>
      <c r="AD53" s="70">
        <f t="shared" si="15"/>
        <v>4.3929504174747862</v>
      </c>
      <c r="AE53" s="70"/>
      <c r="AF53" s="74"/>
      <c r="AG53" s="71">
        <v>470</v>
      </c>
    </row>
    <row r="54" spans="5:33">
      <c r="E54" s="73">
        <v>0.57224537037037038</v>
      </c>
      <c r="F54" s="71">
        <v>480</v>
      </c>
      <c r="G54" s="58">
        <v>12.76</v>
      </c>
      <c r="H54" s="58">
        <v>6.99</v>
      </c>
      <c r="I54" s="58">
        <v>8.5299999999999994</v>
      </c>
      <c r="J54" s="58">
        <v>12.76</v>
      </c>
      <c r="K54" s="58">
        <v>7.26</v>
      </c>
      <c r="L54" s="58">
        <v>8.5299999999999994</v>
      </c>
      <c r="M54" s="59">
        <f t="shared" si="19"/>
        <v>12.76</v>
      </c>
      <c r="N54" s="59">
        <f t="shared" si="7"/>
        <v>7.125</v>
      </c>
      <c r="O54" s="59">
        <f t="shared" si="19"/>
        <v>8.5299999999999994</v>
      </c>
      <c r="P54" s="60">
        <f t="shared" si="8"/>
        <v>0.16708043381987661</v>
      </c>
      <c r="Q54" s="22">
        <f t="shared" si="9"/>
        <v>7.4989420933245362E-8</v>
      </c>
      <c r="R54" s="61">
        <f t="shared" si="10"/>
        <v>4.8245613200736207E-8</v>
      </c>
      <c r="S54" s="22">
        <f t="shared" si="11"/>
        <v>2.3276391931150518E-15</v>
      </c>
      <c r="T54" s="94">
        <v>298</v>
      </c>
      <c r="U54" s="59">
        <f t="shared" si="12"/>
        <v>285.76</v>
      </c>
      <c r="V54" s="63">
        <f t="shared" si="13"/>
        <v>0.7224140781770233</v>
      </c>
      <c r="W54" s="64">
        <f t="shared" si="14"/>
        <v>5.2773278857945325</v>
      </c>
      <c r="X54" s="65">
        <f t="shared" si="21"/>
        <v>-2.6386872953987925E-7</v>
      </c>
      <c r="Y54" s="66">
        <f t="shared" si="22"/>
        <v>-2.6307189062751421E-7</v>
      </c>
      <c r="Z54" s="66">
        <f t="shared" si="23"/>
        <v>-2.630742969461915E-7</v>
      </c>
      <c r="AA54" s="67">
        <f t="shared" si="24"/>
        <v>-2.6227984981915336E-7</v>
      </c>
      <c r="AB54" s="68">
        <f t="shared" si="16"/>
        <v>4.3689323744452925E-4</v>
      </c>
      <c r="AC54" s="75">
        <v>4.4499999999999997E-4</v>
      </c>
      <c r="AD54" s="70">
        <f t="shared" ref="AD54" si="26">AB54*10000</f>
        <v>4.3689323744452926</v>
      </c>
      <c r="AE54" s="70">
        <f>AC54*10000</f>
        <v>4.45</v>
      </c>
      <c r="AF54" s="74">
        <f>(AD54-AE54)*(AD54-AE54)</f>
        <v>6.5719599130782793E-3</v>
      </c>
      <c r="AG54" s="71">
        <v>480</v>
      </c>
    </row>
    <row r="55" spans="5:33">
      <c r="E55" s="73">
        <v>0.5723611111111111</v>
      </c>
      <c r="F55" s="71">
        <v>490</v>
      </c>
      <c r="G55" s="58">
        <v>12.75</v>
      </c>
      <c r="H55" s="58">
        <v>7</v>
      </c>
      <c r="I55" s="58">
        <v>8.66</v>
      </c>
      <c r="J55" s="58">
        <v>12.75</v>
      </c>
      <c r="K55" s="58">
        <f t="shared" ref="K55" si="27">H55+0.27</f>
        <v>7.27</v>
      </c>
      <c r="L55" s="58">
        <v>8.66</v>
      </c>
      <c r="M55" s="59">
        <f t="shared" si="19"/>
        <v>12.75</v>
      </c>
      <c r="N55" s="59">
        <f t="shared" si="7"/>
        <v>7.1349999999999998</v>
      </c>
      <c r="O55" s="59">
        <f t="shared" si="19"/>
        <v>8.66</v>
      </c>
      <c r="P55" s="60">
        <f t="shared" si="8"/>
        <v>0.16959879614779325</v>
      </c>
      <c r="Q55" s="22">
        <f t="shared" si="9"/>
        <v>7.3282453313890461E-8</v>
      </c>
      <c r="R55" s="61">
        <f t="shared" si="10"/>
        <v>4.9328388968518497E-8</v>
      </c>
      <c r="S55" s="22">
        <f t="shared" si="11"/>
        <v>2.4332899582294575E-15</v>
      </c>
      <c r="T55" s="94">
        <v>298</v>
      </c>
      <c r="U55" s="59">
        <f t="shared" si="12"/>
        <v>285.75</v>
      </c>
      <c r="V55" s="63">
        <f t="shared" si="13"/>
        <v>0.72302958774448578</v>
      </c>
      <c r="W55" s="64">
        <f t="shared" si="14"/>
        <v>5.284812550779117</v>
      </c>
      <c r="X55" s="65">
        <f t="shared" si="21"/>
        <v>-2.779231979266813E-7</v>
      </c>
      <c r="Y55" s="66">
        <f t="shared" si="22"/>
        <v>-2.7703385906484647E-7</v>
      </c>
      <c r="Z55" s="66">
        <f t="shared" si="23"/>
        <v>-2.7703670490001635E-7</v>
      </c>
      <c r="AA55" s="67">
        <f t="shared" si="24"/>
        <v>-2.7615019366032116E-7</v>
      </c>
      <c r="AB55" s="68">
        <f t="shared" si="16"/>
        <v>4.3426250252035187E-4</v>
      </c>
      <c r="AC55" s="69"/>
      <c r="AD55" s="70">
        <f t="shared" si="15"/>
        <v>4.3426250252035183</v>
      </c>
      <c r="AE55" s="70"/>
      <c r="AF55" s="74"/>
      <c r="AG55" s="71">
        <v>490</v>
      </c>
    </row>
    <row r="56" spans="5:33">
      <c r="E56" s="73">
        <v>0.57247685185185182</v>
      </c>
      <c r="F56" s="71">
        <v>500</v>
      </c>
      <c r="G56" s="58">
        <v>12.74</v>
      </c>
      <c r="H56" s="58">
        <v>7.03</v>
      </c>
      <c r="I56" s="58">
        <v>8.82</v>
      </c>
      <c r="J56" s="58">
        <v>12.74</v>
      </c>
      <c r="K56" s="58">
        <f>H56+0.23</f>
        <v>7.2600000000000007</v>
      </c>
      <c r="L56" s="58">
        <v>8.82</v>
      </c>
      <c r="M56" s="59">
        <f t="shared" si="19"/>
        <v>12.74</v>
      </c>
      <c r="N56" s="59">
        <f t="shared" si="7"/>
        <v>7.1450000000000005</v>
      </c>
      <c r="O56" s="59">
        <f t="shared" si="19"/>
        <v>8.82</v>
      </c>
      <c r="P56" s="60">
        <f t="shared" si="8"/>
        <v>0.17270375499725563</v>
      </c>
      <c r="Q56" s="22">
        <f t="shared" si="9"/>
        <v>7.1614341021290002E-8</v>
      </c>
      <c r="R56" s="61">
        <f t="shared" si="10"/>
        <v>5.0435465460978836E-8</v>
      </c>
      <c r="S56" s="22">
        <f t="shared" si="11"/>
        <v>2.543736176265589E-15</v>
      </c>
      <c r="T56" s="94">
        <v>298</v>
      </c>
      <c r="U56" s="59">
        <f t="shared" si="12"/>
        <v>285.74</v>
      </c>
      <c r="V56" s="63">
        <f t="shared" si="13"/>
        <v>0.72364514039374073</v>
      </c>
      <c r="W56" s="64">
        <f t="shared" si="14"/>
        <v>5.2923083560184212</v>
      </c>
      <c r="X56" s="65">
        <f t="shared" si="21"/>
        <v>-2.9355334042535657E-7</v>
      </c>
      <c r="Y56" s="66">
        <f t="shared" si="22"/>
        <v>-2.9255478732681391E-7</v>
      </c>
      <c r="Z56" s="66">
        <f t="shared" si="23"/>
        <v>-2.9255818401202681E-7</v>
      </c>
      <c r="AA56" s="67">
        <f t="shared" si="24"/>
        <v>-2.9156300449032052E-7</v>
      </c>
      <c r="AB56" s="68">
        <f t="shared" si="16"/>
        <v>4.31492144987824E-4</v>
      </c>
      <c r="AC56" s="69"/>
      <c r="AD56" s="70">
        <f t="shared" si="15"/>
        <v>4.3149214498782404</v>
      </c>
      <c r="AE56" s="70"/>
      <c r="AF56" s="74"/>
      <c r="AG56" s="71">
        <v>500</v>
      </c>
    </row>
    <row r="57" spans="5:33">
      <c r="E57" s="73">
        <v>0.57259259259259254</v>
      </c>
      <c r="F57" s="71">
        <v>510</v>
      </c>
      <c r="G57" s="58">
        <v>12.73</v>
      </c>
      <c r="H57" s="58">
        <v>7.05</v>
      </c>
      <c r="I57" s="58">
        <v>8.86</v>
      </c>
      <c r="J57" s="58">
        <v>12.73</v>
      </c>
      <c r="K57" s="58">
        <f t="shared" ref="K57:K61" si="28">H57+0.23</f>
        <v>7.28</v>
      </c>
      <c r="L57" s="58">
        <v>8.86</v>
      </c>
      <c r="M57" s="59">
        <f t="shared" si="19"/>
        <v>12.73</v>
      </c>
      <c r="N57" s="59">
        <f t="shared" si="7"/>
        <v>7.165</v>
      </c>
      <c r="O57" s="59">
        <f t="shared" si="19"/>
        <v>8.86</v>
      </c>
      <c r="P57" s="60">
        <f t="shared" si="8"/>
        <v>0.17345836594507233</v>
      </c>
      <c r="Q57" s="22">
        <f t="shared" si="9"/>
        <v>6.839116472814276E-8</v>
      </c>
      <c r="R57" s="61">
        <f t="shared" si="10"/>
        <v>5.2768546831011268E-8</v>
      </c>
      <c r="S57" s="22">
        <f t="shared" si="11"/>
        <v>2.7845195346566292E-15</v>
      </c>
      <c r="T57" s="94">
        <v>298</v>
      </c>
      <c r="U57" s="59">
        <f t="shared" si="12"/>
        <v>285.73</v>
      </c>
      <c r="V57" s="63">
        <f t="shared" si="13"/>
        <v>0.72426073612931097</v>
      </c>
      <c r="W57" s="64">
        <f t="shared" si="14"/>
        <v>5.2998153188568269</v>
      </c>
      <c r="X57" s="65">
        <f t="shared" si="21"/>
        <v>-3.2010208708341979E-7</v>
      </c>
      <c r="Y57" s="66">
        <f t="shared" si="22"/>
        <v>-3.1890664450518479E-7</v>
      </c>
      <c r="Z57" s="66">
        <f t="shared" si="23"/>
        <v>-3.1891110896516655E-7</v>
      </c>
      <c r="AA57" s="67">
        <f t="shared" si="24"/>
        <v>-3.1772009750126652E-7</v>
      </c>
      <c r="AB57" s="68">
        <f t="shared" si="16"/>
        <v>4.2856657450850177E-4</v>
      </c>
      <c r="AC57" s="69"/>
      <c r="AD57" s="70">
        <f t="shared" si="15"/>
        <v>4.2856657450850175</v>
      </c>
      <c r="AE57" s="70"/>
      <c r="AF57" s="74"/>
      <c r="AG57" s="71">
        <v>510</v>
      </c>
    </row>
    <row r="58" spans="5:33">
      <c r="E58" s="73">
        <v>0.57270833333333337</v>
      </c>
      <c r="F58" s="71">
        <v>520</v>
      </c>
      <c r="G58" s="58">
        <v>12.73</v>
      </c>
      <c r="H58" s="58">
        <v>7.05</v>
      </c>
      <c r="I58" s="58">
        <v>8.64</v>
      </c>
      <c r="J58" s="58">
        <v>12.73</v>
      </c>
      <c r="K58" s="58">
        <f t="shared" si="28"/>
        <v>7.28</v>
      </c>
      <c r="L58" s="58">
        <v>8.64</v>
      </c>
      <c r="M58" s="59">
        <f t="shared" si="19"/>
        <v>12.73</v>
      </c>
      <c r="N58" s="59">
        <f t="shared" si="7"/>
        <v>7.165</v>
      </c>
      <c r="O58" s="59">
        <f t="shared" si="19"/>
        <v>8.64</v>
      </c>
      <c r="P58" s="60">
        <f t="shared" si="8"/>
        <v>0.16915127333695545</v>
      </c>
      <c r="Q58" s="22">
        <f t="shared" si="9"/>
        <v>6.839116472814276E-8</v>
      </c>
      <c r="R58" s="61">
        <f t="shared" si="10"/>
        <v>5.2768546831011268E-8</v>
      </c>
      <c r="S58" s="22">
        <f t="shared" si="11"/>
        <v>2.7845195346566292E-15</v>
      </c>
      <c r="T58" s="94">
        <v>298</v>
      </c>
      <c r="U58" s="59">
        <f t="shared" si="12"/>
        <v>285.73</v>
      </c>
      <c r="V58" s="63">
        <f t="shared" si="13"/>
        <v>0.72426073612931097</v>
      </c>
      <c r="W58" s="64">
        <f t="shared" si="14"/>
        <v>5.2998153188568269</v>
      </c>
      <c r="X58" s="65">
        <f t="shared" si="21"/>
        <v>-3.0983089602765879E-7</v>
      </c>
      <c r="Y58" s="66">
        <f t="shared" si="22"/>
        <v>-3.0870254310563392E-7</v>
      </c>
      <c r="Z58" s="66">
        <f t="shared" si="23"/>
        <v>-3.0870665238050927E-7</v>
      </c>
      <c r="AA58" s="67">
        <f t="shared" si="24"/>
        <v>-3.0758237880275965E-7</v>
      </c>
      <c r="AB58" s="68">
        <f t="shared" si="16"/>
        <v>4.2537747835595945E-4</v>
      </c>
      <c r="AC58" s="69"/>
      <c r="AD58" s="70">
        <f t="shared" si="15"/>
        <v>4.253774783559594</v>
      </c>
      <c r="AE58" s="70"/>
      <c r="AF58" s="74"/>
      <c r="AG58" s="71">
        <v>520</v>
      </c>
    </row>
    <row r="59" spans="5:33">
      <c r="E59" s="73">
        <v>0.5728240740740741</v>
      </c>
      <c r="F59" s="71">
        <v>530</v>
      </c>
      <c r="G59" s="58">
        <v>12.73</v>
      </c>
      <c r="H59" s="58">
        <v>7.05</v>
      </c>
      <c r="I59" s="58">
        <v>8.44</v>
      </c>
      <c r="J59" s="58">
        <v>12.73</v>
      </c>
      <c r="K59" s="58">
        <f t="shared" si="28"/>
        <v>7.28</v>
      </c>
      <c r="L59" s="58">
        <v>8.44</v>
      </c>
      <c r="M59" s="59">
        <f t="shared" si="19"/>
        <v>12.73</v>
      </c>
      <c r="N59" s="59">
        <f t="shared" si="7"/>
        <v>7.165</v>
      </c>
      <c r="O59" s="59">
        <f t="shared" si="19"/>
        <v>8.44</v>
      </c>
      <c r="P59" s="60">
        <f t="shared" si="8"/>
        <v>0.16523573460230367</v>
      </c>
      <c r="Q59" s="22">
        <f t="shared" si="9"/>
        <v>6.839116472814276E-8</v>
      </c>
      <c r="R59" s="61">
        <f t="shared" si="10"/>
        <v>5.2768546831011268E-8</v>
      </c>
      <c r="S59" s="22">
        <f t="shared" si="11"/>
        <v>2.7845195346566292E-15</v>
      </c>
      <c r="T59" s="94">
        <v>298</v>
      </c>
      <c r="U59" s="59">
        <f t="shared" si="12"/>
        <v>285.73</v>
      </c>
      <c r="V59" s="63">
        <f t="shared" si="13"/>
        <v>0.72426073612931097</v>
      </c>
      <c r="W59" s="64">
        <f t="shared" si="14"/>
        <v>5.2998153188568269</v>
      </c>
      <c r="X59" s="65">
        <f t="shared" si="21"/>
        <v>-3.0046242611188727E-7</v>
      </c>
      <c r="Y59" s="66">
        <f t="shared" si="22"/>
        <v>-2.9939352111148234E-7</v>
      </c>
      <c r="Z59" s="66">
        <f t="shared" si="23"/>
        <v>-2.9939732377631027E-7</v>
      </c>
      <c r="AA59" s="67">
        <f t="shared" si="24"/>
        <v>-2.9833219438452179E-7</v>
      </c>
      <c r="AB59" s="68">
        <f t="shared" si="16"/>
        <v>4.2229042557962164E-4</v>
      </c>
      <c r="AC59" s="69"/>
      <c r="AD59" s="70">
        <f t="shared" si="15"/>
        <v>4.2229042557962169</v>
      </c>
      <c r="AE59" s="70"/>
      <c r="AF59" s="74"/>
      <c r="AG59" s="71">
        <v>530</v>
      </c>
    </row>
    <row r="60" spans="5:33">
      <c r="E60" s="73">
        <v>0.57293981481481482</v>
      </c>
      <c r="F60" s="71">
        <v>540</v>
      </c>
      <c r="G60" s="58">
        <v>12.73</v>
      </c>
      <c r="H60" s="58">
        <v>7.05</v>
      </c>
      <c r="I60" s="58">
        <v>8.33</v>
      </c>
      <c r="J60" s="58">
        <v>12.73</v>
      </c>
      <c r="K60" s="58">
        <v>7.28</v>
      </c>
      <c r="L60" s="58">
        <v>8.33</v>
      </c>
      <c r="M60" s="59">
        <f t="shared" si="19"/>
        <v>12.73</v>
      </c>
      <c r="N60" s="59">
        <f t="shared" si="7"/>
        <v>7.165</v>
      </c>
      <c r="O60" s="59">
        <f t="shared" si="19"/>
        <v>8.33</v>
      </c>
      <c r="P60" s="60">
        <f t="shared" si="8"/>
        <v>0.16308218829824522</v>
      </c>
      <c r="Q60" s="22">
        <f t="shared" si="9"/>
        <v>6.839116472814276E-8</v>
      </c>
      <c r="R60" s="61">
        <f t="shared" si="10"/>
        <v>5.2768546831011268E-8</v>
      </c>
      <c r="S60" s="22">
        <f t="shared" si="11"/>
        <v>2.7845195346566292E-15</v>
      </c>
      <c r="T60" s="94">
        <v>298</v>
      </c>
      <c r="U60" s="59">
        <f t="shared" si="12"/>
        <v>285.73</v>
      </c>
      <c r="V60" s="63">
        <f t="shared" si="13"/>
        <v>0.72426073612931097</v>
      </c>
      <c r="W60" s="64">
        <f t="shared" si="14"/>
        <v>5.2998153188568269</v>
      </c>
      <c r="X60" s="65">
        <f t="shared" si="21"/>
        <v>-2.9444398751379276E-7</v>
      </c>
      <c r="Y60" s="66">
        <f t="shared" si="22"/>
        <v>-2.9341014548306991E-7</v>
      </c>
      <c r="Z60" s="66">
        <f t="shared" si="23"/>
        <v>-2.9341377547515606E-7</v>
      </c>
      <c r="AA60" s="67">
        <f t="shared" si="24"/>
        <v>-2.9238353794550216E-7</v>
      </c>
      <c r="AB60" s="68">
        <f t="shared" si="16"/>
        <v>4.1929646506250168E-4</v>
      </c>
      <c r="AC60" s="75">
        <v>4.2099999999999999E-4</v>
      </c>
      <c r="AD60" s="70">
        <f t="shared" si="15"/>
        <v>4.1929646506250169</v>
      </c>
      <c r="AE60" s="70">
        <f>AC60*10000</f>
        <v>4.21</v>
      </c>
      <c r="AF60" s="74">
        <f>(AD60-AE60)*(AD60-AE60)</f>
        <v>2.9020312832773635E-4</v>
      </c>
      <c r="AG60" s="71">
        <v>540</v>
      </c>
    </row>
    <row r="61" spans="5:33">
      <c r="E61" s="73">
        <v>0.57305555555555554</v>
      </c>
      <c r="F61" s="71">
        <v>550</v>
      </c>
      <c r="G61" s="58">
        <v>12.73</v>
      </c>
      <c r="H61" s="58">
        <v>7.05</v>
      </c>
      <c r="I61" s="58">
        <v>8.18</v>
      </c>
      <c r="J61" s="58">
        <v>12.73</v>
      </c>
      <c r="K61" s="58">
        <f t="shared" si="28"/>
        <v>7.28</v>
      </c>
      <c r="L61" s="58">
        <v>8.18</v>
      </c>
      <c r="M61" s="59">
        <f t="shared" si="19"/>
        <v>12.73</v>
      </c>
      <c r="N61" s="59">
        <f t="shared" si="7"/>
        <v>7.165</v>
      </c>
      <c r="O61" s="59">
        <f t="shared" si="19"/>
        <v>8.18</v>
      </c>
      <c r="P61" s="60">
        <f t="shared" si="8"/>
        <v>0.16014553424725639</v>
      </c>
      <c r="Q61" s="22">
        <f t="shared" si="9"/>
        <v>6.839116472814276E-8</v>
      </c>
      <c r="R61" s="61">
        <f t="shared" si="10"/>
        <v>5.2768546831011268E-8</v>
      </c>
      <c r="S61" s="22">
        <f t="shared" si="11"/>
        <v>2.7845195346566292E-15</v>
      </c>
      <c r="T61" s="94">
        <v>298</v>
      </c>
      <c r="U61" s="59">
        <f t="shared" si="12"/>
        <v>285.73</v>
      </c>
      <c r="V61" s="63">
        <f t="shared" si="13"/>
        <v>0.72426073612931097</v>
      </c>
      <c r="W61" s="64">
        <f t="shared" si="14"/>
        <v>5.2998153188568269</v>
      </c>
      <c r="X61" s="65">
        <f t="shared" si="21"/>
        <v>-2.8711853663190387E-7</v>
      </c>
      <c r="Y61" s="66">
        <f t="shared" si="22"/>
        <v>-2.8612856892509236E-7</v>
      </c>
      <c r="Z61" s="66">
        <f t="shared" si="23"/>
        <v>-2.8613198227510457E-7</v>
      </c>
      <c r="AA61" s="67">
        <f t="shared" si="24"/>
        <v>-2.8514540438024795E-7</v>
      </c>
      <c r="AB61" s="68">
        <f t="shared" si="16"/>
        <v>4.1636233945020881E-4</v>
      </c>
      <c r="AC61" s="69"/>
      <c r="AD61" s="70">
        <f t="shared" si="15"/>
        <v>4.1636233945020882</v>
      </c>
      <c r="AE61" s="70"/>
      <c r="AF61" s="74"/>
      <c r="AG61" s="71">
        <v>550</v>
      </c>
    </row>
    <row r="62" spans="5:33">
      <c r="E62" s="73">
        <v>0.57317129629629626</v>
      </c>
      <c r="F62" s="71">
        <v>560</v>
      </c>
      <c r="G62" s="58">
        <v>12.73</v>
      </c>
      <c r="H62" s="58">
        <v>7.05</v>
      </c>
      <c r="I62" s="58">
        <v>8.1199999999999992</v>
      </c>
      <c r="J62" s="58">
        <v>12.73</v>
      </c>
      <c r="K62" s="58">
        <f>H62+0.24</f>
        <v>7.29</v>
      </c>
      <c r="L62" s="58">
        <v>8.1199999999999992</v>
      </c>
      <c r="M62" s="59">
        <f t="shared" si="19"/>
        <v>12.73</v>
      </c>
      <c r="N62" s="59">
        <f t="shared" si="7"/>
        <v>7.17</v>
      </c>
      <c r="O62" s="59">
        <f t="shared" si="19"/>
        <v>8.1199999999999992</v>
      </c>
      <c r="P62" s="60">
        <f t="shared" si="8"/>
        <v>0.15897087262686085</v>
      </c>
      <c r="Q62" s="22">
        <f t="shared" si="9"/>
        <v>6.7608297539197998E-8</v>
      </c>
      <c r="R62" s="61">
        <f t="shared" si="10"/>
        <v>5.3379577805402283E-8</v>
      </c>
      <c r="S62" s="22">
        <f t="shared" si="11"/>
        <v>2.849379326682996E-15</v>
      </c>
      <c r="T62" s="94">
        <v>298</v>
      </c>
      <c r="U62" s="59">
        <f t="shared" si="12"/>
        <v>285.73</v>
      </c>
      <c r="V62" s="63">
        <f t="shared" si="13"/>
        <v>0.72426073612931097</v>
      </c>
      <c r="W62" s="64">
        <f t="shared" si="14"/>
        <v>5.2998153188568269</v>
      </c>
      <c r="X62" s="65">
        <f t="shared" si="21"/>
        <v>-2.896470529798789E-7</v>
      </c>
      <c r="Y62" s="66">
        <f t="shared" si="22"/>
        <v>-2.8863260066898622E-7</v>
      </c>
      <c r="Z62" s="66">
        <f t="shared" si="23"/>
        <v>-2.886361536603959E-7</v>
      </c>
      <c r="AA62" s="67">
        <f t="shared" si="24"/>
        <v>-2.8762522945310327E-7</v>
      </c>
      <c r="AB62" s="68">
        <f t="shared" si="16"/>
        <v>4.1350103104452127E-4</v>
      </c>
      <c r="AC62" s="69"/>
      <c r="AD62" s="70">
        <f t="shared" si="15"/>
        <v>4.1350103104452129</v>
      </c>
      <c r="AE62" s="70"/>
      <c r="AF62" s="74"/>
      <c r="AG62" s="71">
        <v>560</v>
      </c>
    </row>
    <row r="63" spans="5:33">
      <c r="E63" s="73">
        <v>0.57328703703703698</v>
      </c>
      <c r="F63" s="71">
        <v>570</v>
      </c>
      <c r="G63" s="58">
        <v>12.73</v>
      </c>
      <c r="H63" s="58">
        <v>7.05</v>
      </c>
      <c r="I63" s="58">
        <v>8.09</v>
      </c>
      <c r="J63" s="58">
        <v>12.73</v>
      </c>
      <c r="K63" s="58">
        <f>H63+0.25</f>
        <v>7.3</v>
      </c>
      <c r="L63" s="58">
        <v>8.09</v>
      </c>
      <c r="M63" s="59">
        <f t="shared" si="19"/>
        <v>12.73</v>
      </c>
      <c r="N63" s="59">
        <f t="shared" si="7"/>
        <v>7.1749999999999998</v>
      </c>
      <c r="O63" s="59">
        <f t="shared" si="19"/>
        <v>8.09</v>
      </c>
      <c r="P63" s="60">
        <f t="shared" si="8"/>
        <v>0.15838354181666314</v>
      </c>
      <c r="Q63" s="22">
        <f t="shared" si="9"/>
        <v>6.6834391756861291E-8</v>
      </c>
      <c r="R63" s="61">
        <f t="shared" si="10"/>
        <v>5.3997684185012632E-8</v>
      </c>
      <c r="S63" s="22">
        <f t="shared" si="11"/>
        <v>2.9157498973443634E-15</v>
      </c>
      <c r="T63" s="94">
        <v>298</v>
      </c>
      <c r="U63" s="59">
        <f t="shared" si="12"/>
        <v>285.73</v>
      </c>
      <c r="V63" s="63">
        <f t="shared" si="13"/>
        <v>0.72426073612931097</v>
      </c>
      <c r="W63" s="64">
        <f t="shared" si="14"/>
        <v>5.2998153188568269</v>
      </c>
      <c r="X63" s="65">
        <f t="shared" si="21"/>
        <v>-2.9323748299152853E-7</v>
      </c>
      <c r="Y63" s="66">
        <f t="shared" si="22"/>
        <v>-2.9219041593172988E-7</v>
      </c>
      <c r="Z63" s="66">
        <f t="shared" si="23"/>
        <v>-2.9219415470828917E-7</v>
      </c>
      <c r="AA63" s="67">
        <f t="shared" si="24"/>
        <v>-2.9115079972484939E-7</v>
      </c>
      <c r="AB63" s="68">
        <f t="shared" si="16"/>
        <v>4.1061468139270171E-4</v>
      </c>
      <c r="AC63" s="69"/>
      <c r="AD63" s="70">
        <f t="shared" si="15"/>
        <v>4.1061468139270172</v>
      </c>
      <c r="AE63" s="70"/>
      <c r="AF63" s="74"/>
      <c r="AG63" s="71">
        <v>570</v>
      </c>
    </row>
    <row r="64" spans="5:33">
      <c r="E64" s="73">
        <v>0.57340277777777782</v>
      </c>
      <c r="F64" s="71">
        <v>580</v>
      </c>
      <c r="G64" s="58">
        <v>12.73</v>
      </c>
      <c r="H64" s="58">
        <v>7.05</v>
      </c>
      <c r="I64" s="58">
        <v>7.91</v>
      </c>
      <c r="J64" s="58">
        <v>12.73</v>
      </c>
      <c r="K64" s="58">
        <f>H64+0.26</f>
        <v>7.31</v>
      </c>
      <c r="L64" s="58">
        <v>7.91</v>
      </c>
      <c r="M64" s="59">
        <f t="shared" si="19"/>
        <v>12.73</v>
      </c>
      <c r="N64" s="59">
        <f t="shared" si="7"/>
        <v>7.18</v>
      </c>
      <c r="O64" s="59">
        <f t="shared" si="19"/>
        <v>7.91</v>
      </c>
      <c r="P64" s="60">
        <f t="shared" si="8"/>
        <v>0.15485955695547654</v>
      </c>
      <c r="Q64" s="22">
        <f t="shared" si="9"/>
        <v>6.606934480075943E-8</v>
      </c>
      <c r="R64" s="61">
        <f t="shared" si="10"/>
        <v>5.4622947899173435E-8</v>
      </c>
      <c r="S64" s="22">
        <f t="shared" si="11"/>
        <v>2.9836664371958157E-15</v>
      </c>
      <c r="T64" s="94">
        <v>298</v>
      </c>
      <c r="U64" s="59">
        <f t="shared" si="12"/>
        <v>285.73</v>
      </c>
      <c r="V64" s="63">
        <f t="shared" si="13"/>
        <v>0.72426073612931097</v>
      </c>
      <c r="W64" s="64">
        <f t="shared" si="14"/>
        <v>5.2998153188568269</v>
      </c>
      <c r="X64" s="65">
        <f t="shared" si="21"/>
        <v>-2.9130367430959177E-7</v>
      </c>
      <c r="Y64" s="66">
        <f t="shared" si="22"/>
        <v>-2.9026296620064735E-7</v>
      </c>
      <c r="Z64" s="66">
        <f t="shared" si="23"/>
        <v>-2.9026668422229803E-7</v>
      </c>
      <c r="AA64" s="67">
        <f t="shared" si="24"/>
        <v>-2.8922966756908275E-7</v>
      </c>
      <c r="AB64" s="68">
        <f t="shared" si="16"/>
        <v>4.0769275235270772E-4</v>
      </c>
      <c r="AC64" s="69"/>
      <c r="AD64" s="70">
        <f t="shared" si="15"/>
        <v>4.0769275235270772</v>
      </c>
      <c r="AE64" s="70"/>
      <c r="AF64" s="74"/>
      <c r="AG64" s="71">
        <v>580</v>
      </c>
    </row>
    <row r="65" spans="5:33">
      <c r="E65" s="73">
        <v>0.57351851851851854</v>
      </c>
      <c r="F65" s="71">
        <v>590</v>
      </c>
      <c r="G65" s="58">
        <v>12.73</v>
      </c>
      <c r="H65" s="58">
        <v>7.04</v>
      </c>
      <c r="I65" s="58">
        <v>7.71</v>
      </c>
      <c r="J65" s="58">
        <v>12.73</v>
      </c>
      <c r="K65" s="58">
        <f>H65+0.27</f>
        <v>7.3100000000000005</v>
      </c>
      <c r="L65" s="58">
        <v>7.71</v>
      </c>
      <c r="M65" s="59">
        <f t="shared" si="19"/>
        <v>12.73</v>
      </c>
      <c r="N65" s="59">
        <f t="shared" si="7"/>
        <v>7.1750000000000007</v>
      </c>
      <c r="O65" s="59">
        <f t="shared" si="19"/>
        <v>7.71</v>
      </c>
      <c r="P65" s="60">
        <f t="shared" si="8"/>
        <v>0.15094401822082482</v>
      </c>
      <c r="Q65" s="22">
        <f t="shared" si="9"/>
        <v>6.6834391756861291E-8</v>
      </c>
      <c r="R65" s="61">
        <f t="shared" si="10"/>
        <v>5.3997684185012632E-8</v>
      </c>
      <c r="S65" s="22">
        <f t="shared" si="11"/>
        <v>2.9157498973443634E-15</v>
      </c>
      <c r="T65" s="94">
        <v>298</v>
      </c>
      <c r="U65" s="59">
        <f t="shared" si="12"/>
        <v>285.73</v>
      </c>
      <c r="V65" s="63">
        <f t="shared" si="13"/>
        <v>0.72426073612931097</v>
      </c>
      <c r="W65" s="64">
        <f t="shared" si="14"/>
        <v>5.2998153188568269</v>
      </c>
      <c r="X65" s="65">
        <f t="shared" si="21"/>
        <v>-2.7549945643283329E-7</v>
      </c>
      <c r="Y65" s="66">
        <f t="shared" si="22"/>
        <v>-2.7456193411102365E-7</v>
      </c>
      <c r="Z65" s="66">
        <f t="shared" si="23"/>
        <v>-2.7456512449156112E-7</v>
      </c>
      <c r="AA65" s="67">
        <f t="shared" si="24"/>
        <v>-2.7363077083661294E-7</v>
      </c>
      <c r="AB65" s="68">
        <f t="shared" si="16"/>
        <v>4.0479009794816681E-4</v>
      </c>
      <c r="AC65" s="69"/>
      <c r="AD65" s="70">
        <f t="shared" si="15"/>
        <v>4.0479009794816685</v>
      </c>
      <c r="AE65" s="70"/>
      <c r="AF65" s="74"/>
      <c r="AG65" s="71">
        <v>590</v>
      </c>
    </row>
    <row r="66" spans="5:33">
      <c r="E66" s="73">
        <v>0.57363425925925926</v>
      </c>
      <c r="F66" s="71">
        <v>600</v>
      </c>
      <c r="G66" s="58">
        <v>12.71</v>
      </c>
      <c r="H66" s="58">
        <v>7.05</v>
      </c>
      <c r="I66" s="58">
        <v>7.85</v>
      </c>
      <c r="J66" s="58">
        <v>12.71</v>
      </c>
      <c r="K66" s="58">
        <v>7.34</v>
      </c>
      <c r="L66" s="58">
        <v>7.85</v>
      </c>
      <c r="M66" s="59">
        <f t="shared" si="19"/>
        <v>12.71</v>
      </c>
      <c r="N66" s="59">
        <f t="shared" si="7"/>
        <v>7.1950000000000003</v>
      </c>
      <c r="O66" s="59">
        <f t="shared" si="19"/>
        <v>7.85</v>
      </c>
      <c r="P66" s="60">
        <f t="shared" si="8"/>
        <v>0.15363419484177149</v>
      </c>
      <c r="Q66" s="22">
        <f t="shared" si="9"/>
        <v>6.3826348619054715E-8</v>
      </c>
      <c r="R66" s="61">
        <f t="shared" si="10"/>
        <v>5.644862102497826E-8</v>
      </c>
      <c r="S66" s="22">
        <f t="shared" si="11"/>
        <v>3.1864468156216178E-15</v>
      </c>
      <c r="T66" s="94">
        <v>298</v>
      </c>
      <c r="U66" s="59">
        <f t="shared" si="12"/>
        <v>285.70999999999998</v>
      </c>
      <c r="V66" s="63">
        <f t="shared" si="13"/>
        <v>0.72549205687749962</v>
      </c>
      <c r="W66" s="64">
        <f t="shared" si="14"/>
        <v>5.3148627868494414</v>
      </c>
      <c r="X66" s="65">
        <f t="shared" si="21"/>
        <v>-3.035023174392261E-7</v>
      </c>
      <c r="Y66" s="66">
        <f t="shared" si="22"/>
        <v>-3.023567518804739E-7</v>
      </c>
      <c r="Z66" s="66">
        <f t="shared" si="23"/>
        <v>-3.0236107580280994E-7</v>
      </c>
      <c r="AA66" s="67">
        <f t="shared" si="24"/>
        <v>-3.0121980152521624E-7</v>
      </c>
      <c r="AB66" s="68">
        <f t="shared" si="16"/>
        <v>4.0204445737404245E-4</v>
      </c>
      <c r="AC66" s="75">
        <v>4.0099999999999999E-4</v>
      </c>
      <c r="AD66" s="70">
        <f t="shared" si="15"/>
        <v>4.0204445737404244</v>
      </c>
      <c r="AE66" s="70">
        <f>AC66*10000</f>
        <v>4.01</v>
      </c>
      <c r="AF66" s="74">
        <f>(AD66-AE66)*(AD66-AE66)</f>
        <v>1.0908912061916761E-4</v>
      </c>
      <c r="AG66" s="71">
        <v>600</v>
      </c>
    </row>
    <row r="67" spans="5:33">
      <c r="E67" s="73">
        <v>0.57374999999999998</v>
      </c>
      <c r="F67" s="71">
        <v>610</v>
      </c>
      <c r="G67" s="58">
        <v>12.7</v>
      </c>
      <c r="H67" s="58">
        <v>7.05</v>
      </c>
      <c r="I67" s="58">
        <v>8.3699999999999992</v>
      </c>
      <c r="J67" s="58">
        <v>12.7</v>
      </c>
      <c r="K67" s="58">
        <f>H67+0.18</f>
        <v>7.2299999999999995</v>
      </c>
      <c r="L67" s="58">
        <v>8.3699999999999992</v>
      </c>
      <c r="M67" s="59">
        <f t="shared" si="19"/>
        <v>12.7</v>
      </c>
      <c r="N67" s="59">
        <f t="shared" si="7"/>
        <v>7.14</v>
      </c>
      <c r="O67" s="59">
        <f t="shared" si="19"/>
        <v>8.3699999999999992</v>
      </c>
      <c r="P67" s="60">
        <f t="shared" si="8"/>
        <v>0.16378422092248909</v>
      </c>
      <c r="Q67" s="22">
        <f t="shared" si="9"/>
        <v>7.2443596007499061E-8</v>
      </c>
      <c r="R67" s="61">
        <f t="shared" si="10"/>
        <v>4.9692682155374428E-8</v>
      </c>
      <c r="S67" s="22">
        <f t="shared" si="11"/>
        <v>2.469362659795068E-15</v>
      </c>
      <c r="T67" s="94">
        <v>298</v>
      </c>
      <c r="U67" s="59">
        <f t="shared" si="12"/>
        <v>285.7</v>
      </c>
      <c r="V67" s="63">
        <f t="shared" si="13"/>
        <v>0.7261077818991637</v>
      </c>
      <c r="W67" s="64">
        <f t="shared" si="14"/>
        <v>5.3224033268333999</v>
      </c>
      <c r="X67" s="65">
        <f t="shared" si="21"/>
        <v>-2.4850216790487297E-7</v>
      </c>
      <c r="Y67" s="66">
        <f t="shared" si="22"/>
        <v>-2.4772835714112313E-7</v>
      </c>
      <c r="Z67" s="66">
        <f t="shared" si="23"/>
        <v>-2.4773076671003419E-7</v>
      </c>
      <c r="AA67" s="67">
        <f t="shared" si="24"/>
        <v>-2.469593505088848E-7</v>
      </c>
      <c r="AB67" s="68">
        <f t="shared" si="16"/>
        <v>3.9902086108349079E-4</v>
      </c>
      <c r="AC67" s="69"/>
      <c r="AD67" s="70">
        <f t="shared" si="15"/>
        <v>3.990208610834908</v>
      </c>
      <c r="AE67" s="70"/>
      <c r="AF67" s="74"/>
      <c r="AG67" s="71">
        <v>610</v>
      </c>
    </row>
    <row r="68" spans="5:33">
      <c r="E68" s="73">
        <v>0.5738657407407407</v>
      </c>
      <c r="F68" s="71">
        <v>620</v>
      </c>
      <c r="G68" s="58">
        <v>12.7</v>
      </c>
      <c r="H68" s="58">
        <v>7.05</v>
      </c>
      <c r="I68" s="58">
        <v>8.08</v>
      </c>
      <c r="J68" s="58">
        <v>12.7</v>
      </c>
      <c r="K68" s="58">
        <f t="shared" ref="K68:K119" si="29">H68+0.27</f>
        <v>7.32</v>
      </c>
      <c r="L68" s="58">
        <v>8.08</v>
      </c>
      <c r="M68" s="59">
        <f t="shared" si="19"/>
        <v>12.7</v>
      </c>
      <c r="N68" s="59">
        <f t="shared" si="7"/>
        <v>7.1850000000000005</v>
      </c>
      <c r="O68" s="59">
        <f t="shared" si="19"/>
        <v>8.08</v>
      </c>
      <c r="P68" s="60">
        <f t="shared" si="8"/>
        <v>0.15810949881167408</v>
      </c>
      <c r="Q68" s="22">
        <f t="shared" si="9"/>
        <v>6.5313055264747081E-8</v>
      </c>
      <c r="R68" s="61">
        <f t="shared" si="10"/>
        <v>5.5117871549580817E-8</v>
      </c>
      <c r="S68" s="22">
        <f t="shared" si="11"/>
        <v>3.0379797641560906E-15</v>
      </c>
      <c r="T68" s="94">
        <v>298</v>
      </c>
      <c r="U68" s="59">
        <f t="shared" si="12"/>
        <v>285.7</v>
      </c>
      <c r="V68" s="63">
        <f t="shared" si="13"/>
        <v>0.7261077818991637</v>
      </c>
      <c r="W68" s="64">
        <f t="shared" si="14"/>
        <v>5.3224033268333999</v>
      </c>
      <c r="X68" s="65">
        <f t="shared" si="21"/>
        <v>-2.9329954274019509E-7</v>
      </c>
      <c r="Y68" s="66">
        <f t="shared" si="22"/>
        <v>-2.9221486213849772E-7</v>
      </c>
      <c r="Z68" s="66">
        <f t="shared" si="23"/>
        <v>-2.9221887350515964E-7</v>
      </c>
      <c r="AA68" s="67">
        <f t="shared" si="24"/>
        <v>-2.911381746004455E-7</v>
      </c>
      <c r="AB68" s="68">
        <f t="shared" si="16"/>
        <v>3.9654356147329734E-4</v>
      </c>
      <c r="AC68" s="69"/>
      <c r="AD68" s="70">
        <f t="shared" si="15"/>
        <v>3.9654356147329732</v>
      </c>
      <c r="AE68" s="70"/>
      <c r="AF68" s="74"/>
      <c r="AG68" s="71">
        <v>620</v>
      </c>
    </row>
    <row r="69" spans="5:33">
      <c r="E69" s="73">
        <v>0.57398148148148143</v>
      </c>
      <c r="F69" s="71">
        <v>630</v>
      </c>
      <c r="G69" s="58">
        <v>12.69</v>
      </c>
      <c r="H69" s="58">
        <v>7.05</v>
      </c>
      <c r="I69" s="58">
        <v>7.99</v>
      </c>
      <c r="J69" s="58">
        <v>12.69</v>
      </c>
      <c r="K69" s="58">
        <f t="shared" si="29"/>
        <v>7.32</v>
      </c>
      <c r="L69" s="58">
        <v>7.99</v>
      </c>
      <c r="M69" s="59">
        <f t="shared" si="19"/>
        <v>12.69</v>
      </c>
      <c r="N69" s="59">
        <f t="shared" si="7"/>
        <v>7.1850000000000005</v>
      </c>
      <c r="O69" s="59">
        <f t="shared" si="19"/>
        <v>7.99</v>
      </c>
      <c r="P69" s="60">
        <f t="shared" si="8"/>
        <v>0.15632259707493196</v>
      </c>
      <c r="Q69" s="22">
        <f t="shared" si="9"/>
        <v>6.5313055264747081E-8</v>
      </c>
      <c r="R69" s="61">
        <f t="shared" si="10"/>
        <v>5.5072087624178847E-8</v>
      </c>
      <c r="S69" s="22">
        <f t="shared" si="11"/>
        <v>3.0329348352852329E-15</v>
      </c>
      <c r="T69" s="94">
        <v>298</v>
      </c>
      <c r="U69" s="59">
        <f t="shared" si="12"/>
        <v>285.69</v>
      </c>
      <c r="V69" s="63">
        <f t="shared" si="13"/>
        <v>0.72672355002524314</v>
      </c>
      <c r="W69" s="64">
        <f t="shared" si="14"/>
        <v>5.3299550940761602</v>
      </c>
      <c r="X69" s="65">
        <f t="shared" si="21"/>
        <v>-2.8696266936978099E-7</v>
      </c>
      <c r="Y69" s="66">
        <f t="shared" si="22"/>
        <v>-2.8591664422344174E-7</v>
      </c>
      <c r="Z69" s="66">
        <f t="shared" si="23"/>
        <v>-2.8592045715356668E-7</v>
      </c>
      <c r="AA69" s="67">
        <f t="shared" si="24"/>
        <v>-2.8487821713986349E-7</v>
      </c>
      <c r="AB69" s="68">
        <f t="shared" si="16"/>
        <v>3.9362138615891743E-4</v>
      </c>
      <c r="AC69" s="69"/>
      <c r="AD69" s="70">
        <f t="shared" si="15"/>
        <v>3.9362138615891742</v>
      </c>
      <c r="AE69" s="70"/>
      <c r="AF69" s="74"/>
      <c r="AG69" s="71">
        <v>630</v>
      </c>
    </row>
    <row r="70" spans="5:33">
      <c r="E70" s="73">
        <v>0.57409722222222226</v>
      </c>
      <c r="F70" s="71">
        <v>640</v>
      </c>
      <c r="G70" s="58">
        <v>12.69</v>
      </c>
      <c r="H70" s="58">
        <v>7.05</v>
      </c>
      <c r="I70" s="58">
        <v>7.87</v>
      </c>
      <c r="J70" s="58">
        <v>12.69</v>
      </c>
      <c r="K70" s="58">
        <f t="shared" si="29"/>
        <v>7.32</v>
      </c>
      <c r="L70" s="58">
        <v>7.87</v>
      </c>
      <c r="M70" s="59">
        <f t="shared" si="19"/>
        <v>12.69</v>
      </c>
      <c r="N70" s="59">
        <f t="shared" si="7"/>
        <v>7.1850000000000005</v>
      </c>
      <c r="O70" s="59">
        <f t="shared" si="19"/>
        <v>7.87</v>
      </c>
      <c r="P70" s="60">
        <f t="shared" si="8"/>
        <v>0.15397482340171645</v>
      </c>
      <c r="Q70" s="22">
        <f t="shared" si="9"/>
        <v>6.5313055264747081E-8</v>
      </c>
      <c r="R70" s="61">
        <f t="shared" si="10"/>
        <v>5.5072087624178847E-8</v>
      </c>
      <c r="S70" s="22">
        <f t="shared" si="11"/>
        <v>3.0329348352852329E-15</v>
      </c>
      <c r="T70" s="94">
        <v>298</v>
      </c>
      <c r="U70" s="59">
        <f t="shared" si="12"/>
        <v>285.69</v>
      </c>
      <c r="V70" s="63">
        <f t="shared" si="13"/>
        <v>0.72672355002524314</v>
      </c>
      <c r="W70" s="64">
        <f t="shared" si="14"/>
        <v>5.3299550940761602</v>
      </c>
      <c r="X70" s="65">
        <f t="shared" ref="X70:X101" si="30">-($B$2/W70)*P70*S70*AB70</f>
        <v>-2.8059970489094086E-7</v>
      </c>
      <c r="Y70" s="66">
        <f t="shared" ref="Y70:Y101" si="31">-(AB70+(5*X70))*$B$2*S70*P70/W70</f>
        <v>-2.7959223544373439E-7</v>
      </c>
      <c r="Z70" s="66">
        <f t="shared" ref="Z70:Z101" si="32">-(AB70+5*Y70)*$B$2*P70*S70/W70</f>
        <v>-2.7959585267735708E-7</v>
      </c>
      <c r="AA70" s="67">
        <f t="shared" ref="AA70:AA101" si="33">-(AB70+(10*Z70))*$B$2*P70*S70/W70</f>
        <v>-2.7859197448903217E-7</v>
      </c>
      <c r="AB70" s="68">
        <f t="shared" si="16"/>
        <v>3.9076219434347801E-4</v>
      </c>
      <c r="AC70" s="69"/>
      <c r="AD70" s="70">
        <f t="shared" si="15"/>
        <v>3.9076219434347799</v>
      </c>
      <c r="AE70" s="70"/>
      <c r="AF70" s="74"/>
      <c r="AG70" s="71">
        <v>640</v>
      </c>
    </row>
    <row r="71" spans="5:33">
      <c r="E71" s="73">
        <v>0.57421296296296298</v>
      </c>
      <c r="F71" s="71">
        <v>650</v>
      </c>
      <c r="G71" s="58">
        <v>12.69</v>
      </c>
      <c r="H71" s="58">
        <v>7.05</v>
      </c>
      <c r="I71" s="58">
        <v>7.9</v>
      </c>
      <c r="J71" s="58">
        <v>12.69</v>
      </c>
      <c r="K71" s="58">
        <f t="shared" si="29"/>
        <v>7.32</v>
      </c>
      <c r="L71" s="58">
        <v>7.9</v>
      </c>
      <c r="M71" s="59">
        <f t="shared" si="19"/>
        <v>12.69</v>
      </c>
      <c r="N71" s="59">
        <f t="shared" ref="N71:N134" si="34">(H71+K71)/2</f>
        <v>7.1850000000000005</v>
      </c>
      <c r="O71" s="59">
        <f t="shared" si="19"/>
        <v>7.9</v>
      </c>
      <c r="P71" s="60">
        <f t="shared" ref="P71:P134" si="35">((O71/32000)*(1/((-0.026*M71+1.9067)/1000)))/1.013</f>
        <v>0.15456176682002035</v>
      </c>
      <c r="Q71" s="22">
        <f t="shared" ref="Q71:Q134" si="36">POWER(10, -N71)</f>
        <v>6.5313055264747081E-8</v>
      </c>
      <c r="R71" s="61">
        <f t="shared" ref="R71:R134" si="37">(0.00000000000001*(0.1253*EXP(0.0831*M71)))/Q71</f>
        <v>5.5072087624178847E-8</v>
      </c>
      <c r="S71" s="22">
        <f t="shared" ref="S71:S134" si="38">POWER(R71, 2)</f>
        <v>3.0329348352852329E-15</v>
      </c>
      <c r="T71" s="94">
        <v>298</v>
      </c>
      <c r="U71" s="59">
        <f t="shared" ref="U71:U134" si="39">273+M71</f>
        <v>285.69</v>
      </c>
      <c r="V71" s="63">
        <f t="shared" ref="V71:V134" si="40">((1/U71)-(1/298))*5026</f>
        <v>0.72672355002524314</v>
      </c>
      <c r="W71" s="64">
        <f t="shared" ref="W71:W134" si="41">POWER(10,V71)</f>
        <v>5.3299550940761602</v>
      </c>
      <c r="X71" s="65">
        <f t="shared" si="30"/>
        <v>-2.7965396024257823E-7</v>
      </c>
      <c r="Y71" s="66">
        <f t="shared" si="31"/>
        <v>-2.7864605893802971E-7</v>
      </c>
      <c r="Z71" s="66">
        <f t="shared" si="32"/>
        <v>-2.7864969151680256E-7</v>
      </c>
      <c r="AA71" s="67">
        <f t="shared" si="33"/>
        <v>-2.7764539660666038E-7</v>
      </c>
      <c r="AB71" s="68">
        <f t="shared" si="16"/>
        <v>3.8796624791744108E-4</v>
      </c>
      <c r="AC71" s="69"/>
      <c r="AD71" s="70">
        <f t="shared" ref="AD71:AD134" si="42">AB71*10000</f>
        <v>3.879662479174411</v>
      </c>
      <c r="AE71" s="70"/>
      <c r="AF71" s="74"/>
      <c r="AG71" s="71">
        <v>650</v>
      </c>
    </row>
    <row r="72" spans="5:33">
      <c r="E72" s="73">
        <v>0.5743287037037037</v>
      </c>
      <c r="F72" s="71">
        <v>660</v>
      </c>
      <c r="G72" s="58">
        <v>12.69</v>
      </c>
      <c r="H72" s="58">
        <v>7.05</v>
      </c>
      <c r="I72" s="58">
        <v>7.72</v>
      </c>
      <c r="J72" s="58">
        <v>12.69</v>
      </c>
      <c r="K72" s="58">
        <f t="shared" si="29"/>
        <v>7.32</v>
      </c>
      <c r="L72" s="58">
        <v>7.72</v>
      </c>
      <c r="M72" s="59">
        <f t="shared" si="19"/>
        <v>12.69</v>
      </c>
      <c r="N72" s="59">
        <f t="shared" si="34"/>
        <v>7.1850000000000005</v>
      </c>
      <c r="O72" s="59">
        <f t="shared" si="19"/>
        <v>7.72</v>
      </c>
      <c r="P72" s="60">
        <f t="shared" si="35"/>
        <v>0.15104010631019707</v>
      </c>
      <c r="Q72" s="22">
        <f t="shared" si="36"/>
        <v>6.5313055264747081E-8</v>
      </c>
      <c r="R72" s="61">
        <f t="shared" si="37"/>
        <v>5.5072087624178847E-8</v>
      </c>
      <c r="S72" s="22">
        <f t="shared" si="38"/>
        <v>3.0329348352852329E-15</v>
      </c>
      <c r="T72" s="94">
        <v>298</v>
      </c>
      <c r="U72" s="59">
        <f t="shared" si="39"/>
        <v>285.69</v>
      </c>
      <c r="V72" s="63">
        <f t="shared" si="40"/>
        <v>0.72672355002524314</v>
      </c>
      <c r="W72" s="64">
        <f t="shared" si="41"/>
        <v>5.3299550940761602</v>
      </c>
      <c r="X72" s="65">
        <f t="shared" si="30"/>
        <v>-2.7131930752245177E-7</v>
      </c>
      <c r="Y72" s="66">
        <f t="shared" si="31"/>
        <v>-2.7036372556207588E-7</v>
      </c>
      <c r="Z72" s="66">
        <f t="shared" si="32"/>
        <v>-2.7036709110539582E-7</v>
      </c>
      <c r="AA72" s="67">
        <f t="shared" si="33"/>
        <v>-2.6941485098156777E-7</v>
      </c>
      <c r="AB72" s="68">
        <f t="shared" ref="AB72:AB135" si="43">AB71+10*(0.166666666666666*(X71+2*Y71+2*Z71+AA71))</f>
        <v>3.8517976315450956E-4</v>
      </c>
      <c r="AC72" s="69"/>
      <c r="AD72" s="70">
        <f t="shared" si="42"/>
        <v>3.8517976315450957</v>
      </c>
      <c r="AE72" s="70"/>
      <c r="AF72" s="74"/>
      <c r="AG72" s="71">
        <v>660</v>
      </c>
    </row>
    <row r="73" spans="5:33">
      <c r="E73" s="73">
        <v>0.57444444444444442</v>
      </c>
      <c r="F73" s="71">
        <v>670</v>
      </c>
      <c r="G73" s="58">
        <v>12.69</v>
      </c>
      <c r="H73" s="58">
        <v>7.04</v>
      </c>
      <c r="I73" s="58">
        <v>7.66</v>
      </c>
      <c r="J73" s="58">
        <v>12.69</v>
      </c>
      <c r="K73" s="58">
        <f t="shared" si="29"/>
        <v>7.3100000000000005</v>
      </c>
      <c r="L73" s="58">
        <v>7.66</v>
      </c>
      <c r="M73" s="59">
        <f t="shared" si="19"/>
        <v>12.69</v>
      </c>
      <c r="N73" s="59">
        <f t="shared" si="34"/>
        <v>7.1750000000000007</v>
      </c>
      <c r="O73" s="59">
        <f t="shared" si="19"/>
        <v>7.66</v>
      </c>
      <c r="P73" s="60">
        <f t="shared" si="35"/>
        <v>0.14986621947358933</v>
      </c>
      <c r="Q73" s="22">
        <f t="shared" si="36"/>
        <v>6.6834391756861291E-8</v>
      </c>
      <c r="R73" s="61">
        <f t="shared" si="37"/>
        <v>5.3818493862087437E-8</v>
      </c>
      <c r="S73" s="22">
        <f t="shared" si="38"/>
        <v>2.8964302815835432E-15</v>
      </c>
      <c r="T73" s="94">
        <v>298</v>
      </c>
      <c r="U73" s="59">
        <f t="shared" si="39"/>
        <v>285.69</v>
      </c>
      <c r="V73" s="63">
        <f t="shared" si="40"/>
        <v>0.72672355002524314</v>
      </c>
      <c r="W73" s="64">
        <f t="shared" si="41"/>
        <v>5.3299550940761602</v>
      </c>
      <c r="X73" s="65">
        <f t="shared" si="30"/>
        <v>-2.5528953588559186E-7</v>
      </c>
      <c r="Y73" s="66">
        <f t="shared" si="31"/>
        <v>-2.5443755132320941E-7</v>
      </c>
      <c r="Z73" s="66">
        <f t="shared" si="32"/>
        <v>-2.5444039467396415E-7</v>
      </c>
      <c r="AA73" s="67">
        <f t="shared" si="33"/>
        <v>-2.535912344839562E-7</v>
      </c>
      <c r="AB73" s="68">
        <f t="shared" si="43"/>
        <v>3.8247610350144464E-4</v>
      </c>
      <c r="AC73" s="69"/>
      <c r="AD73" s="70">
        <f t="shared" si="42"/>
        <v>3.8247610350144465</v>
      </c>
      <c r="AE73" s="70"/>
      <c r="AF73" s="74"/>
      <c r="AG73" s="71">
        <v>670</v>
      </c>
    </row>
    <row r="74" spans="5:33">
      <c r="E74" s="73">
        <v>0.57456018518518515</v>
      </c>
      <c r="F74" s="71">
        <v>680</v>
      </c>
      <c r="G74" s="58">
        <v>12.69</v>
      </c>
      <c r="H74" s="58">
        <v>7.04</v>
      </c>
      <c r="I74" s="58">
        <v>7.53</v>
      </c>
      <c r="J74" s="58">
        <v>12.69</v>
      </c>
      <c r="K74" s="58">
        <f t="shared" si="29"/>
        <v>7.3100000000000005</v>
      </c>
      <c r="L74" s="58">
        <v>7.53</v>
      </c>
      <c r="M74" s="59">
        <f t="shared" si="19"/>
        <v>12.69</v>
      </c>
      <c r="N74" s="59">
        <f t="shared" si="34"/>
        <v>7.1750000000000007</v>
      </c>
      <c r="O74" s="59">
        <f t="shared" si="19"/>
        <v>7.53</v>
      </c>
      <c r="P74" s="60">
        <f t="shared" si="35"/>
        <v>0.14732279799427253</v>
      </c>
      <c r="Q74" s="22">
        <f t="shared" si="36"/>
        <v>6.6834391756861291E-8</v>
      </c>
      <c r="R74" s="61">
        <f t="shared" si="37"/>
        <v>5.3818493862087437E-8</v>
      </c>
      <c r="S74" s="22">
        <f t="shared" si="38"/>
        <v>2.8964302815835432E-15</v>
      </c>
      <c r="T74" s="94">
        <v>298</v>
      </c>
      <c r="U74" s="59">
        <f t="shared" si="39"/>
        <v>285.69</v>
      </c>
      <c r="V74" s="63">
        <f t="shared" si="40"/>
        <v>0.72672355002524314</v>
      </c>
      <c r="W74" s="64">
        <f t="shared" si="41"/>
        <v>5.3299550940761602</v>
      </c>
      <c r="X74" s="65">
        <f t="shared" si="30"/>
        <v>-2.4928747303641005E-7</v>
      </c>
      <c r="Y74" s="66">
        <f t="shared" si="31"/>
        <v>-2.4846963863709198E-7</v>
      </c>
      <c r="Z74" s="66">
        <f t="shared" si="32"/>
        <v>-2.4847232169651954E-7</v>
      </c>
      <c r="AA74" s="67">
        <f t="shared" si="33"/>
        <v>-2.4765715275206777E-7</v>
      </c>
      <c r="AB74" s="68">
        <f t="shared" si="43"/>
        <v>3.7993170906417149E-4</v>
      </c>
      <c r="AC74" s="69"/>
      <c r="AD74" s="70">
        <f t="shared" si="42"/>
        <v>3.7993170906417149</v>
      </c>
      <c r="AE74" s="70"/>
      <c r="AF74" s="74"/>
      <c r="AG74" s="71">
        <v>680</v>
      </c>
    </row>
    <row r="75" spans="5:33">
      <c r="E75" s="73">
        <v>0.57467592592592587</v>
      </c>
      <c r="F75" s="71">
        <v>690</v>
      </c>
      <c r="G75" s="58">
        <v>12.69</v>
      </c>
      <c r="H75" s="58">
        <v>7.04</v>
      </c>
      <c r="I75" s="58">
        <v>7.44</v>
      </c>
      <c r="J75" s="58">
        <v>12.69</v>
      </c>
      <c r="K75" s="58">
        <f t="shared" si="29"/>
        <v>7.3100000000000005</v>
      </c>
      <c r="L75" s="58">
        <v>7.44</v>
      </c>
      <c r="M75" s="59">
        <f t="shared" si="19"/>
        <v>12.69</v>
      </c>
      <c r="N75" s="59">
        <f t="shared" si="34"/>
        <v>7.1750000000000007</v>
      </c>
      <c r="O75" s="59">
        <f t="shared" si="19"/>
        <v>7.44</v>
      </c>
      <c r="P75" s="60">
        <f t="shared" si="35"/>
        <v>0.14556196773936092</v>
      </c>
      <c r="Q75" s="22">
        <f t="shared" si="36"/>
        <v>6.6834391756861291E-8</v>
      </c>
      <c r="R75" s="61">
        <f t="shared" si="37"/>
        <v>5.3818493862087437E-8</v>
      </c>
      <c r="S75" s="22">
        <f t="shared" si="38"/>
        <v>2.8964302815835432E-15</v>
      </c>
      <c r="T75" s="94">
        <v>298</v>
      </c>
      <c r="U75" s="59">
        <f t="shared" si="39"/>
        <v>285.69</v>
      </c>
      <c r="V75" s="63">
        <f t="shared" si="40"/>
        <v>0.72672355002524314</v>
      </c>
      <c r="W75" s="64">
        <f t="shared" si="41"/>
        <v>5.3299550940761602</v>
      </c>
      <c r="X75" s="65">
        <f t="shared" si="30"/>
        <v>-2.4469711291871562E-7</v>
      </c>
      <c r="Y75" s="66">
        <f t="shared" si="31"/>
        <v>-2.4390393297699562E-7</v>
      </c>
      <c r="Z75" s="66">
        <f t="shared" si="32"/>
        <v>-2.4390650405113892E-7</v>
      </c>
      <c r="AA75" s="67">
        <f t="shared" si="33"/>
        <v>-2.4311587851540922E-7</v>
      </c>
      <c r="AB75" s="68">
        <f t="shared" si="43"/>
        <v>3.7744699482007867E-4</v>
      </c>
      <c r="AC75" s="69"/>
      <c r="AD75" s="70">
        <f t="shared" si="42"/>
        <v>3.7744699482007866</v>
      </c>
      <c r="AE75" s="70"/>
      <c r="AF75" s="74"/>
      <c r="AG75" s="71">
        <v>690</v>
      </c>
    </row>
    <row r="76" spans="5:33">
      <c r="E76" s="73">
        <v>0.5747916666666667</v>
      </c>
      <c r="F76" s="71">
        <v>700</v>
      </c>
      <c r="G76" s="58">
        <v>12.65</v>
      </c>
      <c r="H76" s="58">
        <v>7.06</v>
      </c>
      <c r="I76" s="58">
        <v>8.5299999999999994</v>
      </c>
      <c r="J76" s="58">
        <v>12.65</v>
      </c>
      <c r="K76" s="58">
        <f t="shared" si="29"/>
        <v>7.33</v>
      </c>
      <c r="L76" s="58">
        <v>8.5299999999999994</v>
      </c>
      <c r="M76" s="59">
        <f t="shared" si="19"/>
        <v>12.65</v>
      </c>
      <c r="N76" s="59">
        <f t="shared" si="34"/>
        <v>7.1950000000000003</v>
      </c>
      <c r="O76" s="59">
        <f t="shared" si="19"/>
        <v>8.5299999999999994</v>
      </c>
      <c r="P76" s="60">
        <f t="shared" si="35"/>
        <v>0.16677757538362048</v>
      </c>
      <c r="Q76" s="22">
        <f t="shared" si="36"/>
        <v>6.3826348619054715E-8</v>
      </c>
      <c r="R76" s="61">
        <f t="shared" si="37"/>
        <v>5.6167868697729124E-8</v>
      </c>
      <c r="S76" s="22">
        <f t="shared" si="38"/>
        <v>3.1548294740453392E-15</v>
      </c>
      <c r="T76" s="94">
        <v>298</v>
      </c>
      <c r="U76" s="59">
        <f t="shared" si="39"/>
        <v>285.64999999999998</v>
      </c>
      <c r="V76" s="63">
        <f t="shared" si="40"/>
        <v>0.72918705366425829</v>
      </c>
      <c r="W76" s="64">
        <f t="shared" si="41"/>
        <v>5.3602747857756325</v>
      </c>
      <c r="X76" s="65">
        <f t="shared" si="30"/>
        <v>-3.0168407048008581E-7</v>
      </c>
      <c r="Y76" s="66">
        <f t="shared" si="31"/>
        <v>-3.0047058578993254E-7</v>
      </c>
      <c r="Z76" s="66">
        <f t="shared" si="32"/>
        <v>-3.0047546687328204E-7</v>
      </c>
      <c r="AA76" s="67">
        <f t="shared" si="33"/>
        <v>-2.9926682399944035E-7</v>
      </c>
      <c r="AB76" s="68">
        <f t="shared" si="43"/>
        <v>3.7500793837759471E-4</v>
      </c>
      <c r="AC76" s="69"/>
      <c r="AD76" s="70">
        <f t="shared" si="42"/>
        <v>3.750079383775947</v>
      </c>
      <c r="AE76" s="70"/>
      <c r="AF76" s="74"/>
      <c r="AG76" s="71">
        <v>700</v>
      </c>
    </row>
    <row r="77" spans="5:33">
      <c r="E77" s="73">
        <v>0.57490740740740742</v>
      </c>
      <c r="F77" s="71">
        <v>710</v>
      </c>
      <c r="G77" s="58">
        <v>12.64</v>
      </c>
      <c r="H77" s="58">
        <v>7.07</v>
      </c>
      <c r="I77" s="58">
        <v>8.8000000000000007</v>
      </c>
      <c r="J77" s="58">
        <v>12.64</v>
      </c>
      <c r="K77" s="58">
        <f t="shared" si="29"/>
        <v>7.34</v>
      </c>
      <c r="L77" s="58">
        <v>8.8000000000000007</v>
      </c>
      <c r="M77" s="59">
        <f t="shared" si="19"/>
        <v>12.64</v>
      </c>
      <c r="N77" s="59">
        <f t="shared" si="34"/>
        <v>7.2050000000000001</v>
      </c>
      <c r="O77" s="59">
        <f t="shared" si="19"/>
        <v>8.8000000000000007</v>
      </c>
      <c r="P77" s="60">
        <f t="shared" si="35"/>
        <v>0.17202823630183883</v>
      </c>
      <c r="Q77" s="22">
        <f t="shared" si="36"/>
        <v>6.2373483548241788E-8</v>
      </c>
      <c r="R77" s="61">
        <f t="shared" si="37"/>
        <v>5.7428443558718988E-8</v>
      </c>
      <c r="S77" s="22">
        <f t="shared" si="38"/>
        <v>3.2980261295769725E-15</v>
      </c>
      <c r="T77" s="94">
        <v>298</v>
      </c>
      <c r="U77" s="59">
        <f t="shared" si="39"/>
        <v>285.64</v>
      </c>
      <c r="V77" s="63">
        <f t="shared" si="40"/>
        <v>0.72980303738032459</v>
      </c>
      <c r="W77" s="64">
        <f t="shared" si="41"/>
        <v>5.3678829521667275</v>
      </c>
      <c r="X77" s="65">
        <f t="shared" si="30"/>
        <v>-3.2224255597675611E-7</v>
      </c>
      <c r="Y77" s="66">
        <f t="shared" si="31"/>
        <v>-3.2084686549788409E-7</v>
      </c>
      <c r="Z77" s="66">
        <f t="shared" si="32"/>
        <v>-3.2085291048442194E-7</v>
      </c>
      <c r="AA77" s="67">
        <f t="shared" si="33"/>
        <v>-3.194632126282395E-7</v>
      </c>
      <c r="AB77" s="68">
        <f t="shared" si="43"/>
        <v>3.7200320004458477E-4</v>
      </c>
      <c r="AC77" s="69"/>
      <c r="AD77" s="70">
        <f t="shared" si="42"/>
        <v>3.7200320004458476</v>
      </c>
      <c r="AE77" s="70"/>
      <c r="AF77" s="74"/>
      <c r="AG77" s="71">
        <v>710</v>
      </c>
    </row>
    <row r="78" spans="5:33">
      <c r="E78" s="73">
        <v>0.57502314814814814</v>
      </c>
      <c r="F78" s="71">
        <v>720</v>
      </c>
      <c r="G78" s="58">
        <v>12.63</v>
      </c>
      <c r="H78" s="58">
        <v>7.09</v>
      </c>
      <c r="I78" s="58">
        <v>9.02</v>
      </c>
      <c r="J78" s="58">
        <v>12.63</v>
      </c>
      <c r="K78" s="58">
        <v>7.37</v>
      </c>
      <c r="L78" s="58">
        <v>9.02</v>
      </c>
      <c r="M78" s="59">
        <f t="shared" si="19"/>
        <v>12.63</v>
      </c>
      <c r="N78" s="59">
        <f t="shared" si="34"/>
        <v>7.23</v>
      </c>
      <c r="O78" s="59">
        <f t="shared" si="19"/>
        <v>9.02</v>
      </c>
      <c r="P78" s="60">
        <f t="shared" si="35"/>
        <v>0.17629989516887687</v>
      </c>
      <c r="Q78" s="22">
        <f t="shared" si="36"/>
        <v>5.8884365535558776E-8</v>
      </c>
      <c r="R78" s="61">
        <f t="shared" si="37"/>
        <v>6.0780762964456612E-8</v>
      </c>
      <c r="S78" s="22">
        <f t="shared" si="38"/>
        <v>3.6943011465414609E-15</v>
      </c>
      <c r="T78" s="94">
        <v>298</v>
      </c>
      <c r="U78" s="59">
        <f t="shared" si="39"/>
        <v>285.63</v>
      </c>
      <c r="V78" s="63">
        <f t="shared" si="40"/>
        <v>0.73041906422797376</v>
      </c>
      <c r="W78" s="64">
        <f t="shared" si="41"/>
        <v>5.375502451157856</v>
      </c>
      <c r="X78" s="65">
        <f t="shared" si="30"/>
        <v>-3.6621436143422036E-7</v>
      </c>
      <c r="Y78" s="66">
        <f t="shared" si="31"/>
        <v>-3.6439610100735971E-7</v>
      </c>
      <c r="Z78" s="66">
        <f t="shared" si="32"/>
        <v>-3.6440512870077664E-7</v>
      </c>
      <c r="AA78" s="67">
        <f t="shared" si="33"/>
        <v>-3.6259580632203548E-7</v>
      </c>
      <c r="AB78" s="68">
        <f t="shared" si="43"/>
        <v>3.6879469117696877E-4</v>
      </c>
      <c r="AC78" s="75">
        <v>3.7800000000000003E-4</v>
      </c>
      <c r="AD78" s="70">
        <f t="shared" si="42"/>
        <v>3.6879469117696879</v>
      </c>
      <c r="AE78" s="70">
        <f>AC78*10000</f>
        <v>3.7800000000000002</v>
      </c>
      <c r="AF78" s="74">
        <f>(AD78-AE78)*(AD78-AE78)</f>
        <v>8.4737710527376664E-3</v>
      </c>
      <c r="AG78" s="71">
        <v>720</v>
      </c>
    </row>
    <row r="79" spans="5:33">
      <c r="E79" s="73">
        <v>0.57513888888888887</v>
      </c>
      <c r="F79" s="71">
        <v>730</v>
      </c>
      <c r="G79" s="58">
        <v>12.63</v>
      </c>
      <c r="H79" s="58">
        <v>7.1</v>
      </c>
      <c r="I79" s="58">
        <v>8.85</v>
      </c>
      <c r="J79" s="58">
        <v>12.63</v>
      </c>
      <c r="K79" s="58">
        <f t="shared" si="29"/>
        <v>7.3699999999999992</v>
      </c>
      <c r="L79" s="58">
        <v>8.85</v>
      </c>
      <c r="M79" s="59">
        <f t="shared" si="19"/>
        <v>12.63</v>
      </c>
      <c r="N79" s="59">
        <f t="shared" si="34"/>
        <v>7.2349999999999994</v>
      </c>
      <c r="O79" s="59">
        <f t="shared" si="19"/>
        <v>8.85</v>
      </c>
      <c r="P79" s="60">
        <f t="shared" si="35"/>
        <v>0.17297716987190251</v>
      </c>
      <c r="Q79" s="22">
        <f t="shared" si="36"/>
        <v>5.8210321777087027E-8</v>
      </c>
      <c r="R79" s="61">
        <f t="shared" si="37"/>
        <v>6.1484571029085275E-8</v>
      </c>
      <c r="S79" s="22">
        <f t="shared" si="38"/>
        <v>3.780352474630632E-15</v>
      </c>
      <c r="T79" s="94">
        <v>298</v>
      </c>
      <c r="U79" s="59">
        <f t="shared" si="39"/>
        <v>285.63</v>
      </c>
      <c r="V79" s="63">
        <f t="shared" si="40"/>
        <v>0.73041906422797376</v>
      </c>
      <c r="W79" s="64">
        <f t="shared" si="41"/>
        <v>5.375502451157856</v>
      </c>
      <c r="X79" s="65">
        <f t="shared" si="30"/>
        <v>-3.640487515042951E-7</v>
      </c>
      <c r="Y79" s="66">
        <f t="shared" si="31"/>
        <v>-3.6223400071355928E-7</v>
      </c>
      <c r="Z79" s="66">
        <f t="shared" si="32"/>
        <v>-3.6224304708555984E-7</v>
      </c>
      <c r="AA79" s="67">
        <f t="shared" si="33"/>
        <v>-3.6043725247609795E-7</v>
      </c>
      <c r="AB79" s="68">
        <f t="shared" si="43"/>
        <v>3.6515067013168122E-4</v>
      </c>
      <c r="AC79" s="69"/>
      <c r="AD79" s="70">
        <f t="shared" si="42"/>
        <v>3.6515067013168121</v>
      </c>
      <c r="AE79" s="70"/>
      <c r="AF79" s="74"/>
      <c r="AG79" s="71">
        <v>730</v>
      </c>
    </row>
    <row r="80" spans="5:33">
      <c r="E80" s="73">
        <v>0.57525462962962959</v>
      </c>
      <c r="F80" s="71">
        <v>740</v>
      </c>
      <c r="G80" s="58">
        <v>12.63</v>
      </c>
      <c r="H80" s="58">
        <v>7.1</v>
      </c>
      <c r="I80" s="58">
        <v>8.61</v>
      </c>
      <c r="J80" s="58">
        <v>12.63</v>
      </c>
      <c r="K80" s="58">
        <f t="shared" si="29"/>
        <v>7.3699999999999992</v>
      </c>
      <c r="L80" s="58">
        <v>8.61</v>
      </c>
      <c r="M80" s="59">
        <f t="shared" si="19"/>
        <v>12.63</v>
      </c>
      <c r="N80" s="59">
        <f t="shared" si="34"/>
        <v>7.2349999999999994</v>
      </c>
      <c r="O80" s="59">
        <f t="shared" si="19"/>
        <v>8.61</v>
      </c>
      <c r="P80" s="60">
        <f t="shared" si="35"/>
        <v>0.16828626357029156</v>
      </c>
      <c r="Q80" s="22">
        <f t="shared" si="36"/>
        <v>5.8210321777087027E-8</v>
      </c>
      <c r="R80" s="61">
        <f t="shared" si="37"/>
        <v>6.1484571029085275E-8</v>
      </c>
      <c r="S80" s="22">
        <f t="shared" si="38"/>
        <v>3.780352474630632E-15</v>
      </c>
      <c r="T80" s="94">
        <v>298</v>
      </c>
      <c r="U80" s="59">
        <f t="shared" si="39"/>
        <v>285.63</v>
      </c>
      <c r="V80" s="63">
        <f t="shared" si="40"/>
        <v>0.73041906422797376</v>
      </c>
      <c r="W80" s="64">
        <f t="shared" si="41"/>
        <v>5.375502451157856</v>
      </c>
      <c r="X80" s="65">
        <f t="shared" si="30"/>
        <v>-3.5066271231151636E-7</v>
      </c>
      <c r="Y80" s="66">
        <f t="shared" si="31"/>
        <v>-3.4896209374277578E-7</v>
      </c>
      <c r="Z80" s="66">
        <f t="shared" si="32"/>
        <v>-3.489703412792683E-7</v>
      </c>
      <c r="AA80" s="67">
        <f t="shared" si="33"/>
        <v>-3.4727789025041263E-7</v>
      </c>
      <c r="AB80" s="68">
        <f t="shared" si="43"/>
        <v>3.6152826996571684E-4</v>
      </c>
      <c r="AC80" s="69"/>
      <c r="AD80" s="70">
        <f t="shared" si="42"/>
        <v>3.6152826996571683</v>
      </c>
      <c r="AE80" s="70"/>
      <c r="AF80" s="74"/>
      <c r="AG80" s="71">
        <v>740</v>
      </c>
    </row>
    <row r="81" spans="5:33">
      <c r="E81" s="73">
        <v>0.57537037037037031</v>
      </c>
      <c r="F81" s="71">
        <v>750</v>
      </c>
      <c r="G81" s="58">
        <v>12.63</v>
      </c>
      <c r="H81" s="58">
        <v>7.1</v>
      </c>
      <c r="I81" s="58">
        <v>8.42</v>
      </c>
      <c r="J81" s="58">
        <v>12.63</v>
      </c>
      <c r="K81" s="58">
        <f t="shared" si="29"/>
        <v>7.3699999999999992</v>
      </c>
      <c r="L81" s="58">
        <v>8.42</v>
      </c>
      <c r="M81" s="59">
        <f t="shared" si="19"/>
        <v>12.63</v>
      </c>
      <c r="N81" s="59">
        <f t="shared" si="34"/>
        <v>7.2349999999999994</v>
      </c>
      <c r="O81" s="59">
        <f t="shared" si="19"/>
        <v>8.42</v>
      </c>
      <c r="P81" s="60">
        <f t="shared" si="35"/>
        <v>0.1645726294148496</v>
      </c>
      <c r="Q81" s="22">
        <f t="shared" si="36"/>
        <v>5.8210321777087027E-8</v>
      </c>
      <c r="R81" s="61">
        <f t="shared" si="37"/>
        <v>6.1484571029085275E-8</v>
      </c>
      <c r="S81" s="22">
        <f t="shared" si="38"/>
        <v>3.780352474630632E-15</v>
      </c>
      <c r="T81" s="94">
        <v>298</v>
      </c>
      <c r="U81" s="59">
        <f t="shared" si="39"/>
        <v>285.63</v>
      </c>
      <c r="V81" s="63">
        <f t="shared" si="40"/>
        <v>0.73041906422797376</v>
      </c>
      <c r="W81" s="64">
        <f t="shared" si="41"/>
        <v>5.375502451157856</v>
      </c>
      <c r="X81" s="65">
        <f t="shared" si="30"/>
        <v>-3.396144090036197E-7</v>
      </c>
      <c r="Y81" s="66">
        <f t="shared" si="31"/>
        <v>-3.3800371746535606E-7</v>
      </c>
      <c r="Z81" s="66">
        <f t="shared" si="32"/>
        <v>-3.3801135650293115E-7</v>
      </c>
      <c r="AA81" s="67">
        <f t="shared" si="33"/>
        <v>-3.3640823154281299E-7</v>
      </c>
      <c r="AB81" s="68">
        <f t="shared" si="43"/>
        <v>3.5803859417804013E-4</v>
      </c>
      <c r="AC81" s="69"/>
      <c r="AD81" s="70">
        <f t="shared" si="42"/>
        <v>3.5803859417804014</v>
      </c>
      <c r="AE81" s="70"/>
      <c r="AF81" s="74"/>
      <c r="AG81" s="71">
        <v>750</v>
      </c>
    </row>
    <row r="82" spans="5:33">
      <c r="E82" s="73">
        <v>0.57548611111111114</v>
      </c>
      <c r="F82" s="71">
        <v>760</v>
      </c>
      <c r="G82" s="58">
        <v>12.63</v>
      </c>
      <c r="H82" s="58">
        <v>7.09</v>
      </c>
      <c r="I82" s="58">
        <v>8.4700000000000006</v>
      </c>
      <c r="J82" s="58">
        <v>12.63</v>
      </c>
      <c r="K82" s="58">
        <f t="shared" si="29"/>
        <v>7.3599999999999994</v>
      </c>
      <c r="L82" s="58">
        <v>8.4700000000000006</v>
      </c>
      <c r="M82" s="59">
        <f t="shared" si="19"/>
        <v>12.63</v>
      </c>
      <c r="N82" s="59">
        <f t="shared" si="34"/>
        <v>7.2249999999999996</v>
      </c>
      <c r="O82" s="59">
        <f t="shared" si="19"/>
        <v>8.4700000000000006</v>
      </c>
      <c r="P82" s="60">
        <f t="shared" si="35"/>
        <v>0.16554990156101851</v>
      </c>
      <c r="Q82" s="22">
        <f t="shared" si="36"/>
        <v>5.9566214352900919E-8</v>
      </c>
      <c r="R82" s="61">
        <f t="shared" si="37"/>
        <v>6.0085011324123456E-8</v>
      </c>
      <c r="S82" s="22">
        <f t="shared" si="38"/>
        <v>3.610208585820044E-15</v>
      </c>
      <c r="T82" s="94">
        <v>298</v>
      </c>
      <c r="U82" s="59">
        <f t="shared" si="39"/>
        <v>285.63</v>
      </c>
      <c r="V82" s="63">
        <f t="shared" si="40"/>
        <v>0.73041906422797376</v>
      </c>
      <c r="W82" s="64">
        <f t="shared" si="41"/>
        <v>5.375502451157856</v>
      </c>
      <c r="X82" s="65">
        <f t="shared" si="30"/>
        <v>-3.2317515377505405E-7</v>
      </c>
      <c r="Y82" s="66">
        <f t="shared" si="31"/>
        <v>-3.2170272074169196E-7</v>
      </c>
      <c r="Z82" s="66">
        <f t="shared" si="32"/>
        <v>-3.2170942936088011E-7</v>
      </c>
      <c r="AA82" s="67">
        <f t="shared" si="33"/>
        <v>-3.2024364381581544E-7</v>
      </c>
      <c r="AB82" s="68">
        <f t="shared" si="43"/>
        <v>3.5465850619723516E-4</v>
      </c>
      <c r="AC82" s="69"/>
      <c r="AD82" s="70">
        <f t="shared" si="42"/>
        <v>3.5465850619723516</v>
      </c>
      <c r="AE82" s="70"/>
      <c r="AF82" s="74"/>
      <c r="AG82" s="71">
        <v>760</v>
      </c>
    </row>
    <row r="83" spans="5:33">
      <c r="E83" s="73">
        <v>0.57560185185185186</v>
      </c>
      <c r="F83" s="71">
        <v>770</v>
      </c>
      <c r="G83" s="58">
        <v>12.63</v>
      </c>
      <c r="H83" s="58">
        <v>7.09</v>
      </c>
      <c r="I83" s="58">
        <v>8.36</v>
      </c>
      <c r="J83" s="58">
        <v>12.63</v>
      </c>
      <c r="K83" s="58">
        <f t="shared" si="29"/>
        <v>7.3599999999999994</v>
      </c>
      <c r="L83" s="58">
        <v>8.36</v>
      </c>
      <c r="M83" s="59">
        <f t="shared" si="19"/>
        <v>12.63</v>
      </c>
      <c r="N83" s="59">
        <f t="shared" si="34"/>
        <v>7.2249999999999996</v>
      </c>
      <c r="O83" s="59">
        <f t="shared" si="19"/>
        <v>8.36</v>
      </c>
      <c r="P83" s="60">
        <f t="shared" si="35"/>
        <v>0.16339990283944683</v>
      </c>
      <c r="Q83" s="22">
        <f t="shared" si="36"/>
        <v>5.9566214352900919E-8</v>
      </c>
      <c r="R83" s="61">
        <f t="shared" si="37"/>
        <v>6.0085011324123456E-8</v>
      </c>
      <c r="S83" s="22">
        <f t="shared" si="38"/>
        <v>3.610208585820044E-15</v>
      </c>
      <c r="T83" s="94">
        <v>298</v>
      </c>
      <c r="U83" s="59">
        <f t="shared" si="39"/>
        <v>285.63</v>
      </c>
      <c r="V83" s="63">
        <f t="shared" si="40"/>
        <v>0.73041906422797376</v>
      </c>
      <c r="W83" s="64">
        <f t="shared" si="41"/>
        <v>5.375502451157856</v>
      </c>
      <c r="X83" s="65">
        <f t="shared" si="30"/>
        <v>-3.1608465565853345E-7</v>
      </c>
      <c r="Y83" s="66">
        <f t="shared" si="31"/>
        <v>-3.1466323092353368E-7</v>
      </c>
      <c r="Z83" s="66">
        <f t="shared" si="32"/>
        <v>-3.146696230347643E-7</v>
      </c>
      <c r="AA83" s="67">
        <f t="shared" si="33"/>
        <v>-3.1325453292066881E-7</v>
      </c>
      <c r="AB83" s="68">
        <f t="shared" si="43"/>
        <v>3.5144143436757514E-4</v>
      </c>
      <c r="AC83" s="69"/>
      <c r="AD83" s="70">
        <f t="shared" si="42"/>
        <v>3.5144143436757513</v>
      </c>
      <c r="AE83" s="70"/>
      <c r="AF83" s="74"/>
      <c r="AG83" s="71">
        <v>770</v>
      </c>
    </row>
    <row r="84" spans="5:33">
      <c r="E84" s="73">
        <v>0.57571759259259259</v>
      </c>
      <c r="F84" s="71">
        <v>780</v>
      </c>
      <c r="G84" s="58">
        <v>12.63</v>
      </c>
      <c r="H84" s="58">
        <v>7.09</v>
      </c>
      <c r="I84" s="58">
        <v>8.2899999999999991</v>
      </c>
      <c r="J84" s="58">
        <v>12.63</v>
      </c>
      <c r="K84" s="58">
        <f t="shared" si="29"/>
        <v>7.3599999999999994</v>
      </c>
      <c r="L84" s="58">
        <v>8.2899999999999991</v>
      </c>
      <c r="M84" s="59">
        <f t="shared" si="19"/>
        <v>12.63</v>
      </c>
      <c r="N84" s="59">
        <f t="shared" si="34"/>
        <v>7.2249999999999996</v>
      </c>
      <c r="O84" s="59">
        <f t="shared" si="19"/>
        <v>8.2899999999999991</v>
      </c>
      <c r="P84" s="60">
        <f t="shared" si="35"/>
        <v>0.16203172183481032</v>
      </c>
      <c r="Q84" s="22">
        <f t="shared" si="36"/>
        <v>5.9566214352900919E-8</v>
      </c>
      <c r="R84" s="61">
        <f t="shared" si="37"/>
        <v>6.0085011324123456E-8</v>
      </c>
      <c r="S84" s="22">
        <f t="shared" si="38"/>
        <v>3.610208585820044E-15</v>
      </c>
      <c r="T84" s="94">
        <v>298</v>
      </c>
      <c r="U84" s="59">
        <f t="shared" si="39"/>
        <v>285.63</v>
      </c>
      <c r="V84" s="63">
        <f t="shared" si="40"/>
        <v>0.73041906422797376</v>
      </c>
      <c r="W84" s="64">
        <f t="shared" si="41"/>
        <v>5.375502451157856</v>
      </c>
      <c r="X84" s="65">
        <f t="shared" si="30"/>
        <v>-3.106316073554655E-7</v>
      </c>
      <c r="Y84" s="66">
        <f t="shared" si="31"/>
        <v>-3.0924640139348583E-7</v>
      </c>
      <c r="Z84" s="66">
        <f t="shared" si="32"/>
        <v>-3.0925257847112918E-7</v>
      </c>
      <c r="AA84" s="67">
        <f t="shared" si="33"/>
        <v>-3.0787349449565217E-7</v>
      </c>
      <c r="AB84" s="68">
        <f t="shared" si="43"/>
        <v>3.4829475954008217E-4</v>
      </c>
      <c r="AC84" s="69"/>
      <c r="AD84" s="70">
        <f t="shared" si="42"/>
        <v>3.4829475954008218</v>
      </c>
      <c r="AE84" s="70"/>
      <c r="AF84" s="74"/>
      <c r="AG84" s="71">
        <v>780</v>
      </c>
    </row>
    <row r="85" spans="5:33">
      <c r="E85" s="73">
        <v>0.57583333333333331</v>
      </c>
      <c r="F85" s="71">
        <v>790</v>
      </c>
      <c r="G85" s="58">
        <v>12.62</v>
      </c>
      <c r="H85" s="58">
        <v>7.09</v>
      </c>
      <c r="I85" s="58">
        <v>8.17</v>
      </c>
      <c r="J85" s="58">
        <v>12.62</v>
      </c>
      <c r="K85" s="58">
        <f t="shared" si="29"/>
        <v>7.3599999999999994</v>
      </c>
      <c r="L85" s="58">
        <v>8.17</v>
      </c>
      <c r="M85" s="59">
        <f t="shared" si="19"/>
        <v>12.62</v>
      </c>
      <c r="N85" s="59">
        <f t="shared" si="34"/>
        <v>7.2249999999999996</v>
      </c>
      <c r="O85" s="59">
        <f t="shared" si="19"/>
        <v>8.17</v>
      </c>
      <c r="P85" s="60">
        <f t="shared" si="35"/>
        <v>0.15965996755903319</v>
      </c>
      <c r="Q85" s="22">
        <f t="shared" si="36"/>
        <v>5.9566214352900919E-8</v>
      </c>
      <c r="R85" s="61">
        <f t="shared" si="37"/>
        <v>6.0035101420150368E-8</v>
      </c>
      <c r="S85" s="22">
        <f t="shared" si="38"/>
        <v>3.6042134025277411E-15</v>
      </c>
      <c r="T85" s="94">
        <v>298</v>
      </c>
      <c r="U85" s="59">
        <f t="shared" si="39"/>
        <v>285.62</v>
      </c>
      <c r="V85" s="63">
        <f t="shared" si="40"/>
        <v>0.7310351342117396</v>
      </c>
      <c r="W85" s="64">
        <f t="shared" si="41"/>
        <v>5.3831333004059196</v>
      </c>
      <c r="X85" s="65">
        <f t="shared" si="30"/>
        <v>-3.0243388571591061E-7</v>
      </c>
      <c r="Y85" s="66">
        <f t="shared" si="31"/>
        <v>-3.0110906448352497E-7</v>
      </c>
      <c r="Z85" s="66">
        <f t="shared" si="32"/>
        <v>-3.0111486790496905E-7</v>
      </c>
      <c r="AA85" s="67">
        <f t="shared" si="33"/>
        <v>-2.9979579924988396E-7</v>
      </c>
      <c r="AB85" s="68">
        <f t="shared" si="43"/>
        <v>3.4520225443744829E-4</v>
      </c>
      <c r="AC85" s="69"/>
      <c r="AD85" s="70">
        <f t="shared" si="42"/>
        <v>3.4520225443744827</v>
      </c>
      <c r="AE85" s="70"/>
      <c r="AF85" s="74"/>
      <c r="AG85" s="71">
        <v>790</v>
      </c>
    </row>
    <row r="86" spans="5:33">
      <c r="E86" s="73">
        <v>0.57594907407407403</v>
      </c>
      <c r="F86" s="71">
        <v>800</v>
      </c>
      <c r="G86" s="58">
        <v>12.59</v>
      </c>
      <c r="H86" s="58">
        <v>7.11</v>
      </c>
      <c r="I86" s="58">
        <v>8.99</v>
      </c>
      <c r="J86" s="58">
        <v>12.59</v>
      </c>
      <c r="K86" s="58">
        <f t="shared" si="29"/>
        <v>7.3800000000000008</v>
      </c>
      <c r="L86" s="58">
        <v>8.99</v>
      </c>
      <c r="M86" s="59">
        <f t="shared" si="19"/>
        <v>12.59</v>
      </c>
      <c r="N86" s="59">
        <f t="shared" si="34"/>
        <v>7.245000000000001</v>
      </c>
      <c r="O86" s="59">
        <f t="shared" si="19"/>
        <v>8.99</v>
      </c>
      <c r="P86" s="60">
        <f t="shared" si="35"/>
        <v>0.17559782547278449</v>
      </c>
      <c r="Q86" s="22">
        <f t="shared" si="36"/>
        <v>5.6885293084383831E-8</v>
      </c>
      <c r="R86" s="61">
        <f t="shared" si="37"/>
        <v>6.2707942652634581E-8</v>
      </c>
      <c r="S86" s="22">
        <f t="shared" si="38"/>
        <v>3.9322860717261071E-15</v>
      </c>
      <c r="T86" s="94">
        <v>298</v>
      </c>
      <c r="U86" s="59">
        <f t="shared" si="39"/>
        <v>285.58999999999997</v>
      </c>
      <c r="V86" s="63">
        <f t="shared" si="40"/>
        <v>0.73288360302503497</v>
      </c>
      <c r="W86" s="64">
        <f t="shared" si="41"/>
        <v>5.4060941266908209</v>
      </c>
      <c r="X86" s="65">
        <f t="shared" si="30"/>
        <v>-3.5820760629630332E-7</v>
      </c>
      <c r="Y86" s="66">
        <f t="shared" si="31"/>
        <v>-3.5633273754951637E-7</v>
      </c>
      <c r="Z86" s="66">
        <f t="shared" si="32"/>
        <v>-3.5634255066558622E-7</v>
      </c>
      <c r="AA86" s="67">
        <f t="shared" si="33"/>
        <v>-3.544773923106146E-7</v>
      </c>
      <c r="AB86" s="68">
        <f t="shared" si="43"/>
        <v>3.4219112518787698E-4</v>
      </c>
      <c r="AC86" s="69"/>
      <c r="AD86" s="70">
        <f t="shared" si="42"/>
        <v>3.42191125187877</v>
      </c>
      <c r="AE86" s="70"/>
      <c r="AF86" s="74"/>
      <c r="AG86" s="71">
        <v>800</v>
      </c>
    </row>
    <row r="87" spans="5:33">
      <c r="E87" s="73">
        <v>0.57606481481481475</v>
      </c>
      <c r="F87" s="71">
        <v>810</v>
      </c>
      <c r="G87" s="58">
        <v>12.59</v>
      </c>
      <c r="H87" s="58">
        <v>7.13</v>
      </c>
      <c r="I87" s="58">
        <v>9.19</v>
      </c>
      <c r="J87" s="58">
        <v>12.59</v>
      </c>
      <c r="K87" s="58">
        <f t="shared" si="29"/>
        <v>7.4</v>
      </c>
      <c r="L87" s="58">
        <v>9.19</v>
      </c>
      <c r="M87" s="59">
        <f t="shared" ref="M87:O150" si="44">(G87+J87)/2</f>
        <v>12.59</v>
      </c>
      <c r="N87" s="59">
        <f t="shared" si="34"/>
        <v>7.2650000000000006</v>
      </c>
      <c r="O87" s="59">
        <f t="shared" si="44"/>
        <v>9.19</v>
      </c>
      <c r="P87" s="60">
        <f t="shared" si="35"/>
        <v>0.17950433994381421</v>
      </c>
      <c r="Q87" s="22">
        <f t="shared" si="36"/>
        <v>5.4325033149243234E-8</v>
      </c>
      <c r="R87" s="61">
        <f t="shared" si="37"/>
        <v>6.5663276941112069E-8</v>
      </c>
      <c r="S87" s="22">
        <f t="shared" si="38"/>
        <v>4.3116659386451796E-15</v>
      </c>
      <c r="T87" s="94">
        <v>298</v>
      </c>
      <c r="U87" s="59">
        <f t="shared" si="39"/>
        <v>285.58999999999997</v>
      </c>
      <c r="V87" s="63">
        <f t="shared" si="40"/>
        <v>0.73288360302503497</v>
      </c>
      <c r="W87" s="64">
        <f t="shared" si="41"/>
        <v>5.4060941266908209</v>
      </c>
      <c r="X87" s="65">
        <f t="shared" si="30"/>
        <v>-3.973236386111937E-7</v>
      </c>
      <c r="Y87" s="66">
        <f t="shared" si="31"/>
        <v>-3.949926707279009E-7</v>
      </c>
      <c r="Z87" s="66">
        <f t="shared" si="32"/>
        <v>-3.9500634575436539E-7</v>
      </c>
      <c r="AA87" s="67">
        <f t="shared" si="33"/>
        <v>-3.9268889244371843E-7</v>
      </c>
      <c r="AB87" s="68">
        <f t="shared" si="43"/>
        <v>3.3862773256281513E-4</v>
      </c>
      <c r="AC87" s="69"/>
      <c r="AD87" s="70">
        <f t="shared" si="42"/>
        <v>3.3862773256281513</v>
      </c>
      <c r="AE87" s="70"/>
      <c r="AF87" s="74"/>
      <c r="AG87" s="71">
        <v>810</v>
      </c>
    </row>
    <row r="88" spans="5:33">
      <c r="E88" s="73">
        <v>0.57618055555555558</v>
      </c>
      <c r="F88" s="71">
        <v>820</v>
      </c>
      <c r="G88" s="58">
        <v>12.58</v>
      </c>
      <c r="H88" s="58">
        <v>7.14</v>
      </c>
      <c r="I88" s="58">
        <v>9.24</v>
      </c>
      <c r="J88" s="58">
        <v>12.58</v>
      </c>
      <c r="K88" s="58">
        <f t="shared" si="29"/>
        <v>7.41</v>
      </c>
      <c r="L88" s="58">
        <v>9.24</v>
      </c>
      <c r="M88" s="59">
        <f t="shared" si="44"/>
        <v>12.58</v>
      </c>
      <c r="N88" s="59">
        <f t="shared" si="34"/>
        <v>7.2750000000000004</v>
      </c>
      <c r="O88" s="59">
        <f t="shared" si="44"/>
        <v>9.24</v>
      </c>
      <c r="P88" s="60">
        <f t="shared" si="35"/>
        <v>0.18045126201706976</v>
      </c>
      <c r="Q88" s="22">
        <f t="shared" si="36"/>
        <v>5.3088444423098755E-8</v>
      </c>
      <c r="R88" s="61">
        <f t="shared" si="37"/>
        <v>6.713695714513816E-8</v>
      </c>
      <c r="S88" s="22">
        <f t="shared" si="38"/>
        <v>4.5073710147081178E-15</v>
      </c>
      <c r="T88" s="94">
        <v>298</v>
      </c>
      <c r="U88" s="59">
        <f t="shared" si="39"/>
        <v>285.58</v>
      </c>
      <c r="V88" s="63">
        <f t="shared" si="40"/>
        <v>0.73349984559857417</v>
      </c>
      <c r="W88" s="64">
        <f t="shared" si="41"/>
        <v>5.4137705541097096</v>
      </c>
      <c r="X88" s="65">
        <f t="shared" si="30"/>
        <v>-4.1209335075084596E-7</v>
      </c>
      <c r="Y88" s="66">
        <f t="shared" si="31"/>
        <v>-4.0955626922219801E-7</v>
      </c>
      <c r="Z88" s="66">
        <f t="shared" si="32"/>
        <v>-4.0957188894202912E-7</v>
      </c>
      <c r="AA88" s="67">
        <f t="shared" si="33"/>
        <v>-4.0705023480541757E-7</v>
      </c>
      <c r="AB88" s="68">
        <f t="shared" si="43"/>
        <v>3.3467771495611609E-4</v>
      </c>
      <c r="AC88" s="69"/>
      <c r="AD88" s="70">
        <f t="shared" si="42"/>
        <v>3.3467771495611607</v>
      </c>
      <c r="AE88" s="70"/>
      <c r="AF88" s="74"/>
      <c r="AG88" s="71">
        <v>820</v>
      </c>
    </row>
    <row r="89" spans="5:33">
      <c r="E89" s="73">
        <v>0.57629629629629631</v>
      </c>
      <c r="F89" s="71">
        <v>830</v>
      </c>
      <c r="G89" s="58">
        <v>12.58</v>
      </c>
      <c r="H89" s="58">
        <v>7.15</v>
      </c>
      <c r="I89" s="58">
        <v>9.34</v>
      </c>
      <c r="J89" s="58">
        <v>12.58</v>
      </c>
      <c r="K89" s="58">
        <f t="shared" si="29"/>
        <v>7.42</v>
      </c>
      <c r="L89" s="58">
        <v>9.34</v>
      </c>
      <c r="M89" s="59">
        <f t="shared" si="44"/>
        <v>12.58</v>
      </c>
      <c r="N89" s="59">
        <f t="shared" si="34"/>
        <v>7.2850000000000001</v>
      </c>
      <c r="O89" s="59">
        <f t="shared" si="44"/>
        <v>9.34</v>
      </c>
      <c r="P89" s="60">
        <f t="shared" si="35"/>
        <v>0.18240419775318523</v>
      </c>
      <c r="Q89" s="22">
        <f t="shared" si="36"/>
        <v>5.1880003892896032E-8</v>
      </c>
      <c r="R89" s="61">
        <f t="shared" si="37"/>
        <v>6.8700777769673189E-8</v>
      </c>
      <c r="S89" s="22">
        <f t="shared" si="38"/>
        <v>4.7197968661580222E-15</v>
      </c>
      <c r="T89" s="94">
        <v>298</v>
      </c>
      <c r="U89" s="59">
        <f t="shared" si="39"/>
        <v>285.58</v>
      </c>
      <c r="V89" s="63">
        <f t="shared" si="40"/>
        <v>0.73349984559857417</v>
      </c>
      <c r="W89" s="64">
        <f t="shared" si="41"/>
        <v>5.4137705541097096</v>
      </c>
      <c r="X89" s="65">
        <f t="shared" si="30"/>
        <v>-4.3084691085729749E-7</v>
      </c>
      <c r="Y89" s="66">
        <f t="shared" si="31"/>
        <v>-4.2803930134758639E-7</v>
      </c>
      <c r="Z89" s="66">
        <f t="shared" si="32"/>
        <v>-4.2805759710638231E-7</v>
      </c>
      <c r="AA89" s="67">
        <f t="shared" si="33"/>
        <v>-4.2526804490721506E-7</v>
      </c>
      <c r="AB89" s="68">
        <f t="shared" si="43"/>
        <v>3.3058204845297492E-4</v>
      </c>
      <c r="AC89" s="69"/>
      <c r="AD89" s="70">
        <f t="shared" si="42"/>
        <v>3.3058204845297494</v>
      </c>
      <c r="AE89" s="70"/>
      <c r="AF89" s="74"/>
      <c r="AG89" s="71">
        <v>830</v>
      </c>
    </row>
    <row r="90" spans="5:33">
      <c r="E90" s="73">
        <v>0.57641203703703703</v>
      </c>
      <c r="F90" s="71">
        <v>840</v>
      </c>
      <c r="G90" s="58">
        <v>12.57</v>
      </c>
      <c r="H90" s="58">
        <v>7.15</v>
      </c>
      <c r="I90" s="58">
        <v>9.34</v>
      </c>
      <c r="J90" s="58">
        <v>12.57</v>
      </c>
      <c r="K90" s="58">
        <v>7.42</v>
      </c>
      <c r="L90" s="58">
        <v>9.34</v>
      </c>
      <c r="M90" s="59">
        <f t="shared" si="44"/>
        <v>12.57</v>
      </c>
      <c r="N90" s="59">
        <f t="shared" si="34"/>
        <v>7.2850000000000001</v>
      </c>
      <c r="O90" s="59">
        <f t="shared" si="44"/>
        <v>9.34</v>
      </c>
      <c r="P90" s="60">
        <f t="shared" si="35"/>
        <v>0.18237417959268204</v>
      </c>
      <c r="Q90" s="22">
        <f t="shared" si="36"/>
        <v>5.1880003892896032E-8</v>
      </c>
      <c r="R90" s="61">
        <f t="shared" si="37"/>
        <v>6.8643711137816138E-8</v>
      </c>
      <c r="S90" s="22">
        <f t="shared" si="38"/>
        <v>4.7119590787719435E-15</v>
      </c>
      <c r="T90" s="94">
        <v>298</v>
      </c>
      <c r="U90" s="59">
        <f t="shared" si="39"/>
        <v>285.57</v>
      </c>
      <c r="V90" s="63">
        <f t="shared" si="40"/>
        <v>0.73411613133088771</v>
      </c>
      <c r="W90" s="64">
        <f t="shared" si="41"/>
        <v>5.4214584205011747</v>
      </c>
      <c r="X90" s="65">
        <f t="shared" si="30"/>
        <v>-4.2389009799620201E-7</v>
      </c>
      <c r="Y90" s="66">
        <f t="shared" si="31"/>
        <v>-4.2113677328683264E-7</v>
      </c>
      <c r="Z90" s="66">
        <f t="shared" si="32"/>
        <v>-4.2115465716048541E-7</v>
      </c>
      <c r="AA90" s="67">
        <f t="shared" si="33"/>
        <v>-4.1841898399987398E-7</v>
      </c>
      <c r="AB90" s="68">
        <f t="shared" si="43"/>
        <v>3.263015338651875E-4</v>
      </c>
      <c r="AC90" s="75">
        <v>3.5599999999999998E-4</v>
      </c>
      <c r="AD90" s="70">
        <f t="shared" ref="AD90" si="45">AB90*10000</f>
        <v>3.2630153386518748</v>
      </c>
      <c r="AE90" s="70">
        <f>AC90*10000</f>
        <v>3.5599999999999996</v>
      </c>
      <c r="AF90" s="74">
        <f>(AD90-AE90)*(AD90-AE90)</f>
        <v>8.8199889076060398E-2</v>
      </c>
      <c r="AG90" s="71">
        <v>840</v>
      </c>
    </row>
    <row r="91" spans="5:33">
      <c r="E91" s="73">
        <v>0.57652777777777775</v>
      </c>
      <c r="F91" s="71">
        <v>850</v>
      </c>
      <c r="G91" s="58">
        <v>12.57</v>
      </c>
      <c r="H91" s="58">
        <v>7.15</v>
      </c>
      <c r="I91" s="58">
        <v>9.15</v>
      </c>
      <c r="J91" s="58">
        <v>12.57</v>
      </c>
      <c r="K91" s="58">
        <f t="shared" si="29"/>
        <v>7.42</v>
      </c>
      <c r="L91" s="58">
        <v>9.15</v>
      </c>
      <c r="M91" s="59">
        <f t="shared" si="44"/>
        <v>12.57</v>
      </c>
      <c r="N91" s="59">
        <f t="shared" si="34"/>
        <v>7.2850000000000001</v>
      </c>
      <c r="O91" s="59">
        <f t="shared" si="44"/>
        <v>9.15</v>
      </c>
      <c r="P91" s="60">
        <f t="shared" si="35"/>
        <v>0.17866421234186733</v>
      </c>
      <c r="Q91" s="22">
        <f t="shared" si="36"/>
        <v>5.1880003892896032E-8</v>
      </c>
      <c r="R91" s="61">
        <f t="shared" si="37"/>
        <v>6.8643711137816138E-8</v>
      </c>
      <c r="S91" s="22">
        <f t="shared" si="38"/>
        <v>4.7119590787719435E-15</v>
      </c>
      <c r="T91" s="94">
        <v>298</v>
      </c>
      <c r="U91" s="59">
        <f t="shared" si="39"/>
        <v>285.57</v>
      </c>
      <c r="V91" s="63">
        <f t="shared" si="40"/>
        <v>0.73411613133088771</v>
      </c>
      <c r="W91" s="64">
        <f t="shared" si="41"/>
        <v>5.4214584205011747</v>
      </c>
      <c r="X91" s="65">
        <f t="shared" si="30"/>
        <v>-4.099073251383662E-7</v>
      </c>
      <c r="Y91" s="66">
        <f t="shared" si="31"/>
        <v>-4.0729898600131621E-7</v>
      </c>
      <c r="Z91" s="66">
        <f t="shared" si="32"/>
        <v>-4.073155834921066E-7</v>
      </c>
      <c r="AA91" s="67">
        <f t="shared" si="33"/>
        <v>-4.0472363061817579E-7</v>
      </c>
      <c r="AB91" s="68">
        <f t="shared" si="43"/>
        <v>3.22090047293703E-4</v>
      </c>
      <c r="AC91" s="69"/>
      <c r="AD91" s="70">
        <f t="shared" si="42"/>
        <v>3.2209004729370299</v>
      </c>
      <c r="AE91" s="70"/>
      <c r="AF91" s="74"/>
      <c r="AG91" s="71">
        <v>850</v>
      </c>
    </row>
    <row r="92" spans="5:33">
      <c r="E92" s="73">
        <v>0.57664351851851847</v>
      </c>
      <c r="F92" s="71">
        <v>860</v>
      </c>
      <c r="G92" s="58">
        <v>12.57</v>
      </c>
      <c r="H92" s="58">
        <v>7.15</v>
      </c>
      <c r="I92" s="58">
        <v>8.99</v>
      </c>
      <c r="J92" s="58">
        <v>12.57</v>
      </c>
      <c r="K92" s="58">
        <f t="shared" si="29"/>
        <v>7.42</v>
      </c>
      <c r="L92" s="58">
        <v>8.99</v>
      </c>
      <c r="M92" s="59">
        <f t="shared" si="44"/>
        <v>12.57</v>
      </c>
      <c r="N92" s="59">
        <f t="shared" si="34"/>
        <v>7.2850000000000001</v>
      </c>
      <c r="O92" s="59">
        <f t="shared" si="44"/>
        <v>8.99</v>
      </c>
      <c r="P92" s="60">
        <f t="shared" si="35"/>
        <v>0.1755400293938128</v>
      </c>
      <c r="Q92" s="22">
        <f t="shared" si="36"/>
        <v>5.1880003892896032E-8</v>
      </c>
      <c r="R92" s="61">
        <f t="shared" si="37"/>
        <v>6.8643711137816138E-8</v>
      </c>
      <c r="S92" s="22">
        <f t="shared" si="38"/>
        <v>4.7119590787719435E-15</v>
      </c>
      <c r="T92" s="94">
        <v>298</v>
      </c>
      <c r="U92" s="59">
        <f t="shared" si="39"/>
        <v>285.57</v>
      </c>
      <c r="V92" s="63">
        <f t="shared" si="40"/>
        <v>0.73411613133088771</v>
      </c>
      <c r="W92" s="64">
        <f t="shared" si="41"/>
        <v>5.4214584205011747</v>
      </c>
      <c r="X92" s="65">
        <f t="shared" si="30"/>
        <v>-3.9764656571192547E-7</v>
      </c>
      <c r="Y92" s="66">
        <f t="shared" si="31"/>
        <v>-3.9516049079285892E-7</v>
      </c>
      <c r="Z92" s="66">
        <f t="shared" si="32"/>
        <v>-3.9517603366191938E-7</v>
      </c>
      <c r="AA92" s="67">
        <f t="shared" si="33"/>
        <v>-3.9270530726477043E-7</v>
      </c>
      <c r="AB92" s="68">
        <f t="shared" si="43"/>
        <v>3.1801694713579738E-4</v>
      </c>
      <c r="AC92" s="69"/>
      <c r="AD92" s="70">
        <f t="shared" si="42"/>
        <v>3.1801694713579738</v>
      </c>
      <c r="AE92" s="70"/>
      <c r="AF92" s="74"/>
      <c r="AG92" s="71">
        <v>860</v>
      </c>
    </row>
    <row r="93" spans="5:33">
      <c r="E93" s="73">
        <v>0.57675925925925919</v>
      </c>
      <c r="F93" s="71">
        <v>870</v>
      </c>
      <c r="G93" s="58">
        <v>12.57</v>
      </c>
      <c r="H93" s="58">
        <v>7.15</v>
      </c>
      <c r="I93" s="58">
        <v>8.91</v>
      </c>
      <c r="J93" s="58">
        <v>12.57</v>
      </c>
      <c r="K93" s="58">
        <f t="shared" si="29"/>
        <v>7.42</v>
      </c>
      <c r="L93" s="58">
        <v>8.91</v>
      </c>
      <c r="M93" s="59">
        <f t="shared" si="44"/>
        <v>12.57</v>
      </c>
      <c r="N93" s="59">
        <f t="shared" si="34"/>
        <v>7.2850000000000001</v>
      </c>
      <c r="O93" s="59">
        <f t="shared" si="44"/>
        <v>8.91</v>
      </c>
      <c r="P93" s="60">
        <f t="shared" si="35"/>
        <v>0.17397793791978552</v>
      </c>
      <c r="Q93" s="22">
        <f t="shared" si="36"/>
        <v>5.1880003892896032E-8</v>
      </c>
      <c r="R93" s="61">
        <f t="shared" si="37"/>
        <v>6.8643711137816138E-8</v>
      </c>
      <c r="S93" s="22">
        <f t="shared" si="38"/>
        <v>4.7119590787719435E-15</v>
      </c>
      <c r="T93" s="94">
        <v>298</v>
      </c>
      <c r="U93" s="59">
        <f t="shared" si="39"/>
        <v>285.57</v>
      </c>
      <c r="V93" s="63">
        <f t="shared" si="40"/>
        <v>0.73411613133088771</v>
      </c>
      <c r="W93" s="64">
        <f t="shared" si="41"/>
        <v>5.4214584205011747</v>
      </c>
      <c r="X93" s="65">
        <f t="shared" si="30"/>
        <v>-3.8921077514447442E-7</v>
      </c>
      <c r="Y93" s="66">
        <f t="shared" si="31"/>
        <v>-3.8679909424652819E-7</v>
      </c>
      <c r="Z93" s="66">
        <f t="shared" si="32"/>
        <v>-3.8681403783269007E-7</v>
      </c>
      <c r="AA93" s="67">
        <f t="shared" si="33"/>
        <v>-3.8441711532993163E-7</v>
      </c>
      <c r="AB93" s="68">
        <f t="shared" si="43"/>
        <v>3.1406523893265365E-4</v>
      </c>
      <c r="AC93" s="69"/>
      <c r="AD93" s="70">
        <f t="shared" si="42"/>
        <v>3.1406523893265366</v>
      </c>
      <c r="AE93" s="70"/>
      <c r="AF93" s="74"/>
      <c r="AG93" s="71">
        <v>870</v>
      </c>
    </row>
    <row r="94" spans="5:33">
      <c r="E94" s="73">
        <v>0.57687500000000003</v>
      </c>
      <c r="F94" s="71">
        <v>880</v>
      </c>
      <c r="G94" s="58">
        <v>12.56</v>
      </c>
      <c r="H94" s="58">
        <v>7.16</v>
      </c>
      <c r="I94" s="58">
        <v>9.25</v>
      </c>
      <c r="J94" s="58">
        <v>12.56</v>
      </c>
      <c r="K94" s="58">
        <f t="shared" si="29"/>
        <v>7.43</v>
      </c>
      <c r="L94" s="58">
        <v>9.25</v>
      </c>
      <c r="M94" s="59">
        <f t="shared" si="44"/>
        <v>12.56</v>
      </c>
      <c r="N94" s="59">
        <f t="shared" si="34"/>
        <v>7.2949999999999999</v>
      </c>
      <c r="O94" s="59">
        <f t="shared" si="44"/>
        <v>9.25</v>
      </c>
      <c r="P94" s="60">
        <f t="shared" si="35"/>
        <v>0.18058710756145152</v>
      </c>
      <c r="Q94" s="22">
        <f t="shared" si="36"/>
        <v>5.0699070827470363E-8</v>
      </c>
      <c r="R94" s="61">
        <f t="shared" si="37"/>
        <v>7.0184281193821813E-8</v>
      </c>
      <c r="S94" s="22">
        <f t="shared" si="38"/>
        <v>4.9258333266934501E-15</v>
      </c>
      <c r="T94" s="94">
        <v>298</v>
      </c>
      <c r="U94" s="59">
        <f t="shared" si="39"/>
        <v>285.56</v>
      </c>
      <c r="V94" s="63">
        <f t="shared" si="40"/>
        <v>0.7347324602265094</v>
      </c>
      <c r="W94" s="64">
        <f t="shared" si="41"/>
        <v>5.429157743694967</v>
      </c>
      <c r="X94" s="65">
        <f t="shared" si="30"/>
        <v>-4.1654048873314817E-7</v>
      </c>
      <c r="Y94" s="66">
        <f t="shared" si="31"/>
        <v>-4.1374378380701954E-7</v>
      </c>
      <c r="Z94" s="66">
        <f t="shared" si="32"/>
        <v>-4.1376256123359728E-7</v>
      </c>
      <c r="AA94" s="67">
        <f t="shared" si="33"/>
        <v>-4.1098438158606633E-7</v>
      </c>
      <c r="AB94" s="68">
        <f t="shared" si="43"/>
        <v>3.1019714867493224E-4</v>
      </c>
      <c r="AC94" s="69"/>
      <c r="AD94" s="70">
        <f t="shared" si="42"/>
        <v>3.1019714867493224</v>
      </c>
      <c r="AE94" s="70"/>
      <c r="AF94" s="74"/>
      <c r="AG94" s="71">
        <v>880</v>
      </c>
    </row>
    <row r="95" spans="5:33">
      <c r="E95" s="73">
        <v>0.57699074074074075</v>
      </c>
      <c r="F95" s="71">
        <v>890</v>
      </c>
      <c r="G95" s="58">
        <v>12.54</v>
      </c>
      <c r="H95" s="58">
        <v>7.17</v>
      </c>
      <c r="I95" s="58">
        <v>9.36</v>
      </c>
      <c r="J95" s="58">
        <v>12.54</v>
      </c>
      <c r="K95" s="58">
        <f t="shared" si="29"/>
        <v>7.4399999999999995</v>
      </c>
      <c r="L95" s="58">
        <v>9.36</v>
      </c>
      <c r="M95" s="59">
        <f t="shared" si="44"/>
        <v>12.54</v>
      </c>
      <c r="N95" s="59">
        <f t="shared" si="34"/>
        <v>7.3049999999999997</v>
      </c>
      <c r="O95" s="59">
        <f t="shared" si="44"/>
        <v>9.36</v>
      </c>
      <c r="P95" s="60">
        <f t="shared" si="35"/>
        <v>0.18267451452202435</v>
      </c>
      <c r="Q95" s="22">
        <f t="shared" si="36"/>
        <v>4.9545019080478957E-8</v>
      </c>
      <c r="R95" s="61">
        <f t="shared" si="37"/>
        <v>7.1699818933751242E-8</v>
      </c>
      <c r="S95" s="22">
        <f t="shared" si="38"/>
        <v>5.140864035132713E-15</v>
      </c>
      <c r="T95" s="94">
        <v>298</v>
      </c>
      <c r="U95" s="59">
        <f t="shared" si="39"/>
        <v>285.54000000000002</v>
      </c>
      <c r="V95" s="63">
        <f t="shared" si="40"/>
        <v>0.73596524752582304</v>
      </c>
      <c r="W95" s="64">
        <f t="shared" si="41"/>
        <v>5.4445908319536365</v>
      </c>
      <c r="X95" s="65">
        <f t="shared" si="30"/>
        <v>-4.3265352357366272E-7</v>
      </c>
      <c r="Y95" s="66">
        <f t="shared" si="31"/>
        <v>-4.2959547409608025E-7</v>
      </c>
      <c r="Z95" s="66">
        <f t="shared" si="32"/>
        <v>-4.296170887741028E-7</v>
      </c>
      <c r="AA95" s="67">
        <f t="shared" si="33"/>
        <v>-4.2658034842402145E-7</v>
      </c>
      <c r="AB95" s="68">
        <f t="shared" si="43"/>
        <v>3.0605958607426482E-4</v>
      </c>
      <c r="AC95" s="69"/>
      <c r="AD95" s="70">
        <f t="shared" si="42"/>
        <v>3.060595860742648</v>
      </c>
      <c r="AE95" s="70"/>
      <c r="AF95" s="74"/>
      <c r="AG95" s="71">
        <v>890</v>
      </c>
    </row>
    <row r="96" spans="5:33">
      <c r="E96" s="73">
        <v>0.57710648148148147</v>
      </c>
      <c r="F96" s="71">
        <v>900</v>
      </c>
      <c r="G96" s="58">
        <v>12.54</v>
      </c>
      <c r="H96" s="58">
        <v>7.18</v>
      </c>
      <c r="I96" s="58">
        <v>9.39</v>
      </c>
      <c r="J96" s="58">
        <v>12.54</v>
      </c>
      <c r="K96" s="58">
        <f t="shared" si="29"/>
        <v>7.4499999999999993</v>
      </c>
      <c r="L96" s="58">
        <v>9.39</v>
      </c>
      <c r="M96" s="59">
        <f t="shared" si="44"/>
        <v>12.54</v>
      </c>
      <c r="N96" s="59">
        <f t="shared" si="34"/>
        <v>7.3149999999999995</v>
      </c>
      <c r="O96" s="59">
        <f t="shared" si="44"/>
        <v>9.39</v>
      </c>
      <c r="P96" s="60">
        <f t="shared" si="35"/>
        <v>0.183260009760877</v>
      </c>
      <c r="Q96" s="22">
        <f t="shared" si="36"/>
        <v>4.8417236758409874E-8</v>
      </c>
      <c r="R96" s="61">
        <f t="shared" si="37"/>
        <v>7.3369922262706577E-8</v>
      </c>
      <c r="S96" s="22">
        <f t="shared" si="38"/>
        <v>5.3831454928356062E-15</v>
      </c>
      <c r="T96" s="94">
        <v>298</v>
      </c>
      <c r="U96" s="59">
        <f t="shared" si="39"/>
        <v>285.54000000000002</v>
      </c>
      <c r="V96" s="63">
        <f t="shared" si="40"/>
        <v>0.73596524752582304</v>
      </c>
      <c r="W96" s="64">
        <f t="shared" si="41"/>
        <v>5.4445908319536365</v>
      </c>
      <c r="X96" s="65">
        <f t="shared" si="30"/>
        <v>-4.4811624958491211E-7</v>
      </c>
      <c r="Y96" s="66">
        <f t="shared" si="31"/>
        <v>-4.4478900521477938E-7</v>
      </c>
      <c r="Z96" s="66">
        <f t="shared" si="32"/>
        <v>-4.448137098647644E-7</v>
      </c>
      <c r="AA96" s="67">
        <f t="shared" si="33"/>
        <v>-4.4151080328263498E-7</v>
      </c>
      <c r="AB96" s="68">
        <f t="shared" si="43"/>
        <v>3.0176348774470143E-4</v>
      </c>
      <c r="AC96" s="69"/>
      <c r="AD96" s="70">
        <f t="shared" si="42"/>
        <v>3.0176348774470143</v>
      </c>
      <c r="AE96" s="70"/>
      <c r="AF96" s="74"/>
      <c r="AG96" s="71">
        <v>900</v>
      </c>
    </row>
    <row r="97" spans="5:33">
      <c r="E97" s="73">
        <v>0.57722222222222219</v>
      </c>
      <c r="F97" s="71">
        <v>910</v>
      </c>
      <c r="G97" s="58">
        <v>12.53</v>
      </c>
      <c r="H97" s="58">
        <v>7.19</v>
      </c>
      <c r="I97" s="58">
        <v>9.42</v>
      </c>
      <c r="J97" s="58">
        <v>12.53</v>
      </c>
      <c r="K97" s="58">
        <f t="shared" si="29"/>
        <v>7.4600000000000009</v>
      </c>
      <c r="L97" s="58">
        <v>9.42</v>
      </c>
      <c r="M97" s="59">
        <f t="shared" si="44"/>
        <v>12.53</v>
      </c>
      <c r="N97" s="59">
        <f t="shared" si="34"/>
        <v>7.3250000000000011</v>
      </c>
      <c r="O97" s="59">
        <f t="shared" si="44"/>
        <v>9.42</v>
      </c>
      <c r="P97" s="60">
        <f t="shared" si="35"/>
        <v>0.1838152695473981</v>
      </c>
      <c r="Q97" s="22">
        <f t="shared" si="36"/>
        <v>4.7315125896147829E-8</v>
      </c>
      <c r="R97" s="61">
        <f t="shared" si="37"/>
        <v>7.5016562623139232E-8</v>
      </c>
      <c r="S97" s="22">
        <f t="shared" si="38"/>
        <v>5.6274846677913698E-15</v>
      </c>
      <c r="T97" s="94">
        <v>298</v>
      </c>
      <c r="U97" s="59">
        <f t="shared" si="39"/>
        <v>285.52999999999997</v>
      </c>
      <c r="V97" s="63">
        <f t="shared" si="40"/>
        <v>0.73658170593858674</v>
      </c>
      <c r="W97" s="64">
        <f t="shared" si="41"/>
        <v>5.4523246328231663</v>
      </c>
      <c r="X97" s="65">
        <f t="shared" si="30"/>
        <v>-4.6229274741556384E-7</v>
      </c>
      <c r="Y97" s="66">
        <f t="shared" si="31"/>
        <v>-4.5869867593194208E-7</v>
      </c>
      <c r="Z97" s="66">
        <f t="shared" si="32"/>
        <v>-4.5872661785813833E-7</v>
      </c>
      <c r="AA97" s="67">
        <f t="shared" si="33"/>
        <v>-4.55160053834541E-7</v>
      </c>
      <c r="AB97" s="68">
        <f t="shared" si="43"/>
        <v>2.9731543360632373E-4</v>
      </c>
      <c r="AC97" s="69"/>
      <c r="AD97" s="70">
        <f t="shared" si="42"/>
        <v>2.9731543360632373</v>
      </c>
      <c r="AE97" s="70"/>
      <c r="AF97" s="74"/>
      <c r="AG97" s="71">
        <v>910</v>
      </c>
    </row>
    <row r="98" spans="5:33">
      <c r="E98" s="73">
        <v>0.57733796296296291</v>
      </c>
      <c r="F98" s="71">
        <v>920</v>
      </c>
      <c r="G98" s="58">
        <v>12.53</v>
      </c>
      <c r="H98" s="58">
        <v>7.19</v>
      </c>
      <c r="I98" s="58">
        <v>9.19</v>
      </c>
      <c r="J98" s="58">
        <v>12.53</v>
      </c>
      <c r="K98" s="58">
        <f t="shared" si="29"/>
        <v>7.4600000000000009</v>
      </c>
      <c r="L98" s="58">
        <v>9.19</v>
      </c>
      <c r="M98" s="59">
        <f t="shared" si="44"/>
        <v>12.53</v>
      </c>
      <c r="N98" s="59">
        <f t="shared" si="34"/>
        <v>7.3250000000000011</v>
      </c>
      <c r="O98" s="59">
        <f t="shared" si="44"/>
        <v>9.19</v>
      </c>
      <c r="P98" s="60">
        <f t="shared" si="35"/>
        <v>0.17932721094910709</v>
      </c>
      <c r="Q98" s="22">
        <f t="shared" si="36"/>
        <v>4.7315125896147829E-8</v>
      </c>
      <c r="R98" s="61">
        <f t="shared" si="37"/>
        <v>7.5016562623139232E-8</v>
      </c>
      <c r="S98" s="22">
        <f t="shared" si="38"/>
        <v>5.6274846677913698E-15</v>
      </c>
      <c r="T98" s="94">
        <v>298</v>
      </c>
      <c r="U98" s="59">
        <f t="shared" si="39"/>
        <v>285.52999999999997</v>
      </c>
      <c r="V98" s="63">
        <f t="shared" si="40"/>
        <v>0.73658170593858674</v>
      </c>
      <c r="W98" s="64">
        <f t="shared" si="41"/>
        <v>5.4523246328231663</v>
      </c>
      <c r="X98" s="65">
        <f t="shared" si="30"/>
        <v>-4.4404694649694978E-7</v>
      </c>
      <c r="Y98" s="66">
        <f t="shared" si="31"/>
        <v>-4.4067901594895184E-7</v>
      </c>
      <c r="Z98" s="66">
        <f t="shared" si="32"/>
        <v>-4.4070456044659033E-7</v>
      </c>
      <c r="AA98" s="67">
        <f t="shared" si="33"/>
        <v>-4.3736178690524763E-7</v>
      </c>
      <c r="AB98" s="68">
        <f t="shared" si="43"/>
        <v>2.9272826129160664E-4</v>
      </c>
      <c r="AC98" s="69"/>
      <c r="AD98" s="70">
        <f t="shared" si="42"/>
        <v>2.9272826129160663</v>
      </c>
      <c r="AE98" s="70"/>
      <c r="AF98" s="74"/>
      <c r="AG98" s="71">
        <v>920</v>
      </c>
    </row>
    <row r="99" spans="5:33">
      <c r="E99" s="73">
        <v>0.57745370370370375</v>
      </c>
      <c r="F99" s="71">
        <v>930</v>
      </c>
      <c r="G99" s="58">
        <v>12.53</v>
      </c>
      <c r="H99" s="58">
        <v>7.18</v>
      </c>
      <c r="I99" s="58">
        <v>8.86</v>
      </c>
      <c r="J99" s="58">
        <v>12.53</v>
      </c>
      <c r="K99" s="58">
        <f t="shared" si="29"/>
        <v>7.4499999999999993</v>
      </c>
      <c r="L99" s="58">
        <v>8.86</v>
      </c>
      <c r="M99" s="59">
        <f t="shared" si="44"/>
        <v>12.53</v>
      </c>
      <c r="N99" s="59">
        <f t="shared" si="34"/>
        <v>7.3149999999999995</v>
      </c>
      <c r="O99" s="59">
        <f t="shared" si="44"/>
        <v>8.86</v>
      </c>
      <c r="P99" s="60">
        <f t="shared" si="35"/>
        <v>0.17288782252547211</v>
      </c>
      <c r="Q99" s="22">
        <f t="shared" si="36"/>
        <v>4.8417236758409874E-8</v>
      </c>
      <c r="R99" s="61">
        <f t="shared" si="37"/>
        <v>7.330897718349388E-8</v>
      </c>
      <c r="S99" s="22">
        <f t="shared" si="38"/>
        <v>5.3742061356900262E-15</v>
      </c>
      <c r="T99" s="94">
        <v>298</v>
      </c>
      <c r="U99" s="59">
        <f t="shared" si="39"/>
        <v>285.52999999999997</v>
      </c>
      <c r="V99" s="63">
        <f t="shared" si="40"/>
        <v>0.73658170593858674</v>
      </c>
      <c r="W99" s="64">
        <f t="shared" si="41"/>
        <v>5.4523246328231663</v>
      </c>
      <c r="X99" s="65">
        <f t="shared" si="30"/>
        <v>-4.026791794732293E-7</v>
      </c>
      <c r="Y99" s="66">
        <f t="shared" si="31"/>
        <v>-3.9986720337662876E-7</v>
      </c>
      <c r="Z99" s="66">
        <f t="shared" si="32"/>
        <v>-3.9988683987628135E-7</v>
      </c>
      <c r="AA99" s="67">
        <f t="shared" si="33"/>
        <v>-3.9709422602940713E-7</v>
      </c>
      <c r="AB99" s="68">
        <f t="shared" si="43"/>
        <v>2.8832130148128451E-4</v>
      </c>
      <c r="AC99" s="69"/>
      <c r="AD99" s="70">
        <f t="shared" si="42"/>
        <v>2.8832130148128452</v>
      </c>
      <c r="AE99" s="70"/>
      <c r="AF99" s="74"/>
      <c r="AG99" s="71">
        <v>930</v>
      </c>
    </row>
    <row r="100" spans="5:33">
      <c r="E100" s="73">
        <v>0.57756944444444447</v>
      </c>
      <c r="F100" s="71">
        <v>940</v>
      </c>
      <c r="G100" s="58">
        <v>12.52</v>
      </c>
      <c r="H100" s="58">
        <v>7.19</v>
      </c>
      <c r="I100" s="58">
        <v>9.25</v>
      </c>
      <c r="J100" s="58">
        <v>12.52</v>
      </c>
      <c r="K100" s="58">
        <f t="shared" si="29"/>
        <v>7.4600000000000009</v>
      </c>
      <c r="L100" s="58">
        <v>9.25</v>
      </c>
      <c r="M100" s="59">
        <f t="shared" si="44"/>
        <v>12.52</v>
      </c>
      <c r="N100" s="59">
        <f t="shared" si="34"/>
        <v>7.3250000000000011</v>
      </c>
      <c r="O100" s="59">
        <f t="shared" si="44"/>
        <v>9.25</v>
      </c>
      <c r="P100" s="60">
        <f t="shared" si="35"/>
        <v>0.18046832880643068</v>
      </c>
      <c r="Q100" s="22">
        <f t="shared" si="36"/>
        <v>4.7315125896147829E-8</v>
      </c>
      <c r="R100" s="61">
        <f t="shared" si="37"/>
        <v>7.4954249754182348E-8</v>
      </c>
      <c r="S100" s="22">
        <f t="shared" si="38"/>
        <v>5.6181395562123446E-15</v>
      </c>
      <c r="T100" s="94">
        <v>298</v>
      </c>
      <c r="U100" s="59">
        <f t="shared" si="39"/>
        <v>285.52</v>
      </c>
      <c r="V100" s="63">
        <f t="shared" si="40"/>
        <v>0.7371982075328023</v>
      </c>
      <c r="W100" s="64">
        <f t="shared" si="41"/>
        <v>5.460069962104436</v>
      </c>
      <c r="X100" s="65">
        <f t="shared" si="30"/>
        <v>-4.3270505222919559E-7</v>
      </c>
      <c r="Y100" s="66">
        <f t="shared" si="31"/>
        <v>-4.2941242391299223E-7</v>
      </c>
      <c r="Z100" s="66">
        <f t="shared" si="32"/>
        <v>-4.2943747885786244E-7</v>
      </c>
      <c r="AA100" s="67">
        <f t="shared" si="33"/>
        <v>-4.2616952418004562E-7</v>
      </c>
      <c r="AB100" s="68">
        <f t="shared" si="43"/>
        <v>2.8432249899460377E-4</v>
      </c>
      <c r="AC100" s="69"/>
      <c r="AD100" s="70">
        <f t="shared" si="42"/>
        <v>2.8432249899460378</v>
      </c>
      <c r="AE100" s="70"/>
      <c r="AF100" s="74"/>
      <c r="AG100" s="71">
        <v>940</v>
      </c>
    </row>
    <row r="101" spans="5:33">
      <c r="E101" s="73">
        <v>0.57768518518518519</v>
      </c>
      <c r="F101" s="71">
        <v>950</v>
      </c>
      <c r="G101" s="58">
        <v>12.51</v>
      </c>
      <c r="H101" s="58">
        <v>7.2</v>
      </c>
      <c r="I101" s="58">
        <v>9.3800000000000008</v>
      </c>
      <c r="J101" s="58">
        <v>12.51</v>
      </c>
      <c r="K101" s="58">
        <f t="shared" si="29"/>
        <v>7.4700000000000006</v>
      </c>
      <c r="L101" s="58">
        <v>9.3800000000000008</v>
      </c>
      <c r="M101" s="59">
        <f t="shared" si="44"/>
        <v>12.51</v>
      </c>
      <c r="N101" s="59">
        <f t="shared" si="34"/>
        <v>7.3350000000000009</v>
      </c>
      <c r="O101" s="59">
        <f t="shared" si="44"/>
        <v>9.3800000000000008</v>
      </c>
      <c r="P101" s="60">
        <f t="shared" si="35"/>
        <v>0.18297455318815739</v>
      </c>
      <c r="Q101" s="22">
        <f t="shared" si="36"/>
        <v>4.6238102139925826E-8</v>
      </c>
      <c r="R101" s="61">
        <f t="shared" si="37"/>
        <v>7.6636447159124965E-8</v>
      </c>
      <c r="S101" s="22">
        <f t="shared" si="38"/>
        <v>5.8731450331733528E-15</v>
      </c>
      <c r="T101" s="94">
        <v>298</v>
      </c>
      <c r="U101" s="59">
        <f t="shared" si="39"/>
        <v>285.51</v>
      </c>
      <c r="V101" s="63">
        <f t="shared" si="40"/>
        <v>0.73781475231300553</v>
      </c>
      <c r="W101" s="64">
        <f t="shared" si="41"/>
        <v>5.4678268377726109</v>
      </c>
      <c r="X101" s="65">
        <f t="shared" si="30"/>
        <v>-4.5105954409338576E-7</v>
      </c>
      <c r="Y101" s="66">
        <f t="shared" si="31"/>
        <v>-4.4742679020921976E-7</v>
      </c>
      <c r="Z101" s="66">
        <f t="shared" si="32"/>
        <v>-4.474560477672423E-7</v>
      </c>
      <c r="AA101" s="67">
        <f t="shared" si="33"/>
        <v>-4.438520801706913E-7</v>
      </c>
      <c r="AB101" s="68">
        <f t="shared" si="43"/>
        <v>2.8002820835801886E-4</v>
      </c>
      <c r="AC101" s="69"/>
      <c r="AD101" s="70">
        <f t="shared" si="42"/>
        <v>2.8002820835801887</v>
      </c>
      <c r="AE101" s="70"/>
      <c r="AF101" s="74"/>
      <c r="AG101" s="71">
        <v>950</v>
      </c>
    </row>
    <row r="102" spans="5:33">
      <c r="E102" s="73">
        <v>0.57780092592592591</v>
      </c>
      <c r="F102" s="71">
        <v>960</v>
      </c>
      <c r="G102" s="58">
        <v>12.51</v>
      </c>
      <c r="H102" s="58">
        <v>7.21</v>
      </c>
      <c r="I102" s="58">
        <v>9.41</v>
      </c>
      <c r="J102" s="58">
        <v>12.51</v>
      </c>
      <c r="K102" s="58">
        <v>7.48</v>
      </c>
      <c r="L102" s="58">
        <v>9.41</v>
      </c>
      <c r="M102" s="59">
        <f t="shared" si="44"/>
        <v>12.51</v>
      </c>
      <c r="N102" s="59">
        <f t="shared" si="34"/>
        <v>7.3450000000000006</v>
      </c>
      <c r="O102" s="59">
        <f t="shared" si="44"/>
        <v>9.41</v>
      </c>
      <c r="P102" s="60">
        <f t="shared" si="35"/>
        <v>0.18355975964824742</v>
      </c>
      <c r="Q102" s="22">
        <f t="shared" si="36"/>
        <v>4.5185594437492036E-8</v>
      </c>
      <c r="R102" s="61">
        <f t="shared" si="37"/>
        <v>7.8421539331226882E-8</v>
      </c>
      <c r="S102" s="22">
        <f t="shared" si="38"/>
        <v>6.1499378310791644E-15</v>
      </c>
      <c r="T102" s="94">
        <v>298</v>
      </c>
      <c r="U102" s="59">
        <f t="shared" si="39"/>
        <v>285.51</v>
      </c>
      <c r="V102" s="63">
        <f t="shared" si="40"/>
        <v>0.73781475231300553</v>
      </c>
      <c r="W102" s="64">
        <f t="shared" si="41"/>
        <v>5.4678268377726109</v>
      </c>
      <c r="X102" s="65">
        <f t="shared" ref="X102:X133" si="46">-($B$2/W102)*P102*S102*AB102</f>
        <v>-4.6625682241187592E-7</v>
      </c>
      <c r="Y102" s="66">
        <f t="shared" ref="Y102:Y133" si="47">-(AB102+(5*X102))*$B$2*S102*P102/W102</f>
        <v>-4.6231212146966948E-7</v>
      </c>
      <c r="Z102" s="66">
        <f t="shared" ref="Z102:Z133" si="48">-(AB102+5*Y102)*$B$2*P102*S102/W102</f>
        <v>-4.6234549506288142E-7</v>
      </c>
      <c r="AA102" s="67">
        <f t="shared" ref="AA102:AA133" si="49">-(AB102+(10*Z102))*$B$2*P102*S102/W102</f>
        <v>-4.5843360300860755E-7</v>
      </c>
      <c r="AB102" s="68">
        <f t="shared" si="43"/>
        <v>2.7555374619099056E-4</v>
      </c>
      <c r="AC102" s="75">
        <v>3.0400000000000002E-4</v>
      </c>
      <c r="AD102" s="70">
        <f t="shared" si="42"/>
        <v>2.7555374619099058</v>
      </c>
      <c r="AE102" s="70">
        <f>AC102*10000</f>
        <v>3.04</v>
      </c>
      <c r="AF102" s="74">
        <f>(AD102-AE102)*(AD102-AE102)</f>
        <v>8.091893557665833E-2</v>
      </c>
      <c r="AG102" s="71">
        <v>960</v>
      </c>
    </row>
    <row r="103" spans="5:33">
      <c r="E103" s="73">
        <v>0.57791666666666663</v>
      </c>
      <c r="F103" s="71">
        <v>970</v>
      </c>
      <c r="G103" s="58">
        <v>12.5</v>
      </c>
      <c r="H103" s="58">
        <v>7.21</v>
      </c>
      <c r="I103" s="58">
        <v>9.18</v>
      </c>
      <c r="J103" s="58">
        <v>12.5</v>
      </c>
      <c r="K103" s="58">
        <f t="shared" si="29"/>
        <v>7.48</v>
      </c>
      <c r="L103" s="58">
        <v>9.18</v>
      </c>
      <c r="M103" s="59">
        <f t="shared" si="44"/>
        <v>12.5</v>
      </c>
      <c r="N103" s="59">
        <f t="shared" si="34"/>
        <v>7.3450000000000006</v>
      </c>
      <c r="O103" s="59">
        <f t="shared" si="44"/>
        <v>9.18</v>
      </c>
      <c r="P103" s="60">
        <f t="shared" si="35"/>
        <v>0.17904374072132143</v>
      </c>
      <c r="Q103" s="22">
        <f t="shared" si="36"/>
        <v>4.5185594437492036E-8</v>
      </c>
      <c r="R103" s="61">
        <f t="shared" si="37"/>
        <v>7.8356398101972038E-8</v>
      </c>
      <c r="S103" s="22">
        <f t="shared" si="38"/>
        <v>6.1397251235147273E-15</v>
      </c>
      <c r="T103" s="94">
        <v>298</v>
      </c>
      <c r="U103" s="59">
        <f t="shared" si="39"/>
        <v>285.5</v>
      </c>
      <c r="V103" s="63">
        <f t="shared" si="40"/>
        <v>0.7384313402837368</v>
      </c>
      <c r="W103" s="64">
        <f t="shared" si="41"/>
        <v>5.4755952778321442</v>
      </c>
      <c r="X103" s="65">
        <f t="shared" si="46"/>
        <v>-4.4577930287330327E-7</v>
      </c>
      <c r="Y103" s="66">
        <f t="shared" si="47"/>
        <v>-4.4211195538559574E-7</v>
      </c>
      <c r="Z103" s="66">
        <f t="shared" si="48"/>
        <v>-4.4214212600479886E-7</v>
      </c>
      <c r="AA103" s="67">
        <f t="shared" si="49"/>
        <v>-4.3850445271959734E-7</v>
      </c>
      <c r="AB103" s="68">
        <f t="shared" si="43"/>
        <v>2.7093040342684793E-4</v>
      </c>
      <c r="AC103" s="69"/>
      <c r="AD103" s="70">
        <f t="shared" si="42"/>
        <v>2.7093040342684791</v>
      </c>
      <c r="AE103" s="70"/>
      <c r="AF103" s="74"/>
      <c r="AG103" s="71">
        <v>970</v>
      </c>
    </row>
    <row r="104" spans="5:33">
      <c r="E104" s="73">
        <v>0.57803240740740736</v>
      </c>
      <c r="F104" s="71">
        <v>980</v>
      </c>
      <c r="G104" s="58">
        <v>12.5</v>
      </c>
      <c r="H104" s="58">
        <v>7.21</v>
      </c>
      <c r="I104" s="58">
        <v>8.91</v>
      </c>
      <c r="J104" s="58">
        <v>12.5</v>
      </c>
      <c r="K104" s="58">
        <f t="shared" si="29"/>
        <v>7.48</v>
      </c>
      <c r="L104" s="58">
        <v>8.91</v>
      </c>
      <c r="M104" s="59">
        <f t="shared" si="44"/>
        <v>12.5</v>
      </c>
      <c r="N104" s="59">
        <f t="shared" si="34"/>
        <v>7.3450000000000006</v>
      </c>
      <c r="O104" s="59">
        <f t="shared" si="44"/>
        <v>8.91</v>
      </c>
      <c r="P104" s="60">
        <f t="shared" si="35"/>
        <v>0.17377774834716492</v>
      </c>
      <c r="Q104" s="22">
        <f t="shared" si="36"/>
        <v>4.5185594437492036E-8</v>
      </c>
      <c r="R104" s="61">
        <f t="shared" si="37"/>
        <v>7.8356398101972038E-8</v>
      </c>
      <c r="S104" s="22">
        <f t="shared" si="38"/>
        <v>6.1397251235147273E-15</v>
      </c>
      <c r="T104" s="94">
        <v>298</v>
      </c>
      <c r="U104" s="59">
        <f t="shared" si="39"/>
        <v>285.5</v>
      </c>
      <c r="V104" s="63">
        <f t="shared" si="40"/>
        <v>0.7384313402837368</v>
      </c>
      <c r="W104" s="64">
        <f t="shared" si="41"/>
        <v>5.4755952778321442</v>
      </c>
      <c r="X104" s="65">
        <f t="shared" si="46"/>
        <v>-4.2560742486040112E-7</v>
      </c>
      <c r="Y104" s="66">
        <f t="shared" si="47"/>
        <v>-4.2220901011080486E-7</v>
      </c>
      <c r="Z104" s="66">
        <f t="shared" si="48"/>
        <v>-4.2223614596919383E-7</v>
      </c>
      <c r="AA104" s="67">
        <f t="shared" si="49"/>
        <v>-4.1886443372604744E-7</v>
      </c>
      <c r="AB104" s="68">
        <f t="shared" si="43"/>
        <v>2.665090835628918E-4</v>
      </c>
      <c r="AC104" s="69"/>
      <c r="AD104" s="70">
        <f t="shared" si="42"/>
        <v>2.6650908356289178</v>
      </c>
      <c r="AE104" s="70"/>
      <c r="AF104" s="74"/>
      <c r="AG104" s="71">
        <v>980</v>
      </c>
    </row>
    <row r="105" spans="5:33">
      <c r="E105" s="73">
        <v>0.57814814814814819</v>
      </c>
      <c r="F105" s="71">
        <v>990</v>
      </c>
      <c r="G105" s="58">
        <v>12.49</v>
      </c>
      <c r="H105" s="58">
        <v>7.21</v>
      </c>
      <c r="I105" s="58">
        <v>9.01</v>
      </c>
      <c r="J105" s="58">
        <v>12.49</v>
      </c>
      <c r="K105" s="58">
        <f t="shared" si="29"/>
        <v>7.48</v>
      </c>
      <c r="L105" s="58">
        <v>9.01</v>
      </c>
      <c r="M105" s="59">
        <f t="shared" si="44"/>
        <v>12.49</v>
      </c>
      <c r="N105" s="59">
        <f t="shared" si="34"/>
        <v>7.3450000000000006</v>
      </c>
      <c r="O105" s="59">
        <f t="shared" si="44"/>
        <v>9.01</v>
      </c>
      <c r="P105" s="60">
        <f t="shared" si="35"/>
        <v>0.17569923443588556</v>
      </c>
      <c r="Q105" s="22">
        <f t="shared" si="36"/>
        <v>4.5185594437492036E-8</v>
      </c>
      <c r="R105" s="61">
        <f t="shared" si="37"/>
        <v>7.8291310982592969E-8</v>
      </c>
      <c r="S105" s="22">
        <f t="shared" si="38"/>
        <v>6.1295293753730824E-15</v>
      </c>
      <c r="T105" s="94">
        <v>298</v>
      </c>
      <c r="U105" s="59">
        <f t="shared" si="39"/>
        <v>285.49</v>
      </c>
      <c r="V105" s="63">
        <f t="shared" si="40"/>
        <v>0.73904797144953405</v>
      </c>
      <c r="W105" s="64">
        <f t="shared" si="41"/>
        <v>5.483375300316732</v>
      </c>
      <c r="X105" s="65">
        <f t="shared" si="46"/>
        <v>-4.2219288615755627E-7</v>
      </c>
      <c r="Y105" s="66">
        <f t="shared" si="47"/>
        <v>-4.187949487833104E-7</v>
      </c>
      <c r="Z105" s="66">
        <f t="shared" si="48"/>
        <v>-4.1882229642174263E-7</v>
      </c>
      <c r="AA105" s="67">
        <f t="shared" si="49"/>
        <v>-4.1545126648162539E-7</v>
      </c>
      <c r="AB105" s="68">
        <f t="shared" si="43"/>
        <v>2.6228681327831441E-4</v>
      </c>
      <c r="AC105" s="69"/>
      <c r="AD105" s="70">
        <f t="shared" si="42"/>
        <v>2.622868132783144</v>
      </c>
      <c r="AE105" s="70"/>
      <c r="AF105" s="74"/>
      <c r="AG105" s="71">
        <v>990</v>
      </c>
    </row>
    <row r="106" spans="5:33">
      <c r="E106" s="73">
        <v>0.57826388888888891</v>
      </c>
      <c r="F106" s="71">
        <v>1000</v>
      </c>
      <c r="G106" s="58">
        <v>12.49</v>
      </c>
      <c r="H106" s="58">
        <v>7.21</v>
      </c>
      <c r="I106" s="58">
        <v>9.07</v>
      </c>
      <c r="J106" s="58">
        <v>12.49</v>
      </c>
      <c r="K106" s="58">
        <f t="shared" si="29"/>
        <v>7.48</v>
      </c>
      <c r="L106" s="58">
        <v>9.07</v>
      </c>
      <c r="M106" s="59">
        <f t="shared" si="44"/>
        <v>12.49</v>
      </c>
      <c r="N106" s="59">
        <f t="shared" si="34"/>
        <v>7.3450000000000006</v>
      </c>
      <c r="O106" s="59">
        <f t="shared" si="44"/>
        <v>9.07</v>
      </c>
      <c r="P106" s="60">
        <f t="shared" si="35"/>
        <v>0.17686926263412672</v>
      </c>
      <c r="Q106" s="22">
        <f t="shared" si="36"/>
        <v>4.5185594437492036E-8</v>
      </c>
      <c r="R106" s="61">
        <f t="shared" si="37"/>
        <v>7.8291310982592969E-8</v>
      </c>
      <c r="S106" s="22">
        <f t="shared" si="38"/>
        <v>6.1295293753730824E-15</v>
      </c>
      <c r="T106" s="94">
        <v>298</v>
      </c>
      <c r="U106" s="59">
        <f t="shared" si="39"/>
        <v>285.49</v>
      </c>
      <c r="V106" s="63">
        <f t="shared" si="40"/>
        <v>0.73904797144953405</v>
      </c>
      <c r="W106" s="64">
        <f t="shared" si="41"/>
        <v>5.483375300316732</v>
      </c>
      <c r="X106" s="65">
        <f t="shared" si="46"/>
        <v>-4.1821801649101552E-7</v>
      </c>
      <c r="Y106" s="66">
        <f t="shared" si="47"/>
        <v>-4.148296553451478E-7</v>
      </c>
      <c r="Z106" s="66">
        <f t="shared" si="48"/>
        <v>-4.1485710751316097E-7</v>
      </c>
      <c r="AA106" s="67">
        <f t="shared" si="49"/>
        <v>-4.1149575370578771E-7</v>
      </c>
      <c r="AB106" s="68">
        <f t="shared" si="43"/>
        <v>2.5809868220656561E-4</v>
      </c>
      <c r="AC106" s="69"/>
      <c r="AD106" s="70">
        <f t="shared" si="42"/>
        <v>2.5809868220656562</v>
      </c>
      <c r="AE106" s="70"/>
      <c r="AF106" s="74"/>
      <c r="AG106" s="71">
        <v>1000</v>
      </c>
    </row>
    <row r="107" spans="5:33">
      <c r="E107" s="73">
        <v>0.57837962962962963</v>
      </c>
      <c r="F107" s="71">
        <v>1010</v>
      </c>
      <c r="G107" s="58">
        <v>12.48</v>
      </c>
      <c r="H107" s="58">
        <v>7.22</v>
      </c>
      <c r="I107" s="58">
        <v>9.32</v>
      </c>
      <c r="J107" s="58">
        <v>12.48</v>
      </c>
      <c r="K107" s="58">
        <f t="shared" si="29"/>
        <v>7.49</v>
      </c>
      <c r="L107" s="58">
        <v>9.32</v>
      </c>
      <c r="M107" s="59">
        <f t="shared" si="44"/>
        <v>12.48</v>
      </c>
      <c r="N107" s="59">
        <f t="shared" si="34"/>
        <v>7.3550000000000004</v>
      </c>
      <c r="O107" s="59">
        <f t="shared" si="44"/>
        <v>9.32</v>
      </c>
      <c r="P107" s="60">
        <f t="shared" si="35"/>
        <v>0.18171451478643297</v>
      </c>
      <c r="Q107" s="22">
        <f t="shared" si="36"/>
        <v>4.4157044735331057E-8</v>
      </c>
      <c r="R107" s="61">
        <f t="shared" si="37"/>
        <v>8.0048402016075367E-8</v>
      </c>
      <c r="S107" s="22">
        <f t="shared" si="38"/>
        <v>6.4077466653272186E-15</v>
      </c>
      <c r="T107" s="94">
        <v>298</v>
      </c>
      <c r="U107" s="59">
        <f t="shared" si="39"/>
        <v>285.48</v>
      </c>
      <c r="V107" s="63">
        <f t="shared" si="40"/>
        <v>0.73966464581493552</v>
      </c>
      <c r="W107" s="64">
        <f t="shared" si="41"/>
        <v>5.4911669232893994</v>
      </c>
      <c r="X107" s="65">
        <f t="shared" si="46"/>
        <v>-4.4133086102630556E-7</v>
      </c>
      <c r="Y107" s="66">
        <f t="shared" si="47"/>
        <v>-4.3749599642880146E-7</v>
      </c>
      <c r="Z107" s="66">
        <f t="shared" si="48"/>
        <v>-4.3752931879027649E-7</v>
      </c>
      <c r="AA107" s="67">
        <f t="shared" si="49"/>
        <v>-4.3372719745699577E-7</v>
      </c>
      <c r="AB107" s="68">
        <f t="shared" si="43"/>
        <v>2.5395020338004324E-4</v>
      </c>
      <c r="AC107" s="69"/>
      <c r="AD107" s="70">
        <f t="shared" si="42"/>
        <v>2.5395020338004324</v>
      </c>
      <c r="AE107" s="70"/>
      <c r="AF107" s="74"/>
      <c r="AG107" s="71">
        <v>1010</v>
      </c>
    </row>
    <row r="108" spans="5:33">
      <c r="E108" s="73">
        <v>0.57849537037037035</v>
      </c>
      <c r="F108" s="71">
        <v>1020</v>
      </c>
      <c r="G108" s="58">
        <v>12.47</v>
      </c>
      <c r="H108" s="58">
        <v>7.22</v>
      </c>
      <c r="I108" s="58">
        <v>9.4</v>
      </c>
      <c r="J108" s="58">
        <v>12.47</v>
      </c>
      <c r="K108" s="58">
        <f t="shared" si="29"/>
        <v>7.49</v>
      </c>
      <c r="L108" s="58">
        <v>9.4</v>
      </c>
      <c r="M108" s="59">
        <f t="shared" si="44"/>
        <v>12.47</v>
      </c>
      <c r="N108" s="59">
        <f t="shared" si="34"/>
        <v>7.3550000000000004</v>
      </c>
      <c r="O108" s="59">
        <f t="shared" si="44"/>
        <v>9.4</v>
      </c>
      <c r="P108" s="60">
        <f t="shared" si="35"/>
        <v>0.18324418423194994</v>
      </c>
      <c r="Q108" s="22">
        <f t="shared" si="36"/>
        <v>4.4157044735331057E-8</v>
      </c>
      <c r="R108" s="61">
        <f t="shared" si="37"/>
        <v>7.9981909425497811E-8</v>
      </c>
      <c r="S108" s="22">
        <f t="shared" si="38"/>
        <v>6.3971058353485356E-15</v>
      </c>
      <c r="T108" s="94">
        <v>298</v>
      </c>
      <c r="U108" s="59">
        <f t="shared" si="39"/>
        <v>285.47000000000003</v>
      </c>
      <c r="V108" s="63">
        <f t="shared" si="40"/>
        <v>0.74028136338448358</v>
      </c>
      <c r="W108" s="64">
        <f t="shared" si="41"/>
        <v>5.4989701648425955</v>
      </c>
      <c r="X108" s="65">
        <f t="shared" si="46"/>
        <v>-4.3603255649424561E-7</v>
      </c>
      <c r="Y108" s="66">
        <f t="shared" si="47"/>
        <v>-4.32223593789911E-7</v>
      </c>
      <c r="Z108" s="66">
        <f t="shared" si="48"/>
        <v>-4.3225686698629728E-7</v>
      </c>
      <c r="AA108" s="67">
        <f t="shared" si="49"/>
        <v>-4.2848059616228805E-7</v>
      </c>
      <c r="AB108" s="68">
        <f t="shared" si="43"/>
        <v>2.4957502223184081E-4</v>
      </c>
      <c r="AC108" s="69"/>
      <c r="AD108" s="70">
        <f t="shared" si="42"/>
        <v>2.4957502223184083</v>
      </c>
      <c r="AE108" s="70"/>
      <c r="AF108" s="74"/>
      <c r="AG108" s="71">
        <v>1020</v>
      </c>
    </row>
    <row r="109" spans="5:33">
      <c r="E109" s="73">
        <v>0.57861111111111108</v>
      </c>
      <c r="F109" s="71">
        <v>1030</v>
      </c>
      <c r="G109" s="58">
        <v>12.47</v>
      </c>
      <c r="H109" s="58">
        <v>7.23</v>
      </c>
      <c r="I109" s="58">
        <v>9.42</v>
      </c>
      <c r="J109" s="58">
        <v>12.47</v>
      </c>
      <c r="K109" s="58">
        <f t="shared" si="29"/>
        <v>7.5</v>
      </c>
      <c r="L109" s="58">
        <v>9.42</v>
      </c>
      <c r="M109" s="59">
        <f t="shared" si="44"/>
        <v>12.47</v>
      </c>
      <c r="N109" s="59">
        <f t="shared" si="34"/>
        <v>7.3650000000000002</v>
      </c>
      <c r="O109" s="59">
        <f t="shared" si="44"/>
        <v>9.42</v>
      </c>
      <c r="P109" s="60">
        <f t="shared" si="35"/>
        <v>0.18363406547499661</v>
      </c>
      <c r="Q109" s="22">
        <f t="shared" si="36"/>
        <v>4.3151907682776492E-8</v>
      </c>
      <c r="R109" s="61">
        <f t="shared" si="37"/>
        <v>8.1844927424345616E-8</v>
      </c>
      <c r="S109" s="22">
        <f t="shared" si="38"/>
        <v>6.6985921450964014E-15</v>
      </c>
      <c r="T109" s="94">
        <v>298</v>
      </c>
      <c r="U109" s="59">
        <f t="shared" si="39"/>
        <v>285.47000000000003</v>
      </c>
      <c r="V109" s="63">
        <f t="shared" si="40"/>
        <v>0.74028136338448358</v>
      </c>
      <c r="W109" s="64">
        <f t="shared" si="41"/>
        <v>5.4989701648425955</v>
      </c>
      <c r="X109" s="65">
        <f t="shared" si="46"/>
        <v>-4.496290957343029E-7</v>
      </c>
      <c r="Y109" s="66">
        <f t="shared" si="47"/>
        <v>-4.4550750125950269E-7</v>
      </c>
      <c r="Z109" s="66">
        <f t="shared" si="48"/>
        <v>-4.4554528249113527E-7</v>
      </c>
      <c r="AA109" s="67">
        <f t="shared" si="49"/>
        <v>-4.4146077659299034E-7</v>
      </c>
      <c r="AB109" s="68">
        <f t="shared" si="43"/>
        <v>2.4525256544149257E-4</v>
      </c>
      <c r="AC109" s="69"/>
      <c r="AD109" s="70">
        <f t="shared" si="42"/>
        <v>2.4525256544149259</v>
      </c>
      <c r="AE109" s="70"/>
      <c r="AF109" s="74"/>
      <c r="AG109" s="71">
        <v>1030</v>
      </c>
    </row>
    <row r="110" spans="5:33">
      <c r="E110" s="73">
        <v>0.5787268518518518</v>
      </c>
      <c r="F110" s="71">
        <v>1040</v>
      </c>
      <c r="G110" s="58">
        <v>12.47</v>
      </c>
      <c r="H110" s="58">
        <v>7.23</v>
      </c>
      <c r="I110" s="58">
        <v>9.36</v>
      </c>
      <c r="J110" s="58">
        <v>12.47</v>
      </c>
      <c r="K110" s="58">
        <f t="shared" si="29"/>
        <v>7.5</v>
      </c>
      <c r="L110" s="58">
        <v>9.36</v>
      </c>
      <c r="M110" s="59">
        <f t="shared" si="44"/>
        <v>12.47</v>
      </c>
      <c r="N110" s="59">
        <f t="shared" si="34"/>
        <v>7.3650000000000002</v>
      </c>
      <c r="O110" s="59">
        <f t="shared" si="44"/>
        <v>9.36</v>
      </c>
      <c r="P110" s="60">
        <f t="shared" si="35"/>
        <v>0.18246442174585653</v>
      </c>
      <c r="Q110" s="22">
        <f t="shared" si="36"/>
        <v>4.3151907682776492E-8</v>
      </c>
      <c r="R110" s="61">
        <f t="shared" si="37"/>
        <v>8.1844927424345616E-8</v>
      </c>
      <c r="S110" s="22">
        <f t="shared" si="38"/>
        <v>6.6985921450964014E-15</v>
      </c>
      <c r="T110" s="94">
        <v>298</v>
      </c>
      <c r="U110" s="59">
        <f t="shared" si="39"/>
        <v>285.47000000000003</v>
      </c>
      <c r="V110" s="63">
        <f t="shared" si="40"/>
        <v>0.74028136338448358</v>
      </c>
      <c r="W110" s="64">
        <f t="shared" si="41"/>
        <v>5.4989701648425955</v>
      </c>
      <c r="X110" s="65">
        <f t="shared" si="46"/>
        <v>-4.3864915603013016E-7</v>
      </c>
      <c r="Y110" s="66">
        <f t="shared" si="47"/>
        <v>-4.3465382198230383E-7</v>
      </c>
      <c r="Z110" s="66">
        <f t="shared" si="48"/>
        <v>-4.3469021255534901E-7</v>
      </c>
      <c r="AA110" s="67">
        <f t="shared" si="49"/>
        <v>-4.307306061703879E-7</v>
      </c>
      <c r="AB110" s="68">
        <f t="shared" si="43"/>
        <v>2.4079723970844497E-4</v>
      </c>
      <c r="AC110" s="69"/>
      <c r="AD110" s="70">
        <f t="shared" si="42"/>
        <v>2.4079723970844498</v>
      </c>
      <c r="AE110" s="70"/>
      <c r="AF110" s="74"/>
      <c r="AG110" s="71">
        <v>1040</v>
      </c>
    </row>
    <row r="111" spans="5:33">
      <c r="E111" s="73">
        <v>0.57884259259259263</v>
      </c>
      <c r="F111" s="71">
        <v>1050</v>
      </c>
      <c r="G111" s="58">
        <v>12.46</v>
      </c>
      <c r="H111" s="58">
        <v>7.24</v>
      </c>
      <c r="I111" s="58">
        <v>9.41</v>
      </c>
      <c r="J111" s="58">
        <v>12.46</v>
      </c>
      <c r="K111" s="58">
        <f t="shared" si="29"/>
        <v>7.51</v>
      </c>
      <c r="L111" s="58">
        <v>9.41</v>
      </c>
      <c r="M111" s="59">
        <f t="shared" si="44"/>
        <v>12.46</v>
      </c>
      <c r="N111" s="59">
        <f t="shared" si="34"/>
        <v>7.375</v>
      </c>
      <c r="O111" s="59">
        <f t="shared" si="44"/>
        <v>9.41</v>
      </c>
      <c r="P111" s="60">
        <f t="shared" si="35"/>
        <v>0.18340899092594137</v>
      </c>
      <c r="Q111" s="22">
        <f t="shared" si="36"/>
        <v>4.2169650342858199E-8</v>
      </c>
      <c r="R111" s="61">
        <f t="shared" si="37"/>
        <v>8.3681772232645078E-8</v>
      </c>
      <c r="S111" s="22">
        <f t="shared" si="38"/>
        <v>7.0026390039962888E-15</v>
      </c>
      <c r="T111" s="94">
        <v>298</v>
      </c>
      <c r="U111" s="59">
        <f t="shared" si="39"/>
        <v>285.45999999999998</v>
      </c>
      <c r="V111" s="63">
        <f t="shared" si="40"/>
        <v>0.74089812416272083</v>
      </c>
      <c r="W111" s="64">
        <f t="shared" si="41"/>
        <v>5.5067850430982013</v>
      </c>
      <c r="X111" s="65">
        <f t="shared" si="46"/>
        <v>-4.5197022505644872E-7</v>
      </c>
      <c r="Y111" s="66">
        <f t="shared" si="47"/>
        <v>-4.4765056578518917E-7</v>
      </c>
      <c r="Z111" s="66">
        <f t="shared" si="48"/>
        <v>-4.4769185048755523E-7</v>
      </c>
      <c r="AA111" s="67">
        <f t="shared" si="49"/>
        <v>-4.4341268677000803E-7</v>
      </c>
      <c r="AB111" s="68">
        <f t="shared" si="43"/>
        <v>2.3645045998965195E-4</v>
      </c>
      <c r="AC111" s="69"/>
      <c r="AD111" s="70">
        <f t="shared" si="42"/>
        <v>2.3645045998965193</v>
      </c>
      <c r="AE111" s="70"/>
      <c r="AF111" s="74"/>
      <c r="AG111" s="71">
        <v>1050</v>
      </c>
    </row>
    <row r="112" spans="5:33">
      <c r="E112" s="73">
        <v>0.57895833333333335</v>
      </c>
      <c r="F112" s="71">
        <v>1060</v>
      </c>
      <c r="G112" s="58">
        <v>12.46</v>
      </c>
      <c r="H112" s="58">
        <v>7.24</v>
      </c>
      <c r="I112" s="58">
        <v>9.5</v>
      </c>
      <c r="J112" s="58">
        <v>12.46</v>
      </c>
      <c r="K112" s="58">
        <f t="shared" si="29"/>
        <v>7.51</v>
      </c>
      <c r="L112" s="58">
        <v>9.5</v>
      </c>
      <c r="M112" s="59">
        <f t="shared" si="44"/>
        <v>12.46</v>
      </c>
      <c r="N112" s="59">
        <f t="shared" si="34"/>
        <v>7.375</v>
      </c>
      <c r="O112" s="59">
        <f t="shared" si="44"/>
        <v>9.5</v>
      </c>
      <c r="P112" s="60">
        <f t="shared" si="35"/>
        <v>0.18516316830993015</v>
      </c>
      <c r="Q112" s="22">
        <f t="shared" si="36"/>
        <v>4.2169650342858199E-8</v>
      </c>
      <c r="R112" s="61">
        <f t="shared" si="37"/>
        <v>8.3681772232645078E-8</v>
      </c>
      <c r="S112" s="22">
        <f t="shared" si="38"/>
        <v>7.0026390039962888E-15</v>
      </c>
      <c r="T112" s="94">
        <v>298</v>
      </c>
      <c r="U112" s="59">
        <f t="shared" si="39"/>
        <v>285.45999999999998</v>
      </c>
      <c r="V112" s="63">
        <f t="shared" si="40"/>
        <v>0.74089812416272083</v>
      </c>
      <c r="W112" s="64">
        <f t="shared" si="41"/>
        <v>5.5067850430982013</v>
      </c>
      <c r="X112" s="65">
        <f t="shared" si="46"/>
        <v>-4.4765388386498085E-7</v>
      </c>
      <c r="Y112" s="66">
        <f t="shared" si="47"/>
        <v>-4.4333455765132816E-7</v>
      </c>
      <c r="Z112" s="66">
        <f t="shared" si="48"/>
        <v>-4.4337623399908789E-7</v>
      </c>
      <c r="AA112" s="67">
        <f t="shared" si="49"/>
        <v>-4.390977798790698E-7</v>
      </c>
      <c r="AB112" s="68">
        <f t="shared" si="43"/>
        <v>2.3197368041569873E-4</v>
      </c>
      <c r="AC112" s="69"/>
      <c r="AD112" s="70">
        <f t="shared" si="42"/>
        <v>2.3197368041569875</v>
      </c>
      <c r="AE112" s="70"/>
      <c r="AF112" s="74"/>
      <c r="AG112" s="71">
        <v>1060</v>
      </c>
    </row>
    <row r="113" spans="2:33">
      <c r="E113" s="73">
        <v>0.57907407407407407</v>
      </c>
      <c r="F113" s="71">
        <v>1070</v>
      </c>
      <c r="G113" s="58">
        <v>12.45</v>
      </c>
      <c r="H113" s="58">
        <v>7.25</v>
      </c>
      <c r="I113" s="58">
        <v>9.58</v>
      </c>
      <c r="J113" s="58">
        <v>12.45</v>
      </c>
      <c r="K113" s="58">
        <f t="shared" si="29"/>
        <v>7.52</v>
      </c>
      <c r="L113" s="58">
        <v>9.58</v>
      </c>
      <c r="M113" s="59">
        <f t="shared" si="44"/>
        <v>12.45</v>
      </c>
      <c r="N113" s="59">
        <f t="shared" si="34"/>
        <v>7.3849999999999998</v>
      </c>
      <c r="O113" s="59">
        <f t="shared" si="44"/>
        <v>9.58</v>
      </c>
      <c r="P113" s="60">
        <f t="shared" si="35"/>
        <v>0.18669176884955463</v>
      </c>
      <c r="Q113" s="22">
        <f t="shared" si="36"/>
        <v>4.1209751909732999E-8</v>
      </c>
      <c r="R113" s="61">
        <f t="shared" si="37"/>
        <v>8.5559841328825971E-8</v>
      </c>
      <c r="S113" s="22">
        <f t="shared" si="38"/>
        <v>7.3204864482138767E-15</v>
      </c>
      <c r="T113" s="94">
        <v>298</v>
      </c>
      <c r="U113" s="59">
        <f t="shared" si="39"/>
        <v>285.45</v>
      </c>
      <c r="V113" s="63">
        <f t="shared" si="40"/>
        <v>0.74151492815418074</v>
      </c>
      <c r="W113" s="64">
        <f t="shared" si="41"/>
        <v>5.5146115762074519</v>
      </c>
      <c r="X113" s="65">
        <f t="shared" si="46"/>
        <v>-4.621611920983313E-7</v>
      </c>
      <c r="Y113" s="66">
        <f t="shared" si="47"/>
        <v>-4.57467667603292E-7</v>
      </c>
      <c r="Z113" s="66">
        <f t="shared" si="48"/>
        <v>-4.575153331636249E-7</v>
      </c>
      <c r="AA113" s="67">
        <f t="shared" si="49"/>
        <v>-4.5286850608412926E-7</v>
      </c>
      <c r="AB113" s="68">
        <f t="shared" si="43"/>
        <v>2.275400583372906E-4</v>
      </c>
      <c r="AC113" s="69"/>
      <c r="AD113" s="70">
        <f t="shared" si="42"/>
        <v>2.2754005833729058</v>
      </c>
      <c r="AE113" s="70"/>
      <c r="AF113" s="74"/>
      <c r="AG113" s="71">
        <v>1070</v>
      </c>
    </row>
    <row r="114" spans="2:33">
      <c r="E114" s="73">
        <v>0.5791898148148148</v>
      </c>
      <c r="F114" s="71">
        <v>1080</v>
      </c>
      <c r="G114" s="58">
        <v>12.44</v>
      </c>
      <c r="H114" s="58">
        <v>7.26</v>
      </c>
      <c r="I114" s="58">
        <v>9.4600000000000009</v>
      </c>
      <c r="J114" s="58">
        <v>12.44</v>
      </c>
      <c r="K114" s="58">
        <v>7.52</v>
      </c>
      <c r="L114" s="58">
        <v>9.4600000000000009</v>
      </c>
      <c r="M114" s="59">
        <f t="shared" si="44"/>
        <v>12.44</v>
      </c>
      <c r="N114" s="59">
        <f t="shared" si="34"/>
        <v>7.39</v>
      </c>
      <c r="O114" s="59">
        <f t="shared" si="44"/>
        <v>9.4600000000000009</v>
      </c>
      <c r="P114" s="60">
        <f t="shared" si="35"/>
        <v>0.18432297567794662</v>
      </c>
      <c r="Q114" s="22">
        <f t="shared" si="36"/>
        <v>4.0738027780411254E-8</v>
      </c>
      <c r="R114" s="61">
        <f t="shared" si="37"/>
        <v>8.6478683943943844E-8</v>
      </c>
      <c r="S114" s="22">
        <f t="shared" si="38"/>
        <v>7.4785627766765307E-15</v>
      </c>
      <c r="T114" s="94">
        <v>298</v>
      </c>
      <c r="U114" s="59">
        <f t="shared" si="39"/>
        <v>285.44</v>
      </c>
      <c r="V114" s="63">
        <f t="shared" si="40"/>
        <v>0.74213177536341035</v>
      </c>
      <c r="W114" s="64">
        <f t="shared" si="41"/>
        <v>5.5224497823512797</v>
      </c>
      <c r="X114" s="65">
        <f t="shared" si="46"/>
        <v>-4.5612942538601962E-7</v>
      </c>
      <c r="Y114" s="66">
        <f t="shared" si="47"/>
        <v>-4.514638054102561E-7</v>
      </c>
      <c r="Z114" s="66">
        <f t="shared" si="48"/>
        <v>-4.51511528728566E-7</v>
      </c>
      <c r="AA114" s="67">
        <f t="shared" si="49"/>
        <v>-4.4689265577423348E-7</v>
      </c>
      <c r="AB114" s="68">
        <f t="shared" si="43"/>
        <v>2.2296506550443013E-4</v>
      </c>
      <c r="AC114" s="75">
        <v>2.4699999999999999E-4</v>
      </c>
      <c r="AD114" s="70">
        <f t="shared" si="42"/>
        <v>2.2296506550443014</v>
      </c>
      <c r="AE114" s="70">
        <f>AC114*10000</f>
        <v>2.4699999999999998</v>
      </c>
      <c r="AF114" s="74">
        <f>(AD114-AE114)*(AD114-AE114)</f>
        <v>5.7767807620633292E-2</v>
      </c>
      <c r="AG114" s="71">
        <v>1080</v>
      </c>
    </row>
    <row r="115" spans="2:33">
      <c r="E115" s="73">
        <v>0.57930555555555552</v>
      </c>
      <c r="F115" s="71">
        <v>1090</v>
      </c>
      <c r="G115" s="58">
        <v>12.44</v>
      </c>
      <c r="H115" s="58">
        <v>7.26</v>
      </c>
      <c r="I115" s="58">
        <v>9.24</v>
      </c>
      <c r="J115" s="58">
        <v>12.44</v>
      </c>
      <c r="K115" s="58">
        <f t="shared" si="29"/>
        <v>7.5299999999999994</v>
      </c>
      <c r="L115" s="58">
        <v>9.24</v>
      </c>
      <c r="M115" s="59">
        <f t="shared" si="44"/>
        <v>12.44</v>
      </c>
      <c r="N115" s="59">
        <f t="shared" si="34"/>
        <v>7.3949999999999996</v>
      </c>
      <c r="O115" s="59">
        <f t="shared" si="44"/>
        <v>9.24</v>
      </c>
      <c r="P115" s="60">
        <f t="shared" si="35"/>
        <v>0.18003639484822692</v>
      </c>
      <c r="Q115" s="22">
        <f t="shared" si="36"/>
        <v>4.0271703432545891E-8</v>
      </c>
      <c r="R115" s="61">
        <f t="shared" si="37"/>
        <v>8.7480059909128961E-8</v>
      </c>
      <c r="S115" s="22">
        <f t="shared" si="38"/>
        <v>7.6527608817047923E-15</v>
      </c>
      <c r="T115" s="94">
        <v>298</v>
      </c>
      <c r="U115" s="59">
        <f t="shared" si="39"/>
        <v>285.44</v>
      </c>
      <c r="V115" s="63">
        <f t="shared" si="40"/>
        <v>0.74213177536341035</v>
      </c>
      <c r="W115" s="64">
        <f t="shared" si="41"/>
        <v>5.5224497823512797</v>
      </c>
      <c r="X115" s="65">
        <f t="shared" si="46"/>
        <v>-4.4666751845870223E-7</v>
      </c>
      <c r="Y115" s="66">
        <f t="shared" si="47"/>
        <v>-4.4210098674114091E-7</v>
      </c>
      <c r="Z115" s="66">
        <f t="shared" si="48"/>
        <v>-4.4214767294747046E-7</v>
      </c>
      <c r="AA115" s="67">
        <f t="shared" si="49"/>
        <v>-4.3762687283787109E-7</v>
      </c>
      <c r="AB115" s="68">
        <f t="shared" si="43"/>
        <v>2.1845011092203365E-4</v>
      </c>
      <c r="AC115" s="69"/>
      <c r="AD115" s="70">
        <f t="shared" si="42"/>
        <v>2.1845011092203364</v>
      </c>
      <c r="AE115" s="70"/>
      <c r="AF115" s="74"/>
      <c r="AG115" s="71">
        <v>1090</v>
      </c>
    </row>
    <row r="116" spans="2:33">
      <c r="E116" s="73">
        <v>0.57942129629629624</v>
      </c>
      <c r="F116" s="71">
        <v>1100</v>
      </c>
      <c r="G116" s="58">
        <v>12.44</v>
      </c>
      <c r="H116" s="58">
        <v>7.26</v>
      </c>
      <c r="I116" s="58">
        <v>9.09</v>
      </c>
      <c r="J116" s="58">
        <v>12.44</v>
      </c>
      <c r="K116" s="58">
        <f t="shared" si="29"/>
        <v>7.5299999999999994</v>
      </c>
      <c r="L116" s="58">
        <v>9.09</v>
      </c>
      <c r="M116" s="59">
        <f t="shared" si="44"/>
        <v>12.44</v>
      </c>
      <c r="N116" s="59">
        <f t="shared" si="34"/>
        <v>7.3949999999999996</v>
      </c>
      <c r="O116" s="59">
        <f t="shared" si="44"/>
        <v>9.09</v>
      </c>
      <c r="P116" s="60">
        <f t="shared" si="35"/>
        <v>0.17711372610069073</v>
      </c>
      <c r="Q116" s="22">
        <f t="shared" si="36"/>
        <v>4.0271703432545891E-8</v>
      </c>
      <c r="R116" s="61">
        <f t="shared" si="37"/>
        <v>8.7480059909128961E-8</v>
      </c>
      <c r="S116" s="22">
        <f t="shared" si="38"/>
        <v>7.6527608817047923E-15</v>
      </c>
      <c r="T116" s="94">
        <v>298</v>
      </c>
      <c r="U116" s="59">
        <f t="shared" si="39"/>
        <v>285.44</v>
      </c>
      <c r="V116" s="63">
        <f t="shared" si="40"/>
        <v>0.74213177536341035</v>
      </c>
      <c r="W116" s="64">
        <f t="shared" si="41"/>
        <v>5.5224497823512797</v>
      </c>
      <c r="X116" s="65">
        <f t="shared" si="46"/>
        <v>-4.3052285672080752E-7</v>
      </c>
      <c r="Y116" s="66">
        <f t="shared" si="47"/>
        <v>-4.2619283343415144E-7</v>
      </c>
      <c r="Z116" s="66">
        <f t="shared" si="48"/>
        <v>-4.2623638304219266E-7</v>
      </c>
      <c r="AA116" s="67">
        <f t="shared" si="49"/>
        <v>-4.2194903335518953E-7</v>
      </c>
      <c r="AB116" s="68">
        <f t="shared" si="43"/>
        <v>2.1402879140424401E-4</v>
      </c>
      <c r="AC116" s="69"/>
      <c r="AD116" s="70">
        <f t="shared" si="42"/>
        <v>2.1402879140424402</v>
      </c>
      <c r="AE116" s="70"/>
      <c r="AF116" s="74"/>
      <c r="AG116" s="71">
        <v>1100</v>
      </c>
    </row>
    <row r="117" spans="2:33">
      <c r="E117" s="73">
        <v>0.57953703703703707</v>
      </c>
      <c r="F117" s="71">
        <v>1110</v>
      </c>
      <c r="G117" s="58">
        <v>12.44</v>
      </c>
      <c r="H117" s="58">
        <v>7.25</v>
      </c>
      <c r="I117" s="58">
        <v>8.92</v>
      </c>
      <c r="J117" s="58">
        <v>12.44</v>
      </c>
      <c r="K117" s="58">
        <f t="shared" si="29"/>
        <v>7.52</v>
      </c>
      <c r="L117" s="58">
        <v>8.92</v>
      </c>
      <c r="M117" s="59">
        <f t="shared" si="44"/>
        <v>12.44</v>
      </c>
      <c r="N117" s="59">
        <f t="shared" si="34"/>
        <v>7.3849999999999998</v>
      </c>
      <c r="O117" s="59">
        <f t="shared" si="44"/>
        <v>8.92</v>
      </c>
      <c r="P117" s="60">
        <f t="shared" si="35"/>
        <v>0.17380136818681644</v>
      </c>
      <c r="Q117" s="22">
        <f t="shared" si="36"/>
        <v>4.1209751909732999E-8</v>
      </c>
      <c r="R117" s="61">
        <f t="shared" si="37"/>
        <v>8.5488770634645026E-8</v>
      </c>
      <c r="S117" s="22">
        <f t="shared" si="38"/>
        <v>7.308329904622946E-15</v>
      </c>
      <c r="T117" s="94">
        <v>298</v>
      </c>
      <c r="U117" s="59">
        <f t="shared" si="39"/>
        <v>285.44</v>
      </c>
      <c r="V117" s="63">
        <f t="shared" si="40"/>
        <v>0.74213177536341035</v>
      </c>
      <c r="W117" s="64">
        <f t="shared" si="41"/>
        <v>5.5224497823512797</v>
      </c>
      <c r="X117" s="65">
        <f t="shared" si="46"/>
        <v>-3.9542240301086162E-7</v>
      </c>
      <c r="Y117" s="66">
        <f t="shared" si="47"/>
        <v>-3.9169542988848021E-7</v>
      </c>
      <c r="Z117" s="66">
        <f t="shared" si="48"/>
        <v>-3.9173055771267334E-7</v>
      </c>
      <c r="AA117" s="67">
        <f t="shared" si="49"/>
        <v>-3.8803805023421583E-7</v>
      </c>
      <c r="AB117" s="68">
        <f t="shared" si="43"/>
        <v>2.0976657419919623E-4</v>
      </c>
      <c r="AC117" s="69"/>
      <c r="AD117" s="70">
        <f t="shared" si="42"/>
        <v>2.0976657419919622</v>
      </c>
      <c r="AE117" s="70"/>
      <c r="AF117" s="74"/>
      <c r="AG117" s="71">
        <v>1110</v>
      </c>
    </row>
    <row r="118" spans="2:33">
      <c r="B118" s="54">
        <f>25*60</f>
        <v>1500</v>
      </c>
      <c r="E118" s="73">
        <v>0.57965277777777779</v>
      </c>
      <c r="F118" s="71">
        <v>1120</v>
      </c>
      <c r="G118" s="58">
        <v>12.44</v>
      </c>
      <c r="H118" s="58">
        <v>7.25</v>
      </c>
      <c r="I118" s="58">
        <v>8.75</v>
      </c>
      <c r="J118" s="58">
        <v>12.44</v>
      </c>
      <c r="K118" s="58">
        <f t="shared" si="29"/>
        <v>7.52</v>
      </c>
      <c r="L118" s="58">
        <v>8.75</v>
      </c>
      <c r="M118" s="59">
        <f t="shared" si="44"/>
        <v>12.44</v>
      </c>
      <c r="N118" s="59">
        <f t="shared" si="34"/>
        <v>7.3849999999999998</v>
      </c>
      <c r="O118" s="59">
        <f t="shared" si="44"/>
        <v>8.75</v>
      </c>
      <c r="P118" s="60">
        <f t="shared" si="35"/>
        <v>0.17048901027294217</v>
      </c>
      <c r="Q118" s="22">
        <f t="shared" si="36"/>
        <v>4.1209751909732999E-8</v>
      </c>
      <c r="R118" s="61">
        <f t="shared" si="37"/>
        <v>8.5488770634645026E-8</v>
      </c>
      <c r="S118" s="22">
        <f t="shared" si="38"/>
        <v>7.308329904622946E-15</v>
      </c>
      <c r="T118" s="94">
        <v>298</v>
      </c>
      <c r="U118" s="59">
        <f t="shared" si="39"/>
        <v>285.44</v>
      </c>
      <c r="V118" s="63">
        <f t="shared" si="40"/>
        <v>0.74213177536341035</v>
      </c>
      <c r="W118" s="64">
        <f t="shared" si="41"/>
        <v>5.5224497823512797</v>
      </c>
      <c r="X118" s="65">
        <f t="shared" si="46"/>
        <v>-3.8064292478835635E-7</v>
      </c>
      <c r="Y118" s="66">
        <f t="shared" si="47"/>
        <v>-3.7712362753829416E-7</v>
      </c>
      <c r="Z118" s="66">
        <f t="shared" si="48"/>
        <v>-3.7715616578431877E-7</v>
      </c>
      <c r="AA118" s="67">
        <f t="shared" si="49"/>
        <v>-3.7366880510478797E-7</v>
      </c>
      <c r="AB118" s="68">
        <f t="shared" si="43"/>
        <v>2.0584938681845062E-4</v>
      </c>
      <c r="AC118" s="69"/>
      <c r="AD118" s="70">
        <f t="shared" si="42"/>
        <v>2.058493868184506</v>
      </c>
      <c r="AE118" s="70"/>
      <c r="AF118" s="74"/>
      <c r="AG118" s="71">
        <v>1120</v>
      </c>
    </row>
    <row r="119" spans="2:33">
      <c r="E119" s="73">
        <v>0.57976851851851852</v>
      </c>
      <c r="F119" s="71">
        <v>1130</v>
      </c>
      <c r="G119" s="58">
        <v>12.44</v>
      </c>
      <c r="H119" s="58">
        <v>7.24</v>
      </c>
      <c r="I119" s="58">
        <v>8.73</v>
      </c>
      <c r="J119" s="58">
        <v>12.44</v>
      </c>
      <c r="K119" s="58">
        <f t="shared" si="29"/>
        <v>7.51</v>
      </c>
      <c r="L119" s="58">
        <v>8.73</v>
      </c>
      <c r="M119" s="59">
        <f t="shared" si="44"/>
        <v>12.44</v>
      </c>
      <c r="N119" s="59">
        <f t="shared" si="34"/>
        <v>7.375</v>
      </c>
      <c r="O119" s="59">
        <f t="shared" si="44"/>
        <v>8.73</v>
      </c>
      <c r="P119" s="60">
        <f t="shared" si="35"/>
        <v>0.17009932110660397</v>
      </c>
      <c r="Q119" s="22">
        <f t="shared" si="36"/>
        <v>4.2169650342858199E-8</v>
      </c>
      <c r="R119" s="61">
        <f t="shared" si="37"/>
        <v>8.3542808637929233E-8</v>
      </c>
      <c r="S119" s="22">
        <f t="shared" si="38"/>
        <v>6.9794008751136634E-15</v>
      </c>
      <c r="T119" s="94">
        <v>298</v>
      </c>
      <c r="U119" s="59">
        <f t="shared" si="39"/>
        <v>285.44</v>
      </c>
      <c r="V119" s="63">
        <f t="shared" si="40"/>
        <v>0.74213177536341035</v>
      </c>
      <c r="W119" s="64">
        <f t="shared" si="41"/>
        <v>5.5224497823512797</v>
      </c>
      <c r="X119" s="65">
        <f t="shared" si="46"/>
        <v>-3.5603547207543891E-7</v>
      </c>
      <c r="Y119" s="66">
        <f t="shared" si="47"/>
        <v>-3.5289902727725491E-7</v>
      </c>
      <c r="Z119" s="66">
        <f t="shared" si="48"/>
        <v>-3.5292665734994041E-7</v>
      </c>
      <c r="AA119" s="67">
        <f t="shared" si="49"/>
        <v>-3.498173558179041E-7</v>
      </c>
      <c r="AB119" s="68">
        <f t="shared" si="43"/>
        <v>2.0207793462422003E-4</v>
      </c>
      <c r="AC119" s="69"/>
      <c r="AD119" s="70">
        <f t="shared" si="42"/>
        <v>2.0207793462422003</v>
      </c>
      <c r="AE119" s="70"/>
      <c r="AF119" s="74"/>
      <c r="AG119" s="71">
        <v>1130</v>
      </c>
    </row>
    <row r="120" spans="2:33">
      <c r="E120" s="73">
        <v>0.57988425925925924</v>
      </c>
      <c r="F120" s="71">
        <v>1140</v>
      </c>
      <c r="G120" s="58">
        <v>12.44</v>
      </c>
      <c r="H120" s="58">
        <v>7.24</v>
      </c>
      <c r="I120" s="58">
        <v>8.61</v>
      </c>
      <c r="J120" s="58">
        <v>12.44</v>
      </c>
      <c r="K120" s="58">
        <f>H120+0.28</f>
        <v>7.5200000000000005</v>
      </c>
      <c r="L120" s="58">
        <v>8.61</v>
      </c>
      <c r="M120" s="59">
        <f t="shared" si="44"/>
        <v>12.44</v>
      </c>
      <c r="N120" s="59">
        <f t="shared" si="34"/>
        <v>7.3800000000000008</v>
      </c>
      <c r="O120" s="59">
        <f t="shared" si="44"/>
        <v>8.61</v>
      </c>
      <c r="P120" s="60">
        <f t="shared" si="35"/>
        <v>0.16776118610857507</v>
      </c>
      <c r="Q120" s="22">
        <f t="shared" si="36"/>
        <v>4.168693834703337E-8</v>
      </c>
      <c r="R120" s="61">
        <f t="shared" si="37"/>
        <v>8.4510188769295877E-8</v>
      </c>
      <c r="S120" s="22">
        <f t="shared" si="38"/>
        <v>7.1419720058220223E-15</v>
      </c>
      <c r="T120" s="94">
        <v>298</v>
      </c>
      <c r="U120" s="59">
        <f t="shared" si="39"/>
        <v>285.44</v>
      </c>
      <c r="V120" s="63">
        <f t="shared" si="40"/>
        <v>0.74213177536341035</v>
      </c>
      <c r="W120" s="64">
        <f t="shared" si="41"/>
        <v>5.5224497823512797</v>
      </c>
      <c r="X120" s="65">
        <f t="shared" si="46"/>
        <v>-3.5304532397775398E-7</v>
      </c>
      <c r="Y120" s="66">
        <f t="shared" si="47"/>
        <v>-3.4990652320714082E-7</v>
      </c>
      <c r="Z120" s="66">
        <f t="shared" si="48"/>
        <v>-3.499344291716402E-7</v>
      </c>
      <c r="AA120" s="67">
        <f t="shared" si="49"/>
        <v>-3.4682303816145897E-7</v>
      </c>
      <c r="AB120" s="68">
        <f t="shared" si="43"/>
        <v>1.9854876096230716E-4</v>
      </c>
      <c r="AC120" s="69"/>
      <c r="AD120" s="70">
        <f t="shared" si="42"/>
        <v>1.9854876096230716</v>
      </c>
      <c r="AE120" s="70"/>
      <c r="AF120" s="74"/>
      <c r="AG120" s="71">
        <v>1140</v>
      </c>
    </row>
    <row r="121" spans="2:33">
      <c r="E121" s="73">
        <v>0.57999999999999996</v>
      </c>
      <c r="F121" s="71">
        <v>1150</v>
      </c>
      <c r="G121" s="58">
        <v>12.44</v>
      </c>
      <c r="H121" s="58">
        <v>7.24</v>
      </c>
      <c r="I121" s="58">
        <v>8.5500000000000007</v>
      </c>
      <c r="J121" s="58">
        <v>12.44</v>
      </c>
      <c r="K121" s="58">
        <f>H121+0.29</f>
        <v>7.53</v>
      </c>
      <c r="L121" s="58">
        <v>8.5500000000000007</v>
      </c>
      <c r="M121" s="59">
        <f t="shared" si="44"/>
        <v>12.44</v>
      </c>
      <c r="N121" s="59">
        <f t="shared" si="34"/>
        <v>7.3849999999999998</v>
      </c>
      <c r="O121" s="59">
        <f t="shared" si="44"/>
        <v>8.5500000000000007</v>
      </c>
      <c r="P121" s="60">
        <f t="shared" si="35"/>
        <v>0.16659211860956061</v>
      </c>
      <c r="Q121" s="22">
        <f t="shared" si="36"/>
        <v>4.1209751909732999E-8</v>
      </c>
      <c r="R121" s="61">
        <f t="shared" si="37"/>
        <v>8.5488770634645026E-8</v>
      </c>
      <c r="S121" s="22">
        <f t="shared" si="38"/>
        <v>7.308329904622946E-15</v>
      </c>
      <c r="T121" s="94">
        <v>298</v>
      </c>
      <c r="U121" s="59">
        <f t="shared" si="39"/>
        <v>285.44</v>
      </c>
      <c r="V121" s="63">
        <f t="shared" si="40"/>
        <v>0.74213177536341035</v>
      </c>
      <c r="W121" s="64">
        <f t="shared" si="41"/>
        <v>5.5224497823512797</v>
      </c>
      <c r="X121" s="65">
        <f t="shared" si="46"/>
        <v>-3.5242857230740434E-7</v>
      </c>
      <c r="Y121" s="66">
        <f t="shared" si="47"/>
        <v>-3.4924461408446118E-7</v>
      </c>
      <c r="Z121" s="66">
        <f t="shared" si="48"/>
        <v>-3.4927337903362258E-7</v>
      </c>
      <c r="AA121" s="67">
        <f t="shared" si="49"/>
        <v>-3.4611766601539544E-7</v>
      </c>
      <c r="AB121" s="68">
        <f t="shared" si="43"/>
        <v>1.9504951051747921E-4</v>
      </c>
      <c r="AC121" s="69"/>
      <c r="AD121" s="70">
        <f t="shared" si="42"/>
        <v>1.9504951051747921</v>
      </c>
      <c r="AE121" s="70"/>
      <c r="AF121" s="74"/>
      <c r="AG121" s="71">
        <v>1150</v>
      </c>
    </row>
    <row r="122" spans="2:33">
      <c r="E122" s="73">
        <v>0.58011574074074068</v>
      </c>
      <c r="F122" s="71">
        <v>1160</v>
      </c>
      <c r="G122" s="58">
        <v>12.44</v>
      </c>
      <c r="H122" s="58">
        <v>7.23</v>
      </c>
      <c r="I122" s="58">
        <v>8.41</v>
      </c>
      <c r="J122" s="58">
        <v>12.44</v>
      </c>
      <c r="K122" s="58">
        <f>H122+0.3</f>
        <v>7.53</v>
      </c>
      <c r="L122" s="58">
        <v>8.41</v>
      </c>
      <c r="M122" s="59">
        <f t="shared" si="44"/>
        <v>12.44</v>
      </c>
      <c r="N122" s="59">
        <f t="shared" si="34"/>
        <v>7.3800000000000008</v>
      </c>
      <c r="O122" s="59">
        <f t="shared" si="44"/>
        <v>8.41</v>
      </c>
      <c r="P122" s="60">
        <f t="shared" si="35"/>
        <v>0.16386429444519354</v>
      </c>
      <c r="Q122" s="22">
        <f t="shared" si="36"/>
        <v>4.168693834703337E-8</v>
      </c>
      <c r="R122" s="61">
        <f t="shared" si="37"/>
        <v>8.4510188769295877E-8</v>
      </c>
      <c r="S122" s="22">
        <f t="shared" si="38"/>
        <v>7.1419720058220223E-15</v>
      </c>
      <c r="T122" s="94">
        <v>298</v>
      </c>
      <c r="U122" s="59">
        <f t="shared" si="39"/>
        <v>285.44</v>
      </c>
      <c r="V122" s="63">
        <f t="shared" si="40"/>
        <v>0.74213177536341035</v>
      </c>
      <c r="W122" s="64">
        <f t="shared" si="41"/>
        <v>5.5224497823512797</v>
      </c>
      <c r="X122" s="65">
        <f t="shared" si="46"/>
        <v>-3.3270081664144567E-7</v>
      </c>
      <c r="Y122" s="66">
        <f t="shared" si="47"/>
        <v>-3.298116007290907E-7</v>
      </c>
      <c r="Z122" s="66">
        <f t="shared" si="48"/>
        <v>-3.2983669104498603E-7</v>
      </c>
      <c r="AA122" s="67">
        <f t="shared" si="49"/>
        <v>-3.2697212967358211E-7</v>
      </c>
      <c r="AB122" s="68">
        <f t="shared" si="43"/>
        <v>1.9155687347654761E-4</v>
      </c>
      <c r="AC122" s="69"/>
      <c r="AD122" s="70">
        <f t="shared" si="42"/>
        <v>1.9155687347654762</v>
      </c>
      <c r="AE122" s="70"/>
      <c r="AF122" s="74"/>
      <c r="AG122" s="71">
        <v>1160</v>
      </c>
    </row>
    <row r="123" spans="2:33">
      <c r="E123" s="73">
        <v>0.58023148148148151</v>
      </c>
      <c r="F123" s="71">
        <v>1170</v>
      </c>
      <c r="G123" s="58">
        <v>12.44</v>
      </c>
      <c r="H123" s="58">
        <v>7.23</v>
      </c>
      <c r="I123" s="58">
        <v>8.26</v>
      </c>
      <c r="J123" s="58">
        <v>12.44</v>
      </c>
      <c r="K123" s="58">
        <f>H123+0.31</f>
        <v>7.54</v>
      </c>
      <c r="L123" s="58">
        <v>8.26</v>
      </c>
      <c r="M123" s="59">
        <f t="shared" si="44"/>
        <v>12.44</v>
      </c>
      <c r="N123" s="59">
        <f t="shared" si="34"/>
        <v>7.3849999999999998</v>
      </c>
      <c r="O123" s="59">
        <f t="shared" si="44"/>
        <v>8.26</v>
      </c>
      <c r="P123" s="60">
        <f t="shared" si="35"/>
        <v>0.16094162569765738</v>
      </c>
      <c r="Q123" s="22">
        <f t="shared" si="36"/>
        <v>4.1209751909732999E-8</v>
      </c>
      <c r="R123" s="61">
        <f t="shared" si="37"/>
        <v>8.5488770634645026E-8</v>
      </c>
      <c r="S123" s="22">
        <f t="shared" si="38"/>
        <v>7.308329904622946E-15</v>
      </c>
      <c r="T123" s="94">
        <v>298</v>
      </c>
      <c r="U123" s="59">
        <f t="shared" si="39"/>
        <v>285.44</v>
      </c>
      <c r="V123" s="63">
        <f t="shared" si="40"/>
        <v>0.74213177536341035</v>
      </c>
      <c r="W123" s="64">
        <f t="shared" si="41"/>
        <v>5.5224497823512797</v>
      </c>
      <c r="X123" s="65">
        <f t="shared" si="46"/>
        <v>-3.2862074973882222E-7</v>
      </c>
      <c r="Y123" s="66">
        <f t="shared" si="47"/>
        <v>-3.2575257791656233E-7</v>
      </c>
      <c r="Z123" s="66">
        <f t="shared" si="48"/>
        <v>-3.2577761105767872E-7</v>
      </c>
      <c r="AA123" s="67">
        <f t="shared" si="49"/>
        <v>-3.2293403540260696E-7</v>
      </c>
      <c r="AB123" s="68">
        <f t="shared" si="43"/>
        <v>1.8825859092677565E-4</v>
      </c>
      <c r="AC123" s="69"/>
      <c r="AD123" s="70">
        <f t="shared" si="42"/>
        <v>1.8825859092677566</v>
      </c>
      <c r="AE123" s="70"/>
      <c r="AF123" s="74"/>
      <c r="AG123" s="71">
        <v>1170</v>
      </c>
    </row>
    <row r="124" spans="2:33">
      <c r="E124" s="73">
        <v>0.58034722222222224</v>
      </c>
      <c r="F124" s="71">
        <v>1180</v>
      </c>
      <c r="G124" s="58">
        <v>12.44</v>
      </c>
      <c r="H124" s="58">
        <v>7.23</v>
      </c>
      <c r="I124" s="58">
        <v>8.18</v>
      </c>
      <c r="J124" s="58">
        <v>12.44</v>
      </c>
      <c r="K124" s="58">
        <f>H124+0.32</f>
        <v>7.5500000000000007</v>
      </c>
      <c r="L124" s="58">
        <v>8.18</v>
      </c>
      <c r="M124" s="59">
        <f t="shared" si="44"/>
        <v>12.44</v>
      </c>
      <c r="N124" s="59">
        <f t="shared" si="34"/>
        <v>7.3900000000000006</v>
      </c>
      <c r="O124" s="59">
        <f t="shared" si="44"/>
        <v>8.18</v>
      </c>
      <c r="P124" s="60">
        <f t="shared" si="35"/>
        <v>0.15938286903230475</v>
      </c>
      <c r="Q124" s="22">
        <f t="shared" si="36"/>
        <v>4.0738027780411109E-8</v>
      </c>
      <c r="R124" s="61">
        <f t="shared" si="37"/>
        <v>8.6478683943944162E-8</v>
      </c>
      <c r="S124" s="22">
        <f t="shared" si="38"/>
        <v>7.4785627766765859E-15</v>
      </c>
      <c r="T124" s="94">
        <v>298</v>
      </c>
      <c r="U124" s="59">
        <f t="shared" si="39"/>
        <v>285.44</v>
      </c>
      <c r="V124" s="63">
        <f t="shared" si="40"/>
        <v>0.74213177536341035</v>
      </c>
      <c r="W124" s="64">
        <f t="shared" si="41"/>
        <v>5.5224497823512797</v>
      </c>
      <c r="X124" s="65">
        <f t="shared" si="46"/>
        <v>-3.272557406077052E-7</v>
      </c>
      <c r="Y124" s="66">
        <f t="shared" si="47"/>
        <v>-3.243612595444679E-7</v>
      </c>
      <c r="Z124" s="66">
        <f t="shared" si="48"/>
        <v>-3.2438686038071262E-7</v>
      </c>
      <c r="AA124" s="67">
        <f t="shared" si="49"/>
        <v>-3.2151752728994098E-7</v>
      </c>
      <c r="AB124" s="68">
        <f t="shared" si="43"/>
        <v>1.8500089898829247E-4</v>
      </c>
      <c r="AC124" s="69"/>
      <c r="AD124" s="70">
        <f t="shared" si="42"/>
        <v>1.8500089898829246</v>
      </c>
      <c r="AE124" s="70"/>
      <c r="AF124" s="74"/>
      <c r="AG124" s="71">
        <v>1180</v>
      </c>
    </row>
    <row r="125" spans="2:33">
      <c r="E125" s="73">
        <v>0.58046296296296296</v>
      </c>
      <c r="F125" s="71">
        <v>1190</v>
      </c>
      <c r="G125" s="58">
        <v>12.44</v>
      </c>
      <c r="H125" s="58">
        <v>7.23</v>
      </c>
      <c r="I125" s="58">
        <v>8.11</v>
      </c>
      <c r="J125" s="58">
        <v>12.44</v>
      </c>
      <c r="K125" s="58">
        <f>H125+0.32</f>
        <v>7.5500000000000007</v>
      </c>
      <c r="L125" s="58">
        <v>8.11</v>
      </c>
      <c r="M125" s="59">
        <f t="shared" si="44"/>
        <v>12.44</v>
      </c>
      <c r="N125" s="59">
        <f t="shared" si="34"/>
        <v>7.3900000000000006</v>
      </c>
      <c r="O125" s="59">
        <f t="shared" si="44"/>
        <v>8.11</v>
      </c>
      <c r="P125" s="60">
        <f t="shared" si="35"/>
        <v>0.15801895695012122</v>
      </c>
      <c r="Q125" s="22">
        <f t="shared" si="36"/>
        <v>4.0738027780411109E-8</v>
      </c>
      <c r="R125" s="61">
        <f t="shared" si="37"/>
        <v>8.6478683943944162E-8</v>
      </c>
      <c r="S125" s="22">
        <f t="shared" si="38"/>
        <v>7.4785627766765859E-15</v>
      </c>
      <c r="T125" s="94">
        <v>298</v>
      </c>
      <c r="U125" s="59">
        <f t="shared" si="39"/>
        <v>285.44</v>
      </c>
      <c r="V125" s="63">
        <f t="shared" si="40"/>
        <v>0.74213177536341035</v>
      </c>
      <c r="W125" s="64">
        <f t="shared" si="41"/>
        <v>5.5224497823512797</v>
      </c>
      <c r="X125" s="65">
        <f t="shared" si="46"/>
        <v>-3.1876630579354888E-7</v>
      </c>
      <c r="Y125" s="66">
        <f t="shared" si="47"/>
        <v>-3.1597103813966779E-7</v>
      </c>
      <c r="Z125" s="66">
        <f t="shared" si="48"/>
        <v>-3.1599554989362301E-7</v>
      </c>
      <c r="AA125" s="67">
        <f t="shared" si="49"/>
        <v>-3.1322436410564613E-7</v>
      </c>
      <c r="AB125" s="68">
        <f t="shared" si="43"/>
        <v>1.8175711647537915E-4</v>
      </c>
      <c r="AC125" s="69"/>
      <c r="AD125" s="70">
        <f t="shared" si="42"/>
        <v>1.8175711647537915</v>
      </c>
      <c r="AE125" s="70"/>
      <c r="AF125" s="74"/>
      <c r="AG125" s="71">
        <v>1190</v>
      </c>
    </row>
    <row r="126" spans="2:33">
      <c r="E126" s="73">
        <v>0.58057870370370368</v>
      </c>
      <c r="F126" s="71">
        <v>1200</v>
      </c>
      <c r="G126" s="58">
        <v>12.4</v>
      </c>
      <c r="H126" s="58">
        <v>7.25</v>
      </c>
      <c r="I126" s="58">
        <v>8.98</v>
      </c>
      <c r="J126" s="58">
        <v>12.4</v>
      </c>
      <c r="K126" s="58">
        <v>7.57</v>
      </c>
      <c r="L126" s="58">
        <v>8.98</v>
      </c>
      <c r="M126" s="59">
        <f t="shared" si="44"/>
        <v>12.4</v>
      </c>
      <c r="N126" s="59">
        <f t="shared" si="34"/>
        <v>7.41</v>
      </c>
      <c r="O126" s="59">
        <f t="shared" si="44"/>
        <v>8.98</v>
      </c>
      <c r="P126" s="60">
        <f t="shared" si="35"/>
        <v>0.17485557786022135</v>
      </c>
      <c r="Q126" s="22">
        <f t="shared" si="36"/>
        <v>3.890451449942805E-8</v>
      </c>
      <c r="R126" s="61">
        <f t="shared" si="37"/>
        <v>9.0253795978813281E-8</v>
      </c>
      <c r="S126" s="22">
        <f t="shared" si="38"/>
        <v>8.1457476885852528E-15</v>
      </c>
      <c r="T126" s="94">
        <v>298</v>
      </c>
      <c r="U126" s="59">
        <f t="shared" si="39"/>
        <v>285.39999999999998</v>
      </c>
      <c r="V126" s="63">
        <f t="shared" si="40"/>
        <v>0.74459959646886953</v>
      </c>
      <c r="W126" s="64">
        <f t="shared" si="41"/>
        <v>5.5539197019259063</v>
      </c>
      <c r="X126" s="65">
        <f t="shared" si="46"/>
        <v>-3.7537990997725161E-7</v>
      </c>
      <c r="Y126" s="66">
        <f t="shared" si="47"/>
        <v>-3.7143499811486895E-7</v>
      </c>
      <c r="Z126" s="66">
        <f t="shared" si="48"/>
        <v>-3.7147645566011395E-7</v>
      </c>
      <c r="AA126" s="67">
        <f t="shared" si="49"/>
        <v>-3.6757212997848573E-7</v>
      </c>
      <c r="AB126" s="68">
        <f t="shared" si="43"/>
        <v>1.7859724339876952E-4</v>
      </c>
      <c r="AC126" s="75">
        <v>1.4899999999999999E-4</v>
      </c>
      <c r="AD126" s="70">
        <f t="shared" si="42"/>
        <v>1.7859724339876952</v>
      </c>
      <c r="AE126" s="70">
        <f>AC126*10000</f>
        <v>1.49</v>
      </c>
      <c r="AF126" s="74">
        <f>(AD126-AE126)*(AD126-AE126)</f>
        <v>8.7599681680600616E-2</v>
      </c>
      <c r="AG126" s="71">
        <v>1200</v>
      </c>
    </row>
    <row r="127" spans="2:33">
      <c r="E127" s="73">
        <v>0.5806944444444444</v>
      </c>
      <c r="F127" s="71">
        <v>1210</v>
      </c>
      <c r="G127" s="58">
        <v>12.4</v>
      </c>
      <c r="H127" s="58">
        <v>7.25</v>
      </c>
      <c r="I127" s="58">
        <v>8.92</v>
      </c>
      <c r="J127" s="58">
        <v>12.4</v>
      </c>
      <c r="K127" s="58">
        <f t="shared" ref="K127:K150" si="50">H127+0.32</f>
        <v>7.57</v>
      </c>
      <c r="L127" s="58">
        <v>8.92</v>
      </c>
      <c r="M127" s="59">
        <f t="shared" si="44"/>
        <v>12.4</v>
      </c>
      <c r="N127" s="59">
        <f t="shared" si="34"/>
        <v>7.41</v>
      </c>
      <c r="O127" s="59">
        <f t="shared" si="44"/>
        <v>8.92</v>
      </c>
      <c r="P127" s="60">
        <f t="shared" si="35"/>
        <v>0.17368727778543142</v>
      </c>
      <c r="Q127" s="22">
        <f t="shared" si="36"/>
        <v>3.890451449942805E-8</v>
      </c>
      <c r="R127" s="61">
        <f t="shared" si="37"/>
        <v>9.0253795978813281E-8</v>
      </c>
      <c r="S127" s="22">
        <f t="shared" si="38"/>
        <v>8.1457476885852528E-15</v>
      </c>
      <c r="T127" s="94">
        <v>298</v>
      </c>
      <c r="U127" s="59">
        <f t="shared" si="39"/>
        <v>285.39999999999998</v>
      </c>
      <c r="V127" s="63">
        <f t="shared" si="40"/>
        <v>0.74459959646886953</v>
      </c>
      <c r="W127" s="64">
        <f t="shared" si="41"/>
        <v>5.5539197019259063</v>
      </c>
      <c r="X127" s="65">
        <f t="shared" si="46"/>
        <v>-3.6511648301701576E-7</v>
      </c>
      <c r="Y127" s="66">
        <f t="shared" si="47"/>
        <v>-3.6130506804265711E-7</v>
      </c>
      <c r="Z127" s="66">
        <f t="shared" si="48"/>
        <v>-3.6134485502785909E-7</v>
      </c>
      <c r="AA127" s="67">
        <f t="shared" si="49"/>
        <v>-3.5757239637386944E-7</v>
      </c>
      <c r="AB127" s="68">
        <f t="shared" si="43"/>
        <v>1.7488261848626002E-4</v>
      </c>
      <c r="AC127" s="69"/>
      <c r="AD127" s="70">
        <f t="shared" si="42"/>
        <v>1.7488261848626001</v>
      </c>
      <c r="AE127" s="70"/>
      <c r="AF127" s="74"/>
      <c r="AG127" s="71">
        <v>1210</v>
      </c>
    </row>
    <row r="128" spans="2:33">
      <c r="E128" s="73">
        <v>0.58081018518518512</v>
      </c>
      <c r="F128" s="71">
        <v>1220</v>
      </c>
      <c r="G128" s="58">
        <v>12.4</v>
      </c>
      <c r="H128" s="58">
        <v>7.25</v>
      </c>
      <c r="I128" s="58">
        <v>8.8000000000000007</v>
      </c>
      <c r="J128" s="58">
        <v>12.4</v>
      </c>
      <c r="K128" s="58">
        <f t="shared" si="50"/>
        <v>7.57</v>
      </c>
      <c r="L128" s="58">
        <v>8.8000000000000007</v>
      </c>
      <c r="M128" s="59">
        <f t="shared" si="44"/>
        <v>12.4</v>
      </c>
      <c r="N128" s="59">
        <f t="shared" si="34"/>
        <v>7.41</v>
      </c>
      <c r="O128" s="59">
        <f t="shared" si="44"/>
        <v>8.8000000000000007</v>
      </c>
      <c r="P128" s="60">
        <f t="shared" si="35"/>
        <v>0.17135067763585166</v>
      </c>
      <c r="Q128" s="22">
        <f t="shared" si="36"/>
        <v>3.890451449942805E-8</v>
      </c>
      <c r="R128" s="61">
        <f t="shared" si="37"/>
        <v>9.0253795978813281E-8</v>
      </c>
      <c r="S128" s="22">
        <f t="shared" si="38"/>
        <v>8.1457476885852528E-15</v>
      </c>
      <c r="T128" s="94">
        <v>298</v>
      </c>
      <c r="U128" s="59">
        <f t="shared" si="39"/>
        <v>285.39999999999998</v>
      </c>
      <c r="V128" s="63">
        <f t="shared" si="40"/>
        <v>0.74459959646886953</v>
      </c>
      <c r="W128" s="64">
        <f t="shared" si="41"/>
        <v>5.5539197019259063</v>
      </c>
      <c r="X128" s="65">
        <f t="shared" si="46"/>
        <v>-3.5276228140610964E-7</v>
      </c>
      <c r="Y128" s="66">
        <f t="shared" si="47"/>
        <v>-3.4912937041980281E-7</v>
      </c>
      <c r="Z128" s="66">
        <f t="shared" si="48"/>
        <v>-3.4916678383651452E-7</v>
      </c>
      <c r="AA128" s="67">
        <f t="shared" si="49"/>
        <v>-3.4557051566518689E-7</v>
      </c>
      <c r="AB128" s="68">
        <f t="shared" si="43"/>
        <v>1.7126930394370684E-4</v>
      </c>
      <c r="AC128" s="69"/>
      <c r="AD128" s="70">
        <f t="shared" si="42"/>
        <v>1.7126930394370683</v>
      </c>
      <c r="AE128" s="70"/>
      <c r="AF128" s="74"/>
      <c r="AG128" s="71">
        <v>1220</v>
      </c>
    </row>
    <row r="129" spans="5:38">
      <c r="E129" s="73">
        <v>0.58092592592592596</v>
      </c>
      <c r="F129" s="71">
        <v>1230</v>
      </c>
      <c r="G129" s="58">
        <v>12.4</v>
      </c>
      <c r="H129" s="58">
        <v>7.24</v>
      </c>
      <c r="I129" s="58">
        <v>8.74</v>
      </c>
      <c r="J129" s="58">
        <v>12.4</v>
      </c>
      <c r="K129" s="58">
        <f t="shared" si="50"/>
        <v>7.5600000000000005</v>
      </c>
      <c r="L129" s="58">
        <v>8.74</v>
      </c>
      <c r="M129" s="59">
        <f t="shared" si="44"/>
        <v>12.4</v>
      </c>
      <c r="N129" s="59">
        <f t="shared" si="34"/>
        <v>7.4</v>
      </c>
      <c r="O129" s="59">
        <f t="shared" si="44"/>
        <v>8.74</v>
      </c>
      <c r="P129" s="60">
        <f t="shared" si="35"/>
        <v>0.17018237756106175</v>
      </c>
      <c r="Q129" s="22">
        <f t="shared" si="36"/>
        <v>3.981071705534957E-8</v>
      </c>
      <c r="R129" s="61">
        <f t="shared" si="37"/>
        <v>8.8199368763048525E-8</v>
      </c>
      <c r="S129" s="22">
        <f t="shared" si="38"/>
        <v>7.7791286502002193E-15</v>
      </c>
      <c r="T129" s="94">
        <v>298</v>
      </c>
      <c r="U129" s="59">
        <f t="shared" si="39"/>
        <v>285.39999999999998</v>
      </c>
      <c r="V129" s="63">
        <f t="shared" si="40"/>
        <v>0.74459959646886953</v>
      </c>
      <c r="W129" s="64">
        <f t="shared" si="41"/>
        <v>5.5539197019259063</v>
      </c>
      <c r="X129" s="65">
        <f t="shared" si="46"/>
        <v>-3.2776740872972285E-7</v>
      </c>
      <c r="Y129" s="66">
        <f t="shared" si="47"/>
        <v>-3.2456580820531357E-7</v>
      </c>
      <c r="Z129" s="66">
        <f t="shared" si="48"/>
        <v>-3.2459708113131206E-7</v>
      </c>
      <c r="AA129" s="67">
        <f t="shared" si="49"/>
        <v>-3.2142614259103447E-7</v>
      </c>
      <c r="AB129" s="68">
        <f t="shared" si="43"/>
        <v>1.6777776210106696E-4</v>
      </c>
      <c r="AC129" s="69"/>
      <c r="AD129" s="70">
        <f t="shared" si="42"/>
        <v>1.6777776210106696</v>
      </c>
      <c r="AE129" s="70"/>
      <c r="AF129" s="74"/>
      <c r="AG129" s="71">
        <v>1230</v>
      </c>
    </row>
    <row r="130" spans="5:38">
      <c r="E130" s="73">
        <v>0.58104166666666668</v>
      </c>
      <c r="F130" s="71">
        <v>1240</v>
      </c>
      <c r="G130" s="58">
        <v>12.38</v>
      </c>
      <c r="H130" s="58">
        <v>7.26</v>
      </c>
      <c r="I130" s="58">
        <v>9.1300000000000008</v>
      </c>
      <c r="J130" s="58">
        <v>12.38</v>
      </c>
      <c r="K130" s="58">
        <f t="shared" si="50"/>
        <v>7.58</v>
      </c>
      <c r="L130" s="58">
        <v>9.1300000000000008</v>
      </c>
      <c r="M130" s="59">
        <f t="shared" si="44"/>
        <v>12.38</v>
      </c>
      <c r="N130" s="59">
        <f t="shared" si="34"/>
        <v>7.42</v>
      </c>
      <c r="O130" s="59">
        <f t="shared" si="44"/>
        <v>9.1300000000000008</v>
      </c>
      <c r="P130" s="60">
        <f t="shared" si="35"/>
        <v>0.17771799732788127</v>
      </c>
      <c r="Q130" s="22">
        <f t="shared" si="36"/>
        <v>3.8018939632056113E-8</v>
      </c>
      <c r="R130" s="61">
        <f t="shared" si="37"/>
        <v>9.220270863633613E-8</v>
      </c>
      <c r="S130" s="22">
        <f t="shared" si="38"/>
        <v>8.5013394798770926E-15</v>
      </c>
      <c r="T130" s="94">
        <v>298</v>
      </c>
      <c r="U130" s="59">
        <f t="shared" si="39"/>
        <v>285.38</v>
      </c>
      <c r="V130" s="63">
        <f t="shared" si="40"/>
        <v>0.74583376644634025</v>
      </c>
      <c r="W130" s="64">
        <f t="shared" si="41"/>
        <v>5.5697251748020609</v>
      </c>
      <c r="X130" s="65">
        <f t="shared" si="46"/>
        <v>-3.6578048655046442E-7</v>
      </c>
      <c r="Y130" s="66">
        <f t="shared" si="47"/>
        <v>-3.6171454653683434E-7</v>
      </c>
      <c r="Z130" s="66">
        <f t="shared" si="48"/>
        <v>-3.6175974268261659E-7</v>
      </c>
      <c r="AA130" s="67">
        <f t="shared" si="49"/>
        <v>-3.5773799403280601E-7</v>
      </c>
      <c r="AB130" s="68">
        <f t="shared" si="43"/>
        <v>1.6453189655107696E-4</v>
      </c>
      <c r="AC130" s="69"/>
      <c r="AD130" s="70">
        <f t="shared" si="42"/>
        <v>1.6453189655107696</v>
      </c>
      <c r="AE130" s="70"/>
      <c r="AF130" s="74"/>
      <c r="AG130" s="71">
        <v>1240</v>
      </c>
    </row>
    <row r="131" spans="5:38">
      <c r="E131" s="73">
        <v>0.5811574074074074</v>
      </c>
      <c r="F131" s="71">
        <v>1250</v>
      </c>
      <c r="G131" s="58">
        <v>12.38</v>
      </c>
      <c r="H131" s="58">
        <v>7.26</v>
      </c>
      <c r="I131" s="58">
        <v>9.23</v>
      </c>
      <c r="J131" s="58">
        <v>12.38</v>
      </c>
      <c r="K131" s="58">
        <f t="shared" si="50"/>
        <v>7.58</v>
      </c>
      <c r="L131" s="58">
        <v>9.23</v>
      </c>
      <c r="M131" s="59">
        <f t="shared" si="44"/>
        <v>12.38</v>
      </c>
      <c r="N131" s="59">
        <f t="shared" si="34"/>
        <v>7.42</v>
      </c>
      <c r="O131" s="59">
        <f t="shared" si="44"/>
        <v>9.23</v>
      </c>
      <c r="P131" s="60">
        <f t="shared" si="35"/>
        <v>0.17966452522851523</v>
      </c>
      <c r="Q131" s="22">
        <f t="shared" si="36"/>
        <v>3.8018939632056113E-8</v>
      </c>
      <c r="R131" s="61">
        <f t="shared" si="37"/>
        <v>9.220270863633613E-8</v>
      </c>
      <c r="S131" s="22">
        <f t="shared" si="38"/>
        <v>8.5013394798770926E-15</v>
      </c>
      <c r="T131" s="94">
        <v>298</v>
      </c>
      <c r="U131" s="59">
        <f t="shared" si="39"/>
        <v>285.38</v>
      </c>
      <c r="V131" s="63">
        <f t="shared" si="40"/>
        <v>0.74583376644634025</v>
      </c>
      <c r="W131" s="64">
        <f t="shared" si="41"/>
        <v>5.5697251748020609</v>
      </c>
      <c r="X131" s="65">
        <f t="shared" si="46"/>
        <v>-3.6165660576835729E-7</v>
      </c>
      <c r="Y131" s="66">
        <f t="shared" si="47"/>
        <v>-3.5759247419673356E-7</v>
      </c>
      <c r="Z131" s="66">
        <f t="shared" si="48"/>
        <v>-3.5763814504905047E-7</v>
      </c>
      <c r="AA131" s="67">
        <f t="shared" si="49"/>
        <v>-3.5361865787343217E-7</v>
      </c>
      <c r="AB131" s="68">
        <f t="shared" si="43"/>
        <v>1.6091445145270669E-4</v>
      </c>
      <c r="AC131" s="69"/>
      <c r="AD131" s="70">
        <f t="shared" si="42"/>
        <v>1.6091445145270669</v>
      </c>
      <c r="AE131" s="70"/>
      <c r="AF131" s="74"/>
      <c r="AG131" s="71">
        <v>1250</v>
      </c>
    </row>
    <row r="132" spans="5:38">
      <c r="E132" s="73">
        <v>0.58127314814814812</v>
      </c>
      <c r="F132" s="71">
        <v>1260</v>
      </c>
      <c r="G132" s="58">
        <v>12.37</v>
      </c>
      <c r="H132" s="58">
        <v>7.27</v>
      </c>
      <c r="I132" s="58">
        <v>9.24</v>
      </c>
      <c r="J132" s="58">
        <v>12.37</v>
      </c>
      <c r="K132" s="58">
        <f t="shared" si="50"/>
        <v>7.59</v>
      </c>
      <c r="L132" s="58">
        <v>9.24</v>
      </c>
      <c r="M132" s="59">
        <f t="shared" si="44"/>
        <v>12.37</v>
      </c>
      <c r="N132" s="59">
        <f t="shared" si="34"/>
        <v>7.43</v>
      </c>
      <c r="O132" s="59">
        <f t="shared" si="44"/>
        <v>9.24</v>
      </c>
      <c r="P132" s="60">
        <f t="shared" si="35"/>
        <v>0.17982967579390552</v>
      </c>
      <c r="Q132" s="22">
        <f t="shared" si="36"/>
        <v>3.7153522909717246E-8</v>
      </c>
      <c r="R132" s="61">
        <f t="shared" si="37"/>
        <v>9.4272013014745579E-8</v>
      </c>
      <c r="S132" s="22">
        <f t="shared" si="38"/>
        <v>8.88721243785236E-15</v>
      </c>
      <c r="T132" s="94">
        <v>298</v>
      </c>
      <c r="U132" s="59">
        <f t="shared" si="39"/>
        <v>285.37</v>
      </c>
      <c r="V132" s="63">
        <f t="shared" si="40"/>
        <v>0.74645091630716986</v>
      </c>
      <c r="W132" s="64">
        <f t="shared" si="41"/>
        <v>5.5776456037432149</v>
      </c>
      <c r="X132" s="65">
        <f t="shared" si="46"/>
        <v>-3.6948403380936917E-7</v>
      </c>
      <c r="Y132" s="66">
        <f t="shared" si="47"/>
        <v>-3.6514565856229116E-7</v>
      </c>
      <c r="Z132" s="66">
        <f t="shared" si="48"/>
        <v>-3.651965985165577E-7</v>
      </c>
      <c r="AA132" s="67">
        <f t="shared" si="49"/>
        <v>-3.6090796697916479E-7</v>
      </c>
      <c r="AB132" s="68">
        <f t="shared" si="43"/>
        <v>1.5733822394915111E-4</v>
      </c>
      <c r="AC132" s="69"/>
      <c r="AD132" s="70">
        <f t="shared" si="42"/>
        <v>1.5733822394915111</v>
      </c>
      <c r="AE132" s="70"/>
      <c r="AF132" s="74"/>
      <c r="AG132" s="71">
        <v>1260</v>
      </c>
    </row>
    <row r="133" spans="5:38">
      <c r="E133" s="73">
        <v>0.58138888888888884</v>
      </c>
      <c r="F133" s="71">
        <v>1270</v>
      </c>
      <c r="G133" s="58">
        <v>12.37</v>
      </c>
      <c r="H133" s="58">
        <v>7.28</v>
      </c>
      <c r="I133" s="58">
        <v>9.34</v>
      </c>
      <c r="J133" s="58">
        <v>12.37</v>
      </c>
      <c r="K133" s="58">
        <f t="shared" si="50"/>
        <v>7.6000000000000005</v>
      </c>
      <c r="L133" s="58">
        <v>9.34</v>
      </c>
      <c r="M133" s="59">
        <f t="shared" si="44"/>
        <v>12.37</v>
      </c>
      <c r="N133" s="59">
        <f t="shared" si="34"/>
        <v>7.44</v>
      </c>
      <c r="O133" s="59">
        <f t="shared" si="44"/>
        <v>9.34</v>
      </c>
      <c r="P133" s="60">
        <f t="shared" si="35"/>
        <v>0.1817758844063937</v>
      </c>
      <c r="Q133" s="22">
        <f t="shared" si="36"/>
        <v>3.630780547701001E-8</v>
      </c>
      <c r="R133" s="61">
        <f t="shared" si="37"/>
        <v>9.6467890286189509E-8</v>
      </c>
      <c r="S133" s="22">
        <f t="shared" si="38"/>
        <v>9.3060538562682958E-15</v>
      </c>
      <c r="T133" s="94">
        <v>298</v>
      </c>
      <c r="U133" s="59">
        <f t="shared" si="39"/>
        <v>285.37</v>
      </c>
      <c r="V133" s="63">
        <f t="shared" si="40"/>
        <v>0.74645091630716986</v>
      </c>
      <c r="W133" s="64">
        <f t="shared" si="41"/>
        <v>5.5776456037432149</v>
      </c>
      <c r="X133" s="65">
        <f t="shared" si="46"/>
        <v>-3.820074736641451E-7</v>
      </c>
      <c r="Y133" s="66">
        <f t="shared" si="47"/>
        <v>-3.772598290553969E-7</v>
      </c>
      <c r="Z133" s="66">
        <f t="shared" si="48"/>
        <v>-3.7731883347516594E-7</v>
      </c>
      <c r="AA133" s="67">
        <f t="shared" si="49"/>
        <v>-3.7262872665511419E-7</v>
      </c>
      <c r="AB133" s="68">
        <f t="shared" si="43"/>
        <v>1.5368642975757408E-4</v>
      </c>
      <c r="AC133" s="69"/>
      <c r="AD133" s="70">
        <f t="shared" si="42"/>
        <v>1.5368642975757407</v>
      </c>
      <c r="AE133" s="70"/>
      <c r="AF133" s="74"/>
      <c r="AG133" s="71">
        <v>1270</v>
      </c>
      <c r="AI133" t="s">
        <v>2</v>
      </c>
      <c r="AJ133" t="s">
        <v>41</v>
      </c>
      <c r="AK133" t="s">
        <v>4</v>
      </c>
      <c r="AL133" t="s">
        <v>40</v>
      </c>
    </row>
    <row r="134" spans="5:38">
      <c r="E134" s="73">
        <v>0.58150462962962957</v>
      </c>
      <c r="F134" s="71">
        <v>1280</v>
      </c>
      <c r="G134" s="58">
        <v>12.36</v>
      </c>
      <c r="H134" s="58">
        <v>7.28</v>
      </c>
      <c r="I134" s="58">
        <v>9.39</v>
      </c>
      <c r="J134" s="58">
        <v>12.36</v>
      </c>
      <c r="K134" s="58">
        <f t="shared" si="50"/>
        <v>7.6000000000000005</v>
      </c>
      <c r="L134" s="58">
        <v>9.39</v>
      </c>
      <c r="M134" s="59">
        <f t="shared" si="44"/>
        <v>12.36</v>
      </c>
      <c r="N134" s="59">
        <f t="shared" si="34"/>
        <v>7.44</v>
      </c>
      <c r="O134" s="59">
        <f t="shared" si="44"/>
        <v>9.39</v>
      </c>
      <c r="P134" s="60">
        <f t="shared" si="35"/>
        <v>0.18271901738972579</v>
      </c>
      <c r="Q134" s="22">
        <f t="shared" si="36"/>
        <v>3.630780547701001E-8</v>
      </c>
      <c r="R134" s="61">
        <f t="shared" si="37"/>
        <v>9.638775876861854E-8</v>
      </c>
      <c r="S134" s="22">
        <f t="shared" si="38"/>
        <v>9.2906000404373996E-15</v>
      </c>
      <c r="T134" s="94">
        <v>298</v>
      </c>
      <c r="U134" s="59">
        <f t="shared" si="39"/>
        <v>285.36</v>
      </c>
      <c r="V134" s="63">
        <f t="shared" si="40"/>
        <v>0.74706810942212609</v>
      </c>
      <c r="W134" s="64">
        <f t="shared" si="41"/>
        <v>5.5855778522350299</v>
      </c>
      <c r="X134" s="65">
        <f t="shared" ref="X134:X165" si="51">-($B$2/W134)*P134*S134*AB134</f>
        <v>-3.7340953503614534E-7</v>
      </c>
      <c r="Y134" s="66">
        <f t="shared" ref="Y134:Y165" si="52">-(AB134+(5*X134))*$B$2*S134*P134/W134</f>
        <v>-3.6875902870577056E-7</v>
      </c>
      <c r="Z134" s="66">
        <f t="shared" ref="Z134:Z165" si="53">-(AB134+5*Y134)*$B$2*P134*S134/W134</f>
        <v>-3.688169469084399E-7</v>
      </c>
      <c r="AA134" s="67">
        <f t="shared" ref="AA134:AA165" si="54">-(AB134+(10*Z134))*$B$2*P134*S134/W134</f>
        <v>-3.6422291613429464E-7</v>
      </c>
      <c r="AB134" s="68">
        <f t="shared" si="43"/>
        <v>1.4991344054860679E-4</v>
      </c>
      <c r="AC134" s="69"/>
      <c r="AD134" s="70">
        <f t="shared" si="42"/>
        <v>1.4991344054860678</v>
      </c>
      <c r="AE134" s="70"/>
      <c r="AF134" s="74"/>
      <c r="AG134" s="71">
        <v>1280</v>
      </c>
      <c r="AI134">
        <v>0</v>
      </c>
      <c r="AJ134">
        <f t="shared" ref="AJ134:AJ149" si="55">AI134*60</f>
        <v>0</v>
      </c>
      <c r="AK134">
        <v>27.32</v>
      </c>
      <c r="AL134" s="8">
        <f t="shared" ref="AL134:AL149" si="56">AK134/56000</f>
        <v>4.8785714285714285E-4</v>
      </c>
    </row>
    <row r="135" spans="5:38">
      <c r="E135" s="73">
        <v>0.5816203703703704</v>
      </c>
      <c r="F135" s="71">
        <v>1290</v>
      </c>
      <c r="G135" s="58">
        <v>12.36</v>
      </c>
      <c r="H135" s="58">
        <v>7.28</v>
      </c>
      <c r="I135" s="58">
        <v>9.35</v>
      </c>
      <c r="J135" s="58">
        <v>12.36</v>
      </c>
      <c r="K135" s="58">
        <f t="shared" si="50"/>
        <v>7.6000000000000005</v>
      </c>
      <c r="L135" s="58">
        <v>9.35</v>
      </c>
      <c r="M135" s="59">
        <f t="shared" si="44"/>
        <v>12.36</v>
      </c>
      <c r="N135" s="59">
        <f t="shared" ref="N135:N187" si="57">(H135+K135)/2</f>
        <v>7.44</v>
      </c>
      <c r="O135" s="59">
        <f t="shared" si="44"/>
        <v>9.35</v>
      </c>
      <c r="P135" s="60">
        <f t="shared" ref="P135:P186" si="58">((O135/32000)*(1/((-0.026*M135+1.9067)/1000)))/1.013</f>
        <v>0.18194066161809752</v>
      </c>
      <c r="Q135" s="22">
        <f t="shared" ref="Q135:Q186" si="59">POWER(10, -N135)</f>
        <v>3.630780547701001E-8</v>
      </c>
      <c r="R135" s="61">
        <f t="shared" ref="R135:R186" si="60">(0.00000000000001*(0.1253*EXP(0.0831*M135)))/Q135</f>
        <v>9.638775876861854E-8</v>
      </c>
      <c r="S135" s="22">
        <f t="shared" ref="S135:S186" si="61">POWER(R135, 2)</f>
        <v>9.2906000404373996E-15</v>
      </c>
      <c r="T135" s="94">
        <v>298</v>
      </c>
      <c r="U135" s="59">
        <f t="shared" ref="U135:U186" si="62">273+M135</f>
        <v>285.36</v>
      </c>
      <c r="V135" s="63">
        <f t="shared" ref="V135:V186" si="63">((1/U135)-(1/298))*5026</f>
        <v>0.74706810942212609</v>
      </c>
      <c r="W135" s="64">
        <f t="shared" ref="W135:W186" si="64">POWER(10,V135)</f>
        <v>5.5855778522350299</v>
      </c>
      <c r="X135" s="65">
        <f t="shared" si="51"/>
        <v>-3.6267186561243541E-7</v>
      </c>
      <c r="Y135" s="66">
        <f t="shared" si="52"/>
        <v>-3.5817432885584459E-7</v>
      </c>
      <c r="Z135" s="66">
        <f t="shared" si="53"/>
        <v>-3.5823010334180511E-7</v>
      </c>
      <c r="AA135" s="67">
        <f t="shared" si="54"/>
        <v>-3.5378695773916337E-7</v>
      </c>
      <c r="AB135" s="68">
        <f t="shared" si="43"/>
        <v>1.4622546654460871E-4</v>
      </c>
      <c r="AC135" s="69"/>
      <c r="AD135" s="70">
        <f t="shared" ref="AD135:AD186" si="65">AB135*10000</f>
        <v>1.4622546654460871</v>
      </c>
      <c r="AE135" s="70"/>
      <c r="AF135" s="74"/>
      <c r="AG135" s="71">
        <v>1290</v>
      </c>
      <c r="AI135">
        <v>2</v>
      </c>
      <c r="AJ135">
        <f t="shared" si="55"/>
        <v>120</v>
      </c>
      <c r="AK135">
        <v>27.81</v>
      </c>
      <c r="AL135" s="8">
        <f t="shared" si="56"/>
        <v>4.9660714285714282E-4</v>
      </c>
    </row>
    <row r="136" spans="5:38">
      <c r="E136" s="73">
        <v>0.58173611111111112</v>
      </c>
      <c r="F136" s="71">
        <v>1300</v>
      </c>
      <c r="G136" s="58">
        <v>12.36</v>
      </c>
      <c r="H136" s="58">
        <v>7.28</v>
      </c>
      <c r="I136" s="58">
        <v>9.27</v>
      </c>
      <c r="J136" s="58">
        <v>12.36</v>
      </c>
      <c r="K136" s="58">
        <f t="shared" si="50"/>
        <v>7.6000000000000005</v>
      </c>
      <c r="L136" s="58">
        <v>9.27</v>
      </c>
      <c r="M136" s="59">
        <f t="shared" si="44"/>
        <v>12.36</v>
      </c>
      <c r="N136" s="59">
        <f t="shared" si="57"/>
        <v>7.44</v>
      </c>
      <c r="O136" s="59">
        <f t="shared" si="44"/>
        <v>9.27</v>
      </c>
      <c r="P136" s="60">
        <f t="shared" si="58"/>
        <v>0.18038395007484107</v>
      </c>
      <c r="Q136" s="22">
        <f t="shared" si="59"/>
        <v>3.630780547701001E-8</v>
      </c>
      <c r="R136" s="61">
        <f t="shared" si="60"/>
        <v>9.638775876861854E-8</v>
      </c>
      <c r="S136" s="22">
        <f t="shared" si="61"/>
        <v>9.2906000404373996E-15</v>
      </c>
      <c r="T136" s="94">
        <v>298</v>
      </c>
      <c r="U136" s="59">
        <f t="shared" si="62"/>
        <v>285.36</v>
      </c>
      <c r="V136" s="63">
        <f t="shared" si="63"/>
        <v>0.74706810942212609</v>
      </c>
      <c r="W136" s="64">
        <f t="shared" si="64"/>
        <v>5.5855778522350299</v>
      </c>
      <c r="X136" s="65">
        <f t="shared" si="51"/>
        <v>-3.5076036638999891E-7</v>
      </c>
      <c r="Y136" s="66">
        <f t="shared" si="52"/>
        <v>-3.4644776326439299E-7</v>
      </c>
      <c r="Z136" s="66">
        <f t="shared" si="53"/>
        <v>-3.465007867741766E-7</v>
      </c>
      <c r="AA136" s="67">
        <f t="shared" si="54"/>
        <v>-3.4223990330891211E-7</v>
      </c>
      <c r="AB136" s="68">
        <f t="shared" ref="AB136:AB186" si="66">AB135+10*(0.166666666666666*(X135+2*Y135+2*Z135+AA135))</f>
        <v>1.4264335373169722E-4</v>
      </c>
      <c r="AC136" s="69"/>
      <c r="AD136" s="70">
        <f t="shared" si="65"/>
        <v>1.4264335373169723</v>
      </c>
      <c r="AE136" s="70"/>
      <c r="AF136" s="74"/>
      <c r="AG136" s="71">
        <v>1300</v>
      </c>
      <c r="AI136">
        <v>4</v>
      </c>
      <c r="AJ136">
        <f t="shared" si="55"/>
        <v>240</v>
      </c>
      <c r="AK136">
        <v>26.81</v>
      </c>
      <c r="AL136" s="8">
        <f t="shared" si="56"/>
        <v>4.7874999999999995E-4</v>
      </c>
    </row>
    <row r="137" spans="5:38">
      <c r="E137" s="73">
        <v>0.58185185185185184</v>
      </c>
      <c r="F137" s="71">
        <v>1310</v>
      </c>
      <c r="G137" s="58">
        <v>12.35</v>
      </c>
      <c r="H137" s="58">
        <v>7.29</v>
      </c>
      <c r="I137" s="58">
        <v>9.31</v>
      </c>
      <c r="J137" s="58">
        <v>12.35</v>
      </c>
      <c r="K137" s="58">
        <f t="shared" si="50"/>
        <v>7.61</v>
      </c>
      <c r="L137" s="58">
        <v>9.31</v>
      </c>
      <c r="M137" s="59">
        <f t="shared" si="44"/>
        <v>12.35</v>
      </c>
      <c r="N137" s="59">
        <f t="shared" si="57"/>
        <v>7.45</v>
      </c>
      <c r="O137" s="59">
        <f t="shared" si="44"/>
        <v>9.31</v>
      </c>
      <c r="P137" s="60">
        <f t="shared" si="58"/>
        <v>0.18113259961569225</v>
      </c>
      <c r="Q137" s="22">
        <f t="shared" si="59"/>
        <v>3.5481338923357426E-8</v>
      </c>
      <c r="R137" s="61">
        <f t="shared" si="60"/>
        <v>9.8550988181234428E-8</v>
      </c>
      <c r="S137" s="22">
        <f t="shared" si="61"/>
        <v>9.7122972714978072E-15</v>
      </c>
      <c r="T137" s="94">
        <v>298</v>
      </c>
      <c r="U137" s="59">
        <f t="shared" si="62"/>
        <v>285.35000000000002</v>
      </c>
      <c r="V137" s="63">
        <f t="shared" si="63"/>
        <v>0.74768534579575374</v>
      </c>
      <c r="W137" s="64">
        <f t="shared" si="64"/>
        <v>5.5935219387263855</v>
      </c>
      <c r="X137" s="65">
        <f t="shared" si="51"/>
        <v>-3.5874916279945959E-7</v>
      </c>
      <c r="Y137" s="66">
        <f t="shared" si="52"/>
        <v>-3.5412557011478221E-7</v>
      </c>
      <c r="Z137" s="66">
        <f t="shared" si="53"/>
        <v>-3.5418515940872504E-7</v>
      </c>
      <c r="AA137" s="67">
        <f t="shared" si="54"/>
        <v>-3.4961962003322939E-7</v>
      </c>
      <c r="AB137" s="68">
        <f t="shared" si="66"/>
        <v>1.3917852478207048E-4</v>
      </c>
      <c r="AC137" s="69"/>
      <c r="AD137" s="70">
        <f t="shared" si="65"/>
        <v>1.3917852478207047</v>
      </c>
      <c r="AE137" s="70"/>
      <c r="AF137" s="74"/>
      <c r="AG137" s="71">
        <v>1310</v>
      </c>
      <c r="AI137">
        <v>6</v>
      </c>
      <c r="AJ137">
        <f t="shared" si="55"/>
        <v>360</v>
      </c>
      <c r="AK137">
        <v>26.23</v>
      </c>
      <c r="AL137" s="8">
        <f t="shared" si="56"/>
        <v>4.6839285714285716E-4</v>
      </c>
    </row>
    <row r="138" spans="5:38">
      <c r="E138" s="73">
        <v>0.58196759259259256</v>
      </c>
      <c r="F138" s="71">
        <v>1320</v>
      </c>
      <c r="G138" s="58">
        <v>12.34</v>
      </c>
      <c r="H138" s="58">
        <v>7.29</v>
      </c>
      <c r="I138" s="58">
        <v>9.4499999999999993</v>
      </c>
      <c r="J138" s="58">
        <v>12.34</v>
      </c>
      <c r="K138" s="58">
        <v>7.61</v>
      </c>
      <c r="L138" s="58">
        <v>9.4499999999999993</v>
      </c>
      <c r="M138" s="59">
        <f t="shared" si="44"/>
        <v>12.34</v>
      </c>
      <c r="N138" s="59">
        <f t="shared" si="57"/>
        <v>7.45</v>
      </c>
      <c r="O138" s="59">
        <f t="shared" si="44"/>
        <v>9.4499999999999993</v>
      </c>
      <c r="P138" s="60">
        <f t="shared" si="58"/>
        <v>0.18382625505222244</v>
      </c>
      <c r="Q138" s="22">
        <f t="shared" si="59"/>
        <v>3.5481338923357426E-8</v>
      </c>
      <c r="R138" s="61">
        <f t="shared" si="60"/>
        <v>9.8469126328366576E-8</v>
      </c>
      <c r="S138" s="22">
        <f t="shared" si="61"/>
        <v>9.6961688398718158E-15</v>
      </c>
      <c r="T138" s="94">
        <v>298</v>
      </c>
      <c r="U138" s="59">
        <f t="shared" si="62"/>
        <v>285.33999999999997</v>
      </c>
      <c r="V138" s="63">
        <f t="shared" si="63"/>
        <v>0.74830262543260817</v>
      </c>
      <c r="W138" s="64">
        <f t="shared" si="64"/>
        <v>5.6014778816963213</v>
      </c>
      <c r="X138" s="65">
        <f t="shared" si="51"/>
        <v>-3.537270589667537E-7</v>
      </c>
      <c r="Y138" s="66">
        <f t="shared" si="52"/>
        <v>-3.4911463948944743E-7</v>
      </c>
      <c r="Z138" s="66">
        <f t="shared" si="53"/>
        <v>-3.4917478307443861E-7</v>
      </c>
      <c r="AA138" s="67">
        <f t="shared" si="54"/>
        <v>-3.4462093869910366E-7</v>
      </c>
      <c r="AB138" s="68">
        <f t="shared" si="66"/>
        <v>1.3563687437893765E-4</v>
      </c>
      <c r="AC138" s="75">
        <v>1.08E-4</v>
      </c>
      <c r="AD138" s="70">
        <f t="shared" si="65"/>
        <v>1.3563687437893766</v>
      </c>
      <c r="AE138" s="70">
        <f>AC138*10000</f>
        <v>1.0799999999999998</v>
      </c>
      <c r="AF138" s="74">
        <f>(AD138-AE138)*(AD138-AE138)</f>
        <v>7.6379682543718144E-2</v>
      </c>
      <c r="AG138" s="71">
        <v>1320</v>
      </c>
      <c r="AI138">
        <v>7</v>
      </c>
      <c r="AJ138">
        <f t="shared" si="55"/>
        <v>420</v>
      </c>
      <c r="AK138">
        <v>25.81</v>
      </c>
      <c r="AL138" s="8">
        <f t="shared" si="56"/>
        <v>4.6089285714285714E-4</v>
      </c>
    </row>
    <row r="139" spans="5:38">
      <c r="E139" s="73">
        <v>0.58208333333333329</v>
      </c>
      <c r="F139" s="71">
        <v>1330</v>
      </c>
      <c r="G139" s="58">
        <v>12.33</v>
      </c>
      <c r="H139" s="58">
        <v>7.31</v>
      </c>
      <c r="I139" s="58">
        <v>9.56</v>
      </c>
      <c r="J139" s="58">
        <v>12.33</v>
      </c>
      <c r="K139" s="58">
        <f t="shared" si="50"/>
        <v>7.63</v>
      </c>
      <c r="L139" s="58">
        <v>9.56</v>
      </c>
      <c r="M139" s="59">
        <f t="shared" si="44"/>
        <v>12.33</v>
      </c>
      <c r="N139" s="59">
        <f t="shared" si="57"/>
        <v>7.47</v>
      </c>
      <c r="O139" s="59">
        <f t="shared" si="44"/>
        <v>9.56</v>
      </c>
      <c r="P139" s="60">
        <f t="shared" si="58"/>
        <v>0.1859355476378512</v>
      </c>
      <c r="Q139" s="22">
        <f t="shared" si="59"/>
        <v>3.3884415613920266E-8</v>
      </c>
      <c r="R139" s="61">
        <f t="shared" si="60"/>
        <v>1.0302418460056211E-7</v>
      </c>
      <c r="S139" s="22">
        <f t="shared" si="61"/>
        <v>1.06139826126107E-14</v>
      </c>
      <c r="T139" s="94">
        <v>298</v>
      </c>
      <c r="U139" s="59">
        <f t="shared" si="62"/>
        <v>285.33</v>
      </c>
      <c r="V139" s="63">
        <f t="shared" si="63"/>
        <v>0.74891994833722531</v>
      </c>
      <c r="W139" s="64">
        <f t="shared" si="64"/>
        <v>5.6094456996537065</v>
      </c>
      <c r="X139" s="65">
        <f t="shared" si="51"/>
        <v>-3.8102905679344142E-7</v>
      </c>
      <c r="Y139" s="66">
        <f t="shared" si="52"/>
        <v>-3.7553574338935151E-7</v>
      </c>
      <c r="Z139" s="66">
        <f t="shared" si="53"/>
        <v>-3.7561494074088557E-7</v>
      </c>
      <c r="AA139" s="67">
        <f t="shared" si="54"/>
        <v>-3.7019854110462405E-7</v>
      </c>
      <c r="AB139" s="68">
        <f t="shared" si="66"/>
        <v>1.3214532964094829E-4</v>
      </c>
      <c r="AC139" s="69"/>
      <c r="AD139" s="70">
        <f t="shared" si="65"/>
        <v>1.3214532964094829</v>
      </c>
      <c r="AE139" s="70"/>
      <c r="AF139" s="74"/>
      <c r="AG139" s="71">
        <v>1330</v>
      </c>
      <c r="AI139">
        <v>8</v>
      </c>
      <c r="AJ139">
        <f t="shared" si="55"/>
        <v>480</v>
      </c>
      <c r="AK139">
        <v>24.9</v>
      </c>
      <c r="AL139" s="8">
        <f t="shared" si="56"/>
        <v>4.446428571428571E-4</v>
      </c>
    </row>
    <row r="140" spans="5:38">
      <c r="E140" s="73">
        <v>0.58219907407407401</v>
      </c>
      <c r="F140" s="71">
        <v>1340</v>
      </c>
      <c r="G140" s="58">
        <v>12.33</v>
      </c>
      <c r="H140" s="58">
        <v>7.31</v>
      </c>
      <c r="I140" s="58">
        <v>9.44</v>
      </c>
      <c r="J140" s="58">
        <v>12.33</v>
      </c>
      <c r="K140" s="58">
        <f t="shared" si="50"/>
        <v>7.63</v>
      </c>
      <c r="L140" s="58">
        <v>9.44</v>
      </c>
      <c r="M140" s="59">
        <f t="shared" si="44"/>
        <v>12.33</v>
      </c>
      <c r="N140" s="59">
        <f t="shared" si="57"/>
        <v>7.47</v>
      </c>
      <c r="O140" s="59">
        <f t="shared" si="44"/>
        <v>9.44</v>
      </c>
      <c r="P140" s="60">
        <f t="shared" si="58"/>
        <v>0.18360162862984464</v>
      </c>
      <c r="Q140" s="22">
        <f t="shared" si="59"/>
        <v>3.3884415613920266E-8</v>
      </c>
      <c r="R140" s="61">
        <f t="shared" si="60"/>
        <v>1.0302418460056211E-7</v>
      </c>
      <c r="S140" s="22">
        <f t="shared" si="61"/>
        <v>1.06139826126107E-14</v>
      </c>
      <c r="T140" s="94">
        <v>298</v>
      </c>
      <c r="U140" s="59">
        <f t="shared" si="62"/>
        <v>285.33</v>
      </c>
      <c r="V140" s="63">
        <f t="shared" si="63"/>
        <v>0.74891994833722531</v>
      </c>
      <c r="W140" s="64">
        <f t="shared" si="64"/>
        <v>5.6094456996537065</v>
      </c>
      <c r="X140" s="65">
        <f t="shared" si="51"/>
        <v>-3.6555245996868288E-7</v>
      </c>
      <c r="Y140" s="66">
        <f t="shared" si="52"/>
        <v>-3.6034842634135489E-7</v>
      </c>
      <c r="Z140" s="66">
        <f t="shared" si="53"/>
        <v>-3.6042251137417516E-7</v>
      </c>
      <c r="AA140" s="67">
        <f t="shared" si="54"/>
        <v>-3.5529045341893652E-7</v>
      </c>
      <c r="AB140" s="68">
        <f t="shared" si="66"/>
        <v>1.2838944803068408E-4</v>
      </c>
      <c r="AC140" s="69"/>
      <c r="AD140" s="70">
        <f t="shared" si="65"/>
        <v>1.2838944803068408</v>
      </c>
      <c r="AE140" s="70"/>
      <c r="AF140" s="74"/>
      <c r="AG140" s="71">
        <v>1340</v>
      </c>
      <c r="AI140">
        <v>9</v>
      </c>
      <c r="AJ140">
        <f t="shared" si="55"/>
        <v>540</v>
      </c>
      <c r="AK140">
        <v>23.56</v>
      </c>
      <c r="AL140" s="8">
        <f t="shared" si="56"/>
        <v>4.2071428571428571E-4</v>
      </c>
    </row>
    <row r="141" spans="5:38">
      <c r="E141" s="73">
        <v>0.58231481481481484</v>
      </c>
      <c r="F141" s="71">
        <v>1350</v>
      </c>
      <c r="G141" s="58">
        <v>12.33</v>
      </c>
      <c r="H141" s="58">
        <v>7.31</v>
      </c>
      <c r="I141" s="58">
        <v>9.3000000000000007</v>
      </c>
      <c r="J141" s="58">
        <v>12.33</v>
      </c>
      <c r="K141" s="58">
        <f t="shared" si="50"/>
        <v>7.63</v>
      </c>
      <c r="L141" s="58">
        <v>9.3000000000000007</v>
      </c>
      <c r="M141" s="59">
        <f t="shared" si="44"/>
        <v>12.33</v>
      </c>
      <c r="N141" s="59">
        <f t="shared" si="57"/>
        <v>7.47</v>
      </c>
      <c r="O141" s="59">
        <f t="shared" si="44"/>
        <v>9.3000000000000007</v>
      </c>
      <c r="P141" s="60">
        <f t="shared" si="58"/>
        <v>0.18087872312050376</v>
      </c>
      <c r="Q141" s="22">
        <f t="shared" si="59"/>
        <v>3.3884415613920266E-8</v>
      </c>
      <c r="R141" s="61">
        <f t="shared" si="60"/>
        <v>1.0302418460056211E-7</v>
      </c>
      <c r="S141" s="22">
        <f t="shared" si="61"/>
        <v>1.06139826126107E-14</v>
      </c>
      <c r="T141" s="94">
        <v>298</v>
      </c>
      <c r="U141" s="59">
        <f t="shared" si="62"/>
        <v>285.33</v>
      </c>
      <c r="V141" s="63">
        <f t="shared" si="63"/>
        <v>0.74891994833722531</v>
      </c>
      <c r="W141" s="64">
        <f t="shared" si="64"/>
        <v>5.6094456996537065</v>
      </c>
      <c r="X141" s="65">
        <f t="shared" si="51"/>
        <v>-3.5002201789241064E-7</v>
      </c>
      <c r="Y141" s="66">
        <f t="shared" si="52"/>
        <v>-3.4511297641152513E-7</v>
      </c>
      <c r="Z141" s="66">
        <f t="shared" si="53"/>
        <v>-3.4518182547538165E-7</v>
      </c>
      <c r="AA141" s="67">
        <f t="shared" si="54"/>
        <v>-3.4033970184892518E-7</v>
      </c>
      <c r="AB141" s="68">
        <f t="shared" si="66"/>
        <v>1.2478547338265296E-4</v>
      </c>
      <c r="AC141" s="69"/>
      <c r="AD141" s="70">
        <f t="shared" si="65"/>
        <v>1.2478547338265296</v>
      </c>
      <c r="AE141" s="70"/>
      <c r="AF141" s="74"/>
      <c r="AG141" s="71">
        <v>1350</v>
      </c>
      <c r="AI141">
        <v>10</v>
      </c>
      <c r="AJ141">
        <f t="shared" si="55"/>
        <v>600</v>
      </c>
      <c r="AK141">
        <v>22.45</v>
      </c>
      <c r="AL141" s="8">
        <f t="shared" si="56"/>
        <v>4.0089285714285715E-4</v>
      </c>
    </row>
    <row r="142" spans="5:38">
      <c r="E142" s="73">
        <v>0.58243055555555556</v>
      </c>
      <c r="F142" s="71">
        <v>1360</v>
      </c>
      <c r="G142" s="58">
        <v>12.33</v>
      </c>
      <c r="H142" s="58">
        <v>7.31</v>
      </c>
      <c r="I142" s="58">
        <v>9.16</v>
      </c>
      <c r="J142" s="58">
        <v>12.33</v>
      </c>
      <c r="K142" s="58">
        <f t="shared" si="50"/>
        <v>7.63</v>
      </c>
      <c r="L142" s="58">
        <v>9.16</v>
      </c>
      <c r="M142" s="59">
        <f t="shared" si="44"/>
        <v>12.33</v>
      </c>
      <c r="N142" s="59">
        <f t="shared" si="57"/>
        <v>7.47</v>
      </c>
      <c r="O142" s="59">
        <f t="shared" si="44"/>
        <v>9.16</v>
      </c>
      <c r="P142" s="60">
        <f t="shared" si="58"/>
        <v>0.17815581761116284</v>
      </c>
      <c r="Q142" s="22">
        <f t="shared" si="59"/>
        <v>3.3884415613920266E-8</v>
      </c>
      <c r="R142" s="61">
        <f t="shared" si="60"/>
        <v>1.0302418460056211E-7</v>
      </c>
      <c r="S142" s="22">
        <f t="shared" si="61"/>
        <v>1.06139826126107E-14</v>
      </c>
      <c r="T142" s="94">
        <v>298</v>
      </c>
      <c r="U142" s="59">
        <f t="shared" si="62"/>
        <v>285.33</v>
      </c>
      <c r="V142" s="63">
        <f t="shared" si="63"/>
        <v>0.74891994833722531</v>
      </c>
      <c r="W142" s="64">
        <f t="shared" si="64"/>
        <v>5.6094456996537065</v>
      </c>
      <c r="X142" s="65">
        <f t="shared" si="51"/>
        <v>-3.35216951426039E-7</v>
      </c>
      <c r="Y142" s="66">
        <f t="shared" si="52"/>
        <v>-3.3058632405059619E-7</v>
      </c>
      <c r="Z142" s="66">
        <f t="shared" si="53"/>
        <v>-3.3065029071397339E-7</v>
      </c>
      <c r="AA142" s="67">
        <f t="shared" si="54"/>
        <v>-3.2608186275367472E-7</v>
      </c>
      <c r="AB142" s="68">
        <f t="shared" si="66"/>
        <v>1.2133388784346106E-4</v>
      </c>
      <c r="AC142" s="69"/>
      <c r="AD142" s="70">
        <f t="shared" si="65"/>
        <v>1.2133388784346106</v>
      </c>
      <c r="AE142" s="70"/>
      <c r="AF142" s="74"/>
      <c r="AG142" s="71">
        <v>1360</v>
      </c>
      <c r="AI142">
        <v>12</v>
      </c>
      <c r="AJ142">
        <f t="shared" si="55"/>
        <v>720</v>
      </c>
      <c r="AK142">
        <v>21.14</v>
      </c>
      <c r="AL142" s="8">
        <f t="shared" si="56"/>
        <v>3.7750000000000001E-4</v>
      </c>
    </row>
    <row r="143" spans="5:38">
      <c r="E143" s="73">
        <v>0.58254629629629628</v>
      </c>
      <c r="F143" s="71">
        <v>1370</v>
      </c>
      <c r="G143" s="58">
        <v>12.33</v>
      </c>
      <c r="H143" s="58">
        <v>7.31</v>
      </c>
      <c r="I143" s="58">
        <v>8.91</v>
      </c>
      <c r="J143" s="58">
        <v>12.33</v>
      </c>
      <c r="K143" s="58">
        <f t="shared" si="50"/>
        <v>7.63</v>
      </c>
      <c r="L143" s="58">
        <v>8.91</v>
      </c>
      <c r="M143" s="59">
        <f t="shared" si="44"/>
        <v>12.33</v>
      </c>
      <c r="N143" s="59">
        <f t="shared" si="57"/>
        <v>7.47</v>
      </c>
      <c r="O143" s="59">
        <f t="shared" si="44"/>
        <v>8.91</v>
      </c>
      <c r="P143" s="60">
        <f t="shared" si="58"/>
        <v>0.17329348634448261</v>
      </c>
      <c r="Q143" s="22">
        <f t="shared" si="59"/>
        <v>3.3884415613920266E-8</v>
      </c>
      <c r="R143" s="61">
        <f t="shared" si="60"/>
        <v>1.0302418460056211E-7</v>
      </c>
      <c r="S143" s="22">
        <f t="shared" si="61"/>
        <v>1.06139826126107E-14</v>
      </c>
      <c r="T143" s="94">
        <v>298</v>
      </c>
      <c r="U143" s="59">
        <f t="shared" si="62"/>
        <v>285.33</v>
      </c>
      <c r="V143" s="63">
        <f t="shared" si="63"/>
        <v>0.74891994833722531</v>
      </c>
      <c r="W143" s="64">
        <f t="shared" si="64"/>
        <v>5.6094456996537065</v>
      </c>
      <c r="X143" s="65">
        <f t="shared" si="51"/>
        <v>-3.1718282951610033E-7</v>
      </c>
      <c r="Y143" s="66">
        <f t="shared" si="52"/>
        <v>-3.1292090491546238E-7</v>
      </c>
      <c r="Z143" s="66">
        <f t="shared" si="53"/>
        <v>-3.1297817157560672E-7</v>
      </c>
      <c r="AA143" s="67">
        <f t="shared" si="54"/>
        <v>-3.087719746729439E-7</v>
      </c>
      <c r="AB143" s="68">
        <f t="shared" si="66"/>
        <v>1.1802760110394632E-4</v>
      </c>
      <c r="AC143" s="69"/>
      <c r="AD143" s="70">
        <f t="shared" si="65"/>
        <v>1.1802760110394632</v>
      </c>
      <c r="AE143" s="70"/>
      <c r="AF143" s="74"/>
      <c r="AG143" s="71">
        <v>1370</v>
      </c>
      <c r="AI143">
        <v>14</v>
      </c>
      <c r="AJ143">
        <f t="shared" si="55"/>
        <v>840</v>
      </c>
      <c r="AK143">
        <v>19.95</v>
      </c>
      <c r="AL143" s="8">
        <f t="shared" si="56"/>
        <v>3.5625000000000001E-4</v>
      </c>
    </row>
    <row r="144" spans="5:38">
      <c r="E144" s="73">
        <v>0.58266203703703701</v>
      </c>
      <c r="F144" s="71">
        <v>1380</v>
      </c>
      <c r="G144" s="58">
        <v>12.33</v>
      </c>
      <c r="H144" s="58">
        <v>7.31</v>
      </c>
      <c r="I144" s="58">
        <v>8.69</v>
      </c>
      <c r="J144" s="58">
        <v>12.33</v>
      </c>
      <c r="K144" s="58">
        <f t="shared" si="50"/>
        <v>7.63</v>
      </c>
      <c r="L144" s="58">
        <v>8.69</v>
      </c>
      <c r="M144" s="59">
        <f t="shared" si="44"/>
        <v>12.33</v>
      </c>
      <c r="N144" s="59">
        <f t="shared" si="57"/>
        <v>7.47</v>
      </c>
      <c r="O144" s="59">
        <f t="shared" si="44"/>
        <v>8.69</v>
      </c>
      <c r="P144" s="60">
        <f t="shared" si="58"/>
        <v>0.16901463482980403</v>
      </c>
      <c r="Q144" s="22">
        <f t="shared" si="59"/>
        <v>3.3884415613920266E-8</v>
      </c>
      <c r="R144" s="61">
        <f t="shared" si="60"/>
        <v>1.0302418460056211E-7</v>
      </c>
      <c r="S144" s="22">
        <f t="shared" si="61"/>
        <v>1.06139826126107E-14</v>
      </c>
      <c r="T144" s="94">
        <v>298</v>
      </c>
      <c r="U144" s="59">
        <f t="shared" si="62"/>
        <v>285.33</v>
      </c>
      <c r="V144" s="63">
        <f t="shared" si="63"/>
        <v>0.74891994833722531</v>
      </c>
      <c r="W144" s="64">
        <f t="shared" si="64"/>
        <v>5.6094456996537065</v>
      </c>
      <c r="X144" s="65">
        <f t="shared" si="51"/>
        <v>-3.0114848234205522E-7</v>
      </c>
      <c r="Y144" s="66">
        <f t="shared" si="52"/>
        <v>-2.9720192111903213E-7</v>
      </c>
      <c r="Z144" s="66">
        <f t="shared" si="53"/>
        <v>-2.9725364093965337E-7</v>
      </c>
      <c r="AA144" s="67">
        <f t="shared" si="54"/>
        <v>-2.9335744395719383E-7</v>
      </c>
      <c r="AB144" s="68">
        <f t="shared" si="66"/>
        <v>1.1489801284199436E-4</v>
      </c>
      <c r="AC144" s="69"/>
      <c r="AD144" s="70">
        <f t="shared" si="65"/>
        <v>1.1489801284199437</v>
      </c>
      <c r="AE144" s="70"/>
      <c r="AF144" s="74"/>
      <c r="AG144" s="71">
        <v>1380</v>
      </c>
      <c r="AI144">
        <v>16</v>
      </c>
      <c r="AJ144">
        <f t="shared" si="55"/>
        <v>960</v>
      </c>
      <c r="AK144">
        <v>17.05</v>
      </c>
      <c r="AL144" s="8">
        <f t="shared" si="56"/>
        <v>3.0446428571428573E-4</v>
      </c>
    </row>
    <row r="145" spans="5:38">
      <c r="E145" s="73">
        <v>0.58277777777777773</v>
      </c>
      <c r="F145" s="71">
        <v>1390</v>
      </c>
      <c r="G145" s="58">
        <v>12.33</v>
      </c>
      <c r="H145" s="58">
        <v>7.31</v>
      </c>
      <c r="I145" s="58">
        <v>8.52</v>
      </c>
      <c r="J145" s="58">
        <v>12.33</v>
      </c>
      <c r="K145" s="58">
        <f t="shared" si="50"/>
        <v>7.63</v>
      </c>
      <c r="L145" s="58">
        <v>8.52</v>
      </c>
      <c r="M145" s="59">
        <f t="shared" si="44"/>
        <v>12.33</v>
      </c>
      <c r="N145" s="59">
        <f t="shared" si="57"/>
        <v>7.47</v>
      </c>
      <c r="O145" s="59">
        <f t="shared" si="44"/>
        <v>8.52</v>
      </c>
      <c r="P145" s="60">
        <f t="shared" si="58"/>
        <v>0.1657082495684615</v>
      </c>
      <c r="Q145" s="22">
        <f t="shared" si="59"/>
        <v>3.3884415613920266E-8</v>
      </c>
      <c r="R145" s="61">
        <f t="shared" si="60"/>
        <v>1.0302418460056211E-7</v>
      </c>
      <c r="S145" s="22">
        <f t="shared" si="61"/>
        <v>1.06139826126107E-14</v>
      </c>
      <c r="T145" s="94">
        <v>298</v>
      </c>
      <c r="U145" s="59">
        <f t="shared" si="62"/>
        <v>285.33</v>
      </c>
      <c r="V145" s="63">
        <f t="shared" si="63"/>
        <v>0.74891994833722531</v>
      </c>
      <c r="W145" s="64">
        <f t="shared" si="64"/>
        <v>5.6094456996537065</v>
      </c>
      <c r="X145" s="65">
        <f t="shared" si="51"/>
        <v>-2.876190244896476E-7</v>
      </c>
      <c r="Y145" s="66">
        <f t="shared" si="52"/>
        <v>-2.8392350418479387E-7</v>
      </c>
      <c r="Z145" s="66">
        <f t="shared" si="53"/>
        <v>-2.8397098668477039E-7</v>
      </c>
      <c r="AA145" s="67">
        <f t="shared" si="54"/>
        <v>-2.8032172870648417E-7</v>
      </c>
      <c r="AB145" s="68">
        <f t="shared" si="66"/>
        <v>1.1192565109130001E-4</v>
      </c>
      <c r="AC145" s="69"/>
      <c r="AD145" s="70">
        <f t="shared" si="65"/>
        <v>1.1192565109130002</v>
      </c>
      <c r="AE145" s="70"/>
      <c r="AF145" s="74"/>
      <c r="AG145" s="71">
        <v>1390</v>
      </c>
      <c r="AI145">
        <v>18</v>
      </c>
      <c r="AJ145">
        <f t="shared" si="55"/>
        <v>1080</v>
      </c>
      <c r="AK145">
        <v>13.82</v>
      </c>
      <c r="AL145" s="8">
        <f t="shared" si="56"/>
        <v>2.4678571428571431E-4</v>
      </c>
    </row>
    <row r="146" spans="5:38">
      <c r="E146" s="73">
        <v>0.58289351851851856</v>
      </c>
      <c r="F146" s="71">
        <v>1400</v>
      </c>
      <c r="G146" s="58">
        <v>12.33</v>
      </c>
      <c r="H146" s="58">
        <v>7.31</v>
      </c>
      <c r="I146" s="58">
        <v>8.2799999999999994</v>
      </c>
      <c r="J146" s="58">
        <v>12.33</v>
      </c>
      <c r="K146" s="58">
        <f t="shared" si="50"/>
        <v>7.63</v>
      </c>
      <c r="L146" s="58">
        <v>8.2799999999999994</v>
      </c>
      <c r="M146" s="59">
        <f t="shared" si="44"/>
        <v>12.33</v>
      </c>
      <c r="N146" s="59">
        <f t="shared" si="57"/>
        <v>7.47</v>
      </c>
      <c r="O146" s="59">
        <f t="shared" si="44"/>
        <v>8.2799999999999994</v>
      </c>
      <c r="P146" s="60">
        <f t="shared" si="58"/>
        <v>0.1610404115524485</v>
      </c>
      <c r="Q146" s="22">
        <f t="shared" si="59"/>
        <v>3.3884415613920266E-8</v>
      </c>
      <c r="R146" s="61">
        <f t="shared" si="60"/>
        <v>1.0302418460056211E-7</v>
      </c>
      <c r="S146" s="22">
        <f t="shared" si="61"/>
        <v>1.06139826126107E-14</v>
      </c>
      <c r="T146" s="94">
        <v>298</v>
      </c>
      <c r="U146" s="59">
        <f t="shared" si="62"/>
        <v>285.33</v>
      </c>
      <c r="V146" s="63">
        <f t="shared" si="63"/>
        <v>0.74891994833722531</v>
      </c>
      <c r="W146" s="64">
        <f t="shared" si="64"/>
        <v>5.6094456996537065</v>
      </c>
      <c r="X146" s="65">
        <f t="shared" si="51"/>
        <v>-2.7242574232845891E-7</v>
      </c>
      <c r="Y146" s="66">
        <f t="shared" si="52"/>
        <v>-2.6902403560137834E-7</v>
      </c>
      <c r="Z146" s="66">
        <f t="shared" si="53"/>
        <v>-2.6906651179528771E-7</v>
      </c>
      <c r="AA146" s="67">
        <f t="shared" si="54"/>
        <v>-2.6570622048457533E-7</v>
      </c>
      <c r="AB146" s="68">
        <f t="shared" si="66"/>
        <v>1.0908610153307458E-4</v>
      </c>
      <c r="AC146" s="69"/>
      <c r="AD146" s="70">
        <f t="shared" si="65"/>
        <v>1.0908610153307459</v>
      </c>
      <c r="AE146" s="70"/>
      <c r="AF146" s="74"/>
      <c r="AG146" s="71">
        <v>1400</v>
      </c>
      <c r="AI146">
        <v>20</v>
      </c>
      <c r="AJ146">
        <f t="shared" si="55"/>
        <v>1200</v>
      </c>
      <c r="AK146">
        <v>8.3699999999999992</v>
      </c>
      <c r="AL146" s="8">
        <f t="shared" si="56"/>
        <v>1.494642857142857E-4</v>
      </c>
    </row>
    <row r="147" spans="5:38">
      <c r="E147" s="73">
        <v>0.58300925925925928</v>
      </c>
      <c r="F147" s="71">
        <v>1410</v>
      </c>
      <c r="G147" s="58">
        <v>12.33</v>
      </c>
      <c r="H147" s="58">
        <v>7.31</v>
      </c>
      <c r="I147" s="58">
        <v>8.0399999999999991</v>
      </c>
      <c r="J147" s="58">
        <v>12.33</v>
      </c>
      <c r="K147" s="58">
        <f t="shared" si="50"/>
        <v>7.63</v>
      </c>
      <c r="L147" s="58">
        <v>8.0399999999999991</v>
      </c>
      <c r="M147" s="59">
        <f t="shared" si="44"/>
        <v>12.33</v>
      </c>
      <c r="N147" s="59">
        <f t="shared" si="57"/>
        <v>7.47</v>
      </c>
      <c r="O147" s="59">
        <f t="shared" si="44"/>
        <v>8.0399999999999991</v>
      </c>
      <c r="P147" s="60">
        <f t="shared" si="58"/>
        <v>0.15637257353643547</v>
      </c>
      <c r="Q147" s="22">
        <f t="shared" si="59"/>
        <v>3.3884415613920266E-8</v>
      </c>
      <c r="R147" s="61">
        <f t="shared" si="60"/>
        <v>1.0302418460056211E-7</v>
      </c>
      <c r="S147" s="22">
        <f t="shared" si="61"/>
        <v>1.06139826126107E-14</v>
      </c>
      <c r="T147" s="94">
        <v>298</v>
      </c>
      <c r="U147" s="59">
        <f t="shared" si="62"/>
        <v>285.33</v>
      </c>
      <c r="V147" s="63">
        <f t="shared" si="63"/>
        <v>0.74891994833722531</v>
      </c>
      <c r="W147" s="64">
        <f t="shared" si="64"/>
        <v>5.6094456996537065</v>
      </c>
      <c r="X147" s="65">
        <f t="shared" si="51"/>
        <v>-2.580049385360047E-7</v>
      </c>
      <c r="Y147" s="66">
        <f t="shared" si="52"/>
        <v>-2.5487668130705685E-7</v>
      </c>
      <c r="Z147" s="66">
        <f t="shared" si="53"/>
        <v>-2.5491461078757763E-7</v>
      </c>
      <c r="AA147" s="67">
        <f t="shared" si="54"/>
        <v>-2.5182336326472841E-7</v>
      </c>
      <c r="AB147" s="68">
        <f t="shared" si="66"/>
        <v>1.0639557977039731E-4</v>
      </c>
      <c r="AC147" s="69"/>
      <c r="AD147" s="70">
        <f t="shared" si="65"/>
        <v>1.0639557977039731</v>
      </c>
      <c r="AE147" s="70"/>
      <c r="AF147" s="74"/>
      <c r="AG147" s="71">
        <v>1410</v>
      </c>
      <c r="AI147">
        <v>22</v>
      </c>
      <c r="AJ147">
        <f t="shared" si="55"/>
        <v>1320</v>
      </c>
      <c r="AK147">
        <v>6.02</v>
      </c>
      <c r="AL147" s="8">
        <f t="shared" si="56"/>
        <v>1.075E-4</v>
      </c>
    </row>
    <row r="148" spans="5:38">
      <c r="E148" s="73">
        <v>0.583125</v>
      </c>
      <c r="F148" s="71">
        <v>1420</v>
      </c>
      <c r="G148" s="58">
        <v>12.33</v>
      </c>
      <c r="H148" s="58">
        <v>7.31</v>
      </c>
      <c r="I148" s="58">
        <v>7.93</v>
      </c>
      <c r="J148" s="58">
        <v>12.33</v>
      </c>
      <c r="K148" s="58">
        <f t="shared" si="50"/>
        <v>7.63</v>
      </c>
      <c r="L148" s="58">
        <v>7.93</v>
      </c>
      <c r="M148" s="59">
        <f t="shared" si="44"/>
        <v>12.33</v>
      </c>
      <c r="N148" s="59">
        <f t="shared" si="57"/>
        <v>7.47</v>
      </c>
      <c r="O148" s="59">
        <f t="shared" si="44"/>
        <v>7.93</v>
      </c>
      <c r="P148" s="60">
        <f t="shared" si="58"/>
        <v>0.15423314777909619</v>
      </c>
      <c r="Q148" s="22">
        <f t="shared" si="59"/>
        <v>3.3884415613920266E-8</v>
      </c>
      <c r="R148" s="61">
        <f t="shared" si="60"/>
        <v>1.0302418460056211E-7</v>
      </c>
      <c r="S148" s="22">
        <f t="shared" si="61"/>
        <v>1.06139826126107E-14</v>
      </c>
      <c r="T148" s="94">
        <v>298</v>
      </c>
      <c r="U148" s="59">
        <f t="shared" si="62"/>
        <v>285.33</v>
      </c>
      <c r="V148" s="63">
        <f t="shared" si="63"/>
        <v>0.74891994833722531</v>
      </c>
      <c r="W148" s="64">
        <f t="shared" si="64"/>
        <v>5.6094456996537065</v>
      </c>
      <c r="X148" s="65">
        <f t="shared" si="51"/>
        <v>-2.4837832480576414E-7</v>
      </c>
      <c r="Y148" s="66">
        <f t="shared" si="52"/>
        <v>-2.4540799091763519E-7</v>
      </c>
      <c r="Z148" s="66">
        <f t="shared" si="53"/>
        <v>-2.4544351287154914E-7</v>
      </c>
      <c r="AA148" s="67">
        <f t="shared" si="54"/>
        <v>-2.4250785132967555E-7</v>
      </c>
      <c r="AB148" s="68">
        <f t="shared" si="66"/>
        <v>1.0384656162708065E-4</v>
      </c>
      <c r="AC148" s="69"/>
      <c r="AD148" s="70">
        <f t="shared" si="65"/>
        <v>1.0384656162708066</v>
      </c>
      <c r="AE148" s="70"/>
      <c r="AF148" s="74"/>
      <c r="AG148" s="71">
        <v>1420</v>
      </c>
      <c r="AI148">
        <v>25</v>
      </c>
      <c r="AJ148">
        <f t="shared" si="55"/>
        <v>1500</v>
      </c>
      <c r="AK148">
        <v>3.2</v>
      </c>
      <c r="AL148" s="8">
        <f t="shared" si="56"/>
        <v>5.7142857142857148E-5</v>
      </c>
    </row>
    <row r="149" spans="5:38">
      <c r="E149" s="73">
        <v>0.58324074074074073</v>
      </c>
      <c r="F149" s="71">
        <v>1430</v>
      </c>
      <c r="G149" s="58">
        <v>12.31</v>
      </c>
      <c r="H149" s="58">
        <v>7.31</v>
      </c>
      <c r="I149" s="58">
        <v>8.44</v>
      </c>
      <c r="J149" s="58">
        <v>12.31</v>
      </c>
      <c r="K149" s="58">
        <f t="shared" si="50"/>
        <v>7.63</v>
      </c>
      <c r="L149" s="58">
        <v>8.44</v>
      </c>
      <c r="M149" s="59">
        <f t="shared" si="44"/>
        <v>12.31</v>
      </c>
      <c r="N149" s="59">
        <f t="shared" si="57"/>
        <v>7.47</v>
      </c>
      <c r="O149" s="59">
        <f t="shared" si="44"/>
        <v>8.44</v>
      </c>
      <c r="P149" s="60">
        <f t="shared" si="58"/>
        <v>0.16409850484517088</v>
      </c>
      <c r="Q149" s="22">
        <f t="shared" si="59"/>
        <v>3.3884415613920266E-8</v>
      </c>
      <c r="R149" s="61">
        <f t="shared" si="60"/>
        <v>1.0285310061592854E-7</v>
      </c>
      <c r="S149" s="22">
        <f t="shared" si="61"/>
        <v>1.0578760306310319E-14</v>
      </c>
      <c r="T149" s="94">
        <v>298</v>
      </c>
      <c r="U149" s="59">
        <f t="shared" si="62"/>
        <v>285.31</v>
      </c>
      <c r="V149" s="63">
        <f t="shared" si="63"/>
        <v>0.75015472396797234</v>
      </c>
      <c r="W149" s="64">
        <f t="shared" si="64"/>
        <v>5.6254170347180432</v>
      </c>
      <c r="X149" s="65">
        <f t="shared" si="51"/>
        <v>-2.5643355210419405E-7</v>
      </c>
      <c r="Y149" s="66">
        <f t="shared" si="52"/>
        <v>-2.5319079099420441E-7</v>
      </c>
      <c r="Z149" s="66">
        <f t="shared" si="53"/>
        <v>-2.5323179771711642E-7</v>
      </c>
      <c r="AA149" s="67">
        <f t="shared" si="54"/>
        <v>-2.5002900621921437E-7</v>
      </c>
      <c r="AB149" s="68">
        <f t="shared" si="66"/>
        <v>1.0139224632089098E-4</v>
      </c>
      <c r="AC149" s="69"/>
      <c r="AD149" s="70">
        <f t="shared" si="65"/>
        <v>1.0139224632089099</v>
      </c>
      <c r="AE149" s="70"/>
      <c r="AF149" s="74"/>
      <c r="AG149" s="71">
        <v>1430</v>
      </c>
      <c r="AI149">
        <v>30</v>
      </c>
      <c r="AJ149">
        <f t="shared" si="55"/>
        <v>1800</v>
      </c>
      <c r="AK149">
        <v>0.873</v>
      </c>
      <c r="AL149" s="8">
        <f t="shared" si="56"/>
        <v>1.5589285714285716E-5</v>
      </c>
    </row>
    <row r="150" spans="5:38">
      <c r="E150" s="73">
        <v>0.58335648148148145</v>
      </c>
      <c r="F150" s="71">
        <v>1440</v>
      </c>
      <c r="G150" s="58">
        <v>12.29</v>
      </c>
      <c r="H150" s="58">
        <v>7.32</v>
      </c>
      <c r="I150" s="58">
        <v>8.9499999999999993</v>
      </c>
      <c r="J150" s="58">
        <v>12.29</v>
      </c>
      <c r="K150" s="58">
        <f t="shared" si="50"/>
        <v>7.6400000000000006</v>
      </c>
      <c r="L150" s="58">
        <v>8.9499999999999993</v>
      </c>
      <c r="M150" s="59">
        <f t="shared" si="44"/>
        <v>12.29</v>
      </c>
      <c r="N150" s="59">
        <f t="shared" si="57"/>
        <v>7.48</v>
      </c>
      <c r="O150" s="59">
        <f t="shared" si="44"/>
        <v>8.9499999999999993</v>
      </c>
      <c r="P150" s="60">
        <f t="shared" si="58"/>
        <v>0.17395739755267509</v>
      </c>
      <c r="Q150" s="22">
        <f t="shared" si="59"/>
        <v>3.3113112148259005E-8</v>
      </c>
      <c r="R150" s="61">
        <f t="shared" si="60"/>
        <v>1.0507407877515127E-7</v>
      </c>
      <c r="S150" s="22">
        <f t="shared" si="61"/>
        <v>1.1040562030446693E-14</v>
      </c>
      <c r="T150" s="94">
        <v>298</v>
      </c>
      <c r="U150" s="59">
        <f t="shared" si="62"/>
        <v>285.29000000000002</v>
      </c>
      <c r="V150" s="63">
        <f t="shared" si="63"/>
        <v>0.75138967272439749</v>
      </c>
      <c r="W150" s="64">
        <f t="shared" si="64"/>
        <v>5.6414360925953391</v>
      </c>
      <c r="X150" s="65">
        <f t="shared" si="51"/>
        <v>-2.7583586703911265E-7</v>
      </c>
      <c r="Y150" s="66">
        <f t="shared" si="52"/>
        <v>-2.7198772956369922E-7</v>
      </c>
      <c r="Z150" s="66">
        <f t="shared" si="53"/>
        <v>-2.7204141425013475E-7</v>
      </c>
      <c r="AA150" s="67">
        <f t="shared" si="54"/>
        <v>-2.6824546356999461E-7</v>
      </c>
      <c r="AB150" s="68">
        <f t="shared" si="66"/>
        <v>9.8860066761314236E-5</v>
      </c>
      <c r="AC150" s="69"/>
      <c r="AD150" s="70">
        <f t="shared" si="65"/>
        <v>0.98860066761314236</v>
      </c>
      <c r="AE150" s="70"/>
      <c r="AF150" s="74"/>
      <c r="AG150" s="71">
        <v>1440</v>
      </c>
    </row>
    <row r="151" spans="5:38">
      <c r="E151" s="73">
        <v>0.58347222222222217</v>
      </c>
      <c r="F151" s="71">
        <v>1450</v>
      </c>
      <c r="G151" s="58">
        <v>12.29</v>
      </c>
      <c r="H151" s="58">
        <v>7.33</v>
      </c>
      <c r="I151" s="58">
        <v>8.98</v>
      </c>
      <c r="J151" s="58">
        <v>12.29</v>
      </c>
      <c r="K151" s="58">
        <f>H151+0.31</f>
        <v>7.64</v>
      </c>
      <c r="L151" s="58">
        <v>8.98</v>
      </c>
      <c r="M151" s="59">
        <f t="shared" ref="M151:O186" si="67">(G151+J151)/2</f>
        <v>12.29</v>
      </c>
      <c r="N151" s="59">
        <f t="shared" si="57"/>
        <v>7.4849999999999994</v>
      </c>
      <c r="O151" s="59">
        <f t="shared" si="67"/>
        <v>8.98</v>
      </c>
      <c r="P151" s="60">
        <f t="shared" si="58"/>
        <v>0.17454049497463936</v>
      </c>
      <c r="Q151" s="22">
        <f t="shared" si="59"/>
        <v>3.2734069487883837E-8</v>
      </c>
      <c r="R151" s="61">
        <f t="shared" si="60"/>
        <v>1.0629077926422871E-7</v>
      </c>
      <c r="S151" s="22">
        <f t="shared" si="61"/>
        <v>1.1297729756596993E-14</v>
      </c>
      <c r="T151" s="94">
        <v>298</v>
      </c>
      <c r="U151" s="59">
        <f t="shared" si="62"/>
        <v>285.29000000000002</v>
      </c>
      <c r="V151" s="63">
        <f t="shared" si="63"/>
        <v>0.75138967272439749</v>
      </c>
      <c r="W151" s="64">
        <f t="shared" si="64"/>
        <v>5.6414360925953391</v>
      </c>
      <c r="X151" s="65">
        <f t="shared" si="51"/>
        <v>-2.7541431349866119E-7</v>
      </c>
      <c r="Y151" s="66">
        <f t="shared" si="52"/>
        <v>-2.7146938032823142E-7</v>
      </c>
      <c r="Z151" s="66">
        <f t="shared" si="53"/>
        <v>-2.7152588609774448E-7</v>
      </c>
      <c r="AA151" s="67">
        <f t="shared" si="54"/>
        <v>-2.6763583996117347E-7</v>
      </c>
      <c r="AB151" s="68">
        <f t="shared" si="66"/>
        <v>9.6139834064252948E-5</v>
      </c>
      <c r="AC151" s="69"/>
      <c r="AD151" s="70">
        <f t="shared" si="65"/>
        <v>0.96139834064252949</v>
      </c>
      <c r="AE151" s="70"/>
      <c r="AF151" s="74"/>
      <c r="AG151" s="71">
        <v>1450</v>
      </c>
    </row>
    <row r="152" spans="5:38">
      <c r="E152" s="73">
        <v>0.583587962962963</v>
      </c>
      <c r="F152" s="71">
        <v>1460</v>
      </c>
      <c r="G152" s="58">
        <v>12.28</v>
      </c>
      <c r="H152" s="58">
        <v>7.33</v>
      </c>
      <c r="I152" s="58">
        <v>9.1300000000000008</v>
      </c>
      <c r="J152" s="58">
        <v>12.28</v>
      </c>
      <c r="K152" s="58">
        <f>H152+0.31</f>
        <v>7.64</v>
      </c>
      <c r="L152" s="58">
        <v>9.1300000000000008</v>
      </c>
      <c r="M152" s="59">
        <f t="shared" si="67"/>
        <v>12.28</v>
      </c>
      <c r="N152" s="59">
        <f t="shared" si="57"/>
        <v>7.4849999999999994</v>
      </c>
      <c r="O152" s="59">
        <f t="shared" si="67"/>
        <v>9.1300000000000008</v>
      </c>
      <c r="P152" s="60">
        <f t="shared" si="58"/>
        <v>0.17742691696285345</v>
      </c>
      <c r="Q152" s="22">
        <f t="shared" si="59"/>
        <v>3.2734069487883837E-8</v>
      </c>
      <c r="R152" s="61">
        <f t="shared" si="60"/>
        <v>1.0620248831662971E-7</v>
      </c>
      <c r="S152" s="22">
        <f t="shared" si="61"/>
        <v>1.1278968524643871E-14</v>
      </c>
      <c r="T152" s="94">
        <v>298</v>
      </c>
      <c r="U152" s="59">
        <f t="shared" si="62"/>
        <v>285.27999999999997</v>
      </c>
      <c r="V152" s="63">
        <f t="shared" si="63"/>
        <v>0.7520072120361222</v>
      </c>
      <c r="W152" s="64">
        <f t="shared" si="64"/>
        <v>5.6494635641826125</v>
      </c>
      <c r="X152" s="65">
        <f t="shared" si="51"/>
        <v>-2.7122462975758248E-7</v>
      </c>
      <c r="Y152" s="66">
        <f t="shared" si="52"/>
        <v>-2.6728762232706098E-7</v>
      </c>
      <c r="Z152" s="66">
        <f t="shared" si="53"/>
        <v>-2.6734477063074494E-7</v>
      </c>
      <c r="AA152" s="67">
        <f t="shared" si="54"/>
        <v>-2.634632524119847E-7</v>
      </c>
      <c r="AB152" s="68">
        <f t="shared" si="66"/>
        <v>9.3424766253733321E-5</v>
      </c>
      <c r="AC152" s="69"/>
      <c r="AD152" s="70">
        <f t="shared" si="65"/>
        <v>0.93424766253733316</v>
      </c>
      <c r="AE152" s="70"/>
      <c r="AF152" s="74"/>
      <c r="AG152" s="71">
        <v>1460</v>
      </c>
    </row>
    <row r="153" spans="5:38">
      <c r="E153" s="73">
        <v>0.58370370370370372</v>
      </c>
      <c r="F153" s="71">
        <v>1470</v>
      </c>
      <c r="G153" s="58">
        <v>12.27</v>
      </c>
      <c r="H153" s="58">
        <v>7.34</v>
      </c>
      <c r="I153" s="58">
        <v>9.3699999999999992</v>
      </c>
      <c r="J153" s="58">
        <v>12.27</v>
      </c>
      <c r="K153" s="58">
        <f>H153+0.31</f>
        <v>7.6499999999999995</v>
      </c>
      <c r="L153" s="58">
        <v>9.3699999999999992</v>
      </c>
      <c r="M153" s="59">
        <f t="shared" si="67"/>
        <v>12.27</v>
      </c>
      <c r="N153" s="59">
        <f t="shared" si="57"/>
        <v>7.4949999999999992</v>
      </c>
      <c r="O153" s="59">
        <f t="shared" si="67"/>
        <v>9.3699999999999992</v>
      </c>
      <c r="P153" s="60">
        <f t="shared" si="58"/>
        <v>0.18206111291893284</v>
      </c>
      <c r="Q153" s="22">
        <f t="shared" si="59"/>
        <v>3.1988951096914E-8</v>
      </c>
      <c r="R153" s="61">
        <f t="shared" si="60"/>
        <v>1.085859895968185E-7</v>
      </c>
      <c r="S153" s="22">
        <f t="shared" si="61"/>
        <v>1.1790917136720377E-14</v>
      </c>
      <c r="T153" s="94">
        <v>298</v>
      </c>
      <c r="U153" s="59">
        <f t="shared" si="62"/>
        <v>285.27</v>
      </c>
      <c r="V153" s="63">
        <f t="shared" si="63"/>
        <v>0.75262479464291887</v>
      </c>
      <c r="W153" s="64">
        <f t="shared" si="64"/>
        <v>5.6575030224462646</v>
      </c>
      <c r="X153" s="65">
        <f t="shared" si="51"/>
        <v>-2.8221447200412135E-7</v>
      </c>
      <c r="Y153" s="66">
        <f t="shared" si="52"/>
        <v>-2.7782639038306734E-7</v>
      </c>
      <c r="Z153" s="66">
        <f t="shared" si="53"/>
        <v>-2.7789461955705803E-7</v>
      </c>
      <c r="AA153" s="67">
        <f t="shared" si="54"/>
        <v>-2.7357264535357103E-7</v>
      </c>
      <c r="AB153" s="68">
        <f t="shared" si="66"/>
        <v>9.0751511806924694E-5</v>
      </c>
      <c r="AC153" s="69"/>
      <c r="AD153" s="70">
        <f t="shared" si="65"/>
        <v>0.9075151180692469</v>
      </c>
      <c r="AE153" s="70"/>
      <c r="AF153" s="74"/>
      <c r="AG153" s="71">
        <v>1470</v>
      </c>
    </row>
    <row r="154" spans="5:38">
      <c r="E154" s="73">
        <v>0.58381944444444445</v>
      </c>
      <c r="F154" s="71">
        <v>1480</v>
      </c>
      <c r="G154" s="58">
        <v>12.27</v>
      </c>
      <c r="H154" s="58">
        <v>7.36</v>
      </c>
      <c r="I154" s="58">
        <v>9.48</v>
      </c>
      <c r="J154" s="58">
        <v>12.27</v>
      </c>
      <c r="K154" s="58">
        <f>H154+0.3</f>
        <v>7.66</v>
      </c>
      <c r="L154" s="58">
        <v>9.48</v>
      </c>
      <c r="M154" s="59">
        <f t="shared" si="67"/>
        <v>12.27</v>
      </c>
      <c r="N154" s="59">
        <f t="shared" si="57"/>
        <v>7.51</v>
      </c>
      <c r="O154" s="59">
        <f t="shared" si="67"/>
        <v>9.48</v>
      </c>
      <c r="P154" s="60">
        <f t="shared" si="58"/>
        <v>0.18419843654978477</v>
      </c>
      <c r="Q154" s="22">
        <f t="shared" si="59"/>
        <v>3.0902954325135814E-8</v>
      </c>
      <c r="R154" s="61">
        <f t="shared" si="60"/>
        <v>1.1240193654227179E-7</v>
      </c>
      <c r="S154" s="22">
        <f t="shared" si="61"/>
        <v>1.2634195338452893E-14</v>
      </c>
      <c r="T154" s="94">
        <v>298</v>
      </c>
      <c r="U154" s="59">
        <f t="shared" si="62"/>
        <v>285.27</v>
      </c>
      <c r="V154" s="63">
        <f t="shared" si="63"/>
        <v>0.75262479464291887</v>
      </c>
      <c r="W154" s="64">
        <f t="shared" si="64"/>
        <v>5.6575030224462646</v>
      </c>
      <c r="X154" s="65">
        <f t="shared" si="51"/>
        <v>-2.9658047512596121E-7</v>
      </c>
      <c r="Y154" s="66">
        <f t="shared" si="52"/>
        <v>-2.9158120366664377E-7</v>
      </c>
      <c r="Z154" s="66">
        <f t="shared" si="53"/>
        <v>-2.9166547325692389E-7</v>
      </c>
      <c r="AA154" s="67">
        <f t="shared" si="54"/>
        <v>-2.8674763042839732E-7</v>
      </c>
      <c r="AB154" s="68">
        <f t="shared" si="66"/>
        <v>8.7972796578194795E-5</v>
      </c>
      <c r="AC154" s="69"/>
      <c r="AD154" s="70">
        <f t="shared" si="65"/>
        <v>0.8797279657819479</v>
      </c>
      <c r="AE154" s="70"/>
      <c r="AF154" s="74"/>
      <c r="AG154" s="71">
        <v>1480</v>
      </c>
    </row>
    <row r="155" spans="5:38">
      <c r="E155" s="73">
        <v>0.58393518518518517</v>
      </c>
      <c r="F155" s="71">
        <v>1490</v>
      </c>
      <c r="G155" s="58">
        <v>12.26</v>
      </c>
      <c r="H155" s="58">
        <v>7.36</v>
      </c>
      <c r="I155" s="58">
        <v>9.51</v>
      </c>
      <c r="J155" s="58">
        <v>12.26</v>
      </c>
      <c r="K155" s="58">
        <f>H155+0.3</f>
        <v>7.66</v>
      </c>
      <c r="L155" s="58">
        <v>9.51</v>
      </c>
      <c r="M155" s="59">
        <f t="shared" si="67"/>
        <v>12.26</v>
      </c>
      <c r="N155" s="59">
        <f t="shared" si="57"/>
        <v>7.51</v>
      </c>
      <c r="O155" s="59">
        <f t="shared" si="67"/>
        <v>9.51</v>
      </c>
      <c r="P155" s="60">
        <f t="shared" si="58"/>
        <v>0.18475108797914724</v>
      </c>
      <c r="Q155" s="22">
        <f t="shared" si="59"/>
        <v>3.0902954325135814E-8</v>
      </c>
      <c r="R155" s="61">
        <f t="shared" si="60"/>
        <v>1.123085693324538E-7</v>
      </c>
      <c r="S155" s="22">
        <f t="shared" si="61"/>
        <v>1.2613214745502582E-14</v>
      </c>
      <c r="T155" s="94">
        <v>298</v>
      </c>
      <c r="U155" s="59">
        <f t="shared" si="62"/>
        <v>285.26</v>
      </c>
      <c r="V155" s="63">
        <f t="shared" si="63"/>
        <v>0.7532424205493452</v>
      </c>
      <c r="W155" s="64">
        <f t="shared" si="64"/>
        <v>5.6655544861074256</v>
      </c>
      <c r="X155" s="65">
        <f t="shared" si="51"/>
        <v>-2.8672326786620846E-7</v>
      </c>
      <c r="Y155" s="66">
        <f t="shared" si="52"/>
        <v>-2.8189058003929564E-7</v>
      </c>
      <c r="Z155" s="66">
        <f t="shared" si="53"/>
        <v>-2.8197203443888519E-7</v>
      </c>
      <c r="AA155" s="67">
        <f t="shared" si="54"/>
        <v>-2.7721805520241793E-7</v>
      </c>
      <c r="AB155" s="68">
        <f t="shared" si="66"/>
        <v>8.505642747919231E-5</v>
      </c>
      <c r="AC155" s="69"/>
      <c r="AD155" s="70">
        <f t="shared" si="65"/>
        <v>0.85056427479192309</v>
      </c>
      <c r="AE155" s="70"/>
      <c r="AF155" s="74"/>
      <c r="AG155" s="71">
        <v>1490</v>
      </c>
    </row>
    <row r="156" spans="5:38">
      <c r="E156" s="73">
        <v>0.58405092592592589</v>
      </c>
      <c r="F156" s="71">
        <v>1500</v>
      </c>
      <c r="G156" s="58">
        <v>12.26</v>
      </c>
      <c r="H156" s="58">
        <v>7.37</v>
      </c>
      <c r="I156" s="58">
        <v>9.56</v>
      </c>
      <c r="J156" s="58">
        <v>12.26</v>
      </c>
      <c r="K156" s="58">
        <v>7.67</v>
      </c>
      <c r="L156" s="58">
        <v>9.56</v>
      </c>
      <c r="M156" s="59">
        <f t="shared" si="67"/>
        <v>12.26</v>
      </c>
      <c r="N156" s="59">
        <f t="shared" si="57"/>
        <v>7.52</v>
      </c>
      <c r="O156" s="59">
        <f t="shared" si="67"/>
        <v>9.56</v>
      </c>
      <c r="P156" s="60">
        <f t="shared" si="58"/>
        <v>0.18572243965096194</v>
      </c>
      <c r="Q156" s="22">
        <f t="shared" si="59"/>
        <v>3.0199517204020188E-8</v>
      </c>
      <c r="R156" s="61">
        <f t="shared" si="60"/>
        <v>1.1492457197097676E-7</v>
      </c>
      <c r="S156" s="22">
        <f t="shared" si="61"/>
        <v>1.3207657242712218E-14</v>
      </c>
      <c r="T156" s="94">
        <v>298</v>
      </c>
      <c r="U156" s="59">
        <f t="shared" si="62"/>
        <v>285.26</v>
      </c>
      <c r="V156" s="63">
        <f t="shared" si="63"/>
        <v>0.7532424205493452</v>
      </c>
      <c r="W156" s="64">
        <f t="shared" si="64"/>
        <v>5.6655544861074256</v>
      </c>
      <c r="X156" s="65">
        <f t="shared" si="51"/>
        <v>-2.9181011774112574E-7</v>
      </c>
      <c r="Y156" s="66">
        <f t="shared" si="52"/>
        <v>-2.8663281542069259E-7</v>
      </c>
      <c r="Z156" s="66">
        <f t="shared" si="53"/>
        <v>-2.8672467124640778E-7</v>
      </c>
      <c r="AA156" s="67">
        <f t="shared" si="54"/>
        <v>-2.8163596533503007E-7</v>
      </c>
      <c r="AB156" s="68">
        <f t="shared" si="66"/>
        <v>8.2236983225817336E-5</v>
      </c>
      <c r="AC156" s="75">
        <v>5.7099999999999999E-5</v>
      </c>
      <c r="AD156" s="70">
        <f t="shared" si="65"/>
        <v>0.82236983225817339</v>
      </c>
      <c r="AE156" s="70">
        <f>AC156*10000</f>
        <v>0.57099999999999995</v>
      </c>
      <c r="AF156" s="74">
        <f>(AD156-AE156)*(AD156-AE156)</f>
        <v>6.3186792569502256E-2</v>
      </c>
      <c r="AG156" s="71">
        <v>1500</v>
      </c>
    </row>
    <row r="157" spans="5:38">
      <c r="E157" s="73">
        <v>0.58416666666666661</v>
      </c>
      <c r="F157" s="71">
        <v>1510</v>
      </c>
      <c r="G157" s="58">
        <v>12.25</v>
      </c>
      <c r="H157" s="58">
        <v>7.37</v>
      </c>
      <c r="I157" s="58">
        <v>9.36</v>
      </c>
      <c r="J157" s="58">
        <v>12.25</v>
      </c>
      <c r="K157" s="58">
        <f t="shared" ref="K157:K170" si="68">H157+0.3</f>
        <v>7.67</v>
      </c>
      <c r="L157" s="58">
        <v>9.36</v>
      </c>
      <c r="M157" s="59">
        <f t="shared" si="67"/>
        <v>12.25</v>
      </c>
      <c r="N157" s="59">
        <f t="shared" si="57"/>
        <v>7.52</v>
      </c>
      <c r="O157" s="59">
        <f t="shared" si="67"/>
        <v>9.36</v>
      </c>
      <c r="P157" s="60">
        <f t="shared" si="58"/>
        <v>0.18180726490642427</v>
      </c>
      <c r="Q157" s="22">
        <f t="shared" si="59"/>
        <v>3.0199517204020188E-8</v>
      </c>
      <c r="R157" s="61">
        <f t="shared" si="60"/>
        <v>1.1482910932189313E-7</v>
      </c>
      <c r="S157" s="22">
        <f t="shared" si="61"/>
        <v>1.3185724347659282E-14</v>
      </c>
      <c r="T157" s="94">
        <v>298</v>
      </c>
      <c r="U157" s="59">
        <f t="shared" si="62"/>
        <v>285.25</v>
      </c>
      <c r="V157" s="63">
        <f t="shared" si="63"/>
        <v>0.75386008975995467</v>
      </c>
      <c r="W157" s="64">
        <f t="shared" si="64"/>
        <v>5.6736179739176604</v>
      </c>
      <c r="X157" s="65">
        <f t="shared" si="51"/>
        <v>-2.7485092694738933E-7</v>
      </c>
      <c r="Y157" s="66">
        <f t="shared" si="52"/>
        <v>-2.7009201386733215E-7</v>
      </c>
      <c r="Z157" s="66">
        <f t="shared" si="53"/>
        <v>-2.7017441218395804E-7</v>
      </c>
      <c r="AA157" s="67">
        <f t="shared" si="54"/>
        <v>-2.6549504404519981E-7</v>
      </c>
      <c r="AB157" s="68">
        <f t="shared" si="66"/>
        <v>7.937004813180008E-5</v>
      </c>
      <c r="AC157" s="69"/>
      <c r="AD157" s="70">
        <f t="shared" si="65"/>
        <v>0.79370048131800075</v>
      </c>
      <c r="AE157" s="70"/>
      <c r="AF157" s="74"/>
      <c r="AG157" s="71">
        <v>1510</v>
      </c>
    </row>
    <row r="158" spans="5:38">
      <c r="E158" s="73">
        <v>0.58428240740740744</v>
      </c>
      <c r="F158" s="71">
        <v>1520</v>
      </c>
      <c r="G158" s="58">
        <v>12.25</v>
      </c>
      <c r="H158" s="58">
        <v>7.37</v>
      </c>
      <c r="I158" s="58">
        <v>9.18</v>
      </c>
      <c r="J158" s="58">
        <v>12.25</v>
      </c>
      <c r="K158" s="58">
        <f t="shared" si="68"/>
        <v>7.67</v>
      </c>
      <c r="L158" s="58">
        <v>9.18</v>
      </c>
      <c r="M158" s="59">
        <f t="shared" si="67"/>
        <v>12.25</v>
      </c>
      <c r="N158" s="59">
        <f t="shared" si="57"/>
        <v>7.52</v>
      </c>
      <c r="O158" s="59">
        <f t="shared" si="67"/>
        <v>9.18</v>
      </c>
      <c r="P158" s="60">
        <f t="shared" si="58"/>
        <v>0.17831097135053148</v>
      </c>
      <c r="Q158" s="22">
        <f t="shared" si="59"/>
        <v>3.0199517204020188E-8</v>
      </c>
      <c r="R158" s="61">
        <f t="shared" si="60"/>
        <v>1.1482910932189313E-7</v>
      </c>
      <c r="S158" s="22">
        <f t="shared" si="61"/>
        <v>1.3185724347659282E-14</v>
      </c>
      <c r="T158" s="94">
        <v>298</v>
      </c>
      <c r="U158" s="59">
        <f t="shared" si="62"/>
        <v>285.25</v>
      </c>
      <c r="V158" s="63">
        <f t="shared" si="63"/>
        <v>0.75386008975995467</v>
      </c>
      <c r="W158" s="64">
        <f t="shared" si="64"/>
        <v>5.6736179739176604</v>
      </c>
      <c r="X158" s="65">
        <f t="shared" si="51"/>
        <v>-2.6039031910707641E-7</v>
      </c>
      <c r="Y158" s="66">
        <f t="shared" si="52"/>
        <v>-2.5596848716142939E-7</v>
      </c>
      <c r="Z158" s="66">
        <f t="shared" si="53"/>
        <v>-2.5604357673397036E-7</v>
      </c>
      <c r="AA158" s="67">
        <f t="shared" si="54"/>
        <v>-2.5169428408578657E-7</v>
      </c>
      <c r="AB158" s="68">
        <f t="shared" si="66"/>
        <v>7.6668583426641476E-5</v>
      </c>
      <c r="AC158" s="69"/>
      <c r="AD158" s="70">
        <f t="shared" si="65"/>
        <v>0.76668583426641479</v>
      </c>
      <c r="AE158" s="70"/>
      <c r="AF158" s="74"/>
      <c r="AG158" s="71">
        <v>1520</v>
      </c>
    </row>
    <row r="159" spans="5:38">
      <c r="E159" s="73">
        <v>0.58439814814814817</v>
      </c>
      <c r="F159" s="71">
        <v>1530</v>
      </c>
      <c r="G159" s="58">
        <v>12.25</v>
      </c>
      <c r="H159" s="58">
        <v>7.37</v>
      </c>
      <c r="I159" s="58">
        <v>9.02</v>
      </c>
      <c r="J159" s="58">
        <v>12.25</v>
      </c>
      <c r="K159" s="58">
        <f t="shared" si="68"/>
        <v>7.67</v>
      </c>
      <c r="L159" s="58">
        <v>9.02</v>
      </c>
      <c r="M159" s="59">
        <f t="shared" si="67"/>
        <v>12.25</v>
      </c>
      <c r="N159" s="59">
        <f t="shared" si="57"/>
        <v>7.52</v>
      </c>
      <c r="O159" s="59">
        <f t="shared" si="67"/>
        <v>9.02</v>
      </c>
      <c r="P159" s="60">
        <f t="shared" si="58"/>
        <v>0.17520315485640459</v>
      </c>
      <c r="Q159" s="22">
        <f t="shared" si="59"/>
        <v>3.0199517204020188E-8</v>
      </c>
      <c r="R159" s="61">
        <f t="shared" si="60"/>
        <v>1.1482910932189313E-7</v>
      </c>
      <c r="S159" s="22">
        <f t="shared" si="61"/>
        <v>1.3185724347659282E-14</v>
      </c>
      <c r="T159" s="94">
        <v>298</v>
      </c>
      <c r="U159" s="59">
        <f t="shared" si="62"/>
        <v>285.25</v>
      </c>
      <c r="V159" s="63">
        <f t="shared" si="63"/>
        <v>0.75386008975995467</v>
      </c>
      <c r="W159" s="64">
        <f t="shared" si="64"/>
        <v>5.6736179739176604</v>
      </c>
      <c r="X159" s="65">
        <f t="shared" si="51"/>
        <v>-2.4730830506453941E-7</v>
      </c>
      <c r="Y159" s="66">
        <f t="shared" si="52"/>
        <v>-2.4318182305093752E-7</v>
      </c>
      <c r="Z159" s="66">
        <f t="shared" si="53"/>
        <v>-2.43250675788431E-7</v>
      </c>
      <c r="AA159" s="67">
        <f t="shared" si="54"/>
        <v>-2.3919074881687902E-7</v>
      </c>
      <c r="AB159" s="68">
        <f t="shared" si="66"/>
        <v>7.4108402208335379E-5</v>
      </c>
      <c r="AC159" s="69"/>
      <c r="AD159" s="70">
        <f t="shared" si="65"/>
        <v>0.74108402208335378</v>
      </c>
      <c r="AE159" s="70"/>
      <c r="AF159" s="74"/>
      <c r="AG159" s="71">
        <v>1530</v>
      </c>
    </row>
    <row r="160" spans="5:38">
      <c r="E160" s="73">
        <v>0.58451388888888889</v>
      </c>
      <c r="F160" s="71">
        <v>1540</v>
      </c>
      <c r="G160" s="58">
        <v>12.24</v>
      </c>
      <c r="H160" s="58">
        <v>7.38</v>
      </c>
      <c r="I160" s="58">
        <v>9.36</v>
      </c>
      <c r="J160" s="58">
        <v>12.24</v>
      </c>
      <c r="K160" s="58">
        <f t="shared" si="68"/>
        <v>7.68</v>
      </c>
      <c r="L160" s="58">
        <v>9.36</v>
      </c>
      <c r="M160" s="59">
        <f t="shared" si="67"/>
        <v>12.24</v>
      </c>
      <c r="N160" s="59">
        <f t="shared" si="57"/>
        <v>7.5299999999999994</v>
      </c>
      <c r="O160" s="59">
        <f t="shared" si="67"/>
        <v>9.36</v>
      </c>
      <c r="P160" s="60">
        <f t="shared" si="58"/>
        <v>0.18177750659404898</v>
      </c>
      <c r="Q160" s="22">
        <f t="shared" si="59"/>
        <v>2.9512092266663881E-8</v>
      </c>
      <c r="R160" s="61">
        <f t="shared" si="60"/>
        <v>1.1740621776266414E-7</v>
      </c>
      <c r="S160" s="22">
        <f t="shared" si="61"/>
        <v>1.3784219969334113E-14</v>
      </c>
      <c r="T160" s="94">
        <v>298</v>
      </c>
      <c r="U160" s="59">
        <f t="shared" si="62"/>
        <v>285.24</v>
      </c>
      <c r="V160" s="63">
        <f t="shared" si="63"/>
        <v>0.7544778022793005</v>
      </c>
      <c r="W160" s="64">
        <f t="shared" si="64"/>
        <v>5.6816935046590702</v>
      </c>
      <c r="X160" s="65">
        <f t="shared" si="51"/>
        <v>-2.5906247011465026E-7</v>
      </c>
      <c r="Y160" s="66">
        <f t="shared" si="52"/>
        <v>-2.5438076055836209E-7</v>
      </c>
      <c r="Z160" s="66">
        <f t="shared" si="53"/>
        <v>-2.5446536719536265E-7</v>
      </c>
      <c r="AA160" s="67">
        <f t="shared" si="54"/>
        <v>-2.4986520629781369E-7</v>
      </c>
      <c r="AB160" s="68">
        <f t="shared" si="66"/>
        <v>7.1676128789068463E-5</v>
      </c>
      <c r="AC160" s="69"/>
      <c r="AD160" s="70">
        <f t="shared" si="65"/>
        <v>0.71676128789068461</v>
      </c>
      <c r="AE160" s="70"/>
      <c r="AF160" s="74"/>
      <c r="AG160" s="71">
        <v>1540</v>
      </c>
    </row>
    <row r="161" spans="5:33">
      <c r="E161" s="73">
        <v>0.58462962962962961</v>
      </c>
      <c r="F161" s="71">
        <v>1550</v>
      </c>
      <c r="G161" s="58">
        <v>12.23</v>
      </c>
      <c r="H161" s="58">
        <v>7.38</v>
      </c>
      <c r="I161" s="58">
        <v>9.5399999999999991</v>
      </c>
      <c r="J161" s="58">
        <v>12.23</v>
      </c>
      <c r="K161" s="58">
        <f t="shared" si="68"/>
        <v>7.68</v>
      </c>
      <c r="L161" s="58">
        <v>9.5399999999999991</v>
      </c>
      <c r="M161" s="59">
        <f t="shared" si="67"/>
        <v>12.23</v>
      </c>
      <c r="N161" s="59">
        <f t="shared" si="57"/>
        <v>7.5299999999999994</v>
      </c>
      <c r="O161" s="59">
        <f t="shared" si="67"/>
        <v>9.5399999999999991</v>
      </c>
      <c r="P161" s="60">
        <f t="shared" si="58"/>
        <v>0.18524290721451983</v>
      </c>
      <c r="Q161" s="22">
        <f t="shared" si="59"/>
        <v>2.9512092266663881E-8</v>
      </c>
      <c r="R161" s="61">
        <f t="shared" si="60"/>
        <v>1.1730869372255422E-7</v>
      </c>
      <c r="S161" s="22">
        <f t="shared" si="61"/>
        <v>1.3761329622892032E-14</v>
      </c>
      <c r="T161" s="94">
        <v>298</v>
      </c>
      <c r="U161" s="59">
        <f t="shared" si="62"/>
        <v>285.23</v>
      </c>
      <c r="V161" s="63">
        <f t="shared" si="63"/>
        <v>0.75509555811193818</v>
      </c>
      <c r="W161" s="64">
        <f t="shared" si="64"/>
        <v>5.6897810971443787</v>
      </c>
      <c r="X161" s="65">
        <f t="shared" si="51"/>
        <v>-2.5384550738207869E-7</v>
      </c>
      <c r="Y161" s="66">
        <f t="shared" si="52"/>
        <v>-2.4918501996399343E-7</v>
      </c>
      <c r="Z161" s="66">
        <f t="shared" si="53"/>
        <v>-2.4927058438149338E-7</v>
      </c>
      <c r="AA161" s="67">
        <f t="shared" si="54"/>
        <v>-2.4469251953376409E-7</v>
      </c>
      <c r="AB161" s="68">
        <f t="shared" si="66"/>
        <v>6.913176223586862E-5</v>
      </c>
      <c r="AC161" s="69"/>
      <c r="AD161" s="70">
        <f t="shared" si="65"/>
        <v>0.69131762235868621</v>
      </c>
      <c r="AE161" s="70"/>
      <c r="AF161" s="74"/>
      <c r="AG161" s="71">
        <v>1550</v>
      </c>
    </row>
    <row r="162" spans="5:33">
      <c r="E162" s="73">
        <v>0.58474537037037033</v>
      </c>
      <c r="F162" s="71">
        <v>1560</v>
      </c>
      <c r="G162" s="58">
        <v>12.23</v>
      </c>
      <c r="H162" s="58">
        <v>7.39</v>
      </c>
      <c r="I162" s="58">
        <v>9.6</v>
      </c>
      <c r="J162" s="58">
        <v>12.23</v>
      </c>
      <c r="K162" s="58">
        <f t="shared" si="68"/>
        <v>7.6899999999999995</v>
      </c>
      <c r="L162" s="58">
        <v>9.6</v>
      </c>
      <c r="M162" s="59">
        <f t="shared" si="67"/>
        <v>12.23</v>
      </c>
      <c r="N162" s="59">
        <f t="shared" si="57"/>
        <v>7.5399999999999991</v>
      </c>
      <c r="O162" s="59">
        <f t="shared" si="67"/>
        <v>9.6</v>
      </c>
      <c r="P162" s="60">
        <f t="shared" si="58"/>
        <v>0.18640795694542878</v>
      </c>
      <c r="Q162" s="22">
        <f t="shared" si="59"/>
        <v>2.884031503126609E-8</v>
      </c>
      <c r="R162" s="61">
        <f t="shared" si="60"/>
        <v>1.2004116421989901E-7</v>
      </c>
      <c r="S162" s="22">
        <f t="shared" si="61"/>
        <v>1.4409881107268764E-14</v>
      </c>
      <c r="T162" s="94">
        <v>298</v>
      </c>
      <c r="U162" s="59">
        <f t="shared" si="62"/>
        <v>285.23</v>
      </c>
      <c r="V162" s="63">
        <f t="shared" si="63"/>
        <v>0.75509555811193818</v>
      </c>
      <c r="W162" s="64">
        <f t="shared" si="64"/>
        <v>5.6897810971443787</v>
      </c>
      <c r="X162" s="65">
        <f t="shared" si="51"/>
        <v>-2.5783712148063579E-7</v>
      </c>
      <c r="Y162" s="66">
        <f t="shared" si="52"/>
        <v>-2.5284907880294756E-7</v>
      </c>
      <c r="Z162" s="66">
        <f t="shared" si="53"/>
        <v>-2.5294557603969751E-7</v>
      </c>
      <c r="AA162" s="67">
        <f t="shared" si="54"/>
        <v>-2.4805029698327038E-7</v>
      </c>
      <c r="AB162" s="68">
        <f t="shared" si="66"/>
        <v>6.6639346843190599E-5</v>
      </c>
      <c r="AC162" s="69"/>
      <c r="AD162" s="70">
        <f t="shared" si="65"/>
        <v>0.66639346843190594</v>
      </c>
      <c r="AE162" s="70"/>
      <c r="AF162" s="74"/>
      <c r="AG162" s="71">
        <v>1560</v>
      </c>
    </row>
    <row r="163" spans="5:33">
      <c r="E163" s="73">
        <v>0.58486111111111105</v>
      </c>
      <c r="F163" s="71">
        <v>1570</v>
      </c>
      <c r="G163" s="58">
        <v>12.23</v>
      </c>
      <c r="H163" s="58">
        <v>7.39</v>
      </c>
      <c r="I163" s="58">
        <v>9.5299999999999994</v>
      </c>
      <c r="J163" s="58">
        <v>12.23</v>
      </c>
      <c r="K163" s="58">
        <f t="shared" si="68"/>
        <v>7.6899999999999995</v>
      </c>
      <c r="L163" s="58">
        <v>9.5299999999999994</v>
      </c>
      <c r="M163" s="59">
        <f t="shared" si="67"/>
        <v>12.23</v>
      </c>
      <c r="N163" s="59">
        <f t="shared" si="57"/>
        <v>7.5399999999999991</v>
      </c>
      <c r="O163" s="59">
        <f t="shared" si="67"/>
        <v>9.5299999999999994</v>
      </c>
      <c r="P163" s="60">
        <f t="shared" si="58"/>
        <v>0.18504873225936833</v>
      </c>
      <c r="Q163" s="22">
        <f t="shared" si="59"/>
        <v>2.884031503126609E-8</v>
      </c>
      <c r="R163" s="61">
        <f t="shared" si="60"/>
        <v>1.2004116421989901E-7</v>
      </c>
      <c r="S163" s="22">
        <f t="shared" si="61"/>
        <v>1.4409881107268764E-14</v>
      </c>
      <c r="T163" s="94">
        <v>298</v>
      </c>
      <c r="U163" s="59">
        <f t="shared" si="62"/>
        <v>285.23</v>
      </c>
      <c r="V163" s="63">
        <f t="shared" si="63"/>
        <v>0.75509555811193818</v>
      </c>
      <c r="W163" s="64">
        <f t="shared" si="64"/>
        <v>5.6897810971443787</v>
      </c>
      <c r="X163" s="65">
        <f t="shared" si="51"/>
        <v>-2.4624285626576267E-7</v>
      </c>
      <c r="Y163" s="66">
        <f t="shared" si="52"/>
        <v>-2.4151384853167811E-7</v>
      </c>
      <c r="Z163" s="66">
        <f t="shared" si="53"/>
        <v>-2.4160466746745629E-7</v>
      </c>
      <c r="AA163" s="67">
        <f t="shared" si="54"/>
        <v>-2.3696299037749987E-7</v>
      </c>
      <c r="AB163" s="68">
        <f t="shared" si="66"/>
        <v>6.4110218962941943E-5</v>
      </c>
      <c r="AC163" s="69"/>
      <c r="AD163" s="70">
        <f t="shared" si="65"/>
        <v>0.64110218962941945</v>
      </c>
      <c r="AE163" s="70"/>
      <c r="AF163" s="74"/>
      <c r="AG163" s="71">
        <v>1570</v>
      </c>
    </row>
    <row r="164" spans="5:33">
      <c r="E164" s="73">
        <v>0.58497685185185189</v>
      </c>
      <c r="F164" s="71">
        <v>1580</v>
      </c>
      <c r="G164" s="58">
        <v>12.22</v>
      </c>
      <c r="H164" s="58">
        <v>7.39</v>
      </c>
      <c r="I164" s="58">
        <v>9.26</v>
      </c>
      <c r="J164" s="58">
        <v>12.22</v>
      </c>
      <c r="K164" s="58">
        <f t="shared" si="68"/>
        <v>7.6899999999999995</v>
      </c>
      <c r="L164" s="58">
        <v>9.26</v>
      </c>
      <c r="M164" s="59">
        <f t="shared" si="67"/>
        <v>12.22</v>
      </c>
      <c r="N164" s="59">
        <f t="shared" si="57"/>
        <v>7.5399999999999991</v>
      </c>
      <c r="O164" s="59">
        <f t="shared" si="67"/>
        <v>9.26</v>
      </c>
      <c r="P164" s="60">
        <f t="shared" si="58"/>
        <v>0.17977658735597699</v>
      </c>
      <c r="Q164" s="22">
        <f t="shared" si="59"/>
        <v>2.884031503126609E-8</v>
      </c>
      <c r="R164" s="61">
        <f t="shared" si="60"/>
        <v>1.1994145144882682E-7</v>
      </c>
      <c r="S164" s="22">
        <f t="shared" si="61"/>
        <v>1.438595177565128E-14</v>
      </c>
      <c r="T164" s="94">
        <v>298</v>
      </c>
      <c r="U164" s="59">
        <f t="shared" si="62"/>
        <v>285.22000000000003</v>
      </c>
      <c r="V164" s="63">
        <f t="shared" si="63"/>
        <v>0.7557133572624255</v>
      </c>
      <c r="W164" s="64">
        <f t="shared" si="64"/>
        <v>5.6978807702169831</v>
      </c>
      <c r="X164" s="65">
        <f t="shared" si="51"/>
        <v>-2.295039238801365E-7</v>
      </c>
      <c r="Y164" s="66">
        <f t="shared" si="52"/>
        <v>-2.2523514242949756E-7</v>
      </c>
      <c r="Z164" s="66">
        <f t="shared" si="53"/>
        <v>-2.2531454192195609E-7</v>
      </c>
      <c r="AA164" s="67">
        <f t="shared" si="54"/>
        <v>-2.2112220629679806E-7</v>
      </c>
      <c r="AB164" s="68">
        <f t="shared" si="66"/>
        <v>6.169448083187274E-5</v>
      </c>
      <c r="AC164" s="69"/>
      <c r="AD164" s="70">
        <f t="shared" si="65"/>
        <v>0.61694480831872744</v>
      </c>
      <c r="AE164" s="70"/>
      <c r="AF164" s="74"/>
      <c r="AG164" s="71">
        <v>1580</v>
      </c>
    </row>
    <row r="165" spans="5:33">
      <c r="E165" s="73">
        <v>0.58509259259259261</v>
      </c>
      <c r="F165" s="71">
        <v>1590</v>
      </c>
      <c r="G165" s="58">
        <v>12.23</v>
      </c>
      <c r="H165" s="58">
        <v>7.39</v>
      </c>
      <c r="I165" s="58">
        <v>9.08</v>
      </c>
      <c r="J165" s="58">
        <v>12.23</v>
      </c>
      <c r="K165" s="58">
        <f t="shared" si="68"/>
        <v>7.6899999999999995</v>
      </c>
      <c r="L165" s="58">
        <v>9.08</v>
      </c>
      <c r="M165" s="59">
        <f t="shared" si="67"/>
        <v>12.23</v>
      </c>
      <c r="N165" s="59">
        <f t="shared" si="57"/>
        <v>7.5399999999999991</v>
      </c>
      <c r="O165" s="59">
        <f t="shared" si="67"/>
        <v>9.08</v>
      </c>
      <c r="P165" s="60">
        <f t="shared" si="58"/>
        <v>0.17631085927755136</v>
      </c>
      <c r="Q165" s="22">
        <f t="shared" si="59"/>
        <v>2.884031503126609E-8</v>
      </c>
      <c r="R165" s="61">
        <f t="shared" si="60"/>
        <v>1.2004116421989901E-7</v>
      </c>
      <c r="S165" s="22">
        <f t="shared" si="61"/>
        <v>1.4409881107268764E-14</v>
      </c>
      <c r="T165" s="94">
        <v>298</v>
      </c>
      <c r="U165" s="59">
        <f t="shared" si="62"/>
        <v>285.23</v>
      </c>
      <c r="V165" s="63">
        <f t="shared" si="63"/>
        <v>0.75509555811193818</v>
      </c>
      <c r="W165" s="64">
        <f t="shared" si="64"/>
        <v>5.6897810971443787</v>
      </c>
      <c r="X165" s="65">
        <f t="shared" si="51"/>
        <v>-2.1753034828543007E-7</v>
      </c>
      <c r="Y165" s="66">
        <f t="shared" si="52"/>
        <v>-2.1355001730136118E-7</v>
      </c>
      <c r="Z165" s="66">
        <f t="shared" si="53"/>
        <v>-2.1362284867807532E-7</v>
      </c>
      <c r="AA165" s="67">
        <f t="shared" si="54"/>
        <v>-2.0971268375999376E-7</v>
      </c>
      <c r="AB165" s="68">
        <f t="shared" si="66"/>
        <v>5.9441605000406349E-5</v>
      </c>
      <c r="AC165" s="69"/>
      <c r="AD165" s="70">
        <f t="shared" si="65"/>
        <v>0.5944160500040635</v>
      </c>
      <c r="AE165" s="70"/>
      <c r="AF165" s="74"/>
      <c r="AG165" s="71">
        <v>1590</v>
      </c>
    </row>
    <row r="166" spans="5:33">
      <c r="E166" s="73">
        <v>0.58520833333333333</v>
      </c>
      <c r="F166" s="71">
        <v>1600</v>
      </c>
      <c r="G166" s="58">
        <v>12.22</v>
      </c>
      <c r="H166" s="58">
        <v>7.39</v>
      </c>
      <c r="I166" s="58">
        <v>9.08</v>
      </c>
      <c r="J166" s="58">
        <v>12.22</v>
      </c>
      <c r="K166" s="58">
        <f t="shared" si="68"/>
        <v>7.6899999999999995</v>
      </c>
      <c r="L166" s="58">
        <v>9.08</v>
      </c>
      <c r="M166" s="59">
        <f t="shared" si="67"/>
        <v>12.22</v>
      </c>
      <c r="N166" s="59">
        <f t="shared" si="57"/>
        <v>7.5399999999999991</v>
      </c>
      <c r="O166" s="59">
        <f t="shared" si="67"/>
        <v>9.08</v>
      </c>
      <c r="P166" s="60">
        <f t="shared" si="58"/>
        <v>0.17628201006396016</v>
      </c>
      <c r="Q166" s="22">
        <f t="shared" si="59"/>
        <v>2.884031503126609E-8</v>
      </c>
      <c r="R166" s="61">
        <f t="shared" si="60"/>
        <v>1.1994145144882682E-7</v>
      </c>
      <c r="S166" s="22">
        <f t="shared" si="61"/>
        <v>1.438595177565128E-14</v>
      </c>
      <c r="T166" s="94">
        <v>298</v>
      </c>
      <c r="U166" s="59">
        <f t="shared" si="62"/>
        <v>285.22000000000003</v>
      </c>
      <c r="V166" s="63">
        <f t="shared" si="63"/>
        <v>0.7557133572624255</v>
      </c>
      <c r="W166" s="64">
        <f t="shared" si="64"/>
        <v>5.6978807702169831</v>
      </c>
      <c r="X166" s="65">
        <f t="shared" ref="X166:X197" si="69">-($B$2/W166)*P166*S166*AB166</f>
        <v>-2.0903350702662659E-7</v>
      </c>
      <c r="Y166" s="66">
        <f t="shared" ref="Y166:Y197" si="70">-(AB166+(5*X166))*$B$2*S166*P166/W166</f>
        <v>-2.0522105335995328E-7</v>
      </c>
      <c r="Z166" s="66">
        <f t="shared" ref="Z166:Z197" si="71">-(AB166+5*Y166)*$B$2*P166*S166/W166</f>
        <v>-2.0529058672408843E-7</v>
      </c>
      <c r="AA166" s="67">
        <f t="shared" ref="AA166:AA197" si="72">-(AB166+(10*Z166))*$B$2*P166*S166/W166</f>
        <v>-2.015451300556554E-7</v>
      </c>
      <c r="AB166" s="68">
        <f t="shared" si="66"/>
        <v>5.730562372706586E-5</v>
      </c>
      <c r="AC166" s="69"/>
      <c r="AD166" s="70">
        <f t="shared" si="65"/>
        <v>0.57305623727065857</v>
      </c>
      <c r="AE166" s="70"/>
      <c r="AF166" s="74"/>
      <c r="AG166" s="71">
        <v>1600</v>
      </c>
    </row>
    <row r="167" spans="5:33">
      <c r="E167" s="73">
        <v>0.58532407407407405</v>
      </c>
      <c r="F167" s="71">
        <v>1610</v>
      </c>
      <c r="G167" s="58">
        <v>12.21</v>
      </c>
      <c r="H167" s="58">
        <v>7.4</v>
      </c>
      <c r="I167" s="58">
        <v>9.49</v>
      </c>
      <c r="J167" s="58">
        <v>12.21</v>
      </c>
      <c r="K167" s="58">
        <f t="shared" si="68"/>
        <v>7.7</v>
      </c>
      <c r="L167" s="58">
        <v>9.49</v>
      </c>
      <c r="M167" s="59">
        <f t="shared" si="67"/>
        <v>12.21</v>
      </c>
      <c r="N167" s="59">
        <f t="shared" si="57"/>
        <v>7.5500000000000007</v>
      </c>
      <c r="O167" s="59">
        <f t="shared" si="67"/>
        <v>9.49</v>
      </c>
      <c r="P167" s="60">
        <f t="shared" si="58"/>
        <v>0.18421173855183018</v>
      </c>
      <c r="Q167" s="22">
        <f t="shared" si="59"/>
        <v>2.8183829312644468E-8</v>
      </c>
      <c r="R167" s="61">
        <f t="shared" si="60"/>
        <v>1.2263329612786775E-7</v>
      </c>
      <c r="S167" s="22">
        <f t="shared" si="61"/>
        <v>1.5038925319185302E-14</v>
      </c>
      <c r="T167" s="94">
        <v>298</v>
      </c>
      <c r="U167" s="59">
        <f t="shared" si="62"/>
        <v>285.20999999999998</v>
      </c>
      <c r="V167" s="63">
        <f t="shared" si="63"/>
        <v>0.75633119973532026</v>
      </c>
      <c r="W167" s="64">
        <f t="shared" si="64"/>
        <v>5.7059925427509777</v>
      </c>
      <c r="X167" s="65">
        <f t="shared" si="69"/>
        <v>-2.19858788889231E-7</v>
      </c>
      <c r="Y167" s="66">
        <f t="shared" si="70"/>
        <v>-2.1548455333524057E-7</v>
      </c>
      <c r="Z167" s="66">
        <f t="shared" si="71"/>
        <v>-2.1557158163544391E-7</v>
      </c>
      <c r="AA167" s="67">
        <f t="shared" si="72"/>
        <v>-2.1128091141083922E-7</v>
      </c>
      <c r="AB167" s="68">
        <f t="shared" si="66"/>
        <v>5.5252953864981927E-5</v>
      </c>
      <c r="AC167" s="69"/>
      <c r="AD167" s="70">
        <f t="shared" si="65"/>
        <v>0.55252953864981924</v>
      </c>
      <c r="AE167" s="70"/>
      <c r="AF167" s="74"/>
      <c r="AG167" s="71">
        <v>1610</v>
      </c>
    </row>
    <row r="168" spans="5:33">
      <c r="E168" s="73">
        <v>0.58543981481481477</v>
      </c>
      <c r="F168" s="71">
        <v>1620</v>
      </c>
      <c r="G168" s="58">
        <v>12.2</v>
      </c>
      <c r="H168" s="58">
        <v>7.41</v>
      </c>
      <c r="I168" s="58">
        <v>9.5500000000000007</v>
      </c>
      <c r="J168" s="58">
        <v>12.2</v>
      </c>
      <c r="K168" s="58">
        <f t="shared" si="68"/>
        <v>7.71</v>
      </c>
      <c r="L168" s="58">
        <v>9.5500000000000007</v>
      </c>
      <c r="M168" s="59">
        <f t="shared" si="67"/>
        <v>12.2</v>
      </c>
      <c r="N168" s="59">
        <f t="shared" si="57"/>
        <v>7.5600000000000005</v>
      </c>
      <c r="O168" s="59">
        <f t="shared" si="67"/>
        <v>9.5500000000000007</v>
      </c>
      <c r="P168" s="60">
        <f t="shared" si="58"/>
        <v>0.18534608441937728</v>
      </c>
      <c r="Q168" s="22">
        <f t="shared" si="59"/>
        <v>2.75422870333816E-8</v>
      </c>
      <c r="R168" s="61">
        <f t="shared" si="60"/>
        <v>1.2538555384750885E-7</v>
      </c>
      <c r="S168" s="22">
        <f t="shared" si="61"/>
        <v>1.5721537113646542E-14</v>
      </c>
      <c r="T168" s="94">
        <v>298</v>
      </c>
      <c r="U168" s="59">
        <f t="shared" si="62"/>
        <v>285.2</v>
      </c>
      <c r="V168" s="63">
        <f t="shared" si="63"/>
        <v>0.75694908553517337</v>
      </c>
      <c r="W168" s="64">
        <f t="shared" si="64"/>
        <v>5.714116433651113</v>
      </c>
      <c r="X168" s="65">
        <f t="shared" si="69"/>
        <v>-2.2191625392825531E-7</v>
      </c>
      <c r="Y168" s="66">
        <f t="shared" si="70"/>
        <v>-2.1727886117883163E-7</v>
      </c>
      <c r="Z168" s="66">
        <f t="shared" si="71"/>
        <v>-2.1737576895882396E-7</v>
      </c>
      <c r="AA168" s="67">
        <f t="shared" si="72"/>
        <v>-2.1283123381795775E-7</v>
      </c>
      <c r="AB168" s="68">
        <f t="shared" si="66"/>
        <v>5.3097533914579537E-5</v>
      </c>
      <c r="AC168" s="69"/>
      <c r="AD168" s="70">
        <f t="shared" si="65"/>
        <v>0.53097533914579542</v>
      </c>
      <c r="AE168" s="70"/>
      <c r="AF168" s="74"/>
      <c r="AG168" s="71">
        <v>1620</v>
      </c>
    </row>
    <row r="169" spans="5:33">
      <c r="E169" s="73">
        <v>0.5855555555555555</v>
      </c>
      <c r="F169" s="71">
        <v>1630</v>
      </c>
      <c r="G169" s="58">
        <v>12.19</v>
      </c>
      <c r="H169" s="58">
        <v>7.41</v>
      </c>
      <c r="I169" s="58">
        <v>9.58</v>
      </c>
      <c r="J169" s="58">
        <v>12.19</v>
      </c>
      <c r="K169" s="58">
        <f t="shared" si="68"/>
        <v>7.71</v>
      </c>
      <c r="L169" s="58">
        <v>9.58</v>
      </c>
      <c r="M169" s="59">
        <f t="shared" si="67"/>
        <v>12.19</v>
      </c>
      <c r="N169" s="59">
        <f t="shared" si="57"/>
        <v>7.5600000000000005</v>
      </c>
      <c r="O169" s="59">
        <f t="shared" si="67"/>
        <v>9.58</v>
      </c>
      <c r="P169" s="60">
        <f t="shared" si="58"/>
        <v>0.18589791546450093</v>
      </c>
      <c r="Q169" s="22">
        <f t="shared" si="59"/>
        <v>2.75422870333816E-8</v>
      </c>
      <c r="R169" s="61">
        <f t="shared" si="60"/>
        <v>1.2528140173345858E-7</v>
      </c>
      <c r="S169" s="22">
        <f t="shared" si="61"/>
        <v>1.5695429620300238E-14</v>
      </c>
      <c r="T169" s="94">
        <v>298</v>
      </c>
      <c r="U169" s="59">
        <f t="shared" si="62"/>
        <v>285.19</v>
      </c>
      <c r="V169" s="63">
        <f t="shared" si="63"/>
        <v>0.75756701466654497</v>
      </c>
      <c r="W169" s="64">
        <f t="shared" si="64"/>
        <v>5.7222524618530608</v>
      </c>
      <c r="X169" s="65">
        <f t="shared" si="69"/>
        <v>-2.1280878532240665E-7</v>
      </c>
      <c r="Y169" s="66">
        <f t="shared" si="70"/>
        <v>-2.0836220955833515E-7</v>
      </c>
      <c r="Z169" s="66">
        <f t="shared" si="71"/>
        <v>-2.0845511942573404E-7</v>
      </c>
      <c r="AA169" s="67">
        <f t="shared" si="72"/>
        <v>-2.0409757088141609E-7</v>
      </c>
      <c r="AB169" s="68">
        <f t="shared" si="66"/>
        <v>5.0924106001210341E-5</v>
      </c>
      <c r="AC169" s="69"/>
      <c r="AD169" s="70">
        <f t="shared" si="65"/>
        <v>0.50924106001210345</v>
      </c>
      <c r="AE169" s="70"/>
      <c r="AF169" s="74"/>
      <c r="AG169" s="71">
        <v>1630</v>
      </c>
    </row>
    <row r="170" spans="5:33">
      <c r="E170" s="73">
        <v>0.58567129629629633</v>
      </c>
      <c r="F170" s="71">
        <v>1640</v>
      </c>
      <c r="G170" s="58">
        <v>12.19</v>
      </c>
      <c r="H170" s="58">
        <v>7.41</v>
      </c>
      <c r="I170" s="58">
        <v>9.4700000000000006</v>
      </c>
      <c r="J170" s="58">
        <v>12.19</v>
      </c>
      <c r="K170" s="58">
        <f t="shared" si="68"/>
        <v>7.71</v>
      </c>
      <c r="L170" s="58">
        <v>9.4700000000000006</v>
      </c>
      <c r="M170" s="59">
        <f t="shared" si="67"/>
        <v>12.19</v>
      </c>
      <c r="N170" s="59">
        <f t="shared" si="57"/>
        <v>7.5600000000000005</v>
      </c>
      <c r="O170" s="59">
        <f t="shared" si="67"/>
        <v>9.4700000000000006</v>
      </c>
      <c r="P170" s="60">
        <f t="shared" si="58"/>
        <v>0.18376338825144303</v>
      </c>
      <c r="Q170" s="22">
        <f t="shared" si="59"/>
        <v>2.75422870333816E-8</v>
      </c>
      <c r="R170" s="61">
        <f t="shared" si="60"/>
        <v>1.2528140173345858E-7</v>
      </c>
      <c r="S170" s="22">
        <f t="shared" si="61"/>
        <v>1.5695429620300238E-14</v>
      </c>
      <c r="T170" s="94">
        <v>298</v>
      </c>
      <c r="U170" s="59">
        <f t="shared" si="62"/>
        <v>285.19</v>
      </c>
      <c r="V170" s="63">
        <f t="shared" si="63"/>
        <v>0.75756701466654497</v>
      </c>
      <c r="W170" s="64">
        <f t="shared" si="64"/>
        <v>5.7222524618530608</v>
      </c>
      <c r="X170" s="65">
        <f t="shared" si="69"/>
        <v>-2.0175537667657054E-7</v>
      </c>
      <c r="Y170" s="66">
        <f t="shared" si="70"/>
        <v>-1.9758816337285582E-7</v>
      </c>
      <c r="Z170" s="66">
        <f t="shared" si="71"/>
        <v>-1.9767423625480189E-7</v>
      </c>
      <c r="AA170" s="67">
        <f t="shared" si="72"/>
        <v>-1.9358954019982389E-7</v>
      </c>
      <c r="AB170" s="68">
        <f t="shared" si="66"/>
        <v>4.8839870977590416E-5</v>
      </c>
      <c r="AC170" s="69"/>
      <c r="AD170" s="70">
        <f t="shared" si="65"/>
        <v>0.48839870977590416</v>
      </c>
      <c r="AE170" s="70"/>
      <c r="AF170" s="74"/>
      <c r="AG170" s="71">
        <v>1640</v>
      </c>
    </row>
    <row r="171" spans="5:33">
      <c r="E171" s="73">
        <v>0.58578703703703705</v>
      </c>
      <c r="F171" s="71">
        <v>1650</v>
      </c>
      <c r="G171" s="58">
        <v>12.18</v>
      </c>
      <c r="H171" s="58">
        <v>7.41</v>
      </c>
      <c r="I171" s="58">
        <v>9.44</v>
      </c>
      <c r="J171" s="58">
        <v>12.18</v>
      </c>
      <c r="K171" s="58">
        <f>H171+0.29</f>
        <v>7.7</v>
      </c>
      <c r="L171" s="58">
        <v>9.44</v>
      </c>
      <c r="M171" s="59">
        <f t="shared" si="67"/>
        <v>12.18</v>
      </c>
      <c r="N171" s="59">
        <f t="shared" si="57"/>
        <v>7.5549999999999997</v>
      </c>
      <c r="O171" s="59">
        <f t="shared" si="67"/>
        <v>9.44</v>
      </c>
      <c r="P171" s="60">
        <f t="shared" si="58"/>
        <v>0.18315129067707905</v>
      </c>
      <c r="Q171" s="22">
        <f t="shared" si="59"/>
        <v>2.7861211686297637E-8</v>
      </c>
      <c r="R171" s="61">
        <f t="shared" si="60"/>
        <v>1.2374444301604245E-7</v>
      </c>
      <c r="S171" s="22">
        <f t="shared" si="61"/>
        <v>1.5312687177350578E-14</v>
      </c>
      <c r="T171" s="94">
        <v>298</v>
      </c>
      <c r="U171" s="59">
        <f t="shared" si="62"/>
        <v>285.18</v>
      </c>
      <c r="V171" s="63">
        <f t="shared" si="63"/>
        <v>0.75818498713399496</v>
      </c>
      <c r="W171" s="64">
        <f t="shared" si="64"/>
        <v>5.7304006463233428</v>
      </c>
      <c r="X171" s="65">
        <f t="shared" si="69"/>
        <v>-1.8797315286533776E-7</v>
      </c>
      <c r="Y171" s="66">
        <f t="shared" si="70"/>
        <v>-1.8420327167609262E-7</v>
      </c>
      <c r="Z171" s="66">
        <f t="shared" si="71"/>
        <v>-1.8427887823992575E-7</v>
      </c>
      <c r="AA171" s="67">
        <f t="shared" si="72"/>
        <v>-1.80581570971198E-7</v>
      </c>
      <c r="AB171" s="68">
        <f t="shared" si="66"/>
        <v>4.6863421450704239E-5</v>
      </c>
      <c r="AC171" s="69"/>
      <c r="AD171" s="70">
        <f t="shared" si="65"/>
        <v>0.4686342145070424</v>
      </c>
      <c r="AE171" s="70"/>
      <c r="AF171" s="74"/>
      <c r="AG171" s="71">
        <v>1650</v>
      </c>
    </row>
    <row r="172" spans="5:33">
      <c r="E172" s="73">
        <v>0.58590277777777777</v>
      </c>
      <c r="F172" s="71">
        <v>1660</v>
      </c>
      <c r="G172" s="58">
        <v>12.18</v>
      </c>
      <c r="H172" s="58">
        <v>7.41</v>
      </c>
      <c r="I172" s="58">
        <v>9.4700000000000006</v>
      </c>
      <c r="J172" s="58">
        <v>12.18</v>
      </c>
      <c r="K172" s="58">
        <f>H172+0.29</f>
        <v>7.7</v>
      </c>
      <c r="L172" s="58">
        <v>9.4700000000000006</v>
      </c>
      <c r="M172" s="59">
        <f t="shared" si="67"/>
        <v>12.18</v>
      </c>
      <c r="N172" s="59">
        <f t="shared" si="57"/>
        <v>7.5549999999999997</v>
      </c>
      <c r="O172" s="59">
        <f t="shared" si="67"/>
        <v>9.4700000000000006</v>
      </c>
      <c r="P172" s="60">
        <f t="shared" si="58"/>
        <v>0.1837333392703325</v>
      </c>
      <c r="Q172" s="22">
        <f t="shared" si="59"/>
        <v>2.7861211686297637E-8</v>
      </c>
      <c r="R172" s="61">
        <f t="shared" si="60"/>
        <v>1.2374444301604245E-7</v>
      </c>
      <c r="S172" s="22">
        <f t="shared" si="61"/>
        <v>1.5312687177350578E-14</v>
      </c>
      <c r="T172" s="94">
        <v>298</v>
      </c>
      <c r="U172" s="59">
        <f t="shared" si="62"/>
        <v>285.18</v>
      </c>
      <c r="V172" s="63">
        <f t="shared" si="63"/>
        <v>0.75818498713399496</v>
      </c>
      <c r="W172" s="64">
        <f t="shared" si="64"/>
        <v>5.7304006463233428</v>
      </c>
      <c r="X172" s="65">
        <f t="shared" si="69"/>
        <v>-1.8115648751406417E-7</v>
      </c>
      <c r="Y172" s="66">
        <f t="shared" si="70"/>
        <v>-1.7751177134401367E-7</v>
      </c>
      <c r="Z172" s="66">
        <f t="shared" si="71"/>
        <v>-1.7758509996802552E-7</v>
      </c>
      <c r="AA172" s="67">
        <f t="shared" si="72"/>
        <v>-1.7401076180150039E-7</v>
      </c>
      <c r="AB172" s="68">
        <f t="shared" si="66"/>
        <v>4.5020889744589961E-5</v>
      </c>
      <c r="AC172" s="69"/>
      <c r="AD172" s="70">
        <f t="shared" si="65"/>
        <v>0.45020889744589959</v>
      </c>
      <c r="AE172" s="70"/>
      <c r="AF172" s="74"/>
      <c r="AG172" s="71">
        <v>1660</v>
      </c>
    </row>
    <row r="173" spans="5:33">
      <c r="E173" s="73">
        <v>0.58601851851851849</v>
      </c>
      <c r="F173" s="71">
        <v>1670</v>
      </c>
      <c r="G173" s="58">
        <v>12.17</v>
      </c>
      <c r="H173" s="58">
        <v>7.42</v>
      </c>
      <c r="I173" s="58">
        <v>9.4</v>
      </c>
      <c r="J173" s="58">
        <v>12.17</v>
      </c>
      <c r="K173" s="58">
        <f t="shared" ref="K173:K178" si="73">H173+0.29</f>
        <v>7.71</v>
      </c>
      <c r="L173" s="58">
        <v>9.4</v>
      </c>
      <c r="M173" s="59">
        <f t="shared" si="67"/>
        <v>12.17</v>
      </c>
      <c r="N173" s="59">
        <f t="shared" si="57"/>
        <v>7.5649999999999995</v>
      </c>
      <c r="O173" s="59">
        <f t="shared" si="67"/>
        <v>9.4</v>
      </c>
      <c r="P173" s="60">
        <f t="shared" si="58"/>
        <v>0.18234540877290548</v>
      </c>
      <c r="Q173" s="22">
        <f t="shared" si="59"/>
        <v>2.7227013080779157E-8</v>
      </c>
      <c r="R173" s="61">
        <f t="shared" si="60"/>
        <v>1.2652163819310457E-7</v>
      </c>
      <c r="S173" s="22">
        <f t="shared" si="61"/>
        <v>1.6007724931066856E-14</v>
      </c>
      <c r="T173" s="94">
        <v>298</v>
      </c>
      <c r="U173" s="59">
        <f t="shared" si="62"/>
        <v>285.17</v>
      </c>
      <c r="V173" s="63">
        <f t="shared" si="63"/>
        <v>0.75880300294208081</v>
      </c>
      <c r="W173" s="64">
        <f t="shared" si="64"/>
        <v>5.7385610060593502</v>
      </c>
      <c r="X173" s="65">
        <f t="shared" si="69"/>
        <v>-1.8027921725425842E-7</v>
      </c>
      <c r="Y173" s="66">
        <f t="shared" si="70"/>
        <v>-1.7652151351262191E-7</v>
      </c>
      <c r="Z173" s="66">
        <f t="shared" si="71"/>
        <v>-1.7659983833355787E-7</v>
      </c>
      <c r="AA173" s="67">
        <f t="shared" si="72"/>
        <v>-1.7291719423923191E-7</v>
      </c>
      <c r="AB173" s="68">
        <f t="shared" si="66"/>
        <v>4.3245288091357231E-5</v>
      </c>
      <c r="AC173" s="69"/>
      <c r="AD173" s="70">
        <f t="shared" si="65"/>
        <v>0.43245288091357231</v>
      </c>
      <c r="AE173" s="70"/>
      <c r="AF173" s="74"/>
      <c r="AG173" s="71">
        <v>1670</v>
      </c>
    </row>
    <row r="174" spans="5:33">
      <c r="E174" s="73">
        <v>0.58613425925925922</v>
      </c>
      <c r="F174" s="71">
        <v>1680</v>
      </c>
      <c r="G174" s="58">
        <v>12.17</v>
      </c>
      <c r="H174" s="58">
        <v>7.42</v>
      </c>
      <c r="I174" s="58">
        <v>9.4499999999999993</v>
      </c>
      <c r="J174" s="58">
        <v>12.17</v>
      </c>
      <c r="K174" s="58">
        <f t="shared" si="73"/>
        <v>7.71</v>
      </c>
      <c r="L174" s="58">
        <v>9.4499999999999993</v>
      </c>
      <c r="M174" s="59">
        <f t="shared" si="67"/>
        <v>12.17</v>
      </c>
      <c r="N174" s="59">
        <f t="shared" si="57"/>
        <v>7.5649999999999995</v>
      </c>
      <c r="O174" s="59">
        <f t="shared" si="67"/>
        <v>9.4499999999999993</v>
      </c>
      <c r="P174" s="60">
        <f t="shared" si="58"/>
        <v>0.1833153311599954</v>
      </c>
      <c r="Q174" s="22">
        <f t="shared" si="59"/>
        <v>2.7227013080779157E-8</v>
      </c>
      <c r="R174" s="61">
        <f t="shared" si="60"/>
        <v>1.2652163819310457E-7</v>
      </c>
      <c r="S174" s="22">
        <f t="shared" si="61"/>
        <v>1.6007724931066856E-14</v>
      </c>
      <c r="T174" s="94">
        <v>298</v>
      </c>
      <c r="U174" s="59">
        <f t="shared" si="62"/>
        <v>285.17</v>
      </c>
      <c r="V174" s="63">
        <f t="shared" si="63"/>
        <v>0.75880300294208081</v>
      </c>
      <c r="W174" s="64">
        <f t="shared" si="64"/>
        <v>5.7385610060593502</v>
      </c>
      <c r="X174" s="65">
        <f t="shared" si="69"/>
        <v>-1.7383808353641721E-7</v>
      </c>
      <c r="Y174" s="66">
        <f t="shared" si="70"/>
        <v>-1.7019536384119286E-7</v>
      </c>
      <c r="Z174" s="66">
        <f t="shared" si="71"/>
        <v>-1.7027169583075489E-7</v>
      </c>
      <c r="AA174" s="67">
        <f t="shared" si="72"/>
        <v>-1.6670210910177043E-7</v>
      </c>
      <c r="AB174" s="68">
        <f t="shared" si="66"/>
        <v>4.1479556232714152E-5</v>
      </c>
      <c r="AC174" s="69"/>
      <c r="AD174" s="70">
        <f t="shared" si="65"/>
        <v>0.41479556232714154</v>
      </c>
      <c r="AE174" s="70"/>
      <c r="AF174" s="74"/>
      <c r="AG174" s="71">
        <v>1680</v>
      </c>
    </row>
    <row r="175" spans="5:33">
      <c r="E175" s="73">
        <v>0.58624999999999994</v>
      </c>
      <c r="F175" s="71">
        <v>1690</v>
      </c>
      <c r="G175" s="58">
        <v>12.16</v>
      </c>
      <c r="H175" s="58">
        <v>7.43</v>
      </c>
      <c r="I175" s="58">
        <v>9.64</v>
      </c>
      <c r="J175" s="58">
        <v>12.16</v>
      </c>
      <c r="K175" s="58">
        <f t="shared" si="73"/>
        <v>7.72</v>
      </c>
      <c r="L175" s="58">
        <v>9.64</v>
      </c>
      <c r="M175" s="59">
        <f t="shared" si="67"/>
        <v>12.16</v>
      </c>
      <c r="N175" s="59">
        <f t="shared" si="57"/>
        <v>7.5749999999999993</v>
      </c>
      <c r="O175" s="59">
        <f t="shared" si="67"/>
        <v>9.64</v>
      </c>
      <c r="P175" s="60">
        <f t="shared" si="58"/>
        <v>0.1869704678268605</v>
      </c>
      <c r="Q175" s="22">
        <f t="shared" si="59"/>
        <v>2.660725059798813E-8</v>
      </c>
      <c r="R175" s="61">
        <f t="shared" si="60"/>
        <v>1.2936116193105847E-7</v>
      </c>
      <c r="S175" s="22">
        <f t="shared" si="61"/>
        <v>1.6734310216153532E-14</v>
      </c>
      <c r="T175" s="94">
        <v>298</v>
      </c>
      <c r="U175" s="59">
        <f t="shared" si="62"/>
        <v>285.16000000000003</v>
      </c>
      <c r="V175" s="63">
        <f t="shared" si="63"/>
        <v>0.75942106209536264</v>
      </c>
      <c r="W175" s="64">
        <f t="shared" si="64"/>
        <v>5.7467335600894724</v>
      </c>
      <c r="X175" s="65">
        <f t="shared" si="69"/>
        <v>-1.7749180303921769E-7</v>
      </c>
      <c r="Y175" s="66">
        <f t="shared" si="70"/>
        <v>-1.7353181841218155E-7</v>
      </c>
      <c r="Z175" s="66">
        <f t="shared" si="71"/>
        <v>-1.7362016884852758E-7</v>
      </c>
      <c r="AA175" s="67">
        <f t="shared" si="72"/>
        <v>-1.6974459231950145E-7</v>
      </c>
      <c r="AB175" s="68">
        <f t="shared" si="66"/>
        <v>3.9777099046077352E-5</v>
      </c>
      <c r="AC175" s="69"/>
      <c r="AD175" s="70">
        <f t="shared" si="65"/>
        <v>0.39777099046077352</v>
      </c>
      <c r="AE175" s="70"/>
      <c r="AF175" s="74"/>
      <c r="AG175" s="71">
        <v>1690</v>
      </c>
    </row>
    <row r="176" spans="5:33">
      <c r="E176" s="73">
        <v>0.58636574074074077</v>
      </c>
      <c r="F176" s="71">
        <v>1700</v>
      </c>
      <c r="G176" s="58">
        <v>12.16</v>
      </c>
      <c r="H176" s="58">
        <v>7.44</v>
      </c>
      <c r="I176" s="58">
        <v>9.5500000000000007</v>
      </c>
      <c r="J176" s="58">
        <v>12.16</v>
      </c>
      <c r="K176" s="58">
        <f t="shared" si="73"/>
        <v>7.73</v>
      </c>
      <c r="L176" s="58">
        <v>9.5500000000000007</v>
      </c>
      <c r="M176" s="59">
        <f t="shared" si="67"/>
        <v>12.16</v>
      </c>
      <c r="N176" s="59">
        <f t="shared" si="57"/>
        <v>7.5850000000000009</v>
      </c>
      <c r="O176" s="59">
        <f t="shared" si="67"/>
        <v>9.5500000000000007</v>
      </c>
      <c r="P176" s="60">
        <f t="shared" si="58"/>
        <v>0.18522489291976324</v>
      </c>
      <c r="Q176" s="22">
        <f t="shared" si="59"/>
        <v>2.6001595631652662E-8</v>
      </c>
      <c r="R176" s="61">
        <f t="shared" si="60"/>
        <v>1.3237437047734847E-7</v>
      </c>
      <c r="S176" s="22">
        <f t="shared" si="61"/>
        <v>1.7522973959274306E-14</v>
      </c>
      <c r="T176" s="94">
        <v>298</v>
      </c>
      <c r="U176" s="59">
        <f t="shared" si="62"/>
        <v>285.16000000000003</v>
      </c>
      <c r="V176" s="63">
        <f t="shared" si="63"/>
        <v>0.75942106209536264</v>
      </c>
      <c r="W176" s="64">
        <f t="shared" si="64"/>
        <v>5.7467335600894724</v>
      </c>
      <c r="X176" s="65">
        <f t="shared" si="69"/>
        <v>-1.7608636260877232E-7</v>
      </c>
      <c r="Y176" s="66">
        <f t="shared" si="70"/>
        <v>-1.7201099059411815E-7</v>
      </c>
      <c r="Z176" s="66">
        <f t="shared" si="71"/>
        <v>-1.7210531168072457E-7</v>
      </c>
      <c r="AA176" s="67">
        <f t="shared" si="72"/>
        <v>-1.6811989478689666E-7</v>
      </c>
      <c r="AB176" s="68">
        <f t="shared" si="66"/>
        <v>3.8041198429610461E-5</v>
      </c>
      <c r="AC176" s="69"/>
      <c r="AD176" s="70">
        <f t="shared" si="65"/>
        <v>0.38041198429610462</v>
      </c>
      <c r="AE176" s="70"/>
      <c r="AF176" s="74"/>
      <c r="AG176" s="71">
        <v>1700</v>
      </c>
    </row>
    <row r="177" spans="3:33">
      <c r="E177" s="73">
        <v>0.58648148148148149</v>
      </c>
      <c r="F177" s="71">
        <v>1710</v>
      </c>
      <c r="G177" s="58">
        <v>12.16</v>
      </c>
      <c r="H177" s="58">
        <v>7.44</v>
      </c>
      <c r="I177" s="58">
        <v>9.14</v>
      </c>
      <c r="J177" s="58">
        <v>12.16</v>
      </c>
      <c r="K177" s="58">
        <f t="shared" si="73"/>
        <v>7.73</v>
      </c>
      <c r="L177" s="58">
        <v>9.14</v>
      </c>
      <c r="M177" s="59">
        <f t="shared" si="67"/>
        <v>12.16</v>
      </c>
      <c r="N177" s="59">
        <f t="shared" si="57"/>
        <v>7.5850000000000009</v>
      </c>
      <c r="O177" s="59">
        <f t="shared" si="67"/>
        <v>9.14</v>
      </c>
      <c r="P177" s="60">
        <f t="shared" si="58"/>
        <v>0.177272829454098</v>
      </c>
      <c r="Q177" s="22">
        <f t="shared" si="59"/>
        <v>2.6001595631652662E-8</v>
      </c>
      <c r="R177" s="61">
        <f t="shared" si="60"/>
        <v>1.3237437047734847E-7</v>
      </c>
      <c r="S177" s="22">
        <f t="shared" si="61"/>
        <v>1.7522973959274306E-14</v>
      </c>
      <c r="T177" s="94">
        <v>298</v>
      </c>
      <c r="U177" s="59">
        <f t="shared" si="62"/>
        <v>285.16000000000003</v>
      </c>
      <c r="V177" s="63">
        <f t="shared" si="63"/>
        <v>0.75942106209536264</v>
      </c>
      <c r="W177" s="64">
        <f t="shared" si="64"/>
        <v>5.7467335600894724</v>
      </c>
      <c r="X177" s="65">
        <f t="shared" si="69"/>
        <v>-1.60903607104719E-7</v>
      </c>
      <c r="Y177" s="66">
        <f t="shared" si="70"/>
        <v>-1.5733950497130274E-7</v>
      </c>
      <c r="Z177" s="66">
        <f t="shared" si="71"/>
        <v>-1.5741845176588368E-7</v>
      </c>
      <c r="AA177" s="67">
        <f t="shared" si="72"/>
        <v>-1.5392979899844428E-7</v>
      </c>
      <c r="AB177" s="68">
        <f t="shared" si="66"/>
        <v>3.6320466993034877E-5</v>
      </c>
      <c r="AC177" s="69"/>
      <c r="AD177" s="70">
        <f t="shared" si="65"/>
        <v>0.36320466993034878</v>
      </c>
      <c r="AE177" s="70"/>
      <c r="AF177" s="74"/>
      <c r="AG177" s="71">
        <v>1710</v>
      </c>
    </row>
    <row r="178" spans="3:33">
      <c r="E178" s="73">
        <v>0.58659722222222221</v>
      </c>
      <c r="F178" s="71">
        <v>1720</v>
      </c>
      <c r="G178" s="58">
        <v>12.16</v>
      </c>
      <c r="H178" s="58">
        <v>7.44</v>
      </c>
      <c r="I178" s="58">
        <v>8.7100000000000009</v>
      </c>
      <c r="J178" s="58">
        <v>12.16</v>
      </c>
      <c r="K178" s="58">
        <f t="shared" si="73"/>
        <v>7.73</v>
      </c>
      <c r="L178" s="58">
        <v>8.7100000000000009</v>
      </c>
      <c r="M178" s="59">
        <f t="shared" si="67"/>
        <v>12.16</v>
      </c>
      <c r="N178" s="59">
        <f t="shared" si="57"/>
        <v>7.5850000000000009</v>
      </c>
      <c r="O178" s="59">
        <f t="shared" si="67"/>
        <v>8.7100000000000009</v>
      </c>
      <c r="P178" s="60">
        <f t="shared" si="58"/>
        <v>0.16893286045352229</v>
      </c>
      <c r="Q178" s="22">
        <f t="shared" si="59"/>
        <v>2.6001595631652662E-8</v>
      </c>
      <c r="R178" s="61">
        <f t="shared" si="60"/>
        <v>1.3237437047734847E-7</v>
      </c>
      <c r="S178" s="22">
        <f t="shared" si="61"/>
        <v>1.7522973959274306E-14</v>
      </c>
      <c r="T178" s="94">
        <v>298</v>
      </c>
      <c r="U178" s="59">
        <f t="shared" si="62"/>
        <v>285.16000000000003</v>
      </c>
      <c r="V178" s="63">
        <f t="shared" si="63"/>
        <v>0.75942106209536264</v>
      </c>
      <c r="W178" s="64">
        <f t="shared" si="64"/>
        <v>5.7467335600894724</v>
      </c>
      <c r="X178" s="65">
        <f t="shared" si="69"/>
        <v>-1.4668916065629714E-7</v>
      </c>
      <c r="Y178" s="66">
        <f t="shared" si="70"/>
        <v>-1.435927800156789E-7</v>
      </c>
      <c r="Z178" s="66">
        <f t="shared" si="71"/>
        <v>-1.4365813980796827E-7</v>
      </c>
      <c r="AA178" s="67">
        <f t="shared" si="72"/>
        <v>-1.4062435967197816E-7</v>
      </c>
      <c r="AB178" s="68">
        <f t="shared" si="66"/>
        <v>3.4746551460405656E-5</v>
      </c>
      <c r="AC178" s="69"/>
      <c r="AD178" s="70">
        <f t="shared" si="65"/>
        <v>0.34746551460405656</v>
      </c>
      <c r="AE178" s="70"/>
      <c r="AF178" s="74"/>
      <c r="AG178" s="71">
        <v>1720</v>
      </c>
    </row>
    <row r="179" spans="3:33">
      <c r="E179" s="73">
        <v>0.58671296296296294</v>
      </c>
      <c r="F179" s="71">
        <v>1730</v>
      </c>
      <c r="G179" s="58">
        <v>12.16</v>
      </c>
      <c r="H179" s="58">
        <v>7.44</v>
      </c>
      <c r="I179" s="58">
        <v>8.2899999999999991</v>
      </c>
      <c r="J179" s="58">
        <v>12.16</v>
      </c>
      <c r="K179" s="58">
        <f>H179+0.28</f>
        <v>7.7200000000000006</v>
      </c>
      <c r="L179" s="58">
        <v>8.2899999999999991</v>
      </c>
      <c r="M179" s="59">
        <f t="shared" si="67"/>
        <v>12.16</v>
      </c>
      <c r="N179" s="59">
        <f t="shared" si="57"/>
        <v>7.58</v>
      </c>
      <c r="O179" s="59">
        <f t="shared" si="67"/>
        <v>8.2899999999999991</v>
      </c>
      <c r="P179" s="60">
        <f t="shared" si="58"/>
        <v>0.16078684422040176</v>
      </c>
      <c r="Q179" s="22">
        <f t="shared" si="59"/>
        <v>2.6302679918953758E-8</v>
      </c>
      <c r="R179" s="61">
        <f t="shared" si="60"/>
        <v>1.3085909358864696E-7</v>
      </c>
      <c r="S179" s="22">
        <f t="shared" si="61"/>
        <v>1.7124102374842264E-14</v>
      </c>
      <c r="T179" s="94">
        <v>298</v>
      </c>
      <c r="U179" s="59">
        <f t="shared" si="62"/>
        <v>285.16000000000003</v>
      </c>
      <c r="V179" s="63">
        <f t="shared" si="63"/>
        <v>0.75942106209536264</v>
      </c>
      <c r="W179" s="64">
        <f t="shared" si="64"/>
        <v>5.7467335600894724</v>
      </c>
      <c r="X179" s="65">
        <f t="shared" si="69"/>
        <v>-1.3079761768761636E-7</v>
      </c>
      <c r="Y179" s="66">
        <f t="shared" si="70"/>
        <v>-1.2822963241121323E-7</v>
      </c>
      <c r="Z179" s="66">
        <f t="shared" si="71"/>
        <v>-1.2828005036603849E-7</v>
      </c>
      <c r="AA179" s="67">
        <f t="shared" si="72"/>
        <v>-1.2576050330556405E-7</v>
      </c>
      <c r="AB179" s="68">
        <f t="shared" si="66"/>
        <v>3.3310192527113045E-5</v>
      </c>
      <c r="AC179" s="69"/>
      <c r="AD179" s="70">
        <f t="shared" si="65"/>
        <v>0.33310192527113047</v>
      </c>
      <c r="AE179" s="70"/>
      <c r="AF179" s="74"/>
      <c r="AG179" s="71">
        <v>1730</v>
      </c>
    </row>
    <row r="180" spans="3:33">
      <c r="E180" s="73">
        <v>0.58682870370370366</v>
      </c>
      <c r="F180" s="71">
        <v>1740</v>
      </c>
      <c r="G180" s="58">
        <v>12.16</v>
      </c>
      <c r="H180" s="58">
        <v>7.43</v>
      </c>
      <c r="I180" s="58">
        <v>7.98</v>
      </c>
      <c r="J180" s="58">
        <v>12.16</v>
      </c>
      <c r="K180" s="58">
        <f t="shared" ref="K180:K185" si="74">H180+0.28</f>
        <v>7.71</v>
      </c>
      <c r="L180" s="58">
        <v>7.98</v>
      </c>
      <c r="M180" s="59">
        <f t="shared" si="67"/>
        <v>12.16</v>
      </c>
      <c r="N180" s="59">
        <f t="shared" si="57"/>
        <v>7.57</v>
      </c>
      <c r="O180" s="59">
        <f t="shared" si="67"/>
        <v>7.98</v>
      </c>
      <c r="P180" s="60">
        <f t="shared" si="58"/>
        <v>0.1547743084292891</v>
      </c>
      <c r="Q180" s="22">
        <f t="shared" si="59"/>
        <v>2.6915348039269097E-8</v>
      </c>
      <c r="R180" s="61">
        <f t="shared" si="60"/>
        <v>1.278803769553657E-7</v>
      </c>
      <c r="S180" s="22">
        <f t="shared" si="61"/>
        <v>1.6353390810246425E-14</v>
      </c>
      <c r="T180" s="94">
        <v>298</v>
      </c>
      <c r="U180" s="59">
        <f t="shared" si="62"/>
        <v>285.16000000000003</v>
      </c>
      <c r="V180" s="63">
        <f t="shared" si="63"/>
        <v>0.75942106209536264</v>
      </c>
      <c r="W180" s="64">
        <f t="shared" si="64"/>
        <v>5.7467335600894724</v>
      </c>
      <c r="X180" s="65">
        <f t="shared" si="69"/>
        <v>-1.1560988022109593E-7</v>
      </c>
      <c r="Y180" s="66">
        <f t="shared" si="70"/>
        <v>-1.1352329557446525E-7</v>
      </c>
      <c r="Z180" s="66">
        <f t="shared" si="71"/>
        <v>-1.1356095529246882E-7</v>
      </c>
      <c r="AA180" s="67">
        <f t="shared" si="72"/>
        <v>-1.1151067096118111E-7</v>
      </c>
      <c r="AB180" s="68">
        <f t="shared" si="66"/>
        <v>3.2027563382866912E-5</v>
      </c>
      <c r="AC180" s="69"/>
      <c r="AD180" s="70">
        <f t="shared" si="65"/>
        <v>0.32027563382866914</v>
      </c>
      <c r="AE180" s="70"/>
      <c r="AF180" s="74"/>
      <c r="AG180" s="71">
        <v>1740</v>
      </c>
    </row>
    <row r="181" spans="3:33">
      <c r="E181" s="73">
        <v>0.58694444444444438</v>
      </c>
      <c r="F181" s="71">
        <v>1750</v>
      </c>
      <c r="G181" s="58">
        <v>12.16</v>
      </c>
      <c r="H181" s="58">
        <v>7.43</v>
      </c>
      <c r="I181" s="58">
        <v>7.71</v>
      </c>
      <c r="J181" s="58">
        <v>12.16</v>
      </c>
      <c r="K181" s="58">
        <f t="shared" si="74"/>
        <v>7.71</v>
      </c>
      <c r="L181" s="58">
        <v>7.71</v>
      </c>
      <c r="M181" s="59">
        <f t="shared" si="67"/>
        <v>12.16</v>
      </c>
      <c r="N181" s="59">
        <f t="shared" si="57"/>
        <v>7.57</v>
      </c>
      <c r="O181" s="59">
        <f t="shared" si="67"/>
        <v>7.71</v>
      </c>
      <c r="P181" s="60">
        <f t="shared" si="58"/>
        <v>0.14953758370799733</v>
      </c>
      <c r="Q181" s="22">
        <f t="shared" si="59"/>
        <v>2.6915348039269097E-8</v>
      </c>
      <c r="R181" s="61">
        <f t="shared" si="60"/>
        <v>1.278803769553657E-7</v>
      </c>
      <c r="S181" s="22">
        <f t="shared" si="61"/>
        <v>1.6353390810246425E-14</v>
      </c>
      <c r="T181" s="94">
        <v>298</v>
      </c>
      <c r="U181" s="59">
        <f t="shared" si="62"/>
        <v>285.16000000000003</v>
      </c>
      <c r="V181" s="63">
        <f t="shared" si="63"/>
        <v>0.75942106209536264</v>
      </c>
      <c r="W181" s="64">
        <f t="shared" si="64"/>
        <v>5.7467335600894724</v>
      </c>
      <c r="X181" s="65">
        <f t="shared" si="69"/>
        <v>-1.0773819922693556E-7</v>
      </c>
      <c r="Y181" s="66">
        <f t="shared" si="70"/>
        <v>-1.0585947837664823E-7</v>
      </c>
      <c r="Z181" s="66">
        <f t="shared" si="71"/>
        <v>-1.0589223919925925E-7</v>
      </c>
      <c r="AA181" s="67">
        <f t="shared" si="72"/>
        <v>-1.0404513661599998E-7</v>
      </c>
      <c r="AB181" s="68">
        <f t="shared" si="66"/>
        <v>3.0892081628006676E-5</v>
      </c>
      <c r="AC181" s="69"/>
      <c r="AD181" s="70">
        <f t="shared" si="65"/>
        <v>0.30892081628006679</v>
      </c>
      <c r="AE181" s="70"/>
      <c r="AF181" s="74"/>
      <c r="AG181" s="71">
        <v>1750</v>
      </c>
    </row>
    <row r="182" spans="3:33">
      <c r="E182" s="73">
        <v>0.58706018518518521</v>
      </c>
      <c r="F182" s="71">
        <v>1760</v>
      </c>
      <c r="G182" s="58">
        <v>12.16</v>
      </c>
      <c r="H182" s="58">
        <v>7.43</v>
      </c>
      <c r="I182" s="58">
        <v>7.46</v>
      </c>
      <c r="J182" s="58">
        <v>12.16</v>
      </c>
      <c r="K182" s="58">
        <f t="shared" si="74"/>
        <v>7.71</v>
      </c>
      <c r="L182" s="58">
        <v>7.46</v>
      </c>
      <c r="M182" s="59">
        <f t="shared" si="67"/>
        <v>12.16</v>
      </c>
      <c r="N182" s="59">
        <f t="shared" si="57"/>
        <v>7.57</v>
      </c>
      <c r="O182" s="59">
        <f t="shared" si="67"/>
        <v>7.46</v>
      </c>
      <c r="P182" s="60">
        <f t="shared" si="58"/>
        <v>0.14468876452161608</v>
      </c>
      <c r="Q182" s="22">
        <f t="shared" si="59"/>
        <v>2.6915348039269097E-8</v>
      </c>
      <c r="R182" s="61">
        <f t="shared" si="60"/>
        <v>1.278803769553657E-7</v>
      </c>
      <c r="S182" s="22">
        <f t="shared" si="61"/>
        <v>1.6353390810246425E-14</v>
      </c>
      <c r="T182" s="94">
        <v>298</v>
      </c>
      <c r="U182" s="59">
        <f t="shared" si="62"/>
        <v>285.16000000000003</v>
      </c>
      <c r="V182" s="63">
        <f t="shared" si="63"/>
        <v>0.75942106209536264</v>
      </c>
      <c r="W182" s="64">
        <f t="shared" si="64"/>
        <v>5.7467335600894724</v>
      </c>
      <c r="X182" s="65">
        <f t="shared" si="69"/>
        <v>-1.0067180413149553E-7</v>
      </c>
      <c r="Y182" s="66">
        <f t="shared" si="70"/>
        <v>-9.8973228676883512E-8</v>
      </c>
      <c r="Z182" s="66">
        <f t="shared" si="71"/>
        <v>-9.9001887729931174E-8</v>
      </c>
      <c r="AA182" s="67">
        <f t="shared" si="72"/>
        <v>-9.7331004234065115E-8</v>
      </c>
      <c r="AB182" s="68">
        <f t="shared" si="66"/>
        <v>2.983327034301543E-5</v>
      </c>
      <c r="AC182" s="69"/>
      <c r="AD182" s="70">
        <f t="shared" si="65"/>
        <v>0.29833270343015428</v>
      </c>
      <c r="AE182" s="70"/>
      <c r="AF182" s="74"/>
      <c r="AG182" s="71">
        <v>1760</v>
      </c>
    </row>
    <row r="183" spans="3:33">
      <c r="E183" s="73">
        <v>0.58717592592592593</v>
      </c>
      <c r="F183" s="71">
        <v>1770</v>
      </c>
      <c r="G183" s="58">
        <v>12.16</v>
      </c>
      <c r="H183" s="58">
        <v>7.43</v>
      </c>
      <c r="I183" s="58">
        <v>7.27</v>
      </c>
      <c r="J183" s="58">
        <v>12.16</v>
      </c>
      <c r="K183" s="58">
        <f t="shared" si="74"/>
        <v>7.71</v>
      </c>
      <c r="L183" s="58">
        <v>7.27</v>
      </c>
      <c r="M183" s="59">
        <f t="shared" si="67"/>
        <v>12.16</v>
      </c>
      <c r="N183" s="59">
        <f t="shared" si="57"/>
        <v>7.57</v>
      </c>
      <c r="O183" s="59">
        <f t="shared" si="67"/>
        <v>7.27</v>
      </c>
      <c r="P183" s="60">
        <f t="shared" si="58"/>
        <v>0.14100366193996636</v>
      </c>
      <c r="Q183" s="22">
        <f t="shared" si="59"/>
        <v>2.6915348039269097E-8</v>
      </c>
      <c r="R183" s="61">
        <f t="shared" si="60"/>
        <v>1.278803769553657E-7</v>
      </c>
      <c r="S183" s="22">
        <f t="shared" si="61"/>
        <v>1.6353390810246425E-14</v>
      </c>
      <c r="T183" s="94">
        <v>298</v>
      </c>
      <c r="U183" s="59">
        <f t="shared" si="62"/>
        <v>285.16000000000003</v>
      </c>
      <c r="V183" s="63">
        <f t="shared" si="63"/>
        <v>0.75942106209536264</v>
      </c>
      <c r="W183" s="64">
        <f t="shared" si="64"/>
        <v>5.7467335600894724</v>
      </c>
      <c r="X183" s="65">
        <f t="shared" si="69"/>
        <v>-9.485238390288775E-8</v>
      </c>
      <c r="Y183" s="66">
        <f t="shared" si="70"/>
        <v>-9.3292756611614475E-8</v>
      </c>
      <c r="Z183" s="66">
        <f t="shared" si="71"/>
        <v>-9.331840106236623E-8</v>
      </c>
      <c r="AA183" s="67">
        <f t="shared" si="72"/>
        <v>-9.178357489490623E-8</v>
      </c>
      <c r="AB183" s="68">
        <f t="shared" si="66"/>
        <v>2.8843348607716785E-5</v>
      </c>
      <c r="AC183" s="69"/>
      <c r="AD183" s="70">
        <f t="shared" si="65"/>
        <v>0.28843348607716784</v>
      </c>
      <c r="AE183" s="70"/>
      <c r="AF183" s="74"/>
      <c r="AG183" s="71">
        <v>1770</v>
      </c>
    </row>
    <row r="184" spans="3:33">
      <c r="C184" s="54">
        <f>60*34</f>
        <v>2040</v>
      </c>
      <c r="E184" s="73">
        <v>0.58729166666666666</v>
      </c>
      <c r="F184" s="71">
        <v>1780</v>
      </c>
      <c r="G184" s="58">
        <v>12.16</v>
      </c>
      <c r="H184" s="58">
        <v>7.43</v>
      </c>
      <c r="I184" s="58">
        <v>7.08</v>
      </c>
      <c r="J184" s="58">
        <v>12.16</v>
      </c>
      <c r="K184" s="58">
        <f t="shared" si="74"/>
        <v>7.71</v>
      </c>
      <c r="L184" s="58">
        <v>7.08</v>
      </c>
      <c r="M184" s="59">
        <f t="shared" si="67"/>
        <v>12.16</v>
      </c>
      <c r="N184" s="59">
        <f t="shared" si="57"/>
        <v>7.57</v>
      </c>
      <c r="O184" s="59">
        <f t="shared" si="67"/>
        <v>7.08</v>
      </c>
      <c r="P184" s="60">
        <f t="shared" si="58"/>
        <v>0.13731855935831661</v>
      </c>
      <c r="Q184" s="22">
        <f t="shared" si="59"/>
        <v>2.6915348039269097E-8</v>
      </c>
      <c r="R184" s="61">
        <f t="shared" si="60"/>
        <v>1.278803769553657E-7</v>
      </c>
      <c r="S184" s="22">
        <f t="shared" si="61"/>
        <v>1.6353390810246425E-14</v>
      </c>
      <c r="T184" s="94">
        <v>298</v>
      </c>
      <c r="U184" s="59">
        <f t="shared" si="62"/>
        <v>285.16000000000003</v>
      </c>
      <c r="V184" s="63">
        <f t="shared" si="63"/>
        <v>0.75942106209536264</v>
      </c>
      <c r="W184" s="64">
        <f t="shared" si="64"/>
        <v>5.7467335600894724</v>
      </c>
      <c r="X184" s="65">
        <f t="shared" si="69"/>
        <v>-8.9385107734880141E-8</v>
      </c>
      <c r="Y184" s="66">
        <f t="shared" si="70"/>
        <v>-8.7953788226828389E-8</v>
      </c>
      <c r="Z184" s="66">
        <f t="shared" si="71"/>
        <v>-8.7976707878502408E-8</v>
      </c>
      <c r="AA184" s="67">
        <f t="shared" si="72"/>
        <v>-8.6567573999525411E-8</v>
      </c>
      <c r="AB184" s="68">
        <f t="shared" si="66"/>
        <v>2.7910251484140531E-5</v>
      </c>
      <c r="AC184" s="69"/>
      <c r="AD184" s="70">
        <f t="shared" si="65"/>
        <v>0.2791025148414053</v>
      </c>
      <c r="AE184" s="70"/>
      <c r="AF184" s="74"/>
      <c r="AG184" s="71">
        <v>1780</v>
      </c>
    </row>
    <row r="185" spans="3:33">
      <c r="E185" s="73">
        <v>0.58740740740740738</v>
      </c>
      <c r="F185" s="71">
        <v>1790</v>
      </c>
      <c r="G185" s="58">
        <v>12.16</v>
      </c>
      <c r="H185" s="58">
        <v>7.43</v>
      </c>
      <c r="I185" s="58">
        <v>6.93</v>
      </c>
      <c r="J185" s="58">
        <v>12.16</v>
      </c>
      <c r="K185" s="58">
        <f t="shared" si="74"/>
        <v>7.71</v>
      </c>
      <c r="L185" s="58">
        <v>6.93</v>
      </c>
      <c r="M185" s="59">
        <f t="shared" si="67"/>
        <v>12.16</v>
      </c>
      <c r="N185" s="59">
        <f t="shared" si="57"/>
        <v>7.57</v>
      </c>
      <c r="O185" s="59">
        <f t="shared" si="67"/>
        <v>6.93</v>
      </c>
      <c r="P185" s="60">
        <f t="shared" si="58"/>
        <v>0.13440926784648788</v>
      </c>
      <c r="Q185" s="22">
        <f t="shared" si="59"/>
        <v>2.6915348039269097E-8</v>
      </c>
      <c r="R185" s="61">
        <f t="shared" si="60"/>
        <v>1.278803769553657E-7</v>
      </c>
      <c r="S185" s="22">
        <f t="shared" si="61"/>
        <v>1.6353390810246425E-14</v>
      </c>
      <c r="T185" s="94">
        <v>298</v>
      </c>
      <c r="U185" s="59">
        <f t="shared" si="62"/>
        <v>285.16000000000003</v>
      </c>
      <c r="V185" s="63">
        <f t="shared" si="63"/>
        <v>0.75942106209536264</v>
      </c>
      <c r="W185" s="64">
        <f t="shared" si="64"/>
        <v>5.7467335600894724</v>
      </c>
      <c r="X185" s="65">
        <f t="shared" si="69"/>
        <v>-8.4733758553722251E-8</v>
      </c>
      <c r="Y185" s="66">
        <f t="shared" si="70"/>
        <v>-8.3405667441277255E-8</v>
      </c>
      <c r="Z185" s="66">
        <f t="shared" si="71"/>
        <v>-8.3426483536692609E-8</v>
      </c>
      <c r="AA185" s="67">
        <f t="shared" si="72"/>
        <v>-8.2118555989389589E-8</v>
      </c>
      <c r="AB185" s="68">
        <f t="shared" si="66"/>
        <v>2.7030562027565421E-5</v>
      </c>
      <c r="AC185" s="69"/>
      <c r="AD185" s="70">
        <f t="shared" si="65"/>
        <v>0.27030562027565419</v>
      </c>
      <c r="AE185" s="70"/>
      <c r="AF185" s="74"/>
      <c r="AG185" s="71">
        <v>1790</v>
      </c>
    </row>
    <row r="186" spans="3:33">
      <c r="E186" s="73">
        <v>0.5875231481481481</v>
      </c>
      <c r="F186" s="71">
        <v>1800</v>
      </c>
      <c r="G186" s="58">
        <v>12.13</v>
      </c>
      <c r="H186" s="58">
        <v>7.44</v>
      </c>
      <c r="I186" s="58">
        <v>7.8</v>
      </c>
      <c r="J186" s="58">
        <v>12.13</v>
      </c>
      <c r="K186" s="58">
        <v>7.72</v>
      </c>
      <c r="L186" s="58">
        <v>7.8</v>
      </c>
      <c r="M186" s="59">
        <f t="shared" si="67"/>
        <v>12.13</v>
      </c>
      <c r="N186" s="59">
        <f t="shared" si="57"/>
        <v>7.58</v>
      </c>
      <c r="O186" s="59">
        <f t="shared" si="67"/>
        <v>7.8</v>
      </c>
      <c r="P186" s="60">
        <f t="shared" si="58"/>
        <v>0.15120900579622734</v>
      </c>
      <c r="Q186" s="22">
        <f t="shared" si="59"/>
        <v>2.6302679918953758E-8</v>
      </c>
      <c r="R186" s="61">
        <f t="shared" si="60"/>
        <v>1.3053326817845601E-7</v>
      </c>
      <c r="S186" s="22">
        <f t="shared" si="61"/>
        <v>1.7038934101348717E-14</v>
      </c>
      <c r="T186" s="94">
        <v>298</v>
      </c>
      <c r="U186" s="59">
        <f t="shared" si="62"/>
        <v>285.13</v>
      </c>
      <c r="V186" s="63">
        <f t="shared" si="63"/>
        <v>0.76127549967199748</v>
      </c>
      <c r="W186" s="64">
        <f t="shared" si="64"/>
        <v>5.7713245786939922</v>
      </c>
      <c r="X186" s="65">
        <f t="shared" si="69"/>
        <v>-9.5845358226254277E-8</v>
      </c>
      <c r="Y186" s="66">
        <f t="shared" si="70"/>
        <v>-9.4091998216502904E-8</v>
      </c>
      <c r="Z186" s="66">
        <f t="shared" si="71"/>
        <v>-9.4124073544726283E-8</v>
      </c>
      <c r="AA186" s="67">
        <f t="shared" si="72"/>
        <v>-9.2401615314497605E-8</v>
      </c>
      <c r="AB186" s="68">
        <f t="shared" si="66"/>
        <v>2.6196367666733672E-5</v>
      </c>
      <c r="AC186" s="75">
        <v>1.56E-5</v>
      </c>
      <c r="AD186" s="70">
        <f t="shared" si="65"/>
        <v>0.26196367666733672</v>
      </c>
      <c r="AE186" s="70">
        <f>AC186*10000</f>
        <v>0.156</v>
      </c>
      <c r="AF186" s="74">
        <f>(AD186-AE186)*(AD186-AE186)</f>
        <v>1.122830077285988E-2</v>
      </c>
      <c r="AG186" s="71">
        <v>1800</v>
      </c>
    </row>
    <row r="187" spans="3:33">
      <c r="E187" s="73"/>
      <c r="F187" s="71"/>
      <c r="G187" s="58"/>
      <c r="H187" s="58"/>
      <c r="I187" s="58"/>
      <c r="J187" s="58"/>
      <c r="K187" s="58"/>
      <c r="L187" s="58"/>
      <c r="M187" s="59"/>
      <c r="N187" s="59">
        <f t="shared" si="57"/>
        <v>0</v>
      </c>
      <c r="O187" s="59"/>
      <c r="P187" s="60"/>
      <c r="Q187" s="22"/>
      <c r="R187" s="61"/>
      <c r="S187" s="22"/>
      <c r="T187" s="94"/>
      <c r="U187" s="59"/>
      <c r="V187" s="63"/>
      <c r="W187" s="64"/>
      <c r="X187" s="65"/>
      <c r="Y187" s="66"/>
      <c r="Z187" s="66"/>
      <c r="AA187" s="67"/>
      <c r="AB187" s="68"/>
      <c r="AC187" s="69"/>
      <c r="AD187" s="70"/>
      <c r="AE187" s="70"/>
      <c r="AF187" s="74"/>
      <c r="AG187" s="71"/>
    </row>
    <row r="188" spans="3:33">
      <c r="E188" s="73"/>
      <c r="F188" s="71"/>
      <c r="G188" s="58"/>
      <c r="H188" s="58"/>
      <c r="I188" s="58"/>
      <c r="J188" s="58"/>
      <c r="K188" s="58"/>
      <c r="L188" s="58"/>
      <c r="M188" s="59"/>
      <c r="N188" s="59"/>
      <c r="O188" s="59"/>
      <c r="P188" s="60"/>
      <c r="Q188" s="22"/>
      <c r="R188" s="61"/>
      <c r="S188" s="22"/>
      <c r="T188" s="94"/>
      <c r="U188" s="59"/>
      <c r="V188" s="63"/>
      <c r="W188" s="64"/>
      <c r="X188" s="65"/>
      <c r="Y188" s="66"/>
      <c r="Z188" s="66"/>
      <c r="AA188" s="67"/>
      <c r="AB188" s="68"/>
      <c r="AC188" s="69"/>
      <c r="AD188" s="70"/>
      <c r="AE188" s="70"/>
      <c r="AF188" s="74">
        <f>SUM(AF6:AF186)</f>
        <v>0.51285159502985112</v>
      </c>
      <c r="AG188" s="71"/>
    </row>
    <row r="189" spans="3:33">
      <c r="E189" s="73"/>
      <c r="F189" s="71"/>
      <c r="G189" s="58"/>
      <c r="H189" s="58"/>
      <c r="I189" s="58"/>
      <c r="J189" s="58"/>
      <c r="K189" s="58"/>
      <c r="L189" s="58"/>
      <c r="M189" s="59"/>
      <c r="N189" s="59"/>
      <c r="O189" s="59"/>
      <c r="P189" s="60"/>
      <c r="Q189" s="22"/>
      <c r="R189" s="61"/>
      <c r="S189" s="22"/>
      <c r="T189" s="94"/>
      <c r="U189" s="59"/>
      <c r="V189" s="63"/>
      <c r="W189" s="64"/>
      <c r="X189" s="65"/>
      <c r="Y189" s="66"/>
      <c r="Z189" s="66"/>
      <c r="AA189" s="67"/>
      <c r="AB189" s="68"/>
      <c r="AC189" s="69"/>
      <c r="AD189" s="70"/>
      <c r="AE189" s="70"/>
      <c r="AF189" s="74"/>
      <c r="AG189" s="71"/>
    </row>
    <row r="190" spans="3:33">
      <c r="E190" s="73"/>
      <c r="F190" s="71"/>
      <c r="G190" s="58"/>
      <c r="H190" s="58"/>
      <c r="I190" s="58"/>
      <c r="J190" s="58"/>
      <c r="K190" s="58"/>
      <c r="L190" s="58"/>
      <c r="M190" s="59"/>
      <c r="N190" s="59"/>
      <c r="O190" s="59"/>
      <c r="P190" s="60"/>
      <c r="Q190" s="22"/>
      <c r="R190" s="61"/>
      <c r="S190" s="22"/>
      <c r="T190" s="94"/>
      <c r="U190" s="59"/>
      <c r="V190" s="63"/>
      <c r="W190" s="64"/>
      <c r="X190" s="65"/>
      <c r="Y190" s="66"/>
      <c r="Z190" s="66"/>
      <c r="AA190" s="67"/>
      <c r="AB190" s="68"/>
      <c r="AC190" s="69"/>
      <c r="AD190" s="70"/>
      <c r="AE190" s="70"/>
      <c r="AF190" s="74"/>
      <c r="AG190" s="71"/>
    </row>
    <row r="191" spans="3:33">
      <c r="E191" s="73"/>
      <c r="F191" s="71"/>
      <c r="G191" s="58"/>
      <c r="H191" s="58"/>
      <c r="I191" s="58"/>
      <c r="J191" s="58"/>
      <c r="K191" s="58"/>
      <c r="L191" s="58"/>
      <c r="M191" s="59"/>
      <c r="N191" s="59"/>
      <c r="O191" s="59"/>
      <c r="P191" s="60"/>
      <c r="Q191" s="22"/>
      <c r="R191" s="61"/>
      <c r="S191" s="22"/>
      <c r="T191" s="94"/>
      <c r="U191" s="59"/>
      <c r="V191" s="63"/>
      <c r="W191" s="64"/>
      <c r="X191" s="65"/>
      <c r="Y191" s="66"/>
      <c r="Z191" s="66"/>
      <c r="AA191" s="67"/>
      <c r="AB191" s="68"/>
      <c r="AC191" s="69"/>
      <c r="AD191" s="70"/>
      <c r="AE191" s="70"/>
      <c r="AF191" s="74"/>
      <c r="AG191" s="71"/>
    </row>
    <row r="192" spans="3:33">
      <c r="E192" s="73"/>
      <c r="F192" s="71"/>
      <c r="G192" s="58"/>
      <c r="H192" s="58"/>
      <c r="I192" s="58"/>
      <c r="J192" s="58"/>
      <c r="K192" s="58"/>
      <c r="L192" s="58"/>
      <c r="M192" s="59"/>
      <c r="N192" s="59"/>
      <c r="O192" s="59"/>
      <c r="P192" s="60"/>
      <c r="Q192" s="22"/>
      <c r="R192" s="61"/>
      <c r="S192" s="22"/>
      <c r="T192" s="94"/>
      <c r="U192" s="59"/>
      <c r="V192" s="63"/>
      <c r="W192" s="64"/>
      <c r="X192" s="65"/>
      <c r="Y192" s="66"/>
      <c r="Z192" s="66"/>
      <c r="AA192" s="67"/>
      <c r="AB192" s="68"/>
      <c r="AC192" s="69"/>
      <c r="AD192" s="70"/>
      <c r="AE192" s="70"/>
      <c r="AF192" s="74"/>
      <c r="AG192" s="71"/>
    </row>
    <row r="193" spans="5:33">
      <c r="E193" s="73"/>
      <c r="F193" s="71"/>
      <c r="G193" s="58"/>
      <c r="H193" s="58"/>
      <c r="I193" s="58"/>
      <c r="J193" s="58"/>
      <c r="K193" s="58"/>
      <c r="L193" s="58"/>
      <c r="M193" s="59"/>
      <c r="N193" s="59"/>
      <c r="O193" s="59"/>
      <c r="P193" s="60"/>
      <c r="Q193" s="22"/>
      <c r="R193" s="61"/>
      <c r="S193" s="22"/>
      <c r="T193" s="94"/>
      <c r="U193" s="59"/>
      <c r="V193" s="63"/>
      <c r="W193" s="64"/>
      <c r="X193" s="65"/>
      <c r="Y193" s="66"/>
      <c r="Z193" s="66"/>
      <c r="AA193" s="67"/>
      <c r="AB193" s="68"/>
      <c r="AC193" s="69"/>
      <c r="AD193" s="70"/>
      <c r="AE193" s="70"/>
      <c r="AF193" s="74"/>
      <c r="AG193" s="71"/>
    </row>
    <row r="194" spans="5:33">
      <c r="E194" s="73"/>
      <c r="F194" s="71"/>
      <c r="G194" s="58"/>
      <c r="H194" s="58"/>
      <c r="I194" s="58"/>
      <c r="J194" s="58"/>
      <c r="K194" s="58"/>
      <c r="L194" s="58"/>
      <c r="M194" s="59"/>
      <c r="N194" s="59"/>
      <c r="O194" s="59"/>
      <c r="P194" s="60"/>
      <c r="Q194" s="22"/>
      <c r="R194" s="61"/>
      <c r="S194" s="22"/>
      <c r="T194" s="94"/>
      <c r="U194" s="59"/>
      <c r="V194" s="63"/>
      <c r="W194" s="64"/>
      <c r="X194" s="65"/>
      <c r="Y194" s="66"/>
      <c r="Z194" s="66"/>
      <c r="AA194" s="67"/>
      <c r="AB194" s="68"/>
      <c r="AC194" s="69"/>
      <c r="AD194" s="70"/>
      <c r="AE194" s="70"/>
      <c r="AF194" s="74"/>
      <c r="AG194" s="71"/>
    </row>
    <row r="195" spans="5:33">
      <c r="E195" s="73"/>
      <c r="F195" s="71"/>
      <c r="G195" s="58"/>
      <c r="H195" s="58"/>
      <c r="I195" s="58"/>
      <c r="J195" s="58"/>
      <c r="K195" s="58"/>
      <c r="L195" s="58"/>
      <c r="M195" s="59"/>
      <c r="N195" s="59"/>
      <c r="O195" s="59"/>
      <c r="P195" s="60"/>
      <c r="Q195" s="22"/>
      <c r="R195" s="61"/>
      <c r="S195" s="22"/>
      <c r="T195" s="94"/>
      <c r="U195" s="59"/>
      <c r="V195" s="63"/>
      <c r="W195" s="64"/>
      <c r="X195" s="65"/>
      <c r="Y195" s="66"/>
      <c r="Z195" s="66"/>
      <c r="AA195" s="67"/>
      <c r="AB195" s="68"/>
      <c r="AC195" s="69"/>
      <c r="AD195" s="70"/>
      <c r="AE195" s="70"/>
      <c r="AF195" s="74"/>
      <c r="AG195" s="71"/>
    </row>
    <row r="196" spans="5:33">
      <c r="E196" s="73"/>
      <c r="F196" s="71"/>
      <c r="G196" s="58"/>
      <c r="H196" s="58"/>
      <c r="I196" s="58"/>
      <c r="J196" s="58"/>
      <c r="K196" s="58"/>
      <c r="L196" s="58"/>
      <c r="M196" s="59"/>
      <c r="N196" s="59"/>
      <c r="O196" s="59"/>
      <c r="P196" s="60"/>
      <c r="Q196" s="22"/>
      <c r="R196" s="61"/>
      <c r="S196" s="22"/>
      <c r="T196" s="94"/>
      <c r="U196" s="59"/>
      <c r="V196" s="63"/>
      <c r="W196" s="64"/>
      <c r="X196" s="65"/>
      <c r="Y196" s="66"/>
      <c r="Z196" s="66"/>
      <c r="AA196" s="67"/>
      <c r="AB196" s="68"/>
      <c r="AC196" s="69"/>
      <c r="AD196" s="70"/>
      <c r="AE196" s="70"/>
      <c r="AF196" s="74"/>
      <c r="AG196" s="71"/>
    </row>
    <row r="197" spans="5:33">
      <c r="E197" s="73"/>
      <c r="F197" s="71"/>
      <c r="G197" s="58"/>
      <c r="H197" s="58"/>
      <c r="I197" s="58"/>
      <c r="J197" s="58"/>
      <c r="K197" s="58"/>
      <c r="L197" s="58"/>
      <c r="M197" s="59"/>
      <c r="N197" s="59"/>
      <c r="O197" s="59"/>
      <c r="P197" s="60"/>
      <c r="Q197" s="22"/>
      <c r="R197" s="61"/>
      <c r="S197" s="22"/>
      <c r="T197" s="94"/>
      <c r="U197" s="59"/>
      <c r="V197" s="63"/>
      <c r="W197" s="64"/>
      <c r="X197" s="65"/>
      <c r="Y197" s="66"/>
      <c r="Z197" s="66"/>
      <c r="AA197" s="67"/>
      <c r="AB197" s="68"/>
      <c r="AC197" s="69"/>
      <c r="AD197" s="70"/>
      <c r="AE197" s="70"/>
      <c r="AF197" s="74"/>
      <c r="AG197" s="71"/>
    </row>
    <row r="198" spans="5:33">
      <c r="E198" s="73"/>
      <c r="F198" s="71"/>
      <c r="G198" s="58"/>
      <c r="H198" s="58"/>
      <c r="I198" s="58"/>
      <c r="J198" s="58"/>
      <c r="K198" s="58"/>
      <c r="L198" s="58"/>
      <c r="M198" s="59"/>
      <c r="N198" s="59"/>
      <c r="O198" s="59"/>
      <c r="P198" s="60"/>
      <c r="Q198" s="22"/>
      <c r="R198" s="61"/>
      <c r="S198" s="22"/>
      <c r="T198" s="94"/>
      <c r="U198" s="59"/>
      <c r="V198" s="63"/>
      <c r="W198" s="64"/>
      <c r="X198" s="65"/>
      <c r="Y198" s="66"/>
      <c r="Z198" s="66"/>
      <c r="AA198" s="67"/>
      <c r="AB198" s="68"/>
      <c r="AC198" s="69"/>
      <c r="AD198" s="70"/>
      <c r="AE198" s="70"/>
      <c r="AF198" s="74"/>
      <c r="AG198" s="71"/>
    </row>
    <row r="199" spans="5:33">
      <c r="E199" s="73"/>
      <c r="F199" s="71"/>
      <c r="G199" s="58"/>
      <c r="H199" s="58"/>
      <c r="I199" s="58"/>
      <c r="J199" s="58"/>
      <c r="K199" s="58"/>
      <c r="L199" s="58"/>
      <c r="M199" s="59"/>
      <c r="N199" s="59"/>
      <c r="O199" s="59"/>
      <c r="P199" s="60"/>
      <c r="Q199" s="22"/>
      <c r="R199" s="61"/>
      <c r="S199" s="22"/>
      <c r="T199" s="94"/>
      <c r="U199" s="59"/>
      <c r="V199" s="63"/>
      <c r="W199" s="64"/>
      <c r="X199" s="65"/>
      <c r="Y199" s="66"/>
      <c r="Z199" s="66"/>
      <c r="AA199" s="67"/>
      <c r="AB199" s="68"/>
      <c r="AC199" s="69"/>
      <c r="AD199" s="70"/>
      <c r="AE199" s="70"/>
      <c r="AF199" s="74"/>
      <c r="AG199" s="71"/>
    </row>
    <row r="200" spans="5:33">
      <c r="E200" s="73"/>
      <c r="F200" s="71"/>
      <c r="G200" s="58"/>
      <c r="H200" s="58"/>
      <c r="I200" s="58"/>
      <c r="J200" s="58"/>
      <c r="K200" s="58"/>
      <c r="L200" s="58"/>
      <c r="M200" s="59"/>
      <c r="N200" s="59"/>
      <c r="O200" s="59"/>
      <c r="P200" s="60"/>
      <c r="Q200" s="22"/>
      <c r="R200" s="61"/>
      <c r="S200" s="22"/>
      <c r="T200" s="94"/>
      <c r="U200" s="59"/>
      <c r="V200" s="63"/>
      <c r="W200" s="64"/>
      <c r="X200" s="65"/>
      <c r="Y200" s="66"/>
      <c r="Z200" s="66"/>
      <c r="AA200" s="67"/>
      <c r="AB200" s="68"/>
      <c r="AC200" s="69"/>
      <c r="AD200" s="70"/>
      <c r="AE200" s="70"/>
      <c r="AF200" s="74"/>
      <c r="AG200" s="71"/>
    </row>
    <row r="201" spans="5:33">
      <c r="E201" s="73"/>
      <c r="F201" s="71"/>
      <c r="G201" s="58"/>
      <c r="H201" s="58"/>
      <c r="I201" s="58"/>
      <c r="J201" s="58"/>
      <c r="K201" s="58"/>
      <c r="L201" s="58"/>
      <c r="M201" s="59"/>
      <c r="N201" s="59"/>
      <c r="O201" s="59"/>
      <c r="P201" s="60"/>
      <c r="Q201" s="22"/>
      <c r="R201" s="61"/>
      <c r="S201" s="22"/>
      <c r="T201" s="94"/>
      <c r="U201" s="59"/>
      <c r="V201" s="63"/>
      <c r="W201" s="64"/>
      <c r="X201" s="65"/>
      <c r="Y201" s="66"/>
      <c r="Z201" s="66"/>
      <c r="AA201" s="67"/>
      <c r="AB201" s="68"/>
      <c r="AC201" s="69"/>
      <c r="AD201" s="70"/>
      <c r="AE201" s="70"/>
      <c r="AF201" s="74"/>
      <c r="AG201" s="71"/>
    </row>
    <row r="202" spans="5:33">
      <c r="E202" s="73"/>
      <c r="F202" s="71"/>
      <c r="G202" s="58"/>
      <c r="H202" s="58"/>
      <c r="I202" s="58"/>
      <c r="J202" s="58"/>
      <c r="K202" s="58"/>
      <c r="L202" s="58"/>
      <c r="M202" s="59"/>
      <c r="N202" s="59"/>
      <c r="O202" s="59"/>
      <c r="P202" s="60"/>
      <c r="Q202" s="22"/>
      <c r="R202" s="61"/>
      <c r="S202" s="22"/>
      <c r="T202" s="94"/>
      <c r="U202" s="59"/>
      <c r="V202" s="63"/>
      <c r="W202" s="64"/>
      <c r="X202" s="65"/>
      <c r="Y202" s="66"/>
      <c r="Z202" s="66"/>
      <c r="AA202" s="67"/>
      <c r="AB202" s="68"/>
      <c r="AC202" s="69"/>
      <c r="AD202" s="70"/>
      <c r="AE202" s="70"/>
      <c r="AF202" s="74"/>
      <c r="AG202" s="71"/>
    </row>
    <row r="203" spans="5:33">
      <c r="E203" s="73"/>
      <c r="F203" s="71"/>
      <c r="G203" s="58"/>
      <c r="H203" s="58"/>
      <c r="I203" s="58"/>
      <c r="J203" s="58"/>
      <c r="K203" s="58"/>
      <c r="L203" s="58"/>
      <c r="M203" s="59"/>
      <c r="N203" s="59"/>
      <c r="O203" s="59"/>
      <c r="P203" s="60"/>
      <c r="Q203" s="22"/>
      <c r="R203" s="61"/>
      <c r="S203" s="22"/>
      <c r="T203" s="94"/>
      <c r="U203" s="59"/>
      <c r="V203" s="63"/>
      <c r="W203" s="64"/>
      <c r="X203" s="65"/>
      <c r="Y203" s="66"/>
      <c r="Z203" s="66"/>
      <c r="AA203" s="67"/>
      <c r="AB203" s="68"/>
      <c r="AC203" s="69"/>
      <c r="AD203" s="70"/>
      <c r="AE203" s="70"/>
      <c r="AF203" s="74"/>
      <c r="AG203" s="71"/>
    </row>
    <row r="204" spans="5:33">
      <c r="E204" s="73"/>
      <c r="F204" s="71"/>
      <c r="G204" s="58"/>
      <c r="H204" s="58"/>
      <c r="I204" s="58"/>
      <c r="J204" s="58"/>
      <c r="K204" s="58"/>
      <c r="L204" s="58"/>
      <c r="M204" s="59"/>
      <c r="N204" s="59"/>
      <c r="O204" s="59"/>
      <c r="P204" s="60"/>
      <c r="Q204" s="22"/>
      <c r="R204" s="61"/>
      <c r="S204" s="22"/>
      <c r="T204" s="94"/>
      <c r="U204" s="59"/>
      <c r="V204" s="63"/>
      <c r="W204" s="64"/>
      <c r="X204" s="65"/>
      <c r="Y204" s="66"/>
      <c r="Z204" s="66"/>
      <c r="AA204" s="67"/>
      <c r="AB204" s="68"/>
      <c r="AC204" s="69"/>
      <c r="AD204" s="70"/>
      <c r="AE204" s="70"/>
      <c r="AF204" s="74"/>
      <c r="AG204" s="71"/>
    </row>
    <row r="205" spans="5:33">
      <c r="E205" s="73"/>
      <c r="F205" s="71"/>
      <c r="G205" s="58"/>
      <c r="H205" s="58"/>
      <c r="I205" s="58"/>
      <c r="J205" s="58"/>
      <c r="K205" s="58"/>
      <c r="L205" s="58"/>
      <c r="M205" s="59"/>
      <c r="N205" s="59"/>
      <c r="O205" s="59"/>
      <c r="P205" s="60"/>
      <c r="Q205" s="22"/>
      <c r="R205" s="61"/>
      <c r="S205" s="22"/>
      <c r="T205" s="94"/>
      <c r="U205" s="59"/>
      <c r="V205" s="63"/>
      <c r="W205" s="64"/>
      <c r="X205" s="65"/>
      <c r="Y205" s="66"/>
      <c r="Z205" s="66"/>
      <c r="AA205" s="67"/>
      <c r="AB205" s="68"/>
      <c r="AC205" s="69"/>
      <c r="AD205" s="70"/>
      <c r="AE205" s="70"/>
      <c r="AF205" s="74"/>
      <c r="AG205" s="71"/>
    </row>
    <row r="206" spans="5:33">
      <c r="E206" s="73"/>
      <c r="F206" s="71"/>
      <c r="G206" s="58"/>
      <c r="H206" s="58"/>
      <c r="I206" s="58"/>
      <c r="J206" s="58"/>
      <c r="K206" s="58"/>
      <c r="L206" s="58"/>
      <c r="M206" s="59"/>
      <c r="N206" s="59"/>
      <c r="O206" s="59"/>
      <c r="P206" s="60"/>
      <c r="Q206" s="22"/>
      <c r="R206" s="61"/>
      <c r="S206" s="22"/>
      <c r="T206" s="94"/>
      <c r="U206" s="59"/>
      <c r="V206" s="63"/>
      <c r="W206" s="64"/>
      <c r="X206" s="65"/>
      <c r="Y206" s="66"/>
      <c r="Z206" s="66"/>
      <c r="AA206" s="67"/>
      <c r="AB206" s="68"/>
      <c r="AC206" s="69"/>
      <c r="AD206" s="70"/>
      <c r="AE206" s="70"/>
      <c r="AF206" s="74"/>
      <c r="AG206" s="71"/>
    </row>
    <row r="207" spans="5:33">
      <c r="E207" s="73"/>
      <c r="F207" s="71"/>
      <c r="G207" s="58"/>
      <c r="H207" s="58"/>
      <c r="I207" s="58"/>
      <c r="J207" s="58"/>
      <c r="K207" s="58"/>
      <c r="L207" s="58"/>
      <c r="M207" s="59"/>
      <c r="N207" s="59"/>
      <c r="O207" s="59"/>
      <c r="P207" s="60"/>
      <c r="Q207" s="22"/>
      <c r="R207" s="61"/>
      <c r="S207" s="22"/>
      <c r="T207" s="94"/>
      <c r="U207" s="59"/>
      <c r="V207" s="63"/>
      <c r="W207" s="64"/>
      <c r="X207" s="65"/>
      <c r="Y207" s="66"/>
      <c r="Z207" s="66"/>
      <c r="AA207" s="67"/>
      <c r="AB207" s="68"/>
      <c r="AC207" s="69"/>
      <c r="AD207" s="70"/>
      <c r="AE207" s="70"/>
      <c r="AF207" s="74"/>
      <c r="AG207" s="71"/>
    </row>
    <row r="208" spans="5:33">
      <c r="E208" s="73"/>
      <c r="F208" s="71"/>
      <c r="G208" s="58"/>
      <c r="H208" s="58"/>
      <c r="I208" s="58"/>
      <c r="J208" s="58"/>
      <c r="K208" s="58"/>
      <c r="L208" s="58"/>
      <c r="M208" s="59"/>
      <c r="N208" s="59"/>
      <c r="O208" s="59"/>
      <c r="P208" s="60"/>
      <c r="Q208" s="22"/>
      <c r="R208" s="61"/>
      <c r="S208" s="22"/>
      <c r="T208" s="94"/>
      <c r="U208" s="59"/>
      <c r="V208" s="63"/>
      <c r="W208" s="64"/>
      <c r="X208" s="65"/>
      <c r="Y208" s="66"/>
      <c r="Z208" s="66"/>
      <c r="AA208" s="67"/>
      <c r="AB208" s="68"/>
      <c r="AC208" s="69"/>
      <c r="AD208" s="70"/>
      <c r="AE208" s="70"/>
      <c r="AF208" s="74"/>
      <c r="AG208" s="71"/>
    </row>
    <row r="209" spans="2:33">
      <c r="E209" s="73"/>
      <c r="F209" s="71"/>
      <c r="G209" s="58"/>
      <c r="H209" s="58"/>
      <c r="I209" s="58"/>
      <c r="J209" s="58"/>
      <c r="K209" s="58"/>
      <c r="L209" s="58"/>
      <c r="M209" s="59"/>
      <c r="N209" s="59"/>
      <c r="O209" s="59"/>
      <c r="P209" s="60"/>
      <c r="Q209" s="22"/>
      <c r="R209" s="61"/>
      <c r="S209" s="22"/>
      <c r="T209" s="94"/>
      <c r="U209" s="59"/>
      <c r="V209" s="63"/>
      <c r="W209" s="64"/>
      <c r="X209" s="65"/>
      <c r="Y209" s="66"/>
      <c r="Z209" s="66"/>
      <c r="AA209" s="67"/>
      <c r="AB209" s="68"/>
      <c r="AC209" s="69"/>
      <c r="AD209" s="70"/>
      <c r="AE209" s="70"/>
      <c r="AF209" s="74"/>
      <c r="AG209" s="71"/>
    </row>
    <row r="210" spans="2:33">
      <c r="E210" s="73"/>
      <c r="F210" s="71"/>
      <c r="G210" s="58"/>
      <c r="H210" s="58"/>
      <c r="I210" s="58"/>
      <c r="J210" s="58"/>
      <c r="K210" s="58"/>
      <c r="L210" s="58"/>
      <c r="M210" s="59"/>
      <c r="N210" s="59"/>
      <c r="O210" s="59"/>
      <c r="P210" s="60"/>
      <c r="Q210" s="22"/>
      <c r="R210" s="61"/>
      <c r="S210" s="22"/>
      <c r="T210" s="94"/>
      <c r="U210" s="59"/>
      <c r="V210" s="63"/>
      <c r="W210" s="64"/>
      <c r="X210" s="65"/>
      <c r="Y210" s="66"/>
      <c r="Z210" s="66"/>
      <c r="AA210" s="67"/>
      <c r="AB210" s="68"/>
      <c r="AC210" s="69"/>
      <c r="AD210" s="70"/>
      <c r="AE210" s="70"/>
      <c r="AF210" s="74"/>
      <c r="AG210" s="71"/>
    </row>
    <row r="211" spans="2:33">
      <c r="E211" s="73"/>
      <c r="F211" s="71"/>
      <c r="G211" s="58"/>
      <c r="H211" s="58"/>
      <c r="I211" s="58"/>
      <c r="J211" s="58"/>
      <c r="K211" s="58"/>
      <c r="L211" s="58"/>
      <c r="M211" s="59"/>
      <c r="N211" s="59"/>
      <c r="O211" s="59"/>
      <c r="P211" s="60"/>
      <c r="Q211" s="22"/>
      <c r="R211" s="61"/>
      <c r="S211" s="22"/>
      <c r="T211" s="94"/>
      <c r="U211" s="59"/>
      <c r="V211" s="63"/>
      <c r="W211" s="64"/>
      <c r="X211" s="65"/>
      <c r="Y211" s="66"/>
      <c r="Z211" s="66"/>
      <c r="AA211" s="67"/>
      <c r="AB211" s="68"/>
      <c r="AC211" s="69"/>
      <c r="AD211" s="70"/>
      <c r="AE211" s="70"/>
      <c r="AF211" s="74"/>
      <c r="AG211" s="71"/>
    </row>
    <row r="212" spans="2:33">
      <c r="B212" s="54">
        <f>60*38</f>
        <v>2280</v>
      </c>
      <c r="E212" s="73"/>
      <c r="F212" s="71"/>
      <c r="G212" s="58"/>
      <c r="H212" s="58"/>
      <c r="I212" s="58"/>
      <c r="J212" s="58"/>
      <c r="K212" s="58"/>
      <c r="L212" s="58"/>
      <c r="M212" s="59"/>
      <c r="N212" s="59"/>
      <c r="O212" s="59"/>
      <c r="P212" s="60"/>
      <c r="Q212" s="22"/>
      <c r="R212" s="61"/>
      <c r="S212" s="22"/>
      <c r="T212" s="94"/>
      <c r="U212" s="59"/>
      <c r="V212" s="63"/>
      <c r="W212" s="64"/>
      <c r="X212" s="65"/>
      <c r="Y212" s="66"/>
      <c r="Z212" s="66"/>
      <c r="AA212" s="67"/>
      <c r="AB212" s="68"/>
      <c r="AC212" s="69"/>
      <c r="AD212" s="70"/>
      <c r="AE212" s="70"/>
      <c r="AF212" s="74"/>
      <c r="AG212" s="71"/>
    </row>
    <row r="213" spans="2:33">
      <c r="E213" s="73"/>
      <c r="F213" s="71"/>
      <c r="G213" s="58"/>
      <c r="H213" s="58"/>
      <c r="I213" s="58"/>
      <c r="J213" s="58"/>
      <c r="K213" s="58"/>
      <c r="L213" s="58"/>
      <c r="M213" s="59"/>
      <c r="N213" s="59"/>
      <c r="O213" s="59"/>
      <c r="P213" s="60"/>
      <c r="Q213" s="22"/>
      <c r="R213" s="61"/>
      <c r="S213" s="22"/>
      <c r="T213" s="94"/>
      <c r="U213" s="59"/>
      <c r="V213" s="63"/>
      <c r="W213" s="64"/>
      <c r="X213" s="65"/>
      <c r="Y213" s="66"/>
      <c r="Z213" s="66"/>
      <c r="AA213" s="67"/>
      <c r="AB213" s="68"/>
      <c r="AC213" s="69"/>
      <c r="AD213" s="70"/>
      <c r="AE213" s="70"/>
      <c r="AF213" s="74"/>
      <c r="AG213" s="71"/>
    </row>
    <row r="214" spans="2:33">
      <c r="E214" s="73"/>
      <c r="F214" s="71"/>
      <c r="G214" s="58"/>
      <c r="H214" s="58"/>
      <c r="I214" s="58"/>
      <c r="J214" s="58"/>
      <c r="K214" s="58"/>
      <c r="L214" s="58"/>
      <c r="M214" s="59"/>
      <c r="N214" s="59"/>
      <c r="O214" s="59"/>
      <c r="P214" s="60"/>
      <c r="Q214" s="22"/>
      <c r="R214" s="61"/>
      <c r="S214" s="22"/>
      <c r="T214" s="94"/>
      <c r="U214" s="59"/>
      <c r="V214" s="63"/>
      <c r="W214" s="64"/>
      <c r="X214" s="65"/>
      <c r="Y214" s="66"/>
      <c r="Z214" s="66"/>
      <c r="AA214" s="67"/>
      <c r="AB214" s="68"/>
      <c r="AC214" s="69"/>
      <c r="AD214" s="70"/>
      <c r="AE214" s="70"/>
      <c r="AF214" s="74"/>
      <c r="AG214" s="71"/>
    </row>
    <row r="215" spans="2:33">
      <c r="E215" s="73"/>
      <c r="F215" s="71"/>
      <c r="G215" s="58"/>
      <c r="H215" s="58"/>
      <c r="I215" s="58"/>
      <c r="J215" s="58"/>
      <c r="K215" s="58"/>
      <c r="L215" s="58"/>
      <c r="M215" s="59"/>
      <c r="N215" s="59"/>
      <c r="O215" s="59"/>
      <c r="P215" s="60"/>
      <c r="Q215" s="22"/>
      <c r="R215" s="61"/>
      <c r="S215" s="22"/>
      <c r="T215" s="94"/>
      <c r="U215" s="59"/>
      <c r="V215" s="63"/>
      <c r="W215" s="64"/>
      <c r="X215" s="65"/>
      <c r="Y215" s="66"/>
      <c r="Z215" s="66"/>
      <c r="AA215" s="67"/>
      <c r="AB215" s="68"/>
      <c r="AC215" s="69"/>
      <c r="AD215" s="70"/>
      <c r="AE215" s="70"/>
      <c r="AF215" s="74"/>
      <c r="AG215" s="71"/>
    </row>
    <row r="216" spans="2:33">
      <c r="E216" s="73"/>
      <c r="F216" s="71"/>
      <c r="G216" s="58"/>
      <c r="H216" s="58"/>
      <c r="I216" s="58"/>
      <c r="J216" s="58"/>
      <c r="K216" s="58"/>
      <c r="L216" s="58"/>
      <c r="M216" s="59"/>
      <c r="N216" s="59"/>
      <c r="O216" s="59"/>
      <c r="P216" s="60"/>
      <c r="Q216" s="22"/>
      <c r="R216" s="61"/>
      <c r="S216" s="22"/>
      <c r="T216" s="94"/>
      <c r="U216" s="59"/>
      <c r="V216" s="63"/>
      <c r="W216" s="64"/>
      <c r="X216" s="65"/>
      <c r="Y216" s="66"/>
      <c r="Z216" s="66"/>
      <c r="AA216" s="67"/>
      <c r="AB216" s="68"/>
      <c r="AC216" s="75"/>
      <c r="AD216" s="70"/>
      <c r="AE216" s="70"/>
      <c r="AF216" s="74"/>
      <c r="AG216" s="71"/>
    </row>
    <row r="217" spans="2:33">
      <c r="E217" s="73"/>
      <c r="F217" s="71"/>
      <c r="G217" s="58"/>
      <c r="H217" s="58"/>
      <c r="I217" s="58"/>
      <c r="J217" s="58"/>
      <c r="K217" s="58"/>
      <c r="L217" s="58"/>
      <c r="M217" s="59"/>
      <c r="N217" s="59"/>
      <c r="O217" s="59"/>
      <c r="P217" s="60"/>
      <c r="Q217" s="22"/>
      <c r="R217" s="61"/>
      <c r="S217" s="22"/>
      <c r="T217" s="94"/>
      <c r="U217" s="59"/>
      <c r="V217" s="63"/>
      <c r="W217" s="64"/>
      <c r="X217" s="65"/>
      <c r="Y217" s="66"/>
      <c r="Z217" s="66"/>
      <c r="AA217" s="67"/>
      <c r="AB217" s="68"/>
      <c r="AC217" s="69"/>
      <c r="AD217" s="70"/>
      <c r="AE217" s="70"/>
      <c r="AF217" s="74"/>
      <c r="AG217" s="71"/>
    </row>
    <row r="218" spans="2:33">
      <c r="E218" s="73"/>
      <c r="F218" s="71"/>
      <c r="G218" s="58"/>
      <c r="H218" s="58"/>
      <c r="I218" s="58"/>
      <c r="J218" s="58"/>
      <c r="K218" s="58"/>
      <c r="L218" s="58"/>
      <c r="M218" s="59"/>
      <c r="N218" s="59"/>
      <c r="O218" s="59"/>
      <c r="P218" s="60"/>
      <c r="Q218" s="22"/>
      <c r="R218" s="61"/>
      <c r="S218" s="22"/>
      <c r="T218" s="94"/>
      <c r="U218" s="59"/>
      <c r="V218" s="63"/>
      <c r="W218" s="64"/>
      <c r="X218" s="65"/>
      <c r="Y218" s="66"/>
      <c r="Z218" s="66"/>
      <c r="AA218" s="67"/>
      <c r="AB218" s="68"/>
      <c r="AC218" s="69"/>
      <c r="AD218" s="70"/>
      <c r="AE218" s="70"/>
      <c r="AF218" s="74"/>
      <c r="AG218" s="71"/>
    </row>
    <row r="219" spans="2:33">
      <c r="E219" s="73"/>
      <c r="F219" s="71"/>
      <c r="G219" s="58"/>
      <c r="H219" s="58"/>
      <c r="I219" s="58"/>
      <c r="J219" s="58"/>
      <c r="K219" s="58"/>
      <c r="L219" s="58"/>
      <c r="M219" s="59"/>
      <c r="N219" s="59"/>
      <c r="O219" s="59"/>
      <c r="P219" s="60"/>
      <c r="Q219" s="22"/>
      <c r="R219" s="61"/>
      <c r="S219" s="22"/>
      <c r="T219" s="94"/>
      <c r="U219" s="59"/>
      <c r="V219" s="63"/>
      <c r="W219" s="64"/>
      <c r="X219" s="65"/>
      <c r="Y219" s="66"/>
      <c r="Z219" s="66"/>
      <c r="AA219" s="67"/>
      <c r="AB219" s="68"/>
      <c r="AC219" s="69"/>
      <c r="AD219" s="70"/>
      <c r="AE219" s="70"/>
      <c r="AF219" s="74"/>
      <c r="AG219" s="71"/>
    </row>
    <row r="220" spans="2:33">
      <c r="E220" s="73"/>
      <c r="F220" s="71"/>
      <c r="G220" s="58"/>
      <c r="H220" s="58"/>
      <c r="I220" s="58"/>
      <c r="J220" s="58"/>
      <c r="K220" s="58"/>
      <c r="L220" s="58"/>
      <c r="M220" s="59"/>
      <c r="N220" s="59"/>
      <c r="O220" s="59"/>
      <c r="P220" s="60"/>
      <c r="Q220" s="22"/>
      <c r="R220" s="61"/>
      <c r="S220" s="22"/>
      <c r="T220" s="94"/>
      <c r="U220" s="59"/>
      <c r="V220" s="63"/>
      <c r="W220" s="64"/>
      <c r="X220" s="65"/>
      <c r="Y220" s="66"/>
      <c r="Z220" s="66"/>
      <c r="AA220" s="67"/>
      <c r="AB220" s="68"/>
      <c r="AC220" s="69"/>
      <c r="AD220" s="70"/>
      <c r="AE220" s="70"/>
      <c r="AF220" s="74"/>
      <c r="AG220" s="71"/>
    </row>
    <row r="221" spans="2:33">
      <c r="E221" s="73"/>
      <c r="F221" s="71"/>
      <c r="G221" s="58"/>
      <c r="H221" s="58"/>
      <c r="I221" s="58"/>
      <c r="J221" s="58"/>
      <c r="K221" s="58"/>
      <c r="L221" s="58"/>
      <c r="M221" s="59"/>
      <c r="N221" s="59"/>
      <c r="O221" s="59"/>
      <c r="P221" s="60"/>
      <c r="Q221" s="22"/>
      <c r="R221" s="61"/>
      <c r="S221" s="22"/>
      <c r="T221" s="94"/>
      <c r="U221" s="59"/>
      <c r="V221" s="63"/>
      <c r="W221" s="64"/>
      <c r="X221" s="65"/>
      <c r="Y221" s="66"/>
      <c r="Z221" s="66"/>
      <c r="AA221" s="67"/>
      <c r="AB221" s="68"/>
      <c r="AC221" s="69"/>
      <c r="AD221" s="70"/>
      <c r="AE221" s="70"/>
      <c r="AF221" s="74"/>
      <c r="AG221" s="71"/>
    </row>
    <row r="222" spans="2:33">
      <c r="E222" s="73"/>
      <c r="F222" s="71"/>
      <c r="G222" s="58"/>
      <c r="H222" s="58"/>
      <c r="I222" s="58"/>
      <c r="J222" s="58"/>
      <c r="K222" s="58"/>
      <c r="L222" s="58"/>
      <c r="M222" s="59"/>
      <c r="N222" s="59"/>
      <c r="O222" s="59"/>
      <c r="P222" s="60"/>
      <c r="Q222" s="22"/>
      <c r="R222" s="61"/>
      <c r="S222" s="22"/>
      <c r="T222" s="94"/>
      <c r="U222" s="59"/>
      <c r="V222" s="63"/>
      <c r="W222" s="64"/>
      <c r="X222" s="65"/>
      <c r="Y222" s="66"/>
      <c r="Z222" s="66"/>
      <c r="AA222" s="67"/>
      <c r="AB222" s="68"/>
      <c r="AC222" s="69"/>
      <c r="AD222" s="70"/>
      <c r="AE222" s="70"/>
      <c r="AF222" s="74"/>
      <c r="AG222" s="71"/>
    </row>
    <row r="223" spans="2:33">
      <c r="E223" s="73"/>
      <c r="F223" s="71"/>
      <c r="G223" s="58"/>
      <c r="H223" s="58"/>
      <c r="I223" s="58"/>
      <c r="J223" s="58"/>
      <c r="K223" s="58"/>
      <c r="L223" s="58"/>
      <c r="M223" s="59"/>
      <c r="N223" s="59"/>
      <c r="O223" s="59"/>
      <c r="P223" s="60"/>
      <c r="Q223" s="22"/>
      <c r="R223" s="61"/>
      <c r="S223" s="22"/>
      <c r="T223" s="94"/>
      <c r="U223" s="59"/>
      <c r="V223" s="63"/>
      <c r="W223" s="64"/>
      <c r="X223" s="65"/>
      <c r="Y223" s="66"/>
      <c r="Z223" s="66"/>
      <c r="AA223" s="67"/>
      <c r="AB223" s="68"/>
      <c r="AC223" s="69"/>
      <c r="AD223" s="70"/>
      <c r="AE223" s="70"/>
      <c r="AF223" s="74"/>
      <c r="AG223" s="71"/>
    </row>
    <row r="224" spans="2:33">
      <c r="E224" s="73"/>
      <c r="F224" s="71"/>
      <c r="G224" s="58"/>
      <c r="H224" s="58"/>
      <c r="I224" s="58"/>
      <c r="J224" s="58"/>
      <c r="K224" s="58"/>
      <c r="L224" s="58"/>
      <c r="M224" s="59"/>
      <c r="N224" s="59"/>
      <c r="O224" s="59"/>
      <c r="P224" s="60"/>
      <c r="Q224" s="22"/>
      <c r="R224" s="61"/>
      <c r="S224" s="22"/>
      <c r="T224" s="94"/>
      <c r="U224" s="59"/>
      <c r="V224" s="63"/>
      <c r="W224" s="64"/>
      <c r="X224" s="65"/>
      <c r="Y224" s="66"/>
      <c r="Z224" s="66"/>
      <c r="AA224" s="67"/>
      <c r="AB224" s="68"/>
      <c r="AC224" s="69"/>
      <c r="AD224" s="70"/>
      <c r="AE224" s="70"/>
      <c r="AF224" s="74"/>
      <c r="AG224" s="71"/>
    </row>
    <row r="225" spans="2:33">
      <c r="E225" s="73"/>
      <c r="F225" s="71"/>
      <c r="G225" s="58"/>
      <c r="H225" s="58"/>
      <c r="I225" s="58"/>
      <c r="J225" s="58"/>
      <c r="K225" s="58"/>
      <c r="L225" s="58"/>
      <c r="M225" s="59"/>
      <c r="N225" s="59"/>
      <c r="O225" s="59"/>
      <c r="P225" s="60"/>
      <c r="Q225" s="22"/>
      <c r="R225" s="61"/>
      <c r="S225" s="22"/>
      <c r="T225" s="94"/>
      <c r="U225" s="59"/>
      <c r="V225" s="63"/>
      <c r="W225" s="64"/>
      <c r="X225" s="65"/>
      <c r="Y225" s="66"/>
      <c r="Z225" s="66"/>
      <c r="AA225" s="67"/>
      <c r="AB225" s="68"/>
      <c r="AC225" s="69"/>
      <c r="AD225" s="70"/>
      <c r="AE225" s="70"/>
      <c r="AF225" s="74"/>
      <c r="AG225" s="71"/>
    </row>
    <row r="226" spans="2:33">
      <c r="E226" s="73"/>
      <c r="F226" s="71"/>
      <c r="G226" s="58"/>
      <c r="H226" s="58"/>
      <c r="I226" s="58"/>
      <c r="J226" s="58"/>
      <c r="K226" s="58"/>
      <c r="L226" s="58"/>
      <c r="M226" s="59"/>
      <c r="N226" s="59"/>
      <c r="O226" s="59"/>
      <c r="P226" s="60"/>
      <c r="Q226" s="22"/>
      <c r="R226" s="61"/>
      <c r="S226" s="22"/>
      <c r="T226" s="94"/>
      <c r="U226" s="59"/>
      <c r="V226" s="63"/>
      <c r="W226" s="64"/>
      <c r="X226" s="65"/>
      <c r="Y226" s="66"/>
      <c r="Z226" s="66"/>
      <c r="AA226" s="67"/>
      <c r="AB226" s="68"/>
      <c r="AC226" s="69"/>
      <c r="AD226" s="70"/>
      <c r="AE226" s="70"/>
      <c r="AF226" s="74"/>
      <c r="AG226" s="71"/>
    </row>
    <row r="227" spans="2:33">
      <c r="E227" s="73"/>
      <c r="F227" s="71"/>
      <c r="G227" s="58"/>
      <c r="H227" s="58"/>
      <c r="I227" s="58"/>
      <c r="J227" s="58"/>
      <c r="K227" s="58"/>
      <c r="L227" s="58"/>
      <c r="M227" s="59"/>
      <c r="N227" s="59"/>
      <c r="O227" s="59"/>
      <c r="P227" s="60"/>
      <c r="Q227" s="22"/>
      <c r="R227" s="61"/>
      <c r="S227" s="22"/>
      <c r="T227" s="94"/>
      <c r="U227" s="59"/>
      <c r="V227" s="63"/>
      <c r="W227" s="64"/>
      <c r="X227" s="65"/>
      <c r="Y227" s="66"/>
      <c r="Z227" s="66"/>
      <c r="AA227" s="67"/>
      <c r="AB227" s="68"/>
      <c r="AC227" s="69"/>
      <c r="AD227" s="70"/>
      <c r="AE227" s="70"/>
      <c r="AF227" s="74"/>
      <c r="AG227" s="71"/>
    </row>
    <row r="228" spans="2:33">
      <c r="E228" s="73"/>
      <c r="F228" s="71"/>
      <c r="G228" s="58"/>
      <c r="H228" s="58"/>
      <c r="I228" s="58"/>
      <c r="J228" s="58"/>
      <c r="K228" s="58"/>
      <c r="L228" s="58"/>
      <c r="M228" s="59"/>
      <c r="N228" s="59"/>
      <c r="O228" s="59"/>
      <c r="P228" s="60"/>
      <c r="Q228" s="22"/>
      <c r="R228" s="61"/>
      <c r="S228" s="22"/>
      <c r="T228" s="94"/>
      <c r="U228" s="59"/>
      <c r="V228" s="63"/>
      <c r="W228" s="64"/>
      <c r="X228" s="65"/>
      <c r="Y228" s="66"/>
      <c r="Z228" s="66"/>
      <c r="AA228" s="67"/>
      <c r="AB228" s="68"/>
      <c r="AC228" s="69"/>
      <c r="AD228" s="70"/>
      <c r="AE228" s="70"/>
      <c r="AF228" s="74"/>
      <c r="AG228" s="71"/>
    </row>
    <row r="229" spans="2:33">
      <c r="E229" s="73"/>
      <c r="F229" s="71"/>
      <c r="G229" s="58"/>
      <c r="H229" s="58"/>
      <c r="I229" s="58"/>
      <c r="J229" s="58"/>
      <c r="K229" s="58"/>
      <c r="L229" s="58"/>
      <c r="M229" s="59"/>
      <c r="N229" s="59"/>
      <c r="O229" s="59"/>
      <c r="P229" s="60"/>
      <c r="Q229" s="22"/>
      <c r="R229" s="61"/>
      <c r="S229" s="22"/>
      <c r="T229" s="94"/>
      <c r="U229" s="59"/>
      <c r="V229" s="63"/>
      <c r="W229" s="64"/>
      <c r="X229" s="65"/>
      <c r="Y229" s="66"/>
      <c r="Z229" s="66"/>
      <c r="AA229" s="67"/>
      <c r="AB229" s="68"/>
      <c r="AC229" s="69"/>
      <c r="AD229" s="70"/>
      <c r="AE229" s="70"/>
      <c r="AF229" s="74"/>
      <c r="AG229" s="71"/>
    </row>
    <row r="230" spans="2:33">
      <c r="E230" s="73"/>
      <c r="F230" s="71"/>
      <c r="G230" s="58"/>
      <c r="H230" s="58"/>
      <c r="I230" s="58"/>
      <c r="J230" s="58"/>
      <c r="K230" s="58"/>
      <c r="L230" s="58"/>
      <c r="M230" s="59"/>
      <c r="N230" s="59"/>
      <c r="O230" s="59"/>
      <c r="P230" s="60"/>
      <c r="Q230" s="22"/>
      <c r="R230" s="61"/>
      <c r="S230" s="22"/>
      <c r="T230" s="94"/>
      <c r="U230" s="59"/>
      <c r="V230" s="63"/>
      <c r="W230" s="64"/>
      <c r="X230" s="65"/>
      <c r="Y230" s="66"/>
      <c r="Z230" s="66"/>
      <c r="AA230" s="67"/>
      <c r="AB230" s="68"/>
      <c r="AC230" s="69"/>
      <c r="AD230" s="70"/>
      <c r="AE230" s="70"/>
      <c r="AF230" s="74"/>
      <c r="AG230" s="71"/>
    </row>
    <row r="231" spans="2:33">
      <c r="E231" s="73"/>
      <c r="F231" s="71"/>
      <c r="G231" s="58"/>
      <c r="H231" s="58"/>
      <c r="I231" s="58"/>
      <c r="J231" s="58"/>
      <c r="K231" s="58"/>
      <c r="L231" s="58"/>
      <c r="M231" s="59"/>
      <c r="N231" s="59"/>
      <c r="O231" s="59"/>
      <c r="P231" s="60"/>
      <c r="Q231" s="22"/>
      <c r="R231" s="61"/>
      <c r="S231" s="22"/>
      <c r="T231" s="94"/>
      <c r="U231" s="59"/>
      <c r="V231" s="63"/>
      <c r="W231" s="64"/>
      <c r="X231" s="65"/>
      <c r="Y231" s="66"/>
      <c r="Z231" s="66"/>
      <c r="AA231" s="67"/>
      <c r="AB231" s="68"/>
      <c r="AC231" s="69"/>
      <c r="AD231" s="70"/>
      <c r="AE231" s="70"/>
      <c r="AF231" s="74"/>
      <c r="AG231" s="71"/>
    </row>
    <row r="232" spans="2:33">
      <c r="E232" s="73"/>
      <c r="F232" s="71"/>
      <c r="G232" s="58"/>
      <c r="H232" s="58"/>
      <c r="I232" s="58"/>
      <c r="J232" s="58"/>
      <c r="K232" s="58"/>
      <c r="L232" s="58"/>
      <c r="M232" s="59"/>
      <c r="N232" s="59"/>
      <c r="O232" s="59"/>
      <c r="P232" s="60"/>
      <c r="Q232" s="22"/>
      <c r="R232" s="61"/>
      <c r="S232" s="22"/>
      <c r="T232" s="94"/>
      <c r="U232" s="59"/>
      <c r="V232" s="63"/>
      <c r="W232" s="64"/>
      <c r="X232" s="65"/>
      <c r="Y232" s="66"/>
      <c r="Z232" s="66"/>
      <c r="AA232" s="67"/>
      <c r="AB232" s="68"/>
      <c r="AC232" s="69"/>
      <c r="AD232" s="70"/>
      <c r="AE232" s="70"/>
      <c r="AF232" s="74"/>
      <c r="AG232" s="71"/>
    </row>
    <row r="233" spans="2:33">
      <c r="E233" s="73"/>
      <c r="F233" s="71"/>
      <c r="G233" s="58"/>
      <c r="H233" s="58"/>
      <c r="I233" s="58"/>
      <c r="J233" s="58"/>
      <c r="K233" s="58"/>
      <c r="L233" s="58"/>
      <c r="M233" s="59"/>
      <c r="N233" s="59"/>
      <c r="O233" s="59"/>
      <c r="P233" s="60"/>
      <c r="Q233" s="22"/>
      <c r="R233" s="61"/>
      <c r="S233" s="22"/>
      <c r="T233" s="94"/>
      <c r="U233" s="59"/>
      <c r="V233" s="63"/>
      <c r="W233" s="64"/>
      <c r="X233" s="65"/>
      <c r="Y233" s="66"/>
      <c r="Z233" s="66"/>
      <c r="AA233" s="67"/>
      <c r="AB233" s="68"/>
      <c r="AC233" s="69"/>
      <c r="AD233" s="70"/>
      <c r="AE233" s="70"/>
      <c r="AF233" s="74"/>
      <c r="AG233" s="71"/>
    </row>
    <row r="234" spans="2:33">
      <c r="B234" s="54">
        <f>60*41</f>
        <v>2460</v>
      </c>
      <c r="E234" s="73"/>
      <c r="F234" s="71"/>
      <c r="G234" s="58"/>
      <c r="H234" s="58"/>
      <c r="I234" s="58"/>
      <c r="J234" s="58"/>
      <c r="K234" s="58"/>
      <c r="L234" s="58"/>
      <c r="M234" s="59"/>
      <c r="N234" s="59"/>
      <c r="O234" s="59"/>
      <c r="P234" s="60"/>
      <c r="Q234" s="22"/>
      <c r="R234" s="61"/>
      <c r="S234" s="22"/>
      <c r="T234" s="94"/>
      <c r="U234" s="59"/>
      <c r="V234" s="63"/>
      <c r="W234" s="64"/>
      <c r="X234" s="65"/>
      <c r="Y234" s="66"/>
      <c r="Z234" s="66"/>
      <c r="AA234" s="67"/>
      <c r="AB234" s="68"/>
      <c r="AC234" s="69"/>
      <c r="AD234" s="70"/>
      <c r="AE234" s="70"/>
      <c r="AF234" s="74"/>
      <c r="AG234" s="71"/>
    </row>
    <row r="235" spans="2:33">
      <c r="E235" s="73"/>
      <c r="F235" s="71"/>
      <c r="G235" s="58"/>
      <c r="H235" s="58"/>
      <c r="I235" s="58"/>
      <c r="J235" s="58"/>
      <c r="K235" s="58"/>
      <c r="L235" s="58"/>
      <c r="M235" s="59"/>
      <c r="N235" s="59"/>
      <c r="O235" s="59"/>
      <c r="P235" s="60"/>
      <c r="Q235" s="22"/>
      <c r="R235" s="61"/>
      <c r="S235" s="22"/>
      <c r="T235" s="94"/>
      <c r="U235" s="59"/>
      <c r="V235" s="63"/>
      <c r="W235" s="64"/>
      <c r="X235" s="65"/>
      <c r="Y235" s="66"/>
      <c r="Z235" s="66"/>
      <c r="AA235" s="67"/>
      <c r="AB235" s="68"/>
      <c r="AC235" s="69"/>
      <c r="AD235" s="70"/>
      <c r="AE235" s="70"/>
      <c r="AF235" s="74"/>
      <c r="AG235" s="71"/>
    </row>
    <row r="236" spans="2:33">
      <c r="E236" s="73"/>
      <c r="F236" s="71"/>
      <c r="G236" s="58"/>
      <c r="H236" s="58"/>
      <c r="I236" s="58"/>
      <c r="J236" s="58"/>
      <c r="K236" s="58"/>
      <c r="L236" s="58"/>
      <c r="M236" s="59"/>
      <c r="N236" s="59"/>
      <c r="O236" s="59"/>
      <c r="P236" s="60"/>
      <c r="Q236" s="22"/>
      <c r="R236" s="61"/>
      <c r="S236" s="22"/>
      <c r="T236" s="94"/>
      <c r="U236" s="59"/>
      <c r="V236" s="63"/>
      <c r="W236" s="64"/>
      <c r="X236" s="65"/>
      <c r="Y236" s="66"/>
      <c r="Z236" s="66"/>
      <c r="AA236" s="67"/>
      <c r="AB236" s="68"/>
      <c r="AC236" s="69"/>
      <c r="AD236" s="70"/>
      <c r="AE236" s="70"/>
      <c r="AF236" s="74"/>
      <c r="AG236" s="71"/>
    </row>
    <row r="237" spans="2:33">
      <c r="E237" s="73"/>
      <c r="F237" s="71"/>
      <c r="G237" s="58"/>
      <c r="H237" s="58"/>
      <c r="I237" s="58"/>
      <c r="J237" s="58"/>
      <c r="K237" s="58"/>
      <c r="L237" s="58"/>
      <c r="M237" s="59"/>
      <c r="N237" s="59"/>
      <c r="O237" s="59"/>
      <c r="P237" s="60"/>
      <c r="Q237" s="22"/>
      <c r="R237" s="61"/>
      <c r="S237" s="22"/>
      <c r="T237" s="94"/>
      <c r="U237" s="59"/>
      <c r="V237" s="63"/>
      <c r="W237" s="64"/>
      <c r="X237" s="65"/>
      <c r="Y237" s="66"/>
      <c r="Z237" s="66"/>
      <c r="AA237" s="67"/>
      <c r="AB237" s="68"/>
      <c r="AC237" s="69"/>
      <c r="AD237" s="70"/>
      <c r="AE237" s="70"/>
      <c r="AF237" s="74"/>
      <c r="AG237" s="71"/>
    </row>
    <row r="238" spans="2:33">
      <c r="E238" s="73"/>
      <c r="F238" s="71"/>
      <c r="G238" s="58"/>
      <c r="H238" s="58"/>
      <c r="I238" s="58"/>
      <c r="J238" s="58"/>
      <c r="K238" s="58"/>
      <c r="L238" s="58"/>
      <c r="M238" s="59"/>
      <c r="N238" s="59"/>
      <c r="O238" s="59"/>
      <c r="P238" s="60"/>
      <c r="Q238" s="22"/>
      <c r="R238" s="61"/>
      <c r="S238" s="22"/>
      <c r="T238" s="94"/>
      <c r="U238" s="59"/>
      <c r="V238" s="63"/>
      <c r="W238" s="64"/>
      <c r="X238" s="65"/>
      <c r="Y238" s="66"/>
      <c r="Z238" s="66"/>
      <c r="AA238" s="67"/>
      <c r="AB238" s="68"/>
      <c r="AC238" s="69"/>
      <c r="AD238" s="70"/>
      <c r="AE238" s="70"/>
      <c r="AF238" s="74"/>
      <c r="AG238" s="71"/>
    </row>
    <row r="239" spans="2:33">
      <c r="E239" s="73"/>
      <c r="F239" s="71"/>
      <c r="G239" s="58"/>
      <c r="H239" s="58"/>
      <c r="I239" s="58"/>
      <c r="J239" s="58"/>
      <c r="K239" s="58"/>
      <c r="L239" s="58"/>
      <c r="M239" s="59"/>
      <c r="N239" s="59"/>
      <c r="O239" s="59"/>
      <c r="P239" s="60"/>
      <c r="Q239" s="22"/>
      <c r="R239" s="61"/>
      <c r="S239" s="22"/>
      <c r="T239" s="94"/>
      <c r="U239" s="59"/>
      <c r="V239" s="63"/>
      <c r="W239" s="64"/>
      <c r="X239" s="65"/>
      <c r="Y239" s="66"/>
      <c r="Z239" s="66"/>
      <c r="AA239" s="67"/>
      <c r="AB239" s="68"/>
      <c r="AC239" s="69"/>
      <c r="AD239" s="70"/>
      <c r="AE239" s="70"/>
      <c r="AF239" s="74"/>
      <c r="AG239" s="71"/>
    </row>
    <row r="240" spans="2:33">
      <c r="E240" s="73"/>
      <c r="F240" s="71"/>
      <c r="G240" s="58"/>
      <c r="H240" s="58"/>
      <c r="I240" s="58"/>
      <c r="J240" s="58"/>
      <c r="K240" s="58"/>
      <c r="L240" s="58"/>
      <c r="M240" s="59"/>
      <c r="N240" s="59"/>
      <c r="O240" s="59"/>
      <c r="P240" s="60"/>
      <c r="Q240" s="22"/>
      <c r="R240" s="61"/>
      <c r="S240" s="22"/>
      <c r="T240" s="94"/>
      <c r="U240" s="59"/>
      <c r="V240" s="63"/>
      <c r="W240" s="64"/>
      <c r="X240" s="65"/>
      <c r="Y240" s="66"/>
      <c r="Z240" s="66"/>
      <c r="AA240" s="67"/>
      <c r="AB240" s="68"/>
      <c r="AC240" s="69"/>
      <c r="AD240" s="70"/>
      <c r="AE240" s="70"/>
      <c r="AF240" s="74"/>
      <c r="AG240" s="71"/>
    </row>
    <row r="241" spans="2:33">
      <c r="E241" s="73"/>
      <c r="F241" s="71"/>
      <c r="G241" s="58"/>
      <c r="H241" s="58"/>
      <c r="I241" s="58"/>
      <c r="J241" s="58"/>
      <c r="K241" s="58"/>
      <c r="L241" s="58"/>
      <c r="M241" s="59"/>
      <c r="N241" s="59"/>
      <c r="O241" s="59"/>
      <c r="P241" s="60"/>
      <c r="Q241" s="22"/>
      <c r="R241" s="61"/>
      <c r="S241" s="22"/>
      <c r="T241" s="94"/>
      <c r="U241" s="59"/>
      <c r="V241" s="63"/>
      <c r="W241" s="64"/>
      <c r="X241" s="65"/>
      <c r="Y241" s="66"/>
      <c r="Z241" s="66"/>
      <c r="AA241" s="67"/>
      <c r="AB241" s="68"/>
      <c r="AC241" s="69"/>
      <c r="AD241" s="70"/>
      <c r="AE241" s="70"/>
      <c r="AF241" s="74"/>
      <c r="AG241" s="71"/>
    </row>
    <row r="242" spans="2:33">
      <c r="E242" s="73"/>
      <c r="F242" s="71"/>
      <c r="G242" s="58"/>
      <c r="H242" s="58"/>
      <c r="I242" s="58"/>
      <c r="J242" s="58"/>
      <c r="K242" s="58"/>
      <c r="L242" s="58"/>
      <c r="M242" s="59"/>
      <c r="N242" s="59"/>
      <c r="O242" s="59"/>
      <c r="P242" s="60"/>
      <c r="Q242" s="22"/>
      <c r="R242" s="61"/>
      <c r="S242" s="22"/>
      <c r="T242" s="94"/>
      <c r="U242" s="59"/>
      <c r="V242" s="63"/>
      <c r="W242" s="64"/>
      <c r="X242" s="65"/>
      <c r="Y242" s="66"/>
      <c r="Z242" s="66"/>
      <c r="AA242" s="67"/>
      <c r="AB242" s="68"/>
      <c r="AC242" s="69"/>
      <c r="AD242" s="70"/>
      <c r="AE242" s="70"/>
      <c r="AF242" s="74"/>
      <c r="AG242" s="71"/>
    </row>
    <row r="243" spans="2:33">
      <c r="E243" s="73"/>
      <c r="F243" s="71"/>
      <c r="G243" s="58"/>
      <c r="H243" s="58"/>
      <c r="I243" s="58"/>
      <c r="J243" s="58"/>
      <c r="K243" s="58"/>
      <c r="L243" s="58"/>
      <c r="M243" s="59"/>
      <c r="N243" s="59"/>
      <c r="O243" s="59"/>
      <c r="P243" s="60"/>
      <c r="Q243" s="22"/>
      <c r="R243" s="61"/>
      <c r="S243" s="22"/>
      <c r="T243" s="94"/>
      <c r="U243" s="59"/>
      <c r="V243" s="63"/>
      <c r="W243" s="64"/>
      <c r="X243" s="65"/>
      <c r="Y243" s="66"/>
      <c r="Z243" s="66"/>
      <c r="AA243" s="67"/>
      <c r="AB243" s="68"/>
      <c r="AC243" s="69"/>
      <c r="AD243" s="70"/>
      <c r="AE243" s="70"/>
      <c r="AF243" s="74"/>
      <c r="AG243" s="71"/>
    </row>
    <row r="244" spans="2:33">
      <c r="E244" s="73"/>
      <c r="F244" s="71"/>
      <c r="G244" s="58"/>
      <c r="H244" s="58"/>
      <c r="I244" s="58"/>
      <c r="J244" s="58"/>
      <c r="K244" s="58"/>
      <c r="L244" s="58"/>
      <c r="M244" s="59"/>
      <c r="N244" s="59"/>
      <c r="O244" s="59"/>
      <c r="P244" s="60"/>
      <c r="Q244" s="22"/>
      <c r="R244" s="61"/>
      <c r="S244" s="22"/>
      <c r="T244" s="94"/>
      <c r="U244" s="59"/>
      <c r="V244" s="63"/>
      <c r="W244" s="64"/>
      <c r="X244" s="65"/>
      <c r="Y244" s="66"/>
      <c r="Z244" s="66"/>
      <c r="AA244" s="67"/>
      <c r="AB244" s="68"/>
      <c r="AC244" s="69"/>
      <c r="AD244" s="70"/>
      <c r="AE244" s="70"/>
      <c r="AF244" s="74"/>
      <c r="AG244" s="71"/>
    </row>
    <row r="245" spans="2:33">
      <c r="E245" s="73"/>
      <c r="F245" s="71"/>
      <c r="G245" s="58"/>
      <c r="H245" s="58"/>
      <c r="I245" s="58"/>
      <c r="J245" s="58"/>
      <c r="K245" s="58"/>
      <c r="L245" s="58"/>
      <c r="M245" s="59"/>
      <c r="N245" s="59"/>
      <c r="O245" s="59"/>
      <c r="P245" s="60"/>
      <c r="Q245" s="22"/>
      <c r="R245" s="61"/>
      <c r="S245" s="22"/>
      <c r="T245" s="94"/>
      <c r="U245" s="59"/>
      <c r="V245" s="63"/>
      <c r="W245" s="64"/>
      <c r="X245" s="65"/>
      <c r="Y245" s="66"/>
      <c r="Z245" s="66"/>
      <c r="AA245" s="67"/>
      <c r="AB245" s="68"/>
      <c r="AC245" s="69"/>
      <c r="AD245" s="70"/>
      <c r="AE245" s="70"/>
      <c r="AF245" s="74"/>
      <c r="AG245" s="71"/>
    </row>
    <row r="246" spans="2:33">
      <c r="E246" s="73"/>
      <c r="F246" s="71"/>
      <c r="G246" s="58"/>
      <c r="H246" s="58"/>
      <c r="I246" s="58"/>
      <c r="J246" s="58"/>
      <c r="K246" s="58"/>
      <c r="L246" s="58"/>
      <c r="M246" s="59"/>
      <c r="N246" s="59"/>
      <c r="O246" s="59"/>
      <c r="P246" s="60"/>
      <c r="Q246" s="22"/>
      <c r="R246" s="61"/>
      <c r="S246" s="22"/>
      <c r="T246" s="94"/>
      <c r="U246" s="59"/>
      <c r="V246" s="63"/>
      <c r="W246" s="64"/>
      <c r="X246" s="65"/>
      <c r="Y246" s="66"/>
      <c r="Z246" s="66"/>
      <c r="AA246" s="67"/>
      <c r="AB246" s="68"/>
      <c r="AC246" s="75"/>
      <c r="AD246" s="70"/>
      <c r="AE246" s="70"/>
      <c r="AF246" s="74"/>
      <c r="AG246" s="71"/>
    </row>
    <row r="247" spans="2:33">
      <c r="E247" s="73"/>
      <c r="F247" s="71"/>
      <c r="G247" s="58"/>
      <c r="H247" s="58"/>
      <c r="I247" s="58"/>
      <c r="J247" s="58"/>
      <c r="K247" s="58"/>
      <c r="L247" s="58"/>
      <c r="M247" s="59"/>
      <c r="N247" s="59"/>
      <c r="O247" s="59"/>
      <c r="P247" s="60"/>
      <c r="Q247" s="22"/>
      <c r="R247" s="61"/>
      <c r="S247" s="22"/>
      <c r="T247" s="94"/>
      <c r="U247" s="59"/>
      <c r="V247" s="63"/>
      <c r="W247" s="64"/>
      <c r="X247" s="65"/>
      <c r="Y247" s="66"/>
      <c r="Z247" s="66"/>
      <c r="AA247" s="67"/>
      <c r="AB247" s="68"/>
      <c r="AC247" s="69"/>
      <c r="AD247" s="70"/>
      <c r="AE247" s="70"/>
      <c r="AF247" s="74"/>
      <c r="AG247" s="71"/>
    </row>
    <row r="248" spans="2:33">
      <c r="E248" s="73"/>
      <c r="F248" s="71"/>
      <c r="G248" s="58"/>
      <c r="H248" s="58"/>
      <c r="I248" s="58"/>
      <c r="J248" s="58"/>
      <c r="K248" s="58"/>
      <c r="L248" s="58"/>
      <c r="M248" s="59"/>
      <c r="N248" s="59"/>
      <c r="O248" s="59"/>
      <c r="P248" s="60"/>
      <c r="Q248" s="22"/>
      <c r="R248" s="61"/>
      <c r="S248" s="22"/>
      <c r="T248" s="94"/>
      <c r="U248" s="59"/>
      <c r="V248" s="63"/>
      <c r="W248" s="64"/>
      <c r="X248" s="65"/>
      <c r="Y248" s="66"/>
      <c r="Z248" s="66"/>
      <c r="AA248" s="67"/>
      <c r="AB248" s="68"/>
      <c r="AC248" s="69"/>
      <c r="AD248" s="70"/>
      <c r="AE248" s="70"/>
      <c r="AF248" s="74"/>
      <c r="AG248" s="71"/>
    </row>
    <row r="249" spans="2:33">
      <c r="E249" s="73"/>
      <c r="F249" s="71"/>
      <c r="G249" s="58"/>
      <c r="H249" s="58"/>
      <c r="I249" s="58"/>
      <c r="J249" s="58"/>
      <c r="K249" s="58"/>
      <c r="L249" s="58"/>
      <c r="M249" s="59"/>
      <c r="N249" s="59"/>
      <c r="O249" s="59"/>
      <c r="P249" s="60"/>
      <c r="Q249" s="22"/>
      <c r="R249" s="61"/>
      <c r="S249" s="22"/>
      <c r="T249" s="94"/>
      <c r="U249" s="59"/>
      <c r="V249" s="63"/>
      <c r="W249" s="64"/>
      <c r="X249" s="65"/>
      <c r="Y249" s="66"/>
      <c r="Z249" s="66"/>
      <c r="AA249" s="67"/>
      <c r="AB249" s="68"/>
      <c r="AC249" s="69"/>
      <c r="AD249" s="70"/>
      <c r="AE249" s="70"/>
      <c r="AF249" s="74"/>
      <c r="AG249" s="71"/>
    </row>
    <row r="250" spans="2:33">
      <c r="E250" s="73"/>
      <c r="F250" s="71"/>
      <c r="G250" s="58"/>
      <c r="H250" s="58"/>
      <c r="I250" s="58"/>
      <c r="J250" s="58"/>
      <c r="K250" s="58"/>
      <c r="L250" s="58"/>
      <c r="M250" s="59"/>
      <c r="N250" s="59"/>
      <c r="O250" s="59"/>
      <c r="P250" s="60"/>
      <c r="Q250" s="22"/>
      <c r="R250" s="61"/>
      <c r="S250" s="22"/>
      <c r="T250" s="94"/>
      <c r="U250" s="59"/>
      <c r="V250" s="63"/>
      <c r="W250" s="64"/>
      <c r="X250" s="65"/>
      <c r="Y250" s="66"/>
      <c r="Z250" s="66"/>
      <c r="AA250" s="67"/>
      <c r="AB250" s="68"/>
      <c r="AC250" s="69"/>
      <c r="AD250" s="70"/>
      <c r="AE250" s="70"/>
      <c r="AF250" s="74"/>
      <c r="AG250" s="71"/>
    </row>
    <row r="251" spans="2:33">
      <c r="E251" s="73"/>
      <c r="F251" s="71"/>
      <c r="G251" s="58"/>
      <c r="H251" s="58"/>
      <c r="I251" s="58"/>
      <c r="J251" s="58"/>
      <c r="K251" s="58"/>
      <c r="L251" s="58"/>
      <c r="M251" s="59"/>
      <c r="N251" s="59"/>
      <c r="O251" s="59"/>
      <c r="P251" s="60"/>
      <c r="Q251" s="22"/>
      <c r="R251" s="61"/>
      <c r="S251" s="22"/>
      <c r="T251" s="94"/>
      <c r="U251" s="59"/>
      <c r="V251" s="63"/>
      <c r="W251" s="64"/>
      <c r="X251" s="65"/>
      <c r="Y251" s="66"/>
      <c r="Z251" s="66"/>
      <c r="AA251" s="67"/>
      <c r="AB251" s="68"/>
      <c r="AC251" s="69"/>
      <c r="AD251" s="70"/>
      <c r="AE251" s="70"/>
      <c r="AF251" s="74"/>
      <c r="AG251" s="71"/>
    </row>
    <row r="252" spans="2:33">
      <c r="B252" s="54">
        <f>60*44</f>
        <v>2640</v>
      </c>
      <c r="E252" s="73"/>
      <c r="F252" s="71"/>
      <c r="G252" s="58"/>
      <c r="H252" s="58"/>
      <c r="I252" s="58"/>
      <c r="J252" s="58"/>
      <c r="K252" s="58"/>
      <c r="L252" s="58"/>
      <c r="M252" s="59"/>
      <c r="N252" s="59"/>
      <c r="O252" s="59"/>
      <c r="P252" s="60"/>
      <c r="Q252" s="22"/>
      <c r="R252" s="61"/>
      <c r="S252" s="22"/>
      <c r="T252" s="94"/>
      <c r="U252" s="59"/>
      <c r="V252" s="63"/>
      <c r="W252" s="64"/>
      <c r="X252" s="65"/>
      <c r="Y252" s="66"/>
      <c r="Z252" s="66"/>
      <c r="AA252" s="67"/>
      <c r="AB252" s="68"/>
      <c r="AC252" s="69"/>
      <c r="AD252" s="70"/>
      <c r="AE252" s="70"/>
      <c r="AF252" s="74"/>
      <c r="AG252" s="71"/>
    </row>
    <row r="253" spans="2:33">
      <c r="E253" s="73"/>
      <c r="F253" s="71"/>
      <c r="G253" s="58"/>
      <c r="H253" s="58"/>
      <c r="I253" s="58"/>
      <c r="J253" s="58"/>
      <c r="K253" s="58"/>
      <c r="L253" s="58"/>
      <c r="M253" s="59"/>
      <c r="N253" s="59"/>
      <c r="O253" s="59"/>
      <c r="P253" s="60"/>
      <c r="Q253" s="22"/>
      <c r="R253" s="61"/>
      <c r="S253" s="22"/>
      <c r="T253" s="94"/>
      <c r="U253" s="59"/>
      <c r="V253" s="63"/>
      <c r="W253" s="64"/>
      <c r="X253" s="65"/>
      <c r="Y253" s="66"/>
      <c r="Z253" s="66"/>
      <c r="AA253" s="67"/>
      <c r="AB253" s="68"/>
      <c r="AC253" s="69"/>
      <c r="AD253" s="70"/>
      <c r="AE253" s="70"/>
      <c r="AF253" s="74"/>
      <c r="AG253" s="71"/>
    </row>
    <row r="254" spans="2:33">
      <c r="E254" s="73"/>
      <c r="F254" s="71"/>
      <c r="G254" s="58"/>
      <c r="H254" s="58"/>
      <c r="I254" s="58"/>
      <c r="J254" s="58"/>
      <c r="K254" s="58"/>
      <c r="L254" s="58"/>
      <c r="M254" s="59"/>
      <c r="N254" s="59"/>
      <c r="O254" s="59"/>
      <c r="P254" s="60"/>
      <c r="Q254" s="22"/>
      <c r="R254" s="61"/>
      <c r="S254" s="22"/>
      <c r="T254" s="94"/>
      <c r="U254" s="59"/>
      <c r="V254" s="63"/>
      <c r="W254" s="64"/>
      <c r="X254" s="65"/>
      <c r="Y254" s="66"/>
      <c r="Z254" s="66"/>
      <c r="AA254" s="67"/>
      <c r="AB254" s="68"/>
      <c r="AC254" s="69"/>
      <c r="AD254" s="70"/>
      <c r="AE254" s="70"/>
      <c r="AF254" s="74"/>
      <c r="AG254" s="71"/>
    </row>
    <row r="255" spans="2:33">
      <c r="E255" s="73"/>
      <c r="F255" s="71"/>
      <c r="G255" s="58"/>
      <c r="H255" s="58"/>
      <c r="I255" s="58"/>
      <c r="J255" s="58"/>
      <c r="K255" s="58"/>
      <c r="L255" s="58"/>
      <c r="M255" s="59"/>
      <c r="N255" s="59"/>
      <c r="O255" s="59"/>
      <c r="P255" s="60"/>
      <c r="Q255" s="22"/>
      <c r="R255" s="61"/>
      <c r="S255" s="22"/>
      <c r="T255" s="94"/>
      <c r="U255" s="59"/>
      <c r="V255" s="63"/>
      <c r="W255" s="64"/>
      <c r="X255" s="65"/>
      <c r="Y255" s="66"/>
      <c r="Z255" s="66"/>
      <c r="AA255" s="67"/>
      <c r="AB255" s="68"/>
      <c r="AC255" s="69"/>
      <c r="AD255" s="70"/>
      <c r="AE255" s="70"/>
      <c r="AF255" s="74"/>
      <c r="AG255" s="71"/>
    </row>
    <row r="256" spans="2:33">
      <c r="E256" s="73"/>
      <c r="F256" s="71"/>
      <c r="G256" s="58"/>
      <c r="H256" s="58"/>
      <c r="I256" s="58"/>
      <c r="J256" s="58"/>
      <c r="K256" s="58"/>
      <c r="L256" s="58"/>
      <c r="M256" s="59"/>
      <c r="N256" s="59"/>
      <c r="O256" s="59"/>
      <c r="P256" s="60"/>
      <c r="Q256" s="22"/>
      <c r="R256" s="61"/>
      <c r="S256" s="22"/>
      <c r="T256" s="94"/>
      <c r="U256" s="59"/>
      <c r="V256" s="63"/>
      <c r="W256" s="64"/>
      <c r="X256" s="65"/>
      <c r="Y256" s="66"/>
      <c r="Z256" s="66"/>
      <c r="AA256" s="67"/>
      <c r="AB256" s="68"/>
      <c r="AC256" s="69"/>
      <c r="AD256" s="70"/>
      <c r="AE256" s="70"/>
      <c r="AF256" s="74"/>
      <c r="AG256" s="71"/>
    </row>
    <row r="257" spans="3:33">
      <c r="E257" s="73"/>
      <c r="F257" s="71"/>
      <c r="G257" s="58"/>
      <c r="H257" s="58"/>
      <c r="I257" s="58"/>
      <c r="J257" s="58"/>
      <c r="K257" s="58"/>
      <c r="L257" s="58"/>
      <c r="M257" s="59"/>
      <c r="N257" s="59"/>
      <c r="O257" s="59"/>
      <c r="P257" s="60"/>
      <c r="Q257" s="22"/>
      <c r="R257" s="61"/>
      <c r="S257" s="22"/>
      <c r="T257" s="94"/>
      <c r="U257" s="59"/>
      <c r="V257" s="63"/>
      <c r="W257" s="64"/>
      <c r="X257" s="65"/>
      <c r="Y257" s="66"/>
      <c r="Z257" s="66"/>
      <c r="AA257" s="67"/>
      <c r="AB257" s="68"/>
      <c r="AC257" s="69"/>
      <c r="AD257" s="70"/>
      <c r="AE257" s="70"/>
      <c r="AF257" s="74"/>
      <c r="AG257" s="71"/>
    </row>
    <row r="258" spans="3:33">
      <c r="E258" s="73"/>
      <c r="F258" s="71"/>
      <c r="G258" s="58"/>
      <c r="H258" s="58"/>
      <c r="I258" s="58"/>
      <c r="J258" s="58"/>
      <c r="K258" s="58"/>
      <c r="L258" s="58"/>
      <c r="M258" s="59"/>
      <c r="N258" s="59"/>
      <c r="O258" s="59"/>
      <c r="P258" s="60"/>
      <c r="Q258" s="22"/>
      <c r="R258" s="61"/>
      <c r="S258" s="22"/>
      <c r="T258" s="94"/>
      <c r="U258" s="59"/>
      <c r="V258" s="63"/>
      <c r="W258" s="64"/>
      <c r="X258" s="65"/>
      <c r="Y258" s="66"/>
      <c r="Z258" s="66"/>
      <c r="AA258" s="67"/>
      <c r="AB258" s="68"/>
      <c r="AC258" s="69"/>
      <c r="AD258" s="70"/>
      <c r="AE258" s="70"/>
      <c r="AF258" s="74"/>
      <c r="AG258" s="71"/>
    </row>
    <row r="259" spans="3:33">
      <c r="E259" s="73"/>
      <c r="F259" s="71"/>
      <c r="G259" s="58"/>
      <c r="H259" s="58"/>
      <c r="I259" s="58"/>
      <c r="J259" s="58"/>
      <c r="K259" s="58"/>
      <c r="L259" s="58"/>
      <c r="M259" s="59"/>
      <c r="N259" s="59"/>
      <c r="O259" s="59"/>
      <c r="P259" s="60"/>
      <c r="Q259" s="22"/>
      <c r="R259" s="61"/>
      <c r="S259" s="22"/>
      <c r="T259" s="94"/>
      <c r="U259" s="59"/>
      <c r="V259" s="63"/>
      <c r="W259" s="64"/>
      <c r="X259" s="65"/>
      <c r="Y259" s="66"/>
      <c r="Z259" s="66"/>
      <c r="AA259" s="67"/>
      <c r="AB259" s="68"/>
      <c r="AC259" s="69"/>
      <c r="AD259" s="70"/>
      <c r="AE259" s="70"/>
      <c r="AF259" s="74"/>
      <c r="AG259" s="71"/>
    </row>
    <row r="260" spans="3:33">
      <c r="E260" s="73"/>
      <c r="F260" s="71"/>
      <c r="G260" s="58"/>
      <c r="H260" s="58"/>
      <c r="I260" s="58"/>
      <c r="J260" s="58"/>
      <c r="K260" s="58"/>
      <c r="L260" s="58"/>
      <c r="M260" s="59"/>
      <c r="N260" s="59"/>
      <c r="O260" s="59"/>
      <c r="P260" s="60"/>
      <c r="Q260" s="22"/>
      <c r="R260" s="61"/>
      <c r="S260" s="22"/>
      <c r="T260" s="94"/>
      <c r="U260" s="59"/>
      <c r="V260" s="63"/>
      <c r="W260" s="64"/>
      <c r="X260" s="65"/>
      <c r="Y260" s="66"/>
      <c r="Z260" s="66"/>
      <c r="AA260" s="67"/>
      <c r="AB260" s="68"/>
      <c r="AC260" s="69"/>
      <c r="AD260" s="70"/>
      <c r="AE260" s="70"/>
      <c r="AF260" s="74"/>
      <c r="AG260" s="71"/>
    </row>
    <row r="261" spans="3:33">
      <c r="E261" s="73"/>
      <c r="F261" s="71"/>
      <c r="G261" s="58"/>
      <c r="H261" s="58"/>
      <c r="I261" s="58"/>
      <c r="J261" s="58"/>
      <c r="K261" s="58"/>
      <c r="L261" s="58"/>
      <c r="M261" s="59"/>
      <c r="N261" s="59"/>
      <c r="O261" s="59"/>
      <c r="P261" s="60"/>
      <c r="Q261" s="22"/>
      <c r="R261" s="61"/>
      <c r="S261" s="22"/>
      <c r="T261" s="94"/>
      <c r="U261" s="59"/>
      <c r="V261" s="63"/>
      <c r="W261" s="64"/>
      <c r="X261" s="65"/>
      <c r="Y261" s="66"/>
      <c r="Z261" s="66"/>
      <c r="AA261" s="67"/>
      <c r="AB261" s="68"/>
      <c r="AC261" s="69"/>
      <c r="AD261" s="70"/>
      <c r="AE261" s="70"/>
      <c r="AF261" s="74"/>
      <c r="AG261" s="71"/>
    </row>
    <row r="262" spans="3:33">
      <c r="E262" s="73"/>
      <c r="F262" s="71"/>
      <c r="G262" s="58"/>
      <c r="H262" s="58"/>
      <c r="I262" s="58"/>
      <c r="J262" s="58"/>
      <c r="K262" s="58"/>
      <c r="L262" s="58"/>
      <c r="M262" s="59"/>
      <c r="N262" s="59"/>
      <c r="O262" s="59"/>
      <c r="P262" s="60"/>
      <c r="Q262" s="22"/>
      <c r="R262" s="61"/>
      <c r="S262" s="22"/>
      <c r="T262" s="94"/>
      <c r="U262" s="59"/>
      <c r="V262" s="63"/>
      <c r="W262" s="64"/>
      <c r="X262" s="65"/>
      <c r="Y262" s="66"/>
      <c r="Z262" s="66"/>
      <c r="AA262" s="67"/>
      <c r="AB262" s="68"/>
      <c r="AC262" s="69"/>
      <c r="AD262" s="70"/>
      <c r="AE262" s="70"/>
      <c r="AF262" s="74"/>
      <c r="AG262" s="71"/>
    </row>
    <row r="263" spans="3:33">
      <c r="E263" s="73"/>
      <c r="F263" s="71"/>
      <c r="G263" s="58"/>
      <c r="H263" s="58"/>
      <c r="I263" s="58"/>
      <c r="J263" s="58"/>
      <c r="K263" s="58"/>
      <c r="L263" s="58"/>
      <c r="M263" s="59"/>
      <c r="N263" s="59"/>
      <c r="O263" s="59"/>
      <c r="P263" s="60"/>
      <c r="Q263" s="22"/>
      <c r="R263" s="61"/>
      <c r="S263" s="22"/>
      <c r="T263" s="94"/>
      <c r="U263" s="59"/>
      <c r="V263" s="63"/>
      <c r="W263" s="64"/>
      <c r="X263" s="65"/>
      <c r="Y263" s="66"/>
      <c r="Z263" s="66"/>
      <c r="AA263" s="67"/>
      <c r="AB263" s="68"/>
      <c r="AC263" s="69"/>
      <c r="AD263" s="70"/>
      <c r="AE263" s="70"/>
      <c r="AF263" s="74"/>
      <c r="AG263" s="71"/>
    </row>
    <row r="264" spans="3:33">
      <c r="E264" s="73"/>
      <c r="F264" s="71"/>
      <c r="G264" s="58"/>
      <c r="H264" s="58"/>
      <c r="I264" s="58"/>
      <c r="J264" s="58"/>
      <c r="K264" s="58"/>
      <c r="L264" s="58"/>
      <c r="M264" s="59"/>
      <c r="N264" s="59"/>
      <c r="O264" s="59"/>
      <c r="P264" s="60"/>
      <c r="Q264" s="22"/>
      <c r="R264" s="61"/>
      <c r="S264" s="22"/>
      <c r="T264" s="94"/>
      <c r="U264" s="59"/>
      <c r="V264" s="63"/>
      <c r="W264" s="64"/>
      <c r="X264" s="65"/>
      <c r="Y264" s="66"/>
      <c r="Z264" s="66"/>
      <c r="AA264" s="67"/>
      <c r="AB264" s="68"/>
      <c r="AC264" s="69"/>
      <c r="AD264" s="70"/>
      <c r="AE264" s="70"/>
      <c r="AF264" s="74"/>
      <c r="AG264" s="71"/>
    </row>
    <row r="265" spans="3:33">
      <c r="E265" s="73"/>
      <c r="F265" s="71"/>
      <c r="G265" s="58"/>
      <c r="H265" s="58"/>
      <c r="I265" s="58"/>
      <c r="J265" s="58"/>
      <c r="K265" s="58"/>
      <c r="L265" s="58"/>
      <c r="M265" s="59"/>
      <c r="N265" s="59"/>
      <c r="O265" s="59"/>
      <c r="P265" s="60"/>
      <c r="Q265" s="22"/>
      <c r="R265" s="61"/>
      <c r="S265" s="22"/>
      <c r="T265" s="94"/>
      <c r="U265" s="59"/>
      <c r="V265" s="63"/>
      <c r="W265" s="64"/>
      <c r="X265" s="65"/>
      <c r="Y265" s="66"/>
      <c r="Z265" s="66"/>
      <c r="AA265" s="67"/>
      <c r="AB265" s="68"/>
      <c r="AC265" s="69"/>
      <c r="AD265" s="70"/>
      <c r="AE265" s="70"/>
      <c r="AF265" s="74"/>
      <c r="AG265" s="71"/>
    </row>
    <row r="266" spans="3:33">
      <c r="E266" s="73"/>
      <c r="F266" s="71"/>
      <c r="G266" s="58"/>
      <c r="H266" s="58"/>
      <c r="I266" s="58"/>
      <c r="J266" s="58"/>
      <c r="K266" s="58"/>
      <c r="L266" s="58"/>
      <c r="M266" s="59"/>
      <c r="N266" s="59"/>
      <c r="O266" s="59"/>
      <c r="P266" s="60"/>
      <c r="Q266" s="22"/>
      <c r="R266" s="61"/>
      <c r="S266" s="22"/>
      <c r="T266" s="94"/>
      <c r="U266" s="59"/>
      <c r="V266" s="63"/>
      <c r="W266" s="64"/>
      <c r="X266" s="65"/>
      <c r="Y266" s="66"/>
      <c r="Z266" s="66"/>
      <c r="AA266" s="67"/>
      <c r="AB266" s="68"/>
      <c r="AC266" s="69"/>
      <c r="AD266" s="70"/>
      <c r="AE266" s="70"/>
      <c r="AF266" s="74"/>
      <c r="AG266" s="71"/>
    </row>
    <row r="267" spans="3:33">
      <c r="E267" s="73"/>
      <c r="F267" s="71"/>
      <c r="G267" s="58"/>
      <c r="H267" s="58"/>
      <c r="I267" s="58"/>
      <c r="J267" s="58"/>
      <c r="K267" s="58"/>
      <c r="L267" s="58"/>
      <c r="M267" s="59"/>
      <c r="N267" s="59"/>
      <c r="O267" s="59"/>
      <c r="P267" s="60"/>
      <c r="Q267" s="22"/>
      <c r="R267" s="61"/>
      <c r="S267" s="22"/>
      <c r="T267" s="94"/>
      <c r="U267" s="59"/>
      <c r="V267" s="63"/>
      <c r="W267" s="64"/>
      <c r="X267" s="65"/>
      <c r="Y267" s="66"/>
      <c r="Z267" s="66"/>
      <c r="AA267" s="67"/>
      <c r="AB267" s="68"/>
      <c r="AC267" s="69"/>
      <c r="AD267" s="70"/>
      <c r="AE267" s="70"/>
      <c r="AF267" s="74"/>
      <c r="AG267" s="71"/>
    </row>
    <row r="268" spans="3:33">
      <c r="E268" s="73"/>
      <c r="F268" s="71"/>
      <c r="G268" s="58"/>
      <c r="H268" s="58"/>
      <c r="I268" s="58"/>
      <c r="J268" s="58"/>
      <c r="K268" s="58"/>
      <c r="L268" s="58"/>
      <c r="M268" s="59"/>
      <c r="N268" s="59"/>
      <c r="O268" s="59"/>
      <c r="P268" s="60"/>
      <c r="Q268" s="22"/>
      <c r="R268" s="61"/>
      <c r="S268" s="22"/>
      <c r="T268" s="94"/>
      <c r="U268" s="59"/>
      <c r="V268" s="63"/>
      <c r="W268" s="64"/>
      <c r="X268" s="65"/>
      <c r="Y268" s="66"/>
      <c r="Z268" s="66"/>
      <c r="AA268" s="67"/>
      <c r="AB268" s="68"/>
      <c r="AC268" s="69"/>
      <c r="AD268" s="70"/>
      <c r="AE268" s="70"/>
      <c r="AF268" s="74"/>
      <c r="AG268" s="71"/>
    </row>
    <row r="269" spans="3:33">
      <c r="E269" s="73"/>
      <c r="F269" s="71"/>
      <c r="G269" s="58"/>
      <c r="H269" s="58"/>
      <c r="I269" s="58"/>
      <c r="J269" s="58"/>
      <c r="K269" s="58"/>
      <c r="L269" s="58"/>
      <c r="M269" s="59"/>
      <c r="N269" s="59"/>
      <c r="O269" s="59"/>
      <c r="P269" s="60"/>
      <c r="Q269" s="22"/>
      <c r="R269" s="61"/>
      <c r="S269" s="22"/>
      <c r="T269" s="94"/>
      <c r="U269" s="59"/>
      <c r="V269" s="63"/>
      <c r="W269" s="64"/>
      <c r="X269" s="65"/>
      <c r="Y269" s="66"/>
      <c r="Z269" s="66"/>
      <c r="AA269" s="67"/>
      <c r="AB269" s="68"/>
      <c r="AC269" s="69"/>
      <c r="AD269" s="70"/>
      <c r="AE269" s="70"/>
      <c r="AF269" s="74"/>
      <c r="AG269" s="71"/>
    </row>
    <row r="270" spans="3:33">
      <c r="C270" s="54">
        <f>48*60</f>
        <v>2880</v>
      </c>
      <c r="E270" s="73"/>
      <c r="F270" s="71"/>
      <c r="G270" s="58"/>
      <c r="H270" s="58"/>
      <c r="I270" s="58"/>
      <c r="J270" s="58"/>
      <c r="K270" s="58"/>
      <c r="L270" s="58"/>
      <c r="M270" s="59"/>
      <c r="N270" s="59"/>
      <c r="O270" s="59"/>
      <c r="P270" s="60"/>
      <c r="Q270" s="22"/>
      <c r="R270" s="61"/>
      <c r="S270" s="22"/>
      <c r="T270" s="94"/>
      <c r="U270" s="59"/>
      <c r="V270" s="63"/>
      <c r="W270" s="64"/>
      <c r="X270" s="65"/>
      <c r="Y270" s="66"/>
      <c r="Z270" s="66"/>
      <c r="AA270" s="67"/>
      <c r="AB270" s="68"/>
      <c r="AC270" s="69"/>
      <c r="AD270" s="70"/>
      <c r="AE270" s="70"/>
      <c r="AF270" s="74"/>
      <c r="AG270" s="71"/>
    </row>
    <row r="271" spans="3:33">
      <c r="E271" s="73"/>
      <c r="F271" s="71"/>
      <c r="G271" s="58"/>
      <c r="H271" s="58"/>
      <c r="I271" s="58"/>
      <c r="J271" s="58"/>
      <c r="K271" s="58"/>
      <c r="L271" s="58"/>
      <c r="M271" s="59"/>
      <c r="N271" s="59"/>
      <c r="O271" s="59"/>
      <c r="P271" s="60"/>
      <c r="Q271" s="22"/>
      <c r="R271" s="61"/>
      <c r="S271" s="22"/>
      <c r="T271" s="94"/>
      <c r="U271" s="59"/>
      <c r="V271" s="63"/>
      <c r="W271" s="64"/>
      <c r="X271" s="65"/>
      <c r="Y271" s="66"/>
      <c r="Z271" s="66"/>
      <c r="AA271" s="67"/>
      <c r="AB271" s="68"/>
      <c r="AC271" s="69"/>
      <c r="AD271" s="70"/>
      <c r="AE271" s="70"/>
      <c r="AF271" s="74"/>
      <c r="AG271" s="71"/>
    </row>
    <row r="272" spans="3:33">
      <c r="E272" s="73"/>
      <c r="F272" s="71"/>
      <c r="G272" s="58"/>
      <c r="H272" s="58"/>
      <c r="I272" s="58"/>
      <c r="J272" s="58"/>
      <c r="K272" s="58"/>
      <c r="L272" s="58"/>
      <c r="M272" s="59"/>
      <c r="N272" s="59"/>
      <c r="O272" s="59"/>
      <c r="P272" s="60"/>
      <c r="Q272" s="22"/>
      <c r="R272" s="61"/>
      <c r="S272" s="22"/>
      <c r="T272" s="94"/>
      <c r="U272" s="59"/>
      <c r="V272" s="63"/>
      <c r="W272" s="64"/>
      <c r="X272" s="65"/>
      <c r="Y272" s="66"/>
      <c r="Z272" s="66"/>
      <c r="AA272" s="67"/>
      <c r="AB272" s="68"/>
      <c r="AC272" s="69"/>
      <c r="AD272" s="70"/>
      <c r="AE272" s="70"/>
      <c r="AF272" s="74"/>
      <c r="AG272" s="71"/>
    </row>
    <row r="273" spans="5:33">
      <c r="E273" s="73"/>
      <c r="F273" s="71"/>
      <c r="G273" s="58"/>
      <c r="H273" s="58"/>
      <c r="I273" s="58"/>
      <c r="J273" s="58"/>
      <c r="K273" s="58"/>
      <c r="L273" s="58"/>
      <c r="M273" s="59"/>
      <c r="N273" s="59"/>
      <c r="O273" s="59"/>
      <c r="P273" s="60"/>
      <c r="Q273" s="22"/>
      <c r="R273" s="61"/>
      <c r="S273" s="22"/>
      <c r="T273" s="94"/>
      <c r="U273" s="59"/>
      <c r="V273" s="63"/>
      <c r="W273" s="64"/>
      <c r="X273" s="65"/>
      <c r="Y273" s="66"/>
      <c r="Z273" s="66"/>
      <c r="AA273" s="67"/>
      <c r="AB273" s="68"/>
      <c r="AC273" s="69"/>
      <c r="AD273" s="70"/>
      <c r="AE273" s="70"/>
      <c r="AF273" s="74"/>
      <c r="AG273" s="71"/>
    </row>
    <row r="274" spans="5:33">
      <c r="E274" s="73"/>
      <c r="F274" s="71"/>
      <c r="G274" s="58"/>
      <c r="H274" s="58"/>
      <c r="I274" s="58"/>
      <c r="J274" s="58"/>
      <c r="K274" s="58"/>
      <c r="L274" s="58"/>
      <c r="M274" s="59"/>
      <c r="N274" s="59"/>
      <c r="O274" s="59"/>
      <c r="P274" s="60"/>
      <c r="Q274" s="22"/>
      <c r="R274" s="61"/>
      <c r="S274" s="22"/>
      <c r="T274" s="94"/>
      <c r="U274" s="59"/>
      <c r="V274" s="63"/>
      <c r="W274" s="64"/>
      <c r="X274" s="65"/>
      <c r="Y274" s="66"/>
      <c r="Z274" s="66"/>
      <c r="AA274" s="67"/>
      <c r="AB274" s="68"/>
      <c r="AC274" s="69"/>
      <c r="AD274" s="70"/>
      <c r="AE274" s="70"/>
      <c r="AF274" s="74"/>
      <c r="AG274" s="71"/>
    </row>
    <row r="275" spans="5:33">
      <c r="E275" s="73"/>
      <c r="F275" s="71"/>
      <c r="G275" s="58"/>
      <c r="H275" s="58"/>
      <c r="I275" s="58"/>
      <c r="J275" s="58"/>
      <c r="K275" s="58"/>
      <c r="L275" s="58"/>
      <c r="M275" s="59"/>
      <c r="N275" s="59"/>
      <c r="O275" s="59"/>
      <c r="P275" s="60"/>
      <c r="Q275" s="22"/>
      <c r="R275" s="61"/>
      <c r="S275" s="22"/>
      <c r="T275" s="94"/>
      <c r="U275" s="59"/>
      <c r="V275" s="63"/>
      <c r="W275" s="64"/>
      <c r="X275" s="65"/>
      <c r="Y275" s="66"/>
      <c r="Z275" s="66"/>
      <c r="AA275" s="67"/>
      <c r="AB275" s="68"/>
      <c r="AC275" s="69"/>
      <c r="AD275" s="70"/>
      <c r="AE275" s="70"/>
      <c r="AF275" s="74"/>
      <c r="AG275" s="71"/>
    </row>
    <row r="276" spans="5:33">
      <c r="E276" s="73"/>
      <c r="F276" s="71"/>
      <c r="G276" s="58"/>
      <c r="H276" s="58"/>
      <c r="I276" s="58"/>
      <c r="J276" s="58"/>
      <c r="K276" s="58"/>
      <c r="L276" s="58"/>
      <c r="M276" s="59"/>
      <c r="N276" s="59"/>
      <c r="O276" s="59"/>
      <c r="P276" s="60"/>
      <c r="Q276" s="22"/>
      <c r="R276" s="61"/>
      <c r="S276" s="22"/>
      <c r="T276" s="94"/>
      <c r="U276" s="59"/>
      <c r="V276" s="63"/>
      <c r="W276" s="64"/>
      <c r="X276" s="65"/>
      <c r="Y276" s="66"/>
      <c r="Z276" s="66"/>
      <c r="AA276" s="67"/>
      <c r="AB276" s="68"/>
      <c r="AC276" s="75"/>
      <c r="AD276" s="70"/>
      <c r="AE276" s="70"/>
      <c r="AF276" s="74"/>
      <c r="AG276" s="71"/>
    </row>
    <row r="277" spans="5:33">
      <c r="E277" s="73"/>
      <c r="F277" s="71"/>
      <c r="G277" s="58"/>
      <c r="H277" s="58"/>
      <c r="I277" s="58"/>
      <c r="J277" s="58"/>
      <c r="K277" s="58"/>
      <c r="L277" s="58"/>
      <c r="M277" s="59"/>
      <c r="N277" s="59"/>
      <c r="O277" s="59"/>
      <c r="P277" s="60"/>
      <c r="Q277" s="22"/>
      <c r="R277" s="61"/>
      <c r="S277" s="22"/>
      <c r="T277" s="94"/>
      <c r="U277" s="59"/>
      <c r="V277" s="63"/>
      <c r="W277" s="64"/>
      <c r="X277" s="65"/>
      <c r="Y277" s="66"/>
      <c r="Z277" s="66"/>
      <c r="AA277" s="67"/>
      <c r="AB277" s="68"/>
      <c r="AC277" s="69"/>
      <c r="AD277" s="70"/>
      <c r="AE277" s="70"/>
      <c r="AF277" s="74"/>
      <c r="AG277" s="71"/>
    </row>
    <row r="278" spans="5:33">
      <c r="E278" s="73"/>
      <c r="F278" s="71"/>
      <c r="G278" s="58"/>
      <c r="H278" s="58"/>
      <c r="I278" s="58"/>
      <c r="J278" s="58"/>
      <c r="K278" s="58"/>
      <c r="L278" s="58"/>
      <c r="M278" s="59"/>
      <c r="N278" s="59"/>
      <c r="O278" s="59"/>
      <c r="P278" s="60"/>
      <c r="Q278" s="22"/>
      <c r="R278" s="61"/>
      <c r="S278" s="22"/>
      <c r="T278" s="94"/>
      <c r="U278" s="59"/>
      <c r="V278" s="63"/>
      <c r="W278" s="64"/>
      <c r="X278" s="65"/>
      <c r="Y278" s="66"/>
      <c r="Z278" s="66"/>
      <c r="AA278" s="67"/>
      <c r="AB278" s="68"/>
      <c r="AC278" s="69"/>
      <c r="AD278" s="70"/>
      <c r="AE278" s="70"/>
      <c r="AF278" s="74"/>
      <c r="AG278" s="71"/>
    </row>
    <row r="279" spans="5:33">
      <c r="E279" s="73"/>
      <c r="F279" s="71"/>
      <c r="G279" s="58"/>
      <c r="H279" s="58"/>
      <c r="I279" s="58"/>
      <c r="J279" s="58"/>
      <c r="K279" s="58"/>
      <c r="L279" s="58"/>
      <c r="M279" s="59"/>
      <c r="N279" s="59"/>
      <c r="O279" s="59"/>
      <c r="P279" s="60"/>
      <c r="Q279" s="22"/>
      <c r="R279" s="61"/>
      <c r="S279" s="22"/>
      <c r="T279" s="94"/>
      <c r="U279" s="59"/>
      <c r="V279" s="63"/>
      <c r="W279" s="64"/>
      <c r="X279" s="65"/>
      <c r="Y279" s="66"/>
      <c r="Z279" s="66"/>
      <c r="AA279" s="67"/>
      <c r="AB279" s="68"/>
      <c r="AC279" s="69"/>
      <c r="AD279" s="70"/>
      <c r="AE279" s="70"/>
      <c r="AF279" s="74"/>
      <c r="AG279" s="71"/>
    </row>
    <row r="280" spans="5:33">
      <c r="E280" s="73"/>
      <c r="F280" s="71"/>
      <c r="G280" s="58"/>
      <c r="H280" s="58"/>
      <c r="I280" s="58"/>
      <c r="J280" s="58"/>
      <c r="K280" s="58"/>
      <c r="L280" s="58"/>
      <c r="M280" s="59"/>
      <c r="N280" s="59"/>
      <c r="O280" s="59"/>
      <c r="P280" s="60"/>
      <c r="Q280" s="22"/>
      <c r="R280" s="61"/>
      <c r="S280" s="22"/>
      <c r="T280" s="94"/>
      <c r="U280" s="59"/>
      <c r="V280" s="63"/>
      <c r="W280" s="64"/>
      <c r="X280" s="65"/>
      <c r="Y280" s="66"/>
      <c r="Z280" s="66"/>
      <c r="AA280" s="67"/>
      <c r="AB280" s="68"/>
      <c r="AC280" s="69"/>
      <c r="AD280" s="70"/>
      <c r="AE280" s="70"/>
      <c r="AF280" s="74"/>
      <c r="AG280" s="71"/>
    </row>
    <row r="281" spans="5:33">
      <c r="E281" s="73"/>
      <c r="F281" s="71"/>
      <c r="G281" s="58"/>
      <c r="H281" s="58"/>
      <c r="I281" s="58"/>
      <c r="J281" s="58"/>
      <c r="K281" s="58"/>
      <c r="L281" s="58"/>
      <c r="M281" s="59"/>
      <c r="N281" s="59"/>
      <c r="O281" s="59"/>
      <c r="P281" s="60"/>
      <c r="Q281" s="22"/>
      <c r="R281" s="61"/>
      <c r="S281" s="22"/>
      <c r="T281" s="94"/>
      <c r="U281" s="59"/>
      <c r="V281" s="63"/>
      <c r="W281" s="64"/>
      <c r="X281" s="65"/>
      <c r="Y281" s="66"/>
      <c r="Z281" s="66"/>
      <c r="AA281" s="67"/>
      <c r="AB281" s="68"/>
      <c r="AC281" s="69"/>
      <c r="AD281" s="70"/>
      <c r="AE281" s="70"/>
      <c r="AF281" s="74"/>
      <c r="AG281" s="71"/>
    </row>
    <row r="282" spans="5:33">
      <c r="E282" s="73"/>
      <c r="F282" s="71"/>
      <c r="G282" s="58"/>
      <c r="H282" s="58"/>
      <c r="I282" s="58"/>
      <c r="J282" s="58"/>
      <c r="K282" s="58"/>
      <c r="L282" s="58"/>
      <c r="M282" s="59"/>
      <c r="N282" s="59"/>
      <c r="O282" s="59"/>
      <c r="P282" s="60"/>
      <c r="Q282" s="22"/>
      <c r="R282" s="61"/>
      <c r="S282" s="22"/>
      <c r="T282" s="94"/>
      <c r="U282" s="59"/>
      <c r="V282" s="63"/>
      <c r="W282" s="64"/>
      <c r="X282" s="65"/>
      <c r="Y282" s="66"/>
      <c r="Z282" s="66"/>
      <c r="AA282" s="67"/>
      <c r="AB282" s="68"/>
      <c r="AC282" s="69"/>
      <c r="AD282" s="70"/>
      <c r="AE282" s="70"/>
      <c r="AF282" s="74"/>
      <c r="AG282" s="71"/>
    </row>
    <row r="283" spans="5:33">
      <c r="E283" s="73"/>
      <c r="F283" s="71"/>
      <c r="G283" s="58"/>
      <c r="H283" s="58"/>
      <c r="I283" s="58"/>
      <c r="J283" s="58"/>
      <c r="K283" s="58"/>
      <c r="L283" s="58"/>
      <c r="M283" s="59"/>
      <c r="N283" s="59"/>
      <c r="O283" s="59"/>
      <c r="P283" s="60"/>
      <c r="Q283" s="22"/>
      <c r="R283" s="61"/>
      <c r="S283" s="22"/>
      <c r="T283" s="94"/>
      <c r="U283" s="59"/>
      <c r="V283" s="63"/>
      <c r="W283" s="64"/>
      <c r="X283" s="65"/>
      <c r="Y283" s="66"/>
      <c r="Z283" s="66"/>
      <c r="AA283" s="67"/>
      <c r="AB283" s="68"/>
      <c r="AC283" s="69"/>
      <c r="AD283" s="70"/>
      <c r="AE283" s="70"/>
      <c r="AF283" s="74"/>
      <c r="AG283" s="71"/>
    </row>
    <row r="284" spans="5:33">
      <c r="E284" s="73"/>
      <c r="F284" s="71"/>
      <c r="G284" s="58"/>
      <c r="H284" s="58"/>
      <c r="I284" s="58"/>
      <c r="J284" s="58"/>
      <c r="K284" s="58"/>
      <c r="L284" s="58"/>
      <c r="M284" s="59"/>
      <c r="N284" s="59"/>
      <c r="O284" s="59"/>
      <c r="P284" s="60"/>
      <c r="Q284" s="22"/>
      <c r="R284" s="61"/>
      <c r="S284" s="22"/>
      <c r="T284" s="94"/>
      <c r="U284" s="59"/>
      <c r="V284" s="63"/>
      <c r="W284" s="64"/>
      <c r="X284" s="65"/>
      <c r="Y284" s="66"/>
      <c r="Z284" s="66"/>
      <c r="AA284" s="67"/>
      <c r="AB284" s="68"/>
      <c r="AC284" s="69"/>
      <c r="AD284" s="70"/>
      <c r="AE284" s="70"/>
      <c r="AF284" s="74"/>
      <c r="AG284" s="71"/>
    </row>
    <row r="285" spans="5:33">
      <c r="E285" s="73"/>
      <c r="F285" s="71"/>
      <c r="G285" s="58"/>
      <c r="H285" s="58"/>
      <c r="I285" s="58"/>
      <c r="J285" s="58"/>
      <c r="K285" s="58"/>
      <c r="L285" s="58"/>
      <c r="M285" s="59"/>
      <c r="N285" s="59"/>
      <c r="O285" s="59"/>
      <c r="P285" s="60"/>
      <c r="Q285" s="22"/>
      <c r="R285" s="61"/>
      <c r="S285" s="22"/>
      <c r="T285" s="94"/>
      <c r="U285" s="59"/>
      <c r="V285" s="63"/>
      <c r="W285" s="64"/>
      <c r="X285" s="65"/>
      <c r="Y285" s="66"/>
      <c r="Z285" s="66"/>
      <c r="AA285" s="67"/>
      <c r="AB285" s="68"/>
      <c r="AC285" s="69"/>
      <c r="AD285" s="70"/>
      <c r="AE285" s="70"/>
      <c r="AF285" s="74"/>
      <c r="AG285" s="71"/>
    </row>
    <row r="286" spans="5:33">
      <c r="E286" s="73"/>
      <c r="F286" s="71"/>
      <c r="G286" s="58"/>
      <c r="H286" s="58"/>
      <c r="I286" s="58"/>
      <c r="J286" s="58"/>
      <c r="K286" s="58"/>
      <c r="L286" s="58"/>
      <c r="M286" s="59"/>
      <c r="N286" s="59"/>
      <c r="O286" s="59"/>
      <c r="P286" s="60"/>
      <c r="Q286" s="22"/>
      <c r="R286" s="61"/>
      <c r="S286" s="22"/>
      <c r="T286" s="94"/>
      <c r="U286" s="59"/>
      <c r="V286" s="63"/>
      <c r="W286" s="64"/>
      <c r="X286" s="65"/>
      <c r="Y286" s="66"/>
      <c r="Z286" s="66"/>
      <c r="AA286" s="67"/>
      <c r="AB286" s="68"/>
      <c r="AC286" s="69"/>
      <c r="AD286" s="70"/>
      <c r="AE286" s="70"/>
      <c r="AF286" s="74"/>
      <c r="AG286" s="71"/>
    </row>
    <row r="287" spans="5:33">
      <c r="E287" s="73"/>
      <c r="F287" s="71"/>
      <c r="G287" s="58"/>
      <c r="H287" s="58"/>
      <c r="I287" s="58"/>
      <c r="J287" s="58"/>
      <c r="K287" s="58"/>
      <c r="L287" s="58"/>
      <c r="M287" s="59"/>
      <c r="N287" s="59"/>
      <c r="O287" s="59"/>
      <c r="P287" s="60"/>
      <c r="Q287" s="22"/>
      <c r="R287" s="61"/>
      <c r="S287" s="22"/>
      <c r="T287" s="94"/>
      <c r="U287" s="59"/>
      <c r="V287" s="63"/>
      <c r="W287" s="64"/>
      <c r="X287" s="65"/>
      <c r="Y287" s="66"/>
      <c r="Z287" s="66"/>
      <c r="AA287" s="67"/>
      <c r="AB287" s="68"/>
      <c r="AC287" s="69"/>
      <c r="AD287" s="70"/>
      <c r="AE287" s="70"/>
      <c r="AF287" s="74"/>
      <c r="AG287" s="71"/>
    </row>
    <row r="288" spans="5:33">
      <c r="E288" s="73"/>
      <c r="F288" s="71"/>
      <c r="G288" s="58"/>
      <c r="H288" s="58"/>
      <c r="I288" s="58"/>
      <c r="J288" s="58"/>
      <c r="K288" s="58"/>
      <c r="L288" s="58"/>
      <c r="M288" s="59"/>
      <c r="N288" s="59"/>
      <c r="O288" s="59"/>
      <c r="P288" s="60"/>
      <c r="Q288" s="22"/>
      <c r="R288" s="61"/>
      <c r="S288" s="22"/>
      <c r="T288" s="94"/>
      <c r="U288" s="59"/>
      <c r="V288" s="63"/>
      <c r="W288" s="64"/>
      <c r="X288" s="65"/>
      <c r="Y288" s="66"/>
      <c r="Z288" s="66"/>
      <c r="AA288" s="67"/>
      <c r="AB288" s="68"/>
      <c r="AC288" s="69"/>
      <c r="AD288" s="70"/>
      <c r="AE288" s="70"/>
      <c r="AF288" s="74"/>
      <c r="AG288" s="71"/>
    </row>
    <row r="289" spans="3:33">
      <c r="E289" s="73"/>
      <c r="F289" s="71"/>
      <c r="G289" s="58"/>
      <c r="H289" s="58"/>
      <c r="I289" s="58"/>
      <c r="J289" s="58"/>
      <c r="K289" s="58"/>
      <c r="L289" s="58"/>
      <c r="M289" s="59"/>
      <c r="N289" s="59"/>
      <c r="O289" s="59"/>
      <c r="P289" s="60"/>
      <c r="Q289" s="22"/>
      <c r="R289" s="61"/>
      <c r="S289" s="22"/>
      <c r="T289" s="94"/>
      <c r="U289" s="59"/>
      <c r="V289" s="63"/>
      <c r="W289" s="64"/>
      <c r="X289" s="65"/>
      <c r="Y289" s="66"/>
      <c r="Z289" s="66"/>
      <c r="AA289" s="67"/>
      <c r="AB289" s="68"/>
      <c r="AC289" s="69"/>
      <c r="AD289" s="70"/>
      <c r="AE289" s="70"/>
      <c r="AF289" s="74"/>
      <c r="AG289" s="71"/>
    </row>
    <row r="290" spans="3:33">
      <c r="E290" s="73"/>
      <c r="F290" s="71"/>
      <c r="G290" s="58"/>
      <c r="H290" s="58"/>
      <c r="I290" s="58"/>
      <c r="J290" s="58"/>
      <c r="K290" s="58"/>
      <c r="L290" s="58"/>
      <c r="M290" s="59"/>
      <c r="N290" s="59"/>
      <c r="O290" s="59"/>
      <c r="P290" s="60"/>
      <c r="Q290" s="22"/>
      <c r="R290" s="61"/>
      <c r="S290" s="22"/>
      <c r="T290" s="94"/>
      <c r="U290" s="59"/>
      <c r="V290" s="63"/>
      <c r="W290" s="64"/>
      <c r="X290" s="65"/>
      <c r="Y290" s="66"/>
      <c r="Z290" s="66"/>
      <c r="AA290" s="67"/>
      <c r="AB290" s="68"/>
      <c r="AC290" s="69"/>
      <c r="AD290" s="70"/>
      <c r="AE290" s="70"/>
      <c r="AF290" s="74"/>
      <c r="AG290" s="71"/>
    </row>
    <row r="291" spans="3:33">
      <c r="E291" s="73"/>
      <c r="F291" s="71"/>
      <c r="G291" s="58"/>
      <c r="H291" s="58"/>
      <c r="I291" s="58"/>
      <c r="J291" s="58"/>
      <c r="K291" s="58"/>
      <c r="L291" s="58"/>
      <c r="M291" s="59"/>
      <c r="N291" s="59"/>
      <c r="O291" s="59"/>
      <c r="P291" s="60"/>
      <c r="Q291" s="22"/>
      <c r="R291" s="61"/>
      <c r="S291" s="22"/>
      <c r="T291" s="94"/>
      <c r="U291" s="59"/>
      <c r="V291" s="63"/>
      <c r="W291" s="64"/>
      <c r="X291" s="65"/>
      <c r="Y291" s="66"/>
      <c r="Z291" s="66"/>
      <c r="AA291" s="67"/>
      <c r="AB291" s="68"/>
      <c r="AC291" s="69"/>
      <c r="AD291" s="70"/>
      <c r="AE291" s="70"/>
      <c r="AF291" s="74"/>
      <c r="AG291" s="71"/>
    </row>
    <row r="292" spans="3:33">
      <c r="E292" s="73"/>
      <c r="F292" s="71"/>
      <c r="G292" s="58"/>
      <c r="H292" s="58"/>
      <c r="I292" s="58"/>
      <c r="J292" s="58"/>
      <c r="K292" s="58"/>
      <c r="L292" s="58"/>
      <c r="M292" s="59"/>
      <c r="N292" s="59"/>
      <c r="O292" s="59"/>
      <c r="P292" s="60"/>
      <c r="Q292" s="22"/>
      <c r="R292" s="61"/>
      <c r="S292" s="22"/>
      <c r="T292" s="94"/>
      <c r="U292" s="59"/>
      <c r="V292" s="63"/>
      <c r="W292" s="64"/>
      <c r="X292" s="65"/>
      <c r="Y292" s="66"/>
      <c r="Z292" s="66"/>
      <c r="AA292" s="67"/>
      <c r="AB292" s="68"/>
      <c r="AC292" s="69"/>
      <c r="AD292" s="70"/>
      <c r="AE292" s="70"/>
      <c r="AF292" s="74"/>
      <c r="AG292" s="71"/>
    </row>
    <row r="293" spans="3:33">
      <c r="E293" s="73"/>
      <c r="F293" s="71"/>
      <c r="G293" s="58"/>
      <c r="H293" s="58"/>
      <c r="I293" s="58"/>
      <c r="J293" s="58"/>
      <c r="K293" s="58"/>
      <c r="L293" s="58"/>
      <c r="M293" s="59"/>
      <c r="N293" s="59"/>
      <c r="O293" s="59"/>
      <c r="P293" s="60"/>
      <c r="Q293" s="22"/>
      <c r="R293" s="61"/>
      <c r="S293" s="22"/>
      <c r="T293" s="94"/>
      <c r="U293" s="59"/>
      <c r="V293" s="63"/>
      <c r="W293" s="64"/>
      <c r="X293" s="65"/>
      <c r="Y293" s="66"/>
      <c r="Z293" s="66"/>
      <c r="AA293" s="67"/>
      <c r="AB293" s="68"/>
      <c r="AC293" s="69"/>
      <c r="AD293" s="70"/>
      <c r="AE293" s="70"/>
      <c r="AF293" s="74"/>
      <c r="AG293" s="71"/>
    </row>
    <row r="294" spans="3:33">
      <c r="E294" s="73"/>
      <c r="F294" s="71"/>
      <c r="G294" s="58"/>
      <c r="H294" s="58"/>
      <c r="I294" s="58"/>
      <c r="J294" s="58"/>
      <c r="K294" s="58"/>
      <c r="L294" s="58"/>
      <c r="M294" s="59"/>
      <c r="N294" s="59"/>
      <c r="O294" s="59"/>
      <c r="P294" s="60"/>
      <c r="Q294" s="22"/>
      <c r="R294" s="61"/>
      <c r="S294" s="22"/>
      <c r="T294" s="94"/>
      <c r="U294" s="59"/>
      <c r="V294" s="63"/>
      <c r="W294" s="64"/>
      <c r="X294" s="65"/>
      <c r="Y294" s="66"/>
      <c r="Z294" s="66"/>
      <c r="AA294" s="67"/>
      <c r="AB294" s="68"/>
      <c r="AC294" s="69"/>
      <c r="AD294" s="70"/>
      <c r="AE294" s="70"/>
      <c r="AF294" s="74"/>
      <c r="AG294" s="71"/>
    </row>
    <row r="295" spans="3:33">
      <c r="C295" s="54">
        <f>60*53</f>
        <v>3180</v>
      </c>
      <c r="E295" s="73"/>
      <c r="F295" s="71"/>
      <c r="G295" s="58"/>
      <c r="H295" s="58"/>
      <c r="I295" s="58"/>
      <c r="J295" s="58"/>
      <c r="K295" s="58"/>
      <c r="L295" s="58"/>
      <c r="M295" s="59"/>
      <c r="N295" s="59"/>
      <c r="O295" s="59"/>
      <c r="P295" s="60"/>
      <c r="Q295" s="22"/>
      <c r="R295" s="61"/>
      <c r="S295" s="22"/>
      <c r="T295" s="94"/>
      <c r="U295" s="59"/>
      <c r="V295" s="63"/>
      <c r="W295" s="64"/>
      <c r="X295" s="65"/>
      <c r="Y295" s="66"/>
      <c r="Z295" s="66"/>
      <c r="AA295" s="67"/>
      <c r="AB295" s="68"/>
      <c r="AC295" s="69"/>
      <c r="AD295" s="70"/>
      <c r="AE295" s="70"/>
      <c r="AF295" s="74"/>
      <c r="AG295" s="71"/>
    </row>
    <row r="296" spans="3:33">
      <c r="E296" s="73"/>
      <c r="F296" s="71"/>
      <c r="G296" s="58"/>
      <c r="H296" s="58"/>
      <c r="I296" s="58"/>
      <c r="J296" s="58"/>
      <c r="K296" s="58"/>
      <c r="L296" s="58"/>
      <c r="M296" s="59"/>
      <c r="N296" s="59"/>
      <c r="O296" s="59"/>
      <c r="P296" s="60"/>
      <c r="Q296" s="22"/>
      <c r="R296" s="61"/>
      <c r="S296" s="22"/>
      <c r="T296" s="94"/>
      <c r="U296" s="59"/>
      <c r="V296" s="63"/>
      <c r="W296" s="64"/>
      <c r="X296" s="65"/>
      <c r="Y296" s="66"/>
      <c r="Z296" s="66"/>
      <c r="AA296" s="67"/>
      <c r="AB296" s="68"/>
      <c r="AC296" s="69"/>
      <c r="AD296" s="70"/>
      <c r="AE296" s="70"/>
      <c r="AF296" s="74"/>
      <c r="AG296" s="71"/>
    </row>
    <row r="297" spans="3:33">
      <c r="E297" s="73"/>
      <c r="F297" s="71"/>
      <c r="G297" s="58"/>
      <c r="H297" s="58"/>
      <c r="I297" s="58"/>
      <c r="J297" s="58"/>
      <c r="K297" s="58"/>
      <c r="L297" s="58"/>
      <c r="M297" s="59"/>
      <c r="N297" s="59"/>
      <c r="O297" s="59"/>
      <c r="P297" s="60"/>
      <c r="Q297" s="22"/>
      <c r="R297" s="61"/>
      <c r="S297" s="22"/>
      <c r="T297" s="94"/>
      <c r="U297" s="59"/>
      <c r="V297" s="63"/>
      <c r="W297" s="64"/>
      <c r="X297" s="65"/>
      <c r="Y297" s="66"/>
      <c r="Z297" s="66"/>
      <c r="AA297" s="67"/>
      <c r="AB297" s="68"/>
      <c r="AC297" s="69"/>
      <c r="AD297" s="70"/>
      <c r="AE297" s="70"/>
      <c r="AF297" s="74"/>
      <c r="AG297" s="71"/>
    </row>
    <row r="298" spans="3:33">
      <c r="E298" s="73"/>
      <c r="F298" s="71"/>
      <c r="G298" s="58"/>
      <c r="H298" s="58"/>
      <c r="I298" s="58"/>
      <c r="J298" s="58"/>
      <c r="K298" s="58"/>
      <c r="L298" s="58"/>
      <c r="M298" s="59"/>
      <c r="N298" s="59"/>
      <c r="O298" s="59"/>
      <c r="P298" s="60"/>
      <c r="Q298" s="22"/>
      <c r="R298" s="61"/>
      <c r="S298" s="22"/>
      <c r="T298" s="94"/>
      <c r="U298" s="59"/>
      <c r="V298" s="63"/>
      <c r="W298" s="64"/>
      <c r="X298" s="65"/>
      <c r="Y298" s="66"/>
      <c r="Z298" s="66"/>
      <c r="AA298" s="67"/>
      <c r="AB298" s="68"/>
      <c r="AC298" s="69"/>
      <c r="AD298" s="70"/>
      <c r="AE298" s="70"/>
      <c r="AF298" s="74"/>
      <c r="AG298" s="71"/>
    </row>
    <row r="299" spans="3:33">
      <c r="E299" s="73"/>
      <c r="F299" s="71"/>
      <c r="G299" s="58"/>
      <c r="H299" s="58"/>
      <c r="I299" s="58"/>
      <c r="J299" s="58"/>
      <c r="K299" s="58"/>
      <c r="L299" s="58"/>
      <c r="M299" s="59"/>
      <c r="N299" s="59"/>
      <c r="O299" s="59"/>
      <c r="P299" s="60"/>
      <c r="Q299" s="22"/>
      <c r="R299" s="61"/>
      <c r="S299" s="22"/>
      <c r="T299" s="94"/>
      <c r="U299" s="59"/>
      <c r="V299" s="63"/>
      <c r="W299" s="64"/>
      <c r="X299" s="65"/>
      <c r="Y299" s="66"/>
      <c r="Z299" s="66"/>
      <c r="AA299" s="67"/>
      <c r="AB299" s="68"/>
      <c r="AC299" s="69"/>
      <c r="AD299" s="70"/>
      <c r="AE299" s="70"/>
      <c r="AF299" s="74"/>
      <c r="AG299" s="71"/>
    </row>
    <row r="300" spans="3:33">
      <c r="E300" s="73"/>
      <c r="F300" s="71"/>
      <c r="G300" s="58"/>
      <c r="H300" s="58"/>
      <c r="I300" s="58"/>
      <c r="J300" s="58"/>
      <c r="K300" s="58"/>
      <c r="L300" s="58"/>
      <c r="M300" s="59"/>
      <c r="N300" s="59"/>
      <c r="O300" s="59"/>
      <c r="P300" s="60"/>
      <c r="Q300" s="22"/>
      <c r="R300" s="61"/>
      <c r="S300" s="22"/>
      <c r="T300" s="94"/>
      <c r="U300" s="59"/>
      <c r="V300" s="63"/>
      <c r="W300" s="64"/>
      <c r="X300" s="65"/>
      <c r="Y300" s="66"/>
      <c r="Z300" s="66"/>
      <c r="AA300" s="67"/>
      <c r="AB300" s="68"/>
      <c r="AC300" s="69"/>
      <c r="AD300" s="70"/>
      <c r="AE300" s="70"/>
      <c r="AF300" s="74"/>
      <c r="AG300" s="71"/>
    </row>
    <row r="301" spans="3:33">
      <c r="E301" s="73"/>
      <c r="F301" s="71"/>
      <c r="G301" s="58"/>
      <c r="H301" s="58"/>
      <c r="I301" s="58"/>
      <c r="J301" s="58"/>
      <c r="K301" s="58"/>
      <c r="L301" s="58"/>
      <c r="M301" s="59"/>
      <c r="N301" s="59"/>
      <c r="O301" s="59"/>
      <c r="P301" s="60"/>
      <c r="Q301" s="22"/>
      <c r="R301" s="61"/>
      <c r="S301" s="22"/>
      <c r="T301" s="94"/>
      <c r="U301" s="59"/>
      <c r="V301" s="63"/>
      <c r="W301" s="64"/>
      <c r="X301" s="65"/>
      <c r="Y301" s="66"/>
      <c r="Z301" s="66"/>
      <c r="AA301" s="67"/>
      <c r="AB301" s="68"/>
      <c r="AC301" s="69"/>
      <c r="AD301" s="70"/>
      <c r="AE301" s="70"/>
      <c r="AF301" s="74"/>
      <c r="AG301" s="71"/>
    </row>
    <row r="302" spans="3:33">
      <c r="E302" s="73"/>
      <c r="F302" s="71"/>
      <c r="G302" s="58"/>
      <c r="H302" s="58"/>
      <c r="I302" s="58"/>
      <c r="J302" s="58"/>
      <c r="K302" s="58"/>
      <c r="L302" s="58"/>
      <c r="M302" s="59"/>
      <c r="N302" s="59"/>
      <c r="O302" s="59"/>
      <c r="P302" s="60"/>
      <c r="Q302" s="22"/>
      <c r="R302" s="61"/>
      <c r="S302" s="22"/>
      <c r="T302" s="94"/>
      <c r="U302" s="59"/>
      <c r="V302" s="63"/>
      <c r="W302" s="64"/>
      <c r="X302" s="65"/>
      <c r="Y302" s="66"/>
      <c r="Z302" s="66"/>
      <c r="AA302" s="67"/>
      <c r="AB302" s="68"/>
      <c r="AC302" s="69"/>
      <c r="AD302" s="70"/>
      <c r="AE302" s="70"/>
      <c r="AF302" s="74"/>
      <c r="AG302" s="71"/>
    </row>
    <row r="303" spans="3:33">
      <c r="E303" s="73"/>
      <c r="F303" s="71"/>
      <c r="G303" s="58"/>
      <c r="H303" s="58"/>
      <c r="I303" s="58"/>
      <c r="J303" s="58"/>
      <c r="K303" s="58"/>
      <c r="L303" s="58"/>
      <c r="M303" s="59"/>
      <c r="N303" s="59"/>
      <c r="O303" s="59"/>
      <c r="P303" s="60"/>
      <c r="Q303" s="22"/>
      <c r="R303" s="61"/>
      <c r="S303" s="22"/>
      <c r="T303" s="94"/>
      <c r="U303" s="59"/>
      <c r="V303" s="63"/>
      <c r="W303" s="64"/>
      <c r="X303" s="65"/>
      <c r="Y303" s="66"/>
      <c r="Z303" s="66"/>
      <c r="AA303" s="67"/>
      <c r="AB303" s="68"/>
      <c r="AC303" s="69"/>
      <c r="AD303" s="70"/>
      <c r="AE303" s="70"/>
      <c r="AF303" s="74"/>
      <c r="AG303" s="71"/>
    </row>
    <row r="304" spans="3:33">
      <c r="E304" s="73"/>
      <c r="F304" s="71"/>
      <c r="G304" s="58"/>
      <c r="H304" s="58"/>
      <c r="I304" s="58"/>
      <c r="J304" s="58"/>
      <c r="K304" s="58"/>
      <c r="L304" s="58"/>
      <c r="M304" s="59"/>
      <c r="N304" s="59"/>
      <c r="O304" s="59"/>
      <c r="P304" s="60"/>
      <c r="Q304" s="22"/>
      <c r="R304" s="61"/>
      <c r="S304" s="22"/>
      <c r="T304" s="94"/>
      <c r="U304" s="59"/>
      <c r="V304" s="63"/>
      <c r="W304" s="64"/>
      <c r="X304" s="65"/>
      <c r="Y304" s="66"/>
      <c r="Z304" s="66"/>
      <c r="AA304" s="67"/>
      <c r="AB304" s="68"/>
      <c r="AC304" s="69"/>
      <c r="AD304" s="70"/>
      <c r="AE304" s="70"/>
      <c r="AF304" s="74"/>
      <c r="AG304" s="71"/>
    </row>
    <row r="305" spans="5:33">
      <c r="E305" s="73"/>
      <c r="F305" s="71"/>
      <c r="G305" s="58"/>
      <c r="H305" s="58"/>
      <c r="I305" s="58"/>
      <c r="J305" s="58"/>
      <c r="K305" s="58"/>
      <c r="L305" s="58"/>
      <c r="M305" s="59"/>
      <c r="N305" s="59"/>
      <c r="O305" s="59"/>
      <c r="P305" s="60"/>
      <c r="Q305" s="22"/>
      <c r="R305" s="61"/>
      <c r="S305" s="22"/>
      <c r="T305" s="94"/>
      <c r="U305" s="59"/>
      <c r="V305" s="63"/>
      <c r="W305" s="64"/>
      <c r="X305" s="65"/>
      <c r="Y305" s="66"/>
      <c r="Z305" s="66"/>
      <c r="AA305" s="67"/>
      <c r="AB305" s="68"/>
      <c r="AC305" s="69"/>
      <c r="AD305" s="70"/>
      <c r="AE305" s="70"/>
      <c r="AF305" s="74"/>
      <c r="AG305" s="71"/>
    </row>
    <row r="306" spans="5:33">
      <c r="E306" s="73"/>
      <c r="F306" s="71"/>
      <c r="G306" s="58"/>
      <c r="H306" s="58"/>
      <c r="I306" s="58"/>
      <c r="J306" s="58"/>
      <c r="K306" s="58"/>
      <c r="L306" s="58"/>
      <c r="M306" s="59"/>
      <c r="N306" s="59"/>
      <c r="O306" s="59"/>
      <c r="P306" s="60"/>
      <c r="Q306" s="22"/>
      <c r="R306" s="61"/>
      <c r="S306" s="22"/>
      <c r="T306" s="94"/>
      <c r="U306" s="59"/>
      <c r="V306" s="63"/>
      <c r="W306" s="64"/>
      <c r="X306" s="65"/>
      <c r="Y306" s="66"/>
      <c r="Z306" s="66"/>
      <c r="AA306" s="67"/>
      <c r="AB306" s="68"/>
      <c r="AC306" s="75"/>
      <c r="AD306" s="70"/>
      <c r="AE306" s="70"/>
      <c r="AF306" s="74"/>
      <c r="AG306" s="71"/>
    </row>
    <row r="307" spans="5:33">
      <c r="E307" s="73"/>
      <c r="F307" s="71"/>
      <c r="G307" s="58"/>
      <c r="H307" s="58"/>
      <c r="I307" s="58"/>
      <c r="J307" s="58"/>
      <c r="K307" s="58"/>
      <c r="L307" s="58"/>
      <c r="M307" s="59"/>
      <c r="N307" s="59"/>
      <c r="O307" s="59"/>
      <c r="P307" s="60"/>
      <c r="Q307" s="22"/>
      <c r="R307" s="61"/>
      <c r="S307" s="22"/>
      <c r="T307" s="94"/>
      <c r="U307" s="59"/>
      <c r="V307" s="63"/>
      <c r="W307" s="64"/>
      <c r="X307" s="65"/>
      <c r="Y307" s="66"/>
      <c r="Z307" s="66"/>
      <c r="AA307" s="67"/>
      <c r="AB307" s="68"/>
      <c r="AC307" s="69"/>
      <c r="AD307" s="70"/>
      <c r="AE307" s="70"/>
      <c r="AF307" s="74"/>
      <c r="AG307" s="71"/>
    </row>
    <row r="308" spans="5:33">
      <c r="E308" s="73"/>
      <c r="F308" s="71"/>
      <c r="G308" s="58"/>
      <c r="H308" s="58"/>
      <c r="I308" s="58"/>
      <c r="J308" s="58"/>
      <c r="K308" s="58"/>
      <c r="L308" s="58"/>
      <c r="M308" s="59"/>
      <c r="N308" s="59"/>
      <c r="O308" s="59"/>
      <c r="P308" s="60"/>
      <c r="Q308" s="22"/>
      <c r="R308" s="61"/>
      <c r="S308" s="22"/>
      <c r="T308" s="94"/>
      <c r="U308" s="59"/>
      <c r="V308" s="63"/>
      <c r="W308" s="64"/>
      <c r="X308" s="65"/>
      <c r="Y308" s="66"/>
      <c r="Z308" s="66"/>
      <c r="AA308" s="67"/>
      <c r="AB308" s="68"/>
      <c r="AC308" s="69"/>
      <c r="AD308" s="70"/>
      <c r="AE308" s="70"/>
      <c r="AF308" s="74"/>
      <c r="AG308" s="71"/>
    </row>
    <row r="309" spans="5:33">
      <c r="E309" s="73"/>
      <c r="F309" s="71"/>
      <c r="G309" s="58"/>
      <c r="H309" s="58"/>
      <c r="I309" s="58"/>
      <c r="J309" s="58"/>
      <c r="K309" s="58"/>
      <c r="L309" s="58"/>
      <c r="M309" s="59"/>
      <c r="N309" s="59"/>
      <c r="O309" s="59"/>
      <c r="P309" s="60"/>
      <c r="Q309" s="22"/>
      <c r="R309" s="61"/>
      <c r="S309" s="22"/>
      <c r="T309" s="94"/>
      <c r="U309" s="59"/>
      <c r="V309" s="63"/>
      <c r="W309" s="64"/>
      <c r="X309" s="65"/>
      <c r="Y309" s="66"/>
      <c r="Z309" s="66"/>
      <c r="AA309" s="67"/>
      <c r="AB309" s="68"/>
      <c r="AC309" s="69"/>
      <c r="AD309" s="70"/>
      <c r="AE309" s="70"/>
      <c r="AF309" s="74"/>
      <c r="AG309" s="71"/>
    </row>
    <row r="310" spans="5:33">
      <c r="E310" s="73"/>
      <c r="F310" s="71"/>
      <c r="G310" s="58"/>
      <c r="H310" s="58"/>
      <c r="I310" s="58"/>
      <c r="J310" s="58"/>
      <c r="K310" s="58"/>
      <c r="L310" s="58"/>
      <c r="M310" s="59"/>
      <c r="N310" s="59"/>
      <c r="O310" s="59"/>
      <c r="P310" s="60"/>
      <c r="Q310" s="22"/>
      <c r="R310" s="61"/>
      <c r="S310" s="22"/>
      <c r="T310" s="94"/>
      <c r="U310" s="59"/>
      <c r="V310" s="63"/>
      <c r="W310" s="64"/>
      <c r="X310" s="65"/>
      <c r="Y310" s="66"/>
      <c r="Z310" s="66"/>
      <c r="AA310" s="67"/>
      <c r="AB310" s="68"/>
      <c r="AC310" s="69"/>
      <c r="AD310" s="70"/>
      <c r="AE310" s="70"/>
      <c r="AF310" s="74"/>
      <c r="AG310" s="71"/>
    </row>
    <row r="311" spans="5:33">
      <c r="E311" s="73"/>
      <c r="F311" s="71"/>
      <c r="G311" s="58"/>
      <c r="H311" s="58"/>
      <c r="I311" s="58"/>
      <c r="J311" s="58"/>
      <c r="K311" s="58"/>
      <c r="L311" s="58"/>
      <c r="M311" s="59"/>
      <c r="N311" s="59"/>
      <c r="O311" s="59"/>
      <c r="P311" s="60"/>
      <c r="Q311" s="22"/>
      <c r="R311" s="61"/>
      <c r="S311" s="22"/>
      <c r="T311" s="94"/>
      <c r="U311" s="59"/>
      <c r="V311" s="63"/>
      <c r="W311" s="64"/>
      <c r="X311" s="65"/>
      <c r="Y311" s="66"/>
      <c r="Z311" s="66"/>
      <c r="AA311" s="67"/>
      <c r="AB311" s="68"/>
      <c r="AC311" s="69"/>
      <c r="AD311" s="70"/>
      <c r="AE311" s="70"/>
      <c r="AF311" s="74"/>
      <c r="AG311" s="71"/>
    </row>
    <row r="312" spans="5:33">
      <c r="E312" s="73"/>
      <c r="F312" s="71"/>
      <c r="G312" s="58"/>
      <c r="H312" s="58"/>
      <c r="I312" s="58"/>
      <c r="J312" s="58"/>
      <c r="K312" s="58"/>
      <c r="L312" s="58"/>
      <c r="M312" s="59"/>
      <c r="N312" s="59"/>
      <c r="O312" s="59"/>
      <c r="P312" s="60"/>
      <c r="Q312" s="22"/>
      <c r="R312" s="61"/>
      <c r="S312" s="22"/>
      <c r="T312" s="94"/>
      <c r="U312" s="59"/>
      <c r="V312" s="63"/>
      <c r="W312" s="64"/>
      <c r="X312" s="65"/>
      <c r="Y312" s="66"/>
      <c r="Z312" s="66"/>
      <c r="AA312" s="67"/>
      <c r="AB312" s="68"/>
      <c r="AC312" s="69"/>
      <c r="AD312" s="70"/>
      <c r="AE312" s="70"/>
      <c r="AF312" s="74"/>
      <c r="AG312" s="71"/>
    </row>
    <row r="313" spans="5:33">
      <c r="E313" s="73"/>
      <c r="F313" s="71"/>
      <c r="G313" s="58"/>
      <c r="H313" s="58"/>
      <c r="I313" s="58"/>
      <c r="J313" s="58"/>
      <c r="K313" s="58"/>
      <c r="L313" s="58"/>
      <c r="M313" s="59"/>
      <c r="N313" s="59"/>
      <c r="O313" s="59"/>
      <c r="P313" s="60"/>
      <c r="Q313" s="22"/>
      <c r="R313" s="61"/>
      <c r="S313" s="22"/>
      <c r="T313" s="94"/>
      <c r="U313" s="59"/>
      <c r="V313" s="63"/>
      <c r="W313" s="64"/>
      <c r="X313" s="65"/>
      <c r="Y313" s="66"/>
      <c r="Z313" s="66"/>
      <c r="AA313" s="67"/>
      <c r="AB313" s="68"/>
      <c r="AC313" s="69"/>
      <c r="AD313" s="70"/>
      <c r="AE313" s="70"/>
      <c r="AF313" s="74"/>
      <c r="AG313" s="71"/>
    </row>
    <row r="314" spans="5:33">
      <c r="E314" s="73"/>
      <c r="F314" s="71"/>
      <c r="G314" s="58"/>
      <c r="H314" s="58"/>
      <c r="I314" s="58"/>
      <c r="J314" s="58"/>
      <c r="K314" s="58"/>
      <c r="L314" s="58"/>
      <c r="M314" s="59"/>
      <c r="N314" s="59"/>
      <c r="O314" s="59"/>
      <c r="P314" s="60"/>
      <c r="Q314" s="22"/>
      <c r="R314" s="61"/>
      <c r="S314" s="22"/>
      <c r="T314" s="94"/>
      <c r="U314" s="59"/>
      <c r="V314" s="63"/>
      <c r="W314" s="64"/>
      <c r="X314" s="65"/>
      <c r="Y314" s="66"/>
      <c r="Z314" s="66"/>
      <c r="AA314" s="67"/>
      <c r="AB314" s="68"/>
      <c r="AC314" s="69"/>
      <c r="AD314" s="70"/>
      <c r="AE314" s="70"/>
      <c r="AF314" s="74"/>
      <c r="AG314" s="71"/>
    </row>
    <row r="315" spans="5:33">
      <c r="E315" s="73"/>
      <c r="F315" s="71"/>
      <c r="G315" s="58"/>
      <c r="H315" s="58"/>
      <c r="I315" s="58"/>
      <c r="J315" s="58"/>
      <c r="K315" s="58"/>
      <c r="L315" s="58"/>
      <c r="M315" s="59"/>
      <c r="N315" s="59"/>
      <c r="O315" s="59"/>
      <c r="P315" s="60"/>
      <c r="Q315" s="22"/>
      <c r="R315" s="61"/>
      <c r="S315" s="22"/>
      <c r="T315" s="94"/>
      <c r="U315" s="59"/>
      <c r="V315" s="63"/>
      <c r="W315" s="64"/>
      <c r="X315" s="65"/>
      <c r="Y315" s="66"/>
      <c r="Z315" s="66"/>
      <c r="AA315" s="67"/>
      <c r="AB315" s="68"/>
      <c r="AC315" s="69"/>
      <c r="AD315" s="70"/>
      <c r="AE315" s="70"/>
      <c r="AF315" s="74"/>
      <c r="AG315" s="71"/>
    </row>
    <row r="316" spans="5:33">
      <c r="E316" s="73"/>
      <c r="F316" s="71"/>
      <c r="G316" s="58"/>
      <c r="H316" s="58"/>
      <c r="I316" s="58"/>
      <c r="J316" s="58"/>
      <c r="K316" s="58"/>
      <c r="L316" s="58"/>
      <c r="M316" s="59"/>
      <c r="N316" s="59"/>
      <c r="O316" s="59"/>
      <c r="P316" s="60"/>
      <c r="Q316" s="22"/>
      <c r="R316" s="61"/>
      <c r="S316" s="22"/>
      <c r="T316" s="94"/>
      <c r="U316" s="59"/>
      <c r="V316" s="63"/>
      <c r="W316" s="64"/>
      <c r="X316" s="65"/>
      <c r="Y316" s="66"/>
      <c r="Z316" s="66"/>
      <c r="AA316" s="67"/>
      <c r="AB316" s="68"/>
      <c r="AC316" s="69"/>
      <c r="AD316" s="70"/>
      <c r="AE316" s="70"/>
      <c r="AF316" s="74"/>
      <c r="AG316" s="71"/>
    </row>
    <row r="317" spans="5:33">
      <c r="E317" s="73"/>
      <c r="F317" s="71"/>
      <c r="G317" s="58"/>
      <c r="H317" s="58"/>
      <c r="I317" s="58"/>
      <c r="J317" s="58"/>
      <c r="K317" s="58"/>
      <c r="L317" s="58"/>
      <c r="M317" s="59"/>
      <c r="N317" s="59"/>
      <c r="O317" s="59"/>
      <c r="P317" s="60"/>
      <c r="Q317" s="22"/>
      <c r="R317" s="61"/>
      <c r="S317" s="22"/>
      <c r="T317" s="94"/>
      <c r="U317" s="59"/>
      <c r="V317" s="63"/>
      <c r="W317" s="64"/>
      <c r="X317" s="65"/>
      <c r="Y317" s="66"/>
      <c r="Z317" s="66"/>
      <c r="AA317" s="67"/>
      <c r="AB317" s="68"/>
      <c r="AC317" s="69"/>
      <c r="AD317" s="70"/>
      <c r="AE317" s="70"/>
      <c r="AF317" s="74"/>
      <c r="AG317" s="71"/>
    </row>
    <row r="318" spans="5:33">
      <c r="E318" s="73"/>
      <c r="F318" s="71"/>
      <c r="G318" s="58"/>
      <c r="H318" s="58"/>
      <c r="I318" s="58"/>
      <c r="J318" s="58"/>
      <c r="K318" s="58"/>
      <c r="L318" s="58"/>
      <c r="M318" s="59"/>
      <c r="N318" s="59"/>
      <c r="O318" s="59"/>
      <c r="P318" s="60"/>
      <c r="Q318" s="22"/>
      <c r="R318" s="61"/>
      <c r="S318" s="22"/>
      <c r="T318" s="94"/>
      <c r="U318" s="59"/>
      <c r="V318" s="63"/>
      <c r="W318" s="64"/>
      <c r="X318" s="65"/>
      <c r="Y318" s="66"/>
      <c r="Z318" s="66"/>
      <c r="AA318" s="67"/>
      <c r="AB318" s="68"/>
      <c r="AC318" s="69"/>
      <c r="AD318" s="70"/>
      <c r="AE318" s="70"/>
      <c r="AF318" s="74"/>
      <c r="AG318" s="71"/>
    </row>
    <row r="319" spans="5:33">
      <c r="E319" s="73"/>
      <c r="F319" s="71"/>
      <c r="G319" s="58"/>
      <c r="H319" s="58"/>
      <c r="I319" s="58"/>
      <c r="J319" s="58"/>
      <c r="K319" s="58"/>
      <c r="L319" s="58"/>
      <c r="M319" s="59"/>
      <c r="N319" s="59"/>
      <c r="O319" s="59"/>
      <c r="P319" s="60"/>
      <c r="Q319" s="22"/>
      <c r="R319" s="61"/>
      <c r="S319" s="22"/>
      <c r="T319" s="94"/>
      <c r="U319" s="59"/>
      <c r="V319" s="63"/>
      <c r="W319" s="64"/>
      <c r="X319" s="65"/>
      <c r="Y319" s="66"/>
      <c r="Z319" s="66"/>
      <c r="AA319" s="67"/>
      <c r="AB319" s="68"/>
      <c r="AC319" s="69"/>
      <c r="AD319" s="70"/>
      <c r="AE319" s="70"/>
      <c r="AF319" s="74"/>
      <c r="AG319" s="71"/>
    </row>
    <row r="320" spans="5:33">
      <c r="E320" s="73"/>
      <c r="F320" s="71"/>
      <c r="G320" s="58"/>
      <c r="H320" s="58"/>
      <c r="I320" s="58"/>
      <c r="J320" s="58"/>
      <c r="K320" s="58"/>
      <c r="L320" s="58"/>
      <c r="M320" s="59"/>
      <c r="N320" s="59"/>
      <c r="O320" s="59"/>
      <c r="P320" s="60"/>
      <c r="Q320" s="22"/>
      <c r="R320" s="61"/>
      <c r="S320" s="22"/>
      <c r="T320" s="94"/>
      <c r="U320" s="59"/>
      <c r="V320" s="63"/>
      <c r="W320" s="64"/>
      <c r="X320" s="65"/>
      <c r="Y320" s="66"/>
      <c r="Z320" s="66"/>
      <c r="AA320" s="67"/>
      <c r="AB320" s="68"/>
      <c r="AC320" s="69"/>
      <c r="AD320" s="70"/>
      <c r="AE320" s="70"/>
      <c r="AF320" s="74"/>
      <c r="AG320" s="71"/>
    </row>
    <row r="321" spans="3:33">
      <c r="E321" s="73"/>
      <c r="F321" s="71"/>
      <c r="G321" s="58"/>
      <c r="H321" s="58"/>
      <c r="I321" s="58"/>
      <c r="J321" s="58"/>
      <c r="K321" s="58"/>
      <c r="L321" s="58"/>
      <c r="M321" s="59"/>
      <c r="N321" s="59"/>
      <c r="O321" s="59"/>
      <c r="P321" s="60"/>
      <c r="Q321" s="22"/>
      <c r="R321" s="61"/>
      <c r="S321" s="22"/>
      <c r="T321" s="94"/>
      <c r="U321" s="59"/>
      <c r="V321" s="63"/>
      <c r="W321" s="64"/>
      <c r="X321" s="65"/>
      <c r="Y321" s="66"/>
      <c r="Z321" s="66"/>
      <c r="AA321" s="67"/>
      <c r="AB321" s="68"/>
      <c r="AC321" s="69"/>
      <c r="AD321" s="70"/>
      <c r="AE321" s="70"/>
      <c r="AF321" s="74"/>
      <c r="AG321" s="71"/>
    </row>
    <row r="322" spans="3:33">
      <c r="E322" s="73"/>
      <c r="F322" s="71"/>
      <c r="G322" s="58"/>
      <c r="H322" s="58"/>
      <c r="I322" s="58"/>
      <c r="J322" s="58"/>
      <c r="K322" s="58"/>
      <c r="L322" s="58"/>
      <c r="M322" s="59"/>
      <c r="N322" s="59"/>
      <c r="O322" s="59"/>
      <c r="P322" s="60"/>
      <c r="Q322" s="22"/>
      <c r="R322" s="61"/>
      <c r="S322" s="22"/>
      <c r="T322" s="94"/>
      <c r="U322" s="59"/>
      <c r="V322" s="63"/>
      <c r="W322" s="64"/>
      <c r="X322" s="65"/>
      <c r="Y322" s="66"/>
      <c r="Z322" s="66"/>
      <c r="AA322" s="67"/>
      <c r="AB322" s="68"/>
      <c r="AC322" s="69"/>
      <c r="AD322" s="70"/>
      <c r="AE322" s="70"/>
      <c r="AF322" s="74"/>
      <c r="AG322" s="71"/>
    </row>
    <row r="323" spans="3:33">
      <c r="E323" s="73"/>
      <c r="F323" s="71"/>
      <c r="G323" s="58"/>
      <c r="H323" s="58"/>
      <c r="I323" s="58"/>
      <c r="J323" s="58"/>
      <c r="K323" s="58"/>
      <c r="L323" s="58"/>
      <c r="M323" s="59"/>
      <c r="N323" s="59"/>
      <c r="O323" s="59"/>
      <c r="P323" s="60"/>
      <c r="Q323" s="22"/>
      <c r="R323" s="61"/>
      <c r="S323" s="22"/>
      <c r="T323" s="94"/>
      <c r="U323" s="59"/>
      <c r="V323" s="63"/>
      <c r="W323" s="64"/>
      <c r="X323" s="65"/>
      <c r="Y323" s="66"/>
      <c r="Z323" s="66"/>
      <c r="AA323" s="67"/>
      <c r="AB323" s="68"/>
      <c r="AC323" s="69"/>
      <c r="AD323" s="70"/>
      <c r="AE323" s="70"/>
      <c r="AF323" s="74"/>
      <c r="AG323" s="71"/>
    </row>
    <row r="324" spans="3:33">
      <c r="E324" s="73"/>
      <c r="F324" s="71"/>
      <c r="G324" s="58"/>
      <c r="H324" s="58"/>
      <c r="I324" s="58"/>
      <c r="J324" s="58"/>
      <c r="K324" s="58"/>
      <c r="L324" s="58"/>
      <c r="M324" s="59"/>
      <c r="N324" s="59"/>
      <c r="O324" s="59"/>
      <c r="P324" s="60"/>
      <c r="Q324" s="22"/>
      <c r="R324" s="61"/>
      <c r="S324" s="22"/>
      <c r="T324" s="94"/>
      <c r="U324" s="59"/>
      <c r="V324" s="63"/>
      <c r="W324" s="64"/>
      <c r="X324" s="65"/>
      <c r="Y324" s="66"/>
      <c r="Z324" s="66"/>
      <c r="AA324" s="67"/>
      <c r="AB324" s="68"/>
      <c r="AC324" s="69"/>
      <c r="AD324" s="70"/>
      <c r="AE324" s="70"/>
      <c r="AF324" s="74"/>
      <c r="AG324" s="71"/>
    </row>
    <row r="325" spans="3:33">
      <c r="C325" s="54">
        <f>60*60</f>
        <v>3600</v>
      </c>
      <c r="E325" s="73"/>
      <c r="F325" s="71"/>
      <c r="G325" s="58"/>
      <c r="H325" s="58"/>
      <c r="I325" s="58"/>
      <c r="J325" s="58"/>
      <c r="K325" s="58"/>
      <c r="L325" s="58"/>
      <c r="M325" s="59"/>
      <c r="N325" s="59"/>
      <c r="O325" s="59"/>
      <c r="P325" s="60"/>
      <c r="Q325" s="22"/>
      <c r="R325" s="61"/>
      <c r="S325" s="22"/>
      <c r="T325" s="94"/>
      <c r="U325" s="59"/>
      <c r="V325" s="63"/>
      <c r="W325" s="64"/>
      <c r="X325" s="65"/>
      <c r="Y325" s="66"/>
      <c r="Z325" s="66"/>
      <c r="AA325" s="67"/>
      <c r="AB325" s="68"/>
      <c r="AC325" s="69"/>
      <c r="AD325" s="70"/>
      <c r="AE325" s="70"/>
      <c r="AF325" s="74"/>
      <c r="AG325" s="71"/>
    </row>
    <row r="326" spans="3:33">
      <c r="E326" s="73"/>
      <c r="F326" s="71"/>
      <c r="G326" s="58"/>
      <c r="H326" s="58"/>
      <c r="I326" s="58"/>
      <c r="J326" s="58"/>
      <c r="K326" s="58"/>
      <c r="L326" s="58"/>
      <c r="M326" s="59"/>
      <c r="N326" s="59"/>
      <c r="O326" s="59"/>
      <c r="P326" s="60"/>
      <c r="Q326" s="22"/>
      <c r="R326" s="61"/>
      <c r="S326" s="22"/>
      <c r="T326" s="94"/>
      <c r="U326" s="59"/>
      <c r="V326" s="63"/>
      <c r="W326" s="64"/>
      <c r="X326" s="65"/>
      <c r="Y326" s="66"/>
      <c r="Z326" s="66"/>
      <c r="AA326" s="67"/>
      <c r="AB326" s="68"/>
      <c r="AC326" s="69"/>
      <c r="AD326" s="70"/>
      <c r="AE326" s="70"/>
      <c r="AF326" s="74"/>
      <c r="AG326" s="71"/>
    </row>
    <row r="327" spans="3:33">
      <c r="E327" s="73"/>
      <c r="F327" s="71"/>
      <c r="G327" s="58"/>
      <c r="H327" s="58"/>
      <c r="I327" s="58"/>
      <c r="J327" s="58"/>
      <c r="K327" s="58"/>
      <c r="L327" s="58"/>
      <c r="M327" s="59"/>
      <c r="N327" s="59"/>
      <c r="O327" s="59"/>
      <c r="P327" s="60"/>
      <c r="Q327" s="22"/>
      <c r="R327" s="61"/>
      <c r="S327" s="22"/>
      <c r="T327" s="94"/>
      <c r="U327" s="59"/>
      <c r="V327" s="63"/>
      <c r="W327" s="64"/>
      <c r="X327" s="65"/>
      <c r="Y327" s="66"/>
      <c r="Z327" s="66"/>
      <c r="AA327" s="67"/>
      <c r="AB327" s="68"/>
      <c r="AC327" s="69"/>
      <c r="AD327" s="70"/>
      <c r="AE327" s="70"/>
      <c r="AF327" s="74"/>
      <c r="AG327" s="71"/>
    </row>
    <row r="328" spans="3:33">
      <c r="E328" s="73"/>
      <c r="F328" s="71"/>
      <c r="G328" s="58"/>
      <c r="H328" s="58"/>
      <c r="I328" s="58"/>
      <c r="J328" s="58"/>
      <c r="K328" s="58"/>
      <c r="L328" s="58"/>
      <c r="M328" s="59"/>
      <c r="N328" s="59"/>
      <c r="O328" s="59"/>
      <c r="P328" s="60"/>
      <c r="Q328" s="22"/>
      <c r="R328" s="61"/>
      <c r="S328" s="22"/>
      <c r="T328" s="94"/>
      <c r="U328" s="59"/>
      <c r="V328" s="63"/>
      <c r="W328" s="64"/>
      <c r="X328" s="65"/>
      <c r="Y328" s="66"/>
      <c r="Z328" s="66"/>
      <c r="AA328" s="67"/>
      <c r="AB328" s="68"/>
      <c r="AC328" s="69"/>
      <c r="AD328" s="70"/>
      <c r="AE328" s="70"/>
      <c r="AF328" s="74"/>
      <c r="AG328" s="71"/>
    </row>
    <row r="329" spans="3:33">
      <c r="E329" s="73"/>
      <c r="F329" s="71"/>
      <c r="G329" s="58"/>
      <c r="H329" s="58"/>
      <c r="I329" s="58"/>
      <c r="J329" s="58"/>
      <c r="K329" s="58"/>
      <c r="L329" s="58"/>
      <c r="M329" s="59"/>
      <c r="N329" s="59"/>
      <c r="O329" s="59"/>
      <c r="P329" s="60"/>
      <c r="Q329" s="22"/>
      <c r="R329" s="61"/>
      <c r="S329" s="22"/>
      <c r="T329" s="94"/>
      <c r="U329" s="59"/>
      <c r="V329" s="63"/>
      <c r="W329" s="64"/>
      <c r="X329" s="65"/>
      <c r="Y329" s="66"/>
      <c r="Z329" s="66"/>
      <c r="AA329" s="67"/>
      <c r="AB329" s="68"/>
      <c r="AC329" s="69"/>
      <c r="AD329" s="70"/>
      <c r="AE329" s="70"/>
      <c r="AF329" s="74"/>
      <c r="AG329" s="71"/>
    </row>
    <row r="330" spans="3:33">
      <c r="E330" s="73"/>
      <c r="F330" s="71"/>
      <c r="G330" s="58"/>
      <c r="H330" s="58"/>
      <c r="I330" s="58"/>
      <c r="J330" s="58"/>
      <c r="K330" s="58"/>
      <c r="L330" s="58"/>
      <c r="M330" s="59"/>
      <c r="N330" s="59"/>
      <c r="O330" s="59"/>
      <c r="P330" s="60"/>
      <c r="Q330" s="22"/>
      <c r="R330" s="61"/>
      <c r="S330" s="22"/>
      <c r="T330" s="94"/>
      <c r="U330" s="59"/>
      <c r="V330" s="63"/>
      <c r="W330" s="64"/>
      <c r="X330" s="65"/>
      <c r="Y330" s="66"/>
      <c r="Z330" s="66"/>
      <c r="AA330" s="67"/>
      <c r="AB330" s="68"/>
      <c r="AC330" s="69"/>
      <c r="AD330" s="70"/>
      <c r="AE330" s="70"/>
      <c r="AF330" s="74"/>
      <c r="AG330" s="71"/>
    </row>
    <row r="331" spans="3:33">
      <c r="E331" s="73"/>
      <c r="F331" s="71"/>
      <c r="G331" s="58"/>
      <c r="H331" s="58"/>
      <c r="I331" s="58"/>
      <c r="J331" s="58"/>
      <c r="K331" s="58"/>
      <c r="L331" s="58"/>
      <c r="M331" s="59"/>
      <c r="N331" s="59"/>
      <c r="O331" s="59"/>
      <c r="P331" s="60"/>
      <c r="Q331" s="22"/>
      <c r="R331" s="61"/>
      <c r="S331" s="22"/>
      <c r="T331" s="94"/>
      <c r="U331" s="59"/>
      <c r="V331" s="63"/>
      <c r="W331" s="64"/>
      <c r="X331" s="65"/>
      <c r="Y331" s="66"/>
      <c r="Z331" s="66"/>
      <c r="AA331" s="67"/>
      <c r="AB331" s="68"/>
      <c r="AC331" s="69"/>
      <c r="AD331" s="70"/>
      <c r="AE331" s="70"/>
      <c r="AF331" s="74"/>
      <c r="AG331" s="71"/>
    </row>
    <row r="332" spans="3:33">
      <c r="E332" s="73"/>
      <c r="F332" s="71"/>
      <c r="G332" s="58"/>
      <c r="H332" s="58"/>
      <c r="I332" s="58"/>
      <c r="J332" s="58"/>
      <c r="K332" s="58"/>
      <c r="L332" s="58"/>
      <c r="M332" s="59"/>
      <c r="N332" s="59"/>
      <c r="O332" s="59"/>
      <c r="P332" s="60"/>
      <c r="Q332" s="22"/>
      <c r="R332" s="61"/>
      <c r="S332" s="22"/>
      <c r="T332" s="94"/>
      <c r="U332" s="59"/>
      <c r="V332" s="63"/>
      <c r="W332" s="64"/>
      <c r="X332" s="65"/>
      <c r="Y332" s="66"/>
      <c r="Z332" s="66"/>
      <c r="AA332" s="67"/>
      <c r="AB332" s="68"/>
      <c r="AC332" s="69"/>
      <c r="AD332" s="70"/>
      <c r="AE332" s="70"/>
      <c r="AF332" s="74"/>
      <c r="AG332" s="71"/>
    </row>
    <row r="333" spans="3:33">
      <c r="E333" s="73"/>
      <c r="F333" s="71"/>
      <c r="G333" s="58"/>
      <c r="H333" s="58"/>
      <c r="I333" s="58"/>
      <c r="J333" s="58"/>
      <c r="K333" s="58"/>
      <c r="L333" s="58"/>
      <c r="M333" s="59"/>
      <c r="N333" s="59"/>
      <c r="O333" s="59"/>
      <c r="P333" s="60"/>
      <c r="Q333" s="22"/>
      <c r="R333" s="61"/>
      <c r="S333" s="22"/>
      <c r="T333" s="94"/>
      <c r="U333" s="59"/>
      <c r="V333" s="63"/>
      <c r="W333" s="64"/>
      <c r="X333" s="65"/>
      <c r="Y333" s="66"/>
      <c r="Z333" s="66"/>
      <c r="AA333" s="67"/>
      <c r="AB333" s="68"/>
      <c r="AC333" s="69"/>
      <c r="AD333" s="70"/>
      <c r="AE333" s="70"/>
      <c r="AF333" s="74"/>
      <c r="AG333" s="71"/>
    </row>
    <row r="334" spans="3:33">
      <c r="E334" s="73"/>
      <c r="F334" s="71"/>
      <c r="G334" s="58"/>
      <c r="H334" s="58"/>
      <c r="I334" s="58"/>
      <c r="J334" s="58"/>
      <c r="K334" s="58"/>
      <c r="L334" s="58"/>
      <c r="M334" s="59"/>
      <c r="N334" s="59"/>
      <c r="O334" s="59"/>
      <c r="P334" s="60"/>
      <c r="Q334" s="22"/>
      <c r="R334" s="61"/>
      <c r="S334" s="22"/>
      <c r="T334" s="94"/>
      <c r="U334" s="59"/>
      <c r="V334" s="63"/>
      <c r="W334" s="64"/>
      <c r="X334" s="65"/>
      <c r="Y334" s="66"/>
      <c r="Z334" s="66"/>
      <c r="AA334" s="67"/>
      <c r="AB334" s="68"/>
      <c r="AC334" s="69"/>
      <c r="AD334" s="70"/>
      <c r="AE334" s="70"/>
      <c r="AF334" s="74"/>
      <c r="AG334" s="71"/>
    </row>
    <row r="335" spans="3:33">
      <c r="E335" s="73"/>
      <c r="F335" s="71"/>
      <c r="G335" s="58"/>
      <c r="H335" s="58"/>
      <c r="I335" s="58"/>
      <c r="J335" s="58"/>
      <c r="K335" s="58"/>
      <c r="L335" s="58"/>
      <c r="M335" s="59"/>
      <c r="N335" s="59"/>
      <c r="O335" s="59"/>
      <c r="P335" s="60"/>
      <c r="Q335" s="22"/>
      <c r="R335" s="61"/>
      <c r="S335" s="22"/>
      <c r="T335" s="94"/>
      <c r="U335" s="59"/>
      <c r="V335" s="63"/>
      <c r="W335" s="64"/>
      <c r="X335" s="65"/>
      <c r="Y335" s="66"/>
      <c r="Z335" s="66"/>
      <c r="AA335" s="67"/>
      <c r="AB335" s="68"/>
      <c r="AC335" s="69"/>
      <c r="AD335" s="70"/>
      <c r="AE335" s="70"/>
      <c r="AF335" s="74"/>
      <c r="AG335" s="71"/>
    </row>
    <row r="336" spans="3:33">
      <c r="E336" s="73"/>
      <c r="F336" s="71"/>
      <c r="G336" s="58"/>
      <c r="H336" s="58"/>
      <c r="I336" s="58"/>
      <c r="J336" s="58"/>
      <c r="K336" s="58"/>
      <c r="L336" s="58"/>
      <c r="M336" s="59"/>
      <c r="N336" s="59"/>
      <c r="O336" s="59"/>
      <c r="P336" s="60"/>
      <c r="Q336" s="22"/>
      <c r="R336" s="61"/>
      <c r="S336" s="22"/>
      <c r="T336" s="94"/>
      <c r="U336" s="59"/>
      <c r="V336" s="63"/>
      <c r="W336" s="64"/>
      <c r="X336" s="65"/>
      <c r="Y336" s="66"/>
      <c r="Z336" s="66"/>
      <c r="AA336" s="67"/>
      <c r="AB336" s="68"/>
      <c r="AC336" s="69"/>
      <c r="AD336" s="70"/>
      <c r="AE336" s="70"/>
      <c r="AF336" s="74"/>
      <c r="AG336" s="71"/>
    </row>
    <row r="337" spans="5:33">
      <c r="E337" s="73"/>
      <c r="F337" s="71"/>
      <c r="G337" s="58"/>
      <c r="H337" s="58"/>
      <c r="I337" s="58"/>
      <c r="J337" s="58"/>
      <c r="K337" s="58"/>
      <c r="L337" s="58"/>
      <c r="M337" s="59"/>
      <c r="N337" s="59"/>
      <c r="O337" s="59"/>
      <c r="P337" s="60"/>
      <c r="Q337" s="22"/>
      <c r="R337" s="61"/>
      <c r="S337" s="22"/>
      <c r="T337" s="94"/>
      <c r="U337" s="59"/>
      <c r="V337" s="63"/>
      <c r="W337" s="64"/>
      <c r="X337" s="65"/>
      <c r="Y337" s="66"/>
      <c r="Z337" s="66"/>
      <c r="AA337" s="67"/>
      <c r="AB337" s="68"/>
      <c r="AC337" s="69"/>
      <c r="AD337" s="70"/>
      <c r="AE337" s="70"/>
      <c r="AF337" s="74"/>
      <c r="AG337" s="71"/>
    </row>
    <row r="338" spans="5:33">
      <c r="E338" s="73"/>
      <c r="F338" s="71"/>
      <c r="G338" s="58"/>
      <c r="H338" s="58"/>
      <c r="I338" s="58"/>
      <c r="J338" s="58"/>
      <c r="K338" s="58"/>
      <c r="L338" s="58"/>
      <c r="M338" s="59"/>
      <c r="N338" s="59"/>
      <c r="O338" s="59"/>
      <c r="P338" s="60"/>
      <c r="Q338" s="22"/>
      <c r="R338" s="61"/>
      <c r="S338" s="22"/>
      <c r="T338" s="94"/>
      <c r="U338" s="59"/>
      <c r="V338" s="63"/>
      <c r="W338" s="64"/>
      <c r="X338" s="65"/>
      <c r="Y338" s="66"/>
      <c r="Z338" s="66"/>
      <c r="AA338" s="67"/>
      <c r="AB338" s="68"/>
      <c r="AC338" s="69"/>
      <c r="AD338" s="70"/>
      <c r="AE338" s="70"/>
      <c r="AF338" s="74"/>
      <c r="AG338" s="71"/>
    </row>
    <row r="339" spans="5:33">
      <c r="E339" s="73"/>
      <c r="F339" s="71"/>
      <c r="G339" s="58"/>
      <c r="H339" s="58"/>
      <c r="I339" s="58"/>
      <c r="J339" s="58"/>
      <c r="K339" s="58"/>
      <c r="L339" s="58"/>
      <c r="M339" s="59"/>
      <c r="N339" s="59"/>
      <c r="O339" s="59"/>
      <c r="P339" s="60"/>
      <c r="Q339" s="22"/>
      <c r="R339" s="61"/>
      <c r="S339" s="22"/>
      <c r="T339" s="94"/>
      <c r="U339" s="59"/>
      <c r="V339" s="63"/>
      <c r="W339" s="64"/>
      <c r="X339" s="65"/>
      <c r="Y339" s="66"/>
      <c r="Z339" s="66"/>
      <c r="AA339" s="67"/>
      <c r="AB339" s="68"/>
      <c r="AC339" s="69"/>
      <c r="AD339" s="70"/>
      <c r="AE339" s="70"/>
      <c r="AF339" s="74"/>
      <c r="AG339" s="71"/>
    </row>
    <row r="340" spans="5:33">
      <c r="E340" s="73"/>
      <c r="F340" s="71"/>
      <c r="G340" s="58"/>
      <c r="H340" s="58"/>
      <c r="I340" s="58"/>
      <c r="J340" s="58"/>
      <c r="K340" s="58"/>
      <c r="L340" s="58"/>
      <c r="M340" s="59"/>
      <c r="N340" s="59"/>
      <c r="O340" s="59"/>
      <c r="P340" s="60"/>
      <c r="Q340" s="22"/>
      <c r="R340" s="61"/>
      <c r="S340" s="22"/>
      <c r="T340" s="94"/>
      <c r="U340" s="59"/>
      <c r="V340" s="63"/>
      <c r="W340" s="64"/>
      <c r="X340" s="65"/>
      <c r="Y340" s="66"/>
      <c r="Z340" s="66"/>
      <c r="AA340" s="67"/>
      <c r="AB340" s="68"/>
      <c r="AC340" s="69"/>
      <c r="AD340" s="70"/>
      <c r="AE340" s="70"/>
      <c r="AF340" s="74"/>
      <c r="AG340" s="71"/>
    </row>
    <row r="341" spans="5:33">
      <c r="E341" s="73"/>
      <c r="F341" s="71"/>
      <c r="G341" s="58"/>
      <c r="H341" s="58"/>
      <c r="I341" s="58"/>
      <c r="J341" s="58"/>
      <c r="K341" s="58"/>
      <c r="L341" s="58"/>
      <c r="M341" s="59"/>
      <c r="N341" s="59"/>
      <c r="O341" s="59"/>
      <c r="P341" s="60"/>
      <c r="Q341" s="22"/>
      <c r="R341" s="61"/>
      <c r="S341" s="22"/>
      <c r="T341" s="94"/>
      <c r="U341" s="59"/>
      <c r="V341" s="63"/>
      <c r="W341" s="64"/>
      <c r="X341" s="65"/>
      <c r="Y341" s="66"/>
      <c r="Z341" s="66"/>
      <c r="AA341" s="67"/>
      <c r="AB341" s="68"/>
      <c r="AC341" s="69"/>
      <c r="AD341" s="70"/>
      <c r="AE341" s="70"/>
      <c r="AF341" s="74"/>
      <c r="AG341" s="71"/>
    </row>
    <row r="342" spans="5:33">
      <c r="E342" s="73"/>
      <c r="F342" s="71"/>
      <c r="G342" s="58"/>
      <c r="H342" s="58"/>
      <c r="I342" s="58"/>
      <c r="J342" s="58"/>
      <c r="K342" s="58"/>
      <c r="L342" s="58"/>
      <c r="M342" s="59"/>
      <c r="N342" s="59"/>
      <c r="O342" s="59"/>
      <c r="P342" s="60"/>
      <c r="Q342" s="22"/>
      <c r="R342" s="61"/>
      <c r="S342" s="22"/>
      <c r="T342" s="94"/>
      <c r="U342" s="59"/>
      <c r="V342" s="63"/>
      <c r="W342" s="64"/>
      <c r="X342" s="65"/>
      <c r="Y342" s="66"/>
      <c r="Z342" s="66"/>
      <c r="AA342" s="67"/>
      <c r="AB342" s="68"/>
      <c r="AC342" s="69"/>
      <c r="AD342" s="70"/>
      <c r="AE342" s="70"/>
      <c r="AF342" s="74"/>
      <c r="AG342" s="71"/>
    </row>
    <row r="343" spans="5:33">
      <c r="E343" s="73"/>
      <c r="F343" s="71"/>
      <c r="G343" s="58"/>
      <c r="H343" s="58"/>
      <c r="I343" s="58"/>
      <c r="J343" s="58"/>
      <c r="K343" s="58"/>
      <c r="L343" s="58"/>
      <c r="M343" s="59"/>
      <c r="N343" s="59"/>
      <c r="O343" s="59"/>
      <c r="P343" s="60"/>
      <c r="Q343" s="22"/>
      <c r="R343" s="61"/>
      <c r="S343" s="22"/>
      <c r="T343" s="94"/>
      <c r="U343" s="59"/>
      <c r="V343" s="63"/>
      <c r="W343" s="64"/>
      <c r="X343" s="65"/>
      <c r="Y343" s="66"/>
      <c r="Z343" s="66"/>
      <c r="AA343" s="67"/>
      <c r="AB343" s="68"/>
      <c r="AC343" s="69"/>
      <c r="AD343" s="70"/>
      <c r="AE343" s="70"/>
      <c r="AF343" s="74"/>
      <c r="AG343" s="71"/>
    </row>
    <row r="344" spans="5:33">
      <c r="E344" s="73"/>
      <c r="F344" s="71"/>
      <c r="G344" s="58"/>
      <c r="H344" s="58"/>
      <c r="I344" s="58"/>
      <c r="J344" s="58"/>
      <c r="K344" s="58"/>
      <c r="L344" s="58"/>
      <c r="M344" s="59"/>
      <c r="N344" s="59"/>
      <c r="O344" s="59"/>
      <c r="P344" s="60"/>
      <c r="Q344" s="22"/>
      <c r="R344" s="61"/>
      <c r="S344" s="22"/>
      <c r="T344" s="94"/>
      <c r="U344" s="59"/>
      <c r="V344" s="63"/>
      <c r="W344" s="64"/>
      <c r="X344" s="65"/>
      <c r="Y344" s="66"/>
      <c r="Z344" s="66"/>
      <c r="AA344" s="67"/>
      <c r="AB344" s="68"/>
      <c r="AC344" s="69"/>
      <c r="AD344" s="70"/>
      <c r="AE344" s="70"/>
      <c r="AF344" s="74"/>
      <c r="AG344" s="71"/>
    </row>
    <row r="345" spans="5:33">
      <c r="E345" s="73"/>
      <c r="F345" s="71"/>
      <c r="G345" s="58"/>
      <c r="H345" s="58"/>
      <c r="I345" s="58"/>
      <c r="J345" s="58"/>
      <c r="K345" s="58"/>
      <c r="L345" s="58"/>
      <c r="M345" s="59"/>
      <c r="N345" s="59"/>
      <c r="O345" s="59"/>
      <c r="P345" s="60"/>
      <c r="Q345" s="22"/>
      <c r="R345" s="61"/>
      <c r="S345" s="22"/>
      <c r="T345" s="94"/>
      <c r="U345" s="59"/>
      <c r="V345" s="63"/>
      <c r="W345" s="64"/>
      <c r="X345" s="65"/>
      <c r="Y345" s="66"/>
      <c r="Z345" s="66"/>
      <c r="AA345" s="67"/>
      <c r="AB345" s="68"/>
      <c r="AC345" s="69"/>
      <c r="AD345" s="70"/>
      <c r="AE345" s="70"/>
      <c r="AF345" s="74"/>
      <c r="AG345" s="71"/>
    </row>
    <row r="346" spans="5:33">
      <c r="E346" s="73"/>
      <c r="F346" s="71"/>
      <c r="G346" s="58"/>
      <c r="H346" s="58"/>
      <c r="I346" s="58"/>
      <c r="J346" s="58"/>
      <c r="K346" s="58"/>
      <c r="L346" s="58"/>
      <c r="M346" s="59"/>
      <c r="N346" s="59"/>
      <c r="O346" s="59"/>
      <c r="P346" s="60"/>
      <c r="Q346" s="22"/>
      <c r="R346" s="61"/>
      <c r="S346" s="22"/>
      <c r="T346" s="94"/>
      <c r="U346" s="59"/>
      <c r="V346" s="63"/>
      <c r="W346" s="64"/>
      <c r="X346" s="65"/>
      <c r="Y346" s="66"/>
      <c r="Z346" s="66"/>
      <c r="AA346" s="67"/>
      <c r="AB346" s="68"/>
      <c r="AC346" s="69"/>
      <c r="AD346" s="70"/>
      <c r="AE346" s="70"/>
      <c r="AF346" s="74"/>
      <c r="AG346" s="71"/>
    </row>
    <row r="347" spans="5:33">
      <c r="E347" s="73"/>
      <c r="F347" s="71"/>
      <c r="G347" s="58"/>
      <c r="H347" s="58"/>
      <c r="I347" s="58"/>
      <c r="J347" s="58"/>
      <c r="K347" s="58"/>
      <c r="L347" s="58"/>
      <c r="M347" s="59"/>
      <c r="N347" s="59"/>
      <c r="O347" s="59"/>
      <c r="P347" s="60"/>
      <c r="Q347" s="22"/>
      <c r="R347" s="61"/>
      <c r="S347" s="22"/>
      <c r="T347" s="94"/>
      <c r="U347" s="59"/>
      <c r="V347" s="63"/>
      <c r="W347" s="64"/>
      <c r="X347" s="65"/>
      <c r="Y347" s="66"/>
      <c r="Z347" s="66"/>
      <c r="AA347" s="67"/>
      <c r="AB347" s="68"/>
      <c r="AC347" s="69"/>
      <c r="AD347" s="70"/>
      <c r="AE347" s="70"/>
      <c r="AF347" s="74"/>
      <c r="AG347" s="71"/>
    </row>
    <row r="348" spans="5:33">
      <c r="E348" s="73"/>
      <c r="F348" s="71"/>
      <c r="G348" s="58"/>
      <c r="H348" s="58"/>
      <c r="I348" s="58"/>
      <c r="J348" s="58"/>
      <c r="K348" s="58"/>
      <c r="L348" s="58"/>
      <c r="M348" s="59"/>
      <c r="N348" s="59"/>
      <c r="O348" s="59"/>
      <c r="P348" s="60"/>
      <c r="Q348" s="22"/>
      <c r="R348" s="61"/>
      <c r="S348" s="22"/>
      <c r="T348" s="94"/>
      <c r="U348" s="59"/>
      <c r="V348" s="63"/>
      <c r="W348" s="64"/>
      <c r="X348" s="65"/>
      <c r="Y348" s="66"/>
      <c r="Z348" s="66"/>
      <c r="AA348" s="67"/>
      <c r="AB348" s="68"/>
      <c r="AC348" s="69"/>
      <c r="AD348" s="70"/>
      <c r="AE348" s="70"/>
      <c r="AF348" s="74"/>
      <c r="AG348" s="71"/>
    </row>
    <row r="349" spans="5:33">
      <c r="E349" s="73"/>
      <c r="F349" s="71"/>
      <c r="G349" s="58"/>
      <c r="H349" s="58"/>
      <c r="I349" s="58"/>
      <c r="J349" s="58"/>
      <c r="K349" s="58"/>
      <c r="L349" s="58"/>
      <c r="M349" s="59"/>
      <c r="N349" s="59"/>
      <c r="O349" s="59"/>
      <c r="P349" s="60"/>
      <c r="Q349" s="22"/>
      <c r="R349" s="61"/>
      <c r="S349" s="22"/>
      <c r="T349" s="94"/>
      <c r="U349" s="59"/>
      <c r="V349" s="63"/>
      <c r="W349" s="64"/>
      <c r="X349" s="65"/>
      <c r="Y349" s="66"/>
      <c r="Z349" s="66"/>
      <c r="AA349" s="67"/>
      <c r="AB349" s="68"/>
      <c r="AC349" s="69"/>
      <c r="AD349" s="70"/>
      <c r="AE349" s="70"/>
      <c r="AF349" s="74"/>
      <c r="AG349" s="71"/>
    </row>
    <row r="350" spans="5:33">
      <c r="E350" s="73"/>
      <c r="F350" s="71"/>
      <c r="G350" s="58"/>
      <c r="H350" s="58"/>
      <c r="I350" s="58"/>
      <c r="J350" s="58"/>
      <c r="K350" s="58"/>
      <c r="L350" s="58"/>
      <c r="M350" s="59"/>
      <c r="N350" s="59"/>
      <c r="O350" s="59"/>
      <c r="P350" s="60"/>
      <c r="Q350" s="22"/>
      <c r="R350" s="61"/>
      <c r="S350" s="22"/>
      <c r="T350" s="94"/>
      <c r="U350" s="59"/>
      <c r="V350" s="63"/>
      <c r="W350" s="64"/>
      <c r="X350" s="65"/>
      <c r="Y350" s="66"/>
      <c r="Z350" s="66"/>
      <c r="AA350" s="67"/>
      <c r="AB350" s="68"/>
      <c r="AC350" s="69"/>
      <c r="AD350" s="70"/>
      <c r="AE350" s="70"/>
      <c r="AF350" s="74"/>
      <c r="AG350" s="71"/>
    </row>
    <row r="351" spans="5:33">
      <c r="E351" s="73"/>
      <c r="F351" s="71"/>
      <c r="G351" s="58"/>
      <c r="H351" s="58"/>
      <c r="I351" s="58"/>
      <c r="J351" s="58"/>
      <c r="K351" s="58"/>
      <c r="L351" s="58"/>
      <c r="M351" s="59"/>
      <c r="N351" s="59"/>
      <c r="O351" s="59"/>
      <c r="P351" s="60"/>
      <c r="Q351" s="22"/>
      <c r="R351" s="61"/>
      <c r="S351" s="22"/>
      <c r="T351" s="94"/>
      <c r="U351" s="59"/>
      <c r="V351" s="63"/>
      <c r="W351" s="64"/>
      <c r="X351" s="65"/>
      <c r="Y351" s="66"/>
      <c r="Z351" s="66"/>
      <c r="AA351" s="67"/>
      <c r="AB351" s="68"/>
      <c r="AC351" s="69"/>
      <c r="AD351" s="70"/>
      <c r="AE351" s="70"/>
      <c r="AF351" s="74"/>
      <c r="AG351" s="71"/>
    </row>
    <row r="352" spans="5:33">
      <c r="E352" s="73"/>
      <c r="F352" s="71"/>
      <c r="G352" s="58"/>
      <c r="H352" s="58"/>
      <c r="I352" s="58"/>
      <c r="J352" s="58"/>
      <c r="K352" s="58"/>
      <c r="L352" s="58"/>
      <c r="M352" s="59"/>
      <c r="N352" s="59"/>
      <c r="O352" s="59"/>
      <c r="P352" s="60"/>
      <c r="Q352" s="22"/>
      <c r="R352" s="61"/>
      <c r="S352" s="22"/>
      <c r="T352" s="94"/>
      <c r="U352" s="59"/>
      <c r="V352" s="63"/>
      <c r="W352" s="64"/>
      <c r="X352" s="65"/>
      <c r="Y352" s="66"/>
      <c r="Z352" s="66"/>
      <c r="AA352" s="67"/>
      <c r="AB352" s="68"/>
      <c r="AC352" s="69"/>
      <c r="AD352" s="70"/>
      <c r="AE352" s="70"/>
      <c r="AF352" s="74"/>
      <c r="AG352" s="71"/>
    </row>
    <row r="353" spans="5:33">
      <c r="E353" s="73"/>
      <c r="F353" s="71"/>
      <c r="G353" s="58"/>
      <c r="H353" s="58"/>
      <c r="I353" s="58"/>
      <c r="J353" s="58"/>
      <c r="K353" s="58"/>
      <c r="L353" s="58"/>
      <c r="M353" s="59"/>
      <c r="N353" s="59"/>
      <c r="O353" s="59"/>
      <c r="P353" s="60"/>
      <c r="Q353" s="22"/>
      <c r="R353" s="61"/>
      <c r="S353" s="22"/>
      <c r="T353" s="94"/>
      <c r="U353" s="59"/>
      <c r="V353" s="63"/>
      <c r="W353" s="64"/>
      <c r="X353" s="65"/>
      <c r="Y353" s="66"/>
      <c r="Z353" s="66"/>
      <c r="AA353" s="67"/>
      <c r="AB353" s="68"/>
      <c r="AC353" s="69"/>
      <c r="AD353" s="70"/>
      <c r="AE353" s="70"/>
      <c r="AF353" s="74"/>
      <c r="AG353" s="71"/>
    </row>
    <row r="354" spans="5:33">
      <c r="E354" s="73"/>
      <c r="F354" s="71"/>
      <c r="G354" s="58"/>
      <c r="H354" s="58"/>
      <c r="I354" s="58"/>
      <c r="J354" s="58"/>
      <c r="K354" s="58"/>
      <c r="L354" s="58"/>
      <c r="M354" s="59"/>
      <c r="N354" s="59"/>
      <c r="O354" s="59"/>
      <c r="P354" s="60"/>
      <c r="Q354" s="22"/>
      <c r="R354" s="61"/>
      <c r="S354" s="22"/>
      <c r="T354" s="94"/>
      <c r="U354" s="59"/>
      <c r="V354" s="63"/>
      <c r="W354" s="64"/>
      <c r="X354" s="65"/>
      <c r="Y354" s="66"/>
      <c r="Z354" s="66"/>
      <c r="AA354" s="67"/>
      <c r="AB354" s="68"/>
      <c r="AC354" s="69"/>
      <c r="AD354" s="70"/>
      <c r="AE354" s="70"/>
      <c r="AF354" s="74"/>
      <c r="AG354" s="71"/>
    </row>
    <row r="355" spans="5:33">
      <c r="E355" s="73"/>
      <c r="F355" s="71"/>
      <c r="G355" s="58"/>
      <c r="H355" s="58"/>
      <c r="I355" s="58"/>
      <c r="J355" s="58"/>
      <c r="K355" s="58"/>
      <c r="L355" s="58"/>
      <c r="M355" s="59"/>
      <c r="N355" s="59"/>
      <c r="O355" s="59"/>
      <c r="P355" s="60"/>
      <c r="Q355" s="22"/>
      <c r="R355" s="61"/>
      <c r="S355" s="22"/>
      <c r="T355" s="94"/>
      <c r="U355" s="59"/>
      <c r="V355" s="63"/>
      <c r="W355" s="64"/>
      <c r="X355" s="65"/>
      <c r="Y355" s="66"/>
      <c r="Z355" s="66"/>
      <c r="AA355" s="67"/>
      <c r="AB355" s="68"/>
      <c r="AC355" s="69"/>
      <c r="AD355" s="70"/>
      <c r="AE355" s="70"/>
      <c r="AF355" s="74"/>
      <c r="AG355" s="71"/>
    </row>
    <row r="356" spans="5:33">
      <c r="E356" s="73"/>
      <c r="F356" s="71"/>
      <c r="G356" s="58"/>
      <c r="H356" s="58"/>
      <c r="I356" s="58"/>
      <c r="J356" s="58"/>
      <c r="K356" s="58"/>
      <c r="L356" s="58"/>
      <c r="M356" s="59"/>
      <c r="N356" s="59"/>
      <c r="O356" s="59"/>
      <c r="P356" s="60"/>
      <c r="Q356" s="22"/>
      <c r="R356" s="61"/>
      <c r="S356" s="22"/>
      <c r="T356" s="94"/>
      <c r="U356" s="59"/>
      <c r="V356" s="63"/>
      <c r="W356" s="64"/>
      <c r="X356" s="65"/>
      <c r="Y356" s="66"/>
      <c r="Z356" s="66"/>
      <c r="AA356" s="67"/>
      <c r="AB356" s="68"/>
      <c r="AC356" s="69"/>
      <c r="AD356" s="70"/>
      <c r="AE356" s="70"/>
      <c r="AF356" s="74"/>
      <c r="AG356" s="71"/>
    </row>
    <row r="357" spans="5:33">
      <c r="E357" s="73"/>
      <c r="F357" s="71"/>
      <c r="G357" s="58"/>
      <c r="H357" s="58"/>
      <c r="I357" s="58"/>
      <c r="J357" s="58"/>
      <c r="K357" s="58"/>
      <c r="L357" s="58"/>
      <c r="M357" s="59"/>
      <c r="N357" s="59"/>
      <c r="O357" s="59"/>
      <c r="P357" s="60"/>
      <c r="Q357" s="22"/>
      <c r="R357" s="61"/>
      <c r="S357" s="22"/>
      <c r="T357" s="94"/>
      <c r="U357" s="59"/>
      <c r="V357" s="63"/>
      <c r="W357" s="64"/>
      <c r="X357" s="65"/>
      <c r="Y357" s="66"/>
      <c r="Z357" s="66"/>
      <c r="AA357" s="67"/>
      <c r="AB357" s="68"/>
      <c r="AC357" s="69"/>
      <c r="AD357" s="70"/>
      <c r="AE357" s="70"/>
      <c r="AF357" s="74"/>
      <c r="AG357" s="71"/>
    </row>
    <row r="358" spans="5:33">
      <c r="E358" s="73"/>
      <c r="F358" s="71"/>
      <c r="G358" s="58"/>
      <c r="H358" s="58"/>
      <c r="I358" s="58"/>
      <c r="J358" s="58"/>
      <c r="K358" s="58"/>
      <c r="L358" s="58"/>
      <c r="M358" s="59"/>
      <c r="N358" s="59"/>
      <c r="O358" s="59"/>
      <c r="P358" s="60"/>
      <c r="Q358" s="22"/>
      <c r="R358" s="61"/>
      <c r="S358" s="22"/>
      <c r="T358" s="94"/>
      <c r="U358" s="59"/>
      <c r="V358" s="63"/>
      <c r="W358" s="64"/>
      <c r="X358" s="65"/>
      <c r="Y358" s="66"/>
      <c r="Z358" s="66"/>
      <c r="AA358" s="67"/>
      <c r="AB358" s="68"/>
      <c r="AC358" s="69"/>
      <c r="AD358" s="70"/>
      <c r="AE358" s="70"/>
      <c r="AF358" s="74"/>
      <c r="AG358" s="71"/>
    </row>
    <row r="359" spans="5:33">
      <c r="E359" s="73"/>
      <c r="F359" s="71"/>
      <c r="G359" s="58"/>
      <c r="H359" s="58"/>
      <c r="I359" s="58"/>
      <c r="J359" s="58"/>
      <c r="K359" s="58"/>
      <c r="L359" s="58"/>
      <c r="M359" s="59"/>
      <c r="N359" s="59"/>
      <c r="O359" s="59"/>
      <c r="P359" s="60"/>
      <c r="Q359" s="22"/>
      <c r="R359" s="61"/>
      <c r="S359" s="22"/>
      <c r="T359" s="94"/>
      <c r="U359" s="59"/>
      <c r="V359" s="63"/>
      <c r="W359" s="64"/>
      <c r="X359" s="65"/>
      <c r="Y359" s="66"/>
      <c r="Z359" s="66"/>
      <c r="AA359" s="67"/>
      <c r="AB359" s="68"/>
      <c r="AC359" s="69"/>
      <c r="AD359" s="70"/>
      <c r="AE359" s="70"/>
      <c r="AF359" s="74"/>
      <c r="AG359" s="71"/>
    </row>
    <row r="360" spans="5:33">
      <c r="E360" s="73"/>
      <c r="F360" s="71"/>
      <c r="G360" s="58"/>
      <c r="H360" s="58"/>
      <c r="I360" s="58"/>
      <c r="J360" s="58"/>
      <c r="K360" s="58"/>
      <c r="L360" s="58"/>
      <c r="M360" s="59"/>
      <c r="N360" s="59"/>
      <c r="O360" s="59"/>
      <c r="P360" s="60"/>
      <c r="Q360" s="22"/>
      <c r="R360" s="61"/>
      <c r="S360" s="22"/>
      <c r="T360" s="94"/>
      <c r="U360" s="59"/>
      <c r="V360" s="63"/>
      <c r="W360" s="64"/>
      <c r="X360" s="65"/>
      <c r="Y360" s="66"/>
      <c r="Z360" s="66"/>
      <c r="AA360" s="67"/>
      <c r="AB360" s="68"/>
      <c r="AC360" s="69"/>
      <c r="AD360" s="70"/>
      <c r="AE360" s="70"/>
      <c r="AF360" s="74"/>
      <c r="AG360" s="71"/>
    </row>
    <row r="361" spans="5:33">
      <c r="E361" s="73"/>
      <c r="F361" s="71"/>
      <c r="G361" s="58"/>
      <c r="H361" s="58"/>
      <c r="I361" s="58"/>
      <c r="J361" s="58"/>
      <c r="K361" s="58"/>
      <c r="L361" s="58"/>
      <c r="M361" s="59"/>
      <c r="N361" s="59"/>
      <c r="O361" s="59"/>
      <c r="P361" s="60"/>
      <c r="Q361" s="22"/>
      <c r="R361" s="61"/>
      <c r="S361" s="22"/>
      <c r="T361" s="94"/>
      <c r="U361" s="59"/>
      <c r="V361" s="63"/>
      <c r="W361" s="64"/>
      <c r="X361" s="65"/>
      <c r="Y361" s="66"/>
      <c r="Z361" s="66"/>
      <c r="AA361" s="67"/>
      <c r="AB361" s="68"/>
      <c r="AC361" s="69"/>
      <c r="AD361" s="70"/>
      <c r="AE361" s="70"/>
      <c r="AF361" s="74"/>
      <c r="AG361" s="71"/>
    </row>
    <row r="362" spans="5:33">
      <c r="E362" s="73"/>
      <c r="F362" s="71"/>
      <c r="G362" s="58"/>
      <c r="H362" s="58"/>
      <c r="I362" s="58"/>
      <c r="J362" s="58"/>
      <c r="K362" s="58"/>
      <c r="L362" s="58"/>
      <c r="M362" s="59"/>
      <c r="N362" s="59"/>
      <c r="O362" s="59"/>
      <c r="P362" s="60"/>
      <c r="Q362" s="22"/>
      <c r="R362" s="61"/>
      <c r="S362" s="22"/>
      <c r="T362" s="94"/>
      <c r="U362" s="59"/>
      <c r="V362" s="63"/>
      <c r="W362" s="64"/>
      <c r="X362" s="65"/>
      <c r="Y362" s="66"/>
      <c r="Z362" s="66"/>
      <c r="AA362" s="67"/>
      <c r="AB362" s="68"/>
      <c r="AC362" s="69"/>
      <c r="AD362" s="70"/>
      <c r="AE362" s="70"/>
      <c r="AF362" s="74"/>
      <c r="AG362" s="71"/>
    </row>
    <row r="363" spans="5:33">
      <c r="E363" s="73"/>
      <c r="F363" s="71"/>
      <c r="G363" s="58"/>
      <c r="H363" s="58"/>
      <c r="I363" s="58"/>
      <c r="J363" s="58"/>
      <c r="K363" s="58"/>
      <c r="L363" s="58"/>
      <c r="M363" s="59"/>
      <c r="N363" s="59"/>
      <c r="O363" s="59"/>
      <c r="P363" s="60"/>
      <c r="Q363" s="22"/>
      <c r="R363" s="61"/>
      <c r="S363" s="22"/>
      <c r="T363" s="94"/>
      <c r="U363" s="59"/>
      <c r="V363" s="63"/>
      <c r="W363" s="64"/>
      <c r="X363" s="65"/>
      <c r="Y363" s="66"/>
      <c r="Z363" s="66"/>
      <c r="AA363" s="67"/>
      <c r="AB363" s="68"/>
      <c r="AC363" s="69"/>
      <c r="AD363" s="70"/>
      <c r="AE363" s="70"/>
      <c r="AF363" s="74"/>
      <c r="AG363" s="71"/>
    </row>
    <row r="364" spans="5:33">
      <c r="E364" s="73"/>
      <c r="F364" s="71"/>
      <c r="G364" s="58"/>
      <c r="H364" s="58"/>
      <c r="I364" s="58"/>
      <c r="J364" s="58"/>
      <c r="K364" s="58"/>
      <c r="L364" s="58"/>
      <c r="M364" s="59"/>
      <c r="N364" s="59"/>
      <c r="O364" s="59"/>
      <c r="P364" s="60"/>
      <c r="Q364" s="22"/>
      <c r="R364" s="61"/>
      <c r="S364" s="22"/>
      <c r="T364" s="94"/>
      <c r="U364" s="59"/>
      <c r="V364" s="63"/>
      <c r="W364" s="64"/>
      <c r="X364" s="65"/>
      <c r="Y364" s="66"/>
      <c r="Z364" s="66"/>
      <c r="AA364" s="67"/>
      <c r="AB364" s="68"/>
      <c r="AC364" s="69"/>
      <c r="AD364" s="70"/>
      <c r="AE364" s="70"/>
      <c r="AF364" s="74"/>
      <c r="AG364" s="71"/>
    </row>
    <row r="365" spans="5:33">
      <c r="E365" s="73"/>
      <c r="F365" s="71"/>
      <c r="G365" s="58"/>
      <c r="H365" s="58"/>
      <c r="I365" s="58"/>
      <c r="J365" s="58"/>
      <c r="K365" s="58"/>
      <c r="L365" s="58"/>
      <c r="M365" s="59"/>
      <c r="N365" s="59"/>
      <c r="O365" s="59"/>
      <c r="P365" s="60"/>
      <c r="Q365" s="22"/>
      <c r="R365" s="61"/>
      <c r="S365" s="22"/>
      <c r="T365" s="94"/>
      <c r="U365" s="59"/>
      <c r="V365" s="63"/>
      <c r="W365" s="64"/>
      <c r="X365" s="65"/>
      <c r="Y365" s="66"/>
      <c r="Z365" s="66"/>
      <c r="AA365" s="67"/>
      <c r="AB365" s="68"/>
      <c r="AC365" s="69"/>
      <c r="AD365" s="70"/>
      <c r="AE365" s="70"/>
      <c r="AF365" s="74"/>
      <c r="AG365" s="71"/>
    </row>
    <row r="366" spans="5:33">
      <c r="E366" s="73"/>
      <c r="F366" s="71"/>
      <c r="G366" s="58"/>
      <c r="H366" s="58"/>
      <c r="I366" s="58"/>
      <c r="J366" s="58"/>
      <c r="K366" s="58"/>
      <c r="L366" s="58"/>
      <c r="M366" s="59"/>
      <c r="N366" s="59"/>
      <c r="O366" s="59"/>
      <c r="P366" s="60"/>
      <c r="Q366" s="22"/>
      <c r="R366" s="61"/>
      <c r="S366" s="22"/>
      <c r="T366" s="94"/>
      <c r="U366" s="59"/>
      <c r="V366" s="63"/>
      <c r="W366" s="64"/>
      <c r="X366" s="65"/>
      <c r="Y366" s="66"/>
      <c r="Z366" s="66"/>
      <c r="AA366" s="67"/>
      <c r="AB366" s="68"/>
      <c r="AC366" s="75"/>
      <c r="AD366" s="70"/>
      <c r="AE366" s="70"/>
      <c r="AF366" s="74"/>
      <c r="AG366" s="71"/>
    </row>
    <row r="367" spans="5:33">
      <c r="E367" s="73"/>
      <c r="G367" s="58"/>
      <c r="H367" s="58"/>
      <c r="I367" s="58"/>
      <c r="J367" s="58"/>
      <c r="K367" s="58"/>
      <c r="L367" s="58"/>
      <c r="M367" s="59"/>
      <c r="N367" s="59"/>
      <c r="O367" s="59"/>
      <c r="P367" s="60"/>
      <c r="Q367" s="22"/>
      <c r="R367" s="61"/>
      <c r="S367" s="22"/>
      <c r="T367" s="94"/>
      <c r="U367" s="59"/>
      <c r="V367" s="63"/>
      <c r="W367" s="64"/>
      <c r="X367" s="65"/>
      <c r="Y367" s="66"/>
      <c r="Z367" s="66"/>
      <c r="AA367" s="67"/>
      <c r="AB367" s="68"/>
      <c r="AC367" s="69"/>
      <c r="AD367" s="70"/>
      <c r="AE367" s="70"/>
      <c r="AF367" s="74"/>
      <c r="AG367" s="71"/>
    </row>
    <row r="368" spans="5:33">
      <c r="E368" s="73"/>
      <c r="G368" s="58"/>
      <c r="H368" s="58"/>
      <c r="I368" s="58"/>
      <c r="J368" s="58"/>
      <c r="K368" s="58"/>
      <c r="L368" s="58"/>
      <c r="M368" s="59"/>
      <c r="N368" s="59"/>
      <c r="O368" s="59"/>
      <c r="P368" s="60"/>
      <c r="Q368" s="22"/>
      <c r="R368" s="61"/>
      <c r="S368" s="22"/>
      <c r="T368" s="94"/>
      <c r="U368" s="59"/>
      <c r="V368" s="63"/>
      <c r="W368" s="64"/>
      <c r="X368" s="65"/>
      <c r="Y368" s="66"/>
      <c r="Z368" s="66"/>
      <c r="AA368" s="67"/>
      <c r="AB368" s="68"/>
      <c r="AC368" s="69"/>
      <c r="AD368" s="70"/>
      <c r="AE368" s="70"/>
      <c r="AF368" s="74"/>
      <c r="AG368" s="71"/>
    </row>
    <row r="369" spans="5:33">
      <c r="E369" s="73"/>
      <c r="G369" s="58"/>
      <c r="H369" s="58"/>
      <c r="I369" s="58"/>
      <c r="J369" s="58"/>
      <c r="K369" s="58"/>
      <c r="L369" s="58"/>
      <c r="M369" s="59"/>
      <c r="N369" s="59"/>
      <c r="O369" s="59"/>
      <c r="P369" s="60"/>
      <c r="Q369" s="22"/>
      <c r="R369" s="61"/>
      <c r="S369" s="22"/>
      <c r="T369" s="94"/>
      <c r="U369" s="59"/>
      <c r="V369" s="63"/>
      <c r="W369" s="64"/>
      <c r="X369" s="65"/>
      <c r="Y369" s="66"/>
      <c r="Z369" s="66"/>
      <c r="AA369" s="67"/>
      <c r="AB369" s="68"/>
      <c r="AC369" s="69"/>
      <c r="AD369" s="70"/>
      <c r="AE369" s="70"/>
      <c r="AF369" s="74"/>
      <c r="AG369" s="71"/>
    </row>
    <row r="370" spans="5:33">
      <c r="E370" s="73"/>
      <c r="G370" s="58"/>
      <c r="H370" s="58"/>
      <c r="I370" s="58"/>
      <c r="J370" s="58"/>
      <c r="K370" s="58"/>
      <c r="L370" s="58"/>
      <c r="M370" s="59"/>
      <c r="N370" s="59"/>
      <c r="O370" s="59"/>
      <c r="P370" s="60"/>
      <c r="Q370" s="22"/>
      <c r="R370" s="61"/>
      <c r="S370" s="22"/>
      <c r="T370" s="94"/>
      <c r="U370" s="59"/>
      <c r="V370" s="63"/>
      <c r="W370" s="64"/>
      <c r="X370" s="65"/>
      <c r="Y370" s="66"/>
      <c r="Z370" s="66"/>
      <c r="AA370" s="67"/>
      <c r="AB370" s="68"/>
      <c r="AC370" s="69"/>
      <c r="AD370" s="70"/>
      <c r="AE370" s="70"/>
      <c r="AF370" s="74"/>
      <c r="AG370" s="71"/>
    </row>
    <row r="371" spans="5:33">
      <c r="E371" s="73"/>
      <c r="G371" s="58"/>
      <c r="H371" s="58"/>
      <c r="I371" s="58"/>
      <c r="J371" s="58"/>
      <c r="K371" s="58"/>
      <c r="L371" s="58"/>
      <c r="M371" s="59"/>
      <c r="N371" s="59"/>
      <c r="O371" s="59"/>
      <c r="P371" s="60"/>
      <c r="Q371" s="22"/>
      <c r="R371" s="61"/>
      <c r="S371" s="22"/>
      <c r="T371" s="94"/>
      <c r="U371" s="59"/>
      <c r="V371" s="63"/>
      <c r="W371" s="64"/>
      <c r="X371" s="65"/>
      <c r="Y371" s="66"/>
      <c r="Z371" s="66"/>
      <c r="AA371" s="67"/>
      <c r="AB371" s="68"/>
      <c r="AC371" s="69"/>
      <c r="AD371" s="70"/>
      <c r="AE371" s="70"/>
      <c r="AF371" s="74"/>
      <c r="AG371" s="71"/>
    </row>
    <row r="372" spans="5:33">
      <c r="E372" s="73"/>
      <c r="G372" s="58"/>
      <c r="H372" s="58"/>
      <c r="I372" s="58"/>
      <c r="J372" s="58"/>
      <c r="K372" s="58"/>
      <c r="L372" s="58"/>
      <c r="M372" s="59"/>
      <c r="N372" s="59"/>
      <c r="O372" s="59"/>
      <c r="P372" s="60"/>
      <c r="Q372" s="22"/>
      <c r="R372" s="61"/>
      <c r="S372" s="22"/>
      <c r="T372" s="94"/>
      <c r="U372" s="59"/>
      <c r="V372" s="63"/>
      <c r="W372" s="64"/>
      <c r="X372" s="65"/>
      <c r="Y372" s="66"/>
      <c r="Z372" s="66"/>
      <c r="AA372" s="67"/>
      <c r="AB372" s="68"/>
      <c r="AC372" s="69"/>
      <c r="AD372" s="70"/>
      <c r="AE372" s="70"/>
      <c r="AF372" s="74"/>
      <c r="AG372" s="71"/>
    </row>
    <row r="373" spans="5:33">
      <c r="E373" s="73"/>
      <c r="G373" s="58"/>
      <c r="H373" s="58"/>
      <c r="I373" s="58"/>
      <c r="J373" s="58"/>
      <c r="K373" s="58"/>
      <c r="L373" s="58"/>
      <c r="M373" s="59"/>
      <c r="N373" s="59"/>
      <c r="O373" s="59"/>
      <c r="P373" s="60"/>
      <c r="Q373" s="22"/>
      <c r="R373" s="61"/>
      <c r="S373" s="22"/>
      <c r="T373" s="94"/>
      <c r="U373" s="59"/>
      <c r="V373" s="63"/>
      <c r="W373" s="64"/>
      <c r="X373" s="65"/>
      <c r="Y373" s="66"/>
      <c r="Z373" s="66"/>
      <c r="AA373" s="67"/>
      <c r="AB373" s="68"/>
      <c r="AC373" s="69"/>
      <c r="AD373" s="70"/>
      <c r="AE373" s="70"/>
      <c r="AF373" s="74"/>
      <c r="AG373" s="71"/>
    </row>
    <row r="374" spans="5:33">
      <c r="E374" s="73"/>
      <c r="G374" s="58"/>
      <c r="H374" s="58"/>
      <c r="I374" s="58"/>
      <c r="J374" s="58"/>
      <c r="K374" s="58"/>
      <c r="L374" s="58"/>
      <c r="M374" s="59"/>
      <c r="N374" s="59"/>
      <c r="O374" s="59"/>
      <c r="P374" s="60"/>
      <c r="Q374" s="22"/>
      <c r="R374" s="61"/>
      <c r="S374" s="22"/>
      <c r="T374" s="94"/>
      <c r="U374" s="59"/>
      <c r="V374" s="63"/>
      <c r="W374" s="64"/>
      <c r="X374" s="65"/>
      <c r="Y374" s="66"/>
      <c r="Z374" s="66"/>
      <c r="AA374" s="67"/>
      <c r="AB374" s="68"/>
      <c r="AC374" s="69"/>
      <c r="AD374" s="70"/>
      <c r="AE374" s="70"/>
      <c r="AF374" s="74"/>
      <c r="AG374" s="71"/>
    </row>
    <row r="375" spans="5:33">
      <c r="E375" s="73"/>
      <c r="G375" s="58"/>
      <c r="H375" s="58"/>
      <c r="I375" s="58"/>
      <c r="J375" s="58"/>
      <c r="K375" s="58"/>
      <c r="L375" s="58"/>
      <c r="M375" s="59"/>
      <c r="N375" s="59"/>
      <c r="O375" s="59"/>
      <c r="P375" s="60"/>
      <c r="Q375" s="22"/>
      <c r="R375" s="61"/>
      <c r="S375" s="22"/>
      <c r="T375" s="94"/>
      <c r="U375" s="59"/>
      <c r="V375" s="63"/>
      <c r="W375" s="64"/>
      <c r="X375" s="65"/>
      <c r="Y375" s="66"/>
      <c r="Z375" s="66"/>
      <c r="AA375" s="67"/>
      <c r="AB375" s="68"/>
      <c r="AC375" s="69"/>
      <c r="AD375" s="70"/>
      <c r="AE375" s="70"/>
      <c r="AF375" s="74"/>
      <c r="AG375" s="71"/>
    </row>
    <row r="376" spans="5:33">
      <c r="E376" s="73"/>
      <c r="G376" s="58"/>
      <c r="H376" s="58"/>
      <c r="I376" s="58"/>
      <c r="J376" s="58"/>
      <c r="K376" s="58"/>
      <c r="L376" s="58"/>
      <c r="M376" s="59"/>
      <c r="N376" s="59"/>
      <c r="O376" s="59"/>
      <c r="P376" s="60"/>
      <c r="Q376" s="22"/>
      <c r="R376" s="61"/>
      <c r="S376" s="22"/>
      <c r="T376" s="94"/>
      <c r="U376" s="59"/>
      <c r="V376" s="63"/>
      <c r="W376" s="64"/>
      <c r="X376" s="65"/>
      <c r="Y376" s="66"/>
      <c r="Z376" s="66"/>
      <c r="AA376" s="67"/>
      <c r="AB376" s="68"/>
      <c r="AC376" s="69"/>
      <c r="AD376" s="70"/>
      <c r="AE376" s="70"/>
      <c r="AF376" s="74"/>
      <c r="AG376" s="71"/>
    </row>
    <row r="377" spans="5:33">
      <c r="E377" s="73"/>
      <c r="G377" s="58"/>
      <c r="H377" s="58"/>
      <c r="I377" s="58"/>
      <c r="J377" s="58"/>
      <c r="K377" s="58"/>
      <c r="L377" s="58"/>
      <c r="M377" s="59"/>
      <c r="N377" s="59"/>
      <c r="O377" s="59"/>
      <c r="P377" s="60"/>
      <c r="Q377" s="22"/>
      <c r="R377" s="61"/>
      <c r="S377" s="22"/>
      <c r="T377" s="94"/>
      <c r="U377" s="59"/>
      <c r="V377" s="63"/>
      <c r="W377" s="64"/>
      <c r="X377" s="65"/>
      <c r="Y377" s="66"/>
      <c r="Z377" s="66"/>
      <c r="AA377" s="67"/>
      <c r="AB377" s="68"/>
      <c r="AC377" s="69"/>
      <c r="AD377" s="70"/>
      <c r="AE377" s="70"/>
      <c r="AF377" s="74"/>
      <c r="AG377" s="71"/>
    </row>
    <row r="378" spans="5:33">
      <c r="E378" s="73"/>
      <c r="G378" s="58"/>
      <c r="H378" s="58"/>
      <c r="I378" s="58"/>
      <c r="J378" s="58"/>
      <c r="K378" s="58"/>
      <c r="L378" s="58"/>
      <c r="M378" s="59"/>
      <c r="N378" s="59"/>
      <c r="O378" s="59"/>
      <c r="P378" s="60"/>
      <c r="Q378" s="22"/>
      <c r="R378" s="61"/>
      <c r="S378" s="22"/>
      <c r="T378" s="94"/>
      <c r="U378" s="59"/>
      <c r="V378" s="63"/>
      <c r="W378" s="64"/>
      <c r="X378" s="65"/>
      <c r="Y378" s="66"/>
      <c r="Z378" s="66"/>
      <c r="AA378" s="67"/>
      <c r="AB378" s="68"/>
      <c r="AC378" s="69"/>
      <c r="AD378" s="70"/>
      <c r="AE378" s="70"/>
      <c r="AF378" s="74"/>
      <c r="AG378" s="71"/>
    </row>
    <row r="379" spans="5:33">
      <c r="E379" s="73"/>
      <c r="G379" s="58"/>
      <c r="H379" s="58"/>
      <c r="I379" s="58"/>
      <c r="J379" s="58"/>
      <c r="K379" s="58"/>
      <c r="L379" s="58"/>
      <c r="M379" s="59"/>
      <c r="N379" s="59"/>
      <c r="O379" s="59"/>
      <c r="P379" s="60"/>
      <c r="Q379" s="22"/>
      <c r="R379" s="61"/>
      <c r="S379" s="22"/>
      <c r="T379" s="94"/>
      <c r="U379" s="59"/>
      <c r="V379" s="63"/>
      <c r="W379" s="64"/>
      <c r="X379" s="65"/>
      <c r="Y379" s="66"/>
      <c r="Z379" s="66"/>
      <c r="AA379" s="67"/>
      <c r="AB379" s="68"/>
      <c r="AC379" s="69"/>
      <c r="AD379" s="70"/>
      <c r="AE379" s="70"/>
      <c r="AF379" s="74"/>
      <c r="AG379" s="71"/>
    </row>
    <row r="380" spans="5:33">
      <c r="E380" s="73"/>
      <c r="G380" s="58"/>
      <c r="H380" s="58"/>
      <c r="I380" s="58"/>
      <c r="J380" s="58"/>
      <c r="K380" s="58"/>
      <c r="L380" s="58"/>
      <c r="M380" s="59"/>
      <c r="N380" s="59"/>
      <c r="O380" s="59"/>
      <c r="P380" s="60"/>
      <c r="Q380" s="22"/>
      <c r="R380" s="61"/>
      <c r="S380" s="22"/>
      <c r="T380" s="94"/>
      <c r="U380" s="59"/>
      <c r="V380" s="63"/>
      <c r="W380" s="64"/>
      <c r="X380" s="65"/>
      <c r="Y380" s="66"/>
      <c r="Z380" s="66"/>
      <c r="AA380" s="67"/>
      <c r="AB380" s="68"/>
      <c r="AC380" s="69"/>
      <c r="AD380" s="70"/>
      <c r="AE380" s="70"/>
      <c r="AF380" s="74"/>
      <c r="AG380" s="71"/>
    </row>
    <row r="381" spans="5:33">
      <c r="E381" s="73"/>
      <c r="G381" s="58"/>
      <c r="H381" s="58"/>
      <c r="I381" s="58"/>
      <c r="J381" s="58"/>
      <c r="K381" s="58"/>
      <c r="L381" s="58"/>
      <c r="M381" s="59"/>
      <c r="N381" s="59"/>
      <c r="O381" s="59"/>
      <c r="P381" s="60"/>
      <c r="Q381" s="22"/>
      <c r="R381" s="61"/>
      <c r="S381" s="22"/>
      <c r="T381" s="94"/>
      <c r="U381" s="59"/>
      <c r="V381" s="63"/>
      <c r="W381" s="64"/>
      <c r="X381" s="65"/>
      <c r="Y381" s="66"/>
      <c r="Z381" s="66"/>
      <c r="AA381" s="67"/>
      <c r="AB381" s="68"/>
      <c r="AC381" s="69"/>
      <c r="AD381" s="70"/>
      <c r="AE381" s="70"/>
      <c r="AF381" s="74"/>
      <c r="AG381" s="71"/>
    </row>
    <row r="382" spans="5:33">
      <c r="E382" s="73"/>
      <c r="G382" s="58"/>
      <c r="H382" s="58"/>
      <c r="I382" s="58"/>
      <c r="J382" s="58"/>
      <c r="K382" s="58"/>
      <c r="L382" s="58"/>
      <c r="M382" s="59"/>
      <c r="N382" s="59"/>
      <c r="O382" s="59"/>
      <c r="P382" s="60"/>
      <c r="Q382" s="22"/>
      <c r="R382" s="61"/>
      <c r="S382" s="22"/>
      <c r="T382" s="94"/>
      <c r="U382" s="59"/>
      <c r="V382" s="63"/>
      <c r="W382" s="64"/>
      <c r="X382" s="65"/>
      <c r="Y382" s="66"/>
      <c r="Z382" s="66"/>
      <c r="AA382" s="67"/>
      <c r="AB382" s="68"/>
      <c r="AC382" s="69"/>
      <c r="AD382" s="70"/>
      <c r="AE382" s="70"/>
      <c r="AF382" s="74"/>
      <c r="AG382" s="71"/>
    </row>
    <row r="383" spans="5:33">
      <c r="E383" s="73"/>
      <c r="G383" s="58"/>
      <c r="H383" s="58"/>
      <c r="I383" s="58"/>
      <c r="J383" s="58"/>
      <c r="K383" s="58"/>
      <c r="L383" s="58"/>
      <c r="M383" s="59"/>
      <c r="N383" s="59"/>
      <c r="O383" s="59"/>
      <c r="P383" s="60"/>
      <c r="Q383" s="22"/>
      <c r="R383" s="61"/>
      <c r="S383" s="22"/>
      <c r="T383" s="94"/>
      <c r="U383" s="59"/>
      <c r="V383" s="63"/>
      <c r="W383" s="64"/>
      <c r="X383" s="65"/>
      <c r="Y383" s="66"/>
      <c r="Z383" s="66"/>
      <c r="AA383" s="67"/>
      <c r="AB383" s="68"/>
      <c r="AC383" s="69"/>
      <c r="AD383" s="70"/>
      <c r="AE383" s="70"/>
      <c r="AF383" s="74"/>
      <c r="AG383" s="71"/>
    </row>
    <row r="384" spans="5:33">
      <c r="E384" s="73"/>
      <c r="G384" s="58"/>
      <c r="H384" s="58"/>
      <c r="I384" s="58"/>
      <c r="J384" s="58"/>
      <c r="K384" s="58"/>
      <c r="L384" s="58"/>
      <c r="M384" s="59"/>
      <c r="N384" s="59"/>
      <c r="O384" s="59"/>
      <c r="P384" s="60"/>
      <c r="Q384" s="22"/>
      <c r="R384" s="61"/>
      <c r="S384" s="22"/>
      <c r="T384" s="94"/>
      <c r="U384" s="59"/>
      <c r="V384" s="63"/>
      <c r="W384" s="64"/>
      <c r="X384" s="65"/>
      <c r="Y384" s="66"/>
      <c r="Z384" s="66"/>
      <c r="AA384" s="67"/>
      <c r="AB384" s="68"/>
      <c r="AC384" s="69"/>
      <c r="AD384" s="70"/>
      <c r="AE384" s="70"/>
      <c r="AF384" s="74"/>
      <c r="AG384" s="71"/>
    </row>
    <row r="385" spans="5:33">
      <c r="E385" s="73"/>
      <c r="G385" s="58"/>
      <c r="H385" s="58"/>
      <c r="I385" s="58"/>
      <c r="J385" s="58"/>
      <c r="K385" s="58"/>
      <c r="L385" s="58"/>
      <c r="M385" s="59"/>
      <c r="N385" s="59"/>
      <c r="O385" s="59"/>
      <c r="P385" s="60"/>
      <c r="Q385" s="22"/>
      <c r="R385" s="61"/>
      <c r="S385" s="22"/>
      <c r="T385" s="94"/>
      <c r="U385" s="59"/>
      <c r="V385" s="63"/>
      <c r="W385" s="64"/>
      <c r="X385" s="65"/>
      <c r="Y385" s="66"/>
      <c r="Z385" s="66"/>
      <c r="AA385" s="67"/>
      <c r="AB385" s="68"/>
      <c r="AC385" s="69"/>
      <c r="AD385" s="70"/>
      <c r="AE385" s="70"/>
      <c r="AF385" s="74"/>
      <c r="AG385" s="71"/>
    </row>
    <row r="386" spans="5:33">
      <c r="E386" s="73"/>
      <c r="G386" s="58"/>
      <c r="H386" s="58"/>
      <c r="I386" s="58"/>
      <c r="J386" s="58"/>
      <c r="K386" s="58"/>
      <c r="L386" s="58"/>
      <c r="M386" s="59"/>
      <c r="N386" s="59"/>
      <c r="O386" s="59"/>
      <c r="P386" s="60"/>
      <c r="Q386" s="22"/>
      <c r="R386" s="61"/>
      <c r="S386" s="22"/>
      <c r="T386" s="94"/>
      <c r="U386" s="59"/>
      <c r="V386" s="63"/>
      <c r="W386" s="64"/>
      <c r="X386" s="65"/>
      <c r="Y386" s="66"/>
      <c r="Z386" s="66"/>
      <c r="AA386" s="67"/>
      <c r="AB386" s="68"/>
      <c r="AC386" s="69"/>
      <c r="AD386" s="70"/>
      <c r="AE386" s="70"/>
      <c r="AF386" s="74"/>
      <c r="AG386" s="71"/>
    </row>
    <row r="387" spans="5:33">
      <c r="E387" s="73"/>
      <c r="G387" s="58"/>
      <c r="H387" s="58"/>
      <c r="I387" s="58"/>
      <c r="J387" s="58"/>
      <c r="K387" s="58"/>
      <c r="L387" s="58"/>
      <c r="M387" s="59"/>
      <c r="N387" s="59"/>
      <c r="O387" s="59"/>
      <c r="P387" s="60"/>
      <c r="Q387" s="22"/>
      <c r="R387" s="61"/>
      <c r="S387" s="22"/>
      <c r="T387" s="94"/>
      <c r="U387" s="59"/>
      <c r="V387" s="63"/>
      <c r="W387" s="64"/>
      <c r="X387" s="65"/>
      <c r="Y387" s="66"/>
      <c r="Z387" s="66"/>
      <c r="AA387" s="67"/>
      <c r="AB387" s="68"/>
      <c r="AC387" s="69"/>
      <c r="AD387" s="70"/>
      <c r="AE387" s="70"/>
      <c r="AF387" s="74"/>
      <c r="AG387" s="71"/>
    </row>
    <row r="388" spans="5:33">
      <c r="E388" s="73"/>
      <c r="G388" s="58"/>
      <c r="H388" s="58"/>
      <c r="I388" s="58"/>
      <c r="J388" s="58"/>
      <c r="K388" s="58"/>
      <c r="L388" s="58"/>
      <c r="M388" s="59"/>
      <c r="N388" s="59"/>
      <c r="O388" s="59"/>
      <c r="P388" s="60"/>
      <c r="Q388" s="22"/>
      <c r="R388" s="61"/>
      <c r="S388" s="22"/>
      <c r="T388" s="94"/>
      <c r="U388" s="59"/>
      <c r="V388" s="63"/>
      <c r="W388" s="64"/>
      <c r="X388" s="65"/>
      <c r="Y388" s="66"/>
      <c r="Z388" s="66"/>
      <c r="AA388" s="67"/>
      <c r="AB388" s="68"/>
      <c r="AC388" s="69"/>
      <c r="AD388" s="70"/>
      <c r="AE388" s="70"/>
      <c r="AF388" s="74"/>
      <c r="AG388" s="71"/>
    </row>
    <row r="389" spans="5:33">
      <c r="E389" s="73"/>
      <c r="G389" s="58"/>
      <c r="H389" s="58"/>
      <c r="I389" s="58"/>
      <c r="J389" s="58"/>
      <c r="K389" s="58"/>
      <c r="L389" s="58"/>
      <c r="M389" s="59"/>
      <c r="N389" s="59"/>
      <c r="O389" s="59"/>
      <c r="P389" s="60"/>
      <c r="Q389" s="22"/>
      <c r="R389" s="61"/>
      <c r="S389" s="22"/>
      <c r="T389" s="94"/>
      <c r="U389" s="59"/>
      <c r="V389" s="63"/>
      <c r="W389" s="64"/>
      <c r="X389" s="65"/>
      <c r="Y389" s="66"/>
      <c r="Z389" s="66"/>
      <c r="AA389" s="67"/>
      <c r="AB389" s="68"/>
      <c r="AC389" s="69"/>
      <c r="AD389" s="70"/>
      <c r="AE389" s="70"/>
      <c r="AF389" s="74"/>
      <c r="AG389" s="71"/>
    </row>
    <row r="390" spans="5:33">
      <c r="E390" s="73"/>
      <c r="G390" s="58"/>
      <c r="H390" s="58"/>
      <c r="I390" s="58"/>
      <c r="J390" s="58"/>
      <c r="K390" s="58"/>
      <c r="L390" s="58"/>
      <c r="M390" s="59"/>
      <c r="N390" s="59"/>
      <c r="O390" s="59"/>
      <c r="P390" s="60"/>
      <c r="Q390" s="22"/>
      <c r="R390" s="61"/>
      <c r="S390" s="22"/>
      <c r="T390" s="94"/>
      <c r="U390" s="59"/>
      <c r="V390" s="63"/>
      <c r="W390" s="64"/>
      <c r="X390" s="65"/>
      <c r="Y390" s="66"/>
      <c r="Z390" s="66"/>
      <c r="AA390" s="67"/>
      <c r="AB390" s="68"/>
      <c r="AC390" s="69"/>
      <c r="AD390" s="70"/>
      <c r="AE390" s="70"/>
      <c r="AF390" s="74"/>
      <c r="AG390" s="71"/>
    </row>
    <row r="391" spans="5:33">
      <c r="E391" s="73"/>
      <c r="G391" s="58"/>
      <c r="H391" s="58"/>
      <c r="I391" s="58"/>
      <c r="J391" s="58"/>
      <c r="K391" s="58"/>
      <c r="L391" s="58"/>
      <c r="M391" s="59"/>
      <c r="N391" s="59"/>
      <c r="O391" s="59"/>
      <c r="P391" s="60"/>
      <c r="Q391" s="22"/>
      <c r="R391" s="61"/>
      <c r="S391" s="22"/>
      <c r="T391" s="94"/>
      <c r="U391" s="59"/>
      <c r="V391" s="63"/>
      <c r="W391" s="64"/>
      <c r="X391" s="65"/>
      <c r="Y391" s="66"/>
      <c r="Z391" s="66"/>
      <c r="AA391" s="67"/>
      <c r="AB391" s="68"/>
      <c r="AC391" s="69"/>
      <c r="AD391" s="70"/>
      <c r="AE391" s="70"/>
      <c r="AF391" s="74"/>
      <c r="AG391" s="71"/>
    </row>
    <row r="392" spans="5:33">
      <c r="E392" s="73"/>
      <c r="G392" s="58"/>
      <c r="H392" s="58"/>
      <c r="I392" s="58"/>
      <c r="J392" s="58"/>
      <c r="K392" s="58"/>
      <c r="L392" s="58"/>
      <c r="M392" s="59"/>
      <c r="N392" s="59"/>
      <c r="O392" s="59"/>
      <c r="P392" s="60"/>
      <c r="Q392" s="22"/>
      <c r="R392" s="61"/>
      <c r="S392" s="22"/>
      <c r="T392" s="94"/>
      <c r="U392" s="59"/>
      <c r="V392" s="63"/>
      <c r="W392" s="64"/>
      <c r="X392" s="65"/>
      <c r="Y392" s="66"/>
      <c r="Z392" s="66"/>
      <c r="AA392" s="67"/>
      <c r="AB392" s="68"/>
      <c r="AC392" s="69"/>
      <c r="AD392" s="70"/>
      <c r="AE392" s="70"/>
      <c r="AF392" s="74"/>
      <c r="AG392" s="71"/>
    </row>
    <row r="393" spans="5:33">
      <c r="E393" s="73"/>
      <c r="G393" s="58"/>
      <c r="H393" s="58"/>
      <c r="I393" s="58"/>
      <c r="J393" s="58"/>
      <c r="K393" s="58"/>
      <c r="L393" s="58"/>
      <c r="M393" s="59"/>
      <c r="N393" s="59"/>
      <c r="O393" s="59"/>
      <c r="P393" s="60"/>
      <c r="Q393" s="22"/>
      <c r="R393" s="61"/>
      <c r="S393" s="22"/>
      <c r="T393" s="94"/>
      <c r="U393" s="59"/>
      <c r="V393" s="63"/>
      <c r="W393" s="64"/>
      <c r="X393" s="65"/>
      <c r="Y393" s="66"/>
      <c r="Z393" s="66"/>
      <c r="AA393" s="67"/>
      <c r="AB393" s="68"/>
      <c r="AC393" s="69"/>
      <c r="AD393" s="70"/>
      <c r="AE393" s="70"/>
      <c r="AF393" s="74"/>
      <c r="AG393" s="71"/>
    </row>
    <row r="394" spans="5:33">
      <c r="E394" s="73"/>
      <c r="G394" s="58"/>
      <c r="H394" s="58"/>
      <c r="I394" s="58"/>
      <c r="J394" s="58"/>
      <c r="K394" s="58"/>
      <c r="L394" s="58"/>
      <c r="M394" s="59"/>
      <c r="N394" s="59"/>
      <c r="O394" s="59"/>
      <c r="P394" s="60"/>
      <c r="Q394" s="22"/>
      <c r="R394" s="61"/>
      <c r="S394" s="22"/>
      <c r="T394" s="94"/>
      <c r="U394" s="59"/>
      <c r="V394" s="63"/>
      <c r="W394" s="64"/>
      <c r="X394" s="65"/>
      <c r="Y394" s="66"/>
      <c r="Z394" s="66"/>
      <c r="AA394" s="67"/>
      <c r="AB394" s="68"/>
      <c r="AC394" s="69"/>
      <c r="AD394" s="70"/>
      <c r="AE394" s="70"/>
      <c r="AF394" s="74"/>
      <c r="AG394" s="71"/>
    </row>
    <row r="395" spans="5:33">
      <c r="E395" s="73"/>
      <c r="G395" s="58"/>
      <c r="H395" s="58"/>
      <c r="I395" s="58"/>
      <c r="J395" s="58"/>
      <c r="K395" s="58"/>
      <c r="L395" s="58"/>
      <c r="M395" s="59"/>
      <c r="N395" s="59"/>
      <c r="O395" s="59"/>
      <c r="P395" s="60"/>
      <c r="Q395" s="22"/>
      <c r="R395" s="61"/>
      <c r="S395" s="22"/>
      <c r="T395" s="94"/>
      <c r="U395" s="59"/>
      <c r="V395" s="63"/>
      <c r="W395" s="64"/>
      <c r="X395" s="65"/>
      <c r="Y395" s="66"/>
      <c r="Z395" s="66"/>
      <c r="AA395" s="67"/>
      <c r="AB395" s="68"/>
      <c r="AC395" s="69"/>
      <c r="AD395" s="70"/>
      <c r="AE395" s="70"/>
      <c r="AF395" s="74"/>
      <c r="AG395" s="71"/>
    </row>
    <row r="396" spans="5:33">
      <c r="E396" s="73"/>
      <c r="G396" s="58"/>
      <c r="H396" s="58"/>
      <c r="I396" s="58"/>
      <c r="J396" s="58"/>
      <c r="K396" s="58"/>
      <c r="L396" s="58"/>
      <c r="M396" s="59"/>
      <c r="N396" s="59"/>
      <c r="O396" s="59"/>
      <c r="P396" s="60"/>
      <c r="Q396" s="22"/>
      <c r="R396" s="61"/>
      <c r="S396" s="22"/>
      <c r="T396" s="94"/>
      <c r="U396" s="59"/>
      <c r="V396" s="63"/>
      <c r="W396" s="64"/>
      <c r="X396" s="65"/>
      <c r="Y396" s="66"/>
      <c r="Z396" s="66"/>
      <c r="AA396" s="67"/>
      <c r="AB396" s="68"/>
      <c r="AC396" s="69"/>
      <c r="AD396" s="70"/>
      <c r="AE396" s="70"/>
      <c r="AF396" s="74"/>
      <c r="AG396" s="71"/>
    </row>
    <row r="397" spans="5:33">
      <c r="E397" s="73"/>
      <c r="G397" s="58"/>
      <c r="H397" s="58"/>
      <c r="I397" s="58"/>
      <c r="J397" s="58"/>
      <c r="K397" s="58"/>
      <c r="L397" s="58"/>
      <c r="M397" s="59"/>
      <c r="N397" s="59"/>
      <c r="O397" s="59"/>
      <c r="P397" s="60"/>
      <c r="Q397" s="22"/>
      <c r="R397" s="61"/>
      <c r="S397" s="22"/>
      <c r="T397" s="94"/>
      <c r="U397" s="59"/>
      <c r="V397" s="63"/>
      <c r="W397" s="64"/>
      <c r="X397" s="65"/>
      <c r="Y397" s="66"/>
      <c r="Z397" s="66"/>
      <c r="AA397" s="67"/>
      <c r="AB397" s="68"/>
      <c r="AC397" s="69"/>
      <c r="AD397" s="70"/>
      <c r="AE397" s="70"/>
      <c r="AF397" s="74"/>
      <c r="AG397" s="71"/>
    </row>
    <row r="398" spans="5:33">
      <c r="E398" s="73"/>
      <c r="G398" s="58"/>
      <c r="H398" s="58"/>
      <c r="I398" s="58"/>
      <c r="J398" s="58"/>
      <c r="K398" s="58"/>
      <c r="L398" s="58"/>
      <c r="M398" s="59"/>
      <c r="N398" s="59"/>
      <c r="O398" s="59"/>
      <c r="P398" s="60"/>
      <c r="Q398" s="22"/>
      <c r="R398" s="61"/>
      <c r="S398" s="22"/>
      <c r="T398" s="94"/>
      <c r="U398" s="59"/>
      <c r="V398" s="63"/>
      <c r="W398" s="64"/>
      <c r="X398" s="65"/>
      <c r="Y398" s="66"/>
      <c r="Z398" s="66"/>
      <c r="AA398" s="67"/>
      <c r="AB398" s="68"/>
      <c r="AC398" s="69"/>
      <c r="AD398" s="70"/>
      <c r="AE398" s="70"/>
      <c r="AF398" s="74"/>
      <c r="AG398" s="71"/>
    </row>
    <row r="399" spans="5:33">
      <c r="E399" s="73"/>
      <c r="G399" s="58"/>
      <c r="H399" s="58"/>
      <c r="I399" s="58"/>
      <c r="J399" s="58"/>
      <c r="K399" s="58"/>
      <c r="L399" s="58"/>
      <c r="M399" s="59"/>
      <c r="N399" s="59"/>
      <c r="O399" s="59"/>
      <c r="P399" s="60"/>
      <c r="Q399" s="22"/>
      <c r="R399" s="61"/>
      <c r="S399" s="22"/>
      <c r="T399" s="94"/>
      <c r="U399" s="59"/>
      <c r="V399" s="63"/>
      <c r="W399" s="64"/>
      <c r="X399" s="65"/>
      <c r="Y399" s="66"/>
      <c r="Z399" s="66"/>
      <c r="AA399" s="67"/>
      <c r="AB399" s="68"/>
      <c r="AC399" s="69"/>
      <c r="AD399" s="70"/>
      <c r="AE399" s="70"/>
      <c r="AF399" s="74"/>
      <c r="AG399" s="71"/>
    </row>
    <row r="400" spans="5:33">
      <c r="E400" s="73"/>
      <c r="G400" s="58"/>
      <c r="H400" s="58"/>
      <c r="I400" s="58"/>
      <c r="J400" s="58"/>
      <c r="K400" s="58"/>
      <c r="L400" s="58"/>
      <c r="M400" s="59"/>
      <c r="N400" s="59"/>
      <c r="O400" s="59"/>
      <c r="P400" s="60"/>
      <c r="Q400" s="22"/>
      <c r="R400" s="61"/>
      <c r="S400" s="22"/>
      <c r="T400" s="94"/>
      <c r="U400" s="59"/>
      <c r="V400" s="63"/>
      <c r="W400" s="64"/>
      <c r="X400" s="65"/>
      <c r="Y400" s="66"/>
      <c r="Z400" s="66"/>
      <c r="AA400" s="67"/>
      <c r="AB400" s="68"/>
      <c r="AC400" s="69"/>
      <c r="AD400" s="70"/>
      <c r="AE400" s="70"/>
      <c r="AF400" s="74"/>
      <c r="AG400" s="71"/>
    </row>
    <row r="401" spans="5:33">
      <c r="E401" s="73"/>
      <c r="G401" s="58"/>
      <c r="H401" s="58"/>
      <c r="I401" s="58"/>
      <c r="J401" s="58"/>
      <c r="K401" s="58"/>
      <c r="L401" s="58"/>
      <c r="M401" s="59"/>
      <c r="N401" s="59"/>
      <c r="O401" s="59"/>
      <c r="P401" s="60"/>
      <c r="Q401" s="22"/>
      <c r="R401" s="61"/>
      <c r="S401" s="22"/>
      <c r="T401" s="94"/>
      <c r="U401" s="59"/>
      <c r="V401" s="63"/>
      <c r="W401" s="64"/>
      <c r="X401" s="65"/>
      <c r="Y401" s="66"/>
      <c r="Z401" s="66"/>
      <c r="AA401" s="67"/>
      <c r="AB401" s="68"/>
      <c r="AC401" s="69"/>
      <c r="AD401" s="70"/>
      <c r="AE401" s="70"/>
      <c r="AF401" s="74"/>
      <c r="AG401" s="71"/>
    </row>
    <row r="402" spans="5:33">
      <c r="E402" s="73"/>
      <c r="G402" s="58"/>
      <c r="H402" s="58"/>
      <c r="I402" s="58"/>
      <c r="J402" s="58"/>
      <c r="K402" s="58"/>
      <c r="L402" s="58"/>
      <c r="M402" s="59"/>
      <c r="N402" s="59"/>
      <c r="O402" s="59"/>
      <c r="P402" s="60"/>
      <c r="Q402" s="22"/>
      <c r="R402" s="61"/>
      <c r="S402" s="22"/>
      <c r="T402" s="94"/>
      <c r="U402" s="59"/>
      <c r="V402" s="63"/>
      <c r="W402" s="64"/>
      <c r="X402" s="65"/>
      <c r="Y402" s="66"/>
      <c r="Z402" s="66"/>
      <c r="AA402" s="67"/>
      <c r="AB402" s="68"/>
      <c r="AC402" s="69"/>
      <c r="AD402" s="70"/>
      <c r="AE402" s="70"/>
      <c r="AF402" s="74"/>
      <c r="AG402" s="71"/>
    </row>
    <row r="403" spans="5:33">
      <c r="E403" s="73"/>
      <c r="G403" s="58"/>
      <c r="H403" s="58"/>
      <c r="I403" s="58"/>
      <c r="J403" s="58"/>
      <c r="K403" s="58"/>
      <c r="L403" s="58"/>
      <c r="M403" s="59"/>
      <c r="N403" s="59"/>
      <c r="O403" s="59"/>
      <c r="P403" s="60"/>
      <c r="Q403" s="22"/>
      <c r="R403" s="61"/>
      <c r="S403" s="22"/>
      <c r="T403" s="94"/>
      <c r="U403" s="59"/>
      <c r="V403" s="63"/>
      <c r="W403" s="64"/>
      <c r="X403" s="65"/>
      <c r="Y403" s="66"/>
      <c r="Z403" s="66"/>
      <c r="AA403" s="67"/>
      <c r="AB403" s="68"/>
      <c r="AC403" s="69"/>
      <c r="AD403" s="70"/>
      <c r="AE403" s="70"/>
      <c r="AF403" s="74"/>
      <c r="AG403" s="71"/>
    </row>
    <row r="404" spans="5:33">
      <c r="E404" s="73"/>
      <c r="G404" s="58"/>
      <c r="H404" s="58"/>
      <c r="I404" s="58"/>
      <c r="J404" s="58"/>
      <c r="K404" s="58"/>
      <c r="L404" s="58"/>
      <c r="M404" s="59"/>
      <c r="N404" s="59"/>
      <c r="O404" s="59"/>
      <c r="P404" s="60"/>
      <c r="Q404" s="22"/>
      <c r="R404" s="61"/>
      <c r="S404" s="22"/>
      <c r="T404" s="94"/>
      <c r="U404" s="59"/>
      <c r="V404" s="63"/>
      <c r="W404" s="64"/>
      <c r="X404" s="65"/>
      <c r="Y404" s="66"/>
      <c r="Z404" s="66"/>
      <c r="AA404" s="67"/>
      <c r="AB404" s="68"/>
      <c r="AC404" s="69"/>
      <c r="AD404" s="70"/>
      <c r="AE404" s="70"/>
      <c r="AF404" s="74"/>
      <c r="AG404" s="71"/>
    </row>
    <row r="405" spans="5:33">
      <c r="E405" s="73"/>
      <c r="G405" s="58"/>
      <c r="H405" s="58"/>
      <c r="I405" s="58"/>
      <c r="J405" s="58"/>
      <c r="K405" s="58"/>
      <c r="L405" s="58"/>
      <c r="M405" s="59"/>
      <c r="N405" s="59"/>
      <c r="O405" s="59"/>
      <c r="P405" s="60"/>
      <c r="Q405" s="22"/>
      <c r="R405" s="61"/>
      <c r="S405" s="22"/>
      <c r="T405" s="94"/>
      <c r="U405" s="59"/>
      <c r="V405" s="63"/>
      <c r="W405" s="64"/>
      <c r="X405" s="65"/>
      <c r="Y405" s="66"/>
      <c r="Z405" s="66"/>
      <c r="AA405" s="67"/>
      <c r="AB405" s="68"/>
      <c r="AC405" s="69"/>
      <c r="AD405" s="70"/>
      <c r="AE405" s="70"/>
      <c r="AF405" s="74"/>
      <c r="AG405" s="71"/>
    </row>
    <row r="406" spans="5:33">
      <c r="E406" s="73"/>
      <c r="G406" s="58"/>
      <c r="H406" s="58"/>
      <c r="I406" s="58"/>
      <c r="J406" s="58"/>
      <c r="K406" s="58"/>
      <c r="L406" s="58"/>
      <c r="M406" s="59"/>
      <c r="N406" s="59"/>
      <c r="O406" s="59"/>
      <c r="P406" s="60"/>
      <c r="Q406" s="22"/>
      <c r="R406" s="61"/>
      <c r="S406" s="22"/>
      <c r="T406" s="94"/>
      <c r="U406" s="59"/>
      <c r="V406" s="63"/>
      <c r="W406" s="64"/>
      <c r="X406" s="65"/>
      <c r="Y406" s="66"/>
      <c r="Z406" s="66"/>
      <c r="AA406" s="67"/>
      <c r="AB406" s="68"/>
      <c r="AC406" s="69"/>
      <c r="AD406" s="70"/>
      <c r="AE406" s="70"/>
      <c r="AF406" s="74"/>
      <c r="AG406" s="71"/>
    </row>
    <row r="407" spans="5:33">
      <c r="E407" s="73"/>
      <c r="G407" s="58"/>
      <c r="H407" s="58"/>
      <c r="I407" s="58"/>
      <c r="J407" s="58"/>
      <c r="K407" s="58"/>
      <c r="L407" s="58"/>
      <c r="M407" s="59"/>
      <c r="N407" s="59"/>
      <c r="O407" s="59"/>
      <c r="P407" s="60"/>
      <c r="Q407" s="22"/>
      <c r="R407" s="61"/>
      <c r="S407" s="22"/>
      <c r="T407" s="94"/>
      <c r="U407" s="59"/>
      <c r="V407" s="63"/>
      <c r="W407" s="64"/>
      <c r="X407" s="65"/>
      <c r="Y407" s="66"/>
      <c r="Z407" s="66"/>
      <c r="AA407" s="67"/>
      <c r="AB407" s="68"/>
      <c r="AC407" s="69"/>
      <c r="AD407" s="70"/>
      <c r="AE407" s="70"/>
      <c r="AF407" s="74"/>
      <c r="AG407" s="71"/>
    </row>
    <row r="408" spans="5:33">
      <c r="E408" s="73"/>
      <c r="G408" s="58"/>
      <c r="H408" s="58"/>
      <c r="I408" s="58"/>
      <c r="J408" s="58"/>
      <c r="K408" s="58"/>
      <c r="L408" s="58"/>
      <c r="M408" s="59"/>
      <c r="N408" s="59"/>
      <c r="O408" s="59"/>
      <c r="P408" s="60"/>
      <c r="Q408" s="22"/>
      <c r="R408" s="61"/>
      <c r="S408" s="22"/>
      <c r="T408" s="94"/>
      <c r="U408" s="59"/>
      <c r="V408" s="63"/>
      <c r="W408" s="64"/>
      <c r="X408" s="65"/>
      <c r="Y408" s="66"/>
      <c r="Z408" s="66"/>
      <c r="AA408" s="67"/>
      <c r="AB408" s="68"/>
      <c r="AC408" s="69"/>
      <c r="AD408" s="70"/>
      <c r="AE408" s="70"/>
      <c r="AF408" s="74"/>
      <c r="AG408" s="71"/>
    </row>
    <row r="409" spans="5:33">
      <c r="E409" s="73"/>
      <c r="G409" s="58"/>
      <c r="H409" s="58"/>
      <c r="I409" s="58"/>
      <c r="J409" s="58"/>
      <c r="K409" s="58"/>
      <c r="L409" s="58"/>
      <c r="M409" s="59"/>
      <c r="N409" s="59"/>
      <c r="O409" s="59"/>
      <c r="P409" s="60"/>
      <c r="Q409" s="22"/>
      <c r="R409" s="61"/>
      <c r="S409" s="22"/>
      <c r="T409" s="94"/>
      <c r="U409" s="59"/>
      <c r="V409" s="63"/>
      <c r="W409" s="64"/>
      <c r="X409" s="65"/>
      <c r="Y409" s="66"/>
      <c r="Z409" s="66"/>
      <c r="AA409" s="67"/>
      <c r="AB409" s="68"/>
      <c r="AC409" s="69"/>
      <c r="AD409" s="70"/>
      <c r="AE409" s="70"/>
      <c r="AF409" s="74"/>
      <c r="AG409" s="71"/>
    </row>
    <row r="410" spans="5:33">
      <c r="E410" s="73"/>
      <c r="G410" s="58"/>
      <c r="H410" s="58"/>
      <c r="I410" s="58"/>
      <c r="J410" s="58"/>
      <c r="K410" s="58"/>
      <c r="L410" s="58"/>
      <c r="M410" s="59"/>
      <c r="N410" s="59"/>
      <c r="O410" s="59"/>
      <c r="P410" s="60"/>
      <c r="Q410" s="22"/>
      <c r="R410" s="61"/>
      <c r="S410" s="22"/>
      <c r="T410" s="94"/>
      <c r="U410" s="59"/>
      <c r="V410" s="63"/>
      <c r="W410" s="64"/>
      <c r="X410" s="65"/>
      <c r="Y410" s="66"/>
      <c r="Z410" s="66"/>
      <c r="AA410" s="67"/>
      <c r="AB410" s="68"/>
      <c r="AC410" s="69"/>
      <c r="AD410" s="70"/>
      <c r="AE410" s="70"/>
      <c r="AF410" s="74"/>
      <c r="AG410" s="71"/>
    </row>
    <row r="411" spans="5:33">
      <c r="E411" s="73"/>
      <c r="G411" s="58"/>
      <c r="H411" s="58"/>
      <c r="I411" s="58"/>
      <c r="J411" s="58"/>
      <c r="K411" s="58"/>
      <c r="L411" s="58"/>
      <c r="M411" s="59"/>
      <c r="N411" s="59"/>
      <c r="O411" s="59"/>
      <c r="P411" s="60"/>
      <c r="Q411" s="22"/>
      <c r="R411" s="61"/>
      <c r="S411" s="22"/>
      <c r="T411" s="94"/>
      <c r="U411" s="59"/>
      <c r="V411" s="63"/>
      <c r="W411" s="64"/>
      <c r="X411" s="65"/>
      <c r="Y411" s="66"/>
      <c r="Z411" s="66"/>
      <c r="AA411" s="67"/>
      <c r="AB411" s="68"/>
      <c r="AC411" s="69"/>
      <c r="AD411" s="70"/>
      <c r="AE411" s="70"/>
      <c r="AF411" s="74"/>
      <c r="AG411" s="71"/>
    </row>
    <row r="412" spans="5:33">
      <c r="E412" s="73"/>
      <c r="G412" s="58"/>
      <c r="H412" s="58"/>
      <c r="I412" s="58"/>
      <c r="J412" s="58"/>
      <c r="K412" s="58"/>
      <c r="L412" s="58"/>
      <c r="M412" s="59"/>
      <c r="N412" s="59"/>
      <c r="O412" s="59"/>
      <c r="P412" s="60"/>
      <c r="Q412" s="22"/>
      <c r="R412" s="61"/>
      <c r="S412" s="22"/>
      <c r="T412" s="94"/>
      <c r="U412" s="59"/>
      <c r="V412" s="63"/>
      <c r="W412" s="64"/>
      <c r="X412" s="65"/>
      <c r="Y412" s="66"/>
      <c r="Z412" s="66"/>
      <c r="AA412" s="67"/>
      <c r="AB412" s="68"/>
      <c r="AC412" s="69"/>
      <c r="AD412" s="70"/>
      <c r="AE412" s="70"/>
      <c r="AF412" s="74"/>
      <c r="AG412" s="71"/>
    </row>
    <row r="413" spans="5:33">
      <c r="E413" s="73"/>
      <c r="G413" s="58"/>
      <c r="H413" s="58"/>
      <c r="I413" s="58"/>
      <c r="J413" s="58"/>
      <c r="K413" s="58"/>
      <c r="L413" s="58"/>
      <c r="M413" s="59"/>
      <c r="N413" s="59"/>
      <c r="O413" s="59"/>
      <c r="P413" s="60"/>
      <c r="Q413" s="22"/>
      <c r="R413" s="61"/>
      <c r="S413" s="22"/>
      <c r="T413" s="94"/>
      <c r="U413" s="59"/>
      <c r="V413" s="63"/>
      <c r="W413" s="64"/>
      <c r="X413" s="65"/>
      <c r="Y413" s="66"/>
      <c r="Z413" s="66"/>
      <c r="AA413" s="67"/>
      <c r="AB413" s="68"/>
      <c r="AC413" s="69"/>
      <c r="AD413" s="70"/>
      <c r="AE413" s="70"/>
      <c r="AF413" s="74"/>
      <c r="AG413" s="71"/>
    </row>
    <row r="414" spans="5:33">
      <c r="E414" s="73"/>
      <c r="G414" s="58"/>
      <c r="H414" s="58"/>
      <c r="I414" s="58"/>
      <c r="J414" s="58"/>
      <c r="K414" s="58"/>
      <c r="L414" s="58"/>
      <c r="M414" s="59"/>
      <c r="N414" s="59"/>
      <c r="O414" s="59"/>
      <c r="P414" s="60"/>
      <c r="Q414" s="22"/>
      <c r="R414" s="61"/>
      <c r="S414" s="22"/>
      <c r="T414" s="94"/>
      <c r="U414" s="59"/>
      <c r="V414" s="63"/>
      <c r="W414" s="64"/>
      <c r="X414" s="65"/>
      <c r="Y414" s="66"/>
      <c r="Z414" s="66"/>
      <c r="AA414" s="67"/>
      <c r="AB414" s="68"/>
      <c r="AC414" s="69"/>
      <c r="AD414" s="70"/>
      <c r="AE414" s="70"/>
      <c r="AF414" s="74"/>
      <c r="AG414" s="71"/>
    </row>
    <row r="415" spans="5:33">
      <c r="E415" s="73"/>
      <c r="G415" s="58"/>
      <c r="H415" s="58"/>
      <c r="I415" s="58"/>
      <c r="J415" s="58"/>
      <c r="K415" s="58"/>
      <c r="L415" s="58"/>
      <c r="M415" s="59"/>
      <c r="N415" s="59"/>
      <c r="O415" s="59"/>
      <c r="P415" s="60"/>
      <c r="Q415" s="22"/>
      <c r="R415" s="61"/>
      <c r="S415" s="22"/>
      <c r="T415" s="94"/>
      <c r="U415" s="59"/>
      <c r="V415" s="63"/>
      <c r="W415" s="64"/>
      <c r="X415" s="65"/>
      <c r="Y415" s="66"/>
      <c r="Z415" s="66"/>
      <c r="AA415" s="67"/>
      <c r="AB415" s="68"/>
      <c r="AC415" s="69"/>
      <c r="AD415" s="70"/>
      <c r="AE415" s="70"/>
      <c r="AF415" s="74"/>
      <c r="AG415" s="71"/>
    </row>
    <row r="416" spans="5:33">
      <c r="E416" s="73"/>
      <c r="G416" s="58"/>
      <c r="H416" s="58"/>
      <c r="I416" s="58"/>
      <c r="J416" s="58"/>
      <c r="K416" s="58"/>
      <c r="L416" s="58"/>
      <c r="M416" s="59"/>
      <c r="N416" s="59"/>
      <c r="O416" s="59"/>
      <c r="P416" s="60"/>
      <c r="Q416" s="22"/>
      <c r="R416" s="61"/>
      <c r="S416" s="22"/>
      <c r="T416" s="94"/>
      <c r="U416" s="59"/>
      <c r="V416" s="63"/>
      <c r="W416" s="64"/>
      <c r="X416" s="65"/>
      <c r="Y416" s="66"/>
      <c r="Z416" s="66"/>
      <c r="AA416" s="67"/>
      <c r="AB416" s="68"/>
      <c r="AC416" s="69"/>
      <c r="AD416" s="70"/>
      <c r="AE416" s="70"/>
      <c r="AF416" s="74"/>
      <c r="AG416" s="71"/>
    </row>
    <row r="417" spans="5:33">
      <c r="E417" s="73"/>
      <c r="G417" s="58"/>
      <c r="H417" s="58"/>
      <c r="I417" s="58"/>
      <c r="J417" s="58"/>
      <c r="K417" s="58"/>
      <c r="L417" s="58"/>
      <c r="M417" s="59"/>
      <c r="N417" s="59"/>
      <c r="O417" s="59"/>
      <c r="P417" s="60"/>
      <c r="Q417" s="22"/>
      <c r="R417" s="61"/>
      <c r="S417" s="22"/>
      <c r="T417" s="94"/>
      <c r="U417" s="59"/>
      <c r="V417" s="63"/>
      <c r="W417" s="64"/>
      <c r="X417" s="65"/>
      <c r="Y417" s="66"/>
      <c r="Z417" s="66"/>
      <c r="AA417" s="67"/>
      <c r="AB417" s="68"/>
      <c r="AC417" s="69"/>
      <c r="AD417" s="70"/>
      <c r="AE417" s="70"/>
      <c r="AF417" s="74"/>
      <c r="AG417" s="71"/>
    </row>
    <row r="418" spans="5:33">
      <c r="E418" s="73"/>
      <c r="G418" s="58"/>
      <c r="H418" s="58"/>
      <c r="I418" s="58"/>
      <c r="J418" s="58"/>
      <c r="K418" s="58"/>
      <c r="L418" s="58"/>
      <c r="M418" s="59"/>
      <c r="N418" s="59"/>
      <c r="O418" s="59"/>
      <c r="P418" s="60"/>
      <c r="Q418" s="22"/>
      <c r="R418" s="61"/>
      <c r="S418" s="22"/>
      <c r="T418" s="94"/>
      <c r="U418" s="59"/>
      <c r="V418" s="63"/>
      <c r="W418" s="64"/>
      <c r="X418" s="65"/>
      <c r="Y418" s="66"/>
      <c r="Z418" s="66"/>
      <c r="AA418" s="67"/>
      <c r="AB418" s="68"/>
      <c r="AC418" s="69"/>
      <c r="AD418" s="70"/>
      <c r="AE418" s="70"/>
      <c r="AF418" s="74"/>
      <c r="AG418" s="71"/>
    </row>
    <row r="419" spans="5:33">
      <c r="E419" s="73"/>
      <c r="G419" s="58"/>
      <c r="H419" s="58"/>
      <c r="I419" s="58"/>
      <c r="J419" s="58"/>
      <c r="K419" s="58"/>
      <c r="L419" s="58"/>
      <c r="M419" s="59"/>
      <c r="N419" s="59"/>
      <c r="O419" s="59"/>
      <c r="P419" s="60"/>
      <c r="Q419" s="22"/>
      <c r="R419" s="61"/>
      <c r="S419" s="22"/>
      <c r="T419" s="94"/>
      <c r="U419" s="59"/>
      <c r="V419" s="63"/>
      <c r="W419" s="64"/>
      <c r="X419" s="65"/>
      <c r="Y419" s="66"/>
      <c r="Z419" s="66"/>
      <c r="AA419" s="67"/>
      <c r="AB419" s="68"/>
      <c r="AC419" s="69"/>
      <c r="AD419" s="70"/>
      <c r="AE419" s="70"/>
      <c r="AF419" s="74"/>
      <c r="AG419" s="71"/>
    </row>
    <row r="420" spans="5:33">
      <c r="E420" s="73"/>
      <c r="G420" s="58"/>
      <c r="H420" s="58"/>
      <c r="I420" s="58"/>
      <c r="J420" s="58"/>
      <c r="K420" s="58"/>
      <c r="L420" s="58"/>
      <c r="M420" s="59"/>
      <c r="N420" s="59"/>
      <c r="O420" s="59"/>
      <c r="P420" s="60"/>
      <c r="Q420" s="22"/>
      <c r="R420" s="61"/>
      <c r="S420" s="22"/>
      <c r="T420" s="94"/>
      <c r="U420" s="59"/>
      <c r="V420" s="63"/>
      <c r="W420" s="64"/>
      <c r="X420" s="65"/>
      <c r="Y420" s="66"/>
      <c r="Z420" s="66"/>
      <c r="AA420" s="67"/>
      <c r="AB420" s="68"/>
      <c r="AC420" s="69"/>
      <c r="AD420" s="70"/>
      <c r="AE420" s="70"/>
      <c r="AF420" s="74"/>
      <c r="AG420" s="71"/>
    </row>
    <row r="421" spans="5:33">
      <c r="E421" s="73"/>
      <c r="G421" s="58"/>
      <c r="H421" s="58"/>
      <c r="I421" s="58"/>
      <c r="J421" s="58"/>
      <c r="K421" s="58"/>
      <c r="L421" s="58"/>
      <c r="M421" s="59"/>
      <c r="N421" s="59"/>
      <c r="O421" s="59"/>
      <c r="P421" s="60"/>
      <c r="Q421" s="22"/>
      <c r="R421" s="61"/>
      <c r="S421" s="22"/>
      <c r="T421" s="94"/>
      <c r="U421" s="59"/>
      <c r="V421" s="63"/>
      <c r="W421" s="64"/>
      <c r="X421" s="65"/>
      <c r="Y421" s="66"/>
      <c r="Z421" s="66"/>
      <c r="AA421" s="67"/>
      <c r="AB421" s="68"/>
      <c r="AC421" s="69"/>
      <c r="AD421" s="70"/>
      <c r="AE421" s="70"/>
      <c r="AF421" s="74"/>
      <c r="AG421" s="71"/>
    </row>
    <row r="422" spans="5:33">
      <c r="E422" s="73"/>
      <c r="G422" s="58"/>
      <c r="H422" s="58"/>
      <c r="I422" s="58"/>
      <c r="J422" s="58"/>
      <c r="K422" s="58"/>
      <c r="L422" s="58"/>
      <c r="M422" s="59"/>
      <c r="N422" s="59"/>
      <c r="O422" s="59"/>
      <c r="P422" s="60"/>
      <c r="Q422" s="22"/>
      <c r="R422" s="61"/>
      <c r="S422" s="22"/>
      <c r="T422" s="94"/>
      <c r="U422" s="59"/>
      <c r="V422" s="63"/>
      <c r="W422" s="64"/>
      <c r="X422" s="65"/>
      <c r="Y422" s="66"/>
      <c r="Z422" s="66"/>
      <c r="AA422" s="67"/>
      <c r="AB422" s="68"/>
      <c r="AC422" s="69"/>
      <c r="AD422" s="70"/>
      <c r="AE422" s="70"/>
      <c r="AF422" s="74"/>
      <c r="AG422" s="71"/>
    </row>
    <row r="423" spans="5:33">
      <c r="E423" s="73"/>
      <c r="G423" s="58"/>
      <c r="H423" s="58"/>
      <c r="I423" s="58"/>
      <c r="J423" s="58"/>
      <c r="K423" s="58"/>
      <c r="L423" s="58"/>
      <c r="M423" s="59"/>
      <c r="N423" s="59"/>
      <c r="O423" s="59"/>
      <c r="P423" s="60"/>
      <c r="Q423" s="22"/>
      <c r="R423" s="61"/>
      <c r="S423" s="22"/>
      <c r="T423" s="94"/>
      <c r="U423" s="59"/>
      <c r="V423" s="63"/>
      <c r="W423" s="64"/>
      <c r="X423" s="65"/>
      <c r="Y423" s="66"/>
      <c r="Z423" s="66"/>
      <c r="AA423" s="67"/>
      <c r="AB423" s="68"/>
      <c r="AC423" s="69"/>
      <c r="AD423" s="70"/>
      <c r="AE423" s="70"/>
      <c r="AF423" s="74"/>
      <c r="AG423" s="71"/>
    </row>
    <row r="424" spans="5:33">
      <c r="E424" s="73"/>
      <c r="G424" s="58"/>
      <c r="H424" s="58"/>
      <c r="I424" s="58"/>
      <c r="J424" s="58"/>
      <c r="K424" s="58"/>
      <c r="L424" s="58"/>
      <c r="M424" s="59"/>
      <c r="N424" s="59"/>
      <c r="O424" s="59"/>
      <c r="P424" s="60"/>
      <c r="Q424" s="22"/>
      <c r="R424" s="61"/>
      <c r="S424" s="22"/>
      <c r="T424" s="94"/>
      <c r="U424" s="59"/>
      <c r="V424" s="63"/>
      <c r="W424" s="64"/>
      <c r="X424" s="65"/>
      <c r="Y424" s="66"/>
      <c r="Z424" s="66"/>
      <c r="AA424" s="67"/>
      <c r="AB424" s="68"/>
      <c r="AC424" s="69"/>
      <c r="AD424" s="70"/>
      <c r="AE424" s="70"/>
      <c r="AF424" s="74"/>
      <c r="AG424" s="71"/>
    </row>
    <row r="425" spans="5:33">
      <c r="E425" s="73"/>
      <c r="G425" s="58"/>
      <c r="H425" s="58"/>
      <c r="I425" s="58"/>
      <c r="J425" s="58"/>
      <c r="K425" s="58"/>
      <c r="L425" s="58"/>
      <c r="M425" s="59"/>
      <c r="N425" s="59"/>
      <c r="O425" s="59"/>
      <c r="P425" s="60"/>
      <c r="Q425" s="22"/>
      <c r="R425" s="61"/>
      <c r="S425" s="22"/>
      <c r="T425" s="94"/>
      <c r="U425" s="59"/>
      <c r="V425" s="63"/>
      <c r="W425" s="64"/>
      <c r="X425" s="65"/>
      <c r="Y425" s="66"/>
      <c r="Z425" s="66"/>
      <c r="AA425" s="67"/>
      <c r="AB425" s="68"/>
      <c r="AC425" s="69"/>
      <c r="AD425" s="70"/>
      <c r="AE425" s="70"/>
      <c r="AF425" s="74"/>
      <c r="AG425" s="71"/>
    </row>
    <row r="426" spans="5:33">
      <c r="E426" s="73"/>
      <c r="G426" s="58"/>
      <c r="H426" s="58"/>
      <c r="I426" s="58"/>
      <c r="J426" s="58"/>
      <c r="K426" s="58"/>
      <c r="L426" s="58"/>
      <c r="M426" s="59"/>
      <c r="N426" s="59"/>
      <c r="O426" s="59"/>
      <c r="P426" s="60"/>
      <c r="Q426" s="22"/>
      <c r="R426" s="61"/>
      <c r="S426" s="22"/>
      <c r="T426" s="94"/>
      <c r="U426" s="59"/>
      <c r="V426" s="63"/>
      <c r="W426" s="64"/>
      <c r="X426" s="65"/>
      <c r="Y426" s="66"/>
      <c r="Z426" s="66"/>
      <c r="AA426" s="67"/>
      <c r="AB426" s="68"/>
      <c r="AC426" s="75"/>
      <c r="AD426" s="70"/>
      <c r="AE426" s="70"/>
      <c r="AF426" s="74"/>
      <c r="AG426" s="71"/>
    </row>
    <row r="427" spans="5:33">
      <c r="E427" s="73"/>
      <c r="G427" s="58"/>
      <c r="H427" s="58"/>
      <c r="I427" s="58"/>
      <c r="J427" s="58"/>
      <c r="K427" s="58"/>
      <c r="L427" s="58"/>
      <c r="M427" s="59"/>
      <c r="N427" s="59"/>
      <c r="O427" s="59"/>
      <c r="P427" s="60"/>
      <c r="Q427" s="22"/>
      <c r="R427" s="61"/>
      <c r="S427" s="22"/>
      <c r="T427" s="94"/>
      <c r="U427" s="59"/>
      <c r="V427" s="63"/>
      <c r="W427" s="64"/>
      <c r="X427" s="65"/>
      <c r="Y427" s="66"/>
      <c r="Z427" s="66"/>
      <c r="AA427" s="67"/>
      <c r="AB427" s="68"/>
      <c r="AC427" s="69"/>
      <c r="AD427" s="70"/>
      <c r="AE427" s="70"/>
      <c r="AF427" s="74"/>
      <c r="AG427" s="71"/>
    </row>
    <row r="428" spans="5:33">
      <c r="E428" s="73"/>
      <c r="G428" s="58"/>
      <c r="H428" s="58"/>
      <c r="I428" s="58"/>
      <c r="J428" s="58"/>
      <c r="K428" s="58"/>
      <c r="L428" s="58"/>
      <c r="M428" s="59"/>
      <c r="N428" s="59"/>
      <c r="O428" s="59"/>
      <c r="P428" s="60"/>
      <c r="Q428" s="22"/>
      <c r="R428" s="61"/>
      <c r="S428" s="22"/>
      <c r="T428" s="94"/>
      <c r="U428" s="59"/>
      <c r="V428" s="63"/>
      <c r="W428" s="64"/>
      <c r="X428" s="65"/>
      <c r="Y428" s="66"/>
      <c r="Z428" s="66"/>
      <c r="AA428" s="67"/>
      <c r="AB428" s="68"/>
      <c r="AC428" s="69"/>
      <c r="AD428" s="70"/>
      <c r="AE428" s="70"/>
      <c r="AF428" s="74"/>
      <c r="AG428" s="71"/>
    </row>
    <row r="429" spans="5:33">
      <c r="E429" s="73"/>
      <c r="G429" s="58"/>
      <c r="H429" s="58"/>
      <c r="I429" s="58"/>
      <c r="J429" s="58"/>
      <c r="K429" s="58"/>
      <c r="L429" s="58"/>
      <c r="M429" s="59"/>
      <c r="N429" s="59"/>
      <c r="O429" s="59"/>
      <c r="P429" s="60"/>
      <c r="Q429" s="22"/>
      <c r="R429" s="61"/>
      <c r="S429" s="22"/>
      <c r="T429" s="94"/>
      <c r="U429" s="59"/>
      <c r="V429" s="63"/>
      <c r="W429" s="64"/>
      <c r="X429" s="65"/>
      <c r="Y429" s="66"/>
      <c r="Z429" s="66"/>
      <c r="AA429" s="67"/>
      <c r="AB429" s="68"/>
      <c r="AC429" s="69"/>
      <c r="AD429" s="70"/>
      <c r="AE429" s="70"/>
      <c r="AF429" s="74"/>
      <c r="AG429" s="71"/>
    </row>
    <row r="430" spans="5:33">
      <c r="E430" s="73"/>
      <c r="G430" s="58"/>
      <c r="H430" s="58"/>
      <c r="I430" s="58"/>
      <c r="J430" s="58"/>
      <c r="K430" s="58"/>
      <c r="L430" s="58"/>
      <c r="M430" s="59"/>
      <c r="N430" s="59"/>
      <c r="O430" s="59"/>
      <c r="P430" s="60"/>
      <c r="Q430" s="22"/>
      <c r="R430" s="61"/>
      <c r="S430" s="22"/>
      <c r="T430" s="94"/>
      <c r="U430" s="59"/>
      <c r="V430" s="63"/>
      <c r="W430" s="64"/>
      <c r="X430" s="65"/>
      <c r="Y430" s="66"/>
      <c r="Z430" s="66"/>
      <c r="AA430" s="67"/>
      <c r="AB430" s="68"/>
      <c r="AC430" s="69"/>
      <c r="AD430" s="70"/>
      <c r="AE430" s="70"/>
      <c r="AF430" s="74"/>
      <c r="AG430" s="71"/>
    </row>
    <row r="431" spans="5:33">
      <c r="E431" s="73"/>
      <c r="G431" s="58"/>
      <c r="H431" s="58"/>
      <c r="I431" s="58"/>
      <c r="J431" s="58"/>
      <c r="K431" s="58"/>
      <c r="L431" s="58"/>
      <c r="M431" s="59"/>
      <c r="N431" s="59"/>
      <c r="O431" s="59"/>
      <c r="P431" s="60"/>
      <c r="Q431" s="22"/>
      <c r="R431" s="61"/>
      <c r="S431" s="22"/>
      <c r="T431" s="94"/>
      <c r="U431" s="59"/>
      <c r="V431" s="63"/>
      <c r="W431" s="64"/>
      <c r="X431" s="65"/>
      <c r="Y431" s="66"/>
      <c r="Z431" s="66"/>
      <c r="AA431" s="67"/>
      <c r="AB431" s="68"/>
      <c r="AC431" s="69"/>
      <c r="AD431" s="70"/>
      <c r="AE431" s="70"/>
      <c r="AF431" s="74"/>
      <c r="AG431" s="71"/>
    </row>
    <row r="432" spans="5:33">
      <c r="E432" s="73"/>
      <c r="G432" s="58"/>
      <c r="H432" s="58"/>
      <c r="I432" s="58"/>
      <c r="J432" s="58"/>
      <c r="K432" s="58"/>
      <c r="L432" s="58"/>
      <c r="M432" s="59"/>
      <c r="N432" s="59"/>
      <c r="O432" s="59"/>
      <c r="P432" s="60"/>
      <c r="Q432" s="22"/>
      <c r="R432" s="61"/>
      <c r="S432" s="22"/>
      <c r="T432" s="94"/>
      <c r="U432" s="59"/>
      <c r="V432" s="63"/>
      <c r="W432" s="64"/>
      <c r="X432" s="65"/>
      <c r="Y432" s="66"/>
      <c r="Z432" s="66"/>
      <c r="AA432" s="67"/>
      <c r="AB432" s="68"/>
      <c r="AC432" s="69"/>
      <c r="AD432" s="70"/>
      <c r="AE432" s="70"/>
      <c r="AF432" s="74"/>
      <c r="AG432" s="71"/>
    </row>
    <row r="433" spans="5:33">
      <c r="E433" s="73"/>
      <c r="G433" s="58"/>
      <c r="H433" s="58"/>
      <c r="I433" s="58"/>
      <c r="J433" s="58"/>
      <c r="K433" s="58"/>
      <c r="L433" s="58"/>
      <c r="M433" s="59"/>
      <c r="N433" s="59"/>
      <c r="O433" s="59"/>
      <c r="P433" s="60"/>
      <c r="Q433" s="22"/>
      <c r="R433" s="61"/>
      <c r="S433" s="22"/>
      <c r="T433" s="94"/>
      <c r="U433" s="59"/>
      <c r="V433" s="63"/>
      <c r="W433" s="64"/>
      <c r="X433" s="65"/>
      <c r="Y433" s="66"/>
      <c r="Z433" s="66"/>
      <c r="AA433" s="67"/>
      <c r="AB433" s="68"/>
      <c r="AC433" s="69"/>
      <c r="AD433" s="70"/>
      <c r="AE433" s="70"/>
      <c r="AF433" s="74"/>
      <c r="AG433" s="71"/>
    </row>
    <row r="434" spans="5:33">
      <c r="E434" s="73"/>
      <c r="G434" s="58"/>
      <c r="H434" s="58"/>
      <c r="I434" s="58"/>
      <c r="J434" s="58"/>
      <c r="K434" s="58"/>
      <c r="L434" s="58"/>
      <c r="M434" s="59"/>
      <c r="N434" s="59"/>
      <c r="O434" s="59"/>
      <c r="P434" s="60"/>
      <c r="Q434" s="22"/>
      <c r="R434" s="61"/>
      <c r="S434" s="22"/>
      <c r="T434" s="94"/>
      <c r="U434" s="59"/>
      <c r="V434" s="63"/>
      <c r="W434" s="64"/>
      <c r="X434" s="65"/>
      <c r="Y434" s="66"/>
      <c r="Z434" s="66"/>
      <c r="AA434" s="67"/>
      <c r="AB434" s="68"/>
      <c r="AC434" s="69"/>
      <c r="AD434" s="70"/>
      <c r="AE434" s="70"/>
      <c r="AF434" s="74"/>
      <c r="AG434" s="71"/>
    </row>
    <row r="435" spans="5:33">
      <c r="E435" s="73"/>
      <c r="G435" s="58"/>
      <c r="H435" s="58"/>
      <c r="I435" s="58"/>
      <c r="J435" s="58"/>
      <c r="K435" s="58"/>
      <c r="L435" s="58"/>
      <c r="M435" s="59"/>
      <c r="N435" s="59"/>
      <c r="O435" s="59"/>
      <c r="P435" s="60"/>
      <c r="Q435" s="22"/>
      <c r="R435" s="61"/>
      <c r="S435" s="22"/>
      <c r="T435" s="94"/>
      <c r="U435" s="59"/>
      <c r="V435" s="63"/>
      <c r="W435" s="64"/>
      <c r="X435" s="65"/>
      <c r="Y435" s="66"/>
      <c r="Z435" s="66"/>
      <c r="AA435" s="67"/>
      <c r="AB435" s="68"/>
      <c r="AC435" s="69"/>
      <c r="AD435" s="70"/>
      <c r="AE435" s="70"/>
      <c r="AF435" s="74"/>
      <c r="AG435" s="71"/>
    </row>
    <row r="436" spans="5:33">
      <c r="E436" s="73"/>
      <c r="G436" s="58"/>
      <c r="H436" s="58"/>
      <c r="I436" s="58"/>
      <c r="J436" s="58"/>
      <c r="K436" s="58"/>
      <c r="L436" s="58"/>
      <c r="M436" s="59"/>
      <c r="N436" s="59"/>
      <c r="O436" s="59"/>
      <c r="P436" s="60"/>
      <c r="Q436" s="22"/>
      <c r="R436" s="61"/>
      <c r="S436" s="22"/>
      <c r="T436" s="94"/>
      <c r="U436" s="59"/>
      <c r="V436" s="63"/>
      <c r="W436" s="64"/>
      <c r="X436" s="65"/>
      <c r="Y436" s="66"/>
      <c r="Z436" s="66"/>
      <c r="AA436" s="67"/>
      <c r="AB436" s="68"/>
      <c r="AC436" s="69"/>
      <c r="AD436" s="70"/>
      <c r="AE436" s="70"/>
      <c r="AF436" s="74"/>
      <c r="AG436" s="71"/>
    </row>
    <row r="437" spans="5:33">
      <c r="E437" s="73"/>
      <c r="G437" s="58"/>
      <c r="H437" s="58"/>
      <c r="I437" s="58"/>
      <c r="J437" s="58"/>
      <c r="K437" s="58"/>
      <c r="L437" s="58"/>
      <c r="M437" s="59"/>
      <c r="N437" s="59"/>
      <c r="O437" s="59"/>
      <c r="P437" s="60"/>
      <c r="Q437" s="22"/>
      <c r="R437" s="61"/>
      <c r="S437" s="22"/>
      <c r="T437" s="94"/>
      <c r="U437" s="59"/>
      <c r="V437" s="63"/>
      <c r="W437" s="64"/>
      <c r="X437" s="65"/>
      <c r="Y437" s="66"/>
      <c r="Z437" s="66"/>
      <c r="AA437" s="67"/>
      <c r="AB437" s="68"/>
      <c r="AC437" s="69"/>
      <c r="AD437" s="70"/>
      <c r="AE437" s="70"/>
      <c r="AF437" s="74"/>
      <c r="AG437" s="71"/>
    </row>
    <row r="438" spans="5:33">
      <c r="E438" s="73"/>
      <c r="G438" s="58"/>
      <c r="H438" s="58"/>
      <c r="I438" s="58"/>
      <c r="J438" s="58"/>
      <c r="K438" s="58"/>
      <c r="L438" s="58"/>
      <c r="M438" s="59"/>
      <c r="N438" s="59"/>
      <c r="O438" s="59"/>
      <c r="P438" s="60"/>
      <c r="Q438" s="22"/>
      <c r="R438" s="61"/>
      <c r="S438" s="22"/>
      <c r="T438" s="94"/>
      <c r="U438" s="59"/>
      <c r="V438" s="63"/>
      <c r="W438" s="64"/>
      <c r="X438" s="65"/>
      <c r="Y438" s="66"/>
      <c r="Z438" s="66"/>
      <c r="AA438" s="67"/>
      <c r="AB438" s="68"/>
      <c r="AC438" s="69"/>
      <c r="AD438" s="70"/>
      <c r="AE438" s="70"/>
      <c r="AF438" s="74"/>
      <c r="AG438" s="71"/>
    </row>
    <row r="439" spans="5:33">
      <c r="E439" s="73"/>
      <c r="G439" s="58"/>
      <c r="H439" s="58"/>
      <c r="I439" s="58"/>
      <c r="J439" s="58"/>
      <c r="K439" s="58"/>
      <c r="L439" s="58"/>
      <c r="M439" s="59"/>
      <c r="N439" s="59"/>
      <c r="O439" s="59"/>
      <c r="P439" s="60"/>
      <c r="Q439" s="22"/>
      <c r="R439" s="61"/>
      <c r="S439" s="22"/>
      <c r="T439" s="94"/>
      <c r="U439" s="59"/>
      <c r="V439" s="63"/>
      <c r="W439" s="64"/>
      <c r="X439" s="65"/>
      <c r="Y439" s="66"/>
      <c r="Z439" s="66"/>
      <c r="AA439" s="67"/>
      <c r="AB439" s="68"/>
      <c r="AC439" s="69"/>
      <c r="AD439" s="70"/>
      <c r="AE439" s="70"/>
      <c r="AF439" s="74"/>
      <c r="AG439" s="71"/>
    </row>
    <row r="440" spans="5:33">
      <c r="E440" s="73"/>
      <c r="G440" s="58"/>
      <c r="H440" s="58"/>
      <c r="I440" s="58"/>
      <c r="J440" s="58"/>
      <c r="K440" s="58"/>
      <c r="L440" s="58"/>
      <c r="M440" s="59"/>
      <c r="N440" s="59"/>
      <c r="O440" s="59"/>
      <c r="P440" s="60"/>
      <c r="Q440" s="22"/>
      <c r="R440" s="61"/>
      <c r="S440" s="22"/>
      <c r="T440" s="94"/>
      <c r="U440" s="59"/>
      <c r="V440" s="63"/>
      <c r="W440" s="64"/>
      <c r="X440" s="65"/>
      <c r="Y440" s="66"/>
      <c r="Z440" s="66"/>
      <c r="AA440" s="67"/>
      <c r="AB440" s="68"/>
      <c r="AC440" s="69"/>
      <c r="AD440" s="70"/>
      <c r="AE440" s="70"/>
      <c r="AF440" s="74"/>
      <c r="AG440" s="71"/>
    </row>
    <row r="441" spans="5:33">
      <c r="E441" s="73"/>
      <c r="G441" s="58"/>
      <c r="H441" s="58"/>
      <c r="I441" s="58"/>
      <c r="J441" s="58"/>
      <c r="K441" s="58"/>
      <c r="L441" s="58"/>
      <c r="M441" s="59"/>
      <c r="N441" s="59"/>
      <c r="O441" s="59"/>
      <c r="P441" s="60"/>
      <c r="Q441" s="22"/>
      <c r="R441" s="61"/>
      <c r="S441" s="22"/>
      <c r="T441" s="94"/>
      <c r="U441" s="59"/>
      <c r="V441" s="63"/>
      <c r="W441" s="64"/>
      <c r="X441" s="65"/>
      <c r="Y441" s="66"/>
      <c r="Z441" s="66"/>
      <c r="AA441" s="67"/>
      <c r="AB441" s="68"/>
      <c r="AC441" s="69"/>
      <c r="AD441" s="70"/>
      <c r="AE441" s="70"/>
      <c r="AF441" s="74"/>
      <c r="AG441" s="71"/>
    </row>
    <row r="442" spans="5:33">
      <c r="E442" s="73"/>
      <c r="G442" s="58"/>
      <c r="H442" s="58"/>
      <c r="I442" s="58"/>
      <c r="J442" s="58"/>
      <c r="K442" s="58"/>
      <c r="L442" s="58"/>
      <c r="M442" s="59"/>
      <c r="N442" s="59"/>
      <c r="O442" s="59"/>
      <c r="P442" s="60"/>
      <c r="Q442" s="22"/>
      <c r="R442" s="61"/>
      <c r="S442" s="22"/>
      <c r="T442" s="94"/>
      <c r="U442" s="59"/>
      <c r="V442" s="63"/>
      <c r="W442" s="64"/>
      <c r="X442" s="65"/>
      <c r="Y442" s="66"/>
      <c r="Z442" s="66"/>
      <c r="AA442" s="67"/>
      <c r="AB442" s="68"/>
      <c r="AC442" s="69"/>
      <c r="AD442" s="70"/>
      <c r="AE442" s="70"/>
      <c r="AF442" s="74"/>
      <c r="AG442" s="71"/>
    </row>
    <row r="443" spans="5:33">
      <c r="E443" s="73"/>
      <c r="G443" s="58"/>
      <c r="H443" s="58"/>
      <c r="I443" s="58"/>
      <c r="J443" s="58"/>
      <c r="K443" s="58"/>
      <c r="L443" s="58"/>
      <c r="M443" s="59"/>
      <c r="N443" s="59"/>
      <c r="O443" s="59"/>
      <c r="P443" s="60"/>
      <c r="Q443" s="22"/>
      <c r="R443" s="61"/>
      <c r="S443" s="22"/>
      <c r="T443" s="94"/>
      <c r="U443" s="59"/>
      <c r="V443" s="63"/>
      <c r="W443" s="64"/>
      <c r="X443" s="65"/>
      <c r="Y443" s="66"/>
      <c r="Z443" s="66"/>
      <c r="AA443" s="67"/>
      <c r="AB443" s="68"/>
      <c r="AC443" s="69"/>
      <c r="AD443" s="70"/>
      <c r="AE443" s="70"/>
      <c r="AF443" s="74"/>
      <c r="AG443" s="71"/>
    </row>
    <row r="444" spans="5:33">
      <c r="E444" s="73"/>
      <c r="G444" s="58"/>
      <c r="H444" s="58"/>
      <c r="I444" s="58"/>
      <c r="J444" s="58"/>
      <c r="K444" s="58"/>
      <c r="L444" s="58"/>
      <c r="M444" s="59"/>
      <c r="N444" s="59"/>
      <c r="O444" s="59"/>
      <c r="P444" s="60"/>
      <c r="Q444" s="22"/>
      <c r="R444" s="61"/>
      <c r="S444" s="22"/>
      <c r="T444" s="94"/>
      <c r="U444" s="59"/>
      <c r="V444" s="63"/>
      <c r="W444" s="64"/>
      <c r="X444" s="65"/>
      <c r="Y444" s="66"/>
      <c r="Z444" s="66"/>
      <c r="AA444" s="67"/>
      <c r="AB444" s="68"/>
      <c r="AC444" s="69"/>
      <c r="AD444" s="70"/>
      <c r="AE444" s="70"/>
      <c r="AF444" s="74"/>
      <c r="AG444" s="71"/>
    </row>
    <row r="445" spans="5:33">
      <c r="E445" s="73"/>
      <c r="G445" s="58"/>
      <c r="H445" s="58"/>
      <c r="I445" s="58"/>
      <c r="J445" s="58"/>
      <c r="K445" s="58"/>
      <c r="L445" s="58"/>
      <c r="M445" s="59"/>
      <c r="N445" s="59"/>
      <c r="O445" s="59"/>
      <c r="P445" s="60"/>
      <c r="Q445" s="22"/>
      <c r="R445" s="61"/>
      <c r="S445" s="22"/>
      <c r="T445" s="94"/>
      <c r="U445" s="59"/>
      <c r="V445" s="63"/>
      <c r="W445" s="64"/>
      <c r="X445" s="65"/>
      <c r="Y445" s="66"/>
      <c r="Z445" s="66"/>
      <c r="AA445" s="67"/>
      <c r="AB445" s="68"/>
      <c r="AC445" s="69"/>
      <c r="AD445" s="70"/>
      <c r="AE445" s="70"/>
      <c r="AF445" s="74"/>
      <c r="AG445" s="71"/>
    </row>
    <row r="446" spans="5:33">
      <c r="E446" s="73"/>
      <c r="G446" s="58"/>
      <c r="H446" s="58"/>
      <c r="I446" s="58"/>
      <c r="J446" s="58"/>
      <c r="K446" s="58"/>
      <c r="L446" s="58"/>
      <c r="M446" s="59"/>
      <c r="N446" s="59"/>
      <c r="O446" s="59"/>
      <c r="P446" s="60"/>
      <c r="Q446" s="22"/>
      <c r="R446" s="61"/>
      <c r="S446" s="22"/>
      <c r="T446" s="94"/>
      <c r="U446" s="59"/>
      <c r="V446" s="63"/>
      <c r="W446" s="64"/>
      <c r="X446" s="65"/>
      <c r="Y446" s="66"/>
      <c r="Z446" s="66"/>
      <c r="AA446" s="67"/>
      <c r="AB446" s="68"/>
      <c r="AC446" s="69"/>
      <c r="AD446" s="70"/>
      <c r="AE446" s="70"/>
      <c r="AF446" s="74"/>
      <c r="AG446" s="71"/>
    </row>
    <row r="447" spans="5:33">
      <c r="E447" s="73"/>
      <c r="G447" s="58"/>
      <c r="H447" s="58"/>
      <c r="I447" s="58"/>
      <c r="J447" s="58"/>
      <c r="K447" s="58"/>
      <c r="L447" s="58"/>
      <c r="M447" s="59"/>
      <c r="N447" s="59"/>
      <c r="O447" s="59"/>
      <c r="P447" s="60"/>
      <c r="Q447" s="22"/>
      <c r="R447" s="61"/>
      <c r="S447" s="22"/>
      <c r="T447" s="94"/>
      <c r="U447" s="59"/>
      <c r="V447" s="63"/>
      <c r="W447" s="64"/>
      <c r="X447" s="65"/>
      <c r="Y447" s="66"/>
      <c r="Z447" s="66"/>
      <c r="AA447" s="67"/>
      <c r="AB447" s="68"/>
      <c r="AC447" s="69"/>
      <c r="AD447" s="70"/>
      <c r="AE447" s="70"/>
      <c r="AF447" s="74"/>
      <c r="AG447" s="71"/>
    </row>
    <row r="448" spans="5:33">
      <c r="E448" s="73"/>
      <c r="G448" s="58"/>
      <c r="H448" s="58"/>
      <c r="I448" s="58"/>
      <c r="J448" s="58"/>
      <c r="K448" s="58"/>
      <c r="L448" s="58"/>
      <c r="M448" s="59"/>
      <c r="N448" s="59"/>
      <c r="O448" s="59"/>
      <c r="P448" s="60"/>
      <c r="Q448" s="22"/>
      <c r="R448" s="61"/>
      <c r="S448" s="22"/>
      <c r="T448" s="94"/>
      <c r="U448" s="59"/>
      <c r="V448" s="63"/>
      <c r="W448" s="64"/>
      <c r="X448" s="65"/>
      <c r="Y448" s="66"/>
      <c r="Z448" s="66"/>
      <c r="AA448" s="67"/>
      <c r="AB448" s="68"/>
      <c r="AC448" s="69"/>
      <c r="AD448" s="70"/>
      <c r="AE448" s="70"/>
      <c r="AF448" s="74"/>
      <c r="AG448" s="71"/>
    </row>
    <row r="449" spans="5:33">
      <c r="E449" s="73"/>
      <c r="G449" s="58"/>
      <c r="H449" s="58"/>
      <c r="I449" s="58"/>
      <c r="J449" s="58"/>
      <c r="K449" s="58"/>
      <c r="L449" s="58"/>
      <c r="M449" s="59"/>
      <c r="N449" s="59"/>
      <c r="O449" s="59"/>
      <c r="P449" s="60"/>
      <c r="Q449" s="22"/>
      <c r="R449" s="61"/>
      <c r="S449" s="22"/>
      <c r="T449" s="94"/>
      <c r="U449" s="59"/>
      <c r="V449" s="63"/>
      <c r="W449" s="64"/>
      <c r="X449" s="65"/>
      <c r="Y449" s="66"/>
      <c r="Z449" s="66"/>
      <c r="AA449" s="67"/>
      <c r="AB449" s="68"/>
      <c r="AC449" s="69"/>
      <c r="AD449" s="70"/>
      <c r="AE449" s="70"/>
      <c r="AF449" s="74"/>
      <c r="AG449" s="71"/>
    </row>
    <row r="450" spans="5:33">
      <c r="E450" s="73"/>
      <c r="G450" s="58"/>
      <c r="H450" s="58"/>
      <c r="I450" s="58"/>
      <c r="J450" s="58"/>
      <c r="K450" s="58"/>
      <c r="L450" s="58"/>
      <c r="M450" s="59"/>
      <c r="N450" s="59"/>
      <c r="O450" s="59"/>
      <c r="P450" s="60"/>
      <c r="Q450" s="22"/>
      <c r="R450" s="61"/>
      <c r="S450" s="22"/>
      <c r="T450" s="94"/>
      <c r="U450" s="59"/>
      <c r="V450" s="63"/>
      <c r="W450" s="64"/>
      <c r="X450" s="65"/>
      <c r="Y450" s="66"/>
      <c r="Z450" s="66"/>
      <c r="AA450" s="67"/>
      <c r="AB450" s="68"/>
      <c r="AC450" s="69"/>
      <c r="AD450" s="70"/>
      <c r="AE450" s="70"/>
      <c r="AF450" s="74"/>
      <c r="AG450" s="71"/>
    </row>
    <row r="451" spans="5:33">
      <c r="E451" s="73"/>
      <c r="G451" s="58"/>
      <c r="H451" s="58"/>
      <c r="I451" s="58"/>
      <c r="J451" s="58"/>
      <c r="K451" s="58"/>
      <c r="L451" s="58"/>
      <c r="M451" s="59"/>
      <c r="N451" s="59"/>
      <c r="O451" s="59"/>
      <c r="P451" s="60"/>
      <c r="Q451" s="22"/>
      <c r="R451" s="61"/>
      <c r="S451" s="22"/>
      <c r="T451" s="94"/>
      <c r="U451" s="59"/>
      <c r="V451" s="63"/>
      <c r="W451" s="64"/>
      <c r="X451" s="65"/>
      <c r="Y451" s="66"/>
      <c r="Z451" s="66"/>
      <c r="AA451" s="67"/>
      <c r="AB451" s="68"/>
      <c r="AC451" s="69"/>
      <c r="AD451" s="70"/>
      <c r="AE451" s="70"/>
      <c r="AF451" s="74"/>
      <c r="AG451" s="71"/>
    </row>
    <row r="452" spans="5:33">
      <c r="E452" s="73"/>
      <c r="G452" s="58"/>
      <c r="H452" s="58"/>
      <c r="I452" s="58"/>
      <c r="J452" s="58"/>
      <c r="K452" s="58"/>
      <c r="L452" s="58"/>
      <c r="M452" s="59"/>
      <c r="N452" s="59"/>
      <c r="O452" s="59"/>
      <c r="P452" s="60"/>
      <c r="Q452" s="22"/>
      <c r="R452" s="61"/>
      <c r="S452" s="22"/>
      <c r="T452" s="94"/>
      <c r="U452" s="59"/>
      <c r="V452" s="63"/>
      <c r="W452" s="64"/>
      <c r="X452" s="65"/>
      <c r="Y452" s="66"/>
      <c r="Z452" s="66"/>
      <c r="AA452" s="67"/>
      <c r="AB452" s="68"/>
      <c r="AC452" s="69"/>
      <c r="AD452" s="70"/>
      <c r="AE452" s="70"/>
      <c r="AF452" s="74"/>
      <c r="AG452" s="71"/>
    </row>
    <row r="453" spans="5:33">
      <c r="E453" s="73"/>
      <c r="G453" s="58"/>
      <c r="H453" s="58"/>
      <c r="I453" s="58"/>
      <c r="J453" s="58"/>
      <c r="K453" s="58"/>
      <c r="L453" s="58"/>
      <c r="M453" s="59"/>
      <c r="N453" s="59"/>
      <c r="O453" s="59"/>
      <c r="P453" s="60"/>
      <c r="Q453" s="22"/>
      <c r="R453" s="61"/>
      <c r="S453" s="22"/>
      <c r="T453" s="94"/>
      <c r="U453" s="59"/>
      <c r="V453" s="63"/>
      <c r="W453" s="64"/>
      <c r="X453" s="65"/>
      <c r="Y453" s="66"/>
      <c r="Z453" s="66"/>
      <c r="AA453" s="67"/>
      <c r="AB453" s="68"/>
      <c r="AC453" s="69"/>
      <c r="AD453" s="70"/>
      <c r="AE453" s="70"/>
      <c r="AF453" s="74"/>
      <c r="AG453" s="71"/>
    </row>
    <row r="454" spans="5:33">
      <c r="E454" s="73"/>
      <c r="G454" s="58"/>
      <c r="H454" s="58"/>
      <c r="I454" s="58"/>
      <c r="J454" s="58"/>
      <c r="K454" s="58"/>
      <c r="L454" s="58"/>
      <c r="M454" s="59"/>
      <c r="N454" s="59"/>
      <c r="O454" s="59"/>
      <c r="P454" s="60"/>
      <c r="Q454" s="22"/>
      <c r="R454" s="61"/>
      <c r="S454" s="22"/>
      <c r="T454" s="94"/>
      <c r="U454" s="59"/>
      <c r="V454" s="63"/>
      <c r="W454" s="64"/>
      <c r="X454" s="65"/>
      <c r="Y454" s="66"/>
      <c r="Z454" s="66"/>
      <c r="AA454" s="67"/>
      <c r="AB454" s="68"/>
      <c r="AC454" s="69"/>
      <c r="AD454" s="70"/>
      <c r="AE454" s="70"/>
      <c r="AF454" s="74"/>
      <c r="AG454" s="71"/>
    </row>
    <row r="455" spans="5:33">
      <c r="E455" s="73"/>
      <c r="G455" s="58"/>
      <c r="H455" s="58"/>
      <c r="I455" s="58"/>
      <c r="J455" s="58"/>
      <c r="K455" s="58"/>
      <c r="L455" s="58"/>
      <c r="M455" s="59"/>
      <c r="N455" s="59"/>
      <c r="O455" s="59"/>
      <c r="P455" s="60"/>
      <c r="Q455" s="22"/>
      <c r="R455" s="61"/>
      <c r="S455" s="22"/>
      <c r="T455" s="94"/>
      <c r="U455" s="59"/>
      <c r="V455" s="63"/>
      <c r="W455" s="64"/>
      <c r="X455" s="65"/>
      <c r="Y455" s="66"/>
      <c r="Z455" s="66"/>
      <c r="AA455" s="67"/>
      <c r="AB455" s="68"/>
      <c r="AC455" s="69"/>
      <c r="AD455" s="70"/>
      <c r="AE455" s="70"/>
      <c r="AF455" s="74"/>
      <c r="AG455" s="71"/>
    </row>
    <row r="456" spans="5:33">
      <c r="E456" s="73"/>
      <c r="G456" s="58"/>
      <c r="H456" s="58"/>
      <c r="I456" s="58"/>
      <c r="J456" s="58"/>
      <c r="K456" s="58"/>
      <c r="L456" s="58"/>
      <c r="M456" s="59"/>
      <c r="N456" s="59"/>
      <c r="O456" s="59"/>
      <c r="P456" s="60"/>
      <c r="Q456" s="22"/>
      <c r="R456" s="61"/>
      <c r="S456" s="22"/>
      <c r="T456" s="94"/>
      <c r="U456" s="59"/>
      <c r="V456" s="63"/>
      <c r="W456" s="64"/>
      <c r="X456" s="65"/>
      <c r="Y456" s="66"/>
      <c r="Z456" s="66"/>
      <c r="AA456" s="67"/>
      <c r="AB456" s="68"/>
      <c r="AC456" s="69"/>
      <c r="AD456" s="70"/>
      <c r="AE456" s="70"/>
      <c r="AF456" s="74"/>
      <c r="AG456" s="71"/>
    </row>
    <row r="457" spans="5:33">
      <c r="E457" s="73"/>
      <c r="G457" s="58"/>
      <c r="H457" s="58"/>
      <c r="I457" s="58"/>
      <c r="J457" s="58"/>
      <c r="K457" s="58"/>
      <c r="L457" s="58"/>
      <c r="M457" s="59"/>
      <c r="N457" s="59"/>
      <c r="O457" s="59"/>
      <c r="P457" s="60"/>
      <c r="Q457" s="22"/>
      <c r="R457" s="61"/>
      <c r="S457" s="22"/>
      <c r="T457" s="94"/>
      <c r="U457" s="59"/>
      <c r="V457" s="63"/>
      <c r="W457" s="64"/>
      <c r="X457" s="65"/>
      <c r="Y457" s="66"/>
      <c r="Z457" s="66"/>
      <c r="AA457" s="67"/>
      <c r="AB457" s="68"/>
      <c r="AC457" s="69"/>
      <c r="AD457" s="70"/>
      <c r="AE457" s="70"/>
      <c r="AF457" s="74"/>
      <c r="AG457" s="71"/>
    </row>
    <row r="458" spans="5:33">
      <c r="E458" s="73"/>
      <c r="G458" s="58"/>
      <c r="H458" s="58"/>
      <c r="I458" s="58"/>
      <c r="J458" s="58"/>
      <c r="K458" s="58"/>
      <c r="L458" s="58"/>
      <c r="M458" s="59"/>
      <c r="N458" s="59"/>
      <c r="O458" s="59"/>
      <c r="P458" s="60"/>
      <c r="Q458" s="22"/>
      <c r="R458" s="61"/>
      <c r="S458" s="22"/>
      <c r="T458" s="94"/>
      <c r="U458" s="59"/>
      <c r="V458" s="63"/>
      <c r="W458" s="64"/>
      <c r="X458" s="65"/>
      <c r="Y458" s="66"/>
      <c r="Z458" s="66"/>
      <c r="AA458" s="67"/>
      <c r="AB458" s="68"/>
      <c r="AC458" s="69"/>
      <c r="AD458" s="70"/>
      <c r="AE458" s="70"/>
      <c r="AF458" s="74"/>
      <c r="AG458" s="71"/>
    </row>
    <row r="459" spans="5:33">
      <c r="E459" s="73"/>
      <c r="G459" s="58"/>
      <c r="H459" s="58"/>
      <c r="I459" s="58"/>
      <c r="J459" s="58"/>
      <c r="K459" s="58"/>
      <c r="L459" s="58"/>
      <c r="M459" s="59"/>
      <c r="N459" s="59"/>
      <c r="O459" s="59"/>
      <c r="P459" s="60"/>
      <c r="Q459" s="22"/>
      <c r="R459" s="61"/>
      <c r="S459" s="22"/>
      <c r="T459" s="94"/>
      <c r="U459" s="59"/>
      <c r="V459" s="63"/>
      <c r="W459" s="64"/>
      <c r="X459" s="65"/>
      <c r="Y459" s="66"/>
      <c r="Z459" s="66"/>
      <c r="AA459" s="67"/>
      <c r="AB459" s="68"/>
      <c r="AC459" s="69"/>
      <c r="AD459" s="70"/>
      <c r="AE459" s="70"/>
      <c r="AF459" s="74"/>
      <c r="AG459" s="71"/>
    </row>
    <row r="460" spans="5:33">
      <c r="E460" s="73"/>
      <c r="G460" s="58"/>
      <c r="H460" s="58"/>
      <c r="I460" s="58"/>
      <c r="J460" s="58"/>
      <c r="K460" s="58"/>
      <c r="L460" s="58"/>
      <c r="M460" s="59"/>
      <c r="N460" s="59"/>
      <c r="O460" s="59"/>
      <c r="P460" s="60"/>
      <c r="Q460" s="22"/>
      <c r="R460" s="61"/>
      <c r="S460" s="22"/>
      <c r="T460" s="94"/>
      <c r="U460" s="59"/>
      <c r="V460" s="63"/>
      <c r="W460" s="64"/>
      <c r="X460" s="65"/>
      <c r="Y460" s="66"/>
      <c r="Z460" s="66"/>
      <c r="AA460" s="67"/>
      <c r="AB460" s="68"/>
      <c r="AC460" s="69"/>
      <c r="AD460" s="70"/>
      <c r="AE460" s="70"/>
      <c r="AF460" s="74"/>
      <c r="AG460" s="71"/>
    </row>
    <row r="461" spans="5:33">
      <c r="E461" s="73"/>
      <c r="G461" s="58"/>
      <c r="H461" s="58"/>
      <c r="I461" s="58"/>
      <c r="J461" s="58"/>
      <c r="K461" s="58"/>
      <c r="L461" s="58"/>
      <c r="M461" s="59"/>
      <c r="N461" s="59"/>
      <c r="O461" s="59"/>
      <c r="P461" s="60"/>
      <c r="Q461" s="22"/>
      <c r="R461" s="61"/>
      <c r="S461" s="22"/>
      <c r="T461" s="94"/>
      <c r="U461" s="59"/>
      <c r="V461" s="63"/>
      <c r="W461" s="64"/>
      <c r="X461" s="65"/>
      <c r="Y461" s="66"/>
      <c r="Z461" s="66"/>
      <c r="AA461" s="67"/>
      <c r="AB461" s="68"/>
      <c r="AC461" s="69"/>
      <c r="AD461" s="70"/>
      <c r="AE461" s="70"/>
      <c r="AF461" s="74"/>
      <c r="AG461" s="71"/>
    </row>
    <row r="462" spans="5:33">
      <c r="E462" s="73"/>
      <c r="G462" s="58"/>
      <c r="H462" s="58"/>
      <c r="I462" s="58"/>
      <c r="J462" s="58"/>
      <c r="K462" s="58"/>
      <c r="L462" s="58"/>
      <c r="M462" s="59"/>
      <c r="N462" s="59"/>
      <c r="O462" s="59"/>
      <c r="P462" s="60"/>
      <c r="Q462" s="22"/>
      <c r="R462" s="61"/>
      <c r="S462" s="22"/>
      <c r="T462" s="94"/>
      <c r="U462" s="59"/>
      <c r="V462" s="63"/>
      <c r="W462" s="64"/>
      <c r="X462" s="65"/>
      <c r="Y462" s="66"/>
      <c r="Z462" s="66"/>
      <c r="AA462" s="67"/>
      <c r="AB462" s="68"/>
      <c r="AC462" s="69"/>
      <c r="AD462" s="70"/>
      <c r="AE462" s="70"/>
      <c r="AF462" s="74"/>
      <c r="AG462" s="71"/>
    </row>
    <row r="463" spans="5:33">
      <c r="E463" s="73"/>
      <c r="G463" s="58"/>
      <c r="H463" s="58"/>
      <c r="I463" s="58"/>
      <c r="J463" s="58"/>
      <c r="K463" s="58"/>
      <c r="L463" s="58"/>
      <c r="M463" s="59"/>
      <c r="N463" s="59"/>
      <c r="O463" s="59"/>
      <c r="P463" s="60"/>
      <c r="Q463" s="22"/>
      <c r="R463" s="61"/>
      <c r="S463" s="22"/>
      <c r="T463" s="94"/>
      <c r="U463" s="59"/>
      <c r="V463" s="63"/>
      <c r="W463" s="64"/>
      <c r="X463" s="65"/>
      <c r="Y463" s="66"/>
      <c r="Z463" s="66"/>
      <c r="AA463" s="67"/>
      <c r="AB463" s="68"/>
      <c r="AC463" s="69"/>
      <c r="AD463" s="70"/>
      <c r="AE463" s="70"/>
      <c r="AF463" s="74"/>
      <c r="AG463" s="71"/>
    </row>
    <row r="464" spans="5:33">
      <c r="E464" s="73"/>
      <c r="G464" s="58"/>
      <c r="H464" s="58"/>
      <c r="I464" s="58"/>
      <c r="J464" s="58"/>
      <c r="K464" s="58"/>
      <c r="L464" s="58"/>
      <c r="M464" s="59"/>
      <c r="N464" s="59"/>
      <c r="O464" s="59"/>
      <c r="P464" s="60"/>
      <c r="Q464" s="22"/>
      <c r="R464" s="61"/>
      <c r="S464" s="22"/>
      <c r="T464" s="94"/>
      <c r="U464" s="59"/>
      <c r="V464" s="63"/>
      <c r="W464" s="64"/>
      <c r="X464" s="65"/>
      <c r="Y464" s="66"/>
      <c r="Z464" s="66"/>
      <c r="AA464" s="67"/>
      <c r="AB464" s="68"/>
      <c r="AC464" s="69"/>
      <c r="AD464" s="70"/>
      <c r="AE464" s="70"/>
      <c r="AF464" s="74"/>
      <c r="AG464" s="71"/>
    </row>
    <row r="465" spans="5:33">
      <c r="E465" s="73"/>
      <c r="G465" s="58"/>
      <c r="H465" s="58"/>
      <c r="I465" s="58"/>
      <c r="J465" s="58"/>
      <c r="K465" s="58"/>
      <c r="L465" s="58"/>
      <c r="M465" s="59"/>
      <c r="N465" s="59"/>
      <c r="O465" s="59"/>
      <c r="P465" s="60"/>
      <c r="Q465" s="22"/>
      <c r="R465" s="61"/>
      <c r="S465" s="22"/>
      <c r="T465" s="94"/>
      <c r="U465" s="59"/>
      <c r="V465" s="63"/>
      <c r="W465" s="64"/>
      <c r="X465" s="65"/>
      <c r="Y465" s="66"/>
      <c r="Z465" s="66"/>
      <c r="AA465" s="67"/>
      <c r="AB465" s="68"/>
      <c r="AC465" s="69"/>
      <c r="AD465" s="70"/>
      <c r="AE465" s="70"/>
      <c r="AF465" s="74"/>
      <c r="AG465" s="71"/>
    </row>
    <row r="466" spans="5:33">
      <c r="E466" s="73"/>
      <c r="G466" s="58"/>
      <c r="H466" s="58"/>
      <c r="I466" s="58"/>
      <c r="J466" s="58"/>
      <c r="K466" s="58"/>
      <c r="L466" s="58"/>
      <c r="M466" s="59"/>
      <c r="N466" s="59"/>
      <c r="O466" s="59"/>
      <c r="P466" s="60"/>
      <c r="Q466" s="22"/>
      <c r="R466" s="61"/>
      <c r="S466" s="22"/>
      <c r="T466" s="94"/>
      <c r="U466" s="59"/>
      <c r="V466" s="63"/>
      <c r="W466" s="64"/>
      <c r="X466" s="65"/>
      <c r="Y466" s="66"/>
      <c r="Z466" s="66"/>
      <c r="AA466" s="67"/>
      <c r="AB466" s="68"/>
      <c r="AC466" s="69"/>
      <c r="AD466" s="70"/>
      <c r="AE466" s="70"/>
      <c r="AF466" s="74"/>
      <c r="AG466" s="71"/>
    </row>
    <row r="467" spans="5:33">
      <c r="E467" s="73"/>
      <c r="G467" s="58"/>
      <c r="H467" s="58"/>
      <c r="I467" s="58"/>
      <c r="J467" s="58"/>
      <c r="K467" s="58"/>
      <c r="L467" s="58"/>
      <c r="M467" s="59"/>
      <c r="N467" s="59"/>
      <c r="O467" s="59"/>
      <c r="P467" s="60"/>
      <c r="Q467" s="22"/>
      <c r="R467" s="61"/>
      <c r="S467" s="22"/>
      <c r="T467" s="94"/>
      <c r="U467" s="59"/>
      <c r="V467" s="63"/>
      <c r="W467" s="64"/>
      <c r="X467" s="65"/>
      <c r="Y467" s="66"/>
      <c r="Z467" s="66"/>
      <c r="AA467" s="67"/>
      <c r="AB467" s="68"/>
      <c r="AC467" s="69"/>
      <c r="AD467" s="70"/>
      <c r="AE467" s="70"/>
      <c r="AF467" s="74"/>
      <c r="AG467" s="71"/>
    </row>
    <row r="468" spans="5:33">
      <c r="E468" s="73"/>
      <c r="G468" s="58"/>
      <c r="H468" s="58"/>
      <c r="I468" s="58"/>
      <c r="J468" s="58"/>
      <c r="K468" s="58"/>
      <c r="L468" s="58"/>
      <c r="M468" s="59"/>
      <c r="N468" s="59"/>
      <c r="O468" s="59"/>
      <c r="P468" s="60"/>
      <c r="Q468" s="22"/>
      <c r="R468" s="61"/>
      <c r="S468" s="22"/>
      <c r="T468" s="94"/>
      <c r="U468" s="59"/>
      <c r="V468" s="63"/>
      <c r="W468" s="64"/>
      <c r="X468" s="65"/>
      <c r="Y468" s="66"/>
      <c r="Z468" s="66"/>
      <c r="AA468" s="67"/>
      <c r="AB468" s="68"/>
      <c r="AC468" s="69"/>
      <c r="AD468" s="70"/>
      <c r="AE468" s="70"/>
      <c r="AF468" s="74"/>
      <c r="AG468" s="71"/>
    </row>
    <row r="469" spans="5:33">
      <c r="E469" s="73"/>
      <c r="G469" s="58"/>
      <c r="H469" s="58"/>
      <c r="I469" s="58"/>
      <c r="J469" s="58"/>
      <c r="K469" s="58"/>
      <c r="L469" s="58"/>
      <c r="M469" s="59"/>
      <c r="N469" s="59"/>
      <c r="O469" s="59"/>
      <c r="P469" s="60"/>
      <c r="Q469" s="22"/>
      <c r="R469" s="61"/>
      <c r="S469" s="22"/>
      <c r="T469" s="94"/>
      <c r="U469" s="59"/>
      <c r="V469" s="63"/>
      <c r="W469" s="64"/>
      <c r="X469" s="65"/>
      <c r="Y469" s="66"/>
      <c r="Z469" s="66"/>
      <c r="AA469" s="67"/>
      <c r="AB469" s="68"/>
      <c r="AC469" s="69"/>
      <c r="AD469" s="70"/>
      <c r="AE469" s="70"/>
      <c r="AF469" s="74"/>
      <c r="AG469" s="71"/>
    </row>
    <row r="470" spans="5:33">
      <c r="E470" s="73"/>
      <c r="G470" s="58"/>
      <c r="H470" s="58"/>
      <c r="I470" s="58"/>
      <c r="J470" s="58"/>
      <c r="K470" s="58"/>
      <c r="L470" s="58"/>
      <c r="M470" s="59"/>
      <c r="N470" s="59"/>
      <c r="O470" s="59"/>
      <c r="P470" s="60"/>
      <c r="Q470" s="22"/>
      <c r="R470" s="61"/>
      <c r="S470" s="22"/>
      <c r="T470" s="94"/>
      <c r="U470" s="59"/>
      <c r="V470" s="63"/>
      <c r="W470" s="64"/>
      <c r="X470" s="65"/>
      <c r="Y470" s="66"/>
      <c r="Z470" s="66"/>
      <c r="AA470" s="67"/>
      <c r="AB470" s="68"/>
      <c r="AC470" s="69"/>
      <c r="AD470" s="70"/>
      <c r="AE470" s="70"/>
      <c r="AF470" s="74"/>
      <c r="AG470" s="71"/>
    </row>
    <row r="471" spans="5:33">
      <c r="E471" s="73"/>
      <c r="G471" s="58"/>
      <c r="H471" s="58"/>
      <c r="I471" s="58"/>
      <c r="J471" s="58"/>
      <c r="K471" s="58"/>
      <c r="L471" s="58"/>
      <c r="M471" s="59"/>
      <c r="N471" s="59"/>
      <c r="O471" s="59"/>
      <c r="P471" s="60"/>
      <c r="Q471" s="22"/>
      <c r="R471" s="61"/>
      <c r="S471" s="22"/>
      <c r="T471" s="94"/>
      <c r="U471" s="59"/>
      <c r="V471" s="63"/>
      <c r="W471" s="64"/>
      <c r="X471" s="65"/>
      <c r="Y471" s="66"/>
      <c r="Z471" s="66"/>
      <c r="AA471" s="67"/>
      <c r="AB471" s="68"/>
      <c r="AC471" s="69"/>
      <c r="AD471" s="70"/>
      <c r="AE471" s="70"/>
      <c r="AF471" s="74"/>
      <c r="AG471" s="71"/>
    </row>
    <row r="472" spans="5:33">
      <c r="E472" s="73"/>
      <c r="G472" s="58"/>
      <c r="H472" s="58"/>
      <c r="I472" s="58"/>
      <c r="J472" s="58"/>
      <c r="K472" s="58"/>
      <c r="L472" s="58"/>
      <c r="M472" s="59"/>
      <c r="N472" s="59"/>
      <c r="O472" s="59"/>
      <c r="P472" s="60"/>
      <c r="Q472" s="22"/>
      <c r="R472" s="61"/>
      <c r="S472" s="22"/>
      <c r="T472" s="94"/>
      <c r="U472" s="59"/>
      <c r="V472" s="63"/>
      <c r="W472" s="64"/>
      <c r="X472" s="65"/>
      <c r="Y472" s="66"/>
      <c r="Z472" s="66"/>
      <c r="AA472" s="67"/>
      <c r="AB472" s="68"/>
      <c r="AC472" s="69"/>
      <c r="AD472" s="70"/>
      <c r="AE472" s="70"/>
      <c r="AF472" s="74"/>
      <c r="AG472" s="71"/>
    </row>
    <row r="473" spans="5:33">
      <c r="E473" s="73"/>
      <c r="G473" s="58"/>
      <c r="H473" s="58"/>
      <c r="I473" s="58"/>
      <c r="J473" s="58"/>
      <c r="K473" s="58"/>
      <c r="L473" s="58"/>
      <c r="M473" s="59"/>
      <c r="N473" s="59"/>
      <c r="O473" s="59"/>
      <c r="P473" s="60"/>
      <c r="Q473" s="22"/>
      <c r="R473" s="61"/>
      <c r="S473" s="22"/>
      <c r="T473" s="94"/>
      <c r="U473" s="59"/>
      <c r="V473" s="63"/>
      <c r="W473" s="64"/>
      <c r="X473" s="65"/>
      <c r="Y473" s="66"/>
      <c r="Z473" s="66"/>
      <c r="AA473" s="67"/>
      <c r="AB473" s="68"/>
      <c r="AC473" s="69"/>
      <c r="AD473" s="70"/>
      <c r="AE473" s="70"/>
      <c r="AF473" s="74"/>
      <c r="AG473" s="71"/>
    </row>
    <row r="474" spans="5:33">
      <c r="E474" s="73"/>
      <c r="G474" s="58"/>
      <c r="H474" s="58"/>
      <c r="I474" s="58"/>
      <c r="J474" s="58"/>
      <c r="K474" s="58"/>
      <c r="L474" s="58"/>
      <c r="M474" s="59"/>
      <c r="N474" s="59"/>
      <c r="O474" s="59"/>
      <c r="P474" s="60"/>
      <c r="Q474" s="22"/>
      <c r="R474" s="61"/>
      <c r="S474" s="22"/>
      <c r="T474" s="94"/>
      <c r="U474" s="59"/>
      <c r="V474" s="63"/>
      <c r="W474" s="64"/>
      <c r="X474" s="65"/>
      <c r="Y474" s="66"/>
      <c r="Z474" s="66"/>
      <c r="AA474" s="67"/>
      <c r="AB474" s="68"/>
      <c r="AC474" s="69"/>
      <c r="AD474" s="70"/>
      <c r="AE474" s="70"/>
      <c r="AF474" s="74"/>
      <c r="AG474" s="71"/>
    </row>
    <row r="475" spans="5:33">
      <c r="E475" s="73"/>
      <c r="G475" s="58"/>
      <c r="H475" s="58"/>
      <c r="I475" s="58"/>
      <c r="J475" s="58"/>
      <c r="K475" s="58"/>
      <c r="L475" s="58"/>
      <c r="M475" s="59"/>
      <c r="N475" s="59"/>
      <c r="O475" s="59"/>
      <c r="P475" s="60"/>
      <c r="Q475" s="22"/>
      <c r="R475" s="61"/>
      <c r="S475" s="22"/>
      <c r="T475" s="94"/>
      <c r="U475" s="59"/>
      <c r="V475" s="63"/>
      <c r="W475" s="64"/>
      <c r="X475" s="65"/>
      <c r="Y475" s="66"/>
      <c r="Z475" s="66"/>
      <c r="AA475" s="67"/>
      <c r="AB475" s="68"/>
      <c r="AC475" s="69"/>
      <c r="AD475" s="70"/>
      <c r="AE475" s="70"/>
      <c r="AF475" s="74"/>
      <c r="AG475" s="71"/>
    </row>
    <row r="476" spans="5:33">
      <c r="E476" s="73"/>
      <c r="G476" s="58"/>
      <c r="H476" s="58"/>
      <c r="I476" s="58"/>
      <c r="J476" s="58"/>
      <c r="K476" s="58"/>
      <c r="L476" s="58"/>
      <c r="M476" s="59"/>
      <c r="N476" s="59"/>
      <c r="O476" s="59"/>
      <c r="P476" s="60"/>
      <c r="Q476" s="22"/>
      <c r="R476" s="61"/>
      <c r="S476" s="22"/>
      <c r="T476" s="94"/>
      <c r="U476" s="59"/>
      <c r="V476" s="63"/>
      <c r="W476" s="64"/>
      <c r="X476" s="65"/>
      <c r="Y476" s="66"/>
      <c r="Z476" s="66"/>
      <c r="AA476" s="67"/>
      <c r="AB476" s="68"/>
      <c r="AC476" s="69"/>
      <c r="AD476" s="70"/>
      <c r="AE476" s="70"/>
      <c r="AF476" s="74"/>
      <c r="AG476" s="71"/>
    </row>
    <row r="477" spans="5:33">
      <c r="E477" s="73"/>
      <c r="G477" s="58"/>
      <c r="H477" s="58"/>
      <c r="I477" s="58"/>
      <c r="J477" s="58"/>
      <c r="K477" s="58"/>
      <c r="L477" s="58"/>
      <c r="M477" s="59"/>
      <c r="N477" s="59"/>
      <c r="O477" s="59"/>
      <c r="P477" s="60"/>
      <c r="Q477" s="22"/>
      <c r="R477" s="61"/>
      <c r="S477" s="22"/>
      <c r="T477" s="94"/>
      <c r="U477" s="59"/>
      <c r="V477" s="63"/>
      <c r="W477" s="64"/>
      <c r="X477" s="65"/>
      <c r="Y477" s="66"/>
      <c r="Z477" s="66"/>
      <c r="AA477" s="67"/>
      <c r="AB477" s="68"/>
      <c r="AC477" s="69"/>
      <c r="AD477" s="70"/>
      <c r="AE477" s="70"/>
      <c r="AF477" s="74"/>
      <c r="AG477" s="71"/>
    </row>
    <row r="478" spans="5:33">
      <c r="E478" s="73"/>
      <c r="G478" s="58"/>
      <c r="H478" s="58"/>
      <c r="I478" s="58"/>
      <c r="J478" s="58"/>
      <c r="K478" s="58"/>
      <c r="L478" s="58"/>
      <c r="M478" s="59"/>
      <c r="N478" s="59"/>
      <c r="O478" s="59"/>
      <c r="P478" s="60"/>
      <c r="Q478" s="22"/>
      <c r="R478" s="61"/>
      <c r="S478" s="22"/>
      <c r="T478" s="94"/>
      <c r="U478" s="59"/>
      <c r="V478" s="63"/>
      <c r="W478" s="64"/>
      <c r="X478" s="65"/>
      <c r="Y478" s="66"/>
      <c r="Z478" s="66"/>
      <c r="AA478" s="67"/>
      <c r="AB478" s="68"/>
      <c r="AC478" s="69"/>
      <c r="AD478" s="70"/>
      <c r="AE478" s="70"/>
      <c r="AF478" s="74"/>
      <c r="AG478" s="71"/>
    </row>
    <row r="479" spans="5:33">
      <c r="E479" s="73"/>
      <c r="G479" s="58"/>
      <c r="H479" s="58"/>
      <c r="I479" s="58"/>
      <c r="J479" s="58"/>
      <c r="K479" s="58"/>
      <c r="L479" s="58"/>
      <c r="M479" s="59"/>
      <c r="N479" s="59"/>
      <c r="O479" s="59"/>
      <c r="P479" s="60"/>
      <c r="Q479" s="22"/>
      <c r="R479" s="61"/>
      <c r="S479" s="22"/>
      <c r="T479" s="94"/>
      <c r="U479" s="59"/>
      <c r="V479" s="63"/>
      <c r="W479" s="64"/>
      <c r="X479" s="65"/>
      <c r="Y479" s="66"/>
      <c r="Z479" s="66"/>
      <c r="AA479" s="67"/>
      <c r="AB479" s="68"/>
      <c r="AC479" s="69"/>
      <c r="AD479" s="70"/>
      <c r="AE479" s="70"/>
      <c r="AF479" s="74"/>
      <c r="AG479" s="71"/>
    </row>
    <row r="480" spans="5:33">
      <c r="E480" s="73"/>
      <c r="G480" s="58"/>
      <c r="H480" s="58"/>
      <c r="I480" s="58"/>
      <c r="J480" s="58"/>
      <c r="K480" s="58"/>
      <c r="L480" s="58"/>
      <c r="M480" s="59"/>
      <c r="N480" s="59"/>
      <c r="O480" s="59"/>
      <c r="P480" s="60"/>
      <c r="Q480" s="22"/>
      <c r="R480" s="61"/>
      <c r="S480" s="22"/>
      <c r="T480" s="94"/>
      <c r="U480" s="59"/>
      <c r="V480" s="63"/>
      <c r="W480" s="64"/>
      <c r="X480" s="65"/>
      <c r="Y480" s="66"/>
      <c r="Z480" s="66"/>
      <c r="AA480" s="67"/>
      <c r="AB480" s="68"/>
      <c r="AC480" s="69"/>
      <c r="AD480" s="70"/>
      <c r="AE480" s="70"/>
      <c r="AF480" s="74"/>
      <c r="AG480" s="71"/>
    </row>
    <row r="481" spans="5:33">
      <c r="E481" s="73"/>
      <c r="G481" s="58"/>
      <c r="H481" s="58"/>
      <c r="I481" s="58"/>
      <c r="J481" s="58"/>
      <c r="K481" s="58"/>
      <c r="L481" s="58"/>
      <c r="M481" s="59"/>
      <c r="N481" s="59"/>
      <c r="O481" s="59"/>
      <c r="P481" s="60"/>
      <c r="Q481" s="22"/>
      <c r="R481" s="61"/>
      <c r="S481" s="22"/>
      <c r="T481" s="94"/>
      <c r="U481" s="59"/>
      <c r="V481" s="63"/>
      <c r="W481" s="64"/>
      <c r="X481" s="65"/>
      <c r="Y481" s="66"/>
      <c r="Z481" s="66"/>
      <c r="AA481" s="67"/>
      <c r="AB481" s="68"/>
      <c r="AC481" s="69"/>
      <c r="AD481" s="70"/>
      <c r="AE481" s="70"/>
      <c r="AF481" s="74"/>
      <c r="AG481" s="71"/>
    </row>
    <row r="482" spans="5:33">
      <c r="E482" s="73"/>
      <c r="G482" s="58"/>
      <c r="H482" s="58"/>
      <c r="I482" s="58"/>
      <c r="J482" s="58"/>
      <c r="K482" s="58"/>
      <c r="L482" s="58"/>
      <c r="M482" s="59"/>
      <c r="N482" s="59"/>
      <c r="O482" s="59"/>
      <c r="P482" s="60"/>
      <c r="Q482" s="22"/>
      <c r="R482" s="61"/>
      <c r="S482" s="22"/>
      <c r="T482" s="94"/>
      <c r="U482" s="59"/>
      <c r="V482" s="63"/>
      <c r="W482" s="64"/>
      <c r="X482" s="65"/>
      <c r="Y482" s="66"/>
      <c r="Z482" s="66"/>
      <c r="AA482" s="67"/>
      <c r="AB482" s="68"/>
      <c r="AC482" s="69"/>
      <c r="AD482" s="70"/>
      <c r="AE482" s="70"/>
      <c r="AF482" s="74"/>
      <c r="AG482" s="71"/>
    </row>
    <row r="483" spans="5:33">
      <c r="E483" s="73"/>
      <c r="G483" s="58"/>
      <c r="H483" s="58"/>
      <c r="I483" s="58"/>
      <c r="J483" s="58"/>
      <c r="K483" s="58"/>
      <c r="L483" s="58"/>
      <c r="M483" s="59"/>
      <c r="N483" s="59"/>
      <c r="O483" s="59"/>
      <c r="P483" s="60"/>
      <c r="Q483" s="22"/>
      <c r="R483" s="61"/>
      <c r="S483" s="22"/>
      <c r="T483" s="94"/>
      <c r="U483" s="59"/>
      <c r="V483" s="63"/>
      <c r="W483" s="64"/>
      <c r="X483" s="65"/>
      <c r="Y483" s="66"/>
      <c r="Z483" s="66"/>
      <c r="AA483" s="67"/>
      <c r="AB483" s="68"/>
      <c r="AC483" s="69"/>
      <c r="AD483" s="70"/>
      <c r="AE483" s="70"/>
      <c r="AF483" s="74"/>
      <c r="AG483" s="71"/>
    </row>
    <row r="484" spans="5:33">
      <c r="E484" s="73"/>
      <c r="G484" s="58"/>
      <c r="H484" s="58"/>
      <c r="I484" s="58"/>
      <c r="J484" s="58"/>
      <c r="K484" s="58"/>
      <c r="L484" s="58"/>
      <c r="M484" s="59"/>
      <c r="N484" s="59"/>
      <c r="O484" s="59"/>
      <c r="P484" s="60"/>
      <c r="Q484" s="22"/>
      <c r="R484" s="61"/>
      <c r="S484" s="22"/>
      <c r="T484" s="94"/>
      <c r="U484" s="59"/>
      <c r="V484" s="63"/>
      <c r="W484" s="64"/>
      <c r="X484" s="65"/>
      <c r="Y484" s="66"/>
      <c r="Z484" s="66"/>
      <c r="AA484" s="67"/>
      <c r="AB484" s="68"/>
      <c r="AC484" s="69"/>
      <c r="AD484" s="70"/>
      <c r="AE484" s="70"/>
      <c r="AF484" s="74"/>
      <c r="AG484" s="71"/>
    </row>
    <row r="485" spans="5:33">
      <c r="E485" s="73"/>
      <c r="G485" s="58"/>
      <c r="H485" s="58"/>
      <c r="I485" s="58"/>
      <c r="J485" s="58"/>
      <c r="K485" s="58"/>
      <c r="L485" s="58"/>
      <c r="M485" s="59"/>
      <c r="N485" s="59"/>
      <c r="O485" s="59"/>
      <c r="P485" s="60"/>
      <c r="Q485" s="22"/>
      <c r="R485" s="61"/>
      <c r="S485" s="22"/>
      <c r="T485" s="94"/>
      <c r="U485" s="59"/>
      <c r="V485" s="63"/>
      <c r="W485" s="64"/>
      <c r="X485" s="65"/>
      <c r="Y485" s="66"/>
      <c r="Z485" s="66"/>
      <c r="AA485" s="67"/>
      <c r="AB485" s="68"/>
      <c r="AC485" s="69"/>
      <c r="AD485" s="70"/>
      <c r="AE485" s="70"/>
      <c r="AF485" s="74"/>
      <c r="AG485" s="71"/>
    </row>
    <row r="486" spans="5:33">
      <c r="E486" s="73"/>
      <c r="G486" s="58"/>
      <c r="H486" s="58"/>
      <c r="I486" s="58"/>
      <c r="J486" s="58"/>
      <c r="K486" s="58"/>
      <c r="L486" s="58"/>
      <c r="M486" s="59"/>
      <c r="N486" s="59"/>
      <c r="O486" s="59"/>
      <c r="P486" s="60"/>
      <c r="Q486" s="22"/>
      <c r="R486" s="61"/>
      <c r="S486" s="22"/>
      <c r="T486" s="94"/>
      <c r="U486" s="59"/>
      <c r="V486" s="63"/>
      <c r="W486" s="64"/>
      <c r="X486" s="65"/>
      <c r="Y486" s="66"/>
      <c r="Z486" s="66"/>
      <c r="AA486" s="67"/>
      <c r="AB486" s="68"/>
      <c r="AC486" s="75"/>
      <c r="AD486" s="70"/>
      <c r="AE486" s="70"/>
      <c r="AF486" s="74"/>
      <c r="AG486" s="71"/>
    </row>
    <row r="487" spans="5:33">
      <c r="E487" s="73"/>
      <c r="G487" s="58"/>
      <c r="H487" s="58"/>
      <c r="I487" s="58"/>
      <c r="J487" s="58"/>
      <c r="K487" s="58"/>
      <c r="L487" s="58"/>
      <c r="M487" s="59"/>
      <c r="N487" s="59"/>
      <c r="O487" s="59"/>
      <c r="P487" s="60"/>
      <c r="Q487" s="22"/>
      <c r="R487" s="61"/>
      <c r="S487" s="22"/>
      <c r="T487" s="94"/>
      <c r="U487" s="59"/>
      <c r="V487" s="63"/>
      <c r="W487" s="64"/>
      <c r="X487" s="65"/>
      <c r="Y487" s="66"/>
      <c r="Z487" s="66"/>
      <c r="AA487" s="67"/>
      <c r="AB487" s="68"/>
      <c r="AC487" s="69"/>
      <c r="AD487" s="70"/>
      <c r="AE487" s="70"/>
      <c r="AF487" s="74"/>
      <c r="AG487" s="71"/>
    </row>
    <row r="488" spans="5:33">
      <c r="E488" s="73"/>
      <c r="G488" s="58"/>
      <c r="H488" s="58"/>
      <c r="I488" s="58"/>
      <c r="J488" s="58"/>
      <c r="K488" s="58"/>
      <c r="L488" s="58"/>
      <c r="M488" s="59"/>
      <c r="N488" s="59"/>
      <c r="O488" s="59"/>
      <c r="P488" s="60"/>
      <c r="Q488" s="22"/>
      <c r="R488" s="61"/>
      <c r="S488" s="22"/>
      <c r="T488" s="94"/>
      <c r="U488" s="59"/>
      <c r="V488" s="63"/>
      <c r="W488" s="64"/>
      <c r="X488" s="65"/>
      <c r="Y488" s="66"/>
      <c r="Z488" s="66"/>
      <c r="AA488" s="67"/>
      <c r="AB488" s="68"/>
      <c r="AC488" s="69"/>
      <c r="AD488" s="70"/>
      <c r="AE488" s="70"/>
      <c r="AF488" s="74"/>
      <c r="AG488" s="71"/>
    </row>
    <row r="489" spans="5:33">
      <c r="E489" s="73"/>
      <c r="G489" s="58"/>
      <c r="H489" s="58"/>
      <c r="I489" s="58"/>
      <c r="J489" s="58"/>
      <c r="K489" s="58"/>
      <c r="L489" s="58"/>
      <c r="M489" s="59"/>
      <c r="N489" s="59"/>
      <c r="O489" s="59"/>
      <c r="P489" s="60"/>
      <c r="Q489" s="22"/>
      <c r="R489" s="61"/>
      <c r="S489" s="22"/>
      <c r="T489" s="94"/>
      <c r="U489" s="59"/>
      <c r="V489" s="63"/>
      <c r="W489" s="64"/>
      <c r="X489" s="65"/>
      <c r="Y489" s="66"/>
      <c r="Z489" s="66"/>
      <c r="AA489" s="67"/>
      <c r="AB489" s="68"/>
      <c r="AC489" s="69"/>
      <c r="AD489" s="70"/>
      <c r="AE489" s="70"/>
      <c r="AF489" s="74"/>
      <c r="AG489" s="71"/>
    </row>
    <row r="490" spans="5:33">
      <c r="E490" s="73"/>
      <c r="G490" s="58"/>
      <c r="H490" s="58"/>
      <c r="I490" s="58"/>
      <c r="J490" s="58"/>
      <c r="K490" s="58"/>
      <c r="L490" s="58"/>
      <c r="M490" s="59"/>
      <c r="N490" s="59"/>
      <c r="O490" s="59"/>
      <c r="P490" s="60"/>
      <c r="Q490" s="22"/>
      <c r="R490" s="61"/>
      <c r="S490" s="22"/>
      <c r="T490" s="94"/>
      <c r="U490" s="59"/>
      <c r="V490" s="63"/>
      <c r="W490" s="64"/>
      <c r="X490" s="65"/>
      <c r="Y490" s="66"/>
      <c r="Z490" s="66"/>
      <c r="AA490" s="67"/>
      <c r="AB490" s="68"/>
      <c r="AC490" s="69"/>
      <c r="AD490" s="70"/>
      <c r="AE490" s="70"/>
      <c r="AF490" s="74"/>
      <c r="AG490" s="71"/>
    </row>
    <row r="491" spans="5:33">
      <c r="E491" s="73"/>
      <c r="G491" s="58"/>
      <c r="H491" s="58"/>
      <c r="I491" s="58"/>
      <c r="J491" s="58"/>
      <c r="K491" s="58"/>
      <c r="L491" s="58"/>
      <c r="M491" s="59"/>
      <c r="N491" s="59"/>
      <c r="O491" s="59"/>
      <c r="P491" s="60"/>
      <c r="Q491" s="22"/>
      <c r="R491" s="61"/>
      <c r="S491" s="22"/>
      <c r="T491" s="94"/>
      <c r="U491" s="59"/>
      <c r="V491" s="63"/>
      <c r="W491" s="64"/>
      <c r="X491" s="65"/>
      <c r="Y491" s="66"/>
      <c r="Z491" s="66"/>
      <c r="AA491" s="67"/>
      <c r="AB491" s="68"/>
      <c r="AC491" s="69"/>
      <c r="AD491" s="70"/>
      <c r="AE491" s="70"/>
      <c r="AF491" s="74"/>
      <c r="AG491" s="71"/>
    </row>
    <row r="492" spans="5:33">
      <c r="E492" s="73"/>
      <c r="G492" s="58"/>
      <c r="H492" s="58"/>
      <c r="I492" s="58"/>
      <c r="J492" s="58"/>
      <c r="K492" s="58"/>
      <c r="L492" s="58"/>
      <c r="M492" s="59"/>
      <c r="N492" s="59"/>
      <c r="O492" s="59"/>
      <c r="P492" s="60"/>
      <c r="Q492" s="22"/>
      <c r="R492" s="61"/>
      <c r="S492" s="22"/>
      <c r="T492" s="94"/>
      <c r="U492" s="59"/>
      <c r="V492" s="63"/>
      <c r="W492" s="64"/>
      <c r="X492" s="65"/>
      <c r="Y492" s="66"/>
      <c r="Z492" s="66"/>
      <c r="AA492" s="67"/>
      <c r="AB492" s="68"/>
      <c r="AC492" s="69"/>
      <c r="AD492" s="70"/>
      <c r="AE492" s="70"/>
      <c r="AF492" s="74"/>
      <c r="AG492" s="71"/>
    </row>
    <row r="493" spans="5:33">
      <c r="E493" s="73"/>
      <c r="G493" s="58"/>
      <c r="H493" s="58"/>
      <c r="I493" s="58"/>
      <c r="J493" s="58"/>
      <c r="K493" s="58"/>
      <c r="L493" s="58"/>
      <c r="M493" s="59"/>
      <c r="N493" s="59"/>
      <c r="O493" s="59"/>
      <c r="P493" s="60"/>
      <c r="Q493" s="22"/>
      <c r="R493" s="61"/>
      <c r="S493" s="22"/>
      <c r="T493" s="94"/>
      <c r="U493" s="59"/>
      <c r="V493" s="63"/>
      <c r="W493" s="64"/>
      <c r="X493" s="65"/>
      <c r="Y493" s="66"/>
      <c r="Z493" s="66"/>
      <c r="AA493" s="67"/>
      <c r="AB493" s="68"/>
      <c r="AC493" s="69"/>
      <c r="AD493" s="70"/>
      <c r="AE493" s="70"/>
      <c r="AF493" s="74"/>
      <c r="AG493" s="71"/>
    </row>
    <row r="494" spans="5:33">
      <c r="E494" s="73"/>
      <c r="G494" s="58"/>
      <c r="H494" s="58"/>
      <c r="I494" s="58"/>
      <c r="J494" s="58"/>
      <c r="K494" s="58"/>
      <c r="L494" s="58"/>
      <c r="M494" s="59"/>
      <c r="N494" s="59"/>
      <c r="O494" s="59"/>
      <c r="P494" s="60"/>
      <c r="Q494" s="22"/>
      <c r="R494" s="61"/>
      <c r="S494" s="22"/>
      <c r="T494" s="94"/>
      <c r="U494" s="59"/>
      <c r="V494" s="63"/>
      <c r="W494" s="64"/>
      <c r="X494" s="65"/>
      <c r="Y494" s="66"/>
      <c r="Z494" s="66"/>
      <c r="AA494" s="67"/>
      <c r="AB494" s="68"/>
      <c r="AC494" s="69"/>
      <c r="AD494" s="70"/>
      <c r="AE494" s="70"/>
      <c r="AF494" s="74"/>
      <c r="AG494" s="71"/>
    </row>
    <row r="495" spans="5:33">
      <c r="E495" s="73"/>
      <c r="G495" s="58"/>
      <c r="H495" s="58"/>
      <c r="I495" s="58"/>
      <c r="J495" s="58"/>
      <c r="K495" s="58"/>
      <c r="L495" s="58"/>
      <c r="M495" s="59"/>
      <c r="N495" s="59"/>
      <c r="O495" s="59"/>
      <c r="P495" s="60"/>
      <c r="Q495" s="22"/>
      <c r="R495" s="61"/>
      <c r="S495" s="22"/>
      <c r="T495" s="94"/>
      <c r="U495" s="59"/>
      <c r="V495" s="63"/>
      <c r="W495" s="64"/>
      <c r="X495" s="65"/>
      <c r="Y495" s="66"/>
      <c r="Z495" s="66"/>
      <c r="AA495" s="67"/>
      <c r="AB495" s="68"/>
      <c r="AC495" s="69"/>
      <c r="AD495" s="70"/>
      <c r="AE495" s="70"/>
      <c r="AF495" s="74"/>
      <c r="AG495" s="71"/>
    </row>
    <row r="496" spans="5:33">
      <c r="E496" s="73"/>
      <c r="G496" s="58"/>
      <c r="H496" s="58"/>
      <c r="I496" s="58"/>
      <c r="J496" s="58"/>
      <c r="K496" s="58"/>
      <c r="L496" s="58"/>
      <c r="M496" s="59"/>
      <c r="N496" s="59"/>
      <c r="O496" s="59"/>
      <c r="P496" s="60"/>
      <c r="Q496" s="22"/>
      <c r="R496" s="61"/>
      <c r="S496" s="22"/>
      <c r="T496" s="94"/>
      <c r="U496" s="59"/>
      <c r="V496" s="63"/>
      <c r="W496" s="64"/>
      <c r="X496" s="65"/>
      <c r="Y496" s="66"/>
      <c r="Z496" s="66"/>
      <c r="AA496" s="67"/>
      <c r="AB496" s="68"/>
      <c r="AC496" s="69"/>
      <c r="AD496" s="70"/>
      <c r="AE496" s="70"/>
      <c r="AF496" s="74"/>
      <c r="AG496" s="71"/>
    </row>
    <row r="497" spans="5:33">
      <c r="E497" s="73"/>
      <c r="G497" s="58"/>
      <c r="H497" s="58"/>
      <c r="I497" s="58"/>
      <c r="J497" s="58"/>
      <c r="K497" s="58"/>
      <c r="L497" s="58"/>
      <c r="M497" s="59"/>
      <c r="N497" s="59"/>
      <c r="O497" s="59"/>
      <c r="P497" s="60"/>
      <c r="Q497" s="22"/>
      <c r="R497" s="61"/>
      <c r="S497" s="22"/>
      <c r="T497" s="94"/>
      <c r="U497" s="59"/>
      <c r="V497" s="63"/>
      <c r="W497" s="64"/>
      <c r="X497" s="65"/>
      <c r="Y497" s="66"/>
      <c r="Z497" s="66"/>
      <c r="AA497" s="67"/>
      <c r="AB497" s="68"/>
      <c r="AC497" s="69"/>
      <c r="AD497" s="70"/>
      <c r="AE497" s="70"/>
      <c r="AF497" s="74"/>
      <c r="AG497" s="71"/>
    </row>
    <row r="498" spans="5:33">
      <c r="E498" s="73"/>
      <c r="G498" s="58"/>
      <c r="H498" s="58"/>
      <c r="I498" s="58"/>
      <c r="J498" s="58"/>
      <c r="K498" s="58"/>
      <c r="L498" s="58"/>
      <c r="M498" s="59"/>
      <c r="N498" s="59"/>
      <c r="O498" s="59"/>
      <c r="P498" s="60"/>
      <c r="Q498" s="22"/>
      <c r="R498" s="61"/>
      <c r="S498" s="22"/>
      <c r="T498" s="94"/>
      <c r="U498" s="59"/>
      <c r="V498" s="63"/>
      <c r="W498" s="64"/>
      <c r="X498" s="65"/>
      <c r="Y498" s="66"/>
      <c r="Z498" s="66"/>
      <c r="AA498" s="67"/>
      <c r="AB498" s="68"/>
      <c r="AC498" s="69"/>
      <c r="AD498" s="70"/>
      <c r="AE498" s="70"/>
      <c r="AF498" s="74"/>
      <c r="AG498" s="71"/>
    </row>
    <row r="499" spans="5:33">
      <c r="E499" s="73"/>
      <c r="G499" s="58"/>
      <c r="H499" s="58"/>
      <c r="I499" s="58"/>
      <c r="J499" s="58"/>
      <c r="K499" s="58"/>
      <c r="L499" s="58"/>
      <c r="M499" s="59"/>
      <c r="N499" s="59"/>
      <c r="O499" s="59"/>
      <c r="P499" s="60"/>
      <c r="Q499" s="22"/>
      <c r="R499" s="61"/>
      <c r="S499" s="22"/>
      <c r="T499" s="94"/>
      <c r="U499" s="59"/>
      <c r="V499" s="63"/>
      <c r="W499" s="64"/>
      <c r="X499" s="65"/>
      <c r="Y499" s="66"/>
      <c r="Z499" s="66"/>
      <c r="AA499" s="67"/>
      <c r="AB499" s="68"/>
      <c r="AC499" s="69"/>
      <c r="AD499" s="70"/>
      <c r="AE499" s="70"/>
      <c r="AF499" s="74"/>
      <c r="AG499" s="71"/>
    </row>
    <row r="500" spans="5:33">
      <c r="E500" s="73"/>
      <c r="G500" s="58"/>
      <c r="H500" s="58"/>
      <c r="I500" s="58"/>
      <c r="J500" s="58"/>
      <c r="K500" s="58"/>
      <c r="L500" s="58"/>
      <c r="M500" s="59"/>
      <c r="N500" s="59"/>
      <c r="O500" s="59"/>
      <c r="P500" s="60"/>
      <c r="Q500" s="22"/>
      <c r="R500" s="61"/>
      <c r="S500" s="22"/>
      <c r="T500" s="94"/>
      <c r="U500" s="59"/>
      <c r="V500" s="63"/>
      <c r="W500" s="64"/>
      <c r="X500" s="65"/>
      <c r="Y500" s="66"/>
      <c r="Z500" s="66"/>
      <c r="AA500" s="67"/>
      <c r="AB500" s="68"/>
      <c r="AC500" s="69"/>
      <c r="AD500" s="70"/>
      <c r="AE500" s="70"/>
      <c r="AF500" s="74"/>
      <c r="AG500" s="71"/>
    </row>
    <row r="501" spans="5:33">
      <c r="E501" s="73"/>
      <c r="G501" s="58"/>
      <c r="H501" s="58"/>
      <c r="I501" s="58"/>
      <c r="J501" s="58"/>
      <c r="K501" s="58"/>
      <c r="L501" s="58"/>
      <c r="M501" s="59"/>
      <c r="N501" s="59"/>
      <c r="O501" s="59"/>
      <c r="P501" s="60"/>
      <c r="Q501" s="22"/>
      <c r="R501" s="61"/>
      <c r="S501" s="22"/>
      <c r="T501" s="94"/>
      <c r="U501" s="59"/>
      <c r="V501" s="63"/>
      <c r="W501" s="64"/>
      <c r="X501" s="65"/>
      <c r="Y501" s="66"/>
      <c r="Z501" s="66"/>
      <c r="AA501" s="67"/>
      <c r="AB501" s="68"/>
      <c r="AC501" s="69"/>
      <c r="AD501" s="70"/>
      <c r="AE501" s="70"/>
      <c r="AF501" s="74"/>
      <c r="AG501" s="71"/>
    </row>
    <row r="502" spans="5:33">
      <c r="E502" s="73"/>
      <c r="G502" s="58"/>
      <c r="H502" s="58"/>
      <c r="I502" s="58"/>
      <c r="J502" s="58"/>
      <c r="K502" s="58"/>
      <c r="L502" s="58"/>
      <c r="M502" s="59"/>
      <c r="N502" s="59"/>
      <c r="O502" s="59"/>
      <c r="P502" s="60"/>
      <c r="Q502" s="22"/>
      <c r="R502" s="61"/>
      <c r="S502" s="22"/>
      <c r="T502" s="94"/>
      <c r="U502" s="59"/>
      <c r="V502" s="63"/>
      <c r="W502" s="64"/>
      <c r="X502" s="65"/>
      <c r="Y502" s="66"/>
      <c r="Z502" s="66"/>
      <c r="AA502" s="67"/>
      <c r="AB502" s="68"/>
      <c r="AC502" s="69"/>
      <c r="AD502" s="70"/>
      <c r="AE502" s="70"/>
      <c r="AF502" s="74"/>
      <c r="AG502" s="71"/>
    </row>
    <row r="503" spans="5:33">
      <c r="E503" s="73"/>
      <c r="G503" s="58"/>
      <c r="H503" s="58"/>
      <c r="I503" s="58"/>
      <c r="J503" s="58"/>
      <c r="K503" s="58"/>
      <c r="L503" s="58"/>
      <c r="M503" s="59"/>
      <c r="N503" s="59"/>
      <c r="O503" s="59"/>
      <c r="P503" s="60"/>
      <c r="Q503" s="22"/>
      <c r="R503" s="61"/>
      <c r="S503" s="22"/>
      <c r="T503" s="94"/>
      <c r="U503" s="59"/>
      <c r="V503" s="63"/>
      <c r="W503" s="64"/>
      <c r="X503" s="65"/>
      <c r="Y503" s="66"/>
      <c r="Z503" s="66"/>
      <c r="AA503" s="67"/>
      <c r="AB503" s="68"/>
      <c r="AC503" s="69"/>
      <c r="AD503" s="70"/>
      <c r="AE503" s="70"/>
      <c r="AF503" s="74"/>
      <c r="AG503" s="71"/>
    </row>
    <row r="504" spans="5:33">
      <c r="E504" s="73"/>
      <c r="G504" s="58"/>
      <c r="H504" s="58"/>
      <c r="I504" s="58"/>
      <c r="J504" s="58"/>
      <c r="K504" s="58"/>
      <c r="L504" s="58"/>
      <c r="M504" s="59"/>
      <c r="N504" s="59"/>
      <c r="O504" s="59"/>
      <c r="P504" s="60"/>
      <c r="Q504" s="22"/>
      <c r="R504" s="61"/>
      <c r="S504" s="22"/>
      <c r="T504" s="94"/>
      <c r="U504" s="59"/>
      <c r="V504" s="63"/>
      <c r="W504" s="64"/>
      <c r="X504" s="65"/>
      <c r="Y504" s="66"/>
      <c r="Z504" s="66"/>
      <c r="AA504" s="67"/>
      <c r="AB504" s="68"/>
      <c r="AC504" s="69"/>
      <c r="AD504" s="70"/>
      <c r="AE504" s="70"/>
      <c r="AF504" s="74"/>
      <c r="AG504" s="71"/>
    </row>
    <row r="505" spans="5:33">
      <c r="E505" s="73"/>
      <c r="G505" s="58"/>
      <c r="H505" s="58"/>
      <c r="I505" s="58"/>
      <c r="J505" s="58"/>
      <c r="K505" s="58"/>
      <c r="L505" s="58"/>
      <c r="M505" s="59"/>
      <c r="N505" s="59"/>
      <c r="O505" s="59"/>
      <c r="P505" s="60"/>
      <c r="Q505" s="22"/>
      <c r="R505" s="61"/>
      <c r="S505" s="22"/>
      <c r="T505" s="94"/>
      <c r="U505" s="59"/>
      <c r="V505" s="63"/>
      <c r="W505" s="64"/>
      <c r="X505" s="65"/>
      <c r="Y505" s="66"/>
      <c r="Z505" s="66"/>
      <c r="AA505" s="67"/>
      <c r="AB505" s="68"/>
      <c r="AC505" s="69"/>
      <c r="AD505" s="70"/>
      <c r="AE505" s="70"/>
      <c r="AF505" s="74"/>
      <c r="AG505" s="71"/>
    </row>
    <row r="506" spans="5:33">
      <c r="E506" s="73"/>
      <c r="G506" s="58"/>
      <c r="H506" s="58"/>
      <c r="I506" s="58"/>
      <c r="J506" s="58"/>
      <c r="K506" s="58"/>
      <c r="L506" s="58"/>
      <c r="M506" s="59"/>
      <c r="N506" s="59"/>
      <c r="O506" s="59"/>
      <c r="P506" s="60"/>
      <c r="Q506" s="22"/>
      <c r="R506" s="61"/>
      <c r="S506" s="22"/>
      <c r="T506" s="94"/>
      <c r="U506" s="59"/>
      <c r="V506" s="63"/>
      <c r="W506" s="64"/>
      <c r="X506" s="65"/>
      <c r="Y506" s="66"/>
      <c r="Z506" s="66"/>
      <c r="AA506" s="67"/>
      <c r="AB506" s="68"/>
      <c r="AC506" s="69"/>
      <c r="AD506" s="70"/>
      <c r="AE506" s="70"/>
      <c r="AF506" s="74"/>
      <c r="AG506" s="71"/>
    </row>
    <row r="507" spans="5:33">
      <c r="E507" s="73"/>
      <c r="G507" s="58"/>
      <c r="H507" s="58"/>
      <c r="I507" s="58"/>
      <c r="J507" s="58"/>
      <c r="K507" s="58"/>
      <c r="L507" s="58"/>
      <c r="M507" s="59"/>
      <c r="N507" s="59"/>
      <c r="O507" s="59"/>
      <c r="P507" s="60"/>
      <c r="Q507" s="22"/>
      <c r="R507" s="61"/>
      <c r="S507" s="22"/>
      <c r="T507" s="94"/>
      <c r="U507" s="59"/>
      <c r="V507" s="63"/>
      <c r="W507" s="64"/>
      <c r="X507" s="65"/>
      <c r="Y507" s="66"/>
      <c r="Z507" s="66"/>
      <c r="AA507" s="67"/>
      <c r="AB507" s="68"/>
      <c r="AC507" s="69"/>
      <c r="AD507" s="70"/>
      <c r="AE507" s="70"/>
      <c r="AF507" s="74"/>
      <c r="AG507" s="71"/>
    </row>
    <row r="508" spans="5:33">
      <c r="E508" s="73"/>
      <c r="G508" s="58"/>
      <c r="H508" s="58"/>
      <c r="I508" s="58"/>
      <c r="J508" s="58"/>
      <c r="K508" s="58"/>
      <c r="L508" s="58"/>
      <c r="M508" s="59"/>
      <c r="N508" s="59"/>
      <c r="O508" s="59"/>
      <c r="P508" s="60"/>
      <c r="Q508" s="22"/>
      <c r="R508" s="61"/>
      <c r="S508" s="22"/>
      <c r="T508" s="94"/>
      <c r="U508" s="59"/>
      <c r="V508" s="63"/>
      <c r="W508" s="64"/>
      <c r="X508" s="65"/>
      <c r="Y508" s="66"/>
      <c r="Z508" s="66"/>
      <c r="AA508" s="67"/>
      <c r="AB508" s="68"/>
      <c r="AC508" s="69"/>
      <c r="AD508" s="70"/>
      <c r="AE508" s="70"/>
      <c r="AF508" s="74"/>
      <c r="AG508" s="71"/>
    </row>
    <row r="509" spans="5:33">
      <c r="E509" s="73"/>
      <c r="G509" s="58"/>
      <c r="H509" s="58"/>
      <c r="I509" s="58"/>
      <c r="J509" s="58"/>
      <c r="K509" s="58"/>
      <c r="L509" s="58"/>
      <c r="M509" s="59"/>
      <c r="N509" s="59"/>
      <c r="O509" s="59"/>
      <c r="P509" s="60"/>
      <c r="Q509" s="22"/>
      <c r="R509" s="61"/>
      <c r="S509" s="22"/>
      <c r="T509" s="94"/>
      <c r="U509" s="59"/>
      <c r="V509" s="63"/>
      <c r="W509" s="64"/>
      <c r="X509" s="65"/>
      <c r="Y509" s="66"/>
      <c r="Z509" s="66"/>
      <c r="AA509" s="67"/>
      <c r="AB509" s="68"/>
      <c r="AC509" s="69"/>
      <c r="AD509" s="70"/>
      <c r="AE509" s="70"/>
      <c r="AF509" s="74"/>
      <c r="AG509" s="71"/>
    </row>
    <row r="510" spans="5:33">
      <c r="E510" s="73"/>
      <c r="G510" s="58"/>
      <c r="H510" s="58"/>
      <c r="I510" s="58"/>
      <c r="J510" s="58"/>
      <c r="K510" s="58"/>
      <c r="L510" s="58"/>
      <c r="M510" s="59"/>
      <c r="N510" s="59"/>
      <c r="O510" s="59"/>
      <c r="P510" s="60"/>
      <c r="Q510" s="22"/>
      <c r="R510" s="61"/>
      <c r="S510" s="22"/>
      <c r="T510" s="94"/>
      <c r="U510" s="59"/>
      <c r="V510" s="63"/>
      <c r="W510" s="64"/>
      <c r="X510" s="65"/>
      <c r="Y510" s="66"/>
      <c r="Z510" s="66"/>
      <c r="AA510" s="67"/>
      <c r="AB510" s="68"/>
      <c r="AC510" s="69"/>
      <c r="AD510" s="70"/>
      <c r="AE510" s="70"/>
      <c r="AF510" s="74"/>
      <c r="AG510" s="71"/>
    </row>
    <row r="511" spans="5:33">
      <c r="E511" s="73"/>
      <c r="G511" s="58"/>
      <c r="H511" s="58"/>
      <c r="I511" s="58"/>
      <c r="J511" s="58"/>
      <c r="K511" s="58"/>
      <c r="L511" s="58"/>
      <c r="M511" s="59"/>
      <c r="N511" s="59"/>
      <c r="O511" s="59"/>
      <c r="P511" s="60"/>
      <c r="Q511" s="22"/>
      <c r="R511" s="61"/>
      <c r="S511" s="22"/>
      <c r="T511" s="94"/>
      <c r="U511" s="59"/>
      <c r="V511" s="63"/>
      <c r="W511" s="64"/>
      <c r="X511" s="65"/>
      <c r="Y511" s="66"/>
      <c r="Z511" s="66"/>
      <c r="AA511" s="67"/>
      <c r="AB511" s="68"/>
      <c r="AC511" s="69"/>
      <c r="AD511" s="70"/>
      <c r="AE511" s="70"/>
      <c r="AF511" s="74"/>
      <c r="AG511" s="71"/>
    </row>
    <row r="512" spans="5:33">
      <c r="E512" s="73"/>
      <c r="G512" s="58"/>
      <c r="H512" s="58"/>
      <c r="I512" s="58"/>
      <c r="J512" s="58"/>
      <c r="K512" s="58"/>
      <c r="L512" s="58"/>
      <c r="M512" s="59"/>
      <c r="N512" s="59"/>
      <c r="O512" s="59"/>
      <c r="P512" s="60"/>
      <c r="Q512" s="22"/>
      <c r="R512" s="61"/>
      <c r="S512" s="22"/>
      <c r="T512" s="94"/>
      <c r="U512" s="59"/>
      <c r="V512" s="63"/>
      <c r="W512" s="64"/>
      <c r="X512" s="65"/>
      <c r="Y512" s="66"/>
      <c r="Z512" s="66"/>
      <c r="AA512" s="67"/>
      <c r="AB512" s="68"/>
      <c r="AC512" s="69"/>
      <c r="AD512" s="70"/>
      <c r="AE512" s="70"/>
      <c r="AF512" s="74"/>
      <c r="AG512" s="71"/>
    </row>
    <row r="513" spans="5:33">
      <c r="E513" s="73"/>
      <c r="G513" s="58"/>
      <c r="H513" s="58"/>
      <c r="I513" s="58"/>
      <c r="J513" s="58"/>
      <c r="K513" s="58"/>
      <c r="L513" s="58"/>
      <c r="M513" s="59"/>
      <c r="N513" s="59"/>
      <c r="O513" s="59"/>
      <c r="P513" s="60"/>
      <c r="Q513" s="22"/>
      <c r="R513" s="61"/>
      <c r="S513" s="22"/>
      <c r="T513" s="94"/>
      <c r="U513" s="59"/>
      <c r="V513" s="63"/>
      <c r="W513" s="64"/>
      <c r="X513" s="65"/>
      <c r="Y513" s="66"/>
      <c r="Z513" s="66"/>
      <c r="AA513" s="67"/>
      <c r="AB513" s="68"/>
      <c r="AC513" s="69"/>
      <c r="AD513" s="70"/>
      <c r="AE513" s="70"/>
      <c r="AF513" s="74"/>
      <c r="AG513" s="71"/>
    </row>
    <row r="514" spans="5:33">
      <c r="E514" s="73"/>
      <c r="G514" s="58"/>
      <c r="H514" s="58"/>
      <c r="I514" s="58"/>
      <c r="J514" s="58"/>
      <c r="K514" s="58"/>
      <c r="L514" s="58"/>
      <c r="M514" s="59"/>
      <c r="N514" s="59"/>
      <c r="O514" s="59"/>
      <c r="P514" s="60"/>
      <c r="Q514" s="22"/>
      <c r="R514" s="61"/>
      <c r="S514" s="22"/>
      <c r="T514" s="94"/>
      <c r="U514" s="59"/>
      <c r="V514" s="63"/>
      <c r="W514" s="64"/>
      <c r="X514" s="65"/>
      <c r="Y514" s="66"/>
      <c r="Z514" s="66"/>
      <c r="AA514" s="67"/>
      <c r="AB514" s="68"/>
      <c r="AC514" s="69"/>
      <c r="AD514" s="70"/>
      <c r="AE514" s="70"/>
      <c r="AF514" s="74"/>
      <c r="AG514" s="71"/>
    </row>
    <row r="515" spans="5:33">
      <c r="E515" s="73"/>
      <c r="G515" s="58"/>
      <c r="H515" s="58"/>
      <c r="I515" s="58"/>
      <c r="J515" s="58"/>
      <c r="K515" s="58"/>
      <c r="L515" s="58"/>
      <c r="M515" s="59"/>
      <c r="N515" s="59"/>
      <c r="O515" s="59"/>
      <c r="P515" s="60"/>
      <c r="Q515" s="22"/>
      <c r="R515" s="61"/>
      <c r="S515" s="22"/>
      <c r="T515" s="94"/>
      <c r="U515" s="59"/>
      <c r="V515" s="63"/>
      <c r="W515" s="64"/>
      <c r="X515" s="65"/>
      <c r="Y515" s="66"/>
      <c r="Z515" s="66"/>
      <c r="AA515" s="67"/>
      <c r="AB515" s="68"/>
      <c r="AC515" s="69"/>
      <c r="AD515" s="70"/>
      <c r="AE515" s="70"/>
      <c r="AF515" s="74"/>
      <c r="AG515" s="71"/>
    </row>
    <row r="516" spans="5:33">
      <c r="E516" s="73"/>
      <c r="G516" s="58"/>
      <c r="H516" s="58"/>
      <c r="I516" s="58"/>
      <c r="J516" s="58"/>
      <c r="K516" s="58"/>
      <c r="L516" s="58"/>
      <c r="M516" s="59"/>
      <c r="N516" s="59"/>
      <c r="O516" s="59"/>
      <c r="P516" s="60"/>
      <c r="Q516" s="22"/>
      <c r="R516" s="61"/>
      <c r="S516" s="22"/>
      <c r="T516" s="94"/>
      <c r="U516" s="59"/>
      <c r="V516" s="63"/>
      <c r="W516" s="64"/>
      <c r="X516" s="65"/>
      <c r="Y516" s="66"/>
      <c r="Z516" s="66"/>
      <c r="AA516" s="67"/>
      <c r="AB516" s="68"/>
      <c r="AC516" s="69"/>
      <c r="AD516" s="70"/>
      <c r="AE516" s="70"/>
      <c r="AF516" s="74"/>
      <c r="AG516" s="71"/>
    </row>
    <row r="517" spans="5:33">
      <c r="E517" s="73"/>
      <c r="G517" s="58"/>
      <c r="H517" s="58"/>
      <c r="I517" s="58"/>
      <c r="J517" s="58"/>
      <c r="K517" s="58"/>
      <c r="L517" s="58"/>
      <c r="M517" s="59"/>
      <c r="N517" s="59"/>
      <c r="O517" s="59"/>
      <c r="P517" s="60"/>
      <c r="Q517" s="22"/>
      <c r="R517" s="61"/>
      <c r="S517" s="22"/>
      <c r="T517" s="94"/>
      <c r="U517" s="59"/>
      <c r="V517" s="63"/>
      <c r="W517" s="64"/>
      <c r="X517" s="65"/>
      <c r="Y517" s="66"/>
      <c r="Z517" s="66"/>
      <c r="AA517" s="67"/>
      <c r="AB517" s="68"/>
      <c r="AC517" s="69"/>
      <c r="AD517" s="70"/>
      <c r="AE517" s="70"/>
      <c r="AF517" s="74"/>
      <c r="AG517" s="71"/>
    </row>
    <row r="518" spans="5:33">
      <c r="E518" s="73"/>
      <c r="G518" s="58"/>
      <c r="H518" s="58"/>
      <c r="I518" s="58"/>
      <c r="J518" s="58"/>
      <c r="K518" s="58"/>
      <c r="L518" s="58"/>
      <c r="M518" s="59"/>
      <c r="N518" s="59"/>
      <c r="O518" s="59"/>
      <c r="P518" s="60"/>
      <c r="Q518" s="22"/>
      <c r="R518" s="61"/>
      <c r="S518" s="22"/>
      <c r="T518" s="94"/>
      <c r="U518" s="59"/>
      <c r="V518" s="63"/>
      <c r="W518" s="64"/>
      <c r="X518" s="65"/>
      <c r="Y518" s="66"/>
      <c r="Z518" s="66"/>
      <c r="AA518" s="67"/>
      <c r="AB518" s="68"/>
      <c r="AC518" s="69"/>
      <c r="AD518" s="70"/>
      <c r="AE518" s="70"/>
      <c r="AF518" s="74"/>
      <c r="AG518" s="71"/>
    </row>
    <row r="519" spans="5:33">
      <c r="E519" s="73"/>
      <c r="G519" s="58"/>
      <c r="H519" s="58"/>
      <c r="I519" s="58"/>
      <c r="J519" s="58"/>
      <c r="K519" s="58"/>
      <c r="L519" s="58"/>
      <c r="M519" s="59"/>
      <c r="N519" s="59"/>
      <c r="O519" s="59"/>
      <c r="P519" s="60"/>
      <c r="Q519" s="22"/>
      <c r="R519" s="61"/>
      <c r="S519" s="22"/>
      <c r="T519" s="94"/>
      <c r="U519" s="59"/>
      <c r="V519" s="63"/>
      <c r="W519" s="64"/>
      <c r="X519" s="65"/>
      <c r="Y519" s="66"/>
      <c r="Z519" s="66"/>
      <c r="AA519" s="67"/>
      <c r="AB519" s="68"/>
      <c r="AC519" s="69"/>
      <c r="AD519" s="70"/>
      <c r="AE519" s="70"/>
      <c r="AF519" s="74"/>
      <c r="AG519" s="71"/>
    </row>
    <row r="520" spans="5:33">
      <c r="E520" s="73"/>
      <c r="G520" s="58"/>
      <c r="H520" s="58"/>
      <c r="I520" s="58"/>
      <c r="J520" s="58"/>
      <c r="K520" s="58"/>
      <c r="L520" s="58"/>
      <c r="M520" s="59"/>
      <c r="N520" s="59"/>
      <c r="O520" s="59"/>
      <c r="P520" s="60"/>
      <c r="Q520" s="22"/>
      <c r="R520" s="61"/>
      <c r="S520" s="22"/>
      <c r="T520" s="94"/>
      <c r="U520" s="59"/>
      <c r="V520" s="63"/>
      <c r="W520" s="64"/>
      <c r="X520" s="65"/>
      <c r="Y520" s="66"/>
      <c r="Z520" s="66"/>
      <c r="AA520" s="67"/>
      <c r="AB520" s="68"/>
      <c r="AC520" s="69"/>
      <c r="AD520" s="70"/>
      <c r="AE520" s="70"/>
      <c r="AF520" s="74"/>
      <c r="AG520" s="71"/>
    </row>
    <row r="521" spans="5:33">
      <c r="E521" s="73"/>
      <c r="G521" s="58"/>
      <c r="H521" s="58"/>
      <c r="I521" s="58"/>
      <c r="J521" s="58"/>
      <c r="K521" s="58"/>
      <c r="L521" s="58"/>
      <c r="M521" s="59"/>
      <c r="N521" s="59"/>
      <c r="O521" s="59"/>
      <c r="P521" s="60"/>
      <c r="Q521" s="22"/>
      <c r="R521" s="61"/>
      <c r="S521" s="22"/>
      <c r="T521" s="94"/>
      <c r="U521" s="59"/>
      <c r="V521" s="63"/>
      <c r="W521" s="64"/>
      <c r="X521" s="65"/>
      <c r="Y521" s="66"/>
      <c r="Z521" s="66"/>
      <c r="AA521" s="67"/>
      <c r="AB521" s="68"/>
      <c r="AC521" s="69"/>
      <c r="AD521" s="70"/>
      <c r="AE521" s="70"/>
      <c r="AF521" s="74"/>
      <c r="AG521" s="71"/>
    </row>
    <row r="522" spans="5:33">
      <c r="E522" s="73"/>
      <c r="G522" s="58"/>
      <c r="H522" s="58"/>
      <c r="I522" s="58"/>
      <c r="J522" s="58"/>
      <c r="K522" s="58"/>
      <c r="L522" s="58"/>
      <c r="M522" s="59"/>
      <c r="N522" s="59"/>
      <c r="O522" s="59"/>
      <c r="P522" s="60"/>
      <c r="Q522" s="22"/>
      <c r="R522" s="61"/>
      <c r="S522" s="22"/>
      <c r="T522" s="94"/>
      <c r="U522" s="59"/>
      <c r="V522" s="63"/>
      <c r="W522" s="64"/>
      <c r="X522" s="65"/>
      <c r="Y522" s="66"/>
      <c r="Z522" s="66"/>
      <c r="AA522" s="67"/>
      <c r="AB522" s="68"/>
      <c r="AC522" s="69"/>
      <c r="AD522" s="70"/>
      <c r="AE522" s="70"/>
      <c r="AF522" s="74"/>
      <c r="AG522" s="71"/>
    </row>
    <row r="523" spans="5:33">
      <c r="E523" s="73"/>
      <c r="G523" s="58"/>
      <c r="H523" s="58"/>
      <c r="I523" s="58"/>
      <c r="J523" s="58"/>
      <c r="K523" s="58"/>
      <c r="L523" s="58"/>
      <c r="M523" s="59"/>
      <c r="N523" s="59"/>
      <c r="O523" s="59"/>
      <c r="P523" s="60"/>
      <c r="Q523" s="22"/>
      <c r="R523" s="61"/>
      <c r="S523" s="22"/>
      <c r="T523" s="94"/>
      <c r="U523" s="59"/>
      <c r="V523" s="63"/>
      <c r="W523" s="64"/>
      <c r="X523" s="65"/>
      <c r="Y523" s="66"/>
      <c r="Z523" s="66"/>
      <c r="AA523" s="67"/>
      <c r="AB523" s="68"/>
      <c r="AC523" s="69"/>
      <c r="AD523" s="70"/>
      <c r="AE523" s="70"/>
      <c r="AF523" s="74"/>
      <c r="AG523" s="71"/>
    </row>
    <row r="524" spans="5:33">
      <c r="E524" s="73"/>
      <c r="G524" s="58"/>
      <c r="H524" s="58"/>
      <c r="I524" s="58"/>
      <c r="J524" s="58"/>
      <c r="K524" s="58"/>
      <c r="L524" s="58"/>
      <c r="M524" s="59"/>
      <c r="N524" s="59"/>
      <c r="O524" s="59"/>
      <c r="P524" s="60"/>
      <c r="Q524" s="22"/>
      <c r="R524" s="61"/>
      <c r="S524" s="22"/>
      <c r="T524" s="94"/>
      <c r="U524" s="59"/>
      <c r="V524" s="63"/>
      <c r="W524" s="64"/>
      <c r="X524" s="65"/>
      <c r="Y524" s="66"/>
      <c r="Z524" s="66"/>
      <c r="AA524" s="67"/>
      <c r="AB524" s="68"/>
      <c r="AC524" s="69"/>
      <c r="AD524" s="70"/>
      <c r="AE524" s="70"/>
      <c r="AF524" s="74"/>
      <c r="AG524" s="71"/>
    </row>
    <row r="525" spans="5:33">
      <c r="E525" s="73"/>
      <c r="G525" s="58"/>
      <c r="H525" s="58"/>
      <c r="I525" s="58"/>
      <c r="J525" s="58"/>
      <c r="K525" s="58"/>
      <c r="L525" s="58"/>
      <c r="M525" s="59"/>
      <c r="N525" s="59"/>
      <c r="O525" s="59"/>
      <c r="P525" s="60"/>
      <c r="Q525" s="22"/>
      <c r="R525" s="61"/>
      <c r="S525" s="22"/>
      <c r="T525" s="94"/>
      <c r="U525" s="59"/>
      <c r="V525" s="63"/>
      <c r="W525" s="64"/>
      <c r="X525" s="65"/>
      <c r="Y525" s="66"/>
      <c r="Z525" s="66"/>
      <c r="AA525" s="67"/>
      <c r="AB525" s="68"/>
      <c r="AC525" s="69"/>
      <c r="AD525" s="70"/>
      <c r="AE525" s="70"/>
      <c r="AF525" s="74"/>
      <c r="AG525" s="71"/>
    </row>
    <row r="526" spans="5:33">
      <c r="E526" s="73"/>
      <c r="G526" s="58"/>
      <c r="H526" s="58"/>
      <c r="I526" s="58"/>
      <c r="J526" s="58"/>
      <c r="K526" s="58"/>
      <c r="L526" s="58"/>
      <c r="M526" s="59"/>
      <c r="N526" s="59"/>
      <c r="O526" s="59"/>
      <c r="P526" s="60"/>
      <c r="Q526" s="22"/>
      <c r="R526" s="61"/>
      <c r="S526" s="22"/>
      <c r="T526" s="94"/>
      <c r="U526" s="59"/>
      <c r="V526" s="63"/>
      <c r="W526" s="64"/>
      <c r="X526" s="65"/>
      <c r="Y526" s="66"/>
      <c r="Z526" s="66"/>
      <c r="AA526" s="67"/>
      <c r="AB526" s="68"/>
      <c r="AC526" s="69"/>
      <c r="AD526" s="70"/>
      <c r="AE526" s="70"/>
      <c r="AF526" s="74"/>
      <c r="AG526" s="71"/>
    </row>
    <row r="527" spans="5:33">
      <c r="E527" s="73"/>
      <c r="G527" s="58"/>
      <c r="H527" s="58"/>
      <c r="I527" s="58"/>
      <c r="J527" s="58"/>
      <c r="K527" s="58"/>
      <c r="L527" s="58"/>
      <c r="M527" s="59"/>
      <c r="N527" s="59"/>
      <c r="O527" s="59"/>
      <c r="P527" s="60"/>
      <c r="Q527" s="22"/>
      <c r="R527" s="61"/>
      <c r="S527" s="22"/>
      <c r="T527" s="94"/>
      <c r="U527" s="59"/>
      <c r="V527" s="63"/>
      <c r="W527" s="64"/>
      <c r="X527" s="65"/>
      <c r="Y527" s="66"/>
      <c r="Z527" s="66"/>
      <c r="AA527" s="67"/>
      <c r="AB527" s="68"/>
      <c r="AC527" s="69"/>
      <c r="AD527" s="70"/>
      <c r="AE527" s="70"/>
      <c r="AF527" s="74"/>
      <c r="AG527" s="71"/>
    </row>
    <row r="528" spans="5:33">
      <c r="E528" s="73"/>
      <c r="G528" s="58"/>
      <c r="H528" s="58"/>
      <c r="I528" s="58"/>
      <c r="J528" s="58"/>
      <c r="K528" s="58"/>
      <c r="L528" s="58"/>
      <c r="M528" s="59"/>
      <c r="N528" s="59"/>
      <c r="O528" s="59"/>
      <c r="P528" s="60"/>
      <c r="Q528" s="22"/>
      <c r="R528" s="61"/>
      <c r="S528" s="22"/>
      <c r="T528" s="94"/>
      <c r="U528" s="59"/>
      <c r="V528" s="63"/>
      <c r="W528" s="64"/>
      <c r="X528" s="65"/>
      <c r="Y528" s="66"/>
      <c r="Z528" s="66"/>
      <c r="AA528" s="67"/>
      <c r="AB528" s="68"/>
      <c r="AC528" s="69"/>
      <c r="AD528" s="70"/>
      <c r="AE528" s="70"/>
      <c r="AF528" s="74"/>
      <c r="AG528" s="71"/>
    </row>
    <row r="529" spans="5:33">
      <c r="E529" s="73"/>
      <c r="G529" s="58"/>
      <c r="H529" s="58"/>
      <c r="I529" s="58"/>
      <c r="J529" s="58"/>
      <c r="K529" s="58"/>
      <c r="L529" s="58"/>
      <c r="M529" s="59"/>
      <c r="N529" s="59"/>
      <c r="O529" s="59"/>
      <c r="P529" s="60"/>
      <c r="Q529" s="22"/>
      <c r="R529" s="61"/>
      <c r="S529" s="22"/>
      <c r="T529" s="94"/>
      <c r="U529" s="59"/>
      <c r="V529" s="63"/>
      <c r="W529" s="64"/>
      <c r="X529" s="65"/>
      <c r="Y529" s="66"/>
      <c r="Z529" s="66"/>
      <c r="AA529" s="67"/>
      <c r="AB529" s="68"/>
      <c r="AC529" s="69"/>
      <c r="AD529" s="70"/>
      <c r="AE529" s="70"/>
      <c r="AF529" s="74"/>
      <c r="AG529" s="71"/>
    </row>
    <row r="530" spans="5:33">
      <c r="E530" s="73"/>
      <c r="G530" s="58"/>
      <c r="H530" s="58"/>
      <c r="I530" s="58"/>
      <c r="J530" s="58"/>
      <c r="K530" s="58"/>
      <c r="L530" s="58"/>
      <c r="M530" s="59"/>
      <c r="N530" s="59"/>
      <c r="O530" s="59"/>
      <c r="P530" s="60"/>
      <c r="Q530" s="22"/>
      <c r="R530" s="61"/>
      <c r="S530" s="22"/>
      <c r="T530" s="94"/>
      <c r="U530" s="59"/>
      <c r="V530" s="63"/>
      <c r="W530" s="64"/>
      <c r="X530" s="65"/>
      <c r="Y530" s="66"/>
      <c r="Z530" s="66"/>
      <c r="AA530" s="67"/>
      <c r="AB530" s="68"/>
      <c r="AC530" s="69"/>
      <c r="AD530" s="70"/>
      <c r="AE530" s="70"/>
      <c r="AF530" s="74"/>
      <c r="AG530" s="71"/>
    </row>
    <row r="531" spans="5:33">
      <c r="E531" s="73"/>
      <c r="G531" s="58"/>
      <c r="H531" s="58"/>
      <c r="I531" s="58"/>
      <c r="J531" s="58"/>
      <c r="K531" s="58"/>
      <c r="L531" s="58"/>
      <c r="M531" s="59"/>
      <c r="N531" s="59"/>
      <c r="O531" s="59"/>
      <c r="P531" s="60"/>
      <c r="Q531" s="22"/>
      <c r="R531" s="61"/>
      <c r="S531" s="22"/>
      <c r="T531" s="94"/>
      <c r="U531" s="59"/>
      <c r="V531" s="63"/>
      <c r="W531" s="64"/>
      <c r="X531" s="65"/>
      <c r="Y531" s="66"/>
      <c r="Z531" s="66"/>
      <c r="AA531" s="67"/>
      <c r="AB531" s="68"/>
      <c r="AC531" s="69"/>
      <c r="AD531" s="70"/>
      <c r="AE531" s="70"/>
      <c r="AF531" s="74"/>
      <c r="AG531" s="71"/>
    </row>
    <row r="532" spans="5:33">
      <c r="E532" s="73"/>
      <c r="G532" s="58"/>
      <c r="H532" s="58"/>
      <c r="I532" s="58"/>
      <c r="J532" s="58"/>
      <c r="K532" s="58"/>
      <c r="L532" s="58"/>
      <c r="M532" s="59"/>
      <c r="N532" s="59"/>
      <c r="O532" s="59"/>
      <c r="P532" s="60"/>
      <c r="Q532" s="22"/>
      <c r="R532" s="61"/>
      <c r="S532" s="22"/>
      <c r="T532" s="94"/>
      <c r="U532" s="59"/>
      <c r="V532" s="63"/>
      <c r="W532" s="64"/>
      <c r="X532" s="65"/>
      <c r="Y532" s="66"/>
      <c r="Z532" s="66"/>
      <c r="AA532" s="67"/>
      <c r="AB532" s="68"/>
      <c r="AC532" s="69"/>
      <c r="AD532" s="70"/>
      <c r="AE532" s="70"/>
      <c r="AF532" s="74"/>
      <c r="AG532" s="71"/>
    </row>
    <row r="533" spans="5:33">
      <c r="E533" s="73"/>
      <c r="G533" s="58"/>
      <c r="H533" s="58"/>
      <c r="I533" s="58"/>
      <c r="J533" s="58"/>
      <c r="K533" s="58"/>
      <c r="L533" s="58"/>
      <c r="M533" s="59"/>
      <c r="N533" s="59"/>
      <c r="O533" s="59"/>
      <c r="P533" s="60"/>
      <c r="Q533" s="22"/>
      <c r="R533" s="61"/>
      <c r="S533" s="22"/>
      <c r="T533" s="94"/>
      <c r="U533" s="59"/>
      <c r="V533" s="63"/>
      <c r="W533" s="64"/>
      <c r="X533" s="65"/>
      <c r="Y533" s="66"/>
      <c r="Z533" s="66"/>
      <c r="AA533" s="67"/>
      <c r="AB533" s="68"/>
      <c r="AC533" s="69"/>
      <c r="AD533" s="70"/>
      <c r="AE533" s="70"/>
      <c r="AF533" s="74"/>
      <c r="AG533" s="71"/>
    </row>
    <row r="534" spans="5:33">
      <c r="E534" s="73"/>
      <c r="G534" s="58"/>
      <c r="H534" s="58"/>
      <c r="I534" s="58"/>
      <c r="J534" s="58"/>
      <c r="K534" s="58"/>
      <c r="L534" s="58"/>
      <c r="M534" s="59"/>
      <c r="N534" s="59"/>
      <c r="O534" s="59"/>
      <c r="P534" s="60"/>
      <c r="Q534" s="22"/>
      <c r="R534" s="61"/>
      <c r="S534" s="22"/>
      <c r="T534" s="94"/>
      <c r="U534" s="59"/>
      <c r="V534" s="63"/>
      <c r="W534" s="64"/>
      <c r="X534" s="65"/>
      <c r="Y534" s="66"/>
      <c r="Z534" s="66"/>
      <c r="AA534" s="67"/>
      <c r="AB534" s="68"/>
      <c r="AC534" s="69"/>
      <c r="AD534" s="70"/>
      <c r="AE534" s="70"/>
      <c r="AF534" s="74"/>
      <c r="AG534" s="71"/>
    </row>
    <row r="535" spans="5:33">
      <c r="E535" s="73"/>
      <c r="G535" s="58"/>
      <c r="H535" s="58"/>
      <c r="I535" s="58"/>
      <c r="J535" s="58"/>
      <c r="K535" s="58"/>
      <c r="L535" s="58"/>
      <c r="M535" s="59"/>
      <c r="N535" s="59"/>
      <c r="O535" s="59"/>
      <c r="P535" s="60"/>
      <c r="Q535" s="22"/>
      <c r="R535" s="61"/>
      <c r="S535" s="22"/>
      <c r="T535" s="94"/>
      <c r="U535" s="59"/>
      <c r="V535" s="63"/>
      <c r="W535" s="64"/>
      <c r="X535" s="65"/>
      <c r="Y535" s="66"/>
      <c r="Z535" s="66"/>
      <c r="AA535" s="67"/>
      <c r="AB535" s="68"/>
      <c r="AC535" s="69"/>
      <c r="AD535" s="70"/>
      <c r="AE535" s="70"/>
      <c r="AF535" s="74"/>
      <c r="AG535" s="71"/>
    </row>
    <row r="536" spans="5:33">
      <c r="E536" s="73"/>
      <c r="G536" s="58"/>
      <c r="H536" s="58"/>
      <c r="I536" s="58"/>
      <c r="J536" s="58"/>
      <c r="K536" s="58"/>
      <c r="L536" s="58"/>
      <c r="M536" s="59"/>
      <c r="N536" s="59"/>
      <c r="O536" s="59"/>
      <c r="P536" s="60"/>
      <c r="Q536" s="22"/>
      <c r="R536" s="61"/>
      <c r="S536" s="22"/>
      <c r="T536" s="94"/>
      <c r="U536" s="59"/>
      <c r="V536" s="63"/>
      <c r="W536" s="64"/>
      <c r="X536" s="65"/>
      <c r="Y536" s="66"/>
      <c r="Z536" s="66"/>
      <c r="AA536" s="67"/>
      <c r="AB536" s="68"/>
      <c r="AC536" s="69"/>
      <c r="AD536" s="70"/>
      <c r="AE536" s="70"/>
      <c r="AF536" s="74"/>
      <c r="AG536" s="71"/>
    </row>
    <row r="537" spans="5:33">
      <c r="E537" s="73"/>
      <c r="G537" s="58"/>
      <c r="H537" s="58"/>
      <c r="I537" s="58"/>
      <c r="J537" s="58"/>
      <c r="K537" s="58"/>
      <c r="L537" s="58"/>
      <c r="M537" s="59"/>
      <c r="N537" s="59"/>
      <c r="O537" s="59"/>
      <c r="P537" s="60"/>
      <c r="Q537" s="22"/>
      <c r="R537" s="61"/>
      <c r="S537" s="22"/>
      <c r="T537" s="94"/>
      <c r="U537" s="59"/>
      <c r="V537" s="63"/>
      <c r="W537" s="64"/>
      <c r="X537" s="65"/>
      <c r="Y537" s="66"/>
      <c r="Z537" s="66"/>
      <c r="AA537" s="67"/>
      <c r="AB537" s="68"/>
      <c r="AC537" s="69"/>
      <c r="AD537" s="70"/>
      <c r="AE537" s="70"/>
      <c r="AF537" s="74"/>
      <c r="AG537" s="71"/>
    </row>
    <row r="538" spans="5:33">
      <c r="E538" s="73"/>
      <c r="G538" s="58"/>
      <c r="H538" s="58"/>
      <c r="I538" s="58"/>
      <c r="J538" s="58"/>
      <c r="K538" s="58"/>
      <c r="L538" s="58"/>
      <c r="M538" s="59"/>
      <c r="N538" s="59"/>
      <c r="O538" s="59"/>
      <c r="P538" s="60"/>
      <c r="Q538" s="22"/>
      <c r="R538" s="61"/>
      <c r="S538" s="22"/>
      <c r="T538" s="94"/>
      <c r="U538" s="59"/>
      <c r="V538" s="63"/>
      <c r="W538" s="64"/>
      <c r="X538" s="65"/>
      <c r="Y538" s="66"/>
      <c r="Z538" s="66"/>
      <c r="AA538" s="67"/>
      <c r="AB538" s="68"/>
      <c r="AC538" s="69"/>
      <c r="AD538" s="70"/>
      <c r="AE538" s="70"/>
      <c r="AF538" s="74"/>
      <c r="AG538" s="71"/>
    </row>
    <row r="539" spans="5:33">
      <c r="E539" s="73"/>
      <c r="G539" s="58"/>
      <c r="H539" s="58"/>
      <c r="I539" s="58"/>
      <c r="J539" s="58"/>
      <c r="K539" s="58"/>
      <c r="L539" s="58"/>
      <c r="M539" s="59"/>
      <c r="N539" s="59"/>
      <c r="O539" s="59"/>
      <c r="P539" s="60"/>
      <c r="Q539" s="22"/>
      <c r="R539" s="61"/>
      <c r="S539" s="22"/>
      <c r="T539" s="94"/>
      <c r="U539" s="59"/>
      <c r="V539" s="63"/>
      <c r="W539" s="64"/>
      <c r="X539" s="65"/>
      <c r="Y539" s="66"/>
      <c r="Z539" s="66"/>
      <c r="AA539" s="67"/>
      <c r="AB539" s="68"/>
      <c r="AC539" s="69"/>
      <c r="AD539" s="70"/>
      <c r="AE539" s="70"/>
      <c r="AF539" s="74"/>
      <c r="AG539" s="71"/>
    </row>
    <row r="540" spans="5:33">
      <c r="E540" s="73"/>
      <c r="G540" s="58"/>
      <c r="H540" s="58"/>
      <c r="I540" s="58"/>
      <c r="J540" s="58"/>
      <c r="K540" s="58"/>
      <c r="L540" s="58"/>
      <c r="M540" s="59"/>
      <c r="N540" s="59"/>
      <c r="O540" s="59"/>
      <c r="P540" s="60"/>
      <c r="Q540" s="22"/>
      <c r="R540" s="61"/>
      <c r="S540" s="22"/>
      <c r="T540" s="94"/>
      <c r="U540" s="59"/>
      <c r="V540" s="63"/>
      <c r="W540" s="64"/>
      <c r="X540" s="65"/>
      <c r="Y540" s="66"/>
      <c r="Z540" s="66"/>
      <c r="AA540" s="67"/>
      <c r="AB540" s="68"/>
      <c r="AC540" s="69"/>
      <c r="AD540" s="70"/>
      <c r="AE540" s="70"/>
      <c r="AF540" s="74"/>
      <c r="AG540" s="71"/>
    </row>
    <row r="541" spans="5:33">
      <c r="E541" s="73"/>
      <c r="G541" s="58"/>
      <c r="H541" s="58"/>
      <c r="I541" s="58"/>
      <c r="J541" s="58"/>
      <c r="K541" s="58"/>
      <c r="L541" s="58"/>
      <c r="M541" s="59"/>
      <c r="N541" s="59"/>
      <c r="O541" s="59"/>
      <c r="P541" s="60"/>
      <c r="Q541" s="22"/>
      <c r="R541" s="61"/>
      <c r="S541" s="22"/>
      <c r="T541" s="94"/>
      <c r="U541" s="59"/>
      <c r="V541" s="63"/>
      <c r="W541" s="64"/>
      <c r="X541" s="65"/>
      <c r="Y541" s="66"/>
      <c r="Z541" s="66"/>
      <c r="AA541" s="67"/>
      <c r="AB541" s="68"/>
      <c r="AC541" s="69"/>
      <c r="AD541" s="70"/>
      <c r="AE541" s="70"/>
      <c r="AF541" s="74"/>
      <c r="AG541" s="71"/>
    </row>
    <row r="542" spans="5:33">
      <c r="E542" s="73"/>
      <c r="G542" s="58"/>
      <c r="H542" s="58"/>
      <c r="I542" s="58"/>
      <c r="J542" s="58"/>
      <c r="K542" s="58"/>
      <c r="L542" s="58"/>
      <c r="M542" s="59"/>
      <c r="N542" s="59"/>
      <c r="O542" s="59"/>
      <c r="P542" s="60"/>
      <c r="Q542" s="22"/>
      <c r="R542" s="61"/>
      <c r="S542" s="22"/>
      <c r="T542" s="94"/>
      <c r="U542" s="59"/>
      <c r="V542" s="63"/>
      <c r="W542" s="64"/>
      <c r="X542" s="65"/>
      <c r="Y542" s="66"/>
      <c r="Z542" s="66"/>
      <c r="AA542" s="67"/>
      <c r="AB542" s="68"/>
      <c r="AC542" s="69"/>
      <c r="AD542" s="70"/>
      <c r="AE542" s="70"/>
      <c r="AF542" s="74"/>
      <c r="AG542" s="71"/>
    </row>
    <row r="543" spans="5:33">
      <c r="E543" s="73"/>
      <c r="G543" s="58"/>
      <c r="H543" s="58"/>
      <c r="I543" s="58"/>
      <c r="J543" s="58"/>
      <c r="K543" s="58"/>
      <c r="L543" s="58"/>
      <c r="M543" s="59"/>
      <c r="N543" s="59"/>
      <c r="O543" s="59"/>
      <c r="P543" s="60"/>
      <c r="Q543" s="22"/>
      <c r="R543" s="61"/>
      <c r="S543" s="22"/>
      <c r="T543" s="94"/>
      <c r="U543" s="59"/>
      <c r="V543" s="63"/>
      <c r="W543" s="64"/>
      <c r="X543" s="65"/>
      <c r="Y543" s="66"/>
      <c r="Z543" s="66"/>
      <c r="AA543" s="67"/>
      <c r="AB543" s="68"/>
      <c r="AC543" s="69"/>
      <c r="AD543" s="70"/>
      <c r="AE543" s="70"/>
      <c r="AF543" s="74"/>
      <c r="AG543" s="71"/>
    </row>
    <row r="544" spans="5:33">
      <c r="E544" s="73"/>
      <c r="G544" s="58"/>
      <c r="H544" s="58"/>
      <c r="I544" s="58"/>
      <c r="J544" s="58"/>
      <c r="K544" s="58"/>
      <c r="L544" s="58"/>
      <c r="M544" s="59"/>
      <c r="N544" s="59"/>
      <c r="O544" s="59"/>
      <c r="P544" s="60"/>
      <c r="Q544" s="22"/>
      <c r="R544" s="61"/>
      <c r="S544" s="22"/>
      <c r="T544" s="94"/>
      <c r="U544" s="59"/>
      <c r="V544" s="63"/>
      <c r="W544" s="64"/>
      <c r="X544" s="65"/>
      <c r="Y544" s="66"/>
      <c r="Z544" s="66"/>
      <c r="AA544" s="67"/>
      <c r="AB544" s="68"/>
      <c r="AC544" s="69"/>
      <c r="AD544" s="70"/>
      <c r="AE544" s="70"/>
      <c r="AF544" s="74"/>
      <c r="AG544" s="71"/>
    </row>
    <row r="545" spans="5:33">
      <c r="E545" s="73"/>
      <c r="G545" s="58"/>
      <c r="H545" s="58"/>
      <c r="I545" s="58"/>
      <c r="J545" s="58"/>
      <c r="K545" s="58"/>
      <c r="L545" s="58"/>
      <c r="M545" s="59"/>
      <c r="N545" s="59"/>
      <c r="O545" s="59"/>
      <c r="P545" s="60"/>
      <c r="Q545" s="22"/>
      <c r="R545" s="61"/>
      <c r="S545" s="22"/>
      <c r="T545" s="94"/>
      <c r="U545" s="59"/>
      <c r="V545" s="63"/>
      <c r="W545" s="64"/>
      <c r="X545" s="65"/>
      <c r="Y545" s="66"/>
      <c r="Z545" s="66"/>
      <c r="AA545" s="67"/>
      <c r="AB545" s="68"/>
      <c r="AC545" s="69"/>
      <c r="AD545" s="70"/>
      <c r="AE545" s="70"/>
      <c r="AF545" s="74"/>
      <c r="AG545" s="71"/>
    </row>
    <row r="546" spans="5:33">
      <c r="E546" s="73"/>
      <c r="G546" s="58"/>
      <c r="H546" s="58"/>
      <c r="I546" s="58"/>
      <c r="J546" s="58"/>
      <c r="K546" s="58"/>
      <c r="L546" s="58"/>
      <c r="M546" s="59"/>
      <c r="N546" s="59"/>
      <c r="O546" s="59"/>
      <c r="P546" s="60"/>
      <c r="Q546" s="22"/>
      <c r="R546" s="61"/>
      <c r="S546" s="22"/>
      <c r="T546" s="94"/>
      <c r="U546" s="59"/>
      <c r="V546" s="63"/>
      <c r="W546" s="64"/>
      <c r="X546" s="65"/>
      <c r="Y546" s="66"/>
      <c r="Z546" s="66"/>
      <c r="AA546" s="67"/>
      <c r="AB546" s="68"/>
      <c r="AC546" s="75"/>
      <c r="AD546" s="70"/>
      <c r="AE546" s="70"/>
      <c r="AF546" s="74"/>
      <c r="AG546" s="71"/>
    </row>
    <row r="547" spans="5:33">
      <c r="E547" s="73"/>
      <c r="G547" s="58"/>
      <c r="H547" s="58"/>
      <c r="I547" s="58"/>
      <c r="J547" s="58"/>
      <c r="K547" s="58"/>
      <c r="L547" s="58"/>
      <c r="M547" s="59"/>
      <c r="N547" s="59"/>
      <c r="O547" s="59"/>
      <c r="P547" s="60"/>
      <c r="Q547" s="22"/>
      <c r="R547" s="61"/>
      <c r="S547" s="22"/>
      <c r="T547" s="94"/>
      <c r="U547" s="59"/>
      <c r="V547" s="63"/>
      <c r="W547" s="64"/>
      <c r="X547" s="65"/>
      <c r="Y547" s="66"/>
      <c r="Z547" s="66"/>
      <c r="AA547" s="67"/>
      <c r="AB547" s="68"/>
      <c r="AC547" s="69"/>
      <c r="AD547" s="70"/>
      <c r="AE547" s="70"/>
      <c r="AF547" s="74"/>
      <c r="AG547" s="71"/>
    </row>
    <row r="548" spans="5:33">
      <c r="E548" s="73"/>
      <c r="G548" s="58"/>
      <c r="H548" s="58"/>
      <c r="I548" s="58"/>
      <c r="J548" s="58"/>
      <c r="K548" s="58"/>
      <c r="L548" s="58"/>
      <c r="M548" s="59"/>
      <c r="N548" s="59"/>
      <c r="O548" s="59"/>
      <c r="P548" s="60"/>
      <c r="Q548" s="22"/>
      <c r="R548" s="61"/>
      <c r="S548" s="22"/>
      <c r="T548" s="94"/>
      <c r="U548" s="59"/>
      <c r="V548" s="63"/>
      <c r="W548" s="64"/>
      <c r="X548" s="65"/>
      <c r="Y548" s="66"/>
      <c r="Z548" s="66"/>
      <c r="AA548" s="67"/>
      <c r="AB548" s="68"/>
      <c r="AC548" s="69"/>
      <c r="AD548" s="70"/>
      <c r="AE548" s="70"/>
      <c r="AF548" s="74"/>
      <c r="AG548" s="71"/>
    </row>
    <row r="549" spans="5:33">
      <c r="E549" s="73"/>
      <c r="G549" s="58"/>
      <c r="H549" s="58"/>
      <c r="I549" s="58"/>
      <c r="J549" s="58"/>
      <c r="K549" s="58"/>
      <c r="L549" s="58"/>
      <c r="M549" s="59"/>
      <c r="N549" s="59"/>
      <c r="O549" s="59"/>
      <c r="P549" s="60"/>
      <c r="Q549" s="22"/>
      <c r="R549" s="61"/>
      <c r="S549" s="22"/>
      <c r="T549" s="94"/>
      <c r="U549" s="59"/>
      <c r="V549" s="63"/>
      <c r="W549" s="64"/>
      <c r="X549" s="65"/>
      <c r="Y549" s="66"/>
      <c r="Z549" s="66"/>
      <c r="AA549" s="67"/>
      <c r="AB549" s="68"/>
      <c r="AC549" s="69"/>
      <c r="AD549" s="70"/>
      <c r="AE549" s="70"/>
      <c r="AF549" s="74"/>
      <c r="AG549" s="71"/>
    </row>
    <row r="550" spans="5:33">
      <c r="E550" s="73"/>
      <c r="G550" s="58"/>
      <c r="H550" s="58"/>
      <c r="I550" s="58"/>
      <c r="J550" s="58"/>
      <c r="K550" s="58"/>
      <c r="L550" s="58"/>
      <c r="M550" s="59"/>
      <c r="N550" s="59"/>
      <c r="O550" s="59"/>
      <c r="P550" s="60"/>
      <c r="Q550" s="22"/>
      <c r="R550" s="61"/>
      <c r="S550" s="22"/>
      <c r="T550" s="94"/>
      <c r="U550" s="59"/>
      <c r="V550" s="63"/>
      <c r="W550" s="64"/>
      <c r="X550" s="65"/>
      <c r="Y550" s="66"/>
      <c r="Z550" s="66"/>
      <c r="AA550" s="67"/>
      <c r="AB550" s="68"/>
      <c r="AC550" s="69"/>
      <c r="AD550" s="70"/>
      <c r="AE550" s="70"/>
      <c r="AF550" s="74"/>
      <c r="AG550" s="71"/>
    </row>
    <row r="551" spans="5:33">
      <c r="E551" s="73"/>
      <c r="G551" s="58"/>
      <c r="H551" s="58"/>
      <c r="I551" s="58"/>
      <c r="J551" s="58"/>
      <c r="K551" s="58"/>
      <c r="L551" s="58"/>
      <c r="M551" s="59"/>
      <c r="N551" s="59"/>
      <c r="O551" s="59"/>
      <c r="P551" s="60"/>
      <c r="Q551" s="22"/>
      <c r="R551" s="61"/>
      <c r="S551" s="22"/>
      <c r="T551" s="94"/>
      <c r="U551" s="59"/>
      <c r="V551" s="63"/>
      <c r="W551" s="64"/>
      <c r="X551" s="65"/>
      <c r="Y551" s="66"/>
      <c r="Z551" s="66"/>
      <c r="AA551" s="67"/>
      <c r="AB551" s="68"/>
      <c r="AC551" s="69"/>
      <c r="AD551" s="70"/>
      <c r="AE551" s="70"/>
      <c r="AF551" s="74"/>
      <c r="AG551" s="71"/>
    </row>
    <row r="552" spans="5:33">
      <c r="E552" s="73"/>
      <c r="G552" s="58"/>
      <c r="H552" s="58"/>
      <c r="I552" s="58"/>
      <c r="J552" s="58"/>
      <c r="K552" s="58"/>
      <c r="L552" s="58"/>
      <c r="M552" s="59"/>
      <c r="N552" s="59"/>
      <c r="O552" s="59"/>
      <c r="P552" s="60"/>
      <c r="Q552" s="22"/>
      <c r="R552" s="61"/>
      <c r="S552" s="22"/>
      <c r="T552" s="94"/>
      <c r="U552" s="59"/>
      <c r="V552" s="63"/>
      <c r="W552" s="64"/>
      <c r="X552" s="65"/>
      <c r="Y552" s="66"/>
      <c r="Z552" s="66"/>
      <c r="AA552" s="67"/>
      <c r="AB552" s="68"/>
      <c r="AC552" s="69"/>
      <c r="AD552" s="70"/>
      <c r="AE552" s="70"/>
      <c r="AF552" s="74"/>
      <c r="AG552" s="71"/>
    </row>
    <row r="553" spans="5:33">
      <c r="E553" s="73"/>
      <c r="G553" s="58"/>
      <c r="H553" s="58"/>
      <c r="I553" s="58"/>
      <c r="J553" s="58"/>
      <c r="K553" s="58"/>
      <c r="L553" s="58"/>
      <c r="M553" s="59"/>
      <c r="N553" s="59"/>
      <c r="O553" s="59"/>
      <c r="P553" s="60"/>
      <c r="Q553" s="22"/>
      <c r="R553" s="61"/>
      <c r="S553" s="22"/>
      <c r="T553" s="94"/>
      <c r="U553" s="59"/>
      <c r="V553" s="63"/>
      <c r="W553" s="64"/>
      <c r="X553" s="65"/>
      <c r="Y553" s="66"/>
      <c r="Z553" s="66"/>
      <c r="AA553" s="67"/>
      <c r="AB553" s="68"/>
      <c r="AC553" s="69"/>
      <c r="AD553" s="70"/>
      <c r="AE553" s="70"/>
      <c r="AF553" s="74"/>
      <c r="AG553" s="71"/>
    </row>
    <row r="554" spans="5:33">
      <c r="E554" s="73"/>
      <c r="G554" s="58"/>
      <c r="H554" s="58"/>
      <c r="I554" s="58"/>
      <c r="J554" s="58"/>
      <c r="K554" s="58"/>
      <c r="L554" s="58"/>
      <c r="M554" s="59"/>
      <c r="N554" s="59"/>
      <c r="O554" s="59"/>
      <c r="P554" s="60"/>
      <c r="Q554" s="22"/>
      <c r="R554" s="61"/>
      <c r="S554" s="22"/>
      <c r="T554" s="94"/>
      <c r="U554" s="59"/>
      <c r="V554" s="63"/>
      <c r="W554" s="64"/>
      <c r="X554" s="65"/>
      <c r="Y554" s="66"/>
      <c r="Z554" s="66"/>
      <c r="AA554" s="67"/>
      <c r="AB554" s="68"/>
      <c r="AC554" s="69"/>
      <c r="AD554" s="70"/>
      <c r="AE554" s="70"/>
      <c r="AF554" s="74"/>
      <c r="AG554" s="71"/>
    </row>
    <row r="555" spans="5:33">
      <c r="E555" s="73"/>
      <c r="G555" s="58"/>
      <c r="H555" s="58"/>
      <c r="I555" s="58"/>
      <c r="J555" s="58"/>
      <c r="K555" s="58"/>
      <c r="L555" s="58"/>
      <c r="M555" s="59"/>
      <c r="N555" s="59"/>
      <c r="O555" s="59"/>
      <c r="P555" s="60"/>
      <c r="Q555" s="22"/>
      <c r="R555" s="61"/>
      <c r="S555" s="22"/>
      <c r="T555" s="94"/>
      <c r="U555" s="59"/>
      <c r="V555" s="63"/>
      <c r="W555" s="64"/>
      <c r="X555" s="65"/>
      <c r="Y555" s="66"/>
      <c r="Z555" s="66"/>
      <c r="AA555" s="67"/>
      <c r="AB555" s="68"/>
      <c r="AC555" s="69"/>
      <c r="AD555" s="70"/>
      <c r="AE555" s="70"/>
      <c r="AF555" s="74"/>
      <c r="AG555" s="71"/>
    </row>
    <row r="556" spans="5:33">
      <c r="E556" s="73"/>
      <c r="G556" s="58"/>
      <c r="H556" s="58"/>
      <c r="I556" s="58"/>
      <c r="J556" s="58"/>
      <c r="K556" s="58"/>
      <c r="L556" s="58"/>
      <c r="M556" s="59"/>
      <c r="N556" s="59"/>
      <c r="O556" s="59"/>
      <c r="P556" s="60"/>
      <c r="Q556" s="22"/>
      <c r="R556" s="61"/>
      <c r="S556" s="22"/>
      <c r="T556" s="94"/>
      <c r="U556" s="59"/>
      <c r="V556" s="63"/>
      <c r="W556" s="64"/>
      <c r="X556" s="65"/>
      <c r="Y556" s="66"/>
      <c r="Z556" s="66"/>
      <c r="AA556" s="67"/>
      <c r="AB556" s="68"/>
      <c r="AC556" s="69"/>
      <c r="AD556" s="70"/>
      <c r="AE556" s="70"/>
      <c r="AF556" s="74"/>
      <c r="AG556" s="71"/>
    </row>
    <row r="557" spans="5:33">
      <c r="E557" s="73"/>
      <c r="G557" s="58"/>
      <c r="H557" s="58"/>
      <c r="I557" s="58"/>
      <c r="J557" s="58"/>
      <c r="K557" s="58"/>
      <c r="L557" s="58"/>
      <c r="M557" s="59"/>
      <c r="N557" s="59"/>
      <c r="O557" s="59"/>
      <c r="P557" s="60"/>
      <c r="Q557" s="22"/>
      <c r="R557" s="61"/>
      <c r="S557" s="22"/>
      <c r="T557" s="94"/>
      <c r="U557" s="59"/>
      <c r="V557" s="63"/>
      <c r="W557" s="64"/>
      <c r="X557" s="65"/>
      <c r="Y557" s="66"/>
      <c r="Z557" s="66"/>
      <c r="AA557" s="67"/>
      <c r="AB557" s="68"/>
      <c r="AC557" s="69"/>
      <c r="AD557" s="70"/>
      <c r="AE557" s="70"/>
      <c r="AF557" s="74"/>
      <c r="AG557" s="71"/>
    </row>
    <row r="558" spans="5:33">
      <c r="E558" s="73"/>
      <c r="G558" s="58"/>
      <c r="H558" s="58"/>
      <c r="I558" s="58"/>
      <c r="J558" s="58"/>
      <c r="K558" s="58"/>
      <c r="L558" s="58"/>
      <c r="M558" s="59"/>
      <c r="N558" s="59"/>
      <c r="O558" s="59"/>
      <c r="P558" s="60"/>
      <c r="Q558" s="22"/>
      <c r="R558" s="61"/>
      <c r="S558" s="22"/>
      <c r="T558" s="94"/>
      <c r="U558" s="59"/>
      <c r="V558" s="63"/>
      <c r="W558" s="64"/>
      <c r="X558" s="65"/>
      <c r="Y558" s="66"/>
      <c r="Z558" s="66"/>
      <c r="AA558" s="67"/>
      <c r="AB558" s="68"/>
      <c r="AC558" s="69"/>
      <c r="AD558" s="70"/>
      <c r="AE558" s="70"/>
      <c r="AF558" s="74"/>
      <c r="AG558" s="71"/>
    </row>
    <row r="559" spans="5:33">
      <c r="E559" s="73"/>
      <c r="G559" s="58"/>
      <c r="H559" s="58"/>
      <c r="I559" s="58"/>
      <c r="J559" s="58"/>
      <c r="K559" s="58"/>
      <c r="L559" s="58"/>
      <c r="M559" s="59"/>
      <c r="N559" s="59"/>
      <c r="O559" s="59"/>
      <c r="P559" s="60"/>
      <c r="Q559" s="22"/>
      <c r="R559" s="61"/>
      <c r="S559" s="22"/>
      <c r="T559" s="94"/>
      <c r="U559" s="59"/>
      <c r="V559" s="63"/>
      <c r="W559" s="64"/>
      <c r="X559" s="65"/>
      <c r="Y559" s="66"/>
      <c r="Z559" s="66"/>
      <c r="AA559" s="67"/>
      <c r="AB559" s="68"/>
      <c r="AC559" s="69"/>
      <c r="AD559" s="70"/>
      <c r="AE559" s="70"/>
      <c r="AF559" s="74"/>
      <c r="AG559" s="71"/>
    </row>
    <row r="560" spans="5:33">
      <c r="E560" s="73"/>
      <c r="G560" s="58"/>
      <c r="H560" s="58"/>
      <c r="I560" s="58"/>
      <c r="J560" s="58"/>
      <c r="K560" s="58"/>
      <c r="L560" s="58"/>
      <c r="M560" s="59"/>
      <c r="N560" s="59"/>
      <c r="O560" s="59"/>
      <c r="P560" s="60"/>
      <c r="Q560" s="22"/>
      <c r="R560" s="61"/>
      <c r="S560" s="22"/>
      <c r="T560" s="94"/>
      <c r="U560" s="59"/>
      <c r="V560" s="63"/>
      <c r="W560" s="64"/>
      <c r="X560" s="65"/>
      <c r="Y560" s="66"/>
      <c r="Z560" s="66"/>
      <c r="AA560" s="67"/>
      <c r="AB560" s="68"/>
      <c r="AC560" s="69"/>
      <c r="AD560" s="70"/>
      <c r="AE560" s="70"/>
      <c r="AF560" s="74"/>
      <c r="AG560" s="71"/>
    </row>
    <row r="561" spans="5:33">
      <c r="E561" s="73"/>
      <c r="G561" s="58"/>
      <c r="H561" s="58"/>
      <c r="I561" s="58"/>
      <c r="J561" s="58"/>
      <c r="K561" s="58"/>
      <c r="L561" s="58"/>
      <c r="M561" s="59"/>
      <c r="N561" s="59"/>
      <c r="O561" s="59"/>
      <c r="P561" s="60"/>
      <c r="Q561" s="22"/>
      <c r="R561" s="61"/>
      <c r="S561" s="22"/>
      <c r="T561" s="94"/>
      <c r="U561" s="59"/>
      <c r="V561" s="63"/>
      <c r="W561" s="64"/>
      <c r="X561" s="65"/>
      <c r="Y561" s="66"/>
      <c r="Z561" s="66"/>
      <c r="AA561" s="67"/>
      <c r="AB561" s="68"/>
      <c r="AC561" s="69"/>
      <c r="AD561" s="70"/>
      <c r="AE561" s="70"/>
      <c r="AF561" s="74"/>
      <c r="AG561" s="71"/>
    </row>
    <row r="562" spans="5:33">
      <c r="E562" s="73"/>
      <c r="G562" s="58"/>
      <c r="H562" s="58"/>
      <c r="I562" s="58"/>
      <c r="J562" s="58"/>
      <c r="K562" s="58"/>
      <c r="L562" s="58"/>
      <c r="M562" s="59"/>
      <c r="N562" s="59"/>
      <c r="O562" s="59"/>
      <c r="P562" s="60"/>
      <c r="Q562" s="22"/>
      <c r="R562" s="61"/>
      <c r="S562" s="22"/>
      <c r="T562" s="94"/>
      <c r="U562" s="59"/>
      <c r="V562" s="63"/>
      <c r="W562" s="64"/>
      <c r="X562" s="65"/>
      <c r="Y562" s="66"/>
      <c r="Z562" s="66"/>
      <c r="AA562" s="67"/>
      <c r="AB562" s="68"/>
      <c r="AC562" s="69"/>
      <c r="AD562" s="70"/>
      <c r="AE562" s="70"/>
      <c r="AF562" s="74"/>
      <c r="AG562" s="71"/>
    </row>
    <row r="563" spans="5:33">
      <c r="E563" s="73"/>
      <c r="G563" s="58"/>
      <c r="H563" s="58"/>
      <c r="I563" s="58"/>
      <c r="J563" s="58"/>
      <c r="K563" s="58"/>
      <c r="L563" s="58"/>
      <c r="M563" s="59"/>
      <c r="N563" s="59"/>
      <c r="O563" s="59"/>
      <c r="P563" s="60"/>
      <c r="Q563" s="22"/>
      <c r="R563" s="61"/>
      <c r="S563" s="22"/>
      <c r="T563" s="94"/>
      <c r="U563" s="59"/>
      <c r="V563" s="63"/>
      <c r="W563" s="64"/>
      <c r="X563" s="65"/>
      <c r="Y563" s="66"/>
      <c r="Z563" s="66"/>
      <c r="AA563" s="67"/>
      <c r="AB563" s="68"/>
      <c r="AC563" s="69"/>
      <c r="AD563" s="70"/>
      <c r="AE563" s="70"/>
      <c r="AF563" s="74"/>
      <c r="AG563" s="71"/>
    </row>
    <row r="564" spans="5:33">
      <c r="E564" s="73"/>
      <c r="G564" s="58"/>
      <c r="H564" s="58"/>
      <c r="I564" s="58"/>
      <c r="J564" s="58"/>
      <c r="K564" s="58"/>
      <c r="L564" s="58"/>
      <c r="M564" s="59"/>
      <c r="N564" s="59"/>
      <c r="O564" s="59"/>
      <c r="P564" s="60"/>
      <c r="Q564" s="22"/>
      <c r="R564" s="61"/>
      <c r="S564" s="22"/>
      <c r="T564" s="94"/>
      <c r="U564" s="59"/>
      <c r="V564" s="63"/>
      <c r="W564" s="64"/>
      <c r="X564" s="65"/>
      <c r="Y564" s="66"/>
      <c r="Z564" s="66"/>
      <c r="AA564" s="67"/>
      <c r="AB564" s="68"/>
      <c r="AC564" s="69"/>
      <c r="AD564" s="70"/>
      <c r="AE564" s="70"/>
      <c r="AF564" s="74"/>
      <c r="AG564" s="71"/>
    </row>
    <row r="565" spans="5:33">
      <c r="E565" s="73"/>
      <c r="G565" s="58"/>
      <c r="H565" s="58"/>
      <c r="I565" s="58"/>
      <c r="J565" s="58"/>
      <c r="K565" s="58"/>
      <c r="L565" s="58"/>
      <c r="M565" s="59"/>
      <c r="N565" s="59"/>
      <c r="O565" s="59"/>
      <c r="P565" s="60"/>
      <c r="Q565" s="22"/>
      <c r="R565" s="61"/>
      <c r="S565" s="22"/>
      <c r="T565" s="94"/>
      <c r="U565" s="59"/>
      <c r="V565" s="63"/>
      <c r="W565" s="64"/>
      <c r="X565" s="65"/>
      <c r="Y565" s="66"/>
      <c r="Z565" s="66"/>
      <c r="AA565" s="67"/>
      <c r="AB565" s="68"/>
      <c r="AC565" s="69"/>
      <c r="AD565" s="70"/>
      <c r="AE565" s="70"/>
      <c r="AF565" s="74"/>
      <c r="AG565" s="71"/>
    </row>
    <row r="566" spans="5:33">
      <c r="E566" s="73"/>
      <c r="G566" s="58"/>
      <c r="H566" s="58"/>
      <c r="I566" s="58"/>
      <c r="J566" s="58"/>
      <c r="K566" s="58"/>
      <c r="L566" s="58"/>
      <c r="M566" s="59"/>
      <c r="N566" s="59"/>
      <c r="O566" s="59"/>
      <c r="P566" s="60"/>
      <c r="Q566" s="22"/>
      <c r="R566" s="61"/>
      <c r="S566" s="22"/>
      <c r="T566" s="94"/>
      <c r="U566" s="59"/>
      <c r="V566" s="63"/>
      <c r="W566" s="64"/>
      <c r="X566" s="65"/>
      <c r="Y566" s="66"/>
      <c r="Z566" s="66"/>
      <c r="AA566" s="67"/>
      <c r="AB566" s="68"/>
      <c r="AC566" s="69"/>
      <c r="AD566" s="70"/>
      <c r="AE566" s="70"/>
      <c r="AF566" s="74"/>
      <c r="AG566" s="71"/>
    </row>
    <row r="567" spans="5:33">
      <c r="E567" s="73"/>
      <c r="G567" s="58"/>
      <c r="H567" s="58"/>
      <c r="I567" s="58"/>
      <c r="J567" s="58"/>
      <c r="K567" s="58"/>
      <c r="L567" s="58"/>
      <c r="M567" s="59"/>
      <c r="N567" s="59"/>
      <c r="O567" s="59"/>
      <c r="P567" s="60"/>
      <c r="Q567" s="22"/>
      <c r="R567" s="61"/>
      <c r="S567" s="22"/>
      <c r="T567" s="94"/>
      <c r="U567" s="59"/>
      <c r="V567" s="63"/>
      <c r="W567" s="64"/>
      <c r="X567" s="65"/>
      <c r="Y567" s="66"/>
      <c r="Z567" s="66"/>
      <c r="AA567" s="67"/>
      <c r="AB567" s="68"/>
      <c r="AC567" s="69"/>
      <c r="AD567" s="70"/>
      <c r="AE567" s="70"/>
      <c r="AF567" s="74"/>
      <c r="AG567" s="71"/>
    </row>
    <row r="568" spans="5:33">
      <c r="E568" s="73"/>
      <c r="G568" s="58"/>
      <c r="H568" s="58"/>
      <c r="I568" s="58"/>
      <c r="J568" s="58"/>
      <c r="K568" s="58"/>
      <c r="L568" s="58"/>
      <c r="M568" s="59"/>
      <c r="N568" s="59"/>
      <c r="O568" s="59"/>
      <c r="P568" s="60"/>
      <c r="Q568" s="22"/>
      <c r="R568" s="61"/>
      <c r="S568" s="22"/>
      <c r="T568" s="94"/>
      <c r="U568" s="59"/>
      <c r="V568" s="63"/>
      <c r="W568" s="64"/>
      <c r="X568" s="65"/>
      <c r="Y568" s="66"/>
      <c r="Z568" s="66"/>
      <c r="AA568" s="67"/>
      <c r="AB568" s="68"/>
      <c r="AC568" s="69"/>
      <c r="AD568" s="70"/>
      <c r="AE568" s="70"/>
      <c r="AF568" s="74"/>
      <c r="AG568" s="71"/>
    </row>
    <row r="569" spans="5:33">
      <c r="E569" s="73"/>
      <c r="G569" s="58"/>
      <c r="H569" s="58"/>
      <c r="I569" s="58"/>
      <c r="J569" s="58"/>
      <c r="K569" s="58"/>
      <c r="L569" s="58"/>
      <c r="M569" s="59"/>
      <c r="N569" s="59"/>
      <c r="O569" s="59"/>
      <c r="P569" s="60"/>
      <c r="Q569" s="22"/>
      <c r="R569" s="61"/>
      <c r="S569" s="22"/>
      <c r="T569" s="94"/>
      <c r="U569" s="59"/>
      <c r="V569" s="63"/>
      <c r="W569" s="64"/>
      <c r="X569" s="65"/>
      <c r="Y569" s="66"/>
      <c r="Z569" s="66"/>
      <c r="AA569" s="67"/>
      <c r="AB569" s="68"/>
      <c r="AC569" s="69"/>
      <c r="AD569" s="70"/>
      <c r="AE569" s="70"/>
      <c r="AF569" s="74"/>
      <c r="AG569" s="71"/>
    </row>
    <row r="570" spans="5:33">
      <c r="E570" s="73"/>
      <c r="G570" s="58"/>
      <c r="H570" s="58"/>
      <c r="I570" s="58"/>
      <c r="J570" s="58"/>
      <c r="K570" s="58"/>
      <c r="L570" s="58"/>
      <c r="M570" s="59"/>
      <c r="N570" s="59"/>
      <c r="O570" s="59"/>
      <c r="P570" s="60"/>
      <c r="Q570" s="22"/>
      <c r="R570" s="61"/>
      <c r="S570" s="22"/>
      <c r="T570" s="94"/>
      <c r="U570" s="59"/>
      <c r="V570" s="63"/>
      <c r="W570" s="64"/>
      <c r="X570" s="65"/>
      <c r="Y570" s="66"/>
      <c r="Z570" s="66"/>
      <c r="AA570" s="67"/>
      <c r="AB570" s="68"/>
      <c r="AC570" s="69"/>
      <c r="AD570" s="70"/>
      <c r="AE570" s="70"/>
      <c r="AF570" s="74"/>
      <c r="AG570" s="71"/>
    </row>
    <row r="571" spans="5:33">
      <c r="E571" s="73"/>
      <c r="G571" s="58"/>
      <c r="H571" s="58"/>
      <c r="I571" s="58"/>
      <c r="J571" s="58"/>
      <c r="K571" s="58"/>
      <c r="L571" s="58"/>
      <c r="M571" s="59"/>
      <c r="N571" s="59"/>
      <c r="O571" s="59"/>
      <c r="P571" s="60"/>
      <c r="Q571" s="22"/>
      <c r="R571" s="61"/>
      <c r="S571" s="22"/>
      <c r="T571" s="94"/>
      <c r="U571" s="59"/>
      <c r="V571" s="63"/>
      <c r="W571" s="64"/>
      <c r="X571" s="65"/>
      <c r="Y571" s="66"/>
      <c r="Z571" s="66"/>
      <c r="AA571" s="67"/>
      <c r="AB571" s="68"/>
      <c r="AC571" s="69"/>
      <c r="AD571" s="70"/>
      <c r="AE571" s="70"/>
      <c r="AF571" s="74"/>
      <c r="AG571" s="71"/>
    </row>
    <row r="572" spans="5:33">
      <c r="E572" s="73"/>
      <c r="G572" s="58"/>
      <c r="H572" s="58"/>
      <c r="I572" s="58"/>
      <c r="J572" s="58"/>
      <c r="K572" s="58"/>
      <c r="L572" s="58"/>
      <c r="M572" s="59"/>
      <c r="N572" s="59"/>
      <c r="O572" s="59"/>
      <c r="P572" s="60"/>
      <c r="Q572" s="22"/>
      <c r="R572" s="61"/>
      <c r="S572" s="22"/>
      <c r="T572" s="94"/>
      <c r="U572" s="59"/>
      <c r="V572" s="63"/>
      <c r="W572" s="64"/>
      <c r="X572" s="65"/>
      <c r="Y572" s="66"/>
      <c r="Z572" s="66"/>
      <c r="AA572" s="67"/>
      <c r="AB572" s="68"/>
      <c r="AC572" s="69"/>
      <c r="AD572" s="70"/>
      <c r="AE572" s="70"/>
      <c r="AF572" s="74"/>
      <c r="AG572" s="71"/>
    </row>
    <row r="573" spans="5:33">
      <c r="E573" s="73"/>
      <c r="G573" s="58"/>
      <c r="H573" s="58"/>
      <c r="I573" s="58"/>
      <c r="J573" s="58"/>
      <c r="K573" s="58"/>
      <c r="L573" s="58"/>
      <c r="M573" s="59"/>
      <c r="N573" s="59"/>
      <c r="O573" s="59"/>
      <c r="P573" s="60"/>
      <c r="Q573" s="22"/>
      <c r="R573" s="61"/>
      <c r="S573" s="22"/>
      <c r="T573" s="94"/>
      <c r="U573" s="59"/>
      <c r="V573" s="63"/>
      <c r="W573" s="64"/>
      <c r="X573" s="65"/>
      <c r="Y573" s="66"/>
      <c r="Z573" s="66"/>
      <c r="AA573" s="67"/>
      <c r="AB573" s="68"/>
      <c r="AC573" s="69"/>
      <c r="AD573" s="70"/>
      <c r="AE573" s="70"/>
      <c r="AF573" s="74"/>
      <c r="AG573" s="71"/>
    </row>
    <row r="574" spans="5:33">
      <c r="E574" s="73"/>
      <c r="G574" s="58"/>
      <c r="H574" s="58"/>
      <c r="I574" s="58"/>
      <c r="J574" s="58"/>
      <c r="K574" s="58"/>
      <c r="L574" s="58"/>
      <c r="M574" s="59"/>
      <c r="N574" s="59"/>
      <c r="O574" s="59"/>
      <c r="P574" s="60"/>
      <c r="Q574" s="22"/>
      <c r="R574" s="61"/>
      <c r="S574" s="22"/>
      <c r="T574" s="94"/>
      <c r="U574" s="59"/>
      <c r="V574" s="63"/>
      <c r="W574" s="64"/>
      <c r="X574" s="65"/>
      <c r="Y574" s="66"/>
      <c r="Z574" s="66"/>
      <c r="AA574" s="67"/>
      <c r="AB574" s="68"/>
      <c r="AC574" s="69"/>
      <c r="AD574" s="70"/>
      <c r="AE574" s="70"/>
      <c r="AF574" s="74"/>
      <c r="AG574" s="71"/>
    </row>
    <row r="575" spans="5:33">
      <c r="E575" s="73"/>
      <c r="G575" s="58"/>
      <c r="H575" s="58"/>
      <c r="I575" s="58"/>
      <c r="J575" s="58"/>
      <c r="K575" s="58"/>
      <c r="L575" s="58"/>
      <c r="M575" s="59"/>
      <c r="N575" s="59"/>
      <c r="O575" s="59"/>
      <c r="P575" s="60"/>
      <c r="Q575" s="22"/>
      <c r="R575" s="61"/>
      <c r="S575" s="22"/>
      <c r="T575" s="94"/>
      <c r="U575" s="59"/>
      <c r="V575" s="63"/>
      <c r="W575" s="64"/>
      <c r="X575" s="65"/>
      <c r="Y575" s="66"/>
      <c r="Z575" s="66"/>
      <c r="AA575" s="67"/>
      <c r="AB575" s="68"/>
      <c r="AC575" s="69"/>
      <c r="AD575" s="70"/>
      <c r="AE575" s="70"/>
      <c r="AF575" s="74"/>
      <c r="AG575" s="71"/>
    </row>
    <row r="576" spans="5:33">
      <c r="E576" s="73"/>
      <c r="G576" s="58"/>
      <c r="H576" s="58"/>
      <c r="I576" s="58"/>
      <c r="J576" s="58"/>
      <c r="K576" s="58"/>
      <c r="L576" s="58"/>
      <c r="M576" s="59"/>
      <c r="N576" s="59"/>
      <c r="O576" s="59"/>
      <c r="P576" s="60"/>
      <c r="Q576" s="22"/>
      <c r="R576" s="61"/>
      <c r="S576" s="22"/>
      <c r="T576" s="94"/>
      <c r="U576" s="59"/>
      <c r="V576" s="63"/>
      <c r="W576" s="64"/>
      <c r="X576" s="65"/>
      <c r="Y576" s="66"/>
      <c r="Z576" s="66"/>
      <c r="AA576" s="67"/>
      <c r="AB576" s="68"/>
      <c r="AC576" s="69"/>
      <c r="AD576" s="70"/>
      <c r="AE576" s="70"/>
      <c r="AF576" s="74"/>
      <c r="AG576" s="71"/>
    </row>
    <row r="577" spans="5:33">
      <c r="E577" s="73"/>
      <c r="G577" s="58"/>
      <c r="H577" s="58"/>
      <c r="I577" s="58"/>
      <c r="J577" s="58"/>
      <c r="K577" s="58"/>
      <c r="L577" s="58"/>
      <c r="M577" s="59"/>
      <c r="N577" s="59"/>
      <c r="O577" s="59"/>
      <c r="P577" s="60"/>
      <c r="Q577" s="22"/>
      <c r="R577" s="61"/>
      <c r="S577" s="22"/>
      <c r="T577" s="94"/>
      <c r="U577" s="59"/>
      <c r="V577" s="63"/>
      <c r="W577" s="64"/>
      <c r="X577" s="65"/>
      <c r="Y577" s="66"/>
      <c r="Z577" s="66"/>
      <c r="AA577" s="67"/>
      <c r="AB577" s="68"/>
      <c r="AC577" s="69"/>
      <c r="AD577" s="70"/>
      <c r="AE577" s="70"/>
      <c r="AF577" s="74"/>
      <c r="AG577" s="71"/>
    </row>
    <row r="578" spans="5:33">
      <c r="E578" s="73"/>
      <c r="G578" s="58"/>
      <c r="H578" s="58"/>
      <c r="I578" s="58"/>
      <c r="J578" s="58"/>
      <c r="K578" s="58"/>
      <c r="L578" s="58"/>
      <c r="M578" s="59"/>
      <c r="N578" s="59"/>
      <c r="O578" s="59"/>
      <c r="P578" s="60"/>
      <c r="Q578" s="22"/>
      <c r="R578" s="61"/>
      <c r="S578" s="22"/>
      <c r="T578" s="94"/>
      <c r="U578" s="59"/>
      <c r="V578" s="63"/>
      <c r="W578" s="64"/>
      <c r="X578" s="65"/>
      <c r="Y578" s="66"/>
      <c r="Z578" s="66"/>
      <c r="AA578" s="67"/>
      <c r="AB578" s="68"/>
      <c r="AC578" s="69"/>
      <c r="AD578" s="70"/>
      <c r="AE578" s="70"/>
      <c r="AF578" s="74"/>
      <c r="AG578" s="71"/>
    </row>
    <row r="579" spans="5:33">
      <c r="E579" s="73"/>
      <c r="G579" s="58"/>
      <c r="H579" s="58"/>
      <c r="I579" s="58"/>
      <c r="J579" s="58"/>
      <c r="K579" s="58"/>
      <c r="L579" s="58"/>
      <c r="M579" s="59"/>
      <c r="N579" s="59"/>
      <c r="O579" s="59"/>
      <c r="P579" s="60"/>
      <c r="Q579" s="22"/>
      <c r="R579" s="61"/>
      <c r="S579" s="22"/>
      <c r="T579" s="94"/>
      <c r="U579" s="59"/>
      <c r="V579" s="63"/>
      <c r="W579" s="64"/>
      <c r="X579" s="65"/>
      <c r="Y579" s="66"/>
      <c r="Z579" s="66"/>
      <c r="AA579" s="67"/>
      <c r="AB579" s="68"/>
      <c r="AC579" s="69"/>
      <c r="AD579" s="70"/>
      <c r="AE579" s="70"/>
      <c r="AF579" s="74"/>
      <c r="AG579" s="71"/>
    </row>
    <row r="580" spans="5:33">
      <c r="E580" s="73"/>
      <c r="G580" s="58"/>
      <c r="H580" s="58"/>
      <c r="I580" s="58"/>
      <c r="J580" s="58"/>
      <c r="K580" s="58"/>
      <c r="L580" s="58"/>
      <c r="M580" s="59"/>
      <c r="N580" s="59"/>
      <c r="O580" s="59"/>
      <c r="P580" s="60"/>
      <c r="Q580" s="22"/>
      <c r="R580" s="61"/>
      <c r="S580" s="22"/>
      <c r="T580" s="94"/>
      <c r="U580" s="59"/>
      <c r="V580" s="63"/>
      <c r="W580" s="64"/>
      <c r="X580" s="65"/>
      <c r="Y580" s="66"/>
      <c r="Z580" s="66"/>
      <c r="AA580" s="67"/>
      <c r="AB580" s="68"/>
      <c r="AC580" s="69"/>
      <c r="AD580" s="70"/>
      <c r="AE580" s="70"/>
      <c r="AF580" s="74"/>
      <c r="AG580" s="71"/>
    </row>
    <row r="581" spans="5:33">
      <c r="E581" s="73"/>
      <c r="G581" s="58"/>
      <c r="H581" s="58"/>
      <c r="I581" s="58"/>
      <c r="J581" s="58"/>
      <c r="K581" s="58"/>
      <c r="L581" s="58"/>
      <c r="M581" s="59"/>
      <c r="N581" s="59"/>
      <c r="O581" s="59"/>
      <c r="P581" s="60"/>
      <c r="Q581" s="22"/>
      <c r="R581" s="61"/>
      <c r="S581" s="22"/>
      <c r="T581" s="94"/>
      <c r="U581" s="59"/>
      <c r="V581" s="63"/>
      <c r="W581" s="64"/>
      <c r="X581" s="65"/>
      <c r="Y581" s="66"/>
      <c r="Z581" s="66"/>
      <c r="AA581" s="67"/>
      <c r="AB581" s="68"/>
      <c r="AC581" s="69"/>
      <c r="AD581" s="70"/>
      <c r="AE581" s="70"/>
      <c r="AF581" s="74"/>
      <c r="AG581" s="71"/>
    </row>
    <row r="582" spans="5:33">
      <c r="E582" s="73"/>
      <c r="G582" s="58"/>
      <c r="H582" s="58"/>
      <c r="I582" s="58"/>
      <c r="J582" s="58"/>
      <c r="K582" s="58"/>
      <c r="L582" s="58"/>
      <c r="M582" s="59"/>
      <c r="N582" s="59"/>
      <c r="O582" s="59"/>
      <c r="P582" s="60"/>
      <c r="Q582" s="22"/>
      <c r="R582" s="61"/>
      <c r="S582" s="22"/>
      <c r="T582" s="94"/>
      <c r="U582" s="59"/>
      <c r="V582" s="63"/>
      <c r="W582" s="64"/>
      <c r="X582" s="65"/>
      <c r="Y582" s="66"/>
      <c r="Z582" s="66"/>
      <c r="AA582" s="67"/>
      <c r="AB582" s="68"/>
      <c r="AC582" s="69"/>
      <c r="AD582" s="70"/>
      <c r="AE582" s="70"/>
      <c r="AF582" s="74"/>
      <c r="AG582" s="71"/>
    </row>
    <row r="583" spans="5:33">
      <c r="E583" s="73"/>
      <c r="G583" s="58"/>
      <c r="H583" s="58"/>
      <c r="I583" s="58"/>
      <c r="J583" s="58"/>
      <c r="K583" s="58"/>
      <c r="L583" s="58"/>
      <c r="M583" s="59"/>
      <c r="N583" s="59"/>
      <c r="O583" s="59"/>
      <c r="P583" s="60"/>
      <c r="Q583" s="22"/>
      <c r="R583" s="61"/>
      <c r="S583" s="22"/>
      <c r="T583" s="94"/>
      <c r="U583" s="59"/>
      <c r="V583" s="63"/>
      <c r="W583" s="64"/>
      <c r="X583" s="65"/>
      <c r="Y583" s="66"/>
      <c r="Z583" s="66"/>
      <c r="AA583" s="67"/>
      <c r="AB583" s="68"/>
      <c r="AC583" s="69"/>
      <c r="AD583" s="70"/>
      <c r="AE583" s="70"/>
      <c r="AF583" s="74"/>
      <c r="AG583" s="71"/>
    </row>
    <row r="584" spans="5:33">
      <c r="E584" s="73"/>
      <c r="G584" s="58"/>
      <c r="H584" s="58"/>
      <c r="I584" s="58"/>
      <c r="J584" s="58"/>
      <c r="K584" s="58"/>
      <c r="L584" s="58"/>
      <c r="M584" s="59"/>
      <c r="N584" s="59"/>
      <c r="O584" s="59"/>
      <c r="P584" s="60"/>
      <c r="Q584" s="22"/>
      <c r="R584" s="61"/>
      <c r="S584" s="22"/>
      <c r="T584" s="94"/>
      <c r="U584" s="59"/>
      <c r="V584" s="63"/>
      <c r="W584" s="64"/>
      <c r="X584" s="65"/>
      <c r="Y584" s="66"/>
      <c r="Z584" s="66"/>
      <c r="AA584" s="67"/>
      <c r="AB584" s="68"/>
      <c r="AC584" s="69"/>
      <c r="AD584" s="70"/>
      <c r="AE584" s="70"/>
      <c r="AF584" s="74"/>
      <c r="AG584" s="71"/>
    </row>
    <row r="585" spans="5:33">
      <c r="E585" s="73"/>
      <c r="G585" s="58"/>
      <c r="H585" s="58"/>
      <c r="I585" s="58"/>
      <c r="J585" s="58"/>
      <c r="K585" s="58"/>
      <c r="L585" s="58"/>
      <c r="M585" s="59"/>
      <c r="N585" s="59"/>
      <c r="O585" s="59"/>
      <c r="P585" s="60"/>
      <c r="Q585" s="22"/>
      <c r="R585" s="61"/>
      <c r="S585" s="22"/>
      <c r="T585" s="94"/>
      <c r="U585" s="59"/>
      <c r="V585" s="63"/>
      <c r="W585" s="64"/>
      <c r="X585" s="65"/>
      <c r="Y585" s="66"/>
      <c r="Z585" s="66"/>
      <c r="AA585" s="67"/>
      <c r="AB585" s="68"/>
      <c r="AC585" s="69"/>
      <c r="AD585" s="70"/>
      <c r="AE585" s="70"/>
      <c r="AF585" s="74"/>
      <c r="AG585" s="71"/>
    </row>
    <row r="586" spans="5:33">
      <c r="E586" s="73"/>
      <c r="G586" s="58"/>
      <c r="H586" s="58"/>
      <c r="I586" s="58"/>
      <c r="J586" s="58"/>
      <c r="K586" s="58"/>
      <c r="L586" s="58"/>
      <c r="M586" s="59"/>
      <c r="N586" s="59"/>
      <c r="O586" s="59"/>
      <c r="P586" s="60"/>
      <c r="Q586" s="22"/>
      <c r="R586" s="61"/>
      <c r="S586" s="22"/>
      <c r="T586" s="94"/>
      <c r="U586" s="59"/>
      <c r="V586" s="63"/>
      <c r="W586" s="64"/>
      <c r="X586" s="65"/>
      <c r="Y586" s="66"/>
      <c r="Z586" s="66"/>
      <c r="AA586" s="67"/>
      <c r="AB586" s="68"/>
      <c r="AC586" s="69"/>
      <c r="AD586" s="70"/>
      <c r="AE586" s="70"/>
      <c r="AF586" s="74"/>
      <c r="AG586" s="71"/>
    </row>
    <row r="587" spans="5:33">
      <c r="E587" s="73"/>
      <c r="G587" s="58"/>
      <c r="H587" s="58"/>
      <c r="I587" s="58"/>
      <c r="J587" s="58"/>
      <c r="K587" s="58"/>
      <c r="L587" s="58"/>
      <c r="M587" s="59"/>
      <c r="N587" s="59"/>
      <c r="O587" s="59"/>
      <c r="P587" s="60"/>
      <c r="Q587" s="22"/>
      <c r="R587" s="61"/>
      <c r="S587" s="22"/>
      <c r="T587" s="94"/>
      <c r="U587" s="59"/>
      <c r="V587" s="63"/>
      <c r="W587" s="64"/>
      <c r="X587" s="65"/>
      <c r="Y587" s="66"/>
      <c r="Z587" s="66"/>
      <c r="AA587" s="67"/>
      <c r="AB587" s="68"/>
      <c r="AC587" s="69"/>
      <c r="AD587" s="70"/>
      <c r="AE587" s="70"/>
      <c r="AF587" s="74"/>
      <c r="AG587" s="71"/>
    </row>
    <row r="588" spans="5:33">
      <c r="E588" s="73"/>
      <c r="G588" s="58"/>
      <c r="H588" s="58"/>
      <c r="I588" s="58"/>
      <c r="J588" s="58"/>
      <c r="K588" s="58"/>
      <c r="L588" s="58"/>
      <c r="M588" s="59"/>
      <c r="N588" s="59"/>
      <c r="O588" s="59"/>
      <c r="P588" s="60"/>
      <c r="Q588" s="22"/>
      <c r="R588" s="61"/>
      <c r="S588" s="22"/>
      <c r="T588" s="94"/>
      <c r="U588" s="59"/>
      <c r="V588" s="63"/>
      <c r="W588" s="64"/>
      <c r="X588" s="65"/>
      <c r="Y588" s="66"/>
      <c r="Z588" s="66"/>
      <c r="AA588" s="67"/>
      <c r="AB588" s="68"/>
      <c r="AC588" s="69"/>
      <c r="AD588" s="70"/>
      <c r="AE588" s="70"/>
      <c r="AF588" s="74"/>
      <c r="AG588" s="71"/>
    </row>
    <row r="589" spans="5:33">
      <c r="E589" s="73"/>
      <c r="G589" s="58"/>
      <c r="H589" s="58"/>
      <c r="I589" s="58"/>
      <c r="J589" s="58"/>
      <c r="K589" s="58"/>
      <c r="L589" s="58"/>
      <c r="M589" s="59"/>
      <c r="N589" s="59"/>
      <c r="O589" s="59"/>
      <c r="P589" s="60"/>
      <c r="Q589" s="22"/>
      <c r="R589" s="61"/>
      <c r="S589" s="22"/>
      <c r="T589" s="94"/>
      <c r="U589" s="59"/>
      <c r="V589" s="63"/>
      <c r="W589" s="64"/>
      <c r="X589" s="65"/>
      <c r="Y589" s="66"/>
      <c r="Z589" s="66"/>
      <c r="AA589" s="67"/>
      <c r="AB589" s="68"/>
      <c r="AC589" s="69"/>
      <c r="AD589" s="70"/>
      <c r="AE589" s="70"/>
      <c r="AF589" s="74"/>
      <c r="AG589" s="71"/>
    </row>
    <row r="590" spans="5:33">
      <c r="E590" s="73"/>
      <c r="G590" s="58"/>
      <c r="H590" s="58"/>
      <c r="I590" s="58"/>
      <c r="J590" s="58"/>
      <c r="K590" s="58"/>
      <c r="L590" s="58"/>
      <c r="M590" s="59"/>
      <c r="N590" s="59"/>
      <c r="O590" s="59"/>
      <c r="P590" s="60"/>
      <c r="Q590" s="22"/>
      <c r="R590" s="61"/>
      <c r="S590" s="22"/>
      <c r="T590" s="94"/>
      <c r="U590" s="59"/>
      <c r="V590" s="63"/>
      <c r="W590" s="64"/>
      <c r="X590" s="65"/>
      <c r="Y590" s="66"/>
      <c r="Z590" s="66"/>
      <c r="AA590" s="67"/>
      <c r="AB590" s="68"/>
      <c r="AC590" s="69"/>
      <c r="AD590" s="70"/>
      <c r="AE590" s="70"/>
      <c r="AF590" s="74"/>
      <c r="AG590" s="71"/>
    </row>
    <row r="591" spans="5:33">
      <c r="E591" s="73"/>
      <c r="G591" s="58"/>
      <c r="H591" s="58"/>
      <c r="I591" s="58"/>
      <c r="J591" s="58"/>
      <c r="K591" s="58"/>
      <c r="L591" s="58"/>
      <c r="M591" s="59"/>
      <c r="N591" s="59"/>
      <c r="O591" s="59"/>
      <c r="P591" s="60"/>
      <c r="Q591" s="22"/>
      <c r="R591" s="61"/>
      <c r="S591" s="22"/>
      <c r="T591" s="94"/>
      <c r="U591" s="59"/>
      <c r="V591" s="63"/>
      <c r="W591" s="64"/>
      <c r="X591" s="65"/>
      <c r="Y591" s="66"/>
      <c r="Z591" s="66"/>
      <c r="AA591" s="67"/>
      <c r="AB591" s="68"/>
      <c r="AC591" s="69"/>
      <c r="AD591" s="70"/>
      <c r="AE591" s="70"/>
      <c r="AF591" s="74"/>
      <c r="AG591" s="71"/>
    </row>
    <row r="592" spans="5:33">
      <c r="E592" s="73"/>
      <c r="G592" s="58"/>
      <c r="H592" s="58"/>
      <c r="I592" s="58"/>
      <c r="J592" s="58"/>
      <c r="K592" s="58"/>
      <c r="L592" s="58"/>
      <c r="M592" s="59"/>
      <c r="N592" s="59"/>
      <c r="O592" s="59"/>
      <c r="P592" s="60"/>
      <c r="Q592" s="22"/>
      <c r="R592" s="61"/>
      <c r="S592" s="22"/>
      <c r="T592" s="94"/>
      <c r="U592" s="59"/>
      <c r="V592" s="63"/>
      <c r="W592" s="64"/>
      <c r="X592" s="65"/>
      <c r="Y592" s="66"/>
      <c r="Z592" s="66"/>
      <c r="AA592" s="67"/>
      <c r="AB592" s="68"/>
      <c r="AC592" s="69"/>
      <c r="AD592" s="70"/>
      <c r="AE592" s="70"/>
      <c r="AF592" s="74"/>
      <c r="AG592" s="71"/>
    </row>
    <row r="593" spans="5:33">
      <c r="E593" s="73"/>
      <c r="G593" s="58"/>
      <c r="H593" s="58"/>
      <c r="I593" s="58"/>
      <c r="J593" s="58"/>
      <c r="K593" s="58"/>
      <c r="L593" s="58"/>
      <c r="M593" s="59"/>
      <c r="N593" s="59"/>
      <c r="O593" s="59"/>
      <c r="P593" s="60"/>
      <c r="Q593" s="22"/>
      <c r="R593" s="61"/>
      <c r="S593" s="22"/>
      <c r="T593" s="94"/>
      <c r="U593" s="59"/>
      <c r="V593" s="63"/>
      <c r="W593" s="64"/>
      <c r="X593" s="65"/>
      <c r="Y593" s="66"/>
      <c r="Z593" s="66"/>
      <c r="AA593" s="67"/>
      <c r="AB593" s="68"/>
      <c r="AC593" s="69"/>
      <c r="AD593" s="70"/>
      <c r="AE593" s="70"/>
      <c r="AF593" s="74"/>
      <c r="AG593" s="71"/>
    </row>
    <row r="594" spans="5:33">
      <c r="E594" s="73"/>
      <c r="G594" s="58"/>
      <c r="H594" s="58"/>
      <c r="I594" s="58"/>
      <c r="J594" s="58"/>
      <c r="K594" s="58"/>
      <c r="L594" s="58"/>
      <c r="M594" s="59"/>
      <c r="N594" s="59"/>
      <c r="O594" s="59"/>
      <c r="P594" s="60"/>
      <c r="Q594" s="22"/>
      <c r="R594" s="61"/>
      <c r="S594" s="22"/>
      <c r="T594" s="94"/>
      <c r="U594" s="59"/>
      <c r="V594" s="63"/>
      <c r="W594" s="64"/>
      <c r="X594" s="65"/>
      <c r="Y594" s="66"/>
      <c r="Z594" s="66"/>
      <c r="AA594" s="67"/>
      <c r="AB594" s="68"/>
      <c r="AC594" s="69"/>
      <c r="AD594" s="70"/>
      <c r="AE594" s="70"/>
      <c r="AF594" s="74"/>
      <c r="AG594" s="71"/>
    </row>
    <row r="595" spans="5:33">
      <c r="E595" s="73"/>
      <c r="G595" s="58"/>
      <c r="H595" s="58"/>
      <c r="I595" s="58"/>
      <c r="J595" s="58"/>
      <c r="K595" s="58"/>
      <c r="L595" s="58"/>
      <c r="M595" s="59"/>
      <c r="N595" s="59"/>
      <c r="O595" s="59"/>
      <c r="P595" s="60"/>
      <c r="Q595" s="22"/>
      <c r="R595" s="61"/>
      <c r="S595" s="22"/>
      <c r="T595" s="94"/>
      <c r="U595" s="59"/>
      <c r="V595" s="63"/>
      <c r="W595" s="64"/>
      <c r="X595" s="65"/>
      <c r="Y595" s="66"/>
      <c r="Z595" s="66"/>
      <c r="AA595" s="67"/>
      <c r="AB595" s="68"/>
      <c r="AC595" s="69"/>
      <c r="AD595" s="70"/>
      <c r="AE595" s="70"/>
      <c r="AF595" s="74"/>
      <c r="AG595" s="71"/>
    </row>
    <row r="596" spans="5:33">
      <c r="E596" s="73"/>
      <c r="G596" s="58"/>
      <c r="H596" s="58"/>
      <c r="I596" s="58"/>
      <c r="J596" s="58"/>
      <c r="K596" s="58"/>
      <c r="L596" s="58"/>
      <c r="M596" s="59"/>
      <c r="N596" s="59"/>
      <c r="O596" s="59"/>
      <c r="P596" s="60"/>
      <c r="Q596" s="22"/>
      <c r="R596" s="61"/>
      <c r="S596" s="22"/>
      <c r="T596" s="94"/>
      <c r="U596" s="59"/>
      <c r="V596" s="63"/>
      <c r="W596" s="64"/>
      <c r="X596" s="65"/>
      <c r="Y596" s="66"/>
      <c r="Z596" s="66"/>
      <c r="AA596" s="67"/>
      <c r="AB596" s="68"/>
      <c r="AC596" s="69"/>
      <c r="AD596" s="70"/>
      <c r="AE596" s="70"/>
      <c r="AF596" s="74"/>
      <c r="AG596" s="71"/>
    </row>
    <row r="597" spans="5:33">
      <c r="E597" s="73"/>
      <c r="G597" s="58"/>
      <c r="H597" s="58"/>
      <c r="I597" s="58"/>
      <c r="J597" s="58"/>
      <c r="K597" s="58"/>
      <c r="L597" s="58"/>
      <c r="M597" s="59"/>
      <c r="N597" s="59"/>
      <c r="O597" s="59"/>
      <c r="P597" s="60"/>
      <c r="Q597" s="22"/>
      <c r="R597" s="61"/>
      <c r="S597" s="22"/>
      <c r="T597" s="94"/>
      <c r="U597" s="59"/>
      <c r="V597" s="63"/>
      <c r="W597" s="64"/>
      <c r="X597" s="65"/>
      <c r="Y597" s="66"/>
      <c r="Z597" s="66"/>
      <c r="AA597" s="67"/>
      <c r="AB597" s="68"/>
      <c r="AC597" s="69"/>
      <c r="AD597" s="70"/>
      <c r="AE597" s="70"/>
      <c r="AF597" s="74"/>
      <c r="AG597" s="71"/>
    </row>
    <row r="598" spans="5:33">
      <c r="E598" s="73"/>
      <c r="G598" s="58"/>
      <c r="H598" s="58"/>
      <c r="I598" s="58"/>
      <c r="J598" s="58"/>
      <c r="K598" s="58"/>
      <c r="L598" s="58"/>
      <c r="M598" s="59"/>
      <c r="N598" s="59"/>
      <c r="O598" s="59"/>
      <c r="P598" s="60"/>
      <c r="Q598" s="22"/>
      <c r="R598" s="61"/>
      <c r="S598" s="22"/>
      <c r="T598" s="94"/>
      <c r="U598" s="59"/>
      <c r="V598" s="63"/>
      <c r="W598" s="64"/>
      <c r="X598" s="65"/>
      <c r="Y598" s="66"/>
      <c r="Z598" s="66"/>
      <c r="AA598" s="67"/>
      <c r="AB598" s="68"/>
      <c r="AC598" s="69"/>
      <c r="AD598" s="70"/>
      <c r="AE598" s="70"/>
      <c r="AF598" s="74"/>
      <c r="AG598" s="71"/>
    </row>
    <row r="599" spans="5:33">
      <c r="E599" s="73"/>
      <c r="G599" s="58"/>
      <c r="H599" s="58"/>
      <c r="I599" s="58"/>
      <c r="J599" s="58"/>
      <c r="K599" s="58"/>
      <c r="L599" s="58"/>
      <c r="M599" s="59"/>
      <c r="N599" s="59"/>
      <c r="O599" s="59"/>
      <c r="P599" s="60"/>
      <c r="Q599" s="22"/>
      <c r="R599" s="61"/>
      <c r="S599" s="22"/>
      <c r="T599" s="94"/>
      <c r="U599" s="59"/>
      <c r="V599" s="63"/>
      <c r="W599" s="64"/>
      <c r="X599" s="65"/>
      <c r="Y599" s="66"/>
      <c r="Z599" s="66"/>
      <c r="AA599" s="67"/>
      <c r="AB599" s="68"/>
      <c r="AC599" s="69"/>
      <c r="AD599" s="70"/>
      <c r="AE599" s="70"/>
      <c r="AF599" s="74"/>
      <c r="AG599" s="71"/>
    </row>
    <row r="600" spans="5:33">
      <c r="E600" s="73"/>
      <c r="G600" s="58"/>
      <c r="H600" s="58"/>
      <c r="I600" s="58"/>
      <c r="J600" s="58"/>
      <c r="K600" s="58"/>
      <c r="L600" s="58"/>
      <c r="M600" s="59"/>
      <c r="N600" s="59"/>
      <c r="O600" s="59"/>
      <c r="P600" s="60"/>
      <c r="Q600" s="22"/>
      <c r="R600" s="61"/>
      <c r="S600" s="22"/>
      <c r="T600" s="94"/>
      <c r="U600" s="59"/>
      <c r="V600" s="63"/>
      <c r="W600" s="64"/>
      <c r="X600" s="65"/>
      <c r="Y600" s="66"/>
      <c r="Z600" s="66"/>
      <c r="AA600" s="67"/>
      <c r="AB600" s="68"/>
      <c r="AC600" s="69"/>
      <c r="AD600" s="70"/>
      <c r="AE600" s="70"/>
      <c r="AF600" s="74"/>
      <c r="AG600" s="71"/>
    </row>
    <row r="601" spans="5:33">
      <c r="E601" s="73"/>
      <c r="G601" s="58"/>
      <c r="H601" s="58"/>
      <c r="I601" s="58"/>
      <c r="J601" s="58"/>
      <c r="K601" s="58"/>
      <c r="L601" s="58"/>
      <c r="M601" s="59"/>
      <c r="N601" s="59"/>
      <c r="O601" s="59"/>
      <c r="P601" s="60"/>
      <c r="Q601" s="22"/>
      <c r="R601" s="61"/>
      <c r="S601" s="22"/>
      <c r="T601" s="94"/>
      <c r="U601" s="59"/>
      <c r="V601" s="63"/>
      <c r="W601" s="64"/>
      <c r="X601" s="65"/>
      <c r="Y601" s="66"/>
      <c r="Z601" s="66"/>
      <c r="AA601" s="67"/>
      <c r="AB601" s="68"/>
      <c r="AC601" s="69"/>
      <c r="AD601" s="70"/>
      <c r="AE601" s="70"/>
      <c r="AF601" s="74"/>
      <c r="AG601" s="71"/>
    </row>
    <row r="602" spans="5:33">
      <c r="E602" s="73"/>
      <c r="G602" s="58"/>
      <c r="H602" s="58"/>
      <c r="I602" s="58"/>
      <c r="J602" s="58"/>
      <c r="K602" s="58"/>
      <c r="L602" s="58"/>
      <c r="M602" s="59"/>
      <c r="N602" s="59"/>
      <c r="O602" s="59"/>
      <c r="P602" s="60"/>
      <c r="Q602" s="22"/>
      <c r="R602" s="61"/>
      <c r="S602" s="22"/>
      <c r="T602" s="94"/>
      <c r="U602" s="59"/>
      <c r="V602" s="63"/>
      <c r="W602" s="64"/>
      <c r="X602" s="65"/>
      <c r="Y602" s="66"/>
      <c r="Z602" s="66"/>
      <c r="AA602" s="67"/>
      <c r="AB602" s="68"/>
      <c r="AC602" s="69"/>
      <c r="AD602" s="70"/>
      <c r="AE602" s="70"/>
      <c r="AF602" s="74"/>
      <c r="AG602" s="71"/>
    </row>
    <row r="603" spans="5:33">
      <c r="E603" s="73"/>
      <c r="G603" s="58"/>
      <c r="H603" s="58"/>
      <c r="I603" s="58"/>
      <c r="J603" s="58"/>
      <c r="K603" s="58"/>
      <c r="L603" s="58"/>
      <c r="M603" s="59"/>
      <c r="N603" s="59"/>
      <c r="O603" s="59"/>
      <c r="P603" s="60"/>
      <c r="Q603" s="22"/>
      <c r="R603" s="61"/>
      <c r="S603" s="22"/>
      <c r="T603" s="94"/>
      <c r="U603" s="59"/>
      <c r="V603" s="63"/>
      <c r="W603" s="64"/>
      <c r="X603" s="65"/>
      <c r="Y603" s="66"/>
      <c r="Z603" s="66"/>
      <c r="AA603" s="67"/>
      <c r="AB603" s="68"/>
      <c r="AC603" s="69"/>
      <c r="AD603" s="70"/>
      <c r="AE603" s="70"/>
      <c r="AF603" s="74"/>
      <c r="AG603" s="71"/>
    </row>
    <row r="604" spans="5:33">
      <c r="E604" s="73"/>
      <c r="G604" s="58"/>
      <c r="H604" s="58"/>
      <c r="I604" s="58"/>
      <c r="J604" s="58"/>
      <c r="K604" s="58"/>
      <c r="L604" s="58"/>
      <c r="M604" s="59"/>
      <c r="N604" s="59"/>
      <c r="O604" s="59"/>
      <c r="P604" s="60"/>
      <c r="Q604" s="22"/>
      <c r="R604" s="61"/>
      <c r="S604" s="22"/>
      <c r="T604" s="94"/>
      <c r="U604" s="59"/>
      <c r="V604" s="63"/>
      <c r="W604" s="64"/>
      <c r="X604" s="65"/>
      <c r="Y604" s="66"/>
      <c r="Z604" s="66"/>
      <c r="AA604" s="67"/>
      <c r="AB604" s="68"/>
      <c r="AC604" s="69"/>
      <c r="AD604" s="70"/>
      <c r="AE604" s="70"/>
      <c r="AF604" s="74"/>
      <c r="AG604" s="71"/>
    </row>
    <row r="605" spans="5:33">
      <c r="E605" s="73"/>
      <c r="G605" s="58"/>
      <c r="H605" s="58"/>
      <c r="I605" s="58"/>
      <c r="J605" s="58"/>
      <c r="K605" s="58"/>
      <c r="L605" s="58"/>
      <c r="M605" s="59"/>
      <c r="N605" s="59"/>
      <c r="O605" s="59"/>
      <c r="P605" s="60"/>
      <c r="Q605" s="22"/>
      <c r="R605" s="61"/>
      <c r="S605" s="22"/>
      <c r="T605" s="94"/>
      <c r="U605" s="59"/>
      <c r="V605" s="63"/>
      <c r="W605" s="64"/>
      <c r="X605" s="65"/>
      <c r="Y605" s="66"/>
      <c r="Z605" s="66"/>
      <c r="AA605" s="67"/>
      <c r="AB605" s="68"/>
      <c r="AC605" s="69"/>
      <c r="AD605" s="70"/>
      <c r="AE605" s="70"/>
      <c r="AF605" s="74"/>
      <c r="AG605" s="71"/>
    </row>
    <row r="606" spans="5:33">
      <c r="E606" s="73"/>
      <c r="G606" s="58"/>
      <c r="H606" s="58"/>
      <c r="I606" s="58"/>
      <c r="J606" s="58"/>
      <c r="K606" s="58"/>
      <c r="L606" s="58"/>
      <c r="M606" s="59"/>
      <c r="N606" s="59"/>
      <c r="O606" s="59"/>
      <c r="P606" s="60"/>
      <c r="Q606" s="22"/>
      <c r="R606" s="61"/>
      <c r="S606" s="22"/>
      <c r="T606" s="94"/>
      <c r="U606" s="59"/>
      <c r="V606" s="63"/>
      <c r="W606" s="64"/>
      <c r="X606" s="65"/>
      <c r="Y606" s="66"/>
      <c r="Z606" s="66"/>
      <c r="AA606" s="67"/>
      <c r="AB606" s="68"/>
      <c r="AC606" s="75"/>
      <c r="AD606" s="70"/>
      <c r="AE606" s="70"/>
      <c r="AF606" s="74"/>
      <c r="AG606" s="71"/>
    </row>
    <row r="607" spans="5:33">
      <c r="E607" s="73"/>
      <c r="G607" s="58"/>
      <c r="H607" s="58"/>
      <c r="I607" s="58"/>
      <c r="J607" s="58"/>
      <c r="K607" s="58"/>
      <c r="L607" s="58"/>
      <c r="M607" s="59"/>
      <c r="N607" s="59"/>
      <c r="O607" s="59"/>
      <c r="P607" s="60"/>
      <c r="Q607" s="22"/>
      <c r="R607" s="61"/>
      <c r="S607" s="22"/>
      <c r="T607" s="94"/>
      <c r="U607" s="59"/>
      <c r="V607" s="63"/>
      <c r="W607" s="64"/>
      <c r="X607" s="65"/>
      <c r="Y607" s="66"/>
      <c r="Z607" s="66"/>
      <c r="AA607" s="67"/>
      <c r="AB607" s="68"/>
      <c r="AC607" s="69"/>
      <c r="AD607" s="70"/>
      <c r="AE607" s="70"/>
      <c r="AF607" s="74"/>
      <c r="AG607" s="71"/>
    </row>
    <row r="608" spans="5:33">
      <c r="E608" s="73"/>
      <c r="G608" s="58"/>
      <c r="H608" s="58"/>
      <c r="I608" s="58"/>
      <c r="J608" s="58"/>
      <c r="K608" s="58"/>
      <c r="L608" s="58"/>
      <c r="M608" s="59"/>
      <c r="N608" s="59"/>
      <c r="O608" s="59"/>
      <c r="P608" s="60"/>
      <c r="Q608" s="22"/>
      <c r="R608" s="61"/>
      <c r="S608" s="22"/>
      <c r="T608" s="94"/>
      <c r="U608" s="59"/>
      <c r="V608" s="63"/>
      <c r="W608" s="64"/>
      <c r="X608" s="65"/>
      <c r="Y608" s="66"/>
      <c r="Z608" s="66"/>
      <c r="AA608" s="67"/>
      <c r="AB608" s="68"/>
      <c r="AC608" s="69"/>
      <c r="AD608" s="70"/>
      <c r="AE608" s="70"/>
      <c r="AF608" s="74"/>
      <c r="AG608" s="71"/>
    </row>
    <row r="609" spans="5:33">
      <c r="E609" s="73"/>
      <c r="G609" s="58"/>
      <c r="H609" s="58"/>
      <c r="I609" s="58"/>
      <c r="J609" s="58"/>
      <c r="K609" s="58"/>
      <c r="L609" s="58"/>
      <c r="M609" s="59"/>
      <c r="N609" s="59"/>
      <c r="O609" s="59"/>
      <c r="P609" s="60"/>
      <c r="Q609" s="22"/>
      <c r="R609" s="61"/>
      <c r="S609" s="22"/>
      <c r="T609" s="94"/>
      <c r="U609" s="59"/>
      <c r="V609" s="63"/>
      <c r="W609" s="64"/>
      <c r="X609" s="65"/>
      <c r="Y609" s="66"/>
      <c r="Z609" s="66"/>
      <c r="AA609" s="67"/>
      <c r="AB609" s="68"/>
      <c r="AC609" s="69"/>
      <c r="AD609" s="70"/>
      <c r="AE609" s="70"/>
      <c r="AF609" s="74"/>
      <c r="AG609" s="71"/>
    </row>
    <row r="610" spans="5:33">
      <c r="E610" s="73"/>
      <c r="G610" s="58"/>
      <c r="H610" s="58"/>
      <c r="I610" s="58"/>
      <c r="J610" s="58"/>
      <c r="K610" s="58"/>
      <c r="L610" s="58"/>
      <c r="M610" s="59"/>
      <c r="N610" s="59"/>
      <c r="O610" s="59"/>
      <c r="P610" s="60"/>
      <c r="Q610" s="22"/>
      <c r="R610" s="61"/>
      <c r="S610" s="22"/>
      <c r="T610" s="94"/>
      <c r="U610" s="59"/>
      <c r="V610" s="63"/>
      <c r="W610" s="64"/>
      <c r="X610" s="65"/>
      <c r="Y610" s="66"/>
      <c r="Z610" s="66"/>
      <c r="AA610" s="67"/>
      <c r="AB610" s="68"/>
      <c r="AC610" s="69"/>
      <c r="AD610" s="70"/>
      <c r="AE610" s="70"/>
      <c r="AF610" s="74"/>
      <c r="AG610" s="71"/>
    </row>
    <row r="611" spans="5:33">
      <c r="E611" s="73"/>
      <c r="G611" s="58"/>
      <c r="H611" s="58"/>
      <c r="I611" s="58"/>
      <c r="J611" s="58"/>
      <c r="K611" s="58"/>
      <c r="L611" s="58"/>
      <c r="M611" s="59"/>
      <c r="N611" s="59"/>
      <c r="O611" s="59"/>
      <c r="P611" s="60"/>
      <c r="Q611" s="22"/>
      <c r="R611" s="61"/>
      <c r="S611" s="22"/>
      <c r="T611" s="94"/>
      <c r="U611" s="59"/>
      <c r="V611" s="63"/>
      <c r="W611" s="64"/>
      <c r="X611" s="65"/>
      <c r="Y611" s="66"/>
      <c r="Z611" s="66"/>
      <c r="AA611" s="67"/>
      <c r="AB611" s="68"/>
      <c r="AC611" s="69"/>
      <c r="AD611" s="70"/>
      <c r="AE611" s="70"/>
      <c r="AF611" s="74"/>
      <c r="AG611" s="71"/>
    </row>
    <row r="612" spans="5:33">
      <c r="E612" s="73"/>
      <c r="G612" s="58"/>
      <c r="H612" s="58"/>
      <c r="I612" s="58"/>
      <c r="J612" s="58"/>
      <c r="K612" s="58"/>
      <c r="L612" s="58"/>
      <c r="M612" s="59"/>
      <c r="N612" s="59"/>
      <c r="O612" s="59"/>
      <c r="P612" s="60"/>
      <c r="Q612" s="22"/>
      <c r="R612" s="61"/>
      <c r="S612" s="22"/>
      <c r="T612" s="94"/>
      <c r="U612" s="59"/>
      <c r="V612" s="63"/>
      <c r="W612" s="64"/>
      <c r="X612" s="65"/>
      <c r="Y612" s="66"/>
      <c r="Z612" s="66"/>
      <c r="AA612" s="67"/>
      <c r="AB612" s="68"/>
      <c r="AC612" s="69"/>
      <c r="AD612" s="70"/>
      <c r="AE612" s="70"/>
      <c r="AF612" s="74"/>
      <c r="AG612" s="71"/>
    </row>
    <row r="613" spans="5:33">
      <c r="E613" s="73"/>
      <c r="G613" s="58"/>
      <c r="H613" s="58"/>
      <c r="I613" s="58"/>
      <c r="J613" s="58"/>
      <c r="K613" s="58"/>
      <c r="L613" s="58"/>
      <c r="M613" s="59"/>
      <c r="N613" s="59"/>
      <c r="O613" s="59"/>
      <c r="P613" s="60"/>
      <c r="Q613" s="22"/>
      <c r="R613" s="61"/>
      <c r="S613" s="22"/>
      <c r="T613" s="94"/>
      <c r="U613" s="59"/>
      <c r="V613" s="63"/>
      <c r="W613" s="64"/>
      <c r="X613" s="65"/>
      <c r="Y613" s="66"/>
      <c r="Z613" s="66"/>
      <c r="AA613" s="67"/>
      <c r="AB613" s="68"/>
      <c r="AC613" s="69"/>
      <c r="AD613" s="70"/>
      <c r="AE613" s="70"/>
      <c r="AF613" s="74"/>
      <c r="AG613" s="71"/>
    </row>
    <row r="614" spans="5:33">
      <c r="E614" s="73"/>
      <c r="G614" s="58"/>
      <c r="H614" s="58"/>
      <c r="I614" s="58"/>
      <c r="J614" s="58"/>
      <c r="K614" s="58"/>
      <c r="L614" s="58"/>
      <c r="M614" s="59"/>
      <c r="N614" s="59"/>
      <c r="O614" s="59"/>
      <c r="P614" s="60"/>
      <c r="Q614" s="22"/>
      <c r="R614" s="61"/>
      <c r="S614" s="22"/>
      <c r="T614" s="94"/>
      <c r="U614" s="59"/>
      <c r="V614" s="63"/>
      <c r="W614" s="64"/>
      <c r="X614" s="65"/>
      <c r="Y614" s="66"/>
      <c r="Z614" s="66"/>
      <c r="AA614" s="67"/>
      <c r="AB614" s="68"/>
      <c r="AC614" s="69"/>
      <c r="AD614" s="70"/>
      <c r="AE614" s="70"/>
      <c r="AF614" s="74"/>
      <c r="AG614" s="71"/>
    </row>
    <row r="615" spans="5:33">
      <c r="E615" s="73"/>
      <c r="G615" s="58"/>
      <c r="H615" s="58"/>
      <c r="I615" s="58"/>
      <c r="J615" s="58"/>
      <c r="K615" s="58"/>
      <c r="L615" s="58"/>
      <c r="M615" s="59"/>
      <c r="N615" s="59"/>
      <c r="O615" s="59"/>
      <c r="P615" s="60"/>
      <c r="Q615" s="22"/>
      <c r="R615" s="61"/>
      <c r="S615" s="22"/>
      <c r="T615" s="94"/>
      <c r="U615" s="59"/>
      <c r="V615" s="63"/>
      <c r="W615" s="64"/>
      <c r="X615" s="65"/>
      <c r="Y615" s="66"/>
      <c r="Z615" s="66"/>
      <c r="AA615" s="67"/>
      <c r="AB615" s="68"/>
      <c r="AC615" s="69"/>
      <c r="AD615" s="70"/>
      <c r="AE615" s="70"/>
      <c r="AF615" s="74"/>
      <c r="AG615" s="71"/>
    </row>
    <row r="616" spans="5:33">
      <c r="E616" s="73"/>
      <c r="G616" s="58"/>
      <c r="H616" s="58"/>
      <c r="I616" s="58"/>
      <c r="J616" s="58"/>
      <c r="K616" s="58"/>
      <c r="L616" s="58"/>
      <c r="M616" s="59"/>
      <c r="N616" s="59"/>
      <c r="O616" s="59"/>
      <c r="P616" s="60"/>
      <c r="Q616" s="22"/>
      <c r="R616" s="61"/>
      <c r="S616" s="22"/>
      <c r="T616" s="94"/>
      <c r="U616" s="59"/>
      <c r="V616" s="63"/>
      <c r="W616" s="64"/>
      <c r="X616" s="65"/>
      <c r="Y616" s="66"/>
      <c r="Z616" s="66"/>
      <c r="AA616" s="67"/>
      <c r="AB616" s="68"/>
      <c r="AC616" s="69"/>
      <c r="AD616" s="70"/>
      <c r="AE616" s="70"/>
      <c r="AF616" s="74"/>
      <c r="AG616" s="71"/>
    </row>
    <row r="617" spans="5:33">
      <c r="E617" s="73"/>
      <c r="G617" s="58"/>
      <c r="H617" s="58"/>
      <c r="I617" s="58"/>
      <c r="J617" s="58"/>
      <c r="K617" s="58"/>
      <c r="L617" s="58"/>
      <c r="M617" s="59"/>
      <c r="N617" s="59"/>
      <c r="O617" s="59"/>
      <c r="P617" s="60"/>
      <c r="Q617" s="22"/>
      <c r="R617" s="61"/>
      <c r="S617" s="22"/>
      <c r="T617" s="94"/>
      <c r="U617" s="59"/>
      <c r="V617" s="63"/>
      <c r="W617" s="64"/>
      <c r="X617" s="65"/>
      <c r="Y617" s="66"/>
      <c r="Z617" s="66"/>
      <c r="AA617" s="67"/>
      <c r="AB617" s="68"/>
      <c r="AC617" s="69"/>
      <c r="AD617" s="70"/>
      <c r="AE617" s="70"/>
      <c r="AF617" s="74"/>
      <c r="AG617" s="71"/>
    </row>
    <row r="618" spans="5:33">
      <c r="E618" s="73"/>
      <c r="G618" s="58"/>
      <c r="H618" s="58"/>
      <c r="I618" s="58"/>
      <c r="J618" s="58"/>
      <c r="K618" s="58"/>
      <c r="L618" s="58"/>
      <c r="M618" s="59"/>
      <c r="N618" s="59"/>
      <c r="O618" s="59"/>
      <c r="P618" s="60"/>
      <c r="Q618" s="22"/>
      <c r="R618" s="61"/>
      <c r="S618" s="22"/>
      <c r="T618" s="94"/>
      <c r="U618" s="59"/>
      <c r="V618" s="63"/>
      <c r="W618" s="64"/>
      <c r="X618" s="65"/>
      <c r="Y618" s="66"/>
      <c r="Z618" s="66"/>
      <c r="AA618" s="67"/>
      <c r="AB618" s="68"/>
      <c r="AC618" s="69"/>
      <c r="AD618" s="70"/>
      <c r="AE618" s="70"/>
      <c r="AF618" s="74"/>
      <c r="AG618" s="71"/>
    </row>
    <row r="619" spans="5:33">
      <c r="E619" s="73"/>
      <c r="G619" s="58"/>
      <c r="H619" s="58"/>
      <c r="I619" s="58"/>
      <c r="J619" s="58"/>
      <c r="K619" s="58"/>
      <c r="L619" s="58"/>
      <c r="M619" s="59"/>
      <c r="N619" s="59"/>
      <c r="O619" s="59"/>
      <c r="P619" s="60"/>
      <c r="Q619" s="22"/>
      <c r="R619" s="61"/>
      <c r="S619" s="22"/>
      <c r="T619" s="94"/>
      <c r="U619" s="59"/>
      <c r="V619" s="63"/>
      <c r="W619" s="64"/>
      <c r="X619" s="65"/>
      <c r="Y619" s="66"/>
      <c r="Z619" s="66"/>
      <c r="AA619" s="67"/>
      <c r="AB619" s="68"/>
      <c r="AC619" s="69"/>
      <c r="AD619" s="70"/>
      <c r="AE619" s="70"/>
      <c r="AF619" s="74"/>
      <c r="AG619" s="71"/>
    </row>
    <row r="620" spans="5:33">
      <c r="E620" s="73"/>
      <c r="G620" s="58"/>
      <c r="H620" s="58"/>
      <c r="I620" s="58"/>
      <c r="J620" s="58"/>
      <c r="K620" s="58"/>
      <c r="L620" s="58"/>
      <c r="M620" s="59"/>
      <c r="N620" s="59"/>
      <c r="O620" s="59"/>
      <c r="P620" s="60"/>
      <c r="Q620" s="22"/>
      <c r="R620" s="61"/>
      <c r="S620" s="22"/>
      <c r="T620" s="94"/>
      <c r="U620" s="59"/>
      <c r="V620" s="63"/>
      <c r="W620" s="64"/>
      <c r="X620" s="65"/>
      <c r="Y620" s="66"/>
      <c r="Z620" s="66"/>
      <c r="AA620" s="67"/>
      <c r="AB620" s="68"/>
      <c r="AC620" s="69"/>
      <c r="AD620" s="70"/>
      <c r="AE620" s="70"/>
      <c r="AF620" s="74"/>
      <c r="AG620" s="71"/>
    </row>
    <row r="621" spans="5:33">
      <c r="E621" s="73"/>
      <c r="G621" s="58"/>
      <c r="H621" s="58"/>
      <c r="I621" s="58"/>
      <c r="J621" s="58"/>
      <c r="K621" s="58"/>
      <c r="L621" s="58"/>
      <c r="M621" s="59"/>
      <c r="N621" s="59"/>
      <c r="O621" s="59"/>
      <c r="P621" s="60"/>
      <c r="Q621" s="22"/>
      <c r="R621" s="61"/>
      <c r="S621" s="22"/>
      <c r="T621" s="94"/>
      <c r="U621" s="59"/>
      <c r="V621" s="63"/>
      <c r="W621" s="64"/>
      <c r="X621" s="65"/>
      <c r="Y621" s="66"/>
      <c r="Z621" s="66"/>
      <c r="AA621" s="67"/>
      <c r="AB621" s="68"/>
      <c r="AC621" s="69"/>
      <c r="AD621" s="70"/>
      <c r="AE621" s="70"/>
      <c r="AF621" s="74"/>
      <c r="AG621" s="71"/>
    </row>
    <row r="622" spans="5:33">
      <c r="E622" s="73"/>
      <c r="G622" s="58"/>
      <c r="H622" s="58"/>
      <c r="I622" s="58"/>
      <c r="J622" s="58"/>
      <c r="K622" s="58"/>
      <c r="L622" s="58"/>
      <c r="M622" s="59"/>
      <c r="N622" s="59"/>
      <c r="O622" s="59"/>
      <c r="P622" s="60"/>
      <c r="Q622" s="22"/>
      <c r="R622" s="61"/>
      <c r="S622" s="22"/>
      <c r="T622" s="94"/>
      <c r="U622" s="59"/>
      <c r="V622" s="63"/>
      <c r="W622" s="64"/>
      <c r="X622" s="65"/>
      <c r="Y622" s="66"/>
      <c r="Z622" s="66"/>
      <c r="AA622" s="67"/>
      <c r="AB622" s="68"/>
      <c r="AC622" s="69"/>
      <c r="AD622" s="70"/>
      <c r="AE622" s="70"/>
      <c r="AF622" s="74"/>
      <c r="AG622" s="71"/>
    </row>
    <row r="623" spans="5:33">
      <c r="E623" s="73"/>
      <c r="G623" s="58"/>
      <c r="H623" s="58"/>
      <c r="I623" s="58"/>
      <c r="J623" s="58"/>
      <c r="K623" s="58"/>
      <c r="L623" s="58"/>
      <c r="M623" s="59"/>
      <c r="N623" s="59"/>
      <c r="O623" s="59"/>
      <c r="P623" s="60"/>
      <c r="Q623" s="22"/>
      <c r="R623" s="61"/>
      <c r="S623" s="22"/>
      <c r="T623" s="94"/>
      <c r="U623" s="59"/>
      <c r="V623" s="63"/>
      <c r="W623" s="64"/>
      <c r="X623" s="65"/>
      <c r="Y623" s="66"/>
      <c r="Z623" s="66"/>
      <c r="AA623" s="67"/>
      <c r="AB623" s="68"/>
      <c r="AC623" s="69"/>
      <c r="AD623" s="70"/>
      <c r="AE623" s="70"/>
      <c r="AF623" s="74"/>
      <c r="AG623" s="71"/>
    </row>
    <row r="624" spans="5:33">
      <c r="E624" s="73"/>
      <c r="G624" s="58"/>
      <c r="H624" s="58"/>
      <c r="I624" s="58"/>
      <c r="J624" s="58"/>
      <c r="K624" s="58"/>
      <c r="L624" s="58"/>
      <c r="M624" s="59"/>
      <c r="N624" s="59"/>
      <c r="O624" s="59"/>
      <c r="P624" s="60"/>
      <c r="Q624" s="22"/>
      <c r="R624" s="61"/>
      <c r="S624" s="22"/>
      <c r="T624" s="94"/>
      <c r="U624" s="59"/>
      <c r="V624" s="63"/>
      <c r="W624" s="64"/>
      <c r="X624" s="65"/>
      <c r="Y624" s="66"/>
      <c r="Z624" s="66"/>
      <c r="AA624" s="67"/>
      <c r="AB624" s="68"/>
      <c r="AC624" s="69"/>
      <c r="AD624" s="70"/>
      <c r="AE624" s="70"/>
      <c r="AF624" s="74"/>
      <c r="AG624" s="71"/>
    </row>
    <row r="625" spans="5:33">
      <c r="E625" s="73"/>
      <c r="G625" s="58"/>
      <c r="H625" s="58"/>
      <c r="I625" s="58"/>
      <c r="J625" s="58"/>
      <c r="K625" s="58"/>
      <c r="L625" s="58"/>
      <c r="M625" s="59"/>
      <c r="N625" s="59"/>
      <c r="O625" s="59"/>
      <c r="P625" s="60"/>
      <c r="Q625" s="22"/>
      <c r="R625" s="61"/>
      <c r="S625" s="22"/>
      <c r="T625" s="94"/>
      <c r="U625" s="59"/>
      <c r="V625" s="63"/>
      <c r="W625" s="64"/>
      <c r="X625" s="65"/>
      <c r="Y625" s="66"/>
      <c r="Z625" s="66"/>
      <c r="AA625" s="67"/>
      <c r="AB625" s="68"/>
      <c r="AC625" s="69"/>
      <c r="AD625" s="70"/>
      <c r="AE625" s="70"/>
      <c r="AF625" s="74"/>
      <c r="AG625" s="71"/>
    </row>
    <row r="626" spans="5:33">
      <c r="E626" s="73"/>
      <c r="G626" s="58"/>
      <c r="H626" s="58"/>
      <c r="I626" s="58"/>
      <c r="J626" s="58"/>
      <c r="K626" s="58"/>
      <c r="L626" s="58"/>
      <c r="M626" s="59"/>
      <c r="N626" s="59"/>
      <c r="O626" s="59"/>
      <c r="P626" s="60"/>
      <c r="Q626" s="22"/>
      <c r="R626" s="61"/>
      <c r="S626" s="22"/>
      <c r="T626" s="94"/>
      <c r="U626" s="59"/>
      <c r="V626" s="63"/>
      <c r="W626" s="64"/>
      <c r="X626" s="65"/>
      <c r="Y626" s="66"/>
      <c r="Z626" s="66"/>
      <c r="AA626" s="67"/>
      <c r="AB626" s="68"/>
      <c r="AC626" s="69"/>
      <c r="AD626" s="70"/>
      <c r="AE626" s="70"/>
      <c r="AF626" s="74"/>
      <c r="AG626" s="71"/>
    </row>
    <row r="627" spans="5:33">
      <c r="E627" s="73"/>
      <c r="G627" s="58"/>
      <c r="H627" s="58"/>
      <c r="I627" s="58"/>
      <c r="J627" s="58"/>
      <c r="K627" s="58"/>
      <c r="L627" s="58"/>
      <c r="M627" s="59"/>
      <c r="N627" s="59"/>
      <c r="O627" s="59"/>
      <c r="P627" s="60"/>
      <c r="Q627" s="22"/>
      <c r="R627" s="61"/>
      <c r="S627" s="22"/>
      <c r="T627" s="94"/>
      <c r="U627" s="59"/>
      <c r="V627" s="63"/>
      <c r="W627" s="64"/>
      <c r="X627" s="65"/>
      <c r="Y627" s="66"/>
      <c r="Z627" s="66"/>
      <c r="AA627" s="67"/>
      <c r="AB627" s="68"/>
      <c r="AC627" s="69"/>
      <c r="AD627" s="70"/>
      <c r="AE627" s="70"/>
      <c r="AF627" s="74"/>
      <c r="AG627" s="71"/>
    </row>
    <row r="628" spans="5:33">
      <c r="E628" s="73"/>
      <c r="G628" s="58"/>
      <c r="H628" s="58"/>
      <c r="I628" s="58"/>
      <c r="J628" s="58"/>
      <c r="K628" s="58"/>
      <c r="L628" s="58"/>
      <c r="M628" s="59"/>
      <c r="N628" s="59"/>
      <c r="O628" s="59"/>
      <c r="P628" s="60"/>
      <c r="Q628" s="22"/>
      <c r="R628" s="61"/>
      <c r="S628" s="22"/>
      <c r="T628" s="94"/>
      <c r="U628" s="59"/>
      <c r="V628" s="63"/>
      <c r="W628" s="64"/>
      <c r="X628" s="65"/>
      <c r="Y628" s="66"/>
      <c r="Z628" s="66"/>
      <c r="AA628" s="67"/>
      <c r="AB628" s="68"/>
      <c r="AC628" s="69"/>
      <c r="AD628" s="70"/>
      <c r="AE628" s="70"/>
      <c r="AF628" s="74"/>
      <c r="AG628" s="71"/>
    </row>
    <row r="629" spans="5:33">
      <c r="E629" s="73"/>
      <c r="G629" s="58"/>
      <c r="H629" s="58"/>
      <c r="I629" s="58"/>
      <c r="J629" s="58"/>
      <c r="K629" s="58"/>
      <c r="L629" s="58"/>
      <c r="M629" s="59"/>
      <c r="N629" s="59"/>
      <c r="O629" s="59"/>
      <c r="P629" s="60"/>
      <c r="Q629" s="22"/>
      <c r="R629" s="61"/>
      <c r="S629" s="22"/>
      <c r="T629" s="94"/>
      <c r="U629" s="59"/>
      <c r="V629" s="63"/>
      <c r="W629" s="64"/>
      <c r="X629" s="65"/>
      <c r="Y629" s="66"/>
      <c r="Z629" s="66"/>
      <c r="AA629" s="67"/>
      <c r="AB629" s="68"/>
      <c r="AC629" s="69"/>
      <c r="AD629" s="70"/>
      <c r="AE629" s="70"/>
      <c r="AF629" s="74"/>
      <c r="AG629" s="71"/>
    </row>
    <row r="630" spans="5:33">
      <c r="E630" s="73"/>
      <c r="G630" s="58"/>
      <c r="H630" s="58"/>
      <c r="I630" s="58"/>
      <c r="J630" s="58"/>
      <c r="K630" s="58"/>
      <c r="L630" s="58"/>
      <c r="M630" s="59"/>
      <c r="N630" s="59"/>
      <c r="O630" s="59"/>
      <c r="P630" s="60"/>
      <c r="Q630" s="22"/>
      <c r="R630" s="61"/>
      <c r="S630" s="22"/>
      <c r="T630" s="94"/>
      <c r="U630" s="59"/>
      <c r="V630" s="63"/>
      <c r="W630" s="64"/>
      <c r="X630" s="65"/>
      <c r="Y630" s="66"/>
      <c r="Z630" s="66"/>
      <c r="AA630" s="67"/>
      <c r="AB630" s="68"/>
      <c r="AC630" s="69"/>
      <c r="AD630" s="70"/>
      <c r="AE630" s="70"/>
      <c r="AF630" s="74"/>
      <c r="AG630" s="71"/>
    </row>
    <row r="631" spans="5:33">
      <c r="E631" s="73"/>
      <c r="G631" s="58"/>
      <c r="H631" s="58"/>
      <c r="I631" s="58"/>
      <c r="J631" s="58"/>
      <c r="K631" s="58"/>
      <c r="L631" s="58"/>
      <c r="M631" s="59"/>
      <c r="N631" s="59"/>
      <c r="O631" s="59"/>
      <c r="P631" s="60"/>
      <c r="Q631" s="22"/>
      <c r="R631" s="61"/>
      <c r="S631" s="22"/>
      <c r="T631" s="94"/>
      <c r="U631" s="59"/>
      <c r="V631" s="63"/>
      <c r="W631" s="64"/>
      <c r="X631" s="65"/>
      <c r="Y631" s="66"/>
      <c r="Z631" s="66"/>
      <c r="AA631" s="67"/>
      <c r="AB631" s="68"/>
      <c r="AC631" s="69"/>
      <c r="AD631" s="70"/>
      <c r="AE631" s="70"/>
      <c r="AF631" s="74"/>
      <c r="AG631" s="71"/>
    </row>
    <row r="632" spans="5:33">
      <c r="E632" s="73"/>
      <c r="G632" s="58"/>
      <c r="H632" s="58"/>
      <c r="I632" s="58"/>
      <c r="J632" s="58"/>
      <c r="K632" s="58"/>
      <c r="L632" s="58"/>
      <c r="M632" s="59"/>
      <c r="N632" s="59"/>
      <c r="O632" s="59"/>
      <c r="P632" s="60"/>
      <c r="Q632" s="22"/>
      <c r="R632" s="61"/>
      <c r="S632" s="22"/>
      <c r="T632" s="94"/>
      <c r="U632" s="59"/>
      <c r="V632" s="63"/>
      <c r="W632" s="64"/>
      <c r="X632" s="65"/>
      <c r="Y632" s="66"/>
      <c r="Z632" s="66"/>
      <c r="AA632" s="67"/>
      <c r="AB632" s="68"/>
      <c r="AC632" s="69"/>
      <c r="AD632" s="70"/>
      <c r="AE632" s="70"/>
      <c r="AF632" s="74"/>
      <c r="AG632" s="71"/>
    </row>
    <row r="633" spans="5:33">
      <c r="E633" s="73"/>
      <c r="G633" s="58"/>
      <c r="H633" s="58"/>
      <c r="I633" s="58"/>
      <c r="J633" s="58"/>
      <c r="K633" s="58"/>
      <c r="L633" s="58"/>
      <c r="M633" s="59"/>
      <c r="N633" s="59"/>
      <c r="O633" s="59"/>
      <c r="P633" s="60"/>
      <c r="Q633" s="22"/>
      <c r="R633" s="61"/>
      <c r="S633" s="22"/>
      <c r="T633" s="94"/>
      <c r="U633" s="59"/>
      <c r="V633" s="63"/>
      <c r="W633" s="64"/>
      <c r="X633" s="65"/>
      <c r="Y633" s="66"/>
      <c r="Z633" s="66"/>
      <c r="AA633" s="67"/>
      <c r="AB633" s="68"/>
      <c r="AC633" s="69"/>
      <c r="AD633" s="70"/>
      <c r="AE633" s="70"/>
      <c r="AF633" s="74"/>
      <c r="AG633" s="71"/>
    </row>
    <row r="634" spans="5:33">
      <c r="E634" s="73"/>
      <c r="G634" s="58"/>
      <c r="H634" s="58"/>
      <c r="I634" s="58"/>
      <c r="J634" s="58"/>
      <c r="K634" s="58"/>
      <c r="L634" s="58"/>
      <c r="M634" s="59"/>
      <c r="N634" s="59"/>
      <c r="O634" s="59"/>
      <c r="P634" s="60"/>
      <c r="Q634" s="22"/>
      <c r="R634" s="61"/>
      <c r="S634" s="22"/>
      <c r="T634" s="94"/>
      <c r="U634" s="59"/>
      <c r="V634" s="63"/>
      <c r="W634" s="64"/>
      <c r="X634" s="65"/>
      <c r="Y634" s="66"/>
      <c r="Z634" s="66"/>
      <c r="AA634" s="67"/>
      <c r="AB634" s="68"/>
      <c r="AC634" s="69"/>
      <c r="AD634" s="70"/>
      <c r="AE634" s="70"/>
      <c r="AF634" s="74"/>
      <c r="AG634" s="71"/>
    </row>
    <row r="635" spans="5:33">
      <c r="E635" s="73"/>
      <c r="G635" s="58"/>
      <c r="H635" s="58"/>
      <c r="I635" s="58"/>
      <c r="J635" s="58"/>
      <c r="K635" s="58"/>
      <c r="L635" s="58"/>
      <c r="M635" s="59"/>
      <c r="N635" s="59"/>
      <c r="O635" s="59"/>
      <c r="P635" s="60"/>
      <c r="Q635" s="22"/>
      <c r="R635" s="61"/>
      <c r="S635" s="22"/>
      <c r="T635" s="94"/>
      <c r="U635" s="59"/>
      <c r="V635" s="63"/>
      <c r="W635" s="64"/>
      <c r="X635" s="65"/>
      <c r="Y635" s="66"/>
      <c r="Z635" s="66"/>
      <c r="AA635" s="67"/>
      <c r="AB635" s="68"/>
      <c r="AC635" s="69"/>
      <c r="AD635" s="70"/>
      <c r="AE635" s="70"/>
      <c r="AF635" s="74"/>
      <c r="AG635" s="71"/>
    </row>
    <row r="636" spans="5:33">
      <c r="E636" s="73"/>
      <c r="G636" s="58"/>
      <c r="H636" s="58"/>
      <c r="I636" s="58"/>
      <c r="J636" s="58"/>
      <c r="K636" s="58"/>
      <c r="L636" s="58"/>
      <c r="M636" s="59"/>
      <c r="N636" s="59"/>
      <c r="O636" s="59"/>
      <c r="P636" s="60"/>
      <c r="Q636" s="22"/>
      <c r="R636" s="61"/>
      <c r="S636" s="22"/>
      <c r="T636" s="94"/>
      <c r="U636" s="59"/>
      <c r="V636" s="63"/>
      <c r="W636" s="64"/>
      <c r="X636" s="65"/>
      <c r="Y636" s="66"/>
      <c r="Z636" s="66"/>
      <c r="AA636" s="67"/>
      <c r="AB636" s="68"/>
      <c r="AC636" s="69"/>
      <c r="AD636" s="70"/>
      <c r="AE636" s="70"/>
      <c r="AF636" s="74"/>
      <c r="AG636" s="71"/>
    </row>
    <row r="637" spans="5:33">
      <c r="E637" s="73"/>
      <c r="G637" s="58"/>
      <c r="H637" s="58"/>
      <c r="I637" s="58"/>
      <c r="J637" s="58"/>
      <c r="K637" s="58"/>
      <c r="L637" s="58"/>
      <c r="M637" s="59"/>
      <c r="N637" s="59"/>
      <c r="O637" s="59"/>
      <c r="P637" s="60"/>
      <c r="Q637" s="22"/>
      <c r="R637" s="61"/>
      <c r="S637" s="22"/>
      <c r="T637" s="94"/>
      <c r="U637" s="59"/>
      <c r="V637" s="63"/>
      <c r="W637" s="64"/>
      <c r="X637" s="65"/>
      <c r="Y637" s="66"/>
      <c r="Z637" s="66"/>
      <c r="AA637" s="67"/>
      <c r="AB637" s="68"/>
      <c r="AC637" s="69"/>
      <c r="AD637" s="70"/>
      <c r="AE637" s="70"/>
      <c r="AF637" s="74"/>
      <c r="AG637" s="71"/>
    </row>
    <row r="638" spans="5:33">
      <c r="E638" s="73"/>
      <c r="G638" s="58"/>
      <c r="H638" s="58"/>
      <c r="I638" s="58"/>
      <c r="J638" s="58"/>
      <c r="K638" s="58"/>
      <c r="L638" s="58"/>
      <c r="M638" s="59"/>
      <c r="N638" s="59"/>
      <c r="O638" s="59"/>
      <c r="P638" s="60"/>
      <c r="Q638" s="22"/>
      <c r="R638" s="61"/>
      <c r="S638" s="22"/>
      <c r="T638" s="94"/>
      <c r="U638" s="59"/>
      <c r="V638" s="63"/>
      <c r="W638" s="64"/>
      <c r="X638" s="65"/>
      <c r="Y638" s="66"/>
      <c r="Z638" s="66"/>
      <c r="AA638" s="67"/>
      <c r="AB638" s="68"/>
      <c r="AC638" s="69"/>
      <c r="AD638" s="70"/>
      <c r="AE638" s="70"/>
      <c r="AF638" s="74"/>
      <c r="AG638" s="71"/>
    </row>
    <row r="639" spans="5:33">
      <c r="E639" s="73"/>
      <c r="G639" s="58"/>
      <c r="H639" s="58"/>
      <c r="I639" s="58"/>
      <c r="J639" s="58"/>
      <c r="K639" s="58"/>
      <c r="L639" s="58"/>
      <c r="M639" s="59"/>
      <c r="N639" s="59"/>
      <c r="O639" s="59"/>
      <c r="P639" s="60"/>
      <c r="Q639" s="22"/>
      <c r="R639" s="61"/>
      <c r="S639" s="22"/>
      <c r="T639" s="94"/>
      <c r="U639" s="59"/>
      <c r="V639" s="63"/>
      <c r="W639" s="64"/>
      <c r="X639" s="65"/>
      <c r="Y639" s="66"/>
      <c r="Z639" s="66"/>
      <c r="AA639" s="67"/>
      <c r="AB639" s="68"/>
      <c r="AC639" s="69"/>
      <c r="AD639" s="70"/>
      <c r="AE639" s="70"/>
      <c r="AF639" s="74"/>
      <c r="AG639" s="71"/>
    </row>
    <row r="640" spans="5:33">
      <c r="E640" s="73"/>
      <c r="G640" s="58"/>
      <c r="H640" s="58"/>
      <c r="I640" s="58"/>
      <c r="J640" s="58"/>
      <c r="K640" s="58"/>
      <c r="L640" s="58"/>
      <c r="M640" s="59"/>
      <c r="N640" s="59"/>
      <c r="O640" s="59"/>
      <c r="P640" s="60"/>
      <c r="Q640" s="22"/>
      <c r="R640" s="61"/>
      <c r="S640" s="22"/>
      <c r="T640" s="94"/>
      <c r="U640" s="59"/>
      <c r="V640" s="63"/>
      <c r="W640" s="64"/>
      <c r="X640" s="65"/>
      <c r="Y640" s="66"/>
      <c r="Z640" s="66"/>
      <c r="AA640" s="67"/>
      <c r="AB640" s="68"/>
      <c r="AC640" s="69"/>
      <c r="AD640" s="70"/>
      <c r="AE640" s="70"/>
      <c r="AF640" s="74"/>
      <c r="AG640" s="71"/>
    </row>
    <row r="641" spans="5:33">
      <c r="E641" s="73"/>
      <c r="G641" s="58"/>
      <c r="H641" s="58"/>
      <c r="I641" s="58"/>
      <c r="J641" s="58"/>
      <c r="K641" s="58"/>
      <c r="L641" s="58"/>
      <c r="M641" s="59"/>
      <c r="N641" s="59"/>
      <c r="O641" s="59"/>
      <c r="P641" s="60"/>
      <c r="Q641" s="22"/>
      <c r="R641" s="61"/>
      <c r="S641" s="22"/>
      <c r="T641" s="94"/>
      <c r="U641" s="59"/>
      <c r="V641" s="63"/>
      <c r="W641" s="64"/>
      <c r="X641" s="65"/>
      <c r="Y641" s="66"/>
      <c r="Z641" s="66"/>
      <c r="AA641" s="67"/>
      <c r="AB641" s="68"/>
      <c r="AC641" s="69"/>
      <c r="AD641" s="70"/>
      <c r="AE641" s="70"/>
      <c r="AF641" s="74"/>
      <c r="AG641" s="71"/>
    </row>
    <row r="642" spans="5:33">
      <c r="E642" s="73"/>
      <c r="G642" s="58"/>
      <c r="H642" s="58"/>
      <c r="I642" s="58"/>
      <c r="J642" s="58"/>
      <c r="K642" s="58"/>
      <c r="L642" s="58"/>
      <c r="M642" s="59"/>
      <c r="N642" s="59"/>
      <c r="O642" s="59"/>
      <c r="P642" s="60"/>
      <c r="Q642" s="22"/>
      <c r="R642" s="61"/>
      <c r="S642" s="22"/>
      <c r="T642" s="94"/>
      <c r="U642" s="59"/>
      <c r="V642" s="63"/>
      <c r="W642" s="64"/>
      <c r="X642" s="65"/>
      <c r="Y642" s="66"/>
      <c r="Z642" s="66"/>
      <c r="AA642" s="67"/>
      <c r="AB642" s="68"/>
      <c r="AC642" s="69"/>
      <c r="AD642" s="70"/>
      <c r="AE642" s="70"/>
      <c r="AF642" s="74"/>
      <c r="AG642" s="71"/>
    </row>
    <row r="643" spans="5:33">
      <c r="E643" s="73"/>
      <c r="G643" s="58"/>
      <c r="H643" s="58"/>
      <c r="I643" s="58"/>
      <c r="J643" s="58"/>
      <c r="K643" s="58"/>
      <c r="L643" s="58"/>
      <c r="M643" s="59"/>
      <c r="N643" s="59"/>
      <c r="O643" s="59"/>
      <c r="P643" s="60"/>
      <c r="Q643" s="22"/>
      <c r="R643" s="61"/>
      <c r="S643" s="22"/>
      <c r="T643" s="94"/>
      <c r="U643" s="59"/>
      <c r="V643" s="63"/>
      <c r="W643" s="64"/>
      <c r="X643" s="65"/>
      <c r="Y643" s="66"/>
      <c r="Z643" s="66"/>
      <c r="AA643" s="67"/>
      <c r="AB643" s="68"/>
      <c r="AC643" s="69"/>
      <c r="AD643" s="70"/>
      <c r="AE643" s="70"/>
      <c r="AF643" s="74"/>
      <c r="AG643" s="71"/>
    </row>
    <row r="644" spans="5:33">
      <c r="E644" s="73"/>
      <c r="G644" s="58"/>
      <c r="H644" s="58"/>
      <c r="I644" s="58"/>
      <c r="J644" s="58"/>
      <c r="K644" s="58"/>
      <c r="L644" s="58"/>
      <c r="M644" s="59"/>
      <c r="N644" s="59"/>
      <c r="O644" s="59"/>
      <c r="P644" s="60"/>
      <c r="Q644" s="22"/>
      <c r="R644" s="61"/>
      <c r="S644" s="22"/>
      <c r="T644" s="94"/>
      <c r="U644" s="59"/>
      <c r="V644" s="63"/>
      <c r="W644" s="64"/>
      <c r="X644" s="65"/>
      <c r="Y644" s="66"/>
      <c r="Z644" s="66"/>
      <c r="AA644" s="67"/>
      <c r="AB644" s="68"/>
      <c r="AC644" s="69"/>
      <c r="AD644" s="70"/>
      <c r="AE644" s="70"/>
      <c r="AF644" s="74"/>
      <c r="AG644" s="71"/>
    </row>
    <row r="645" spans="5:33">
      <c r="E645" s="73"/>
      <c r="G645" s="58"/>
      <c r="H645" s="58"/>
      <c r="I645" s="58"/>
      <c r="J645" s="58"/>
      <c r="K645" s="58"/>
      <c r="L645" s="58"/>
      <c r="M645" s="59"/>
      <c r="N645" s="59"/>
      <c r="O645" s="59"/>
      <c r="P645" s="60"/>
      <c r="Q645" s="22"/>
      <c r="R645" s="61"/>
      <c r="S645" s="22"/>
      <c r="T645" s="94"/>
      <c r="U645" s="59"/>
      <c r="V645" s="63"/>
      <c r="W645" s="64"/>
      <c r="X645" s="65"/>
      <c r="Y645" s="66"/>
      <c r="Z645" s="66"/>
      <c r="AA645" s="67"/>
      <c r="AB645" s="68"/>
      <c r="AC645" s="69"/>
      <c r="AD645" s="70"/>
      <c r="AE645" s="70"/>
      <c r="AF645" s="74"/>
      <c r="AG645" s="71"/>
    </row>
    <row r="646" spans="5:33">
      <c r="E646" s="73"/>
      <c r="G646" s="58"/>
      <c r="H646" s="58"/>
      <c r="I646" s="58"/>
      <c r="J646" s="58"/>
      <c r="K646" s="58"/>
      <c r="L646" s="58"/>
      <c r="M646" s="59"/>
      <c r="N646" s="59"/>
      <c r="O646" s="59"/>
      <c r="P646" s="60"/>
      <c r="Q646" s="22"/>
      <c r="R646" s="61"/>
      <c r="S646" s="22"/>
      <c r="T646" s="94"/>
      <c r="U646" s="59"/>
      <c r="V646" s="63"/>
      <c r="W646" s="64"/>
      <c r="X646" s="65"/>
      <c r="Y646" s="66"/>
      <c r="Z646" s="66"/>
      <c r="AA646" s="67"/>
      <c r="AB646" s="68"/>
      <c r="AC646" s="69"/>
      <c r="AD646" s="70"/>
      <c r="AE646" s="70"/>
      <c r="AF646" s="74"/>
      <c r="AG646" s="71"/>
    </row>
    <row r="647" spans="5:33">
      <c r="E647" s="73"/>
      <c r="G647" s="58"/>
      <c r="H647" s="58"/>
      <c r="I647" s="58"/>
      <c r="J647" s="58"/>
      <c r="K647" s="58"/>
      <c r="L647" s="58"/>
      <c r="M647" s="59"/>
      <c r="N647" s="59"/>
      <c r="O647" s="59"/>
      <c r="P647" s="60"/>
      <c r="Q647" s="22"/>
      <c r="R647" s="61"/>
      <c r="S647" s="22"/>
      <c r="T647" s="94"/>
      <c r="U647" s="59"/>
      <c r="V647" s="63"/>
      <c r="W647" s="64"/>
      <c r="X647" s="65"/>
      <c r="Y647" s="66"/>
      <c r="Z647" s="66"/>
      <c r="AA647" s="67"/>
      <c r="AB647" s="68"/>
      <c r="AC647" s="69"/>
      <c r="AD647" s="70"/>
      <c r="AE647" s="70"/>
      <c r="AF647" s="74"/>
      <c r="AG647" s="71"/>
    </row>
    <row r="648" spans="5:33">
      <c r="E648" s="73"/>
      <c r="G648" s="58"/>
      <c r="H648" s="58"/>
      <c r="I648" s="58"/>
      <c r="J648" s="58"/>
      <c r="K648" s="58"/>
      <c r="L648" s="58"/>
      <c r="M648" s="59"/>
      <c r="N648" s="59"/>
      <c r="O648" s="59"/>
      <c r="P648" s="60"/>
      <c r="Q648" s="22"/>
      <c r="R648" s="61"/>
      <c r="S648" s="22"/>
      <c r="T648" s="94"/>
      <c r="U648" s="59"/>
      <c r="V648" s="63"/>
      <c r="W648" s="64"/>
      <c r="X648" s="65"/>
      <c r="Y648" s="66"/>
      <c r="Z648" s="66"/>
      <c r="AA648" s="67"/>
      <c r="AB648" s="68"/>
      <c r="AC648" s="69"/>
      <c r="AD648" s="70"/>
      <c r="AE648" s="70"/>
      <c r="AF648" s="74"/>
      <c r="AG648" s="71"/>
    </row>
    <row r="649" spans="5:33">
      <c r="E649" s="73"/>
      <c r="G649" s="58"/>
      <c r="H649" s="58"/>
      <c r="I649" s="58"/>
      <c r="J649" s="58"/>
      <c r="K649" s="58"/>
      <c r="L649" s="58"/>
      <c r="M649" s="59"/>
      <c r="N649" s="59"/>
      <c r="O649" s="59"/>
      <c r="P649" s="60"/>
      <c r="Q649" s="22"/>
      <c r="R649" s="61"/>
      <c r="S649" s="22"/>
      <c r="T649" s="94"/>
      <c r="U649" s="59"/>
      <c r="V649" s="63"/>
      <c r="W649" s="64"/>
      <c r="X649" s="65"/>
      <c r="Y649" s="66"/>
      <c r="Z649" s="66"/>
      <c r="AA649" s="67"/>
      <c r="AB649" s="68"/>
      <c r="AC649" s="69"/>
      <c r="AD649" s="70"/>
      <c r="AE649" s="70"/>
      <c r="AF649" s="74"/>
      <c r="AG649" s="71"/>
    </row>
    <row r="650" spans="5:33">
      <c r="E650" s="73"/>
      <c r="G650" s="58"/>
      <c r="H650" s="58"/>
      <c r="I650" s="58"/>
      <c r="J650" s="58"/>
      <c r="K650" s="58"/>
      <c r="L650" s="58"/>
      <c r="M650" s="59"/>
      <c r="N650" s="59"/>
      <c r="O650" s="59"/>
      <c r="P650" s="60"/>
      <c r="Q650" s="22"/>
      <c r="R650" s="61"/>
      <c r="S650" s="22"/>
      <c r="T650" s="94"/>
      <c r="U650" s="59"/>
      <c r="V650" s="63"/>
      <c r="W650" s="64"/>
      <c r="X650" s="65"/>
      <c r="Y650" s="66"/>
      <c r="Z650" s="66"/>
      <c r="AA650" s="67"/>
      <c r="AB650" s="68"/>
      <c r="AC650" s="69"/>
      <c r="AD650" s="70"/>
      <c r="AE650" s="70"/>
      <c r="AF650" s="74"/>
      <c r="AG650" s="71"/>
    </row>
    <row r="651" spans="5:33">
      <c r="E651" s="73"/>
      <c r="G651" s="58"/>
      <c r="H651" s="58"/>
      <c r="I651" s="58"/>
      <c r="J651" s="58"/>
      <c r="K651" s="58"/>
      <c r="L651" s="58"/>
      <c r="M651" s="59"/>
      <c r="N651" s="59"/>
      <c r="O651" s="59"/>
      <c r="P651" s="60"/>
      <c r="Q651" s="22"/>
      <c r="R651" s="61"/>
      <c r="S651" s="22"/>
      <c r="T651" s="94"/>
      <c r="U651" s="59"/>
      <c r="V651" s="63"/>
      <c r="W651" s="64"/>
      <c r="X651" s="65"/>
      <c r="Y651" s="66"/>
      <c r="Z651" s="66"/>
      <c r="AA651" s="67"/>
      <c r="AB651" s="68"/>
      <c r="AC651" s="69"/>
      <c r="AD651" s="70"/>
      <c r="AE651" s="70"/>
      <c r="AF651" s="74"/>
      <c r="AG651" s="71"/>
    </row>
    <row r="652" spans="5:33">
      <c r="E652" s="73"/>
      <c r="G652" s="58"/>
      <c r="H652" s="58"/>
      <c r="I652" s="58"/>
      <c r="J652" s="58"/>
      <c r="K652" s="58"/>
      <c r="L652" s="58"/>
      <c r="M652" s="59"/>
      <c r="N652" s="59"/>
      <c r="O652" s="59"/>
      <c r="P652" s="60"/>
      <c r="Q652" s="22"/>
      <c r="R652" s="61"/>
      <c r="S652" s="22"/>
      <c r="T652" s="94"/>
      <c r="U652" s="59"/>
      <c r="V652" s="63"/>
      <c r="W652" s="64"/>
      <c r="X652" s="65"/>
      <c r="Y652" s="66"/>
      <c r="Z652" s="66"/>
      <c r="AA652" s="67"/>
      <c r="AB652" s="68"/>
      <c r="AC652" s="69"/>
      <c r="AD652" s="70"/>
      <c r="AE652" s="70"/>
      <c r="AF652" s="74"/>
      <c r="AG652" s="71"/>
    </row>
    <row r="653" spans="5:33">
      <c r="E653" s="73"/>
      <c r="G653" s="58"/>
      <c r="H653" s="58"/>
      <c r="I653" s="58"/>
      <c r="J653" s="58"/>
      <c r="K653" s="58"/>
      <c r="L653" s="58"/>
      <c r="M653" s="59"/>
      <c r="N653" s="59"/>
      <c r="O653" s="59"/>
      <c r="P653" s="60"/>
      <c r="Q653" s="22"/>
      <c r="R653" s="61"/>
      <c r="S653" s="22"/>
      <c r="T653" s="94"/>
      <c r="U653" s="59"/>
      <c r="V653" s="63"/>
      <c r="W653" s="64"/>
      <c r="X653" s="65"/>
      <c r="Y653" s="66"/>
      <c r="Z653" s="66"/>
      <c r="AA653" s="67"/>
      <c r="AB653" s="68"/>
      <c r="AC653" s="69"/>
      <c r="AD653" s="70"/>
      <c r="AE653" s="70"/>
      <c r="AF653" s="74"/>
      <c r="AG653" s="71"/>
    </row>
    <row r="654" spans="5:33">
      <c r="E654" s="73"/>
      <c r="G654" s="58"/>
      <c r="H654" s="58"/>
      <c r="I654" s="58"/>
      <c r="J654" s="58"/>
      <c r="K654" s="58"/>
      <c r="L654" s="58"/>
      <c r="M654" s="59"/>
      <c r="N654" s="59"/>
      <c r="O654" s="59"/>
      <c r="P654" s="60"/>
      <c r="Q654" s="22"/>
      <c r="R654" s="61"/>
      <c r="S654" s="22"/>
      <c r="T654" s="94"/>
      <c r="U654" s="59"/>
      <c r="V654" s="63"/>
      <c r="W654" s="64"/>
      <c r="X654" s="65"/>
      <c r="Y654" s="66"/>
      <c r="Z654" s="66"/>
      <c r="AA654" s="67"/>
      <c r="AB654" s="68"/>
      <c r="AC654" s="69"/>
      <c r="AD654" s="70"/>
      <c r="AE654" s="70"/>
      <c r="AF654" s="74"/>
      <c r="AG654" s="71"/>
    </row>
    <row r="655" spans="5:33">
      <c r="E655" s="73"/>
      <c r="G655" s="58"/>
      <c r="H655" s="58"/>
      <c r="I655" s="58"/>
      <c r="J655" s="58"/>
      <c r="K655" s="58"/>
      <c r="L655" s="58"/>
      <c r="M655" s="59"/>
      <c r="N655" s="59"/>
      <c r="O655" s="59"/>
      <c r="P655" s="60"/>
      <c r="Q655" s="22"/>
      <c r="R655" s="61"/>
      <c r="S655" s="22"/>
      <c r="T655" s="94"/>
      <c r="U655" s="59"/>
      <c r="V655" s="63"/>
      <c r="W655" s="64"/>
      <c r="X655" s="65"/>
      <c r="Y655" s="66"/>
      <c r="Z655" s="66"/>
      <c r="AA655" s="67"/>
      <c r="AB655" s="68"/>
      <c r="AC655" s="69"/>
      <c r="AD655" s="70"/>
      <c r="AE655" s="70"/>
      <c r="AF655" s="74"/>
      <c r="AG655" s="71"/>
    </row>
    <row r="656" spans="5:33">
      <c r="E656" s="73"/>
      <c r="G656" s="58"/>
      <c r="H656" s="58"/>
      <c r="I656" s="58"/>
      <c r="J656" s="58"/>
      <c r="K656" s="58"/>
      <c r="L656" s="58"/>
      <c r="M656" s="59"/>
      <c r="N656" s="59"/>
      <c r="O656" s="59"/>
      <c r="P656" s="60"/>
      <c r="Q656" s="22"/>
      <c r="R656" s="61"/>
      <c r="S656" s="22"/>
      <c r="T656" s="94"/>
      <c r="U656" s="59"/>
      <c r="V656" s="63"/>
      <c r="W656" s="64"/>
      <c r="X656" s="65"/>
      <c r="Y656" s="66"/>
      <c r="Z656" s="66"/>
      <c r="AA656" s="67"/>
      <c r="AB656" s="68"/>
      <c r="AC656" s="69"/>
      <c r="AD656" s="70"/>
      <c r="AE656" s="70"/>
      <c r="AF656" s="74"/>
      <c r="AG656" s="71"/>
    </row>
    <row r="657" spans="5:33">
      <c r="E657" s="73"/>
      <c r="G657" s="58"/>
      <c r="H657" s="58"/>
      <c r="I657" s="58"/>
      <c r="J657" s="58"/>
      <c r="K657" s="58"/>
      <c r="L657" s="58"/>
      <c r="M657" s="59"/>
      <c r="N657" s="59"/>
      <c r="O657" s="59"/>
      <c r="P657" s="60"/>
      <c r="Q657" s="22"/>
      <c r="R657" s="61"/>
      <c r="S657" s="22"/>
      <c r="T657" s="94"/>
      <c r="U657" s="59"/>
      <c r="V657" s="63"/>
      <c r="W657" s="64"/>
      <c r="X657" s="65"/>
      <c r="Y657" s="66"/>
      <c r="Z657" s="66"/>
      <c r="AA657" s="67"/>
      <c r="AB657" s="68"/>
      <c r="AC657" s="69"/>
      <c r="AD657" s="70"/>
      <c r="AE657" s="70"/>
      <c r="AF657" s="74"/>
      <c r="AG657" s="71"/>
    </row>
    <row r="658" spans="5:33">
      <c r="E658" s="73"/>
      <c r="G658" s="58"/>
      <c r="H658" s="58"/>
      <c r="I658" s="58"/>
      <c r="J658" s="58"/>
      <c r="K658" s="58"/>
      <c r="L658" s="58"/>
      <c r="M658" s="59"/>
      <c r="N658" s="59"/>
      <c r="O658" s="59"/>
      <c r="P658" s="60"/>
      <c r="Q658" s="22"/>
      <c r="R658" s="61"/>
      <c r="S658" s="22"/>
      <c r="T658" s="94"/>
      <c r="U658" s="59"/>
      <c r="V658" s="63"/>
      <c r="W658" s="64"/>
      <c r="X658" s="65"/>
      <c r="Y658" s="66"/>
      <c r="Z658" s="66"/>
      <c r="AA658" s="67"/>
      <c r="AB658" s="68"/>
      <c r="AC658" s="69"/>
      <c r="AD658" s="70"/>
      <c r="AE658" s="70"/>
      <c r="AF658" s="74"/>
      <c r="AG658" s="71"/>
    </row>
    <row r="659" spans="5:33">
      <c r="E659" s="73"/>
      <c r="G659" s="58"/>
      <c r="H659" s="58"/>
      <c r="I659" s="58"/>
      <c r="J659" s="58"/>
      <c r="K659" s="58"/>
      <c r="L659" s="58"/>
      <c r="M659" s="59"/>
      <c r="N659" s="59"/>
      <c r="O659" s="59"/>
      <c r="P659" s="60"/>
      <c r="Q659" s="22"/>
      <c r="R659" s="61"/>
      <c r="S659" s="22"/>
      <c r="T659" s="94"/>
      <c r="U659" s="59"/>
      <c r="V659" s="63"/>
      <c r="W659" s="64"/>
      <c r="X659" s="65"/>
      <c r="Y659" s="66"/>
      <c r="Z659" s="66"/>
      <c r="AA659" s="67"/>
      <c r="AB659" s="68"/>
      <c r="AC659" s="69"/>
      <c r="AD659" s="70"/>
      <c r="AE659" s="70"/>
      <c r="AF659" s="74"/>
      <c r="AG659" s="71"/>
    </row>
    <row r="660" spans="5:33">
      <c r="E660" s="73"/>
      <c r="G660" s="58"/>
      <c r="H660" s="58"/>
      <c r="I660" s="58"/>
      <c r="J660" s="58"/>
      <c r="K660" s="58"/>
      <c r="L660" s="58"/>
      <c r="M660" s="59"/>
      <c r="N660" s="59"/>
      <c r="O660" s="59"/>
      <c r="P660" s="60"/>
      <c r="Q660" s="22"/>
      <c r="R660" s="61"/>
      <c r="S660" s="22"/>
      <c r="T660" s="94"/>
      <c r="U660" s="59"/>
      <c r="V660" s="63"/>
      <c r="W660" s="64"/>
      <c r="X660" s="65"/>
      <c r="Y660" s="66"/>
      <c r="Z660" s="66"/>
      <c r="AA660" s="67"/>
      <c r="AB660" s="68"/>
      <c r="AC660" s="69"/>
      <c r="AD660" s="70"/>
      <c r="AE660" s="70"/>
      <c r="AF660" s="74"/>
      <c r="AG660" s="71"/>
    </row>
    <row r="661" spans="5:33">
      <c r="E661" s="73"/>
      <c r="G661" s="58"/>
      <c r="H661" s="58"/>
      <c r="I661" s="58"/>
      <c r="J661" s="58"/>
      <c r="K661" s="58"/>
      <c r="L661" s="58"/>
      <c r="M661" s="59"/>
      <c r="N661" s="59"/>
      <c r="O661" s="59"/>
      <c r="P661" s="60"/>
      <c r="Q661" s="22"/>
      <c r="R661" s="61"/>
      <c r="S661" s="22"/>
      <c r="T661" s="94"/>
      <c r="U661" s="59"/>
      <c r="V661" s="63"/>
      <c r="W661" s="64"/>
      <c r="X661" s="65"/>
      <c r="Y661" s="66"/>
      <c r="Z661" s="66"/>
      <c r="AA661" s="67"/>
      <c r="AB661" s="68"/>
      <c r="AC661" s="69"/>
      <c r="AD661" s="70"/>
      <c r="AE661" s="70"/>
      <c r="AF661" s="74"/>
      <c r="AG661" s="71"/>
    </row>
    <row r="662" spans="5:33">
      <c r="E662" s="73"/>
      <c r="G662" s="58"/>
      <c r="H662" s="58"/>
      <c r="I662" s="58"/>
      <c r="J662" s="58"/>
      <c r="K662" s="58"/>
      <c r="L662" s="58"/>
      <c r="M662" s="59"/>
      <c r="N662" s="59"/>
      <c r="O662" s="59"/>
      <c r="P662" s="60"/>
      <c r="Q662" s="22"/>
      <c r="R662" s="61"/>
      <c r="S662" s="22"/>
      <c r="T662" s="94"/>
      <c r="U662" s="59"/>
      <c r="V662" s="63"/>
      <c r="W662" s="64"/>
      <c r="X662" s="65"/>
      <c r="Y662" s="66"/>
      <c r="Z662" s="66"/>
      <c r="AA662" s="67"/>
      <c r="AB662" s="68"/>
      <c r="AC662" s="69"/>
      <c r="AD662" s="70"/>
      <c r="AE662" s="70"/>
      <c r="AF662" s="74"/>
      <c r="AG662" s="71"/>
    </row>
    <row r="663" spans="5:33">
      <c r="E663" s="73"/>
      <c r="G663" s="58"/>
      <c r="H663" s="58"/>
      <c r="I663" s="58"/>
      <c r="J663" s="58"/>
      <c r="K663" s="58"/>
      <c r="L663" s="58"/>
      <c r="M663" s="59"/>
      <c r="N663" s="59"/>
      <c r="O663" s="59"/>
      <c r="P663" s="60"/>
      <c r="Q663" s="22"/>
      <c r="R663" s="61"/>
      <c r="S663" s="22"/>
      <c r="T663" s="94"/>
      <c r="U663" s="59"/>
      <c r="V663" s="63"/>
      <c r="W663" s="64"/>
      <c r="X663" s="65"/>
      <c r="Y663" s="66"/>
      <c r="Z663" s="66"/>
      <c r="AA663" s="67"/>
      <c r="AB663" s="68"/>
      <c r="AC663" s="69"/>
      <c r="AD663" s="70"/>
      <c r="AE663" s="70"/>
      <c r="AF663" s="74"/>
      <c r="AG663" s="71"/>
    </row>
    <row r="664" spans="5:33">
      <c r="E664" s="73"/>
      <c r="G664" s="58"/>
      <c r="H664" s="58"/>
      <c r="I664" s="58"/>
      <c r="J664" s="58"/>
      <c r="K664" s="58"/>
      <c r="L664" s="58"/>
      <c r="M664" s="59"/>
      <c r="N664" s="59"/>
      <c r="O664" s="59"/>
      <c r="P664" s="60"/>
      <c r="Q664" s="22"/>
      <c r="R664" s="61"/>
      <c r="S664" s="22"/>
      <c r="T664" s="94"/>
      <c r="U664" s="59"/>
      <c r="V664" s="63"/>
      <c r="W664" s="64"/>
      <c r="X664" s="65"/>
      <c r="Y664" s="66"/>
      <c r="Z664" s="66"/>
      <c r="AA664" s="67"/>
      <c r="AB664" s="68"/>
      <c r="AC664" s="69"/>
      <c r="AD664" s="70"/>
      <c r="AE664" s="70"/>
      <c r="AF664" s="74"/>
      <c r="AG664" s="71"/>
    </row>
    <row r="665" spans="5:33">
      <c r="E665" s="73"/>
      <c r="G665" s="58"/>
      <c r="H665" s="58"/>
      <c r="I665" s="58"/>
      <c r="J665" s="58"/>
      <c r="K665" s="58"/>
      <c r="L665" s="58"/>
      <c r="M665" s="59"/>
      <c r="N665" s="59"/>
      <c r="O665" s="59"/>
      <c r="P665" s="60"/>
      <c r="Q665" s="22"/>
      <c r="R665" s="61"/>
      <c r="S665" s="22"/>
      <c r="T665" s="94"/>
      <c r="U665" s="59"/>
      <c r="V665" s="63"/>
      <c r="W665" s="64"/>
      <c r="X665" s="65"/>
      <c r="Y665" s="66"/>
      <c r="Z665" s="66"/>
      <c r="AA665" s="67"/>
      <c r="AB665" s="68"/>
      <c r="AC665" s="69"/>
      <c r="AD665" s="70"/>
      <c r="AE665" s="70"/>
      <c r="AF665" s="74"/>
      <c r="AG665" s="71"/>
    </row>
    <row r="666" spans="5:33">
      <c r="E666" s="73"/>
      <c r="G666" s="58"/>
      <c r="H666" s="58"/>
      <c r="I666" s="58"/>
      <c r="J666" s="58"/>
      <c r="K666" s="58"/>
      <c r="L666" s="58"/>
      <c r="M666" s="59"/>
      <c r="N666" s="59"/>
      <c r="O666" s="59"/>
      <c r="P666" s="60"/>
      <c r="Q666" s="22"/>
      <c r="R666" s="61"/>
      <c r="S666" s="22"/>
      <c r="T666" s="94"/>
      <c r="U666" s="59"/>
      <c r="V666" s="63"/>
      <c r="W666" s="64"/>
      <c r="X666" s="65"/>
      <c r="Y666" s="66"/>
      <c r="Z666" s="66"/>
      <c r="AA666" s="67"/>
      <c r="AB666" s="68"/>
      <c r="AC666" s="75"/>
      <c r="AD666" s="70"/>
      <c r="AE666" s="70"/>
      <c r="AF666" s="74"/>
      <c r="AG666" s="71"/>
    </row>
    <row r="667" spans="5:33">
      <c r="E667" s="73"/>
      <c r="G667" s="58"/>
      <c r="H667" s="58"/>
      <c r="I667" s="58"/>
      <c r="J667" s="58"/>
      <c r="K667" s="58"/>
      <c r="L667" s="58"/>
      <c r="M667" s="59"/>
      <c r="N667" s="59"/>
      <c r="O667" s="59"/>
      <c r="P667" s="60"/>
      <c r="Q667" s="22"/>
      <c r="R667" s="61"/>
      <c r="S667" s="22"/>
      <c r="T667" s="94"/>
      <c r="U667" s="59"/>
      <c r="V667" s="63"/>
      <c r="W667" s="64"/>
      <c r="X667" s="65"/>
      <c r="Y667" s="66"/>
      <c r="Z667" s="66"/>
      <c r="AA667" s="67"/>
      <c r="AB667" s="68"/>
      <c r="AC667" s="69"/>
      <c r="AD667" s="70"/>
      <c r="AE667" s="70"/>
      <c r="AF667" s="74"/>
      <c r="AG667" s="71"/>
    </row>
    <row r="668" spans="5:33">
      <c r="E668" s="73"/>
      <c r="G668" s="58"/>
      <c r="H668" s="58"/>
      <c r="I668" s="58"/>
      <c r="J668" s="58"/>
      <c r="K668" s="58"/>
      <c r="L668" s="58"/>
      <c r="M668" s="59"/>
      <c r="N668" s="59"/>
      <c r="O668" s="59"/>
      <c r="P668" s="60"/>
      <c r="Q668" s="22"/>
      <c r="R668" s="61"/>
      <c r="S668" s="22"/>
      <c r="T668" s="94"/>
      <c r="U668" s="59"/>
      <c r="V668" s="63"/>
      <c r="W668" s="64"/>
      <c r="X668" s="65"/>
      <c r="Y668" s="66"/>
      <c r="Z668" s="66"/>
      <c r="AA668" s="67"/>
      <c r="AB668" s="68"/>
      <c r="AC668" s="69"/>
      <c r="AD668" s="70"/>
      <c r="AE668" s="70"/>
      <c r="AF668" s="74"/>
      <c r="AG668" s="71"/>
    </row>
    <row r="669" spans="5:33">
      <c r="E669" s="73"/>
      <c r="G669" s="58"/>
      <c r="H669" s="58"/>
      <c r="I669" s="58"/>
      <c r="J669" s="58"/>
      <c r="K669" s="58"/>
      <c r="L669" s="58"/>
      <c r="M669" s="59"/>
      <c r="N669" s="59"/>
      <c r="O669" s="59"/>
      <c r="P669" s="60"/>
      <c r="Q669" s="22"/>
      <c r="R669" s="61"/>
      <c r="S669" s="22"/>
      <c r="T669" s="94"/>
      <c r="U669" s="59"/>
      <c r="V669" s="63"/>
      <c r="W669" s="64"/>
      <c r="X669" s="65"/>
      <c r="Y669" s="66"/>
      <c r="Z669" s="66"/>
      <c r="AA669" s="67"/>
      <c r="AB669" s="68"/>
      <c r="AC669" s="69"/>
      <c r="AD669" s="70"/>
      <c r="AE669" s="70"/>
      <c r="AF669" s="74"/>
      <c r="AG669" s="71"/>
    </row>
    <row r="670" spans="5:33">
      <c r="E670" s="73"/>
      <c r="G670" s="58"/>
      <c r="H670" s="58"/>
      <c r="I670" s="58"/>
      <c r="J670" s="58"/>
      <c r="K670" s="58"/>
      <c r="L670" s="58"/>
      <c r="M670" s="59"/>
      <c r="N670" s="59"/>
      <c r="O670" s="59"/>
      <c r="P670" s="60"/>
      <c r="Q670" s="22"/>
      <c r="R670" s="61"/>
      <c r="S670" s="22"/>
      <c r="T670" s="94"/>
      <c r="U670" s="59"/>
      <c r="V670" s="63"/>
      <c r="W670" s="64"/>
      <c r="X670" s="65"/>
      <c r="Y670" s="66"/>
      <c r="Z670" s="66"/>
      <c r="AA670" s="67"/>
      <c r="AB670" s="68"/>
      <c r="AC670" s="69"/>
      <c r="AD670" s="70"/>
      <c r="AE670" s="70"/>
      <c r="AF670" s="74"/>
      <c r="AG670" s="71"/>
    </row>
    <row r="671" spans="5:33">
      <c r="E671" s="73"/>
      <c r="G671" s="58"/>
      <c r="H671" s="58"/>
      <c r="I671" s="58"/>
      <c r="J671" s="58"/>
      <c r="K671" s="58"/>
      <c r="L671" s="58"/>
      <c r="M671" s="59"/>
      <c r="N671" s="59"/>
      <c r="O671" s="59"/>
      <c r="P671" s="60"/>
      <c r="Q671" s="22"/>
      <c r="R671" s="61"/>
      <c r="S671" s="22"/>
      <c r="T671" s="94"/>
      <c r="U671" s="59"/>
      <c r="V671" s="63"/>
      <c r="W671" s="64"/>
      <c r="X671" s="65"/>
      <c r="Y671" s="66"/>
      <c r="Z671" s="66"/>
      <c r="AA671" s="67"/>
      <c r="AB671" s="68"/>
      <c r="AC671" s="69"/>
      <c r="AD671" s="70"/>
      <c r="AE671" s="70"/>
      <c r="AF671" s="74"/>
      <c r="AG671" s="71"/>
    </row>
    <row r="672" spans="5:33">
      <c r="E672" s="73"/>
      <c r="G672" s="58"/>
      <c r="H672" s="58"/>
      <c r="I672" s="58"/>
      <c r="J672" s="58"/>
      <c r="K672" s="58"/>
      <c r="L672" s="58"/>
      <c r="M672" s="59"/>
      <c r="N672" s="59"/>
      <c r="O672" s="59"/>
      <c r="P672" s="60"/>
      <c r="Q672" s="22"/>
      <c r="R672" s="61"/>
      <c r="S672" s="22"/>
      <c r="T672" s="94"/>
      <c r="U672" s="59"/>
      <c r="V672" s="63"/>
      <c r="W672" s="64"/>
      <c r="X672" s="65"/>
      <c r="Y672" s="66"/>
      <c r="Z672" s="66"/>
      <c r="AA672" s="67"/>
      <c r="AB672" s="68"/>
      <c r="AC672" s="69"/>
      <c r="AD672" s="70"/>
      <c r="AE672" s="70"/>
      <c r="AF672" s="74"/>
      <c r="AG672" s="71"/>
    </row>
    <row r="673" spans="5:33">
      <c r="E673" s="73"/>
      <c r="G673" s="58"/>
      <c r="H673" s="58"/>
      <c r="I673" s="58"/>
      <c r="J673" s="58"/>
      <c r="K673" s="58"/>
      <c r="L673" s="58"/>
      <c r="M673" s="59"/>
      <c r="N673" s="59"/>
      <c r="O673" s="59"/>
      <c r="P673" s="60"/>
      <c r="Q673" s="22"/>
      <c r="R673" s="61"/>
      <c r="S673" s="22"/>
      <c r="T673" s="94"/>
      <c r="U673" s="59"/>
      <c r="V673" s="63"/>
      <c r="W673" s="64"/>
      <c r="X673" s="65"/>
      <c r="Y673" s="66"/>
      <c r="Z673" s="66"/>
      <c r="AA673" s="67"/>
      <c r="AB673" s="68"/>
      <c r="AC673" s="69"/>
      <c r="AD673" s="70"/>
      <c r="AE673" s="70"/>
      <c r="AF673" s="74"/>
      <c r="AG673" s="71"/>
    </row>
    <row r="674" spans="5:33">
      <c r="E674" s="73"/>
      <c r="G674" s="58"/>
      <c r="H674" s="58"/>
      <c r="I674" s="58"/>
      <c r="J674" s="58"/>
      <c r="K674" s="58"/>
      <c r="L674" s="58"/>
      <c r="M674" s="59"/>
      <c r="N674" s="59"/>
      <c r="O674" s="59"/>
      <c r="P674" s="60"/>
      <c r="Q674" s="22"/>
      <c r="R674" s="61"/>
      <c r="S674" s="22"/>
      <c r="T674" s="94"/>
      <c r="U674" s="59"/>
      <c r="V674" s="63"/>
      <c r="W674" s="64"/>
      <c r="X674" s="65"/>
      <c r="Y674" s="66"/>
      <c r="Z674" s="66"/>
      <c r="AA674" s="67"/>
      <c r="AB674" s="68"/>
      <c r="AC674" s="69"/>
      <c r="AD674" s="70"/>
      <c r="AE674" s="70"/>
      <c r="AF674" s="74"/>
      <c r="AG674" s="71"/>
    </row>
    <row r="675" spans="5:33">
      <c r="E675" s="73"/>
      <c r="G675" s="58"/>
      <c r="H675" s="58"/>
      <c r="I675" s="58"/>
      <c r="J675" s="58"/>
      <c r="K675" s="58"/>
      <c r="L675" s="58"/>
      <c r="M675" s="59"/>
      <c r="N675" s="59"/>
      <c r="O675" s="59"/>
      <c r="P675" s="60"/>
      <c r="Q675" s="22"/>
      <c r="R675" s="61"/>
      <c r="S675" s="22"/>
      <c r="T675" s="94"/>
      <c r="U675" s="59"/>
      <c r="V675" s="63"/>
      <c r="W675" s="64"/>
      <c r="X675" s="65"/>
      <c r="Y675" s="66"/>
      <c r="Z675" s="66"/>
      <c r="AA675" s="67"/>
      <c r="AB675" s="68"/>
      <c r="AC675" s="69"/>
      <c r="AD675" s="70"/>
      <c r="AE675" s="70"/>
      <c r="AF675" s="74"/>
      <c r="AG675" s="71"/>
    </row>
    <row r="676" spans="5:33">
      <c r="E676" s="73"/>
      <c r="G676" s="58"/>
      <c r="H676" s="58"/>
      <c r="I676" s="58"/>
      <c r="J676" s="58"/>
      <c r="K676" s="58"/>
      <c r="L676" s="58"/>
      <c r="M676" s="59"/>
      <c r="N676" s="59"/>
      <c r="O676" s="59"/>
      <c r="P676" s="60"/>
      <c r="Q676" s="22"/>
      <c r="R676" s="61"/>
      <c r="S676" s="22"/>
      <c r="T676" s="94"/>
      <c r="U676" s="59"/>
      <c r="V676" s="63"/>
      <c r="W676" s="64"/>
      <c r="X676" s="65"/>
      <c r="Y676" s="66"/>
      <c r="Z676" s="66"/>
      <c r="AA676" s="67"/>
      <c r="AB676" s="68"/>
      <c r="AC676" s="69"/>
      <c r="AD676" s="70"/>
      <c r="AE676" s="70"/>
      <c r="AF676" s="74"/>
      <c r="AG676" s="71"/>
    </row>
    <row r="677" spans="5:33">
      <c r="E677" s="73"/>
      <c r="G677" s="58"/>
      <c r="H677" s="58"/>
      <c r="I677" s="58"/>
      <c r="J677" s="58"/>
      <c r="K677" s="58"/>
      <c r="L677" s="58"/>
      <c r="M677" s="59"/>
      <c r="N677" s="59"/>
      <c r="O677" s="59"/>
      <c r="P677" s="60"/>
      <c r="Q677" s="22"/>
      <c r="R677" s="61"/>
      <c r="S677" s="22"/>
      <c r="T677" s="94"/>
      <c r="U677" s="59"/>
      <c r="V677" s="63"/>
      <c r="W677" s="64"/>
      <c r="X677" s="65"/>
      <c r="Y677" s="66"/>
      <c r="Z677" s="66"/>
      <c r="AA677" s="67"/>
      <c r="AB677" s="68"/>
      <c r="AC677" s="69"/>
      <c r="AD677" s="70"/>
      <c r="AE677" s="70"/>
      <c r="AF677" s="74"/>
      <c r="AG677" s="71"/>
    </row>
    <row r="678" spans="5:33">
      <c r="E678" s="73"/>
      <c r="G678" s="58"/>
      <c r="H678" s="58"/>
      <c r="I678" s="58"/>
      <c r="J678" s="58"/>
      <c r="K678" s="58"/>
      <c r="L678" s="58"/>
      <c r="M678" s="59"/>
      <c r="N678" s="59"/>
      <c r="O678" s="59"/>
      <c r="P678" s="60"/>
      <c r="Q678" s="22"/>
      <c r="R678" s="61"/>
      <c r="S678" s="22"/>
      <c r="T678" s="94"/>
      <c r="U678" s="59"/>
      <c r="V678" s="63"/>
      <c r="W678" s="64"/>
      <c r="X678" s="65"/>
      <c r="Y678" s="66"/>
      <c r="Z678" s="66"/>
      <c r="AA678" s="67"/>
      <c r="AB678" s="68"/>
      <c r="AC678" s="69"/>
      <c r="AD678" s="70"/>
      <c r="AE678" s="70"/>
      <c r="AF678" s="74"/>
      <c r="AG678" s="71"/>
    </row>
    <row r="679" spans="5:33">
      <c r="E679" s="73"/>
      <c r="G679" s="58"/>
      <c r="H679" s="58"/>
      <c r="I679" s="58"/>
      <c r="J679" s="58"/>
      <c r="K679" s="58"/>
      <c r="L679" s="58"/>
      <c r="M679" s="59"/>
      <c r="N679" s="59"/>
      <c r="O679" s="59"/>
      <c r="P679" s="60"/>
      <c r="Q679" s="22"/>
      <c r="R679" s="61"/>
      <c r="S679" s="22"/>
      <c r="T679" s="94"/>
      <c r="U679" s="59"/>
      <c r="V679" s="63"/>
      <c r="W679" s="64"/>
      <c r="X679" s="65"/>
      <c r="Y679" s="66"/>
      <c r="Z679" s="66"/>
      <c r="AA679" s="67"/>
      <c r="AB679" s="68"/>
      <c r="AC679" s="69"/>
      <c r="AD679" s="70"/>
      <c r="AE679" s="70"/>
      <c r="AF679" s="74"/>
      <c r="AG679" s="71"/>
    </row>
    <row r="680" spans="5:33">
      <c r="E680" s="73"/>
      <c r="G680" s="58"/>
      <c r="H680" s="58"/>
      <c r="I680" s="58"/>
      <c r="J680" s="58"/>
      <c r="K680" s="58"/>
      <c r="L680" s="58"/>
      <c r="M680" s="59"/>
      <c r="N680" s="59"/>
      <c r="O680" s="59"/>
      <c r="P680" s="60"/>
      <c r="Q680" s="22"/>
      <c r="R680" s="61"/>
      <c r="S680" s="22"/>
      <c r="T680" s="94"/>
      <c r="U680" s="59"/>
      <c r="V680" s="63"/>
      <c r="W680" s="64"/>
      <c r="X680" s="65"/>
      <c r="Y680" s="66"/>
      <c r="Z680" s="66"/>
      <c r="AA680" s="67"/>
      <c r="AB680" s="68"/>
      <c r="AC680" s="69"/>
      <c r="AD680" s="70"/>
      <c r="AE680" s="70"/>
      <c r="AF680" s="74"/>
      <c r="AG680" s="71"/>
    </row>
    <row r="681" spans="5:33">
      <c r="E681" s="73"/>
      <c r="G681" s="58"/>
      <c r="H681" s="58"/>
      <c r="I681" s="58"/>
      <c r="J681" s="58"/>
      <c r="K681" s="58"/>
      <c r="L681" s="58"/>
      <c r="M681" s="59"/>
      <c r="N681" s="59"/>
      <c r="O681" s="59"/>
      <c r="P681" s="60"/>
      <c r="Q681" s="22"/>
      <c r="R681" s="61"/>
      <c r="S681" s="22"/>
      <c r="T681" s="94"/>
      <c r="U681" s="59"/>
      <c r="V681" s="63"/>
      <c r="W681" s="64"/>
      <c r="X681" s="65"/>
      <c r="Y681" s="66"/>
      <c r="Z681" s="66"/>
      <c r="AA681" s="67"/>
      <c r="AB681" s="68"/>
      <c r="AC681" s="69"/>
      <c r="AD681" s="70"/>
      <c r="AE681" s="70"/>
      <c r="AF681" s="74"/>
      <c r="AG681" s="71"/>
    </row>
    <row r="682" spans="5:33">
      <c r="E682" s="73"/>
      <c r="G682" s="58"/>
      <c r="H682" s="58"/>
      <c r="I682" s="58"/>
      <c r="J682" s="58"/>
      <c r="K682" s="58"/>
      <c r="L682" s="58"/>
      <c r="M682" s="59"/>
      <c r="N682" s="59"/>
      <c r="O682" s="59"/>
      <c r="P682" s="60"/>
      <c r="Q682" s="22"/>
      <c r="R682" s="61"/>
      <c r="S682" s="22"/>
      <c r="T682" s="94"/>
      <c r="U682" s="59"/>
      <c r="V682" s="63"/>
      <c r="W682" s="64"/>
      <c r="X682" s="65"/>
      <c r="Y682" s="66"/>
      <c r="Z682" s="66"/>
      <c r="AA682" s="67"/>
      <c r="AB682" s="68"/>
      <c r="AC682" s="69"/>
      <c r="AD682" s="70"/>
      <c r="AE682" s="70"/>
      <c r="AF682" s="74"/>
      <c r="AG682" s="71"/>
    </row>
    <row r="683" spans="5:33">
      <c r="E683" s="73"/>
      <c r="G683" s="58"/>
      <c r="H683" s="58"/>
      <c r="I683" s="58"/>
      <c r="J683" s="58"/>
      <c r="K683" s="58"/>
      <c r="L683" s="58"/>
      <c r="M683" s="59"/>
      <c r="N683" s="59"/>
      <c r="O683" s="59"/>
      <c r="P683" s="60"/>
      <c r="Q683" s="22"/>
      <c r="R683" s="61"/>
      <c r="S683" s="22"/>
      <c r="T683" s="94"/>
      <c r="U683" s="59"/>
      <c r="V683" s="63"/>
      <c r="W683" s="64"/>
      <c r="X683" s="65"/>
      <c r="Y683" s="66"/>
      <c r="Z683" s="66"/>
      <c r="AA683" s="67"/>
      <c r="AB683" s="68"/>
      <c r="AC683" s="69"/>
      <c r="AD683" s="70"/>
      <c r="AE683" s="70"/>
      <c r="AF683" s="74"/>
      <c r="AG683" s="71"/>
    </row>
    <row r="684" spans="5:33">
      <c r="E684" s="73"/>
      <c r="G684" s="58"/>
      <c r="H684" s="58"/>
      <c r="I684" s="58"/>
      <c r="J684" s="58"/>
      <c r="K684" s="58"/>
      <c r="L684" s="58"/>
      <c r="M684" s="59"/>
      <c r="N684" s="59"/>
      <c r="O684" s="59"/>
      <c r="P684" s="60"/>
      <c r="Q684" s="22"/>
      <c r="R684" s="61"/>
      <c r="S684" s="22"/>
      <c r="T684" s="94"/>
      <c r="U684" s="59"/>
      <c r="V684" s="63"/>
      <c r="W684" s="64"/>
      <c r="X684" s="65"/>
      <c r="Y684" s="66"/>
      <c r="Z684" s="66"/>
      <c r="AA684" s="67"/>
      <c r="AB684" s="68"/>
      <c r="AC684" s="69"/>
      <c r="AD684" s="70"/>
      <c r="AE684" s="70"/>
      <c r="AF684" s="74"/>
      <c r="AG684" s="71"/>
    </row>
    <row r="685" spans="5:33">
      <c r="E685" s="73"/>
      <c r="G685" s="58"/>
      <c r="H685" s="58"/>
      <c r="I685" s="58"/>
      <c r="J685" s="58"/>
      <c r="K685" s="58"/>
      <c r="L685" s="58"/>
      <c r="M685" s="59"/>
      <c r="N685" s="59"/>
      <c r="O685" s="59"/>
      <c r="P685" s="60"/>
      <c r="Q685" s="22"/>
      <c r="R685" s="61"/>
      <c r="S685" s="22"/>
      <c r="T685" s="94"/>
      <c r="U685" s="59"/>
      <c r="V685" s="63"/>
      <c r="W685" s="64"/>
      <c r="X685" s="65"/>
      <c r="Y685" s="66"/>
      <c r="Z685" s="66"/>
      <c r="AA685" s="67"/>
      <c r="AB685" s="68"/>
      <c r="AC685" s="69"/>
      <c r="AD685" s="70"/>
      <c r="AE685" s="70"/>
      <c r="AF685" s="74"/>
      <c r="AG685" s="71"/>
    </row>
    <row r="686" spans="5:33">
      <c r="E686" s="73"/>
      <c r="G686" s="58"/>
      <c r="H686" s="58"/>
      <c r="I686" s="58"/>
      <c r="J686" s="58"/>
      <c r="K686" s="58"/>
      <c r="L686" s="58"/>
      <c r="M686" s="59"/>
      <c r="N686" s="59"/>
      <c r="O686" s="59"/>
      <c r="P686" s="60"/>
      <c r="Q686" s="22"/>
      <c r="R686" s="61"/>
      <c r="S686" s="22"/>
      <c r="T686" s="94"/>
      <c r="U686" s="59"/>
      <c r="V686" s="63"/>
      <c r="W686" s="64"/>
      <c r="X686" s="65"/>
      <c r="Y686" s="66"/>
      <c r="Z686" s="66"/>
      <c r="AA686" s="67"/>
      <c r="AB686" s="68"/>
      <c r="AC686" s="69"/>
      <c r="AD686" s="70"/>
      <c r="AE686" s="70"/>
      <c r="AF686" s="74"/>
      <c r="AG686" s="71"/>
    </row>
    <row r="687" spans="5:33">
      <c r="E687" s="73"/>
      <c r="G687" s="58"/>
      <c r="H687" s="58"/>
      <c r="I687" s="58"/>
      <c r="J687" s="58"/>
      <c r="K687" s="58"/>
      <c r="L687" s="58"/>
      <c r="M687" s="59"/>
      <c r="N687" s="59"/>
      <c r="O687" s="59"/>
      <c r="P687" s="60"/>
      <c r="Q687" s="22"/>
      <c r="R687" s="61"/>
      <c r="S687" s="22"/>
      <c r="T687" s="94"/>
      <c r="U687" s="59"/>
      <c r="V687" s="63"/>
      <c r="W687" s="64"/>
      <c r="X687" s="65"/>
      <c r="Y687" s="66"/>
      <c r="Z687" s="66"/>
      <c r="AA687" s="67"/>
      <c r="AB687" s="68"/>
      <c r="AC687" s="69"/>
      <c r="AD687" s="70"/>
      <c r="AE687" s="70"/>
      <c r="AF687" s="74"/>
      <c r="AG687" s="71"/>
    </row>
    <row r="688" spans="5:33">
      <c r="E688" s="73"/>
      <c r="G688" s="58"/>
      <c r="H688" s="58"/>
      <c r="I688" s="58"/>
      <c r="J688" s="58"/>
      <c r="K688" s="58"/>
      <c r="L688" s="58"/>
      <c r="M688" s="59"/>
      <c r="N688" s="59"/>
      <c r="O688" s="59"/>
      <c r="P688" s="60"/>
      <c r="Q688" s="22"/>
      <c r="R688" s="61"/>
      <c r="S688" s="22"/>
      <c r="T688" s="94"/>
      <c r="U688" s="59"/>
      <c r="V688" s="63"/>
      <c r="W688" s="64"/>
      <c r="X688" s="65"/>
      <c r="Y688" s="66"/>
      <c r="Z688" s="66"/>
      <c r="AA688" s="67"/>
      <c r="AB688" s="68"/>
      <c r="AC688" s="69"/>
      <c r="AD688" s="70"/>
      <c r="AE688" s="70"/>
      <c r="AF688" s="74"/>
      <c r="AG688" s="71"/>
    </row>
    <row r="689" spans="5:33">
      <c r="E689" s="73"/>
      <c r="G689" s="58"/>
      <c r="H689" s="58"/>
      <c r="I689" s="58"/>
      <c r="J689" s="58"/>
      <c r="K689" s="58"/>
      <c r="L689" s="58"/>
      <c r="M689" s="59"/>
      <c r="N689" s="59"/>
      <c r="O689" s="59"/>
      <c r="P689" s="60"/>
      <c r="Q689" s="22"/>
      <c r="R689" s="61"/>
      <c r="S689" s="22"/>
      <c r="T689" s="94"/>
      <c r="U689" s="59"/>
      <c r="V689" s="63"/>
      <c r="W689" s="64"/>
      <c r="X689" s="65"/>
      <c r="Y689" s="66"/>
      <c r="Z689" s="66"/>
      <c r="AA689" s="67"/>
      <c r="AB689" s="68"/>
      <c r="AC689" s="69"/>
      <c r="AD689" s="70"/>
      <c r="AE689" s="70"/>
      <c r="AF689" s="74"/>
      <c r="AG689" s="71"/>
    </row>
    <row r="690" spans="5:33">
      <c r="E690" s="73"/>
      <c r="G690" s="58"/>
      <c r="H690" s="58"/>
      <c r="I690" s="58"/>
      <c r="J690" s="58"/>
      <c r="K690" s="58"/>
      <c r="L690" s="58"/>
      <c r="M690" s="59"/>
      <c r="N690" s="59"/>
      <c r="O690" s="59"/>
      <c r="P690" s="60"/>
      <c r="Q690" s="22"/>
      <c r="R690" s="61"/>
      <c r="S690" s="22"/>
      <c r="T690" s="94"/>
      <c r="U690" s="59"/>
      <c r="V690" s="63"/>
      <c r="W690" s="64"/>
      <c r="X690" s="65"/>
      <c r="Y690" s="66"/>
      <c r="Z690" s="66"/>
      <c r="AA690" s="67"/>
      <c r="AB690" s="68"/>
      <c r="AC690" s="69"/>
      <c r="AD690" s="70"/>
      <c r="AE690" s="70"/>
      <c r="AF690" s="74"/>
      <c r="AG690" s="71"/>
    </row>
    <row r="691" spans="5:33">
      <c r="E691" s="73"/>
      <c r="G691" s="58"/>
      <c r="H691" s="58"/>
      <c r="I691" s="58"/>
      <c r="J691" s="58"/>
      <c r="K691" s="58"/>
      <c r="L691" s="58"/>
      <c r="M691" s="59"/>
      <c r="N691" s="59"/>
      <c r="O691" s="59"/>
      <c r="P691" s="60"/>
      <c r="Q691" s="22"/>
      <c r="R691" s="61"/>
      <c r="S691" s="22"/>
      <c r="T691" s="94"/>
      <c r="U691" s="59"/>
      <c r="V691" s="63"/>
      <c r="W691" s="64"/>
      <c r="X691" s="65"/>
      <c r="Y691" s="66"/>
      <c r="Z691" s="66"/>
      <c r="AA691" s="67"/>
      <c r="AB691" s="68"/>
      <c r="AC691" s="69"/>
      <c r="AD691" s="70"/>
      <c r="AE691" s="70"/>
      <c r="AF691" s="74"/>
      <c r="AG691" s="71"/>
    </row>
    <row r="692" spans="5:33">
      <c r="E692" s="73"/>
      <c r="G692" s="58"/>
      <c r="H692" s="58"/>
      <c r="I692" s="58"/>
      <c r="J692" s="58"/>
      <c r="K692" s="58"/>
      <c r="L692" s="58"/>
      <c r="M692" s="59"/>
      <c r="N692" s="59"/>
      <c r="O692" s="59"/>
      <c r="P692" s="60"/>
      <c r="Q692" s="22"/>
      <c r="R692" s="61"/>
      <c r="S692" s="22"/>
      <c r="T692" s="94"/>
      <c r="U692" s="59"/>
      <c r="V692" s="63"/>
      <c r="W692" s="64"/>
      <c r="X692" s="65"/>
      <c r="Y692" s="66"/>
      <c r="Z692" s="66"/>
      <c r="AA692" s="67"/>
      <c r="AB692" s="68"/>
      <c r="AC692" s="69"/>
      <c r="AD692" s="70"/>
      <c r="AE692" s="70"/>
      <c r="AF692" s="74"/>
      <c r="AG692" s="71"/>
    </row>
    <row r="693" spans="5:33">
      <c r="E693" s="73"/>
      <c r="G693" s="58"/>
      <c r="H693" s="58"/>
      <c r="I693" s="58"/>
      <c r="J693" s="58"/>
      <c r="K693" s="58"/>
      <c r="L693" s="58"/>
      <c r="M693" s="59"/>
      <c r="N693" s="59"/>
      <c r="O693" s="59"/>
      <c r="P693" s="60"/>
      <c r="Q693" s="22"/>
      <c r="R693" s="61"/>
      <c r="S693" s="22"/>
      <c r="T693" s="94"/>
      <c r="U693" s="59"/>
      <c r="V693" s="63"/>
      <c r="W693" s="64"/>
      <c r="X693" s="65"/>
      <c r="Y693" s="66"/>
      <c r="Z693" s="66"/>
      <c r="AA693" s="67"/>
      <c r="AB693" s="68"/>
      <c r="AC693" s="69"/>
      <c r="AD693" s="70"/>
      <c r="AE693" s="70"/>
      <c r="AF693" s="74"/>
      <c r="AG693" s="71"/>
    </row>
    <row r="694" spans="5:33">
      <c r="E694" s="73"/>
      <c r="G694" s="58"/>
      <c r="H694" s="58"/>
      <c r="I694" s="58"/>
      <c r="J694" s="58"/>
      <c r="K694" s="58"/>
      <c r="L694" s="58"/>
      <c r="M694" s="59"/>
      <c r="N694" s="59"/>
      <c r="O694" s="59"/>
      <c r="P694" s="60"/>
      <c r="Q694" s="22"/>
      <c r="R694" s="61"/>
      <c r="S694" s="22"/>
      <c r="T694" s="94"/>
      <c r="U694" s="59"/>
      <c r="V694" s="63"/>
      <c r="W694" s="64"/>
      <c r="X694" s="65"/>
      <c r="Y694" s="66"/>
      <c r="Z694" s="66"/>
      <c r="AA694" s="67"/>
      <c r="AB694" s="68"/>
      <c r="AC694" s="69"/>
      <c r="AD694" s="70"/>
      <c r="AE694" s="70"/>
      <c r="AF694" s="74"/>
      <c r="AG694" s="71"/>
    </row>
    <row r="695" spans="5:33">
      <c r="E695" s="73"/>
      <c r="G695" s="58"/>
      <c r="H695" s="58"/>
      <c r="I695" s="58"/>
      <c r="J695" s="58"/>
      <c r="K695" s="58"/>
      <c r="L695" s="58"/>
      <c r="M695" s="59"/>
      <c r="N695" s="59"/>
      <c r="O695" s="59"/>
      <c r="P695" s="60"/>
      <c r="Q695" s="22"/>
      <c r="R695" s="61"/>
      <c r="S695" s="22"/>
      <c r="T695" s="94"/>
      <c r="U695" s="59"/>
      <c r="V695" s="63"/>
      <c r="W695" s="64"/>
      <c r="X695" s="65"/>
      <c r="Y695" s="66"/>
      <c r="Z695" s="66"/>
      <c r="AA695" s="67"/>
      <c r="AB695" s="68"/>
      <c r="AC695" s="69"/>
      <c r="AD695" s="70"/>
      <c r="AE695" s="70"/>
      <c r="AF695" s="74"/>
      <c r="AG695" s="71"/>
    </row>
    <row r="696" spans="5:33">
      <c r="E696" s="73"/>
      <c r="G696" s="58"/>
      <c r="H696" s="58"/>
      <c r="I696" s="58"/>
      <c r="J696" s="58"/>
      <c r="K696" s="58"/>
      <c r="L696" s="58"/>
      <c r="M696" s="59"/>
      <c r="N696" s="59"/>
      <c r="O696" s="59"/>
      <c r="P696" s="60"/>
      <c r="Q696" s="22"/>
      <c r="R696" s="61"/>
      <c r="S696" s="22"/>
      <c r="T696" s="94"/>
      <c r="U696" s="59"/>
      <c r="V696" s="63"/>
      <c r="W696" s="64"/>
      <c r="X696" s="65"/>
      <c r="Y696" s="66"/>
      <c r="Z696" s="66"/>
      <c r="AA696" s="67"/>
      <c r="AB696" s="68"/>
      <c r="AC696" s="69"/>
      <c r="AD696" s="70"/>
      <c r="AE696" s="70"/>
      <c r="AF696" s="74"/>
      <c r="AG696" s="71"/>
    </row>
    <row r="697" spans="5:33">
      <c r="E697" s="73"/>
      <c r="G697" s="58"/>
      <c r="H697" s="58"/>
      <c r="I697" s="58"/>
      <c r="J697" s="58"/>
      <c r="K697" s="58"/>
      <c r="L697" s="58"/>
      <c r="M697" s="59"/>
      <c r="N697" s="59"/>
      <c r="O697" s="59"/>
      <c r="P697" s="60"/>
      <c r="Q697" s="22"/>
      <c r="R697" s="61"/>
      <c r="S697" s="22"/>
      <c r="T697" s="94"/>
      <c r="U697" s="59"/>
      <c r="V697" s="63"/>
      <c r="W697" s="64"/>
      <c r="X697" s="65"/>
      <c r="Y697" s="66"/>
      <c r="Z697" s="66"/>
      <c r="AA697" s="67"/>
      <c r="AB697" s="68"/>
      <c r="AC697" s="69"/>
      <c r="AD697" s="70"/>
      <c r="AE697" s="70"/>
      <c r="AF697" s="74"/>
      <c r="AG697" s="71"/>
    </row>
    <row r="698" spans="5:33">
      <c r="E698" s="73"/>
      <c r="G698" s="58"/>
      <c r="H698" s="58"/>
      <c r="I698" s="58"/>
      <c r="J698" s="58"/>
      <c r="K698" s="58"/>
      <c r="L698" s="58"/>
      <c r="M698" s="59"/>
      <c r="N698" s="59"/>
      <c r="O698" s="59"/>
      <c r="P698" s="60"/>
      <c r="Q698" s="22"/>
      <c r="R698" s="61"/>
      <c r="S698" s="22"/>
      <c r="T698" s="94"/>
      <c r="U698" s="59"/>
      <c r="V698" s="63"/>
      <c r="W698" s="64"/>
      <c r="X698" s="65"/>
      <c r="Y698" s="66"/>
      <c r="Z698" s="66"/>
      <c r="AA698" s="67"/>
      <c r="AB698" s="68"/>
      <c r="AC698" s="69"/>
      <c r="AD698" s="70"/>
      <c r="AE698" s="70"/>
      <c r="AF698" s="74"/>
      <c r="AG698" s="71"/>
    </row>
    <row r="699" spans="5:33">
      <c r="E699" s="73"/>
      <c r="G699" s="58"/>
      <c r="H699" s="58"/>
      <c r="I699" s="58"/>
      <c r="J699" s="58"/>
      <c r="K699" s="58"/>
      <c r="L699" s="58"/>
      <c r="M699" s="59"/>
      <c r="N699" s="59"/>
      <c r="O699" s="59"/>
      <c r="P699" s="60"/>
      <c r="Q699" s="22"/>
      <c r="R699" s="61"/>
      <c r="S699" s="22"/>
      <c r="T699" s="94"/>
      <c r="U699" s="59"/>
      <c r="V699" s="63"/>
      <c r="W699" s="64"/>
      <c r="X699" s="65"/>
      <c r="Y699" s="66"/>
      <c r="Z699" s="66"/>
      <c r="AA699" s="67"/>
      <c r="AB699" s="68"/>
      <c r="AC699" s="69"/>
      <c r="AD699" s="70"/>
      <c r="AE699" s="70"/>
      <c r="AF699" s="74"/>
      <c r="AG699" s="71"/>
    </row>
    <row r="700" spans="5:33">
      <c r="E700" s="73"/>
      <c r="G700" s="58"/>
      <c r="H700" s="58"/>
      <c r="I700" s="58"/>
      <c r="J700" s="58"/>
      <c r="K700" s="58"/>
      <c r="L700" s="58"/>
      <c r="M700" s="59"/>
      <c r="N700" s="59"/>
      <c r="O700" s="59"/>
      <c r="P700" s="60"/>
      <c r="Q700" s="22"/>
      <c r="R700" s="61"/>
      <c r="S700" s="22"/>
      <c r="T700" s="94"/>
      <c r="U700" s="59"/>
      <c r="V700" s="63"/>
      <c r="W700" s="64"/>
      <c r="X700" s="65"/>
      <c r="Y700" s="66"/>
      <c r="Z700" s="66"/>
      <c r="AA700" s="67"/>
      <c r="AB700" s="68"/>
      <c r="AC700" s="69"/>
      <c r="AD700" s="70"/>
      <c r="AE700" s="70"/>
      <c r="AF700" s="74"/>
      <c r="AG700" s="71"/>
    </row>
    <row r="701" spans="5:33">
      <c r="E701" s="73"/>
      <c r="G701" s="58"/>
      <c r="H701" s="58"/>
      <c r="I701" s="58"/>
      <c r="J701" s="58"/>
      <c r="K701" s="58"/>
      <c r="L701" s="58"/>
      <c r="M701" s="59"/>
      <c r="N701" s="59"/>
      <c r="O701" s="59"/>
      <c r="P701" s="60"/>
      <c r="Q701" s="22"/>
      <c r="R701" s="61"/>
      <c r="S701" s="22"/>
      <c r="T701" s="94"/>
      <c r="U701" s="59"/>
      <c r="V701" s="63"/>
      <c r="W701" s="64"/>
      <c r="X701" s="65"/>
      <c r="Y701" s="66"/>
      <c r="Z701" s="66"/>
      <c r="AA701" s="67"/>
      <c r="AB701" s="68"/>
      <c r="AC701" s="69"/>
      <c r="AD701" s="70"/>
      <c r="AE701" s="70"/>
      <c r="AF701" s="74"/>
      <c r="AG701" s="71"/>
    </row>
    <row r="702" spans="5:33">
      <c r="E702" s="73"/>
      <c r="G702" s="58"/>
      <c r="H702" s="58"/>
      <c r="I702" s="58"/>
      <c r="J702" s="58"/>
      <c r="K702" s="58"/>
      <c r="L702" s="58"/>
      <c r="M702" s="59"/>
      <c r="N702" s="59"/>
      <c r="O702" s="59"/>
      <c r="P702" s="60"/>
      <c r="Q702" s="22"/>
      <c r="R702" s="61"/>
      <c r="S702" s="22"/>
      <c r="T702" s="94"/>
      <c r="U702" s="59"/>
      <c r="V702" s="63"/>
      <c r="W702" s="64"/>
      <c r="X702" s="65"/>
      <c r="Y702" s="66"/>
      <c r="Z702" s="66"/>
      <c r="AA702" s="67"/>
      <c r="AB702" s="68"/>
      <c r="AC702" s="69"/>
      <c r="AD702" s="70"/>
      <c r="AE702" s="70"/>
      <c r="AF702" s="74"/>
      <c r="AG702" s="71"/>
    </row>
    <row r="703" spans="5:33">
      <c r="E703" s="73"/>
      <c r="G703" s="58"/>
      <c r="H703" s="58"/>
      <c r="I703" s="58"/>
      <c r="J703" s="58"/>
      <c r="K703" s="58"/>
      <c r="L703" s="58"/>
      <c r="M703" s="59"/>
      <c r="N703" s="59"/>
      <c r="O703" s="59"/>
      <c r="P703" s="60"/>
      <c r="Q703" s="22"/>
      <c r="R703" s="61"/>
      <c r="S703" s="22"/>
      <c r="T703" s="94"/>
      <c r="U703" s="59"/>
      <c r="V703" s="63"/>
      <c r="W703" s="64"/>
      <c r="X703" s="65"/>
      <c r="Y703" s="66"/>
      <c r="Z703" s="66"/>
      <c r="AA703" s="67"/>
      <c r="AB703" s="68"/>
      <c r="AC703" s="69"/>
      <c r="AD703" s="70"/>
      <c r="AE703" s="70"/>
      <c r="AF703" s="74"/>
      <c r="AG703" s="71"/>
    </row>
    <row r="704" spans="5:33">
      <c r="E704" s="73"/>
      <c r="G704" s="58"/>
      <c r="H704" s="58"/>
      <c r="I704" s="58"/>
      <c r="J704" s="58"/>
      <c r="K704" s="58"/>
      <c r="L704" s="58"/>
      <c r="M704" s="59"/>
      <c r="N704" s="59"/>
      <c r="O704" s="59"/>
      <c r="P704" s="60"/>
      <c r="Q704" s="22"/>
      <c r="R704" s="61"/>
      <c r="S704" s="22"/>
      <c r="T704" s="94"/>
      <c r="U704" s="59"/>
      <c r="V704" s="63"/>
      <c r="W704" s="64"/>
      <c r="X704" s="65"/>
      <c r="Y704" s="66"/>
      <c r="Z704" s="66"/>
      <c r="AA704" s="67"/>
      <c r="AB704" s="68"/>
      <c r="AC704" s="69"/>
      <c r="AD704" s="70"/>
      <c r="AE704" s="70"/>
      <c r="AF704" s="74"/>
      <c r="AG704" s="71"/>
    </row>
    <row r="705" spans="5:33">
      <c r="E705" s="73"/>
      <c r="G705" s="58"/>
      <c r="H705" s="58"/>
      <c r="I705" s="58"/>
      <c r="J705" s="58"/>
      <c r="K705" s="58"/>
      <c r="L705" s="58"/>
      <c r="M705" s="59"/>
      <c r="N705" s="59"/>
      <c r="O705" s="59"/>
      <c r="P705" s="60"/>
      <c r="Q705" s="22"/>
      <c r="R705" s="61"/>
      <c r="S705" s="22"/>
      <c r="T705" s="94"/>
      <c r="U705" s="59"/>
      <c r="V705" s="63"/>
      <c r="W705" s="64"/>
      <c r="X705" s="65"/>
      <c r="Y705" s="66"/>
      <c r="Z705" s="66"/>
      <c r="AA705" s="67"/>
      <c r="AB705" s="68"/>
      <c r="AC705" s="69"/>
      <c r="AD705" s="70"/>
      <c r="AE705" s="70"/>
      <c r="AF705" s="74"/>
      <c r="AG705" s="71"/>
    </row>
    <row r="706" spans="5:33">
      <c r="E706" s="73"/>
      <c r="G706" s="58"/>
      <c r="H706" s="58"/>
      <c r="I706" s="58"/>
      <c r="J706" s="58"/>
      <c r="K706" s="58"/>
      <c r="L706" s="58"/>
      <c r="M706" s="59"/>
      <c r="N706" s="59"/>
      <c r="O706" s="59"/>
      <c r="P706" s="60"/>
      <c r="Q706" s="22"/>
      <c r="R706" s="61"/>
      <c r="S706" s="22"/>
      <c r="T706" s="94"/>
      <c r="U706" s="59"/>
      <c r="V706" s="63"/>
      <c r="W706" s="64"/>
      <c r="X706" s="65"/>
      <c r="Y706" s="66"/>
      <c r="Z706" s="66"/>
      <c r="AA706" s="67"/>
      <c r="AB706" s="68"/>
      <c r="AC706" s="69"/>
      <c r="AD706" s="70"/>
      <c r="AE706" s="70"/>
      <c r="AF706" s="74"/>
      <c r="AG706" s="71"/>
    </row>
    <row r="707" spans="5:33">
      <c r="E707" s="73"/>
      <c r="G707" s="58"/>
      <c r="H707" s="58"/>
      <c r="I707" s="58"/>
      <c r="J707" s="58"/>
      <c r="K707" s="58"/>
      <c r="L707" s="58"/>
      <c r="M707" s="59"/>
      <c r="N707" s="59"/>
      <c r="O707" s="59"/>
      <c r="P707" s="60"/>
      <c r="Q707" s="22"/>
      <c r="R707" s="61"/>
      <c r="S707" s="22"/>
      <c r="T707" s="94"/>
      <c r="U707" s="59"/>
      <c r="V707" s="63"/>
      <c r="W707" s="64"/>
      <c r="X707" s="65"/>
      <c r="Y707" s="66"/>
      <c r="Z707" s="66"/>
      <c r="AA707" s="67"/>
      <c r="AB707" s="68"/>
      <c r="AC707" s="69"/>
      <c r="AD707" s="70"/>
      <c r="AE707" s="70"/>
      <c r="AF707" s="74"/>
      <c r="AG707" s="71"/>
    </row>
    <row r="708" spans="5:33">
      <c r="E708" s="73"/>
      <c r="G708" s="58"/>
      <c r="H708" s="58"/>
      <c r="I708" s="58"/>
      <c r="J708" s="58"/>
      <c r="K708" s="58"/>
      <c r="L708" s="58"/>
      <c r="M708" s="59"/>
      <c r="N708" s="59"/>
      <c r="O708" s="59"/>
      <c r="P708" s="60"/>
      <c r="Q708" s="22"/>
      <c r="R708" s="61"/>
      <c r="S708" s="22"/>
      <c r="T708" s="94"/>
      <c r="U708" s="59"/>
      <c r="V708" s="63"/>
      <c r="W708" s="64"/>
      <c r="X708" s="65"/>
      <c r="Y708" s="66"/>
      <c r="Z708" s="66"/>
      <c r="AA708" s="67"/>
      <c r="AB708" s="68"/>
      <c r="AC708" s="69"/>
      <c r="AD708" s="70"/>
      <c r="AE708" s="70"/>
      <c r="AF708" s="74"/>
      <c r="AG708" s="71"/>
    </row>
    <row r="709" spans="5:33">
      <c r="E709" s="73"/>
      <c r="G709" s="58"/>
      <c r="H709" s="58"/>
      <c r="I709" s="58"/>
      <c r="J709" s="58"/>
      <c r="K709" s="58"/>
      <c r="L709" s="58"/>
      <c r="M709" s="59"/>
      <c r="N709" s="59"/>
      <c r="O709" s="59"/>
      <c r="P709" s="60"/>
      <c r="Q709" s="22"/>
      <c r="R709" s="61"/>
      <c r="S709" s="22"/>
      <c r="T709" s="94"/>
      <c r="U709" s="59"/>
      <c r="V709" s="63"/>
      <c r="W709" s="64"/>
      <c r="X709" s="65"/>
      <c r="Y709" s="66"/>
      <c r="Z709" s="66"/>
      <c r="AA709" s="67"/>
      <c r="AB709" s="68"/>
      <c r="AC709" s="69"/>
      <c r="AD709" s="70"/>
      <c r="AE709" s="70"/>
      <c r="AF709" s="74"/>
      <c r="AG709" s="71"/>
    </row>
    <row r="710" spans="5:33">
      <c r="E710" s="73"/>
      <c r="G710" s="58"/>
      <c r="H710" s="58"/>
      <c r="I710" s="58"/>
      <c r="J710" s="58"/>
      <c r="K710" s="58"/>
      <c r="L710" s="58"/>
      <c r="M710" s="59"/>
      <c r="N710" s="59"/>
      <c r="O710" s="59"/>
      <c r="P710" s="60"/>
      <c r="Q710" s="22"/>
      <c r="R710" s="61"/>
      <c r="S710" s="22"/>
      <c r="T710" s="94"/>
      <c r="U710" s="59"/>
      <c r="V710" s="63"/>
      <c r="W710" s="64"/>
      <c r="X710" s="65"/>
      <c r="Y710" s="66"/>
      <c r="Z710" s="66"/>
      <c r="AA710" s="67"/>
      <c r="AB710" s="68"/>
      <c r="AC710" s="69"/>
      <c r="AD710" s="70"/>
      <c r="AE710" s="70"/>
      <c r="AF710" s="74"/>
      <c r="AG710" s="71"/>
    </row>
    <row r="711" spans="5:33">
      <c r="E711" s="73"/>
      <c r="G711" s="58"/>
      <c r="H711" s="58"/>
      <c r="I711" s="58"/>
      <c r="J711" s="58"/>
      <c r="K711" s="58"/>
      <c r="L711" s="58"/>
      <c r="M711" s="59"/>
      <c r="N711" s="59"/>
      <c r="O711" s="59"/>
      <c r="P711" s="60"/>
      <c r="Q711" s="22"/>
      <c r="R711" s="61"/>
      <c r="S711" s="22"/>
      <c r="T711" s="94"/>
      <c r="U711" s="59"/>
      <c r="V711" s="63"/>
      <c r="W711" s="64"/>
      <c r="X711" s="65"/>
      <c r="Y711" s="66"/>
      <c r="Z711" s="66"/>
      <c r="AA711" s="67"/>
      <c r="AB711" s="68"/>
      <c r="AC711" s="69"/>
      <c r="AD711" s="70"/>
      <c r="AE711" s="70"/>
      <c r="AF711" s="74"/>
      <c r="AG711" s="71"/>
    </row>
    <row r="712" spans="5:33">
      <c r="E712" s="73"/>
      <c r="G712" s="58"/>
      <c r="H712" s="58"/>
      <c r="I712" s="58"/>
      <c r="J712" s="58"/>
      <c r="K712" s="58"/>
      <c r="L712" s="58"/>
      <c r="M712" s="59"/>
      <c r="N712" s="59"/>
      <c r="O712" s="59"/>
      <c r="P712" s="60"/>
      <c r="Q712" s="22"/>
      <c r="R712" s="61"/>
      <c r="S712" s="22"/>
      <c r="T712" s="94"/>
      <c r="U712" s="59"/>
      <c r="V712" s="63"/>
      <c r="W712" s="64"/>
      <c r="X712" s="65"/>
      <c r="Y712" s="66"/>
      <c r="Z712" s="66"/>
      <c r="AA712" s="67"/>
      <c r="AB712" s="68"/>
      <c r="AC712" s="69"/>
      <c r="AD712" s="70"/>
      <c r="AE712" s="70"/>
      <c r="AF712" s="74"/>
      <c r="AG712" s="71"/>
    </row>
    <row r="713" spans="5:33">
      <c r="E713" s="73"/>
      <c r="G713" s="58"/>
      <c r="H713" s="58"/>
      <c r="I713" s="58"/>
      <c r="J713" s="58"/>
      <c r="K713" s="58"/>
      <c r="L713" s="58"/>
      <c r="M713" s="59"/>
      <c r="N713" s="59"/>
      <c r="O713" s="59"/>
      <c r="P713" s="60"/>
      <c r="Q713" s="22"/>
      <c r="R713" s="61"/>
      <c r="S713" s="22"/>
      <c r="T713" s="94"/>
      <c r="U713" s="59"/>
      <c r="V713" s="63"/>
      <c r="W713" s="64"/>
      <c r="X713" s="65"/>
      <c r="Y713" s="66"/>
      <c r="Z713" s="66"/>
      <c r="AA713" s="67"/>
      <c r="AB713" s="68"/>
      <c r="AC713" s="69"/>
      <c r="AD713" s="70"/>
      <c r="AE713" s="70"/>
      <c r="AF713" s="74"/>
      <c r="AG713" s="71"/>
    </row>
    <row r="714" spans="5:33">
      <c r="E714" s="73"/>
      <c r="G714" s="58"/>
      <c r="H714" s="58"/>
      <c r="I714" s="58"/>
      <c r="J714" s="58"/>
      <c r="K714" s="58"/>
      <c r="L714" s="58"/>
      <c r="M714" s="59"/>
      <c r="N714" s="59"/>
      <c r="O714" s="59"/>
      <c r="P714" s="60"/>
      <c r="Q714" s="22"/>
      <c r="R714" s="61"/>
      <c r="S714" s="22"/>
      <c r="T714" s="94"/>
      <c r="U714" s="59"/>
      <c r="V714" s="63"/>
      <c r="W714" s="64"/>
      <c r="X714" s="65"/>
      <c r="Y714" s="66"/>
      <c r="Z714" s="66"/>
      <c r="AA714" s="67"/>
      <c r="AB714" s="68"/>
      <c r="AC714" s="69"/>
      <c r="AD714" s="70"/>
      <c r="AE714" s="70"/>
      <c r="AF714" s="74"/>
      <c r="AG714" s="71"/>
    </row>
    <row r="715" spans="5:33">
      <c r="E715" s="73"/>
      <c r="G715" s="58"/>
      <c r="H715" s="58"/>
      <c r="I715" s="58"/>
      <c r="J715" s="58"/>
      <c r="K715" s="58"/>
      <c r="L715" s="58"/>
      <c r="M715" s="59"/>
      <c r="N715" s="59"/>
      <c r="O715" s="59"/>
      <c r="P715" s="60"/>
      <c r="Q715" s="22"/>
      <c r="R715" s="61"/>
      <c r="S715" s="22"/>
      <c r="T715" s="94"/>
      <c r="U715" s="59"/>
      <c r="V715" s="63"/>
      <c r="W715" s="64"/>
      <c r="X715" s="65"/>
      <c r="Y715" s="66"/>
      <c r="Z715" s="66"/>
      <c r="AA715" s="67"/>
      <c r="AB715" s="68"/>
      <c r="AC715" s="69"/>
      <c r="AD715" s="70"/>
      <c r="AE715" s="70"/>
      <c r="AF715" s="74"/>
      <c r="AG715" s="71"/>
    </row>
    <row r="716" spans="5:33">
      <c r="E716" s="73"/>
      <c r="G716" s="58"/>
      <c r="H716" s="58"/>
      <c r="I716" s="58"/>
      <c r="J716" s="58"/>
      <c r="K716" s="58"/>
      <c r="L716" s="58"/>
      <c r="M716" s="59"/>
      <c r="N716" s="59"/>
      <c r="O716" s="59"/>
      <c r="P716" s="60"/>
      <c r="Q716" s="22"/>
      <c r="R716" s="61"/>
      <c r="S716" s="22"/>
      <c r="T716" s="94"/>
      <c r="U716" s="59"/>
      <c r="V716" s="63"/>
      <c r="W716" s="64"/>
      <c r="X716" s="65"/>
      <c r="Y716" s="66"/>
      <c r="Z716" s="66"/>
      <c r="AA716" s="67"/>
      <c r="AB716" s="68"/>
      <c r="AC716" s="69"/>
      <c r="AD716" s="70"/>
      <c r="AE716" s="70"/>
      <c r="AF716" s="74"/>
      <c r="AG716" s="71"/>
    </row>
    <row r="717" spans="5:33">
      <c r="E717" s="73"/>
      <c r="G717" s="58"/>
      <c r="H717" s="58"/>
      <c r="I717" s="58"/>
      <c r="J717" s="58"/>
      <c r="K717" s="58"/>
      <c r="L717" s="58"/>
      <c r="M717" s="59"/>
      <c r="N717" s="59"/>
      <c r="O717" s="59"/>
      <c r="P717" s="60"/>
      <c r="Q717" s="22"/>
      <c r="R717" s="61"/>
      <c r="S717" s="22"/>
      <c r="T717" s="94"/>
      <c r="U717" s="59"/>
      <c r="V717" s="63"/>
      <c r="W717" s="64"/>
      <c r="X717" s="65"/>
      <c r="Y717" s="66"/>
      <c r="Z717" s="66"/>
      <c r="AA717" s="67"/>
      <c r="AB717" s="68"/>
      <c r="AC717" s="69"/>
      <c r="AD717" s="70"/>
      <c r="AE717" s="70"/>
      <c r="AF717" s="74"/>
      <c r="AG717" s="71"/>
    </row>
    <row r="718" spans="5:33">
      <c r="E718" s="73"/>
      <c r="G718" s="58"/>
      <c r="H718" s="58"/>
      <c r="I718" s="58"/>
      <c r="J718" s="58"/>
      <c r="K718" s="58"/>
      <c r="L718" s="58"/>
      <c r="M718" s="59"/>
      <c r="N718" s="59"/>
      <c r="O718" s="59"/>
      <c r="P718" s="60"/>
      <c r="Q718" s="22"/>
      <c r="R718" s="61"/>
      <c r="S718" s="22"/>
      <c r="T718" s="94"/>
      <c r="U718" s="59"/>
      <c r="V718" s="63"/>
      <c r="W718" s="64"/>
      <c r="X718" s="65"/>
      <c r="Y718" s="66"/>
      <c r="Z718" s="66"/>
      <c r="AA718" s="67"/>
      <c r="AB718" s="68"/>
      <c r="AC718" s="69"/>
      <c r="AD718" s="70"/>
      <c r="AE718" s="70"/>
      <c r="AF718" s="74"/>
      <c r="AG718" s="71"/>
    </row>
    <row r="719" spans="5:33">
      <c r="E719" s="73"/>
      <c r="G719" s="58"/>
      <c r="H719" s="58"/>
      <c r="I719" s="58"/>
      <c r="J719" s="58"/>
      <c r="K719" s="58"/>
      <c r="L719" s="58"/>
      <c r="M719" s="59"/>
      <c r="N719" s="59"/>
      <c r="O719" s="59"/>
      <c r="P719" s="60"/>
      <c r="Q719" s="22"/>
      <c r="R719" s="61"/>
      <c r="S719" s="22"/>
      <c r="T719" s="94"/>
      <c r="U719" s="59"/>
      <c r="V719" s="63"/>
      <c r="W719" s="64"/>
      <c r="X719" s="65"/>
      <c r="Y719" s="66"/>
      <c r="Z719" s="66"/>
      <c r="AA719" s="67"/>
      <c r="AB719" s="68"/>
      <c r="AC719" s="69"/>
      <c r="AD719" s="70"/>
      <c r="AE719" s="70"/>
      <c r="AF719" s="74"/>
      <c r="AG719" s="71"/>
    </row>
    <row r="720" spans="5:33">
      <c r="E720" s="73"/>
      <c r="G720" s="58"/>
      <c r="H720" s="58"/>
      <c r="I720" s="58"/>
      <c r="J720" s="58"/>
      <c r="K720" s="58"/>
      <c r="L720" s="58"/>
      <c r="M720" s="59"/>
      <c r="N720" s="59"/>
      <c r="O720" s="59"/>
      <c r="P720" s="60"/>
      <c r="Q720" s="22"/>
      <c r="R720" s="61"/>
      <c r="S720" s="22"/>
      <c r="T720" s="94"/>
      <c r="U720" s="59"/>
      <c r="V720" s="63"/>
      <c r="W720" s="64"/>
      <c r="X720" s="65"/>
      <c r="Y720" s="66"/>
      <c r="Z720" s="66"/>
      <c r="AA720" s="67"/>
      <c r="AB720" s="68"/>
      <c r="AC720" s="69"/>
      <c r="AD720" s="70"/>
      <c r="AE720" s="70"/>
      <c r="AF720" s="74"/>
      <c r="AG720" s="71"/>
    </row>
    <row r="721" spans="5:33">
      <c r="E721" s="73"/>
      <c r="G721" s="58"/>
      <c r="H721" s="58"/>
      <c r="I721" s="58"/>
      <c r="J721" s="58"/>
      <c r="K721" s="58"/>
      <c r="L721" s="58"/>
      <c r="M721" s="59"/>
      <c r="N721" s="59"/>
      <c r="O721" s="59"/>
      <c r="P721" s="60"/>
      <c r="Q721" s="22"/>
      <c r="R721" s="61"/>
      <c r="S721" s="22"/>
      <c r="T721" s="94"/>
      <c r="U721" s="59"/>
      <c r="V721" s="63"/>
      <c r="W721" s="64"/>
      <c r="X721" s="65"/>
      <c r="Y721" s="66"/>
      <c r="Z721" s="66"/>
      <c r="AA721" s="67"/>
      <c r="AB721" s="68"/>
      <c r="AC721" s="69"/>
      <c r="AD721" s="70"/>
      <c r="AE721" s="70"/>
      <c r="AF721" s="74"/>
      <c r="AG721" s="71"/>
    </row>
    <row r="722" spans="5:33">
      <c r="E722" s="73"/>
      <c r="G722" s="58"/>
      <c r="H722" s="58"/>
      <c r="I722" s="58"/>
      <c r="J722" s="58"/>
      <c r="K722" s="58"/>
      <c r="L722" s="58"/>
      <c r="M722" s="59"/>
      <c r="N722" s="59"/>
      <c r="O722" s="59"/>
      <c r="P722" s="60"/>
      <c r="Q722" s="22"/>
      <c r="R722" s="61"/>
      <c r="S722" s="22"/>
      <c r="T722" s="94"/>
      <c r="U722" s="59"/>
      <c r="V722" s="63"/>
      <c r="W722" s="64"/>
      <c r="X722" s="65"/>
      <c r="Y722" s="66"/>
      <c r="Z722" s="66"/>
      <c r="AA722" s="67"/>
      <c r="AB722" s="68"/>
      <c r="AC722" s="69"/>
      <c r="AD722" s="70"/>
      <c r="AE722" s="70"/>
      <c r="AF722" s="74"/>
      <c r="AG722" s="71"/>
    </row>
    <row r="723" spans="5:33">
      <c r="E723" s="73"/>
      <c r="G723" s="58"/>
      <c r="H723" s="58"/>
      <c r="I723" s="58"/>
      <c r="J723" s="58"/>
      <c r="K723" s="58"/>
      <c r="L723" s="58"/>
      <c r="M723" s="59"/>
      <c r="N723" s="59"/>
      <c r="O723" s="59"/>
      <c r="P723" s="60"/>
      <c r="Q723" s="22"/>
      <c r="R723" s="61"/>
      <c r="S723" s="22"/>
      <c r="T723" s="94"/>
      <c r="U723" s="59"/>
      <c r="V723" s="63"/>
      <c r="W723" s="64"/>
      <c r="X723" s="65"/>
      <c r="Y723" s="66"/>
      <c r="Z723" s="66"/>
      <c r="AA723" s="67"/>
      <c r="AB723" s="68"/>
      <c r="AC723" s="69"/>
      <c r="AD723" s="70"/>
      <c r="AE723" s="70"/>
      <c r="AF723" s="74"/>
      <c r="AG723" s="71"/>
    </row>
    <row r="724" spans="5:33">
      <c r="E724" s="73"/>
      <c r="G724" s="58"/>
      <c r="H724" s="58"/>
      <c r="I724" s="58"/>
      <c r="J724" s="58"/>
      <c r="K724" s="58"/>
      <c r="L724" s="58"/>
      <c r="M724" s="59"/>
      <c r="N724" s="59"/>
      <c r="O724" s="59"/>
      <c r="P724" s="60"/>
      <c r="Q724" s="22"/>
      <c r="R724" s="61"/>
      <c r="S724" s="22"/>
      <c r="T724" s="94"/>
      <c r="U724" s="59"/>
      <c r="V724" s="63"/>
      <c r="W724" s="64"/>
      <c r="X724" s="65"/>
      <c r="Y724" s="66"/>
      <c r="Z724" s="66"/>
      <c r="AA724" s="67"/>
      <c r="AB724" s="68"/>
      <c r="AC724" s="69"/>
      <c r="AD724" s="70"/>
      <c r="AE724" s="70"/>
      <c r="AF724" s="74"/>
      <c r="AG724" s="71"/>
    </row>
    <row r="725" spans="5:33">
      <c r="E725" s="73"/>
      <c r="G725" s="58"/>
      <c r="H725" s="58"/>
      <c r="I725" s="58"/>
      <c r="J725" s="58"/>
      <c r="K725" s="58"/>
      <c r="L725" s="58"/>
      <c r="M725" s="59"/>
      <c r="N725" s="59"/>
      <c r="O725" s="59"/>
      <c r="P725" s="60"/>
      <c r="Q725" s="22"/>
      <c r="R725" s="61"/>
      <c r="S725" s="22"/>
      <c r="T725" s="94"/>
      <c r="U725" s="59"/>
      <c r="V725" s="63"/>
      <c r="W725" s="64"/>
      <c r="X725" s="65"/>
      <c r="Y725" s="66"/>
      <c r="Z725" s="66"/>
      <c r="AA725" s="67"/>
      <c r="AB725" s="68"/>
      <c r="AC725" s="69"/>
      <c r="AD725" s="70"/>
      <c r="AE725" s="70"/>
      <c r="AF725" s="74"/>
      <c r="AG725" s="71"/>
    </row>
    <row r="726" spans="5:33">
      <c r="E726" s="73"/>
      <c r="G726" s="58"/>
      <c r="H726" s="58"/>
      <c r="I726" s="58"/>
      <c r="J726" s="58"/>
      <c r="K726" s="58"/>
      <c r="L726" s="58"/>
      <c r="M726" s="59"/>
      <c r="N726" s="59"/>
      <c r="O726" s="59"/>
      <c r="P726" s="60"/>
      <c r="Q726" s="22"/>
      <c r="R726" s="61"/>
      <c r="S726" s="22"/>
      <c r="T726" s="94"/>
      <c r="U726" s="59"/>
      <c r="V726" s="63"/>
      <c r="W726" s="64"/>
      <c r="X726" s="65"/>
      <c r="Y726" s="66"/>
      <c r="Z726" s="66"/>
      <c r="AA726" s="67"/>
      <c r="AB726" s="68"/>
      <c r="AC726" s="75"/>
      <c r="AD726" s="70"/>
      <c r="AE726" s="70"/>
      <c r="AF726" s="74"/>
      <c r="AG726" s="71"/>
    </row>
    <row r="727" spans="5:33">
      <c r="E727" s="73"/>
      <c r="G727" s="58"/>
      <c r="H727" s="58"/>
      <c r="I727" s="58"/>
      <c r="J727" s="58"/>
      <c r="K727" s="58"/>
      <c r="L727" s="58"/>
      <c r="M727" s="59"/>
      <c r="N727" s="59"/>
      <c r="O727" s="59"/>
      <c r="P727" s="60"/>
      <c r="Q727" s="22"/>
      <c r="R727" s="61"/>
      <c r="S727" s="22"/>
      <c r="T727" s="94"/>
      <c r="U727" s="59"/>
      <c r="V727" s="63"/>
      <c r="W727" s="64"/>
      <c r="X727" s="65"/>
      <c r="Y727" s="66"/>
      <c r="Z727" s="66"/>
      <c r="AA727" s="67"/>
      <c r="AB727" s="68"/>
      <c r="AC727" s="69"/>
      <c r="AD727" s="70"/>
      <c r="AE727" s="70"/>
      <c r="AF727" s="74"/>
      <c r="AG727" s="71"/>
    </row>
    <row r="728" spans="5:33">
      <c r="E728" s="73"/>
      <c r="G728" s="58"/>
      <c r="H728" s="58"/>
      <c r="I728" s="58"/>
      <c r="J728" s="58"/>
      <c r="K728" s="58"/>
      <c r="L728" s="58"/>
      <c r="M728" s="59"/>
      <c r="N728" s="59"/>
      <c r="O728" s="59"/>
      <c r="P728" s="60"/>
      <c r="Q728" s="22"/>
      <c r="R728" s="61"/>
      <c r="S728" s="22"/>
      <c r="T728" s="94"/>
      <c r="U728" s="59"/>
      <c r="V728" s="63"/>
      <c r="W728" s="64"/>
      <c r="X728" s="65"/>
      <c r="Y728" s="66"/>
      <c r="Z728" s="66"/>
      <c r="AA728" s="67"/>
      <c r="AB728" s="68"/>
      <c r="AC728" s="69"/>
      <c r="AD728" s="70"/>
      <c r="AE728" s="70"/>
      <c r="AF728" s="74"/>
      <c r="AG728" s="71"/>
    </row>
    <row r="729" spans="5:33">
      <c r="M729" s="59"/>
      <c r="N729" s="59"/>
      <c r="O729" s="59"/>
      <c r="P729" s="60"/>
      <c r="Q729" s="22"/>
      <c r="R729" s="61"/>
      <c r="S729" s="22"/>
      <c r="T729" s="94"/>
      <c r="U729" s="59"/>
      <c r="V729" s="63"/>
      <c r="W729" s="64"/>
      <c r="X729" s="65"/>
      <c r="Y729" s="66"/>
      <c r="Z729" s="66"/>
      <c r="AA729" s="67"/>
      <c r="AB729" s="68"/>
      <c r="AC729" s="69"/>
      <c r="AD729" s="70"/>
      <c r="AE729" s="70"/>
      <c r="AF729" s="74"/>
      <c r="AG729" s="71"/>
    </row>
    <row r="730" spans="5:33">
      <c r="M730" s="59"/>
      <c r="N730" s="59"/>
      <c r="O730" s="59"/>
      <c r="P730" s="60"/>
      <c r="Q730" s="22"/>
      <c r="R730" s="61"/>
      <c r="S730" s="22"/>
      <c r="T730" s="94"/>
      <c r="U730" s="59"/>
      <c r="V730" s="63"/>
      <c r="W730" s="64"/>
      <c r="X730" s="65"/>
      <c r="Y730" s="66"/>
      <c r="Z730" s="66"/>
      <c r="AA730" s="67"/>
      <c r="AB730" s="68"/>
      <c r="AC730" s="69"/>
      <c r="AD730" s="70"/>
      <c r="AE730" s="70"/>
      <c r="AF730" s="74"/>
      <c r="AG730" s="71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731"/>
  <sheetViews>
    <sheetView topLeftCell="Q1" workbookViewId="0">
      <selection activeCell="U13" sqref="U13"/>
    </sheetView>
  </sheetViews>
  <sheetFormatPr defaultRowHeight="15"/>
  <cols>
    <col min="1" max="1" width="9.42578125" style="117" bestFit="1" customWidth="1"/>
    <col min="2" max="2" width="9.28515625" style="117" bestFit="1" customWidth="1"/>
    <col min="3" max="3" width="11" style="117" customWidth="1"/>
    <col min="4" max="16" width="9.28515625" style="117" bestFit="1" customWidth="1"/>
    <col min="17" max="17" width="9.7109375" style="117" bestFit="1" customWidth="1"/>
    <col min="18" max="33" width="9.28515625" style="117" bestFit="1" customWidth="1"/>
    <col min="34" max="37" width="9.140625" style="117"/>
  </cols>
  <sheetData>
    <row r="1" spans="1:37" ht="15.75" thickBot="1"/>
    <row r="2" spans="1:37">
      <c r="A2" s="120" t="s">
        <v>32</v>
      </c>
      <c r="B2" s="121">
        <f>C2*100000000000</f>
        <v>128048281603053.14</v>
      </c>
      <c r="C2" s="122">
        <v>1280.4828160305315</v>
      </c>
      <c r="D2" s="117">
        <f>B2*60</f>
        <v>7682896896183188</v>
      </c>
      <c r="N2" s="162"/>
      <c r="Q2" s="163"/>
    </row>
    <row r="3" spans="1:37" ht="15.75" thickBot="1">
      <c r="A3" s="123" t="s">
        <v>33</v>
      </c>
      <c r="B3" s="124">
        <v>1</v>
      </c>
      <c r="C3" s="125"/>
    </row>
    <row r="4" spans="1:37" ht="15.75" thickTop="1">
      <c r="E4" s="126" t="s">
        <v>8</v>
      </c>
      <c r="F4" s="127" t="s">
        <v>9</v>
      </c>
      <c r="G4" s="128" t="s">
        <v>5</v>
      </c>
      <c r="H4" s="128" t="s">
        <v>6</v>
      </c>
      <c r="I4" s="128" t="s">
        <v>7</v>
      </c>
      <c r="J4" s="128" t="s">
        <v>5</v>
      </c>
      <c r="K4" s="128" t="s">
        <v>6</v>
      </c>
      <c r="L4" s="128" t="s">
        <v>7</v>
      </c>
      <c r="M4" s="128" t="s">
        <v>5</v>
      </c>
      <c r="N4" s="128" t="s">
        <v>6</v>
      </c>
      <c r="O4" s="128" t="s">
        <v>7</v>
      </c>
      <c r="P4" s="129" t="s">
        <v>14</v>
      </c>
      <c r="Q4" s="130" t="s">
        <v>15</v>
      </c>
      <c r="R4" s="129" t="s">
        <v>16</v>
      </c>
      <c r="S4" s="129" t="s">
        <v>21</v>
      </c>
      <c r="T4" s="178" t="s">
        <v>18</v>
      </c>
      <c r="U4" s="178"/>
      <c r="V4" s="178"/>
      <c r="W4" s="178"/>
      <c r="X4" s="179" t="s">
        <v>24</v>
      </c>
      <c r="Y4" s="179"/>
      <c r="Z4" s="179"/>
      <c r="AA4" s="179"/>
      <c r="AB4" s="132" t="s">
        <v>26</v>
      </c>
      <c r="AC4" s="132" t="s">
        <v>25</v>
      </c>
      <c r="AD4" s="132"/>
      <c r="AE4" s="132"/>
      <c r="AF4" s="132" t="s">
        <v>27</v>
      </c>
      <c r="AG4" s="127" t="s">
        <v>9</v>
      </c>
    </row>
    <row r="5" spans="1:37">
      <c r="A5" s="117" t="s">
        <v>2</v>
      </c>
      <c r="B5" s="117" t="s">
        <v>3</v>
      </c>
      <c r="C5" s="117" t="s">
        <v>43</v>
      </c>
      <c r="D5" s="117" t="s">
        <v>44</v>
      </c>
      <c r="E5" s="95"/>
      <c r="F5" s="133"/>
      <c r="G5" s="180" t="s">
        <v>10</v>
      </c>
      <c r="H5" s="180"/>
      <c r="I5" s="180"/>
      <c r="J5" s="180" t="s">
        <v>11</v>
      </c>
      <c r="K5" s="180"/>
      <c r="L5" s="180"/>
      <c r="M5" s="180" t="s">
        <v>12</v>
      </c>
      <c r="N5" s="180"/>
      <c r="O5" s="180"/>
      <c r="P5" s="97"/>
      <c r="Q5" s="97"/>
      <c r="R5" s="97" t="s">
        <v>22</v>
      </c>
      <c r="S5" s="97"/>
      <c r="T5" s="97" t="s">
        <v>19</v>
      </c>
      <c r="U5" s="97" t="s">
        <v>20</v>
      </c>
      <c r="V5" s="97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132"/>
      <c r="AC5" s="132"/>
      <c r="AD5" s="132"/>
      <c r="AE5" s="132"/>
      <c r="AF5" s="132"/>
      <c r="AG5" s="133"/>
    </row>
    <row r="6" spans="1:37" s="77" customFormat="1">
      <c r="A6" s="134">
        <v>0</v>
      </c>
      <c r="B6" s="134">
        <f t="shared" ref="B6:B23" si="0">A6*60</f>
        <v>0</v>
      </c>
      <c r="C6" s="134">
        <v>75.930000000000007</v>
      </c>
      <c r="D6" s="135">
        <f t="shared" ref="D6:D23" si="1">C6/56000</f>
        <v>1.3558928571428572E-3</v>
      </c>
      <c r="E6" s="136">
        <v>0.48050925925925925</v>
      </c>
      <c r="F6" s="137">
        <v>0</v>
      </c>
      <c r="G6" s="138">
        <v>13.41</v>
      </c>
      <c r="H6" s="138">
        <v>5.99</v>
      </c>
      <c r="I6" s="138">
        <v>7.53</v>
      </c>
      <c r="J6" s="138">
        <v>13.41</v>
      </c>
      <c r="K6" s="138">
        <v>6.15</v>
      </c>
      <c r="L6" s="138">
        <v>7.9</v>
      </c>
      <c r="M6" s="139">
        <f>(G6+J6)/2</f>
        <v>13.41</v>
      </c>
      <c r="N6" s="139">
        <f>(H6+K6)/2</f>
        <v>6.07</v>
      </c>
      <c r="O6" s="139">
        <f>(I6+L6)/2</f>
        <v>7.7149999999999999</v>
      </c>
      <c r="P6" s="140">
        <f>((O6/32000)*(1/((-0.026*M6+1.9067)/1000)))/1.013</f>
        <v>0.15275586840407962</v>
      </c>
      <c r="Q6" s="141">
        <f>POWER(10, -N6)</f>
        <v>8.511380382023744E-7</v>
      </c>
      <c r="R6" s="142">
        <f>(0.00000000000001*(0.1253*EXP(0.0831*M6)))/Q6</f>
        <v>4.4865885853254663E-9</v>
      </c>
      <c r="S6" s="141">
        <f>POWER(R6, 2)</f>
        <v>2.0129477133972769E-17</v>
      </c>
      <c r="T6" s="143">
        <v>298</v>
      </c>
      <c r="U6" s="139">
        <f>273+M6</f>
        <v>286.41000000000003</v>
      </c>
      <c r="V6" s="144">
        <f>((1/U6)-(1/298))*5026</f>
        <v>0.68249815056043184</v>
      </c>
      <c r="W6" s="145">
        <f>POWER(10,V6)</f>
        <v>4.8139120399519841</v>
      </c>
      <c r="X6" s="146">
        <f t="shared" ref="X6:X69" si="2">-($B$2/W6)*P6*S6*AB6</f>
        <v>-1.1173247265907656E-7</v>
      </c>
      <c r="Y6" s="146">
        <f t="shared" ref="Y6:Y69" si="3">-(AB6+(5*X6))*$B$2*S6*P6/W6</f>
        <v>-1.1168677905482791E-7</v>
      </c>
      <c r="Z6" s="146">
        <f t="shared" ref="Z6:Z69" si="4">-(AB6+5*Y6)*$B$2*P6*S6/W6</f>
        <v>-1.1168679774147665E-7</v>
      </c>
      <c r="AA6" s="146">
        <f t="shared" ref="AA6:AA69" si="5">-(AB6+(10*Z6))*$B$2*P6*S6/W6</f>
        <v>-1.1164112280859268E-7</v>
      </c>
      <c r="AB6" s="146">
        <f>AC6</f>
        <v>1.3660714285714285E-3</v>
      </c>
      <c r="AC6" s="146">
        <f>'YNYSARWED 3'!D6</f>
        <v>1.3660714285714285E-3</v>
      </c>
      <c r="AD6" s="146">
        <f>AB6*10000</f>
        <v>13.660714285714285</v>
      </c>
      <c r="AE6" s="146">
        <f>AC6*10000</f>
        <v>13.660714285714285</v>
      </c>
      <c r="AF6" s="146">
        <f>(AD6-AE6)*(AD6-AE6)</f>
        <v>0</v>
      </c>
      <c r="AG6" s="137">
        <v>0</v>
      </c>
      <c r="AH6" s="134"/>
      <c r="AI6" s="134"/>
      <c r="AJ6" s="134"/>
      <c r="AK6" s="134"/>
    </row>
    <row r="7" spans="1:37">
      <c r="A7" s="117">
        <v>4</v>
      </c>
      <c r="B7" s="117">
        <f t="shared" si="0"/>
        <v>240</v>
      </c>
      <c r="C7" s="117">
        <v>76.569999999999993</v>
      </c>
      <c r="D7" s="76">
        <f t="shared" si="1"/>
        <v>1.3673214285714285E-3</v>
      </c>
      <c r="E7" s="147">
        <v>0.48130787037037037</v>
      </c>
      <c r="F7" s="133">
        <v>10</v>
      </c>
      <c r="G7" s="148">
        <v>13.46</v>
      </c>
      <c r="H7" s="148">
        <v>5.97</v>
      </c>
      <c r="I7" s="148">
        <v>7.64</v>
      </c>
      <c r="J7" s="148">
        <v>13.41</v>
      </c>
      <c r="K7" s="148">
        <v>6.14</v>
      </c>
      <c r="L7" s="148">
        <v>7.39</v>
      </c>
      <c r="M7" s="118">
        <f t="shared" ref="M7:O7" si="6">(G7+J7)/2</f>
        <v>13.435</v>
      </c>
      <c r="N7" s="118">
        <f t="shared" si="6"/>
        <v>6.0549999999999997</v>
      </c>
      <c r="O7" s="118">
        <f t="shared" si="6"/>
        <v>7.5149999999999997</v>
      </c>
      <c r="P7" s="149">
        <f t="shared" ref="P7:P70" si="7">((O7/32000)*(1/((-0.026*M7+1.9067)/1000)))/1.013</f>
        <v>0.14885799993150511</v>
      </c>
      <c r="Q7" s="150">
        <f t="shared" ref="Q7:Q70" si="8">POWER(10, -N7)</f>
        <v>8.8104887300801341E-7</v>
      </c>
      <c r="R7" s="151">
        <f t="shared" ref="R7:R70" si="9">(0.00000000000001*(0.1253*EXP(0.0831*M7)))/Q7</f>
        <v>4.343286658212891E-9</v>
      </c>
      <c r="S7" s="150">
        <f t="shared" ref="S7:S70" si="10">POWER(R7, 2)</f>
        <v>1.8864138995410101E-17</v>
      </c>
      <c r="T7" s="97">
        <v>298</v>
      </c>
      <c r="U7" s="118">
        <f t="shared" ref="U7" si="11">273+M7</f>
        <v>286.435</v>
      </c>
      <c r="V7" s="152">
        <f t="shared" ref="V7" si="12">((1/U7)-(1/298))*5026</f>
        <v>0.68096654042526727</v>
      </c>
      <c r="W7" s="153">
        <f t="shared" ref="W7" si="13">POWER(10,V7)</f>
        <v>4.796964897078464</v>
      </c>
      <c r="X7" s="154">
        <f t="shared" si="2"/>
        <v>-1.023138849194807E-7</v>
      </c>
      <c r="Y7" s="155">
        <f t="shared" si="3"/>
        <v>-1.0227553884061092E-7</v>
      </c>
      <c r="Z7" s="155">
        <f t="shared" si="4"/>
        <v>-1.0227555321228456E-7</v>
      </c>
      <c r="AA7" s="156">
        <f t="shared" si="5"/>
        <v>-1.0223722149431577E-7</v>
      </c>
      <c r="AB7" s="157">
        <f>AB6+10*(0.166666666666666*(X6+2*Y6+2*Z6+AA6))</f>
        <v>1.364954560656328E-3</v>
      </c>
      <c r="AC7" s="132"/>
      <c r="AD7" s="158">
        <f t="shared" ref="AD7" si="14">AB7*10000</f>
        <v>13.649545606563281</v>
      </c>
      <c r="AE7" s="158"/>
      <c r="AF7" s="159"/>
      <c r="AG7" s="133">
        <v>10</v>
      </c>
    </row>
    <row r="8" spans="1:37">
      <c r="A8" s="117">
        <v>8</v>
      </c>
      <c r="B8" s="117">
        <f t="shared" si="0"/>
        <v>480</v>
      </c>
      <c r="C8" s="117">
        <v>74.33</v>
      </c>
      <c r="D8" s="76">
        <f t="shared" si="1"/>
        <v>1.3273214285714286E-3</v>
      </c>
      <c r="E8" s="147">
        <v>0.48142361111111109</v>
      </c>
      <c r="F8" s="133">
        <v>20</v>
      </c>
      <c r="G8" s="148">
        <v>13.47</v>
      </c>
      <c r="H8" s="148">
        <v>5.97</v>
      </c>
      <c r="I8" s="148">
        <v>7.39</v>
      </c>
      <c r="J8" s="148">
        <v>13.41</v>
      </c>
      <c r="K8" s="148">
        <v>6.14</v>
      </c>
      <c r="L8" s="148">
        <v>7.08</v>
      </c>
      <c r="M8" s="118">
        <f t="shared" ref="M8:M71" si="15">(G8+J8)/2</f>
        <v>13.440000000000001</v>
      </c>
      <c r="N8" s="118">
        <f t="shared" ref="N8:N71" si="16">(H8+K8)/2</f>
        <v>6.0549999999999997</v>
      </c>
      <c r="O8" s="118">
        <f t="shared" ref="O8:O71" si="17">(I8+L8)/2</f>
        <v>7.2349999999999994</v>
      </c>
      <c r="P8" s="149">
        <f t="shared" si="7"/>
        <v>0.14332369080331808</v>
      </c>
      <c r="Q8" s="150">
        <f t="shared" si="8"/>
        <v>8.8104887300801341E-7</v>
      </c>
      <c r="R8" s="151">
        <f t="shared" si="9"/>
        <v>4.3450916687843573E-9</v>
      </c>
      <c r="S8" s="150">
        <f t="shared" si="10"/>
        <v>1.8879821610139232E-17</v>
      </c>
      <c r="T8" s="97">
        <v>298</v>
      </c>
      <c r="U8" s="118">
        <f t="shared" ref="U8:U71" si="18">273+M8</f>
        <v>286.44</v>
      </c>
      <c r="V8" s="152">
        <f t="shared" ref="V8:V71" si="19">((1/U8)-(1/298))*5026</f>
        <v>0.68066025048055823</v>
      </c>
      <c r="W8" s="153">
        <f t="shared" ref="W8:W71" si="20">POWER(10,V8)</f>
        <v>4.7935829887393959</v>
      </c>
      <c r="X8" s="154">
        <f t="shared" si="2"/>
        <v>-9.858754015241734E-8</v>
      </c>
      <c r="Y8" s="155">
        <f t="shared" si="3"/>
        <v>-9.8551909694074608E-8</v>
      </c>
      <c r="Z8" s="155">
        <f t="shared" si="4"/>
        <v>-9.8551922571255222E-8</v>
      </c>
      <c r="AA8" s="156">
        <f t="shared" si="5"/>
        <v>-9.8516304980785231E-8</v>
      </c>
      <c r="AB8" s="157">
        <f t="shared" ref="AB8:AB71" si="21">AB7+10*(0.166666666666666*(X7+2*Y7+2*Z7+AA7))</f>
        <v>1.3639318051721287E-3</v>
      </c>
      <c r="AC8" s="132"/>
      <c r="AD8" s="158">
        <f t="shared" ref="AD8:AD71" si="22">AB8*10000</f>
        <v>13.639318051721286</v>
      </c>
      <c r="AE8" s="158"/>
      <c r="AF8" s="159"/>
      <c r="AG8" s="133">
        <v>20</v>
      </c>
    </row>
    <row r="9" spans="1:37">
      <c r="A9" s="117">
        <v>12</v>
      </c>
      <c r="B9" s="117">
        <f t="shared" si="0"/>
        <v>720</v>
      </c>
      <c r="C9" s="117">
        <v>70.489999999999995</v>
      </c>
      <c r="D9" s="76">
        <f t="shared" si="1"/>
        <v>1.2587499999999999E-3</v>
      </c>
      <c r="E9" s="147">
        <v>0.48153935185185182</v>
      </c>
      <c r="F9" s="133">
        <v>30</v>
      </c>
      <c r="G9" s="148">
        <v>13.47</v>
      </c>
      <c r="H9" s="148">
        <v>5.97</v>
      </c>
      <c r="I9" s="148">
        <v>7.07</v>
      </c>
      <c r="J9" s="148">
        <v>13.41</v>
      </c>
      <c r="K9" s="148">
        <v>6.13</v>
      </c>
      <c r="L9" s="148">
        <v>6.81</v>
      </c>
      <c r="M9" s="118">
        <f t="shared" si="15"/>
        <v>13.440000000000001</v>
      </c>
      <c r="N9" s="118">
        <f t="shared" si="16"/>
        <v>6.05</v>
      </c>
      <c r="O9" s="118">
        <f t="shared" si="17"/>
        <v>6.9399999999999995</v>
      </c>
      <c r="P9" s="149">
        <f t="shared" si="7"/>
        <v>0.13747980845542884</v>
      </c>
      <c r="Q9" s="150">
        <f t="shared" si="8"/>
        <v>8.9125093813374487E-7</v>
      </c>
      <c r="R9" s="151">
        <f t="shared" si="9"/>
        <v>4.2953538157448594E-9</v>
      </c>
      <c r="S9" s="150">
        <f t="shared" si="10"/>
        <v>1.8450064402433923E-17</v>
      </c>
      <c r="T9" s="97">
        <v>298</v>
      </c>
      <c r="U9" s="118">
        <f t="shared" si="18"/>
        <v>286.44</v>
      </c>
      <c r="V9" s="152">
        <f t="shared" si="19"/>
        <v>0.68066025048055823</v>
      </c>
      <c r="W9" s="153">
        <f t="shared" si="20"/>
        <v>4.7935829887393959</v>
      </c>
      <c r="X9" s="154">
        <f t="shared" si="2"/>
        <v>-9.2348330712226377E-8</v>
      </c>
      <c r="Y9" s="155">
        <f t="shared" si="3"/>
        <v>-9.2317044761074091E-8</v>
      </c>
      <c r="Z9" s="155">
        <f t="shared" si="4"/>
        <v>-9.2317055360190828E-8</v>
      </c>
      <c r="AA9" s="156">
        <f t="shared" si="5"/>
        <v>-9.228578000097371E-8</v>
      </c>
      <c r="AB9" s="157">
        <f t="shared" si="21"/>
        <v>1.3629462859893555E-3</v>
      </c>
      <c r="AC9" s="132"/>
      <c r="AD9" s="158">
        <f t="shared" si="22"/>
        <v>13.629462859893556</v>
      </c>
      <c r="AE9" s="158"/>
      <c r="AF9" s="159"/>
      <c r="AG9" s="133">
        <v>30</v>
      </c>
    </row>
    <row r="10" spans="1:37">
      <c r="A10" s="117">
        <v>16</v>
      </c>
      <c r="B10" s="117">
        <f t="shared" si="0"/>
        <v>960</v>
      </c>
      <c r="C10" s="117">
        <v>66.989999999999995</v>
      </c>
      <c r="D10" s="76">
        <f t="shared" si="1"/>
        <v>1.1962499999999998E-3</v>
      </c>
      <c r="E10" s="147">
        <v>0.48165509259259259</v>
      </c>
      <c r="F10" s="133">
        <v>40</v>
      </c>
      <c r="G10" s="148">
        <v>13.47</v>
      </c>
      <c r="H10" s="148">
        <v>5.97</v>
      </c>
      <c r="I10" s="148">
        <v>6.88</v>
      </c>
      <c r="J10" s="148">
        <v>13.42</v>
      </c>
      <c r="K10" s="148">
        <v>6.13</v>
      </c>
      <c r="L10" s="148">
        <v>6.58</v>
      </c>
      <c r="M10" s="118">
        <f t="shared" si="15"/>
        <v>13.445</v>
      </c>
      <c r="N10" s="118">
        <f t="shared" si="16"/>
        <v>6.05</v>
      </c>
      <c r="O10" s="118">
        <f t="shared" si="17"/>
        <v>6.73</v>
      </c>
      <c r="P10" s="149">
        <f t="shared" si="7"/>
        <v>0.13333088707146312</v>
      </c>
      <c r="Q10" s="150">
        <f t="shared" si="8"/>
        <v>8.9125093813374487E-7</v>
      </c>
      <c r="R10" s="151">
        <f t="shared" si="9"/>
        <v>4.2971389060821358E-9</v>
      </c>
      <c r="S10" s="150">
        <f t="shared" si="10"/>
        <v>1.8465402778164773E-17</v>
      </c>
      <c r="T10" s="97">
        <v>298</v>
      </c>
      <c r="U10" s="118">
        <f t="shared" si="18"/>
        <v>286.44499999999999</v>
      </c>
      <c r="V10" s="152">
        <f t="shared" si="19"/>
        <v>0.68035397122865116</v>
      </c>
      <c r="W10" s="153">
        <f t="shared" si="20"/>
        <v>4.7902035826196219</v>
      </c>
      <c r="X10" s="154">
        <f t="shared" si="2"/>
        <v>-8.9638342081025023E-8</v>
      </c>
      <c r="Y10" s="155">
        <f t="shared" si="3"/>
        <v>-8.9608845399655369E-8</v>
      </c>
      <c r="Z10" s="155">
        <f t="shared" si="4"/>
        <v>-8.9608855105928268E-8</v>
      </c>
      <c r="AA10" s="156">
        <f t="shared" si="5"/>
        <v>-8.9579368124443562E-8</v>
      </c>
      <c r="AB10" s="157">
        <f t="shared" si="21"/>
        <v>1.362023115471096E-3</v>
      </c>
      <c r="AC10" s="132"/>
      <c r="AD10" s="158">
        <f t="shared" si="22"/>
        <v>13.620231154710959</v>
      </c>
      <c r="AE10" s="158"/>
      <c r="AF10" s="159"/>
      <c r="AG10" s="133">
        <v>40</v>
      </c>
    </row>
    <row r="11" spans="1:37">
      <c r="A11" s="117">
        <v>20</v>
      </c>
      <c r="B11" s="117">
        <f t="shared" si="0"/>
        <v>1200</v>
      </c>
      <c r="C11" s="117">
        <v>62.72</v>
      </c>
      <c r="D11" s="76">
        <f t="shared" si="1"/>
        <v>1.1199999999999999E-3</v>
      </c>
      <c r="E11" s="147">
        <v>0.48177083333333331</v>
      </c>
      <c r="F11" s="133">
        <v>50</v>
      </c>
      <c r="G11" s="148">
        <v>13.48</v>
      </c>
      <c r="H11" s="148">
        <v>5.96</v>
      </c>
      <c r="I11" s="148">
        <v>6.66</v>
      </c>
      <c r="J11" s="148">
        <v>13.42</v>
      </c>
      <c r="K11" s="148">
        <v>6.12</v>
      </c>
      <c r="L11" s="148">
        <v>7.15</v>
      </c>
      <c r="M11" s="118">
        <f t="shared" si="15"/>
        <v>13.45</v>
      </c>
      <c r="N11" s="118">
        <f t="shared" si="16"/>
        <v>6.04</v>
      </c>
      <c r="O11" s="118">
        <f t="shared" si="17"/>
        <v>6.9050000000000002</v>
      </c>
      <c r="P11" s="149">
        <f t="shared" si="7"/>
        <v>0.13680930815265391</v>
      </c>
      <c r="Q11" s="150">
        <f t="shared" si="8"/>
        <v>9.12010839355909E-7</v>
      </c>
      <c r="R11" s="151">
        <f t="shared" si="9"/>
        <v>4.2010692643335259E-9</v>
      </c>
      <c r="S11" s="150">
        <f t="shared" si="10"/>
        <v>1.7648982963727833E-17</v>
      </c>
      <c r="T11" s="97">
        <v>298</v>
      </c>
      <c r="U11" s="118">
        <f t="shared" si="18"/>
        <v>286.45</v>
      </c>
      <c r="V11" s="152">
        <f t="shared" si="19"/>
        <v>0.68004770266898373</v>
      </c>
      <c r="W11" s="153">
        <f t="shared" si="20"/>
        <v>4.7868266767825682</v>
      </c>
      <c r="X11" s="154">
        <f t="shared" si="2"/>
        <v>-8.7914404782499875E-8</v>
      </c>
      <c r="Y11" s="155">
        <f t="shared" si="3"/>
        <v>-8.7886013080567528E-8</v>
      </c>
      <c r="Z11" s="155">
        <f t="shared" si="4"/>
        <v>-8.788602224958527E-8</v>
      </c>
      <c r="AA11" s="156">
        <f t="shared" si="5"/>
        <v>-8.7857639710748475E-8</v>
      </c>
      <c r="AB11" s="157">
        <f t="shared" si="21"/>
        <v>1.3611270269524016E-3</v>
      </c>
      <c r="AC11" s="132"/>
      <c r="AD11" s="158">
        <f t="shared" si="22"/>
        <v>13.611270269524017</v>
      </c>
      <c r="AE11" s="158"/>
      <c r="AF11" s="159"/>
      <c r="AG11" s="133">
        <v>50</v>
      </c>
    </row>
    <row r="12" spans="1:37">
      <c r="A12" s="117">
        <v>25</v>
      </c>
      <c r="B12" s="117">
        <f t="shared" si="0"/>
        <v>1500</v>
      </c>
      <c r="C12" s="117">
        <v>57.24</v>
      </c>
      <c r="D12" s="76">
        <f t="shared" si="1"/>
        <v>1.0221428571428571E-3</v>
      </c>
      <c r="E12" s="147">
        <v>0.48188657407407409</v>
      </c>
      <c r="F12" s="133">
        <v>60</v>
      </c>
      <c r="G12" s="148">
        <v>13.48</v>
      </c>
      <c r="H12" s="148">
        <v>5.96</v>
      </c>
      <c r="I12" s="148">
        <v>6.64</v>
      </c>
      <c r="J12" s="148">
        <v>13.45</v>
      </c>
      <c r="K12" s="148">
        <v>6.12</v>
      </c>
      <c r="L12" s="148">
        <v>7.19</v>
      </c>
      <c r="M12" s="118">
        <f t="shared" si="15"/>
        <v>13.465</v>
      </c>
      <c r="N12" s="118">
        <f t="shared" si="16"/>
        <v>6.04</v>
      </c>
      <c r="O12" s="118">
        <f t="shared" si="17"/>
        <v>6.915</v>
      </c>
      <c r="P12" s="149">
        <f t="shared" si="7"/>
        <v>0.13704176539302099</v>
      </c>
      <c r="Q12" s="150">
        <f t="shared" si="8"/>
        <v>9.12010839355909E-7</v>
      </c>
      <c r="R12" s="151">
        <f t="shared" si="9"/>
        <v>4.2063091622594369E-9</v>
      </c>
      <c r="S12" s="150">
        <f t="shared" si="10"/>
        <v>1.7693036768507687E-17</v>
      </c>
      <c r="T12" s="97">
        <v>298</v>
      </c>
      <c r="U12" s="118">
        <f t="shared" si="18"/>
        <v>286.46499999999997</v>
      </c>
      <c r="V12" s="152">
        <f t="shared" si="19"/>
        <v>0.67912896113783416</v>
      </c>
      <c r="W12" s="153">
        <f t="shared" si="20"/>
        <v>4.7767109416258053</v>
      </c>
      <c r="X12" s="154">
        <f t="shared" si="2"/>
        <v>-8.8413435720469008E-8</v>
      </c>
      <c r="Y12" s="155">
        <f t="shared" si="3"/>
        <v>-8.8384702229746806E-8</v>
      </c>
      <c r="Z12" s="155">
        <f t="shared" si="4"/>
        <v>-8.8384711567846617E-8</v>
      </c>
      <c r="AA12" s="156">
        <f t="shared" si="5"/>
        <v>-8.8355987409154679E-8</v>
      </c>
      <c r="AB12" s="157">
        <f t="shared" si="21"/>
        <v>1.360248166760479E-3</v>
      </c>
      <c r="AC12" s="132"/>
      <c r="AD12" s="158">
        <f t="shared" si="22"/>
        <v>13.60248166760479</v>
      </c>
      <c r="AE12" s="158"/>
      <c r="AF12" s="159"/>
      <c r="AG12" s="133">
        <v>60</v>
      </c>
    </row>
    <row r="13" spans="1:37">
      <c r="A13" s="117">
        <v>30</v>
      </c>
      <c r="B13" s="117">
        <f t="shared" si="0"/>
        <v>1800</v>
      </c>
      <c r="C13" s="117">
        <v>53.45</v>
      </c>
      <c r="D13" s="76">
        <f t="shared" si="1"/>
        <v>9.5446428571428581E-4</v>
      </c>
      <c r="E13" s="147">
        <v>0.48200231481481481</v>
      </c>
      <c r="F13" s="133">
        <v>70</v>
      </c>
      <c r="G13" s="148">
        <v>13.49</v>
      </c>
      <c r="H13" s="148">
        <v>5.96</v>
      </c>
      <c r="I13" s="148">
        <v>7.04</v>
      </c>
      <c r="J13" s="148">
        <v>13.46</v>
      </c>
      <c r="K13" s="148">
        <v>6.12</v>
      </c>
      <c r="L13" s="148">
        <v>6.94</v>
      </c>
      <c r="M13" s="118">
        <f t="shared" si="15"/>
        <v>13.475000000000001</v>
      </c>
      <c r="N13" s="118">
        <f t="shared" si="16"/>
        <v>6.04</v>
      </c>
      <c r="O13" s="118">
        <f t="shared" si="17"/>
        <v>6.99</v>
      </c>
      <c r="P13" s="149">
        <f t="shared" si="7"/>
        <v>0.13855126076335172</v>
      </c>
      <c r="Q13" s="150">
        <f t="shared" si="8"/>
        <v>9.12010839355909E-7</v>
      </c>
      <c r="R13" s="151">
        <f t="shared" si="9"/>
        <v>4.2098060579321918E-9</v>
      </c>
      <c r="S13" s="150">
        <f t="shared" si="10"/>
        <v>1.7722467045402581E-17</v>
      </c>
      <c r="T13" s="97">
        <v>298</v>
      </c>
      <c r="U13" s="118">
        <f t="shared" si="18"/>
        <v>286.47500000000002</v>
      </c>
      <c r="V13" s="152">
        <f t="shared" si="19"/>
        <v>0.67851652023467257</v>
      </c>
      <c r="W13" s="153">
        <f t="shared" si="20"/>
        <v>4.7699795841684622</v>
      </c>
      <c r="X13" s="154">
        <f t="shared" si="2"/>
        <v>-8.9604074896742363E-8</v>
      </c>
      <c r="Y13" s="155">
        <f t="shared" si="3"/>
        <v>-8.9574543114416274E-8</v>
      </c>
      <c r="Z13" s="155">
        <f t="shared" si="4"/>
        <v>-8.9574552847524593E-8</v>
      </c>
      <c r="AA13" s="156">
        <f t="shared" si="5"/>
        <v>-8.9545030791891131E-8</v>
      </c>
      <c r="AB13" s="157">
        <f t="shared" si="21"/>
        <v>1.3593643196759377E-3</v>
      </c>
      <c r="AC13" s="132"/>
      <c r="AD13" s="158">
        <f t="shared" si="22"/>
        <v>13.593643196759377</v>
      </c>
      <c r="AE13" s="158"/>
      <c r="AF13" s="159"/>
      <c r="AG13" s="133">
        <v>70</v>
      </c>
    </row>
    <row r="14" spans="1:37">
      <c r="A14" s="117">
        <v>35</v>
      </c>
      <c r="B14" s="117">
        <f t="shared" si="0"/>
        <v>2100</v>
      </c>
      <c r="C14" s="117">
        <v>49.89</v>
      </c>
      <c r="D14" s="76">
        <f t="shared" si="1"/>
        <v>8.9089285714285713E-4</v>
      </c>
      <c r="E14" s="147">
        <v>0.48211805555555554</v>
      </c>
      <c r="F14" s="133">
        <v>80</v>
      </c>
      <c r="G14" s="148">
        <v>13.51</v>
      </c>
      <c r="H14" s="148">
        <v>5.96</v>
      </c>
      <c r="I14" s="148">
        <v>7.12</v>
      </c>
      <c r="J14" s="148">
        <v>13.47</v>
      </c>
      <c r="K14" s="148">
        <v>6.12</v>
      </c>
      <c r="L14" s="148">
        <v>6.92</v>
      </c>
      <c r="M14" s="118">
        <f t="shared" si="15"/>
        <v>13.49</v>
      </c>
      <c r="N14" s="118">
        <f t="shared" si="16"/>
        <v>6.04</v>
      </c>
      <c r="O14" s="118">
        <f t="shared" si="17"/>
        <v>7.02</v>
      </c>
      <c r="P14" s="149">
        <f t="shared" si="7"/>
        <v>0.13918077816479038</v>
      </c>
      <c r="Q14" s="150">
        <f t="shared" si="8"/>
        <v>9.12010839355909E-7</v>
      </c>
      <c r="R14" s="151">
        <f t="shared" si="9"/>
        <v>4.2150568530615947E-9</v>
      </c>
      <c r="S14" s="150">
        <f t="shared" si="10"/>
        <v>1.7766704274541515E-17</v>
      </c>
      <c r="T14" s="97">
        <v>298</v>
      </c>
      <c r="U14" s="118">
        <f t="shared" si="18"/>
        <v>286.49</v>
      </c>
      <c r="V14" s="152">
        <f t="shared" si="19"/>
        <v>0.67759793904515764</v>
      </c>
      <c r="W14" s="153">
        <f t="shared" si="20"/>
        <v>4.7599012083939698</v>
      </c>
      <c r="X14" s="154">
        <f t="shared" si="2"/>
        <v>-9.0367349762809192E-8</v>
      </c>
      <c r="Y14" s="155">
        <f t="shared" si="3"/>
        <v>-9.0337292910341775E-8</v>
      </c>
      <c r="Z14" s="155">
        <f t="shared" si="4"/>
        <v>-9.0337302907474406E-8</v>
      </c>
      <c r="AA14" s="156">
        <f t="shared" si="5"/>
        <v>-9.030725604548934E-8</v>
      </c>
      <c r="AB14" s="157">
        <f t="shared" si="21"/>
        <v>1.3584685741799168E-3</v>
      </c>
      <c r="AC14" s="132"/>
      <c r="AD14" s="158">
        <f t="shared" si="22"/>
        <v>13.584685741799168</v>
      </c>
      <c r="AE14" s="158"/>
      <c r="AF14" s="159"/>
      <c r="AG14" s="133">
        <v>80</v>
      </c>
    </row>
    <row r="15" spans="1:37">
      <c r="A15" s="117">
        <v>40</v>
      </c>
      <c r="B15" s="117">
        <f t="shared" si="0"/>
        <v>2400</v>
      </c>
      <c r="C15" s="117">
        <v>51.61</v>
      </c>
      <c r="D15" s="76">
        <f t="shared" si="1"/>
        <v>9.2160714285714285E-4</v>
      </c>
      <c r="E15" s="147">
        <v>0.48223379629629631</v>
      </c>
      <c r="F15" s="133">
        <v>90</v>
      </c>
      <c r="G15" s="148">
        <v>13.51</v>
      </c>
      <c r="H15" s="148">
        <v>5.96</v>
      </c>
      <c r="I15" s="148">
        <v>7.15</v>
      </c>
      <c r="J15" s="148">
        <v>13.48</v>
      </c>
      <c r="K15" s="148">
        <v>6.12</v>
      </c>
      <c r="L15" s="148">
        <v>7.24</v>
      </c>
      <c r="M15" s="118">
        <f t="shared" si="15"/>
        <v>13.495000000000001</v>
      </c>
      <c r="N15" s="118">
        <f t="shared" si="16"/>
        <v>6.04</v>
      </c>
      <c r="O15" s="118">
        <f t="shared" si="17"/>
        <v>7.1950000000000003</v>
      </c>
      <c r="P15" s="149">
        <f t="shared" si="7"/>
        <v>0.14266230385156609</v>
      </c>
      <c r="Q15" s="150">
        <f t="shared" si="8"/>
        <v>9.12010839355909E-7</v>
      </c>
      <c r="R15" s="151">
        <f t="shared" si="9"/>
        <v>4.2168085730786733E-9</v>
      </c>
      <c r="S15" s="150">
        <f t="shared" si="10"/>
        <v>1.7781474541989798E-17</v>
      </c>
      <c r="T15" s="97">
        <v>298</v>
      </c>
      <c r="U15" s="118">
        <f t="shared" si="18"/>
        <v>286.495</v>
      </c>
      <c r="V15" s="152">
        <f t="shared" si="19"/>
        <v>0.67729176669047086</v>
      </c>
      <c r="W15" s="153">
        <f t="shared" si="20"/>
        <v>4.75654671821429</v>
      </c>
      <c r="X15" s="154">
        <f t="shared" si="2"/>
        <v>-9.2708529063304501E-8</v>
      </c>
      <c r="Y15" s="155">
        <f t="shared" si="3"/>
        <v>-9.2676873598971811E-8</v>
      </c>
      <c r="Z15" s="155">
        <f t="shared" si="4"/>
        <v>-9.26768844077769E-8</v>
      </c>
      <c r="AA15" s="156">
        <f t="shared" si="5"/>
        <v>-9.2645239744867936E-8</v>
      </c>
      <c r="AB15" s="157">
        <f t="shared" si="21"/>
        <v>1.357565201184177E-3</v>
      </c>
      <c r="AC15" s="132"/>
      <c r="AD15" s="158">
        <f t="shared" si="22"/>
        <v>13.57565201184177</v>
      </c>
      <c r="AE15" s="158"/>
      <c r="AF15" s="159"/>
      <c r="AG15" s="133">
        <v>90</v>
      </c>
    </row>
    <row r="16" spans="1:37">
      <c r="A16" s="117">
        <v>50</v>
      </c>
      <c r="B16" s="117">
        <f t="shared" si="0"/>
        <v>3000</v>
      </c>
      <c r="C16" s="117">
        <v>41.75</v>
      </c>
      <c r="D16" s="76">
        <f t="shared" si="1"/>
        <v>7.4553571428571431E-4</v>
      </c>
      <c r="E16" s="147">
        <v>0.48234953703703703</v>
      </c>
      <c r="F16" s="133">
        <v>100</v>
      </c>
      <c r="G16" s="148">
        <v>13.53</v>
      </c>
      <c r="H16" s="148">
        <v>5.96</v>
      </c>
      <c r="I16" s="148">
        <v>7.27</v>
      </c>
      <c r="J16" s="148">
        <v>13.48</v>
      </c>
      <c r="K16" s="148">
        <v>6.12</v>
      </c>
      <c r="L16" s="148">
        <v>7.39</v>
      </c>
      <c r="M16" s="118">
        <f t="shared" si="15"/>
        <v>13.504999999999999</v>
      </c>
      <c r="N16" s="118">
        <f t="shared" si="16"/>
        <v>6.04</v>
      </c>
      <c r="O16" s="118">
        <f t="shared" si="17"/>
        <v>7.33</v>
      </c>
      <c r="P16" s="149">
        <f t="shared" si="7"/>
        <v>0.14536337308541802</v>
      </c>
      <c r="Q16" s="150">
        <f t="shared" si="8"/>
        <v>9.12010839355909E-7</v>
      </c>
      <c r="R16" s="151">
        <f t="shared" si="9"/>
        <v>4.2203141973880655E-9</v>
      </c>
      <c r="S16" s="150">
        <f t="shared" si="10"/>
        <v>1.7811051924675272E-17</v>
      </c>
      <c r="T16" s="97">
        <v>298</v>
      </c>
      <c r="U16" s="118">
        <f t="shared" si="18"/>
        <v>286.505</v>
      </c>
      <c r="V16" s="152">
        <f t="shared" si="19"/>
        <v>0.67667945404047447</v>
      </c>
      <c r="W16" s="153">
        <f t="shared" si="20"/>
        <v>4.7498451789445486</v>
      </c>
      <c r="X16" s="154">
        <f t="shared" si="2"/>
        <v>-9.468975185760546E-8</v>
      </c>
      <c r="Y16" s="155">
        <f t="shared" si="3"/>
        <v>-9.4656706394301173E-8</v>
      </c>
      <c r="Z16" s="155">
        <f t="shared" si="4"/>
        <v>-9.4656717926728098E-8</v>
      </c>
      <c r="AA16" s="156">
        <f t="shared" si="5"/>
        <v>-9.4623683987801421E-8</v>
      </c>
      <c r="AB16" s="157">
        <f t="shared" si="21"/>
        <v>1.3566384323761408E-3</v>
      </c>
      <c r="AC16" s="132"/>
      <c r="AD16" s="158">
        <f t="shared" si="22"/>
        <v>13.566384323761408</v>
      </c>
      <c r="AE16" s="158"/>
      <c r="AF16" s="159"/>
      <c r="AG16" s="133">
        <v>100</v>
      </c>
    </row>
    <row r="17" spans="1:37">
      <c r="A17" s="117">
        <v>60</v>
      </c>
      <c r="B17" s="117">
        <f t="shared" si="0"/>
        <v>3600</v>
      </c>
      <c r="C17" s="117">
        <v>38.119999999999997</v>
      </c>
      <c r="D17" s="76">
        <f t="shared" si="1"/>
        <v>6.8071428571428569E-4</v>
      </c>
      <c r="E17" s="147">
        <v>0.48246527777777776</v>
      </c>
      <c r="F17" s="133">
        <v>110</v>
      </c>
      <c r="G17" s="148">
        <v>13.54</v>
      </c>
      <c r="H17" s="148">
        <v>5.96</v>
      </c>
      <c r="I17" s="148">
        <v>7.39</v>
      </c>
      <c r="J17" s="148">
        <v>13.49</v>
      </c>
      <c r="K17" s="148">
        <v>6.12</v>
      </c>
      <c r="L17" s="148">
        <v>7.49</v>
      </c>
      <c r="M17" s="118">
        <f t="shared" si="15"/>
        <v>13.515000000000001</v>
      </c>
      <c r="N17" s="118">
        <f t="shared" si="16"/>
        <v>6.04</v>
      </c>
      <c r="O17" s="118">
        <f t="shared" si="17"/>
        <v>7.4399999999999995</v>
      </c>
      <c r="P17" s="149">
        <f t="shared" si="7"/>
        <v>0.14756948020183419</v>
      </c>
      <c r="Q17" s="150">
        <f t="shared" si="8"/>
        <v>9.12010839355909E-7</v>
      </c>
      <c r="R17" s="151">
        <f t="shared" si="9"/>
        <v>4.2238227360820179E-9</v>
      </c>
      <c r="S17" s="150">
        <f t="shared" si="10"/>
        <v>1.7840678505843382E-17</v>
      </c>
      <c r="T17" s="97">
        <v>298</v>
      </c>
      <c r="U17" s="118">
        <f t="shared" si="18"/>
        <v>286.51499999999999</v>
      </c>
      <c r="V17" s="152">
        <f t="shared" si="19"/>
        <v>0.67606718413257616</v>
      </c>
      <c r="W17" s="153">
        <f t="shared" si="20"/>
        <v>4.7431535483391123</v>
      </c>
      <c r="X17" s="154">
        <f t="shared" si="2"/>
        <v>-9.6355270581097416E-8</v>
      </c>
      <c r="Y17" s="155">
        <f t="shared" si="3"/>
        <v>-9.6321028514714805E-8</v>
      </c>
      <c r="Z17" s="155">
        <f t="shared" si="4"/>
        <v>-9.6321040683422358E-8</v>
      </c>
      <c r="AA17" s="156">
        <f t="shared" si="5"/>
        <v>-9.6286810777098433E-8</v>
      </c>
      <c r="AB17" s="157">
        <f t="shared" si="21"/>
        <v>1.3556918652353283E-3</v>
      </c>
      <c r="AC17" s="132"/>
      <c r="AD17" s="158">
        <f t="shared" si="22"/>
        <v>13.556918652353282</v>
      </c>
      <c r="AE17" s="158"/>
      <c r="AF17" s="159"/>
      <c r="AG17" s="133">
        <v>110</v>
      </c>
    </row>
    <row r="18" spans="1:37">
      <c r="A18" s="117">
        <v>70</v>
      </c>
      <c r="B18" s="117">
        <f t="shared" si="0"/>
        <v>4200</v>
      </c>
      <c r="C18" s="117">
        <v>36.14</v>
      </c>
      <c r="D18" s="76">
        <f t="shared" si="1"/>
        <v>6.4535714285714283E-4</v>
      </c>
      <c r="E18" s="147">
        <v>0.48258101851851853</v>
      </c>
      <c r="F18" s="133">
        <v>120</v>
      </c>
      <c r="G18" s="148">
        <v>13.54</v>
      </c>
      <c r="H18" s="148">
        <v>5.96</v>
      </c>
      <c r="I18" s="148">
        <v>7.51</v>
      </c>
      <c r="J18" s="148">
        <v>13.51</v>
      </c>
      <c r="K18" s="148">
        <v>6.12</v>
      </c>
      <c r="L18" s="148">
        <v>7.57</v>
      </c>
      <c r="M18" s="118">
        <f t="shared" si="15"/>
        <v>13.524999999999999</v>
      </c>
      <c r="N18" s="118">
        <f t="shared" si="16"/>
        <v>6.04</v>
      </c>
      <c r="O18" s="118">
        <f t="shared" si="17"/>
        <v>7.54</v>
      </c>
      <c r="P18" s="149">
        <f t="shared" si="7"/>
        <v>0.14957794578965142</v>
      </c>
      <c r="Q18" s="150">
        <f t="shared" si="8"/>
        <v>9.12010839355909E-7</v>
      </c>
      <c r="R18" s="151">
        <f t="shared" si="9"/>
        <v>4.2273341915833895E-9</v>
      </c>
      <c r="S18" s="150">
        <f t="shared" si="10"/>
        <v>1.7870354367329991E-17</v>
      </c>
      <c r="T18" s="97">
        <v>298</v>
      </c>
      <c r="U18" s="118">
        <f t="shared" si="18"/>
        <v>286.52499999999998</v>
      </c>
      <c r="V18" s="152">
        <f t="shared" si="19"/>
        <v>0.67545495696230529</v>
      </c>
      <c r="W18" s="153">
        <f t="shared" si="20"/>
        <v>4.7364718110735771</v>
      </c>
      <c r="X18" s="154">
        <f t="shared" si="2"/>
        <v>-9.7897554657843431E-8</v>
      </c>
      <c r="Y18" s="155">
        <f t="shared" si="3"/>
        <v>-9.7862182514597097E-8</v>
      </c>
      <c r="Z18" s="155">
        <f t="shared" si="4"/>
        <v>-9.7862195295187196E-8</v>
      </c>
      <c r="AA18" s="156">
        <f t="shared" si="5"/>
        <v>-9.7826835923295271E-8</v>
      </c>
      <c r="AB18" s="157">
        <f t="shared" si="21"/>
        <v>1.3547286548690708E-3</v>
      </c>
      <c r="AC18" s="132"/>
      <c r="AD18" s="158">
        <f t="shared" si="22"/>
        <v>13.547286548690709</v>
      </c>
      <c r="AE18" s="158"/>
      <c r="AF18" s="159"/>
      <c r="AG18" s="133">
        <v>120</v>
      </c>
    </row>
    <row r="19" spans="1:37">
      <c r="A19" s="117">
        <v>80</v>
      </c>
      <c r="B19" s="117">
        <f t="shared" si="0"/>
        <v>4800</v>
      </c>
      <c r="C19" s="117">
        <v>33.32</v>
      </c>
      <c r="D19" s="76">
        <f t="shared" si="1"/>
        <v>5.9500000000000004E-4</v>
      </c>
      <c r="E19" s="147">
        <v>0.48269675925925926</v>
      </c>
      <c r="F19" s="133">
        <v>130</v>
      </c>
      <c r="G19" s="148">
        <v>13.56</v>
      </c>
      <c r="H19" s="148">
        <v>5.96</v>
      </c>
      <c r="I19" s="148">
        <v>7.68</v>
      </c>
      <c r="J19" s="148">
        <v>13.51</v>
      </c>
      <c r="K19" s="148">
        <v>6.13</v>
      </c>
      <c r="L19" s="148">
        <v>7.85</v>
      </c>
      <c r="M19" s="118">
        <f t="shared" si="15"/>
        <v>13.535</v>
      </c>
      <c r="N19" s="118">
        <f t="shared" si="16"/>
        <v>6.0449999999999999</v>
      </c>
      <c r="O19" s="118">
        <f t="shared" si="17"/>
        <v>7.7649999999999997</v>
      </c>
      <c r="P19" s="149">
        <f t="shared" si="7"/>
        <v>0.1540672382649963</v>
      </c>
      <c r="Q19" s="150">
        <f t="shared" si="8"/>
        <v>9.0157113760595613E-7</v>
      </c>
      <c r="R19" s="151">
        <f t="shared" si="9"/>
        <v>4.2798394837712816E-9</v>
      </c>
      <c r="S19" s="150">
        <f t="shared" si="10"/>
        <v>1.8317026006847629E-17</v>
      </c>
      <c r="T19" s="97">
        <v>298</v>
      </c>
      <c r="U19" s="118">
        <f t="shared" si="18"/>
        <v>286.53500000000003</v>
      </c>
      <c r="V19" s="152">
        <f t="shared" si="19"/>
        <v>0.67484277252518277</v>
      </c>
      <c r="W19" s="153">
        <f t="shared" si="20"/>
        <v>4.7297999518481637</v>
      </c>
      <c r="X19" s="154">
        <f t="shared" si="2"/>
        <v>-1.0342718916572717E-7</v>
      </c>
      <c r="Y19" s="155">
        <f t="shared" si="3"/>
        <v>-1.0338767971716472E-7</v>
      </c>
      <c r="Z19" s="155">
        <f t="shared" si="4"/>
        <v>-1.0338769480987427E-7</v>
      </c>
      <c r="AA19" s="156">
        <f t="shared" si="5"/>
        <v>-1.0334820044249047E-7</v>
      </c>
      <c r="AB19" s="157">
        <f t="shared" si="21"/>
        <v>1.3537500329587364E-3</v>
      </c>
      <c r="AC19" s="132"/>
      <c r="AD19" s="158">
        <f t="shared" si="22"/>
        <v>13.537500329587363</v>
      </c>
      <c r="AE19" s="158"/>
      <c r="AF19" s="159"/>
      <c r="AG19" s="133">
        <v>130</v>
      </c>
    </row>
    <row r="20" spans="1:37">
      <c r="A20" s="117">
        <v>90</v>
      </c>
      <c r="B20" s="117">
        <f t="shared" si="0"/>
        <v>5400</v>
      </c>
      <c r="C20" s="117">
        <v>31.41</v>
      </c>
      <c r="D20" s="76">
        <f t="shared" si="1"/>
        <v>5.6089285714285713E-4</v>
      </c>
      <c r="E20" s="147">
        <v>0.48281249999999998</v>
      </c>
      <c r="F20" s="133">
        <v>140</v>
      </c>
      <c r="G20" s="148">
        <v>13.57</v>
      </c>
      <c r="H20" s="148">
        <v>5.95</v>
      </c>
      <c r="I20" s="148">
        <v>7.83</v>
      </c>
      <c r="J20" s="148">
        <v>13.53</v>
      </c>
      <c r="K20" s="148">
        <v>6.13</v>
      </c>
      <c r="L20" s="148">
        <v>8.01</v>
      </c>
      <c r="M20" s="118">
        <f t="shared" si="15"/>
        <v>13.55</v>
      </c>
      <c r="N20" s="118">
        <f t="shared" si="16"/>
        <v>6.04</v>
      </c>
      <c r="O20" s="118">
        <f t="shared" si="17"/>
        <v>7.92</v>
      </c>
      <c r="P20" s="149">
        <f t="shared" si="7"/>
        <v>0.15718205784909409</v>
      </c>
      <c r="Q20" s="150">
        <f t="shared" si="8"/>
        <v>9.12010839355909E-7</v>
      </c>
      <c r="R20" s="151">
        <f t="shared" si="9"/>
        <v>4.2361256072874837E-9</v>
      </c>
      <c r="S20" s="150">
        <f t="shared" si="10"/>
        <v>1.7944760160716754E-17</v>
      </c>
      <c r="T20" s="97">
        <v>298</v>
      </c>
      <c r="U20" s="118">
        <f t="shared" si="18"/>
        <v>286.55</v>
      </c>
      <c r="V20" s="152">
        <f t="shared" si="19"/>
        <v>0.67392457598437261</v>
      </c>
      <c r="W20" s="153">
        <f t="shared" si="20"/>
        <v>4.7198106509279087</v>
      </c>
      <c r="X20" s="154">
        <f t="shared" si="2"/>
        <v>-1.0351337867487894E-7</v>
      </c>
      <c r="Y20" s="155">
        <f t="shared" si="3"/>
        <v>-1.034737731023548E-7</v>
      </c>
      <c r="Z20" s="155">
        <f t="shared" si="4"/>
        <v>-1.0347378825596485E-7</v>
      </c>
      <c r="AA20" s="156">
        <f t="shared" si="5"/>
        <v>-1.0343419782545483E-7</v>
      </c>
      <c r="AB20" s="157">
        <f t="shared" si="21"/>
        <v>1.3527161560609659E-3</v>
      </c>
      <c r="AC20" s="132"/>
      <c r="AD20" s="158">
        <f t="shared" si="22"/>
        <v>13.52716156060966</v>
      </c>
      <c r="AE20" s="158"/>
      <c r="AF20" s="159"/>
      <c r="AG20" s="133">
        <v>140</v>
      </c>
    </row>
    <row r="21" spans="1:37">
      <c r="A21" s="117">
        <v>100</v>
      </c>
      <c r="B21" s="117">
        <f t="shared" si="0"/>
        <v>6000</v>
      </c>
      <c r="C21" s="117">
        <v>30.23</v>
      </c>
      <c r="D21" s="76">
        <f t="shared" si="1"/>
        <v>5.3982142857142857E-4</v>
      </c>
      <c r="E21" s="147">
        <v>0.48292824074074076</v>
      </c>
      <c r="F21" s="133">
        <v>150</v>
      </c>
      <c r="G21" s="148">
        <v>13.57</v>
      </c>
      <c r="H21" s="148">
        <v>5.95</v>
      </c>
      <c r="I21" s="148">
        <v>7.84</v>
      </c>
      <c r="J21" s="148">
        <v>13.53</v>
      </c>
      <c r="K21" s="148">
        <v>6.13</v>
      </c>
      <c r="L21" s="148">
        <v>8.26</v>
      </c>
      <c r="M21" s="118">
        <f t="shared" si="15"/>
        <v>13.55</v>
      </c>
      <c r="N21" s="118">
        <f t="shared" si="16"/>
        <v>6.04</v>
      </c>
      <c r="O21" s="118">
        <f t="shared" si="17"/>
        <v>8.0500000000000007</v>
      </c>
      <c r="P21" s="149">
        <f t="shared" si="7"/>
        <v>0.15976206637439486</v>
      </c>
      <c r="Q21" s="150">
        <f t="shared" si="8"/>
        <v>9.12010839355909E-7</v>
      </c>
      <c r="R21" s="151">
        <f t="shared" si="9"/>
        <v>4.2361256072874837E-9</v>
      </c>
      <c r="S21" s="150">
        <f t="shared" si="10"/>
        <v>1.7944760160716754E-17</v>
      </c>
      <c r="T21" s="97">
        <v>298</v>
      </c>
      <c r="U21" s="118">
        <f t="shared" si="18"/>
        <v>286.55</v>
      </c>
      <c r="V21" s="152">
        <f t="shared" si="19"/>
        <v>0.67392457598437261</v>
      </c>
      <c r="W21" s="153">
        <f t="shared" si="20"/>
        <v>4.7198106509279087</v>
      </c>
      <c r="X21" s="154">
        <f t="shared" si="2"/>
        <v>-1.0513198137955037E-7</v>
      </c>
      <c r="Y21" s="155">
        <f t="shared" si="3"/>
        <v>-1.0509109625173941E-7</v>
      </c>
      <c r="Z21" s="155">
        <f t="shared" si="4"/>
        <v>-1.0509111215169348E-7</v>
      </c>
      <c r="AA21" s="156">
        <f t="shared" si="5"/>
        <v>-1.0505024291146988E-7</v>
      </c>
      <c r="AB21" s="157">
        <f t="shared" si="21"/>
        <v>1.3516814182289376E-3</v>
      </c>
      <c r="AC21" s="132"/>
      <c r="AD21" s="158">
        <f t="shared" si="22"/>
        <v>13.516814182289375</v>
      </c>
      <c r="AE21" s="158"/>
      <c r="AF21" s="159"/>
      <c r="AG21" s="133">
        <v>150</v>
      </c>
    </row>
    <row r="22" spans="1:37">
      <c r="A22" s="117">
        <v>110</v>
      </c>
      <c r="B22" s="117">
        <f t="shared" si="0"/>
        <v>6600</v>
      </c>
      <c r="C22" s="117">
        <v>28.7</v>
      </c>
      <c r="D22" s="76">
        <f t="shared" si="1"/>
        <v>5.1249999999999993E-4</v>
      </c>
      <c r="E22" s="147">
        <v>0.48304398148148148</v>
      </c>
      <c r="F22" s="133">
        <v>160</v>
      </c>
      <c r="G22" s="148">
        <v>13.58</v>
      </c>
      <c r="H22" s="148">
        <v>5.95</v>
      </c>
      <c r="I22" s="148">
        <v>7.94</v>
      </c>
      <c r="J22" s="148">
        <v>13.54</v>
      </c>
      <c r="K22" s="148">
        <v>6.14</v>
      </c>
      <c r="L22" s="148">
        <v>8.5399999999999991</v>
      </c>
      <c r="M22" s="118">
        <f t="shared" si="15"/>
        <v>13.559999999999999</v>
      </c>
      <c r="N22" s="118">
        <f t="shared" si="16"/>
        <v>6.0449999999999999</v>
      </c>
      <c r="O22" s="118">
        <f t="shared" si="17"/>
        <v>8.24</v>
      </c>
      <c r="P22" s="149">
        <f t="shared" si="7"/>
        <v>0.16356020630868295</v>
      </c>
      <c r="Q22" s="150">
        <f t="shared" si="8"/>
        <v>9.0157113760595613E-7</v>
      </c>
      <c r="R22" s="151">
        <f t="shared" si="9"/>
        <v>4.2887400926049849E-9</v>
      </c>
      <c r="S22" s="150">
        <f t="shared" si="10"/>
        <v>1.8393291581917414E-17</v>
      </c>
      <c r="T22" s="97">
        <v>298</v>
      </c>
      <c r="U22" s="118">
        <f t="shared" si="18"/>
        <v>286.56</v>
      </c>
      <c r="V22" s="152">
        <f t="shared" si="19"/>
        <v>0.67331249836055695</v>
      </c>
      <c r="W22" s="153">
        <f t="shared" si="20"/>
        <v>4.7131634200284154</v>
      </c>
      <c r="X22" s="154">
        <f t="shared" si="2"/>
        <v>-1.1039131750979705E-7</v>
      </c>
      <c r="Y22" s="155">
        <f t="shared" si="3"/>
        <v>-1.1034620434628955E-7</v>
      </c>
      <c r="Z22" s="155">
        <f t="shared" si="4"/>
        <v>-1.1034622278249964E-7</v>
      </c>
      <c r="AA22" s="156">
        <f t="shared" si="5"/>
        <v>-1.1030112804013375E-7</v>
      </c>
      <c r="AB22" s="157">
        <f t="shared" si="21"/>
        <v>1.350630507160441E-3</v>
      </c>
      <c r="AC22" s="132"/>
      <c r="AD22" s="158">
        <f t="shared" si="22"/>
        <v>13.506305071604411</v>
      </c>
      <c r="AE22" s="158"/>
      <c r="AF22" s="159"/>
      <c r="AG22" s="133">
        <v>160</v>
      </c>
    </row>
    <row r="23" spans="1:37">
      <c r="A23" s="117">
        <v>120</v>
      </c>
      <c r="B23" s="117">
        <f t="shared" si="0"/>
        <v>7200</v>
      </c>
      <c r="C23" s="117">
        <v>26.84</v>
      </c>
      <c r="D23" s="76">
        <f t="shared" si="1"/>
        <v>4.7928571428571427E-4</v>
      </c>
      <c r="E23" s="147">
        <v>0.4831597222222222</v>
      </c>
      <c r="F23" s="133">
        <v>170</v>
      </c>
      <c r="G23" s="148">
        <v>13.59</v>
      </c>
      <c r="H23" s="148">
        <v>5.95</v>
      </c>
      <c r="I23" s="148">
        <v>8.2899999999999991</v>
      </c>
      <c r="J23" s="148">
        <v>13.55</v>
      </c>
      <c r="K23" s="148">
        <v>6.15</v>
      </c>
      <c r="L23" s="148">
        <v>8.5299999999999994</v>
      </c>
      <c r="M23" s="118">
        <f t="shared" si="15"/>
        <v>13.57</v>
      </c>
      <c r="N23" s="118">
        <f t="shared" si="16"/>
        <v>6.0500000000000007</v>
      </c>
      <c r="O23" s="118">
        <f t="shared" si="17"/>
        <v>8.41</v>
      </c>
      <c r="P23" s="149">
        <f t="shared" si="7"/>
        <v>0.16696256005823951</v>
      </c>
      <c r="Q23" s="150">
        <f t="shared" si="8"/>
        <v>8.9125093813374317E-7</v>
      </c>
      <c r="R23" s="151">
        <f t="shared" si="9"/>
        <v>4.3420080722524251E-9</v>
      </c>
      <c r="S23" s="150">
        <f t="shared" si="10"/>
        <v>1.8853034099505221E-17</v>
      </c>
      <c r="T23" s="97">
        <v>298</v>
      </c>
      <c r="U23" s="118">
        <f t="shared" si="18"/>
        <v>286.57</v>
      </c>
      <c r="V23" s="152">
        <f t="shared" si="19"/>
        <v>0.6727004634542374</v>
      </c>
      <c r="W23" s="153">
        <f t="shared" si="20"/>
        <v>4.7065260138141012</v>
      </c>
      <c r="X23" s="154">
        <f t="shared" si="2"/>
        <v>-1.1557269267599253E-7</v>
      </c>
      <c r="Y23" s="155">
        <f t="shared" si="3"/>
        <v>-1.155232047930267E-7</v>
      </c>
      <c r="Z23" s="155">
        <f t="shared" si="4"/>
        <v>-1.1552322598359087E-7</v>
      </c>
      <c r="AA23" s="156">
        <f t="shared" si="5"/>
        <v>-1.1547375927304174E-7</v>
      </c>
      <c r="AB23" s="157">
        <f t="shared" si="21"/>
        <v>1.3495270449940951E-3</v>
      </c>
      <c r="AC23" s="132"/>
      <c r="AD23" s="158">
        <f t="shared" si="22"/>
        <v>13.495270449940952</v>
      </c>
      <c r="AE23" s="158"/>
      <c r="AF23" s="159"/>
      <c r="AG23" s="133">
        <v>170</v>
      </c>
    </row>
    <row r="24" spans="1:37">
      <c r="E24" s="147">
        <v>0.48327546296296298</v>
      </c>
      <c r="F24" s="133">
        <v>180</v>
      </c>
      <c r="G24" s="148">
        <v>13.61</v>
      </c>
      <c r="H24" s="148">
        <v>5.96</v>
      </c>
      <c r="I24" s="148">
        <v>8.33</v>
      </c>
      <c r="J24" s="148">
        <v>13.56</v>
      </c>
      <c r="K24" s="148">
        <v>6.16</v>
      </c>
      <c r="L24" s="148">
        <v>8.56</v>
      </c>
      <c r="M24" s="118">
        <f t="shared" si="15"/>
        <v>13.585000000000001</v>
      </c>
      <c r="N24" s="118">
        <f t="shared" si="16"/>
        <v>6.0600000000000005</v>
      </c>
      <c r="O24" s="118">
        <f t="shared" si="17"/>
        <v>8.4450000000000003</v>
      </c>
      <c r="P24" s="149">
        <f t="shared" si="7"/>
        <v>0.16769950018662247</v>
      </c>
      <c r="Q24" s="150">
        <f t="shared" si="8"/>
        <v>8.7096358995607855E-7</v>
      </c>
      <c r="R24" s="151">
        <f t="shared" si="9"/>
        <v>4.4486882680220774E-9</v>
      </c>
      <c r="S24" s="150">
        <f t="shared" si="10"/>
        <v>1.9790827306037271E-17</v>
      </c>
      <c r="T24" s="97">
        <v>298</v>
      </c>
      <c r="U24" s="118">
        <f t="shared" si="18"/>
        <v>286.58499999999998</v>
      </c>
      <c r="V24" s="152">
        <f t="shared" si="19"/>
        <v>0.67178249118027789</v>
      </c>
      <c r="W24" s="153">
        <f t="shared" si="20"/>
        <v>4.6965882925580571</v>
      </c>
      <c r="X24" s="154">
        <f t="shared" si="2"/>
        <v>-1.2201034244792703E-7</v>
      </c>
      <c r="Y24" s="155">
        <f t="shared" si="3"/>
        <v>-1.2195514059810012E-7</v>
      </c>
      <c r="Z24" s="155">
        <f t="shared" si="4"/>
        <v>-1.2195516557339453E-7</v>
      </c>
      <c r="AA24" s="156">
        <f t="shared" si="5"/>
        <v>-1.2189998867626259E-7</v>
      </c>
      <c r="AB24" s="157">
        <f t="shared" si="21"/>
        <v>1.3483718128049246E-3</v>
      </c>
      <c r="AC24" s="132"/>
      <c r="AD24" s="158">
        <f t="shared" si="22"/>
        <v>13.483718128049246</v>
      </c>
      <c r="AE24" s="158"/>
      <c r="AF24" s="159"/>
      <c r="AG24" s="133">
        <v>180</v>
      </c>
    </row>
    <row r="25" spans="1:37">
      <c r="E25" s="147">
        <v>0.4833912037037037</v>
      </c>
      <c r="F25" s="133">
        <v>190</v>
      </c>
      <c r="G25" s="148">
        <v>13.62</v>
      </c>
      <c r="H25" s="148">
        <v>5.96</v>
      </c>
      <c r="I25" s="148">
        <v>8.4600000000000009</v>
      </c>
      <c r="J25" s="148">
        <v>13.57</v>
      </c>
      <c r="K25" s="148">
        <v>6.16</v>
      </c>
      <c r="L25" s="148">
        <v>8.59</v>
      </c>
      <c r="M25" s="118">
        <f t="shared" si="15"/>
        <v>13.594999999999999</v>
      </c>
      <c r="N25" s="118">
        <f t="shared" si="16"/>
        <v>6.0600000000000005</v>
      </c>
      <c r="O25" s="118">
        <f t="shared" si="17"/>
        <v>8.5250000000000004</v>
      </c>
      <c r="P25" s="149">
        <f t="shared" si="7"/>
        <v>0.16931646544484866</v>
      </c>
      <c r="Q25" s="150">
        <f t="shared" si="8"/>
        <v>8.7096358995607855E-7</v>
      </c>
      <c r="R25" s="151">
        <f t="shared" si="9"/>
        <v>4.4523866644436852E-9</v>
      </c>
      <c r="S25" s="150">
        <f t="shared" si="10"/>
        <v>1.9823747009715966E-17</v>
      </c>
      <c r="T25" s="97">
        <v>298</v>
      </c>
      <c r="U25" s="118">
        <f t="shared" si="18"/>
        <v>286.59500000000003</v>
      </c>
      <c r="V25" s="152">
        <f t="shared" si="19"/>
        <v>0.67117056304812694</v>
      </c>
      <c r="W25" s="153">
        <f t="shared" si="20"/>
        <v>4.689975381658277</v>
      </c>
      <c r="X25" s="154">
        <f t="shared" si="2"/>
        <v>-1.2345390064587736E-7</v>
      </c>
      <c r="Y25" s="155">
        <f t="shared" si="3"/>
        <v>-1.2339733367114377E-7</v>
      </c>
      <c r="Z25" s="155">
        <f t="shared" si="4"/>
        <v>-1.2339735959031373E-7</v>
      </c>
      <c r="AA25" s="156">
        <f t="shared" si="5"/>
        <v>-1.2334081851099761E-7</v>
      </c>
      <c r="AB25" s="157">
        <f t="shared" si="21"/>
        <v>1.3471522612324793E-3</v>
      </c>
      <c r="AC25" s="132"/>
      <c r="AD25" s="158">
        <f t="shared" si="22"/>
        <v>13.471522612324794</v>
      </c>
      <c r="AE25" s="158"/>
      <c r="AF25" s="159"/>
      <c r="AG25" s="133">
        <v>190</v>
      </c>
    </row>
    <row r="26" spans="1:37">
      <c r="E26" s="147">
        <v>0.48350694444444442</v>
      </c>
      <c r="F26" s="133">
        <v>200</v>
      </c>
      <c r="G26" s="148">
        <v>13.63</v>
      </c>
      <c r="H26" s="148">
        <v>5.96</v>
      </c>
      <c r="I26" s="148">
        <v>8.59</v>
      </c>
      <c r="J26" s="148">
        <v>13.58</v>
      </c>
      <c r="K26" s="148">
        <v>6.17</v>
      </c>
      <c r="L26" s="148">
        <v>8.67</v>
      </c>
      <c r="M26" s="118">
        <f t="shared" si="15"/>
        <v>13.605</v>
      </c>
      <c r="N26" s="118">
        <f t="shared" si="16"/>
        <v>6.0649999999999995</v>
      </c>
      <c r="O26" s="118">
        <f t="shared" si="17"/>
        <v>8.629999999999999</v>
      </c>
      <c r="P26" s="149">
        <f t="shared" si="7"/>
        <v>0.17143058448505707</v>
      </c>
      <c r="Q26" s="150">
        <f t="shared" si="8"/>
        <v>8.6099375218460012E-7</v>
      </c>
      <c r="R26" s="151">
        <f t="shared" si="9"/>
        <v>4.507687204253266E-9</v>
      </c>
      <c r="S26" s="150">
        <f t="shared" si="10"/>
        <v>2.0319243931388625E-17</v>
      </c>
      <c r="T26" s="97">
        <v>298</v>
      </c>
      <c r="U26" s="118">
        <f t="shared" si="18"/>
        <v>286.60500000000002</v>
      </c>
      <c r="V26" s="152">
        <f t="shared" si="19"/>
        <v>0.67055867761782839</v>
      </c>
      <c r="W26" s="153">
        <f t="shared" si="20"/>
        <v>4.6833722423892876</v>
      </c>
      <c r="X26" s="154">
        <f t="shared" si="2"/>
        <v>-1.2818276076982209E-7</v>
      </c>
      <c r="Y26" s="155">
        <f t="shared" si="3"/>
        <v>-1.2812172132816934E-7</v>
      </c>
      <c r="Z26" s="155">
        <f t="shared" si="4"/>
        <v>-1.281217503945853E-7</v>
      </c>
      <c r="AA26" s="156">
        <f t="shared" si="5"/>
        <v>-1.2806073999166608E-7</v>
      </c>
      <c r="AB26" s="157">
        <f t="shared" si="21"/>
        <v>1.3459182877230129E-3</v>
      </c>
      <c r="AC26" s="132"/>
      <c r="AD26" s="158">
        <f t="shared" si="22"/>
        <v>13.459182877230129</v>
      </c>
      <c r="AE26" s="158"/>
      <c r="AF26" s="159"/>
      <c r="AG26" s="133">
        <v>200</v>
      </c>
    </row>
    <row r="27" spans="1:37">
      <c r="E27" s="147">
        <v>0.4836226851851852</v>
      </c>
      <c r="F27" s="133">
        <v>210</v>
      </c>
      <c r="G27" s="148">
        <v>13.64</v>
      </c>
      <c r="H27" s="148">
        <v>5.97</v>
      </c>
      <c r="I27" s="148">
        <v>8.6300000000000008</v>
      </c>
      <c r="J27" s="148">
        <v>13.59</v>
      </c>
      <c r="K27" s="148">
        <v>6.17</v>
      </c>
      <c r="L27" s="148">
        <v>8.69</v>
      </c>
      <c r="M27" s="118">
        <f t="shared" si="15"/>
        <v>13.615</v>
      </c>
      <c r="N27" s="118">
        <f t="shared" si="16"/>
        <v>6.07</v>
      </c>
      <c r="O27" s="118">
        <f t="shared" si="17"/>
        <v>8.66</v>
      </c>
      <c r="P27" s="149">
        <f t="shared" si="7"/>
        <v>0.17205532500724791</v>
      </c>
      <c r="Q27" s="150">
        <f t="shared" si="8"/>
        <v>8.511380382023744E-7</v>
      </c>
      <c r="R27" s="151">
        <f t="shared" si="9"/>
        <v>4.563674600334277E-9</v>
      </c>
      <c r="S27" s="150">
        <f t="shared" si="10"/>
        <v>2.0827125857736222E-17</v>
      </c>
      <c r="T27" s="97">
        <v>298</v>
      </c>
      <c r="U27" s="118">
        <f t="shared" si="18"/>
        <v>286.61500000000001</v>
      </c>
      <c r="V27" s="152">
        <f t="shared" si="19"/>
        <v>0.66994683488490525</v>
      </c>
      <c r="W27" s="153">
        <f t="shared" si="20"/>
        <v>4.6767788596475555</v>
      </c>
      <c r="X27" s="154">
        <f t="shared" si="2"/>
        <v>-1.3192571593874047E-7</v>
      </c>
      <c r="Y27" s="155">
        <f t="shared" si="3"/>
        <v>-1.3186099812413396E-7</v>
      </c>
      <c r="Z27" s="155">
        <f t="shared" si="4"/>
        <v>-1.3186102987226965E-7</v>
      </c>
      <c r="AA27" s="156">
        <f t="shared" si="5"/>
        <v>-1.3179634377464988E-7</v>
      </c>
      <c r="AB27" s="157">
        <f t="shared" si="21"/>
        <v>1.3446370703160014E-3</v>
      </c>
      <c r="AC27" s="132"/>
      <c r="AD27" s="158">
        <f t="shared" si="22"/>
        <v>13.446370703160014</v>
      </c>
      <c r="AE27" s="158"/>
      <c r="AF27" s="159"/>
      <c r="AG27" s="133">
        <v>210</v>
      </c>
    </row>
    <row r="28" spans="1:37">
      <c r="E28" s="147">
        <v>0.48373842592592592</v>
      </c>
      <c r="F28" s="133">
        <v>220</v>
      </c>
      <c r="G28" s="148">
        <v>13.65</v>
      </c>
      <c r="H28" s="148">
        <v>5.97</v>
      </c>
      <c r="I28" s="148">
        <v>8.69</v>
      </c>
      <c r="J28" s="148">
        <v>13.6</v>
      </c>
      <c r="K28" s="148">
        <v>6.18</v>
      </c>
      <c r="L28" s="148">
        <v>8.75</v>
      </c>
      <c r="M28" s="118">
        <f t="shared" si="15"/>
        <v>13.625</v>
      </c>
      <c r="N28" s="118">
        <f t="shared" si="16"/>
        <v>6.0749999999999993</v>
      </c>
      <c r="O28" s="118">
        <f t="shared" si="17"/>
        <v>8.7199999999999989</v>
      </c>
      <c r="P28" s="149">
        <f t="shared" si="7"/>
        <v>0.17327640922444751</v>
      </c>
      <c r="Q28" s="150">
        <f t="shared" si="8"/>
        <v>8.4139514164519607E-7</v>
      </c>
      <c r="R28" s="151">
        <f t="shared" si="9"/>
        <v>4.6203573837342807E-9</v>
      </c>
      <c r="S28" s="150">
        <f t="shared" si="10"/>
        <v>2.1347702353427886E-17</v>
      </c>
      <c r="T28" s="97">
        <v>298</v>
      </c>
      <c r="U28" s="118">
        <f t="shared" si="18"/>
        <v>286.625</v>
      </c>
      <c r="V28" s="152">
        <f t="shared" si="19"/>
        <v>0.6693350348448891</v>
      </c>
      <c r="W28" s="153">
        <f t="shared" si="20"/>
        <v>4.6701952183539817</v>
      </c>
      <c r="X28" s="154">
        <f t="shared" si="2"/>
        <v>-1.3624114385117528E-7</v>
      </c>
      <c r="Y28" s="155">
        <f t="shared" si="3"/>
        <v>-1.3617205506162583E-7</v>
      </c>
      <c r="Z28" s="155">
        <f t="shared" si="4"/>
        <v>-1.361720900970102E-7</v>
      </c>
      <c r="AA28" s="156">
        <f t="shared" si="5"/>
        <v>-1.3610303630731172E-7</v>
      </c>
      <c r="AB28" s="157">
        <f t="shared" si="21"/>
        <v>1.3433184601231577E-3</v>
      </c>
      <c r="AC28" s="132"/>
      <c r="AD28" s="158">
        <f t="shared" si="22"/>
        <v>13.433184601231577</v>
      </c>
      <c r="AE28" s="158"/>
      <c r="AF28" s="159"/>
      <c r="AG28" s="133">
        <v>220</v>
      </c>
    </row>
    <row r="29" spans="1:37">
      <c r="E29" s="147">
        <v>0.48385416666666664</v>
      </c>
      <c r="F29" s="133">
        <v>230</v>
      </c>
      <c r="G29" s="148">
        <v>13.66</v>
      </c>
      <c r="H29" s="148">
        <v>5.97</v>
      </c>
      <c r="I29" s="148">
        <v>8.69</v>
      </c>
      <c r="J29" s="148">
        <v>13.61</v>
      </c>
      <c r="K29" s="148">
        <v>6.18</v>
      </c>
      <c r="L29" s="148">
        <v>8.82</v>
      </c>
      <c r="M29" s="118">
        <f t="shared" si="15"/>
        <v>13.635</v>
      </c>
      <c r="N29" s="118">
        <f t="shared" si="16"/>
        <v>6.0749999999999993</v>
      </c>
      <c r="O29" s="118">
        <f t="shared" si="17"/>
        <v>8.754999999999999</v>
      </c>
      <c r="P29" s="149">
        <f t="shared" si="7"/>
        <v>0.17400104060850316</v>
      </c>
      <c r="Q29" s="150">
        <f t="shared" si="8"/>
        <v>8.4139514164519607E-7</v>
      </c>
      <c r="R29" s="151">
        <f t="shared" si="9"/>
        <v>4.624198496481465E-9</v>
      </c>
      <c r="S29" s="150">
        <f t="shared" si="10"/>
        <v>2.1383211734861442E-17</v>
      </c>
      <c r="T29" s="97">
        <v>298</v>
      </c>
      <c r="U29" s="118">
        <f t="shared" si="18"/>
        <v>286.63499999999999</v>
      </c>
      <c r="V29" s="152">
        <f t="shared" si="19"/>
        <v>0.66872327749331162</v>
      </c>
      <c r="W29" s="153">
        <f t="shared" si="20"/>
        <v>4.6636213034537679</v>
      </c>
      <c r="X29" s="154">
        <f t="shared" si="2"/>
        <v>-1.3709252478886443E-7</v>
      </c>
      <c r="Y29" s="155">
        <f t="shared" si="3"/>
        <v>-1.3702249883421911E-7</v>
      </c>
      <c r="Z29" s="155">
        <f t="shared" si="4"/>
        <v>-1.3702253460301345E-7</v>
      </c>
      <c r="AA29" s="156">
        <f t="shared" si="5"/>
        <v>-1.3695254438062154E-7</v>
      </c>
      <c r="AB29" s="157">
        <f t="shared" si="21"/>
        <v>1.3419567393390315E-3</v>
      </c>
      <c r="AC29" s="132"/>
      <c r="AD29" s="158">
        <f t="shared" si="22"/>
        <v>13.419567393390315</v>
      </c>
      <c r="AE29" s="158"/>
      <c r="AF29" s="159"/>
      <c r="AG29" s="133">
        <v>230</v>
      </c>
    </row>
    <row r="30" spans="1:37" s="77" customFormat="1">
      <c r="A30" s="134"/>
      <c r="B30" s="134"/>
      <c r="C30" s="134"/>
      <c r="D30" s="134"/>
      <c r="E30" s="136">
        <v>0.48396990740740742</v>
      </c>
      <c r="F30" s="137">
        <v>240</v>
      </c>
      <c r="G30" s="138">
        <v>13.67</v>
      </c>
      <c r="H30" s="138">
        <v>5.98</v>
      </c>
      <c r="I30" s="138">
        <v>8.7200000000000006</v>
      </c>
      <c r="J30" s="138">
        <v>13.62</v>
      </c>
      <c r="K30" s="138">
        <v>6.19</v>
      </c>
      <c r="L30" s="138">
        <v>8.89</v>
      </c>
      <c r="M30" s="139">
        <f t="shared" si="15"/>
        <v>13.645</v>
      </c>
      <c r="N30" s="139">
        <f t="shared" si="16"/>
        <v>6.0850000000000009</v>
      </c>
      <c r="O30" s="139">
        <f t="shared" si="17"/>
        <v>8.8049999999999997</v>
      </c>
      <c r="P30" s="140">
        <f t="shared" si="7"/>
        <v>0.17502408188246499</v>
      </c>
      <c r="Q30" s="141">
        <f t="shared" si="8"/>
        <v>8.2224264994706771E-7</v>
      </c>
      <c r="R30" s="142">
        <f t="shared" si="9"/>
        <v>4.7358437677940951E-9</v>
      </c>
      <c r="S30" s="141">
        <f t="shared" si="10"/>
        <v>2.242821619295417E-17</v>
      </c>
      <c r="T30" s="143">
        <v>298</v>
      </c>
      <c r="U30" s="139">
        <f t="shared" si="18"/>
        <v>286.64499999999998</v>
      </c>
      <c r="V30" s="144">
        <f t="shared" si="19"/>
        <v>0.66811156282570672</v>
      </c>
      <c r="W30" s="145">
        <f t="shared" si="20"/>
        <v>4.6570570999164049</v>
      </c>
      <c r="X30" s="146">
        <f t="shared" si="2"/>
        <v>-1.4469368591195607E-7</v>
      </c>
      <c r="Y30" s="146">
        <f t="shared" si="3"/>
        <v>-1.4461559970669296E-7</v>
      </c>
      <c r="Z30" s="146">
        <f t="shared" si="4"/>
        <v>-1.4461564184713199E-7</v>
      </c>
      <c r="AA30" s="146">
        <f t="shared" si="5"/>
        <v>-1.4453759773682445E-7</v>
      </c>
      <c r="AB30" s="146">
        <f t="shared" si="21"/>
        <v>1.3405865141122915E-3</v>
      </c>
      <c r="AC30" s="146">
        <f>'YNYSARWED 3'!D7</f>
        <v>1.3605357142857143E-3</v>
      </c>
      <c r="AD30" s="146">
        <f t="shared" si="22"/>
        <v>13.405865141122915</v>
      </c>
      <c r="AE30" s="146">
        <f>AC30*10000</f>
        <v>13.605357142857143</v>
      </c>
      <c r="AF30" s="146">
        <f>(AD30-AE30)*(AD30-AE30)</f>
        <v>3.9797058755929267E-2</v>
      </c>
      <c r="AG30" s="137">
        <v>240</v>
      </c>
      <c r="AH30" s="134"/>
      <c r="AI30" s="134"/>
      <c r="AJ30" s="134"/>
      <c r="AK30" s="134"/>
    </row>
    <row r="31" spans="1:37">
      <c r="E31" s="147">
        <v>0.48408564814814814</v>
      </c>
      <c r="F31" s="133">
        <v>250</v>
      </c>
      <c r="G31" s="148">
        <v>13.68</v>
      </c>
      <c r="H31" s="148">
        <v>5.98</v>
      </c>
      <c r="I31" s="148">
        <v>8.8800000000000008</v>
      </c>
      <c r="J31" s="148">
        <v>13.63</v>
      </c>
      <c r="K31" s="148">
        <v>6.2</v>
      </c>
      <c r="L31" s="148">
        <v>8.98</v>
      </c>
      <c r="M31" s="118">
        <f t="shared" si="15"/>
        <v>13.655000000000001</v>
      </c>
      <c r="N31" s="118">
        <f t="shared" si="16"/>
        <v>6.09</v>
      </c>
      <c r="O31" s="118">
        <f t="shared" si="17"/>
        <v>8.93</v>
      </c>
      <c r="P31" s="149">
        <f t="shared" si="7"/>
        <v>0.17753855125781084</v>
      </c>
      <c r="Q31" s="150">
        <f t="shared" si="8"/>
        <v>8.1283051616409889E-7</v>
      </c>
      <c r="R31" s="151">
        <f t="shared" si="9"/>
        <v>4.7946649656258736E-9</v>
      </c>
      <c r="S31" s="150">
        <f t="shared" si="10"/>
        <v>2.2988812132600159E-17</v>
      </c>
      <c r="T31" s="97">
        <v>298</v>
      </c>
      <c r="U31" s="118">
        <f t="shared" si="18"/>
        <v>286.65499999999997</v>
      </c>
      <c r="V31" s="152">
        <f t="shared" si="19"/>
        <v>0.66749989083760819</v>
      </c>
      <c r="W31" s="153">
        <f t="shared" si="20"/>
        <v>4.6505025927356005</v>
      </c>
      <c r="X31" s="154">
        <f t="shared" si="2"/>
        <v>-1.5049052776959778E-7</v>
      </c>
      <c r="Y31" s="155">
        <f t="shared" si="3"/>
        <v>-1.5040596830271337E-7</v>
      </c>
      <c r="Z31" s="155">
        <f t="shared" si="4"/>
        <v>-1.5040601581602564E-7</v>
      </c>
      <c r="AA31" s="156">
        <f t="shared" si="5"/>
        <v>-1.5032150380905878E-7</v>
      </c>
      <c r="AB31" s="157">
        <f t="shared" si="21"/>
        <v>1.3391403578343641E-3</v>
      </c>
      <c r="AC31" s="132"/>
      <c r="AD31" s="158">
        <f t="shared" si="22"/>
        <v>13.39140357834364</v>
      </c>
      <c r="AE31" s="158"/>
      <c r="AF31" s="159"/>
      <c r="AG31" s="133">
        <v>250</v>
      </c>
    </row>
    <row r="32" spans="1:37">
      <c r="E32" s="147">
        <v>0.48420138888888886</v>
      </c>
      <c r="F32" s="133">
        <v>260</v>
      </c>
      <c r="G32" s="148">
        <v>13.69</v>
      </c>
      <c r="H32" s="148">
        <v>5.98</v>
      </c>
      <c r="I32" s="148">
        <v>8.93</v>
      </c>
      <c r="J32" s="148">
        <v>13.64</v>
      </c>
      <c r="K32" s="148">
        <v>6.2</v>
      </c>
      <c r="L32" s="148">
        <v>9.02</v>
      </c>
      <c r="M32" s="118">
        <f t="shared" si="15"/>
        <v>13.664999999999999</v>
      </c>
      <c r="N32" s="118">
        <f t="shared" si="16"/>
        <v>6.09</v>
      </c>
      <c r="O32" s="118">
        <f t="shared" si="17"/>
        <v>8.9749999999999996</v>
      </c>
      <c r="P32" s="149">
        <f t="shared" si="7"/>
        <v>0.17846310594012835</v>
      </c>
      <c r="Q32" s="150">
        <f t="shared" si="8"/>
        <v>8.1283051616409889E-7</v>
      </c>
      <c r="R32" s="151">
        <f t="shared" si="9"/>
        <v>4.7986509881752936E-9</v>
      </c>
      <c r="S32" s="150">
        <f t="shared" si="10"/>
        <v>2.3027051306315722E-17</v>
      </c>
      <c r="T32" s="97">
        <v>298</v>
      </c>
      <c r="U32" s="118">
        <f t="shared" si="18"/>
        <v>286.66500000000002</v>
      </c>
      <c r="V32" s="152">
        <f t="shared" si="19"/>
        <v>0.66688826152454106</v>
      </c>
      <c r="W32" s="153">
        <f t="shared" si="20"/>
        <v>4.643957766929149</v>
      </c>
      <c r="X32" s="154">
        <f t="shared" si="2"/>
        <v>-1.5156897512471844E-7</v>
      </c>
      <c r="Y32" s="155">
        <f t="shared" si="3"/>
        <v>-1.5148310292516187E-7</v>
      </c>
      <c r="Z32" s="155">
        <f t="shared" si="4"/>
        <v>-1.5148315157650791E-7</v>
      </c>
      <c r="AA32" s="156">
        <f t="shared" si="5"/>
        <v>-1.5139732797317001E-7</v>
      </c>
      <c r="AB32" s="157">
        <f t="shared" si="21"/>
        <v>1.3376362978346705E-3</v>
      </c>
      <c r="AC32" s="132"/>
      <c r="AD32" s="158">
        <f t="shared" si="22"/>
        <v>13.376362978346705</v>
      </c>
      <c r="AE32" s="158"/>
      <c r="AF32" s="159"/>
      <c r="AG32" s="133">
        <v>260</v>
      </c>
    </row>
    <row r="33" spans="5:33">
      <c r="E33" s="147">
        <v>0.48431712962962964</v>
      </c>
      <c r="F33" s="133">
        <v>270</v>
      </c>
      <c r="G33" s="148">
        <v>13.7</v>
      </c>
      <c r="H33" s="148">
        <v>5.99</v>
      </c>
      <c r="I33" s="148">
        <v>8.99</v>
      </c>
      <c r="J33" s="148">
        <v>13.65</v>
      </c>
      <c r="K33" s="148">
        <v>6.21</v>
      </c>
      <c r="L33" s="148">
        <v>9</v>
      </c>
      <c r="M33" s="118">
        <f t="shared" si="15"/>
        <v>13.675000000000001</v>
      </c>
      <c r="N33" s="118">
        <f t="shared" si="16"/>
        <v>6.1</v>
      </c>
      <c r="O33" s="118">
        <f t="shared" si="17"/>
        <v>8.995000000000001</v>
      </c>
      <c r="P33" s="149">
        <f t="shared" si="7"/>
        <v>0.1788907755253013</v>
      </c>
      <c r="Q33" s="150">
        <f t="shared" si="8"/>
        <v>7.9432823472428114E-7</v>
      </c>
      <c r="R33" s="151">
        <f t="shared" si="9"/>
        <v>4.9145081884916265E-9</v>
      </c>
      <c r="S33" s="150">
        <f t="shared" si="10"/>
        <v>2.4152390734751247E-17</v>
      </c>
      <c r="T33" s="97">
        <v>298</v>
      </c>
      <c r="U33" s="118">
        <f t="shared" si="18"/>
        <v>286.67500000000001</v>
      </c>
      <c r="V33" s="152">
        <f t="shared" si="19"/>
        <v>0.66627667488205011</v>
      </c>
      <c r="W33" s="153">
        <f t="shared" si="20"/>
        <v>4.6374226075391967</v>
      </c>
      <c r="X33" s="154">
        <f t="shared" si="2"/>
        <v>-1.5940101929049419E-7</v>
      </c>
      <c r="Y33" s="155">
        <f t="shared" si="3"/>
        <v>-1.5930593555152185E-7</v>
      </c>
      <c r="Z33" s="155">
        <f t="shared" si="4"/>
        <v>-1.5930599226958717E-7</v>
      </c>
      <c r="AA33" s="156">
        <f t="shared" si="5"/>
        <v>-1.5921096518101469E-7</v>
      </c>
      <c r="AB33" s="157">
        <f t="shared" si="21"/>
        <v>1.3361214664811684E-3</v>
      </c>
      <c r="AC33" s="132"/>
      <c r="AD33" s="158">
        <f t="shared" si="22"/>
        <v>13.361214664811683</v>
      </c>
      <c r="AE33" s="158"/>
      <c r="AF33" s="159"/>
      <c r="AG33" s="133">
        <v>270</v>
      </c>
    </row>
    <row r="34" spans="5:33">
      <c r="E34" s="147">
        <v>0.48443287037037036</v>
      </c>
      <c r="F34" s="133">
        <v>280</v>
      </c>
      <c r="G34" s="148">
        <v>13.71</v>
      </c>
      <c r="H34" s="148">
        <v>5.99</v>
      </c>
      <c r="I34" s="148">
        <v>9.0500000000000007</v>
      </c>
      <c r="J34" s="148">
        <v>13.66</v>
      </c>
      <c r="K34" s="148">
        <v>6.21</v>
      </c>
      <c r="L34" s="148">
        <v>9.02</v>
      </c>
      <c r="M34" s="118">
        <f t="shared" si="15"/>
        <v>13.685</v>
      </c>
      <c r="N34" s="118">
        <f t="shared" si="16"/>
        <v>6.1</v>
      </c>
      <c r="O34" s="118">
        <f t="shared" si="17"/>
        <v>9.0350000000000001</v>
      </c>
      <c r="P34" s="149">
        <f t="shared" si="7"/>
        <v>0.17971641121876095</v>
      </c>
      <c r="Q34" s="150">
        <f t="shared" si="8"/>
        <v>7.9432823472428114E-7</v>
      </c>
      <c r="R34" s="151">
        <f t="shared" si="9"/>
        <v>4.9185938421502426E-9</v>
      </c>
      <c r="S34" s="150">
        <f t="shared" si="10"/>
        <v>2.4192565384038284E-17</v>
      </c>
      <c r="T34" s="97">
        <v>298</v>
      </c>
      <c r="U34" s="118">
        <f t="shared" si="18"/>
        <v>286.685</v>
      </c>
      <c r="V34" s="152">
        <f t="shared" si="19"/>
        <v>0.66566513090566704</v>
      </c>
      <c r="W34" s="153">
        <f t="shared" si="20"/>
        <v>4.6308970996318459</v>
      </c>
      <c r="X34" s="154">
        <f t="shared" si="2"/>
        <v>-1.6043758176263322E-7</v>
      </c>
      <c r="Y34" s="155">
        <f t="shared" si="3"/>
        <v>-1.6034114238557803E-7</v>
      </c>
      <c r="Z34" s="155">
        <f t="shared" si="4"/>
        <v>-1.6034120035549595E-7</v>
      </c>
      <c r="AA34" s="156">
        <f t="shared" si="5"/>
        <v>-1.6024481887866697E-7</v>
      </c>
      <c r="AB34" s="157">
        <f t="shared" si="21"/>
        <v>1.3345284067476455E-3</v>
      </c>
      <c r="AC34" s="132"/>
      <c r="AD34" s="158">
        <f t="shared" si="22"/>
        <v>13.345284067476456</v>
      </c>
      <c r="AE34" s="158"/>
      <c r="AF34" s="159"/>
      <c r="AG34" s="133">
        <v>280</v>
      </c>
    </row>
    <row r="35" spans="5:33">
      <c r="E35" s="147">
        <v>0.48454861111111108</v>
      </c>
      <c r="F35" s="133">
        <v>290</v>
      </c>
      <c r="G35" s="148">
        <v>13.72</v>
      </c>
      <c r="H35" s="148">
        <v>5.99</v>
      </c>
      <c r="I35" s="148">
        <v>9.11</v>
      </c>
      <c r="J35" s="148">
        <v>13.67</v>
      </c>
      <c r="K35" s="148">
        <v>6.22</v>
      </c>
      <c r="L35" s="148">
        <v>9.0500000000000007</v>
      </c>
      <c r="M35" s="118">
        <f t="shared" si="15"/>
        <v>13.695</v>
      </c>
      <c r="N35" s="118">
        <f t="shared" si="16"/>
        <v>6.1050000000000004</v>
      </c>
      <c r="O35" s="118">
        <f t="shared" si="17"/>
        <v>9.08</v>
      </c>
      <c r="P35" s="149">
        <f t="shared" si="7"/>
        <v>0.1806417961418465</v>
      </c>
      <c r="Q35" s="150">
        <f t="shared" si="8"/>
        <v>7.8523563461007008E-7</v>
      </c>
      <c r="R35" s="151">
        <f t="shared" si="9"/>
        <v>4.9796848737866524E-9</v>
      </c>
      <c r="S35" s="150">
        <f t="shared" si="10"/>
        <v>2.479726144221959E-17</v>
      </c>
      <c r="T35" s="97">
        <v>298</v>
      </c>
      <c r="U35" s="118">
        <f t="shared" si="18"/>
        <v>286.69499999999999</v>
      </c>
      <c r="V35" s="152">
        <f t="shared" si="19"/>
        <v>0.66505362959092562</v>
      </c>
      <c r="W35" s="153">
        <f t="shared" si="20"/>
        <v>4.6243812282972838</v>
      </c>
      <c r="X35" s="154">
        <f t="shared" si="2"/>
        <v>-1.6532852863711441E-7</v>
      </c>
      <c r="Y35" s="155">
        <f t="shared" si="3"/>
        <v>-1.6522599652733655E-7</v>
      </c>
      <c r="Z35" s="155">
        <f t="shared" si="4"/>
        <v>-1.6522606011487115E-7</v>
      </c>
      <c r="AA35" s="156">
        <f t="shared" si="5"/>
        <v>-1.6512359151375747E-7</v>
      </c>
      <c r="AB35" s="157">
        <f t="shared" si="21"/>
        <v>1.3329249949374398E-3</v>
      </c>
      <c r="AC35" s="132"/>
      <c r="AD35" s="158">
        <f t="shared" si="22"/>
        <v>13.329249949374399</v>
      </c>
      <c r="AE35" s="158"/>
      <c r="AF35" s="159"/>
      <c r="AG35" s="133">
        <v>290</v>
      </c>
    </row>
    <row r="36" spans="5:33">
      <c r="E36" s="147">
        <v>0.48466435185185186</v>
      </c>
      <c r="F36" s="133">
        <v>300</v>
      </c>
      <c r="G36" s="148">
        <v>13.73</v>
      </c>
      <c r="H36" s="148">
        <v>6</v>
      </c>
      <c r="I36" s="148">
        <v>9.14</v>
      </c>
      <c r="J36" s="148">
        <v>13.68</v>
      </c>
      <c r="K36" s="148">
        <v>6.22</v>
      </c>
      <c r="L36" s="148">
        <v>9.0299999999999994</v>
      </c>
      <c r="M36" s="118">
        <f t="shared" si="15"/>
        <v>13.705</v>
      </c>
      <c r="N36" s="118">
        <f t="shared" si="16"/>
        <v>6.1099999999999994</v>
      </c>
      <c r="O36" s="118">
        <f t="shared" si="17"/>
        <v>9.0850000000000009</v>
      </c>
      <c r="P36" s="149">
        <f t="shared" si="7"/>
        <v>0.18077157915130296</v>
      </c>
      <c r="Q36" s="150">
        <f t="shared" si="8"/>
        <v>7.7624711662869157E-7</v>
      </c>
      <c r="R36" s="151">
        <f t="shared" si="9"/>
        <v>5.0415346820706347E-9</v>
      </c>
      <c r="S36" s="150">
        <f t="shared" si="10"/>
        <v>2.5417071950521055E-17</v>
      </c>
      <c r="T36" s="97">
        <v>298</v>
      </c>
      <c r="U36" s="118">
        <f t="shared" si="18"/>
        <v>286.70499999999998</v>
      </c>
      <c r="V36" s="152">
        <f t="shared" si="19"/>
        <v>0.66444217093336422</v>
      </c>
      <c r="W36" s="153">
        <f t="shared" si="20"/>
        <v>4.6178749786497653</v>
      </c>
      <c r="X36" s="154">
        <f t="shared" si="2"/>
        <v>-1.6961110804220378E-7</v>
      </c>
      <c r="Y36" s="155">
        <f t="shared" si="3"/>
        <v>-1.6950306133162098E-7</v>
      </c>
      <c r="Z36" s="155">
        <f t="shared" si="4"/>
        <v>-1.6950313016020072E-7</v>
      </c>
      <c r="AA36" s="156">
        <f t="shared" si="5"/>
        <v>-1.6939515219050638E-7</v>
      </c>
      <c r="AB36" s="157">
        <f t="shared" si="21"/>
        <v>1.331272734548381E-3</v>
      </c>
      <c r="AC36" s="132"/>
      <c r="AD36" s="158">
        <f t="shared" si="22"/>
        <v>13.312727345483809</v>
      </c>
      <c r="AE36" s="158"/>
      <c r="AF36" s="159"/>
      <c r="AG36" s="133">
        <v>300</v>
      </c>
    </row>
    <row r="37" spans="5:33">
      <c r="E37" s="147">
        <v>0.48478009259259258</v>
      </c>
      <c r="F37" s="133">
        <v>310</v>
      </c>
      <c r="G37" s="148">
        <v>13.74</v>
      </c>
      <c r="H37" s="148">
        <v>6</v>
      </c>
      <c r="I37" s="148">
        <v>9.19</v>
      </c>
      <c r="J37" s="148">
        <v>13.69</v>
      </c>
      <c r="K37" s="148">
        <v>6.23</v>
      </c>
      <c r="L37" s="148">
        <v>8.99</v>
      </c>
      <c r="M37" s="118">
        <f t="shared" si="15"/>
        <v>13.715</v>
      </c>
      <c r="N37" s="118">
        <f t="shared" si="16"/>
        <v>6.1150000000000002</v>
      </c>
      <c r="O37" s="118">
        <f t="shared" si="17"/>
        <v>9.09</v>
      </c>
      <c r="P37" s="149">
        <f t="shared" si="7"/>
        <v>0.18090140569777605</v>
      </c>
      <c r="Q37" s="150">
        <f t="shared" si="8"/>
        <v>7.6736148936181744E-7</v>
      </c>
      <c r="R37" s="151">
        <f t="shared" si="9"/>
        <v>5.1041526913315488E-9</v>
      </c>
      <c r="S37" s="150">
        <f t="shared" si="10"/>
        <v>2.6052374696427092E-17</v>
      </c>
      <c r="T37" s="97">
        <v>298</v>
      </c>
      <c r="U37" s="118">
        <f t="shared" si="18"/>
        <v>286.71499999999997</v>
      </c>
      <c r="V37" s="152">
        <f t="shared" si="19"/>
        <v>0.6638307549285164</v>
      </c>
      <c r="W37" s="153">
        <f t="shared" si="20"/>
        <v>4.6113783358274647</v>
      </c>
      <c r="X37" s="154">
        <f t="shared" si="2"/>
        <v>-1.7399869080346132E-7</v>
      </c>
      <c r="Y37" s="155">
        <f t="shared" si="3"/>
        <v>-1.7388483681688287E-7</v>
      </c>
      <c r="Z37" s="155">
        <f t="shared" si="4"/>
        <v>-1.7388491131589315E-7</v>
      </c>
      <c r="AA37" s="156">
        <f t="shared" si="5"/>
        <v>-1.7377113173082995E-7</v>
      </c>
      <c r="AB37" s="157">
        <f t="shared" si="21"/>
        <v>1.3295777034763537E-3</v>
      </c>
      <c r="AC37" s="132"/>
      <c r="AD37" s="158">
        <f t="shared" si="22"/>
        <v>13.295777034763537</v>
      </c>
      <c r="AE37" s="158"/>
      <c r="AF37" s="159"/>
      <c r="AG37" s="133">
        <v>310</v>
      </c>
    </row>
    <row r="38" spans="5:33">
      <c r="E38" s="147">
        <v>0.4848958333333333</v>
      </c>
      <c r="F38" s="133">
        <v>320</v>
      </c>
      <c r="G38" s="148">
        <v>13.76</v>
      </c>
      <c r="H38" s="148">
        <v>6</v>
      </c>
      <c r="I38" s="148">
        <v>9.19</v>
      </c>
      <c r="J38" s="148">
        <v>13.71</v>
      </c>
      <c r="K38" s="148">
        <v>6.23</v>
      </c>
      <c r="L38" s="148">
        <v>8.9499999999999993</v>
      </c>
      <c r="M38" s="118">
        <f t="shared" si="15"/>
        <v>13.734999999999999</v>
      </c>
      <c r="N38" s="118">
        <f t="shared" si="16"/>
        <v>6.1150000000000002</v>
      </c>
      <c r="O38" s="118">
        <f t="shared" si="17"/>
        <v>9.07</v>
      </c>
      <c r="P38" s="149">
        <f t="shared" si="7"/>
        <v>0.18056395479880688</v>
      </c>
      <c r="Q38" s="150">
        <f t="shared" si="8"/>
        <v>7.6736148936181744E-7</v>
      </c>
      <c r="R38" s="151">
        <f t="shared" si="9"/>
        <v>5.1126428464691377E-9</v>
      </c>
      <c r="S38" s="150">
        <f t="shared" si="10"/>
        <v>2.6139116875552045E-17</v>
      </c>
      <c r="T38" s="97">
        <v>298</v>
      </c>
      <c r="U38" s="118">
        <f t="shared" si="18"/>
        <v>286.73500000000001</v>
      </c>
      <c r="V38" s="152">
        <f t="shared" si="19"/>
        <v>0.66260805085911045</v>
      </c>
      <c r="W38" s="153">
        <f t="shared" si="20"/>
        <v>4.5984138113310493</v>
      </c>
      <c r="X38" s="154">
        <f t="shared" si="2"/>
        <v>-1.7451511401419054E-7</v>
      </c>
      <c r="Y38" s="155">
        <f t="shared" si="3"/>
        <v>-1.7440043321194705E-7</v>
      </c>
      <c r="Z38" s="155">
        <f t="shared" si="4"/>
        <v>-1.7440050857325021E-7</v>
      </c>
      <c r="AA38" s="156">
        <f t="shared" si="5"/>
        <v>-1.7428590303326401E-7</v>
      </c>
      <c r="AB38" s="157">
        <f t="shared" si="21"/>
        <v>1.3278388546116874E-3</v>
      </c>
      <c r="AC38" s="132"/>
      <c r="AD38" s="158">
        <f t="shared" si="22"/>
        <v>13.278388546116874</v>
      </c>
      <c r="AE38" s="158"/>
      <c r="AF38" s="159"/>
      <c r="AG38" s="133">
        <v>320</v>
      </c>
    </row>
    <row r="39" spans="5:33">
      <c r="E39" s="147">
        <v>0.48501157407407408</v>
      </c>
      <c r="F39" s="133">
        <v>330</v>
      </c>
      <c r="G39" s="148">
        <v>13.77</v>
      </c>
      <c r="H39" s="148">
        <v>6.01</v>
      </c>
      <c r="I39" s="148">
        <v>9.2100000000000009</v>
      </c>
      <c r="J39" s="148">
        <v>13.72</v>
      </c>
      <c r="K39" s="148">
        <v>6.24</v>
      </c>
      <c r="L39" s="148">
        <v>9.0500000000000007</v>
      </c>
      <c r="M39" s="118">
        <f t="shared" si="15"/>
        <v>13.745000000000001</v>
      </c>
      <c r="N39" s="118">
        <f t="shared" si="16"/>
        <v>6.125</v>
      </c>
      <c r="O39" s="118">
        <f t="shared" si="17"/>
        <v>9.1300000000000008</v>
      </c>
      <c r="P39" s="149">
        <f t="shared" si="7"/>
        <v>0.18178892587452175</v>
      </c>
      <c r="Q39" s="150">
        <f t="shared" si="8"/>
        <v>7.4989420933245437E-7</v>
      </c>
      <c r="R39" s="151">
        <f t="shared" si="9"/>
        <v>5.2360809726985431E-9</v>
      </c>
      <c r="S39" s="150">
        <f t="shared" si="10"/>
        <v>2.7416543952655723E-17</v>
      </c>
      <c r="T39" s="97">
        <v>298</v>
      </c>
      <c r="U39" s="118">
        <f t="shared" si="18"/>
        <v>286.745</v>
      </c>
      <c r="V39" s="152">
        <f t="shared" si="19"/>
        <v>0.66199676278563313</v>
      </c>
      <c r="W39" s="153">
        <f t="shared" si="20"/>
        <v>4.5919459000529681</v>
      </c>
      <c r="X39" s="154">
        <f t="shared" si="2"/>
        <v>-1.843027060421252E-7</v>
      </c>
      <c r="Y39" s="155">
        <f t="shared" si="3"/>
        <v>-1.8417463267143021E-7</v>
      </c>
      <c r="Z39" s="155">
        <f t="shared" si="4"/>
        <v>-1.8417472167060243E-7</v>
      </c>
      <c r="AA39" s="156">
        <f t="shared" si="5"/>
        <v>-1.8404673717538728E-7</v>
      </c>
      <c r="AB39" s="157">
        <f t="shared" si="21"/>
        <v>1.3260948497773243E-3</v>
      </c>
      <c r="AC39" s="132"/>
      <c r="AD39" s="158">
        <f t="shared" si="22"/>
        <v>13.260948497773244</v>
      </c>
      <c r="AE39" s="158"/>
      <c r="AF39" s="159"/>
      <c r="AG39" s="133">
        <v>330</v>
      </c>
    </row>
    <row r="40" spans="5:33">
      <c r="E40" s="147">
        <v>0.4851273148148148</v>
      </c>
      <c r="F40" s="133">
        <v>340</v>
      </c>
      <c r="G40" s="148">
        <v>13.77</v>
      </c>
      <c r="H40" s="148">
        <v>6.01</v>
      </c>
      <c r="I40" s="148">
        <v>9.24</v>
      </c>
      <c r="J40" s="148">
        <v>13.72</v>
      </c>
      <c r="K40" s="148">
        <v>6.24</v>
      </c>
      <c r="L40" s="148">
        <v>9.0399999999999991</v>
      </c>
      <c r="M40" s="118">
        <f t="shared" si="15"/>
        <v>13.745000000000001</v>
      </c>
      <c r="N40" s="118">
        <f t="shared" si="16"/>
        <v>6.125</v>
      </c>
      <c r="O40" s="118">
        <f t="shared" si="17"/>
        <v>9.14</v>
      </c>
      <c r="P40" s="149">
        <f t="shared" si="7"/>
        <v>0.18198803751293852</v>
      </c>
      <c r="Q40" s="150">
        <f t="shared" si="8"/>
        <v>7.4989420933245437E-7</v>
      </c>
      <c r="R40" s="151">
        <f t="shared" si="9"/>
        <v>5.2360809726985431E-9</v>
      </c>
      <c r="S40" s="150">
        <f t="shared" si="10"/>
        <v>2.7416543952655723E-17</v>
      </c>
      <c r="T40" s="97">
        <v>298</v>
      </c>
      <c r="U40" s="118">
        <f t="shared" si="18"/>
        <v>286.745</v>
      </c>
      <c r="V40" s="152">
        <f t="shared" si="19"/>
        <v>0.66199676278563313</v>
      </c>
      <c r="W40" s="153">
        <f t="shared" si="20"/>
        <v>4.5919459000529681</v>
      </c>
      <c r="X40" s="154">
        <f t="shared" si="2"/>
        <v>-1.8424832181381721E-7</v>
      </c>
      <c r="Y40" s="155">
        <f t="shared" si="3"/>
        <v>-1.8412014599902034E-7</v>
      </c>
      <c r="Z40" s="155">
        <f t="shared" si="4"/>
        <v>-1.841202351669397E-7</v>
      </c>
      <c r="AA40" s="156">
        <f t="shared" si="5"/>
        <v>-1.8399214839599948E-7</v>
      </c>
      <c r="AB40" s="157">
        <f t="shared" si="21"/>
        <v>1.3242531028574884E-3</v>
      </c>
      <c r="AC40" s="132"/>
      <c r="AD40" s="158">
        <f t="shared" si="22"/>
        <v>13.242531028574884</v>
      </c>
      <c r="AE40" s="158"/>
      <c r="AF40" s="159"/>
      <c r="AG40" s="133">
        <v>340</v>
      </c>
    </row>
    <row r="41" spans="5:33">
      <c r="E41" s="147">
        <v>0.48524305555555552</v>
      </c>
      <c r="F41" s="133">
        <v>350</v>
      </c>
      <c r="G41" s="148">
        <v>13.78</v>
      </c>
      <c r="H41" s="148">
        <v>6.01</v>
      </c>
      <c r="I41" s="148">
        <v>9.24</v>
      </c>
      <c r="J41" s="148">
        <v>13.74</v>
      </c>
      <c r="K41" s="148">
        <v>6.24</v>
      </c>
      <c r="L41" s="148">
        <v>9.1300000000000008</v>
      </c>
      <c r="M41" s="118">
        <f t="shared" si="15"/>
        <v>13.76</v>
      </c>
      <c r="N41" s="118">
        <f t="shared" si="16"/>
        <v>6.125</v>
      </c>
      <c r="O41" s="118">
        <f t="shared" si="17"/>
        <v>9.1850000000000005</v>
      </c>
      <c r="P41" s="149">
        <f t="shared" si="7"/>
        <v>0.18293008736057451</v>
      </c>
      <c r="Q41" s="150">
        <f t="shared" si="8"/>
        <v>7.4989420933245437E-7</v>
      </c>
      <c r="R41" s="151">
        <f t="shared" si="9"/>
        <v>5.24261181713419E-9</v>
      </c>
      <c r="S41" s="150">
        <f t="shared" si="10"/>
        <v>2.7484978665155053E-17</v>
      </c>
      <c r="T41" s="97">
        <v>298</v>
      </c>
      <c r="U41" s="118">
        <f t="shared" si="18"/>
        <v>286.76</v>
      </c>
      <c r="V41" s="152">
        <f t="shared" si="19"/>
        <v>0.6610799106144013</v>
      </c>
      <c r="W41" s="153">
        <f t="shared" si="20"/>
        <v>4.5822619303100192</v>
      </c>
      <c r="X41" s="154">
        <f t="shared" si="2"/>
        <v>-1.8579804456283646E-7</v>
      </c>
      <c r="Y41" s="155">
        <f t="shared" si="3"/>
        <v>-1.8566752201784725E-7</v>
      </c>
      <c r="Z41" s="155">
        <f t="shared" si="4"/>
        <v>-1.8566761370952672E-7</v>
      </c>
      <c r="AA41" s="156">
        <f t="shared" si="5"/>
        <v>-1.8553718272739076E-7</v>
      </c>
      <c r="AB41" s="157">
        <f t="shared" si="21"/>
        <v>1.3224119008032522E-3</v>
      </c>
      <c r="AC41" s="132"/>
      <c r="AD41" s="158">
        <f t="shared" si="22"/>
        <v>13.224119008032522</v>
      </c>
      <c r="AE41" s="158"/>
      <c r="AF41" s="159"/>
      <c r="AG41" s="133">
        <v>350</v>
      </c>
    </row>
    <row r="42" spans="5:33">
      <c r="E42" s="147">
        <v>0.4853587962962963</v>
      </c>
      <c r="F42" s="133">
        <v>360</v>
      </c>
      <c r="G42" s="148">
        <v>13.79</v>
      </c>
      <c r="H42" s="148">
        <v>6.01</v>
      </c>
      <c r="I42" s="148">
        <v>9.2799999999999994</v>
      </c>
      <c r="J42" s="148">
        <v>13.74</v>
      </c>
      <c r="K42" s="148">
        <v>6.25</v>
      </c>
      <c r="L42" s="148">
        <v>9.1300000000000008</v>
      </c>
      <c r="M42" s="118">
        <f t="shared" si="15"/>
        <v>13.765000000000001</v>
      </c>
      <c r="N42" s="118">
        <f t="shared" si="16"/>
        <v>6.13</v>
      </c>
      <c r="O42" s="118">
        <f t="shared" si="17"/>
        <v>9.2050000000000001</v>
      </c>
      <c r="P42" s="149">
        <f t="shared" si="7"/>
        <v>0.18334379864914666</v>
      </c>
      <c r="Q42" s="150">
        <f t="shared" si="8"/>
        <v>7.4131024130091606E-7</v>
      </c>
      <c r="R42" s="151">
        <f t="shared" si="9"/>
        <v>5.305522387515179E-9</v>
      </c>
      <c r="S42" s="150">
        <f t="shared" si="10"/>
        <v>2.8148567804424768E-17</v>
      </c>
      <c r="T42" s="97">
        <v>298</v>
      </c>
      <c r="U42" s="118">
        <f t="shared" si="18"/>
        <v>286.76499999999999</v>
      </c>
      <c r="V42" s="152">
        <f t="shared" si="19"/>
        <v>0.66077431453882252</v>
      </c>
      <c r="W42" s="153">
        <f t="shared" si="20"/>
        <v>4.5790387056057282</v>
      </c>
      <c r="X42" s="154">
        <f t="shared" si="2"/>
        <v>-1.9058053248970733E-7</v>
      </c>
      <c r="Y42" s="155">
        <f t="shared" si="3"/>
        <v>-1.9044301101890008E-7</v>
      </c>
      <c r="Z42" s="155">
        <f t="shared" si="4"/>
        <v>-1.9044311025335333E-7</v>
      </c>
      <c r="AA42" s="156">
        <f t="shared" si="5"/>
        <v>-1.903056878737856E-7</v>
      </c>
      <c r="AB42" s="157">
        <f t="shared" si="21"/>
        <v>1.3205552249720106E-3</v>
      </c>
      <c r="AC42" s="132"/>
      <c r="AD42" s="158">
        <f t="shared" si="22"/>
        <v>13.205552249720105</v>
      </c>
      <c r="AE42" s="158"/>
      <c r="AF42" s="159"/>
      <c r="AG42" s="133">
        <v>360</v>
      </c>
    </row>
    <row r="43" spans="5:33">
      <c r="E43" s="147">
        <v>0.48547453703703702</v>
      </c>
      <c r="F43" s="133">
        <v>370</v>
      </c>
      <c r="G43" s="148">
        <v>13.81</v>
      </c>
      <c r="H43" s="148">
        <v>6.02</v>
      </c>
      <c r="I43" s="148">
        <v>9.35</v>
      </c>
      <c r="J43" s="148">
        <v>13.76</v>
      </c>
      <c r="K43" s="148">
        <v>6.25</v>
      </c>
      <c r="L43" s="148">
        <v>9.16</v>
      </c>
      <c r="M43" s="118">
        <f t="shared" si="15"/>
        <v>13.785</v>
      </c>
      <c r="N43" s="118">
        <f t="shared" si="16"/>
        <v>6.1349999999999998</v>
      </c>
      <c r="O43" s="118">
        <f t="shared" si="17"/>
        <v>9.254999999999999</v>
      </c>
      <c r="P43" s="149">
        <f t="shared" si="7"/>
        <v>0.18440160238684367</v>
      </c>
      <c r="Q43" s="150">
        <f t="shared" si="8"/>
        <v>7.3282453313890403E-7</v>
      </c>
      <c r="R43" s="151">
        <f t="shared" si="9"/>
        <v>5.375884741124937E-9</v>
      </c>
      <c r="S43" s="150">
        <f t="shared" si="10"/>
        <v>2.890013674985993E-17</v>
      </c>
      <c r="T43" s="97">
        <v>298</v>
      </c>
      <c r="U43" s="118">
        <f t="shared" si="18"/>
        <v>286.78500000000003</v>
      </c>
      <c r="V43" s="152">
        <f t="shared" si="19"/>
        <v>0.65955203679579866</v>
      </c>
      <c r="W43" s="153">
        <f t="shared" si="20"/>
        <v>4.5661695838058929</v>
      </c>
      <c r="X43" s="154">
        <f t="shared" si="2"/>
        <v>-1.9706799902194654E-7</v>
      </c>
      <c r="Y43" s="155">
        <f t="shared" si="3"/>
        <v>-1.9692074321923776E-7</v>
      </c>
      <c r="Z43" s="155">
        <f t="shared" si="4"/>
        <v>-1.9692085325370073E-7</v>
      </c>
      <c r="AA43" s="156">
        <f t="shared" si="5"/>
        <v>-1.9677370732101194E-7</v>
      </c>
      <c r="AB43" s="157">
        <f t="shared" si="21"/>
        <v>1.3186507942004972E-3</v>
      </c>
      <c r="AC43" s="132"/>
      <c r="AD43" s="158">
        <f t="shared" si="22"/>
        <v>13.186507942004972</v>
      </c>
      <c r="AE43" s="158"/>
      <c r="AF43" s="159"/>
      <c r="AG43" s="133">
        <v>370</v>
      </c>
    </row>
    <row r="44" spans="5:33">
      <c r="E44" s="147">
        <v>0.48559027777777775</v>
      </c>
      <c r="F44" s="133">
        <v>380</v>
      </c>
      <c r="G44" s="148">
        <v>13.82</v>
      </c>
      <c r="H44" s="148">
        <v>6.02</v>
      </c>
      <c r="I44" s="148">
        <v>9.3000000000000007</v>
      </c>
      <c r="J44" s="148">
        <v>13.77</v>
      </c>
      <c r="K44" s="148">
        <v>6.26</v>
      </c>
      <c r="L44" s="148">
        <v>9.15</v>
      </c>
      <c r="M44" s="118">
        <f t="shared" si="15"/>
        <v>13.795</v>
      </c>
      <c r="N44" s="118">
        <f t="shared" si="16"/>
        <v>6.14</v>
      </c>
      <c r="O44" s="118">
        <f t="shared" si="17"/>
        <v>9.2250000000000014</v>
      </c>
      <c r="P44" s="149">
        <f t="shared" si="7"/>
        <v>0.18383473708861028</v>
      </c>
      <c r="Q44" s="150">
        <f t="shared" si="8"/>
        <v>7.2443596007499005E-7</v>
      </c>
      <c r="R44" s="151">
        <f t="shared" si="9"/>
        <v>5.4426555206065254E-9</v>
      </c>
      <c r="S44" s="150">
        <f t="shared" si="10"/>
        <v>2.962249911598869E-17</v>
      </c>
      <c r="T44" s="97">
        <v>298</v>
      </c>
      <c r="U44" s="118">
        <f t="shared" si="18"/>
        <v>286.79500000000002</v>
      </c>
      <c r="V44" s="152">
        <f t="shared" si="19"/>
        <v>0.65894096185206186</v>
      </c>
      <c r="W44" s="153">
        <f t="shared" si="20"/>
        <v>4.5597492634260046</v>
      </c>
      <c r="X44" s="154">
        <f t="shared" si="2"/>
        <v>-2.0135519003400567E-7</v>
      </c>
      <c r="Y44" s="155">
        <f t="shared" si="3"/>
        <v>-2.0120122755369284E-7</v>
      </c>
      <c r="Z44" s="155">
        <f t="shared" si="4"/>
        <v>-2.0120134527822402E-7</v>
      </c>
      <c r="AA44" s="156">
        <f t="shared" si="5"/>
        <v>-2.0104750034241063E-7</v>
      </c>
      <c r="AB44" s="157">
        <f t="shared" si="21"/>
        <v>1.3166815860350158E-3</v>
      </c>
      <c r="AC44" s="132"/>
      <c r="AD44" s="158">
        <f t="shared" si="22"/>
        <v>13.166815860350157</v>
      </c>
      <c r="AE44" s="158"/>
      <c r="AF44" s="159"/>
      <c r="AG44" s="133">
        <v>380</v>
      </c>
    </row>
    <row r="45" spans="5:33">
      <c r="E45" s="147">
        <v>0.48570601851851852</v>
      </c>
      <c r="F45" s="133">
        <v>390</v>
      </c>
      <c r="G45" s="148">
        <v>13.82</v>
      </c>
      <c r="H45" s="148">
        <v>6.02</v>
      </c>
      <c r="I45" s="148">
        <v>9.32</v>
      </c>
      <c r="J45" s="148">
        <v>13.78</v>
      </c>
      <c r="K45" s="148">
        <v>6.27</v>
      </c>
      <c r="L45" s="148">
        <v>9.24</v>
      </c>
      <c r="M45" s="118">
        <f t="shared" si="15"/>
        <v>13.8</v>
      </c>
      <c r="N45" s="118">
        <f t="shared" si="16"/>
        <v>6.1449999999999996</v>
      </c>
      <c r="O45" s="118">
        <f t="shared" si="17"/>
        <v>9.2800000000000011</v>
      </c>
      <c r="P45" s="149">
        <f t="shared" si="7"/>
        <v>0.18494630211667218</v>
      </c>
      <c r="Q45" s="150">
        <f t="shared" si="8"/>
        <v>7.1614341021290198E-7</v>
      </c>
      <c r="R45" s="151">
        <f t="shared" si="9"/>
        <v>5.5079665859937325E-9</v>
      </c>
      <c r="S45" s="150">
        <f t="shared" si="10"/>
        <v>3.0337695912423455E-17</v>
      </c>
      <c r="T45" s="97">
        <v>298</v>
      </c>
      <c r="U45" s="118">
        <f t="shared" si="18"/>
        <v>286.8</v>
      </c>
      <c r="V45" s="152">
        <f t="shared" si="19"/>
        <v>0.65863544036018862</v>
      </c>
      <c r="W45" s="153">
        <f t="shared" si="20"/>
        <v>4.5565426569538321</v>
      </c>
      <c r="X45" s="154">
        <f t="shared" si="2"/>
        <v>-2.0729230089029526E-7</v>
      </c>
      <c r="Y45" s="155">
        <f t="shared" si="3"/>
        <v>-2.0712887542243743E-7</v>
      </c>
      <c r="Z45" s="155">
        <f t="shared" si="4"/>
        <v>-2.0712900426409449E-7</v>
      </c>
      <c r="AA45" s="156">
        <f t="shared" si="5"/>
        <v>-2.0696570743474082E-7</v>
      </c>
      <c r="AB45" s="157">
        <f t="shared" si="21"/>
        <v>1.3146695729749486E-3</v>
      </c>
      <c r="AC45" s="132"/>
      <c r="AD45" s="158">
        <f t="shared" si="22"/>
        <v>13.146695729749487</v>
      </c>
      <c r="AE45" s="158"/>
      <c r="AF45" s="159"/>
      <c r="AG45" s="133">
        <v>390</v>
      </c>
    </row>
    <row r="46" spans="5:33">
      <c r="E46" s="147">
        <v>0.48582175925925924</v>
      </c>
      <c r="F46" s="133">
        <v>400</v>
      </c>
      <c r="G46" s="148">
        <v>13.83</v>
      </c>
      <c r="H46" s="148">
        <v>6.03</v>
      </c>
      <c r="I46" s="148">
        <v>9.3800000000000008</v>
      </c>
      <c r="J46" s="148">
        <v>13.79</v>
      </c>
      <c r="K46" s="148">
        <v>6.27</v>
      </c>
      <c r="L46" s="148">
        <v>9.17</v>
      </c>
      <c r="M46" s="118">
        <f t="shared" si="15"/>
        <v>13.809999999999999</v>
      </c>
      <c r="N46" s="118">
        <f t="shared" si="16"/>
        <v>6.15</v>
      </c>
      <c r="O46" s="118">
        <f t="shared" si="17"/>
        <v>9.2750000000000004</v>
      </c>
      <c r="P46" s="149">
        <f t="shared" si="7"/>
        <v>0.18487770814208906</v>
      </c>
      <c r="Q46" s="150">
        <f t="shared" si="8"/>
        <v>7.0794578438413674E-7</v>
      </c>
      <c r="R46" s="151">
        <f t="shared" si="9"/>
        <v>5.5763778782768395E-9</v>
      </c>
      <c r="S46" s="150">
        <f t="shared" si="10"/>
        <v>3.1095990241335308E-17</v>
      </c>
      <c r="T46" s="97">
        <v>298</v>
      </c>
      <c r="U46" s="118">
        <f t="shared" si="18"/>
        <v>286.81</v>
      </c>
      <c r="V46" s="152">
        <f t="shared" si="19"/>
        <v>0.65802442933364025</v>
      </c>
      <c r="W46" s="153">
        <f t="shared" si="20"/>
        <v>4.5501365423011908</v>
      </c>
      <c r="X46" s="154">
        <f t="shared" si="2"/>
        <v>-2.1235871919895641E-7</v>
      </c>
      <c r="Y46" s="155">
        <f t="shared" si="3"/>
        <v>-2.1218693691723533E-7</v>
      </c>
      <c r="Z46" s="155">
        <f t="shared" si="4"/>
        <v>-2.1218707587622141E-7</v>
      </c>
      <c r="AA46" s="156">
        <f t="shared" si="5"/>
        <v>-2.1201543232867167E-7</v>
      </c>
      <c r="AB46" s="157">
        <f t="shared" si="21"/>
        <v>1.3125982833621184E-3</v>
      </c>
      <c r="AC46" s="132"/>
      <c r="AD46" s="158">
        <f t="shared" si="22"/>
        <v>13.125982833621183</v>
      </c>
      <c r="AE46" s="158"/>
      <c r="AF46" s="159"/>
      <c r="AG46" s="133">
        <v>400</v>
      </c>
    </row>
    <row r="47" spans="5:33">
      <c r="E47" s="147">
        <v>0.48593749999999997</v>
      </c>
      <c r="F47" s="133">
        <v>410</v>
      </c>
      <c r="G47" s="148">
        <v>13.84</v>
      </c>
      <c r="H47" s="148">
        <v>6.03</v>
      </c>
      <c r="I47" s="148">
        <v>9.4</v>
      </c>
      <c r="J47" s="148">
        <v>13.8</v>
      </c>
      <c r="K47" s="148">
        <v>6.27</v>
      </c>
      <c r="L47" s="148">
        <v>9.17</v>
      </c>
      <c r="M47" s="118">
        <f t="shared" si="15"/>
        <v>13.82</v>
      </c>
      <c r="N47" s="118">
        <f t="shared" si="16"/>
        <v>6.15</v>
      </c>
      <c r="O47" s="118">
        <f t="shared" si="17"/>
        <v>9.2850000000000001</v>
      </c>
      <c r="P47" s="149">
        <f t="shared" si="7"/>
        <v>0.18510813495312792</v>
      </c>
      <c r="Q47" s="150">
        <f t="shared" si="8"/>
        <v>7.0794578438413674E-7</v>
      </c>
      <c r="R47" s="151">
        <f t="shared" si="9"/>
        <v>5.5810137742416817E-9</v>
      </c>
      <c r="S47" s="150">
        <f t="shared" si="10"/>
        <v>3.1147714748275382E-17</v>
      </c>
      <c r="T47" s="97">
        <v>298</v>
      </c>
      <c r="U47" s="118">
        <f t="shared" si="18"/>
        <v>286.82</v>
      </c>
      <c r="V47" s="152">
        <f t="shared" si="19"/>
        <v>0.65741346091297947</v>
      </c>
      <c r="W47" s="153">
        <f t="shared" si="20"/>
        <v>4.5437398798630131</v>
      </c>
      <c r="X47" s="154">
        <f t="shared" si="2"/>
        <v>-2.1293212890797147E-7</v>
      </c>
      <c r="Y47" s="155">
        <f t="shared" si="3"/>
        <v>-2.1275913803583829E-7</v>
      </c>
      <c r="Z47" s="155">
        <f t="shared" si="4"/>
        <v>-2.12759278577531E-7</v>
      </c>
      <c r="AA47" s="156">
        <f t="shared" si="5"/>
        <v>-2.1258642801873209E-7</v>
      </c>
      <c r="AB47" s="157">
        <f t="shared" si="21"/>
        <v>1.3104764130669275E-3</v>
      </c>
      <c r="AC47" s="132"/>
      <c r="AD47" s="158">
        <f t="shared" si="22"/>
        <v>13.104764130669276</v>
      </c>
      <c r="AE47" s="158"/>
      <c r="AF47" s="159"/>
      <c r="AG47" s="133">
        <v>410</v>
      </c>
    </row>
    <row r="48" spans="5:33">
      <c r="E48" s="147">
        <v>0.48605324074074074</v>
      </c>
      <c r="F48" s="133">
        <v>420</v>
      </c>
      <c r="G48" s="148">
        <v>13.86</v>
      </c>
      <c r="H48" s="148">
        <v>6.03</v>
      </c>
      <c r="I48" s="148">
        <v>9.36</v>
      </c>
      <c r="J48" s="148">
        <v>13.81</v>
      </c>
      <c r="K48" s="148">
        <v>6.28</v>
      </c>
      <c r="L48" s="148">
        <v>9.1199999999999992</v>
      </c>
      <c r="M48" s="118">
        <f t="shared" si="15"/>
        <v>13.835000000000001</v>
      </c>
      <c r="N48" s="118">
        <f t="shared" si="16"/>
        <v>6.1550000000000002</v>
      </c>
      <c r="O48" s="118">
        <f t="shared" si="17"/>
        <v>9.2399999999999984</v>
      </c>
      <c r="P48" s="149">
        <f t="shared" si="7"/>
        <v>0.18425744349181553</v>
      </c>
      <c r="Q48" s="150">
        <f t="shared" si="8"/>
        <v>6.9984199600227242E-7</v>
      </c>
      <c r="R48" s="151">
        <f t="shared" si="9"/>
        <v>5.6526805446265141E-9</v>
      </c>
      <c r="S48" s="150">
        <f t="shared" si="10"/>
        <v>3.1952797339599102E-17</v>
      </c>
      <c r="T48" s="97">
        <v>298</v>
      </c>
      <c r="U48" s="118">
        <f t="shared" si="18"/>
        <v>286.83499999999998</v>
      </c>
      <c r="V48" s="152">
        <f t="shared" si="19"/>
        <v>0.65649708815827845</v>
      </c>
      <c r="W48" s="153">
        <f t="shared" si="20"/>
        <v>4.5341625772011955</v>
      </c>
      <c r="X48" s="154">
        <f t="shared" si="2"/>
        <v>-2.1753750334647136E-7</v>
      </c>
      <c r="Y48" s="155">
        <f t="shared" si="3"/>
        <v>-2.1735665491900425E-7</v>
      </c>
      <c r="Z48" s="155">
        <f t="shared" si="4"/>
        <v>-2.1735680526620055E-7</v>
      </c>
      <c r="AA48" s="156">
        <f t="shared" si="5"/>
        <v>-2.1717610693594933E-7</v>
      </c>
      <c r="AB48" s="157">
        <f t="shared" si="21"/>
        <v>1.308348820750005E-3</v>
      </c>
      <c r="AC48" s="132"/>
      <c r="AD48" s="158">
        <f t="shared" si="22"/>
        <v>13.08348820750005</v>
      </c>
      <c r="AE48" s="158"/>
      <c r="AF48" s="159"/>
      <c r="AG48" s="133">
        <v>420</v>
      </c>
    </row>
    <row r="49" spans="1:37">
      <c r="E49" s="147">
        <v>0.48616898148148147</v>
      </c>
      <c r="F49" s="133">
        <v>430</v>
      </c>
      <c r="G49" s="148">
        <v>13.87</v>
      </c>
      <c r="H49" s="148">
        <v>6.04</v>
      </c>
      <c r="I49" s="148">
        <v>9.3699999999999992</v>
      </c>
      <c r="J49" s="148">
        <v>13.82</v>
      </c>
      <c r="K49" s="148">
        <v>6.28</v>
      </c>
      <c r="L49" s="148">
        <v>9.1999999999999993</v>
      </c>
      <c r="M49" s="118">
        <f t="shared" si="15"/>
        <v>13.844999999999999</v>
      </c>
      <c r="N49" s="118">
        <f t="shared" si="16"/>
        <v>6.16</v>
      </c>
      <c r="O49" s="118">
        <f t="shared" si="17"/>
        <v>9.2850000000000001</v>
      </c>
      <c r="P49" s="149">
        <f t="shared" si="7"/>
        <v>0.18518592505723105</v>
      </c>
      <c r="Q49" s="150">
        <f t="shared" si="8"/>
        <v>6.9183097091893534E-7</v>
      </c>
      <c r="R49" s="151">
        <f t="shared" si="9"/>
        <v>5.7228892459473978E-9</v>
      </c>
      <c r="S49" s="150">
        <f t="shared" si="10"/>
        <v>3.2751461321380373E-17</v>
      </c>
      <c r="T49" s="97">
        <v>298</v>
      </c>
      <c r="U49" s="118">
        <f t="shared" si="18"/>
        <v>286.84500000000003</v>
      </c>
      <c r="V49" s="152">
        <f t="shared" si="19"/>
        <v>0.65588622623283743</v>
      </c>
      <c r="W49" s="153">
        <f t="shared" si="20"/>
        <v>4.5277894815243354</v>
      </c>
      <c r="X49" s="154">
        <f t="shared" si="2"/>
        <v>-2.2404106962216423E-7</v>
      </c>
      <c r="Y49" s="155">
        <f t="shared" si="3"/>
        <v>-2.2384892694929352E-7</v>
      </c>
      <c r="Z49" s="155">
        <f t="shared" si="4"/>
        <v>-2.2384909173518211E-7</v>
      </c>
      <c r="AA49" s="156">
        <f t="shared" si="5"/>
        <v>-2.2365711356555179E-7</v>
      </c>
      <c r="AB49" s="157">
        <f t="shared" si="21"/>
        <v>1.306175253198917E-3</v>
      </c>
      <c r="AC49" s="132"/>
      <c r="AD49" s="158">
        <f t="shared" si="22"/>
        <v>13.061752531989171</v>
      </c>
      <c r="AE49" s="158"/>
      <c r="AF49" s="159"/>
      <c r="AG49" s="133">
        <v>430</v>
      </c>
    </row>
    <row r="50" spans="1:37">
      <c r="E50" s="147">
        <v>0.48628472222222219</v>
      </c>
      <c r="F50" s="133">
        <v>440</v>
      </c>
      <c r="G50" s="148">
        <v>13.88</v>
      </c>
      <c r="H50" s="148">
        <v>6.04</v>
      </c>
      <c r="I50" s="148">
        <v>9.36</v>
      </c>
      <c r="J50" s="148">
        <v>13.83</v>
      </c>
      <c r="K50" s="148">
        <v>6.28</v>
      </c>
      <c r="L50" s="148">
        <v>9.07</v>
      </c>
      <c r="M50" s="118">
        <f t="shared" si="15"/>
        <v>13.855</v>
      </c>
      <c r="N50" s="118">
        <f t="shared" si="16"/>
        <v>6.16</v>
      </c>
      <c r="O50" s="118">
        <f t="shared" si="17"/>
        <v>9.2149999999999999</v>
      </c>
      <c r="P50" s="149">
        <f t="shared" si="7"/>
        <v>0.18382070031784195</v>
      </c>
      <c r="Q50" s="150">
        <f t="shared" si="8"/>
        <v>6.9183097091893534E-7</v>
      </c>
      <c r="R50" s="151">
        <f t="shared" si="9"/>
        <v>5.7276469434603068E-9</v>
      </c>
      <c r="S50" s="150">
        <f t="shared" si="10"/>
        <v>3.2805939508930192E-17</v>
      </c>
      <c r="T50" s="97">
        <v>298</v>
      </c>
      <c r="U50" s="118">
        <f t="shared" si="18"/>
        <v>286.85500000000002</v>
      </c>
      <c r="V50" s="152">
        <f t="shared" si="19"/>
        <v>0.65527540689769281</v>
      </c>
      <c r="W50" s="153">
        <f t="shared" si="20"/>
        <v>4.5214257871037073</v>
      </c>
      <c r="X50" s="154">
        <f t="shared" si="2"/>
        <v>-2.2269054273887184E-7</v>
      </c>
      <c r="Y50" s="155">
        <f t="shared" si="3"/>
        <v>-2.2250038367886633E-7</v>
      </c>
      <c r="Z50" s="155">
        <f t="shared" si="4"/>
        <v>-2.2250054605876652E-7</v>
      </c>
      <c r="AA50" s="156">
        <f t="shared" si="5"/>
        <v>-2.2231054910134351E-7</v>
      </c>
      <c r="AB50" s="157">
        <f t="shared" si="21"/>
        <v>1.3039367628313225E-3</v>
      </c>
      <c r="AC50" s="132"/>
      <c r="AD50" s="158">
        <f t="shared" si="22"/>
        <v>13.039367628313226</v>
      </c>
      <c r="AE50" s="158"/>
      <c r="AF50" s="159"/>
      <c r="AG50" s="133">
        <v>440</v>
      </c>
    </row>
    <row r="51" spans="1:37">
      <c r="E51" s="147">
        <v>0.48640046296296297</v>
      </c>
      <c r="F51" s="133">
        <v>450</v>
      </c>
      <c r="G51" s="148">
        <v>13.89</v>
      </c>
      <c r="H51" s="148">
        <v>6.04</v>
      </c>
      <c r="I51" s="148">
        <v>9.32</v>
      </c>
      <c r="J51" s="148">
        <v>13.83</v>
      </c>
      <c r="K51" s="148">
        <v>6.29</v>
      </c>
      <c r="L51" s="148">
        <v>8.92</v>
      </c>
      <c r="M51" s="118">
        <f t="shared" si="15"/>
        <v>13.86</v>
      </c>
      <c r="N51" s="118">
        <f t="shared" si="16"/>
        <v>6.165</v>
      </c>
      <c r="O51" s="118">
        <f t="shared" si="17"/>
        <v>9.120000000000001</v>
      </c>
      <c r="P51" s="149">
        <f t="shared" si="7"/>
        <v>0.18194093594579755</v>
      </c>
      <c r="Q51" s="150">
        <f t="shared" si="8"/>
        <v>6.8391164728142821E-7</v>
      </c>
      <c r="R51" s="151">
        <f t="shared" si="9"/>
        <v>5.7963778639866679E-9</v>
      </c>
      <c r="S51" s="150">
        <f t="shared" si="10"/>
        <v>3.3597996342114644E-17</v>
      </c>
      <c r="T51" s="97">
        <v>298</v>
      </c>
      <c r="U51" s="118">
        <f t="shared" si="18"/>
        <v>286.86</v>
      </c>
      <c r="V51" s="152">
        <f t="shared" si="19"/>
        <v>0.65497001320008796</v>
      </c>
      <c r="W51" s="153">
        <f t="shared" si="20"/>
        <v>4.5182474608301737</v>
      </c>
      <c r="X51" s="154">
        <f t="shared" si="2"/>
        <v>-2.2550821747824116E-7</v>
      </c>
      <c r="Y51" s="155">
        <f t="shared" si="3"/>
        <v>-2.253128825439091E-7</v>
      </c>
      <c r="Z51" s="155">
        <f t="shared" si="4"/>
        <v>-2.2531305174278352E-7</v>
      </c>
      <c r="AA51" s="156">
        <f t="shared" si="5"/>
        <v>-2.2511788571420624E-7</v>
      </c>
      <c r="AB51" s="157">
        <f t="shared" si="21"/>
        <v>1.3017117579124634E-3</v>
      </c>
      <c r="AC51" s="132"/>
      <c r="AD51" s="158">
        <f t="shared" si="22"/>
        <v>13.017117579124633</v>
      </c>
      <c r="AE51" s="158"/>
      <c r="AF51" s="159"/>
      <c r="AG51" s="133">
        <v>450</v>
      </c>
    </row>
    <row r="52" spans="1:37">
      <c r="E52" s="147">
        <v>0.48651620370370369</v>
      </c>
      <c r="F52" s="133">
        <v>460</v>
      </c>
      <c r="G52" s="148">
        <v>13.89</v>
      </c>
      <c r="H52" s="148">
        <v>6.04</v>
      </c>
      <c r="I52" s="148">
        <v>9.26</v>
      </c>
      <c r="J52" s="148">
        <v>13.84</v>
      </c>
      <c r="K52" s="148">
        <v>6.29</v>
      </c>
      <c r="L52" s="148">
        <v>8.9499999999999993</v>
      </c>
      <c r="M52" s="118">
        <f t="shared" si="15"/>
        <v>13.865</v>
      </c>
      <c r="N52" s="118">
        <f t="shared" si="16"/>
        <v>6.165</v>
      </c>
      <c r="O52" s="118">
        <f t="shared" si="17"/>
        <v>9.1050000000000004</v>
      </c>
      <c r="P52" s="149">
        <f t="shared" si="7"/>
        <v>0.18165696279179547</v>
      </c>
      <c r="Q52" s="150">
        <f t="shared" si="8"/>
        <v>6.8391164728142821E-7</v>
      </c>
      <c r="R52" s="151">
        <f t="shared" si="9"/>
        <v>5.7987867594025217E-9</v>
      </c>
      <c r="S52" s="150">
        <f t="shared" si="10"/>
        <v>3.3625927881021996E-17</v>
      </c>
      <c r="T52" s="97">
        <v>298</v>
      </c>
      <c r="U52" s="118">
        <f t="shared" si="18"/>
        <v>286.86500000000001</v>
      </c>
      <c r="V52" s="152">
        <f t="shared" si="19"/>
        <v>0.65466463014838494</v>
      </c>
      <c r="W52" s="153">
        <f t="shared" si="20"/>
        <v>4.5150714794324491</v>
      </c>
      <c r="X52" s="154">
        <f t="shared" si="2"/>
        <v>-2.2511161694473136E-7</v>
      </c>
      <c r="Y52" s="155">
        <f t="shared" si="3"/>
        <v>-2.2491663097521631E-7</v>
      </c>
      <c r="Z52" s="155">
        <f t="shared" si="4"/>
        <v>-2.2491679986711466E-7</v>
      </c>
      <c r="AA52" s="156">
        <f t="shared" si="5"/>
        <v>-2.2472198249691808E-7</v>
      </c>
      <c r="AB52" s="157">
        <f t="shared" si="21"/>
        <v>1.2994586279595204E-3</v>
      </c>
      <c r="AC52" s="132"/>
      <c r="AD52" s="158">
        <f t="shared" si="22"/>
        <v>12.994586279595204</v>
      </c>
      <c r="AE52" s="158"/>
      <c r="AF52" s="159"/>
      <c r="AG52" s="133">
        <v>460</v>
      </c>
    </row>
    <row r="53" spans="1:37">
      <c r="E53" s="147">
        <v>0.48663194444444441</v>
      </c>
      <c r="F53" s="133">
        <v>470</v>
      </c>
      <c r="G53" s="148">
        <v>13.91</v>
      </c>
      <c r="H53" s="148">
        <v>6.04</v>
      </c>
      <c r="I53" s="148">
        <v>9.2799999999999994</v>
      </c>
      <c r="J53" s="148">
        <v>13.86</v>
      </c>
      <c r="K53" s="148">
        <v>6.29</v>
      </c>
      <c r="L53" s="148">
        <v>8.86</v>
      </c>
      <c r="M53" s="118">
        <f t="shared" si="15"/>
        <v>13.885</v>
      </c>
      <c r="N53" s="118">
        <f t="shared" si="16"/>
        <v>6.165</v>
      </c>
      <c r="O53" s="118">
        <f t="shared" si="17"/>
        <v>9.07</v>
      </c>
      <c r="P53" s="149">
        <f t="shared" si="7"/>
        <v>0.18101954383911595</v>
      </c>
      <c r="Q53" s="150">
        <f t="shared" si="8"/>
        <v>6.8391164728142821E-7</v>
      </c>
      <c r="R53" s="151">
        <f t="shared" si="9"/>
        <v>5.8084323562673518E-9</v>
      </c>
      <c r="S53" s="150">
        <f t="shared" si="10"/>
        <v>3.3737886437333498E-17</v>
      </c>
      <c r="T53" s="97">
        <v>298</v>
      </c>
      <c r="U53" s="118">
        <f t="shared" si="18"/>
        <v>286.88499999999999</v>
      </c>
      <c r="V53" s="152">
        <f t="shared" si="19"/>
        <v>0.65344320438947812</v>
      </c>
      <c r="W53" s="153">
        <f t="shared" si="20"/>
        <v>4.5023909664276545</v>
      </c>
      <c r="X53" s="154">
        <f t="shared" si="2"/>
        <v>-2.2531183042581592E-7</v>
      </c>
      <c r="Y53" s="155">
        <f t="shared" si="3"/>
        <v>-2.2511615878420871E-7</v>
      </c>
      <c r="Z53" s="155">
        <f t="shared" si="4"/>
        <v>-2.2511632871488327E-7</v>
      </c>
      <c r="AA53" s="156">
        <f t="shared" si="5"/>
        <v>-2.2492082670879872E-7</v>
      </c>
      <c r="AB53" s="157">
        <f t="shared" si="21"/>
        <v>1.29720946052431E-3</v>
      </c>
      <c r="AC53" s="132"/>
      <c r="AD53" s="158">
        <f t="shared" si="22"/>
        <v>12.9720946052431</v>
      </c>
      <c r="AE53" s="158"/>
      <c r="AF53" s="159"/>
      <c r="AG53" s="133">
        <v>470</v>
      </c>
    </row>
    <row r="54" spans="1:37" s="77" customFormat="1">
      <c r="A54" s="134"/>
      <c r="B54" s="134"/>
      <c r="C54" s="134"/>
      <c r="D54" s="134"/>
      <c r="E54" s="136">
        <v>0.48674768518518519</v>
      </c>
      <c r="F54" s="137">
        <v>480</v>
      </c>
      <c r="G54" s="138">
        <v>13.92</v>
      </c>
      <c r="H54" s="138">
        <v>6.04</v>
      </c>
      <c r="I54" s="138">
        <v>9.25</v>
      </c>
      <c r="J54" s="138">
        <v>13.86</v>
      </c>
      <c r="K54" s="138">
        <v>6.29</v>
      </c>
      <c r="L54" s="138">
        <v>8.89</v>
      </c>
      <c r="M54" s="139">
        <f t="shared" si="15"/>
        <v>13.89</v>
      </c>
      <c r="N54" s="139">
        <f t="shared" si="16"/>
        <v>6.165</v>
      </c>
      <c r="O54" s="139">
        <f t="shared" si="17"/>
        <v>9.07</v>
      </c>
      <c r="P54" s="140">
        <f t="shared" si="7"/>
        <v>0.18103476973827168</v>
      </c>
      <c r="Q54" s="141">
        <f t="shared" si="8"/>
        <v>6.8391164728142821E-7</v>
      </c>
      <c r="R54" s="142">
        <f t="shared" si="9"/>
        <v>5.8108462613654373E-9</v>
      </c>
      <c r="S54" s="141">
        <f t="shared" si="10"/>
        <v>3.3765934273224682E-17</v>
      </c>
      <c r="T54" s="143">
        <v>298</v>
      </c>
      <c r="U54" s="139">
        <f t="shared" si="18"/>
        <v>286.89</v>
      </c>
      <c r="V54" s="144">
        <f t="shared" si="19"/>
        <v>0.65313787455894212</v>
      </c>
      <c r="W54" s="145">
        <f t="shared" si="20"/>
        <v>4.4992266822926368</v>
      </c>
      <c r="X54" s="146">
        <f t="shared" si="2"/>
        <v>-2.2528507848576465E-7</v>
      </c>
      <c r="Y54" s="146">
        <f t="shared" si="3"/>
        <v>-2.2508911323084332E-7</v>
      </c>
      <c r="Z54" s="146">
        <f t="shared" si="4"/>
        <v>-2.2508928369211574E-7</v>
      </c>
      <c r="AA54" s="146">
        <f t="shared" si="5"/>
        <v>-2.2489348860191371E-7</v>
      </c>
      <c r="AB54" s="146">
        <f t="shared" si="21"/>
        <v>1.2949582978040886E-3</v>
      </c>
      <c r="AC54" s="146">
        <f>D8</f>
        <v>1.3273214285714286E-3</v>
      </c>
      <c r="AD54" s="146">
        <f t="shared" si="22"/>
        <v>12.949582978040885</v>
      </c>
      <c r="AE54" s="146">
        <f>AC54*10000</f>
        <v>13.273214285714285</v>
      </c>
      <c r="AF54" s="146">
        <f>(AD54-AE54)*(AD54-AE54)</f>
        <v>0.10473722330639509</v>
      </c>
      <c r="AG54" s="137">
        <v>480</v>
      </c>
      <c r="AH54" s="134"/>
      <c r="AI54" s="134"/>
      <c r="AJ54" s="134"/>
      <c r="AK54" s="134"/>
    </row>
    <row r="55" spans="1:37">
      <c r="E55" s="147">
        <v>0.48686342592592591</v>
      </c>
      <c r="F55" s="133">
        <v>490</v>
      </c>
      <c r="G55" s="148">
        <v>13.93</v>
      </c>
      <c r="H55" s="148">
        <v>6.05</v>
      </c>
      <c r="I55" s="148">
        <v>9.24</v>
      </c>
      <c r="J55" s="148">
        <v>13.87</v>
      </c>
      <c r="K55" s="148">
        <v>6.3</v>
      </c>
      <c r="L55" s="148">
        <v>8.9</v>
      </c>
      <c r="M55" s="118">
        <f t="shared" si="15"/>
        <v>13.899999999999999</v>
      </c>
      <c r="N55" s="118">
        <f t="shared" si="16"/>
        <v>6.1749999999999998</v>
      </c>
      <c r="O55" s="118">
        <f t="shared" si="17"/>
        <v>9.07</v>
      </c>
      <c r="P55" s="149">
        <f t="shared" si="7"/>
        <v>0.18106522922195245</v>
      </c>
      <c r="Q55" s="150">
        <f t="shared" si="8"/>
        <v>6.6834391756861362E-7</v>
      </c>
      <c r="R55" s="151">
        <f t="shared" si="9"/>
        <v>5.951141602903999E-9</v>
      </c>
      <c r="S55" s="150">
        <f t="shared" si="10"/>
        <v>3.5416086377814775E-17</v>
      </c>
      <c r="T55" s="97">
        <v>298</v>
      </c>
      <c r="U55" s="118">
        <f t="shared" si="18"/>
        <v>286.89999999999998</v>
      </c>
      <c r="V55" s="152">
        <f t="shared" si="19"/>
        <v>0.65252724682500618</v>
      </c>
      <c r="W55" s="153">
        <f t="shared" si="20"/>
        <v>4.492905114339945</v>
      </c>
      <c r="X55" s="154">
        <f t="shared" si="2"/>
        <v>-2.3625574149791324E-7</v>
      </c>
      <c r="Y55" s="155">
        <f t="shared" si="3"/>
        <v>-2.3603985051147772E-7</v>
      </c>
      <c r="Z55" s="155">
        <f t="shared" si="4"/>
        <v>-2.3604004779310879E-7</v>
      </c>
      <c r="AA55" s="156">
        <f t="shared" si="5"/>
        <v>-2.3582435372775156E-7</v>
      </c>
      <c r="AB55" s="157">
        <f t="shared" si="21"/>
        <v>1.2927074055358659E-3</v>
      </c>
      <c r="AC55" s="132"/>
      <c r="AD55" s="158">
        <f t="shared" si="22"/>
        <v>12.927074055358659</v>
      </c>
      <c r="AE55" s="158"/>
      <c r="AF55" s="159"/>
      <c r="AG55" s="133">
        <v>490</v>
      </c>
    </row>
    <row r="56" spans="1:37">
      <c r="E56" s="147">
        <v>0.48697916666666669</v>
      </c>
      <c r="F56" s="133">
        <v>500</v>
      </c>
      <c r="G56" s="148">
        <v>13.93</v>
      </c>
      <c r="H56" s="148">
        <v>6.05</v>
      </c>
      <c r="I56" s="148">
        <v>9.2200000000000006</v>
      </c>
      <c r="J56" s="148">
        <v>13.88</v>
      </c>
      <c r="K56" s="148">
        <v>6.3</v>
      </c>
      <c r="L56" s="148">
        <v>8.9700000000000006</v>
      </c>
      <c r="M56" s="118">
        <f t="shared" si="15"/>
        <v>13.905000000000001</v>
      </c>
      <c r="N56" s="118">
        <f t="shared" si="16"/>
        <v>6.1749999999999998</v>
      </c>
      <c r="O56" s="118">
        <f t="shared" si="17"/>
        <v>9.0950000000000006</v>
      </c>
      <c r="P56" s="149">
        <f t="shared" si="7"/>
        <v>0.18157958205476019</v>
      </c>
      <c r="Q56" s="150">
        <f t="shared" si="8"/>
        <v>6.6834391756861362E-7</v>
      </c>
      <c r="R56" s="151">
        <f t="shared" si="9"/>
        <v>5.9536148160144503E-9</v>
      </c>
      <c r="S56" s="150">
        <f t="shared" si="10"/>
        <v>3.544552937746678E-17</v>
      </c>
      <c r="T56" s="97">
        <v>298</v>
      </c>
      <c r="U56" s="118">
        <f t="shared" si="18"/>
        <v>286.90499999999997</v>
      </c>
      <c r="V56" s="152">
        <f t="shared" si="19"/>
        <v>0.65222194892049223</v>
      </c>
      <c r="W56" s="153">
        <f t="shared" si="20"/>
        <v>4.4897478269217501</v>
      </c>
      <c r="X56" s="154">
        <f t="shared" si="2"/>
        <v>-2.3685731570935049E-7</v>
      </c>
      <c r="Y56" s="155">
        <f t="shared" si="3"/>
        <v>-2.3663992694587635E-7</v>
      </c>
      <c r="Z56" s="155">
        <f t="shared" si="4"/>
        <v>-2.3664012646631063E-7</v>
      </c>
      <c r="AA56" s="156">
        <f t="shared" si="5"/>
        <v>-2.3642293685702911E-7</v>
      </c>
      <c r="AB56" s="157">
        <f t="shared" si="21"/>
        <v>1.2903470057161412E-3</v>
      </c>
      <c r="AC56" s="132"/>
      <c r="AD56" s="158">
        <f t="shared" si="22"/>
        <v>12.903470057161412</v>
      </c>
      <c r="AE56" s="158"/>
      <c r="AF56" s="159"/>
      <c r="AG56" s="133">
        <v>500</v>
      </c>
    </row>
    <row r="57" spans="1:37">
      <c r="E57" s="147">
        <v>0.48709490740740741</v>
      </c>
      <c r="F57" s="133">
        <v>510</v>
      </c>
      <c r="G57" s="148">
        <v>13.94</v>
      </c>
      <c r="H57" s="148">
        <v>6.06</v>
      </c>
      <c r="I57" s="148">
        <v>9.2100000000000009</v>
      </c>
      <c r="J57" s="148">
        <v>13.89</v>
      </c>
      <c r="K57" s="148">
        <v>6.3</v>
      </c>
      <c r="L57" s="148">
        <v>8.91</v>
      </c>
      <c r="M57" s="118">
        <f t="shared" si="15"/>
        <v>13.914999999999999</v>
      </c>
      <c r="N57" s="118">
        <f t="shared" si="16"/>
        <v>6.18</v>
      </c>
      <c r="O57" s="118">
        <f t="shared" si="17"/>
        <v>9.06</v>
      </c>
      <c r="P57" s="149">
        <f t="shared" si="7"/>
        <v>0.18091125637217367</v>
      </c>
      <c r="Q57" s="150">
        <f t="shared" si="8"/>
        <v>6.6069344800759506E-7</v>
      </c>
      <c r="R57" s="151">
        <f t="shared" si="9"/>
        <v>6.0275612492326636E-9</v>
      </c>
      <c r="S57" s="150">
        <f t="shared" si="10"/>
        <v>3.6331494613251227E-17</v>
      </c>
      <c r="T57" s="97">
        <v>298</v>
      </c>
      <c r="U57" s="118">
        <f t="shared" si="18"/>
        <v>286.91500000000002</v>
      </c>
      <c r="V57" s="152">
        <f t="shared" si="19"/>
        <v>0.65161138503358951</v>
      </c>
      <c r="W57" s="153">
        <f t="shared" si="20"/>
        <v>4.4834402362112433</v>
      </c>
      <c r="X57" s="154">
        <f t="shared" si="2"/>
        <v>-2.4178009669812092E-7</v>
      </c>
      <c r="Y57" s="155">
        <f t="shared" si="3"/>
        <v>-2.4155316154503285E-7</v>
      </c>
      <c r="Z57" s="155">
        <f t="shared" si="4"/>
        <v>-2.4155337454670005E-7</v>
      </c>
      <c r="AA57" s="156">
        <f t="shared" si="5"/>
        <v>-2.4132665199543188E-7</v>
      </c>
      <c r="AB57" s="157">
        <f t="shared" si="21"/>
        <v>1.2879806051171567E-3</v>
      </c>
      <c r="AC57" s="132"/>
      <c r="AD57" s="158">
        <f t="shared" si="22"/>
        <v>12.879806051171567</v>
      </c>
      <c r="AE57" s="158"/>
      <c r="AF57" s="159"/>
      <c r="AG57" s="133">
        <v>510</v>
      </c>
    </row>
    <row r="58" spans="1:37">
      <c r="E58" s="147">
        <v>0.48721064814814813</v>
      </c>
      <c r="F58" s="133">
        <v>520</v>
      </c>
      <c r="G58" s="148">
        <v>13.96</v>
      </c>
      <c r="H58" s="148">
        <v>6.06</v>
      </c>
      <c r="I58" s="148">
        <v>9.2100000000000009</v>
      </c>
      <c r="J58" s="148">
        <v>13.9</v>
      </c>
      <c r="K58" s="148">
        <v>6.31</v>
      </c>
      <c r="L58" s="148">
        <v>8.9499999999999993</v>
      </c>
      <c r="M58" s="118">
        <f t="shared" si="15"/>
        <v>13.93</v>
      </c>
      <c r="N58" s="118">
        <f t="shared" si="16"/>
        <v>6.1849999999999996</v>
      </c>
      <c r="O58" s="118">
        <f t="shared" si="17"/>
        <v>9.08</v>
      </c>
      <c r="P58" s="149">
        <f t="shared" si="7"/>
        <v>0.18135640092160113</v>
      </c>
      <c r="Q58" s="150">
        <f t="shared" si="8"/>
        <v>6.5313055264747147E-7</v>
      </c>
      <c r="R58" s="151">
        <f t="shared" si="9"/>
        <v>6.1049622135562075E-9</v>
      </c>
      <c r="S58" s="150">
        <f t="shared" si="10"/>
        <v>3.7270563628949112E-17</v>
      </c>
      <c r="T58" s="97">
        <v>298</v>
      </c>
      <c r="U58" s="118">
        <f t="shared" si="18"/>
        <v>286.93</v>
      </c>
      <c r="V58" s="152">
        <f t="shared" si="19"/>
        <v>0.65069561900021455</v>
      </c>
      <c r="W58" s="153">
        <f t="shared" si="20"/>
        <v>4.4739962835324647</v>
      </c>
      <c r="X58" s="154">
        <f t="shared" si="2"/>
        <v>-2.4869728780202347E-7</v>
      </c>
      <c r="Y58" s="155">
        <f t="shared" si="3"/>
        <v>-2.4845673078043338E-7</v>
      </c>
      <c r="Z58" s="155">
        <f t="shared" si="4"/>
        <v>-2.4845696346363289E-7</v>
      </c>
      <c r="AA58" s="156">
        <f t="shared" si="5"/>
        <v>-2.4821663867510809E-7</v>
      </c>
      <c r="AB58" s="157">
        <f t="shared" si="21"/>
        <v>1.2855650720823616E-3</v>
      </c>
      <c r="AC58" s="132"/>
      <c r="AD58" s="158">
        <f t="shared" si="22"/>
        <v>12.855650720823617</v>
      </c>
      <c r="AE58" s="158"/>
      <c r="AF58" s="159"/>
      <c r="AG58" s="133">
        <v>520</v>
      </c>
    </row>
    <row r="59" spans="1:37">
      <c r="E59" s="147">
        <v>0.48732638888888891</v>
      </c>
      <c r="F59" s="133">
        <v>530</v>
      </c>
      <c r="G59" s="148">
        <v>13.97</v>
      </c>
      <c r="H59" s="148">
        <v>6.06</v>
      </c>
      <c r="I59" s="148">
        <v>9.19</v>
      </c>
      <c r="J59" s="148">
        <v>13.91</v>
      </c>
      <c r="K59" s="148">
        <v>6.31</v>
      </c>
      <c r="L59" s="148">
        <v>8.98</v>
      </c>
      <c r="M59" s="118">
        <f t="shared" si="15"/>
        <v>13.940000000000001</v>
      </c>
      <c r="N59" s="118">
        <f t="shared" si="16"/>
        <v>6.1849999999999996</v>
      </c>
      <c r="O59" s="118">
        <f t="shared" si="17"/>
        <v>9.0850000000000009</v>
      </c>
      <c r="P59" s="149">
        <f t="shared" si="7"/>
        <v>0.18148681774364783</v>
      </c>
      <c r="Q59" s="150">
        <f t="shared" si="8"/>
        <v>6.5313055264747147E-7</v>
      </c>
      <c r="R59" s="151">
        <f t="shared" si="9"/>
        <v>6.1100375456640964E-9</v>
      </c>
      <c r="S59" s="150">
        <f t="shared" si="10"/>
        <v>3.7332558809424938E-17</v>
      </c>
      <c r="T59" s="97">
        <v>298</v>
      </c>
      <c r="U59" s="118">
        <f t="shared" si="18"/>
        <v>286.94</v>
      </c>
      <c r="V59" s="152">
        <f t="shared" si="19"/>
        <v>0.65008516150279072</v>
      </c>
      <c r="W59" s="153">
        <f t="shared" si="20"/>
        <v>4.4677119164277137</v>
      </c>
      <c r="X59" s="154">
        <f t="shared" si="2"/>
        <v>-2.4915829050401974E-7</v>
      </c>
      <c r="Y59" s="155">
        <f t="shared" si="3"/>
        <v>-2.4891637328381846E-7</v>
      </c>
      <c r="Z59" s="155">
        <f t="shared" si="4"/>
        <v>-2.4891660817040922E-7</v>
      </c>
      <c r="AA59" s="156">
        <f t="shared" si="5"/>
        <v>-2.4867492538067825E-7</v>
      </c>
      <c r="AB59" s="157">
        <f t="shared" si="21"/>
        <v>1.2830805032240861E-3</v>
      </c>
      <c r="AC59" s="132"/>
      <c r="AD59" s="158">
        <f t="shared" si="22"/>
        <v>12.83080503224086</v>
      </c>
      <c r="AE59" s="158"/>
      <c r="AF59" s="159"/>
      <c r="AG59" s="133">
        <v>530</v>
      </c>
    </row>
    <row r="60" spans="1:37">
      <c r="E60" s="147">
        <v>0.48744212962962963</v>
      </c>
      <c r="F60" s="133">
        <v>540</v>
      </c>
      <c r="G60" s="148">
        <v>13.98</v>
      </c>
      <c r="H60" s="148">
        <v>6.06</v>
      </c>
      <c r="I60" s="148">
        <v>9.24</v>
      </c>
      <c r="J60" s="148">
        <v>13.92</v>
      </c>
      <c r="K60" s="148">
        <v>6.31</v>
      </c>
      <c r="L60" s="148">
        <v>8.81</v>
      </c>
      <c r="M60" s="118">
        <f t="shared" si="15"/>
        <v>13.95</v>
      </c>
      <c r="N60" s="118">
        <f t="shared" si="16"/>
        <v>6.1849999999999996</v>
      </c>
      <c r="O60" s="118">
        <f t="shared" si="17"/>
        <v>9.0250000000000004</v>
      </c>
      <c r="P60" s="149">
        <f t="shared" si="7"/>
        <v>0.18031858507792481</v>
      </c>
      <c r="Q60" s="150">
        <f t="shared" si="8"/>
        <v>6.5313055264747147E-7</v>
      </c>
      <c r="R60" s="151">
        <f t="shared" si="9"/>
        <v>6.1151170971258623E-9</v>
      </c>
      <c r="S60" s="150">
        <f t="shared" si="10"/>
        <v>3.7394657111561034E-17</v>
      </c>
      <c r="T60" s="97">
        <v>298</v>
      </c>
      <c r="U60" s="118">
        <f t="shared" si="18"/>
        <v>286.95</v>
      </c>
      <c r="V60" s="152">
        <f t="shared" si="19"/>
        <v>0.64947474655337334</v>
      </c>
      <c r="W60" s="153">
        <f t="shared" si="20"/>
        <v>4.4614368137033349</v>
      </c>
      <c r="X60" s="154">
        <f t="shared" si="2"/>
        <v>-2.4783327402442036E-7</v>
      </c>
      <c r="Y60" s="155">
        <f t="shared" si="3"/>
        <v>-2.475934577384023E-7</v>
      </c>
      <c r="Z60" s="155">
        <f t="shared" si="4"/>
        <v>-2.4759368979703635E-7</v>
      </c>
      <c r="AA60" s="156">
        <f t="shared" si="5"/>
        <v>-2.4735410512054853E-7</v>
      </c>
      <c r="AB60" s="157">
        <f t="shared" si="21"/>
        <v>1.2805913379260975E-3</v>
      </c>
      <c r="AC60" s="132"/>
      <c r="AD60" s="158">
        <f t="shared" si="22"/>
        <v>12.805913379260975</v>
      </c>
      <c r="AE60" s="158"/>
      <c r="AF60" s="159"/>
      <c r="AG60" s="133">
        <v>540</v>
      </c>
    </row>
    <row r="61" spans="1:37">
      <c r="E61" s="147">
        <v>0.48755787037037035</v>
      </c>
      <c r="F61" s="133">
        <v>550</v>
      </c>
      <c r="G61" s="148">
        <v>13.98</v>
      </c>
      <c r="H61" s="148">
        <v>6.06</v>
      </c>
      <c r="I61" s="148">
        <v>9.23</v>
      </c>
      <c r="J61" s="148">
        <v>13.93</v>
      </c>
      <c r="K61" s="148">
        <v>6.31</v>
      </c>
      <c r="L61" s="148">
        <v>8.9700000000000006</v>
      </c>
      <c r="M61" s="118">
        <f t="shared" si="15"/>
        <v>13.955</v>
      </c>
      <c r="N61" s="118">
        <f t="shared" si="16"/>
        <v>6.1849999999999996</v>
      </c>
      <c r="O61" s="118">
        <f t="shared" si="17"/>
        <v>9.1000000000000014</v>
      </c>
      <c r="P61" s="149">
        <f t="shared" si="7"/>
        <v>0.1818323871964142</v>
      </c>
      <c r="Q61" s="150">
        <f t="shared" si="8"/>
        <v>6.5313055264747147E-7</v>
      </c>
      <c r="R61" s="151">
        <f t="shared" si="9"/>
        <v>6.1176584562105069E-9</v>
      </c>
      <c r="S61" s="150">
        <f t="shared" si="10"/>
        <v>3.7425744986843921E-17</v>
      </c>
      <c r="T61" s="97">
        <v>298</v>
      </c>
      <c r="U61" s="118">
        <f t="shared" si="18"/>
        <v>286.95499999999998</v>
      </c>
      <c r="V61" s="152">
        <f t="shared" si="19"/>
        <v>0.64916955503277385</v>
      </c>
      <c r="W61" s="153">
        <f t="shared" si="20"/>
        <v>4.4583027320183053</v>
      </c>
      <c r="X61" s="154">
        <f t="shared" si="2"/>
        <v>-2.4981353354139656E-7</v>
      </c>
      <c r="Y61" s="155">
        <f t="shared" si="3"/>
        <v>-2.4956939752107938E-7</v>
      </c>
      <c r="Z61" s="155">
        <f t="shared" si="4"/>
        <v>-2.4956963610861936E-7</v>
      </c>
      <c r="AA61" s="156">
        <f t="shared" si="5"/>
        <v>-2.4932573820951177E-7</v>
      </c>
      <c r="AB61" s="157">
        <f t="shared" si="21"/>
        <v>1.2781154018024043E-3</v>
      </c>
      <c r="AC61" s="132"/>
      <c r="AD61" s="158">
        <f t="shared" si="22"/>
        <v>12.781154018024043</v>
      </c>
      <c r="AE61" s="158"/>
      <c r="AF61" s="159"/>
      <c r="AG61" s="133">
        <v>550</v>
      </c>
    </row>
    <row r="62" spans="1:37">
      <c r="E62" s="147">
        <v>0.48767361111111113</v>
      </c>
      <c r="F62" s="133">
        <v>560</v>
      </c>
      <c r="G62" s="148">
        <v>13.99</v>
      </c>
      <c r="H62" s="148">
        <v>6.06</v>
      </c>
      <c r="I62" s="148">
        <v>9.2200000000000006</v>
      </c>
      <c r="J62" s="148">
        <v>13.94</v>
      </c>
      <c r="K62" s="148">
        <v>6.32</v>
      </c>
      <c r="L62" s="148">
        <v>8.92</v>
      </c>
      <c r="M62" s="118">
        <f t="shared" si="15"/>
        <v>13.965</v>
      </c>
      <c r="N62" s="118">
        <f t="shared" si="16"/>
        <v>6.1899999999999995</v>
      </c>
      <c r="O62" s="118">
        <f t="shared" si="17"/>
        <v>9.07</v>
      </c>
      <c r="P62" s="149">
        <f t="shared" si="7"/>
        <v>0.18126346597695214</v>
      </c>
      <c r="Q62" s="150">
        <f t="shared" si="8"/>
        <v>6.4565422903465583E-7</v>
      </c>
      <c r="R62" s="151">
        <f t="shared" si="9"/>
        <v>6.1936423813490823E-9</v>
      </c>
      <c r="S62" s="150">
        <f t="shared" si="10"/>
        <v>3.8361205948043534E-17</v>
      </c>
      <c r="T62" s="97">
        <v>298</v>
      </c>
      <c r="U62" s="118">
        <f t="shared" si="18"/>
        <v>286.96499999999997</v>
      </c>
      <c r="V62" s="152">
        <f t="shared" si="19"/>
        <v>0.64855920389702293</v>
      </c>
      <c r="W62" s="153">
        <f t="shared" si="20"/>
        <v>4.4520414990843458</v>
      </c>
      <c r="X62" s="154">
        <f t="shared" si="2"/>
        <v>-2.5511635541818947E-7</v>
      </c>
      <c r="Y62" s="155">
        <f t="shared" si="3"/>
        <v>-2.5486124664837499E-7</v>
      </c>
      <c r="Z62" s="155">
        <f t="shared" si="4"/>
        <v>-2.5486150174955945E-7</v>
      </c>
      <c r="AA62" s="156">
        <f t="shared" si="5"/>
        <v>-2.5460664757074217E-7</v>
      </c>
      <c r="AB62" s="157">
        <f t="shared" si="21"/>
        <v>1.2756197062373871E-3</v>
      </c>
      <c r="AC62" s="132"/>
      <c r="AD62" s="158">
        <f t="shared" si="22"/>
        <v>12.756197062373872</v>
      </c>
      <c r="AE62" s="158"/>
      <c r="AF62" s="159"/>
      <c r="AG62" s="133">
        <v>560</v>
      </c>
    </row>
    <row r="63" spans="1:37">
      <c r="E63" s="147">
        <v>0.48778935185185185</v>
      </c>
      <c r="F63" s="133">
        <v>570</v>
      </c>
      <c r="G63" s="148">
        <v>14.01</v>
      </c>
      <c r="H63" s="148">
        <v>6.07</v>
      </c>
      <c r="I63" s="148">
        <v>9.18</v>
      </c>
      <c r="J63" s="148">
        <v>13.96</v>
      </c>
      <c r="K63" s="148">
        <v>6.32</v>
      </c>
      <c r="L63" s="148">
        <v>8.81</v>
      </c>
      <c r="M63" s="118">
        <f t="shared" si="15"/>
        <v>13.984999999999999</v>
      </c>
      <c r="N63" s="118">
        <f t="shared" si="16"/>
        <v>6.1950000000000003</v>
      </c>
      <c r="O63" s="118">
        <f t="shared" si="17"/>
        <v>8.995000000000001</v>
      </c>
      <c r="P63" s="149">
        <f t="shared" si="7"/>
        <v>0.17982517316298538</v>
      </c>
      <c r="Q63" s="150">
        <f t="shared" si="8"/>
        <v>6.3826348619054789E-7</v>
      </c>
      <c r="R63" s="151">
        <f t="shared" si="9"/>
        <v>6.2757830686439849E-9</v>
      </c>
      <c r="S63" s="150">
        <f t="shared" si="10"/>
        <v>3.9385453124678511E-17</v>
      </c>
      <c r="T63" s="97">
        <v>298</v>
      </c>
      <c r="U63" s="118">
        <f t="shared" si="18"/>
        <v>286.98500000000001</v>
      </c>
      <c r="V63" s="152">
        <f t="shared" si="19"/>
        <v>0.64733862923172703</v>
      </c>
      <c r="W63" s="153">
        <f t="shared" si="20"/>
        <v>4.4395467051083353</v>
      </c>
      <c r="X63" s="154">
        <f t="shared" si="2"/>
        <v>-2.6006033374405196E-7</v>
      </c>
      <c r="Y63" s="155">
        <f t="shared" si="3"/>
        <v>-2.5979471080434229E-7</v>
      </c>
      <c r="Z63" s="155">
        <f t="shared" si="4"/>
        <v>-2.597949821088703E-7</v>
      </c>
      <c r="AA63" s="156">
        <f t="shared" si="5"/>
        <v>-2.595296299194733E-7</v>
      </c>
      <c r="AB63" s="157">
        <f t="shared" si="21"/>
        <v>1.273071092071079E-3</v>
      </c>
      <c r="AC63" s="132"/>
      <c r="AD63" s="158">
        <f t="shared" si="22"/>
        <v>12.73071092071079</v>
      </c>
      <c r="AE63" s="158"/>
      <c r="AF63" s="159"/>
      <c r="AG63" s="133">
        <v>570</v>
      </c>
    </row>
    <row r="64" spans="1:37">
      <c r="E64" s="147">
        <v>0.48790509259259257</v>
      </c>
      <c r="F64" s="133">
        <v>580</v>
      </c>
      <c r="G64" s="148">
        <v>14.02</v>
      </c>
      <c r="H64" s="148">
        <v>6.07</v>
      </c>
      <c r="I64" s="148">
        <v>9.24</v>
      </c>
      <c r="J64" s="148">
        <v>13.96</v>
      </c>
      <c r="K64" s="148">
        <v>6.32</v>
      </c>
      <c r="L64" s="148">
        <v>8.89</v>
      </c>
      <c r="M64" s="118">
        <f t="shared" si="15"/>
        <v>13.99</v>
      </c>
      <c r="N64" s="118">
        <f t="shared" si="16"/>
        <v>6.1950000000000003</v>
      </c>
      <c r="O64" s="118">
        <f t="shared" si="17"/>
        <v>9.0650000000000013</v>
      </c>
      <c r="P64" s="149">
        <f t="shared" si="7"/>
        <v>0.18123985968483244</v>
      </c>
      <c r="Q64" s="150">
        <f t="shared" si="8"/>
        <v>6.3826348619054789E-7</v>
      </c>
      <c r="R64" s="151">
        <f t="shared" si="9"/>
        <v>6.2783911983104239E-9</v>
      </c>
      <c r="S64" s="150">
        <f t="shared" si="10"/>
        <v>3.94181960390218E-17</v>
      </c>
      <c r="T64" s="97">
        <v>298</v>
      </c>
      <c r="U64" s="118">
        <f t="shared" si="18"/>
        <v>286.99</v>
      </c>
      <c r="V64" s="152">
        <f t="shared" si="19"/>
        <v>0.64703351214678695</v>
      </c>
      <c r="W64" s="153">
        <f t="shared" si="20"/>
        <v>4.4364287612226301</v>
      </c>
      <c r="X64" s="154">
        <f t="shared" si="2"/>
        <v>-2.6197279501692121E-7</v>
      </c>
      <c r="Y64" s="155">
        <f t="shared" si="3"/>
        <v>-2.6170269979413465E-7</v>
      </c>
      <c r="Z64" s="155">
        <f t="shared" si="4"/>
        <v>-2.6170297826361986E-7</v>
      </c>
      <c r="AA64" s="156">
        <f t="shared" si="5"/>
        <v>-2.6143316093611176E-7</v>
      </c>
      <c r="AB64" s="157">
        <f t="shared" si="21"/>
        <v>1.2704731431552624E-3</v>
      </c>
      <c r="AC64" s="132"/>
      <c r="AD64" s="158">
        <f t="shared" si="22"/>
        <v>12.704731431552624</v>
      </c>
      <c r="AE64" s="158"/>
      <c r="AF64" s="159"/>
      <c r="AG64" s="133">
        <v>580</v>
      </c>
    </row>
    <row r="65" spans="1:37">
      <c r="E65" s="147">
        <v>0.48802083333333335</v>
      </c>
      <c r="F65" s="133">
        <v>590</v>
      </c>
      <c r="G65" s="148">
        <v>14.03</v>
      </c>
      <c r="H65" s="148">
        <v>6.07</v>
      </c>
      <c r="I65" s="148">
        <v>9.18</v>
      </c>
      <c r="J65" s="148">
        <v>13.97</v>
      </c>
      <c r="K65" s="148">
        <v>6.32</v>
      </c>
      <c r="L65" s="148">
        <v>8.82</v>
      </c>
      <c r="M65" s="118">
        <f t="shared" si="15"/>
        <v>14</v>
      </c>
      <c r="N65" s="118">
        <f t="shared" si="16"/>
        <v>6.1950000000000003</v>
      </c>
      <c r="O65" s="118">
        <f t="shared" si="17"/>
        <v>9</v>
      </c>
      <c r="P65" s="149">
        <f t="shared" si="7"/>
        <v>0.17997061727714087</v>
      </c>
      <c r="Q65" s="150">
        <f t="shared" si="8"/>
        <v>6.3826348619054789E-7</v>
      </c>
      <c r="R65" s="151">
        <f t="shared" si="9"/>
        <v>6.2836107098028796E-9</v>
      </c>
      <c r="S65" s="150">
        <f t="shared" si="10"/>
        <v>3.9483763552349449E-17</v>
      </c>
      <c r="T65" s="97">
        <v>298</v>
      </c>
      <c r="U65" s="118">
        <f t="shared" si="18"/>
        <v>287</v>
      </c>
      <c r="V65" s="152">
        <f t="shared" si="19"/>
        <v>0.64642330987068297</v>
      </c>
      <c r="W65" s="153">
        <f t="shared" si="20"/>
        <v>4.430199766560726</v>
      </c>
      <c r="X65" s="154">
        <f t="shared" si="2"/>
        <v>-2.6039974996288611E-7</v>
      </c>
      <c r="Y65" s="155">
        <f t="shared" si="3"/>
        <v>-2.6013233779751566E-7</v>
      </c>
      <c r="Z65" s="155">
        <f t="shared" si="4"/>
        <v>-2.6013261241093675E-7</v>
      </c>
      <c r="AA65" s="156">
        <f t="shared" si="5"/>
        <v>-2.5986547429497012E-7</v>
      </c>
      <c r="AB65" s="157">
        <f t="shared" si="21"/>
        <v>1.2678561143018149E-3</v>
      </c>
      <c r="AC65" s="132"/>
      <c r="AD65" s="158">
        <f t="shared" si="22"/>
        <v>12.678561143018149</v>
      </c>
      <c r="AE65" s="158"/>
      <c r="AF65" s="159"/>
      <c r="AG65" s="133">
        <v>590</v>
      </c>
    </row>
    <row r="66" spans="1:37">
      <c r="E66" s="147">
        <v>0.48813657407407407</v>
      </c>
      <c r="F66" s="133">
        <v>600</v>
      </c>
      <c r="G66" s="148">
        <v>14.03</v>
      </c>
      <c r="H66" s="148">
        <v>6.07</v>
      </c>
      <c r="I66" s="148">
        <v>9.19</v>
      </c>
      <c r="J66" s="148">
        <v>13.98</v>
      </c>
      <c r="K66" s="148">
        <v>6.33</v>
      </c>
      <c r="L66" s="148">
        <v>8.8000000000000007</v>
      </c>
      <c r="M66" s="118">
        <f t="shared" si="15"/>
        <v>14.004999999999999</v>
      </c>
      <c r="N66" s="118">
        <f t="shared" si="16"/>
        <v>6.2</v>
      </c>
      <c r="O66" s="118">
        <f t="shared" si="17"/>
        <v>8.995000000000001</v>
      </c>
      <c r="P66" s="149">
        <f t="shared" si="7"/>
        <v>0.17988579218840708</v>
      </c>
      <c r="Q66" s="150">
        <f t="shared" si="8"/>
        <v>6.3095734448019254E-7</v>
      </c>
      <c r="R66" s="151">
        <f t="shared" si="9"/>
        <v>6.3590131137180072E-9</v>
      </c>
      <c r="S66" s="150">
        <f t="shared" si="10"/>
        <v>4.0437047780437586E-17</v>
      </c>
      <c r="T66" s="97">
        <v>298</v>
      </c>
      <c r="U66" s="118">
        <f t="shared" si="18"/>
        <v>287.005</v>
      </c>
      <c r="V66" s="152">
        <f t="shared" si="19"/>
        <v>0.64611822467840507</v>
      </c>
      <c r="W66" s="153">
        <f t="shared" si="20"/>
        <v>4.4270887122414901</v>
      </c>
      <c r="X66" s="154">
        <f t="shared" si="2"/>
        <v>-2.6620108671709085E-7</v>
      </c>
      <c r="Y66" s="155">
        <f t="shared" si="3"/>
        <v>-2.6592105213757313E-7</v>
      </c>
      <c r="Z66" s="155">
        <f t="shared" si="4"/>
        <v>-2.6592134672452123E-7</v>
      </c>
      <c r="AA66" s="156">
        <f t="shared" si="5"/>
        <v>-2.6564160611216044E-7</v>
      </c>
      <c r="AB66" s="157">
        <f t="shared" si="21"/>
        <v>1.2652547890940236E-3</v>
      </c>
      <c r="AC66" s="132"/>
      <c r="AD66" s="158">
        <f t="shared" si="22"/>
        <v>12.652547890940236</v>
      </c>
      <c r="AE66" s="158"/>
      <c r="AF66" s="159"/>
      <c r="AG66" s="133">
        <v>600</v>
      </c>
    </row>
    <row r="67" spans="1:37">
      <c r="E67" s="147">
        <v>0.48825231481481479</v>
      </c>
      <c r="F67" s="133">
        <v>610</v>
      </c>
      <c r="G67" s="148">
        <v>14.04</v>
      </c>
      <c r="H67" s="148">
        <v>6.07</v>
      </c>
      <c r="I67" s="148">
        <v>9.18</v>
      </c>
      <c r="J67" s="148">
        <v>13.99</v>
      </c>
      <c r="K67" s="148">
        <v>6.33</v>
      </c>
      <c r="L67" s="148">
        <v>8.92</v>
      </c>
      <c r="M67" s="118">
        <f t="shared" si="15"/>
        <v>14.015000000000001</v>
      </c>
      <c r="N67" s="118">
        <f t="shared" si="16"/>
        <v>6.2</v>
      </c>
      <c r="O67" s="118">
        <f t="shared" si="17"/>
        <v>9.0500000000000007</v>
      </c>
      <c r="P67" s="149">
        <f t="shared" si="7"/>
        <v>0.18101621557740441</v>
      </c>
      <c r="Q67" s="150">
        <f t="shared" si="8"/>
        <v>6.3095734448019254E-7</v>
      </c>
      <c r="R67" s="151">
        <f t="shared" si="9"/>
        <v>6.364299649867055E-9</v>
      </c>
      <c r="S67" s="150">
        <f t="shared" si="10"/>
        <v>4.0504310033297917E-17</v>
      </c>
      <c r="T67" s="97">
        <v>298</v>
      </c>
      <c r="U67" s="118">
        <f t="shared" si="18"/>
        <v>287.01499999999999</v>
      </c>
      <c r="V67" s="152">
        <f t="shared" si="19"/>
        <v>0.64550808618262079</v>
      </c>
      <c r="W67" s="153">
        <f t="shared" si="20"/>
        <v>4.4208734807796279</v>
      </c>
      <c r="X67" s="154">
        <f t="shared" si="2"/>
        <v>-2.6813200248603774E-7</v>
      </c>
      <c r="Y67" s="155">
        <f t="shared" si="3"/>
        <v>-2.6784729227443452E-7</v>
      </c>
      <c r="Z67" s="155">
        <f t="shared" si="4"/>
        <v>-2.6784759458786168E-7</v>
      </c>
      <c r="AA67" s="156">
        <f t="shared" si="5"/>
        <v>-2.6756318604767553E-7</v>
      </c>
      <c r="AB67" s="157">
        <f t="shared" si="21"/>
        <v>1.2625955766097678E-3</v>
      </c>
      <c r="AC67" s="132"/>
      <c r="AD67" s="158">
        <f t="shared" si="22"/>
        <v>12.625955766097677</v>
      </c>
      <c r="AE67" s="158"/>
      <c r="AF67" s="159"/>
      <c r="AG67" s="133">
        <v>610</v>
      </c>
    </row>
    <row r="68" spans="1:37">
      <c r="E68" s="147">
        <v>0.48836805555555557</v>
      </c>
      <c r="F68" s="133">
        <v>620</v>
      </c>
      <c r="G68" s="148">
        <v>14.06</v>
      </c>
      <c r="H68" s="148">
        <v>6.07</v>
      </c>
      <c r="I68" s="148">
        <v>9.19</v>
      </c>
      <c r="J68" s="148">
        <v>14</v>
      </c>
      <c r="K68" s="148">
        <v>6.33</v>
      </c>
      <c r="L68" s="148">
        <v>8.92</v>
      </c>
      <c r="M68" s="118">
        <f t="shared" si="15"/>
        <v>14.030000000000001</v>
      </c>
      <c r="N68" s="118">
        <f t="shared" si="16"/>
        <v>6.2</v>
      </c>
      <c r="O68" s="118">
        <f t="shared" si="17"/>
        <v>9.0549999999999997</v>
      </c>
      <c r="P68" s="149">
        <f t="shared" si="7"/>
        <v>0.18116203451836718</v>
      </c>
      <c r="Q68" s="150">
        <f t="shared" si="8"/>
        <v>6.3095734448019254E-7</v>
      </c>
      <c r="R68" s="151">
        <f t="shared" si="9"/>
        <v>6.3722376957398846E-9</v>
      </c>
      <c r="S68" s="150">
        <f t="shared" si="10"/>
        <v>4.0605413251008353E-17</v>
      </c>
      <c r="T68" s="97">
        <v>298</v>
      </c>
      <c r="U68" s="118">
        <f t="shared" si="18"/>
        <v>287.02999999999997</v>
      </c>
      <c r="V68" s="152">
        <f t="shared" si="19"/>
        <v>0.64459295815254214</v>
      </c>
      <c r="W68" s="153">
        <f t="shared" si="20"/>
        <v>4.4115678000305341</v>
      </c>
      <c r="X68" s="154">
        <f t="shared" si="2"/>
        <v>-2.6901338641276355E-7</v>
      </c>
      <c r="Y68" s="155">
        <f t="shared" si="3"/>
        <v>-2.6872619211254654E-7</v>
      </c>
      <c r="Z68" s="155">
        <f t="shared" si="4"/>
        <v>-2.6872649871649358E-7</v>
      </c>
      <c r="AA68" s="156">
        <f t="shared" si="5"/>
        <v>-2.6843961036557286E-7</v>
      </c>
      <c r="AB68" s="157">
        <f t="shared" si="21"/>
        <v>1.2599171016726707E-3</v>
      </c>
      <c r="AC68" s="132"/>
      <c r="AD68" s="158">
        <f t="shared" si="22"/>
        <v>12.599171016726707</v>
      </c>
      <c r="AE68" s="158"/>
      <c r="AF68" s="159"/>
      <c r="AG68" s="133">
        <v>620</v>
      </c>
    </row>
    <row r="69" spans="1:37">
      <c r="E69" s="147">
        <v>0.48848379629629629</v>
      </c>
      <c r="F69" s="133">
        <v>630</v>
      </c>
      <c r="G69" s="148">
        <v>14.07</v>
      </c>
      <c r="H69" s="148">
        <v>6.08</v>
      </c>
      <c r="I69" s="148">
        <v>9.16</v>
      </c>
      <c r="J69" s="148">
        <v>14.01</v>
      </c>
      <c r="K69" s="148">
        <v>6.33</v>
      </c>
      <c r="L69" s="148">
        <v>8.8800000000000008</v>
      </c>
      <c r="M69" s="118">
        <f t="shared" si="15"/>
        <v>14.04</v>
      </c>
      <c r="N69" s="118">
        <f t="shared" si="16"/>
        <v>6.2050000000000001</v>
      </c>
      <c r="O69" s="118">
        <f t="shared" si="17"/>
        <v>9.02</v>
      </c>
      <c r="P69" s="149">
        <f t="shared" si="7"/>
        <v>0.18049222950776553</v>
      </c>
      <c r="Q69" s="150">
        <f t="shared" si="8"/>
        <v>6.2373483548241851E-7</v>
      </c>
      <c r="R69" s="151">
        <f t="shared" si="9"/>
        <v>6.4513836035253776E-9</v>
      </c>
      <c r="S69" s="150">
        <f t="shared" si="10"/>
        <v>4.1620350399836089E-17</v>
      </c>
      <c r="T69" s="97">
        <v>298</v>
      </c>
      <c r="U69" s="118">
        <f t="shared" si="18"/>
        <v>287.04000000000002</v>
      </c>
      <c r="V69" s="152">
        <f t="shared" si="19"/>
        <v>0.64398292593506878</v>
      </c>
      <c r="W69" s="153">
        <f t="shared" si="20"/>
        <v>4.4053754365839124</v>
      </c>
      <c r="X69" s="154">
        <f t="shared" si="2"/>
        <v>-2.745173197379095E-7</v>
      </c>
      <c r="Y69" s="155">
        <f t="shared" si="3"/>
        <v>-2.7421761416071206E-7</v>
      </c>
      <c r="Z69" s="155">
        <f t="shared" si="4"/>
        <v>-2.7421794136568792E-7</v>
      </c>
      <c r="AA69" s="156">
        <f t="shared" si="5"/>
        <v>-2.739185622790112E-7</v>
      </c>
      <c r="AB69" s="157">
        <f t="shared" si="21"/>
        <v>1.2572298377086101E-3</v>
      </c>
      <c r="AC69" s="132"/>
      <c r="AD69" s="158">
        <f t="shared" si="22"/>
        <v>12.572298377086101</v>
      </c>
      <c r="AE69" s="158"/>
      <c r="AF69" s="159"/>
      <c r="AG69" s="133">
        <v>630</v>
      </c>
    </row>
    <row r="70" spans="1:37">
      <c r="E70" s="147">
        <v>0.48859953703703701</v>
      </c>
      <c r="F70" s="133">
        <v>640</v>
      </c>
      <c r="G70" s="148">
        <v>14.08</v>
      </c>
      <c r="H70" s="148">
        <v>6.08</v>
      </c>
      <c r="I70" s="148">
        <v>9.17</v>
      </c>
      <c r="J70" s="148">
        <v>14.02</v>
      </c>
      <c r="K70" s="148">
        <v>6.33</v>
      </c>
      <c r="L70" s="148">
        <v>8.8699999999999992</v>
      </c>
      <c r="M70" s="118">
        <f t="shared" si="15"/>
        <v>14.05</v>
      </c>
      <c r="N70" s="118">
        <f t="shared" si="16"/>
        <v>6.2050000000000001</v>
      </c>
      <c r="O70" s="118">
        <f t="shared" si="17"/>
        <v>9.02</v>
      </c>
      <c r="P70" s="149">
        <f t="shared" si="7"/>
        <v>0.18052267454453208</v>
      </c>
      <c r="Q70" s="150">
        <f t="shared" si="8"/>
        <v>6.2373483548241851E-7</v>
      </c>
      <c r="R70" s="151">
        <f t="shared" si="9"/>
        <v>6.45674693145402E-9</v>
      </c>
      <c r="S70" s="150">
        <f t="shared" si="10"/>
        <v>4.1689580936840901E-17</v>
      </c>
      <c r="T70" s="97">
        <v>298</v>
      </c>
      <c r="U70" s="118">
        <f t="shared" si="18"/>
        <v>287.05</v>
      </c>
      <c r="V70" s="152">
        <f t="shared" si="19"/>
        <v>0.64337293622115155</v>
      </c>
      <c r="W70" s="153">
        <f t="shared" si="20"/>
        <v>4.3991921956816737</v>
      </c>
      <c r="X70" s="154">
        <f t="shared" ref="X70:X133" si="23">-($B$2/W70)*P70*S70*AB70</f>
        <v>-2.7480618350799047E-7</v>
      </c>
      <c r="Y70" s="155">
        <f t="shared" ref="Y70:Y133" si="24">-(AB70+(5*X70))*$B$2*S70*P70/W70</f>
        <v>-2.7450519035780218E-7</v>
      </c>
      <c r="Z70" s="155">
        <f t="shared" ref="Z70:Z133" si="25">-(AB70+5*Y70)*$B$2*P70*S70/W70</f>
        <v>-2.7450552003334042E-7</v>
      </c>
      <c r="AA70" s="156">
        <f t="shared" ref="AA70:AA133" si="26">-(AB70+(10*Z70))*$B$2*P70*S70/W70</f>
        <v>-2.7420485583650813E-7</v>
      </c>
      <c r="AB70" s="157">
        <f t="shared" si="21"/>
        <v>1.2544876593868271E-3</v>
      </c>
      <c r="AC70" s="132"/>
      <c r="AD70" s="158">
        <f t="shared" si="22"/>
        <v>12.54487659386827</v>
      </c>
      <c r="AE70" s="158"/>
      <c r="AF70" s="159"/>
      <c r="AG70" s="133">
        <v>640</v>
      </c>
    </row>
    <row r="71" spans="1:37">
      <c r="E71" s="147">
        <v>0.48871527777777779</v>
      </c>
      <c r="F71" s="133">
        <v>650</v>
      </c>
      <c r="G71" s="148">
        <v>14.09</v>
      </c>
      <c r="H71" s="148">
        <v>6.08</v>
      </c>
      <c r="I71" s="148">
        <v>9.16</v>
      </c>
      <c r="J71" s="148">
        <v>14.03</v>
      </c>
      <c r="K71" s="148">
        <v>6.33</v>
      </c>
      <c r="L71" s="148">
        <v>8.6999999999999993</v>
      </c>
      <c r="M71" s="118">
        <f t="shared" si="15"/>
        <v>14.059999999999999</v>
      </c>
      <c r="N71" s="118">
        <f t="shared" si="16"/>
        <v>6.2050000000000001</v>
      </c>
      <c r="O71" s="118">
        <f t="shared" si="17"/>
        <v>8.93</v>
      </c>
      <c r="P71" s="149">
        <f t="shared" ref="P71:P134" si="27">((O71/32000)*(1/((-0.026*M71+1.9067)/1000)))/1.013</f>
        <v>0.17875160195063869</v>
      </c>
      <c r="Q71" s="150">
        <f t="shared" ref="Q71:Q134" si="28">POWER(10, -N71)</f>
        <v>6.2373483548241851E-7</v>
      </c>
      <c r="R71" s="151">
        <f t="shared" ref="R71:R134" si="29">(0.00000000000001*(0.1253*EXP(0.0831*M71)))/Q71</f>
        <v>6.462114718160534E-9</v>
      </c>
      <c r="S71" s="150">
        <f t="shared" ref="S71:S134" si="30">POWER(R71, 2)</f>
        <v>4.1758926630667001E-17</v>
      </c>
      <c r="T71" s="97">
        <v>298</v>
      </c>
      <c r="U71" s="118">
        <f t="shared" si="18"/>
        <v>287.06</v>
      </c>
      <c r="V71" s="152">
        <f t="shared" si="19"/>
        <v>0.64276298900634388</v>
      </c>
      <c r="W71" s="153">
        <f t="shared" si="20"/>
        <v>4.3930180632652984</v>
      </c>
      <c r="X71" s="154">
        <f t="shared" si="23"/>
        <v>-2.723485514713109E-7</v>
      </c>
      <c r="Y71" s="155">
        <f t="shared" si="24"/>
        <v>-2.7205226957926998E-7</v>
      </c>
      <c r="Z71" s="155">
        <f t="shared" si="25"/>
        <v>-2.7205259189770736E-7</v>
      </c>
      <c r="AA71" s="156">
        <f t="shared" si="26"/>
        <v>-2.7175663162281782E-7</v>
      </c>
      <c r="AB71" s="157">
        <f t="shared" si="21"/>
        <v>1.2517426052866159E-3</v>
      </c>
      <c r="AC71" s="132"/>
      <c r="AD71" s="158">
        <f t="shared" si="22"/>
        <v>12.517426052866158</v>
      </c>
      <c r="AE71" s="158"/>
      <c r="AF71" s="159"/>
      <c r="AG71" s="133">
        <v>650</v>
      </c>
    </row>
    <row r="72" spans="1:37">
      <c r="E72" s="147">
        <v>0.48883101851851851</v>
      </c>
      <c r="F72" s="133">
        <v>660</v>
      </c>
      <c r="G72" s="148">
        <v>14.09</v>
      </c>
      <c r="H72" s="148">
        <v>6.08</v>
      </c>
      <c r="I72" s="148">
        <v>9.1300000000000008</v>
      </c>
      <c r="J72" s="148">
        <v>14.04</v>
      </c>
      <c r="K72" s="148">
        <v>6.33</v>
      </c>
      <c r="L72" s="148">
        <v>8.7899999999999991</v>
      </c>
      <c r="M72" s="118">
        <f t="shared" ref="M72:M135" si="31">(G72+J72)/2</f>
        <v>14.065</v>
      </c>
      <c r="N72" s="118">
        <f t="shared" ref="N72:N135" si="32">(H72+K72)/2</f>
        <v>6.2050000000000001</v>
      </c>
      <c r="O72" s="118">
        <f t="shared" ref="O72:O135" si="33">(I72+L72)/2</f>
        <v>8.9600000000000009</v>
      </c>
      <c r="P72" s="149">
        <f t="shared" si="27"/>
        <v>0.17936724144194532</v>
      </c>
      <c r="Q72" s="150">
        <f t="shared" si="28"/>
        <v>6.2373483548241851E-7</v>
      </c>
      <c r="R72" s="151">
        <f t="shared" si="29"/>
        <v>6.4648002847137456E-9</v>
      </c>
      <c r="S72" s="150">
        <f t="shared" si="30"/>
        <v>4.1793642721234926E-17</v>
      </c>
      <c r="T72" s="97">
        <v>298</v>
      </c>
      <c r="U72" s="118">
        <f t="shared" ref="U72:U135" si="34">273+M72</f>
        <v>287.065</v>
      </c>
      <c r="V72" s="152">
        <f t="shared" ref="V72:V135" si="35">((1/U72)-(1/298))*5026</f>
        <v>0.64245803133471702</v>
      </c>
      <c r="W72" s="153">
        <f t="shared" ref="W72:W135" si="36">POWER(10,V72)</f>
        <v>4.3899344083522074</v>
      </c>
      <c r="X72" s="154">
        <f t="shared" si="23"/>
        <v>-2.7311100103560627E-7</v>
      </c>
      <c r="Y72" s="155">
        <f t="shared" si="24"/>
        <v>-2.7281240896083602E-7</v>
      </c>
      <c r="Z72" s="155">
        <f t="shared" si="25"/>
        <v>-2.7281273541135164E-7</v>
      </c>
      <c r="AA72" s="156">
        <f t="shared" si="26"/>
        <v>-2.725144690732808E-7</v>
      </c>
      <c r="AB72" s="157">
        <f t="shared" ref="AB72:AB135" si="37">AB71+10*(0.166666666666666*(X71+2*Y71+2*Z71+AA71))</f>
        <v>1.2490220804432025E-3</v>
      </c>
      <c r="AC72" s="132"/>
      <c r="AD72" s="158">
        <f t="shared" ref="AD72:AD135" si="38">AB72*10000</f>
        <v>12.490220804432024</v>
      </c>
      <c r="AE72" s="158"/>
      <c r="AF72" s="159"/>
      <c r="AG72" s="133">
        <v>660</v>
      </c>
    </row>
    <row r="73" spans="1:37">
      <c r="E73" s="147">
        <v>0.48894675925925923</v>
      </c>
      <c r="F73" s="133">
        <v>670</v>
      </c>
      <c r="G73" s="148">
        <v>14.11</v>
      </c>
      <c r="H73" s="148">
        <v>6.08</v>
      </c>
      <c r="I73" s="148">
        <v>9.16</v>
      </c>
      <c r="J73" s="148">
        <v>14.06</v>
      </c>
      <c r="K73" s="148">
        <v>6.33</v>
      </c>
      <c r="L73" s="148">
        <v>8.7899999999999991</v>
      </c>
      <c r="M73" s="118">
        <f t="shared" si="31"/>
        <v>14.085000000000001</v>
      </c>
      <c r="N73" s="118">
        <f t="shared" si="32"/>
        <v>6.2050000000000001</v>
      </c>
      <c r="O73" s="118">
        <f t="shared" si="33"/>
        <v>8.9749999999999996</v>
      </c>
      <c r="P73" s="149">
        <f t="shared" si="27"/>
        <v>0.17972816908034103</v>
      </c>
      <c r="Q73" s="150">
        <f t="shared" si="28"/>
        <v>6.2373483548241851E-7</v>
      </c>
      <c r="R73" s="151">
        <f t="shared" si="29"/>
        <v>6.475553716413383E-9</v>
      </c>
      <c r="S73" s="150">
        <f t="shared" si="30"/>
        <v>4.1932795934155174E-17</v>
      </c>
      <c r="T73" s="97">
        <v>298</v>
      </c>
      <c r="U73" s="118">
        <f t="shared" si="34"/>
        <v>287.08499999999998</v>
      </c>
      <c r="V73" s="152">
        <f t="shared" si="35"/>
        <v>0.64123830687378125</v>
      </c>
      <c r="W73" s="153">
        <f t="shared" si="36"/>
        <v>4.3776224897950957</v>
      </c>
      <c r="X73" s="154">
        <f t="shared" si="23"/>
        <v>-2.747425385849054E-7</v>
      </c>
      <c r="Y73" s="155">
        <f t="shared" si="24"/>
        <v>-2.7443970688835826E-7</v>
      </c>
      <c r="Z73" s="155">
        <f t="shared" si="25"/>
        <v>-2.7444004068099511E-7</v>
      </c>
      <c r="AA73" s="156">
        <f t="shared" si="26"/>
        <v>-2.7413754204124693E-7</v>
      </c>
      <c r="AB73" s="157">
        <f t="shared" si="37"/>
        <v>1.2462939541784471E-3</v>
      </c>
      <c r="AC73" s="132"/>
      <c r="AD73" s="158">
        <f t="shared" si="38"/>
        <v>12.46293954178447</v>
      </c>
      <c r="AE73" s="158"/>
      <c r="AF73" s="159"/>
      <c r="AG73" s="133">
        <v>670</v>
      </c>
    </row>
    <row r="74" spans="1:37">
      <c r="E74" s="147">
        <v>0.48906250000000001</v>
      </c>
      <c r="F74" s="133">
        <v>680</v>
      </c>
      <c r="G74" s="148">
        <v>14.12</v>
      </c>
      <c r="H74" s="148">
        <v>6.08</v>
      </c>
      <c r="I74" s="148">
        <v>9.15</v>
      </c>
      <c r="J74" s="148">
        <v>14.06</v>
      </c>
      <c r="K74" s="148">
        <v>6.33</v>
      </c>
      <c r="L74" s="148">
        <v>8.81</v>
      </c>
      <c r="M74" s="118">
        <f t="shared" si="31"/>
        <v>14.09</v>
      </c>
      <c r="N74" s="118">
        <f t="shared" si="32"/>
        <v>6.2050000000000001</v>
      </c>
      <c r="O74" s="118">
        <f t="shared" si="33"/>
        <v>8.98</v>
      </c>
      <c r="P74" s="149">
        <f t="shared" si="27"/>
        <v>0.17984347295693778</v>
      </c>
      <c r="Q74" s="150">
        <f t="shared" si="28"/>
        <v>6.2373483548241851E-7</v>
      </c>
      <c r="R74" s="151">
        <f t="shared" si="29"/>
        <v>6.4782448680305848E-9</v>
      </c>
      <c r="S74" s="150">
        <f t="shared" si="30"/>
        <v>4.1967656570164607E-17</v>
      </c>
      <c r="T74" s="97">
        <v>298</v>
      </c>
      <c r="U74" s="118">
        <f t="shared" si="34"/>
        <v>287.08999999999997</v>
      </c>
      <c r="V74" s="152">
        <f t="shared" si="35"/>
        <v>0.64093340231216434</v>
      </c>
      <c r="W74" s="153">
        <f t="shared" si="36"/>
        <v>4.3745501766853803</v>
      </c>
      <c r="X74" s="154">
        <f t="shared" si="23"/>
        <v>-2.7473427794604017E-7</v>
      </c>
      <c r="Y74" s="155">
        <f t="shared" si="24"/>
        <v>-2.7443079617813635E-7</v>
      </c>
      <c r="Z74" s="155">
        <f t="shared" si="25"/>
        <v>-2.7443113141545783E-7</v>
      </c>
      <c r="AA74" s="156">
        <f t="shared" si="26"/>
        <v>-2.7412798414424402E-7</v>
      </c>
      <c r="AB74" s="157">
        <f t="shared" si="37"/>
        <v>1.2435495548855056E-3</v>
      </c>
      <c r="AC74" s="132"/>
      <c r="AD74" s="158">
        <f t="shared" si="38"/>
        <v>12.435495548855057</v>
      </c>
      <c r="AE74" s="158"/>
      <c r="AF74" s="159"/>
      <c r="AG74" s="133">
        <v>680</v>
      </c>
    </row>
    <row r="75" spans="1:37">
      <c r="E75" s="147">
        <v>0.48917824074074073</v>
      </c>
      <c r="F75" s="133">
        <v>690</v>
      </c>
      <c r="G75" s="148">
        <v>14.13</v>
      </c>
      <c r="H75" s="148">
        <v>6.08</v>
      </c>
      <c r="I75" s="148">
        <v>9.14</v>
      </c>
      <c r="J75" s="148">
        <v>14.07</v>
      </c>
      <c r="K75" s="148">
        <v>6.33</v>
      </c>
      <c r="L75" s="148">
        <v>8.8699999999999992</v>
      </c>
      <c r="M75" s="118">
        <f t="shared" si="31"/>
        <v>14.100000000000001</v>
      </c>
      <c r="N75" s="118">
        <f t="shared" si="32"/>
        <v>6.2050000000000001</v>
      </c>
      <c r="O75" s="118">
        <f t="shared" si="33"/>
        <v>9.004999999999999</v>
      </c>
      <c r="P75" s="149">
        <f t="shared" si="27"/>
        <v>0.18037459651374543</v>
      </c>
      <c r="Q75" s="150">
        <f t="shared" si="28"/>
        <v>6.2373483548241851E-7</v>
      </c>
      <c r="R75" s="151">
        <f t="shared" si="29"/>
        <v>6.4836305269472721E-9</v>
      </c>
      <c r="S75" s="150">
        <f t="shared" si="30"/>
        <v>4.2037464809962559E-17</v>
      </c>
      <c r="T75" s="97">
        <v>298</v>
      </c>
      <c r="U75" s="118">
        <f t="shared" si="34"/>
        <v>287.10000000000002</v>
      </c>
      <c r="V75" s="152">
        <f t="shared" si="35"/>
        <v>0.64032362504938145</v>
      </c>
      <c r="W75" s="153">
        <f t="shared" si="36"/>
        <v>4.3684123380791107</v>
      </c>
      <c r="X75" s="154">
        <f t="shared" si="23"/>
        <v>-2.7578182388947083E-7</v>
      </c>
      <c r="Y75" s="155">
        <f t="shared" si="24"/>
        <v>-2.7547534704826922E-7</v>
      </c>
      <c r="Z75" s="155">
        <f t="shared" si="25"/>
        <v>-2.7547568763653875E-7</v>
      </c>
      <c r="AA75" s="156">
        <f t="shared" si="26"/>
        <v>-2.7516955062661412E-7</v>
      </c>
      <c r="AB75" s="157">
        <f t="shared" si="37"/>
        <v>1.2408052446900432E-3</v>
      </c>
      <c r="AC75" s="132"/>
      <c r="AD75" s="158">
        <f t="shared" si="38"/>
        <v>12.408052446900431</v>
      </c>
      <c r="AE75" s="158"/>
      <c r="AF75" s="159"/>
      <c r="AG75" s="133">
        <v>690</v>
      </c>
    </row>
    <row r="76" spans="1:37">
      <c r="E76" s="147">
        <v>0.48929398148148145</v>
      </c>
      <c r="F76" s="133">
        <v>700</v>
      </c>
      <c r="G76" s="148">
        <v>14.13</v>
      </c>
      <c r="H76" s="148">
        <v>6.08</v>
      </c>
      <c r="I76" s="148">
        <v>9.11</v>
      </c>
      <c r="J76" s="148">
        <v>14.08</v>
      </c>
      <c r="K76" s="148">
        <v>6.34</v>
      </c>
      <c r="L76" s="148">
        <v>8.77</v>
      </c>
      <c r="M76" s="118">
        <f t="shared" si="31"/>
        <v>14.105</v>
      </c>
      <c r="N76" s="118">
        <f t="shared" si="32"/>
        <v>6.21</v>
      </c>
      <c r="O76" s="118">
        <f t="shared" si="33"/>
        <v>8.94</v>
      </c>
      <c r="P76" s="149">
        <f t="shared" si="27"/>
        <v>0.1790877312317484</v>
      </c>
      <c r="Q76" s="150">
        <f t="shared" si="28"/>
        <v>6.1659500186148145E-7</v>
      </c>
      <c r="R76" s="151">
        <f t="shared" si="29"/>
        <v>6.5614331392361989E-9</v>
      </c>
      <c r="S76" s="150">
        <f t="shared" si="30"/>
        <v>4.3052404840666999E-17</v>
      </c>
      <c r="T76" s="97">
        <v>298</v>
      </c>
      <c r="U76" s="118">
        <f t="shared" si="34"/>
        <v>287.10500000000002</v>
      </c>
      <c r="V76" s="152">
        <f t="shared" si="35"/>
        <v>0.64001875234711025</v>
      </c>
      <c r="W76" s="153">
        <f t="shared" si="36"/>
        <v>4.3653468090961383</v>
      </c>
      <c r="X76" s="154">
        <f t="shared" si="23"/>
        <v>-2.7999908262460752E-7</v>
      </c>
      <c r="Y76" s="155">
        <f t="shared" si="24"/>
        <v>-2.7968245787072895E-7</v>
      </c>
      <c r="Z76" s="155">
        <f t="shared" si="25"/>
        <v>-2.7968281591202618E-7</v>
      </c>
      <c r="AA76" s="156">
        <f t="shared" si="26"/>
        <v>-2.7936654838969409E-7</v>
      </c>
      <c r="AB76" s="157">
        <f t="shared" si="37"/>
        <v>1.2380504889502337E-3</v>
      </c>
      <c r="AC76" s="132"/>
      <c r="AD76" s="158">
        <f t="shared" si="38"/>
        <v>12.380504889502337</v>
      </c>
      <c r="AE76" s="158"/>
      <c r="AF76" s="159"/>
      <c r="AG76" s="133">
        <v>700</v>
      </c>
    </row>
    <row r="77" spans="1:37">
      <c r="E77" s="147">
        <v>0.48940972222222223</v>
      </c>
      <c r="F77" s="133">
        <v>710</v>
      </c>
      <c r="G77" s="148">
        <v>14.14</v>
      </c>
      <c r="H77" s="148">
        <v>6.08</v>
      </c>
      <c r="I77" s="148">
        <v>9.1300000000000008</v>
      </c>
      <c r="J77" s="148">
        <v>14.09</v>
      </c>
      <c r="K77" s="148">
        <v>6.34</v>
      </c>
      <c r="L77" s="148">
        <v>8.8800000000000008</v>
      </c>
      <c r="M77" s="118">
        <f t="shared" si="31"/>
        <v>14.115</v>
      </c>
      <c r="N77" s="118">
        <f t="shared" si="32"/>
        <v>6.21</v>
      </c>
      <c r="O77" s="118">
        <f t="shared" si="33"/>
        <v>9.0050000000000008</v>
      </c>
      <c r="P77" s="149">
        <f t="shared" si="27"/>
        <v>0.18042028439824342</v>
      </c>
      <c r="Q77" s="150">
        <f t="shared" si="28"/>
        <v>6.1659500186148145E-7</v>
      </c>
      <c r="R77" s="151">
        <f t="shared" si="29"/>
        <v>6.566887956337503E-9</v>
      </c>
      <c r="S77" s="150">
        <f t="shared" si="30"/>
        <v>4.312401743109055E-17</v>
      </c>
      <c r="T77" s="97">
        <v>298</v>
      </c>
      <c r="U77" s="118">
        <f t="shared" si="34"/>
        <v>287.11500000000001</v>
      </c>
      <c r="V77" s="152">
        <f t="shared" si="35"/>
        <v>0.63940903879803168</v>
      </c>
      <c r="W77" s="153">
        <f t="shared" si="36"/>
        <v>4.3592225230648456</v>
      </c>
      <c r="X77" s="154">
        <f t="shared" si="23"/>
        <v>-2.8230946687825396E-7</v>
      </c>
      <c r="Y77" s="155">
        <f t="shared" si="24"/>
        <v>-2.819868665996968E-7</v>
      </c>
      <c r="Z77" s="155">
        <f t="shared" si="25"/>
        <v>-2.8198723524103527E-7</v>
      </c>
      <c r="AA77" s="156">
        <f t="shared" si="26"/>
        <v>-2.8166500276130986E-7</v>
      </c>
      <c r="AB77" s="157">
        <f t="shared" si="37"/>
        <v>1.2352536619859339E-3</v>
      </c>
      <c r="AC77" s="132"/>
      <c r="AD77" s="158">
        <f t="shared" si="38"/>
        <v>12.35253661985934</v>
      </c>
      <c r="AE77" s="158"/>
      <c r="AF77" s="159"/>
      <c r="AG77" s="133">
        <v>710</v>
      </c>
    </row>
    <row r="78" spans="1:37" s="77" customFormat="1">
      <c r="A78" s="134"/>
      <c r="B78" s="134"/>
      <c r="C78" s="134"/>
      <c r="D78" s="134"/>
      <c r="E78" s="136">
        <v>0.48952546296296295</v>
      </c>
      <c r="F78" s="137">
        <v>720</v>
      </c>
      <c r="G78" s="138">
        <v>14.16</v>
      </c>
      <c r="H78" s="138">
        <v>6.08</v>
      </c>
      <c r="I78" s="138">
        <v>9.1</v>
      </c>
      <c r="J78" s="138">
        <v>14.1</v>
      </c>
      <c r="K78" s="138">
        <v>6.34</v>
      </c>
      <c r="L78" s="138">
        <v>8.75</v>
      </c>
      <c r="M78" s="139">
        <f t="shared" si="31"/>
        <v>14.129999999999999</v>
      </c>
      <c r="N78" s="139">
        <f t="shared" si="32"/>
        <v>6.21</v>
      </c>
      <c r="O78" s="139">
        <f t="shared" si="33"/>
        <v>8.9250000000000007</v>
      </c>
      <c r="P78" s="140">
        <f t="shared" si="27"/>
        <v>0.17886274394721904</v>
      </c>
      <c r="Q78" s="141">
        <f t="shared" si="28"/>
        <v>6.1659500186148145E-7</v>
      </c>
      <c r="R78" s="142">
        <f t="shared" si="29"/>
        <v>6.575078685986794E-9</v>
      </c>
      <c r="S78" s="141">
        <f t="shared" si="30"/>
        <v>4.3231659726917825E-17</v>
      </c>
      <c r="T78" s="143">
        <v>298</v>
      </c>
      <c r="U78" s="139">
        <f t="shared" si="34"/>
        <v>287.13</v>
      </c>
      <c r="V78" s="144">
        <f t="shared" si="35"/>
        <v>0.63849454810474671</v>
      </c>
      <c r="W78" s="145">
        <f t="shared" si="36"/>
        <v>4.3500529977794891</v>
      </c>
      <c r="X78" s="146">
        <f t="shared" si="23"/>
        <v>-2.805204984442668E-7</v>
      </c>
      <c r="Y78" s="146">
        <f t="shared" si="24"/>
        <v>-2.8020124498565999E-7</v>
      </c>
      <c r="Z78" s="146">
        <f t="shared" si="25"/>
        <v>-2.8020160832014499E-7</v>
      </c>
      <c r="AA78" s="146">
        <f t="shared" si="26"/>
        <v>-2.7988271736901917E-7</v>
      </c>
      <c r="AB78" s="146">
        <f t="shared" si="37"/>
        <v>1.2324337908637322E-3</v>
      </c>
      <c r="AC78" s="146">
        <f>D9</f>
        <v>1.2587499999999999E-3</v>
      </c>
      <c r="AD78" s="146">
        <f t="shared" si="38"/>
        <v>12.324337908637322</v>
      </c>
      <c r="AE78" s="146">
        <f>AC78*10000</f>
        <v>12.587499999999999</v>
      </c>
      <c r="AF78" s="146">
        <f>(AD78-AE78)*(AD78-AE78)</f>
        <v>6.925428633037789E-2</v>
      </c>
      <c r="AG78" s="137">
        <v>720</v>
      </c>
      <c r="AH78" s="134"/>
      <c r="AI78" s="134"/>
      <c r="AJ78" s="134"/>
      <c r="AK78" s="134"/>
    </row>
    <row r="79" spans="1:37">
      <c r="E79" s="147">
        <v>0.48964120370370368</v>
      </c>
      <c r="F79" s="133">
        <v>730</v>
      </c>
      <c r="G79" s="148">
        <v>14.17</v>
      </c>
      <c r="H79" s="148">
        <v>6.09</v>
      </c>
      <c r="I79" s="148">
        <v>9.06</v>
      </c>
      <c r="J79" s="148">
        <v>14.11</v>
      </c>
      <c r="K79" s="148">
        <v>6.34</v>
      </c>
      <c r="L79" s="148">
        <v>8.76</v>
      </c>
      <c r="M79" s="118">
        <f t="shared" si="31"/>
        <v>14.14</v>
      </c>
      <c r="N79" s="118">
        <f t="shared" si="32"/>
        <v>6.2149999999999999</v>
      </c>
      <c r="O79" s="118">
        <f t="shared" si="33"/>
        <v>8.91</v>
      </c>
      <c r="P79" s="149">
        <f t="shared" si="27"/>
        <v>0.17859229955993317</v>
      </c>
      <c r="Q79" s="150">
        <f t="shared" si="28"/>
        <v>6.0953689724016853E-7</v>
      </c>
      <c r="R79" s="151">
        <f t="shared" si="29"/>
        <v>6.6567439653142398E-9</v>
      </c>
      <c r="S79" s="150">
        <f t="shared" si="30"/>
        <v>4.4312240219747549E-17</v>
      </c>
      <c r="T79" s="97">
        <v>298</v>
      </c>
      <c r="U79" s="118">
        <f t="shared" si="34"/>
        <v>287.14</v>
      </c>
      <c r="V79" s="152">
        <f t="shared" si="35"/>
        <v>0.63788494072297464</v>
      </c>
      <c r="W79" s="153">
        <f t="shared" si="36"/>
        <v>4.3439512298490168</v>
      </c>
      <c r="X79" s="154">
        <f t="shared" si="23"/>
        <v>-2.8684701002103957E-7</v>
      </c>
      <c r="Y79" s="155">
        <f t="shared" si="24"/>
        <v>-2.8651243340727417E-7</v>
      </c>
      <c r="Z79" s="155">
        <f t="shared" si="25"/>
        <v>-2.8651282365540843E-7</v>
      </c>
      <c r="AA79" s="156">
        <f t="shared" si="26"/>
        <v>-2.8617863637941122E-7</v>
      </c>
      <c r="AB79" s="157">
        <f t="shared" si="37"/>
        <v>1.2296317759930241E-3</v>
      </c>
      <c r="AC79" s="132"/>
      <c r="AD79" s="158">
        <f t="shared" si="38"/>
        <v>12.296317759930242</v>
      </c>
      <c r="AE79" s="158"/>
      <c r="AF79" s="159"/>
      <c r="AG79" s="133">
        <v>730</v>
      </c>
    </row>
    <row r="80" spans="1:37">
      <c r="E80" s="147">
        <v>0.48975694444444445</v>
      </c>
      <c r="F80" s="133">
        <v>740</v>
      </c>
      <c r="G80" s="148">
        <v>14.18</v>
      </c>
      <c r="H80" s="148">
        <v>6.09</v>
      </c>
      <c r="I80" s="148">
        <v>9.07</v>
      </c>
      <c r="J80" s="148">
        <v>14.12</v>
      </c>
      <c r="K80" s="148">
        <v>6.34</v>
      </c>
      <c r="L80" s="148">
        <v>8.7799999999999994</v>
      </c>
      <c r="M80" s="118">
        <f t="shared" si="31"/>
        <v>14.149999999999999</v>
      </c>
      <c r="N80" s="118">
        <f t="shared" si="32"/>
        <v>6.2149999999999999</v>
      </c>
      <c r="O80" s="118">
        <f t="shared" si="33"/>
        <v>8.9250000000000007</v>
      </c>
      <c r="P80" s="149">
        <f t="shared" si="27"/>
        <v>0.17892318625736495</v>
      </c>
      <c r="Q80" s="150">
        <f t="shared" si="28"/>
        <v>6.0953689724016853E-7</v>
      </c>
      <c r="R80" s="151">
        <f t="shared" si="29"/>
        <v>6.6622780186300989E-9</v>
      </c>
      <c r="S80" s="150">
        <f t="shared" si="30"/>
        <v>4.4385948397521794E-17</v>
      </c>
      <c r="T80" s="97">
        <v>298</v>
      </c>
      <c r="U80" s="118">
        <f t="shared" si="34"/>
        <v>287.14999999999998</v>
      </c>
      <c r="V80" s="152">
        <f t="shared" si="35"/>
        <v>0.63727537580036275</v>
      </c>
      <c r="W80" s="153">
        <f t="shared" si="36"/>
        <v>4.3378584448906157</v>
      </c>
      <c r="X80" s="154">
        <f t="shared" si="23"/>
        <v>-2.8758912996632336E-7</v>
      </c>
      <c r="Y80" s="155">
        <f t="shared" si="24"/>
        <v>-2.8725203444885779E-7</v>
      </c>
      <c r="Z80" s="155">
        <f t="shared" si="25"/>
        <v>-2.8725242957292917E-7</v>
      </c>
      <c r="AA80" s="156">
        <f t="shared" si="26"/>
        <v>-2.8691572825325125E-7</v>
      </c>
      <c r="AB80" s="157">
        <f t="shared" si="37"/>
        <v>1.2267666490588143E-3</v>
      </c>
      <c r="AC80" s="132"/>
      <c r="AD80" s="158">
        <f t="shared" si="38"/>
        <v>12.267666490588143</v>
      </c>
      <c r="AE80" s="158"/>
      <c r="AF80" s="159"/>
      <c r="AG80" s="133">
        <v>740</v>
      </c>
    </row>
    <row r="81" spans="5:33">
      <c r="E81" s="147">
        <v>0.48987268518518517</v>
      </c>
      <c r="F81" s="133">
        <v>750</v>
      </c>
      <c r="G81" s="148">
        <v>14.18</v>
      </c>
      <c r="H81" s="148">
        <v>6.09</v>
      </c>
      <c r="I81" s="148">
        <v>9.08</v>
      </c>
      <c r="J81" s="148">
        <v>14.13</v>
      </c>
      <c r="K81" s="148">
        <v>6.34</v>
      </c>
      <c r="L81" s="148">
        <v>8.86</v>
      </c>
      <c r="M81" s="118">
        <f t="shared" si="31"/>
        <v>14.155000000000001</v>
      </c>
      <c r="N81" s="118">
        <f t="shared" si="32"/>
        <v>6.2149999999999999</v>
      </c>
      <c r="O81" s="118">
        <f t="shared" si="33"/>
        <v>8.9699999999999989</v>
      </c>
      <c r="P81" s="149">
        <f t="shared" si="27"/>
        <v>0.17984051315044836</v>
      </c>
      <c r="Q81" s="150">
        <f t="shared" si="28"/>
        <v>6.0953689724016853E-7</v>
      </c>
      <c r="R81" s="151">
        <f t="shared" si="29"/>
        <v>6.6650467703151725E-9</v>
      </c>
      <c r="S81" s="150">
        <f t="shared" si="30"/>
        <v>4.4422848450488713E-17</v>
      </c>
      <c r="T81" s="97">
        <v>298</v>
      </c>
      <c r="U81" s="118">
        <f t="shared" si="34"/>
        <v>287.15499999999997</v>
      </c>
      <c r="V81" s="152">
        <f t="shared" si="35"/>
        <v>0.63697060925985516</v>
      </c>
      <c r="W81" s="153">
        <f t="shared" si="36"/>
        <v>4.3348154167018906</v>
      </c>
      <c r="X81" s="154">
        <f t="shared" si="23"/>
        <v>-2.8882908974807203E-7</v>
      </c>
      <c r="Y81" s="155">
        <f t="shared" si="24"/>
        <v>-2.8848828313209551E-7</v>
      </c>
      <c r="Z81" s="155">
        <f t="shared" si="25"/>
        <v>-2.8848868527008514E-7</v>
      </c>
      <c r="AA81" s="156">
        <f t="shared" si="26"/>
        <v>-2.8814827984308509E-7</v>
      </c>
      <c r="AB81" s="157">
        <f t="shared" si="37"/>
        <v>1.223894126081709E-3</v>
      </c>
      <c r="AC81" s="132"/>
      <c r="AD81" s="158">
        <f t="shared" si="38"/>
        <v>12.238941260817089</v>
      </c>
      <c r="AE81" s="158"/>
      <c r="AF81" s="159"/>
      <c r="AG81" s="133">
        <v>750</v>
      </c>
    </row>
    <row r="82" spans="5:33">
      <c r="E82" s="147">
        <v>0.4899884259259259</v>
      </c>
      <c r="F82" s="133">
        <v>760</v>
      </c>
      <c r="G82" s="148">
        <v>14.2</v>
      </c>
      <c r="H82" s="148">
        <v>6.09</v>
      </c>
      <c r="I82" s="148">
        <v>9.08</v>
      </c>
      <c r="J82" s="148">
        <v>14.14</v>
      </c>
      <c r="K82" s="148">
        <v>6.34</v>
      </c>
      <c r="L82" s="148">
        <v>8.7100000000000009</v>
      </c>
      <c r="M82" s="118">
        <f t="shared" si="31"/>
        <v>14.17</v>
      </c>
      <c r="N82" s="118">
        <f t="shared" si="32"/>
        <v>6.2149999999999999</v>
      </c>
      <c r="O82" s="118">
        <f t="shared" si="33"/>
        <v>8.8949999999999996</v>
      </c>
      <c r="P82" s="149">
        <f t="shared" si="27"/>
        <v>0.17838204365173332</v>
      </c>
      <c r="Q82" s="150">
        <f t="shared" si="28"/>
        <v>6.0953689724016853E-7</v>
      </c>
      <c r="R82" s="151">
        <f t="shared" si="29"/>
        <v>6.6733599312155118E-9</v>
      </c>
      <c r="S82" s="150">
        <f t="shared" si="30"/>
        <v>4.4533732771552701E-17</v>
      </c>
      <c r="T82" s="97">
        <v>298</v>
      </c>
      <c r="U82" s="118">
        <f t="shared" si="34"/>
        <v>287.17</v>
      </c>
      <c r="V82" s="152">
        <f t="shared" si="35"/>
        <v>0.63605637331487319</v>
      </c>
      <c r="W82" s="153">
        <f t="shared" si="36"/>
        <v>4.325699768575527</v>
      </c>
      <c r="X82" s="154">
        <f t="shared" si="23"/>
        <v>-2.8712867441542388E-7</v>
      </c>
      <c r="Y82" s="155">
        <f t="shared" si="24"/>
        <v>-2.8679107305692397E-7</v>
      </c>
      <c r="Z82" s="155">
        <f t="shared" si="25"/>
        <v>-2.8679147000326693E-7</v>
      </c>
      <c r="AA82" s="156">
        <f t="shared" si="26"/>
        <v>-2.8645426465766336E-7</v>
      </c>
      <c r="AB82" s="157">
        <f t="shared" si="37"/>
        <v>1.2210092405710497E-3</v>
      </c>
      <c r="AC82" s="132"/>
      <c r="AD82" s="158">
        <f t="shared" si="38"/>
        <v>12.210092405710498</v>
      </c>
      <c r="AE82" s="158"/>
      <c r="AF82" s="159"/>
      <c r="AG82" s="133">
        <v>760</v>
      </c>
    </row>
    <row r="83" spans="5:33">
      <c r="E83" s="147">
        <v>0.49010416666666667</v>
      </c>
      <c r="F83" s="133">
        <v>770</v>
      </c>
      <c r="G83" s="148">
        <v>14.21</v>
      </c>
      <c r="H83" s="148">
        <v>6.09</v>
      </c>
      <c r="I83" s="148">
        <v>9.0500000000000007</v>
      </c>
      <c r="J83" s="148">
        <v>14.16</v>
      </c>
      <c r="K83" s="148">
        <v>6.34</v>
      </c>
      <c r="L83" s="148">
        <v>8.67</v>
      </c>
      <c r="M83" s="118">
        <f t="shared" si="31"/>
        <v>14.185</v>
      </c>
      <c r="N83" s="118">
        <f t="shared" si="32"/>
        <v>6.2149999999999999</v>
      </c>
      <c r="O83" s="118">
        <f t="shared" si="33"/>
        <v>8.86</v>
      </c>
      <c r="P83" s="149">
        <f t="shared" si="27"/>
        <v>0.17772520556539767</v>
      </c>
      <c r="Q83" s="150">
        <f t="shared" si="28"/>
        <v>6.0953689724016853E-7</v>
      </c>
      <c r="R83" s="151">
        <f t="shared" si="29"/>
        <v>6.6816834609319345E-9</v>
      </c>
      <c r="S83" s="150">
        <f t="shared" si="30"/>
        <v>4.4644893872091352E-17</v>
      </c>
      <c r="T83" s="97">
        <v>298</v>
      </c>
      <c r="U83" s="118">
        <f t="shared" si="34"/>
        <v>287.185</v>
      </c>
      <c r="V83" s="152">
        <f t="shared" si="35"/>
        <v>0.63514223287306504</v>
      </c>
      <c r="W83" s="153">
        <f t="shared" si="36"/>
        <v>4.3166042389107897</v>
      </c>
      <c r="X83" s="154">
        <f t="shared" si="23"/>
        <v>-2.8671473923058745E-7</v>
      </c>
      <c r="Y83" s="155">
        <f t="shared" si="24"/>
        <v>-2.8637731803053132E-7</v>
      </c>
      <c r="Z83" s="155">
        <f t="shared" si="25"/>
        <v>-2.8637771512579945E-7</v>
      </c>
      <c r="AA83" s="156">
        <f t="shared" si="26"/>
        <v>-2.860406900863657E-7</v>
      </c>
      <c r="AB83" s="157">
        <f t="shared" si="37"/>
        <v>1.2181413271957274E-3</v>
      </c>
      <c r="AC83" s="132"/>
      <c r="AD83" s="158">
        <f t="shared" si="38"/>
        <v>12.181413271957274</v>
      </c>
      <c r="AE83" s="158"/>
      <c r="AF83" s="159"/>
      <c r="AG83" s="133">
        <v>770</v>
      </c>
    </row>
    <row r="84" spans="5:33">
      <c r="E84" s="147">
        <v>0.4902199074074074</v>
      </c>
      <c r="F84" s="133">
        <v>780</v>
      </c>
      <c r="G84" s="148">
        <v>14.22</v>
      </c>
      <c r="H84" s="148">
        <v>6.09</v>
      </c>
      <c r="I84" s="148">
        <v>9.0399999999999991</v>
      </c>
      <c r="J84" s="148">
        <v>14.17</v>
      </c>
      <c r="K84" s="148">
        <v>6.34</v>
      </c>
      <c r="L84" s="148">
        <v>8.8000000000000007</v>
      </c>
      <c r="M84" s="118">
        <f t="shared" si="31"/>
        <v>14.195</v>
      </c>
      <c r="N84" s="118">
        <f t="shared" si="32"/>
        <v>6.2149999999999999</v>
      </c>
      <c r="O84" s="118">
        <f t="shared" si="33"/>
        <v>8.92</v>
      </c>
      <c r="P84" s="149">
        <f t="shared" si="27"/>
        <v>0.17895901757604821</v>
      </c>
      <c r="Q84" s="150">
        <f t="shared" si="28"/>
        <v>6.0953689724016853E-7</v>
      </c>
      <c r="R84" s="151">
        <f t="shared" si="29"/>
        <v>6.6872382475821623E-9</v>
      </c>
      <c r="S84" s="150">
        <f t="shared" si="30"/>
        <v>4.4719155379925748E-17</v>
      </c>
      <c r="T84" s="97">
        <v>298</v>
      </c>
      <c r="U84" s="118">
        <f t="shared" si="34"/>
        <v>287.19499999999999</v>
      </c>
      <c r="V84" s="152">
        <f t="shared" si="35"/>
        <v>0.63453285896178602</v>
      </c>
      <c r="W84" s="153">
        <f t="shared" si="36"/>
        <v>4.3105517064493144</v>
      </c>
      <c r="X84" s="154">
        <f t="shared" si="23"/>
        <v>-2.8891064954319512E-7</v>
      </c>
      <c r="Y84" s="155">
        <f t="shared" si="24"/>
        <v>-2.8856723266971879E-7</v>
      </c>
      <c r="Z84" s="155">
        <f t="shared" si="25"/>
        <v>-2.8856764087602473E-7</v>
      </c>
      <c r="AA84" s="156">
        <f t="shared" si="26"/>
        <v>-2.8822463123841631E-7</v>
      </c>
      <c r="AB84" s="157">
        <f t="shared" si="37"/>
        <v>1.2152775513696781E-3</v>
      </c>
      <c r="AC84" s="132"/>
      <c r="AD84" s="158">
        <f t="shared" si="38"/>
        <v>12.152775513696781</v>
      </c>
      <c r="AE84" s="158"/>
      <c r="AF84" s="159"/>
      <c r="AG84" s="133">
        <v>780</v>
      </c>
    </row>
    <row r="85" spans="5:33">
      <c r="E85" s="147">
        <v>0.49033564814814812</v>
      </c>
      <c r="F85" s="133">
        <v>790</v>
      </c>
      <c r="G85" s="148">
        <v>14.23</v>
      </c>
      <c r="H85" s="148">
        <v>6.09</v>
      </c>
      <c r="I85" s="148">
        <v>8.99</v>
      </c>
      <c r="J85" s="148">
        <v>14.17</v>
      </c>
      <c r="K85" s="148">
        <v>6.34</v>
      </c>
      <c r="L85" s="148">
        <v>8.85</v>
      </c>
      <c r="M85" s="118">
        <f t="shared" si="31"/>
        <v>14.2</v>
      </c>
      <c r="N85" s="118">
        <f t="shared" si="32"/>
        <v>6.2149999999999999</v>
      </c>
      <c r="O85" s="118">
        <f t="shared" si="33"/>
        <v>8.92</v>
      </c>
      <c r="P85" s="149">
        <f t="shared" si="27"/>
        <v>0.17897414907021725</v>
      </c>
      <c r="Q85" s="150">
        <f t="shared" si="28"/>
        <v>6.0953689724016853E-7</v>
      </c>
      <c r="R85" s="151">
        <f t="shared" si="29"/>
        <v>6.6900173723972307E-9</v>
      </c>
      <c r="S85" s="150">
        <f t="shared" si="30"/>
        <v>4.4756332442976746E-17</v>
      </c>
      <c r="T85" s="97">
        <v>298</v>
      </c>
      <c r="U85" s="118">
        <f t="shared" si="34"/>
        <v>287.2</v>
      </c>
      <c r="V85" s="152">
        <f t="shared" si="35"/>
        <v>0.63422818791946511</v>
      </c>
      <c r="W85" s="153">
        <f t="shared" si="36"/>
        <v>4.3075287812606211</v>
      </c>
      <c r="X85" s="154">
        <f t="shared" si="23"/>
        <v>-2.886910909772378E-7</v>
      </c>
      <c r="Y85" s="155">
        <f t="shared" si="24"/>
        <v>-2.8834737972497188E-7</v>
      </c>
      <c r="Z85" s="155">
        <f t="shared" si="25"/>
        <v>-2.8834778894239709E-7</v>
      </c>
      <c r="AA85" s="156">
        <f t="shared" si="26"/>
        <v>-2.8800448593314015E-7</v>
      </c>
      <c r="AB85" s="157">
        <f t="shared" si="37"/>
        <v>1.2123918763232229E-3</v>
      </c>
      <c r="AC85" s="132"/>
      <c r="AD85" s="158">
        <f t="shared" si="38"/>
        <v>12.123918763232229</v>
      </c>
      <c r="AE85" s="158"/>
      <c r="AF85" s="159"/>
      <c r="AG85" s="133">
        <v>790</v>
      </c>
    </row>
    <row r="86" spans="5:33">
      <c r="E86" s="147">
        <v>0.4904513888888889</v>
      </c>
      <c r="F86" s="133">
        <v>800</v>
      </c>
      <c r="G86" s="148">
        <v>14.24</v>
      </c>
      <c r="H86" s="148">
        <v>6.09</v>
      </c>
      <c r="I86" s="148">
        <v>9.01</v>
      </c>
      <c r="J86" s="148">
        <v>14.18</v>
      </c>
      <c r="K86" s="148">
        <v>6.34</v>
      </c>
      <c r="L86" s="148">
        <v>8.81</v>
      </c>
      <c r="M86" s="118">
        <f t="shared" si="31"/>
        <v>14.21</v>
      </c>
      <c r="N86" s="118">
        <f t="shared" si="32"/>
        <v>6.2149999999999999</v>
      </c>
      <c r="O86" s="118">
        <f t="shared" si="33"/>
        <v>8.91</v>
      </c>
      <c r="P86" s="149">
        <f t="shared" si="27"/>
        <v>0.1788037421357177</v>
      </c>
      <c r="Q86" s="150">
        <f t="shared" si="28"/>
        <v>6.0953689724016853E-7</v>
      </c>
      <c r="R86" s="151">
        <f t="shared" si="29"/>
        <v>6.6955790874062197E-9</v>
      </c>
      <c r="S86" s="150">
        <f t="shared" si="30"/>
        <v>4.4830779315711508E-17</v>
      </c>
      <c r="T86" s="97">
        <v>298</v>
      </c>
      <c r="U86" s="118">
        <f t="shared" si="34"/>
        <v>287.20999999999998</v>
      </c>
      <c r="V86" s="152">
        <f t="shared" si="35"/>
        <v>0.63361887765867964</v>
      </c>
      <c r="W86" s="153">
        <f t="shared" si="36"/>
        <v>4.3014896043935282</v>
      </c>
      <c r="X86" s="154">
        <f t="shared" si="23"/>
        <v>-2.8861351100001696E-7</v>
      </c>
      <c r="Y86" s="155">
        <f t="shared" si="24"/>
        <v>-2.8826916548432827E-7</v>
      </c>
      <c r="Z86" s="155">
        <f t="shared" si="25"/>
        <v>-2.8826957632384078E-7</v>
      </c>
      <c r="AA86" s="156">
        <f t="shared" si="26"/>
        <v>-2.879256406673173E-7</v>
      </c>
      <c r="AB86" s="157">
        <f t="shared" si="37"/>
        <v>1.209508399799481E-3</v>
      </c>
      <c r="AC86" s="132"/>
      <c r="AD86" s="158">
        <f t="shared" si="38"/>
        <v>12.095083997994811</v>
      </c>
      <c r="AE86" s="158"/>
      <c r="AF86" s="159"/>
      <c r="AG86" s="133">
        <v>800</v>
      </c>
    </row>
    <row r="87" spans="5:33">
      <c r="E87" s="147">
        <v>0.49056712962962962</v>
      </c>
      <c r="F87" s="133">
        <v>810</v>
      </c>
      <c r="G87" s="148">
        <v>14.25</v>
      </c>
      <c r="H87" s="148">
        <v>6.09</v>
      </c>
      <c r="I87" s="148">
        <v>9</v>
      </c>
      <c r="J87" s="148">
        <v>14.19</v>
      </c>
      <c r="K87" s="148">
        <v>6.34</v>
      </c>
      <c r="L87" s="148">
        <v>8.82</v>
      </c>
      <c r="M87" s="118">
        <f t="shared" si="31"/>
        <v>14.219999999999999</v>
      </c>
      <c r="N87" s="118">
        <f t="shared" si="32"/>
        <v>6.2149999999999999</v>
      </c>
      <c r="O87" s="118">
        <f t="shared" si="33"/>
        <v>8.91</v>
      </c>
      <c r="P87" s="149">
        <f t="shared" si="27"/>
        <v>0.1788339890959614</v>
      </c>
      <c r="Q87" s="150">
        <f t="shared" si="28"/>
        <v>6.0953689724016853E-7</v>
      </c>
      <c r="R87" s="151">
        <f t="shared" si="29"/>
        <v>6.701145426121266E-9</v>
      </c>
      <c r="S87" s="150">
        <f t="shared" si="30"/>
        <v>4.4905350022025962E-17</v>
      </c>
      <c r="T87" s="97">
        <v>298</v>
      </c>
      <c r="U87" s="118">
        <f t="shared" si="34"/>
        <v>287.22000000000003</v>
      </c>
      <c r="V87" s="152">
        <f t="shared" si="35"/>
        <v>0.63300960982601373</v>
      </c>
      <c r="W87" s="153">
        <f t="shared" si="36"/>
        <v>4.2954593141246775</v>
      </c>
      <c r="X87" s="154">
        <f t="shared" si="23"/>
        <v>-2.8885831126037366E-7</v>
      </c>
      <c r="Y87" s="155">
        <f t="shared" si="24"/>
        <v>-2.8851255729702671E-7</v>
      </c>
      <c r="Z87" s="155">
        <f t="shared" si="25"/>
        <v>-2.8851297115322716E-7</v>
      </c>
      <c r="AA87" s="156">
        <f t="shared" si="26"/>
        <v>-2.8816763005533592E-7</v>
      </c>
      <c r="AB87" s="157">
        <f t="shared" si="37"/>
        <v>1.2066257054073415E-3</v>
      </c>
      <c r="AC87" s="132"/>
      <c r="AD87" s="158">
        <f t="shared" si="38"/>
        <v>12.066257054073414</v>
      </c>
      <c r="AE87" s="158"/>
      <c r="AF87" s="159"/>
      <c r="AG87" s="133">
        <v>810</v>
      </c>
    </row>
    <row r="88" spans="5:33">
      <c r="E88" s="147">
        <v>0.49068287037037034</v>
      </c>
      <c r="F88" s="133">
        <v>820</v>
      </c>
      <c r="G88" s="148">
        <v>14.26</v>
      </c>
      <c r="H88" s="148">
        <v>6.09</v>
      </c>
      <c r="I88" s="148">
        <v>8.99</v>
      </c>
      <c r="J88" s="148">
        <v>14.21</v>
      </c>
      <c r="K88" s="148">
        <v>6.34</v>
      </c>
      <c r="L88" s="148">
        <v>8.74</v>
      </c>
      <c r="M88" s="118">
        <f t="shared" si="31"/>
        <v>14.234999999999999</v>
      </c>
      <c r="N88" s="118">
        <f t="shared" si="32"/>
        <v>6.2149999999999999</v>
      </c>
      <c r="O88" s="118">
        <f t="shared" si="33"/>
        <v>8.8650000000000002</v>
      </c>
      <c r="P88" s="149">
        <f t="shared" si="27"/>
        <v>0.17797594752298498</v>
      </c>
      <c r="Q88" s="150">
        <f t="shared" si="28"/>
        <v>6.0953689724016853E-7</v>
      </c>
      <c r="R88" s="151">
        <f t="shared" si="29"/>
        <v>6.7095036120520885E-9</v>
      </c>
      <c r="S88" s="150">
        <f t="shared" si="30"/>
        <v>4.501743872014002E-17</v>
      </c>
      <c r="T88" s="97">
        <v>298</v>
      </c>
      <c r="U88" s="118">
        <f t="shared" si="34"/>
        <v>287.23500000000001</v>
      </c>
      <c r="V88" s="152">
        <f t="shared" si="35"/>
        <v>0.6320957876200558</v>
      </c>
      <c r="W88" s="153">
        <f t="shared" si="36"/>
        <v>4.2864305111755678</v>
      </c>
      <c r="X88" s="154">
        <f t="shared" si="23"/>
        <v>-2.881064381441937E-7</v>
      </c>
      <c r="Y88" s="155">
        <f t="shared" si="24"/>
        <v>-2.8776165737796877E-7</v>
      </c>
      <c r="Z88" s="155">
        <f t="shared" si="25"/>
        <v>-2.8776206998164932E-7</v>
      </c>
      <c r="AA88" s="156">
        <f t="shared" si="26"/>
        <v>-2.8741770083156833E-7</v>
      </c>
      <c r="AB88" s="157">
        <f t="shared" si="37"/>
        <v>1.2037405770769811E-3</v>
      </c>
      <c r="AC88" s="132"/>
      <c r="AD88" s="158">
        <f t="shared" si="38"/>
        <v>12.03740577076981</v>
      </c>
      <c r="AE88" s="158"/>
      <c r="AF88" s="159"/>
      <c r="AG88" s="133">
        <v>820</v>
      </c>
    </row>
    <row r="89" spans="5:33">
      <c r="E89" s="147">
        <v>0.49079861111111112</v>
      </c>
      <c r="F89" s="133">
        <v>830</v>
      </c>
      <c r="G89" s="148">
        <v>14.27</v>
      </c>
      <c r="H89" s="148">
        <v>6.09</v>
      </c>
      <c r="I89" s="148">
        <v>9.01</v>
      </c>
      <c r="J89" s="148">
        <v>14.22</v>
      </c>
      <c r="K89" s="148">
        <v>6.34</v>
      </c>
      <c r="L89" s="148">
        <v>8.74</v>
      </c>
      <c r="M89" s="118">
        <f t="shared" si="31"/>
        <v>14.245000000000001</v>
      </c>
      <c r="N89" s="118">
        <f t="shared" si="32"/>
        <v>6.2149999999999999</v>
      </c>
      <c r="O89" s="118">
        <f t="shared" si="33"/>
        <v>8.875</v>
      </c>
      <c r="P89" s="149">
        <f t="shared" si="27"/>
        <v>0.17820686365500368</v>
      </c>
      <c r="Q89" s="150">
        <f t="shared" si="28"/>
        <v>6.0953689724016853E-7</v>
      </c>
      <c r="R89" s="151">
        <f t="shared" si="29"/>
        <v>6.7150815268563149E-9</v>
      </c>
      <c r="S89" s="150">
        <f t="shared" si="30"/>
        <v>4.509231991232694E-17</v>
      </c>
      <c r="T89" s="97">
        <v>298</v>
      </c>
      <c r="U89" s="118">
        <f t="shared" si="34"/>
        <v>287.245</v>
      </c>
      <c r="V89" s="152">
        <f t="shared" si="35"/>
        <v>0.63148662583831228</v>
      </c>
      <c r="W89" s="153">
        <f t="shared" si="36"/>
        <v>4.2804223776031627</v>
      </c>
      <c r="X89" s="154">
        <f t="shared" si="23"/>
        <v>-2.8867394270618255E-7</v>
      </c>
      <c r="Y89" s="155">
        <f t="shared" si="24"/>
        <v>-2.8832697286811964E-7</v>
      </c>
      <c r="Z89" s="155">
        <f t="shared" si="25"/>
        <v>-2.8832738990634409E-7</v>
      </c>
      <c r="AA89" s="156">
        <f t="shared" si="26"/>
        <v>-2.8798083610399281E-7</v>
      </c>
      <c r="AB89" s="157">
        <f t="shared" si="37"/>
        <v>1.2008629577541562E-3</v>
      </c>
      <c r="AC89" s="132"/>
      <c r="AD89" s="158">
        <f t="shared" si="38"/>
        <v>12.008629577541562</v>
      </c>
      <c r="AE89" s="158"/>
      <c r="AF89" s="159"/>
      <c r="AG89" s="133">
        <v>830</v>
      </c>
    </row>
    <row r="90" spans="5:33">
      <c r="E90" s="147">
        <v>0.49091435185185184</v>
      </c>
      <c r="F90" s="133">
        <v>840</v>
      </c>
      <c r="G90" s="148">
        <v>14.28</v>
      </c>
      <c r="H90" s="148">
        <v>6.09</v>
      </c>
      <c r="I90" s="148">
        <v>8.9600000000000009</v>
      </c>
      <c r="J90" s="148">
        <v>14.23</v>
      </c>
      <c r="K90" s="148">
        <v>6.33</v>
      </c>
      <c r="L90" s="148">
        <v>8.67</v>
      </c>
      <c r="M90" s="118">
        <f t="shared" si="31"/>
        <v>14.254999999999999</v>
      </c>
      <c r="N90" s="118">
        <f t="shared" si="32"/>
        <v>6.21</v>
      </c>
      <c r="O90" s="118">
        <f t="shared" si="33"/>
        <v>8.8150000000000013</v>
      </c>
      <c r="P90" s="149">
        <f t="shared" si="27"/>
        <v>0.17703204478350743</v>
      </c>
      <c r="Q90" s="150">
        <f t="shared" si="28"/>
        <v>6.1659500186148145E-7</v>
      </c>
      <c r="R90" s="151">
        <f t="shared" si="29"/>
        <v>6.6437332732812953E-9</v>
      </c>
      <c r="S90" s="150">
        <f t="shared" si="30"/>
        <v>4.4139191806504993E-17</v>
      </c>
      <c r="T90" s="97">
        <v>298</v>
      </c>
      <c r="U90" s="118">
        <f t="shared" si="34"/>
        <v>287.255</v>
      </c>
      <c r="V90" s="152">
        <f t="shared" si="35"/>
        <v>0.63087750646918428</v>
      </c>
      <c r="W90" s="153">
        <f t="shared" si="36"/>
        <v>4.2744230828472158</v>
      </c>
      <c r="X90" s="154">
        <f t="shared" si="23"/>
        <v>-2.8042838076266781E-7</v>
      </c>
      <c r="Y90" s="155">
        <f t="shared" si="24"/>
        <v>-2.8010016118722089E-7</v>
      </c>
      <c r="Z90" s="155">
        <f t="shared" si="25"/>
        <v>-2.8010054534266691E-7</v>
      </c>
      <c r="AA90" s="156">
        <f t="shared" si="26"/>
        <v>-2.7977270902341798E-7</v>
      </c>
      <c r="AB90" s="157">
        <f t="shared" si="37"/>
        <v>1.197979685246891E-3</v>
      </c>
      <c r="AC90" s="132"/>
      <c r="AD90" s="158">
        <f t="shared" si="38"/>
        <v>11.97979685246891</v>
      </c>
      <c r="AE90" s="158"/>
      <c r="AF90" s="159"/>
      <c r="AG90" s="133">
        <v>840</v>
      </c>
    </row>
    <row r="91" spans="5:33">
      <c r="E91" s="147">
        <v>0.49103009259259256</v>
      </c>
      <c r="F91" s="133">
        <v>850</v>
      </c>
      <c r="G91" s="148">
        <v>14.29</v>
      </c>
      <c r="H91" s="148">
        <v>6.09</v>
      </c>
      <c r="I91" s="148">
        <v>9</v>
      </c>
      <c r="J91" s="148">
        <v>14.24</v>
      </c>
      <c r="K91" s="148">
        <v>6.33</v>
      </c>
      <c r="L91" s="148">
        <v>8.6300000000000008</v>
      </c>
      <c r="M91" s="118">
        <f t="shared" si="31"/>
        <v>14.265000000000001</v>
      </c>
      <c r="N91" s="118">
        <f t="shared" si="32"/>
        <v>6.21</v>
      </c>
      <c r="O91" s="118">
        <f t="shared" si="33"/>
        <v>8.8150000000000013</v>
      </c>
      <c r="P91" s="149">
        <f t="shared" si="27"/>
        <v>0.17706201485248974</v>
      </c>
      <c r="Q91" s="150">
        <f t="shared" si="28"/>
        <v>6.1659500186148145E-7</v>
      </c>
      <c r="R91" s="151">
        <f t="shared" si="29"/>
        <v>6.6492565102184934E-9</v>
      </c>
      <c r="S91" s="150">
        <f t="shared" si="30"/>
        <v>4.4212612138683019E-17</v>
      </c>
      <c r="T91" s="97">
        <v>298</v>
      </c>
      <c r="U91" s="118">
        <f t="shared" si="34"/>
        <v>287.26499999999999</v>
      </c>
      <c r="V91" s="152">
        <f t="shared" si="35"/>
        <v>0.63026842950824025</v>
      </c>
      <c r="W91" s="153">
        <f t="shared" si="36"/>
        <v>4.2684326133050412</v>
      </c>
      <c r="X91" s="154">
        <f t="shared" si="23"/>
        <v>-2.8067888281067852E-7</v>
      </c>
      <c r="Y91" s="155">
        <f t="shared" si="24"/>
        <v>-2.8034930600135601E-7</v>
      </c>
      <c r="Z91" s="155">
        <f t="shared" si="25"/>
        <v>-2.8034969299474907E-7</v>
      </c>
      <c r="AA91" s="156">
        <f t="shared" si="26"/>
        <v>-2.8002050226999425E-7</v>
      </c>
      <c r="AB91" s="157">
        <f t="shared" si="37"/>
        <v>1.1951786810754813E-3</v>
      </c>
      <c r="AC91" s="132"/>
      <c r="AD91" s="158">
        <f t="shared" si="38"/>
        <v>11.951786810754813</v>
      </c>
      <c r="AE91" s="158"/>
      <c r="AF91" s="159"/>
      <c r="AG91" s="133">
        <v>850</v>
      </c>
    </row>
    <row r="92" spans="5:33">
      <c r="E92" s="147">
        <v>0.49114583333333334</v>
      </c>
      <c r="F92" s="133">
        <v>860</v>
      </c>
      <c r="G92" s="148">
        <v>14.3</v>
      </c>
      <c r="H92" s="148">
        <v>6.09</v>
      </c>
      <c r="I92" s="148">
        <v>8.9499999999999993</v>
      </c>
      <c r="J92" s="148">
        <v>14.24</v>
      </c>
      <c r="K92" s="148">
        <v>6.33</v>
      </c>
      <c r="L92" s="148">
        <v>8.61</v>
      </c>
      <c r="M92" s="118">
        <f t="shared" si="31"/>
        <v>14.27</v>
      </c>
      <c r="N92" s="118">
        <f t="shared" si="32"/>
        <v>6.21</v>
      </c>
      <c r="O92" s="118">
        <f t="shared" si="33"/>
        <v>8.7799999999999994</v>
      </c>
      <c r="P92" s="149">
        <f t="shared" si="27"/>
        <v>0.17637391859566004</v>
      </c>
      <c r="Q92" s="150">
        <f t="shared" si="28"/>
        <v>6.1659500186148145E-7</v>
      </c>
      <c r="R92" s="151">
        <f t="shared" si="29"/>
        <v>6.6520198503426458E-9</v>
      </c>
      <c r="S92" s="150">
        <f t="shared" si="30"/>
        <v>4.4249368089352597E-17</v>
      </c>
      <c r="T92" s="97">
        <v>298</v>
      </c>
      <c r="U92" s="118">
        <f t="shared" si="34"/>
        <v>287.27</v>
      </c>
      <c r="V92" s="152">
        <f t="shared" si="35"/>
        <v>0.62996390692945514</v>
      </c>
      <c r="W92" s="153">
        <f t="shared" si="36"/>
        <v>4.2654406837442771</v>
      </c>
      <c r="X92" s="154">
        <f t="shared" si="23"/>
        <v>-2.793599948963109E-7</v>
      </c>
      <c r="Y92" s="155">
        <f t="shared" si="24"/>
        <v>-2.7903274048972138E-7</v>
      </c>
      <c r="Z92" s="155">
        <f t="shared" si="25"/>
        <v>-2.790331238497177E-7</v>
      </c>
      <c r="AA92" s="156">
        <f t="shared" si="26"/>
        <v>-2.7870625190495543E-7</v>
      </c>
      <c r="AB92" s="157">
        <f t="shared" si="37"/>
        <v>1.1923751854370265E-3</v>
      </c>
      <c r="AC92" s="132"/>
      <c r="AD92" s="158">
        <f t="shared" si="38"/>
        <v>11.923751854370265</v>
      </c>
      <c r="AE92" s="158"/>
      <c r="AF92" s="159"/>
      <c r="AG92" s="133">
        <v>860</v>
      </c>
    </row>
    <row r="93" spans="5:33">
      <c r="E93" s="147">
        <v>0.49126157407407406</v>
      </c>
      <c r="F93" s="133">
        <v>870</v>
      </c>
      <c r="G93" s="148">
        <v>14.31</v>
      </c>
      <c r="H93" s="148">
        <v>6.09</v>
      </c>
      <c r="I93" s="148">
        <v>8.9700000000000006</v>
      </c>
      <c r="J93" s="148">
        <v>14.26</v>
      </c>
      <c r="K93" s="148">
        <v>6.33</v>
      </c>
      <c r="L93" s="148">
        <v>8.6</v>
      </c>
      <c r="M93" s="118">
        <f t="shared" si="31"/>
        <v>14.285</v>
      </c>
      <c r="N93" s="118">
        <f t="shared" si="32"/>
        <v>6.21</v>
      </c>
      <c r="O93" s="118">
        <f t="shared" si="33"/>
        <v>8.7850000000000001</v>
      </c>
      <c r="P93" s="149">
        <f t="shared" si="27"/>
        <v>0.1765191879881699</v>
      </c>
      <c r="Q93" s="150">
        <f t="shared" si="28"/>
        <v>6.1659500186148145E-7</v>
      </c>
      <c r="R93" s="151">
        <f t="shared" si="29"/>
        <v>6.6603167630626656E-9</v>
      </c>
      <c r="S93" s="150">
        <f t="shared" si="30"/>
        <v>4.4359819384333546E-17</v>
      </c>
      <c r="T93" s="97">
        <v>298</v>
      </c>
      <c r="U93" s="118">
        <f t="shared" si="34"/>
        <v>287.28500000000003</v>
      </c>
      <c r="V93" s="152">
        <f t="shared" si="35"/>
        <v>0.62905040279319269</v>
      </c>
      <c r="W93" s="153">
        <f t="shared" si="36"/>
        <v>4.2564780955605332</v>
      </c>
      <c r="X93" s="154">
        <f t="shared" si="23"/>
        <v>-2.8022086452510523E-7</v>
      </c>
      <c r="Y93" s="155">
        <f t="shared" si="24"/>
        <v>-2.7989081773376617E-7</v>
      </c>
      <c r="Z93" s="155">
        <f t="shared" si="25"/>
        <v>-2.7989120646600659E-7</v>
      </c>
      <c r="AA93" s="156">
        <f t="shared" si="26"/>
        <v>-2.7956154749120282E-7</v>
      </c>
      <c r="AB93" s="157">
        <f t="shared" si="37"/>
        <v>1.189584855477893E-3</v>
      </c>
      <c r="AC93" s="132"/>
      <c r="AD93" s="158">
        <f t="shared" si="38"/>
        <v>11.895848554778929</v>
      </c>
      <c r="AE93" s="158"/>
      <c r="AF93" s="159"/>
      <c r="AG93" s="133">
        <v>870</v>
      </c>
    </row>
    <row r="94" spans="5:33">
      <c r="E94" s="147">
        <v>0.49137731481481478</v>
      </c>
      <c r="F94" s="133">
        <v>880</v>
      </c>
      <c r="G94" s="148">
        <v>14.32</v>
      </c>
      <c r="H94" s="148">
        <v>6.09</v>
      </c>
      <c r="I94" s="148">
        <v>9.01</v>
      </c>
      <c r="J94" s="148">
        <v>14.27</v>
      </c>
      <c r="K94" s="148">
        <v>6.33</v>
      </c>
      <c r="L94" s="148">
        <v>8.6999999999999993</v>
      </c>
      <c r="M94" s="118">
        <f t="shared" si="31"/>
        <v>14.295</v>
      </c>
      <c r="N94" s="118">
        <f t="shared" si="32"/>
        <v>6.21</v>
      </c>
      <c r="O94" s="118">
        <f t="shared" si="33"/>
        <v>8.8550000000000004</v>
      </c>
      <c r="P94" s="149">
        <f t="shared" si="27"/>
        <v>0.17795585204823047</v>
      </c>
      <c r="Q94" s="150">
        <f t="shared" si="28"/>
        <v>6.1659500186148145E-7</v>
      </c>
      <c r="R94" s="151">
        <f t="shared" si="29"/>
        <v>6.6658537866074161E-9</v>
      </c>
      <c r="S94" s="150">
        <f t="shared" si="30"/>
        <v>4.4433606704428427E-17</v>
      </c>
      <c r="T94" s="97">
        <v>298</v>
      </c>
      <c r="U94" s="118">
        <f t="shared" si="34"/>
        <v>287.29500000000002</v>
      </c>
      <c r="V94" s="152">
        <f t="shared" si="35"/>
        <v>0.62844145303023735</v>
      </c>
      <c r="W94" s="153">
        <f t="shared" si="36"/>
        <v>4.2505140202619494</v>
      </c>
      <c r="X94" s="154">
        <f t="shared" si="23"/>
        <v>-2.8270177596563052E-7</v>
      </c>
      <c r="Y94" s="155">
        <f t="shared" si="24"/>
        <v>-2.823650669976388E-7</v>
      </c>
      <c r="Z94" s="155">
        <f t="shared" si="25"/>
        <v>-2.8236546803130314E-7</v>
      </c>
      <c r="AA94" s="156">
        <f t="shared" si="26"/>
        <v>-2.8202915914168184E-7</v>
      </c>
      <c r="AB94" s="157">
        <f t="shared" si="37"/>
        <v>1.1867859447105332E-3</v>
      </c>
      <c r="AC94" s="132"/>
      <c r="AD94" s="158">
        <f t="shared" si="38"/>
        <v>11.867859447105332</v>
      </c>
      <c r="AE94" s="158"/>
      <c r="AF94" s="159"/>
      <c r="AG94" s="133">
        <v>880</v>
      </c>
    </row>
    <row r="95" spans="5:33">
      <c r="E95" s="147">
        <v>0.49149305555555556</v>
      </c>
      <c r="F95" s="133">
        <v>890</v>
      </c>
      <c r="G95" s="148">
        <v>14.33</v>
      </c>
      <c r="H95" s="148">
        <v>6.09</v>
      </c>
      <c r="I95" s="148">
        <v>9</v>
      </c>
      <c r="J95" s="148">
        <v>14.28</v>
      </c>
      <c r="K95" s="148">
        <v>6.33</v>
      </c>
      <c r="L95" s="148">
        <v>8.6300000000000008</v>
      </c>
      <c r="M95" s="118">
        <f t="shared" si="31"/>
        <v>14.305</v>
      </c>
      <c r="N95" s="118">
        <f t="shared" si="32"/>
        <v>6.21</v>
      </c>
      <c r="O95" s="118">
        <f t="shared" si="33"/>
        <v>8.8150000000000013</v>
      </c>
      <c r="P95" s="149">
        <f t="shared" si="27"/>
        <v>0.17718199667090329</v>
      </c>
      <c r="Q95" s="150">
        <f t="shared" si="28"/>
        <v>6.1659500186148145E-7</v>
      </c>
      <c r="R95" s="151">
        <f t="shared" si="29"/>
        <v>6.6713954133310869E-9</v>
      </c>
      <c r="S95" s="150">
        <f t="shared" si="30"/>
        <v>4.4507516761015064E-17</v>
      </c>
      <c r="T95" s="97">
        <v>298</v>
      </c>
      <c r="U95" s="118">
        <f t="shared" si="34"/>
        <v>287.30500000000001</v>
      </c>
      <c r="V95" s="152">
        <f t="shared" si="35"/>
        <v>0.62783254565775415</v>
      </c>
      <c r="W95" s="153">
        <f t="shared" si="36"/>
        <v>4.2445587159844838</v>
      </c>
      <c r="X95" s="154">
        <f t="shared" si="23"/>
        <v>-2.816644491257604E-7</v>
      </c>
      <c r="Y95" s="155">
        <f t="shared" si="24"/>
        <v>-2.8132940947762422E-7</v>
      </c>
      <c r="Z95" s="155">
        <f t="shared" si="25"/>
        <v>-2.8132980800703105E-7</v>
      </c>
      <c r="AA95" s="156">
        <f t="shared" si="26"/>
        <v>-2.8099516594020083E-7</v>
      </c>
      <c r="AB95" s="157">
        <f t="shared" si="37"/>
        <v>1.1839622913685911E-3</v>
      </c>
      <c r="AC95" s="132"/>
      <c r="AD95" s="158">
        <f t="shared" si="38"/>
        <v>11.839622913685911</v>
      </c>
      <c r="AE95" s="158"/>
      <c r="AF95" s="159"/>
      <c r="AG95" s="133">
        <v>890</v>
      </c>
    </row>
    <row r="96" spans="5:33">
      <c r="E96" s="147">
        <v>0.49160879629629628</v>
      </c>
      <c r="F96" s="133">
        <v>900</v>
      </c>
      <c r="G96" s="148">
        <v>14.34</v>
      </c>
      <c r="H96" s="148">
        <v>6.09</v>
      </c>
      <c r="I96" s="148">
        <v>8.92</v>
      </c>
      <c r="J96" s="148">
        <v>14.29</v>
      </c>
      <c r="K96" s="148">
        <v>6.33</v>
      </c>
      <c r="L96" s="148">
        <v>8.6999999999999993</v>
      </c>
      <c r="M96" s="118">
        <f t="shared" si="31"/>
        <v>14.315</v>
      </c>
      <c r="N96" s="118">
        <f t="shared" si="32"/>
        <v>6.21</v>
      </c>
      <c r="O96" s="118">
        <f t="shared" si="33"/>
        <v>8.8099999999999987</v>
      </c>
      <c r="P96" s="149">
        <f t="shared" si="27"/>
        <v>0.17711150022693109</v>
      </c>
      <c r="Q96" s="150">
        <f t="shared" si="28"/>
        <v>6.1659500186148145E-7</v>
      </c>
      <c r="R96" s="151">
        <f t="shared" si="29"/>
        <v>6.6769416470605115E-9</v>
      </c>
      <c r="S96" s="150">
        <f t="shared" si="30"/>
        <v>4.4581549758251135E-17</v>
      </c>
      <c r="T96" s="97">
        <v>298</v>
      </c>
      <c r="U96" s="118">
        <f t="shared" si="34"/>
        <v>287.315</v>
      </c>
      <c r="V96" s="152">
        <f t="shared" si="35"/>
        <v>0.62722368067132039</v>
      </c>
      <c r="W96" s="153">
        <f t="shared" si="36"/>
        <v>4.2386121692343304</v>
      </c>
      <c r="X96" s="154">
        <f t="shared" si="23"/>
        <v>-2.8174530121373055E-7</v>
      </c>
      <c r="Y96" s="155">
        <f t="shared" si="24"/>
        <v>-2.8140927072512291E-7</v>
      </c>
      <c r="Z96" s="155">
        <f t="shared" si="25"/>
        <v>-2.8140967150018037E-7</v>
      </c>
      <c r="AA96" s="156">
        <f t="shared" si="26"/>
        <v>-2.8107404083064165E-7</v>
      </c>
      <c r="AB96" s="157">
        <f t="shared" si="37"/>
        <v>1.1811489946185324E-3</v>
      </c>
      <c r="AC96" s="132"/>
      <c r="AD96" s="158">
        <f t="shared" si="38"/>
        <v>11.811489946185324</v>
      </c>
      <c r="AE96" s="158"/>
      <c r="AF96" s="159"/>
      <c r="AG96" s="133">
        <v>900</v>
      </c>
    </row>
    <row r="97" spans="1:37">
      <c r="E97" s="147">
        <v>0.491724537037037</v>
      </c>
      <c r="F97" s="133">
        <v>910</v>
      </c>
      <c r="G97" s="148">
        <v>14.35</v>
      </c>
      <c r="H97" s="148">
        <v>6.09</v>
      </c>
      <c r="I97" s="148">
        <v>8.9499999999999993</v>
      </c>
      <c r="J97" s="148">
        <v>14.29</v>
      </c>
      <c r="K97" s="148">
        <v>6.33</v>
      </c>
      <c r="L97" s="148">
        <v>8.66</v>
      </c>
      <c r="M97" s="118">
        <f t="shared" si="31"/>
        <v>14.32</v>
      </c>
      <c r="N97" s="118">
        <f t="shared" si="32"/>
        <v>6.21</v>
      </c>
      <c r="O97" s="118">
        <f t="shared" si="33"/>
        <v>8.8049999999999997</v>
      </c>
      <c r="P97" s="149">
        <f t="shared" si="27"/>
        <v>0.17702598013259679</v>
      </c>
      <c r="Q97" s="150">
        <f t="shared" si="28"/>
        <v>6.1659500186148145E-7</v>
      </c>
      <c r="R97" s="151">
        <f t="shared" si="29"/>
        <v>6.6797164927491365E-9</v>
      </c>
      <c r="S97" s="150">
        <f t="shared" si="30"/>
        <v>4.4618612423504825E-17</v>
      </c>
      <c r="T97" s="97">
        <v>298</v>
      </c>
      <c r="U97" s="118">
        <f t="shared" si="34"/>
        <v>287.32</v>
      </c>
      <c r="V97" s="152">
        <f t="shared" si="35"/>
        <v>0.62691926407148912</v>
      </c>
      <c r="W97" s="153">
        <f t="shared" si="36"/>
        <v>4.235642175721094</v>
      </c>
      <c r="X97" s="154">
        <f t="shared" si="23"/>
        <v>-2.8136903360365775E-7</v>
      </c>
      <c r="Y97" s="155">
        <f t="shared" si="24"/>
        <v>-2.8103309968061918E-7</v>
      </c>
      <c r="Z97" s="155">
        <f t="shared" si="25"/>
        <v>-2.8103350076100533E-7</v>
      </c>
      <c r="AA97" s="156">
        <f t="shared" si="26"/>
        <v>-2.8069796696063203E-7</v>
      </c>
      <c r="AB97" s="157">
        <f t="shared" si="37"/>
        <v>1.1783348992410409E-3</v>
      </c>
      <c r="AC97" s="132"/>
      <c r="AD97" s="158">
        <f t="shared" si="38"/>
        <v>11.783348992410408</v>
      </c>
      <c r="AE97" s="158"/>
      <c r="AF97" s="159"/>
      <c r="AG97" s="133">
        <v>910</v>
      </c>
    </row>
    <row r="98" spans="1:37">
      <c r="E98" s="147">
        <v>0.49184027777777778</v>
      </c>
      <c r="F98" s="133">
        <v>920</v>
      </c>
      <c r="G98" s="148">
        <v>14.36</v>
      </c>
      <c r="H98" s="148">
        <v>6.09</v>
      </c>
      <c r="I98" s="148">
        <v>8.9499999999999993</v>
      </c>
      <c r="J98" s="148">
        <v>14.31</v>
      </c>
      <c r="K98" s="148">
        <v>6.33</v>
      </c>
      <c r="L98" s="148">
        <v>8.5399999999999991</v>
      </c>
      <c r="M98" s="118">
        <f t="shared" si="31"/>
        <v>14.335000000000001</v>
      </c>
      <c r="N98" s="118">
        <f t="shared" si="32"/>
        <v>6.21</v>
      </c>
      <c r="O98" s="118">
        <f t="shared" si="33"/>
        <v>8.7449999999999992</v>
      </c>
      <c r="P98" s="149">
        <f t="shared" si="27"/>
        <v>0.17586437042442535</v>
      </c>
      <c r="Q98" s="150">
        <f t="shared" si="28"/>
        <v>6.1659500186148145E-7</v>
      </c>
      <c r="R98" s="151">
        <f t="shared" si="29"/>
        <v>6.688047950859858E-9</v>
      </c>
      <c r="S98" s="150">
        <f t="shared" si="30"/>
        <v>4.4729985393000745E-17</v>
      </c>
      <c r="T98" s="97">
        <v>298</v>
      </c>
      <c r="U98" s="118">
        <f t="shared" si="34"/>
        <v>287.33499999999998</v>
      </c>
      <c r="V98" s="152">
        <f t="shared" si="35"/>
        <v>0.62600607783889584</v>
      </c>
      <c r="W98" s="153">
        <f t="shared" si="36"/>
        <v>4.2267452944488015</v>
      </c>
      <c r="X98" s="154">
        <f t="shared" si="23"/>
        <v>-2.8014056747521498E-7</v>
      </c>
      <c r="Y98" s="155">
        <f t="shared" si="24"/>
        <v>-2.7980676442318293E-7</v>
      </c>
      <c r="Z98" s="155">
        <f t="shared" si="25"/>
        <v>-2.79807162168067E-7</v>
      </c>
      <c r="AA98" s="156">
        <f t="shared" si="26"/>
        <v>-2.794737559130487E-7</v>
      </c>
      <c r="AB98" s="157">
        <f t="shared" si="37"/>
        <v>1.1755245655719617E-3</v>
      </c>
      <c r="AC98" s="132"/>
      <c r="AD98" s="158">
        <f t="shared" si="38"/>
        <v>11.755245655719618</v>
      </c>
      <c r="AE98" s="158"/>
      <c r="AF98" s="159"/>
      <c r="AG98" s="133">
        <v>920</v>
      </c>
    </row>
    <row r="99" spans="1:37">
      <c r="E99" s="147">
        <v>0.4919560185185185</v>
      </c>
      <c r="F99" s="133">
        <v>930</v>
      </c>
      <c r="G99" s="148">
        <v>14.37</v>
      </c>
      <c r="H99" s="148">
        <v>6.09</v>
      </c>
      <c r="I99" s="148">
        <v>8.9499999999999993</v>
      </c>
      <c r="J99" s="148">
        <v>14.32</v>
      </c>
      <c r="K99" s="148">
        <v>6.33</v>
      </c>
      <c r="L99" s="148">
        <v>8.68</v>
      </c>
      <c r="M99" s="118">
        <f t="shared" si="31"/>
        <v>14.344999999999999</v>
      </c>
      <c r="N99" s="118">
        <f t="shared" si="32"/>
        <v>6.21</v>
      </c>
      <c r="O99" s="118">
        <f t="shared" si="33"/>
        <v>8.8149999999999995</v>
      </c>
      <c r="P99" s="149">
        <f t="shared" si="27"/>
        <v>0.17730214120516793</v>
      </c>
      <c r="Q99" s="150">
        <f t="shared" si="28"/>
        <v>6.1659500186148145E-7</v>
      </c>
      <c r="R99" s="151">
        <f t="shared" si="29"/>
        <v>6.6936080285993571E-9</v>
      </c>
      <c r="S99" s="150">
        <f t="shared" si="30"/>
        <v>4.4804388440529769E-17</v>
      </c>
      <c r="T99" s="97">
        <v>298</v>
      </c>
      <c r="U99" s="118">
        <f t="shared" si="34"/>
        <v>287.34500000000003</v>
      </c>
      <c r="V99" s="152">
        <f t="shared" si="35"/>
        <v>0.62539733998405334</v>
      </c>
      <c r="W99" s="153">
        <f t="shared" si="36"/>
        <v>4.2208249395338528</v>
      </c>
      <c r="X99" s="154">
        <f t="shared" si="23"/>
        <v>-2.8262311977311414E-7</v>
      </c>
      <c r="Y99" s="155">
        <f t="shared" si="24"/>
        <v>-2.8228256369225503E-7</v>
      </c>
      <c r="Z99" s="155">
        <f t="shared" si="25"/>
        <v>-2.8228297405657449E-7</v>
      </c>
      <c r="AA99" s="156">
        <f t="shared" si="26"/>
        <v>-2.8194282735107063E-7</v>
      </c>
      <c r="AB99" s="157">
        <f t="shared" si="37"/>
        <v>1.1727264952776772E-3</v>
      </c>
      <c r="AC99" s="132"/>
      <c r="AD99" s="158">
        <f t="shared" si="38"/>
        <v>11.727264952776771</v>
      </c>
      <c r="AE99" s="158"/>
      <c r="AF99" s="159"/>
      <c r="AG99" s="133">
        <v>930</v>
      </c>
      <c r="AJ99" s="76"/>
    </row>
    <row r="100" spans="1:37">
      <c r="E100" s="147">
        <v>0.49207175925925922</v>
      </c>
      <c r="F100" s="133">
        <v>940</v>
      </c>
      <c r="G100" s="148">
        <v>14.38</v>
      </c>
      <c r="H100" s="148">
        <v>6.09</v>
      </c>
      <c r="I100" s="148">
        <v>8.9</v>
      </c>
      <c r="J100" s="148">
        <v>14.33</v>
      </c>
      <c r="K100" s="148">
        <v>6.33</v>
      </c>
      <c r="L100" s="148">
        <v>8.7100000000000009</v>
      </c>
      <c r="M100" s="118">
        <f t="shared" si="31"/>
        <v>14.355</v>
      </c>
      <c r="N100" s="118">
        <f t="shared" si="32"/>
        <v>6.21</v>
      </c>
      <c r="O100" s="118">
        <f t="shared" si="33"/>
        <v>8.8049999999999997</v>
      </c>
      <c r="P100" s="149">
        <f t="shared" si="27"/>
        <v>0.17713103184011028</v>
      </c>
      <c r="Q100" s="150">
        <f t="shared" si="28"/>
        <v>6.1659500186148145E-7</v>
      </c>
      <c r="R100" s="151">
        <f t="shared" si="29"/>
        <v>6.6991727286837796E-9</v>
      </c>
      <c r="S100" s="150">
        <f t="shared" si="30"/>
        <v>4.4878915248740477E-17</v>
      </c>
      <c r="T100" s="97">
        <v>298</v>
      </c>
      <c r="U100" s="118">
        <f t="shared" si="34"/>
        <v>287.35500000000002</v>
      </c>
      <c r="V100" s="152">
        <f t="shared" si="35"/>
        <v>0.62478864449756344</v>
      </c>
      <c r="W100" s="153">
        <f t="shared" si="36"/>
        <v>4.2149132883870628</v>
      </c>
      <c r="X100" s="154">
        <f t="shared" si="23"/>
        <v>-2.8253497455259325E-7</v>
      </c>
      <c r="Y100" s="155">
        <f t="shared" si="24"/>
        <v>-2.8219380965969008E-7</v>
      </c>
      <c r="Z100" s="155">
        <f t="shared" si="25"/>
        <v>-2.8219422162102097E-7</v>
      </c>
      <c r="AA100" s="156">
        <f t="shared" si="26"/>
        <v>-2.8185346769455074E-7</v>
      </c>
      <c r="AB100" s="157">
        <f t="shared" si="37"/>
        <v>1.1699036669066407E-3</v>
      </c>
      <c r="AC100" s="132"/>
      <c r="AD100" s="158">
        <f t="shared" si="38"/>
        <v>11.699036669066407</v>
      </c>
      <c r="AE100" s="158"/>
      <c r="AF100" s="159"/>
      <c r="AG100" s="133">
        <v>940</v>
      </c>
      <c r="AJ100" s="76"/>
    </row>
    <row r="101" spans="1:37">
      <c r="E101" s="147">
        <v>0.4921875</v>
      </c>
      <c r="F101" s="133">
        <v>950</v>
      </c>
      <c r="G101" s="148">
        <v>14.39</v>
      </c>
      <c r="H101" s="148">
        <v>6.09</v>
      </c>
      <c r="I101" s="148">
        <v>8.8800000000000008</v>
      </c>
      <c r="J101" s="148">
        <v>14.34</v>
      </c>
      <c r="K101" s="148">
        <v>6.33</v>
      </c>
      <c r="L101" s="148">
        <v>8.64</v>
      </c>
      <c r="M101" s="118">
        <f t="shared" si="31"/>
        <v>14.365</v>
      </c>
      <c r="N101" s="118">
        <f t="shared" si="32"/>
        <v>6.21</v>
      </c>
      <c r="O101" s="118">
        <f t="shared" si="33"/>
        <v>8.7600000000000016</v>
      </c>
      <c r="P101" s="149">
        <f t="shared" si="27"/>
        <v>0.17625564667559354</v>
      </c>
      <c r="Q101" s="150">
        <f t="shared" si="28"/>
        <v>6.1659500186148145E-7</v>
      </c>
      <c r="R101" s="151">
        <f t="shared" si="29"/>
        <v>6.7047420549558855E-9</v>
      </c>
      <c r="S101" s="150">
        <f t="shared" si="30"/>
        <v>4.4953566023494073E-17</v>
      </c>
      <c r="T101" s="97">
        <v>298</v>
      </c>
      <c r="U101" s="118">
        <f t="shared" si="34"/>
        <v>287.36500000000001</v>
      </c>
      <c r="V101" s="152">
        <f t="shared" si="35"/>
        <v>0.62417999137499935</v>
      </c>
      <c r="W101" s="153">
        <f t="shared" si="36"/>
        <v>4.2090103276224688</v>
      </c>
      <c r="X101" s="154">
        <f t="shared" si="23"/>
        <v>-2.8132104387106296E-7</v>
      </c>
      <c r="Y101" s="155">
        <f t="shared" si="24"/>
        <v>-2.8098198651133745E-7</v>
      </c>
      <c r="Z101" s="155">
        <f t="shared" si="25"/>
        <v>-2.8098239515440095E-7</v>
      </c>
      <c r="AA101" s="156">
        <f t="shared" si="26"/>
        <v>-2.8064374545271892E-7</v>
      </c>
      <c r="AB101" s="157">
        <f t="shared" si="37"/>
        <v>1.1670817260652931E-3</v>
      </c>
      <c r="AC101" s="132"/>
      <c r="AD101" s="158">
        <f t="shared" si="38"/>
        <v>11.670817260652932</v>
      </c>
      <c r="AE101" s="158"/>
      <c r="AF101" s="159"/>
      <c r="AG101" s="133">
        <v>950</v>
      </c>
      <c r="AJ101" s="76"/>
    </row>
    <row r="102" spans="1:37" s="77" customFormat="1">
      <c r="A102" s="134"/>
      <c r="B102" s="134"/>
      <c r="C102" s="134"/>
      <c r="D102" s="134"/>
      <c r="E102" s="136">
        <v>0.49230324074074072</v>
      </c>
      <c r="F102" s="137">
        <v>960</v>
      </c>
      <c r="G102" s="138">
        <v>14.41</v>
      </c>
      <c r="H102" s="138">
        <v>6.09</v>
      </c>
      <c r="I102" s="138">
        <v>8.86</v>
      </c>
      <c r="J102" s="138">
        <v>14.35</v>
      </c>
      <c r="K102" s="138">
        <v>6.33</v>
      </c>
      <c r="L102" s="138">
        <v>8.59</v>
      </c>
      <c r="M102" s="139">
        <f t="shared" si="31"/>
        <v>14.379999999999999</v>
      </c>
      <c r="N102" s="139">
        <f t="shared" si="32"/>
        <v>6.21</v>
      </c>
      <c r="O102" s="139">
        <f t="shared" si="33"/>
        <v>8.7249999999999996</v>
      </c>
      <c r="P102" s="140">
        <f t="shared" si="27"/>
        <v>0.17559609498693107</v>
      </c>
      <c r="Q102" s="141">
        <f t="shared" si="28"/>
        <v>6.1659500186148145E-7</v>
      </c>
      <c r="R102" s="142">
        <f t="shared" si="29"/>
        <v>6.7131047268798632E-9</v>
      </c>
      <c r="S102" s="141">
        <f t="shared" si="30"/>
        <v>4.5065775074056765E-17</v>
      </c>
      <c r="T102" s="143">
        <v>298</v>
      </c>
      <c r="U102" s="139">
        <f t="shared" si="34"/>
        <v>287.38</v>
      </c>
      <c r="V102" s="144">
        <f t="shared" si="35"/>
        <v>0.62326709111384104</v>
      </c>
      <c r="W102" s="145">
        <f t="shared" si="36"/>
        <v>4.2001721517133364</v>
      </c>
      <c r="X102" s="146">
        <f t="shared" si="23"/>
        <v>-2.8088126925284083E-7</v>
      </c>
      <c r="Y102" s="146">
        <f t="shared" si="24"/>
        <v>-2.8054245541055259E-7</v>
      </c>
      <c r="Z102" s="146">
        <f t="shared" si="25"/>
        <v>-2.8054286410572841E-7</v>
      </c>
      <c r="AA102" s="146">
        <f t="shared" si="26"/>
        <v>-2.8020445797263661E-7</v>
      </c>
      <c r="AB102" s="146">
        <f t="shared" si="37"/>
        <v>1.1642719034775342E-3</v>
      </c>
      <c r="AC102" s="146">
        <f>D10</f>
        <v>1.1962499999999998E-3</v>
      </c>
      <c r="AD102" s="146">
        <f t="shared" si="38"/>
        <v>11.642719034775343</v>
      </c>
      <c r="AE102" s="146">
        <f>AC102*10000</f>
        <v>11.962499999999999</v>
      </c>
      <c r="AF102" s="146">
        <f>(AD102-AE102)*(AD102-AE102)</f>
        <v>0.10225986572001232</v>
      </c>
      <c r="AG102" s="137">
        <v>960</v>
      </c>
      <c r="AH102" s="134"/>
      <c r="AI102" s="134"/>
      <c r="AJ102" s="134"/>
      <c r="AK102" s="134"/>
    </row>
    <row r="103" spans="1:37">
      <c r="E103" s="147">
        <v>0.4924189814814815</v>
      </c>
      <c r="F103" s="133">
        <v>970</v>
      </c>
      <c r="G103" s="148">
        <v>14.42</v>
      </c>
      <c r="H103" s="148">
        <v>6.08</v>
      </c>
      <c r="I103" s="148">
        <v>8.93</v>
      </c>
      <c r="J103" s="148">
        <v>14.36</v>
      </c>
      <c r="K103" s="148">
        <v>6.33</v>
      </c>
      <c r="L103" s="148">
        <v>8.65</v>
      </c>
      <c r="M103" s="118">
        <f t="shared" si="31"/>
        <v>14.39</v>
      </c>
      <c r="N103" s="118">
        <f t="shared" si="32"/>
        <v>6.2050000000000001</v>
      </c>
      <c r="O103" s="118">
        <f t="shared" si="33"/>
        <v>8.7899999999999991</v>
      </c>
      <c r="P103" s="149">
        <f t="shared" si="27"/>
        <v>0.17693427268343911</v>
      </c>
      <c r="Q103" s="150">
        <f t="shared" si="28"/>
        <v>6.2373483548241851E-7</v>
      </c>
      <c r="R103" s="151">
        <f t="shared" si="29"/>
        <v>6.6417774769554209E-9</v>
      </c>
      <c r="S103" s="150">
        <f t="shared" si="30"/>
        <v>4.4113208053392315E-17</v>
      </c>
      <c r="T103" s="97">
        <v>298</v>
      </c>
      <c r="U103" s="118">
        <f t="shared" si="34"/>
        <v>287.39</v>
      </c>
      <c r="V103" s="152">
        <f t="shared" si="35"/>
        <v>0.62265854388174657</v>
      </c>
      <c r="W103" s="153">
        <f t="shared" si="36"/>
        <v>4.1942908584816774</v>
      </c>
      <c r="X103" s="154">
        <f t="shared" si="23"/>
        <v>-2.7675947447246089E-7</v>
      </c>
      <c r="Y103" s="155">
        <f t="shared" si="24"/>
        <v>-2.7642973698851364E-7</v>
      </c>
      <c r="Z103" s="155">
        <f t="shared" si="25"/>
        <v>-2.7643012984519381E-7</v>
      </c>
      <c r="AA103" s="156">
        <f t="shared" si="26"/>
        <v>-2.7610078428181001E-7</v>
      </c>
      <c r="AB103" s="157">
        <f t="shared" si="37"/>
        <v>1.1614664762004375E-3</v>
      </c>
      <c r="AC103" s="132"/>
      <c r="AD103" s="158">
        <f t="shared" si="38"/>
        <v>11.614664762004375</v>
      </c>
      <c r="AE103" s="158"/>
      <c r="AF103" s="159"/>
      <c r="AG103" s="133">
        <v>970</v>
      </c>
    </row>
    <row r="104" spans="1:37">
      <c r="E104" s="147">
        <v>0.49253472222222222</v>
      </c>
      <c r="F104" s="133">
        <v>980</v>
      </c>
      <c r="G104" s="148">
        <v>14.43</v>
      </c>
      <c r="H104" s="148">
        <v>6.08</v>
      </c>
      <c r="I104" s="148">
        <v>8.89</v>
      </c>
      <c r="J104" s="148">
        <v>14.37</v>
      </c>
      <c r="K104" s="148">
        <v>6.33</v>
      </c>
      <c r="L104" s="148">
        <v>8.56</v>
      </c>
      <c r="M104" s="118">
        <f t="shared" si="31"/>
        <v>14.399999999999999</v>
      </c>
      <c r="N104" s="118">
        <f t="shared" si="32"/>
        <v>6.2050000000000001</v>
      </c>
      <c r="O104" s="118">
        <f t="shared" si="33"/>
        <v>8.7250000000000014</v>
      </c>
      <c r="P104" s="149">
        <f t="shared" si="27"/>
        <v>0.17565568512554186</v>
      </c>
      <c r="Q104" s="150">
        <f t="shared" si="28"/>
        <v>6.2373483548241851E-7</v>
      </c>
      <c r="R104" s="151">
        <f t="shared" si="29"/>
        <v>6.6472990879503865E-9</v>
      </c>
      <c r="S104" s="150">
        <f t="shared" si="30"/>
        <v>4.4186585164666038E-17</v>
      </c>
      <c r="T104" s="97">
        <v>298</v>
      </c>
      <c r="U104" s="118">
        <f t="shared" si="34"/>
        <v>287.39999999999998</v>
      </c>
      <c r="V104" s="152">
        <f t="shared" si="35"/>
        <v>0.62205003899809996</v>
      </c>
      <c r="W104" s="153">
        <f t="shared" si="36"/>
        <v>4.1884182089503437</v>
      </c>
      <c r="X104" s="154">
        <f t="shared" si="23"/>
        <v>-2.7494649537753529E-7</v>
      </c>
      <c r="Y104" s="155">
        <f t="shared" si="24"/>
        <v>-2.7462028741455612E-7</v>
      </c>
      <c r="Z104" s="155">
        <f t="shared" si="25"/>
        <v>-2.7462067444125728E-7</v>
      </c>
      <c r="AA104" s="156">
        <f t="shared" si="26"/>
        <v>-2.7429485258661026E-7</v>
      </c>
      <c r="AB104" s="157">
        <f t="shared" si="37"/>
        <v>1.158702176213068E-3</v>
      </c>
      <c r="AC104" s="132"/>
      <c r="AD104" s="158">
        <f t="shared" si="38"/>
        <v>11.58702176213068</v>
      </c>
      <c r="AE104" s="158"/>
      <c r="AF104" s="159"/>
      <c r="AG104" s="133">
        <v>980</v>
      </c>
    </row>
    <row r="105" spans="1:37">
      <c r="E105" s="147">
        <v>0.49265046296296294</v>
      </c>
      <c r="F105" s="133">
        <v>990</v>
      </c>
      <c r="G105" s="148">
        <v>14.44</v>
      </c>
      <c r="H105" s="148">
        <v>6.08</v>
      </c>
      <c r="I105" s="148">
        <v>8.84</v>
      </c>
      <c r="J105" s="148">
        <v>14.38</v>
      </c>
      <c r="K105" s="148">
        <v>6.32</v>
      </c>
      <c r="L105" s="148">
        <v>8.6199999999999992</v>
      </c>
      <c r="M105" s="118">
        <f t="shared" si="31"/>
        <v>14.41</v>
      </c>
      <c r="N105" s="118">
        <f t="shared" si="32"/>
        <v>6.2</v>
      </c>
      <c r="O105" s="118">
        <f t="shared" si="33"/>
        <v>8.73</v>
      </c>
      <c r="P105" s="149">
        <f t="shared" si="27"/>
        <v>0.17578617473123537</v>
      </c>
      <c r="Q105" s="150">
        <f t="shared" si="28"/>
        <v>6.3095734448019254E-7</v>
      </c>
      <c r="R105" s="151">
        <f t="shared" si="29"/>
        <v>6.5766710279604576E-9</v>
      </c>
      <c r="S105" s="150">
        <f t="shared" si="30"/>
        <v>4.3252601810014465E-17</v>
      </c>
      <c r="T105" s="97">
        <v>298</v>
      </c>
      <c r="U105" s="118">
        <f t="shared" si="34"/>
        <v>287.41000000000003</v>
      </c>
      <c r="V105" s="152">
        <f t="shared" si="35"/>
        <v>0.62144157645848297</v>
      </c>
      <c r="W105" s="153">
        <f t="shared" si="36"/>
        <v>4.1825541898297844</v>
      </c>
      <c r="X105" s="154">
        <f t="shared" si="23"/>
        <v>-2.6907318742834105E-7</v>
      </c>
      <c r="Y105" s="155">
        <f t="shared" si="24"/>
        <v>-2.687600250673853E-7</v>
      </c>
      <c r="Z105" s="155">
        <f t="shared" si="25"/>
        <v>-2.6876038954318186E-7</v>
      </c>
      <c r="AA105" s="156">
        <f t="shared" si="26"/>
        <v>-2.6844759080962812E-7</v>
      </c>
      <c r="AB105" s="157">
        <f t="shared" si="37"/>
        <v>1.1559559707602751E-3</v>
      </c>
      <c r="AC105" s="132"/>
      <c r="AD105" s="158">
        <f t="shared" si="38"/>
        <v>11.559559707602752</v>
      </c>
      <c r="AE105" s="158"/>
      <c r="AF105" s="159"/>
      <c r="AG105" s="133">
        <v>990</v>
      </c>
    </row>
    <row r="106" spans="1:37">
      <c r="E106" s="147">
        <v>0.49276620370370372</v>
      </c>
      <c r="F106" s="133">
        <v>1000</v>
      </c>
      <c r="G106" s="148">
        <v>14.45</v>
      </c>
      <c r="H106" s="148">
        <v>6.09</v>
      </c>
      <c r="I106" s="148">
        <v>8.7799999999999994</v>
      </c>
      <c r="J106" s="148">
        <v>14.39</v>
      </c>
      <c r="K106" s="148">
        <v>6.32</v>
      </c>
      <c r="L106" s="148">
        <v>8.44</v>
      </c>
      <c r="M106" s="118">
        <f t="shared" si="31"/>
        <v>14.42</v>
      </c>
      <c r="N106" s="118">
        <f t="shared" si="32"/>
        <v>6.2050000000000001</v>
      </c>
      <c r="O106" s="118">
        <f t="shared" si="33"/>
        <v>8.61</v>
      </c>
      <c r="P106" s="149">
        <f t="shared" si="27"/>
        <v>0.17339929723476125</v>
      </c>
      <c r="Q106" s="150">
        <f t="shared" si="28"/>
        <v>6.2373483548241851E-7</v>
      </c>
      <c r="R106" s="151">
        <f t="shared" si="29"/>
        <v>6.6583560848538128E-9</v>
      </c>
      <c r="S106" s="150">
        <f t="shared" si="30"/>
        <v>4.4333705752709791E-17</v>
      </c>
      <c r="T106" s="97">
        <v>298</v>
      </c>
      <c r="U106" s="118">
        <f t="shared" si="34"/>
        <v>287.42</v>
      </c>
      <c r="V106" s="152">
        <f t="shared" si="35"/>
        <v>0.62083315625847946</v>
      </c>
      <c r="W106" s="153">
        <f t="shared" si="36"/>
        <v>4.1766987878517838</v>
      </c>
      <c r="X106" s="154">
        <f t="shared" si="23"/>
        <v>-2.7180181108671832E-7</v>
      </c>
      <c r="Y106" s="155">
        <f t="shared" si="24"/>
        <v>-2.7148152039569324E-7</v>
      </c>
      <c r="Z106" s="155">
        <f t="shared" si="25"/>
        <v>-2.7148189782557992E-7</v>
      </c>
      <c r="AA106" s="156">
        <f t="shared" si="26"/>
        <v>-2.7116198367491632E-7</v>
      </c>
      <c r="AB106" s="157">
        <f t="shared" si="37"/>
        <v>1.1532683680811765E-3</v>
      </c>
      <c r="AC106" s="132"/>
      <c r="AD106" s="158">
        <f t="shared" si="38"/>
        <v>11.532683680811765</v>
      </c>
      <c r="AE106" s="158"/>
      <c r="AF106" s="159"/>
      <c r="AG106" s="133">
        <v>1000</v>
      </c>
    </row>
    <row r="107" spans="1:37">
      <c r="E107" s="147">
        <v>0.49288194444444444</v>
      </c>
      <c r="F107" s="133">
        <v>1010</v>
      </c>
      <c r="G107" s="148">
        <v>14.46</v>
      </c>
      <c r="H107" s="148">
        <v>6.08</v>
      </c>
      <c r="I107" s="148">
        <v>8.8000000000000007</v>
      </c>
      <c r="J107" s="148">
        <v>14.41</v>
      </c>
      <c r="K107" s="148">
        <v>6.32</v>
      </c>
      <c r="L107" s="148">
        <v>8.2899999999999991</v>
      </c>
      <c r="M107" s="118">
        <f t="shared" si="31"/>
        <v>14.435</v>
      </c>
      <c r="N107" s="118">
        <f t="shared" si="32"/>
        <v>6.2</v>
      </c>
      <c r="O107" s="118">
        <f t="shared" si="33"/>
        <v>8.5449999999999999</v>
      </c>
      <c r="P107" s="149">
        <f t="shared" si="27"/>
        <v>0.17213406963111869</v>
      </c>
      <c r="Q107" s="150">
        <f t="shared" si="28"/>
        <v>6.3095734448019254E-7</v>
      </c>
      <c r="R107" s="151">
        <f t="shared" si="29"/>
        <v>6.590348264331072E-9</v>
      </c>
      <c r="S107" s="150">
        <f t="shared" si="30"/>
        <v>4.3432690245171572E-17</v>
      </c>
      <c r="T107" s="97">
        <v>298</v>
      </c>
      <c r="U107" s="118">
        <f t="shared" si="34"/>
        <v>287.435</v>
      </c>
      <c r="V107" s="152">
        <f t="shared" si="35"/>
        <v>0.61992060533557536</v>
      </c>
      <c r="W107" s="153">
        <f t="shared" si="36"/>
        <v>4.1679318130550556</v>
      </c>
      <c r="X107" s="154">
        <f t="shared" si="23"/>
        <v>-2.6426737657181768E-7</v>
      </c>
      <c r="Y107" s="155">
        <f t="shared" si="24"/>
        <v>-2.6396388245675393E-7</v>
      </c>
      <c r="Z107" s="155">
        <f t="shared" si="25"/>
        <v>-2.6396423100025971E-7</v>
      </c>
      <c r="AA107" s="156">
        <f t="shared" si="26"/>
        <v>-2.6366108462814193E-7</v>
      </c>
      <c r="AB107" s="157">
        <f t="shared" si="37"/>
        <v>1.1505535503625029E-3</v>
      </c>
      <c r="AC107" s="132"/>
      <c r="AD107" s="158">
        <f t="shared" si="38"/>
        <v>11.505535503625028</v>
      </c>
      <c r="AE107" s="158"/>
      <c r="AF107" s="159"/>
      <c r="AG107" s="133">
        <v>1010</v>
      </c>
    </row>
    <row r="108" spans="1:37">
      <c r="E108" s="147">
        <v>0.49299768518518516</v>
      </c>
      <c r="F108" s="133">
        <v>1020</v>
      </c>
      <c r="G108" s="148">
        <v>14.47</v>
      </c>
      <c r="H108" s="148">
        <v>6.08</v>
      </c>
      <c r="I108" s="148">
        <v>8.85</v>
      </c>
      <c r="J108" s="148">
        <v>14.42</v>
      </c>
      <c r="K108" s="148">
        <v>6.32</v>
      </c>
      <c r="L108" s="148">
        <v>8.4700000000000006</v>
      </c>
      <c r="M108" s="118">
        <f t="shared" si="31"/>
        <v>14.445</v>
      </c>
      <c r="N108" s="118">
        <f t="shared" si="32"/>
        <v>6.2</v>
      </c>
      <c r="O108" s="118">
        <f t="shared" si="33"/>
        <v>8.66</v>
      </c>
      <c r="P108" s="149">
        <f t="shared" si="27"/>
        <v>0.17448030127553107</v>
      </c>
      <c r="Q108" s="150">
        <f t="shared" si="28"/>
        <v>6.3095734448019254E-7</v>
      </c>
      <c r="R108" s="151">
        <f t="shared" si="29"/>
        <v>6.5958271198879252E-9</v>
      </c>
      <c r="S108" s="150">
        <f t="shared" si="30"/>
        <v>4.3504935395449042E-17</v>
      </c>
      <c r="T108" s="97">
        <v>298</v>
      </c>
      <c r="U108" s="118">
        <f t="shared" si="34"/>
        <v>287.44499999999999</v>
      </c>
      <c r="V108" s="152">
        <f t="shared" si="35"/>
        <v>0.61931229096526341</v>
      </c>
      <c r="W108" s="153">
        <f t="shared" si="36"/>
        <v>4.1620978960242958</v>
      </c>
      <c r="X108" s="154">
        <f t="shared" si="23"/>
        <v>-2.6807462828316946E-7</v>
      </c>
      <c r="Y108" s="155">
        <f t="shared" si="24"/>
        <v>-2.6776160826593544E-7</v>
      </c>
      <c r="Z108" s="155">
        <f t="shared" si="25"/>
        <v>-2.6776197376688507E-7</v>
      </c>
      <c r="AA108" s="156">
        <f t="shared" si="26"/>
        <v>-2.674493183970389E-7</v>
      </c>
      <c r="AB108" s="157">
        <f t="shared" si="37"/>
        <v>1.1479139092156463E-3</v>
      </c>
      <c r="AC108" s="132"/>
      <c r="AD108" s="158">
        <f t="shared" si="38"/>
        <v>11.479139092156464</v>
      </c>
      <c r="AE108" s="158"/>
      <c r="AF108" s="159"/>
      <c r="AG108" s="133">
        <v>1020</v>
      </c>
    </row>
    <row r="109" spans="1:37">
      <c r="E109" s="147">
        <v>0.49311342592592594</v>
      </c>
      <c r="F109" s="133">
        <v>1030</v>
      </c>
      <c r="G109" s="148">
        <v>14.48</v>
      </c>
      <c r="H109" s="148">
        <v>6.08</v>
      </c>
      <c r="I109" s="148">
        <v>8.8000000000000007</v>
      </c>
      <c r="J109" s="148">
        <v>14.43</v>
      </c>
      <c r="K109" s="148">
        <v>6.32</v>
      </c>
      <c r="L109" s="148">
        <v>8.56</v>
      </c>
      <c r="M109" s="118">
        <f t="shared" si="31"/>
        <v>14.455</v>
      </c>
      <c r="N109" s="118">
        <f t="shared" si="32"/>
        <v>6.2</v>
      </c>
      <c r="O109" s="118">
        <f t="shared" si="33"/>
        <v>8.68</v>
      </c>
      <c r="P109" s="149">
        <f t="shared" si="27"/>
        <v>0.17491295992572883</v>
      </c>
      <c r="Q109" s="150">
        <f t="shared" si="28"/>
        <v>6.3095734448019254E-7</v>
      </c>
      <c r="R109" s="151">
        <f t="shared" si="29"/>
        <v>6.6013105302660121E-9</v>
      </c>
      <c r="S109" s="150">
        <f t="shared" si="30"/>
        <v>4.3577300717000937E-17</v>
      </c>
      <c r="T109" s="97">
        <v>298</v>
      </c>
      <c r="U109" s="118">
        <f t="shared" si="34"/>
        <v>287.45499999999998</v>
      </c>
      <c r="V109" s="152">
        <f t="shared" si="35"/>
        <v>0.61870401891910021</v>
      </c>
      <c r="W109" s="153">
        <f t="shared" si="36"/>
        <v>4.1562725498645374</v>
      </c>
      <c r="X109" s="154">
        <f t="shared" si="23"/>
        <v>-2.689348920731121E-7</v>
      </c>
      <c r="Y109" s="155">
        <f t="shared" si="24"/>
        <v>-2.6861912328041034E-7</v>
      </c>
      <c r="Z109" s="155">
        <f t="shared" si="25"/>
        <v>-2.6861949403903408E-7</v>
      </c>
      <c r="AA109" s="156">
        <f t="shared" si="26"/>
        <v>-2.6830409513430646E-7</v>
      </c>
      <c r="AB109" s="157">
        <f t="shared" si="37"/>
        <v>1.1452362906977365E-3</v>
      </c>
      <c r="AC109" s="132"/>
      <c r="AD109" s="158">
        <f t="shared" si="38"/>
        <v>11.452362906977365</v>
      </c>
      <c r="AE109" s="158"/>
      <c r="AF109" s="159"/>
      <c r="AG109" s="133">
        <v>1030</v>
      </c>
    </row>
    <row r="110" spans="1:37">
      <c r="E110" s="147">
        <v>0.49322916666666666</v>
      </c>
      <c r="F110" s="133">
        <v>1040</v>
      </c>
      <c r="G110" s="148">
        <v>14.49</v>
      </c>
      <c r="H110" s="148">
        <v>6.08</v>
      </c>
      <c r="I110" s="148">
        <v>8.85</v>
      </c>
      <c r="J110" s="148">
        <v>14.43</v>
      </c>
      <c r="K110" s="148">
        <v>6.32</v>
      </c>
      <c r="L110" s="148">
        <v>8.57</v>
      </c>
      <c r="M110" s="118">
        <f t="shared" si="31"/>
        <v>14.46</v>
      </c>
      <c r="N110" s="118">
        <f t="shared" si="32"/>
        <v>6.2</v>
      </c>
      <c r="O110" s="118">
        <f t="shared" si="33"/>
        <v>8.7100000000000009</v>
      </c>
      <c r="P110" s="149">
        <f t="shared" si="27"/>
        <v>0.17553240384764582</v>
      </c>
      <c r="Q110" s="150">
        <f t="shared" si="28"/>
        <v>6.3095734448019254E-7</v>
      </c>
      <c r="R110" s="151">
        <f t="shared" si="29"/>
        <v>6.6040539446962178E-9</v>
      </c>
      <c r="S110" s="150">
        <f t="shared" si="30"/>
        <v>4.3613528504457676E-17</v>
      </c>
      <c r="T110" s="97">
        <v>298</v>
      </c>
      <c r="U110" s="118">
        <f t="shared" si="34"/>
        <v>287.45999999999998</v>
      </c>
      <c r="V110" s="152">
        <f t="shared" si="35"/>
        <v>0.61839989876619161</v>
      </c>
      <c r="W110" s="153">
        <f t="shared" si="36"/>
        <v>4.1533630867439415</v>
      </c>
      <c r="X110" s="154">
        <f t="shared" si="23"/>
        <v>-2.696668933580842E-7</v>
      </c>
      <c r="Y110" s="155">
        <f t="shared" si="24"/>
        <v>-2.6934865683801962E-7</v>
      </c>
      <c r="Z110" s="155">
        <f t="shared" si="25"/>
        <v>-2.6934903239202791E-7</v>
      </c>
      <c r="AA110" s="156">
        <f t="shared" si="26"/>
        <v>-2.6903117053958172E-7</v>
      </c>
      <c r="AB110" s="157">
        <f t="shared" si="37"/>
        <v>1.1425500969946593E-3</v>
      </c>
      <c r="AC110" s="132"/>
      <c r="AD110" s="158">
        <f t="shared" si="38"/>
        <v>11.425500969946592</v>
      </c>
      <c r="AE110" s="158"/>
      <c r="AF110" s="159"/>
      <c r="AG110" s="133">
        <v>1040</v>
      </c>
    </row>
    <row r="111" spans="1:37">
      <c r="E111" s="147">
        <v>0.49334490740740738</v>
      </c>
      <c r="F111" s="133">
        <v>1050</v>
      </c>
      <c r="G111" s="148">
        <v>14.51</v>
      </c>
      <c r="H111" s="148">
        <v>6.08</v>
      </c>
      <c r="I111" s="148">
        <v>8.82</v>
      </c>
      <c r="J111" s="148">
        <v>14.45</v>
      </c>
      <c r="K111" s="148">
        <v>6.32</v>
      </c>
      <c r="L111" s="148">
        <v>8.48</v>
      </c>
      <c r="M111" s="118">
        <f t="shared" si="31"/>
        <v>14.48</v>
      </c>
      <c r="N111" s="118">
        <f t="shared" si="32"/>
        <v>6.2</v>
      </c>
      <c r="O111" s="118">
        <f t="shared" si="33"/>
        <v>8.65</v>
      </c>
      <c r="P111" s="149">
        <f t="shared" si="27"/>
        <v>0.17438246399684731</v>
      </c>
      <c r="Q111" s="150">
        <f t="shared" si="28"/>
        <v>6.3095734448019254E-7</v>
      </c>
      <c r="R111" s="151">
        <f t="shared" si="29"/>
        <v>6.6150390084116303E-9</v>
      </c>
      <c r="S111" s="150">
        <f t="shared" si="30"/>
        <v>4.3758741082807525E-17</v>
      </c>
      <c r="T111" s="97">
        <v>298</v>
      </c>
      <c r="U111" s="118">
        <f t="shared" si="34"/>
        <v>287.48</v>
      </c>
      <c r="V111" s="152">
        <f t="shared" si="35"/>
        <v>0.61718352394283715</v>
      </c>
      <c r="W111" s="153">
        <f t="shared" si="36"/>
        <v>4.1417465956311776</v>
      </c>
      <c r="X111" s="154">
        <f t="shared" si="23"/>
        <v>-2.6891069856941777E-7</v>
      </c>
      <c r="Y111" s="155">
        <f t="shared" si="24"/>
        <v>-2.6859349654899522E-7</v>
      </c>
      <c r="Z111" s="155">
        <f t="shared" si="25"/>
        <v>-2.6859387071455388E-7</v>
      </c>
      <c r="AA111" s="156">
        <f t="shared" si="26"/>
        <v>-2.6827704197697276E-7</v>
      </c>
      <c r="AB111" s="157">
        <f t="shared" si="37"/>
        <v>1.1398566079240629E-3</v>
      </c>
      <c r="AC111" s="132"/>
      <c r="AD111" s="158">
        <f t="shared" si="38"/>
        <v>11.398566079240629</v>
      </c>
      <c r="AE111" s="158"/>
      <c r="AF111" s="159"/>
      <c r="AG111" s="133">
        <v>1050</v>
      </c>
    </row>
    <row r="112" spans="1:37">
      <c r="E112" s="147">
        <v>0.49346064814814816</v>
      </c>
      <c r="F112" s="133">
        <v>1060</v>
      </c>
      <c r="G112" s="148">
        <v>14.51</v>
      </c>
      <c r="H112" s="148">
        <v>6.08</v>
      </c>
      <c r="I112" s="148">
        <v>8.82</v>
      </c>
      <c r="J112" s="148">
        <v>14.46</v>
      </c>
      <c r="K112" s="148">
        <v>6.32</v>
      </c>
      <c r="L112" s="148">
        <v>8.3699999999999992</v>
      </c>
      <c r="M112" s="118">
        <f t="shared" si="31"/>
        <v>14.484999999999999</v>
      </c>
      <c r="N112" s="118">
        <f t="shared" si="32"/>
        <v>6.2</v>
      </c>
      <c r="O112" s="118">
        <f t="shared" si="33"/>
        <v>8.5949999999999989</v>
      </c>
      <c r="P112" s="149">
        <f t="shared" si="27"/>
        <v>0.17328839549708847</v>
      </c>
      <c r="Q112" s="150">
        <f t="shared" si="28"/>
        <v>6.3095734448019254E-7</v>
      </c>
      <c r="R112" s="151">
        <f t="shared" si="29"/>
        <v>6.6177881282097114E-9</v>
      </c>
      <c r="S112" s="150">
        <f t="shared" si="30"/>
        <v>4.3795119709873397E-17</v>
      </c>
      <c r="T112" s="97">
        <v>298</v>
      </c>
      <c r="U112" s="118">
        <f t="shared" si="34"/>
        <v>287.48500000000001</v>
      </c>
      <c r="V112" s="152">
        <f t="shared" si="35"/>
        <v>0.61687945668131006</v>
      </c>
      <c r="W112" s="153">
        <f t="shared" si="36"/>
        <v>4.138847804988794</v>
      </c>
      <c r="X112" s="154">
        <f t="shared" si="23"/>
        <v>-2.6700238841562337E-7</v>
      </c>
      <c r="Y112" s="155">
        <f t="shared" si="24"/>
        <v>-2.6668893381610207E-7</v>
      </c>
      <c r="Z112" s="155">
        <f t="shared" si="25"/>
        <v>-2.6668930180451795E-7</v>
      </c>
      <c r="AA112" s="156">
        <f t="shared" si="26"/>
        <v>-2.6637621432939275E-7</v>
      </c>
      <c r="AB112" s="157">
        <f t="shared" si="37"/>
        <v>1.1371706704656071E-3</v>
      </c>
      <c r="AC112" s="132"/>
      <c r="AD112" s="158">
        <f t="shared" si="38"/>
        <v>11.371706704656072</v>
      </c>
      <c r="AE112" s="158"/>
      <c r="AF112" s="159"/>
      <c r="AG112" s="133">
        <v>1060</v>
      </c>
    </row>
    <row r="113" spans="1:37">
      <c r="E113" s="147">
        <v>0.49357638888888888</v>
      </c>
      <c r="F113" s="133">
        <v>1070</v>
      </c>
      <c r="G113" s="148">
        <v>14.52</v>
      </c>
      <c r="H113" s="148">
        <v>6.08</v>
      </c>
      <c r="I113" s="148">
        <v>8.7799999999999994</v>
      </c>
      <c r="J113" s="148">
        <v>14.47</v>
      </c>
      <c r="K113" s="148">
        <v>6.32</v>
      </c>
      <c r="L113" s="148">
        <v>8.44</v>
      </c>
      <c r="M113" s="118">
        <f t="shared" si="31"/>
        <v>14.495000000000001</v>
      </c>
      <c r="N113" s="118">
        <f t="shared" si="32"/>
        <v>6.2</v>
      </c>
      <c r="O113" s="118">
        <f t="shared" si="33"/>
        <v>8.61</v>
      </c>
      <c r="P113" s="149">
        <f t="shared" si="27"/>
        <v>0.17362032089726478</v>
      </c>
      <c r="Q113" s="150">
        <f t="shared" si="28"/>
        <v>6.3095734448019254E-7</v>
      </c>
      <c r="R113" s="151">
        <f t="shared" si="29"/>
        <v>6.6232897957705235E-9</v>
      </c>
      <c r="S113" s="150">
        <f t="shared" si="30"/>
        <v>4.386796771875794E-17</v>
      </c>
      <c r="T113" s="97">
        <v>298</v>
      </c>
      <c r="U113" s="118">
        <f t="shared" si="34"/>
        <v>287.495</v>
      </c>
      <c r="V113" s="152">
        <f t="shared" si="35"/>
        <v>0.61627135388756638</v>
      </c>
      <c r="W113" s="153">
        <f t="shared" si="36"/>
        <v>4.1330566107961619</v>
      </c>
      <c r="X113" s="154">
        <f t="shared" si="23"/>
        <v>-2.6770495967093854E-7</v>
      </c>
      <c r="Y113" s="155">
        <f t="shared" si="24"/>
        <v>-2.6738911257205939E-7</v>
      </c>
      <c r="Z113" s="155">
        <f t="shared" si="25"/>
        <v>-2.6738948521883435E-7</v>
      </c>
      <c r="AA113" s="156">
        <f t="shared" si="26"/>
        <v>-2.6707400988740842E-7</v>
      </c>
      <c r="AB113" s="157">
        <f t="shared" si="37"/>
        <v>1.1345037786756301E-3</v>
      </c>
      <c r="AC113" s="132"/>
      <c r="AD113" s="158">
        <f t="shared" si="38"/>
        <v>11.345037786756301</v>
      </c>
      <c r="AE113" s="158"/>
      <c r="AF113" s="159"/>
      <c r="AG113" s="133">
        <v>1070</v>
      </c>
    </row>
    <row r="114" spans="1:37">
      <c r="E114" s="147">
        <v>0.49369212962962961</v>
      </c>
      <c r="F114" s="133">
        <v>1080</v>
      </c>
      <c r="G114" s="148">
        <v>14.53</v>
      </c>
      <c r="H114" s="148">
        <v>6.08</v>
      </c>
      <c r="I114" s="148">
        <v>8.7899999999999991</v>
      </c>
      <c r="J114" s="148">
        <v>14.48</v>
      </c>
      <c r="K114" s="148">
        <v>6.32</v>
      </c>
      <c r="L114" s="148">
        <v>8.42</v>
      </c>
      <c r="M114" s="118">
        <f t="shared" si="31"/>
        <v>14.504999999999999</v>
      </c>
      <c r="N114" s="118">
        <f t="shared" si="32"/>
        <v>6.2</v>
      </c>
      <c r="O114" s="118">
        <f t="shared" si="33"/>
        <v>8.6050000000000004</v>
      </c>
      <c r="P114" s="149">
        <f t="shared" si="27"/>
        <v>0.17354899135109111</v>
      </c>
      <c r="Q114" s="150">
        <f t="shared" si="28"/>
        <v>6.3095734448019254E-7</v>
      </c>
      <c r="R114" s="151">
        <f t="shared" si="29"/>
        <v>6.6287960371172225E-9</v>
      </c>
      <c r="S114" s="150">
        <f t="shared" si="30"/>
        <v>4.3940936901700991E-17</v>
      </c>
      <c r="T114" s="97">
        <v>298</v>
      </c>
      <c r="U114" s="118">
        <f t="shared" si="34"/>
        <v>287.505</v>
      </c>
      <c r="V114" s="152">
        <f t="shared" si="35"/>
        <v>0.6156632933958911</v>
      </c>
      <c r="W114" s="153">
        <f t="shared" si="36"/>
        <v>4.127273921821466</v>
      </c>
      <c r="X114" s="154">
        <f t="shared" si="23"/>
        <v>-2.6778301361970143E-7</v>
      </c>
      <c r="Y114" s="155">
        <f t="shared" si="24"/>
        <v>-2.6746623570400339E-7</v>
      </c>
      <c r="Z114" s="155">
        <f t="shared" si="25"/>
        <v>-2.6746661044117037E-7</v>
      </c>
      <c r="AA114" s="156">
        <f t="shared" si="26"/>
        <v>-2.6715020637603743E-7</v>
      </c>
      <c r="AB114" s="157">
        <f t="shared" si="37"/>
        <v>1.1318298850670633E-3</v>
      </c>
      <c r="AC114" s="132"/>
      <c r="AD114" s="158">
        <f t="shared" si="38"/>
        <v>11.318298850670633</v>
      </c>
      <c r="AE114" s="158"/>
      <c r="AF114" s="159"/>
      <c r="AG114" s="133">
        <v>1080</v>
      </c>
    </row>
    <row r="115" spans="1:37">
      <c r="E115" s="147">
        <v>0.49380787037037038</v>
      </c>
      <c r="F115" s="133">
        <v>1090</v>
      </c>
      <c r="G115" s="148">
        <v>14.54</v>
      </c>
      <c r="H115" s="148">
        <v>6.08</v>
      </c>
      <c r="I115" s="148">
        <v>8.83</v>
      </c>
      <c r="J115" s="148">
        <v>14.49</v>
      </c>
      <c r="K115" s="148">
        <v>6.31</v>
      </c>
      <c r="L115" s="148">
        <v>8.48</v>
      </c>
      <c r="M115" s="118">
        <f t="shared" si="31"/>
        <v>14.515000000000001</v>
      </c>
      <c r="N115" s="118">
        <f t="shared" si="32"/>
        <v>6.1950000000000003</v>
      </c>
      <c r="O115" s="118">
        <f t="shared" si="33"/>
        <v>8.6550000000000011</v>
      </c>
      <c r="P115" s="149">
        <f t="shared" si="27"/>
        <v>0.17458708755885324</v>
      </c>
      <c r="Q115" s="150">
        <f t="shared" si="28"/>
        <v>6.3826348619054789E-7</v>
      </c>
      <c r="R115" s="151">
        <f t="shared" si="29"/>
        <v>6.5583645734541532E-9</v>
      </c>
      <c r="S115" s="150">
        <f t="shared" si="30"/>
        <v>4.3012145878338474E-17</v>
      </c>
      <c r="T115" s="97">
        <v>298</v>
      </c>
      <c r="U115" s="118">
        <f t="shared" si="34"/>
        <v>287.51499999999999</v>
      </c>
      <c r="V115" s="152">
        <f t="shared" si="35"/>
        <v>0.61505527520186631</v>
      </c>
      <c r="W115" s="153">
        <f t="shared" si="36"/>
        <v>4.121499724997137</v>
      </c>
      <c r="X115" s="154">
        <f t="shared" si="23"/>
        <v>-2.6343614128544932E-7</v>
      </c>
      <c r="Y115" s="155">
        <f t="shared" si="24"/>
        <v>-2.6312883809412079E-7</v>
      </c>
      <c r="Z115" s="155">
        <f t="shared" si="25"/>
        <v>-2.6312919656904727E-7</v>
      </c>
      <c r="AA115" s="156">
        <f t="shared" si="26"/>
        <v>-2.6282225101630986E-7</v>
      </c>
      <c r="AB115" s="157">
        <f t="shared" si="37"/>
        <v>1.1291552202132532E-3</v>
      </c>
      <c r="AC115" s="132"/>
      <c r="AD115" s="158">
        <f t="shared" si="38"/>
        <v>11.291552202132532</v>
      </c>
      <c r="AE115" s="158"/>
      <c r="AF115" s="159"/>
      <c r="AG115" s="133">
        <v>1090</v>
      </c>
    </row>
    <row r="116" spans="1:37">
      <c r="E116" s="147">
        <v>0.4939236111111111</v>
      </c>
      <c r="F116" s="133">
        <v>1100</v>
      </c>
      <c r="G116" s="148">
        <v>14.56</v>
      </c>
      <c r="H116" s="148">
        <v>6.08</v>
      </c>
      <c r="I116" s="148">
        <v>8.7799999999999994</v>
      </c>
      <c r="J116" s="148">
        <v>14.5</v>
      </c>
      <c r="K116" s="148">
        <v>6.31</v>
      </c>
      <c r="L116" s="148">
        <v>8.5500000000000007</v>
      </c>
      <c r="M116" s="118">
        <f t="shared" si="31"/>
        <v>14.530000000000001</v>
      </c>
      <c r="N116" s="118">
        <f t="shared" si="32"/>
        <v>6.1950000000000003</v>
      </c>
      <c r="O116" s="118">
        <f t="shared" si="33"/>
        <v>8.6649999999999991</v>
      </c>
      <c r="P116" s="149">
        <f t="shared" si="27"/>
        <v>0.17483339122346367</v>
      </c>
      <c r="Q116" s="150">
        <f t="shared" si="28"/>
        <v>6.3826348619054789E-7</v>
      </c>
      <c r="R116" s="151">
        <f t="shared" si="29"/>
        <v>6.5665446720822744E-9</v>
      </c>
      <c r="S116" s="150">
        <f t="shared" si="30"/>
        <v>4.3119508930452105E-17</v>
      </c>
      <c r="T116" s="97">
        <v>298</v>
      </c>
      <c r="U116" s="118">
        <f t="shared" si="34"/>
        <v>287.52999999999997</v>
      </c>
      <c r="V116" s="152">
        <f t="shared" si="35"/>
        <v>0.61414332720927745</v>
      </c>
      <c r="W116" s="153">
        <f t="shared" si="36"/>
        <v>4.1128543240089561</v>
      </c>
      <c r="X116" s="154">
        <f t="shared" si="23"/>
        <v>-2.6440461831672011E-7</v>
      </c>
      <c r="Y116" s="155">
        <f t="shared" si="24"/>
        <v>-2.6409432840471743E-7</v>
      </c>
      <c r="Z116" s="155">
        <f t="shared" si="25"/>
        <v>-2.6409469254294664E-7</v>
      </c>
      <c r="AA116" s="156">
        <f t="shared" si="26"/>
        <v>-2.637847659145101E-7</v>
      </c>
      <c r="AB116" s="157">
        <f t="shared" si="37"/>
        <v>1.1265239294438731E-3</v>
      </c>
      <c r="AC116" s="132"/>
      <c r="AD116" s="158">
        <f t="shared" si="38"/>
        <v>11.265239294438732</v>
      </c>
      <c r="AE116" s="158"/>
      <c r="AF116" s="159"/>
      <c r="AG116" s="133">
        <v>1100</v>
      </c>
    </row>
    <row r="117" spans="1:37">
      <c r="E117" s="147">
        <v>0.49403935185185183</v>
      </c>
      <c r="F117" s="133">
        <v>1110</v>
      </c>
      <c r="G117" s="148">
        <v>14.57</v>
      </c>
      <c r="H117" s="148">
        <v>6.08</v>
      </c>
      <c r="I117" s="148">
        <v>8.75</v>
      </c>
      <c r="J117" s="148">
        <v>14.52</v>
      </c>
      <c r="K117" s="148">
        <v>6.31</v>
      </c>
      <c r="L117" s="148">
        <v>8.56</v>
      </c>
      <c r="M117" s="118">
        <f t="shared" si="31"/>
        <v>14.545</v>
      </c>
      <c r="N117" s="118">
        <f t="shared" si="32"/>
        <v>6.1950000000000003</v>
      </c>
      <c r="O117" s="118">
        <f t="shared" si="33"/>
        <v>8.6550000000000011</v>
      </c>
      <c r="P117" s="149">
        <f t="shared" si="27"/>
        <v>0.17467617833776891</v>
      </c>
      <c r="Q117" s="150">
        <f t="shared" si="28"/>
        <v>6.3826348619054789E-7</v>
      </c>
      <c r="R117" s="151">
        <f t="shared" si="29"/>
        <v>6.5747349735609394E-9</v>
      </c>
      <c r="S117" s="150">
        <f t="shared" si="30"/>
        <v>4.3227139972565364E-17</v>
      </c>
      <c r="T117" s="97">
        <v>298</v>
      </c>
      <c r="U117" s="118">
        <f t="shared" si="34"/>
        <v>287.54500000000002</v>
      </c>
      <c r="V117" s="152">
        <f t="shared" si="35"/>
        <v>0.61323147436158409</v>
      </c>
      <c r="W117" s="153">
        <f t="shared" si="36"/>
        <v>4.1042279570651488</v>
      </c>
      <c r="X117" s="154">
        <f t="shared" si="23"/>
        <v>-2.6476072401907362E-7</v>
      </c>
      <c r="Y117" s="155">
        <f t="shared" si="24"/>
        <v>-2.6444886663713234E-7</v>
      </c>
      <c r="Z117" s="155">
        <f t="shared" si="25"/>
        <v>-2.6444923396890721E-7</v>
      </c>
      <c r="AA117" s="156">
        <f t="shared" si="26"/>
        <v>-2.6413774305339251E-7</v>
      </c>
      <c r="AB117" s="157">
        <f t="shared" si="37"/>
        <v>1.1238829837336623E-3</v>
      </c>
      <c r="AC117" s="132"/>
      <c r="AD117" s="158">
        <f t="shared" si="38"/>
        <v>11.238829837336624</v>
      </c>
      <c r="AE117" s="158"/>
      <c r="AF117" s="159"/>
      <c r="AG117" s="133">
        <v>1110</v>
      </c>
    </row>
    <row r="118" spans="1:37">
      <c r="E118" s="147">
        <v>0.4941550925925926</v>
      </c>
      <c r="F118" s="133">
        <v>1120</v>
      </c>
      <c r="G118" s="148">
        <v>14.58</v>
      </c>
      <c r="H118" s="148">
        <v>6.08</v>
      </c>
      <c r="I118" s="148">
        <v>8.76</v>
      </c>
      <c r="J118" s="148">
        <v>14.53</v>
      </c>
      <c r="K118" s="148">
        <v>6.31</v>
      </c>
      <c r="L118" s="148">
        <v>8.5299999999999994</v>
      </c>
      <c r="M118" s="118">
        <f t="shared" si="31"/>
        <v>14.555</v>
      </c>
      <c r="N118" s="118">
        <f t="shared" si="32"/>
        <v>6.1950000000000003</v>
      </c>
      <c r="O118" s="118">
        <f t="shared" si="33"/>
        <v>8.6449999999999996</v>
      </c>
      <c r="P118" s="149">
        <f t="shared" si="27"/>
        <v>0.17450404001902908</v>
      </c>
      <c r="Q118" s="150">
        <f t="shared" si="28"/>
        <v>6.3826348619054789E-7</v>
      </c>
      <c r="R118" s="151">
        <f t="shared" si="29"/>
        <v>6.5802008490807033E-9</v>
      </c>
      <c r="S118" s="150">
        <f t="shared" si="30"/>
        <v>4.3299043214242406E-17</v>
      </c>
      <c r="T118" s="97">
        <v>298</v>
      </c>
      <c r="U118" s="118">
        <f t="shared" si="34"/>
        <v>287.55500000000001</v>
      </c>
      <c r="V118" s="152">
        <f t="shared" si="35"/>
        <v>0.61262362531404846</v>
      </c>
      <c r="W118" s="153">
        <f t="shared" si="36"/>
        <v>4.0984875985854456</v>
      </c>
      <c r="X118" s="154">
        <f t="shared" si="23"/>
        <v>-2.6468657479075664E-7</v>
      </c>
      <c r="Y118" s="155">
        <f t="shared" si="24"/>
        <v>-2.6437415694506364E-7</v>
      </c>
      <c r="Z118" s="155">
        <f t="shared" si="25"/>
        <v>-2.6437452570162183E-7</v>
      </c>
      <c r="AA118" s="156">
        <f t="shared" si="26"/>
        <v>-2.6406247574197728E-7</v>
      </c>
      <c r="AB118" s="157">
        <f t="shared" si="37"/>
        <v>1.1212384926198547E-3</v>
      </c>
      <c r="AC118" s="132"/>
      <c r="AD118" s="158">
        <f t="shared" si="38"/>
        <v>11.212384926198547</v>
      </c>
      <c r="AE118" s="158"/>
      <c r="AF118" s="159"/>
      <c r="AG118" s="133">
        <v>1120</v>
      </c>
    </row>
    <row r="119" spans="1:37">
      <c r="E119" s="147">
        <v>0.49427083333333333</v>
      </c>
      <c r="F119" s="133">
        <v>1130</v>
      </c>
      <c r="G119" s="148">
        <v>14.59</v>
      </c>
      <c r="H119" s="148">
        <v>6.08</v>
      </c>
      <c r="I119" s="148">
        <v>8.74</v>
      </c>
      <c r="J119" s="148">
        <v>14.54</v>
      </c>
      <c r="K119" s="148">
        <v>6.31</v>
      </c>
      <c r="L119" s="148">
        <v>8.48</v>
      </c>
      <c r="M119" s="118">
        <f t="shared" si="31"/>
        <v>14.565</v>
      </c>
      <c r="N119" s="118">
        <f t="shared" si="32"/>
        <v>6.1950000000000003</v>
      </c>
      <c r="O119" s="118">
        <f t="shared" si="33"/>
        <v>8.61</v>
      </c>
      <c r="P119" s="149">
        <f t="shared" si="27"/>
        <v>0.1738271186171966</v>
      </c>
      <c r="Q119" s="150">
        <f t="shared" si="28"/>
        <v>6.3826348619054789E-7</v>
      </c>
      <c r="R119" s="151">
        <f t="shared" si="29"/>
        <v>6.585671268630807E-9</v>
      </c>
      <c r="S119" s="150">
        <f t="shared" si="30"/>
        <v>4.3371066058469301E-17</v>
      </c>
      <c r="T119" s="97">
        <v>298</v>
      </c>
      <c r="U119" s="118">
        <f t="shared" si="34"/>
        <v>287.565</v>
      </c>
      <c r="V119" s="152">
        <f t="shared" si="35"/>
        <v>0.61201581854210485</v>
      </c>
      <c r="W119" s="153">
        <f t="shared" si="36"/>
        <v>4.0927556672319252</v>
      </c>
      <c r="X119" s="154">
        <f t="shared" si="23"/>
        <v>-2.6384467939484959E-7</v>
      </c>
      <c r="Y119" s="155">
        <f t="shared" si="24"/>
        <v>-2.6353351212478819E-7</v>
      </c>
      <c r="Z119" s="155">
        <f t="shared" si="25"/>
        <v>-2.6353387910232276E-7</v>
      </c>
      <c r="AA119" s="156">
        <f t="shared" si="26"/>
        <v>-2.6322307794420037E-7</v>
      </c>
      <c r="AB119" s="157">
        <f t="shared" si="37"/>
        <v>1.1185947485934779E-3</v>
      </c>
      <c r="AC119" s="132"/>
      <c r="AD119" s="158">
        <f t="shared" si="38"/>
        <v>11.185947485934779</v>
      </c>
      <c r="AE119" s="158"/>
      <c r="AF119" s="159"/>
      <c r="AG119" s="133">
        <v>1130</v>
      </c>
    </row>
    <row r="120" spans="1:37">
      <c r="E120" s="147">
        <v>0.49438657407407405</v>
      </c>
      <c r="F120" s="133">
        <v>1140</v>
      </c>
      <c r="G120" s="148">
        <v>14.6</v>
      </c>
      <c r="H120" s="148">
        <v>6.08</v>
      </c>
      <c r="I120" s="148">
        <v>8.75</v>
      </c>
      <c r="J120" s="148">
        <v>14.55</v>
      </c>
      <c r="K120" s="148">
        <v>6.31</v>
      </c>
      <c r="L120" s="148">
        <v>8.51</v>
      </c>
      <c r="M120" s="118">
        <f t="shared" si="31"/>
        <v>14.574999999999999</v>
      </c>
      <c r="N120" s="118">
        <f t="shared" si="32"/>
        <v>6.1950000000000003</v>
      </c>
      <c r="O120" s="118">
        <f t="shared" si="33"/>
        <v>8.629999999999999</v>
      </c>
      <c r="P120" s="149">
        <f t="shared" si="27"/>
        <v>0.17426054968925483</v>
      </c>
      <c r="Q120" s="150">
        <f t="shared" si="28"/>
        <v>6.3826348619054789E-7</v>
      </c>
      <c r="R120" s="151">
        <f t="shared" si="29"/>
        <v>6.5911462359889091E-9</v>
      </c>
      <c r="S120" s="150">
        <f t="shared" si="30"/>
        <v>4.3443208704190766E-17</v>
      </c>
      <c r="T120" s="97">
        <v>298</v>
      </c>
      <c r="U120" s="118">
        <f t="shared" si="34"/>
        <v>287.57499999999999</v>
      </c>
      <c r="V120" s="152">
        <f t="shared" si="35"/>
        <v>0.61140805404134602</v>
      </c>
      <c r="W120" s="153">
        <f t="shared" si="36"/>
        <v>4.0870321500622238</v>
      </c>
      <c r="X120" s="154">
        <f t="shared" si="23"/>
        <v>-2.646885006754916E-7</v>
      </c>
      <c r="Y120" s="155">
        <f t="shared" si="24"/>
        <v>-2.6437460035932619E-7</v>
      </c>
      <c r="Z120" s="155">
        <f t="shared" si="25"/>
        <v>-2.6437497262109137E-7</v>
      </c>
      <c r="AA120" s="156">
        <f t="shared" si="26"/>
        <v>-2.6406144368374314E-7</v>
      </c>
      <c r="AB120" s="157">
        <f t="shared" si="37"/>
        <v>1.1159594110271558E-3</v>
      </c>
      <c r="AC120" s="132"/>
      <c r="AD120" s="158">
        <f t="shared" si="38"/>
        <v>11.159594110271557</v>
      </c>
      <c r="AE120" s="158"/>
      <c r="AF120" s="159"/>
      <c r="AG120" s="133">
        <v>1140</v>
      </c>
    </row>
    <row r="121" spans="1:37">
      <c r="E121" s="147">
        <v>0.49450231481481483</v>
      </c>
      <c r="F121" s="133">
        <v>1150</v>
      </c>
      <c r="G121" s="148">
        <v>14.61</v>
      </c>
      <c r="H121" s="148">
        <v>6.08</v>
      </c>
      <c r="I121" s="148">
        <v>8.7799999999999994</v>
      </c>
      <c r="J121" s="148">
        <v>14.56</v>
      </c>
      <c r="K121" s="148">
        <v>6.31</v>
      </c>
      <c r="L121" s="148">
        <v>8.4700000000000006</v>
      </c>
      <c r="M121" s="118">
        <f t="shared" si="31"/>
        <v>14.585000000000001</v>
      </c>
      <c r="N121" s="118">
        <f t="shared" si="32"/>
        <v>6.1950000000000003</v>
      </c>
      <c r="O121" s="118">
        <f t="shared" si="33"/>
        <v>8.625</v>
      </c>
      <c r="P121" s="149">
        <f t="shared" si="27"/>
        <v>0.17418923198867753</v>
      </c>
      <c r="Q121" s="150">
        <f t="shared" si="28"/>
        <v>6.3826348619054789E-7</v>
      </c>
      <c r="R121" s="151">
        <f t="shared" si="29"/>
        <v>6.5966257549358124E-9</v>
      </c>
      <c r="S121" s="150">
        <f t="shared" si="30"/>
        <v>4.3515471350682476E-17</v>
      </c>
      <c r="T121" s="97">
        <v>298</v>
      </c>
      <c r="U121" s="118">
        <f t="shared" si="34"/>
        <v>287.58499999999998</v>
      </c>
      <c r="V121" s="152">
        <f t="shared" si="35"/>
        <v>0.61080033180735793</v>
      </c>
      <c r="W121" s="153">
        <f t="shared" si="36"/>
        <v>4.081317034154643</v>
      </c>
      <c r="X121" s="154">
        <f t="shared" si="23"/>
        <v>-2.647626615217632E-7</v>
      </c>
      <c r="Y121" s="155">
        <f t="shared" si="24"/>
        <v>-2.6444783945783953E-7</v>
      </c>
      <c r="Z121" s="155">
        <f t="shared" si="25"/>
        <v>-2.6444821380417434E-7</v>
      </c>
      <c r="AA121" s="156">
        <f t="shared" si="26"/>
        <v>-2.6413376519633543E-7</v>
      </c>
      <c r="AB121" s="157">
        <f t="shared" si="37"/>
        <v>1.113315662543289E-3</v>
      </c>
      <c r="AC121" s="132"/>
      <c r="AD121" s="158">
        <f t="shared" si="38"/>
        <v>11.133156625432891</v>
      </c>
      <c r="AE121" s="158"/>
      <c r="AF121" s="159"/>
      <c r="AG121" s="133">
        <v>1150</v>
      </c>
    </row>
    <row r="122" spans="1:37">
      <c r="E122" s="147">
        <v>0.49461805555555555</v>
      </c>
      <c r="F122" s="133">
        <v>1160</v>
      </c>
      <c r="G122" s="148">
        <v>14.62</v>
      </c>
      <c r="H122" s="148">
        <v>6.08</v>
      </c>
      <c r="I122" s="148">
        <v>8.7899999999999991</v>
      </c>
      <c r="J122" s="148">
        <v>14.57</v>
      </c>
      <c r="K122" s="148">
        <v>6.31</v>
      </c>
      <c r="L122" s="148">
        <v>8.5299999999999994</v>
      </c>
      <c r="M122" s="118">
        <f t="shared" si="31"/>
        <v>14.594999999999999</v>
      </c>
      <c r="N122" s="118">
        <f t="shared" si="32"/>
        <v>6.1950000000000003</v>
      </c>
      <c r="O122" s="118">
        <f t="shared" si="33"/>
        <v>8.66</v>
      </c>
      <c r="P122" s="149">
        <f t="shared" si="27"/>
        <v>0.17492586165279883</v>
      </c>
      <c r="Q122" s="150">
        <f t="shared" si="28"/>
        <v>6.3826348619054789E-7</v>
      </c>
      <c r="R122" s="151">
        <f t="shared" si="29"/>
        <v>6.6021098292554514E-9</v>
      </c>
      <c r="S122" s="150">
        <f t="shared" si="30"/>
        <v>4.3587854197551447E-17</v>
      </c>
      <c r="T122" s="97">
        <v>298</v>
      </c>
      <c r="U122" s="118">
        <f t="shared" si="34"/>
        <v>287.59500000000003</v>
      </c>
      <c r="V122" s="152">
        <f t="shared" si="35"/>
        <v>0.61019265183573346</v>
      </c>
      <c r="W122" s="153">
        <f t="shared" si="36"/>
        <v>4.0756103066082447</v>
      </c>
      <c r="X122" s="154">
        <f t="shared" si="23"/>
        <v>-2.6606400101699121E-7</v>
      </c>
      <c r="Y122" s="155">
        <f t="shared" si="24"/>
        <v>-2.6574531960251663E-7</v>
      </c>
      <c r="Z122" s="155">
        <f t="shared" si="25"/>
        <v>-2.657457013070823E-7</v>
      </c>
      <c r="AA122" s="156">
        <f t="shared" si="26"/>
        <v>-2.6542740068279062E-7</v>
      </c>
      <c r="AB122" s="157">
        <f t="shared" si="37"/>
        <v>1.1106711816545522E-3</v>
      </c>
      <c r="AC122" s="132"/>
      <c r="AD122" s="158">
        <f t="shared" si="38"/>
        <v>11.106711816545522</v>
      </c>
      <c r="AE122" s="158"/>
      <c r="AF122" s="159"/>
      <c r="AG122" s="133">
        <v>1160</v>
      </c>
    </row>
    <row r="123" spans="1:37">
      <c r="E123" s="147">
        <v>0.49473379629629627</v>
      </c>
      <c r="F123" s="133">
        <v>1170</v>
      </c>
      <c r="G123" s="148">
        <v>14.63</v>
      </c>
      <c r="H123" s="148">
        <v>6.08</v>
      </c>
      <c r="I123" s="148">
        <v>8.75</v>
      </c>
      <c r="J123" s="148">
        <v>14.58</v>
      </c>
      <c r="K123" s="148">
        <v>6.31</v>
      </c>
      <c r="L123" s="148">
        <v>8.33</v>
      </c>
      <c r="M123" s="118">
        <f t="shared" si="31"/>
        <v>14.605</v>
      </c>
      <c r="N123" s="118">
        <f t="shared" si="32"/>
        <v>6.1950000000000003</v>
      </c>
      <c r="O123" s="118">
        <f t="shared" si="33"/>
        <v>8.5399999999999991</v>
      </c>
      <c r="P123" s="149">
        <f t="shared" si="27"/>
        <v>0.17253131893555518</v>
      </c>
      <c r="Q123" s="150">
        <f t="shared" si="28"/>
        <v>6.3826348619054789E-7</v>
      </c>
      <c r="R123" s="151">
        <f t="shared" si="29"/>
        <v>6.6075984627349209E-9</v>
      </c>
      <c r="S123" s="150">
        <f t="shared" si="30"/>
        <v>4.3660357444736892E-17</v>
      </c>
      <c r="T123" s="97">
        <v>298</v>
      </c>
      <c r="U123" s="118">
        <f t="shared" si="34"/>
        <v>287.60500000000002</v>
      </c>
      <c r="V123" s="152">
        <f t="shared" si="35"/>
        <v>0.60958501412206734</v>
      </c>
      <c r="W123" s="153">
        <f t="shared" si="36"/>
        <v>4.0699119545427695</v>
      </c>
      <c r="X123" s="154">
        <f t="shared" si="23"/>
        <v>-2.6259660694971849E-7</v>
      </c>
      <c r="Y123" s="155">
        <f t="shared" si="24"/>
        <v>-2.6228543310607071E-7</v>
      </c>
      <c r="Z123" s="155">
        <f t="shared" si="25"/>
        <v>-2.6228580184335981E-7</v>
      </c>
      <c r="AA123" s="156">
        <f t="shared" si="26"/>
        <v>-2.6197499586310267E-7</v>
      </c>
      <c r="AB123" s="157">
        <f t="shared" si="37"/>
        <v>1.108013725915354E-3</v>
      </c>
      <c r="AC123" s="132"/>
      <c r="AD123" s="158">
        <f t="shared" si="38"/>
        <v>11.08013725915354</v>
      </c>
      <c r="AE123" s="158"/>
      <c r="AF123" s="159"/>
      <c r="AG123" s="133">
        <v>1170</v>
      </c>
    </row>
    <row r="124" spans="1:37">
      <c r="E124" s="147">
        <v>0.49484953703703705</v>
      </c>
      <c r="F124" s="133">
        <v>1180</v>
      </c>
      <c r="G124" s="148">
        <v>14.64</v>
      </c>
      <c r="H124" s="148">
        <v>6.08</v>
      </c>
      <c r="I124" s="148">
        <v>8.7100000000000009</v>
      </c>
      <c r="J124" s="148">
        <v>14.59</v>
      </c>
      <c r="K124" s="148">
        <v>6.31</v>
      </c>
      <c r="L124" s="148">
        <v>8.4600000000000009</v>
      </c>
      <c r="M124" s="118">
        <f t="shared" si="31"/>
        <v>14.615</v>
      </c>
      <c r="N124" s="118">
        <f t="shared" si="32"/>
        <v>6.1950000000000003</v>
      </c>
      <c r="O124" s="118">
        <f t="shared" si="33"/>
        <v>8.5850000000000009</v>
      </c>
      <c r="P124" s="149">
        <f t="shared" si="27"/>
        <v>0.1734699788639571</v>
      </c>
      <c r="Q124" s="150">
        <f t="shared" si="28"/>
        <v>6.3826348619054789E-7</v>
      </c>
      <c r="R124" s="151">
        <f t="shared" si="29"/>
        <v>6.6130916591644544E-9</v>
      </c>
      <c r="S124" s="150">
        <f t="shared" si="30"/>
        <v>4.3732981292510479E-17</v>
      </c>
      <c r="T124" s="97">
        <v>298</v>
      </c>
      <c r="U124" s="118">
        <f t="shared" si="34"/>
        <v>287.61500000000001</v>
      </c>
      <c r="V124" s="152">
        <f t="shared" si="35"/>
        <v>0.60897741866194799</v>
      </c>
      <c r="W124" s="153">
        <f t="shared" si="36"/>
        <v>4.0642219650985245</v>
      </c>
      <c r="X124" s="154">
        <f t="shared" si="23"/>
        <v>-2.6420779024637826E-7</v>
      </c>
      <c r="Y124" s="155">
        <f t="shared" si="24"/>
        <v>-2.6389203878516899E-7</v>
      </c>
      <c r="Z124" s="155">
        <f t="shared" si="25"/>
        <v>-2.6389241613583369E-7</v>
      </c>
      <c r="AA124" s="156">
        <f t="shared" si="26"/>
        <v>-2.6357704112335483E-7</v>
      </c>
      <c r="AB124" s="157">
        <f t="shared" si="37"/>
        <v>1.1053908691275012E-3</v>
      </c>
      <c r="AC124" s="132"/>
      <c r="AD124" s="158">
        <f t="shared" si="38"/>
        <v>11.053908691275012</v>
      </c>
      <c r="AE124" s="158"/>
      <c r="AF124" s="159"/>
      <c r="AG124" s="133">
        <v>1180</v>
      </c>
    </row>
    <row r="125" spans="1:37">
      <c r="E125" s="147">
        <v>0.49496527777777777</v>
      </c>
      <c r="F125" s="133">
        <v>1190</v>
      </c>
      <c r="G125" s="148">
        <v>14.66</v>
      </c>
      <c r="H125" s="148">
        <v>6.08</v>
      </c>
      <c r="I125" s="148">
        <v>8.75</v>
      </c>
      <c r="J125" s="148">
        <v>14.6</v>
      </c>
      <c r="K125" s="148">
        <v>6.3</v>
      </c>
      <c r="L125" s="148">
        <v>8.51</v>
      </c>
      <c r="M125" s="118">
        <f t="shared" si="31"/>
        <v>14.629999999999999</v>
      </c>
      <c r="N125" s="118">
        <f t="shared" si="32"/>
        <v>6.1899999999999995</v>
      </c>
      <c r="O125" s="118">
        <f t="shared" si="33"/>
        <v>8.629999999999999</v>
      </c>
      <c r="P125" s="149">
        <f t="shared" si="27"/>
        <v>0.17442381334697779</v>
      </c>
      <c r="Q125" s="150">
        <f t="shared" si="28"/>
        <v>6.4565422903465583E-7</v>
      </c>
      <c r="R125" s="151">
        <f t="shared" si="29"/>
        <v>6.5455461652128743E-9</v>
      </c>
      <c r="S125" s="150">
        <f t="shared" si="30"/>
        <v>4.2844174600932965E-17</v>
      </c>
      <c r="T125" s="97">
        <v>298</v>
      </c>
      <c r="U125" s="118">
        <f t="shared" si="34"/>
        <v>287.63</v>
      </c>
      <c r="V125" s="152">
        <f t="shared" si="35"/>
        <v>0.6080661046875333</v>
      </c>
      <c r="W125" s="153">
        <f t="shared" si="36"/>
        <v>4.0557026327671837</v>
      </c>
      <c r="X125" s="154">
        <f t="shared" si="23"/>
        <v>-2.6018547036342598E-7</v>
      </c>
      <c r="Y125" s="155">
        <f t="shared" si="24"/>
        <v>-2.5987852699678786E-7</v>
      </c>
      <c r="Z125" s="155">
        <f t="shared" si="25"/>
        <v>-2.598788891009061E-7</v>
      </c>
      <c r="AA125" s="156">
        <f t="shared" si="26"/>
        <v>-2.5957230698403062E-7</v>
      </c>
      <c r="AB125" s="157">
        <f t="shared" si="37"/>
        <v>1.1027519462254818E-3</v>
      </c>
      <c r="AC125" s="132"/>
      <c r="AD125" s="158">
        <f t="shared" si="38"/>
        <v>11.027519462254817</v>
      </c>
      <c r="AE125" s="158"/>
      <c r="AF125" s="159"/>
      <c r="AG125" s="133">
        <v>1190</v>
      </c>
    </row>
    <row r="126" spans="1:37" s="77" customFormat="1">
      <c r="A126" s="134"/>
      <c r="B126" s="134"/>
      <c r="C126" s="134"/>
      <c r="D126" s="134"/>
      <c r="E126" s="136">
        <v>0.49508101851851849</v>
      </c>
      <c r="F126" s="137">
        <v>1200</v>
      </c>
      <c r="G126" s="138">
        <v>14.67</v>
      </c>
      <c r="H126" s="138">
        <v>6.08</v>
      </c>
      <c r="I126" s="138">
        <v>8.76</v>
      </c>
      <c r="J126" s="138">
        <v>14.61</v>
      </c>
      <c r="K126" s="138">
        <v>6.3</v>
      </c>
      <c r="L126" s="138">
        <v>8.32</v>
      </c>
      <c r="M126" s="139">
        <f t="shared" si="31"/>
        <v>14.64</v>
      </c>
      <c r="N126" s="139">
        <f t="shared" si="32"/>
        <v>6.1899999999999995</v>
      </c>
      <c r="O126" s="139">
        <f t="shared" si="33"/>
        <v>8.5399999999999991</v>
      </c>
      <c r="P126" s="140">
        <f t="shared" si="27"/>
        <v>0.17263420053931344</v>
      </c>
      <c r="Q126" s="141">
        <f t="shared" si="28"/>
        <v>6.4565422903465583E-7</v>
      </c>
      <c r="R126" s="142">
        <f t="shared" si="29"/>
        <v>6.5509877747517822E-9</v>
      </c>
      <c r="S126" s="141">
        <f t="shared" si="30"/>
        <v>4.2915440824947308E-17</v>
      </c>
      <c r="T126" s="143">
        <v>298</v>
      </c>
      <c r="U126" s="139">
        <f t="shared" si="34"/>
        <v>287.64</v>
      </c>
      <c r="V126" s="144">
        <f t="shared" si="35"/>
        <v>0.60745861484200592</v>
      </c>
      <c r="W126" s="145">
        <f t="shared" si="36"/>
        <v>4.0500334937501421</v>
      </c>
      <c r="X126" s="146">
        <f t="shared" si="23"/>
        <v>-2.5769661010737082E-7</v>
      </c>
      <c r="Y126" s="146">
        <f t="shared" si="24"/>
        <v>-2.5739479966241078E-7</v>
      </c>
      <c r="Z126" s="146">
        <f t="shared" si="25"/>
        <v>-2.573951531383243E-7</v>
      </c>
      <c r="AA126" s="146">
        <f t="shared" si="26"/>
        <v>-2.5709369534130625E-7</v>
      </c>
      <c r="AB126" s="146">
        <f t="shared" si="37"/>
        <v>1.1001531585429103E-3</v>
      </c>
      <c r="AC126" s="146">
        <f>D11</f>
        <v>1.1199999999999999E-3</v>
      </c>
      <c r="AD126" s="146">
        <f t="shared" si="38"/>
        <v>11.001531585429102</v>
      </c>
      <c r="AE126" s="146">
        <f>AC126*10000</f>
        <v>11.2</v>
      </c>
      <c r="AF126" s="146">
        <f>(AD126-AE126)*(AD126-AE126)</f>
        <v>3.9389711582285367E-2</v>
      </c>
      <c r="AG126" s="137">
        <v>1200</v>
      </c>
      <c r="AH126" s="134"/>
      <c r="AI126" s="134"/>
      <c r="AJ126" s="134"/>
      <c r="AK126" s="134"/>
    </row>
    <row r="127" spans="1:37">
      <c r="E127" s="147">
        <v>0.49519675925925927</v>
      </c>
      <c r="F127" s="133">
        <v>1210</v>
      </c>
      <c r="G127" s="148">
        <v>14.68</v>
      </c>
      <c r="H127" s="148">
        <v>6.08</v>
      </c>
      <c r="I127" s="148">
        <v>8.7200000000000006</v>
      </c>
      <c r="J127" s="148">
        <v>14.62</v>
      </c>
      <c r="K127" s="148">
        <v>6.3</v>
      </c>
      <c r="L127" s="148">
        <v>8.25</v>
      </c>
      <c r="M127" s="118">
        <f t="shared" si="31"/>
        <v>14.649999999999999</v>
      </c>
      <c r="N127" s="118">
        <f t="shared" si="32"/>
        <v>6.1899999999999995</v>
      </c>
      <c r="O127" s="118">
        <f t="shared" si="33"/>
        <v>8.4849999999999994</v>
      </c>
      <c r="P127" s="149">
        <f t="shared" si="27"/>
        <v>0.17155161560093665</v>
      </c>
      <c r="Q127" s="150">
        <f t="shared" si="28"/>
        <v>6.4565422903465583E-7</v>
      </c>
      <c r="R127" s="151">
        <f t="shared" si="29"/>
        <v>6.5564339081476193E-9</v>
      </c>
      <c r="S127" s="150">
        <f t="shared" si="30"/>
        <v>4.2986825591907866E-17</v>
      </c>
      <c r="T127" s="97">
        <v>298</v>
      </c>
      <c r="U127" s="118">
        <f t="shared" si="34"/>
        <v>287.64999999999998</v>
      </c>
      <c r="V127" s="152">
        <f t="shared" si="35"/>
        <v>0.60685116723460397</v>
      </c>
      <c r="W127" s="153">
        <f t="shared" si="36"/>
        <v>4.0443726725075173</v>
      </c>
      <c r="X127" s="154">
        <f t="shared" si="23"/>
        <v>-2.5626461716683903E-7</v>
      </c>
      <c r="Y127" s="155">
        <f t="shared" si="24"/>
        <v>-2.5596545172382787E-7</v>
      </c>
      <c r="Z127" s="155">
        <f t="shared" si="25"/>
        <v>-2.559658009720514E-7</v>
      </c>
      <c r="AA127" s="156">
        <f t="shared" si="26"/>
        <v>-2.5566698396183315E-7</v>
      </c>
      <c r="AB127" s="157">
        <f t="shared" si="37"/>
        <v>1.0975792081911601E-3</v>
      </c>
      <c r="AC127" s="132"/>
      <c r="AD127" s="158">
        <f t="shared" si="38"/>
        <v>10.975792081911601</v>
      </c>
      <c r="AE127" s="158"/>
      <c r="AF127" s="159"/>
      <c r="AG127" s="133">
        <v>1210</v>
      </c>
    </row>
    <row r="128" spans="1:37">
      <c r="E128" s="147">
        <v>0.49531249999999999</v>
      </c>
      <c r="F128" s="133">
        <v>1220</v>
      </c>
      <c r="G128" s="148">
        <v>14.69</v>
      </c>
      <c r="H128" s="148">
        <v>6.08</v>
      </c>
      <c r="I128" s="148">
        <v>8.68</v>
      </c>
      <c r="J128" s="148">
        <v>14.63</v>
      </c>
      <c r="K128" s="148">
        <v>6.3</v>
      </c>
      <c r="L128" s="148">
        <v>8.4</v>
      </c>
      <c r="M128" s="118">
        <f t="shared" si="31"/>
        <v>14.66</v>
      </c>
      <c r="N128" s="118">
        <f t="shared" si="32"/>
        <v>6.1899999999999995</v>
      </c>
      <c r="O128" s="118">
        <f t="shared" si="33"/>
        <v>8.5399999999999991</v>
      </c>
      <c r="P128" s="149">
        <f t="shared" si="27"/>
        <v>0.17269304513485365</v>
      </c>
      <c r="Q128" s="150">
        <f t="shared" si="28"/>
        <v>6.4565422903465583E-7</v>
      </c>
      <c r="R128" s="151">
        <f t="shared" si="29"/>
        <v>6.5618845691612748E-9</v>
      </c>
      <c r="S128" s="150">
        <f t="shared" si="30"/>
        <v>4.3058329098996849E-17</v>
      </c>
      <c r="T128" s="97">
        <v>298</v>
      </c>
      <c r="U128" s="118">
        <f t="shared" si="34"/>
        <v>287.66000000000003</v>
      </c>
      <c r="V128" s="152">
        <f t="shared" si="35"/>
        <v>0.60624376186092022</v>
      </c>
      <c r="W128" s="153">
        <f t="shared" si="36"/>
        <v>4.0387201562720474</v>
      </c>
      <c r="X128" s="154">
        <f t="shared" si="23"/>
        <v>-2.5815698875525895E-7</v>
      </c>
      <c r="Y128" s="155">
        <f t="shared" si="24"/>
        <v>-2.5785267897941427E-7</v>
      </c>
      <c r="Z128" s="155">
        <f t="shared" si="25"/>
        <v>-2.5785303769307968E-7</v>
      </c>
      <c r="AA128" s="156">
        <f t="shared" si="26"/>
        <v>-2.5754908578521277E-7</v>
      </c>
      <c r="AB128" s="157">
        <f t="shared" si="37"/>
        <v>1.0950195513469594E-3</v>
      </c>
      <c r="AC128" s="132"/>
      <c r="AD128" s="158">
        <f t="shared" si="38"/>
        <v>10.950195513469595</v>
      </c>
      <c r="AE128" s="158"/>
      <c r="AF128" s="159"/>
      <c r="AG128" s="133">
        <v>1220</v>
      </c>
    </row>
    <row r="129" spans="5:33">
      <c r="E129" s="147">
        <v>0.49542824074074071</v>
      </c>
      <c r="F129" s="133">
        <v>1230</v>
      </c>
      <c r="G129" s="148">
        <v>14.7</v>
      </c>
      <c r="H129" s="148">
        <v>6.08</v>
      </c>
      <c r="I129" s="148">
        <v>8.67</v>
      </c>
      <c r="J129" s="148">
        <v>14.64</v>
      </c>
      <c r="K129" s="148">
        <v>6.3</v>
      </c>
      <c r="L129" s="148">
        <v>8.3699999999999992</v>
      </c>
      <c r="M129" s="118">
        <f t="shared" si="31"/>
        <v>14.67</v>
      </c>
      <c r="N129" s="118">
        <f t="shared" si="32"/>
        <v>6.1899999999999995</v>
      </c>
      <c r="O129" s="118">
        <f t="shared" si="33"/>
        <v>8.52</v>
      </c>
      <c r="P129" s="149">
        <f t="shared" si="27"/>
        <v>0.17231798017775632</v>
      </c>
      <c r="Q129" s="150">
        <f t="shared" si="28"/>
        <v>6.4565422903465583E-7</v>
      </c>
      <c r="R129" s="151">
        <f t="shared" si="29"/>
        <v>6.5673397615567597E-9</v>
      </c>
      <c r="S129" s="150">
        <f t="shared" si="30"/>
        <v>4.3129951543724396E-17</v>
      </c>
      <c r="T129" s="97">
        <v>298</v>
      </c>
      <c r="U129" s="118">
        <f t="shared" si="34"/>
        <v>287.67</v>
      </c>
      <c r="V129" s="152">
        <f t="shared" si="35"/>
        <v>0.60563639871655606</v>
      </c>
      <c r="W129" s="153">
        <f t="shared" si="36"/>
        <v>4.0330759322969918</v>
      </c>
      <c r="X129" s="154">
        <f t="shared" si="23"/>
        <v>-2.5777744897196891E-7</v>
      </c>
      <c r="Y129" s="155">
        <f t="shared" si="24"/>
        <v>-2.5747331716141733E-7</v>
      </c>
      <c r="Z129" s="155">
        <f t="shared" si="25"/>
        <v>-2.5747367598317838E-7</v>
      </c>
      <c r="AA129" s="156">
        <f t="shared" si="26"/>
        <v>-2.5716990214769537E-7</v>
      </c>
      <c r="AB129" s="157">
        <f t="shared" si="37"/>
        <v>1.0924410221671503E-3</v>
      </c>
      <c r="AC129" s="132"/>
      <c r="AD129" s="158">
        <f t="shared" si="38"/>
        <v>10.924410221671502</v>
      </c>
      <c r="AE129" s="158"/>
      <c r="AF129" s="159"/>
      <c r="AG129" s="133">
        <v>1230</v>
      </c>
    </row>
    <row r="130" spans="5:33">
      <c r="E130" s="147">
        <v>0.49554398148148149</v>
      </c>
      <c r="F130" s="133">
        <v>1240</v>
      </c>
      <c r="G130" s="148">
        <v>14.71</v>
      </c>
      <c r="H130" s="148">
        <v>6.07</v>
      </c>
      <c r="I130" s="148">
        <v>8.6999999999999993</v>
      </c>
      <c r="J130" s="148">
        <v>14.66</v>
      </c>
      <c r="K130" s="148">
        <v>6.3</v>
      </c>
      <c r="L130" s="148">
        <v>8.41</v>
      </c>
      <c r="M130" s="118">
        <f t="shared" si="31"/>
        <v>14.685</v>
      </c>
      <c r="N130" s="118">
        <f t="shared" si="32"/>
        <v>6.1850000000000005</v>
      </c>
      <c r="O130" s="118">
        <f t="shared" si="33"/>
        <v>8.5549999999999997</v>
      </c>
      <c r="P130" s="149">
        <f t="shared" si="27"/>
        <v>0.17307011163241093</v>
      </c>
      <c r="Q130" s="150">
        <f t="shared" si="28"/>
        <v>6.5313055264747031E-7</v>
      </c>
      <c r="R130" s="151">
        <f t="shared" si="29"/>
        <v>6.5002615731685449E-9</v>
      </c>
      <c r="S130" s="150">
        <f t="shared" si="30"/>
        <v>4.2253400519611604E-17</v>
      </c>
      <c r="T130" s="97">
        <v>298</v>
      </c>
      <c r="U130" s="118">
        <f t="shared" si="34"/>
        <v>287.685</v>
      </c>
      <c r="V130" s="152">
        <f t="shared" si="35"/>
        <v>0.60472543317034633</v>
      </c>
      <c r="W130" s="153">
        <f t="shared" si="36"/>
        <v>4.0246251164892435</v>
      </c>
      <c r="X130" s="154">
        <f t="shared" si="23"/>
        <v>-2.5357432621832982E-7</v>
      </c>
      <c r="Y130" s="155">
        <f t="shared" si="24"/>
        <v>-2.5327933618282103E-7</v>
      </c>
      <c r="Z130" s="155">
        <f t="shared" si="25"/>
        <v>-2.5327967935289802E-7</v>
      </c>
      <c r="AA130" s="156">
        <f t="shared" si="26"/>
        <v>-2.529850316890277E-7</v>
      </c>
      <c r="AB130" s="157">
        <f t="shared" si="37"/>
        <v>1.0898662866048023E-3</v>
      </c>
      <c r="AC130" s="132"/>
      <c r="AD130" s="158">
        <f t="shared" si="38"/>
        <v>10.898662866048022</v>
      </c>
      <c r="AE130" s="158"/>
      <c r="AF130" s="159"/>
      <c r="AG130" s="133">
        <v>1240</v>
      </c>
    </row>
    <row r="131" spans="5:33">
      <c r="E131" s="147">
        <v>0.49565972222222221</v>
      </c>
      <c r="F131" s="133">
        <v>1250</v>
      </c>
      <c r="G131" s="148">
        <v>14.72</v>
      </c>
      <c r="H131" s="148">
        <v>6.07</v>
      </c>
      <c r="I131" s="148">
        <v>8.67</v>
      </c>
      <c r="J131" s="148">
        <v>14.67</v>
      </c>
      <c r="K131" s="148">
        <v>6.3</v>
      </c>
      <c r="L131" s="148">
        <v>8.49</v>
      </c>
      <c r="M131" s="118">
        <f t="shared" si="31"/>
        <v>14.695</v>
      </c>
      <c r="N131" s="118">
        <f t="shared" si="32"/>
        <v>6.1850000000000005</v>
      </c>
      <c r="O131" s="118">
        <f t="shared" si="33"/>
        <v>8.58</v>
      </c>
      <c r="P131" s="149">
        <f t="shared" si="27"/>
        <v>0.17360546927058881</v>
      </c>
      <c r="Q131" s="150">
        <f t="shared" si="28"/>
        <v>6.5313055264747031E-7</v>
      </c>
      <c r="R131" s="151">
        <f t="shared" si="29"/>
        <v>6.5056655355712451E-9</v>
      </c>
      <c r="S131" s="150">
        <f t="shared" si="30"/>
        <v>4.2323684060719497E-17</v>
      </c>
      <c r="T131" s="97">
        <v>298</v>
      </c>
      <c r="U131" s="118">
        <f t="shared" si="34"/>
        <v>287.69499999999999</v>
      </c>
      <c r="V131" s="152">
        <f t="shared" si="35"/>
        <v>0.60411817558000735</v>
      </c>
      <c r="W131" s="153">
        <f t="shared" si="36"/>
        <v>4.0190015675317623</v>
      </c>
      <c r="X131" s="154">
        <f t="shared" si="23"/>
        <v>-2.5454537524218664E-7</v>
      </c>
      <c r="Y131" s="155">
        <f t="shared" si="24"/>
        <v>-2.5424742917230062E-7</v>
      </c>
      <c r="Z131" s="155">
        <f t="shared" si="25"/>
        <v>-2.5424777791900436E-7</v>
      </c>
      <c r="AA131" s="156">
        <f t="shared" si="26"/>
        <v>-2.5395017977940407E-7</v>
      </c>
      <c r="AB131" s="157">
        <f t="shared" si="37"/>
        <v>1.0873334909565042E-3</v>
      </c>
      <c r="AC131" s="132"/>
      <c r="AD131" s="158">
        <f t="shared" si="38"/>
        <v>10.873334909565042</v>
      </c>
      <c r="AE131" s="158"/>
      <c r="AF131" s="159"/>
      <c r="AG131" s="133">
        <v>1250</v>
      </c>
    </row>
    <row r="132" spans="5:33">
      <c r="E132" s="147">
        <v>0.49577546296296293</v>
      </c>
      <c r="F132" s="133">
        <v>1260</v>
      </c>
      <c r="G132" s="148">
        <v>14.73</v>
      </c>
      <c r="H132" s="148">
        <v>6.07</v>
      </c>
      <c r="I132" s="148">
        <v>8.7100000000000009</v>
      </c>
      <c r="J132" s="148">
        <v>14.68</v>
      </c>
      <c r="K132" s="148">
        <v>6.3</v>
      </c>
      <c r="L132" s="148">
        <v>8.5500000000000007</v>
      </c>
      <c r="M132" s="118">
        <f t="shared" si="31"/>
        <v>14.705</v>
      </c>
      <c r="N132" s="118">
        <f t="shared" si="32"/>
        <v>6.1850000000000005</v>
      </c>
      <c r="O132" s="118">
        <f t="shared" si="33"/>
        <v>8.6300000000000008</v>
      </c>
      <c r="P132" s="149">
        <f t="shared" si="27"/>
        <v>0.1746469392521233</v>
      </c>
      <c r="Q132" s="150">
        <f t="shared" si="28"/>
        <v>6.5313055264747031E-7</v>
      </c>
      <c r="R132" s="151">
        <f t="shared" si="29"/>
        <v>6.5110739905331015E-9</v>
      </c>
      <c r="S132" s="150">
        <f t="shared" si="30"/>
        <v>4.2394084510196647E-17</v>
      </c>
      <c r="T132" s="97">
        <v>298</v>
      </c>
      <c r="U132" s="118">
        <f t="shared" si="34"/>
        <v>287.70499999999998</v>
      </c>
      <c r="V132" s="152">
        <f t="shared" si="35"/>
        <v>0.60351096020357542</v>
      </c>
      <c r="W132" s="153">
        <f t="shared" si="36"/>
        <v>4.0133862663813895</v>
      </c>
      <c r="X132" s="154">
        <f t="shared" si="23"/>
        <v>-2.5625663188450505E-7</v>
      </c>
      <c r="Y132" s="155">
        <f t="shared" si="24"/>
        <v>-2.5595395855610976E-7</v>
      </c>
      <c r="Z132" s="155">
        <f t="shared" si="25"/>
        <v>-2.5595431605375986E-7</v>
      </c>
      <c r="AA132" s="156">
        <f t="shared" si="26"/>
        <v>-2.5565199937850968E-7</v>
      </c>
      <c r="AB132" s="157">
        <f t="shared" si="37"/>
        <v>1.0847910143411638E-3</v>
      </c>
      <c r="AC132" s="132"/>
      <c r="AD132" s="158">
        <f t="shared" si="38"/>
        <v>10.847910143411637</v>
      </c>
      <c r="AE132" s="158"/>
      <c r="AF132" s="159"/>
      <c r="AG132" s="133">
        <v>1260</v>
      </c>
    </row>
    <row r="133" spans="5:33">
      <c r="E133" s="147">
        <v>0.49589120370370371</v>
      </c>
      <c r="F133" s="133">
        <v>1270</v>
      </c>
      <c r="G133" s="148">
        <v>14.74</v>
      </c>
      <c r="H133" s="148">
        <v>6.07</v>
      </c>
      <c r="I133" s="148">
        <v>8.69</v>
      </c>
      <c r="J133" s="148">
        <v>14.69</v>
      </c>
      <c r="K133" s="148">
        <v>6.3</v>
      </c>
      <c r="L133" s="148">
        <v>8.31</v>
      </c>
      <c r="M133" s="118">
        <f t="shared" si="31"/>
        <v>14.715</v>
      </c>
      <c r="N133" s="118">
        <f t="shared" si="32"/>
        <v>6.1850000000000005</v>
      </c>
      <c r="O133" s="118">
        <f t="shared" si="33"/>
        <v>8.5</v>
      </c>
      <c r="P133" s="149">
        <f t="shared" si="27"/>
        <v>0.17204544917101233</v>
      </c>
      <c r="Q133" s="150">
        <f t="shared" si="28"/>
        <v>6.5313055264747031E-7</v>
      </c>
      <c r="R133" s="151">
        <f t="shared" si="29"/>
        <v>6.516486941788985E-9</v>
      </c>
      <c r="S133" s="150">
        <f t="shared" si="30"/>
        <v>4.2464602062506359E-17</v>
      </c>
      <c r="T133" s="97">
        <v>298</v>
      </c>
      <c r="U133" s="118">
        <f t="shared" si="34"/>
        <v>287.71499999999997</v>
      </c>
      <c r="V133" s="152">
        <f t="shared" si="35"/>
        <v>0.60290378703664771</v>
      </c>
      <c r="W133" s="153">
        <f t="shared" si="36"/>
        <v>4.0077792003828927</v>
      </c>
      <c r="X133" s="154">
        <f t="shared" si="23"/>
        <v>-2.5261572143988892E-7</v>
      </c>
      <c r="Y133" s="155">
        <f t="shared" si="24"/>
        <v>-2.5232089217116226E-7</v>
      </c>
      <c r="Z133" s="155">
        <f t="shared" si="25"/>
        <v>-2.5232123626810595E-7</v>
      </c>
      <c r="AA133" s="156">
        <f t="shared" si="26"/>
        <v>-2.5202675029312796E-7</v>
      </c>
      <c r="AB133" s="157">
        <f t="shared" si="37"/>
        <v>1.0822314723736926E-3</v>
      </c>
      <c r="AC133" s="132"/>
      <c r="AD133" s="158">
        <f t="shared" si="38"/>
        <v>10.822314723736925</v>
      </c>
      <c r="AE133" s="158"/>
      <c r="AF133" s="159"/>
      <c r="AG133" s="133">
        <v>1270</v>
      </c>
    </row>
    <row r="134" spans="5:33">
      <c r="E134" s="147">
        <v>0.49600694444444443</v>
      </c>
      <c r="F134" s="133">
        <v>1280</v>
      </c>
      <c r="G134" s="148">
        <v>14.76</v>
      </c>
      <c r="H134" s="148">
        <v>6.07</v>
      </c>
      <c r="I134" s="148">
        <v>8.69</v>
      </c>
      <c r="J134" s="148">
        <v>14.7</v>
      </c>
      <c r="K134" s="148">
        <v>6.29</v>
      </c>
      <c r="L134" s="148">
        <v>8.3000000000000007</v>
      </c>
      <c r="M134" s="118">
        <f t="shared" si="31"/>
        <v>14.73</v>
      </c>
      <c r="N134" s="118">
        <f t="shared" si="32"/>
        <v>6.18</v>
      </c>
      <c r="O134" s="118">
        <f t="shared" si="33"/>
        <v>8.495000000000001</v>
      </c>
      <c r="P134" s="149">
        <f t="shared" si="27"/>
        <v>0.17198825553163147</v>
      </c>
      <c r="Q134" s="150">
        <f t="shared" si="28"/>
        <v>6.6069344800759506E-7</v>
      </c>
      <c r="R134" s="151">
        <f t="shared" si="29"/>
        <v>6.4499281593014956E-9</v>
      </c>
      <c r="S134" s="150">
        <f t="shared" si="30"/>
        <v>4.1601573260150381E-17</v>
      </c>
      <c r="T134" s="97">
        <v>298</v>
      </c>
      <c r="U134" s="118">
        <f t="shared" si="34"/>
        <v>287.73</v>
      </c>
      <c r="V134" s="152">
        <f t="shared" si="35"/>
        <v>0.60199310641944526</v>
      </c>
      <c r="W134" s="153">
        <f t="shared" si="36"/>
        <v>3.9993840146614215</v>
      </c>
      <c r="X134" s="154">
        <f t="shared" ref="X134:X197" si="39">-($B$2/W134)*P134*S134*AB134</f>
        <v>-2.4734071893988994E-7</v>
      </c>
      <c r="Y134" s="155">
        <f t="shared" ref="Y134:Y197" si="40">-(AB134+(5*X134))*$B$2*S134*P134/W134</f>
        <v>-2.4705741356265776E-7</v>
      </c>
      <c r="Z134" s="155">
        <f t="shared" ref="Z134:Z197" si="41">-(AB134+5*Y134)*$B$2*P134*S134/W134</f>
        <v>-2.4705773806214622E-7</v>
      </c>
      <c r="AA134" s="156">
        <f t="shared" ref="AA134:AA197" si="42">-(AB134+(10*Z134))*$B$2*P134*S134/W134</f>
        <v>-2.4677475644103552E-7</v>
      </c>
      <c r="AB134" s="157">
        <f t="shared" si="37"/>
        <v>1.07970826115934E-3</v>
      </c>
      <c r="AC134" s="132"/>
      <c r="AD134" s="158">
        <f t="shared" si="38"/>
        <v>10.7970826115934</v>
      </c>
      <c r="AE134" s="158"/>
      <c r="AF134" s="159"/>
      <c r="AG134" s="133">
        <v>1280</v>
      </c>
    </row>
    <row r="135" spans="5:33">
      <c r="E135" s="147">
        <v>0.49612268518518515</v>
      </c>
      <c r="F135" s="133">
        <v>1290</v>
      </c>
      <c r="G135" s="148">
        <v>14.77</v>
      </c>
      <c r="H135" s="148">
        <v>6.07</v>
      </c>
      <c r="I135" s="148">
        <v>8.6999999999999993</v>
      </c>
      <c r="J135" s="148">
        <v>14.71</v>
      </c>
      <c r="K135" s="148">
        <v>6.29</v>
      </c>
      <c r="L135" s="148">
        <v>8.4600000000000009</v>
      </c>
      <c r="M135" s="118">
        <f t="shared" si="31"/>
        <v>14.74</v>
      </c>
      <c r="N135" s="118">
        <f t="shared" si="32"/>
        <v>6.18</v>
      </c>
      <c r="O135" s="118">
        <f t="shared" si="33"/>
        <v>8.58</v>
      </c>
      <c r="P135" s="149">
        <f t="shared" ref="P135:P198" si="43">((O135/32000)*(1/((-0.026*M135+1.9067)/1000)))/1.013</f>
        <v>0.17373879630185093</v>
      </c>
      <c r="Q135" s="150">
        <f t="shared" ref="Q135:Q198" si="44">POWER(10, -N135)</f>
        <v>6.6069344800759506E-7</v>
      </c>
      <c r="R135" s="151">
        <f t="shared" ref="R135:R198" si="45">(0.00000000000001*(0.1253*EXP(0.0831*M135)))/Q135</f>
        <v>6.455290277253312E-9</v>
      </c>
      <c r="S135" s="150">
        <f t="shared" ref="S135:S198" si="46">POWER(R135, 2)</f>
        <v>4.1670772563601144E-17</v>
      </c>
      <c r="T135" s="97">
        <v>298</v>
      </c>
      <c r="U135" s="118">
        <f t="shared" si="34"/>
        <v>287.74</v>
      </c>
      <c r="V135" s="152">
        <f t="shared" si="35"/>
        <v>0.60138603875702468</v>
      </c>
      <c r="W135" s="153">
        <f t="shared" si="36"/>
        <v>3.9937974813088686</v>
      </c>
      <c r="X135" s="154">
        <f t="shared" si="39"/>
        <v>-2.500504349339961E-7</v>
      </c>
      <c r="Y135" s="155">
        <f t="shared" si="40"/>
        <v>-2.4976022405069085E-7</v>
      </c>
      <c r="Z135" s="155">
        <f t="shared" si="41"/>
        <v>-2.4976056087216775E-7</v>
      </c>
      <c r="AA135" s="156">
        <f t="shared" si="42"/>
        <v>-2.4947068602850305E-7</v>
      </c>
      <c r="AB135" s="157">
        <f t="shared" si="37"/>
        <v>1.0772376848616225E-3</v>
      </c>
      <c r="AC135" s="132"/>
      <c r="AD135" s="158">
        <f t="shared" si="38"/>
        <v>10.772376848616224</v>
      </c>
      <c r="AE135" s="158"/>
      <c r="AF135" s="159"/>
      <c r="AG135" s="133">
        <v>1290</v>
      </c>
    </row>
    <row r="136" spans="5:33">
      <c r="E136" s="147">
        <v>0.49623842592592593</v>
      </c>
      <c r="F136" s="133">
        <v>1300</v>
      </c>
      <c r="G136" s="148">
        <v>14.78</v>
      </c>
      <c r="H136" s="148">
        <v>6.07</v>
      </c>
      <c r="I136" s="148">
        <v>8.58</v>
      </c>
      <c r="J136" s="148">
        <v>14.72</v>
      </c>
      <c r="K136" s="148">
        <v>6.29</v>
      </c>
      <c r="L136" s="148">
        <v>8.26</v>
      </c>
      <c r="M136" s="118">
        <f t="shared" ref="M136:M199" si="47">(G136+J136)/2</f>
        <v>14.75</v>
      </c>
      <c r="N136" s="118">
        <f t="shared" ref="N136:N199" si="48">(H136+K136)/2</f>
        <v>6.18</v>
      </c>
      <c r="O136" s="118">
        <f t="shared" ref="O136:O199" si="49">(I136+L136)/2</f>
        <v>8.42</v>
      </c>
      <c r="P136" s="149">
        <f t="shared" si="43"/>
        <v>0.17052801500659495</v>
      </c>
      <c r="Q136" s="150">
        <f t="shared" si="44"/>
        <v>6.6069344800759506E-7</v>
      </c>
      <c r="R136" s="151">
        <f t="shared" si="45"/>
        <v>6.4606568529770939E-9</v>
      </c>
      <c r="S136" s="150">
        <f t="shared" si="46"/>
        <v>4.1740086971919886E-17</v>
      </c>
      <c r="T136" s="97">
        <v>298</v>
      </c>
      <c r="U136" s="118">
        <f t="shared" ref="U136:U199" si="50">273+M136</f>
        <v>287.75</v>
      </c>
      <c r="V136" s="152">
        <f t="shared" ref="V136:V199" si="51">((1/U136)-(1/298))*5026</f>
        <v>0.60077901328870664</v>
      </c>
      <c r="W136" s="153">
        <f t="shared" ref="W136:W199" si="52">POWER(10,V136)</f>
        <v>3.9882191389742094</v>
      </c>
      <c r="X136" s="154">
        <f t="shared" si="39"/>
        <v>-2.4561069450508815E-7</v>
      </c>
      <c r="Y136" s="155">
        <f t="shared" si="40"/>
        <v>-2.4533004705201227E-7</v>
      </c>
      <c r="Z136" s="155">
        <f t="shared" si="41"/>
        <v>-2.4533036773427359E-7</v>
      </c>
      <c r="AA136" s="156">
        <f t="shared" si="42"/>
        <v>-2.4505004023060279E-7</v>
      </c>
      <c r="AB136" s="157">
        <f t="shared" ref="AB136:AB199" si="53">AB135+10*(0.166666666666666*(X135+2*Y135+2*Z135+AA135))</f>
        <v>1.0747400803769421E-3</v>
      </c>
      <c r="AC136" s="132"/>
      <c r="AD136" s="158">
        <f t="shared" ref="AD136:AD199" si="54">AB136*10000</f>
        <v>10.747400803769422</v>
      </c>
      <c r="AE136" s="158"/>
      <c r="AF136" s="159"/>
      <c r="AG136" s="133">
        <v>1300</v>
      </c>
    </row>
    <row r="137" spans="5:33">
      <c r="E137" s="147">
        <v>0.49635416666666665</v>
      </c>
      <c r="F137" s="133">
        <v>1310</v>
      </c>
      <c r="G137" s="148">
        <v>14.79</v>
      </c>
      <c r="H137" s="148">
        <v>6.07</v>
      </c>
      <c r="I137" s="148">
        <v>8.6</v>
      </c>
      <c r="J137" s="148">
        <v>14.73</v>
      </c>
      <c r="K137" s="148">
        <v>6.29</v>
      </c>
      <c r="L137" s="148">
        <v>8.2100000000000009</v>
      </c>
      <c r="M137" s="118">
        <f t="shared" si="47"/>
        <v>14.76</v>
      </c>
      <c r="N137" s="118">
        <f t="shared" si="48"/>
        <v>6.18</v>
      </c>
      <c r="O137" s="118">
        <f t="shared" si="49"/>
        <v>8.4050000000000011</v>
      </c>
      <c r="P137" s="149">
        <f t="shared" si="43"/>
        <v>0.17025328509719559</v>
      </c>
      <c r="Q137" s="150">
        <f t="shared" si="44"/>
        <v>6.6069344800759506E-7</v>
      </c>
      <c r="R137" s="151">
        <f t="shared" si="45"/>
        <v>6.4660278901787899E-9</v>
      </c>
      <c r="S137" s="150">
        <f t="shared" si="46"/>
        <v>4.1809516676569973E-17</v>
      </c>
      <c r="T137" s="97">
        <v>298</v>
      </c>
      <c r="U137" s="118">
        <f t="shared" si="50"/>
        <v>287.76</v>
      </c>
      <c r="V137" s="152">
        <f t="shared" si="51"/>
        <v>0.60017203001009456</v>
      </c>
      <c r="W137" s="153">
        <f t="shared" si="52"/>
        <v>3.9826489750931322</v>
      </c>
      <c r="X137" s="154">
        <f t="shared" si="39"/>
        <v>-2.4540495255381103E-7</v>
      </c>
      <c r="Y137" s="155">
        <f t="shared" si="40"/>
        <v>-2.4512413406389553E-7</v>
      </c>
      <c r="Z137" s="155">
        <f t="shared" si="41"/>
        <v>-2.4512445540632756E-7</v>
      </c>
      <c r="AA137" s="156">
        <f t="shared" si="42"/>
        <v>-2.4484395752341551E-7</v>
      </c>
      <c r="AB137" s="157">
        <f t="shared" si="53"/>
        <v>1.0722867777697618E-3</v>
      </c>
      <c r="AC137" s="132"/>
      <c r="AD137" s="158">
        <f t="shared" si="54"/>
        <v>10.722867777697617</v>
      </c>
      <c r="AE137" s="158"/>
      <c r="AF137" s="159"/>
      <c r="AG137" s="133">
        <v>1310</v>
      </c>
    </row>
    <row r="138" spans="5:33">
      <c r="E138" s="147">
        <v>0.49646990740740737</v>
      </c>
      <c r="F138" s="133">
        <v>1320</v>
      </c>
      <c r="G138" s="148">
        <v>14.8</v>
      </c>
      <c r="H138" s="148">
        <v>6.07</v>
      </c>
      <c r="I138" s="148">
        <v>8.6199999999999992</v>
      </c>
      <c r="J138" s="148">
        <v>14.74</v>
      </c>
      <c r="K138" s="148">
        <v>6.29</v>
      </c>
      <c r="L138" s="148">
        <v>8.19</v>
      </c>
      <c r="M138" s="118">
        <f t="shared" si="47"/>
        <v>14.77</v>
      </c>
      <c r="N138" s="118">
        <f t="shared" si="48"/>
        <v>6.18</v>
      </c>
      <c r="O138" s="118">
        <f t="shared" si="49"/>
        <v>8.4049999999999994</v>
      </c>
      <c r="P138" s="149">
        <f t="shared" si="43"/>
        <v>0.17028235611285561</v>
      </c>
      <c r="Q138" s="150">
        <f t="shared" si="44"/>
        <v>6.6069344800759506E-7</v>
      </c>
      <c r="R138" s="151">
        <f t="shared" si="45"/>
        <v>6.4714033925674274E-9</v>
      </c>
      <c r="S138" s="150">
        <f t="shared" si="46"/>
        <v>4.187906186933321E-17</v>
      </c>
      <c r="T138" s="97">
        <v>298</v>
      </c>
      <c r="U138" s="118">
        <f t="shared" si="50"/>
        <v>287.77</v>
      </c>
      <c r="V138" s="152">
        <f t="shared" si="51"/>
        <v>0.59956508891678784</v>
      </c>
      <c r="W138" s="153">
        <f t="shared" si="52"/>
        <v>3.9770869771213899</v>
      </c>
      <c r="X138" s="154">
        <f t="shared" si="39"/>
        <v>-2.4563614879122779E-7</v>
      </c>
      <c r="Y138" s="155">
        <f t="shared" si="40"/>
        <v>-2.4535415629958216E-7</v>
      </c>
      <c r="Z138" s="155">
        <f t="shared" si="41"/>
        <v>-2.4535448002947998E-7</v>
      </c>
      <c r="AA138" s="156">
        <f t="shared" si="42"/>
        <v>-2.450728105244425E-7</v>
      </c>
      <c r="AB138" s="157">
        <f t="shared" si="53"/>
        <v>1.0698355342880657E-3</v>
      </c>
      <c r="AC138" s="132"/>
      <c r="AD138" s="158">
        <f t="shared" si="54"/>
        <v>10.698355342880657</v>
      </c>
      <c r="AE138" s="158"/>
      <c r="AF138" s="159"/>
      <c r="AG138" s="133">
        <v>1320</v>
      </c>
    </row>
    <row r="139" spans="5:33">
      <c r="E139" s="147">
        <v>0.49658564814814815</v>
      </c>
      <c r="F139" s="133">
        <v>1330</v>
      </c>
      <c r="G139" s="148">
        <v>14.81</v>
      </c>
      <c r="H139" s="148">
        <v>6.07</v>
      </c>
      <c r="I139" s="148">
        <v>8.59</v>
      </c>
      <c r="J139" s="148">
        <v>14.76</v>
      </c>
      <c r="K139" s="148">
        <v>6.29</v>
      </c>
      <c r="L139" s="148">
        <v>8.1</v>
      </c>
      <c r="M139" s="118">
        <f t="shared" si="47"/>
        <v>14.785</v>
      </c>
      <c r="N139" s="118">
        <f t="shared" si="48"/>
        <v>6.18</v>
      </c>
      <c r="O139" s="118">
        <f t="shared" si="49"/>
        <v>8.3449999999999989</v>
      </c>
      <c r="P139" s="149">
        <f t="shared" si="43"/>
        <v>0.16911009084828338</v>
      </c>
      <c r="Q139" s="150">
        <f t="shared" si="44"/>
        <v>6.6069344800759506E-7</v>
      </c>
      <c r="R139" s="151">
        <f t="shared" si="45"/>
        <v>6.4794750264969935E-9</v>
      </c>
      <c r="S139" s="150">
        <f t="shared" si="46"/>
        <v>4.1983596618998218E-17</v>
      </c>
      <c r="T139" s="97">
        <v>298</v>
      </c>
      <c r="U139" s="118">
        <f t="shared" si="50"/>
        <v>287.78500000000003</v>
      </c>
      <c r="V139" s="152">
        <f t="shared" si="51"/>
        <v>0.59865475636465582</v>
      </c>
      <c r="W139" s="153">
        <f t="shared" si="52"/>
        <v>3.9687592638526716</v>
      </c>
      <c r="X139" s="154">
        <f t="shared" si="39"/>
        <v>-2.445051621544052E-7</v>
      </c>
      <c r="Y139" s="155">
        <f t="shared" si="40"/>
        <v>-2.4422511820177895E-7</v>
      </c>
      <c r="Z139" s="155">
        <f t="shared" si="41"/>
        <v>-2.4422543895008015E-7</v>
      </c>
      <c r="AA139" s="156">
        <f t="shared" si="42"/>
        <v>-2.4394571501101712E-7</v>
      </c>
      <c r="AB139" s="157">
        <f t="shared" si="53"/>
        <v>1.0673819905681094E-3</v>
      </c>
      <c r="AC139" s="132"/>
      <c r="AD139" s="158">
        <f t="shared" si="54"/>
        <v>10.673819905681095</v>
      </c>
      <c r="AE139" s="158"/>
      <c r="AF139" s="159"/>
      <c r="AG139" s="133">
        <v>1330</v>
      </c>
    </row>
    <row r="140" spans="5:33">
      <c r="E140" s="147">
        <v>0.49670138888888887</v>
      </c>
      <c r="F140" s="133">
        <v>1340</v>
      </c>
      <c r="G140" s="148">
        <v>14.83</v>
      </c>
      <c r="H140" s="148">
        <v>6.07</v>
      </c>
      <c r="I140" s="148">
        <v>8.6199999999999992</v>
      </c>
      <c r="J140" s="148">
        <v>14.77</v>
      </c>
      <c r="K140" s="148">
        <v>6.29</v>
      </c>
      <c r="L140" s="148">
        <v>8.1199999999999992</v>
      </c>
      <c r="M140" s="118">
        <f t="shared" si="47"/>
        <v>14.8</v>
      </c>
      <c r="N140" s="118">
        <f t="shared" si="48"/>
        <v>6.18</v>
      </c>
      <c r="O140" s="118">
        <f t="shared" si="49"/>
        <v>8.3699999999999992</v>
      </c>
      <c r="P140" s="149">
        <f t="shared" si="43"/>
        <v>0.1696601775966253</v>
      </c>
      <c r="Q140" s="150">
        <f t="shared" si="44"/>
        <v>6.6069344800759506E-7</v>
      </c>
      <c r="R140" s="151">
        <f t="shared" si="45"/>
        <v>6.4875567279915579E-9</v>
      </c>
      <c r="S140" s="150">
        <f t="shared" si="46"/>
        <v>4.208839229890853E-17</v>
      </c>
      <c r="T140" s="97">
        <v>298</v>
      </c>
      <c r="U140" s="118">
        <f t="shared" si="50"/>
        <v>287.8</v>
      </c>
      <c r="V140" s="152">
        <f t="shared" si="51"/>
        <v>0.59774451870473111</v>
      </c>
      <c r="W140" s="153">
        <f t="shared" si="52"/>
        <v>3.9604498535208243</v>
      </c>
      <c r="X140" s="154">
        <f t="shared" si="39"/>
        <v>-2.4586489430843119E-7</v>
      </c>
      <c r="Y140" s="155">
        <f t="shared" si="40"/>
        <v>-2.4558107756209842E-7</v>
      </c>
      <c r="Z140" s="155">
        <f t="shared" si="41"/>
        <v>-2.4558140518896735E-7</v>
      </c>
      <c r="AA140" s="156">
        <f t="shared" si="42"/>
        <v>-2.4529791531310442E-7</v>
      </c>
      <c r="AB140" s="157">
        <f t="shared" si="53"/>
        <v>1.064939737248994E-3</v>
      </c>
      <c r="AC140" s="132"/>
      <c r="AD140" s="158">
        <f t="shared" si="54"/>
        <v>10.64939737248994</v>
      </c>
      <c r="AE140" s="158"/>
      <c r="AF140" s="159"/>
      <c r="AG140" s="133">
        <v>1340</v>
      </c>
    </row>
    <row r="141" spans="5:33">
      <c r="E141" s="147">
        <v>0.49681712962962959</v>
      </c>
      <c r="F141" s="133">
        <v>1350</v>
      </c>
      <c r="G141" s="148">
        <v>14.84</v>
      </c>
      <c r="H141" s="148">
        <v>6.07</v>
      </c>
      <c r="I141" s="148">
        <v>8.61</v>
      </c>
      <c r="J141" s="148">
        <v>14.78</v>
      </c>
      <c r="K141" s="148">
        <v>6.29</v>
      </c>
      <c r="L141" s="148">
        <v>8.1300000000000008</v>
      </c>
      <c r="M141" s="118">
        <f t="shared" si="47"/>
        <v>14.809999999999999</v>
      </c>
      <c r="N141" s="118">
        <f t="shared" si="48"/>
        <v>6.18</v>
      </c>
      <c r="O141" s="118">
        <f t="shared" si="49"/>
        <v>8.370000000000001</v>
      </c>
      <c r="P141" s="149">
        <f t="shared" si="43"/>
        <v>0.16968916713828769</v>
      </c>
      <c r="Q141" s="150">
        <f t="shared" si="44"/>
        <v>6.6069344800759506E-7</v>
      </c>
      <c r="R141" s="151">
        <f t="shared" si="45"/>
        <v>6.4929501282799656E-9</v>
      </c>
      <c r="S141" s="150">
        <f t="shared" si="46"/>
        <v>4.215840136833082E-17</v>
      </c>
      <c r="T141" s="97">
        <v>298</v>
      </c>
      <c r="U141" s="118">
        <f t="shared" si="50"/>
        <v>287.81</v>
      </c>
      <c r="V141" s="152">
        <f t="shared" si="51"/>
        <v>0.59713774630867944</v>
      </c>
      <c r="W141" s="153">
        <f t="shared" si="52"/>
        <v>3.9549203941451276</v>
      </c>
      <c r="X141" s="154">
        <f t="shared" si="39"/>
        <v>-2.4609150848863919E-7</v>
      </c>
      <c r="Y141" s="155">
        <f t="shared" si="40"/>
        <v>-2.4580651109166368E-7</v>
      </c>
      <c r="Z141" s="155">
        <f t="shared" si="41"/>
        <v>-2.4580684114578372E-7</v>
      </c>
      <c r="AA141" s="156">
        <f t="shared" si="42"/>
        <v>-2.455221730384601E-7</v>
      </c>
      <c r="AB141" s="157">
        <f t="shared" si="53"/>
        <v>1.0624839242904546E-3</v>
      </c>
      <c r="AC141" s="132"/>
      <c r="AD141" s="158">
        <f t="shared" si="54"/>
        <v>10.624839242904546</v>
      </c>
      <c r="AE141" s="158"/>
      <c r="AF141" s="159"/>
      <c r="AG141" s="133">
        <v>1350</v>
      </c>
    </row>
    <row r="142" spans="5:33">
      <c r="E142" s="147">
        <v>0.49693287037037037</v>
      </c>
      <c r="F142" s="133">
        <v>1360</v>
      </c>
      <c r="G142" s="148">
        <v>14.86</v>
      </c>
      <c r="H142" s="148">
        <v>6.07</v>
      </c>
      <c r="I142" s="148">
        <v>8.57</v>
      </c>
      <c r="J142" s="148">
        <v>14.8</v>
      </c>
      <c r="K142" s="148">
        <v>6.29</v>
      </c>
      <c r="L142" s="148">
        <v>8.1300000000000008</v>
      </c>
      <c r="M142" s="118">
        <f t="shared" si="47"/>
        <v>14.83</v>
      </c>
      <c r="N142" s="118">
        <f t="shared" si="48"/>
        <v>6.18</v>
      </c>
      <c r="O142" s="118">
        <f t="shared" si="49"/>
        <v>8.3500000000000014</v>
      </c>
      <c r="P142" s="149">
        <f t="shared" si="43"/>
        <v>0.16934156740744161</v>
      </c>
      <c r="Q142" s="150">
        <f t="shared" si="44"/>
        <v>6.6069344800759506E-7</v>
      </c>
      <c r="R142" s="151">
        <f t="shared" si="45"/>
        <v>6.5037503839195251E-9</v>
      </c>
      <c r="S142" s="150">
        <f t="shared" si="46"/>
        <v>4.2298769056333368E-17</v>
      </c>
      <c r="T142" s="97">
        <v>298</v>
      </c>
      <c r="U142" s="118">
        <f t="shared" si="50"/>
        <v>287.83</v>
      </c>
      <c r="V142" s="152">
        <f t="shared" si="51"/>
        <v>0.59592432800215134</v>
      </c>
      <c r="W142" s="153">
        <f t="shared" si="52"/>
        <v>3.943885773435277</v>
      </c>
      <c r="X142" s="154">
        <f t="shared" si="39"/>
        <v>-2.4652285575229485E-7</v>
      </c>
      <c r="Y142" s="155">
        <f t="shared" si="40"/>
        <v>-2.462361952052522E-7</v>
      </c>
      <c r="Z142" s="155">
        <f t="shared" si="41"/>
        <v>-2.4623652853852059E-7</v>
      </c>
      <c r="AA142" s="156">
        <f t="shared" si="42"/>
        <v>-2.4595020054953627E-7</v>
      </c>
      <c r="AB142" s="157">
        <f t="shared" si="53"/>
        <v>1.0600258569804513E-3</v>
      </c>
      <c r="AC142" s="132"/>
      <c r="AD142" s="158">
        <f t="shared" si="54"/>
        <v>10.600258569804513</v>
      </c>
      <c r="AE142" s="158"/>
      <c r="AF142" s="159"/>
      <c r="AG142" s="133">
        <v>1360</v>
      </c>
    </row>
    <row r="143" spans="5:33">
      <c r="E143" s="147">
        <v>0.49704861111111109</v>
      </c>
      <c r="F143" s="133">
        <v>1370</v>
      </c>
      <c r="G143" s="148">
        <v>14.87</v>
      </c>
      <c r="H143" s="148">
        <v>6.07</v>
      </c>
      <c r="I143" s="148">
        <v>8.5</v>
      </c>
      <c r="J143" s="148">
        <v>14.81</v>
      </c>
      <c r="K143" s="148">
        <v>6.28</v>
      </c>
      <c r="L143" s="148">
        <v>8.1300000000000008</v>
      </c>
      <c r="M143" s="118">
        <f t="shared" si="47"/>
        <v>14.84</v>
      </c>
      <c r="N143" s="118">
        <f t="shared" si="48"/>
        <v>6.1750000000000007</v>
      </c>
      <c r="O143" s="118">
        <f t="shared" si="49"/>
        <v>8.3150000000000013</v>
      </c>
      <c r="P143" s="149">
        <f t="shared" si="43"/>
        <v>0.16866058104834672</v>
      </c>
      <c r="Q143" s="150">
        <f t="shared" si="44"/>
        <v>6.6834391756861246E-7</v>
      </c>
      <c r="R143" s="151">
        <f t="shared" si="45"/>
        <v>6.4346475398625181E-9</v>
      </c>
      <c r="S143" s="150">
        <f t="shared" si="46"/>
        <v>4.1404688962258759E-17</v>
      </c>
      <c r="T143" s="97">
        <v>298</v>
      </c>
      <c r="U143" s="118">
        <f t="shared" si="50"/>
        <v>287.83999999999997</v>
      </c>
      <c r="V143" s="152">
        <f t="shared" si="51"/>
        <v>0.59531768208288871</v>
      </c>
      <c r="W143" s="153">
        <f t="shared" si="52"/>
        <v>3.9383805872724258</v>
      </c>
      <c r="X143" s="154">
        <f t="shared" si="39"/>
        <v>-2.4011851109609071E-7</v>
      </c>
      <c r="Y143" s="155">
        <f t="shared" si="40"/>
        <v>-2.3984591800941962E-7</v>
      </c>
      <c r="Z143" s="155">
        <f t="shared" si="41"/>
        <v>-2.3984622746907175E-7</v>
      </c>
      <c r="AA143" s="156">
        <f t="shared" si="42"/>
        <v>-2.3957394313942832E-7</v>
      </c>
      <c r="AB143" s="157">
        <f t="shared" si="53"/>
        <v>1.057563492807469E-3</v>
      </c>
      <c r="AC143" s="132"/>
      <c r="AD143" s="158">
        <f t="shared" si="54"/>
        <v>10.57563492807469</v>
      </c>
      <c r="AE143" s="158"/>
      <c r="AF143" s="159"/>
      <c r="AG143" s="133">
        <v>1370</v>
      </c>
    </row>
    <row r="144" spans="5:33">
      <c r="E144" s="147">
        <v>0.49716435185185182</v>
      </c>
      <c r="F144" s="133">
        <v>1380</v>
      </c>
      <c r="G144" s="148">
        <v>14.88</v>
      </c>
      <c r="H144" s="148">
        <v>6.07</v>
      </c>
      <c r="I144" s="148">
        <v>8.51</v>
      </c>
      <c r="J144" s="148">
        <v>14.82</v>
      </c>
      <c r="K144" s="148">
        <v>6.28</v>
      </c>
      <c r="L144" s="148">
        <v>8.2100000000000009</v>
      </c>
      <c r="M144" s="118">
        <f t="shared" si="47"/>
        <v>14.850000000000001</v>
      </c>
      <c r="N144" s="118">
        <f t="shared" si="48"/>
        <v>6.1750000000000007</v>
      </c>
      <c r="O144" s="118">
        <f t="shared" si="49"/>
        <v>8.36</v>
      </c>
      <c r="P144" s="149">
        <f t="shared" si="43"/>
        <v>0.16960235081517547</v>
      </c>
      <c r="Q144" s="150">
        <f t="shared" si="44"/>
        <v>6.6834391756861246E-7</v>
      </c>
      <c r="R144" s="151">
        <f t="shared" si="45"/>
        <v>6.4399969543420182E-9</v>
      </c>
      <c r="S144" s="150">
        <f t="shared" si="46"/>
        <v>4.147356077193447E-17</v>
      </c>
      <c r="T144" s="97">
        <v>298</v>
      </c>
      <c r="U144" s="118">
        <f t="shared" si="50"/>
        <v>287.85000000000002</v>
      </c>
      <c r="V144" s="152">
        <f t="shared" si="51"/>
        <v>0.59471107831376457</v>
      </c>
      <c r="W144" s="153">
        <f t="shared" si="52"/>
        <v>3.9328834673848587</v>
      </c>
      <c r="X144" s="154">
        <f t="shared" si="39"/>
        <v>-2.416496987300972E-7</v>
      </c>
      <c r="Y144" s="155">
        <f t="shared" si="40"/>
        <v>-2.4137299046575249E-7</v>
      </c>
      <c r="Z144" s="155">
        <f t="shared" si="41"/>
        <v>-2.4137330731888305E-7</v>
      </c>
      <c r="AA144" s="156">
        <f t="shared" si="42"/>
        <v>-2.4109691518202451E-7</v>
      </c>
      <c r="AB144" s="157">
        <f t="shared" si="53"/>
        <v>1.0551650315654814E-3</v>
      </c>
      <c r="AC144" s="132"/>
      <c r="AD144" s="158">
        <f t="shared" si="54"/>
        <v>10.551650315654815</v>
      </c>
      <c r="AE144" s="158"/>
      <c r="AF144" s="159"/>
      <c r="AG144" s="133">
        <v>1380</v>
      </c>
    </row>
    <row r="145" spans="1:37">
      <c r="E145" s="147">
        <v>0.49728009259259259</v>
      </c>
      <c r="F145" s="133">
        <v>1390</v>
      </c>
      <c r="G145" s="148">
        <v>14.89</v>
      </c>
      <c r="H145" s="148">
        <v>6.07</v>
      </c>
      <c r="I145" s="148">
        <v>8.52</v>
      </c>
      <c r="J145" s="148">
        <v>14.83</v>
      </c>
      <c r="K145" s="148">
        <v>6.28</v>
      </c>
      <c r="L145" s="148">
        <v>8.15</v>
      </c>
      <c r="M145" s="118">
        <f t="shared" si="47"/>
        <v>14.86</v>
      </c>
      <c r="N145" s="118">
        <f t="shared" si="48"/>
        <v>6.1750000000000007</v>
      </c>
      <c r="O145" s="118">
        <f t="shared" si="49"/>
        <v>8.3350000000000009</v>
      </c>
      <c r="P145" s="149">
        <f t="shared" si="43"/>
        <v>0.16912408445655913</v>
      </c>
      <c r="Q145" s="150">
        <f t="shared" si="44"/>
        <v>6.6834391756861246E-7</v>
      </c>
      <c r="R145" s="151">
        <f t="shared" si="45"/>
        <v>6.4453508160325107E-9</v>
      </c>
      <c r="S145" s="150">
        <f t="shared" si="46"/>
        <v>4.1542547141730953E-17</v>
      </c>
      <c r="T145" s="97">
        <v>298</v>
      </c>
      <c r="U145" s="118">
        <f t="shared" si="50"/>
        <v>287.86</v>
      </c>
      <c r="V145" s="152">
        <f t="shared" si="51"/>
        <v>0.5941045166903931</v>
      </c>
      <c r="W145" s="153">
        <f t="shared" si="52"/>
        <v>3.9273944014078617</v>
      </c>
      <c r="X145" s="154">
        <f t="shared" si="39"/>
        <v>-2.4115351923477489E-7</v>
      </c>
      <c r="Y145" s="155">
        <f t="shared" si="40"/>
        <v>-2.4087731430458772E-7</v>
      </c>
      <c r="Z145" s="155">
        <f t="shared" si="41"/>
        <v>-2.4087763065561467E-7</v>
      </c>
      <c r="AA145" s="156">
        <f t="shared" si="42"/>
        <v>-2.4060174135178976E-7</v>
      </c>
      <c r="AB145" s="157">
        <f t="shared" si="53"/>
        <v>1.0527512995496791E-3</v>
      </c>
      <c r="AC145" s="132"/>
      <c r="AD145" s="158">
        <f t="shared" si="54"/>
        <v>10.527512995496791</v>
      </c>
      <c r="AE145" s="158"/>
      <c r="AF145" s="159"/>
      <c r="AG145" s="133">
        <v>1390</v>
      </c>
    </row>
    <row r="146" spans="1:37">
      <c r="E146" s="147">
        <v>0.49739583333333331</v>
      </c>
      <c r="F146" s="133">
        <v>1400</v>
      </c>
      <c r="G146" s="148">
        <v>14.9</v>
      </c>
      <c r="H146" s="148">
        <v>6.07</v>
      </c>
      <c r="I146" s="148">
        <v>8.52</v>
      </c>
      <c r="J146" s="148">
        <v>14.84</v>
      </c>
      <c r="K146" s="148">
        <v>6.28</v>
      </c>
      <c r="L146" s="148">
        <v>8.11</v>
      </c>
      <c r="M146" s="118">
        <f t="shared" si="47"/>
        <v>14.870000000000001</v>
      </c>
      <c r="N146" s="118">
        <f t="shared" si="48"/>
        <v>6.1750000000000007</v>
      </c>
      <c r="O146" s="118">
        <f t="shared" si="49"/>
        <v>8.3149999999999995</v>
      </c>
      <c r="P146" s="149">
        <f t="shared" si="43"/>
        <v>0.168747126002045</v>
      </c>
      <c r="Q146" s="150">
        <f t="shared" si="44"/>
        <v>6.6834391756861246E-7</v>
      </c>
      <c r="R146" s="151">
        <f t="shared" si="45"/>
        <v>6.4507091286311654E-9</v>
      </c>
      <c r="S146" s="150">
        <f t="shared" si="46"/>
        <v>4.1611648262205448E-17</v>
      </c>
      <c r="T146" s="97">
        <v>298</v>
      </c>
      <c r="U146" s="118">
        <f t="shared" si="50"/>
        <v>287.87</v>
      </c>
      <c r="V146" s="152">
        <f t="shared" si="51"/>
        <v>0.59349799720837815</v>
      </c>
      <c r="W146" s="153">
        <f t="shared" si="52"/>
        <v>3.921913376996391</v>
      </c>
      <c r="X146" s="154">
        <f t="shared" si="39"/>
        <v>-2.4080084684366979E-7</v>
      </c>
      <c r="Y146" s="155">
        <f t="shared" si="40"/>
        <v>-2.4052481761273229E-7</v>
      </c>
      <c r="Z146" s="155">
        <f t="shared" si="41"/>
        <v>-2.4052513402414581E-7</v>
      </c>
      <c r="AA146" s="156">
        <f t="shared" si="42"/>
        <v>-2.4024942047921912E-7</v>
      </c>
      <c r="AB146" s="157">
        <f t="shared" si="53"/>
        <v>1.0503425242988341E-3</v>
      </c>
      <c r="AC146" s="132"/>
      <c r="AD146" s="158">
        <f t="shared" si="54"/>
        <v>10.503425242988341</v>
      </c>
      <c r="AE146" s="158"/>
      <c r="AF146" s="159"/>
      <c r="AG146" s="133">
        <v>1400</v>
      </c>
    </row>
    <row r="147" spans="1:37">
      <c r="E147" s="147">
        <v>0.49751157407407409</v>
      </c>
      <c r="F147" s="133">
        <v>1410</v>
      </c>
      <c r="G147" s="148">
        <v>14.92</v>
      </c>
      <c r="H147" s="148">
        <v>6.07</v>
      </c>
      <c r="I147" s="148">
        <v>8.56</v>
      </c>
      <c r="J147" s="148">
        <v>14.86</v>
      </c>
      <c r="K147" s="148">
        <v>6.28</v>
      </c>
      <c r="L147" s="148">
        <v>8.02</v>
      </c>
      <c r="M147" s="118">
        <f t="shared" si="47"/>
        <v>14.89</v>
      </c>
      <c r="N147" s="118">
        <f t="shared" si="48"/>
        <v>6.1750000000000007</v>
      </c>
      <c r="O147" s="118">
        <f t="shared" si="49"/>
        <v>8.2899999999999991</v>
      </c>
      <c r="P147" s="149">
        <f t="shared" si="43"/>
        <v>0.16829734081333927</v>
      </c>
      <c r="Q147" s="150">
        <f t="shared" si="44"/>
        <v>6.6834391756861246E-7</v>
      </c>
      <c r="R147" s="151">
        <f t="shared" si="45"/>
        <v>6.4614391213570011E-9</v>
      </c>
      <c r="S147" s="150">
        <f t="shared" si="46"/>
        <v>4.1750195519002735E-17</v>
      </c>
      <c r="T147" s="97">
        <v>298</v>
      </c>
      <c r="U147" s="118">
        <f t="shared" si="50"/>
        <v>287.89</v>
      </c>
      <c r="V147" s="152">
        <f t="shared" si="51"/>
        <v>0.59228508465085372</v>
      </c>
      <c r="W147" s="153">
        <f t="shared" si="52"/>
        <v>3.9109754035886959</v>
      </c>
      <c r="X147" s="154">
        <f t="shared" si="39"/>
        <v>-2.4107919111603246E-7</v>
      </c>
      <c r="Y147" s="155">
        <f t="shared" si="40"/>
        <v>-2.408018883717255E-7</v>
      </c>
      <c r="Z147" s="155">
        <f t="shared" si="41"/>
        <v>-2.4080220734082292E-7</v>
      </c>
      <c r="AA147" s="156">
        <f t="shared" si="42"/>
        <v>-2.4052522283182122E-7</v>
      </c>
      <c r="AB147" s="157">
        <f t="shared" si="53"/>
        <v>1.0479372740145063E-3</v>
      </c>
      <c r="AC147" s="132"/>
      <c r="AD147" s="158">
        <f t="shared" si="54"/>
        <v>10.479372740145063</v>
      </c>
      <c r="AE147" s="158"/>
      <c r="AF147" s="159"/>
      <c r="AG147" s="133">
        <v>1410</v>
      </c>
    </row>
    <row r="148" spans="1:37">
      <c r="E148" s="147">
        <v>0.49762731481481481</v>
      </c>
      <c r="F148" s="133">
        <v>1420</v>
      </c>
      <c r="G148" s="148">
        <v>14.92</v>
      </c>
      <c r="H148" s="148">
        <v>6.06</v>
      </c>
      <c r="I148" s="148">
        <v>8.56</v>
      </c>
      <c r="J148" s="148">
        <v>14.87</v>
      </c>
      <c r="K148" s="148">
        <v>6.28</v>
      </c>
      <c r="L148" s="148">
        <v>8.0299999999999994</v>
      </c>
      <c r="M148" s="118">
        <f t="shared" si="47"/>
        <v>14.895</v>
      </c>
      <c r="N148" s="118">
        <f t="shared" si="48"/>
        <v>6.17</v>
      </c>
      <c r="O148" s="118">
        <f t="shared" si="49"/>
        <v>8.2949999999999999</v>
      </c>
      <c r="P148" s="149">
        <f t="shared" si="43"/>
        <v>0.16841325498620668</v>
      </c>
      <c r="Q148" s="150">
        <f t="shared" si="44"/>
        <v>6.7608297539198085E-7</v>
      </c>
      <c r="R148" s="151">
        <f t="shared" si="45"/>
        <v>6.3901301869270827E-9</v>
      </c>
      <c r="S148" s="150">
        <f t="shared" si="46"/>
        <v>4.0833763805876752E-17</v>
      </c>
      <c r="T148" s="97">
        <v>298</v>
      </c>
      <c r="U148" s="118">
        <f t="shared" si="50"/>
        <v>287.89499999999998</v>
      </c>
      <c r="V148" s="152">
        <f t="shared" si="51"/>
        <v>0.59198188284296172</v>
      </c>
      <c r="W148" s="153">
        <f t="shared" si="52"/>
        <v>3.9082459169808783</v>
      </c>
      <c r="X148" s="154">
        <f t="shared" si="39"/>
        <v>-2.3557203975489789E-7</v>
      </c>
      <c r="Y148" s="155">
        <f t="shared" si="40"/>
        <v>-2.3530665174325334E-7</v>
      </c>
      <c r="Z148" s="155">
        <f t="shared" si="41"/>
        <v>-2.3530695072099615E-7</v>
      </c>
      <c r="AA148" s="156">
        <f t="shared" si="42"/>
        <v>-2.3504186101345665E-7</v>
      </c>
      <c r="AB148" s="157">
        <f t="shared" si="53"/>
        <v>1.0455292530055513E-3</v>
      </c>
      <c r="AC148" s="132"/>
      <c r="AD148" s="158">
        <f t="shared" si="54"/>
        <v>10.455292530055512</v>
      </c>
      <c r="AE148" s="158"/>
      <c r="AF148" s="159"/>
      <c r="AG148" s="133">
        <v>1420</v>
      </c>
    </row>
    <row r="149" spans="1:37">
      <c r="E149" s="147">
        <v>0.49774305555555554</v>
      </c>
      <c r="F149" s="133">
        <v>1430</v>
      </c>
      <c r="G149" s="148">
        <v>14.93</v>
      </c>
      <c r="H149" s="148">
        <v>6.06</v>
      </c>
      <c r="I149" s="148">
        <v>8.51</v>
      </c>
      <c r="J149" s="148">
        <v>14.88</v>
      </c>
      <c r="K149" s="148">
        <v>6.28</v>
      </c>
      <c r="L149" s="148">
        <v>8.0399999999999991</v>
      </c>
      <c r="M149" s="118">
        <f t="shared" si="47"/>
        <v>14.905000000000001</v>
      </c>
      <c r="N149" s="118">
        <f t="shared" si="48"/>
        <v>6.17</v>
      </c>
      <c r="O149" s="118">
        <f t="shared" si="49"/>
        <v>8.2749999999999986</v>
      </c>
      <c r="P149" s="149">
        <f t="shared" si="43"/>
        <v>0.16803594907363592</v>
      </c>
      <c r="Q149" s="150">
        <f t="shared" si="44"/>
        <v>6.7608297539198085E-7</v>
      </c>
      <c r="R149" s="151">
        <f t="shared" si="45"/>
        <v>6.3954425921110627E-9</v>
      </c>
      <c r="S149" s="150">
        <f t="shared" si="46"/>
        <v>4.0901685948988269E-17</v>
      </c>
      <c r="T149" s="97">
        <v>298</v>
      </c>
      <c r="U149" s="118">
        <f t="shared" si="50"/>
        <v>287.90499999999997</v>
      </c>
      <c r="V149" s="152">
        <f t="shared" si="51"/>
        <v>0.59137551082111683</v>
      </c>
      <c r="W149" s="153">
        <f t="shared" si="52"/>
        <v>3.9027929411165596</v>
      </c>
      <c r="X149" s="154">
        <f t="shared" si="39"/>
        <v>-2.352335812957439E-7</v>
      </c>
      <c r="Y149" s="155">
        <f t="shared" si="40"/>
        <v>-2.3496835841876673E-7</v>
      </c>
      <c r="Z149" s="155">
        <f t="shared" si="41"/>
        <v>-2.3496865745419391E-7</v>
      </c>
      <c r="AA149" s="156">
        <f t="shared" si="42"/>
        <v>-2.3470373293832662E-7</v>
      </c>
      <c r="AB149" s="157">
        <f t="shared" si="53"/>
        <v>1.0431761844960565E-3</v>
      </c>
      <c r="AC149" s="132"/>
      <c r="AD149" s="158">
        <f t="shared" si="54"/>
        <v>10.431761844960565</v>
      </c>
      <c r="AE149" s="158"/>
      <c r="AF149" s="159"/>
      <c r="AG149" s="133">
        <v>1430</v>
      </c>
    </row>
    <row r="150" spans="1:37" s="77" customFormat="1">
      <c r="A150" s="134"/>
      <c r="B150" s="134"/>
      <c r="C150" s="134"/>
      <c r="D150" s="134"/>
      <c r="E150" s="136">
        <v>0.49785879629629631</v>
      </c>
      <c r="F150" s="137">
        <v>1440</v>
      </c>
      <c r="G150" s="138">
        <v>14.95</v>
      </c>
      <c r="H150" s="138">
        <v>6.06</v>
      </c>
      <c r="I150" s="138">
        <v>8.4499999999999993</v>
      </c>
      <c r="J150" s="138">
        <v>14.89</v>
      </c>
      <c r="K150" s="138">
        <v>6.27</v>
      </c>
      <c r="L150" s="138">
        <v>8.18</v>
      </c>
      <c r="M150" s="139">
        <f t="shared" si="47"/>
        <v>14.92</v>
      </c>
      <c r="N150" s="139">
        <f t="shared" si="48"/>
        <v>6.1649999999999991</v>
      </c>
      <c r="O150" s="139">
        <f t="shared" si="49"/>
        <v>8.3149999999999995</v>
      </c>
      <c r="P150" s="140">
        <f t="shared" si="43"/>
        <v>0.16889156513332318</v>
      </c>
      <c r="Q150" s="141">
        <f t="shared" si="44"/>
        <v>6.8391164728142959E-7</v>
      </c>
      <c r="R150" s="142">
        <f t="shared" si="45"/>
        <v>6.3301201451849747E-9</v>
      </c>
      <c r="S150" s="141">
        <f t="shared" si="46"/>
        <v>4.0070421052476645E-17</v>
      </c>
      <c r="T150" s="143">
        <v>298</v>
      </c>
      <c r="U150" s="139">
        <f t="shared" si="50"/>
        <v>287.92</v>
      </c>
      <c r="V150" s="144">
        <f t="shared" si="51"/>
        <v>0.59046603176497581</v>
      </c>
      <c r="W150" s="145">
        <f t="shared" si="52"/>
        <v>3.8946284477268267</v>
      </c>
      <c r="X150" s="146">
        <f t="shared" si="39"/>
        <v>-2.3158900125182509E-7</v>
      </c>
      <c r="Y150" s="146">
        <f t="shared" si="40"/>
        <v>-2.3133135280822523E-7</v>
      </c>
      <c r="Z150" s="146">
        <f t="shared" si="41"/>
        <v>-2.3133163944843754E-7</v>
      </c>
      <c r="AA150" s="146">
        <f t="shared" si="42"/>
        <v>-2.3107427700726148E-7</v>
      </c>
      <c r="AB150" s="146">
        <f t="shared" si="53"/>
        <v>1.0408264989194233E-3</v>
      </c>
      <c r="AC150" s="134"/>
      <c r="AD150" s="146">
        <f t="shared" si="54"/>
        <v>10.408264989194233</v>
      </c>
      <c r="AE150" s="146"/>
      <c r="AF150" s="146"/>
      <c r="AG150" s="137">
        <v>1440</v>
      </c>
      <c r="AH150" s="134"/>
      <c r="AI150" s="134"/>
      <c r="AJ150" s="134"/>
      <c r="AK150" s="134"/>
    </row>
    <row r="151" spans="1:37">
      <c r="E151" s="147">
        <v>0.49797453703703703</v>
      </c>
      <c r="F151" s="133">
        <v>1450</v>
      </c>
      <c r="G151" s="148">
        <v>14.96</v>
      </c>
      <c r="H151" s="148">
        <v>6.06</v>
      </c>
      <c r="I151" s="148">
        <v>8.48</v>
      </c>
      <c r="J151" s="148">
        <v>14.9</v>
      </c>
      <c r="K151" s="148">
        <v>6.27</v>
      </c>
      <c r="L151" s="148">
        <v>8.11</v>
      </c>
      <c r="M151" s="118">
        <f t="shared" si="47"/>
        <v>14.93</v>
      </c>
      <c r="N151" s="118">
        <f t="shared" si="48"/>
        <v>6.1649999999999991</v>
      </c>
      <c r="O151" s="118">
        <f t="shared" si="49"/>
        <v>8.2949999999999999</v>
      </c>
      <c r="P151" s="149">
        <f t="shared" si="43"/>
        <v>0.1685141796115244</v>
      </c>
      <c r="Q151" s="150">
        <f t="shared" si="44"/>
        <v>6.8391164728142959E-7</v>
      </c>
      <c r="R151" s="151">
        <f t="shared" si="45"/>
        <v>6.3353826612982306E-9</v>
      </c>
      <c r="S151" s="150">
        <f t="shared" si="46"/>
        <v>4.0137073465078251E-17</v>
      </c>
      <c r="T151" s="97">
        <v>298</v>
      </c>
      <c r="U151" s="118">
        <f t="shared" si="50"/>
        <v>287.93</v>
      </c>
      <c r="V151" s="152">
        <f t="shared" si="51"/>
        <v>0.58985976503890114</v>
      </c>
      <c r="W151" s="153">
        <f t="shared" si="52"/>
        <v>3.8891954145665948</v>
      </c>
      <c r="X151" s="154">
        <f t="shared" si="39"/>
        <v>-2.3126406627003577E-7</v>
      </c>
      <c r="Y151" s="155">
        <f t="shared" si="40"/>
        <v>-2.310065680061791E-7</v>
      </c>
      <c r="Z151" s="155">
        <f t="shared" si="41"/>
        <v>-2.3100685471460273E-7</v>
      </c>
      <c r="AA151" s="156">
        <f t="shared" si="42"/>
        <v>-2.3074964252070548E-7</v>
      </c>
      <c r="AB151" s="157">
        <f t="shared" si="53"/>
        <v>1.0385131834814692E-3</v>
      </c>
      <c r="AC151" s="132"/>
      <c r="AD151" s="158">
        <f t="shared" si="54"/>
        <v>10.385131834814691</v>
      </c>
      <c r="AE151" s="158"/>
      <c r="AF151" s="159"/>
      <c r="AG151" s="133">
        <v>1450</v>
      </c>
    </row>
    <row r="152" spans="1:37">
      <c r="E152" s="147">
        <v>0.49809027777777776</v>
      </c>
      <c r="F152" s="133">
        <v>1460</v>
      </c>
      <c r="G152" s="148">
        <v>14.97</v>
      </c>
      <c r="H152" s="148">
        <v>6.06</v>
      </c>
      <c r="I152" s="148">
        <v>8.4499999999999993</v>
      </c>
      <c r="J152" s="148">
        <v>14.91</v>
      </c>
      <c r="K152" s="148">
        <v>6.27</v>
      </c>
      <c r="L152" s="148">
        <v>8.09</v>
      </c>
      <c r="M152" s="118">
        <f t="shared" si="47"/>
        <v>14.940000000000001</v>
      </c>
      <c r="N152" s="118">
        <f t="shared" si="48"/>
        <v>6.1649999999999991</v>
      </c>
      <c r="O152" s="118">
        <f t="shared" si="49"/>
        <v>8.27</v>
      </c>
      <c r="P152" s="149">
        <f t="shared" si="43"/>
        <v>0.16803507168523266</v>
      </c>
      <c r="Q152" s="150">
        <f t="shared" si="44"/>
        <v>6.8391164728142959E-7</v>
      </c>
      <c r="R152" s="151">
        <f t="shared" si="45"/>
        <v>6.3406495523799205E-9</v>
      </c>
      <c r="S152" s="150">
        <f t="shared" si="46"/>
        <v>4.0203836746095689E-17</v>
      </c>
      <c r="T152" s="97">
        <v>298</v>
      </c>
      <c r="U152" s="118">
        <f t="shared" si="50"/>
        <v>287.94</v>
      </c>
      <c r="V152" s="152">
        <f t="shared" si="51"/>
        <v>0.58925354042345801</v>
      </c>
      <c r="W152" s="153">
        <f t="shared" si="52"/>
        <v>3.8837703371077739</v>
      </c>
      <c r="X152" s="154">
        <f t="shared" si="39"/>
        <v>-2.3079826753530904E-7</v>
      </c>
      <c r="Y152" s="155">
        <f t="shared" si="40"/>
        <v>-2.3054123375746961E-7</v>
      </c>
      <c r="Z152" s="155">
        <f t="shared" si="41"/>
        <v>-2.3054152000902448E-7</v>
      </c>
      <c r="AA152" s="156">
        <f t="shared" si="42"/>
        <v>-2.3028477184515877E-7</v>
      </c>
      <c r="AB152" s="157">
        <f t="shared" si="53"/>
        <v>1.036203115891082E-3</v>
      </c>
      <c r="AC152" s="132"/>
      <c r="AD152" s="158">
        <f t="shared" si="54"/>
        <v>10.36203115891082</v>
      </c>
      <c r="AE152" s="158"/>
      <c r="AF152" s="159"/>
      <c r="AG152" s="133">
        <v>1460</v>
      </c>
    </row>
    <row r="153" spans="1:37">
      <c r="E153" s="147">
        <v>0.49820601851851853</v>
      </c>
      <c r="F153" s="133">
        <v>1470</v>
      </c>
      <c r="G153" s="148">
        <v>14.98</v>
      </c>
      <c r="H153" s="148">
        <v>6.06</v>
      </c>
      <c r="I153" s="148">
        <v>8.4700000000000006</v>
      </c>
      <c r="J153" s="148">
        <v>14.92</v>
      </c>
      <c r="K153" s="148">
        <v>6.27</v>
      </c>
      <c r="L153" s="148">
        <v>7.82</v>
      </c>
      <c r="M153" s="118">
        <f t="shared" si="47"/>
        <v>14.95</v>
      </c>
      <c r="N153" s="118">
        <f t="shared" si="48"/>
        <v>6.1649999999999991</v>
      </c>
      <c r="O153" s="118">
        <f t="shared" si="49"/>
        <v>8.1449999999999996</v>
      </c>
      <c r="P153" s="149">
        <f t="shared" si="43"/>
        <v>0.16552358860505134</v>
      </c>
      <c r="Q153" s="150">
        <f t="shared" si="44"/>
        <v>6.8391164728142959E-7</v>
      </c>
      <c r="R153" s="151">
        <f t="shared" si="45"/>
        <v>6.3459208220671577E-9</v>
      </c>
      <c r="S153" s="150">
        <f t="shared" si="46"/>
        <v>4.0270711079945508E-17</v>
      </c>
      <c r="T153" s="97">
        <v>298</v>
      </c>
      <c r="U153" s="118">
        <f t="shared" si="50"/>
        <v>287.95</v>
      </c>
      <c r="V153" s="152">
        <f t="shared" si="51"/>
        <v>0.5886473579142546</v>
      </c>
      <c r="W153" s="153">
        <f t="shared" si="52"/>
        <v>3.8783532031623227</v>
      </c>
      <c r="X153" s="154">
        <f t="shared" si="39"/>
        <v>-2.2753759229598196E-7</v>
      </c>
      <c r="Y153" s="155">
        <f t="shared" si="40"/>
        <v>-2.2728721280570252E-7</v>
      </c>
      <c r="Z153" s="155">
        <f t="shared" si="41"/>
        <v>-2.272874883201286E-7</v>
      </c>
      <c r="AA153" s="156">
        <f t="shared" si="42"/>
        <v>-2.2703738373793008E-7</v>
      </c>
      <c r="AB153" s="157">
        <f t="shared" si="53"/>
        <v>1.0338977016462261E-3</v>
      </c>
      <c r="AC153" s="132"/>
      <c r="AD153" s="158">
        <f t="shared" si="54"/>
        <v>10.338977016462261</v>
      </c>
      <c r="AE153" s="158"/>
      <c r="AF153" s="159"/>
      <c r="AG153" s="133">
        <v>1470</v>
      </c>
    </row>
    <row r="154" spans="1:37">
      <c r="E154" s="147">
        <v>0.49832175925925926</v>
      </c>
      <c r="F154" s="133">
        <v>1480</v>
      </c>
      <c r="G154" s="148">
        <v>14.99</v>
      </c>
      <c r="H154" s="148">
        <v>6.06</v>
      </c>
      <c r="I154" s="148">
        <v>8.49</v>
      </c>
      <c r="J154" s="148">
        <v>14.93</v>
      </c>
      <c r="K154" s="148">
        <v>6.27</v>
      </c>
      <c r="L154" s="148">
        <v>7.61</v>
      </c>
      <c r="M154" s="118">
        <f t="shared" si="47"/>
        <v>14.96</v>
      </c>
      <c r="N154" s="118">
        <f t="shared" si="48"/>
        <v>6.1649999999999991</v>
      </c>
      <c r="O154" s="118">
        <f t="shared" si="49"/>
        <v>8.0500000000000007</v>
      </c>
      <c r="P154" s="149">
        <f t="shared" si="43"/>
        <v>0.16362101280348368</v>
      </c>
      <c r="Q154" s="150">
        <f t="shared" si="44"/>
        <v>6.8391164728142959E-7</v>
      </c>
      <c r="R154" s="151">
        <f t="shared" si="45"/>
        <v>6.3511964740000787E-9</v>
      </c>
      <c r="S154" s="150">
        <f t="shared" si="46"/>
        <v>4.0337696651351032E-17</v>
      </c>
      <c r="T154" s="97">
        <v>298</v>
      </c>
      <c r="U154" s="118">
        <f t="shared" si="50"/>
        <v>287.95999999999998</v>
      </c>
      <c r="V154" s="152">
        <f t="shared" si="51"/>
        <v>0.58804121750690741</v>
      </c>
      <c r="W154" s="153">
        <f t="shared" si="52"/>
        <v>3.8729440005617501</v>
      </c>
      <c r="X154" s="154">
        <f t="shared" si="39"/>
        <v>-2.2511503152749011E-7</v>
      </c>
      <c r="Y154" s="155">
        <f t="shared" si="40"/>
        <v>-2.2486941521398262E-7</v>
      </c>
      <c r="Z154" s="155">
        <f t="shared" si="41"/>
        <v>-2.2486968319863501E-7</v>
      </c>
      <c r="AA154" s="156">
        <f t="shared" si="42"/>
        <v>-2.2462433428499973E-7</v>
      </c>
      <c r="AB154" s="157">
        <f t="shared" si="53"/>
        <v>1.0316248276824168E-3</v>
      </c>
      <c r="AC154" s="132"/>
      <c r="AD154" s="158">
        <f t="shared" si="54"/>
        <v>10.316248276824169</v>
      </c>
      <c r="AE154" s="158"/>
      <c r="AF154" s="159"/>
      <c r="AG154" s="133">
        <v>1480</v>
      </c>
    </row>
    <row r="155" spans="1:37">
      <c r="E155" s="147">
        <v>0.49843749999999998</v>
      </c>
      <c r="F155" s="133">
        <v>1490</v>
      </c>
      <c r="G155" s="148">
        <v>14.99</v>
      </c>
      <c r="H155" s="148">
        <v>6.06</v>
      </c>
      <c r="I155" s="148">
        <v>8.43</v>
      </c>
      <c r="J155" s="148">
        <v>14.94</v>
      </c>
      <c r="K155" s="148">
        <v>6.27</v>
      </c>
      <c r="L155" s="148">
        <v>7.69</v>
      </c>
      <c r="M155" s="118">
        <f t="shared" si="47"/>
        <v>14.965</v>
      </c>
      <c r="N155" s="118">
        <f t="shared" si="48"/>
        <v>6.1649999999999991</v>
      </c>
      <c r="O155" s="118">
        <f t="shared" si="49"/>
        <v>8.06</v>
      </c>
      <c r="P155" s="149">
        <f t="shared" si="43"/>
        <v>0.16383830207174943</v>
      </c>
      <c r="Q155" s="150">
        <f t="shared" si="44"/>
        <v>6.8391164728142959E-7</v>
      </c>
      <c r="R155" s="151">
        <f t="shared" si="45"/>
        <v>6.3538359444470373E-9</v>
      </c>
      <c r="S155" s="150">
        <f t="shared" si="46"/>
        <v>4.0371231208947177E-17</v>
      </c>
      <c r="T155" s="97">
        <v>298</v>
      </c>
      <c r="U155" s="118">
        <f t="shared" si="50"/>
        <v>287.96499999999997</v>
      </c>
      <c r="V155" s="152">
        <f t="shared" si="51"/>
        <v>0.58773816309005922</v>
      </c>
      <c r="W155" s="153">
        <f t="shared" si="52"/>
        <v>3.8702423697184476</v>
      </c>
      <c r="X155" s="154">
        <f t="shared" si="39"/>
        <v>-2.2526676301135312E-7</v>
      </c>
      <c r="Y155" s="155">
        <f t="shared" si="40"/>
        <v>-2.25020278208798E-7</v>
      </c>
      <c r="Z155" s="155">
        <f t="shared" si="41"/>
        <v>-2.2502054791018257E-7</v>
      </c>
      <c r="AA155" s="156">
        <f t="shared" si="42"/>
        <v>-2.2477433221880252E-7</v>
      </c>
      <c r="AB155" s="157">
        <f t="shared" si="53"/>
        <v>1.0293761317446872E-3</v>
      </c>
      <c r="AC155" s="132"/>
      <c r="AD155" s="158">
        <f t="shared" si="54"/>
        <v>10.293761317446872</v>
      </c>
      <c r="AE155" s="158"/>
      <c r="AF155" s="159"/>
      <c r="AG155" s="133">
        <v>1490</v>
      </c>
    </row>
    <row r="156" spans="1:37">
      <c r="E156" s="147">
        <v>0.49855324074074076</v>
      </c>
      <c r="F156" s="133">
        <v>1500</v>
      </c>
      <c r="G156" s="148">
        <v>15.01</v>
      </c>
      <c r="H156" s="148">
        <v>6.06</v>
      </c>
      <c r="I156" s="148">
        <v>8.4499999999999993</v>
      </c>
      <c r="J156" s="148">
        <v>14.96</v>
      </c>
      <c r="K156" s="148">
        <v>6.27</v>
      </c>
      <c r="L156" s="148">
        <v>8.09</v>
      </c>
      <c r="M156" s="118">
        <f t="shared" si="47"/>
        <v>14.984999999999999</v>
      </c>
      <c r="N156" s="118">
        <f t="shared" si="48"/>
        <v>6.1649999999999991</v>
      </c>
      <c r="O156" s="118">
        <f t="shared" si="49"/>
        <v>8.27</v>
      </c>
      <c r="P156" s="149">
        <f t="shared" si="43"/>
        <v>0.16816466256901128</v>
      </c>
      <c r="Q156" s="150">
        <f t="shared" si="44"/>
        <v>6.8391164728142959E-7</v>
      </c>
      <c r="R156" s="151">
        <f t="shared" si="45"/>
        <v>6.3644048000729184E-9</v>
      </c>
      <c r="S156" s="150">
        <f t="shared" si="46"/>
        <v>4.0505648459191202E-17</v>
      </c>
      <c r="T156" s="97">
        <v>298</v>
      </c>
      <c r="U156" s="118">
        <f t="shared" si="50"/>
        <v>287.98500000000001</v>
      </c>
      <c r="V156" s="152">
        <f t="shared" si="51"/>
        <v>0.58652605065536945</v>
      </c>
      <c r="W156" s="153">
        <f t="shared" si="52"/>
        <v>3.8594556140135476</v>
      </c>
      <c r="X156" s="154">
        <f t="shared" si="39"/>
        <v>-2.3212489774068369E-7</v>
      </c>
      <c r="Y156" s="155">
        <f t="shared" si="40"/>
        <v>-2.3186260289091873E-7</v>
      </c>
      <c r="Z156" s="155">
        <f t="shared" si="41"/>
        <v>-2.3186289927699742E-7</v>
      </c>
      <c r="AA156" s="156">
        <f t="shared" si="42"/>
        <v>-2.3160090014349465E-7</v>
      </c>
      <c r="AB156" s="157">
        <f t="shared" si="53"/>
        <v>1.0271259271655737E-3</v>
      </c>
      <c r="AC156" s="160">
        <f>D12</f>
        <v>1.0221428571428571E-3</v>
      </c>
      <c r="AD156" s="158">
        <f t="shared" si="54"/>
        <v>10.271259271655737</v>
      </c>
      <c r="AE156" s="158">
        <f>AC156*10000</f>
        <v>10.221428571428572</v>
      </c>
      <c r="AF156" s="159">
        <f>(AD156-AE156)*(AD156-AE156)</f>
        <v>2.4830986851296002E-3</v>
      </c>
      <c r="AG156" s="133">
        <v>1500</v>
      </c>
    </row>
    <row r="157" spans="1:37">
      <c r="E157" s="147">
        <v>0.49866898148148148</v>
      </c>
      <c r="F157" s="133">
        <v>1510</v>
      </c>
      <c r="G157" s="148">
        <v>15.02</v>
      </c>
      <c r="H157" s="148">
        <v>6.06</v>
      </c>
      <c r="I157" s="148">
        <v>8.42</v>
      </c>
      <c r="J157" s="148">
        <v>14.96</v>
      </c>
      <c r="K157" s="148">
        <v>6.27</v>
      </c>
      <c r="L157" s="148">
        <v>7.89</v>
      </c>
      <c r="M157" s="118">
        <f t="shared" si="47"/>
        <v>14.99</v>
      </c>
      <c r="N157" s="118">
        <f t="shared" si="48"/>
        <v>6.1649999999999991</v>
      </c>
      <c r="O157" s="118">
        <f t="shared" si="49"/>
        <v>8.1549999999999994</v>
      </c>
      <c r="P157" s="149">
        <f t="shared" si="43"/>
        <v>0.16584042897453866</v>
      </c>
      <c r="Q157" s="150">
        <f t="shared" si="44"/>
        <v>6.8391164728142959E-7</v>
      </c>
      <c r="R157" s="151">
        <f t="shared" si="45"/>
        <v>6.3670497597196652E-9</v>
      </c>
      <c r="S157" s="150">
        <f t="shared" si="46"/>
        <v>4.0539322642746248E-17</v>
      </c>
      <c r="T157" s="97">
        <v>298</v>
      </c>
      <c r="U157" s="118">
        <f t="shared" si="50"/>
        <v>287.99</v>
      </c>
      <c r="V157" s="152">
        <f t="shared" si="51"/>
        <v>0.58622304885213516</v>
      </c>
      <c r="W157" s="153">
        <f t="shared" si="52"/>
        <v>3.8567638594355014</v>
      </c>
      <c r="X157" s="154">
        <f t="shared" si="39"/>
        <v>-2.287493223617839E-7</v>
      </c>
      <c r="Y157" s="155">
        <f t="shared" si="40"/>
        <v>-2.2849402435344722E-7</v>
      </c>
      <c r="Z157" s="155">
        <f t="shared" si="41"/>
        <v>-2.2849430928138666E-7</v>
      </c>
      <c r="AA157" s="156">
        <f t="shared" si="42"/>
        <v>-2.2823929556499598E-7</v>
      </c>
      <c r="AB157" s="157">
        <f t="shared" si="53"/>
        <v>1.0248072991618736E-3</v>
      </c>
      <c r="AC157" s="132"/>
      <c r="AD157" s="158">
        <f t="shared" si="54"/>
        <v>10.248072991618736</v>
      </c>
      <c r="AE157" s="158"/>
      <c r="AF157" s="159"/>
      <c r="AG157" s="133">
        <v>1510</v>
      </c>
    </row>
    <row r="158" spans="1:37">
      <c r="E158" s="147">
        <v>0.4987847222222222</v>
      </c>
      <c r="F158" s="133">
        <v>1520</v>
      </c>
      <c r="G158" s="148">
        <v>15.03</v>
      </c>
      <c r="H158" s="148">
        <v>6.06</v>
      </c>
      <c r="I158" s="148">
        <v>8.41</v>
      </c>
      <c r="J158" s="148">
        <v>14.97</v>
      </c>
      <c r="K158" s="148">
        <v>6.27</v>
      </c>
      <c r="L158" s="148">
        <v>7.65</v>
      </c>
      <c r="M158" s="118">
        <f t="shared" si="47"/>
        <v>15</v>
      </c>
      <c r="N158" s="118">
        <f t="shared" si="48"/>
        <v>6.1649999999999991</v>
      </c>
      <c r="O158" s="118">
        <f t="shared" si="49"/>
        <v>8.0300000000000011</v>
      </c>
      <c r="P158" s="149">
        <f t="shared" si="43"/>
        <v>0.1633264170256892</v>
      </c>
      <c r="Q158" s="150">
        <f t="shared" si="44"/>
        <v>6.8391164728142959E-7</v>
      </c>
      <c r="R158" s="151">
        <f t="shared" si="45"/>
        <v>6.3723429770972052E-9</v>
      </c>
      <c r="S158" s="150">
        <f t="shared" si="46"/>
        <v>4.060675501776007E-17</v>
      </c>
      <c r="T158" s="97">
        <v>298</v>
      </c>
      <c r="U158" s="118">
        <f t="shared" si="50"/>
        <v>288</v>
      </c>
      <c r="V158" s="152">
        <f t="shared" si="51"/>
        <v>0.5856170768083514</v>
      </c>
      <c r="W158" s="153">
        <f t="shared" si="52"/>
        <v>3.8513862609176166</v>
      </c>
      <c r="X158" s="154">
        <f t="shared" si="39"/>
        <v>-2.2546763556404656E-7</v>
      </c>
      <c r="Y158" s="155">
        <f t="shared" si="40"/>
        <v>-2.2521905589076191E-7</v>
      </c>
      <c r="Z158" s="155">
        <f t="shared" si="41"/>
        <v>-2.2521932995162135E-7</v>
      </c>
      <c r="AA158" s="156">
        <f t="shared" si="42"/>
        <v>-2.2497102373488805E-7</v>
      </c>
      <c r="AB158" s="157">
        <f t="shared" si="53"/>
        <v>1.0225223570198795E-3</v>
      </c>
      <c r="AC158" s="132"/>
      <c r="AD158" s="158">
        <f t="shared" si="54"/>
        <v>10.225223570198795</v>
      </c>
      <c r="AE158" s="158"/>
      <c r="AF158" s="159"/>
      <c r="AG158" s="133">
        <v>1520</v>
      </c>
    </row>
    <row r="159" spans="1:37">
      <c r="E159" s="147">
        <v>0.49890046296296298</v>
      </c>
      <c r="F159" s="133">
        <v>1530</v>
      </c>
      <c r="G159" s="148">
        <v>15.04</v>
      </c>
      <c r="H159" s="148">
        <v>6.06</v>
      </c>
      <c r="I159" s="148">
        <v>8.43</v>
      </c>
      <c r="J159" s="148">
        <v>14.98</v>
      </c>
      <c r="K159" s="148">
        <v>6.26</v>
      </c>
      <c r="L159" s="148">
        <v>7.75</v>
      </c>
      <c r="M159" s="118">
        <f t="shared" si="47"/>
        <v>15.01</v>
      </c>
      <c r="N159" s="118">
        <f t="shared" si="48"/>
        <v>6.16</v>
      </c>
      <c r="O159" s="118">
        <f t="shared" si="49"/>
        <v>8.09</v>
      </c>
      <c r="P159" s="149">
        <f t="shared" si="43"/>
        <v>0.16457500099664507</v>
      </c>
      <c r="Q159" s="150">
        <f t="shared" si="44"/>
        <v>6.9183097091893534E-7</v>
      </c>
      <c r="R159" s="151">
        <f t="shared" si="45"/>
        <v>6.3046363467639031E-9</v>
      </c>
      <c r="S159" s="150">
        <f t="shared" si="46"/>
        <v>3.9748439464936494E-17</v>
      </c>
      <c r="T159" s="97">
        <v>298</v>
      </c>
      <c r="U159" s="118">
        <f t="shared" si="50"/>
        <v>288.01</v>
      </c>
      <c r="V159" s="152">
        <f t="shared" si="51"/>
        <v>0.58501114684450062</v>
      </c>
      <c r="W159" s="153">
        <f t="shared" si="52"/>
        <v>3.846016533193068</v>
      </c>
      <c r="X159" s="154">
        <f t="shared" si="39"/>
        <v>-2.2220905065344743E-7</v>
      </c>
      <c r="Y159" s="155">
        <f t="shared" si="40"/>
        <v>-2.2196707130374261E-7</v>
      </c>
      <c r="Z159" s="155">
        <f t="shared" si="41"/>
        <v>-2.219673348123869E-7</v>
      </c>
      <c r="AA159" s="156">
        <f t="shared" si="42"/>
        <v>-2.2172561839741957E-7</v>
      </c>
      <c r="AB159" s="157">
        <f t="shared" si="53"/>
        <v>1.0202701646349066E-3</v>
      </c>
      <c r="AC159" s="132"/>
      <c r="AD159" s="158">
        <f t="shared" si="54"/>
        <v>10.202701646349066</v>
      </c>
      <c r="AE159" s="158"/>
      <c r="AF159" s="159"/>
      <c r="AG159" s="133">
        <v>1530</v>
      </c>
    </row>
    <row r="160" spans="1:37">
      <c r="E160" s="147">
        <v>0.4990162037037037</v>
      </c>
      <c r="F160" s="133">
        <v>1540</v>
      </c>
      <c r="G160" s="148">
        <v>15.05</v>
      </c>
      <c r="H160" s="148">
        <v>6.06</v>
      </c>
      <c r="I160" s="148">
        <v>8.4600000000000009</v>
      </c>
      <c r="J160" s="148">
        <v>14.99</v>
      </c>
      <c r="K160" s="148">
        <v>6.26</v>
      </c>
      <c r="L160" s="148">
        <v>7.79</v>
      </c>
      <c r="M160" s="118">
        <f t="shared" si="47"/>
        <v>15.02</v>
      </c>
      <c r="N160" s="118">
        <f t="shared" si="48"/>
        <v>6.16</v>
      </c>
      <c r="O160" s="118">
        <f t="shared" si="49"/>
        <v>8.125</v>
      </c>
      <c r="P160" s="149">
        <f t="shared" si="43"/>
        <v>0.16531535057379163</v>
      </c>
      <c r="Q160" s="150">
        <f t="shared" si="44"/>
        <v>6.9183097091893534E-7</v>
      </c>
      <c r="R160" s="151">
        <f t="shared" si="45"/>
        <v>6.3098776770391708E-9</v>
      </c>
      <c r="S160" s="150">
        <f t="shared" si="46"/>
        <v>3.9814556299197242E-17</v>
      </c>
      <c r="T160" s="97">
        <v>298</v>
      </c>
      <c r="U160" s="118">
        <f t="shared" si="50"/>
        <v>288.02</v>
      </c>
      <c r="V160" s="152">
        <f t="shared" si="51"/>
        <v>0.58440525895619733</v>
      </c>
      <c r="W160" s="153">
        <f t="shared" si="52"/>
        <v>3.8406546642095076</v>
      </c>
      <c r="X160" s="154">
        <f t="shared" si="39"/>
        <v>-2.234049937107466E-7</v>
      </c>
      <c r="Y160" s="155">
        <f t="shared" si="40"/>
        <v>-2.2315986936967043E-7</v>
      </c>
      <c r="Z160" s="155">
        <f t="shared" si="41"/>
        <v>-2.2316013832490545E-7</v>
      </c>
      <c r="AA160" s="156">
        <f t="shared" si="42"/>
        <v>-2.2291528234885838E-7</v>
      </c>
      <c r="AB160" s="157">
        <f t="shared" si="53"/>
        <v>1.0180504921661014E-3</v>
      </c>
      <c r="AC160" s="132"/>
      <c r="AD160" s="158">
        <f t="shared" si="54"/>
        <v>10.180504921661015</v>
      </c>
      <c r="AE160" s="158"/>
      <c r="AF160" s="159"/>
      <c r="AG160" s="133">
        <v>1540</v>
      </c>
    </row>
    <row r="161" spans="1:37">
      <c r="E161" s="147">
        <v>0.49913194444444442</v>
      </c>
      <c r="F161" s="133">
        <v>1550</v>
      </c>
      <c r="G161" s="148">
        <v>15.06</v>
      </c>
      <c r="H161" s="148">
        <v>6.06</v>
      </c>
      <c r="I161" s="148">
        <v>8.4</v>
      </c>
      <c r="J161" s="148">
        <v>15</v>
      </c>
      <c r="K161" s="148">
        <v>6.26</v>
      </c>
      <c r="L161" s="148">
        <v>7.66</v>
      </c>
      <c r="M161" s="118">
        <f t="shared" si="47"/>
        <v>15.030000000000001</v>
      </c>
      <c r="N161" s="118">
        <f t="shared" si="48"/>
        <v>6.16</v>
      </c>
      <c r="O161" s="118">
        <f t="shared" si="49"/>
        <v>8.0300000000000011</v>
      </c>
      <c r="P161" s="149">
        <f t="shared" si="43"/>
        <v>0.16341045484119401</v>
      </c>
      <c r="Q161" s="150">
        <f t="shared" si="44"/>
        <v>6.9183097091893534E-7</v>
      </c>
      <c r="R161" s="151">
        <f t="shared" si="45"/>
        <v>6.3151233646701303E-9</v>
      </c>
      <c r="S161" s="150">
        <f t="shared" si="46"/>
        <v>3.9880783111002589E-17</v>
      </c>
      <c r="T161" s="97">
        <v>298</v>
      </c>
      <c r="U161" s="118">
        <f t="shared" si="50"/>
        <v>288.02999999999997</v>
      </c>
      <c r="V161" s="152">
        <f t="shared" si="51"/>
        <v>0.58379941313906036</v>
      </c>
      <c r="W161" s="153">
        <f t="shared" si="52"/>
        <v>3.835300641933876</v>
      </c>
      <c r="X161" s="154">
        <f t="shared" si="39"/>
        <v>-2.2102130729603214E-7</v>
      </c>
      <c r="Y161" s="155">
        <f t="shared" si="40"/>
        <v>-2.2078085883283195E-7</v>
      </c>
      <c r="Z161" s="155">
        <f t="shared" si="41"/>
        <v>-2.2078112041604385E-7</v>
      </c>
      <c r="AA161" s="156">
        <f t="shared" si="42"/>
        <v>-2.2054093296690426E-7</v>
      </c>
      <c r="AB161" s="157">
        <f t="shared" si="53"/>
        <v>1.0158188916803536E-3</v>
      </c>
      <c r="AC161" s="132"/>
      <c r="AD161" s="158">
        <f t="shared" si="54"/>
        <v>10.158188916803535</v>
      </c>
      <c r="AE161" s="158"/>
      <c r="AF161" s="159"/>
      <c r="AG161" s="133">
        <v>1550</v>
      </c>
    </row>
    <row r="162" spans="1:37">
      <c r="E162" s="147">
        <v>0.4992476851851852</v>
      </c>
      <c r="F162" s="133">
        <v>1560</v>
      </c>
      <c r="G162" s="148">
        <v>15.07</v>
      </c>
      <c r="H162" s="148">
        <v>6.05</v>
      </c>
      <c r="I162" s="148">
        <v>8.4</v>
      </c>
      <c r="J162" s="148">
        <v>15.01</v>
      </c>
      <c r="K162" s="148">
        <v>6.26</v>
      </c>
      <c r="L162" s="148">
        <v>7.62</v>
      </c>
      <c r="M162" s="118">
        <f t="shared" si="47"/>
        <v>15.04</v>
      </c>
      <c r="N162" s="118">
        <f t="shared" si="48"/>
        <v>6.1549999999999994</v>
      </c>
      <c r="O162" s="118">
        <f t="shared" si="49"/>
        <v>8.01</v>
      </c>
      <c r="P162" s="149">
        <f t="shared" si="43"/>
        <v>0.16303141696248913</v>
      </c>
      <c r="Q162" s="150">
        <f t="shared" si="44"/>
        <v>6.9984199600227358E-7</v>
      </c>
      <c r="R162" s="151">
        <f t="shared" si="45"/>
        <v>6.2480246970846246E-9</v>
      </c>
      <c r="S162" s="150">
        <f t="shared" si="46"/>
        <v>3.9037812615379414E-17</v>
      </c>
      <c r="T162" s="97">
        <v>298</v>
      </c>
      <c r="U162" s="118">
        <f t="shared" si="50"/>
        <v>288.04000000000002</v>
      </c>
      <c r="V162" s="152">
        <f t="shared" si="51"/>
        <v>0.58319360938870224</v>
      </c>
      <c r="W162" s="153">
        <f t="shared" si="52"/>
        <v>3.8299544543522721</v>
      </c>
      <c r="X162" s="154">
        <f t="shared" si="39"/>
        <v>-2.1567920466614642E-7</v>
      </c>
      <c r="Y162" s="155">
        <f t="shared" si="40"/>
        <v>-2.1544974032730205E-7</v>
      </c>
      <c r="Z162" s="155">
        <f t="shared" si="41"/>
        <v>-2.1544998445785176E-7</v>
      </c>
      <c r="AA162" s="156">
        <f t="shared" si="42"/>
        <v>-2.1522076373008881E-7</v>
      </c>
      <c r="AB162" s="157">
        <f t="shared" si="53"/>
        <v>1.0136110813490859E-3</v>
      </c>
      <c r="AC162" s="132"/>
      <c r="AD162" s="158">
        <f t="shared" si="54"/>
        <v>10.136110813490859</v>
      </c>
      <c r="AE162" s="158"/>
      <c r="AF162" s="159"/>
      <c r="AG162" s="133">
        <v>1560</v>
      </c>
    </row>
    <row r="163" spans="1:37">
      <c r="E163" s="147">
        <v>0.49936342592592592</v>
      </c>
      <c r="F163" s="133">
        <v>1570</v>
      </c>
      <c r="G163" s="148">
        <v>15.08</v>
      </c>
      <c r="H163" s="148">
        <v>6.05</v>
      </c>
      <c r="I163" s="148">
        <v>8.39</v>
      </c>
      <c r="J163" s="148">
        <v>15.02</v>
      </c>
      <c r="K163" s="148">
        <v>6.26</v>
      </c>
      <c r="L163" s="148">
        <v>7.8</v>
      </c>
      <c r="M163" s="118">
        <f t="shared" si="47"/>
        <v>15.05</v>
      </c>
      <c r="N163" s="118">
        <f t="shared" si="48"/>
        <v>6.1549999999999994</v>
      </c>
      <c r="O163" s="118">
        <f t="shared" si="49"/>
        <v>8.0950000000000006</v>
      </c>
      <c r="P163" s="149">
        <f t="shared" si="43"/>
        <v>0.16478973164097047</v>
      </c>
      <c r="Q163" s="150">
        <f t="shared" si="44"/>
        <v>6.9984199600227358E-7</v>
      </c>
      <c r="R163" s="151">
        <f t="shared" si="45"/>
        <v>6.2532189635266953E-9</v>
      </c>
      <c r="S163" s="150">
        <f t="shared" si="46"/>
        <v>3.910274740580988E-17</v>
      </c>
      <c r="T163" s="97">
        <v>298</v>
      </c>
      <c r="U163" s="118">
        <f t="shared" si="50"/>
        <v>288.05</v>
      </c>
      <c r="V163" s="152">
        <f t="shared" si="51"/>
        <v>0.58258784770075023</v>
      </c>
      <c r="W163" s="153">
        <f t="shared" si="52"/>
        <v>3.8246160894701089</v>
      </c>
      <c r="X163" s="154">
        <f t="shared" si="39"/>
        <v>-2.1820795087316277E-7</v>
      </c>
      <c r="Y163" s="155">
        <f t="shared" si="40"/>
        <v>-2.1797257393926076E-7</v>
      </c>
      <c r="Z163" s="155">
        <f t="shared" si="41"/>
        <v>-2.1797282783606326E-7</v>
      </c>
      <c r="AA163" s="156">
        <f t="shared" si="42"/>
        <v>-2.1773770425121607E-7</v>
      </c>
      <c r="AB163" s="157">
        <f t="shared" si="53"/>
        <v>1.0114565823191417E-3</v>
      </c>
      <c r="AC163" s="132"/>
      <c r="AD163" s="158">
        <f t="shared" si="54"/>
        <v>10.114565823191416</v>
      </c>
      <c r="AE163" s="158"/>
      <c r="AF163" s="159"/>
      <c r="AG163" s="133">
        <v>1570</v>
      </c>
    </row>
    <row r="164" spans="1:37">
      <c r="E164" s="147">
        <v>0.49947916666666664</v>
      </c>
      <c r="F164" s="133">
        <v>1580</v>
      </c>
      <c r="G164" s="148">
        <v>15.09</v>
      </c>
      <c r="H164" s="148">
        <v>6.05</v>
      </c>
      <c r="I164" s="148">
        <v>8.3699999999999992</v>
      </c>
      <c r="J164" s="148">
        <v>15.03</v>
      </c>
      <c r="K164" s="148">
        <v>6.26</v>
      </c>
      <c r="L164" s="148">
        <v>7.73</v>
      </c>
      <c r="M164" s="118">
        <f t="shared" si="47"/>
        <v>15.059999999999999</v>
      </c>
      <c r="N164" s="118">
        <f t="shared" si="48"/>
        <v>6.1549999999999994</v>
      </c>
      <c r="O164" s="118">
        <f t="shared" si="49"/>
        <v>8.0500000000000007</v>
      </c>
      <c r="P164" s="149">
        <f t="shared" si="43"/>
        <v>0.16390178859535048</v>
      </c>
      <c r="Q164" s="150">
        <f t="shared" si="44"/>
        <v>6.9984199600227358E-7</v>
      </c>
      <c r="R164" s="151">
        <f t="shared" si="45"/>
        <v>6.2584175481981554E-9</v>
      </c>
      <c r="S164" s="150">
        <f t="shared" si="46"/>
        <v>3.9167790207594609E-17</v>
      </c>
      <c r="T164" s="97">
        <v>298</v>
      </c>
      <c r="U164" s="118">
        <f t="shared" si="50"/>
        <v>288.06</v>
      </c>
      <c r="V164" s="152">
        <f t="shared" si="51"/>
        <v>0.58198212807082106</v>
      </c>
      <c r="W164" s="153">
        <f t="shared" si="52"/>
        <v>3.8192855353118618</v>
      </c>
      <c r="X164" s="154">
        <f t="shared" si="39"/>
        <v>-2.1722744962813568E-7</v>
      </c>
      <c r="Y164" s="155">
        <f t="shared" si="40"/>
        <v>-2.1699367945574239E-7</v>
      </c>
      <c r="Z164" s="155">
        <f t="shared" si="41"/>
        <v>-2.169939310284308E-7</v>
      </c>
      <c r="AA164" s="156">
        <f t="shared" si="42"/>
        <v>-2.1676041188726407E-7</v>
      </c>
      <c r="AB164" s="157">
        <f t="shared" si="53"/>
        <v>1.0092768548880166E-3</v>
      </c>
      <c r="AC164" s="132"/>
      <c r="AD164" s="158">
        <f t="shared" si="54"/>
        <v>10.092768548880166</v>
      </c>
      <c r="AE164" s="158"/>
      <c r="AF164" s="159"/>
      <c r="AG164" s="133">
        <v>1580</v>
      </c>
    </row>
    <row r="165" spans="1:37">
      <c r="E165" s="147">
        <v>0.49959490740740742</v>
      </c>
      <c r="F165" s="133">
        <v>1590</v>
      </c>
      <c r="G165" s="148">
        <v>15.09</v>
      </c>
      <c r="H165" s="148">
        <v>6.05</v>
      </c>
      <c r="I165" s="148">
        <v>8.34</v>
      </c>
      <c r="J165" s="148">
        <v>15.03</v>
      </c>
      <c r="K165" s="148">
        <v>6.26</v>
      </c>
      <c r="L165" s="148">
        <v>7.78</v>
      </c>
      <c r="M165" s="118">
        <f t="shared" si="47"/>
        <v>15.059999999999999</v>
      </c>
      <c r="N165" s="118">
        <f t="shared" si="48"/>
        <v>6.1549999999999994</v>
      </c>
      <c r="O165" s="118">
        <f t="shared" si="49"/>
        <v>8.06</v>
      </c>
      <c r="P165" s="149">
        <f t="shared" si="43"/>
        <v>0.16410539330168014</v>
      </c>
      <c r="Q165" s="150">
        <f t="shared" si="44"/>
        <v>6.9984199600227358E-7</v>
      </c>
      <c r="R165" s="151">
        <f t="shared" si="45"/>
        <v>6.2584175481981554E-9</v>
      </c>
      <c r="S165" s="150">
        <f t="shared" si="46"/>
        <v>3.9167790207594609E-17</v>
      </c>
      <c r="T165" s="97">
        <v>298</v>
      </c>
      <c r="U165" s="118">
        <f t="shared" si="50"/>
        <v>288.06</v>
      </c>
      <c r="V165" s="152">
        <f t="shared" si="51"/>
        <v>0.58198212807082106</v>
      </c>
      <c r="W165" s="153">
        <f t="shared" si="52"/>
        <v>3.8192855353118618</v>
      </c>
      <c r="X165" s="154">
        <f t="shared" si="39"/>
        <v>-2.170296796605766E-7</v>
      </c>
      <c r="Y165" s="155">
        <f t="shared" si="40"/>
        <v>-2.1679583218576661E-7</v>
      </c>
      <c r="Z165" s="155">
        <f t="shared" si="41"/>
        <v>-2.1679608415426033E-7</v>
      </c>
      <c r="AA165" s="156">
        <f t="shared" si="42"/>
        <v>-2.1656248810495657E-7</v>
      </c>
      <c r="AB165" s="157">
        <f t="shared" si="53"/>
        <v>1.0071069164172104E-3</v>
      </c>
      <c r="AC165" s="132"/>
      <c r="AD165" s="158">
        <f t="shared" si="54"/>
        <v>10.071069164172103</v>
      </c>
      <c r="AE165" s="158"/>
      <c r="AF165" s="159"/>
      <c r="AG165" s="133">
        <v>1590</v>
      </c>
    </row>
    <row r="166" spans="1:37">
      <c r="E166" s="147">
        <v>0.49971064814814814</v>
      </c>
      <c r="F166" s="133">
        <v>1600</v>
      </c>
      <c r="G166" s="148">
        <v>15.11</v>
      </c>
      <c r="H166" s="148">
        <v>6.05</v>
      </c>
      <c r="I166" s="148">
        <v>8.33</v>
      </c>
      <c r="J166" s="148">
        <v>15.05</v>
      </c>
      <c r="K166" s="148">
        <v>6.26</v>
      </c>
      <c r="L166" s="148">
        <v>7.58</v>
      </c>
      <c r="M166" s="118">
        <f t="shared" si="47"/>
        <v>15.08</v>
      </c>
      <c r="N166" s="118">
        <f t="shared" si="48"/>
        <v>6.1549999999999994</v>
      </c>
      <c r="O166" s="118">
        <f t="shared" si="49"/>
        <v>7.9550000000000001</v>
      </c>
      <c r="P166" s="149">
        <f t="shared" si="43"/>
        <v>0.16202315065313463</v>
      </c>
      <c r="Q166" s="150">
        <f t="shared" si="44"/>
        <v>6.9984199600227358E-7</v>
      </c>
      <c r="R166" s="151">
        <f t="shared" si="45"/>
        <v>6.2688276865919882E-9</v>
      </c>
      <c r="S166" s="150">
        <f t="shared" si="46"/>
        <v>3.9298200564182259E-17</v>
      </c>
      <c r="T166" s="97">
        <v>298</v>
      </c>
      <c r="U166" s="118">
        <f t="shared" si="50"/>
        <v>288.08</v>
      </c>
      <c r="V166" s="152">
        <f t="shared" si="51"/>
        <v>0.58077081496750693</v>
      </c>
      <c r="W166" s="153">
        <f t="shared" si="52"/>
        <v>3.8086478113606481</v>
      </c>
      <c r="X166" s="154">
        <f t="shared" si="39"/>
        <v>-2.1512573122064006E-7</v>
      </c>
      <c r="Y166" s="155">
        <f t="shared" si="40"/>
        <v>-2.1489547305452101E-7</v>
      </c>
      <c r="Z166" s="155">
        <f t="shared" si="41"/>
        <v>-2.1489571950957204E-7</v>
      </c>
      <c r="AA166" s="156">
        <f t="shared" si="42"/>
        <v>-2.1466570727092142E-7</v>
      </c>
      <c r="AB166" s="157">
        <f t="shared" si="53"/>
        <v>1.0049389564164676E-3</v>
      </c>
      <c r="AC166" s="132"/>
      <c r="AD166" s="158">
        <f t="shared" si="54"/>
        <v>10.049389564164677</v>
      </c>
      <c r="AE166" s="158"/>
      <c r="AF166" s="159"/>
      <c r="AG166" s="133">
        <v>1600</v>
      </c>
    </row>
    <row r="167" spans="1:37">
      <c r="E167" s="147">
        <v>0.49982638888888886</v>
      </c>
      <c r="F167" s="133">
        <v>1610</v>
      </c>
      <c r="G167" s="148">
        <v>15.11</v>
      </c>
      <c r="H167" s="148">
        <v>6.05</v>
      </c>
      <c r="I167" s="148">
        <v>8.25</v>
      </c>
      <c r="J167" s="148">
        <v>15.05</v>
      </c>
      <c r="K167" s="148">
        <v>6.26</v>
      </c>
      <c r="L167" s="148">
        <v>7.57</v>
      </c>
      <c r="M167" s="118">
        <f t="shared" si="47"/>
        <v>15.08</v>
      </c>
      <c r="N167" s="118">
        <f t="shared" si="48"/>
        <v>6.1549999999999994</v>
      </c>
      <c r="O167" s="118">
        <f t="shared" si="49"/>
        <v>7.91</v>
      </c>
      <c r="P167" s="149">
        <f t="shared" si="43"/>
        <v>0.16110661491719611</v>
      </c>
      <c r="Q167" s="150">
        <f t="shared" si="44"/>
        <v>6.9984199600227358E-7</v>
      </c>
      <c r="R167" s="151">
        <f t="shared" si="45"/>
        <v>6.2688276865919882E-9</v>
      </c>
      <c r="S167" s="150">
        <f t="shared" si="46"/>
        <v>3.9298200564182259E-17</v>
      </c>
      <c r="T167" s="97">
        <v>298</v>
      </c>
      <c r="U167" s="118">
        <f t="shared" si="50"/>
        <v>288.08</v>
      </c>
      <c r="V167" s="152">
        <f t="shared" si="51"/>
        <v>0.58077081496750693</v>
      </c>
      <c r="W167" s="153">
        <f t="shared" si="52"/>
        <v>3.8086478113606481</v>
      </c>
      <c r="X167" s="154">
        <f t="shared" si="39"/>
        <v>-2.1345138226342386E-7</v>
      </c>
      <c r="Y167" s="155">
        <f t="shared" si="40"/>
        <v>-2.1322420861496216E-7</v>
      </c>
      <c r="Z167" s="155">
        <f t="shared" si="41"/>
        <v>-2.1322445039304769E-7</v>
      </c>
      <c r="AA167" s="156">
        <f t="shared" si="42"/>
        <v>-2.1299751800802875E-7</v>
      </c>
      <c r="AB167" s="157">
        <f t="shared" si="53"/>
        <v>1.0027900000437681E-3</v>
      </c>
      <c r="AC167" s="132"/>
      <c r="AD167" s="158">
        <f t="shared" si="54"/>
        <v>10.027900000437681</v>
      </c>
      <c r="AE167" s="158"/>
      <c r="AF167" s="159"/>
      <c r="AG167" s="133">
        <v>1610</v>
      </c>
    </row>
    <row r="168" spans="1:37">
      <c r="E168" s="147">
        <v>0.49994212962962964</v>
      </c>
      <c r="F168" s="133">
        <v>1620</v>
      </c>
      <c r="G168" s="148">
        <v>15.12</v>
      </c>
      <c r="H168" s="148">
        <v>6.05</v>
      </c>
      <c r="I168" s="148">
        <v>8.25</v>
      </c>
      <c r="J168" s="148">
        <v>15.07</v>
      </c>
      <c r="K168" s="148">
        <v>6.26</v>
      </c>
      <c r="L168" s="148">
        <v>7.78</v>
      </c>
      <c r="M168" s="118">
        <f t="shared" si="47"/>
        <v>15.094999999999999</v>
      </c>
      <c r="N168" s="118">
        <f t="shared" si="48"/>
        <v>6.1549999999999994</v>
      </c>
      <c r="O168" s="118">
        <f t="shared" si="49"/>
        <v>8.0150000000000006</v>
      </c>
      <c r="P168" s="149">
        <f t="shared" si="43"/>
        <v>0.16328724318679488</v>
      </c>
      <c r="Q168" s="150">
        <f t="shared" si="44"/>
        <v>6.9984199600227358E-7</v>
      </c>
      <c r="R168" s="151">
        <f t="shared" si="45"/>
        <v>6.2766466524614021E-9</v>
      </c>
      <c r="S168" s="150">
        <f t="shared" si="46"/>
        <v>3.9396293199854924E-17</v>
      </c>
      <c r="T168" s="97">
        <v>298</v>
      </c>
      <c r="U168" s="118">
        <f t="shared" si="50"/>
        <v>288.09500000000003</v>
      </c>
      <c r="V168" s="152">
        <f t="shared" si="51"/>
        <v>0.57986244050975255</v>
      </c>
      <c r="W168" s="153">
        <f t="shared" si="52"/>
        <v>3.8006899327606871</v>
      </c>
      <c r="X168" s="154">
        <f t="shared" si="39"/>
        <v>-2.1687250605016364E-7</v>
      </c>
      <c r="Y168" s="155">
        <f t="shared" si="40"/>
        <v>-2.1663749221260444E-7</v>
      </c>
      <c r="Z168" s="155">
        <f t="shared" si="41"/>
        <v>-2.1663774688529138E-7</v>
      </c>
      <c r="AA168" s="156">
        <f t="shared" si="42"/>
        <v>-2.1640298716846717E-7</v>
      </c>
      <c r="AB168" s="157">
        <f t="shared" si="53"/>
        <v>1.0006577563466223E-3</v>
      </c>
      <c r="AC168" s="132"/>
      <c r="AD168" s="158">
        <f t="shared" si="54"/>
        <v>10.006577563466223</v>
      </c>
      <c r="AE168" s="158"/>
      <c r="AF168" s="159"/>
      <c r="AG168" s="133">
        <v>1620</v>
      </c>
    </row>
    <row r="169" spans="1:37">
      <c r="E169" s="147">
        <v>0.50005787037037042</v>
      </c>
      <c r="F169" s="133">
        <v>1630</v>
      </c>
      <c r="G169" s="148">
        <v>15.13</v>
      </c>
      <c r="H169" s="148">
        <v>6.05</v>
      </c>
      <c r="I169" s="148">
        <v>8.18</v>
      </c>
      <c r="J169" s="148">
        <v>15.07</v>
      </c>
      <c r="K169" s="148">
        <v>6.25</v>
      </c>
      <c r="L169" s="148">
        <v>7.93</v>
      </c>
      <c r="M169" s="118">
        <f t="shared" si="47"/>
        <v>15.100000000000001</v>
      </c>
      <c r="N169" s="118">
        <f t="shared" si="48"/>
        <v>6.15</v>
      </c>
      <c r="O169" s="118">
        <f t="shared" si="49"/>
        <v>8.0549999999999997</v>
      </c>
      <c r="P169" s="149">
        <f t="shared" si="43"/>
        <v>0.16411624119261176</v>
      </c>
      <c r="Q169" s="150">
        <f t="shared" si="44"/>
        <v>7.0794578438413674E-7</v>
      </c>
      <c r="R169" s="151">
        <f t="shared" si="45"/>
        <v>6.207377101797279E-9</v>
      </c>
      <c r="S169" s="150">
        <f t="shared" si="46"/>
        <v>3.8531530483917185E-17</v>
      </c>
      <c r="T169" s="97">
        <v>298</v>
      </c>
      <c r="U169" s="118">
        <f t="shared" si="50"/>
        <v>288.10000000000002</v>
      </c>
      <c r="V169" s="152">
        <f t="shared" si="51"/>
        <v>0.57955967004372355</v>
      </c>
      <c r="W169" s="153">
        <f t="shared" si="52"/>
        <v>3.7980411870765174</v>
      </c>
      <c r="X169" s="154">
        <f t="shared" si="39"/>
        <v>-2.1287576698279727E-7</v>
      </c>
      <c r="Y169" s="155">
        <f t="shared" si="40"/>
        <v>-2.1264884418161657E-7</v>
      </c>
      <c r="Z169" s="155">
        <f t="shared" si="41"/>
        <v>-2.1264908607837358E-7</v>
      </c>
      <c r="AA169" s="156">
        <f t="shared" si="42"/>
        <v>-2.1242240465823246E-7</v>
      </c>
      <c r="AB169" s="157">
        <f t="shared" si="53"/>
        <v>9.9849137972759833E-4</v>
      </c>
      <c r="AC169" s="132"/>
      <c r="AD169" s="158">
        <f t="shared" si="54"/>
        <v>9.9849137972759827</v>
      </c>
      <c r="AE169" s="158"/>
      <c r="AF169" s="159"/>
      <c r="AG169" s="133">
        <v>1630</v>
      </c>
      <c r="AH169" s="117" t="s">
        <v>2</v>
      </c>
      <c r="AI169" s="117" t="s">
        <v>3</v>
      </c>
      <c r="AJ169" s="117" t="s">
        <v>4</v>
      </c>
      <c r="AK169" s="117" t="s">
        <v>40</v>
      </c>
    </row>
    <row r="170" spans="1:37">
      <c r="E170" s="147">
        <v>0.50017361111111114</v>
      </c>
      <c r="F170" s="133">
        <v>1640</v>
      </c>
      <c r="G170" s="148">
        <v>15.14</v>
      </c>
      <c r="H170" s="148">
        <v>6.05</v>
      </c>
      <c r="I170" s="148">
        <v>8.26</v>
      </c>
      <c r="J170" s="148">
        <v>15.07</v>
      </c>
      <c r="K170" s="148">
        <v>6.25</v>
      </c>
      <c r="L170" s="148">
        <v>7.91</v>
      </c>
      <c r="M170" s="118">
        <f t="shared" si="47"/>
        <v>15.105</v>
      </c>
      <c r="N170" s="118">
        <f t="shared" si="48"/>
        <v>6.15</v>
      </c>
      <c r="O170" s="118">
        <f t="shared" si="49"/>
        <v>8.0850000000000009</v>
      </c>
      <c r="P170" s="149">
        <f t="shared" si="43"/>
        <v>0.16474161951292188</v>
      </c>
      <c r="Q170" s="150">
        <f t="shared" si="44"/>
        <v>7.0794578438413674E-7</v>
      </c>
      <c r="R170" s="151">
        <f t="shared" si="45"/>
        <v>6.2099568028788616E-9</v>
      </c>
      <c r="S170" s="150">
        <f t="shared" si="46"/>
        <v>3.8563563493621454E-17</v>
      </c>
      <c r="T170" s="97">
        <v>298</v>
      </c>
      <c r="U170" s="118">
        <f t="shared" si="50"/>
        <v>288.10500000000002</v>
      </c>
      <c r="V170" s="152">
        <f t="shared" si="51"/>
        <v>0.57925691008672775</v>
      </c>
      <c r="W170" s="153">
        <f t="shared" si="52"/>
        <v>3.7953943791752209</v>
      </c>
      <c r="X170" s="154">
        <f t="shared" si="39"/>
        <v>-2.1355795293994026E-7</v>
      </c>
      <c r="Y170" s="155">
        <f t="shared" si="40"/>
        <v>-2.1332908598699681E-7</v>
      </c>
      <c r="Z170" s="155">
        <f t="shared" si="41"/>
        <v>-2.1332933126038245E-7</v>
      </c>
      <c r="AA170" s="156">
        <f t="shared" si="42"/>
        <v>-2.1310070905511286E-7</v>
      </c>
      <c r="AB170" s="157">
        <f t="shared" si="53"/>
        <v>9.963648896739966E-4</v>
      </c>
      <c r="AC170" s="132"/>
      <c r="AD170" s="158">
        <f t="shared" si="54"/>
        <v>9.9636488967399668</v>
      </c>
      <c r="AE170" s="158"/>
      <c r="AF170" s="159"/>
      <c r="AG170" s="133">
        <v>1640</v>
      </c>
      <c r="AH170" s="117">
        <v>0</v>
      </c>
      <c r="AI170" s="117">
        <f t="shared" ref="AI170:AI187" si="55">AH170*60</f>
        <v>0</v>
      </c>
      <c r="AJ170" s="117">
        <v>75.930000000000007</v>
      </c>
      <c r="AK170" s="76">
        <f t="shared" ref="AK170:AK187" si="56">AJ170/56000</f>
        <v>1.3558928571428572E-3</v>
      </c>
    </row>
    <row r="171" spans="1:37">
      <c r="E171" s="147">
        <v>0.50028935185185186</v>
      </c>
      <c r="F171" s="133">
        <v>1650</v>
      </c>
      <c r="G171" s="148">
        <v>15.14</v>
      </c>
      <c r="H171" s="148">
        <v>6.05</v>
      </c>
      <c r="I171" s="148">
        <v>8.2100000000000009</v>
      </c>
      <c r="J171" s="148">
        <v>15.09</v>
      </c>
      <c r="K171" s="148">
        <v>6.25</v>
      </c>
      <c r="L171" s="148">
        <v>7.8</v>
      </c>
      <c r="M171" s="118">
        <f t="shared" si="47"/>
        <v>15.115</v>
      </c>
      <c r="N171" s="118">
        <f t="shared" si="48"/>
        <v>6.15</v>
      </c>
      <c r="O171" s="118">
        <f t="shared" si="49"/>
        <v>8.0050000000000008</v>
      </c>
      <c r="P171" s="149">
        <f t="shared" si="43"/>
        <v>0.16313953968461073</v>
      </c>
      <c r="Q171" s="150">
        <f t="shared" si="44"/>
        <v>7.0794578438413674E-7</v>
      </c>
      <c r="R171" s="151">
        <f t="shared" si="45"/>
        <v>6.2151194217531045E-9</v>
      </c>
      <c r="S171" s="150">
        <f t="shared" si="46"/>
        <v>3.8627709426652644E-17</v>
      </c>
      <c r="T171" s="97">
        <v>298</v>
      </c>
      <c r="U171" s="118">
        <f t="shared" si="50"/>
        <v>288.11500000000001</v>
      </c>
      <c r="V171" s="152">
        <f t="shared" si="51"/>
        <v>0.57865142169764239</v>
      </c>
      <c r="W171" s="153">
        <f t="shared" si="52"/>
        <v>3.7901065707894142</v>
      </c>
      <c r="X171" s="154">
        <f t="shared" si="39"/>
        <v>-2.1167427572418989E-7</v>
      </c>
      <c r="Y171" s="155">
        <f t="shared" si="40"/>
        <v>-2.1144894593618853E-7</v>
      </c>
      <c r="Z171" s="155">
        <f t="shared" si="41"/>
        <v>-2.1144918580243199E-7</v>
      </c>
      <c r="AA171" s="156">
        <f t="shared" si="42"/>
        <v>-2.1122409536999322E-7</v>
      </c>
      <c r="AB171" s="157">
        <f t="shared" si="53"/>
        <v>9.9423159717984696E-4</v>
      </c>
      <c r="AC171" s="132"/>
      <c r="AD171" s="158">
        <f t="shared" si="54"/>
        <v>9.9423159717984699</v>
      </c>
      <c r="AE171" s="158"/>
      <c r="AF171" s="159"/>
      <c r="AG171" s="133">
        <v>1650</v>
      </c>
      <c r="AH171" s="117">
        <v>4</v>
      </c>
      <c r="AI171" s="117">
        <f t="shared" si="55"/>
        <v>240</v>
      </c>
      <c r="AJ171" s="117">
        <v>76.569999999999993</v>
      </c>
      <c r="AK171" s="76">
        <f t="shared" si="56"/>
        <v>1.3673214285714285E-3</v>
      </c>
    </row>
    <row r="172" spans="1:37">
      <c r="E172" s="147">
        <v>0.50040509259259258</v>
      </c>
      <c r="F172" s="133">
        <v>1660</v>
      </c>
      <c r="G172" s="148">
        <v>15.15</v>
      </c>
      <c r="H172" s="148">
        <v>6.05</v>
      </c>
      <c r="I172" s="148">
        <v>8.15</v>
      </c>
      <c r="J172" s="148">
        <v>15.09</v>
      </c>
      <c r="K172" s="148">
        <v>6.25</v>
      </c>
      <c r="L172" s="148">
        <v>7.69</v>
      </c>
      <c r="M172" s="118">
        <f t="shared" si="47"/>
        <v>15.120000000000001</v>
      </c>
      <c r="N172" s="118">
        <f t="shared" si="48"/>
        <v>6.15</v>
      </c>
      <c r="O172" s="118">
        <f t="shared" si="49"/>
        <v>7.92</v>
      </c>
      <c r="P172" s="149">
        <f t="shared" si="43"/>
        <v>0.16142112786944315</v>
      </c>
      <c r="Q172" s="150">
        <f t="shared" si="44"/>
        <v>7.0794578438413674E-7</v>
      </c>
      <c r="R172" s="151">
        <f t="shared" si="45"/>
        <v>6.2177023404370403E-9</v>
      </c>
      <c r="S172" s="150">
        <f t="shared" si="46"/>
        <v>3.8659822394276249E-17</v>
      </c>
      <c r="T172" s="97">
        <v>298</v>
      </c>
      <c r="U172" s="118">
        <f t="shared" si="50"/>
        <v>288.12</v>
      </c>
      <c r="V172" s="152">
        <f t="shared" si="51"/>
        <v>0.57834869326445881</v>
      </c>
      <c r="W172" s="153">
        <f t="shared" si="52"/>
        <v>3.7874655673419655</v>
      </c>
      <c r="X172" s="154">
        <f t="shared" si="39"/>
        <v>-2.093187975237853E-7</v>
      </c>
      <c r="Y172" s="155">
        <f t="shared" si="40"/>
        <v>-2.0909798508780151E-7</v>
      </c>
      <c r="Z172" s="155">
        <f t="shared" si="41"/>
        <v>-2.0909821802498854E-7</v>
      </c>
      <c r="AA172" s="156">
        <f t="shared" si="42"/>
        <v>-2.0887763803473635E-7</v>
      </c>
      <c r="AB172" s="157">
        <f t="shared" si="53"/>
        <v>9.9211710612222802E-4</v>
      </c>
      <c r="AC172" s="132"/>
      <c r="AD172" s="158">
        <f t="shared" si="54"/>
        <v>9.9211710612222799</v>
      </c>
      <c r="AE172" s="158"/>
      <c r="AF172" s="159"/>
      <c r="AG172" s="133">
        <v>1660</v>
      </c>
      <c r="AH172" s="117">
        <v>8</v>
      </c>
      <c r="AI172" s="117">
        <f t="shared" si="55"/>
        <v>480</v>
      </c>
      <c r="AJ172" s="117">
        <v>74.33</v>
      </c>
      <c r="AK172" s="76">
        <f t="shared" si="56"/>
        <v>1.3273214285714286E-3</v>
      </c>
    </row>
    <row r="173" spans="1:37">
      <c r="E173" s="147">
        <v>0.5005208333333333</v>
      </c>
      <c r="F173" s="133">
        <v>1670</v>
      </c>
      <c r="G173" s="148">
        <v>15.16</v>
      </c>
      <c r="H173" s="148">
        <v>6.05</v>
      </c>
      <c r="I173" s="148">
        <v>8.07</v>
      </c>
      <c r="J173" s="148">
        <v>15.1</v>
      </c>
      <c r="K173" s="148">
        <v>6.25</v>
      </c>
      <c r="L173" s="148">
        <v>7.6</v>
      </c>
      <c r="M173" s="118">
        <f t="shared" si="47"/>
        <v>15.129999999999999</v>
      </c>
      <c r="N173" s="118">
        <f t="shared" si="48"/>
        <v>6.15</v>
      </c>
      <c r="O173" s="118">
        <f t="shared" si="49"/>
        <v>7.835</v>
      </c>
      <c r="P173" s="149">
        <f t="shared" si="43"/>
        <v>0.15971613989458372</v>
      </c>
      <c r="Q173" s="150">
        <f t="shared" si="44"/>
        <v>7.0794578438413674E-7</v>
      </c>
      <c r="R173" s="151">
        <f t="shared" si="45"/>
        <v>6.2228713985281174E-9</v>
      </c>
      <c r="S173" s="150">
        <f t="shared" si="46"/>
        <v>3.8724128442619288E-17</v>
      </c>
      <c r="T173" s="97">
        <v>298</v>
      </c>
      <c r="U173" s="118">
        <f t="shared" si="50"/>
        <v>288.13</v>
      </c>
      <c r="V173" s="152">
        <f t="shared" si="51"/>
        <v>0.57774326791807651</v>
      </c>
      <c r="W173" s="153">
        <f t="shared" si="52"/>
        <v>3.7821893545395224</v>
      </c>
      <c r="X173" s="154">
        <f t="shared" si="39"/>
        <v>-2.0730396033675635E-7</v>
      </c>
      <c r="Y173" s="155">
        <f t="shared" si="40"/>
        <v>-2.0708692095315679E-7</v>
      </c>
      <c r="Z173" s="155">
        <f t="shared" si="41"/>
        <v>-2.070871481851593E-7</v>
      </c>
      <c r="AA173" s="156">
        <f t="shared" si="42"/>
        <v>-2.0687033555775568E-7</v>
      </c>
      <c r="AB173" s="157">
        <f t="shared" si="53"/>
        <v>9.9002612471925443E-4</v>
      </c>
      <c r="AC173" s="132"/>
      <c r="AD173" s="158">
        <f t="shared" si="54"/>
        <v>9.9002612471925442</v>
      </c>
      <c r="AE173" s="158"/>
      <c r="AF173" s="159"/>
      <c r="AG173" s="133">
        <v>1670</v>
      </c>
      <c r="AH173" s="117">
        <v>12</v>
      </c>
      <c r="AI173" s="117">
        <f t="shared" si="55"/>
        <v>720</v>
      </c>
      <c r="AJ173" s="117">
        <v>70.489999999999995</v>
      </c>
      <c r="AK173" s="76">
        <f t="shared" si="56"/>
        <v>1.2587499999999999E-3</v>
      </c>
    </row>
    <row r="174" spans="1:37" s="77" customFormat="1">
      <c r="A174" s="134"/>
      <c r="B174" s="134"/>
      <c r="C174" s="134"/>
      <c r="D174" s="134"/>
      <c r="E174" s="136">
        <v>0.50063657407407403</v>
      </c>
      <c r="F174" s="137">
        <v>1680</v>
      </c>
      <c r="G174" s="138">
        <v>15.17</v>
      </c>
      <c r="H174" s="138">
        <v>6.04</v>
      </c>
      <c r="I174" s="138">
        <v>8.06</v>
      </c>
      <c r="J174" s="138">
        <v>15.11</v>
      </c>
      <c r="K174" s="138">
        <v>6.25</v>
      </c>
      <c r="L174" s="138">
        <v>7.55</v>
      </c>
      <c r="M174" s="139">
        <f t="shared" si="47"/>
        <v>15.14</v>
      </c>
      <c r="N174" s="139">
        <f t="shared" si="48"/>
        <v>6.1449999999999996</v>
      </c>
      <c r="O174" s="139">
        <f t="shared" si="49"/>
        <v>7.8049999999999997</v>
      </c>
      <c r="P174" s="140">
        <f t="shared" si="43"/>
        <v>0.15913193126579689</v>
      </c>
      <c r="Q174" s="141">
        <f t="shared" si="44"/>
        <v>7.1614341021290198E-7</v>
      </c>
      <c r="R174" s="142">
        <f t="shared" si="45"/>
        <v>6.1567529151215795E-9</v>
      </c>
      <c r="S174" s="141">
        <f t="shared" si="46"/>
        <v>3.7905606457858068E-17</v>
      </c>
      <c r="T174" s="143">
        <v>298</v>
      </c>
      <c r="U174" s="139">
        <f t="shared" si="50"/>
        <v>288.14</v>
      </c>
      <c r="V174" s="144">
        <f t="shared" si="51"/>
        <v>0.57713788459469173</v>
      </c>
      <c r="W174" s="145">
        <f t="shared" si="52"/>
        <v>3.7769208573428084</v>
      </c>
      <c r="X174" s="146">
        <f t="shared" si="39"/>
        <v>-2.0203840352241586E-7</v>
      </c>
      <c r="Y174" s="146">
        <f t="shared" si="40"/>
        <v>-2.0183181766575482E-7</v>
      </c>
      <c r="Z174" s="146">
        <f t="shared" si="41"/>
        <v>-2.0183202890141807E-7</v>
      </c>
      <c r="AA174" s="146">
        <f t="shared" si="42"/>
        <v>-2.0162565384844013E-7</v>
      </c>
      <c r="AB174" s="146">
        <f t="shared" si="53"/>
        <v>9.8795525399563594E-4</v>
      </c>
      <c r="AC174" s="134"/>
      <c r="AD174" s="146">
        <f t="shared" si="54"/>
        <v>9.8795525399563591</v>
      </c>
      <c r="AE174" s="146"/>
      <c r="AF174" s="146"/>
      <c r="AG174" s="137">
        <v>1680</v>
      </c>
      <c r="AH174" s="134">
        <v>16</v>
      </c>
      <c r="AI174" s="134">
        <f t="shared" si="55"/>
        <v>960</v>
      </c>
      <c r="AJ174" s="134">
        <v>66.989999999999995</v>
      </c>
      <c r="AK174" s="135">
        <f t="shared" si="56"/>
        <v>1.1962499999999998E-3</v>
      </c>
    </row>
    <row r="175" spans="1:37">
      <c r="E175" s="147">
        <v>0.50075231481481486</v>
      </c>
      <c r="F175" s="133">
        <v>1690</v>
      </c>
      <c r="G175" s="148">
        <v>15.18</v>
      </c>
      <c r="H175" s="148">
        <v>6.05</v>
      </c>
      <c r="I175" s="148">
        <v>8.19</v>
      </c>
      <c r="J175" s="148">
        <v>15.12</v>
      </c>
      <c r="K175" s="148">
        <v>6.25</v>
      </c>
      <c r="L175" s="148">
        <v>7.51</v>
      </c>
      <c r="M175" s="118">
        <f t="shared" si="47"/>
        <v>15.149999999999999</v>
      </c>
      <c r="N175" s="118">
        <f t="shared" si="48"/>
        <v>6.15</v>
      </c>
      <c r="O175" s="118">
        <f t="shared" si="49"/>
        <v>7.85</v>
      </c>
      <c r="P175" s="149">
        <f t="shared" si="43"/>
        <v>0.1600769191415877</v>
      </c>
      <c r="Q175" s="150">
        <f t="shared" si="44"/>
        <v>7.0794578438413674E-7</v>
      </c>
      <c r="R175" s="151">
        <f t="shared" si="45"/>
        <v>6.2332224101004196E-9</v>
      </c>
      <c r="S175" s="150">
        <f t="shared" si="46"/>
        <v>3.8853061613778081E-17</v>
      </c>
      <c r="T175" s="97">
        <v>298</v>
      </c>
      <c r="U175" s="118">
        <f t="shared" si="50"/>
        <v>288.14999999999998</v>
      </c>
      <c r="V175" s="152">
        <f t="shared" si="51"/>
        <v>0.5765325432899322</v>
      </c>
      <c r="W175" s="153">
        <f t="shared" si="52"/>
        <v>3.7716600639473357</v>
      </c>
      <c r="X175" s="154">
        <f t="shared" si="39"/>
        <v>-2.0818254409017144E-7</v>
      </c>
      <c r="Y175" s="155">
        <f t="shared" si="40"/>
        <v>-2.0796275329954788E-7</v>
      </c>
      <c r="Z175" s="155">
        <f t="shared" si="41"/>
        <v>-2.0796298534586019E-7</v>
      </c>
      <c r="AA175" s="156">
        <f t="shared" si="42"/>
        <v>-2.077434261115785E-7</v>
      </c>
      <c r="AB175" s="157">
        <f t="shared" si="53"/>
        <v>9.8593693441146051E-4</v>
      </c>
      <c r="AC175" s="132"/>
      <c r="AD175" s="158">
        <f t="shared" si="54"/>
        <v>9.8593693441146044</v>
      </c>
      <c r="AE175" s="158"/>
      <c r="AF175" s="159"/>
      <c r="AG175" s="133">
        <v>1690</v>
      </c>
      <c r="AH175" s="117">
        <v>20</v>
      </c>
      <c r="AI175" s="117">
        <f t="shared" si="55"/>
        <v>1200</v>
      </c>
      <c r="AJ175" s="117">
        <v>62.72</v>
      </c>
      <c r="AK175" s="76">
        <f t="shared" si="56"/>
        <v>1.1199999999999999E-3</v>
      </c>
    </row>
    <row r="176" spans="1:37">
      <c r="E176" s="147">
        <v>0.50086805555555558</v>
      </c>
      <c r="F176" s="133">
        <v>1700</v>
      </c>
      <c r="G176" s="148">
        <v>15.18</v>
      </c>
      <c r="H176" s="148">
        <v>6.05</v>
      </c>
      <c r="I176" s="148">
        <v>8.0500000000000007</v>
      </c>
      <c r="J176" s="148">
        <v>15.12</v>
      </c>
      <c r="K176" s="148">
        <v>6.25</v>
      </c>
      <c r="L176" s="148">
        <v>7.6</v>
      </c>
      <c r="M176" s="118">
        <f t="shared" si="47"/>
        <v>15.149999999999999</v>
      </c>
      <c r="N176" s="118">
        <f t="shared" si="48"/>
        <v>6.15</v>
      </c>
      <c r="O176" s="118">
        <f t="shared" si="49"/>
        <v>7.8250000000000002</v>
      </c>
      <c r="P176" s="149">
        <f t="shared" si="43"/>
        <v>0.15956712003604126</v>
      </c>
      <c r="Q176" s="150">
        <f t="shared" si="44"/>
        <v>7.0794578438413674E-7</v>
      </c>
      <c r="R176" s="151">
        <f t="shared" si="45"/>
        <v>6.2332224101004196E-9</v>
      </c>
      <c r="S176" s="150">
        <f t="shared" si="46"/>
        <v>3.8853061613778081E-17</v>
      </c>
      <c r="T176" s="97">
        <v>298</v>
      </c>
      <c r="U176" s="118">
        <f t="shared" si="50"/>
        <v>288.14999999999998</v>
      </c>
      <c r="V176" s="152">
        <f t="shared" si="51"/>
        <v>0.5765325432899322</v>
      </c>
      <c r="W176" s="153">
        <f t="shared" si="52"/>
        <v>3.7716600639473357</v>
      </c>
      <c r="X176" s="154">
        <f t="shared" si="39"/>
        <v>-2.0708182300668245E-7</v>
      </c>
      <c r="Y176" s="155">
        <f t="shared" si="40"/>
        <v>-2.0686389058301004E-7</v>
      </c>
      <c r="Z176" s="155">
        <f t="shared" si="41"/>
        <v>-2.0686411993458034E-7</v>
      </c>
      <c r="AA176" s="156">
        <f t="shared" si="42"/>
        <v>-2.0664641637974018E-7</v>
      </c>
      <c r="AB176" s="157">
        <f t="shared" si="53"/>
        <v>9.8385730533230619E-4</v>
      </c>
      <c r="AC176" s="132"/>
      <c r="AD176" s="158">
        <f t="shared" si="54"/>
        <v>9.8385730533230618</v>
      </c>
      <c r="AE176" s="158"/>
      <c r="AF176" s="159"/>
      <c r="AG176" s="133">
        <v>1700</v>
      </c>
      <c r="AH176" s="117">
        <v>25</v>
      </c>
      <c r="AI176" s="117">
        <f t="shared" si="55"/>
        <v>1500</v>
      </c>
      <c r="AJ176" s="117">
        <v>57.24</v>
      </c>
      <c r="AK176" s="76">
        <f t="shared" si="56"/>
        <v>1.0221428571428571E-3</v>
      </c>
    </row>
    <row r="177" spans="5:37">
      <c r="E177" s="147">
        <v>0.5009837962962963</v>
      </c>
      <c r="F177" s="133">
        <v>1710</v>
      </c>
      <c r="G177" s="148">
        <v>15.19</v>
      </c>
      <c r="H177" s="148">
        <v>6.04</v>
      </c>
      <c r="I177" s="148">
        <v>8.15</v>
      </c>
      <c r="J177" s="148">
        <v>15.13</v>
      </c>
      <c r="K177" s="148">
        <v>6.25</v>
      </c>
      <c r="L177" s="148">
        <v>7.6</v>
      </c>
      <c r="M177" s="118">
        <f t="shared" si="47"/>
        <v>15.16</v>
      </c>
      <c r="N177" s="118">
        <f t="shared" si="48"/>
        <v>6.1449999999999996</v>
      </c>
      <c r="O177" s="118">
        <f t="shared" si="49"/>
        <v>7.875</v>
      </c>
      <c r="P177" s="149">
        <f t="shared" si="43"/>
        <v>0.16061432250668717</v>
      </c>
      <c r="Q177" s="150">
        <f t="shared" si="44"/>
        <v>7.1614341021290198E-7</v>
      </c>
      <c r="R177" s="151">
        <f t="shared" si="45"/>
        <v>6.1669939464061579E-9</v>
      </c>
      <c r="S177" s="150">
        <f t="shared" si="46"/>
        <v>3.8031814335010199E-17</v>
      </c>
      <c r="T177" s="97">
        <v>298</v>
      </c>
      <c r="U177" s="118">
        <f t="shared" si="50"/>
        <v>288.16000000000003</v>
      </c>
      <c r="V177" s="152">
        <f t="shared" si="51"/>
        <v>0.57592724399941664</v>
      </c>
      <c r="W177" s="153">
        <f t="shared" si="52"/>
        <v>3.7664069625673768</v>
      </c>
      <c r="X177" s="154">
        <f t="shared" si="39"/>
        <v>-2.0388995908908679E-7</v>
      </c>
      <c r="Y177" s="155">
        <f t="shared" si="40"/>
        <v>-2.0367824796986308E-7</v>
      </c>
      <c r="Z177" s="155">
        <f t="shared" si="41"/>
        <v>-2.036784678021599E-7</v>
      </c>
      <c r="AA177" s="156">
        <f t="shared" si="42"/>
        <v>-2.0346697605870301E-7</v>
      </c>
      <c r="AB177" s="157">
        <f t="shared" si="53"/>
        <v>9.8178866489827027E-4</v>
      </c>
      <c r="AC177" s="132"/>
      <c r="AD177" s="158">
        <f t="shared" si="54"/>
        <v>9.8178866489827019</v>
      </c>
      <c r="AE177" s="158"/>
      <c r="AF177" s="159"/>
      <c r="AG177" s="133">
        <v>1710</v>
      </c>
      <c r="AH177" s="117">
        <v>30</v>
      </c>
      <c r="AI177" s="117">
        <f t="shared" si="55"/>
        <v>1800</v>
      </c>
      <c r="AJ177" s="117">
        <v>53.45</v>
      </c>
      <c r="AK177" s="76">
        <f t="shared" si="56"/>
        <v>9.5446428571428581E-4</v>
      </c>
    </row>
    <row r="178" spans="5:37">
      <c r="E178" s="147">
        <v>0.50109953703703702</v>
      </c>
      <c r="F178" s="133">
        <v>1720</v>
      </c>
      <c r="G178" s="148">
        <v>15.19</v>
      </c>
      <c r="H178" s="148">
        <v>6.04</v>
      </c>
      <c r="I178" s="148">
        <v>8.02</v>
      </c>
      <c r="J178" s="148">
        <v>15.13</v>
      </c>
      <c r="K178" s="148">
        <v>6.24</v>
      </c>
      <c r="L178" s="148">
        <v>7.5</v>
      </c>
      <c r="M178" s="118">
        <f t="shared" si="47"/>
        <v>15.16</v>
      </c>
      <c r="N178" s="118">
        <f t="shared" si="48"/>
        <v>6.1400000000000006</v>
      </c>
      <c r="O178" s="118">
        <f t="shared" si="49"/>
        <v>7.76</v>
      </c>
      <c r="P178" s="149">
        <f t="shared" si="43"/>
        <v>0.1582688435113514</v>
      </c>
      <c r="Q178" s="150">
        <f t="shared" si="44"/>
        <v>7.2443596007498751E-7</v>
      </c>
      <c r="R178" s="151">
        <f t="shared" si="45"/>
        <v>6.0964009504504371E-9</v>
      </c>
      <c r="S178" s="150">
        <f t="shared" si="46"/>
        <v>3.7166104548652993E-17</v>
      </c>
      <c r="T178" s="97">
        <v>298</v>
      </c>
      <c r="U178" s="118">
        <f t="shared" si="50"/>
        <v>288.16000000000003</v>
      </c>
      <c r="V178" s="152">
        <f t="shared" si="51"/>
        <v>0.57592724399941664</v>
      </c>
      <c r="W178" s="153">
        <f t="shared" si="52"/>
        <v>3.7664069625673768</v>
      </c>
      <c r="X178" s="154">
        <f t="shared" si="39"/>
        <v>-1.9593187283006491E-7</v>
      </c>
      <c r="Y178" s="155">
        <f t="shared" si="40"/>
        <v>-1.9573595945884827E-7</v>
      </c>
      <c r="Z178" s="155">
        <f t="shared" si="41"/>
        <v>-1.9573615535371969E-7</v>
      </c>
      <c r="AA178" s="156">
        <f t="shared" si="42"/>
        <v>-1.955404374856216E-7</v>
      </c>
      <c r="AB178" s="157">
        <f t="shared" si="53"/>
        <v>9.7975188095378394E-4</v>
      </c>
      <c r="AC178" s="132"/>
      <c r="AD178" s="158">
        <f t="shared" si="54"/>
        <v>9.7975188095378396</v>
      </c>
      <c r="AE178" s="158"/>
      <c r="AF178" s="159"/>
      <c r="AG178" s="133">
        <v>1720</v>
      </c>
      <c r="AH178" s="117">
        <v>35</v>
      </c>
      <c r="AI178" s="117">
        <f t="shared" si="55"/>
        <v>2100</v>
      </c>
      <c r="AJ178" s="117">
        <v>49.89</v>
      </c>
      <c r="AK178" s="76">
        <f t="shared" si="56"/>
        <v>8.9089285714285713E-4</v>
      </c>
    </row>
    <row r="179" spans="5:37">
      <c r="E179" s="147">
        <v>0.50121527777777775</v>
      </c>
      <c r="F179" s="133">
        <v>1730</v>
      </c>
      <c r="G179" s="148">
        <v>15.2</v>
      </c>
      <c r="H179" s="148">
        <v>6.04</v>
      </c>
      <c r="I179" s="148">
        <v>8.11</v>
      </c>
      <c r="J179" s="148">
        <v>15.15</v>
      </c>
      <c r="K179" s="148">
        <v>6.24</v>
      </c>
      <c r="L179" s="148">
        <v>7.86</v>
      </c>
      <c r="M179" s="118">
        <f t="shared" si="47"/>
        <v>15.175000000000001</v>
      </c>
      <c r="N179" s="118">
        <f t="shared" si="48"/>
        <v>6.1400000000000006</v>
      </c>
      <c r="O179" s="118">
        <f t="shared" si="49"/>
        <v>7.9849999999999994</v>
      </c>
      <c r="P179" s="149">
        <f t="shared" si="43"/>
        <v>0.16289982696590655</v>
      </c>
      <c r="Q179" s="150">
        <f t="shared" si="44"/>
        <v>7.2443596007498751E-7</v>
      </c>
      <c r="R179" s="151">
        <f t="shared" si="45"/>
        <v>6.1040048523824989E-9</v>
      </c>
      <c r="S179" s="150">
        <f t="shared" si="46"/>
        <v>3.725887523790909E-17</v>
      </c>
      <c r="T179" s="97">
        <v>298</v>
      </c>
      <c r="U179" s="118">
        <f t="shared" si="50"/>
        <v>288.17500000000001</v>
      </c>
      <c r="V179" s="152">
        <f t="shared" si="51"/>
        <v>0.57501937383080115</v>
      </c>
      <c r="W179" s="153">
        <f t="shared" si="52"/>
        <v>3.7585417072918141</v>
      </c>
      <c r="X179" s="154">
        <f t="shared" si="39"/>
        <v>-2.0218658789893121E-7</v>
      </c>
      <c r="Y179" s="155">
        <f t="shared" si="40"/>
        <v>-2.019775490084087E-7</v>
      </c>
      <c r="Z179" s="155">
        <f t="shared" si="41"/>
        <v>-2.0197776513183309E-7</v>
      </c>
      <c r="AA179" s="156">
        <f t="shared" si="42"/>
        <v>-2.017689419178389E-7</v>
      </c>
      <c r="AB179" s="157">
        <f t="shared" si="53"/>
        <v>9.7779452005388248E-4</v>
      </c>
      <c r="AC179" s="132"/>
      <c r="AD179" s="158">
        <f t="shared" si="54"/>
        <v>9.7779452005388254</v>
      </c>
      <c r="AE179" s="158"/>
      <c r="AF179" s="159"/>
      <c r="AG179" s="133">
        <v>1730</v>
      </c>
      <c r="AH179" s="117">
        <v>40</v>
      </c>
      <c r="AI179" s="117">
        <f t="shared" si="55"/>
        <v>2400</v>
      </c>
      <c r="AJ179" s="117">
        <v>51.61</v>
      </c>
      <c r="AK179" s="76">
        <f t="shared" si="56"/>
        <v>9.2160714285714285E-4</v>
      </c>
    </row>
    <row r="180" spans="5:37">
      <c r="E180" s="147">
        <v>0.50133101851851847</v>
      </c>
      <c r="F180" s="133">
        <v>1740</v>
      </c>
      <c r="G180" s="148">
        <v>15.21</v>
      </c>
      <c r="H180" s="148">
        <v>6.04</v>
      </c>
      <c r="I180" s="148">
        <v>8.08</v>
      </c>
      <c r="J180" s="148">
        <v>15.14</v>
      </c>
      <c r="K180" s="148">
        <v>6.24</v>
      </c>
      <c r="L180" s="148">
        <v>7.81</v>
      </c>
      <c r="M180" s="118">
        <f t="shared" si="47"/>
        <v>15.175000000000001</v>
      </c>
      <c r="N180" s="118">
        <f t="shared" si="48"/>
        <v>6.1400000000000006</v>
      </c>
      <c r="O180" s="118">
        <f t="shared" si="49"/>
        <v>7.9450000000000003</v>
      </c>
      <c r="P180" s="149">
        <f t="shared" si="43"/>
        <v>0.1620837977763466</v>
      </c>
      <c r="Q180" s="150">
        <f t="shared" si="44"/>
        <v>7.2443596007498751E-7</v>
      </c>
      <c r="R180" s="151">
        <f t="shared" si="45"/>
        <v>6.1040048523824989E-9</v>
      </c>
      <c r="S180" s="150">
        <f t="shared" si="46"/>
        <v>3.725887523790909E-17</v>
      </c>
      <c r="T180" s="97">
        <v>298</v>
      </c>
      <c r="U180" s="118">
        <f t="shared" si="50"/>
        <v>288.17500000000001</v>
      </c>
      <c r="V180" s="152">
        <f t="shared" si="51"/>
        <v>0.57501937383080115</v>
      </c>
      <c r="W180" s="153">
        <f t="shared" si="52"/>
        <v>3.7585417072918141</v>
      </c>
      <c r="X180" s="154">
        <f t="shared" si="39"/>
        <v>-2.0075820221940937E-7</v>
      </c>
      <c r="Y180" s="155">
        <f t="shared" si="40"/>
        <v>-2.0055167988399136E-7</v>
      </c>
      <c r="Z180" s="155">
        <f t="shared" si="41"/>
        <v>-2.0055189233595872E-7</v>
      </c>
      <c r="AA180" s="156">
        <f t="shared" si="42"/>
        <v>-2.0034558201540431E-7</v>
      </c>
      <c r="AB180" s="157">
        <f t="shared" si="53"/>
        <v>9.7577474312372044E-4</v>
      </c>
      <c r="AC180" s="132"/>
      <c r="AD180" s="158">
        <f t="shared" si="54"/>
        <v>9.7577474312372043</v>
      </c>
      <c r="AE180" s="158"/>
      <c r="AF180" s="159"/>
      <c r="AG180" s="133">
        <v>1740</v>
      </c>
      <c r="AH180" s="117">
        <v>50</v>
      </c>
      <c r="AI180" s="117">
        <f t="shared" si="55"/>
        <v>3000</v>
      </c>
      <c r="AJ180" s="117">
        <v>41.75</v>
      </c>
      <c r="AK180" s="76">
        <f t="shared" si="56"/>
        <v>7.4553571428571431E-4</v>
      </c>
    </row>
    <row r="181" spans="5:37">
      <c r="E181" s="147">
        <v>0.5014467592592593</v>
      </c>
      <c r="F181" s="133">
        <v>1750</v>
      </c>
      <c r="G181" s="148">
        <v>15.21</v>
      </c>
      <c r="H181" s="148">
        <v>6.04</v>
      </c>
      <c r="I181" s="148">
        <v>8.08</v>
      </c>
      <c r="J181" s="148">
        <v>15.16</v>
      </c>
      <c r="K181" s="148">
        <v>6.24</v>
      </c>
      <c r="L181" s="148">
        <v>7.78</v>
      </c>
      <c r="M181" s="118">
        <f t="shared" si="47"/>
        <v>15.185</v>
      </c>
      <c r="N181" s="118">
        <f t="shared" si="48"/>
        <v>6.1400000000000006</v>
      </c>
      <c r="O181" s="118">
        <f t="shared" si="49"/>
        <v>7.93</v>
      </c>
      <c r="P181" s="149">
        <f t="shared" si="43"/>
        <v>0.16180560778587069</v>
      </c>
      <c r="Q181" s="150">
        <f t="shared" si="44"/>
        <v>7.2443596007498751E-7</v>
      </c>
      <c r="R181" s="151">
        <f t="shared" si="45"/>
        <v>6.1090793885926003E-9</v>
      </c>
      <c r="S181" s="150">
        <f t="shared" si="46"/>
        <v>3.732085097612694E-17</v>
      </c>
      <c r="T181" s="97">
        <v>298</v>
      </c>
      <c r="U181" s="118">
        <f t="shared" si="50"/>
        <v>288.185</v>
      </c>
      <c r="V181" s="152">
        <f t="shared" si="51"/>
        <v>0.57441417955677987</v>
      </c>
      <c r="W181" s="153">
        <f t="shared" si="52"/>
        <v>3.7533077845118612</v>
      </c>
      <c r="X181" s="154">
        <f t="shared" si="39"/>
        <v>-2.0061376425517984E-7</v>
      </c>
      <c r="Y181" s="155">
        <f t="shared" si="40"/>
        <v>-2.0040711425341798E-7</v>
      </c>
      <c r="Z181" s="155">
        <f t="shared" si="41"/>
        <v>-2.0040732712128069E-7</v>
      </c>
      <c r="AA181" s="156">
        <f t="shared" si="42"/>
        <v>-2.002008895488359E-7</v>
      </c>
      <c r="AB181" s="157">
        <f t="shared" si="53"/>
        <v>9.7376922490926263E-4</v>
      </c>
      <c r="AC181" s="132"/>
      <c r="AD181" s="158">
        <f t="shared" si="54"/>
        <v>9.7376922490926265</v>
      </c>
      <c r="AE181" s="158"/>
      <c r="AF181" s="159"/>
      <c r="AG181" s="133">
        <v>1750</v>
      </c>
      <c r="AH181" s="117">
        <v>60</v>
      </c>
      <c r="AI181" s="117">
        <f t="shared" si="55"/>
        <v>3600</v>
      </c>
      <c r="AJ181" s="117">
        <v>38.119999999999997</v>
      </c>
      <c r="AK181" s="76">
        <f t="shared" si="56"/>
        <v>6.8071428571428569E-4</v>
      </c>
    </row>
    <row r="182" spans="5:37">
      <c r="E182" s="147">
        <v>0.50156250000000002</v>
      </c>
      <c r="F182" s="133">
        <v>1760</v>
      </c>
      <c r="G182" s="148">
        <v>15.22</v>
      </c>
      <c r="H182" s="148">
        <v>6.04</v>
      </c>
      <c r="I182" s="148">
        <v>8.07</v>
      </c>
      <c r="J182" s="148">
        <v>15.16</v>
      </c>
      <c r="K182" s="148">
        <v>6.24</v>
      </c>
      <c r="L182" s="148">
        <v>7.85</v>
      </c>
      <c r="M182" s="118">
        <f t="shared" si="47"/>
        <v>15.190000000000001</v>
      </c>
      <c r="N182" s="118">
        <f t="shared" si="48"/>
        <v>6.1400000000000006</v>
      </c>
      <c r="O182" s="118">
        <f t="shared" si="49"/>
        <v>7.96</v>
      </c>
      <c r="P182" s="149">
        <f t="shared" si="43"/>
        <v>0.16243170163228615</v>
      </c>
      <c r="Q182" s="150">
        <f t="shared" si="44"/>
        <v>7.2443596007498751E-7</v>
      </c>
      <c r="R182" s="151">
        <f t="shared" si="45"/>
        <v>6.1116182384881004E-9</v>
      </c>
      <c r="S182" s="150">
        <f t="shared" si="46"/>
        <v>3.7351877493020393E-17</v>
      </c>
      <c r="T182" s="97">
        <v>298</v>
      </c>
      <c r="U182" s="118">
        <f t="shared" si="50"/>
        <v>288.19</v>
      </c>
      <c r="V182" s="152">
        <f t="shared" si="51"/>
        <v>0.57411159816964685</v>
      </c>
      <c r="W182" s="153">
        <f t="shared" si="52"/>
        <v>3.7506936929462737</v>
      </c>
      <c r="X182" s="154">
        <f t="shared" si="39"/>
        <v>-2.0128281990834852E-7</v>
      </c>
      <c r="Y182" s="155">
        <f t="shared" si="40"/>
        <v>-2.0107436021264759E-7</v>
      </c>
      <c r="Z182" s="155">
        <f t="shared" si="41"/>
        <v>-2.0107457610511553E-7</v>
      </c>
      <c r="AA182" s="156">
        <f t="shared" si="42"/>
        <v>-2.0086633185470196E-7</v>
      </c>
      <c r="AB182" s="157">
        <f t="shared" si="53"/>
        <v>9.717651523483403E-4</v>
      </c>
      <c r="AC182" s="132"/>
      <c r="AD182" s="158">
        <f t="shared" si="54"/>
        <v>9.7176515234834024</v>
      </c>
      <c r="AE182" s="158"/>
      <c r="AF182" s="159"/>
      <c r="AG182" s="133">
        <v>1760</v>
      </c>
      <c r="AH182" s="117">
        <v>70</v>
      </c>
      <c r="AI182" s="117">
        <f t="shared" si="55"/>
        <v>4200</v>
      </c>
      <c r="AJ182" s="117">
        <v>36.14</v>
      </c>
      <c r="AK182" s="76">
        <f t="shared" si="56"/>
        <v>6.4535714285714283E-4</v>
      </c>
    </row>
    <row r="183" spans="5:37">
      <c r="E183" s="147">
        <v>0.50167824074074074</v>
      </c>
      <c r="F183" s="133">
        <v>1770</v>
      </c>
      <c r="G183" s="148">
        <v>15.23</v>
      </c>
      <c r="H183" s="148">
        <v>6.04</v>
      </c>
      <c r="I183" s="148">
        <v>8.0299999999999994</v>
      </c>
      <c r="J183" s="148">
        <v>15.16</v>
      </c>
      <c r="K183" s="148">
        <v>6.24</v>
      </c>
      <c r="L183" s="148">
        <v>7.85</v>
      </c>
      <c r="M183" s="118">
        <f t="shared" si="47"/>
        <v>15.195</v>
      </c>
      <c r="N183" s="118">
        <f t="shared" si="48"/>
        <v>6.1400000000000006</v>
      </c>
      <c r="O183" s="118">
        <f t="shared" si="49"/>
        <v>7.9399999999999995</v>
      </c>
      <c r="P183" s="149">
        <f t="shared" si="43"/>
        <v>0.16203751578767839</v>
      </c>
      <c r="Q183" s="150">
        <f t="shared" si="44"/>
        <v>7.2443596007498751E-7</v>
      </c>
      <c r="R183" s="151">
        <f t="shared" si="45"/>
        <v>6.1141581434949161E-9</v>
      </c>
      <c r="S183" s="150">
        <f t="shared" si="46"/>
        <v>3.7382929803665197E-17</v>
      </c>
      <c r="T183" s="97">
        <v>298</v>
      </c>
      <c r="U183" s="118">
        <f t="shared" si="50"/>
        <v>288.19499999999999</v>
      </c>
      <c r="V183" s="152">
        <f t="shared" si="51"/>
        <v>0.57380902728170124</v>
      </c>
      <c r="W183" s="153">
        <f t="shared" si="52"/>
        <v>3.7480815126455442</v>
      </c>
      <c r="X183" s="154">
        <f t="shared" si="39"/>
        <v>-2.0068522559837464E-7</v>
      </c>
      <c r="Y183" s="155">
        <f t="shared" si="40"/>
        <v>-2.0047757219938011E-7</v>
      </c>
      <c r="Z183" s="155">
        <f t="shared" si="41"/>
        <v>-2.0047778706290077E-7</v>
      </c>
      <c r="AA183" s="156">
        <f t="shared" si="42"/>
        <v>-2.0027034808277889E-7</v>
      </c>
      <c r="AB183" s="157">
        <f t="shared" si="53"/>
        <v>9.6975440730767606E-4</v>
      </c>
      <c r="AC183" s="132"/>
      <c r="AD183" s="158">
        <f t="shared" si="54"/>
        <v>9.6975440730767613</v>
      </c>
      <c r="AE183" s="158"/>
      <c r="AF183" s="159"/>
      <c r="AG183" s="133">
        <v>1770</v>
      </c>
      <c r="AH183" s="117">
        <v>80</v>
      </c>
      <c r="AI183" s="117">
        <f t="shared" si="55"/>
        <v>4800</v>
      </c>
      <c r="AJ183" s="117">
        <v>33.32</v>
      </c>
      <c r="AK183" s="76">
        <f t="shared" si="56"/>
        <v>5.9500000000000004E-4</v>
      </c>
    </row>
    <row r="184" spans="5:37">
      <c r="E184" s="147">
        <v>0.50179398148148147</v>
      </c>
      <c r="F184" s="133">
        <v>1780</v>
      </c>
      <c r="G184" s="148">
        <v>15.23</v>
      </c>
      <c r="H184" s="148">
        <v>6.04</v>
      </c>
      <c r="I184" s="148">
        <v>8.18</v>
      </c>
      <c r="J184" s="148">
        <v>15.17</v>
      </c>
      <c r="K184" s="148">
        <v>6.24</v>
      </c>
      <c r="L184" s="148">
        <v>7.7</v>
      </c>
      <c r="M184" s="118">
        <f t="shared" si="47"/>
        <v>15.2</v>
      </c>
      <c r="N184" s="118">
        <f t="shared" si="48"/>
        <v>6.1400000000000006</v>
      </c>
      <c r="O184" s="118">
        <f t="shared" si="49"/>
        <v>7.9399999999999995</v>
      </c>
      <c r="P184" s="149">
        <f t="shared" si="43"/>
        <v>0.16205145219327047</v>
      </c>
      <c r="Q184" s="150">
        <f t="shared" si="44"/>
        <v>7.2443596007498751E-7</v>
      </c>
      <c r="R184" s="151">
        <f t="shared" si="45"/>
        <v>6.1166991040515367E-9</v>
      </c>
      <c r="S184" s="150">
        <f t="shared" si="46"/>
        <v>3.7414007929504872E-17</v>
      </c>
      <c r="T184" s="97">
        <v>298</v>
      </c>
      <c r="U184" s="118">
        <f t="shared" si="50"/>
        <v>288.2</v>
      </c>
      <c r="V184" s="152">
        <f t="shared" si="51"/>
        <v>0.57350646689240037</v>
      </c>
      <c r="W184" s="153">
        <f t="shared" si="52"/>
        <v>3.7454712421476324</v>
      </c>
      <c r="X184" s="154">
        <f t="shared" si="39"/>
        <v>-2.0059378029635406E-7</v>
      </c>
      <c r="Y184" s="155">
        <f t="shared" si="40"/>
        <v>-2.0038588631510199E-7</v>
      </c>
      <c r="Z184" s="155">
        <f t="shared" si="41"/>
        <v>-2.0038610177496013E-7</v>
      </c>
      <c r="AA184" s="156">
        <f t="shared" si="42"/>
        <v>-2.00178422806964E-7</v>
      </c>
      <c r="AB184" s="157">
        <f t="shared" si="53"/>
        <v>9.677496301539999E-4</v>
      </c>
      <c r="AC184" s="132"/>
      <c r="AD184" s="158">
        <f t="shared" si="54"/>
        <v>9.6774963015399997</v>
      </c>
      <c r="AE184" s="158"/>
      <c r="AF184" s="159"/>
      <c r="AG184" s="133">
        <v>1780</v>
      </c>
      <c r="AH184" s="117">
        <v>90</v>
      </c>
      <c r="AI184" s="117">
        <f t="shared" si="55"/>
        <v>5400</v>
      </c>
      <c r="AJ184" s="117">
        <v>31.41</v>
      </c>
      <c r="AK184" s="76">
        <f t="shared" si="56"/>
        <v>5.6089285714285713E-4</v>
      </c>
    </row>
    <row r="185" spans="5:37">
      <c r="E185" s="147">
        <v>0.50190972222222219</v>
      </c>
      <c r="F185" s="133">
        <v>1790</v>
      </c>
      <c r="G185" s="148">
        <v>15.24</v>
      </c>
      <c r="H185" s="148">
        <v>6.04</v>
      </c>
      <c r="I185" s="148">
        <v>8.0399999999999991</v>
      </c>
      <c r="J185" s="148">
        <v>15.17</v>
      </c>
      <c r="K185" s="148">
        <v>6.24</v>
      </c>
      <c r="L185" s="148">
        <v>7.68</v>
      </c>
      <c r="M185" s="118">
        <f t="shared" si="47"/>
        <v>15.205</v>
      </c>
      <c r="N185" s="118">
        <f t="shared" si="48"/>
        <v>6.1400000000000006</v>
      </c>
      <c r="O185" s="118">
        <f t="shared" si="49"/>
        <v>7.8599999999999994</v>
      </c>
      <c r="P185" s="149">
        <f t="shared" si="43"/>
        <v>0.16043249033138288</v>
      </c>
      <c r="Q185" s="150">
        <f t="shared" si="44"/>
        <v>7.2443596007498751E-7</v>
      </c>
      <c r="R185" s="151">
        <f t="shared" si="45"/>
        <v>6.1192411205966376E-9</v>
      </c>
      <c r="S185" s="150">
        <f t="shared" si="46"/>
        <v>3.7445111892000793E-17</v>
      </c>
      <c r="T185" s="97">
        <v>298</v>
      </c>
      <c r="U185" s="118">
        <f t="shared" si="50"/>
        <v>288.20499999999998</v>
      </c>
      <c r="V185" s="152">
        <f t="shared" si="51"/>
        <v>0.573203917001195</v>
      </c>
      <c r="W185" s="153">
        <f t="shared" si="52"/>
        <v>3.7428628799916064</v>
      </c>
      <c r="X185" s="154">
        <f t="shared" si="39"/>
        <v>-1.9848153490623075E-7</v>
      </c>
      <c r="Y185" s="155">
        <f t="shared" si="40"/>
        <v>-1.9827757377625015E-7</v>
      </c>
      <c r="Z185" s="155">
        <f t="shared" si="41"/>
        <v>-1.9827778336825353E-7</v>
      </c>
      <c r="AA185" s="156">
        <f t="shared" si="42"/>
        <v>-1.980740313995197E-7</v>
      </c>
      <c r="AB185" s="157">
        <f t="shared" si="53"/>
        <v>9.6574576985519419E-4</v>
      </c>
      <c r="AC185" s="132"/>
      <c r="AD185" s="158">
        <f t="shared" si="54"/>
        <v>9.6574576985519425</v>
      </c>
      <c r="AE185" s="158"/>
      <c r="AF185" s="159"/>
      <c r="AG185" s="133">
        <v>1790</v>
      </c>
      <c r="AH185" s="117">
        <v>100</v>
      </c>
      <c r="AI185" s="117">
        <f t="shared" si="55"/>
        <v>6000</v>
      </c>
      <c r="AJ185" s="117">
        <v>30.23</v>
      </c>
      <c r="AK185" s="76">
        <f t="shared" si="56"/>
        <v>5.3982142857142857E-4</v>
      </c>
    </row>
    <row r="186" spans="5:37">
      <c r="E186" s="147">
        <v>0.50202546296296291</v>
      </c>
      <c r="F186" s="133">
        <v>1800</v>
      </c>
      <c r="G186" s="148">
        <v>15.25</v>
      </c>
      <c r="H186" s="148">
        <v>6.04</v>
      </c>
      <c r="I186" s="148">
        <v>8.02</v>
      </c>
      <c r="J186" s="148">
        <v>15.18</v>
      </c>
      <c r="K186" s="148">
        <v>6.24</v>
      </c>
      <c r="L186" s="148">
        <v>7.54</v>
      </c>
      <c r="M186" s="118">
        <f t="shared" si="47"/>
        <v>15.215</v>
      </c>
      <c r="N186" s="118">
        <f t="shared" si="48"/>
        <v>6.1400000000000006</v>
      </c>
      <c r="O186" s="118">
        <f t="shared" si="49"/>
        <v>7.7799999999999994</v>
      </c>
      <c r="P186" s="149">
        <f t="shared" si="43"/>
        <v>0.15882691255709774</v>
      </c>
      <c r="Q186" s="150">
        <f t="shared" si="44"/>
        <v>7.2443596007498751E-7</v>
      </c>
      <c r="R186" s="151">
        <f t="shared" si="45"/>
        <v>6.12432832340787E-9</v>
      </c>
      <c r="S186" s="150">
        <f t="shared" si="46"/>
        <v>3.7507397412895851E-17</v>
      </c>
      <c r="T186" s="97">
        <v>298</v>
      </c>
      <c r="U186" s="118">
        <f t="shared" si="50"/>
        <v>288.21499999999997</v>
      </c>
      <c r="V186" s="152">
        <f t="shared" si="51"/>
        <v>0.57259884871088884</v>
      </c>
      <c r="W186" s="153">
        <f t="shared" si="52"/>
        <v>3.7376518748674381</v>
      </c>
      <c r="X186" s="154">
        <f t="shared" si="39"/>
        <v>-1.9669176419097032E-7</v>
      </c>
      <c r="Y186" s="155">
        <f t="shared" si="40"/>
        <v>-1.9649105275884047E-7</v>
      </c>
      <c r="Z186" s="155">
        <f t="shared" si="41"/>
        <v>-1.9649125757208797E-7</v>
      </c>
      <c r="AA186" s="156">
        <f t="shared" si="42"/>
        <v>-1.9629075053520784E-7</v>
      </c>
      <c r="AB186" s="157">
        <f t="shared" si="53"/>
        <v>9.6376299272086965E-4</v>
      </c>
      <c r="AC186" s="160">
        <f>D13</f>
        <v>9.5446428571428581E-4</v>
      </c>
      <c r="AD186" s="158">
        <f t="shared" si="54"/>
        <v>9.637629927208696</v>
      </c>
      <c r="AE186" s="158">
        <f>AC186*10000</f>
        <v>9.5446428571428577</v>
      </c>
      <c r="AF186" s="159">
        <f>(AD186-AE186)*(AD186-AE186)</f>
        <v>8.6465951994291381E-3</v>
      </c>
      <c r="AG186" s="133">
        <v>1800</v>
      </c>
      <c r="AH186" s="117">
        <v>110</v>
      </c>
      <c r="AI186" s="117">
        <f t="shared" si="55"/>
        <v>6600</v>
      </c>
      <c r="AJ186" s="117">
        <v>28.7</v>
      </c>
      <c r="AK186" s="76">
        <f t="shared" si="56"/>
        <v>5.1249999999999993E-4</v>
      </c>
    </row>
    <row r="187" spans="5:37">
      <c r="E187" s="147">
        <v>0.50214120370370374</v>
      </c>
      <c r="F187" s="133">
        <v>1810</v>
      </c>
      <c r="G187" s="148">
        <v>15.26</v>
      </c>
      <c r="H187" s="148">
        <v>6.04</v>
      </c>
      <c r="I187" s="148">
        <v>8.07</v>
      </c>
      <c r="J187" s="148">
        <v>15.19</v>
      </c>
      <c r="K187" s="148">
        <v>6.24</v>
      </c>
      <c r="L187" s="148">
        <v>7.58</v>
      </c>
      <c r="M187" s="118">
        <f t="shared" si="47"/>
        <v>15.225</v>
      </c>
      <c r="N187" s="118">
        <f t="shared" si="48"/>
        <v>6.1400000000000006</v>
      </c>
      <c r="O187" s="118">
        <f t="shared" si="49"/>
        <v>7.8250000000000002</v>
      </c>
      <c r="P187" s="149">
        <f t="shared" si="43"/>
        <v>0.159773067604675</v>
      </c>
      <c r="Q187" s="150">
        <f t="shared" si="44"/>
        <v>7.2443596007498751E-7</v>
      </c>
      <c r="R187" s="151">
        <f t="shared" si="45"/>
        <v>6.1294197554416354E-9</v>
      </c>
      <c r="S187" s="150">
        <f t="shared" si="46"/>
        <v>3.7569786538398199E-17</v>
      </c>
      <c r="T187" s="97">
        <v>298</v>
      </c>
      <c r="U187" s="118">
        <f t="shared" si="50"/>
        <v>288.22500000000002</v>
      </c>
      <c r="V187" s="152">
        <f t="shared" si="51"/>
        <v>0.57199382240640795</v>
      </c>
      <c r="W187" s="153">
        <f t="shared" si="52"/>
        <v>3.7324484856090434</v>
      </c>
      <c r="X187" s="154">
        <f t="shared" si="39"/>
        <v>-1.9806427087385887E-7</v>
      </c>
      <c r="Y187" s="155">
        <f t="shared" si="40"/>
        <v>-1.9786033276991196E-7</v>
      </c>
      <c r="Z187" s="155">
        <f t="shared" si="41"/>
        <v>-1.9786054275604452E-7</v>
      </c>
      <c r="AA187" s="156">
        <f t="shared" si="42"/>
        <v>-1.9765681420580309E-7</v>
      </c>
      <c r="AB187" s="157">
        <f t="shared" si="53"/>
        <v>9.6179808082855623E-4</v>
      </c>
      <c r="AC187" s="132"/>
      <c r="AD187" s="158">
        <f t="shared" si="54"/>
        <v>9.6179808082855622</v>
      </c>
      <c r="AE187" s="158"/>
      <c r="AF187" s="159"/>
      <c r="AG187" s="133">
        <v>1810</v>
      </c>
      <c r="AH187" s="117">
        <v>120</v>
      </c>
      <c r="AI187" s="117">
        <f t="shared" si="55"/>
        <v>7200</v>
      </c>
      <c r="AJ187" s="117">
        <v>26.84</v>
      </c>
      <c r="AK187" s="76">
        <f t="shared" si="56"/>
        <v>4.7928571428571427E-4</v>
      </c>
    </row>
    <row r="188" spans="5:37">
      <c r="E188" s="147">
        <v>0.50225694444444446</v>
      </c>
      <c r="F188" s="133">
        <v>1820</v>
      </c>
      <c r="G188" s="148">
        <v>15.26</v>
      </c>
      <c r="H188" s="148">
        <v>6.04</v>
      </c>
      <c r="I188" s="148">
        <v>8.08</v>
      </c>
      <c r="J188" s="148">
        <v>15.19</v>
      </c>
      <c r="K188" s="148">
        <v>6.23</v>
      </c>
      <c r="L188" s="148">
        <v>7.84</v>
      </c>
      <c r="M188" s="118">
        <f t="shared" si="47"/>
        <v>15.225</v>
      </c>
      <c r="N188" s="118">
        <f t="shared" si="48"/>
        <v>6.1349999999999998</v>
      </c>
      <c r="O188" s="118">
        <f t="shared" si="49"/>
        <v>7.96</v>
      </c>
      <c r="P188" s="149">
        <f t="shared" si="43"/>
        <v>0.16252953586366939</v>
      </c>
      <c r="Q188" s="150">
        <f t="shared" si="44"/>
        <v>7.3282453313890403E-7</v>
      </c>
      <c r="R188" s="151">
        <f t="shared" si="45"/>
        <v>6.0592568676931855E-9</v>
      </c>
      <c r="S188" s="150">
        <f t="shared" si="46"/>
        <v>3.6714593788687034E-17</v>
      </c>
      <c r="T188" s="97">
        <v>298</v>
      </c>
      <c r="U188" s="118">
        <f t="shared" si="50"/>
        <v>288.22500000000002</v>
      </c>
      <c r="V188" s="152">
        <f t="shared" si="51"/>
        <v>0.57199382240640795</v>
      </c>
      <c r="W188" s="153">
        <f t="shared" si="52"/>
        <v>3.7324484856090434</v>
      </c>
      <c r="X188" s="154">
        <f t="shared" si="39"/>
        <v>-1.9649002732643652E-7</v>
      </c>
      <c r="Y188" s="155">
        <f t="shared" si="40"/>
        <v>-1.9628890444968708E-7</v>
      </c>
      <c r="Z188" s="155">
        <f t="shared" si="41"/>
        <v>-1.9628911031464671E-7</v>
      </c>
      <c r="AA188" s="156">
        <f t="shared" si="42"/>
        <v>-1.9608819288141927E-7</v>
      </c>
      <c r="AB188" s="157">
        <f t="shared" si="53"/>
        <v>9.5981947610167023E-4</v>
      </c>
      <c r="AC188" s="132"/>
      <c r="AD188" s="158">
        <f t="shared" si="54"/>
        <v>9.5981947610167015</v>
      </c>
      <c r="AE188" s="158"/>
      <c r="AF188" s="159"/>
      <c r="AG188" s="133">
        <v>1820</v>
      </c>
    </row>
    <row r="189" spans="5:37">
      <c r="E189" s="147">
        <v>0.50237268518518519</v>
      </c>
      <c r="F189" s="133">
        <v>1830</v>
      </c>
      <c r="G189" s="148">
        <v>15.26</v>
      </c>
      <c r="H189" s="148">
        <v>6.04</v>
      </c>
      <c r="I189" s="148">
        <v>8.06</v>
      </c>
      <c r="J189" s="148">
        <v>15.21</v>
      </c>
      <c r="K189" s="148">
        <v>6.23</v>
      </c>
      <c r="L189" s="148">
        <v>7.79</v>
      </c>
      <c r="M189" s="118">
        <f t="shared" si="47"/>
        <v>15.234999999999999</v>
      </c>
      <c r="N189" s="118">
        <f t="shared" si="48"/>
        <v>6.1349999999999998</v>
      </c>
      <c r="O189" s="118">
        <f t="shared" si="49"/>
        <v>7.9250000000000007</v>
      </c>
      <c r="P189" s="149">
        <f t="shared" si="43"/>
        <v>0.16184274722989425</v>
      </c>
      <c r="Q189" s="150">
        <f t="shared" si="44"/>
        <v>7.3282453313890403E-7</v>
      </c>
      <c r="R189" s="151">
        <f t="shared" si="45"/>
        <v>6.0642942028731226E-9</v>
      </c>
      <c r="S189" s="150">
        <f t="shared" si="46"/>
        <v>3.6775664179000563E-17</v>
      </c>
      <c r="T189" s="97">
        <v>298</v>
      </c>
      <c r="U189" s="118">
        <f t="shared" si="50"/>
        <v>288.23500000000001</v>
      </c>
      <c r="V189" s="152">
        <f t="shared" si="51"/>
        <v>0.57138883808339092</v>
      </c>
      <c r="W189" s="153">
        <f t="shared" si="52"/>
        <v>3.7272527005711438</v>
      </c>
      <c r="X189" s="154">
        <f t="shared" si="39"/>
        <v>-1.9585703377985515E-7</v>
      </c>
      <c r="Y189" s="155">
        <f t="shared" si="40"/>
        <v>-1.9565679515199423E-7</v>
      </c>
      <c r="Z189" s="155">
        <f t="shared" si="41"/>
        <v>-1.9565699987023854E-7</v>
      </c>
      <c r="AA189" s="156">
        <f t="shared" si="42"/>
        <v>-1.9545696554202573E-7</v>
      </c>
      <c r="AB189" s="157">
        <f t="shared" si="53"/>
        <v>9.5785658568544273E-4</v>
      </c>
      <c r="AC189" s="132"/>
      <c r="AD189" s="158">
        <f t="shared" si="54"/>
        <v>9.5785658568544267</v>
      </c>
      <c r="AE189" s="158"/>
      <c r="AF189" s="159"/>
      <c r="AG189" s="133">
        <v>1830</v>
      </c>
    </row>
    <row r="190" spans="5:37">
      <c r="E190" s="147">
        <v>0.50248842592592591</v>
      </c>
      <c r="F190" s="133">
        <v>1840</v>
      </c>
      <c r="G190" s="148">
        <v>15.27</v>
      </c>
      <c r="H190" s="148">
        <v>6.04</v>
      </c>
      <c r="I190" s="148">
        <v>8.02</v>
      </c>
      <c r="J190" s="148">
        <v>15.21</v>
      </c>
      <c r="K190" s="148">
        <v>6.23</v>
      </c>
      <c r="L190" s="148">
        <v>7.62</v>
      </c>
      <c r="M190" s="118">
        <f t="shared" si="47"/>
        <v>15.24</v>
      </c>
      <c r="N190" s="118">
        <f t="shared" si="48"/>
        <v>6.1349999999999998</v>
      </c>
      <c r="O190" s="118">
        <f t="shared" si="49"/>
        <v>7.82</v>
      </c>
      <c r="P190" s="149">
        <f t="shared" si="43"/>
        <v>0.15971220315211862</v>
      </c>
      <c r="Q190" s="150">
        <f t="shared" si="44"/>
        <v>7.3282453313890403E-7</v>
      </c>
      <c r="R190" s="151">
        <f t="shared" si="45"/>
        <v>6.0668144406575594E-9</v>
      </c>
      <c r="S190" s="150">
        <f t="shared" si="46"/>
        <v>3.6806237457371097E-17</v>
      </c>
      <c r="T190" s="97">
        <v>298</v>
      </c>
      <c r="U190" s="118">
        <f t="shared" si="50"/>
        <v>288.24</v>
      </c>
      <c r="V190" s="152">
        <f t="shared" si="51"/>
        <v>0.57108636166356541</v>
      </c>
      <c r="W190" s="153">
        <f t="shared" si="52"/>
        <v>3.7246576560007831</v>
      </c>
      <c r="X190" s="154">
        <f t="shared" si="39"/>
        <v>-1.9317876545528027E-7</v>
      </c>
      <c r="Y190" s="155">
        <f t="shared" si="40"/>
        <v>-1.9298356703084385E-7</v>
      </c>
      <c r="Z190" s="155">
        <f t="shared" si="41"/>
        <v>-1.9298376427004257E-7</v>
      </c>
      <c r="AA190" s="156">
        <f t="shared" si="42"/>
        <v>-1.9278876268620223E-7</v>
      </c>
      <c r="AB190" s="157">
        <f t="shared" si="53"/>
        <v>9.5590001636983212E-4</v>
      </c>
      <c r="AC190" s="132"/>
      <c r="AD190" s="158">
        <f t="shared" si="54"/>
        <v>9.5590001636983217</v>
      </c>
      <c r="AE190" s="158"/>
      <c r="AF190" s="159"/>
      <c r="AG190" s="133">
        <v>1840</v>
      </c>
    </row>
    <row r="191" spans="5:37">
      <c r="E191" s="147">
        <v>0.50260416666666663</v>
      </c>
      <c r="F191" s="133">
        <v>1850</v>
      </c>
      <c r="G191" s="148">
        <v>15.28</v>
      </c>
      <c r="H191" s="148">
        <v>6.03</v>
      </c>
      <c r="I191" s="148">
        <v>8.06</v>
      </c>
      <c r="J191" s="148">
        <v>15.22</v>
      </c>
      <c r="K191" s="148">
        <v>6.23</v>
      </c>
      <c r="L191" s="148">
        <v>7.9</v>
      </c>
      <c r="M191" s="118">
        <f t="shared" si="47"/>
        <v>15.25</v>
      </c>
      <c r="N191" s="118">
        <f t="shared" si="48"/>
        <v>6.1300000000000008</v>
      </c>
      <c r="O191" s="118">
        <f t="shared" si="49"/>
        <v>7.98</v>
      </c>
      <c r="P191" s="149">
        <f t="shared" si="43"/>
        <v>0.16300803107477249</v>
      </c>
      <c r="Q191" s="150">
        <f t="shared" si="44"/>
        <v>7.4131024130091479E-7</v>
      </c>
      <c r="R191" s="151">
        <f t="shared" si="45"/>
        <v>6.0023540743353766E-9</v>
      </c>
      <c r="S191" s="150">
        <f t="shared" si="46"/>
        <v>3.6028254433690496E-17</v>
      </c>
      <c r="T191" s="97">
        <v>298</v>
      </c>
      <c r="U191" s="118">
        <f t="shared" si="50"/>
        <v>288.25</v>
      </c>
      <c r="V191" s="152">
        <f t="shared" si="51"/>
        <v>0.57048144030454528</v>
      </c>
      <c r="W191" s="153">
        <f t="shared" si="52"/>
        <v>3.7194732554991643</v>
      </c>
      <c r="X191" s="154">
        <f t="shared" si="39"/>
        <v>-1.9287650874150966E-7</v>
      </c>
      <c r="Y191" s="155">
        <f t="shared" si="40"/>
        <v>-1.9268152703019305E-7</v>
      </c>
      <c r="Z191" s="155">
        <f t="shared" si="41"/>
        <v>-1.926817241400847E-7</v>
      </c>
      <c r="AA191" s="156">
        <f t="shared" si="42"/>
        <v>-1.9248693914013722E-7</v>
      </c>
      <c r="AB191" s="157">
        <f t="shared" si="53"/>
        <v>9.5397017938526007E-4</v>
      </c>
      <c r="AC191" s="132"/>
      <c r="AD191" s="158">
        <f t="shared" si="54"/>
        <v>9.5397017938526005</v>
      </c>
      <c r="AE191" s="158"/>
      <c r="AF191" s="159"/>
      <c r="AG191" s="133">
        <v>1850</v>
      </c>
    </row>
    <row r="192" spans="5:37">
      <c r="E192" s="147">
        <v>0.50271990740740735</v>
      </c>
      <c r="F192" s="133">
        <v>1860</v>
      </c>
      <c r="G192" s="148">
        <v>15.28</v>
      </c>
      <c r="H192" s="148">
        <v>6.03</v>
      </c>
      <c r="I192" s="148">
        <v>7.89</v>
      </c>
      <c r="J192" s="148">
        <v>15.22</v>
      </c>
      <c r="K192" s="148">
        <v>6.23</v>
      </c>
      <c r="L192" s="148">
        <v>8.06</v>
      </c>
      <c r="M192" s="118">
        <f t="shared" si="47"/>
        <v>15.25</v>
      </c>
      <c r="N192" s="118">
        <f t="shared" si="48"/>
        <v>6.1300000000000008</v>
      </c>
      <c r="O192" s="118">
        <f t="shared" si="49"/>
        <v>7.9749999999999996</v>
      </c>
      <c r="P192" s="149">
        <f t="shared" si="43"/>
        <v>0.16290589571695618</v>
      </c>
      <c r="Q192" s="150">
        <f t="shared" si="44"/>
        <v>7.4131024130091479E-7</v>
      </c>
      <c r="R192" s="151">
        <f t="shared" si="45"/>
        <v>6.0023540743353766E-9</v>
      </c>
      <c r="S192" s="150">
        <f t="shared" si="46"/>
        <v>3.6028254433690496E-17</v>
      </c>
      <c r="T192" s="97">
        <v>298</v>
      </c>
      <c r="U192" s="118">
        <f t="shared" si="50"/>
        <v>288.25</v>
      </c>
      <c r="V192" s="152">
        <f t="shared" si="51"/>
        <v>0.57048144030454528</v>
      </c>
      <c r="W192" s="153">
        <f t="shared" si="52"/>
        <v>3.7194732554991643</v>
      </c>
      <c r="X192" s="154">
        <f t="shared" si="39"/>
        <v>-1.9236633342143741E-7</v>
      </c>
      <c r="Y192" s="155">
        <f t="shared" si="40"/>
        <v>-1.9217198929973105E-7</v>
      </c>
      <c r="Z192" s="155">
        <f t="shared" si="41"/>
        <v>-1.9217218564197542E-7</v>
      </c>
      <c r="AA192" s="156">
        <f t="shared" si="42"/>
        <v>-1.9197803746579157E-7</v>
      </c>
      <c r="AB192" s="157">
        <f t="shared" si="53"/>
        <v>9.5204336280155645E-4</v>
      </c>
      <c r="AC192" s="132"/>
      <c r="AD192" s="158">
        <f t="shared" si="54"/>
        <v>9.5204336280155637</v>
      </c>
      <c r="AE192" s="158"/>
      <c r="AF192" s="159"/>
      <c r="AG192" s="133">
        <v>1860</v>
      </c>
    </row>
    <row r="193" spans="1:37">
      <c r="E193" s="147">
        <v>0.50283564814814818</v>
      </c>
      <c r="F193" s="133">
        <v>1870</v>
      </c>
      <c r="G193" s="148">
        <v>15.29</v>
      </c>
      <c r="H193" s="148">
        <v>6.04</v>
      </c>
      <c r="I193" s="148">
        <v>7.7</v>
      </c>
      <c r="J193" s="148">
        <v>15.22</v>
      </c>
      <c r="K193" s="148">
        <v>6.23</v>
      </c>
      <c r="L193" s="148">
        <v>7.95</v>
      </c>
      <c r="M193" s="118">
        <f t="shared" si="47"/>
        <v>15.254999999999999</v>
      </c>
      <c r="N193" s="118">
        <f t="shared" si="48"/>
        <v>6.1349999999999998</v>
      </c>
      <c r="O193" s="118">
        <f t="shared" si="49"/>
        <v>7.8250000000000002</v>
      </c>
      <c r="P193" s="149">
        <f t="shared" si="43"/>
        <v>0.15985559556214166</v>
      </c>
      <c r="Q193" s="150">
        <f t="shared" si="44"/>
        <v>7.3282453313890403E-7</v>
      </c>
      <c r="R193" s="151">
        <f t="shared" si="45"/>
        <v>6.0743814400104081E-9</v>
      </c>
      <c r="S193" s="150">
        <f t="shared" si="46"/>
        <v>3.6898109878742921E-17</v>
      </c>
      <c r="T193" s="97">
        <v>298</v>
      </c>
      <c r="U193" s="118">
        <f t="shared" si="50"/>
        <v>288.255</v>
      </c>
      <c r="V193" s="152">
        <f t="shared" si="51"/>
        <v>0.57017899536426064</v>
      </c>
      <c r="W193" s="153">
        <f t="shared" si="52"/>
        <v>3.716883896668183</v>
      </c>
      <c r="X193" s="154">
        <f t="shared" si="39"/>
        <v>-1.9306605937395368E-7</v>
      </c>
      <c r="Y193" s="155">
        <f t="shared" si="40"/>
        <v>-1.9286990289435069E-7</v>
      </c>
      <c r="Z193" s="155">
        <f t="shared" si="41"/>
        <v>-1.9287010219071906E-7</v>
      </c>
      <c r="AA193" s="156">
        <f t="shared" si="42"/>
        <v>-1.9267414460251138E-7</v>
      </c>
      <c r="AB193" s="157">
        <f t="shared" si="53"/>
        <v>9.501216416002721E-4</v>
      </c>
      <c r="AC193" s="132"/>
      <c r="AD193" s="158">
        <f t="shared" si="54"/>
        <v>9.5012164160027215</v>
      </c>
      <c r="AE193" s="158"/>
      <c r="AF193" s="159"/>
      <c r="AG193" s="133">
        <v>1870</v>
      </c>
    </row>
    <row r="194" spans="1:37">
      <c r="E194" s="147">
        <v>0.50295138888888891</v>
      </c>
      <c r="F194" s="133">
        <v>1880</v>
      </c>
      <c r="G194" s="148">
        <v>15.29</v>
      </c>
      <c r="H194" s="148">
        <v>6.03</v>
      </c>
      <c r="I194" s="148">
        <v>7.86</v>
      </c>
      <c r="J194" s="148">
        <v>15.23</v>
      </c>
      <c r="K194" s="148">
        <v>6.23</v>
      </c>
      <c r="L194" s="148">
        <v>7.79</v>
      </c>
      <c r="M194" s="118">
        <f t="shared" si="47"/>
        <v>15.26</v>
      </c>
      <c r="N194" s="118">
        <f t="shared" si="48"/>
        <v>6.1300000000000008</v>
      </c>
      <c r="O194" s="118">
        <f t="shared" si="49"/>
        <v>7.8250000000000002</v>
      </c>
      <c r="P194" s="149">
        <f t="shared" si="43"/>
        <v>0.15986935851128076</v>
      </c>
      <c r="Q194" s="150">
        <f t="shared" si="44"/>
        <v>7.4131024130091479E-7</v>
      </c>
      <c r="R194" s="151">
        <f t="shared" si="45"/>
        <v>6.0073441036411665E-9</v>
      </c>
      <c r="S194" s="150">
        <f t="shared" si="46"/>
        <v>3.6088183179552288E-17</v>
      </c>
      <c r="T194" s="97">
        <v>298</v>
      </c>
      <c r="U194" s="118">
        <f t="shared" si="50"/>
        <v>288.26</v>
      </c>
      <c r="V194" s="152">
        <f t="shared" si="51"/>
        <v>0.56987656091606431</v>
      </c>
      <c r="W194" s="153">
        <f t="shared" si="52"/>
        <v>3.7142964301858483</v>
      </c>
      <c r="X194" s="154">
        <f t="shared" si="39"/>
        <v>-1.8859238922341567E-7</v>
      </c>
      <c r="Y194" s="155">
        <f t="shared" si="40"/>
        <v>-1.8840483726154201E-7</v>
      </c>
      <c r="Z194" s="155">
        <f t="shared" si="41"/>
        <v>-1.8840502377881636E-7</v>
      </c>
      <c r="AA194" s="156">
        <f t="shared" si="42"/>
        <v>-1.8821765796324041E-7</v>
      </c>
      <c r="AB194" s="157">
        <f t="shared" si="53"/>
        <v>9.4819294124336108E-4</v>
      </c>
      <c r="AC194" s="132"/>
      <c r="AD194" s="158">
        <f t="shared" si="54"/>
        <v>9.48192941243361</v>
      </c>
      <c r="AE194" s="158"/>
      <c r="AF194" s="159"/>
      <c r="AG194" s="133">
        <v>1880</v>
      </c>
    </row>
    <row r="195" spans="1:37">
      <c r="E195" s="147">
        <v>0.50306712962962963</v>
      </c>
      <c r="F195" s="133">
        <v>1890</v>
      </c>
      <c r="G195" s="148">
        <v>15.31</v>
      </c>
      <c r="H195" s="148">
        <v>6.03</v>
      </c>
      <c r="I195" s="148">
        <v>7.89</v>
      </c>
      <c r="J195" s="148">
        <v>15.24</v>
      </c>
      <c r="K195" s="148">
        <v>6.23</v>
      </c>
      <c r="L195" s="148">
        <v>7.52</v>
      </c>
      <c r="M195" s="118">
        <f t="shared" si="47"/>
        <v>15.275</v>
      </c>
      <c r="N195" s="118">
        <f t="shared" si="48"/>
        <v>6.1300000000000008</v>
      </c>
      <c r="O195" s="118">
        <f t="shared" si="49"/>
        <v>7.7050000000000001</v>
      </c>
      <c r="P195" s="149">
        <f t="shared" si="43"/>
        <v>0.1574583575062396</v>
      </c>
      <c r="Q195" s="150">
        <f t="shared" si="44"/>
        <v>7.4131024130091479E-7</v>
      </c>
      <c r="R195" s="151">
        <f t="shared" si="45"/>
        <v>6.0148369269983395E-9</v>
      </c>
      <c r="S195" s="150">
        <f t="shared" si="46"/>
        <v>3.6178263258382828E-17</v>
      </c>
      <c r="T195" s="97">
        <v>298</v>
      </c>
      <c r="U195" s="118">
        <f t="shared" si="50"/>
        <v>288.27499999999998</v>
      </c>
      <c r="V195" s="152">
        <f t="shared" si="51"/>
        <v>0.56896932051854476</v>
      </c>
      <c r="W195" s="153">
        <f t="shared" si="52"/>
        <v>3.7065453703666824</v>
      </c>
      <c r="X195" s="154">
        <f t="shared" si="39"/>
        <v>-1.8623049021725201E-7</v>
      </c>
      <c r="Y195" s="155">
        <f t="shared" si="40"/>
        <v>-1.8604724246488808E-7</v>
      </c>
      <c r="Z195" s="155">
        <f t="shared" si="41"/>
        <v>-1.8604742277767529E-7</v>
      </c>
      <c r="AA195" s="156">
        <f t="shared" si="42"/>
        <v>-1.8586435498324886E-7</v>
      </c>
      <c r="AB195" s="157">
        <f t="shared" si="53"/>
        <v>9.4630889162791547E-4</v>
      </c>
      <c r="AC195" s="132"/>
      <c r="AD195" s="158">
        <f t="shared" si="54"/>
        <v>9.4630889162791547</v>
      </c>
      <c r="AE195" s="158"/>
      <c r="AF195" s="159"/>
      <c r="AG195" s="133">
        <v>1890</v>
      </c>
    </row>
    <row r="196" spans="1:37">
      <c r="E196" s="147">
        <v>0.50318287037037035</v>
      </c>
      <c r="F196" s="133">
        <v>1900</v>
      </c>
      <c r="G196" s="148">
        <v>15.31</v>
      </c>
      <c r="H196" s="148">
        <v>6.03</v>
      </c>
      <c r="I196" s="148">
        <v>7.86</v>
      </c>
      <c r="J196" s="148">
        <v>15.24</v>
      </c>
      <c r="K196" s="148">
        <v>6.23</v>
      </c>
      <c r="L196" s="148">
        <v>7.68</v>
      </c>
      <c r="M196" s="118">
        <f t="shared" si="47"/>
        <v>15.275</v>
      </c>
      <c r="N196" s="118">
        <f t="shared" si="48"/>
        <v>6.1300000000000008</v>
      </c>
      <c r="O196" s="118">
        <f t="shared" si="49"/>
        <v>7.77</v>
      </c>
      <c r="P196" s="149">
        <f t="shared" si="43"/>
        <v>0.15878668888039996</v>
      </c>
      <c r="Q196" s="150">
        <f t="shared" si="44"/>
        <v>7.4131024130091479E-7</v>
      </c>
      <c r="R196" s="151">
        <f t="shared" si="45"/>
        <v>6.0148369269983395E-9</v>
      </c>
      <c r="S196" s="150">
        <f t="shared" si="46"/>
        <v>3.6178263258382828E-17</v>
      </c>
      <c r="T196" s="97">
        <v>298</v>
      </c>
      <c r="U196" s="118">
        <f t="shared" si="50"/>
        <v>288.27499999999998</v>
      </c>
      <c r="V196" s="152">
        <f t="shared" si="51"/>
        <v>0.56896932051854476</v>
      </c>
      <c r="W196" s="153">
        <f t="shared" si="52"/>
        <v>3.7065453703666824</v>
      </c>
      <c r="X196" s="154">
        <f t="shared" si="39"/>
        <v>-1.8743232175727565E-7</v>
      </c>
      <c r="Y196" s="155">
        <f t="shared" si="40"/>
        <v>-1.8724633555321356E-7</v>
      </c>
      <c r="Z196" s="155">
        <f t="shared" si="41"/>
        <v>-1.8724652010445728E-7</v>
      </c>
      <c r="AA196" s="156">
        <f t="shared" si="42"/>
        <v>-1.8706071808538425E-7</v>
      </c>
      <c r="AB196" s="157">
        <f t="shared" si="53"/>
        <v>9.4444841800177281E-4</v>
      </c>
      <c r="AC196" s="132"/>
      <c r="AD196" s="158">
        <f t="shared" si="54"/>
        <v>9.4444841800177279</v>
      </c>
      <c r="AE196" s="158"/>
      <c r="AF196" s="159"/>
      <c r="AG196" s="133">
        <v>1900</v>
      </c>
    </row>
    <row r="197" spans="1:37">
      <c r="E197" s="147">
        <v>0.50329861111111107</v>
      </c>
      <c r="F197" s="133">
        <v>1910</v>
      </c>
      <c r="G197" s="148">
        <v>15.31</v>
      </c>
      <c r="H197" s="148">
        <v>6.03</v>
      </c>
      <c r="I197" s="148">
        <v>7.94</v>
      </c>
      <c r="J197" s="148">
        <v>15.26</v>
      </c>
      <c r="K197" s="148">
        <v>6.23</v>
      </c>
      <c r="L197" s="148">
        <v>7.83</v>
      </c>
      <c r="M197" s="118">
        <f t="shared" si="47"/>
        <v>15.285</v>
      </c>
      <c r="N197" s="118">
        <f t="shared" si="48"/>
        <v>6.1300000000000008</v>
      </c>
      <c r="O197" s="118">
        <f t="shared" si="49"/>
        <v>7.8849999999999998</v>
      </c>
      <c r="P197" s="149">
        <f t="shared" si="43"/>
        <v>0.16116457208290844</v>
      </c>
      <c r="Q197" s="150">
        <f t="shared" si="44"/>
        <v>7.4131024130091479E-7</v>
      </c>
      <c r="R197" s="151">
        <f t="shared" si="45"/>
        <v>6.0198373338659709E-9</v>
      </c>
      <c r="S197" s="150">
        <f t="shared" si="46"/>
        <v>3.6238441526206563E-17</v>
      </c>
      <c r="T197" s="97">
        <v>298</v>
      </c>
      <c r="U197" s="118">
        <f t="shared" si="50"/>
        <v>288.28500000000003</v>
      </c>
      <c r="V197" s="152">
        <f t="shared" si="51"/>
        <v>0.56836454603729725</v>
      </c>
      <c r="W197" s="153">
        <f t="shared" si="52"/>
        <v>3.7013874323999203</v>
      </c>
      <c r="X197" s="154">
        <f t="shared" si="39"/>
        <v>-1.9044284299665755E-7</v>
      </c>
      <c r="Y197" s="155">
        <f t="shared" si="40"/>
        <v>-1.902504527902387E-7</v>
      </c>
      <c r="Z197" s="155">
        <f t="shared" si="41"/>
        <v>-1.9025064714772119E-7</v>
      </c>
      <c r="AA197" s="156">
        <f t="shared" si="42"/>
        <v>-1.9005845090609511E-7</v>
      </c>
      <c r="AB197" s="157">
        <f t="shared" si="53"/>
        <v>9.4257595341650945E-4</v>
      </c>
      <c r="AC197" s="132"/>
      <c r="AD197" s="158">
        <f t="shared" si="54"/>
        <v>9.4257595341650937</v>
      </c>
      <c r="AE197" s="158"/>
      <c r="AF197" s="159"/>
      <c r="AG197" s="133">
        <v>1910</v>
      </c>
    </row>
    <row r="198" spans="1:37" s="77" customFormat="1">
      <c r="A198" s="134"/>
      <c r="B198" s="134"/>
      <c r="C198" s="134"/>
      <c r="D198" s="134"/>
      <c r="E198" s="136">
        <v>0.50341435185185179</v>
      </c>
      <c r="F198" s="137">
        <v>1920</v>
      </c>
      <c r="G198" s="138">
        <v>15.32</v>
      </c>
      <c r="H198" s="138">
        <v>6.03</v>
      </c>
      <c r="I198" s="138">
        <v>7.97</v>
      </c>
      <c r="J198" s="138">
        <v>15.26</v>
      </c>
      <c r="K198" s="138">
        <v>6.23</v>
      </c>
      <c r="L198" s="138">
        <v>7.79</v>
      </c>
      <c r="M198" s="139">
        <f t="shared" si="47"/>
        <v>15.29</v>
      </c>
      <c r="N198" s="139">
        <f t="shared" si="48"/>
        <v>6.1300000000000008</v>
      </c>
      <c r="O198" s="139">
        <f t="shared" si="49"/>
        <v>7.88</v>
      </c>
      <c r="P198" s="140">
        <f t="shared" si="43"/>
        <v>0.16107624915955809</v>
      </c>
      <c r="Q198" s="141">
        <f t="shared" si="44"/>
        <v>7.4131024130091479E-7</v>
      </c>
      <c r="R198" s="142">
        <f t="shared" si="45"/>
        <v>6.0223390959832803E-9</v>
      </c>
      <c r="S198" s="141">
        <f t="shared" si="46"/>
        <v>3.6268568187008714E-17</v>
      </c>
      <c r="T198" s="143">
        <v>298</v>
      </c>
      <c r="U198" s="139">
        <f t="shared" si="50"/>
        <v>288.29000000000002</v>
      </c>
      <c r="V198" s="144">
        <f t="shared" si="51"/>
        <v>0.5680621745301675</v>
      </c>
      <c r="W198" s="145">
        <f t="shared" si="52"/>
        <v>3.6988112896632517</v>
      </c>
      <c r="X198" s="146">
        <f t="shared" ref="X198:X261" si="57">-($B$2/W198)*P198*S198*AB198</f>
        <v>-1.902446201199604E-7</v>
      </c>
      <c r="Y198" s="146">
        <f t="shared" ref="Y198:Y261" si="58">-(AB198+(5*X198))*$B$2*S198*P198/W198</f>
        <v>-1.9005224190636683E-7</v>
      </c>
      <c r="Z198" s="146">
        <f t="shared" ref="Z198:Z261" si="59">-(AB198+5*Y198)*$B$2*P198*S198/W198</f>
        <v>-1.9005243644210213E-7</v>
      </c>
      <c r="AA198" s="146">
        <f t="shared" ref="AA198:AA261" si="60">-(AB198+(10*Z198))*$B$2*P198*S198/W198</f>
        <v>-1.89860252370809E-7</v>
      </c>
      <c r="AB198" s="146">
        <f t="shared" si="53"/>
        <v>9.4067344759354496E-4</v>
      </c>
      <c r="AC198" s="134"/>
      <c r="AD198" s="146">
        <f t="shared" si="54"/>
        <v>9.4067344759354494</v>
      </c>
      <c r="AE198" s="146"/>
      <c r="AF198" s="146"/>
      <c r="AG198" s="137">
        <v>1920</v>
      </c>
      <c r="AH198" s="134"/>
      <c r="AI198" s="134"/>
      <c r="AJ198" s="134"/>
      <c r="AK198" s="134"/>
    </row>
    <row r="199" spans="1:37">
      <c r="E199" s="147">
        <v>0.50353009259259263</v>
      </c>
      <c r="F199" s="133">
        <v>1930</v>
      </c>
      <c r="G199" s="148">
        <v>15.33</v>
      </c>
      <c r="H199" s="148">
        <v>6.03</v>
      </c>
      <c r="I199" s="148">
        <v>7.97</v>
      </c>
      <c r="J199" s="148">
        <v>15.27</v>
      </c>
      <c r="K199" s="148">
        <v>6.23</v>
      </c>
      <c r="L199" s="148">
        <v>7.89</v>
      </c>
      <c r="M199" s="118">
        <f t="shared" si="47"/>
        <v>15.3</v>
      </c>
      <c r="N199" s="118">
        <f t="shared" si="48"/>
        <v>6.1300000000000008</v>
      </c>
      <c r="O199" s="118">
        <f t="shared" si="49"/>
        <v>7.93</v>
      </c>
      <c r="P199" s="149">
        <f t="shared" ref="P199:P262" si="61">((O199/32000)*(1/((-0.026*M199+1.9067)/1000)))/1.013</f>
        <v>0.16212623789209363</v>
      </c>
      <c r="Q199" s="150">
        <f t="shared" ref="Q199:Q262" si="62">POWER(10, -N199)</f>
        <v>7.4131024130091479E-7</v>
      </c>
      <c r="R199" s="151">
        <f t="shared" ref="R199:R262" si="63">(0.00000000000001*(0.1253*EXP(0.0831*M199)))/Q199</f>
        <v>6.0273457397444106E-9</v>
      </c>
      <c r="S199" s="150">
        <f t="shared" ref="S199:S262" si="64">POWER(R199, 2)</f>
        <v>3.6328896666415099E-17</v>
      </c>
      <c r="T199" s="97">
        <v>298</v>
      </c>
      <c r="U199" s="118">
        <f t="shared" si="50"/>
        <v>288.3</v>
      </c>
      <c r="V199" s="152">
        <f t="shared" si="51"/>
        <v>0.56745746298016286</v>
      </c>
      <c r="W199" s="153">
        <f t="shared" si="52"/>
        <v>3.6936646494829564</v>
      </c>
      <c r="X199" s="154">
        <f t="shared" si="57"/>
        <v>-1.9168245374066116E-7</v>
      </c>
      <c r="Y199" s="155">
        <f t="shared" si="58"/>
        <v>-1.9148676124603608E-7</v>
      </c>
      <c r="Z199" s="155">
        <f t="shared" si="59"/>
        <v>-1.9148696103246258E-7</v>
      </c>
      <c r="AA199" s="156">
        <f t="shared" si="60"/>
        <v>-1.9129146791633198E-7</v>
      </c>
      <c r="AB199" s="157">
        <f t="shared" si="53"/>
        <v>9.387729238782321E-4</v>
      </c>
      <c r="AC199" s="132"/>
      <c r="AD199" s="158">
        <f t="shared" si="54"/>
        <v>9.3877292387823204</v>
      </c>
      <c r="AE199" s="158"/>
      <c r="AF199" s="159"/>
      <c r="AG199" s="133">
        <v>1930</v>
      </c>
    </row>
    <row r="200" spans="1:37">
      <c r="E200" s="147">
        <v>0.50364583333333335</v>
      </c>
      <c r="F200" s="133">
        <v>1940</v>
      </c>
      <c r="G200" s="148">
        <v>15.33</v>
      </c>
      <c r="H200" s="148">
        <v>6.03</v>
      </c>
      <c r="I200" s="148">
        <v>7.86</v>
      </c>
      <c r="J200" s="148">
        <v>15.28</v>
      </c>
      <c r="K200" s="148">
        <v>6.23</v>
      </c>
      <c r="L200" s="148">
        <v>7.69</v>
      </c>
      <c r="M200" s="118">
        <f t="shared" ref="M200:M263" si="65">(G200+J200)/2</f>
        <v>15.305</v>
      </c>
      <c r="N200" s="118">
        <f t="shared" ref="N200:N263" si="66">(H200+K200)/2</f>
        <v>6.1300000000000008</v>
      </c>
      <c r="O200" s="118">
        <f t="shared" ref="O200:O263" si="67">(I200+L200)/2</f>
        <v>7.7750000000000004</v>
      </c>
      <c r="P200" s="149">
        <f t="shared" si="61"/>
        <v>0.15897101017171728</v>
      </c>
      <c r="Q200" s="150">
        <f t="shared" si="62"/>
        <v>7.4131024130091479E-7</v>
      </c>
      <c r="R200" s="151">
        <f t="shared" si="63"/>
        <v>6.0298506222525775E-9</v>
      </c>
      <c r="S200" s="150">
        <f t="shared" si="64"/>
        <v>3.6359098526679797E-17</v>
      </c>
      <c r="T200" s="97">
        <v>298</v>
      </c>
      <c r="U200" s="118">
        <f t="shared" ref="U200:U263" si="68">273+M200</f>
        <v>288.30500000000001</v>
      </c>
      <c r="V200" s="152">
        <f t="shared" ref="V200:V263" si="69">((1/U200)-(1/298))*5026</f>
        <v>0.56715512293619796</v>
      </c>
      <c r="W200" s="153">
        <f t="shared" ref="W200:W263" si="70">POWER(10,V200)</f>
        <v>3.6910941491626486</v>
      </c>
      <c r="X200" s="154">
        <f t="shared" si="57"/>
        <v>-1.8785530662840068E-7</v>
      </c>
      <c r="Y200" s="155">
        <f t="shared" si="58"/>
        <v>-1.8766696637748126E-7</v>
      </c>
      <c r="Z200" s="155">
        <f t="shared" si="59"/>
        <v>-1.8766715520392833E-7</v>
      </c>
      <c r="AA200" s="156">
        <f t="shared" si="60"/>
        <v>-1.8747900340082819E-7</v>
      </c>
      <c r="AB200" s="157">
        <f t="shared" ref="AB200:AB263" si="71">AB199+10*(0.166666666666666*(X199+2*Y199+2*Z199+AA199))</f>
        <v>9.368580549345421E-4</v>
      </c>
      <c r="AC200" s="132"/>
      <c r="AD200" s="158">
        <f t="shared" ref="AD200:AD263" si="72">AB200*10000</f>
        <v>9.3685805493454204</v>
      </c>
      <c r="AE200" s="158"/>
      <c r="AF200" s="159"/>
      <c r="AG200" s="133">
        <v>1940</v>
      </c>
    </row>
    <row r="201" spans="1:37">
      <c r="E201" s="147">
        <v>0.50376157407407407</v>
      </c>
      <c r="F201" s="133">
        <v>1950</v>
      </c>
      <c r="G201" s="148">
        <v>15.33</v>
      </c>
      <c r="H201" s="148">
        <v>6.03</v>
      </c>
      <c r="I201" s="148">
        <v>7.56</v>
      </c>
      <c r="J201" s="148">
        <v>15.27</v>
      </c>
      <c r="K201" s="148">
        <v>6.22</v>
      </c>
      <c r="L201" s="148">
        <v>7.54</v>
      </c>
      <c r="M201" s="118">
        <f t="shared" si="65"/>
        <v>15.3</v>
      </c>
      <c r="N201" s="118">
        <f t="shared" si="66"/>
        <v>6.125</v>
      </c>
      <c r="O201" s="118">
        <f t="shared" si="67"/>
        <v>7.55</v>
      </c>
      <c r="P201" s="149">
        <f t="shared" si="61"/>
        <v>0.15435726306245987</v>
      </c>
      <c r="Q201" s="150">
        <f t="shared" si="62"/>
        <v>7.4989420933245437E-7</v>
      </c>
      <c r="R201" s="151">
        <f t="shared" si="63"/>
        <v>5.9583512835916432E-9</v>
      </c>
      <c r="S201" s="150">
        <f t="shared" si="64"/>
        <v>3.5501950018678184E-17</v>
      </c>
      <c r="T201" s="97">
        <v>298</v>
      </c>
      <c r="U201" s="118">
        <f t="shared" si="68"/>
        <v>288.3</v>
      </c>
      <c r="V201" s="152">
        <f t="shared" si="69"/>
        <v>0.56745746298016286</v>
      </c>
      <c r="W201" s="153">
        <f t="shared" si="70"/>
        <v>3.6936646494829564</v>
      </c>
      <c r="X201" s="154">
        <f t="shared" si="57"/>
        <v>-1.7762272693546998E-7</v>
      </c>
      <c r="Y201" s="155">
        <f t="shared" si="58"/>
        <v>-1.7745400789109393E-7</v>
      </c>
      <c r="Z201" s="155">
        <f t="shared" si="59"/>
        <v>-1.7745416815277006E-7</v>
      </c>
      <c r="AA201" s="156">
        <f t="shared" si="60"/>
        <v>-1.7728560906561369E-7</v>
      </c>
      <c r="AB201" s="157">
        <f t="shared" si="71"/>
        <v>9.3498138401255535E-4</v>
      </c>
      <c r="AC201" s="132"/>
      <c r="AD201" s="158">
        <f t="shared" si="72"/>
        <v>9.3498138401255542</v>
      </c>
      <c r="AE201" s="158"/>
      <c r="AF201" s="159"/>
      <c r="AG201" s="133">
        <v>1950</v>
      </c>
    </row>
    <row r="202" spans="1:37">
      <c r="E202" s="147">
        <v>0.50387731481481479</v>
      </c>
      <c r="F202" s="133">
        <v>1960</v>
      </c>
      <c r="G202" s="148">
        <v>15.32</v>
      </c>
      <c r="H202" s="148">
        <v>6.03</v>
      </c>
      <c r="I202" s="148">
        <v>7.46</v>
      </c>
      <c r="J202" s="148">
        <v>15.29</v>
      </c>
      <c r="K202" s="148">
        <v>6.22</v>
      </c>
      <c r="L202" s="148">
        <v>7.49</v>
      </c>
      <c r="M202" s="118">
        <f t="shared" si="65"/>
        <v>15.305</v>
      </c>
      <c r="N202" s="118">
        <f t="shared" si="66"/>
        <v>6.125</v>
      </c>
      <c r="O202" s="118">
        <f t="shared" si="67"/>
        <v>7.4749999999999996</v>
      </c>
      <c r="P202" s="149">
        <f t="shared" si="61"/>
        <v>0.15283708051878925</v>
      </c>
      <c r="Q202" s="150">
        <f t="shared" si="62"/>
        <v>7.4989420933245437E-7</v>
      </c>
      <c r="R202" s="151">
        <f t="shared" si="63"/>
        <v>5.9608274929468435E-9</v>
      </c>
      <c r="S202" s="150">
        <f t="shared" si="64"/>
        <v>3.5531464400670954E-17</v>
      </c>
      <c r="T202" s="97">
        <v>298</v>
      </c>
      <c r="U202" s="118">
        <f t="shared" si="68"/>
        <v>288.30500000000001</v>
      </c>
      <c r="V202" s="152">
        <f t="shared" si="69"/>
        <v>0.56715512293619796</v>
      </c>
      <c r="W202" s="153">
        <f t="shared" si="70"/>
        <v>3.6910941491626486</v>
      </c>
      <c r="X202" s="154">
        <f t="shared" si="57"/>
        <v>-1.7580790007544648E-7</v>
      </c>
      <c r="Y202" s="155">
        <f t="shared" si="58"/>
        <v>-1.7564229682272053E-7</v>
      </c>
      <c r="Z202" s="155">
        <f t="shared" si="59"/>
        <v>-1.756424528136476E-7</v>
      </c>
      <c r="AA202" s="156">
        <f t="shared" si="60"/>
        <v>-1.7547700525797555E-7</v>
      </c>
      <c r="AB202" s="157">
        <f t="shared" si="71"/>
        <v>9.3320684286574064E-4</v>
      </c>
      <c r="AC202" s="132"/>
      <c r="AD202" s="158">
        <f t="shared" si="72"/>
        <v>9.332068428657406</v>
      </c>
      <c r="AE202" s="158"/>
      <c r="AF202" s="159"/>
      <c r="AG202" s="133">
        <v>1960</v>
      </c>
    </row>
    <row r="203" spans="1:37">
      <c r="E203" s="147">
        <v>0.50399305555555551</v>
      </c>
      <c r="F203" s="133">
        <v>1970</v>
      </c>
      <c r="G203" s="148">
        <v>15.32</v>
      </c>
      <c r="H203" s="148">
        <v>6.03</v>
      </c>
      <c r="I203" s="148">
        <v>7.7</v>
      </c>
      <c r="J203" s="148">
        <v>15.3</v>
      </c>
      <c r="K203" s="148">
        <v>6.22</v>
      </c>
      <c r="L203" s="148">
        <v>7.35</v>
      </c>
      <c r="M203" s="118">
        <f t="shared" si="65"/>
        <v>15.31</v>
      </c>
      <c r="N203" s="118">
        <f t="shared" si="66"/>
        <v>6.125</v>
      </c>
      <c r="O203" s="118">
        <f t="shared" si="67"/>
        <v>7.5250000000000004</v>
      </c>
      <c r="P203" s="149">
        <f t="shared" si="61"/>
        <v>0.15387266024238722</v>
      </c>
      <c r="Q203" s="150">
        <f t="shared" si="62"/>
        <v>7.4989420933245437E-7</v>
      </c>
      <c r="R203" s="151">
        <f t="shared" si="63"/>
        <v>5.9633047313808085E-9</v>
      </c>
      <c r="S203" s="150">
        <f t="shared" si="64"/>
        <v>3.5561003319308739E-17</v>
      </c>
      <c r="T203" s="97">
        <v>298</v>
      </c>
      <c r="U203" s="118">
        <f t="shared" si="68"/>
        <v>288.31</v>
      </c>
      <c r="V203" s="152">
        <f t="shared" si="69"/>
        <v>0.56685279337886574</v>
      </c>
      <c r="W203" s="153">
        <f t="shared" si="70"/>
        <v>3.6885255267730335</v>
      </c>
      <c r="X203" s="154">
        <f t="shared" si="57"/>
        <v>-1.7693598636637099E-7</v>
      </c>
      <c r="Y203" s="155">
        <f t="shared" si="58"/>
        <v>-1.767679347844638E-7</v>
      </c>
      <c r="Z203" s="155">
        <f t="shared" si="59"/>
        <v>-1.7676809439774971E-7</v>
      </c>
      <c r="AA203" s="156">
        <f t="shared" si="60"/>
        <v>-1.7660020212593106E-7</v>
      </c>
      <c r="AB203" s="157">
        <f t="shared" si="71"/>
        <v>9.3145041885806369E-4</v>
      </c>
      <c r="AC203" s="132"/>
      <c r="AD203" s="158">
        <f t="shared" si="72"/>
        <v>9.3145041885806368</v>
      </c>
      <c r="AE203" s="158"/>
      <c r="AF203" s="159"/>
      <c r="AG203" s="133">
        <v>1970</v>
      </c>
    </row>
    <row r="204" spans="1:37">
      <c r="E204" s="147">
        <v>0.50410879629629624</v>
      </c>
      <c r="F204" s="133">
        <v>1980</v>
      </c>
      <c r="G204" s="148">
        <v>15.34</v>
      </c>
      <c r="H204" s="148">
        <v>6.03</v>
      </c>
      <c r="I204" s="148">
        <v>7.64</v>
      </c>
      <c r="J204" s="148">
        <v>15.3</v>
      </c>
      <c r="K204" s="148">
        <v>6.22</v>
      </c>
      <c r="L204" s="148">
        <v>7.53</v>
      </c>
      <c r="M204" s="118">
        <f t="shared" si="65"/>
        <v>15.32</v>
      </c>
      <c r="N204" s="118">
        <f t="shared" si="66"/>
        <v>6.125</v>
      </c>
      <c r="O204" s="118">
        <f t="shared" si="67"/>
        <v>7.585</v>
      </c>
      <c r="P204" s="149">
        <f t="shared" si="61"/>
        <v>0.15512628645073834</v>
      </c>
      <c r="Q204" s="150">
        <f t="shared" si="62"/>
        <v>7.4989420933245437E-7</v>
      </c>
      <c r="R204" s="151">
        <f t="shared" si="63"/>
        <v>5.9682622971958893E-9</v>
      </c>
      <c r="S204" s="150">
        <f t="shared" si="64"/>
        <v>3.5620154848129956E-17</v>
      </c>
      <c r="T204" s="97">
        <v>298</v>
      </c>
      <c r="U204" s="118">
        <f t="shared" si="68"/>
        <v>288.32</v>
      </c>
      <c r="V204" s="152">
        <f t="shared" si="69"/>
        <v>0.56624816572190595</v>
      </c>
      <c r="W204" s="153">
        <f t="shared" si="70"/>
        <v>3.6833939100450146</v>
      </c>
      <c r="X204" s="154">
        <f t="shared" si="57"/>
        <v>-1.7858359261798919E-7</v>
      </c>
      <c r="Y204" s="155">
        <f t="shared" si="58"/>
        <v>-1.7841207120410539E-7</v>
      </c>
      <c r="Z204" s="155">
        <f t="shared" si="59"/>
        <v>-1.7841223594261797E-7</v>
      </c>
      <c r="AA204" s="156">
        <f t="shared" si="60"/>
        <v>-1.7824087895079906E-7</v>
      </c>
      <c r="AB204" s="157">
        <f t="shared" si="71"/>
        <v>9.296827384466358E-4</v>
      </c>
      <c r="AC204" s="132"/>
      <c r="AD204" s="158">
        <f t="shared" si="72"/>
        <v>9.2968273844663578</v>
      </c>
      <c r="AE204" s="158"/>
      <c r="AF204" s="159"/>
      <c r="AG204" s="133">
        <v>1980</v>
      </c>
    </row>
    <row r="205" spans="1:37">
      <c r="E205" s="147">
        <v>0.50422453703703707</v>
      </c>
      <c r="F205" s="133">
        <v>1990</v>
      </c>
      <c r="G205" s="148">
        <v>15.36</v>
      </c>
      <c r="H205" s="148">
        <v>6.03</v>
      </c>
      <c r="I205" s="148">
        <v>7.53</v>
      </c>
      <c r="J205" s="148">
        <v>15.31</v>
      </c>
      <c r="K205" s="148">
        <v>6.22</v>
      </c>
      <c r="L205" s="148">
        <v>8.0399999999999991</v>
      </c>
      <c r="M205" s="118">
        <f t="shared" si="65"/>
        <v>15.335000000000001</v>
      </c>
      <c r="N205" s="118">
        <f t="shared" si="66"/>
        <v>6.125</v>
      </c>
      <c r="O205" s="118">
        <f t="shared" si="67"/>
        <v>7.7850000000000001</v>
      </c>
      <c r="P205" s="149">
        <f t="shared" si="61"/>
        <v>0.15925780718143365</v>
      </c>
      <c r="Q205" s="150">
        <f t="shared" si="62"/>
        <v>7.4989420933245437E-7</v>
      </c>
      <c r="R205" s="151">
        <f t="shared" si="63"/>
        <v>5.9757063747067929E-9</v>
      </c>
      <c r="S205" s="150">
        <f t="shared" si="64"/>
        <v>3.5709066676711399E-17</v>
      </c>
      <c r="T205" s="97">
        <v>298</v>
      </c>
      <c r="U205" s="118">
        <f t="shared" si="68"/>
        <v>288.33499999999998</v>
      </c>
      <c r="V205" s="152">
        <f t="shared" si="69"/>
        <v>0.56534130287255668</v>
      </c>
      <c r="W205" s="153">
        <f t="shared" si="70"/>
        <v>3.6757105335832327</v>
      </c>
      <c r="X205" s="154">
        <f t="shared" si="57"/>
        <v>-1.8382823182727465E-7</v>
      </c>
      <c r="Y205" s="155">
        <f t="shared" si="58"/>
        <v>-1.8364613855646436E-7</v>
      </c>
      <c r="Z205" s="155">
        <f t="shared" si="59"/>
        <v>-1.8364631893114863E-7</v>
      </c>
      <c r="AA205" s="156">
        <f t="shared" si="60"/>
        <v>-1.8346440567767802E-7</v>
      </c>
      <c r="AB205" s="157">
        <f t="shared" si="71"/>
        <v>9.278986166368654E-4</v>
      </c>
      <c r="AC205" s="132"/>
      <c r="AD205" s="158">
        <f t="shared" si="72"/>
        <v>9.2789861663686537</v>
      </c>
      <c r="AE205" s="158"/>
      <c r="AF205" s="159"/>
      <c r="AG205" s="133">
        <v>1990</v>
      </c>
    </row>
    <row r="206" spans="1:37">
      <c r="E206" s="147">
        <v>0.50434027777777779</v>
      </c>
      <c r="F206" s="133">
        <v>2000</v>
      </c>
      <c r="G206" s="148">
        <v>15.36</v>
      </c>
      <c r="H206" s="148">
        <v>6.03</v>
      </c>
      <c r="I206" s="148">
        <v>7.7</v>
      </c>
      <c r="J206" s="148">
        <v>15.32</v>
      </c>
      <c r="K206" s="148">
        <v>6.22</v>
      </c>
      <c r="L206" s="148">
        <v>7.85</v>
      </c>
      <c r="M206" s="118">
        <f t="shared" si="65"/>
        <v>15.34</v>
      </c>
      <c r="N206" s="118">
        <f t="shared" si="66"/>
        <v>6.125</v>
      </c>
      <c r="O206" s="118">
        <f t="shared" si="67"/>
        <v>7.7750000000000004</v>
      </c>
      <c r="P206" s="149">
        <f t="shared" si="61"/>
        <v>0.15906694986058514</v>
      </c>
      <c r="Q206" s="150">
        <f t="shared" si="62"/>
        <v>7.4989420933245437E-7</v>
      </c>
      <c r="R206" s="151">
        <f t="shared" si="63"/>
        <v>5.9781897966006541E-9</v>
      </c>
      <c r="S206" s="150">
        <f t="shared" si="64"/>
        <v>3.5738753244180168E-17</v>
      </c>
      <c r="T206" s="97">
        <v>298</v>
      </c>
      <c r="U206" s="118">
        <f t="shared" si="68"/>
        <v>288.33999999999997</v>
      </c>
      <c r="V206" s="152">
        <f t="shared" si="69"/>
        <v>0.56503903622355001</v>
      </c>
      <c r="W206" s="153">
        <f t="shared" si="70"/>
        <v>3.6731531486726081</v>
      </c>
      <c r="X206" s="154">
        <f t="shared" si="57"/>
        <v>-1.8352456604966153E-7</v>
      </c>
      <c r="Y206" s="155">
        <f t="shared" si="58"/>
        <v>-1.8334271396664291E-7</v>
      </c>
      <c r="Z206" s="155">
        <f t="shared" si="59"/>
        <v>-1.8334289416148446E-7</v>
      </c>
      <c r="AA206" s="156">
        <f t="shared" si="60"/>
        <v>-1.8316122191620199E-7</v>
      </c>
      <c r="AB206" s="157">
        <f t="shared" si="71"/>
        <v>9.2606215404939841E-4</v>
      </c>
      <c r="AC206" s="132"/>
      <c r="AD206" s="158">
        <f t="shared" si="72"/>
        <v>9.2606215404939842</v>
      </c>
      <c r="AE206" s="158"/>
      <c r="AF206" s="159"/>
      <c r="AG206" s="133">
        <v>2000</v>
      </c>
    </row>
    <row r="207" spans="1:37">
      <c r="E207" s="147">
        <v>0.50445601851851851</v>
      </c>
      <c r="F207" s="133">
        <v>2010</v>
      </c>
      <c r="G207" s="148">
        <v>15.35</v>
      </c>
      <c r="H207" s="148">
        <v>6.03</v>
      </c>
      <c r="I207" s="148">
        <v>7.65</v>
      </c>
      <c r="J207" s="148">
        <v>15.32</v>
      </c>
      <c r="K207" s="148">
        <v>6.22</v>
      </c>
      <c r="L207" s="148">
        <v>7.54</v>
      </c>
      <c r="M207" s="118">
        <f t="shared" si="65"/>
        <v>15.335000000000001</v>
      </c>
      <c r="N207" s="118">
        <f t="shared" si="66"/>
        <v>6.125</v>
      </c>
      <c r="O207" s="118">
        <f t="shared" si="67"/>
        <v>7.5950000000000006</v>
      </c>
      <c r="P207" s="149">
        <f t="shared" si="61"/>
        <v>0.15537097566383928</v>
      </c>
      <c r="Q207" s="150">
        <f t="shared" si="62"/>
        <v>7.4989420933245437E-7</v>
      </c>
      <c r="R207" s="151">
        <f t="shared" si="63"/>
        <v>5.9757063747067929E-9</v>
      </c>
      <c r="S207" s="150">
        <f t="shared" si="64"/>
        <v>3.5709066676711399E-17</v>
      </c>
      <c r="T207" s="97">
        <v>298</v>
      </c>
      <c r="U207" s="118">
        <f t="shared" si="68"/>
        <v>288.33499999999998</v>
      </c>
      <c r="V207" s="152">
        <f t="shared" si="69"/>
        <v>0.56534130287255668</v>
      </c>
      <c r="W207" s="153">
        <f t="shared" si="70"/>
        <v>3.6757105335832327</v>
      </c>
      <c r="X207" s="154">
        <f t="shared" si="57"/>
        <v>-1.7863243016680398E-7</v>
      </c>
      <c r="Y207" s="155">
        <f t="shared" si="58"/>
        <v>-1.7845980220026455E-7</v>
      </c>
      <c r="Z207" s="155">
        <f t="shared" si="59"/>
        <v>-1.784599690255986E-7</v>
      </c>
      <c r="AA207" s="156">
        <f t="shared" si="60"/>
        <v>-1.7828750756195766E-7</v>
      </c>
      <c r="AB207" s="157">
        <f t="shared" si="71"/>
        <v>9.2422872570902827E-4</v>
      </c>
      <c r="AC207" s="132"/>
      <c r="AD207" s="158">
        <f t="shared" si="72"/>
        <v>9.2422872570902825</v>
      </c>
      <c r="AE207" s="158"/>
      <c r="AF207" s="159"/>
      <c r="AG207" s="133">
        <v>2010</v>
      </c>
    </row>
    <row r="208" spans="1:37">
      <c r="E208" s="147">
        <v>0.50457175925925923</v>
      </c>
      <c r="F208" s="133">
        <v>2020</v>
      </c>
      <c r="G208" s="148">
        <v>15.35</v>
      </c>
      <c r="H208" s="148">
        <v>6.03</v>
      </c>
      <c r="I208" s="148">
        <v>7.54</v>
      </c>
      <c r="J208" s="148">
        <v>15.32</v>
      </c>
      <c r="K208" s="148">
        <v>6.22</v>
      </c>
      <c r="L208" s="148">
        <v>7.47</v>
      </c>
      <c r="M208" s="118">
        <f t="shared" si="65"/>
        <v>15.335000000000001</v>
      </c>
      <c r="N208" s="118">
        <f t="shared" si="66"/>
        <v>6.125</v>
      </c>
      <c r="O208" s="118">
        <f t="shared" si="67"/>
        <v>7.5049999999999999</v>
      </c>
      <c r="P208" s="149">
        <f t="shared" si="61"/>
        <v>0.15352984494497876</v>
      </c>
      <c r="Q208" s="150">
        <f t="shared" si="62"/>
        <v>7.4989420933245437E-7</v>
      </c>
      <c r="R208" s="151">
        <f t="shared" si="63"/>
        <v>5.9757063747067929E-9</v>
      </c>
      <c r="S208" s="150">
        <f t="shared" si="64"/>
        <v>3.5709066676711399E-17</v>
      </c>
      <c r="T208" s="97">
        <v>298</v>
      </c>
      <c r="U208" s="118">
        <f t="shared" si="68"/>
        <v>288.33499999999998</v>
      </c>
      <c r="V208" s="152">
        <f t="shared" si="69"/>
        <v>0.56534130287255668</v>
      </c>
      <c r="W208" s="153">
        <f t="shared" si="70"/>
        <v>3.6757105335832327</v>
      </c>
      <c r="X208" s="154">
        <f t="shared" si="57"/>
        <v>-1.7617481830940065E-7</v>
      </c>
      <c r="Y208" s="155">
        <f t="shared" si="58"/>
        <v>-1.7600658282655586E-7</v>
      </c>
      <c r="Z208" s="155">
        <f t="shared" si="59"/>
        <v>-1.7600674348049018E-7</v>
      </c>
      <c r="AA208" s="156">
        <f t="shared" si="60"/>
        <v>-1.7583866834475157E-7</v>
      </c>
      <c r="AB208" s="157">
        <f t="shared" si="71"/>
        <v>9.2244412657539417E-4</v>
      </c>
      <c r="AC208" s="132"/>
      <c r="AD208" s="158">
        <f t="shared" si="72"/>
        <v>9.2244412657539421</v>
      </c>
      <c r="AE208" s="158"/>
      <c r="AF208" s="159"/>
      <c r="AG208" s="133">
        <v>2020</v>
      </c>
    </row>
    <row r="209" spans="1:37">
      <c r="E209" s="147">
        <v>0.50468749999999996</v>
      </c>
      <c r="F209" s="133">
        <v>2030</v>
      </c>
      <c r="G209" s="148">
        <v>15.36</v>
      </c>
      <c r="H209" s="148">
        <v>6.02</v>
      </c>
      <c r="I209" s="148">
        <v>7.7</v>
      </c>
      <c r="J209" s="148">
        <v>15.33</v>
      </c>
      <c r="K209" s="148">
        <v>6.21</v>
      </c>
      <c r="L209" s="148">
        <v>7.23</v>
      </c>
      <c r="M209" s="118">
        <f t="shared" si="65"/>
        <v>15.344999999999999</v>
      </c>
      <c r="N209" s="118">
        <f t="shared" si="66"/>
        <v>6.1150000000000002</v>
      </c>
      <c r="O209" s="118">
        <f t="shared" si="67"/>
        <v>7.4649999999999999</v>
      </c>
      <c r="P209" s="149">
        <f t="shared" si="61"/>
        <v>0.15273789892061934</v>
      </c>
      <c r="Q209" s="150">
        <f t="shared" si="62"/>
        <v>7.6736148936181744E-7</v>
      </c>
      <c r="R209" s="151">
        <f t="shared" si="63"/>
        <v>5.8445374840696969E-9</v>
      </c>
      <c r="S209" s="150">
        <f t="shared" si="64"/>
        <v>3.415861840269574E-17</v>
      </c>
      <c r="T209" s="97">
        <v>298</v>
      </c>
      <c r="U209" s="118">
        <f t="shared" si="68"/>
        <v>288.34500000000003</v>
      </c>
      <c r="V209" s="152">
        <f t="shared" si="69"/>
        <v>0.56473678005735273</v>
      </c>
      <c r="W209" s="153">
        <f t="shared" si="70"/>
        <v>3.6705976316682825</v>
      </c>
      <c r="X209" s="154">
        <f t="shared" si="57"/>
        <v>-1.6756939721135491E-7</v>
      </c>
      <c r="Y209" s="155">
        <f t="shared" si="58"/>
        <v>-1.6741690460226361E-7</v>
      </c>
      <c r="Z209" s="155">
        <f t="shared" si="59"/>
        <v>-1.6741704337459444E-7</v>
      </c>
      <c r="AA209" s="156">
        <f t="shared" si="60"/>
        <v>-1.6726468928526089E-7</v>
      </c>
      <c r="AB209" s="157">
        <f t="shared" si="71"/>
        <v>9.2068405967661376E-4</v>
      </c>
      <c r="AC209" s="132"/>
      <c r="AD209" s="158">
        <f t="shared" si="72"/>
        <v>9.2068405967661384</v>
      </c>
      <c r="AE209" s="158"/>
      <c r="AF209" s="159"/>
      <c r="AG209" s="133">
        <v>2030</v>
      </c>
    </row>
    <row r="210" spans="1:37">
      <c r="E210" s="147">
        <v>0.50480324074074068</v>
      </c>
      <c r="F210" s="133">
        <v>2040</v>
      </c>
      <c r="G210" s="148">
        <v>15.36</v>
      </c>
      <c r="H210" s="148">
        <v>6.02</v>
      </c>
      <c r="I210" s="148">
        <v>7.72</v>
      </c>
      <c r="J210" s="148">
        <v>15.33</v>
      </c>
      <c r="K210" s="148">
        <v>6.21</v>
      </c>
      <c r="L210" s="148">
        <v>7.18</v>
      </c>
      <c r="M210" s="118">
        <f t="shared" si="65"/>
        <v>15.344999999999999</v>
      </c>
      <c r="N210" s="118">
        <f t="shared" si="66"/>
        <v>6.1150000000000002</v>
      </c>
      <c r="O210" s="118">
        <f t="shared" si="67"/>
        <v>7.4499999999999993</v>
      </c>
      <c r="P210" s="149">
        <f t="shared" si="61"/>
        <v>0.15243099088527984</v>
      </c>
      <c r="Q210" s="150">
        <f t="shared" si="62"/>
        <v>7.6736148936181744E-7</v>
      </c>
      <c r="R210" s="151">
        <f t="shared" si="63"/>
        <v>5.8445374840696969E-9</v>
      </c>
      <c r="S210" s="150">
        <f t="shared" si="64"/>
        <v>3.415861840269574E-17</v>
      </c>
      <c r="T210" s="97">
        <v>298</v>
      </c>
      <c r="U210" s="118">
        <f t="shared" si="68"/>
        <v>288.34500000000003</v>
      </c>
      <c r="V210" s="152">
        <f t="shared" si="69"/>
        <v>0.56473678005735273</v>
      </c>
      <c r="W210" s="153">
        <f t="shared" si="70"/>
        <v>3.6705976316682825</v>
      </c>
      <c r="X210" s="154">
        <f t="shared" si="57"/>
        <v>-1.6692859153422471E-7</v>
      </c>
      <c r="Y210" s="155">
        <f t="shared" si="58"/>
        <v>-1.6677698731873298E-7</v>
      </c>
      <c r="Z210" s="155">
        <f t="shared" si="59"/>
        <v>-1.6677712500538058E-7</v>
      </c>
      <c r="AA210" s="156">
        <f t="shared" si="60"/>
        <v>-1.6662565822644293E-7</v>
      </c>
      <c r="AB210" s="157">
        <f t="shared" si="71"/>
        <v>9.1900988970586316E-4</v>
      </c>
      <c r="AC210" s="132"/>
      <c r="AD210" s="158">
        <f t="shared" si="72"/>
        <v>9.1900988970586308</v>
      </c>
      <c r="AE210" s="158"/>
      <c r="AF210" s="159"/>
      <c r="AG210" s="133">
        <v>2040</v>
      </c>
    </row>
    <row r="211" spans="1:37">
      <c r="E211" s="147">
        <v>0.50491898148148151</v>
      </c>
      <c r="F211" s="133">
        <v>2050</v>
      </c>
      <c r="G211" s="148">
        <v>15.37</v>
      </c>
      <c r="H211" s="148">
        <v>6.02</v>
      </c>
      <c r="I211" s="148">
        <v>7.75</v>
      </c>
      <c r="J211" s="148">
        <v>15.34</v>
      </c>
      <c r="K211" s="148">
        <v>6.21</v>
      </c>
      <c r="L211" s="148">
        <v>7.15</v>
      </c>
      <c r="M211" s="118">
        <f t="shared" si="65"/>
        <v>15.355</v>
      </c>
      <c r="N211" s="118">
        <f t="shared" si="66"/>
        <v>6.1150000000000002</v>
      </c>
      <c r="O211" s="118">
        <f t="shared" si="67"/>
        <v>7.45</v>
      </c>
      <c r="P211" s="149">
        <f t="shared" si="61"/>
        <v>0.15245728133061553</v>
      </c>
      <c r="Q211" s="150">
        <f t="shared" si="62"/>
        <v>7.6736148936181744E-7</v>
      </c>
      <c r="R211" s="151">
        <f t="shared" si="63"/>
        <v>5.8493963132828867E-9</v>
      </c>
      <c r="S211" s="150">
        <f t="shared" si="64"/>
        <v>3.4215437229847428E-17</v>
      </c>
      <c r="T211" s="97">
        <v>298</v>
      </c>
      <c r="U211" s="118">
        <f t="shared" si="68"/>
        <v>288.35500000000002</v>
      </c>
      <c r="V211" s="152">
        <f t="shared" si="69"/>
        <v>0.56413229917121743</v>
      </c>
      <c r="W211" s="153">
        <f t="shared" si="70"/>
        <v>3.6654921956698243</v>
      </c>
      <c r="X211" s="154">
        <f t="shared" si="57"/>
        <v>-1.6716411552560691E-7</v>
      </c>
      <c r="Y211" s="155">
        <f t="shared" si="58"/>
        <v>-1.6701180680161361E-7</v>
      </c>
      <c r="Z211" s="155">
        <f t="shared" si="59"/>
        <v>-1.6701194557510173E-7</v>
      </c>
      <c r="AA211" s="156">
        <f t="shared" si="60"/>
        <v>-1.668597753717144E-7</v>
      </c>
      <c r="AB211" s="157">
        <f t="shared" si="71"/>
        <v>9.1734211891518166E-4</v>
      </c>
      <c r="AC211" s="132"/>
      <c r="AD211" s="158">
        <f t="shared" si="72"/>
        <v>9.1734211891518171</v>
      </c>
      <c r="AE211" s="158"/>
      <c r="AF211" s="159"/>
      <c r="AG211" s="133">
        <v>2050</v>
      </c>
    </row>
    <row r="212" spans="1:37">
      <c r="E212" s="147">
        <v>0.50503472222222223</v>
      </c>
      <c r="F212" s="133">
        <v>2060</v>
      </c>
      <c r="G212" s="148">
        <v>15.37</v>
      </c>
      <c r="H212" s="148">
        <v>6.02</v>
      </c>
      <c r="I212" s="148">
        <v>7.73</v>
      </c>
      <c r="J212" s="148">
        <v>15.34</v>
      </c>
      <c r="K212" s="148">
        <v>6.21</v>
      </c>
      <c r="L212" s="148">
        <v>7.15</v>
      </c>
      <c r="M212" s="118">
        <f t="shared" si="65"/>
        <v>15.355</v>
      </c>
      <c r="N212" s="118">
        <f t="shared" si="66"/>
        <v>6.1150000000000002</v>
      </c>
      <c r="O212" s="118">
        <f t="shared" si="67"/>
        <v>7.44</v>
      </c>
      <c r="P212" s="149">
        <f t="shared" si="61"/>
        <v>0.15225264068453415</v>
      </c>
      <c r="Q212" s="150">
        <f t="shared" si="62"/>
        <v>7.6736148936181744E-7</v>
      </c>
      <c r="R212" s="151">
        <f t="shared" si="63"/>
        <v>5.8493963132828867E-9</v>
      </c>
      <c r="S212" s="150">
        <f t="shared" si="64"/>
        <v>3.4215437229847428E-17</v>
      </c>
      <c r="T212" s="97">
        <v>298</v>
      </c>
      <c r="U212" s="118">
        <f t="shared" si="68"/>
        <v>288.35500000000002</v>
      </c>
      <c r="V212" s="152">
        <f t="shared" si="69"/>
        <v>0.56413229917121743</v>
      </c>
      <c r="W212" s="153">
        <f t="shared" si="70"/>
        <v>3.6654921956698243</v>
      </c>
      <c r="X212" s="154">
        <f t="shared" si="57"/>
        <v>-1.6663580260312407E-7</v>
      </c>
      <c r="Y212" s="155">
        <f t="shared" si="58"/>
        <v>-1.6648417903752667E-7</v>
      </c>
      <c r="Z212" s="155">
        <f t="shared" si="59"/>
        <v>-1.6648431700130926E-7</v>
      </c>
      <c r="AA212" s="156">
        <f t="shared" si="60"/>
        <v>-1.6633283114842527E-7</v>
      </c>
      <c r="AB212" s="157">
        <f t="shared" si="71"/>
        <v>9.156719999224304E-4</v>
      </c>
      <c r="AC212" s="132"/>
      <c r="AD212" s="158">
        <f t="shared" si="72"/>
        <v>9.156719999224304</v>
      </c>
      <c r="AE212" s="158"/>
      <c r="AF212" s="159"/>
      <c r="AG212" s="133">
        <v>2060</v>
      </c>
    </row>
    <row r="213" spans="1:37">
      <c r="E213" s="147">
        <v>0.50515046296296295</v>
      </c>
      <c r="F213" s="133">
        <v>2070</v>
      </c>
      <c r="G213" s="148">
        <v>15.37</v>
      </c>
      <c r="H213" s="148">
        <v>6.02</v>
      </c>
      <c r="I213" s="148">
        <v>7.69</v>
      </c>
      <c r="J213" s="148">
        <v>15.34</v>
      </c>
      <c r="K213" s="148">
        <v>6.21</v>
      </c>
      <c r="L213" s="148">
        <v>7.27</v>
      </c>
      <c r="M213" s="118">
        <f t="shared" si="65"/>
        <v>15.355</v>
      </c>
      <c r="N213" s="118">
        <f t="shared" si="66"/>
        <v>6.1150000000000002</v>
      </c>
      <c r="O213" s="118">
        <f t="shared" si="67"/>
        <v>7.48</v>
      </c>
      <c r="P213" s="149">
        <f t="shared" si="61"/>
        <v>0.15307120326885959</v>
      </c>
      <c r="Q213" s="150">
        <f t="shared" si="62"/>
        <v>7.6736148936181744E-7</v>
      </c>
      <c r="R213" s="151">
        <f t="shared" si="63"/>
        <v>5.8493963132828867E-9</v>
      </c>
      <c r="S213" s="150">
        <f t="shared" si="64"/>
        <v>3.4215437229847428E-17</v>
      </c>
      <c r="T213" s="97">
        <v>298</v>
      </c>
      <c r="U213" s="118">
        <f t="shared" si="68"/>
        <v>288.35500000000002</v>
      </c>
      <c r="V213" s="152">
        <f t="shared" si="69"/>
        <v>0.56413229917121743</v>
      </c>
      <c r="W213" s="153">
        <f t="shared" si="70"/>
        <v>3.6654921956698243</v>
      </c>
      <c r="X213" s="154">
        <f t="shared" si="57"/>
        <v>-1.6722709376569757E-7</v>
      </c>
      <c r="Y213" s="155">
        <f t="shared" si="58"/>
        <v>-1.6707411410537081E-7</v>
      </c>
      <c r="Z213" s="155">
        <f t="shared" si="59"/>
        <v>-1.670742540514522E-7</v>
      </c>
      <c r="AA213" s="156">
        <f t="shared" si="60"/>
        <v>-1.6692141408116096E-7</v>
      </c>
      <c r="AB213" s="157">
        <f t="shared" si="71"/>
        <v>9.1400715721271506E-4</v>
      </c>
      <c r="AC213" s="132"/>
      <c r="AD213" s="158">
        <f t="shared" si="72"/>
        <v>9.1400715721271499</v>
      </c>
      <c r="AE213" s="158"/>
      <c r="AF213" s="159"/>
      <c r="AG213" s="133">
        <v>2070</v>
      </c>
    </row>
    <row r="214" spans="1:37">
      <c r="E214" s="147">
        <v>0.50526620370370368</v>
      </c>
      <c r="F214" s="133">
        <v>2080</v>
      </c>
      <c r="G214" s="148">
        <v>15.38</v>
      </c>
      <c r="H214" s="148">
        <v>6.02</v>
      </c>
      <c r="I214" s="148">
        <v>7.69</v>
      </c>
      <c r="J214" s="148">
        <v>15.36</v>
      </c>
      <c r="K214" s="148">
        <v>6.21</v>
      </c>
      <c r="L214" s="148">
        <v>7.16</v>
      </c>
      <c r="M214" s="118">
        <f t="shared" si="65"/>
        <v>15.370000000000001</v>
      </c>
      <c r="N214" s="118">
        <f t="shared" si="66"/>
        <v>6.1150000000000002</v>
      </c>
      <c r="O214" s="118">
        <f t="shared" si="67"/>
        <v>7.4250000000000007</v>
      </c>
      <c r="P214" s="149">
        <f t="shared" si="61"/>
        <v>0.15198500000039303</v>
      </c>
      <c r="Q214" s="150">
        <f t="shared" si="62"/>
        <v>7.6736148936181744E-7</v>
      </c>
      <c r="R214" s="151">
        <f t="shared" si="63"/>
        <v>5.8566921319617223E-9</v>
      </c>
      <c r="S214" s="150">
        <f t="shared" si="64"/>
        <v>3.4300842728582345E-17</v>
      </c>
      <c r="T214" s="97">
        <v>298</v>
      </c>
      <c r="U214" s="118">
        <f t="shared" si="68"/>
        <v>288.37</v>
      </c>
      <c r="V214" s="152">
        <f t="shared" si="69"/>
        <v>0.56322565644947586</v>
      </c>
      <c r="W214" s="153">
        <f t="shared" si="70"/>
        <v>3.6578480153193835</v>
      </c>
      <c r="X214" s="154">
        <f t="shared" si="57"/>
        <v>-1.6649784853333005E-7</v>
      </c>
      <c r="Y214" s="155">
        <f t="shared" si="58"/>
        <v>-1.6634592248332137E-7</v>
      </c>
      <c r="Z214" s="155">
        <f t="shared" si="59"/>
        <v>-1.6634606111288854E-7</v>
      </c>
      <c r="AA214" s="156">
        <f t="shared" si="60"/>
        <v>-1.6619427343945345E-7</v>
      </c>
      <c r="AB214" s="157">
        <f t="shared" si="71"/>
        <v>9.1233641513911419E-4</v>
      </c>
      <c r="AC214" s="132"/>
      <c r="AD214" s="158">
        <f t="shared" si="72"/>
        <v>9.1233641513911419</v>
      </c>
      <c r="AE214" s="158"/>
      <c r="AF214" s="159"/>
      <c r="AG214" s="133">
        <v>2080</v>
      </c>
    </row>
    <row r="215" spans="1:37">
      <c r="E215" s="147">
        <v>0.5053819444444444</v>
      </c>
      <c r="F215" s="133">
        <v>2090</v>
      </c>
      <c r="G215" s="148">
        <v>15.39</v>
      </c>
      <c r="H215" s="148">
        <v>6.02</v>
      </c>
      <c r="I215" s="148">
        <v>7.78</v>
      </c>
      <c r="J215" s="148">
        <v>15.36</v>
      </c>
      <c r="K215" s="148">
        <v>6.21</v>
      </c>
      <c r="L215" s="148">
        <v>7.19</v>
      </c>
      <c r="M215" s="118">
        <f t="shared" si="65"/>
        <v>15.375</v>
      </c>
      <c r="N215" s="118">
        <f t="shared" si="66"/>
        <v>6.1150000000000002</v>
      </c>
      <c r="O215" s="118">
        <f t="shared" si="67"/>
        <v>7.4850000000000003</v>
      </c>
      <c r="P215" s="149">
        <f t="shared" si="61"/>
        <v>0.15322637885071302</v>
      </c>
      <c r="Q215" s="150">
        <f t="shared" si="62"/>
        <v>7.6736148936181744E-7</v>
      </c>
      <c r="R215" s="151">
        <f t="shared" si="63"/>
        <v>5.8591260931629744E-9</v>
      </c>
      <c r="S215" s="150">
        <f t="shared" si="64"/>
        <v>3.4329358575583217E-17</v>
      </c>
      <c r="T215" s="97">
        <v>298</v>
      </c>
      <c r="U215" s="118">
        <f t="shared" si="68"/>
        <v>288.375</v>
      </c>
      <c r="V215" s="152">
        <f t="shared" si="69"/>
        <v>0.56292346316870456</v>
      </c>
      <c r="W215" s="153">
        <f t="shared" si="70"/>
        <v>3.655303675815611</v>
      </c>
      <c r="X215" s="154">
        <f t="shared" si="57"/>
        <v>-1.6780772814512436E-7</v>
      </c>
      <c r="Y215" s="155">
        <f t="shared" si="58"/>
        <v>-1.6765312031653501E-7</v>
      </c>
      <c r="Z215" s="155">
        <f t="shared" si="59"/>
        <v>-1.6765326276277945E-7</v>
      </c>
      <c r="AA215" s="156">
        <f t="shared" si="60"/>
        <v>-1.6749879711795189E-7</v>
      </c>
      <c r="AB215" s="157">
        <f t="shared" si="71"/>
        <v>9.1067295499050558E-4</v>
      </c>
      <c r="AC215" s="132"/>
      <c r="AD215" s="158">
        <f t="shared" si="72"/>
        <v>9.1067295499050562</v>
      </c>
      <c r="AE215" s="158"/>
      <c r="AF215" s="159"/>
      <c r="AG215" s="133">
        <v>2090</v>
      </c>
    </row>
    <row r="216" spans="1:37">
      <c r="E216" s="147">
        <v>0.50549768518518523</v>
      </c>
      <c r="F216" s="133">
        <v>2100</v>
      </c>
      <c r="G216" s="148">
        <v>15.4</v>
      </c>
      <c r="H216" s="148">
        <v>6.02</v>
      </c>
      <c r="I216" s="148">
        <v>7.69</v>
      </c>
      <c r="J216" s="148">
        <v>15.37</v>
      </c>
      <c r="K216" s="148">
        <v>6.21</v>
      </c>
      <c r="L216" s="148">
        <v>7.15</v>
      </c>
      <c r="M216" s="118">
        <f t="shared" si="65"/>
        <v>15.385</v>
      </c>
      <c r="N216" s="118">
        <f t="shared" si="66"/>
        <v>6.1150000000000002</v>
      </c>
      <c r="O216" s="118">
        <f t="shared" si="67"/>
        <v>7.42</v>
      </c>
      <c r="P216" s="149">
        <f t="shared" si="61"/>
        <v>0.15192196734777436</v>
      </c>
      <c r="Q216" s="150">
        <f t="shared" si="62"/>
        <v>7.6736148936181744E-7</v>
      </c>
      <c r="R216" s="151">
        <f t="shared" si="63"/>
        <v>5.8639970505488801E-9</v>
      </c>
      <c r="S216" s="150">
        <f t="shared" si="64"/>
        <v>3.4386461408845967E-17</v>
      </c>
      <c r="T216" s="97">
        <v>298</v>
      </c>
      <c r="U216" s="118">
        <f t="shared" si="68"/>
        <v>288.38499999999999</v>
      </c>
      <c r="V216" s="152">
        <f t="shared" si="69"/>
        <v>0.56231910804360385</v>
      </c>
      <c r="W216" s="153">
        <f t="shared" si="70"/>
        <v>3.6502205692018843</v>
      </c>
      <c r="X216" s="154">
        <f t="shared" si="57"/>
        <v>-1.6658077677952295E-7</v>
      </c>
      <c r="Y216" s="155">
        <f t="shared" si="58"/>
        <v>-1.6642814056173768E-7</v>
      </c>
      <c r="Z216" s="155">
        <f t="shared" si="59"/>
        <v>-1.6642828042070239E-7</v>
      </c>
      <c r="AA216" s="156">
        <f t="shared" si="60"/>
        <v>-1.6627578380557924E-7</v>
      </c>
      <c r="AB216" s="157">
        <f t="shared" si="71"/>
        <v>9.0899642283813606E-4</v>
      </c>
      <c r="AC216" s="160">
        <f>D14</f>
        <v>8.9089285714285713E-4</v>
      </c>
      <c r="AD216" s="158">
        <f t="shared" si="72"/>
        <v>9.0899642283813602</v>
      </c>
      <c r="AE216" s="158">
        <f>AC216*10000</f>
        <v>8.9089285714285715</v>
      </c>
      <c r="AF216" s="159">
        <f>(AD216-AE216)*(AD216-AE216)</f>
        <v>3.2773909088327779E-2</v>
      </c>
      <c r="AG216" s="133">
        <v>2100</v>
      </c>
    </row>
    <row r="217" spans="1:37">
      <c r="E217" s="147">
        <v>0.50561342592592595</v>
      </c>
      <c r="F217" s="133">
        <v>2110</v>
      </c>
      <c r="G217" s="148">
        <v>15.4</v>
      </c>
      <c r="H217" s="148">
        <v>6.02</v>
      </c>
      <c r="I217" s="148">
        <v>7.69</v>
      </c>
      <c r="J217" s="148">
        <v>15.37</v>
      </c>
      <c r="K217" s="148">
        <v>6.2</v>
      </c>
      <c r="L217" s="148">
        <v>7.24</v>
      </c>
      <c r="M217" s="118">
        <f t="shared" si="65"/>
        <v>15.385</v>
      </c>
      <c r="N217" s="118">
        <f t="shared" si="66"/>
        <v>6.1099999999999994</v>
      </c>
      <c r="O217" s="118">
        <f t="shared" si="67"/>
        <v>7.4649999999999999</v>
      </c>
      <c r="P217" s="149">
        <f t="shared" si="61"/>
        <v>0.15284332698802369</v>
      </c>
      <c r="Q217" s="150">
        <f t="shared" si="62"/>
        <v>7.7624711662869157E-7</v>
      </c>
      <c r="R217" s="151">
        <f t="shared" si="63"/>
        <v>5.7968724313792475E-9</v>
      </c>
      <c r="S217" s="150">
        <f t="shared" si="64"/>
        <v>3.3603729985684751E-17</v>
      </c>
      <c r="T217" s="97">
        <v>298</v>
      </c>
      <c r="U217" s="118">
        <f t="shared" si="68"/>
        <v>288.38499999999999</v>
      </c>
      <c r="V217" s="152">
        <f t="shared" si="69"/>
        <v>0.56231910804360385</v>
      </c>
      <c r="W217" s="153">
        <f t="shared" si="70"/>
        <v>3.6502205692018843</v>
      </c>
      <c r="X217" s="154">
        <f t="shared" si="57"/>
        <v>-1.6347634181147876E-7</v>
      </c>
      <c r="Y217" s="155">
        <f t="shared" si="58"/>
        <v>-1.6332907206791319E-7</v>
      </c>
      <c r="Z217" s="155">
        <f t="shared" si="59"/>
        <v>-1.6332920473773647E-7</v>
      </c>
      <c r="AA217" s="156">
        <f t="shared" si="60"/>
        <v>-1.6318206742495946E-7</v>
      </c>
      <c r="AB217" s="157">
        <f t="shared" si="71"/>
        <v>9.0733214050055277E-4</v>
      </c>
      <c r="AC217" s="132"/>
      <c r="AD217" s="158">
        <f t="shared" si="72"/>
        <v>9.0733214050055278</v>
      </c>
      <c r="AE217" s="158"/>
      <c r="AF217" s="159"/>
      <c r="AG217" s="133">
        <v>2110</v>
      </c>
    </row>
    <row r="218" spans="1:37">
      <c r="E218" s="147">
        <v>0.50572916666666667</v>
      </c>
      <c r="F218" s="133">
        <v>2120</v>
      </c>
      <c r="G218" s="148">
        <v>15.41</v>
      </c>
      <c r="H218" s="148">
        <v>6.02</v>
      </c>
      <c r="I218" s="148">
        <v>7.7</v>
      </c>
      <c r="J218" s="148">
        <v>15.38</v>
      </c>
      <c r="K218" s="148">
        <v>6.2</v>
      </c>
      <c r="L218" s="148">
        <v>7.26</v>
      </c>
      <c r="M218" s="118">
        <f t="shared" si="65"/>
        <v>15.395</v>
      </c>
      <c r="N218" s="118">
        <f t="shared" si="66"/>
        <v>6.1099999999999994</v>
      </c>
      <c r="O218" s="118">
        <f t="shared" si="67"/>
        <v>7.48</v>
      </c>
      <c r="P218" s="149">
        <f t="shared" si="61"/>
        <v>0.1531768796370942</v>
      </c>
      <c r="Q218" s="150">
        <f t="shared" si="62"/>
        <v>7.7624711662869157E-7</v>
      </c>
      <c r="R218" s="151">
        <f t="shared" si="63"/>
        <v>5.8016916344712769E-9</v>
      </c>
      <c r="S218" s="150">
        <f t="shared" si="64"/>
        <v>3.3659625821493999E-17</v>
      </c>
      <c r="T218" s="97">
        <v>298</v>
      </c>
      <c r="U218" s="118">
        <f t="shared" si="68"/>
        <v>288.39499999999998</v>
      </c>
      <c r="V218" s="152">
        <f t="shared" si="69"/>
        <v>0.56171479483012565</v>
      </c>
      <c r="W218" s="153">
        <f t="shared" si="70"/>
        <v>3.6451448829886481</v>
      </c>
      <c r="X218" s="154">
        <f t="shared" si="57"/>
        <v>-1.640383067329297E-7</v>
      </c>
      <c r="Y218" s="155">
        <f t="shared" si="58"/>
        <v>-1.6388975533469936E-7</v>
      </c>
      <c r="Z218" s="155">
        <f t="shared" si="59"/>
        <v>-1.6388988986131306E-7</v>
      </c>
      <c r="AA218" s="156">
        <f t="shared" si="60"/>
        <v>-1.6374147274604463E-7</v>
      </c>
      <c r="AB218" s="157">
        <f t="shared" si="71"/>
        <v>9.0569884889580654E-4</v>
      </c>
      <c r="AC218" s="132"/>
      <c r="AD218" s="158">
        <f t="shared" si="72"/>
        <v>9.0569884889580656</v>
      </c>
      <c r="AE218" s="158"/>
      <c r="AF218" s="159"/>
      <c r="AG218" s="133">
        <v>2120</v>
      </c>
    </row>
    <row r="219" spans="1:37">
      <c r="E219" s="147">
        <v>0.5058449074074074</v>
      </c>
      <c r="F219" s="133">
        <v>2130</v>
      </c>
      <c r="G219" s="148">
        <v>15.41</v>
      </c>
      <c r="H219" s="148">
        <v>6.02</v>
      </c>
      <c r="I219" s="148">
        <v>7.83</v>
      </c>
      <c r="J219" s="148">
        <v>15.38</v>
      </c>
      <c r="K219" s="148">
        <v>6.2</v>
      </c>
      <c r="L219" s="148">
        <v>7.22</v>
      </c>
      <c r="M219" s="118">
        <f t="shared" si="65"/>
        <v>15.395</v>
      </c>
      <c r="N219" s="118">
        <f t="shared" si="66"/>
        <v>6.1099999999999994</v>
      </c>
      <c r="O219" s="118">
        <f t="shared" si="67"/>
        <v>7.5250000000000004</v>
      </c>
      <c r="P219" s="149">
        <f t="shared" si="61"/>
        <v>0.15409839829801253</v>
      </c>
      <c r="Q219" s="150">
        <f t="shared" si="62"/>
        <v>7.7624711662869157E-7</v>
      </c>
      <c r="R219" s="151">
        <f t="shared" si="63"/>
        <v>5.8016916344712769E-9</v>
      </c>
      <c r="S219" s="150">
        <f t="shared" si="64"/>
        <v>3.3659625821493999E-17</v>
      </c>
      <c r="T219" s="97">
        <v>298</v>
      </c>
      <c r="U219" s="118">
        <f t="shared" si="68"/>
        <v>288.39499999999998</v>
      </c>
      <c r="V219" s="152">
        <f t="shared" si="69"/>
        <v>0.56171479483012565</v>
      </c>
      <c r="W219" s="153">
        <f t="shared" si="70"/>
        <v>3.6451448829886481</v>
      </c>
      <c r="X219" s="154">
        <f t="shared" si="57"/>
        <v>-1.6472654853284745E-7</v>
      </c>
      <c r="Y219" s="155">
        <f t="shared" si="58"/>
        <v>-1.6457647642878974E-7</v>
      </c>
      <c r="Z219" s="155">
        <f t="shared" si="59"/>
        <v>-1.645766131501417E-7</v>
      </c>
      <c r="AA219" s="156">
        <f t="shared" si="60"/>
        <v>-1.6442667751831935E-7</v>
      </c>
      <c r="AB219" s="157">
        <f t="shared" si="71"/>
        <v>9.040599504460215E-4</v>
      </c>
      <c r="AC219" s="132"/>
      <c r="AD219" s="158">
        <f t="shared" si="72"/>
        <v>9.0405995044602143</v>
      </c>
      <c r="AE219" s="158"/>
      <c r="AF219" s="159"/>
      <c r="AG219" s="133">
        <v>2130</v>
      </c>
    </row>
    <row r="220" spans="1:37">
      <c r="E220" s="147">
        <v>0.50596064814814812</v>
      </c>
      <c r="F220" s="133">
        <v>2140</v>
      </c>
      <c r="G220" s="148">
        <v>15.41</v>
      </c>
      <c r="H220" s="148">
        <v>6.02</v>
      </c>
      <c r="I220" s="148">
        <v>7.82</v>
      </c>
      <c r="J220" s="148">
        <v>15.38</v>
      </c>
      <c r="K220" s="148">
        <v>6.2</v>
      </c>
      <c r="L220" s="148">
        <v>7.25</v>
      </c>
      <c r="M220" s="118">
        <f t="shared" si="65"/>
        <v>15.395</v>
      </c>
      <c r="N220" s="118">
        <f t="shared" si="66"/>
        <v>6.1099999999999994</v>
      </c>
      <c r="O220" s="118">
        <f t="shared" si="67"/>
        <v>7.5350000000000001</v>
      </c>
      <c r="P220" s="149">
        <f t="shared" si="61"/>
        <v>0.15430318022266104</v>
      </c>
      <c r="Q220" s="150">
        <f t="shared" si="62"/>
        <v>7.7624711662869157E-7</v>
      </c>
      <c r="R220" s="151">
        <f t="shared" si="63"/>
        <v>5.8016916344712769E-9</v>
      </c>
      <c r="S220" s="150">
        <f t="shared" si="64"/>
        <v>3.3659625821493999E-17</v>
      </c>
      <c r="T220" s="97">
        <v>298</v>
      </c>
      <c r="U220" s="118">
        <f t="shared" si="68"/>
        <v>288.39499999999998</v>
      </c>
      <c r="V220" s="152">
        <f t="shared" si="69"/>
        <v>0.56171479483012565</v>
      </c>
      <c r="W220" s="153">
        <f t="shared" si="70"/>
        <v>3.6451448829886481</v>
      </c>
      <c r="X220" s="154">
        <f t="shared" si="57"/>
        <v>-1.6464518481419322E-7</v>
      </c>
      <c r="Y220" s="155">
        <f t="shared" si="58"/>
        <v>-1.6449498750269269E-7</v>
      </c>
      <c r="Z220" s="155">
        <f t="shared" si="59"/>
        <v>-1.6449512451995445E-7</v>
      </c>
      <c r="AA220" s="156">
        <f t="shared" si="60"/>
        <v>-1.6434506397572809E-7</v>
      </c>
      <c r="AB220" s="157">
        <f t="shared" si="71"/>
        <v>9.0241418477067308E-4</v>
      </c>
      <c r="AC220" s="132"/>
      <c r="AD220" s="158">
        <f t="shared" si="72"/>
        <v>9.0241418477067317</v>
      </c>
      <c r="AE220" s="158"/>
      <c r="AF220" s="159"/>
      <c r="AG220" s="133">
        <v>2140</v>
      </c>
    </row>
    <row r="221" spans="1:37">
      <c r="E221" s="147">
        <v>0.50607638888888884</v>
      </c>
      <c r="F221" s="133">
        <v>2150</v>
      </c>
      <c r="G221" s="148">
        <v>15.43</v>
      </c>
      <c r="H221" s="148">
        <v>6.02</v>
      </c>
      <c r="I221" s="148">
        <v>7.85</v>
      </c>
      <c r="J221" s="148">
        <v>15.38</v>
      </c>
      <c r="K221" s="148">
        <v>6.2</v>
      </c>
      <c r="L221" s="148">
        <v>7.12</v>
      </c>
      <c r="M221" s="118">
        <f t="shared" si="65"/>
        <v>15.405000000000001</v>
      </c>
      <c r="N221" s="118">
        <f t="shared" si="66"/>
        <v>6.1099999999999994</v>
      </c>
      <c r="O221" s="118">
        <f t="shared" si="67"/>
        <v>7.4849999999999994</v>
      </c>
      <c r="P221" s="149">
        <f t="shared" si="61"/>
        <v>0.15330573016929161</v>
      </c>
      <c r="Q221" s="150">
        <f t="shared" si="62"/>
        <v>7.7624711662869157E-7</v>
      </c>
      <c r="R221" s="151">
        <f t="shared" si="63"/>
        <v>5.8065148439855172E-9</v>
      </c>
      <c r="S221" s="150">
        <f t="shared" si="64"/>
        <v>3.3715614633424155E-17</v>
      </c>
      <c r="T221" s="97">
        <v>298</v>
      </c>
      <c r="U221" s="118">
        <f t="shared" si="68"/>
        <v>288.40499999999997</v>
      </c>
      <c r="V221" s="152">
        <f t="shared" si="69"/>
        <v>0.56111052352391066</v>
      </c>
      <c r="W221" s="153">
        <f t="shared" si="70"/>
        <v>3.6400766058422107</v>
      </c>
      <c r="X221" s="154">
        <f t="shared" si="57"/>
        <v>-1.6378202809789602E-7</v>
      </c>
      <c r="Y221" s="155">
        <f t="shared" si="58"/>
        <v>-1.6363313006876781E-7</v>
      </c>
      <c r="Z221" s="155">
        <f t="shared" si="59"/>
        <v>-1.6363326543540935E-7</v>
      </c>
      <c r="AA221" s="156">
        <f t="shared" si="60"/>
        <v>-1.6348450252679272E-7</v>
      </c>
      <c r="AB221" s="157">
        <f t="shared" si="71"/>
        <v>9.0076923398261437E-4</v>
      </c>
      <c r="AC221" s="132"/>
      <c r="AD221" s="158">
        <f t="shared" si="72"/>
        <v>9.0076923398261428</v>
      </c>
      <c r="AE221" s="158"/>
      <c r="AF221" s="159"/>
      <c r="AG221" s="133">
        <v>2150</v>
      </c>
    </row>
    <row r="222" spans="1:37" s="77" customFormat="1">
      <c r="A222" s="134"/>
      <c r="B222" s="134"/>
      <c r="C222" s="134"/>
      <c r="D222" s="134"/>
      <c r="E222" s="136">
        <v>0.50619212962962967</v>
      </c>
      <c r="F222" s="137">
        <v>2160</v>
      </c>
      <c r="G222" s="138">
        <v>15.43</v>
      </c>
      <c r="H222" s="138">
        <v>6.01</v>
      </c>
      <c r="I222" s="138">
        <v>7.94</v>
      </c>
      <c r="J222" s="138">
        <v>15.39</v>
      </c>
      <c r="K222" s="138">
        <v>6.2</v>
      </c>
      <c r="L222" s="138">
        <v>7.13</v>
      </c>
      <c r="M222" s="139">
        <f t="shared" si="65"/>
        <v>15.41</v>
      </c>
      <c r="N222" s="139">
        <f t="shared" si="66"/>
        <v>6.1050000000000004</v>
      </c>
      <c r="O222" s="139">
        <f t="shared" si="67"/>
        <v>7.5350000000000001</v>
      </c>
      <c r="P222" s="140">
        <f t="shared" si="61"/>
        <v>0.15434313815225581</v>
      </c>
      <c r="Q222" s="141">
        <f t="shared" si="62"/>
        <v>7.8523563461007008E-7</v>
      </c>
      <c r="R222" s="142">
        <f t="shared" si="63"/>
        <v>5.7424337037783157E-9</v>
      </c>
      <c r="S222" s="141">
        <f t="shared" si="64"/>
        <v>3.2975544842289143E-17</v>
      </c>
      <c r="T222" s="143">
        <v>298</v>
      </c>
      <c r="U222" s="139">
        <f t="shared" si="68"/>
        <v>288.41000000000003</v>
      </c>
      <c r="V222" s="144">
        <f t="shared" si="69"/>
        <v>0.56080840358466044</v>
      </c>
      <c r="W222" s="145">
        <f t="shared" si="70"/>
        <v>3.6375452421321657</v>
      </c>
      <c r="X222" s="146">
        <f t="shared" si="57"/>
        <v>-1.6108998728628814E-7</v>
      </c>
      <c r="Y222" s="146">
        <f t="shared" si="58"/>
        <v>-1.6094568167833784E-7</v>
      </c>
      <c r="Z222" s="146">
        <f t="shared" si="59"/>
        <v>-1.6094581094837402E-7</v>
      </c>
      <c r="AA222" s="146">
        <f t="shared" si="60"/>
        <v>-1.6080163437885776E-7</v>
      </c>
      <c r="AB222" s="146">
        <f t="shared" si="71"/>
        <v>8.9913290177989259E-4</v>
      </c>
      <c r="AC222" s="134"/>
      <c r="AD222" s="146">
        <f t="shared" si="72"/>
        <v>8.9913290177989253</v>
      </c>
      <c r="AE222" s="146"/>
      <c r="AF222" s="146"/>
      <c r="AG222" s="137">
        <v>2160</v>
      </c>
      <c r="AH222" s="134"/>
      <c r="AI222" s="134"/>
      <c r="AJ222" s="134"/>
      <c r="AK222" s="134"/>
    </row>
    <row r="223" spans="1:37">
      <c r="E223" s="147">
        <v>0.50630787037037039</v>
      </c>
      <c r="F223" s="133">
        <v>2170</v>
      </c>
      <c r="G223" s="148">
        <v>15.44</v>
      </c>
      <c r="H223" s="148">
        <v>6.01</v>
      </c>
      <c r="I223" s="148">
        <v>7.91</v>
      </c>
      <c r="J223" s="148">
        <v>15.39</v>
      </c>
      <c r="K223" s="148">
        <v>6.2</v>
      </c>
      <c r="L223" s="148">
        <v>7.18</v>
      </c>
      <c r="M223" s="118">
        <f t="shared" si="65"/>
        <v>15.414999999999999</v>
      </c>
      <c r="N223" s="118">
        <f t="shared" si="66"/>
        <v>6.1050000000000004</v>
      </c>
      <c r="O223" s="118">
        <f t="shared" si="67"/>
        <v>7.5449999999999999</v>
      </c>
      <c r="P223" s="149">
        <f t="shared" si="61"/>
        <v>0.15456131469846907</v>
      </c>
      <c r="Q223" s="150">
        <f t="shared" si="62"/>
        <v>7.8523563461007008E-7</v>
      </c>
      <c r="R223" s="151">
        <f t="shared" si="63"/>
        <v>5.7448201807384907E-9</v>
      </c>
      <c r="S223" s="150">
        <f t="shared" si="64"/>
        <v>3.3002958909020224E-17</v>
      </c>
      <c r="T223" s="97">
        <v>298</v>
      </c>
      <c r="U223" s="118">
        <f t="shared" si="68"/>
        <v>288.41500000000002</v>
      </c>
      <c r="V223" s="152">
        <f t="shared" si="69"/>
        <v>0.56050629412059505</v>
      </c>
      <c r="W223" s="153">
        <f t="shared" si="70"/>
        <v>3.6350157264468956</v>
      </c>
      <c r="X223" s="154">
        <f t="shared" si="57"/>
        <v>-1.612749604081211E-7</v>
      </c>
      <c r="Y223" s="155">
        <f t="shared" si="58"/>
        <v>-1.6113006384288056E-7</v>
      </c>
      <c r="Z223" s="155">
        <f t="shared" si="59"/>
        <v>-1.6113019402437041E-7</v>
      </c>
      <c r="AA223" s="156">
        <f t="shared" si="60"/>
        <v>-1.6098542740669805E-7</v>
      </c>
      <c r="AB223" s="157">
        <f t="shared" si="71"/>
        <v>8.9752344410169499E-4</v>
      </c>
      <c r="AC223" s="132"/>
      <c r="AD223" s="158">
        <f t="shared" si="72"/>
        <v>8.9752344410169496</v>
      </c>
      <c r="AE223" s="158"/>
      <c r="AF223" s="159"/>
      <c r="AG223" s="133">
        <v>2170</v>
      </c>
    </row>
    <row r="224" spans="1:37">
      <c r="E224" s="147">
        <v>0.50642361111111112</v>
      </c>
      <c r="F224" s="133">
        <v>2180</v>
      </c>
      <c r="G224" s="148">
        <v>15.43</v>
      </c>
      <c r="H224" s="148">
        <v>6.01</v>
      </c>
      <c r="I224" s="148">
        <v>7.92</v>
      </c>
      <c r="J224" s="148">
        <v>15.39</v>
      </c>
      <c r="K224" s="148">
        <v>6.2</v>
      </c>
      <c r="L224" s="148">
        <v>7.13</v>
      </c>
      <c r="M224" s="118">
        <f t="shared" si="65"/>
        <v>15.41</v>
      </c>
      <c r="N224" s="118">
        <f t="shared" si="66"/>
        <v>6.1050000000000004</v>
      </c>
      <c r="O224" s="118">
        <f t="shared" si="67"/>
        <v>7.5250000000000004</v>
      </c>
      <c r="P224" s="149">
        <f t="shared" si="61"/>
        <v>0.15413830319784005</v>
      </c>
      <c r="Q224" s="150">
        <f t="shared" si="62"/>
        <v>7.8523563461007008E-7</v>
      </c>
      <c r="R224" s="151">
        <f t="shared" si="63"/>
        <v>5.7424337037783157E-9</v>
      </c>
      <c r="S224" s="150">
        <f t="shared" si="64"/>
        <v>3.2975544842289143E-17</v>
      </c>
      <c r="T224" s="97">
        <v>298</v>
      </c>
      <c r="U224" s="118">
        <f t="shared" si="68"/>
        <v>288.41000000000003</v>
      </c>
      <c r="V224" s="152">
        <f t="shared" si="69"/>
        <v>0.56080840358466044</v>
      </c>
      <c r="W224" s="153">
        <f t="shared" si="70"/>
        <v>3.6375452421321657</v>
      </c>
      <c r="X224" s="154">
        <f t="shared" si="57"/>
        <v>-1.602999281227562E-7</v>
      </c>
      <c r="Y224" s="155">
        <f t="shared" si="58"/>
        <v>-1.6015652083015209E-7</v>
      </c>
      <c r="Z224" s="155">
        <f t="shared" si="59"/>
        <v>-1.6015664912497925E-7</v>
      </c>
      <c r="AA224" s="156">
        <f t="shared" si="60"/>
        <v>-1.6001336989765244E-7</v>
      </c>
      <c r="AB224" s="157">
        <f t="shared" si="71"/>
        <v>8.9591214259577949E-4</v>
      </c>
      <c r="AC224" s="132"/>
      <c r="AD224" s="158">
        <f t="shared" si="72"/>
        <v>8.9591214259577949</v>
      </c>
      <c r="AE224" s="158"/>
      <c r="AF224" s="159"/>
      <c r="AG224" s="133">
        <v>2180</v>
      </c>
    </row>
    <row r="225" spans="5:33">
      <c r="E225" s="147">
        <v>0.50653935185185184</v>
      </c>
      <c r="F225" s="133">
        <v>2190</v>
      </c>
      <c r="G225" s="148">
        <v>15.44</v>
      </c>
      <c r="H225" s="148">
        <v>6.01</v>
      </c>
      <c r="I225" s="148">
        <v>7.81</v>
      </c>
      <c r="J225" s="148">
        <v>15.4</v>
      </c>
      <c r="K225" s="148">
        <v>6.2</v>
      </c>
      <c r="L225" s="148">
        <v>7.14</v>
      </c>
      <c r="M225" s="118">
        <f t="shared" si="65"/>
        <v>15.42</v>
      </c>
      <c r="N225" s="118">
        <f t="shared" si="66"/>
        <v>6.1050000000000004</v>
      </c>
      <c r="O225" s="118">
        <f t="shared" si="67"/>
        <v>7.4749999999999996</v>
      </c>
      <c r="P225" s="149">
        <f t="shared" si="61"/>
        <v>0.15314056633394893</v>
      </c>
      <c r="Q225" s="150">
        <f t="shared" si="62"/>
        <v>7.8523563461007008E-7</v>
      </c>
      <c r="R225" s="151">
        <f t="shared" si="63"/>
        <v>5.7472076494858735E-9</v>
      </c>
      <c r="S225" s="150">
        <f t="shared" si="64"/>
        <v>3.3030395766308938E-17</v>
      </c>
      <c r="T225" s="97">
        <v>298</v>
      </c>
      <c r="U225" s="118">
        <f t="shared" si="68"/>
        <v>288.42</v>
      </c>
      <c r="V225" s="152">
        <f t="shared" si="69"/>
        <v>0.56020419513116737</v>
      </c>
      <c r="W225" s="153">
        <f t="shared" si="70"/>
        <v>3.632488057374744</v>
      </c>
      <c r="X225" s="154">
        <f t="shared" si="57"/>
        <v>-1.5946374258731477E-7</v>
      </c>
      <c r="Y225" s="155">
        <f t="shared" si="58"/>
        <v>-1.593215733797306E-7</v>
      </c>
      <c r="Z225" s="155">
        <f t="shared" si="59"/>
        <v>-1.5932170013007059E-7</v>
      </c>
      <c r="AA225" s="156">
        <f t="shared" si="60"/>
        <v>-1.5917965744681893E-7</v>
      </c>
      <c r="AB225" s="157">
        <f t="shared" si="71"/>
        <v>8.9431057653256176E-4</v>
      </c>
      <c r="AC225" s="132"/>
      <c r="AD225" s="158">
        <f t="shared" si="72"/>
        <v>8.9431057653256172</v>
      </c>
      <c r="AE225" s="158"/>
      <c r="AF225" s="159"/>
      <c r="AG225" s="133">
        <v>2190</v>
      </c>
    </row>
    <row r="226" spans="5:33">
      <c r="E226" s="147">
        <v>0.50665509259259256</v>
      </c>
      <c r="F226" s="133">
        <v>2200</v>
      </c>
      <c r="G226" s="148">
        <v>15.45</v>
      </c>
      <c r="H226" s="148">
        <v>6.01</v>
      </c>
      <c r="I226" s="148">
        <v>7.86</v>
      </c>
      <c r="J226" s="148">
        <v>15.4</v>
      </c>
      <c r="K226" s="148">
        <v>6.2</v>
      </c>
      <c r="L226" s="148">
        <v>7.73</v>
      </c>
      <c r="M226" s="118">
        <f t="shared" si="65"/>
        <v>15.425000000000001</v>
      </c>
      <c r="N226" s="118">
        <f t="shared" si="66"/>
        <v>6.1050000000000004</v>
      </c>
      <c r="O226" s="118">
        <f t="shared" si="67"/>
        <v>7.7949999999999999</v>
      </c>
      <c r="P226" s="149">
        <f t="shared" si="61"/>
        <v>0.15971020508503198</v>
      </c>
      <c r="Q226" s="150">
        <f t="shared" si="62"/>
        <v>7.8523563461007008E-7</v>
      </c>
      <c r="R226" s="151">
        <f t="shared" si="63"/>
        <v>5.749596110432634E-9</v>
      </c>
      <c r="S226" s="150">
        <f t="shared" si="64"/>
        <v>3.3057855433102071E-17</v>
      </c>
      <c r="T226" s="97">
        <v>298</v>
      </c>
      <c r="U226" s="118">
        <f t="shared" si="68"/>
        <v>288.42500000000001</v>
      </c>
      <c r="V226" s="152">
        <f t="shared" si="69"/>
        <v>0.5599021066158304</v>
      </c>
      <c r="W226" s="153">
        <f t="shared" si="70"/>
        <v>3.6299622335051795</v>
      </c>
      <c r="X226" s="154">
        <f t="shared" si="57"/>
        <v>-1.6626198901768739E-7</v>
      </c>
      <c r="Y226" s="155">
        <f t="shared" si="58"/>
        <v>-1.6610716370436796E-7</v>
      </c>
      <c r="Z226" s="155">
        <f t="shared" si="59"/>
        <v>-1.6610730787970104E-7</v>
      </c>
      <c r="AA226" s="156">
        <f t="shared" si="60"/>
        <v>-1.6595262647319882E-7</v>
      </c>
      <c r="AB226" s="157">
        <f t="shared" si="71"/>
        <v>8.9271735995413888E-4</v>
      </c>
      <c r="AC226" s="132"/>
      <c r="AD226" s="158">
        <f t="shared" si="72"/>
        <v>8.9271735995413888</v>
      </c>
      <c r="AE226" s="158"/>
      <c r="AF226" s="159"/>
      <c r="AG226" s="133">
        <v>2200</v>
      </c>
    </row>
    <row r="227" spans="5:33">
      <c r="E227" s="147">
        <v>0.50677083333333328</v>
      </c>
      <c r="F227" s="133">
        <v>2210</v>
      </c>
      <c r="G227" s="148">
        <v>15.46</v>
      </c>
      <c r="H227" s="148">
        <v>6.01</v>
      </c>
      <c r="I227" s="148">
        <v>7.73</v>
      </c>
      <c r="J227" s="148">
        <v>15.41</v>
      </c>
      <c r="K227" s="148">
        <v>6.2</v>
      </c>
      <c r="L227" s="148">
        <v>7.66</v>
      </c>
      <c r="M227" s="118">
        <f t="shared" si="65"/>
        <v>15.435</v>
      </c>
      <c r="N227" s="118">
        <f t="shared" si="66"/>
        <v>6.1050000000000004</v>
      </c>
      <c r="O227" s="118">
        <f t="shared" si="67"/>
        <v>7.6950000000000003</v>
      </c>
      <c r="P227" s="149">
        <f t="shared" si="61"/>
        <v>0.15768855508459315</v>
      </c>
      <c r="Q227" s="150">
        <f t="shared" si="62"/>
        <v>7.8523563461007008E-7</v>
      </c>
      <c r="R227" s="151">
        <f t="shared" si="63"/>
        <v>5.7543760105738437E-9</v>
      </c>
      <c r="S227" s="150">
        <f t="shared" si="64"/>
        <v>3.3112843271067744E-17</v>
      </c>
      <c r="T227" s="97">
        <v>298</v>
      </c>
      <c r="U227" s="118">
        <f t="shared" si="68"/>
        <v>288.435</v>
      </c>
      <c r="V227" s="152">
        <f t="shared" si="69"/>
        <v>0.55929796100525297</v>
      </c>
      <c r="W227" s="153">
        <f t="shared" si="70"/>
        <v>3.6249161157374084</v>
      </c>
      <c r="X227" s="154">
        <f t="shared" si="57"/>
        <v>-1.6435297880977937E-7</v>
      </c>
      <c r="Y227" s="155">
        <f t="shared" si="58"/>
        <v>-1.6420140644545774E-7</v>
      </c>
      <c r="Z227" s="155">
        <f t="shared" si="59"/>
        <v>-1.6420154623106913E-7</v>
      </c>
      <c r="AA227" s="156">
        <f t="shared" si="60"/>
        <v>-1.6405011339452802E-7</v>
      </c>
      <c r="AB227" s="157">
        <f t="shared" si="71"/>
        <v>8.9105628735637382E-4</v>
      </c>
      <c r="AC227" s="132"/>
      <c r="AD227" s="158">
        <f t="shared" si="72"/>
        <v>8.9105628735637374</v>
      </c>
      <c r="AE227" s="158"/>
      <c r="AF227" s="159"/>
      <c r="AG227" s="133">
        <v>2210</v>
      </c>
    </row>
    <row r="228" spans="5:33">
      <c r="E228" s="147">
        <v>0.50688657407407411</v>
      </c>
      <c r="F228" s="133">
        <v>2220</v>
      </c>
      <c r="G228" s="148">
        <v>15.46</v>
      </c>
      <c r="H228" s="148">
        <v>6.01</v>
      </c>
      <c r="I228" s="148">
        <v>7.86</v>
      </c>
      <c r="J228" s="148">
        <v>15.41</v>
      </c>
      <c r="K228" s="148">
        <v>6.2</v>
      </c>
      <c r="L228" s="148">
        <v>7.41</v>
      </c>
      <c r="M228" s="118">
        <f t="shared" si="65"/>
        <v>15.435</v>
      </c>
      <c r="N228" s="118">
        <f t="shared" si="66"/>
        <v>6.1050000000000004</v>
      </c>
      <c r="O228" s="118">
        <f t="shared" si="67"/>
        <v>7.6349999999999998</v>
      </c>
      <c r="P228" s="149">
        <f t="shared" si="61"/>
        <v>0.15645901469407</v>
      </c>
      <c r="Q228" s="150">
        <f t="shared" si="62"/>
        <v>7.8523563461007008E-7</v>
      </c>
      <c r="R228" s="151">
        <f t="shared" si="63"/>
        <v>5.7543760105738437E-9</v>
      </c>
      <c r="S228" s="150">
        <f t="shared" si="64"/>
        <v>3.3112843271067744E-17</v>
      </c>
      <c r="T228" s="97">
        <v>298</v>
      </c>
      <c r="U228" s="118">
        <f t="shared" si="68"/>
        <v>288.435</v>
      </c>
      <c r="V228" s="152">
        <f t="shared" si="69"/>
        <v>0.55929796100525297</v>
      </c>
      <c r="W228" s="153">
        <f t="shared" si="70"/>
        <v>3.6249161157374084</v>
      </c>
      <c r="X228" s="154">
        <f t="shared" si="57"/>
        <v>-1.6277097029551743E-7</v>
      </c>
      <c r="Y228" s="155">
        <f t="shared" si="58"/>
        <v>-1.6262202739233783E-7</v>
      </c>
      <c r="Z228" s="155">
        <f t="shared" si="59"/>
        <v>-1.6262216368192536E-7</v>
      </c>
      <c r="AA228" s="156">
        <f t="shared" si="60"/>
        <v>-1.6247335681891092E-7</v>
      </c>
      <c r="AB228" s="157">
        <f t="shared" si="71"/>
        <v>8.894142723604449E-4</v>
      </c>
      <c r="AC228" s="132"/>
      <c r="AD228" s="158">
        <f t="shared" si="72"/>
        <v>8.8941427236044497</v>
      </c>
      <c r="AE228" s="158"/>
      <c r="AF228" s="159"/>
      <c r="AG228" s="133">
        <v>2220</v>
      </c>
    </row>
    <row r="229" spans="5:33">
      <c r="E229" s="147">
        <v>0.50700231481481484</v>
      </c>
      <c r="F229" s="133">
        <v>2230</v>
      </c>
      <c r="G229" s="148">
        <v>15.45</v>
      </c>
      <c r="H229" s="148">
        <v>6.01</v>
      </c>
      <c r="I229" s="148">
        <v>7.73</v>
      </c>
      <c r="J229" s="148">
        <v>15.42</v>
      </c>
      <c r="K229" s="148">
        <v>6.2</v>
      </c>
      <c r="L229" s="148">
        <v>7.21</v>
      </c>
      <c r="M229" s="118">
        <f t="shared" si="65"/>
        <v>15.434999999999999</v>
      </c>
      <c r="N229" s="118">
        <f t="shared" si="66"/>
        <v>6.1050000000000004</v>
      </c>
      <c r="O229" s="118">
        <f t="shared" si="67"/>
        <v>7.4700000000000006</v>
      </c>
      <c r="P229" s="149">
        <f t="shared" si="61"/>
        <v>0.15307777862013136</v>
      </c>
      <c r="Q229" s="150">
        <f t="shared" si="62"/>
        <v>7.8523563461007008E-7</v>
      </c>
      <c r="R229" s="151">
        <f t="shared" si="63"/>
        <v>5.7543760105738437E-9</v>
      </c>
      <c r="S229" s="150">
        <f t="shared" si="64"/>
        <v>3.3112843271067744E-17</v>
      </c>
      <c r="T229" s="97">
        <v>298</v>
      </c>
      <c r="U229" s="118">
        <f t="shared" si="68"/>
        <v>288.435</v>
      </c>
      <c r="V229" s="152">
        <f t="shared" si="69"/>
        <v>0.55929796100525297</v>
      </c>
      <c r="W229" s="153">
        <f t="shared" si="70"/>
        <v>3.6249161157374084</v>
      </c>
      <c r="X229" s="154">
        <f t="shared" si="57"/>
        <v>-1.5896214486691483E-7</v>
      </c>
      <c r="Y229" s="155">
        <f t="shared" si="58"/>
        <v>-1.5881983069932071E-7</v>
      </c>
      <c r="Z229" s="155">
        <f t="shared" si="59"/>
        <v>-1.5881995810904027E-7</v>
      </c>
      <c r="AA229" s="156">
        <f t="shared" si="60"/>
        <v>-1.5867777112303334E-7</v>
      </c>
      <c r="AB229" s="157">
        <f t="shared" si="71"/>
        <v>8.8778805117834003E-4</v>
      </c>
      <c r="AC229" s="132"/>
      <c r="AD229" s="158">
        <f t="shared" si="72"/>
        <v>8.8778805117834008</v>
      </c>
      <c r="AE229" s="158"/>
      <c r="AF229" s="159"/>
      <c r="AG229" s="133">
        <v>2230</v>
      </c>
    </row>
    <row r="230" spans="5:33">
      <c r="E230" s="147">
        <v>0.50711805555555556</v>
      </c>
      <c r="F230" s="133">
        <v>2240</v>
      </c>
      <c r="G230" s="148">
        <v>15.46</v>
      </c>
      <c r="H230" s="148">
        <v>6.01</v>
      </c>
      <c r="I230" s="148">
        <v>7.69</v>
      </c>
      <c r="J230" s="148">
        <v>15.42</v>
      </c>
      <c r="K230" s="148">
        <v>6.19</v>
      </c>
      <c r="L230" s="148">
        <v>7.05</v>
      </c>
      <c r="M230" s="118">
        <f t="shared" si="65"/>
        <v>15.440000000000001</v>
      </c>
      <c r="N230" s="118">
        <f t="shared" si="66"/>
        <v>6.1</v>
      </c>
      <c r="O230" s="118">
        <f t="shared" si="67"/>
        <v>7.37</v>
      </c>
      <c r="P230" s="149">
        <f t="shared" si="61"/>
        <v>0.15104158803759937</v>
      </c>
      <c r="Q230" s="150">
        <f t="shared" si="62"/>
        <v>7.9432823472428114E-7</v>
      </c>
      <c r="R230" s="151">
        <f t="shared" si="63"/>
        <v>5.6908702785045276E-9</v>
      </c>
      <c r="S230" s="150">
        <f t="shared" si="64"/>
        <v>3.23860045267662E-17</v>
      </c>
      <c r="T230" s="97">
        <v>298</v>
      </c>
      <c r="U230" s="118">
        <f t="shared" si="68"/>
        <v>288.44</v>
      </c>
      <c r="V230" s="152">
        <f t="shared" si="69"/>
        <v>0.55899590390892495</v>
      </c>
      <c r="W230" s="153">
        <f t="shared" si="70"/>
        <v>3.622395819023807</v>
      </c>
      <c r="X230" s="154">
        <f t="shared" si="57"/>
        <v>-1.5323692882739352E-7</v>
      </c>
      <c r="Y230" s="155">
        <f t="shared" si="58"/>
        <v>-1.5310444428509267E-7</v>
      </c>
      <c r="Z230" s="155">
        <f t="shared" si="59"/>
        <v>-1.5310455882767769E-7</v>
      </c>
      <c r="AA230" s="156">
        <f t="shared" si="60"/>
        <v>-1.52972188629901E-7</v>
      </c>
      <c r="AB230" s="157">
        <f t="shared" si="71"/>
        <v>8.8619985202232894E-4</v>
      </c>
      <c r="AC230" s="132"/>
      <c r="AD230" s="158">
        <f t="shared" si="72"/>
        <v>8.86199852022329</v>
      </c>
      <c r="AE230" s="158"/>
      <c r="AF230" s="159"/>
      <c r="AG230" s="133">
        <v>2240</v>
      </c>
    </row>
    <row r="231" spans="5:33">
      <c r="E231" s="147">
        <v>0.50723379629629628</v>
      </c>
      <c r="F231" s="133">
        <v>2250</v>
      </c>
      <c r="G231" s="148">
        <v>15.47</v>
      </c>
      <c r="H231" s="148">
        <v>6.01</v>
      </c>
      <c r="I231" s="148">
        <v>7.84</v>
      </c>
      <c r="J231" s="148">
        <v>15.43</v>
      </c>
      <c r="K231" s="148">
        <v>6.2</v>
      </c>
      <c r="L231" s="148">
        <v>6.94</v>
      </c>
      <c r="M231" s="118">
        <f t="shared" si="65"/>
        <v>15.45</v>
      </c>
      <c r="N231" s="118">
        <f t="shared" si="66"/>
        <v>6.1050000000000004</v>
      </c>
      <c r="O231" s="118">
        <f t="shared" si="67"/>
        <v>7.3900000000000006</v>
      </c>
      <c r="P231" s="149">
        <f t="shared" si="61"/>
        <v>0.15147763460396904</v>
      </c>
      <c r="Q231" s="150">
        <f t="shared" si="62"/>
        <v>7.8523563461007008E-7</v>
      </c>
      <c r="R231" s="151">
        <f t="shared" si="63"/>
        <v>5.761553312595191E-9</v>
      </c>
      <c r="S231" s="150">
        <f t="shared" si="64"/>
        <v>3.3195496573876619E-17</v>
      </c>
      <c r="T231" s="97">
        <v>298</v>
      </c>
      <c r="U231" s="118">
        <f t="shared" si="68"/>
        <v>288.45</v>
      </c>
      <c r="V231" s="152">
        <f t="shared" si="69"/>
        <v>0.55839182113145891</v>
      </c>
      <c r="W231" s="153">
        <f t="shared" si="70"/>
        <v>3.6173607429069952</v>
      </c>
      <c r="X231" s="154">
        <f t="shared" si="57"/>
        <v>-1.5746728239828972E-7</v>
      </c>
      <c r="Y231" s="155">
        <f t="shared" si="58"/>
        <v>-1.5732713986791651E-7</v>
      </c>
      <c r="Z231" s="155">
        <f t="shared" si="59"/>
        <v>-1.5732726459178623E-7</v>
      </c>
      <c r="AA231" s="156">
        <f t="shared" si="60"/>
        <v>-1.5718724656327954E-7</v>
      </c>
      <c r="AB231" s="157">
        <f t="shared" si="71"/>
        <v>8.8466880681619092E-4</v>
      </c>
      <c r="AC231" s="132"/>
      <c r="AD231" s="158">
        <f t="shared" si="72"/>
        <v>8.8466880681619084</v>
      </c>
      <c r="AE231" s="158"/>
      <c r="AF231" s="159"/>
      <c r="AG231" s="133">
        <v>2250</v>
      </c>
    </row>
    <row r="232" spans="5:33">
      <c r="E232" s="147">
        <v>0.507349537037037</v>
      </c>
      <c r="F232" s="133">
        <v>2260</v>
      </c>
      <c r="G232" s="148">
        <v>15.47</v>
      </c>
      <c r="H232" s="148">
        <v>6.01</v>
      </c>
      <c r="I232" s="148">
        <v>7.89</v>
      </c>
      <c r="J232" s="148">
        <v>15.43</v>
      </c>
      <c r="K232" s="148">
        <v>6.19</v>
      </c>
      <c r="L232" s="148">
        <v>6.89</v>
      </c>
      <c r="M232" s="118">
        <f t="shared" si="65"/>
        <v>15.45</v>
      </c>
      <c r="N232" s="118">
        <f t="shared" si="66"/>
        <v>6.1</v>
      </c>
      <c r="O232" s="118">
        <f t="shared" si="67"/>
        <v>7.39</v>
      </c>
      <c r="P232" s="149">
        <f t="shared" si="61"/>
        <v>0.15147763460396901</v>
      </c>
      <c r="Q232" s="150">
        <f t="shared" si="62"/>
        <v>7.9432823472428114E-7</v>
      </c>
      <c r="R232" s="151">
        <f t="shared" si="63"/>
        <v>5.6956013571969036E-9</v>
      </c>
      <c r="S232" s="150">
        <f t="shared" si="64"/>
        <v>3.2439874820103211E-17</v>
      </c>
      <c r="T232" s="97">
        <v>298</v>
      </c>
      <c r="U232" s="118">
        <f t="shared" si="68"/>
        <v>288.45</v>
      </c>
      <c r="V232" s="152">
        <f t="shared" si="69"/>
        <v>0.55839182113145891</v>
      </c>
      <c r="W232" s="153">
        <f t="shared" si="70"/>
        <v>3.6173607429069952</v>
      </c>
      <c r="X232" s="154">
        <f t="shared" si="57"/>
        <v>-1.5360922807357547E-7</v>
      </c>
      <c r="Y232" s="155">
        <f t="shared" si="58"/>
        <v>-1.5347563100493892E-7</v>
      </c>
      <c r="Z232" s="155">
        <f t="shared" si="59"/>
        <v>-1.5347574719702563E-7</v>
      </c>
      <c r="AA232" s="156">
        <f t="shared" si="60"/>
        <v>-1.5334226611836654E-7</v>
      </c>
      <c r="AB232" s="157">
        <f t="shared" si="71"/>
        <v>8.8309553458638934E-4</v>
      </c>
      <c r="AC232" s="132"/>
      <c r="AD232" s="158">
        <f t="shared" si="72"/>
        <v>8.8309553458638934</v>
      </c>
      <c r="AE232" s="158"/>
      <c r="AF232" s="159"/>
      <c r="AG232" s="133">
        <v>2260</v>
      </c>
    </row>
    <row r="233" spans="5:33">
      <c r="E233" s="147">
        <v>0.50746527777777772</v>
      </c>
      <c r="F233" s="133">
        <v>2270</v>
      </c>
      <c r="G233" s="148">
        <v>15.48</v>
      </c>
      <c r="H233" s="148">
        <v>6.01</v>
      </c>
      <c r="I233" s="148">
        <v>7.85</v>
      </c>
      <c r="J233" s="148">
        <v>15.43</v>
      </c>
      <c r="K233" s="148">
        <v>6.19</v>
      </c>
      <c r="L233" s="148">
        <v>6.89</v>
      </c>
      <c r="M233" s="118">
        <f t="shared" si="65"/>
        <v>15.455</v>
      </c>
      <c r="N233" s="118">
        <f t="shared" si="66"/>
        <v>6.1</v>
      </c>
      <c r="O233" s="118">
        <f t="shared" si="67"/>
        <v>7.3699999999999992</v>
      </c>
      <c r="P233" s="149">
        <f t="shared" si="61"/>
        <v>0.15108073176385783</v>
      </c>
      <c r="Q233" s="150">
        <f t="shared" si="62"/>
        <v>7.9432823472428114E-7</v>
      </c>
      <c r="R233" s="151">
        <f t="shared" si="63"/>
        <v>5.6979683712739395E-9</v>
      </c>
      <c r="S233" s="150">
        <f t="shared" si="64"/>
        <v>3.2466843560038191E-17</v>
      </c>
      <c r="T233" s="97">
        <v>298</v>
      </c>
      <c r="U233" s="118">
        <f t="shared" si="68"/>
        <v>288.45499999999998</v>
      </c>
      <c r="V233" s="152">
        <f t="shared" si="69"/>
        <v>0.55808979544923554</v>
      </c>
      <c r="W233" s="153">
        <f t="shared" si="70"/>
        <v>3.6148459606951322</v>
      </c>
      <c r="X233" s="154">
        <f t="shared" si="57"/>
        <v>-1.5317411032893923E-7</v>
      </c>
      <c r="Y233" s="155">
        <f t="shared" si="58"/>
        <v>-1.5304103777924199E-7</v>
      </c>
      <c r="Z233" s="155">
        <f t="shared" si="59"/>
        <v>-1.5304115338822739E-7</v>
      </c>
      <c r="AA233" s="156">
        <f t="shared" si="60"/>
        <v>-1.5290819624664104E-7</v>
      </c>
      <c r="AB233" s="157">
        <f t="shared" si="71"/>
        <v>8.8156077750206293E-4</v>
      </c>
      <c r="AC233" s="132"/>
      <c r="AD233" s="158">
        <f t="shared" si="72"/>
        <v>8.815607775020629</v>
      </c>
      <c r="AE233" s="158"/>
      <c r="AF233" s="159"/>
      <c r="AG233" s="133">
        <v>2270</v>
      </c>
    </row>
    <row r="234" spans="5:33">
      <c r="E234" s="147">
        <v>0.50758101851851856</v>
      </c>
      <c r="F234" s="133">
        <v>2280</v>
      </c>
      <c r="G234" s="148">
        <v>15.49</v>
      </c>
      <c r="H234" s="148">
        <v>6</v>
      </c>
      <c r="I234" s="148">
        <v>7.74</v>
      </c>
      <c r="J234" s="148">
        <v>15.44</v>
      </c>
      <c r="K234" s="148">
        <v>6.19</v>
      </c>
      <c r="L234" s="148">
        <v>7.6</v>
      </c>
      <c r="M234" s="118">
        <f t="shared" si="65"/>
        <v>15.465</v>
      </c>
      <c r="N234" s="118">
        <f t="shared" si="66"/>
        <v>6.0950000000000006</v>
      </c>
      <c r="O234" s="118">
        <f t="shared" si="67"/>
        <v>7.67</v>
      </c>
      <c r="P234" s="149">
        <f t="shared" si="61"/>
        <v>0.15725772781778996</v>
      </c>
      <c r="Q234" s="150">
        <f t="shared" si="62"/>
        <v>8.0352612218561553E-7</v>
      </c>
      <c r="R234" s="151">
        <f t="shared" si="63"/>
        <v>5.6374270225814309E-9</v>
      </c>
      <c r="S234" s="150">
        <f t="shared" si="64"/>
        <v>3.1780583434931335E-17</v>
      </c>
      <c r="T234" s="97">
        <v>298</v>
      </c>
      <c r="U234" s="118">
        <f t="shared" si="68"/>
        <v>288.46499999999997</v>
      </c>
      <c r="V234" s="152">
        <f t="shared" si="69"/>
        <v>0.55748577549508116</v>
      </c>
      <c r="W234" s="153">
        <f t="shared" si="70"/>
        <v>3.6098219009511348</v>
      </c>
      <c r="X234" s="154">
        <f t="shared" si="57"/>
        <v>-1.5601253711283945E-7</v>
      </c>
      <c r="Y234" s="155">
        <f t="shared" si="58"/>
        <v>-1.5587424693180155E-7</v>
      </c>
      <c r="Z234" s="155">
        <f t="shared" si="59"/>
        <v>-1.5587436951281024E-7</v>
      </c>
      <c r="AA234" s="156">
        <f t="shared" si="60"/>
        <v>-1.5573620169546842E-7</v>
      </c>
      <c r="AB234" s="157">
        <f t="shared" si="71"/>
        <v>8.8003036635387873E-4</v>
      </c>
      <c r="AC234" s="132"/>
      <c r="AD234" s="158">
        <f t="shared" si="72"/>
        <v>8.8003036635387879</v>
      </c>
      <c r="AE234" s="158"/>
      <c r="AF234" s="159"/>
      <c r="AG234" s="133">
        <v>2280</v>
      </c>
    </row>
    <row r="235" spans="5:33">
      <c r="E235" s="147">
        <v>0.50769675925925928</v>
      </c>
      <c r="F235" s="133">
        <v>2290</v>
      </c>
      <c r="G235" s="148">
        <v>15.5</v>
      </c>
      <c r="H235" s="148">
        <v>6</v>
      </c>
      <c r="I235" s="148">
        <v>7.86</v>
      </c>
      <c r="J235" s="148">
        <v>15.44</v>
      </c>
      <c r="K235" s="148">
        <v>6.19</v>
      </c>
      <c r="L235" s="148">
        <v>7.77</v>
      </c>
      <c r="M235" s="118">
        <f t="shared" si="65"/>
        <v>15.469999999999999</v>
      </c>
      <c r="N235" s="118">
        <f t="shared" si="66"/>
        <v>6.0950000000000006</v>
      </c>
      <c r="O235" s="118">
        <f t="shared" si="67"/>
        <v>7.8149999999999995</v>
      </c>
      <c r="P235" s="149">
        <f t="shared" si="61"/>
        <v>0.16024450278885388</v>
      </c>
      <c r="Q235" s="150">
        <f t="shared" si="62"/>
        <v>8.0352612218561553E-7</v>
      </c>
      <c r="R235" s="151">
        <f t="shared" si="63"/>
        <v>5.6397698602001228E-9</v>
      </c>
      <c r="S235" s="150">
        <f t="shared" si="64"/>
        <v>3.1807004076021713E-17</v>
      </c>
      <c r="T235" s="97">
        <v>298</v>
      </c>
      <c r="U235" s="118">
        <f t="shared" si="68"/>
        <v>288.47000000000003</v>
      </c>
      <c r="V235" s="152">
        <f t="shared" si="69"/>
        <v>0.55718378122205814</v>
      </c>
      <c r="W235" s="153">
        <f t="shared" si="70"/>
        <v>3.607312620616999</v>
      </c>
      <c r="X235" s="154">
        <f t="shared" si="57"/>
        <v>-1.5893648904091462E-7</v>
      </c>
      <c r="Y235" s="155">
        <f t="shared" si="58"/>
        <v>-1.5879271201451256E-7</v>
      </c>
      <c r="Z235" s="155">
        <f t="shared" si="59"/>
        <v>-1.5879284207799542E-7</v>
      </c>
      <c r="AA235" s="156">
        <f t="shared" si="60"/>
        <v>-1.5864919487976036E-7</v>
      </c>
      <c r="AB235" s="157">
        <f t="shared" si="71"/>
        <v>8.7847162306771615E-4</v>
      </c>
      <c r="AC235" s="132"/>
      <c r="AD235" s="158">
        <f t="shared" si="72"/>
        <v>8.7847162306771622</v>
      </c>
      <c r="AE235" s="158"/>
      <c r="AF235" s="159"/>
      <c r="AG235" s="133">
        <v>2290</v>
      </c>
    </row>
    <row r="236" spans="5:33">
      <c r="E236" s="147">
        <v>0.5078125</v>
      </c>
      <c r="F236" s="133">
        <v>2300</v>
      </c>
      <c r="G236" s="148">
        <v>15.5</v>
      </c>
      <c r="H236" s="148">
        <v>6</v>
      </c>
      <c r="I236" s="148">
        <v>7.95</v>
      </c>
      <c r="J236" s="148">
        <v>15.45</v>
      </c>
      <c r="K236" s="148">
        <v>6.19</v>
      </c>
      <c r="L236" s="148">
        <v>7.78</v>
      </c>
      <c r="M236" s="118">
        <f t="shared" si="65"/>
        <v>15.475</v>
      </c>
      <c r="N236" s="118">
        <f t="shared" si="66"/>
        <v>6.0950000000000006</v>
      </c>
      <c r="O236" s="118">
        <f t="shared" si="67"/>
        <v>7.8650000000000002</v>
      </c>
      <c r="P236" s="149">
        <f t="shared" si="61"/>
        <v>0.16128367582644754</v>
      </c>
      <c r="Q236" s="150">
        <f t="shared" si="62"/>
        <v>8.0352612218561553E-7</v>
      </c>
      <c r="R236" s="151">
        <f t="shared" si="63"/>
        <v>5.6421136714701081E-9</v>
      </c>
      <c r="S236" s="150">
        <f t="shared" si="64"/>
        <v>3.18334466817899E-17</v>
      </c>
      <c r="T236" s="97">
        <v>298</v>
      </c>
      <c r="U236" s="118">
        <f t="shared" si="68"/>
        <v>288.47500000000002</v>
      </c>
      <c r="V236" s="152">
        <f t="shared" si="69"/>
        <v>0.55688179741768529</v>
      </c>
      <c r="W236" s="153">
        <f t="shared" si="70"/>
        <v>3.6048051714420368</v>
      </c>
      <c r="X236" s="154">
        <f t="shared" si="57"/>
        <v>-1.5992193214404535E-7</v>
      </c>
      <c r="Y236" s="155">
        <f t="shared" si="58"/>
        <v>-1.5977610308755728E-7</v>
      </c>
      <c r="Z236" s="155">
        <f t="shared" si="59"/>
        <v>-1.5977623606565122E-7</v>
      </c>
      <c r="AA236" s="156">
        <f t="shared" si="60"/>
        <v>-1.5963053974473787E-7</v>
      </c>
      <c r="AB236" s="157">
        <f t="shared" si="71"/>
        <v>8.7688369508087335E-4</v>
      </c>
      <c r="AC236" s="132"/>
      <c r="AD236" s="158">
        <f t="shared" si="72"/>
        <v>8.7688369508087334</v>
      </c>
      <c r="AE236" s="158"/>
      <c r="AF236" s="159"/>
      <c r="AG236" s="133">
        <v>2300</v>
      </c>
    </row>
    <row r="237" spans="5:33">
      <c r="E237" s="147">
        <v>0.50792824074074072</v>
      </c>
      <c r="F237" s="133">
        <v>2310</v>
      </c>
      <c r="G237" s="148">
        <v>15.5</v>
      </c>
      <c r="H237" s="148">
        <v>6</v>
      </c>
      <c r="I237" s="148">
        <v>7.96</v>
      </c>
      <c r="J237" s="148">
        <v>15.46</v>
      </c>
      <c r="K237" s="148">
        <v>6.19</v>
      </c>
      <c r="L237" s="148">
        <v>7.59</v>
      </c>
      <c r="M237" s="118">
        <f t="shared" si="65"/>
        <v>15.48</v>
      </c>
      <c r="N237" s="118">
        <f t="shared" si="66"/>
        <v>6.0950000000000006</v>
      </c>
      <c r="O237" s="118">
        <f t="shared" si="67"/>
        <v>7.7750000000000004</v>
      </c>
      <c r="P237" s="149">
        <f t="shared" si="61"/>
        <v>0.15945186941855705</v>
      </c>
      <c r="Q237" s="150">
        <f t="shared" si="62"/>
        <v>8.0352612218561553E-7</v>
      </c>
      <c r="R237" s="151">
        <f t="shared" si="63"/>
        <v>5.6444584567960213E-9</v>
      </c>
      <c r="S237" s="150">
        <f t="shared" si="64"/>
        <v>3.1859911270496121E-17</v>
      </c>
      <c r="T237" s="97">
        <v>298</v>
      </c>
      <c r="U237" s="118">
        <f t="shared" si="68"/>
        <v>288.48</v>
      </c>
      <c r="V237" s="152">
        <f t="shared" si="69"/>
        <v>0.55657982408141549</v>
      </c>
      <c r="W237" s="153">
        <f t="shared" si="70"/>
        <v>3.6022995520280263</v>
      </c>
      <c r="X237" s="154">
        <f t="shared" si="57"/>
        <v>-1.5805857302119701E-7</v>
      </c>
      <c r="Y237" s="155">
        <f t="shared" si="58"/>
        <v>-1.5791586244195127E-7</v>
      </c>
      <c r="Z237" s="155">
        <f t="shared" si="59"/>
        <v>-1.5791599129487609E-7</v>
      </c>
      <c r="AA237" s="156">
        <f t="shared" si="60"/>
        <v>-1.5777340933587336E-7</v>
      </c>
      <c r="AB237" s="157">
        <f t="shared" si="71"/>
        <v>8.7528593316388141E-4</v>
      </c>
      <c r="AC237" s="132"/>
      <c r="AD237" s="158">
        <f t="shared" si="72"/>
        <v>8.7528593316388132</v>
      </c>
      <c r="AE237" s="158"/>
      <c r="AF237" s="159"/>
      <c r="AG237" s="133">
        <v>2310</v>
      </c>
    </row>
    <row r="238" spans="5:33">
      <c r="E238" s="147">
        <v>0.50804398148148144</v>
      </c>
      <c r="F238" s="133">
        <v>2320</v>
      </c>
      <c r="G238" s="148">
        <v>15.51</v>
      </c>
      <c r="H238" s="148">
        <v>6</v>
      </c>
      <c r="I238" s="148">
        <v>7.92</v>
      </c>
      <c r="J238" s="148">
        <v>15.46</v>
      </c>
      <c r="K238" s="148">
        <v>6.19</v>
      </c>
      <c r="L238" s="148">
        <v>7.59</v>
      </c>
      <c r="M238" s="118">
        <f t="shared" si="65"/>
        <v>15.484999999999999</v>
      </c>
      <c r="N238" s="118">
        <f t="shared" si="66"/>
        <v>6.0950000000000006</v>
      </c>
      <c r="O238" s="118">
        <f t="shared" si="67"/>
        <v>7.7549999999999999</v>
      </c>
      <c r="P238" s="149">
        <f t="shared" si="61"/>
        <v>0.15905544997126853</v>
      </c>
      <c r="Q238" s="150">
        <f t="shared" si="62"/>
        <v>8.0352612218561553E-7</v>
      </c>
      <c r="R238" s="151">
        <f t="shared" si="63"/>
        <v>5.6468042165826672E-9</v>
      </c>
      <c r="S238" s="150">
        <f t="shared" si="64"/>
        <v>3.1886397860415788E-17</v>
      </c>
      <c r="T238" s="97">
        <v>298</v>
      </c>
      <c r="U238" s="118">
        <f t="shared" si="68"/>
        <v>288.48500000000001</v>
      </c>
      <c r="V238" s="152">
        <f t="shared" si="69"/>
        <v>0.55627786121270173</v>
      </c>
      <c r="W238" s="153">
        <f t="shared" si="70"/>
        <v>3.5997957609778601</v>
      </c>
      <c r="X238" s="154">
        <f t="shared" si="57"/>
        <v>-1.5762155637294393E-7</v>
      </c>
      <c r="Y238" s="155">
        <f t="shared" si="58"/>
        <v>-1.5747937735029105E-7</v>
      </c>
      <c r="Z238" s="155">
        <f t="shared" si="59"/>
        <v>-1.5747950559971927E-7</v>
      </c>
      <c r="AA238" s="156">
        <f t="shared" si="60"/>
        <v>-1.5733745459512557E-7</v>
      </c>
      <c r="AB238" s="157">
        <f t="shared" si="71"/>
        <v>8.7370677368083026E-4</v>
      </c>
      <c r="AC238" s="132"/>
      <c r="AD238" s="158">
        <f t="shared" si="72"/>
        <v>8.737067736808303</v>
      </c>
      <c r="AE238" s="158"/>
      <c r="AF238" s="159"/>
      <c r="AG238" s="133">
        <v>2320</v>
      </c>
    </row>
    <row r="239" spans="5:33">
      <c r="E239" s="147">
        <v>0.50815972222222217</v>
      </c>
      <c r="F239" s="133">
        <v>2330</v>
      </c>
      <c r="G239" s="148">
        <v>15.52</v>
      </c>
      <c r="H239" s="148">
        <v>6</v>
      </c>
      <c r="I239" s="148">
        <v>8.02</v>
      </c>
      <c r="J239" s="148">
        <v>15.46</v>
      </c>
      <c r="K239" s="148">
        <v>6.19</v>
      </c>
      <c r="L239" s="148">
        <v>7.49</v>
      </c>
      <c r="M239" s="118">
        <f t="shared" si="65"/>
        <v>15.49</v>
      </c>
      <c r="N239" s="118">
        <f t="shared" si="66"/>
        <v>6.0950000000000006</v>
      </c>
      <c r="O239" s="118">
        <f t="shared" si="67"/>
        <v>7.7549999999999999</v>
      </c>
      <c r="P239" s="149">
        <f t="shared" si="61"/>
        <v>0.15906919848086737</v>
      </c>
      <c r="Q239" s="150">
        <f t="shared" si="62"/>
        <v>8.0352612218561553E-7</v>
      </c>
      <c r="R239" s="151">
        <f t="shared" si="63"/>
        <v>5.6491509512350212E-9</v>
      </c>
      <c r="S239" s="150">
        <f t="shared" si="64"/>
        <v>3.1912906469839546E-17</v>
      </c>
      <c r="T239" s="97">
        <v>298</v>
      </c>
      <c r="U239" s="118">
        <f t="shared" si="68"/>
        <v>288.49</v>
      </c>
      <c r="V239" s="152">
        <f t="shared" si="69"/>
        <v>0.55597590881100112</v>
      </c>
      <c r="W239" s="153">
        <f t="shared" si="70"/>
        <v>3.5972937968955772</v>
      </c>
      <c r="X239" s="154">
        <f t="shared" si="57"/>
        <v>-1.5759139841637415E-7</v>
      </c>
      <c r="Y239" s="155">
        <f t="shared" si="58"/>
        <v>-1.5744901716301269E-7</v>
      </c>
      <c r="Z239" s="155">
        <f t="shared" si="59"/>
        <v>-1.5744914580214856E-7</v>
      </c>
      <c r="AA239" s="156">
        <f t="shared" si="60"/>
        <v>-1.5730689295547619E-7</v>
      </c>
      <c r="AB239" s="157">
        <f t="shared" si="71"/>
        <v>8.7213197905271678E-4</v>
      </c>
      <c r="AC239" s="132"/>
      <c r="AD239" s="158">
        <f t="shared" si="72"/>
        <v>8.7213197905271684</v>
      </c>
      <c r="AE239" s="158"/>
      <c r="AF239" s="159"/>
      <c r="AG239" s="133">
        <v>2330</v>
      </c>
    </row>
    <row r="240" spans="5:33">
      <c r="E240" s="147">
        <v>0.508275462962963</v>
      </c>
      <c r="F240" s="133">
        <v>2340</v>
      </c>
      <c r="G240" s="148">
        <v>15.52</v>
      </c>
      <c r="H240" s="148">
        <v>6</v>
      </c>
      <c r="I240" s="148">
        <v>7.95</v>
      </c>
      <c r="J240" s="148">
        <v>15.46</v>
      </c>
      <c r="K240" s="148">
        <v>6.19</v>
      </c>
      <c r="L240" s="148">
        <v>7.47</v>
      </c>
      <c r="M240" s="118">
        <f t="shared" si="65"/>
        <v>15.49</v>
      </c>
      <c r="N240" s="118">
        <f t="shared" si="66"/>
        <v>6.0950000000000006</v>
      </c>
      <c r="O240" s="118">
        <f t="shared" si="67"/>
        <v>7.71</v>
      </c>
      <c r="P240" s="149">
        <f t="shared" si="61"/>
        <v>0.15814616638136525</v>
      </c>
      <c r="Q240" s="150">
        <f t="shared" si="62"/>
        <v>8.0352612218561553E-7</v>
      </c>
      <c r="R240" s="151">
        <f t="shared" si="63"/>
        <v>5.6491509512350212E-9</v>
      </c>
      <c r="S240" s="150">
        <f t="shared" si="64"/>
        <v>3.1912906469839546E-17</v>
      </c>
      <c r="T240" s="97">
        <v>298</v>
      </c>
      <c r="U240" s="118">
        <f t="shared" si="68"/>
        <v>288.49</v>
      </c>
      <c r="V240" s="152">
        <f t="shared" si="69"/>
        <v>0.55597590881100112</v>
      </c>
      <c r="W240" s="153">
        <f t="shared" si="70"/>
        <v>3.5972937968955772</v>
      </c>
      <c r="X240" s="154">
        <f t="shared" si="57"/>
        <v>-1.5639408707732422E-7</v>
      </c>
      <c r="Y240" s="155">
        <f t="shared" si="58"/>
        <v>-1.5625360749493463E-7</v>
      </c>
      <c r="Z240" s="155">
        <f t="shared" si="59"/>
        <v>-1.5625373367945627E-7</v>
      </c>
      <c r="AA240" s="156">
        <f t="shared" si="60"/>
        <v>-1.5611338005490009E-7</v>
      </c>
      <c r="AB240" s="157">
        <f t="shared" si="71"/>
        <v>8.7055748802387987E-4</v>
      </c>
      <c r="AC240" s="132"/>
      <c r="AD240" s="158">
        <f t="shared" si="72"/>
        <v>8.7055748802387996</v>
      </c>
      <c r="AE240" s="158"/>
      <c r="AF240" s="159"/>
      <c r="AG240" s="133">
        <v>2340</v>
      </c>
    </row>
    <row r="241" spans="1:37">
      <c r="E241" s="147">
        <v>0.50839120370370372</v>
      </c>
      <c r="F241" s="133">
        <v>2350</v>
      </c>
      <c r="G241" s="148">
        <v>15.52</v>
      </c>
      <c r="H241" s="148">
        <v>6</v>
      </c>
      <c r="I241" s="148">
        <v>7.94</v>
      </c>
      <c r="J241" s="148">
        <v>15.47</v>
      </c>
      <c r="K241" s="148">
        <v>6.19</v>
      </c>
      <c r="L241" s="148">
        <v>7.55</v>
      </c>
      <c r="M241" s="118">
        <f t="shared" si="65"/>
        <v>15.495000000000001</v>
      </c>
      <c r="N241" s="118">
        <f t="shared" si="66"/>
        <v>6.0950000000000006</v>
      </c>
      <c r="O241" s="118">
        <f t="shared" si="67"/>
        <v>7.7450000000000001</v>
      </c>
      <c r="P241" s="149">
        <f t="shared" si="61"/>
        <v>0.1588778133914984</v>
      </c>
      <c r="Q241" s="150">
        <f t="shared" si="62"/>
        <v>8.0352612218561553E-7</v>
      </c>
      <c r="R241" s="151">
        <f t="shared" si="63"/>
        <v>5.6514986611582204E-9</v>
      </c>
      <c r="S241" s="150">
        <f t="shared" si="64"/>
        <v>3.1939437117073158E-17</v>
      </c>
      <c r="T241" s="97">
        <v>298</v>
      </c>
      <c r="U241" s="118">
        <f t="shared" si="68"/>
        <v>288.495</v>
      </c>
      <c r="V241" s="152">
        <f t="shared" si="69"/>
        <v>0.55567396687577097</v>
      </c>
      <c r="W241" s="153">
        <f t="shared" si="70"/>
        <v>3.5947936583863309</v>
      </c>
      <c r="X241" s="154">
        <f t="shared" si="57"/>
        <v>-1.5707517532386569E-7</v>
      </c>
      <c r="Y241" s="155">
        <f t="shared" si="58"/>
        <v>-1.5693321471367134E-7</v>
      </c>
      <c r="Z241" s="155">
        <f t="shared" si="59"/>
        <v>-1.5693334301411606E-7</v>
      </c>
      <c r="AA241" s="156">
        <f t="shared" si="60"/>
        <v>-1.5679151047245697E-7</v>
      </c>
      <c r="AB241" s="157">
        <f t="shared" si="71"/>
        <v>8.6899495110807825E-4</v>
      </c>
      <c r="AC241" s="132"/>
      <c r="AD241" s="158">
        <f t="shared" si="72"/>
        <v>8.6899495110807816</v>
      </c>
      <c r="AE241" s="158"/>
      <c r="AF241" s="159"/>
      <c r="AG241" s="133">
        <v>2350</v>
      </c>
    </row>
    <row r="242" spans="1:37">
      <c r="E242" s="147">
        <v>0.50850694444444444</v>
      </c>
      <c r="F242" s="133">
        <v>2360</v>
      </c>
      <c r="G242" s="148">
        <v>15.52</v>
      </c>
      <c r="H242" s="148">
        <v>6</v>
      </c>
      <c r="I242" s="148">
        <v>7.73</v>
      </c>
      <c r="J242" s="148">
        <v>15.47</v>
      </c>
      <c r="K242" s="148">
        <v>6.19</v>
      </c>
      <c r="L242" s="148">
        <v>7.61</v>
      </c>
      <c r="M242" s="118">
        <f t="shared" si="65"/>
        <v>15.495000000000001</v>
      </c>
      <c r="N242" s="118">
        <f t="shared" si="66"/>
        <v>6.0950000000000006</v>
      </c>
      <c r="O242" s="118">
        <f t="shared" si="67"/>
        <v>7.67</v>
      </c>
      <c r="P242" s="149">
        <f t="shared" si="61"/>
        <v>0.15733929357169693</v>
      </c>
      <c r="Q242" s="150">
        <f t="shared" si="62"/>
        <v>8.0352612218561553E-7</v>
      </c>
      <c r="R242" s="151">
        <f t="shared" si="63"/>
        <v>5.6514986611582204E-9</v>
      </c>
      <c r="S242" s="150">
        <f t="shared" si="64"/>
        <v>3.1939437117073158E-17</v>
      </c>
      <c r="T242" s="97">
        <v>298</v>
      </c>
      <c r="U242" s="118">
        <f t="shared" si="68"/>
        <v>288.495</v>
      </c>
      <c r="V242" s="152">
        <f t="shared" si="69"/>
        <v>0.55567396687577097</v>
      </c>
      <c r="W242" s="153">
        <f t="shared" si="70"/>
        <v>3.5947936583863309</v>
      </c>
      <c r="X242" s="154">
        <f t="shared" si="57"/>
        <v>-1.5527319379176191E-7</v>
      </c>
      <c r="Y242" s="155">
        <f t="shared" si="58"/>
        <v>-1.5513422069593071E-7</v>
      </c>
      <c r="Z242" s="155">
        <f t="shared" si="59"/>
        <v>-1.5513434508006227E-7</v>
      </c>
      <c r="AA242" s="156">
        <f t="shared" si="60"/>
        <v>-1.5499549614570933E-7</v>
      </c>
      <c r="AB242" s="157">
        <f t="shared" si="71"/>
        <v>8.6742561810599175E-4</v>
      </c>
      <c r="AC242" s="132"/>
      <c r="AD242" s="158">
        <f t="shared" si="72"/>
        <v>8.674256181059917</v>
      </c>
      <c r="AE242" s="158"/>
      <c r="AF242" s="159"/>
      <c r="AG242" s="133">
        <v>2360</v>
      </c>
    </row>
    <row r="243" spans="1:37">
      <c r="E243" s="147">
        <v>0.50862268518518516</v>
      </c>
      <c r="F243" s="133">
        <v>2370</v>
      </c>
      <c r="G243" s="148">
        <v>15.53</v>
      </c>
      <c r="H243" s="148">
        <v>6</v>
      </c>
      <c r="I243" s="148">
        <v>7.86</v>
      </c>
      <c r="J243" s="148">
        <v>15.48</v>
      </c>
      <c r="K243" s="148">
        <v>6.19</v>
      </c>
      <c r="L243" s="148">
        <v>7.43</v>
      </c>
      <c r="M243" s="118">
        <f t="shared" si="65"/>
        <v>15.504999999999999</v>
      </c>
      <c r="N243" s="118">
        <f t="shared" si="66"/>
        <v>6.0950000000000006</v>
      </c>
      <c r="O243" s="118">
        <f t="shared" si="67"/>
        <v>7.6449999999999996</v>
      </c>
      <c r="P243" s="149">
        <f t="shared" si="61"/>
        <v>0.15685357234119748</v>
      </c>
      <c r="Q243" s="150">
        <f t="shared" si="62"/>
        <v>8.0352612218561553E-7</v>
      </c>
      <c r="R243" s="151">
        <f t="shared" si="63"/>
        <v>5.6561970084385619E-9</v>
      </c>
      <c r="S243" s="150">
        <f t="shared" si="64"/>
        <v>3.1992564598269333E-17</v>
      </c>
      <c r="T243" s="97">
        <v>298</v>
      </c>
      <c r="U243" s="118">
        <f t="shared" si="68"/>
        <v>288.505</v>
      </c>
      <c r="V243" s="152">
        <f t="shared" si="69"/>
        <v>0.55507011440254028</v>
      </c>
      <c r="W243" s="153">
        <f t="shared" si="70"/>
        <v>3.5897988525130202</v>
      </c>
      <c r="X243" s="154">
        <f t="shared" si="57"/>
        <v>-1.5498938216122668E-7</v>
      </c>
      <c r="Y243" s="155">
        <f t="shared" si="58"/>
        <v>-1.5485066855536991E-7</v>
      </c>
      <c r="Z243" s="155">
        <f t="shared" si="59"/>
        <v>-1.5485079270235459E-7</v>
      </c>
      <c r="AA243" s="156">
        <f t="shared" si="60"/>
        <v>-1.5471220302126242E-7</v>
      </c>
      <c r="AB243" s="157">
        <f t="shared" si="71"/>
        <v>8.6587427507017604E-4</v>
      </c>
      <c r="AC243" s="132"/>
      <c r="AD243" s="158">
        <f t="shared" si="72"/>
        <v>8.6587427507017605</v>
      </c>
      <c r="AE243" s="158"/>
      <c r="AF243" s="159"/>
      <c r="AG243" s="133">
        <v>2370</v>
      </c>
    </row>
    <row r="244" spans="1:37">
      <c r="E244" s="147">
        <v>0.50873842592592589</v>
      </c>
      <c r="F244" s="133">
        <v>2380</v>
      </c>
      <c r="G244" s="148">
        <v>15.53</v>
      </c>
      <c r="H244" s="148">
        <v>6</v>
      </c>
      <c r="I244" s="148">
        <v>7.67</v>
      </c>
      <c r="J244" s="148">
        <v>15.48</v>
      </c>
      <c r="K244" s="148">
        <v>6.19</v>
      </c>
      <c r="L244" s="148">
        <v>7.56</v>
      </c>
      <c r="M244" s="118">
        <f t="shared" si="65"/>
        <v>15.504999999999999</v>
      </c>
      <c r="N244" s="118">
        <f t="shared" si="66"/>
        <v>6.0950000000000006</v>
      </c>
      <c r="O244" s="118">
        <f t="shared" si="67"/>
        <v>7.6150000000000002</v>
      </c>
      <c r="P244" s="149">
        <f t="shared" si="61"/>
        <v>0.15623805799584289</v>
      </c>
      <c r="Q244" s="150">
        <f t="shared" si="62"/>
        <v>8.0352612218561553E-7</v>
      </c>
      <c r="R244" s="151">
        <f t="shared" si="63"/>
        <v>5.6561970084385619E-9</v>
      </c>
      <c r="S244" s="150">
        <f t="shared" si="64"/>
        <v>3.1992564598269333E-17</v>
      </c>
      <c r="T244" s="97">
        <v>298</v>
      </c>
      <c r="U244" s="118">
        <f t="shared" si="68"/>
        <v>288.505</v>
      </c>
      <c r="V244" s="152">
        <f t="shared" si="69"/>
        <v>0.55507011440254028</v>
      </c>
      <c r="W244" s="153">
        <f t="shared" si="70"/>
        <v>3.5897988525130202</v>
      </c>
      <c r="X244" s="154">
        <f t="shared" si="57"/>
        <v>-1.5410509176867062E-7</v>
      </c>
      <c r="Y244" s="155">
        <f t="shared" si="58"/>
        <v>-1.539677108169483E-7</v>
      </c>
      <c r="Z244" s="155">
        <f t="shared" si="59"/>
        <v>-1.5396783328873476E-7</v>
      </c>
      <c r="AA244" s="156">
        <f t="shared" si="60"/>
        <v>-1.5383057459043767E-7</v>
      </c>
      <c r="AB244" s="157">
        <f t="shared" si="71"/>
        <v>8.6432576755734612E-4</v>
      </c>
      <c r="AC244" s="132"/>
      <c r="AD244" s="158">
        <f t="shared" si="72"/>
        <v>8.6432576755734605</v>
      </c>
      <c r="AE244" s="158"/>
      <c r="AF244" s="159"/>
      <c r="AG244" s="133">
        <v>2380</v>
      </c>
    </row>
    <row r="245" spans="1:37">
      <c r="E245" s="147">
        <v>0.50885416666666661</v>
      </c>
      <c r="F245" s="133">
        <v>2390</v>
      </c>
      <c r="G245" s="148">
        <v>15.54</v>
      </c>
      <c r="H245" s="148">
        <v>6</v>
      </c>
      <c r="I245" s="148">
        <v>7.73</v>
      </c>
      <c r="J245" s="148">
        <v>15.48</v>
      </c>
      <c r="K245" s="148">
        <v>6.19</v>
      </c>
      <c r="L245" s="148">
        <v>7.63</v>
      </c>
      <c r="M245" s="118">
        <f t="shared" si="65"/>
        <v>15.51</v>
      </c>
      <c r="N245" s="118">
        <f t="shared" si="66"/>
        <v>6.0950000000000006</v>
      </c>
      <c r="O245" s="118">
        <f t="shared" si="67"/>
        <v>7.68</v>
      </c>
      <c r="P245" s="149">
        <f t="shared" si="61"/>
        <v>0.15758529737580029</v>
      </c>
      <c r="Q245" s="150">
        <f t="shared" si="62"/>
        <v>8.0352612218561553E-7</v>
      </c>
      <c r="R245" s="151">
        <f t="shared" si="63"/>
        <v>5.65854764660683E-9</v>
      </c>
      <c r="S245" s="150">
        <f t="shared" si="64"/>
        <v>3.2019161468919696E-17</v>
      </c>
      <c r="T245" s="97">
        <v>298</v>
      </c>
      <c r="U245" s="118">
        <f t="shared" si="68"/>
        <v>288.51</v>
      </c>
      <c r="V245" s="152">
        <f t="shared" si="69"/>
        <v>0.55476820386345205</v>
      </c>
      <c r="W245" s="153">
        <f t="shared" si="70"/>
        <v>3.5873041823647931</v>
      </c>
      <c r="X245" s="154">
        <f t="shared" si="57"/>
        <v>-1.5539403189643188E-7</v>
      </c>
      <c r="Y245" s="155">
        <f t="shared" si="58"/>
        <v>-1.5525409393591552E-7</v>
      </c>
      <c r="Z245" s="155">
        <f t="shared" si="59"/>
        <v>-1.5525421995512324E-7</v>
      </c>
      <c r="AA245" s="156">
        <f t="shared" si="60"/>
        <v>-1.5511440778684495E-7</v>
      </c>
      <c r="AB245" s="157">
        <f t="shared" si="71"/>
        <v>8.6278608963306198E-4</v>
      </c>
      <c r="AC245" s="132"/>
      <c r="AD245" s="158">
        <f t="shared" si="72"/>
        <v>8.6278608963306205</v>
      </c>
      <c r="AE245" s="158"/>
      <c r="AF245" s="159"/>
      <c r="AG245" s="133">
        <v>2390</v>
      </c>
    </row>
    <row r="246" spans="1:37" s="77" customFormat="1">
      <c r="A246" s="134"/>
      <c r="B246" s="134"/>
      <c r="C246" s="134"/>
      <c r="D246" s="134"/>
      <c r="E246" s="136">
        <v>0.50896990740740744</v>
      </c>
      <c r="F246" s="137">
        <v>2400</v>
      </c>
      <c r="G246" s="138">
        <v>15.54</v>
      </c>
      <c r="H246" s="138">
        <v>6</v>
      </c>
      <c r="I246" s="138">
        <v>7.82</v>
      </c>
      <c r="J246" s="138">
        <v>15.49</v>
      </c>
      <c r="K246" s="138">
        <v>6.19</v>
      </c>
      <c r="L246" s="138">
        <v>7.57</v>
      </c>
      <c r="M246" s="139">
        <f t="shared" si="65"/>
        <v>15.515000000000001</v>
      </c>
      <c r="N246" s="139">
        <f t="shared" si="66"/>
        <v>6.0950000000000006</v>
      </c>
      <c r="O246" s="139">
        <f t="shared" si="67"/>
        <v>7.6950000000000003</v>
      </c>
      <c r="P246" s="140">
        <f t="shared" si="61"/>
        <v>0.15790673509708289</v>
      </c>
      <c r="Q246" s="141">
        <f t="shared" si="62"/>
        <v>8.0352612218561553E-7</v>
      </c>
      <c r="R246" s="142">
        <f t="shared" si="63"/>
        <v>5.6608992616681919E-9</v>
      </c>
      <c r="S246" s="141">
        <f t="shared" si="64"/>
        <v>3.2045780450755479E-17</v>
      </c>
      <c r="T246" s="143">
        <v>298</v>
      </c>
      <c r="U246" s="139">
        <f t="shared" si="68"/>
        <v>288.51499999999999</v>
      </c>
      <c r="V246" s="144">
        <f t="shared" si="69"/>
        <v>0.55446630378865691</v>
      </c>
      <c r="W246" s="145">
        <f t="shared" si="70"/>
        <v>3.5848113322212569</v>
      </c>
      <c r="X246" s="146">
        <f t="shared" si="57"/>
        <v>-1.5566819745898901E-7</v>
      </c>
      <c r="Y246" s="146">
        <f t="shared" si="58"/>
        <v>-1.5552751211434287E-7</v>
      </c>
      <c r="Z246" s="146">
        <f t="shared" si="59"/>
        <v>-1.5552763925891397E-7</v>
      </c>
      <c r="AA246" s="146">
        <f t="shared" si="60"/>
        <v>-1.5538708082902472E-7</v>
      </c>
      <c r="AB246" s="146">
        <f t="shared" si="71"/>
        <v>8.6123354785395305E-4</v>
      </c>
      <c r="AC246" s="146">
        <f>D15</f>
        <v>9.2160714285714285E-4</v>
      </c>
      <c r="AD246" s="146">
        <f t="shared" si="72"/>
        <v>8.6123354785395314</v>
      </c>
      <c r="AE246" s="146">
        <f>AC246*10000</f>
        <v>9.2160714285714285</v>
      </c>
      <c r="AF246" s="146">
        <f>(AD246-AE246)*(AD246-AE246)</f>
        <v>0.36449709736091729</v>
      </c>
      <c r="AG246" s="137">
        <v>2400</v>
      </c>
      <c r="AH246" s="134"/>
      <c r="AI246" s="134"/>
      <c r="AJ246" s="134"/>
      <c r="AK246" s="134"/>
    </row>
    <row r="247" spans="1:37">
      <c r="E247" s="147">
        <v>0.50908564814814816</v>
      </c>
      <c r="F247" s="133">
        <v>2410</v>
      </c>
      <c r="G247" s="148">
        <v>15.54</v>
      </c>
      <c r="H247" s="148">
        <v>6</v>
      </c>
      <c r="I247" s="148">
        <v>7.94</v>
      </c>
      <c r="J247" s="148">
        <v>15.49</v>
      </c>
      <c r="K247" s="148">
        <v>6.19</v>
      </c>
      <c r="L247" s="148">
        <v>7.46</v>
      </c>
      <c r="M247" s="118">
        <f t="shared" si="65"/>
        <v>15.515000000000001</v>
      </c>
      <c r="N247" s="118">
        <f t="shared" si="66"/>
        <v>6.0950000000000006</v>
      </c>
      <c r="O247" s="118">
        <f t="shared" si="67"/>
        <v>7.7</v>
      </c>
      <c r="P247" s="149">
        <f t="shared" si="61"/>
        <v>0.15800933856368271</v>
      </c>
      <c r="Q247" s="150">
        <f t="shared" si="62"/>
        <v>8.0352612218561553E-7</v>
      </c>
      <c r="R247" s="151">
        <f t="shared" si="63"/>
        <v>5.6608992616681919E-9</v>
      </c>
      <c r="S247" s="150">
        <f t="shared" si="64"/>
        <v>3.2045780450755479E-17</v>
      </c>
      <c r="T247" s="97">
        <v>298</v>
      </c>
      <c r="U247" s="118">
        <f t="shared" si="68"/>
        <v>288.51499999999999</v>
      </c>
      <c r="V247" s="152">
        <f t="shared" si="69"/>
        <v>0.55446630378865691</v>
      </c>
      <c r="W247" s="153">
        <f t="shared" si="70"/>
        <v>3.5848113322212569</v>
      </c>
      <c r="X247" s="154">
        <f t="shared" si="57"/>
        <v>-1.5548804717009486E-7</v>
      </c>
      <c r="Y247" s="155">
        <f t="shared" si="58"/>
        <v>-1.5534743332882762E-7</v>
      </c>
      <c r="Z247" s="155">
        <f t="shared" si="59"/>
        <v>-1.5534756049135051E-7</v>
      </c>
      <c r="AA247" s="156">
        <f t="shared" si="60"/>
        <v>-1.5520707358261014E-7</v>
      </c>
      <c r="AB247" s="157">
        <f t="shared" si="71"/>
        <v>8.5967827188556214E-4</v>
      </c>
      <c r="AC247" s="132"/>
      <c r="AD247" s="158">
        <f t="shared" si="72"/>
        <v>8.5967827188556214</v>
      </c>
      <c r="AE247" s="158"/>
      <c r="AF247" s="159"/>
      <c r="AG247" s="133">
        <v>2410</v>
      </c>
    </row>
    <row r="248" spans="1:37">
      <c r="E248" s="147">
        <v>0.50920138888888888</v>
      </c>
      <c r="F248" s="133">
        <v>2420</v>
      </c>
      <c r="G248" s="148">
        <v>15.55</v>
      </c>
      <c r="H248" s="148">
        <v>6</v>
      </c>
      <c r="I248" s="148">
        <v>7.92</v>
      </c>
      <c r="J248" s="148">
        <v>15.5</v>
      </c>
      <c r="K248" s="148">
        <v>6.18</v>
      </c>
      <c r="L248" s="148">
        <v>7.44</v>
      </c>
      <c r="M248" s="118">
        <f t="shared" si="65"/>
        <v>15.525</v>
      </c>
      <c r="N248" s="118">
        <f t="shared" si="66"/>
        <v>6.09</v>
      </c>
      <c r="O248" s="118">
        <f t="shared" si="67"/>
        <v>7.68</v>
      </c>
      <c r="P248" s="149">
        <f t="shared" si="61"/>
        <v>0.15762618641207762</v>
      </c>
      <c r="Q248" s="150">
        <f t="shared" si="62"/>
        <v>8.1283051616409889E-7</v>
      </c>
      <c r="R248" s="151">
        <f t="shared" si="63"/>
        <v>5.6007517750935515E-9</v>
      </c>
      <c r="S248" s="150">
        <f t="shared" si="64"/>
        <v>3.1368420446213569E-17</v>
      </c>
      <c r="T248" s="97">
        <v>298</v>
      </c>
      <c r="U248" s="118">
        <f t="shared" si="68"/>
        <v>288.52499999999998</v>
      </c>
      <c r="V248" s="152">
        <f t="shared" si="69"/>
        <v>0.5538625350297679</v>
      </c>
      <c r="W248" s="153">
        <f t="shared" si="70"/>
        <v>3.5798310863920961</v>
      </c>
      <c r="X248" s="154">
        <f t="shared" si="57"/>
        <v>-1.5176886634286099E-7</v>
      </c>
      <c r="Y248" s="155">
        <f t="shared" si="58"/>
        <v>-1.5163465632539355E-7</v>
      </c>
      <c r="Z248" s="155">
        <f t="shared" si="59"/>
        <v>-1.5163477500802736E-7</v>
      </c>
      <c r="AA248" s="156">
        <f t="shared" si="60"/>
        <v>-1.5150068346329043E-7</v>
      </c>
      <c r="AB248" s="157">
        <f t="shared" si="71"/>
        <v>8.5812479670490706E-4</v>
      </c>
      <c r="AC248" s="132"/>
      <c r="AD248" s="158">
        <f t="shared" si="72"/>
        <v>8.5812479670490713</v>
      </c>
      <c r="AE248" s="158"/>
      <c r="AF248" s="159"/>
      <c r="AG248" s="133">
        <v>2420</v>
      </c>
    </row>
    <row r="249" spans="1:37">
      <c r="E249" s="147">
        <v>0.50931712962962961</v>
      </c>
      <c r="F249" s="133">
        <v>2430</v>
      </c>
      <c r="G249" s="148">
        <v>15.56</v>
      </c>
      <c r="H249" s="148">
        <v>6</v>
      </c>
      <c r="I249" s="148">
        <v>7.68</v>
      </c>
      <c r="J249" s="148">
        <v>15.5</v>
      </c>
      <c r="K249" s="148">
        <v>6.18</v>
      </c>
      <c r="L249" s="148">
        <v>7.42</v>
      </c>
      <c r="M249" s="118">
        <f t="shared" si="65"/>
        <v>15.530000000000001</v>
      </c>
      <c r="N249" s="118">
        <f t="shared" si="66"/>
        <v>6.09</v>
      </c>
      <c r="O249" s="118">
        <f t="shared" si="67"/>
        <v>7.55</v>
      </c>
      <c r="P249" s="149">
        <f t="shared" si="61"/>
        <v>0.15497143842316671</v>
      </c>
      <c r="Q249" s="150">
        <f t="shared" si="62"/>
        <v>8.1283051616409889E-7</v>
      </c>
      <c r="R249" s="151">
        <f t="shared" si="63"/>
        <v>5.6030793709806623E-9</v>
      </c>
      <c r="S249" s="150">
        <f t="shared" si="64"/>
        <v>3.1394498437509054E-17</v>
      </c>
      <c r="T249" s="97">
        <v>298</v>
      </c>
      <c r="U249" s="118">
        <f t="shared" si="68"/>
        <v>288.52999999999997</v>
      </c>
      <c r="V249" s="152">
        <f t="shared" si="69"/>
        <v>0.55356066634458645</v>
      </c>
      <c r="W249" s="153">
        <f t="shared" si="70"/>
        <v>3.5773436879311657</v>
      </c>
      <c r="X249" s="154">
        <f t="shared" si="57"/>
        <v>-1.4917658309536811E-7</v>
      </c>
      <c r="Y249" s="155">
        <f t="shared" si="58"/>
        <v>-1.4904668913412553E-7</v>
      </c>
      <c r="Z249" s="155">
        <f t="shared" si="59"/>
        <v>-1.4904680223794394E-7</v>
      </c>
      <c r="AA249" s="156">
        <f t="shared" si="60"/>
        <v>-1.4891702118355181E-7</v>
      </c>
      <c r="AB249" s="157">
        <f t="shared" si="71"/>
        <v>8.5660844935078544E-4</v>
      </c>
      <c r="AC249" s="132"/>
      <c r="AD249" s="158">
        <f t="shared" si="72"/>
        <v>8.5660844935078551</v>
      </c>
      <c r="AE249" s="158"/>
      <c r="AF249" s="159"/>
      <c r="AG249" s="133">
        <v>2430</v>
      </c>
    </row>
    <row r="250" spans="1:37">
      <c r="E250" s="147">
        <v>0.50943287037037033</v>
      </c>
      <c r="F250" s="133">
        <v>2440</v>
      </c>
      <c r="G250" s="148">
        <v>15.56</v>
      </c>
      <c r="H250" s="148">
        <v>6</v>
      </c>
      <c r="I250" s="148">
        <v>7.69</v>
      </c>
      <c r="J250" s="148">
        <v>15.51</v>
      </c>
      <c r="K250" s="148">
        <v>6.18</v>
      </c>
      <c r="L250" s="148">
        <v>7.37</v>
      </c>
      <c r="M250" s="118">
        <f t="shared" si="65"/>
        <v>15.535</v>
      </c>
      <c r="N250" s="118">
        <f t="shared" si="66"/>
        <v>6.09</v>
      </c>
      <c r="O250" s="118">
        <f t="shared" si="67"/>
        <v>7.53</v>
      </c>
      <c r="P250" s="149">
        <f t="shared" si="61"/>
        <v>0.15457428846708399</v>
      </c>
      <c r="Q250" s="150">
        <f t="shared" si="62"/>
        <v>8.1283051616409889E-7</v>
      </c>
      <c r="R250" s="151">
        <f t="shared" si="63"/>
        <v>5.6054079341848102E-9</v>
      </c>
      <c r="S250" s="150">
        <f t="shared" si="64"/>
        <v>3.1420598108622019E-17</v>
      </c>
      <c r="T250" s="97">
        <v>298</v>
      </c>
      <c r="U250" s="118">
        <f t="shared" si="68"/>
        <v>288.53500000000003</v>
      </c>
      <c r="V250" s="152">
        <f t="shared" si="69"/>
        <v>0.55325880812151607</v>
      </c>
      <c r="W250" s="153">
        <f t="shared" si="70"/>
        <v>3.5748581039242575</v>
      </c>
      <c r="X250" s="154">
        <f t="shared" si="57"/>
        <v>-1.4876223323348669E-7</v>
      </c>
      <c r="Y250" s="155">
        <f t="shared" si="58"/>
        <v>-1.4863283470304959E-7</v>
      </c>
      <c r="Z250" s="155">
        <f t="shared" si="59"/>
        <v>-1.4863294725836228E-7</v>
      </c>
      <c r="AA250" s="156">
        <f t="shared" si="60"/>
        <v>-1.4850366108742887E-7</v>
      </c>
      <c r="AB250" s="157">
        <f t="shared" si="71"/>
        <v>8.5511798170574704E-4</v>
      </c>
      <c r="AC250" s="132"/>
      <c r="AD250" s="158">
        <f t="shared" si="72"/>
        <v>8.55117981705747</v>
      </c>
      <c r="AE250" s="158"/>
      <c r="AF250" s="159"/>
      <c r="AG250" s="133">
        <v>2440</v>
      </c>
    </row>
    <row r="251" spans="1:37">
      <c r="E251" s="147">
        <v>0.50954861111111105</v>
      </c>
      <c r="F251" s="133">
        <v>2450</v>
      </c>
      <c r="G251" s="148">
        <v>15.56</v>
      </c>
      <c r="H251" s="148">
        <v>6</v>
      </c>
      <c r="I251" s="148">
        <v>7.76</v>
      </c>
      <c r="J251" s="148">
        <v>15.51</v>
      </c>
      <c r="K251" s="148">
        <v>6.18</v>
      </c>
      <c r="L251" s="148">
        <v>7.38</v>
      </c>
      <c r="M251" s="118">
        <f t="shared" si="65"/>
        <v>15.535</v>
      </c>
      <c r="N251" s="118">
        <f t="shared" si="66"/>
        <v>6.09</v>
      </c>
      <c r="O251" s="118">
        <f t="shared" si="67"/>
        <v>7.57</v>
      </c>
      <c r="P251" s="149">
        <f t="shared" si="61"/>
        <v>0.15539540022520928</v>
      </c>
      <c r="Q251" s="150">
        <f t="shared" si="62"/>
        <v>8.1283051616409889E-7</v>
      </c>
      <c r="R251" s="151">
        <f t="shared" si="63"/>
        <v>5.6054079341848102E-9</v>
      </c>
      <c r="S251" s="150">
        <f t="shared" si="64"/>
        <v>3.1420598108622019E-17</v>
      </c>
      <c r="T251" s="97">
        <v>298</v>
      </c>
      <c r="U251" s="118">
        <f t="shared" si="68"/>
        <v>288.53500000000003</v>
      </c>
      <c r="V251" s="152">
        <f t="shared" si="69"/>
        <v>0.55325880812151607</v>
      </c>
      <c r="W251" s="153">
        <f t="shared" si="70"/>
        <v>3.5748581039242575</v>
      </c>
      <c r="X251" s="154">
        <f t="shared" si="57"/>
        <v>-1.4929252522262388E-7</v>
      </c>
      <c r="Y251" s="155">
        <f t="shared" si="58"/>
        <v>-1.4916197559961474E-7</v>
      </c>
      <c r="Z251" s="155">
        <f t="shared" si="59"/>
        <v>-1.4916208975940967E-7</v>
      </c>
      <c r="AA251" s="156">
        <f t="shared" si="60"/>
        <v>-1.4903165409654023E-7</v>
      </c>
      <c r="AB251" s="157">
        <f t="shared" si="71"/>
        <v>8.5363165260867412E-4</v>
      </c>
      <c r="AC251" s="132"/>
      <c r="AD251" s="158">
        <f t="shared" si="72"/>
        <v>8.5363165260867415</v>
      </c>
      <c r="AE251" s="158"/>
      <c r="AF251" s="159"/>
      <c r="AG251" s="133">
        <v>2450</v>
      </c>
    </row>
    <row r="252" spans="1:37">
      <c r="E252" s="147">
        <v>0.50966435185185188</v>
      </c>
      <c r="F252" s="133">
        <v>2460</v>
      </c>
      <c r="G252" s="148">
        <v>15.57</v>
      </c>
      <c r="H252" s="148">
        <v>6</v>
      </c>
      <c r="I252" s="148">
        <v>7.77</v>
      </c>
      <c r="J252" s="148">
        <v>15.51</v>
      </c>
      <c r="K252" s="148">
        <v>6.18</v>
      </c>
      <c r="L252" s="148">
        <v>7.42</v>
      </c>
      <c r="M252" s="118">
        <f t="shared" si="65"/>
        <v>15.54</v>
      </c>
      <c r="N252" s="118">
        <f t="shared" si="66"/>
        <v>6.09</v>
      </c>
      <c r="O252" s="118">
        <f t="shared" si="67"/>
        <v>7.5949999999999998</v>
      </c>
      <c r="P252" s="149">
        <f t="shared" si="61"/>
        <v>0.15592208323327494</v>
      </c>
      <c r="Q252" s="150">
        <f t="shared" si="62"/>
        <v>8.1283051616409889E-7</v>
      </c>
      <c r="R252" s="151">
        <f t="shared" si="63"/>
        <v>5.6077374651079985E-9</v>
      </c>
      <c r="S252" s="150">
        <f t="shared" si="64"/>
        <v>3.1446719477575883E-17</v>
      </c>
      <c r="T252" s="97">
        <v>298</v>
      </c>
      <c r="U252" s="118">
        <f t="shared" si="68"/>
        <v>288.54000000000002</v>
      </c>
      <c r="V252" s="152">
        <f t="shared" si="69"/>
        <v>0.55295696036002506</v>
      </c>
      <c r="W252" s="153">
        <f t="shared" si="70"/>
        <v>3.5723743329865782</v>
      </c>
      <c r="X252" s="154">
        <f t="shared" si="57"/>
        <v>-1.4976514029519045E-7</v>
      </c>
      <c r="Y252" s="155">
        <f t="shared" si="58"/>
        <v>-1.4963353283395799E-7</v>
      </c>
      <c r="Z252" s="155">
        <f t="shared" si="59"/>
        <v>-1.4963364848519577E-7</v>
      </c>
      <c r="AA252" s="156">
        <f t="shared" si="60"/>
        <v>-1.495021564719419E-7</v>
      </c>
      <c r="AB252" s="157">
        <f t="shared" si="71"/>
        <v>8.5214003209194546E-4</v>
      </c>
      <c r="AC252" s="132"/>
      <c r="AD252" s="158">
        <f t="shared" si="72"/>
        <v>8.5214003209194544</v>
      </c>
      <c r="AE252" s="158"/>
      <c r="AF252" s="159"/>
      <c r="AG252" s="133">
        <v>2460</v>
      </c>
    </row>
    <row r="253" spans="1:37">
      <c r="E253" s="147">
        <v>0.5097800925925926</v>
      </c>
      <c r="F253" s="133">
        <v>2470</v>
      </c>
      <c r="G253" s="148">
        <v>15.57</v>
      </c>
      <c r="H253" s="148">
        <v>6</v>
      </c>
      <c r="I253" s="148">
        <v>7.7</v>
      </c>
      <c r="J253" s="148">
        <v>15.52</v>
      </c>
      <c r="K253" s="148">
        <v>6.18</v>
      </c>
      <c r="L253" s="148">
        <v>7.48</v>
      </c>
      <c r="M253" s="118">
        <f t="shared" si="65"/>
        <v>15.545</v>
      </c>
      <c r="N253" s="118">
        <f t="shared" si="66"/>
        <v>6.09</v>
      </c>
      <c r="O253" s="118">
        <f t="shared" si="67"/>
        <v>7.59</v>
      </c>
      <c r="P253" s="149">
        <f t="shared" si="61"/>
        <v>0.15583291699595933</v>
      </c>
      <c r="Q253" s="150">
        <f t="shared" si="62"/>
        <v>8.1283051616409889E-7</v>
      </c>
      <c r="R253" s="151">
        <f t="shared" si="63"/>
        <v>5.610067964152399E-9</v>
      </c>
      <c r="S253" s="150">
        <f t="shared" si="64"/>
        <v>3.1472862562409041E-17</v>
      </c>
      <c r="T253" s="97">
        <v>298</v>
      </c>
      <c r="U253" s="118">
        <f t="shared" si="68"/>
        <v>288.54500000000002</v>
      </c>
      <c r="V253" s="152">
        <f t="shared" si="69"/>
        <v>0.55265512305956177</v>
      </c>
      <c r="W253" s="153">
        <f t="shared" si="70"/>
        <v>3.5698923737342749</v>
      </c>
      <c r="X253" s="154">
        <f t="shared" si="57"/>
        <v>-1.4964484642165145E-7</v>
      </c>
      <c r="Y253" s="155">
        <f t="shared" si="58"/>
        <v>-1.4951321916004915E-7</v>
      </c>
      <c r="Z253" s="155">
        <f t="shared" si="59"/>
        <v>-1.4951333493908475E-7</v>
      </c>
      <c r="AA253" s="156">
        <f t="shared" si="60"/>
        <v>-1.4938182325284008E-7</v>
      </c>
      <c r="AB253" s="157">
        <f t="shared" si="71"/>
        <v>8.5064369599293635E-4</v>
      </c>
      <c r="AC253" s="132"/>
      <c r="AD253" s="158">
        <f t="shared" si="72"/>
        <v>8.5064369599293634</v>
      </c>
      <c r="AE253" s="158"/>
      <c r="AF253" s="159"/>
      <c r="AG253" s="133">
        <v>2470</v>
      </c>
    </row>
    <row r="254" spans="1:37">
      <c r="E254" s="147">
        <v>0.50989583333333333</v>
      </c>
      <c r="F254" s="133">
        <v>2480</v>
      </c>
      <c r="G254" s="148">
        <v>15.57</v>
      </c>
      <c r="H254" s="148">
        <v>6</v>
      </c>
      <c r="I254" s="148">
        <v>7.79</v>
      </c>
      <c r="J254" s="148">
        <v>15.52</v>
      </c>
      <c r="K254" s="148">
        <v>6.18</v>
      </c>
      <c r="L254" s="148">
        <v>7.51</v>
      </c>
      <c r="M254" s="118">
        <f t="shared" si="65"/>
        <v>15.545</v>
      </c>
      <c r="N254" s="118">
        <f t="shared" si="66"/>
        <v>6.09</v>
      </c>
      <c r="O254" s="118">
        <f t="shared" si="67"/>
        <v>7.65</v>
      </c>
      <c r="P254" s="149">
        <f t="shared" si="61"/>
        <v>0.15706479776272583</v>
      </c>
      <c r="Q254" s="150">
        <f t="shared" si="62"/>
        <v>8.1283051616409889E-7</v>
      </c>
      <c r="R254" s="151">
        <f t="shared" si="63"/>
        <v>5.610067964152399E-9</v>
      </c>
      <c r="S254" s="150">
        <f t="shared" si="64"/>
        <v>3.1472862562409041E-17</v>
      </c>
      <c r="T254" s="97">
        <v>298</v>
      </c>
      <c r="U254" s="118">
        <f t="shared" si="68"/>
        <v>288.54500000000002</v>
      </c>
      <c r="V254" s="152">
        <f t="shared" si="69"/>
        <v>0.55265512305956177</v>
      </c>
      <c r="W254" s="153">
        <f t="shared" si="70"/>
        <v>3.5698923737342749</v>
      </c>
      <c r="X254" s="154">
        <f t="shared" si="57"/>
        <v>-1.5056270729961299E-7</v>
      </c>
      <c r="Y254" s="155">
        <f t="shared" si="58"/>
        <v>-1.504292257757881E-7</v>
      </c>
      <c r="Z254" s="155">
        <f t="shared" si="59"/>
        <v>-1.5042934411397102E-7</v>
      </c>
      <c r="AA254" s="156">
        <f t="shared" si="60"/>
        <v>-1.5029598071850339E-7</v>
      </c>
      <c r="AB254" s="157">
        <f t="shared" si="71"/>
        <v>8.4914856302981514E-4</v>
      </c>
      <c r="AC254" s="132"/>
      <c r="AD254" s="158">
        <f t="shared" si="72"/>
        <v>8.4914856302981505</v>
      </c>
      <c r="AE254" s="158"/>
      <c r="AF254" s="159"/>
      <c r="AG254" s="133">
        <v>2480</v>
      </c>
    </row>
    <row r="255" spans="1:37">
      <c r="E255" s="147">
        <v>0.51001157407407405</v>
      </c>
      <c r="F255" s="133">
        <v>2490</v>
      </c>
      <c r="G255" s="148">
        <v>15.58</v>
      </c>
      <c r="H255" s="148">
        <v>6</v>
      </c>
      <c r="I255" s="148">
        <v>7.81</v>
      </c>
      <c r="J255" s="148">
        <v>15.53</v>
      </c>
      <c r="K255" s="148">
        <v>6.18</v>
      </c>
      <c r="L255" s="148">
        <v>7.42</v>
      </c>
      <c r="M255" s="118">
        <f t="shared" si="65"/>
        <v>15.555</v>
      </c>
      <c r="N255" s="118">
        <f t="shared" si="66"/>
        <v>6.09</v>
      </c>
      <c r="O255" s="118">
        <f t="shared" si="67"/>
        <v>7.6150000000000002</v>
      </c>
      <c r="P255" s="149">
        <f t="shared" si="61"/>
        <v>0.15637325970751562</v>
      </c>
      <c r="Q255" s="150">
        <f t="shared" si="62"/>
        <v>8.1283051616409889E-7</v>
      </c>
      <c r="R255" s="151">
        <f t="shared" si="63"/>
        <v>5.6147318682143565E-9</v>
      </c>
      <c r="S255" s="150">
        <f t="shared" si="64"/>
        <v>3.152521395194188E-17</v>
      </c>
      <c r="T255" s="97">
        <v>298</v>
      </c>
      <c r="U255" s="118">
        <f t="shared" si="68"/>
        <v>288.55500000000001</v>
      </c>
      <c r="V255" s="152">
        <f t="shared" si="69"/>
        <v>0.55205147983954783</v>
      </c>
      <c r="W255" s="153">
        <f t="shared" si="70"/>
        <v>3.5649338847561789</v>
      </c>
      <c r="X255" s="154">
        <f t="shared" si="57"/>
        <v>-1.5009161734919911E-7</v>
      </c>
      <c r="Y255" s="155">
        <f t="shared" si="58"/>
        <v>-1.4995873440291943E-7</v>
      </c>
      <c r="Z255" s="155">
        <f t="shared" si="59"/>
        <v>-1.4995885205024527E-7</v>
      </c>
      <c r="AA255" s="156">
        <f t="shared" si="60"/>
        <v>-1.4982608654297435E-7</v>
      </c>
      <c r="AB255" s="157">
        <f t="shared" si="71"/>
        <v>8.476442699834857E-4</v>
      </c>
      <c r="AC255" s="132"/>
      <c r="AD255" s="158">
        <f t="shared" si="72"/>
        <v>8.4764426998348572</v>
      </c>
      <c r="AE255" s="158"/>
      <c r="AF255" s="159"/>
      <c r="AG255" s="133">
        <v>2490</v>
      </c>
    </row>
    <row r="256" spans="1:37">
      <c r="E256" s="147">
        <v>0.51012731481481477</v>
      </c>
      <c r="F256" s="133">
        <v>2500</v>
      </c>
      <c r="G256" s="148">
        <v>15.58</v>
      </c>
      <c r="H256" s="148">
        <v>6</v>
      </c>
      <c r="I256" s="148">
        <v>7.7</v>
      </c>
      <c r="J256" s="148">
        <v>15.53</v>
      </c>
      <c r="K256" s="148">
        <v>6.18</v>
      </c>
      <c r="L256" s="148">
        <v>7.42</v>
      </c>
      <c r="M256" s="118">
        <f t="shared" si="65"/>
        <v>15.555</v>
      </c>
      <c r="N256" s="118">
        <f t="shared" si="66"/>
        <v>6.09</v>
      </c>
      <c r="O256" s="118">
        <f t="shared" si="67"/>
        <v>7.5600000000000005</v>
      </c>
      <c r="P256" s="149">
        <f t="shared" si="61"/>
        <v>0.15524384023490717</v>
      </c>
      <c r="Q256" s="150">
        <f t="shared" si="62"/>
        <v>8.1283051616409889E-7</v>
      </c>
      <c r="R256" s="151">
        <f t="shared" si="63"/>
        <v>5.6147318682143565E-9</v>
      </c>
      <c r="S256" s="150">
        <f t="shared" si="64"/>
        <v>3.152521395194188E-17</v>
      </c>
      <c r="T256" s="97">
        <v>298</v>
      </c>
      <c r="U256" s="118">
        <f t="shared" si="68"/>
        <v>288.55500000000001</v>
      </c>
      <c r="V256" s="152">
        <f t="shared" si="69"/>
        <v>0.55205147983954783</v>
      </c>
      <c r="W256" s="153">
        <f t="shared" si="70"/>
        <v>3.5649338847561789</v>
      </c>
      <c r="X256" s="154">
        <f t="shared" si="57"/>
        <v>-1.4874395466714508E-7</v>
      </c>
      <c r="Y256" s="155">
        <f t="shared" si="58"/>
        <v>-1.4861321600906177E-7</v>
      </c>
      <c r="Z256" s="155">
        <f t="shared" si="59"/>
        <v>-1.4861333092194516E-7</v>
      </c>
      <c r="AA256" s="156">
        <f t="shared" si="60"/>
        <v>-1.4848270697473964E-7</v>
      </c>
      <c r="AB256" s="157">
        <f t="shared" si="71"/>
        <v>8.4614468185548815E-4</v>
      </c>
      <c r="AC256" s="132"/>
      <c r="AD256" s="158">
        <f t="shared" si="72"/>
        <v>8.4614468185548812</v>
      </c>
      <c r="AE256" s="158"/>
      <c r="AF256" s="159"/>
      <c r="AG256" s="133">
        <v>2500</v>
      </c>
    </row>
    <row r="257" spans="1:37">
      <c r="E257" s="147">
        <v>0.51024305555555549</v>
      </c>
      <c r="F257" s="133">
        <v>2510</v>
      </c>
      <c r="G257" s="148">
        <v>15.59</v>
      </c>
      <c r="H257" s="148">
        <v>6</v>
      </c>
      <c r="I257" s="148">
        <v>7.73</v>
      </c>
      <c r="J257" s="148">
        <v>15.53</v>
      </c>
      <c r="K257" s="148">
        <v>6.18</v>
      </c>
      <c r="L257" s="148">
        <v>7.45</v>
      </c>
      <c r="M257" s="118">
        <f t="shared" si="65"/>
        <v>15.559999999999999</v>
      </c>
      <c r="N257" s="118">
        <f t="shared" si="66"/>
        <v>6.09</v>
      </c>
      <c r="O257" s="118">
        <f t="shared" si="67"/>
        <v>7.59</v>
      </c>
      <c r="P257" s="149">
        <f t="shared" si="61"/>
        <v>0.15587337583310396</v>
      </c>
      <c r="Q257" s="150">
        <f t="shared" si="62"/>
        <v>8.1283051616409889E-7</v>
      </c>
      <c r="R257" s="151">
        <f t="shared" si="63"/>
        <v>5.617065274037087E-9</v>
      </c>
      <c r="S257" s="150">
        <f t="shared" si="64"/>
        <v>3.1551422292793338E-17</v>
      </c>
      <c r="T257" s="97">
        <v>298</v>
      </c>
      <c r="U257" s="118">
        <f t="shared" si="68"/>
        <v>288.56</v>
      </c>
      <c r="V257" s="152">
        <f t="shared" si="69"/>
        <v>0.5517496739189095</v>
      </c>
      <c r="W257" s="153">
        <f t="shared" si="70"/>
        <v>3.5624573522683112</v>
      </c>
      <c r="X257" s="154">
        <f t="shared" si="57"/>
        <v>-1.4931249252910934E-7</v>
      </c>
      <c r="Y257" s="155">
        <f t="shared" si="58"/>
        <v>-1.4918052073735097E-7</v>
      </c>
      <c r="Z257" s="155">
        <f t="shared" si="59"/>
        <v>-1.4918063738233841E-7</v>
      </c>
      <c r="AA257" s="156">
        <f t="shared" si="60"/>
        <v>-1.4904878202937114E-7</v>
      </c>
      <c r="AB257" s="157">
        <f t="shared" si="71"/>
        <v>8.4465854892964835E-4</v>
      </c>
      <c r="AC257" s="132"/>
      <c r="AD257" s="158">
        <f t="shared" si="72"/>
        <v>8.4465854892964831</v>
      </c>
      <c r="AE257" s="158"/>
      <c r="AF257" s="159"/>
      <c r="AG257" s="133">
        <v>2510</v>
      </c>
    </row>
    <row r="258" spans="1:37">
      <c r="E258" s="147">
        <v>0.51035879629629632</v>
      </c>
      <c r="F258" s="133">
        <v>2520</v>
      </c>
      <c r="G258" s="148">
        <v>15.59</v>
      </c>
      <c r="H258" s="148">
        <v>5.99</v>
      </c>
      <c r="I258" s="148">
        <v>7.71</v>
      </c>
      <c r="J258" s="148">
        <v>15.53</v>
      </c>
      <c r="K258" s="148">
        <v>6.18</v>
      </c>
      <c r="L258" s="148">
        <v>7.37</v>
      </c>
      <c r="M258" s="118">
        <f t="shared" si="65"/>
        <v>15.559999999999999</v>
      </c>
      <c r="N258" s="118">
        <f t="shared" si="66"/>
        <v>6.085</v>
      </c>
      <c r="O258" s="118">
        <f t="shared" si="67"/>
        <v>7.54</v>
      </c>
      <c r="P258" s="149">
        <f t="shared" si="61"/>
        <v>0.15484654200021131</v>
      </c>
      <c r="Q258" s="150">
        <f t="shared" si="62"/>
        <v>8.2224264994707078E-7</v>
      </c>
      <c r="R258" s="151">
        <f t="shared" si="63"/>
        <v>5.5527672595393889E-9</v>
      </c>
      <c r="S258" s="150">
        <f t="shared" si="64"/>
        <v>3.0833224238612574E-17</v>
      </c>
      <c r="T258" s="97">
        <v>298</v>
      </c>
      <c r="U258" s="118">
        <f t="shared" si="68"/>
        <v>288.56</v>
      </c>
      <c r="V258" s="152">
        <f t="shared" si="69"/>
        <v>0.5517496739189095</v>
      </c>
      <c r="W258" s="153">
        <f t="shared" si="70"/>
        <v>3.5624573522683112</v>
      </c>
      <c r="X258" s="154">
        <f t="shared" si="57"/>
        <v>-1.44696491796787E-7</v>
      </c>
      <c r="Y258" s="155">
        <f t="shared" si="58"/>
        <v>-1.4457233441680559E-7</v>
      </c>
      <c r="Z258" s="155">
        <f t="shared" si="59"/>
        <v>-1.4457244095052186E-7</v>
      </c>
      <c r="AA258" s="156">
        <f t="shared" si="60"/>
        <v>-1.4444838992143347E-7</v>
      </c>
      <c r="AB258" s="157">
        <f t="shared" si="71"/>
        <v>8.4316674294498527E-4</v>
      </c>
      <c r="AC258" s="132"/>
      <c r="AD258" s="158">
        <f t="shared" si="72"/>
        <v>8.4316674294498526</v>
      </c>
      <c r="AE258" s="158"/>
      <c r="AF258" s="159"/>
      <c r="AG258" s="133">
        <v>2520</v>
      </c>
    </row>
    <row r="259" spans="1:37">
      <c r="E259" s="147">
        <v>0.51047453703703705</v>
      </c>
      <c r="F259" s="133">
        <v>2530</v>
      </c>
      <c r="G259" s="148">
        <v>15.59</v>
      </c>
      <c r="H259" s="148">
        <v>5.99</v>
      </c>
      <c r="I259" s="148">
        <v>7.83</v>
      </c>
      <c r="J259" s="148">
        <v>15.54</v>
      </c>
      <c r="K259" s="148">
        <v>6.18</v>
      </c>
      <c r="L259" s="148">
        <v>7.35</v>
      </c>
      <c r="M259" s="118">
        <f t="shared" si="65"/>
        <v>15.565</v>
      </c>
      <c r="N259" s="118">
        <f t="shared" si="66"/>
        <v>6.085</v>
      </c>
      <c r="O259" s="118">
        <f t="shared" si="67"/>
        <v>7.59</v>
      </c>
      <c r="P259" s="149">
        <f t="shared" si="61"/>
        <v>0.15588686678113911</v>
      </c>
      <c r="Q259" s="150">
        <f t="shared" si="62"/>
        <v>8.2224264994707078E-7</v>
      </c>
      <c r="R259" s="151">
        <f t="shared" si="63"/>
        <v>5.5550749137176835E-9</v>
      </c>
      <c r="S259" s="150">
        <f t="shared" si="64"/>
        <v>3.0858857297015532E-17</v>
      </c>
      <c r="T259" s="97">
        <v>298</v>
      </c>
      <c r="U259" s="118">
        <f t="shared" si="68"/>
        <v>288.565</v>
      </c>
      <c r="V259" s="152">
        <f t="shared" si="69"/>
        <v>0.55144787845712351</v>
      </c>
      <c r="W259" s="153">
        <f t="shared" si="70"/>
        <v>3.559982625941664</v>
      </c>
      <c r="X259" s="154">
        <f t="shared" si="57"/>
        <v>-1.4564092099512051E-7</v>
      </c>
      <c r="Y259" s="155">
        <f t="shared" si="58"/>
        <v>-1.4551492154047782E-7</v>
      </c>
      <c r="Z259" s="155">
        <f t="shared" si="59"/>
        <v>-1.4551503054735904E-7</v>
      </c>
      <c r="AA259" s="156">
        <f t="shared" si="60"/>
        <v>-1.4538913991098558E-7</v>
      </c>
      <c r="AB259" s="157">
        <f t="shared" si="71"/>
        <v>8.4172101889089712E-4</v>
      </c>
      <c r="AC259" s="132"/>
      <c r="AD259" s="158">
        <f t="shared" si="72"/>
        <v>8.417210188908971</v>
      </c>
      <c r="AE259" s="158"/>
      <c r="AF259" s="159"/>
      <c r="AG259" s="133">
        <v>2530</v>
      </c>
    </row>
    <row r="260" spans="1:37">
      <c r="E260" s="147">
        <v>0.51059027777777777</v>
      </c>
      <c r="F260" s="133">
        <v>2540</v>
      </c>
      <c r="G260" s="148">
        <v>15.6</v>
      </c>
      <c r="H260" s="148">
        <v>5.99</v>
      </c>
      <c r="I260" s="148">
        <v>7.82</v>
      </c>
      <c r="J260" s="148">
        <v>15.54</v>
      </c>
      <c r="K260" s="148">
        <v>6.18</v>
      </c>
      <c r="L260" s="148">
        <v>7.31</v>
      </c>
      <c r="M260" s="118">
        <f t="shared" si="65"/>
        <v>15.57</v>
      </c>
      <c r="N260" s="118">
        <f t="shared" si="66"/>
        <v>6.085</v>
      </c>
      <c r="O260" s="118">
        <f t="shared" si="67"/>
        <v>7.5649999999999995</v>
      </c>
      <c r="P260" s="149">
        <f t="shared" si="61"/>
        <v>0.15538685426736362</v>
      </c>
      <c r="Q260" s="150">
        <f t="shared" si="62"/>
        <v>8.2224264994707078E-7</v>
      </c>
      <c r="R260" s="151">
        <f t="shared" si="63"/>
        <v>5.5573835269255151E-9</v>
      </c>
      <c r="S260" s="150">
        <f t="shared" si="64"/>
        <v>3.0884511665343078E-17</v>
      </c>
      <c r="T260" s="97">
        <v>298</v>
      </c>
      <c r="U260" s="118">
        <f t="shared" si="68"/>
        <v>288.57</v>
      </c>
      <c r="V260" s="152">
        <f t="shared" si="69"/>
        <v>0.55114609345364962</v>
      </c>
      <c r="W260" s="153">
        <f t="shared" si="70"/>
        <v>3.5575097043979773</v>
      </c>
      <c r="X260" s="154">
        <f t="shared" si="57"/>
        <v>-1.451441037012501E-7</v>
      </c>
      <c r="Y260" s="155">
        <f t="shared" si="58"/>
        <v>-1.4501874569482781E-7</v>
      </c>
      <c r="Z260" s="155">
        <f t="shared" si="59"/>
        <v>-1.4501885396398491E-7</v>
      </c>
      <c r="AA260" s="156">
        <f t="shared" si="60"/>
        <v>-1.448936040397E-7</v>
      </c>
      <c r="AB260" s="157">
        <f t="shared" si="71"/>
        <v>8.4026586894909419E-4</v>
      </c>
      <c r="AC260" s="132"/>
      <c r="AD260" s="158">
        <f t="shared" si="72"/>
        <v>8.4026586894909414</v>
      </c>
      <c r="AE260" s="158"/>
      <c r="AF260" s="159"/>
      <c r="AG260" s="133">
        <v>2540</v>
      </c>
    </row>
    <row r="261" spans="1:37">
      <c r="E261" s="147">
        <v>0.51070601851851849</v>
      </c>
      <c r="F261" s="133">
        <v>2550</v>
      </c>
      <c r="G261" s="148">
        <v>15.61</v>
      </c>
      <c r="H261" s="148">
        <v>5.99</v>
      </c>
      <c r="I261" s="148">
        <v>7.78</v>
      </c>
      <c r="J261" s="148">
        <v>15.54</v>
      </c>
      <c r="K261" s="148">
        <v>6.18</v>
      </c>
      <c r="L261" s="148">
        <v>7.45</v>
      </c>
      <c r="M261" s="118">
        <f t="shared" si="65"/>
        <v>15.574999999999999</v>
      </c>
      <c r="N261" s="118">
        <f t="shared" si="66"/>
        <v>6.085</v>
      </c>
      <c r="O261" s="118">
        <f t="shared" si="67"/>
        <v>7.6150000000000002</v>
      </c>
      <c r="P261" s="149">
        <f t="shared" si="61"/>
        <v>0.15642740593361712</v>
      </c>
      <c r="Q261" s="150">
        <f t="shared" si="62"/>
        <v>8.2224264994707078E-7</v>
      </c>
      <c r="R261" s="151">
        <f t="shared" si="63"/>
        <v>5.55969309956144E-9</v>
      </c>
      <c r="S261" s="150">
        <f t="shared" si="64"/>
        <v>3.0910187361311094E-17</v>
      </c>
      <c r="T261" s="97">
        <v>298</v>
      </c>
      <c r="U261" s="118">
        <f t="shared" si="68"/>
        <v>288.57499999999999</v>
      </c>
      <c r="V261" s="152">
        <f t="shared" si="69"/>
        <v>0.55084431890794261</v>
      </c>
      <c r="W261" s="153">
        <f t="shared" si="70"/>
        <v>3.5550385862600447</v>
      </c>
      <c r="X261" s="154">
        <f t="shared" si="57"/>
        <v>-1.4608662546659548E-7</v>
      </c>
      <c r="Y261" s="155">
        <f t="shared" si="58"/>
        <v>-1.4595941455107819E-7</v>
      </c>
      <c r="Z261" s="155">
        <f t="shared" si="59"/>
        <v>-1.4595952532519576E-7</v>
      </c>
      <c r="AA261" s="156">
        <f t="shared" si="60"/>
        <v>-1.4583242499087384E-7</v>
      </c>
      <c r="AB261" s="157">
        <f t="shared" si="71"/>
        <v>8.3881568077066328E-4</v>
      </c>
      <c r="AC261" s="132"/>
      <c r="AD261" s="158">
        <f t="shared" si="72"/>
        <v>8.3881568077066326</v>
      </c>
      <c r="AE261" s="158"/>
      <c r="AF261" s="159"/>
      <c r="AG261" s="133">
        <v>2550</v>
      </c>
    </row>
    <row r="262" spans="1:37">
      <c r="E262" s="147">
        <v>0.51082175925925921</v>
      </c>
      <c r="F262" s="133">
        <v>2560</v>
      </c>
      <c r="G262" s="148">
        <v>15.61</v>
      </c>
      <c r="H262" s="148">
        <v>5.99</v>
      </c>
      <c r="I262" s="148">
        <v>7.83</v>
      </c>
      <c r="J262" s="148">
        <v>15.56</v>
      </c>
      <c r="K262" s="148">
        <v>6.18</v>
      </c>
      <c r="L262" s="148">
        <v>7.51</v>
      </c>
      <c r="M262" s="118">
        <f t="shared" si="65"/>
        <v>15.585000000000001</v>
      </c>
      <c r="N262" s="118">
        <f t="shared" si="66"/>
        <v>6.085</v>
      </c>
      <c r="O262" s="118">
        <f t="shared" si="67"/>
        <v>7.67</v>
      </c>
      <c r="P262" s="149">
        <f t="shared" si="61"/>
        <v>0.15758449929864665</v>
      </c>
      <c r="Q262" s="150">
        <f t="shared" si="62"/>
        <v>8.2224264994707078E-7</v>
      </c>
      <c r="R262" s="151">
        <f t="shared" si="63"/>
        <v>5.5643151247126434E-9</v>
      </c>
      <c r="S262" s="150">
        <f t="shared" si="64"/>
        <v>3.0961602807105883E-17</v>
      </c>
      <c r="T262" s="97">
        <v>298</v>
      </c>
      <c r="U262" s="118">
        <f t="shared" si="68"/>
        <v>288.58499999999998</v>
      </c>
      <c r="V262" s="152">
        <f t="shared" si="69"/>
        <v>0.55024080118765228</v>
      </c>
      <c r="W262" s="153">
        <f t="shared" si="70"/>
        <v>3.550101754698133</v>
      </c>
      <c r="X262" s="154">
        <f t="shared" ref="X262:X325" si="73">-($B$2/W262)*P262*S262*AB262</f>
        <v>-1.4736015365004886E-7</v>
      </c>
      <c r="Y262" s="155">
        <f t="shared" ref="Y262:Y325" si="74">-(AB262+(5*X262))*$B$2*S262*P262/W262</f>
        <v>-1.4723048948894853E-7</v>
      </c>
      <c r="Z262" s="155">
        <f t="shared" ref="Z262:Z325" si="75">-(AB262+5*Y262)*$B$2*P262*S262/W262</f>
        <v>-1.4723060358217016E-7</v>
      </c>
      <c r="AA262" s="156">
        <f t="shared" ref="AA262:AA325" si="76">-(AB262+(10*Z262))*$B$2*P262*S262/W262</f>
        <v>-1.4710105331350719E-7</v>
      </c>
      <c r="AB262" s="157">
        <f t="shared" si="71"/>
        <v>8.3735608588697997E-4</v>
      </c>
      <c r="AC262" s="132"/>
      <c r="AD262" s="158">
        <f t="shared" si="72"/>
        <v>8.3735608588697996</v>
      </c>
      <c r="AE262" s="158"/>
      <c r="AF262" s="159"/>
      <c r="AG262" s="133">
        <v>2560</v>
      </c>
    </row>
    <row r="263" spans="1:37">
      <c r="E263" s="147">
        <v>0.51093750000000004</v>
      </c>
      <c r="F263" s="133">
        <v>2570</v>
      </c>
      <c r="G263" s="148">
        <v>15.62</v>
      </c>
      <c r="H263" s="148">
        <v>5.99</v>
      </c>
      <c r="I263" s="148">
        <v>7.91</v>
      </c>
      <c r="J263" s="148">
        <v>15.56</v>
      </c>
      <c r="K263" s="148">
        <v>6.17</v>
      </c>
      <c r="L263" s="148">
        <v>7.44</v>
      </c>
      <c r="M263" s="118">
        <f t="shared" si="65"/>
        <v>15.59</v>
      </c>
      <c r="N263" s="118">
        <f t="shared" si="66"/>
        <v>6.08</v>
      </c>
      <c r="O263" s="118">
        <f t="shared" si="67"/>
        <v>7.6750000000000007</v>
      </c>
      <c r="P263" s="149">
        <f t="shared" ref="P263:P326" si="77">((O263/32000)*(1/((-0.026*M263+1.9067)/1000)))/1.013</f>
        <v>0.15770088098077686</v>
      </c>
      <c r="Q263" s="150">
        <f t="shared" ref="Q263:Q326" si="78">POWER(10, -N263)</f>
        <v>8.3176377110266907E-7</v>
      </c>
      <c r="R263" s="151">
        <f t="shared" ref="R263:R326" si="79">(0.00000000000001*(0.1253*EXP(0.0831*M263)))/Q263</f>
        <v>5.5029069190601436E-9</v>
      </c>
      <c r="S263" s="150">
        <f t="shared" ref="S263:S326" si="80">POWER(R263, 2)</f>
        <v>3.0281984559840004E-17</v>
      </c>
      <c r="T263" s="97">
        <v>298</v>
      </c>
      <c r="U263" s="118">
        <f t="shared" si="68"/>
        <v>288.58999999999997</v>
      </c>
      <c r="V263" s="152">
        <f t="shared" si="69"/>
        <v>0.54993905801198351</v>
      </c>
      <c r="W263" s="153">
        <f t="shared" si="70"/>
        <v>3.5476360385252605</v>
      </c>
      <c r="X263" s="154">
        <f t="shared" si="73"/>
        <v>-1.4407845671122788E-7</v>
      </c>
      <c r="Y263" s="155">
        <f t="shared" si="74"/>
        <v>-1.4395428513271891E-7</v>
      </c>
      <c r="Z263" s="155">
        <f t="shared" si="75"/>
        <v>-1.4395439214789149E-7</v>
      </c>
      <c r="AA263" s="156">
        <f t="shared" si="76"/>
        <v>-1.4383032740009663E-7</v>
      </c>
      <c r="AB263" s="157">
        <f t="shared" si="71"/>
        <v>8.3588378023180369E-4</v>
      </c>
      <c r="AC263" s="132"/>
      <c r="AD263" s="158">
        <f t="shared" si="72"/>
        <v>8.3588378023180372</v>
      </c>
      <c r="AE263" s="158"/>
      <c r="AF263" s="159"/>
      <c r="AG263" s="133">
        <v>2570</v>
      </c>
    </row>
    <row r="264" spans="1:37">
      <c r="E264" s="147">
        <v>0.51105324074074077</v>
      </c>
      <c r="F264" s="133">
        <v>2580</v>
      </c>
      <c r="G264" s="148">
        <v>15.62</v>
      </c>
      <c r="H264" s="148">
        <v>5.99</v>
      </c>
      <c r="I264" s="148">
        <v>7.89</v>
      </c>
      <c r="J264" s="148">
        <v>15.57</v>
      </c>
      <c r="K264" s="148">
        <v>6.17</v>
      </c>
      <c r="L264" s="148">
        <v>7.31</v>
      </c>
      <c r="M264" s="118">
        <f t="shared" ref="M264:M327" si="81">(G264+J264)/2</f>
        <v>15.594999999999999</v>
      </c>
      <c r="N264" s="118">
        <f t="shared" ref="N264:N327" si="82">(H264+K264)/2</f>
        <v>6.08</v>
      </c>
      <c r="O264" s="118">
        <f t="shared" ref="O264:O327" si="83">(I264+L264)/2</f>
        <v>7.6</v>
      </c>
      <c r="P264" s="149">
        <f t="shared" si="77"/>
        <v>0.15617335278983704</v>
      </c>
      <c r="Q264" s="150">
        <f t="shared" si="78"/>
        <v>8.3176377110266907E-7</v>
      </c>
      <c r="R264" s="151">
        <f t="shared" si="79"/>
        <v>5.5051938519624224E-9</v>
      </c>
      <c r="S264" s="150">
        <f t="shared" si="80"/>
        <v>3.0307159347684853E-17</v>
      </c>
      <c r="T264" s="97">
        <v>298</v>
      </c>
      <c r="U264" s="118">
        <f t="shared" ref="U264:U327" si="84">273+M264</f>
        <v>288.59500000000003</v>
      </c>
      <c r="V264" s="152">
        <f t="shared" ref="V264:V327" si="85">((1/U264)-(1/298))*5026</f>
        <v>0.54963732529190412</v>
      </c>
      <c r="W264" s="153">
        <f t="shared" ref="W264:W327" si="86">POWER(10,V264)</f>
        <v>3.5451721202603008</v>
      </c>
      <c r="X264" s="154">
        <f t="shared" si="73"/>
        <v>-1.4265464428486508E-7</v>
      </c>
      <c r="Y264" s="155">
        <f t="shared" si="74"/>
        <v>-1.4253270475528481E-7</v>
      </c>
      <c r="Z264" s="155">
        <f t="shared" si="75"/>
        <v>-1.425328089877754E-7</v>
      </c>
      <c r="AA264" s="156">
        <f t="shared" si="76"/>
        <v>-1.4241097351249231E-7</v>
      </c>
      <c r="AB264" s="157">
        <f t="shared" ref="AB264:AB327" si="87">AB263+10*(0.166666666666666*(X263+2*Y263+2*Z263+AA263))</f>
        <v>8.344442366673495E-4</v>
      </c>
      <c r="AC264" s="132"/>
      <c r="AD264" s="158">
        <f t="shared" ref="AD264:AD327" si="88">AB264*10000</f>
        <v>8.3444423666734959</v>
      </c>
      <c r="AE264" s="158"/>
      <c r="AF264" s="159"/>
      <c r="AG264" s="133">
        <v>2580</v>
      </c>
    </row>
    <row r="265" spans="1:37">
      <c r="E265" s="147">
        <v>0.51116898148148149</v>
      </c>
      <c r="F265" s="133">
        <v>2590</v>
      </c>
      <c r="G265" s="148">
        <v>15.62</v>
      </c>
      <c r="H265" s="148">
        <v>5.99</v>
      </c>
      <c r="I265" s="148">
        <v>7.75</v>
      </c>
      <c r="J265" s="148">
        <v>15.57</v>
      </c>
      <c r="K265" s="148">
        <v>6.17</v>
      </c>
      <c r="L265" s="148">
        <v>7.32</v>
      </c>
      <c r="M265" s="118">
        <f t="shared" si="81"/>
        <v>15.594999999999999</v>
      </c>
      <c r="N265" s="118">
        <f t="shared" si="82"/>
        <v>6.08</v>
      </c>
      <c r="O265" s="118">
        <f t="shared" si="83"/>
        <v>7.5350000000000001</v>
      </c>
      <c r="P265" s="149">
        <f t="shared" si="77"/>
        <v>0.15483765964097659</v>
      </c>
      <c r="Q265" s="150">
        <f t="shared" si="78"/>
        <v>8.3176377110266907E-7</v>
      </c>
      <c r="R265" s="151">
        <f t="shared" si="79"/>
        <v>5.5051938519624224E-9</v>
      </c>
      <c r="S265" s="150">
        <f t="shared" si="80"/>
        <v>3.0307159347684853E-17</v>
      </c>
      <c r="T265" s="97">
        <v>298</v>
      </c>
      <c r="U265" s="118">
        <f t="shared" si="84"/>
        <v>288.59500000000003</v>
      </c>
      <c r="V265" s="152">
        <f t="shared" si="85"/>
        <v>0.54963732529190412</v>
      </c>
      <c r="W265" s="153">
        <f t="shared" si="86"/>
        <v>3.5451721202603008</v>
      </c>
      <c r="X265" s="154">
        <f t="shared" si="73"/>
        <v>-1.4119298498218087E-7</v>
      </c>
      <c r="Y265" s="155">
        <f t="shared" si="74"/>
        <v>-1.4107332708009375E-7</v>
      </c>
      <c r="Z265" s="155">
        <f t="shared" si="75"/>
        <v>-1.4107342848749396E-7</v>
      </c>
      <c r="AA265" s="156">
        <f t="shared" si="76"/>
        <v>-1.40953871820926E-7</v>
      </c>
      <c r="AB265" s="157">
        <f t="shared" si="87"/>
        <v>8.3301890892521042E-4</v>
      </c>
      <c r="AC265" s="132"/>
      <c r="AD265" s="158">
        <f t="shared" si="88"/>
        <v>8.3301890892521033</v>
      </c>
      <c r="AE265" s="158"/>
      <c r="AF265" s="159"/>
      <c r="AG265" s="133">
        <v>2590</v>
      </c>
    </row>
    <row r="266" spans="1:37">
      <c r="E266" s="147">
        <v>0.51128472222222221</v>
      </c>
      <c r="F266" s="133">
        <v>2600</v>
      </c>
      <c r="G266" s="148">
        <v>15.63</v>
      </c>
      <c r="H266" s="148">
        <v>5.99</v>
      </c>
      <c r="I266" s="148">
        <v>7.73</v>
      </c>
      <c r="J266" s="148">
        <v>15.57</v>
      </c>
      <c r="K266" s="148">
        <v>6.17</v>
      </c>
      <c r="L266" s="148">
        <v>7.22</v>
      </c>
      <c r="M266" s="118">
        <f t="shared" si="81"/>
        <v>15.600000000000001</v>
      </c>
      <c r="N266" s="118">
        <f t="shared" si="82"/>
        <v>6.08</v>
      </c>
      <c r="O266" s="118">
        <f t="shared" si="83"/>
        <v>7.4749999999999996</v>
      </c>
      <c r="P266" s="149">
        <f t="shared" si="77"/>
        <v>0.15361801477205625</v>
      </c>
      <c r="Q266" s="150">
        <f t="shared" si="78"/>
        <v>8.3176377110266907E-7</v>
      </c>
      <c r="R266" s="151">
        <f t="shared" si="79"/>
        <v>5.5074817352827577E-9</v>
      </c>
      <c r="S266" s="150">
        <f t="shared" si="80"/>
        <v>3.0332355064473176E-17</v>
      </c>
      <c r="T266" s="97">
        <v>298</v>
      </c>
      <c r="U266" s="118">
        <f t="shared" si="84"/>
        <v>288.60000000000002</v>
      </c>
      <c r="V266" s="152">
        <f t="shared" si="85"/>
        <v>0.54933560302687812</v>
      </c>
      <c r="W266" s="153">
        <f t="shared" si="86"/>
        <v>3.5427099985315955</v>
      </c>
      <c r="X266" s="154">
        <f t="shared" si="73"/>
        <v>-1.4005711656150785E-7</v>
      </c>
      <c r="Y266" s="155">
        <f t="shared" si="74"/>
        <v>-1.3993917642762191E-7</v>
      </c>
      <c r="Z266" s="155">
        <f t="shared" si="75"/>
        <v>-1.3993927574335483E-7</v>
      </c>
      <c r="AA266" s="156">
        <f t="shared" si="76"/>
        <v>-1.39821434757937E-7</v>
      </c>
      <c r="AB266" s="157">
        <f t="shared" si="87"/>
        <v>8.3160817497864665E-4</v>
      </c>
      <c r="AC266" s="132"/>
      <c r="AD266" s="158">
        <f t="shared" si="88"/>
        <v>8.3160817497864663</v>
      </c>
      <c r="AE266" s="158"/>
      <c r="AF266" s="159"/>
      <c r="AG266" s="133">
        <v>2600</v>
      </c>
    </row>
    <row r="267" spans="1:37">
      <c r="E267" s="147">
        <v>0.51140046296296293</v>
      </c>
      <c r="F267" s="133">
        <v>2610</v>
      </c>
      <c r="G267" s="148">
        <v>15.64</v>
      </c>
      <c r="H267" s="148">
        <v>5.99</v>
      </c>
      <c r="I267" s="148">
        <v>7.79</v>
      </c>
      <c r="J267" s="148">
        <v>15.58</v>
      </c>
      <c r="K267" s="148">
        <v>6.17</v>
      </c>
      <c r="L267" s="148">
        <v>7.23</v>
      </c>
      <c r="M267" s="118">
        <f t="shared" si="81"/>
        <v>15.61</v>
      </c>
      <c r="N267" s="118">
        <f t="shared" si="82"/>
        <v>6.08</v>
      </c>
      <c r="O267" s="118">
        <f t="shared" si="83"/>
        <v>7.51</v>
      </c>
      <c r="P267" s="149">
        <f t="shared" si="77"/>
        <v>0.15436403327200274</v>
      </c>
      <c r="Q267" s="150">
        <f t="shared" si="78"/>
        <v>8.3176377110266907E-7</v>
      </c>
      <c r="R267" s="151">
        <f t="shared" si="79"/>
        <v>5.5120603547576842E-9</v>
      </c>
      <c r="S267" s="150">
        <f t="shared" si="80"/>
        <v>3.038280935449141E-17</v>
      </c>
      <c r="T267" s="97">
        <v>298</v>
      </c>
      <c r="U267" s="118">
        <f t="shared" si="84"/>
        <v>288.61</v>
      </c>
      <c r="V267" s="152">
        <f t="shared" si="85"/>
        <v>0.54873218985979755</v>
      </c>
      <c r="W267" s="153">
        <f t="shared" si="86"/>
        <v>3.5377911392014076</v>
      </c>
      <c r="X267" s="154">
        <f t="shared" si="73"/>
        <v>-1.409298319652022E-7</v>
      </c>
      <c r="Y267" s="155">
        <f t="shared" si="74"/>
        <v>-1.4081021616520625E-7</v>
      </c>
      <c r="Z267" s="155">
        <f t="shared" si="75"/>
        <v>-1.4081031769047883E-7</v>
      </c>
      <c r="AA267" s="156">
        <f t="shared" si="76"/>
        <v>-1.4069080324341403E-7</v>
      </c>
      <c r="AB267" s="157">
        <f t="shared" si="87"/>
        <v>8.3020878255254428E-4</v>
      </c>
      <c r="AC267" s="132"/>
      <c r="AD267" s="158">
        <f t="shared" si="88"/>
        <v>8.302087825525442</v>
      </c>
      <c r="AE267" s="158"/>
      <c r="AF267" s="159"/>
      <c r="AG267" s="133">
        <v>2610</v>
      </c>
    </row>
    <row r="268" spans="1:37">
      <c r="E268" s="147">
        <v>0.51151620370370365</v>
      </c>
      <c r="F268" s="133">
        <v>2620</v>
      </c>
      <c r="G268" s="148">
        <v>15.64</v>
      </c>
      <c r="H268" s="148">
        <v>5.99</v>
      </c>
      <c r="I268" s="148">
        <v>7.84</v>
      </c>
      <c r="J268" s="148">
        <v>15.59</v>
      </c>
      <c r="K268" s="148">
        <v>6.17</v>
      </c>
      <c r="L268" s="148">
        <v>7.31</v>
      </c>
      <c r="M268" s="118">
        <f t="shared" si="81"/>
        <v>15.615</v>
      </c>
      <c r="N268" s="118">
        <f t="shared" si="82"/>
        <v>6.08</v>
      </c>
      <c r="O268" s="118">
        <f t="shared" si="83"/>
        <v>7.5749999999999993</v>
      </c>
      <c r="P268" s="149">
        <f t="shared" si="77"/>
        <v>0.15571356112894322</v>
      </c>
      <c r="Q268" s="150">
        <f t="shared" si="78"/>
        <v>8.3176377110266907E-7</v>
      </c>
      <c r="R268" s="151">
        <f t="shared" si="79"/>
        <v>5.51435109170273E-9</v>
      </c>
      <c r="S268" s="150">
        <f t="shared" si="80"/>
        <v>3.0408067962563088E-17</v>
      </c>
      <c r="T268" s="97">
        <v>298</v>
      </c>
      <c r="U268" s="118">
        <f t="shared" si="84"/>
        <v>288.61500000000001</v>
      </c>
      <c r="V268" s="152">
        <f t="shared" si="85"/>
        <v>0.54843049895665763</v>
      </c>
      <c r="W268" s="153">
        <f t="shared" si="86"/>
        <v>3.5353343988619534</v>
      </c>
      <c r="X268" s="154">
        <f t="shared" si="73"/>
        <v>-1.4213748232556728E-7</v>
      </c>
      <c r="Y268" s="155">
        <f t="shared" si="74"/>
        <v>-1.4201560100731831E-7</v>
      </c>
      <c r="Z268" s="155">
        <f t="shared" si="75"/>
        <v>-1.420157055192E-7</v>
      </c>
      <c r="AA268" s="156">
        <f t="shared" si="76"/>
        <v>-1.4189392853359713E-7</v>
      </c>
      <c r="AB268" s="157">
        <f t="shared" si="87"/>
        <v>8.2880067971434436E-4</v>
      </c>
      <c r="AC268" s="132"/>
      <c r="AD268" s="158">
        <f t="shared" si="88"/>
        <v>8.2880067971434439</v>
      </c>
      <c r="AE268" s="158"/>
      <c r="AF268" s="159"/>
      <c r="AG268" s="133">
        <v>2620</v>
      </c>
    </row>
    <row r="269" spans="1:37">
      <c r="E269" s="147">
        <v>0.51163194444444449</v>
      </c>
      <c r="F269" s="133">
        <v>2630</v>
      </c>
      <c r="G269" s="148">
        <v>15.64</v>
      </c>
      <c r="H269" s="148">
        <v>5.99</v>
      </c>
      <c r="I269" s="148">
        <v>7.86</v>
      </c>
      <c r="J269" s="148">
        <v>15.58</v>
      </c>
      <c r="K269" s="148">
        <v>6.17</v>
      </c>
      <c r="L269" s="148">
        <v>7.38</v>
      </c>
      <c r="M269" s="118">
        <f t="shared" si="81"/>
        <v>15.61</v>
      </c>
      <c r="N269" s="118">
        <f t="shared" si="82"/>
        <v>6.08</v>
      </c>
      <c r="O269" s="118">
        <f t="shared" si="83"/>
        <v>7.62</v>
      </c>
      <c r="P269" s="149">
        <f t="shared" si="77"/>
        <v>0.15662502443843684</v>
      </c>
      <c r="Q269" s="150">
        <f t="shared" si="78"/>
        <v>8.3176377110266907E-7</v>
      </c>
      <c r="R269" s="151">
        <f t="shared" si="79"/>
        <v>5.5120603547576842E-9</v>
      </c>
      <c r="S269" s="150">
        <f t="shared" si="80"/>
        <v>3.038280935449141E-17</v>
      </c>
      <c r="T269" s="97">
        <v>298</v>
      </c>
      <c r="U269" s="118">
        <f t="shared" si="84"/>
        <v>288.61</v>
      </c>
      <c r="V269" s="152">
        <f t="shared" si="85"/>
        <v>0.54873218985979755</v>
      </c>
      <c r="W269" s="153">
        <f t="shared" si="86"/>
        <v>3.5377911392014076</v>
      </c>
      <c r="X269" s="154">
        <f t="shared" si="73"/>
        <v>-1.425069149005856E-7</v>
      </c>
      <c r="Y269" s="155">
        <f t="shared" si="74"/>
        <v>-1.4238418889828226E-7</v>
      </c>
      <c r="Z269" s="155">
        <f t="shared" si="75"/>
        <v>-1.4238429458909489E-7</v>
      </c>
      <c r="AA269" s="156">
        <f t="shared" si="76"/>
        <v>-1.422616740955637E-7</v>
      </c>
      <c r="AB269" s="157">
        <f t="shared" si="87"/>
        <v>8.2738052300782407E-4</v>
      </c>
      <c r="AC269" s="132"/>
      <c r="AD269" s="158">
        <f t="shared" si="88"/>
        <v>8.2738052300782403</v>
      </c>
      <c r="AE269" s="158"/>
      <c r="AF269" s="159"/>
      <c r="AG269" s="133">
        <v>2630</v>
      </c>
    </row>
    <row r="270" spans="1:37" s="77" customFormat="1">
      <c r="A270" s="134"/>
      <c r="B270" s="134"/>
      <c r="C270" s="134"/>
      <c r="D270" s="134"/>
      <c r="E270" s="136">
        <v>0.51174768518518521</v>
      </c>
      <c r="F270" s="137">
        <v>2640</v>
      </c>
      <c r="G270" s="138">
        <v>15.66</v>
      </c>
      <c r="H270" s="138">
        <v>5.99</v>
      </c>
      <c r="I270" s="138">
        <v>7.77</v>
      </c>
      <c r="J270" s="138">
        <v>15.59</v>
      </c>
      <c r="K270" s="138">
        <v>6.17</v>
      </c>
      <c r="L270" s="138">
        <v>7.36</v>
      </c>
      <c r="M270" s="139">
        <f t="shared" si="81"/>
        <v>15.625</v>
      </c>
      <c r="N270" s="139">
        <f t="shared" si="82"/>
        <v>6.08</v>
      </c>
      <c r="O270" s="139">
        <f t="shared" si="83"/>
        <v>7.5649999999999995</v>
      </c>
      <c r="P270" s="140">
        <f t="shared" si="77"/>
        <v>0.15553494530778642</v>
      </c>
      <c r="Q270" s="141">
        <f t="shared" si="78"/>
        <v>8.3176377110266907E-7</v>
      </c>
      <c r="R270" s="142">
        <f t="shared" si="79"/>
        <v>5.5189354219853545E-9</v>
      </c>
      <c r="S270" s="141">
        <f t="shared" si="80"/>
        <v>3.0458648192044662E-17</v>
      </c>
      <c r="T270" s="143">
        <v>298</v>
      </c>
      <c r="U270" s="139">
        <f t="shared" si="84"/>
        <v>288.625</v>
      </c>
      <c r="V270" s="144">
        <f t="shared" si="85"/>
        <v>0.54782714850846237</v>
      </c>
      <c r="W270" s="145">
        <f t="shared" si="86"/>
        <v>3.5304262899975414</v>
      </c>
      <c r="X270" s="146">
        <f t="shared" si="73"/>
        <v>-1.4191963377247357E-7</v>
      </c>
      <c r="Y270" s="146">
        <f t="shared" si="74"/>
        <v>-1.4179770738742393E-7</v>
      </c>
      <c r="Z270" s="146">
        <f t="shared" si="75"/>
        <v>-1.4179781213715429E-7</v>
      </c>
      <c r="AA270" s="146">
        <f t="shared" si="76"/>
        <v>-1.4167599032184922E-7</v>
      </c>
      <c r="AB270" s="146">
        <f t="shared" si="87"/>
        <v>8.2595668041453925E-4</v>
      </c>
      <c r="AC270" s="134"/>
      <c r="AD270" s="146">
        <f t="shared" si="88"/>
        <v>8.2595668041453933</v>
      </c>
      <c r="AE270" s="146"/>
      <c r="AF270" s="146"/>
      <c r="AG270" s="137">
        <v>2640</v>
      </c>
      <c r="AH270" s="134"/>
      <c r="AI270" s="134"/>
      <c r="AJ270" s="134"/>
      <c r="AK270" s="134"/>
    </row>
    <row r="271" spans="1:37">
      <c r="E271" s="147">
        <v>0.51186342592592593</v>
      </c>
      <c r="F271" s="133">
        <v>2650</v>
      </c>
      <c r="G271" s="148">
        <v>15.66</v>
      </c>
      <c r="H271" s="148">
        <v>5.99</v>
      </c>
      <c r="I271" s="148">
        <v>7.85</v>
      </c>
      <c r="J271" s="148">
        <v>15.6</v>
      </c>
      <c r="K271" s="148">
        <v>6.17</v>
      </c>
      <c r="L271" s="148">
        <v>7.32</v>
      </c>
      <c r="M271" s="118">
        <f t="shared" si="81"/>
        <v>15.629999999999999</v>
      </c>
      <c r="N271" s="118">
        <f t="shared" si="82"/>
        <v>6.08</v>
      </c>
      <c r="O271" s="118">
        <f t="shared" si="83"/>
        <v>7.585</v>
      </c>
      <c r="P271" s="149">
        <f t="shared" si="77"/>
        <v>0.15595965391154198</v>
      </c>
      <c r="Q271" s="150">
        <f t="shared" si="78"/>
        <v>8.3176377110266907E-7</v>
      </c>
      <c r="R271" s="151">
        <f t="shared" si="79"/>
        <v>5.5212290161143722E-9</v>
      </c>
      <c r="S271" s="150">
        <f t="shared" si="80"/>
        <v>3.048396984838328E-17</v>
      </c>
      <c r="T271" s="97">
        <v>298</v>
      </c>
      <c r="U271" s="118">
        <f t="shared" si="84"/>
        <v>288.63</v>
      </c>
      <c r="V271" s="152">
        <f t="shared" si="85"/>
        <v>0.54752548896232167</v>
      </c>
      <c r="W271" s="153">
        <f t="shared" si="86"/>
        <v>3.5279749187411422</v>
      </c>
      <c r="X271" s="154">
        <f t="shared" si="73"/>
        <v>-1.4227975132794026E-7</v>
      </c>
      <c r="Y271" s="155">
        <f t="shared" si="74"/>
        <v>-1.4215699464245625E-7</v>
      </c>
      <c r="Z271" s="155">
        <f t="shared" si="75"/>
        <v>-1.4215710055495392E-7</v>
      </c>
      <c r="AA271" s="156">
        <f t="shared" si="76"/>
        <v>-1.4203444959920837E-7</v>
      </c>
      <c r="AB271" s="157">
        <f t="shared" si="87"/>
        <v>8.2453870264263341E-4</v>
      </c>
      <c r="AC271" s="132"/>
      <c r="AD271" s="158">
        <f t="shared" si="88"/>
        <v>8.245387026426334</v>
      </c>
      <c r="AE271" s="158"/>
      <c r="AF271" s="159"/>
      <c r="AG271" s="133">
        <v>2650</v>
      </c>
    </row>
    <row r="272" spans="1:37">
      <c r="E272" s="147">
        <v>0.51197916666666665</v>
      </c>
      <c r="F272" s="133">
        <v>2660</v>
      </c>
      <c r="G272" s="148">
        <v>15.67</v>
      </c>
      <c r="H272" s="148">
        <v>5.99</v>
      </c>
      <c r="I272" s="148">
        <v>7.79</v>
      </c>
      <c r="J272" s="148">
        <v>15.6</v>
      </c>
      <c r="K272" s="148">
        <v>6.17</v>
      </c>
      <c r="L272" s="148">
        <v>7.28</v>
      </c>
      <c r="M272" s="118">
        <f t="shared" si="81"/>
        <v>15.635</v>
      </c>
      <c r="N272" s="118">
        <f t="shared" si="82"/>
        <v>6.08</v>
      </c>
      <c r="O272" s="118">
        <f t="shared" si="83"/>
        <v>7.5350000000000001</v>
      </c>
      <c r="P272" s="149">
        <f t="shared" si="77"/>
        <v>0.15494500015519588</v>
      </c>
      <c r="Q272" s="150">
        <f t="shared" si="78"/>
        <v>8.3176377110266907E-7</v>
      </c>
      <c r="R272" s="151">
        <f t="shared" si="79"/>
        <v>5.5235235634297618E-9</v>
      </c>
      <c r="S272" s="150">
        <f t="shared" si="80"/>
        <v>3.0509312555763815E-17</v>
      </c>
      <c r="T272" s="97">
        <v>298</v>
      </c>
      <c r="U272" s="118">
        <f t="shared" si="84"/>
        <v>288.63499999999999</v>
      </c>
      <c r="V272" s="152">
        <f t="shared" si="85"/>
        <v>0.54722383986742629</v>
      </c>
      <c r="W272" s="153">
        <f t="shared" si="86"/>
        <v>3.5255253344494459</v>
      </c>
      <c r="X272" s="154">
        <f t="shared" si="73"/>
        <v>-1.4132582997311078E-7</v>
      </c>
      <c r="Y272" s="155">
        <f t="shared" si="74"/>
        <v>-1.4120450465110409E-7</v>
      </c>
      <c r="Z272" s="155">
        <f t="shared" si="75"/>
        <v>-1.4120460880640084E-7</v>
      </c>
      <c r="AA272" s="156">
        <f t="shared" si="76"/>
        <v>-1.4108338746086056E-7</v>
      </c>
      <c r="AB272" s="157">
        <f t="shared" si="87"/>
        <v>8.2311713199043014E-4</v>
      </c>
      <c r="AC272" s="132"/>
      <c r="AD272" s="158">
        <f t="shared" si="88"/>
        <v>8.231171319904302</v>
      </c>
      <c r="AE272" s="158"/>
      <c r="AF272" s="159"/>
      <c r="AG272" s="133">
        <v>2660</v>
      </c>
    </row>
    <row r="273" spans="5:33">
      <c r="E273" s="147">
        <v>0.51209490740740737</v>
      </c>
      <c r="F273" s="133">
        <v>2670</v>
      </c>
      <c r="G273" s="148">
        <v>15.67</v>
      </c>
      <c r="H273" s="148">
        <v>5.99</v>
      </c>
      <c r="I273" s="148">
        <v>7.83</v>
      </c>
      <c r="J273" s="148">
        <v>15.61</v>
      </c>
      <c r="K273" s="148">
        <v>6.17</v>
      </c>
      <c r="L273" s="148">
        <v>7.28</v>
      </c>
      <c r="M273" s="118">
        <f t="shared" si="81"/>
        <v>15.64</v>
      </c>
      <c r="N273" s="118">
        <f t="shared" si="82"/>
        <v>6.08</v>
      </c>
      <c r="O273" s="118">
        <f t="shared" si="83"/>
        <v>7.5549999999999997</v>
      </c>
      <c r="P273" s="149">
        <f t="shared" si="77"/>
        <v>0.15536973124563008</v>
      </c>
      <c r="Q273" s="150">
        <f t="shared" si="78"/>
        <v>8.3176377110266907E-7</v>
      </c>
      <c r="R273" s="151">
        <f t="shared" si="79"/>
        <v>5.5258190643276528E-9</v>
      </c>
      <c r="S273" s="150">
        <f t="shared" si="80"/>
        <v>3.0534676331686938E-17</v>
      </c>
      <c r="T273" s="97">
        <v>298</v>
      </c>
      <c r="U273" s="118">
        <f t="shared" si="84"/>
        <v>288.64</v>
      </c>
      <c r="V273" s="152">
        <f t="shared" si="85"/>
        <v>0.54692220122323365</v>
      </c>
      <c r="W273" s="153">
        <f t="shared" si="86"/>
        <v>3.5230775357594486</v>
      </c>
      <c r="X273" s="154">
        <f t="shared" si="73"/>
        <v>-1.4168610578677714E-7</v>
      </c>
      <c r="Y273" s="155">
        <f t="shared" si="74"/>
        <v>-1.4156395154367367E-7</v>
      </c>
      <c r="Z273" s="155">
        <f t="shared" si="75"/>
        <v>-1.4156405685858105E-7</v>
      </c>
      <c r="AA273" s="156">
        <f t="shared" si="76"/>
        <v>-1.4144200774879113E-7</v>
      </c>
      <c r="AB273" s="157">
        <f t="shared" si="87"/>
        <v>8.2170508624984857E-4</v>
      </c>
      <c r="AC273" s="132"/>
      <c r="AD273" s="158">
        <f t="shared" si="88"/>
        <v>8.2170508624984855</v>
      </c>
      <c r="AE273" s="158"/>
      <c r="AF273" s="159"/>
      <c r="AG273" s="133">
        <v>2670</v>
      </c>
    </row>
    <row r="274" spans="5:33">
      <c r="E274" s="147">
        <v>0.5122106481481481</v>
      </c>
      <c r="F274" s="133">
        <v>2680</v>
      </c>
      <c r="G274" s="148">
        <v>15.68</v>
      </c>
      <c r="H274" s="148">
        <v>5.99</v>
      </c>
      <c r="I274" s="148">
        <v>7.81</v>
      </c>
      <c r="J274" s="148">
        <v>15.62</v>
      </c>
      <c r="K274" s="148">
        <v>6.16</v>
      </c>
      <c r="L274" s="148">
        <v>7.26</v>
      </c>
      <c r="M274" s="118">
        <f t="shared" si="81"/>
        <v>15.649999999999999</v>
      </c>
      <c r="N274" s="118">
        <f t="shared" si="82"/>
        <v>6.0750000000000002</v>
      </c>
      <c r="O274" s="118">
        <f t="shared" si="83"/>
        <v>7.5350000000000001</v>
      </c>
      <c r="P274" s="149">
        <f t="shared" si="77"/>
        <v>0.1549852912273792</v>
      </c>
      <c r="Q274" s="150">
        <f t="shared" si="78"/>
        <v>8.413951416451931E-7</v>
      </c>
      <c r="R274" s="151">
        <f t="shared" si="79"/>
        <v>5.4671068151562124E-9</v>
      </c>
      <c r="S274" s="150">
        <f t="shared" si="80"/>
        <v>2.9889256928327504E-17</v>
      </c>
      <c r="T274" s="97">
        <v>298</v>
      </c>
      <c r="U274" s="118">
        <f t="shared" si="84"/>
        <v>288.64999999999998</v>
      </c>
      <c r="V274" s="152">
        <f t="shared" si="85"/>
        <v>0.54631895528478547</v>
      </c>
      <c r="W274" s="153">
        <f t="shared" si="86"/>
        <v>3.518187289737944</v>
      </c>
      <c r="X274" s="154">
        <f t="shared" si="73"/>
        <v>-1.383017021453072E-7</v>
      </c>
      <c r="Y274" s="155">
        <f t="shared" si="74"/>
        <v>-1.3818511305039198E-7</v>
      </c>
      <c r="Z274" s="155">
        <f t="shared" si="75"/>
        <v>-1.3818521133563965E-7</v>
      </c>
      <c r="AA274" s="156">
        <f t="shared" si="76"/>
        <v>-1.3806872036026218E-7</v>
      </c>
      <c r="AB274" s="157">
        <f t="shared" si="87"/>
        <v>8.2028944603261512E-4</v>
      </c>
      <c r="AC274" s="132"/>
      <c r="AD274" s="158">
        <f t="shared" si="88"/>
        <v>8.2028944603261511</v>
      </c>
      <c r="AE274" s="158"/>
      <c r="AF274" s="159"/>
      <c r="AG274" s="133">
        <v>2680</v>
      </c>
    </row>
    <row r="275" spans="5:33">
      <c r="E275" s="147">
        <v>0.51232638888888893</v>
      </c>
      <c r="F275" s="133">
        <v>2690</v>
      </c>
      <c r="G275" s="148">
        <v>15.68</v>
      </c>
      <c r="H275" s="148">
        <v>5.99</v>
      </c>
      <c r="I275" s="148">
        <v>7.88</v>
      </c>
      <c r="J275" s="148">
        <v>15.62</v>
      </c>
      <c r="K275" s="148">
        <v>6.16</v>
      </c>
      <c r="L275" s="148">
        <v>7.33</v>
      </c>
      <c r="M275" s="118">
        <f t="shared" si="81"/>
        <v>15.649999999999999</v>
      </c>
      <c r="N275" s="118">
        <f t="shared" si="82"/>
        <v>6.0750000000000002</v>
      </c>
      <c r="O275" s="118">
        <f t="shared" si="83"/>
        <v>7.6050000000000004</v>
      </c>
      <c r="P275" s="149">
        <f t="shared" si="77"/>
        <v>0.15642510149757385</v>
      </c>
      <c r="Q275" s="150">
        <f t="shared" si="78"/>
        <v>8.413951416451931E-7</v>
      </c>
      <c r="R275" s="151">
        <f t="shared" si="79"/>
        <v>5.4671068151562124E-9</v>
      </c>
      <c r="S275" s="150">
        <f t="shared" si="80"/>
        <v>2.9889256928327504E-17</v>
      </c>
      <c r="T275" s="97">
        <v>298</v>
      </c>
      <c r="U275" s="118">
        <f t="shared" si="84"/>
        <v>288.64999999999998</v>
      </c>
      <c r="V275" s="152">
        <f t="shared" si="85"/>
        <v>0.54631895528478547</v>
      </c>
      <c r="W275" s="153">
        <f t="shared" si="86"/>
        <v>3.518187289737944</v>
      </c>
      <c r="X275" s="154">
        <f t="shared" si="73"/>
        <v>-1.39351376079658E-7</v>
      </c>
      <c r="Y275" s="155">
        <f t="shared" si="74"/>
        <v>-1.3923281077295117E-7</v>
      </c>
      <c r="Z275" s="155">
        <f t="shared" si="75"/>
        <v>-1.3923291165270094E-7</v>
      </c>
      <c r="AA275" s="156">
        <f t="shared" si="76"/>
        <v>-1.391144470540795E-7</v>
      </c>
      <c r="AB275" s="157">
        <f t="shared" si="87"/>
        <v>8.1890759424715237E-4</v>
      </c>
      <c r="AC275" s="132"/>
      <c r="AD275" s="158">
        <f t="shared" si="88"/>
        <v>8.1890759424715238</v>
      </c>
      <c r="AE275" s="158"/>
      <c r="AF275" s="159"/>
      <c r="AG275" s="133">
        <v>2690</v>
      </c>
    </row>
    <row r="276" spans="5:33">
      <c r="E276" s="147">
        <v>0.51244212962962965</v>
      </c>
      <c r="F276" s="133">
        <v>2700</v>
      </c>
      <c r="G276" s="148">
        <v>15.69</v>
      </c>
      <c r="H276" s="148">
        <v>5.99</v>
      </c>
      <c r="I276" s="148">
        <v>7.83</v>
      </c>
      <c r="J276" s="148">
        <v>15.63</v>
      </c>
      <c r="K276" s="148">
        <v>6.16</v>
      </c>
      <c r="L276" s="148">
        <v>7.46</v>
      </c>
      <c r="M276" s="118">
        <f t="shared" si="81"/>
        <v>15.66</v>
      </c>
      <c r="N276" s="118">
        <f t="shared" si="82"/>
        <v>6.0750000000000002</v>
      </c>
      <c r="O276" s="118">
        <f t="shared" si="83"/>
        <v>7.6449999999999996</v>
      </c>
      <c r="P276" s="149">
        <f t="shared" si="77"/>
        <v>0.15727511487859896</v>
      </c>
      <c r="Q276" s="150">
        <f t="shared" si="78"/>
        <v>8.413951416451931E-7</v>
      </c>
      <c r="R276" s="151">
        <f t="shared" si="79"/>
        <v>5.4716518691279792E-9</v>
      </c>
      <c r="S276" s="150">
        <f t="shared" si="80"/>
        <v>2.9938974176931706E-17</v>
      </c>
      <c r="T276" s="97">
        <v>298</v>
      </c>
      <c r="U276" s="118">
        <f t="shared" si="84"/>
        <v>288.66000000000003</v>
      </c>
      <c r="V276" s="152">
        <f t="shared" si="85"/>
        <v>0.5457157511426306</v>
      </c>
      <c r="W276" s="153">
        <f t="shared" si="86"/>
        <v>3.513304169794218</v>
      </c>
      <c r="X276" s="154">
        <f t="shared" si="73"/>
        <v>-1.4029778072006295E-7</v>
      </c>
      <c r="Y276" s="155">
        <f t="shared" si="74"/>
        <v>-1.4017739478902027E-7</v>
      </c>
      <c r="Z276" s="155">
        <f t="shared" si="75"/>
        <v>-1.4017749808910327E-7</v>
      </c>
      <c r="AA276" s="156">
        <f t="shared" si="76"/>
        <v>-1.4005721528086528E-7</v>
      </c>
      <c r="AB276" s="157">
        <f t="shared" si="87"/>
        <v>8.1751526546717732E-4</v>
      </c>
      <c r="AC276" s="132"/>
      <c r="AD276" s="158">
        <f t="shared" si="88"/>
        <v>8.1751526546717734</v>
      </c>
      <c r="AE276" s="158"/>
      <c r="AF276" s="159"/>
      <c r="AG276" s="133">
        <v>2700</v>
      </c>
    </row>
    <row r="277" spans="5:33">
      <c r="E277" s="147">
        <v>0.51255787037037037</v>
      </c>
      <c r="F277" s="133">
        <v>2710</v>
      </c>
      <c r="G277" s="148">
        <v>15.69</v>
      </c>
      <c r="H277" s="148">
        <v>5.98</v>
      </c>
      <c r="I277" s="148">
        <v>7.85</v>
      </c>
      <c r="J277" s="148">
        <v>15.63</v>
      </c>
      <c r="K277" s="148">
        <v>6.16</v>
      </c>
      <c r="L277" s="148">
        <v>7.48</v>
      </c>
      <c r="M277" s="118">
        <f t="shared" si="81"/>
        <v>15.66</v>
      </c>
      <c r="N277" s="118">
        <f t="shared" si="82"/>
        <v>6.07</v>
      </c>
      <c r="O277" s="118">
        <f t="shared" si="83"/>
        <v>7.665</v>
      </c>
      <c r="P277" s="149">
        <f t="shared" si="77"/>
        <v>0.15768656056827482</v>
      </c>
      <c r="Q277" s="150">
        <f t="shared" si="78"/>
        <v>8.511380382023744E-7</v>
      </c>
      <c r="R277" s="151">
        <f t="shared" si="79"/>
        <v>5.4090183881118884E-9</v>
      </c>
      <c r="S277" s="150">
        <f t="shared" si="80"/>
        <v>2.9257479922932533E-17</v>
      </c>
      <c r="T277" s="97">
        <v>298</v>
      </c>
      <c r="U277" s="118">
        <f t="shared" si="84"/>
        <v>288.66000000000003</v>
      </c>
      <c r="V277" s="152">
        <f t="shared" si="85"/>
        <v>0.5457157511426306</v>
      </c>
      <c r="W277" s="153">
        <f t="shared" si="86"/>
        <v>3.513304169794218</v>
      </c>
      <c r="X277" s="154">
        <f t="shared" si="73"/>
        <v>-1.372271856958869E-7</v>
      </c>
      <c r="Y277" s="155">
        <f t="shared" si="74"/>
        <v>-1.3711181387134541E-7</v>
      </c>
      <c r="Z277" s="155">
        <f t="shared" si="75"/>
        <v>-1.3711191086858274E-7</v>
      </c>
      <c r="AA277" s="156">
        <f t="shared" si="76"/>
        <v>-1.3699663587818048E-7</v>
      </c>
      <c r="AB277" s="157">
        <f t="shared" si="87"/>
        <v>8.1611349083091534E-4</v>
      </c>
      <c r="AC277" s="132"/>
      <c r="AD277" s="158">
        <f t="shared" si="88"/>
        <v>8.1611349083091529</v>
      </c>
      <c r="AE277" s="158"/>
      <c r="AF277" s="159"/>
      <c r="AG277" s="133">
        <v>2710</v>
      </c>
    </row>
    <row r="278" spans="5:33">
      <c r="E278" s="147">
        <v>0.51267361111111109</v>
      </c>
      <c r="F278" s="133">
        <v>2720</v>
      </c>
      <c r="G278" s="148">
        <v>15.7</v>
      </c>
      <c r="H278" s="148">
        <v>5.98</v>
      </c>
      <c r="I278" s="148">
        <v>7.79</v>
      </c>
      <c r="J278" s="148">
        <v>15.64</v>
      </c>
      <c r="K278" s="148">
        <v>6.16</v>
      </c>
      <c r="L278" s="148">
        <v>7.51</v>
      </c>
      <c r="M278" s="118">
        <f t="shared" si="81"/>
        <v>15.67</v>
      </c>
      <c r="N278" s="118">
        <f t="shared" si="82"/>
        <v>6.07</v>
      </c>
      <c r="O278" s="118">
        <f t="shared" si="83"/>
        <v>7.65</v>
      </c>
      <c r="P278" s="149">
        <f t="shared" si="77"/>
        <v>0.15740526825037912</v>
      </c>
      <c r="Q278" s="150">
        <f t="shared" si="78"/>
        <v>8.511380382023744E-7</v>
      </c>
      <c r="R278" s="151">
        <f t="shared" si="79"/>
        <v>5.4135151505384241E-9</v>
      </c>
      <c r="S278" s="150">
        <f t="shared" si="80"/>
        <v>2.9306146285109055E-17</v>
      </c>
      <c r="T278" s="97">
        <v>298</v>
      </c>
      <c r="U278" s="118">
        <f t="shared" si="84"/>
        <v>288.67</v>
      </c>
      <c r="V278" s="152">
        <f t="shared" si="85"/>
        <v>0.54511258879243174</v>
      </c>
      <c r="W278" s="153">
        <f t="shared" si="86"/>
        <v>3.5084281650632412</v>
      </c>
      <c r="X278" s="154">
        <f t="shared" si="73"/>
        <v>-1.3717009704630513E-7</v>
      </c>
      <c r="Y278" s="155">
        <f t="shared" si="74"/>
        <v>-1.3705462719860075E-7</v>
      </c>
      <c r="Z278" s="155">
        <f t="shared" si="75"/>
        <v>-1.3705472440116905E-7</v>
      </c>
      <c r="AA278" s="156">
        <f t="shared" si="76"/>
        <v>-1.3693935159238264E-7</v>
      </c>
      <c r="AB278" s="157">
        <f t="shared" si="87"/>
        <v>8.1474237204582549E-4</v>
      </c>
      <c r="AC278" s="132"/>
      <c r="AD278" s="158">
        <f t="shared" si="88"/>
        <v>8.1474237204582547</v>
      </c>
      <c r="AE278" s="158"/>
      <c r="AF278" s="159"/>
      <c r="AG278" s="133">
        <v>2720</v>
      </c>
    </row>
    <row r="279" spans="5:33">
      <c r="E279" s="147">
        <v>0.51278935185185182</v>
      </c>
      <c r="F279" s="133">
        <v>2730</v>
      </c>
      <c r="G279" s="148">
        <v>15.71</v>
      </c>
      <c r="H279" s="148">
        <v>5.98</v>
      </c>
      <c r="I279" s="148">
        <v>7.79</v>
      </c>
      <c r="J279" s="148">
        <v>15.64</v>
      </c>
      <c r="K279" s="148">
        <v>6.16</v>
      </c>
      <c r="L279" s="148">
        <v>7.57</v>
      </c>
      <c r="M279" s="118">
        <f t="shared" si="81"/>
        <v>15.675000000000001</v>
      </c>
      <c r="N279" s="118">
        <f t="shared" si="82"/>
        <v>6.07</v>
      </c>
      <c r="O279" s="118">
        <f t="shared" si="83"/>
        <v>7.68</v>
      </c>
      <c r="P279" s="149">
        <f t="shared" si="77"/>
        <v>0.15803624686433862</v>
      </c>
      <c r="Q279" s="150">
        <f t="shared" si="78"/>
        <v>8.511380382023744E-7</v>
      </c>
      <c r="R279" s="151">
        <f t="shared" si="79"/>
        <v>5.4157649334435043E-9</v>
      </c>
      <c r="S279" s="150">
        <f t="shared" si="80"/>
        <v>2.9330509814316325E-17</v>
      </c>
      <c r="T279" s="97">
        <v>298</v>
      </c>
      <c r="U279" s="118">
        <f t="shared" si="84"/>
        <v>288.67500000000001</v>
      </c>
      <c r="V279" s="152">
        <f t="shared" si="85"/>
        <v>0.54481102328795672</v>
      </c>
      <c r="W279" s="153">
        <f t="shared" si="86"/>
        <v>3.5059928275119066</v>
      </c>
      <c r="X279" s="154">
        <f t="shared" si="73"/>
        <v>-1.3769817204078904E-7</v>
      </c>
      <c r="Y279" s="155">
        <f t="shared" si="74"/>
        <v>-1.375816153443456E-7</v>
      </c>
      <c r="Z279" s="155">
        <f t="shared" si="75"/>
        <v>-1.3758171400552084E-7</v>
      </c>
      <c r="AA279" s="156">
        <f t="shared" si="76"/>
        <v>-1.374652558032262E-7</v>
      </c>
      <c r="AB279" s="157">
        <f t="shared" si="87"/>
        <v>8.1337182512609507E-4</v>
      </c>
      <c r="AC279" s="132"/>
      <c r="AD279" s="158">
        <f t="shared" si="88"/>
        <v>8.1337182512609498</v>
      </c>
      <c r="AE279" s="158"/>
      <c r="AF279" s="159"/>
      <c r="AG279" s="133">
        <v>2730</v>
      </c>
    </row>
    <row r="280" spans="5:33">
      <c r="E280" s="147">
        <v>0.51290509259259254</v>
      </c>
      <c r="F280" s="133">
        <v>2740</v>
      </c>
      <c r="G280" s="148">
        <v>15.71</v>
      </c>
      <c r="H280" s="148">
        <v>5.98</v>
      </c>
      <c r="I280" s="148">
        <v>7.82</v>
      </c>
      <c r="J280" s="148">
        <v>15.66</v>
      </c>
      <c r="K280" s="148">
        <v>6.16</v>
      </c>
      <c r="L280" s="148">
        <v>7.48</v>
      </c>
      <c r="M280" s="118">
        <f t="shared" si="81"/>
        <v>15.685</v>
      </c>
      <c r="N280" s="118">
        <f t="shared" si="82"/>
        <v>6.07</v>
      </c>
      <c r="O280" s="118">
        <f t="shared" si="83"/>
        <v>7.65</v>
      </c>
      <c r="P280" s="149">
        <f t="shared" si="77"/>
        <v>0.15744622392732519</v>
      </c>
      <c r="Q280" s="150">
        <f t="shared" si="78"/>
        <v>8.511380382023744E-7</v>
      </c>
      <c r="R280" s="151">
        <f t="shared" si="79"/>
        <v>5.4202673045793049E-9</v>
      </c>
      <c r="S280" s="150">
        <f t="shared" si="80"/>
        <v>2.93792976530914E-17</v>
      </c>
      <c r="T280" s="97">
        <v>298</v>
      </c>
      <c r="U280" s="118">
        <f t="shared" si="84"/>
        <v>288.685</v>
      </c>
      <c r="V280" s="152">
        <f t="shared" si="85"/>
        <v>0.54420792361754189</v>
      </c>
      <c r="W280" s="153">
        <f t="shared" si="86"/>
        <v>3.5011274752657693</v>
      </c>
      <c r="X280" s="154">
        <f t="shared" si="73"/>
        <v>-1.3737046991870583E-7</v>
      </c>
      <c r="Y280" s="155">
        <f t="shared" si="74"/>
        <v>-1.372542707883379E-7</v>
      </c>
      <c r="Z280" s="155">
        <f t="shared" si="75"/>
        <v>-1.3725436907902519E-7</v>
      </c>
      <c r="AA280" s="156">
        <f t="shared" si="76"/>
        <v>-1.3713826807305999E-7</v>
      </c>
      <c r="AB280" s="157">
        <f t="shared" si="87"/>
        <v>8.1199600831518887E-4</v>
      </c>
      <c r="AC280" s="132"/>
      <c r="AD280" s="158">
        <f t="shared" si="88"/>
        <v>8.1199600831518879</v>
      </c>
      <c r="AE280" s="158"/>
      <c r="AF280" s="159"/>
      <c r="AG280" s="133">
        <v>2740</v>
      </c>
    </row>
    <row r="281" spans="5:33">
      <c r="E281" s="147">
        <v>0.51302083333333337</v>
      </c>
      <c r="F281" s="133">
        <v>2750</v>
      </c>
      <c r="G281" s="148">
        <v>15.72</v>
      </c>
      <c r="H281" s="148">
        <v>5.98</v>
      </c>
      <c r="I281" s="148">
        <v>7.74</v>
      </c>
      <c r="J281" s="148">
        <v>15.66</v>
      </c>
      <c r="K281" s="148">
        <v>6.16</v>
      </c>
      <c r="L281" s="148">
        <v>7.57</v>
      </c>
      <c r="M281" s="118">
        <f t="shared" si="81"/>
        <v>15.690000000000001</v>
      </c>
      <c r="N281" s="118">
        <f t="shared" si="82"/>
        <v>6.07</v>
      </c>
      <c r="O281" s="118">
        <f t="shared" si="83"/>
        <v>7.6550000000000002</v>
      </c>
      <c r="P281" s="149">
        <f t="shared" si="77"/>
        <v>0.157562795510824</v>
      </c>
      <c r="Q281" s="150">
        <f t="shared" si="78"/>
        <v>8.511380382023744E-7</v>
      </c>
      <c r="R281" s="151">
        <f t="shared" si="79"/>
        <v>5.4225198935873178E-9</v>
      </c>
      <c r="S281" s="150">
        <f t="shared" si="80"/>
        <v>2.9403721996350217E-17</v>
      </c>
      <c r="T281" s="97">
        <v>298</v>
      </c>
      <c r="U281" s="118">
        <f t="shared" si="84"/>
        <v>288.69</v>
      </c>
      <c r="V281" s="152">
        <f t="shared" si="85"/>
        <v>0.54390638945051872</v>
      </c>
      <c r="W281" s="153">
        <f t="shared" si="86"/>
        <v>3.4986974578655032</v>
      </c>
      <c r="X281" s="154">
        <f t="shared" si="73"/>
        <v>-1.3744929661939609E-7</v>
      </c>
      <c r="Y281" s="155">
        <f t="shared" si="74"/>
        <v>-1.373327671210656E-7</v>
      </c>
      <c r="Z281" s="155">
        <f t="shared" si="75"/>
        <v>-1.3733286591476124E-7</v>
      </c>
      <c r="AA281" s="156">
        <f t="shared" si="76"/>
        <v>-1.3721643504261186E-7</v>
      </c>
      <c r="AB281" s="157">
        <f t="shared" si="87"/>
        <v>8.1062346495231136E-4</v>
      </c>
      <c r="AC281" s="132"/>
      <c r="AD281" s="158">
        <f t="shared" si="88"/>
        <v>8.1062346495231132</v>
      </c>
      <c r="AE281" s="158"/>
      <c r="AF281" s="159"/>
      <c r="AG281" s="133">
        <v>2750</v>
      </c>
    </row>
    <row r="282" spans="5:33">
      <c r="E282" s="147">
        <v>0.51313657407407409</v>
      </c>
      <c r="F282" s="133">
        <v>2760</v>
      </c>
      <c r="G282" s="148">
        <v>15.73</v>
      </c>
      <c r="H282" s="148">
        <v>5.98</v>
      </c>
      <c r="I282" s="148">
        <v>7.89</v>
      </c>
      <c r="J282" s="148">
        <v>15.66</v>
      </c>
      <c r="K282" s="148">
        <v>6.16</v>
      </c>
      <c r="L282" s="148">
        <v>7.57</v>
      </c>
      <c r="M282" s="118">
        <f t="shared" si="81"/>
        <v>15.695</v>
      </c>
      <c r="N282" s="118">
        <f t="shared" si="82"/>
        <v>6.07</v>
      </c>
      <c r="O282" s="118">
        <f t="shared" si="83"/>
        <v>7.73</v>
      </c>
      <c r="P282" s="149">
        <f t="shared" si="77"/>
        <v>0.15912032166739931</v>
      </c>
      <c r="Q282" s="150">
        <f t="shared" si="78"/>
        <v>8.511380382023744E-7</v>
      </c>
      <c r="R282" s="151">
        <f t="shared" si="79"/>
        <v>5.4247734187405332E-9</v>
      </c>
      <c r="S282" s="150">
        <f t="shared" si="80"/>
        <v>2.9428166644673849E-17</v>
      </c>
      <c r="T282" s="97">
        <v>298</v>
      </c>
      <c r="U282" s="118">
        <f t="shared" si="84"/>
        <v>288.69499999999999</v>
      </c>
      <c r="V282" s="152">
        <f t="shared" si="85"/>
        <v>0.54360486572822375</v>
      </c>
      <c r="W282" s="153">
        <f t="shared" si="86"/>
        <v>3.4962692111452092</v>
      </c>
      <c r="X282" s="154">
        <f t="shared" si="73"/>
        <v>-1.3878435937642987E-7</v>
      </c>
      <c r="Y282" s="155">
        <f t="shared" si="74"/>
        <v>-1.38665353536728E-7</v>
      </c>
      <c r="Z282" s="155">
        <f t="shared" si="75"/>
        <v>-1.3866545558273624E-7</v>
      </c>
      <c r="AA282" s="156">
        <f t="shared" si="76"/>
        <v>-1.3854655161403633E-7</v>
      </c>
      <c r="AB282" s="157">
        <f t="shared" si="87"/>
        <v>8.0925013662275528E-4</v>
      </c>
      <c r="AC282" s="132"/>
      <c r="AD282" s="158">
        <f t="shared" si="88"/>
        <v>8.0925013662275536</v>
      </c>
      <c r="AE282" s="158"/>
      <c r="AF282" s="159"/>
      <c r="AG282" s="133">
        <v>2760</v>
      </c>
    </row>
    <row r="283" spans="5:33">
      <c r="E283" s="147">
        <v>0.51325231481481481</v>
      </c>
      <c r="F283" s="133">
        <v>2770</v>
      </c>
      <c r="G283" s="148">
        <v>15.73</v>
      </c>
      <c r="H283" s="148">
        <v>5.98</v>
      </c>
      <c r="I283" s="148">
        <v>7.79</v>
      </c>
      <c r="J283" s="148">
        <v>15.67</v>
      </c>
      <c r="K283" s="148">
        <v>6.16</v>
      </c>
      <c r="L283" s="148">
        <v>7.58</v>
      </c>
      <c r="M283" s="118">
        <f t="shared" si="81"/>
        <v>15.7</v>
      </c>
      <c r="N283" s="118">
        <f t="shared" si="82"/>
        <v>6.07</v>
      </c>
      <c r="O283" s="118">
        <f t="shared" si="83"/>
        <v>7.6850000000000005</v>
      </c>
      <c r="P283" s="149">
        <f t="shared" si="77"/>
        <v>0.1582077305999649</v>
      </c>
      <c r="Q283" s="150">
        <f t="shared" si="78"/>
        <v>8.511380382023744E-7</v>
      </c>
      <c r="R283" s="151">
        <f t="shared" si="79"/>
        <v>5.4270278804280003E-9</v>
      </c>
      <c r="S283" s="150">
        <f t="shared" si="80"/>
        <v>2.9452631614942836E-17</v>
      </c>
      <c r="T283" s="97">
        <v>298</v>
      </c>
      <c r="U283" s="118">
        <f t="shared" si="84"/>
        <v>288.7</v>
      </c>
      <c r="V283" s="152">
        <f t="shared" si="85"/>
        <v>0.54330335245011852</v>
      </c>
      <c r="W283" s="153">
        <f t="shared" si="86"/>
        <v>3.4938427337548701</v>
      </c>
      <c r="X283" s="154">
        <f t="shared" si="73"/>
        <v>-1.3796222369467363E-7</v>
      </c>
      <c r="Y283" s="155">
        <f t="shared" si="74"/>
        <v>-1.3784442176661727E-7</v>
      </c>
      <c r="Z283" s="155">
        <f t="shared" si="75"/>
        <v>-1.3784452235425558E-7</v>
      </c>
      <c r="AA283" s="156">
        <f t="shared" si="76"/>
        <v>-1.3772682084205981E-7</v>
      </c>
      <c r="AB283" s="157">
        <f t="shared" si="87"/>
        <v>8.0786348240737297E-4</v>
      </c>
      <c r="AC283" s="132"/>
      <c r="AD283" s="158">
        <f t="shared" si="88"/>
        <v>8.0786348240737293</v>
      </c>
      <c r="AE283" s="158"/>
      <c r="AF283" s="159"/>
      <c r="AG283" s="133">
        <v>2770</v>
      </c>
    </row>
    <row r="284" spans="5:33">
      <c r="E284" s="147">
        <v>0.51336805555555554</v>
      </c>
      <c r="F284" s="133">
        <v>2780</v>
      </c>
      <c r="G284" s="148">
        <v>15.74</v>
      </c>
      <c r="H284" s="148">
        <v>5.98</v>
      </c>
      <c r="I284" s="148">
        <v>7.82</v>
      </c>
      <c r="J284" s="148">
        <v>15.68</v>
      </c>
      <c r="K284" s="148">
        <v>6.16</v>
      </c>
      <c r="L284" s="148">
        <v>7.5</v>
      </c>
      <c r="M284" s="118">
        <f t="shared" si="81"/>
        <v>15.71</v>
      </c>
      <c r="N284" s="118">
        <f t="shared" si="82"/>
        <v>6.07</v>
      </c>
      <c r="O284" s="118">
        <f t="shared" si="83"/>
        <v>7.66</v>
      </c>
      <c r="P284" s="149">
        <f t="shared" si="77"/>
        <v>0.15772043211847014</v>
      </c>
      <c r="Q284" s="150">
        <f t="shared" si="78"/>
        <v>8.511380382023744E-7</v>
      </c>
      <c r="R284" s="151">
        <f t="shared" si="79"/>
        <v>5.4315396149627013E-9</v>
      </c>
      <c r="S284" s="150">
        <f t="shared" si="80"/>
        <v>2.9501622588909168E-17</v>
      </c>
      <c r="T284" s="97">
        <v>298</v>
      </c>
      <c r="U284" s="118">
        <f t="shared" si="84"/>
        <v>288.70999999999998</v>
      </c>
      <c r="V284" s="152">
        <f t="shared" si="85"/>
        <v>0.54270035722430432</v>
      </c>
      <c r="W284" s="153">
        <f t="shared" si="86"/>
        <v>3.4889950815692017</v>
      </c>
      <c r="X284" s="154">
        <f t="shared" si="73"/>
        <v>-1.3772207993820635E-7</v>
      </c>
      <c r="Y284" s="155">
        <f t="shared" si="74"/>
        <v>-1.3760448710994476E-7</v>
      </c>
      <c r="Z284" s="155">
        <f t="shared" si="75"/>
        <v>-1.3760458751558247E-7</v>
      </c>
      <c r="AA284" s="156">
        <f t="shared" si="76"/>
        <v>-1.3748709492149759E-7</v>
      </c>
      <c r="AB284" s="157">
        <f t="shared" si="87"/>
        <v>8.0648503751940882E-4</v>
      </c>
      <c r="AC284" s="132"/>
      <c r="AD284" s="158">
        <f t="shared" si="88"/>
        <v>8.064850375194089</v>
      </c>
      <c r="AE284" s="158"/>
      <c r="AF284" s="159"/>
      <c r="AG284" s="133">
        <v>2780</v>
      </c>
    </row>
    <row r="285" spans="5:33">
      <c r="E285" s="147">
        <v>0.51348379629629626</v>
      </c>
      <c r="F285" s="133">
        <v>2790</v>
      </c>
      <c r="G285" s="148">
        <v>15.74</v>
      </c>
      <c r="H285" s="148">
        <v>5.98</v>
      </c>
      <c r="I285" s="148">
        <v>7.83</v>
      </c>
      <c r="J285" s="148">
        <v>15.68</v>
      </c>
      <c r="K285" s="148">
        <v>6.15</v>
      </c>
      <c r="L285" s="148">
        <v>7.54</v>
      </c>
      <c r="M285" s="118">
        <f t="shared" si="81"/>
        <v>15.71</v>
      </c>
      <c r="N285" s="118">
        <f t="shared" si="82"/>
        <v>6.0650000000000004</v>
      </c>
      <c r="O285" s="118">
        <f t="shared" si="83"/>
        <v>7.6850000000000005</v>
      </c>
      <c r="P285" s="149">
        <f t="shared" si="77"/>
        <v>0.15823518548700302</v>
      </c>
      <c r="Q285" s="150">
        <f t="shared" si="78"/>
        <v>8.6099375218459864E-7</v>
      </c>
      <c r="R285" s="151">
        <f t="shared" si="79"/>
        <v>5.3693652951231356E-9</v>
      </c>
      <c r="S285" s="150">
        <f t="shared" si="80"/>
        <v>2.8830083672472755E-17</v>
      </c>
      <c r="T285" s="97">
        <v>298</v>
      </c>
      <c r="U285" s="118">
        <f t="shared" si="84"/>
        <v>288.70999999999998</v>
      </c>
      <c r="V285" s="152">
        <f t="shared" si="85"/>
        <v>0.54270035722430432</v>
      </c>
      <c r="W285" s="153">
        <f t="shared" si="86"/>
        <v>3.4889950815692017</v>
      </c>
      <c r="X285" s="154">
        <f t="shared" si="73"/>
        <v>-1.3479601022593777E-7</v>
      </c>
      <c r="Y285" s="155">
        <f t="shared" si="74"/>
        <v>-1.3468316858242215E-7</v>
      </c>
      <c r="Z285" s="155">
        <f t="shared" si="75"/>
        <v>-1.3468326304542954E-7</v>
      </c>
      <c r="AA285" s="156">
        <f t="shared" si="76"/>
        <v>-1.3457051570676586E-7</v>
      </c>
      <c r="AB285" s="157">
        <f t="shared" si="87"/>
        <v>8.0510899197922426E-4</v>
      </c>
      <c r="AC285" s="132"/>
      <c r="AD285" s="158">
        <f t="shared" si="88"/>
        <v>8.0510899197922434</v>
      </c>
      <c r="AE285" s="158"/>
      <c r="AF285" s="159"/>
      <c r="AG285" s="133">
        <v>2790</v>
      </c>
    </row>
    <row r="286" spans="5:33">
      <c r="E286" s="147">
        <v>0.51359953703703698</v>
      </c>
      <c r="F286" s="133">
        <v>2800</v>
      </c>
      <c r="G286" s="148">
        <v>15.75</v>
      </c>
      <c r="H286" s="148">
        <v>5.98</v>
      </c>
      <c r="I286" s="148">
        <v>7.83</v>
      </c>
      <c r="J286" s="148">
        <v>15.68</v>
      </c>
      <c r="K286" s="148">
        <v>6.15</v>
      </c>
      <c r="L286" s="148">
        <v>7.53</v>
      </c>
      <c r="M286" s="118">
        <f t="shared" si="81"/>
        <v>15.715</v>
      </c>
      <c r="N286" s="118">
        <f t="shared" si="82"/>
        <v>6.0650000000000004</v>
      </c>
      <c r="O286" s="118">
        <f t="shared" si="83"/>
        <v>7.68</v>
      </c>
      <c r="P286" s="149">
        <f t="shared" si="77"/>
        <v>0.1581459568968055</v>
      </c>
      <c r="Q286" s="150">
        <f t="shared" si="78"/>
        <v>8.6099375218459864E-7</v>
      </c>
      <c r="R286" s="151">
        <f t="shared" si="79"/>
        <v>5.3715967299517415E-9</v>
      </c>
      <c r="S286" s="150">
        <f t="shared" si="80"/>
        <v>2.8854051429228243E-17</v>
      </c>
      <c r="T286" s="97">
        <v>298</v>
      </c>
      <c r="U286" s="118">
        <f t="shared" si="84"/>
        <v>288.71499999999997</v>
      </c>
      <c r="V286" s="152">
        <f t="shared" si="85"/>
        <v>0.54239887527550779</v>
      </c>
      <c r="W286" s="153">
        <f t="shared" si="86"/>
        <v>3.4865739040791164</v>
      </c>
      <c r="X286" s="154">
        <f t="shared" si="73"/>
        <v>-1.3469991772906018E-7</v>
      </c>
      <c r="Y286" s="155">
        <f t="shared" si="74"/>
        <v>-1.3458704809705486E-7</v>
      </c>
      <c r="Z286" s="155">
        <f t="shared" si="75"/>
        <v>-1.3458714267434966E-7</v>
      </c>
      <c r="AA286" s="156">
        <f t="shared" si="76"/>
        <v>-1.3447436746114009E-7</v>
      </c>
      <c r="AB286" s="157">
        <f t="shared" si="87"/>
        <v>8.0376215966391021E-4</v>
      </c>
      <c r="AC286" s="132"/>
      <c r="AD286" s="158">
        <f t="shared" si="88"/>
        <v>8.0376215966391023</v>
      </c>
      <c r="AE286" s="158"/>
      <c r="AF286" s="159"/>
      <c r="AG286" s="133">
        <v>2800</v>
      </c>
    </row>
    <row r="287" spans="5:33">
      <c r="E287" s="147">
        <v>0.51371527777777781</v>
      </c>
      <c r="F287" s="133">
        <v>2810</v>
      </c>
      <c r="G287" s="148">
        <v>15.76</v>
      </c>
      <c r="H287" s="148">
        <v>5.98</v>
      </c>
      <c r="I287" s="148">
        <v>7.83</v>
      </c>
      <c r="J287" s="148">
        <v>15.69</v>
      </c>
      <c r="K287" s="148">
        <v>6.15</v>
      </c>
      <c r="L287" s="148">
        <v>7.44</v>
      </c>
      <c r="M287" s="118">
        <f t="shared" si="81"/>
        <v>15.725</v>
      </c>
      <c r="N287" s="118">
        <f t="shared" si="82"/>
        <v>6.0650000000000004</v>
      </c>
      <c r="O287" s="118">
        <f t="shared" si="83"/>
        <v>7.6349999999999998</v>
      </c>
      <c r="P287" s="149">
        <f t="shared" si="77"/>
        <v>0.15724661089582131</v>
      </c>
      <c r="Q287" s="150">
        <f t="shared" si="78"/>
        <v>8.6099375218459864E-7</v>
      </c>
      <c r="R287" s="151">
        <f t="shared" si="79"/>
        <v>5.3760623820557969E-9</v>
      </c>
      <c r="S287" s="150">
        <f t="shared" si="80"/>
        <v>2.890204673575545E-17</v>
      </c>
      <c r="T287" s="97">
        <v>298</v>
      </c>
      <c r="U287" s="118">
        <f t="shared" si="84"/>
        <v>288.72500000000002</v>
      </c>
      <c r="V287" s="152">
        <f t="shared" si="85"/>
        <v>0.54179594270342601</v>
      </c>
      <c r="W287" s="153">
        <f t="shared" si="86"/>
        <v>3.4817368395756589</v>
      </c>
      <c r="X287" s="154">
        <f t="shared" si="73"/>
        <v>-1.3411811499853228E-7</v>
      </c>
      <c r="Y287" s="155">
        <f t="shared" si="74"/>
        <v>-1.3400603060401432E-7</v>
      </c>
      <c r="Z287" s="155">
        <f t="shared" si="75"/>
        <v>-1.3400612427451881E-7</v>
      </c>
      <c r="AA287" s="156">
        <f t="shared" si="76"/>
        <v>-1.3389413339394182E-7</v>
      </c>
      <c r="AB287" s="157">
        <f t="shared" si="87"/>
        <v>8.0241628855268849E-4</v>
      </c>
      <c r="AC287" s="132"/>
      <c r="AD287" s="158">
        <f t="shared" si="88"/>
        <v>8.0241628855268843</v>
      </c>
      <c r="AE287" s="158"/>
      <c r="AF287" s="159"/>
      <c r="AG287" s="133">
        <v>2810</v>
      </c>
    </row>
    <row r="288" spans="5:33">
      <c r="E288" s="147">
        <v>0.51383101851851853</v>
      </c>
      <c r="F288" s="133">
        <v>2820</v>
      </c>
      <c r="G288" s="148">
        <v>15.77</v>
      </c>
      <c r="H288" s="148">
        <v>5.98</v>
      </c>
      <c r="I288" s="148">
        <v>7.77</v>
      </c>
      <c r="J288" s="148">
        <v>15.71</v>
      </c>
      <c r="K288" s="148">
        <v>6.15</v>
      </c>
      <c r="L288" s="148">
        <v>7.45</v>
      </c>
      <c r="M288" s="118">
        <f t="shared" si="81"/>
        <v>15.74</v>
      </c>
      <c r="N288" s="118">
        <f t="shared" si="82"/>
        <v>6.0650000000000004</v>
      </c>
      <c r="O288" s="118">
        <f t="shared" si="83"/>
        <v>7.6099999999999994</v>
      </c>
      <c r="P288" s="149">
        <f t="shared" si="77"/>
        <v>0.15677254286821374</v>
      </c>
      <c r="Q288" s="150">
        <f t="shared" si="78"/>
        <v>8.6099375218459864E-7</v>
      </c>
      <c r="R288" s="151">
        <f t="shared" si="79"/>
        <v>5.3827678221123226E-9</v>
      </c>
      <c r="S288" s="150">
        <f t="shared" si="80"/>
        <v>2.8974189426767835E-17</v>
      </c>
      <c r="T288" s="97">
        <v>298</v>
      </c>
      <c r="U288" s="118">
        <f t="shared" si="84"/>
        <v>288.74</v>
      </c>
      <c r="V288" s="152">
        <f t="shared" si="85"/>
        <v>0.54089162215095221</v>
      </c>
      <c r="W288" s="153">
        <f t="shared" si="86"/>
        <v>3.4744944488579974</v>
      </c>
      <c r="X288" s="154">
        <f t="shared" si="73"/>
        <v>-1.3410262353553425E-7</v>
      </c>
      <c r="Y288" s="155">
        <f t="shared" si="74"/>
        <v>-1.3399037757803973E-7</v>
      </c>
      <c r="Z288" s="155">
        <f t="shared" si="75"/>
        <v>-1.3399047152963174E-7</v>
      </c>
      <c r="AA288" s="156">
        <f t="shared" si="76"/>
        <v>-1.3387831936645141E-7</v>
      </c>
      <c r="AB288" s="157">
        <f t="shared" si="87"/>
        <v>8.010762276224393E-4</v>
      </c>
      <c r="AC288" s="132"/>
      <c r="AD288" s="158">
        <f t="shared" si="88"/>
        <v>8.0107622762243924</v>
      </c>
      <c r="AE288" s="158"/>
      <c r="AF288" s="159"/>
      <c r="AG288" s="133">
        <v>2820</v>
      </c>
    </row>
    <row r="289" spans="1:37">
      <c r="E289" s="147">
        <v>0.51394675925925926</v>
      </c>
      <c r="F289" s="133">
        <v>2830</v>
      </c>
      <c r="G289" s="148">
        <v>15.78</v>
      </c>
      <c r="H289" s="148">
        <v>5.98</v>
      </c>
      <c r="I289" s="148">
        <v>7.77</v>
      </c>
      <c r="J289" s="148">
        <v>15.71</v>
      </c>
      <c r="K289" s="148">
        <v>6.15</v>
      </c>
      <c r="L289" s="148">
        <v>7.43</v>
      </c>
      <c r="M289" s="118">
        <f t="shared" si="81"/>
        <v>15.745000000000001</v>
      </c>
      <c r="N289" s="118">
        <f t="shared" si="82"/>
        <v>6.0650000000000004</v>
      </c>
      <c r="O289" s="118">
        <f t="shared" si="83"/>
        <v>7.6</v>
      </c>
      <c r="P289" s="149">
        <f t="shared" si="77"/>
        <v>0.15658012756619255</v>
      </c>
      <c r="Q289" s="150">
        <f t="shared" si="78"/>
        <v>8.6099375218459864E-7</v>
      </c>
      <c r="R289" s="151">
        <f t="shared" si="79"/>
        <v>5.3850048268479614E-9</v>
      </c>
      <c r="S289" s="150">
        <f t="shared" si="80"/>
        <v>2.8998276985175844E-17</v>
      </c>
      <c r="T289" s="97">
        <v>298</v>
      </c>
      <c r="U289" s="118">
        <f t="shared" si="84"/>
        <v>288.745</v>
      </c>
      <c r="V289" s="152">
        <f t="shared" si="85"/>
        <v>0.54059020284612747</v>
      </c>
      <c r="W289" s="153">
        <f t="shared" si="86"/>
        <v>3.4720838348617473</v>
      </c>
      <c r="X289" s="154">
        <f t="shared" si="73"/>
        <v>-1.3391807867537199E-7</v>
      </c>
      <c r="Y289" s="155">
        <f t="shared" si="74"/>
        <v>-1.3380595389577034E-7</v>
      </c>
      <c r="Z289" s="155">
        <f t="shared" si="75"/>
        <v>-1.3380604777380627E-7</v>
      </c>
      <c r="AA289" s="156">
        <f t="shared" si="76"/>
        <v>-1.3369401671503918E-7</v>
      </c>
      <c r="AB289" s="157">
        <f t="shared" si="87"/>
        <v>7.9973632322057704E-4</v>
      </c>
      <c r="AC289" s="132"/>
      <c r="AD289" s="158">
        <f t="shared" si="88"/>
        <v>7.9973632322057702</v>
      </c>
      <c r="AE289" s="158"/>
      <c r="AF289" s="159"/>
      <c r="AG289" s="133">
        <v>2830</v>
      </c>
    </row>
    <row r="290" spans="1:37">
      <c r="E290" s="147">
        <v>0.51406249999999998</v>
      </c>
      <c r="F290" s="133">
        <v>2840</v>
      </c>
      <c r="G290" s="148">
        <v>15.78</v>
      </c>
      <c r="H290" s="148">
        <v>5.97</v>
      </c>
      <c r="I290" s="148">
        <v>7.8</v>
      </c>
      <c r="J290" s="148">
        <v>15.72</v>
      </c>
      <c r="K290" s="148">
        <v>6.15</v>
      </c>
      <c r="L290" s="148">
        <v>7.34</v>
      </c>
      <c r="M290" s="118">
        <f t="shared" si="81"/>
        <v>15.75</v>
      </c>
      <c r="N290" s="118">
        <f t="shared" si="82"/>
        <v>6.0600000000000005</v>
      </c>
      <c r="O290" s="118">
        <f t="shared" si="83"/>
        <v>7.57</v>
      </c>
      <c r="P290" s="149">
        <f t="shared" si="77"/>
        <v>0.15597559010448989</v>
      </c>
      <c r="Q290" s="150">
        <f t="shared" si="78"/>
        <v>8.7096358995607855E-7</v>
      </c>
      <c r="R290" s="151">
        <f t="shared" si="79"/>
        <v>5.3255755033040468E-9</v>
      </c>
      <c r="S290" s="150">
        <f t="shared" si="80"/>
        <v>2.8361754441392153E-17</v>
      </c>
      <c r="T290" s="97">
        <v>298</v>
      </c>
      <c r="U290" s="118">
        <f t="shared" si="84"/>
        <v>288.75</v>
      </c>
      <c r="V290" s="152">
        <f t="shared" si="85"/>
        <v>0.54028879398006946</v>
      </c>
      <c r="W290" s="153">
        <f t="shared" si="86"/>
        <v>3.4696749767538737</v>
      </c>
      <c r="X290" s="154">
        <f t="shared" si="73"/>
        <v>-1.3034496927995541E-7</v>
      </c>
      <c r="Y290" s="155">
        <f t="shared" si="74"/>
        <v>-1.3023856993139246E-7</v>
      </c>
      <c r="Z290" s="155">
        <f t="shared" si="75"/>
        <v>-1.3023865678416045E-7</v>
      </c>
      <c r="AA290" s="156">
        <f t="shared" si="76"/>
        <v>-1.3013234414657129E-7</v>
      </c>
      <c r="AB290" s="157">
        <f t="shared" si="87"/>
        <v>7.9839826305602777E-4</v>
      </c>
      <c r="AC290" s="132"/>
      <c r="AD290" s="158">
        <f t="shared" si="88"/>
        <v>7.9839826305602779</v>
      </c>
      <c r="AE290" s="158"/>
      <c r="AF290" s="159"/>
      <c r="AG290" s="133">
        <v>2840</v>
      </c>
    </row>
    <row r="291" spans="1:37">
      <c r="E291" s="147">
        <v>0.5141782407407407</v>
      </c>
      <c r="F291" s="133">
        <v>2850</v>
      </c>
      <c r="G291" s="148">
        <v>15.79</v>
      </c>
      <c r="H291" s="148">
        <v>5.97</v>
      </c>
      <c r="I291" s="148">
        <v>7.77</v>
      </c>
      <c r="J291" s="148">
        <v>15.72</v>
      </c>
      <c r="K291" s="148">
        <v>6.15</v>
      </c>
      <c r="L291" s="148">
        <v>7.42</v>
      </c>
      <c r="M291" s="118">
        <f t="shared" si="81"/>
        <v>15.754999999999999</v>
      </c>
      <c r="N291" s="118">
        <f t="shared" si="82"/>
        <v>6.0600000000000005</v>
      </c>
      <c r="O291" s="118">
        <f t="shared" si="83"/>
        <v>7.5949999999999998</v>
      </c>
      <c r="P291" s="149">
        <f t="shared" si="77"/>
        <v>0.15650429010755204</v>
      </c>
      <c r="Q291" s="150">
        <f t="shared" si="78"/>
        <v>8.7096358995607855E-7</v>
      </c>
      <c r="R291" s="151">
        <f t="shared" si="79"/>
        <v>5.327788739693688E-9</v>
      </c>
      <c r="S291" s="150">
        <f t="shared" si="80"/>
        <v>2.8385332854806857E-17</v>
      </c>
      <c r="T291" s="97">
        <v>298</v>
      </c>
      <c r="U291" s="118">
        <f t="shared" si="84"/>
        <v>288.755</v>
      </c>
      <c r="V291" s="152">
        <f t="shared" si="85"/>
        <v>0.53998739555223119</v>
      </c>
      <c r="W291" s="153">
        <f t="shared" si="86"/>
        <v>3.467267873196052</v>
      </c>
      <c r="X291" s="154">
        <f t="shared" si="73"/>
        <v>-1.3077272090693413E-7</v>
      </c>
      <c r="Y291" s="155">
        <f t="shared" si="74"/>
        <v>-1.3066544708309673E-7</v>
      </c>
      <c r="Z291" s="155">
        <f t="shared" si="75"/>
        <v>-1.3066553508060262E-7</v>
      </c>
      <c r="AA291" s="156">
        <f t="shared" si="76"/>
        <v>-1.3055834910990109E-7</v>
      </c>
      <c r="AB291" s="157">
        <f t="shared" si="87"/>
        <v>7.9709587677793178E-4</v>
      </c>
      <c r="AC291" s="132"/>
      <c r="AD291" s="158">
        <f t="shared" si="88"/>
        <v>7.9709587677793179</v>
      </c>
      <c r="AE291" s="158"/>
      <c r="AF291" s="159"/>
      <c r="AG291" s="133">
        <v>2850</v>
      </c>
    </row>
    <row r="292" spans="1:37">
      <c r="E292" s="147">
        <v>0.51429398148148142</v>
      </c>
      <c r="F292" s="133">
        <v>2860</v>
      </c>
      <c r="G292" s="148">
        <v>15.79</v>
      </c>
      <c r="H292" s="148">
        <v>5.97</v>
      </c>
      <c r="I292" s="148">
        <v>7.88</v>
      </c>
      <c r="J292" s="148">
        <v>15.72</v>
      </c>
      <c r="K292" s="148">
        <v>6.15</v>
      </c>
      <c r="L292" s="148">
        <v>7.45</v>
      </c>
      <c r="M292" s="118">
        <f t="shared" si="81"/>
        <v>15.754999999999999</v>
      </c>
      <c r="N292" s="118">
        <f t="shared" si="82"/>
        <v>6.0600000000000005</v>
      </c>
      <c r="O292" s="118">
        <f t="shared" si="83"/>
        <v>7.665</v>
      </c>
      <c r="P292" s="149">
        <f t="shared" si="77"/>
        <v>0.15794672596107789</v>
      </c>
      <c r="Q292" s="150">
        <f t="shared" si="78"/>
        <v>8.7096358995607855E-7</v>
      </c>
      <c r="R292" s="151">
        <f t="shared" si="79"/>
        <v>5.327788739693688E-9</v>
      </c>
      <c r="S292" s="150">
        <f t="shared" si="80"/>
        <v>2.8385332854806857E-17</v>
      </c>
      <c r="T292" s="97">
        <v>298</v>
      </c>
      <c r="U292" s="118">
        <f t="shared" si="84"/>
        <v>288.755</v>
      </c>
      <c r="V292" s="152">
        <f t="shared" si="85"/>
        <v>0.53998739555223119</v>
      </c>
      <c r="W292" s="153">
        <f t="shared" si="86"/>
        <v>3.467267873196052</v>
      </c>
      <c r="X292" s="154">
        <f t="shared" si="73"/>
        <v>-1.3176165191528111E-7</v>
      </c>
      <c r="Y292" s="155">
        <f t="shared" si="74"/>
        <v>-1.3165257068848399E-7</v>
      </c>
      <c r="Z292" s="155">
        <f t="shared" si="75"/>
        <v>-1.3165266099331753E-7</v>
      </c>
      <c r="AA292" s="156">
        <f t="shared" si="76"/>
        <v>-1.3154366992183296E-7</v>
      </c>
      <c r="AB292" s="157">
        <f t="shared" si="87"/>
        <v>7.9578922172069137E-4</v>
      </c>
      <c r="AC292" s="132"/>
      <c r="AD292" s="158">
        <f t="shared" si="88"/>
        <v>7.957892217206914</v>
      </c>
      <c r="AE292" s="158"/>
      <c r="AF292" s="159"/>
      <c r="AG292" s="133">
        <v>2860</v>
      </c>
    </row>
    <row r="293" spans="1:37">
      <c r="E293" s="147">
        <v>0.51440972222222225</v>
      </c>
      <c r="F293" s="133">
        <v>2870</v>
      </c>
      <c r="G293" s="148">
        <v>15.8</v>
      </c>
      <c r="H293" s="148">
        <v>5.97</v>
      </c>
      <c r="I293" s="148">
        <v>7.78</v>
      </c>
      <c r="J293" s="148">
        <v>15.72</v>
      </c>
      <c r="K293" s="148">
        <v>6.15</v>
      </c>
      <c r="L293" s="148">
        <v>7.46</v>
      </c>
      <c r="M293" s="118">
        <f t="shared" si="81"/>
        <v>15.760000000000002</v>
      </c>
      <c r="N293" s="118">
        <f t="shared" si="82"/>
        <v>6.0600000000000005</v>
      </c>
      <c r="O293" s="118">
        <f t="shared" si="83"/>
        <v>7.62</v>
      </c>
      <c r="P293" s="149">
        <f t="shared" si="77"/>
        <v>0.15703308193927856</v>
      </c>
      <c r="Q293" s="150">
        <f t="shared" si="78"/>
        <v>8.7096358995607855E-7</v>
      </c>
      <c r="R293" s="151">
        <f t="shared" si="79"/>
        <v>5.3300028958741237E-9</v>
      </c>
      <c r="S293" s="150">
        <f t="shared" si="80"/>
        <v>2.8408930870026542E-17</v>
      </c>
      <c r="T293" s="97">
        <v>298</v>
      </c>
      <c r="U293" s="118">
        <f t="shared" si="84"/>
        <v>288.76</v>
      </c>
      <c r="V293" s="152">
        <f t="shared" si="85"/>
        <v>0.53968600756207408</v>
      </c>
      <c r="W293" s="153">
        <f t="shared" si="86"/>
        <v>3.4648625228510888</v>
      </c>
      <c r="X293" s="154">
        <f t="shared" si="73"/>
        <v>-1.3098234674554674E-7</v>
      </c>
      <c r="Y293" s="155">
        <f t="shared" si="74"/>
        <v>-1.3087437339883487E-7</v>
      </c>
      <c r="Z293" s="155">
        <f t="shared" si="75"/>
        <v>-1.3087446240505507E-7</v>
      </c>
      <c r="AA293" s="156">
        <f t="shared" si="76"/>
        <v>-1.307665779178215E-7</v>
      </c>
      <c r="AB293" s="157">
        <f t="shared" si="87"/>
        <v>7.9447269541202349E-4</v>
      </c>
      <c r="AC293" s="132"/>
      <c r="AD293" s="158">
        <f t="shared" si="88"/>
        <v>7.9447269541202346</v>
      </c>
      <c r="AE293" s="158"/>
      <c r="AF293" s="159"/>
      <c r="AG293" s="133">
        <v>2870</v>
      </c>
    </row>
    <row r="294" spans="1:37" s="77" customFormat="1">
      <c r="A294" s="134"/>
      <c r="B294" s="134"/>
      <c r="C294" s="134"/>
      <c r="D294" s="134"/>
      <c r="E294" s="136">
        <v>0.51452546296296298</v>
      </c>
      <c r="F294" s="137">
        <v>2880</v>
      </c>
      <c r="G294" s="138">
        <v>15.81</v>
      </c>
      <c r="H294" s="138">
        <v>5.97</v>
      </c>
      <c r="I294" s="138">
        <v>7.74</v>
      </c>
      <c r="J294" s="138">
        <v>15.73</v>
      </c>
      <c r="K294" s="138">
        <v>6.14</v>
      </c>
      <c r="L294" s="138">
        <v>7.67</v>
      </c>
      <c r="M294" s="139">
        <f t="shared" si="81"/>
        <v>15.77</v>
      </c>
      <c r="N294" s="139">
        <f t="shared" si="82"/>
        <v>6.0549999999999997</v>
      </c>
      <c r="O294" s="139">
        <f t="shared" si="83"/>
        <v>7.7050000000000001</v>
      </c>
      <c r="P294" s="140">
        <f t="shared" si="77"/>
        <v>0.15881234704381963</v>
      </c>
      <c r="Q294" s="141">
        <f t="shared" si="78"/>
        <v>8.8104887300801341E-7</v>
      </c>
      <c r="R294" s="142">
        <f t="shared" si="79"/>
        <v>5.2733712084330165E-9</v>
      </c>
      <c r="S294" s="141">
        <f t="shared" si="80"/>
        <v>2.7808443901930295E-17</v>
      </c>
      <c r="T294" s="143">
        <v>298</v>
      </c>
      <c r="U294" s="139">
        <f t="shared" si="84"/>
        <v>288.77</v>
      </c>
      <c r="V294" s="144">
        <f t="shared" si="85"/>
        <v>0.5390832628926262</v>
      </c>
      <c r="W294" s="145">
        <f t="shared" si="86"/>
        <v>3.4600570764560983</v>
      </c>
      <c r="X294" s="146">
        <f t="shared" si="73"/>
        <v>-1.2963265347607115E-7</v>
      </c>
      <c r="Y294" s="146">
        <f t="shared" si="74"/>
        <v>-1.2952671935725336E-7</v>
      </c>
      <c r="Z294" s="146">
        <f t="shared" si="75"/>
        <v>-1.295268059252378E-7</v>
      </c>
      <c r="AA294" s="146">
        <f t="shared" si="76"/>
        <v>-1.2942095823291996E-7</v>
      </c>
      <c r="AB294" s="146">
        <f t="shared" si="87"/>
        <v>7.9316395108490489E-4</v>
      </c>
      <c r="AC294" s="134"/>
      <c r="AD294" s="146">
        <f t="shared" si="88"/>
        <v>7.9316395108490489</v>
      </c>
      <c r="AE294" s="146"/>
      <c r="AF294" s="146"/>
      <c r="AG294" s="137">
        <v>2880</v>
      </c>
      <c r="AH294" s="134"/>
      <c r="AI294" s="134"/>
      <c r="AJ294" s="134"/>
      <c r="AK294" s="134"/>
    </row>
    <row r="295" spans="1:37">
      <c r="E295" s="147">
        <v>0.5146412037037037</v>
      </c>
      <c r="F295" s="133">
        <v>2890</v>
      </c>
      <c r="G295" s="148">
        <v>15.82</v>
      </c>
      <c r="H295" s="148">
        <v>5.97</v>
      </c>
      <c r="I295" s="148">
        <v>7.84</v>
      </c>
      <c r="J295" s="148">
        <v>15.74</v>
      </c>
      <c r="K295" s="148">
        <v>6.14</v>
      </c>
      <c r="L295" s="148">
        <v>7.71</v>
      </c>
      <c r="M295" s="118">
        <f t="shared" si="81"/>
        <v>15.780000000000001</v>
      </c>
      <c r="N295" s="118">
        <f t="shared" si="82"/>
        <v>6.0549999999999997</v>
      </c>
      <c r="O295" s="118">
        <f t="shared" si="83"/>
        <v>7.7750000000000004</v>
      </c>
      <c r="P295" s="149">
        <f t="shared" si="77"/>
        <v>0.16028300277781762</v>
      </c>
      <c r="Q295" s="150">
        <f t="shared" si="78"/>
        <v>8.8104887300801341E-7</v>
      </c>
      <c r="R295" s="151">
        <f t="shared" si="79"/>
        <v>5.2777552012039373E-9</v>
      </c>
      <c r="S295" s="150">
        <f t="shared" si="80"/>
        <v>2.7854699963835211E-17</v>
      </c>
      <c r="T295" s="97">
        <v>298</v>
      </c>
      <c r="U295" s="118">
        <f t="shared" si="84"/>
        <v>288.77999999999997</v>
      </c>
      <c r="V295" s="152">
        <f t="shared" si="85"/>
        <v>0.53848055996739042</v>
      </c>
      <c r="W295" s="153">
        <f t="shared" si="86"/>
        <v>3.4552586268923879</v>
      </c>
      <c r="X295" s="154">
        <f t="shared" si="73"/>
        <v>-1.3101840781565301E-7</v>
      </c>
      <c r="Y295" s="155">
        <f t="shared" si="74"/>
        <v>-1.3091001974861456E-7</v>
      </c>
      <c r="Z295" s="155">
        <f t="shared" si="75"/>
        <v>-1.3091010941519863E-7</v>
      </c>
      <c r="AA295" s="156">
        <f t="shared" si="76"/>
        <v>-1.3080181086638663E-7</v>
      </c>
      <c r="AB295" s="157">
        <f t="shared" si="87"/>
        <v>7.9186868331444825E-4</v>
      </c>
      <c r="AC295" s="132"/>
      <c r="AD295" s="158">
        <f t="shared" si="88"/>
        <v>7.9186868331444824</v>
      </c>
      <c r="AE295" s="158"/>
      <c r="AF295" s="159"/>
      <c r="AG295" s="133">
        <v>2890</v>
      </c>
    </row>
    <row r="296" spans="1:37">
      <c r="E296" s="147">
        <v>0.51475694444444442</v>
      </c>
      <c r="F296" s="133">
        <v>2900</v>
      </c>
      <c r="G296" s="148">
        <v>15.83</v>
      </c>
      <c r="H296" s="148">
        <v>5.97</v>
      </c>
      <c r="I296" s="148">
        <v>7.82</v>
      </c>
      <c r="J296" s="148">
        <v>15.75</v>
      </c>
      <c r="K296" s="148">
        <v>6.14</v>
      </c>
      <c r="L296" s="148">
        <v>7.56</v>
      </c>
      <c r="M296" s="118">
        <f t="shared" si="81"/>
        <v>15.79</v>
      </c>
      <c r="N296" s="118">
        <f t="shared" si="82"/>
        <v>6.0549999999999997</v>
      </c>
      <c r="O296" s="118">
        <f t="shared" si="83"/>
        <v>7.6899999999999995</v>
      </c>
      <c r="P296" s="149">
        <f t="shared" si="77"/>
        <v>0.15855826189807343</v>
      </c>
      <c r="Q296" s="150">
        <f t="shared" si="78"/>
        <v>8.8104887300801341E-7</v>
      </c>
      <c r="R296" s="151">
        <f t="shared" si="79"/>
        <v>5.2821428385869745E-9</v>
      </c>
      <c r="S296" s="150">
        <f t="shared" si="80"/>
        <v>2.7901032967235658E-17</v>
      </c>
      <c r="T296" s="97">
        <v>298</v>
      </c>
      <c r="U296" s="118">
        <f t="shared" si="84"/>
        <v>288.79000000000002</v>
      </c>
      <c r="V296" s="152">
        <f t="shared" si="85"/>
        <v>0.53787789878202719</v>
      </c>
      <c r="W296" s="153">
        <f t="shared" si="86"/>
        <v>3.4504671635003796</v>
      </c>
      <c r="X296" s="154">
        <f t="shared" si="73"/>
        <v>-1.2978951865804822E-7</v>
      </c>
      <c r="Y296" s="155">
        <f t="shared" si="74"/>
        <v>-1.2968297818010092E-7</v>
      </c>
      <c r="Z296" s="155">
        <f t="shared" si="75"/>
        <v>-1.296830656361109E-7</v>
      </c>
      <c r="AA296" s="156">
        <f t="shared" si="76"/>
        <v>-1.2957661247059337E-7</v>
      </c>
      <c r="AB296" s="157">
        <f t="shared" si="87"/>
        <v>7.9055958251943214E-4</v>
      </c>
      <c r="AC296" s="132"/>
      <c r="AD296" s="158">
        <f t="shared" si="88"/>
        <v>7.9055958251943217</v>
      </c>
      <c r="AE296" s="158"/>
      <c r="AF296" s="159"/>
      <c r="AG296" s="133">
        <v>2900</v>
      </c>
    </row>
    <row r="297" spans="1:37">
      <c r="E297" s="147">
        <v>0.51487268518518514</v>
      </c>
      <c r="F297" s="133">
        <v>2910</v>
      </c>
      <c r="G297" s="148">
        <v>15.83</v>
      </c>
      <c r="H297" s="148">
        <v>5.97</v>
      </c>
      <c r="I297" s="148">
        <v>7.65</v>
      </c>
      <c r="J297" s="148">
        <v>15.77</v>
      </c>
      <c r="K297" s="148">
        <v>6.14</v>
      </c>
      <c r="L297" s="148">
        <v>7.51</v>
      </c>
      <c r="M297" s="118">
        <f t="shared" si="81"/>
        <v>15.8</v>
      </c>
      <c r="N297" s="118">
        <f t="shared" si="82"/>
        <v>6.0549999999999997</v>
      </c>
      <c r="O297" s="118">
        <f t="shared" si="83"/>
        <v>7.58</v>
      </c>
      <c r="P297" s="149">
        <f t="shared" si="77"/>
        <v>0.15631736288467846</v>
      </c>
      <c r="Q297" s="150">
        <f t="shared" si="78"/>
        <v>8.8104887300801341E-7</v>
      </c>
      <c r="R297" s="151">
        <f t="shared" si="79"/>
        <v>5.2865341236120658E-9</v>
      </c>
      <c r="S297" s="150">
        <f t="shared" si="80"/>
        <v>2.794744304011479E-17</v>
      </c>
      <c r="T297" s="97">
        <v>298</v>
      </c>
      <c r="U297" s="118">
        <f t="shared" si="84"/>
        <v>288.8</v>
      </c>
      <c r="V297" s="152">
        <f t="shared" si="85"/>
        <v>0.53727527933220531</v>
      </c>
      <c r="W297" s="153">
        <f t="shared" si="86"/>
        <v>3.4456826756374985</v>
      </c>
      <c r="X297" s="154">
        <f t="shared" si="73"/>
        <v>-1.2813547474734511E-7</v>
      </c>
      <c r="Y297" s="155">
        <f t="shared" si="74"/>
        <v>-1.2803146185782322E-7</v>
      </c>
      <c r="Z297" s="155">
        <f t="shared" si="75"/>
        <v>-1.2803154628940793E-7</v>
      </c>
      <c r="AA297" s="156">
        <f t="shared" si="76"/>
        <v>-1.2792761769439742E-7</v>
      </c>
      <c r="AB297" s="157">
        <f t="shared" si="87"/>
        <v>7.8926275215483038E-4</v>
      </c>
      <c r="AC297" s="132"/>
      <c r="AD297" s="158">
        <f t="shared" si="88"/>
        <v>7.8926275215483042</v>
      </c>
      <c r="AE297" s="158"/>
      <c r="AF297" s="159"/>
      <c r="AG297" s="133">
        <v>2910</v>
      </c>
    </row>
    <row r="298" spans="1:37">
      <c r="E298" s="147">
        <v>0.51498842592592586</v>
      </c>
      <c r="F298" s="133">
        <v>2920</v>
      </c>
      <c r="G298" s="148">
        <v>15.84</v>
      </c>
      <c r="H298" s="148">
        <v>5.97</v>
      </c>
      <c r="I298" s="148">
        <v>7.62</v>
      </c>
      <c r="J298" s="148">
        <v>15.77</v>
      </c>
      <c r="K298" s="148">
        <v>6.14</v>
      </c>
      <c r="L298" s="148">
        <v>7.61</v>
      </c>
      <c r="M298" s="118">
        <f t="shared" si="81"/>
        <v>15.805</v>
      </c>
      <c r="N298" s="118">
        <f t="shared" si="82"/>
        <v>6.0549999999999997</v>
      </c>
      <c r="O298" s="118">
        <f t="shared" si="83"/>
        <v>7.6150000000000002</v>
      </c>
      <c r="P298" s="149">
        <f t="shared" si="77"/>
        <v>0.15705279345140596</v>
      </c>
      <c r="Q298" s="150">
        <f t="shared" si="78"/>
        <v>8.8104887300801341E-7</v>
      </c>
      <c r="R298" s="151">
        <f t="shared" si="79"/>
        <v>5.2887311349379217E-9</v>
      </c>
      <c r="S298" s="150">
        <f t="shared" si="80"/>
        <v>2.7970677017661757E-17</v>
      </c>
      <c r="T298" s="97">
        <v>298</v>
      </c>
      <c r="U298" s="118">
        <f t="shared" si="84"/>
        <v>288.80500000000001</v>
      </c>
      <c r="V298" s="152">
        <f t="shared" si="85"/>
        <v>0.53697398525676721</v>
      </c>
      <c r="W298" s="153">
        <f t="shared" si="86"/>
        <v>3.4432930442082874</v>
      </c>
      <c r="X298" s="154">
        <f t="shared" si="73"/>
        <v>-1.2872560778362492E-7</v>
      </c>
      <c r="Y298" s="155">
        <f t="shared" si="74"/>
        <v>-1.2862046405629197E-7</v>
      </c>
      <c r="Z298" s="155">
        <f t="shared" si="75"/>
        <v>-1.286205499382201E-7</v>
      </c>
      <c r="AA298" s="156">
        <f t="shared" si="76"/>
        <v>-1.2851549195251768E-7</v>
      </c>
      <c r="AB298" s="157">
        <f t="shared" si="87"/>
        <v>7.8798243697360336E-4</v>
      </c>
      <c r="AC298" s="132"/>
      <c r="AD298" s="158">
        <f t="shared" si="88"/>
        <v>7.879824369736034</v>
      </c>
      <c r="AE298" s="158"/>
      <c r="AF298" s="159"/>
      <c r="AG298" s="133">
        <v>2920</v>
      </c>
    </row>
    <row r="299" spans="1:37">
      <c r="E299" s="147">
        <v>0.5151041666666667</v>
      </c>
      <c r="F299" s="133">
        <v>2930</v>
      </c>
      <c r="G299" s="148">
        <v>15.85</v>
      </c>
      <c r="H299" s="148">
        <v>5.97</v>
      </c>
      <c r="I299" s="148">
        <v>7.77</v>
      </c>
      <c r="J299" s="148">
        <v>15.78</v>
      </c>
      <c r="K299" s="148">
        <v>6.14</v>
      </c>
      <c r="L299" s="148">
        <v>7.53</v>
      </c>
      <c r="M299" s="118">
        <f t="shared" si="81"/>
        <v>15.815</v>
      </c>
      <c r="N299" s="118">
        <f t="shared" si="82"/>
        <v>6.0549999999999997</v>
      </c>
      <c r="O299" s="118">
        <f t="shared" si="83"/>
        <v>7.65</v>
      </c>
      <c r="P299" s="149">
        <f t="shared" si="77"/>
        <v>0.15780206791156759</v>
      </c>
      <c r="Q299" s="150">
        <f t="shared" si="78"/>
        <v>8.8104887300801341E-7</v>
      </c>
      <c r="R299" s="151">
        <f t="shared" si="79"/>
        <v>5.2931278971127179E-9</v>
      </c>
      <c r="S299" s="150">
        <f t="shared" si="80"/>
        <v>2.80172029351929E-17</v>
      </c>
      <c r="T299" s="97">
        <v>298</v>
      </c>
      <c r="U299" s="118">
        <f t="shared" si="84"/>
        <v>288.815</v>
      </c>
      <c r="V299" s="152">
        <f t="shared" si="85"/>
        <v>0.53637142840212504</v>
      </c>
      <c r="W299" s="153">
        <f t="shared" si="86"/>
        <v>3.4385189997211634</v>
      </c>
      <c r="X299" s="154">
        <f t="shared" si="73"/>
        <v>-1.2952299020476998E-7</v>
      </c>
      <c r="Y299" s="155">
        <f t="shared" si="74"/>
        <v>-1.2941636579045165E-7</v>
      </c>
      <c r="Z299" s="155">
        <f t="shared" si="75"/>
        <v>-1.294164535645658E-7</v>
      </c>
      <c r="AA299" s="156">
        <f t="shared" si="76"/>
        <v>-1.2930991677984886E-7</v>
      </c>
      <c r="AB299" s="157">
        <f t="shared" si="87"/>
        <v>7.8669623176072804E-4</v>
      </c>
      <c r="AC299" s="132"/>
      <c r="AD299" s="158">
        <f t="shared" si="88"/>
        <v>7.86696231760728</v>
      </c>
      <c r="AE299" s="158"/>
      <c r="AF299" s="159"/>
      <c r="AG299" s="133">
        <v>2930</v>
      </c>
    </row>
    <row r="300" spans="1:37">
      <c r="E300" s="147">
        <v>0.51521990740740742</v>
      </c>
      <c r="F300" s="133">
        <v>2940</v>
      </c>
      <c r="G300" s="148">
        <v>15.86</v>
      </c>
      <c r="H300" s="148">
        <v>5.97</v>
      </c>
      <c r="I300" s="148">
        <v>7.71</v>
      </c>
      <c r="J300" s="148">
        <v>15.78</v>
      </c>
      <c r="K300" s="148">
        <v>6.14</v>
      </c>
      <c r="L300" s="148">
        <v>7.5</v>
      </c>
      <c r="M300" s="118">
        <f t="shared" si="81"/>
        <v>15.82</v>
      </c>
      <c r="N300" s="118">
        <f t="shared" si="82"/>
        <v>6.0549999999999997</v>
      </c>
      <c r="O300" s="118">
        <f t="shared" si="83"/>
        <v>7.6050000000000004</v>
      </c>
      <c r="P300" s="149">
        <f t="shared" si="77"/>
        <v>0.15688745818859501</v>
      </c>
      <c r="Q300" s="150">
        <f t="shared" si="78"/>
        <v>8.8104887300801341E-7</v>
      </c>
      <c r="R300" s="151">
        <f t="shared" si="79"/>
        <v>5.2953276487207187E-9</v>
      </c>
      <c r="S300" s="150">
        <f t="shared" si="80"/>
        <v>2.8040494907306094E-17</v>
      </c>
      <c r="T300" s="97">
        <v>298</v>
      </c>
      <c r="U300" s="118">
        <f t="shared" si="84"/>
        <v>288.82</v>
      </c>
      <c r="V300" s="152">
        <f t="shared" si="85"/>
        <v>0.53607016562183996</v>
      </c>
      <c r="W300" s="153">
        <f t="shared" si="86"/>
        <v>3.4361345840131778</v>
      </c>
      <c r="X300" s="154">
        <f t="shared" si="73"/>
        <v>-1.2875660907083528E-7</v>
      </c>
      <c r="Y300" s="155">
        <f t="shared" si="74"/>
        <v>-1.2865106908650715E-7</v>
      </c>
      <c r="Z300" s="155">
        <f t="shared" si="75"/>
        <v>-1.2865115559615022E-7</v>
      </c>
      <c r="AA300" s="156">
        <f t="shared" si="76"/>
        <v>-1.285457019796437E-7</v>
      </c>
      <c r="AB300" s="157">
        <f t="shared" si="87"/>
        <v>7.8540206751790363E-4</v>
      </c>
      <c r="AC300" s="132"/>
      <c r="AD300" s="158">
        <f t="shared" si="88"/>
        <v>7.8540206751790365</v>
      </c>
      <c r="AE300" s="158"/>
      <c r="AF300" s="159"/>
      <c r="AG300" s="133">
        <v>2940</v>
      </c>
    </row>
    <row r="301" spans="1:37">
      <c r="E301" s="147">
        <v>0.51533564814814814</v>
      </c>
      <c r="F301" s="133">
        <v>2950</v>
      </c>
      <c r="G301" s="148">
        <v>15.87</v>
      </c>
      <c r="H301" s="148">
        <v>5.97</v>
      </c>
      <c r="I301" s="148">
        <v>7.86</v>
      </c>
      <c r="J301" s="148">
        <v>15.79</v>
      </c>
      <c r="K301" s="148">
        <v>6.14</v>
      </c>
      <c r="L301" s="148">
        <v>7.67</v>
      </c>
      <c r="M301" s="118">
        <f t="shared" si="81"/>
        <v>15.829999999999998</v>
      </c>
      <c r="N301" s="118">
        <f t="shared" si="82"/>
        <v>6.0549999999999997</v>
      </c>
      <c r="O301" s="118">
        <f t="shared" si="83"/>
        <v>7.7650000000000006</v>
      </c>
      <c r="P301" s="149">
        <f t="shared" si="77"/>
        <v>0.16021603709537269</v>
      </c>
      <c r="Q301" s="150">
        <f t="shared" si="78"/>
        <v>8.8104887300801341E-7</v>
      </c>
      <c r="R301" s="151">
        <f t="shared" si="79"/>
        <v>5.2997298948767479E-9</v>
      </c>
      <c r="S301" s="150">
        <f t="shared" si="80"/>
        <v>2.8087136958650307E-17</v>
      </c>
      <c r="T301" s="97">
        <v>298</v>
      </c>
      <c r="U301" s="118">
        <f t="shared" si="84"/>
        <v>288.83</v>
      </c>
      <c r="V301" s="152">
        <f t="shared" si="85"/>
        <v>0.53546767135262574</v>
      </c>
      <c r="W301" s="153">
        <f t="shared" si="86"/>
        <v>3.4313709590509656</v>
      </c>
      <c r="X301" s="154">
        <f t="shared" si="73"/>
        <v>-1.3167387322373084E-7</v>
      </c>
      <c r="Y301" s="155">
        <f t="shared" si="74"/>
        <v>-1.3156331548290087E-7</v>
      </c>
      <c r="Z301" s="155">
        <f t="shared" si="75"/>
        <v>-1.3156340831083824E-7</v>
      </c>
      <c r="AA301" s="156">
        <f t="shared" si="76"/>
        <v>-1.3145294324206284E-7</v>
      </c>
      <c r="AB301" s="157">
        <f t="shared" si="87"/>
        <v>7.8411555625054394E-4</v>
      </c>
      <c r="AC301" s="132"/>
      <c r="AD301" s="158">
        <f t="shared" si="88"/>
        <v>7.8411555625054392</v>
      </c>
      <c r="AE301" s="158"/>
      <c r="AF301" s="159"/>
      <c r="AG301" s="133">
        <v>2950</v>
      </c>
    </row>
    <row r="302" spans="1:37">
      <c r="E302" s="147">
        <v>0.51545138888888886</v>
      </c>
      <c r="F302" s="133">
        <v>2960</v>
      </c>
      <c r="G302" s="148">
        <v>15.88</v>
      </c>
      <c r="H302" s="148">
        <v>5.97</v>
      </c>
      <c r="I302" s="148">
        <v>7.93</v>
      </c>
      <c r="J302" s="148">
        <v>15.8</v>
      </c>
      <c r="K302" s="148">
        <v>6.14</v>
      </c>
      <c r="L302" s="148">
        <v>7.87</v>
      </c>
      <c r="M302" s="118">
        <f t="shared" si="81"/>
        <v>15.84</v>
      </c>
      <c r="N302" s="118">
        <f t="shared" si="82"/>
        <v>6.0549999999999997</v>
      </c>
      <c r="O302" s="118">
        <f t="shared" si="83"/>
        <v>7.9</v>
      </c>
      <c r="P302" s="149">
        <f t="shared" si="77"/>
        <v>0.16302985660940508</v>
      </c>
      <c r="Q302" s="150">
        <f t="shared" si="78"/>
        <v>8.8104887300801341E-7</v>
      </c>
      <c r="R302" s="151">
        <f t="shared" si="79"/>
        <v>5.3041358008197643E-9</v>
      </c>
      <c r="S302" s="150">
        <f t="shared" si="80"/>
        <v>2.813385659353792E-17</v>
      </c>
      <c r="T302" s="97">
        <v>298</v>
      </c>
      <c r="U302" s="118">
        <f t="shared" si="84"/>
        <v>288.83999999999997</v>
      </c>
      <c r="V302" s="152">
        <f t="shared" si="85"/>
        <v>0.53486521880161342</v>
      </c>
      <c r="W302" s="153">
        <f t="shared" si="86"/>
        <v>3.4266142672162934</v>
      </c>
      <c r="X302" s="154">
        <f t="shared" si="73"/>
        <v>-1.3417009454207198E-7</v>
      </c>
      <c r="Y302" s="155">
        <f t="shared" si="74"/>
        <v>-1.3405511232405858E-7</v>
      </c>
      <c r="Z302" s="155">
        <f t="shared" si="75"/>
        <v>-1.3405521086248851E-7</v>
      </c>
      <c r="AA302" s="156">
        <f t="shared" si="76"/>
        <v>-1.3394032701401243E-7</v>
      </c>
      <c r="AB302" s="157">
        <f t="shared" si="87"/>
        <v>7.8279992247712185E-4</v>
      </c>
      <c r="AC302" s="132"/>
      <c r="AD302" s="158">
        <f t="shared" si="88"/>
        <v>7.8279992247712187</v>
      </c>
      <c r="AE302" s="158"/>
      <c r="AF302" s="159"/>
      <c r="AG302" s="133">
        <v>2960</v>
      </c>
    </row>
    <row r="303" spans="1:37">
      <c r="E303" s="147">
        <v>0.51556712962962958</v>
      </c>
      <c r="F303" s="133">
        <v>2970</v>
      </c>
      <c r="G303" s="148">
        <v>15.89</v>
      </c>
      <c r="H303" s="148">
        <v>5.96</v>
      </c>
      <c r="I303" s="148">
        <v>7.78</v>
      </c>
      <c r="J303" s="148">
        <v>15.82</v>
      </c>
      <c r="K303" s="148">
        <v>6.14</v>
      </c>
      <c r="L303" s="148">
        <v>7.74</v>
      </c>
      <c r="M303" s="118">
        <f t="shared" si="81"/>
        <v>15.855</v>
      </c>
      <c r="N303" s="118">
        <f t="shared" si="82"/>
        <v>6.05</v>
      </c>
      <c r="O303" s="118">
        <f t="shared" si="83"/>
        <v>7.76</v>
      </c>
      <c r="P303" s="149">
        <f t="shared" si="77"/>
        <v>0.16018251056539071</v>
      </c>
      <c r="Q303" s="150">
        <f t="shared" si="78"/>
        <v>8.9125093813374487E-7</v>
      </c>
      <c r="R303" s="151">
        <f t="shared" si="79"/>
        <v>5.2499598584439956E-9</v>
      </c>
      <c r="S303" s="150">
        <f t="shared" si="80"/>
        <v>2.7562078515273297E-17</v>
      </c>
      <c r="T303" s="97">
        <v>298</v>
      </c>
      <c r="U303" s="118">
        <f t="shared" si="84"/>
        <v>288.85500000000002</v>
      </c>
      <c r="V303" s="152">
        <f t="shared" si="85"/>
        <v>0.53396161818724319</v>
      </c>
      <c r="W303" s="153">
        <f t="shared" si="86"/>
        <v>3.419492205986681</v>
      </c>
      <c r="X303" s="154">
        <f t="shared" si="73"/>
        <v>-1.2919496881479091E-7</v>
      </c>
      <c r="Y303" s="155">
        <f t="shared" si="74"/>
        <v>-1.2908817285972953E-7</v>
      </c>
      <c r="Z303" s="155">
        <f t="shared" si="75"/>
        <v>-1.2908826114007142E-7</v>
      </c>
      <c r="AA303" s="156">
        <f t="shared" si="76"/>
        <v>-1.2898155331940223E-7</v>
      </c>
      <c r="AB303" s="157">
        <f t="shared" si="87"/>
        <v>7.8145937069723991E-4</v>
      </c>
      <c r="AC303" s="132"/>
      <c r="AD303" s="158">
        <f t="shared" si="88"/>
        <v>7.8145937069723992</v>
      </c>
      <c r="AE303" s="158"/>
      <c r="AF303" s="159"/>
      <c r="AG303" s="133">
        <v>2970</v>
      </c>
    </row>
    <row r="304" spans="1:37">
      <c r="E304" s="147">
        <v>0.51568287037037031</v>
      </c>
      <c r="F304" s="133">
        <v>2980</v>
      </c>
      <c r="G304" s="148">
        <v>15.9</v>
      </c>
      <c r="H304" s="148">
        <v>5.96</v>
      </c>
      <c r="I304" s="148">
        <v>7.8</v>
      </c>
      <c r="J304" s="148">
        <v>15.84</v>
      </c>
      <c r="K304" s="148">
        <v>6.14</v>
      </c>
      <c r="L304" s="148">
        <v>7.65</v>
      </c>
      <c r="M304" s="118">
        <f t="shared" si="81"/>
        <v>15.870000000000001</v>
      </c>
      <c r="N304" s="118">
        <f t="shared" si="82"/>
        <v>6.05</v>
      </c>
      <c r="O304" s="118">
        <f t="shared" si="83"/>
        <v>7.7249999999999996</v>
      </c>
      <c r="P304" s="149">
        <f t="shared" si="77"/>
        <v>0.15950166178721384</v>
      </c>
      <c r="Q304" s="150">
        <f t="shared" si="78"/>
        <v>8.9125093813374487E-7</v>
      </c>
      <c r="R304" s="151">
        <f t="shared" si="79"/>
        <v>5.2565080136974532E-9</v>
      </c>
      <c r="S304" s="150">
        <f t="shared" si="80"/>
        <v>2.7630876498065543E-17</v>
      </c>
      <c r="T304" s="97">
        <v>298</v>
      </c>
      <c r="U304" s="118">
        <f t="shared" si="84"/>
        <v>288.87</v>
      </c>
      <c r="V304" s="152">
        <f t="shared" si="85"/>
        <v>0.53305811141446147</v>
      </c>
      <c r="W304" s="153">
        <f t="shared" si="86"/>
        <v>3.4123856849782284</v>
      </c>
      <c r="X304" s="154">
        <f t="shared" si="73"/>
        <v>-1.290220452203204E-7</v>
      </c>
      <c r="Y304" s="155">
        <f t="shared" si="74"/>
        <v>-1.2891535872630808E-7</v>
      </c>
      <c r="Z304" s="155">
        <f t="shared" si="75"/>
        <v>-1.2891544694385248E-7</v>
      </c>
      <c r="AA304" s="156">
        <f t="shared" si="76"/>
        <v>-1.2880884852149294E-7</v>
      </c>
      <c r="AB304" s="157">
        <f t="shared" si="87"/>
        <v>7.801684883803503E-4</v>
      </c>
      <c r="AC304" s="132"/>
      <c r="AD304" s="158">
        <f t="shared" si="88"/>
        <v>7.8016848838035031</v>
      </c>
      <c r="AE304" s="158"/>
      <c r="AF304" s="159"/>
      <c r="AG304" s="133">
        <v>2980</v>
      </c>
    </row>
    <row r="305" spans="1:37">
      <c r="E305" s="147">
        <v>0.51579861111111114</v>
      </c>
      <c r="F305" s="133">
        <v>2990</v>
      </c>
      <c r="G305" s="148">
        <v>15.91</v>
      </c>
      <c r="H305" s="148">
        <v>5.96</v>
      </c>
      <c r="I305" s="148">
        <v>7.91</v>
      </c>
      <c r="J305" s="148">
        <v>15.85</v>
      </c>
      <c r="K305" s="148">
        <v>6.14</v>
      </c>
      <c r="L305" s="148">
        <v>7.73</v>
      </c>
      <c r="M305" s="118">
        <f t="shared" si="81"/>
        <v>15.879999999999999</v>
      </c>
      <c r="N305" s="118">
        <f t="shared" si="82"/>
        <v>6.05</v>
      </c>
      <c r="O305" s="118">
        <f t="shared" si="83"/>
        <v>7.82</v>
      </c>
      <c r="P305" s="149">
        <f t="shared" si="77"/>
        <v>0.16149127362945276</v>
      </c>
      <c r="Q305" s="150">
        <f t="shared" si="78"/>
        <v>8.9125093813374487E-7</v>
      </c>
      <c r="R305" s="151">
        <f t="shared" si="79"/>
        <v>5.2608779873294003E-9</v>
      </c>
      <c r="S305" s="150">
        <f t="shared" si="80"/>
        <v>2.7676837197567042E-17</v>
      </c>
      <c r="T305" s="97">
        <v>298</v>
      </c>
      <c r="U305" s="118">
        <f t="shared" si="84"/>
        <v>288.88</v>
      </c>
      <c r="V305" s="152">
        <f t="shared" si="85"/>
        <v>0.53245582569293415</v>
      </c>
      <c r="W305" s="153">
        <f t="shared" si="86"/>
        <v>3.4076566202382033</v>
      </c>
      <c r="X305" s="154">
        <f t="shared" si="73"/>
        <v>-1.3081382021308284E-7</v>
      </c>
      <c r="Y305" s="155">
        <f t="shared" si="74"/>
        <v>-1.3070396843754304E-7</v>
      </c>
      <c r="Z305" s="155">
        <f t="shared" si="75"/>
        <v>-1.3070406068630213E-7</v>
      </c>
      <c r="AA305" s="156">
        <f t="shared" si="76"/>
        <v>-1.3059430100458842E-7</v>
      </c>
      <c r="AB305" s="157">
        <f t="shared" si="87"/>
        <v>7.7887933420521342E-4</v>
      </c>
      <c r="AC305" s="132"/>
      <c r="AD305" s="158">
        <f t="shared" si="88"/>
        <v>7.7887933420521342</v>
      </c>
      <c r="AE305" s="158"/>
      <c r="AF305" s="159"/>
      <c r="AG305" s="133">
        <v>2990</v>
      </c>
    </row>
    <row r="306" spans="1:37">
      <c r="E306" s="147">
        <v>0.51591435185185186</v>
      </c>
      <c r="F306" s="133">
        <v>3000</v>
      </c>
      <c r="G306" s="148">
        <v>15.92</v>
      </c>
      <c r="H306" s="148">
        <v>5.96</v>
      </c>
      <c r="I306" s="148">
        <v>7.73</v>
      </c>
      <c r="J306" s="148">
        <v>15.86</v>
      </c>
      <c r="K306" s="148">
        <v>6.13</v>
      </c>
      <c r="L306" s="148">
        <v>7.62</v>
      </c>
      <c r="M306" s="118">
        <f t="shared" si="81"/>
        <v>15.89</v>
      </c>
      <c r="N306" s="118">
        <f t="shared" si="82"/>
        <v>6.0449999999999999</v>
      </c>
      <c r="O306" s="118">
        <f t="shared" si="83"/>
        <v>7.6750000000000007</v>
      </c>
      <c r="P306" s="149">
        <f t="shared" si="77"/>
        <v>0.15852446146743296</v>
      </c>
      <c r="Q306" s="150">
        <f t="shared" si="78"/>
        <v>9.0157113760595613E-7</v>
      </c>
      <c r="R306" s="151">
        <f t="shared" si="79"/>
        <v>5.2049807573157348E-9</v>
      </c>
      <c r="S306" s="150">
        <f t="shared" si="80"/>
        <v>2.7091824684027081E-17</v>
      </c>
      <c r="T306" s="97">
        <v>298</v>
      </c>
      <c r="U306" s="118">
        <f t="shared" si="84"/>
        <v>288.89</v>
      </c>
      <c r="V306" s="152">
        <f t="shared" si="85"/>
        <v>0.53185358166794949</v>
      </c>
      <c r="W306" s="153">
        <f t="shared" si="86"/>
        <v>3.4029344360016265</v>
      </c>
      <c r="X306" s="154">
        <f t="shared" si="73"/>
        <v>-1.2565954812199646E-7</v>
      </c>
      <c r="Y306" s="155">
        <f t="shared" si="74"/>
        <v>-1.2555801208375299E-7</v>
      </c>
      <c r="Z306" s="155">
        <f t="shared" si="75"/>
        <v>-1.2555809412739562E-7</v>
      </c>
      <c r="AA306" s="156">
        <f t="shared" si="76"/>
        <v>-1.2545664000020821E-7</v>
      </c>
      <c r="AB306" s="157">
        <f t="shared" si="87"/>
        <v>7.7757229390610445E-4</v>
      </c>
      <c r="AC306" s="160">
        <f>D16</f>
        <v>7.4553571428571431E-4</v>
      </c>
      <c r="AD306" s="158">
        <f t="shared" si="88"/>
        <v>7.7757229390610449</v>
      </c>
      <c r="AE306" s="158">
        <f>AC306*10000</f>
        <v>7.4553571428571432</v>
      </c>
      <c r="AF306" s="159">
        <f>(AD306-AE306)*(AD306-AE306)</f>
        <v>0.10263424337735988</v>
      </c>
      <c r="AG306" s="133">
        <v>3000</v>
      </c>
    </row>
    <row r="307" spans="1:37">
      <c r="E307" s="147">
        <v>0.51603009259259258</v>
      </c>
      <c r="F307" s="133">
        <v>3010</v>
      </c>
      <c r="G307" s="148">
        <v>15.93</v>
      </c>
      <c r="H307" s="148">
        <v>5.96</v>
      </c>
      <c r="I307" s="148">
        <v>7.65</v>
      </c>
      <c r="J307" s="148">
        <v>15.87</v>
      </c>
      <c r="K307" s="148">
        <v>6.13</v>
      </c>
      <c r="L307" s="148">
        <v>7.54</v>
      </c>
      <c r="M307" s="118">
        <f t="shared" si="81"/>
        <v>15.899999999999999</v>
      </c>
      <c r="N307" s="118">
        <f t="shared" si="82"/>
        <v>6.0449999999999999</v>
      </c>
      <c r="O307" s="118">
        <f t="shared" si="83"/>
        <v>7.5950000000000006</v>
      </c>
      <c r="P307" s="149">
        <f t="shared" si="77"/>
        <v>0.15689940239155759</v>
      </c>
      <c r="Q307" s="150">
        <f t="shared" si="78"/>
        <v>9.0157113760595613E-7</v>
      </c>
      <c r="R307" s="151">
        <f t="shared" si="79"/>
        <v>5.2093078940013427E-9</v>
      </c>
      <c r="S307" s="150">
        <f t="shared" si="80"/>
        <v>2.7136888734504705E-17</v>
      </c>
      <c r="T307" s="97">
        <v>298</v>
      </c>
      <c r="U307" s="118">
        <f t="shared" si="84"/>
        <v>288.89999999999998</v>
      </c>
      <c r="V307" s="152">
        <f t="shared" si="85"/>
        <v>0.53125137933518063</v>
      </c>
      <c r="W307" s="153">
        <f t="shared" si="86"/>
        <v>3.3982191217938116</v>
      </c>
      <c r="X307" s="154">
        <f t="shared" si="73"/>
        <v>-1.2454969112563548E-7</v>
      </c>
      <c r="Y307" s="155">
        <f t="shared" si="74"/>
        <v>-1.2444977941888646E-7</v>
      </c>
      <c r="Z307" s="155">
        <f t="shared" si="75"/>
        <v>-1.2444985956640873E-7</v>
      </c>
      <c r="AA307" s="156">
        <f t="shared" si="76"/>
        <v>-1.2435002787859595E-7</v>
      </c>
      <c r="AB307" s="157">
        <f t="shared" si="87"/>
        <v>7.7631671323853029E-4</v>
      </c>
      <c r="AC307" s="132"/>
      <c r="AD307" s="158">
        <f t="shared" si="88"/>
        <v>7.7631671323853029</v>
      </c>
      <c r="AE307" s="158"/>
      <c r="AF307" s="159"/>
      <c r="AG307" s="133">
        <v>3010</v>
      </c>
    </row>
    <row r="308" spans="1:37">
      <c r="E308" s="147">
        <v>0.5161458333333333</v>
      </c>
      <c r="F308" s="133">
        <v>3020</v>
      </c>
      <c r="G308" s="148">
        <v>15.94</v>
      </c>
      <c r="H308" s="148">
        <v>5.96</v>
      </c>
      <c r="I308" s="148">
        <v>7.58</v>
      </c>
      <c r="J308" s="148">
        <v>15.88</v>
      </c>
      <c r="K308" s="148">
        <v>6.13</v>
      </c>
      <c r="L308" s="148">
        <v>7.47</v>
      </c>
      <c r="M308" s="118">
        <f t="shared" si="81"/>
        <v>15.91</v>
      </c>
      <c r="N308" s="118">
        <f t="shared" si="82"/>
        <v>6.0449999999999999</v>
      </c>
      <c r="O308" s="118">
        <f t="shared" si="83"/>
        <v>7.5250000000000004</v>
      </c>
      <c r="P308" s="149">
        <f t="shared" si="77"/>
        <v>0.1554803958019042</v>
      </c>
      <c r="Q308" s="150">
        <f t="shared" si="78"/>
        <v>9.0157113760595613E-7</v>
      </c>
      <c r="R308" s="151">
        <f t="shared" si="79"/>
        <v>5.2136386280320278E-9</v>
      </c>
      <c r="S308" s="150">
        <f t="shared" si="80"/>
        <v>2.7182027743707684E-17</v>
      </c>
      <c r="T308" s="97">
        <v>298</v>
      </c>
      <c r="U308" s="118">
        <f t="shared" si="84"/>
        <v>288.91000000000003</v>
      </c>
      <c r="V308" s="152">
        <f t="shared" si="85"/>
        <v>0.53064921869029014</v>
      </c>
      <c r="W308" s="153">
        <f t="shared" si="86"/>
        <v>3.3935106671566229</v>
      </c>
      <c r="X308" s="154">
        <f t="shared" si="73"/>
        <v>-1.2360162864657434E-7</v>
      </c>
      <c r="Y308" s="155">
        <f t="shared" si="74"/>
        <v>-1.2350307420022606E-7</v>
      </c>
      <c r="Z308" s="155">
        <f t="shared" si="75"/>
        <v>-1.2350315278316223E-7</v>
      </c>
      <c r="AA308" s="156">
        <f t="shared" si="76"/>
        <v>-1.2340467679443305E-7</v>
      </c>
      <c r="AB308" s="157">
        <f t="shared" si="87"/>
        <v>7.7507221491023893E-4</v>
      </c>
      <c r="AC308" s="132"/>
      <c r="AD308" s="158">
        <f t="shared" si="88"/>
        <v>7.7507221491023897</v>
      </c>
      <c r="AE308" s="158"/>
      <c r="AF308" s="159"/>
      <c r="AG308" s="133">
        <v>3020</v>
      </c>
    </row>
    <row r="309" spans="1:37">
      <c r="E309" s="147">
        <v>0.51626157407407403</v>
      </c>
      <c r="F309" s="133">
        <v>3030</v>
      </c>
      <c r="G309" s="148">
        <v>15.95</v>
      </c>
      <c r="H309" s="148">
        <v>5.96</v>
      </c>
      <c r="I309" s="148">
        <v>7.69</v>
      </c>
      <c r="J309" s="148">
        <v>15.87</v>
      </c>
      <c r="K309" s="148">
        <v>6.13</v>
      </c>
      <c r="L309" s="148">
        <v>7.49</v>
      </c>
      <c r="M309" s="118">
        <f t="shared" si="81"/>
        <v>15.91</v>
      </c>
      <c r="N309" s="118">
        <f t="shared" si="82"/>
        <v>6.0449999999999999</v>
      </c>
      <c r="O309" s="118">
        <f t="shared" si="83"/>
        <v>7.59</v>
      </c>
      <c r="P309" s="149">
        <f t="shared" si="77"/>
        <v>0.15682341583208673</v>
      </c>
      <c r="Q309" s="150">
        <f t="shared" si="78"/>
        <v>9.0157113760595613E-7</v>
      </c>
      <c r="R309" s="151">
        <f t="shared" si="79"/>
        <v>5.2136386280320278E-9</v>
      </c>
      <c r="S309" s="150">
        <f t="shared" si="80"/>
        <v>2.7182027743707684E-17</v>
      </c>
      <c r="T309" s="97">
        <v>298</v>
      </c>
      <c r="U309" s="118">
        <f t="shared" si="84"/>
        <v>288.91000000000003</v>
      </c>
      <c r="V309" s="152">
        <f t="shared" si="85"/>
        <v>0.53064921869029014</v>
      </c>
      <c r="W309" s="153">
        <f t="shared" si="86"/>
        <v>3.3935106671566229</v>
      </c>
      <c r="X309" s="154">
        <f t="shared" si="73"/>
        <v>-1.2447063085542211E-7</v>
      </c>
      <c r="Y309" s="155">
        <f t="shared" si="74"/>
        <v>-1.2437052621924672E-7</v>
      </c>
      <c r="Z309" s="155">
        <f t="shared" si="75"/>
        <v>-1.2437060672770172E-7</v>
      </c>
      <c r="AA309" s="156">
        <f t="shared" si="76"/>
        <v>-1.2427058247048462E-7</v>
      </c>
      <c r="AB309" s="157">
        <f t="shared" si="87"/>
        <v>7.7383718364455929E-4</v>
      </c>
      <c r="AC309" s="132"/>
      <c r="AD309" s="158">
        <f t="shared" si="88"/>
        <v>7.7383718364455927</v>
      </c>
      <c r="AE309" s="158"/>
      <c r="AF309" s="159"/>
      <c r="AG309" s="133">
        <v>3030</v>
      </c>
    </row>
    <row r="310" spans="1:37">
      <c r="E310" s="147">
        <v>0.51637731481481486</v>
      </c>
      <c r="F310" s="133">
        <v>3040</v>
      </c>
      <c r="G310" s="148">
        <v>15.96</v>
      </c>
      <c r="H310" s="148">
        <v>5.96</v>
      </c>
      <c r="I310" s="148">
        <v>7.68</v>
      </c>
      <c r="J310" s="148">
        <v>15.88</v>
      </c>
      <c r="K310" s="148">
        <v>6.13</v>
      </c>
      <c r="L310" s="148">
        <v>7.58</v>
      </c>
      <c r="M310" s="118">
        <f t="shared" si="81"/>
        <v>15.920000000000002</v>
      </c>
      <c r="N310" s="118">
        <f t="shared" si="82"/>
        <v>6.0449999999999999</v>
      </c>
      <c r="O310" s="118">
        <f t="shared" si="83"/>
        <v>7.63</v>
      </c>
      <c r="P310" s="149">
        <f t="shared" si="77"/>
        <v>0.1576773478429051</v>
      </c>
      <c r="Q310" s="150">
        <f t="shared" si="78"/>
        <v>9.0157113760595613E-7</v>
      </c>
      <c r="R310" s="151">
        <f t="shared" si="79"/>
        <v>5.2179729623984262E-9</v>
      </c>
      <c r="S310" s="150">
        <f t="shared" si="80"/>
        <v>2.7227241836321008E-17</v>
      </c>
      <c r="T310" s="97">
        <v>298</v>
      </c>
      <c r="U310" s="118">
        <f t="shared" si="84"/>
        <v>288.92</v>
      </c>
      <c r="V310" s="152">
        <f t="shared" si="85"/>
        <v>0.53004709972896014</v>
      </c>
      <c r="W310" s="153">
        <f t="shared" si="86"/>
        <v>3.3888090616486815</v>
      </c>
      <c r="X310" s="154">
        <f t="shared" si="73"/>
        <v>-1.2532873257104309E-7</v>
      </c>
      <c r="Y310" s="155">
        <f t="shared" si="74"/>
        <v>-1.2522707955650002E-7</v>
      </c>
      <c r="Z310" s="155">
        <f t="shared" si="75"/>
        <v>-1.2522716200635134E-7</v>
      </c>
      <c r="AA310" s="156">
        <f t="shared" si="76"/>
        <v>-1.2512559130791093E-7</v>
      </c>
      <c r="AB310" s="157">
        <f t="shared" si="87"/>
        <v>7.7259347784585958E-4</v>
      </c>
      <c r="AC310" s="132"/>
      <c r="AD310" s="158">
        <f t="shared" si="88"/>
        <v>7.7259347784585959</v>
      </c>
      <c r="AE310" s="158"/>
      <c r="AF310" s="159"/>
      <c r="AG310" s="133">
        <v>3040</v>
      </c>
    </row>
    <row r="311" spans="1:37">
      <c r="E311" s="147">
        <v>0.51649305555555558</v>
      </c>
      <c r="F311" s="133">
        <v>3050</v>
      </c>
      <c r="G311" s="148">
        <v>15.97</v>
      </c>
      <c r="H311" s="148">
        <v>5.96</v>
      </c>
      <c r="I311" s="148">
        <v>7.68</v>
      </c>
      <c r="J311" s="148">
        <v>15.88</v>
      </c>
      <c r="K311" s="148">
        <v>6.13</v>
      </c>
      <c r="L311" s="148">
        <v>7.59</v>
      </c>
      <c r="M311" s="118">
        <f t="shared" si="81"/>
        <v>15.925000000000001</v>
      </c>
      <c r="N311" s="118">
        <f t="shared" si="82"/>
        <v>6.0449999999999999</v>
      </c>
      <c r="O311" s="118">
        <f t="shared" si="83"/>
        <v>7.6349999999999998</v>
      </c>
      <c r="P311" s="149">
        <f t="shared" si="77"/>
        <v>0.15779441672884201</v>
      </c>
      <c r="Q311" s="150">
        <f t="shared" si="78"/>
        <v>9.0157113760595613E-7</v>
      </c>
      <c r="R311" s="151">
        <f t="shared" si="79"/>
        <v>5.2201414806427703E-9</v>
      </c>
      <c r="S311" s="150">
        <f t="shared" si="80"/>
        <v>2.7249877077927294E-17</v>
      </c>
      <c r="T311" s="97">
        <v>298</v>
      </c>
      <c r="U311" s="118">
        <f t="shared" si="84"/>
        <v>288.92500000000001</v>
      </c>
      <c r="V311" s="152">
        <f t="shared" si="85"/>
        <v>0.52974605587827617</v>
      </c>
      <c r="W311" s="153">
        <f t="shared" si="86"/>
        <v>3.3864608240597449</v>
      </c>
      <c r="X311" s="154">
        <f t="shared" si="73"/>
        <v>-1.2540949283942272E-7</v>
      </c>
      <c r="Y311" s="155">
        <f t="shared" si="74"/>
        <v>-1.2530754352852316E-7</v>
      </c>
      <c r="Z311" s="155">
        <f t="shared" si="75"/>
        <v>-1.2530762640631617E-7</v>
      </c>
      <c r="AA311" s="156">
        <f t="shared" si="76"/>
        <v>-1.2520575983846173E-7</v>
      </c>
      <c r="AB311" s="157">
        <f t="shared" si="87"/>
        <v>7.7134120650085183E-4</v>
      </c>
      <c r="AC311" s="132"/>
      <c r="AD311" s="158">
        <f t="shared" si="88"/>
        <v>7.7134120650085185</v>
      </c>
      <c r="AE311" s="158"/>
      <c r="AF311" s="159"/>
      <c r="AG311" s="133">
        <v>3050</v>
      </c>
    </row>
    <row r="312" spans="1:37">
      <c r="E312" s="147">
        <v>0.5166087962962963</v>
      </c>
      <c r="F312" s="133">
        <v>3060</v>
      </c>
      <c r="G312" s="148">
        <v>15.97</v>
      </c>
      <c r="H312" s="148">
        <v>5.96</v>
      </c>
      <c r="I312" s="148">
        <v>7.73</v>
      </c>
      <c r="J312" s="148">
        <v>15.89</v>
      </c>
      <c r="K312" s="148">
        <v>6.13</v>
      </c>
      <c r="L312" s="148">
        <v>7.65</v>
      </c>
      <c r="M312" s="118">
        <f t="shared" si="81"/>
        <v>15.93</v>
      </c>
      <c r="N312" s="118">
        <f t="shared" si="82"/>
        <v>6.0449999999999999</v>
      </c>
      <c r="O312" s="118">
        <f t="shared" si="83"/>
        <v>7.69</v>
      </c>
      <c r="P312" s="149">
        <f t="shared" si="77"/>
        <v>0.15894495827286839</v>
      </c>
      <c r="Q312" s="150">
        <f t="shared" si="78"/>
        <v>9.0157113760595613E-7</v>
      </c>
      <c r="R312" s="151">
        <f t="shared" si="79"/>
        <v>5.2223109000936569E-9</v>
      </c>
      <c r="S312" s="150">
        <f t="shared" si="80"/>
        <v>2.7272531137237021E-17</v>
      </c>
      <c r="T312" s="97">
        <v>298</v>
      </c>
      <c r="U312" s="118">
        <f t="shared" si="84"/>
        <v>288.93</v>
      </c>
      <c r="V312" s="152">
        <f t="shared" si="85"/>
        <v>0.52944502244685732</v>
      </c>
      <c r="W312" s="153">
        <f t="shared" si="86"/>
        <v>3.3841142948450682</v>
      </c>
      <c r="X312" s="154">
        <f t="shared" si="73"/>
        <v>-1.2631105563220404E-7</v>
      </c>
      <c r="Y312" s="155">
        <f t="shared" si="74"/>
        <v>-1.2620746695096903E-7</v>
      </c>
      <c r="Z312" s="155">
        <f t="shared" si="75"/>
        <v>-1.262075519048539E-7</v>
      </c>
      <c r="AA312" s="156">
        <f t="shared" si="76"/>
        <v>-1.261040480381611E-7</v>
      </c>
      <c r="AB312" s="157">
        <f t="shared" si="87"/>
        <v>7.7008813051327254E-4</v>
      </c>
      <c r="AC312" s="132"/>
      <c r="AD312" s="158">
        <f t="shared" si="88"/>
        <v>7.7008813051327252</v>
      </c>
      <c r="AE312" s="158"/>
      <c r="AF312" s="159"/>
      <c r="AG312" s="133">
        <v>3060</v>
      </c>
    </row>
    <row r="313" spans="1:37">
      <c r="E313" s="147">
        <v>0.51672453703703702</v>
      </c>
      <c r="F313" s="133">
        <v>3070</v>
      </c>
      <c r="G313" s="148">
        <v>15.98</v>
      </c>
      <c r="H313" s="148">
        <v>5.96</v>
      </c>
      <c r="I313" s="148">
        <v>7.71</v>
      </c>
      <c r="J313" s="148">
        <v>15.89</v>
      </c>
      <c r="K313" s="148">
        <v>6.13</v>
      </c>
      <c r="L313" s="148">
        <v>7.54</v>
      </c>
      <c r="M313" s="118">
        <f t="shared" si="81"/>
        <v>15.935</v>
      </c>
      <c r="N313" s="118">
        <f t="shared" si="82"/>
        <v>6.0449999999999999</v>
      </c>
      <c r="O313" s="118">
        <f t="shared" si="83"/>
        <v>7.625</v>
      </c>
      <c r="P313" s="149">
        <f t="shared" si="77"/>
        <v>0.1576151987721425</v>
      </c>
      <c r="Q313" s="150">
        <f t="shared" si="78"/>
        <v>9.0157113760595613E-7</v>
      </c>
      <c r="R313" s="151">
        <f t="shared" si="79"/>
        <v>5.2244812211256168E-9</v>
      </c>
      <c r="S313" s="150">
        <f t="shared" si="80"/>
        <v>2.7295204029894217E-17</v>
      </c>
      <c r="T313" s="97">
        <v>298</v>
      </c>
      <c r="U313" s="118">
        <f t="shared" si="84"/>
        <v>288.935</v>
      </c>
      <c r="V313" s="152">
        <f t="shared" si="85"/>
        <v>0.52914399943416301</v>
      </c>
      <c r="W313" s="153">
        <f t="shared" si="86"/>
        <v>3.3817694727041316</v>
      </c>
      <c r="X313" s="154">
        <f t="shared" si="73"/>
        <v>-1.2523977745584371E-7</v>
      </c>
      <c r="Y313" s="155">
        <f t="shared" si="74"/>
        <v>-1.2513777127545012E-7</v>
      </c>
      <c r="Z313" s="155">
        <f t="shared" si="75"/>
        <v>-1.2513785435816591E-7</v>
      </c>
      <c r="AA313" s="156">
        <f t="shared" si="76"/>
        <v>-1.2503593112514856E-7</v>
      </c>
      <c r="AB313" s="157">
        <f t="shared" si="87"/>
        <v>7.6882605527763589E-4</v>
      </c>
      <c r="AC313" s="132"/>
      <c r="AD313" s="158">
        <f t="shared" si="88"/>
        <v>7.6882605527763586</v>
      </c>
      <c r="AE313" s="158"/>
      <c r="AF313" s="159"/>
      <c r="AG313" s="133">
        <v>3070</v>
      </c>
    </row>
    <row r="314" spans="1:37">
      <c r="E314" s="147">
        <v>0.51684027777777775</v>
      </c>
      <c r="F314" s="133">
        <v>3080</v>
      </c>
      <c r="G314" s="148">
        <v>15.99</v>
      </c>
      <c r="H314" s="148">
        <v>5.96</v>
      </c>
      <c r="I314" s="148">
        <v>7.75</v>
      </c>
      <c r="J314" s="148">
        <v>15.9</v>
      </c>
      <c r="K314" s="148">
        <v>6.12</v>
      </c>
      <c r="L314" s="148">
        <v>7.56</v>
      </c>
      <c r="M314" s="118">
        <f t="shared" si="81"/>
        <v>15.945</v>
      </c>
      <c r="N314" s="118">
        <f t="shared" si="82"/>
        <v>6.04</v>
      </c>
      <c r="O314" s="118">
        <f t="shared" si="83"/>
        <v>7.6549999999999994</v>
      </c>
      <c r="P314" s="149">
        <f t="shared" si="77"/>
        <v>0.15826289626225773</v>
      </c>
      <c r="Q314" s="150">
        <f t="shared" si="78"/>
        <v>9.12010839355909E-7</v>
      </c>
      <c r="R314" s="151">
        <f t="shared" si="79"/>
        <v>5.1689707095298912E-9</v>
      </c>
      <c r="S314" s="150">
        <f t="shared" si="80"/>
        <v>2.6718258195977947E-17</v>
      </c>
      <c r="T314" s="97">
        <v>298</v>
      </c>
      <c r="U314" s="118">
        <f t="shared" si="84"/>
        <v>288.94499999999999</v>
      </c>
      <c r="V314" s="152">
        <f t="shared" si="85"/>
        <v>0.52854198466278812</v>
      </c>
      <c r="W314" s="153">
        <f t="shared" si="86"/>
        <v>3.3770849444465769</v>
      </c>
      <c r="X314" s="154">
        <f t="shared" si="73"/>
        <v>-1.2306644634009686E-7</v>
      </c>
      <c r="Y314" s="155">
        <f t="shared" si="74"/>
        <v>-1.2296778916270174E-7</v>
      </c>
      <c r="Z314" s="155">
        <f t="shared" si="75"/>
        <v>-1.2296786825199814E-7</v>
      </c>
      <c r="AA314" s="156">
        <f t="shared" si="76"/>
        <v>-1.2286929003709433E-7</v>
      </c>
      <c r="AB314" s="157">
        <f t="shared" si="87"/>
        <v>7.6757467701122218E-4</v>
      </c>
      <c r="AC314" s="132"/>
      <c r="AD314" s="158">
        <f t="shared" si="88"/>
        <v>7.6757467701122222</v>
      </c>
      <c r="AE314" s="158"/>
      <c r="AF314" s="159"/>
      <c r="AG314" s="133">
        <v>3080</v>
      </c>
    </row>
    <row r="315" spans="1:37">
      <c r="E315" s="147">
        <v>0.51695601851851847</v>
      </c>
      <c r="F315" s="133">
        <v>3090</v>
      </c>
      <c r="G315" s="148">
        <v>15.99</v>
      </c>
      <c r="H315" s="148">
        <v>5.96</v>
      </c>
      <c r="I315" s="148">
        <v>7.7</v>
      </c>
      <c r="J315" s="148">
        <v>15.91</v>
      </c>
      <c r="K315" s="148">
        <v>6.12</v>
      </c>
      <c r="L315" s="148">
        <v>7.28</v>
      </c>
      <c r="M315" s="118">
        <f t="shared" si="81"/>
        <v>15.95</v>
      </c>
      <c r="N315" s="118">
        <f t="shared" si="82"/>
        <v>6.04</v>
      </c>
      <c r="O315" s="118">
        <f t="shared" si="83"/>
        <v>7.49</v>
      </c>
      <c r="P315" s="149">
        <f t="shared" si="77"/>
        <v>0.15486510484346924</v>
      </c>
      <c r="Q315" s="150">
        <f t="shared" si="78"/>
        <v>9.12010839355909E-7</v>
      </c>
      <c r="R315" s="151">
        <f t="shared" si="79"/>
        <v>5.1711188631077003E-9</v>
      </c>
      <c r="S315" s="150">
        <f t="shared" si="80"/>
        <v>2.6740470296388274E-17</v>
      </c>
      <c r="T315" s="97">
        <v>298</v>
      </c>
      <c r="U315" s="118">
        <f t="shared" si="84"/>
        <v>288.95</v>
      </c>
      <c r="V315" s="152">
        <f t="shared" si="85"/>
        <v>0.52824099290302429</v>
      </c>
      <c r="W315" s="153">
        <f t="shared" si="86"/>
        <v>3.3747452357340615</v>
      </c>
      <c r="X315" s="154">
        <f t="shared" si="73"/>
        <v>-1.2041475355190887E-7</v>
      </c>
      <c r="Y315" s="155">
        <f t="shared" si="74"/>
        <v>-1.2032015051476767E-7</v>
      </c>
      <c r="Z315" s="155">
        <f t="shared" si="75"/>
        <v>-1.2032022483900429E-7</v>
      </c>
      <c r="AA315" s="156">
        <f t="shared" si="76"/>
        <v>-1.2022569600931502E-7</v>
      </c>
      <c r="AB315" s="157">
        <f t="shared" si="87"/>
        <v>7.6634499859254456E-4</v>
      </c>
      <c r="AC315" s="132"/>
      <c r="AD315" s="158">
        <f t="shared" si="88"/>
        <v>7.6634499859254452</v>
      </c>
      <c r="AE315" s="158"/>
      <c r="AF315" s="159"/>
      <c r="AG315" s="133">
        <v>3090</v>
      </c>
    </row>
    <row r="316" spans="1:37">
      <c r="E316" s="147">
        <v>0.5170717592592593</v>
      </c>
      <c r="F316" s="133">
        <v>3100</v>
      </c>
      <c r="G316" s="148">
        <v>16</v>
      </c>
      <c r="H316" s="148">
        <v>5.96</v>
      </c>
      <c r="I316" s="148">
        <v>7.64</v>
      </c>
      <c r="J316" s="148">
        <v>15.92</v>
      </c>
      <c r="K316" s="148">
        <v>6.12</v>
      </c>
      <c r="L316" s="148">
        <v>7.14</v>
      </c>
      <c r="M316" s="118">
        <f t="shared" si="81"/>
        <v>15.96</v>
      </c>
      <c r="N316" s="118">
        <f t="shared" si="82"/>
        <v>6.04</v>
      </c>
      <c r="O316" s="118">
        <f t="shared" si="83"/>
        <v>7.39</v>
      </c>
      <c r="P316" s="149">
        <f t="shared" si="77"/>
        <v>0.15282411149327185</v>
      </c>
      <c r="Q316" s="150">
        <f t="shared" si="78"/>
        <v>9.12010839355909E-7</v>
      </c>
      <c r="R316" s="151">
        <f t="shared" si="79"/>
        <v>5.175417848864133E-9</v>
      </c>
      <c r="S316" s="150">
        <f t="shared" si="80"/>
        <v>2.678494991034145E-17</v>
      </c>
      <c r="T316" s="97">
        <v>298</v>
      </c>
      <c r="U316" s="118">
        <f t="shared" si="84"/>
        <v>288.95999999999998</v>
      </c>
      <c r="V316" s="152">
        <f t="shared" si="85"/>
        <v>0.52763904063264311</v>
      </c>
      <c r="W316" s="153">
        <f t="shared" si="86"/>
        <v>3.3700709226595933</v>
      </c>
      <c r="X316" s="154">
        <f t="shared" si="73"/>
        <v>-1.1900339693417002E-7</v>
      </c>
      <c r="Y316" s="155">
        <f t="shared" si="74"/>
        <v>-1.1891085324785626E-7</v>
      </c>
      <c r="Z316" s="155">
        <f t="shared" si="75"/>
        <v>-1.1891092521499416E-7</v>
      </c>
      <c r="AA316" s="156">
        <f t="shared" si="76"/>
        <v>-1.1881845338388697E-7</v>
      </c>
      <c r="AB316" s="157">
        <f t="shared" si="87"/>
        <v>7.6514179659209665E-4</v>
      </c>
      <c r="AC316" s="132"/>
      <c r="AD316" s="158">
        <f t="shared" si="88"/>
        <v>7.6514179659209667</v>
      </c>
      <c r="AE316" s="158"/>
      <c r="AF316" s="159"/>
      <c r="AG316" s="133">
        <v>3100</v>
      </c>
    </row>
    <row r="317" spans="1:37">
      <c r="E317" s="147">
        <v>0.51718750000000002</v>
      </c>
      <c r="F317" s="133">
        <v>3110</v>
      </c>
      <c r="G317" s="148">
        <v>16.010000000000002</v>
      </c>
      <c r="H317" s="148">
        <v>5.95</v>
      </c>
      <c r="I317" s="148">
        <v>7.74</v>
      </c>
      <c r="J317" s="148">
        <v>15.93</v>
      </c>
      <c r="K317" s="148">
        <v>6.12</v>
      </c>
      <c r="L317" s="148">
        <v>7.46</v>
      </c>
      <c r="M317" s="118">
        <f t="shared" si="81"/>
        <v>15.97</v>
      </c>
      <c r="N317" s="118">
        <f t="shared" si="82"/>
        <v>6.0350000000000001</v>
      </c>
      <c r="O317" s="118">
        <f t="shared" si="83"/>
        <v>7.6</v>
      </c>
      <c r="P317" s="149">
        <f t="shared" si="77"/>
        <v>0.15719427844066769</v>
      </c>
      <c r="Q317" s="150">
        <f t="shared" si="78"/>
        <v>9.2257142715476221E-7</v>
      </c>
      <c r="R317" s="151">
        <f t="shared" si="79"/>
        <v>5.1204286393421606E-9</v>
      </c>
      <c r="S317" s="150">
        <f t="shared" si="80"/>
        <v>2.621878945059541E-17</v>
      </c>
      <c r="T317" s="97">
        <v>298</v>
      </c>
      <c r="U317" s="118">
        <f t="shared" si="84"/>
        <v>288.97000000000003</v>
      </c>
      <c r="V317" s="152">
        <f t="shared" si="85"/>
        <v>0.52703713002417796</v>
      </c>
      <c r="W317" s="153">
        <f t="shared" si="86"/>
        <v>3.3654034067551795</v>
      </c>
      <c r="X317" s="154">
        <f t="shared" si="73"/>
        <v>-1.1979879734674514E-7</v>
      </c>
      <c r="Y317" s="155">
        <f t="shared" si="74"/>
        <v>-1.1970486645233866E-7</v>
      </c>
      <c r="Z317" s="155">
        <f t="shared" si="75"/>
        <v>-1.1970494010093215E-7</v>
      </c>
      <c r="AA317" s="156">
        <f t="shared" si="76"/>
        <v>-1.1961108273962753E-7</v>
      </c>
      <c r="AB317" s="157">
        <f t="shared" si="87"/>
        <v>7.6395268758002377E-4</v>
      </c>
      <c r="AC317" s="132"/>
      <c r="AD317" s="158">
        <f t="shared" si="88"/>
        <v>7.6395268758002377</v>
      </c>
      <c r="AE317" s="158"/>
      <c r="AF317" s="159"/>
      <c r="AG317" s="133">
        <v>3110</v>
      </c>
    </row>
    <row r="318" spans="1:37" s="77" customFormat="1">
      <c r="A318" s="134"/>
      <c r="B318" s="134"/>
      <c r="C318" s="134"/>
      <c r="D318" s="134"/>
      <c r="E318" s="136">
        <v>0.51730324074074074</v>
      </c>
      <c r="F318" s="137">
        <v>3120</v>
      </c>
      <c r="G318" s="138">
        <v>16.02</v>
      </c>
      <c r="H318" s="138">
        <v>5.95</v>
      </c>
      <c r="I318" s="138">
        <v>7.71</v>
      </c>
      <c r="J318" s="138">
        <v>15.94</v>
      </c>
      <c r="K318" s="138">
        <v>6.12</v>
      </c>
      <c r="L318" s="138">
        <v>7.52</v>
      </c>
      <c r="M318" s="139">
        <f t="shared" si="81"/>
        <v>15.98</v>
      </c>
      <c r="N318" s="139">
        <f t="shared" si="82"/>
        <v>6.0350000000000001</v>
      </c>
      <c r="O318" s="139">
        <f t="shared" si="83"/>
        <v>7.6150000000000002</v>
      </c>
      <c r="P318" s="140">
        <f t="shared" si="77"/>
        <v>0.15753199183273395</v>
      </c>
      <c r="Q318" s="141">
        <f t="shared" si="78"/>
        <v>9.2257142715476221E-7</v>
      </c>
      <c r="R318" s="142">
        <f t="shared" si="79"/>
        <v>5.1246854840154471E-9</v>
      </c>
      <c r="S318" s="141">
        <f t="shared" si="80"/>
        <v>2.6262401310078638E-17</v>
      </c>
      <c r="T318" s="143">
        <v>298</v>
      </c>
      <c r="U318" s="139">
        <f t="shared" si="84"/>
        <v>288.98</v>
      </c>
      <c r="V318" s="144">
        <f t="shared" si="85"/>
        <v>0.52643526107331329</v>
      </c>
      <c r="W318" s="145">
        <f t="shared" si="86"/>
        <v>3.3607426776785188</v>
      </c>
      <c r="X318" s="146">
        <f t="shared" si="73"/>
        <v>-1.2023395080126614E-7</v>
      </c>
      <c r="Y318" s="146">
        <f t="shared" si="74"/>
        <v>-1.2013918779856231E-7</v>
      </c>
      <c r="Z318" s="146">
        <f t="shared" si="75"/>
        <v>-1.201392624865071E-7</v>
      </c>
      <c r="AA318" s="146">
        <f t="shared" si="76"/>
        <v>-1.200445740540167E-7</v>
      </c>
      <c r="AB318" s="146">
        <f t="shared" si="87"/>
        <v>7.6275563842470226E-4</v>
      </c>
      <c r="AC318" s="134"/>
      <c r="AD318" s="146">
        <f t="shared" si="88"/>
        <v>7.6275563842470229</v>
      </c>
      <c r="AE318" s="146"/>
      <c r="AF318" s="146"/>
      <c r="AG318" s="137">
        <v>3120</v>
      </c>
      <c r="AH318" s="134"/>
      <c r="AI318" s="134"/>
      <c r="AJ318" s="134"/>
      <c r="AK318" s="134"/>
    </row>
    <row r="319" spans="1:37">
      <c r="E319" s="147">
        <v>0.51741898148148147</v>
      </c>
      <c r="F319" s="133">
        <v>3130</v>
      </c>
      <c r="G319" s="148">
        <v>16.02</v>
      </c>
      <c r="H319" s="148">
        <v>5.95</v>
      </c>
      <c r="I319" s="148">
        <v>7.78</v>
      </c>
      <c r="J319" s="148">
        <v>15.94</v>
      </c>
      <c r="K319" s="148">
        <v>6.12</v>
      </c>
      <c r="L319" s="148">
        <v>7.66</v>
      </c>
      <c r="M319" s="118">
        <f t="shared" si="81"/>
        <v>15.98</v>
      </c>
      <c r="N319" s="118">
        <f t="shared" si="82"/>
        <v>6.0350000000000001</v>
      </c>
      <c r="O319" s="118">
        <f t="shared" si="83"/>
        <v>7.7200000000000006</v>
      </c>
      <c r="P319" s="149">
        <f t="shared" si="77"/>
        <v>0.1597041335454637</v>
      </c>
      <c r="Q319" s="150">
        <f t="shared" si="78"/>
        <v>9.2257142715476221E-7</v>
      </c>
      <c r="R319" s="151">
        <f t="shared" si="79"/>
        <v>5.1246854840154471E-9</v>
      </c>
      <c r="S319" s="150">
        <f t="shared" si="80"/>
        <v>2.6262401310078638E-17</v>
      </c>
      <c r="T319" s="97">
        <v>298</v>
      </c>
      <c r="U319" s="118">
        <f t="shared" si="84"/>
        <v>288.98</v>
      </c>
      <c r="V319" s="152">
        <f t="shared" si="85"/>
        <v>0.52643526107331329</v>
      </c>
      <c r="W319" s="153">
        <f t="shared" si="86"/>
        <v>3.3607426776785188</v>
      </c>
      <c r="X319" s="154">
        <f t="shared" si="73"/>
        <v>-1.2169981772819564E-7</v>
      </c>
      <c r="Y319" s="155">
        <f t="shared" si="74"/>
        <v>-1.2160257681783424E-7</v>
      </c>
      <c r="Z319" s="155">
        <f t="shared" si="75"/>
        <v>-1.2160265451552376E-7</v>
      </c>
      <c r="AA319" s="156">
        <f t="shared" si="76"/>
        <v>-1.2150549117868741E-7</v>
      </c>
      <c r="AB319" s="157">
        <f t="shared" si="87"/>
        <v>7.6155424604899325E-4</v>
      </c>
      <c r="AC319" s="132"/>
      <c r="AD319" s="158">
        <f t="shared" si="88"/>
        <v>7.6155424604899329</v>
      </c>
      <c r="AE319" s="158"/>
      <c r="AF319" s="159"/>
      <c r="AG319" s="133">
        <v>3130</v>
      </c>
    </row>
    <row r="320" spans="1:37">
      <c r="E320" s="147">
        <v>0.51753472222222219</v>
      </c>
      <c r="F320" s="133">
        <v>3140</v>
      </c>
      <c r="G320" s="148">
        <v>16.03</v>
      </c>
      <c r="H320" s="148">
        <v>5.95</v>
      </c>
      <c r="I320" s="148">
        <v>7.78</v>
      </c>
      <c r="J320" s="148">
        <v>15.94</v>
      </c>
      <c r="K320" s="148">
        <v>6.12</v>
      </c>
      <c r="L320" s="148">
        <v>7.52</v>
      </c>
      <c r="M320" s="118">
        <f t="shared" si="81"/>
        <v>15.984999999999999</v>
      </c>
      <c r="N320" s="118">
        <f t="shared" si="82"/>
        <v>6.0350000000000001</v>
      </c>
      <c r="O320" s="118">
        <f t="shared" si="83"/>
        <v>7.65</v>
      </c>
      <c r="P320" s="149">
        <f t="shared" si="77"/>
        <v>0.15826983655073032</v>
      </c>
      <c r="Q320" s="150">
        <f t="shared" si="78"/>
        <v>9.2257142715476221E-7</v>
      </c>
      <c r="R320" s="151">
        <f t="shared" si="79"/>
        <v>5.1268152332588206E-9</v>
      </c>
      <c r="S320" s="150">
        <f t="shared" si="80"/>
        <v>2.6284234435974696E-17</v>
      </c>
      <c r="T320" s="97">
        <v>298</v>
      </c>
      <c r="U320" s="118">
        <f t="shared" si="84"/>
        <v>288.98500000000001</v>
      </c>
      <c r="V320" s="152">
        <f t="shared" si="85"/>
        <v>0.5261343422181276</v>
      </c>
      <c r="W320" s="153">
        <f t="shared" si="86"/>
        <v>3.3584148549730775</v>
      </c>
      <c r="X320" s="154">
        <f t="shared" si="73"/>
        <v>-1.2059789295645781E-7</v>
      </c>
      <c r="Y320" s="155">
        <f t="shared" si="74"/>
        <v>-1.2050225228361312E-7</v>
      </c>
      <c r="Z320" s="155">
        <f t="shared" si="75"/>
        <v>-1.2050232813185622E-7</v>
      </c>
      <c r="AA320" s="156">
        <f t="shared" si="76"/>
        <v>-1.2040676318695104E-7</v>
      </c>
      <c r="AB320" s="157">
        <f t="shared" si="87"/>
        <v>7.6033821976303725E-4</v>
      </c>
      <c r="AC320" s="132"/>
      <c r="AD320" s="158">
        <f t="shared" si="88"/>
        <v>7.6033821976303724</v>
      </c>
      <c r="AE320" s="158"/>
      <c r="AF320" s="159"/>
      <c r="AG320" s="133">
        <v>3140</v>
      </c>
    </row>
    <row r="321" spans="5:33">
      <c r="E321" s="147">
        <v>0.51765046296296291</v>
      </c>
      <c r="F321" s="133">
        <v>3150</v>
      </c>
      <c r="G321" s="148">
        <v>16.03</v>
      </c>
      <c r="H321" s="148">
        <v>5.95</v>
      </c>
      <c r="I321" s="148">
        <v>7.72</v>
      </c>
      <c r="J321" s="148">
        <v>15.96</v>
      </c>
      <c r="K321" s="148">
        <v>6.12</v>
      </c>
      <c r="L321" s="148">
        <v>7.52</v>
      </c>
      <c r="M321" s="118">
        <f t="shared" si="81"/>
        <v>15.995000000000001</v>
      </c>
      <c r="N321" s="118">
        <f t="shared" si="82"/>
        <v>6.0350000000000001</v>
      </c>
      <c r="O321" s="118">
        <f t="shared" si="83"/>
        <v>7.6199999999999992</v>
      </c>
      <c r="P321" s="149">
        <f t="shared" si="77"/>
        <v>0.15767666446085982</v>
      </c>
      <c r="Q321" s="150">
        <f t="shared" si="78"/>
        <v>9.2257142715476221E-7</v>
      </c>
      <c r="R321" s="151">
        <f t="shared" si="79"/>
        <v>5.1310773873974307E-9</v>
      </c>
      <c r="S321" s="150">
        <f t="shared" si="80"/>
        <v>2.6327955155461243E-17</v>
      </c>
      <c r="T321" s="97">
        <v>298</v>
      </c>
      <c r="U321" s="118">
        <f t="shared" si="84"/>
        <v>288.995</v>
      </c>
      <c r="V321" s="152">
        <f t="shared" si="85"/>
        <v>0.52553253574555081</v>
      </c>
      <c r="W321" s="153">
        <f t="shared" si="86"/>
        <v>3.353764286781967</v>
      </c>
      <c r="X321" s="154">
        <f t="shared" si="73"/>
        <v>-1.2032164368355184E-7</v>
      </c>
      <c r="Y321" s="155">
        <f t="shared" si="74"/>
        <v>-1.2022628954806557E-7</v>
      </c>
      <c r="Z321" s="155">
        <f t="shared" si="75"/>
        <v>-1.2022636511561003E-7</v>
      </c>
      <c r="AA321" s="156">
        <f t="shared" si="76"/>
        <v>-1.2013108642789457E-7</v>
      </c>
      <c r="AB321" s="157">
        <f t="shared" si="87"/>
        <v>7.5913319673474671E-4</v>
      </c>
      <c r="AC321" s="132"/>
      <c r="AD321" s="158">
        <f t="shared" si="88"/>
        <v>7.5913319673474673</v>
      </c>
      <c r="AE321" s="158"/>
      <c r="AF321" s="159"/>
      <c r="AG321" s="133">
        <v>3150</v>
      </c>
    </row>
    <row r="322" spans="5:33">
      <c r="E322" s="147">
        <v>0.51776620370370374</v>
      </c>
      <c r="F322" s="133">
        <v>3160</v>
      </c>
      <c r="G322" s="148">
        <v>16.04</v>
      </c>
      <c r="H322" s="148">
        <v>5.95</v>
      </c>
      <c r="I322" s="148">
        <v>7.74</v>
      </c>
      <c r="J322" s="148">
        <v>15.96</v>
      </c>
      <c r="K322" s="148">
        <v>6.12</v>
      </c>
      <c r="L322" s="148">
        <v>7.43</v>
      </c>
      <c r="M322" s="118">
        <f t="shared" si="81"/>
        <v>16</v>
      </c>
      <c r="N322" s="118">
        <f t="shared" si="82"/>
        <v>6.0350000000000001</v>
      </c>
      <c r="O322" s="118">
        <f t="shared" si="83"/>
        <v>7.585</v>
      </c>
      <c r="P322" s="149">
        <f t="shared" si="77"/>
        <v>0.15696611521873255</v>
      </c>
      <c r="Q322" s="150">
        <f t="shared" si="78"/>
        <v>9.2257142715476221E-7</v>
      </c>
      <c r="R322" s="151">
        <f t="shared" si="79"/>
        <v>5.1332097930284856E-9</v>
      </c>
      <c r="S322" s="150">
        <f t="shared" si="80"/>
        <v>2.634984277924355E-17</v>
      </c>
      <c r="T322" s="97">
        <v>298</v>
      </c>
      <c r="U322" s="118">
        <f t="shared" si="84"/>
        <v>289</v>
      </c>
      <c r="V322" s="152">
        <f t="shared" si="85"/>
        <v>0.52523164812707646</v>
      </c>
      <c r="W322" s="153">
        <f t="shared" si="86"/>
        <v>3.3514415387209344</v>
      </c>
      <c r="X322" s="154">
        <f t="shared" si="73"/>
        <v>-1.1977210351871281E-7</v>
      </c>
      <c r="Y322" s="155">
        <f t="shared" si="74"/>
        <v>-1.196774685318667E-7</v>
      </c>
      <c r="Z322" s="155">
        <f t="shared" si="75"/>
        <v>-1.1967754330537799E-7</v>
      </c>
      <c r="AA322" s="156">
        <f t="shared" si="76"/>
        <v>-1.1958298297388228E-7</v>
      </c>
      <c r="AB322" s="157">
        <f t="shared" si="87"/>
        <v>7.5793093333568204E-4</v>
      </c>
      <c r="AC322" s="132"/>
      <c r="AD322" s="158">
        <f t="shared" si="88"/>
        <v>7.5793093333568207</v>
      </c>
      <c r="AE322" s="158"/>
      <c r="AF322" s="159"/>
      <c r="AG322" s="133">
        <v>3160</v>
      </c>
    </row>
    <row r="323" spans="5:33">
      <c r="E323" s="147">
        <v>0.51788194444444446</v>
      </c>
      <c r="F323" s="133">
        <v>3170</v>
      </c>
      <c r="G323" s="148">
        <v>16.05</v>
      </c>
      <c r="H323" s="148">
        <v>5.95</v>
      </c>
      <c r="I323" s="148">
        <v>7.69</v>
      </c>
      <c r="J323" s="148">
        <v>15.96</v>
      </c>
      <c r="K323" s="148">
        <v>6.12</v>
      </c>
      <c r="L323" s="148">
        <v>7.54</v>
      </c>
      <c r="M323" s="118">
        <f t="shared" si="81"/>
        <v>16.005000000000003</v>
      </c>
      <c r="N323" s="118">
        <f t="shared" si="82"/>
        <v>6.0350000000000001</v>
      </c>
      <c r="O323" s="118">
        <f t="shared" si="83"/>
        <v>7.6150000000000002</v>
      </c>
      <c r="P323" s="149">
        <f t="shared" si="77"/>
        <v>0.1576006875630192</v>
      </c>
      <c r="Q323" s="150">
        <f t="shared" si="78"/>
        <v>9.2257142715476221E-7</v>
      </c>
      <c r="R323" s="151">
        <f t="shared" si="79"/>
        <v>5.1353430848581755E-9</v>
      </c>
      <c r="S323" s="150">
        <f t="shared" si="80"/>
        <v>2.6371748599200681E-17</v>
      </c>
      <c r="T323" s="97">
        <v>298</v>
      </c>
      <c r="U323" s="118">
        <f t="shared" si="84"/>
        <v>289.005</v>
      </c>
      <c r="V323" s="152">
        <f t="shared" si="85"/>
        <v>0.52493077091975882</v>
      </c>
      <c r="W323" s="153">
        <f t="shared" si="86"/>
        <v>3.3491204796344012</v>
      </c>
      <c r="X323" s="154">
        <f t="shared" si="73"/>
        <v>-1.2024952140404183E-7</v>
      </c>
      <c r="Y323" s="155">
        <f t="shared" si="74"/>
        <v>-1.2015397961276593E-7</v>
      </c>
      <c r="Z323" s="155">
        <f t="shared" si="75"/>
        <v>-1.201540555235369E-7</v>
      </c>
      <c r="AA323" s="156">
        <f t="shared" si="76"/>
        <v>-1.2005858952240531E-7</v>
      </c>
      <c r="AB323" s="157">
        <f t="shared" si="87"/>
        <v>7.5673415815207022E-4</v>
      </c>
      <c r="AC323" s="132"/>
      <c r="AD323" s="158">
        <f t="shared" si="88"/>
        <v>7.5673415815207026</v>
      </c>
      <c r="AE323" s="158"/>
      <c r="AF323" s="159"/>
      <c r="AG323" s="133">
        <v>3170</v>
      </c>
    </row>
    <row r="324" spans="5:33">
      <c r="E324" s="147">
        <v>0.51799768518518519</v>
      </c>
      <c r="F324" s="133">
        <v>3180</v>
      </c>
      <c r="G324" s="148">
        <v>16.059999999999999</v>
      </c>
      <c r="H324" s="148">
        <v>5.95</v>
      </c>
      <c r="I324" s="148">
        <v>7.74</v>
      </c>
      <c r="J324" s="148">
        <v>15.97</v>
      </c>
      <c r="K324" s="148">
        <v>6.12</v>
      </c>
      <c r="L324" s="148">
        <v>7.51</v>
      </c>
      <c r="M324" s="118">
        <f t="shared" si="81"/>
        <v>16.015000000000001</v>
      </c>
      <c r="N324" s="118">
        <f t="shared" si="82"/>
        <v>6.0350000000000001</v>
      </c>
      <c r="O324" s="118">
        <f t="shared" si="83"/>
        <v>7.625</v>
      </c>
      <c r="P324" s="149">
        <f t="shared" si="77"/>
        <v>0.15783517959052662</v>
      </c>
      <c r="Q324" s="150">
        <f t="shared" si="78"/>
        <v>9.2257142715476221E-7</v>
      </c>
      <c r="R324" s="151">
        <f t="shared" si="79"/>
        <v>5.1396123285867818E-9</v>
      </c>
      <c r="S324" s="150">
        <f t="shared" si="80"/>
        <v>2.6415614888161242E-17</v>
      </c>
      <c r="T324" s="97">
        <v>298</v>
      </c>
      <c r="U324" s="118">
        <f t="shared" si="84"/>
        <v>289.01499999999999</v>
      </c>
      <c r="V324" s="152">
        <f t="shared" si="85"/>
        <v>0.52432904773642941</v>
      </c>
      <c r="W324" s="153">
        <f t="shared" si="86"/>
        <v>3.3444834232453613</v>
      </c>
      <c r="X324" s="154">
        <f t="shared" si="73"/>
        <v>-1.2060420730086822E-7</v>
      </c>
      <c r="Y324" s="155">
        <f t="shared" si="74"/>
        <v>-1.2050794822167676E-7</v>
      </c>
      <c r="Z324" s="155">
        <f t="shared" si="75"/>
        <v>-1.2050802504992787E-7</v>
      </c>
      <c r="AA324" s="156">
        <f t="shared" si="76"/>
        <v>-1.2041184267634812E-7</v>
      </c>
      <c r="AB324" s="157">
        <f t="shared" si="87"/>
        <v>7.5553261785007183E-4</v>
      </c>
      <c r="AC324" s="132"/>
      <c r="AD324" s="158">
        <f t="shared" si="88"/>
        <v>7.5553261785007182</v>
      </c>
      <c r="AE324" s="158"/>
      <c r="AF324" s="159"/>
      <c r="AG324" s="133">
        <v>3180</v>
      </c>
    </row>
    <row r="325" spans="5:33">
      <c r="E325" s="147">
        <v>0.51811342592592591</v>
      </c>
      <c r="F325" s="133">
        <v>3190</v>
      </c>
      <c r="G325" s="148">
        <v>16.059999999999999</v>
      </c>
      <c r="H325" s="148">
        <v>5.95</v>
      </c>
      <c r="I325" s="148">
        <v>7.6</v>
      </c>
      <c r="J325" s="148">
        <v>15.98</v>
      </c>
      <c r="K325" s="148">
        <v>6.11</v>
      </c>
      <c r="L325" s="148">
        <v>7.48</v>
      </c>
      <c r="M325" s="118">
        <f t="shared" si="81"/>
        <v>16.02</v>
      </c>
      <c r="N325" s="118">
        <f t="shared" si="82"/>
        <v>6.03</v>
      </c>
      <c r="O325" s="118">
        <f t="shared" si="83"/>
        <v>7.54</v>
      </c>
      <c r="P325" s="149">
        <f t="shared" si="77"/>
        <v>0.15608932115596599</v>
      </c>
      <c r="Q325" s="150">
        <f t="shared" si="78"/>
        <v>9.3325430079699009E-7</v>
      </c>
      <c r="R325" s="151">
        <f t="shared" si="79"/>
        <v>5.0828911753497357E-9</v>
      </c>
      <c r="S325" s="150">
        <f t="shared" si="80"/>
        <v>2.5835782700448218E-17</v>
      </c>
      <c r="T325" s="97">
        <v>298</v>
      </c>
      <c r="U325" s="118">
        <f t="shared" si="84"/>
        <v>289.02</v>
      </c>
      <c r="V325" s="152">
        <f t="shared" si="85"/>
        <v>0.52402820175933651</v>
      </c>
      <c r="W325" s="153">
        <f t="shared" si="86"/>
        <v>3.342167423375674</v>
      </c>
      <c r="X325" s="154">
        <f t="shared" si="73"/>
        <v>-1.1654679375730571E-7</v>
      </c>
      <c r="Y325" s="155">
        <f t="shared" si="74"/>
        <v>-1.1645675889543578E-7</v>
      </c>
      <c r="Z325" s="155">
        <f t="shared" si="75"/>
        <v>-1.1645682844926983E-7</v>
      </c>
      <c r="AA325" s="156">
        <f t="shared" si="76"/>
        <v>-1.1636686303377032E-7</v>
      </c>
      <c r="AB325" s="157">
        <f t="shared" si="87"/>
        <v>7.5432753785587112E-4</v>
      </c>
      <c r="AC325" s="132"/>
      <c r="AD325" s="158">
        <f t="shared" si="88"/>
        <v>7.543275378558711</v>
      </c>
      <c r="AE325" s="158"/>
      <c r="AF325" s="159"/>
      <c r="AG325" s="133">
        <v>3190</v>
      </c>
    </row>
    <row r="326" spans="5:33">
      <c r="E326" s="147">
        <v>0.51822916666666663</v>
      </c>
      <c r="F326" s="133">
        <v>3200</v>
      </c>
      <c r="G326" s="148">
        <v>16.07</v>
      </c>
      <c r="H326" s="148">
        <v>5.95</v>
      </c>
      <c r="I326" s="148">
        <v>7.6</v>
      </c>
      <c r="J326" s="148">
        <v>15.99</v>
      </c>
      <c r="K326" s="148">
        <v>6.11</v>
      </c>
      <c r="L326" s="148">
        <v>7.49</v>
      </c>
      <c r="M326" s="118">
        <f t="shared" si="81"/>
        <v>16.03</v>
      </c>
      <c r="N326" s="118">
        <f t="shared" si="82"/>
        <v>6.03</v>
      </c>
      <c r="O326" s="118">
        <f t="shared" si="83"/>
        <v>7.5449999999999999</v>
      </c>
      <c r="P326" s="149">
        <f t="shared" si="77"/>
        <v>0.15622008525126957</v>
      </c>
      <c r="Q326" s="150">
        <f t="shared" si="78"/>
        <v>9.3325430079699009E-7</v>
      </c>
      <c r="R326" s="151">
        <f t="shared" si="79"/>
        <v>5.0871168134259002E-9</v>
      </c>
      <c r="S326" s="150">
        <f t="shared" si="80"/>
        <v>2.5878757473440486E-17</v>
      </c>
      <c r="T326" s="97">
        <v>298</v>
      </c>
      <c r="U326" s="118">
        <f t="shared" si="84"/>
        <v>289.02999999999997</v>
      </c>
      <c r="V326" s="152">
        <f t="shared" si="85"/>
        <v>0.52342654103159791</v>
      </c>
      <c r="W326" s="153">
        <f t="shared" si="86"/>
        <v>3.3375404738757073</v>
      </c>
      <c r="X326" s="154">
        <f t="shared" ref="X326:X389" si="89">-($B$2/W326)*P326*S326*AB326</f>
        <v>-1.1681980148037675E-7</v>
      </c>
      <c r="Y326" s="155">
        <f t="shared" ref="Y326:Y389" si="90">-(AB326+(5*X326))*$B$2*S326*P326/W326</f>
        <v>-1.1672920444782829E-7</v>
      </c>
      <c r="Z326" s="155">
        <f t="shared" ref="Z326:Z389" si="91">-(AB326+5*Y326)*$B$2*P326*S326/W326</f>
        <v>-1.1672927470836804E-7</v>
      </c>
      <c r="AA326" s="156">
        <f t="shared" ref="AA326:AA389" si="92">-(AB326+(10*Z326))*$B$2*P326*S326/W326</f>
        <v>-1.166387478273813E-7</v>
      </c>
      <c r="AB326" s="157">
        <f t="shared" si="87"/>
        <v>7.5316296980340364E-4</v>
      </c>
      <c r="AC326" s="132"/>
      <c r="AD326" s="158">
        <f t="shared" si="88"/>
        <v>7.5316296980340365</v>
      </c>
      <c r="AE326" s="158"/>
      <c r="AF326" s="159"/>
      <c r="AG326" s="133">
        <v>3200</v>
      </c>
    </row>
    <row r="327" spans="5:33">
      <c r="E327" s="147">
        <v>0.51834490740740735</v>
      </c>
      <c r="F327" s="133">
        <v>3210</v>
      </c>
      <c r="G327" s="148">
        <v>16.07</v>
      </c>
      <c r="H327" s="148">
        <v>5.95</v>
      </c>
      <c r="I327" s="148">
        <v>7.72</v>
      </c>
      <c r="J327" s="148">
        <v>16.010000000000002</v>
      </c>
      <c r="K327" s="148">
        <v>6.11</v>
      </c>
      <c r="L327" s="148">
        <v>7.45</v>
      </c>
      <c r="M327" s="118">
        <f t="shared" si="81"/>
        <v>16.04</v>
      </c>
      <c r="N327" s="118">
        <f t="shared" si="82"/>
        <v>6.03</v>
      </c>
      <c r="O327" s="118">
        <f t="shared" si="83"/>
        <v>7.585</v>
      </c>
      <c r="P327" s="149">
        <f t="shared" ref="P327:P390" si="93">((O327/32000)*(1/((-0.026*M327+1.9067)/1000)))/1.013</f>
        <v>0.15707570046625716</v>
      </c>
      <c r="Q327" s="150">
        <f t="shared" ref="Q327:Q390" si="94">POWER(10, -N327)</f>
        <v>9.3325430079699009E-7</v>
      </c>
      <c r="R327" s="151">
        <f t="shared" ref="R327:R390" si="95">(0.00000000000001*(0.1253*EXP(0.0831*M327)))/Q327</f>
        <v>5.0913459644667406E-9</v>
      </c>
      <c r="S327" s="150">
        <f t="shared" ref="S327:S390" si="96">POWER(R327, 2)</f>
        <v>2.5921803729891766E-17</v>
      </c>
      <c r="T327" s="97">
        <v>298</v>
      </c>
      <c r="U327" s="118">
        <f t="shared" si="84"/>
        <v>289.04000000000002</v>
      </c>
      <c r="V327" s="152">
        <f t="shared" si="85"/>
        <v>0.522824921935515</v>
      </c>
      <c r="W327" s="153">
        <f t="shared" si="86"/>
        <v>3.3329202494930423</v>
      </c>
      <c r="X327" s="154">
        <f t="shared" si="89"/>
        <v>-1.1763549923279368E-7</v>
      </c>
      <c r="Y327" s="155">
        <f t="shared" si="90"/>
        <v>-1.1754348998927245E-7</v>
      </c>
      <c r="Z327" s="155">
        <f t="shared" si="91"/>
        <v>-1.1754356195480114E-7</v>
      </c>
      <c r="AA327" s="156">
        <f t="shared" si="92"/>
        <v>-1.1745162456423215E-7</v>
      </c>
      <c r="AB327" s="157">
        <f t="shared" si="87"/>
        <v>7.5199567729070343E-4</v>
      </c>
      <c r="AC327" s="132"/>
      <c r="AD327" s="158">
        <f t="shared" si="88"/>
        <v>7.519956772907034</v>
      </c>
      <c r="AE327" s="158"/>
      <c r="AF327" s="159"/>
      <c r="AG327" s="133">
        <v>3210</v>
      </c>
    </row>
    <row r="328" spans="5:33">
      <c r="E328" s="147">
        <v>0.51846064814814818</v>
      </c>
      <c r="F328" s="133">
        <v>3220</v>
      </c>
      <c r="G328" s="148">
        <v>16.079999999999998</v>
      </c>
      <c r="H328" s="148">
        <v>5.95</v>
      </c>
      <c r="I328" s="148">
        <v>7.63</v>
      </c>
      <c r="J328" s="148">
        <v>16.010000000000002</v>
      </c>
      <c r="K328" s="148">
        <v>6.11</v>
      </c>
      <c r="L328" s="148">
        <v>7.45</v>
      </c>
      <c r="M328" s="118">
        <f t="shared" ref="M328:M391" si="97">(G328+J328)/2</f>
        <v>16.045000000000002</v>
      </c>
      <c r="N328" s="118">
        <f t="shared" ref="N328:N391" si="98">(H328+K328)/2</f>
        <v>6.03</v>
      </c>
      <c r="O328" s="118">
        <f t="shared" ref="O328:O391" si="99">(I328+L328)/2</f>
        <v>7.54</v>
      </c>
      <c r="P328" s="149">
        <f t="shared" si="93"/>
        <v>0.15615743529851528</v>
      </c>
      <c r="Q328" s="150">
        <f t="shared" si="94"/>
        <v>9.3325430079699009E-7</v>
      </c>
      <c r="R328" s="151">
        <f t="shared" si="95"/>
        <v>5.0934618582614727E-9</v>
      </c>
      <c r="S328" s="150">
        <f t="shared" si="96"/>
        <v>2.5943353701564414E-17</v>
      </c>
      <c r="T328" s="97">
        <v>298</v>
      </c>
      <c r="U328" s="118">
        <f t="shared" ref="U328:U391" si="100">273+M328</f>
        <v>289.04500000000002</v>
      </c>
      <c r="V328" s="152">
        <f t="shared" ref="V328:V391" si="101">((1/U328)-(1/298))*5026</f>
        <v>0.52252412799799763</v>
      </c>
      <c r="W328" s="153">
        <f t="shared" ref="W328:W391" si="102">POWER(10,V328)</f>
        <v>3.3306126560238378</v>
      </c>
      <c r="X328" s="154">
        <f t="shared" si="89"/>
        <v>-1.1694304111636939E-7</v>
      </c>
      <c r="Y328" s="155">
        <f t="shared" si="90"/>
        <v>-1.1685196955155162E-7</v>
      </c>
      <c r="Z328" s="155">
        <f t="shared" si="91"/>
        <v>-1.1685204047522384E-7</v>
      </c>
      <c r="AA328" s="156">
        <f t="shared" si="92"/>
        <v>-1.1676103972361206E-7</v>
      </c>
      <c r="AB328" s="157">
        <f t="shared" ref="AB328:AB391" si="103">AB327+10*(0.166666666666666*(X327+2*Y327+2*Z327+AA327))</f>
        <v>7.5082024191122816E-4</v>
      </c>
      <c r="AC328" s="132"/>
      <c r="AD328" s="158">
        <f t="shared" ref="AD328:AD391" si="104">AB328*10000</f>
        <v>7.5082024191122816</v>
      </c>
      <c r="AE328" s="158"/>
      <c r="AF328" s="159"/>
      <c r="AG328" s="133">
        <v>3220</v>
      </c>
    </row>
    <row r="329" spans="5:33">
      <c r="E329" s="147">
        <v>0.51857638888888891</v>
      </c>
      <c r="F329" s="133">
        <v>3230</v>
      </c>
      <c r="G329" s="148">
        <v>16.09</v>
      </c>
      <c r="H329" s="148">
        <v>5.95</v>
      </c>
      <c r="I329" s="148">
        <v>7.67</v>
      </c>
      <c r="J329" s="148">
        <v>16.03</v>
      </c>
      <c r="K329" s="148">
        <v>6.11</v>
      </c>
      <c r="L329" s="148">
        <v>7.49</v>
      </c>
      <c r="M329" s="118">
        <f t="shared" si="97"/>
        <v>16.060000000000002</v>
      </c>
      <c r="N329" s="118">
        <f t="shared" si="98"/>
        <v>6.03</v>
      </c>
      <c r="O329" s="118">
        <f t="shared" si="99"/>
        <v>7.58</v>
      </c>
      <c r="P329" s="149">
        <f t="shared" si="93"/>
        <v>0.15702697069395125</v>
      </c>
      <c r="Q329" s="150">
        <f t="shared" si="94"/>
        <v>9.3325430079699009E-7</v>
      </c>
      <c r="R329" s="151">
        <f t="shared" si="95"/>
        <v>5.0998148171268257E-9</v>
      </c>
      <c r="S329" s="150">
        <f t="shared" si="96"/>
        <v>2.6008111168986318E-17</v>
      </c>
      <c r="T329" s="97">
        <v>298</v>
      </c>
      <c r="U329" s="118">
        <f t="shared" si="100"/>
        <v>289.06</v>
      </c>
      <c r="V329" s="152">
        <f t="shared" si="101"/>
        <v>0.52162180862104879</v>
      </c>
      <c r="W329" s="153">
        <f t="shared" si="102"/>
        <v>3.3236999351839294</v>
      </c>
      <c r="X329" s="154">
        <f t="shared" si="89"/>
        <v>-1.1794907902889326E-7</v>
      </c>
      <c r="Y329" s="155">
        <f t="shared" si="90"/>
        <v>-1.1785628937177475E-7</v>
      </c>
      <c r="Z329" s="155">
        <f t="shared" si="91"/>
        <v>-1.1785636236870309E-7</v>
      </c>
      <c r="AA329" s="156">
        <f t="shared" si="92"/>
        <v>-1.1776364559366065E-7</v>
      </c>
      <c r="AB329" s="157">
        <f t="shared" si="103"/>
        <v>7.4965172174307226E-4</v>
      </c>
      <c r="AC329" s="132"/>
      <c r="AD329" s="158">
        <f t="shared" si="104"/>
        <v>7.4965172174307222</v>
      </c>
      <c r="AE329" s="158"/>
      <c r="AF329" s="159"/>
      <c r="AG329" s="133">
        <v>3230</v>
      </c>
    </row>
    <row r="330" spans="5:33">
      <c r="E330" s="147">
        <v>0.51869212962962963</v>
      </c>
      <c r="F330" s="133">
        <v>3240</v>
      </c>
      <c r="G330" s="148">
        <v>16.100000000000001</v>
      </c>
      <c r="H330" s="148">
        <v>5.95</v>
      </c>
      <c r="I330" s="148">
        <v>7.72</v>
      </c>
      <c r="J330" s="148">
        <v>16.03</v>
      </c>
      <c r="K330" s="148">
        <v>6.11</v>
      </c>
      <c r="L330" s="148">
        <v>7.43</v>
      </c>
      <c r="M330" s="118">
        <f t="shared" si="97"/>
        <v>16.065000000000001</v>
      </c>
      <c r="N330" s="118">
        <f t="shared" si="98"/>
        <v>6.03</v>
      </c>
      <c r="O330" s="118">
        <f t="shared" si="99"/>
        <v>7.5749999999999993</v>
      </c>
      <c r="P330" s="149">
        <f t="shared" si="93"/>
        <v>0.15693709130349451</v>
      </c>
      <c r="Q330" s="150">
        <f t="shared" si="94"/>
        <v>9.3325430079699009E-7</v>
      </c>
      <c r="R330" s="151">
        <f t="shared" si="95"/>
        <v>5.1019342304609696E-9</v>
      </c>
      <c r="S330" s="150">
        <f t="shared" si="96"/>
        <v>2.6029732891949365E-17</v>
      </c>
      <c r="T330" s="97">
        <v>298</v>
      </c>
      <c r="U330" s="118">
        <f t="shared" si="100"/>
        <v>289.065</v>
      </c>
      <c r="V330" s="152">
        <f t="shared" si="101"/>
        <v>0.52132105630546577</v>
      </c>
      <c r="W330" s="153">
        <f t="shared" si="102"/>
        <v>3.3213990438433423</v>
      </c>
      <c r="X330" s="154">
        <f t="shared" si="89"/>
        <v>-1.1787568765640502E-7</v>
      </c>
      <c r="Y330" s="155">
        <f t="shared" si="90"/>
        <v>-1.1778286750924796E-7</v>
      </c>
      <c r="Z330" s="155">
        <f t="shared" si="91"/>
        <v>-1.1778294059963572E-7</v>
      </c>
      <c r="AA330" s="156">
        <f t="shared" si="92"/>
        <v>-1.176901934277577E-7</v>
      </c>
      <c r="AB330" s="157">
        <f t="shared" si="103"/>
        <v>7.4847315836289977E-4</v>
      </c>
      <c r="AC330" s="132"/>
      <c r="AD330" s="158">
        <f t="shared" si="104"/>
        <v>7.4847315836289976</v>
      </c>
      <c r="AE330" s="158"/>
      <c r="AF330" s="159"/>
      <c r="AG330" s="133">
        <v>3240</v>
      </c>
    </row>
    <row r="331" spans="5:33">
      <c r="E331" s="147">
        <v>0.51880787037037035</v>
      </c>
      <c r="F331" s="133">
        <v>3250</v>
      </c>
      <c r="G331" s="148">
        <v>16.11</v>
      </c>
      <c r="H331" s="148">
        <v>5.95</v>
      </c>
      <c r="I331" s="148">
        <v>7.64</v>
      </c>
      <c r="J331" s="148">
        <v>16.04</v>
      </c>
      <c r="K331" s="148">
        <v>6.11</v>
      </c>
      <c r="L331" s="148">
        <v>7.46</v>
      </c>
      <c r="M331" s="118">
        <f t="shared" si="97"/>
        <v>16.074999999999999</v>
      </c>
      <c r="N331" s="118">
        <f t="shared" si="98"/>
        <v>6.03</v>
      </c>
      <c r="O331" s="118">
        <f t="shared" si="99"/>
        <v>7.55</v>
      </c>
      <c r="P331" s="149">
        <f t="shared" si="93"/>
        <v>0.15644646464144127</v>
      </c>
      <c r="Q331" s="150">
        <f t="shared" si="94"/>
        <v>9.3325430079699009E-7</v>
      </c>
      <c r="R331" s="151">
        <f t="shared" si="95"/>
        <v>5.1061756998929481E-9</v>
      </c>
      <c r="S331" s="150">
        <f t="shared" si="96"/>
        <v>2.6073030278177239E-17</v>
      </c>
      <c r="T331" s="97">
        <v>298</v>
      </c>
      <c r="U331" s="118">
        <f t="shared" si="100"/>
        <v>289.07499999999999</v>
      </c>
      <c r="V331" s="152">
        <f t="shared" si="101"/>
        <v>0.52071958288616937</v>
      </c>
      <c r="W331" s="153">
        <f t="shared" si="102"/>
        <v>3.3168022769322163</v>
      </c>
      <c r="X331" s="154">
        <f t="shared" si="89"/>
        <v>-1.1768028242770714E-7</v>
      </c>
      <c r="Y331" s="155">
        <f t="shared" si="90"/>
        <v>-1.1758762395433573E-7</v>
      </c>
      <c r="Z331" s="155">
        <f t="shared" si="91"/>
        <v>-1.175876969112705E-7</v>
      </c>
      <c r="AA331" s="156">
        <f t="shared" si="92"/>
        <v>-1.1749511127994494E-7</v>
      </c>
      <c r="AB331" s="157">
        <f t="shared" si="103"/>
        <v>7.4729532920072986E-4</v>
      </c>
      <c r="AC331" s="132"/>
      <c r="AD331" s="158">
        <f t="shared" si="104"/>
        <v>7.4729532920072987</v>
      </c>
      <c r="AE331" s="158"/>
      <c r="AF331" s="159"/>
      <c r="AG331" s="133">
        <v>3250</v>
      </c>
    </row>
    <row r="332" spans="5:33">
      <c r="E332" s="147">
        <v>0.51892361111111107</v>
      </c>
      <c r="F332" s="133">
        <v>3260</v>
      </c>
      <c r="G332" s="148">
        <v>16.11</v>
      </c>
      <c r="H332" s="148">
        <v>5.94</v>
      </c>
      <c r="I332" s="148">
        <v>7.59</v>
      </c>
      <c r="J332" s="148">
        <v>16.04</v>
      </c>
      <c r="K332" s="148">
        <v>6.11</v>
      </c>
      <c r="L332" s="148">
        <v>7.33</v>
      </c>
      <c r="M332" s="118">
        <f t="shared" si="97"/>
        <v>16.074999999999999</v>
      </c>
      <c r="N332" s="118">
        <f t="shared" si="98"/>
        <v>6.0250000000000004</v>
      </c>
      <c r="O332" s="118">
        <f t="shared" si="99"/>
        <v>7.46</v>
      </c>
      <c r="P332" s="149">
        <f t="shared" si="93"/>
        <v>0.15458153989737114</v>
      </c>
      <c r="Q332" s="150">
        <f t="shared" si="94"/>
        <v>9.4406087628592079E-7</v>
      </c>
      <c r="R332" s="151">
        <f t="shared" si="95"/>
        <v>5.047725789991243E-9</v>
      </c>
      <c r="S332" s="150">
        <f t="shared" si="96"/>
        <v>2.5479535650942717E-17</v>
      </c>
      <c r="T332" s="97">
        <v>298</v>
      </c>
      <c r="U332" s="118">
        <f t="shared" si="100"/>
        <v>289.07499999999999</v>
      </c>
      <c r="V332" s="152">
        <f t="shared" si="101"/>
        <v>0.52071958288616937</v>
      </c>
      <c r="W332" s="153">
        <f t="shared" si="102"/>
        <v>3.3168022769322163</v>
      </c>
      <c r="X332" s="154">
        <f t="shared" si="89"/>
        <v>-1.1345187372341579E-7</v>
      </c>
      <c r="Y332" s="155">
        <f t="shared" si="90"/>
        <v>-1.1336561858284373E-7</v>
      </c>
      <c r="Z332" s="155">
        <f t="shared" si="91"/>
        <v>-1.1336568416086403E-7</v>
      </c>
      <c r="AA332" s="156">
        <f t="shared" si="92"/>
        <v>-1.1327949449859699E-7</v>
      </c>
      <c r="AB332" s="157">
        <f t="shared" si="103"/>
        <v>7.4611945247499839E-4</v>
      </c>
      <c r="AC332" s="132"/>
      <c r="AD332" s="158">
        <f t="shared" si="104"/>
        <v>7.4611945247499838</v>
      </c>
      <c r="AE332" s="158"/>
      <c r="AF332" s="159"/>
      <c r="AG332" s="133">
        <v>3260</v>
      </c>
    </row>
    <row r="333" spans="5:33">
      <c r="E333" s="147">
        <v>0.51903935185185179</v>
      </c>
      <c r="F333" s="133">
        <v>3270</v>
      </c>
      <c r="G333" s="148">
        <v>16.12</v>
      </c>
      <c r="H333" s="148">
        <v>5.94</v>
      </c>
      <c r="I333" s="148">
        <v>7.5</v>
      </c>
      <c r="J333" s="148">
        <v>16.04</v>
      </c>
      <c r="K333" s="148">
        <v>6.11</v>
      </c>
      <c r="L333" s="148">
        <v>7.22</v>
      </c>
      <c r="M333" s="118">
        <f t="shared" si="97"/>
        <v>16.079999999999998</v>
      </c>
      <c r="N333" s="118">
        <f t="shared" si="98"/>
        <v>6.0250000000000004</v>
      </c>
      <c r="O333" s="118">
        <f t="shared" si="99"/>
        <v>7.3599999999999994</v>
      </c>
      <c r="P333" s="149">
        <f t="shared" si="93"/>
        <v>0.15252271981750115</v>
      </c>
      <c r="Q333" s="150">
        <f t="shared" si="94"/>
        <v>9.4406087628592079E-7</v>
      </c>
      <c r="R333" s="151">
        <f t="shared" si="95"/>
        <v>5.049823555837659E-9</v>
      </c>
      <c r="S333" s="150">
        <f t="shared" si="96"/>
        <v>2.5500717945092898E-17</v>
      </c>
      <c r="T333" s="97">
        <v>298</v>
      </c>
      <c r="U333" s="118">
        <f t="shared" si="100"/>
        <v>289.08</v>
      </c>
      <c r="V333" s="152">
        <f t="shared" si="101"/>
        <v>0.52041886178137042</v>
      </c>
      <c r="W333" s="153">
        <f t="shared" si="102"/>
        <v>3.3145063988188026</v>
      </c>
      <c r="X333" s="154">
        <f t="shared" si="89"/>
        <v>-1.1194116801143338E-7</v>
      </c>
      <c r="Y333" s="155">
        <f t="shared" si="90"/>
        <v>-1.1185706691067726E-7</v>
      </c>
      <c r="Z333" s="155">
        <f t="shared" si="91"/>
        <v>-1.1185713009560983E-7</v>
      </c>
      <c r="AA333" s="156">
        <f t="shared" si="92"/>
        <v>-1.117730920848449E-7</v>
      </c>
      <c r="AB333" s="157">
        <f t="shared" si="103"/>
        <v>7.4498579585214936E-4</v>
      </c>
      <c r="AC333" s="132"/>
      <c r="AD333" s="158">
        <f t="shared" si="104"/>
        <v>7.4498579585214939</v>
      </c>
      <c r="AE333" s="158"/>
      <c r="AF333" s="159"/>
      <c r="AG333" s="133">
        <v>3270</v>
      </c>
    </row>
    <row r="334" spans="5:33">
      <c r="E334" s="147">
        <v>0.51915509259259263</v>
      </c>
      <c r="F334" s="133">
        <v>3280</v>
      </c>
      <c r="G334" s="148">
        <v>16.12</v>
      </c>
      <c r="H334" s="148">
        <v>5.94</v>
      </c>
      <c r="I334" s="148">
        <v>7.41</v>
      </c>
      <c r="J334" s="148">
        <v>16.05</v>
      </c>
      <c r="K334" s="148">
        <v>6.11</v>
      </c>
      <c r="L334" s="148">
        <v>7.34</v>
      </c>
      <c r="M334" s="118">
        <f t="shared" si="97"/>
        <v>16.085000000000001</v>
      </c>
      <c r="N334" s="118">
        <f t="shared" si="98"/>
        <v>6.0250000000000004</v>
      </c>
      <c r="O334" s="118">
        <f t="shared" si="99"/>
        <v>7.375</v>
      </c>
      <c r="P334" s="149">
        <f t="shared" si="93"/>
        <v>0.1528469157514333</v>
      </c>
      <c r="Q334" s="150">
        <f t="shared" si="94"/>
        <v>9.4406087628592079E-7</v>
      </c>
      <c r="R334" s="151">
        <f t="shared" si="95"/>
        <v>5.0519221934868911E-9</v>
      </c>
      <c r="S334" s="150">
        <f t="shared" si="96"/>
        <v>2.5521917849045402E-17</v>
      </c>
      <c r="T334" s="97">
        <v>298</v>
      </c>
      <c r="U334" s="118">
        <f t="shared" si="100"/>
        <v>289.08499999999998</v>
      </c>
      <c r="V334" s="152">
        <f t="shared" si="101"/>
        <v>0.52011815107908799</v>
      </c>
      <c r="W334" s="153">
        <f t="shared" si="102"/>
        <v>3.312212189239975</v>
      </c>
      <c r="X334" s="154">
        <f t="shared" si="89"/>
        <v>-1.1218144078332334E-7</v>
      </c>
      <c r="Y334" s="155">
        <f t="shared" si="90"/>
        <v>-1.1209685125418894E-7</v>
      </c>
      <c r="Z334" s="155">
        <f t="shared" si="91"/>
        <v>-1.120969150382551E-7</v>
      </c>
      <c r="AA334" s="156">
        <f t="shared" si="92"/>
        <v>-1.1201238919699515E-7</v>
      </c>
      <c r="AB334" s="157">
        <f t="shared" si="103"/>
        <v>7.4386722476196799E-4</v>
      </c>
      <c r="AC334" s="132"/>
      <c r="AD334" s="158">
        <f t="shared" si="104"/>
        <v>7.4386722476196798</v>
      </c>
      <c r="AE334" s="158"/>
      <c r="AF334" s="159"/>
      <c r="AG334" s="133">
        <v>3280</v>
      </c>
    </row>
    <row r="335" spans="5:33">
      <c r="E335" s="147">
        <v>0.51927083333333335</v>
      </c>
      <c r="F335" s="133">
        <v>3290</v>
      </c>
      <c r="G335" s="148">
        <v>16.13</v>
      </c>
      <c r="H335" s="148">
        <v>5.94</v>
      </c>
      <c r="I335" s="148">
        <v>7.43</v>
      </c>
      <c r="J335" s="148">
        <v>16.059999999999999</v>
      </c>
      <c r="K335" s="148">
        <v>6.11</v>
      </c>
      <c r="L335" s="148">
        <v>7.3</v>
      </c>
      <c r="M335" s="118">
        <f t="shared" si="97"/>
        <v>16.094999999999999</v>
      </c>
      <c r="N335" s="118">
        <f t="shared" si="98"/>
        <v>6.0250000000000004</v>
      </c>
      <c r="O335" s="118">
        <f t="shared" si="99"/>
        <v>7.3650000000000002</v>
      </c>
      <c r="P335" s="149">
        <f t="shared" si="93"/>
        <v>0.15266633248362327</v>
      </c>
      <c r="Q335" s="150">
        <f t="shared" si="94"/>
        <v>9.4406087628592079E-7</v>
      </c>
      <c r="R335" s="151">
        <f t="shared" si="95"/>
        <v>5.0561220856431786E-9</v>
      </c>
      <c r="S335" s="150">
        <f t="shared" si="96"/>
        <v>2.5564370544928728E-17</v>
      </c>
      <c r="T335" s="97">
        <v>298</v>
      </c>
      <c r="U335" s="118">
        <f t="shared" si="100"/>
        <v>289.09500000000003</v>
      </c>
      <c r="V335" s="152">
        <f t="shared" si="101"/>
        <v>0.51951676087990817</v>
      </c>
      <c r="W335" s="153">
        <f t="shared" si="102"/>
        <v>3.3076287706114718</v>
      </c>
      <c r="X335" s="154">
        <f t="shared" si="89"/>
        <v>-1.1222144110343059E-7</v>
      </c>
      <c r="Y335" s="155">
        <f t="shared" si="90"/>
        <v>-1.1213666348425999E-7</v>
      </c>
      <c r="Z335" s="155">
        <f t="shared" si="91"/>
        <v>-1.1213672752946062E-7</v>
      </c>
      <c r="AA335" s="156">
        <f t="shared" si="92"/>
        <v>-1.1205201385872488E-7</v>
      </c>
      <c r="AB335" s="157">
        <f t="shared" si="103"/>
        <v>7.4274625582435928E-4</v>
      </c>
      <c r="AC335" s="132"/>
      <c r="AD335" s="158">
        <f t="shared" si="104"/>
        <v>7.4274625582435929</v>
      </c>
      <c r="AE335" s="158"/>
      <c r="AF335" s="159"/>
      <c r="AG335" s="133">
        <v>3290</v>
      </c>
    </row>
    <row r="336" spans="5:33">
      <c r="E336" s="147">
        <v>0.51938657407407407</v>
      </c>
      <c r="F336" s="133">
        <v>3300</v>
      </c>
      <c r="G336" s="148">
        <v>16.14</v>
      </c>
      <c r="H336" s="148">
        <v>5.94</v>
      </c>
      <c r="I336" s="148">
        <v>7.54</v>
      </c>
      <c r="J336" s="148">
        <v>16.059999999999999</v>
      </c>
      <c r="K336" s="148">
        <v>6.11</v>
      </c>
      <c r="L336" s="148">
        <v>7.25</v>
      </c>
      <c r="M336" s="118">
        <f t="shared" si="97"/>
        <v>16.100000000000001</v>
      </c>
      <c r="N336" s="118">
        <f t="shared" si="98"/>
        <v>6.0250000000000004</v>
      </c>
      <c r="O336" s="118">
        <f t="shared" si="99"/>
        <v>7.3949999999999996</v>
      </c>
      <c r="P336" s="149">
        <f t="shared" si="93"/>
        <v>0.15330158248528156</v>
      </c>
      <c r="Q336" s="150">
        <f t="shared" si="94"/>
        <v>9.4406087628592079E-7</v>
      </c>
      <c r="R336" s="151">
        <f t="shared" si="95"/>
        <v>5.0582233408753067E-9</v>
      </c>
      <c r="S336" s="150">
        <f t="shared" si="96"/>
        <v>2.5585623366175751E-17</v>
      </c>
      <c r="T336" s="97">
        <v>298</v>
      </c>
      <c r="U336" s="118">
        <f t="shared" si="100"/>
        <v>289.10000000000002</v>
      </c>
      <c r="V336" s="152">
        <f t="shared" si="101"/>
        <v>0.51921608138193187</v>
      </c>
      <c r="W336" s="153">
        <f t="shared" si="102"/>
        <v>3.3053395590270305</v>
      </c>
      <c r="X336" s="154">
        <f t="shared" si="89"/>
        <v>-1.1268980048815593E-7</v>
      </c>
      <c r="Y336" s="155">
        <f t="shared" si="90"/>
        <v>-1.1260418448924274E-7</v>
      </c>
      <c r="Z336" s="155">
        <f t="shared" si="91"/>
        <v>-1.126042495359394E-7</v>
      </c>
      <c r="AA336" s="156">
        <f t="shared" si="92"/>
        <v>-1.1251869848488452E-7</v>
      </c>
      <c r="AB336" s="157">
        <f t="shared" si="103"/>
        <v>7.4162488876270999E-4</v>
      </c>
      <c r="AC336" s="132"/>
      <c r="AD336" s="158">
        <f t="shared" si="104"/>
        <v>7.4162488876271002</v>
      </c>
      <c r="AE336" s="158"/>
      <c r="AF336" s="159"/>
      <c r="AG336" s="133">
        <v>3300</v>
      </c>
    </row>
    <row r="337" spans="1:37">
      <c r="E337" s="147">
        <v>0.51950231481481479</v>
      </c>
      <c r="F337" s="133">
        <v>3310</v>
      </c>
      <c r="G337" s="148">
        <v>16.149999999999999</v>
      </c>
      <c r="H337" s="148">
        <v>5.94</v>
      </c>
      <c r="I337" s="148">
        <v>7.37</v>
      </c>
      <c r="J337" s="148">
        <v>16.059999999999999</v>
      </c>
      <c r="K337" s="148">
        <v>6.11</v>
      </c>
      <c r="L337" s="148">
        <v>7.27</v>
      </c>
      <c r="M337" s="118">
        <f t="shared" si="97"/>
        <v>16.104999999999997</v>
      </c>
      <c r="N337" s="118">
        <f t="shared" si="98"/>
        <v>6.0250000000000004</v>
      </c>
      <c r="O337" s="118">
        <f t="shared" si="99"/>
        <v>7.32</v>
      </c>
      <c r="P337" s="149">
        <f t="shared" si="93"/>
        <v>0.15176005741764648</v>
      </c>
      <c r="Q337" s="150">
        <f t="shared" si="94"/>
        <v>9.4406087628592079E-7</v>
      </c>
      <c r="R337" s="151">
        <f t="shared" si="95"/>
        <v>5.0603254693603895E-9</v>
      </c>
      <c r="S337" s="150">
        <f t="shared" si="96"/>
        <v>2.5606893855857445E-17</v>
      </c>
      <c r="T337" s="97">
        <v>298</v>
      </c>
      <c r="U337" s="118">
        <f t="shared" si="100"/>
        <v>289.10500000000002</v>
      </c>
      <c r="V337" s="152">
        <f t="shared" si="101"/>
        <v>0.51891541228431193</v>
      </c>
      <c r="W337" s="153">
        <f t="shared" si="102"/>
        <v>3.3030520109076282</v>
      </c>
      <c r="X337" s="154">
        <f t="shared" si="89"/>
        <v>-1.1155707333438079E-7</v>
      </c>
      <c r="Y337" s="155">
        <f t="shared" si="90"/>
        <v>-1.1147304227430541E-7</v>
      </c>
      <c r="Z337" s="155">
        <f t="shared" si="91"/>
        <v>-1.1147310557122463E-7</v>
      </c>
      <c r="AA337" s="156">
        <f t="shared" si="92"/>
        <v>-1.1138913771271089E-7</v>
      </c>
      <c r="AB337" s="157">
        <f t="shared" si="103"/>
        <v>7.4049884648433762E-4</v>
      </c>
      <c r="AC337" s="132"/>
      <c r="AD337" s="158">
        <f t="shared" si="104"/>
        <v>7.4049884648433766</v>
      </c>
      <c r="AE337" s="158"/>
      <c r="AF337" s="159"/>
      <c r="AG337" s="133">
        <v>3310</v>
      </c>
    </row>
    <row r="338" spans="1:37">
      <c r="E338" s="147">
        <v>0.51961805555555551</v>
      </c>
      <c r="F338" s="133">
        <v>3320</v>
      </c>
      <c r="G338" s="148">
        <v>16.149999999999999</v>
      </c>
      <c r="H338" s="148">
        <v>5.94</v>
      </c>
      <c r="I338" s="148">
        <v>7.51</v>
      </c>
      <c r="J338" s="148">
        <v>16.079999999999998</v>
      </c>
      <c r="K338" s="148">
        <v>6.1</v>
      </c>
      <c r="L338" s="148">
        <v>7.34</v>
      </c>
      <c r="M338" s="118">
        <f t="shared" si="97"/>
        <v>16.114999999999998</v>
      </c>
      <c r="N338" s="118">
        <f t="shared" si="98"/>
        <v>6.02</v>
      </c>
      <c r="O338" s="118">
        <f t="shared" si="99"/>
        <v>7.4249999999999998</v>
      </c>
      <c r="P338" s="149">
        <f t="shared" si="93"/>
        <v>0.15396384631453194</v>
      </c>
      <c r="Q338" s="150">
        <f t="shared" si="94"/>
        <v>9.5499258602143498E-7</v>
      </c>
      <c r="R338" s="151">
        <f t="shared" si="95"/>
        <v>5.0065591251520369E-9</v>
      </c>
      <c r="S338" s="150">
        <f t="shared" si="96"/>
        <v>2.506563427364313E-17</v>
      </c>
      <c r="T338" s="97">
        <v>298</v>
      </c>
      <c r="U338" s="118">
        <f t="shared" si="100"/>
        <v>289.11500000000001</v>
      </c>
      <c r="V338" s="152">
        <f t="shared" si="101"/>
        <v>0.5183141052879835</v>
      </c>
      <c r="W338" s="153">
        <f t="shared" si="102"/>
        <v>3.2984819000054615</v>
      </c>
      <c r="X338" s="154">
        <f t="shared" si="89"/>
        <v>-1.1077129077862642E-7</v>
      </c>
      <c r="Y338" s="155">
        <f t="shared" si="90"/>
        <v>-1.1068831442978949E-7</v>
      </c>
      <c r="Z338" s="155">
        <f t="shared" si="91"/>
        <v>-1.1068837658555583E-7</v>
      </c>
      <c r="AA338" s="156">
        <f t="shared" si="92"/>
        <v>-1.1060546229936619E-7</v>
      </c>
      <c r="AB338" s="157">
        <f t="shared" si="103"/>
        <v>7.3938411563977406E-4</v>
      </c>
      <c r="AC338" s="132"/>
      <c r="AD338" s="158">
        <f t="shared" si="104"/>
        <v>7.3938411563977402</v>
      </c>
      <c r="AE338" s="158"/>
      <c r="AF338" s="159"/>
      <c r="AG338" s="133">
        <v>3320</v>
      </c>
    </row>
    <row r="339" spans="1:37">
      <c r="E339" s="147">
        <v>0.51973379629629624</v>
      </c>
      <c r="F339" s="133">
        <v>3330</v>
      </c>
      <c r="G339" s="148">
        <v>16.16</v>
      </c>
      <c r="H339" s="148">
        <v>5.94</v>
      </c>
      <c r="I339" s="148">
        <v>7.48</v>
      </c>
      <c r="J339" s="148">
        <v>16.079999999999998</v>
      </c>
      <c r="K339" s="148">
        <v>6.1</v>
      </c>
      <c r="L339" s="148">
        <v>7.37</v>
      </c>
      <c r="M339" s="118">
        <f t="shared" si="97"/>
        <v>16.119999999999997</v>
      </c>
      <c r="N339" s="118">
        <f t="shared" si="98"/>
        <v>6.02</v>
      </c>
      <c r="O339" s="118">
        <f t="shared" si="99"/>
        <v>7.4250000000000007</v>
      </c>
      <c r="P339" s="149">
        <f t="shared" si="93"/>
        <v>0.15397730125478451</v>
      </c>
      <c r="Q339" s="150">
        <f t="shared" si="94"/>
        <v>9.5499258602143498E-7</v>
      </c>
      <c r="R339" s="151">
        <f t="shared" si="95"/>
        <v>5.0086397826952084E-9</v>
      </c>
      <c r="S339" s="150">
        <f t="shared" si="96"/>
        <v>2.5086472472797104E-17</v>
      </c>
      <c r="T339" s="97">
        <v>298</v>
      </c>
      <c r="U339" s="118">
        <f t="shared" si="100"/>
        <v>289.12</v>
      </c>
      <c r="V339" s="152">
        <f t="shared" si="101"/>
        <v>0.51801346738819609</v>
      </c>
      <c r="W339" s="153">
        <f t="shared" si="102"/>
        <v>3.2961993346959662</v>
      </c>
      <c r="X339" s="154">
        <f t="shared" si="89"/>
        <v>-1.1078375043278466E-7</v>
      </c>
      <c r="Y339" s="155">
        <f t="shared" si="90"/>
        <v>-1.1070063098370349E-7</v>
      </c>
      <c r="Z339" s="155">
        <f t="shared" si="91"/>
        <v>-1.1070069334702652E-7</v>
      </c>
      <c r="AA339" s="156">
        <f t="shared" si="92"/>
        <v>-1.1061763616768778E-7</v>
      </c>
      <c r="AB339" s="157">
        <f t="shared" si="103"/>
        <v>7.3827723208125956E-4</v>
      </c>
      <c r="AC339" s="132"/>
      <c r="AD339" s="158">
        <f t="shared" si="104"/>
        <v>7.3827723208125953</v>
      </c>
      <c r="AE339" s="158"/>
      <c r="AF339" s="159"/>
      <c r="AG339" s="133">
        <v>3330</v>
      </c>
    </row>
    <row r="340" spans="1:37">
      <c r="E340" s="147">
        <v>0.51984953703703707</v>
      </c>
      <c r="F340" s="133">
        <v>3340</v>
      </c>
      <c r="G340" s="148">
        <v>16.170000000000002</v>
      </c>
      <c r="H340" s="148">
        <v>5.94</v>
      </c>
      <c r="I340" s="148">
        <v>7.48</v>
      </c>
      <c r="J340" s="148">
        <v>16.09</v>
      </c>
      <c r="K340" s="148">
        <v>6.1</v>
      </c>
      <c r="L340" s="148">
        <v>7.24</v>
      </c>
      <c r="M340" s="118">
        <f t="shared" si="97"/>
        <v>16.130000000000003</v>
      </c>
      <c r="N340" s="118">
        <f t="shared" si="98"/>
        <v>6.02</v>
      </c>
      <c r="O340" s="118">
        <f t="shared" si="99"/>
        <v>7.36</v>
      </c>
      <c r="P340" s="149">
        <f t="shared" si="93"/>
        <v>0.15265603311642992</v>
      </c>
      <c r="Q340" s="150">
        <f t="shared" si="94"/>
        <v>9.5499258602143498E-7</v>
      </c>
      <c r="R340" s="151">
        <f t="shared" si="95"/>
        <v>5.012803692219417E-9</v>
      </c>
      <c r="S340" s="150">
        <f t="shared" si="96"/>
        <v>2.512820085672862E-17</v>
      </c>
      <c r="T340" s="97">
        <v>298</v>
      </c>
      <c r="U340" s="118">
        <f t="shared" si="100"/>
        <v>289.13</v>
      </c>
      <c r="V340" s="152">
        <f t="shared" si="101"/>
        <v>0.51741222278267407</v>
      </c>
      <c r="W340" s="153">
        <f t="shared" si="102"/>
        <v>3.2916391780508074</v>
      </c>
      <c r="X340" s="154">
        <f t="shared" si="89"/>
        <v>-1.1000303940758437E-7</v>
      </c>
      <c r="Y340" s="155">
        <f t="shared" si="90"/>
        <v>-1.099209642757987E-7</v>
      </c>
      <c r="Z340" s="155">
        <f t="shared" si="91"/>
        <v>-1.0992102551344535E-7</v>
      </c>
      <c r="AA340" s="156">
        <f t="shared" si="92"/>
        <v>-1.0983901152792547E-7</v>
      </c>
      <c r="AB340" s="157">
        <f t="shared" si="103"/>
        <v>7.3717022535582297E-4</v>
      </c>
      <c r="AC340" s="132"/>
      <c r="AD340" s="158">
        <f t="shared" si="104"/>
        <v>7.3717022535582295</v>
      </c>
      <c r="AE340" s="158"/>
      <c r="AF340" s="159"/>
      <c r="AG340" s="133">
        <v>3340</v>
      </c>
    </row>
    <row r="341" spans="1:37">
      <c r="E341" s="147">
        <v>0.51996527777777779</v>
      </c>
      <c r="F341" s="133">
        <v>3350</v>
      </c>
      <c r="G341" s="148">
        <v>16.18</v>
      </c>
      <c r="H341" s="148">
        <v>5.94</v>
      </c>
      <c r="I341" s="148">
        <v>7.45</v>
      </c>
      <c r="J341" s="148">
        <v>16.100000000000001</v>
      </c>
      <c r="K341" s="148">
        <v>6.1</v>
      </c>
      <c r="L341" s="148">
        <v>7.18</v>
      </c>
      <c r="M341" s="118">
        <f t="shared" si="97"/>
        <v>16.14</v>
      </c>
      <c r="N341" s="118">
        <f t="shared" si="98"/>
        <v>6.02</v>
      </c>
      <c r="O341" s="118">
        <f t="shared" si="99"/>
        <v>7.3149999999999995</v>
      </c>
      <c r="P341" s="149">
        <f t="shared" si="93"/>
        <v>0.1517492016585486</v>
      </c>
      <c r="Q341" s="150">
        <f t="shared" si="94"/>
        <v>9.5499258602143498E-7</v>
      </c>
      <c r="R341" s="151">
        <f t="shared" si="95"/>
        <v>5.0169710633905547E-9</v>
      </c>
      <c r="S341" s="150">
        <f t="shared" si="96"/>
        <v>2.5169998650898154E-17</v>
      </c>
      <c r="T341" s="97">
        <v>298</v>
      </c>
      <c r="U341" s="118">
        <f t="shared" si="100"/>
        <v>289.14</v>
      </c>
      <c r="V341" s="152">
        <f t="shared" si="101"/>
        <v>0.51681101976562827</v>
      </c>
      <c r="W341" s="153">
        <f t="shared" si="102"/>
        <v>3.2870856449700252</v>
      </c>
      <c r="X341" s="154">
        <f t="shared" si="89"/>
        <v>-1.0951965289925944E-7</v>
      </c>
      <c r="Y341" s="155">
        <f t="shared" si="90"/>
        <v>-1.0943817601644667E-7</v>
      </c>
      <c r="Z341" s="155">
        <f t="shared" si="91"/>
        <v>-1.09438236630978E-7</v>
      </c>
      <c r="AA341" s="156">
        <f t="shared" si="92"/>
        <v>-1.0935682027250851E-7</v>
      </c>
      <c r="AB341" s="157">
        <f t="shared" si="103"/>
        <v>7.3607101530496631E-4</v>
      </c>
      <c r="AC341" s="132"/>
      <c r="AD341" s="158">
        <f t="shared" si="104"/>
        <v>7.3607101530496628</v>
      </c>
      <c r="AE341" s="158"/>
      <c r="AF341" s="159"/>
      <c r="AG341" s="133">
        <v>3350</v>
      </c>
    </row>
    <row r="342" spans="1:37" s="77" customFormat="1">
      <c r="A342" s="134"/>
      <c r="B342" s="134"/>
      <c r="C342" s="134"/>
      <c r="D342" s="134"/>
      <c r="E342" s="136">
        <v>0.52008101851851851</v>
      </c>
      <c r="F342" s="137">
        <v>3360</v>
      </c>
      <c r="G342" s="138">
        <v>16.18</v>
      </c>
      <c r="H342" s="138">
        <v>5.94</v>
      </c>
      <c r="I342" s="138">
        <v>7.39</v>
      </c>
      <c r="J342" s="138">
        <v>16.100000000000001</v>
      </c>
      <c r="K342" s="138">
        <v>6.1</v>
      </c>
      <c r="L342" s="138">
        <v>7.09</v>
      </c>
      <c r="M342" s="139">
        <f t="shared" si="97"/>
        <v>16.14</v>
      </c>
      <c r="N342" s="139">
        <f t="shared" si="98"/>
        <v>6.02</v>
      </c>
      <c r="O342" s="139">
        <f t="shared" si="99"/>
        <v>7.24</v>
      </c>
      <c r="P342" s="140">
        <f t="shared" si="93"/>
        <v>0.15019333151167355</v>
      </c>
      <c r="Q342" s="141">
        <f t="shared" si="94"/>
        <v>9.5499258602143498E-7</v>
      </c>
      <c r="R342" s="142">
        <f t="shared" si="95"/>
        <v>5.0169710633905547E-9</v>
      </c>
      <c r="S342" s="141">
        <f t="shared" si="96"/>
        <v>2.5169998650898154E-17</v>
      </c>
      <c r="T342" s="143">
        <v>298</v>
      </c>
      <c r="U342" s="139">
        <f t="shared" si="100"/>
        <v>289.14</v>
      </c>
      <c r="V342" s="144">
        <f t="shared" si="101"/>
        <v>0.51681101976562827</v>
      </c>
      <c r="W342" s="145">
        <f t="shared" si="102"/>
        <v>3.2870856449700252</v>
      </c>
      <c r="X342" s="146">
        <f t="shared" si="89"/>
        <v>-1.0823559521405025E-7</v>
      </c>
      <c r="Y342" s="146">
        <f t="shared" si="90"/>
        <v>-1.0815589918329839E-7</v>
      </c>
      <c r="Z342" s="146">
        <f t="shared" si="91"/>
        <v>-1.0815595786507775E-7</v>
      </c>
      <c r="AA342" s="146">
        <f t="shared" si="92"/>
        <v>-1.0807632042968811E-7</v>
      </c>
      <c r="AB342" s="146">
        <f t="shared" si="103"/>
        <v>7.3497663314085531E-4</v>
      </c>
      <c r="AC342" s="134"/>
      <c r="AD342" s="146">
        <f t="shared" si="104"/>
        <v>7.3497663314085528</v>
      </c>
      <c r="AE342" s="146"/>
      <c r="AF342" s="146"/>
      <c r="AG342" s="137">
        <v>3360</v>
      </c>
      <c r="AH342" s="134"/>
      <c r="AI342" s="134"/>
      <c r="AJ342" s="134"/>
      <c r="AK342" s="134"/>
    </row>
    <row r="343" spans="1:37">
      <c r="E343" s="147">
        <v>0.52019675925925923</v>
      </c>
      <c r="F343" s="133">
        <v>3370</v>
      </c>
      <c r="G343" s="148">
        <v>16.190000000000001</v>
      </c>
      <c r="H343" s="148">
        <v>5.94</v>
      </c>
      <c r="I343" s="148">
        <v>7.38</v>
      </c>
      <c r="J343" s="148">
        <v>16.11</v>
      </c>
      <c r="K343" s="148">
        <v>6.1</v>
      </c>
      <c r="L343" s="148">
        <v>7.16</v>
      </c>
      <c r="M343" s="118">
        <f t="shared" si="97"/>
        <v>16.149999999999999</v>
      </c>
      <c r="N343" s="118">
        <f t="shared" si="98"/>
        <v>6.02</v>
      </c>
      <c r="O343" s="118">
        <f t="shared" si="99"/>
        <v>7.27</v>
      </c>
      <c r="P343" s="149">
        <f t="shared" si="93"/>
        <v>0.15084205304142728</v>
      </c>
      <c r="Q343" s="150">
        <f t="shared" si="94"/>
        <v>9.5499258602143498E-7</v>
      </c>
      <c r="R343" s="151">
        <f t="shared" si="95"/>
        <v>5.0211418990864449E-9</v>
      </c>
      <c r="S343" s="150">
        <f t="shared" si="96"/>
        <v>2.521186597076143E-17</v>
      </c>
      <c r="T343" s="97">
        <v>298</v>
      </c>
      <c r="U343" s="118">
        <f t="shared" si="100"/>
        <v>289.14999999999998</v>
      </c>
      <c r="V343" s="152">
        <f t="shared" si="101"/>
        <v>0.51620985833274502</v>
      </c>
      <c r="W343" s="153">
        <f t="shared" si="102"/>
        <v>3.2825387253867202</v>
      </c>
      <c r="X343" s="154">
        <f t="shared" si="89"/>
        <v>-1.0887427932734556E-7</v>
      </c>
      <c r="Y343" s="155">
        <f t="shared" si="90"/>
        <v>-1.0879352112959426E-7</v>
      </c>
      <c r="Z343" s="155">
        <f t="shared" si="91"/>
        <v>-1.0879358103250747E-7</v>
      </c>
      <c r="AA343" s="156">
        <f t="shared" si="92"/>
        <v>-1.0871288264880263E-7</v>
      </c>
      <c r="AB343" s="157">
        <f t="shared" si="103"/>
        <v>7.3389507375795453E-4</v>
      </c>
      <c r="AC343" s="132"/>
      <c r="AD343" s="158">
        <f t="shared" si="104"/>
        <v>7.3389507375795455</v>
      </c>
      <c r="AE343" s="158"/>
      <c r="AF343" s="159"/>
      <c r="AG343" s="133">
        <v>3370</v>
      </c>
    </row>
    <row r="344" spans="1:37">
      <c r="E344" s="147">
        <v>0.52031249999999996</v>
      </c>
      <c r="F344" s="133">
        <v>3380</v>
      </c>
      <c r="G344" s="148">
        <v>16.190000000000001</v>
      </c>
      <c r="H344" s="148">
        <v>5.93</v>
      </c>
      <c r="I344" s="148">
        <v>7.33</v>
      </c>
      <c r="J344" s="148">
        <v>16.11</v>
      </c>
      <c r="K344" s="148">
        <v>6.1</v>
      </c>
      <c r="L344" s="148">
        <v>7.22</v>
      </c>
      <c r="M344" s="118">
        <f t="shared" si="97"/>
        <v>16.149999999999999</v>
      </c>
      <c r="N344" s="118">
        <f t="shared" si="98"/>
        <v>6.0149999999999997</v>
      </c>
      <c r="O344" s="118">
        <f t="shared" si="99"/>
        <v>7.2750000000000004</v>
      </c>
      <c r="P344" s="149">
        <f t="shared" si="93"/>
        <v>0.15094579585644891</v>
      </c>
      <c r="Q344" s="150">
        <f t="shared" si="94"/>
        <v>9.6605087898981227E-7</v>
      </c>
      <c r="R344" s="151">
        <f t="shared" si="95"/>
        <v>4.9636653630535245E-9</v>
      </c>
      <c r="S344" s="150">
        <f t="shared" si="96"/>
        <v>2.4637973836377277E-17</v>
      </c>
      <c r="T344" s="97">
        <v>298</v>
      </c>
      <c r="U344" s="118">
        <f t="shared" si="100"/>
        <v>289.14999999999998</v>
      </c>
      <c r="V344" s="152">
        <f t="shared" si="101"/>
        <v>0.51620985833274502</v>
      </c>
      <c r="W344" s="153">
        <f t="shared" si="102"/>
        <v>3.2825387253867202</v>
      </c>
      <c r="X344" s="154">
        <f t="shared" si="89"/>
        <v>-1.0631134156491447E-7</v>
      </c>
      <c r="Y344" s="155">
        <f t="shared" si="90"/>
        <v>-1.062342264499205E-7</v>
      </c>
      <c r="Z344" s="155">
        <f t="shared" si="91"/>
        <v>-1.0623428238695292E-7</v>
      </c>
      <c r="AA344" s="156">
        <f t="shared" si="92"/>
        <v>-1.061572231278412E-7</v>
      </c>
      <c r="AB344" s="157">
        <f t="shared" si="103"/>
        <v>7.328071381474539E-4</v>
      </c>
      <c r="AC344" s="132"/>
      <c r="AD344" s="158">
        <f t="shared" si="104"/>
        <v>7.3280713814745386</v>
      </c>
      <c r="AE344" s="158"/>
      <c r="AF344" s="159"/>
      <c r="AG344" s="133">
        <v>3380</v>
      </c>
    </row>
    <row r="345" spans="1:37">
      <c r="E345" s="147">
        <v>0.52042824074074068</v>
      </c>
      <c r="F345" s="133">
        <v>3390</v>
      </c>
      <c r="G345" s="148">
        <v>16.190000000000001</v>
      </c>
      <c r="H345" s="148">
        <v>5.93</v>
      </c>
      <c r="I345" s="148">
        <v>7.46</v>
      </c>
      <c r="J345" s="148">
        <v>16.12</v>
      </c>
      <c r="K345" s="148">
        <v>6.1</v>
      </c>
      <c r="L345" s="148">
        <v>7.27</v>
      </c>
      <c r="M345" s="118">
        <f t="shared" si="97"/>
        <v>16.155000000000001</v>
      </c>
      <c r="N345" s="118">
        <f t="shared" si="98"/>
        <v>6.0149999999999997</v>
      </c>
      <c r="O345" s="118">
        <f t="shared" si="99"/>
        <v>7.3650000000000002</v>
      </c>
      <c r="P345" s="149">
        <f t="shared" si="93"/>
        <v>0.1528265290831877</v>
      </c>
      <c r="Q345" s="150">
        <f t="shared" si="94"/>
        <v>9.6605087898981227E-7</v>
      </c>
      <c r="R345" s="151">
        <f t="shared" si="95"/>
        <v>4.9657281945354371E-9</v>
      </c>
      <c r="S345" s="150">
        <f t="shared" si="96"/>
        <v>2.4658456502004171E-17</v>
      </c>
      <c r="T345" s="97">
        <v>298</v>
      </c>
      <c r="U345" s="118">
        <f t="shared" si="100"/>
        <v>289.15499999999997</v>
      </c>
      <c r="V345" s="152">
        <f t="shared" si="101"/>
        <v>0.51590929320901524</v>
      </c>
      <c r="W345" s="153">
        <f t="shared" si="102"/>
        <v>3.2802677425150728</v>
      </c>
      <c r="X345" s="154">
        <f t="shared" si="89"/>
        <v>-1.0764373088981505E-7</v>
      </c>
      <c r="Y345" s="155">
        <f t="shared" si="90"/>
        <v>-1.0756455593106597E-7</v>
      </c>
      <c r="Z345" s="155">
        <f t="shared" si="91"/>
        <v>-1.0756461416645078E-7</v>
      </c>
      <c r="AA345" s="156">
        <f t="shared" si="92"/>
        <v>-1.0748549735741899E-7</v>
      </c>
      <c r="AB345" s="157">
        <f t="shared" si="103"/>
        <v>7.3174479551017639E-4</v>
      </c>
      <c r="AC345" s="132"/>
      <c r="AD345" s="158">
        <f t="shared" si="104"/>
        <v>7.3174479551017635</v>
      </c>
      <c r="AE345" s="158"/>
      <c r="AF345" s="159"/>
      <c r="AG345" s="133">
        <v>3390</v>
      </c>
    </row>
    <row r="346" spans="1:37">
      <c r="E346" s="147">
        <v>0.52054398148148151</v>
      </c>
      <c r="F346" s="133">
        <v>3400</v>
      </c>
      <c r="G346" s="148">
        <v>16.21</v>
      </c>
      <c r="H346" s="148">
        <v>5.93</v>
      </c>
      <c r="I346" s="148">
        <v>7.46</v>
      </c>
      <c r="J346" s="148">
        <v>16.14</v>
      </c>
      <c r="K346" s="148">
        <v>6.1</v>
      </c>
      <c r="L346" s="148">
        <v>7.24</v>
      </c>
      <c r="M346" s="118">
        <f t="shared" si="97"/>
        <v>16.175000000000001</v>
      </c>
      <c r="N346" s="118">
        <f t="shared" si="98"/>
        <v>6.0149999999999997</v>
      </c>
      <c r="O346" s="118">
        <f t="shared" si="99"/>
        <v>7.35</v>
      </c>
      <c r="P346" s="149">
        <f t="shared" si="93"/>
        <v>0.1525686381186154</v>
      </c>
      <c r="Q346" s="150">
        <f t="shared" si="94"/>
        <v>9.6605087898981227E-7</v>
      </c>
      <c r="R346" s="151">
        <f t="shared" si="95"/>
        <v>4.9739880968722745E-9</v>
      </c>
      <c r="S346" s="150">
        <f t="shared" si="96"/>
        <v>2.4740557587827071E-17</v>
      </c>
      <c r="T346" s="97">
        <v>298</v>
      </c>
      <c r="U346" s="118">
        <f t="shared" si="100"/>
        <v>289.17500000000001</v>
      </c>
      <c r="V346" s="152">
        <f t="shared" si="101"/>
        <v>0.51470713665292811</v>
      </c>
      <c r="W346" s="153">
        <f t="shared" si="102"/>
        <v>3.2712002945597511</v>
      </c>
      <c r="X346" s="154">
        <f t="shared" si="89"/>
        <v>-1.0795981749824909E-7</v>
      </c>
      <c r="Y346" s="155">
        <f t="shared" si="90"/>
        <v>-1.0788005963382282E-7</v>
      </c>
      <c r="Z346" s="155">
        <f t="shared" si="91"/>
        <v>-1.0788011855682848E-7</v>
      </c>
      <c r="AA346" s="156">
        <f t="shared" si="92"/>
        <v>-1.0780041952834635E-7</v>
      </c>
      <c r="AB346" s="157">
        <f t="shared" si="103"/>
        <v>7.3066914956277263E-4</v>
      </c>
      <c r="AC346" s="132"/>
      <c r="AD346" s="158">
        <f t="shared" si="104"/>
        <v>7.3066914956277262</v>
      </c>
      <c r="AE346" s="158"/>
      <c r="AF346" s="159"/>
      <c r="AG346" s="133">
        <v>3400</v>
      </c>
    </row>
    <row r="347" spans="1:37">
      <c r="E347" s="147">
        <v>0.52065972222222223</v>
      </c>
      <c r="F347" s="133">
        <v>3410</v>
      </c>
      <c r="G347" s="148">
        <v>16.21</v>
      </c>
      <c r="H347" s="148">
        <v>5.93</v>
      </c>
      <c r="I347" s="148">
        <v>7.45</v>
      </c>
      <c r="J347" s="148">
        <v>16.14</v>
      </c>
      <c r="K347" s="148">
        <v>6.1</v>
      </c>
      <c r="L347" s="148">
        <v>7.11</v>
      </c>
      <c r="M347" s="118">
        <f t="shared" si="97"/>
        <v>16.175000000000001</v>
      </c>
      <c r="N347" s="118">
        <f t="shared" si="98"/>
        <v>6.0149999999999997</v>
      </c>
      <c r="O347" s="118">
        <f t="shared" si="99"/>
        <v>7.28</v>
      </c>
      <c r="P347" s="149">
        <f t="shared" si="93"/>
        <v>0.15111560346986669</v>
      </c>
      <c r="Q347" s="150">
        <f t="shared" si="94"/>
        <v>9.6605087898981227E-7</v>
      </c>
      <c r="R347" s="151">
        <f t="shared" si="95"/>
        <v>4.9739880968722745E-9</v>
      </c>
      <c r="S347" s="150">
        <f t="shared" si="96"/>
        <v>2.4740557587827071E-17</v>
      </c>
      <c r="T347" s="97">
        <v>298</v>
      </c>
      <c r="U347" s="118">
        <f t="shared" si="100"/>
        <v>289.17500000000001</v>
      </c>
      <c r="V347" s="152">
        <f t="shared" si="101"/>
        <v>0.51470713665292811</v>
      </c>
      <c r="W347" s="153">
        <f t="shared" si="102"/>
        <v>3.2712002945597511</v>
      </c>
      <c r="X347" s="154">
        <f t="shared" si="89"/>
        <v>-1.06773748894937E-7</v>
      </c>
      <c r="Y347" s="155">
        <f t="shared" si="90"/>
        <v>-1.0669561852030027E-7</v>
      </c>
      <c r="Z347" s="155">
        <f t="shared" si="91"/>
        <v>-1.0669567569123887E-7</v>
      </c>
      <c r="AA347" s="156">
        <f t="shared" si="92"/>
        <v>-1.0661760240387248E-7</v>
      </c>
      <c r="AB347" s="157">
        <f t="shared" si="103"/>
        <v>7.295903485737595E-4</v>
      </c>
      <c r="AC347" s="132"/>
      <c r="AD347" s="158">
        <f t="shared" si="104"/>
        <v>7.2959034857375951</v>
      </c>
      <c r="AE347" s="158"/>
      <c r="AF347" s="159"/>
      <c r="AG347" s="133">
        <v>3410</v>
      </c>
    </row>
    <row r="348" spans="1:37">
      <c r="E348" s="147">
        <v>0.52077546296296295</v>
      </c>
      <c r="F348" s="133">
        <v>3420</v>
      </c>
      <c r="G348" s="148">
        <v>16.22</v>
      </c>
      <c r="H348" s="148">
        <v>5.93</v>
      </c>
      <c r="I348" s="148">
        <v>7.39</v>
      </c>
      <c r="J348" s="148">
        <v>16.14</v>
      </c>
      <c r="K348" s="148">
        <v>6.09</v>
      </c>
      <c r="L348" s="148">
        <v>7.06</v>
      </c>
      <c r="M348" s="118">
        <f t="shared" si="97"/>
        <v>16.18</v>
      </c>
      <c r="N348" s="118">
        <f t="shared" si="98"/>
        <v>6.01</v>
      </c>
      <c r="O348" s="118">
        <f t="shared" si="99"/>
        <v>7.2249999999999996</v>
      </c>
      <c r="P348" s="149">
        <f t="shared" si="93"/>
        <v>0.14998705340818216</v>
      </c>
      <c r="Q348" s="150">
        <f t="shared" si="94"/>
        <v>9.7723722095580961E-7</v>
      </c>
      <c r="R348" s="151">
        <f t="shared" si="95"/>
        <v>4.9190947852750731E-9</v>
      </c>
      <c r="S348" s="150">
        <f t="shared" si="96"/>
        <v>2.4197493506520416E-17</v>
      </c>
      <c r="T348" s="97">
        <v>298</v>
      </c>
      <c r="U348" s="118">
        <f t="shared" si="100"/>
        <v>289.18</v>
      </c>
      <c r="V348" s="152">
        <f t="shared" si="101"/>
        <v>0.51440662349592026</v>
      </c>
      <c r="W348" s="153">
        <f t="shared" si="102"/>
        <v>3.2689375471918156</v>
      </c>
      <c r="X348" s="154">
        <f t="shared" si="89"/>
        <v>-1.0357019343258491E-7</v>
      </c>
      <c r="Y348" s="155">
        <f t="shared" si="90"/>
        <v>-1.0349657338767387E-7</v>
      </c>
      <c r="Z348" s="155">
        <f t="shared" si="91"/>
        <v>-1.0349662571847326E-7</v>
      </c>
      <c r="AA348" s="156">
        <f t="shared" si="92"/>
        <v>-1.0342305792996575E-7</v>
      </c>
      <c r="AB348" s="157">
        <f t="shared" si="103"/>
        <v>7.2852339200755632E-4</v>
      </c>
      <c r="AC348" s="132"/>
      <c r="AD348" s="158">
        <f t="shared" si="104"/>
        <v>7.2852339200755631</v>
      </c>
      <c r="AE348" s="158"/>
      <c r="AF348" s="159"/>
      <c r="AG348" s="133">
        <v>3420</v>
      </c>
    </row>
    <row r="349" spans="1:37">
      <c r="E349" s="147">
        <v>0.52089120370370368</v>
      </c>
      <c r="F349" s="133">
        <v>3430</v>
      </c>
      <c r="G349" s="148">
        <v>16.22</v>
      </c>
      <c r="H349" s="148">
        <v>5.93</v>
      </c>
      <c r="I349" s="148">
        <v>7.39</v>
      </c>
      <c r="J349" s="148">
        <v>16.149999999999999</v>
      </c>
      <c r="K349" s="148">
        <v>6.09</v>
      </c>
      <c r="L349" s="148">
        <v>6.93</v>
      </c>
      <c r="M349" s="118">
        <f t="shared" si="97"/>
        <v>16.184999999999999</v>
      </c>
      <c r="N349" s="118">
        <f t="shared" si="98"/>
        <v>6.01</v>
      </c>
      <c r="O349" s="118">
        <f t="shared" si="99"/>
        <v>7.16</v>
      </c>
      <c r="P349" s="149">
        <f t="shared" si="93"/>
        <v>0.14865069317362867</v>
      </c>
      <c r="Q349" s="150">
        <f t="shared" si="94"/>
        <v>9.7723722095580961E-7</v>
      </c>
      <c r="R349" s="151">
        <f t="shared" si="95"/>
        <v>4.9211390938340455E-9</v>
      </c>
      <c r="S349" s="150">
        <f t="shared" si="96"/>
        <v>2.421760998086177E-17</v>
      </c>
      <c r="T349" s="97">
        <v>298</v>
      </c>
      <c r="U349" s="118">
        <f t="shared" si="100"/>
        <v>289.185</v>
      </c>
      <c r="V349" s="152">
        <f t="shared" si="101"/>
        <v>0.51410612073063944</v>
      </c>
      <c r="W349" s="153">
        <f t="shared" si="102"/>
        <v>3.2666764431709363</v>
      </c>
      <c r="X349" s="154">
        <f t="shared" si="89"/>
        <v>-1.0265779731964851E-7</v>
      </c>
      <c r="Y349" s="155">
        <f t="shared" si="90"/>
        <v>-1.0258536576627278E-7</v>
      </c>
      <c r="Z349" s="155">
        <f t="shared" si="91"/>
        <v>-1.0258541687130387E-7</v>
      </c>
      <c r="AA349" s="156">
        <f t="shared" si="92"/>
        <v>-1.0251303635084359E-7</v>
      </c>
      <c r="AB349" s="157">
        <f t="shared" si="103"/>
        <v>7.2748842592493159E-4</v>
      </c>
      <c r="AC349" s="132"/>
      <c r="AD349" s="158">
        <f t="shared" si="104"/>
        <v>7.2748842592493164</v>
      </c>
      <c r="AE349" s="158"/>
      <c r="AF349" s="159"/>
      <c r="AG349" s="133">
        <v>3430</v>
      </c>
    </row>
    <row r="350" spans="1:37">
      <c r="E350" s="147">
        <v>0.5210069444444444</v>
      </c>
      <c r="F350" s="133">
        <v>3440</v>
      </c>
      <c r="G350" s="148">
        <v>16.23</v>
      </c>
      <c r="H350" s="148">
        <v>5.93</v>
      </c>
      <c r="I350" s="148">
        <v>7.25</v>
      </c>
      <c r="J350" s="148">
        <v>16.16</v>
      </c>
      <c r="K350" s="148">
        <v>6.09</v>
      </c>
      <c r="L350" s="148">
        <v>6.7</v>
      </c>
      <c r="M350" s="118">
        <f t="shared" si="97"/>
        <v>16.195</v>
      </c>
      <c r="N350" s="118">
        <f t="shared" si="98"/>
        <v>6.01</v>
      </c>
      <c r="O350" s="118">
        <f t="shared" si="99"/>
        <v>6.9749999999999996</v>
      </c>
      <c r="P350" s="149">
        <f t="shared" si="93"/>
        <v>0.14483520138723643</v>
      </c>
      <c r="Q350" s="150">
        <f t="shared" si="94"/>
        <v>9.7723722095580961E-7</v>
      </c>
      <c r="R350" s="151">
        <f t="shared" si="95"/>
        <v>4.9252302600651577E-9</v>
      </c>
      <c r="S350" s="150">
        <f t="shared" si="96"/>
        <v>2.4257893114661502E-17</v>
      </c>
      <c r="T350" s="97">
        <v>298</v>
      </c>
      <c r="U350" s="118">
        <f t="shared" si="100"/>
        <v>289.19499999999999</v>
      </c>
      <c r="V350" s="152">
        <f t="shared" si="101"/>
        <v>0.5135051463731034</v>
      </c>
      <c r="W350" s="153">
        <f t="shared" si="102"/>
        <v>3.2621591601756861</v>
      </c>
      <c r="X350" s="154">
        <f t="shared" si="89"/>
        <v>-1.001864660918388E-7</v>
      </c>
      <c r="Y350" s="155">
        <f t="shared" si="90"/>
        <v>-1.0011738250532067E-7</v>
      </c>
      <c r="Z350" s="155">
        <f t="shared" si="91"/>
        <v>-1.0011743014191387E-7</v>
      </c>
      <c r="AA350" s="156">
        <f t="shared" si="92"/>
        <v>-1.0004839412629331E-7</v>
      </c>
      <c r="AB350" s="157">
        <f t="shared" si="103"/>
        <v>7.2646257192668883E-4</v>
      </c>
      <c r="AC350" s="132"/>
      <c r="AD350" s="158">
        <f t="shared" si="104"/>
        <v>7.2646257192668884</v>
      </c>
      <c r="AE350" s="158"/>
      <c r="AF350" s="159"/>
      <c r="AG350" s="133">
        <v>3440</v>
      </c>
    </row>
    <row r="351" spans="1:37">
      <c r="E351" s="147">
        <v>0.52112268518518523</v>
      </c>
      <c r="F351" s="133">
        <v>3450</v>
      </c>
      <c r="G351" s="148">
        <v>16.23</v>
      </c>
      <c r="H351" s="148">
        <v>5.93</v>
      </c>
      <c r="I351" s="148">
        <v>7.22</v>
      </c>
      <c r="J351" s="148">
        <v>16.170000000000002</v>
      </c>
      <c r="K351" s="148">
        <v>6.09</v>
      </c>
      <c r="L351" s="148">
        <v>6.47</v>
      </c>
      <c r="M351" s="118">
        <f t="shared" si="97"/>
        <v>16.200000000000003</v>
      </c>
      <c r="N351" s="118">
        <f t="shared" si="98"/>
        <v>6.01</v>
      </c>
      <c r="O351" s="118">
        <f t="shared" si="99"/>
        <v>6.8449999999999998</v>
      </c>
      <c r="P351" s="149">
        <f t="shared" si="93"/>
        <v>0.14214820261541064</v>
      </c>
      <c r="Q351" s="150">
        <f t="shared" si="94"/>
        <v>9.7723722095580961E-7</v>
      </c>
      <c r="R351" s="151">
        <f t="shared" si="95"/>
        <v>4.9272771184435972E-9</v>
      </c>
      <c r="S351" s="150">
        <f t="shared" si="96"/>
        <v>2.4278059801937837E-17</v>
      </c>
      <c r="T351" s="97">
        <v>298</v>
      </c>
      <c r="U351" s="118">
        <f t="shared" si="100"/>
        <v>289.2</v>
      </c>
      <c r="V351" s="152">
        <f t="shared" si="101"/>
        <v>0.51320467477976917</v>
      </c>
      <c r="W351" s="153">
        <f t="shared" si="102"/>
        <v>3.2599029787064491</v>
      </c>
      <c r="X351" s="154">
        <f t="shared" si="89"/>
        <v>-9.8341932366758423E-8</v>
      </c>
      <c r="Y351" s="155">
        <f t="shared" si="90"/>
        <v>-9.8275277299437314E-8</v>
      </c>
      <c r="Z351" s="155">
        <f t="shared" si="91"/>
        <v>-9.8275322477500175E-8</v>
      </c>
      <c r="AA351" s="156">
        <f t="shared" si="92"/>
        <v>-9.8208712526999564E-8</v>
      </c>
      <c r="AB351" s="157">
        <f t="shared" si="103"/>
        <v>7.2546139778416785E-4</v>
      </c>
      <c r="AC351" s="132"/>
      <c r="AD351" s="158">
        <f t="shared" si="104"/>
        <v>7.2546139778416787</v>
      </c>
      <c r="AE351" s="158"/>
      <c r="AF351" s="159"/>
      <c r="AG351" s="133">
        <v>3450</v>
      </c>
    </row>
    <row r="352" spans="1:37">
      <c r="E352" s="147">
        <v>0.52123842592592595</v>
      </c>
      <c r="F352" s="133">
        <v>3460</v>
      </c>
      <c r="G352" s="148">
        <v>16.23</v>
      </c>
      <c r="H352" s="148">
        <v>5.93</v>
      </c>
      <c r="I352" s="148">
        <v>7.3</v>
      </c>
      <c r="J352" s="148">
        <v>16.170000000000002</v>
      </c>
      <c r="K352" s="148">
        <v>6.09</v>
      </c>
      <c r="L352" s="148">
        <v>6.4</v>
      </c>
      <c r="M352" s="118">
        <f t="shared" si="97"/>
        <v>16.200000000000003</v>
      </c>
      <c r="N352" s="118">
        <f t="shared" si="98"/>
        <v>6.01</v>
      </c>
      <c r="O352" s="118">
        <f t="shared" si="99"/>
        <v>6.85</v>
      </c>
      <c r="P352" s="149">
        <f t="shared" si="93"/>
        <v>0.14225203621848984</v>
      </c>
      <c r="Q352" s="150">
        <f t="shared" si="94"/>
        <v>9.7723722095580961E-7</v>
      </c>
      <c r="R352" s="151">
        <f t="shared" si="95"/>
        <v>4.9272771184435972E-9</v>
      </c>
      <c r="S352" s="150">
        <f t="shared" si="96"/>
        <v>2.4278059801937837E-17</v>
      </c>
      <c r="T352" s="97">
        <v>298</v>
      </c>
      <c r="U352" s="118">
        <f t="shared" si="100"/>
        <v>289.2</v>
      </c>
      <c r="V352" s="152">
        <f t="shared" si="101"/>
        <v>0.51320467477976917</v>
      </c>
      <c r="W352" s="153">
        <f t="shared" si="102"/>
        <v>3.2599029787064491</v>
      </c>
      <c r="X352" s="154">
        <f t="shared" si="89"/>
        <v>-9.8280450102246679E-8</v>
      </c>
      <c r="Y352" s="155">
        <f t="shared" si="90"/>
        <v>-9.821378804848686E-8</v>
      </c>
      <c r="Z352" s="155">
        <f t="shared" si="91"/>
        <v>-9.821383326428926E-8</v>
      </c>
      <c r="AA352" s="156">
        <f t="shared" si="92"/>
        <v>-9.8147216364993539E-8</v>
      </c>
      <c r="AB352" s="157">
        <f t="shared" si="103"/>
        <v>7.2447864471008845E-4</v>
      </c>
      <c r="AC352" s="132"/>
      <c r="AD352" s="158">
        <f t="shared" si="104"/>
        <v>7.2447864471008847</v>
      </c>
      <c r="AE352" s="158"/>
      <c r="AF352" s="159"/>
      <c r="AG352" s="133">
        <v>3460</v>
      </c>
    </row>
    <row r="353" spans="1:37">
      <c r="E353" s="147">
        <v>0.52135416666666667</v>
      </c>
      <c r="F353" s="133">
        <v>3470</v>
      </c>
      <c r="G353" s="148">
        <v>16.239999999999998</v>
      </c>
      <c r="H353" s="148">
        <v>5.93</v>
      </c>
      <c r="I353" s="148">
        <v>7.39</v>
      </c>
      <c r="J353" s="148">
        <v>16.18</v>
      </c>
      <c r="K353" s="148">
        <v>6.09</v>
      </c>
      <c r="L353" s="148">
        <v>6.37</v>
      </c>
      <c r="M353" s="118">
        <f t="shared" si="97"/>
        <v>16.21</v>
      </c>
      <c r="N353" s="118">
        <f t="shared" si="98"/>
        <v>6.01</v>
      </c>
      <c r="O353" s="118">
        <f t="shared" si="99"/>
        <v>6.88</v>
      </c>
      <c r="P353" s="149">
        <f t="shared" si="93"/>
        <v>0.1429000489529042</v>
      </c>
      <c r="Q353" s="150">
        <f t="shared" si="94"/>
        <v>9.7723722095580961E-7</v>
      </c>
      <c r="R353" s="151">
        <f t="shared" si="95"/>
        <v>4.9313733874930866E-9</v>
      </c>
      <c r="S353" s="150">
        <f t="shared" si="96"/>
        <v>2.4318443486875041E-17</v>
      </c>
      <c r="T353" s="97">
        <v>298</v>
      </c>
      <c r="U353" s="118">
        <f t="shared" si="100"/>
        <v>289.20999999999998</v>
      </c>
      <c r="V353" s="152">
        <f t="shared" si="101"/>
        <v>0.5126037627612744</v>
      </c>
      <c r="W353" s="153">
        <f t="shared" si="102"/>
        <v>3.2553955295950305</v>
      </c>
      <c r="X353" s="154">
        <f t="shared" si="89"/>
        <v>-9.8895056326267659E-8</v>
      </c>
      <c r="Y353" s="155">
        <f t="shared" si="90"/>
        <v>-9.8827466282103461E-8</v>
      </c>
      <c r="Z353" s="155">
        <f t="shared" si="91"/>
        <v>-9.8827512476668089E-8</v>
      </c>
      <c r="AA353" s="156">
        <f t="shared" si="92"/>
        <v>-9.8759968563924965E-8</v>
      </c>
      <c r="AB353" s="157">
        <f t="shared" si="103"/>
        <v>7.2349650652826715E-4</v>
      </c>
      <c r="AC353" s="132"/>
      <c r="AD353" s="158">
        <f t="shared" si="104"/>
        <v>7.2349650652826716</v>
      </c>
      <c r="AE353" s="158"/>
      <c r="AF353" s="159"/>
      <c r="AG353" s="133">
        <v>3470</v>
      </c>
    </row>
    <row r="354" spans="1:37">
      <c r="E354" s="147">
        <v>0.5214699074074074</v>
      </c>
      <c r="F354" s="133">
        <v>3480</v>
      </c>
      <c r="G354" s="148">
        <v>16.25</v>
      </c>
      <c r="H354" s="148">
        <v>5.93</v>
      </c>
      <c r="I354" s="148">
        <v>7.46</v>
      </c>
      <c r="J354" s="148">
        <v>16.18</v>
      </c>
      <c r="K354" s="148">
        <v>6.09</v>
      </c>
      <c r="L354" s="148">
        <v>6.83</v>
      </c>
      <c r="M354" s="118">
        <f t="shared" si="97"/>
        <v>16.215</v>
      </c>
      <c r="N354" s="118">
        <f t="shared" si="98"/>
        <v>6.01</v>
      </c>
      <c r="O354" s="118">
        <f t="shared" si="99"/>
        <v>7.1449999999999996</v>
      </c>
      <c r="P354" s="149">
        <f t="shared" si="93"/>
        <v>0.14841718393091463</v>
      </c>
      <c r="Q354" s="150">
        <f t="shared" si="94"/>
        <v>9.7723722095580961E-7</v>
      </c>
      <c r="R354" s="151">
        <f t="shared" si="95"/>
        <v>4.9334227988713189E-9</v>
      </c>
      <c r="S354" s="150">
        <f t="shared" si="96"/>
        <v>2.4338660512423317E-17</v>
      </c>
      <c r="T354" s="97">
        <v>298</v>
      </c>
      <c r="U354" s="118">
        <f t="shared" si="100"/>
        <v>289.21499999999997</v>
      </c>
      <c r="V354" s="152">
        <f t="shared" si="101"/>
        <v>0.51230332233503906</v>
      </c>
      <c r="W354" s="153">
        <f t="shared" si="102"/>
        <v>3.2531442594639421</v>
      </c>
      <c r="X354" s="154">
        <f t="shared" si="89"/>
        <v>-1.0272924391101202E-7</v>
      </c>
      <c r="Y354" s="155">
        <f t="shared" si="90"/>
        <v>-1.0265621154201206E-7</v>
      </c>
      <c r="Z354" s="155">
        <f t="shared" si="91"/>
        <v>-1.0265626346225129E-7</v>
      </c>
      <c r="AA354" s="156">
        <f t="shared" si="92"/>
        <v>-1.0258328293966819E-7</v>
      </c>
      <c r="AB354" s="157">
        <f t="shared" si="103"/>
        <v>7.2250823155758763E-4</v>
      </c>
      <c r="AC354" s="132"/>
      <c r="AD354" s="158">
        <f t="shared" si="104"/>
        <v>7.2250823155758761</v>
      </c>
      <c r="AE354" s="158"/>
      <c r="AF354" s="159"/>
      <c r="AG354" s="133">
        <v>3480</v>
      </c>
    </row>
    <row r="355" spans="1:37">
      <c r="E355" s="147">
        <v>0.52158564814814812</v>
      </c>
      <c r="F355" s="133">
        <v>3490</v>
      </c>
      <c r="G355" s="148">
        <v>16.260000000000002</v>
      </c>
      <c r="H355" s="148">
        <v>5.93</v>
      </c>
      <c r="I355" s="148">
        <v>7.42</v>
      </c>
      <c r="J355" s="148">
        <v>16.18</v>
      </c>
      <c r="K355" s="148">
        <v>6.09</v>
      </c>
      <c r="L355" s="148">
        <v>7.15</v>
      </c>
      <c r="M355" s="118">
        <f t="shared" si="97"/>
        <v>16.22</v>
      </c>
      <c r="N355" s="118">
        <f t="shared" si="98"/>
        <v>6.01</v>
      </c>
      <c r="O355" s="118">
        <f t="shared" si="99"/>
        <v>7.2850000000000001</v>
      </c>
      <c r="P355" s="149">
        <f t="shared" si="93"/>
        <v>0.15133853581470222</v>
      </c>
      <c r="Q355" s="150">
        <f t="shared" si="94"/>
        <v>9.7723722095580961E-7</v>
      </c>
      <c r="R355" s="151">
        <f t="shared" si="95"/>
        <v>4.9354730619569093E-9</v>
      </c>
      <c r="S355" s="150">
        <f t="shared" si="96"/>
        <v>2.435889434530231E-17</v>
      </c>
      <c r="T355" s="97">
        <v>298</v>
      </c>
      <c r="U355" s="118">
        <f t="shared" si="100"/>
        <v>289.22000000000003</v>
      </c>
      <c r="V355" s="152">
        <f t="shared" si="101"/>
        <v>0.51200289229675355</v>
      </c>
      <c r="W355" s="153">
        <f t="shared" si="102"/>
        <v>3.250894623958247</v>
      </c>
      <c r="X355" s="154">
        <f t="shared" si="89"/>
        <v>-1.0476187513473306E-7</v>
      </c>
      <c r="Y355" s="155">
        <f t="shared" si="90"/>
        <v>-1.0468581602642962E-7</v>
      </c>
      <c r="Z355" s="155">
        <f t="shared" si="91"/>
        <v>-1.0468587124678485E-7</v>
      </c>
      <c r="AA355" s="156">
        <f t="shared" si="92"/>
        <v>-1.0460986727865453E-7</v>
      </c>
      <c r="AB355" s="157">
        <f t="shared" si="103"/>
        <v>7.214816690961556E-4</v>
      </c>
      <c r="AC355" s="132"/>
      <c r="AD355" s="158">
        <f t="shared" si="104"/>
        <v>7.2148166909615563</v>
      </c>
      <c r="AE355" s="158"/>
      <c r="AF355" s="159"/>
      <c r="AG355" s="133">
        <v>3490</v>
      </c>
    </row>
    <row r="356" spans="1:37">
      <c r="E356" s="147">
        <v>0.52170138888888884</v>
      </c>
      <c r="F356" s="133">
        <v>3500</v>
      </c>
      <c r="G356" s="148">
        <v>16.27</v>
      </c>
      <c r="H356" s="148">
        <v>5.93</v>
      </c>
      <c r="I356" s="148">
        <v>7.29</v>
      </c>
      <c r="J356" s="148">
        <v>16.190000000000001</v>
      </c>
      <c r="K356" s="148">
        <v>6.09</v>
      </c>
      <c r="L356" s="148">
        <v>7.02</v>
      </c>
      <c r="M356" s="118">
        <f t="shared" si="97"/>
        <v>16.23</v>
      </c>
      <c r="N356" s="118">
        <f t="shared" si="98"/>
        <v>6.01</v>
      </c>
      <c r="O356" s="118">
        <f t="shared" si="99"/>
        <v>7.1549999999999994</v>
      </c>
      <c r="P356" s="149">
        <f t="shared" si="93"/>
        <v>0.14866394583651388</v>
      </c>
      <c r="Q356" s="150">
        <f t="shared" si="94"/>
        <v>9.7723722095580961E-7</v>
      </c>
      <c r="R356" s="151">
        <f t="shared" si="95"/>
        <v>4.9395761446661422E-9</v>
      </c>
      <c r="S356" s="150">
        <f t="shared" si="96"/>
        <v>2.4399412488954829E-17</v>
      </c>
      <c r="T356" s="97">
        <v>298</v>
      </c>
      <c r="U356" s="118">
        <f t="shared" si="100"/>
        <v>289.23</v>
      </c>
      <c r="V356" s="152">
        <f t="shared" si="101"/>
        <v>0.51140206338189753</v>
      </c>
      <c r="W356" s="153">
        <f t="shared" si="102"/>
        <v>3.2464002518561768</v>
      </c>
      <c r="X356" s="154">
        <f t="shared" si="89"/>
        <v>-1.0307453999987295E-7</v>
      </c>
      <c r="Y356" s="155">
        <f t="shared" si="90"/>
        <v>-1.0300080424585097E-7</v>
      </c>
      <c r="Z356" s="155">
        <f t="shared" si="91"/>
        <v>-1.0300085699371109E-7</v>
      </c>
      <c r="AA356" s="156">
        <f t="shared" si="92"/>
        <v>-1.0292717391208145E-7</v>
      </c>
      <c r="AB356" s="157">
        <f t="shared" si="103"/>
        <v>7.2043481056788922E-4</v>
      </c>
      <c r="AC356" s="132"/>
      <c r="AD356" s="158">
        <f t="shared" si="104"/>
        <v>7.2043481056788918</v>
      </c>
      <c r="AE356" s="158"/>
      <c r="AF356" s="159"/>
      <c r="AG356" s="133">
        <v>3500</v>
      </c>
    </row>
    <row r="357" spans="1:37">
      <c r="E357" s="147">
        <v>0.52181712962962967</v>
      </c>
      <c r="F357" s="133">
        <v>3510</v>
      </c>
      <c r="G357" s="148">
        <v>16.260000000000002</v>
      </c>
      <c r="H357" s="148">
        <v>5.93</v>
      </c>
      <c r="I357" s="148">
        <v>7.11</v>
      </c>
      <c r="J357" s="148">
        <v>16.190000000000001</v>
      </c>
      <c r="K357" s="148">
        <v>6.09</v>
      </c>
      <c r="L357" s="148">
        <v>6.84</v>
      </c>
      <c r="M357" s="118">
        <f t="shared" si="97"/>
        <v>16.225000000000001</v>
      </c>
      <c r="N357" s="118">
        <f t="shared" si="98"/>
        <v>6.01</v>
      </c>
      <c r="O357" s="118">
        <f t="shared" si="99"/>
        <v>6.9749999999999996</v>
      </c>
      <c r="P357" s="149">
        <f t="shared" si="93"/>
        <v>0.14491128412763579</v>
      </c>
      <c r="Q357" s="150">
        <f t="shared" si="94"/>
        <v>9.7723722095580961E-7</v>
      </c>
      <c r="R357" s="151">
        <f t="shared" si="95"/>
        <v>4.937524177103815E-9</v>
      </c>
      <c r="S357" s="150">
        <f t="shared" si="96"/>
        <v>2.4379144999484705E-17</v>
      </c>
      <c r="T357" s="97">
        <v>298</v>
      </c>
      <c r="U357" s="118">
        <f t="shared" si="100"/>
        <v>289.22500000000002</v>
      </c>
      <c r="V357" s="152">
        <f t="shared" si="101"/>
        <v>0.51170247264588586</v>
      </c>
      <c r="W357" s="153">
        <f t="shared" si="102"/>
        <v>3.2486466218359955</v>
      </c>
      <c r="X357" s="154">
        <f t="shared" si="89"/>
        <v>-1.001763698543581E-7</v>
      </c>
      <c r="Y357" s="155">
        <f t="shared" si="90"/>
        <v>-1.0010662257822876E-7</v>
      </c>
      <c r="Z357" s="155">
        <f t="shared" si="91"/>
        <v>-1.0010667113940676E-7</v>
      </c>
      <c r="AA357" s="156">
        <f t="shared" si="92"/>
        <v>-1.000369723568345E-7</v>
      </c>
      <c r="AB357" s="157">
        <f t="shared" si="103"/>
        <v>7.1940480217390411E-4</v>
      </c>
      <c r="AC357" s="132"/>
      <c r="AD357" s="158">
        <f t="shared" si="104"/>
        <v>7.1940480217390412</v>
      </c>
      <c r="AE357" s="158"/>
      <c r="AF357" s="159"/>
      <c r="AG357" s="133">
        <v>3510</v>
      </c>
    </row>
    <row r="358" spans="1:37">
      <c r="E358" s="147">
        <v>0.52193287037037039</v>
      </c>
      <c r="F358" s="133">
        <v>3520</v>
      </c>
      <c r="G358" s="148">
        <v>16.27</v>
      </c>
      <c r="H358" s="148">
        <v>5.93</v>
      </c>
      <c r="I358" s="148">
        <v>7.31</v>
      </c>
      <c r="J358" s="148">
        <v>16.2</v>
      </c>
      <c r="K358" s="148">
        <v>6.09</v>
      </c>
      <c r="L358" s="148">
        <v>6.71</v>
      </c>
      <c r="M358" s="118">
        <f t="shared" si="97"/>
        <v>16.234999999999999</v>
      </c>
      <c r="N358" s="118">
        <f t="shared" si="98"/>
        <v>6.01</v>
      </c>
      <c r="O358" s="118">
        <f t="shared" si="99"/>
        <v>7.01</v>
      </c>
      <c r="P358" s="149">
        <f t="shared" si="93"/>
        <v>0.14566394355245491</v>
      </c>
      <c r="Q358" s="150">
        <f t="shared" si="94"/>
        <v>9.7723722095580961E-7</v>
      </c>
      <c r="R358" s="151">
        <f t="shared" si="95"/>
        <v>4.9416289649981416E-9</v>
      </c>
      <c r="S358" s="150">
        <f t="shared" si="96"/>
        <v>2.4419696827708605E-17</v>
      </c>
      <c r="T358" s="97">
        <v>298</v>
      </c>
      <c r="U358" s="118">
        <f t="shared" si="100"/>
        <v>289.23500000000001</v>
      </c>
      <c r="V358" s="152">
        <f t="shared" si="101"/>
        <v>0.5111016645042461</v>
      </c>
      <c r="W358" s="153">
        <f t="shared" si="102"/>
        <v>3.2441555127787329</v>
      </c>
      <c r="X358" s="154">
        <f t="shared" si="89"/>
        <v>-1.0086326057474366E-7</v>
      </c>
      <c r="Y358" s="155">
        <f t="shared" si="90"/>
        <v>-1.0079245500380016E-7</v>
      </c>
      <c r="Z358" s="155">
        <f t="shared" si="91"/>
        <v>-1.0079250470900351E-7</v>
      </c>
      <c r="AA358" s="156">
        <f t="shared" si="92"/>
        <v>-1.0072174877347766E-7</v>
      </c>
      <c r="AB358" s="157">
        <f t="shared" si="103"/>
        <v>7.1840373562449334E-4</v>
      </c>
      <c r="AC358" s="132"/>
      <c r="AD358" s="158">
        <f t="shared" si="104"/>
        <v>7.1840373562449331</v>
      </c>
      <c r="AE358" s="158"/>
      <c r="AF358" s="159"/>
      <c r="AG358" s="133">
        <v>3520</v>
      </c>
    </row>
    <row r="359" spans="1:37">
      <c r="E359" s="147">
        <v>0.52204861111111112</v>
      </c>
      <c r="F359" s="133">
        <v>3530</v>
      </c>
      <c r="G359" s="148">
        <v>16.27</v>
      </c>
      <c r="H359" s="148">
        <v>5.93</v>
      </c>
      <c r="I359" s="148">
        <v>7.32</v>
      </c>
      <c r="J359" s="148">
        <v>16.21</v>
      </c>
      <c r="K359" s="148">
        <v>6.09</v>
      </c>
      <c r="L359" s="148">
        <v>6.48</v>
      </c>
      <c r="M359" s="118">
        <f t="shared" si="97"/>
        <v>16.240000000000002</v>
      </c>
      <c r="N359" s="118">
        <f t="shared" si="98"/>
        <v>6.01</v>
      </c>
      <c r="O359" s="118">
        <f t="shared" si="99"/>
        <v>6.9</v>
      </c>
      <c r="P359" s="149">
        <f t="shared" si="93"/>
        <v>0.14339076026050418</v>
      </c>
      <c r="Q359" s="150">
        <f t="shared" si="94"/>
        <v>9.7723722095580961E-7</v>
      </c>
      <c r="R359" s="151">
        <f t="shared" si="95"/>
        <v>4.9436826384542147E-9</v>
      </c>
      <c r="S359" s="150">
        <f t="shared" si="96"/>
        <v>2.4439998029753627E-17</v>
      </c>
      <c r="T359" s="97">
        <v>298</v>
      </c>
      <c r="U359" s="118">
        <f t="shared" si="100"/>
        <v>289.24</v>
      </c>
      <c r="V359" s="152">
        <f t="shared" si="101"/>
        <v>0.510801276012395</v>
      </c>
      <c r="W359" s="153">
        <f t="shared" si="102"/>
        <v>3.2419124033646307</v>
      </c>
      <c r="X359" s="154">
        <f t="shared" si="89"/>
        <v>-9.9301006133243609E-8</v>
      </c>
      <c r="Y359" s="155">
        <f t="shared" si="90"/>
        <v>-9.9232280545002036E-8</v>
      </c>
      <c r="Z359" s="155">
        <f t="shared" si="91"/>
        <v>-9.9232328109540018E-8</v>
      </c>
      <c r="AA359" s="156">
        <f t="shared" si="92"/>
        <v>-9.9163650019998237E-8</v>
      </c>
      <c r="AB359" s="157">
        <f t="shared" si="103"/>
        <v>7.173958107432036E-4</v>
      </c>
      <c r="AC359" s="132"/>
      <c r="AD359" s="158">
        <f t="shared" si="104"/>
        <v>7.1739581074320355</v>
      </c>
      <c r="AE359" s="158"/>
      <c r="AF359" s="159"/>
      <c r="AG359" s="133">
        <v>3530</v>
      </c>
    </row>
    <row r="360" spans="1:37">
      <c r="E360" s="147">
        <v>0.52216435185185184</v>
      </c>
      <c r="F360" s="133">
        <v>3540</v>
      </c>
      <c r="G360" s="148">
        <v>16.28</v>
      </c>
      <c r="H360" s="148">
        <v>5.92</v>
      </c>
      <c r="I360" s="148">
        <v>7.21</v>
      </c>
      <c r="J360" s="148">
        <v>16.21</v>
      </c>
      <c r="K360" s="148">
        <v>6.08</v>
      </c>
      <c r="L360" s="148">
        <v>6.32</v>
      </c>
      <c r="M360" s="118">
        <f t="shared" si="97"/>
        <v>16.245000000000001</v>
      </c>
      <c r="N360" s="118">
        <f t="shared" si="98"/>
        <v>6</v>
      </c>
      <c r="O360" s="118">
        <f t="shared" si="99"/>
        <v>6.7650000000000006</v>
      </c>
      <c r="P360" s="149">
        <f t="shared" si="93"/>
        <v>0.14059760154898598</v>
      </c>
      <c r="Q360" s="150">
        <f t="shared" si="94"/>
        <v>9.9999999999999995E-7</v>
      </c>
      <c r="R360" s="151">
        <f t="shared" si="95"/>
        <v>4.8331584430825162E-9</v>
      </c>
      <c r="S360" s="150">
        <f t="shared" si="96"/>
        <v>2.3359420535939812E-17</v>
      </c>
      <c r="T360" s="97">
        <v>298</v>
      </c>
      <c r="U360" s="118">
        <f t="shared" si="100"/>
        <v>289.245</v>
      </c>
      <c r="V360" s="152">
        <f t="shared" si="101"/>
        <v>0.51050089790580622</v>
      </c>
      <c r="W360" s="153">
        <f t="shared" si="102"/>
        <v>3.239670922375812</v>
      </c>
      <c r="X360" s="154">
        <f t="shared" si="89"/>
        <v>-9.2997339776234077E-8</v>
      </c>
      <c r="Y360" s="155">
        <f t="shared" si="90"/>
        <v>-9.2936979201816873E-8</v>
      </c>
      <c r="Z360" s="155">
        <f t="shared" si="91"/>
        <v>-9.2937018379270271E-8</v>
      </c>
      <c r="AA360" s="156">
        <f t="shared" si="92"/>
        <v>-9.2876696931449628E-8</v>
      </c>
      <c r="AB360" s="157">
        <f t="shared" si="103"/>
        <v>7.1640348762076636E-4</v>
      </c>
      <c r="AC360" s="132"/>
      <c r="AD360" s="158">
        <f t="shared" si="104"/>
        <v>7.1640348762076638</v>
      </c>
      <c r="AE360" s="158"/>
      <c r="AF360" s="159"/>
      <c r="AG360" s="133">
        <v>3540</v>
      </c>
    </row>
    <row r="361" spans="1:37">
      <c r="E361" s="147">
        <v>0.52228009259259256</v>
      </c>
      <c r="F361" s="133">
        <v>3550</v>
      </c>
      <c r="G361" s="148">
        <v>16.28</v>
      </c>
      <c r="H361" s="148">
        <v>5.92</v>
      </c>
      <c r="I361" s="148">
        <v>7.1</v>
      </c>
      <c r="J361" s="148">
        <v>16.22</v>
      </c>
      <c r="K361" s="148">
        <v>6.08</v>
      </c>
      <c r="L361" s="148">
        <v>6.17</v>
      </c>
      <c r="M361" s="118">
        <f t="shared" si="97"/>
        <v>16.25</v>
      </c>
      <c r="N361" s="118">
        <f t="shared" si="98"/>
        <v>6</v>
      </c>
      <c r="O361" s="118">
        <f t="shared" si="99"/>
        <v>6.6349999999999998</v>
      </c>
      <c r="P361" s="149">
        <f t="shared" si="93"/>
        <v>0.13790787808616009</v>
      </c>
      <c r="Q361" s="150">
        <f t="shared" si="94"/>
        <v>9.9999999999999995E-7</v>
      </c>
      <c r="R361" s="151">
        <f t="shared" si="95"/>
        <v>4.8351670376722447E-9</v>
      </c>
      <c r="S361" s="150">
        <f t="shared" si="96"/>
        <v>2.3378840282192192E-17</v>
      </c>
      <c r="T361" s="97">
        <v>298</v>
      </c>
      <c r="U361" s="118">
        <f t="shared" si="100"/>
        <v>289.25</v>
      </c>
      <c r="V361" s="152">
        <f t="shared" si="101"/>
        <v>0.51020053018394107</v>
      </c>
      <c r="W361" s="153">
        <f t="shared" si="102"/>
        <v>3.2374310685751926</v>
      </c>
      <c r="X361" s="154">
        <f t="shared" si="89"/>
        <v>-9.123872179205783E-8</v>
      </c>
      <c r="Y361" s="155">
        <f t="shared" si="90"/>
        <v>-9.1180547050653138E-8</v>
      </c>
      <c r="Z361" s="155">
        <f t="shared" si="91"/>
        <v>-9.1180584143462765E-8</v>
      </c>
      <c r="AA361" s="156">
        <f t="shared" si="92"/>
        <v>-9.1122446447566178E-8</v>
      </c>
      <c r="AB361" s="157">
        <f t="shared" si="103"/>
        <v>7.1547411756764997E-4</v>
      </c>
      <c r="AC361" s="132"/>
      <c r="AD361" s="158">
        <f t="shared" si="104"/>
        <v>7.1547411756764996</v>
      </c>
      <c r="AE361" s="158"/>
      <c r="AF361" s="159"/>
      <c r="AG361" s="133">
        <v>3550</v>
      </c>
    </row>
    <row r="362" spans="1:37">
      <c r="E362" s="147">
        <v>0.52239583333333328</v>
      </c>
      <c r="F362" s="133">
        <v>3560</v>
      </c>
      <c r="G362" s="148">
        <v>16.29</v>
      </c>
      <c r="H362" s="148">
        <v>5.92</v>
      </c>
      <c r="I362" s="148">
        <v>7.23</v>
      </c>
      <c r="J362" s="148">
        <v>16.22</v>
      </c>
      <c r="K362" s="148">
        <v>6.08</v>
      </c>
      <c r="L362" s="148">
        <v>6.04</v>
      </c>
      <c r="M362" s="118">
        <f t="shared" si="97"/>
        <v>16.254999999999999</v>
      </c>
      <c r="N362" s="118">
        <f t="shared" si="98"/>
        <v>6</v>
      </c>
      <c r="O362" s="118">
        <f t="shared" si="99"/>
        <v>6.6349999999999998</v>
      </c>
      <c r="P362" s="149">
        <f t="shared" si="93"/>
        <v>0.13791995839514226</v>
      </c>
      <c r="Q362" s="150">
        <f t="shared" si="94"/>
        <v>9.9999999999999995E-7</v>
      </c>
      <c r="R362" s="151">
        <f t="shared" si="95"/>
        <v>4.8371764670064336E-9</v>
      </c>
      <c r="S362" s="150">
        <f t="shared" si="96"/>
        <v>2.3398276172960843E-17</v>
      </c>
      <c r="T362" s="97">
        <v>298</v>
      </c>
      <c r="U362" s="118">
        <f t="shared" si="100"/>
        <v>289.255</v>
      </c>
      <c r="V362" s="152">
        <f t="shared" si="101"/>
        <v>0.50990017284625921</v>
      </c>
      <c r="W362" s="153">
        <f t="shared" si="102"/>
        <v>3.2351928407266546</v>
      </c>
      <c r="X362" s="154">
        <f t="shared" si="89"/>
        <v>-9.126928923722518E-8</v>
      </c>
      <c r="Y362" s="155">
        <f t="shared" si="90"/>
        <v>-9.1211001226370653E-8</v>
      </c>
      <c r="Z362" s="155">
        <f t="shared" si="91"/>
        <v>-9.1211038451293054E-8</v>
      </c>
      <c r="AA362" s="156">
        <f t="shared" si="92"/>
        <v>-9.1152787617814467E-8</v>
      </c>
      <c r="AB362" s="157">
        <f t="shared" si="103"/>
        <v>7.145623118499369E-4</v>
      </c>
      <c r="AC362" s="132"/>
      <c r="AD362" s="158">
        <f t="shared" si="104"/>
        <v>7.145623118499369</v>
      </c>
      <c r="AE362" s="158"/>
      <c r="AF362" s="159"/>
      <c r="AG362" s="133">
        <v>3560</v>
      </c>
    </row>
    <row r="363" spans="1:37">
      <c r="E363" s="147">
        <v>0.52251157407407411</v>
      </c>
      <c r="F363" s="133">
        <v>3570</v>
      </c>
      <c r="G363" s="148">
        <v>16.29</v>
      </c>
      <c r="H363" s="148">
        <v>5.92</v>
      </c>
      <c r="I363" s="148">
        <v>7.14</v>
      </c>
      <c r="J363" s="148">
        <v>16.22</v>
      </c>
      <c r="K363" s="148">
        <v>6.08</v>
      </c>
      <c r="L363" s="148">
        <v>5.96</v>
      </c>
      <c r="M363" s="118">
        <f t="shared" si="97"/>
        <v>16.254999999999999</v>
      </c>
      <c r="N363" s="118">
        <f t="shared" si="98"/>
        <v>6</v>
      </c>
      <c r="O363" s="118">
        <f t="shared" si="99"/>
        <v>6.55</v>
      </c>
      <c r="P363" s="149">
        <f t="shared" si="93"/>
        <v>0.13615308628307188</v>
      </c>
      <c r="Q363" s="150">
        <f t="shared" si="94"/>
        <v>9.9999999999999995E-7</v>
      </c>
      <c r="R363" s="151">
        <f t="shared" si="95"/>
        <v>4.8371764670064336E-9</v>
      </c>
      <c r="S363" s="150">
        <f t="shared" si="96"/>
        <v>2.3398276172960843E-17</v>
      </c>
      <c r="T363" s="97">
        <v>298</v>
      </c>
      <c r="U363" s="118">
        <f t="shared" si="100"/>
        <v>289.255</v>
      </c>
      <c r="V363" s="152">
        <f t="shared" si="101"/>
        <v>0.50990017284625921</v>
      </c>
      <c r="W363" s="153">
        <f t="shared" si="102"/>
        <v>3.2351928407266546</v>
      </c>
      <c r="X363" s="154">
        <f t="shared" si="89"/>
        <v>-8.9985042803400283E-8</v>
      </c>
      <c r="Y363" s="155">
        <f t="shared" si="90"/>
        <v>-8.9928311172761819E-8</v>
      </c>
      <c r="Z363" s="155">
        <f t="shared" si="91"/>
        <v>-8.9928346939571661E-8</v>
      </c>
      <c r="AA363" s="156">
        <f t="shared" si="92"/>
        <v>-8.9871651030644226E-8</v>
      </c>
      <c r="AB363" s="157">
        <f t="shared" si="103"/>
        <v>7.136502015895863E-4</v>
      </c>
      <c r="AC363" s="132"/>
      <c r="AD363" s="158">
        <f t="shared" si="104"/>
        <v>7.1365020158958634</v>
      </c>
      <c r="AE363" s="158"/>
      <c r="AF363" s="159"/>
      <c r="AG363" s="133">
        <v>3570</v>
      </c>
    </row>
    <row r="364" spans="1:37">
      <c r="E364" s="147">
        <v>0.52262731481481484</v>
      </c>
      <c r="F364" s="133">
        <v>3580</v>
      </c>
      <c r="G364" s="148">
        <v>16.29</v>
      </c>
      <c r="H364" s="148">
        <v>5.92</v>
      </c>
      <c r="I364" s="148">
        <v>7.24</v>
      </c>
      <c r="J364" s="148">
        <v>16.22</v>
      </c>
      <c r="K364" s="148">
        <v>6.08</v>
      </c>
      <c r="L364" s="148">
        <v>5.9</v>
      </c>
      <c r="M364" s="118">
        <f t="shared" si="97"/>
        <v>16.254999999999999</v>
      </c>
      <c r="N364" s="118">
        <f t="shared" si="98"/>
        <v>6</v>
      </c>
      <c r="O364" s="118">
        <f t="shared" si="99"/>
        <v>6.57</v>
      </c>
      <c r="P364" s="149">
        <f t="shared" si="93"/>
        <v>0.13656882089767666</v>
      </c>
      <c r="Q364" s="150">
        <f t="shared" si="94"/>
        <v>9.9999999999999995E-7</v>
      </c>
      <c r="R364" s="151">
        <f t="shared" si="95"/>
        <v>4.8371764670064336E-9</v>
      </c>
      <c r="S364" s="150">
        <f t="shared" si="96"/>
        <v>2.3398276172960843E-17</v>
      </c>
      <c r="T364" s="97">
        <v>298</v>
      </c>
      <c r="U364" s="118">
        <f t="shared" si="100"/>
        <v>289.255</v>
      </c>
      <c r="V364" s="152">
        <f t="shared" si="101"/>
        <v>0.50990017284625921</v>
      </c>
      <c r="W364" s="153">
        <f t="shared" si="102"/>
        <v>3.2351928407266546</v>
      </c>
      <c r="X364" s="154">
        <f t="shared" si="89"/>
        <v>-9.0146068300787951E-8</v>
      </c>
      <c r="Y364" s="155">
        <f t="shared" si="90"/>
        <v>-9.0089061614285462E-8</v>
      </c>
      <c r="Z364" s="155">
        <f t="shared" si="91"/>
        <v>-9.0089097664247116E-8</v>
      </c>
      <c r="AA364" s="156">
        <f t="shared" si="92"/>
        <v>-9.0032126982111623E-8</v>
      </c>
      <c r="AB364" s="157">
        <f t="shared" si="103"/>
        <v>7.1275091823948841E-4</v>
      </c>
      <c r="AC364" s="132"/>
      <c r="AD364" s="158">
        <f t="shared" si="104"/>
        <v>7.127509182394884</v>
      </c>
      <c r="AE364" s="158"/>
      <c r="AF364" s="159"/>
      <c r="AG364" s="133">
        <v>3580</v>
      </c>
    </row>
    <row r="365" spans="1:37">
      <c r="E365" s="147">
        <v>0.52274305555555556</v>
      </c>
      <c r="F365" s="133">
        <v>3590</v>
      </c>
      <c r="G365" s="148">
        <v>16.3</v>
      </c>
      <c r="H365" s="148">
        <v>5.92</v>
      </c>
      <c r="I365" s="148">
        <v>7.25</v>
      </c>
      <c r="J365" s="148">
        <v>16.21</v>
      </c>
      <c r="K365" s="148">
        <v>6.08</v>
      </c>
      <c r="L365" s="148">
        <v>5.87</v>
      </c>
      <c r="M365" s="118">
        <f t="shared" si="97"/>
        <v>16.255000000000003</v>
      </c>
      <c r="N365" s="118">
        <f t="shared" si="98"/>
        <v>6</v>
      </c>
      <c r="O365" s="118">
        <f t="shared" si="99"/>
        <v>6.5600000000000005</v>
      </c>
      <c r="P365" s="149">
        <f t="shared" si="93"/>
        <v>0.13636095359037428</v>
      </c>
      <c r="Q365" s="150">
        <f t="shared" si="94"/>
        <v>9.9999999999999995E-7</v>
      </c>
      <c r="R365" s="151">
        <f t="shared" si="95"/>
        <v>4.8371764670064353E-9</v>
      </c>
      <c r="S365" s="150">
        <f t="shared" si="96"/>
        <v>2.3398276172960859E-17</v>
      </c>
      <c r="T365" s="97">
        <v>298</v>
      </c>
      <c r="U365" s="118">
        <f t="shared" si="100"/>
        <v>289.255</v>
      </c>
      <c r="V365" s="152">
        <f t="shared" si="101"/>
        <v>0.50990017284625921</v>
      </c>
      <c r="W365" s="153">
        <f t="shared" si="102"/>
        <v>3.2351928407266546</v>
      </c>
      <c r="X365" s="154">
        <f t="shared" si="89"/>
        <v>-8.9895091796410365E-8</v>
      </c>
      <c r="Y365" s="155">
        <f t="shared" si="90"/>
        <v>-8.983833034934829E-8</v>
      </c>
      <c r="Z365" s="155">
        <f t="shared" si="91"/>
        <v>-8.9838366189590635E-8</v>
      </c>
      <c r="AA365" s="156">
        <f t="shared" si="92"/>
        <v>-8.9781640537510466E-8</v>
      </c>
      <c r="AB365" s="157">
        <f t="shared" si="103"/>
        <v>7.1185002738308851E-4</v>
      </c>
      <c r="AC365" s="132"/>
      <c r="AD365" s="158">
        <f t="shared" si="104"/>
        <v>7.1185002738308851</v>
      </c>
      <c r="AE365" s="158"/>
      <c r="AF365" s="159"/>
      <c r="AG365" s="133">
        <v>3590</v>
      </c>
    </row>
    <row r="366" spans="1:37" s="77" customFormat="1">
      <c r="A366" s="134"/>
      <c r="B366" s="134"/>
      <c r="C366" s="134"/>
      <c r="D366" s="134"/>
      <c r="E366" s="136">
        <v>0.52285879629629628</v>
      </c>
      <c r="F366" s="137">
        <v>3600</v>
      </c>
      <c r="G366" s="138">
        <v>16.309999999999999</v>
      </c>
      <c r="H366" s="138">
        <v>5.92</v>
      </c>
      <c r="I366" s="138">
        <v>7.19</v>
      </c>
      <c r="J366" s="138">
        <v>16.22</v>
      </c>
      <c r="K366" s="138">
        <v>6.08</v>
      </c>
      <c r="L366" s="138">
        <v>5.81</v>
      </c>
      <c r="M366" s="139">
        <f t="shared" si="97"/>
        <v>16.265000000000001</v>
      </c>
      <c r="N366" s="139">
        <f t="shared" si="98"/>
        <v>6</v>
      </c>
      <c r="O366" s="139">
        <f t="shared" si="99"/>
        <v>6.5</v>
      </c>
      <c r="P366" s="140">
        <f t="shared" si="93"/>
        <v>0.13513742499806383</v>
      </c>
      <c r="Q366" s="141">
        <f t="shared" si="94"/>
        <v>9.9999999999999995E-7</v>
      </c>
      <c r="R366" s="142">
        <f t="shared" si="95"/>
        <v>4.8411978312959627E-9</v>
      </c>
      <c r="S366" s="141">
        <f t="shared" si="96"/>
        <v>2.3437196441744733E-17</v>
      </c>
      <c r="T366" s="143">
        <v>298</v>
      </c>
      <c r="U366" s="139">
        <f t="shared" si="100"/>
        <v>289.26499999999999</v>
      </c>
      <c r="V366" s="144">
        <f t="shared" si="101"/>
        <v>0.50929948932129365</v>
      </c>
      <c r="W366" s="145">
        <f t="shared" si="102"/>
        <v>3.2307212579463327</v>
      </c>
      <c r="X366" s="146">
        <f t="shared" si="89"/>
        <v>-8.9247411222886913E-8</v>
      </c>
      <c r="Y366" s="146">
        <f t="shared" si="90"/>
        <v>-8.9191394048730342E-8</v>
      </c>
      <c r="Z366" s="146">
        <f t="shared" si="91"/>
        <v>-8.9191429208560253E-8</v>
      </c>
      <c r="AA366" s="146">
        <f t="shared" si="92"/>
        <v>-8.9135447150096691E-8</v>
      </c>
      <c r="AB366" s="146">
        <f t="shared" si="103"/>
        <v>7.1095164384073553E-4</v>
      </c>
      <c r="AC366" s="146">
        <f>D17</f>
        <v>6.8071428571428569E-4</v>
      </c>
      <c r="AD366" s="146">
        <f t="shared" si="104"/>
        <v>7.109516438407355</v>
      </c>
      <c r="AE366" s="146">
        <f>AC366*10000</f>
        <v>6.8071428571428569</v>
      </c>
      <c r="AF366" s="146">
        <f>(AD366-AE366)*(AD366-AE366)</f>
        <v>9.1429782646718027E-2</v>
      </c>
      <c r="AG366" s="137">
        <v>3600</v>
      </c>
      <c r="AH366" s="134"/>
      <c r="AI366" s="134"/>
      <c r="AJ366" s="134"/>
      <c r="AK366" s="134"/>
    </row>
    <row r="367" spans="1:37">
      <c r="E367" s="147">
        <v>0.522974537037037</v>
      </c>
      <c r="F367" s="133">
        <v>3610</v>
      </c>
      <c r="G367" s="148">
        <v>16.309999999999999</v>
      </c>
      <c r="H367" s="148">
        <v>5.92</v>
      </c>
      <c r="I367" s="148">
        <v>7.06</v>
      </c>
      <c r="J367" s="148">
        <v>16.21</v>
      </c>
      <c r="K367" s="148">
        <v>6.08</v>
      </c>
      <c r="L367" s="148">
        <v>5.76</v>
      </c>
      <c r="M367" s="118">
        <f t="shared" si="97"/>
        <v>16.259999999999998</v>
      </c>
      <c r="N367" s="118">
        <f t="shared" si="98"/>
        <v>6</v>
      </c>
      <c r="O367" s="118">
        <f t="shared" si="99"/>
        <v>6.41</v>
      </c>
      <c r="P367" s="149">
        <f t="shared" si="93"/>
        <v>0.13325461667833111</v>
      </c>
      <c r="Q367" s="150">
        <f t="shared" si="94"/>
        <v>9.9999999999999995E-7</v>
      </c>
      <c r="R367" s="151">
        <f t="shared" si="95"/>
        <v>4.8391867314319876E-9</v>
      </c>
      <c r="S367" s="150">
        <f t="shared" si="96"/>
        <v>2.3417728221667403E-17</v>
      </c>
      <c r="T367" s="97">
        <v>298</v>
      </c>
      <c r="U367" s="118">
        <f t="shared" si="100"/>
        <v>289.26</v>
      </c>
      <c r="V367" s="152">
        <f t="shared" si="101"/>
        <v>0.50959982589222208</v>
      </c>
      <c r="W367" s="153">
        <f t="shared" si="102"/>
        <v>3.2329562375950767</v>
      </c>
      <c r="X367" s="154">
        <f t="shared" si="89"/>
        <v>-8.7759842927352974E-8</v>
      </c>
      <c r="Y367" s="155">
        <f t="shared" si="90"/>
        <v>-8.7705609531845121E-8</v>
      </c>
      <c r="Z367" s="155">
        <f t="shared" si="91"/>
        <v>-8.7705643046731767E-8</v>
      </c>
      <c r="AA367" s="156">
        <f t="shared" si="92"/>
        <v>-8.7651443124687856E-8</v>
      </c>
      <c r="AB367" s="157">
        <f t="shared" si="103"/>
        <v>7.1005972966592292E-4</v>
      </c>
      <c r="AC367" s="132"/>
      <c r="AD367" s="158">
        <f t="shared" si="104"/>
        <v>7.1005972966592292</v>
      </c>
      <c r="AE367" s="158"/>
      <c r="AF367" s="159"/>
      <c r="AG367" s="133">
        <v>3610</v>
      </c>
    </row>
    <row r="368" spans="1:37">
      <c r="E368" s="147">
        <v>0.52309027777777772</v>
      </c>
      <c r="F368" s="133">
        <v>3620</v>
      </c>
      <c r="G368" s="148">
        <v>16.309999999999999</v>
      </c>
      <c r="H368" s="148">
        <v>5.92</v>
      </c>
      <c r="I368" s="148">
        <v>7.07</v>
      </c>
      <c r="J368" s="148">
        <v>16.21</v>
      </c>
      <c r="K368" s="148">
        <v>6.07</v>
      </c>
      <c r="L368" s="148">
        <v>5.68</v>
      </c>
      <c r="M368" s="118">
        <f t="shared" si="97"/>
        <v>16.259999999999998</v>
      </c>
      <c r="N368" s="118">
        <f t="shared" si="98"/>
        <v>5.9950000000000001</v>
      </c>
      <c r="O368" s="118">
        <f t="shared" si="99"/>
        <v>6.375</v>
      </c>
      <c r="P368" s="149">
        <f t="shared" si="93"/>
        <v>0.13252701736729497</v>
      </c>
      <c r="Q368" s="150">
        <f t="shared" si="94"/>
        <v>1.0115794542598972E-6</v>
      </c>
      <c r="R368" s="151">
        <f t="shared" si="95"/>
        <v>4.7837930189798935E-9</v>
      </c>
      <c r="S368" s="150">
        <f t="shared" si="96"/>
        <v>2.2884675648440762E-17</v>
      </c>
      <c r="T368" s="97">
        <v>298</v>
      </c>
      <c r="U368" s="118">
        <f t="shared" si="100"/>
        <v>289.26</v>
      </c>
      <c r="V368" s="152">
        <f t="shared" si="101"/>
        <v>0.50959982589222208</v>
      </c>
      <c r="W368" s="153">
        <f t="shared" si="102"/>
        <v>3.2329562375950767</v>
      </c>
      <c r="X368" s="154">
        <f t="shared" si="89"/>
        <v>-8.5188550857592449E-8</v>
      </c>
      <c r="Y368" s="155">
        <f t="shared" si="90"/>
        <v>-8.5137385696132966E-8</v>
      </c>
      <c r="Z368" s="155">
        <f t="shared" si="91"/>
        <v>-8.5137416426480192E-8</v>
      </c>
      <c r="AA368" s="156">
        <f t="shared" si="92"/>
        <v>-8.5086281958453963E-8</v>
      </c>
      <c r="AB368" s="157">
        <f t="shared" si="103"/>
        <v>7.0918267334724096E-4</v>
      </c>
      <c r="AC368" s="132"/>
      <c r="AD368" s="158">
        <f t="shared" si="104"/>
        <v>7.0918267334724092</v>
      </c>
      <c r="AE368" s="158"/>
      <c r="AF368" s="159"/>
      <c r="AG368" s="133">
        <v>3620</v>
      </c>
    </row>
    <row r="369" spans="5:33">
      <c r="E369" s="147">
        <v>0.52320601851851856</v>
      </c>
      <c r="F369" s="133">
        <v>3630</v>
      </c>
      <c r="G369" s="148">
        <v>16.32</v>
      </c>
      <c r="H369" s="148">
        <v>5.92</v>
      </c>
      <c r="I369" s="148">
        <v>7.21</v>
      </c>
      <c r="J369" s="148">
        <v>16.21</v>
      </c>
      <c r="K369" s="148">
        <v>6.07</v>
      </c>
      <c r="L369" s="148">
        <v>5.67</v>
      </c>
      <c r="M369" s="118">
        <f t="shared" si="97"/>
        <v>16.265000000000001</v>
      </c>
      <c r="N369" s="118">
        <f t="shared" si="98"/>
        <v>5.9950000000000001</v>
      </c>
      <c r="O369" s="118">
        <f t="shared" si="99"/>
        <v>6.4399999999999995</v>
      </c>
      <c r="P369" s="149">
        <f t="shared" si="93"/>
        <v>0.13389000261346631</v>
      </c>
      <c r="Q369" s="150">
        <f t="shared" si="94"/>
        <v>1.0115794542598972E-6</v>
      </c>
      <c r="R369" s="151">
        <f t="shared" si="95"/>
        <v>4.7857810979740903E-9</v>
      </c>
      <c r="S369" s="150">
        <f t="shared" si="96"/>
        <v>2.290370071772609E-17</v>
      </c>
      <c r="T369" s="97">
        <v>298</v>
      </c>
      <c r="U369" s="118">
        <f t="shared" si="100"/>
        <v>289.26499999999999</v>
      </c>
      <c r="V369" s="152">
        <f t="shared" si="101"/>
        <v>0.50929948932129365</v>
      </c>
      <c r="W369" s="153">
        <f t="shared" si="102"/>
        <v>3.2307212579463327</v>
      </c>
      <c r="X369" s="154">
        <f t="shared" si="89"/>
        <v>-8.6092339185115927E-8</v>
      </c>
      <c r="Y369" s="155">
        <f t="shared" si="90"/>
        <v>-8.6040019805230837E-8</v>
      </c>
      <c r="Z369" s="155">
        <f t="shared" si="91"/>
        <v>-8.6040051600365433E-8</v>
      </c>
      <c r="AA369" s="156">
        <f t="shared" si="92"/>
        <v>-8.5987763976970319E-8</v>
      </c>
      <c r="AB369" s="157">
        <f t="shared" si="103"/>
        <v>7.0833129928547214E-4</v>
      </c>
      <c r="AC369" s="132"/>
      <c r="AD369" s="158">
        <f t="shared" si="104"/>
        <v>7.0833129928547214</v>
      </c>
      <c r="AE369" s="158"/>
      <c r="AF369" s="159"/>
      <c r="AG369" s="133">
        <v>3630</v>
      </c>
    </row>
    <row r="370" spans="5:33">
      <c r="E370" s="147">
        <v>0.52332175925925928</v>
      </c>
      <c r="F370" s="133">
        <v>3640</v>
      </c>
      <c r="G370" s="148">
        <v>16.32</v>
      </c>
      <c r="H370" s="148">
        <v>5.92</v>
      </c>
      <c r="I370" s="148">
        <v>7.16</v>
      </c>
      <c r="J370" s="148">
        <v>16.21</v>
      </c>
      <c r="K370" s="148">
        <v>6.07</v>
      </c>
      <c r="L370" s="148">
        <v>5.67</v>
      </c>
      <c r="M370" s="118">
        <f t="shared" si="97"/>
        <v>16.265000000000001</v>
      </c>
      <c r="N370" s="118">
        <f t="shared" si="98"/>
        <v>5.9950000000000001</v>
      </c>
      <c r="O370" s="118">
        <f t="shared" si="99"/>
        <v>6.415</v>
      </c>
      <c r="P370" s="149">
        <f t="shared" si="93"/>
        <v>0.1333702432865507</v>
      </c>
      <c r="Q370" s="150">
        <f t="shared" si="94"/>
        <v>1.0115794542598972E-6</v>
      </c>
      <c r="R370" s="151">
        <f t="shared" si="95"/>
        <v>4.7857810979740903E-9</v>
      </c>
      <c r="S370" s="150">
        <f t="shared" si="96"/>
        <v>2.290370071772609E-17</v>
      </c>
      <c r="T370" s="97">
        <v>298</v>
      </c>
      <c r="U370" s="118">
        <f t="shared" si="100"/>
        <v>289.26499999999999</v>
      </c>
      <c r="V370" s="152">
        <f t="shared" si="101"/>
        <v>0.50929948932129365</v>
      </c>
      <c r="W370" s="153">
        <f t="shared" si="102"/>
        <v>3.2307212579463327</v>
      </c>
      <c r="X370" s="154">
        <f t="shared" si="89"/>
        <v>-8.5653960558222023E-8</v>
      </c>
      <c r="Y370" s="155">
        <f t="shared" si="90"/>
        <v>-8.5602109655443067E-8</v>
      </c>
      <c r="Z370" s="155">
        <f t="shared" si="91"/>
        <v>-8.5602141043555198E-8</v>
      </c>
      <c r="AA370" s="156">
        <f t="shared" si="92"/>
        <v>-8.5550321490886584E-8</v>
      </c>
      <c r="AB370" s="157">
        <f t="shared" si="103"/>
        <v>7.0747089887551664E-4</v>
      </c>
      <c r="AC370" s="132"/>
      <c r="AD370" s="158">
        <f t="shared" si="104"/>
        <v>7.074708988755166</v>
      </c>
      <c r="AE370" s="158"/>
      <c r="AF370" s="159"/>
      <c r="AG370" s="133">
        <v>3640</v>
      </c>
    </row>
    <row r="371" spans="5:33">
      <c r="E371" s="147">
        <v>0.5234375</v>
      </c>
      <c r="F371" s="133">
        <v>3650</v>
      </c>
      <c r="G371" s="148">
        <v>16.329999999999998</v>
      </c>
      <c r="H371" s="148">
        <v>5.92</v>
      </c>
      <c r="I371" s="148">
        <v>7.07</v>
      </c>
      <c r="J371" s="148">
        <v>16.22</v>
      </c>
      <c r="K371" s="148">
        <v>6.07</v>
      </c>
      <c r="L371" s="148">
        <v>5.67</v>
      </c>
      <c r="M371" s="118">
        <f t="shared" si="97"/>
        <v>16.274999999999999</v>
      </c>
      <c r="N371" s="118">
        <f t="shared" si="98"/>
        <v>5.9950000000000001</v>
      </c>
      <c r="O371" s="118">
        <f t="shared" si="99"/>
        <v>6.37</v>
      </c>
      <c r="P371" s="149">
        <f t="shared" si="93"/>
        <v>0.13245788637703451</v>
      </c>
      <c r="Q371" s="150">
        <f t="shared" si="94"/>
        <v>1.0115794542598972E-6</v>
      </c>
      <c r="R371" s="151">
        <f t="shared" si="95"/>
        <v>4.7897597349612168E-9</v>
      </c>
      <c r="S371" s="150">
        <f t="shared" si="96"/>
        <v>2.2941798318655747E-17</v>
      </c>
      <c r="T371" s="97">
        <v>298</v>
      </c>
      <c r="U371" s="118">
        <f t="shared" si="100"/>
        <v>289.27499999999998</v>
      </c>
      <c r="V371" s="152">
        <f t="shared" si="101"/>
        <v>0.50869884732660242</v>
      </c>
      <c r="W371" s="153">
        <f t="shared" si="102"/>
        <v>3.2262561641656093</v>
      </c>
      <c r="X371" s="154">
        <f t="shared" si="89"/>
        <v>-8.5224205804631429E-8</v>
      </c>
      <c r="Y371" s="155">
        <f t="shared" si="90"/>
        <v>-8.517281171794017E-8</v>
      </c>
      <c r="Z371" s="155">
        <f t="shared" si="91"/>
        <v>-8.5172842710920656E-8</v>
      </c>
      <c r="AA371" s="156">
        <f t="shared" si="92"/>
        <v>-8.5121479579829511E-8</v>
      </c>
      <c r="AB371" s="157">
        <f t="shared" si="103"/>
        <v>7.0661487756977146E-4</v>
      </c>
      <c r="AC371" s="132"/>
      <c r="AD371" s="158">
        <f t="shared" si="104"/>
        <v>7.0661487756977142</v>
      </c>
      <c r="AE371" s="158"/>
      <c r="AF371" s="159"/>
      <c r="AG371" s="133">
        <v>3650</v>
      </c>
    </row>
    <row r="372" spans="5:33">
      <c r="E372" s="147">
        <v>0.52355324074074072</v>
      </c>
      <c r="F372" s="133">
        <v>3660</v>
      </c>
      <c r="G372" s="148">
        <v>16.329999999999998</v>
      </c>
      <c r="H372" s="148">
        <v>5.92</v>
      </c>
      <c r="I372" s="148">
        <v>7.01</v>
      </c>
      <c r="J372" s="148">
        <v>16.25</v>
      </c>
      <c r="K372" s="148">
        <v>6.07</v>
      </c>
      <c r="L372" s="148">
        <v>5.68</v>
      </c>
      <c r="M372" s="118">
        <f t="shared" si="97"/>
        <v>16.29</v>
      </c>
      <c r="N372" s="118">
        <f t="shared" si="98"/>
        <v>5.9950000000000001</v>
      </c>
      <c r="O372" s="118">
        <f t="shared" si="99"/>
        <v>6.3449999999999998</v>
      </c>
      <c r="P372" s="149">
        <f t="shared" si="93"/>
        <v>0.13197272933990861</v>
      </c>
      <c r="Q372" s="150">
        <f t="shared" si="94"/>
        <v>1.0115794542598972E-6</v>
      </c>
      <c r="R372" s="151">
        <f t="shared" si="95"/>
        <v>4.7957338930913651E-9</v>
      </c>
      <c r="S372" s="150">
        <f t="shared" si="96"/>
        <v>2.2999063573345262E-17</v>
      </c>
      <c r="T372" s="97">
        <v>298</v>
      </c>
      <c r="U372" s="118">
        <f t="shared" si="100"/>
        <v>289.29000000000002</v>
      </c>
      <c r="V372" s="152">
        <f t="shared" si="101"/>
        <v>0.50779796219441098</v>
      </c>
      <c r="W372" s="153">
        <f t="shared" si="102"/>
        <v>3.2195706688183066</v>
      </c>
      <c r="X372" s="154">
        <f t="shared" si="89"/>
        <v>-8.5197945665576009E-8</v>
      </c>
      <c r="Y372" s="155">
        <f t="shared" si="90"/>
        <v>-8.5146521260990767E-8</v>
      </c>
      <c r="Z372" s="155">
        <f t="shared" si="91"/>
        <v>-8.5146552300112274E-8</v>
      </c>
      <c r="AA372" s="156">
        <f t="shared" si="92"/>
        <v>-8.5095158897178899E-8</v>
      </c>
      <c r="AB372" s="157">
        <f t="shared" si="103"/>
        <v>7.0576314924603446E-4</v>
      </c>
      <c r="AC372" s="132"/>
      <c r="AD372" s="158">
        <f t="shared" si="104"/>
        <v>7.0576314924603443</v>
      </c>
      <c r="AE372" s="158"/>
      <c r="AF372" s="159"/>
      <c r="AG372" s="133">
        <v>3660</v>
      </c>
    </row>
    <row r="373" spans="5:33">
      <c r="E373" s="147">
        <v>0.52366898148148144</v>
      </c>
      <c r="F373" s="133">
        <v>3670</v>
      </c>
      <c r="G373" s="148">
        <v>16.329999999999998</v>
      </c>
      <c r="H373" s="148">
        <v>5.92</v>
      </c>
      <c r="I373" s="148">
        <v>6.99</v>
      </c>
      <c r="J373" s="148">
        <v>16.260000000000002</v>
      </c>
      <c r="K373" s="148">
        <v>6.07</v>
      </c>
      <c r="L373" s="148">
        <v>5.69</v>
      </c>
      <c r="M373" s="118">
        <f t="shared" si="97"/>
        <v>16.295000000000002</v>
      </c>
      <c r="N373" s="118">
        <f t="shared" si="98"/>
        <v>5.9950000000000001</v>
      </c>
      <c r="O373" s="118">
        <f t="shared" si="99"/>
        <v>6.34</v>
      </c>
      <c r="P373" s="149">
        <f t="shared" si="93"/>
        <v>0.13188029131602516</v>
      </c>
      <c r="Q373" s="150">
        <f t="shared" si="94"/>
        <v>1.0115794542598972E-6</v>
      </c>
      <c r="R373" s="151">
        <f t="shared" si="95"/>
        <v>4.797726934549636E-9</v>
      </c>
      <c r="S373" s="150">
        <f t="shared" si="96"/>
        <v>2.3018183738503048E-17</v>
      </c>
      <c r="T373" s="97">
        <v>298</v>
      </c>
      <c r="U373" s="118">
        <f t="shared" si="100"/>
        <v>289.29500000000002</v>
      </c>
      <c r="V373" s="152">
        <f t="shared" si="101"/>
        <v>0.50749768791082173</v>
      </c>
      <c r="W373" s="153">
        <f t="shared" si="102"/>
        <v>3.2173454042042113</v>
      </c>
      <c r="X373" s="154">
        <f t="shared" si="89"/>
        <v>-8.5165112799083621E-8</v>
      </c>
      <c r="Y373" s="155">
        <f t="shared" si="90"/>
        <v>-8.5113665954007153E-8</v>
      </c>
      <c r="Z373" s="155">
        <f t="shared" si="91"/>
        <v>-8.5113697032200821E-8</v>
      </c>
      <c r="AA373" s="156">
        <f t="shared" si="92"/>
        <v>-8.5062281227770387E-8</v>
      </c>
      <c r="AB373" s="157">
        <f t="shared" si="103"/>
        <v>7.0491168382655952E-4</v>
      </c>
      <c r="AC373" s="132"/>
      <c r="AD373" s="158">
        <f t="shared" si="104"/>
        <v>7.0491168382655953</v>
      </c>
      <c r="AE373" s="158"/>
      <c r="AF373" s="159"/>
      <c r="AG373" s="133">
        <v>3670</v>
      </c>
    </row>
    <row r="374" spans="5:33">
      <c r="E374" s="147">
        <v>0.52378472222222217</v>
      </c>
      <c r="F374" s="133">
        <v>3680</v>
      </c>
      <c r="G374" s="148">
        <v>16.34</v>
      </c>
      <c r="H374" s="148">
        <v>5.92</v>
      </c>
      <c r="I374" s="148">
        <v>7.01</v>
      </c>
      <c r="J374" s="148">
        <v>16.260000000000002</v>
      </c>
      <c r="K374" s="148">
        <v>6.07</v>
      </c>
      <c r="L374" s="148">
        <v>5.74</v>
      </c>
      <c r="M374" s="118">
        <f t="shared" si="97"/>
        <v>16.3</v>
      </c>
      <c r="N374" s="118">
        <f t="shared" si="98"/>
        <v>5.9950000000000001</v>
      </c>
      <c r="O374" s="118">
        <f t="shared" si="99"/>
        <v>6.375</v>
      </c>
      <c r="P374" s="149">
        <f t="shared" si="93"/>
        <v>0.13261996233867673</v>
      </c>
      <c r="Q374" s="150">
        <f t="shared" si="94"/>
        <v>1.0115794542598972E-6</v>
      </c>
      <c r="R374" s="151">
        <f t="shared" si="95"/>
        <v>4.7997208042886944E-9</v>
      </c>
      <c r="S374" s="150">
        <f t="shared" si="96"/>
        <v>2.303731979912171E-17</v>
      </c>
      <c r="T374" s="97">
        <v>298</v>
      </c>
      <c r="U374" s="118">
        <f t="shared" si="100"/>
        <v>289.3</v>
      </c>
      <c r="V374" s="152">
        <f t="shared" si="101"/>
        <v>0.5071974240065702</v>
      </c>
      <c r="W374" s="153">
        <f t="shared" si="102"/>
        <v>3.2151217544612662</v>
      </c>
      <c r="X374" s="154">
        <f t="shared" si="89"/>
        <v>-8.5669689076922856E-8</v>
      </c>
      <c r="Y374" s="155">
        <f t="shared" si="90"/>
        <v>-8.5617567880399134E-8</v>
      </c>
      <c r="Z374" s="155">
        <f t="shared" si="91"/>
        <v>-8.56175995907877E-8</v>
      </c>
      <c r="AA374" s="156">
        <f t="shared" si="92"/>
        <v>-8.5565510066067494E-8</v>
      </c>
      <c r="AB374" s="157">
        <f t="shared" si="103"/>
        <v>7.040605469598941E-4</v>
      </c>
      <c r="AC374" s="132"/>
      <c r="AD374" s="158">
        <f t="shared" si="104"/>
        <v>7.0406054695989413</v>
      </c>
      <c r="AE374" s="158"/>
      <c r="AF374" s="159"/>
      <c r="AG374" s="133">
        <v>3680</v>
      </c>
    </row>
    <row r="375" spans="5:33">
      <c r="E375" s="147">
        <v>0.523900462962963</v>
      </c>
      <c r="F375" s="133">
        <v>3690</v>
      </c>
      <c r="G375" s="148">
        <v>16.34</v>
      </c>
      <c r="H375" s="148">
        <v>5.92</v>
      </c>
      <c r="I375" s="148">
        <v>6.99</v>
      </c>
      <c r="J375" s="148">
        <v>16.25</v>
      </c>
      <c r="K375" s="148">
        <v>6.07</v>
      </c>
      <c r="L375" s="148">
        <v>5.84</v>
      </c>
      <c r="M375" s="118">
        <f t="shared" si="97"/>
        <v>16.295000000000002</v>
      </c>
      <c r="N375" s="118">
        <f t="shared" si="98"/>
        <v>5.9950000000000001</v>
      </c>
      <c r="O375" s="118">
        <f t="shared" si="99"/>
        <v>6.415</v>
      </c>
      <c r="P375" s="149">
        <f t="shared" si="93"/>
        <v>0.13344038939941658</v>
      </c>
      <c r="Q375" s="150">
        <f t="shared" si="94"/>
        <v>1.0115794542598972E-6</v>
      </c>
      <c r="R375" s="151">
        <f t="shared" si="95"/>
        <v>4.797726934549636E-9</v>
      </c>
      <c r="S375" s="150">
        <f t="shared" si="96"/>
        <v>2.3018183738503048E-17</v>
      </c>
      <c r="T375" s="97">
        <v>298</v>
      </c>
      <c r="U375" s="118">
        <f t="shared" si="100"/>
        <v>289.29500000000002</v>
      </c>
      <c r="V375" s="152">
        <f t="shared" si="101"/>
        <v>0.50749768791082173</v>
      </c>
      <c r="W375" s="153">
        <f t="shared" si="102"/>
        <v>3.2173454042042113</v>
      </c>
      <c r="X375" s="154">
        <f t="shared" si="89"/>
        <v>-8.5963874489912416E-8</v>
      </c>
      <c r="Y375" s="155">
        <f t="shared" si="90"/>
        <v>-8.5911330819669866E-8</v>
      </c>
      <c r="Z375" s="155">
        <f t="shared" si="91"/>
        <v>-8.5911362935919854E-8</v>
      </c>
      <c r="AA375" s="156">
        <f t="shared" si="92"/>
        <v>-8.5858851342666534E-8</v>
      </c>
      <c r="AB375" s="157">
        <f t="shared" si="103"/>
        <v>7.0320437106975188E-4</v>
      </c>
      <c r="AC375" s="132"/>
      <c r="AD375" s="158">
        <f t="shared" si="104"/>
        <v>7.0320437106975184</v>
      </c>
      <c r="AE375" s="158"/>
      <c r="AF375" s="159"/>
      <c r="AG375" s="133">
        <v>3690</v>
      </c>
    </row>
    <row r="376" spans="5:33">
      <c r="E376" s="147">
        <v>0.52401620370370372</v>
      </c>
      <c r="F376" s="133">
        <v>3700</v>
      </c>
      <c r="G376" s="148">
        <v>16.350000000000001</v>
      </c>
      <c r="H376" s="148">
        <v>5.91</v>
      </c>
      <c r="I376" s="148">
        <v>6.9</v>
      </c>
      <c r="J376" s="148">
        <v>16.239999999999998</v>
      </c>
      <c r="K376" s="148">
        <v>6.07</v>
      </c>
      <c r="L376" s="148">
        <v>6.31</v>
      </c>
      <c r="M376" s="118">
        <f t="shared" si="97"/>
        <v>16.295000000000002</v>
      </c>
      <c r="N376" s="118">
        <f t="shared" si="98"/>
        <v>5.99</v>
      </c>
      <c r="O376" s="118">
        <f t="shared" si="99"/>
        <v>6.6050000000000004</v>
      </c>
      <c r="P376" s="149">
        <f t="shared" si="93"/>
        <v>0.13739263787734168</v>
      </c>
      <c r="Q376" s="150">
        <f t="shared" si="94"/>
        <v>1.0232929922807527E-6</v>
      </c>
      <c r="R376" s="151">
        <f t="shared" si="95"/>
        <v>4.7428078084679917E-9</v>
      </c>
      <c r="S376" s="150">
        <f t="shared" si="96"/>
        <v>2.2494225908064953E-17</v>
      </c>
      <c r="T376" s="97">
        <v>298</v>
      </c>
      <c r="U376" s="118">
        <f t="shared" si="100"/>
        <v>289.29500000000002</v>
      </c>
      <c r="V376" s="152">
        <f t="shared" si="101"/>
        <v>0.50749768791082173</v>
      </c>
      <c r="W376" s="153">
        <f t="shared" si="102"/>
        <v>3.2173454042042113</v>
      </c>
      <c r="X376" s="154">
        <f t="shared" si="89"/>
        <v>-8.6389554678512663E-8</v>
      </c>
      <c r="Y376" s="155">
        <f t="shared" si="90"/>
        <v>-8.6336424433256826E-8</v>
      </c>
      <c r="Z376" s="155">
        <f t="shared" si="91"/>
        <v>-8.6336457108769185E-8</v>
      </c>
      <c r="AA376" s="156">
        <f t="shared" si="92"/>
        <v>-8.6283359498834337E-8</v>
      </c>
      <c r="AB376" s="157">
        <f t="shared" si="103"/>
        <v>7.0234525754751234E-4</v>
      </c>
      <c r="AC376" s="132"/>
      <c r="AD376" s="158">
        <f t="shared" si="104"/>
        <v>7.0234525754751234</v>
      </c>
      <c r="AE376" s="158"/>
      <c r="AF376" s="159"/>
      <c r="AG376" s="133">
        <v>3700</v>
      </c>
    </row>
    <row r="377" spans="5:33">
      <c r="E377" s="147">
        <v>0.52413194444444444</v>
      </c>
      <c r="F377" s="133">
        <v>3710</v>
      </c>
      <c r="G377" s="148">
        <v>16.36</v>
      </c>
      <c r="H377" s="148">
        <v>5.91</v>
      </c>
      <c r="I377" s="148">
        <v>6.75</v>
      </c>
      <c r="J377" s="148">
        <v>16.260000000000002</v>
      </c>
      <c r="K377" s="148">
        <v>6.06</v>
      </c>
      <c r="L377" s="148">
        <v>6.45</v>
      </c>
      <c r="M377" s="118">
        <f t="shared" si="97"/>
        <v>16.310000000000002</v>
      </c>
      <c r="N377" s="118">
        <f t="shared" si="98"/>
        <v>5.9849999999999994</v>
      </c>
      <c r="O377" s="118">
        <f t="shared" si="99"/>
        <v>6.6</v>
      </c>
      <c r="P377" s="149">
        <f t="shared" si="93"/>
        <v>0.1373247443302891</v>
      </c>
      <c r="Q377" s="150">
        <f t="shared" si="94"/>
        <v>1.0351421666793443E-6</v>
      </c>
      <c r="R377" s="151">
        <f t="shared" si="95"/>
        <v>4.694365217218491E-9</v>
      </c>
      <c r="S377" s="150">
        <f t="shared" si="96"/>
        <v>2.203706479263081E-17</v>
      </c>
      <c r="T377" s="97">
        <v>298</v>
      </c>
      <c r="U377" s="118">
        <f t="shared" si="100"/>
        <v>289.31</v>
      </c>
      <c r="V377" s="152">
        <f t="shared" si="101"/>
        <v>0.50659692733393125</v>
      </c>
      <c r="W377" s="153">
        <f t="shared" si="102"/>
        <v>3.2106792946844616</v>
      </c>
      <c r="X377" s="154">
        <f t="shared" si="89"/>
        <v>-8.4663426319420272E-8</v>
      </c>
      <c r="Y377" s="155">
        <f t="shared" si="90"/>
        <v>-8.4612335223364932E-8</v>
      </c>
      <c r="Z377" s="155">
        <f t="shared" si="91"/>
        <v>-8.4612366054860995E-8</v>
      </c>
      <c r="AA377" s="156">
        <f t="shared" si="92"/>
        <v>-8.4561305753090488E-8</v>
      </c>
      <c r="AB377" s="157">
        <f t="shared" si="103"/>
        <v>7.0148189308540999E-4</v>
      </c>
      <c r="AC377" s="132"/>
      <c r="AD377" s="158">
        <f t="shared" si="104"/>
        <v>7.0148189308540996</v>
      </c>
      <c r="AE377" s="158"/>
      <c r="AF377" s="159"/>
      <c r="AG377" s="133">
        <v>3710</v>
      </c>
    </row>
    <row r="378" spans="5:33">
      <c r="E378" s="147">
        <v>0.52424768518518516</v>
      </c>
      <c r="F378" s="133">
        <v>3720</v>
      </c>
      <c r="G378" s="148">
        <v>16.36</v>
      </c>
      <c r="H378" s="148">
        <v>5.91</v>
      </c>
      <c r="I378" s="148">
        <v>6.61</v>
      </c>
      <c r="J378" s="148">
        <v>16.260000000000002</v>
      </c>
      <c r="K378" s="148">
        <v>6.06</v>
      </c>
      <c r="L378" s="148">
        <v>6.64</v>
      </c>
      <c r="M378" s="118">
        <f t="shared" si="97"/>
        <v>16.310000000000002</v>
      </c>
      <c r="N378" s="118">
        <f t="shared" si="98"/>
        <v>5.9849999999999994</v>
      </c>
      <c r="O378" s="118">
        <f t="shared" si="99"/>
        <v>6.625</v>
      </c>
      <c r="P378" s="149">
        <f t="shared" si="93"/>
        <v>0.13784491381638866</v>
      </c>
      <c r="Q378" s="150">
        <f t="shared" si="94"/>
        <v>1.0351421666793443E-6</v>
      </c>
      <c r="R378" s="151">
        <f t="shared" si="95"/>
        <v>4.694365217218491E-9</v>
      </c>
      <c r="S378" s="150">
        <f t="shared" si="96"/>
        <v>2.203706479263081E-17</v>
      </c>
      <c r="T378" s="97">
        <v>298</v>
      </c>
      <c r="U378" s="118">
        <f t="shared" si="100"/>
        <v>289.31</v>
      </c>
      <c r="V378" s="152">
        <f t="shared" si="101"/>
        <v>0.50659692733393125</v>
      </c>
      <c r="W378" s="153">
        <f t="shared" si="102"/>
        <v>3.2106792946844616</v>
      </c>
      <c r="X378" s="154">
        <f t="shared" si="89"/>
        <v>-8.4881613741886186E-8</v>
      </c>
      <c r="Y378" s="155">
        <f t="shared" si="90"/>
        <v>-8.483019695255865E-8</v>
      </c>
      <c r="Z378" s="155">
        <f t="shared" si="91"/>
        <v>-8.4830228098128442E-8</v>
      </c>
      <c r="AA378" s="156">
        <f t="shared" si="92"/>
        <v>-8.477884241663804E-8</v>
      </c>
      <c r="AB378" s="157">
        <f t="shared" si="103"/>
        <v>7.0063576952769505E-4</v>
      </c>
      <c r="AC378" s="132"/>
      <c r="AD378" s="158">
        <f t="shared" si="104"/>
        <v>7.0063576952769502</v>
      </c>
      <c r="AE378" s="158"/>
      <c r="AF378" s="159"/>
      <c r="AG378" s="133">
        <v>3720</v>
      </c>
    </row>
    <row r="379" spans="5:33">
      <c r="E379" s="147">
        <v>0.52436342592592589</v>
      </c>
      <c r="F379" s="133">
        <v>3730</v>
      </c>
      <c r="G379" s="148">
        <v>16.36</v>
      </c>
      <c r="H379" s="148">
        <v>5.91</v>
      </c>
      <c r="I379" s="148">
        <v>6.59</v>
      </c>
      <c r="J379" s="148">
        <v>16.27</v>
      </c>
      <c r="K379" s="148">
        <v>6.06</v>
      </c>
      <c r="L379" s="148">
        <v>6.73</v>
      </c>
      <c r="M379" s="118">
        <f t="shared" si="97"/>
        <v>16.314999999999998</v>
      </c>
      <c r="N379" s="118">
        <f t="shared" si="98"/>
        <v>5.9849999999999994</v>
      </c>
      <c r="O379" s="118">
        <f t="shared" si="99"/>
        <v>6.66</v>
      </c>
      <c r="P379" s="149">
        <f t="shared" si="93"/>
        <v>0.13858530245485659</v>
      </c>
      <c r="Q379" s="150">
        <f t="shared" si="94"/>
        <v>1.0351421666793443E-6</v>
      </c>
      <c r="R379" s="151">
        <f t="shared" si="95"/>
        <v>4.6963161312405646E-9</v>
      </c>
      <c r="S379" s="150">
        <f t="shared" si="96"/>
        <v>2.2055385204550345E-17</v>
      </c>
      <c r="T379" s="97">
        <v>298</v>
      </c>
      <c r="U379" s="118">
        <f t="shared" si="100"/>
        <v>289.315</v>
      </c>
      <c r="V379" s="152">
        <f t="shared" si="101"/>
        <v>0.50629669456446924</v>
      </c>
      <c r="W379" s="153">
        <f t="shared" si="102"/>
        <v>3.2084604822008465</v>
      </c>
      <c r="X379" s="154">
        <f t="shared" si="89"/>
        <v>-8.5364055931987318E-8</v>
      </c>
      <c r="Y379" s="155">
        <f t="shared" si="90"/>
        <v>-8.5311989966353859E-8</v>
      </c>
      <c r="Z379" s="155">
        <f t="shared" si="91"/>
        <v>-8.5312021722867155E-8</v>
      </c>
      <c r="AA379" s="156">
        <f t="shared" si="92"/>
        <v>-8.5259987475008602E-8</v>
      </c>
      <c r="AB379" s="157">
        <f t="shared" si="103"/>
        <v>6.9978746735059518E-4</v>
      </c>
      <c r="AC379" s="132"/>
      <c r="AD379" s="158">
        <f t="shared" si="104"/>
        <v>6.9978746735059518</v>
      </c>
      <c r="AE379" s="158"/>
      <c r="AF379" s="159"/>
      <c r="AG379" s="133">
        <v>3730</v>
      </c>
    </row>
    <row r="380" spans="5:33">
      <c r="E380" s="147">
        <v>0.52447916666666661</v>
      </c>
      <c r="F380" s="133">
        <v>3740</v>
      </c>
      <c r="G380" s="148">
        <v>16.37</v>
      </c>
      <c r="H380" s="148">
        <v>5.91</v>
      </c>
      <c r="I380" s="148">
        <v>6.94</v>
      </c>
      <c r="J380" s="148">
        <v>16.27</v>
      </c>
      <c r="K380" s="148">
        <v>6.06</v>
      </c>
      <c r="L380" s="148">
        <v>6.76</v>
      </c>
      <c r="M380" s="118">
        <f t="shared" si="97"/>
        <v>16.32</v>
      </c>
      <c r="N380" s="118">
        <f t="shared" si="98"/>
        <v>5.9849999999999994</v>
      </c>
      <c r="O380" s="118">
        <f t="shared" si="99"/>
        <v>6.85</v>
      </c>
      <c r="P380" s="149">
        <f t="shared" si="93"/>
        <v>0.14255143741993728</v>
      </c>
      <c r="Q380" s="150">
        <f t="shared" si="94"/>
        <v>1.0351421666793443E-6</v>
      </c>
      <c r="R380" s="151">
        <f t="shared" si="95"/>
        <v>4.6982678560358429E-9</v>
      </c>
      <c r="S380" s="150">
        <f t="shared" si="96"/>
        <v>2.2073720847059636E-17</v>
      </c>
      <c r="T380" s="97">
        <v>298</v>
      </c>
      <c r="U380" s="118">
        <f t="shared" si="100"/>
        <v>289.32</v>
      </c>
      <c r="V380" s="152">
        <f t="shared" si="101"/>
        <v>0.50599647217219368</v>
      </c>
      <c r="W380" s="153">
        <f t="shared" si="102"/>
        <v>3.2062432796888545</v>
      </c>
      <c r="X380" s="154">
        <f t="shared" si="89"/>
        <v>-8.783362613198397E-8</v>
      </c>
      <c r="Y380" s="155">
        <f t="shared" si="90"/>
        <v>-8.7778436786160792E-8</v>
      </c>
      <c r="Z380" s="155">
        <f t="shared" si="91"/>
        <v>-8.7778471463812473E-8</v>
      </c>
      <c r="AA380" s="156">
        <f t="shared" si="92"/>
        <v>-8.7723316752062322E-8</v>
      </c>
      <c r="AB380" s="157">
        <f t="shared" si="103"/>
        <v>6.9893434723928617E-4</v>
      </c>
      <c r="AC380" s="132"/>
      <c r="AD380" s="158">
        <f t="shared" si="104"/>
        <v>6.9893434723928616</v>
      </c>
      <c r="AE380" s="158"/>
      <c r="AF380" s="159"/>
      <c r="AG380" s="133">
        <v>3740</v>
      </c>
    </row>
    <row r="381" spans="5:33">
      <c r="E381" s="147">
        <v>0.52459490740740744</v>
      </c>
      <c r="F381" s="133">
        <v>3750</v>
      </c>
      <c r="G381" s="148">
        <v>16.37</v>
      </c>
      <c r="H381" s="148">
        <v>5.91</v>
      </c>
      <c r="I381" s="148">
        <v>7.2</v>
      </c>
      <c r="J381" s="148">
        <v>16.27</v>
      </c>
      <c r="K381" s="148">
        <v>6.06</v>
      </c>
      <c r="L381" s="148">
        <v>6.8</v>
      </c>
      <c r="M381" s="118">
        <f t="shared" si="97"/>
        <v>16.32</v>
      </c>
      <c r="N381" s="118">
        <f t="shared" si="98"/>
        <v>5.9849999999999994</v>
      </c>
      <c r="O381" s="118">
        <f t="shared" si="99"/>
        <v>7</v>
      </c>
      <c r="P381" s="149">
        <f t="shared" si="93"/>
        <v>0.14567300174300163</v>
      </c>
      <c r="Q381" s="150">
        <f t="shared" si="94"/>
        <v>1.0351421666793443E-6</v>
      </c>
      <c r="R381" s="151">
        <f t="shared" si="95"/>
        <v>4.6982678560358429E-9</v>
      </c>
      <c r="S381" s="150">
        <f t="shared" si="96"/>
        <v>2.2073720847059636E-17</v>
      </c>
      <c r="T381" s="97">
        <v>298</v>
      </c>
      <c r="U381" s="118">
        <f t="shared" si="100"/>
        <v>289.32</v>
      </c>
      <c r="V381" s="152">
        <f t="shared" si="101"/>
        <v>0.50599647217219368</v>
      </c>
      <c r="W381" s="153">
        <f t="shared" si="102"/>
        <v>3.2062432796888545</v>
      </c>
      <c r="X381" s="154">
        <f t="shared" si="89"/>
        <v>-8.9644265308931961E-8</v>
      </c>
      <c r="Y381" s="155">
        <f t="shared" si="90"/>
        <v>-8.9586704827927489E-8</v>
      </c>
      <c r="Z381" s="155">
        <f t="shared" si="91"/>
        <v>-8.9586741787447019E-8</v>
      </c>
      <c r="AA381" s="156">
        <f t="shared" si="92"/>
        <v>-8.9529218218498744E-8</v>
      </c>
      <c r="AB381" s="157">
        <f t="shared" si="103"/>
        <v>6.9805656264031288E-4</v>
      </c>
      <c r="AC381" s="132"/>
      <c r="AD381" s="158">
        <f t="shared" si="104"/>
        <v>6.9805656264031288</v>
      </c>
      <c r="AE381" s="158"/>
      <c r="AF381" s="159"/>
      <c r="AG381" s="133">
        <v>3750</v>
      </c>
    </row>
    <row r="382" spans="5:33">
      <c r="E382" s="147">
        <v>0.52471064814814816</v>
      </c>
      <c r="F382" s="133">
        <v>3760</v>
      </c>
      <c r="G382" s="148">
        <v>16.37</v>
      </c>
      <c r="H382" s="148">
        <v>5.91</v>
      </c>
      <c r="I382" s="148">
        <v>7.23</v>
      </c>
      <c r="J382" s="148">
        <v>16.27</v>
      </c>
      <c r="K382" s="148">
        <v>6.06</v>
      </c>
      <c r="L382" s="148">
        <v>6.82</v>
      </c>
      <c r="M382" s="118">
        <f t="shared" si="97"/>
        <v>16.32</v>
      </c>
      <c r="N382" s="118">
        <f t="shared" si="98"/>
        <v>5.9849999999999994</v>
      </c>
      <c r="O382" s="118">
        <f t="shared" si="99"/>
        <v>7.0250000000000004</v>
      </c>
      <c r="P382" s="149">
        <f t="shared" si="93"/>
        <v>0.14619326246351233</v>
      </c>
      <c r="Q382" s="150">
        <f t="shared" si="94"/>
        <v>1.0351421666793443E-6</v>
      </c>
      <c r="R382" s="151">
        <f t="shared" si="95"/>
        <v>4.6982678560358429E-9</v>
      </c>
      <c r="S382" s="150">
        <f t="shared" si="96"/>
        <v>2.2073720847059636E-17</v>
      </c>
      <c r="T382" s="97">
        <v>298</v>
      </c>
      <c r="U382" s="118">
        <f t="shared" si="100"/>
        <v>289.32</v>
      </c>
      <c r="V382" s="152">
        <f t="shared" si="101"/>
        <v>0.50599647217219368</v>
      </c>
      <c r="W382" s="153">
        <f t="shared" si="102"/>
        <v>3.2062432796888545</v>
      </c>
      <c r="X382" s="154">
        <f t="shared" si="89"/>
        <v>-8.9848965442309784E-8</v>
      </c>
      <c r="Y382" s="155">
        <f t="shared" si="90"/>
        <v>-8.9791067481015139E-8</v>
      </c>
      <c r="Z382" s="155">
        <f t="shared" si="91"/>
        <v>-8.9791104790002556E-8</v>
      </c>
      <c r="AA382" s="156">
        <f t="shared" si="92"/>
        <v>-8.9733244089612127E-8</v>
      </c>
      <c r="AB382" s="157">
        <f t="shared" si="103"/>
        <v>6.9716069534571596E-4</v>
      </c>
      <c r="AC382" s="132"/>
      <c r="AD382" s="158">
        <f t="shared" si="104"/>
        <v>6.9716069534571599</v>
      </c>
      <c r="AE382" s="158"/>
      <c r="AF382" s="159"/>
      <c r="AG382" s="133">
        <v>3760</v>
      </c>
    </row>
    <row r="383" spans="5:33">
      <c r="E383" s="147">
        <v>0.52482638888888888</v>
      </c>
      <c r="F383" s="133">
        <v>3770</v>
      </c>
      <c r="G383" s="148">
        <v>16.38</v>
      </c>
      <c r="H383" s="148">
        <v>5.91</v>
      </c>
      <c r="I383" s="148">
        <v>7.28</v>
      </c>
      <c r="J383" s="148">
        <v>16.3</v>
      </c>
      <c r="K383" s="148">
        <v>6.06</v>
      </c>
      <c r="L383" s="148">
        <v>6.84</v>
      </c>
      <c r="M383" s="118">
        <f t="shared" si="97"/>
        <v>16.34</v>
      </c>
      <c r="N383" s="118">
        <f t="shared" si="98"/>
        <v>5.9849999999999994</v>
      </c>
      <c r="O383" s="118">
        <f t="shared" si="99"/>
        <v>7.0600000000000005</v>
      </c>
      <c r="P383" s="149">
        <f t="shared" si="93"/>
        <v>0.14697318379083069</v>
      </c>
      <c r="Q383" s="150">
        <f t="shared" si="94"/>
        <v>1.0351421666793443E-6</v>
      </c>
      <c r="R383" s="151">
        <f t="shared" si="95"/>
        <v>4.7060828696900071E-9</v>
      </c>
      <c r="S383" s="150">
        <f t="shared" si="96"/>
        <v>2.2147215976389732E-17</v>
      </c>
      <c r="T383" s="97">
        <v>298</v>
      </c>
      <c r="U383" s="118">
        <f t="shared" si="100"/>
        <v>289.33999999999997</v>
      </c>
      <c r="V383" s="152">
        <f t="shared" si="101"/>
        <v>0.50479568636420125</v>
      </c>
      <c r="W383" s="153">
        <f t="shared" si="102"/>
        <v>3.1973905449224986</v>
      </c>
      <c r="X383" s="154">
        <f t="shared" si="89"/>
        <v>-9.0762927184251772E-8</v>
      </c>
      <c r="Y383" s="155">
        <f t="shared" si="90"/>
        <v>-9.0703769139793827E-8</v>
      </c>
      <c r="Z383" s="155">
        <f t="shared" si="91"/>
        <v>-9.0703807698204538E-8</v>
      </c>
      <c r="AA383" s="156">
        <f t="shared" si="92"/>
        <v>-9.0644688161893614E-8</v>
      </c>
      <c r="AB383" s="157">
        <f t="shared" si="103"/>
        <v>6.9626278442225936E-4</v>
      </c>
      <c r="AC383" s="132"/>
      <c r="AD383" s="158">
        <f t="shared" si="104"/>
        <v>6.9626278442225935</v>
      </c>
      <c r="AE383" s="158"/>
      <c r="AF383" s="159"/>
      <c r="AG383" s="133">
        <v>3770</v>
      </c>
    </row>
    <row r="384" spans="5:33">
      <c r="E384" s="147">
        <v>0.52494212962962961</v>
      </c>
      <c r="F384" s="133">
        <v>3780</v>
      </c>
      <c r="G384" s="148">
        <v>16.38</v>
      </c>
      <c r="H384" s="148">
        <v>5.91</v>
      </c>
      <c r="I384" s="148">
        <v>7.31</v>
      </c>
      <c r="J384" s="148">
        <v>16.3</v>
      </c>
      <c r="K384" s="148">
        <v>6.06</v>
      </c>
      <c r="L384" s="148">
        <v>6.77</v>
      </c>
      <c r="M384" s="118">
        <f t="shared" si="97"/>
        <v>16.34</v>
      </c>
      <c r="N384" s="118">
        <f t="shared" si="98"/>
        <v>5.9849999999999994</v>
      </c>
      <c r="O384" s="118">
        <f t="shared" si="99"/>
        <v>7.0399999999999991</v>
      </c>
      <c r="P384" s="149">
        <f t="shared" si="93"/>
        <v>0.14655682916252802</v>
      </c>
      <c r="Q384" s="150">
        <f t="shared" si="94"/>
        <v>1.0351421666793443E-6</v>
      </c>
      <c r="R384" s="151">
        <f t="shared" si="95"/>
        <v>4.7060828696900071E-9</v>
      </c>
      <c r="S384" s="150">
        <f t="shared" si="96"/>
        <v>2.2147215976389732E-17</v>
      </c>
      <c r="T384" s="97">
        <v>298</v>
      </c>
      <c r="U384" s="118">
        <f t="shared" si="100"/>
        <v>289.33999999999997</v>
      </c>
      <c r="V384" s="152">
        <f t="shared" si="101"/>
        <v>0.50479568636420125</v>
      </c>
      <c r="W384" s="153">
        <f t="shared" si="102"/>
        <v>3.1973905449224986</v>
      </c>
      <c r="X384" s="154">
        <f t="shared" si="89"/>
        <v>-9.0387904359456084E-8</v>
      </c>
      <c r="Y384" s="155">
        <f t="shared" si="90"/>
        <v>-9.032915764386536E-8</v>
      </c>
      <c r="Z384" s="155">
        <f t="shared" si="91"/>
        <v>-9.0329195825706359E-8</v>
      </c>
      <c r="AA384" s="156">
        <f t="shared" si="92"/>
        <v>-9.0270487242324857E-8</v>
      </c>
      <c r="AB384" s="157">
        <f t="shared" si="103"/>
        <v>6.9535574647388914E-4</v>
      </c>
      <c r="AC384" s="132"/>
      <c r="AD384" s="158">
        <f t="shared" si="104"/>
        <v>6.9535574647388918</v>
      </c>
      <c r="AE384" s="158"/>
      <c r="AF384" s="159"/>
      <c r="AG384" s="133">
        <v>3780</v>
      </c>
    </row>
    <row r="385" spans="1:37">
      <c r="E385" s="147">
        <v>0.52505787037037033</v>
      </c>
      <c r="F385" s="133">
        <v>3790</v>
      </c>
      <c r="G385" s="148">
        <v>16.38</v>
      </c>
      <c r="H385" s="148">
        <v>5.91</v>
      </c>
      <c r="I385" s="148">
        <v>7.37</v>
      </c>
      <c r="J385" s="148">
        <v>16.32</v>
      </c>
      <c r="K385" s="148">
        <v>6.06</v>
      </c>
      <c r="L385" s="148">
        <v>6.81</v>
      </c>
      <c r="M385" s="118">
        <f t="shared" si="97"/>
        <v>16.350000000000001</v>
      </c>
      <c r="N385" s="118">
        <f t="shared" si="98"/>
        <v>5.9849999999999994</v>
      </c>
      <c r="O385" s="118">
        <f t="shared" si="99"/>
        <v>7.09</v>
      </c>
      <c r="P385" s="149">
        <f t="shared" si="93"/>
        <v>0.1476236170602897</v>
      </c>
      <c r="Q385" s="150">
        <f t="shared" si="94"/>
        <v>1.0351421666793443E-6</v>
      </c>
      <c r="R385" s="151">
        <f t="shared" si="95"/>
        <v>4.7099952499235617E-9</v>
      </c>
      <c r="S385" s="150">
        <f t="shared" si="96"/>
        <v>2.2184055254302515E-17</v>
      </c>
      <c r="T385" s="97">
        <v>298</v>
      </c>
      <c r="U385" s="118">
        <f t="shared" si="100"/>
        <v>289.35000000000002</v>
      </c>
      <c r="V385" s="152">
        <f t="shared" si="101"/>
        <v>0.50419535570933649</v>
      </c>
      <c r="W385" s="153">
        <f t="shared" si="102"/>
        <v>3.1929738056310941</v>
      </c>
      <c r="X385" s="154">
        <f t="shared" si="89"/>
        <v>-9.1204800289258804E-8</v>
      </c>
      <c r="Y385" s="155">
        <f t="shared" si="90"/>
        <v>-9.1144909107795002E-8</v>
      </c>
      <c r="Z385" s="155">
        <f t="shared" si="91"/>
        <v>-9.1144948436356696E-8</v>
      </c>
      <c r="AA385" s="156">
        <f t="shared" si="92"/>
        <v>-9.108509653180306E-8</v>
      </c>
      <c r="AB385" s="157">
        <f t="shared" si="103"/>
        <v>6.9445245464298756E-4</v>
      </c>
      <c r="AC385" s="132"/>
      <c r="AD385" s="158">
        <f t="shared" si="104"/>
        <v>6.9445245464298759</v>
      </c>
      <c r="AE385" s="158"/>
      <c r="AF385" s="159"/>
      <c r="AG385" s="133">
        <v>3790</v>
      </c>
    </row>
    <row r="386" spans="1:37">
      <c r="E386" s="147">
        <v>0.52517361111111105</v>
      </c>
      <c r="F386" s="133">
        <v>3800</v>
      </c>
      <c r="G386" s="148">
        <v>16.39</v>
      </c>
      <c r="H386" s="148">
        <v>5.91</v>
      </c>
      <c r="I386" s="148">
        <v>7.34</v>
      </c>
      <c r="J386" s="148">
        <v>16.329999999999998</v>
      </c>
      <c r="K386" s="148">
        <v>6.06</v>
      </c>
      <c r="L386" s="148">
        <v>6.79</v>
      </c>
      <c r="M386" s="118">
        <f t="shared" si="97"/>
        <v>16.36</v>
      </c>
      <c r="N386" s="118">
        <f t="shared" si="98"/>
        <v>5.9849999999999994</v>
      </c>
      <c r="O386" s="118">
        <f t="shared" si="99"/>
        <v>7.0649999999999995</v>
      </c>
      <c r="P386" s="149">
        <f t="shared" si="93"/>
        <v>0.14712890150111013</v>
      </c>
      <c r="Q386" s="150">
        <f t="shared" si="94"/>
        <v>1.0351421666793443E-6</v>
      </c>
      <c r="R386" s="151">
        <f t="shared" si="95"/>
        <v>4.7139108826963335E-9</v>
      </c>
      <c r="S386" s="150">
        <f t="shared" si="96"/>
        <v>2.2220955810002927E-17</v>
      </c>
      <c r="T386" s="97">
        <v>298</v>
      </c>
      <c r="U386" s="118">
        <f t="shared" si="100"/>
        <v>289.36</v>
      </c>
      <c r="V386" s="152">
        <f t="shared" si="101"/>
        <v>0.50359506654816033</v>
      </c>
      <c r="W386" s="153">
        <f t="shared" si="102"/>
        <v>3.1885634720795761</v>
      </c>
      <c r="X386" s="154">
        <f t="shared" si="89"/>
        <v>-9.105662723566004E-8</v>
      </c>
      <c r="Y386" s="155">
        <f t="shared" si="90"/>
        <v>-9.0996852043564013E-8</v>
      </c>
      <c r="Z386" s="155">
        <f t="shared" si="91"/>
        <v>-9.0996891283690702E-8</v>
      </c>
      <c r="AA386" s="156">
        <f t="shared" si="92"/>
        <v>-9.0937155280202108E-8</v>
      </c>
      <c r="AB386" s="157">
        <f t="shared" si="103"/>
        <v>6.9354100528980526E-4</v>
      </c>
      <c r="AC386" s="132"/>
      <c r="AD386" s="158">
        <f t="shared" si="104"/>
        <v>6.9354100528980522</v>
      </c>
      <c r="AE386" s="158"/>
      <c r="AF386" s="159"/>
      <c r="AG386" s="133">
        <v>3800</v>
      </c>
    </row>
    <row r="387" spans="1:37">
      <c r="E387" s="147">
        <v>0.52528935185185188</v>
      </c>
      <c r="F387" s="133">
        <v>3810</v>
      </c>
      <c r="G387" s="148">
        <v>16.39</v>
      </c>
      <c r="H387" s="148">
        <v>5.91</v>
      </c>
      <c r="I387" s="148">
        <v>7.34</v>
      </c>
      <c r="J387" s="148">
        <v>16.329999999999998</v>
      </c>
      <c r="K387" s="148">
        <v>6.06</v>
      </c>
      <c r="L387" s="148">
        <v>6.79</v>
      </c>
      <c r="M387" s="118">
        <f t="shared" si="97"/>
        <v>16.36</v>
      </c>
      <c r="N387" s="118">
        <f t="shared" si="98"/>
        <v>5.9849999999999994</v>
      </c>
      <c r="O387" s="118">
        <f t="shared" si="99"/>
        <v>7.0649999999999995</v>
      </c>
      <c r="P387" s="149">
        <f t="shared" si="93"/>
        <v>0.14712890150111013</v>
      </c>
      <c r="Q387" s="150">
        <f t="shared" si="94"/>
        <v>1.0351421666793443E-6</v>
      </c>
      <c r="R387" s="151">
        <f t="shared" si="95"/>
        <v>4.7139108826963335E-9</v>
      </c>
      <c r="S387" s="150">
        <f t="shared" si="96"/>
        <v>2.2220955810002927E-17</v>
      </c>
      <c r="T387" s="97">
        <v>298</v>
      </c>
      <c r="U387" s="118">
        <f t="shared" si="100"/>
        <v>289.36</v>
      </c>
      <c r="V387" s="152">
        <f t="shared" si="101"/>
        <v>0.50359506654816033</v>
      </c>
      <c r="W387" s="153">
        <f t="shared" si="102"/>
        <v>3.1885634720795761</v>
      </c>
      <c r="X387" s="154">
        <f t="shared" si="89"/>
        <v>-9.0937155297386474E-8</v>
      </c>
      <c r="Y387" s="155">
        <f t="shared" si="90"/>
        <v>-9.0877458534047121E-8</v>
      </c>
      <c r="Z387" s="155">
        <f t="shared" si="91"/>
        <v>-9.0877497722688342E-8</v>
      </c>
      <c r="AA387" s="156">
        <f t="shared" si="92"/>
        <v>-9.0817840096538517E-8</v>
      </c>
      <c r="AB387" s="157">
        <f t="shared" si="103"/>
        <v>6.9263103650785466E-4</v>
      </c>
      <c r="AC387" s="132"/>
      <c r="AD387" s="158">
        <f t="shared" si="104"/>
        <v>6.9263103650785469</v>
      </c>
      <c r="AE387" s="158"/>
      <c r="AF387" s="159"/>
      <c r="AG387" s="133">
        <v>3810</v>
      </c>
    </row>
    <row r="388" spans="1:37">
      <c r="E388" s="147">
        <v>0.5254050925925926</v>
      </c>
      <c r="F388" s="133">
        <v>3820</v>
      </c>
      <c r="G388" s="148">
        <v>16.39</v>
      </c>
      <c r="H388" s="148">
        <v>5.91</v>
      </c>
      <c r="I388" s="148">
        <v>7.34</v>
      </c>
      <c r="J388" s="148">
        <v>16.32</v>
      </c>
      <c r="K388" s="148">
        <v>6.06</v>
      </c>
      <c r="L388" s="148">
        <v>6.8</v>
      </c>
      <c r="M388" s="118">
        <f t="shared" si="97"/>
        <v>16.355</v>
      </c>
      <c r="N388" s="118">
        <f t="shared" si="98"/>
        <v>5.9849999999999994</v>
      </c>
      <c r="O388" s="118">
        <f t="shared" si="99"/>
        <v>7.07</v>
      </c>
      <c r="P388" s="149">
        <f t="shared" si="93"/>
        <v>0.14722010689857276</v>
      </c>
      <c r="Q388" s="150">
        <f t="shared" si="94"/>
        <v>1.0351421666793443E-6</v>
      </c>
      <c r="R388" s="151">
        <f t="shared" si="95"/>
        <v>4.7119526595735991E-9</v>
      </c>
      <c r="S388" s="150">
        <f t="shared" si="96"/>
        <v>2.2202497866062715E-17</v>
      </c>
      <c r="T388" s="97">
        <v>298</v>
      </c>
      <c r="U388" s="118">
        <f t="shared" si="100"/>
        <v>289.35500000000002</v>
      </c>
      <c r="V388" s="152">
        <f t="shared" si="101"/>
        <v>0.50389520594230652</v>
      </c>
      <c r="W388" s="153">
        <f t="shared" si="102"/>
        <v>3.1907678387458196</v>
      </c>
      <c r="X388" s="154">
        <f t="shared" si="89"/>
        <v>-9.073592421790967E-8</v>
      </c>
      <c r="Y388" s="155">
        <f t="shared" si="90"/>
        <v>-9.0676413281223144E-8</v>
      </c>
      <c r="Z388" s="155">
        <f t="shared" si="91"/>
        <v>-9.0676452312638917E-8</v>
      </c>
      <c r="AA388" s="156">
        <f t="shared" si="92"/>
        <v>-9.0616980356169152E-8</v>
      </c>
      <c r="AB388" s="157">
        <f t="shared" si="103"/>
        <v>6.9172226166134231E-4</v>
      </c>
      <c r="AC388" s="132"/>
      <c r="AD388" s="158">
        <f t="shared" si="104"/>
        <v>6.9172226166134232</v>
      </c>
      <c r="AE388" s="158"/>
      <c r="AF388" s="159"/>
      <c r="AG388" s="133">
        <v>3820</v>
      </c>
    </row>
    <row r="389" spans="1:37">
      <c r="E389" s="147">
        <v>0.52552083333333333</v>
      </c>
      <c r="F389" s="133">
        <v>3830</v>
      </c>
      <c r="G389" s="148">
        <v>16.399999999999999</v>
      </c>
      <c r="H389" s="148">
        <v>5.9</v>
      </c>
      <c r="I389" s="148">
        <v>7.33</v>
      </c>
      <c r="J389" s="148">
        <v>16.34</v>
      </c>
      <c r="K389" s="148">
        <v>6.06</v>
      </c>
      <c r="L389" s="148">
        <v>6.85</v>
      </c>
      <c r="M389" s="118">
        <f t="shared" si="97"/>
        <v>16.369999999999997</v>
      </c>
      <c r="N389" s="118">
        <f t="shared" si="98"/>
        <v>5.98</v>
      </c>
      <c r="O389" s="118">
        <f t="shared" si="99"/>
        <v>7.09</v>
      </c>
      <c r="P389" s="149">
        <f t="shared" si="93"/>
        <v>0.14767544699579035</v>
      </c>
      <c r="Q389" s="150">
        <f t="shared" si="94"/>
        <v>1.0471285480508979E-6</v>
      </c>
      <c r="R389" s="151">
        <f t="shared" si="95"/>
        <v>4.6638252199022941E-9</v>
      </c>
      <c r="S389" s="150">
        <f t="shared" si="96"/>
        <v>2.1751265681796681E-17</v>
      </c>
      <c r="T389" s="97">
        <v>298</v>
      </c>
      <c r="U389" s="118">
        <f t="shared" si="100"/>
        <v>289.37</v>
      </c>
      <c r="V389" s="152">
        <f t="shared" si="101"/>
        <v>0.50299481887636988</v>
      </c>
      <c r="W389" s="153">
        <f t="shared" si="102"/>
        <v>3.1841595345462226</v>
      </c>
      <c r="X389" s="154">
        <f t="shared" si="89"/>
        <v>-8.9234713712868933E-8</v>
      </c>
      <c r="Y389" s="155">
        <f t="shared" si="90"/>
        <v>-8.9177080132246424E-8</v>
      </c>
      <c r="Z389" s="155">
        <f t="shared" si="91"/>
        <v>-8.9177117355760435E-8</v>
      </c>
      <c r="AA389" s="156">
        <f t="shared" si="92"/>
        <v>-8.9119520950569225E-8</v>
      </c>
      <c r="AB389" s="157">
        <f t="shared" si="103"/>
        <v>6.9081549726840593E-4</v>
      </c>
      <c r="AC389" s="132"/>
      <c r="AD389" s="158">
        <f t="shared" si="104"/>
        <v>6.9081549726840592</v>
      </c>
      <c r="AE389" s="158"/>
      <c r="AF389" s="159"/>
      <c r="AG389" s="133">
        <v>3830</v>
      </c>
    </row>
    <row r="390" spans="1:37" s="77" customFormat="1">
      <c r="A390" s="134"/>
      <c r="B390" s="134"/>
      <c r="C390" s="134"/>
      <c r="D390" s="134"/>
      <c r="E390" s="136">
        <v>0.52563657407407405</v>
      </c>
      <c r="F390" s="137">
        <v>3840</v>
      </c>
      <c r="G390" s="138">
        <v>16.41</v>
      </c>
      <c r="H390" s="138">
        <v>5.9</v>
      </c>
      <c r="I390" s="138">
        <v>7.35</v>
      </c>
      <c r="J390" s="138">
        <v>16.34</v>
      </c>
      <c r="K390" s="138">
        <v>6.06</v>
      </c>
      <c r="L390" s="138">
        <v>6.85</v>
      </c>
      <c r="M390" s="139">
        <f t="shared" si="97"/>
        <v>16.375</v>
      </c>
      <c r="N390" s="139">
        <f t="shared" si="98"/>
        <v>5.98</v>
      </c>
      <c r="O390" s="139">
        <f t="shared" si="99"/>
        <v>7.1</v>
      </c>
      <c r="P390" s="140">
        <f t="shared" si="93"/>
        <v>0.14789671539975924</v>
      </c>
      <c r="Q390" s="141">
        <f t="shared" si="94"/>
        <v>1.0471285480508979E-6</v>
      </c>
      <c r="R390" s="142">
        <f t="shared" si="95"/>
        <v>4.6657634419189038E-9</v>
      </c>
      <c r="S390" s="141">
        <f t="shared" si="96"/>
        <v>2.1769348495946936E-17</v>
      </c>
      <c r="T390" s="143">
        <v>298</v>
      </c>
      <c r="U390" s="139">
        <f t="shared" si="100"/>
        <v>289.375</v>
      </c>
      <c r="V390" s="144">
        <f t="shared" si="101"/>
        <v>0.50269471059764892</v>
      </c>
      <c r="W390" s="145">
        <f t="shared" si="102"/>
        <v>3.1819599612525238</v>
      </c>
      <c r="X390" s="146">
        <f t="shared" ref="X390:X453" si="105">-($B$2/W390)*P390*S390*AB390</f>
        <v>-8.9389001332062787E-8</v>
      </c>
      <c r="Y390" s="146">
        <f t="shared" ref="Y390:Y453" si="106">-(AB390+(5*X390))*$B$2*S390*P390/W390</f>
        <v>-8.9331093528232524E-8</v>
      </c>
      <c r="Z390" s="146">
        <f t="shared" ref="Z390:Z453" si="107">-(AB390+5*Y390)*$B$2*P390*S390/W390</f>
        <v>-8.9331131041950041E-8</v>
      </c>
      <c r="AA390" s="146">
        <f t="shared" ref="AA390:AA453" si="108">-(AB390+(10*Z390))*$B$2*P390*S390/W390</f>
        <v>-8.9273260703233194E-8</v>
      </c>
      <c r="AB390" s="146">
        <f t="shared" si="103"/>
        <v>6.8992372621900686E-4</v>
      </c>
      <c r="AC390" s="134"/>
      <c r="AD390" s="146">
        <f t="shared" si="104"/>
        <v>6.8992372621900682</v>
      </c>
      <c r="AE390" s="146"/>
      <c r="AF390" s="146"/>
      <c r="AG390" s="137">
        <v>3840</v>
      </c>
      <c r="AH390" s="134"/>
      <c r="AI390" s="134"/>
      <c r="AJ390" s="134"/>
      <c r="AK390" s="134"/>
    </row>
    <row r="391" spans="1:37">
      <c r="E391" s="147">
        <v>0.52575231481481477</v>
      </c>
      <c r="F391" s="133">
        <v>3850</v>
      </c>
      <c r="G391" s="148">
        <v>16.41</v>
      </c>
      <c r="H391" s="148">
        <v>5.9</v>
      </c>
      <c r="I391" s="148">
        <v>7.32</v>
      </c>
      <c r="J391" s="148">
        <v>16.34</v>
      </c>
      <c r="K391" s="148">
        <v>6.06</v>
      </c>
      <c r="L391" s="148">
        <v>6.84</v>
      </c>
      <c r="M391" s="118">
        <f t="shared" si="97"/>
        <v>16.375</v>
      </c>
      <c r="N391" s="118">
        <f t="shared" si="98"/>
        <v>5.98</v>
      </c>
      <c r="O391" s="118">
        <f t="shared" si="99"/>
        <v>7.08</v>
      </c>
      <c r="P391" s="149">
        <f t="shared" ref="P391:P454" si="109">((O391/32000)*(1/((-0.026*M391+1.9067)/1000)))/1.013</f>
        <v>0.14748010493384447</v>
      </c>
      <c r="Q391" s="150">
        <f t="shared" ref="Q391:Q454" si="110">POWER(10, -N391)</f>
        <v>1.0471285480508979E-6</v>
      </c>
      <c r="R391" s="151">
        <f t="shared" ref="R391:R454" si="111">(0.00000000000001*(0.1253*EXP(0.0831*M391)))/Q391</f>
        <v>4.6657634419189038E-9</v>
      </c>
      <c r="S391" s="150">
        <f t="shared" ref="S391:S454" si="112">POWER(R391, 2)</f>
        <v>2.1769348495946936E-17</v>
      </c>
      <c r="T391" s="97">
        <v>298</v>
      </c>
      <c r="U391" s="118">
        <f t="shared" si="100"/>
        <v>289.375</v>
      </c>
      <c r="V391" s="152">
        <f t="shared" si="101"/>
        <v>0.50269471059764892</v>
      </c>
      <c r="W391" s="153">
        <f t="shared" si="102"/>
        <v>3.1819599612525238</v>
      </c>
      <c r="X391" s="154">
        <f t="shared" si="105"/>
        <v>-8.902178674558751E-8</v>
      </c>
      <c r="Y391" s="155">
        <f t="shared" si="106"/>
        <v>-8.8964279280441804E-8</v>
      </c>
      <c r="Z391" s="155">
        <f t="shared" si="107"/>
        <v>-8.8964316429870819E-8</v>
      </c>
      <c r="AA391" s="156">
        <f t="shared" si="108"/>
        <v>-8.8906846066157562E-8</v>
      </c>
      <c r="AB391" s="157">
        <f t="shared" si="103"/>
        <v>6.8903041503371408E-4</v>
      </c>
      <c r="AC391" s="132"/>
      <c r="AD391" s="158">
        <f t="shared" si="104"/>
        <v>6.8903041503371405</v>
      </c>
      <c r="AE391" s="158"/>
      <c r="AF391" s="159"/>
      <c r="AG391" s="133">
        <v>3850</v>
      </c>
    </row>
    <row r="392" spans="1:37">
      <c r="E392" s="147">
        <v>0.52586805555555549</v>
      </c>
      <c r="F392" s="133">
        <v>3860</v>
      </c>
      <c r="G392" s="148">
        <v>16.41</v>
      </c>
      <c r="H392" s="148">
        <v>5.9</v>
      </c>
      <c r="I392" s="148">
        <v>7.32</v>
      </c>
      <c r="J392" s="148">
        <v>16.34</v>
      </c>
      <c r="K392" s="148">
        <v>6.06</v>
      </c>
      <c r="L392" s="148">
        <v>6.84</v>
      </c>
      <c r="M392" s="118">
        <f t="shared" ref="M392:M455" si="113">(G392+J392)/2</f>
        <v>16.375</v>
      </c>
      <c r="N392" s="118">
        <f t="shared" ref="N392:N455" si="114">(H392+K392)/2</f>
        <v>5.98</v>
      </c>
      <c r="O392" s="118">
        <f t="shared" ref="O392:O455" si="115">(I392+L392)/2</f>
        <v>7.08</v>
      </c>
      <c r="P392" s="149">
        <f t="shared" si="109"/>
        <v>0.14748010493384447</v>
      </c>
      <c r="Q392" s="150">
        <f t="shared" si="110"/>
        <v>1.0471285480508979E-6</v>
      </c>
      <c r="R392" s="151">
        <f t="shared" si="111"/>
        <v>4.6657634419189038E-9</v>
      </c>
      <c r="S392" s="150">
        <f t="shared" si="112"/>
        <v>2.1769348495946936E-17</v>
      </c>
      <c r="T392" s="97">
        <v>298</v>
      </c>
      <c r="U392" s="118">
        <f t="shared" ref="U392:U455" si="116">273+M392</f>
        <v>289.375</v>
      </c>
      <c r="V392" s="152">
        <f t="shared" ref="V392:V455" si="117">((1/U392)-(1/298))*5026</f>
        <v>0.50269471059764892</v>
      </c>
      <c r="W392" s="153">
        <f t="shared" ref="W392:W455" si="118">POWER(10,V392)</f>
        <v>3.1819599612525238</v>
      </c>
      <c r="X392" s="154">
        <f t="shared" si="105"/>
        <v>-8.8906846082166749E-8</v>
      </c>
      <c r="Y392" s="155">
        <f t="shared" si="106"/>
        <v>-8.884941286790318E-8</v>
      </c>
      <c r="Z392" s="155">
        <f t="shared" si="107"/>
        <v>-8.8849449969366625E-8</v>
      </c>
      <c r="AA392" s="156">
        <f t="shared" si="108"/>
        <v>-8.879205380863194E-8</v>
      </c>
      <c r="AB392" s="157">
        <f t="shared" ref="AB392:AB455" si="119">AB391+10*(0.166666666666666*(X391+2*Y391+2*Z391+AA391))</f>
        <v>6.8814077199332675E-4</v>
      </c>
      <c r="AC392" s="132"/>
      <c r="AD392" s="158">
        <f t="shared" ref="AD392:AD455" si="120">AB392*10000</f>
        <v>6.8814077199332671</v>
      </c>
      <c r="AE392" s="158"/>
      <c r="AF392" s="159"/>
      <c r="AG392" s="133">
        <v>3860</v>
      </c>
    </row>
    <row r="393" spans="1:37">
      <c r="E393" s="147">
        <v>0.52598379629629632</v>
      </c>
      <c r="F393" s="133">
        <v>3870</v>
      </c>
      <c r="G393" s="148">
        <v>16.420000000000002</v>
      </c>
      <c r="H393" s="148">
        <v>5.9</v>
      </c>
      <c r="I393" s="148">
        <v>7.26</v>
      </c>
      <c r="J393" s="148">
        <v>16.36</v>
      </c>
      <c r="K393" s="148">
        <v>6.06</v>
      </c>
      <c r="L393" s="148">
        <v>6.88</v>
      </c>
      <c r="M393" s="118">
        <f t="shared" si="113"/>
        <v>16.39</v>
      </c>
      <c r="N393" s="118">
        <f t="shared" si="114"/>
        <v>5.98</v>
      </c>
      <c r="O393" s="118">
        <f t="shared" si="115"/>
        <v>7.07</v>
      </c>
      <c r="P393" s="149">
        <f t="shared" si="109"/>
        <v>0.14731059313167222</v>
      </c>
      <c r="Q393" s="150">
        <f t="shared" si="110"/>
        <v>1.0471285480508979E-6</v>
      </c>
      <c r="R393" s="151">
        <f t="shared" si="111"/>
        <v>4.6715829422993586E-9</v>
      </c>
      <c r="S393" s="150">
        <f t="shared" si="112"/>
        <v>2.1823687186782332E-17</v>
      </c>
      <c r="T393" s="97">
        <v>298</v>
      </c>
      <c r="U393" s="118">
        <f t="shared" si="116"/>
        <v>289.39</v>
      </c>
      <c r="V393" s="152">
        <f t="shared" si="117"/>
        <v>0.50179444798373785</v>
      </c>
      <c r="W393" s="153">
        <f t="shared" si="118"/>
        <v>3.175370808724074</v>
      </c>
      <c r="X393" s="154">
        <f t="shared" si="105"/>
        <v>-8.90958756737393E-8</v>
      </c>
      <c r="Y393" s="155">
        <f t="shared" si="106"/>
        <v>-8.903812340924634E-8</v>
      </c>
      <c r="Z393" s="155">
        <f t="shared" si="107"/>
        <v>-8.9038160844470214E-8</v>
      </c>
      <c r="AA393" s="156">
        <f t="shared" si="108"/>
        <v>-8.8980445966669846E-8</v>
      </c>
      <c r="AB393" s="157">
        <f t="shared" si="119"/>
        <v>6.8725227761738455E-4</v>
      </c>
      <c r="AC393" s="132"/>
      <c r="AD393" s="158">
        <f t="shared" si="120"/>
        <v>6.8725227761738452</v>
      </c>
      <c r="AE393" s="158"/>
      <c r="AF393" s="159"/>
      <c r="AG393" s="133">
        <v>3870</v>
      </c>
    </row>
    <row r="394" spans="1:37">
      <c r="E394" s="147">
        <v>0.52609953703703705</v>
      </c>
      <c r="F394" s="133">
        <v>3880</v>
      </c>
      <c r="G394" s="148">
        <v>16.420000000000002</v>
      </c>
      <c r="H394" s="148">
        <v>5.9</v>
      </c>
      <c r="I394" s="148">
        <v>7.32</v>
      </c>
      <c r="J394" s="148">
        <v>16.350000000000001</v>
      </c>
      <c r="K394" s="148">
        <v>6.06</v>
      </c>
      <c r="L394" s="148">
        <v>6.84</v>
      </c>
      <c r="M394" s="118">
        <f t="shared" si="113"/>
        <v>16.385000000000002</v>
      </c>
      <c r="N394" s="118">
        <f t="shared" si="114"/>
        <v>5.98</v>
      </c>
      <c r="O394" s="118">
        <f t="shared" si="115"/>
        <v>7.08</v>
      </c>
      <c r="P394" s="149">
        <f t="shared" si="109"/>
        <v>0.1475060015275155</v>
      </c>
      <c r="Q394" s="150">
        <f t="shared" si="110"/>
        <v>1.0471285480508979E-6</v>
      </c>
      <c r="R394" s="151">
        <f t="shared" si="111"/>
        <v>4.6696423027826123E-9</v>
      </c>
      <c r="S394" s="150">
        <f t="shared" si="112"/>
        <v>2.1805559235936899E-17</v>
      </c>
      <c r="T394" s="97">
        <v>298</v>
      </c>
      <c r="U394" s="118">
        <f t="shared" si="116"/>
        <v>289.38499999999999</v>
      </c>
      <c r="V394" s="152">
        <f t="shared" si="117"/>
        <v>0.50209452515187025</v>
      </c>
      <c r="W394" s="153">
        <f t="shared" si="118"/>
        <v>3.177565599551857</v>
      </c>
      <c r="X394" s="154">
        <f t="shared" si="105"/>
        <v>-8.8962978506804032E-8</v>
      </c>
      <c r="Y394" s="155">
        <f t="shared" si="106"/>
        <v>-8.8905323706986447E-8</v>
      </c>
      <c r="Z394" s="155">
        <f t="shared" si="107"/>
        <v>-8.8905361071696998E-8</v>
      </c>
      <c r="AA394" s="156">
        <f t="shared" si="108"/>
        <v>-8.8847743588159598E-8</v>
      </c>
      <c r="AB394" s="157">
        <f t="shared" si="119"/>
        <v>6.8636189613380477E-4</v>
      </c>
      <c r="AC394" s="132"/>
      <c r="AD394" s="158">
        <f t="shared" si="120"/>
        <v>6.8636189613380481</v>
      </c>
      <c r="AE394" s="158"/>
      <c r="AF394" s="159"/>
      <c r="AG394" s="133">
        <v>3880</v>
      </c>
    </row>
    <row r="395" spans="1:37">
      <c r="E395" s="147">
        <v>0.52621527777777777</v>
      </c>
      <c r="F395" s="133">
        <v>3890</v>
      </c>
      <c r="G395" s="148">
        <v>16.420000000000002</v>
      </c>
      <c r="H395" s="148">
        <v>5.9</v>
      </c>
      <c r="I395" s="148">
        <v>7.38</v>
      </c>
      <c r="J395" s="148">
        <v>16.350000000000001</v>
      </c>
      <c r="K395" s="148">
        <v>6.06</v>
      </c>
      <c r="L395" s="148">
        <v>6.85</v>
      </c>
      <c r="M395" s="118">
        <f t="shared" si="113"/>
        <v>16.385000000000002</v>
      </c>
      <c r="N395" s="118">
        <f t="shared" si="114"/>
        <v>5.98</v>
      </c>
      <c r="O395" s="118">
        <f t="shared" si="115"/>
        <v>7.1150000000000002</v>
      </c>
      <c r="P395" s="149">
        <f t="shared" si="109"/>
        <v>0.14823519786275038</v>
      </c>
      <c r="Q395" s="150">
        <f t="shared" si="110"/>
        <v>1.0471285480508979E-6</v>
      </c>
      <c r="R395" s="151">
        <f t="shared" si="111"/>
        <v>4.6696423027826123E-9</v>
      </c>
      <c r="S395" s="150">
        <f t="shared" si="112"/>
        <v>2.1805559235936899E-17</v>
      </c>
      <c r="T395" s="97">
        <v>298</v>
      </c>
      <c r="U395" s="118">
        <f t="shared" si="116"/>
        <v>289.38499999999999</v>
      </c>
      <c r="V395" s="152">
        <f t="shared" si="117"/>
        <v>0.50209452515187025</v>
      </c>
      <c r="W395" s="153">
        <f t="shared" si="118"/>
        <v>3.177565599551857</v>
      </c>
      <c r="X395" s="154">
        <f t="shared" si="105"/>
        <v>-8.9286962675803773E-8</v>
      </c>
      <c r="Y395" s="155">
        <f t="shared" si="106"/>
        <v>-8.9228811854882283E-8</v>
      </c>
      <c r="Z395" s="155">
        <f t="shared" si="107"/>
        <v>-8.9228849727354067E-8</v>
      </c>
      <c r="AA395" s="156">
        <f t="shared" si="108"/>
        <v>-8.9170736729573175E-8</v>
      </c>
      <c r="AB395" s="157">
        <f t="shared" si="119"/>
        <v>6.8547284264771757E-4</v>
      </c>
      <c r="AC395" s="132"/>
      <c r="AD395" s="158">
        <f t="shared" si="120"/>
        <v>6.854728426477176</v>
      </c>
      <c r="AE395" s="158"/>
      <c r="AF395" s="159"/>
      <c r="AG395" s="133">
        <v>3890</v>
      </c>
    </row>
    <row r="396" spans="1:37">
      <c r="E396" s="147">
        <v>0.52633101851851849</v>
      </c>
      <c r="F396" s="133">
        <v>3900</v>
      </c>
      <c r="G396" s="148">
        <v>16.43</v>
      </c>
      <c r="H396" s="148">
        <v>5.9</v>
      </c>
      <c r="I396" s="148">
        <v>7.32</v>
      </c>
      <c r="J396" s="148">
        <v>16.36</v>
      </c>
      <c r="K396" s="148">
        <v>6.06</v>
      </c>
      <c r="L396" s="148">
        <v>6.84</v>
      </c>
      <c r="M396" s="118">
        <f t="shared" si="113"/>
        <v>16.395</v>
      </c>
      <c r="N396" s="118">
        <f t="shared" si="114"/>
        <v>5.98</v>
      </c>
      <c r="O396" s="118">
        <f t="shared" si="115"/>
        <v>7.08</v>
      </c>
      <c r="P396" s="149">
        <f t="shared" si="109"/>
        <v>0.14753190721734694</v>
      </c>
      <c r="Q396" s="150">
        <f t="shared" si="110"/>
        <v>1.0471285480508979E-6</v>
      </c>
      <c r="R396" s="151">
        <f t="shared" si="111"/>
        <v>4.6735243883193635E-9</v>
      </c>
      <c r="S396" s="150">
        <f t="shared" si="112"/>
        <v>2.184183020821588E-17</v>
      </c>
      <c r="T396" s="97">
        <v>298</v>
      </c>
      <c r="U396" s="118">
        <f t="shared" si="116"/>
        <v>289.39499999999998</v>
      </c>
      <c r="V396" s="152">
        <f t="shared" si="117"/>
        <v>0.50149438118472489</v>
      </c>
      <c r="W396" s="153">
        <f t="shared" si="118"/>
        <v>3.1731776096323623</v>
      </c>
      <c r="X396" s="154">
        <f t="shared" si="105"/>
        <v>-8.9018221997612857E-8</v>
      </c>
      <c r="Y396" s="155">
        <f t="shared" si="106"/>
        <v>-8.8960345362072219E-8</v>
      </c>
      <c r="Z396" s="155">
        <f t="shared" si="107"/>
        <v>-8.8960382991502086E-8</v>
      </c>
      <c r="AA396" s="156">
        <f t="shared" si="108"/>
        <v>-8.8902543936460564E-8</v>
      </c>
      <c r="AB396" s="157">
        <f t="shared" si="119"/>
        <v>6.8458055427676778E-4</v>
      </c>
      <c r="AC396" s="132"/>
      <c r="AD396" s="158">
        <f t="shared" si="120"/>
        <v>6.8458055427676774</v>
      </c>
      <c r="AE396" s="158"/>
      <c r="AF396" s="159"/>
      <c r="AG396" s="133">
        <v>3900</v>
      </c>
    </row>
    <row r="397" spans="1:37">
      <c r="E397" s="147">
        <v>0.52644675925925921</v>
      </c>
      <c r="F397" s="133">
        <v>3910</v>
      </c>
      <c r="G397" s="148">
        <v>16.43</v>
      </c>
      <c r="H397" s="148">
        <v>5.9</v>
      </c>
      <c r="I397" s="148">
        <v>7.28</v>
      </c>
      <c r="J397" s="148">
        <v>16.36</v>
      </c>
      <c r="K397" s="148">
        <v>6.06</v>
      </c>
      <c r="L397" s="148">
        <v>6.88</v>
      </c>
      <c r="M397" s="118">
        <f t="shared" si="113"/>
        <v>16.395</v>
      </c>
      <c r="N397" s="118">
        <f t="shared" si="114"/>
        <v>5.98</v>
      </c>
      <c r="O397" s="118">
        <f t="shared" si="115"/>
        <v>7.08</v>
      </c>
      <c r="P397" s="149">
        <f t="shared" si="109"/>
        <v>0.14753190721734694</v>
      </c>
      <c r="Q397" s="150">
        <f t="shared" si="110"/>
        <v>1.0471285480508979E-6</v>
      </c>
      <c r="R397" s="151">
        <f t="shared" si="111"/>
        <v>4.6735243883193635E-9</v>
      </c>
      <c r="S397" s="150">
        <f t="shared" si="112"/>
        <v>2.184183020821588E-17</v>
      </c>
      <c r="T397" s="97">
        <v>298</v>
      </c>
      <c r="U397" s="118">
        <f t="shared" si="116"/>
        <v>289.39499999999998</v>
      </c>
      <c r="V397" s="152">
        <f t="shared" si="117"/>
        <v>0.50149438118472489</v>
      </c>
      <c r="W397" s="153">
        <f t="shared" si="118"/>
        <v>3.1731776096323623</v>
      </c>
      <c r="X397" s="154">
        <f t="shared" si="105"/>
        <v>-8.8902543952781419E-8</v>
      </c>
      <c r="Y397" s="155">
        <f t="shared" si="106"/>
        <v>-8.8844742527190953E-8</v>
      </c>
      <c r="Z397" s="155">
        <f t="shared" si="107"/>
        <v>-8.8844780107721847E-8</v>
      </c>
      <c r="AA397" s="156">
        <f t="shared" si="108"/>
        <v>-8.8787016213795117E-8</v>
      </c>
      <c r="AB397" s="157">
        <f t="shared" si="119"/>
        <v>6.8369095057236576E-4</v>
      </c>
      <c r="AC397" s="132"/>
      <c r="AD397" s="158">
        <f t="shared" si="120"/>
        <v>6.836909505723658</v>
      </c>
      <c r="AE397" s="158"/>
      <c r="AF397" s="159"/>
      <c r="AG397" s="133">
        <v>3910</v>
      </c>
    </row>
    <row r="398" spans="1:37">
      <c r="E398" s="147">
        <v>0.52656250000000004</v>
      </c>
      <c r="F398" s="133">
        <v>3920</v>
      </c>
      <c r="G398" s="148">
        <v>16.43</v>
      </c>
      <c r="H398" s="148">
        <v>5.9</v>
      </c>
      <c r="I398" s="148">
        <v>7.33</v>
      </c>
      <c r="J398" s="148">
        <v>16.37</v>
      </c>
      <c r="K398" s="148">
        <v>6.06</v>
      </c>
      <c r="L398" s="148">
        <v>6.86</v>
      </c>
      <c r="M398" s="118">
        <f t="shared" si="113"/>
        <v>16.399999999999999</v>
      </c>
      <c r="N398" s="118">
        <f t="shared" si="114"/>
        <v>5.98</v>
      </c>
      <c r="O398" s="118">
        <f t="shared" si="115"/>
        <v>7.0950000000000006</v>
      </c>
      <c r="P398" s="149">
        <f t="shared" si="109"/>
        <v>0.14785745852455537</v>
      </c>
      <c r="Q398" s="150">
        <f t="shared" si="110"/>
        <v>1.0471285480508979E-6</v>
      </c>
      <c r="R398" s="151">
        <f t="shared" si="111"/>
        <v>4.6754666411777982E-9</v>
      </c>
      <c r="S398" s="150">
        <f t="shared" si="112"/>
        <v>2.1859988312766403E-17</v>
      </c>
      <c r="T398" s="97">
        <v>298</v>
      </c>
      <c r="U398" s="118">
        <f t="shared" si="116"/>
        <v>289.39999999999998</v>
      </c>
      <c r="V398" s="152">
        <f t="shared" si="117"/>
        <v>0.50119432475429515</v>
      </c>
      <c r="W398" s="153">
        <f t="shared" si="118"/>
        <v>3.1709860010687181</v>
      </c>
      <c r="X398" s="154">
        <f t="shared" si="105"/>
        <v>-8.9118464836959813E-8</v>
      </c>
      <c r="Y398" s="155">
        <f t="shared" si="106"/>
        <v>-8.9060306725784141E-8</v>
      </c>
      <c r="Z398" s="155">
        <f t="shared" si="107"/>
        <v>-8.9060344679376614E-8</v>
      </c>
      <c r="AA398" s="156">
        <f t="shared" si="108"/>
        <v>-8.9002224472256904E-8</v>
      </c>
      <c r="AB398" s="157">
        <f t="shared" si="119"/>
        <v>6.8280250289663843E-4</v>
      </c>
      <c r="AC398" s="132"/>
      <c r="AD398" s="158">
        <f t="shared" si="120"/>
        <v>6.8280250289663842</v>
      </c>
      <c r="AE398" s="158"/>
      <c r="AF398" s="159"/>
      <c r="AG398" s="133">
        <v>3920</v>
      </c>
    </row>
    <row r="399" spans="1:37">
      <c r="E399" s="147">
        <v>0.52667824074074077</v>
      </c>
      <c r="F399" s="133">
        <v>3930</v>
      </c>
      <c r="G399" s="148">
        <v>16.440000000000001</v>
      </c>
      <c r="H399" s="148">
        <v>5.9</v>
      </c>
      <c r="I399" s="148">
        <v>7.3</v>
      </c>
      <c r="J399" s="148">
        <v>16.37</v>
      </c>
      <c r="K399" s="148">
        <v>6.06</v>
      </c>
      <c r="L399" s="148">
        <v>6.86</v>
      </c>
      <c r="M399" s="118">
        <f t="shared" si="113"/>
        <v>16.405000000000001</v>
      </c>
      <c r="N399" s="118">
        <f t="shared" si="114"/>
        <v>5.98</v>
      </c>
      <c r="O399" s="118">
        <f t="shared" si="115"/>
        <v>7.08</v>
      </c>
      <c r="P399" s="149">
        <f t="shared" si="109"/>
        <v>0.14755782200813211</v>
      </c>
      <c r="Q399" s="150">
        <f t="shared" si="110"/>
        <v>1.0471285480508979E-6</v>
      </c>
      <c r="R399" s="151">
        <f t="shared" si="111"/>
        <v>4.677409701209976E-9</v>
      </c>
      <c r="S399" s="150">
        <f t="shared" si="112"/>
        <v>2.1878161512973197E-17</v>
      </c>
      <c r="T399" s="97">
        <v>298</v>
      </c>
      <c r="U399" s="118">
        <f t="shared" si="116"/>
        <v>289.40499999999997</v>
      </c>
      <c r="V399" s="152">
        <f t="shared" si="117"/>
        <v>0.5008942786919125</v>
      </c>
      <c r="W399" s="153">
        <f t="shared" si="118"/>
        <v>3.1687959818260931</v>
      </c>
      <c r="X399" s="154">
        <f t="shared" si="105"/>
        <v>-8.8957138714374106E-8</v>
      </c>
      <c r="Y399" s="155">
        <f t="shared" si="106"/>
        <v>-8.8899115291310461E-8</v>
      </c>
      <c r="Z399" s="155">
        <f t="shared" si="107"/>
        <v>-8.8899153137824801E-8</v>
      </c>
      <c r="AA399" s="156">
        <f t="shared" si="108"/>
        <v>-8.8841167511903731E-8</v>
      </c>
      <c r="AB399" s="157">
        <f t="shared" si="119"/>
        <v>6.8191189957643916E-4</v>
      </c>
      <c r="AC399" s="132"/>
      <c r="AD399" s="158">
        <f t="shared" si="120"/>
        <v>6.8191189957643914</v>
      </c>
      <c r="AE399" s="158"/>
      <c r="AF399" s="159"/>
      <c r="AG399" s="133">
        <v>3930</v>
      </c>
    </row>
    <row r="400" spans="1:37">
      <c r="E400" s="147">
        <v>0.52679398148148149</v>
      </c>
      <c r="F400" s="133">
        <v>3940</v>
      </c>
      <c r="G400" s="148">
        <v>16.440000000000001</v>
      </c>
      <c r="H400" s="148">
        <v>5.9</v>
      </c>
      <c r="I400" s="148">
        <v>7.42</v>
      </c>
      <c r="J400" s="148">
        <v>16.38</v>
      </c>
      <c r="K400" s="148">
        <v>6.06</v>
      </c>
      <c r="L400" s="148">
        <v>6.89</v>
      </c>
      <c r="M400" s="118">
        <f t="shared" si="113"/>
        <v>16.41</v>
      </c>
      <c r="N400" s="118">
        <f t="shared" si="114"/>
        <v>5.98</v>
      </c>
      <c r="O400" s="118">
        <f t="shared" si="115"/>
        <v>7.1549999999999994</v>
      </c>
      <c r="P400" s="149">
        <f t="shared" si="109"/>
        <v>0.14913403263586725</v>
      </c>
      <c r="Q400" s="150">
        <f t="shared" si="110"/>
        <v>1.0471285480508979E-6</v>
      </c>
      <c r="R400" s="151">
        <f t="shared" si="111"/>
        <v>4.6793535687513435E-9</v>
      </c>
      <c r="S400" s="150">
        <f t="shared" si="112"/>
        <v>2.1896349821385935E-17</v>
      </c>
      <c r="T400" s="97">
        <v>298</v>
      </c>
      <c r="U400" s="118">
        <f t="shared" si="116"/>
        <v>289.41000000000003</v>
      </c>
      <c r="V400" s="152">
        <f t="shared" si="117"/>
        <v>0.50059424299703403</v>
      </c>
      <c r="W400" s="153">
        <f t="shared" si="118"/>
        <v>3.1666075506983447</v>
      </c>
      <c r="X400" s="154">
        <f t="shared" si="105"/>
        <v>-8.9926919551282162E-8</v>
      </c>
      <c r="Y400" s="155">
        <f t="shared" si="106"/>
        <v>-8.9867546725765174E-8</v>
      </c>
      <c r="Z400" s="155">
        <f t="shared" si="107"/>
        <v>-8.9867585925733622E-8</v>
      </c>
      <c r="AA400" s="156">
        <f t="shared" si="108"/>
        <v>-8.9808252248422793E-8</v>
      </c>
      <c r="AB400" s="157">
        <f t="shared" si="119"/>
        <v>6.8102290817129824E-4</v>
      </c>
      <c r="AC400" s="132"/>
      <c r="AD400" s="158">
        <f t="shared" si="120"/>
        <v>6.8102290817129827</v>
      </c>
      <c r="AE400" s="158"/>
      <c r="AF400" s="159"/>
      <c r="AG400" s="133">
        <v>3940</v>
      </c>
    </row>
    <row r="401" spans="1:37">
      <c r="E401" s="147">
        <v>0.52690972222222221</v>
      </c>
      <c r="F401" s="133">
        <v>3950</v>
      </c>
      <c r="G401" s="148">
        <v>16.440000000000001</v>
      </c>
      <c r="H401" s="148">
        <v>5.9</v>
      </c>
      <c r="I401" s="148">
        <v>7.36</v>
      </c>
      <c r="J401" s="148">
        <v>16.38</v>
      </c>
      <c r="K401" s="148">
        <v>6.06</v>
      </c>
      <c r="L401" s="148">
        <v>6.82</v>
      </c>
      <c r="M401" s="118">
        <f t="shared" si="113"/>
        <v>16.41</v>
      </c>
      <c r="N401" s="118">
        <f t="shared" si="114"/>
        <v>5.98</v>
      </c>
      <c r="O401" s="118">
        <f t="shared" si="115"/>
        <v>7.09</v>
      </c>
      <c r="P401" s="149">
        <f t="shared" si="109"/>
        <v>0.14777921612694603</v>
      </c>
      <c r="Q401" s="150">
        <f t="shared" si="110"/>
        <v>1.0471285480508979E-6</v>
      </c>
      <c r="R401" s="151">
        <f t="shared" si="111"/>
        <v>4.6793535687513435E-9</v>
      </c>
      <c r="S401" s="150">
        <f t="shared" si="112"/>
        <v>2.1896349821385935E-17</v>
      </c>
      <c r="T401" s="97">
        <v>298</v>
      </c>
      <c r="U401" s="118">
        <f t="shared" si="116"/>
        <v>289.41000000000003</v>
      </c>
      <c r="V401" s="152">
        <f t="shared" si="117"/>
        <v>0.50059424299703403</v>
      </c>
      <c r="W401" s="153">
        <f t="shared" si="118"/>
        <v>3.1666075506983447</v>
      </c>
      <c r="X401" s="154">
        <f t="shared" si="105"/>
        <v>-8.8992384145874211E-8</v>
      </c>
      <c r="Y401" s="155">
        <f t="shared" si="106"/>
        <v>-8.8934162103060655E-8</v>
      </c>
      <c r="Z401" s="155">
        <f t="shared" si="107"/>
        <v>-8.8934200194031047E-8</v>
      </c>
      <c r="AA401" s="156">
        <f t="shared" si="108"/>
        <v>-8.8876016192346862E-8</v>
      </c>
      <c r="AB401" s="157">
        <f t="shared" si="119"/>
        <v>6.8012423244279369E-4</v>
      </c>
      <c r="AC401" s="132"/>
      <c r="AD401" s="158">
        <f t="shared" si="120"/>
        <v>6.8012423244279372</v>
      </c>
      <c r="AE401" s="158"/>
      <c r="AF401" s="159"/>
      <c r="AG401" s="133">
        <v>3950</v>
      </c>
    </row>
    <row r="402" spans="1:37">
      <c r="E402" s="147">
        <v>0.52702546296296293</v>
      </c>
      <c r="F402" s="133">
        <v>3960</v>
      </c>
      <c r="G402" s="148">
        <v>16.45</v>
      </c>
      <c r="H402" s="148">
        <v>5.9</v>
      </c>
      <c r="I402" s="148">
        <v>7.32</v>
      </c>
      <c r="J402" s="148">
        <v>16.39</v>
      </c>
      <c r="K402" s="148">
        <v>6.05</v>
      </c>
      <c r="L402" s="148">
        <v>6.85</v>
      </c>
      <c r="M402" s="118">
        <f t="shared" si="113"/>
        <v>16.420000000000002</v>
      </c>
      <c r="N402" s="118">
        <f t="shared" si="114"/>
        <v>5.9749999999999996</v>
      </c>
      <c r="O402" s="118">
        <f t="shared" si="115"/>
        <v>7.085</v>
      </c>
      <c r="P402" s="149">
        <f t="shared" si="109"/>
        <v>0.14770094623467747</v>
      </c>
      <c r="Q402" s="150">
        <f t="shared" si="110"/>
        <v>1.0592537251772892E-6</v>
      </c>
      <c r="R402" s="151">
        <f t="shared" si="111"/>
        <v>4.6296350800546334E-9</v>
      </c>
      <c r="S402" s="150">
        <f t="shared" si="112"/>
        <v>2.143352097447247E-17</v>
      </c>
      <c r="T402" s="97">
        <v>298</v>
      </c>
      <c r="U402" s="118">
        <f t="shared" si="116"/>
        <v>289.42</v>
      </c>
      <c r="V402" s="152">
        <f t="shared" si="117"/>
        <v>0.4999942027076606</v>
      </c>
      <c r="W402" s="153">
        <f t="shared" si="118"/>
        <v>3.1622354479679955</v>
      </c>
      <c r="X402" s="154">
        <f t="shared" si="105"/>
        <v>-8.7071562155076883E-8</v>
      </c>
      <c r="Y402" s="155">
        <f t="shared" si="106"/>
        <v>-8.701575335431148E-8</v>
      </c>
      <c r="Z402" s="155">
        <f t="shared" si="107"/>
        <v>-8.7015789125143697E-8</v>
      </c>
      <c r="AA402" s="156">
        <f t="shared" si="108"/>
        <v>-8.6960016049355681E-8</v>
      </c>
      <c r="AB402" s="157">
        <f t="shared" si="119"/>
        <v>6.7923489056790633E-4</v>
      </c>
      <c r="AC402" s="132"/>
      <c r="AD402" s="158">
        <f t="shared" si="120"/>
        <v>6.7923489056790629</v>
      </c>
      <c r="AE402" s="158"/>
      <c r="AF402" s="159"/>
      <c r="AG402" s="133">
        <v>3960</v>
      </c>
    </row>
    <row r="403" spans="1:37">
      <c r="E403" s="147">
        <v>0.52714120370370365</v>
      </c>
      <c r="F403" s="133">
        <v>3970</v>
      </c>
      <c r="G403" s="148">
        <v>16.46</v>
      </c>
      <c r="H403" s="148">
        <v>5.9</v>
      </c>
      <c r="I403" s="148">
        <v>7.33</v>
      </c>
      <c r="J403" s="148">
        <v>16.399999999999999</v>
      </c>
      <c r="K403" s="148">
        <v>6.05</v>
      </c>
      <c r="L403" s="148">
        <v>6.9</v>
      </c>
      <c r="M403" s="118">
        <f t="shared" si="113"/>
        <v>16.43</v>
      </c>
      <c r="N403" s="118">
        <f t="shared" si="114"/>
        <v>5.9749999999999996</v>
      </c>
      <c r="O403" s="118">
        <f t="shared" si="115"/>
        <v>7.1150000000000002</v>
      </c>
      <c r="P403" s="149">
        <f t="shared" si="109"/>
        <v>0.14835242181477495</v>
      </c>
      <c r="Q403" s="150">
        <f t="shared" si="110"/>
        <v>1.0592537251772892E-6</v>
      </c>
      <c r="R403" s="151">
        <f t="shared" si="111"/>
        <v>4.6334839057717549E-9</v>
      </c>
      <c r="S403" s="150">
        <f t="shared" si="112"/>
        <v>2.1469173105045876E-17</v>
      </c>
      <c r="T403" s="97">
        <v>298</v>
      </c>
      <c r="U403" s="118">
        <f t="shared" si="116"/>
        <v>289.43</v>
      </c>
      <c r="V403" s="152">
        <f t="shared" si="117"/>
        <v>0.49939420388187206</v>
      </c>
      <c r="W403" s="153">
        <f t="shared" si="118"/>
        <v>3.1578696832479127</v>
      </c>
      <c r="X403" s="154">
        <f t="shared" si="105"/>
        <v>-8.7609816444353017E-8</v>
      </c>
      <c r="Y403" s="155">
        <f t="shared" si="106"/>
        <v>-8.7553243043892041E-8</v>
      </c>
      <c r="Z403" s="155">
        <f t="shared" si="107"/>
        <v>-8.7553279575753093E-8</v>
      </c>
      <c r="AA403" s="156">
        <f t="shared" si="108"/>
        <v>-8.7496742659972785E-8</v>
      </c>
      <c r="AB403" s="157">
        <f t="shared" si="119"/>
        <v>6.7836473279596745E-4</v>
      </c>
      <c r="AC403" s="132"/>
      <c r="AD403" s="158">
        <f t="shared" si="120"/>
        <v>6.7836473279596747</v>
      </c>
      <c r="AE403" s="158"/>
      <c r="AF403" s="159"/>
      <c r="AG403" s="133">
        <v>3970</v>
      </c>
    </row>
    <row r="404" spans="1:37">
      <c r="E404" s="147">
        <v>0.52725694444444449</v>
      </c>
      <c r="F404" s="133">
        <v>3980</v>
      </c>
      <c r="G404" s="148">
        <v>16.46</v>
      </c>
      <c r="H404" s="148">
        <v>5.9</v>
      </c>
      <c r="I404" s="148">
        <v>7.36</v>
      </c>
      <c r="J404" s="148">
        <v>16.399999999999999</v>
      </c>
      <c r="K404" s="148">
        <v>6.05</v>
      </c>
      <c r="L404" s="148">
        <v>6.9</v>
      </c>
      <c r="M404" s="118">
        <f t="shared" si="113"/>
        <v>16.43</v>
      </c>
      <c r="N404" s="118">
        <f t="shared" si="114"/>
        <v>5.9749999999999996</v>
      </c>
      <c r="O404" s="118">
        <f t="shared" si="115"/>
        <v>7.1300000000000008</v>
      </c>
      <c r="P404" s="149">
        <f t="shared" si="109"/>
        <v>0.14866518166399798</v>
      </c>
      <c r="Q404" s="150">
        <f t="shared" si="110"/>
        <v>1.0592537251772892E-6</v>
      </c>
      <c r="R404" s="151">
        <f t="shared" si="111"/>
        <v>4.6334839057717549E-9</v>
      </c>
      <c r="S404" s="150">
        <f t="shared" si="112"/>
        <v>2.1469173105045876E-17</v>
      </c>
      <c r="T404" s="97">
        <v>298</v>
      </c>
      <c r="U404" s="118">
        <f t="shared" si="116"/>
        <v>289.43</v>
      </c>
      <c r="V404" s="152">
        <f t="shared" si="117"/>
        <v>0.49939420388187206</v>
      </c>
      <c r="W404" s="153">
        <f t="shared" si="118"/>
        <v>3.1578696832479127</v>
      </c>
      <c r="X404" s="154">
        <f t="shared" si="105"/>
        <v>-8.7681205239326848E-8</v>
      </c>
      <c r="Y404" s="155">
        <f t="shared" si="106"/>
        <v>-8.7624466373594086E-8</v>
      </c>
      <c r="Z404" s="155">
        <f t="shared" si="107"/>
        <v>-8.7624503089545652E-8</v>
      </c>
      <c r="AA404" s="156">
        <f t="shared" si="108"/>
        <v>-8.7567800892246397E-8</v>
      </c>
      <c r="AB404" s="157">
        <f t="shared" si="119"/>
        <v>6.7748920012206137E-4</v>
      </c>
      <c r="AC404" s="132"/>
      <c r="AD404" s="158">
        <f t="shared" si="120"/>
        <v>6.7748920012206133</v>
      </c>
      <c r="AE404" s="158"/>
      <c r="AF404" s="159"/>
      <c r="AG404" s="133">
        <v>3980</v>
      </c>
    </row>
    <row r="405" spans="1:37">
      <c r="E405" s="147">
        <v>0.52737268518518521</v>
      </c>
      <c r="F405" s="133">
        <v>3990</v>
      </c>
      <c r="G405" s="148">
        <v>16.46</v>
      </c>
      <c r="H405" s="148">
        <v>5.9</v>
      </c>
      <c r="I405" s="148">
        <v>7.32</v>
      </c>
      <c r="J405" s="148">
        <v>16.41</v>
      </c>
      <c r="K405" s="148">
        <v>6.05</v>
      </c>
      <c r="L405" s="148">
        <v>6.86</v>
      </c>
      <c r="M405" s="118">
        <f t="shared" si="113"/>
        <v>16.435000000000002</v>
      </c>
      <c r="N405" s="118">
        <f t="shared" si="114"/>
        <v>5.9749999999999996</v>
      </c>
      <c r="O405" s="118">
        <f t="shared" si="115"/>
        <v>7.09</v>
      </c>
      <c r="P405" s="149">
        <f t="shared" si="109"/>
        <v>0.14784414592266082</v>
      </c>
      <c r="Q405" s="150">
        <f t="shared" si="110"/>
        <v>1.0592537251772892E-6</v>
      </c>
      <c r="R405" s="151">
        <f t="shared" si="111"/>
        <v>4.6354095183529156E-9</v>
      </c>
      <c r="S405" s="150">
        <f t="shared" si="112"/>
        <v>2.148702140283681E-17</v>
      </c>
      <c r="T405" s="97">
        <v>298</v>
      </c>
      <c r="U405" s="118">
        <f t="shared" si="116"/>
        <v>289.435</v>
      </c>
      <c r="V405" s="152">
        <f t="shared" si="117"/>
        <v>0.49909422001648074</v>
      </c>
      <c r="W405" s="153">
        <f t="shared" si="118"/>
        <v>3.1556891746366138</v>
      </c>
      <c r="X405" s="154">
        <f t="shared" si="105"/>
        <v>-8.7216808949404354E-8</v>
      </c>
      <c r="Y405" s="155">
        <f t="shared" si="106"/>
        <v>-8.7160596814352073E-8</v>
      </c>
      <c r="Z405" s="155">
        <f t="shared" si="107"/>
        <v>-8.7160633043654266E-8</v>
      </c>
      <c r="AA405" s="156">
        <f t="shared" si="108"/>
        <v>-8.7104457091203863E-8</v>
      </c>
      <c r="AB405" s="157">
        <f t="shared" si="119"/>
        <v>6.7661295521363166E-4</v>
      </c>
      <c r="AC405" s="132"/>
      <c r="AD405" s="158">
        <f t="shared" si="120"/>
        <v>6.7661295521363165</v>
      </c>
      <c r="AE405" s="158"/>
      <c r="AF405" s="159"/>
      <c r="AG405" s="133">
        <v>3990</v>
      </c>
    </row>
    <row r="406" spans="1:37">
      <c r="E406" s="147">
        <v>0.52748842592592593</v>
      </c>
      <c r="F406" s="133">
        <v>4000</v>
      </c>
      <c r="G406" s="148">
        <v>16.47</v>
      </c>
      <c r="H406" s="148">
        <v>5.9</v>
      </c>
      <c r="I406" s="148">
        <v>7.29</v>
      </c>
      <c r="J406" s="148">
        <v>16.41</v>
      </c>
      <c r="K406" s="148">
        <v>6.05</v>
      </c>
      <c r="L406" s="148">
        <v>6.81</v>
      </c>
      <c r="M406" s="118">
        <f t="shared" si="113"/>
        <v>16.439999999999998</v>
      </c>
      <c r="N406" s="118">
        <f t="shared" si="114"/>
        <v>5.9749999999999996</v>
      </c>
      <c r="O406" s="118">
        <f t="shared" si="115"/>
        <v>7.05</v>
      </c>
      <c r="P406" s="149">
        <f t="shared" si="109"/>
        <v>0.14702296587316097</v>
      </c>
      <c r="Q406" s="150">
        <f t="shared" si="110"/>
        <v>1.0592537251772892E-6</v>
      </c>
      <c r="R406" s="151">
        <f t="shared" si="111"/>
        <v>4.6373359311923423E-9</v>
      </c>
      <c r="S406" s="150">
        <f t="shared" si="112"/>
        <v>2.1504884538727548E-17</v>
      </c>
      <c r="T406" s="97">
        <v>298</v>
      </c>
      <c r="U406" s="118">
        <f t="shared" si="116"/>
        <v>289.44</v>
      </c>
      <c r="V406" s="152">
        <f t="shared" si="117"/>
        <v>0.49879424651537224</v>
      </c>
      <c r="W406" s="153">
        <f t="shared" si="118"/>
        <v>3.1535102469236262</v>
      </c>
      <c r="X406" s="154">
        <f t="shared" si="105"/>
        <v>-8.6752559572684572E-8</v>
      </c>
      <c r="Y406" s="155">
        <f t="shared" si="106"/>
        <v>-8.6696872536487188E-8</v>
      </c>
      <c r="Z406" s="155">
        <f t="shared" si="107"/>
        <v>-8.6696908282360441E-8</v>
      </c>
      <c r="AA406" s="156">
        <f t="shared" si="108"/>
        <v>-8.6641256946145295E-8</v>
      </c>
      <c r="AB406" s="157">
        <f t="shared" si="119"/>
        <v>6.7574134900403725E-4</v>
      </c>
      <c r="AC406" s="132"/>
      <c r="AD406" s="158">
        <f t="shared" si="120"/>
        <v>6.7574134900403724</v>
      </c>
      <c r="AE406" s="158"/>
      <c r="AF406" s="159"/>
      <c r="AG406" s="133">
        <v>4000</v>
      </c>
    </row>
    <row r="407" spans="1:37">
      <c r="E407" s="147">
        <v>0.52760416666666665</v>
      </c>
      <c r="F407" s="133">
        <v>4010</v>
      </c>
      <c r="G407" s="148">
        <v>16.47</v>
      </c>
      <c r="H407" s="148">
        <v>5.9</v>
      </c>
      <c r="I407" s="148">
        <v>7.36</v>
      </c>
      <c r="J407" s="148">
        <v>16.420000000000002</v>
      </c>
      <c r="K407" s="148">
        <v>6.05</v>
      </c>
      <c r="L407" s="148">
        <v>6.77</v>
      </c>
      <c r="M407" s="118">
        <f t="shared" si="113"/>
        <v>16.445</v>
      </c>
      <c r="N407" s="118">
        <f t="shared" si="114"/>
        <v>5.9749999999999996</v>
      </c>
      <c r="O407" s="118">
        <f t="shared" si="115"/>
        <v>7.0649999999999995</v>
      </c>
      <c r="P407" s="149">
        <f t="shared" si="109"/>
        <v>0.14734872996264997</v>
      </c>
      <c r="Q407" s="150">
        <f t="shared" si="110"/>
        <v>1.0592537251772892E-6</v>
      </c>
      <c r="R407" s="151">
        <f t="shared" si="111"/>
        <v>4.6392631446226169E-9</v>
      </c>
      <c r="S407" s="150">
        <f t="shared" si="112"/>
        <v>2.1522762525053731E-17</v>
      </c>
      <c r="T407" s="97">
        <v>298</v>
      </c>
      <c r="U407" s="118">
        <f t="shared" si="116"/>
        <v>289.44499999999999</v>
      </c>
      <c r="V407" s="152">
        <f t="shared" si="117"/>
        <v>0.49849428337801455</v>
      </c>
      <c r="W407" s="153">
        <f t="shared" si="118"/>
        <v>3.1513328989095557</v>
      </c>
      <c r="X407" s="154">
        <f t="shared" si="105"/>
        <v>-8.6965465019978838E-8</v>
      </c>
      <c r="Y407" s="155">
        <f t="shared" si="106"/>
        <v>-8.6909432428360172E-8</v>
      </c>
      <c r="Z407" s="155">
        <f t="shared" si="107"/>
        <v>-8.690946853063736E-8</v>
      </c>
      <c r="AA407" s="156">
        <f t="shared" si="108"/>
        <v>-8.6853471994773868E-8</v>
      </c>
      <c r="AB407" s="157">
        <f t="shared" si="119"/>
        <v>6.7487438004044302E-4</v>
      </c>
      <c r="AC407" s="132"/>
      <c r="AD407" s="158">
        <f t="shared" si="120"/>
        <v>6.74874380040443</v>
      </c>
      <c r="AE407" s="158"/>
      <c r="AF407" s="159"/>
      <c r="AG407" s="133">
        <v>4010</v>
      </c>
    </row>
    <row r="408" spans="1:37">
      <c r="E408" s="147">
        <v>0.52771990740740737</v>
      </c>
      <c r="F408" s="133">
        <v>4020</v>
      </c>
      <c r="G408" s="148">
        <v>16.47</v>
      </c>
      <c r="H408" s="148">
        <v>5.9</v>
      </c>
      <c r="I408" s="148">
        <v>7.35</v>
      </c>
      <c r="J408" s="148">
        <v>16.420000000000002</v>
      </c>
      <c r="K408" s="148">
        <v>6.05</v>
      </c>
      <c r="L408" s="148">
        <v>6.81</v>
      </c>
      <c r="M408" s="118">
        <f t="shared" si="113"/>
        <v>16.445</v>
      </c>
      <c r="N408" s="118">
        <f t="shared" si="114"/>
        <v>5.9749999999999996</v>
      </c>
      <c r="O408" s="118">
        <f t="shared" si="115"/>
        <v>7.08</v>
      </c>
      <c r="P408" s="149">
        <f t="shared" si="109"/>
        <v>0.14766157227679577</v>
      </c>
      <c r="Q408" s="150">
        <f t="shared" si="110"/>
        <v>1.0592537251772892E-6</v>
      </c>
      <c r="R408" s="151">
        <f t="shared" si="111"/>
        <v>4.6392631446226169E-9</v>
      </c>
      <c r="S408" s="150">
        <f t="shared" si="112"/>
        <v>2.1522762525053731E-17</v>
      </c>
      <c r="T408" s="97">
        <v>298</v>
      </c>
      <c r="U408" s="118">
        <f t="shared" si="116"/>
        <v>289.44499999999999</v>
      </c>
      <c r="V408" s="152">
        <f t="shared" si="117"/>
        <v>0.49849428337801455</v>
      </c>
      <c r="W408" s="153">
        <f t="shared" si="118"/>
        <v>3.1513328989095557</v>
      </c>
      <c r="X408" s="154">
        <f t="shared" si="105"/>
        <v>-8.7037874286321562E-8</v>
      </c>
      <c r="Y408" s="155">
        <f t="shared" si="106"/>
        <v>-8.6981675976578818E-8</v>
      </c>
      <c r="Z408" s="155">
        <f t="shared" si="107"/>
        <v>-8.6981712262506553E-8</v>
      </c>
      <c r="AA408" s="156">
        <f t="shared" si="108"/>
        <v>-8.6925550191833616E-8</v>
      </c>
      <c r="AB408" s="157">
        <f t="shared" si="119"/>
        <v>6.7400528547555507E-4</v>
      </c>
      <c r="AC408" s="132"/>
      <c r="AD408" s="158">
        <f t="shared" si="120"/>
        <v>6.7400528547555503</v>
      </c>
      <c r="AE408" s="158"/>
      <c r="AF408" s="159"/>
      <c r="AG408" s="133">
        <v>4020</v>
      </c>
    </row>
    <row r="409" spans="1:37">
      <c r="E409" s="147">
        <v>0.5278356481481481</v>
      </c>
      <c r="F409" s="133">
        <v>4030</v>
      </c>
      <c r="G409" s="148">
        <v>16.48</v>
      </c>
      <c r="H409" s="148">
        <v>5.89</v>
      </c>
      <c r="I409" s="148">
        <v>7.31</v>
      </c>
      <c r="J409" s="148">
        <v>16.420000000000002</v>
      </c>
      <c r="K409" s="148">
        <v>6.05</v>
      </c>
      <c r="L409" s="148">
        <v>6.82</v>
      </c>
      <c r="M409" s="118">
        <f t="shared" si="113"/>
        <v>16.450000000000003</v>
      </c>
      <c r="N409" s="118">
        <f t="shared" si="114"/>
        <v>5.97</v>
      </c>
      <c r="O409" s="118">
        <f t="shared" si="115"/>
        <v>7.0649999999999995</v>
      </c>
      <c r="P409" s="149">
        <f t="shared" si="109"/>
        <v>0.14736168150754189</v>
      </c>
      <c r="Q409" s="150">
        <f t="shared" si="110"/>
        <v>1.0715193052376047E-6</v>
      </c>
      <c r="R409" s="151">
        <f t="shared" si="111"/>
        <v>4.5880638831006066E-9</v>
      </c>
      <c r="S409" s="150">
        <f t="shared" si="112"/>
        <v>2.1050330195412217E-17</v>
      </c>
      <c r="T409" s="97">
        <v>298</v>
      </c>
      <c r="U409" s="118">
        <f t="shared" si="116"/>
        <v>289.45</v>
      </c>
      <c r="V409" s="152">
        <f t="shared" si="117"/>
        <v>0.49819433060386503</v>
      </c>
      <c r="W409" s="153">
        <f t="shared" si="118"/>
        <v>3.1491571293958782</v>
      </c>
      <c r="X409" s="154">
        <f t="shared" si="105"/>
        <v>-8.4903458207833466E-8</v>
      </c>
      <c r="Y409" s="155">
        <f t="shared" si="106"/>
        <v>-8.4849913285947296E-8</v>
      </c>
      <c r="Z409" s="155">
        <f t="shared" si="107"/>
        <v>-8.484994705440289E-8</v>
      </c>
      <c r="AA409" s="156">
        <f t="shared" si="108"/>
        <v>-8.4796435858379751E-8</v>
      </c>
      <c r="AB409" s="157">
        <f t="shared" si="119"/>
        <v>6.7313546847396117E-4</v>
      </c>
      <c r="AC409" s="132"/>
      <c r="AD409" s="158">
        <f t="shared" si="120"/>
        <v>6.7313546847396122</v>
      </c>
      <c r="AE409" s="158"/>
      <c r="AF409" s="159"/>
      <c r="AG409" s="133">
        <v>4030</v>
      </c>
    </row>
    <row r="410" spans="1:37">
      <c r="E410" s="147">
        <v>0.52795138888888893</v>
      </c>
      <c r="F410" s="133">
        <v>4040</v>
      </c>
      <c r="G410" s="148">
        <v>16.48</v>
      </c>
      <c r="H410" s="148">
        <v>5.89</v>
      </c>
      <c r="I410" s="148">
        <v>7.3</v>
      </c>
      <c r="J410" s="148">
        <v>16.43</v>
      </c>
      <c r="K410" s="148">
        <v>6.05</v>
      </c>
      <c r="L410" s="148">
        <v>6.79</v>
      </c>
      <c r="M410" s="118">
        <f t="shared" si="113"/>
        <v>16.454999999999998</v>
      </c>
      <c r="N410" s="118">
        <f t="shared" si="114"/>
        <v>5.97</v>
      </c>
      <c r="O410" s="118">
        <f t="shared" si="115"/>
        <v>7.0449999999999999</v>
      </c>
      <c r="P410" s="149">
        <f t="shared" si="109"/>
        <v>0.14695743890954441</v>
      </c>
      <c r="Q410" s="150">
        <f t="shared" si="110"/>
        <v>1.0715193052376047E-6</v>
      </c>
      <c r="R410" s="151">
        <f t="shared" si="111"/>
        <v>4.5899706197411374E-9</v>
      </c>
      <c r="S410" s="150">
        <f t="shared" si="112"/>
        <v>2.1067830290086843E-17</v>
      </c>
      <c r="T410" s="97">
        <v>298</v>
      </c>
      <c r="U410" s="118">
        <f t="shared" si="116"/>
        <v>289.45499999999998</v>
      </c>
      <c r="V410" s="152">
        <f t="shared" si="117"/>
        <v>0.49789438819239179</v>
      </c>
      <c r="W410" s="153">
        <f t="shared" si="118"/>
        <v>3.146982937185097</v>
      </c>
      <c r="X410" s="154">
        <f t="shared" si="105"/>
        <v>-8.4692596161543933E-8</v>
      </c>
      <c r="Y410" s="155">
        <f t="shared" si="106"/>
        <v>-8.4639249628187703E-8</v>
      </c>
      <c r="Z410" s="155">
        <f t="shared" si="107"/>
        <v>-8.4639283230329436E-8</v>
      </c>
      <c r="AA410" s="156">
        <f t="shared" si="108"/>
        <v>-8.4585970256784018E-8</v>
      </c>
      <c r="AB410" s="157">
        <f t="shared" si="119"/>
        <v>6.7228696911604969E-4</v>
      </c>
      <c r="AC410" s="132"/>
      <c r="AD410" s="158">
        <f t="shared" si="120"/>
        <v>6.722869691160497</v>
      </c>
      <c r="AE410" s="158"/>
      <c r="AF410" s="159"/>
      <c r="AG410" s="133">
        <v>4040</v>
      </c>
    </row>
    <row r="411" spans="1:37">
      <c r="E411" s="147">
        <v>0.52806712962962965</v>
      </c>
      <c r="F411" s="133">
        <v>4050</v>
      </c>
      <c r="G411" s="148">
        <v>16.489999999999998</v>
      </c>
      <c r="H411" s="148">
        <v>5.89</v>
      </c>
      <c r="I411" s="148">
        <v>7.33</v>
      </c>
      <c r="J411" s="148">
        <v>16.43</v>
      </c>
      <c r="K411" s="148">
        <v>6.05</v>
      </c>
      <c r="L411" s="148">
        <v>6.74</v>
      </c>
      <c r="M411" s="118">
        <f t="shared" si="113"/>
        <v>16.46</v>
      </c>
      <c r="N411" s="118">
        <f t="shared" si="114"/>
        <v>5.97</v>
      </c>
      <c r="O411" s="118">
        <f t="shared" si="115"/>
        <v>7.0350000000000001</v>
      </c>
      <c r="P411" s="149">
        <f t="shared" si="109"/>
        <v>0.14676174178382251</v>
      </c>
      <c r="Q411" s="150">
        <f t="shared" si="110"/>
        <v>1.0715193052376047E-6</v>
      </c>
      <c r="R411" s="151">
        <f t="shared" si="111"/>
        <v>4.5918781487953594E-9</v>
      </c>
      <c r="S411" s="150">
        <f t="shared" si="112"/>
        <v>2.1085344933384297E-17</v>
      </c>
      <c r="T411" s="97">
        <v>298</v>
      </c>
      <c r="U411" s="118">
        <f t="shared" si="116"/>
        <v>289.45999999999998</v>
      </c>
      <c r="V411" s="152">
        <f t="shared" si="117"/>
        <v>0.49759445614305431</v>
      </c>
      <c r="W411" s="153">
        <f t="shared" si="118"/>
        <v>3.1448103210806009</v>
      </c>
      <c r="X411" s="154">
        <f t="shared" si="105"/>
        <v>-8.4601964714509634E-8</v>
      </c>
      <c r="Y411" s="155">
        <f t="shared" si="106"/>
        <v>-8.4548665191922102E-8</v>
      </c>
      <c r="Z411" s="155">
        <f t="shared" si="107"/>
        <v>-8.4548698770800777E-8</v>
      </c>
      <c r="AA411" s="156">
        <f t="shared" si="108"/>
        <v>-8.4495432784782321E-8</v>
      </c>
      <c r="AB411" s="157">
        <f t="shared" si="119"/>
        <v>6.7144057639582412E-4</v>
      </c>
      <c r="AC411" s="132"/>
      <c r="AD411" s="158">
        <f t="shared" si="120"/>
        <v>6.7144057639582408</v>
      </c>
      <c r="AE411" s="158"/>
      <c r="AF411" s="159"/>
      <c r="AG411" s="133">
        <v>4050</v>
      </c>
    </row>
    <row r="412" spans="1:37">
      <c r="E412" s="147">
        <v>0.52818287037037037</v>
      </c>
      <c r="F412" s="133">
        <v>4060</v>
      </c>
      <c r="G412" s="148">
        <v>16.489999999999998</v>
      </c>
      <c r="H412" s="148">
        <v>5.89</v>
      </c>
      <c r="I412" s="148">
        <v>7.28</v>
      </c>
      <c r="J412" s="148">
        <v>16.43</v>
      </c>
      <c r="K412" s="148">
        <v>6.05</v>
      </c>
      <c r="L412" s="148">
        <v>6.72</v>
      </c>
      <c r="M412" s="118">
        <f t="shared" si="113"/>
        <v>16.46</v>
      </c>
      <c r="N412" s="118">
        <f t="shared" si="114"/>
        <v>5.97</v>
      </c>
      <c r="O412" s="118">
        <f t="shared" si="115"/>
        <v>7</v>
      </c>
      <c r="P412" s="149">
        <f t="shared" si="109"/>
        <v>0.14603158386450002</v>
      </c>
      <c r="Q412" s="150">
        <f t="shared" si="110"/>
        <v>1.0715193052376047E-6</v>
      </c>
      <c r="R412" s="151">
        <f t="shared" si="111"/>
        <v>4.5918781487953594E-9</v>
      </c>
      <c r="S412" s="150">
        <f t="shared" si="112"/>
        <v>2.1085344933384297E-17</v>
      </c>
      <c r="T412" s="97">
        <v>298</v>
      </c>
      <c r="U412" s="118">
        <f t="shared" si="116"/>
        <v>289.45999999999998</v>
      </c>
      <c r="V412" s="152">
        <f t="shared" si="117"/>
        <v>0.49759445614305431</v>
      </c>
      <c r="W412" s="153">
        <f t="shared" si="118"/>
        <v>3.1448103210806009</v>
      </c>
      <c r="X412" s="154">
        <f t="shared" si="105"/>
        <v>-8.4075057511337748E-8</v>
      </c>
      <c r="Y412" s="155">
        <f t="shared" si="106"/>
        <v>-8.4022353462307254E-8</v>
      </c>
      <c r="Z412" s="155">
        <f t="shared" si="107"/>
        <v>-8.4022386500842886E-8</v>
      </c>
      <c r="AA412" s="156">
        <f t="shared" si="108"/>
        <v>-8.3969715448926366E-8</v>
      </c>
      <c r="AB412" s="157">
        <f t="shared" si="119"/>
        <v>6.7059508952011621E-4</v>
      </c>
      <c r="AC412" s="132"/>
      <c r="AD412" s="158">
        <f t="shared" si="120"/>
        <v>6.7059508952011617</v>
      </c>
      <c r="AE412" s="158"/>
      <c r="AF412" s="159"/>
      <c r="AG412" s="133">
        <v>4060</v>
      </c>
    </row>
    <row r="413" spans="1:37">
      <c r="E413" s="147">
        <v>0.52829861111111109</v>
      </c>
      <c r="F413" s="133">
        <v>4070</v>
      </c>
      <c r="G413" s="148">
        <v>16.5</v>
      </c>
      <c r="H413" s="148">
        <v>5.89</v>
      </c>
      <c r="I413" s="148">
        <v>7.27</v>
      </c>
      <c r="J413" s="148">
        <v>16.440000000000001</v>
      </c>
      <c r="K413" s="148">
        <v>6.05</v>
      </c>
      <c r="L413" s="148">
        <v>6.78</v>
      </c>
      <c r="M413" s="118">
        <f t="shared" si="113"/>
        <v>16.47</v>
      </c>
      <c r="N413" s="118">
        <f t="shared" si="114"/>
        <v>5.97</v>
      </c>
      <c r="O413" s="118">
        <f t="shared" si="115"/>
        <v>7.0250000000000004</v>
      </c>
      <c r="P413" s="149">
        <f t="shared" si="109"/>
        <v>0.14657889752357919</v>
      </c>
      <c r="Q413" s="150">
        <f t="shared" si="110"/>
        <v>1.0715193052376047E-6</v>
      </c>
      <c r="R413" s="151">
        <f t="shared" si="111"/>
        <v>4.5956955854622619E-9</v>
      </c>
      <c r="S413" s="150">
        <f t="shared" si="112"/>
        <v>2.1120417914237321E-17</v>
      </c>
      <c r="T413" s="97">
        <v>298</v>
      </c>
      <c r="U413" s="118">
        <f t="shared" si="116"/>
        <v>289.47000000000003</v>
      </c>
      <c r="V413" s="152">
        <f t="shared" si="117"/>
        <v>0.49699462312863735</v>
      </c>
      <c r="W413" s="153">
        <f t="shared" si="118"/>
        <v>3.1404698124088415</v>
      </c>
      <c r="X413" s="154">
        <f t="shared" si="105"/>
        <v>-8.454130886164876E-8</v>
      </c>
      <c r="Y413" s="155">
        <f t="shared" si="106"/>
        <v>-8.4487951780801909E-8</v>
      </c>
      <c r="Z413" s="155">
        <f t="shared" si="107"/>
        <v>-8.4487985456387434E-8</v>
      </c>
      <c r="AA413" s="156">
        <f t="shared" si="108"/>
        <v>-8.4434662008618341E-8</v>
      </c>
      <c r="AB413" s="157">
        <f t="shared" si="119"/>
        <v>6.6975486576530531E-4</v>
      </c>
      <c r="AC413" s="132"/>
      <c r="AD413" s="158">
        <f t="shared" si="120"/>
        <v>6.6975486576530532</v>
      </c>
      <c r="AE413" s="158"/>
      <c r="AF413" s="159"/>
      <c r="AG413" s="133">
        <v>4070</v>
      </c>
    </row>
    <row r="414" spans="1:37" s="77" customFormat="1">
      <c r="A414" s="134"/>
      <c r="B414" s="134"/>
      <c r="C414" s="134"/>
      <c r="D414" s="134"/>
      <c r="E414" s="136">
        <v>0.52841435185185182</v>
      </c>
      <c r="F414" s="137">
        <v>4080</v>
      </c>
      <c r="G414" s="138">
        <v>16.5</v>
      </c>
      <c r="H414" s="138">
        <v>5.89</v>
      </c>
      <c r="I414" s="138">
        <v>7.27</v>
      </c>
      <c r="J414" s="138">
        <v>16.45</v>
      </c>
      <c r="K414" s="138">
        <v>6.05</v>
      </c>
      <c r="L414" s="138">
        <v>6.78</v>
      </c>
      <c r="M414" s="139">
        <f t="shared" si="113"/>
        <v>16.475000000000001</v>
      </c>
      <c r="N414" s="139">
        <f t="shared" si="114"/>
        <v>5.97</v>
      </c>
      <c r="O414" s="139">
        <f t="shared" si="115"/>
        <v>7.0250000000000004</v>
      </c>
      <c r="P414" s="140">
        <f t="shared" si="109"/>
        <v>0.14659178706710957</v>
      </c>
      <c r="Q414" s="141">
        <f t="shared" si="110"/>
        <v>1.0715193052376047E-6</v>
      </c>
      <c r="R414" s="142">
        <f t="shared" si="111"/>
        <v>4.5976054937339878E-9</v>
      </c>
      <c r="S414" s="141">
        <f t="shared" si="112"/>
        <v>2.1137976276012945E-17</v>
      </c>
      <c r="T414" s="143">
        <v>298</v>
      </c>
      <c r="U414" s="139">
        <f t="shared" si="116"/>
        <v>289.47500000000002</v>
      </c>
      <c r="V414" s="144">
        <f t="shared" si="117"/>
        <v>0.49669472216248767</v>
      </c>
      <c r="W414" s="145">
        <f t="shared" si="118"/>
        <v>3.1383019174531657</v>
      </c>
      <c r="X414" s="146">
        <f t="shared" si="105"/>
        <v>-8.457066730010411E-8</v>
      </c>
      <c r="Y414" s="146">
        <f t="shared" si="106"/>
        <v>-8.4517205713963745E-8</v>
      </c>
      <c r="Z414" s="146">
        <f t="shared" si="107"/>
        <v>-8.4517239509856403E-8</v>
      </c>
      <c r="AA414" s="146">
        <f t="shared" si="108"/>
        <v>-8.4463811676880331E-8</v>
      </c>
      <c r="AB414" s="146">
        <f t="shared" si="119"/>
        <v>6.6890998602306428E-4</v>
      </c>
      <c r="AC414" s="134"/>
      <c r="AD414" s="146">
        <f t="shared" si="120"/>
        <v>6.6890998602306428</v>
      </c>
      <c r="AE414" s="146"/>
      <c r="AF414" s="146"/>
      <c r="AG414" s="137">
        <v>4080</v>
      </c>
      <c r="AH414" s="134"/>
      <c r="AI414" s="134"/>
      <c r="AJ414" s="134"/>
      <c r="AK414" s="134"/>
    </row>
    <row r="415" spans="1:37">
      <c r="E415" s="147">
        <v>0.52853009259259254</v>
      </c>
      <c r="F415" s="133">
        <v>4090</v>
      </c>
      <c r="G415" s="148">
        <v>16.510000000000002</v>
      </c>
      <c r="H415" s="148">
        <v>5.89</v>
      </c>
      <c r="I415" s="148">
        <v>7.28</v>
      </c>
      <c r="J415" s="148">
        <v>16.45</v>
      </c>
      <c r="K415" s="148">
        <v>6.05</v>
      </c>
      <c r="L415" s="148">
        <v>6.78</v>
      </c>
      <c r="M415" s="118">
        <f t="shared" si="113"/>
        <v>16.48</v>
      </c>
      <c r="N415" s="118">
        <f t="shared" si="114"/>
        <v>5.97</v>
      </c>
      <c r="O415" s="118">
        <f t="shared" si="115"/>
        <v>7.03</v>
      </c>
      <c r="P415" s="149">
        <f t="shared" si="109"/>
        <v>0.1467090238449186</v>
      </c>
      <c r="Q415" s="150">
        <f t="shared" si="110"/>
        <v>1.0715193052376047E-6</v>
      </c>
      <c r="R415" s="151">
        <f t="shared" si="111"/>
        <v>4.5995161957374865E-9</v>
      </c>
      <c r="S415" s="150">
        <f t="shared" si="112"/>
        <v>2.1155549234851441E-17</v>
      </c>
      <c r="T415" s="97">
        <v>298</v>
      </c>
      <c r="U415" s="118">
        <f t="shared" si="116"/>
        <v>289.48</v>
      </c>
      <c r="V415" s="152">
        <f t="shared" si="117"/>
        <v>0.49639483155632891</v>
      </c>
      <c r="W415" s="153">
        <f t="shared" si="118"/>
        <v>3.1361355938269138</v>
      </c>
      <c r="X415" s="154">
        <f t="shared" si="105"/>
        <v>-8.4660075983394266E-8</v>
      </c>
      <c r="Y415" s="155">
        <f t="shared" si="106"/>
        <v>-8.4606433519982785E-8</v>
      </c>
      <c r="Z415" s="155">
        <f t="shared" si="107"/>
        <v>-8.4606467509012998E-8</v>
      </c>
      <c r="AA415" s="156">
        <f t="shared" si="108"/>
        <v>-8.455285899155939E-8</v>
      </c>
      <c r="AB415" s="157">
        <f t="shared" si="119"/>
        <v>6.6806481374068985E-4</v>
      </c>
      <c r="AC415" s="132"/>
      <c r="AD415" s="158">
        <f t="shared" si="120"/>
        <v>6.6806481374068989</v>
      </c>
      <c r="AE415" s="158"/>
      <c r="AF415" s="159"/>
      <c r="AG415" s="133">
        <v>4090</v>
      </c>
    </row>
    <row r="416" spans="1:37">
      <c r="E416" s="147">
        <v>0.52864583333333337</v>
      </c>
      <c r="F416" s="133">
        <v>4100</v>
      </c>
      <c r="G416" s="148">
        <v>16.510000000000002</v>
      </c>
      <c r="H416" s="148">
        <v>5.89</v>
      </c>
      <c r="I416" s="148">
        <v>7.3</v>
      </c>
      <c r="J416" s="148">
        <v>16.45</v>
      </c>
      <c r="K416" s="148">
        <v>6.05</v>
      </c>
      <c r="L416" s="148">
        <v>6.75</v>
      </c>
      <c r="M416" s="118">
        <f t="shared" si="113"/>
        <v>16.48</v>
      </c>
      <c r="N416" s="118">
        <f t="shared" si="114"/>
        <v>5.97</v>
      </c>
      <c r="O416" s="118">
        <f t="shared" si="115"/>
        <v>7.0250000000000004</v>
      </c>
      <c r="P416" s="149">
        <f t="shared" si="109"/>
        <v>0.14660467887774578</v>
      </c>
      <c r="Q416" s="150">
        <f t="shared" si="110"/>
        <v>1.0715193052376047E-6</v>
      </c>
      <c r="R416" s="151">
        <f t="shared" si="111"/>
        <v>4.5995161957374865E-9</v>
      </c>
      <c r="S416" s="150">
        <f t="shared" si="112"/>
        <v>2.1155549234851441E-17</v>
      </c>
      <c r="T416" s="97">
        <v>298</v>
      </c>
      <c r="U416" s="118">
        <f t="shared" si="116"/>
        <v>289.48</v>
      </c>
      <c r="V416" s="152">
        <f t="shared" si="117"/>
        <v>0.49639483155632891</v>
      </c>
      <c r="W416" s="153">
        <f t="shared" si="118"/>
        <v>3.1361355938269138</v>
      </c>
      <c r="X416" s="154">
        <f t="shared" si="105"/>
        <v>-8.4492721837358396E-8</v>
      </c>
      <c r="Y416" s="155">
        <f t="shared" si="106"/>
        <v>-8.4439223490285044E-8</v>
      </c>
      <c r="Z416" s="155">
        <f t="shared" si="107"/>
        <v>-8.4439257363890686E-8</v>
      </c>
      <c r="AA416" s="156">
        <f t="shared" si="108"/>
        <v>-8.4385792847527401E-8</v>
      </c>
      <c r="AB416" s="157">
        <f t="shared" si="119"/>
        <v>6.6721874917896823E-4</v>
      </c>
      <c r="AC416" s="132"/>
      <c r="AD416" s="158">
        <f t="shared" si="120"/>
        <v>6.672187491789682</v>
      </c>
      <c r="AE416" s="158"/>
      <c r="AF416" s="159"/>
      <c r="AG416" s="133">
        <v>4100</v>
      </c>
    </row>
    <row r="417" spans="5:33">
      <c r="E417" s="147">
        <v>0.52876157407407409</v>
      </c>
      <c r="F417" s="133">
        <v>4110</v>
      </c>
      <c r="G417" s="148">
        <v>16.52</v>
      </c>
      <c r="H417" s="148">
        <v>5.89</v>
      </c>
      <c r="I417" s="148">
        <v>7.31</v>
      </c>
      <c r="J417" s="148">
        <v>16.46</v>
      </c>
      <c r="K417" s="148">
        <v>6.04</v>
      </c>
      <c r="L417" s="148">
        <v>6.78</v>
      </c>
      <c r="M417" s="118">
        <f t="shared" si="113"/>
        <v>16.490000000000002</v>
      </c>
      <c r="N417" s="118">
        <f t="shared" si="114"/>
        <v>5.9649999999999999</v>
      </c>
      <c r="O417" s="118">
        <f t="shared" si="115"/>
        <v>7.0449999999999999</v>
      </c>
      <c r="P417" s="149">
        <f t="shared" si="109"/>
        <v>0.14704792259611763</v>
      </c>
      <c r="Q417" s="150">
        <f t="shared" si="110"/>
        <v>1.0839269140212018E-6</v>
      </c>
      <c r="R417" s="151">
        <f t="shared" si="111"/>
        <v>4.5506459852205474E-9</v>
      </c>
      <c r="S417" s="150">
        <f t="shared" si="112"/>
        <v>2.0708378882803887E-17</v>
      </c>
      <c r="T417" s="97">
        <v>298</v>
      </c>
      <c r="U417" s="118">
        <f t="shared" si="116"/>
        <v>289.49</v>
      </c>
      <c r="V417" s="152">
        <f t="shared" si="117"/>
        <v>0.49579508142182854</v>
      </c>
      <c r="W417" s="153">
        <f t="shared" si="118"/>
        <v>3.131807655796135</v>
      </c>
      <c r="X417" s="154">
        <f t="shared" si="105"/>
        <v>-8.2966342542426863E-8</v>
      </c>
      <c r="Y417" s="155">
        <f t="shared" si="106"/>
        <v>-8.2914694291519015E-8</v>
      </c>
      <c r="Z417" s="155">
        <f t="shared" si="107"/>
        <v>-8.2914726443615146E-8</v>
      </c>
      <c r="AA417" s="156">
        <f t="shared" si="108"/>
        <v>-8.2863110304772785E-8</v>
      </c>
      <c r="AB417" s="157">
        <f t="shared" si="119"/>
        <v>6.6637435671831283E-4</v>
      </c>
      <c r="AC417" s="132"/>
      <c r="AD417" s="158">
        <f t="shared" si="120"/>
        <v>6.6637435671831282</v>
      </c>
      <c r="AE417" s="158"/>
      <c r="AF417" s="159"/>
      <c r="AG417" s="133">
        <v>4110</v>
      </c>
    </row>
    <row r="418" spans="5:33">
      <c r="E418" s="147">
        <v>0.52887731481481481</v>
      </c>
      <c r="F418" s="133">
        <v>4120</v>
      </c>
      <c r="G418" s="148">
        <v>16.52</v>
      </c>
      <c r="H418" s="148">
        <v>5.89</v>
      </c>
      <c r="I418" s="148">
        <v>7.25</v>
      </c>
      <c r="J418" s="148">
        <v>16.46</v>
      </c>
      <c r="K418" s="148">
        <v>6.04</v>
      </c>
      <c r="L418" s="148">
        <v>6.72</v>
      </c>
      <c r="M418" s="118">
        <f t="shared" si="113"/>
        <v>16.490000000000002</v>
      </c>
      <c r="N418" s="118">
        <f t="shared" si="114"/>
        <v>5.9649999999999999</v>
      </c>
      <c r="O418" s="118">
        <f t="shared" si="115"/>
        <v>6.9849999999999994</v>
      </c>
      <c r="P418" s="149">
        <f t="shared" si="109"/>
        <v>0.14579556271595193</v>
      </c>
      <c r="Q418" s="150">
        <f t="shared" si="110"/>
        <v>1.0839269140212018E-6</v>
      </c>
      <c r="R418" s="151">
        <f t="shared" si="111"/>
        <v>4.5506459852205474E-9</v>
      </c>
      <c r="S418" s="150">
        <f t="shared" si="112"/>
        <v>2.0708378882803887E-17</v>
      </c>
      <c r="T418" s="97">
        <v>298</v>
      </c>
      <c r="U418" s="118">
        <f t="shared" si="116"/>
        <v>289.49</v>
      </c>
      <c r="V418" s="152">
        <f t="shared" si="117"/>
        <v>0.49579508142182854</v>
      </c>
      <c r="W418" s="153">
        <f t="shared" si="118"/>
        <v>3.131807655796135</v>
      </c>
      <c r="X418" s="154">
        <f t="shared" si="105"/>
        <v>-8.2157391848417397E-8</v>
      </c>
      <c r="Y418" s="155">
        <f t="shared" si="106"/>
        <v>-8.2106682768565516E-8</v>
      </c>
      <c r="Z418" s="155">
        <f t="shared" si="107"/>
        <v>-8.2106714067158639E-8</v>
      </c>
      <c r="AA418" s="156">
        <f t="shared" si="108"/>
        <v>-8.2056036247263716E-8</v>
      </c>
      <c r="AB418" s="157">
        <f t="shared" si="119"/>
        <v>6.6554520956111707E-4</v>
      </c>
      <c r="AC418" s="132"/>
      <c r="AD418" s="158">
        <f t="shared" si="120"/>
        <v>6.6554520956111709</v>
      </c>
      <c r="AE418" s="158"/>
      <c r="AF418" s="159"/>
      <c r="AG418" s="133">
        <v>4120</v>
      </c>
    </row>
    <row r="419" spans="5:33">
      <c r="E419" s="147">
        <v>0.52899305555555554</v>
      </c>
      <c r="F419" s="133">
        <v>4130</v>
      </c>
      <c r="G419" s="148">
        <v>16.53</v>
      </c>
      <c r="H419" s="148">
        <v>5.89</v>
      </c>
      <c r="I419" s="148">
        <v>7.32</v>
      </c>
      <c r="J419" s="148">
        <v>16.47</v>
      </c>
      <c r="K419" s="148">
        <v>6.04</v>
      </c>
      <c r="L419" s="148">
        <v>6.75</v>
      </c>
      <c r="M419" s="118">
        <f t="shared" si="113"/>
        <v>16.5</v>
      </c>
      <c r="N419" s="118">
        <f t="shared" si="114"/>
        <v>5.9649999999999999</v>
      </c>
      <c r="O419" s="118">
        <f t="shared" si="115"/>
        <v>7.0350000000000001</v>
      </c>
      <c r="P419" s="149">
        <f t="shared" si="109"/>
        <v>0.14686503217527896</v>
      </c>
      <c r="Q419" s="150">
        <f t="shared" si="110"/>
        <v>1.0839269140212018E-6</v>
      </c>
      <c r="R419" s="151">
        <f t="shared" si="111"/>
        <v>4.5544291437189117E-9</v>
      </c>
      <c r="S419" s="150">
        <f t="shared" si="112"/>
        <v>2.0742824825156178E-17</v>
      </c>
      <c r="T419" s="97">
        <v>298</v>
      </c>
      <c r="U419" s="118">
        <f t="shared" si="116"/>
        <v>289.5</v>
      </c>
      <c r="V419" s="152">
        <f t="shared" si="117"/>
        <v>0.49519537272084435</v>
      </c>
      <c r="W419" s="153">
        <f t="shared" si="118"/>
        <v>3.1274859887929716</v>
      </c>
      <c r="X419" s="154">
        <f t="shared" si="105"/>
        <v>-8.2909851804923414E-8</v>
      </c>
      <c r="Y419" s="155">
        <f t="shared" si="106"/>
        <v>-8.2858145818285069E-8</v>
      </c>
      <c r="Z419" s="155">
        <f t="shared" si="107"/>
        <v>-8.2858178064260615E-8</v>
      </c>
      <c r="AA419" s="156">
        <f t="shared" si="108"/>
        <v>-8.2806504283377992E-8</v>
      </c>
      <c r="AB419" s="157">
        <f t="shared" si="119"/>
        <v>6.647241425248385E-4</v>
      </c>
      <c r="AC419" s="132"/>
      <c r="AD419" s="158">
        <f t="shared" si="120"/>
        <v>6.6472414252483851</v>
      </c>
      <c r="AE419" s="158"/>
      <c r="AF419" s="159"/>
      <c r="AG419" s="133">
        <v>4130</v>
      </c>
    </row>
    <row r="420" spans="5:33">
      <c r="E420" s="147">
        <v>0.52910879629629626</v>
      </c>
      <c r="F420" s="133">
        <v>4140</v>
      </c>
      <c r="G420" s="148">
        <v>16.53</v>
      </c>
      <c r="H420" s="148">
        <v>5.89</v>
      </c>
      <c r="I420" s="148">
        <v>7.31</v>
      </c>
      <c r="J420" s="148">
        <v>16.47</v>
      </c>
      <c r="K420" s="148">
        <v>6.04</v>
      </c>
      <c r="L420" s="148">
        <v>6.78</v>
      </c>
      <c r="M420" s="118">
        <f t="shared" si="113"/>
        <v>16.5</v>
      </c>
      <c r="N420" s="118">
        <f t="shared" si="114"/>
        <v>5.9649999999999999</v>
      </c>
      <c r="O420" s="118">
        <f t="shared" si="115"/>
        <v>7.0449999999999999</v>
      </c>
      <c r="P420" s="149">
        <f t="shared" si="109"/>
        <v>0.14707379554724098</v>
      </c>
      <c r="Q420" s="150">
        <f t="shared" si="110"/>
        <v>1.0839269140212018E-6</v>
      </c>
      <c r="R420" s="151">
        <f t="shared" si="111"/>
        <v>4.5544291437189117E-9</v>
      </c>
      <c r="S420" s="150">
        <f t="shared" si="112"/>
        <v>2.0742824825156178E-17</v>
      </c>
      <c r="T420" s="97">
        <v>298</v>
      </c>
      <c r="U420" s="118">
        <f t="shared" si="116"/>
        <v>289.5</v>
      </c>
      <c r="V420" s="152">
        <f t="shared" si="117"/>
        <v>0.49519537272084435</v>
      </c>
      <c r="W420" s="153">
        <f t="shared" si="118"/>
        <v>3.1274859887929716</v>
      </c>
      <c r="X420" s="154">
        <f t="shared" si="105"/>
        <v>-8.2924210770562405E-8</v>
      </c>
      <c r="Y420" s="155">
        <f t="shared" si="106"/>
        <v>-8.2872422318150563E-8</v>
      </c>
      <c r="Z420" s="155">
        <f t="shared" si="107"/>
        <v>-8.2872454661464766E-8</v>
      </c>
      <c r="AA420" s="156">
        <f t="shared" si="108"/>
        <v>-8.2820698511968525E-8</v>
      </c>
      <c r="AB420" s="157">
        <f t="shared" si="119"/>
        <v>6.6389556085174955E-4</v>
      </c>
      <c r="AC420" s="132"/>
      <c r="AD420" s="158">
        <f t="shared" si="120"/>
        <v>6.6389556085174952</v>
      </c>
      <c r="AE420" s="158"/>
      <c r="AF420" s="159"/>
      <c r="AG420" s="133">
        <v>4140</v>
      </c>
    </row>
    <row r="421" spans="5:33">
      <c r="E421" s="147">
        <v>0.52922453703703698</v>
      </c>
      <c r="F421" s="133">
        <v>4150</v>
      </c>
      <c r="G421" s="148">
        <v>16.53</v>
      </c>
      <c r="H421" s="148">
        <v>5.89</v>
      </c>
      <c r="I421" s="148">
        <v>7.3</v>
      </c>
      <c r="J421" s="148">
        <v>16.48</v>
      </c>
      <c r="K421" s="148">
        <v>6.04</v>
      </c>
      <c r="L421" s="148">
        <v>6.81</v>
      </c>
      <c r="M421" s="118">
        <f t="shared" si="113"/>
        <v>16.505000000000003</v>
      </c>
      <c r="N421" s="118">
        <f t="shared" si="114"/>
        <v>5.9649999999999999</v>
      </c>
      <c r="O421" s="118">
        <f t="shared" si="115"/>
        <v>7.0549999999999997</v>
      </c>
      <c r="P421" s="149">
        <f t="shared" si="109"/>
        <v>0.14729551717678771</v>
      </c>
      <c r="Q421" s="150">
        <f t="shared" si="110"/>
        <v>1.0839269140212018E-6</v>
      </c>
      <c r="R421" s="151">
        <f t="shared" si="111"/>
        <v>4.5563219022214767E-9</v>
      </c>
      <c r="S421" s="150">
        <f t="shared" si="112"/>
        <v>2.0760069276663136E-17</v>
      </c>
      <c r="T421" s="97">
        <v>298</v>
      </c>
      <c r="U421" s="118">
        <f t="shared" si="116"/>
        <v>289.505</v>
      </c>
      <c r="V421" s="152">
        <f t="shared" si="117"/>
        <v>0.49489553390657981</v>
      </c>
      <c r="W421" s="153">
        <f t="shared" si="118"/>
        <v>3.1253275039547632</v>
      </c>
      <c r="X421" s="154">
        <f t="shared" si="105"/>
        <v>-8.3071844943253251E-8</v>
      </c>
      <c r="Y421" s="155">
        <f t="shared" si="106"/>
        <v>-8.3019806965757581E-8</v>
      </c>
      <c r="Z421" s="155">
        <f t="shared" si="107"/>
        <v>-8.3019839563457841E-8</v>
      </c>
      <c r="AA421" s="156">
        <f t="shared" si="108"/>
        <v>-8.2967834142822671E-8</v>
      </c>
      <c r="AB421" s="157">
        <f t="shared" si="119"/>
        <v>6.6306683641301331E-4</v>
      </c>
      <c r="AC421" s="132"/>
      <c r="AD421" s="158">
        <f t="shared" si="120"/>
        <v>6.6306683641301332</v>
      </c>
      <c r="AE421" s="158"/>
      <c r="AF421" s="159"/>
      <c r="AG421" s="133">
        <v>4150</v>
      </c>
    </row>
    <row r="422" spans="5:33">
      <c r="E422" s="147">
        <v>0.52934027777777781</v>
      </c>
      <c r="F422" s="133">
        <v>4160</v>
      </c>
      <c r="G422" s="148">
        <v>16.54</v>
      </c>
      <c r="H422" s="148">
        <v>5.89</v>
      </c>
      <c r="I422" s="148">
        <v>7.32</v>
      </c>
      <c r="J422" s="148">
        <v>16.48</v>
      </c>
      <c r="K422" s="148">
        <v>6.04</v>
      </c>
      <c r="L422" s="148">
        <v>6.81</v>
      </c>
      <c r="M422" s="118">
        <f t="shared" si="113"/>
        <v>16.509999999999998</v>
      </c>
      <c r="N422" s="118">
        <f t="shared" si="114"/>
        <v>5.9649999999999999</v>
      </c>
      <c r="O422" s="118">
        <f t="shared" si="115"/>
        <v>7.0649999999999995</v>
      </c>
      <c r="P422" s="149">
        <f t="shared" si="109"/>
        <v>0.14751727782492319</v>
      </c>
      <c r="Q422" s="150">
        <f t="shared" si="110"/>
        <v>1.0839269140212018E-6</v>
      </c>
      <c r="R422" s="151">
        <f t="shared" si="111"/>
        <v>4.5582154473286014E-9</v>
      </c>
      <c r="S422" s="150">
        <f t="shared" si="112"/>
        <v>2.077732806426508E-17</v>
      </c>
      <c r="T422" s="97">
        <v>298</v>
      </c>
      <c r="U422" s="118">
        <f t="shared" si="116"/>
        <v>289.51</v>
      </c>
      <c r="V422" s="152">
        <f t="shared" si="117"/>
        <v>0.49459570544908243</v>
      </c>
      <c r="W422" s="153">
        <f t="shared" si="118"/>
        <v>3.1231705833089412</v>
      </c>
      <c r="X422" s="154">
        <f t="shared" si="105"/>
        <v>-8.3219258211781697E-8</v>
      </c>
      <c r="Y422" s="155">
        <f t="shared" si="106"/>
        <v>-8.3166969916793098E-8</v>
      </c>
      <c r="Z422" s="155">
        <f t="shared" si="107"/>
        <v>-8.3167002770556182E-8</v>
      </c>
      <c r="AA422" s="156">
        <f t="shared" si="108"/>
        <v>-8.3114747288045315E-8</v>
      </c>
      <c r="AB422" s="157">
        <f t="shared" si="119"/>
        <v>6.6223663812610585E-4</v>
      </c>
      <c r="AC422" s="132"/>
      <c r="AD422" s="158">
        <f t="shared" si="120"/>
        <v>6.6223663812610587</v>
      </c>
      <c r="AE422" s="158"/>
      <c r="AF422" s="159"/>
      <c r="AG422" s="133">
        <v>4160</v>
      </c>
    </row>
    <row r="423" spans="5:33">
      <c r="E423" s="147">
        <v>0.52945601851851853</v>
      </c>
      <c r="F423" s="133">
        <v>4170</v>
      </c>
      <c r="G423" s="148">
        <v>16.55</v>
      </c>
      <c r="H423" s="148">
        <v>5.89</v>
      </c>
      <c r="I423" s="148">
        <v>7.33</v>
      </c>
      <c r="J423" s="148">
        <v>16.48</v>
      </c>
      <c r="K423" s="148">
        <v>6.04</v>
      </c>
      <c r="L423" s="148">
        <v>6.75</v>
      </c>
      <c r="M423" s="118">
        <f t="shared" si="113"/>
        <v>16.515000000000001</v>
      </c>
      <c r="N423" s="118">
        <f t="shared" si="114"/>
        <v>5.9649999999999999</v>
      </c>
      <c r="O423" s="118">
        <f t="shared" si="115"/>
        <v>7.04</v>
      </c>
      <c r="P423" s="149">
        <f t="shared" si="109"/>
        <v>0.14700821280759205</v>
      </c>
      <c r="Q423" s="150">
        <f t="shared" si="110"/>
        <v>1.0839269140212018E-6</v>
      </c>
      <c r="R423" s="151">
        <f t="shared" si="111"/>
        <v>4.5601097793671966E-9</v>
      </c>
      <c r="S423" s="150">
        <f t="shared" si="112"/>
        <v>2.0794601199880343E-17</v>
      </c>
      <c r="T423" s="97">
        <v>298</v>
      </c>
      <c r="U423" s="118">
        <f t="shared" si="116"/>
        <v>289.51499999999999</v>
      </c>
      <c r="V423" s="152">
        <f t="shared" si="117"/>
        <v>0.49429588734781821</v>
      </c>
      <c r="W423" s="153">
        <f t="shared" si="118"/>
        <v>3.1210152256693147</v>
      </c>
      <c r="X423" s="154">
        <f t="shared" si="105"/>
        <v>-8.295403467286375E-8</v>
      </c>
      <c r="Y423" s="155">
        <f t="shared" si="106"/>
        <v>-8.2902013806682843E-8</v>
      </c>
      <c r="Z423" s="155">
        <f t="shared" si="107"/>
        <v>-8.2902046429213252E-8</v>
      </c>
      <c r="AA423" s="156">
        <f t="shared" si="108"/>
        <v>-8.2850058144647276E-8</v>
      </c>
      <c r="AB423" s="157">
        <f t="shared" si="119"/>
        <v>6.6140496820798166E-4</v>
      </c>
      <c r="AC423" s="132"/>
      <c r="AD423" s="158">
        <f t="shared" si="120"/>
        <v>6.6140496820798163</v>
      </c>
      <c r="AE423" s="158"/>
      <c r="AF423" s="159"/>
      <c r="AG423" s="133">
        <v>4170</v>
      </c>
    </row>
    <row r="424" spans="5:33">
      <c r="E424" s="147">
        <v>0.52957175925925926</v>
      </c>
      <c r="F424" s="133">
        <v>4180</v>
      </c>
      <c r="G424" s="148">
        <v>16.55</v>
      </c>
      <c r="H424" s="148">
        <v>5.89</v>
      </c>
      <c r="I424" s="148">
        <v>7.35</v>
      </c>
      <c r="J424" s="148">
        <v>16.489999999999998</v>
      </c>
      <c r="K424" s="148">
        <v>6.04</v>
      </c>
      <c r="L424" s="148">
        <v>6.72</v>
      </c>
      <c r="M424" s="118">
        <f t="shared" si="113"/>
        <v>16.52</v>
      </c>
      <c r="N424" s="118">
        <f t="shared" si="114"/>
        <v>5.9649999999999999</v>
      </c>
      <c r="O424" s="118">
        <f t="shared" si="115"/>
        <v>7.0350000000000001</v>
      </c>
      <c r="P424" s="149">
        <f t="shared" si="109"/>
        <v>0.1469167319117573</v>
      </c>
      <c r="Q424" s="150">
        <f t="shared" si="110"/>
        <v>1.0839269140212018E-6</v>
      </c>
      <c r="R424" s="151">
        <f t="shared" si="111"/>
        <v>4.5620048986642924E-9</v>
      </c>
      <c r="S424" s="150">
        <f t="shared" si="112"/>
        <v>2.0811888695437001E-17</v>
      </c>
      <c r="T424" s="97">
        <v>298</v>
      </c>
      <c r="U424" s="118">
        <f t="shared" si="116"/>
        <v>289.52</v>
      </c>
      <c r="V424" s="152">
        <f t="shared" si="117"/>
        <v>0.49399607960224878</v>
      </c>
      <c r="W424" s="153">
        <f t="shared" si="118"/>
        <v>3.1188614298505994</v>
      </c>
      <c r="X424" s="154">
        <f t="shared" si="105"/>
        <v>-8.2924561817502367E-8</v>
      </c>
      <c r="Y424" s="155">
        <f t="shared" si="106"/>
        <v>-8.2872512670277295E-8</v>
      </c>
      <c r="Z424" s="155">
        <f t="shared" si="107"/>
        <v>-8.28725453398949E-8</v>
      </c>
      <c r="AA424" s="156">
        <f t="shared" si="108"/>
        <v>-8.2820528821276097E-8</v>
      </c>
      <c r="AB424" s="157">
        <f t="shared" si="119"/>
        <v>6.6057594785249945E-4</v>
      </c>
      <c r="AC424" s="132"/>
      <c r="AD424" s="158">
        <f t="shared" si="120"/>
        <v>6.6057594785249947</v>
      </c>
      <c r="AE424" s="158"/>
      <c r="AF424" s="159"/>
      <c r="AG424" s="133">
        <v>4180</v>
      </c>
    </row>
    <row r="425" spans="5:33">
      <c r="E425" s="147">
        <v>0.52968749999999998</v>
      </c>
      <c r="F425" s="133">
        <v>4190</v>
      </c>
      <c r="G425" s="148">
        <v>16.559999999999999</v>
      </c>
      <c r="H425" s="148">
        <v>5.89</v>
      </c>
      <c r="I425" s="148">
        <v>7.37</v>
      </c>
      <c r="J425" s="148">
        <v>16.489999999999998</v>
      </c>
      <c r="K425" s="148">
        <v>6.04</v>
      </c>
      <c r="L425" s="148">
        <v>6.79</v>
      </c>
      <c r="M425" s="118">
        <f t="shared" si="113"/>
        <v>16.524999999999999</v>
      </c>
      <c r="N425" s="118">
        <f t="shared" si="114"/>
        <v>5.9649999999999999</v>
      </c>
      <c r="O425" s="118">
        <f t="shared" si="115"/>
        <v>7.08</v>
      </c>
      <c r="P425" s="149">
        <f t="shared" si="109"/>
        <v>0.14786951112134111</v>
      </c>
      <c r="Q425" s="150">
        <f t="shared" si="110"/>
        <v>1.0839269140212018E-6</v>
      </c>
      <c r="R425" s="151">
        <f t="shared" si="111"/>
        <v>4.5639008055470659E-9</v>
      </c>
      <c r="S425" s="150">
        <f t="shared" si="112"/>
        <v>2.0829190562873156E-17</v>
      </c>
      <c r="T425" s="97">
        <v>298</v>
      </c>
      <c r="U425" s="118">
        <f t="shared" si="116"/>
        <v>289.52499999999998</v>
      </c>
      <c r="V425" s="152">
        <f t="shared" si="117"/>
        <v>0.49369628221184014</v>
      </c>
      <c r="W425" s="153">
        <f t="shared" si="118"/>
        <v>3.1167091946684811</v>
      </c>
      <c r="X425" s="154">
        <f t="shared" si="105"/>
        <v>-8.3484542836344267E-8</v>
      </c>
      <c r="Y425" s="155">
        <f t="shared" si="106"/>
        <v>-8.3431722084283378E-8</v>
      </c>
      <c r="Z425" s="155">
        <f t="shared" si="107"/>
        <v>-8.3431755504024944E-8</v>
      </c>
      <c r="AA425" s="156">
        <f t="shared" si="108"/>
        <v>-8.3378968129416256E-8</v>
      </c>
      <c r="AB425" s="157">
        <f t="shared" si="119"/>
        <v>6.5974722250806755E-4</v>
      </c>
      <c r="AC425" s="132"/>
      <c r="AD425" s="158">
        <f t="shared" si="120"/>
        <v>6.5974722250806757</v>
      </c>
      <c r="AE425" s="158"/>
      <c r="AF425" s="159"/>
      <c r="AG425" s="133">
        <v>4190</v>
      </c>
    </row>
    <row r="426" spans="5:33">
      <c r="E426" s="147">
        <v>0.5298032407407407</v>
      </c>
      <c r="F426" s="133">
        <v>4200</v>
      </c>
      <c r="G426" s="148">
        <v>16.559999999999999</v>
      </c>
      <c r="H426" s="148">
        <v>5.89</v>
      </c>
      <c r="I426" s="148">
        <v>7.37</v>
      </c>
      <c r="J426" s="148">
        <v>16.5</v>
      </c>
      <c r="K426" s="148">
        <v>6.04</v>
      </c>
      <c r="L426" s="148">
        <v>6.78</v>
      </c>
      <c r="M426" s="118">
        <f t="shared" si="113"/>
        <v>16.53</v>
      </c>
      <c r="N426" s="118">
        <f t="shared" si="114"/>
        <v>5.9649999999999999</v>
      </c>
      <c r="O426" s="118">
        <f t="shared" si="115"/>
        <v>7.0750000000000002</v>
      </c>
      <c r="P426" s="149">
        <f t="shared" si="109"/>
        <v>0.14777808993337674</v>
      </c>
      <c r="Q426" s="150">
        <f t="shared" si="110"/>
        <v>1.0839269140212018E-6</v>
      </c>
      <c r="R426" s="151">
        <f t="shared" si="111"/>
        <v>4.5657975003428284E-9</v>
      </c>
      <c r="S426" s="150">
        <f t="shared" si="112"/>
        <v>2.084650681413682E-17</v>
      </c>
      <c r="T426" s="97">
        <v>298</v>
      </c>
      <c r="U426" s="118">
        <f t="shared" si="116"/>
        <v>289.52999999999997</v>
      </c>
      <c r="V426" s="152">
        <f t="shared" si="117"/>
        <v>0.49339649517605383</v>
      </c>
      <c r="W426" s="153">
        <f t="shared" si="118"/>
        <v>3.1145585189395484</v>
      </c>
      <c r="X426" s="154">
        <f t="shared" si="105"/>
        <v>-8.3454279846927446E-8</v>
      </c>
      <c r="Y426" s="155">
        <f t="shared" si="106"/>
        <v>-8.3401430549461609E-8</v>
      </c>
      <c r="Z426" s="155">
        <f t="shared" si="107"/>
        <v>-8.3401464017466424E-8</v>
      </c>
      <c r="AA426" s="156">
        <f t="shared" si="108"/>
        <v>-8.3348648145616711E-8</v>
      </c>
      <c r="AB426" s="157">
        <f t="shared" si="119"/>
        <v>6.5891290506449698E-4</v>
      </c>
      <c r="AC426" s="160">
        <f>D18</f>
        <v>6.4535714285714283E-4</v>
      </c>
      <c r="AD426" s="158">
        <f t="shared" si="120"/>
        <v>6.5891290506449698</v>
      </c>
      <c r="AE426" s="158">
        <f>AC426*10000</f>
        <v>6.4535714285714283</v>
      </c>
      <c r="AF426" s="159">
        <f>(AD426-AE426)*(AD426-AE426)</f>
        <v>1.8375868902233104E-2</v>
      </c>
      <c r="AG426" s="133">
        <v>4200</v>
      </c>
    </row>
    <row r="427" spans="5:33">
      <c r="E427" s="147">
        <v>0.52991898148148142</v>
      </c>
      <c r="F427" s="133">
        <v>4210</v>
      </c>
      <c r="G427" s="148">
        <v>16.57</v>
      </c>
      <c r="H427" s="148">
        <v>5.88</v>
      </c>
      <c r="I427" s="148">
        <v>7.33</v>
      </c>
      <c r="J427" s="148">
        <v>16.510000000000002</v>
      </c>
      <c r="K427" s="148">
        <v>6.04</v>
      </c>
      <c r="L427" s="148">
        <v>6.76</v>
      </c>
      <c r="M427" s="118">
        <f t="shared" si="113"/>
        <v>16.54</v>
      </c>
      <c r="N427" s="118">
        <f t="shared" si="114"/>
        <v>5.96</v>
      </c>
      <c r="O427" s="118">
        <f t="shared" si="115"/>
        <v>7.0449999999999999</v>
      </c>
      <c r="P427" s="149">
        <f t="shared" si="109"/>
        <v>0.14717737846231221</v>
      </c>
      <c r="Q427" s="150">
        <f t="shared" si="110"/>
        <v>1.0964781961431832E-6</v>
      </c>
      <c r="R427" s="151">
        <f t="shared" si="111"/>
        <v>4.5172855535371484E-9</v>
      </c>
      <c r="S427" s="150">
        <f t="shared" si="112"/>
        <v>2.0405868772195421E-17</v>
      </c>
      <c r="T427" s="97">
        <v>298</v>
      </c>
      <c r="U427" s="118">
        <f t="shared" si="116"/>
        <v>289.54000000000002</v>
      </c>
      <c r="V427" s="152">
        <f t="shared" si="117"/>
        <v>0.49279695216619923</v>
      </c>
      <c r="W427" s="153">
        <f t="shared" si="118"/>
        <v>3.1102618411123166</v>
      </c>
      <c r="X427" s="154">
        <f t="shared" si="105"/>
        <v>-8.1367489183222389E-8</v>
      </c>
      <c r="Y427" s="155">
        <f t="shared" si="106"/>
        <v>-8.1317186184667065E-8</v>
      </c>
      <c r="Z427" s="155">
        <f t="shared" si="107"/>
        <v>-8.1317217282980267E-8</v>
      </c>
      <c r="AA427" s="156">
        <f t="shared" si="108"/>
        <v>-8.1266945344286992E-8</v>
      </c>
      <c r="AB427" s="157">
        <f t="shared" si="119"/>
        <v>6.5807889053595301E-4</v>
      </c>
      <c r="AC427" s="132"/>
      <c r="AD427" s="158">
        <f t="shared" si="120"/>
        <v>6.5807889053595305</v>
      </c>
      <c r="AE427" s="158"/>
      <c r="AF427" s="159"/>
      <c r="AG427" s="133">
        <v>4210</v>
      </c>
    </row>
    <row r="428" spans="5:33">
      <c r="E428" s="147">
        <v>0.53003472222222225</v>
      </c>
      <c r="F428" s="133">
        <v>4220</v>
      </c>
      <c r="G428" s="148">
        <v>16.57</v>
      </c>
      <c r="H428" s="148">
        <v>5.88</v>
      </c>
      <c r="I428" s="148">
        <v>7.29</v>
      </c>
      <c r="J428" s="148">
        <v>16.52</v>
      </c>
      <c r="K428" s="148">
        <v>6.04</v>
      </c>
      <c r="L428" s="148">
        <v>6.77</v>
      </c>
      <c r="M428" s="118">
        <f t="shared" si="113"/>
        <v>16.545000000000002</v>
      </c>
      <c r="N428" s="118">
        <f t="shared" si="114"/>
        <v>5.96</v>
      </c>
      <c r="O428" s="118">
        <f t="shared" si="115"/>
        <v>7.0299999999999994</v>
      </c>
      <c r="P428" s="149">
        <f t="shared" si="109"/>
        <v>0.14687694339297919</v>
      </c>
      <c r="Q428" s="150">
        <f t="shared" si="110"/>
        <v>1.0964781961431832E-6</v>
      </c>
      <c r="R428" s="151">
        <f t="shared" si="111"/>
        <v>4.5191628756713092E-9</v>
      </c>
      <c r="S428" s="150">
        <f t="shared" si="112"/>
        <v>2.0422833096845778E-17</v>
      </c>
      <c r="T428" s="97">
        <v>298</v>
      </c>
      <c r="U428" s="118">
        <f t="shared" si="116"/>
        <v>289.54500000000002</v>
      </c>
      <c r="V428" s="152">
        <f t="shared" si="117"/>
        <v>0.49249719619106069</v>
      </c>
      <c r="W428" s="153">
        <f t="shared" si="118"/>
        <v>3.1081158366519226</v>
      </c>
      <c r="X428" s="154">
        <f t="shared" si="105"/>
        <v>-8.1224520014701124E-8</v>
      </c>
      <c r="Y428" s="155">
        <f t="shared" si="106"/>
        <v>-8.117433161702379E-8</v>
      </c>
      <c r="Z428" s="155">
        <f t="shared" si="107"/>
        <v>-8.1174362628290605E-8</v>
      </c>
      <c r="AA428" s="156">
        <f t="shared" si="108"/>
        <v>-8.1124205203556544E-8</v>
      </c>
      <c r="AB428" s="157">
        <f t="shared" si="119"/>
        <v>6.5726571846684838E-4</v>
      </c>
      <c r="AC428" s="132"/>
      <c r="AD428" s="158">
        <f t="shared" si="120"/>
        <v>6.5726571846684836</v>
      </c>
      <c r="AE428" s="158"/>
      <c r="AF428" s="159"/>
      <c r="AG428" s="133">
        <v>4220</v>
      </c>
    </row>
    <row r="429" spans="5:33">
      <c r="E429" s="147">
        <v>0.53015046296296298</v>
      </c>
      <c r="F429" s="133">
        <v>4230</v>
      </c>
      <c r="G429" s="148">
        <v>16.579999999999998</v>
      </c>
      <c r="H429" s="148">
        <v>5.88</v>
      </c>
      <c r="I429" s="148">
        <v>7.25</v>
      </c>
      <c r="J429" s="148">
        <v>16.52</v>
      </c>
      <c r="K429" s="148">
        <v>6.04</v>
      </c>
      <c r="L429" s="148">
        <v>6.81</v>
      </c>
      <c r="M429" s="118">
        <f t="shared" si="113"/>
        <v>16.549999999999997</v>
      </c>
      <c r="N429" s="118">
        <f t="shared" si="114"/>
        <v>5.96</v>
      </c>
      <c r="O429" s="118">
        <f t="shared" si="115"/>
        <v>7.0299999999999994</v>
      </c>
      <c r="P429" s="149">
        <f t="shared" si="109"/>
        <v>0.14688987620430474</v>
      </c>
      <c r="Q429" s="150">
        <f t="shared" si="110"/>
        <v>1.0964781961431832E-6</v>
      </c>
      <c r="R429" s="151">
        <f t="shared" si="111"/>
        <v>4.5210409779948875E-9</v>
      </c>
      <c r="S429" s="150">
        <f t="shared" si="112"/>
        <v>2.0439811524708967E-17</v>
      </c>
      <c r="T429" s="97">
        <v>298</v>
      </c>
      <c r="U429" s="118">
        <f t="shared" si="116"/>
        <v>289.55</v>
      </c>
      <c r="V429" s="152">
        <f t="shared" si="117"/>
        <v>0.4921974505683997</v>
      </c>
      <c r="W429" s="153">
        <f t="shared" si="118"/>
        <v>3.1059713869204915</v>
      </c>
      <c r="X429" s="154">
        <f t="shared" si="105"/>
        <v>-8.1254858463476467E-8</v>
      </c>
      <c r="Y429" s="155">
        <f t="shared" si="106"/>
        <v>-8.120457045947373E-8</v>
      </c>
      <c r="Z429" s="155">
        <f t="shared" si="107"/>
        <v>-8.1204601582330797E-8</v>
      </c>
      <c r="AA429" s="156">
        <f t="shared" si="108"/>
        <v>-8.1154344662661751E-8</v>
      </c>
      <c r="AB429" s="157">
        <f t="shared" si="119"/>
        <v>6.5645397494400019E-4</v>
      </c>
      <c r="AC429" s="132"/>
      <c r="AD429" s="158">
        <f t="shared" si="120"/>
        <v>6.5645397494400015</v>
      </c>
      <c r="AE429" s="158"/>
      <c r="AF429" s="159"/>
      <c r="AG429" s="133">
        <v>4230</v>
      </c>
    </row>
    <row r="430" spans="5:33">
      <c r="E430" s="147">
        <v>0.5302662037037037</v>
      </c>
      <c r="F430" s="133">
        <v>4240</v>
      </c>
      <c r="G430" s="148">
        <v>16.579999999999998</v>
      </c>
      <c r="H430" s="148">
        <v>5.88</v>
      </c>
      <c r="I430" s="148">
        <v>7.28</v>
      </c>
      <c r="J430" s="148">
        <v>16.53</v>
      </c>
      <c r="K430" s="148">
        <v>6.04</v>
      </c>
      <c r="L430" s="148">
        <v>6.82</v>
      </c>
      <c r="M430" s="118">
        <f t="shared" si="113"/>
        <v>16.555</v>
      </c>
      <c r="N430" s="118">
        <f t="shared" si="114"/>
        <v>5.96</v>
      </c>
      <c r="O430" s="118">
        <f t="shared" si="115"/>
        <v>7.0500000000000007</v>
      </c>
      <c r="P430" s="149">
        <f t="shared" si="109"/>
        <v>0.14732074247768506</v>
      </c>
      <c r="Q430" s="150">
        <f t="shared" si="110"/>
        <v>1.0964781961431832E-6</v>
      </c>
      <c r="R430" s="151">
        <f t="shared" si="111"/>
        <v>4.5229198608321231E-9</v>
      </c>
      <c r="S430" s="150">
        <f t="shared" si="112"/>
        <v>2.0456804067509673E-17</v>
      </c>
      <c r="T430" s="97">
        <v>298</v>
      </c>
      <c r="U430" s="118">
        <f t="shared" si="116"/>
        <v>289.55500000000001</v>
      </c>
      <c r="V430" s="152">
        <f t="shared" si="117"/>
        <v>0.49189771529768228</v>
      </c>
      <c r="W430" s="153">
        <f t="shared" si="118"/>
        <v>3.1038284907393199</v>
      </c>
      <c r="X430" s="154">
        <f t="shared" si="105"/>
        <v>-8.1516297062502964E-8</v>
      </c>
      <c r="Y430" s="155">
        <f t="shared" si="106"/>
        <v>-8.1465622247542667E-8</v>
      </c>
      <c r="Z430" s="155">
        <f t="shared" si="107"/>
        <v>-8.146565374967123E-8</v>
      </c>
      <c r="AA430" s="156">
        <f t="shared" si="108"/>
        <v>-8.1415010397672759E-8</v>
      </c>
      <c r="AB430" s="157">
        <f t="shared" si="119"/>
        <v>6.5564192903198393E-4</v>
      </c>
      <c r="AC430" s="132"/>
      <c r="AD430" s="158">
        <f t="shared" si="120"/>
        <v>6.5564192903198393</v>
      </c>
      <c r="AE430" s="158"/>
      <c r="AF430" s="159"/>
      <c r="AG430" s="133">
        <v>4240</v>
      </c>
    </row>
    <row r="431" spans="5:33">
      <c r="E431" s="147">
        <v>0.53038194444444442</v>
      </c>
      <c r="F431" s="133">
        <v>4250</v>
      </c>
      <c r="G431" s="148">
        <v>16.59</v>
      </c>
      <c r="H431" s="148">
        <v>5.88</v>
      </c>
      <c r="I431" s="148">
        <v>7.29</v>
      </c>
      <c r="J431" s="148">
        <v>16.53</v>
      </c>
      <c r="K431" s="148">
        <v>6.04</v>
      </c>
      <c r="L431" s="148">
        <v>6.79</v>
      </c>
      <c r="M431" s="118">
        <f t="shared" si="113"/>
        <v>16.560000000000002</v>
      </c>
      <c r="N431" s="118">
        <f t="shared" si="114"/>
        <v>5.96</v>
      </c>
      <c r="O431" s="118">
        <f t="shared" si="115"/>
        <v>7.04</v>
      </c>
      <c r="P431" s="149">
        <f t="shared" si="109"/>
        <v>0.1471247326559702</v>
      </c>
      <c r="Q431" s="150">
        <f t="shared" si="110"/>
        <v>1.0964781961431832E-6</v>
      </c>
      <c r="R431" s="151">
        <f t="shared" si="111"/>
        <v>4.524799524507386E-9</v>
      </c>
      <c r="S431" s="150">
        <f t="shared" si="112"/>
        <v>2.0473810736982267E-17</v>
      </c>
      <c r="T431" s="97">
        <v>298</v>
      </c>
      <c r="U431" s="118">
        <f t="shared" si="116"/>
        <v>289.56</v>
      </c>
      <c r="V431" s="152">
        <f t="shared" si="117"/>
        <v>0.49159799037836571</v>
      </c>
      <c r="W431" s="153">
        <f t="shared" si="118"/>
        <v>3.1016871469305713</v>
      </c>
      <c r="X431" s="154">
        <f t="shared" si="105"/>
        <v>-8.1430461117925899E-8</v>
      </c>
      <c r="Y431" s="155">
        <f t="shared" si="106"/>
        <v>-8.1379830056305969E-8</v>
      </c>
      <c r="Z431" s="155">
        <f t="shared" si="107"/>
        <v>-8.1379861537208389E-8</v>
      </c>
      <c r="AA431" s="156">
        <f t="shared" si="108"/>
        <v>-8.1329261917343095E-8</v>
      </c>
      <c r="AB431" s="157">
        <f t="shared" si="119"/>
        <v>6.5482727259955965E-4</v>
      </c>
      <c r="AC431" s="132"/>
      <c r="AD431" s="158">
        <f t="shared" si="120"/>
        <v>6.5482727259955968</v>
      </c>
      <c r="AE431" s="158"/>
      <c r="AF431" s="159"/>
      <c r="AG431" s="133">
        <v>4250</v>
      </c>
    </row>
    <row r="432" spans="5:33">
      <c r="E432" s="147">
        <v>0.53049768518518514</v>
      </c>
      <c r="F432" s="133">
        <v>4260</v>
      </c>
      <c r="G432" s="148">
        <v>16.59</v>
      </c>
      <c r="H432" s="148">
        <v>5.88</v>
      </c>
      <c r="I432" s="148">
        <v>7.32</v>
      </c>
      <c r="J432" s="148">
        <v>16.53</v>
      </c>
      <c r="K432" s="148">
        <v>6.03</v>
      </c>
      <c r="L432" s="148">
        <v>6.76</v>
      </c>
      <c r="M432" s="118">
        <f t="shared" si="113"/>
        <v>16.560000000000002</v>
      </c>
      <c r="N432" s="118">
        <f t="shared" si="114"/>
        <v>5.9550000000000001</v>
      </c>
      <c r="O432" s="118">
        <f t="shared" si="115"/>
        <v>7.04</v>
      </c>
      <c r="P432" s="149">
        <f t="shared" si="109"/>
        <v>0.1471247326559702</v>
      </c>
      <c r="Q432" s="150">
        <f t="shared" si="110"/>
        <v>1.1091748152623991E-6</v>
      </c>
      <c r="R432" s="151">
        <f t="shared" si="111"/>
        <v>4.4730045726540223E-9</v>
      </c>
      <c r="S432" s="150">
        <f t="shared" si="112"/>
        <v>2.0007769906983791E-17</v>
      </c>
      <c r="T432" s="97">
        <v>298</v>
      </c>
      <c r="U432" s="118">
        <f t="shared" si="116"/>
        <v>289.56</v>
      </c>
      <c r="V432" s="152">
        <f t="shared" si="117"/>
        <v>0.49159799037836571</v>
      </c>
      <c r="W432" s="153">
        <f t="shared" si="118"/>
        <v>3.1016871469305713</v>
      </c>
      <c r="X432" s="154">
        <f t="shared" si="105"/>
        <v>-7.9477981911251798E-8</v>
      </c>
      <c r="Y432" s="155">
        <f t="shared" si="106"/>
        <v>-7.9429689713468849E-8</v>
      </c>
      <c r="Z432" s="155">
        <f t="shared" si="107"/>
        <v>-7.9429719056644286E-8</v>
      </c>
      <c r="AA432" s="156">
        <f t="shared" si="108"/>
        <v>-7.9381456166377932E-8</v>
      </c>
      <c r="AB432" s="157">
        <f t="shared" si="119"/>
        <v>6.5401347408918919E-4</v>
      </c>
      <c r="AC432" s="132"/>
      <c r="AD432" s="158">
        <f t="shared" si="120"/>
        <v>6.540134740891892</v>
      </c>
      <c r="AE432" s="158"/>
      <c r="AF432" s="159"/>
      <c r="AG432" s="133">
        <v>4260</v>
      </c>
    </row>
    <row r="433" spans="1:37">
      <c r="E433" s="147">
        <v>0.53061342592592586</v>
      </c>
      <c r="F433" s="133">
        <v>4270</v>
      </c>
      <c r="G433" s="148">
        <v>16.600000000000001</v>
      </c>
      <c r="H433" s="148">
        <v>5.88</v>
      </c>
      <c r="I433" s="148">
        <v>7.24</v>
      </c>
      <c r="J433" s="148">
        <v>16.53</v>
      </c>
      <c r="K433" s="148">
        <v>6.03</v>
      </c>
      <c r="L433" s="148">
        <v>6.77</v>
      </c>
      <c r="M433" s="118">
        <f t="shared" si="113"/>
        <v>16.565000000000001</v>
      </c>
      <c r="N433" s="118">
        <f t="shared" si="114"/>
        <v>5.9550000000000001</v>
      </c>
      <c r="O433" s="118">
        <f t="shared" si="115"/>
        <v>7.0049999999999999</v>
      </c>
      <c r="P433" s="149">
        <f t="shared" si="109"/>
        <v>0.14640618230307714</v>
      </c>
      <c r="Q433" s="150">
        <f t="shared" si="110"/>
        <v>1.1091748152623991E-6</v>
      </c>
      <c r="R433" s="151">
        <f t="shared" si="111"/>
        <v>4.4748634922177565E-9</v>
      </c>
      <c r="S433" s="150">
        <f t="shared" si="112"/>
        <v>2.0024403273983296E-17</v>
      </c>
      <c r="T433" s="97">
        <v>298</v>
      </c>
      <c r="U433" s="118">
        <f t="shared" si="116"/>
        <v>289.565</v>
      </c>
      <c r="V433" s="152">
        <f t="shared" si="117"/>
        <v>0.49129827580992025</v>
      </c>
      <c r="W433" s="153">
        <f t="shared" si="118"/>
        <v>3.0995473543174343</v>
      </c>
      <c r="X433" s="154">
        <f t="shared" si="105"/>
        <v>-7.9114011126854E-8</v>
      </c>
      <c r="Y433" s="155">
        <f t="shared" si="106"/>
        <v>-7.9066102040769298E-8</v>
      </c>
      <c r="Z433" s="155">
        <f t="shared" si="107"/>
        <v>-7.9066131053083237E-8</v>
      </c>
      <c r="AA433" s="156">
        <f t="shared" si="108"/>
        <v>-7.9018250944174531E-8</v>
      </c>
      <c r="AB433" s="157">
        <f t="shared" si="119"/>
        <v>6.5321917699649279E-4</v>
      </c>
      <c r="AC433" s="132"/>
      <c r="AD433" s="158">
        <f t="shared" si="120"/>
        <v>6.5321917699649275</v>
      </c>
      <c r="AE433" s="158"/>
      <c r="AF433" s="159"/>
      <c r="AG433" s="133">
        <v>4270</v>
      </c>
    </row>
    <row r="434" spans="1:37">
      <c r="E434" s="147">
        <v>0.5307291666666667</v>
      </c>
      <c r="F434" s="133">
        <v>4280</v>
      </c>
      <c r="G434" s="148">
        <v>16.61</v>
      </c>
      <c r="H434" s="148">
        <v>5.88</v>
      </c>
      <c r="I434" s="148">
        <v>7.31</v>
      </c>
      <c r="J434" s="148">
        <v>16.54</v>
      </c>
      <c r="K434" s="148">
        <v>6.03</v>
      </c>
      <c r="L434" s="148">
        <v>6.75</v>
      </c>
      <c r="M434" s="118">
        <f t="shared" si="113"/>
        <v>16.574999999999999</v>
      </c>
      <c r="N434" s="118">
        <f t="shared" si="114"/>
        <v>5.9550000000000001</v>
      </c>
      <c r="O434" s="118">
        <f t="shared" si="115"/>
        <v>7.0299999999999994</v>
      </c>
      <c r="P434" s="149">
        <f t="shared" si="109"/>
        <v>0.14695457443878404</v>
      </c>
      <c r="Q434" s="150">
        <f t="shared" si="110"/>
        <v>1.1091748152623991E-6</v>
      </c>
      <c r="R434" s="151">
        <f t="shared" si="111"/>
        <v>4.4785836492909685E-9</v>
      </c>
      <c r="S434" s="150">
        <f t="shared" si="112"/>
        <v>2.0057711503696409E-17</v>
      </c>
      <c r="T434" s="97">
        <v>298</v>
      </c>
      <c r="U434" s="118">
        <f t="shared" si="116"/>
        <v>289.57499999999999</v>
      </c>
      <c r="V434" s="152">
        <f t="shared" si="117"/>
        <v>0.49069887772348708</v>
      </c>
      <c r="W434" s="153">
        <f t="shared" si="118"/>
        <v>3.0952724179751421</v>
      </c>
      <c r="X434" s="154">
        <f t="shared" si="105"/>
        <v>-7.9555883176767981E-8</v>
      </c>
      <c r="Y434" s="155">
        <f t="shared" si="106"/>
        <v>-7.9507378716931181E-8</v>
      </c>
      <c r="Z434" s="155">
        <f t="shared" si="107"/>
        <v>-7.9507408289635647E-8</v>
      </c>
      <c r="AA434" s="156">
        <f t="shared" si="108"/>
        <v>-7.9458933366442949E-8</v>
      </c>
      <c r="AB434" s="157">
        <f t="shared" si="119"/>
        <v>6.524285157827282E-4</v>
      </c>
      <c r="AC434" s="132"/>
      <c r="AD434" s="158">
        <f t="shared" si="120"/>
        <v>6.5242851578272818</v>
      </c>
      <c r="AE434" s="158"/>
      <c r="AF434" s="159"/>
      <c r="AG434" s="133">
        <v>4280</v>
      </c>
    </row>
    <row r="435" spans="1:37">
      <c r="E435" s="147">
        <v>0.53084490740740742</v>
      </c>
      <c r="F435" s="133">
        <v>4290</v>
      </c>
      <c r="G435" s="148">
        <v>16.61</v>
      </c>
      <c r="H435" s="148">
        <v>5.88</v>
      </c>
      <c r="I435" s="148">
        <v>7.28</v>
      </c>
      <c r="J435" s="148">
        <v>16.55</v>
      </c>
      <c r="K435" s="148">
        <v>6.03</v>
      </c>
      <c r="L435" s="148">
        <v>6.74</v>
      </c>
      <c r="M435" s="118">
        <f t="shared" si="113"/>
        <v>16.579999999999998</v>
      </c>
      <c r="N435" s="118">
        <f t="shared" si="114"/>
        <v>5.9550000000000001</v>
      </c>
      <c r="O435" s="118">
        <f t="shared" si="115"/>
        <v>7.01</v>
      </c>
      <c r="P435" s="149">
        <f t="shared" si="109"/>
        <v>0.14654940564545002</v>
      </c>
      <c r="Q435" s="150">
        <f t="shared" si="110"/>
        <v>1.1091748152623991E-6</v>
      </c>
      <c r="R435" s="151">
        <f t="shared" si="111"/>
        <v>4.4804448874426983E-9</v>
      </c>
      <c r="S435" s="150">
        <f t="shared" si="112"/>
        <v>2.0074386389411414E-17</v>
      </c>
      <c r="T435" s="97">
        <v>298</v>
      </c>
      <c r="U435" s="118">
        <f t="shared" si="116"/>
        <v>289.58</v>
      </c>
      <c r="V435" s="152">
        <f t="shared" si="117"/>
        <v>0.49039919420442912</v>
      </c>
      <c r="W435" s="153">
        <f t="shared" si="118"/>
        <v>3.0931372718969374</v>
      </c>
      <c r="X435" s="154">
        <f t="shared" si="105"/>
        <v>-7.9360476213160497E-8</v>
      </c>
      <c r="Y435" s="155">
        <f t="shared" si="106"/>
        <v>-7.9312150845087025E-8</v>
      </c>
      <c r="Z435" s="155">
        <f t="shared" si="107"/>
        <v>-7.9312180272092877E-8</v>
      </c>
      <c r="AA435" s="156">
        <f t="shared" si="108"/>
        <v>-7.9263884295187015E-8</v>
      </c>
      <c r="AB435" s="157">
        <f t="shared" si="119"/>
        <v>6.5163344179846759E-4</v>
      </c>
      <c r="AC435" s="132"/>
      <c r="AD435" s="158">
        <f t="shared" si="120"/>
        <v>6.5163344179846758</v>
      </c>
      <c r="AE435" s="158"/>
      <c r="AF435" s="159"/>
      <c r="AG435" s="133">
        <v>4290</v>
      </c>
    </row>
    <row r="436" spans="1:37">
      <c r="E436" s="147">
        <v>0.53096064814814814</v>
      </c>
      <c r="F436" s="133">
        <v>4300</v>
      </c>
      <c r="G436" s="148">
        <v>16.61</v>
      </c>
      <c r="H436" s="148">
        <v>5.88</v>
      </c>
      <c r="I436" s="148">
        <v>7.24</v>
      </c>
      <c r="J436" s="148">
        <v>16.54</v>
      </c>
      <c r="K436" s="148">
        <v>6.03</v>
      </c>
      <c r="L436" s="148">
        <v>6.77</v>
      </c>
      <c r="M436" s="118">
        <f t="shared" si="113"/>
        <v>16.574999999999999</v>
      </c>
      <c r="N436" s="118">
        <f t="shared" si="114"/>
        <v>5.9550000000000001</v>
      </c>
      <c r="O436" s="118">
        <f t="shared" si="115"/>
        <v>7.0049999999999999</v>
      </c>
      <c r="P436" s="149">
        <f t="shared" si="109"/>
        <v>0.14643197637890218</v>
      </c>
      <c r="Q436" s="150">
        <f t="shared" si="110"/>
        <v>1.1091748152623991E-6</v>
      </c>
      <c r="R436" s="151">
        <f t="shared" si="111"/>
        <v>4.4785836492909685E-9</v>
      </c>
      <c r="S436" s="150">
        <f t="shared" si="112"/>
        <v>2.0057711503696409E-17</v>
      </c>
      <c r="T436" s="97">
        <v>298</v>
      </c>
      <c r="U436" s="118">
        <f t="shared" si="116"/>
        <v>289.57499999999999</v>
      </c>
      <c r="V436" s="152">
        <f t="shared" si="117"/>
        <v>0.49069887772348708</v>
      </c>
      <c r="W436" s="153">
        <f t="shared" si="118"/>
        <v>3.0952724179751421</v>
      </c>
      <c r="X436" s="154">
        <f t="shared" si="105"/>
        <v>-7.9079994675691412E-8</v>
      </c>
      <c r="Y436" s="155">
        <f t="shared" si="106"/>
        <v>-7.9031951819672549E-8</v>
      </c>
      <c r="Z436" s="155">
        <f t="shared" si="107"/>
        <v>-7.9031981006776369E-8</v>
      </c>
      <c r="AA436" s="156">
        <f t="shared" si="108"/>
        <v>-7.8983967302397698E-8</v>
      </c>
      <c r="AB436" s="157">
        <f t="shared" si="119"/>
        <v>6.5084032009389645E-4</v>
      </c>
      <c r="AC436" s="132"/>
      <c r="AD436" s="158">
        <f t="shared" si="120"/>
        <v>6.5084032009389645</v>
      </c>
      <c r="AE436" s="158"/>
      <c r="AF436" s="159"/>
      <c r="AG436" s="133">
        <v>4300</v>
      </c>
    </row>
    <row r="437" spans="1:37">
      <c r="E437" s="147">
        <v>0.53107638888888886</v>
      </c>
      <c r="F437" s="133">
        <v>4310</v>
      </c>
      <c r="G437" s="148">
        <v>16.62</v>
      </c>
      <c r="H437" s="148">
        <v>5.88</v>
      </c>
      <c r="I437" s="148">
        <v>7.32</v>
      </c>
      <c r="J437" s="148">
        <v>16.559999999999999</v>
      </c>
      <c r="K437" s="148">
        <v>6.03</v>
      </c>
      <c r="L437" s="148">
        <v>6.74</v>
      </c>
      <c r="M437" s="118">
        <f t="shared" si="113"/>
        <v>16.59</v>
      </c>
      <c r="N437" s="118">
        <f t="shared" si="114"/>
        <v>5.9550000000000001</v>
      </c>
      <c r="O437" s="118">
        <f t="shared" si="115"/>
        <v>7.03</v>
      </c>
      <c r="P437" s="149">
        <f t="shared" si="109"/>
        <v>0.14699342074343588</v>
      </c>
      <c r="Q437" s="150">
        <f t="shared" si="110"/>
        <v>1.1091748152623991E-6</v>
      </c>
      <c r="R437" s="151">
        <f t="shared" si="111"/>
        <v>4.4841696845830253E-9</v>
      </c>
      <c r="S437" s="150">
        <f t="shared" si="112"/>
        <v>2.010777776013343E-17</v>
      </c>
      <c r="T437" s="97">
        <v>298</v>
      </c>
      <c r="U437" s="118">
        <f t="shared" si="116"/>
        <v>289.58999999999997</v>
      </c>
      <c r="V437" s="152">
        <f t="shared" si="117"/>
        <v>0.48979985821194738</v>
      </c>
      <c r="W437" s="153">
        <f t="shared" si="118"/>
        <v>3.0888716180606988</v>
      </c>
      <c r="X437" s="154">
        <f t="shared" si="105"/>
        <v>-7.9649422731896615E-8</v>
      </c>
      <c r="Y437" s="155">
        <f t="shared" si="106"/>
        <v>-7.9600626250565944E-8</v>
      </c>
      <c r="Z437" s="155">
        <f t="shared" si="107"/>
        <v>-7.9600656145278388E-8</v>
      </c>
      <c r="AA437" s="156">
        <f t="shared" si="108"/>
        <v>-7.9551889522030711E-8</v>
      </c>
      <c r="AB437" s="157">
        <f t="shared" si="119"/>
        <v>6.5005000038117816E-4</v>
      </c>
      <c r="AC437" s="132"/>
      <c r="AD437" s="158">
        <f t="shared" si="120"/>
        <v>6.5005000038117817</v>
      </c>
      <c r="AE437" s="158"/>
      <c r="AF437" s="159"/>
      <c r="AG437" s="133">
        <v>4310</v>
      </c>
    </row>
    <row r="438" spans="1:37" s="77" customFormat="1">
      <c r="A438" s="134"/>
      <c r="B438" s="134"/>
      <c r="C438" s="134"/>
      <c r="D438" s="134"/>
      <c r="E438" s="136">
        <v>0.53119212962962958</v>
      </c>
      <c r="F438" s="137">
        <v>4320</v>
      </c>
      <c r="G438" s="138">
        <v>16.62</v>
      </c>
      <c r="H438" s="138">
        <v>5.88</v>
      </c>
      <c r="I438" s="138">
        <v>7.28</v>
      </c>
      <c r="J438" s="138">
        <v>16.57</v>
      </c>
      <c r="K438" s="138">
        <v>6.03</v>
      </c>
      <c r="L438" s="138">
        <v>6.74</v>
      </c>
      <c r="M438" s="139">
        <f t="shared" si="113"/>
        <v>16.594999999999999</v>
      </c>
      <c r="N438" s="139">
        <f t="shared" si="114"/>
        <v>5.9550000000000001</v>
      </c>
      <c r="O438" s="139">
        <f t="shared" si="115"/>
        <v>7.01</v>
      </c>
      <c r="P438" s="140">
        <f t="shared" si="109"/>
        <v>0.14658814826063662</v>
      </c>
      <c r="Q438" s="141">
        <f t="shared" si="110"/>
        <v>1.1091748152623991E-6</v>
      </c>
      <c r="R438" s="142">
        <f t="shared" si="111"/>
        <v>4.4860332442146726E-9</v>
      </c>
      <c r="S438" s="141">
        <f t="shared" si="112"/>
        <v>2.0124494268199221E-17</v>
      </c>
      <c r="T438" s="143">
        <v>298</v>
      </c>
      <c r="U438" s="139">
        <f t="shared" si="116"/>
        <v>289.59500000000003</v>
      </c>
      <c r="V438" s="144">
        <f t="shared" si="117"/>
        <v>0.48950020573744896</v>
      </c>
      <c r="W438" s="145">
        <f t="shared" si="118"/>
        <v>3.0867411079591527</v>
      </c>
      <c r="X438" s="146">
        <f t="shared" si="105"/>
        <v>-7.9453313358214205E-8</v>
      </c>
      <c r="Y438" s="146">
        <f t="shared" si="106"/>
        <v>-7.9404697338422857E-8</v>
      </c>
      <c r="Z438" s="146">
        <f t="shared" si="107"/>
        <v>-7.9404727085670399E-8</v>
      </c>
      <c r="AA438" s="146">
        <f t="shared" si="108"/>
        <v>-7.9356140776722997E-8</v>
      </c>
      <c r="AB438" s="146">
        <f t="shared" si="119"/>
        <v>6.492539939194355E-4</v>
      </c>
      <c r="AC438" s="134"/>
      <c r="AD438" s="146">
        <f t="shared" si="120"/>
        <v>6.492539939194355</v>
      </c>
      <c r="AE438" s="146"/>
      <c r="AF438" s="146"/>
      <c r="AG438" s="137">
        <v>4320</v>
      </c>
      <c r="AH438" s="134"/>
      <c r="AI438" s="134"/>
      <c r="AJ438" s="134"/>
      <c r="AK438" s="134"/>
    </row>
    <row r="439" spans="1:37">
      <c r="E439" s="147">
        <v>0.53130787037037031</v>
      </c>
      <c r="F439" s="133">
        <v>4330</v>
      </c>
      <c r="G439" s="148">
        <v>16.63</v>
      </c>
      <c r="H439" s="148">
        <v>5.88</v>
      </c>
      <c r="I439" s="148">
        <v>7.28</v>
      </c>
      <c r="J439" s="148">
        <v>16.57</v>
      </c>
      <c r="K439" s="148">
        <v>6.03</v>
      </c>
      <c r="L439" s="148">
        <v>6.71</v>
      </c>
      <c r="M439" s="118">
        <f t="shared" si="113"/>
        <v>16.600000000000001</v>
      </c>
      <c r="N439" s="118">
        <f t="shared" si="114"/>
        <v>5.9550000000000001</v>
      </c>
      <c r="O439" s="118">
        <f t="shared" si="115"/>
        <v>6.9950000000000001</v>
      </c>
      <c r="P439" s="149">
        <f t="shared" si="109"/>
        <v>0.14628737001316292</v>
      </c>
      <c r="Q439" s="150">
        <f t="shared" si="110"/>
        <v>1.1091748152623991E-6</v>
      </c>
      <c r="R439" s="151">
        <f t="shared" si="111"/>
        <v>4.4878975783162318E-9</v>
      </c>
      <c r="S439" s="150">
        <f t="shared" si="112"/>
        <v>2.0141224673456699E-17</v>
      </c>
      <c r="T439" s="97">
        <v>298</v>
      </c>
      <c r="U439" s="118">
        <f t="shared" si="116"/>
        <v>289.60000000000002</v>
      </c>
      <c r="V439" s="152">
        <f t="shared" si="117"/>
        <v>0.48920056361007047</v>
      </c>
      <c r="W439" s="153">
        <f t="shared" si="118"/>
        <v>3.0846121408412488</v>
      </c>
      <c r="X439" s="154">
        <f t="shared" si="105"/>
        <v>-7.9313853990842665E-8</v>
      </c>
      <c r="Y439" s="155">
        <f t="shared" si="106"/>
        <v>-7.9265349164396334E-8</v>
      </c>
      <c r="Z439" s="155">
        <f t="shared" si="107"/>
        <v>-7.9265378827791439E-8</v>
      </c>
      <c r="AA439" s="156">
        <f t="shared" si="108"/>
        <v>-7.9216903628458576E-8</v>
      </c>
      <c r="AB439" s="157">
        <f t="shared" si="119"/>
        <v>6.4845994674779701E-4</v>
      </c>
      <c r="AC439" s="132"/>
      <c r="AD439" s="158">
        <f t="shared" si="120"/>
        <v>6.4845994674779703</v>
      </c>
      <c r="AE439" s="158"/>
      <c r="AF439" s="159"/>
      <c r="AG439" s="133">
        <v>4330</v>
      </c>
    </row>
    <row r="440" spans="1:37">
      <c r="E440" s="147">
        <v>0.53142361111111114</v>
      </c>
      <c r="F440" s="133">
        <v>4340</v>
      </c>
      <c r="G440" s="148">
        <v>16.63</v>
      </c>
      <c r="H440" s="148">
        <v>5.88</v>
      </c>
      <c r="I440" s="148">
        <v>7.26</v>
      </c>
      <c r="J440" s="148">
        <v>16.57</v>
      </c>
      <c r="K440" s="148">
        <v>6.03</v>
      </c>
      <c r="L440" s="148">
        <v>6.73</v>
      </c>
      <c r="M440" s="118">
        <f t="shared" si="113"/>
        <v>16.600000000000001</v>
      </c>
      <c r="N440" s="118">
        <f t="shared" si="114"/>
        <v>5.9550000000000001</v>
      </c>
      <c r="O440" s="118">
        <f t="shared" si="115"/>
        <v>6.9950000000000001</v>
      </c>
      <c r="P440" s="149">
        <f t="shared" si="109"/>
        <v>0.14628737001316292</v>
      </c>
      <c r="Q440" s="150">
        <f t="shared" si="110"/>
        <v>1.1091748152623991E-6</v>
      </c>
      <c r="R440" s="151">
        <f t="shared" si="111"/>
        <v>4.4878975783162318E-9</v>
      </c>
      <c r="S440" s="150">
        <f t="shared" si="112"/>
        <v>2.0141224673456699E-17</v>
      </c>
      <c r="T440" s="97">
        <v>298</v>
      </c>
      <c r="U440" s="118">
        <f t="shared" si="116"/>
        <v>289.60000000000002</v>
      </c>
      <c r="V440" s="152">
        <f t="shared" si="117"/>
        <v>0.48920056361007047</v>
      </c>
      <c r="W440" s="153">
        <f t="shared" si="118"/>
        <v>3.0846121408412488</v>
      </c>
      <c r="X440" s="154">
        <f t="shared" si="105"/>
        <v>-7.9216903640559858E-8</v>
      </c>
      <c r="Y440" s="155">
        <f t="shared" si="106"/>
        <v>-7.916845810463691E-8</v>
      </c>
      <c r="Z440" s="155">
        <f t="shared" si="107"/>
        <v>-7.9168487731772573E-8</v>
      </c>
      <c r="AA440" s="156">
        <f t="shared" si="108"/>
        <v>-7.9120071786748E-8</v>
      </c>
      <c r="AB440" s="157">
        <f t="shared" si="119"/>
        <v>6.4766729305845759E-4</v>
      </c>
      <c r="AC440" s="132"/>
      <c r="AD440" s="158">
        <f t="shared" si="120"/>
        <v>6.4766729305845763</v>
      </c>
      <c r="AE440" s="158"/>
      <c r="AF440" s="159"/>
      <c r="AG440" s="133">
        <v>4340</v>
      </c>
    </row>
    <row r="441" spans="1:37">
      <c r="E441" s="147">
        <v>0.53153935185185186</v>
      </c>
      <c r="F441" s="133">
        <v>4350</v>
      </c>
      <c r="G441" s="148">
        <v>16.63</v>
      </c>
      <c r="H441" s="148">
        <v>5.88</v>
      </c>
      <c r="I441" s="148">
        <v>7.24</v>
      </c>
      <c r="J441" s="148">
        <v>16.57</v>
      </c>
      <c r="K441" s="148">
        <v>6.03</v>
      </c>
      <c r="L441" s="148">
        <v>6.72</v>
      </c>
      <c r="M441" s="118">
        <f t="shared" si="113"/>
        <v>16.600000000000001</v>
      </c>
      <c r="N441" s="118">
        <f t="shared" si="114"/>
        <v>5.9550000000000001</v>
      </c>
      <c r="O441" s="118">
        <f t="shared" si="115"/>
        <v>6.98</v>
      </c>
      <c r="P441" s="149">
        <f t="shared" si="109"/>
        <v>0.14597367300813111</v>
      </c>
      <c r="Q441" s="150">
        <f t="shared" si="110"/>
        <v>1.1091748152623991E-6</v>
      </c>
      <c r="R441" s="151">
        <f t="shared" si="111"/>
        <v>4.4878975783162318E-9</v>
      </c>
      <c r="S441" s="150">
        <f t="shared" si="112"/>
        <v>2.0141224673456699E-17</v>
      </c>
      <c r="T441" s="97">
        <v>298</v>
      </c>
      <c r="U441" s="118">
        <f t="shared" si="116"/>
        <v>289.60000000000002</v>
      </c>
      <c r="V441" s="152">
        <f t="shared" si="117"/>
        <v>0.48920056361007047</v>
      </c>
      <c r="W441" s="153">
        <f t="shared" si="118"/>
        <v>3.0846121408412488</v>
      </c>
      <c r="X441" s="154">
        <f t="shared" si="105"/>
        <v>-7.8950407599122891E-8</v>
      </c>
      <c r="Y441" s="155">
        <f t="shared" si="106"/>
        <v>-7.8902228576909952E-8</v>
      </c>
      <c r="Z441" s="155">
        <f t="shared" si="107"/>
        <v>-7.8902257977875086E-8</v>
      </c>
      <c r="AA441" s="156">
        <f t="shared" si="108"/>
        <v>-7.8854108320743723E-8</v>
      </c>
      <c r="AB441" s="157">
        <f t="shared" si="119"/>
        <v>6.4687560827995743E-4</v>
      </c>
      <c r="AC441" s="132"/>
      <c r="AD441" s="158">
        <f t="shared" si="120"/>
        <v>6.4687560827995743</v>
      </c>
      <c r="AE441" s="158"/>
      <c r="AF441" s="159"/>
      <c r="AG441" s="133">
        <v>4350</v>
      </c>
    </row>
    <row r="442" spans="1:37">
      <c r="E442" s="147">
        <v>0.53165509259259258</v>
      </c>
      <c r="F442" s="133">
        <v>4360</v>
      </c>
      <c r="G442" s="148">
        <v>16.64</v>
      </c>
      <c r="H442" s="148">
        <v>5.88</v>
      </c>
      <c r="I442" s="148">
        <v>7.28</v>
      </c>
      <c r="J442" s="148">
        <v>16.57</v>
      </c>
      <c r="K442" s="148">
        <v>6.03</v>
      </c>
      <c r="L442" s="148">
        <v>6.72</v>
      </c>
      <c r="M442" s="118">
        <f t="shared" si="113"/>
        <v>16.605</v>
      </c>
      <c r="N442" s="118">
        <f t="shared" si="114"/>
        <v>5.9550000000000001</v>
      </c>
      <c r="O442" s="118">
        <f t="shared" si="115"/>
        <v>7</v>
      </c>
      <c r="P442" s="149">
        <f t="shared" si="109"/>
        <v>0.14640483828402659</v>
      </c>
      <c r="Q442" s="150">
        <f t="shared" si="110"/>
        <v>1.1091748152623991E-6</v>
      </c>
      <c r="R442" s="151">
        <f t="shared" si="111"/>
        <v>4.4897626872095622E-9</v>
      </c>
      <c r="S442" s="150">
        <f t="shared" si="112"/>
        <v>2.015796898745923E-17</v>
      </c>
      <c r="T442" s="97">
        <v>298</v>
      </c>
      <c r="U442" s="118">
        <f t="shared" si="116"/>
        <v>289.60500000000002</v>
      </c>
      <c r="V442" s="152">
        <f t="shared" si="117"/>
        <v>0.48890093182927136</v>
      </c>
      <c r="W442" s="153">
        <f t="shared" si="118"/>
        <v>3.082484715537523</v>
      </c>
      <c r="X442" s="154">
        <f t="shared" si="105"/>
        <v>-7.9207398403895793E-8</v>
      </c>
      <c r="Y442" s="155">
        <f t="shared" si="106"/>
        <v>-7.9158845995442948E-8</v>
      </c>
      <c r="Z442" s="155">
        <f t="shared" si="107"/>
        <v>-7.9158875757010865E-8</v>
      </c>
      <c r="AA442" s="156">
        <f t="shared" si="108"/>
        <v>-7.911035307363957E-8</v>
      </c>
      <c r="AB442" s="157">
        <f t="shared" si="119"/>
        <v>6.4608658579824165E-4</v>
      </c>
      <c r="AC442" s="132"/>
      <c r="AD442" s="158">
        <f t="shared" si="120"/>
        <v>6.4608658579824167</v>
      </c>
      <c r="AE442" s="158"/>
      <c r="AF442" s="159"/>
      <c r="AG442" s="133">
        <v>4360</v>
      </c>
    </row>
    <row r="443" spans="1:37">
      <c r="E443" s="147">
        <v>0.5317708333333333</v>
      </c>
      <c r="F443" s="133">
        <v>4370</v>
      </c>
      <c r="G443" s="148">
        <v>16.64</v>
      </c>
      <c r="H443" s="148">
        <v>5.88</v>
      </c>
      <c r="I443" s="148">
        <v>7.24</v>
      </c>
      <c r="J443" s="148">
        <v>16.579999999999998</v>
      </c>
      <c r="K443" s="148">
        <v>6.03</v>
      </c>
      <c r="L443" s="148">
        <v>6.7</v>
      </c>
      <c r="M443" s="118">
        <f t="shared" si="113"/>
        <v>16.61</v>
      </c>
      <c r="N443" s="118">
        <f t="shared" si="114"/>
        <v>5.9550000000000001</v>
      </c>
      <c r="O443" s="118">
        <f t="shared" si="115"/>
        <v>6.9700000000000006</v>
      </c>
      <c r="P443" s="149">
        <f t="shared" si="109"/>
        <v>0.1457902385476024</v>
      </c>
      <c r="Q443" s="150">
        <f t="shared" si="110"/>
        <v>1.1091748152623991E-6</v>
      </c>
      <c r="R443" s="151">
        <f t="shared" si="111"/>
        <v>4.4916285712166563E-9</v>
      </c>
      <c r="S443" s="150">
        <f t="shared" si="112"/>
        <v>2.0174727221769781E-17</v>
      </c>
      <c r="T443" s="97">
        <v>298</v>
      </c>
      <c r="U443" s="118">
        <f t="shared" si="116"/>
        <v>289.61</v>
      </c>
      <c r="V443" s="152">
        <f t="shared" si="117"/>
        <v>0.48860131039451538</v>
      </c>
      <c r="W443" s="153">
        <f t="shared" si="118"/>
        <v>3.0803588308794665</v>
      </c>
      <c r="X443" s="154">
        <f t="shared" si="105"/>
        <v>-7.8898157330482011E-8</v>
      </c>
      <c r="Y443" s="155">
        <f t="shared" si="106"/>
        <v>-7.8849924202550324E-8</v>
      </c>
      <c r="Z443" s="155">
        <f t="shared" si="107"/>
        <v>-7.8849953689102473E-8</v>
      </c>
      <c r="AA443" s="156">
        <f t="shared" si="108"/>
        <v>-7.8801750011670671E-8</v>
      </c>
      <c r="AB443" s="157">
        <f t="shared" si="119"/>
        <v>6.452949971399376E-4</v>
      </c>
      <c r="AC443" s="132"/>
      <c r="AD443" s="158">
        <f t="shared" si="120"/>
        <v>6.4529499713993763</v>
      </c>
      <c r="AE443" s="158"/>
      <c r="AF443" s="159"/>
      <c r="AG443" s="133">
        <v>4370</v>
      </c>
    </row>
    <row r="444" spans="1:37">
      <c r="E444" s="147">
        <v>0.53188657407407403</v>
      </c>
      <c r="F444" s="133">
        <v>4380</v>
      </c>
      <c r="G444" s="148">
        <v>16.649999999999999</v>
      </c>
      <c r="H444" s="148">
        <v>5.88</v>
      </c>
      <c r="I444" s="148">
        <v>7.27</v>
      </c>
      <c r="J444" s="148">
        <v>16.59</v>
      </c>
      <c r="K444" s="148">
        <v>6.03</v>
      </c>
      <c r="L444" s="148">
        <v>6.73</v>
      </c>
      <c r="M444" s="118">
        <f t="shared" si="113"/>
        <v>16.619999999999997</v>
      </c>
      <c r="N444" s="118">
        <f t="shared" si="114"/>
        <v>5.9550000000000001</v>
      </c>
      <c r="O444" s="118">
        <f t="shared" si="115"/>
        <v>7</v>
      </c>
      <c r="P444" s="149">
        <f t="shared" si="109"/>
        <v>0.14644355974161502</v>
      </c>
      <c r="Q444" s="150">
        <f t="shared" si="110"/>
        <v>1.1091748152623991E-6</v>
      </c>
      <c r="R444" s="151">
        <f t="shared" si="111"/>
        <v>4.495362665860776E-9</v>
      </c>
      <c r="S444" s="150">
        <f t="shared" si="112"/>
        <v>2.0208285497614901E-17</v>
      </c>
      <c r="T444" s="97">
        <v>298</v>
      </c>
      <c r="U444" s="118">
        <f t="shared" si="116"/>
        <v>289.62</v>
      </c>
      <c r="V444" s="152">
        <f t="shared" si="117"/>
        <v>0.48800209856099247</v>
      </c>
      <c r="W444" s="153">
        <f t="shared" si="118"/>
        <v>3.0761116788309741</v>
      </c>
      <c r="X444" s="154">
        <f t="shared" si="105"/>
        <v>-7.9396014470569064E-8</v>
      </c>
      <c r="Y444" s="155">
        <f t="shared" si="106"/>
        <v>-7.9347110951859076E-8</v>
      </c>
      <c r="Z444" s="155">
        <f t="shared" si="107"/>
        <v>-7.9347141073700295E-8</v>
      </c>
      <c r="AA444" s="156">
        <f t="shared" si="108"/>
        <v>-7.9298267639724772E-8</v>
      </c>
      <c r="AB444" s="157">
        <f t="shared" si="119"/>
        <v>6.4450649770139516E-4</v>
      </c>
      <c r="AC444" s="132"/>
      <c r="AD444" s="158">
        <f t="shared" si="120"/>
        <v>6.4450649770139519</v>
      </c>
      <c r="AE444" s="158"/>
      <c r="AF444" s="159"/>
      <c r="AG444" s="133">
        <v>4380</v>
      </c>
    </row>
    <row r="445" spans="1:37">
      <c r="E445" s="147">
        <v>0.53200231481481486</v>
      </c>
      <c r="F445" s="133">
        <v>4390</v>
      </c>
      <c r="G445" s="148">
        <v>16.66</v>
      </c>
      <c r="H445" s="148">
        <v>5.88</v>
      </c>
      <c r="I445" s="148">
        <v>7.26</v>
      </c>
      <c r="J445" s="148">
        <v>16.600000000000001</v>
      </c>
      <c r="K445" s="148">
        <v>6.03</v>
      </c>
      <c r="L445" s="148">
        <v>6.73</v>
      </c>
      <c r="M445" s="118">
        <f t="shared" si="113"/>
        <v>16.630000000000003</v>
      </c>
      <c r="N445" s="118">
        <f t="shared" si="114"/>
        <v>5.9550000000000001</v>
      </c>
      <c r="O445" s="118">
        <f t="shared" si="115"/>
        <v>6.9950000000000001</v>
      </c>
      <c r="P445" s="149">
        <f t="shared" si="109"/>
        <v>0.14636476443812513</v>
      </c>
      <c r="Q445" s="150">
        <f t="shared" si="110"/>
        <v>1.1091748152623991E-6</v>
      </c>
      <c r="R445" s="151">
        <f t="shared" si="111"/>
        <v>4.4990998648272156E-9</v>
      </c>
      <c r="S445" s="150">
        <f t="shared" si="112"/>
        <v>2.024189959368827E-17</v>
      </c>
      <c r="T445" s="97">
        <v>298</v>
      </c>
      <c r="U445" s="118">
        <f t="shared" si="116"/>
        <v>289.63</v>
      </c>
      <c r="V445" s="152">
        <f t="shared" si="117"/>
        <v>0.48740292810521862</v>
      </c>
      <c r="W445" s="153">
        <f t="shared" si="118"/>
        <v>3.0718706753662137</v>
      </c>
      <c r="X445" s="154">
        <f t="shared" si="105"/>
        <v>-7.9497034562723855E-8</v>
      </c>
      <c r="Y445" s="155">
        <f t="shared" si="106"/>
        <v>-7.9447946085054695E-8</v>
      </c>
      <c r="Z445" s="155">
        <f t="shared" si="107"/>
        <v>-7.9447976396608517E-8</v>
      </c>
      <c r="AA445" s="156">
        <f t="shared" si="108"/>
        <v>-7.9398918193059113E-8</v>
      </c>
      <c r="AB445" s="157">
        <f t="shared" si="119"/>
        <v>6.4371302639112612E-4</v>
      </c>
      <c r="AC445" s="132"/>
      <c r="AD445" s="158">
        <f t="shared" si="120"/>
        <v>6.4371302639112615</v>
      </c>
      <c r="AE445" s="158"/>
      <c r="AF445" s="159"/>
      <c r="AG445" s="133">
        <v>4390</v>
      </c>
    </row>
    <row r="446" spans="1:37">
      <c r="E446" s="147">
        <v>0.53211805555555558</v>
      </c>
      <c r="F446" s="133">
        <v>4400</v>
      </c>
      <c r="G446" s="148">
        <v>16.66</v>
      </c>
      <c r="H446" s="148">
        <v>5.88</v>
      </c>
      <c r="I446" s="148">
        <v>7.22</v>
      </c>
      <c r="J446" s="148">
        <v>16.59</v>
      </c>
      <c r="K446" s="148">
        <v>6.03</v>
      </c>
      <c r="L446" s="148">
        <v>6.73</v>
      </c>
      <c r="M446" s="118">
        <f t="shared" si="113"/>
        <v>16.625</v>
      </c>
      <c r="N446" s="118">
        <f t="shared" si="114"/>
        <v>5.9550000000000001</v>
      </c>
      <c r="O446" s="118">
        <f t="shared" si="115"/>
        <v>6.9749999999999996</v>
      </c>
      <c r="P446" s="149">
        <f t="shared" si="109"/>
        <v>0.14593341261956666</v>
      </c>
      <c r="Q446" s="150">
        <f t="shared" si="110"/>
        <v>1.1091748152623991E-6</v>
      </c>
      <c r="R446" s="151">
        <f t="shared" si="111"/>
        <v>4.4972308771424591E-9</v>
      </c>
      <c r="S446" s="150">
        <f t="shared" si="112"/>
        <v>2.0225085562323533E-17</v>
      </c>
      <c r="T446" s="97">
        <v>298</v>
      </c>
      <c r="U446" s="118">
        <f t="shared" si="116"/>
        <v>289.625</v>
      </c>
      <c r="V446" s="152">
        <f t="shared" si="117"/>
        <v>0.48770250816115529</v>
      </c>
      <c r="W446" s="153">
        <f t="shared" si="118"/>
        <v>3.0739904091081534</v>
      </c>
      <c r="X446" s="154">
        <f t="shared" si="105"/>
        <v>-7.9044618344721123E-8</v>
      </c>
      <c r="Y446" s="155">
        <f t="shared" si="106"/>
        <v>-7.8996027028441176E-8</v>
      </c>
      <c r="Z446" s="155">
        <f t="shared" si="107"/>
        <v>-7.8996056899115077E-8</v>
      </c>
      <c r="AA446" s="156">
        <f t="shared" si="108"/>
        <v>-7.8947495416784065E-8</v>
      </c>
      <c r="AB446" s="157">
        <f t="shared" si="119"/>
        <v>6.4291854672826089E-4</v>
      </c>
      <c r="AC446" s="132"/>
      <c r="AD446" s="158">
        <f t="shared" si="120"/>
        <v>6.4291854672826085</v>
      </c>
      <c r="AE446" s="158"/>
      <c r="AF446" s="159"/>
      <c r="AG446" s="133">
        <v>4400</v>
      </c>
    </row>
    <row r="447" spans="1:37">
      <c r="E447" s="147">
        <v>0.5322337962962963</v>
      </c>
      <c r="F447" s="133">
        <v>4410</v>
      </c>
      <c r="G447" s="148">
        <v>16.66</v>
      </c>
      <c r="H447" s="148">
        <v>5.87</v>
      </c>
      <c r="I447" s="148">
        <v>7.19</v>
      </c>
      <c r="J447" s="148">
        <v>16.600000000000001</v>
      </c>
      <c r="K447" s="148">
        <v>6.03</v>
      </c>
      <c r="L447" s="148">
        <v>6.72</v>
      </c>
      <c r="M447" s="118">
        <f t="shared" si="113"/>
        <v>16.630000000000003</v>
      </c>
      <c r="N447" s="118">
        <f t="shared" si="114"/>
        <v>5.95</v>
      </c>
      <c r="O447" s="118">
        <f t="shared" si="115"/>
        <v>6.9550000000000001</v>
      </c>
      <c r="P447" s="149">
        <f t="shared" si="109"/>
        <v>0.1455277965213953</v>
      </c>
      <c r="Q447" s="150">
        <f t="shared" si="110"/>
        <v>1.1220184543019616E-6</v>
      </c>
      <c r="R447" s="151">
        <f t="shared" si="111"/>
        <v>4.4475990945455586E-9</v>
      </c>
      <c r="S447" s="150">
        <f t="shared" si="112"/>
        <v>1.9781137705802473E-17</v>
      </c>
      <c r="T447" s="97">
        <v>298</v>
      </c>
      <c r="U447" s="118">
        <f t="shared" si="116"/>
        <v>289.63</v>
      </c>
      <c r="V447" s="152">
        <f t="shared" si="117"/>
        <v>0.48740292810521862</v>
      </c>
      <c r="W447" s="153">
        <f t="shared" si="118"/>
        <v>3.0718706753662137</v>
      </c>
      <c r="X447" s="154">
        <f t="shared" si="105"/>
        <v>-7.7053088425444185E-8</v>
      </c>
      <c r="Y447" s="155">
        <f t="shared" si="106"/>
        <v>-7.7006857977501584E-8</v>
      </c>
      <c r="Z447" s="155">
        <f t="shared" si="107"/>
        <v>-7.7006885714927309E-8</v>
      </c>
      <c r="AA447" s="156">
        <f t="shared" si="108"/>
        <v>-7.6960682971126551E-8</v>
      </c>
      <c r="AB447" s="157">
        <f t="shared" si="119"/>
        <v>6.4212858625889988E-4</v>
      </c>
      <c r="AC447" s="132"/>
      <c r="AD447" s="158">
        <f t="shared" si="120"/>
        <v>6.4212858625889986</v>
      </c>
      <c r="AE447" s="158"/>
      <c r="AF447" s="159"/>
      <c r="AG447" s="133">
        <v>4410</v>
      </c>
    </row>
    <row r="448" spans="1:37">
      <c r="E448" s="147">
        <v>0.53234953703703702</v>
      </c>
      <c r="F448" s="133">
        <v>4420</v>
      </c>
      <c r="G448" s="148">
        <v>16.670000000000002</v>
      </c>
      <c r="H448" s="148">
        <v>5.87</v>
      </c>
      <c r="I448" s="148">
        <v>7.25</v>
      </c>
      <c r="J448" s="148">
        <v>16.61</v>
      </c>
      <c r="K448" s="148">
        <v>6.03</v>
      </c>
      <c r="L448" s="148">
        <v>6.76</v>
      </c>
      <c r="M448" s="118">
        <f t="shared" si="113"/>
        <v>16.64</v>
      </c>
      <c r="N448" s="118">
        <f t="shared" si="114"/>
        <v>5.95</v>
      </c>
      <c r="O448" s="118">
        <f t="shared" si="115"/>
        <v>7.0049999999999999</v>
      </c>
      <c r="P448" s="149">
        <f t="shared" si="109"/>
        <v>0.14659985966728958</v>
      </c>
      <c r="Q448" s="150">
        <f t="shared" si="110"/>
        <v>1.1220184543019616E-6</v>
      </c>
      <c r="R448" s="151">
        <f t="shared" si="111"/>
        <v>4.4512965854878332E-9</v>
      </c>
      <c r="S448" s="150">
        <f t="shared" si="112"/>
        <v>1.9814041291975641E-17</v>
      </c>
      <c r="T448" s="97">
        <v>298</v>
      </c>
      <c r="U448" s="118">
        <f t="shared" si="116"/>
        <v>289.64</v>
      </c>
      <c r="V448" s="152">
        <f t="shared" si="117"/>
        <v>0.48680379902290216</v>
      </c>
      <c r="W448" s="153">
        <f t="shared" si="118"/>
        <v>3.067635811170307</v>
      </c>
      <c r="X448" s="154">
        <f t="shared" si="105"/>
        <v>-7.7763793911365812E-8</v>
      </c>
      <c r="Y448" s="155">
        <f t="shared" si="106"/>
        <v>-7.7716650172890841E-8</v>
      </c>
      <c r="Z448" s="155">
        <f t="shared" si="107"/>
        <v>-7.7716678753441832E-8</v>
      </c>
      <c r="AA448" s="156">
        <f t="shared" si="108"/>
        <v>-7.7669563560864345E-8</v>
      </c>
      <c r="AB448" s="157">
        <f t="shared" si="119"/>
        <v>6.413585174942642E-4</v>
      </c>
      <c r="AC448" s="132"/>
      <c r="AD448" s="158">
        <f t="shared" si="120"/>
        <v>6.413585174942642</v>
      </c>
      <c r="AE448" s="158"/>
      <c r="AF448" s="159"/>
      <c r="AG448" s="133">
        <v>4420</v>
      </c>
    </row>
    <row r="449" spans="1:37">
      <c r="E449" s="147">
        <v>0.53246527777777775</v>
      </c>
      <c r="F449" s="133">
        <v>4430</v>
      </c>
      <c r="G449" s="148">
        <v>16.670000000000002</v>
      </c>
      <c r="H449" s="148">
        <v>5.87</v>
      </c>
      <c r="I449" s="148">
        <v>7.2</v>
      </c>
      <c r="J449" s="148">
        <v>16.61</v>
      </c>
      <c r="K449" s="148">
        <v>6.02</v>
      </c>
      <c r="L449" s="148">
        <v>6.69</v>
      </c>
      <c r="M449" s="118">
        <f t="shared" si="113"/>
        <v>16.64</v>
      </c>
      <c r="N449" s="118">
        <f t="shared" si="114"/>
        <v>5.9450000000000003</v>
      </c>
      <c r="O449" s="118">
        <f t="shared" si="115"/>
        <v>6.9450000000000003</v>
      </c>
      <c r="P449" s="149">
        <f t="shared" si="109"/>
        <v>0.14534418635108154</v>
      </c>
      <c r="Q449" s="150">
        <f t="shared" si="110"/>
        <v>1.135010815672313E-6</v>
      </c>
      <c r="R449" s="151">
        <f t="shared" si="111"/>
        <v>4.4003430148198628E-9</v>
      </c>
      <c r="S449" s="150">
        <f t="shared" si="112"/>
        <v>1.9363018648073961E-17</v>
      </c>
      <c r="T449" s="97">
        <v>298</v>
      </c>
      <c r="U449" s="118">
        <f t="shared" si="116"/>
        <v>289.64</v>
      </c>
      <c r="V449" s="152">
        <f t="shared" si="117"/>
        <v>0.48680379902290216</v>
      </c>
      <c r="W449" s="153">
        <f t="shared" si="118"/>
        <v>3.067635811170307</v>
      </c>
      <c r="X449" s="154">
        <f t="shared" si="105"/>
        <v>-7.5251467786344602E-8</v>
      </c>
      <c r="Y449" s="155">
        <f t="shared" si="106"/>
        <v>-7.5207267440854466E-8</v>
      </c>
      <c r="Z449" s="155">
        <f t="shared" si="107"/>
        <v>-7.5207293402747289E-8</v>
      </c>
      <c r="AA449" s="156">
        <f t="shared" si="108"/>
        <v>-7.5163118988651563E-8</v>
      </c>
      <c r="AB449" s="157">
        <f t="shared" si="119"/>
        <v>6.4058135080205601E-4</v>
      </c>
      <c r="AC449" s="132"/>
      <c r="AD449" s="158">
        <f t="shared" si="120"/>
        <v>6.40581350802056</v>
      </c>
      <c r="AE449" s="158"/>
      <c r="AF449" s="159"/>
      <c r="AG449" s="133">
        <v>4430</v>
      </c>
    </row>
    <row r="450" spans="1:37">
      <c r="E450" s="147">
        <v>0.53258101851851847</v>
      </c>
      <c r="F450" s="133">
        <v>4440</v>
      </c>
      <c r="G450" s="148">
        <v>16.670000000000002</v>
      </c>
      <c r="H450" s="148">
        <v>5.87</v>
      </c>
      <c r="I450" s="148">
        <v>7.25</v>
      </c>
      <c r="J450" s="148">
        <v>16.61</v>
      </c>
      <c r="K450" s="148">
        <v>6.02</v>
      </c>
      <c r="L450" s="148">
        <v>6.7</v>
      </c>
      <c r="M450" s="118">
        <f t="shared" si="113"/>
        <v>16.64</v>
      </c>
      <c r="N450" s="118">
        <f t="shared" si="114"/>
        <v>5.9450000000000003</v>
      </c>
      <c r="O450" s="118">
        <f t="shared" si="115"/>
        <v>6.9749999999999996</v>
      </c>
      <c r="P450" s="149">
        <f t="shared" si="109"/>
        <v>0.14597202300918552</v>
      </c>
      <c r="Q450" s="150">
        <f t="shared" si="110"/>
        <v>1.135010815672313E-6</v>
      </c>
      <c r="R450" s="151">
        <f t="shared" si="111"/>
        <v>4.4003430148198628E-9</v>
      </c>
      <c r="S450" s="150">
        <f t="shared" si="112"/>
        <v>1.9363018648073961E-17</v>
      </c>
      <c r="T450" s="97">
        <v>298</v>
      </c>
      <c r="U450" s="118">
        <f t="shared" si="116"/>
        <v>289.64</v>
      </c>
      <c r="V450" s="152">
        <f t="shared" si="117"/>
        <v>0.48680379902290216</v>
      </c>
      <c r="W450" s="153">
        <f t="shared" si="118"/>
        <v>3.067635811170307</v>
      </c>
      <c r="X450" s="154">
        <f t="shared" si="105"/>
        <v>-7.5487797698602585E-8</v>
      </c>
      <c r="Y450" s="155">
        <f t="shared" si="106"/>
        <v>-7.5443267010513385E-8</v>
      </c>
      <c r="Z450" s="155">
        <f t="shared" si="107"/>
        <v>-7.5443293279423623E-8</v>
      </c>
      <c r="AA450" s="156">
        <f t="shared" si="108"/>
        <v>-7.5398788829252307E-8</v>
      </c>
      <c r="AB450" s="157">
        <f t="shared" si="119"/>
        <v>6.3982927795461903E-4</v>
      </c>
      <c r="AC450" s="132"/>
      <c r="AD450" s="158">
        <f t="shared" si="120"/>
        <v>6.3982927795461899</v>
      </c>
      <c r="AE450" s="158"/>
      <c r="AF450" s="159"/>
      <c r="AG450" s="133">
        <v>4440</v>
      </c>
    </row>
    <row r="451" spans="1:37">
      <c r="E451" s="147">
        <v>0.5326967592592593</v>
      </c>
      <c r="F451" s="133">
        <v>4450</v>
      </c>
      <c r="G451" s="148">
        <v>16.68</v>
      </c>
      <c r="H451" s="148">
        <v>5.87</v>
      </c>
      <c r="I451" s="148">
        <v>7.19</v>
      </c>
      <c r="J451" s="148">
        <v>16.62</v>
      </c>
      <c r="K451" s="148">
        <v>6.02</v>
      </c>
      <c r="L451" s="148">
        <v>6.71</v>
      </c>
      <c r="M451" s="118">
        <f t="shared" si="113"/>
        <v>16.649999999999999</v>
      </c>
      <c r="N451" s="118">
        <f t="shared" si="114"/>
        <v>5.9450000000000003</v>
      </c>
      <c r="O451" s="118">
        <f t="shared" si="115"/>
        <v>6.95</v>
      </c>
      <c r="P451" s="149">
        <f t="shared" si="109"/>
        <v>0.14547448510656083</v>
      </c>
      <c r="Q451" s="150">
        <f t="shared" si="110"/>
        <v>1.135010815672313E-6</v>
      </c>
      <c r="R451" s="151">
        <f t="shared" si="111"/>
        <v>4.4040012196387621E-9</v>
      </c>
      <c r="S451" s="150">
        <f t="shared" si="112"/>
        <v>1.9395226742579705E-17</v>
      </c>
      <c r="T451" s="97">
        <v>298</v>
      </c>
      <c r="U451" s="118">
        <f t="shared" si="116"/>
        <v>289.64999999999998</v>
      </c>
      <c r="V451" s="152">
        <f t="shared" si="117"/>
        <v>0.48620471130976428</v>
      </c>
      <c r="W451" s="153">
        <f t="shared" si="118"/>
        <v>3.0634070769431903</v>
      </c>
      <c r="X451" s="154">
        <f t="shared" si="105"/>
        <v>-7.5370684012388782E-8</v>
      </c>
      <c r="Y451" s="155">
        <f t="shared" si="106"/>
        <v>-7.5326238983359987E-8</v>
      </c>
      <c r="Z451" s="155">
        <f t="shared" si="107"/>
        <v>-7.5326265191966562E-8</v>
      </c>
      <c r="AA451" s="156">
        <f t="shared" si="108"/>
        <v>-7.5281846340634627E-8</v>
      </c>
      <c r="AB451" s="157">
        <f t="shared" si="119"/>
        <v>6.3907484510943946E-4</v>
      </c>
      <c r="AC451" s="132"/>
      <c r="AD451" s="158">
        <f t="shared" si="120"/>
        <v>6.390748451094395</v>
      </c>
      <c r="AE451" s="158"/>
      <c r="AF451" s="159"/>
      <c r="AG451" s="133">
        <v>4450</v>
      </c>
    </row>
    <row r="452" spans="1:37">
      <c r="E452" s="147">
        <v>0.53281250000000002</v>
      </c>
      <c r="F452" s="133">
        <v>4460</v>
      </c>
      <c r="G452" s="148">
        <v>16.68</v>
      </c>
      <c r="H452" s="148">
        <v>5.87</v>
      </c>
      <c r="I452" s="148">
        <v>7.23</v>
      </c>
      <c r="J452" s="148">
        <v>16.62</v>
      </c>
      <c r="K452" s="148">
        <v>6.02</v>
      </c>
      <c r="L452" s="148">
        <v>6.66</v>
      </c>
      <c r="M452" s="118">
        <f t="shared" si="113"/>
        <v>16.649999999999999</v>
      </c>
      <c r="N452" s="118">
        <f t="shared" si="114"/>
        <v>5.9450000000000003</v>
      </c>
      <c r="O452" s="118">
        <f t="shared" si="115"/>
        <v>6.9450000000000003</v>
      </c>
      <c r="P452" s="149">
        <f t="shared" si="109"/>
        <v>0.14536982720360647</v>
      </c>
      <c r="Q452" s="150">
        <f t="shared" si="110"/>
        <v>1.135010815672313E-6</v>
      </c>
      <c r="R452" s="151">
        <f t="shared" si="111"/>
        <v>4.4040012196387621E-9</v>
      </c>
      <c r="S452" s="150">
        <f t="shared" si="112"/>
        <v>1.9395226742579705E-17</v>
      </c>
      <c r="T452" s="97">
        <v>298</v>
      </c>
      <c r="U452" s="118">
        <f t="shared" si="116"/>
        <v>289.64999999999998</v>
      </c>
      <c r="V452" s="152">
        <f t="shared" si="117"/>
        <v>0.48620471130976428</v>
      </c>
      <c r="W452" s="153">
        <f t="shared" si="118"/>
        <v>3.0634070769431903</v>
      </c>
      <c r="X452" s="154">
        <f t="shared" si="105"/>
        <v>-7.5227686749252618E-8</v>
      </c>
      <c r="Y452" s="155">
        <f t="shared" si="106"/>
        <v>-7.5183357957869131E-8</v>
      </c>
      <c r="Z452" s="155">
        <f t="shared" si="107"/>
        <v>-7.5183384079126214E-8</v>
      </c>
      <c r="AA452" s="156">
        <f t="shared" si="108"/>
        <v>-7.5139081378215297E-8</v>
      </c>
      <c r="AB452" s="157">
        <f t="shared" si="119"/>
        <v>6.3832158254493337E-4</v>
      </c>
      <c r="AC452" s="132"/>
      <c r="AD452" s="158">
        <f t="shared" si="120"/>
        <v>6.3832158254493336</v>
      </c>
      <c r="AE452" s="158"/>
      <c r="AF452" s="159"/>
      <c r="AG452" s="133">
        <v>4460</v>
      </c>
    </row>
    <row r="453" spans="1:37">
      <c r="E453" s="147">
        <v>0.53292824074074074</v>
      </c>
      <c r="F453" s="133">
        <v>4470</v>
      </c>
      <c r="G453" s="148">
        <v>16.690000000000001</v>
      </c>
      <c r="H453" s="148">
        <v>5.87</v>
      </c>
      <c r="I453" s="148">
        <v>7.26</v>
      </c>
      <c r="J453" s="148">
        <v>16.63</v>
      </c>
      <c r="K453" s="148">
        <v>6.02</v>
      </c>
      <c r="L453" s="148">
        <v>6.71</v>
      </c>
      <c r="M453" s="118">
        <f t="shared" si="113"/>
        <v>16.66</v>
      </c>
      <c r="N453" s="118">
        <f t="shared" si="114"/>
        <v>5.9450000000000003</v>
      </c>
      <c r="O453" s="118">
        <f t="shared" si="115"/>
        <v>6.9849999999999994</v>
      </c>
      <c r="P453" s="149">
        <f t="shared" si="109"/>
        <v>0.14623288805982074</v>
      </c>
      <c r="Q453" s="150">
        <f t="shared" si="110"/>
        <v>1.135010815672313E-6</v>
      </c>
      <c r="R453" s="151">
        <f t="shared" si="111"/>
        <v>4.4076624656893237E-9</v>
      </c>
      <c r="S453" s="150">
        <f t="shared" si="112"/>
        <v>1.9427488411446489E-17</v>
      </c>
      <c r="T453" s="97">
        <v>298</v>
      </c>
      <c r="U453" s="118">
        <f t="shared" si="116"/>
        <v>289.66000000000003</v>
      </c>
      <c r="V453" s="152">
        <f t="shared" si="117"/>
        <v>0.48560566496151109</v>
      </c>
      <c r="W453" s="153">
        <f t="shared" si="118"/>
        <v>3.0591844633993888</v>
      </c>
      <c r="X453" s="154">
        <f t="shared" si="105"/>
        <v>-7.5815413530447591E-8</v>
      </c>
      <c r="Y453" s="155">
        <f t="shared" si="106"/>
        <v>-7.577033629035196E-8</v>
      </c>
      <c r="Z453" s="155">
        <f t="shared" si="107"/>
        <v>-7.5770363091730217E-8</v>
      </c>
      <c r="AA453" s="156">
        <f t="shared" si="108"/>
        <v>-7.57253126211425E-8</v>
      </c>
      <c r="AB453" s="157">
        <f t="shared" si="119"/>
        <v>6.3756974879126428E-4</v>
      </c>
      <c r="AC453" s="132"/>
      <c r="AD453" s="158">
        <f t="shared" si="120"/>
        <v>6.3756974879126425</v>
      </c>
      <c r="AE453" s="158"/>
      <c r="AF453" s="159"/>
      <c r="AG453" s="133">
        <v>4470</v>
      </c>
    </row>
    <row r="454" spans="1:37">
      <c r="E454" s="147">
        <v>0.53304398148148147</v>
      </c>
      <c r="F454" s="133">
        <v>4480</v>
      </c>
      <c r="G454" s="148">
        <v>16.690000000000001</v>
      </c>
      <c r="H454" s="148">
        <v>5.87</v>
      </c>
      <c r="I454" s="148">
        <v>7.21</v>
      </c>
      <c r="J454" s="148">
        <v>16.64</v>
      </c>
      <c r="K454" s="148">
        <v>6.02</v>
      </c>
      <c r="L454" s="148">
        <v>6.7</v>
      </c>
      <c r="M454" s="118">
        <f t="shared" si="113"/>
        <v>16.664999999999999</v>
      </c>
      <c r="N454" s="118">
        <f t="shared" si="114"/>
        <v>5.9450000000000003</v>
      </c>
      <c r="O454" s="118">
        <f t="shared" si="115"/>
        <v>6.9550000000000001</v>
      </c>
      <c r="P454" s="149">
        <f t="shared" si="109"/>
        <v>0.14561767665987305</v>
      </c>
      <c r="Q454" s="150">
        <f t="shared" si="110"/>
        <v>1.135010815672313E-6</v>
      </c>
      <c r="R454" s="151">
        <f t="shared" si="111"/>
        <v>4.4094942299664924E-9</v>
      </c>
      <c r="S454" s="150">
        <f t="shared" si="112"/>
        <v>1.944363936410779E-17</v>
      </c>
      <c r="T454" s="97">
        <v>298</v>
      </c>
      <c r="U454" s="118">
        <f t="shared" si="116"/>
        <v>289.66500000000002</v>
      </c>
      <c r="V454" s="152">
        <f t="shared" si="117"/>
        <v>0.48530615729788196</v>
      </c>
      <c r="W454" s="153">
        <f t="shared" si="118"/>
        <v>3.0570754489860867</v>
      </c>
      <c r="X454" s="154">
        <f t="shared" ref="X454:X517" si="121">-($B$2/W454)*P454*S454*AB454</f>
        <v>-7.5521485110947132E-8</v>
      </c>
      <c r="Y454" s="155">
        <f t="shared" ref="Y454:Y517" si="122">-(AB454+(5*X454))*$B$2*S454*P454/W454</f>
        <v>-7.5476703493231933E-8</v>
      </c>
      <c r="Z454" s="155">
        <f t="shared" ref="Z454:Z517" si="123">-(AB454+5*Y454)*$B$2*P454*S454/W454</f>
        <v>-7.5476730047175905E-8</v>
      </c>
      <c r="AA454" s="156">
        <f t="shared" ref="AA454:AA517" si="124">-(AB454+(10*Z454))*$B$2*P454*S454/W454</f>
        <v>-7.5431974951913541E-8</v>
      </c>
      <c r="AB454" s="157">
        <f t="shared" si="119"/>
        <v>6.3681204524973804E-4</v>
      </c>
      <c r="AC454" s="132"/>
      <c r="AD454" s="158">
        <f t="shared" si="120"/>
        <v>6.3681204524973802</v>
      </c>
      <c r="AE454" s="158"/>
      <c r="AF454" s="159"/>
      <c r="AG454" s="133">
        <v>4480</v>
      </c>
    </row>
    <row r="455" spans="1:37">
      <c r="E455" s="147">
        <v>0.53315972222222219</v>
      </c>
      <c r="F455" s="133">
        <v>4490</v>
      </c>
      <c r="G455" s="148">
        <v>16.690000000000001</v>
      </c>
      <c r="H455" s="148">
        <v>5.87</v>
      </c>
      <c r="I455" s="148">
        <v>7.2</v>
      </c>
      <c r="J455" s="148">
        <v>16.64</v>
      </c>
      <c r="K455" s="148">
        <v>6.02</v>
      </c>
      <c r="L455" s="148">
        <v>6.73</v>
      </c>
      <c r="M455" s="118">
        <f t="shared" si="113"/>
        <v>16.664999999999999</v>
      </c>
      <c r="N455" s="118">
        <f t="shared" si="114"/>
        <v>5.9450000000000003</v>
      </c>
      <c r="O455" s="118">
        <f t="shared" si="115"/>
        <v>6.9649999999999999</v>
      </c>
      <c r="P455" s="149">
        <f t="shared" ref="P455:P518" si="125">((O455/32000)*(1/((-0.026*M455+1.9067)/1000)))/1.013</f>
        <v>0.14582704787002382</v>
      </c>
      <c r="Q455" s="150">
        <f t="shared" ref="Q455:Q518" si="126">POWER(10, -N455)</f>
        <v>1.135010815672313E-6</v>
      </c>
      <c r="R455" s="151">
        <f t="shared" ref="R455:R518" si="127">(0.00000000000001*(0.1253*EXP(0.0831*M455)))/Q455</f>
        <v>4.4094942299664924E-9</v>
      </c>
      <c r="S455" s="150">
        <f t="shared" ref="S455:S518" si="128">POWER(R455, 2)</f>
        <v>1.944363936410779E-17</v>
      </c>
      <c r="T455" s="97">
        <v>298</v>
      </c>
      <c r="U455" s="118">
        <f t="shared" si="116"/>
        <v>289.66500000000002</v>
      </c>
      <c r="V455" s="152">
        <f t="shared" si="117"/>
        <v>0.48530615729788196</v>
      </c>
      <c r="W455" s="153">
        <f t="shared" si="118"/>
        <v>3.0570754489860867</v>
      </c>
      <c r="X455" s="154">
        <f t="shared" si="121"/>
        <v>-7.5540432151435375E-8</v>
      </c>
      <c r="Y455" s="155">
        <f t="shared" si="122"/>
        <v>-7.5495574894969195E-8</v>
      </c>
      <c r="Z455" s="155">
        <f t="shared" si="123"/>
        <v>-7.5495601532008449E-8</v>
      </c>
      <c r="AA455" s="156">
        <f t="shared" si="124"/>
        <v>-7.545077088094643E-8</v>
      </c>
      <c r="AB455" s="157">
        <f t="shared" si="119"/>
        <v>6.3605727803783189E-4</v>
      </c>
      <c r="AC455" s="132"/>
      <c r="AD455" s="158">
        <f t="shared" si="120"/>
        <v>6.3605727803783187</v>
      </c>
      <c r="AE455" s="158"/>
      <c r="AF455" s="159"/>
      <c r="AG455" s="133">
        <v>4490</v>
      </c>
    </row>
    <row r="456" spans="1:37">
      <c r="E456" s="147">
        <v>0.53327546296296291</v>
      </c>
      <c r="F456" s="133">
        <v>4500</v>
      </c>
      <c r="G456" s="148">
        <v>16.7</v>
      </c>
      <c r="H456" s="148">
        <v>5.87</v>
      </c>
      <c r="I456" s="148">
        <v>7.2</v>
      </c>
      <c r="J456" s="148">
        <v>16.64</v>
      </c>
      <c r="K456" s="148">
        <v>6.02</v>
      </c>
      <c r="L456" s="148">
        <v>6.73</v>
      </c>
      <c r="M456" s="118">
        <f t="shared" ref="M456:M519" si="129">(G456+J456)/2</f>
        <v>16.670000000000002</v>
      </c>
      <c r="N456" s="118">
        <f t="shared" ref="N456:N519" si="130">(H456+K456)/2</f>
        <v>5.9450000000000003</v>
      </c>
      <c r="O456" s="118">
        <f t="shared" ref="O456:O519" si="131">(I456+L456)/2</f>
        <v>6.9649999999999999</v>
      </c>
      <c r="P456" s="149">
        <f t="shared" si="125"/>
        <v>0.1458399154282769</v>
      </c>
      <c r="Q456" s="150">
        <f t="shared" si="126"/>
        <v>1.135010815672313E-6</v>
      </c>
      <c r="R456" s="151">
        <f t="shared" si="127"/>
        <v>4.4113267554998607E-9</v>
      </c>
      <c r="S456" s="150">
        <f t="shared" si="128"/>
        <v>1.9459803743788929E-17</v>
      </c>
      <c r="T456" s="97">
        <v>298</v>
      </c>
      <c r="U456" s="118">
        <f t="shared" ref="U456:U519" si="132">273+M456</f>
        <v>289.67</v>
      </c>
      <c r="V456" s="152">
        <f t="shared" ref="V456:V519" si="133">((1/U456)-(1/298))*5026</f>
        <v>0.48500665997387032</v>
      </c>
      <c r="W456" s="153">
        <f t="shared" ref="W456:W519" si="134">POWER(10,V456)</f>
        <v>3.0549679612682539</v>
      </c>
      <c r="X456" s="154">
        <f t="shared" si="121"/>
        <v>-7.5572257766672565E-8</v>
      </c>
      <c r="Y456" s="155">
        <f t="shared" si="122"/>
        <v>-7.5527309354356254E-8</v>
      </c>
      <c r="Z456" s="155">
        <f t="shared" si="123"/>
        <v>-7.5527336088502224E-8</v>
      </c>
      <c r="AA456" s="156">
        <f t="shared" si="124"/>
        <v>-7.5482414378530336E-8</v>
      </c>
      <c r="AB456" s="157">
        <f t="shared" ref="AB456:AB519" si="135">AB455+10*(0.166666666666666*(X455+2*Y455+2*Z455+AA455))</f>
        <v>6.3530232211135465E-4</v>
      </c>
      <c r="AC456" s="132"/>
      <c r="AD456" s="158">
        <f t="shared" ref="AD456:AD519" si="136">AB456*10000</f>
        <v>6.3530232211135464</v>
      </c>
      <c r="AE456" s="158"/>
      <c r="AF456" s="159"/>
      <c r="AG456" s="133">
        <v>4500</v>
      </c>
    </row>
    <row r="457" spans="1:37">
      <c r="E457" s="147">
        <v>0.53339120370370374</v>
      </c>
      <c r="F457" s="133">
        <v>4510</v>
      </c>
      <c r="G457" s="148">
        <v>16.71</v>
      </c>
      <c r="H457" s="148">
        <v>5.87</v>
      </c>
      <c r="I457" s="148">
        <v>7.19</v>
      </c>
      <c r="J457" s="148">
        <v>16.64</v>
      </c>
      <c r="K457" s="148">
        <v>6.02</v>
      </c>
      <c r="L457" s="148">
        <v>6.71</v>
      </c>
      <c r="M457" s="118">
        <f t="shared" si="129"/>
        <v>16.675000000000001</v>
      </c>
      <c r="N457" s="118">
        <f t="shared" si="130"/>
        <v>5.9450000000000003</v>
      </c>
      <c r="O457" s="118">
        <f t="shared" si="131"/>
        <v>6.95</v>
      </c>
      <c r="P457" s="149">
        <f t="shared" si="125"/>
        <v>0.14553867301364382</v>
      </c>
      <c r="Q457" s="150">
        <f t="shared" si="126"/>
        <v>1.135010815672313E-6</v>
      </c>
      <c r="R457" s="151">
        <f t="shared" si="127"/>
        <v>4.4131600426057921E-9</v>
      </c>
      <c r="S457" s="150">
        <f t="shared" si="128"/>
        <v>1.9475981561652357E-17</v>
      </c>
      <c r="T457" s="97">
        <v>298</v>
      </c>
      <c r="U457" s="118">
        <f t="shared" si="132"/>
        <v>289.67500000000001</v>
      </c>
      <c r="V457" s="152">
        <f t="shared" si="133"/>
        <v>0.48470717298893773</v>
      </c>
      <c r="W457" s="153">
        <f t="shared" si="134"/>
        <v>3.0528619990893149</v>
      </c>
      <c r="X457" s="154">
        <f t="shared" si="121"/>
        <v>-7.5441128424460275E-8</v>
      </c>
      <c r="Y457" s="155">
        <f t="shared" si="122"/>
        <v>-7.5396282546850691E-8</v>
      </c>
      <c r="Z457" s="155">
        <f t="shared" si="123"/>
        <v>-7.5396309205422501E-8</v>
      </c>
      <c r="AA457" s="156">
        <f t="shared" si="124"/>
        <v>-7.5351489954690423E-8</v>
      </c>
      <c r="AB457" s="157">
        <f t="shared" si="135"/>
        <v>6.345470488396365E-4</v>
      </c>
      <c r="AC457" s="132"/>
      <c r="AD457" s="158">
        <f t="shared" si="136"/>
        <v>6.3454704883963648</v>
      </c>
      <c r="AE457" s="158"/>
      <c r="AF457" s="159"/>
      <c r="AG457" s="133">
        <v>4510</v>
      </c>
    </row>
    <row r="458" spans="1:37">
      <c r="E458" s="147">
        <v>0.53350694444444446</v>
      </c>
      <c r="F458" s="133">
        <v>4520</v>
      </c>
      <c r="G458" s="148">
        <v>16.71</v>
      </c>
      <c r="H458" s="148">
        <v>5.87</v>
      </c>
      <c r="I458" s="148">
        <v>7.2</v>
      </c>
      <c r="J458" s="148">
        <v>16.64</v>
      </c>
      <c r="K458" s="148">
        <v>6.02</v>
      </c>
      <c r="L458" s="148">
        <v>6.67</v>
      </c>
      <c r="M458" s="118">
        <f t="shared" si="129"/>
        <v>16.675000000000001</v>
      </c>
      <c r="N458" s="118">
        <f t="shared" si="130"/>
        <v>5.9450000000000003</v>
      </c>
      <c r="O458" s="118">
        <f t="shared" si="131"/>
        <v>6.9350000000000005</v>
      </c>
      <c r="P458" s="149">
        <f t="shared" si="125"/>
        <v>0.14522456076972948</v>
      </c>
      <c r="Q458" s="150">
        <f t="shared" si="126"/>
        <v>1.135010815672313E-6</v>
      </c>
      <c r="R458" s="151">
        <f t="shared" si="127"/>
        <v>4.4131600426057921E-9</v>
      </c>
      <c r="S458" s="150">
        <f t="shared" si="128"/>
        <v>1.9475981561652357E-17</v>
      </c>
      <c r="T458" s="97">
        <v>298</v>
      </c>
      <c r="U458" s="118">
        <f t="shared" si="132"/>
        <v>289.67500000000001</v>
      </c>
      <c r="V458" s="152">
        <f t="shared" si="133"/>
        <v>0.48470717298893773</v>
      </c>
      <c r="W458" s="153">
        <f t="shared" si="134"/>
        <v>3.0528619990893149</v>
      </c>
      <c r="X458" s="154">
        <f t="shared" si="121"/>
        <v>-7.5188860850228532E-8</v>
      </c>
      <c r="Y458" s="155">
        <f t="shared" si="122"/>
        <v>-7.514426139874908E-8</v>
      </c>
      <c r="Z458" s="155">
        <f t="shared" si="123"/>
        <v>-7.5144287853612868E-8</v>
      </c>
      <c r="AA458" s="156">
        <f t="shared" si="124"/>
        <v>-7.5099714825612965E-8</v>
      </c>
      <c r="AB458" s="157">
        <f t="shared" si="135"/>
        <v>6.3379308583649699E-4</v>
      </c>
      <c r="AC458" s="132"/>
      <c r="AD458" s="158">
        <f t="shared" si="136"/>
        <v>6.3379308583649703</v>
      </c>
      <c r="AE458" s="158"/>
      <c r="AF458" s="159"/>
      <c r="AG458" s="133">
        <v>4520</v>
      </c>
    </row>
    <row r="459" spans="1:37">
      <c r="E459" s="147">
        <v>0.53362268518518519</v>
      </c>
      <c r="F459" s="133">
        <v>4530</v>
      </c>
      <c r="G459" s="148">
        <v>16.71</v>
      </c>
      <c r="H459" s="148">
        <v>5.87</v>
      </c>
      <c r="I459" s="148">
        <v>7.26</v>
      </c>
      <c r="J459" s="148">
        <v>16.64</v>
      </c>
      <c r="K459" s="148">
        <v>6.02</v>
      </c>
      <c r="L459" s="148">
        <v>6.69</v>
      </c>
      <c r="M459" s="118">
        <f t="shared" si="129"/>
        <v>16.675000000000001</v>
      </c>
      <c r="N459" s="118">
        <f t="shared" si="130"/>
        <v>5.9450000000000003</v>
      </c>
      <c r="O459" s="118">
        <f t="shared" si="131"/>
        <v>6.9749999999999996</v>
      </c>
      <c r="P459" s="149">
        <f t="shared" si="125"/>
        <v>0.14606219342016771</v>
      </c>
      <c r="Q459" s="150">
        <f t="shared" si="126"/>
        <v>1.135010815672313E-6</v>
      </c>
      <c r="R459" s="151">
        <f t="shared" si="127"/>
        <v>4.4131600426057921E-9</v>
      </c>
      <c r="S459" s="150">
        <f t="shared" si="128"/>
        <v>1.9475981561652357E-17</v>
      </c>
      <c r="T459" s="97">
        <v>298</v>
      </c>
      <c r="U459" s="118">
        <f t="shared" si="132"/>
        <v>289.67500000000001</v>
      </c>
      <c r="V459" s="152">
        <f t="shared" si="133"/>
        <v>0.48470717298893773</v>
      </c>
      <c r="W459" s="153">
        <f t="shared" si="134"/>
        <v>3.0528619990893149</v>
      </c>
      <c r="X459" s="154">
        <f t="shared" si="121"/>
        <v>-7.5532878295841675E-8</v>
      </c>
      <c r="Y459" s="155">
        <f t="shared" si="122"/>
        <v>-7.5487816365348446E-8</v>
      </c>
      <c r="Z459" s="155">
        <f t="shared" si="123"/>
        <v>-7.5487843248708719E-8</v>
      </c>
      <c r="AA459" s="156">
        <f t="shared" si="124"/>
        <v>-7.5442808169499248E-8</v>
      </c>
      <c r="AB459" s="157">
        <f t="shared" si="135"/>
        <v>6.3304164304619603E-4</v>
      </c>
      <c r="AC459" s="132"/>
      <c r="AD459" s="158">
        <f t="shared" si="136"/>
        <v>6.3304164304619599</v>
      </c>
      <c r="AE459" s="158"/>
      <c r="AF459" s="159"/>
      <c r="AG459" s="133">
        <v>4530</v>
      </c>
    </row>
    <row r="460" spans="1:37">
      <c r="E460" s="147">
        <v>0.53373842592592591</v>
      </c>
      <c r="F460" s="133">
        <v>4540</v>
      </c>
      <c r="G460" s="148">
        <v>16.72</v>
      </c>
      <c r="H460" s="148">
        <v>5.87</v>
      </c>
      <c r="I460" s="148">
        <v>7.22</v>
      </c>
      <c r="J460" s="148">
        <v>16.66</v>
      </c>
      <c r="K460" s="148">
        <v>6.02</v>
      </c>
      <c r="L460" s="148">
        <v>6.66</v>
      </c>
      <c r="M460" s="118">
        <f t="shared" si="129"/>
        <v>16.689999999999998</v>
      </c>
      <c r="N460" s="118">
        <f t="shared" si="130"/>
        <v>5.9450000000000003</v>
      </c>
      <c r="O460" s="118">
        <f t="shared" si="131"/>
        <v>6.9399999999999995</v>
      </c>
      <c r="P460" s="149">
        <f t="shared" si="125"/>
        <v>0.14536774933818211</v>
      </c>
      <c r="Q460" s="150">
        <f t="shared" si="126"/>
        <v>1.135010815672313E-6</v>
      </c>
      <c r="R460" s="151">
        <f t="shared" si="127"/>
        <v>4.418664476524622E-9</v>
      </c>
      <c r="S460" s="150">
        <f t="shared" si="128"/>
        <v>1.9524595756100611E-17</v>
      </c>
      <c r="T460" s="97">
        <v>298</v>
      </c>
      <c r="U460" s="118">
        <f t="shared" si="132"/>
        <v>289.69</v>
      </c>
      <c r="V460" s="152">
        <f t="shared" si="133"/>
        <v>0.48380877406327211</v>
      </c>
      <c r="W460" s="153">
        <f t="shared" si="134"/>
        <v>3.0465532542341371</v>
      </c>
      <c r="X460" s="154">
        <f t="shared" si="121"/>
        <v>-7.5427408906946978E-8</v>
      </c>
      <c r="Y460" s="155">
        <f t="shared" si="122"/>
        <v>-7.5382419083246614E-8</v>
      </c>
      <c r="Z460" s="155">
        <f t="shared" si="123"/>
        <v>-7.5382445918110307E-8</v>
      </c>
      <c r="AA460" s="156">
        <f t="shared" si="124"/>
        <v>-7.5337482897261494E-8</v>
      </c>
      <c r="AB460" s="157">
        <f t="shared" si="135"/>
        <v>6.3228676470337356E-4</v>
      </c>
      <c r="AC460" s="132"/>
      <c r="AD460" s="158">
        <f t="shared" si="136"/>
        <v>6.3228676470337355</v>
      </c>
      <c r="AE460" s="158"/>
      <c r="AF460" s="159"/>
      <c r="AG460" s="133">
        <v>4540</v>
      </c>
    </row>
    <row r="461" spans="1:37">
      <c r="E461" s="147">
        <v>0.53385416666666663</v>
      </c>
      <c r="F461" s="133">
        <v>4550</v>
      </c>
      <c r="G461" s="148">
        <v>16.72</v>
      </c>
      <c r="H461" s="148">
        <v>5.87</v>
      </c>
      <c r="I461" s="148">
        <v>7.19</v>
      </c>
      <c r="J461" s="148">
        <v>16.66</v>
      </c>
      <c r="K461" s="148">
        <v>6.02</v>
      </c>
      <c r="L461" s="148">
        <v>6.6</v>
      </c>
      <c r="M461" s="118">
        <f t="shared" si="129"/>
        <v>16.689999999999998</v>
      </c>
      <c r="N461" s="118">
        <f t="shared" si="130"/>
        <v>5.9450000000000003</v>
      </c>
      <c r="O461" s="118">
        <f t="shared" si="131"/>
        <v>6.8949999999999996</v>
      </c>
      <c r="P461" s="149">
        <f t="shared" si="125"/>
        <v>0.14442516306725731</v>
      </c>
      <c r="Q461" s="150">
        <f t="shared" si="126"/>
        <v>1.135010815672313E-6</v>
      </c>
      <c r="R461" s="151">
        <f t="shared" si="127"/>
        <v>4.418664476524622E-9</v>
      </c>
      <c r="S461" s="150">
        <f t="shared" si="128"/>
        <v>1.9524595756100611E-17</v>
      </c>
      <c r="T461" s="97">
        <v>298</v>
      </c>
      <c r="U461" s="118">
        <f t="shared" si="132"/>
        <v>289.69</v>
      </c>
      <c r="V461" s="152">
        <f t="shared" si="133"/>
        <v>0.48380877406327211</v>
      </c>
      <c r="W461" s="153">
        <f t="shared" si="134"/>
        <v>3.0465532542341371</v>
      </c>
      <c r="X461" s="154">
        <f t="shared" si="121"/>
        <v>-7.4848983378996609E-8</v>
      </c>
      <c r="Y461" s="155">
        <f t="shared" si="122"/>
        <v>-7.4804628049645859E-8</v>
      </c>
      <c r="Z461" s="155">
        <f t="shared" si="123"/>
        <v>-7.4804654334508428E-8</v>
      </c>
      <c r="AA461" s="156">
        <f t="shared" si="124"/>
        <v>-7.4760325258867566E-8</v>
      </c>
      <c r="AB461" s="157">
        <f t="shared" si="135"/>
        <v>6.3153294033369532E-4</v>
      </c>
      <c r="AC461" s="132"/>
      <c r="AD461" s="158">
        <f t="shared" si="136"/>
        <v>6.3153294033369534</v>
      </c>
      <c r="AE461" s="158"/>
      <c r="AF461" s="159"/>
      <c r="AG461" s="133">
        <v>4550</v>
      </c>
    </row>
    <row r="462" spans="1:37" s="77" customFormat="1">
      <c r="A462" s="134"/>
      <c r="B462" s="134"/>
      <c r="C462" s="134"/>
      <c r="D462" s="134"/>
      <c r="E462" s="136">
        <v>0.53396990740740735</v>
      </c>
      <c r="F462" s="137">
        <v>4560</v>
      </c>
      <c r="G462" s="138">
        <v>16.72</v>
      </c>
      <c r="H462" s="138">
        <v>5.87</v>
      </c>
      <c r="I462" s="138">
        <v>7.18</v>
      </c>
      <c r="J462" s="138">
        <v>16.66</v>
      </c>
      <c r="K462" s="138">
        <v>6.02</v>
      </c>
      <c r="L462" s="138">
        <v>6.65</v>
      </c>
      <c r="M462" s="139">
        <f t="shared" si="129"/>
        <v>16.689999999999998</v>
      </c>
      <c r="N462" s="139">
        <f t="shared" si="130"/>
        <v>5.9450000000000003</v>
      </c>
      <c r="O462" s="139">
        <f t="shared" si="131"/>
        <v>6.915</v>
      </c>
      <c r="P462" s="140">
        <f t="shared" si="125"/>
        <v>0.14484409029877945</v>
      </c>
      <c r="Q462" s="141">
        <f t="shared" si="126"/>
        <v>1.135010815672313E-6</v>
      </c>
      <c r="R462" s="142">
        <f t="shared" si="127"/>
        <v>4.418664476524622E-9</v>
      </c>
      <c r="S462" s="141">
        <f t="shared" si="128"/>
        <v>1.9524595756100611E-17</v>
      </c>
      <c r="T462" s="143">
        <v>298</v>
      </c>
      <c r="U462" s="139">
        <f t="shared" si="132"/>
        <v>289.69</v>
      </c>
      <c r="V462" s="144">
        <f t="shared" si="133"/>
        <v>0.48380877406327211</v>
      </c>
      <c r="W462" s="145">
        <f t="shared" si="134"/>
        <v>3.0465532542341371</v>
      </c>
      <c r="X462" s="146">
        <f t="shared" si="121"/>
        <v>-7.4977179004629271E-8</v>
      </c>
      <c r="Y462" s="146">
        <f t="shared" si="122"/>
        <v>-7.4932618827094484E-8</v>
      </c>
      <c r="Z462" s="146">
        <f t="shared" si="123"/>
        <v>-7.4932645309944969E-8</v>
      </c>
      <c r="AA462" s="146">
        <f t="shared" si="124"/>
        <v>-7.4888111583782301E-8</v>
      </c>
      <c r="AB462" s="146">
        <f t="shared" si="135"/>
        <v>6.3078489387801838E-4</v>
      </c>
      <c r="AC462" s="134"/>
      <c r="AD462" s="146">
        <f t="shared" si="136"/>
        <v>6.3078489387801842</v>
      </c>
      <c r="AE462" s="146"/>
      <c r="AF462" s="146"/>
      <c r="AG462" s="137">
        <v>4560</v>
      </c>
      <c r="AH462" s="134"/>
      <c r="AI462" s="134"/>
      <c r="AJ462" s="134"/>
      <c r="AK462" s="134"/>
    </row>
    <row r="463" spans="1:37">
      <c r="E463" s="147">
        <v>0.53408564814814818</v>
      </c>
      <c r="F463" s="133">
        <v>4570</v>
      </c>
      <c r="G463" s="148">
        <v>16.73</v>
      </c>
      <c r="H463" s="148">
        <v>5.87</v>
      </c>
      <c r="I463" s="148">
        <v>7.18</v>
      </c>
      <c r="J463" s="148">
        <v>16.670000000000002</v>
      </c>
      <c r="K463" s="148">
        <v>6.02</v>
      </c>
      <c r="L463" s="148">
        <v>6.62</v>
      </c>
      <c r="M463" s="118">
        <f t="shared" si="129"/>
        <v>16.700000000000003</v>
      </c>
      <c r="N463" s="118">
        <f t="shared" si="130"/>
        <v>5.9450000000000003</v>
      </c>
      <c r="O463" s="118">
        <f t="shared" si="131"/>
        <v>6.9</v>
      </c>
      <c r="P463" s="149">
        <f t="shared" si="125"/>
        <v>0.14455541458492907</v>
      </c>
      <c r="Q463" s="150">
        <f t="shared" si="126"/>
        <v>1.135010815672313E-6</v>
      </c>
      <c r="R463" s="151">
        <f t="shared" si="127"/>
        <v>4.4223379128059975E-9</v>
      </c>
      <c r="S463" s="150">
        <f t="shared" si="128"/>
        <v>1.9557072615041306E-17</v>
      </c>
      <c r="T463" s="97">
        <v>298</v>
      </c>
      <c r="U463" s="118">
        <f t="shared" si="132"/>
        <v>289.7</v>
      </c>
      <c r="V463" s="152">
        <f t="shared" si="133"/>
        <v>0.48320989313175289</v>
      </c>
      <c r="W463" s="153">
        <f t="shared" si="134"/>
        <v>3.0423550308628791</v>
      </c>
      <c r="X463" s="154">
        <f t="shared" si="121"/>
        <v>-7.4966483717020367E-8</v>
      </c>
      <c r="Y463" s="155">
        <f t="shared" si="122"/>
        <v>-7.4921883269278378E-8</v>
      </c>
      <c r="Z463" s="155">
        <f t="shared" si="123"/>
        <v>-7.4921909803802068E-8</v>
      </c>
      <c r="AA463" s="156">
        <f t="shared" si="124"/>
        <v>-7.4877335859010973E-8</v>
      </c>
      <c r="AB463" s="157">
        <f t="shared" si="135"/>
        <v>6.3003556751324759E-4</v>
      </c>
      <c r="AC463" s="132"/>
      <c r="AD463" s="158">
        <f t="shared" si="136"/>
        <v>6.3003556751324759</v>
      </c>
      <c r="AE463" s="158"/>
      <c r="AF463" s="159"/>
      <c r="AG463" s="133">
        <v>4570</v>
      </c>
    </row>
    <row r="464" spans="1:37">
      <c r="E464" s="147">
        <v>0.53420138888888891</v>
      </c>
      <c r="F464" s="133">
        <v>4580</v>
      </c>
      <c r="G464" s="148">
        <v>16.73</v>
      </c>
      <c r="H464" s="148">
        <v>5.87</v>
      </c>
      <c r="I464" s="148">
        <v>7.19</v>
      </c>
      <c r="J464" s="148">
        <v>16.670000000000002</v>
      </c>
      <c r="K464" s="148">
        <v>6.02</v>
      </c>
      <c r="L464" s="148">
        <v>6.64</v>
      </c>
      <c r="M464" s="118">
        <f t="shared" si="129"/>
        <v>16.700000000000003</v>
      </c>
      <c r="N464" s="118">
        <f t="shared" si="130"/>
        <v>5.9450000000000003</v>
      </c>
      <c r="O464" s="118">
        <f t="shared" si="131"/>
        <v>6.915</v>
      </c>
      <c r="P464" s="149">
        <f t="shared" si="125"/>
        <v>0.14486966548620064</v>
      </c>
      <c r="Q464" s="150">
        <f t="shared" si="126"/>
        <v>1.135010815672313E-6</v>
      </c>
      <c r="R464" s="151">
        <f t="shared" si="127"/>
        <v>4.4223379128059975E-9</v>
      </c>
      <c r="S464" s="150">
        <f t="shared" si="128"/>
        <v>1.9557072615041306E-17</v>
      </c>
      <c r="T464" s="97">
        <v>298</v>
      </c>
      <c r="U464" s="118">
        <f t="shared" si="132"/>
        <v>289.7</v>
      </c>
      <c r="V464" s="152">
        <f t="shared" si="133"/>
        <v>0.48320989313175289</v>
      </c>
      <c r="W464" s="153">
        <f t="shared" si="134"/>
        <v>3.0423550308628791</v>
      </c>
      <c r="X464" s="154">
        <f t="shared" si="121"/>
        <v>-7.5040112686649202E-8</v>
      </c>
      <c r="Y464" s="155">
        <f t="shared" si="122"/>
        <v>-7.4995371381475383E-8</v>
      </c>
      <c r="Z464" s="155">
        <f t="shared" si="123"/>
        <v>-7.4995398057666511E-8</v>
      </c>
      <c r="AA464" s="156">
        <f t="shared" si="124"/>
        <v>-7.4950683396873432E-8</v>
      </c>
      <c r="AB464" s="157">
        <f t="shared" si="135"/>
        <v>6.2928634850371065E-4</v>
      </c>
      <c r="AC464" s="132"/>
      <c r="AD464" s="158">
        <f t="shared" si="136"/>
        <v>6.2928634850371061</v>
      </c>
      <c r="AE464" s="158"/>
      <c r="AF464" s="159"/>
      <c r="AG464" s="133">
        <v>4580</v>
      </c>
    </row>
    <row r="465" spans="5:33">
      <c r="E465" s="147">
        <v>0.53431712962962963</v>
      </c>
      <c r="F465" s="133">
        <v>4590</v>
      </c>
      <c r="G465" s="148">
        <v>16.739999999999998</v>
      </c>
      <c r="H465" s="148">
        <v>5.86</v>
      </c>
      <c r="I465" s="148">
        <v>7.19</v>
      </c>
      <c r="J465" s="148">
        <v>16.670000000000002</v>
      </c>
      <c r="K465" s="148">
        <v>6.01</v>
      </c>
      <c r="L465" s="148">
        <v>6.67</v>
      </c>
      <c r="M465" s="118">
        <f t="shared" si="129"/>
        <v>16.704999999999998</v>
      </c>
      <c r="N465" s="118">
        <f t="shared" si="130"/>
        <v>5.9350000000000005</v>
      </c>
      <c r="O465" s="118">
        <f t="shared" si="131"/>
        <v>6.93</v>
      </c>
      <c r="P465" s="149">
        <f t="shared" si="125"/>
        <v>0.14519673511451117</v>
      </c>
      <c r="Q465" s="150">
        <f t="shared" si="126"/>
        <v>1.1614486138403406E-6</v>
      </c>
      <c r="R465" s="151">
        <f t="shared" si="127"/>
        <v>4.3234692403566986E-9</v>
      </c>
      <c r="S465" s="150">
        <f t="shared" si="128"/>
        <v>1.8692386272310527E-17</v>
      </c>
      <c r="T465" s="97">
        <v>298</v>
      </c>
      <c r="U465" s="118">
        <f t="shared" si="132"/>
        <v>289.70499999999998</v>
      </c>
      <c r="V465" s="152">
        <f t="shared" si="133"/>
        <v>0.48291046817006511</v>
      </c>
      <c r="W465" s="153">
        <f t="shared" si="134"/>
        <v>3.040258197680942</v>
      </c>
      <c r="X465" s="154">
        <f t="shared" si="121"/>
        <v>-7.1848104403984121E-8</v>
      </c>
      <c r="Y465" s="155">
        <f t="shared" si="122"/>
        <v>-7.1807039557535309E-8</v>
      </c>
      <c r="Z465" s="155">
        <f t="shared" si="123"/>
        <v>-7.1807063028183968E-8</v>
      </c>
      <c r="AA465" s="156">
        <f t="shared" si="124"/>
        <v>-7.1766021625554457E-8</v>
      </c>
      <c r="AB465" s="157">
        <f t="shared" si="135"/>
        <v>6.285363946121076E-4</v>
      </c>
      <c r="AC465" s="132"/>
      <c r="AD465" s="158">
        <f t="shared" si="136"/>
        <v>6.285363946121076</v>
      </c>
      <c r="AE465" s="158"/>
      <c r="AF465" s="159"/>
      <c r="AG465" s="133">
        <v>4590</v>
      </c>
    </row>
    <row r="466" spans="5:33">
      <c r="E466" s="147">
        <v>0.53443287037037035</v>
      </c>
      <c r="F466" s="133">
        <v>4600</v>
      </c>
      <c r="G466" s="148">
        <v>16.739999999999998</v>
      </c>
      <c r="H466" s="148">
        <v>5.86</v>
      </c>
      <c r="I466" s="148">
        <v>7.15</v>
      </c>
      <c r="J466" s="148">
        <v>16.68</v>
      </c>
      <c r="K466" s="148">
        <v>6.01</v>
      </c>
      <c r="L466" s="148">
        <v>6.65</v>
      </c>
      <c r="M466" s="118">
        <f t="shared" si="129"/>
        <v>16.71</v>
      </c>
      <c r="N466" s="118">
        <f t="shared" si="130"/>
        <v>5.9350000000000005</v>
      </c>
      <c r="O466" s="118">
        <f t="shared" si="131"/>
        <v>6.9</v>
      </c>
      <c r="P466" s="149">
        <f t="shared" si="125"/>
        <v>0.14458094330836552</v>
      </c>
      <c r="Q466" s="150">
        <f t="shared" si="126"/>
        <v>1.1614486138403406E-6</v>
      </c>
      <c r="R466" s="151">
        <f t="shared" si="127"/>
        <v>4.3252660150801662E-9</v>
      </c>
      <c r="S466" s="150">
        <f t="shared" si="128"/>
        <v>1.870792610120746E-17</v>
      </c>
      <c r="T466" s="97">
        <v>298</v>
      </c>
      <c r="U466" s="118">
        <f t="shared" si="132"/>
        <v>289.70999999999998</v>
      </c>
      <c r="V466" s="152">
        <f t="shared" si="133"/>
        <v>0.48261105354370953</v>
      </c>
      <c r="W466" s="153">
        <f t="shared" si="134"/>
        <v>3.0381628819675908</v>
      </c>
      <c r="X466" s="154">
        <f t="shared" si="121"/>
        <v>-7.1570390700456804E-8</v>
      </c>
      <c r="Y466" s="155">
        <f t="shared" si="122"/>
        <v>-7.1529596089749291E-8</v>
      </c>
      <c r="Z466" s="155">
        <f t="shared" si="123"/>
        <v>-7.1529619342385554E-8</v>
      </c>
      <c r="AA466" s="156">
        <f t="shared" si="124"/>
        <v>-7.1488847957806632E-8</v>
      </c>
      <c r="AB466" s="157">
        <f t="shared" si="135"/>
        <v>6.2781832406010594E-4</v>
      </c>
      <c r="AC466" s="132"/>
      <c r="AD466" s="158">
        <f t="shared" si="136"/>
        <v>6.2781832406010594</v>
      </c>
      <c r="AE466" s="158"/>
      <c r="AF466" s="159"/>
      <c r="AG466" s="133">
        <v>4600</v>
      </c>
    </row>
    <row r="467" spans="5:33">
      <c r="E467" s="147">
        <v>0.53454861111111107</v>
      </c>
      <c r="F467" s="133">
        <v>4610</v>
      </c>
      <c r="G467" s="148">
        <v>16.739999999999998</v>
      </c>
      <c r="H467" s="148">
        <v>5.86</v>
      </c>
      <c r="I467" s="148">
        <v>7.16</v>
      </c>
      <c r="J467" s="148">
        <v>16.690000000000001</v>
      </c>
      <c r="K467" s="148">
        <v>6.01</v>
      </c>
      <c r="L467" s="148">
        <v>6.65</v>
      </c>
      <c r="M467" s="118">
        <f t="shared" si="129"/>
        <v>16.715</v>
      </c>
      <c r="N467" s="118">
        <f t="shared" si="130"/>
        <v>5.9350000000000005</v>
      </c>
      <c r="O467" s="118">
        <f t="shared" si="131"/>
        <v>6.9050000000000002</v>
      </c>
      <c r="P467" s="149">
        <f t="shared" si="125"/>
        <v>0.14469848910317989</v>
      </c>
      <c r="Q467" s="150">
        <f t="shared" si="126"/>
        <v>1.1614486138403406E-6</v>
      </c>
      <c r="R467" s="151">
        <f t="shared" si="127"/>
        <v>4.327063536518651E-9</v>
      </c>
      <c r="S467" s="150">
        <f t="shared" si="128"/>
        <v>1.8723478849069295E-17</v>
      </c>
      <c r="T467" s="97">
        <v>298</v>
      </c>
      <c r="U467" s="118">
        <f t="shared" si="132"/>
        <v>289.71499999999997</v>
      </c>
      <c r="V467" s="152">
        <f t="shared" si="133"/>
        <v>0.48231164925215431</v>
      </c>
      <c r="W467" s="153">
        <f t="shared" si="134"/>
        <v>3.0360690825735883</v>
      </c>
      <c r="X467" s="154">
        <f t="shared" si="121"/>
        <v>-7.1655832160596735E-8</v>
      </c>
      <c r="Y467" s="155">
        <f t="shared" si="122"/>
        <v>-7.1614893446750474E-8</v>
      </c>
      <c r="Z467" s="155">
        <f t="shared" si="123"/>
        <v>-7.1614916836030038E-8</v>
      </c>
      <c r="AA467" s="156">
        <f t="shared" si="124"/>
        <v>-7.1574001484737626E-8</v>
      </c>
      <c r="AB467" s="157">
        <f t="shared" si="135"/>
        <v>6.2710302794423509E-4</v>
      </c>
      <c r="AC467" s="132"/>
      <c r="AD467" s="158">
        <f t="shared" si="136"/>
        <v>6.2710302794423507</v>
      </c>
      <c r="AE467" s="158"/>
      <c r="AF467" s="159"/>
      <c r="AG467" s="133">
        <v>4610</v>
      </c>
    </row>
    <row r="468" spans="5:33">
      <c r="E468" s="147">
        <v>0.53466435185185179</v>
      </c>
      <c r="F468" s="133">
        <v>4620</v>
      </c>
      <c r="G468" s="148">
        <v>16.75</v>
      </c>
      <c r="H468" s="148">
        <v>5.86</v>
      </c>
      <c r="I468" s="148">
        <v>7.19</v>
      </c>
      <c r="J468" s="148">
        <v>16.690000000000001</v>
      </c>
      <c r="K468" s="148">
        <v>6.01</v>
      </c>
      <c r="L468" s="148">
        <v>6.67</v>
      </c>
      <c r="M468" s="118">
        <f t="shared" si="129"/>
        <v>16.72</v>
      </c>
      <c r="N468" s="118">
        <f t="shared" si="130"/>
        <v>5.9350000000000005</v>
      </c>
      <c r="O468" s="118">
        <f t="shared" si="131"/>
        <v>6.93</v>
      </c>
      <c r="P468" s="149">
        <f t="shared" si="125"/>
        <v>0.14523520488087666</v>
      </c>
      <c r="Q468" s="150">
        <f t="shared" si="126"/>
        <v>1.1614486138403406E-6</v>
      </c>
      <c r="R468" s="151">
        <f t="shared" si="127"/>
        <v>4.3288618049824753E-9</v>
      </c>
      <c r="S468" s="150">
        <f t="shared" si="128"/>
        <v>1.8739044526636134E-17</v>
      </c>
      <c r="T468" s="97">
        <v>298</v>
      </c>
      <c r="U468" s="118">
        <f t="shared" si="132"/>
        <v>289.72000000000003</v>
      </c>
      <c r="V468" s="152">
        <f t="shared" si="133"/>
        <v>0.48201225529485886</v>
      </c>
      <c r="W468" s="153">
        <f t="shared" si="134"/>
        <v>3.0339767983505452</v>
      </c>
      <c r="X468" s="154">
        <f t="shared" si="121"/>
        <v>-7.1948790241744471E-8</v>
      </c>
      <c r="Y468" s="155">
        <f t="shared" si="122"/>
        <v>-7.1907468906703732E-8</v>
      </c>
      <c r="Z468" s="155">
        <f t="shared" si="123"/>
        <v>-7.190749263820393E-8</v>
      </c>
      <c r="AA468" s="156">
        <f t="shared" si="124"/>
        <v>-7.1866195007404599E-8</v>
      </c>
      <c r="AB468" s="157">
        <f t="shared" si="135"/>
        <v>6.2638687885388359E-4</v>
      </c>
      <c r="AC468" s="132"/>
      <c r="AD468" s="158">
        <f t="shared" si="136"/>
        <v>6.2638687885388356</v>
      </c>
      <c r="AE468" s="158"/>
      <c r="AF468" s="159"/>
      <c r="AG468" s="133">
        <v>4620</v>
      </c>
    </row>
    <row r="469" spans="5:33">
      <c r="E469" s="147">
        <v>0.53478009259259263</v>
      </c>
      <c r="F469" s="133">
        <v>4630</v>
      </c>
      <c r="G469" s="148">
        <v>16.760000000000002</v>
      </c>
      <c r="H469" s="148">
        <v>5.86</v>
      </c>
      <c r="I469" s="148">
        <v>7.2</v>
      </c>
      <c r="J469" s="148">
        <v>16.690000000000001</v>
      </c>
      <c r="K469" s="148">
        <v>6.01</v>
      </c>
      <c r="L469" s="148">
        <v>6.66</v>
      </c>
      <c r="M469" s="118">
        <f t="shared" si="129"/>
        <v>16.725000000000001</v>
      </c>
      <c r="N469" s="118">
        <f t="shared" si="130"/>
        <v>5.9350000000000005</v>
      </c>
      <c r="O469" s="118">
        <f t="shared" si="131"/>
        <v>6.93</v>
      </c>
      <c r="P469" s="149">
        <f t="shared" si="125"/>
        <v>0.14524803266674785</v>
      </c>
      <c r="Q469" s="150">
        <f t="shared" si="126"/>
        <v>1.1614486138403406E-6</v>
      </c>
      <c r="R469" s="151">
        <f t="shared" si="127"/>
        <v>4.3306608207820967E-9</v>
      </c>
      <c r="S469" s="150">
        <f t="shared" si="128"/>
        <v>1.8754623144657063E-17</v>
      </c>
      <c r="T469" s="97">
        <v>298</v>
      </c>
      <c r="U469" s="118">
        <f t="shared" si="132"/>
        <v>289.72500000000002</v>
      </c>
      <c r="V469" s="152">
        <f t="shared" si="133"/>
        <v>0.48171287167129578</v>
      </c>
      <c r="W469" s="153">
        <f t="shared" si="134"/>
        <v>3.0318860281510718</v>
      </c>
      <c r="X469" s="154">
        <f t="shared" si="121"/>
        <v>-7.1981897520759402E-8</v>
      </c>
      <c r="Y469" s="155">
        <f t="shared" si="122"/>
        <v>-7.1940490614910091E-8</v>
      </c>
      <c r="Z469" s="155">
        <f t="shared" si="123"/>
        <v>-7.194051443384111E-8</v>
      </c>
      <c r="AA469" s="156">
        <f t="shared" si="124"/>
        <v>-7.1899131319519608E-8</v>
      </c>
      <c r="AB469" s="157">
        <f t="shared" si="135"/>
        <v>6.2566780400665194E-4</v>
      </c>
      <c r="AC469" s="132"/>
      <c r="AD469" s="158">
        <f t="shared" si="136"/>
        <v>6.2566780400665198</v>
      </c>
      <c r="AE469" s="158"/>
      <c r="AF469" s="159"/>
      <c r="AG469" s="133">
        <v>4630</v>
      </c>
    </row>
    <row r="470" spans="5:33">
      <c r="E470" s="147">
        <v>0.53489583333333335</v>
      </c>
      <c r="F470" s="133">
        <v>4640</v>
      </c>
      <c r="G470" s="148">
        <v>16.760000000000002</v>
      </c>
      <c r="H470" s="148">
        <v>5.86</v>
      </c>
      <c r="I470" s="148">
        <v>7.15</v>
      </c>
      <c r="J470" s="148">
        <v>16.690000000000001</v>
      </c>
      <c r="K470" s="148">
        <v>6.01</v>
      </c>
      <c r="L470" s="148">
        <v>6.67</v>
      </c>
      <c r="M470" s="118">
        <f t="shared" si="129"/>
        <v>16.725000000000001</v>
      </c>
      <c r="N470" s="118">
        <f t="shared" si="130"/>
        <v>5.9350000000000005</v>
      </c>
      <c r="O470" s="118">
        <f t="shared" si="131"/>
        <v>6.91</v>
      </c>
      <c r="P470" s="149">
        <f t="shared" si="125"/>
        <v>0.14482884642528537</v>
      </c>
      <c r="Q470" s="150">
        <f t="shared" si="126"/>
        <v>1.1614486138403406E-6</v>
      </c>
      <c r="R470" s="151">
        <f t="shared" si="127"/>
        <v>4.3306608207820967E-9</v>
      </c>
      <c r="S470" s="150">
        <f t="shared" si="128"/>
        <v>1.8754623144657063E-17</v>
      </c>
      <c r="T470" s="97">
        <v>298</v>
      </c>
      <c r="U470" s="118">
        <f t="shared" si="132"/>
        <v>289.72500000000002</v>
      </c>
      <c r="V470" s="152">
        <f t="shared" si="133"/>
        <v>0.48171287167129578</v>
      </c>
      <c r="W470" s="153">
        <f t="shared" si="134"/>
        <v>3.0318860281510718</v>
      </c>
      <c r="X470" s="154">
        <f t="shared" si="121"/>
        <v>-7.1691630228143665E-8</v>
      </c>
      <c r="Y470" s="155">
        <f t="shared" si="122"/>
        <v>-7.1650509314373251E-8</v>
      </c>
      <c r="Z470" s="155">
        <f t="shared" si="123"/>
        <v>-7.1650532900523297E-8</v>
      </c>
      <c r="AA470" s="156">
        <f t="shared" si="124"/>
        <v>-7.1609435545845864E-8</v>
      </c>
      <c r="AB470" s="157">
        <f t="shared" si="135"/>
        <v>6.2494839894175567E-4</v>
      </c>
      <c r="AC470" s="132"/>
      <c r="AD470" s="158">
        <f t="shared" si="136"/>
        <v>6.2494839894175565</v>
      </c>
      <c r="AE470" s="158"/>
      <c r="AF470" s="159"/>
      <c r="AG470" s="133">
        <v>4640</v>
      </c>
    </row>
    <row r="471" spans="5:33">
      <c r="E471" s="147">
        <v>0.53501157407407407</v>
      </c>
      <c r="F471" s="133">
        <v>4650</v>
      </c>
      <c r="G471" s="148">
        <v>16.77</v>
      </c>
      <c r="H471" s="148">
        <v>5.86</v>
      </c>
      <c r="I471" s="148">
        <v>7.12</v>
      </c>
      <c r="J471" s="148">
        <v>16.71</v>
      </c>
      <c r="K471" s="148">
        <v>6.01</v>
      </c>
      <c r="L471" s="148">
        <v>6.67</v>
      </c>
      <c r="M471" s="118">
        <f t="shared" si="129"/>
        <v>16.740000000000002</v>
      </c>
      <c r="N471" s="118">
        <f t="shared" si="130"/>
        <v>5.9350000000000005</v>
      </c>
      <c r="O471" s="118">
        <f t="shared" si="131"/>
        <v>6.8949999999999996</v>
      </c>
      <c r="P471" s="149">
        <f t="shared" si="125"/>
        <v>0.14455275927237837</v>
      </c>
      <c r="Q471" s="150">
        <f t="shared" si="126"/>
        <v>1.1614486138403406E-6</v>
      </c>
      <c r="R471" s="151">
        <f t="shared" si="127"/>
        <v>4.3360623553022004E-9</v>
      </c>
      <c r="S471" s="150">
        <f t="shared" si="128"/>
        <v>1.8801436749068866E-17</v>
      </c>
      <c r="T471" s="97">
        <v>298</v>
      </c>
      <c r="U471" s="118">
        <f t="shared" si="132"/>
        <v>289.74</v>
      </c>
      <c r="V471" s="152">
        <f t="shared" si="133"/>
        <v>0.48081478279762974</v>
      </c>
      <c r="W471" s="153">
        <f t="shared" si="134"/>
        <v>3.0256227902330783</v>
      </c>
      <c r="X471" s="154">
        <f t="shared" si="121"/>
        <v>-7.1799653781658064E-8</v>
      </c>
      <c r="Y471" s="155">
        <f t="shared" si="122"/>
        <v>-7.175836151242874E-8</v>
      </c>
      <c r="Z471" s="155">
        <f t="shared" si="123"/>
        <v>-7.1758385259778606E-8</v>
      </c>
      <c r="AA471" s="156">
        <f t="shared" si="124"/>
        <v>-7.1717116710584744E-8</v>
      </c>
      <c r="AB471" s="157">
        <f t="shared" si="135"/>
        <v>6.2423189369141606E-4</v>
      </c>
      <c r="AC471" s="132"/>
      <c r="AD471" s="158">
        <f t="shared" si="136"/>
        <v>6.2423189369141605</v>
      </c>
      <c r="AE471" s="158"/>
      <c r="AF471" s="159"/>
      <c r="AG471" s="133">
        <v>4650</v>
      </c>
    </row>
    <row r="472" spans="5:33">
      <c r="E472" s="147">
        <v>0.53512731481481479</v>
      </c>
      <c r="F472" s="133">
        <v>4660</v>
      </c>
      <c r="G472" s="148">
        <v>16.77</v>
      </c>
      <c r="H472" s="148">
        <v>5.86</v>
      </c>
      <c r="I472" s="148">
        <v>7.14</v>
      </c>
      <c r="J472" s="148">
        <v>16.71</v>
      </c>
      <c r="K472" s="148">
        <v>6.01</v>
      </c>
      <c r="L472" s="148">
        <v>6.56</v>
      </c>
      <c r="M472" s="118">
        <f t="shared" si="129"/>
        <v>16.740000000000002</v>
      </c>
      <c r="N472" s="118">
        <f t="shared" si="130"/>
        <v>5.9350000000000005</v>
      </c>
      <c r="O472" s="118">
        <f t="shared" si="131"/>
        <v>6.85</v>
      </c>
      <c r="P472" s="149">
        <f t="shared" si="125"/>
        <v>0.14360934024884581</v>
      </c>
      <c r="Q472" s="150">
        <f t="shared" si="126"/>
        <v>1.1614486138403406E-6</v>
      </c>
      <c r="R472" s="151">
        <f t="shared" si="127"/>
        <v>4.3360623553022004E-9</v>
      </c>
      <c r="S472" s="150">
        <f t="shared" si="128"/>
        <v>1.8801436749068866E-17</v>
      </c>
      <c r="T472" s="97">
        <v>298</v>
      </c>
      <c r="U472" s="118">
        <f t="shared" si="132"/>
        <v>289.74</v>
      </c>
      <c r="V472" s="152">
        <f t="shared" si="133"/>
        <v>0.48081478279762974</v>
      </c>
      <c r="W472" s="153">
        <f t="shared" si="134"/>
        <v>3.0256227902330783</v>
      </c>
      <c r="X472" s="154">
        <f t="shared" si="121"/>
        <v>-7.1249057219711281E-8</v>
      </c>
      <c r="Y472" s="155">
        <f t="shared" si="122"/>
        <v>-7.1208349026860295E-8</v>
      </c>
      <c r="Z472" s="155">
        <f t="shared" si="123"/>
        <v>-7.1208372285511431E-8</v>
      </c>
      <c r="AA472" s="156">
        <f t="shared" si="124"/>
        <v>-7.1167687324733898E-8</v>
      </c>
      <c r="AB472" s="157">
        <f t="shared" si="135"/>
        <v>6.2351430991802162E-4</v>
      </c>
      <c r="AC472" s="132"/>
      <c r="AD472" s="158">
        <f t="shared" si="136"/>
        <v>6.2351430991802159</v>
      </c>
      <c r="AE472" s="158"/>
      <c r="AF472" s="159"/>
      <c r="AG472" s="133">
        <v>4660</v>
      </c>
    </row>
    <row r="473" spans="5:33">
      <c r="E473" s="147">
        <v>0.53524305555555551</v>
      </c>
      <c r="F473" s="133">
        <v>4670</v>
      </c>
      <c r="G473" s="148">
        <v>16.77</v>
      </c>
      <c r="H473" s="148">
        <v>5.86</v>
      </c>
      <c r="I473" s="148">
        <v>7.11</v>
      </c>
      <c r="J473" s="148">
        <v>16.71</v>
      </c>
      <c r="K473" s="148">
        <v>6.01</v>
      </c>
      <c r="L473" s="148">
        <v>6.57</v>
      </c>
      <c r="M473" s="118">
        <f t="shared" si="129"/>
        <v>16.740000000000002</v>
      </c>
      <c r="N473" s="118">
        <f t="shared" si="130"/>
        <v>5.9350000000000005</v>
      </c>
      <c r="O473" s="118">
        <f t="shared" si="131"/>
        <v>6.84</v>
      </c>
      <c r="P473" s="149">
        <f t="shared" si="125"/>
        <v>0.14339969157694968</v>
      </c>
      <c r="Q473" s="150">
        <f t="shared" si="126"/>
        <v>1.1614486138403406E-6</v>
      </c>
      <c r="R473" s="151">
        <f t="shared" si="127"/>
        <v>4.3360623553022004E-9</v>
      </c>
      <c r="S473" s="150">
        <f t="shared" si="128"/>
        <v>1.8801436749068866E-17</v>
      </c>
      <c r="T473" s="97">
        <v>298</v>
      </c>
      <c r="U473" s="118">
        <f t="shared" si="132"/>
        <v>289.74</v>
      </c>
      <c r="V473" s="152">
        <f t="shared" si="133"/>
        <v>0.48081478279762974</v>
      </c>
      <c r="W473" s="153">
        <f t="shared" si="134"/>
        <v>3.0256227902330783</v>
      </c>
      <c r="X473" s="154">
        <f t="shared" si="121"/>
        <v>-7.1063792899534544E-8</v>
      </c>
      <c r="Y473" s="155">
        <f t="shared" si="122"/>
        <v>-7.1023249831059246E-8</v>
      </c>
      <c r="Z473" s="155">
        <f t="shared" si="123"/>
        <v>-7.1023272961549943E-8</v>
      </c>
      <c r="AA473" s="156">
        <f t="shared" si="124"/>
        <v>-7.0982752997172708E-8</v>
      </c>
      <c r="AB473" s="157">
        <f t="shared" si="135"/>
        <v>6.2280222627273969E-4</v>
      </c>
      <c r="AC473" s="132"/>
      <c r="AD473" s="158">
        <f t="shared" si="136"/>
        <v>6.2280222627273965</v>
      </c>
      <c r="AE473" s="158"/>
      <c r="AF473" s="159"/>
      <c r="AG473" s="133">
        <v>4670</v>
      </c>
    </row>
    <row r="474" spans="5:33">
      <c r="E474" s="147">
        <v>0.53535879629629624</v>
      </c>
      <c r="F474" s="133">
        <v>4680</v>
      </c>
      <c r="G474" s="148">
        <v>16.78</v>
      </c>
      <c r="H474" s="148">
        <v>5.86</v>
      </c>
      <c r="I474" s="148">
        <v>7.15</v>
      </c>
      <c r="J474" s="148">
        <v>16.72</v>
      </c>
      <c r="K474" s="148">
        <v>6.01</v>
      </c>
      <c r="L474" s="148">
        <v>6.58</v>
      </c>
      <c r="M474" s="118">
        <f t="shared" si="129"/>
        <v>16.75</v>
      </c>
      <c r="N474" s="118">
        <f t="shared" si="130"/>
        <v>5.9350000000000005</v>
      </c>
      <c r="O474" s="118">
        <f t="shared" si="131"/>
        <v>6.8650000000000002</v>
      </c>
      <c r="P474" s="149">
        <f t="shared" si="125"/>
        <v>0.14394924840585174</v>
      </c>
      <c r="Q474" s="150">
        <f t="shared" si="126"/>
        <v>1.1614486138403406E-6</v>
      </c>
      <c r="R474" s="151">
        <f t="shared" si="127"/>
        <v>4.3396671206920323E-9</v>
      </c>
      <c r="S474" s="150">
        <f t="shared" si="128"/>
        <v>1.8832710718415474E-17</v>
      </c>
      <c r="T474" s="97">
        <v>298</v>
      </c>
      <c r="U474" s="118">
        <f t="shared" si="132"/>
        <v>289.75</v>
      </c>
      <c r="V474" s="152">
        <f t="shared" si="133"/>
        <v>0.48021610854068941</v>
      </c>
      <c r="W474" s="153">
        <f t="shared" si="134"/>
        <v>3.0214548474097778</v>
      </c>
      <c r="X474" s="154">
        <f t="shared" si="121"/>
        <v>-7.147176302687124E-8</v>
      </c>
      <c r="Y474" s="155">
        <f t="shared" si="122"/>
        <v>-7.1430706294405986E-8</v>
      </c>
      <c r="Z474" s="155">
        <f t="shared" si="123"/>
        <v>-7.143072987931853E-8</v>
      </c>
      <c r="AA474" s="156">
        <f t="shared" si="124"/>
        <v>-7.1389696704669276E-8</v>
      </c>
      <c r="AB474" s="157">
        <f t="shared" si="135"/>
        <v>6.2209199362026979E-4</v>
      </c>
      <c r="AC474" s="132"/>
      <c r="AD474" s="158">
        <f t="shared" si="136"/>
        <v>6.2209199362026979</v>
      </c>
      <c r="AE474" s="158"/>
      <c r="AF474" s="159"/>
      <c r="AG474" s="133">
        <v>4680</v>
      </c>
    </row>
    <row r="475" spans="5:33">
      <c r="E475" s="147">
        <v>0.53547453703703707</v>
      </c>
      <c r="F475" s="133">
        <v>4690</v>
      </c>
      <c r="G475" s="148">
        <v>16.78</v>
      </c>
      <c r="H475" s="148">
        <v>5.86</v>
      </c>
      <c r="I475" s="148">
        <v>7.12</v>
      </c>
      <c r="J475" s="148">
        <v>16.72</v>
      </c>
      <c r="K475" s="148">
        <v>6.01</v>
      </c>
      <c r="L475" s="148">
        <v>6.6</v>
      </c>
      <c r="M475" s="118">
        <f t="shared" si="129"/>
        <v>16.75</v>
      </c>
      <c r="N475" s="118">
        <f t="shared" si="130"/>
        <v>5.9350000000000005</v>
      </c>
      <c r="O475" s="118">
        <f t="shared" si="131"/>
        <v>6.8599999999999994</v>
      </c>
      <c r="P475" s="149">
        <f t="shared" si="125"/>
        <v>0.14384440554466757</v>
      </c>
      <c r="Q475" s="150">
        <f t="shared" si="126"/>
        <v>1.1614486138403406E-6</v>
      </c>
      <c r="R475" s="151">
        <f t="shared" si="127"/>
        <v>4.3396671206920323E-9</v>
      </c>
      <c r="S475" s="150">
        <f t="shared" si="128"/>
        <v>1.8832710718415474E-17</v>
      </c>
      <c r="T475" s="97">
        <v>298</v>
      </c>
      <c r="U475" s="118">
        <f t="shared" si="132"/>
        <v>289.75</v>
      </c>
      <c r="V475" s="152">
        <f t="shared" si="133"/>
        <v>0.48021610854068941</v>
      </c>
      <c r="W475" s="153">
        <f t="shared" si="134"/>
        <v>3.0214548474097778</v>
      </c>
      <c r="X475" s="154">
        <f t="shared" si="121"/>
        <v>-7.1337701304592506E-8</v>
      </c>
      <c r="Y475" s="155">
        <f t="shared" si="122"/>
        <v>-7.1296751430314697E-8</v>
      </c>
      <c r="Z475" s="155">
        <f t="shared" si="123"/>
        <v>-7.1296774936709947E-8</v>
      </c>
      <c r="AA475" s="156">
        <f t="shared" si="124"/>
        <v>-7.1255848541840707E-8</v>
      </c>
      <c r="AB475" s="157">
        <f t="shared" si="135"/>
        <v>6.2137768640013811E-4</v>
      </c>
      <c r="AC475" s="132"/>
      <c r="AD475" s="158">
        <f t="shared" si="136"/>
        <v>6.2137768640013809</v>
      </c>
      <c r="AE475" s="158"/>
      <c r="AF475" s="159"/>
      <c r="AG475" s="133">
        <v>4690</v>
      </c>
    </row>
    <row r="476" spans="5:33">
      <c r="E476" s="147">
        <v>0.53559027777777779</v>
      </c>
      <c r="F476" s="133">
        <v>4700</v>
      </c>
      <c r="G476" s="148">
        <v>16.79</v>
      </c>
      <c r="H476" s="148">
        <v>5.86</v>
      </c>
      <c r="I476" s="148">
        <v>7.09</v>
      </c>
      <c r="J476" s="148">
        <v>16.73</v>
      </c>
      <c r="K476" s="148">
        <v>6.01</v>
      </c>
      <c r="L476" s="148">
        <v>6.6</v>
      </c>
      <c r="M476" s="118">
        <f t="shared" si="129"/>
        <v>16.759999999999998</v>
      </c>
      <c r="N476" s="118">
        <f t="shared" si="130"/>
        <v>5.9350000000000005</v>
      </c>
      <c r="O476" s="118">
        <f t="shared" si="131"/>
        <v>6.8449999999999998</v>
      </c>
      <c r="P476" s="149">
        <f t="shared" si="125"/>
        <v>0.1435552469748545</v>
      </c>
      <c r="Q476" s="150">
        <f t="shared" si="126"/>
        <v>1.1614486138403406E-6</v>
      </c>
      <c r="R476" s="151">
        <f t="shared" si="127"/>
        <v>4.3432748828869032E-9</v>
      </c>
      <c r="S476" s="150">
        <f t="shared" si="128"/>
        <v>1.8864036708316242E-17</v>
      </c>
      <c r="T476" s="97">
        <v>298</v>
      </c>
      <c r="U476" s="118">
        <f t="shared" si="132"/>
        <v>289.76</v>
      </c>
      <c r="V476" s="152">
        <f t="shared" si="133"/>
        <v>0.47961747560582485</v>
      </c>
      <c r="W476" s="153">
        <f t="shared" si="134"/>
        <v>3.017292933218962</v>
      </c>
      <c r="X476" s="154">
        <f t="shared" si="121"/>
        <v>-7.1329148809101075E-8</v>
      </c>
      <c r="Y476" s="155">
        <f t="shared" si="122"/>
        <v>-7.1288161724477932E-8</v>
      </c>
      <c r="Z476" s="155">
        <f t="shared" si="123"/>
        <v>-7.1288185276435772E-8</v>
      </c>
      <c r="AA476" s="156">
        <f t="shared" si="124"/>
        <v>-7.1247221716703664E-8</v>
      </c>
      <c r="AB476" s="157">
        <f t="shared" si="135"/>
        <v>6.2066471872917063E-4</v>
      </c>
      <c r="AC476" s="132"/>
      <c r="AD476" s="158">
        <f t="shared" si="136"/>
        <v>6.2066471872917059</v>
      </c>
      <c r="AE476" s="158"/>
      <c r="AF476" s="159"/>
      <c r="AG476" s="133">
        <v>4700</v>
      </c>
    </row>
    <row r="477" spans="5:33">
      <c r="E477" s="147">
        <v>0.53570601851851851</v>
      </c>
      <c r="F477" s="133">
        <v>4710</v>
      </c>
      <c r="G477" s="148">
        <v>16.79</v>
      </c>
      <c r="H477" s="148">
        <v>5.86</v>
      </c>
      <c r="I477" s="148">
        <v>7.03</v>
      </c>
      <c r="J477" s="148">
        <v>16.739999999999998</v>
      </c>
      <c r="K477" s="148">
        <v>6.01</v>
      </c>
      <c r="L477" s="148">
        <v>6.55</v>
      </c>
      <c r="M477" s="118">
        <f t="shared" si="129"/>
        <v>16.765000000000001</v>
      </c>
      <c r="N477" s="118">
        <f t="shared" si="130"/>
        <v>5.9350000000000005</v>
      </c>
      <c r="O477" s="118">
        <f t="shared" si="131"/>
        <v>6.79</v>
      </c>
      <c r="P477" s="149">
        <f t="shared" si="125"/>
        <v>0.14241435807077527</v>
      </c>
      <c r="Q477" s="150">
        <f t="shared" si="126"/>
        <v>1.1614486138403406E-6</v>
      </c>
      <c r="R477" s="151">
        <f t="shared" si="127"/>
        <v>4.3450798885647062E-9</v>
      </c>
      <c r="S477" s="150">
        <f t="shared" si="128"/>
        <v>1.8879719238009481E-17</v>
      </c>
      <c r="T477" s="97">
        <v>298</v>
      </c>
      <c r="U477" s="118">
        <f t="shared" si="132"/>
        <v>289.76499999999999</v>
      </c>
      <c r="V477" s="152">
        <f t="shared" si="133"/>
        <v>0.47931817463283455</v>
      </c>
      <c r="W477" s="153">
        <f t="shared" si="134"/>
        <v>3.0152142340085231</v>
      </c>
      <c r="X477" s="154">
        <f t="shared" si="121"/>
        <v>-7.0788521129783112E-8</v>
      </c>
      <c r="Y477" s="155">
        <f t="shared" si="122"/>
        <v>-7.0748106581224354E-8</v>
      </c>
      <c r="Z477" s="155">
        <f t="shared" si="123"/>
        <v>-7.0748129654679042E-8</v>
      </c>
      <c r="AA477" s="156">
        <f t="shared" si="124"/>
        <v>-7.0707738153228819E-8</v>
      </c>
      <c r="AB477" s="157">
        <f t="shared" si="135"/>
        <v>6.1995183695495791E-4</v>
      </c>
      <c r="AC477" s="132"/>
      <c r="AD477" s="158">
        <f t="shared" si="136"/>
        <v>6.1995183695495788</v>
      </c>
      <c r="AE477" s="158"/>
      <c r="AF477" s="159"/>
      <c r="AG477" s="133">
        <v>4710</v>
      </c>
    </row>
    <row r="478" spans="5:33">
      <c r="E478" s="147">
        <v>0.53582175925925923</v>
      </c>
      <c r="F478" s="133">
        <v>4720</v>
      </c>
      <c r="G478" s="148">
        <v>16.8</v>
      </c>
      <c r="H478" s="148">
        <v>5.86</v>
      </c>
      <c r="I478" s="148">
        <v>7.06</v>
      </c>
      <c r="J478" s="148">
        <v>16.73</v>
      </c>
      <c r="K478" s="148">
        <v>6.01</v>
      </c>
      <c r="L478" s="148">
        <v>6.58</v>
      </c>
      <c r="M478" s="118">
        <f t="shared" si="129"/>
        <v>16.765000000000001</v>
      </c>
      <c r="N478" s="118">
        <f t="shared" si="130"/>
        <v>5.9350000000000005</v>
      </c>
      <c r="O478" s="118">
        <f t="shared" si="131"/>
        <v>6.82</v>
      </c>
      <c r="P478" s="149">
        <f t="shared" si="125"/>
        <v>0.14304358203868739</v>
      </c>
      <c r="Q478" s="150">
        <f t="shared" si="126"/>
        <v>1.1614486138403406E-6</v>
      </c>
      <c r="R478" s="151">
        <f t="shared" si="127"/>
        <v>4.3450798885647062E-9</v>
      </c>
      <c r="S478" s="150">
        <f t="shared" si="128"/>
        <v>1.8879719238009481E-17</v>
      </c>
      <c r="T478" s="97">
        <v>298</v>
      </c>
      <c r="U478" s="118">
        <f t="shared" si="132"/>
        <v>289.76499999999999</v>
      </c>
      <c r="V478" s="152">
        <f t="shared" si="133"/>
        <v>0.47931817463283455</v>
      </c>
      <c r="W478" s="153">
        <f t="shared" si="134"/>
        <v>3.0152142340085231</v>
      </c>
      <c r="X478" s="154">
        <f t="shared" si="121"/>
        <v>-7.1020143485264844E-8</v>
      </c>
      <c r="Y478" s="155">
        <f t="shared" si="122"/>
        <v>-7.0979417552650743E-8</v>
      </c>
      <c r="Z478" s="155">
        <f t="shared" si="123"/>
        <v>-7.0979440906610701E-8</v>
      </c>
      <c r="AA478" s="156">
        <f t="shared" si="124"/>
        <v>-7.0938738301172292E-8</v>
      </c>
      <c r="AB478" s="157">
        <f t="shared" si="135"/>
        <v>6.1924435573536653E-4</v>
      </c>
      <c r="AC478" s="132"/>
      <c r="AD478" s="158">
        <f t="shared" si="136"/>
        <v>6.1924435573536654</v>
      </c>
      <c r="AE478" s="158"/>
      <c r="AF478" s="159"/>
      <c r="AG478" s="133">
        <v>4720</v>
      </c>
    </row>
    <row r="479" spans="5:33">
      <c r="E479" s="147">
        <v>0.53593749999999996</v>
      </c>
      <c r="F479" s="133">
        <v>4730</v>
      </c>
      <c r="G479" s="148">
        <v>16.809999999999999</v>
      </c>
      <c r="H479" s="148">
        <v>5.86</v>
      </c>
      <c r="I479" s="148">
        <v>7.11</v>
      </c>
      <c r="J479" s="148">
        <v>16.739999999999998</v>
      </c>
      <c r="K479" s="148">
        <v>6.01</v>
      </c>
      <c r="L479" s="148">
        <v>6.62</v>
      </c>
      <c r="M479" s="118">
        <f t="shared" si="129"/>
        <v>16.774999999999999</v>
      </c>
      <c r="N479" s="118">
        <f t="shared" si="130"/>
        <v>5.9350000000000005</v>
      </c>
      <c r="O479" s="118">
        <f t="shared" si="131"/>
        <v>6.8650000000000002</v>
      </c>
      <c r="P479" s="149">
        <f t="shared" si="125"/>
        <v>0.14401287562795487</v>
      </c>
      <c r="Q479" s="150">
        <f t="shared" si="126"/>
        <v>1.1614486138403406E-6</v>
      </c>
      <c r="R479" s="151">
        <f t="shared" si="127"/>
        <v>4.3486921506391203E-9</v>
      </c>
      <c r="S479" s="150">
        <f t="shared" si="128"/>
        <v>1.8911123421030297E-17</v>
      </c>
      <c r="T479" s="97">
        <v>298</v>
      </c>
      <c r="U479" s="118">
        <f t="shared" si="132"/>
        <v>289.77499999999998</v>
      </c>
      <c r="V479" s="152">
        <f t="shared" si="133"/>
        <v>0.47871960367306782</v>
      </c>
      <c r="W479" s="153">
        <f t="shared" si="134"/>
        <v>3.0110613456610582</v>
      </c>
      <c r="X479" s="154">
        <f t="shared" si="121"/>
        <v>-7.1636898312134231E-8</v>
      </c>
      <c r="Y479" s="155">
        <f t="shared" si="122"/>
        <v>-7.1595414411961098E-8</v>
      </c>
      <c r="Z479" s="155">
        <f t="shared" si="123"/>
        <v>-7.1595438434692598E-8</v>
      </c>
      <c r="AA479" s="156">
        <f t="shared" si="124"/>
        <v>-7.155397852942854E-8</v>
      </c>
      <c r="AB479" s="157">
        <f t="shared" si="135"/>
        <v>6.1853456140419159E-4</v>
      </c>
      <c r="AC479" s="132"/>
      <c r="AD479" s="158">
        <f t="shared" si="136"/>
        <v>6.1853456140419159</v>
      </c>
      <c r="AE479" s="158"/>
      <c r="AF479" s="159"/>
      <c r="AG479" s="133">
        <v>4730</v>
      </c>
    </row>
    <row r="480" spans="5:33">
      <c r="E480" s="147">
        <v>0.53605324074074068</v>
      </c>
      <c r="F480" s="133">
        <v>4740</v>
      </c>
      <c r="G480" s="148">
        <v>16.82</v>
      </c>
      <c r="H480" s="148">
        <v>5.86</v>
      </c>
      <c r="I480" s="148">
        <v>7.2</v>
      </c>
      <c r="J480" s="148">
        <v>16.760000000000002</v>
      </c>
      <c r="K480" s="148">
        <v>6.01</v>
      </c>
      <c r="L480" s="148">
        <v>6.63</v>
      </c>
      <c r="M480" s="118">
        <f t="shared" si="129"/>
        <v>16.79</v>
      </c>
      <c r="N480" s="118">
        <f t="shared" si="130"/>
        <v>5.9350000000000005</v>
      </c>
      <c r="O480" s="118">
        <f t="shared" si="131"/>
        <v>6.915</v>
      </c>
      <c r="P480" s="149">
        <f t="shared" si="125"/>
        <v>0.14510024924391249</v>
      </c>
      <c r="Q480" s="150">
        <f t="shared" si="126"/>
        <v>1.1614486138403406E-6</v>
      </c>
      <c r="R480" s="151">
        <f t="shared" si="127"/>
        <v>4.3541161752259128E-9</v>
      </c>
      <c r="S480" s="150">
        <f t="shared" si="128"/>
        <v>1.8958327667363931E-17</v>
      </c>
      <c r="T480" s="97">
        <v>298</v>
      </c>
      <c r="U480" s="118">
        <f t="shared" si="132"/>
        <v>289.79000000000002</v>
      </c>
      <c r="V480" s="152">
        <f t="shared" si="133"/>
        <v>0.477821824690918</v>
      </c>
      <c r="W480" s="153">
        <f t="shared" si="134"/>
        <v>3.0048432712606332</v>
      </c>
      <c r="X480" s="154">
        <f t="shared" si="121"/>
        <v>-7.2423764894959863E-8</v>
      </c>
      <c r="Y480" s="155">
        <f t="shared" si="122"/>
        <v>-7.238131552825834E-8</v>
      </c>
      <c r="Z480" s="155">
        <f t="shared" si="123"/>
        <v>-7.2381340408886065E-8</v>
      </c>
      <c r="AA480" s="156">
        <f t="shared" si="124"/>
        <v>-7.2338915893645997E-8</v>
      </c>
      <c r="AB480" s="157">
        <f t="shared" si="135"/>
        <v>6.1781860709996677E-4</v>
      </c>
      <c r="AC480" s="132"/>
      <c r="AD480" s="158">
        <f t="shared" si="136"/>
        <v>6.1781860709996677</v>
      </c>
      <c r="AE480" s="158"/>
      <c r="AF480" s="159"/>
      <c r="AG480" s="133">
        <v>4740</v>
      </c>
    </row>
    <row r="481" spans="1:37">
      <c r="E481" s="147">
        <v>0.53616898148148151</v>
      </c>
      <c r="F481" s="133">
        <v>4750</v>
      </c>
      <c r="G481" s="148">
        <v>16.82</v>
      </c>
      <c r="H481" s="148">
        <v>5.86</v>
      </c>
      <c r="I481" s="148">
        <v>7.16</v>
      </c>
      <c r="J481" s="148">
        <v>16.760000000000002</v>
      </c>
      <c r="K481" s="148">
        <v>6.01</v>
      </c>
      <c r="L481" s="148">
        <v>6.59</v>
      </c>
      <c r="M481" s="118">
        <f t="shared" si="129"/>
        <v>16.79</v>
      </c>
      <c r="N481" s="118">
        <f t="shared" si="130"/>
        <v>5.9350000000000005</v>
      </c>
      <c r="O481" s="118">
        <f t="shared" si="131"/>
        <v>6.875</v>
      </c>
      <c r="P481" s="149">
        <f t="shared" si="125"/>
        <v>0.14426091302268959</v>
      </c>
      <c r="Q481" s="150">
        <f t="shared" si="126"/>
        <v>1.1614486138403406E-6</v>
      </c>
      <c r="R481" s="151">
        <f t="shared" si="127"/>
        <v>4.3541161752259128E-9</v>
      </c>
      <c r="S481" s="150">
        <f t="shared" si="128"/>
        <v>1.8958327667363931E-17</v>
      </c>
      <c r="T481" s="97">
        <v>298</v>
      </c>
      <c r="U481" s="118">
        <f t="shared" si="132"/>
        <v>289.79000000000002</v>
      </c>
      <c r="V481" s="152">
        <f t="shared" si="133"/>
        <v>0.477821824690918</v>
      </c>
      <c r="W481" s="153">
        <f t="shared" si="134"/>
        <v>3.0048432712606332</v>
      </c>
      <c r="X481" s="154">
        <f t="shared" si="121"/>
        <v>-7.1920469535169199E-8</v>
      </c>
      <c r="Y481" s="155">
        <f t="shared" si="122"/>
        <v>-7.1878559005455547E-8</v>
      </c>
      <c r="Z481" s="155">
        <f t="shared" si="123"/>
        <v>-7.1878583428161815E-8</v>
      </c>
      <c r="AA481" s="156">
        <f t="shared" si="124"/>
        <v>-7.1836697292690537E-8</v>
      </c>
      <c r="AB481" s="157">
        <f t="shared" si="135"/>
        <v>6.1709479377886197E-4</v>
      </c>
      <c r="AC481" s="132"/>
      <c r="AD481" s="158">
        <f t="shared" si="136"/>
        <v>6.1709479377886201</v>
      </c>
      <c r="AE481" s="158"/>
      <c r="AF481" s="159"/>
      <c r="AG481" s="133">
        <v>4750</v>
      </c>
    </row>
    <row r="482" spans="1:37">
      <c r="E482" s="147">
        <v>0.53628472222222223</v>
      </c>
      <c r="F482" s="133">
        <v>4760</v>
      </c>
      <c r="G482" s="148">
        <v>16.82</v>
      </c>
      <c r="H482" s="148">
        <v>5.86</v>
      </c>
      <c r="I482" s="148">
        <v>7.14</v>
      </c>
      <c r="J482" s="148">
        <v>16.760000000000002</v>
      </c>
      <c r="K482" s="148">
        <v>6.01</v>
      </c>
      <c r="L482" s="148">
        <v>6.54</v>
      </c>
      <c r="M482" s="118">
        <f t="shared" si="129"/>
        <v>16.79</v>
      </c>
      <c r="N482" s="118">
        <f t="shared" si="130"/>
        <v>5.9350000000000005</v>
      </c>
      <c r="O482" s="118">
        <f t="shared" si="131"/>
        <v>6.84</v>
      </c>
      <c r="P482" s="149">
        <f t="shared" si="125"/>
        <v>0.1435264938291195</v>
      </c>
      <c r="Q482" s="150">
        <f t="shared" si="126"/>
        <v>1.1614486138403406E-6</v>
      </c>
      <c r="R482" s="151">
        <f t="shared" si="127"/>
        <v>4.3541161752259128E-9</v>
      </c>
      <c r="S482" s="150">
        <f t="shared" si="128"/>
        <v>1.8958327667363931E-17</v>
      </c>
      <c r="T482" s="97">
        <v>298</v>
      </c>
      <c r="U482" s="118">
        <f t="shared" si="132"/>
        <v>289.79000000000002</v>
      </c>
      <c r="V482" s="152">
        <f t="shared" si="133"/>
        <v>0.477821824690918</v>
      </c>
      <c r="W482" s="153">
        <f t="shared" si="134"/>
        <v>3.0048432712606332</v>
      </c>
      <c r="X482" s="154">
        <f t="shared" si="121"/>
        <v>-7.1470983206827443E-8</v>
      </c>
      <c r="Y482" s="155">
        <f t="shared" si="122"/>
        <v>-7.1429546637476618E-8</v>
      </c>
      <c r="Z482" s="155">
        <f t="shared" si="123"/>
        <v>-7.1429570661062166E-8</v>
      </c>
      <c r="AA482" s="156">
        <f t="shared" si="124"/>
        <v>-7.1388158087440701E-8</v>
      </c>
      <c r="AB482" s="157">
        <f t="shared" si="135"/>
        <v>6.1637600802603683E-4</v>
      </c>
      <c r="AC482" s="132"/>
      <c r="AD482" s="158">
        <f t="shared" si="136"/>
        <v>6.163760080260368</v>
      </c>
      <c r="AE482" s="158"/>
      <c r="AF482" s="159"/>
      <c r="AG482" s="133">
        <v>4760</v>
      </c>
    </row>
    <row r="483" spans="1:37">
      <c r="E483" s="147">
        <v>0.53640046296296295</v>
      </c>
      <c r="F483" s="133">
        <v>4770</v>
      </c>
      <c r="G483" s="148">
        <v>16.829999999999998</v>
      </c>
      <c r="H483" s="148">
        <v>5.86</v>
      </c>
      <c r="I483" s="148">
        <v>7.1</v>
      </c>
      <c r="J483" s="148">
        <v>16.77</v>
      </c>
      <c r="K483" s="148">
        <v>6.01</v>
      </c>
      <c r="L483" s="148">
        <v>6.57</v>
      </c>
      <c r="M483" s="118">
        <f t="shared" si="129"/>
        <v>16.799999999999997</v>
      </c>
      <c r="N483" s="118">
        <f t="shared" si="130"/>
        <v>5.9350000000000005</v>
      </c>
      <c r="O483" s="118">
        <f t="shared" si="131"/>
        <v>6.835</v>
      </c>
      <c r="P483" s="149">
        <f t="shared" si="125"/>
        <v>0.14344694560884702</v>
      </c>
      <c r="Q483" s="150">
        <f t="shared" si="126"/>
        <v>1.1614486138403406E-6</v>
      </c>
      <c r="R483" s="151">
        <f t="shared" si="127"/>
        <v>4.3577359495754597E-9</v>
      </c>
      <c r="S483" s="150">
        <f t="shared" si="128"/>
        <v>1.8989862606222335E-17</v>
      </c>
      <c r="T483" s="97">
        <v>298</v>
      </c>
      <c r="U483" s="118">
        <f t="shared" si="132"/>
        <v>289.8</v>
      </c>
      <c r="V483" s="152">
        <f t="shared" si="133"/>
        <v>0.47722335700158885</v>
      </c>
      <c r="W483" s="153">
        <f t="shared" si="134"/>
        <v>3.000705380490917</v>
      </c>
      <c r="X483" s="154">
        <f t="shared" si="121"/>
        <v>-7.1565823247563114E-8</v>
      </c>
      <c r="Y483" s="155">
        <f t="shared" si="122"/>
        <v>-7.1524228432147851E-8</v>
      </c>
      <c r="Z483" s="155">
        <f t="shared" si="123"/>
        <v>-7.1524252607495683E-8</v>
      </c>
      <c r="AA483" s="156">
        <f t="shared" si="124"/>
        <v>-7.1482681939326292E-8</v>
      </c>
      <c r="AB483" s="157">
        <f t="shared" si="135"/>
        <v>6.1566171239955123E-4</v>
      </c>
      <c r="AC483" s="132"/>
      <c r="AD483" s="158">
        <f t="shared" si="136"/>
        <v>6.1566171239955123</v>
      </c>
      <c r="AE483" s="158"/>
      <c r="AF483" s="159"/>
      <c r="AG483" s="133">
        <v>4770</v>
      </c>
    </row>
    <row r="484" spans="1:37">
      <c r="E484" s="147">
        <v>0.53651620370370368</v>
      </c>
      <c r="F484" s="133">
        <v>4780</v>
      </c>
      <c r="G484" s="148">
        <v>16.829999999999998</v>
      </c>
      <c r="H484" s="148">
        <v>5.86</v>
      </c>
      <c r="I484" s="148">
        <v>7.07</v>
      </c>
      <c r="J484" s="148">
        <v>16.78</v>
      </c>
      <c r="K484" s="148">
        <v>6.01</v>
      </c>
      <c r="L484" s="148">
        <v>6.54</v>
      </c>
      <c r="M484" s="118">
        <f t="shared" si="129"/>
        <v>16.805</v>
      </c>
      <c r="N484" s="118">
        <f t="shared" si="130"/>
        <v>5.9350000000000005</v>
      </c>
      <c r="O484" s="118">
        <f t="shared" si="131"/>
        <v>6.8049999999999997</v>
      </c>
      <c r="P484" s="149">
        <f t="shared" si="125"/>
        <v>0.14282996417548283</v>
      </c>
      <c r="Q484" s="150">
        <f t="shared" si="126"/>
        <v>1.1614486138403406E-6</v>
      </c>
      <c r="R484" s="151">
        <f t="shared" si="127"/>
        <v>4.3595469650749251E-9</v>
      </c>
      <c r="S484" s="150">
        <f t="shared" si="128"/>
        <v>1.9005649740693991E-17</v>
      </c>
      <c r="T484" s="97">
        <v>298</v>
      </c>
      <c r="U484" s="118">
        <f t="shared" si="132"/>
        <v>289.80500000000001</v>
      </c>
      <c r="V484" s="152">
        <f t="shared" si="133"/>
        <v>0.47692413864495037</v>
      </c>
      <c r="W484" s="153">
        <f t="shared" si="134"/>
        <v>2.9986386793534545</v>
      </c>
      <c r="X484" s="154">
        <f t="shared" si="121"/>
        <v>-7.1283493778507498E-8</v>
      </c>
      <c r="Y484" s="155">
        <f t="shared" si="122"/>
        <v>-7.1242178503653977E-8</v>
      </c>
      <c r="Z484" s="155">
        <f t="shared" si="123"/>
        <v>-7.1242202449617425E-8</v>
      </c>
      <c r="AA484" s="156">
        <f t="shared" si="124"/>
        <v>-7.1200911092969633E-8</v>
      </c>
      <c r="AB484" s="157">
        <f t="shared" si="135"/>
        <v>6.1494646995410764E-4</v>
      </c>
      <c r="AC484" s="132"/>
      <c r="AD484" s="158">
        <f t="shared" si="136"/>
        <v>6.1494646995410767</v>
      </c>
      <c r="AE484" s="158"/>
      <c r="AF484" s="159"/>
      <c r="AG484" s="133">
        <v>4780</v>
      </c>
    </row>
    <row r="485" spans="1:37">
      <c r="E485" s="147">
        <v>0.5366319444444444</v>
      </c>
      <c r="F485" s="133">
        <v>4790</v>
      </c>
      <c r="G485" s="148">
        <v>16.84</v>
      </c>
      <c r="H485" s="148">
        <v>5.86</v>
      </c>
      <c r="I485" s="148">
        <v>7.05</v>
      </c>
      <c r="J485" s="148">
        <v>16.78</v>
      </c>
      <c r="K485" s="148">
        <v>6</v>
      </c>
      <c r="L485" s="148">
        <v>6.5</v>
      </c>
      <c r="M485" s="118">
        <f t="shared" si="129"/>
        <v>16.810000000000002</v>
      </c>
      <c r="N485" s="118">
        <f t="shared" si="130"/>
        <v>5.93</v>
      </c>
      <c r="O485" s="118">
        <f t="shared" si="131"/>
        <v>6.7750000000000004</v>
      </c>
      <c r="P485" s="149">
        <f t="shared" si="125"/>
        <v>0.14221287358941959</v>
      </c>
      <c r="Q485" s="150">
        <f t="shared" si="126"/>
        <v>1.1748975549395291E-6</v>
      </c>
      <c r="R485" s="151">
        <f t="shared" si="127"/>
        <v>4.3114346726215113E-9</v>
      </c>
      <c r="S485" s="150">
        <f t="shared" si="128"/>
        <v>1.858846893628296E-17</v>
      </c>
      <c r="T485" s="97">
        <v>298</v>
      </c>
      <c r="U485" s="118">
        <f t="shared" si="132"/>
        <v>289.81</v>
      </c>
      <c r="V485" s="152">
        <f t="shared" si="133"/>
        <v>0.47662493061295275</v>
      </c>
      <c r="W485" s="153">
        <f t="shared" si="134"/>
        <v>2.9965734728711384</v>
      </c>
      <c r="X485" s="154">
        <f t="shared" si="121"/>
        <v>-6.9384944055192817E-8</v>
      </c>
      <c r="Y485" s="155">
        <f t="shared" si="122"/>
        <v>-6.9345754836708885E-8</v>
      </c>
      <c r="Z485" s="155">
        <f t="shared" si="123"/>
        <v>-6.9345776971119554E-8</v>
      </c>
      <c r="AA485" s="156">
        <f t="shared" si="124"/>
        <v>-6.9306609862042858E-8</v>
      </c>
      <c r="AB485" s="157">
        <f t="shared" si="135"/>
        <v>6.1423404800947765E-4</v>
      </c>
      <c r="AC485" s="132"/>
      <c r="AD485" s="158">
        <f t="shared" si="136"/>
        <v>6.1423404800947763</v>
      </c>
      <c r="AE485" s="158"/>
      <c r="AF485" s="159"/>
      <c r="AG485" s="133">
        <v>4790</v>
      </c>
    </row>
    <row r="486" spans="1:37" s="77" customFormat="1">
      <c r="A486" s="134"/>
      <c r="B486" s="134"/>
      <c r="C486" s="134"/>
      <c r="D486" s="134"/>
      <c r="E486" s="136">
        <v>0.53674768518518523</v>
      </c>
      <c r="F486" s="137">
        <v>4800</v>
      </c>
      <c r="G486" s="138">
        <v>16.84</v>
      </c>
      <c r="H486" s="138">
        <v>5.86</v>
      </c>
      <c r="I486" s="138">
        <v>7.11</v>
      </c>
      <c r="J486" s="138">
        <v>16.78</v>
      </c>
      <c r="K486" s="138">
        <v>6</v>
      </c>
      <c r="L486" s="138">
        <v>6.55</v>
      </c>
      <c r="M486" s="139">
        <f t="shared" si="129"/>
        <v>16.810000000000002</v>
      </c>
      <c r="N486" s="139">
        <f t="shared" si="130"/>
        <v>5.93</v>
      </c>
      <c r="O486" s="139">
        <f t="shared" si="131"/>
        <v>6.83</v>
      </c>
      <c r="P486" s="140">
        <f t="shared" si="125"/>
        <v>0.14336736924217502</v>
      </c>
      <c r="Q486" s="141">
        <f t="shared" si="126"/>
        <v>1.1748975549395291E-6</v>
      </c>
      <c r="R486" s="142">
        <f t="shared" si="127"/>
        <v>4.3114346726215113E-9</v>
      </c>
      <c r="S486" s="141">
        <f t="shared" si="128"/>
        <v>1.858846893628296E-17</v>
      </c>
      <c r="T486" s="143">
        <v>298</v>
      </c>
      <c r="U486" s="139">
        <f t="shared" si="132"/>
        <v>289.81</v>
      </c>
      <c r="V486" s="144">
        <f t="shared" si="133"/>
        <v>0.47662493061295275</v>
      </c>
      <c r="W486" s="145">
        <f t="shared" si="134"/>
        <v>2.9965734728711384</v>
      </c>
      <c r="X486" s="146">
        <f t="shared" si="121"/>
        <v>-6.9869246555676663E-8</v>
      </c>
      <c r="Y486" s="146">
        <f t="shared" si="122"/>
        <v>-6.9829463437075137E-8</v>
      </c>
      <c r="Z486" s="146">
        <f t="shared" si="123"/>
        <v>-6.9829486089337808E-8</v>
      </c>
      <c r="AA486" s="146">
        <f t="shared" si="124"/>
        <v>-6.9789725597202856E-8</v>
      </c>
      <c r="AB486" s="146">
        <f t="shared" si="135"/>
        <v>6.1354059031358944E-4</v>
      </c>
      <c r="AC486" s="146">
        <f>D19</f>
        <v>5.9500000000000004E-4</v>
      </c>
      <c r="AD486" s="146">
        <f t="shared" si="136"/>
        <v>6.1354059031358945</v>
      </c>
      <c r="AE486" s="146">
        <f>AC486*10000</f>
        <v>5.95</v>
      </c>
      <c r="AF486" s="146">
        <f>(AD486-AE486)*(AD486-AE486)</f>
        <v>3.4375348917636633E-2</v>
      </c>
      <c r="AG486" s="137">
        <v>4800</v>
      </c>
      <c r="AH486" s="134"/>
      <c r="AI486" s="134"/>
      <c r="AJ486" s="134"/>
      <c r="AK486" s="134"/>
    </row>
    <row r="487" spans="1:37">
      <c r="E487" s="147">
        <v>0.53686342592592595</v>
      </c>
      <c r="F487" s="133">
        <v>4810</v>
      </c>
      <c r="G487" s="148">
        <v>16.850000000000001</v>
      </c>
      <c r="H487" s="148">
        <v>5.86</v>
      </c>
      <c r="I487" s="148">
        <v>7.07</v>
      </c>
      <c r="J487" s="148">
        <v>16.79</v>
      </c>
      <c r="K487" s="148">
        <v>6</v>
      </c>
      <c r="L487" s="148">
        <v>6.55</v>
      </c>
      <c r="M487" s="118">
        <f t="shared" si="129"/>
        <v>16.82</v>
      </c>
      <c r="N487" s="118">
        <f t="shared" si="130"/>
        <v>5.93</v>
      </c>
      <c r="O487" s="118">
        <f t="shared" si="131"/>
        <v>6.8100000000000005</v>
      </c>
      <c r="P487" s="149">
        <f t="shared" si="125"/>
        <v>0.14297284654995546</v>
      </c>
      <c r="Q487" s="150">
        <f t="shared" si="126"/>
        <v>1.1748975549395291E-6</v>
      </c>
      <c r="R487" s="151">
        <f t="shared" si="127"/>
        <v>4.3150189639012205E-9</v>
      </c>
      <c r="S487" s="150">
        <f t="shared" si="128"/>
        <v>1.8619388658827164E-17</v>
      </c>
      <c r="T487" s="97">
        <v>298</v>
      </c>
      <c r="U487" s="118">
        <f t="shared" si="132"/>
        <v>289.82</v>
      </c>
      <c r="V487" s="152">
        <f t="shared" si="133"/>
        <v>0.4760265455207332</v>
      </c>
      <c r="W487" s="153">
        <f t="shared" si="134"/>
        <v>2.9924475393478276</v>
      </c>
      <c r="X487" s="154">
        <f t="shared" si="121"/>
        <v>-6.9809563285650814E-8</v>
      </c>
      <c r="Y487" s="155">
        <f t="shared" si="122"/>
        <v>-6.9769802851672178E-8</v>
      </c>
      <c r="Z487" s="155">
        <f t="shared" si="123"/>
        <v>-6.9769825497453578E-8</v>
      </c>
      <c r="AA487" s="156">
        <f t="shared" si="124"/>
        <v>-6.9730087683460285E-8</v>
      </c>
      <c r="AB487" s="157">
        <f t="shared" si="135"/>
        <v>6.1284229552824657E-4</v>
      </c>
      <c r="AC487" s="132"/>
      <c r="AD487" s="158">
        <f t="shared" si="136"/>
        <v>6.1284229552824661</v>
      </c>
      <c r="AE487" s="158"/>
      <c r="AF487" s="159"/>
      <c r="AG487" s="133">
        <v>4810</v>
      </c>
    </row>
    <row r="488" spans="1:37">
      <c r="E488" s="147">
        <v>0.53697916666666667</v>
      </c>
      <c r="F488" s="133">
        <v>4820</v>
      </c>
      <c r="G488" s="148">
        <v>16.86</v>
      </c>
      <c r="H488" s="148">
        <v>5.85</v>
      </c>
      <c r="I488" s="148">
        <v>7.07</v>
      </c>
      <c r="J488" s="148">
        <v>16.8</v>
      </c>
      <c r="K488" s="148">
        <v>6</v>
      </c>
      <c r="L488" s="148">
        <v>6.6</v>
      </c>
      <c r="M488" s="118">
        <f t="shared" si="129"/>
        <v>16.829999999999998</v>
      </c>
      <c r="N488" s="118">
        <f t="shared" si="130"/>
        <v>5.9249999999999998</v>
      </c>
      <c r="O488" s="118">
        <f t="shared" si="131"/>
        <v>6.835</v>
      </c>
      <c r="P488" s="149">
        <f t="shared" si="125"/>
        <v>0.14352310590723985</v>
      </c>
      <c r="Q488" s="150">
        <f t="shared" si="126"/>
        <v>1.188502227437018E-6</v>
      </c>
      <c r="R488" s="151">
        <f t="shared" si="127"/>
        <v>4.2691715581793167E-9</v>
      </c>
      <c r="S488" s="150">
        <f t="shared" si="128"/>
        <v>1.8225825793167216E-17</v>
      </c>
      <c r="T488" s="97">
        <v>298</v>
      </c>
      <c r="U488" s="118">
        <f t="shared" si="132"/>
        <v>289.83</v>
      </c>
      <c r="V488" s="152">
        <f t="shared" si="133"/>
        <v>0.47542820172065797</v>
      </c>
      <c r="W488" s="153">
        <f t="shared" si="134"/>
        <v>2.9883275708818329</v>
      </c>
      <c r="X488" s="154">
        <f t="shared" si="121"/>
        <v>-6.8613348233086287E-8</v>
      </c>
      <c r="Y488" s="155">
        <f t="shared" si="122"/>
        <v>-6.857489496913406E-8</v>
      </c>
      <c r="Z488" s="155">
        <f t="shared" si="123"/>
        <v>-6.8574916519656622E-8</v>
      </c>
      <c r="AA488" s="156">
        <f t="shared" si="124"/>
        <v>-6.8536484782071656E-8</v>
      </c>
      <c r="AB488" s="157">
        <f t="shared" si="135"/>
        <v>6.1214459734880097E-4</v>
      </c>
      <c r="AC488" s="132"/>
      <c r="AD488" s="158">
        <f t="shared" si="136"/>
        <v>6.1214459734880098</v>
      </c>
      <c r="AE488" s="158"/>
      <c r="AF488" s="159"/>
      <c r="AG488" s="133">
        <v>4820</v>
      </c>
    </row>
    <row r="489" spans="1:37">
      <c r="E489" s="147">
        <v>0.5370949074074074</v>
      </c>
      <c r="F489" s="133">
        <v>4830</v>
      </c>
      <c r="G489" s="148">
        <v>16.86</v>
      </c>
      <c r="H489" s="148">
        <v>5.85</v>
      </c>
      <c r="I489" s="148">
        <v>6.97</v>
      </c>
      <c r="J489" s="148">
        <v>16.809999999999999</v>
      </c>
      <c r="K489" s="148">
        <v>6</v>
      </c>
      <c r="L489" s="148">
        <v>6.57</v>
      </c>
      <c r="M489" s="118">
        <f t="shared" si="129"/>
        <v>16.835000000000001</v>
      </c>
      <c r="N489" s="118">
        <f t="shared" si="130"/>
        <v>5.9249999999999998</v>
      </c>
      <c r="O489" s="118">
        <f t="shared" si="131"/>
        <v>6.77</v>
      </c>
      <c r="P489" s="149">
        <f t="shared" si="125"/>
        <v>0.14217079947758696</v>
      </c>
      <c r="Q489" s="150">
        <f t="shared" si="126"/>
        <v>1.188502227437018E-6</v>
      </c>
      <c r="R489" s="151">
        <f t="shared" si="127"/>
        <v>4.2709457675282086E-9</v>
      </c>
      <c r="S489" s="150">
        <f t="shared" si="128"/>
        <v>1.824097774916712E-17</v>
      </c>
      <c r="T489" s="97">
        <v>298</v>
      </c>
      <c r="U489" s="118">
        <f t="shared" si="132"/>
        <v>289.83499999999998</v>
      </c>
      <c r="V489" s="152">
        <f t="shared" si="133"/>
        <v>0.47512904530383915</v>
      </c>
      <c r="W489" s="153">
        <f t="shared" si="134"/>
        <v>2.9862698207244951</v>
      </c>
      <c r="X489" s="154">
        <f t="shared" si="121"/>
        <v>-6.7993979892448812E-8</v>
      </c>
      <c r="Y489" s="155">
        <f t="shared" si="122"/>
        <v>-6.7956175375310799E-8</v>
      </c>
      <c r="Z489" s="155">
        <f t="shared" si="123"/>
        <v>-6.7956196394546887E-8</v>
      </c>
      <c r="AA489" s="156">
        <f t="shared" si="124"/>
        <v>-6.7918412873271631E-8</v>
      </c>
      <c r="AB489" s="157">
        <f t="shared" si="135"/>
        <v>6.1145884825547969E-4</v>
      </c>
      <c r="AC489" s="132"/>
      <c r="AD489" s="158">
        <f t="shared" si="136"/>
        <v>6.1145884825547965</v>
      </c>
      <c r="AE489" s="158"/>
      <c r="AF489" s="159"/>
      <c r="AG489" s="133">
        <v>4830</v>
      </c>
    </row>
    <row r="490" spans="1:37">
      <c r="E490" s="147">
        <v>0.53721064814814812</v>
      </c>
      <c r="F490" s="133">
        <v>4840</v>
      </c>
      <c r="G490" s="148">
        <v>16.87</v>
      </c>
      <c r="H490" s="148">
        <v>5.85</v>
      </c>
      <c r="I490" s="148">
        <v>7.06</v>
      </c>
      <c r="J490" s="148">
        <v>16.809999999999999</v>
      </c>
      <c r="K490" s="148">
        <v>6</v>
      </c>
      <c r="L490" s="148">
        <v>6.53</v>
      </c>
      <c r="M490" s="118">
        <f t="shared" si="129"/>
        <v>16.84</v>
      </c>
      <c r="N490" s="118">
        <f t="shared" si="130"/>
        <v>5.9249999999999998</v>
      </c>
      <c r="O490" s="118">
        <f t="shared" si="131"/>
        <v>6.7949999999999999</v>
      </c>
      <c r="P490" s="149">
        <f t="shared" si="125"/>
        <v>0.14270843158058027</v>
      </c>
      <c r="Q490" s="150">
        <f t="shared" si="126"/>
        <v>1.188502227437018E-6</v>
      </c>
      <c r="R490" s="151">
        <f t="shared" si="127"/>
        <v>4.272720714214255E-9</v>
      </c>
      <c r="S490" s="150">
        <f t="shared" si="128"/>
        <v>1.8256142301675575E-17</v>
      </c>
      <c r="T490" s="97">
        <v>298</v>
      </c>
      <c r="U490" s="118">
        <f t="shared" si="132"/>
        <v>289.83999999999997</v>
      </c>
      <c r="V490" s="152">
        <f t="shared" si="133"/>
        <v>0.47482989920845275</v>
      </c>
      <c r="W490" s="153">
        <f t="shared" si="134"/>
        <v>2.984213558448257</v>
      </c>
      <c r="X490" s="154">
        <f t="shared" si="121"/>
        <v>-6.8278944839132493E-8</v>
      </c>
      <c r="Y490" s="155">
        <f t="shared" si="122"/>
        <v>-6.8240780362926068E-8</v>
      </c>
      <c r="Z490" s="155">
        <f t="shared" si="123"/>
        <v>-6.8240801694937675E-8</v>
      </c>
      <c r="AA490" s="156">
        <f t="shared" si="124"/>
        <v>-6.8202658526895821E-8</v>
      </c>
      <c r="AB490" s="157">
        <f t="shared" si="135"/>
        <v>6.107792863616373E-4</v>
      </c>
      <c r="AC490" s="132"/>
      <c r="AD490" s="158">
        <f t="shared" si="136"/>
        <v>6.107792863616373</v>
      </c>
      <c r="AE490" s="158"/>
      <c r="AF490" s="159"/>
      <c r="AG490" s="133">
        <v>4840</v>
      </c>
    </row>
    <row r="491" spans="1:37">
      <c r="E491" s="147">
        <v>0.53732638888888884</v>
      </c>
      <c r="F491" s="133">
        <v>4850</v>
      </c>
      <c r="G491" s="148">
        <v>16.87</v>
      </c>
      <c r="H491" s="148">
        <v>5.85</v>
      </c>
      <c r="I491" s="148">
        <v>7.01</v>
      </c>
      <c r="J491" s="148">
        <v>16.809999999999999</v>
      </c>
      <c r="K491" s="148">
        <v>6</v>
      </c>
      <c r="L491" s="148">
        <v>6.52</v>
      </c>
      <c r="M491" s="118">
        <f t="shared" si="129"/>
        <v>16.84</v>
      </c>
      <c r="N491" s="118">
        <f t="shared" si="130"/>
        <v>5.9249999999999998</v>
      </c>
      <c r="O491" s="118">
        <f t="shared" si="131"/>
        <v>6.7649999999999997</v>
      </c>
      <c r="P491" s="149">
        <f t="shared" si="125"/>
        <v>0.14207837228000375</v>
      </c>
      <c r="Q491" s="150">
        <f t="shared" si="126"/>
        <v>1.188502227437018E-6</v>
      </c>
      <c r="R491" s="151">
        <f t="shared" si="127"/>
        <v>4.272720714214255E-9</v>
      </c>
      <c r="S491" s="150">
        <f t="shared" si="128"/>
        <v>1.8256142301675575E-17</v>
      </c>
      <c r="T491" s="97">
        <v>298</v>
      </c>
      <c r="U491" s="118">
        <f t="shared" si="132"/>
        <v>289.83999999999997</v>
      </c>
      <c r="V491" s="152">
        <f t="shared" si="133"/>
        <v>0.47482989920845275</v>
      </c>
      <c r="W491" s="153">
        <f t="shared" si="134"/>
        <v>2.984213558448257</v>
      </c>
      <c r="X491" s="154">
        <f t="shared" si="121"/>
        <v>-6.7901543044629191E-8</v>
      </c>
      <c r="Y491" s="155">
        <f t="shared" si="122"/>
        <v>-6.7863757082178326E-8</v>
      </c>
      <c r="Z491" s="155">
        <f t="shared" si="123"/>
        <v>-6.7863778109372924E-8</v>
      </c>
      <c r="AA491" s="156">
        <f t="shared" si="124"/>
        <v>-6.7826013150714143E-8</v>
      </c>
      <c r="AB491" s="157">
        <f t="shared" si="135"/>
        <v>6.100968784158344E-4</v>
      </c>
      <c r="AC491" s="132"/>
      <c r="AD491" s="158">
        <f t="shared" si="136"/>
        <v>6.1009687841583435</v>
      </c>
      <c r="AE491" s="158"/>
      <c r="AF491" s="159"/>
      <c r="AG491" s="133">
        <v>4850</v>
      </c>
    </row>
    <row r="492" spans="1:37">
      <c r="E492" s="147">
        <v>0.53744212962962967</v>
      </c>
      <c r="F492" s="133">
        <v>4860</v>
      </c>
      <c r="G492" s="148">
        <v>16.88</v>
      </c>
      <c r="H492" s="148">
        <v>5.85</v>
      </c>
      <c r="I492" s="148">
        <v>7.11</v>
      </c>
      <c r="J492" s="148">
        <v>16.809999999999999</v>
      </c>
      <c r="K492" s="148">
        <v>6</v>
      </c>
      <c r="L492" s="148">
        <v>6.56</v>
      </c>
      <c r="M492" s="118">
        <f t="shared" si="129"/>
        <v>16.844999999999999</v>
      </c>
      <c r="N492" s="118">
        <f t="shared" si="130"/>
        <v>5.9249999999999998</v>
      </c>
      <c r="O492" s="118">
        <f t="shared" si="131"/>
        <v>6.835</v>
      </c>
      <c r="P492" s="149">
        <f t="shared" si="125"/>
        <v>0.14356121639133415</v>
      </c>
      <c r="Q492" s="150">
        <f t="shared" si="126"/>
        <v>1.188502227437018E-6</v>
      </c>
      <c r="R492" s="151">
        <f t="shared" si="127"/>
        <v>4.2744963985438827E-9</v>
      </c>
      <c r="S492" s="150">
        <f t="shared" si="128"/>
        <v>1.8271319461164622E-17</v>
      </c>
      <c r="T492" s="97">
        <v>298</v>
      </c>
      <c r="U492" s="118">
        <f t="shared" si="132"/>
        <v>289.84500000000003</v>
      </c>
      <c r="V492" s="152">
        <f t="shared" si="133"/>
        <v>0.47453076343396039</v>
      </c>
      <c r="W492" s="153">
        <f t="shared" si="134"/>
        <v>2.9821587829272045</v>
      </c>
      <c r="X492" s="154">
        <f t="shared" si="121"/>
        <v>-6.8638135978548255E-8</v>
      </c>
      <c r="Y492" s="155">
        <f t="shared" si="122"/>
        <v>-6.8599482772950379E-8</v>
      </c>
      <c r="Z492" s="155">
        <f t="shared" si="123"/>
        <v>-6.8599504540300009E-8</v>
      </c>
      <c r="AA492" s="156">
        <f t="shared" si="124"/>
        <v>-6.8560873077535427E-8</v>
      </c>
      <c r="AB492" s="157">
        <f t="shared" si="135"/>
        <v>6.0941824070487034E-4</v>
      </c>
      <c r="AC492" s="132"/>
      <c r="AD492" s="158">
        <f t="shared" si="136"/>
        <v>6.0941824070487032</v>
      </c>
      <c r="AE492" s="158"/>
      <c r="AF492" s="159"/>
      <c r="AG492" s="133">
        <v>4860</v>
      </c>
    </row>
    <row r="493" spans="1:37">
      <c r="E493" s="147">
        <v>0.53755787037037039</v>
      </c>
      <c r="F493" s="133">
        <v>4870</v>
      </c>
      <c r="G493" s="148">
        <v>16.88</v>
      </c>
      <c r="H493" s="148">
        <v>5.85</v>
      </c>
      <c r="I493" s="148">
        <v>7.1</v>
      </c>
      <c r="J493" s="148">
        <v>16.82</v>
      </c>
      <c r="K493" s="148">
        <v>6</v>
      </c>
      <c r="L493" s="148">
        <v>6.57</v>
      </c>
      <c r="M493" s="118">
        <f t="shared" si="129"/>
        <v>16.850000000000001</v>
      </c>
      <c r="N493" s="118">
        <f t="shared" si="130"/>
        <v>5.9249999999999998</v>
      </c>
      <c r="O493" s="118">
        <f t="shared" si="131"/>
        <v>6.835</v>
      </c>
      <c r="P493" s="149">
        <f t="shared" si="125"/>
        <v>0.14357392438406935</v>
      </c>
      <c r="Q493" s="150">
        <f t="shared" si="126"/>
        <v>1.188502227437018E-6</v>
      </c>
      <c r="R493" s="151">
        <f t="shared" si="127"/>
        <v>4.2762728208236514E-9</v>
      </c>
      <c r="S493" s="150">
        <f t="shared" si="128"/>
        <v>1.8286509238115069E-17</v>
      </c>
      <c r="T493" s="97">
        <v>298</v>
      </c>
      <c r="U493" s="118">
        <f t="shared" si="132"/>
        <v>289.85000000000002</v>
      </c>
      <c r="V493" s="152">
        <f t="shared" si="133"/>
        <v>0.47423163797983886</v>
      </c>
      <c r="W493" s="153">
        <f t="shared" si="134"/>
        <v>2.9801054930364157</v>
      </c>
      <c r="X493" s="154">
        <f t="shared" si="121"/>
        <v>-6.867122671609954E-8</v>
      </c>
      <c r="Y493" s="155">
        <f t="shared" si="122"/>
        <v>-6.8632492630532729E-8</v>
      </c>
      <c r="Z493" s="155">
        <f t="shared" si="123"/>
        <v>-6.8632514478538887E-8</v>
      </c>
      <c r="AA493" s="156">
        <f t="shared" si="124"/>
        <v>-6.8593802216331442E-8</v>
      </c>
      <c r="AB493" s="157">
        <f t="shared" si="135"/>
        <v>6.0873224573206606E-4</v>
      </c>
      <c r="AC493" s="132"/>
      <c r="AD493" s="158">
        <f t="shared" si="136"/>
        <v>6.0873224573206608</v>
      </c>
      <c r="AE493" s="158"/>
      <c r="AF493" s="159"/>
      <c r="AG493" s="133">
        <v>4870</v>
      </c>
    </row>
    <row r="494" spans="1:37">
      <c r="E494" s="147">
        <v>0.53767361111111112</v>
      </c>
      <c r="F494" s="133">
        <v>4880</v>
      </c>
      <c r="G494" s="148">
        <v>16.89</v>
      </c>
      <c r="H494" s="148">
        <v>5.85</v>
      </c>
      <c r="I494" s="148">
        <v>7.09</v>
      </c>
      <c r="J494" s="148">
        <v>16.829999999999998</v>
      </c>
      <c r="K494" s="148">
        <v>6</v>
      </c>
      <c r="L494" s="148">
        <v>6.57</v>
      </c>
      <c r="M494" s="118">
        <f t="shared" si="129"/>
        <v>16.86</v>
      </c>
      <c r="N494" s="118">
        <f t="shared" si="130"/>
        <v>5.9249999999999998</v>
      </c>
      <c r="O494" s="118">
        <f t="shared" si="131"/>
        <v>6.83</v>
      </c>
      <c r="P494" s="149">
        <f t="shared" si="125"/>
        <v>0.14349430004840166</v>
      </c>
      <c r="Q494" s="150">
        <f t="shared" si="126"/>
        <v>1.188502227437018E-6</v>
      </c>
      <c r="R494" s="151">
        <f t="shared" si="127"/>
        <v>4.2798278804604519E-9</v>
      </c>
      <c r="S494" s="150">
        <f t="shared" si="128"/>
        <v>1.8316926686366603E-17</v>
      </c>
      <c r="T494" s="97">
        <v>298</v>
      </c>
      <c r="U494" s="118">
        <f t="shared" si="132"/>
        <v>289.86</v>
      </c>
      <c r="V494" s="152">
        <f t="shared" si="133"/>
        <v>0.47363341803055059</v>
      </c>
      <c r="W494" s="153">
        <f t="shared" si="134"/>
        <v>2.9760033656499334</v>
      </c>
      <c r="X494" s="154">
        <f t="shared" si="121"/>
        <v>-6.8764449901294097E-8</v>
      </c>
      <c r="Y494" s="155">
        <f t="shared" si="122"/>
        <v>-6.8725566739598878E-8</v>
      </c>
      <c r="Z494" s="155">
        <f t="shared" si="123"/>
        <v>-6.8725588726254285E-8</v>
      </c>
      <c r="AA494" s="156">
        <f t="shared" si="124"/>
        <v>-6.8686727526349556E-8</v>
      </c>
      <c r="AB494" s="157">
        <f t="shared" si="135"/>
        <v>6.0804592066014847E-4</v>
      </c>
      <c r="AC494" s="132"/>
      <c r="AD494" s="158">
        <f t="shared" si="136"/>
        <v>6.0804592066014846</v>
      </c>
      <c r="AE494" s="158"/>
      <c r="AF494" s="159"/>
      <c r="AG494" s="133">
        <v>4880</v>
      </c>
    </row>
    <row r="495" spans="1:37">
      <c r="E495" s="147">
        <v>0.53778935185185184</v>
      </c>
      <c r="F495" s="133">
        <v>4890</v>
      </c>
      <c r="G495" s="148">
        <v>16.89</v>
      </c>
      <c r="H495" s="148">
        <v>5.85</v>
      </c>
      <c r="I495" s="148">
        <v>7.1</v>
      </c>
      <c r="J495" s="148">
        <v>16.829999999999998</v>
      </c>
      <c r="K495" s="148">
        <v>6</v>
      </c>
      <c r="L495" s="148">
        <v>6.57</v>
      </c>
      <c r="M495" s="118">
        <f t="shared" si="129"/>
        <v>16.86</v>
      </c>
      <c r="N495" s="118">
        <f t="shared" si="130"/>
        <v>5.9249999999999998</v>
      </c>
      <c r="O495" s="118">
        <f t="shared" si="131"/>
        <v>6.835</v>
      </c>
      <c r="P495" s="149">
        <f t="shared" si="125"/>
        <v>0.14359934712017941</v>
      </c>
      <c r="Q495" s="150">
        <f t="shared" si="126"/>
        <v>1.188502227437018E-6</v>
      </c>
      <c r="R495" s="151">
        <f t="shared" si="127"/>
        <v>4.2798278804604519E-9</v>
      </c>
      <c r="S495" s="150">
        <f t="shared" si="128"/>
        <v>1.8316926686366603E-17</v>
      </c>
      <c r="T495" s="97">
        <v>298</v>
      </c>
      <c r="U495" s="118">
        <f t="shared" si="132"/>
        <v>289.86</v>
      </c>
      <c r="V495" s="152">
        <f t="shared" si="133"/>
        <v>0.47363341803055059</v>
      </c>
      <c r="W495" s="153">
        <f t="shared" si="134"/>
        <v>2.9760033656499334</v>
      </c>
      <c r="X495" s="154">
        <f t="shared" si="121"/>
        <v>-6.8737010644111552E-8</v>
      </c>
      <c r="Y495" s="155">
        <f t="shared" si="122"/>
        <v>-6.8698114544444589E-8</v>
      </c>
      <c r="Z495" s="155">
        <f t="shared" si="123"/>
        <v>-6.8698136554516817E-8</v>
      </c>
      <c r="AA495" s="156">
        <f t="shared" si="124"/>
        <v>-6.8659262440012497E-8</v>
      </c>
      <c r="AB495" s="157">
        <f t="shared" si="135"/>
        <v>6.0735866484621617E-4</v>
      </c>
      <c r="AC495" s="132"/>
      <c r="AD495" s="158">
        <f t="shared" si="136"/>
        <v>6.0735866484621619</v>
      </c>
      <c r="AE495" s="158"/>
      <c r="AF495" s="159"/>
      <c r="AG495" s="133">
        <v>4890</v>
      </c>
    </row>
    <row r="496" spans="1:37">
      <c r="E496" s="147">
        <v>0.53790509259259256</v>
      </c>
      <c r="F496" s="133">
        <v>4900</v>
      </c>
      <c r="G496" s="148">
        <v>16.89</v>
      </c>
      <c r="H496" s="148">
        <v>5.85</v>
      </c>
      <c r="I496" s="148">
        <v>7.13</v>
      </c>
      <c r="J496" s="148">
        <v>16.84</v>
      </c>
      <c r="K496" s="148">
        <v>6</v>
      </c>
      <c r="L496" s="148">
        <v>6.59</v>
      </c>
      <c r="M496" s="118">
        <f t="shared" si="129"/>
        <v>16.865000000000002</v>
      </c>
      <c r="N496" s="118">
        <f t="shared" si="130"/>
        <v>5.9249999999999998</v>
      </c>
      <c r="O496" s="118">
        <f t="shared" si="131"/>
        <v>6.8599999999999994</v>
      </c>
      <c r="P496" s="149">
        <f t="shared" si="125"/>
        <v>0.14413734372965376</v>
      </c>
      <c r="Q496" s="150">
        <f t="shared" si="126"/>
        <v>1.188502227437018E-6</v>
      </c>
      <c r="R496" s="151">
        <f t="shared" si="127"/>
        <v>4.2816065184312345E-9</v>
      </c>
      <c r="S496" s="150">
        <f t="shared" si="128"/>
        <v>1.8332154378672835E-17</v>
      </c>
      <c r="T496" s="97">
        <v>298</v>
      </c>
      <c r="U496" s="118">
        <f t="shared" si="132"/>
        <v>289.86500000000001</v>
      </c>
      <c r="V496" s="152">
        <f t="shared" si="133"/>
        <v>0.47333432353431798</v>
      </c>
      <c r="W496" s="153">
        <f t="shared" si="134"/>
        <v>2.9739545259087006</v>
      </c>
      <c r="X496" s="154">
        <f t="shared" si="121"/>
        <v>-6.9021306531827825E-8</v>
      </c>
      <c r="Y496" s="155">
        <f t="shared" si="122"/>
        <v>-6.8982043608532556E-8</v>
      </c>
      <c r="Z496" s="155">
        <f t="shared" si="123"/>
        <v>-6.8982065943333552E-8</v>
      </c>
      <c r="AA496" s="156">
        <f t="shared" si="124"/>
        <v>-6.8942825329428859E-8</v>
      </c>
      <c r="AB496" s="157">
        <f t="shared" si="135"/>
        <v>6.0667168355407947E-4</v>
      </c>
      <c r="AC496" s="132"/>
      <c r="AD496" s="158">
        <f t="shared" si="136"/>
        <v>6.0667168355407943</v>
      </c>
      <c r="AE496" s="158"/>
      <c r="AF496" s="159"/>
      <c r="AG496" s="133">
        <v>4900</v>
      </c>
    </row>
    <row r="497" spans="1:37">
      <c r="E497" s="147">
        <v>0.53802083333333328</v>
      </c>
      <c r="F497" s="133">
        <v>4910</v>
      </c>
      <c r="G497" s="148">
        <v>16.899999999999999</v>
      </c>
      <c r="H497" s="148">
        <v>5.85</v>
      </c>
      <c r="I497" s="148">
        <v>7.06</v>
      </c>
      <c r="J497" s="148">
        <v>16.84</v>
      </c>
      <c r="K497" s="148">
        <v>6</v>
      </c>
      <c r="L497" s="148">
        <v>6.53</v>
      </c>
      <c r="M497" s="118">
        <f t="shared" si="129"/>
        <v>16.869999999999997</v>
      </c>
      <c r="N497" s="118">
        <f t="shared" si="130"/>
        <v>5.9249999999999998</v>
      </c>
      <c r="O497" s="118">
        <f t="shared" si="131"/>
        <v>6.7949999999999999</v>
      </c>
      <c r="P497" s="149">
        <f t="shared" si="125"/>
        <v>0.1427842534544787</v>
      </c>
      <c r="Q497" s="150">
        <f t="shared" si="126"/>
        <v>1.188502227437018E-6</v>
      </c>
      <c r="R497" s="151">
        <f t="shared" si="127"/>
        <v>4.2833858955796436E-9</v>
      </c>
      <c r="S497" s="150">
        <f t="shared" si="128"/>
        <v>1.8347394730450625E-17</v>
      </c>
      <c r="T497" s="97">
        <v>298</v>
      </c>
      <c r="U497" s="118">
        <f t="shared" si="132"/>
        <v>289.87</v>
      </c>
      <c r="V497" s="152">
        <f t="shared" si="133"/>
        <v>0.47303523935631364</v>
      </c>
      <c r="W497" s="153">
        <f t="shared" si="134"/>
        <v>2.9719071673065747</v>
      </c>
      <c r="X497" s="154">
        <f t="shared" si="121"/>
        <v>-6.8399489596382732E-8</v>
      </c>
      <c r="Y497" s="155">
        <f t="shared" si="122"/>
        <v>-6.8360887036942084E-8</v>
      </c>
      <c r="Z497" s="155">
        <f t="shared" si="123"/>
        <v>-6.8360908823034409E-8</v>
      </c>
      <c r="AA497" s="156">
        <f t="shared" si="124"/>
        <v>-6.8322328025095263E-8</v>
      </c>
      <c r="AB497" s="157">
        <f t="shared" si="135"/>
        <v>6.0598186296913778E-4</v>
      </c>
      <c r="AC497" s="132"/>
      <c r="AD497" s="158">
        <f t="shared" si="136"/>
        <v>6.0598186296913781</v>
      </c>
      <c r="AE497" s="158"/>
      <c r="AF497" s="159"/>
      <c r="AG497" s="133">
        <v>4910</v>
      </c>
    </row>
    <row r="498" spans="1:37">
      <c r="E498" s="147">
        <v>0.53813657407407411</v>
      </c>
      <c r="F498" s="133">
        <v>4920</v>
      </c>
      <c r="G498" s="148">
        <v>16.91</v>
      </c>
      <c r="H498" s="148">
        <v>5.85</v>
      </c>
      <c r="I498" s="148">
        <v>7.04</v>
      </c>
      <c r="J498" s="148">
        <v>16.84</v>
      </c>
      <c r="K498" s="148">
        <v>6</v>
      </c>
      <c r="L498" s="148">
        <v>6.48</v>
      </c>
      <c r="M498" s="118">
        <f t="shared" si="129"/>
        <v>16.875</v>
      </c>
      <c r="N498" s="118">
        <f t="shared" si="130"/>
        <v>5.9249999999999998</v>
      </c>
      <c r="O498" s="118">
        <f t="shared" si="131"/>
        <v>6.76</v>
      </c>
      <c r="P498" s="149">
        <f t="shared" si="125"/>
        <v>0.14206137340497443</v>
      </c>
      <c r="Q498" s="150">
        <f t="shared" si="126"/>
        <v>1.188502227437018E-6</v>
      </c>
      <c r="R498" s="151">
        <f t="shared" si="127"/>
        <v>4.2851660122128783E-9</v>
      </c>
      <c r="S498" s="150">
        <f t="shared" si="128"/>
        <v>1.8362647752224422E-17</v>
      </c>
      <c r="T498" s="97">
        <v>298</v>
      </c>
      <c r="U498" s="118">
        <f t="shared" si="132"/>
        <v>289.875</v>
      </c>
      <c r="V498" s="152">
        <f t="shared" si="133"/>
        <v>0.47273616549600572</v>
      </c>
      <c r="W498" s="153">
        <f t="shared" si="134"/>
        <v>2.9698612887230085</v>
      </c>
      <c r="X498" s="154">
        <f t="shared" si="121"/>
        <v>-6.807980804743005E-8</v>
      </c>
      <c r="Y498" s="155">
        <f t="shared" si="122"/>
        <v>-6.8041522291329631E-8</v>
      </c>
      <c r="Z498" s="155">
        <f t="shared" si="123"/>
        <v>-6.8041543821929701E-8</v>
      </c>
      <c r="AA498" s="156">
        <f t="shared" si="124"/>
        <v>-6.800327957221321E-8</v>
      </c>
      <c r="AB498" s="157">
        <f t="shared" si="135"/>
        <v>6.0529825395356878E-4</v>
      </c>
      <c r="AC498" s="132"/>
      <c r="AD498" s="158">
        <f t="shared" si="136"/>
        <v>6.0529825395356873</v>
      </c>
      <c r="AE498" s="158"/>
      <c r="AF498" s="159"/>
      <c r="AG498" s="133">
        <v>4920</v>
      </c>
    </row>
    <row r="499" spans="1:37">
      <c r="E499" s="147">
        <v>0.53825231481481484</v>
      </c>
      <c r="F499" s="133">
        <v>4930</v>
      </c>
      <c r="G499" s="148">
        <v>16.91</v>
      </c>
      <c r="H499" s="148">
        <v>5.85</v>
      </c>
      <c r="I499" s="148">
        <v>6.98</v>
      </c>
      <c r="J499" s="148">
        <v>16.84</v>
      </c>
      <c r="K499" s="148">
        <v>6</v>
      </c>
      <c r="L499" s="148">
        <v>6.47</v>
      </c>
      <c r="M499" s="118">
        <f t="shared" si="129"/>
        <v>16.875</v>
      </c>
      <c r="N499" s="118">
        <f t="shared" si="130"/>
        <v>5.9249999999999998</v>
      </c>
      <c r="O499" s="118">
        <f t="shared" si="131"/>
        <v>6.7249999999999996</v>
      </c>
      <c r="P499" s="149">
        <f t="shared" si="125"/>
        <v>0.14132584854267055</v>
      </c>
      <c r="Q499" s="150">
        <f t="shared" si="126"/>
        <v>1.188502227437018E-6</v>
      </c>
      <c r="R499" s="151">
        <f t="shared" si="127"/>
        <v>4.2851660122128783E-9</v>
      </c>
      <c r="S499" s="150">
        <f t="shared" si="128"/>
        <v>1.8362647752224422E-17</v>
      </c>
      <c r="T499" s="97">
        <v>298</v>
      </c>
      <c r="U499" s="118">
        <f t="shared" si="132"/>
        <v>289.875</v>
      </c>
      <c r="V499" s="152">
        <f t="shared" si="133"/>
        <v>0.47273616549600572</v>
      </c>
      <c r="W499" s="153">
        <f t="shared" si="134"/>
        <v>2.9698612887230085</v>
      </c>
      <c r="X499" s="154">
        <f t="shared" si="121"/>
        <v>-6.7651191594297168E-8</v>
      </c>
      <c r="Y499" s="155">
        <f t="shared" si="122"/>
        <v>-6.7613343854518083E-8</v>
      </c>
      <c r="Z499" s="155">
        <f t="shared" si="123"/>
        <v>-6.7613365028593091E-8</v>
      </c>
      <c r="AA499" s="156">
        <f t="shared" si="124"/>
        <v>-6.7575538439197185E-8</v>
      </c>
      <c r="AB499" s="157">
        <f t="shared" si="135"/>
        <v>6.0461783858715848E-4</v>
      </c>
      <c r="AC499" s="132"/>
      <c r="AD499" s="158">
        <f t="shared" si="136"/>
        <v>6.0461783858715847</v>
      </c>
      <c r="AE499" s="158"/>
      <c r="AF499" s="159"/>
      <c r="AG499" s="133">
        <v>4930</v>
      </c>
    </row>
    <row r="500" spans="1:37">
      <c r="E500" s="147">
        <v>0.53836805555555556</v>
      </c>
      <c r="F500" s="133">
        <v>4940</v>
      </c>
      <c r="G500" s="148">
        <v>16.920000000000002</v>
      </c>
      <c r="H500" s="148">
        <v>5.85</v>
      </c>
      <c r="I500" s="148">
        <v>6.98</v>
      </c>
      <c r="J500" s="148">
        <v>16.850000000000001</v>
      </c>
      <c r="K500" s="148">
        <v>6</v>
      </c>
      <c r="L500" s="148">
        <v>6.42</v>
      </c>
      <c r="M500" s="118">
        <f t="shared" si="129"/>
        <v>16.885000000000002</v>
      </c>
      <c r="N500" s="118">
        <f t="shared" si="130"/>
        <v>5.9249999999999998</v>
      </c>
      <c r="O500" s="118">
        <f t="shared" si="131"/>
        <v>6.7</v>
      </c>
      <c r="P500" s="149">
        <f t="shared" si="125"/>
        <v>0.14082541632179996</v>
      </c>
      <c r="Q500" s="150">
        <f t="shared" si="126"/>
        <v>1.188502227437018E-6</v>
      </c>
      <c r="R500" s="151">
        <f t="shared" si="127"/>
        <v>4.2887284651632205E-9</v>
      </c>
      <c r="S500" s="150">
        <f t="shared" si="128"/>
        <v>1.8393191847901272E-17</v>
      </c>
      <c r="T500" s="97">
        <v>298</v>
      </c>
      <c r="U500" s="118">
        <f t="shared" si="132"/>
        <v>289.88499999999999</v>
      </c>
      <c r="V500" s="152">
        <f t="shared" si="133"/>
        <v>0.47213804872633652</v>
      </c>
      <c r="W500" s="153">
        <f t="shared" si="134"/>
        <v>2.9657739671336758</v>
      </c>
      <c r="X500" s="154">
        <f t="shared" si="121"/>
        <v>-6.7541215353864552E-8</v>
      </c>
      <c r="Y500" s="155">
        <f t="shared" si="122"/>
        <v>-6.7503448333193065E-8</v>
      </c>
      <c r="Z500" s="155">
        <f t="shared" si="123"/>
        <v>-6.7503469451377624E-8</v>
      </c>
      <c r="AA500" s="156">
        <f t="shared" si="124"/>
        <v>-6.7465723525273378E-8</v>
      </c>
      <c r="AB500" s="157">
        <f t="shared" si="135"/>
        <v>6.0394170500749226E-4</v>
      </c>
      <c r="AC500" s="132"/>
      <c r="AD500" s="158">
        <f t="shared" si="136"/>
        <v>6.0394170500749222</v>
      </c>
      <c r="AE500" s="158"/>
      <c r="AF500" s="159"/>
      <c r="AG500" s="133">
        <v>4940</v>
      </c>
    </row>
    <row r="501" spans="1:37">
      <c r="E501" s="147">
        <v>0.53848379629629628</v>
      </c>
      <c r="F501" s="133">
        <v>4950</v>
      </c>
      <c r="G501" s="148">
        <v>16.920000000000002</v>
      </c>
      <c r="H501" s="148">
        <v>5.85</v>
      </c>
      <c r="I501" s="148">
        <v>7.1</v>
      </c>
      <c r="J501" s="148">
        <v>16.86</v>
      </c>
      <c r="K501" s="148">
        <v>5.99</v>
      </c>
      <c r="L501" s="148">
        <v>6.48</v>
      </c>
      <c r="M501" s="118">
        <f t="shared" si="129"/>
        <v>16.89</v>
      </c>
      <c r="N501" s="118">
        <f t="shared" si="130"/>
        <v>5.92</v>
      </c>
      <c r="O501" s="118">
        <f t="shared" si="131"/>
        <v>6.79</v>
      </c>
      <c r="P501" s="149">
        <f t="shared" si="125"/>
        <v>0.14272974324325888</v>
      </c>
      <c r="Q501" s="150">
        <f t="shared" si="126"/>
        <v>1.2022644346174125E-6</v>
      </c>
      <c r="R501" s="151">
        <f t="shared" si="127"/>
        <v>4.2413977310703852E-9</v>
      </c>
      <c r="S501" s="150">
        <f t="shared" si="128"/>
        <v>1.7989454713129012E-17</v>
      </c>
      <c r="T501" s="97">
        <v>298</v>
      </c>
      <c r="U501" s="118">
        <f t="shared" si="132"/>
        <v>289.89</v>
      </c>
      <c r="V501" s="152">
        <f t="shared" si="133"/>
        <v>0.47183900581590721</v>
      </c>
      <c r="W501" s="153">
        <f t="shared" si="134"/>
        <v>2.9637325218912025</v>
      </c>
      <c r="X501" s="154">
        <f t="shared" si="121"/>
        <v>-6.6923179294438497E-8</v>
      </c>
      <c r="Y501" s="155">
        <f t="shared" si="122"/>
        <v>-6.6886058795770546E-8</v>
      </c>
      <c r="Z501" s="155">
        <f t="shared" si="123"/>
        <v>-6.6886079385518909E-8</v>
      </c>
      <c r="AA501" s="156">
        <f t="shared" si="124"/>
        <v>-6.6848979453758192E-8</v>
      </c>
      <c r="AB501" s="157">
        <f t="shared" si="135"/>
        <v>6.0326667038341174E-4</v>
      </c>
      <c r="AC501" s="132"/>
      <c r="AD501" s="158">
        <f t="shared" si="136"/>
        <v>6.0326667038341171</v>
      </c>
      <c r="AE501" s="158"/>
      <c r="AF501" s="159"/>
      <c r="AG501" s="133">
        <v>4950</v>
      </c>
    </row>
    <row r="502" spans="1:37">
      <c r="E502" s="147">
        <v>0.538599537037037</v>
      </c>
      <c r="F502" s="133">
        <v>4960</v>
      </c>
      <c r="G502" s="148">
        <v>16.93</v>
      </c>
      <c r="H502" s="148">
        <v>5.85</v>
      </c>
      <c r="I502" s="148">
        <v>7.07</v>
      </c>
      <c r="J502" s="148">
        <v>16.87</v>
      </c>
      <c r="K502" s="148">
        <v>5.99</v>
      </c>
      <c r="L502" s="148">
        <v>6.53</v>
      </c>
      <c r="M502" s="118">
        <f t="shared" si="129"/>
        <v>16.899999999999999</v>
      </c>
      <c r="N502" s="118">
        <f t="shared" si="130"/>
        <v>5.92</v>
      </c>
      <c r="O502" s="118">
        <f t="shared" si="131"/>
        <v>6.8000000000000007</v>
      </c>
      <c r="P502" s="149">
        <f t="shared" si="125"/>
        <v>0.14296527746801971</v>
      </c>
      <c r="Q502" s="150">
        <f t="shared" si="126"/>
        <v>1.2022644346174125E-6</v>
      </c>
      <c r="R502" s="151">
        <f t="shared" si="127"/>
        <v>4.2449237974625753E-9</v>
      </c>
      <c r="S502" s="150">
        <f t="shared" si="128"/>
        <v>1.8019378046264091E-17</v>
      </c>
      <c r="T502" s="97">
        <v>298</v>
      </c>
      <c r="U502" s="118">
        <f t="shared" si="132"/>
        <v>289.89999999999998</v>
      </c>
      <c r="V502" s="152">
        <f t="shared" si="133"/>
        <v>0.4712409509411955</v>
      </c>
      <c r="W502" s="153">
        <f t="shared" si="134"/>
        <v>2.9596540569255354</v>
      </c>
      <c r="X502" s="154">
        <f t="shared" si="121"/>
        <v>-6.7163098060747352E-8</v>
      </c>
      <c r="Y502" s="155">
        <f t="shared" si="122"/>
        <v>-6.7125669433652988E-8</v>
      </c>
      <c r="Z502" s="155">
        <f t="shared" si="123"/>
        <v>-6.7125690291864792E-8</v>
      </c>
      <c r="AA502" s="156">
        <f t="shared" si="124"/>
        <v>-6.7088282499734525E-8</v>
      </c>
      <c r="AB502" s="157">
        <f t="shared" si="135"/>
        <v>6.0259780965822715E-4</v>
      </c>
      <c r="AC502" s="132"/>
      <c r="AD502" s="158">
        <f t="shared" si="136"/>
        <v>6.0259780965822713</v>
      </c>
      <c r="AE502" s="158"/>
      <c r="AF502" s="159"/>
      <c r="AG502" s="133">
        <v>4960</v>
      </c>
    </row>
    <row r="503" spans="1:37">
      <c r="E503" s="147">
        <v>0.53871527777777772</v>
      </c>
      <c r="F503" s="133">
        <v>4970</v>
      </c>
      <c r="G503" s="148">
        <v>16.940000000000001</v>
      </c>
      <c r="H503" s="148">
        <v>5.85</v>
      </c>
      <c r="I503" s="148">
        <v>7.05</v>
      </c>
      <c r="J503" s="148">
        <v>16.88</v>
      </c>
      <c r="K503" s="148">
        <v>5.99</v>
      </c>
      <c r="L503" s="148">
        <v>6.56</v>
      </c>
      <c r="M503" s="118">
        <f t="shared" si="129"/>
        <v>16.91</v>
      </c>
      <c r="N503" s="118">
        <f t="shared" si="130"/>
        <v>5.92</v>
      </c>
      <c r="O503" s="118">
        <f t="shared" si="131"/>
        <v>6.8049999999999997</v>
      </c>
      <c r="P503" s="149">
        <f t="shared" si="125"/>
        <v>0.14309575502113056</v>
      </c>
      <c r="Q503" s="150">
        <f t="shared" si="126"/>
        <v>1.2022644346174125E-6</v>
      </c>
      <c r="R503" s="151">
        <f t="shared" si="127"/>
        <v>4.2484527952337595E-9</v>
      </c>
      <c r="S503" s="150">
        <f t="shared" si="128"/>
        <v>1.8049351153329544E-17</v>
      </c>
      <c r="T503" s="97">
        <v>298</v>
      </c>
      <c r="U503" s="118">
        <f t="shared" si="132"/>
        <v>289.91000000000003</v>
      </c>
      <c r="V503" s="152">
        <f t="shared" si="133"/>
        <v>0.47064293732445078</v>
      </c>
      <c r="W503" s="153">
        <f t="shared" si="134"/>
        <v>2.9555814852156401</v>
      </c>
      <c r="X503" s="154">
        <f t="shared" si="121"/>
        <v>-6.7353886990744758E-8</v>
      </c>
      <c r="Y503" s="155">
        <f t="shared" si="122"/>
        <v>-6.7316203438893854E-8</v>
      </c>
      <c r="Z503" s="155">
        <f t="shared" si="123"/>
        <v>-6.7316224522310781E-8</v>
      </c>
      <c r="AA503" s="156">
        <f t="shared" si="124"/>
        <v>-6.7278562030285043E-8</v>
      </c>
      <c r="AB503" s="157">
        <f t="shared" si="135"/>
        <v>6.0192655282487466E-4</v>
      </c>
      <c r="AC503" s="132"/>
      <c r="AD503" s="158">
        <f t="shared" si="136"/>
        <v>6.0192655282487468</v>
      </c>
      <c r="AE503" s="158"/>
      <c r="AF503" s="159"/>
      <c r="AG503" s="133">
        <v>4970</v>
      </c>
    </row>
    <row r="504" spans="1:37">
      <c r="E504" s="147">
        <v>0.53883101851851856</v>
      </c>
      <c r="F504" s="133">
        <v>4980</v>
      </c>
      <c r="G504" s="148">
        <v>16.940000000000001</v>
      </c>
      <c r="H504" s="148">
        <v>5.85</v>
      </c>
      <c r="I504" s="148">
        <v>7.04</v>
      </c>
      <c r="J504" s="148">
        <v>16.88</v>
      </c>
      <c r="K504" s="148">
        <v>5.99</v>
      </c>
      <c r="L504" s="148">
        <v>6.54</v>
      </c>
      <c r="M504" s="118">
        <f t="shared" si="129"/>
        <v>16.91</v>
      </c>
      <c r="N504" s="118">
        <f t="shared" si="130"/>
        <v>5.92</v>
      </c>
      <c r="O504" s="118">
        <f t="shared" si="131"/>
        <v>6.79</v>
      </c>
      <c r="P504" s="149">
        <f t="shared" si="125"/>
        <v>0.14278033454716776</v>
      </c>
      <c r="Q504" s="150">
        <f t="shared" si="126"/>
        <v>1.2022644346174125E-6</v>
      </c>
      <c r="R504" s="151">
        <f t="shared" si="127"/>
        <v>4.2484527952337595E-9</v>
      </c>
      <c r="S504" s="150">
        <f t="shared" si="128"/>
        <v>1.8049351153329544E-17</v>
      </c>
      <c r="T504" s="97">
        <v>298</v>
      </c>
      <c r="U504" s="118">
        <f t="shared" si="132"/>
        <v>289.91000000000003</v>
      </c>
      <c r="V504" s="152">
        <f t="shared" si="133"/>
        <v>0.47064293732445078</v>
      </c>
      <c r="W504" s="153">
        <f t="shared" si="134"/>
        <v>2.9555814852156401</v>
      </c>
      <c r="X504" s="154">
        <f t="shared" si="121"/>
        <v>-6.7130262489208131E-8</v>
      </c>
      <c r="Y504" s="155">
        <f t="shared" si="122"/>
        <v>-6.7092786840738191E-8</v>
      </c>
      <c r="Z504" s="155">
        <f t="shared" si="123"/>
        <v>-6.709280776161913E-8</v>
      </c>
      <c r="AA504" s="156">
        <f t="shared" si="124"/>
        <v>-6.7055353010671871E-8</v>
      </c>
      <c r="AB504" s="157">
        <f t="shared" si="135"/>
        <v>6.0125339064996891E-4</v>
      </c>
      <c r="AC504" s="132"/>
      <c r="AD504" s="158">
        <f t="shared" si="136"/>
        <v>6.012533906499689</v>
      </c>
      <c r="AE504" s="158"/>
      <c r="AF504" s="159"/>
      <c r="AG504" s="133">
        <v>4980</v>
      </c>
    </row>
    <row r="505" spans="1:37">
      <c r="E505" s="147">
        <v>0.53894675925925928</v>
      </c>
      <c r="F505" s="133">
        <v>4990</v>
      </c>
      <c r="G505" s="148">
        <v>16.95</v>
      </c>
      <c r="H505" s="148">
        <v>5.85</v>
      </c>
      <c r="I505" s="148">
        <v>7.01</v>
      </c>
      <c r="J505" s="148">
        <v>16.89</v>
      </c>
      <c r="K505" s="148">
        <v>5.99</v>
      </c>
      <c r="L505" s="148">
        <v>6.52</v>
      </c>
      <c r="M505" s="118">
        <f t="shared" si="129"/>
        <v>16.920000000000002</v>
      </c>
      <c r="N505" s="118">
        <f t="shared" si="130"/>
        <v>5.92</v>
      </c>
      <c r="O505" s="118">
        <f t="shared" si="131"/>
        <v>6.7649999999999997</v>
      </c>
      <c r="P505" s="149">
        <f t="shared" si="125"/>
        <v>0.14227984967562027</v>
      </c>
      <c r="Q505" s="150">
        <f t="shared" si="126"/>
        <v>1.2022644346174125E-6</v>
      </c>
      <c r="R505" s="151">
        <f t="shared" si="127"/>
        <v>4.2519847268209218E-9</v>
      </c>
      <c r="S505" s="150">
        <f t="shared" si="128"/>
        <v>1.8079374117118388E-17</v>
      </c>
      <c r="T505" s="97">
        <v>298</v>
      </c>
      <c r="U505" s="118">
        <f t="shared" si="132"/>
        <v>289.92</v>
      </c>
      <c r="V505" s="152">
        <f t="shared" si="133"/>
        <v>0.47004496496140524</v>
      </c>
      <c r="W505" s="153">
        <f t="shared" si="134"/>
        <v>2.9515147978499616</v>
      </c>
      <c r="X505" s="154">
        <f t="shared" si="121"/>
        <v>-6.7023673203684223E-8</v>
      </c>
      <c r="Y505" s="155">
        <f t="shared" si="122"/>
        <v>-6.6986274735953804E-8</v>
      </c>
      <c r="Z505" s="155">
        <f t="shared" si="123"/>
        <v>-6.6986295603884821E-8</v>
      </c>
      <c r="AA505" s="156">
        <f t="shared" si="124"/>
        <v>-6.6948917980797267E-8</v>
      </c>
      <c r="AB505" s="157">
        <f t="shared" si="135"/>
        <v>6.0058246264212795E-4</v>
      </c>
      <c r="AC505" s="132"/>
      <c r="AD505" s="158">
        <f t="shared" si="136"/>
        <v>6.0058246264212798</v>
      </c>
      <c r="AE505" s="158"/>
      <c r="AF505" s="159"/>
      <c r="AG505" s="133">
        <v>4990</v>
      </c>
    </row>
    <row r="506" spans="1:37">
      <c r="E506" s="147">
        <v>0.5390625</v>
      </c>
      <c r="F506" s="133">
        <v>5000</v>
      </c>
      <c r="G506" s="148">
        <v>16.96</v>
      </c>
      <c r="H506" s="148">
        <v>5.85</v>
      </c>
      <c r="I506" s="148">
        <v>6.97</v>
      </c>
      <c r="J506" s="148">
        <v>16.89</v>
      </c>
      <c r="K506" s="148">
        <v>5.99</v>
      </c>
      <c r="L506" s="148">
        <v>6.44</v>
      </c>
      <c r="M506" s="118">
        <f t="shared" si="129"/>
        <v>16.925000000000001</v>
      </c>
      <c r="N506" s="118">
        <f t="shared" si="130"/>
        <v>5.92</v>
      </c>
      <c r="O506" s="118">
        <f t="shared" si="131"/>
        <v>6.7050000000000001</v>
      </c>
      <c r="P506" s="149">
        <f t="shared" si="125"/>
        <v>0.14103044359507494</v>
      </c>
      <c r="Q506" s="150">
        <f t="shared" si="126"/>
        <v>1.2022644346174125E-6</v>
      </c>
      <c r="R506" s="151">
        <f t="shared" si="127"/>
        <v>4.2537517935576087E-9</v>
      </c>
      <c r="S506" s="150">
        <f t="shared" si="128"/>
        <v>1.8094404321194572E-17</v>
      </c>
      <c r="T506" s="97">
        <v>298</v>
      </c>
      <c r="U506" s="118">
        <f t="shared" si="132"/>
        <v>289.92500000000001</v>
      </c>
      <c r="V506" s="152">
        <f t="shared" si="133"/>
        <v>0.46974599424868596</v>
      </c>
      <c r="W506" s="153">
        <f t="shared" si="134"/>
        <v>2.9494836580151871</v>
      </c>
      <c r="X506" s="154">
        <f t="shared" si="121"/>
        <v>-6.6461923490223788E-8</v>
      </c>
      <c r="Y506" s="155">
        <f t="shared" si="122"/>
        <v>-6.6425108233502892E-8</v>
      </c>
      <c r="Z506" s="155">
        <f t="shared" si="123"/>
        <v>-6.6425128626579932E-8</v>
      </c>
      <c r="AA506" s="156">
        <f t="shared" si="124"/>
        <v>-6.6388333740343446E-8</v>
      </c>
      <c r="AB506" s="157">
        <f t="shared" si="135"/>
        <v>5.9991259975568768E-4</v>
      </c>
      <c r="AC506" s="132"/>
      <c r="AD506" s="158">
        <f t="shared" si="136"/>
        <v>5.9991259975568765</v>
      </c>
      <c r="AE506" s="158"/>
      <c r="AF506" s="159"/>
      <c r="AG506" s="133">
        <v>5000</v>
      </c>
    </row>
    <row r="507" spans="1:37">
      <c r="E507" s="147">
        <v>0.53917824074074072</v>
      </c>
      <c r="F507" s="133">
        <v>5010</v>
      </c>
      <c r="G507" s="148">
        <v>16.97</v>
      </c>
      <c r="H507" s="148">
        <v>5.85</v>
      </c>
      <c r="I507" s="148">
        <v>7.08</v>
      </c>
      <c r="J507" s="148">
        <v>16.899999999999999</v>
      </c>
      <c r="K507" s="148">
        <v>5.99</v>
      </c>
      <c r="L507" s="148">
        <v>6.43</v>
      </c>
      <c r="M507" s="118">
        <f t="shared" si="129"/>
        <v>16.934999999999999</v>
      </c>
      <c r="N507" s="118">
        <f t="shared" si="130"/>
        <v>5.92</v>
      </c>
      <c r="O507" s="118">
        <f t="shared" si="131"/>
        <v>6.7549999999999999</v>
      </c>
      <c r="P507" s="149">
        <f t="shared" si="125"/>
        <v>0.14210731679325284</v>
      </c>
      <c r="Q507" s="150">
        <f t="shared" si="126"/>
        <v>1.2022644346174125E-6</v>
      </c>
      <c r="R507" s="151">
        <f t="shared" si="127"/>
        <v>4.2572881304425251E-9</v>
      </c>
      <c r="S507" s="150">
        <f t="shared" si="128"/>
        <v>1.8124502225606809E-17</v>
      </c>
      <c r="T507" s="97">
        <v>298</v>
      </c>
      <c r="U507" s="118">
        <f t="shared" si="132"/>
        <v>289.935</v>
      </c>
      <c r="V507" s="152">
        <f t="shared" si="133"/>
        <v>0.46914808375818645</v>
      </c>
      <c r="W507" s="153">
        <f t="shared" si="134"/>
        <v>2.9454257804874087</v>
      </c>
      <c r="X507" s="154">
        <f t="shared" si="121"/>
        <v>-6.7098844911481872E-8</v>
      </c>
      <c r="Y507" s="155">
        <f t="shared" si="122"/>
        <v>-6.7061279059198405E-8</v>
      </c>
      <c r="Z507" s="155">
        <f t="shared" si="123"/>
        <v>-6.7061300090756547E-8</v>
      </c>
      <c r="AA507" s="156">
        <f t="shared" si="124"/>
        <v>-6.7023755246481813E-8</v>
      </c>
      <c r="AB507" s="157">
        <f t="shared" si="135"/>
        <v>5.9924834853743647E-4</v>
      </c>
      <c r="AC507" s="132"/>
      <c r="AD507" s="158">
        <f t="shared" si="136"/>
        <v>5.9924834853743647</v>
      </c>
      <c r="AE507" s="158"/>
      <c r="AF507" s="159"/>
      <c r="AG507" s="133">
        <v>5010</v>
      </c>
    </row>
    <row r="508" spans="1:37">
      <c r="E508" s="147">
        <v>0.53929398148148144</v>
      </c>
      <c r="F508" s="133">
        <v>5020</v>
      </c>
      <c r="G508" s="148">
        <v>16.97</v>
      </c>
      <c r="H508" s="148">
        <v>5.85</v>
      </c>
      <c r="I508" s="148">
        <v>7.03</v>
      </c>
      <c r="J508" s="148">
        <v>16.920000000000002</v>
      </c>
      <c r="K508" s="148">
        <v>5.99</v>
      </c>
      <c r="L508" s="148">
        <v>6.43</v>
      </c>
      <c r="M508" s="118">
        <f t="shared" si="129"/>
        <v>16.945</v>
      </c>
      <c r="N508" s="118">
        <f t="shared" si="130"/>
        <v>5.92</v>
      </c>
      <c r="O508" s="118">
        <f t="shared" si="131"/>
        <v>6.73</v>
      </c>
      <c r="P508" s="149">
        <f t="shared" si="125"/>
        <v>0.14160649068335507</v>
      </c>
      <c r="Q508" s="150">
        <f t="shared" si="126"/>
        <v>1.2022644346174125E-6</v>
      </c>
      <c r="R508" s="151">
        <f t="shared" si="127"/>
        <v>4.2608274072447601E-9</v>
      </c>
      <c r="S508" s="150">
        <f t="shared" si="128"/>
        <v>1.8154650194328104E-17</v>
      </c>
      <c r="T508" s="97">
        <v>298</v>
      </c>
      <c r="U508" s="118">
        <f t="shared" si="132"/>
        <v>289.94499999999999</v>
      </c>
      <c r="V508" s="152">
        <f t="shared" si="133"/>
        <v>0.46855021451071438</v>
      </c>
      <c r="W508" s="153">
        <f t="shared" si="134"/>
        <v>2.9413737650863965</v>
      </c>
      <c r="X508" s="154">
        <f t="shared" si="121"/>
        <v>-6.6990796986180551E-8</v>
      </c>
      <c r="Y508" s="155">
        <f t="shared" si="122"/>
        <v>-6.6953310068326049E-8</v>
      </c>
      <c r="Z508" s="155">
        <f t="shared" si="123"/>
        <v>-6.6953331045371757E-8</v>
      </c>
      <c r="AA508" s="156">
        <f t="shared" si="124"/>
        <v>-6.6915865081086161E-8</v>
      </c>
      <c r="AB508" s="157">
        <f t="shared" si="135"/>
        <v>5.9857773560667332E-4</v>
      </c>
      <c r="AC508" s="132"/>
      <c r="AD508" s="158">
        <f t="shared" si="136"/>
        <v>5.9857773560667331</v>
      </c>
      <c r="AE508" s="158"/>
      <c r="AF508" s="159"/>
      <c r="AG508" s="133">
        <v>5020</v>
      </c>
    </row>
    <row r="509" spans="1:37">
      <c r="E509" s="147">
        <v>0.53940972222222217</v>
      </c>
      <c r="F509" s="133">
        <v>5030</v>
      </c>
      <c r="G509" s="148">
        <v>16.98</v>
      </c>
      <c r="H509" s="148">
        <v>5.84</v>
      </c>
      <c r="I509" s="148">
        <v>6.99</v>
      </c>
      <c r="J509" s="148">
        <v>16.920000000000002</v>
      </c>
      <c r="K509" s="148">
        <v>5.99</v>
      </c>
      <c r="L509" s="148">
        <v>6.44</v>
      </c>
      <c r="M509" s="118">
        <f t="shared" si="129"/>
        <v>16.950000000000003</v>
      </c>
      <c r="N509" s="118">
        <f t="shared" si="130"/>
        <v>5.915</v>
      </c>
      <c r="O509" s="118">
        <f t="shared" si="131"/>
        <v>6.7149999999999999</v>
      </c>
      <c r="P509" s="149">
        <f t="shared" si="125"/>
        <v>0.14130340363810706</v>
      </c>
      <c r="Q509" s="150">
        <f t="shared" si="126"/>
        <v>1.2161860006463655E-6</v>
      </c>
      <c r="R509" s="151">
        <f t="shared" si="127"/>
        <v>4.2138045913528577E-9</v>
      </c>
      <c r="S509" s="150">
        <f t="shared" si="128"/>
        <v>1.7756149134106425E-17</v>
      </c>
      <c r="T509" s="97">
        <v>298</v>
      </c>
      <c r="U509" s="118">
        <f t="shared" si="132"/>
        <v>289.95</v>
      </c>
      <c r="V509" s="152">
        <f t="shared" si="133"/>
        <v>0.46825129535178106</v>
      </c>
      <c r="W509" s="153">
        <f t="shared" si="134"/>
        <v>2.9393499529133713</v>
      </c>
      <c r="X509" s="154">
        <f t="shared" si="121"/>
        <v>-6.5351923945292065E-8</v>
      </c>
      <c r="Y509" s="155">
        <f t="shared" si="122"/>
        <v>-6.5316208814219712E-8</v>
      </c>
      <c r="Z509" s="155">
        <f t="shared" si="123"/>
        <v>-6.5316228332705311E-8</v>
      </c>
      <c r="AA509" s="156">
        <f t="shared" si="124"/>
        <v>-6.5280532698784669E-8</v>
      </c>
      <c r="AB509" s="157">
        <f t="shared" si="135"/>
        <v>5.9790820236618226E-4</v>
      </c>
      <c r="AC509" s="132"/>
      <c r="AD509" s="158">
        <f t="shared" si="136"/>
        <v>5.9790820236618227</v>
      </c>
      <c r="AE509" s="158"/>
      <c r="AF509" s="159"/>
      <c r="AG509" s="133">
        <v>5030</v>
      </c>
    </row>
    <row r="510" spans="1:37" s="77" customFormat="1">
      <c r="A510" s="134"/>
      <c r="B510" s="134"/>
      <c r="C510" s="134"/>
      <c r="D510" s="134"/>
      <c r="E510" s="136">
        <v>0.539525462962963</v>
      </c>
      <c r="F510" s="137">
        <v>5040</v>
      </c>
      <c r="G510" s="138">
        <v>16.989999999999998</v>
      </c>
      <c r="H510" s="138">
        <v>5.84</v>
      </c>
      <c r="I510" s="138">
        <v>7</v>
      </c>
      <c r="J510" s="138">
        <v>16.93</v>
      </c>
      <c r="K510" s="138">
        <v>5.99</v>
      </c>
      <c r="L510" s="138">
        <v>6.44</v>
      </c>
      <c r="M510" s="139">
        <f t="shared" si="129"/>
        <v>16.96</v>
      </c>
      <c r="N510" s="139">
        <f t="shared" si="130"/>
        <v>5.915</v>
      </c>
      <c r="O510" s="139">
        <f t="shared" si="131"/>
        <v>6.7200000000000006</v>
      </c>
      <c r="P510" s="140">
        <f t="shared" si="125"/>
        <v>0.14143370212373213</v>
      </c>
      <c r="Q510" s="141">
        <f t="shared" si="126"/>
        <v>1.2161860006463655E-6</v>
      </c>
      <c r="R510" s="142">
        <f t="shared" si="127"/>
        <v>4.2173077183159305E-9</v>
      </c>
      <c r="S510" s="141">
        <f t="shared" si="128"/>
        <v>1.778568439096712E-17</v>
      </c>
      <c r="T510" s="143">
        <v>298</v>
      </c>
      <c r="U510" s="139">
        <f t="shared" si="132"/>
        <v>289.95999999999998</v>
      </c>
      <c r="V510" s="144">
        <f t="shared" si="133"/>
        <v>0.46765348796084966</v>
      </c>
      <c r="W510" s="145">
        <f t="shared" si="134"/>
        <v>2.9353067140897862</v>
      </c>
      <c r="X510" s="146">
        <f t="shared" si="121"/>
        <v>-6.5539568990269446E-8</v>
      </c>
      <c r="Y510" s="146">
        <f t="shared" si="122"/>
        <v>-6.5503609184033498E-8</v>
      </c>
      <c r="Z510" s="146">
        <f t="shared" si="123"/>
        <v>-6.5503628914216122E-8</v>
      </c>
      <c r="AA510" s="146">
        <f t="shared" si="124"/>
        <v>-6.5467688816511949E-8</v>
      </c>
      <c r="AB510" s="146">
        <f t="shared" si="135"/>
        <v>5.9725504014795244E-4</v>
      </c>
      <c r="AC510" s="134"/>
      <c r="AD510" s="146">
        <f t="shared" si="136"/>
        <v>5.9725504014795243</v>
      </c>
      <c r="AE510" s="146"/>
      <c r="AF510" s="146"/>
      <c r="AG510" s="137">
        <v>5040</v>
      </c>
      <c r="AH510" s="134"/>
      <c r="AI510" s="134"/>
      <c r="AJ510" s="134"/>
      <c r="AK510" s="134"/>
    </row>
    <row r="511" spans="1:37">
      <c r="E511" s="147">
        <v>0.53964120370370372</v>
      </c>
      <c r="F511" s="133">
        <v>5050</v>
      </c>
      <c r="G511" s="148">
        <v>17</v>
      </c>
      <c r="H511" s="148">
        <v>5.84</v>
      </c>
      <c r="I511" s="148">
        <v>7.05</v>
      </c>
      <c r="J511" s="148">
        <v>16.940000000000001</v>
      </c>
      <c r="K511" s="148">
        <v>5.99</v>
      </c>
      <c r="L511" s="148">
        <v>6.43</v>
      </c>
      <c r="M511" s="118">
        <f t="shared" si="129"/>
        <v>16.97</v>
      </c>
      <c r="N511" s="118">
        <f t="shared" si="130"/>
        <v>5.915</v>
      </c>
      <c r="O511" s="118">
        <f t="shared" si="131"/>
        <v>6.74</v>
      </c>
      <c r="P511" s="149">
        <f t="shared" si="125"/>
        <v>0.14187980308181322</v>
      </c>
      <c r="Q511" s="150">
        <f t="shared" si="126"/>
        <v>1.2161860006463655E-6</v>
      </c>
      <c r="R511" s="151">
        <f t="shared" si="127"/>
        <v>4.2208137575874072E-9</v>
      </c>
      <c r="S511" s="150">
        <f t="shared" si="128"/>
        <v>1.7815268776239129E-17</v>
      </c>
      <c r="T511" s="97">
        <v>298</v>
      </c>
      <c r="U511" s="118">
        <f t="shared" si="132"/>
        <v>289.97000000000003</v>
      </c>
      <c r="V511" s="152">
        <f t="shared" si="133"/>
        <v>0.46705572180227833</v>
      </c>
      <c r="W511" s="153">
        <f t="shared" si="134"/>
        <v>2.9312693152630471</v>
      </c>
      <c r="X511" s="154">
        <f t="shared" si="121"/>
        <v>-6.587403112011019E-8</v>
      </c>
      <c r="Y511" s="155">
        <f t="shared" si="122"/>
        <v>-6.583766347053369E-8</v>
      </c>
      <c r="Z511" s="155">
        <f t="shared" si="123"/>
        <v>-6.583768354833845E-8</v>
      </c>
      <c r="AA511" s="156">
        <f t="shared" si="124"/>
        <v>-6.5801335954397674E-8</v>
      </c>
      <c r="AB511" s="157">
        <f t="shared" si="135"/>
        <v>5.9660000392461365E-4</v>
      </c>
      <c r="AC511" s="132"/>
      <c r="AD511" s="158">
        <f t="shared" si="136"/>
        <v>5.9660000392461363</v>
      </c>
      <c r="AE511" s="158"/>
      <c r="AF511" s="159"/>
      <c r="AG511" s="133">
        <v>5050</v>
      </c>
    </row>
    <row r="512" spans="1:37">
      <c r="E512" s="147">
        <v>0.53975694444444444</v>
      </c>
      <c r="F512" s="133">
        <v>5060</v>
      </c>
      <c r="G512" s="148">
        <v>17.02</v>
      </c>
      <c r="H512" s="148">
        <v>5.84</v>
      </c>
      <c r="I512" s="148">
        <v>6.92</v>
      </c>
      <c r="J512" s="148">
        <v>16.95</v>
      </c>
      <c r="K512" s="148">
        <v>5.99</v>
      </c>
      <c r="L512" s="148">
        <v>6.4</v>
      </c>
      <c r="M512" s="118">
        <f t="shared" si="129"/>
        <v>16.984999999999999</v>
      </c>
      <c r="N512" s="118">
        <f t="shared" si="130"/>
        <v>5.915</v>
      </c>
      <c r="O512" s="118">
        <f t="shared" si="131"/>
        <v>6.66</v>
      </c>
      <c r="P512" s="149">
        <f t="shared" si="125"/>
        <v>0.14023308925891892</v>
      </c>
      <c r="Q512" s="150">
        <f t="shared" si="126"/>
        <v>1.2161860006463655E-6</v>
      </c>
      <c r="R512" s="151">
        <f t="shared" si="127"/>
        <v>4.2260782823696596E-9</v>
      </c>
      <c r="S512" s="150">
        <f t="shared" si="128"/>
        <v>1.7859737648716492E-17</v>
      </c>
      <c r="T512" s="97">
        <v>298</v>
      </c>
      <c r="U512" s="118">
        <f t="shared" si="132"/>
        <v>289.98500000000001</v>
      </c>
      <c r="V512" s="152">
        <f t="shared" si="133"/>
        <v>0.46615914986577051</v>
      </c>
      <c r="W512" s="153">
        <f t="shared" si="134"/>
        <v>2.925224147710622</v>
      </c>
      <c r="X512" s="154">
        <f t="shared" si="121"/>
        <v>-6.533470035384618E-8</v>
      </c>
      <c r="Y512" s="155">
        <f t="shared" si="122"/>
        <v>-6.5298886249948972E-8</v>
      </c>
      <c r="Z512" s="155">
        <f t="shared" si="123"/>
        <v>-6.5298905881936747E-8</v>
      </c>
      <c r="AA512" s="156">
        <f t="shared" si="124"/>
        <v>-6.526311138850422E-8</v>
      </c>
      <c r="AB512" s="157">
        <f t="shared" si="135"/>
        <v>5.9594162715609323E-4</v>
      </c>
      <c r="AC512" s="132"/>
      <c r="AD512" s="158">
        <f t="shared" si="136"/>
        <v>5.959416271560932</v>
      </c>
      <c r="AE512" s="158"/>
      <c r="AF512" s="159"/>
      <c r="AG512" s="133">
        <v>5060</v>
      </c>
    </row>
    <row r="513" spans="5:33">
      <c r="E513" s="147">
        <v>0.53987268518518516</v>
      </c>
      <c r="F513" s="133">
        <v>5070</v>
      </c>
      <c r="G513" s="148">
        <v>17.02</v>
      </c>
      <c r="H513" s="148">
        <v>5.84</v>
      </c>
      <c r="I513" s="148">
        <v>6.95</v>
      </c>
      <c r="J513" s="148">
        <v>16.96</v>
      </c>
      <c r="K513" s="148">
        <v>5.99</v>
      </c>
      <c r="L513" s="148">
        <v>6.38</v>
      </c>
      <c r="M513" s="118">
        <f t="shared" si="129"/>
        <v>16.990000000000002</v>
      </c>
      <c r="N513" s="118">
        <f t="shared" si="130"/>
        <v>5.915</v>
      </c>
      <c r="O513" s="118">
        <f t="shared" si="131"/>
        <v>6.665</v>
      </c>
      <c r="P513" s="149">
        <f t="shared" si="125"/>
        <v>0.14035082293013026</v>
      </c>
      <c r="Q513" s="150">
        <f t="shared" si="126"/>
        <v>1.2161860006463655E-6</v>
      </c>
      <c r="R513" s="151">
        <f t="shared" si="127"/>
        <v>4.2278345827421199E-9</v>
      </c>
      <c r="S513" s="150">
        <f t="shared" si="128"/>
        <v>1.7874585259030236E-17</v>
      </c>
      <c r="T513" s="97">
        <v>298</v>
      </c>
      <c r="U513" s="118">
        <f t="shared" si="132"/>
        <v>289.99</v>
      </c>
      <c r="V513" s="152">
        <f t="shared" si="133"/>
        <v>0.46586031316516002</v>
      </c>
      <c r="W513" s="153">
        <f t="shared" si="134"/>
        <v>2.9232120023039121</v>
      </c>
      <c r="X513" s="154">
        <f t="shared" si="121"/>
        <v>-6.5417203128058562E-8</v>
      </c>
      <c r="Y513" s="155">
        <f t="shared" si="122"/>
        <v>-6.5381259132232399E-8</v>
      </c>
      <c r="Z513" s="155">
        <f t="shared" si="123"/>
        <v>-6.538127888194309E-8</v>
      </c>
      <c r="AA513" s="156">
        <f t="shared" si="124"/>
        <v>-6.5345354614124345E-8</v>
      </c>
      <c r="AB513" s="157">
        <f t="shared" si="135"/>
        <v>5.9528863816274966E-4</v>
      </c>
      <c r="AC513" s="132"/>
      <c r="AD513" s="158">
        <f t="shared" si="136"/>
        <v>5.9528863816274971</v>
      </c>
      <c r="AE513" s="158"/>
      <c r="AF513" s="159"/>
      <c r="AG513" s="133">
        <v>5070</v>
      </c>
    </row>
    <row r="514" spans="5:33">
      <c r="E514" s="147">
        <v>0.53998842592592589</v>
      </c>
      <c r="F514" s="133">
        <v>5080</v>
      </c>
      <c r="G514" s="148">
        <v>17.04</v>
      </c>
      <c r="H514" s="148">
        <v>5.84</v>
      </c>
      <c r="I514" s="148">
        <v>6.96</v>
      </c>
      <c r="J514" s="148">
        <v>16.97</v>
      </c>
      <c r="K514" s="148">
        <v>5.99</v>
      </c>
      <c r="L514" s="148">
        <v>6.45</v>
      </c>
      <c r="M514" s="118">
        <f t="shared" si="129"/>
        <v>17.004999999999999</v>
      </c>
      <c r="N514" s="118">
        <f t="shared" si="130"/>
        <v>5.915</v>
      </c>
      <c r="O514" s="118">
        <f t="shared" si="131"/>
        <v>6.7050000000000001</v>
      </c>
      <c r="P514" s="149">
        <f t="shared" si="125"/>
        <v>0.14123073673413813</v>
      </c>
      <c r="Q514" s="150">
        <f t="shared" si="126"/>
        <v>1.2161860006463655E-6</v>
      </c>
      <c r="R514" s="151">
        <f t="shared" si="127"/>
        <v>4.2331078644395388E-9</v>
      </c>
      <c r="S514" s="150">
        <f t="shared" si="128"/>
        <v>1.7919202191979872E-17</v>
      </c>
      <c r="T514" s="97">
        <v>298</v>
      </c>
      <c r="U514" s="118">
        <f t="shared" si="132"/>
        <v>290.005</v>
      </c>
      <c r="V514" s="152">
        <f t="shared" si="133"/>
        <v>0.46496386489055025</v>
      </c>
      <c r="W514" s="153">
        <f t="shared" si="134"/>
        <v>2.9171842820227032</v>
      </c>
      <c r="X514" s="154">
        <f t="shared" si="121"/>
        <v>-6.6055369279197591E-8</v>
      </c>
      <c r="Y514" s="155">
        <f t="shared" si="122"/>
        <v>-6.601868027593089E-8</v>
      </c>
      <c r="Z514" s="155">
        <f t="shared" si="123"/>
        <v>-6.6018700654031488E-8</v>
      </c>
      <c r="AA514" s="156">
        <f t="shared" si="124"/>
        <v>-6.5982032006228258E-8</v>
      </c>
      <c r="AB514" s="157">
        <f t="shared" si="135"/>
        <v>5.9463482543979879E-4</v>
      </c>
      <c r="AC514" s="132"/>
      <c r="AD514" s="158">
        <f t="shared" si="136"/>
        <v>5.9463482543979875</v>
      </c>
      <c r="AE514" s="158"/>
      <c r="AF514" s="159"/>
      <c r="AG514" s="133">
        <v>5080</v>
      </c>
    </row>
    <row r="515" spans="5:33">
      <c r="E515" s="147">
        <v>0.54010416666666661</v>
      </c>
      <c r="F515" s="133">
        <v>5090</v>
      </c>
      <c r="G515" s="148">
        <v>17.05</v>
      </c>
      <c r="H515" s="148">
        <v>5.84</v>
      </c>
      <c r="I515" s="148">
        <v>6.94</v>
      </c>
      <c r="J515" s="148">
        <v>16.989999999999998</v>
      </c>
      <c r="K515" s="148">
        <v>5.99</v>
      </c>
      <c r="L515" s="148">
        <v>6.44</v>
      </c>
      <c r="M515" s="118">
        <f t="shared" si="129"/>
        <v>17.02</v>
      </c>
      <c r="N515" s="118">
        <f t="shared" si="130"/>
        <v>5.915</v>
      </c>
      <c r="O515" s="118">
        <f t="shared" si="131"/>
        <v>6.69</v>
      </c>
      <c r="P515" s="149">
        <f t="shared" si="125"/>
        <v>0.14095231846261683</v>
      </c>
      <c r="Q515" s="150">
        <f t="shared" si="126"/>
        <v>1.2161860006463655E-6</v>
      </c>
      <c r="R515" s="151">
        <f t="shared" si="127"/>
        <v>4.2383877233810111E-9</v>
      </c>
      <c r="S515" s="150">
        <f t="shared" si="128"/>
        <v>1.796393049370687E-17</v>
      </c>
      <c r="T515" s="97">
        <v>298</v>
      </c>
      <c r="U515" s="118">
        <f t="shared" si="132"/>
        <v>290.02</v>
      </c>
      <c r="V515" s="152">
        <f t="shared" si="133"/>
        <v>0.464067509345574</v>
      </c>
      <c r="W515" s="153">
        <f t="shared" si="134"/>
        <v>2.911169612605196</v>
      </c>
      <c r="X515" s="154">
        <f t="shared" si="121"/>
        <v>-6.6152724756977743E-8</v>
      </c>
      <c r="Y515" s="155">
        <f t="shared" si="122"/>
        <v>-6.6115886626954099E-8</v>
      </c>
      <c r="Z515" s="155">
        <f t="shared" si="123"/>
        <v>-6.6115907140815444E-8</v>
      </c>
      <c r="AA515" s="156">
        <f t="shared" si="124"/>
        <v>-6.6079089501806244E-8</v>
      </c>
      <c r="AB515" s="157">
        <f t="shared" si="135"/>
        <v>5.9397463850122318E-4</v>
      </c>
      <c r="AC515" s="132"/>
      <c r="AD515" s="158">
        <f t="shared" si="136"/>
        <v>5.9397463850122314</v>
      </c>
      <c r="AE515" s="158"/>
      <c r="AF515" s="159"/>
      <c r="AG515" s="133">
        <v>5090</v>
      </c>
    </row>
    <row r="516" spans="5:33">
      <c r="E516" s="147">
        <v>0.54021990740740744</v>
      </c>
      <c r="F516" s="133">
        <v>5100</v>
      </c>
      <c r="G516" s="148">
        <v>17.059999999999999</v>
      </c>
      <c r="H516" s="148">
        <v>5.84</v>
      </c>
      <c r="I516" s="148">
        <v>6.99</v>
      </c>
      <c r="J516" s="148">
        <v>16.989999999999998</v>
      </c>
      <c r="K516" s="148">
        <v>5.99</v>
      </c>
      <c r="L516" s="148">
        <v>6.5</v>
      </c>
      <c r="M516" s="118">
        <f t="shared" si="129"/>
        <v>17.024999999999999</v>
      </c>
      <c r="N516" s="118">
        <f t="shared" si="130"/>
        <v>5.915</v>
      </c>
      <c r="O516" s="118">
        <f t="shared" si="131"/>
        <v>6.7450000000000001</v>
      </c>
      <c r="P516" s="149">
        <f t="shared" si="125"/>
        <v>0.14212373801284778</v>
      </c>
      <c r="Q516" s="150">
        <f t="shared" si="126"/>
        <v>1.2161860006463655E-6</v>
      </c>
      <c r="R516" s="151">
        <f t="shared" si="127"/>
        <v>4.2401491393889104E-9</v>
      </c>
      <c r="S516" s="150">
        <f t="shared" si="128"/>
        <v>1.7978864724260517E-17</v>
      </c>
      <c r="T516" s="97">
        <v>298</v>
      </c>
      <c r="U516" s="118">
        <f t="shared" si="132"/>
        <v>290.02499999999998</v>
      </c>
      <c r="V516" s="152">
        <f t="shared" si="133"/>
        <v>0.46376874476801294</v>
      </c>
      <c r="W516" s="153">
        <f t="shared" si="134"/>
        <v>2.9091676178783348</v>
      </c>
      <c r="X516" s="154">
        <f t="shared" si="121"/>
        <v>-6.6729536949702552E-8</v>
      </c>
      <c r="Y516" s="155">
        <f t="shared" si="122"/>
        <v>-6.6692011836458137E-8</v>
      </c>
      <c r="Z516" s="155">
        <f t="shared" si="123"/>
        <v>-6.6692032938569557E-8</v>
      </c>
      <c r="AA516" s="156">
        <f t="shared" si="124"/>
        <v>-6.6654528903703189E-8</v>
      </c>
      <c r="AB516" s="157">
        <f t="shared" si="135"/>
        <v>5.9331347949823261E-4</v>
      </c>
      <c r="AC516" s="132"/>
      <c r="AD516" s="158">
        <f t="shared" si="136"/>
        <v>5.9331347949823261</v>
      </c>
      <c r="AE516" s="158"/>
      <c r="AF516" s="159"/>
      <c r="AG516" s="133">
        <v>5100</v>
      </c>
    </row>
    <row r="517" spans="5:33">
      <c r="E517" s="147">
        <v>0.54033564814814816</v>
      </c>
      <c r="F517" s="133">
        <v>5110</v>
      </c>
      <c r="G517" s="148">
        <v>17.07</v>
      </c>
      <c r="H517" s="148">
        <v>5.84</v>
      </c>
      <c r="I517" s="148">
        <v>7.01</v>
      </c>
      <c r="J517" s="148">
        <v>17.010000000000002</v>
      </c>
      <c r="K517" s="148">
        <v>5.99</v>
      </c>
      <c r="L517" s="148">
        <v>6.48</v>
      </c>
      <c r="M517" s="118">
        <f t="shared" si="129"/>
        <v>17.04</v>
      </c>
      <c r="N517" s="118">
        <f t="shared" si="130"/>
        <v>5.915</v>
      </c>
      <c r="O517" s="118">
        <f t="shared" si="131"/>
        <v>6.7450000000000001</v>
      </c>
      <c r="P517" s="149">
        <f t="shared" si="125"/>
        <v>0.1421616076395541</v>
      </c>
      <c r="Q517" s="150">
        <f t="shared" si="126"/>
        <v>1.2161860006463655E-6</v>
      </c>
      <c r="R517" s="151">
        <f t="shared" si="127"/>
        <v>4.2454377807521142E-9</v>
      </c>
      <c r="S517" s="150">
        <f t="shared" si="128"/>
        <v>1.8023741950237436E-17</v>
      </c>
      <c r="T517" s="97">
        <v>298</v>
      </c>
      <c r="U517" s="118">
        <f t="shared" si="132"/>
        <v>290.04000000000002</v>
      </c>
      <c r="V517" s="152">
        <f t="shared" si="133"/>
        <v>0.46287251284016195</v>
      </c>
      <c r="W517" s="153">
        <f t="shared" si="134"/>
        <v>2.9031703036260317</v>
      </c>
      <c r="X517" s="154">
        <f t="shared" si="121"/>
        <v>-6.6976784884479985E-8</v>
      </c>
      <c r="Y517" s="155">
        <f t="shared" si="122"/>
        <v>-6.6938938636631844E-8</v>
      </c>
      <c r="Z517" s="155">
        <f t="shared" si="123"/>
        <v>-6.6938960022228052E-8</v>
      </c>
      <c r="AA517" s="156">
        <f t="shared" si="124"/>
        <v>-6.6901135135807609E-8</v>
      </c>
      <c r="AB517" s="157">
        <f t="shared" si="135"/>
        <v>5.9264655923922682E-4</v>
      </c>
      <c r="AC517" s="132"/>
      <c r="AD517" s="158">
        <f t="shared" si="136"/>
        <v>5.926465592392268</v>
      </c>
      <c r="AE517" s="158"/>
      <c r="AF517" s="159"/>
      <c r="AG517" s="133">
        <v>5110</v>
      </c>
    </row>
    <row r="518" spans="5:33">
      <c r="E518" s="147">
        <v>0.54045138888888888</v>
      </c>
      <c r="F518" s="133">
        <v>5120</v>
      </c>
      <c r="G518" s="148">
        <v>17.09</v>
      </c>
      <c r="H518" s="148">
        <v>5.84</v>
      </c>
      <c r="I518" s="148">
        <v>6.99</v>
      </c>
      <c r="J518" s="148">
        <v>17.03</v>
      </c>
      <c r="K518" s="148">
        <v>5.99</v>
      </c>
      <c r="L518" s="148">
        <v>6.46</v>
      </c>
      <c r="M518" s="118">
        <f t="shared" si="129"/>
        <v>17.060000000000002</v>
      </c>
      <c r="N518" s="118">
        <f t="shared" si="130"/>
        <v>5.915</v>
      </c>
      <c r="O518" s="118">
        <f t="shared" si="131"/>
        <v>6.7249999999999996</v>
      </c>
      <c r="P518" s="149">
        <f t="shared" si="125"/>
        <v>0.14179045024277462</v>
      </c>
      <c r="Q518" s="150">
        <f t="shared" si="126"/>
        <v>1.2161860006463655E-6</v>
      </c>
      <c r="R518" s="151">
        <f t="shared" si="127"/>
        <v>4.2524995650609549E-9</v>
      </c>
      <c r="S518" s="150">
        <f t="shared" si="128"/>
        <v>1.8083752550843609E-17</v>
      </c>
      <c r="T518" s="97">
        <v>298</v>
      </c>
      <c r="U518" s="118">
        <f t="shared" si="132"/>
        <v>290.06</v>
      </c>
      <c r="V518" s="152">
        <f t="shared" si="133"/>
        <v>0.46167768112776408</v>
      </c>
      <c r="W518" s="153">
        <f t="shared" si="134"/>
        <v>2.8951940737211634</v>
      </c>
      <c r="X518" s="154">
        <f t="shared" ref="X518:X581" si="137">-($B$2/W518)*P518*S518*AB518</f>
        <v>-6.7133079405533996E-8</v>
      </c>
      <c r="Y518" s="155">
        <f t="shared" ref="Y518:Y581" si="138">-(AB518+(5*X518))*$B$2*S518*P518/W518</f>
        <v>-6.709501332308121E-8</v>
      </c>
      <c r="Z518" s="155">
        <f t="shared" ref="Z518:Z581" si="139">-(AB518+5*Y518)*$B$2*P518*S518/W518</f>
        <v>-6.7095034907472173E-8</v>
      </c>
      <c r="AA518" s="156">
        <f t="shared" ref="AA518:AA581" si="140">-(AB518+(10*Z518))*$B$2*P518*S518/W518</f>
        <v>-6.705699038493266E-8</v>
      </c>
      <c r="AB518" s="157">
        <f t="shared" si="135"/>
        <v>5.9197716971033014E-4</v>
      </c>
      <c r="AC518" s="132"/>
      <c r="AD518" s="158">
        <f t="shared" si="136"/>
        <v>5.9197716971033012</v>
      </c>
      <c r="AE518" s="158"/>
      <c r="AF518" s="159"/>
      <c r="AG518" s="133">
        <v>5120</v>
      </c>
    </row>
    <row r="519" spans="5:33">
      <c r="E519" s="147">
        <v>0.54056712962962961</v>
      </c>
      <c r="F519" s="133">
        <v>5130</v>
      </c>
      <c r="G519" s="148">
        <v>17.100000000000001</v>
      </c>
      <c r="H519" s="148">
        <v>5.84</v>
      </c>
      <c r="I519" s="148">
        <v>6.98</v>
      </c>
      <c r="J519" s="148">
        <v>17.03</v>
      </c>
      <c r="K519" s="148">
        <v>5.99</v>
      </c>
      <c r="L519" s="148">
        <v>6.45</v>
      </c>
      <c r="M519" s="118">
        <f t="shared" si="129"/>
        <v>17.065000000000001</v>
      </c>
      <c r="N519" s="118">
        <f t="shared" si="130"/>
        <v>5.915</v>
      </c>
      <c r="O519" s="118">
        <f t="shared" si="131"/>
        <v>6.7149999999999999</v>
      </c>
      <c r="P519" s="149">
        <f t="shared" ref="P519:P582" si="141">((O519/32000)*(1/((-0.026*M519+1.9067)/1000)))/1.013</f>
        <v>0.14159218989170611</v>
      </c>
      <c r="Q519" s="150">
        <f t="shared" ref="Q519:Q582" si="142">POWER(10, -N519)</f>
        <v>1.2161860006463655E-6</v>
      </c>
      <c r="R519" s="151">
        <f t="shared" ref="R519:R582" si="143">(0.00000000000001*(0.1253*EXP(0.0831*M519)))/Q519</f>
        <v>4.2542668457573768E-9</v>
      </c>
      <c r="S519" s="150">
        <f t="shared" ref="S519:S582" si="144">POWER(R519, 2)</f>
        <v>1.8098786394910421E-17</v>
      </c>
      <c r="T519" s="97">
        <v>298</v>
      </c>
      <c r="U519" s="118">
        <f t="shared" si="132"/>
        <v>290.065</v>
      </c>
      <c r="V519" s="152">
        <f t="shared" si="133"/>
        <v>0.46137899894457846</v>
      </c>
      <c r="W519" s="153">
        <f t="shared" si="134"/>
        <v>2.8932036141799244</v>
      </c>
      <c r="X519" s="154">
        <f t="shared" si="137"/>
        <v>-6.7065004154414649E-8</v>
      </c>
      <c r="Y519" s="155">
        <f t="shared" si="138"/>
        <v>-6.7026972127738669E-8</v>
      </c>
      <c r="Z519" s="155">
        <f t="shared" si="139"/>
        <v>-6.7026993695396364E-8</v>
      </c>
      <c r="AA519" s="156">
        <f t="shared" si="140"/>
        <v>-6.698898321191639E-8</v>
      </c>
      <c r="AB519" s="157">
        <f t="shared" si="135"/>
        <v>5.9130621943324414E-4</v>
      </c>
      <c r="AC519" s="132"/>
      <c r="AD519" s="158">
        <f t="shared" si="136"/>
        <v>5.9130621943324417</v>
      </c>
      <c r="AE519" s="158"/>
      <c r="AF519" s="159"/>
      <c r="AG519" s="133">
        <v>5130</v>
      </c>
    </row>
    <row r="520" spans="5:33">
      <c r="E520" s="147">
        <v>0.54068287037037033</v>
      </c>
      <c r="F520" s="133">
        <v>5140</v>
      </c>
      <c r="G520" s="148">
        <v>17.12</v>
      </c>
      <c r="H520" s="148">
        <v>5.84</v>
      </c>
      <c r="I520" s="148">
        <v>6.91</v>
      </c>
      <c r="J520" s="148">
        <v>17.05</v>
      </c>
      <c r="K520" s="148">
        <v>5.98</v>
      </c>
      <c r="L520" s="148">
        <v>6.43</v>
      </c>
      <c r="M520" s="118">
        <f t="shared" ref="M520:M583" si="145">(G520+J520)/2</f>
        <v>17.085000000000001</v>
      </c>
      <c r="N520" s="118">
        <f t="shared" ref="N520:N583" si="146">(H520+K520)/2</f>
        <v>5.91</v>
      </c>
      <c r="O520" s="118">
        <f t="shared" ref="O520:O583" si="147">(I520+L520)/2</f>
        <v>6.67</v>
      </c>
      <c r="P520" s="149">
        <f t="shared" si="141"/>
        <v>0.14069332875923782</v>
      </c>
      <c r="Q520" s="150">
        <f t="shared" si="142"/>
        <v>1.230268770812379E-6</v>
      </c>
      <c r="R520" s="151">
        <f t="shared" si="143"/>
        <v>4.2125641225985109E-9</v>
      </c>
      <c r="S520" s="150">
        <f t="shared" si="144"/>
        <v>1.7745696487004163E-17</v>
      </c>
      <c r="T520" s="97">
        <v>298</v>
      </c>
      <c r="U520" s="118">
        <f t="shared" ref="U520:U583" si="148">273+M520</f>
        <v>290.08499999999998</v>
      </c>
      <c r="V520" s="152">
        <f t="shared" ref="V520:V583" si="149">((1/U520)-(1/298))*5026</f>
        <v>0.46018437317550959</v>
      </c>
      <c r="W520" s="153">
        <f t="shared" ref="W520:W583" si="150">POWER(10,V520)</f>
        <v>2.8852561351569981</v>
      </c>
      <c r="X520" s="154">
        <f t="shared" si="137"/>
        <v>-6.5444900679241897E-8</v>
      </c>
      <c r="Y520" s="155">
        <f t="shared" si="138"/>
        <v>-6.5408642853858549E-8</v>
      </c>
      <c r="Z520" s="155">
        <f t="shared" si="139"/>
        <v>-6.5408662941441961E-8</v>
      </c>
      <c r="AA520" s="156">
        <f t="shared" si="140"/>
        <v>-6.5372425181384129E-8</v>
      </c>
      <c r="AB520" s="157">
        <f t="shared" ref="AB520:AB583" si="151">AB519+10*(0.166666666666666*(X519+2*Y519+2*Z519+AA519))</f>
        <v>5.9063594956822315E-4</v>
      </c>
      <c r="AC520" s="132"/>
      <c r="AD520" s="158">
        <f t="shared" ref="AD520:AD583" si="152">AB520*10000</f>
        <v>5.9063594956822314</v>
      </c>
      <c r="AE520" s="158"/>
      <c r="AF520" s="159"/>
      <c r="AG520" s="133">
        <v>5140</v>
      </c>
    </row>
    <row r="521" spans="5:33">
      <c r="E521" s="147">
        <v>0.54079861111111105</v>
      </c>
      <c r="F521" s="133">
        <v>5150</v>
      </c>
      <c r="G521" s="148">
        <v>17.13</v>
      </c>
      <c r="H521" s="148">
        <v>5.84</v>
      </c>
      <c r="I521" s="148">
        <v>6.93</v>
      </c>
      <c r="J521" s="148">
        <v>17.059999999999999</v>
      </c>
      <c r="K521" s="148">
        <v>5.98</v>
      </c>
      <c r="L521" s="148">
        <v>6.48</v>
      </c>
      <c r="M521" s="118">
        <f t="shared" si="145"/>
        <v>17.094999999999999</v>
      </c>
      <c r="N521" s="118">
        <f t="shared" si="146"/>
        <v>5.91</v>
      </c>
      <c r="O521" s="118">
        <f t="shared" si="147"/>
        <v>6.7050000000000001</v>
      </c>
      <c r="P521" s="149">
        <f t="shared" si="141"/>
        <v>0.14145674763800267</v>
      </c>
      <c r="Q521" s="150">
        <f t="shared" si="142"/>
        <v>1.230268770812379E-6</v>
      </c>
      <c r="R521" s="151">
        <f t="shared" si="143"/>
        <v>4.2160662183036209E-9</v>
      </c>
      <c r="S521" s="150">
        <f t="shared" si="144"/>
        <v>1.7775214357120996E-17</v>
      </c>
      <c r="T521" s="97">
        <v>298</v>
      </c>
      <c r="U521" s="118">
        <f t="shared" si="148"/>
        <v>290.09500000000003</v>
      </c>
      <c r="V521" s="152">
        <f t="shared" si="149"/>
        <v>0.45958712206172575</v>
      </c>
      <c r="W521" s="153">
        <f t="shared" si="150"/>
        <v>2.8812909959513933</v>
      </c>
      <c r="X521" s="154">
        <f t="shared" si="137"/>
        <v>-6.5927075168933931E-8</v>
      </c>
      <c r="Y521" s="155">
        <f t="shared" si="138"/>
        <v>-6.5890240314230205E-8</v>
      </c>
      <c r="Z521" s="155">
        <f t="shared" si="139"/>
        <v>-6.5890260894644517E-8</v>
      </c>
      <c r="AA521" s="156">
        <f t="shared" si="140"/>
        <v>-6.5853446597357668E-8</v>
      </c>
      <c r="AB521" s="157">
        <f t="shared" si="151"/>
        <v>5.8998186300580446E-4</v>
      </c>
      <c r="AC521" s="132"/>
      <c r="AD521" s="158">
        <f t="shared" si="152"/>
        <v>5.8998186300580446</v>
      </c>
      <c r="AE521" s="158"/>
      <c r="AF521" s="159"/>
      <c r="AG521" s="133">
        <v>5150</v>
      </c>
    </row>
    <row r="522" spans="5:33">
      <c r="E522" s="147">
        <v>0.54091435185185188</v>
      </c>
      <c r="F522" s="133">
        <v>5160</v>
      </c>
      <c r="G522" s="148">
        <v>17.16</v>
      </c>
      <c r="H522" s="148">
        <v>5.84</v>
      </c>
      <c r="I522" s="148">
        <v>6.98</v>
      </c>
      <c r="J522" s="148">
        <v>17.079999999999998</v>
      </c>
      <c r="K522" s="148">
        <v>5.98</v>
      </c>
      <c r="L522" s="148">
        <v>6.45</v>
      </c>
      <c r="M522" s="118">
        <f t="shared" si="145"/>
        <v>17.119999999999997</v>
      </c>
      <c r="N522" s="118">
        <f t="shared" si="146"/>
        <v>5.91</v>
      </c>
      <c r="O522" s="118">
        <f t="shared" si="147"/>
        <v>6.7149999999999999</v>
      </c>
      <c r="P522" s="149">
        <f t="shared" si="141"/>
        <v>0.14173072273393517</v>
      </c>
      <c r="Q522" s="150">
        <f t="shared" si="142"/>
        <v>1.230268770812379E-6</v>
      </c>
      <c r="R522" s="151">
        <f t="shared" si="143"/>
        <v>4.2248342004600546E-9</v>
      </c>
      <c r="S522" s="150">
        <f t="shared" si="144"/>
        <v>1.784922402137695E-17</v>
      </c>
      <c r="T522" s="97">
        <v>298</v>
      </c>
      <c r="U522" s="118">
        <f t="shared" si="148"/>
        <v>290.12</v>
      </c>
      <c r="V522" s="152">
        <f t="shared" si="149"/>
        <v>0.45809417440781269</v>
      </c>
      <c r="W522" s="153">
        <f t="shared" si="150"/>
        <v>2.8714031627551986</v>
      </c>
      <c r="X522" s="154">
        <f t="shared" si="137"/>
        <v>-6.6483868857133576E-8</v>
      </c>
      <c r="Y522" s="155">
        <f t="shared" si="138"/>
        <v>-6.6446367307773239E-8</v>
      </c>
      <c r="Z522" s="155">
        <f t="shared" si="139"/>
        <v>-6.644638846126851E-8</v>
      </c>
      <c r="AA522" s="156">
        <f t="shared" si="140"/>
        <v>-6.6408908041539349E-8</v>
      </c>
      <c r="AB522" s="157">
        <f t="shared" si="151"/>
        <v>5.893229604654977E-4</v>
      </c>
      <c r="AC522" s="132"/>
      <c r="AD522" s="158">
        <f t="shared" si="152"/>
        <v>5.8932296046549766</v>
      </c>
      <c r="AE522" s="158"/>
      <c r="AF522" s="159"/>
      <c r="AG522" s="133">
        <v>5160</v>
      </c>
    </row>
    <row r="523" spans="5:33">
      <c r="E523" s="147">
        <v>0.5410300925925926</v>
      </c>
      <c r="F523" s="133">
        <v>5170</v>
      </c>
      <c r="G523" s="148">
        <v>17.18</v>
      </c>
      <c r="H523" s="148">
        <v>5.84</v>
      </c>
      <c r="I523" s="148">
        <v>7.01</v>
      </c>
      <c r="J523" s="148">
        <v>17.079999999999998</v>
      </c>
      <c r="K523" s="148">
        <v>5.98</v>
      </c>
      <c r="L523" s="148">
        <v>6.43</v>
      </c>
      <c r="M523" s="118">
        <f t="shared" si="145"/>
        <v>17.13</v>
      </c>
      <c r="N523" s="118">
        <f t="shared" si="146"/>
        <v>5.91</v>
      </c>
      <c r="O523" s="118">
        <f t="shared" si="147"/>
        <v>6.72</v>
      </c>
      <c r="P523" s="149">
        <f t="shared" si="141"/>
        <v>0.14186149135770337</v>
      </c>
      <c r="Q523" s="150">
        <f t="shared" si="142"/>
        <v>1.230268770812379E-6</v>
      </c>
      <c r="R523" s="151">
        <f t="shared" si="143"/>
        <v>4.2283464968376615E-9</v>
      </c>
      <c r="S523" s="150">
        <f t="shared" si="144"/>
        <v>1.7878914097319324E-17</v>
      </c>
      <c r="T523" s="97">
        <v>298</v>
      </c>
      <c r="U523" s="118">
        <f t="shared" si="148"/>
        <v>290.13</v>
      </c>
      <c r="V523" s="152">
        <f t="shared" si="149"/>
        <v>0.45749706738728868</v>
      </c>
      <c r="W523" s="153">
        <f t="shared" si="150"/>
        <v>2.8674580127467428</v>
      </c>
      <c r="X523" s="154">
        <f t="shared" si="137"/>
        <v>-6.6672350026617007E-8</v>
      </c>
      <c r="Y523" s="155">
        <f t="shared" si="138"/>
        <v>-6.6634592971521753E-8</v>
      </c>
      <c r="Z523" s="155">
        <f t="shared" si="139"/>
        <v>-6.6634614353627047E-8</v>
      </c>
      <c r="AA523" s="156">
        <f t="shared" si="140"/>
        <v>-6.6596878656419424E-8</v>
      </c>
      <c r="AB523" s="157">
        <f t="shared" si="151"/>
        <v>5.8865849665143649E-4</v>
      </c>
      <c r="AC523" s="132"/>
      <c r="AD523" s="158">
        <f t="shared" si="152"/>
        <v>5.8865849665143646</v>
      </c>
      <c r="AE523" s="158"/>
      <c r="AF523" s="159"/>
      <c r="AG523" s="133">
        <v>5170</v>
      </c>
    </row>
    <row r="524" spans="5:33">
      <c r="E524" s="147">
        <v>0.54114583333333333</v>
      </c>
      <c r="F524" s="133">
        <v>5180</v>
      </c>
      <c r="G524" s="148">
        <v>17.190000000000001</v>
      </c>
      <c r="H524" s="148">
        <v>5.84</v>
      </c>
      <c r="I524" s="148">
        <v>6.95</v>
      </c>
      <c r="J524" s="148">
        <v>17.09</v>
      </c>
      <c r="K524" s="148">
        <v>5.98</v>
      </c>
      <c r="L524" s="148">
        <v>6.43</v>
      </c>
      <c r="M524" s="118">
        <f t="shared" si="145"/>
        <v>17.14</v>
      </c>
      <c r="N524" s="118">
        <f t="shared" si="146"/>
        <v>5.91</v>
      </c>
      <c r="O524" s="118">
        <f t="shared" si="147"/>
        <v>6.6899999999999995</v>
      </c>
      <c r="P524" s="149">
        <f t="shared" si="141"/>
        <v>0.14125331310596026</v>
      </c>
      <c r="Q524" s="150">
        <f t="shared" si="142"/>
        <v>1.230268770812379E-6</v>
      </c>
      <c r="R524" s="151">
        <f t="shared" si="143"/>
        <v>4.2318617131466214E-9</v>
      </c>
      <c r="S524" s="150">
        <f t="shared" si="144"/>
        <v>1.7908653559196256E-17</v>
      </c>
      <c r="T524" s="97">
        <v>298</v>
      </c>
      <c r="U524" s="118">
        <f t="shared" si="148"/>
        <v>290.14</v>
      </c>
      <c r="V524" s="152">
        <f t="shared" si="149"/>
        <v>0.45690000152668742</v>
      </c>
      <c r="W524" s="153">
        <f t="shared" si="150"/>
        <v>2.8635185545451396</v>
      </c>
      <c r="X524" s="154">
        <f t="shared" si="137"/>
        <v>-6.651304948482137E-8</v>
      </c>
      <c r="Y524" s="155">
        <f t="shared" si="138"/>
        <v>-6.6475430056165633E-8</v>
      </c>
      <c r="Z524" s="155">
        <f t="shared" si="139"/>
        <v>-6.6475451333515318E-8</v>
      </c>
      <c r="AA524" s="156">
        <f t="shared" si="140"/>
        <v>-6.6437853158140547E-8</v>
      </c>
      <c r="AB524" s="157">
        <f t="shared" si="151"/>
        <v>5.8799215057921432E-4</v>
      </c>
      <c r="AC524" s="132"/>
      <c r="AD524" s="158">
        <f t="shared" si="152"/>
        <v>5.8799215057921428</v>
      </c>
      <c r="AE524" s="158"/>
      <c r="AF524" s="159"/>
      <c r="AG524" s="133">
        <v>5180</v>
      </c>
    </row>
    <row r="525" spans="5:33">
      <c r="E525" s="147">
        <v>0.54126157407407405</v>
      </c>
      <c r="F525" s="133">
        <v>5190</v>
      </c>
      <c r="G525" s="148">
        <v>17.21</v>
      </c>
      <c r="H525" s="148">
        <v>5.84</v>
      </c>
      <c r="I525" s="148">
        <v>7.01</v>
      </c>
      <c r="J525" s="148">
        <v>17.11</v>
      </c>
      <c r="K525" s="148">
        <v>5.98</v>
      </c>
      <c r="L525" s="148">
        <v>6.5</v>
      </c>
      <c r="M525" s="118">
        <f t="shared" si="145"/>
        <v>17.16</v>
      </c>
      <c r="N525" s="118">
        <f t="shared" si="146"/>
        <v>5.91</v>
      </c>
      <c r="O525" s="118">
        <f t="shared" si="147"/>
        <v>6.7549999999999999</v>
      </c>
      <c r="P525" s="149">
        <f t="shared" si="141"/>
        <v>0.14267650887511335</v>
      </c>
      <c r="Q525" s="150">
        <f t="shared" si="142"/>
        <v>1.230268770812379E-6</v>
      </c>
      <c r="R525" s="151">
        <f t="shared" si="143"/>
        <v>4.2389009152705033E-9</v>
      </c>
      <c r="S525" s="150">
        <f t="shared" si="144"/>
        <v>1.7968280969481112E-17</v>
      </c>
      <c r="T525" s="97">
        <v>298</v>
      </c>
      <c r="U525" s="118">
        <f t="shared" si="148"/>
        <v>290.16000000000003</v>
      </c>
      <c r="V525" s="152">
        <f t="shared" si="149"/>
        <v>0.45570599326823436</v>
      </c>
      <c r="W525" s="153">
        <f t="shared" si="150"/>
        <v>2.8556566792003828</v>
      </c>
      <c r="X525" s="154">
        <f t="shared" si="137"/>
        <v>-6.7516049776277333E-8</v>
      </c>
      <c r="Y525" s="155">
        <f t="shared" si="138"/>
        <v>-6.7477243337080253E-8</v>
      </c>
      <c r="Z525" s="155">
        <f t="shared" si="139"/>
        <v>-6.7477265641994843E-8</v>
      </c>
      <c r="AA525" s="156">
        <f t="shared" si="140"/>
        <v>-6.7438481482071778E-8</v>
      </c>
      <c r="AB525" s="157">
        <f t="shared" si="151"/>
        <v>5.8732739613684382E-4</v>
      </c>
      <c r="AC525" s="132"/>
      <c r="AD525" s="158">
        <f t="shared" si="152"/>
        <v>5.8732739613684384</v>
      </c>
      <c r="AE525" s="158"/>
      <c r="AF525" s="159"/>
      <c r="AG525" s="133">
        <v>5190</v>
      </c>
    </row>
    <row r="526" spans="5:33">
      <c r="E526" s="147">
        <v>0.54137731481481477</v>
      </c>
      <c r="F526" s="133">
        <v>5200</v>
      </c>
      <c r="G526" s="148">
        <v>17.23</v>
      </c>
      <c r="H526" s="148">
        <v>5.84</v>
      </c>
      <c r="I526" s="148">
        <v>6.99</v>
      </c>
      <c r="J526" s="148">
        <v>17.13</v>
      </c>
      <c r="K526" s="148">
        <v>5.98</v>
      </c>
      <c r="L526" s="148">
        <v>6.46</v>
      </c>
      <c r="M526" s="118">
        <f t="shared" si="145"/>
        <v>17.18</v>
      </c>
      <c r="N526" s="118">
        <f t="shared" si="146"/>
        <v>5.91</v>
      </c>
      <c r="O526" s="118">
        <f t="shared" si="147"/>
        <v>6.7249999999999996</v>
      </c>
      <c r="P526" s="149">
        <f t="shared" si="141"/>
        <v>0.1420934503419222</v>
      </c>
      <c r="Q526" s="150">
        <f t="shared" si="142"/>
        <v>1.230268770812379E-6</v>
      </c>
      <c r="R526" s="151">
        <f t="shared" si="143"/>
        <v>4.2459518262756998E-9</v>
      </c>
      <c r="S526" s="150">
        <f t="shared" si="144"/>
        <v>1.802810691105395E-17</v>
      </c>
      <c r="T526" s="97">
        <v>298</v>
      </c>
      <c r="U526" s="118">
        <f t="shared" si="148"/>
        <v>290.18</v>
      </c>
      <c r="V526" s="152">
        <f t="shared" si="149"/>
        <v>0.45451214959841996</v>
      </c>
      <c r="W526" s="153">
        <f t="shared" si="150"/>
        <v>2.8478174681319728</v>
      </c>
      <c r="X526" s="154">
        <f t="shared" si="137"/>
        <v>-6.7572005252907888E-8</v>
      </c>
      <c r="Y526" s="155">
        <f t="shared" si="138"/>
        <v>-6.7533089754105285E-8</v>
      </c>
      <c r="Z526" s="155">
        <f t="shared" si="139"/>
        <v>-6.7533112165990793E-8</v>
      </c>
      <c r="AA526" s="156">
        <f t="shared" si="140"/>
        <v>-6.7494219053259204E-8</v>
      </c>
      <c r="AB526" s="157">
        <f t="shared" si="151"/>
        <v>5.866526235548163E-4</v>
      </c>
      <c r="AC526" s="132"/>
      <c r="AD526" s="158">
        <f t="shared" si="152"/>
        <v>5.8665262355481627</v>
      </c>
      <c r="AE526" s="158"/>
      <c r="AF526" s="159"/>
      <c r="AG526" s="133">
        <v>5200</v>
      </c>
    </row>
    <row r="527" spans="5:33">
      <c r="E527" s="147">
        <v>0.54149305555555549</v>
      </c>
      <c r="F527" s="133">
        <v>5210</v>
      </c>
      <c r="G527" s="148">
        <v>17.25</v>
      </c>
      <c r="H527" s="148">
        <v>5.84</v>
      </c>
      <c r="I527" s="148">
        <v>6.95</v>
      </c>
      <c r="J527" s="148">
        <v>17.16</v>
      </c>
      <c r="K527" s="148">
        <v>5.98</v>
      </c>
      <c r="L527" s="148">
        <v>6.37</v>
      </c>
      <c r="M527" s="118">
        <f t="shared" si="145"/>
        <v>17.204999999999998</v>
      </c>
      <c r="N527" s="118">
        <f t="shared" si="146"/>
        <v>5.91</v>
      </c>
      <c r="O527" s="118">
        <f t="shared" si="147"/>
        <v>6.66</v>
      </c>
      <c r="P527" s="149">
        <f t="shared" si="141"/>
        <v>0.14078273278356379</v>
      </c>
      <c r="Q527" s="150">
        <f t="shared" si="142"/>
        <v>1.230268770812379E-6</v>
      </c>
      <c r="R527" s="151">
        <f t="shared" si="143"/>
        <v>4.2547819603206174E-9</v>
      </c>
      <c r="S527" s="150">
        <f t="shared" si="144"/>
        <v>1.8103169529869756E-17</v>
      </c>
      <c r="T527" s="97">
        <v>298</v>
      </c>
      <c r="U527" s="118">
        <f t="shared" si="148"/>
        <v>290.20499999999998</v>
      </c>
      <c r="V527" s="152">
        <f t="shared" si="149"/>
        <v>0.45302007641208242</v>
      </c>
      <c r="W527" s="153">
        <f t="shared" si="150"/>
        <v>2.8380502217934902</v>
      </c>
      <c r="X527" s="154">
        <f t="shared" si="137"/>
        <v>-6.7381158660068943E-8</v>
      </c>
      <c r="Y527" s="155">
        <f t="shared" si="138"/>
        <v>-6.7342418075745765E-8</v>
      </c>
      <c r="Z527" s="155">
        <f t="shared" si="139"/>
        <v>-6.7342440349522352E-8</v>
      </c>
      <c r="AA527" s="156">
        <f t="shared" si="140"/>
        <v>-6.7303722013363284E-8</v>
      </c>
      <c r="AB527" s="157">
        <f t="shared" si="151"/>
        <v>5.859772925079057E-4</v>
      </c>
      <c r="AC527" s="132"/>
      <c r="AD527" s="158">
        <f t="shared" si="152"/>
        <v>5.8597729250790573</v>
      </c>
      <c r="AE527" s="158"/>
      <c r="AF527" s="159"/>
      <c r="AG527" s="133">
        <v>5210</v>
      </c>
    </row>
    <row r="528" spans="5:33">
      <c r="E528" s="147">
        <v>0.54160879629629632</v>
      </c>
      <c r="F528" s="133">
        <v>5220</v>
      </c>
      <c r="G528" s="148">
        <v>17.27</v>
      </c>
      <c r="H528" s="148">
        <v>5.84</v>
      </c>
      <c r="I528" s="148">
        <v>6.87</v>
      </c>
      <c r="J528" s="148">
        <v>17.16</v>
      </c>
      <c r="K528" s="148">
        <v>5.98</v>
      </c>
      <c r="L528" s="148">
        <v>6.33</v>
      </c>
      <c r="M528" s="118">
        <f t="shared" si="145"/>
        <v>17.215</v>
      </c>
      <c r="N528" s="118">
        <f t="shared" si="146"/>
        <v>5.91</v>
      </c>
      <c r="O528" s="118">
        <f t="shared" si="147"/>
        <v>6.6</v>
      </c>
      <c r="P528" s="149">
        <f t="shared" si="141"/>
        <v>0.13953928006377847</v>
      </c>
      <c r="Q528" s="150">
        <f t="shared" si="142"/>
        <v>1.230268770812379E-6</v>
      </c>
      <c r="R528" s="151">
        <f t="shared" si="143"/>
        <v>4.25831915362991E-9</v>
      </c>
      <c r="S528" s="150">
        <f t="shared" si="144"/>
        <v>1.8133282014171355E-17</v>
      </c>
      <c r="T528" s="97">
        <v>298</v>
      </c>
      <c r="U528" s="118">
        <f t="shared" si="148"/>
        <v>290.21499999999997</v>
      </c>
      <c r="V528" s="152">
        <f t="shared" si="149"/>
        <v>0.45242331911530198</v>
      </c>
      <c r="W528" s="153">
        <f t="shared" si="150"/>
        <v>2.8341531791452548</v>
      </c>
      <c r="X528" s="154">
        <f t="shared" si="137"/>
        <v>-6.6912109781508883E-8</v>
      </c>
      <c r="Y528" s="155">
        <f t="shared" si="138"/>
        <v>-6.6873862721487348E-8</v>
      </c>
      <c r="Z528" s="155">
        <f t="shared" si="139"/>
        <v>-6.6873884583562909E-8</v>
      </c>
      <c r="AA528" s="156">
        <f t="shared" si="140"/>
        <v>-6.6835659360624169E-8</v>
      </c>
      <c r="AB528" s="157">
        <f t="shared" si="151"/>
        <v>5.8530386817869909E-4</v>
      </c>
      <c r="AC528" s="132"/>
      <c r="AD528" s="158">
        <f t="shared" si="152"/>
        <v>5.853038681786991</v>
      </c>
      <c r="AE528" s="158"/>
      <c r="AF528" s="159"/>
      <c r="AG528" s="133">
        <v>5220</v>
      </c>
    </row>
    <row r="529" spans="1:37">
      <c r="E529" s="147">
        <v>0.54172453703703705</v>
      </c>
      <c r="F529" s="133">
        <v>5230</v>
      </c>
      <c r="G529" s="148">
        <v>17.29</v>
      </c>
      <c r="H529" s="148">
        <v>5.83</v>
      </c>
      <c r="I529" s="148">
        <v>6.9</v>
      </c>
      <c r="J529" s="148">
        <v>17.170000000000002</v>
      </c>
      <c r="K529" s="148">
        <v>5.98</v>
      </c>
      <c r="L529" s="148">
        <v>6.35</v>
      </c>
      <c r="M529" s="118">
        <f t="shared" si="145"/>
        <v>17.23</v>
      </c>
      <c r="N529" s="118">
        <f t="shared" si="146"/>
        <v>5.9050000000000002</v>
      </c>
      <c r="O529" s="118">
        <f t="shared" si="147"/>
        <v>6.625</v>
      </c>
      <c r="P529" s="149">
        <f t="shared" si="141"/>
        <v>0.14010528615548598</v>
      </c>
      <c r="Q529" s="150">
        <f t="shared" si="142"/>
        <v>1.2445146117713822E-6</v>
      </c>
      <c r="R529" s="151">
        <f t="shared" si="143"/>
        <v>4.2148250837667249E-9</v>
      </c>
      <c r="S529" s="150">
        <f t="shared" si="144"/>
        <v>1.776475048674918E-17</v>
      </c>
      <c r="T529" s="97">
        <v>298</v>
      </c>
      <c r="U529" s="118">
        <f t="shared" si="148"/>
        <v>290.23</v>
      </c>
      <c r="V529" s="152">
        <f t="shared" si="149"/>
        <v>0.4515282602758684</v>
      </c>
      <c r="W529" s="153">
        <f t="shared" si="150"/>
        <v>2.8283181485012014</v>
      </c>
      <c r="X529" s="154">
        <f t="shared" si="137"/>
        <v>-6.5878550569627473E-8</v>
      </c>
      <c r="Y529" s="155">
        <f t="shared" si="138"/>
        <v>-6.5841433543923209E-8</v>
      </c>
      <c r="Z529" s="155">
        <f t="shared" si="139"/>
        <v>-6.5841454456247249E-8</v>
      </c>
      <c r="AA529" s="156">
        <f t="shared" si="140"/>
        <v>-6.5804358319302357E-8</v>
      </c>
      <c r="AB529" s="157">
        <f t="shared" si="151"/>
        <v>5.8463512940577875E-4</v>
      </c>
      <c r="AC529" s="132"/>
      <c r="AD529" s="158">
        <f t="shared" si="152"/>
        <v>5.8463512940577873</v>
      </c>
      <c r="AE529" s="158"/>
      <c r="AF529" s="159"/>
      <c r="AG529" s="133">
        <v>5230</v>
      </c>
    </row>
    <row r="530" spans="1:37">
      <c r="E530" s="147">
        <v>0.54184027777777777</v>
      </c>
      <c r="F530" s="133">
        <v>5240</v>
      </c>
      <c r="G530" s="148">
        <v>17.309999999999999</v>
      </c>
      <c r="H530" s="148">
        <v>5.83</v>
      </c>
      <c r="I530" s="148">
        <v>6.88</v>
      </c>
      <c r="J530" s="148">
        <v>17.190000000000001</v>
      </c>
      <c r="K530" s="148">
        <v>5.98</v>
      </c>
      <c r="L530" s="148">
        <v>6.35</v>
      </c>
      <c r="M530" s="118">
        <f t="shared" si="145"/>
        <v>17.25</v>
      </c>
      <c r="N530" s="118">
        <f t="shared" si="146"/>
        <v>5.9050000000000002</v>
      </c>
      <c r="O530" s="118">
        <f t="shared" si="147"/>
        <v>6.6150000000000002</v>
      </c>
      <c r="P530" s="149">
        <f t="shared" si="141"/>
        <v>0.13994369317376368</v>
      </c>
      <c r="Q530" s="150">
        <f t="shared" si="142"/>
        <v>1.2445146117713822E-6</v>
      </c>
      <c r="R530" s="151">
        <f t="shared" si="143"/>
        <v>4.2218359474698724E-9</v>
      </c>
      <c r="S530" s="150">
        <f t="shared" si="144"/>
        <v>1.7823898767348835E-17</v>
      </c>
      <c r="T530" s="97">
        <v>298</v>
      </c>
      <c r="U530" s="118">
        <f t="shared" si="148"/>
        <v>290.25</v>
      </c>
      <c r="V530" s="152">
        <f t="shared" si="149"/>
        <v>0.45033499239836094</v>
      </c>
      <c r="W530" s="153">
        <f t="shared" si="150"/>
        <v>2.8205577253728706</v>
      </c>
      <c r="X530" s="154">
        <f t="shared" si="137"/>
        <v>-6.6128752628812613E-8</v>
      </c>
      <c r="Y530" s="155">
        <f t="shared" si="138"/>
        <v>-6.6091310965365811E-8</v>
      </c>
      <c r="Z530" s="155">
        <f t="shared" si="139"/>
        <v>-6.6091332164588632E-8</v>
      </c>
      <c r="AA530" s="156">
        <f t="shared" si="140"/>
        <v>-6.6053911676358917E-8</v>
      </c>
      <c r="AB530" s="157">
        <f t="shared" si="151"/>
        <v>5.8397671493096333E-4</v>
      </c>
      <c r="AC530" s="132"/>
      <c r="AD530" s="158">
        <f t="shared" si="152"/>
        <v>5.8397671493096333</v>
      </c>
      <c r="AE530" s="158"/>
      <c r="AF530" s="159"/>
      <c r="AG530" s="133">
        <v>5240</v>
      </c>
    </row>
    <row r="531" spans="1:37">
      <c r="E531" s="147">
        <v>0.54195601851851849</v>
      </c>
      <c r="F531" s="133">
        <v>5250</v>
      </c>
      <c r="G531" s="148">
        <v>17.32</v>
      </c>
      <c r="H531" s="148">
        <v>5.83</v>
      </c>
      <c r="I531" s="148">
        <v>6.91</v>
      </c>
      <c r="J531" s="148">
        <v>17.22</v>
      </c>
      <c r="K531" s="148">
        <v>5.98</v>
      </c>
      <c r="L531" s="148">
        <v>6.34</v>
      </c>
      <c r="M531" s="118">
        <f t="shared" si="145"/>
        <v>17.27</v>
      </c>
      <c r="N531" s="118">
        <f t="shared" si="146"/>
        <v>5.9050000000000002</v>
      </c>
      <c r="O531" s="118">
        <f t="shared" si="147"/>
        <v>6.625</v>
      </c>
      <c r="P531" s="149">
        <f t="shared" si="141"/>
        <v>0.14020524602157575</v>
      </c>
      <c r="Q531" s="150">
        <f t="shared" si="142"/>
        <v>1.2445146117713822E-6</v>
      </c>
      <c r="R531" s="151">
        <f t="shared" si="143"/>
        <v>4.2288584729167193E-9</v>
      </c>
      <c r="S531" s="150">
        <f t="shared" si="144"/>
        <v>1.7883243983959528E-17</v>
      </c>
      <c r="T531" s="97">
        <v>298</v>
      </c>
      <c r="U531" s="118">
        <f t="shared" si="148"/>
        <v>290.27</v>
      </c>
      <c r="V531" s="152">
        <f t="shared" si="149"/>
        <v>0.4491418889564307</v>
      </c>
      <c r="W531" s="153">
        <f t="shared" si="150"/>
        <v>2.8128196605324436</v>
      </c>
      <c r="X531" s="154">
        <f t="shared" si="137"/>
        <v>-6.6580365144540857E-8</v>
      </c>
      <c r="Y531" s="155">
        <f t="shared" si="138"/>
        <v>-6.6542367330920747E-8</v>
      </c>
      <c r="Z531" s="155">
        <f t="shared" si="139"/>
        <v>-6.654238901650082E-8</v>
      </c>
      <c r="AA531" s="156">
        <f t="shared" si="140"/>
        <v>-6.6504412863708614E-8</v>
      </c>
      <c r="AB531" s="157">
        <f t="shared" si="151"/>
        <v>5.8331580168002157E-4</v>
      </c>
      <c r="AC531" s="132"/>
      <c r="AD531" s="158">
        <f t="shared" si="152"/>
        <v>5.8331580168002155</v>
      </c>
      <c r="AE531" s="158"/>
      <c r="AF531" s="159"/>
      <c r="AG531" s="133">
        <v>5250</v>
      </c>
    </row>
    <row r="532" spans="1:37">
      <c r="E532" s="147">
        <v>0.54207175925925921</v>
      </c>
      <c r="F532" s="133">
        <v>5260</v>
      </c>
      <c r="G532" s="148">
        <v>17.34</v>
      </c>
      <c r="H532" s="148">
        <v>5.83</v>
      </c>
      <c r="I532" s="148">
        <v>6.92</v>
      </c>
      <c r="J532" s="148">
        <v>17.23</v>
      </c>
      <c r="K532" s="148">
        <v>5.97</v>
      </c>
      <c r="L532" s="148">
        <v>6.42</v>
      </c>
      <c r="M532" s="118">
        <f t="shared" si="145"/>
        <v>17.285</v>
      </c>
      <c r="N532" s="118">
        <f t="shared" si="146"/>
        <v>5.9</v>
      </c>
      <c r="O532" s="118">
        <f t="shared" si="147"/>
        <v>6.67</v>
      </c>
      <c r="P532" s="149">
        <f t="shared" si="141"/>
        <v>0.14119536013909223</v>
      </c>
      <c r="Q532" s="150">
        <f t="shared" si="142"/>
        <v>1.2589254117941642E-6</v>
      </c>
      <c r="R532" s="151">
        <f t="shared" si="143"/>
        <v>4.1856653116653421E-9</v>
      </c>
      <c r="S532" s="150">
        <f t="shared" si="144"/>
        <v>1.7519794101278525E-17</v>
      </c>
      <c r="T532" s="97">
        <v>298</v>
      </c>
      <c r="U532" s="118">
        <f t="shared" si="148"/>
        <v>290.28500000000003</v>
      </c>
      <c r="V532" s="152">
        <f t="shared" si="149"/>
        <v>0.44824716926538</v>
      </c>
      <c r="W532" s="153">
        <f t="shared" si="150"/>
        <v>2.8070307439691877</v>
      </c>
      <c r="X532" s="154">
        <f t="shared" si="137"/>
        <v>-6.5748226283419937E-8</v>
      </c>
      <c r="Y532" s="155">
        <f t="shared" si="138"/>
        <v>-6.5711130029614383E-8</v>
      </c>
      <c r="Z532" s="155">
        <f t="shared" si="139"/>
        <v>-6.5711150959943988E-8</v>
      </c>
      <c r="AA532" s="156">
        <f t="shared" si="140"/>
        <v>-6.5674075612849543E-8</v>
      </c>
      <c r="AB532" s="157">
        <f t="shared" si="151"/>
        <v>5.8265037786218304E-4</v>
      </c>
      <c r="AC532" s="132"/>
      <c r="AD532" s="158">
        <f t="shared" si="152"/>
        <v>5.8265037786218308</v>
      </c>
      <c r="AE532" s="158"/>
      <c r="AF532" s="159"/>
      <c r="AG532" s="133">
        <v>5260</v>
      </c>
    </row>
    <row r="533" spans="1:37">
      <c r="E533" s="147">
        <v>0.54218750000000004</v>
      </c>
      <c r="F533" s="133">
        <v>5270</v>
      </c>
      <c r="G533" s="148">
        <v>17.36</v>
      </c>
      <c r="H533" s="148">
        <v>5.83</v>
      </c>
      <c r="I533" s="148">
        <v>6.91</v>
      </c>
      <c r="J533" s="148">
        <v>17.260000000000002</v>
      </c>
      <c r="K533" s="148">
        <v>5.97</v>
      </c>
      <c r="L533" s="148">
        <v>6.45</v>
      </c>
      <c r="M533" s="118">
        <f t="shared" si="145"/>
        <v>17.310000000000002</v>
      </c>
      <c r="N533" s="118">
        <f t="shared" si="146"/>
        <v>5.9</v>
      </c>
      <c r="O533" s="118">
        <f t="shared" si="147"/>
        <v>6.68</v>
      </c>
      <c r="P533" s="149">
        <f t="shared" si="141"/>
        <v>0.14147014774539077</v>
      </c>
      <c r="Q533" s="150">
        <f t="shared" si="142"/>
        <v>1.2589254117941642E-6</v>
      </c>
      <c r="R533" s="151">
        <f t="shared" si="143"/>
        <v>4.19437007028753E-9</v>
      </c>
      <c r="S533" s="150">
        <f t="shared" si="144"/>
        <v>1.759274028652382E-17</v>
      </c>
      <c r="T533" s="97">
        <v>298</v>
      </c>
      <c r="U533" s="118">
        <f t="shared" si="148"/>
        <v>290.31</v>
      </c>
      <c r="V533" s="152">
        <f t="shared" si="149"/>
        <v>0.44675617524335953</v>
      </c>
      <c r="W533" s="153">
        <f t="shared" si="150"/>
        <v>2.7974103362871325</v>
      </c>
      <c r="X533" s="154">
        <f t="shared" si="137"/>
        <v>-6.6303100548787988E-8</v>
      </c>
      <c r="Y533" s="155">
        <f t="shared" si="138"/>
        <v>-6.6265332919882193E-8</v>
      </c>
      <c r="Z533" s="155">
        <f t="shared" si="139"/>
        <v>-6.6265354433111311E-8</v>
      </c>
      <c r="AA533" s="156">
        <f t="shared" si="140"/>
        <v>-6.6227608292925867E-8</v>
      </c>
      <c r="AB533" s="157">
        <f t="shared" si="151"/>
        <v>5.8199326642239071E-4</v>
      </c>
      <c r="AC533" s="132"/>
      <c r="AD533" s="158">
        <f t="shared" si="152"/>
        <v>5.8199326642239075</v>
      </c>
      <c r="AE533" s="158"/>
      <c r="AF533" s="159"/>
      <c r="AG533" s="133">
        <v>5270</v>
      </c>
    </row>
    <row r="534" spans="1:37" s="77" customFormat="1">
      <c r="A534" s="134"/>
      <c r="B534" s="134"/>
      <c r="C534" s="134"/>
      <c r="D534" s="134"/>
      <c r="E534" s="136">
        <v>0.54230324074074077</v>
      </c>
      <c r="F534" s="137">
        <v>5280</v>
      </c>
      <c r="G534" s="138">
        <v>17.39</v>
      </c>
      <c r="H534" s="138">
        <v>5.83</v>
      </c>
      <c r="I534" s="138">
        <v>6.88</v>
      </c>
      <c r="J534" s="138">
        <v>17.29</v>
      </c>
      <c r="K534" s="138">
        <v>5.97</v>
      </c>
      <c r="L534" s="138">
        <v>6.43</v>
      </c>
      <c r="M534" s="139">
        <f t="shared" si="145"/>
        <v>17.34</v>
      </c>
      <c r="N534" s="139">
        <f t="shared" si="146"/>
        <v>5.9</v>
      </c>
      <c r="O534" s="139">
        <f t="shared" si="147"/>
        <v>6.6549999999999994</v>
      </c>
      <c r="P534" s="140">
        <f t="shared" si="141"/>
        <v>0.14101620480332952</v>
      </c>
      <c r="Q534" s="141">
        <f t="shared" si="142"/>
        <v>1.2589254117941642E-6</v>
      </c>
      <c r="R534" s="142">
        <f t="shared" si="143"/>
        <v>4.2048396798186092E-9</v>
      </c>
      <c r="S534" s="141">
        <f t="shared" si="144"/>
        <v>1.7680676732977063E-17</v>
      </c>
      <c r="T534" s="143">
        <v>298</v>
      </c>
      <c r="U534" s="139">
        <f t="shared" si="148"/>
        <v>290.33999999999997</v>
      </c>
      <c r="V534" s="144">
        <f t="shared" si="149"/>
        <v>0.44496732134923739</v>
      </c>
      <c r="W534" s="145">
        <f t="shared" si="150"/>
        <v>2.7859115337872598</v>
      </c>
      <c r="X534" s="146">
        <f t="shared" si="137"/>
        <v>-6.6618911571408748E-8</v>
      </c>
      <c r="Y534" s="146">
        <f t="shared" si="138"/>
        <v>-6.6580739838490367E-8</v>
      </c>
      <c r="Z534" s="146">
        <f t="shared" si="139"/>
        <v>-6.6580761710375695E-8</v>
      </c>
      <c r="AA534" s="146">
        <f t="shared" si="140"/>
        <v>-6.6542611824278037E-8</v>
      </c>
      <c r="AB534" s="146">
        <f t="shared" si="151"/>
        <v>5.8133061294981126E-4</v>
      </c>
      <c r="AC534" s="134"/>
      <c r="AD534" s="146">
        <f t="shared" si="152"/>
        <v>5.8133061294981125</v>
      </c>
      <c r="AE534" s="146"/>
      <c r="AF534" s="146"/>
      <c r="AG534" s="137">
        <v>5280</v>
      </c>
      <c r="AH534" s="134"/>
      <c r="AI534" s="134"/>
      <c r="AJ534" s="134"/>
      <c r="AK534" s="134"/>
    </row>
    <row r="535" spans="1:37">
      <c r="E535" s="147">
        <v>0.54241898148148149</v>
      </c>
      <c r="F535" s="133">
        <v>5290</v>
      </c>
      <c r="G535" s="148">
        <v>17.39</v>
      </c>
      <c r="H535" s="148">
        <v>5.83</v>
      </c>
      <c r="I535" s="148">
        <v>6.9</v>
      </c>
      <c r="J535" s="148">
        <v>17.3</v>
      </c>
      <c r="K535" s="148">
        <v>5.97</v>
      </c>
      <c r="L535" s="148">
        <v>6.43</v>
      </c>
      <c r="M535" s="118">
        <f t="shared" si="145"/>
        <v>17.344999999999999</v>
      </c>
      <c r="N535" s="118">
        <f t="shared" si="146"/>
        <v>5.9</v>
      </c>
      <c r="O535" s="118">
        <f t="shared" si="147"/>
        <v>6.665</v>
      </c>
      <c r="P535" s="149">
        <f t="shared" si="141"/>
        <v>0.14124071191754209</v>
      </c>
      <c r="Q535" s="150">
        <f t="shared" si="142"/>
        <v>1.2589254117941642E-6</v>
      </c>
      <c r="R535" s="151">
        <f t="shared" si="143"/>
        <v>4.2065871537181363E-9</v>
      </c>
      <c r="S535" s="150">
        <f t="shared" si="144"/>
        <v>1.7695375481826452E-17</v>
      </c>
      <c r="T535" s="97">
        <v>298</v>
      </c>
      <c r="U535" s="118">
        <f t="shared" si="148"/>
        <v>290.34500000000003</v>
      </c>
      <c r="V535" s="152">
        <f t="shared" si="149"/>
        <v>0.4446692149734835</v>
      </c>
      <c r="W535" s="153">
        <f t="shared" si="150"/>
        <v>2.7839998976577531</v>
      </c>
      <c r="X535" s="154">
        <f t="shared" si="137"/>
        <v>-6.6749762368814896E-8</v>
      </c>
      <c r="Y535" s="155">
        <f t="shared" si="138"/>
        <v>-6.6711396596214118E-8</v>
      </c>
      <c r="Z535" s="155">
        <f t="shared" si="139"/>
        <v>-6.6711418647715932E-8</v>
      </c>
      <c r="AA535" s="156">
        <f t="shared" si="140"/>
        <v>-6.6673074901267906E-8</v>
      </c>
      <c r="AB535" s="157">
        <f t="shared" si="151"/>
        <v>5.8066480540565552E-4</v>
      </c>
      <c r="AC535" s="132"/>
      <c r="AD535" s="158">
        <f t="shared" si="152"/>
        <v>5.8066480540565548</v>
      </c>
      <c r="AE535" s="158"/>
      <c r="AF535" s="159"/>
      <c r="AG535" s="133">
        <v>5290</v>
      </c>
    </row>
    <row r="536" spans="1:37">
      <c r="E536" s="147">
        <v>0.54253472222222221</v>
      </c>
      <c r="F536" s="133">
        <v>5300</v>
      </c>
      <c r="G536" s="148">
        <v>17.399999999999999</v>
      </c>
      <c r="H536" s="148">
        <v>5.83</v>
      </c>
      <c r="I536" s="148">
        <v>6.84</v>
      </c>
      <c r="J536" s="148">
        <v>17.3</v>
      </c>
      <c r="K536" s="148">
        <v>5.97</v>
      </c>
      <c r="L536" s="148">
        <v>6.37</v>
      </c>
      <c r="M536" s="118">
        <f t="shared" si="145"/>
        <v>17.350000000000001</v>
      </c>
      <c r="N536" s="118">
        <f t="shared" si="146"/>
        <v>5.9</v>
      </c>
      <c r="O536" s="118">
        <f t="shared" si="147"/>
        <v>6.6050000000000004</v>
      </c>
      <c r="P536" s="149">
        <f t="shared" si="141"/>
        <v>0.13998172832593705</v>
      </c>
      <c r="Q536" s="150">
        <f t="shared" si="142"/>
        <v>1.2589254117941642E-6</v>
      </c>
      <c r="R536" s="151">
        <f t="shared" si="143"/>
        <v>4.2083353538439328E-9</v>
      </c>
      <c r="S536" s="150">
        <f t="shared" si="144"/>
        <v>1.771008645041274E-17</v>
      </c>
      <c r="T536" s="97">
        <v>298</v>
      </c>
      <c r="U536" s="118">
        <f t="shared" si="148"/>
        <v>290.35000000000002</v>
      </c>
      <c r="V536" s="152">
        <f t="shared" si="149"/>
        <v>0.44437111886487268</v>
      </c>
      <c r="W536" s="153">
        <f t="shared" si="150"/>
        <v>2.7820896390255796</v>
      </c>
      <c r="X536" s="154">
        <f t="shared" si="137"/>
        <v>-6.6179111650277191E-8</v>
      </c>
      <c r="Y536" s="155">
        <f t="shared" si="138"/>
        <v>-6.6141355682584836E-8</v>
      </c>
      <c r="Z536" s="155">
        <f t="shared" si="139"/>
        <v>-6.6141377222811965E-8</v>
      </c>
      <c r="AA536" s="156">
        <f t="shared" si="140"/>
        <v>-6.610364277076882E-8</v>
      </c>
      <c r="AB536" s="157">
        <f t="shared" si="151"/>
        <v>5.799976912927256E-4</v>
      </c>
      <c r="AC536" s="132"/>
      <c r="AD536" s="158">
        <f t="shared" si="152"/>
        <v>5.7999769129272556</v>
      </c>
      <c r="AE536" s="158"/>
      <c r="AF536" s="159"/>
      <c r="AG536" s="133">
        <v>5300</v>
      </c>
    </row>
    <row r="537" spans="1:37">
      <c r="E537" s="147">
        <v>0.54265046296296293</v>
      </c>
      <c r="F537" s="133">
        <v>5310</v>
      </c>
      <c r="G537" s="148">
        <v>17.420000000000002</v>
      </c>
      <c r="H537" s="148">
        <v>5.83</v>
      </c>
      <c r="I537" s="148">
        <v>6.88</v>
      </c>
      <c r="J537" s="148">
        <v>17.32</v>
      </c>
      <c r="K537" s="148">
        <v>5.97</v>
      </c>
      <c r="L537" s="148">
        <v>6.39</v>
      </c>
      <c r="M537" s="118">
        <f t="shared" si="145"/>
        <v>17.37</v>
      </c>
      <c r="N537" s="118">
        <f t="shared" si="146"/>
        <v>5.9</v>
      </c>
      <c r="O537" s="118">
        <f t="shared" si="147"/>
        <v>6.6349999999999998</v>
      </c>
      <c r="P537" s="149">
        <f t="shared" si="141"/>
        <v>0.1406677795416601</v>
      </c>
      <c r="Q537" s="150">
        <f t="shared" si="142"/>
        <v>1.2589254117941642E-6</v>
      </c>
      <c r="R537" s="151">
        <f t="shared" si="143"/>
        <v>4.2153354226478721E-9</v>
      </c>
      <c r="S537" s="150">
        <f t="shared" si="144"/>
        <v>1.7769052725429913E-17</v>
      </c>
      <c r="T537" s="97">
        <v>298</v>
      </c>
      <c r="U537" s="118">
        <f t="shared" si="148"/>
        <v>290.37</v>
      </c>
      <c r="V537" s="152">
        <f t="shared" si="149"/>
        <v>0.44317883709121048</v>
      </c>
      <c r="W537" s="153">
        <f t="shared" si="150"/>
        <v>2.7744623587049517</v>
      </c>
      <c r="X537" s="154">
        <f t="shared" si="137"/>
        <v>-6.6832014207110445E-8</v>
      </c>
      <c r="Y537" s="155">
        <f t="shared" si="138"/>
        <v>-6.6793465627505341E-8</v>
      </c>
      <c r="Z537" s="155">
        <f t="shared" si="139"/>
        <v>-6.6793487862253283E-8</v>
      </c>
      <c r="AA537" s="156">
        <f t="shared" si="140"/>
        <v>-6.6754961491746177E-8</v>
      </c>
      <c r="AB537" s="157">
        <f t="shared" si="151"/>
        <v>5.7933627759233915E-4</v>
      </c>
      <c r="AC537" s="132"/>
      <c r="AD537" s="158">
        <f t="shared" si="152"/>
        <v>5.7933627759233914</v>
      </c>
      <c r="AE537" s="158"/>
      <c r="AF537" s="159"/>
      <c r="AG537" s="133">
        <v>5310</v>
      </c>
    </row>
    <row r="538" spans="1:37">
      <c r="E538" s="147">
        <v>0.54276620370370365</v>
      </c>
      <c r="F538" s="133">
        <v>5320</v>
      </c>
      <c r="G538" s="148">
        <v>17.43</v>
      </c>
      <c r="H538" s="148">
        <v>5.83</v>
      </c>
      <c r="I538" s="148">
        <v>6.89</v>
      </c>
      <c r="J538" s="148">
        <v>17.350000000000001</v>
      </c>
      <c r="K538" s="148">
        <v>5.97</v>
      </c>
      <c r="L538" s="148">
        <v>6.42</v>
      </c>
      <c r="M538" s="118">
        <f t="shared" si="145"/>
        <v>17.39</v>
      </c>
      <c r="N538" s="118">
        <f t="shared" si="146"/>
        <v>5.9</v>
      </c>
      <c r="O538" s="118">
        <f t="shared" si="147"/>
        <v>6.6549999999999994</v>
      </c>
      <c r="P538" s="149">
        <f t="shared" si="141"/>
        <v>0.14114223677605275</v>
      </c>
      <c r="Q538" s="150">
        <f t="shared" si="142"/>
        <v>1.2589254117941642E-6</v>
      </c>
      <c r="R538" s="151">
        <f t="shared" si="143"/>
        <v>4.222347135239471E-9</v>
      </c>
      <c r="S538" s="150">
        <f t="shared" si="144"/>
        <v>1.7828215330464969E-17</v>
      </c>
      <c r="T538" s="97">
        <v>298</v>
      </c>
      <c r="U538" s="118">
        <f t="shared" si="148"/>
        <v>290.39</v>
      </c>
      <c r="V538" s="152">
        <f t="shared" si="149"/>
        <v>0.44198671954934066</v>
      </c>
      <c r="W538" s="153">
        <f t="shared" si="150"/>
        <v>2.7668570353791542</v>
      </c>
      <c r="X538" s="154">
        <f t="shared" si="137"/>
        <v>-6.7387853921097922E-8</v>
      </c>
      <c r="Y538" s="155">
        <f t="shared" si="138"/>
        <v>-6.734861622205416E-8</v>
      </c>
      <c r="Z538" s="155">
        <f t="shared" si="139"/>
        <v>-6.7348639068857218E-8</v>
      </c>
      <c r="AA538" s="156">
        <f t="shared" si="140"/>
        <v>-6.7309424190010666E-8</v>
      </c>
      <c r="AB538" s="157">
        <f t="shared" si="151"/>
        <v>5.7866834278787519E-4</v>
      </c>
      <c r="AC538" s="132"/>
      <c r="AD538" s="158">
        <f t="shared" si="152"/>
        <v>5.786683427878752</v>
      </c>
      <c r="AE538" s="158"/>
      <c r="AF538" s="159"/>
      <c r="AG538" s="133">
        <v>5320</v>
      </c>
    </row>
    <row r="539" spans="1:37">
      <c r="E539" s="147">
        <v>0.54288194444444449</v>
      </c>
      <c r="F539" s="133">
        <v>5330</v>
      </c>
      <c r="G539" s="148">
        <v>17.440000000000001</v>
      </c>
      <c r="H539" s="148">
        <v>5.83</v>
      </c>
      <c r="I539" s="148">
        <v>6.91</v>
      </c>
      <c r="J539" s="148">
        <v>17.36</v>
      </c>
      <c r="K539" s="148">
        <v>5.97</v>
      </c>
      <c r="L539" s="148">
        <v>6.44</v>
      </c>
      <c r="M539" s="118">
        <f t="shared" si="145"/>
        <v>17.399999999999999</v>
      </c>
      <c r="N539" s="118">
        <f t="shared" si="146"/>
        <v>5.9</v>
      </c>
      <c r="O539" s="118">
        <f t="shared" si="147"/>
        <v>6.6750000000000007</v>
      </c>
      <c r="P539" s="149">
        <f t="shared" si="141"/>
        <v>0.14159171504811377</v>
      </c>
      <c r="Q539" s="150">
        <f t="shared" si="142"/>
        <v>1.2589254117941642E-6</v>
      </c>
      <c r="R539" s="151">
        <f t="shared" si="143"/>
        <v>4.225857364006905E-9</v>
      </c>
      <c r="S539" s="150">
        <f t="shared" si="144"/>
        <v>1.7857870460931387E-17</v>
      </c>
      <c r="T539" s="97">
        <v>298</v>
      </c>
      <c r="U539" s="118">
        <f t="shared" si="148"/>
        <v>290.39999999999998</v>
      </c>
      <c r="V539" s="152">
        <f t="shared" si="149"/>
        <v>0.44139072235472565</v>
      </c>
      <c r="W539" s="153">
        <f t="shared" si="150"/>
        <v>2.7630625869099541</v>
      </c>
      <c r="X539" s="154">
        <f t="shared" si="137"/>
        <v>-6.7728977093589881E-8</v>
      </c>
      <c r="Y539" s="155">
        <f t="shared" si="138"/>
        <v>-6.7689294955533036E-8</v>
      </c>
      <c r="Z539" s="155">
        <f t="shared" si="139"/>
        <v>-6.7689318205139753E-8</v>
      </c>
      <c r="AA539" s="156">
        <f t="shared" si="140"/>
        <v>-6.7649659289445909E-8</v>
      </c>
      <c r="AB539" s="157">
        <f t="shared" si="151"/>
        <v>5.7799485647338697E-4</v>
      </c>
      <c r="AC539" s="132"/>
      <c r="AD539" s="158">
        <f t="shared" si="152"/>
        <v>5.7799485647338695</v>
      </c>
      <c r="AE539" s="158"/>
      <c r="AF539" s="159"/>
      <c r="AG539" s="133">
        <v>5330</v>
      </c>
    </row>
    <row r="540" spans="1:37">
      <c r="E540" s="147">
        <v>0.54299768518518521</v>
      </c>
      <c r="F540" s="133">
        <v>5340</v>
      </c>
      <c r="G540" s="148">
        <v>17.46</v>
      </c>
      <c r="H540" s="148">
        <v>5.83</v>
      </c>
      <c r="I540" s="148">
        <v>6.88</v>
      </c>
      <c r="J540" s="148">
        <v>17.37</v>
      </c>
      <c r="K540" s="148">
        <v>5.97</v>
      </c>
      <c r="L540" s="148">
        <v>6.44</v>
      </c>
      <c r="M540" s="118">
        <f t="shared" si="145"/>
        <v>17.414999999999999</v>
      </c>
      <c r="N540" s="118">
        <f t="shared" si="146"/>
        <v>5.9</v>
      </c>
      <c r="O540" s="118">
        <f t="shared" si="147"/>
        <v>6.66</v>
      </c>
      <c r="P540" s="149">
        <f t="shared" si="141"/>
        <v>0.14131142694000967</v>
      </c>
      <c r="Q540" s="150">
        <f t="shared" si="142"/>
        <v>1.2589254117941642E-6</v>
      </c>
      <c r="R540" s="151">
        <f t="shared" si="143"/>
        <v>4.2311281795644694E-9</v>
      </c>
      <c r="S540" s="150">
        <f t="shared" si="144"/>
        <v>1.7902445671904541E-17</v>
      </c>
      <c r="T540" s="97">
        <v>298</v>
      </c>
      <c r="U540" s="118">
        <f t="shared" si="148"/>
        <v>290.41500000000002</v>
      </c>
      <c r="V540" s="152">
        <f t="shared" si="149"/>
        <v>0.44049680352127335</v>
      </c>
      <c r="W540" s="153">
        <f t="shared" si="150"/>
        <v>2.7573811574934108</v>
      </c>
      <c r="X540" s="154">
        <f t="shared" si="137"/>
        <v>-6.7823729682585546E-8</v>
      </c>
      <c r="Y540" s="155">
        <f t="shared" si="138"/>
        <v>-6.7783889779794255E-8</v>
      </c>
      <c r="Z540" s="155">
        <f t="shared" si="139"/>
        <v>-6.7783913181896456E-8</v>
      </c>
      <c r="AA540" s="156">
        <f t="shared" si="140"/>
        <v>-6.7744096653714438E-8</v>
      </c>
      <c r="AB540" s="157">
        <f t="shared" si="151"/>
        <v>5.7731796336887972E-4</v>
      </c>
      <c r="AC540" s="132"/>
      <c r="AD540" s="158">
        <f t="shared" si="152"/>
        <v>5.7731796336887973</v>
      </c>
      <c r="AE540" s="158"/>
      <c r="AF540" s="159"/>
      <c r="AG540" s="133">
        <v>5340</v>
      </c>
    </row>
    <row r="541" spans="1:37">
      <c r="E541" s="147">
        <v>0.54311342592592593</v>
      </c>
      <c r="F541" s="133">
        <v>5350</v>
      </c>
      <c r="G541" s="148">
        <v>17.47</v>
      </c>
      <c r="H541" s="148">
        <v>5.83</v>
      </c>
      <c r="I541" s="148">
        <v>6.9</v>
      </c>
      <c r="J541" s="148">
        <v>17.38</v>
      </c>
      <c r="K541" s="148">
        <v>5.97</v>
      </c>
      <c r="L541" s="148">
        <v>6.44</v>
      </c>
      <c r="M541" s="118">
        <f t="shared" si="145"/>
        <v>17.424999999999997</v>
      </c>
      <c r="N541" s="118">
        <f t="shared" si="146"/>
        <v>5.9</v>
      </c>
      <c r="O541" s="118">
        <f t="shared" si="147"/>
        <v>6.67</v>
      </c>
      <c r="P541" s="149">
        <f t="shared" si="141"/>
        <v>0.14154891918762957</v>
      </c>
      <c r="Q541" s="150">
        <f t="shared" si="142"/>
        <v>1.2589254117941642E-6</v>
      </c>
      <c r="R541" s="151">
        <f t="shared" si="143"/>
        <v>4.2346457084125029E-9</v>
      </c>
      <c r="S541" s="150">
        <f t="shared" si="144"/>
        <v>1.7932224275776428E-17</v>
      </c>
      <c r="T541" s="97">
        <v>298</v>
      </c>
      <c r="U541" s="118">
        <f t="shared" si="148"/>
        <v>290.42500000000001</v>
      </c>
      <c r="V541" s="152">
        <f t="shared" si="149"/>
        <v>0.43990090893177253</v>
      </c>
      <c r="W541" s="153">
        <f t="shared" si="150"/>
        <v>2.7536003547344508</v>
      </c>
      <c r="X541" s="154">
        <f t="shared" si="137"/>
        <v>-6.80641497620389E-8</v>
      </c>
      <c r="Y541" s="155">
        <f t="shared" si="138"/>
        <v>-6.8023979747089509E-8</v>
      </c>
      <c r="Z541" s="155">
        <f t="shared" si="139"/>
        <v>-6.8024003454578798E-8</v>
      </c>
      <c r="AA541" s="156">
        <f t="shared" si="140"/>
        <v>-6.7983857119135388E-8</v>
      </c>
      <c r="AB541" s="157">
        <f t="shared" si="151"/>
        <v>5.7664012431511355E-4</v>
      </c>
      <c r="AC541" s="132"/>
      <c r="AD541" s="158">
        <f t="shared" si="152"/>
        <v>5.7664012431511358</v>
      </c>
      <c r="AE541" s="158"/>
      <c r="AF541" s="159"/>
      <c r="AG541" s="133">
        <v>5350</v>
      </c>
    </row>
    <row r="542" spans="1:37">
      <c r="E542" s="147">
        <v>0.54322916666666665</v>
      </c>
      <c r="F542" s="133">
        <v>5360</v>
      </c>
      <c r="G542" s="148">
        <v>17.48</v>
      </c>
      <c r="H542" s="148">
        <v>5.83</v>
      </c>
      <c r="I542" s="148">
        <v>6.95</v>
      </c>
      <c r="J542" s="148">
        <v>17.39</v>
      </c>
      <c r="K542" s="148">
        <v>5.97</v>
      </c>
      <c r="L542" s="148">
        <v>6.4</v>
      </c>
      <c r="M542" s="118">
        <f t="shared" si="145"/>
        <v>17.435000000000002</v>
      </c>
      <c r="N542" s="118">
        <f t="shared" si="146"/>
        <v>5.9</v>
      </c>
      <c r="O542" s="118">
        <f t="shared" si="147"/>
        <v>6.6750000000000007</v>
      </c>
      <c r="P542" s="149">
        <f t="shared" si="141"/>
        <v>0.1416803687891563</v>
      </c>
      <c r="Q542" s="150">
        <f t="shared" si="142"/>
        <v>1.2589254117941642E-6</v>
      </c>
      <c r="R542" s="151">
        <f t="shared" si="143"/>
        <v>4.2381661615418782E-9</v>
      </c>
      <c r="S542" s="150">
        <f t="shared" si="144"/>
        <v>1.7962052412838617E-17</v>
      </c>
      <c r="T542" s="97">
        <v>298</v>
      </c>
      <c r="U542" s="118">
        <f t="shared" si="148"/>
        <v>290.435</v>
      </c>
      <c r="V542" s="152">
        <f t="shared" si="149"/>
        <v>0.43930505537689785</v>
      </c>
      <c r="W542" s="153">
        <f t="shared" si="150"/>
        <v>2.7498249958692256</v>
      </c>
      <c r="X542" s="154">
        <f t="shared" si="137"/>
        <v>-6.8253758749668567E-8</v>
      </c>
      <c r="Y542" s="155">
        <f t="shared" si="138"/>
        <v>-6.8213316908926146E-8</v>
      </c>
      <c r="Z542" s="155">
        <f t="shared" si="139"/>
        <v>-6.8213340871598881E-8</v>
      </c>
      <c r="AA542" s="156">
        <f t="shared" si="140"/>
        <v>-6.8172922965132375E-8</v>
      </c>
      <c r="AB542" s="157">
        <f t="shared" si="151"/>
        <v>5.7595988435963936E-4</v>
      </c>
      <c r="AC542" s="132"/>
      <c r="AD542" s="158">
        <f t="shared" si="152"/>
        <v>5.7595988435963932</v>
      </c>
      <c r="AE542" s="158"/>
      <c r="AF542" s="159"/>
      <c r="AG542" s="133">
        <v>5360</v>
      </c>
    </row>
    <row r="543" spans="1:37">
      <c r="E543" s="147">
        <v>0.54334490740740737</v>
      </c>
      <c r="F543" s="133">
        <v>5370</v>
      </c>
      <c r="G543" s="148">
        <v>17.489999999999998</v>
      </c>
      <c r="H543" s="148">
        <v>5.83</v>
      </c>
      <c r="I543" s="148">
        <v>6.91</v>
      </c>
      <c r="J543" s="148">
        <v>17.41</v>
      </c>
      <c r="K543" s="148">
        <v>5.97</v>
      </c>
      <c r="L543" s="148">
        <v>6.37</v>
      </c>
      <c r="M543" s="118">
        <f t="shared" si="145"/>
        <v>17.45</v>
      </c>
      <c r="N543" s="118">
        <f t="shared" si="146"/>
        <v>5.9</v>
      </c>
      <c r="O543" s="118">
        <f t="shared" si="147"/>
        <v>6.6400000000000006</v>
      </c>
      <c r="P543" s="149">
        <f t="shared" si="141"/>
        <v>0.14097530452364276</v>
      </c>
      <c r="Q543" s="150">
        <f t="shared" si="142"/>
        <v>1.2589254117941642E-6</v>
      </c>
      <c r="R543" s="151">
        <f t="shared" si="143"/>
        <v>4.2434523295820175E-9</v>
      </c>
      <c r="S543" s="150">
        <f t="shared" si="144"/>
        <v>1.800688767343505E-17</v>
      </c>
      <c r="T543" s="97">
        <v>298</v>
      </c>
      <c r="U543" s="118">
        <f t="shared" si="148"/>
        <v>290.45</v>
      </c>
      <c r="V543" s="152">
        <f t="shared" si="149"/>
        <v>0.43841135197523995</v>
      </c>
      <c r="W543" s="153">
        <f t="shared" si="150"/>
        <v>2.7441721469301603</v>
      </c>
      <c r="X543" s="154">
        <f t="shared" si="137"/>
        <v>-6.8143067149331268E-8</v>
      </c>
      <c r="Y543" s="155">
        <f t="shared" si="138"/>
        <v>-6.8102708578256725E-8</v>
      </c>
      <c r="Z543" s="155">
        <f t="shared" si="139"/>
        <v>-6.8102732481117657E-8</v>
      </c>
      <c r="AA543" s="156">
        <f t="shared" si="140"/>
        <v>-6.8062397784590554E-8</v>
      </c>
      <c r="AB543" s="157">
        <f t="shared" si="151"/>
        <v>5.7527775103084625E-4</v>
      </c>
      <c r="AC543" s="132"/>
      <c r="AD543" s="158">
        <f t="shared" si="152"/>
        <v>5.7527775103084622</v>
      </c>
      <c r="AE543" s="158"/>
      <c r="AF543" s="159"/>
      <c r="AG543" s="133">
        <v>5370</v>
      </c>
    </row>
    <row r="544" spans="1:37">
      <c r="E544" s="147">
        <v>0.5434606481481481</v>
      </c>
      <c r="F544" s="133">
        <v>5380</v>
      </c>
      <c r="G544" s="148">
        <v>17.489999999999998</v>
      </c>
      <c r="H544" s="148">
        <v>5.83</v>
      </c>
      <c r="I544" s="148">
        <v>6.9</v>
      </c>
      <c r="J544" s="148">
        <v>17.420000000000002</v>
      </c>
      <c r="K544" s="148">
        <v>5.97</v>
      </c>
      <c r="L544" s="148">
        <v>6.41</v>
      </c>
      <c r="M544" s="118">
        <f t="shared" si="145"/>
        <v>17.454999999999998</v>
      </c>
      <c r="N544" s="118">
        <f t="shared" si="146"/>
        <v>5.9</v>
      </c>
      <c r="O544" s="118">
        <f t="shared" si="147"/>
        <v>6.6550000000000002</v>
      </c>
      <c r="P544" s="149">
        <f t="shared" si="141"/>
        <v>0.14130641552580431</v>
      </c>
      <c r="Q544" s="150">
        <f t="shared" si="142"/>
        <v>1.2589254117941642E-6</v>
      </c>
      <c r="R544" s="151">
        <f t="shared" si="143"/>
        <v>4.2452158503710305E-9</v>
      </c>
      <c r="S544" s="150">
        <f t="shared" si="144"/>
        <v>1.802185761624143E-17</v>
      </c>
      <c r="T544" s="97">
        <v>298</v>
      </c>
      <c r="U544" s="118">
        <f t="shared" si="148"/>
        <v>290.45499999999998</v>
      </c>
      <c r="V544" s="152">
        <f t="shared" si="149"/>
        <v>0.43811347135407519</v>
      </c>
      <c r="W544" s="153">
        <f t="shared" si="150"/>
        <v>2.7422905770182271</v>
      </c>
      <c r="X544" s="154">
        <f t="shared" si="137"/>
        <v>-6.8325821621970733E-8</v>
      </c>
      <c r="Y544" s="155">
        <f t="shared" si="138"/>
        <v>-6.8285198192467362E-8</v>
      </c>
      <c r="Z544" s="155">
        <f t="shared" si="139"/>
        <v>-6.8285222345313022E-8</v>
      </c>
      <c r="AA544" s="156">
        <f t="shared" si="140"/>
        <v>-6.8244623039934926E-8</v>
      </c>
      <c r="AB544" s="157">
        <f t="shared" si="151"/>
        <v>5.7459672378575846E-4</v>
      </c>
      <c r="AC544" s="132"/>
      <c r="AD544" s="158">
        <f t="shared" si="152"/>
        <v>5.7459672378575846</v>
      </c>
      <c r="AE544" s="158"/>
      <c r="AF544" s="159"/>
      <c r="AG544" s="133">
        <v>5380</v>
      </c>
    </row>
    <row r="545" spans="1:37">
      <c r="E545" s="147">
        <v>0.54357638888888893</v>
      </c>
      <c r="F545" s="133">
        <v>5390</v>
      </c>
      <c r="G545" s="148">
        <v>17.510000000000002</v>
      </c>
      <c r="H545" s="148">
        <v>5.83</v>
      </c>
      <c r="I545" s="148">
        <v>6.89</v>
      </c>
      <c r="J545" s="148">
        <v>17.420000000000002</v>
      </c>
      <c r="K545" s="148">
        <v>5.97</v>
      </c>
      <c r="L545" s="148">
        <v>6.44</v>
      </c>
      <c r="M545" s="118">
        <f t="shared" si="145"/>
        <v>17.465000000000003</v>
      </c>
      <c r="N545" s="118">
        <f t="shared" si="146"/>
        <v>5.9</v>
      </c>
      <c r="O545" s="118">
        <f t="shared" si="147"/>
        <v>6.665</v>
      </c>
      <c r="P545" s="149">
        <f t="shared" si="141"/>
        <v>0.14154407690964788</v>
      </c>
      <c r="Q545" s="150">
        <f t="shared" si="142"/>
        <v>1.2589254117941642E-6</v>
      </c>
      <c r="R545" s="151">
        <f t="shared" si="143"/>
        <v>4.248745090939049E-9</v>
      </c>
      <c r="S545" s="150">
        <f t="shared" si="144"/>
        <v>1.8051834847778668E-17</v>
      </c>
      <c r="T545" s="97">
        <v>298</v>
      </c>
      <c r="U545" s="118">
        <f t="shared" si="148"/>
        <v>290.46500000000003</v>
      </c>
      <c r="V545" s="152">
        <f t="shared" si="149"/>
        <v>0.43751774087764833</v>
      </c>
      <c r="W545" s="153">
        <f t="shared" si="150"/>
        <v>2.7385315006637816</v>
      </c>
      <c r="X545" s="154">
        <f t="shared" si="137"/>
        <v>-6.8567100959786625E-8</v>
      </c>
      <c r="Y545" s="155">
        <f t="shared" si="138"/>
        <v>-6.8526141439845306E-8</v>
      </c>
      <c r="Z545" s="155">
        <f t="shared" si="139"/>
        <v>-6.8526165907589309E-8</v>
      </c>
      <c r="AA545" s="156">
        <f t="shared" si="140"/>
        <v>-6.8485230826159734E-8</v>
      </c>
      <c r="AB545" s="157">
        <f t="shared" si="151"/>
        <v>5.7391387164286271E-4</v>
      </c>
      <c r="AC545" s="132"/>
      <c r="AD545" s="158">
        <f t="shared" si="152"/>
        <v>5.7391387164286272</v>
      </c>
      <c r="AE545" s="158"/>
      <c r="AF545" s="159"/>
      <c r="AG545" s="133">
        <v>5390</v>
      </c>
    </row>
    <row r="546" spans="1:37">
      <c r="E546" s="147">
        <v>0.54369212962962965</v>
      </c>
      <c r="F546" s="133">
        <v>5400</v>
      </c>
      <c r="G546" s="148">
        <v>17.52</v>
      </c>
      <c r="H546" s="148">
        <v>5.82</v>
      </c>
      <c r="I546" s="148">
        <v>6.86</v>
      </c>
      <c r="J546" s="148">
        <v>17.43</v>
      </c>
      <c r="K546" s="148">
        <v>5.97</v>
      </c>
      <c r="L546" s="148">
        <v>6.37</v>
      </c>
      <c r="M546" s="118">
        <f t="shared" si="145"/>
        <v>17.475000000000001</v>
      </c>
      <c r="N546" s="118">
        <f t="shared" si="146"/>
        <v>5.8949999999999996</v>
      </c>
      <c r="O546" s="118">
        <f t="shared" si="147"/>
        <v>6.6150000000000002</v>
      </c>
      <c r="P546" s="149">
        <f t="shared" si="141"/>
        <v>0.14050738002959495</v>
      </c>
      <c r="Q546" s="150">
        <f t="shared" si="142"/>
        <v>1.2735030810166609E-6</v>
      </c>
      <c r="R546" s="151">
        <f t="shared" si="143"/>
        <v>4.2036018501739731E-9</v>
      </c>
      <c r="S546" s="150">
        <f t="shared" si="144"/>
        <v>1.767026851478605E-17</v>
      </c>
      <c r="T546" s="97">
        <v>298</v>
      </c>
      <c r="U546" s="118">
        <f t="shared" si="148"/>
        <v>290.47500000000002</v>
      </c>
      <c r="V546" s="152">
        <f t="shared" si="149"/>
        <v>0.43692205141890267</v>
      </c>
      <c r="W546" s="153">
        <f t="shared" si="150"/>
        <v>2.7347778354657635</v>
      </c>
      <c r="X546" s="154">
        <f t="shared" si="137"/>
        <v>-6.6637983423370224E-8</v>
      </c>
      <c r="Y546" s="155">
        <f t="shared" si="138"/>
        <v>-6.6599250003956405E-8</v>
      </c>
      <c r="Z546" s="155">
        <f t="shared" si="139"/>
        <v>-6.6599272517809657E-8</v>
      </c>
      <c r="AA546" s="156">
        <f t="shared" si="140"/>
        <v>-6.656056158607666E-8</v>
      </c>
      <c r="AB546" s="157">
        <f t="shared" si="151"/>
        <v>5.7322861006539464E-4</v>
      </c>
      <c r="AC546" s="160">
        <f>D20</f>
        <v>5.6089285714285713E-4</v>
      </c>
      <c r="AD546" s="158">
        <f t="shared" si="152"/>
        <v>5.7322861006539467</v>
      </c>
      <c r="AE546" s="158">
        <f>AC546*10000</f>
        <v>5.6089285714285717</v>
      </c>
      <c r="AF546" s="159">
        <f>(AD546-AE546)*(AD546-AE546)</f>
        <v>1.5217080016589252E-2</v>
      </c>
      <c r="AG546" s="133">
        <v>5400</v>
      </c>
    </row>
    <row r="547" spans="1:37">
      <c r="E547" s="147">
        <v>0.54380787037037037</v>
      </c>
      <c r="F547" s="133">
        <v>5410</v>
      </c>
      <c r="G547" s="148">
        <v>17.52</v>
      </c>
      <c r="H547" s="148">
        <v>5.82</v>
      </c>
      <c r="I547" s="148">
        <v>6.88</v>
      </c>
      <c r="J547" s="148">
        <v>17.43</v>
      </c>
      <c r="K547" s="148">
        <v>5.96</v>
      </c>
      <c r="L547" s="148">
        <v>6.36</v>
      </c>
      <c r="M547" s="118">
        <f t="shared" si="145"/>
        <v>17.475000000000001</v>
      </c>
      <c r="N547" s="118">
        <f t="shared" si="146"/>
        <v>5.8900000000000006</v>
      </c>
      <c r="O547" s="118">
        <f t="shared" si="147"/>
        <v>6.62</v>
      </c>
      <c r="P547" s="149">
        <f t="shared" si="141"/>
        <v>0.14061358364261808</v>
      </c>
      <c r="Q547" s="150">
        <f t="shared" si="142"/>
        <v>1.2882495516931309E-6</v>
      </c>
      <c r="R547" s="151">
        <f t="shared" si="143"/>
        <v>4.1554836176951222E-9</v>
      </c>
      <c r="S547" s="150">
        <f t="shared" si="144"/>
        <v>1.7268044096932542E-17</v>
      </c>
      <c r="T547" s="97">
        <v>298</v>
      </c>
      <c r="U547" s="118">
        <f t="shared" si="148"/>
        <v>290.47500000000002</v>
      </c>
      <c r="V547" s="152">
        <f t="shared" si="149"/>
        <v>0.43692205141890267</v>
      </c>
      <c r="W547" s="153">
        <f t="shared" si="150"/>
        <v>2.7347778354657635</v>
      </c>
      <c r="X547" s="154">
        <f t="shared" si="137"/>
        <v>-6.5094623361551233E-8</v>
      </c>
      <c r="Y547" s="155">
        <f t="shared" si="138"/>
        <v>-6.5057620334618484E-8</v>
      </c>
      <c r="Z547" s="155">
        <f t="shared" si="139"/>
        <v>-6.5057641368982488E-8</v>
      </c>
      <c r="AA547" s="156">
        <f t="shared" si="140"/>
        <v>-6.5020659352499766E-8</v>
      </c>
      <c r="AB547" s="157">
        <f t="shared" si="151"/>
        <v>5.7256261741530637E-4</v>
      </c>
      <c r="AC547" s="132"/>
      <c r="AD547" s="158">
        <f t="shared" si="152"/>
        <v>5.7256261741530636</v>
      </c>
      <c r="AE547" s="158"/>
      <c r="AF547" s="159"/>
      <c r="AG547" s="133">
        <v>5410</v>
      </c>
    </row>
    <row r="548" spans="1:37">
      <c r="E548" s="147">
        <v>0.54392361111111109</v>
      </c>
      <c r="F548" s="133">
        <v>5420</v>
      </c>
      <c r="G548" s="148">
        <v>17.53</v>
      </c>
      <c r="H548" s="148">
        <v>5.82</v>
      </c>
      <c r="I548" s="148">
        <v>6.94</v>
      </c>
      <c r="J548" s="148">
        <v>17.440000000000001</v>
      </c>
      <c r="K548" s="148">
        <v>5.96</v>
      </c>
      <c r="L548" s="148">
        <v>6.36</v>
      </c>
      <c r="M548" s="118">
        <f t="shared" si="145"/>
        <v>17.484999999999999</v>
      </c>
      <c r="N548" s="118">
        <f t="shared" si="146"/>
        <v>5.8900000000000006</v>
      </c>
      <c r="O548" s="118">
        <f t="shared" si="147"/>
        <v>6.65</v>
      </c>
      <c r="P548" s="149">
        <f t="shared" si="141"/>
        <v>0.14127609659704374</v>
      </c>
      <c r="Q548" s="150">
        <f t="shared" si="142"/>
        <v>1.2882495516931309E-6</v>
      </c>
      <c r="R548" s="151">
        <f t="shared" si="143"/>
        <v>4.1589382597864123E-9</v>
      </c>
      <c r="S548" s="150">
        <f t="shared" si="144"/>
        <v>1.7296767448715233E-17</v>
      </c>
      <c r="T548" s="97">
        <v>298</v>
      </c>
      <c r="U548" s="118">
        <f t="shared" si="148"/>
        <v>290.48500000000001</v>
      </c>
      <c r="V548" s="152">
        <f t="shared" si="149"/>
        <v>0.43632640297359659</v>
      </c>
      <c r="W548" s="153">
        <f t="shared" si="150"/>
        <v>2.7310295732719498</v>
      </c>
      <c r="X548" s="154">
        <f t="shared" si="137"/>
        <v>-6.5525482179690351E-8</v>
      </c>
      <c r="Y548" s="155">
        <f t="shared" si="138"/>
        <v>-6.5487945036681142E-8</v>
      </c>
      <c r="Z548" s="155">
        <f t="shared" si="139"/>
        <v>-6.5487966540332196E-8</v>
      </c>
      <c r="AA548" s="156">
        <f t="shared" si="140"/>
        <v>-6.5450450876336752E-8</v>
      </c>
      <c r="AB548" s="157">
        <f t="shared" si="151"/>
        <v>5.7191204107177093E-4</v>
      </c>
      <c r="AC548" s="132"/>
      <c r="AD548" s="158">
        <f t="shared" si="152"/>
        <v>5.7191204107177089</v>
      </c>
      <c r="AE548" s="158"/>
      <c r="AF548" s="159"/>
      <c r="AG548" s="133">
        <v>5420</v>
      </c>
    </row>
    <row r="549" spans="1:37">
      <c r="E549" s="147">
        <v>0.54403935185185182</v>
      </c>
      <c r="F549" s="133">
        <v>5430</v>
      </c>
      <c r="G549" s="148">
        <v>17.55</v>
      </c>
      <c r="H549" s="148">
        <v>5.82</v>
      </c>
      <c r="I549" s="148">
        <v>6.96</v>
      </c>
      <c r="J549" s="148">
        <v>17.440000000000001</v>
      </c>
      <c r="K549" s="148">
        <v>5.96</v>
      </c>
      <c r="L549" s="148">
        <v>6.42</v>
      </c>
      <c r="M549" s="118">
        <f t="shared" si="145"/>
        <v>17.495000000000001</v>
      </c>
      <c r="N549" s="118">
        <f t="shared" si="146"/>
        <v>5.8900000000000006</v>
      </c>
      <c r="O549" s="118">
        <f t="shared" si="147"/>
        <v>6.6899999999999995</v>
      </c>
      <c r="P549" s="149">
        <f t="shared" si="141"/>
        <v>0.1421513301465008</v>
      </c>
      <c r="Q549" s="150">
        <f t="shared" si="142"/>
        <v>1.2882495516931309E-6</v>
      </c>
      <c r="R549" s="151">
        <f t="shared" si="143"/>
        <v>4.1623957738784303E-9</v>
      </c>
      <c r="S549" s="150">
        <f t="shared" si="144"/>
        <v>1.7325538578401018E-17</v>
      </c>
      <c r="T549" s="97">
        <v>298</v>
      </c>
      <c r="U549" s="118">
        <f t="shared" si="148"/>
        <v>290.495</v>
      </c>
      <c r="V549" s="152">
        <f t="shared" si="149"/>
        <v>0.43573079553749494</v>
      </c>
      <c r="W549" s="153">
        <f t="shared" si="150"/>
        <v>2.727286705942972</v>
      </c>
      <c r="X549" s="154">
        <f t="shared" si="137"/>
        <v>-6.6056002561642533E-8</v>
      </c>
      <c r="Y549" s="155">
        <f t="shared" si="138"/>
        <v>-6.6017811395135912E-8</v>
      </c>
      <c r="Z549" s="155">
        <f t="shared" si="139"/>
        <v>-6.6017833475872605E-8</v>
      </c>
      <c r="AA549" s="156">
        <f t="shared" si="140"/>
        <v>-6.5979664364570099E-8</v>
      </c>
      <c r="AB549" s="157">
        <f t="shared" si="151"/>
        <v>5.7125716147808756E-4</v>
      </c>
      <c r="AC549" s="132"/>
      <c r="AD549" s="158">
        <f t="shared" si="152"/>
        <v>5.7125716147808756</v>
      </c>
      <c r="AE549" s="158"/>
      <c r="AF549" s="159"/>
      <c r="AG549" s="133">
        <v>5430</v>
      </c>
    </row>
    <row r="550" spans="1:37">
      <c r="E550" s="147">
        <v>0.54415509259259254</v>
      </c>
      <c r="F550" s="133">
        <v>5440</v>
      </c>
      <c r="G550" s="148">
        <v>17.559999999999999</v>
      </c>
      <c r="H550" s="148">
        <v>5.82</v>
      </c>
      <c r="I550" s="148">
        <v>6.95</v>
      </c>
      <c r="J550" s="148">
        <v>17.46</v>
      </c>
      <c r="K550" s="148">
        <v>5.96</v>
      </c>
      <c r="L550" s="148">
        <v>6.45</v>
      </c>
      <c r="M550" s="118">
        <f t="shared" si="145"/>
        <v>17.509999999999998</v>
      </c>
      <c r="N550" s="118">
        <f t="shared" si="146"/>
        <v>5.8900000000000006</v>
      </c>
      <c r="O550" s="118">
        <f t="shared" si="147"/>
        <v>6.7</v>
      </c>
      <c r="P550" s="149">
        <f t="shared" si="141"/>
        <v>0.14240206641772485</v>
      </c>
      <c r="Q550" s="150">
        <f t="shared" si="142"/>
        <v>1.2882495516931309E-6</v>
      </c>
      <c r="R550" s="151">
        <f t="shared" si="143"/>
        <v>4.167587435241296E-9</v>
      </c>
      <c r="S550" s="150">
        <f t="shared" si="144"/>
        <v>1.7368785030381122E-17</v>
      </c>
      <c r="T550" s="97">
        <v>298</v>
      </c>
      <c r="U550" s="118">
        <f t="shared" si="148"/>
        <v>290.51</v>
      </c>
      <c r="V550" s="152">
        <f t="shared" si="149"/>
        <v>0.43483746126633588</v>
      </c>
      <c r="W550" s="153">
        <f t="shared" si="150"/>
        <v>2.7216825025476727</v>
      </c>
      <c r="X550" s="154">
        <f t="shared" si="137"/>
        <v>-6.6397464598844258E-8</v>
      </c>
      <c r="Y550" s="155">
        <f t="shared" si="138"/>
        <v>-6.6358832925046235E-8</v>
      </c>
      <c r="Z550" s="155">
        <f t="shared" si="139"/>
        <v>-6.6358855401901777E-8</v>
      </c>
      <c r="AA550" s="156">
        <f t="shared" si="140"/>
        <v>-6.6320246178804135E-8</v>
      </c>
      <c r="AB550" s="157">
        <f t="shared" si="151"/>
        <v>5.705969832169738E-4</v>
      </c>
      <c r="AC550" s="132"/>
      <c r="AD550" s="158">
        <f t="shared" si="152"/>
        <v>5.7059698321697381</v>
      </c>
      <c r="AE550" s="158"/>
      <c r="AF550" s="159"/>
      <c r="AG550" s="133">
        <v>5440</v>
      </c>
    </row>
    <row r="551" spans="1:37">
      <c r="E551" s="147">
        <v>0.54427083333333337</v>
      </c>
      <c r="F551" s="133">
        <v>5450</v>
      </c>
      <c r="G551" s="148">
        <v>17.57</v>
      </c>
      <c r="H551" s="148">
        <v>5.82</v>
      </c>
      <c r="I551" s="148">
        <v>6.9</v>
      </c>
      <c r="J551" s="148">
        <v>17.489999999999998</v>
      </c>
      <c r="K551" s="148">
        <v>5.96</v>
      </c>
      <c r="L551" s="148">
        <v>6.42</v>
      </c>
      <c r="M551" s="118">
        <f t="shared" si="145"/>
        <v>17.53</v>
      </c>
      <c r="N551" s="118">
        <f t="shared" si="146"/>
        <v>5.8900000000000006</v>
      </c>
      <c r="O551" s="118">
        <f t="shared" si="147"/>
        <v>6.66</v>
      </c>
      <c r="P551" s="149">
        <f t="shared" si="141"/>
        <v>0.14160263608079665</v>
      </c>
      <c r="Q551" s="150">
        <f t="shared" si="142"/>
        <v>1.2882495516931309E-6</v>
      </c>
      <c r="R551" s="151">
        <f t="shared" si="143"/>
        <v>4.1745197246954814E-9</v>
      </c>
      <c r="S551" s="150">
        <f t="shared" si="144"/>
        <v>1.7426614931871639E-17</v>
      </c>
      <c r="T551" s="97">
        <v>298</v>
      </c>
      <c r="U551" s="118">
        <f t="shared" si="148"/>
        <v>290.52999999999997</v>
      </c>
      <c r="V551" s="152">
        <f t="shared" si="149"/>
        <v>0.43364649239748732</v>
      </c>
      <c r="W551" s="153">
        <f t="shared" si="150"/>
        <v>2.7142290376399054</v>
      </c>
      <c r="X551" s="154">
        <f t="shared" si="137"/>
        <v>-6.6349207557794149E-8</v>
      </c>
      <c r="Y551" s="155">
        <f t="shared" si="138"/>
        <v>-6.6310587103332356E-8</v>
      </c>
      <c r="Z551" s="155">
        <f t="shared" si="139"/>
        <v>-6.6310609583472784E-8</v>
      </c>
      <c r="AA551" s="156">
        <f t="shared" si="140"/>
        <v>-6.6272011582980987E-8</v>
      </c>
      <c r="AB551" s="157">
        <f t="shared" si="151"/>
        <v>5.6993339473792128E-4</v>
      </c>
      <c r="AC551" s="132"/>
      <c r="AD551" s="158">
        <f t="shared" si="152"/>
        <v>5.6993339473792126</v>
      </c>
      <c r="AE551" s="158"/>
      <c r="AF551" s="159"/>
      <c r="AG551" s="133">
        <v>5450</v>
      </c>
    </row>
    <row r="552" spans="1:37">
      <c r="E552" s="147">
        <v>0.54438657407407409</v>
      </c>
      <c r="F552" s="133">
        <v>5460</v>
      </c>
      <c r="G552" s="148">
        <v>17.57</v>
      </c>
      <c r="H552" s="148">
        <v>5.82</v>
      </c>
      <c r="I552" s="148">
        <v>6.87</v>
      </c>
      <c r="J552" s="148">
        <v>17.489999999999998</v>
      </c>
      <c r="K552" s="148">
        <v>5.96</v>
      </c>
      <c r="L552" s="148">
        <v>6.48</v>
      </c>
      <c r="M552" s="118">
        <f t="shared" si="145"/>
        <v>17.53</v>
      </c>
      <c r="N552" s="118">
        <f t="shared" si="146"/>
        <v>5.8900000000000006</v>
      </c>
      <c r="O552" s="118">
        <f t="shared" si="147"/>
        <v>6.6750000000000007</v>
      </c>
      <c r="P552" s="149">
        <f t="shared" si="141"/>
        <v>0.14192156093683447</v>
      </c>
      <c r="Q552" s="150">
        <f t="shared" si="142"/>
        <v>1.2882495516931309E-6</v>
      </c>
      <c r="R552" s="151">
        <f t="shared" si="143"/>
        <v>4.1745197246954814E-9</v>
      </c>
      <c r="S552" s="150">
        <f t="shared" si="144"/>
        <v>1.7426614931871639E-17</v>
      </c>
      <c r="T552" s="97">
        <v>298</v>
      </c>
      <c r="U552" s="118">
        <f t="shared" si="148"/>
        <v>290.52999999999997</v>
      </c>
      <c r="V552" s="152">
        <f t="shared" si="149"/>
        <v>0.43364649239748732</v>
      </c>
      <c r="W552" s="153">
        <f t="shared" si="150"/>
        <v>2.7142290376399054</v>
      </c>
      <c r="X552" s="154">
        <f t="shared" si="137"/>
        <v>-6.6421272879078245E-8</v>
      </c>
      <c r="Y552" s="155">
        <f t="shared" si="138"/>
        <v>-6.6382523399452145E-8</v>
      </c>
      <c r="Z552" s="155">
        <f t="shared" si="139"/>
        <v>-6.6382546005495458E-8</v>
      </c>
      <c r="AA552" s="156">
        <f t="shared" si="140"/>
        <v>-6.6343819105536408E-8</v>
      </c>
      <c r="AB552" s="157">
        <f t="shared" si="151"/>
        <v>5.6927028871706401E-4</v>
      </c>
      <c r="AC552" s="132"/>
      <c r="AD552" s="158">
        <f t="shared" si="152"/>
        <v>5.6927028871706398</v>
      </c>
      <c r="AE552" s="158"/>
      <c r="AF552" s="159"/>
      <c r="AG552" s="133">
        <v>5460</v>
      </c>
    </row>
    <row r="553" spans="1:37">
      <c r="E553" s="147">
        <v>0.54450231481481481</v>
      </c>
      <c r="F553" s="133">
        <v>5470</v>
      </c>
      <c r="G553" s="148">
        <v>17.59</v>
      </c>
      <c r="H553" s="148">
        <v>5.82</v>
      </c>
      <c r="I553" s="148">
        <v>6.92</v>
      </c>
      <c r="J553" s="148">
        <v>17.510000000000002</v>
      </c>
      <c r="K553" s="148">
        <v>5.96</v>
      </c>
      <c r="L553" s="148">
        <v>6.45</v>
      </c>
      <c r="M553" s="118">
        <f t="shared" si="145"/>
        <v>17.55</v>
      </c>
      <c r="N553" s="118">
        <f t="shared" si="146"/>
        <v>5.8900000000000006</v>
      </c>
      <c r="O553" s="118">
        <f t="shared" si="147"/>
        <v>6.6850000000000005</v>
      </c>
      <c r="P553" s="149">
        <f t="shared" si="141"/>
        <v>0.1421851357068534</v>
      </c>
      <c r="Q553" s="150">
        <f t="shared" si="142"/>
        <v>1.2882495516931309E-6</v>
      </c>
      <c r="R553" s="151">
        <f t="shared" si="143"/>
        <v>4.1814635451943834E-9</v>
      </c>
      <c r="S553" s="150">
        <f t="shared" si="144"/>
        <v>1.7484637379789582E-17</v>
      </c>
      <c r="T553" s="97">
        <v>298</v>
      </c>
      <c r="U553" s="118">
        <f t="shared" si="148"/>
        <v>290.55</v>
      </c>
      <c r="V553" s="152">
        <f t="shared" si="149"/>
        <v>0.43245568748924401</v>
      </c>
      <c r="W553" s="153">
        <f t="shared" si="150"/>
        <v>2.7067970063276601</v>
      </c>
      <c r="X553" s="154">
        <f t="shared" si="137"/>
        <v>-6.6871441600980175E-8</v>
      </c>
      <c r="Y553" s="155">
        <f t="shared" si="138"/>
        <v>-6.6832119240172097E-8</v>
      </c>
      <c r="Z553" s="155">
        <f t="shared" si="139"/>
        <v>-6.6832142362868741E-8</v>
      </c>
      <c r="AA553" s="156">
        <f t="shared" si="140"/>
        <v>-6.6792843097563684E-8</v>
      </c>
      <c r="AB553" s="157">
        <f t="shared" si="151"/>
        <v>5.6860646333240655E-4</v>
      </c>
      <c r="AC553" s="132"/>
      <c r="AD553" s="158">
        <f t="shared" si="152"/>
        <v>5.6860646333240652</v>
      </c>
      <c r="AE553" s="158"/>
      <c r="AF553" s="159"/>
      <c r="AG553" s="133">
        <v>5470</v>
      </c>
    </row>
    <row r="554" spans="1:37">
      <c r="E554" s="147">
        <v>0.54461805555555554</v>
      </c>
      <c r="F554" s="133">
        <v>5480</v>
      </c>
      <c r="G554" s="148">
        <v>17.600000000000001</v>
      </c>
      <c r="H554" s="148">
        <v>5.82</v>
      </c>
      <c r="I554" s="148">
        <v>6.94</v>
      </c>
      <c r="J554" s="148">
        <v>17.510000000000002</v>
      </c>
      <c r="K554" s="148">
        <v>5.96</v>
      </c>
      <c r="L554" s="148">
        <v>6.41</v>
      </c>
      <c r="M554" s="118">
        <f t="shared" si="145"/>
        <v>17.555</v>
      </c>
      <c r="N554" s="118">
        <f t="shared" si="146"/>
        <v>5.8900000000000006</v>
      </c>
      <c r="O554" s="118">
        <f t="shared" si="147"/>
        <v>6.6750000000000007</v>
      </c>
      <c r="P554" s="149">
        <f t="shared" si="141"/>
        <v>0.14198516910263045</v>
      </c>
      <c r="Q554" s="150">
        <f t="shared" si="142"/>
        <v>1.2882495516931309E-6</v>
      </c>
      <c r="R554" s="151">
        <f t="shared" si="143"/>
        <v>4.1832013042918628E-9</v>
      </c>
      <c r="S554" s="150">
        <f t="shared" si="144"/>
        <v>1.7499173152229141E-17</v>
      </c>
      <c r="T554" s="97">
        <v>298</v>
      </c>
      <c r="U554" s="118">
        <f t="shared" si="148"/>
        <v>290.55500000000001</v>
      </c>
      <c r="V554" s="152">
        <f t="shared" si="149"/>
        <v>0.43215801187706221</v>
      </c>
      <c r="W554" s="153">
        <f t="shared" si="150"/>
        <v>2.7049423399354713</v>
      </c>
      <c r="X554" s="154">
        <f t="shared" si="137"/>
        <v>-6.6800127371778153E-8</v>
      </c>
      <c r="Y554" s="155">
        <f t="shared" si="138"/>
        <v>-6.676084266199195E-8</v>
      </c>
      <c r="Z554" s="155">
        <f t="shared" si="139"/>
        <v>-6.6760865765068002E-8</v>
      </c>
      <c r="AA554" s="156">
        <f t="shared" si="140"/>
        <v>-6.6721604131184333E-8</v>
      </c>
      <c r="AB554" s="157">
        <f t="shared" si="151"/>
        <v>5.6793814198589888E-4</v>
      </c>
      <c r="AC554" s="132"/>
      <c r="AD554" s="158">
        <f t="shared" si="152"/>
        <v>5.6793814198589887</v>
      </c>
      <c r="AE554" s="158"/>
      <c r="AF554" s="159"/>
      <c r="AG554" s="133">
        <v>5480</v>
      </c>
    </row>
    <row r="555" spans="1:37">
      <c r="E555" s="147">
        <v>0.54473379629629626</v>
      </c>
      <c r="F555" s="133">
        <v>5490</v>
      </c>
      <c r="G555" s="148">
        <v>17.61</v>
      </c>
      <c r="H555" s="148">
        <v>5.82</v>
      </c>
      <c r="I555" s="148">
        <v>6.91</v>
      </c>
      <c r="J555" s="148">
        <v>17.52</v>
      </c>
      <c r="K555" s="148">
        <v>5.96</v>
      </c>
      <c r="L555" s="148">
        <v>6.39</v>
      </c>
      <c r="M555" s="118">
        <f t="shared" si="145"/>
        <v>17.564999999999998</v>
      </c>
      <c r="N555" s="118">
        <f t="shared" si="146"/>
        <v>5.8900000000000006</v>
      </c>
      <c r="O555" s="118">
        <f t="shared" si="147"/>
        <v>6.65</v>
      </c>
      <c r="P555" s="149">
        <f t="shared" si="141"/>
        <v>0.1414787533241848</v>
      </c>
      <c r="Q555" s="150">
        <f t="shared" si="142"/>
        <v>1.2882495516931309E-6</v>
      </c>
      <c r="R555" s="151">
        <f t="shared" si="143"/>
        <v>4.1866789893537429E-9</v>
      </c>
      <c r="S555" s="150">
        <f t="shared" si="144"/>
        <v>1.7528280959896078E-17</v>
      </c>
      <c r="T555" s="97">
        <v>298</v>
      </c>
      <c r="U555" s="118">
        <f t="shared" si="148"/>
        <v>290.565</v>
      </c>
      <c r="V555" s="152">
        <f t="shared" si="149"/>
        <v>0.4315626913868455</v>
      </c>
      <c r="W555" s="153">
        <f t="shared" si="150"/>
        <v>2.7012370098301464</v>
      </c>
      <c r="X555" s="154">
        <f t="shared" si="137"/>
        <v>-6.6685565495102645E-8</v>
      </c>
      <c r="Y555" s="155">
        <f t="shared" si="138"/>
        <v>-6.6646369341032142E-8</v>
      </c>
      <c r="Z555" s="155">
        <f t="shared" si="139"/>
        <v>-6.6646392379578525E-8</v>
      </c>
      <c r="AA555" s="156">
        <f t="shared" si="140"/>
        <v>-6.6607219236971426E-8</v>
      </c>
      <c r="AB555" s="157">
        <f t="shared" si="151"/>
        <v>5.6727053340530379E-4</v>
      </c>
      <c r="AC555" s="132"/>
      <c r="AD555" s="158">
        <f t="shared" si="152"/>
        <v>5.6727053340530382</v>
      </c>
      <c r="AE555" s="158"/>
      <c r="AF555" s="159"/>
      <c r="AG555" s="133">
        <v>5490</v>
      </c>
    </row>
    <row r="556" spans="1:37">
      <c r="E556" s="147">
        <v>0.54484953703703698</v>
      </c>
      <c r="F556" s="133">
        <v>5500</v>
      </c>
      <c r="G556" s="148">
        <v>17.62</v>
      </c>
      <c r="H556" s="148">
        <v>5.82</v>
      </c>
      <c r="I556" s="148">
        <v>7</v>
      </c>
      <c r="J556" s="148">
        <v>17.54</v>
      </c>
      <c r="K556" s="148">
        <v>5.96</v>
      </c>
      <c r="L556" s="148">
        <v>6.42</v>
      </c>
      <c r="M556" s="118">
        <f t="shared" si="145"/>
        <v>17.579999999999998</v>
      </c>
      <c r="N556" s="118">
        <f t="shared" si="146"/>
        <v>5.8900000000000006</v>
      </c>
      <c r="O556" s="118">
        <f t="shared" si="147"/>
        <v>6.71</v>
      </c>
      <c r="P556" s="149">
        <f t="shared" si="141"/>
        <v>0.14279365965983554</v>
      </c>
      <c r="Q556" s="150">
        <f t="shared" si="142"/>
        <v>1.2882495516931309E-6</v>
      </c>
      <c r="R556" s="151">
        <f t="shared" si="143"/>
        <v>4.191900938617713E-9</v>
      </c>
      <c r="S556" s="150">
        <f t="shared" si="144"/>
        <v>1.7572033479184062E-17</v>
      </c>
      <c r="T556" s="97">
        <v>298</v>
      </c>
      <c r="U556" s="118">
        <f t="shared" si="148"/>
        <v>290.58</v>
      </c>
      <c r="V556" s="152">
        <f t="shared" si="149"/>
        <v>0.43066978747896678</v>
      </c>
      <c r="W556" s="153">
        <f t="shared" si="150"/>
        <v>2.6956890063053049</v>
      </c>
      <c r="X556" s="154">
        <f t="shared" si="137"/>
        <v>-6.753277611780175E-8</v>
      </c>
      <c r="Y556" s="155">
        <f t="shared" si="138"/>
        <v>-6.7492530414539046E-8</v>
      </c>
      <c r="Z556" s="155">
        <f t="shared" si="139"/>
        <v>-6.7492554398694958E-8</v>
      </c>
      <c r="AA556" s="156">
        <f t="shared" si="140"/>
        <v>-6.745233265100177E-8</v>
      </c>
      <c r="AB556" s="157">
        <f t="shared" si="151"/>
        <v>5.666040695583483E-4</v>
      </c>
      <c r="AC556" s="132"/>
      <c r="AD556" s="158">
        <f t="shared" si="152"/>
        <v>5.666040695583483</v>
      </c>
      <c r="AE556" s="158"/>
      <c r="AF556" s="159"/>
      <c r="AG556" s="133">
        <v>5500</v>
      </c>
    </row>
    <row r="557" spans="1:37">
      <c r="E557" s="147">
        <v>0.54496527777777781</v>
      </c>
      <c r="F557" s="133">
        <v>5510</v>
      </c>
      <c r="G557" s="148">
        <v>17.63</v>
      </c>
      <c r="H557" s="148">
        <v>5.82</v>
      </c>
      <c r="I557" s="148">
        <v>6.87</v>
      </c>
      <c r="J557" s="148">
        <v>17.54</v>
      </c>
      <c r="K557" s="148">
        <v>5.96</v>
      </c>
      <c r="L557" s="148">
        <v>6.39</v>
      </c>
      <c r="M557" s="118">
        <f t="shared" si="145"/>
        <v>17.585000000000001</v>
      </c>
      <c r="N557" s="118">
        <f t="shared" si="146"/>
        <v>5.8900000000000006</v>
      </c>
      <c r="O557" s="118">
        <f t="shared" si="147"/>
        <v>6.63</v>
      </c>
      <c r="P557" s="149">
        <f t="shared" si="141"/>
        <v>0.14110385572725903</v>
      </c>
      <c r="Q557" s="150">
        <f t="shared" si="142"/>
        <v>1.2882495516931309E-6</v>
      </c>
      <c r="R557" s="151">
        <f t="shared" si="143"/>
        <v>4.1936430353532425E-9</v>
      </c>
      <c r="S557" s="150">
        <f t="shared" si="144"/>
        <v>1.7586641907966756E-17</v>
      </c>
      <c r="T557" s="97">
        <v>298</v>
      </c>
      <c r="U557" s="118">
        <f t="shared" si="148"/>
        <v>290.58499999999998</v>
      </c>
      <c r="V557" s="152">
        <f t="shared" si="149"/>
        <v>0.43037217332820843</v>
      </c>
      <c r="W557" s="153">
        <f t="shared" si="150"/>
        <v>2.693842332220822</v>
      </c>
      <c r="X557" s="154">
        <f t="shared" si="137"/>
        <v>-6.6755252506738313E-8</v>
      </c>
      <c r="Y557" s="155">
        <f t="shared" si="138"/>
        <v>-6.671588129053801E-8</v>
      </c>
      <c r="Z557" s="155">
        <f t="shared" si="139"/>
        <v>-6.6715904511072849E-8</v>
      </c>
      <c r="AA557" s="156">
        <f t="shared" si="140"/>
        <v>-6.6676556488017119E-8</v>
      </c>
      <c r="AB557" s="157">
        <f t="shared" si="151"/>
        <v>5.6592914409435619E-4</v>
      </c>
      <c r="AC557" s="132"/>
      <c r="AD557" s="158">
        <f t="shared" si="152"/>
        <v>5.6592914409435622</v>
      </c>
      <c r="AE557" s="158"/>
      <c r="AF557" s="159"/>
      <c r="AG557" s="133">
        <v>5510</v>
      </c>
    </row>
    <row r="558" spans="1:37" s="77" customFormat="1">
      <c r="A558" s="134"/>
      <c r="B558" s="134"/>
      <c r="C558" s="134"/>
      <c r="D558" s="134"/>
      <c r="E558" s="136">
        <v>0.54508101851851853</v>
      </c>
      <c r="F558" s="137">
        <v>5520</v>
      </c>
      <c r="G558" s="138">
        <v>17.64</v>
      </c>
      <c r="H558" s="138">
        <v>5.82</v>
      </c>
      <c r="I558" s="138">
        <v>6.86</v>
      </c>
      <c r="J558" s="138">
        <v>17.55</v>
      </c>
      <c r="K558" s="138">
        <v>5.96</v>
      </c>
      <c r="L558" s="138">
        <v>6.34</v>
      </c>
      <c r="M558" s="139">
        <f t="shared" si="145"/>
        <v>17.594999999999999</v>
      </c>
      <c r="N558" s="139">
        <f t="shared" si="146"/>
        <v>5.8900000000000006</v>
      </c>
      <c r="O558" s="139">
        <f t="shared" si="147"/>
        <v>6.6</v>
      </c>
      <c r="P558" s="140">
        <f t="shared" si="141"/>
        <v>0.14049057701942402</v>
      </c>
      <c r="Q558" s="141">
        <f t="shared" si="142"/>
        <v>1.2882495516931309E-6</v>
      </c>
      <c r="R558" s="142">
        <f t="shared" si="143"/>
        <v>4.1971294010999593E-9</v>
      </c>
      <c r="S558" s="141">
        <f t="shared" si="144"/>
        <v>1.7615895209577703E-17</v>
      </c>
      <c r="T558" s="143">
        <v>298</v>
      </c>
      <c r="U558" s="139">
        <f t="shared" si="148"/>
        <v>290.59500000000003</v>
      </c>
      <c r="V558" s="144">
        <f t="shared" si="149"/>
        <v>0.42977697575132445</v>
      </c>
      <c r="W558" s="145">
        <f t="shared" si="150"/>
        <v>2.6901529686794876</v>
      </c>
      <c r="X558" s="146">
        <f t="shared" si="137"/>
        <v>-6.6588383589916387E-8</v>
      </c>
      <c r="Y558" s="146">
        <f t="shared" si="138"/>
        <v>-6.6549162724673494E-8</v>
      </c>
      <c r="Z558" s="146">
        <f t="shared" si="139"/>
        <v>-6.6549185825944122E-8</v>
      </c>
      <c r="AA558" s="146">
        <f t="shared" si="140"/>
        <v>-6.6509988034758342E-8</v>
      </c>
      <c r="AB558" s="146">
        <f t="shared" si="151"/>
        <v>5.6526198512669285E-4</v>
      </c>
      <c r="AC558" s="134"/>
      <c r="AD558" s="146">
        <f t="shared" si="152"/>
        <v>5.6526198512669286</v>
      </c>
      <c r="AE558" s="146"/>
      <c r="AF558" s="146"/>
      <c r="AG558" s="137">
        <v>5520</v>
      </c>
      <c r="AH558" s="134"/>
      <c r="AI558" s="134"/>
      <c r="AJ558" s="134"/>
      <c r="AK558" s="134"/>
    </row>
    <row r="559" spans="1:37">
      <c r="E559" s="147">
        <v>0.54519675925925926</v>
      </c>
      <c r="F559" s="133">
        <v>5530</v>
      </c>
      <c r="G559" s="148">
        <v>17.649999999999999</v>
      </c>
      <c r="H559" s="148">
        <v>5.82</v>
      </c>
      <c r="I559" s="148">
        <v>6.89</v>
      </c>
      <c r="J559" s="148">
        <v>17.57</v>
      </c>
      <c r="K559" s="148">
        <v>5.96</v>
      </c>
      <c r="L559" s="148">
        <v>6.36</v>
      </c>
      <c r="M559" s="118">
        <f t="shared" si="145"/>
        <v>17.61</v>
      </c>
      <c r="N559" s="118">
        <f t="shared" si="146"/>
        <v>5.8900000000000006</v>
      </c>
      <c r="O559" s="118">
        <f t="shared" si="147"/>
        <v>6.625</v>
      </c>
      <c r="P559" s="149">
        <f t="shared" si="141"/>
        <v>0.14106069891825912</v>
      </c>
      <c r="Q559" s="150">
        <f t="shared" si="142"/>
        <v>1.2882495516931309E-6</v>
      </c>
      <c r="R559" s="151">
        <f t="shared" si="143"/>
        <v>4.2023643849242732E-9</v>
      </c>
      <c r="S559" s="150">
        <f t="shared" si="144"/>
        <v>1.7659866423679964E-17</v>
      </c>
      <c r="T559" s="97">
        <v>298</v>
      </c>
      <c r="U559" s="118">
        <f t="shared" si="148"/>
        <v>290.61</v>
      </c>
      <c r="V559" s="152">
        <f t="shared" si="149"/>
        <v>0.42888425618965254</v>
      </c>
      <c r="W559" s="153">
        <f t="shared" si="150"/>
        <v>2.6846288699429133</v>
      </c>
      <c r="X559" s="154">
        <f t="shared" si="137"/>
        <v>-6.7084335239449668E-8</v>
      </c>
      <c r="Y559" s="155">
        <f t="shared" si="138"/>
        <v>-6.704448104191602E-8</v>
      </c>
      <c r="Z559" s="155">
        <f t="shared" si="139"/>
        <v>-6.7044504718934742E-8</v>
      </c>
      <c r="AA559" s="156">
        <f t="shared" si="140"/>
        <v>-6.7004674170287205E-8</v>
      </c>
      <c r="AB559" s="157">
        <f t="shared" si="151"/>
        <v>5.6459649334548296E-4</v>
      </c>
      <c r="AC559" s="132"/>
      <c r="AD559" s="158">
        <f t="shared" si="152"/>
        <v>5.6459649334548292</v>
      </c>
      <c r="AE559" s="158"/>
      <c r="AF559" s="159"/>
      <c r="AG559" s="133">
        <v>5530</v>
      </c>
    </row>
    <row r="560" spans="1:37">
      <c r="E560" s="147">
        <v>0.54531249999999998</v>
      </c>
      <c r="F560" s="133">
        <v>5540</v>
      </c>
      <c r="G560" s="148">
        <v>17.66</v>
      </c>
      <c r="H560" s="148">
        <v>5.82</v>
      </c>
      <c r="I560" s="148">
        <v>6.82</v>
      </c>
      <c r="J560" s="148">
        <v>17.579999999999998</v>
      </c>
      <c r="K560" s="148">
        <v>5.96</v>
      </c>
      <c r="L560" s="148">
        <v>6.38</v>
      </c>
      <c r="M560" s="118">
        <f t="shared" si="145"/>
        <v>17.619999999999997</v>
      </c>
      <c r="N560" s="118">
        <f t="shared" si="146"/>
        <v>5.8900000000000006</v>
      </c>
      <c r="O560" s="118">
        <f t="shared" si="147"/>
        <v>6.6</v>
      </c>
      <c r="P560" s="149">
        <f t="shared" si="141"/>
        <v>0.14055361728993898</v>
      </c>
      <c r="Q560" s="150">
        <f t="shared" si="142"/>
        <v>1.2882495516931309E-6</v>
      </c>
      <c r="R560" s="151">
        <f t="shared" si="143"/>
        <v>4.2058580011246289E-9</v>
      </c>
      <c r="S560" s="150">
        <f t="shared" si="144"/>
        <v>1.7689241525624061E-17</v>
      </c>
      <c r="T560" s="97">
        <v>298</v>
      </c>
      <c r="U560" s="118">
        <f t="shared" si="148"/>
        <v>290.62</v>
      </c>
      <c r="V560" s="152">
        <f t="shared" si="149"/>
        <v>0.42828916101147363</v>
      </c>
      <c r="W560" s="153">
        <f t="shared" si="150"/>
        <v>2.680952756858725</v>
      </c>
      <c r="X560" s="154">
        <f t="shared" si="137"/>
        <v>-6.6966559663293086E-8</v>
      </c>
      <c r="Y560" s="155">
        <f t="shared" si="138"/>
        <v>-6.6926798065774738E-8</v>
      </c>
      <c r="Z560" s="155">
        <f t="shared" si="139"/>
        <v>-6.6926821674343655E-8</v>
      </c>
      <c r="AA560" s="156">
        <f t="shared" si="140"/>
        <v>-6.6887083657358863E-8</v>
      </c>
      <c r="AB560" s="157">
        <f t="shared" si="151"/>
        <v>5.6392604837726386E-4</v>
      </c>
      <c r="AC560" s="132"/>
      <c r="AD560" s="158">
        <f t="shared" si="152"/>
        <v>5.639260483772639</v>
      </c>
      <c r="AE560" s="158"/>
      <c r="AF560" s="159"/>
      <c r="AG560" s="133">
        <v>5540</v>
      </c>
    </row>
    <row r="561" spans="5:33">
      <c r="E561" s="147">
        <v>0.5454282407407407</v>
      </c>
      <c r="F561" s="133">
        <v>5550</v>
      </c>
      <c r="G561" s="148">
        <v>17.670000000000002</v>
      </c>
      <c r="H561" s="148">
        <v>5.82</v>
      </c>
      <c r="I561" s="148">
        <v>6.75</v>
      </c>
      <c r="J561" s="148">
        <v>17.59</v>
      </c>
      <c r="K561" s="148">
        <v>5.96</v>
      </c>
      <c r="L561" s="148">
        <v>6.35</v>
      </c>
      <c r="M561" s="118">
        <f t="shared" si="145"/>
        <v>17.630000000000003</v>
      </c>
      <c r="N561" s="118">
        <f t="shared" si="146"/>
        <v>5.8900000000000006</v>
      </c>
      <c r="O561" s="118">
        <f t="shared" si="147"/>
        <v>6.55</v>
      </c>
      <c r="P561" s="149">
        <f t="shared" si="141"/>
        <v>0.13951385795964874</v>
      </c>
      <c r="Q561" s="150">
        <f t="shared" si="142"/>
        <v>1.2882495516931309E-6</v>
      </c>
      <c r="R561" s="151">
        <f t="shared" si="143"/>
        <v>4.2093545217266618E-9</v>
      </c>
      <c r="S561" s="150">
        <f t="shared" si="144"/>
        <v>1.7718665489580693E-17</v>
      </c>
      <c r="T561" s="97">
        <v>298</v>
      </c>
      <c r="U561" s="118">
        <f t="shared" si="148"/>
        <v>290.63</v>
      </c>
      <c r="V561" s="152">
        <f t="shared" si="149"/>
        <v>0.42769410678537628</v>
      </c>
      <c r="W561" s="153">
        <f t="shared" si="150"/>
        <v>2.6772819300017412</v>
      </c>
      <c r="X561" s="154">
        <f t="shared" si="137"/>
        <v>-6.6593897556622372E-8</v>
      </c>
      <c r="Y561" s="155">
        <f t="shared" si="138"/>
        <v>-6.6554530545452986E-8</v>
      </c>
      <c r="Z561" s="155">
        <f t="shared" si="139"/>
        <v>-6.6554553817278568E-8</v>
      </c>
      <c r="AA561" s="156">
        <f t="shared" si="140"/>
        <v>-6.6515210050420474E-8</v>
      </c>
      <c r="AB561" s="157">
        <f t="shared" si="151"/>
        <v>5.6325678023926235E-4</v>
      </c>
      <c r="AC561" s="132"/>
      <c r="AD561" s="158">
        <f t="shared" si="152"/>
        <v>5.6325678023926233</v>
      </c>
      <c r="AE561" s="158"/>
      <c r="AF561" s="159"/>
      <c r="AG561" s="133">
        <v>5550</v>
      </c>
    </row>
    <row r="562" spans="5:33">
      <c r="E562" s="147">
        <v>0.54554398148148142</v>
      </c>
      <c r="F562" s="133">
        <v>5560</v>
      </c>
      <c r="G562" s="148">
        <v>17.68</v>
      </c>
      <c r="H562" s="148">
        <v>5.82</v>
      </c>
      <c r="I562" s="148">
        <v>6.73</v>
      </c>
      <c r="J562" s="148">
        <v>17.59</v>
      </c>
      <c r="K562" s="148">
        <v>5.96</v>
      </c>
      <c r="L562" s="148">
        <v>6.3</v>
      </c>
      <c r="M562" s="118">
        <f t="shared" si="145"/>
        <v>17.634999999999998</v>
      </c>
      <c r="N562" s="118">
        <f t="shared" si="146"/>
        <v>5.8900000000000006</v>
      </c>
      <c r="O562" s="118">
        <f t="shared" si="147"/>
        <v>6.5150000000000006</v>
      </c>
      <c r="P562" s="149">
        <f t="shared" si="141"/>
        <v>0.1387808209133467</v>
      </c>
      <c r="Q562" s="150">
        <f t="shared" si="142"/>
        <v>1.2882495516931309E-6</v>
      </c>
      <c r="R562" s="151">
        <f t="shared" si="143"/>
        <v>4.2111038719327755E-9</v>
      </c>
      <c r="S562" s="150">
        <f t="shared" si="144"/>
        <v>1.7733395820207214E-17</v>
      </c>
      <c r="T562" s="97">
        <v>298</v>
      </c>
      <c r="U562" s="118">
        <f t="shared" si="148"/>
        <v>290.63499999999999</v>
      </c>
      <c r="V562" s="152">
        <f t="shared" si="149"/>
        <v>0.42739659502803728</v>
      </c>
      <c r="W562" s="153">
        <f t="shared" si="150"/>
        <v>2.6754484964217546</v>
      </c>
      <c r="X562" s="154">
        <f t="shared" si="137"/>
        <v>-6.6266110620100441E-8</v>
      </c>
      <c r="Y562" s="155">
        <f t="shared" si="138"/>
        <v>-6.6227084084089423E-8</v>
      </c>
      <c r="Z562" s="155">
        <f t="shared" si="139"/>
        <v>-6.6227107068243756E-8</v>
      </c>
      <c r="AA562" s="156">
        <f t="shared" si="140"/>
        <v>-6.6188103489314641E-8</v>
      </c>
      <c r="AB562" s="157">
        <f t="shared" si="151"/>
        <v>5.6259123477870817E-4</v>
      </c>
      <c r="AC562" s="132"/>
      <c r="AD562" s="158">
        <f t="shared" si="152"/>
        <v>5.6259123477870814</v>
      </c>
      <c r="AE562" s="158"/>
      <c r="AF562" s="159"/>
      <c r="AG562" s="133">
        <v>5560</v>
      </c>
    </row>
    <row r="563" spans="5:33">
      <c r="E563" s="147">
        <v>0.54565972222222225</v>
      </c>
      <c r="F563" s="133">
        <v>5570</v>
      </c>
      <c r="G563" s="148">
        <v>17.68</v>
      </c>
      <c r="H563" s="148">
        <v>5.82</v>
      </c>
      <c r="I563" s="148">
        <v>6.84</v>
      </c>
      <c r="J563" s="148">
        <v>17.61</v>
      </c>
      <c r="K563" s="148">
        <v>5.96</v>
      </c>
      <c r="L563" s="148">
        <v>6.34</v>
      </c>
      <c r="M563" s="118">
        <f t="shared" si="145"/>
        <v>17.645</v>
      </c>
      <c r="N563" s="118">
        <f t="shared" si="146"/>
        <v>5.8900000000000006</v>
      </c>
      <c r="O563" s="118">
        <f t="shared" si="147"/>
        <v>6.59</v>
      </c>
      <c r="P563" s="149">
        <f t="shared" si="141"/>
        <v>0.14040365853260278</v>
      </c>
      <c r="Q563" s="150">
        <f t="shared" si="142"/>
        <v>1.2882495516931309E-6</v>
      </c>
      <c r="R563" s="151">
        <f t="shared" si="143"/>
        <v>4.2146047536652478E-9</v>
      </c>
      <c r="S563" s="150">
        <f t="shared" si="144"/>
        <v>1.7762893229617705E-17</v>
      </c>
      <c r="T563" s="97">
        <v>298</v>
      </c>
      <c r="U563" s="118">
        <f t="shared" si="148"/>
        <v>290.64499999999998</v>
      </c>
      <c r="V563" s="152">
        <f t="shared" si="149"/>
        <v>0.42680160222213698</v>
      </c>
      <c r="W563" s="153">
        <f t="shared" si="150"/>
        <v>2.6717855839922326</v>
      </c>
      <c r="X563" s="154">
        <f t="shared" si="137"/>
        <v>-6.7165414603466598E-8</v>
      </c>
      <c r="Y563" s="155">
        <f t="shared" si="138"/>
        <v>-6.7125274361464523E-8</v>
      </c>
      <c r="Z563" s="155">
        <f t="shared" si="139"/>
        <v>-6.7125298350582116E-8</v>
      </c>
      <c r="AA563" s="156">
        <f t="shared" si="140"/>
        <v>-6.7085182069024285E-8</v>
      </c>
      <c r="AB563" s="157">
        <f t="shared" si="151"/>
        <v>5.6192896378468471E-4</v>
      </c>
      <c r="AC563" s="132"/>
      <c r="AD563" s="158">
        <f t="shared" si="152"/>
        <v>5.6192896378468475</v>
      </c>
      <c r="AE563" s="158"/>
      <c r="AF563" s="159"/>
      <c r="AG563" s="133">
        <v>5570</v>
      </c>
    </row>
    <row r="564" spans="5:33">
      <c r="E564" s="147">
        <v>0.54577546296296298</v>
      </c>
      <c r="F564" s="133">
        <v>5580</v>
      </c>
      <c r="G564" s="148">
        <v>17.690000000000001</v>
      </c>
      <c r="H564" s="148">
        <v>5.82</v>
      </c>
      <c r="I564" s="148">
        <v>6.9</v>
      </c>
      <c r="J564" s="148">
        <v>17.61</v>
      </c>
      <c r="K564" s="148">
        <v>5.96</v>
      </c>
      <c r="L564" s="148">
        <v>6.27</v>
      </c>
      <c r="M564" s="118">
        <f t="shared" si="145"/>
        <v>17.649999999999999</v>
      </c>
      <c r="N564" s="118">
        <f t="shared" si="146"/>
        <v>5.8900000000000006</v>
      </c>
      <c r="O564" s="118">
        <f t="shared" si="147"/>
        <v>6.585</v>
      </c>
      <c r="P564" s="149">
        <f t="shared" si="141"/>
        <v>0.140309728195702</v>
      </c>
      <c r="Q564" s="150">
        <f t="shared" si="142"/>
        <v>1.2882495516931309E-6</v>
      </c>
      <c r="R564" s="151">
        <f t="shared" si="143"/>
        <v>4.2163562857959976E-9</v>
      </c>
      <c r="S564" s="150">
        <f t="shared" si="144"/>
        <v>1.7777660328771419E-17</v>
      </c>
      <c r="T564" s="97">
        <v>298</v>
      </c>
      <c r="U564" s="118">
        <f t="shared" si="148"/>
        <v>290.64999999999998</v>
      </c>
      <c r="V564" s="152">
        <f t="shared" si="149"/>
        <v>0.42650412117251851</v>
      </c>
      <c r="W564" s="153">
        <f t="shared" si="150"/>
        <v>2.6699561031584116</v>
      </c>
      <c r="X564" s="154">
        <f t="shared" si="137"/>
        <v>-6.7142010478463848E-8</v>
      </c>
      <c r="Y564" s="155">
        <f t="shared" si="138"/>
        <v>-6.7101850232255282E-8</v>
      </c>
      <c r="Z564" s="155">
        <f t="shared" si="139"/>
        <v>-6.7101874253659508E-8</v>
      </c>
      <c r="AA564" s="156">
        <f t="shared" si="140"/>
        <v>-6.706173800011894E-8</v>
      </c>
      <c r="AB564" s="157">
        <f t="shared" si="151"/>
        <v>5.612577108811904E-4</v>
      </c>
      <c r="AC564" s="132"/>
      <c r="AD564" s="158">
        <f t="shared" si="152"/>
        <v>5.6125771088119043</v>
      </c>
      <c r="AE564" s="158"/>
      <c r="AF564" s="159"/>
      <c r="AG564" s="133">
        <v>5580</v>
      </c>
    </row>
    <row r="565" spans="5:33">
      <c r="E565" s="147">
        <v>0.5458912037037037</v>
      </c>
      <c r="F565" s="133">
        <v>5590</v>
      </c>
      <c r="G565" s="148">
        <v>17.71</v>
      </c>
      <c r="H565" s="148">
        <v>5.81</v>
      </c>
      <c r="I565" s="148">
        <v>6.95</v>
      </c>
      <c r="J565" s="148">
        <v>17.62</v>
      </c>
      <c r="K565" s="148">
        <v>5.96</v>
      </c>
      <c r="L565" s="148">
        <v>6.16</v>
      </c>
      <c r="M565" s="118">
        <f t="shared" si="145"/>
        <v>17.664999999999999</v>
      </c>
      <c r="N565" s="118">
        <f t="shared" si="146"/>
        <v>5.8849999999999998</v>
      </c>
      <c r="O565" s="118">
        <f t="shared" si="147"/>
        <v>6.5549999999999997</v>
      </c>
      <c r="P565" s="149">
        <f t="shared" si="141"/>
        <v>0.13970813769249391</v>
      </c>
      <c r="Q565" s="150">
        <f t="shared" si="142"/>
        <v>1.3031667784522985E-6</v>
      </c>
      <c r="R565" s="151">
        <f t="shared" si="143"/>
        <v>4.1732908207036959E-9</v>
      </c>
      <c r="S565" s="150">
        <f t="shared" si="144"/>
        <v>1.7416356274169728E-17</v>
      </c>
      <c r="T565" s="97">
        <v>298</v>
      </c>
      <c r="U565" s="118">
        <f t="shared" si="148"/>
        <v>290.66500000000002</v>
      </c>
      <c r="V565" s="152">
        <f t="shared" si="149"/>
        <v>0.42561173943065128</v>
      </c>
      <c r="W565" s="153">
        <f t="shared" si="150"/>
        <v>2.6644755502913675</v>
      </c>
      <c r="X565" s="154">
        <f t="shared" si="137"/>
        <v>-6.5551676411797925E-8</v>
      </c>
      <c r="Y565" s="155">
        <f t="shared" si="138"/>
        <v>-6.5513350294356666E-8</v>
      </c>
      <c r="Z565" s="155">
        <f t="shared" si="139"/>
        <v>-6.5513372702498738E-8</v>
      </c>
      <c r="AA565" s="156">
        <f t="shared" si="140"/>
        <v>-6.5475068966996798E-8</v>
      </c>
      <c r="AB565" s="157">
        <f t="shared" si="151"/>
        <v>5.6058669221877304E-4</v>
      </c>
      <c r="AC565" s="132"/>
      <c r="AD565" s="158">
        <f t="shared" si="152"/>
        <v>5.6058669221877304</v>
      </c>
      <c r="AE565" s="158"/>
      <c r="AF565" s="159"/>
      <c r="AG565" s="133">
        <v>5590</v>
      </c>
    </row>
    <row r="566" spans="5:33">
      <c r="E566" s="147">
        <v>0.54600694444444442</v>
      </c>
      <c r="F566" s="133">
        <v>5600</v>
      </c>
      <c r="G566" s="148">
        <v>17.71</v>
      </c>
      <c r="H566" s="148">
        <v>5.81</v>
      </c>
      <c r="I566" s="148">
        <v>6.89</v>
      </c>
      <c r="J566" s="148">
        <v>17.62</v>
      </c>
      <c r="K566" s="148">
        <v>5.96</v>
      </c>
      <c r="L566" s="148">
        <v>6.17</v>
      </c>
      <c r="M566" s="118">
        <f t="shared" si="145"/>
        <v>17.664999999999999</v>
      </c>
      <c r="N566" s="118">
        <f t="shared" si="146"/>
        <v>5.8849999999999998</v>
      </c>
      <c r="O566" s="118">
        <f t="shared" si="147"/>
        <v>6.5299999999999994</v>
      </c>
      <c r="P566" s="149">
        <f t="shared" si="141"/>
        <v>0.13917530726651184</v>
      </c>
      <c r="Q566" s="150">
        <f t="shared" si="142"/>
        <v>1.3031667784522985E-6</v>
      </c>
      <c r="R566" s="151">
        <f t="shared" si="143"/>
        <v>4.1732908207036959E-9</v>
      </c>
      <c r="S566" s="150">
        <f t="shared" si="144"/>
        <v>1.7416356274169728E-17</v>
      </c>
      <c r="T566" s="97">
        <v>298</v>
      </c>
      <c r="U566" s="118">
        <f t="shared" si="148"/>
        <v>290.66500000000002</v>
      </c>
      <c r="V566" s="152">
        <f t="shared" si="149"/>
        <v>0.42561173943065128</v>
      </c>
      <c r="W566" s="153">
        <f t="shared" si="150"/>
        <v>2.6644755502913675</v>
      </c>
      <c r="X566" s="154">
        <f t="shared" si="137"/>
        <v>-6.522535475386073E-8</v>
      </c>
      <c r="Y566" s="155">
        <f t="shared" si="138"/>
        <v>-6.5187364870653768E-8</v>
      </c>
      <c r="Z566" s="155">
        <f t="shared" si="139"/>
        <v>-6.5187386997497402E-8</v>
      </c>
      <c r="AA566" s="156">
        <f t="shared" si="140"/>
        <v>-6.5149419215358942E-8</v>
      </c>
      <c r="AB566" s="157">
        <f t="shared" si="151"/>
        <v>5.5993155856648555E-4</v>
      </c>
      <c r="AC566" s="132"/>
      <c r="AD566" s="158">
        <f t="shared" si="152"/>
        <v>5.5993155856648551</v>
      </c>
      <c r="AE566" s="158"/>
      <c r="AF566" s="159"/>
      <c r="AG566" s="133">
        <v>5600</v>
      </c>
    </row>
    <row r="567" spans="5:33">
      <c r="E567" s="147">
        <v>0.54612268518518514</v>
      </c>
      <c r="F567" s="133">
        <v>5610</v>
      </c>
      <c r="G567" s="148">
        <v>17.72</v>
      </c>
      <c r="H567" s="148">
        <v>5.81</v>
      </c>
      <c r="I567" s="148">
        <v>6.79</v>
      </c>
      <c r="J567" s="148">
        <v>17.64</v>
      </c>
      <c r="K567" s="148">
        <v>5.96</v>
      </c>
      <c r="L567" s="148">
        <v>6.16</v>
      </c>
      <c r="M567" s="118">
        <f t="shared" si="145"/>
        <v>17.68</v>
      </c>
      <c r="N567" s="118">
        <f t="shared" si="146"/>
        <v>5.8849999999999998</v>
      </c>
      <c r="O567" s="118">
        <f t="shared" si="147"/>
        <v>6.4749999999999996</v>
      </c>
      <c r="P567" s="149">
        <f t="shared" si="141"/>
        <v>0.13804027484036599</v>
      </c>
      <c r="Q567" s="150">
        <f t="shared" si="142"/>
        <v>1.3031667784522985E-6</v>
      </c>
      <c r="R567" s="151">
        <f t="shared" si="143"/>
        <v>4.1784960712101041E-9</v>
      </c>
      <c r="S567" s="150">
        <f t="shared" si="144"/>
        <v>1.7459829417118274E-17</v>
      </c>
      <c r="T567" s="97">
        <v>298</v>
      </c>
      <c r="U567" s="118">
        <f t="shared" si="148"/>
        <v>290.68</v>
      </c>
      <c r="V567" s="152">
        <f t="shared" si="149"/>
        <v>0.42471944978818482</v>
      </c>
      <c r="W567" s="153">
        <f t="shared" si="150"/>
        <v>2.6590068111064231</v>
      </c>
      <c r="X567" s="154">
        <f t="shared" si="137"/>
        <v>-6.4912623343950913E-8</v>
      </c>
      <c r="Y567" s="155">
        <f t="shared" si="138"/>
        <v>-6.4874953026360862E-8</v>
      </c>
      <c r="Z567" s="155">
        <f t="shared" si="139"/>
        <v>-6.4874974887329549E-8</v>
      </c>
      <c r="AA567" s="156">
        <f t="shared" si="140"/>
        <v>-6.4837326405335327E-8</v>
      </c>
      <c r="AB567" s="157">
        <f t="shared" si="151"/>
        <v>5.5927968477030967E-4</v>
      </c>
      <c r="AC567" s="132"/>
      <c r="AD567" s="158">
        <f t="shared" si="152"/>
        <v>5.5927968477030969</v>
      </c>
      <c r="AE567" s="158"/>
      <c r="AF567" s="159"/>
      <c r="AG567" s="133">
        <v>5610</v>
      </c>
    </row>
    <row r="568" spans="5:33">
      <c r="E568" s="147">
        <v>0.54623842592592586</v>
      </c>
      <c r="F568" s="133">
        <v>5620</v>
      </c>
      <c r="G568" s="148">
        <v>17.72</v>
      </c>
      <c r="H568" s="148">
        <v>5.81</v>
      </c>
      <c r="I568" s="148">
        <v>6.68</v>
      </c>
      <c r="J568" s="148">
        <v>17.649999999999999</v>
      </c>
      <c r="K568" s="148">
        <v>5.95</v>
      </c>
      <c r="L568" s="148">
        <v>6.11</v>
      </c>
      <c r="M568" s="118">
        <f t="shared" si="145"/>
        <v>17.684999999999999</v>
      </c>
      <c r="N568" s="118">
        <f t="shared" si="146"/>
        <v>5.88</v>
      </c>
      <c r="O568" s="118">
        <f t="shared" si="147"/>
        <v>6.3949999999999996</v>
      </c>
      <c r="P568" s="149">
        <f t="shared" si="141"/>
        <v>0.13634700732019725</v>
      </c>
      <c r="Q568" s="150">
        <f t="shared" si="142"/>
        <v>1.3182567385564063E-6</v>
      </c>
      <c r="R568" s="151">
        <f t="shared" si="143"/>
        <v>4.1323818702153614E-9</v>
      </c>
      <c r="S568" s="150">
        <f t="shared" si="144"/>
        <v>1.707657992128461E-17</v>
      </c>
      <c r="T568" s="97">
        <v>298</v>
      </c>
      <c r="U568" s="118">
        <f t="shared" si="148"/>
        <v>290.685</v>
      </c>
      <c r="V568" s="152">
        <f t="shared" si="149"/>
        <v>0.42442204037142972</v>
      </c>
      <c r="W568" s="153">
        <f t="shared" si="150"/>
        <v>2.6571865186992341</v>
      </c>
      <c r="X568" s="154">
        <f t="shared" si="137"/>
        <v>-6.2679164843791605E-8</v>
      </c>
      <c r="Y568" s="155">
        <f t="shared" si="138"/>
        <v>-6.2644001398136262E-8</v>
      </c>
      <c r="Z568" s="155">
        <f t="shared" si="139"/>
        <v>-6.2644021125072857E-8</v>
      </c>
      <c r="AA568" s="156">
        <f t="shared" si="140"/>
        <v>-6.2608877384220225E-8</v>
      </c>
      <c r="AB568" s="157">
        <f t="shared" si="151"/>
        <v>5.5863093509434859E-4</v>
      </c>
      <c r="AC568" s="132"/>
      <c r="AD568" s="158">
        <f t="shared" si="152"/>
        <v>5.5863093509434858</v>
      </c>
      <c r="AE568" s="158"/>
      <c r="AF568" s="159"/>
      <c r="AG568" s="133">
        <v>5620</v>
      </c>
    </row>
    <row r="569" spans="5:33">
      <c r="E569" s="147">
        <v>0.5463541666666667</v>
      </c>
      <c r="F569" s="133">
        <v>5630</v>
      </c>
      <c r="G569" s="148">
        <v>17.739999999999998</v>
      </c>
      <c r="H569" s="148">
        <v>5.81</v>
      </c>
      <c r="I569" s="148">
        <v>6.81</v>
      </c>
      <c r="J569" s="148">
        <v>17.66</v>
      </c>
      <c r="K569" s="148">
        <v>5.95</v>
      </c>
      <c r="L569" s="148">
        <v>6.13</v>
      </c>
      <c r="M569" s="118">
        <f t="shared" si="145"/>
        <v>17.7</v>
      </c>
      <c r="N569" s="118">
        <f t="shared" si="146"/>
        <v>5.88</v>
      </c>
      <c r="O569" s="118">
        <f t="shared" si="147"/>
        <v>6.47</v>
      </c>
      <c r="P569" s="149">
        <f t="shared" si="141"/>
        <v>0.13798326559428434</v>
      </c>
      <c r="Q569" s="150">
        <f t="shared" si="142"/>
        <v>1.3182567385564063E-6</v>
      </c>
      <c r="R569" s="151">
        <f t="shared" si="143"/>
        <v>4.1375360959203872E-9</v>
      </c>
      <c r="S569" s="150">
        <f t="shared" si="144"/>
        <v>1.7119204945044119E-17</v>
      </c>
      <c r="T569" s="97">
        <v>298</v>
      </c>
      <c r="U569" s="118">
        <f t="shared" si="148"/>
        <v>290.7</v>
      </c>
      <c r="V569" s="152">
        <f t="shared" si="149"/>
        <v>0.42352987350597882</v>
      </c>
      <c r="W569" s="153">
        <f t="shared" si="150"/>
        <v>2.651733489643552</v>
      </c>
      <c r="X569" s="154">
        <f t="shared" si="137"/>
        <v>-6.3649000575416417E-8</v>
      </c>
      <c r="Y569" s="155">
        <f t="shared" si="138"/>
        <v>-6.3612699834912338E-8</v>
      </c>
      <c r="Z569" s="155">
        <f t="shared" si="139"/>
        <v>-6.3612720538203033E-8</v>
      </c>
      <c r="AA569" s="156">
        <f t="shared" si="140"/>
        <v>-6.357644047737437E-8</v>
      </c>
      <c r="AB569" s="157">
        <f t="shared" si="151"/>
        <v>5.5800449494889119E-4</v>
      </c>
      <c r="AC569" s="132"/>
      <c r="AD569" s="158">
        <f t="shared" si="152"/>
        <v>5.5800449494889115</v>
      </c>
      <c r="AE569" s="158"/>
      <c r="AF569" s="159"/>
      <c r="AG569" s="133">
        <v>5630</v>
      </c>
    </row>
    <row r="570" spans="5:33">
      <c r="E570" s="147">
        <v>0.54646990740740742</v>
      </c>
      <c r="F570" s="133">
        <v>5640</v>
      </c>
      <c r="G570" s="148">
        <v>17.739999999999998</v>
      </c>
      <c r="H570" s="148">
        <v>5.81</v>
      </c>
      <c r="I570" s="148">
        <v>6.68</v>
      </c>
      <c r="J570" s="148">
        <v>17.670000000000002</v>
      </c>
      <c r="K570" s="148">
        <v>5.95</v>
      </c>
      <c r="L570" s="148">
        <v>6.11</v>
      </c>
      <c r="M570" s="118">
        <f t="shared" si="145"/>
        <v>17.704999999999998</v>
      </c>
      <c r="N570" s="118">
        <f t="shared" si="146"/>
        <v>5.88</v>
      </c>
      <c r="O570" s="118">
        <f t="shared" si="147"/>
        <v>6.3949999999999996</v>
      </c>
      <c r="P570" s="149">
        <f t="shared" si="141"/>
        <v>0.13639602689596728</v>
      </c>
      <c r="Q570" s="150">
        <f t="shared" si="142"/>
        <v>1.3182567385564063E-6</v>
      </c>
      <c r="R570" s="151">
        <f t="shared" si="143"/>
        <v>4.1392555993703454E-9</v>
      </c>
      <c r="S570" s="150">
        <f t="shared" si="144"/>
        <v>1.7133436916918757E-17</v>
      </c>
      <c r="T570" s="97">
        <v>298</v>
      </c>
      <c r="U570" s="118">
        <f t="shared" si="148"/>
        <v>290.70499999999998</v>
      </c>
      <c r="V570" s="152">
        <f t="shared" si="149"/>
        <v>0.42323250501067428</v>
      </c>
      <c r="W570" s="153">
        <f t="shared" si="150"/>
        <v>2.6499184260669906</v>
      </c>
      <c r="X570" s="154">
        <f t="shared" si="137"/>
        <v>-6.2940440354143868E-8</v>
      </c>
      <c r="Y570" s="155">
        <f t="shared" si="138"/>
        <v>-6.2904902824022445E-8</v>
      </c>
      <c r="Z570" s="155">
        <f t="shared" si="139"/>
        <v>-6.2904922889278426E-8</v>
      </c>
      <c r="AA570" s="156">
        <f t="shared" si="140"/>
        <v>-6.2869405401754416E-8</v>
      </c>
      <c r="AB570" s="157">
        <f t="shared" si="151"/>
        <v>5.5736836781255952E-4</v>
      </c>
      <c r="AC570" s="132"/>
      <c r="AD570" s="158">
        <f t="shared" si="152"/>
        <v>5.5736836781255956</v>
      </c>
      <c r="AE570" s="158"/>
      <c r="AF570" s="159"/>
      <c r="AG570" s="133">
        <v>5640</v>
      </c>
    </row>
    <row r="571" spans="5:33">
      <c r="E571" s="147">
        <v>0.54658564814814814</v>
      </c>
      <c r="F571" s="133">
        <v>5650</v>
      </c>
      <c r="G571" s="148">
        <v>17.75</v>
      </c>
      <c r="H571" s="148">
        <v>5.81</v>
      </c>
      <c r="I571" s="148">
        <v>6.59</v>
      </c>
      <c r="J571" s="148">
        <v>17.670000000000002</v>
      </c>
      <c r="K571" s="148">
        <v>5.95</v>
      </c>
      <c r="L571" s="148">
        <v>6.07</v>
      </c>
      <c r="M571" s="118">
        <f t="shared" si="145"/>
        <v>17.71</v>
      </c>
      <c r="N571" s="118">
        <f t="shared" si="146"/>
        <v>5.88</v>
      </c>
      <c r="O571" s="118">
        <f t="shared" si="147"/>
        <v>6.33</v>
      </c>
      <c r="P571" s="149">
        <f t="shared" si="141"/>
        <v>0.13502180744251055</v>
      </c>
      <c r="Q571" s="150">
        <f t="shared" si="142"/>
        <v>1.3182567385564063E-6</v>
      </c>
      <c r="R571" s="151">
        <f t="shared" si="143"/>
        <v>4.1409758174224356E-9</v>
      </c>
      <c r="S571" s="150">
        <f t="shared" si="144"/>
        <v>1.7147680720477407E-17</v>
      </c>
      <c r="T571" s="97">
        <v>298</v>
      </c>
      <c r="U571" s="118">
        <f t="shared" si="148"/>
        <v>290.70999999999998</v>
      </c>
      <c r="V571" s="152">
        <f t="shared" si="149"/>
        <v>0.42293514674440985</v>
      </c>
      <c r="W571" s="153">
        <f t="shared" si="150"/>
        <v>2.6481046672400259</v>
      </c>
      <c r="X571" s="154">
        <f t="shared" si="137"/>
        <v>-6.2330384709762106E-8</v>
      </c>
      <c r="Y571" s="155">
        <f t="shared" si="138"/>
        <v>-6.2295493363597778E-8</v>
      </c>
      <c r="Z571" s="155">
        <f t="shared" si="139"/>
        <v>-6.2295512895099824E-8</v>
      </c>
      <c r="AA571" s="156">
        <f t="shared" si="140"/>
        <v>-6.2260641058570832E-8</v>
      </c>
      <c r="AB571" s="157">
        <f t="shared" si="151"/>
        <v>5.5673931865058866E-4</v>
      </c>
      <c r="AC571" s="132"/>
      <c r="AD571" s="158">
        <f t="shared" si="152"/>
        <v>5.5673931865058863</v>
      </c>
      <c r="AE571" s="158"/>
      <c r="AF571" s="159"/>
      <c r="AG571" s="133">
        <v>5650</v>
      </c>
    </row>
    <row r="572" spans="5:33">
      <c r="E572" s="147">
        <v>0.54670138888888886</v>
      </c>
      <c r="F572" s="133">
        <v>5660</v>
      </c>
      <c r="G572" s="148">
        <v>17.760000000000002</v>
      </c>
      <c r="H572" s="148">
        <v>5.81</v>
      </c>
      <c r="I572" s="148">
        <v>6.85</v>
      </c>
      <c r="J572" s="148">
        <v>17.68</v>
      </c>
      <c r="K572" s="148">
        <v>5.95</v>
      </c>
      <c r="L572" s="148">
        <v>6</v>
      </c>
      <c r="M572" s="118">
        <f t="shared" si="145"/>
        <v>17.72</v>
      </c>
      <c r="N572" s="118">
        <f t="shared" si="146"/>
        <v>5.88</v>
      </c>
      <c r="O572" s="118">
        <f t="shared" si="147"/>
        <v>6.4249999999999998</v>
      </c>
      <c r="P572" s="149">
        <f t="shared" si="141"/>
        <v>0.13707284355645655</v>
      </c>
      <c r="Q572" s="150">
        <f t="shared" si="142"/>
        <v>1.3182567385564063E-6</v>
      </c>
      <c r="R572" s="151">
        <f t="shared" si="143"/>
        <v>4.1444183985210506E-9</v>
      </c>
      <c r="S572" s="150">
        <f t="shared" si="144"/>
        <v>1.7176203861999789E-17</v>
      </c>
      <c r="T572" s="97">
        <v>298</v>
      </c>
      <c r="U572" s="118">
        <f t="shared" si="148"/>
        <v>290.72000000000003</v>
      </c>
      <c r="V572" s="152">
        <f t="shared" si="149"/>
        <v>0.42234046089689797</v>
      </c>
      <c r="W572" s="153">
        <f t="shared" si="150"/>
        <v>2.6444810599090114</v>
      </c>
      <c r="X572" s="154">
        <f t="shared" si="137"/>
        <v>-6.3398294701678524E-8</v>
      </c>
      <c r="Y572" s="155">
        <f t="shared" si="138"/>
        <v>-6.3362157087014949E-8</v>
      </c>
      <c r="Z572" s="155">
        <f t="shared" si="139"/>
        <v>-6.3362177685789732E-8</v>
      </c>
      <c r="AA572" s="156">
        <f t="shared" si="140"/>
        <v>-6.3326060646417945E-8</v>
      </c>
      <c r="AB572" s="157">
        <f t="shared" si="151"/>
        <v>5.5611636358677912E-4</v>
      </c>
      <c r="AC572" s="132"/>
      <c r="AD572" s="158">
        <f t="shared" si="152"/>
        <v>5.5611636358677909</v>
      </c>
      <c r="AE572" s="158"/>
      <c r="AF572" s="159"/>
      <c r="AG572" s="133">
        <v>5660</v>
      </c>
    </row>
    <row r="573" spans="5:33">
      <c r="E573" s="147">
        <v>0.54681712962962958</v>
      </c>
      <c r="F573" s="133">
        <v>5670</v>
      </c>
      <c r="G573" s="148">
        <v>17.77</v>
      </c>
      <c r="H573" s="148">
        <v>5.81</v>
      </c>
      <c r="I573" s="148">
        <v>6.88</v>
      </c>
      <c r="J573" s="148">
        <v>17.690000000000001</v>
      </c>
      <c r="K573" s="148">
        <v>5.95</v>
      </c>
      <c r="L573" s="148">
        <v>6.01</v>
      </c>
      <c r="M573" s="118">
        <f t="shared" si="145"/>
        <v>17.73</v>
      </c>
      <c r="N573" s="118">
        <f t="shared" si="146"/>
        <v>5.88</v>
      </c>
      <c r="O573" s="118">
        <f t="shared" si="147"/>
        <v>6.4450000000000003</v>
      </c>
      <c r="P573" s="149">
        <f t="shared" si="141"/>
        <v>0.13752425752930139</v>
      </c>
      <c r="Q573" s="150">
        <f t="shared" si="142"/>
        <v>1.3182567385564063E-6</v>
      </c>
      <c r="R573" s="151">
        <f t="shared" si="143"/>
        <v>4.147863841593546E-9</v>
      </c>
      <c r="S573" s="150">
        <f t="shared" si="144"/>
        <v>1.720477444839917E-17</v>
      </c>
      <c r="T573" s="97">
        <v>298</v>
      </c>
      <c r="U573" s="118">
        <f t="shared" si="148"/>
        <v>290.73</v>
      </c>
      <c r="V573" s="152">
        <f t="shared" si="149"/>
        <v>0.42174581595922539</v>
      </c>
      <c r="W573" s="153">
        <f t="shared" si="150"/>
        <v>2.640862659806392</v>
      </c>
      <c r="X573" s="154">
        <f t="shared" si="137"/>
        <v>-6.3727488258586727E-8</v>
      </c>
      <c r="Y573" s="155">
        <f t="shared" si="138"/>
        <v>-6.369093273261292E-8</v>
      </c>
      <c r="Z573" s="155">
        <f t="shared" si="139"/>
        <v>-6.369095370168789E-8</v>
      </c>
      <c r="AA573" s="156">
        <f t="shared" si="140"/>
        <v>-6.365441912073239E-8</v>
      </c>
      <c r="AB573" s="157">
        <f t="shared" si="151"/>
        <v>5.5548274187862292E-4</v>
      </c>
      <c r="AC573" s="132"/>
      <c r="AD573" s="158">
        <f t="shared" si="152"/>
        <v>5.5548274187862292</v>
      </c>
      <c r="AE573" s="158"/>
      <c r="AF573" s="159"/>
      <c r="AG573" s="133">
        <v>5670</v>
      </c>
    </row>
    <row r="574" spans="5:33">
      <c r="E574" s="147">
        <v>0.54693287037037031</v>
      </c>
      <c r="F574" s="133">
        <v>5680</v>
      </c>
      <c r="G574" s="148">
        <v>17.78</v>
      </c>
      <c r="H574" s="148">
        <v>5.81</v>
      </c>
      <c r="I574" s="148">
        <v>6.78</v>
      </c>
      <c r="J574" s="148">
        <v>17.690000000000001</v>
      </c>
      <c r="K574" s="148">
        <v>5.95</v>
      </c>
      <c r="L574" s="148">
        <v>6</v>
      </c>
      <c r="M574" s="118">
        <f t="shared" si="145"/>
        <v>17.734999999999999</v>
      </c>
      <c r="N574" s="118">
        <f t="shared" si="146"/>
        <v>5.88</v>
      </c>
      <c r="O574" s="118">
        <f t="shared" si="147"/>
        <v>6.3900000000000006</v>
      </c>
      <c r="P574" s="149">
        <f t="shared" si="141"/>
        <v>0.13636292213154916</v>
      </c>
      <c r="Q574" s="150">
        <f t="shared" si="142"/>
        <v>1.3182567385564063E-6</v>
      </c>
      <c r="R574" s="151">
        <f t="shared" si="143"/>
        <v>4.1495876371134467E-9</v>
      </c>
      <c r="S574" s="150">
        <f t="shared" si="144"/>
        <v>1.7219077558084758E-17</v>
      </c>
      <c r="T574" s="97">
        <v>298</v>
      </c>
      <c r="U574" s="118">
        <f t="shared" si="148"/>
        <v>290.73500000000001</v>
      </c>
      <c r="V574" s="152">
        <f t="shared" si="149"/>
        <v>0.42144850883025803</v>
      </c>
      <c r="W574" s="153">
        <f t="shared" si="150"/>
        <v>2.6390554100177943</v>
      </c>
      <c r="X574" s="154">
        <f t="shared" si="137"/>
        <v>-6.321261481672161E-8</v>
      </c>
      <c r="Y574" s="155">
        <f t="shared" si="138"/>
        <v>-6.3176606303738839E-8</v>
      </c>
      <c r="Z574" s="155">
        <f t="shared" si="139"/>
        <v>-6.317662681567321E-8</v>
      </c>
      <c r="AA574" s="156">
        <f t="shared" si="140"/>
        <v>-6.3140638791255914E-8</v>
      </c>
      <c r="AB574" s="157">
        <f t="shared" si="151"/>
        <v>5.5484583241154301E-4</v>
      </c>
      <c r="AC574" s="132"/>
      <c r="AD574" s="158">
        <f t="shared" si="152"/>
        <v>5.5484583241154297</v>
      </c>
      <c r="AE574" s="158"/>
      <c r="AF574" s="159"/>
      <c r="AG574" s="133">
        <v>5680</v>
      </c>
    </row>
    <row r="575" spans="5:33">
      <c r="E575" s="147">
        <v>0.54704861111111114</v>
      </c>
      <c r="F575" s="133">
        <v>5690</v>
      </c>
      <c r="G575" s="148">
        <v>17.79</v>
      </c>
      <c r="H575" s="148">
        <v>5.81</v>
      </c>
      <c r="I575" s="148">
        <v>6.76</v>
      </c>
      <c r="J575" s="148">
        <v>17.7</v>
      </c>
      <c r="K575" s="148">
        <v>5.95</v>
      </c>
      <c r="L575" s="148">
        <v>5.92</v>
      </c>
      <c r="M575" s="118">
        <f t="shared" si="145"/>
        <v>17.744999999999997</v>
      </c>
      <c r="N575" s="118">
        <f t="shared" si="146"/>
        <v>5.88</v>
      </c>
      <c r="O575" s="118">
        <f t="shared" si="147"/>
        <v>6.34</v>
      </c>
      <c r="P575" s="149">
        <f t="shared" si="141"/>
        <v>0.13532025795521072</v>
      </c>
      <c r="Q575" s="150">
        <f t="shared" si="142"/>
        <v>1.3182567385564063E-6</v>
      </c>
      <c r="R575" s="151">
        <f t="shared" si="143"/>
        <v>4.1530373776085413E-9</v>
      </c>
      <c r="S575" s="150">
        <f t="shared" si="144"/>
        <v>1.7247719459813629E-17</v>
      </c>
      <c r="T575" s="97">
        <v>298</v>
      </c>
      <c r="U575" s="118">
        <f t="shared" si="148"/>
        <v>290.745</v>
      </c>
      <c r="V575" s="152">
        <f t="shared" si="149"/>
        <v>0.42085392524942578</v>
      </c>
      <c r="W575" s="153">
        <f t="shared" si="150"/>
        <v>2.6354448060769102</v>
      </c>
      <c r="X575" s="154">
        <f t="shared" si="137"/>
        <v>-6.2848059103324001E-8</v>
      </c>
      <c r="Y575" s="155">
        <f t="shared" si="138"/>
        <v>-6.2812424149487005E-8</v>
      </c>
      <c r="Z575" s="155">
        <f t="shared" si="139"/>
        <v>-6.281244435456499E-8</v>
      </c>
      <c r="AA575" s="156">
        <f t="shared" si="140"/>
        <v>-6.2776829582893341E-8</v>
      </c>
      <c r="AB575" s="157">
        <f t="shared" si="151"/>
        <v>5.5421406621179834E-4</v>
      </c>
      <c r="AC575" s="132"/>
      <c r="AD575" s="158">
        <f t="shared" si="152"/>
        <v>5.5421406621179834</v>
      </c>
      <c r="AE575" s="158"/>
      <c r="AF575" s="159"/>
      <c r="AG575" s="133">
        <v>5690</v>
      </c>
    </row>
    <row r="576" spans="5:33">
      <c r="E576" s="147">
        <v>0.54716435185185186</v>
      </c>
      <c r="F576" s="133">
        <v>5700</v>
      </c>
      <c r="G576" s="148">
        <v>17.8</v>
      </c>
      <c r="H576" s="148">
        <v>5.81</v>
      </c>
      <c r="I576" s="148">
        <v>6.8</v>
      </c>
      <c r="J576" s="148">
        <v>17.71</v>
      </c>
      <c r="K576" s="148">
        <v>5.95</v>
      </c>
      <c r="L576" s="148">
        <v>5.85</v>
      </c>
      <c r="M576" s="118">
        <f t="shared" si="145"/>
        <v>17.755000000000003</v>
      </c>
      <c r="N576" s="118">
        <f t="shared" si="146"/>
        <v>5.88</v>
      </c>
      <c r="O576" s="118">
        <f t="shared" si="147"/>
        <v>6.3249999999999993</v>
      </c>
      <c r="P576" s="149">
        <f t="shared" si="141"/>
        <v>0.13502438911490955</v>
      </c>
      <c r="Q576" s="150">
        <f t="shared" si="142"/>
        <v>1.3182567385564063E-6</v>
      </c>
      <c r="R576" s="151">
        <f t="shared" si="143"/>
        <v>4.1564899860294488E-9</v>
      </c>
      <c r="S576" s="150">
        <f t="shared" si="144"/>
        <v>1.7276409003963088E-17</v>
      </c>
      <c r="T576" s="97">
        <v>298</v>
      </c>
      <c r="U576" s="118">
        <f t="shared" si="148"/>
        <v>290.755</v>
      </c>
      <c r="V576" s="152">
        <f t="shared" si="149"/>
        <v>0.42025938256787893</v>
      </c>
      <c r="W576" s="153">
        <f t="shared" si="150"/>
        <v>2.6318393898078849</v>
      </c>
      <c r="X576" s="154">
        <f t="shared" si="137"/>
        <v>-6.2829719815876403E-8</v>
      </c>
      <c r="Y576" s="155">
        <f t="shared" si="138"/>
        <v>-6.2794065246334304E-8</v>
      </c>
      <c r="Z576" s="155">
        <f t="shared" si="139"/>
        <v>-6.2794085479566818E-8</v>
      </c>
      <c r="AA576" s="156">
        <f t="shared" si="140"/>
        <v>-6.2758451120293323E-8</v>
      </c>
      <c r="AB576" s="157">
        <f t="shared" si="151"/>
        <v>5.5358594183564115E-4</v>
      </c>
      <c r="AC576" s="132"/>
      <c r="AD576" s="158">
        <f t="shared" si="152"/>
        <v>5.5358594183564112</v>
      </c>
      <c r="AE576" s="158"/>
      <c r="AF576" s="159"/>
      <c r="AG576" s="133">
        <v>5700</v>
      </c>
    </row>
    <row r="577" spans="1:37">
      <c r="E577" s="147">
        <v>0.54728009259259258</v>
      </c>
      <c r="F577" s="133">
        <v>5710</v>
      </c>
      <c r="G577" s="148">
        <v>17.82</v>
      </c>
      <c r="H577" s="148">
        <v>5.81</v>
      </c>
      <c r="I577" s="148">
        <v>6.83</v>
      </c>
      <c r="J577" s="148">
        <v>17.72</v>
      </c>
      <c r="K577" s="148">
        <v>5.95</v>
      </c>
      <c r="L577" s="148">
        <v>5.81</v>
      </c>
      <c r="M577" s="118">
        <f t="shared" si="145"/>
        <v>17.77</v>
      </c>
      <c r="N577" s="118">
        <f t="shared" si="146"/>
        <v>5.88</v>
      </c>
      <c r="O577" s="118">
        <f t="shared" si="147"/>
        <v>6.32</v>
      </c>
      <c r="P577" s="149">
        <f t="shared" si="141"/>
        <v>0.13495407229345474</v>
      </c>
      <c r="Q577" s="150">
        <f t="shared" si="142"/>
        <v>1.3182567385564063E-6</v>
      </c>
      <c r="R577" s="151">
        <f t="shared" si="143"/>
        <v>4.1616742812377585E-9</v>
      </c>
      <c r="S577" s="150">
        <f t="shared" si="144"/>
        <v>1.7319532823115813E-17</v>
      </c>
      <c r="T577" s="97">
        <v>298</v>
      </c>
      <c r="U577" s="118">
        <f t="shared" si="148"/>
        <v>290.77</v>
      </c>
      <c r="V577" s="152">
        <f t="shared" si="149"/>
        <v>0.41936764522248826</v>
      </c>
      <c r="W577" s="153">
        <f t="shared" si="150"/>
        <v>2.6264409752274522</v>
      </c>
      <c r="X577" s="154">
        <f t="shared" si="137"/>
        <v>-6.3011587779241161E-8</v>
      </c>
      <c r="Y577" s="155">
        <f t="shared" si="138"/>
        <v>-6.2975685774143727E-8</v>
      </c>
      <c r="Z577" s="155">
        <f t="shared" si="139"/>
        <v>-6.2975706229968042E-8</v>
      </c>
      <c r="AA577" s="156">
        <f t="shared" si="140"/>
        <v>-6.2939824657384762E-8</v>
      </c>
      <c r="AB577" s="157">
        <f t="shared" si="151"/>
        <v>5.5295800104832786E-4</v>
      </c>
      <c r="AC577" s="132"/>
      <c r="AD577" s="158">
        <f t="shared" si="152"/>
        <v>5.5295800104832784</v>
      </c>
      <c r="AE577" s="158"/>
      <c r="AF577" s="159"/>
      <c r="AG577" s="133">
        <v>5710</v>
      </c>
    </row>
    <row r="578" spans="1:37">
      <c r="E578" s="147">
        <v>0.5473958333333333</v>
      </c>
      <c r="F578" s="133">
        <v>5720</v>
      </c>
      <c r="G578" s="148">
        <v>17.829999999999998</v>
      </c>
      <c r="H578" s="148">
        <v>5.81</v>
      </c>
      <c r="I578" s="148">
        <v>6.88</v>
      </c>
      <c r="J578" s="148">
        <v>17.73</v>
      </c>
      <c r="K578" s="148">
        <v>5.95</v>
      </c>
      <c r="L578" s="148">
        <v>5.9</v>
      </c>
      <c r="M578" s="118">
        <f t="shared" si="145"/>
        <v>17.78</v>
      </c>
      <c r="N578" s="118">
        <f t="shared" si="146"/>
        <v>5.88</v>
      </c>
      <c r="O578" s="118">
        <f t="shared" si="147"/>
        <v>6.3900000000000006</v>
      </c>
      <c r="P578" s="149">
        <f t="shared" si="141"/>
        <v>0.13647337796772832</v>
      </c>
      <c r="Q578" s="150">
        <f t="shared" si="142"/>
        <v>1.3182567385564063E-6</v>
      </c>
      <c r="R578" s="151">
        <f t="shared" si="143"/>
        <v>4.1651340699085608E-9</v>
      </c>
      <c r="S578" s="150">
        <f t="shared" si="144"/>
        <v>1.734834182031305E-17</v>
      </c>
      <c r="T578" s="97">
        <v>298</v>
      </c>
      <c r="U578" s="118">
        <f t="shared" si="148"/>
        <v>290.77999999999997</v>
      </c>
      <c r="V578" s="152">
        <f t="shared" si="149"/>
        <v>0.41877320477069291</v>
      </c>
      <c r="W578" s="153">
        <f t="shared" si="150"/>
        <v>2.6228484940348826</v>
      </c>
      <c r="X578" s="154">
        <f t="shared" si="137"/>
        <v>-6.3841592798904309E-8</v>
      </c>
      <c r="Y578" s="155">
        <f t="shared" si="138"/>
        <v>-6.3804696722929799E-8</v>
      </c>
      <c r="Z578" s="155">
        <f t="shared" si="139"/>
        <v>-6.3804718046339218E-8</v>
      </c>
      <c r="AA578" s="156">
        <f t="shared" si="140"/>
        <v>-6.3767843269127175E-8</v>
      </c>
      <c r="AB578" s="157">
        <f t="shared" si="151"/>
        <v>5.5232824405425309E-4</v>
      </c>
      <c r="AC578" s="132"/>
      <c r="AD578" s="158">
        <f t="shared" si="152"/>
        <v>5.5232824405425305</v>
      </c>
      <c r="AE578" s="158"/>
      <c r="AF578" s="159"/>
      <c r="AG578" s="133">
        <v>5720</v>
      </c>
    </row>
    <row r="579" spans="1:37">
      <c r="E579" s="147">
        <v>0.54751157407407403</v>
      </c>
      <c r="F579" s="133">
        <v>5730</v>
      </c>
      <c r="G579" s="148">
        <v>17.84</v>
      </c>
      <c r="H579" s="148">
        <v>5.81</v>
      </c>
      <c r="I579" s="148">
        <v>6.96</v>
      </c>
      <c r="J579" s="148">
        <v>17.739999999999998</v>
      </c>
      <c r="K579" s="148">
        <v>5.94</v>
      </c>
      <c r="L579" s="148">
        <v>5.93</v>
      </c>
      <c r="M579" s="118">
        <f t="shared" si="145"/>
        <v>17.79</v>
      </c>
      <c r="N579" s="118">
        <f t="shared" si="146"/>
        <v>5.875</v>
      </c>
      <c r="O579" s="118">
        <f t="shared" si="147"/>
        <v>6.4450000000000003</v>
      </c>
      <c r="P579" s="149">
        <f t="shared" si="141"/>
        <v>0.13767281298142975</v>
      </c>
      <c r="Q579" s="150">
        <f t="shared" si="142"/>
        <v>1.333521432163323E-6</v>
      </c>
      <c r="R579" s="151">
        <f t="shared" si="143"/>
        <v>4.1208792026213549E-9</v>
      </c>
      <c r="S579" s="150">
        <f t="shared" si="144"/>
        <v>1.6981645402597212E-17</v>
      </c>
      <c r="T579" s="97">
        <v>298</v>
      </c>
      <c r="U579" s="118">
        <f t="shared" si="148"/>
        <v>290.79000000000002</v>
      </c>
      <c r="V579" s="152">
        <f t="shared" si="149"/>
        <v>0.41817880520341338</v>
      </c>
      <c r="W579" s="153">
        <f t="shared" si="150"/>
        <v>2.6192611732637077</v>
      </c>
      <c r="X579" s="154">
        <f t="shared" si="137"/>
        <v>-6.3054802632958089E-8</v>
      </c>
      <c r="Y579" s="155">
        <f t="shared" si="138"/>
        <v>-6.3018768748750082E-8</v>
      </c>
      <c r="Z579" s="155">
        <f t="shared" si="139"/>
        <v>-6.3018789341008826E-8</v>
      </c>
      <c r="AA579" s="156">
        <f t="shared" si="140"/>
        <v>-6.2982776025523879E-8</v>
      </c>
      <c r="AB579" s="157">
        <f t="shared" si="151"/>
        <v>5.5169019694490881E-4</v>
      </c>
      <c r="AC579" s="132"/>
      <c r="AD579" s="158">
        <f t="shared" si="152"/>
        <v>5.516901969449088</v>
      </c>
      <c r="AE579" s="158"/>
      <c r="AF579" s="159"/>
      <c r="AG579" s="133">
        <v>5730</v>
      </c>
    </row>
    <row r="580" spans="1:37">
      <c r="E580" s="147">
        <v>0.54762731481481486</v>
      </c>
      <c r="F580" s="133">
        <v>5740</v>
      </c>
      <c r="G580" s="148">
        <v>17.850000000000001</v>
      </c>
      <c r="H580" s="148">
        <v>5.81</v>
      </c>
      <c r="I580" s="148">
        <v>6.98</v>
      </c>
      <c r="J580" s="148">
        <v>17.75</v>
      </c>
      <c r="K580" s="148">
        <v>5.94</v>
      </c>
      <c r="L580" s="148">
        <v>5.91</v>
      </c>
      <c r="M580" s="118">
        <f t="shared" si="145"/>
        <v>17.8</v>
      </c>
      <c r="N580" s="118">
        <f t="shared" si="146"/>
        <v>5.875</v>
      </c>
      <c r="O580" s="118">
        <f t="shared" si="147"/>
        <v>6.4450000000000003</v>
      </c>
      <c r="P580" s="149">
        <f t="shared" si="141"/>
        <v>0.13769760343185927</v>
      </c>
      <c r="Q580" s="150">
        <f t="shared" si="142"/>
        <v>1.333521432163323E-6</v>
      </c>
      <c r="R580" s="151">
        <f t="shared" si="143"/>
        <v>4.1243050764921795E-9</v>
      </c>
      <c r="S580" s="150">
        <f t="shared" si="144"/>
        <v>1.7009892363979163E-17</v>
      </c>
      <c r="T580" s="97">
        <v>298</v>
      </c>
      <c r="U580" s="118">
        <f t="shared" si="148"/>
        <v>290.8</v>
      </c>
      <c r="V580" s="152">
        <f t="shared" si="149"/>
        <v>0.41758444651643645</v>
      </c>
      <c r="W580" s="153">
        <f t="shared" si="150"/>
        <v>2.615679005155584</v>
      </c>
      <c r="X580" s="154">
        <f t="shared" si="137"/>
        <v>-6.3185314322123725E-8</v>
      </c>
      <c r="Y580" s="155">
        <f t="shared" si="138"/>
        <v>-6.3149089737868715E-8</v>
      </c>
      <c r="Z580" s="155">
        <f t="shared" si="139"/>
        <v>-6.3149110505677194E-8</v>
      </c>
      <c r="AA580" s="156">
        <f t="shared" si="140"/>
        <v>-6.3112906665417973E-8</v>
      </c>
      <c r="AB580" s="157">
        <f t="shared" si="151"/>
        <v>5.5106000912017881E-4</v>
      </c>
      <c r="AC580" s="132"/>
      <c r="AD580" s="158">
        <f t="shared" si="152"/>
        <v>5.5106000912017885</v>
      </c>
      <c r="AE580" s="158"/>
      <c r="AF580" s="159"/>
      <c r="AG580" s="133">
        <v>5740</v>
      </c>
    </row>
    <row r="581" spans="1:37">
      <c r="E581" s="147">
        <v>0.54774305555555558</v>
      </c>
      <c r="F581" s="133">
        <v>5750</v>
      </c>
      <c r="G581" s="148">
        <v>17.87</v>
      </c>
      <c r="H581" s="148">
        <v>5.81</v>
      </c>
      <c r="I581" s="148">
        <v>6.98</v>
      </c>
      <c r="J581" s="148">
        <v>17.760000000000002</v>
      </c>
      <c r="K581" s="148">
        <v>5.94</v>
      </c>
      <c r="L581" s="148">
        <v>5.99</v>
      </c>
      <c r="M581" s="118">
        <f t="shared" si="145"/>
        <v>17.815000000000001</v>
      </c>
      <c r="N581" s="118">
        <f t="shared" si="146"/>
        <v>5.875</v>
      </c>
      <c r="O581" s="118">
        <f t="shared" si="147"/>
        <v>6.4850000000000003</v>
      </c>
      <c r="P581" s="149">
        <f t="shared" si="141"/>
        <v>0.1385896378509707</v>
      </c>
      <c r="Q581" s="150">
        <f t="shared" si="142"/>
        <v>1.333521432163323E-6</v>
      </c>
      <c r="R581" s="151">
        <f t="shared" si="143"/>
        <v>4.1294492281965111E-9</v>
      </c>
      <c r="S581" s="150">
        <f t="shared" si="144"/>
        <v>1.705235092825276E-17</v>
      </c>
      <c r="T581" s="97">
        <v>298</v>
      </c>
      <c r="U581" s="118">
        <f t="shared" si="148"/>
        <v>290.815</v>
      </c>
      <c r="V581" s="152">
        <f t="shared" si="149"/>
        <v>0.41669298512731084</v>
      </c>
      <c r="W581" s="153">
        <f t="shared" si="150"/>
        <v>2.6103153972951199</v>
      </c>
      <c r="X581" s="154">
        <f t="shared" si="137"/>
        <v>-6.3811171516713762E-8</v>
      </c>
      <c r="Y581" s="155">
        <f t="shared" si="138"/>
        <v>-6.3774183374960986E-8</v>
      </c>
      <c r="Z581" s="155">
        <f t="shared" si="139"/>
        <v>-6.3774204815135154E-8</v>
      </c>
      <c r="AA581" s="156">
        <f t="shared" si="140"/>
        <v>-6.3737238088700933E-8</v>
      </c>
      <c r="AB581" s="157">
        <f t="shared" si="151"/>
        <v>5.5042851808438772E-4</v>
      </c>
      <c r="AC581" s="132"/>
      <c r="AD581" s="158">
        <f t="shared" si="152"/>
        <v>5.5042851808438771</v>
      </c>
      <c r="AE581" s="158"/>
      <c r="AF581" s="159"/>
      <c r="AG581" s="133">
        <v>5750</v>
      </c>
    </row>
    <row r="582" spans="1:37" s="77" customFormat="1">
      <c r="A582" s="134"/>
      <c r="B582" s="134"/>
      <c r="C582" s="134"/>
      <c r="D582" s="134"/>
      <c r="E582" s="136">
        <v>0.5478587962962963</v>
      </c>
      <c r="F582" s="137">
        <v>5760</v>
      </c>
      <c r="G582" s="138">
        <v>17.89</v>
      </c>
      <c r="H582" s="138">
        <v>5.81</v>
      </c>
      <c r="I582" s="138">
        <v>6.94</v>
      </c>
      <c r="J582" s="138">
        <v>17.79</v>
      </c>
      <c r="K582" s="138">
        <v>5.94</v>
      </c>
      <c r="L582" s="138">
        <v>5.94</v>
      </c>
      <c r="M582" s="139">
        <f t="shared" si="145"/>
        <v>17.84</v>
      </c>
      <c r="N582" s="139">
        <f t="shared" si="146"/>
        <v>5.875</v>
      </c>
      <c r="O582" s="139">
        <f t="shared" si="147"/>
        <v>6.44</v>
      </c>
      <c r="P582" s="140">
        <f t="shared" si="141"/>
        <v>0.13768995244021423</v>
      </c>
      <c r="Q582" s="141">
        <f t="shared" si="142"/>
        <v>1.333521432163323E-6</v>
      </c>
      <c r="R582" s="142">
        <f t="shared" si="143"/>
        <v>4.1380370765067544E-9</v>
      </c>
      <c r="S582" s="141">
        <f t="shared" si="144"/>
        <v>1.7123350846544568E-17</v>
      </c>
      <c r="T582" s="143">
        <v>298</v>
      </c>
      <c r="U582" s="139">
        <f t="shared" si="148"/>
        <v>290.83999999999997</v>
      </c>
      <c r="V582" s="144">
        <f t="shared" si="149"/>
        <v>0.41520742048720027</v>
      </c>
      <c r="W582" s="145">
        <f t="shared" si="150"/>
        <v>2.6014017046117019</v>
      </c>
      <c r="X582" s="146">
        <f t="shared" ref="X582:X645" si="153">-($B$2/W582)*P582*S582*AB582</f>
        <v>-6.3805011112085509E-8</v>
      </c>
      <c r="Y582" s="146">
        <f t="shared" ref="Y582:Y645" si="154">-(AB582+(5*X582))*$B$2*S582*P582/W582</f>
        <v>-6.3767987214814674E-8</v>
      </c>
      <c r="Z582" s="146">
        <f t="shared" ref="Z582:Z645" si="155">-(AB582+5*Y582)*$B$2*P582*S582/W582</f>
        <v>-6.3768008698534289E-8</v>
      </c>
      <c r="AA582" s="146">
        <f t="shared" ref="AA582:AA645" si="156">-(AB582+(10*Z582))*$B$2*P582*S582/W582</f>
        <v>-6.3731006260050522E-8</v>
      </c>
      <c r="AB582" s="146">
        <f t="shared" si="151"/>
        <v>5.49790776107745E-4</v>
      </c>
      <c r="AC582" s="134"/>
      <c r="AD582" s="146">
        <f t="shared" si="152"/>
        <v>5.4979077610774496</v>
      </c>
      <c r="AE582" s="146"/>
      <c r="AF582" s="146"/>
      <c r="AG582" s="137">
        <v>5760</v>
      </c>
      <c r="AH582" s="134"/>
      <c r="AI582" s="134"/>
      <c r="AJ582" s="134"/>
      <c r="AK582" s="134"/>
    </row>
    <row r="583" spans="1:37">
      <c r="E583" s="147">
        <v>0.54797453703703702</v>
      </c>
      <c r="F583" s="133">
        <v>5770</v>
      </c>
      <c r="G583" s="148">
        <v>17.899999999999999</v>
      </c>
      <c r="H583" s="148">
        <v>5.81</v>
      </c>
      <c r="I583" s="148">
        <v>6.88</v>
      </c>
      <c r="J583" s="148">
        <v>17.82</v>
      </c>
      <c r="K583" s="148">
        <v>5.94</v>
      </c>
      <c r="L583" s="148">
        <v>5.95</v>
      </c>
      <c r="M583" s="118">
        <f t="shared" si="145"/>
        <v>17.86</v>
      </c>
      <c r="N583" s="118">
        <f t="shared" si="146"/>
        <v>5.875</v>
      </c>
      <c r="O583" s="118">
        <f t="shared" si="147"/>
        <v>6.415</v>
      </c>
      <c r="P583" s="149">
        <f t="shared" ref="P583:P646" si="157">((O583/32000)*(1/((-0.026*M583+1.9067)/1000)))/1.013</f>
        <v>0.13720488975624109</v>
      </c>
      <c r="Q583" s="150">
        <f t="shared" ref="Q583:Q646" si="158">POWER(10, -N583)</f>
        <v>1.333521432163323E-6</v>
      </c>
      <c r="R583" s="151">
        <f t="shared" ref="R583:R646" si="159">(0.00000000000001*(0.1253*EXP(0.0831*M583)))/Q583</f>
        <v>4.1449202124294511E-9</v>
      </c>
      <c r="S583" s="150">
        <f t="shared" ref="S583:S646" si="160">POWER(R583, 2)</f>
        <v>1.7180363567406205E-17</v>
      </c>
      <c r="T583" s="97">
        <v>298</v>
      </c>
      <c r="U583" s="118">
        <f t="shared" si="148"/>
        <v>290.86</v>
      </c>
      <c r="V583" s="152">
        <f t="shared" si="149"/>
        <v>0.41401915264475947</v>
      </c>
      <c r="W583" s="153">
        <f t="shared" si="150"/>
        <v>2.5942937694931407</v>
      </c>
      <c r="X583" s="154">
        <f t="shared" si="153"/>
        <v>-6.3892514133646604E-8</v>
      </c>
      <c r="Y583" s="155">
        <f t="shared" si="154"/>
        <v>-6.3855345506251389E-8</v>
      </c>
      <c r="Z583" s="155">
        <f t="shared" si="155"/>
        <v>-6.3855367128610154E-8</v>
      </c>
      <c r="AA583" s="156">
        <f t="shared" si="156"/>
        <v>-6.3818220098416639E-8</v>
      </c>
      <c r="AB583" s="157">
        <f t="shared" si="151"/>
        <v>5.4915309609241357E-4</v>
      </c>
      <c r="AC583" s="132"/>
      <c r="AD583" s="158">
        <f t="shared" si="152"/>
        <v>5.4915309609241358</v>
      </c>
      <c r="AE583" s="158"/>
      <c r="AF583" s="159"/>
      <c r="AG583" s="133">
        <v>5770</v>
      </c>
    </row>
    <row r="584" spans="1:37">
      <c r="E584" s="147">
        <v>0.54809027777777775</v>
      </c>
      <c r="F584" s="133">
        <v>5780</v>
      </c>
      <c r="G584" s="148">
        <v>17.91</v>
      </c>
      <c r="H584" s="148">
        <v>5.81</v>
      </c>
      <c r="I584" s="148">
        <v>7.04</v>
      </c>
      <c r="J584" s="148">
        <v>17.82</v>
      </c>
      <c r="K584" s="148">
        <v>5.94</v>
      </c>
      <c r="L584" s="148">
        <v>6.1</v>
      </c>
      <c r="M584" s="118">
        <f t="shared" ref="M584:M647" si="161">(G584+J584)/2</f>
        <v>17.865000000000002</v>
      </c>
      <c r="N584" s="118">
        <f t="shared" ref="N584:N647" si="162">(H584+K584)/2</f>
        <v>5.875</v>
      </c>
      <c r="O584" s="118">
        <f t="shared" ref="O584:O647" si="163">(I584+L584)/2</f>
        <v>6.57</v>
      </c>
      <c r="P584" s="149">
        <f t="shared" si="157"/>
        <v>0.14053271716990939</v>
      </c>
      <c r="Q584" s="150">
        <f t="shared" si="158"/>
        <v>1.333521432163323E-6</v>
      </c>
      <c r="R584" s="151">
        <f t="shared" si="159"/>
        <v>4.1466427846173061E-9</v>
      </c>
      <c r="S584" s="150">
        <f t="shared" si="160"/>
        <v>1.7194646383218766E-17</v>
      </c>
      <c r="T584" s="97">
        <v>298</v>
      </c>
      <c r="U584" s="118">
        <f t="shared" ref="U584:U647" si="164">273+M584</f>
        <v>290.86500000000001</v>
      </c>
      <c r="V584" s="152">
        <f t="shared" ref="V584:V647" si="165">((1/U584)-(1/298))*5026</f>
        <v>0.41372211121721181</v>
      </c>
      <c r="W584" s="153">
        <f t="shared" ref="W584:W647" si="166">POWER(10,V584)</f>
        <v>2.5925199747948833</v>
      </c>
      <c r="X584" s="154">
        <f t="shared" si="153"/>
        <v>-6.5465197408709925E-8</v>
      </c>
      <c r="Y584" s="155">
        <f t="shared" si="154"/>
        <v>-6.5426131060055964E-8</v>
      </c>
      <c r="Z584" s="155">
        <f t="shared" si="155"/>
        <v>-6.5426154372894816E-8</v>
      </c>
      <c r="AA584" s="156">
        <f t="shared" si="156"/>
        <v>-6.5387111309255826E-8</v>
      </c>
      <c r="AB584" s="157">
        <f t="shared" ref="AB584:AB647" si="167">AB583+10*(0.166666666666666*(X583+2*Y583+2*Z583+AA583))</f>
        <v>5.4851454249324396E-4</v>
      </c>
      <c r="AC584" s="132"/>
      <c r="AD584" s="158">
        <f t="shared" ref="AD584:AD647" si="168">AB584*10000</f>
        <v>5.4851454249324396</v>
      </c>
      <c r="AE584" s="158"/>
      <c r="AF584" s="159"/>
      <c r="AG584" s="133">
        <v>5780</v>
      </c>
    </row>
    <row r="585" spans="1:37">
      <c r="E585" s="147">
        <v>0.54820601851851847</v>
      </c>
      <c r="F585" s="133">
        <v>5790</v>
      </c>
      <c r="G585" s="148">
        <v>17.93</v>
      </c>
      <c r="H585" s="148">
        <v>5.81</v>
      </c>
      <c r="I585" s="148">
        <v>7.06</v>
      </c>
      <c r="J585" s="148">
        <v>17.829999999999998</v>
      </c>
      <c r="K585" s="148">
        <v>5.94</v>
      </c>
      <c r="L585" s="148">
        <v>6.22</v>
      </c>
      <c r="M585" s="118">
        <f t="shared" si="161"/>
        <v>17.88</v>
      </c>
      <c r="N585" s="118">
        <f t="shared" si="162"/>
        <v>5.875</v>
      </c>
      <c r="O585" s="118">
        <f t="shared" si="163"/>
        <v>6.64</v>
      </c>
      <c r="P585" s="149">
        <f t="shared" si="157"/>
        <v>0.14206843952286205</v>
      </c>
      <c r="Q585" s="150">
        <f t="shared" si="158"/>
        <v>1.333521432163323E-6</v>
      </c>
      <c r="R585" s="151">
        <f t="shared" si="159"/>
        <v>4.1518147976357708E-9</v>
      </c>
      <c r="S585" s="150">
        <f t="shared" si="160"/>
        <v>1.7237566113867357E-17</v>
      </c>
      <c r="T585" s="97">
        <v>298</v>
      </c>
      <c r="U585" s="118">
        <f t="shared" si="164"/>
        <v>290.88</v>
      </c>
      <c r="V585" s="152">
        <f t="shared" si="165"/>
        <v>0.41283104820549266</v>
      </c>
      <c r="W585" s="153">
        <f t="shared" si="166"/>
        <v>2.5872062291633222</v>
      </c>
      <c r="X585" s="154">
        <f t="shared" si="153"/>
        <v>-6.6402751819390463E-8</v>
      </c>
      <c r="Y585" s="155">
        <f t="shared" si="154"/>
        <v>-6.6362510487778315E-8</v>
      </c>
      <c r="Z585" s="155">
        <f t="shared" si="155"/>
        <v>-6.6362534874791303E-8</v>
      </c>
      <c r="AA585" s="156">
        <f t="shared" si="156"/>
        <v>-6.6322317900634147E-8</v>
      </c>
      <c r="AB585" s="157">
        <f t="shared" si="167"/>
        <v>5.4786028102727085E-4</v>
      </c>
      <c r="AC585" s="132"/>
      <c r="AD585" s="158">
        <f t="shared" si="168"/>
        <v>5.4786028102727089</v>
      </c>
      <c r="AE585" s="158"/>
      <c r="AF585" s="159"/>
      <c r="AG585" s="133">
        <v>5790</v>
      </c>
    </row>
    <row r="586" spans="1:37">
      <c r="E586" s="147">
        <v>0.5483217592592593</v>
      </c>
      <c r="F586" s="133">
        <v>5800</v>
      </c>
      <c r="G586" s="148">
        <v>17.940000000000001</v>
      </c>
      <c r="H586" s="148">
        <v>5.81</v>
      </c>
      <c r="I586" s="148">
        <v>7.07</v>
      </c>
      <c r="J586" s="148">
        <v>17.82</v>
      </c>
      <c r="K586" s="148">
        <v>5.94</v>
      </c>
      <c r="L586" s="148">
        <v>6.35</v>
      </c>
      <c r="M586" s="118">
        <f t="shared" si="161"/>
        <v>17.880000000000003</v>
      </c>
      <c r="N586" s="118">
        <f t="shared" si="162"/>
        <v>5.875</v>
      </c>
      <c r="O586" s="118">
        <f t="shared" si="163"/>
        <v>6.71</v>
      </c>
      <c r="P586" s="149">
        <f t="shared" si="157"/>
        <v>0.14356614897566328</v>
      </c>
      <c r="Q586" s="150">
        <f t="shared" si="158"/>
        <v>1.333521432163323E-6</v>
      </c>
      <c r="R586" s="151">
        <f t="shared" si="159"/>
        <v>4.1518147976357733E-9</v>
      </c>
      <c r="S586" s="150">
        <f t="shared" si="160"/>
        <v>1.7237566113867378E-17</v>
      </c>
      <c r="T586" s="97">
        <v>298</v>
      </c>
      <c r="U586" s="118">
        <f t="shared" si="164"/>
        <v>290.88</v>
      </c>
      <c r="V586" s="152">
        <f t="shared" si="165"/>
        <v>0.41283104820549266</v>
      </c>
      <c r="W586" s="153">
        <f t="shared" si="166"/>
        <v>2.5872062291633222</v>
      </c>
      <c r="X586" s="154">
        <f t="shared" si="153"/>
        <v>-6.7021498972802247E-8</v>
      </c>
      <c r="Y586" s="155">
        <f t="shared" si="154"/>
        <v>-6.6980454484707537E-8</v>
      </c>
      <c r="Z586" s="155">
        <f t="shared" si="155"/>
        <v>-6.6980479620671795E-8</v>
      </c>
      <c r="AA586" s="156">
        <f t="shared" si="156"/>
        <v>-6.6939460237754435E-8</v>
      </c>
      <c r="AB586" s="157">
        <f t="shared" si="167"/>
        <v>5.4719665575986222E-4</v>
      </c>
      <c r="AC586" s="132"/>
      <c r="AD586" s="158">
        <f t="shared" si="168"/>
        <v>5.4719665575986225</v>
      </c>
      <c r="AE586" s="158"/>
      <c r="AF586" s="159"/>
      <c r="AG586" s="133">
        <v>5800</v>
      </c>
    </row>
    <row r="587" spans="1:37">
      <c r="E587" s="147">
        <v>0.54843750000000002</v>
      </c>
      <c r="F587" s="133">
        <v>5810</v>
      </c>
      <c r="G587" s="148">
        <v>17.96</v>
      </c>
      <c r="H587" s="148">
        <v>5.8</v>
      </c>
      <c r="I587" s="148">
        <v>7.07</v>
      </c>
      <c r="J587" s="148">
        <v>17.829999999999998</v>
      </c>
      <c r="K587" s="148">
        <v>5.94</v>
      </c>
      <c r="L587" s="148">
        <v>6.42</v>
      </c>
      <c r="M587" s="118">
        <f t="shared" si="161"/>
        <v>17.895</v>
      </c>
      <c r="N587" s="118">
        <f t="shared" si="162"/>
        <v>5.87</v>
      </c>
      <c r="O587" s="118">
        <f t="shared" si="163"/>
        <v>6.7450000000000001</v>
      </c>
      <c r="P587" s="149">
        <f t="shared" si="157"/>
        <v>0.14435405024018494</v>
      </c>
      <c r="Q587" s="150">
        <f t="shared" si="158"/>
        <v>1.3489628825916527E-6</v>
      </c>
      <c r="R587" s="151">
        <f t="shared" si="159"/>
        <v>4.1094085532110317E-9</v>
      </c>
      <c r="S587" s="150">
        <f t="shared" si="160"/>
        <v>1.6887238657203987E-17</v>
      </c>
      <c r="T587" s="97">
        <v>298</v>
      </c>
      <c r="U587" s="118">
        <f t="shared" si="164"/>
        <v>290.89499999999998</v>
      </c>
      <c r="V587" s="152">
        <f t="shared" si="165"/>
        <v>0.41194007708909514</v>
      </c>
      <c r="W587" s="153">
        <f t="shared" si="166"/>
        <v>2.5819039211465276</v>
      </c>
      <c r="X587" s="154">
        <f t="shared" si="153"/>
        <v>-6.6074334274506987E-8</v>
      </c>
      <c r="Y587" s="155">
        <f t="shared" si="154"/>
        <v>-6.6034392800072117E-8</v>
      </c>
      <c r="Z587" s="155">
        <f t="shared" si="155"/>
        <v>-6.6034416944414943E-8</v>
      </c>
      <c r="AA587" s="156">
        <f t="shared" si="156"/>
        <v>-6.5994499585132728E-8</v>
      </c>
      <c r="AB587" s="157">
        <f t="shared" si="167"/>
        <v>5.4652685104749341E-4</v>
      </c>
      <c r="AC587" s="132"/>
      <c r="AD587" s="158">
        <f t="shared" si="168"/>
        <v>5.4652685104749343</v>
      </c>
      <c r="AE587" s="158"/>
      <c r="AF587" s="159"/>
      <c r="AG587" s="133">
        <v>5810</v>
      </c>
    </row>
    <row r="588" spans="1:37">
      <c r="E588" s="147">
        <v>0.54855324074074074</v>
      </c>
      <c r="F588" s="133">
        <v>5820</v>
      </c>
      <c r="G588" s="148">
        <v>17.97</v>
      </c>
      <c r="H588" s="148">
        <v>5.8</v>
      </c>
      <c r="I588" s="148">
        <v>7.06</v>
      </c>
      <c r="J588" s="148">
        <v>17.84</v>
      </c>
      <c r="K588" s="148">
        <v>5.94</v>
      </c>
      <c r="L588" s="148">
        <v>6.58</v>
      </c>
      <c r="M588" s="118">
        <f t="shared" si="161"/>
        <v>17.905000000000001</v>
      </c>
      <c r="N588" s="118">
        <f t="shared" si="162"/>
        <v>5.87</v>
      </c>
      <c r="O588" s="118">
        <f t="shared" si="163"/>
        <v>6.82</v>
      </c>
      <c r="P588" s="149">
        <f t="shared" si="157"/>
        <v>0.14598550545620703</v>
      </c>
      <c r="Q588" s="150">
        <f t="shared" si="158"/>
        <v>1.3489628825916527E-6</v>
      </c>
      <c r="R588" s="151">
        <f t="shared" si="159"/>
        <v>4.1128248910105061E-9</v>
      </c>
      <c r="S588" s="150">
        <f t="shared" si="160"/>
        <v>1.6915328584115582E-17</v>
      </c>
      <c r="T588" s="97">
        <v>298</v>
      </c>
      <c r="U588" s="118">
        <f t="shared" si="164"/>
        <v>290.90499999999997</v>
      </c>
      <c r="V588" s="152">
        <f t="shared" si="165"/>
        <v>0.41134614739077024</v>
      </c>
      <c r="W588" s="153">
        <f t="shared" si="166"/>
        <v>2.578375390639049</v>
      </c>
      <c r="X588" s="154">
        <f t="shared" si="153"/>
        <v>-6.6942855176762445E-8</v>
      </c>
      <c r="Y588" s="155">
        <f t="shared" si="154"/>
        <v>-6.6901807175079884E-8</v>
      </c>
      <c r="Z588" s="155">
        <f t="shared" si="155"/>
        <v>-6.690183234488238E-8</v>
      </c>
      <c r="AA588" s="156">
        <f t="shared" si="156"/>
        <v>-6.6860809482135072E-8</v>
      </c>
      <c r="AB588" s="157">
        <f t="shared" si="167"/>
        <v>5.4586650695857906E-4</v>
      </c>
      <c r="AC588" s="132"/>
      <c r="AD588" s="158">
        <f t="shared" si="168"/>
        <v>5.4586650695857903</v>
      </c>
      <c r="AE588" s="158"/>
      <c r="AF588" s="159"/>
      <c r="AG588" s="133">
        <v>5820</v>
      </c>
    </row>
    <row r="589" spans="1:37">
      <c r="E589" s="147">
        <v>0.54866898148148147</v>
      </c>
      <c r="F589" s="133">
        <v>5830</v>
      </c>
      <c r="G589" s="148">
        <v>17.98</v>
      </c>
      <c r="H589" s="148">
        <v>5.8</v>
      </c>
      <c r="I589" s="148">
        <v>7.1</v>
      </c>
      <c r="J589" s="148">
        <v>17.87</v>
      </c>
      <c r="K589" s="148">
        <v>5.94</v>
      </c>
      <c r="L589" s="148">
        <v>6.59</v>
      </c>
      <c r="M589" s="118">
        <f t="shared" si="161"/>
        <v>17.925000000000001</v>
      </c>
      <c r="N589" s="118">
        <f t="shared" si="162"/>
        <v>5.87</v>
      </c>
      <c r="O589" s="118">
        <f t="shared" si="163"/>
        <v>6.8449999999999998</v>
      </c>
      <c r="P589" s="149">
        <f t="shared" si="157"/>
        <v>0.14657352929940826</v>
      </c>
      <c r="Q589" s="150">
        <f t="shared" si="158"/>
        <v>1.3489628825916527E-6</v>
      </c>
      <c r="R589" s="151">
        <f t="shared" si="159"/>
        <v>4.1196660894405069E-9</v>
      </c>
      <c r="S589" s="150">
        <f t="shared" si="160"/>
        <v>1.6971648688486038E-17</v>
      </c>
      <c r="T589" s="97">
        <v>298</v>
      </c>
      <c r="U589" s="118">
        <f t="shared" si="164"/>
        <v>290.92500000000001</v>
      </c>
      <c r="V589" s="152">
        <f t="shared" si="165"/>
        <v>0.41015841048541707</v>
      </c>
      <c r="W589" s="153">
        <f t="shared" si="166"/>
        <v>2.5713335149515699</v>
      </c>
      <c r="X589" s="154">
        <f t="shared" si="153"/>
        <v>-6.7538089217180582E-8</v>
      </c>
      <c r="Y589" s="155">
        <f t="shared" si="154"/>
        <v>-6.7496256729050231E-8</v>
      </c>
      <c r="Z589" s="155">
        <f t="shared" si="155"/>
        <v>-6.7496282639719081E-8</v>
      </c>
      <c r="AA589" s="156">
        <f t="shared" si="156"/>
        <v>-6.7454476030159861E-8</v>
      </c>
      <c r="AB589" s="157">
        <f t="shared" si="167"/>
        <v>5.4519748871908102E-4</v>
      </c>
      <c r="AC589" s="132"/>
      <c r="AD589" s="158">
        <f t="shared" si="168"/>
        <v>5.4519748871908105</v>
      </c>
      <c r="AE589" s="158"/>
      <c r="AF589" s="159"/>
      <c r="AG589" s="133">
        <v>5830</v>
      </c>
    </row>
    <row r="590" spans="1:37">
      <c r="E590" s="147">
        <v>0.54878472222222219</v>
      </c>
      <c r="F590" s="133">
        <v>5840</v>
      </c>
      <c r="G590" s="148">
        <v>17.989999999999998</v>
      </c>
      <c r="H590" s="148">
        <v>5.8</v>
      </c>
      <c r="I590" s="148">
        <v>7.03</v>
      </c>
      <c r="J590" s="148">
        <v>17.87</v>
      </c>
      <c r="K590" s="148">
        <v>5.94</v>
      </c>
      <c r="L590" s="148">
        <v>6.56</v>
      </c>
      <c r="M590" s="118">
        <f t="shared" si="161"/>
        <v>17.93</v>
      </c>
      <c r="N590" s="118">
        <f t="shared" si="162"/>
        <v>5.87</v>
      </c>
      <c r="O590" s="118">
        <f t="shared" si="163"/>
        <v>6.7949999999999999</v>
      </c>
      <c r="P590" s="149">
        <f t="shared" si="157"/>
        <v>0.14551599895277478</v>
      </c>
      <c r="Q590" s="150">
        <f t="shared" si="158"/>
        <v>1.3489628825916527E-6</v>
      </c>
      <c r="R590" s="151">
        <f t="shared" si="159"/>
        <v>4.1213781663600178E-9</v>
      </c>
      <c r="S590" s="150">
        <f t="shared" si="160"/>
        <v>1.6985757990149062E-17</v>
      </c>
      <c r="T590" s="97">
        <v>298</v>
      </c>
      <c r="U590" s="118">
        <f t="shared" si="164"/>
        <v>290.93</v>
      </c>
      <c r="V590" s="152">
        <f t="shared" si="165"/>
        <v>0.40986150177503022</v>
      </c>
      <c r="W590" s="153">
        <f t="shared" si="166"/>
        <v>2.5695762040956303</v>
      </c>
      <c r="X590" s="154">
        <f t="shared" si="153"/>
        <v>-6.706930105132073E-8</v>
      </c>
      <c r="Y590" s="155">
        <f t="shared" si="154"/>
        <v>-6.7027996138035237E-8</v>
      </c>
      <c r="Z590" s="155">
        <f t="shared" si="155"/>
        <v>-6.7028021575841128E-8</v>
      </c>
      <c r="AA590" s="156">
        <f t="shared" si="156"/>
        <v>-6.6986742069029592E-8</v>
      </c>
      <c r="AB590" s="157">
        <f t="shared" si="167"/>
        <v>5.4452252597910627E-4</v>
      </c>
      <c r="AC590" s="132"/>
      <c r="AD590" s="158">
        <f t="shared" si="168"/>
        <v>5.4452252597910631</v>
      </c>
      <c r="AE590" s="158"/>
      <c r="AF590" s="159"/>
      <c r="AG590" s="133">
        <v>5840</v>
      </c>
    </row>
    <row r="591" spans="1:37">
      <c r="E591" s="147">
        <v>0.54890046296296291</v>
      </c>
      <c r="F591" s="133">
        <v>5850</v>
      </c>
      <c r="G591" s="148">
        <v>18</v>
      </c>
      <c r="H591" s="148">
        <v>5.8</v>
      </c>
      <c r="I591" s="148">
        <v>7.05</v>
      </c>
      <c r="J591" s="148">
        <v>17.86</v>
      </c>
      <c r="K591" s="148">
        <v>5.94</v>
      </c>
      <c r="L591" s="148">
        <v>6.44</v>
      </c>
      <c r="M591" s="118">
        <f t="shared" si="161"/>
        <v>17.93</v>
      </c>
      <c r="N591" s="118">
        <f t="shared" si="162"/>
        <v>5.87</v>
      </c>
      <c r="O591" s="118">
        <f t="shared" si="163"/>
        <v>6.7450000000000001</v>
      </c>
      <c r="P591" s="149">
        <f t="shared" si="157"/>
        <v>0.14444524105025253</v>
      </c>
      <c r="Q591" s="150">
        <f t="shared" si="158"/>
        <v>1.3489628825916527E-6</v>
      </c>
      <c r="R591" s="151">
        <f t="shared" si="159"/>
        <v>4.1213781663600178E-9</v>
      </c>
      <c r="S591" s="150">
        <f t="shared" si="160"/>
        <v>1.6985757990149062E-17</v>
      </c>
      <c r="T591" s="97">
        <v>298</v>
      </c>
      <c r="U591" s="118">
        <f t="shared" si="164"/>
        <v>290.93</v>
      </c>
      <c r="V591" s="152">
        <f t="shared" si="165"/>
        <v>0.40986150177503022</v>
      </c>
      <c r="W591" s="153">
        <f t="shared" si="166"/>
        <v>2.5695762040956303</v>
      </c>
      <c r="X591" s="154">
        <f t="shared" si="153"/>
        <v>-6.6493830070065128E-8</v>
      </c>
      <c r="Y591" s="155">
        <f t="shared" si="154"/>
        <v>-6.6453180891256535E-8</v>
      </c>
      <c r="Z591" s="155">
        <f t="shared" si="155"/>
        <v>-6.6453205741016856E-8</v>
      </c>
      <c r="AA591" s="156">
        <f t="shared" si="156"/>
        <v>-6.6412581381586082E-8</v>
      </c>
      <c r="AB591" s="157">
        <f t="shared" si="167"/>
        <v>5.4385224584819277E-4</v>
      </c>
      <c r="AC591" s="132"/>
      <c r="AD591" s="158">
        <f t="shared" si="168"/>
        <v>5.4385224584819278</v>
      </c>
      <c r="AE591" s="158"/>
      <c r="AF591" s="159"/>
      <c r="AG591" s="133">
        <v>5850</v>
      </c>
    </row>
    <row r="592" spans="1:37">
      <c r="E592" s="147">
        <v>0.54901620370370374</v>
      </c>
      <c r="F592" s="133">
        <v>5860</v>
      </c>
      <c r="G592" s="148">
        <v>18.010000000000002</v>
      </c>
      <c r="H592" s="148">
        <v>5.8</v>
      </c>
      <c r="I592" s="148">
        <v>6.85</v>
      </c>
      <c r="J592" s="148">
        <v>17.89</v>
      </c>
      <c r="K592" s="148">
        <v>5.94</v>
      </c>
      <c r="L592" s="148">
        <v>6.34</v>
      </c>
      <c r="M592" s="118">
        <f t="shared" si="161"/>
        <v>17.950000000000003</v>
      </c>
      <c r="N592" s="118">
        <f t="shared" si="162"/>
        <v>5.87</v>
      </c>
      <c r="O592" s="118">
        <f t="shared" si="163"/>
        <v>6.5949999999999998</v>
      </c>
      <c r="P592" s="149">
        <f t="shared" si="157"/>
        <v>0.14128396813644842</v>
      </c>
      <c r="Q592" s="150">
        <f t="shared" si="158"/>
        <v>1.3489628825916527E-6</v>
      </c>
      <c r="R592" s="151">
        <f t="shared" si="159"/>
        <v>4.1282335921533132E-9</v>
      </c>
      <c r="S592" s="150">
        <f t="shared" si="160"/>
        <v>1.7042312591383048E-17</v>
      </c>
      <c r="T592" s="97">
        <v>298</v>
      </c>
      <c r="U592" s="118">
        <f t="shared" si="164"/>
        <v>290.95</v>
      </c>
      <c r="V592" s="152">
        <f t="shared" si="165"/>
        <v>0.40867396898150149</v>
      </c>
      <c r="W592" s="153">
        <f t="shared" si="166"/>
        <v>2.5625595644851793</v>
      </c>
      <c r="X592" s="154">
        <f t="shared" si="153"/>
        <v>-6.5353843673140859E-8</v>
      </c>
      <c r="Y592" s="155">
        <f t="shared" si="154"/>
        <v>-6.5314528305968862E-8</v>
      </c>
      <c r="Z592" s="155">
        <f t="shared" si="155"/>
        <v>-6.531455195718827E-8</v>
      </c>
      <c r="AA592" s="156">
        <f t="shared" si="156"/>
        <v>-6.527526021277961E-8</v>
      </c>
      <c r="AB592" s="157">
        <f t="shared" si="167"/>
        <v>5.4318771387366579E-4</v>
      </c>
      <c r="AC592" s="132"/>
      <c r="AD592" s="158">
        <f t="shared" si="168"/>
        <v>5.4318771387366578</v>
      </c>
      <c r="AE592" s="158"/>
      <c r="AF592" s="159"/>
      <c r="AG592" s="133">
        <v>5860</v>
      </c>
    </row>
    <row r="593" spans="1:37">
      <c r="E593" s="147">
        <v>0.54913194444444446</v>
      </c>
      <c r="F593" s="133">
        <v>5870</v>
      </c>
      <c r="G593" s="148">
        <v>18.03</v>
      </c>
      <c r="H593" s="148">
        <v>5.8</v>
      </c>
      <c r="I593" s="148">
        <v>7.01</v>
      </c>
      <c r="J593" s="148">
        <v>17.899999999999999</v>
      </c>
      <c r="K593" s="148">
        <v>5.94</v>
      </c>
      <c r="L593" s="148">
        <v>6.31</v>
      </c>
      <c r="M593" s="118">
        <f t="shared" si="161"/>
        <v>17.965</v>
      </c>
      <c r="N593" s="118">
        <f t="shared" si="162"/>
        <v>5.87</v>
      </c>
      <c r="O593" s="118">
        <f t="shared" si="163"/>
        <v>6.66</v>
      </c>
      <c r="P593" s="149">
        <f t="shared" si="157"/>
        <v>0.14271510807951421</v>
      </c>
      <c r="Q593" s="150">
        <f t="shared" si="158"/>
        <v>1.3489628825916527E-6</v>
      </c>
      <c r="R593" s="151">
        <f t="shared" si="159"/>
        <v>4.1333826438056746E-9</v>
      </c>
      <c r="S593" s="150">
        <f t="shared" si="160"/>
        <v>1.7084852080113989E-17</v>
      </c>
      <c r="T593" s="97">
        <v>298</v>
      </c>
      <c r="U593" s="118">
        <f t="shared" si="164"/>
        <v>290.96499999999997</v>
      </c>
      <c r="V593" s="152">
        <f t="shared" si="165"/>
        <v>0.40778342652204586</v>
      </c>
      <c r="W593" s="153">
        <f t="shared" si="166"/>
        <v>2.5573102922900244</v>
      </c>
      <c r="X593" s="154">
        <f t="shared" si="153"/>
        <v>-6.623673506077217E-8</v>
      </c>
      <c r="Y593" s="155">
        <f t="shared" si="154"/>
        <v>-6.6196301645771711E-8</v>
      </c>
      <c r="Z593" s="155">
        <f t="shared" si="155"/>
        <v>-6.6196326327861583E-8</v>
      </c>
      <c r="AA593" s="156">
        <f t="shared" si="156"/>
        <v>-6.615591756481723E-8</v>
      </c>
      <c r="AB593" s="157">
        <f t="shared" si="167"/>
        <v>5.4253456843297875E-4</v>
      </c>
      <c r="AC593" s="132"/>
      <c r="AD593" s="158">
        <f t="shared" si="168"/>
        <v>5.4253456843297876</v>
      </c>
      <c r="AE593" s="158"/>
      <c r="AF593" s="159"/>
      <c r="AG593" s="133">
        <v>5870</v>
      </c>
    </row>
    <row r="594" spans="1:37">
      <c r="E594" s="147">
        <v>0.54924768518518519</v>
      </c>
      <c r="F594" s="133">
        <v>5880</v>
      </c>
      <c r="G594" s="148">
        <v>18.04</v>
      </c>
      <c r="H594" s="148">
        <v>5.8</v>
      </c>
      <c r="I594" s="148">
        <v>7.05</v>
      </c>
      <c r="J594" s="148">
        <v>17.920000000000002</v>
      </c>
      <c r="K594" s="148">
        <v>5.94</v>
      </c>
      <c r="L594" s="148">
        <v>6.23</v>
      </c>
      <c r="M594" s="118">
        <f t="shared" si="161"/>
        <v>17.98</v>
      </c>
      <c r="N594" s="118">
        <f t="shared" si="162"/>
        <v>5.87</v>
      </c>
      <c r="O594" s="118">
        <f t="shared" si="163"/>
        <v>6.6400000000000006</v>
      </c>
      <c r="P594" s="149">
        <f t="shared" si="157"/>
        <v>0.14232509100266322</v>
      </c>
      <c r="Q594" s="150">
        <f t="shared" si="158"/>
        <v>1.3489628825916527E-6</v>
      </c>
      <c r="R594" s="151">
        <f t="shared" si="159"/>
        <v>4.1385381177527839E-9</v>
      </c>
      <c r="S594" s="150">
        <f t="shared" si="160"/>
        <v>1.7127497752092755E-17</v>
      </c>
      <c r="T594" s="97">
        <v>298</v>
      </c>
      <c r="U594" s="118">
        <f t="shared" si="164"/>
        <v>290.98</v>
      </c>
      <c r="V594" s="152">
        <f t="shared" si="165"/>
        <v>0.4068929758773967</v>
      </c>
      <c r="W594" s="153">
        <f t="shared" si="166"/>
        <v>2.552072312497601</v>
      </c>
      <c r="X594" s="154">
        <f t="shared" si="153"/>
        <v>-6.6275553532513756E-8</v>
      </c>
      <c r="Y594" s="155">
        <f t="shared" si="154"/>
        <v>-6.623502325885286E-8</v>
      </c>
      <c r="Z594" s="155">
        <f t="shared" si="155"/>
        <v>-6.6235048044810808E-8</v>
      </c>
      <c r="AA594" s="156">
        <f t="shared" si="156"/>
        <v>-6.6194542526792591E-8</v>
      </c>
      <c r="AB594" s="157">
        <f t="shared" si="167"/>
        <v>5.4187260525202395E-4</v>
      </c>
      <c r="AC594" s="132"/>
      <c r="AD594" s="158">
        <f t="shared" si="168"/>
        <v>5.4187260525202392</v>
      </c>
      <c r="AE594" s="158"/>
      <c r="AF594" s="159"/>
      <c r="AG594" s="133">
        <v>5880</v>
      </c>
    </row>
    <row r="595" spans="1:37">
      <c r="E595" s="147">
        <v>0.54936342592592591</v>
      </c>
      <c r="F595" s="133">
        <v>5890</v>
      </c>
      <c r="G595" s="148">
        <v>18.04</v>
      </c>
      <c r="H595" s="148">
        <v>5.8</v>
      </c>
      <c r="I595" s="148">
        <v>7.09</v>
      </c>
      <c r="J595" s="148">
        <v>17.93</v>
      </c>
      <c r="K595" s="148">
        <v>5.94</v>
      </c>
      <c r="L595" s="148">
        <v>6.08</v>
      </c>
      <c r="M595" s="118">
        <f t="shared" si="161"/>
        <v>17.984999999999999</v>
      </c>
      <c r="N595" s="118">
        <f t="shared" si="162"/>
        <v>5.87</v>
      </c>
      <c r="O595" s="118">
        <f t="shared" si="163"/>
        <v>6.585</v>
      </c>
      <c r="P595" s="149">
        <f t="shared" si="157"/>
        <v>0.14115894383376812</v>
      </c>
      <c r="Q595" s="150">
        <f t="shared" si="158"/>
        <v>1.3489628825916527E-6</v>
      </c>
      <c r="R595" s="151">
        <f t="shared" si="159"/>
        <v>4.1402580376293201E-9</v>
      </c>
      <c r="S595" s="150">
        <f t="shared" si="160"/>
        <v>1.7141736618154188E-17</v>
      </c>
      <c r="T595" s="97">
        <v>298</v>
      </c>
      <c r="U595" s="118">
        <f t="shared" si="164"/>
        <v>290.98500000000001</v>
      </c>
      <c r="V595" s="152">
        <f t="shared" si="165"/>
        <v>0.40659617939668663</v>
      </c>
      <c r="W595" s="153">
        <f t="shared" si="166"/>
        <v>2.5503288242600974</v>
      </c>
      <c r="X595" s="154">
        <f t="shared" si="153"/>
        <v>-6.5751673431824382E-8</v>
      </c>
      <c r="Y595" s="155">
        <f t="shared" si="154"/>
        <v>-6.5711732553761666E-8</v>
      </c>
      <c r="Z595" s="155">
        <f t="shared" si="155"/>
        <v>-6.5711756815862639E-8</v>
      </c>
      <c r="AA595" s="156">
        <f t="shared" si="156"/>
        <v>-6.5671840170424878E-8</v>
      </c>
      <c r="AB595" s="157">
        <f t="shared" si="167"/>
        <v>5.4121025485424619E-4</v>
      </c>
      <c r="AC595" s="132"/>
      <c r="AD595" s="158">
        <f t="shared" si="168"/>
        <v>5.4121025485424621</v>
      </c>
      <c r="AE595" s="158"/>
      <c r="AF595" s="159"/>
      <c r="AG595" s="133">
        <v>5890</v>
      </c>
    </row>
    <row r="596" spans="1:37">
      <c r="E596" s="147">
        <v>0.54947916666666663</v>
      </c>
      <c r="F596" s="133">
        <v>5900</v>
      </c>
      <c r="G596" s="148">
        <v>18.059999999999999</v>
      </c>
      <c r="H596" s="148">
        <v>5.8</v>
      </c>
      <c r="I596" s="148">
        <v>6.96</v>
      </c>
      <c r="J596" s="148">
        <v>17.97</v>
      </c>
      <c r="K596" s="148">
        <v>5.93</v>
      </c>
      <c r="L596" s="148">
        <v>6.06</v>
      </c>
      <c r="M596" s="118">
        <f t="shared" si="161"/>
        <v>18.015000000000001</v>
      </c>
      <c r="N596" s="118">
        <f t="shared" si="162"/>
        <v>5.8650000000000002</v>
      </c>
      <c r="O596" s="118">
        <f t="shared" si="163"/>
        <v>6.51</v>
      </c>
      <c r="P596" s="149">
        <f t="shared" si="157"/>
        <v>0.13962689004534865</v>
      </c>
      <c r="Q596" s="150">
        <f t="shared" si="158"/>
        <v>1.3645831365889209E-6</v>
      </c>
      <c r="R596" s="151">
        <f t="shared" si="159"/>
        <v>4.1030811372156596E-9</v>
      </c>
      <c r="S596" s="150">
        <f t="shared" si="160"/>
        <v>1.6835274818574949E-17</v>
      </c>
      <c r="T596" s="97">
        <v>298</v>
      </c>
      <c r="U596" s="118">
        <f t="shared" si="164"/>
        <v>291.01499999999999</v>
      </c>
      <c r="V596" s="152">
        <f t="shared" si="165"/>
        <v>0.40481561468440702</v>
      </c>
      <c r="W596" s="153">
        <f t="shared" si="166"/>
        <v>2.5398941318392274</v>
      </c>
      <c r="X596" s="154">
        <f t="shared" si="153"/>
        <v>-6.4059833780004142E-8</v>
      </c>
      <c r="Y596" s="155">
        <f t="shared" si="154"/>
        <v>-6.4021875788270816E-8</v>
      </c>
      <c r="Z596" s="155">
        <f t="shared" si="155"/>
        <v>-6.4021898279886079E-8</v>
      </c>
      <c r="AA596" s="156">
        <f t="shared" si="156"/>
        <v>-6.3983962753113676E-8</v>
      </c>
      <c r="AB596" s="157">
        <f t="shared" si="167"/>
        <v>5.4055313736701039E-4</v>
      </c>
      <c r="AC596" s="132"/>
      <c r="AD596" s="158">
        <f t="shared" si="168"/>
        <v>5.4055313736701036</v>
      </c>
      <c r="AE596" s="158"/>
      <c r="AF596" s="159"/>
      <c r="AG596" s="133">
        <v>5900</v>
      </c>
    </row>
    <row r="597" spans="1:37">
      <c r="E597" s="147">
        <v>0.54959490740740735</v>
      </c>
      <c r="F597" s="133">
        <v>5910</v>
      </c>
      <c r="G597" s="148">
        <v>18.059999999999999</v>
      </c>
      <c r="H597" s="148">
        <v>5.8</v>
      </c>
      <c r="I597" s="148">
        <v>7.07</v>
      </c>
      <c r="J597" s="148">
        <v>17.989999999999998</v>
      </c>
      <c r="K597" s="148">
        <v>5.93</v>
      </c>
      <c r="L597" s="148">
        <v>6.13</v>
      </c>
      <c r="M597" s="118">
        <f t="shared" si="161"/>
        <v>18.024999999999999</v>
      </c>
      <c r="N597" s="118">
        <f t="shared" si="162"/>
        <v>5.8650000000000002</v>
      </c>
      <c r="O597" s="118">
        <f t="shared" si="163"/>
        <v>6.6</v>
      </c>
      <c r="P597" s="149">
        <f t="shared" si="157"/>
        <v>0.14158280931390413</v>
      </c>
      <c r="Q597" s="150">
        <f t="shared" si="158"/>
        <v>1.3645831365889209E-6</v>
      </c>
      <c r="R597" s="151">
        <f t="shared" si="159"/>
        <v>4.1064922147471036E-9</v>
      </c>
      <c r="S597" s="150">
        <f t="shared" si="160"/>
        <v>1.6863278309778572E-17</v>
      </c>
      <c r="T597" s="97">
        <v>298</v>
      </c>
      <c r="U597" s="118">
        <f t="shared" si="164"/>
        <v>291.02499999999998</v>
      </c>
      <c r="V597" s="152">
        <f t="shared" si="165"/>
        <v>0.40422217469036059</v>
      </c>
      <c r="W597" s="153">
        <f t="shared" si="166"/>
        <v>2.536425873582921</v>
      </c>
      <c r="X597" s="154">
        <f t="shared" si="153"/>
        <v>-6.5077046131851824E-8</v>
      </c>
      <c r="Y597" s="155">
        <f t="shared" si="154"/>
        <v>-6.5037826641185314E-8</v>
      </c>
      <c r="Z597" s="155">
        <f t="shared" si="155"/>
        <v>-6.5037850277298789E-8</v>
      </c>
      <c r="AA597" s="156">
        <f t="shared" si="156"/>
        <v>-6.4998654394256595E-8</v>
      </c>
      <c r="AB597" s="157">
        <f t="shared" si="167"/>
        <v>5.3991291845922797E-4</v>
      </c>
      <c r="AC597" s="132"/>
      <c r="AD597" s="158">
        <f t="shared" si="168"/>
        <v>5.3991291845922795</v>
      </c>
      <c r="AE597" s="158"/>
      <c r="AF597" s="159"/>
      <c r="AG597" s="133">
        <v>5910</v>
      </c>
    </row>
    <row r="598" spans="1:37">
      <c r="E598" s="147">
        <v>0.54971064814814818</v>
      </c>
      <c r="F598" s="133">
        <v>5920</v>
      </c>
      <c r="G598" s="148">
        <v>18.07</v>
      </c>
      <c r="H598" s="148">
        <v>5.8</v>
      </c>
      <c r="I598" s="148">
        <v>7.02</v>
      </c>
      <c r="J598" s="148">
        <v>17.97</v>
      </c>
      <c r="K598" s="148">
        <v>5.93</v>
      </c>
      <c r="L598" s="148">
        <v>6.01</v>
      </c>
      <c r="M598" s="118">
        <f t="shared" si="161"/>
        <v>18.02</v>
      </c>
      <c r="N598" s="118">
        <f t="shared" si="162"/>
        <v>5.8650000000000002</v>
      </c>
      <c r="O598" s="118">
        <f t="shared" si="163"/>
        <v>6.5149999999999997</v>
      </c>
      <c r="P598" s="149">
        <f t="shared" si="157"/>
        <v>0.13974676121104418</v>
      </c>
      <c r="Q598" s="150">
        <f t="shared" si="158"/>
        <v>1.3645831365889209E-6</v>
      </c>
      <c r="R598" s="151">
        <f t="shared" si="159"/>
        <v>4.1047863216557075E-9</v>
      </c>
      <c r="S598" s="150">
        <f t="shared" si="160"/>
        <v>1.6849270746451793E-17</v>
      </c>
      <c r="T598" s="97">
        <v>298</v>
      </c>
      <c r="U598" s="118">
        <f t="shared" si="164"/>
        <v>291.02</v>
      </c>
      <c r="V598" s="152">
        <f t="shared" si="165"/>
        <v>0.4045188895894522</v>
      </c>
      <c r="W598" s="153">
        <f t="shared" si="166"/>
        <v>2.538159380518624</v>
      </c>
      <c r="X598" s="154">
        <f t="shared" si="153"/>
        <v>-6.4058678978023087E-8</v>
      </c>
      <c r="Y598" s="155">
        <f t="shared" si="154"/>
        <v>-6.4020631514609996E-8</v>
      </c>
      <c r="Z598" s="155">
        <f t="shared" si="155"/>
        <v>-6.4020654112788648E-8</v>
      </c>
      <c r="AA598" s="156">
        <f t="shared" si="156"/>
        <v>-6.3982629220709961E-8</v>
      </c>
      <c r="AB598" s="157">
        <f t="shared" si="167"/>
        <v>5.3926254003528948E-4</v>
      </c>
      <c r="AC598" s="132"/>
      <c r="AD598" s="158">
        <f t="shared" si="168"/>
        <v>5.3926254003528946</v>
      </c>
      <c r="AE598" s="158"/>
      <c r="AF598" s="159"/>
      <c r="AG598" s="133">
        <v>5920</v>
      </c>
    </row>
    <row r="599" spans="1:37">
      <c r="E599" s="147">
        <v>0.54982638888888891</v>
      </c>
      <c r="F599" s="133">
        <v>5930</v>
      </c>
      <c r="G599" s="148">
        <v>18.079999999999998</v>
      </c>
      <c r="H599" s="148">
        <v>5.8</v>
      </c>
      <c r="I599" s="148">
        <v>6.97</v>
      </c>
      <c r="J599" s="148">
        <v>18</v>
      </c>
      <c r="K599" s="148">
        <v>5.93</v>
      </c>
      <c r="L599" s="148">
        <v>6.12</v>
      </c>
      <c r="M599" s="118">
        <f t="shared" si="161"/>
        <v>18.04</v>
      </c>
      <c r="N599" s="118">
        <f t="shared" si="162"/>
        <v>5.8650000000000002</v>
      </c>
      <c r="O599" s="118">
        <f t="shared" si="163"/>
        <v>6.5449999999999999</v>
      </c>
      <c r="P599" s="149">
        <f t="shared" si="157"/>
        <v>0.14044104026177562</v>
      </c>
      <c r="Q599" s="150">
        <f t="shared" si="158"/>
        <v>1.3645831365889209E-6</v>
      </c>
      <c r="R599" s="151">
        <f t="shared" si="159"/>
        <v>4.1116141488750419E-9</v>
      </c>
      <c r="S599" s="150">
        <f t="shared" si="160"/>
        <v>1.6905370909229436E-17</v>
      </c>
      <c r="T599" s="97">
        <v>298</v>
      </c>
      <c r="U599" s="118">
        <f t="shared" si="164"/>
        <v>291.04000000000002</v>
      </c>
      <c r="V599" s="152">
        <f t="shared" si="165"/>
        <v>0.40333209116300323</v>
      </c>
      <c r="W599" s="153">
        <f t="shared" si="166"/>
        <v>2.5312328097456245</v>
      </c>
      <c r="X599" s="154">
        <f t="shared" si="153"/>
        <v>-6.4691133689333385E-8</v>
      </c>
      <c r="Y599" s="155">
        <f t="shared" si="154"/>
        <v>-6.4652285107338295E-8</v>
      </c>
      <c r="Z599" s="155">
        <f t="shared" si="155"/>
        <v>-6.4652308436846318E-8</v>
      </c>
      <c r="AA599" s="156">
        <f t="shared" si="156"/>
        <v>-6.4613483156339415E-8</v>
      </c>
      <c r="AB599" s="157">
        <f t="shared" si="167"/>
        <v>5.3862233356953364E-4</v>
      </c>
      <c r="AC599" s="132"/>
      <c r="AD599" s="158">
        <f t="shared" si="168"/>
        <v>5.3862233356953366</v>
      </c>
      <c r="AE599" s="158"/>
      <c r="AF599" s="159"/>
      <c r="AG599" s="133">
        <v>5930</v>
      </c>
    </row>
    <row r="600" spans="1:37">
      <c r="E600" s="147">
        <v>0.54994212962962963</v>
      </c>
      <c r="F600" s="133">
        <v>5940</v>
      </c>
      <c r="G600" s="148">
        <v>18.09</v>
      </c>
      <c r="H600" s="148">
        <v>5.8</v>
      </c>
      <c r="I600" s="148">
        <v>7.08</v>
      </c>
      <c r="J600" s="148">
        <v>18.010000000000002</v>
      </c>
      <c r="K600" s="148">
        <v>5.93</v>
      </c>
      <c r="L600" s="148">
        <v>6.3</v>
      </c>
      <c r="M600" s="118">
        <f t="shared" si="161"/>
        <v>18.05</v>
      </c>
      <c r="N600" s="118">
        <f t="shared" si="162"/>
        <v>5.8650000000000002</v>
      </c>
      <c r="O600" s="118">
        <f t="shared" si="163"/>
        <v>6.6899999999999995</v>
      </c>
      <c r="P600" s="149">
        <f t="shared" si="157"/>
        <v>0.14357838155460853</v>
      </c>
      <c r="Q600" s="150">
        <f t="shared" si="158"/>
        <v>1.3645831365889209E-6</v>
      </c>
      <c r="R600" s="151">
        <f t="shared" si="159"/>
        <v>4.115032320286274E-9</v>
      </c>
      <c r="S600" s="150">
        <f t="shared" si="160"/>
        <v>1.6933490997000637E-17</v>
      </c>
      <c r="T600" s="97">
        <v>298</v>
      </c>
      <c r="U600" s="118">
        <f t="shared" si="164"/>
        <v>291.05</v>
      </c>
      <c r="V600" s="152">
        <f t="shared" si="165"/>
        <v>0.40273875311444751</v>
      </c>
      <c r="W600" s="153">
        <f t="shared" si="166"/>
        <v>2.527776972002219</v>
      </c>
      <c r="X600" s="154">
        <f t="shared" si="153"/>
        <v>-6.6257234483817355E-8</v>
      </c>
      <c r="Y600" s="155">
        <f t="shared" si="154"/>
        <v>-6.6216433196517386E-8</v>
      </c>
      <c r="Z600" s="155">
        <f t="shared" si="155"/>
        <v>-6.6216458322000788E-8</v>
      </c>
      <c r="AA600" s="156">
        <f t="shared" si="156"/>
        <v>-6.6175682129239593E-8</v>
      </c>
      <c r="AB600" s="157">
        <f t="shared" si="167"/>
        <v>5.3797581056297687E-4</v>
      </c>
      <c r="AC600" s="132"/>
      <c r="AD600" s="158">
        <f t="shared" si="168"/>
        <v>5.3797581056297687</v>
      </c>
      <c r="AE600" s="158"/>
      <c r="AF600" s="159"/>
      <c r="AG600" s="133">
        <v>5940</v>
      </c>
    </row>
    <row r="601" spans="1:37">
      <c r="E601" s="147">
        <v>0.55005787037037035</v>
      </c>
      <c r="F601" s="133">
        <v>5950</v>
      </c>
      <c r="G601" s="148">
        <v>18.11</v>
      </c>
      <c r="H601" s="148">
        <v>5.8</v>
      </c>
      <c r="I601" s="148">
        <v>6.96</v>
      </c>
      <c r="J601" s="148">
        <v>17.989999999999998</v>
      </c>
      <c r="K601" s="148">
        <v>5.93</v>
      </c>
      <c r="L601" s="148">
        <v>6.4</v>
      </c>
      <c r="M601" s="118">
        <f t="shared" si="161"/>
        <v>18.049999999999997</v>
      </c>
      <c r="N601" s="118">
        <f t="shared" si="162"/>
        <v>5.8650000000000002</v>
      </c>
      <c r="O601" s="118">
        <f t="shared" si="163"/>
        <v>6.68</v>
      </c>
      <c r="P601" s="149">
        <f t="shared" si="157"/>
        <v>0.14336376513972865</v>
      </c>
      <c r="Q601" s="150">
        <f t="shared" si="158"/>
        <v>1.3645831365889209E-6</v>
      </c>
      <c r="R601" s="151">
        <f t="shared" si="159"/>
        <v>4.1150323202862731E-9</v>
      </c>
      <c r="S601" s="150">
        <f t="shared" si="160"/>
        <v>1.6933490997000627E-17</v>
      </c>
      <c r="T601" s="97">
        <v>298</v>
      </c>
      <c r="U601" s="118">
        <f t="shared" si="164"/>
        <v>291.05</v>
      </c>
      <c r="V601" s="152">
        <f t="shared" si="165"/>
        <v>0.40273875311444751</v>
      </c>
      <c r="W601" s="153">
        <f t="shared" si="166"/>
        <v>2.527776972002219</v>
      </c>
      <c r="X601" s="154">
        <f t="shared" si="153"/>
        <v>-6.6076764826945582E-8</v>
      </c>
      <c r="Y601" s="155">
        <f t="shared" si="154"/>
        <v>-6.6036135495437045E-8</v>
      </c>
      <c r="Z601" s="155">
        <f t="shared" si="155"/>
        <v>-6.6036160477631352E-8</v>
      </c>
      <c r="AA601" s="156">
        <f t="shared" si="156"/>
        <v>-6.5995556097594999E-8</v>
      </c>
      <c r="AB601" s="157">
        <f t="shared" si="167"/>
        <v>5.3731364606356006E-4</v>
      </c>
      <c r="AC601" s="132"/>
      <c r="AD601" s="158">
        <f t="shared" si="168"/>
        <v>5.3731364606356005</v>
      </c>
      <c r="AE601" s="158"/>
      <c r="AF601" s="159"/>
      <c r="AG601" s="133">
        <v>5950</v>
      </c>
    </row>
    <row r="602" spans="1:37">
      <c r="E602" s="147">
        <v>0.55017361111111107</v>
      </c>
      <c r="F602" s="133">
        <v>5960</v>
      </c>
      <c r="G602" s="148">
        <v>18.13</v>
      </c>
      <c r="H602" s="148">
        <v>5.79</v>
      </c>
      <c r="I602" s="148">
        <v>7.05</v>
      </c>
      <c r="J602" s="148">
        <v>18.02</v>
      </c>
      <c r="K602" s="148">
        <v>5.93</v>
      </c>
      <c r="L602" s="148">
        <v>6.47</v>
      </c>
      <c r="M602" s="118">
        <f t="shared" si="161"/>
        <v>18.074999999999999</v>
      </c>
      <c r="N602" s="118">
        <f t="shared" si="162"/>
        <v>5.8599999999999994</v>
      </c>
      <c r="O602" s="118">
        <f t="shared" si="163"/>
        <v>6.76</v>
      </c>
      <c r="P602" s="149">
        <f t="shared" si="157"/>
        <v>0.14514633240983624</v>
      </c>
      <c r="Q602" s="150">
        <f t="shared" si="158"/>
        <v>1.3803842646028861E-6</v>
      </c>
      <c r="R602" s="151">
        <f t="shared" si="159"/>
        <v>4.0763878398004552E-9</v>
      </c>
      <c r="S602" s="150">
        <f t="shared" si="160"/>
        <v>1.6616937820473022E-17</v>
      </c>
      <c r="T602" s="97">
        <v>298</v>
      </c>
      <c r="U602" s="118">
        <f t="shared" si="164"/>
        <v>291.07499999999999</v>
      </c>
      <c r="V602" s="152">
        <f t="shared" si="165"/>
        <v>0.40125558635629294</v>
      </c>
      <c r="W602" s="153">
        <f t="shared" si="166"/>
        <v>2.5191590402064978</v>
      </c>
      <c r="X602" s="154">
        <f t="shared" si="153"/>
        <v>-6.5791383831735171E-8</v>
      </c>
      <c r="Y602" s="155">
        <f t="shared" si="154"/>
        <v>-6.5751055128723629E-8</v>
      </c>
      <c r="Z602" s="155">
        <f t="shared" si="155"/>
        <v>-6.5751079849351038E-8</v>
      </c>
      <c r="AA602" s="156">
        <f t="shared" si="156"/>
        <v>-6.5710775836660476E-8</v>
      </c>
      <c r="AB602" s="157">
        <f t="shared" si="167"/>
        <v>5.3665328454210895E-4</v>
      </c>
      <c r="AC602" s="132"/>
      <c r="AD602" s="158">
        <f t="shared" si="168"/>
        <v>5.3665328454210899</v>
      </c>
      <c r="AE602" s="158"/>
      <c r="AF602" s="159"/>
      <c r="AG602" s="133">
        <v>5960</v>
      </c>
    </row>
    <row r="603" spans="1:37">
      <c r="E603" s="147">
        <v>0.55028935185185179</v>
      </c>
      <c r="F603" s="133">
        <v>5970</v>
      </c>
      <c r="G603" s="148">
        <v>18.14</v>
      </c>
      <c r="H603" s="148">
        <v>5.79</v>
      </c>
      <c r="I603" s="148">
        <v>6.96</v>
      </c>
      <c r="J603" s="148">
        <v>18.04</v>
      </c>
      <c r="K603" s="148">
        <v>5.93</v>
      </c>
      <c r="L603" s="148">
        <v>6.51</v>
      </c>
      <c r="M603" s="118">
        <f t="shared" si="161"/>
        <v>18.09</v>
      </c>
      <c r="N603" s="118">
        <f t="shared" si="162"/>
        <v>5.8599999999999994</v>
      </c>
      <c r="O603" s="118">
        <f t="shared" si="163"/>
        <v>6.7349999999999994</v>
      </c>
      <c r="P603" s="149">
        <f t="shared" si="157"/>
        <v>0.14464881297374024</v>
      </c>
      <c r="Q603" s="150">
        <f t="shared" si="158"/>
        <v>1.3803842646028861E-6</v>
      </c>
      <c r="R603" s="151">
        <f t="shared" si="159"/>
        <v>4.0814722254277813E-9</v>
      </c>
      <c r="S603" s="150">
        <f t="shared" si="160"/>
        <v>1.6658415526938406E-17</v>
      </c>
      <c r="T603" s="97">
        <v>298</v>
      </c>
      <c r="U603" s="118">
        <f t="shared" si="164"/>
        <v>291.08999999999997</v>
      </c>
      <c r="V603" s="152">
        <f t="shared" si="165"/>
        <v>0.40036580858661236</v>
      </c>
      <c r="W603" s="153">
        <f t="shared" si="166"/>
        <v>2.514003098325865</v>
      </c>
      <c r="X603" s="154">
        <f t="shared" si="153"/>
        <v>-6.5783636344508501E-8</v>
      </c>
      <c r="Y603" s="155">
        <f t="shared" si="154"/>
        <v>-6.5743267679100788E-8</v>
      </c>
      <c r="Z603" s="155">
        <f t="shared" si="155"/>
        <v>-6.5743292451661826E-8</v>
      </c>
      <c r="AA603" s="156">
        <f t="shared" si="156"/>
        <v>-6.5702948528411379E-8</v>
      </c>
      <c r="AB603" s="157">
        <f t="shared" si="167"/>
        <v>5.3599577382606805E-4</v>
      </c>
      <c r="AC603" s="132"/>
      <c r="AD603" s="158">
        <f t="shared" si="168"/>
        <v>5.3599577382606807</v>
      </c>
      <c r="AE603" s="158"/>
      <c r="AF603" s="159"/>
      <c r="AG603" s="133">
        <v>5970</v>
      </c>
    </row>
    <row r="604" spans="1:37">
      <c r="E604" s="147">
        <v>0.55040509259259263</v>
      </c>
      <c r="F604" s="133">
        <v>5980</v>
      </c>
      <c r="G604" s="148">
        <v>18.170000000000002</v>
      </c>
      <c r="H604" s="148">
        <v>5.79</v>
      </c>
      <c r="I604" s="148">
        <v>6.99</v>
      </c>
      <c r="J604" s="148">
        <v>18.079999999999998</v>
      </c>
      <c r="K604" s="148">
        <v>5.93</v>
      </c>
      <c r="L604" s="148">
        <v>6.48</v>
      </c>
      <c r="M604" s="118">
        <f t="shared" si="161"/>
        <v>18.125</v>
      </c>
      <c r="N604" s="118">
        <f t="shared" si="162"/>
        <v>5.8599999999999994</v>
      </c>
      <c r="O604" s="118">
        <f t="shared" si="163"/>
        <v>6.7350000000000003</v>
      </c>
      <c r="P604" s="149">
        <f t="shared" si="157"/>
        <v>0.14474051273326241</v>
      </c>
      <c r="Q604" s="150">
        <f t="shared" si="158"/>
        <v>1.3803842646028861E-6</v>
      </c>
      <c r="R604" s="151">
        <f t="shared" si="159"/>
        <v>4.0933604674908703E-9</v>
      </c>
      <c r="S604" s="150">
        <f t="shared" si="160"/>
        <v>1.6755599916817077E-17</v>
      </c>
      <c r="T604" s="97">
        <v>298</v>
      </c>
      <c r="U604" s="118">
        <f t="shared" si="164"/>
        <v>291.125</v>
      </c>
      <c r="V604" s="152">
        <f t="shared" si="165"/>
        <v>0.39829001703067096</v>
      </c>
      <c r="W604" s="153">
        <f t="shared" si="166"/>
        <v>2.5020156221826086</v>
      </c>
      <c r="X604" s="154">
        <f t="shared" si="153"/>
        <v>-6.6444979993204722E-8</v>
      </c>
      <c r="Y604" s="155">
        <f t="shared" si="154"/>
        <v>-6.6403744992567741E-8</v>
      </c>
      <c r="Z604" s="155">
        <f t="shared" si="155"/>
        <v>-6.6403770582541235E-8</v>
      </c>
      <c r="AA604" s="156">
        <f t="shared" si="156"/>
        <v>-6.636256114011605E-8</v>
      </c>
      <c r="AB604" s="157">
        <f t="shared" si="167"/>
        <v>5.3533834098417731E-4</v>
      </c>
      <c r="AC604" s="132"/>
      <c r="AD604" s="158">
        <f t="shared" si="168"/>
        <v>5.353383409841773</v>
      </c>
      <c r="AE604" s="158"/>
      <c r="AF604" s="159"/>
      <c r="AG604" s="133">
        <v>5980</v>
      </c>
    </row>
    <row r="605" spans="1:37">
      <c r="E605" s="147">
        <v>0.55052083333333335</v>
      </c>
      <c r="F605" s="133">
        <v>5990</v>
      </c>
      <c r="G605" s="148">
        <v>18.18</v>
      </c>
      <c r="H605" s="148">
        <v>5.79</v>
      </c>
      <c r="I605" s="148">
        <v>7.02</v>
      </c>
      <c r="J605" s="148">
        <v>18.07</v>
      </c>
      <c r="K605" s="148">
        <v>5.93</v>
      </c>
      <c r="L605" s="148">
        <v>6.4</v>
      </c>
      <c r="M605" s="118">
        <f t="shared" si="161"/>
        <v>18.125</v>
      </c>
      <c r="N605" s="118">
        <f t="shared" si="162"/>
        <v>5.8599999999999994</v>
      </c>
      <c r="O605" s="118">
        <f t="shared" si="163"/>
        <v>6.71</v>
      </c>
      <c r="P605" s="149">
        <f t="shared" si="157"/>
        <v>0.14420324282705135</v>
      </c>
      <c r="Q605" s="150">
        <f t="shared" si="158"/>
        <v>1.3803842646028861E-6</v>
      </c>
      <c r="R605" s="151">
        <f t="shared" si="159"/>
        <v>4.0933604674908703E-9</v>
      </c>
      <c r="S605" s="150">
        <f t="shared" si="160"/>
        <v>1.6755599916817077E-17</v>
      </c>
      <c r="T605" s="97">
        <v>298</v>
      </c>
      <c r="U605" s="118">
        <f t="shared" si="164"/>
        <v>291.125</v>
      </c>
      <c r="V605" s="152">
        <f t="shared" si="165"/>
        <v>0.39829001703067096</v>
      </c>
      <c r="W605" s="153">
        <f t="shared" si="166"/>
        <v>2.5020156221826086</v>
      </c>
      <c r="X605" s="154">
        <f t="shared" si="153"/>
        <v>-6.6116226476802251E-8</v>
      </c>
      <c r="Y605" s="155">
        <f t="shared" si="154"/>
        <v>-6.6075347801915224E-8</v>
      </c>
      <c r="Z605" s="155">
        <f t="shared" si="155"/>
        <v>-6.6075373076589081E-8</v>
      </c>
      <c r="AA605" s="156">
        <f t="shared" si="156"/>
        <v>-6.6034519645121969E-8</v>
      </c>
      <c r="AB605" s="157">
        <f t="shared" si="167"/>
        <v>5.3467430336370477E-4</v>
      </c>
      <c r="AC605" s="132"/>
      <c r="AD605" s="158">
        <f t="shared" si="168"/>
        <v>5.3467430336370478</v>
      </c>
      <c r="AE605" s="158"/>
      <c r="AF605" s="159"/>
      <c r="AG605" s="133">
        <v>5990</v>
      </c>
    </row>
    <row r="606" spans="1:37" s="77" customFormat="1">
      <c r="A606" s="134"/>
      <c r="B606" s="134"/>
      <c r="C606" s="134"/>
      <c r="D606" s="134"/>
      <c r="E606" s="136">
        <v>0.55063657407407407</v>
      </c>
      <c r="F606" s="137">
        <v>6000</v>
      </c>
      <c r="G606" s="138">
        <v>18.190000000000001</v>
      </c>
      <c r="H606" s="138">
        <v>5.79</v>
      </c>
      <c r="I606" s="138">
        <v>7.05</v>
      </c>
      <c r="J606" s="138">
        <v>18.07</v>
      </c>
      <c r="K606" s="138">
        <v>5.93</v>
      </c>
      <c r="L606" s="138">
        <v>6.38</v>
      </c>
      <c r="M606" s="139">
        <f t="shared" si="161"/>
        <v>18.130000000000003</v>
      </c>
      <c r="N606" s="139">
        <f t="shared" si="162"/>
        <v>5.8599999999999994</v>
      </c>
      <c r="O606" s="139">
        <f t="shared" si="163"/>
        <v>6.7149999999999999</v>
      </c>
      <c r="P606" s="140">
        <f t="shared" si="157"/>
        <v>0.14432376733652771</v>
      </c>
      <c r="Q606" s="141">
        <f t="shared" si="158"/>
        <v>1.3803842646028861E-6</v>
      </c>
      <c r="R606" s="142">
        <f t="shared" si="159"/>
        <v>4.095061612153444E-9</v>
      </c>
      <c r="S606" s="141">
        <f t="shared" si="160"/>
        <v>1.6769529607332763E-17</v>
      </c>
      <c r="T606" s="143">
        <v>298</v>
      </c>
      <c r="U606" s="139">
        <f t="shared" si="164"/>
        <v>291.13</v>
      </c>
      <c r="V606" s="144">
        <f t="shared" si="165"/>
        <v>0.39799351612335943</v>
      </c>
      <c r="W606" s="145">
        <f t="shared" si="166"/>
        <v>2.5003080326247056</v>
      </c>
      <c r="X606" s="146">
        <f t="shared" si="153"/>
        <v>-6.6189828028433001E-8</v>
      </c>
      <c r="Y606" s="146">
        <f t="shared" si="154"/>
        <v>-6.6148807596116689E-8</v>
      </c>
      <c r="Z606" s="146">
        <f t="shared" si="155"/>
        <v>-6.6148833018087365E-8</v>
      </c>
      <c r="AA606" s="146">
        <f t="shared" si="156"/>
        <v>-6.6107837976231759E-8</v>
      </c>
      <c r="AB606" s="146">
        <f t="shared" si="167"/>
        <v>5.3401354971723989E-4</v>
      </c>
      <c r="AC606" s="146">
        <f>D21</f>
        <v>5.3982142857142857E-4</v>
      </c>
      <c r="AD606" s="146">
        <f t="shared" si="168"/>
        <v>5.3401354971723993</v>
      </c>
      <c r="AE606" s="146">
        <f>AC606*10000</f>
        <v>5.3982142857142854</v>
      </c>
      <c r="AF606" s="146">
        <f>(AD606-AE606)*(AD606-AE606)</f>
        <v>3.3731456784931182E-3</v>
      </c>
      <c r="AG606" s="137">
        <v>6000</v>
      </c>
      <c r="AH606" s="134"/>
      <c r="AI606" s="134"/>
      <c r="AJ606" s="134"/>
      <c r="AK606" s="134"/>
    </row>
    <row r="607" spans="1:37">
      <c r="E607" s="147">
        <v>0.55075231481481479</v>
      </c>
      <c r="F607" s="133">
        <v>6010</v>
      </c>
      <c r="G607" s="148">
        <v>18.21</v>
      </c>
      <c r="H607" s="148">
        <v>5.79</v>
      </c>
      <c r="I607" s="148">
        <v>6.95</v>
      </c>
      <c r="J607" s="148">
        <v>18.100000000000001</v>
      </c>
      <c r="K607" s="148">
        <v>5.93</v>
      </c>
      <c r="L607" s="148">
        <v>6.3</v>
      </c>
      <c r="M607" s="118">
        <f t="shared" si="161"/>
        <v>18.155000000000001</v>
      </c>
      <c r="N607" s="118">
        <f t="shared" si="162"/>
        <v>5.8599999999999994</v>
      </c>
      <c r="O607" s="118">
        <f t="shared" si="163"/>
        <v>6.625</v>
      </c>
      <c r="P607" s="149">
        <f t="shared" si="157"/>
        <v>0.14245393227761818</v>
      </c>
      <c r="Q607" s="150">
        <f t="shared" si="158"/>
        <v>1.3803842646028861E-6</v>
      </c>
      <c r="R607" s="151">
        <f t="shared" si="159"/>
        <v>4.1035779459313568E-9</v>
      </c>
      <c r="S607" s="150">
        <f t="shared" si="160"/>
        <v>1.6839351958334215E-17</v>
      </c>
      <c r="T607" s="97">
        <v>298</v>
      </c>
      <c r="U607" s="118">
        <f t="shared" si="164"/>
        <v>291.15499999999997</v>
      </c>
      <c r="V607" s="152">
        <f t="shared" si="165"/>
        <v>0.39651116434095929</v>
      </c>
      <c r="W607" s="153">
        <f t="shared" si="166"/>
        <v>2.4917884264495824</v>
      </c>
      <c r="X607" s="154">
        <f t="shared" si="153"/>
        <v>-6.5747067138986663E-8</v>
      </c>
      <c r="Y607" s="155">
        <f t="shared" si="154"/>
        <v>-6.5706543466635523E-8</v>
      </c>
      <c r="Z607" s="155">
        <f t="shared" si="155"/>
        <v>-6.5706568443689121E-8</v>
      </c>
      <c r="AA607" s="156">
        <f t="shared" si="156"/>
        <v>-6.5666069717602024E-8</v>
      </c>
      <c r="AB607" s="157">
        <f t="shared" si="167"/>
        <v>5.3335206147185144E-4</v>
      </c>
      <c r="AC607" s="132"/>
      <c r="AD607" s="158">
        <f t="shared" si="168"/>
        <v>5.3335206147185144</v>
      </c>
      <c r="AE607" s="158"/>
      <c r="AF607" s="159"/>
      <c r="AG607" s="133">
        <v>6010</v>
      </c>
    </row>
    <row r="608" spans="1:37">
      <c r="E608" s="147">
        <v>0.55086805555555551</v>
      </c>
      <c r="F608" s="133">
        <v>6020</v>
      </c>
      <c r="G608" s="148">
        <v>18.22</v>
      </c>
      <c r="H608" s="148">
        <v>5.79</v>
      </c>
      <c r="I608" s="148">
        <v>7.01</v>
      </c>
      <c r="J608" s="148">
        <v>18.12</v>
      </c>
      <c r="K608" s="148">
        <v>5.93</v>
      </c>
      <c r="L608" s="148">
        <v>6.14</v>
      </c>
      <c r="M608" s="118">
        <f t="shared" si="161"/>
        <v>18.170000000000002</v>
      </c>
      <c r="N608" s="118">
        <f t="shared" si="162"/>
        <v>5.8599999999999994</v>
      </c>
      <c r="O608" s="118">
        <f t="shared" si="163"/>
        <v>6.5749999999999993</v>
      </c>
      <c r="P608" s="149">
        <f t="shared" si="157"/>
        <v>0.14141725105766595</v>
      </c>
      <c r="Q608" s="150">
        <f t="shared" si="158"/>
        <v>1.3803842646028861E-6</v>
      </c>
      <c r="R608" s="151">
        <f t="shared" si="159"/>
        <v>4.108696245158237E-9</v>
      </c>
      <c r="S608" s="150">
        <f t="shared" si="160"/>
        <v>1.6881384834977395E-17</v>
      </c>
      <c r="T608" s="97">
        <v>298</v>
      </c>
      <c r="U608" s="118">
        <f t="shared" si="164"/>
        <v>291.17</v>
      </c>
      <c r="V608" s="152">
        <f t="shared" si="165"/>
        <v>0.3956218754559539</v>
      </c>
      <c r="W608" s="153">
        <f t="shared" si="166"/>
        <v>2.4866913030400113</v>
      </c>
      <c r="X608" s="154">
        <f t="shared" si="153"/>
        <v>-6.548486816588606E-8</v>
      </c>
      <c r="Y608" s="155">
        <f t="shared" si="154"/>
        <v>-6.544461747842E-8</v>
      </c>
      <c r="Z608" s="155">
        <f t="shared" si="155"/>
        <v>-6.5444642218759057E-8</v>
      </c>
      <c r="AA608" s="156">
        <f t="shared" si="156"/>
        <v>-6.5404416241218461E-8</v>
      </c>
      <c r="AB608" s="157">
        <f t="shared" si="167"/>
        <v>5.326949958707227E-4</v>
      </c>
      <c r="AC608" s="132"/>
      <c r="AD608" s="158">
        <f t="shared" si="168"/>
        <v>5.3269499587072273</v>
      </c>
      <c r="AE608" s="158"/>
      <c r="AF608" s="159"/>
      <c r="AG608" s="133">
        <v>6020</v>
      </c>
    </row>
    <row r="609" spans="5:33">
      <c r="E609" s="147">
        <v>0.55098379629629624</v>
      </c>
      <c r="F609" s="133">
        <v>6030</v>
      </c>
      <c r="G609" s="148">
        <v>18.22</v>
      </c>
      <c r="H609" s="148">
        <v>5.79</v>
      </c>
      <c r="I609" s="148">
        <v>6.83</v>
      </c>
      <c r="J609" s="148">
        <v>18.13</v>
      </c>
      <c r="K609" s="148">
        <v>5.92</v>
      </c>
      <c r="L609" s="148">
        <v>6</v>
      </c>
      <c r="M609" s="118">
        <f t="shared" si="161"/>
        <v>18.174999999999997</v>
      </c>
      <c r="N609" s="118">
        <f t="shared" si="162"/>
        <v>5.8550000000000004</v>
      </c>
      <c r="O609" s="118">
        <f t="shared" si="163"/>
        <v>6.415</v>
      </c>
      <c r="P609" s="149">
        <f t="shared" si="157"/>
        <v>0.13798842568142575</v>
      </c>
      <c r="Q609" s="150">
        <f t="shared" si="158"/>
        <v>1.3963683610559338E-6</v>
      </c>
      <c r="R609" s="151">
        <f t="shared" si="159"/>
        <v>4.0633523603617536E-9</v>
      </c>
      <c r="S609" s="150">
        <f t="shared" si="160"/>
        <v>1.6510832404457435E-17</v>
      </c>
      <c r="T609" s="97">
        <v>298</v>
      </c>
      <c r="U609" s="118">
        <f t="shared" si="164"/>
        <v>291.17500000000001</v>
      </c>
      <c r="V609" s="152">
        <f t="shared" si="165"/>
        <v>0.39532546618854481</v>
      </c>
      <c r="W609" s="153">
        <f t="shared" si="166"/>
        <v>2.4849946964641707</v>
      </c>
      <c r="X609" s="154">
        <f t="shared" si="153"/>
        <v>-6.246038410901925E-8</v>
      </c>
      <c r="Y609" s="155">
        <f t="shared" si="154"/>
        <v>-6.2423720554084532E-8</v>
      </c>
      <c r="Z609" s="155">
        <f t="shared" si="155"/>
        <v>-6.2423742075185934E-8</v>
      </c>
      <c r="AA609" s="156">
        <f t="shared" si="156"/>
        <v>-6.2387100016087333E-8</v>
      </c>
      <c r="AB609" s="157">
        <f t="shared" si="167"/>
        <v>5.3204054953105359E-4</v>
      </c>
      <c r="AC609" s="132"/>
      <c r="AD609" s="158">
        <f t="shared" si="168"/>
        <v>5.3204054953105357</v>
      </c>
      <c r="AE609" s="158"/>
      <c r="AF609" s="159"/>
      <c r="AG609" s="133">
        <v>6030</v>
      </c>
    </row>
    <row r="610" spans="5:33">
      <c r="E610" s="147">
        <v>0.55109953703703707</v>
      </c>
      <c r="F610" s="133">
        <v>6040</v>
      </c>
      <c r="G610" s="148">
        <v>18.260000000000002</v>
      </c>
      <c r="H610" s="148">
        <v>5.79</v>
      </c>
      <c r="I610" s="148">
        <v>6.88</v>
      </c>
      <c r="J610" s="148">
        <v>18.12</v>
      </c>
      <c r="K610" s="148">
        <v>5.92</v>
      </c>
      <c r="L610" s="148">
        <v>6.02</v>
      </c>
      <c r="M610" s="118">
        <f t="shared" si="161"/>
        <v>18.190000000000001</v>
      </c>
      <c r="N610" s="118">
        <f t="shared" si="162"/>
        <v>5.8550000000000004</v>
      </c>
      <c r="O610" s="118">
        <f t="shared" si="163"/>
        <v>6.4499999999999993</v>
      </c>
      <c r="P610" s="149">
        <f t="shared" si="157"/>
        <v>0.13877902467123907</v>
      </c>
      <c r="Q610" s="150">
        <f t="shared" si="158"/>
        <v>1.3963683610559338E-6</v>
      </c>
      <c r="R610" s="151">
        <f t="shared" si="159"/>
        <v>4.0684204871327345E-9</v>
      </c>
      <c r="S610" s="150">
        <f t="shared" si="160"/>
        <v>1.6552045260121356E-17</v>
      </c>
      <c r="T610" s="97">
        <v>298</v>
      </c>
      <c r="U610" s="118">
        <f t="shared" si="164"/>
        <v>291.19</v>
      </c>
      <c r="V610" s="152">
        <f t="shared" si="165"/>
        <v>0.39443629946175462</v>
      </c>
      <c r="W610" s="153">
        <f t="shared" si="166"/>
        <v>2.4799121676420968</v>
      </c>
      <c r="X610" s="154">
        <f t="shared" si="153"/>
        <v>-6.3030076263594682E-8</v>
      </c>
      <c r="Y610" s="155">
        <f t="shared" si="154"/>
        <v>-6.2992696995940263E-8</v>
      </c>
      <c r="Z610" s="155">
        <f t="shared" si="155"/>
        <v>-6.2992719163288524E-8</v>
      </c>
      <c r="AA610" s="156">
        <f t="shared" si="156"/>
        <v>-6.2955362036690172E-8</v>
      </c>
      <c r="AB610" s="157">
        <f t="shared" si="167"/>
        <v>5.314163121820808E-4</v>
      </c>
      <c r="AC610" s="132"/>
      <c r="AD610" s="158">
        <f t="shared" si="168"/>
        <v>5.3141631218208083</v>
      </c>
      <c r="AE610" s="158"/>
      <c r="AF610" s="159"/>
      <c r="AG610" s="133">
        <v>6040</v>
      </c>
    </row>
    <row r="611" spans="5:33">
      <c r="E611" s="147">
        <v>0.55121527777777779</v>
      </c>
      <c r="F611" s="133">
        <v>6050</v>
      </c>
      <c r="G611" s="148">
        <v>18.27</v>
      </c>
      <c r="H611" s="148">
        <v>5.79</v>
      </c>
      <c r="I611" s="148">
        <v>6.95</v>
      </c>
      <c r="J611" s="148">
        <v>18.11</v>
      </c>
      <c r="K611" s="148">
        <v>5.92</v>
      </c>
      <c r="L611" s="148">
        <v>6</v>
      </c>
      <c r="M611" s="118">
        <f t="shared" si="161"/>
        <v>18.189999999999998</v>
      </c>
      <c r="N611" s="118">
        <f t="shared" si="162"/>
        <v>5.8550000000000004</v>
      </c>
      <c r="O611" s="118">
        <f t="shared" si="163"/>
        <v>6.4749999999999996</v>
      </c>
      <c r="P611" s="149">
        <f t="shared" si="157"/>
        <v>0.13931692786763922</v>
      </c>
      <c r="Q611" s="150">
        <f t="shared" si="158"/>
        <v>1.3963683610559338E-6</v>
      </c>
      <c r="R611" s="151">
        <f t="shared" si="159"/>
        <v>4.0684204871327321E-9</v>
      </c>
      <c r="S611" s="150">
        <f t="shared" si="160"/>
        <v>1.6552045260121337E-17</v>
      </c>
      <c r="T611" s="97">
        <v>298</v>
      </c>
      <c r="U611" s="118">
        <f t="shared" si="164"/>
        <v>291.19</v>
      </c>
      <c r="V611" s="152">
        <f t="shared" si="165"/>
        <v>0.39443629946175462</v>
      </c>
      <c r="W611" s="153">
        <f t="shared" si="166"/>
        <v>2.4799121676420968</v>
      </c>
      <c r="X611" s="154">
        <f t="shared" si="153"/>
        <v>-6.3199375076643306E-8</v>
      </c>
      <c r="Y611" s="155">
        <f t="shared" si="154"/>
        <v>-6.3161750138226751E-8</v>
      </c>
      <c r="Z611" s="155">
        <f t="shared" si="155"/>
        <v>-6.316177253775189E-8</v>
      </c>
      <c r="AA611" s="156">
        <f t="shared" si="156"/>
        <v>-6.3124169972189948E-8</v>
      </c>
      <c r="AB611" s="157">
        <f t="shared" si="167"/>
        <v>5.3078638506438294E-4</v>
      </c>
      <c r="AC611" s="132"/>
      <c r="AD611" s="158">
        <f t="shared" si="168"/>
        <v>5.3078638506438294</v>
      </c>
      <c r="AE611" s="158"/>
      <c r="AF611" s="159"/>
      <c r="AG611" s="133">
        <v>6050</v>
      </c>
    </row>
    <row r="612" spans="5:33">
      <c r="E612" s="147">
        <v>0.55133101851851851</v>
      </c>
      <c r="F612" s="133">
        <v>6060</v>
      </c>
      <c r="G612" s="148">
        <v>18.29</v>
      </c>
      <c r="H612" s="148">
        <v>5.79</v>
      </c>
      <c r="I612" s="148">
        <v>6.99</v>
      </c>
      <c r="J612" s="148">
        <v>18.12</v>
      </c>
      <c r="K612" s="148">
        <v>5.92</v>
      </c>
      <c r="L612" s="148">
        <v>6.14</v>
      </c>
      <c r="M612" s="118">
        <f t="shared" si="161"/>
        <v>18.204999999999998</v>
      </c>
      <c r="N612" s="118">
        <f t="shared" si="162"/>
        <v>5.8550000000000004</v>
      </c>
      <c r="O612" s="118">
        <f t="shared" si="163"/>
        <v>6.5649999999999995</v>
      </c>
      <c r="P612" s="149">
        <f t="shared" si="157"/>
        <v>0.14129181245054723</v>
      </c>
      <c r="Q612" s="150">
        <f t="shared" si="158"/>
        <v>1.3963683610559338E-6</v>
      </c>
      <c r="R612" s="151">
        <f t="shared" si="159"/>
        <v>4.0734949352627005E-9</v>
      </c>
      <c r="S612" s="150">
        <f t="shared" si="160"/>
        <v>1.6593360987610874E-17</v>
      </c>
      <c r="T612" s="97">
        <v>298</v>
      </c>
      <c r="U612" s="118">
        <f t="shared" si="164"/>
        <v>291.20499999999998</v>
      </c>
      <c r="V612" s="152">
        <f t="shared" si="165"/>
        <v>0.39354722433710831</v>
      </c>
      <c r="W612" s="153">
        <f t="shared" si="166"/>
        <v>2.4748405560507636</v>
      </c>
      <c r="X612" s="154">
        <f t="shared" si="153"/>
        <v>-6.4310303473159154E-8</v>
      </c>
      <c r="Y612" s="155">
        <f t="shared" si="154"/>
        <v>-6.4271297739484577E-8</v>
      </c>
      <c r="Z612" s="155">
        <f t="shared" si="155"/>
        <v>-6.4271321397392819E-8</v>
      </c>
      <c r="AA612" s="156">
        <f t="shared" si="156"/>
        <v>-6.4232339292928333E-8</v>
      </c>
      <c r="AB612" s="157">
        <f t="shared" si="167"/>
        <v>5.3015476741371495E-4</v>
      </c>
      <c r="AC612" s="132"/>
      <c r="AD612" s="158">
        <f t="shared" si="168"/>
        <v>5.3015476741371499</v>
      </c>
      <c r="AE612" s="158"/>
      <c r="AF612" s="159"/>
      <c r="AG612" s="133">
        <v>6060</v>
      </c>
    </row>
    <row r="613" spans="5:33">
      <c r="E613" s="147">
        <v>0.55144675925925923</v>
      </c>
      <c r="F613" s="133">
        <v>6070</v>
      </c>
      <c r="G613" s="148">
        <v>18.309999999999999</v>
      </c>
      <c r="H613" s="148">
        <v>5.79</v>
      </c>
      <c r="I613" s="148">
        <v>7.01</v>
      </c>
      <c r="J613" s="148">
        <v>18.170000000000002</v>
      </c>
      <c r="K613" s="148">
        <v>5.92</v>
      </c>
      <c r="L613" s="148">
        <v>6.39</v>
      </c>
      <c r="M613" s="118">
        <f t="shared" si="161"/>
        <v>18.240000000000002</v>
      </c>
      <c r="N613" s="118">
        <f t="shared" si="162"/>
        <v>5.8550000000000004</v>
      </c>
      <c r="O613" s="118">
        <f t="shared" si="163"/>
        <v>6.6999999999999993</v>
      </c>
      <c r="P613" s="149">
        <f t="shared" si="157"/>
        <v>0.14428888435372894</v>
      </c>
      <c r="Q613" s="150">
        <f t="shared" si="158"/>
        <v>1.3963683610559338E-6</v>
      </c>
      <c r="R613" s="151">
        <f t="shared" si="159"/>
        <v>4.0853599416031759E-9</v>
      </c>
      <c r="S613" s="150">
        <f t="shared" si="160"/>
        <v>1.6690165852455905E-17</v>
      </c>
      <c r="T613" s="97">
        <v>298</v>
      </c>
      <c r="U613" s="118">
        <f t="shared" si="164"/>
        <v>291.24</v>
      </c>
      <c r="V613" s="152">
        <f t="shared" si="165"/>
        <v>0.39147307186397678</v>
      </c>
      <c r="W613" s="153">
        <f t="shared" si="166"/>
        <v>2.4630491138036867</v>
      </c>
      <c r="X613" s="154">
        <f t="shared" si="153"/>
        <v>-6.6293364658799205E-8</v>
      </c>
      <c r="Y613" s="155">
        <f t="shared" si="154"/>
        <v>-6.6251865979380353E-8</v>
      </c>
      <c r="Z613" s="155">
        <f t="shared" si="155"/>
        <v>-6.625189195694846E-8</v>
      </c>
      <c r="AA613" s="156">
        <f t="shared" si="156"/>
        <v>-6.6210419222574523E-8</v>
      </c>
      <c r="AB613" s="157">
        <f t="shared" si="167"/>
        <v>5.2951205427864852E-4</v>
      </c>
      <c r="AC613" s="132"/>
      <c r="AD613" s="158">
        <f t="shared" si="168"/>
        <v>5.2951205427864849</v>
      </c>
      <c r="AE613" s="158"/>
      <c r="AF613" s="159"/>
      <c r="AG613" s="133">
        <v>6070</v>
      </c>
    </row>
    <row r="614" spans="5:33">
      <c r="E614" s="147">
        <v>0.55156249999999996</v>
      </c>
      <c r="F614" s="133">
        <v>6080</v>
      </c>
      <c r="G614" s="148">
        <v>18.329999999999998</v>
      </c>
      <c r="H614" s="148">
        <v>5.79</v>
      </c>
      <c r="I614" s="148">
        <v>6.99</v>
      </c>
      <c r="J614" s="148">
        <v>18.23</v>
      </c>
      <c r="K614" s="148">
        <v>5.92</v>
      </c>
      <c r="L614" s="148">
        <v>6.29</v>
      </c>
      <c r="M614" s="118">
        <f t="shared" si="161"/>
        <v>18.28</v>
      </c>
      <c r="N614" s="118">
        <f t="shared" si="162"/>
        <v>5.8550000000000004</v>
      </c>
      <c r="O614" s="118">
        <f t="shared" si="163"/>
        <v>6.6400000000000006</v>
      </c>
      <c r="P614" s="149">
        <f t="shared" si="157"/>
        <v>0.14310063955572297</v>
      </c>
      <c r="Q614" s="150">
        <f t="shared" si="158"/>
        <v>1.3963683610559338E-6</v>
      </c>
      <c r="R614" s="151">
        <f t="shared" si="159"/>
        <v>4.0989622725988626E-9</v>
      </c>
      <c r="S614" s="150">
        <f t="shared" si="160"/>
        <v>1.6801491712188831E-17</v>
      </c>
      <c r="T614" s="97">
        <v>298</v>
      </c>
      <c r="U614" s="118">
        <f t="shared" si="164"/>
        <v>291.27999999999997</v>
      </c>
      <c r="V614" s="152">
        <f t="shared" si="165"/>
        <v>0.38910322225069333</v>
      </c>
      <c r="W614" s="153">
        <f t="shared" si="166"/>
        <v>2.4496453995167196</v>
      </c>
      <c r="X614" s="154">
        <f t="shared" si="153"/>
        <v>-6.6464857260027763E-8</v>
      </c>
      <c r="Y614" s="155">
        <f t="shared" si="154"/>
        <v>-6.6423091342176745E-8</v>
      </c>
      <c r="Z614" s="155">
        <f t="shared" si="155"/>
        <v>-6.6423117587503455E-8</v>
      </c>
      <c r="AA614" s="156">
        <f t="shared" si="156"/>
        <v>-6.6381377881994492E-8</v>
      </c>
      <c r="AB614" s="157">
        <f t="shared" si="167"/>
        <v>5.2884953544572516E-4</v>
      </c>
      <c r="AC614" s="132"/>
      <c r="AD614" s="158">
        <f t="shared" si="168"/>
        <v>5.2884953544572513</v>
      </c>
      <c r="AE614" s="158"/>
      <c r="AF614" s="159"/>
      <c r="AG614" s="133">
        <v>6080</v>
      </c>
    </row>
    <row r="615" spans="5:33">
      <c r="E615" s="147">
        <v>0.55167824074074068</v>
      </c>
      <c r="F615" s="133">
        <v>6090</v>
      </c>
      <c r="G615" s="148">
        <v>18.34</v>
      </c>
      <c r="H615" s="148">
        <v>5.79</v>
      </c>
      <c r="I615" s="148">
        <v>7</v>
      </c>
      <c r="J615" s="148">
        <v>18.260000000000002</v>
      </c>
      <c r="K615" s="148">
        <v>5.92</v>
      </c>
      <c r="L615" s="148">
        <v>6.17</v>
      </c>
      <c r="M615" s="118">
        <f t="shared" si="161"/>
        <v>18.3</v>
      </c>
      <c r="N615" s="118">
        <f t="shared" si="162"/>
        <v>5.8550000000000004</v>
      </c>
      <c r="O615" s="118">
        <f t="shared" si="163"/>
        <v>6.585</v>
      </c>
      <c r="P615" s="149">
        <f t="shared" si="157"/>
        <v>0.14196689110471547</v>
      </c>
      <c r="Q615" s="150">
        <f t="shared" si="158"/>
        <v>1.3963683610559338E-6</v>
      </c>
      <c r="R615" s="151">
        <f t="shared" si="159"/>
        <v>4.1057804122004839E-9</v>
      </c>
      <c r="S615" s="150">
        <f t="shared" si="160"/>
        <v>1.6857432793209175E-17</v>
      </c>
      <c r="T615" s="97">
        <v>298</v>
      </c>
      <c r="U615" s="118">
        <f t="shared" si="164"/>
        <v>291.3</v>
      </c>
      <c r="V615" s="152">
        <f t="shared" si="165"/>
        <v>0.38791854150683058</v>
      </c>
      <c r="W615" s="153">
        <f t="shared" si="166"/>
        <v>2.4429722933465983</v>
      </c>
      <c r="X615" s="154">
        <f t="shared" si="153"/>
        <v>-6.6255210132656742E-8</v>
      </c>
      <c r="Y615" s="155">
        <f t="shared" si="154"/>
        <v>-6.6213655087168828E-8</v>
      </c>
      <c r="Z615" s="155">
        <f t="shared" si="155"/>
        <v>-6.6213681150353927E-8</v>
      </c>
      <c r="AA615" s="156">
        <f t="shared" si="156"/>
        <v>-6.6172152135357639E-8</v>
      </c>
      <c r="AB615" s="157">
        <f t="shared" si="167"/>
        <v>5.2818530435738947E-4</v>
      </c>
      <c r="AC615" s="132"/>
      <c r="AD615" s="158">
        <f t="shared" si="168"/>
        <v>5.2818530435738946</v>
      </c>
      <c r="AE615" s="158"/>
      <c r="AF615" s="159"/>
      <c r="AG615" s="133">
        <v>6090</v>
      </c>
    </row>
    <row r="616" spans="5:33">
      <c r="E616" s="147">
        <v>0.55179398148148151</v>
      </c>
      <c r="F616" s="133">
        <v>6100</v>
      </c>
      <c r="G616" s="148">
        <v>18.36</v>
      </c>
      <c r="H616" s="148">
        <v>5.79</v>
      </c>
      <c r="I616" s="148">
        <v>6.91</v>
      </c>
      <c r="J616" s="148">
        <v>18.25</v>
      </c>
      <c r="K616" s="148">
        <v>5.92</v>
      </c>
      <c r="L616" s="148">
        <v>6.16</v>
      </c>
      <c r="M616" s="118">
        <f t="shared" si="161"/>
        <v>18.305</v>
      </c>
      <c r="N616" s="118">
        <f t="shared" si="162"/>
        <v>5.8550000000000004</v>
      </c>
      <c r="O616" s="118">
        <f t="shared" si="163"/>
        <v>6.5350000000000001</v>
      </c>
      <c r="P616" s="149">
        <f t="shared" si="157"/>
        <v>0.14090173564444045</v>
      </c>
      <c r="Q616" s="150">
        <f t="shared" si="158"/>
        <v>1.3963683610559338E-6</v>
      </c>
      <c r="R616" s="151">
        <f t="shared" si="159"/>
        <v>4.1074867184223227E-9</v>
      </c>
      <c r="S616" s="150">
        <f t="shared" si="160"/>
        <v>1.687144714201578E-17</v>
      </c>
      <c r="T616" s="97">
        <v>298</v>
      </c>
      <c r="U616" s="118">
        <f t="shared" si="164"/>
        <v>291.30500000000001</v>
      </c>
      <c r="V616" s="152">
        <f t="shared" si="165"/>
        <v>0.38762239673839893</v>
      </c>
      <c r="W616" s="153">
        <f t="shared" si="166"/>
        <v>2.4413070019773846</v>
      </c>
      <c r="X616" s="154">
        <f t="shared" si="153"/>
        <v>-6.5775108628748083E-8</v>
      </c>
      <c r="Y616" s="155">
        <f t="shared" si="154"/>
        <v>-6.5734102231488451E-8</v>
      </c>
      <c r="Z616" s="155">
        <f t="shared" si="155"/>
        <v>-6.5734127796244636E-8</v>
      </c>
      <c r="AA616" s="156">
        <f t="shared" si="156"/>
        <v>-6.5693146931865353E-8</v>
      </c>
      <c r="AB616" s="157">
        <f t="shared" si="167"/>
        <v>5.2752316763281769E-4</v>
      </c>
      <c r="AC616" s="132"/>
      <c r="AD616" s="158">
        <f t="shared" si="168"/>
        <v>5.2752316763281772</v>
      </c>
      <c r="AE616" s="158"/>
      <c r="AF616" s="159"/>
      <c r="AG616" s="133">
        <v>6100</v>
      </c>
    </row>
    <row r="617" spans="5:33">
      <c r="E617" s="147">
        <v>0.55190972222222223</v>
      </c>
      <c r="F617" s="133">
        <v>6110</v>
      </c>
      <c r="G617" s="148">
        <v>18.37</v>
      </c>
      <c r="H617" s="148">
        <v>5.78</v>
      </c>
      <c r="I617" s="148">
        <v>6.96</v>
      </c>
      <c r="J617" s="148">
        <v>18.23</v>
      </c>
      <c r="K617" s="148">
        <v>5.92</v>
      </c>
      <c r="L617" s="148">
        <v>6.09</v>
      </c>
      <c r="M617" s="118">
        <f t="shared" si="161"/>
        <v>18.3</v>
      </c>
      <c r="N617" s="118">
        <f t="shared" si="162"/>
        <v>5.85</v>
      </c>
      <c r="O617" s="118">
        <f t="shared" si="163"/>
        <v>6.5250000000000004</v>
      </c>
      <c r="P617" s="149">
        <f t="shared" si="157"/>
        <v>0.14067334312198462</v>
      </c>
      <c r="Q617" s="150">
        <f t="shared" si="158"/>
        <v>1.4125375446227531E-6</v>
      </c>
      <c r="R617" s="151">
        <f t="shared" si="159"/>
        <v>4.058781932462623E-9</v>
      </c>
      <c r="S617" s="150">
        <f t="shared" si="160"/>
        <v>1.6473710775285025E-17</v>
      </c>
      <c r="T617" s="97">
        <v>298</v>
      </c>
      <c r="U617" s="118">
        <f t="shared" si="164"/>
        <v>291.3</v>
      </c>
      <c r="V617" s="152">
        <f t="shared" si="165"/>
        <v>0.38791854150683058</v>
      </c>
      <c r="W617" s="153">
        <f t="shared" si="166"/>
        <v>2.4429722933465983</v>
      </c>
      <c r="X617" s="154">
        <f t="shared" si="153"/>
        <v>-6.399683393379169E-8</v>
      </c>
      <c r="Y617" s="155">
        <f t="shared" si="154"/>
        <v>-6.3957966402932625E-8</v>
      </c>
      <c r="Z617" s="155">
        <f t="shared" si="155"/>
        <v>-6.3957990008552796E-8</v>
      </c>
      <c r="AA617" s="156">
        <f t="shared" si="156"/>
        <v>-6.3919146054640896E-8</v>
      </c>
      <c r="AB617" s="157">
        <f t="shared" si="167"/>
        <v>5.2686582644012419E-4</v>
      </c>
      <c r="AC617" s="132"/>
      <c r="AD617" s="158">
        <f t="shared" si="168"/>
        <v>5.2686582644012416</v>
      </c>
      <c r="AE617" s="158"/>
      <c r="AF617" s="159"/>
      <c r="AG617" s="133">
        <v>6110</v>
      </c>
    </row>
    <row r="618" spans="5:33">
      <c r="E618" s="147">
        <v>0.55202546296296295</v>
      </c>
      <c r="F618" s="133">
        <v>6120</v>
      </c>
      <c r="G618" s="148">
        <v>18.38</v>
      </c>
      <c r="H618" s="148">
        <v>5.78</v>
      </c>
      <c r="I618" s="148">
        <v>6.91</v>
      </c>
      <c r="J618" s="148">
        <v>18.22</v>
      </c>
      <c r="K618" s="148">
        <v>5.92</v>
      </c>
      <c r="L618" s="148">
        <v>6.11</v>
      </c>
      <c r="M618" s="118">
        <f t="shared" si="161"/>
        <v>18.299999999999997</v>
      </c>
      <c r="N618" s="118">
        <f t="shared" si="162"/>
        <v>5.85</v>
      </c>
      <c r="O618" s="118">
        <f t="shared" si="163"/>
        <v>6.51</v>
      </c>
      <c r="P618" s="149">
        <f t="shared" si="157"/>
        <v>0.14034995612630186</v>
      </c>
      <c r="Q618" s="150">
        <f t="shared" si="158"/>
        <v>1.4125375446227531E-6</v>
      </c>
      <c r="R618" s="151">
        <f t="shared" si="159"/>
        <v>4.0587819324626214E-9</v>
      </c>
      <c r="S618" s="150">
        <f t="shared" si="160"/>
        <v>1.647371077528501E-17</v>
      </c>
      <c r="T618" s="97">
        <v>298</v>
      </c>
      <c r="U618" s="118">
        <f t="shared" si="164"/>
        <v>291.3</v>
      </c>
      <c r="V618" s="152">
        <f t="shared" si="165"/>
        <v>0.38791854150683058</v>
      </c>
      <c r="W618" s="153">
        <f t="shared" si="166"/>
        <v>2.4429722933465983</v>
      </c>
      <c r="X618" s="154">
        <f t="shared" si="153"/>
        <v>-6.3772205498539452E-8</v>
      </c>
      <c r="Y618" s="155">
        <f t="shared" si="154"/>
        <v>-6.3733563429464799E-8</v>
      </c>
      <c r="Z618" s="155">
        <f t="shared" si="155"/>
        <v>-6.373358684420309E-8</v>
      </c>
      <c r="AA618" s="156">
        <f t="shared" si="156"/>
        <v>-6.3694968161490926E-8</v>
      </c>
      <c r="AB618" s="157">
        <f t="shared" si="167"/>
        <v>5.2622624661877182E-4</v>
      </c>
      <c r="AC618" s="132"/>
      <c r="AD618" s="158">
        <f t="shared" si="168"/>
        <v>5.2622624661877184</v>
      </c>
      <c r="AE618" s="158"/>
      <c r="AF618" s="159"/>
      <c r="AG618" s="133">
        <v>6120</v>
      </c>
    </row>
    <row r="619" spans="5:33">
      <c r="E619" s="147">
        <v>0.55214120370370368</v>
      </c>
      <c r="F619" s="133">
        <v>6130</v>
      </c>
      <c r="G619" s="148">
        <v>18.399999999999999</v>
      </c>
      <c r="H619" s="148">
        <v>5.79</v>
      </c>
      <c r="I619" s="148">
        <v>7.01</v>
      </c>
      <c r="J619" s="148">
        <v>18.260000000000002</v>
      </c>
      <c r="K619" s="148">
        <v>5.92</v>
      </c>
      <c r="L619" s="148">
        <v>6.22</v>
      </c>
      <c r="M619" s="118">
        <f t="shared" si="161"/>
        <v>18.329999999999998</v>
      </c>
      <c r="N619" s="118">
        <f t="shared" si="162"/>
        <v>5.8550000000000004</v>
      </c>
      <c r="O619" s="118">
        <f t="shared" si="163"/>
        <v>6.6150000000000002</v>
      </c>
      <c r="P619" s="149">
        <f t="shared" si="157"/>
        <v>0.14269144784072824</v>
      </c>
      <c r="Q619" s="150">
        <f t="shared" si="158"/>
        <v>1.3963683610559338E-6</v>
      </c>
      <c r="R619" s="151">
        <f t="shared" si="159"/>
        <v>4.1160288921905071E-9</v>
      </c>
      <c r="S619" s="150">
        <f t="shared" si="160"/>
        <v>1.6941693841347012E-17</v>
      </c>
      <c r="T619" s="97">
        <v>298</v>
      </c>
      <c r="U619" s="118">
        <f t="shared" si="164"/>
        <v>291.33</v>
      </c>
      <c r="V619" s="152">
        <f t="shared" si="165"/>
        <v>0.38614182537527009</v>
      </c>
      <c r="W619" s="153">
        <f t="shared" si="166"/>
        <v>2.4329984114685943</v>
      </c>
      <c r="X619" s="154">
        <f t="shared" si="153"/>
        <v>-6.6870242286260999E-8</v>
      </c>
      <c r="Y619" s="155">
        <f t="shared" si="154"/>
        <v>-6.6827703058251266E-8</v>
      </c>
      <c r="Z619" s="155">
        <f t="shared" si="155"/>
        <v>-6.6827730119405197E-8</v>
      </c>
      <c r="AA619" s="156">
        <f t="shared" si="156"/>
        <v>-6.6785217918119716E-8</v>
      </c>
      <c r="AB619" s="157">
        <f t="shared" si="167"/>
        <v>5.2558891082842625E-4</v>
      </c>
      <c r="AC619" s="132"/>
      <c r="AD619" s="158">
        <f t="shared" si="168"/>
        <v>5.2558891082842623</v>
      </c>
      <c r="AE619" s="158"/>
      <c r="AF619" s="159"/>
      <c r="AG619" s="133">
        <v>6130</v>
      </c>
    </row>
    <row r="620" spans="5:33">
      <c r="E620" s="147">
        <v>0.5522569444444444</v>
      </c>
      <c r="F620" s="133">
        <v>6140</v>
      </c>
      <c r="G620" s="148">
        <v>18.41</v>
      </c>
      <c r="H620" s="148">
        <v>5.79</v>
      </c>
      <c r="I620" s="148">
        <v>6.91</v>
      </c>
      <c r="J620" s="148">
        <v>18.309999999999999</v>
      </c>
      <c r="K620" s="148">
        <v>5.92</v>
      </c>
      <c r="L620" s="148">
        <v>6.2</v>
      </c>
      <c r="M620" s="118">
        <f t="shared" si="161"/>
        <v>18.36</v>
      </c>
      <c r="N620" s="118">
        <f t="shared" si="162"/>
        <v>5.8550000000000004</v>
      </c>
      <c r="O620" s="118">
        <f t="shared" si="163"/>
        <v>6.5549999999999997</v>
      </c>
      <c r="P620" s="149">
        <f t="shared" si="157"/>
        <v>0.14147435570087774</v>
      </c>
      <c r="Q620" s="150">
        <f t="shared" si="158"/>
        <v>1.3963683610559338E-6</v>
      </c>
      <c r="R620" s="151">
        <f t="shared" si="159"/>
        <v>4.1263029535150302E-9</v>
      </c>
      <c r="S620" s="150">
        <f t="shared" si="160"/>
        <v>1.702637606418686E-17</v>
      </c>
      <c r="T620" s="97">
        <v>298</v>
      </c>
      <c r="U620" s="118">
        <f t="shared" si="164"/>
        <v>291.36</v>
      </c>
      <c r="V620" s="152">
        <f t="shared" si="165"/>
        <v>0.38436547512429459</v>
      </c>
      <c r="W620" s="153">
        <f t="shared" si="166"/>
        <v>2.4230672911538211</v>
      </c>
      <c r="X620" s="154">
        <f t="shared" si="153"/>
        <v>-6.6819292077257159E-8</v>
      </c>
      <c r="Y620" s="155">
        <f t="shared" si="154"/>
        <v>-6.6776763573824777E-8</v>
      </c>
      <c r="Z620" s="155">
        <f t="shared" si="155"/>
        <v>-6.6776790641959583E-8</v>
      </c>
      <c r="AA620" s="156">
        <f t="shared" si="156"/>
        <v>-6.6734289172205832E-8</v>
      </c>
      <c r="AB620" s="157">
        <f t="shared" si="167"/>
        <v>5.2492063361749344E-4</v>
      </c>
      <c r="AC620" s="132"/>
      <c r="AD620" s="158">
        <f t="shared" si="168"/>
        <v>5.2492063361749342</v>
      </c>
      <c r="AE620" s="158"/>
      <c r="AF620" s="159"/>
      <c r="AG620" s="133">
        <v>6140</v>
      </c>
    </row>
    <row r="621" spans="5:33">
      <c r="E621" s="147">
        <v>0.55237268518518512</v>
      </c>
      <c r="F621" s="133">
        <v>6150</v>
      </c>
      <c r="G621" s="148">
        <v>18.420000000000002</v>
      </c>
      <c r="H621" s="148">
        <v>5.78</v>
      </c>
      <c r="I621" s="148">
        <v>6.9</v>
      </c>
      <c r="J621" s="148">
        <v>18.3</v>
      </c>
      <c r="K621" s="148">
        <v>5.92</v>
      </c>
      <c r="L621" s="148">
        <v>6.24</v>
      </c>
      <c r="M621" s="118">
        <f t="shared" si="161"/>
        <v>18.36</v>
      </c>
      <c r="N621" s="118">
        <f t="shared" si="162"/>
        <v>5.85</v>
      </c>
      <c r="O621" s="118">
        <f t="shared" si="163"/>
        <v>6.57</v>
      </c>
      <c r="P621" s="149">
        <f t="shared" si="157"/>
        <v>0.14179809564527335</v>
      </c>
      <c r="Q621" s="150">
        <f t="shared" si="158"/>
        <v>1.4125375446227531E-6</v>
      </c>
      <c r="R621" s="151">
        <f t="shared" si="159"/>
        <v>4.0790695541893426E-9</v>
      </c>
      <c r="S621" s="150">
        <f t="shared" si="160"/>
        <v>1.6638808427914443E-17</v>
      </c>
      <c r="T621" s="97">
        <v>298</v>
      </c>
      <c r="U621" s="118">
        <f t="shared" si="164"/>
        <v>291.36</v>
      </c>
      <c r="V621" s="152">
        <f t="shared" si="165"/>
        <v>0.38436547512429459</v>
      </c>
      <c r="W621" s="153">
        <f t="shared" si="166"/>
        <v>2.4230672911538211</v>
      </c>
      <c r="X621" s="154">
        <f t="shared" si="153"/>
        <v>-6.5364465243250255E-8</v>
      </c>
      <c r="Y621" s="155">
        <f t="shared" si="154"/>
        <v>-6.5323716650393215E-8</v>
      </c>
      <c r="Z621" s="155">
        <f t="shared" si="155"/>
        <v>-6.5323742053306166E-8</v>
      </c>
      <c r="AA621" s="156">
        <f t="shared" si="156"/>
        <v>-6.5283018831689384E-8</v>
      </c>
      <c r="AB621" s="157">
        <f t="shared" si="167"/>
        <v>5.2425286580135835E-4</v>
      </c>
      <c r="AC621" s="132"/>
      <c r="AD621" s="158">
        <f t="shared" si="168"/>
        <v>5.2425286580135833</v>
      </c>
      <c r="AE621" s="158"/>
      <c r="AF621" s="159"/>
      <c r="AG621" s="133">
        <v>6150</v>
      </c>
    </row>
    <row r="622" spans="5:33">
      <c r="E622" s="147">
        <v>0.55248842592592595</v>
      </c>
      <c r="F622" s="133">
        <v>6160</v>
      </c>
      <c r="G622" s="148">
        <v>18.43</v>
      </c>
      <c r="H622" s="148">
        <v>5.78</v>
      </c>
      <c r="I622" s="148">
        <v>6.84</v>
      </c>
      <c r="J622" s="148">
        <v>18.29</v>
      </c>
      <c r="K622" s="148">
        <v>5.92</v>
      </c>
      <c r="L622" s="148">
        <v>6.33</v>
      </c>
      <c r="M622" s="118">
        <f t="shared" si="161"/>
        <v>18.36</v>
      </c>
      <c r="N622" s="118">
        <f t="shared" si="162"/>
        <v>5.85</v>
      </c>
      <c r="O622" s="118">
        <f t="shared" si="163"/>
        <v>6.585</v>
      </c>
      <c r="P622" s="149">
        <f t="shared" si="157"/>
        <v>0.14212183558966895</v>
      </c>
      <c r="Q622" s="150">
        <f t="shared" si="158"/>
        <v>1.4125375446227531E-6</v>
      </c>
      <c r="R622" s="151">
        <f t="shared" si="159"/>
        <v>4.0790695541893426E-9</v>
      </c>
      <c r="S622" s="150">
        <f t="shared" si="160"/>
        <v>1.6638808427914443E-17</v>
      </c>
      <c r="T622" s="97">
        <v>298</v>
      </c>
      <c r="U622" s="118">
        <f t="shared" si="164"/>
        <v>291.36</v>
      </c>
      <c r="V622" s="152">
        <f t="shared" si="165"/>
        <v>0.38436547512429459</v>
      </c>
      <c r="W622" s="153">
        <f t="shared" si="166"/>
        <v>2.4230672911538211</v>
      </c>
      <c r="X622" s="154">
        <f t="shared" si="153"/>
        <v>-6.5432066830477848E-8</v>
      </c>
      <c r="Y622" s="155">
        <f t="shared" si="154"/>
        <v>-6.5391182964858478E-8</v>
      </c>
      <c r="Z622" s="155">
        <f t="shared" si="155"/>
        <v>-6.53912085102913E-8</v>
      </c>
      <c r="AA622" s="156">
        <f t="shared" si="156"/>
        <v>-6.5350350158181694E-8</v>
      </c>
      <c r="AB622" s="157">
        <f t="shared" si="167"/>
        <v>5.2359962846555447E-4</v>
      </c>
      <c r="AC622" s="132"/>
      <c r="AD622" s="158">
        <f t="shared" si="168"/>
        <v>5.2359962846555446</v>
      </c>
      <c r="AE622" s="158"/>
      <c r="AF622" s="159"/>
      <c r="AG622" s="133">
        <v>6160</v>
      </c>
    </row>
    <row r="623" spans="5:33">
      <c r="E623" s="147">
        <v>0.55260416666666667</v>
      </c>
      <c r="F623" s="133">
        <v>6170</v>
      </c>
      <c r="G623" s="148">
        <v>18.440000000000001</v>
      </c>
      <c r="H623" s="148">
        <v>5.78</v>
      </c>
      <c r="I623" s="148">
        <v>6.96</v>
      </c>
      <c r="J623" s="148">
        <v>18.34</v>
      </c>
      <c r="K623" s="148">
        <v>5.92</v>
      </c>
      <c r="L623" s="148">
        <v>6.27</v>
      </c>
      <c r="M623" s="118">
        <f t="shared" si="161"/>
        <v>18.39</v>
      </c>
      <c r="N623" s="118">
        <f t="shared" si="162"/>
        <v>5.85</v>
      </c>
      <c r="O623" s="118">
        <f t="shared" si="163"/>
        <v>6.6150000000000002</v>
      </c>
      <c r="P623" s="149">
        <f t="shared" si="157"/>
        <v>0.14284726814833276</v>
      </c>
      <c r="Q623" s="150">
        <f t="shared" si="158"/>
        <v>1.4125375446227531E-6</v>
      </c>
      <c r="R623" s="151">
        <f t="shared" si="159"/>
        <v>4.0892513609366786E-9</v>
      </c>
      <c r="S623" s="150">
        <f t="shared" si="160"/>
        <v>1.6721976692922477E-17</v>
      </c>
      <c r="T623" s="97">
        <v>298</v>
      </c>
      <c r="U623" s="118">
        <f t="shared" si="164"/>
        <v>291.39</v>
      </c>
      <c r="V623" s="152">
        <f t="shared" si="165"/>
        <v>0.38258949064090281</v>
      </c>
      <c r="W623" s="153">
        <f t="shared" si="166"/>
        <v>2.4131787405291236</v>
      </c>
      <c r="X623" s="154">
        <f t="shared" si="153"/>
        <v>-6.6282736027792614E-8</v>
      </c>
      <c r="Y623" s="155">
        <f t="shared" si="154"/>
        <v>-6.6240729745333487E-8</v>
      </c>
      <c r="Z623" s="155">
        <f t="shared" si="155"/>
        <v>-6.6240756366560541E-8</v>
      </c>
      <c r="AA623" s="156">
        <f t="shared" si="156"/>
        <v>-6.6198776671586408E-8</v>
      </c>
      <c r="AB623" s="157">
        <f t="shared" si="167"/>
        <v>5.2294571646565625E-4</v>
      </c>
      <c r="AC623" s="132"/>
      <c r="AD623" s="158">
        <f t="shared" si="168"/>
        <v>5.2294571646565622</v>
      </c>
      <c r="AE623" s="158"/>
      <c r="AF623" s="159"/>
      <c r="AG623" s="133">
        <v>6170</v>
      </c>
    </row>
    <row r="624" spans="5:33">
      <c r="E624" s="147">
        <v>0.5527199074074074</v>
      </c>
      <c r="F624" s="133">
        <v>6180</v>
      </c>
      <c r="G624" s="148">
        <v>18.46</v>
      </c>
      <c r="H624" s="148">
        <v>5.78</v>
      </c>
      <c r="I624" s="148">
        <v>6.92</v>
      </c>
      <c r="J624" s="148">
        <v>18.36</v>
      </c>
      <c r="K624" s="148">
        <v>5.92</v>
      </c>
      <c r="L624" s="148">
        <v>6.24</v>
      </c>
      <c r="M624" s="118">
        <f t="shared" si="161"/>
        <v>18.41</v>
      </c>
      <c r="N624" s="118">
        <f t="shared" si="162"/>
        <v>5.85</v>
      </c>
      <c r="O624" s="118">
        <f t="shared" si="163"/>
        <v>6.58</v>
      </c>
      <c r="P624" s="149">
        <f t="shared" si="157"/>
        <v>0.1421432030365839</v>
      </c>
      <c r="Q624" s="150">
        <f t="shared" si="158"/>
        <v>1.4125375446227531E-6</v>
      </c>
      <c r="R624" s="151">
        <f t="shared" si="159"/>
        <v>4.0960533475837305E-9</v>
      </c>
      <c r="S624" s="150">
        <f t="shared" si="160"/>
        <v>1.6777653026251885E-17</v>
      </c>
      <c r="T624" s="97">
        <v>298</v>
      </c>
      <c r="U624" s="118">
        <f t="shared" si="164"/>
        <v>291.41000000000003</v>
      </c>
      <c r="V624" s="152">
        <f t="shared" si="165"/>
        <v>0.38140570413373159</v>
      </c>
      <c r="W624" s="153">
        <f t="shared" si="166"/>
        <v>2.406609928928424</v>
      </c>
      <c r="X624" s="154">
        <f t="shared" si="153"/>
        <v>-6.6272217674721385E-8</v>
      </c>
      <c r="Y624" s="155">
        <f t="shared" si="154"/>
        <v>-6.6230171463786448E-8</v>
      </c>
      <c r="Z624" s="155">
        <f t="shared" si="155"/>
        <v>-6.6230198139879612E-8</v>
      </c>
      <c r="AA624" s="156">
        <f t="shared" si="156"/>
        <v>-6.6188178571188734E-8</v>
      </c>
      <c r="AB624" s="157">
        <f t="shared" si="167"/>
        <v>5.2228330899078436E-4</v>
      </c>
      <c r="AC624" s="132"/>
      <c r="AD624" s="158">
        <f t="shared" si="168"/>
        <v>5.2228330899078435</v>
      </c>
      <c r="AE624" s="158"/>
      <c r="AF624" s="159"/>
      <c r="AG624" s="133">
        <v>6180</v>
      </c>
    </row>
    <row r="625" spans="1:37">
      <c r="E625" s="147">
        <v>0.55283564814814812</v>
      </c>
      <c r="F625" s="133">
        <v>6190</v>
      </c>
      <c r="G625" s="148">
        <v>18.46</v>
      </c>
      <c r="H625" s="148">
        <v>5.78</v>
      </c>
      <c r="I625" s="148">
        <v>6.89</v>
      </c>
      <c r="J625" s="148">
        <v>18.38</v>
      </c>
      <c r="K625" s="148">
        <v>5.91</v>
      </c>
      <c r="L625" s="148">
        <v>6.31</v>
      </c>
      <c r="M625" s="118">
        <f t="shared" si="161"/>
        <v>18.420000000000002</v>
      </c>
      <c r="N625" s="118">
        <f t="shared" si="162"/>
        <v>5.8450000000000006</v>
      </c>
      <c r="O625" s="118">
        <f t="shared" si="163"/>
        <v>6.6</v>
      </c>
      <c r="P625" s="149">
        <f t="shared" si="157"/>
        <v>0.1426012123253301</v>
      </c>
      <c r="Q625" s="150">
        <f t="shared" si="158"/>
        <v>1.4288939585110987E-6</v>
      </c>
      <c r="R625" s="151">
        <f t="shared" si="159"/>
        <v>4.0525324682420058E-9</v>
      </c>
      <c r="S625" s="150">
        <f t="shared" si="160"/>
        <v>1.6423019406155645E-17</v>
      </c>
      <c r="T625" s="97">
        <v>298</v>
      </c>
      <c r="U625" s="118">
        <f t="shared" si="164"/>
        <v>291.42</v>
      </c>
      <c r="V625" s="152">
        <f t="shared" si="165"/>
        <v>0.38081387181212634</v>
      </c>
      <c r="W625" s="153">
        <f t="shared" si="166"/>
        <v>2.4033325686197049</v>
      </c>
      <c r="X625" s="154">
        <f t="shared" si="153"/>
        <v>-6.5086539224376646E-8</v>
      </c>
      <c r="Y625" s="155">
        <f t="shared" si="154"/>
        <v>-6.5045932562350392E-8</v>
      </c>
      <c r="Z625" s="155">
        <f t="shared" si="155"/>
        <v>-6.5045957896329142E-8</v>
      </c>
      <c r="AA625" s="156">
        <f t="shared" si="156"/>
        <v>-6.5005376536670552E-8</v>
      </c>
      <c r="AB625" s="157">
        <f t="shared" si="167"/>
        <v>5.2162100709836226E-4</v>
      </c>
      <c r="AC625" s="132"/>
      <c r="AD625" s="158">
        <f t="shared" si="168"/>
        <v>5.2162100709836228</v>
      </c>
      <c r="AE625" s="158"/>
      <c r="AF625" s="159"/>
      <c r="AG625" s="133">
        <v>6190</v>
      </c>
    </row>
    <row r="626" spans="1:37">
      <c r="E626" s="147">
        <v>0.55295138888888884</v>
      </c>
      <c r="F626" s="133">
        <v>6200</v>
      </c>
      <c r="G626" s="148">
        <v>18.47</v>
      </c>
      <c r="H626" s="148">
        <v>5.78</v>
      </c>
      <c r="I626" s="148">
        <v>6.87</v>
      </c>
      <c r="J626" s="148">
        <v>18.39</v>
      </c>
      <c r="K626" s="148">
        <v>5.91</v>
      </c>
      <c r="L626" s="148">
        <v>6.6</v>
      </c>
      <c r="M626" s="118">
        <f t="shared" si="161"/>
        <v>18.43</v>
      </c>
      <c r="N626" s="118">
        <f t="shared" si="162"/>
        <v>5.8450000000000006</v>
      </c>
      <c r="O626" s="118">
        <f t="shared" si="163"/>
        <v>6.7349999999999994</v>
      </c>
      <c r="P626" s="149">
        <f t="shared" si="157"/>
        <v>0.14554455909756889</v>
      </c>
      <c r="Q626" s="150">
        <f t="shared" si="158"/>
        <v>1.4288939585110987E-6</v>
      </c>
      <c r="R626" s="151">
        <f t="shared" si="159"/>
        <v>4.0559015223712271E-9</v>
      </c>
      <c r="S626" s="150">
        <f t="shared" si="160"/>
        <v>1.6450337159173239E-17</v>
      </c>
      <c r="T626" s="97">
        <v>298</v>
      </c>
      <c r="U626" s="118">
        <f t="shared" si="164"/>
        <v>291.43</v>
      </c>
      <c r="V626" s="152">
        <f t="shared" si="165"/>
        <v>0.38022208010626707</v>
      </c>
      <c r="W626" s="153">
        <f t="shared" si="166"/>
        <v>2.4000598959297368</v>
      </c>
      <c r="X626" s="154">
        <f t="shared" si="153"/>
        <v>-6.6548094487887131E-8</v>
      </c>
      <c r="Y626" s="155">
        <f t="shared" si="154"/>
        <v>-6.6505590656333348E-8</v>
      </c>
      <c r="Z626" s="155">
        <f t="shared" si="155"/>
        <v>-6.6505617803251826E-8</v>
      </c>
      <c r="AA626" s="156">
        <f t="shared" si="156"/>
        <v>-6.6463141083939403E-8</v>
      </c>
      <c r="AB626" s="157">
        <f t="shared" si="167"/>
        <v>5.2097054760389826E-4</v>
      </c>
      <c r="AC626" s="132"/>
      <c r="AD626" s="158">
        <f t="shared" si="168"/>
        <v>5.2097054760389829</v>
      </c>
      <c r="AE626" s="158"/>
      <c r="AF626" s="159"/>
      <c r="AG626" s="133">
        <v>6200</v>
      </c>
    </row>
    <row r="627" spans="1:37">
      <c r="E627" s="147">
        <v>0.55306712962962967</v>
      </c>
      <c r="F627" s="133">
        <v>6210</v>
      </c>
      <c r="G627" s="148">
        <v>18.48</v>
      </c>
      <c r="H627" s="148">
        <v>5.78</v>
      </c>
      <c r="I627" s="148">
        <v>6.89</v>
      </c>
      <c r="J627" s="148">
        <v>18.37</v>
      </c>
      <c r="K627" s="148">
        <v>5.91</v>
      </c>
      <c r="L627" s="148">
        <v>6.58</v>
      </c>
      <c r="M627" s="118">
        <f t="shared" si="161"/>
        <v>18.425000000000001</v>
      </c>
      <c r="N627" s="118">
        <f t="shared" si="162"/>
        <v>5.8450000000000006</v>
      </c>
      <c r="O627" s="118">
        <f t="shared" si="163"/>
        <v>6.7349999999999994</v>
      </c>
      <c r="P627" s="149">
        <f t="shared" si="157"/>
        <v>0.14553130599443945</v>
      </c>
      <c r="Q627" s="150">
        <f t="shared" si="158"/>
        <v>1.4288939585110987E-6</v>
      </c>
      <c r="R627" s="151">
        <f t="shared" si="159"/>
        <v>4.0542166453461237E-9</v>
      </c>
      <c r="S627" s="150">
        <f t="shared" si="160"/>
        <v>1.6436672607401576E-17</v>
      </c>
      <c r="T627" s="97">
        <v>298</v>
      </c>
      <c r="U627" s="118">
        <f t="shared" si="164"/>
        <v>291.42500000000001</v>
      </c>
      <c r="V627" s="152">
        <f t="shared" si="165"/>
        <v>0.38051797088248973</v>
      </c>
      <c r="W627" s="153">
        <f t="shared" si="166"/>
        <v>2.4016956467612602</v>
      </c>
      <c r="X627" s="154">
        <f t="shared" si="153"/>
        <v>-6.6356661038965783E-8</v>
      </c>
      <c r="Y627" s="155">
        <f t="shared" si="154"/>
        <v>-6.631434737385911E-8</v>
      </c>
      <c r="Z627" s="155">
        <f t="shared" si="155"/>
        <v>-6.6314374356022242E-8</v>
      </c>
      <c r="AA627" s="156">
        <f t="shared" si="156"/>
        <v>-6.627208763866726E-8</v>
      </c>
      <c r="AB627" s="157">
        <f t="shared" si="167"/>
        <v>5.2030549151641328E-4</v>
      </c>
      <c r="AC627" s="132"/>
      <c r="AD627" s="158">
        <f t="shared" si="168"/>
        <v>5.2030549151641328</v>
      </c>
      <c r="AE627" s="158"/>
      <c r="AF627" s="159"/>
      <c r="AG627" s="133">
        <v>6210</v>
      </c>
    </row>
    <row r="628" spans="1:37">
      <c r="E628" s="147">
        <v>0.55318287037037039</v>
      </c>
      <c r="F628" s="133">
        <v>6220</v>
      </c>
      <c r="G628" s="148">
        <v>18.48</v>
      </c>
      <c r="H628" s="148">
        <v>5.78</v>
      </c>
      <c r="I628" s="148">
        <v>6.82</v>
      </c>
      <c r="J628" s="148">
        <v>18.37</v>
      </c>
      <c r="K628" s="148">
        <v>5.91</v>
      </c>
      <c r="L628" s="148">
        <v>6.41</v>
      </c>
      <c r="M628" s="118">
        <f t="shared" si="161"/>
        <v>18.425000000000001</v>
      </c>
      <c r="N628" s="118">
        <f t="shared" si="162"/>
        <v>5.8450000000000006</v>
      </c>
      <c r="O628" s="118">
        <f t="shared" si="163"/>
        <v>6.6150000000000002</v>
      </c>
      <c r="P628" s="149">
        <f t="shared" si="157"/>
        <v>0.14293832058696615</v>
      </c>
      <c r="Q628" s="150">
        <f t="shared" si="158"/>
        <v>1.4288939585110987E-6</v>
      </c>
      <c r="R628" s="151">
        <f t="shared" si="159"/>
        <v>4.0542166453461237E-9</v>
      </c>
      <c r="S628" s="150">
        <f t="shared" si="160"/>
        <v>1.6436672607401576E-17</v>
      </c>
      <c r="T628" s="97">
        <v>298</v>
      </c>
      <c r="U628" s="118">
        <f t="shared" si="164"/>
        <v>291.42500000000001</v>
      </c>
      <c r="V628" s="152">
        <f t="shared" si="165"/>
        <v>0.38051797088248973</v>
      </c>
      <c r="W628" s="153">
        <f t="shared" si="166"/>
        <v>2.4016956467612602</v>
      </c>
      <c r="X628" s="154">
        <f t="shared" si="153"/>
        <v>-6.5091293215398613E-8</v>
      </c>
      <c r="Y628" s="155">
        <f t="shared" si="154"/>
        <v>-6.5050525979338305E-8</v>
      </c>
      <c r="Z628" s="155">
        <f t="shared" si="155"/>
        <v>-6.5050551512208424E-8</v>
      </c>
      <c r="AA628" s="156">
        <f t="shared" si="156"/>
        <v>-6.5009809777035302E-8</v>
      </c>
      <c r="AB628" s="157">
        <f t="shared" si="167"/>
        <v>5.19642347862851E-4</v>
      </c>
      <c r="AC628" s="132"/>
      <c r="AD628" s="158">
        <f t="shared" si="168"/>
        <v>5.1964234786285104</v>
      </c>
      <c r="AE628" s="158"/>
      <c r="AF628" s="159"/>
      <c r="AG628" s="133">
        <v>6220</v>
      </c>
    </row>
    <row r="629" spans="1:37">
      <c r="E629" s="147">
        <v>0.55329861111111112</v>
      </c>
      <c r="F629" s="133">
        <v>6230</v>
      </c>
      <c r="G629" s="148">
        <v>18.489999999999998</v>
      </c>
      <c r="H629" s="148">
        <v>5.78</v>
      </c>
      <c r="I629" s="148">
        <v>6.67</v>
      </c>
      <c r="J629" s="148">
        <v>18.37</v>
      </c>
      <c r="K629" s="148">
        <v>5.91</v>
      </c>
      <c r="L629" s="148">
        <v>6.2</v>
      </c>
      <c r="M629" s="118">
        <f t="shared" si="161"/>
        <v>18.43</v>
      </c>
      <c r="N629" s="118">
        <f t="shared" si="162"/>
        <v>5.8450000000000006</v>
      </c>
      <c r="O629" s="118">
        <f t="shared" si="163"/>
        <v>6.4350000000000005</v>
      </c>
      <c r="P629" s="149">
        <f t="shared" si="157"/>
        <v>0.13906150524021615</v>
      </c>
      <c r="Q629" s="150">
        <f t="shared" si="158"/>
        <v>1.4288939585110987E-6</v>
      </c>
      <c r="R629" s="151">
        <f t="shared" si="159"/>
        <v>4.0559015223712271E-9</v>
      </c>
      <c r="S629" s="150">
        <f t="shared" si="160"/>
        <v>1.6450337159173239E-17</v>
      </c>
      <c r="T629" s="97">
        <v>298</v>
      </c>
      <c r="U629" s="118">
        <f t="shared" si="164"/>
        <v>291.43</v>
      </c>
      <c r="V629" s="152">
        <f t="shared" si="165"/>
        <v>0.38022208010626707</v>
      </c>
      <c r="W629" s="153">
        <f t="shared" si="166"/>
        <v>2.4000598959297368</v>
      </c>
      <c r="X629" s="154">
        <f t="shared" si="153"/>
        <v>-6.3342315579132338E-8</v>
      </c>
      <c r="Y629" s="155">
        <f t="shared" si="154"/>
        <v>-6.3303661320867724E-8</v>
      </c>
      <c r="Z629" s="155">
        <f t="shared" si="155"/>
        <v>-6.3303684909390931E-8</v>
      </c>
      <c r="AA629" s="156">
        <f t="shared" si="156"/>
        <v>-6.3265054210860053E-8</v>
      </c>
      <c r="AB629" s="157">
        <f t="shared" si="167"/>
        <v>5.1899184243289179E-4</v>
      </c>
      <c r="AC629" s="132"/>
      <c r="AD629" s="158">
        <f t="shared" si="168"/>
        <v>5.1899184243289183</v>
      </c>
      <c r="AE629" s="158"/>
      <c r="AF629" s="159"/>
      <c r="AG629" s="133">
        <v>6230</v>
      </c>
    </row>
    <row r="630" spans="1:37" s="77" customFormat="1">
      <c r="A630" s="134"/>
      <c r="B630" s="134"/>
      <c r="C630" s="134"/>
      <c r="D630" s="134"/>
      <c r="E630" s="136">
        <v>0.55341435185185184</v>
      </c>
      <c r="F630" s="137">
        <v>6240</v>
      </c>
      <c r="G630" s="138">
        <v>18.5</v>
      </c>
      <c r="H630" s="138">
        <v>5.78</v>
      </c>
      <c r="I630" s="138">
        <v>6.55</v>
      </c>
      <c r="J630" s="138">
        <v>18.39</v>
      </c>
      <c r="K630" s="138">
        <v>5.91</v>
      </c>
      <c r="L630" s="138">
        <v>6.06</v>
      </c>
      <c r="M630" s="139">
        <f t="shared" si="161"/>
        <v>18.445</v>
      </c>
      <c r="N630" s="139">
        <f t="shared" si="162"/>
        <v>5.8450000000000006</v>
      </c>
      <c r="O630" s="139">
        <f t="shared" si="163"/>
        <v>6.3049999999999997</v>
      </c>
      <c r="P630" s="140">
        <f t="shared" si="157"/>
        <v>0.13628941631721414</v>
      </c>
      <c r="Q630" s="141">
        <f t="shared" si="158"/>
        <v>1.4288939585110987E-6</v>
      </c>
      <c r="R630" s="142">
        <f t="shared" si="159"/>
        <v>4.0609603558818296E-9</v>
      </c>
      <c r="S630" s="141">
        <f t="shared" si="160"/>
        <v>1.6491399012043876E-17</v>
      </c>
      <c r="T630" s="143">
        <v>298</v>
      </c>
      <c r="U630" s="139">
        <f t="shared" si="164"/>
        <v>291.44499999999999</v>
      </c>
      <c r="V630" s="144">
        <f t="shared" si="165"/>
        <v>0.37933446869285153</v>
      </c>
      <c r="W630" s="145">
        <f t="shared" si="166"/>
        <v>2.3951596608309913</v>
      </c>
      <c r="X630" s="146">
        <f t="shared" si="153"/>
        <v>-6.2285850315639235E-8</v>
      </c>
      <c r="Y630" s="146">
        <f t="shared" si="154"/>
        <v>-6.2248429063148077E-8</v>
      </c>
      <c r="Z630" s="146">
        <f t="shared" si="155"/>
        <v>-6.2248451545784671E-8</v>
      </c>
      <c r="AA630" s="146">
        <f t="shared" si="156"/>
        <v>-6.2211052748915063E-8</v>
      </c>
      <c r="AB630" s="146">
        <f t="shared" si="167"/>
        <v>5.1835880566247425E-4</v>
      </c>
      <c r="AC630" s="134"/>
      <c r="AD630" s="146">
        <f t="shared" si="168"/>
        <v>5.1835880566247425</v>
      </c>
      <c r="AE630" s="146"/>
      <c r="AF630" s="146"/>
      <c r="AG630" s="137">
        <v>6240</v>
      </c>
      <c r="AH630" s="134"/>
      <c r="AI630" s="134"/>
      <c r="AJ630" s="134"/>
      <c r="AK630" s="134"/>
    </row>
    <row r="631" spans="1:37">
      <c r="E631" s="147">
        <v>0.55353009259259256</v>
      </c>
      <c r="F631" s="133">
        <v>6250</v>
      </c>
      <c r="G631" s="148">
        <v>18.52</v>
      </c>
      <c r="H631" s="148">
        <v>5.78</v>
      </c>
      <c r="I631" s="148">
        <v>6.56</v>
      </c>
      <c r="J631" s="148">
        <v>18.41</v>
      </c>
      <c r="K631" s="148">
        <v>5.91</v>
      </c>
      <c r="L631" s="148">
        <v>6</v>
      </c>
      <c r="M631" s="118">
        <f t="shared" si="161"/>
        <v>18.465</v>
      </c>
      <c r="N631" s="118">
        <f t="shared" si="162"/>
        <v>5.8450000000000006</v>
      </c>
      <c r="O631" s="118">
        <f t="shared" si="163"/>
        <v>6.2799999999999994</v>
      </c>
      <c r="P631" s="149">
        <f t="shared" si="157"/>
        <v>0.13579849476865791</v>
      </c>
      <c r="Q631" s="150">
        <f t="shared" si="158"/>
        <v>1.4288939585110987E-6</v>
      </c>
      <c r="R631" s="151">
        <f t="shared" si="159"/>
        <v>4.0677152837834945E-9</v>
      </c>
      <c r="S631" s="150">
        <f t="shared" si="160"/>
        <v>1.6546307629925836E-17</v>
      </c>
      <c r="T631" s="97">
        <v>298</v>
      </c>
      <c r="U631" s="118">
        <f t="shared" si="164"/>
        <v>291.46499999999997</v>
      </c>
      <c r="V631" s="152">
        <f t="shared" si="165"/>
        <v>0.37815112892438901</v>
      </c>
      <c r="W631" s="153">
        <f t="shared" si="166"/>
        <v>2.3886423552886398</v>
      </c>
      <c r="X631" s="154">
        <f t="shared" si="153"/>
        <v>-6.2363044642995152E-8</v>
      </c>
      <c r="Y631" s="155">
        <f t="shared" si="154"/>
        <v>-6.2325485472644063E-8</v>
      </c>
      <c r="Z631" s="155">
        <f t="shared" si="155"/>
        <v>-6.2325508093272767E-8</v>
      </c>
      <c r="AA631" s="156">
        <f t="shared" si="156"/>
        <v>-6.2287971516303092E-8</v>
      </c>
      <c r="AB631" s="157">
        <f t="shared" si="167"/>
        <v>5.1773632122200351E-4</v>
      </c>
      <c r="AC631" s="132"/>
      <c r="AD631" s="158">
        <f t="shared" si="168"/>
        <v>5.177363212220035</v>
      </c>
      <c r="AE631" s="158"/>
      <c r="AF631" s="159"/>
      <c r="AG631" s="133">
        <v>6250</v>
      </c>
    </row>
    <row r="632" spans="1:37">
      <c r="E632" s="147">
        <v>0.55364583333333328</v>
      </c>
      <c r="F632" s="133">
        <v>6260</v>
      </c>
      <c r="G632" s="148">
        <v>18.53</v>
      </c>
      <c r="H632" s="148">
        <v>5.78</v>
      </c>
      <c r="I632" s="148">
        <v>6.79</v>
      </c>
      <c r="J632" s="148">
        <v>18.420000000000002</v>
      </c>
      <c r="K632" s="148">
        <v>5.91</v>
      </c>
      <c r="L632" s="148">
        <v>5.84</v>
      </c>
      <c r="M632" s="118">
        <f t="shared" si="161"/>
        <v>18.475000000000001</v>
      </c>
      <c r="N632" s="118">
        <f t="shared" si="162"/>
        <v>5.8450000000000006</v>
      </c>
      <c r="O632" s="118">
        <f t="shared" si="163"/>
        <v>6.3149999999999995</v>
      </c>
      <c r="P632" s="149">
        <f t="shared" si="157"/>
        <v>0.13658022529080102</v>
      </c>
      <c r="Q632" s="150">
        <f t="shared" si="158"/>
        <v>1.4288939585110987E-6</v>
      </c>
      <c r="R632" s="151">
        <f t="shared" si="159"/>
        <v>4.0710969600762146E-9</v>
      </c>
      <c r="S632" s="150">
        <f t="shared" si="160"/>
        <v>1.6573830458341795E-17</v>
      </c>
      <c r="T632" s="97">
        <v>298</v>
      </c>
      <c r="U632" s="118">
        <f t="shared" si="164"/>
        <v>291.47500000000002</v>
      </c>
      <c r="V632" s="152">
        <f t="shared" si="165"/>
        <v>0.37755951993764469</v>
      </c>
      <c r="W632" s="153">
        <f t="shared" si="166"/>
        <v>2.3853906901931188</v>
      </c>
      <c r="X632" s="154">
        <f t="shared" si="153"/>
        <v>-6.2836279512818337E-8</v>
      </c>
      <c r="Y632" s="155">
        <f t="shared" si="154"/>
        <v>-6.2798102194539556E-8</v>
      </c>
      <c r="Z632" s="155">
        <f t="shared" si="155"/>
        <v>-6.2798125389859879E-8</v>
      </c>
      <c r="AA632" s="156">
        <f t="shared" si="156"/>
        <v>-6.2759971238715935E-8</v>
      </c>
      <c r="AB632" s="157">
        <f t="shared" si="167"/>
        <v>5.1711306621651831E-4</v>
      </c>
      <c r="AC632" s="132"/>
      <c r="AD632" s="158">
        <f t="shared" si="168"/>
        <v>5.1711306621651829</v>
      </c>
      <c r="AE632" s="158"/>
      <c r="AF632" s="159"/>
      <c r="AG632" s="133">
        <v>6260</v>
      </c>
    </row>
    <row r="633" spans="1:37">
      <c r="E633" s="147">
        <v>0.55376157407407411</v>
      </c>
      <c r="F633" s="133">
        <v>6270</v>
      </c>
      <c r="G633" s="148">
        <v>18.55</v>
      </c>
      <c r="H633" s="148">
        <v>5.78</v>
      </c>
      <c r="I633" s="148">
        <v>6.77</v>
      </c>
      <c r="J633" s="148">
        <v>18.46</v>
      </c>
      <c r="K633" s="148">
        <v>5.91</v>
      </c>
      <c r="L633" s="148">
        <v>5.76</v>
      </c>
      <c r="M633" s="118">
        <f t="shared" si="161"/>
        <v>18.505000000000003</v>
      </c>
      <c r="N633" s="118">
        <f t="shared" si="162"/>
        <v>5.8450000000000006</v>
      </c>
      <c r="O633" s="118">
        <f t="shared" si="163"/>
        <v>6.2649999999999997</v>
      </c>
      <c r="P633" s="149">
        <f t="shared" si="157"/>
        <v>0.13557296812488528</v>
      </c>
      <c r="Q633" s="150">
        <f t="shared" si="158"/>
        <v>1.4288939585110987E-6</v>
      </c>
      <c r="R633" s="151">
        <f t="shared" si="159"/>
        <v>4.0812588663507949E-9</v>
      </c>
      <c r="S633" s="150">
        <f t="shared" si="160"/>
        <v>1.6656673934166974E-17</v>
      </c>
      <c r="T633" s="97">
        <v>298</v>
      </c>
      <c r="U633" s="118">
        <f t="shared" si="164"/>
        <v>291.505</v>
      </c>
      <c r="V633" s="152">
        <f t="shared" si="165"/>
        <v>0.37578493651725703</v>
      </c>
      <c r="W633" s="153">
        <f t="shared" si="166"/>
        <v>2.3756635620161828</v>
      </c>
      <c r="X633" s="154">
        <f t="shared" si="153"/>
        <v>-6.2864865563364512E-8</v>
      </c>
      <c r="Y633" s="155">
        <f t="shared" si="154"/>
        <v>-6.2826607040158614E-8</v>
      </c>
      <c r="Z633" s="155">
        <f t="shared" si="155"/>
        <v>-6.2826630323666581E-8</v>
      </c>
      <c r="AA633" s="156">
        <f t="shared" si="156"/>
        <v>-6.2788395055628726E-8</v>
      </c>
      <c r="AB633" s="157">
        <f t="shared" si="167"/>
        <v>5.164850850399844E-4</v>
      </c>
      <c r="AC633" s="132"/>
      <c r="AD633" s="158">
        <f t="shared" si="168"/>
        <v>5.1648508503998443</v>
      </c>
      <c r="AE633" s="158"/>
      <c r="AF633" s="159"/>
      <c r="AG633" s="133">
        <v>6270</v>
      </c>
    </row>
    <row r="634" spans="1:37">
      <c r="E634" s="147">
        <v>0.55387731481481484</v>
      </c>
      <c r="F634" s="133">
        <v>6280</v>
      </c>
      <c r="G634" s="148">
        <v>18.57</v>
      </c>
      <c r="H634" s="148">
        <v>5.78</v>
      </c>
      <c r="I634" s="148">
        <v>6.71</v>
      </c>
      <c r="J634" s="148">
        <v>18.47</v>
      </c>
      <c r="K634" s="148">
        <v>5.91</v>
      </c>
      <c r="L634" s="148">
        <v>5.84</v>
      </c>
      <c r="M634" s="118">
        <f t="shared" si="161"/>
        <v>18.52</v>
      </c>
      <c r="N634" s="118">
        <f t="shared" si="162"/>
        <v>5.8450000000000006</v>
      </c>
      <c r="O634" s="118">
        <f t="shared" si="163"/>
        <v>6.2750000000000004</v>
      </c>
      <c r="P634" s="149">
        <f t="shared" si="157"/>
        <v>0.13582652423170474</v>
      </c>
      <c r="Q634" s="150">
        <f t="shared" si="158"/>
        <v>1.4288939585110987E-6</v>
      </c>
      <c r="R634" s="151">
        <f t="shared" si="159"/>
        <v>4.0863493274984968E-9</v>
      </c>
      <c r="S634" s="150">
        <f t="shared" si="160"/>
        <v>1.6698250826347418E-17</v>
      </c>
      <c r="T634" s="97">
        <v>298</v>
      </c>
      <c r="U634" s="118">
        <f t="shared" si="164"/>
        <v>291.52</v>
      </c>
      <c r="V634" s="152">
        <f t="shared" si="165"/>
        <v>0.37489778177237254</v>
      </c>
      <c r="W634" s="153">
        <f t="shared" si="166"/>
        <v>2.3708156302002501</v>
      </c>
      <c r="X634" s="154">
        <f t="shared" si="153"/>
        <v>-6.3191798528311968E-8</v>
      </c>
      <c r="Y634" s="155">
        <f t="shared" si="154"/>
        <v>-6.3153093957047217E-8</v>
      </c>
      <c r="Z634" s="155">
        <f t="shared" si="155"/>
        <v>-6.315311766334886E-8</v>
      </c>
      <c r="AA634" s="156">
        <f t="shared" si="156"/>
        <v>-6.311443676934581E-8</v>
      </c>
      <c r="AB634" s="157">
        <f t="shared" si="167"/>
        <v>5.1585681881440666E-4</v>
      </c>
      <c r="AC634" s="132"/>
      <c r="AD634" s="158">
        <f t="shared" si="168"/>
        <v>5.1585681881440664</v>
      </c>
      <c r="AE634" s="158"/>
      <c r="AF634" s="159"/>
      <c r="AG634" s="133">
        <v>6280</v>
      </c>
    </row>
    <row r="635" spans="1:37">
      <c r="E635" s="147">
        <v>0.55399305555555556</v>
      </c>
      <c r="F635" s="133">
        <v>6290</v>
      </c>
      <c r="G635" s="148">
        <v>18.59</v>
      </c>
      <c r="H635" s="148">
        <v>5.78</v>
      </c>
      <c r="I635" s="148">
        <v>6.74</v>
      </c>
      <c r="J635" s="148">
        <v>18.47</v>
      </c>
      <c r="K635" s="148">
        <v>5.91</v>
      </c>
      <c r="L635" s="148">
        <v>5.74</v>
      </c>
      <c r="M635" s="118">
        <f t="shared" si="161"/>
        <v>18.53</v>
      </c>
      <c r="N635" s="118">
        <f t="shared" si="162"/>
        <v>5.8450000000000006</v>
      </c>
      <c r="O635" s="118">
        <f t="shared" si="163"/>
        <v>6.24</v>
      </c>
      <c r="P635" s="149">
        <f t="shared" si="157"/>
        <v>0.13509357162712435</v>
      </c>
      <c r="Q635" s="150">
        <f t="shared" si="158"/>
        <v>1.4288939585110987E-6</v>
      </c>
      <c r="R635" s="151">
        <f t="shared" si="159"/>
        <v>4.0897464951172984E-9</v>
      </c>
      <c r="S635" s="150">
        <f t="shared" si="160"/>
        <v>1.6726026394324226E-17</v>
      </c>
      <c r="T635" s="97">
        <v>298</v>
      </c>
      <c r="U635" s="118">
        <f t="shared" si="164"/>
        <v>291.52999999999997</v>
      </c>
      <c r="V635" s="152">
        <f t="shared" si="165"/>
        <v>0.37430639599410476</v>
      </c>
      <c r="W635" s="153">
        <f t="shared" si="166"/>
        <v>2.3675894495099903</v>
      </c>
      <c r="X635" s="154">
        <f t="shared" si="153"/>
        <v>-6.2963953666462472E-8</v>
      </c>
      <c r="Y635" s="155">
        <f t="shared" si="154"/>
        <v>-6.2925480598895463E-8</v>
      </c>
      <c r="Z635" s="155">
        <f t="shared" si="155"/>
        <v>-6.2925504107217938E-8</v>
      </c>
      <c r="AA635" s="156">
        <f t="shared" si="156"/>
        <v>-6.2887054519244706E-8</v>
      </c>
      <c r="AB635" s="157">
        <f t="shared" si="167"/>
        <v>5.1522528771684255E-4</v>
      </c>
      <c r="AC635" s="132"/>
      <c r="AD635" s="158">
        <f t="shared" si="168"/>
        <v>5.1522528771684257</v>
      </c>
      <c r="AE635" s="158"/>
      <c r="AF635" s="159"/>
      <c r="AG635" s="133">
        <v>6290</v>
      </c>
    </row>
    <row r="636" spans="1:37">
      <c r="E636" s="147">
        <v>0.55410879629629628</v>
      </c>
      <c r="F636" s="133">
        <v>6300</v>
      </c>
      <c r="G636" s="148">
        <v>18.59</v>
      </c>
      <c r="H636" s="148">
        <v>5.78</v>
      </c>
      <c r="I636" s="148">
        <v>6.86</v>
      </c>
      <c r="J636" s="148">
        <v>18.440000000000001</v>
      </c>
      <c r="K636" s="148">
        <v>5.91</v>
      </c>
      <c r="L636" s="148">
        <v>5.87</v>
      </c>
      <c r="M636" s="118">
        <f t="shared" si="161"/>
        <v>18.515000000000001</v>
      </c>
      <c r="N636" s="118">
        <f t="shared" si="162"/>
        <v>5.8450000000000006</v>
      </c>
      <c r="O636" s="118">
        <f t="shared" si="163"/>
        <v>6.3650000000000002</v>
      </c>
      <c r="P636" s="149">
        <f t="shared" si="157"/>
        <v>0.13776206756233761</v>
      </c>
      <c r="Q636" s="150">
        <f t="shared" si="158"/>
        <v>1.4288939585110987E-6</v>
      </c>
      <c r="R636" s="151">
        <f t="shared" si="159"/>
        <v>4.0846518020382571E-9</v>
      </c>
      <c r="S636" s="150">
        <f t="shared" si="160"/>
        <v>1.6684380343894381E-17</v>
      </c>
      <c r="T636" s="97">
        <v>298</v>
      </c>
      <c r="U636" s="118">
        <f t="shared" si="164"/>
        <v>291.51499999999999</v>
      </c>
      <c r="V636" s="152">
        <f t="shared" si="165"/>
        <v>0.37519348987648293</v>
      </c>
      <c r="W636" s="153">
        <f t="shared" si="166"/>
        <v>2.3724304518368409</v>
      </c>
      <c r="X636" s="154">
        <f t="shared" si="153"/>
        <v>-6.3839052454275426E-8</v>
      </c>
      <c r="Y636" s="155">
        <f t="shared" si="154"/>
        <v>-6.3799454163977234E-8</v>
      </c>
      <c r="Z636" s="155">
        <f t="shared" si="155"/>
        <v>-6.3799478726130549E-8</v>
      </c>
      <c r="AA636" s="156">
        <f t="shared" si="156"/>
        <v>-6.3759904967514708E-8</v>
      </c>
      <c r="AB636" s="157">
        <f t="shared" si="167"/>
        <v>5.1459603275417934E-4</v>
      </c>
      <c r="AC636" s="132"/>
      <c r="AD636" s="158">
        <f t="shared" si="168"/>
        <v>5.1459603275417933</v>
      </c>
      <c r="AE636" s="158"/>
      <c r="AF636" s="159"/>
      <c r="AG636" s="133">
        <v>6300</v>
      </c>
    </row>
    <row r="637" spans="1:37">
      <c r="E637" s="147">
        <v>0.554224537037037</v>
      </c>
      <c r="F637" s="133">
        <v>6310</v>
      </c>
      <c r="G637" s="148">
        <v>18.61</v>
      </c>
      <c r="H637" s="148">
        <v>5.78</v>
      </c>
      <c r="I637" s="148">
        <v>6.96</v>
      </c>
      <c r="J637" s="148">
        <v>18.46</v>
      </c>
      <c r="K637" s="148">
        <v>5.91</v>
      </c>
      <c r="L637" s="148">
        <v>5.85</v>
      </c>
      <c r="M637" s="118">
        <f t="shared" si="161"/>
        <v>18.535</v>
      </c>
      <c r="N637" s="118">
        <f t="shared" si="162"/>
        <v>5.8450000000000006</v>
      </c>
      <c r="O637" s="118">
        <f t="shared" si="163"/>
        <v>6.4049999999999994</v>
      </c>
      <c r="P637" s="149">
        <f t="shared" si="157"/>
        <v>0.13867840948930615</v>
      </c>
      <c r="Q637" s="150">
        <f t="shared" si="158"/>
        <v>1.4288939585110987E-6</v>
      </c>
      <c r="R637" s="151">
        <f t="shared" si="159"/>
        <v>4.0914461378623471E-9</v>
      </c>
      <c r="S637" s="150">
        <f t="shared" si="160"/>
        <v>1.6739931499028716E-17</v>
      </c>
      <c r="T637" s="97">
        <v>298</v>
      </c>
      <c r="U637" s="118">
        <f t="shared" si="164"/>
        <v>291.53500000000003</v>
      </c>
      <c r="V637" s="152">
        <f t="shared" si="165"/>
        <v>0.37401071831889887</v>
      </c>
      <c r="W637" s="153">
        <f t="shared" si="166"/>
        <v>2.3659780887290047</v>
      </c>
      <c r="X637" s="154">
        <f t="shared" si="153"/>
        <v>-6.4573336580014499E-8</v>
      </c>
      <c r="Y637" s="155">
        <f t="shared" si="154"/>
        <v>-6.453277183067321E-8</v>
      </c>
      <c r="Z637" s="155">
        <f t="shared" si="155"/>
        <v>-6.4532797313310106E-8</v>
      </c>
      <c r="AA637" s="156">
        <f t="shared" si="156"/>
        <v>-6.4492258014589549E-8</v>
      </c>
      <c r="AB637" s="157">
        <f t="shared" si="167"/>
        <v>5.1395803804884263E-4</v>
      </c>
      <c r="AC637" s="132"/>
      <c r="AD637" s="158">
        <f t="shared" si="168"/>
        <v>5.1395803804884261</v>
      </c>
      <c r="AE637" s="158"/>
      <c r="AF637" s="159"/>
      <c r="AG637" s="133">
        <v>6310</v>
      </c>
    </row>
    <row r="638" spans="1:37">
      <c r="E638" s="147">
        <v>0.55434027777777772</v>
      </c>
      <c r="F638" s="133">
        <v>6320</v>
      </c>
      <c r="G638" s="148">
        <v>18.63</v>
      </c>
      <c r="H638" s="148">
        <v>5.77</v>
      </c>
      <c r="I638" s="148">
        <v>6.83</v>
      </c>
      <c r="J638" s="148">
        <v>18.510000000000002</v>
      </c>
      <c r="K638" s="148">
        <v>5.91</v>
      </c>
      <c r="L638" s="148">
        <v>5.89</v>
      </c>
      <c r="M638" s="118">
        <f t="shared" si="161"/>
        <v>18.57</v>
      </c>
      <c r="N638" s="118">
        <f t="shared" si="162"/>
        <v>5.84</v>
      </c>
      <c r="O638" s="118">
        <f t="shared" si="163"/>
        <v>6.3599999999999994</v>
      </c>
      <c r="P638" s="149">
        <f t="shared" si="157"/>
        <v>0.13779209462869152</v>
      </c>
      <c r="Q638" s="150">
        <f t="shared" si="158"/>
        <v>1.445439770745926E-6</v>
      </c>
      <c r="R638" s="151">
        <f t="shared" si="159"/>
        <v>4.0563926184911853E-9</v>
      </c>
      <c r="S638" s="150">
        <f t="shared" si="160"/>
        <v>1.6454321075349776E-17</v>
      </c>
      <c r="T638" s="97">
        <v>298</v>
      </c>
      <c r="U638" s="118">
        <f t="shared" si="164"/>
        <v>291.57</v>
      </c>
      <c r="V638" s="152">
        <f t="shared" si="165"/>
        <v>0.37194125853715443</v>
      </c>
      <c r="W638" s="153">
        <f t="shared" si="166"/>
        <v>2.3547307680259757</v>
      </c>
      <c r="X638" s="154">
        <f t="shared" si="153"/>
        <v>-6.3287622883346225E-8</v>
      </c>
      <c r="Y638" s="155">
        <f t="shared" si="154"/>
        <v>-6.3248608427528743E-8</v>
      </c>
      <c r="Z638" s="155">
        <f t="shared" si="155"/>
        <v>-6.3248632478483632E-8</v>
      </c>
      <c r="AA638" s="156">
        <f t="shared" si="156"/>
        <v>-6.3209642043967978E-8</v>
      </c>
      <c r="AB638" s="157">
        <f t="shared" si="167"/>
        <v>5.1331271016070502E-4</v>
      </c>
      <c r="AC638" s="132"/>
      <c r="AD638" s="158">
        <f t="shared" si="168"/>
        <v>5.1331271016070499</v>
      </c>
      <c r="AE638" s="158"/>
      <c r="AF638" s="159"/>
      <c r="AG638" s="133">
        <v>6320</v>
      </c>
    </row>
    <row r="639" spans="1:37">
      <c r="E639" s="147">
        <v>0.55445601851851856</v>
      </c>
      <c r="F639" s="133">
        <v>6330</v>
      </c>
      <c r="G639" s="148">
        <v>18.64</v>
      </c>
      <c r="H639" s="148">
        <v>5.77</v>
      </c>
      <c r="I639" s="148">
        <v>6.92</v>
      </c>
      <c r="J639" s="148">
        <v>18.53</v>
      </c>
      <c r="K639" s="148">
        <v>5.91</v>
      </c>
      <c r="L639" s="148">
        <v>6.13</v>
      </c>
      <c r="M639" s="118">
        <f t="shared" si="161"/>
        <v>18.585000000000001</v>
      </c>
      <c r="N639" s="118">
        <f t="shared" si="162"/>
        <v>5.84</v>
      </c>
      <c r="O639" s="118">
        <f t="shared" si="163"/>
        <v>6.5250000000000004</v>
      </c>
      <c r="P639" s="149">
        <f t="shared" si="157"/>
        <v>0.14140562046326127</v>
      </c>
      <c r="Q639" s="150">
        <f t="shared" si="158"/>
        <v>1.445439770745926E-6</v>
      </c>
      <c r="R639" s="151">
        <f t="shared" si="159"/>
        <v>4.0614520645347819E-9</v>
      </c>
      <c r="S639" s="150">
        <f t="shared" si="160"/>
        <v>1.6495392872513842E-17</v>
      </c>
      <c r="T639" s="97">
        <v>298</v>
      </c>
      <c r="U639" s="118">
        <f t="shared" si="164"/>
        <v>291.58499999999998</v>
      </c>
      <c r="V639" s="152">
        <f t="shared" si="165"/>
        <v>0.37105449928664841</v>
      </c>
      <c r="W639" s="153">
        <f t="shared" si="166"/>
        <v>2.3499276929983139</v>
      </c>
      <c r="X639" s="154">
        <f t="shared" si="153"/>
        <v>-6.5162112613766354E-8</v>
      </c>
      <c r="Y639" s="155">
        <f t="shared" si="154"/>
        <v>-6.512070180131239E-8</v>
      </c>
      <c r="Z639" s="155">
        <f t="shared" si="155"/>
        <v>-6.5120728118067933E-8</v>
      </c>
      <c r="AA639" s="156">
        <f t="shared" si="156"/>
        <v>-6.5079343588920684E-8</v>
      </c>
      <c r="AB639" s="157">
        <f t="shared" si="167"/>
        <v>5.1268022391613949E-4</v>
      </c>
      <c r="AC639" s="132"/>
      <c r="AD639" s="158">
        <f t="shared" si="168"/>
        <v>5.1268022391613952</v>
      </c>
      <c r="AE639" s="158"/>
      <c r="AF639" s="159"/>
      <c r="AG639" s="133">
        <v>6330</v>
      </c>
    </row>
    <row r="640" spans="1:37">
      <c r="E640" s="147">
        <v>0.55457175925925928</v>
      </c>
      <c r="F640" s="133">
        <v>6340</v>
      </c>
      <c r="G640" s="148">
        <v>18.66</v>
      </c>
      <c r="H640" s="148">
        <v>5.77</v>
      </c>
      <c r="I640" s="148">
        <v>6.83</v>
      </c>
      <c r="J640" s="148">
        <v>18.54</v>
      </c>
      <c r="K640" s="148">
        <v>5.91</v>
      </c>
      <c r="L640" s="148">
        <v>6.23</v>
      </c>
      <c r="M640" s="118">
        <f t="shared" si="161"/>
        <v>18.600000000000001</v>
      </c>
      <c r="N640" s="118">
        <f t="shared" si="162"/>
        <v>5.84</v>
      </c>
      <c r="O640" s="118">
        <f t="shared" si="163"/>
        <v>6.53</v>
      </c>
      <c r="P640" s="149">
        <f t="shared" si="157"/>
        <v>0.14155275911082982</v>
      </c>
      <c r="Q640" s="150">
        <f t="shared" si="158"/>
        <v>1.445439770745926E-6</v>
      </c>
      <c r="R640" s="151">
        <f t="shared" si="159"/>
        <v>4.0665178211100953E-9</v>
      </c>
      <c r="S640" s="150">
        <f t="shared" si="160"/>
        <v>1.6536567189405997E-17</v>
      </c>
      <c r="T640" s="97">
        <v>298</v>
      </c>
      <c r="U640" s="118">
        <f t="shared" si="164"/>
        <v>291.60000000000002</v>
      </c>
      <c r="V640" s="152">
        <f t="shared" si="165"/>
        <v>0.37016783126651348</v>
      </c>
      <c r="W640" s="153">
        <f t="shared" si="166"/>
        <v>2.3451349077016785</v>
      </c>
      <c r="X640" s="154">
        <f t="shared" si="153"/>
        <v>-6.5443150008562855E-8</v>
      </c>
      <c r="Y640" s="155">
        <f t="shared" si="154"/>
        <v>-6.5401328102546126E-8</v>
      </c>
      <c r="Z640" s="155">
        <f t="shared" si="155"/>
        <v>-6.5401354829129772E-8</v>
      </c>
      <c r="AA640" s="156">
        <f t="shared" si="156"/>
        <v>-6.5359559615537069E-8</v>
      </c>
      <c r="AB640" s="157">
        <f t="shared" si="167"/>
        <v>5.1202901672273713E-4</v>
      </c>
      <c r="AC640" s="132"/>
      <c r="AD640" s="158">
        <f t="shared" si="168"/>
        <v>5.1202901672273713</v>
      </c>
      <c r="AE640" s="158"/>
      <c r="AF640" s="159"/>
      <c r="AG640" s="133">
        <v>6340</v>
      </c>
    </row>
    <row r="641" spans="1:37">
      <c r="E641" s="147">
        <v>0.5546875</v>
      </c>
      <c r="F641" s="133">
        <v>6350</v>
      </c>
      <c r="G641" s="148">
        <v>18.670000000000002</v>
      </c>
      <c r="H641" s="148">
        <v>5.77</v>
      </c>
      <c r="I641" s="148">
        <v>6.68</v>
      </c>
      <c r="J641" s="148">
        <v>18.57</v>
      </c>
      <c r="K641" s="148">
        <v>5.91</v>
      </c>
      <c r="L641" s="148">
        <v>6.26</v>
      </c>
      <c r="M641" s="118">
        <f t="shared" si="161"/>
        <v>18.62</v>
      </c>
      <c r="N641" s="118">
        <f t="shared" si="162"/>
        <v>5.84</v>
      </c>
      <c r="O641" s="118">
        <f t="shared" si="163"/>
        <v>6.47</v>
      </c>
      <c r="P641" s="149">
        <f t="shared" si="157"/>
        <v>0.14030338798670888</v>
      </c>
      <c r="Q641" s="150">
        <f t="shared" si="158"/>
        <v>1.445439770745926E-6</v>
      </c>
      <c r="R641" s="151">
        <f t="shared" si="159"/>
        <v>4.0732819931987614E-9</v>
      </c>
      <c r="S641" s="150">
        <f t="shared" si="160"/>
        <v>1.6591626196117274E-17</v>
      </c>
      <c r="T641" s="97">
        <v>298</v>
      </c>
      <c r="U641" s="118">
        <f t="shared" si="164"/>
        <v>291.62</v>
      </c>
      <c r="V641" s="152">
        <f t="shared" si="165"/>
        <v>0.36898574912925636</v>
      </c>
      <c r="W641" s="153">
        <f t="shared" si="166"/>
        <v>2.3387604936816428</v>
      </c>
      <c r="X641" s="154">
        <f t="shared" si="153"/>
        <v>-6.517553634308712E-8</v>
      </c>
      <c r="Y641" s="155">
        <f t="shared" si="154"/>
        <v>-6.5134002727731467E-8</v>
      </c>
      <c r="Z641" s="155">
        <f t="shared" si="155"/>
        <v>-6.513402919534956E-8</v>
      </c>
      <c r="AA641" s="156">
        <f t="shared" si="156"/>
        <v>-6.5092522013878607E-8</v>
      </c>
      <c r="AB641" s="157">
        <f t="shared" si="167"/>
        <v>5.1137500326359133E-4</v>
      </c>
      <c r="AC641" s="132"/>
      <c r="AD641" s="158">
        <f t="shared" si="168"/>
        <v>5.1137500326359131</v>
      </c>
      <c r="AE641" s="158"/>
      <c r="AF641" s="159"/>
      <c r="AG641" s="133">
        <v>6350</v>
      </c>
    </row>
    <row r="642" spans="1:37">
      <c r="E642" s="147">
        <v>0.55480324074074072</v>
      </c>
      <c r="F642" s="133">
        <v>6360</v>
      </c>
      <c r="G642" s="148">
        <v>18.690000000000001</v>
      </c>
      <c r="H642" s="148">
        <v>5.77</v>
      </c>
      <c r="I642" s="148">
        <v>6.43</v>
      </c>
      <c r="J642" s="148">
        <v>18.579999999999998</v>
      </c>
      <c r="K642" s="148">
        <v>5.9</v>
      </c>
      <c r="L642" s="148">
        <v>6.14</v>
      </c>
      <c r="M642" s="118">
        <f t="shared" si="161"/>
        <v>18.634999999999998</v>
      </c>
      <c r="N642" s="118">
        <f t="shared" si="162"/>
        <v>5.835</v>
      </c>
      <c r="O642" s="118">
        <f t="shared" si="163"/>
        <v>6.2850000000000001</v>
      </c>
      <c r="P642" s="149">
        <f t="shared" si="157"/>
        <v>0.13632899643457569</v>
      </c>
      <c r="Q642" s="150">
        <f t="shared" si="158"/>
        <v>1.4621771744567165E-6</v>
      </c>
      <c r="R642" s="151">
        <f t="shared" si="159"/>
        <v>4.0316778754252904E-9</v>
      </c>
      <c r="S642" s="150">
        <f t="shared" si="160"/>
        <v>1.6254426491193784E-17</v>
      </c>
      <c r="T642" s="97">
        <v>298</v>
      </c>
      <c r="U642" s="118">
        <f t="shared" si="164"/>
        <v>291.63499999999999</v>
      </c>
      <c r="V642" s="152">
        <f t="shared" si="165"/>
        <v>0.36809929392525836</v>
      </c>
      <c r="W642" s="153">
        <f t="shared" si="166"/>
        <v>2.3339916281193895</v>
      </c>
      <c r="X642" s="154">
        <f t="shared" si="153"/>
        <v>-6.2089809800122215E-8</v>
      </c>
      <c r="Y642" s="155">
        <f t="shared" si="154"/>
        <v>-6.2052067819870927E-8</v>
      </c>
      <c r="Z642" s="155">
        <f t="shared" si="155"/>
        <v>-6.2052090761752665E-8</v>
      </c>
      <c r="AA642" s="156">
        <f t="shared" si="156"/>
        <v>-6.2014371695492147E-8</v>
      </c>
      <c r="AB642" s="157">
        <f t="shared" si="167"/>
        <v>5.1072366305991951E-4</v>
      </c>
      <c r="AC642" s="132"/>
      <c r="AD642" s="158">
        <f t="shared" si="168"/>
        <v>5.1072366305991954</v>
      </c>
      <c r="AE642" s="158"/>
      <c r="AF642" s="159"/>
      <c r="AG642" s="133">
        <v>6360</v>
      </c>
    </row>
    <row r="643" spans="1:37">
      <c r="E643" s="147">
        <v>0.55491898148148144</v>
      </c>
      <c r="F643" s="133">
        <v>6370</v>
      </c>
      <c r="G643" s="148">
        <v>18.71</v>
      </c>
      <c r="H643" s="148">
        <v>5.77</v>
      </c>
      <c r="I643" s="148">
        <v>6.26</v>
      </c>
      <c r="J643" s="148">
        <v>18.579999999999998</v>
      </c>
      <c r="K643" s="148">
        <v>5.9</v>
      </c>
      <c r="L643" s="148">
        <v>6.01</v>
      </c>
      <c r="M643" s="118">
        <f t="shared" si="161"/>
        <v>18.645</v>
      </c>
      <c r="N643" s="118">
        <f t="shared" si="162"/>
        <v>5.835</v>
      </c>
      <c r="O643" s="118">
        <f t="shared" si="163"/>
        <v>6.1349999999999998</v>
      </c>
      <c r="P643" s="149">
        <f t="shared" si="157"/>
        <v>0.13309965393378378</v>
      </c>
      <c r="Q643" s="150">
        <f t="shared" si="158"/>
        <v>1.4621771744567165E-6</v>
      </c>
      <c r="R643" s="151">
        <f t="shared" si="159"/>
        <v>4.0350295921852018E-9</v>
      </c>
      <c r="S643" s="150">
        <f t="shared" si="160"/>
        <v>1.6281463809810276E-17</v>
      </c>
      <c r="T643" s="97">
        <v>298</v>
      </c>
      <c r="U643" s="118">
        <f t="shared" si="164"/>
        <v>291.64499999999998</v>
      </c>
      <c r="V643" s="152">
        <f t="shared" si="165"/>
        <v>0.36750837444760626</v>
      </c>
      <c r="W643" s="153">
        <f t="shared" si="166"/>
        <v>2.3308180597301069</v>
      </c>
      <c r="X643" s="154">
        <f t="shared" si="153"/>
        <v>-6.0728667708942023E-8</v>
      </c>
      <c r="Y643" s="155">
        <f t="shared" si="154"/>
        <v>-6.0692518440525555E-8</v>
      </c>
      <c r="Z643" s="155">
        <f t="shared" si="155"/>
        <v>-6.0692539958692452E-8</v>
      </c>
      <c r="AA643" s="156">
        <f t="shared" si="156"/>
        <v>-6.0656412182825136E-8</v>
      </c>
      <c r="AB643" s="157">
        <f t="shared" si="167"/>
        <v>5.1010314222882142E-4</v>
      </c>
      <c r="AC643" s="132"/>
      <c r="AD643" s="158">
        <f t="shared" si="168"/>
        <v>5.101031422288214</v>
      </c>
      <c r="AE643" s="158"/>
      <c r="AF643" s="159"/>
      <c r="AG643" s="133">
        <v>6370</v>
      </c>
    </row>
    <row r="644" spans="1:37">
      <c r="E644" s="147">
        <v>0.55503472222222217</v>
      </c>
      <c r="F644" s="133">
        <v>6380</v>
      </c>
      <c r="G644" s="148">
        <v>18.72</v>
      </c>
      <c r="H644" s="148">
        <v>5.77</v>
      </c>
      <c r="I644" s="148">
        <v>6.64</v>
      </c>
      <c r="J644" s="148">
        <v>18.559999999999999</v>
      </c>
      <c r="K644" s="148">
        <v>5.9</v>
      </c>
      <c r="L644" s="148">
        <v>5.92</v>
      </c>
      <c r="M644" s="118">
        <f t="shared" si="161"/>
        <v>18.64</v>
      </c>
      <c r="N644" s="118">
        <f t="shared" si="162"/>
        <v>5.835</v>
      </c>
      <c r="O644" s="118">
        <f t="shared" si="163"/>
        <v>6.2799999999999994</v>
      </c>
      <c r="P644" s="149">
        <f t="shared" si="157"/>
        <v>0.13623299341934592</v>
      </c>
      <c r="Q644" s="150">
        <f t="shared" si="158"/>
        <v>1.4621771744567165E-6</v>
      </c>
      <c r="R644" s="151">
        <f t="shared" si="159"/>
        <v>4.033353385645674E-9</v>
      </c>
      <c r="S644" s="150">
        <f t="shared" si="160"/>
        <v>1.626793953349942E-17</v>
      </c>
      <c r="T644" s="97">
        <v>298</v>
      </c>
      <c r="U644" s="118">
        <f t="shared" si="164"/>
        <v>291.64</v>
      </c>
      <c r="V644" s="152">
        <f t="shared" si="165"/>
        <v>0.36780382912094522</v>
      </c>
      <c r="W644" s="153">
        <f t="shared" si="166"/>
        <v>2.332404276958814</v>
      </c>
      <c r="X644" s="154">
        <f t="shared" si="153"/>
        <v>-6.1990585469172667E-8</v>
      </c>
      <c r="Y644" s="155">
        <f t="shared" si="154"/>
        <v>-6.1952873386537558E-8</v>
      </c>
      <c r="Z644" s="155">
        <f t="shared" si="155"/>
        <v>-6.1952896328749917E-8</v>
      </c>
      <c r="AA644" s="156">
        <f t="shared" si="156"/>
        <v>-6.1915207160413289E-8</v>
      </c>
      <c r="AB644" s="157">
        <f t="shared" si="167"/>
        <v>5.0949621690100444E-4</v>
      </c>
      <c r="AC644" s="132"/>
      <c r="AD644" s="158">
        <f t="shared" si="168"/>
        <v>5.0949621690100448</v>
      </c>
      <c r="AE644" s="158"/>
      <c r="AF644" s="159"/>
      <c r="AG644" s="133">
        <v>6380</v>
      </c>
    </row>
    <row r="645" spans="1:37">
      <c r="E645" s="147">
        <v>0.555150462962963</v>
      </c>
      <c r="F645" s="133">
        <v>6390</v>
      </c>
      <c r="G645" s="148">
        <v>18.739999999999998</v>
      </c>
      <c r="H645" s="148">
        <v>5.77</v>
      </c>
      <c r="I645" s="148">
        <v>6.53</v>
      </c>
      <c r="J645" s="148">
        <v>18.57</v>
      </c>
      <c r="K645" s="148">
        <v>5.9</v>
      </c>
      <c r="L645" s="148">
        <v>5.85</v>
      </c>
      <c r="M645" s="118">
        <f t="shared" si="161"/>
        <v>18.655000000000001</v>
      </c>
      <c r="N645" s="118">
        <f t="shared" si="162"/>
        <v>5.835</v>
      </c>
      <c r="O645" s="118">
        <f t="shared" si="163"/>
        <v>6.1899999999999995</v>
      </c>
      <c r="P645" s="149">
        <f t="shared" si="157"/>
        <v>0.13431744631959641</v>
      </c>
      <c r="Q645" s="150">
        <f t="shared" si="158"/>
        <v>1.4621771744567165E-6</v>
      </c>
      <c r="R645" s="151">
        <f t="shared" si="159"/>
        <v>4.0383840953793455E-9</v>
      </c>
      <c r="S645" s="150">
        <f t="shared" si="160"/>
        <v>1.6308546101812855E-17</v>
      </c>
      <c r="T645" s="97">
        <v>298</v>
      </c>
      <c r="U645" s="118">
        <f t="shared" si="164"/>
        <v>291.65499999999997</v>
      </c>
      <c r="V645" s="152">
        <f t="shared" si="165"/>
        <v>0.366917495491769</v>
      </c>
      <c r="W645" s="153">
        <f t="shared" si="166"/>
        <v>2.3276490236772256</v>
      </c>
      <c r="X645" s="154">
        <f t="shared" si="153"/>
        <v>-6.1322024890701273E-8</v>
      </c>
      <c r="Y645" s="155">
        <f t="shared" si="154"/>
        <v>-6.1285076934297835E-8</v>
      </c>
      <c r="Z645" s="155">
        <f t="shared" si="155"/>
        <v>-6.1285099196307043E-8</v>
      </c>
      <c r="AA645" s="156">
        <f t="shared" si="156"/>
        <v>-6.1248173475086022E-8</v>
      </c>
      <c r="AB645" s="157">
        <f t="shared" si="167"/>
        <v>5.088766880142375E-4</v>
      </c>
      <c r="AC645" s="132"/>
      <c r="AD645" s="158">
        <f t="shared" si="168"/>
        <v>5.0887668801423747</v>
      </c>
      <c r="AE645" s="158"/>
      <c r="AF645" s="159"/>
      <c r="AG645" s="133">
        <v>6390</v>
      </c>
    </row>
    <row r="646" spans="1:37">
      <c r="E646" s="147">
        <v>0.55526620370370372</v>
      </c>
      <c r="F646" s="133">
        <v>6400</v>
      </c>
      <c r="G646" s="148">
        <v>18.75</v>
      </c>
      <c r="H646" s="148">
        <v>5.77</v>
      </c>
      <c r="I646" s="148">
        <v>6.64</v>
      </c>
      <c r="J646" s="148">
        <v>18.57</v>
      </c>
      <c r="K646" s="148">
        <v>5.9</v>
      </c>
      <c r="L646" s="148">
        <v>5.85</v>
      </c>
      <c r="M646" s="118">
        <f t="shared" si="161"/>
        <v>18.66</v>
      </c>
      <c r="N646" s="118">
        <f t="shared" si="162"/>
        <v>5.835</v>
      </c>
      <c r="O646" s="118">
        <f t="shared" si="163"/>
        <v>6.2449999999999992</v>
      </c>
      <c r="P646" s="149">
        <f t="shared" si="157"/>
        <v>0.135523289460934</v>
      </c>
      <c r="Q646" s="150">
        <f t="shared" si="158"/>
        <v>1.4621771744567165E-6</v>
      </c>
      <c r="R646" s="151">
        <f t="shared" si="159"/>
        <v>4.0400623926130804E-9</v>
      </c>
      <c r="S646" s="150">
        <f t="shared" si="160"/>
        <v>1.6322104136206528E-17</v>
      </c>
      <c r="T646" s="97">
        <v>298</v>
      </c>
      <c r="U646" s="118">
        <f t="shared" si="164"/>
        <v>291.66000000000003</v>
      </c>
      <c r="V646" s="152">
        <f t="shared" si="165"/>
        <v>0.36662207120822238</v>
      </c>
      <c r="W646" s="153">
        <f t="shared" si="166"/>
        <v>2.3260662031591299</v>
      </c>
      <c r="X646" s="154">
        <f t="shared" ref="X646:X709" si="169">-($B$2/W646)*P646*S646*AB646</f>
        <v>-6.1891494966592151E-8</v>
      </c>
      <c r="Y646" s="155">
        <f t="shared" ref="Y646:Y709" si="170">-(AB646+(5*X646))*$B$2*S646*P646/W646</f>
        <v>-6.185381220353074E-8</v>
      </c>
      <c r="Z646" s="155">
        <f t="shared" ref="Z646:Z709" si="171">-(AB646+5*Y646)*$B$2*P646*S646/W646</f>
        <v>-6.185383514675795E-8</v>
      </c>
      <c r="AA646" s="156">
        <f t="shared" ref="AA646:AA709" si="172">-(AB646+(10*Z646))*$B$2*P646*S646/W646</f>
        <v>-6.1816175298985678E-8</v>
      </c>
      <c r="AB646" s="157">
        <f t="shared" si="167"/>
        <v>5.0826383709652579E-4</v>
      </c>
      <c r="AC646" s="132"/>
      <c r="AD646" s="158">
        <f t="shared" si="168"/>
        <v>5.0826383709652578</v>
      </c>
      <c r="AE646" s="158"/>
      <c r="AF646" s="159"/>
      <c r="AG646" s="133">
        <v>6400</v>
      </c>
    </row>
    <row r="647" spans="1:37">
      <c r="E647" s="147">
        <v>0.55538194444444444</v>
      </c>
      <c r="F647" s="133">
        <v>6410</v>
      </c>
      <c r="G647" s="148">
        <v>18.77</v>
      </c>
      <c r="H647" s="148">
        <v>5.77</v>
      </c>
      <c r="I647" s="148">
        <v>6.7</v>
      </c>
      <c r="J647" s="148">
        <v>18.59</v>
      </c>
      <c r="K647" s="148">
        <v>5.9</v>
      </c>
      <c r="L647" s="148">
        <v>6.02</v>
      </c>
      <c r="M647" s="118">
        <f t="shared" si="161"/>
        <v>18.68</v>
      </c>
      <c r="N647" s="118">
        <f t="shared" si="162"/>
        <v>5.835</v>
      </c>
      <c r="O647" s="118">
        <f t="shared" si="163"/>
        <v>6.3599999999999994</v>
      </c>
      <c r="P647" s="149">
        <f t="shared" ref="P647:P710" si="173">((O647/32000)*(1/((-0.026*M647+1.9067)/1000)))/1.013</f>
        <v>0.13806942034587918</v>
      </c>
      <c r="Q647" s="150">
        <f t="shared" ref="Q647:Q710" si="174">POWER(10, -N647)</f>
        <v>1.4621771744567165E-6</v>
      </c>
      <c r="R647" s="151">
        <f t="shared" ref="R647:R710" si="175">(0.00000000000001*(0.1253*EXP(0.0831*M647)))/Q647</f>
        <v>4.0467825592211596E-9</v>
      </c>
      <c r="S647" s="150">
        <f t="shared" ref="S647:S710" si="176">POWER(R647, 2)</f>
        <v>1.6376449081616558E-17</v>
      </c>
      <c r="T647" s="97">
        <v>298</v>
      </c>
      <c r="U647" s="118">
        <f t="shared" si="164"/>
        <v>291.68</v>
      </c>
      <c r="V647" s="152">
        <f t="shared" si="165"/>
        <v>0.36544047535775165</v>
      </c>
      <c r="W647" s="153">
        <f t="shared" si="166"/>
        <v>2.3197462180781572</v>
      </c>
      <c r="X647" s="154">
        <f t="shared" si="169"/>
        <v>-6.3359375605974758E-8</v>
      </c>
      <c r="Y647" s="155">
        <f t="shared" si="170"/>
        <v>-6.3319836084122589E-8</v>
      </c>
      <c r="Z647" s="155">
        <f t="shared" si="171"/>
        <v>-6.3319860758825804E-8</v>
      </c>
      <c r="AA647" s="156">
        <f t="shared" si="172"/>
        <v>-6.3280345880880267E-8</v>
      </c>
      <c r="AB647" s="157">
        <f t="shared" si="167"/>
        <v>5.0764529882158221E-4</v>
      </c>
      <c r="AC647" s="132"/>
      <c r="AD647" s="158">
        <f t="shared" si="168"/>
        <v>5.0764529882158218</v>
      </c>
      <c r="AE647" s="158"/>
      <c r="AF647" s="159"/>
      <c r="AG647" s="133">
        <v>6410</v>
      </c>
    </row>
    <row r="648" spans="1:37">
      <c r="E648" s="147">
        <v>0.55549768518518516</v>
      </c>
      <c r="F648" s="133">
        <v>6420</v>
      </c>
      <c r="G648" s="148">
        <v>18.78</v>
      </c>
      <c r="H648" s="148">
        <v>5.77</v>
      </c>
      <c r="I648" s="148">
        <v>6.57</v>
      </c>
      <c r="J648" s="148">
        <v>18.61</v>
      </c>
      <c r="K648" s="148">
        <v>5.9</v>
      </c>
      <c r="L648" s="148">
        <v>6.03</v>
      </c>
      <c r="M648" s="118">
        <f t="shared" ref="M648:M711" si="177">(G648+J648)/2</f>
        <v>18.695</v>
      </c>
      <c r="N648" s="118">
        <f t="shared" ref="N648:N711" si="178">(H648+K648)/2</f>
        <v>5.835</v>
      </c>
      <c r="O648" s="118">
        <f t="shared" ref="O648:O711" si="179">(I648+L648)/2</f>
        <v>6.3000000000000007</v>
      </c>
      <c r="P648" s="149">
        <f t="shared" si="173"/>
        <v>0.13680442472101229</v>
      </c>
      <c r="Q648" s="150">
        <f t="shared" si="174"/>
        <v>1.4621771744567165E-6</v>
      </c>
      <c r="R648" s="151">
        <f t="shared" si="175"/>
        <v>4.0518300188569006E-9</v>
      </c>
      <c r="S648" s="150">
        <f t="shared" si="176"/>
        <v>1.6417326501709911E-17</v>
      </c>
      <c r="T648" s="97">
        <v>298</v>
      </c>
      <c r="U648" s="118">
        <f t="shared" ref="U648:U711" si="180">273+M648</f>
        <v>291.69499999999999</v>
      </c>
      <c r="V648" s="152">
        <f t="shared" ref="V648:V711" si="181">((1/U648)-(1/298))*5026</f>
        <v>0.3645543848031943</v>
      </c>
      <c r="W648" s="153">
        <f t="shared" ref="W648:W711" si="182">POWER(10,V648)</f>
        <v>2.315018067477014</v>
      </c>
      <c r="X648" s="154">
        <f t="shared" si="169"/>
        <v>-6.2985455386029946E-8</v>
      </c>
      <c r="Y648" s="155">
        <f t="shared" si="170"/>
        <v>-6.2946332379026094E-8</v>
      </c>
      <c r="Z648" s="155">
        <f t="shared" si="171"/>
        <v>-6.2946356680028088E-8</v>
      </c>
      <c r="AA648" s="156">
        <f t="shared" si="172"/>
        <v>-6.2907257943837419E-8</v>
      </c>
      <c r="AB648" s="157">
        <f t="shared" ref="AB648:AB711" si="183">AB647+10*(0.166666666666666*(X647+2*Y647+2*Z647+AA647))</f>
        <v>5.0701210029629432E-4</v>
      </c>
      <c r="AC648" s="132"/>
      <c r="AD648" s="158">
        <f t="shared" ref="AD648:AD711" si="184">AB648*10000</f>
        <v>5.0701210029629431</v>
      </c>
      <c r="AE648" s="158"/>
      <c r="AF648" s="159"/>
      <c r="AG648" s="133">
        <v>6420</v>
      </c>
    </row>
    <row r="649" spans="1:37">
      <c r="E649" s="147">
        <v>0.55561342592592589</v>
      </c>
      <c r="F649" s="133">
        <v>6430</v>
      </c>
      <c r="G649" s="148">
        <v>18.79</v>
      </c>
      <c r="H649" s="148">
        <v>5.77</v>
      </c>
      <c r="I649" s="148">
        <v>6.33</v>
      </c>
      <c r="J649" s="148">
        <v>18.62</v>
      </c>
      <c r="K649" s="148">
        <v>5.9</v>
      </c>
      <c r="L649" s="148">
        <v>5.94</v>
      </c>
      <c r="M649" s="118">
        <f t="shared" si="177"/>
        <v>18.704999999999998</v>
      </c>
      <c r="N649" s="118">
        <f t="shared" si="178"/>
        <v>5.835</v>
      </c>
      <c r="O649" s="118">
        <f t="shared" si="179"/>
        <v>6.1349999999999998</v>
      </c>
      <c r="P649" s="149">
        <f t="shared" si="173"/>
        <v>0.13324583799859552</v>
      </c>
      <c r="Q649" s="150">
        <f t="shared" si="174"/>
        <v>1.4621771744567165E-6</v>
      </c>
      <c r="R649" s="151">
        <f t="shared" si="175"/>
        <v>4.0551984890080735E-9</v>
      </c>
      <c r="S649" s="150">
        <f t="shared" si="176"/>
        <v>1.6444634785253363E-17</v>
      </c>
      <c r="T649" s="97">
        <v>298</v>
      </c>
      <c r="U649" s="118">
        <f t="shared" si="180"/>
        <v>291.70499999999998</v>
      </c>
      <c r="V649" s="152">
        <f t="shared" si="181"/>
        <v>0.36396370839391623</v>
      </c>
      <c r="W649" s="153">
        <f t="shared" si="182"/>
        <v>2.3118715916839934</v>
      </c>
      <c r="X649" s="154">
        <f t="shared" si="169"/>
        <v>-6.1456346356176682E-8</v>
      </c>
      <c r="Y649" s="155">
        <f t="shared" si="170"/>
        <v>-6.1419053583548879E-8</v>
      </c>
      <c r="Z649" s="155">
        <f t="shared" si="171"/>
        <v>-6.1419076213447538E-8</v>
      </c>
      <c r="AA649" s="156">
        <f t="shared" si="172"/>
        <v>-6.1381806043253934E-8</v>
      </c>
      <c r="AB649" s="157">
        <f t="shared" si="183"/>
        <v>5.0638263681054764E-4</v>
      </c>
      <c r="AC649" s="132"/>
      <c r="AD649" s="158">
        <f t="shared" si="184"/>
        <v>5.0638263681054765</v>
      </c>
      <c r="AE649" s="158"/>
      <c r="AF649" s="159"/>
      <c r="AG649" s="133">
        <v>6430</v>
      </c>
    </row>
    <row r="650" spans="1:37">
      <c r="E650" s="147">
        <v>0.55572916666666661</v>
      </c>
      <c r="F650" s="133">
        <v>6440</v>
      </c>
      <c r="G650" s="148">
        <v>18.809999999999999</v>
      </c>
      <c r="H650" s="148">
        <v>5.77</v>
      </c>
      <c r="I650" s="148">
        <v>6.14</v>
      </c>
      <c r="J650" s="148">
        <v>18.670000000000002</v>
      </c>
      <c r="K650" s="148">
        <v>5.9</v>
      </c>
      <c r="L650" s="148">
        <v>5.85</v>
      </c>
      <c r="M650" s="118">
        <f t="shared" si="177"/>
        <v>18.740000000000002</v>
      </c>
      <c r="N650" s="118">
        <f t="shared" si="178"/>
        <v>5.835</v>
      </c>
      <c r="O650" s="118">
        <f t="shared" si="179"/>
        <v>5.9949999999999992</v>
      </c>
      <c r="P650" s="149">
        <f t="shared" si="173"/>
        <v>0.13028865627181416</v>
      </c>
      <c r="Q650" s="150">
        <f t="shared" si="174"/>
        <v>1.4621771744567165E-6</v>
      </c>
      <c r="R650" s="151">
        <f t="shared" si="175"/>
        <v>4.0670102026713095E-9</v>
      </c>
      <c r="S650" s="150">
        <f t="shared" si="176"/>
        <v>1.6540571988632528E-17</v>
      </c>
      <c r="T650" s="97">
        <v>298</v>
      </c>
      <c r="U650" s="118">
        <f t="shared" si="180"/>
        <v>291.74</v>
      </c>
      <c r="V650" s="152">
        <f t="shared" si="181"/>
        <v>0.36189665984652075</v>
      </c>
      <c r="W650" s="153">
        <f t="shared" si="182"/>
        <v>2.3008942556344989</v>
      </c>
      <c r="X650" s="154">
        <f t="shared" si="169"/>
        <v>-6.0657702216063339E-8</v>
      </c>
      <c r="Y650" s="155">
        <f t="shared" si="170"/>
        <v>-6.0621328289750512E-8</v>
      </c>
      <c r="Z650" s="155">
        <f t="shared" si="171"/>
        <v>-6.062135010169636E-8</v>
      </c>
      <c r="AA650" s="156">
        <f t="shared" si="172"/>
        <v>-6.0584997961169908E-8</v>
      </c>
      <c r="AB650" s="157">
        <f t="shared" si="183"/>
        <v>5.0576844612389192E-4</v>
      </c>
      <c r="AC650" s="132"/>
      <c r="AD650" s="158">
        <f t="shared" si="184"/>
        <v>5.0576844612389191</v>
      </c>
      <c r="AE650" s="158"/>
      <c r="AF650" s="159"/>
      <c r="AG650" s="133">
        <v>6440</v>
      </c>
    </row>
    <row r="651" spans="1:37">
      <c r="E651" s="147">
        <v>0.55584490740740744</v>
      </c>
      <c r="F651" s="133">
        <v>6450</v>
      </c>
      <c r="G651" s="148">
        <v>18.829999999999998</v>
      </c>
      <c r="H651" s="148">
        <v>5.77</v>
      </c>
      <c r="I651" s="148">
        <v>6.13</v>
      </c>
      <c r="J651" s="148">
        <v>18.68</v>
      </c>
      <c r="K651" s="148">
        <v>5.9</v>
      </c>
      <c r="L651" s="148">
        <v>5.81</v>
      </c>
      <c r="M651" s="118">
        <f t="shared" si="177"/>
        <v>18.754999999999999</v>
      </c>
      <c r="N651" s="118">
        <f t="shared" si="178"/>
        <v>5.835</v>
      </c>
      <c r="O651" s="118">
        <f t="shared" si="179"/>
        <v>5.97</v>
      </c>
      <c r="P651" s="149">
        <f t="shared" si="173"/>
        <v>0.12978099173734817</v>
      </c>
      <c r="Q651" s="150">
        <f t="shared" si="174"/>
        <v>1.4621771744567165E-6</v>
      </c>
      <c r="R651" s="151">
        <f t="shared" si="175"/>
        <v>4.0720828917856175E-9</v>
      </c>
      <c r="S651" s="150">
        <f t="shared" si="176"/>
        <v>1.6581859077573117E-17</v>
      </c>
      <c r="T651" s="97">
        <v>298</v>
      </c>
      <c r="U651" s="118">
        <f t="shared" si="180"/>
        <v>291.755</v>
      </c>
      <c r="V651" s="152">
        <f t="shared" si="181"/>
        <v>0.3610109337164501</v>
      </c>
      <c r="W651" s="153">
        <f t="shared" si="182"/>
        <v>2.2962064562479001</v>
      </c>
      <c r="X651" s="154">
        <f t="shared" si="169"/>
        <v>-6.062308087010116E-8</v>
      </c>
      <c r="Y651" s="155">
        <f t="shared" si="170"/>
        <v>-6.0586704853681941E-8</v>
      </c>
      <c r="Z651" s="155">
        <f t="shared" si="171"/>
        <v>-6.0586726680592598E-8</v>
      </c>
      <c r="AA651" s="156">
        <f t="shared" si="172"/>
        <v>-6.0550372464890177E-8</v>
      </c>
      <c r="AB651" s="157">
        <f t="shared" si="183"/>
        <v>5.05162232695625E-4</v>
      </c>
      <c r="AC651" s="132"/>
      <c r="AD651" s="158">
        <f t="shared" si="184"/>
        <v>5.0516223269562497</v>
      </c>
      <c r="AE651" s="158"/>
      <c r="AF651" s="159"/>
      <c r="AG651" s="133">
        <v>6450</v>
      </c>
    </row>
    <row r="652" spans="1:37">
      <c r="E652" s="147">
        <v>0.55596064814814816</v>
      </c>
      <c r="F652" s="133">
        <v>6460</v>
      </c>
      <c r="G652" s="148">
        <v>18.84</v>
      </c>
      <c r="H652" s="148">
        <v>5.77</v>
      </c>
      <c r="I652" s="148">
        <v>6.32</v>
      </c>
      <c r="J652" s="148">
        <v>18.68</v>
      </c>
      <c r="K652" s="148">
        <v>5.9</v>
      </c>
      <c r="L652" s="148">
        <v>5.82</v>
      </c>
      <c r="M652" s="118">
        <f t="shared" si="177"/>
        <v>18.759999999999998</v>
      </c>
      <c r="N652" s="118">
        <f t="shared" si="178"/>
        <v>5.835</v>
      </c>
      <c r="O652" s="118">
        <f t="shared" si="179"/>
        <v>6.07</v>
      </c>
      <c r="P652" s="149">
        <f t="shared" si="173"/>
        <v>0.13196696709670697</v>
      </c>
      <c r="Q652" s="150">
        <f t="shared" si="174"/>
        <v>1.4621771744567165E-6</v>
      </c>
      <c r="R652" s="151">
        <f t="shared" si="175"/>
        <v>4.0737751937785456E-9</v>
      </c>
      <c r="S652" s="150">
        <f t="shared" si="176"/>
        <v>1.6595644329445427E-17</v>
      </c>
      <c r="T652" s="97">
        <v>298</v>
      </c>
      <c r="U652" s="118">
        <f t="shared" si="180"/>
        <v>291.76</v>
      </c>
      <c r="V652" s="152">
        <f t="shared" si="181"/>
        <v>0.36071571191178575</v>
      </c>
      <c r="W652" s="153">
        <f t="shared" si="182"/>
        <v>2.2946460867555643</v>
      </c>
      <c r="X652" s="154">
        <f t="shared" si="169"/>
        <v>-6.1663345978832698E-8</v>
      </c>
      <c r="Y652" s="155">
        <f t="shared" si="170"/>
        <v>-6.1625665667005453E-8</v>
      </c>
      <c r="Z652" s="155">
        <f t="shared" si="171"/>
        <v>-6.1625688692124788E-8</v>
      </c>
      <c r="AA652" s="156">
        <f t="shared" si="172"/>
        <v>-6.1588031377277159E-8</v>
      </c>
      <c r="AB652" s="157">
        <f t="shared" si="183"/>
        <v>5.0455636550161907E-4</v>
      </c>
      <c r="AC652" s="132"/>
      <c r="AD652" s="158">
        <f t="shared" si="184"/>
        <v>5.0455636550161911</v>
      </c>
      <c r="AE652" s="158"/>
      <c r="AF652" s="159"/>
      <c r="AG652" s="133">
        <v>6460</v>
      </c>
    </row>
    <row r="653" spans="1:37">
      <c r="E653" s="147">
        <v>0.55607638888888888</v>
      </c>
      <c r="F653" s="133">
        <v>6470</v>
      </c>
      <c r="G653" s="148">
        <v>18.86</v>
      </c>
      <c r="H653" s="148">
        <v>5.77</v>
      </c>
      <c r="I653" s="148">
        <v>6.42</v>
      </c>
      <c r="J653" s="148">
        <v>18.68</v>
      </c>
      <c r="K653" s="148">
        <v>5.9</v>
      </c>
      <c r="L653" s="148">
        <v>5.78</v>
      </c>
      <c r="M653" s="118">
        <f t="shared" si="177"/>
        <v>18.77</v>
      </c>
      <c r="N653" s="118">
        <f t="shared" si="178"/>
        <v>5.835</v>
      </c>
      <c r="O653" s="118">
        <f t="shared" si="179"/>
        <v>6.1</v>
      </c>
      <c r="P653" s="149">
        <f t="shared" si="173"/>
        <v>0.13264349761499861</v>
      </c>
      <c r="Q653" s="150">
        <f t="shared" si="174"/>
        <v>1.4621771744567165E-6</v>
      </c>
      <c r="R653" s="151">
        <f t="shared" si="175"/>
        <v>4.0771619079494201E-9</v>
      </c>
      <c r="S653" s="150">
        <f t="shared" si="176"/>
        <v>1.6623249223633755E-17</v>
      </c>
      <c r="T653" s="97">
        <v>298</v>
      </c>
      <c r="U653" s="118">
        <f t="shared" si="180"/>
        <v>291.77</v>
      </c>
      <c r="V653" s="152">
        <f t="shared" si="181"/>
        <v>0.36012529865737453</v>
      </c>
      <c r="W653" s="153">
        <f t="shared" si="182"/>
        <v>2.2915286882276136</v>
      </c>
      <c r="X653" s="154">
        <f t="shared" si="169"/>
        <v>-6.2091086934854889E-8</v>
      </c>
      <c r="Y653" s="155">
        <f t="shared" si="170"/>
        <v>-6.2052835335009396E-8</v>
      </c>
      <c r="Z653" s="155">
        <f t="shared" si="171"/>
        <v>-6.2052858900145123E-8</v>
      </c>
      <c r="AA653" s="156">
        <f t="shared" si="172"/>
        <v>-6.2014630836400445E-8</v>
      </c>
      <c r="AB653" s="157">
        <f t="shared" si="183"/>
        <v>5.0394010869149507E-4</v>
      </c>
      <c r="AC653" s="132"/>
      <c r="AD653" s="158">
        <f t="shared" si="184"/>
        <v>5.0394010869149506</v>
      </c>
      <c r="AE653" s="158"/>
      <c r="AF653" s="159"/>
      <c r="AG653" s="133">
        <v>6470</v>
      </c>
    </row>
    <row r="654" spans="1:37" s="77" customFormat="1">
      <c r="A654" s="134"/>
      <c r="B654" s="134"/>
      <c r="C654" s="134"/>
      <c r="D654" s="134"/>
      <c r="E654" s="136">
        <v>0.55619212962962961</v>
      </c>
      <c r="F654" s="137">
        <v>6480</v>
      </c>
      <c r="G654" s="138">
        <v>18.87</v>
      </c>
      <c r="H654" s="138">
        <v>5.77</v>
      </c>
      <c r="I654" s="138">
        <v>6.57</v>
      </c>
      <c r="J654" s="138">
        <v>18.71</v>
      </c>
      <c r="K654" s="138">
        <v>5.9</v>
      </c>
      <c r="L654" s="138">
        <v>5.66</v>
      </c>
      <c r="M654" s="139">
        <f t="shared" si="177"/>
        <v>18.79</v>
      </c>
      <c r="N654" s="139">
        <f t="shared" si="178"/>
        <v>5.835</v>
      </c>
      <c r="O654" s="139">
        <f t="shared" si="179"/>
        <v>6.1150000000000002</v>
      </c>
      <c r="P654" s="140">
        <f t="shared" si="173"/>
        <v>0.13301842644593601</v>
      </c>
      <c r="Q654" s="141">
        <f t="shared" si="174"/>
        <v>1.4621771744567165E-6</v>
      </c>
      <c r="R654" s="142">
        <f t="shared" si="175"/>
        <v>4.0839437852193427E-9</v>
      </c>
      <c r="S654" s="141">
        <f t="shared" si="176"/>
        <v>1.6678596840831692E-17</v>
      </c>
      <c r="T654" s="143">
        <v>298</v>
      </c>
      <c r="U654" s="139">
        <f t="shared" si="180"/>
        <v>291.79000000000002</v>
      </c>
      <c r="V654" s="144">
        <f t="shared" si="181"/>
        <v>0.35894459355365077</v>
      </c>
      <c r="W654" s="145">
        <f t="shared" si="182"/>
        <v>2.2853072297196513</v>
      </c>
      <c r="X654" s="146">
        <f t="shared" si="169"/>
        <v>-6.2566851908121912E-8</v>
      </c>
      <c r="Y654" s="146">
        <f t="shared" si="170"/>
        <v>-6.2527963981724488E-8</v>
      </c>
      <c r="Z654" s="146">
        <f t="shared" si="171"/>
        <v>-6.2527988152204117E-8</v>
      </c>
      <c r="AA654" s="146">
        <f t="shared" si="172"/>
        <v>-6.2489124366240395E-8</v>
      </c>
      <c r="AB654" s="146">
        <f t="shared" si="183"/>
        <v>5.0331958018109242E-4</v>
      </c>
      <c r="AC654" s="134"/>
      <c r="AD654" s="146">
        <f t="shared" si="184"/>
        <v>5.0331958018109244</v>
      </c>
      <c r="AE654" s="146"/>
      <c r="AF654" s="146"/>
      <c r="AG654" s="137">
        <v>6480</v>
      </c>
      <c r="AH654" s="134"/>
      <c r="AI654" s="134"/>
      <c r="AJ654" s="134"/>
      <c r="AK654" s="134"/>
    </row>
    <row r="655" spans="1:37">
      <c r="E655" s="147">
        <v>0.55630787037037033</v>
      </c>
      <c r="F655" s="133">
        <v>6490</v>
      </c>
      <c r="G655" s="148">
        <v>18.89</v>
      </c>
      <c r="H655" s="148">
        <v>5.77</v>
      </c>
      <c r="I655" s="148">
        <v>6.66</v>
      </c>
      <c r="J655" s="148">
        <v>18.73</v>
      </c>
      <c r="K655" s="148">
        <v>5.89</v>
      </c>
      <c r="L655" s="148">
        <v>5.55</v>
      </c>
      <c r="M655" s="118">
        <f t="shared" si="177"/>
        <v>18.810000000000002</v>
      </c>
      <c r="N655" s="118">
        <f t="shared" si="178"/>
        <v>5.83</v>
      </c>
      <c r="O655" s="118">
        <f t="shared" si="179"/>
        <v>6.1050000000000004</v>
      </c>
      <c r="P655" s="149">
        <f t="shared" si="173"/>
        <v>0.13284961063021666</v>
      </c>
      <c r="Q655" s="150">
        <f t="shared" si="174"/>
        <v>1.4791083881682056E-6</v>
      </c>
      <c r="R655" s="151">
        <f t="shared" si="175"/>
        <v>4.0439106647672933E-9</v>
      </c>
      <c r="S655" s="150">
        <f t="shared" si="176"/>
        <v>1.6353213464618654E-17</v>
      </c>
      <c r="T655" s="97">
        <v>298</v>
      </c>
      <c r="U655" s="118">
        <f t="shared" si="180"/>
        <v>291.81</v>
      </c>
      <c r="V655" s="152">
        <f t="shared" si="181"/>
        <v>0.35776405029566727</v>
      </c>
      <c r="W655" s="153">
        <f t="shared" si="182"/>
        <v>2.2791035116965688</v>
      </c>
      <c r="X655" s="154">
        <f t="shared" si="169"/>
        <v>-6.1358828213845947E-8</v>
      </c>
      <c r="Y655" s="155">
        <f t="shared" si="170"/>
        <v>-6.132138094423367E-8</v>
      </c>
      <c r="Z655" s="155">
        <f t="shared" si="171"/>
        <v>-6.1321403798288136E-8</v>
      </c>
      <c r="AA655" s="156">
        <f t="shared" si="172"/>
        <v>-6.1283979354834699E-8</v>
      </c>
      <c r="AB655" s="157">
        <f t="shared" si="183"/>
        <v>5.0269430038018875E-4</v>
      </c>
      <c r="AC655" s="132"/>
      <c r="AD655" s="158">
        <f t="shared" si="184"/>
        <v>5.0269430038018879</v>
      </c>
      <c r="AE655" s="158"/>
      <c r="AF655" s="159"/>
      <c r="AG655" s="133">
        <v>6490</v>
      </c>
    </row>
    <row r="656" spans="1:37">
      <c r="E656" s="147">
        <v>0.55642361111111105</v>
      </c>
      <c r="F656" s="133">
        <v>6500</v>
      </c>
      <c r="G656" s="148">
        <v>18.899999999999999</v>
      </c>
      <c r="H656" s="148">
        <v>5.76</v>
      </c>
      <c r="I656" s="148">
        <v>6.59</v>
      </c>
      <c r="J656" s="148">
        <v>18.77</v>
      </c>
      <c r="K656" s="148">
        <v>5.9</v>
      </c>
      <c r="L656" s="148">
        <v>5.45</v>
      </c>
      <c r="M656" s="118">
        <f t="shared" si="177"/>
        <v>18.835000000000001</v>
      </c>
      <c r="N656" s="118">
        <f t="shared" si="178"/>
        <v>5.83</v>
      </c>
      <c r="O656" s="118">
        <f t="shared" si="179"/>
        <v>6.02</v>
      </c>
      <c r="P656" s="149">
        <f t="shared" si="173"/>
        <v>0.13106003579309664</v>
      </c>
      <c r="Q656" s="150">
        <f t="shared" si="174"/>
        <v>1.4791083881682056E-6</v>
      </c>
      <c r="R656" s="151">
        <f t="shared" si="175"/>
        <v>4.0523206219916274E-9</v>
      </c>
      <c r="S656" s="150">
        <f t="shared" si="176"/>
        <v>1.642130242341861E-17</v>
      </c>
      <c r="T656" s="97">
        <v>298</v>
      </c>
      <c r="U656" s="118">
        <f t="shared" si="180"/>
        <v>291.83499999999998</v>
      </c>
      <c r="V656" s="152">
        <f t="shared" si="181"/>
        <v>0.35628859876806046</v>
      </c>
      <c r="W656" s="153">
        <f t="shared" si="182"/>
        <v>2.2713737310739717</v>
      </c>
      <c r="X656" s="154">
        <f t="shared" si="169"/>
        <v>-6.0916774420535701E-8</v>
      </c>
      <c r="Y656" s="155">
        <f t="shared" si="170"/>
        <v>-6.0879819698418256E-8</v>
      </c>
      <c r="Z656" s="155">
        <f t="shared" si="171"/>
        <v>-6.0879842116734066E-8</v>
      </c>
      <c r="AA656" s="156">
        <f t="shared" si="172"/>
        <v>-6.0842909785732629E-8</v>
      </c>
      <c r="AB656" s="157">
        <f t="shared" si="183"/>
        <v>5.0208108641843256E-4</v>
      </c>
      <c r="AC656" s="132"/>
      <c r="AD656" s="158">
        <f t="shared" si="184"/>
        <v>5.0208108641843259</v>
      </c>
      <c r="AE656" s="158"/>
      <c r="AF656" s="159"/>
      <c r="AG656" s="133">
        <v>6500</v>
      </c>
    </row>
    <row r="657" spans="5:33">
      <c r="E657" s="147">
        <v>0.55653935185185188</v>
      </c>
      <c r="F657" s="133">
        <v>6510</v>
      </c>
      <c r="G657" s="148">
        <v>18.91</v>
      </c>
      <c r="H657" s="148">
        <v>5.76</v>
      </c>
      <c r="I657" s="148">
        <v>6.4</v>
      </c>
      <c r="J657" s="148">
        <v>18.809999999999999</v>
      </c>
      <c r="K657" s="148">
        <v>5.9</v>
      </c>
      <c r="L657" s="148">
        <v>5.46</v>
      </c>
      <c r="M657" s="118">
        <f t="shared" si="177"/>
        <v>18.86</v>
      </c>
      <c r="N657" s="118">
        <f t="shared" si="178"/>
        <v>5.83</v>
      </c>
      <c r="O657" s="118">
        <f t="shared" si="179"/>
        <v>5.93</v>
      </c>
      <c r="P657" s="149">
        <f t="shared" si="173"/>
        <v>0.1291599145725783</v>
      </c>
      <c r="Q657" s="150">
        <f t="shared" si="174"/>
        <v>1.4791083881682056E-6</v>
      </c>
      <c r="R657" s="151">
        <f t="shared" si="175"/>
        <v>4.0607480690633846E-9</v>
      </c>
      <c r="S657" s="150">
        <f t="shared" si="176"/>
        <v>1.6489674880402007E-17</v>
      </c>
      <c r="T657" s="97">
        <v>298</v>
      </c>
      <c r="U657" s="118">
        <f t="shared" si="180"/>
        <v>291.86</v>
      </c>
      <c r="V657" s="152">
        <f t="shared" si="181"/>
        <v>0.35481340000744926</v>
      </c>
      <c r="W657" s="153">
        <f t="shared" si="182"/>
        <v>2.2636714841803491</v>
      </c>
      <c r="X657" s="154">
        <f t="shared" si="169"/>
        <v>-6.0415327644225794E-8</v>
      </c>
      <c r="Y657" s="155">
        <f t="shared" si="170"/>
        <v>-6.0378934687913189E-8</v>
      </c>
      <c r="Z657" s="155">
        <f t="shared" si="171"/>
        <v>-6.037895661028487E-8</v>
      </c>
      <c r="AA657" s="156">
        <f t="shared" si="172"/>
        <v>-6.0342585549932782E-8</v>
      </c>
      <c r="AB657" s="157">
        <f t="shared" si="183"/>
        <v>5.0147228807203832E-4</v>
      </c>
      <c r="AC657" s="132"/>
      <c r="AD657" s="158">
        <f t="shared" si="184"/>
        <v>5.0147228807203836</v>
      </c>
      <c r="AE657" s="158"/>
      <c r="AF657" s="159"/>
      <c r="AG657" s="133">
        <v>6510</v>
      </c>
    </row>
    <row r="658" spans="5:33">
      <c r="E658" s="147">
        <v>0.5566550925925926</v>
      </c>
      <c r="F658" s="133">
        <v>6520</v>
      </c>
      <c r="G658" s="148">
        <v>18.920000000000002</v>
      </c>
      <c r="H658" s="148">
        <v>5.76</v>
      </c>
      <c r="I658" s="148">
        <v>6.34</v>
      </c>
      <c r="J658" s="148">
        <v>18.82</v>
      </c>
      <c r="K658" s="148">
        <v>5.89</v>
      </c>
      <c r="L658" s="148">
        <v>5.49</v>
      </c>
      <c r="M658" s="118">
        <f t="shared" si="177"/>
        <v>18.87</v>
      </c>
      <c r="N658" s="118">
        <f t="shared" si="178"/>
        <v>5.8249999999999993</v>
      </c>
      <c r="O658" s="118">
        <f t="shared" si="179"/>
        <v>5.915</v>
      </c>
      <c r="P658" s="149">
        <f t="shared" si="173"/>
        <v>0.12885685763064458</v>
      </c>
      <c r="Q658" s="150">
        <f t="shared" si="174"/>
        <v>1.4962356560944341E-6</v>
      </c>
      <c r="R658" s="151">
        <f t="shared" si="175"/>
        <v>4.0176023109996714E-9</v>
      </c>
      <c r="S658" s="150">
        <f t="shared" si="176"/>
        <v>1.6141128329349899E-17</v>
      </c>
      <c r="T658" s="97">
        <v>298</v>
      </c>
      <c r="U658" s="118">
        <f t="shared" si="180"/>
        <v>291.87</v>
      </c>
      <c r="V658" s="152">
        <f t="shared" si="181"/>
        <v>0.35422339126341673</v>
      </c>
      <c r="W658" s="153">
        <f t="shared" si="182"/>
        <v>2.260598271858874</v>
      </c>
      <c r="X658" s="154">
        <f t="shared" si="169"/>
        <v>-5.9008626794027481E-8</v>
      </c>
      <c r="Y658" s="155">
        <f t="shared" si="170"/>
        <v>-5.8973866991344795E-8</v>
      </c>
      <c r="Z658" s="155">
        <f t="shared" si="171"/>
        <v>-5.8973887467060773E-8</v>
      </c>
      <c r="AA658" s="156">
        <f t="shared" si="172"/>
        <v>-5.8939148115971083E-8</v>
      </c>
      <c r="AB658" s="157">
        <f t="shared" si="183"/>
        <v>5.0086849857905404E-4</v>
      </c>
      <c r="AC658" s="132"/>
      <c r="AD658" s="158">
        <f t="shared" si="184"/>
        <v>5.0086849857905404</v>
      </c>
      <c r="AE658" s="158"/>
      <c r="AF658" s="159"/>
      <c r="AG658" s="133">
        <v>6520</v>
      </c>
    </row>
    <row r="659" spans="5:33">
      <c r="E659" s="147">
        <v>0.55677083333333333</v>
      </c>
      <c r="F659" s="133">
        <v>6530</v>
      </c>
      <c r="G659" s="148">
        <v>18.940000000000001</v>
      </c>
      <c r="H659" s="148">
        <v>5.76</v>
      </c>
      <c r="I659" s="148">
        <v>6.39</v>
      </c>
      <c r="J659" s="148">
        <v>18.809999999999999</v>
      </c>
      <c r="K659" s="148">
        <v>5.89</v>
      </c>
      <c r="L659" s="148">
        <v>5.54</v>
      </c>
      <c r="M659" s="118">
        <f t="shared" si="177"/>
        <v>18.875</v>
      </c>
      <c r="N659" s="118">
        <f t="shared" si="178"/>
        <v>5.8249999999999993</v>
      </c>
      <c r="O659" s="118">
        <f t="shared" si="179"/>
        <v>5.9649999999999999</v>
      </c>
      <c r="P659" s="149">
        <f t="shared" si="173"/>
        <v>0.12995802615017799</v>
      </c>
      <c r="Q659" s="150">
        <f t="shared" si="174"/>
        <v>1.4962356560944341E-6</v>
      </c>
      <c r="R659" s="151">
        <f t="shared" si="175"/>
        <v>4.0192719716078627E-9</v>
      </c>
      <c r="S659" s="150">
        <f t="shared" si="176"/>
        <v>1.6154547181752556E-17</v>
      </c>
      <c r="T659" s="97">
        <v>298</v>
      </c>
      <c r="U659" s="118">
        <f t="shared" si="180"/>
        <v>291.875</v>
      </c>
      <c r="V659" s="152">
        <f t="shared" si="181"/>
        <v>0.35392840205222498</v>
      </c>
      <c r="W659" s="153">
        <f t="shared" si="182"/>
        <v>2.2590633095130017</v>
      </c>
      <c r="X659" s="154">
        <f t="shared" si="169"/>
        <v>-5.953266340692688E-8</v>
      </c>
      <c r="Y659" s="155">
        <f t="shared" si="170"/>
        <v>-5.9497241775055741E-8</v>
      </c>
      <c r="Z659" s="155">
        <f t="shared" si="171"/>
        <v>-5.9497262850746516E-8</v>
      </c>
      <c r="AA659" s="156">
        <f t="shared" si="172"/>
        <v>-5.9461862269486294E-8</v>
      </c>
      <c r="AB659" s="157">
        <f t="shared" si="183"/>
        <v>5.0027875977267603E-4</v>
      </c>
      <c r="AC659" s="132"/>
      <c r="AD659" s="158">
        <f t="shared" si="184"/>
        <v>5.0027875977267602</v>
      </c>
      <c r="AE659" s="158"/>
      <c r="AF659" s="159"/>
      <c r="AG659" s="133">
        <v>6530</v>
      </c>
    </row>
    <row r="660" spans="5:33">
      <c r="E660" s="147">
        <v>0.55688657407407405</v>
      </c>
      <c r="F660" s="133">
        <v>6540</v>
      </c>
      <c r="G660" s="148">
        <v>18.95</v>
      </c>
      <c r="H660" s="148">
        <v>5.76</v>
      </c>
      <c r="I660" s="148">
        <v>6.53</v>
      </c>
      <c r="J660" s="148">
        <v>18.809999999999999</v>
      </c>
      <c r="K660" s="148">
        <v>5.89</v>
      </c>
      <c r="L660" s="148">
        <v>5.54</v>
      </c>
      <c r="M660" s="118">
        <f t="shared" si="177"/>
        <v>18.88</v>
      </c>
      <c r="N660" s="118">
        <f t="shared" si="178"/>
        <v>5.8249999999999993</v>
      </c>
      <c r="O660" s="118">
        <f t="shared" si="179"/>
        <v>6.0350000000000001</v>
      </c>
      <c r="P660" s="149">
        <f t="shared" si="173"/>
        <v>0.1314951721056225</v>
      </c>
      <c r="Q660" s="150">
        <f t="shared" si="174"/>
        <v>1.4962356560944341E-6</v>
      </c>
      <c r="R660" s="151">
        <f t="shared" si="175"/>
        <v>4.0209423261041814E-9</v>
      </c>
      <c r="S660" s="150">
        <f t="shared" si="176"/>
        <v>1.6167977189856106E-17</v>
      </c>
      <c r="T660" s="97">
        <v>298</v>
      </c>
      <c r="U660" s="118">
        <f t="shared" si="180"/>
        <v>291.88</v>
      </c>
      <c r="V660" s="152">
        <f t="shared" si="181"/>
        <v>0.3536334229475579</v>
      </c>
      <c r="W660" s="153">
        <f t="shared" si="182"/>
        <v>2.2575294419527752</v>
      </c>
      <c r="X660" s="154">
        <f t="shared" si="169"/>
        <v>-6.0256109262467617E-8</v>
      </c>
      <c r="Y660" s="155">
        <f t="shared" si="170"/>
        <v>-6.0219778298802672E-8</v>
      </c>
      <c r="Z660" s="155">
        <f t="shared" si="171"/>
        <v>-6.0219800204281419E-8</v>
      </c>
      <c r="AA660" s="156">
        <f t="shared" si="172"/>
        <v>-6.0183491119679718E-8</v>
      </c>
      <c r="AB660" s="157">
        <f t="shared" si="183"/>
        <v>4.9968378721446268E-4</v>
      </c>
      <c r="AC660" s="132"/>
      <c r="AD660" s="158">
        <f t="shared" si="184"/>
        <v>4.9968378721446269</v>
      </c>
      <c r="AE660" s="158"/>
      <c r="AF660" s="159"/>
      <c r="AG660" s="133">
        <v>6540</v>
      </c>
    </row>
    <row r="661" spans="5:33">
      <c r="E661" s="147">
        <v>0.55700231481481477</v>
      </c>
      <c r="F661" s="133">
        <v>6550</v>
      </c>
      <c r="G661" s="148">
        <v>18.97</v>
      </c>
      <c r="H661" s="148">
        <v>5.76</v>
      </c>
      <c r="I661" s="148">
        <v>6.43</v>
      </c>
      <c r="J661" s="148">
        <v>18.84</v>
      </c>
      <c r="K661" s="148">
        <v>5.89</v>
      </c>
      <c r="L661" s="148">
        <v>5.55</v>
      </c>
      <c r="M661" s="118">
        <f t="shared" si="177"/>
        <v>18.905000000000001</v>
      </c>
      <c r="N661" s="118">
        <f t="shared" si="178"/>
        <v>5.8249999999999993</v>
      </c>
      <c r="O661" s="118">
        <f t="shared" si="179"/>
        <v>5.99</v>
      </c>
      <c r="P661" s="149">
        <f t="shared" si="173"/>
        <v>0.13057462440146078</v>
      </c>
      <c r="Q661" s="150">
        <f t="shared" si="174"/>
        <v>1.4962356560944341E-6</v>
      </c>
      <c r="R661" s="151">
        <f t="shared" si="175"/>
        <v>4.0293045170048559E-9</v>
      </c>
      <c r="S661" s="150">
        <f t="shared" si="176"/>
        <v>1.6235294890755734E-17</v>
      </c>
      <c r="T661" s="97">
        <v>298</v>
      </c>
      <c r="U661" s="118">
        <f t="shared" si="180"/>
        <v>291.90499999999997</v>
      </c>
      <c r="V661" s="152">
        <f t="shared" si="181"/>
        <v>0.35215867900389408</v>
      </c>
      <c r="W661" s="153">
        <f t="shared" si="182"/>
        <v>2.2498764973493128</v>
      </c>
      <c r="X661" s="154">
        <f t="shared" si="169"/>
        <v>-6.0215124920454623E-8</v>
      </c>
      <c r="Y661" s="155">
        <f t="shared" si="170"/>
        <v>-6.0178799584607474E-8</v>
      </c>
      <c r="Z661" s="155">
        <f t="shared" si="171"/>
        <v>-6.017882149820519E-8</v>
      </c>
      <c r="AA661" s="156">
        <f t="shared" si="172"/>
        <v>-6.014251804951659E-8</v>
      </c>
      <c r="AB661" s="157">
        <f t="shared" si="183"/>
        <v>4.9908158928548213E-4</v>
      </c>
      <c r="AC661" s="132"/>
      <c r="AD661" s="158">
        <f t="shared" si="184"/>
        <v>4.9908158928548216</v>
      </c>
      <c r="AE661" s="158"/>
      <c r="AF661" s="159"/>
      <c r="AG661" s="133">
        <v>6550</v>
      </c>
    </row>
    <row r="662" spans="5:33">
      <c r="E662" s="147">
        <v>0.55711805555555549</v>
      </c>
      <c r="F662" s="133">
        <v>6560</v>
      </c>
      <c r="G662" s="148">
        <v>18.98</v>
      </c>
      <c r="H662" s="148">
        <v>5.76</v>
      </c>
      <c r="I662" s="148">
        <v>6.38</v>
      </c>
      <c r="J662" s="148">
        <v>18.899999999999999</v>
      </c>
      <c r="K662" s="148">
        <v>5.89</v>
      </c>
      <c r="L662" s="148">
        <v>5.6</v>
      </c>
      <c r="M662" s="118">
        <f t="shared" si="177"/>
        <v>18.939999999999998</v>
      </c>
      <c r="N662" s="118">
        <f t="shared" si="178"/>
        <v>5.8249999999999993</v>
      </c>
      <c r="O662" s="118">
        <f t="shared" si="179"/>
        <v>5.99</v>
      </c>
      <c r="P662" s="149">
        <f t="shared" si="173"/>
        <v>0.13065864212677669</v>
      </c>
      <c r="Q662" s="150">
        <f t="shared" si="174"/>
        <v>1.4962356560944341E-6</v>
      </c>
      <c r="R662" s="151">
        <f t="shared" si="175"/>
        <v>4.0410408084208849E-9</v>
      </c>
      <c r="S662" s="150">
        <f t="shared" si="176"/>
        <v>1.6330010815322921E-17</v>
      </c>
      <c r="T662" s="97">
        <v>298</v>
      </c>
      <c r="U662" s="118">
        <f t="shared" si="180"/>
        <v>291.94</v>
      </c>
      <c r="V662" s="152">
        <f t="shared" si="181"/>
        <v>0.35009446181136022</v>
      </c>
      <c r="W662" s="153">
        <f t="shared" si="182"/>
        <v>2.2392081276110107</v>
      </c>
      <c r="X662" s="154">
        <f t="shared" si="169"/>
        <v>-6.0820707902274578E-8</v>
      </c>
      <c r="Y662" s="155">
        <f t="shared" si="170"/>
        <v>-6.0783603505052791E-8</v>
      </c>
      <c r="Z662" s="155">
        <f t="shared" si="171"/>
        <v>-6.078362614103222E-8</v>
      </c>
      <c r="AA662" s="156">
        <f t="shared" si="172"/>
        <v>-6.0746544352171175E-8</v>
      </c>
      <c r="AB662" s="157">
        <f t="shared" si="183"/>
        <v>4.9847980114358943E-4</v>
      </c>
      <c r="AC662" s="132"/>
      <c r="AD662" s="158">
        <f t="shared" si="184"/>
        <v>4.9847980114358945</v>
      </c>
      <c r="AE662" s="158"/>
      <c r="AF662" s="159"/>
      <c r="AG662" s="133">
        <v>6560</v>
      </c>
    </row>
    <row r="663" spans="5:33">
      <c r="E663" s="147">
        <v>0.55723379629629632</v>
      </c>
      <c r="F663" s="133">
        <v>6570</v>
      </c>
      <c r="G663" s="148">
        <v>19</v>
      </c>
      <c r="H663" s="148">
        <v>5.76</v>
      </c>
      <c r="I663" s="148">
        <v>6.43</v>
      </c>
      <c r="J663" s="148">
        <v>18.920000000000002</v>
      </c>
      <c r="K663" s="148">
        <v>5.89</v>
      </c>
      <c r="L663" s="148">
        <v>5.52</v>
      </c>
      <c r="M663" s="118">
        <f t="shared" si="177"/>
        <v>18.96</v>
      </c>
      <c r="N663" s="118">
        <f t="shared" si="178"/>
        <v>5.8249999999999993</v>
      </c>
      <c r="O663" s="118">
        <f t="shared" si="179"/>
        <v>5.9749999999999996</v>
      </c>
      <c r="P663" s="149">
        <f t="shared" si="173"/>
        <v>0.1303793885453427</v>
      </c>
      <c r="Q663" s="150">
        <f t="shared" si="174"/>
        <v>1.4962356560944341E-6</v>
      </c>
      <c r="R663" s="151">
        <f t="shared" si="175"/>
        <v>4.0477626025080982E-9</v>
      </c>
      <c r="S663" s="150">
        <f t="shared" si="176"/>
        <v>1.6384382086263132E-17</v>
      </c>
      <c r="T663" s="97">
        <v>298</v>
      </c>
      <c r="U663" s="118">
        <f t="shared" si="180"/>
        <v>291.95999999999998</v>
      </c>
      <c r="V663" s="152">
        <f t="shared" si="181"/>
        <v>0.34891513133637037</v>
      </c>
      <c r="W663" s="153">
        <f t="shared" si="182"/>
        <v>2.2331357867782802</v>
      </c>
      <c r="X663" s="154">
        <f t="shared" si="169"/>
        <v>-6.0983915141018143E-8</v>
      </c>
      <c r="Y663" s="155">
        <f t="shared" si="170"/>
        <v>-6.0946565800548223E-8</v>
      </c>
      <c r="Z663" s="155">
        <f t="shared" si="171"/>
        <v>-6.0946588674993552E-8</v>
      </c>
      <c r="AA663" s="156">
        <f t="shared" si="172"/>
        <v>-6.0909262180950263E-8</v>
      </c>
      <c r="AB663" s="157">
        <f t="shared" si="183"/>
        <v>4.9787196495767842E-4</v>
      </c>
      <c r="AC663" s="132"/>
      <c r="AD663" s="158">
        <f t="shared" si="184"/>
        <v>4.9787196495767843</v>
      </c>
      <c r="AE663" s="158"/>
      <c r="AF663" s="159"/>
      <c r="AG663" s="133">
        <v>6570</v>
      </c>
    </row>
    <row r="664" spans="5:33">
      <c r="E664" s="147">
        <v>0.55734953703703705</v>
      </c>
      <c r="F664" s="133">
        <v>6580</v>
      </c>
      <c r="G664" s="148">
        <v>19.02</v>
      </c>
      <c r="H664" s="148">
        <v>5.76</v>
      </c>
      <c r="I664" s="148">
        <v>6.53</v>
      </c>
      <c r="J664" s="148">
        <v>18.93</v>
      </c>
      <c r="K664" s="148">
        <v>5.89</v>
      </c>
      <c r="L664" s="148">
        <v>5.45</v>
      </c>
      <c r="M664" s="118">
        <f t="shared" si="177"/>
        <v>18.975000000000001</v>
      </c>
      <c r="N664" s="118">
        <f t="shared" si="178"/>
        <v>5.8249999999999993</v>
      </c>
      <c r="O664" s="118">
        <f t="shared" si="179"/>
        <v>5.99</v>
      </c>
      <c r="P664" s="149">
        <f t="shared" si="173"/>
        <v>0.13074276804345364</v>
      </c>
      <c r="Q664" s="150">
        <f t="shared" si="174"/>
        <v>1.4962356560944341E-6</v>
      </c>
      <c r="R664" s="151">
        <f t="shared" si="175"/>
        <v>4.052811284529491E-9</v>
      </c>
      <c r="S664" s="150">
        <f t="shared" si="176"/>
        <v>1.6425279308009583E-17</v>
      </c>
      <c r="T664" s="97">
        <v>298</v>
      </c>
      <c r="U664" s="118">
        <f t="shared" si="180"/>
        <v>291.97500000000002</v>
      </c>
      <c r="V664" s="152">
        <f t="shared" si="181"/>
        <v>0.3480307395077834</v>
      </c>
      <c r="W664" s="153">
        <f t="shared" si="182"/>
        <v>2.2285928842330751</v>
      </c>
      <c r="X664" s="154">
        <f t="shared" si="169"/>
        <v>-6.1356300007319106E-8</v>
      </c>
      <c r="Y664" s="155">
        <f t="shared" si="170"/>
        <v>-6.1318446805468534E-8</v>
      </c>
      <c r="Z664" s="155">
        <f t="shared" si="171"/>
        <v>-6.131847015865134E-8</v>
      </c>
      <c r="AA664" s="156">
        <f t="shared" si="172"/>
        <v>-6.1280640281168493E-8</v>
      </c>
      <c r="AB664" s="157">
        <f t="shared" si="183"/>
        <v>4.9726249914722339E-4</v>
      </c>
      <c r="AC664" s="132"/>
      <c r="AD664" s="158">
        <f t="shared" si="184"/>
        <v>4.9726249914722338</v>
      </c>
      <c r="AE664" s="158"/>
      <c r="AF664" s="159"/>
      <c r="AG664" s="133">
        <v>6580</v>
      </c>
    </row>
    <row r="665" spans="5:33">
      <c r="E665" s="147">
        <v>0.55746527777777777</v>
      </c>
      <c r="F665" s="133">
        <v>6590</v>
      </c>
      <c r="G665" s="148">
        <v>19.03</v>
      </c>
      <c r="H665" s="148">
        <v>5.76</v>
      </c>
      <c r="I665" s="148">
        <v>6.65</v>
      </c>
      <c r="J665" s="148">
        <v>18.93</v>
      </c>
      <c r="K665" s="148">
        <v>5.89</v>
      </c>
      <c r="L665" s="148">
        <v>5.36</v>
      </c>
      <c r="M665" s="118">
        <f t="shared" si="177"/>
        <v>18.98</v>
      </c>
      <c r="N665" s="118">
        <f t="shared" si="178"/>
        <v>5.8249999999999993</v>
      </c>
      <c r="O665" s="118">
        <f t="shared" si="179"/>
        <v>6.0050000000000008</v>
      </c>
      <c r="P665" s="149">
        <f t="shared" si="173"/>
        <v>0.13108222758405458</v>
      </c>
      <c r="Q665" s="150">
        <f t="shared" si="174"/>
        <v>1.4962356560944341E-6</v>
      </c>
      <c r="R665" s="151">
        <f t="shared" si="175"/>
        <v>4.0544955775058459E-9</v>
      </c>
      <c r="S665" s="150">
        <f t="shared" si="176"/>
        <v>1.6438934388014464E-17</v>
      </c>
      <c r="T665" s="97">
        <v>298</v>
      </c>
      <c r="U665" s="118">
        <f t="shared" si="180"/>
        <v>291.98</v>
      </c>
      <c r="V665" s="152">
        <f t="shared" si="181"/>
        <v>0.34773596242456656</v>
      </c>
      <c r="W665" s="153">
        <f t="shared" si="182"/>
        <v>2.22708074157471</v>
      </c>
      <c r="X665" s="154">
        <f t="shared" si="169"/>
        <v>-6.1532577560125815E-8</v>
      </c>
      <c r="Y665" s="155">
        <f t="shared" si="170"/>
        <v>-6.149445953609486E-8</v>
      </c>
      <c r="Z665" s="155">
        <f t="shared" si="171"/>
        <v>-6.1494483149338671E-8</v>
      </c>
      <c r="AA665" s="156">
        <f t="shared" si="172"/>
        <v>-6.1456388709295817E-8</v>
      </c>
      <c r="AB665" s="157">
        <f t="shared" si="183"/>
        <v>4.966493145235288E-4</v>
      </c>
      <c r="AC665" s="132"/>
      <c r="AD665" s="158">
        <f t="shared" si="184"/>
        <v>4.9664931452352876</v>
      </c>
      <c r="AE665" s="158"/>
      <c r="AF665" s="159"/>
      <c r="AG665" s="133">
        <v>6590</v>
      </c>
    </row>
    <row r="666" spans="5:33">
      <c r="E666" s="147">
        <v>0.55758101851851849</v>
      </c>
      <c r="F666" s="133">
        <v>6600</v>
      </c>
      <c r="G666" s="148">
        <v>19.059999999999999</v>
      </c>
      <c r="H666" s="148">
        <v>5.76</v>
      </c>
      <c r="I666" s="148">
        <v>6.62</v>
      </c>
      <c r="J666" s="148">
        <v>18.96</v>
      </c>
      <c r="K666" s="148">
        <v>5.89</v>
      </c>
      <c r="L666" s="148">
        <v>5.3</v>
      </c>
      <c r="M666" s="118">
        <f t="shared" si="177"/>
        <v>19.009999999999998</v>
      </c>
      <c r="N666" s="118">
        <f t="shared" si="178"/>
        <v>5.8249999999999993</v>
      </c>
      <c r="O666" s="118">
        <f t="shared" si="179"/>
        <v>5.96</v>
      </c>
      <c r="P666" s="149">
        <f t="shared" si="173"/>
        <v>0.13017177530370877</v>
      </c>
      <c r="Q666" s="150">
        <f t="shared" si="174"/>
        <v>1.4962356560944341E-6</v>
      </c>
      <c r="R666" s="151">
        <f t="shared" si="175"/>
        <v>4.0646160449015775E-9</v>
      </c>
      <c r="S666" s="150">
        <f t="shared" si="176"/>
        <v>1.6521103592471343E-17</v>
      </c>
      <c r="T666" s="97">
        <v>298</v>
      </c>
      <c r="U666" s="118">
        <f t="shared" si="180"/>
        <v>292.01</v>
      </c>
      <c r="V666" s="152">
        <f t="shared" si="181"/>
        <v>0.34596751191521663</v>
      </c>
      <c r="W666" s="153">
        <f t="shared" si="182"/>
        <v>2.218030490319288</v>
      </c>
      <c r="X666" s="154">
        <f t="shared" si="169"/>
        <v>-6.1584850908891357E-8</v>
      </c>
      <c r="Y666" s="155">
        <f t="shared" si="170"/>
        <v>-6.1546620756984504E-8</v>
      </c>
      <c r="Z666" s="155">
        <f t="shared" si="171"/>
        <v>-6.1546644489192901E-8</v>
      </c>
      <c r="AA666" s="156">
        <f t="shared" si="172"/>
        <v>-6.1508438040029849E-8</v>
      </c>
      <c r="AB666" s="157">
        <f t="shared" si="183"/>
        <v>4.9603436977079494E-4</v>
      </c>
      <c r="AC666" s="160">
        <f>D22</f>
        <v>5.1249999999999993E-4</v>
      </c>
      <c r="AD666" s="158">
        <f t="shared" si="184"/>
        <v>4.9603436977079491</v>
      </c>
      <c r="AE666" s="158">
        <f>AC666*10000</f>
        <v>5.1249999999999991</v>
      </c>
      <c r="AF666" s="159">
        <f>(AD666-AE666)*(AD666-AE666)</f>
        <v>2.7111697884490939E-2</v>
      </c>
      <c r="AG666" s="133">
        <v>6600</v>
      </c>
    </row>
    <row r="667" spans="5:33">
      <c r="E667" s="147">
        <v>0.55769675925925921</v>
      </c>
      <c r="F667" s="133">
        <v>6610</v>
      </c>
      <c r="G667" s="148">
        <v>19.07</v>
      </c>
      <c r="H667" s="148">
        <v>5.76</v>
      </c>
      <c r="I667" s="148">
        <v>6.52</v>
      </c>
      <c r="J667" s="148">
        <v>18.96</v>
      </c>
      <c r="K667" s="148">
        <v>5.89</v>
      </c>
      <c r="L667" s="148">
        <v>5.32</v>
      </c>
      <c r="M667" s="118">
        <f t="shared" si="177"/>
        <v>19.015000000000001</v>
      </c>
      <c r="N667" s="118">
        <f t="shared" si="178"/>
        <v>5.8249999999999993</v>
      </c>
      <c r="O667" s="118">
        <f t="shared" si="179"/>
        <v>5.92</v>
      </c>
      <c r="P667" s="149">
        <f t="shared" si="173"/>
        <v>0.12931004083450326</v>
      </c>
      <c r="Q667" s="150">
        <f t="shared" si="174"/>
        <v>1.4962356560944341E-6</v>
      </c>
      <c r="R667" s="151">
        <f t="shared" si="175"/>
        <v>4.066305243774998E-9</v>
      </c>
      <c r="S667" s="150">
        <f t="shared" si="176"/>
        <v>1.6534838335552046E-17</v>
      </c>
      <c r="T667" s="97">
        <v>298</v>
      </c>
      <c r="U667" s="118">
        <f t="shared" si="180"/>
        <v>292.01499999999999</v>
      </c>
      <c r="V667" s="152">
        <f t="shared" si="181"/>
        <v>0.34567280549047863</v>
      </c>
      <c r="W667" s="153">
        <f t="shared" si="182"/>
        <v>2.2165258750685193</v>
      </c>
      <c r="X667" s="154">
        <f t="shared" si="169"/>
        <v>-6.1193560747981805E-8</v>
      </c>
      <c r="Y667" s="155">
        <f t="shared" si="170"/>
        <v>-6.1155767964427515E-8</v>
      </c>
      <c r="Z667" s="155">
        <f t="shared" si="171"/>
        <v>-6.1155791305028586E-8</v>
      </c>
      <c r="AA667" s="156">
        <f t="shared" si="172"/>
        <v>-6.1118021833245344E-8</v>
      </c>
      <c r="AB667" s="157">
        <f t="shared" si="183"/>
        <v>4.9541890340505949E-4</v>
      </c>
      <c r="AC667" s="132"/>
      <c r="AD667" s="158">
        <f t="shared" si="184"/>
        <v>4.9541890340505947</v>
      </c>
      <c r="AE667" s="158"/>
      <c r="AF667" s="159"/>
      <c r="AG667" s="133">
        <v>6610</v>
      </c>
    </row>
    <row r="668" spans="5:33">
      <c r="E668" s="147">
        <v>0.55781250000000004</v>
      </c>
      <c r="F668" s="133">
        <v>6620</v>
      </c>
      <c r="G668" s="148">
        <v>19.07</v>
      </c>
      <c r="H668" s="148">
        <v>5.76</v>
      </c>
      <c r="I668" s="148">
        <v>6.69</v>
      </c>
      <c r="J668" s="148">
        <v>18.96</v>
      </c>
      <c r="K668" s="148">
        <v>5.89</v>
      </c>
      <c r="L668" s="148">
        <v>5.47</v>
      </c>
      <c r="M668" s="118">
        <f t="shared" si="177"/>
        <v>19.015000000000001</v>
      </c>
      <c r="N668" s="118">
        <f t="shared" si="178"/>
        <v>5.8249999999999993</v>
      </c>
      <c r="O668" s="118">
        <f t="shared" si="179"/>
        <v>6.08</v>
      </c>
      <c r="P668" s="149">
        <f t="shared" si="173"/>
        <v>0.13280490680300336</v>
      </c>
      <c r="Q668" s="150">
        <f t="shared" si="174"/>
        <v>1.4962356560944341E-6</v>
      </c>
      <c r="R668" s="151">
        <f t="shared" si="175"/>
        <v>4.066305243774998E-9</v>
      </c>
      <c r="S668" s="150">
        <f t="shared" si="176"/>
        <v>1.6534838335552046E-17</v>
      </c>
      <c r="T668" s="97">
        <v>298</v>
      </c>
      <c r="U668" s="118">
        <f t="shared" si="180"/>
        <v>292.01499999999999</v>
      </c>
      <c r="V668" s="152">
        <f t="shared" si="181"/>
        <v>0.34567280549047863</v>
      </c>
      <c r="W668" s="153">
        <f t="shared" si="182"/>
        <v>2.2165258750685193</v>
      </c>
      <c r="X668" s="154">
        <f t="shared" si="169"/>
        <v>-6.2769860271046725E-8</v>
      </c>
      <c r="Y668" s="155">
        <f t="shared" si="170"/>
        <v>-6.2730046236415645E-8</v>
      </c>
      <c r="Z668" s="155">
        <f t="shared" si="171"/>
        <v>-6.2730071489894726E-8</v>
      </c>
      <c r="AA668" s="156">
        <f t="shared" si="172"/>
        <v>-6.2690282676706882E-8</v>
      </c>
      <c r="AB668" s="157">
        <f t="shared" si="183"/>
        <v>4.9480734556985929E-4</v>
      </c>
      <c r="AC668" s="132"/>
      <c r="AD668" s="158">
        <f t="shared" si="184"/>
        <v>4.9480734556985926</v>
      </c>
      <c r="AE668" s="158"/>
      <c r="AF668" s="159"/>
      <c r="AG668" s="133">
        <v>6620</v>
      </c>
    </row>
    <row r="669" spans="5:33">
      <c r="E669" s="147">
        <v>0.55792824074074077</v>
      </c>
      <c r="F669" s="133">
        <v>6630</v>
      </c>
      <c r="G669" s="148">
        <v>19.079999999999998</v>
      </c>
      <c r="H669" s="148">
        <v>5.76</v>
      </c>
      <c r="I669" s="148">
        <v>6.62</v>
      </c>
      <c r="J669" s="148">
        <v>18.95</v>
      </c>
      <c r="K669" s="148">
        <v>5.89</v>
      </c>
      <c r="L669" s="148">
        <v>5.52</v>
      </c>
      <c r="M669" s="118">
        <f t="shared" si="177"/>
        <v>19.015000000000001</v>
      </c>
      <c r="N669" s="118">
        <f t="shared" si="178"/>
        <v>5.8249999999999993</v>
      </c>
      <c r="O669" s="118">
        <f t="shared" si="179"/>
        <v>6.07</v>
      </c>
      <c r="P669" s="149">
        <f t="shared" si="173"/>
        <v>0.13258647767997209</v>
      </c>
      <c r="Q669" s="150">
        <f t="shared" si="174"/>
        <v>1.4962356560944341E-6</v>
      </c>
      <c r="R669" s="151">
        <f t="shared" si="175"/>
        <v>4.066305243774998E-9</v>
      </c>
      <c r="S669" s="150">
        <f t="shared" si="176"/>
        <v>1.6534838335552046E-17</v>
      </c>
      <c r="T669" s="97">
        <v>298</v>
      </c>
      <c r="U669" s="118">
        <f t="shared" si="180"/>
        <v>292.01499999999999</v>
      </c>
      <c r="V669" s="152">
        <f t="shared" si="181"/>
        <v>0.34567280549047863</v>
      </c>
      <c r="W669" s="153">
        <f t="shared" si="182"/>
        <v>2.2165258750685193</v>
      </c>
      <c r="X669" s="154">
        <f t="shared" si="169"/>
        <v>-6.2587173669814314E-8</v>
      </c>
      <c r="Y669" s="155">
        <f t="shared" si="170"/>
        <v>-6.2547540803735532E-8</v>
      </c>
      <c r="Z669" s="155">
        <f t="shared" si="171"/>
        <v>-6.2547565900955643E-8</v>
      </c>
      <c r="AA669" s="156">
        <f t="shared" si="172"/>
        <v>-6.2507958100311729E-8</v>
      </c>
      <c r="AB669" s="157">
        <f t="shared" si="183"/>
        <v>4.94180044939192E-4</v>
      </c>
      <c r="AC669" s="132"/>
      <c r="AD669" s="158">
        <f t="shared" si="184"/>
        <v>4.9418004493919199</v>
      </c>
      <c r="AE669" s="158"/>
      <c r="AF669" s="159"/>
      <c r="AG669" s="133">
        <v>6630</v>
      </c>
    </row>
    <row r="670" spans="5:33">
      <c r="E670" s="147">
        <v>0.55804398148148149</v>
      </c>
      <c r="F670" s="133">
        <v>6640</v>
      </c>
      <c r="G670" s="148">
        <v>19.09</v>
      </c>
      <c r="H670" s="148">
        <v>5.76</v>
      </c>
      <c r="I670" s="148">
        <v>6.47</v>
      </c>
      <c r="J670" s="148">
        <v>18.940000000000001</v>
      </c>
      <c r="K670" s="148">
        <v>5.89</v>
      </c>
      <c r="L670" s="148">
        <v>5.47</v>
      </c>
      <c r="M670" s="118">
        <f t="shared" si="177"/>
        <v>19.015000000000001</v>
      </c>
      <c r="N670" s="118">
        <f t="shared" si="178"/>
        <v>5.8249999999999993</v>
      </c>
      <c r="O670" s="118">
        <f t="shared" si="179"/>
        <v>5.97</v>
      </c>
      <c r="P670" s="149">
        <f t="shared" si="173"/>
        <v>0.13040218644965951</v>
      </c>
      <c r="Q670" s="150">
        <f t="shared" si="174"/>
        <v>1.4962356560944341E-6</v>
      </c>
      <c r="R670" s="151">
        <f t="shared" si="175"/>
        <v>4.066305243774998E-9</v>
      </c>
      <c r="S670" s="150">
        <f t="shared" si="176"/>
        <v>1.6534838335552046E-17</v>
      </c>
      <c r="T670" s="97">
        <v>298</v>
      </c>
      <c r="U670" s="118">
        <f t="shared" si="180"/>
        <v>292.01499999999999</v>
      </c>
      <c r="V670" s="152">
        <f t="shared" si="181"/>
        <v>0.34567280549047863</v>
      </c>
      <c r="W670" s="153">
        <f t="shared" si="182"/>
        <v>2.2165258750685193</v>
      </c>
      <c r="X670" s="154">
        <f t="shared" si="169"/>
        <v>-6.1478172969053316E-8</v>
      </c>
      <c r="Y670" s="155">
        <f t="shared" si="170"/>
        <v>-6.143988373027185E-8</v>
      </c>
      <c r="Z670" s="155">
        <f t="shared" si="171"/>
        <v>-6.1439907577203779E-8</v>
      </c>
      <c r="AA670" s="156">
        <f t="shared" si="172"/>
        <v>-6.1401642155650015E-8</v>
      </c>
      <c r="AB670" s="157">
        <f t="shared" si="183"/>
        <v>4.9355456936389284E-4</v>
      </c>
      <c r="AC670" s="132"/>
      <c r="AD670" s="158">
        <f t="shared" si="184"/>
        <v>4.9355456936389279</v>
      </c>
      <c r="AE670" s="158"/>
      <c r="AF670" s="159"/>
      <c r="AG670" s="133">
        <v>6640</v>
      </c>
    </row>
    <row r="671" spans="5:33">
      <c r="E671" s="147">
        <v>0.55815972222222221</v>
      </c>
      <c r="F671" s="133">
        <v>6650</v>
      </c>
      <c r="G671" s="148">
        <v>19.09</v>
      </c>
      <c r="H671" s="148">
        <v>5.76</v>
      </c>
      <c r="I671" s="148">
        <v>6.34</v>
      </c>
      <c r="J671" s="148">
        <v>18.98</v>
      </c>
      <c r="K671" s="148">
        <v>5.89</v>
      </c>
      <c r="L671" s="148">
        <v>5.39</v>
      </c>
      <c r="M671" s="118">
        <f t="shared" si="177"/>
        <v>19.035</v>
      </c>
      <c r="N671" s="118">
        <f t="shared" si="178"/>
        <v>5.8249999999999993</v>
      </c>
      <c r="O671" s="118">
        <f t="shared" si="179"/>
        <v>5.8650000000000002</v>
      </c>
      <c r="P671" s="149">
        <f t="shared" si="173"/>
        <v>0.12815586650979383</v>
      </c>
      <c r="Q671" s="150">
        <f t="shared" si="174"/>
        <v>1.4962356560944341E-6</v>
      </c>
      <c r="R671" s="151">
        <f t="shared" si="175"/>
        <v>4.0730690622663763E-9</v>
      </c>
      <c r="S671" s="150">
        <f t="shared" si="176"/>
        <v>1.6589891585991498E-17</v>
      </c>
      <c r="T671" s="97">
        <v>298</v>
      </c>
      <c r="U671" s="118">
        <f t="shared" si="180"/>
        <v>292.03500000000003</v>
      </c>
      <c r="V671" s="152">
        <f t="shared" si="181"/>
        <v>0.34449408070628595</v>
      </c>
      <c r="W671" s="153">
        <f t="shared" si="182"/>
        <v>2.2105181274449692</v>
      </c>
      <c r="X671" s="154">
        <f t="shared" si="169"/>
        <v>-6.0709397684310178E-8</v>
      </c>
      <c r="Y671" s="155">
        <f t="shared" si="170"/>
        <v>-6.0672013523018939E-8</v>
      </c>
      <c r="Z671" s="155">
        <f t="shared" si="171"/>
        <v>-6.0672036543763151E-8</v>
      </c>
      <c r="AA671" s="156">
        <f t="shared" si="172"/>
        <v>-6.063467537486429E-8</v>
      </c>
      <c r="AB671" s="157">
        <f t="shared" si="183"/>
        <v>4.9294017036766006E-4</v>
      </c>
      <c r="AC671" s="132"/>
      <c r="AD671" s="158">
        <f t="shared" si="184"/>
        <v>4.9294017036766009</v>
      </c>
      <c r="AE671" s="158"/>
      <c r="AF671" s="159"/>
      <c r="AG671" s="133">
        <v>6650</v>
      </c>
    </row>
    <row r="672" spans="5:33">
      <c r="E672" s="147">
        <v>0.55827546296296293</v>
      </c>
      <c r="F672" s="133">
        <v>6660</v>
      </c>
      <c r="G672" s="148">
        <v>19.100000000000001</v>
      </c>
      <c r="H672" s="148">
        <v>5.76</v>
      </c>
      <c r="I672" s="148">
        <v>6.28</v>
      </c>
      <c r="J672" s="148">
        <v>18.989999999999998</v>
      </c>
      <c r="K672" s="148">
        <v>5.89</v>
      </c>
      <c r="L672" s="148">
        <v>5.36</v>
      </c>
      <c r="M672" s="118">
        <f t="shared" si="177"/>
        <v>19.045000000000002</v>
      </c>
      <c r="N672" s="118">
        <f t="shared" si="178"/>
        <v>5.8249999999999993</v>
      </c>
      <c r="O672" s="118">
        <f t="shared" si="179"/>
        <v>5.82</v>
      </c>
      <c r="P672" s="149">
        <f t="shared" si="173"/>
        <v>0.12719599825968603</v>
      </c>
      <c r="Q672" s="150">
        <f t="shared" si="174"/>
        <v>1.4962356560944341E-6</v>
      </c>
      <c r="R672" s="151">
        <f t="shared" si="175"/>
        <v>4.0764551893980814E-9</v>
      </c>
      <c r="S672" s="150">
        <f t="shared" si="176"/>
        <v>1.6617486911170547E-17</v>
      </c>
      <c r="T672" s="97">
        <v>298</v>
      </c>
      <c r="U672" s="118">
        <f t="shared" si="180"/>
        <v>292.04500000000002</v>
      </c>
      <c r="V672" s="152">
        <f t="shared" si="181"/>
        <v>0.34390477885579146</v>
      </c>
      <c r="W672" s="153">
        <f t="shared" si="182"/>
        <v>2.2075206704794961</v>
      </c>
      <c r="X672" s="154">
        <f t="shared" si="169"/>
        <v>-6.0362485326708556E-8</v>
      </c>
      <c r="Y672" s="155">
        <f t="shared" si="170"/>
        <v>-6.0325481649279861E-8</v>
      </c>
      <c r="Z672" s="155">
        <f t="shared" si="171"/>
        <v>-6.0325504333437664E-8</v>
      </c>
      <c r="AA672" s="156">
        <f t="shared" si="172"/>
        <v>-6.0288523312354882E-8</v>
      </c>
      <c r="AB672" s="157">
        <f t="shared" si="183"/>
        <v>4.923334500790055E-4</v>
      </c>
      <c r="AC672" s="132"/>
      <c r="AD672" s="158">
        <f t="shared" si="184"/>
        <v>4.9233345007900553</v>
      </c>
      <c r="AE672" s="158"/>
      <c r="AF672" s="159"/>
      <c r="AG672" s="133">
        <v>6660</v>
      </c>
    </row>
    <row r="673" spans="1:37">
      <c r="E673" s="147">
        <v>0.55839120370370365</v>
      </c>
      <c r="F673" s="133">
        <v>6670</v>
      </c>
      <c r="G673" s="148">
        <v>19.11</v>
      </c>
      <c r="H673" s="148">
        <v>5.76</v>
      </c>
      <c r="I673" s="148">
        <v>6.56</v>
      </c>
      <c r="J673" s="148">
        <v>18.98</v>
      </c>
      <c r="K673" s="148">
        <v>5.89</v>
      </c>
      <c r="L673" s="148">
        <v>5.51</v>
      </c>
      <c r="M673" s="118">
        <f t="shared" si="177"/>
        <v>19.045000000000002</v>
      </c>
      <c r="N673" s="118">
        <f t="shared" si="178"/>
        <v>5.8249999999999993</v>
      </c>
      <c r="O673" s="118">
        <f t="shared" si="179"/>
        <v>6.0350000000000001</v>
      </c>
      <c r="P673" s="149">
        <f t="shared" si="173"/>
        <v>0.13189481950123799</v>
      </c>
      <c r="Q673" s="150">
        <f t="shared" si="174"/>
        <v>1.4962356560944341E-6</v>
      </c>
      <c r="R673" s="151">
        <f t="shared" si="175"/>
        <v>4.0764551893980814E-9</v>
      </c>
      <c r="S673" s="150">
        <f t="shared" si="176"/>
        <v>1.6617486911170547E-17</v>
      </c>
      <c r="T673" s="97">
        <v>298</v>
      </c>
      <c r="U673" s="118">
        <f t="shared" si="180"/>
        <v>292.04500000000002</v>
      </c>
      <c r="V673" s="152">
        <f t="shared" si="181"/>
        <v>0.34390477885579146</v>
      </c>
      <c r="W673" s="153">
        <f t="shared" si="182"/>
        <v>2.2075206704794961</v>
      </c>
      <c r="X673" s="154">
        <f t="shared" si="169"/>
        <v>-6.251567667457805E-8</v>
      </c>
      <c r="Y673" s="155">
        <f t="shared" si="170"/>
        <v>-6.2475937302571464E-8</v>
      </c>
      <c r="Z673" s="155">
        <f t="shared" si="171"/>
        <v>-6.2475962563718298E-8</v>
      </c>
      <c r="AA673" s="156">
        <f t="shared" si="172"/>
        <v>-6.2436248420743E-8</v>
      </c>
      <c r="AB673" s="157">
        <f t="shared" si="183"/>
        <v>4.9173019511133129E-4</v>
      </c>
      <c r="AC673" s="132"/>
      <c r="AD673" s="158">
        <f t="shared" si="184"/>
        <v>4.9173019511133127</v>
      </c>
      <c r="AE673" s="158"/>
      <c r="AF673" s="159"/>
      <c r="AG673" s="133">
        <v>6670</v>
      </c>
    </row>
    <row r="674" spans="1:37">
      <c r="E674" s="147">
        <v>0.55850694444444449</v>
      </c>
      <c r="F674" s="133">
        <v>6680</v>
      </c>
      <c r="G674" s="148">
        <v>19.12</v>
      </c>
      <c r="H674" s="148">
        <v>5.76</v>
      </c>
      <c r="I674" s="148">
        <v>6.53</v>
      </c>
      <c r="J674" s="148">
        <v>18.989999999999998</v>
      </c>
      <c r="K674" s="148">
        <v>5.89</v>
      </c>
      <c r="L674" s="148">
        <v>5.61</v>
      </c>
      <c r="M674" s="118">
        <f t="shared" si="177"/>
        <v>19.055</v>
      </c>
      <c r="N674" s="118">
        <f t="shared" si="178"/>
        <v>5.8249999999999993</v>
      </c>
      <c r="O674" s="118">
        <f t="shared" si="179"/>
        <v>6.07</v>
      </c>
      <c r="P674" s="149">
        <f t="shared" si="173"/>
        <v>0.13268418395643738</v>
      </c>
      <c r="Q674" s="150">
        <f t="shared" si="174"/>
        <v>1.4962356560944341E-6</v>
      </c>
      <c r="R674" s="151">
        <f t="shared" si="175"/>
        <v>4.0798441315709213E-9</v>
      </c>
      <c r="S674" s="150">
        <f t="shared" si="176"/>
        <v>1.6645128137913686E-17</v>
      </c>
      <c r="T674" s="97">
        <v>298</v>
      </c>
      <c r="U674" s="118">
        <f t="shared" si="180"/>
        <v>292.05500000000001</v>
      </c>
      <c r="V674" s="152">
        <f t="shared" si="181"/>
        <v>0.34331551736083493</v>
      </c>
      <c r="W674" s="153">
        <f t="shared" si="182"/>
        <v>2.2045274829072787</v>
      </c>
      <c r="X674" s="154">
        <f t="shared" si="169"/>
        <v>-6.2999815674013841E-8</v>
      </c>
      <c r="Y674" s="155">
        <f t="shared" si="170"/>
        <v>-6.2959407072443838E-8</v>
      </c>
      <c r="Z674" s="155">
        <f t="shared" si="171"/>
        <v>-6.2959432990854305E-8</v>
      </c>
      <c r="AA674" s="156">
        <f t="shared" si="172"/>
        <v>-6.2919050274446197E-8</v>
      </c>
      <c r="AB674" s="157">
        <f t="shared" si="183"/>
        <v>4.9110543556995145E-4</v>
      </c>
      <c r="AC674" s="132"/>
      <c r="AD674" s="158">
        <f t="shared" si="184"/>
        <v>4.9110543556995143</v>
      </c>
      <c r="AE674" s="158"/>
      <c r="AF674" s="159"/>
      <c r="AG674" s="133">
        <v>6680</v>
      </c>
    </row>
    <row r="675" spans="1:37">
      <c r="E675" s="147">
        <v>0.55862268518518521</v>
      </c>
      <c r="F675" s="133">
        <v>6690</v>
      </c>
      <c r="G675" s="148">
        <v>19.14</v>
      </c>
      <c r="H675" s="148">
        <v>5.76</v>
      </c>
      <c r="I675" s="148">
        <v>6.45</v>
      </c>
      <c r="J675" s="148">
        <v>19.03</v>
      </c>
      <c r="K675" s="148">
        <v>5.88</v>
      </c>
      <c r="L675" s="148">
        <v>5.57</v>
      </c>
      <c r="M675" s="118">
        <f t="shared" si="177"/>
        <v>19.085000000000001</v>
      </c>
      <c r="N675" s="118">
        <f t="shared" si="178"/>
        <v>5.82</v>
      </c>
      <c r="O675" s="118">
        <f t="shared" si="179"/>
        <v>6.01</v>
      </c>
      <c r="P675" s="149">
        <f t="shared" si="173"/>
        <v>0.13144529240456279</v>
      </c>
      <c r="Q675" s="150">
        <f t="shared" si="174"/>
        <v>1.5135612484362063E-6</v>
      </c>
      <c r="R675" s="151">
        <f t="shared" si="175"/>
        <v>4.0432097098503075E-9</v>
      </c>
      <c r="S675" s="150">
        <f t="shared" si="176"/>
        <v>1.6347544757827808E-17</v>
      </c>
      <c r="T675" s="97">
        <v>298</v>
      </c>
      <c r="U675" s="118">
        <f t="shared" si="180"/>
        <v>292.08499999999998</v>
      </c>
      <c r="V675" s="152">
        <f t="shared" si="181"/>
        <v>0.34154797496775569</v>
      </c>
      <c r="W675" s="153">
        <f t="shared" si="182"/>
        <v>2.1955734729418221</v>
      </c>
      <c r="X675" s="154">
        <f t="shared" si="169"/>
        <v>-6.1466852136335521E-8</v>
      </c>
      <c r="Y675" s="155">
        <f t="shared" si="170"/>
        <v>-6.1428336743800278E-8</v>
      </c>
      <c r="Z675" s="155">
        <f t="shared" si="171"/>
        <v>-6.1428360877710027E-8</v>
      </c>
      <c r="AA675" s="156">
        <f t="shared" si="172"/>
        <v>-6.13898695888397E-8</v>
      </c>
      <c r="AB675" s="157">
        <f t="shared" si="183"/>
        <v>4.9047584132649305E-4</v>
      </c>
      <c r="AC675" s="132"/>
      <c r="AD675" s="158">
        <f t="shared" si="184"/>
        <v>4.9047584132649309</v>
      </c>
      <c r="AE675" s="158"/>
      <c r="AF675" s="159"/>
      <c r="AG675" s="133">
        <v>6690</v>
      </c>
    </row>
    <row r="676" spans="1:37">
      <c r="E676" s="147">
        <v>0.55873842592592593</v>
      </c>
      <c r="F676" s="133">
        <v>6700</v>
      </c>
      <c r="G676" s="148">
        <v>19.16</v>
      </c>
      <c r="H676" s="148">
        <v>5.75</v>
      </c>
      <c r="I676" s="148">
        <v>6.38</v>
      </c>
      <c r="J676" s="148">
        <v>19.03</v>
      </c>
      <c r="K676" s="148">
        <v>5.88</v>
      </c>
      <c r="L676" s="148">
        <v>5.59</v>
      </c>
      <c r="M676" s="118">
        <f t="shared" si="177"/>
        <v>19.094999999999999</v>
      </c>
      <c r="N676" s="118">
        <f t="shared" si="178"/>
        <v>5.8149999999999995</v>
      </c>
      <c r="O676" s="118">
        <f t="shared" si="179"/>
        <v>5.9849999999999994</v>
      </c>
      <c r="P676" s="149">
        <f t="shared" si="173"/>
        <v>0.13092264836008385</v>
      </c>
      <c r="Q676" s="150">
        <f t="shared" si="174"/>
        <v>1.5310874616820309E-6</v>
      </c>
      <c r="R676" s="151">
        <f t="shared" si="175"/>
        <v>4.0002502981913876E-9</v>
      </c>
      <c r="S676" s="150">
        <f t="shared" si="176"/>
        <v>1.6002002448180286E-17</v>
      </c>
      <c r="T676" s="97">
        <v>298</v>
      </c>
      <c r="U676" s="118">
        <f t="shared" si="180"/>
        <v>292.09500000000003</v>
      </c>
      <c r="V676" s="152">
        <f t="shared" si="181"/>
        <v>0.34095887485350684</v>
      </c>
      <c r="W676" s="153">
        <f t="shared" si="182"/>
        <v>2.1925972993837086</v>
      </c>
      <c r="X676" s="154">
        <f t="shared" si="169"/>
        <v>-5.993456441833207E-8</v>
      </c>
      <c r="Y676" s="155">
        <f t="shared" si="170"/>
        <v>-5.9897899446822971E-8</v>
      </c>
      <c r="Z676" s="155">
        <f t="shared" si="171"/>
        <v>-5.989792187662034E-8</v>
      </c>
      <c r="AA676" s="156">
        <f t="shared" si="172"/>
        <v>-5.9861279307465762E-8</v>
      </c>
      <c r="AB676" s="157">
        <f t="shared" si="183"/>
        <v>4.8986155779821275E-4</v>
      </c>
      <c r="AC676" s="132"/>
      <c r="AD676" s="158">
        <f t="shared" si="184"/>
        <v>4.8986155779821274</v>
      </c>
      <c r="AE676" s="158"/>
      <c r="AF676" s="159"/>
      <c r="AG676" s="133">
        <v>6700</v>
      </c>
    </row>
    <row r="677" spans="1:37">
      <c r="E677" s="147">
        <v>0.55885416666666665</v>
      </c>
      <c r="F677" s="133">
        <v>6710</v>
      </c>
      <c r="G677" s="148">
        <v>19.170000000000002</v>
      </c>
      <c r="H677" s="148">
        <v>5.75</v>
      </c>
      <c r="I677" s="148">
        <v>6.57</v>
      </c>
      <c r="J677" s="148">
        <v>19.04</v>
      </c>
      <c r="K677" s="148">
        <v>5.88</v>
      </c>
      <c r="L677" s="148">
        <v>5.55</v>
      </c>
      <c r="M677" s="118">
        <f t="shared" si="177"/>
        <v>19.105</v>
      </c>
      <c r="N677" s="118">
        <f t="shared" si="178"/>
        <v>5.8149999999999995</v>
      </c>
      <c r="O677" s="118">
        <f t="shared" si="179"/>
        <v>6.0600000000000005</v>
      </c>
      <c r="P677" s="149">
        <f t="shared" si="173"/>
        <v>0.13258772786474404</v>
      </c>
      <c r="Q677" s="150">
        <f t="shared" si="174"/>
        <v>1.5310874616820309E-6</v>
      </c>
      <c r="R677" s="151">
        <f t="shared" si="175"/>
        <v>4.003575887780282E-9</v>
      </c>
      <c r="S677" s="150">
        <f t="shared" si="176"/>
        <v>1.6028619889215672E-17</v>
      </c>
      <c r="T677" s="97">
        <v>298</v>
      </c>
      <c r="U677" s="118">
        <f t="shared" si="180"/>
        <v>292.10500000000002</v>
      </c>
      <c r="V677" s="152">
        <f t="shared" si="181"/>
        <v>0.34036981507408037</v>
      </c>
      <c r="W677" s="153">
        <f t="shared" si="182"/>
        <v>2.189625363488823</v>
      </c>
      <c r="X677" s="154">
        <f t="shared" si="169"/>
        <v>-6.0805854741859667E-8</v>
      </c>
      <c r="Y677" s="155">
        <f t="shared" si="170"/>
        <v>-6.0768069796390731E-8</v>
      </c>
      <c r="Z677" s="155">
        <f t="shared" si="171"/>
        <v>-6.0768093276072256E-8</v>
      </c>
      <c r="AA677" s="156">
        <f t="shared" si="172"/>
        <v>-6.0730331781104149E-8</v>
      </c>
      <c r="AB677" s="157">
        <f t="shared" si="183"/>
        <v>4.8926257865425826E-4</v>
      </c>
      <c r="AC677" s="132"/>
      <c r="AD677" s="158">
        <f t="shared" si="184"/>
        <v>4.8926257865425828</v>
      </c>
      <c r="AE677" s="158"/>
      <c r="AF677" s="159"/>
      <c r="AG677" s="133">
        <v>6710</v>
      </c>
    </row>
    <row r="678" spans="1:37" s="77" customFormat="1">
      <c r="A678" s="134"/>
      <c r="B678" s="134"/>
      <c r="C678" s="134"/>
      <c r="D678" s="134"/>
      <c r="E678" s="136">
        <v>0.55896990740740737</v>
      </c>
      <c r="F678" s="137">
        <v>6720</v>
      </c>
      <c r="G678" s="138">
        <v>19.18</v>
      </c>
      <c r="H678" s="138">
        <v>5.75</v>
      </c>
      <c r="I678" s="138">
        <v>6.35</v>
      </c>
      <c r="J678" s="138">
        <v>19.07</v>
      </c>
      <c r="K678" s="138">
        <v>5.88</v>
      </c>
      <c r="L678" s="138">
        <v>5.52</v>
      </c>
      <c r="M678" s="139">
        <f t="shared" si="177"/>
        <v>19.125</v>
      </c>
      <c r="N678" s="139">
        <f t="shared" si="178"/>
        <v>5.8149999999999995</v>
      </c>
      <c r="O678" s="139">
        <f t="shared" si="179"/>
        <v>5.9349999999999996</v>
      </c>
      <c r="P678" s="140">
        <f t="shared" si="173"/>
        <v>0.12990074016325495</v>
      </c>
      <c r="Q678" s="141">
        <f t="shared" si="174"/>
        <v>1.5310874616820309E-6</v>
      </c>
      <c r="R678" s="142">
        <f t="shared" si="175"/>
        <v>4.0102353633970864E-9</v>
      </c>
      <c r="S678" s="141">
        <f t="shared" si="176"/>
        <v>1.6081987669840561E-17</v>
      </c>
      <c r="T678" s="143">
        <v>298</v>
      </c>
      <c r="U678" s="139">
        <f t="shared" si="180"/>
        <v>292.125</v>
      </c>
      <c r="V678" s="144">
        <f t="shared" si="181"/>
        <v>0.33919181650311792</v>
      </c>
      <c r="W678" s="145">
        <f t="shared" si="182"/>
        <v>2.1836941794328548</v>
      </c>
      <c r="X678" s="146">
        <f t="shared" si="169"/>
        <v>-5.9859839035062115E-8</v>
      </c>
      <c r="Y678" s="146">
        <f t="shared" si="170"/>
        <v>-5.9823175120043182E-8</v>
      </c>
      <c r="Z678" s="146">
        <f t="shared" si="171"/>
        <v>-5.9823197576546362E-8</v>
      </c>
      <c r="AA678" s="146">
        <f t="shared" si="172"/>
        <v>-5.9786556090521533E-8</v>
      </c>
      <c r="AB678" s="146">
        <f t="shared" si="183"/>
        <v>4.8865489779981175E-4</v>
      </c>
      <c r="AC678" s="134"/>
      <c r="AD678" s="146">
        <f t="shared" si="184"/>
        <v>4.8865489779981175</v>
      </c>
      <c r="AE678" s="146"/>
      <c r="AF678" s="146"/>
      <c r="AG678" s="137">
        <v>6720</v>
      </c>
      <c r="AH678" s="134"/>
      <c r="AI678" s="134"/>
      <c r="AJ678" s="134"/>
      <c r="AK678" s="134"/>
    </row>
    <row r="679" spans="1:37">
      <c r="E679" s="147">
        <v>0.5590856481481481</v>
      </c>
      <c r="F679" s="133">
        <v>6730</v>
      </c>
      <c r="G679" s="148">
        <v>19.190000000000001</v>
      </c>
      <c r="H679" s="148">
        <v>5.75</v>
      </c>
      <c r="I679" s="148">
        <v>6.35</v>
      </c>
      <c r="J679" s="148">
        <v>19.079999999999998</v>
      </c>
      <c r="K679" s="148">
        <v>5.89</v>
      </c>
      <c r="L679" s="148">
        <v>5.47</v>
      </c>
      <c r="M679" s="118">
        <f t="shared" si="177"/>
        <v>19.134999999999998</v>
      </c>
      <c r="N679" s="118">
        <f t="shared" si="178"/>
        <v>5.82</v>
      </c>
      <c r="O679" s="118">
        <f t="shared" si="179"/>
        <v>5.91</v>
      </c>
      <c r="P679" s="149">
        <f t="shared" si="173"/>
        <v>0.12937742542611641</v>
      </c>
      <c r="Q679" s="150">
        <f t="shared" si="174"/>
        <v>1.5135612484362063E-6</v>
      </c>
      <c r="R679" s="151">
        <f t="shared" si="175"/>
        <v>4.0600441956196796E-9</v>
      </c>
      <c r="S679" s="150">
        <f t="shared" si="176"/>
        <v>1.648395887038505E-17</v>
      </c>
      <c r="T679" s="97">
        <v>298</v>
      </c>
      <c r="U679" s="118">
        <f t="shared" si="180"/>
        <v>292.13499999999999</v>
      </c>
      <c r="V679" s="152">
        <f t="shared" si="181"/>
        <v>0.338602877703297</v>
      </c>
      <c r="W679" s="153">
        <f t="shared" si="182"/>
        <v>2.1807349186683926</v>
      </c>
      <c r="X679" s="154">
        <f t="shared" si="169"/>
        <v>-6.1116876759825033E-8</v>
      </c>
      <c r="Y679" s="155">
        <f t="shared" si="170"/>
        <v>-6.1078609967402521E-8</v>
      </c>
      <c r="Z679" s="155">
        <f t="shared" si="171"/>
        <v>-6.1078633927190394E-8</v>
      </c>
      <c r="AA679" s="156">
        <f t="shared" si="172"/>
        <v>-6.1040391064552101E-8</v>
      </c>
      <c r="AB679" s="157">
        <f t="shared" si="183"/>
        <v>4.8805666589894715E-4</v>
      </c>
      <c r="AC679" s="132"/>
      <c r="AD679" s="158">
        <f t="shared" si="184"/>
        <v>4.8805666589894718</v>
      </c>
      <c r="AE679" s="158"/>
      <c r="AF679" s="159"/>
      <c r="AG679" s="133">
        <v>6730</v>
      </c>
    </row>
    <row r="680" spans="1:37">
      <c r="E680" s="147">
        <v>0.55920138888888893</v>
      </c>
      <c r="F680" s="133">
        <v>6740</v>
      </c>
      <c r="G680" s="148">
        <v>19.21</v>
      </c>
      <c r="H680" s="148">
        <v>5.75</v>
      </c>
      <c r="I680" s="148">
        <v>6.66</v>
      </c>
      <c r="J680" s="148">
        <v>19.07</v>
      </c>
      <c r="K680" s="148">
        <v>5.88</v>
      </c>
      <c r="L680" s="148">
        <v>5.5</v>
      </c>
      <c r="M680" s="118">
        <f t="shared" si="177"/>
        <v>19.14</v>
      </c>
      <c r="N680" s="118">
        <f t="shared" si="178"/>
        <v>5.8149999999999995</v>
      </c>
      <c r="O680" s="118">
        <f t="shared" si="179"/>
        <v>6.08</v>
      </c>
      <c r="P680" s="149">
        <f t="shared" si="173"/>
        <v>0.13311122161366418</v>
      </c>
      <c r="Q680" s="150">
        <f t="shared" si="174"/>
        <v>1.5310874616820309E-6</v>
      </c>
      <c r="R680" s="151">
        <f t="shared" si="175"/>
        <v>4.0152372385486045E-9</v>
      </c>
      <c r="S680" s="150">
        <f t="shared" si="176"/>
        <v>1.6122130081827422E-17</v>
      </c>
      <c r="T680" s="97">
        <v>298</v>
      </c>
      <c r="U680" s="118">
        <f t="shared" si="180"/>
        <v>292.14</v>
      </c>
      <c r="V680" s="152">
        <f t="shared" si="181"/>
        <v>0.33830842342299006</v>
      </c>
      <c r="W680" s="153">
        <f t="shared" si="182"/>
        <v>2.1792568683498805</v>
      </c>
      <c r="X680" s="154">
        <f t="shared" si="169"/>
        <v>-6.1465132899313267E-8</v>
      </c>
      <c r="Y680" s="155">
        <f t="shared" si="170"/>
        <v>-6.1426380263173189E-8</v>
      </c>
      <c r="Z680" s="155">
        <f t="shared" si="171"/>
        <v>-6.1426404695997728E-8</v>
      </c>
      <c r="AA680" s="156">
        <f t="shared" si="172"/>
        <v>-6.1387676461873311E-8</v>
      </c>
      <c r="AB680" s="157">
        <f t="shared" si="183"/>
        <v>4.8744587963959123E-4</v>
      </c>
      <c r="AC680" s="132"/>
      <c r="AD680" s="158">
        <f t="shared" si="184"/>
        <v>4.8744587963959125</v>
      </c>
      <c r="AE680" s="158"/>
      <c r="AF680" s="159"/>
      <c r="AG680" s="133">
        <v>6740</v>
      </c>
    </row>
    <row r="681" spans="1:37">
      <c r="E681" s="147">
        <v>0.55931712962962965</v>
      </c>
      <c r="F681" s="133">
        <v>6750</v>
      </c>
      <c r="G681" s="148">
        <v>19.22</v>
      </c>
      <c r="H681" s="148">
        <v>5.75</v>
      </c>
      <c r="I681" s="148">
        <v>6.61</v>
      </c>
      <c r="J681" s="148">
        <v>19.07</v>
      </c>
      <c r="K681" s="148">
        <v>5.88</v>
      </c>
      <c r="L681" s="148">
        <v>5.66</v>
      </c>
      <c r="M681" s="118">
        <f t="shared" si="177"/>
        <v>19.145</v>
      </c>
      <c r="N681" s="118">
        <f t="shared" si="178"/>
        <v>5.8149999999999995</v>
      </c>
      <c r="O681" s="118">
        <f t="shared" si="179"/>
        <v>6.1349999999999998</v>
      </c>
      <c r="P681" s="149">
        <f t="shared" si="173"/>
        <v>0.13432774581992374</v>
      </c>
      <c r="Q681" s="150">
        <f t="shared" si="174"/>
        <v>1.5310874616820309E-6</v>
      </c>
      <c r="R681" s="151">
        <f t="shared" si="175"/>
        <v>4.0169059162650107E-9</v>
      </c>
      <c r="S681" s="150">
        <f t="shared" si="176"/>
        <v>1.6135533140124844E-17</v>
      </c>
      <c r="T681" s="97">
        <v>298</v>
      </c>
      <c r="U681" s="118">
        <f t="shared" si="180"/>
        <v>292.14499999999998</v>
      </c>
      <c r="V681" s="152">
        <f t="shared" si="181"/>
        <v>0.33801397922172854</v>
      </c>
      <c r="W681" s="153">
        <f t="shared" si="182"/>
        <v>2.1777798703603679</v>
      </c>
      <c r="X681" s="154">
        <f t="shared" si="169"/>
        <v>-6.2042258119364058E-8</v>
      </c>
      <c r="Y681" s="155">
        <f t="shared" si="170"/>
        <v>-6.2002724514020668E-8</v>
      </c>
      <c r="Z681" s="155">
        <f t="shared" si="171"/>
        <v>-6.2002749705011441E-8</v>
      </c>
      <c r="AA681" s="156">
        <f t="shared" si="172"/>
        <v>-6.1963241258555177E-8</v>
      </c>
      <c r="AB681" s="157">
        <f t="shared" si="183"/>
        <v>4.8683161567412536E-4</v>
      </c>
      <c r="AC681" s="132"/>
      <c r="AD681" s="158">
        <f t="shared" si="184"/>
        <v>4.8683161567412538</v>
      </c>
      <c r="AE681" s="158"/>
      <c r="AF681" s="159"/>
      <c r="AG681" s="133">
        <v>6750</v>
      </c>
    </row>
    <row r="682" spans="1:37">
      <c r="E682" s="147">
        <v>0.55943287037037037</v>
      </c>
      <c r="F682" s="133">
        <v>6760</v>
      </c>
      <c r="G682" s="148">
        <v>19.23</v>
      </c>
      <c r="H682" s="148">
        <v>5.75</v>
      </c>
      <c r="I682" s="148">
        <v>6.51</v>
      </c>
      <c r="J682" s="148">
        <v>19.07</v>
      </c>
      <c r="K682" s="148">
        <v>5.88</v>
      </c>
      <c r="L682" s="148">
        <v>5.66</v>
      </c>
      <c r="M682" s="118">
        <f t="shared" si="177"/>
        <v>19.149999999999999</v>
      </c>
      <c r="N682" s="118">
        <f t="shared" si="178"/>
        <v>5.8149999999999995</v>
      </c>
      <c r="O682" s="118">
        <f t="shared" si="179"/>
        <v>6.085</v>
      </c>
      <c r="P682" s="149">
        <f t="shared" si="173"/>
        <v>0.13324527452038887</v>
      </c>
      <c r="Q682" s="150">
        <f t="shared" si="174"/>
        <v>1.5310874616820309E-6</v>
      </c>
      <c r="R682" s="151">
        <f t="shared" si="175"/>
        <v>4.0185752874610674E-9</v>
      </c>
      <c r="S682" s="150">
        <f t="shared" si="176"/>
        <v>1.6148947340992801E-17</v>
      </c>
      <c r="T682" s="97">
        <v>298</v>
      </c>
      <c r="U682" s="118">
        <f t="shared" si="180"/>
        <v>292.14999999999998</v>
      </c>
      <c r="V682" s="152">
        <f t="shared" si="181"/>
        <v>0.33771954509899588</v>
      </c>
      <c r="W682" s="153">
        <f t="shared" si="182"/>
        <v>2.1763039239155146</v>
      </c>
      <c r="X682" s="154">
        <f t="shared" si="169"/>
        <v>-6.155673114322233E-8</v>
      </c>
      <c r="Y682" s="155">
        <f t="shared" si="170"/>
        <v>-6.1517764248556246E-8</v>
      </c>
      <c r="Z682" s="155">
        <f t="shared" si="171"/>
        <v>-6.1517788915539894E-8</v>
      </c>
      <c r="AA682" s="156">
        <f t="shared" si="172"/>
        <v>-6.147884665662787E-8</v>
      </c>
      <c r="AB682" s="157">
        <f t="shared" si="183"/>
        <v>4.862115882610987E-4</v>
      </c>
      <c r="AC682" s="132"/>
      <c r="AD682" s="158">
        <f t="shared" si="184"/>
        <v>4.8621158826109871</v>
      </c>
      <c r="AE682" s="158"/>
      <c r="AF682" s="159"/>
      <c r="AG682" s="133">
        <v>6760</v>
      </c>
    </row>
    <row r="683" spans="1:37">
      <c r="E683" s="147">
        <v>0.55954861111111109</v>
      </c>
      <c r="F683" s="133">
        <v>6770</v>
      </c>
      <c r="G683" s="148">
        <v>19.25</v>
      </c>
      <c r="H683" s="148">
        <v>5.75</v>
      </c>
      <c r="I683" s="148">
        <v>6.43</v>
      </c>
      <c r="J683" s="148">
        <v>19.07</v>
      </c>
      <c r="K683" s="148">
        <v>5.88</v>
      </c>
      <c r="L683" s="148">
        <v>5.68</v>
      </c>
      <c r="M683" s="118">
        <f t="shared" si="177"/>
        <v>19.16</v>
      </c>
      <c r="N683" s="118">
        <f t="shared" si="178"/>
        <v>5.8149999999999995</v>
      </c>
      <c r="O683" s="118">
        <f t="shared" si="179"/>
        <v>6.0549999999999997</v>
      </c>
      <c r="P683" s="149">
        <f t="shared" si="173"/>
        <v>0.13261282877311187</v>
      </c>
      <c r="Q683" s="150">
        <f t="shared" si="174"/>
        <v>1.5310874616820309E-6</v>
      </c>
      <c r="R683" s="151">
        <f t="shared" si="175"/>
        <v>4.0219161114450588E-9</v>
      </c>
      <c r="S683" s="150">
        <f t="shared" si="176"/>
        <v>1.6175809207501344E-17</v>
      </c>
      <c r="T683" s="97">
        <v>298</v>
      </c>
      <c r="U683" s="118">
        <f t="shared" si="180"/>
        <v>292.16000000000003</v>
      </c>
      <c r="V683" s="152">
        <f t="shared" si="181"/>
        <v>0.33713070708704196</v>
      </c>
      <c r="W683" s="153">
        <f t="shared" si="182"/>
        <v>2.1733551825254307</v>
      </c>
      <c r="X683" s="154">
        <f t="shared" si="169"/>
        <v>-6.1371970872014489E-8</v>
      </c>
      <c r="Y683" s="155">
        <f t="shared" si="170"/>
        <v>-6.133318847239593E-8</v>
      </c>
      <c r="Z683" s="155">
        <f t="shared" si="171"/>
        <v>-6.1333212979911306E-8</v>
      </c>
      <c r="AA683" s="156">
        <f t="shared" si="172"/>
        <v>-6.1294455056834378E-8</v>
      </c>
      <c r="AB683" s="157">
        <f t="shared" si="183"/>
        <v>4.855964104542186E-4</v>
      </c>
      <c r="AC683" s="132"/>
      <c r="AD683" s="158">
        <f t="shared" si="184"/>
        <v>4.8559641045421857</v>
      </c>
      <c r="AE683" s="158"/>
      <c r="AF683" s="159"/>
      <c r="AG683" s="133">
        <v>6770</v>
      </c>
    </row>
    <row r="684" spans="1:37">
      <c r="E684" s="147">
        <v>0.55966435185185182</v>
      </c>
      <c r="F684" s="133">
        <v>6780</v>
      </c>
      <c r="G684" s="148">
        <v>19.260000000000002</v>
      </c>
      <c r="H684" s="148">
        <v>5.75</v>
      </c>
      <c r="I684" s="148">
        <v>6.28</v>
      </c>
      <c r="J684" s="148">
        <v>19.079999999999998</v>
      </c>
      <c r="K684" s="148">
        <v>5.88</v>
      </c>
      <c r="L684" s="148">
        <v>5.6</v>
      </c>
      <c r="M684" s="118">
        <f t="shared" si="177"/>
        <v>19.170000000000002</v>
      </c>
      <c r="N684" s="118">
        <f t="shared" si="178"/>
        <v>5.8149999999999995</v>
      </c>
      <c r="O684" s="118">
        <f t="shared" si="179"/>
        <v>5.9399999999999995</v>
      </c>
      <c r="P684" s="149">
        <f t="shared" si="173"/>
        <v>0.13011818888322907</v>
      </c>
      <c r="Q684" s="150">
        <f t="shared" si="174"/>
        <v>1.5310874616820309E-6</v>
      </c>
      <c r="R684" s="151">
        <f t="shared" si="175"/>
        <v>4.0252597128076234E-9</v>
      </c>
      <c r="S684" s="150">
        <f t="shared" si="176"/>
        <v>1.6202715755552111E-17</v>
      </c>
      <c r="T684" s="97">
        <v>298</v>
      </c>
      <c r="U684" s="118">
        <f t="shared" si="180"/>
        <v>292.17</v>
      </c>
      <c r="V684" s="152">
        <f t="shared" si="181"/>
        <v>0.33654190938299355</v>
      </c>
      <c r="W684" s="153">
        <f t="shared" si="182"/>
        <v>2.1704106379170844</v>
      </c>
      <c r="X684" s="154">
        <f t="shared" si="169"/>
        <v>-6.0323183652855216E-8</v>
      </c>
      <c r="Y684" s="155">
        <f t="shared" si="170"/>
        <v>-6.0285668050269911E-8</v>
      </c>
      <c r="Z684" s="155">
        <f t="shared" si="171"/>
        <v>-6.0285691381605434E-8</v>
      </c>
      <c r="AA684" s="156">
        <f t="shared" si="172"/>
        <v>-6.0248199081335669E-8</v>
      </c>
      <c r="AB684" s="157">
        <f t="shared" si="183"/>
        <v>4.8498307840616283E-4</v>
      </c>
      <c r="AC684" s="132"/>
      <c r="AD684" s="158">
        <f t="shared" si="184"/>
        <v>4.8498307840616279</v>
      </c>
      <c r="AE684" s="158"/>
      <c r="AF684" s="159"/>
      <c r="AG684" s="133">
        <v>6780</v>
      </c>
    </row>
    <row r="685" spans="1:37">
      <c r="E685" s="147">
        <v>0.55978009259259254</v>
      </c>
      <c r="F685" s="133">
        <v>6790</v>
      </c>
      <c r="G685" s="148">
        <v>19.27</v>
      </c>
      <c r="H685" s="148">
        <v>5.75</v>
      </c>
      <c r="I685" s="148">
        <v>6.12</v>
      </c>
      <c r="J685" s="148">
        <v>19.100000000000001</v>
      </c>
      <c r="K685" s="148">
        <v>5.88</v>
      </c>
      <c r="L685" s="148">
        <v>5.5</v>
      </c>
      <c r="M685" s="118">
        <f t="shared" si="177"/>
        <v>19.185000000000002</v>
      </c>
      <c r="N685" s="118">
        <f t="shared" si="178"/>
        <v>5.8149999999999995</v>
      </c>
      <c r="O685" s="118">
        <f t="shared" si="179"/>
        <v>5.8100000000000005</v>
      </c>
      <c r="P685" s="149">
        <f t="shared" si="173"/>
        <v>0.12730573964496256</v>
      </c>
      <c r="Q685" s="150">
        <f t="shared" si="174"/>
        <v>1.5310874616820309E-6</v>
      </c>
      <c r="R685" s="151">
        <f t="shared" si="175"/>
        <v>4.0302803274876687E-9</v>
      </c>
      <c r="S685" s="150">
        <f t="shared" si="176"/>
        <v>1.624315951813411E-17</v>
      </c>
      <c r="T685" s="97">
        <v>298</v>
      </c>
      <c r="U685" s="118">
        <f t="shared" si="180"/>
        <v>292.185</v>
      </c>
      <c r="V685" s="152">
        <f t="shared" si="181"/>
        <v>0.33565878839519014</v>
      </c>
      <c r="W685" s="153">
        <f t="shared" si="182"/>
        <v>2.1660016762949263</v>
      </c>
      <c r="X685" s="154">
        <f t="shared" si="169"/>
        <v>-5.9213381307480366E-8</v>
      </c>
      <c r="Y685" s="155">
        <f t="shared" si="170"/>
        <v>-5.9177188412212059E-8</v>
      </c>
      <c r="Z685" s="155">
        <f t="shared" si="171"/>
        <v>-5.9177210534334438E-8</v>
      </c>
      <c r="AA685" s="156">
        <f t="shared" si="172"/>
        <v>-5.914103973414519E-8</v>
      </c>
      <c r="AB685" s="157">
        <f t="shared" si="183"/>
        <v>4.8438022157016626E-4</v>
      </c>
      <c r="AC685" s="132"/>
      <c r="AD685" s="158">
        <f t="shared" si="184"/>
        <v>4.8438022157016629</v>
      </c>
      <c r="AE685" s="158"/>
      <c r="AF685" s="159"/>
      <c r="AG685" s="133">
        <v>6790</v>
      </c>
    </row>
    <row r="686" spans="1:37">
      <c r="E686" s="147">
        <v>0.55989583333333337</v>
      </c>
      <c r="F686" s="133">
        <v>6800</v>
      </c>
      <c r="G686" s="148">
        <v>19.28</v>
      </c>
      <c r="H686" s="148">
        <v>5.75</v>
      </c>
      <c r="I686" s="148">
        <v>6.17</v>
      </c>
      <c r="J686" s="148">
        <v>19.12</v>
      </c>
      <c r="K686" s="148">
        <v>5.88</v>
      </c>
      <c r="L686" s="148">
        <v>5.48</v>
      </c>
      <c r="M686" s="118">
        <f t="shared" si="177"/>
        <v>19.200000000000003</v>
      </c>
      <c r="N686" s="118">
        <f t="shared" si="178"/>
        <v>5.8149999999999995</v>
      </c>
      <c r="O686" s="118">
        <f t="shared" si="179"/>
        <v>5.8250000000000002</v>
      </c>
      <c r="P686" s="149">
        <f t="shared" si="173"/>
        <v>0.12766977779102576</v>
      </c>
      <c r="Q686" s="150">
        <f t="shared" si="174"/>
        <v>1.5310874616820309E-6</v>
      </c>
      <c r="R686" s="151">
        <f t="shared" si="175"/>
        <v>4.0353072042659529E-9</v>
      </c>
      <c r="S686" s="150">
        <f t="shared" si="176"/>
        <v>1.6283704232800702E-17</v>
      </c>
      <c r="T686" s="97">
        <v>298</v>
      </c>
      <c r="U686" s="118">
        <f t="shared" si="180"/>
        <v>292.2</v>
      </c>
      <c r="V686" s="152">
        <f t="shared" si="181"/>
        <v>0.33477575807689125</v>
      </c>
      <c r="W686" s="153">
        <f t="shared" si="182"/>
        <v>2.1616021223027939</v>
      </c>
      <c r="X686" s="154">
        <f t="shared" si="169"/>
        <v>-5.9579218179697216E-8</v>
      </c>
      <c r="Y686" s="155">
        <f t="shared" si="170"/>
        <v>-5.9542531863164761E-8</v>
      </c>
      <c r="Z686" s="155">
        <f t="shared" si="171"/>
        <v>-5.9542554453018442E-8</v>
      </c>
      <c r="AA686" s="156">
        <f t="shared" si="172"/>
        <v>-5.9505890698519929E-8</v>
      </c>
      <c r="AB686" s="157">
        <f t="shared" si="183"/>
        <v>4.837884495386084E-4</v>
      </c>
      <c r="AC686" s="132"/>
      <c r="AD686" s="158">
        <f t="shared" si="184"/>
        <v>4.837884495386084</v>
      </c>
      <c r="AE686" s="158"/>
      <c r="AF686" s="159"/>
      <c r="AG686" s="133">
        <v>6800</v>
      </c>
    </row>
    <row r="687" spans="1:37">
      <c r="E687" s="147">
        <v>0.56001157407407409</v>
      </c>
      <c r="F687" s="133">
        <v>6810</v>
      </c>
      <c r="G687" s="148">
        <v>19.28</v>
      </c>
      <c r="H687" s="148">
        <v>5.75</v>
      </c>
      <c r="I687" s="148">
        <v>6.32</v>
      </c>
      <c r="J687" s="148">
        <v>19.13</v>
      </c>
      <c r="K687" s="148">
        <v>5.88</v>
      </c>
      <c r="L687" s="148">
        <v>5.43</v>
      </c>
      <c r="M687" s="118">
        <f t="shared" si="177"/>
        <v>19.204999999999998</v>
      </c>
      <c r="N687" s="118">
        <f t="shared" si="178"/>
        <v>5.8149999999999995</v>
      </c>
      <c r="O687" s="118">
        <f t="shared" si="179"/>
        <v>5.875</v>
      </c>
      <c r="P687" s="149">
        <f t="shared" si="173"/>
        <v>0.12877754990841786</v>
      </c>
      <c r="Q687" s="150">
        <f t="shared" si="174"/>
        <v>1.5310874616820309E-6</v>
      </c>
      <c r="R687" s="151">
        <f t="shared" si="175"/>
        <v>4.036984222785795E-9</v>
      </c>
      <c r="S687" s="150">
        <f t="shared" si="176"/>
        <v>1.629724161502143E-17</v>
      </c>
      <c r="T687" s="97">
        <v>298</v>
      </c>
      <c r="U687" s="118">
        <f t="shared" si="180"/>
        <v>292.20499999999998</v>
      </c>
      <c r="V687" s="152">
        <f t="shared" si="181"/>
        <v>0.33448143478382247</v>
      </c>
      <c r="W687" s="153">
        <f t="shared" si="182"/>
        <v>2.1601376912565424</v>
      </c>
      <c r="X687" s="154">
        <f t="shared" si="169"/>
        <v>-6.0112838804354913E-8</v>
      </c>
      <c r="Y687" s="155">
        <f t="shared" si="170"/>
        <v>-6.0075446362731024E-8</v>
      </c>
      <c r="Z687" s="155">
        <f t="shared" si="171"/>
        <v>-6.0075469622232952E-8</v>
      </c>
      <c r="AA687" s="156">
        <f t="shared" si="172"/>
        <v>-6.0038100411174426E-8</v>
      </c>
      <c r="AB687" s="157">
        <f t="shared" si="183"/>
        <v>4.8319302406942411E-4</v>
      </c>
      <c r="AC687" s="132"/>
      <c r="AD687" s="158">
        <f t="shared" si="184"/>
        <v>4.8319302406942413</v>
      </c>
      <c r="AE687" s="158"/>
      <c r="AF687" s="159"/>
      <c r="AG687" s="133">
        <v>6810</v>
      </c>
    </row>
    <row r="688" spans="1:37">
      <c r="E688" s="147">
        <v>0.56012731481481481</v>
      </c>
      <c r="F688" s="133">
        <v>6820</v>
      </c>
      <c r="G688" s="148">
        <v>19.29</v>
      </c>
      <c r="H688" s="148">
        <v>5.75</v>
      </c>
      <c r="I688" s="148">
        <v>6.39</v>
      </c>
      <c r="J688" s="148">
        <v>19.14</v>
      </c>
      <c r="K688" s="148">
        <v>5.88</v>
      </c>
      <c r="L688" s="148">
        <v>5.39</v>
      </c>
      <c r="M688" s="118">
        <f t="shared" si="177"/>
        <v>19.215</v>
      </c>
      <c r="N688" s="118">
        <f t="shared" si="178"/>
        <v>5.8149999999999995</v>
      </c>
      <c r="O688" s="118">
        <f t="shared" si="179"/>
        <v>5.89</v>
      </c>
      <c r="P688" s="149">
        <f t="shared" si="173"/>
        <v>0.12913019939218146</v>
      </c>
      <c r="Q688" s="150">
        <f t="shared" si="174"/>
        <v>1.5310874616820309E-6</v>
      </c>
      <c r="R688" s="151">
        <f t="shared" si="175"/>
        <v>4.0403403509530488E-9</v>
      </c>
      <c r="S688" s="150">
        <f t="shared" si="176"/>
        <v>1.6324350151539405E-17</v>
      </c>
      <c r="T688" s="97">
        <v>298</v>
      </c>
      <c r="U688" s="118">
        <f t="shared" si="180"/>
        <v>292.21499999999997</v>
      </c>
      <c r="V688" s="152">
        <f t="shared" si="181"/>
        <v>0.33389281841413598</v>
      </c>
      <c r="W688" s="153">
        <f t="shared" si="182"/>
        <v>2.1572119549275266</v>
      </c>
      <c r="X688" s="154">
        <f t="shared" si="169"/>
        <v>-6.0384436834465374E-8</v>
      </c>
      <c r="Y688" s="155">
        <f t="shared" si="170"/>
        <v>-6.0346658771671653E-8</v>
      </c>
      <c r="Z688" s="155">
        <f t="shared" si="171"/>
        <v>-6.0346682406603147E-8</v>
      </c>
      <c r="AA688" s="156">
        <f t="shared" si="172"/>
        <v>-6.0308927949167678E-8</v>
      </c>
      <c r="AB688" s="157">
        <f t="shared" si="183"/>
        <v>4.8259226945078168E-4</v>
      </c>
      <c r="AC688" s="132"/>
      <c r="AD688" s="158">
        <f t="shared" si="184"/>
        <v>4.8259226945078169</v>
      </c>
      <c r="AE688" s="158"/>
      <c r="AF688" s="159"/>
      <c r="AG688" s="133">
        <v>6820</v>
      </c>
    </row>
    <row r="689" spans="1:37">
      <c r="E689" s="147">
        <v>0.56024305555555554</v>
      </c>
      <c r="F689" s="133">
        <v>6830</v>
      </c>
      <c r="G689" s="148">
        <v>19.29</v>
      </c>
      <c r="H689" s="148">
        <v>5.75</v>
      </c>
      <c r="I689" s="148">
        <v>6.63</v>
      </c>
      <c r="J689" s="148">
        <v>19.170000000000002</v>
      </c>
      <c r="K689" s="148">
        <v>5.88</v>
      </c>
      <c r="L689" s="148">
        <v>5.35</v>
      </c>
      <c r="M689" s="118">
        <f t="shared" si="177"/>
        <v>19.23</v>
      </c>
      <c r="N689" s="118">
        <f t="shared" si="178"/>
        <v>5.8149999999999995</v>
      </c>
      <c r="O689" s="118">
        <f t="shared" si="179"/>
        <v>5.99</v>
      </c>
      <c r="P689" s="149">
        <f t="shared" si="173"/>
        <v>0.13135897066524627</v>
      </c>
      <c r="Q689" s="150">
        <f t="shared" si="174"/>
        <v>1.5310874616820309E-6</v>
      </c>
      <c r="R689" s="151">
        <f t="shared" si="175"/>
        <v>4.045379775369274E-9</v>
      </c>
      <c r="S689" s="150">
        <f t="shared" si="176"/>
        <v>1.6365097526966757E-17</v>
      </c>
      <c r="T689" s="97">
        <v>298</v>
      </c>
      <c r="U689" s="118">
        <f t="shared" si="180"/>
        <v>292.23</v>
      </c>
      <c r="V689" s="152">
        <f t="shared" si="181"/>
        <v>0.33300996939295924</v>
      </c>
      <c r="W689" s="153">
        <f t="shared" si="182"/>
        <v>2.1528311532049167</v>
      </c>
      <c r="X689" s="154">
        <f t="shared" si="169"/>
        <v>-6.1628141176639559E-8</v>
      </c>
      <c r="Y689" s="155">
        <f t="shared" si="170"/>
        <v>-6.1588741632878716E-8</v>
      </c>
      <c r="Z689" s="155">
        <f t="shared" si="171"/>
        <v>-6.1588766821437367E-8</v>
      </c>
      <c r="AA689" s="156">
        <f t="shared" si="172"/>
        <v>-6.154939243402852E-8</v>
      </c>
      <c r="AB689" s="157">
        <f t="shared" si="183"/>
        <v>4.8198880270554806E-4</v>
      </c>
      <c r="AC689" s="132"/>
      <c r="AD689" s="158">
        <f t="shared" si="184"/>
        <v>4.8198880270554803</v>
      </c>
      <c r="AE689" s="158"/>
      <c r="AF689" s="159"/>
      <c r="AG689" s="133">
        <v>6830</v>
      </c>
    </row>
    <row r="690" spans="1:37">
      <c r="E690" s="147">
        <v>0.56035879629629626</v>
      </c>
      <c r="F690" s="133">
        <v>6840</v>
      </c>
      <c r="G690" s="148">
        <v>19.309999999999999</v>
      </c>
      <c r="H690" s="148">
        <v>5.75</v>
      </c>
      <c r="I690" s="148">
        <v>6.43</v>
      </c>
      <c r="J690" s="148">
        <v>19.190000000000001</v>
      </c>
      <c r="K690" s="148">
        <v>5.88</v>
      </c>
      <c r="L690" s="148">
        <v>5.34</v>
      </c>
      <c r="M690" s="118">
        <f t="shared" si="177"/>
        <v>19.25</v>
      </c>
      <c r="N690" s="118">
        <f t="shared" si="178"/>
        <v>5.8149999999999995</v>
      </c>
      <c r="O690" s="118">
        <f t="shared" si="179"/>
        <v>5.8849999999999998</v>
      </c>
      <c r="P690" s="149">
        <f t="shared" si="173"/>
        <v>0.12910407484664937</v>
      </c>
      <c r="Q690" s="150">
        <f t="shared" si="174"/>
        <v>1.5310874616820309E-6</v>
      </c>
      <c r="R690" s="151">
        <f t="shared" si="175"/>
        <v>4.052108786815519E-9</v>
      </c>
      <c r="S690" s="150">
        <f t="shared" si="176"/>
        <v>1.6419585620187537E-17</v>
      </c>
      <c r="T690" s="97">
        <v>298</v>
      </c>
      <c r="U690" s="118">
        <f t="shared" si="180"/>
        <v>292.25</v>
      </c>
      <c r="V690" s="152">
        <f t="shared" si="181"/>
        <v>0.3318329783386243</v>
      </c>
      <c r="W690" s="153">
        <f t="shared" si="182"/>
        <v>2.1470046168916253</v>
      </c>
      <c r="X690" s="154">
        <f t="shared" si="169"/>
        <v>-6.0858966021880368E-8</v>
      </c>
      <c r="Y690" s="155">
        <f t="shared" si="170"/>
        <v>-6.0820494666005281E-8</v>
      </c>
      <c r="Z690" s="155">
        <f t="shared" si="171"/>
        <v>-6.0820518985268643E-8</v>
      </c>
      <c r="AA690" s="156">
        <f t="shared" si="172"/>
        <v>-6.0782071917910587E-8</v>
      </c>
      <c r="AB690" s="157">
        <f t="shared" si="183"/>
        <v>4.8137291512134923E-4</v>
      </c>
      <c r="AC690" s="132"/>
      <c r="AD690" s="158">
        <f t="shared" si="184"/>
        <v>4.8137291512134928</v>
      </c>
      <c r="AE690" s="158"/>
      <c r="AF690" s="159"/>
      <c r="AG690" s="133">
        <v>6840</v>
      </c>
    </row>
    <row r="691" spans="1:37">
      <c r="E691" s="147">
        <v>0.56047453703703698</v>
      </c>
      <c r="F691" s="133">
        <v>6850</v>
      </c>
      <c r="G691" s="148">
        <v>19.32</v>
      </c>
      <c r="H691" s="148">
        <v>5.75</v>
      </c>
      <c r="I691" s="148">
        <v>6.2</v>
      </c>
      <c r="J691" s="148">
        <v>19.22</v>
      </c>
      <c r="K691" s="148">
        <v>5.88</v>
      </c>
      <c r="L691" s="148">
        <v>5.33</v>
      </c>
      <c r="M691" s="118">
        <f t="shared" si="177"/>
        <v>19.27</v>
      </c>
      <c r="N691" s="118">
        <f t="shared" si="178"/>
        <v>5.8149999999999995</v>
      </c>
      <c r="O691" s="118">
        <f t="shared" si="179"/>
        <v>5.7650000000000006</v>
      </c>
      <c r="P691" s="149">
        <f t="shared" si="173"/>
        <v>0.12651832168941657</v>
      </c>
      <c r="Q691" s="150">
        <f t="shared" si="174"/>
        <v>1.5310874616820309E-6</v>
      </c>
      <c r="R691" s="151">
        <f t="shared" si="175"/>
        <v>4.0588489911775232E-9</v>
      </c>
      <c r="S691" s="150">
        <f t="shared" si="176"/>
        <v>1.6474255133182799E-17</v>
      </c>
      <c r="T691" s="97">
        <v>298</v>
      </c>
      <c r="U691" s="118">
        <f t="shared" si="180"/>
        <v>292.27</v>
      </c>
      <c r="V691" s="152">
        <f t="shared" si="181"/>
        <v>0.33065614836699553</v>
      </c>
      <c r="W691" s="153">
        <f t="shared" si="182"/>
        <v>2.1411946440081242</v>
      </c>
      <c r="X691" s="154">
        <f t="shared" si="169"/>
        <v>-5.9925186908788441E-8</v>
      </c>
      <c r="Y691" s="155">
        <f t="shared" si="170"/>
        <v>-5.9887839866136741E-8</v>
      </c>
      <c r="Z691" s="155">
        <f t="shared" si="171"/>
        <v>-5.9887863141852124E-8</v>
      </c>
      <c r="AA691" s="156">
        <f t="shared" si="172"/>
        <v>-5.9850539345903685E-8</v>
      </c>
      <c r="AB691" s="157">
        <f t="shared" si="183"/>
        <v>4.8076471001261202E-4</v>
      </c>
      <c r="AC691" s="132"/>
      <c r="AD691" s="158">
        <f t="shared" si="184"/>
        <v>4.8076471001261201</v>
      </c>
      <c r="AE691" s="158"/>
      <c r="AF691" s="159"/>
      <c r="AG691" s="133">
        <v>6850</v>
      </c>
    </row>
    <row r="692" spans="1:37">
      <c r="E692" s="147">
        <v>0.56059027777777781</v>
      </c>
      <c r="F692" s="133">
        <v>6860</v>
      </c>
      <c r="G692" s="148">
        <v>19.329999999999998</v>
      </c>
      <c r="H692" s="148">
        <v>5.75</v>
      </c>
      <c r="I692" s="148">
        <v>6.17</v>
      </c>
      <c r="J692" s="148">
        <v>19.239999999999998</v>
      </c>
      <c r="K692" s="148">
        <v>5.88</v>
      </c>
      <c r="L692" s="148">
        <v>5.28</v>
      </c>
      <c r="M692" s="118">
        <f t="shared" si="177"/>
        <v>19.284999999999997</v>
      </c>
      <c r="N692" s="118">
        <f t="shared" si="178"/>
        <v>5.8149999999999995</v>
      </c>
      <c r="O692" s="118">
        <f t="shared" si="179"/>
        <v>5.7249999999999996</v>
      </c>
      <c r="P692" s="149">
        <f t="shared" si="173"/>
        <v>0.12567535234249583</v>
      </c>
      <c r="Q692" s="150">
        <f t="shared" si="174"/>
        <v>1.5310874616820309E-6</v>
      </c>
      <c r="R692" s="151">
        <f t="shared" si="175"/>
        <v>4.0639115009987759E-9</v>
      </c>
      <c r="S692" s="150">
        <f t="shared" si="176"/>
        <v>1.6515376687950123E-17</v>
      </c>
      <c r="T692" s="97">
        <v>298</v>
      </c>
      <c r="U692" s="118">
        <f t="shared" si="180"/>
        <v>292.28499999999997</v>
      </c>
      <c r="V692" s="152">
        <f t="shared" si="181"/>
        <v>0.32977363157890727</v>
      </c>
      <c r="W692" s="153">
        <f t="shared" si="182"/>
        <v>2.1368480044403086</v>
      </c>
      <c r="X692" s="154">
        <f t="shared" si="169"/>
        <v>-5.9721398723751944E-8</v>
      </c>
      <c r="Y692" s="155">
        <f t="shared" si="170"/>
        <v>-5.9684258997933829E-8</v>
      </c>
      <c r="Z692" s="155">
        <f t="shared" si="171"/>
        <v>-5.9684282094499943E-8</v>
      </c>
      <c r="AA692" s="156">
        <f t="shared" si="172"/>
        <v>-5.9647165436521203E-8</v>
      </c>
      <c r="AB692" s="157">
        <f t="shared" si="183"/>
        <v>4.8016583145882758E-4</v>
      </c>
      <c r="AC692" s="132"/>
      <c r="AD692" s="158">
        <f t="shared" si="184"/>
        <v>4.8016583145882761</v>
      </c>
      <c r="AE692" s="158"/>
      <c r="AF692" s="159"/>
      <c r="AG692" s="133">
        <v>6860</v>
      </c>
    </row>
    <row r="693" spans="1:37">
      <c r="E693" s="147">
        <v>0.56070601851851853</v>
      </c>
      <c r="F693" s="133">
        <v>6870</v>
      </c>
      <c r="G693" s="148">
        <v>19.34</v>
      </c>
      <c r="H693" s="148">
        <v>5.75</v>
      </c>
      <c r="I693" s="148">
        <v>6.4</v>
      </c>
      <c r="J693" s="148">
        <v>19.25</v>
      </c>
      <c r="K693" s="148">
        <v>5.88</v>
      </c>
      <c r="L693" s="148">
        <v>5.29</v>
      </c>
      <c r="M693" s="118">
        <f t="shared" si="177"/>
        <v>19.295000000000002</v>
      </c>
      <c r="N693" s="118">
        <f t="shared" si="178"/>
        <v>5.8149999999999995</v>
      </c>
      <c r="O693" s="118">
        <f t="shared" si="179"/>
        <v>5.8450000000000006</v>
      </c>
      <c r="P693" s="149">
        <f t="shared" si="173"/>
        <v>0.12833333915316061</v>
      </c>
      <c r="Q693" s="150">
        <f t="shared" si="174"/>
        <v>1.5310874616820309E-6</v>
      </c>
      <c r="R693" s="151">
        <f t="shared" si="175"/>
        <v>4.0672900150342665E-9</v>
      </c>
      <c r="S693" s="150">
        <f t="shared" si="176"/>
        <v>1.6542848066397445E-17</v>
      </c>
      <c r="T693" s="97">
        <v>298</v>
      </c>
      <c r="U693" s="118">
        <f t="shared" si="180"/>
        <v>292.29500000000002</v>
      </c>
      <c r="V693" s="152">
        <f t="shared" si="181"/>
        <v>0.32918533737463535</v>
      </c>
      <c r="W693" s="153">
        <f t="shared" si="182"/>
        <v>2.13395539515321</v>
      </c>
      <c r="X693" s="154">
        <f t="shared" si="169"/>
        <v>-6.1092695121061862E-8</v>
      </c>
      <c r="Y693" s="155">
        <f t="shared" si="170"/>
        <v>-6.1053781873072697E-8</v>
      </c>
      <c r="Z693" s="155">
        <f t="shared" si="171"/>
        <v>-6.1053806659028965E-8</v>
      </c>
      <c r="AA693" s="156">
        <f t="shared" si="172"/>
        <v>-6.1014918165421023E-8</v>
      </c>
      <c r="AB693" s="157">
        <f t="shared" si="183"/>
        <v>4.7956898871491901E-4</v>
      </c>
      <c r="AC693" s="132"/>
      <c r="AD693" s="158">
        <f t="shared" si="184"/>
        <v>4.79568988714919</v>
      </c>
      <c r="AE693" s="158"/>
      <c r="AF693" s="159"/>
      <c r="AG693" s="133">
        <v>6870</v>
      </c>
    </row>
    <row r="694" spans="1:37">
      <c r="E694" s="147">
        <v>0.56082175925925926</v>
      </c>
      <c r="F694" s="133">
        <v>6880</v>
      </c>
      <c r="G694" s="148">
        <v>19.350000000000001</v>
      </c>
      <c r="H694" s="148">
        <v>5.75</v>
      </c>
      <c r="I694" s="148">
        <v>6.3</v>
      </c>
      <c r="J694" s="148">
        <v>19.239999999999998</v>
      </c>
      <c r="K694" s="148">
        <v>5.88</v>
      </c>
      <c r="L694" s="148">
        <v>5.38</v>
      </c>
      <c r="M694" s="118">
        <f t="shared" si="177"/>
        <v>19.295000000000002</v>
      </c>
      <c r="N694" s="118">
        <f t="shared" si="178"/>
        <v>5.8149999999999995</v>
      </c>
      <c r="O694" s="118">
        <f t="shared" si="179"/>
        <v>5.84</v>
      </c>
      <c r="P694" s="149">
        <f t="shared" si="173"/>
        <v>0.12822355870906038</v>
      </c>
      <c r="Q694" s="150">
        <f t="shared" si="174"/>
        <v>1.5310874616820309E-6</v>
      </c>
      <c r="R694" s="151">
        <f t="shared" si="175"/>
        <v>4.0672900150342665E-9</v>
      </c>
      <c r="S694" s="150">
        <f t="shared" si="176"/>
        <v>1.6542848066397445E-17</v>
      </c>
      <c r="T694" s="97">
        <v>298</v>
      </c>
      <c r="U694" s="118">
        <f t="shared" si="180"/>
        <v>292.29500000000002</v>
      </c>
      <c r="V694" s="152">
        <f t="shared" si="181"/>
        <v>0.32918533737463535</v>
      </c>
      <c r="W694" s="153">
        <f t="shared" si="182"/>
        <v>2.13395539515321</v>
      </c>
      <c r="X694" s="154">
        <f t="shared" si="169"/>
        <v>-6.0962724062885201E-8</v>
      </c>
      <c r="Y694" s="155">
        <f t="shared" si="170"/>
        <v>-6.0923926817325642E-8</v>
      </c>
      <c r="Z694" s="155">
        <f t="shared" si="171"/>
        <v>-6.0923951508254183E-8</v>
      </c>
      <c r="AA694" s="156">
        <f t="shared" si="172"/>
        <v>-6.0885178922196073E-8</v>
      </c>
      <c r="AB694" s="157">
        <f t="shared" si="183"/>
        <v>4.7895845073100122E-4</v>
      </c>
      <c r="AC694" s="132"/>
      <c r="AD694" s="158">
        <f t="shared" si="184"/>
        <v>4.7895845073100123</v>
      </c>
      <c r="AE694" s="158"/>
      <c r="AF694" s="159"/>
      <c r="AG694" s="133">
        <v>6880</v>
      </c>
    </row>
    <row r="695" spans="1:37">
      <c r="E695" s="147">
        <v>0.56093749999999998</v>
      </c>
      <c r="F695" s="133">
        <v>6890</v>
      </c>
      <c r="G695" s="148">
        <v>19.37</v>
      </c>
      <c r="H695" s="148">
        <v>5.75</v>
      </c>
      <c r="I695" s="148">
        <v>6.16</v>
      </c>
      <c r="J695" s="148">
        <v>19.239999999999998</v>
      </c>
      <c r="K695" s="148">
        <v>5.87</v>
      </c>
      <c r="L695" s="148">
        <v>5.42</v>
      </c>
      <c r="M695" s="118">
        <f t="shared" si="177"/>
        <v>19.305</v>
      </c>
      <c r="N695" s="118">
        <f t="shared" si="178"/>
        <v>5.8100000000000005</v>
      </c>
      <c r="O695" s="118">
        <f t="shared" si="179"/>
        <v>5.79</v>
      </c>
      <c r="P695" s="149">
        <f t="shared" si="173"/>
        <v>0.12714928317037649</v>
      </c>
      <c r="Q695" s="150">
        <f t="shared" si="174"/>
        <v>1.5488166189124767E-6</v>
      </c>
      <c r="R695" s="151">
        <f t="shared" si="175"/>
        <v>4.024074748295491E-9</v>
      </c>
      <c r="S695" s="150">
        <f t="shared" si="176"/>
        <v>1.619317757986942E-17</v>
      </c>
      <c r="T695" s="97">
        <v>298</v>
      </c>
      <c r="U695" s="118">
        <f t="shared" si="180"/>
        <v>292.30500000000001</v>
      </c>
      <c r="V695" s="152">
        <f t="shared" si="181"/>
        <v>0.32859708342244726</v>
      </c>
      <c r="W695" s="153">
        <f t="shared" si="182"/>
        <v>2.1310668990501149</v>
      </c>
      <c r="X695" s="154">
        <f t="shared" si="169"/>
        <v>-5.9179014424191673E-8</v>
      </c>
      <c r="Y695" s="155">
        <f t="shared" si="170"/>
        <v>-5.9142407739519672E-8</v>
      </c>
      <c r="Z695" s="155">
        <f t="shared" si="171"/>
        <v>-5.9142430383515626E-8</v>
      </c>
      <c r="AA695" s="156">
        <f t="shared" si="172"/>
        <v>-5.9105846314825527E-8</v>
      </c>
      <c r="AB695" s="157">
        <f t="shared" si="183"/>
        <v>4.7834921129827416E-4</v>
      </c>
      <c r="AC695" s="132"/>
      <c r="AD695" s="158">
        <f t="shared" si="184"/>
        <v>4.7834921129827412</v>
      </c>
      <c r="AE695" s="158"/>
      <c r="AF695" s="159"/>
      <c r="AG695" s="133">
        <v>6890</v>
      </c>
    </row>
    <row r="696" spans="1:37">
      <c r="E696" s="147">
        <v>0.5610532407407407</v>
      </c>
      <c r="F696" s="133">
        <v>6900</v>
      </c>
      <c r="G696" s="148">
        <v>19.39</v>
      </c>
      <c r="H696" s="148">
        <v>5.75</v>
      </c>
      <c r="I696" s="148">
        <v>6.02</v>
      </c>
      <c r="J696" s="148">
        <v>19.239999999999998</v>
      </c>
      <c r="K696" s="148">
        <v>5.87</v>
      </c>
      <c r="L696" s="148">
        <v>5.47</v>
      </c>
      <c r="M696" s="118">
        <f t="shared" si="177"/>
        <v>19.314999999999998</v>
      </c>
      <c r="N696" s="118">
        <f t="shared" si="178"/>
        <v>5.8100000000000005</v>
      </c>
      <c r="O696" s="118">
        <f t="shared" si="179"/>
        <v>5.7449999999999992</v>
      </c>
      <c r="P696" s="149">
        <f t="shared" si="173"/>
        <v>0.12618443098509977</v>
      </c>
      <c r="Q696" s="150">
        <f t="shared" si="174"/>
        <v>1.5488166189124767E-6</v>
      </c>
      <c r="R696" s="151">
        <f t="shared" si="175"/>
        <v>4.0274201442308183E-9</v>
      </c>
      <c r="S696" s="150">
        <f t="shared" si="176"/>
        <v>1.6220113018156186E-17</v>
      </c>
      <c r="T696" s="97">
        <v>298</v>
      </c>
      <c r="U696" s="118">
        <f t="shared" si="180"/>
        <v>292.315</v>
      </c>
      <c r="V696" s="152">
        <f t="shared" si="181"/>
        <v>0.3280088697182082</v>
      </c>
      <c r="W696" s="153">
        <f t="shared" si="182"/>
        <v>2.1281825100081337</v>
      </c>
      <c r="X696" s="154">
        <f t="shared" si="169"/>
        <v>-5.8834532781964346E-8</v>
      </c>
      <c r="Y696" s="155">
        <f t="shared" si="170"/>
        <v>-5.8798306242686976E-8</v>
      </c>
      <c r="Z696" s="155">
        <f t="shared" si="171"/>
        <v>-5.8798328548671005E-8</v>
      </c>
      <c r="AA696" s="156">
        <f t="shared" si="172"/>
        <v>-5.8762124287908458E-8</v>
      </c>
      <c r="AB696" s="157">
        <f t="shared" si="183"/>
        <v>4.7775778706996567E-4</v>
      </c>
      <c r="AC696" s="132"/>
      <c r="AD696" s="158">
        <f t="shared" si="184"/>
        <v>4.7775778706996563</v>
      </c>
      <c r="AE696" s="158"/>
      <c r="AF696" s="159"/>
      <c r="AG696" s="133">
        <v>6900</v>
      </c>
    </row>
    <row r="697" spans="1:37">
      <c r="E697" s="147">
        <v>0.56116898148148142</v>
      </c>
      <c r="F697" s="133">
        <v>6910</v>
      </c>
      <c r="G697" s="148">
        <v>19.39</v>
      </c>
      <c r="H697" s="148">
        <v>5.74</v>
      </c>
      <c r="I697" s="148">
        <v>5.92</v>
      </c>
      <c r="J697" s="148">
        <v>19.239999999999998</v>
      </c>
      <c r="K697" s="148">
        <v>5.87</v>
      </c>
      <c r="L697" s="148">
        <v>5.47</v>
      </c>
      <c r="M697" s="118">
        <f t="shared" si="177"/>
        <v>19.314999999999998</v>
      </c>
      <c r="N697" s="118">
        <f t="shared" si="178"/>
        <v>5.8049999999999997</v>
      </c>
      <c r="O697" s="118">
        <f t="shared" si="179"/>
        <v>5.6950000000000003</v>
      </c>
      <c r="P697" s="149">
        <f t="shared" si="173"/>
        <v>0.12508622009750103</v>
      </c>
      <c r="Q697" s="150">
        <f t="shared" si="174"/>
        <v>1.566751070108147E-6</v>
      </c>
      <c r="R697" s="151">
        <f t="shared" si="175"/>
        <v>3.9813186470630638E-9</v>
      </c>
      <c r="S697" s="150">
        <f t="shared" si="176"/>
        <v>1.5850898169452065E-17</v>
      </c>
      <c r="T697" s="97">
        <v>298</v>
      </c>
      <c r="U697" s="118">
        <f t="shared" si="180"/>
        <v>292.315</v>
      </c>
      <c r="V697" s="152">
        <f t="shared" si="181"/>
        <v>0.3280088697182082</v>
      </c>
      <c r="W697" s="153">
        <f t="shared" si="182"/>
        <v>2.1281825100081337</v>
      </c>
      <c r="X697" s="154">
        <f t="shared" si="169"/>
        <v>-5.6924756672634842E-8</v>
      </c>
      <c r="Y697" s="155">
        <f t="shared" si="170"/>
        <v>-5.6890802010206151E-8</v>
      </c>
      <c r="Z697" s="155">
        <f t="shared" si="171"/>
        <v>-5.6890822263592682E-8</v>
      </c>
      <c r="AA697" s="156">
        <f t="shared" si="172"/>
        <v>-5.685688783038892E-8</v>
      </c>
      <c r="AB697" s="157">
        <f t="shared" si="183"/>
        <v>4.7716980385887801E-4</v>
      </c>
      <c r="AC697" s="132"/>
      <c r="AD697" s="158">
        <f t="shared" si="184"/>
        <v>4.7716980385887799</v>
      </c>
      <c r="AE697" s="158"/>
      <c r="AF697" s="159"/>
      <c r="AG697" s="133">
        <v>6910</v>
      </c>
    </row>
    <row r="698" spans="1:37">
      <c r="E698" s="147">
        <v>0.56128472222222225</v>
      </c>
      <c r="F698" s="133">
        <v>6920</v>
      </c>
      <c r="G698" s="148">
        <v>19.41</v>
      </c>
      <c r="H698" s="148">
        <v>5.74</v>
      </c>
      <c r="I698" s="148">
        <v>5.87</v>
      </c>
      <c r="J698" s="148">
        <v>19.260000000000002</v>
      </c>
      <c r="K698" s="148">
        <v>5.87</v>
      </c>
      <c r="L698" s="148">
        <v>5.36</v>
      </c>
      <c r="M698" s="118">
        <f t="shared" si="177"/>
        <v>19.335000000000001</v>
      </c>
      <c r="N698" s="118">
        <f t="shared" si="178"/>
        <v>5.8049999999999997</v>
      </c>
      <c r="O698" s="118">
        <f t="shared" si="179"/>
        <v>5.6150000000000002</v>
      </c>
      <c r="P698" s="149">
        <f t="shared" si="173"/>
        <v>0.12337476044071183</v>
      </c>
      <c r="Q698" s="150">
        <f t="shared" si="174"/>
        <v>1.566751070108147E-6</v>
      </c>
      <c r="R698" s="151">
        <f t="shared" si="175"/>
        <v>3.987941100388794E-9</v>
      </c>
      <c r="S698" s="150">
        <f t="shared" si="176"/>
        <v>1.5903674220170185E-17</v>
      </c>
      <c r="T698" s="97">
        <v>298</v>
      </c>
      <c r="U698" s="118">
        <f t="shared" si="180"/>
        <v>292.33499999999998</v>
      </c>
      <c r="V698" s="152">
        <f t="shared" si="181"/>
        <v>0.32683256303705294</v>
      </c>
      <c r="W698" s="153">
        <f t="shared" si="182"/>
        <v>2.1224260286635697</v>
      </c>
      <c r="X698" s="154">
        <f t="shared" si="169"/>
        <v>-5.6418279630863557E-8</v>
      </c>
      <c r="Y698" s="155">
        <f t="shared" si="170"/>
        <v>-5.6384886677711367E-8</v>
      </c>
      <c r="Z698" s="155">
        <f t="shared" si="171"/>
        <v>-5.638490644239273E-8</v>
      </c>
      <c r="AA698" s="156">
        <f t="shared" si="172"/>
        <v>-5.6351533230525185E-8</v>
      </c>
      <c r="AB698" s="157">
        <f t="shared" si="183"/>
        <v>4.7660089570379362E-4</v>
      </c>
      <c r="AC698" s="132"/>
      <c r="AD698" s="158">
        <f t="shared" si="184"/>
        <v>4.7660089570379363</v>
      </c>
      <c r="AE698" s="158"/>
      <c r="AF698" s="159"/>
      <c r="AG698" s="133">
        <v>6920</v>
      </c>
    </row>
    <row r="699" spans="1:37">
      <c r="E699" s="147">
        <v>0.56140046296296298</v>
      </c>
      <c r="F699" s="133">
        <v>6930</v>
      </c>
      <c r="G699" s="148">
        <v>19.41</v>
      </c>
      <c r="H699" s="148">
        <v>5.74</v>
      </c>
      <c r="I699" s="148">
        <v>5.99</v>
      </c>
      <c r="J699" s="148">
        <v>19.309999999999999</v>
      </c>
      <c r="K699" s="148">
        <v>5.87</v>
      </c>
      <c r="L699" s="148">
        <v>5.23</v>
      </c>
      <c r="M699" s="118">
        <f t="shared" si="177"/>
        <v>19.36</v>
      </c>
      <c r="N699" s="118">
        <f t="shared" si="178"/>
        <v>5.8049999999999997</v>
      </c>
      <c r="O699" s="118">
        <f t="shared" si="179"/>
        <v>5.61</v>
      </c>
      <c r="P699" s="149">
        <f t="shared" si="173"/>
        <v>0.12332199259892888</v>
      </c>
      <c r="Q699" s="150">
        <f t="shared" si="174"/>
        <v>1.566751070108147E-6</v>
      </c>
      <c r="R699" s="151">
        <f t="shared" si="175"/>
        <v>3.996234659976954E-9</v>
      </c>
      <c r="S699" s="150">
        <f t="shared" si="176"/>
        <v>1.5969891457601121E-17</v>
      </c>
      <c r="T699" s="97">
        <v>298</v>
      </c>
      <c r="U699" s="118">
        <f t="shared" si="180"/>
        <v>292.36</v>
      </c>
      <c r="V699" s="152">
        <f t="shared" si="181"/>
        <v>0.32536240600675187</v>
      </c>
      <c r="W699" s="153">
        <f t="shared" si="182"/>
        <v>2.1152534205087083</v>
      </c>
      <c r="X699" s="154">
        <f t="shared" si="169"/>
        <v>-5.6753754671368314E-8</v>
      </c>
      <c r="Y699" s="155">
        <f t="shared" si="170"/>
        <v>-5.6719923389836848E-8</v>
      </c>
      <c r="Z699" s="155">
        <f t="shared" si="171"/>
        <v>-5.6719943556883352E-8</v>
      </c>
      <c r="AA699" s="156">
        <f t="shared" si="172"/>
        <v>-5.6686132418354997E-8</v>
      </c>
      <c r="AB699" s="157">
        <f t="shared" si="183"/>
        <v>4.7603704670529096E-4</v>
      </c>
      <c r="AC699" s="132"/>
      <c r="AD699" s="158">
        <f t="shared" si="184"/>
        <v>4.7603704670529092</v>
      </c>
      <c r="AE699" s="158"/>
      <c r="AF699" s="159"/>
      <c r="AG699" s="133">
        <v>6930</v>
      </c>
    </row>
    <row r="700" spans="1:37">
      <c r="E700" s="147">
        <v>0.5615162037037037</v>
      </c>
      <c r="F700" s="133">
        <v>6940</v>
      </c>
      <c r="G700" s="148">
        <v>19.420000000000002</v>
      </c>
      <c r="H700" s="148">
        <v>5.74</v>
      </c>
      <c r="I700" s="148">
        <v>6.02</v>
      </c>
      <c r="J700" s="148">
        <v>19.34</v>
      </c>
      <c r="K700" s="148">
        <v>5.87</v>
      </c>
      <c r="L700" s="148">
        <v>5.15</v>
      </c>
      <c r="M700" s="118">
        <f t="shared" si="177"/>
        <v>19.380000000000003</v>
      </c>
      <c r="N700" s="118">
        <f t="shared" si="178"/>
        <v>5.8049999999999997</v>
      </c>
      <c r="O700" s="118">
        <f t="shared" si="179"/>
        <v>5.585</v>
      </c>
      <c r="P700" s="149">
        <f t="shared" si="173"/>
        <v>0.12281793887092438</v>
      </c>
      <c r="Q700" s="150">
        <f t="shared" si="174"/>
        <v>1.566751070108147E-6</v>
      </c>
      <c r="R700" s="151">
        <f t="shared" si="175"/>
        <v>4.0028819243283992E-9</v>
      </c>
      <c r="S700" s="150">
        <f t="shared" si="176"/>
        <v>1.6023063700115027E-17</v>
      </c>
      <c r="T700" s="97">
        <v>298</v>
      </c>
      <c r="U700" s="118">
        <f t="shared" si="180"/>
        <v>292.38</v>
      </c>
      <c r="V700" s="152">
        <f t="shared" si="181"/>
        <v>0.32418646139918289</v>
      </c>
      <c r="W700" s="153">
        <f t="shared" si="182"/>
        <v>2.1095336695467455</v>
      </c>
      <c r="X700" s="154">
        <f t="shared" si="169"/>
        <v>-5.6795985279963315E-8</v>
      </c>
      <c r="Y700" s="155">
        <f t="shared" si="170"/>
        <v>-5.6762063213590547E-8</v>
      </c>
      <c r="Z700" s="155">
        <f t="shared" si="171"/>
        <v>-5.676208347394137E-8</v>
      </c>
      <c r="AA700" s="156">
        <f t="shared" si="172"/>
        <v>-5.6728181643717979E-8</v>
      </c>
      <c r="AB700" s="157">
        <f t="shared" si="183"/>
        <v>4.7546984733698569E-4</v>
      </c>
      <c r="AC700" s="132"/>
      <c r="AD700" s="158">
        <f t="shared" si="184"/>
        <v>4.7546984733698565</v>
      </c>
      <c r="AE700" s="158"/>
      <c r="AF700" s="159"/>
      <c r="AG700" s="133">
        <v>6940</v>
      </c>
    </row>
    <row r="701" spans="1:37">
      <c r="E701" s="147">
        <v>0.56163194444444442</v>
      </c>
      <c r="F701" s="133">
        <v>6950</v>
      </c>
      <c r="G701" s="148">
        <v>19.43</v>
      </c>
      <c r="H701" s="148">
        <v>5.74</v>
      </c>
      <c r="I701" s="148">
        <v>6</v>
      </c>
      <c r="J701" s="148">
        <v>19.329999999999998</v>
      </c>
      <c r="K701" s="148">
        <v>5.87</v>
      </c>
      <c r="L701" s="148">
        <v>5.18</v>
      </c>
      <c r="M701" s="118">
        <f t="shared" si="177"/>
        <v>19.38</v>
      </c>
      <c r="N701" s="118">
        <f t="shared" si="178"/>
        <v>5.8049999999999997</v>
      </c>
      <c r="O701" s="118">
        <f t="shared" si="179"/>
        <v>5.59</v>
      </c>
      <c r="P701" s="149">
        <f t="shared" si="173"/>
        <v>0.12292789226293058</v>
      </c>
      <c r="Q701" s="150">
        <f t="shared" si="174"/>
        <v>1.566751070108147E-6</v>
      </c>
      <c r="R701" s="151">
        <f t="shared" si="175"/>
        <v>4.0028819243283983E-9</v>
      </c>
      <c r="S701" s="150">
        <f t="shared" si="176"/>
        <v>1.6023063700115021E-17</v>
      </c>
      <c r="T701" s="97">
        <v>298</v>
      </c>
      <c r="U701" s="118">
        <f t="shared" si="180"/>
        <v>292.38</v>
      </c>
      <c r="V701" s="152">
        <f t="shared" si="181"/>
        <v>0.32418646139918289</v>
      </c>
      <c r="W701" s="153">
        <f t="shared" si="182"/>
        <v>2.1095336695467455</v>
      </c>
      <c r="X701" s="154">
        <f t="shared" si="169"/>
        <v>-5.6778967848434318E-8</v>
      </c>
      <c r="Y701" s="155">
        <f t="shared" si="170"/>
        <v>-5.6745025586116254E-8</v>
      </c>
      <c r="Z701" s="155">
        <f t="shared" si="171"/>
        <v>-5.674504587667832E-8</v>
      </c>
      <c r="AA701" s="156">
        <f t="shared" si="172"/>
        <v>-5.6711123880663074E-8</v>
      </c>
      <c r="AB701" s="157">
        <f t="shared" si="183"/>
        <v>4.7490222656982109E-4</v>
      </c>
      <c r="AC701" s="132"/>
      <c r="AD701" s="158">
        <f t="shared" si="184"/>
        <v>4.7490222656982111</v>
      </c>
      <c r="AE701" s="158"/>
      <c r="AF701" s="159"/>
      <c r="AG701" s="133">
        <v>6950</v>
      </c>
    </row>
    <row r="702" spans="1:37" s="77" customFormat="1">
      <c r="A702" s="134"/>
      <c r="B702" s="134"/>
      <c r="C702" s="134"/>
      <c r="D702" s="134"/>
      <c r="E702" s="136">
        <v>0.56174768518518514</v>
      </c>
      <c r="F702" s="137">
        <v>6960</v>
      </c>
      <c r="G702" s="138">
        <v>19.440000000000001</v>
      </c>
      <c r="H702" s="138">
        <v>5.74</v>
      </c>
      <c r="I702" s="138">
        <v>5.98</v>
      </c>
      <c r="J702" s="138">
        <v>19.329999999999998</v>
      </c>
      <c r="K702" s="138">
        <v>5.87</v>
      </c>
      <c r="L702" s="138">
        <v>5.18</v>
      </c>
      <c r="M702" s="139">
        <f t="shared" si="177"/>
        <v>19.384999999999998</v>
      </c>
      <c r="N702" s="139">
        <f t="shared" si="178"/>
        <v>5.8049999999999997</v>
      </c>
      <c r="O702" s="139">
        <f t="shared" si="179"/>
        <v>5.58</v>
      </c>
      <c r="P702" s="140">
        <f t="shared" si="173"/>
        <v>0.12271935794048294</v>
      </c>
      <c r="Q702" s="141">
        <f t="shared" si="174"/>
        <v>1.566751070108147E-6</v>
      </c>
      <c r="R702" s="142">
        <f t="shared" si="175"/>
        <v>4.0045454673450849E-9</v>
      </c>
      <c r="S702" s="141">
        <f t="shared" si="176"/>
        <v>1.6036384400034065E-17</v>
      </c>
      <c r="T702" s="143">
        <v>298</v>
      </c>
      <c r="U702" s="139">
        <f t="shared" si="180"/>
        <v>292.38499999999999</v>
      </c>
      <c r="V702" s="144">
        <f t="shared" si="181"/>
        <v>0.32389250038419359</v>
      </c>
      <c r="W702" s="145">
        <f t="shared" si="182"/>
        <v>2.1081062720982029</v>
      </c>
      <c r="X702" s="146">
        <f t="shared" si="169"/>
        <v>-5.6700351740742714E-8</v>
      </c>
      <c r="Y702" s="146">
        <f t="shared" si="170"/>
        <v>-5.6666462913178539E-8</v>
      </c>
      <c r="Z702" s="146">
        <f t="shared" si="171"/>
        <v>-5.6666483167949413E-8</v>
      </c>
      <c r="AA702" s="146">
        <f t="shared" si="172"/>
        <v>-5.663261457094425E-8</v>
      </c>
      <c r="AB702" s="146">
        <f t="shared" si="183"/>
        <v>4.7433477617872993E-4</v>
      </c>
      <c r="AC702" s="134"/>
      <c r="AD702" s="146">
        <f t="shared" si="184"/>
        <v>4.743347761787299</v>
      </c>
      <c r="AE702" s="146"/>
      <c r="AF702" s="146"/>
      <c r="AG702" s="137">
        <v>6960</v>
      </c>
      <c r="AH702" s="134"/>
      <c r="AI702" s="134"/>
      <c r="AJ702" s="134"/>
      <c r="AK702" s="134"/>
    </row>
    <row r="703" spans="1:37">
      <c r="E703" s="147">
        <v>0.56186342592592586</v>
      </c>
      <c r="F703" s="133">
        <v>6970</v>
      </c>
      <c r="G703" s="148">
        <v>19.45</v>
      </c>
      <c r="H703" s="148">
        <v>5.74</v>
      </c>
      <c r="I703" s="148">
        <v>6.23</v>
      </c>
      <c r="J703" s="148">
        <v>19.329999999999998</v>
      </c>
      <c r="K703" s="148">
        <v>5.87</v>
      </c>
      <c r="L703" s="148">
        <v>5.15</v>
      </c>
      <c r="M703" s="118">
        <f t="shared" si="177"/>
        <v>19.39</v>
      </c>
      <c r="N703" s="118">
        <f t="shared" si="178"/>
        <v>5.8049999999999997</v>
      </c>
      <c r="O703" s="118">
        <f t="shared" si="179"/>
        <v>5.69</v>
      </c>
      <c r="P703" s="149">
        <f t="shared" si="173"/>
        <v>0.12515015555253756</v>
      </c>
      <c r="Q703" s="150">
        <f t="shared" si="174"/>
        <v>1.566751070108147E-6</v>
      </c>
      <c r="R703" s="151">
        <f t="shared" si="175"/>
        <v>4.0062097017075136E-9</v>
      </c>
      <c r="S703" s="150">
        <f t="shared" si="176"/>
        <v>1.6049716174055404E-17</v>
      </c>
      <c r="T703" s="97">
        <v>298</v>
      </c>
      <c r="U703" s="118">
        <f t="shared" si="180"/>
        <v>292.39</v>
      </c>
      <c r="V703" s="152">
        <f t="shared" si="181"/>
        <v>0.32359854942293492</v>
      </c>
      <c r="W703" s="153">
        <f t="shared" si="182"/>
        <v>2.1066798892543535</v>
      </c>
      <c r="X703" s="154">
        <f t="shared" si="169"/>
        <v>-5.7841531214057556E-8</v>
      </c>
      <c r="Y703" s="155">
        <f t="shared" si="170"/>
        <v>-5.7806222350368978E-8</v>
      </c>
      <c r="Z703" s="155">
        <f t="shared" si="171"/>
        <v>-5.780624390436018E-8</v>
      </c>
      <c r="AA703" s="156">
        <f t="shared" si="172"/>
        <v>-5.7770956568347905E-8</v>
      </c>
      <c r="AB703" s="157">
        <f t="shared" si="183"/>
        <v>4.7376811141460672E-4</v>
      </c>
      <c r="AC703" s="132"/>
      <c r="AD703" s="158">
        <f t="shared" si="184"/>
        <v>4.7376811141460671</v>
      </c>
      <c r="AE703" s="158"/>
      <c r="AF703" s="159"/>
      <c r="AG703" s="133">
        <v>6970</v>
      </c>
    </row>
    <row r="704" spans="1:37">
      <c r="E704" s="147">
        <v>0.5619791666666667</v>
      </c>
      <c r="F704" s="133">
        <v>6980</v>
      </c>
      <c r="G704" s="148">
        <v>19.46</v>
      </c>
      <c r="H704" s="148">
        <v>5.74</v>
      </c>
      <c r="I704" s="148">
        <v>6.23</v>
      </c>
      <c r="J704" s="148">
        <v>19.34</v>
      </c>
      <c r="K704" s="148">
        <v>5.87</v>
      </c>
      <c r="L704" s="148">
        <v>5.15</v>
      </c>
      <c r="M704" s="118">
        <f t="shared" si="177"/>
        <v>19.399999999999999</v>
      </c>
      <c r="N704" s="118">
        <f t="shared" si="178"/>
        <v>5.8049999999999997</v>
      </c>
      <c r="O704" s="118">
        <f t="shared" si="179"/>
        <v>5.69</v>
      </c>
      <c r="P704" s="149">
        <f t="shared" si="173"/>
        <v>0.12517335960334242</v>
      </c>
      <c r="Q704" s="150">
        <f t="shared" si="174"/>
        <v>1.566751070108147E-6</v>
      </c>
      <c r="R704" s="151">
        <f t="shared" si="175"/>
        <v>4.0095402456189643E-9</v>
      </c>
      <c r="S704" s="150">
        <f t="shared" si="176"/>
        <v>1.6076412981238185E-17</v>
      </c>
      <c r="T704" s="97">
        <v>298</v>
      </c>
      <c r="U704" s="118">
        <f t="shared" si="180"/>
        <v>292.39999999999998</v>
      </c>
      <c r="V704" s="152">
        <f t="shared" si="181"/>
        <v>0.3230106776595475</v>
      </c>
      <c r="W704" s="153">
        <f t="shared" si="182"/>
        <v>2.1038301643612538</v>
      </c>
      <c r="X704" s="154">
        <f t="shared" si="169"/>
        <v>-5.7956178697515661E-8</v>
      </c>
      <c r="Y704" s="155">
        <f t="shared" si="170"/>
        <v>-5.7920686418504512E-8</v>
      </c>
      <c r="Z704" s="155">
        <f t="shared" si="171"/>
        <v>-5.7920708153924229E-8</v>
      </c>
      <c r="AA704" s="156">
        <f t="shared" si="172"/>
        <v>-5.7885237583711326E-8</v>
      </c>
      <c r="AB704" s="157">
        <f t="shared" si="183"/>
        <v>4.7319004904745361E-4</v>
      </c>
      <c r="AC704" s="132"/>
      <c r="AD704" s="158">
        <f t="shared" si="184"/>
        <v>4.7319004904745361</v>
      </c>
      <c r="AE704" s="158"/>
      <c r="AF704" s="159"/>
      <c r="AG704" s="133">
        <v>6980</v>
      </c>
    </row>
    <row r="705" spans="5:33">
      <c r="E705" s="147">
        <v>0.56209490740740742</v>
      </c>
      <c r="F705" s="133">
        <v>6990</v>
      </c>
      <c r="G705" s="148">
        <v>19.47</v>
      </c>
      <c r="H705" s="148">
        <v>5.74</v>
      </c>
      <c r="I705" s="148">
        <v>6.04</v>
      </c>
      <c r="J705" s="148">
        <v>19.34</v>
      </c>
      <c r="K705" s="148">
        <v>5.87</v>
      </c>
      <c r="L705" s="148">
        <v>5.22</v>
      </c>
      <c r="M705" s="118">
        <f t="shared" si="177"/>
        <v>19.405000000000001</v>
      </c>
      <c r="N705" s="118">
        <f t="shared" si="178"/>
        <v>5.8049999999999997</v>
      </c>
      <c r="O705" s="118">
        <f t="shared" si="179"/>
        <v>5.63</v>
      </c>
      <c r="P705" s="149">
        <f t="shared" si="173"/>
        <v>0.12386491250224825</v>
      </c>
      <c r="Q705" s="150">
        <f t="shared" si="174"/>
        <v>1.566751070108147E-6</v>
      </c>
      <c r="R705" s="151">
        <f t="shared" si="175"/>
        <v>4.011206555742976E-9</v>
      </c>
      <c r="S705" s="150">
        <f t="shared" si="176"/>
        <v>1.608977803283543E-17</v>
      </c>
      <c r="T705" s="97">
        <v>298</v>
      </c>
      <c r="U705" s="118">
        <f t="shared" si="180"/>
        <v>292.40499999999997</v>
      </c>
      <c r="V705" s="152">
        <f t="shared" si="181"/>
        <v>0.32271675685638551</v>
      </c>
      <c r="W705" s="153">
        <f t="shared" si="182"/>
        <v>2.1024068208037177</v>
      </c>
      <c r="X705" s="154">
        <f t="shared" si="169"/>
        <v>-5.7366589478426541E-8</v>
      </c>
      <c r="Y705" s="155">
        <f t="shared" si="170"/>
        <v>-5.7331773036486775E-8</v>
      </c>
      <c r="Z705" s="155">
        <f t="shared" si="171"/>
        <v>-5.7331794166985214E-8</v>
      </c>
      <c r="AA705" s="156">
        <f t="shared" si="172"/>
        <v>-5.72969988298952E-8</v>
      </c>
      <c r="AB705" s="157">
        <f t="shared" si="183"/>
        <v>4.7261084203841013E-4</v>
      </c>
      <c r="AC705" s="132"/>
      <c r="AD705" s="158">
        <f t="shared" si="184"/>
        <v>4.7261084203841008</v>
      </c>
      <c r="AE705" s="158"/>
      <c r="AF705" s="159"/>
      <c r="AG705" s="133">
        <v>6990</v>
      </c>
    </row>
    <row r="706" spans="5:33">
      <c r="E706" s="147">
        <v>0.56221064814814814</v>
      </c>
      <c r="F706" s="133">
        <v>7000</v>
      </c>
      <c r="G706" s="148">
        <v>19.47</v>
      </c>
      <c r="H706" s="148">
        <v>5.74</v>
      </c>
      <c r="I706" s="148">
        <v>5.89</v>
      </c>
      <c r="J706" s="148">
        <v>19.36</v>
      </c>
      <c r="K706" s="148">
        <v>5.87</v>
      </c>
      <c r="L706" s="148">
        <v>5.21</v>
      </c>
      <c r="M706" s="118">
        <f t="shared" si="177"/>
        <v>19.414999999999999</v>
      </c>
      <c r="N706" s="118">
        <f t="shared" si="178"/>
        <v>5.8049999999999997</v>
      </c>
      <c r="O706" s="118">
        <f t="shared" si="179"/>
        <v>5.55</v>
      </c>
      <c r="P706" s="149">
        <f t="shared" si="173"/>
        <v>0.1221274884160119</v>
      </c>
      <c r="Q706" s="150">
        <f t="shared" si="174"/>
        <v>1.566751070108147E-6</v>
      </c>
      <c r="R706" s="151">
        <f t="shared" si="175"/>
        <v>4.0145412537659251E-9</v>
      </c>
      <c r="S706" s="150">
        <f t="shared" si="176"/>
        <v>1.6116541478188485E-17</v>
      </c>
      <c r="T706" s="97">
        <v>298</v>
      </c>
      <c r="U706" s="118">
        <f t="shared" si="180"/>
        <v>292.41500000000002</v>
      </c>
      <c r="V706" s="152">
        <f t="shared" si="181"/>
        <v>0.32212894540454445</v>
      </c>
      <c r="W706" s="153">
        <f t="shared" si="182"/>
        <v>2.0995631677003614</v>
      </c>
      <c r="X706" s="154">
        <f t="shared" si="169"/>
        <v>-5.6663919149956093E-8</v>
      </c>
      <c r="Y706" s="155">
        <f t="shared" si="170"/>
        <v>-5.6629909144722956E-8</v>
      </c>
      <c r="Z706" s="155">
        <f t="shared" si="171"/>
        <v>-5.6629929557720743E-8</v>
      </c>
      <c r="AA706" s="156">
        <f t="shared" si="172"/>
        <v>-5.6595939940981391E-8</v>
      </c>
      <c r="AB706" s="157">
        <f t="shared" si="183"/>
        <v>4.7203752416721801E-4</v>
      </c>
      <c r="AC706" s="132"/>
      <c r="AD706" s="158">
        <f t="shared" si="184"/>
        <v>4.7203752416721798</v>
      </c>
      <c r="AE706" s="158"/>
      <c r="AF706" s="159"/>
      <c r="AG706" s="133">
        <v>7000</v>
      </c>
    </row>
    <row r="707" spans="5:33">
      <c r="E707" s="147">
        <v>0.56232638888888886</v>
      </c>
      <c r="F707" s="133">
        <v>7010</v>
      </c>
      <c r="G707" s="148">
        <v>19.48</v>
      </c>
      <c r="H707" s="148">
        <v>5.74</v>
      </c>
      <c r="I707" s="148">
        <v>5.97</v>
      </c>
      <c r="J707" s="148">
        <v>19.38</v>
      </c>
      <c r="K707" s="148">
        <v>5.87</v>
      </c>
      <c r="L707" s="148">
        <v>5.2</v>
      </c>
      <c r="M707" s="118">
        <f t="shared" si="177"/>
        <v>19.43</v>
      </c>
      <c r="N707" s="118">
        <f t="shared" si="178"/>
        <v>5.8049999999999997</v>
      </c>
      <c r="O707" s="118">
        <f t="shared" si="179"/>
        <v>5.585</v>
      </c>
      <c r="P707" s="149">
        <f t="shared" si="173"/>
        <v>0.12293186041362962</v>
      </c>
      <c r="Q707" s="150">
        <f t="shared" si="174"/>
        <v>1.566751070108147E-6</v>
      </c>
      <c r="R707" s="151">
        <f t="shared" si="175"/>
        <v>4.0195484995563439E-9</v>
      </c>
      <c r="S707" s="150">
        <f t="shared" si="176"/>
        <v>1.6156770140285655E-17</v>
      </c>
      <c r="T707" s="97">
        <v>298</v>
      </c>
      <c r="U707" s="118">
        <f t="shared" si="180"/>
        <v>292.43</v>
      </c>
      <c r="V707" s="152">
        <f t="shared" si="181"/>
        <v>0.32124730360526732</v>
      </c>
      <c r="W707" s="153">
        <f t="shared" si="182"/>
        <v>2.0953052617933121</v>
      </c>
      <c r="X707" s="154">
        <f t="shared" si="169"/>
        <v>-5.7226955702119416E-8</v>
      </c>
      <c r="Y707" s="155">
        <f t="shared" si="170"/>
        <v>-5.7192224797180829E-8</v>
      </c>
      <c r="Z707" s="155">
        <f t="shared" si="171"/>
        <v>-5.7192245875285416E-8</v>
      </c>
      <c r="AA707" s="156">
        <f t="shared" si="172"/>
        <v>-5.7157536022866911E-8</v>
      </c>
      <c r="AB707" s="157">
        <f t="shared" si="183"/>
        <v>4.7147122493972494E-4</v>
      </c>
      <c r="AC707" s="132"/>
      <c r="AD707" s="158">
        <f t="shared" si="184"/>
        <v>4.7147122493972491</v>
      </c>
      <c r="AE707" s="158"/>
      <c r="AF707" s="159"/>
      <c r="AG707" s="133">
        <v>7010</v>
      </c>
    </row>
    <row r="708" spans="5:33">
      <c r="E708" s="147">
        <v>0.56244212962962958</v>
      </c>
      <c r="F708" s="133">
        <v>7020</v>
      </c>
      <c r="G708" s="148">
        <v>19.48</v>
      </c>
      <c r="H708" s="148">
        <v>5.74</v>
      </c>
      <c r="I708" s="148">
        <v>5.99</v>
      </c>
      <c r="J708" s="148">
        <v>19.399999999999999</v>
      </c>
      <c r="K708" s="148">
        <v>5.87</v>
      </c>
      <c r="L708" s="148">
        <v>5.15</v>
      </c>
      <c r="M708" s="118">
        <f t="shared" si="177"/>
        <v>19.439999999999998</v>
      </c>
      <c r="N708" s="118">
        <f t="shared" si="178"/>
        <v>5.8049999999999997</v>
      </c>
      <c r="O708" s="118">
        <f t="shared" si="179"/>
        <v>5.57</v>
      </c>
      <c r="P708" s="149">
        <f t="shared" si="173"/>
        <v>0.12262444268357606</v>
      </c>
      <c r="Q708" s="150">
        <f t="shared" si="174"/>
        <v>1.566751070108147E-6</v>
      </c>
      <c r="R708" s="151">
        <f t="shared" si="175"/>
        <v>4.0228901326157121E-9</v>
      </c>
      <c r="S708" s="150">
        <f t="shared" si="176"/>
        <v>1.6183645019096861E-17</v>
      </c>
      <c r="T708" s="97">
        <v>298</v>
      </c>
      <c r="U708" s="118">
        <f t="shared" si="180"/>
        <v>292.44</v>
      </c>
      <c r="V708" s="152">
        <f t="shared" si="181"/>
        <v>0.32065959265205846</v>
      </c>
      <c r="W708" s="153">
        <f t="shared" si="182"/>
        <v>2.092471698259839</v>
      </c>
      <c r="X708" s="154">
        <f t="shared" si="169"/>
        <v>-5.7186774212739493E-8</v>
      </c>
      <c r="Y708" s="155">
        <f t="shared" si="170"/>
        <v>-5.7152049940191828E-8</v>
      </c>
      <c r="Z708" s="155">
        <f t="shared" si="171"/>
        <v>-5.7152071025051404E-8</v>
      </c>
      <c r="AA708" s="156">
        <f t="shared" si="172"/>
        <v>-5.7117367811757535E-8</v>
      </c>
      <c r="AB708" s="157">
        <f t="shared" si="183"/>
        <v>4.708993025512751E-4</v>
      </c>
      <c r="AC708" s="132"/>
      <c r="AD708" s="158">
        <f t="shared" si="184"/>
        <v>4.7089930255127506</v>
      </c>
      <c r="AE708" s="158"/>
      <c r="AF708" s="159"/>
      <c r="AG708" s="133">
        <v>7020</v>
      </c>
    </row>
    <row r="709" spans="5:33">
      <c r="E709" s="147">
        <v>0.56255787037037031</v>
      </c>
      <c r="F709" s="133">
        <v>7030</v>
      </c>
      <c r="G709" s="148">
        <v>19.489999999999998</v>
      </c>
      <c r="H709" s="148">
        <v>5.74</v>
      </c>
      <c r="I709" s="148">
        <v>5.96</v>
      </c>
      <c r="J709" s="148">
        <v>19.399999999999999</v>
      </c>
      <c r="K709" s="148">
        <v>5.87</v>
      </c>
      <c r="L709" s="148">
        <v>5.0999999999999996</v>
      </c>
      <c r="M709" s="118">
        <f t="shared" si="177"/>
        <v>19.445</v>
      </c>
      <c r="N709" s="118">
        <f t="shared" si="178"/>
        <v>5.8049999999999997</v>
      </c>
      <c r="O709" s="118">
        <f t="shared" si="179"/>
        <v>5.5299999999999994</v>
      </c>
      <c r="P709" s="149">
        <f t="shared" si="173"/>
        <v>0.12175513194050133</v>
      </c>
      <c r="Q709" s="150">
        <f t="shared" si="174"/>
        <v>1.566751070108147E-6</v>
      </c>
      <c r="R709" s="151">
        <f t="shared" si="175"/>
        <v>4.0245619907702929E-9</v>
      </c>
      <c r="S709" s="150">
        <f t="shared" si="176"/>
        <v>1.6197099217552942E-17</v>
      </c>
      <c r="T709" s="97">
        <v>298</v>
      </c>
      <c r="U709" s="118">
        <f t="shared" si="180"/>
        <v>292.44499999999999</v>
      </c>
      <c r="V709" s="152">
        <f t="shared" si="181"/>
        <v>0.32036575224779879</v>
      </c>
      <c r="W709" s="153">
        <f t="shared" si="182"/>
        <v>2.0910564263651912</v>
      </c>
      <c r="X709" s="154">
        <f t="shared" si="169"/>
        <v>-5.6798014405819965E-8</v>
      </c>
      <c r="Y709" s="155">
        <f t="shared" si="170"/>
        <v>-5.676371902114873E-8</v>
      </c>
      <c r="Z709" s="155">
        <f t="shared" si="171"/>
        <v>-5.6763739729150972E-8</v>
      </c>
      <c r="AA709" s="156">
        <f t="shared" si="172"/>
        <v>-5.6729465027474457E-8</v>
      </c>
      <c r="AB709" s="157">
        <f t="shared" si="183"/>
        <v>4.7032778191135011E-4</v>
      </c>
      <c r="AC709" s="132"/>
      <c r="AD709" s="158">
        <f t="shared" si="184"/>
        <v>4.7032778191135014</v>
      </c>
      <c r="AE709" s="158"/>
      <c r="AF709" s="159"/>
      <c r="AG709" s="133">
        <v>7030</v>
      </c>
    </row>
    <row r="710" spans="5:33">
      <c r="E710" s="147">
        <v>0.56267361111111114</v>
      </c>
      <c r="F710" s="133">
        <v>7040</v>
      </c>
      <c r="G710" s="148">
        <v>19.489999999999998</v>
      </c>
      <c r="H710" s="148">
        <v>5.74</v>
      </c>
      <c r="I710" s="148">
        <v>6.01</v>
      </c>
      <c r="J710" s="148">
        <v>19.41</v>
      </c>
      <c r="K710" s="148">
        <v>5.87</v>
      </c>
      <c r="L710" s="148">
        <v>5.0999999999999996</v>
      </c>
      <c r="M710" s="118">
        <f t="shared" si="177"/>
        <v>19.45</v>
      </c>
      <c r="N710" s="118">
        <f t="shared" si="178"/>
        <v>5.8049999999999997</v>
      </c>
      <c r="O710" s="118">
        <f t="shared" si="179"/>
        <v>5.5549999999999997</v>
      </c>
      <c r="P710" s="149">
        <f t="shared" si="173"/>
        <v>0.12231691085129574</v>
      </c>
      <c r="Q710" s="150">
        <f t="shared" si="174"/>
        <v>1.566751070108147E-6</v>
      </c>
      <c r="R710" s="151">
        <f t="shared" si="175"/>
        <v>4.0262345437262713E-9</v>
      </c>
      <c r="S710" s="150">
        <f t="shared" si="176"/>
        <v>1.6210564601094696E-17</v>
      </c>
      <c r="T710" s="97">
        <v>298</v>
      </c>
      <c r="U710" s="118">
        <f t="shared" si="180"/>
        <v>292.45</v>
      </c>
      <c r="V710" s="152">
        <f t="shared" si="181"/>
        <v>0.3200719218910838</v>
      </c>
      <c r="W710" s="153">
        <f t="shared" si="182"/>
        <v>2.0896421600536286</v>
      </c>
      <c r="X710" s="154">
        <f t="shared" ref="X710:X730" si="185">-($B$2/W710)*P710*S710*AB710</f>
        <v>-5.7077198136906219E-8</v>
      </c>
      <c r="Y710" s="155">
        <f t="shared" ref="Y710:Y730" si="186">-(AB710+(5*X710))*$B$2*S710*P710/W710</f>
        <v>-5.7042522924622611E-8</v>
      </c>
      <c r="Z710" s="155">
        <f t="shared" ref="Z710:Z730" si="187">-(AB710+5*Y710)*$B$2*P710*S710/W710</f>
        <v>-5.7042543990308848E-8</v>
      </c>
      <c r="AA710" s="156">
        <f t="shared" ref="AA710:AA730" si="188">-(AB710+(10*Z710))*$B$2*P710*S710/W710</f>
        <v>-5.7007889818116061E-8</v>
      </c>
      <c r="AB710" s="157">
        <f t="shared" si="183"/>
        <v>4.6976014458312694E-4</v>
      </c>
      <c r="AC710" s="132"/>
      <c r="AD710" s="158">
        <f t="shared" si="184"/>
        <v>4.6976014458312694</v>
      </c>
      <c r="AE710" s="158"/>
      <c r="AF710" s="159"/>
      <c r="AG710" s="133">
        <v>7040</v>
      </c>
    </row>
    <row r="711" spans="5:33">
      <c r="E711" s="147">
        <v>0.56278935185185186</v>
      </c>
      <c r="F711" s="133">
        <v>7050</v>
      </c>
      <c r="G711" s="148">
        <v>19.5</v>
      </c>
      <c r="H711" s="148">
        <v>5.74</v>
      </c>
      <c r="I711" s="148">
        <v>6.12</v>
      </c>
      <c r="J711" s="148">
        <v>19.41</v>
      </c>
      <c r="K711" s="148">
        <v>5.87</v>
      </c>
      <c r="L711" s="148">
        <v>5.13</v>
      </c>
      <c r="M711" s="118">
        <f t="shared" si="177"/>
        <v>19.454999999999998</v>
      </c>
      <c r="N711" s="118">
        <f t="shared" si="178"/>
        <v>5.8049999999999997</v>
      </c>
      <c r="O711" s="118">
        <f t="shared" si="179"/>
        <v>5.625</v>
      </c>
      <c r="P711" s="149">
        <f t="shared" ref="P711:P730" si="189">((O711/32000)*(1/((-0.026*M711+1.9067)/1000)))/1.013</f>
        <v>0.12386975204401783</v>
      </c>
      <c r="Q711" s="150">
        <f t="shared" ref="Q711:Q730" si="190">POWER(10, -N711)</f>
        <v>1.566751070108147E-6</v>
      </c>
      <c r="R711" s="151">
        <f t="shared" ref="R711:R730" si="191">(0.00000000000001*(0.1253*EXP(0.0831*M711)))/Q711</f>
        <v>4.0279077917723994E-9</v>
      </c>
      <c r="S711" s="150">
        <f t="shared" ref="S711:S730" si="192">POWER(R711, 2)</f>
        <v>1.6224041179020805E-17</v>
      </c>
      <c r="T711" s="97">
        <v>298</v>
      </c>
      <c r="U711" s="118">
        <f t="shared" si="180"/>
        <v>292.45499999999998</v>
      </c>
      <c r="V711" s="152">
        <f t="shared" si="181"/>
        <v>0.31977810158139475</v>
      </c>
      <c r="W711" s="153">
        <f t="shared" si="182"/>
        <v>2.0882288985771229</v>
      </c>
      <c r="X711" s="154">
        <f t="shared" si="185"/>
        <v>-5.7818716763631574E-8</v>
      </c>
      <c r="Y711" s="155">
        <f t="shared" si="186"/>
        <v>-5.7783091473143566E-8</v>
      </c>
      <c r="Z711" s="155">
        <f t="shared" si="187"/>
        <v>-5.778311342384384E-8</v>
      </c>
      <c r="AA711" s="156">
        <f t="shared" si="188"/>
        <v>-5.7747510057006057E-8</v>
      </c>
      <c r="AB711" s="157">
        <f t="shared" si="183"/>
        <v>4.6918971921348549E-4</v>
      </c>
      <c r="AC711" s="132"/>
      <c r="AD711" s="158">
        <f t="shared" si="184"/>
        <v>4.6918971921348547</v>
      </c>
      <c r="AE711" s="158"/>
      <c r="AF711" s="159"/>
      <c r="AG711" s="133">
        <v>7050</v>
      </c>
    </row>
    <row r="712" spans="5:33">
      <c r="E712" s="147">
        <v>0.56290509259259258</v>
      </c>
      <c r="F712" s="133">
        <v>7060</v>
      </c>
      <c r="G712" s="148">
        <v>19.510000000000002</v>
      </c>
      <c r="H712" s="148">
        <v>5.74</v>
      </c>
      <c r="I712" s="148">
        <v>6.16</v>
      </c>
      <c r="J712" s="148">
        <v>19.41</v>
      </c>
      <c r="K712" s="148">
        <v>5.86</v>
      </c>
      <c r="L712" s="148">
        <v>5.15</v>
      </c>
      <c r="M712" s="118">
        <f t="shared" ref="M712:M730" si="193">(G712+J712)/2</f>
        <v>19.46</v>
      </c>
      <c r="N712" s="118">
        <f t="shared" ref="N712:N730" si="194">(H712+K712)/2</f>
        <v>5.8000000000000007</v>
      </c>
      <c r="O712" s="118">
        <f t="shared" ref="O712:O730" si="195">(I712+L712)/2</f>
        <v>5.6550000000000002</v>
      </c>
      <c r="P712" s="149">
        <f t="shared" si="189"/>
        <v>0.12454194814894133</v>
      </c>
      <c r="Q712" s="150">
        <f t="shared" si="190"/>
        <v>1.5848931924611084E-6</v>
      </c>
      <c r="R712" s="151">
        <f t="shared" si="191"/>
        <v>3.9834554945026176E-9</v>
      </c>
      <c r="S712" s="150">
        <f t="shared" si="192"/>
        <v>1.5867917676683095E-17</v>
      </c>
      <c r="T712" s="97">
        <v>298</v>
      </c>
      <c r="U712" s="118">
        <f t="shared" ref="U712:U730" si="196">273+M712</f>
        <v>292.45999999999998</v>
      </c>
      <c r="V712" s="152">
        <f t="shared" ref="V712:V730" si="197">((1/U712)-(1/298))*5026</f>
        <v>0.31948429131821943</v>
      </c>
      <c r="W712" s="153">
        <f t="shared" ref="W712:W730" si="198">POWER(10,V712)</f>
        <v>2.0868166411882583</v>
      </c>
      <c r="X712" s="154">
        <f t="shared" si="185"/>
        <v>-5.682485796350934E-8</v>
      </c>
      <c r="Y712" s="155">
        <f t="shared" si="186"/>
        <v>-5.6790404457695561E-8</v>
      </c>
      <c r="Z712" s="155">
        <f t="shared" si="187"/>
        <v>-5.6790425347216547E-8</v>
      </c>
      <c r="AA712" s="156">
        <f t="shared" si="188"/>
        <v>-5.6755992705592692E-8</v>
      </c>
      <c r="AB712" s="157">
        <f t="shared" ref="AB712:AB730" si="199">AB711+10*(0.166666666666666*(X711+2*Y711+2*Z711+AA711))</f>
        <v>4.6861188815246115E-4</v>
      </c>
      <c r="AC712" s="132"/>
      <c r="AD712" s="158">
        <f t="shared" ref="AD712:AD730" si="200">AB712*10000</f>
        <v>4.6861188815246111</v>
      </c>
      <c r="AE712" s="158"/>
      <c r="AF712" s="159"/>
      <c r="AG712" s="133">
        <v>7060</v>
      </c>
    </row>
    <row r="713" spans="5:33">
      <c r="E713" s="147">
        <v>0.5630208333333333</v>
      </c>
      <c r="F713" s="133">
        <v>7070</v>
      </c>
      <c r="G713" s="148">
        <v>19.510000000000002</v>
      </c>
      <c r="H713" s="148">
        <v>5.74</v>
      </c>
      <c r="I713" s="148">
        <v>6.24</v>
      </c>
      <c r="J713" s="148">
        <v>19.41</v>
      </c>
      <c r="K713" s="148">
        <v>5.86</v>
      </c>
      <c r="L713" s="148">
        <v>5.16</v>
      </c>
      <c r="M713" s="118">
        <f t="shared" si="193"/>
        <v>19.46</v>
      </c>
      <c r="N713" s="118">
        <f t="shared" si="194"/>
        <v>5.8000000000000007</v>
      </c>
      <c r="O713" s="118">
        <f t="shared" si="195"/>
        <v>5.7</v>
      </c>
      <c r="P713" s="149">
        <f t="shared" si="189"/>
        <v>0.1255329981342114</v>
      </c>
      <c r="Q713" s="150">
        <f t="shared" si="190"/>
        <v>1.5848931924611084E-6</v>
      </c>
      <c r="R713" s="151">
        <f t="shared" si="191"/>
        <v>3.9834554945026176E-9</v>
      </c>
      <c r="S713" s="150">
        <f t="shared" si="192"/>
        <v>1.5867917676683095E-17</v>
      </c>
      <c r="T713" s="97">
        <v>298</v>
      </c>
      <c r="U713" s="118">
        <f t="shared" si="196"/>
        <v>292.45999999999998</v>
      </c>
      <c r="V713" s="152">
        <f t="shared" si="197"/>
        <v>0.31948429131821943</v>
      </c>
      <c r="W713" s="153">
        <f t="shared" si="198"/>
        <v>2.0868166411882583</v>
      </c>
      <c r="X713" s="154">
        <f t="shared" si="185"/>
        <v>-5.720763191335747E-8</v>
      </c>
      <c r="Y713" s="155">
        <f t="shared" si="186"/>
        <v>-5.7172670315075794E-8</v>
      </c>
      <c r="Z713" s="155">
        <f t="shared" si="187"/>
        <v>-5.7172691681339574E-8</v>
      </c>
      <c r="AA713" s="156">
        <f t="shared" si="188"/>
        <v>-5.7137751423206336E-8</v>
      </c>
      <c r="AB713" s="157">
        <f t="shared" si="199"/>
        <v>4.6804398396866297E-4</v>
      </c>
      <c r="AC713" s="132"/>
      <c r="AD713" s="158">
        <f t="shared" si="200"/>
        <v>4.6804398396866294</v>
      </c>
      <c r="AE713" s="158"/>
      <c r="AF713" s="159"/>
      <c r="AG713" s="133">
        <v>7070</v>
      </c>
    </row>
    <row r="714" spans="5:33">
      <c r="E714" s="147">
        <v>0.56313657407407403</v>
      </c>
      <c r="F714" s="133">
        <v>7080</v>
      </c>
      <c r="G714" s="148">
        <v>19.510000000000002</v>
      </c>
      <c r="H714" s="148">
        <v>5.74</v>
      </c>
      <c r="I714" s="148">
        <v>6.01</v>
      </c>
      <c r="J714" s="148">
        <v>19.420000000000002</v>
      </c>
      <c r="K714" s="148">
        <v>5.86</v>
      </c>
      <c r="L714" s="148">
        <v>5.17</v>
      </c>
      <c r="M714" s="118">
        <f t="shared" si="193"/>
        <v>19.465000000000003</v>
      </c>
      <c r="N714" s="118">
        <f t="shared" si="194"/>
        <v>5.8000000000000007</v>
      </c>
      <c r="O714" s="118">
        <f t="shared" si="195"/>
        <v>5.59</v>
      </c>
      <c r="P714" s="149">
        <f t="shared" si="189"/>
        <v>0.1231218582076983</v>
      </c>
      <c r="Q714" s="150">
        <f t="shared" si="190"/>
        <v>1.5848931924611084E-6</v>
      </c>
      <c r="R714" s="151">
        <f t="shared" si="191"/>
        <v>3.9851109641605897E-9</v>
      </c>
      <c r="S714" s="150">
        <f t="shared" si="192"/>
        <v>1.5881109396672945E-17</v>
      </c>
      <c r="T714" s="97">
        <v>298</v>
      </c>
      <c r="U714" s="118">
        <f t="shared" si="196"/>
        <v>292.46500000000003</v>
      </c>
      <c r="V714" s="152">
        <f t="shared" si="197"/>
        <v>0.31919049110103898</v>
      </c>
      <c r="W714" s="153">
        <f t="shared" si="198"/>
        <v>2.0854053871401677</v>
      </c>
      <c r="X714" s="154">
        <f t="shared" si="185"/>
        <v>-5.6124838516138781E-8</v>
      </c>
      <c r="Y714" s="155">
        <f t="shared" si="186"/>
        <v>-5.609114670394603E-8</v>
      </c>
      <c r="Z714" s="155">
        <f t="shared" si="187"/>
        <v>-5.6091166929183883E-8</v>
      </c>
      <c r="AA714" s="156">
        <f t="shared" si="188"/>
        <v>-5.6057495317946515E-8</v>
      </c>
      <c r="AB714" s="157">
        <f t="shared" si="199"/>
        <v>4.6747225712311401E-4</v>
      </c>
      <c r="AC714" s="132"/>
      <c r="AD714" s="158">
        <f t="shared" si="200"/>
        <v>4.6747225712311398</v>
      </c>
      <c r="AE714" s="158"/>
      <c r="AF714" s="159"/>
      <c r="AG714" s="133">
        <v>7080</v>
      </c>
    </row>
    <row r="715" spans="5:33">
      <c r="E715" s="147">
        <v>0.56325231481481486</v>
      </c>
      <c r="F715" s="133">
        <v>7090</v>
      </c>
      <c r="G715" s="148">
        <v>19.52</v>
      </c>
      <c r="H715" s="148">
        <v>5.74</v>
      </c>
      <c r="I715" s="148">
        <v>5.85</v>
      </c>
      <c r="J715" s="148">
        <v>19.420000000000002</v>
      </c>
      <c r="K715" s="148">
        <v>5.86</v>
      </c>
      <c r="L715" s="148">
        <v>5.17</v>
      </c>
      <c r="M715" s="118">
        <f t="shared" si="193"/>
        <v>19.47</v>
      </c>
      <c r="N715" s="118">
        <f t="shared" si="194"/>
        <v>5.8000000000000007</v>
      </c>
      <c r="O715" s="118">
        <f t="shared" si="195"/>
        <v>5.51</v>
      </c>
      <c r="P715" s="149">
        <f t="shared" si="189"/>
        <v>0.12137109330108115</v>
      </c>
      <c r="Q715" s="150">
        <f t="shared" si="190"/>
        <v>1.5848931924611084E-6</v>
      </c>
      <c r="R715" s="151">
        <f t="shared" si="191"/>
        <v>3.986767121809122E-9</v>
      </c>
      <c r="S715" s="150">
        <f t="shared" si="192"/>
        <v>1.5894312083538192E-17</v>
      </c>
      <c r="T715" s="97">
        <v>298</v>
      </c>
      <c r="U715" s="118">
        <f t="shared" si="196"/>
        <v>292.47000000000003</v>
      </c>
      <c r="V715" s="152">
        <f t="shared" si="197"/>
        <v>0.31889670092934347</v>
      </c>
      <c r="W715" s="153">
        <f t="shared" si="198"/>
        <v>2.0839951356866062</v>
      </c>
      <c r="X715" s="154">
        <f t="shared" si="185"/>
        <v>-5.5343737004250591E-8</v>
      </c>
      <c r="Y715" s="155">
        <f t="shared" si="186"/>
        <v>-5.5310937102781328E-8</v>
      </c>
      <c r="Z715" s="155">
        <f t="shared" si="187"/>
        <v>-5.5310956541901164E-8</v>
      </c>
      <c r="AA715" s="156">
        <f t="shared" si="188"/>
        <v>-5.5278176056510257E-8</v>
      </c>
      <c r="AB715" s="157">
        <f t="shared" si="199"/>
        <v>4.6691134552128007E-4</v>
      </c>
      <c r="AC715" s="132"/>
      <c r="AD715" s="158">
        <f t="shared" si="200"/>
        <v>4.6691134552128011</v>
      </c>
      <c r="AE715" s="158"/>
      <c r="AF715" s="159"/>
      <c r="AG715" s="133">
        <v>7090</v>
      </c>
    </row>
    <row r="716" spans="5:33">
      <c r="E716" s="147">
        <v>0.56336805555555558</v>
      </c>
      <c r="F716" s="133">
        <v>7100</v>
      </c>
      <c r="G716" s="148">
        <v>19.52</v>
      </c>
      <c r="H716" s="148">
        <v>5.74</v>
      </c>
      <c r="I716" s="148">
        <v>5.89</v>
      </c>
      <c r="J716" s="148">
        <v>19.43</v>
      </c>
      <c r="K716" s="148">
        <v>5.86</v>
      </c>
      <c r="L716" s="148">
        <v>5.17</v>
      </c>
      <c r="M716" s="118">
        <f t="shared" si="193"/>
        <v>19.475000000000001</v>
      </c>
      <c r="N716" s="118">
        <f t="shared" si="194"/>
        <v>5.8000000000000007</v>
      </c>
      <c r="O716" s="118">
        <f t="shared" si="195"/>
        <v>5.5299999999999994</v>
      </c>
      <c r="P716" s="149">
        <f t="shared" si="189"/>
        <v>0.12182294998807058</v>
      </c>
      <c r="Q716" s="150">
        <f t="shared" si="190"/>
        <v>1.5848931924611084E-6</v>
      </c>
      <c r="R716" s="151">
        <f t="shared" si="191"/>
        <v>3.9884239677341388E-9</v>
      </c>
      <c r="S716" s="150">
        <f t="shared" si="192"/>
        <v>1.5907525746396129E-17</v>
      </c>
      <c r="T716" s="97">
        <v>298</v>
      </c>
      <c r="U716" s="118">
        <f t="shared" si="196"/>
        <v>292.47500000000002</v>
      </c>
      <c r="V716" s="152">
        <f t="shared" si="197"/>
        <v>0.3186029208026141</v>
      </c>
      <c r="W716" s="153">
        <f t="shared" si="198"/>
        <v>2.0825858860818647</v>
      </c>
      <c r="X716" s="154">
        <f t="shared" si="185"/>
        <v>-5.5567675714521866E-8</v>
      </c>
      <c r="Y716" s="155">
        <f t="shared" si="186"/>
        <v>-5.5534570621207117E-8</v>
      </c>
      <c r="Z716" s="155">
        <f t="shared" si="187"/>
        <v>-5.5534590343953996E-8</v>
      </c>
      <c r="AA716" s="156">
        <f t="shared" si="188"/>
        <v>-5.5501504949886018E-8</v>
      </c>
      <c r="AB716" s="157">
        <f t="shared" si="199"/>
        <v>4.6635823602069653E-4</v>
      </c>
      <c r="AC716" s="132"/>
      <c r="AD716" s="158">
        <f t="shared" si="200"/>
        <v>4.6635823602069655</v>
      </c>
      <c r="AE716" s="158"/>
      <c r="AF716" s="159"/>
      <c r="AG716" s="133">
        <v>7100</v>
      </c>
    </row>
    <row r="717" spans="5:33">
      <c r="E717" s="147">
        <v>0.5634837962962963</v>
      </c>
      <c r="F717" s="133">
        <v>7110</v>
      </c>
      <c r="G717" s="148">
        <v>19.53</v>
      </c>
      <c r="H717" s="148">
        <v>5.74</v>
      </c>
      <c r="I717" s="148">
        <v>5.79</v>
      </c>
      <c r="J717" s="148">
        <v>19.43</v>
      </c>
      <c r="K717" s="148">
        <v>5.86</v>
      </c>
      <c r="L717" s="148">
        <v>5.19</v>
      </c>
      <c r="M717" s="118">
        <f t="shared" si="193"/>
        <v>19.48</v>
      </c>
      <c r="N717" s="118">
        <f t="shared" si="194"/>
        <v>5.8000000000000007</v>
      </c>
      <c r="O717" s="118">
        <f t="shared" si="195"/>
        <v>5.49</v>
      </c>
      <c r="P717" s="149">
        <f t="shared" si="189"/>
        <v>0.12095299986916455</v>
      </c>
      <c r="Q717" s="150">
        <f t="shared" si="190"/>
        <v>1.5848931924611084E-6</v>
      </c>
      <c r="R717" s="151">
        <f t="shared" si="191"/>
        <v>3.9900815022216748E-9</v>
      </c>
      <c r="S717" s="150">
        <f t="shared" si="192"/>
        <v>1.5920750394371577E-17</v>
      </c>
      <c r="T717" s="97">
        <v>298</v>
      </c>
      <c r="U717" s="118">
        <f t="shared" si="196"/>
        <v>292.48</v>
      </c>
      <c r="V717" s="152">
        <f t="shared" si="197"/>
        <v>0.31830915072033866</v>
      </c>
      <c r="W717" s="153">
        <f t="shared" si="198"/>
        <v>2.0811776375808462</v>
      </c>
      <c r="X717" s="154">
        <f t="shared" si="185"/>
        <v>-5.518829289659868E-8</v>
      </c>
      <c r="Y717" s="155">
        <f t="shared" si="186"/>
        <v>-5.5155599371751248E-8</v>
      </c>
      <c r="Z717" s="155">
        <f t="shared" si="187"/>
        <v>-5.5155618739383588E-8</v>
      </c>
      <c r="AA717" s="156">
        <f t="shared" si="188"/>
        <v>-5.5122944559221765E-8</v>
      </c>
      <c r="AB717" s="157">
        <f t="shared" si="199"/>
        <v>4.6580289018303863E-4</v>
      </c>
      <c r="AC717" s="132"/>
      <c r="AD717" s="158">
        <f t="shared" si="200"/>
        <v>4.6580289018303862</v>
      </c>
      <c r="AE717" s="158"/>
      <c r="AF717" s="159"/>
      <c r="AG717" s="133">
        <v>7110</v>
      </c>
    </row>
    <row r="718" spans="5:33">
      <c r="E718" s="147">
        <v>0.56359953703703702</v>
      </c>
      <c r="F718" s="133">
        <v>7120</v>
      </c>
      <c r="G718" s="148">
        <v>19.53</v>
      </c>
      <c r="H718" s="148">
        <v>5.74</v>
      </c>
      <c r="I718" s="148">
        <v>5.68</v>
      </c>
      <c r="J718" s="148">
        <v>19.43</v>
      </c>
      <c r="K718" s="148">
        <v>5.86</v>
      </c>
      <c r="L718" s="148">
        <v>5.2</v>
      </c>
      <c r="M718" s="118">
        <f t="shared" si="193"/>
        <v>19.48</v>
      </c>
      <c r="N718" s="118">
        <f t="shared" si="194"/>
        <v>5.8000000000000007</v>
      </c>
      <c r="O718" s="118">
        <f t="shared" si="195"/>
        <v>5.4399999999999995</v>
      </c>
      <c r="P718" s="149">
        <f t="shared" si="189"/>
        <v>0.1198514242783707</v>
      </c>
      <c r="Q718" s="150">
        <f t="shared" si="190"/>
        <v>1.5848931924611084E-6</v>
      </c>
      <c r="R718" s="151">
        <f t="shared" si="191"/>
        <v>3.9900815022216748E-9</v>
      </c>
      <c r="S718" s="150">
        <f t="shared" si="192"/>
        <v>1.5920750394371577E-17</v>
      </c>
      <c r="T718" s="97">
        <v>298</v>
      </c>
      <c r="U718" s="118">
        <f t="shared" si="196"/>
        <v>292.48</v>
      </c>
      <c r="V718" s="152">
        <f t="shared" si="197"/>
        <v>0.31830915072033866</v>
      </c>
      <c r="W718" s="153">
        <f t="shared" si="198"/>
        <v>2.0811776375808462</v>
      </c>
      <c r="X718" s="154">
        <f t="shared" si="185"/>
        <v>-5.4620914106339013E-8</v>
      </c>
      <c r="Y718" s="155">
        <f t="shared" si="186"/>
        <v>-5.4588851390561541E-8</v>
      </c>
      <c r="Z718" s="155">
        <f t="shared" si="187"/>
        <v>-5.4588870211516109E-8</v>
      </c>
      <c r="AA718" s="156">
        <f t="shared" si="188"/>
        <v>-5.4556826294597246E-8</v>
      </c>
      <c r="AB718" s="157">
        <f t="shared" si="199"/>
        <v>4.6525133406024184E-4</v>
      </c>
      <c r="AC718" s="132"/>
      <c r="AD718" s="158">
        <f t="shared" si="200"/>
        <v>4.6525133406024182</v>
      </c>
      <c r="AE718" s="158"/>
      <c r="AF718" s="159"/>
      <c r="AG718" s="133">
        <v>7120</v>
      </c>
    </row>
    <row r="719" spans="5:33">
      <c r="E719" s="147">
        <v>0.56371527777777775</v>
      </c>
      <c r="F719" s="133">
        <v>7130</v>
      </c>
      <c r="G719" s="148">
        <v>19.53</v>
      </c>
      <c r="H719" s="148">
        <v>5.73</v>
      </c>
      <c r="I719" s="148">
        <v>5.68</v>
      </c>
      <c r="J719" s="148">
        <v>19.46</v>
      </c>
      <c r="K719" s="148">
        <v>5.86</v>
      </c>
      <c r="L719" s="148">
        <v>5.16</v>
      </c>
      <c r="M719" s="118">
        <f t="shared" si="193"/>
        <v>19.495000000000001</v>
      </c>
      <c r="N719" s="118">
        <f t="shared" si="194"/>
        <v>5.7949999999999999</v>
      </c>
      <c r="O719" s="118">
        <f t="shared" si="195"/>
        <v>5.42</v>
      </c>
      <c r="P719" s="149">
        <f t="shared" si="189"/>
        <v>0.11944406251727972</v>
      </c>
      <c r="Q719" s="150">
        <f t="shared" si="190"/>
        <v>1.6032453906900391E-6</v>
      </c>
      <c r="R719" s="151">
        <f t="shared" si="191"/>
        <v>3.9493271864091723E-9</v>
      </c>
      <c r="S719" s="150">
        <f t="shared" si="192"/>
        <v>1.5597185225310589E-17</v>
      </c>
      <c r="T719" s="97">
        <v>298</v>
      </c>
      <c r="U719" s="118">
        <f t="shared" si="196"/>
        <v>292.495</v>
      </c>
      <c r="V719" s="152">
        <f t="shared" si="197"/>
        <v>0.31742790073506766</v>
      </c>
      <c r="W719" s="153">
        <f t="shared" si="198"/>
        <v>2.0769588912575974</v>
      </c>
      <c r="X719" s="154">
        <f t="shared" si="185"/>
        <v>-5.3374572709820494E-8</v>
      </c>
      <c r="Y719" s="155">
        <f t="shared" si="186"/>
        <v>-5.3343920551124831E-8</v>
      </c>
      <c r="Z719" s="155">
        <f t="shared" si="187"/>
        <v>-5.3343938154166592E-8</v>
      </c>
      <c r="AA719" s="156">
        <f t="shared" si="188"/>
        <v>-5.331330357829441E-8</v>
      </c>
      <c r="AB719" s="157">
        <f t="shared" si="199"/>
        <v>4.6470544542090002E-4</v>
      </c>
      <c r="AC719" s="132"/>
      <c r="AD719" s="158">
        <f t="shared" si="200"/>
        <v>4.647054454209</v>
      </c>
      <c r="AE719" s="158"/>
      <c r="AF719" s="159"/>
      <c r="AG719" s="133">
        <v>7130</v>
      </c>
    </row>
    <row r="720" spans="5:33">
      <c r="E720" s="147">
        <v>0.56383101851851847</v>
      </c>
      <c r="F720" s="133">
        <v>7140</v>
      </c>
      <c r="G720" s="148">
        <v>19.53</v>
      </c>
      <c r="H720" s="148">
        <v>5.73</v>
      </c>
      <c r="I720" s="148">
        <v>5.7</v>
      </c>
      <c r="J720" s="148">
        <v>19.47</v>
      </c>
      <c r="K720" s="148">
        <v>5.86</v>
      </c>
      <c r="L720" s="148">
        <v>5.2</v>
      </c>
      <c r="M720" s="118">
        <f t="shared" si="193"/>
        <v>19.5</v>
      </c>
      <c r="N720" s="118">
        <f t="shared" si="194"/>
        <v>5.7949999999999999</v>
      </c>
      <c r="O720" s="118">
        <f t="shared" si="195"/>
        <v>5.45</v>
      </c>
      <c r="P720" s="149">
        <f t="shared" si="189"/>
        <v>0.12011634702994103</v>
      </c>
      <c r="Q720" s="150">
        <f t="shared" si="190"/>
        <v>1.6032453906900391E-6</v>
      </c>
      <c r="R720" s="151">
        <f t="shared" si="191"/>
        <v>3.9509684728087617E-9</v>
      </c>
      <c r="S720" s="150">
        <f t="shared" si="192"/>
        <v>1.56101518731288E-17</v>
      </c>
      <c r="T720" s="97">
        <v>298</v>
      </c>
      <c r="U720" s="118">
        <f t="shared" si="196"/>
        <v>292.5</v>
      </c>
      <c r="V720" s="152">
        <f t="shared" si="197"/>
        <v>0.31713417082544637</v>
      </c>
      <c r="W720" s="153">
        <f t="shared" si="198"/>
        <v>2.0755546397318603</v>
      </c>
      <c r="X720" s="154">
        <f t="shared" si="185"/>
        <v>-5.3694249080817724E-8</v>
      </c>
      <c r="Y720" s="155">
        <f t="shared" si="186"/>
        <v>-5.3663193003044012E-8</v>
      </c>
      <c r="Z720" s="155">
        <f t="shared" si="187"/>
        <v>-5.366321096548847E-8</v>
      </c>
      <c r="AA720" s="156">
        <f t="shared" si="188"/>
        <v>-5.3632172829380703E-8</v>
      </c>
      <c r="AB720" s="157">
        <f t="shared" si="199"/>
        <v>4.6417200609806888E-4</v>
      </c>
      <c r="AC720" s="132"/>
      <c r="AD720" s="158">
        <f t="shared" si="200"/>
        <v>4.6417200609806892</v>
      </c>
      <c r="AE720" s="158"/>
      <c r="AF720" s="159"/>
      <c r="AG720" s="133">
        <v>7140</v>
      </c>
    </row>
    <row r="721" spans="1:37">
      <c r="E721" s="147">
        <v>0.5639467592592593</v>
      </c>
      <c r="F721" s="133">
        <v>7150</v>
      </c>
      <c r="G721" s="148">
        <v>19.54</v>
      </c>
      <c r="H721" s="148">
        <v>5.73</v>
      </c>
      <c r="I721" s="148">
        <v>5.79</v>
      </c>
      <c r="J721" s="148">
        <v>19.46</v>
      </c>
      <c r="K721" s="148">
        <v>5.86</v>
      </c>
      <c r="L721" s="148">
        <v>5.27</v>
      </c>
      <c r="M721" s="118">
        <f t="shared" si="193"/>
        <v>19.5</v>
      </c>
      <c r="N721" s="118">
        <f t="shared" si="194"/>
        <v>5.7949999999999999</v>
      </c>
      <c r="O721" s="118">
        <f t="shared" si="195"/>
        <v>5.5299999999999994</v>
      </c>
      <c r="P721" s="149">
        <f t="shared" si="189"/>
        <v>0.12187952276616035</v>
      </c>
      <c r="Q721" s="150">
        <f t="shared" si="190"/>
        <v>1.6032453906900391E-6</v>
      </c>
      <c r="R721" s="151">
        <f t="shared" si="191"/>
        <v>3.9509684728087617E-9</v>
      </c>
      <c r="S721" s="150">
        <f t="shared" si="192"/>
        <v>1.56101518731288E-17</v>
      </c>
      <c r="T721" s="97">
        <v>298</v>
      </c>
      <c r="U721" s="118">
        <f t="shared" si="196"/>
        <v>292.5</v>
      </c>
      <c r="V721" s="152">
        <f t="shared" si="197"/>
        <v>0.31713417082544637</v>
      </c>
      <c r="W721" s="153">
        <f t="shared" si="198"/>
        <v>2.0755546397318603</v>
      </c>
      <c r="X721" s="154">
        <f t="shared" si="185"/>
        <v>-5.4419434088953963E-8</v>
      </c>
      <c r="Y721" s="155">
        <f t="shared" si="186"/>
        <v>-5.4387496547382206E-8</v>
      </c>
      <c r="Z721" s="155">
        <f t="shared" si="187"/>
        <v>-5.4387515290806837E-8</v>
      </c>
      <c r="AA721" s="156">
        <f t="shared" si="188"/>
        <v>-5.4355596470659526E-8</v>
      </c>
      <c r="AB721" s="157">
        <f t="shared" si="199"/>
        <v>4.6363537404832346E-4</v>
      </c>
      <c r="AC721" s="132"/>
      <c r="AD721" s="158">
        <f t="shared" si="200"/>
        <v>4.6363537404832345</v>
      </c>
      <c r="AE721" s="158"/>
      <c r="AF721" s="159"/>
      <c r="AG721" s="133">
        <v>7150</v>
      </c>
    </row>
    <row r="722" spans="1:37">
      <c r="E722" s="147">
        <v>0.56406250000000002</v>
      </c>
      <c r="F722" s="133">
        <v>7160</v>
      </c>
      <c r="G722" s="148">
        <v>19.54</v>
      </c>
      <c r="H722" s="148">
        <v>5.73</v>
      </c>
      <c r="I722" s="148">
        <v>5.86</v>
      </c>
      <c r="J722" s="148">
        <v>19.46</v>
      </c>
      <c r="K722" s="148">
        <v>5.86</v>
      </c>
      <c r="L722" s="148">
        <v>5.25</v>
      </c>
      <c r="M722" s="118">
        <f t="shared" si="193"/>
        <v>19.5</v>
      </c>
      <c r="N722" s="118">
        <f t="shared" si="194"/>
        <v>5.7949999999999999</v>
      </c>
      <c r="O722" s="118">
        <f t="shared" si="195"/>
        <v>5.5549999999999997</v>
      </c>
      <c r="P722" s="149">
        <f t="shared" si="189"/>
        <v>0.1224305151837289</v>
      </c>
      <c r="Q722" s="150">
        <f t="shared" si="190"/>
        <v>1.6032453906900391E-6</v>
      </c>
      <c r="R722" s="151">
        <f t="shared" si="191"/>
        <v>3.9509684728087617E-9</v>
      </c>
      <c r="S722" s="150">
        <f t="shared" si="192"/>
        <v>1.56101518731288E-17</v>
      </c>
      <c r="T722" s="97">
        <v>298</v>
      </c>
      <c r="U722" s="118">
        <f t="shared" si="196"/>
        <v>292.5</v>
      </c>
      <c r="V722" s="152">
        <f t="shared" si="197"/>
        <v>0.31713417082544637</v>
      </c>
      <c r="W722" s="153">
        <f t="shared" si="198"/>
        <v>2.0755546397318603</v>
      </c>
      <c r="X722" s="154">
        <f t="shared" si="185"/>
        <v>-5.4601327022653634E-8</v>
      </c>
      <c r="Y722" s="155">
        <f t="shared" si="186"/>
        <v>-5.4569137866522028E-8</v>
      </c>
      <c r="Z722" s="155">
        <f t="shared" si="187"/>
        <v>-5.4569156843016364E-8</v>
      </c>
      <c r="AA722" s="156">
        <f t="shared" si="188"/>
        <v>-5.4536986641004633E-8</v>
      </c>
      <c r="AB722" s="157">
        <f t="shared" si="199"/>
        <v>4.6309149895793015E-4</v>
      </c>
      <c r="AC722" s="132"/>
      <c r="AD722" s="158">
        <f t="shared" si="200"/>
        <v>4.6309149895793018</v>
      </c>
      <c r="AE722" s="158"/>
      <c r="AF722" s="159"/>
      <c r="AG722" s="133">
        <v>7160</v>
      </c>
    </row>
    <row r="723" spans="1:37">
      <c r="E723" s="147">
        <v>0.56417824074074074</v>
      </c>
      <c r="F723" s="133">
        <v>7170</v>
      </c>
      <c r="G723" s="148">
        <v>19.54</v>
      </c>
      <c r="H723" s="148">
        <v>5.73</v>
      </c>
      <c r="I723" s="148">
        <v>5.81</v>
      </c>
      <c r="J723" s="148">
        <v>19.46</v>
      </c>
      <c r="K723" s="148">
        <v>5.86</v>
      </c>
      <c r="L723" s="148">
        <v>5.26</v>
      </c>
      <c r="M723" s="118">
        <f t="shared" si="193"/>
        <v>19.5</v>
      </c>
      <c r="N723" s="118">
        <f t="shared" si="194"/>
        <v>5.7949999999999999</v>
      </c>
      <c r="O723" s="118">
        <f t="shared" si="195"/>
        <v>5.5350000000000001</v>
      </c>
      <c r="P723" s="149">
        <f t="shared" si="189"/>
        <v>0.12198972124967407</v>
      </c>
      <c r="Q723" s="150">
        <f t="shared" si="190"/>
        <v>1.6032453906900391E-6</v>
      </c>
      <c r="R723" s="151">
        <f t="shared" si="191"/>
        <v>3.9509684728087617E-9</v>
      </c>
      <c r="S723" s="150">
        <f t="shared" si="192"/>
        <v>1.56101518731288E-17</v>
      </c>
      <c r="T723" s="97">
        <v>298</v>
      </c>
      <c r="U723" s="118">
        <f t="shared" si="196"/>
        <v>292.5</v>
      </c>
      <c r="V723" s="152">
        <f t="shared" si="197"/>
        <v>0.31713417082544637</v>
      </c>
      <c r="W723" s="153">
        <f t="shared" si="198"/>
        <v>2.0755546397318603</v>
      </c>
      <c r="X723" s="154">
        <f t="shared" si="185"/>
        <v>-5.4340633861253977E-8</v>
      </c>
      <c r="Y723" s="155">
        <f t="shared" si="186"/>
        <v>-5.4308713730956999E-8</v>
      </c>
      <c r="Z723" s="155">
        <f t="shared" si="187"/>
        <v>-5.4308732481101149E-8</v>
      </c>
      <c r="AA723" s="156">
        <f t="shared" si="188"/>
        <v>-5.4276831078920355E-8</v>
      </c>
      <c r="AB723" s="157">
        <f t="shared" si="199"/>
        <v>4.6254580745279226E-4</v>
      </c>
      <c r="AC723" s="132"/>
      <c r="AD723" s="158">
        <f t="shared" si="200"/>
        <v>4.6254580745279226</v>
      </c>
      <c r="AE723" s="158"/>
      <c r="AF723" s="159"/>
      <c r="AG723" s="133">
        <v>7170</v>
      </c>
    </row>
    <row r="724" spans="1:37">
      <c r="E724" s="147">
        <v>0.56429398148148147</v>
      </c>
      <c r="F724" s="133">
        <v>7180</v>
      </c>
      <c r="G724" s="148">
        <v>19.559999999999999</v>
      </c>
      <c r="H724" s="148">
        <v>5.73</v>
      </c>
      <c r="I724" s="148">
        <v>5.69</v>
      </c>
      <c r="J724" s="148">
        <v>19.46</v>
      </c>
      <c r="K724" s="148">
        <v>5.86</v>
      </c>
      <c r="L724" s="148">
        <v>5.24</v>
      </c>
      <c r="M724" s="118">
        <f t="shared" si="193"/>
        <v>19.509999999999998</v>
      </c>
      <c r="N724" s="118">
        <f t="shared" si="194"/>
        <v>5.7949999999999999</v>
      </c>
      <c r="O724" s="118">
        <f t="shared" si="195"/>
        <v>5.4649999999999999</v>
      </c>
      <c r="P724" s="149">
        <f t="shared" si="189"/>
        <v>0.12046932014943898</v>
      </c>
      <c r="Q724" s="150">
        <f t="shared" si="190"/>
        <v>1.6032453906900391E-6</v>
      </c>
      <c r="R724" s="151">
        <f t="shared" si="191"/>
        <v>3.954253092179994E-9</v>
      </c>
      <c r="S724" s="150">
        <f t="shared" si="192"/>
        <v>1.5636117517015045E-17</v>
      </c>
      <c r="T724" s="97">
        <v>298</v>
      </c>
      <c r="U724" s="118">
        <f t="shared" si="196"/>
        <v>292.51</v>
      </c>
      <c r="V724" s="152">
        <f t="shared" si="197"/>
        <v>0.3165467411313197</v>
      </c>
      <c r="W724" s="153">
        <f t="shared" si="198"/>
        <v>2.0727491280992036</v>
      </c>
      <c r="X724" s="154">
        <f t="shared" si="185"/>
        <v>-5.3762187530566898E-8</v>
      </c>
      <c r="Y724" s="155">
        <f t="shared" si="186"/>
        <v>-5.3730906623747985E-8</v>
      </c>
      <c r="Z724" s="155">
        <f t="shared" si="187"/>
        <v>-5.3730924824181721E-8</v>
      </c>
      <c r="AA724" s="156">
        <f t="shared" si="188"/>
        <v>-5.369966209661712E-8</v>
      </c>
      <c r="AB724" s="157">
        <f t="shared" si="199"/>
        <v>4.6200272019051843E-4</v>
      </c>
      <c r="AC724" s="132"/>
      <c r="AD724" s="158">
        <f t="shared" si="200"/>
        <v>4.6200272019051845</v>
      </c>
      <c r="AE724" s="158"/>
      <c r="AF724" s="159"/>
      <c r="AG724" s="133">
        <v>7180</v>
      </c>
    </row>
    <row r="725" spans="1:37">
      <c r="E725" s="147">
        <v>0.56440972222222219</v>
      </c>
      <c r="F725" s="133">
        <v>7190</v>
      </c>
      <c r="G725" s="148">
        <v>19.559999999999999</v>
      </c>
      <c r="H725" s="148">
        <v>5.73</v>
      </c>
      <c r="I725" s="148">
        <v>5.57</v>
      </c>
      <c r="J725" s="148">
        <v>19.46</v>
      </c>
      <c r="K725" s="148">
        <v>5.86</v>
      </c>
      <c r="L725" s="148">
        <v>5.25</v>
      </c>
      <c r="M725" s="118">
        <f t="shared" si="193"/>
        <v>19.509999999999998</v>
      </c>
      <c r="N725" s="118">
        <f t="shared" si="194"/>
        <v>5.7949999999999999</v>
      </c>
      <c r="O725" s="118">
        <f t="shared" si="195"/>
        <v>5.41</v>
      </c>
      <c r="P725" s="149">
        <f t="shared" si="189"/>
        <v>0.11925691162094508</v>
      </c>
      <c r="Q725" s="150">
        <f t="shared" si="190"/>
        <v>1.6032453906900391E-6</v>
      </c>
      <c r="R725" s="151">
        <f t="shared" si="191"/>
        <v>3.954253092179994E-9</v>
      </c>
      <c r="S725" s="150">
        <f t="shared" si="192"/>
        <v>1.5636117517015045E-17</v>
      </c>
      <c r="T725" s="97">
        <v>298</v>
      </c>
      <c r="U725" s="118">
        <f t="shared" si="196"/>
        <v>292.51</v>
      </c>
      <c r="V725" s="152">
        <f t="shared" si="197"/>
        <v>0.3165467411313197</v>
      </c>
      <c r="W725" s="153">
        <f t="shared" si="198"/>
        <v>2.0727491280992036</v>
      </c>
      <c r="X725" s="154">
        <f t="shared" si="185"/>
        <v>-5.3159226346004474E-8</v>
      </c>
      <c r="Y725" s="155">
        <f t="shared" si="186"/>
        <v>-5.3128607546866701E-8</v>
      </c>
      <c r="Z725" s="155">
        <f t="shared" si="187"/>
        <v>-5.3128625182767848E-8</v>
      </c>
      <c r="AA725" s="156">
        <f t="shared" si="188"/>
        <v>-5.3098023999215255E-8</v>
      </c>
      <c r="AB725" s="157">
        <f t="shared" si="199"/>
        <v>4.6146541100298001E-4</v>
      </c>
      <c r="AC725" s="132"/>
      <c r="AD725" s="158">
        <f t="shared" si="200"/>
        <v>4.6146541100298002</v>
      </c>
      <c r="AE725" s="158"/>
      <c r="AF725" s="159"/>
      <c r="AG725" s="133">
        <v>7190</v>
      </c>
    </row>
    <row r="726" spans="1:37" s="77" customFormat="1">
      <c r="A726" s="134"/>
      <c r="B726" s="134"/>
      <c r="C726" s="134"/>
      <c r="D726" s="134"/>
      <c r="E726" s="136">
        <v>0.56452546296296291</v>
      </c>
      <c r="F726" s="137">
        <v>7200</v>
      </c>
      <c r="G726" s="138">
        <v>19.559999999999999</v>
      </c>
      <c r="H726" s="138">
        <v>5.73</v>
      </c>
      <c r="I726" s="138">
        <v>5.49</v>
      </c>
      <c r="J726" s="138">
        <v>19.46</v>
      </c>
      <c r="K726" s="138">
        <v>5.86</v>
      </c>
      <c r="L726" s="138">
        <v>5.22</v>
      </c>
      <c r="M726" s="139">
        <f t="shared" si="193"/>
        <v>19.509999999999998</v>
      </c>
      <c r="N726" s="139">
        <f t="shared" si="194"/>
        <v>5.7949999999999999</v>
      </c>
      <c r="O726" s="139">
        <f t="shared" si="195"/>
        <v>5.3550000000000004</v>
      </c>
      <c r="P726" s="140">
        <f t="shared" si="189"/>
        <v>0.11804450309245119</v>
      </c>
      <c r="Q726" s="141">
        <f t="shared" si="190"/>
        <v>1.6032453906900391E-6</v>
      </c>
      <c r="R726" s="142">
        <f t="shared" si="191"/>
        <v>3.954253092179994E-9</v>
      </c>
      <c r="S726" s="141">
        <f t="shared" si="192"/>
        <v>1.5636117517015045E-17</v>
      </c>
      <c r="T726" s="143">
        <v>298</v>
      </c>
      <c r="U726" s="139">
        <f t="shared" si="196"/>
        <v>292.51</v>
      </c>
      <c r="V726" s="144">
        <f t="shared" si="197"/>
        <v>0.3165467411313197</v>
      </c>
      <c r="W726" s="145">
        <f t="shared" si="198"/>
        <v>2.0727491280992036</v>
      </c>
      <c r="X726" s="146">
        <f t="shared" si="185"/>
        <v>-5.2558210453250031E-8</v>
      </c>
      <c r="Y726" s="146">
        <f t="shared" si="186"/>
        <v>-5.2528245591273414E-8</v>
      </c>
      <c r="Z726" s="146">
        <f t="shared" si="187"/>
        <v>-5.2528262675054332E-8</v>
      </c>
      <c r="AA726" s="146">
        <f t="shared" si="188"/>
        <v>-5.2498314877378801E-8</v>
      </c>
      <c r="AB726" s="146">
        <f t="shared" si="199"/>
        <v>4.6093412480997255E-4</v>
      </c>
      <c r="AC726" s="146">
        <f>D23</f>
        <v>4.7928571428571427E-4</v>
      </c>
      <c r="AD726" s="146">
        <f t="shared" si="200"/>
        <v>4.6093412480997253</v>
      </c>
      <c r="AE726" s="146">
        <f>AC726*10000</f>
        <v>4.7928571428571427</v>
      </c>
      <c r="AF726" s="146">
        <f>(AD726-AE726)*(AD726-AE726)</f>
        <v>3.3678083628615484E-2</v>
      </c>
      <c r="AG726" s="137">
        <v>7200</v>
      </c>
      <c r="AH726" s="134"/>
      <c r="AI726" s="134"/>
      <c r="AJ726" s="134"/>
      <c r="AK726" s="134"/>
    </row>
    <row r="727" spans="1:37">
      <c r="E727" s="147">
        <v>0.56464120370370374</v>
      </c>
      <c r="F727" s="133">
        <v>7210</v>
      </c>
      <c r="G727" s="148">
        <v>19.559999999999999</v>
      </c>
      <c r="H727" s="148">
        <v>5.73</v>
      </c>
      <c r="I727" s="148">
        <v>5.45</v>
      </c>
      <c r="J727" s="148">
        <v>19.46</v>
      </c>
      <c r="K727" s="148">
        <v>5.86</v>
      </c>
      <c r="L727" s="148">
        <v>5.21</v>
      </c>
      <c r="M727" s="118">
        <f t="shared" si="193"/>
        <v>19.509999999999998</v>
      </c>
      <c r="N727" s="118">
        <f t="shared" si="194"/>
        <v>5.7949999999999999</v>
      </c>
      <c r="O727" s="118">
        <f t="shared" si="195"/>
        <v>5.33</v>
      </c>
      <c r="P727" s="149">
        <f t="shared" si="189"/>
        <v>0.11749340830677213</v>
      </c>
      <c r="Q727" s="150">
        <f t="shared" si="190"/>
        <v>1.6032453906900391E-6</v>
      </c>
      <c r="R727" s="151">
        <f t="shared" si="191"/>
        <v>3.954253092179994E-9</v>
      </c>
      <c r="S727" s="150">
        <f t="shared" si="192"/>
        <v>1.5636117517015045E-17</v>
      </c>
      <c r="T727" s="97">
        <v>298</v>
      </c>
      <c r="U727" s="118">
        <f t="shared" si="196"/>
        <v>292.51</v>
      </c>
      <c r="V727" s="152">
        <f t="shared" si="197"/>
        <v>0.3165467411313197</v>
      </c>
      <c r="W727" s="153">
        <f t="shared" si="198"/>
        <v>2.0727491280992036</v>
      </c>
      <c r="X727" s="154">
        <f t="shared" si="185"/>
        <v>-5.2253224711682155E-8</v>
      </c>
      <c r="Y727" s="155">
        <f t="shared" si="186"/>
        <v>-5.2223572810564388E-8</v>
      </c>
      <c r="Z727" s="155">
        <f t="shared" si="187"/>
        <v>-5.2223589636994627E-8</v>
      </c>
      <c r="AA727" s="156">
        <f t="shared" si="188"/>
        <v>-5.2193954543210259E-8</v>
      </c>
      <c r="AB727" s="157">
        <f t="shared" si="199"/>
        <v>4.6040884224020042E-4</v>
      </c>
      <c r="AC727" s="132"/>
      <c r="AD727" s="158">
        <f t="shared" si="200"/>
        <v>4.604088422402004</v>
      </c>
      <c r="AE727" s="158"/>
      <c r="AF727" s="159"/>
      <c r="AG727" s="133">
        <v>7210</v>
      </c>
    </row>
    <row r="728" spans="1:37">
      <c r="E728" s="147">
        <v>0.56475694444444446</v>
      </c>
      <c r="F728" s="133">
        <v>7220</v>
      </c>
      <c r="G728" s="148">
        <v>19.57</v>
      </c>
      <c r="H728" s="148">
        <v>5.73</v>
      </c>
      <c r="I728" s="148">
        <v>5.41</v>
      </c>
      <c r="J728" s="148">
        <v>19.46</v>
      </c>
      <c r="K728" s="148">
        <v>5.86</v>
      </c>
      <c r="L728" s="148">
        <v>5.3</v>
      </c>
      <c r="M728" s="118">
        <f t="shared" si="193"/>
        <v>19.515000000000001</v>
      </c>
      <c r="N728" s="118">
        <f t="shared" si="194"/>
        <v>5.7949999999999999</v>
      </c>
      <c r="O728" s="118">
        <f t="shared" si="195"/>
        <v>5.3550000000000004</v>
      </c>
      <c r="P728" s="149">
        <f t="shared" si="189"/>
        <v>0.11805546977274509</v>
      </c>
      <c r="Q728" s="150">
        <f t="shared" si="190"/>
        <v>1.6032453906900391E-6</v>
      </c>
      <c r="R728" s="151">
        <f t="shared" si="191"/>
        <v>3.9558964257186955E-9</v>
      </c>
      <c r="S728" s="150">
        <f t="shared" si="192"/>
        <v>1.5649116531013949E-17</v>
      </c>
      <c r="T728" s="97">
        <v>298</v>
      </c>
      <c r="U728" s="118">
        <f t="shared" si="196"/>
        <v>292.51499999999999</v>
      </c>
      <c r="V728" s="152">
        <f t="shared" si="197"/>
        <v>0.31625304134578336</v>
      </c>
      <c r="W728" s="153">
        <f t="shared" si="198"/>
        <v>2.0713478665095582</v>
      </c>
      <c r="X728" s="154">
        <f t="shared" si="185"/>
        <v>-5.2522744693711432E-8</v>
      </c>
      <c r="Y728" s="155">
        <f t="shared" si="186"/>
        <v>-5.2492752096930281E-8</v>
      </c>
      <c r="Z728" s="155">
        <f t="shared" si="187"/>
        <v>-5.2492769223907682E-8</v>
      </c>
      <c r="AA728" s="156">
        <f t="shared" si="188"/>
        <v>-5.2462793734543559E-8</v>
      </c>
      <c r="AB728" s="157">
        <f t="shared" si="199"/>
        <v>4.5988660639995039E-4</v>
      </c>
      <c r="AC728" s="132"/>
      <c r="AD728" s="158">
        <f t="shared" si="200"/>
        <v>4.5988660639995036</v>
      </c>
      <c r="AE728" s="158"/>
      <c r="AF728" s="159"/>
      <c r="AG728" s="133">
        <v>7220</v>
      </c>
    </row>
    <row r="729" spans="1:37">
      <c r="E729" s="147">
        <v>0.56487268518518519</v>
      </c>
      <c r="F729" s="133">
        <v>7230</v>
      </c>
      <c r="G729" s="148">
        <v>19.57</v>
      </c>
      <c r="H729" s="148">
        <v>5.73</v>
      </c>
      <c r="I729" s="148">
        <v>5.32</v>
      </c>
      <c r="J729" s="148">
        <v>19.47</v>
      </c>
      <c r="K729" s="148">
        <v>5.85</v>
      </c>
      <c r="L729" s="148">
        <v>5.43</v>
      </c>
      <c r="M729" s="118">
        <f t="shared" si="193"/>
        <v>19.52</v>
      </c>
      <c r="N729" s="118">
        <f t="shared" si="194"/>
        <v>5.79</v>
      </c>
      <c r="O729" s="118">
        <f t="shared" si="195"/>
        <v>5.375</v>
      </c>
      <c r="P729" s="149">
        <f t="shared" si="189"/>
        <v>0.11850739624436916</v>
      </c>
      <c r="Q729" s="150">
        <f t="shared" si="190"/>
        <v>1.6218100973589276E-6</v>
      </c>
      <c r="R729" s="151">
        <f t="shared" si="191"/>
        <v>3.9122388513711054E-9</v>
      </c>
      <c r="S729" s="150">
        <f t="shared" si="192"/>
        <v>1.5305612830177507E-17</v>
      </c>
      <c r="T729" s="97">
        <v>298</v>
      </c>
      <c r="U729" s="118">
        <f t="shared" si="196"/>
        <v>292.52</v>
      </c>
      <c r="V729" s="152">
        <f t="shared" si="197"/>
        <v>0.31595935160058136</v>
      </c>
      <c r="W729" s="153">
        <f t="shared" si="198"/>
        <v>2.0699476000835269</v>
      </c>
      <c r="X729" s="154">
        <f t="shared" si="185"/>
        <v>-5.1542484006805375E-8</v>
      </c>
      <c r="Y729" s="155">
        <f t="shared" si="186"/>
        <v>-5.1513567493082077E-8</v>
      </c>
      <c r="Z729" s="155">
        <f t="shared" si="187"/>
        <v>-5.1513583715908392E-8</v>
      </c>
      <c r="AA729" s="156">
        <f t="shared" si="188"/>
        <v>-5.1484683406808658E-8</v>
      </c>
      <c r="AB729" s="157">
        <f t="shared" si="199"/>
        <v>4.5936167876483382E-4</v>
      </c>
      <c r="AC729" s="132"/>
      <c r="AD729" s="158">
        <f t="shared" si="200"/>
        <v>4.5936167876483385</v>
      </c>
      <c r="AE729" s="158"/>
      <c r="AF729" s="159"/>
      <c r="AG729" s="133">
        <v>7230</v>
      </c>
    </row>
    <row r="730" spans="1:37">
      <c r="E730" s="147">
        <v>0.56498842592592591</v>
      </c>
      <c r="F730" s="133">
        <v>7240</v>
      </c>
      <c r="G730" s="148">
        <v>19.57</v>
      </c>
      <c r="H730" s="148">
        <v>5.73</v>
      </c>
      <c r="I730" s="148">
        <v>5.21</v>
      </c>
      <c r="J730" s="148">
        <v>19.47</v>
      </c>
      <c r="K730" s="148">
        <v>5.85</v>
      </c>
      <c r="L730" s="148">
        <v>5.51</v>
      </c>
      <c r="M730" s="118">
        <f t="shared" si="193"/>
        <v>19.52</v>
      </c>
      <c r="N730" s="118">
        <f t="shared" si="194"/>
        <v>5.79</v>
      </c>
      <c r="O730" s="118">
        <f t="shared" si="195"/>
        <v>5.3599999999999994</v>
      </c>
      <c r="P730" s="149">
        <f t="shared" si="189"/>
        <v>0.11817667792926859</v>
      </c>
      <c r="Q730" s="150">
        <f t="shared" si="190"/>
        <v>1.6218100973589276E-6</v>
      </c>
      <c r="R730" s="151">
        <f t="shared" si="191"/>
        <v>3.9122388513711054E-9</v>
      </c>
      <c r="S730" s="150">
        <f t="shared" si="192"/>
        <v>1.5305612830177507E-17</v>
      </c>
      <c r="T730" s="97">
        <v>298</v>
      </c>
      <c r="U730" s="118">
        <f t="shared" si="196"/>
        <v>292.52</v>
      </c>
      <c r="V730" s="152">
        <f t="shared" si="197"/>
        <v>0.31595935160058136</v>
      </c>
      <c r="W730" s="153">
        <f t="shared" si="198"/>
        <v>2.0699476000835269</v>
      </c>
      <c r="X730" s="154">
        <f t="shared" si="185"/>
        <v>-5.1341005226611139E-8</v>
      </c>
      <c r="Y730" s="155">
        <f t="shared" si="186"/>
        <v>-5.1312282128900197E-8</v>
      </c>
      <c r="Z730" s="155">
        <f t="shared" si="187"/>
        <v>-5.1312298198245519E-8</v>
      </c>
      <c r="AA730" s="156">
        <f t="shared" si="188"/>
        <v>-5.1283591151899672E-8</v>
      </c>
      <c r="AB730" s="157">
        <f t="shared" si="199"/>
        <v>4.5884654298178118E-4</v>
      </c>
      <c r="AC730" s="132"/>
      <c r="AD730" s="158">
        <f t="shared" si="200"/>
        <v>4.5884654298178118</v>
      </c>
      <c r="AE730" s="158"/>
      <c r="AF730" s="159"/>
      <c r="AG730" s="133">
        <v>7240</v>
      </c>
    </row>
    <row r="731" spans="1:37">
      <c r="AF731" s="163">
        <f>SUM(AF6:AF730)</f>
        <v>1.0900340970809401</v>
      </c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726"/>
  <sheetViews>
    <sheetView tabSelected="1" topLeftCell="J1" workbookViewId="0">
      <selection activeCell="X8" sqref="X8"/>
    </sheetView>
  </sheetViews>
  <sheetFormatPr defaultRowHeight="15"/>
  <cols>
    <col min="1" max="16" width="9.28515625" style="54" bestFit="1" customWidth="1"/>
    <col min="17" max="17" width="9.7109375" style="54" bestFit="1" customWidth="1"/>
    <col min="18" max="33" width="9.28515625" style="54" bestFit="1" customWidth="1"/>
    <col min="34" max="34" width="9.140625" style="54"/>
  </cols>
  <sheetData>
    <row r="1" spans="1:34" ht="15.75" thickBot="1">
      <c r="N1" s="161"/>
      <c r="Q1" s="101"/>
      <c r="W1" s="164"/>
    </row>
    <row r="2" spans="1:34">
      <c r="A2" s="83" t="s">
        <v>32</v>
      </c>
      <c r="B2" s="103">
        <f>C2*100000000000</f>
        <v>145686317881320.78</v>
      </c>
      <c r="C2" s="85">
        <v>1456.8631788132077</v>
      </c>
      <c r="D2" s="54">
        <f>B2*60</f>
        <v>8741179072879247</v>
      </c>
    </row>
    <row r="3" spans="1:34" ht="15.75" thickBot="1">
      <c r="A3" s="86" t="s">
        <v>33</v>
      </c>
      <c r="B3" s="87">
        <v>1</v>
      </c>
      <c r="C3" s="88"/>
    </row>
    <row r="4" spans="1:34" ht="15.75" thickTop="1"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4">
      <c r="A5" s="54" t="s">
        <v>2</v>
      </c>
      <c r="B5" s="54" t="s">
        <v>3</v>
      </c>
      <c r="C5" s="54" t="s">
        <v>4</v>
      </c>
      <c r="D5" s="165" t="s">
        <v>13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4" s="77" customFormat="1">
      <c r="A6" s="104">
        <v>0</v>
      </c>
      <c r="B6" s="104">
        <v>0.96299999999999997</v>
      </c>
      <c r="C6" s="109">
        <f>(B6/0.0253)*2</f>
        <v>76.126482213438734</v>
      </c>
      <c r="D6" s="105">
        <f>C6/56000</f>
        <v>1.3594014680971202E-3</v>
      </c>
      <c r="E6" s="106">
        <v>0.52340277777777777</v>
      </c>
      <c r="F6" s="107">
        <v>0</v>
      </c>
      <c r="G6" s="108">
        <v>13.41</v>
      </c>
      <c r="H6" s="108">
        <v>6.07</v>
      </c>
      <c r="I6" s="108">
        <v>6.3</v>
      </c>
      <c r="J6" s="108">
        <v>13.49</v>
      </c>
      <c r="K6" s="108">
        <v>6.06</v>
      </c>
      <c r="L6" s="108">
        <v>5.83</v>
      </c>
      <c r="M6" s="109">
        <f>(G6+J6)/2</f>
        <v>13.45</v>
      </c>
      <c r="N6" s="109">
        <f>(H6+K6)/2</f>
        <v>6.0649999999999995</v>
      </c>
      <c r="O6" s="109">
        <f>(I6+L6)/2</f>
        <v>6.0649999999999995</v>
      </c>
      <c r="P6" s="110">
        <f>((O6/32000)*(1/((-0.026*M6+1.9067)/1000)))/1.013</f>
        <v>0.12016632207760258</v>
      </c>
      <c r="Q6" s="111">
        <f>POWER(10, -N6)</f>
        <v>8.6099375218460012E-7</v>
      </c>
      <c r="R6" s="112">
        <f>(0.00000000000001*(0.1253*EXP(0.0831*M6)))/Q6</f>
        <v>4.4499982679730982E-9</v>
      </c>
      <c r="S6" s="111">
        <f>POWER(R6, 2)</f>
        <v>1.9802484584963575E-17</v>
      </c>
      <c r="T6" s="113">
        <v>298</v>
      </c>
      <c r="U6" s="109">
        <f>273+M6</f>
        <v>286.45</v>
      </c>
      <c r="V6" s="114">
        <f>((1/U6)-(1/298))*5026</f>
        <v>0.68004770266898373</v>
      </c>
      <c r="W6" s="115">
        <f>POWER(10,V6)</f>
        <v>4.7868266767825682</v>
      </c>
      <c r="X6" s="116">
        <f t="shared" ref="X6:X69" si="0">-($B$2/W6)*P6*S6*AB6</f>
        <v>-9.9218826072018686E-8</v>
      </c>
      <c r="Y6" s="116">
        <f t="shared" ref="Y6:Y69" si="1">-(AB6+(5*X6))*$B$2*S6*P6/W6</f>
        <v>-9.9182897694474471E-8</v>
      </c>
      <c r="Z6" s="116">
        <f t="shared" ref="Z6:Z69" si="2">-(AB6+5*Y6)*$B$2*P6*S6/W6</f>
        <v>-9.918291070458923E-8</v>
      </c>
      <c r="AA6" s="116">
        <f t="shared" ref="AA6:AA69" si="3">-(AB6+(10*Z6))*$B$2*P6*S6/W6</f>
        <v>-9.9146995327737538E-8</v>
      </c>
      <c r="AB6" s="116">
        <f>0.00137</f>
        <v>1.3699999999999999E-3</v>
      </c>
      <c r="AC6" s="116">
        <f>D6</f>
        <v>1.3594014680971202E-3</v>
      </c>
      <c r="AD6" s="116">
        <f>AB6*10000</f>
        <v>13.7</v>
      </c>
      <c r="AE6" s="116">
        <f>AC6*10000</f>
        <v>13.594014680971203</v>
      </c>
      <c r="AF6" s="116">
        <f>(AD6-AE6)*(AD6-AE6)</f>
        <v>1.1232887849635819E-2</v>
      </c>
      <c r="AG6" s="107">
        <v>0</v>
      </c>
      <c r="AH6" s="104"/>
    </row>
    <row r="7" spans="1:34">
      <c r="A7" s="54">
        <v>4</v>
      </c>
      <c r="B7" s="54">
        <v>0.95799999999999996</v>
      </c>
      <c r="C7" s="4">
        <f t="shared" ref="C7:C21" si="4">(B7/0.0253)*2</f>
        <v>75.731225296442688</v>
      </c>
      <c r="D7" s="76">
        <f t="shared" ref="D7:D22" si="5">C7/56000</f>
        <v>1.3523433088650479E-3</v>
      </c>
      <c r="E7" s="73">
        <v>0.52351851851851849</v>
      </c>
      <c r="F7" s="71">
        <v>10</v>
      </c>
      <c r="G7" s="58">
        <v>13.41</v>
      </c>
      <c r="H7" s="58">
        <v>6.07</v>
      </c>
      <c r="I7" s="58">
        <v>6.15</v>
      </c>
      <c r="J7" s="58">
        <v>13.49</v>
      </c>
      <c r="K7" s="58">
        <v>6.06</v>
      </c>
      <c r="L7" s="58">
        <v>5.65</v>
      </c>
      <c r="M7" s="59">
        <f t="shared" ref="M7:O69" si="6">(G7+J7)/2</f>
        <v>13.45</v>
      </c>
      <c r="N7" s="59">
        <f t="shared" si="6"/>
        <v>6.0649999999999995</v>
      </c>
      <c r="O7" s="59">
        <f t="shared" si="6"/>
        <v>5.9</v>
      </c>
      <c r="P7" s="60">
        <f t="shared" ref="P7:P70" si="7">((O7/32000)*(1/((-0.026*M7+1.9067)/1000)))/1.013</f>
        <v>0.11689716409857467</v>
      </c>
      <c r="Q7" s="22">
        <f t="shared" ref="Q7:Q70" si="8">POWER(10, -N7)</f>
        <v>8.6099375218460012E-7</v>
      </c>
      <c r="R7" s="61">
        <f t="shared" ref="R7:R70" si="9">(0.00000000000001*(0.1253*EXP(0.0831*M7)))/Q7</f>
        <v>4.4499982679730982E-9</v>
      </c>
      <c r="S7" s="22">
        <f t="shared" ref="S7:S70" si="10">POWER(R7, 2)</f>
        <v>1.9802484584963575E-17</v>
      </c>
      <c r="T7" s="62">
        <v>298</v>
      </c>
      <c r="U7" s="59">
        <f t="shared" ref="U7:U70" si="11">273+M7</f>
        <v>286.45</v>
      </c>
      <c r="V7" s="63">
        <f t="shared" ref="V7:V70" si="12">((1/U7)-(1/298))*5026</f>
        <v>0.68004770266898373</v>
      </c>
      <c r="W7" s="64">
        <f t="shared" ref="W7:W70" si="13">POWER(10,V7)</f>
        <v>4.7868266767825682</v>
      </c>
      <c r="X7" s="65">
        <f t="shared" si="0"/>
        <v>-9.6449673941003919E-8</v>
      </c>
      <c r="Y7" s="66">
        <f t="shared" si="1"/>
        <v>-9.6415698469561116E-8</v>
      </c>
      <c r="Z7" s="66">
        <f t="shared" si="2"/>
        <v>-9.6415710437799171E-8</v>
      </c>
      <c r="AA7" s="67">
        <f t="shared" si="3"/>
        <v>-9.6381746926162554E-8</v>
      </c>
      <c r="AB7" s="68">
        <f>AB6+10*(0.166666666666666*(X6+2*Y6+2*Z6+AA6))</f>
        <v>1.3690081709363368E-3</v>
      </c>
      <c r="AC7" s="69"/>
      <c r="AD7" s="70">
        <f t="shared" ref="AD7:AD70" si="14">AB7*10000</f>
        <v>13.690081709363367</v>
      </c>
      <c r="AE7" s="70"/>
      <c r="AF7" s="74"/>
      <c r="AG7" s="71">
        <v>10</v>
      </c>
    </row>
    <row r="8" spans="1:34">
      <c r="A8" s="54">
        <v>8</v>
      </c>
      <c r="B8" s="54">
        <v>0.96099999999999997</v>
      </c>
      <c r="C8" s="4">
        <f t="shared" si="4"/>
        <v>75.968379446640313</v>
      </c>
      <c r="D8" s="76">
        <f t="shared" si="5"/>
        <v>1.3565782044042912E-3</v>
      </c>
      <c r="E8" s="73">
        <v>0.52363425925925922</v>
      </c>
      <c r="F8" s="71">
        <v>20</v>
      </c>
      <c r="G8" s="58">
        <v>13.41</v>
      </c>
      <c r="H8" s="58">
        <v>6.07</v>
      </c>
      <c r="I8" s="58">
        <v>6.03</v>
      </c>
      <c r="J8" s="58">
        <v>13.5</v>
      </c>
      <c r="K8" s="58">
        <v>6.06</v>
      </c>
      <c r="L8" s="58">
        <v>5.48</v>
      </c>
      <c r="M8" s="59">
        <f t="shared" si="6"/>
        <v>13.455</v>
      </c>
      <c r="N8" s="59">
        <f t="shared" si="6"/>
        <v>6.0649999999999995</v>
      </c>
      <c r="O8" s="59">
        <f t="shared" si="6"/>
        <v>5.7550000000000008</v>
      </c>
      <c r="P8" s="60">
        <f t="shared" si="7"/>
        <v>0.11403378881835403</v>
      </c>
      <c r="Q8" s="22">
        <f t="shared" si="8"/>
        <v>8.6099375218460012E-7</v>
      </c>
      <c r="R8" s="61">
        <f t="shared" si="9"/>
        <v>4.4518476264310553E-9</v>
      </c>
      <c r="S8" s="22">
        <f t="shared" si="10"/>
        <v>1.9818947288959822E-17</v>
      </c>
      <c r="T8" s="62">
        <v>298</v>
      </c>
      <c r="U8" s="59">
        <f t="shared" si="11"/>
        <v>286.45499999999998</v>
      </c>
      <c r="V8" s="63">
        <f t="shared" si="12"/>
        <v>0.67974144480099996</v>
      </c>
      <c r="W8" s="64">
        <f t="shared" si="13"/>
        <v>4.7834522692932886</v>
      </c>
      <c r="X8" s="65">
        <f t="shared" si="0"/>
        <v>-9.4165437612088011E-8</v>
      </c>
      <c r="Y8" s="66">
        <f t="shared" si="1"/>
        <v>-9.4133029555217152E-8</v>
      </c>
      <c r="Z8" s="66">
        <f t="shared" si="2"/>
        <v>-9.4133040708801498E-8</v>
      </c>
      <c r="AA8" s="67">
        <f t="shared" si="3"/>
        <v>-9.4100643797837742E-8</v>
      </c>
      <c r="AB8" s="68">
        <f t="shared" ref="AB8:AB71" si="15">AB7+10*(0.166666666666666*(X7+2*Y7+2*Z7+AA7))</f>
        <v>1.3680440138718671E-3</v>
      </c>
      <c r="AC8" s="69"/>
      <c r="AD8" s="70">
        <f t="shared" si="14"/>
        <v>13.680440138718671</v>
      </c>
      <c r="AE8" s="70"/>
      <c r="AF8" s="74"/>
      <c r="AG8" s="71">
        <v>20</v>
      </c>
    </row>
    <row r="9" spans="1:34">
      <c r="A9" s="54">
        <v>12</v>
      </c>
      <c r="B9" s="54">
        <v>0.96699999999999997</v>
      </c>
      <c r="C9" s="4">
        <f t="shared" si="4"/>
        <v>76.442687747035578</v>
      </c>
      <c r="D9" s="76">
        <f t="shared" si="5"/>
        <v>1.3650479954827781E-3</v>
      </c>
      <c r="E9" s="73">
        <v>0.52374999999999994</v>
      </c>
      <c r="F9" s="71">
        <v>30</v>
      </c>
      <c r="G9" s="58">
        <v>13.41</v>
      </c>
      <c r="H9" s="58">
        <v>6.07</v>
      </c>
      <c r="I9" s="58">
        <v>5.93</v>
      </c>
      <c r="J9" s="58">
        <v>13.51</v>
      </c>
      <c r="K9" s="58">
        <v>6.06</v>
      </c>
      <c r="L9" s="58">
        <v>5.31</v>
      </c>
      <c r="M9" s="59">
        <f t="shared" si="6"/>
        <v>13.46</v>
      </c>
      <c r="N9" s="59">
        <f t="shared" si="6"/>
        <v>6.0649999999999995</v>
      </c>
      <c r="O9" s="59">
        <f t="shared" si="6"/>
        <v>5.6199999999999992</v>
      </c>
      <c r="P9" s="60">
        <f t="shared" si="7"/>
        <v>0.11136809918710194</v>
      </c>
      <c r="Q9" s="22">
        <f t="shared" si="8"/>
        <v>8.6099375218460012E-7</v>
      </c>
      <c r="R9" s="61">
        <f t="shared" si="9"/>
        <v>4.4536977534571097E-9</v>
      </c>
      <c r="S9" s="22">
        <f t="shared" si="10"/>
        <v>1.9835423679148905E-17</v>
      </c>
      <c r="T9" s="62">
        <v>298</v>
      </c>
      <c r="U9" s="59">
        <f t="shared" si="11"/>
        <v>286.45999999999998</v>
      </c>
      <c r="V9" s="63">
        <f t="shared" si="12"/>
        <v>0.6794351976241354</v>
      </c>
      <c r="W9" s="64">
        <f t="shared" si="13"/>
        <v>4.7800803582183073</v>
      </c>
      <c r="X9" s="65">
        <f t="shared" si="0"/>
        <v>-9.2042200641547514E-8</v>
      </c>
      <c r="Y9" s="66">
        <f t="shared" si="1"/>
        <v>-9.2011216258292419E-8</v>
      </c>
      <c r="Z9" s="66">
        <f t="shared" si="2"/>
        <v>-9.2011226688638489E-8</v>
      </c>
      <c r="AA9" s="67">
        <f t="shared" si="3"/>
        <v>-9.1980252728707085E-8</v>
      </c>
      <c r="AB9" s="68">
        <f t="shared" si="15"/>
        <v>1.3671026835019705E-3</v>
      </c>
      <c r="AC9" s="69"/>
      <c r="AD9" s="70">
        <f t="shared" si="14"/>
        <v>13.671026835019706</v>
      </c>
      <c r="AE9" s="70"/>
      <c r="AF9" s="74"/>
      <c r="AG9" s="71">
        <v>30</v>
      </c>
    </row>
    <row r="10" spans="1:34">
      <c r="A10" s="54">
        <v>16</v>
      </c>
      <c r="B10" s="54">
        <v>0.84899999999999998</v>
      </c>
      <c r="C10" s="4">
        <f t="shared" si="4"/>
        <v>67.114624505928859</v>
      </c>
      <c r="D10" s="76">
        <f t="shared" si="5"/>
        <v>1.1984754376058724E-3</v>
      </c>
      <c r="E10" s="73">
        <v>0.52386574074074077</v>
      </c>
      <c r="F10" s="71">
        <v>40</v>
      </c>
      <c r="G10" s="58">
        <v>13.41</v>
      </c>
      <c r="H10" s="58">
        <v>6.06</v>
      </c>
      <c r="I10" s="58">
        <v>5.86</v>
      </c>
      <c r="J10" s="58">
        <v>13.52</v>
      </c>
      <c r="K10" s="58">
        <v>6.05</v>
      </c>
      <c r="L10" s="58">
        <v>5.19</v>
      </c>
      <c r="M10" s="59">
        <f t="shared" si="6"/>
        <v>13.465</v>
      </c>
      <c r="N10" s="59">
        <f t="shared" si="6"/>
        <v>6.0549999999999997</v>
      </c>
      <c r="O10" s="59">
        <f t="shared" si="6"/>
        <v>5.5250000000000004</v>
      </c>
      <c r="P10" s="60">
        <f t="shared" si="7"/>
        <v>0.10949468601539278</v>
      </c>
      <c r="Q10" s="22">
        <f t="shared" si="8"/>
        <v>8.8104887300801341E-7</v>
      </c>
      <c r="R10" s="61">
        <f t="shared" si="9"/>
        <v>4.3541279799444087E-9</v>
      </c>
      <c r="S10" s="22">
        <f t="shared" si="10"/>
        <v>1.8958430465734776E-17</v>
      </c>
      <c r="T10" s="62">
        <v>298</v>
      </c>
      <c r="U10" s="59">
        <f t="shared" si="11"/>
        <v>286.46499999999997</v>
      </c>
      <c r="V10" s="63">
        <f t="shared" si="12"/>
        <v>0.67912896113783416</v>
      </c>
      <c r="W10" s="64">
        <f t="shared" si="13"/>
        <v>4.7767109416258053</v>
      </c>
      <c r="X10" s="65">
        <f t="shared" si="0"/>
        <v>-8.6495590721341851E-8</v>
      </c>
      <c r="Y10" s="66">
        <f t="shared" si="1"/>
        <v>-8.6468209727865689E-8</v>
      </c>
      <c r="Z10" s="66">
        <f t="shared" si="2"/>
        <v>-8.6468218395576933E-8</v>
      </c>
      <c r="AA10" s="67">
        <f t="shared" si="3"/>
        <v>-8.6440846064324327E-8</v>
      </c>
      <c r="AB10" s="68">
        <f t="shared" si="15"/>
        <v>1.3661825712698637E-3</v>
      </c>
      <c r="AC10" s="69"/>
      <c r="AD10" s="70">
        <f t="shared" si="14"/>
        <v>13.661825712698638</v>
      </c>
      <c r="AE10" s="70"/>
      <c r="AF10" s="74"/>
      <c r="AG10" s="71">
        <v>40</v>
      </c>
    </row>
    <row r="11" spans="1:34">
      <c r="A11" s="54">
        <v>20</v>
      </c>
      <c r="B11" s="54">
        <v>0.92</v>
      </c>
      <c r="C11" s="4">
        <f t="shared" si="4"/>
        <v>72.727272727272734</v>
      </c>
      <c r="D11" s="76">
        <f t="shared" si="5"/>
        <v>1.2987012987012989E-3</v>
      </c>
      <c r="E11" s="73">
        <v>0.52398148148148149</v>
      </c>
      <c r="F11" s="71">
        <v>50</v>
      </c>
      <c r="G11" s="58">
        <v>13.49</v>
      </c>
      <c r="H11" s="58">
        <v>6.06</v>
      </c>
      <c r="I11" s="58">
        <v>7.17</v>
      </c>
      <c r="J11" s="58">
        <v>13.54</v>
      </c>
      <c r="K11" s="58">
        <v>6.05</v>
      </c>
      <c r="L11" s="58">
        <v>6.57</v>
      </c>
      <c r="M11" s="59">
        <f t="shared" si="6"/>
        <v>13.515000000000001</v>
      </c>
      <c r="N11" s="59">
        <f t="shared" si="6"/>
        <v>6.0549999999999997</v>
      </c>
      <c r="O11" s="59">
        <f t="shared" si="6"/>
        <v>6.87</v>
      </c>
      <c r="P11" s="60">
        <f t="shared" si="7"/>
        <v>0.1362637538960485</v>
      </c>
      <c r="Q11" s="22">
        <f t="shared" si="8"/>
        <v>8.8104887300801341E-7</v>
      </c>
      <c r="R11" s="61">
        <f t="shared" si="9"/>
        <v>4.3722570186974138E-9</v>
      </c>
      <c r="S11" s="22">
        <f t="shared" si="10"/>
        <v>1.9116631437548798E-17</v>
      </c>
      <c r="T11" s="62">
        <v>298</v>
      </c>
      <c r="U11" s="59">
        <f t="shared" si="11"/>
        <v>286.51499999999999</v>
      </c>
      <c r="V11" s="63">
        <f t="shared" si="12"/>
        <v>0.67606718413257616</v>
      </c>
      <c r="W11" s="64">
        <f t="shared" si="13"/>
        <v>4.7431535483391123</v>
      </c>
      <c r="X11" s="65">
        <f t="shared" si="0"/>
        <v>-1.0923883997699552E-7</v>
      </c>
      <c r="Y11" s="66">
        <f t="shared" si="1"/>
        <v>-1.0919513907680712E-7</v>
      </c>
      <c r="Z11" s="66">
        <f t="shared" si="2"/>
        <v>-1.0919515655931312E-7</v>
      </c>
      <c r="AA11" s="67">
        <f t="shared" si="3"/>
        <v>-1.0915147312764307E-7</v>
      </c>
      <c r="AB11" s="68">
        <f t="shared" si="15"/>
        <v>1.3653178891148096E-3</v>
      </c>
      <c r="AC11" s="69"/>
      <c r="AD11" s="70">
        <f t="shared" si="14"/>
        <v>13.653178891148096</v>
      </c>
      <c r="AE11" s="70"/>
      <c r="AF11" s="74"/>
      <c r="AG11" s="71">
        <v>50</v>
      </c>
    </row>
    <row r="12" spans="1:34">
      <c r="A12" s="54">
        <v>25</v>
      </c>
      <c r="B12" s="54">
        <v>0.89700000000000002</v>
      </c>
      <c r="C12" s="4">
        <f t="shared" si="4"/>
        <v>70.909090909090907</v>
      </c>
      <c r="D12" s="76">
        <f t="shared" si="5"/>
        <v>1.2662337662337662E-3</v>
      </c>
      <c r="E12" s="73">
        <v>0.52409722222222221</v>
      </c>
      <c r="F12" s="71">
        <v>60</v>
      </c>
      <c r="G12" s="58">
        <v>13.52</v>
      </c>
      <c r="H12" s="58">
        <v>6.06</v>
      </c>
      <c r="I12" s="58">
        <v>7.27</v>
      </c>
      <c r="J12" s="58">
        <v>13.59</v>
      </c>
      <c r="K12" s="58">
        <v>6.05</v>
      </c>
      <c r="L12" s="58">
        <v>6.78</v>
      </c>
      <c r="M12" s="59">
        <f t="shared" si="6"/>
        <v>13.555</v>
      </c>
      <c r="N12" s="59">
        <f t="shared" si="6"/>
        <v>6.0549999999999997</v>
      </c>
      <c r="O12" s="59">
        <f t="shared" si="6"/>
        <v>7.0250000000000004</v>
      </c>
      <c r="P12" s="60">
        <f t="shared" si="7"/>
        <v>0.13943135260325518</v>
      </c>
      <c r="Q12" s="22">
        <f t="shared" si="8"/>
        <v>8.8104887300801341E-7</v>
      </c>
      <c r="R12" s="61">
        <f t="shared" si="9"/>
        <v>4.3868145822944152E-9</v>
      </c>
      <c r="S12" s="22">
        <f t="shared" si="10"/>
        <v>1.9244142179430923E-17</v>
      </c>
      <c r="T12" s="62">
        <v>298</v>
      </c>
      <c r="U12" s="59">
        <f t="shared" si="11"/>
        <v>286.55500000000001</v>
      </c>
      <c r="V12" s="63">
        <f t="shared" si="12"/>
        <v>0.6736185318324982</v>
      </c>
      <c r="W12" s="64">
        <f t="shared" si="13"/>
        <v>4.7164858064422432</v>
      </c>
      <c r="X12" s="65">
        <f t="shared" si="0"/>
        <v>-1.1306951643205519E-7</v>
      </c>
      <c r="Y12" s="66">
        <f t="shared" si="1"/>
        <v>-1.130226594005557E-7</v>
      </c>
      <c r="Z12" s="66">
        <f t="shared" si="2"/>
        <v>-1.1302267881853385E-7</v>
      </c>
      <c r="AA12" s="67">
        <f t="shared" si="3"/>
        <v>-1.1297584118891856E-7</v>
      </c>
      <c r="AB12" s="68">
        <f t="shared" si="15"/>
        <v>1.3642259376075148E-3</v>
      </c>
      <c r="AC12" s="69"/>
      <c r="AD12" s="70">
        <f t="shared" si="14"/>
        <v>13.642259376075147</v>
      </c>
      <c r="AE12" s="70"/>
      <c r="AF12" s="74"/>
      <c r="AG12" s="71">
        <v>60</v>
      </c>
    </row>
    <row r="13" spans="1:34">
      <c r="A13" s="54">
        <v>30</v>
      </c>
      <c r="B13" s="54">
        <v>0.84399999999999997</v>
      </c>
      <c r="C13" s="4">
        <f t="shared" si="4"/>
        <v>66.719367588932812</v>
      </c>
      <c r="D13" s="76">
        <f t="shared" si="5"/>
        <v>1.1914172783738003E-3</v>
      </c>
      <c r="E13" s="73">
        <v>0.52421296296296294</v>
      </c>
      <c r="F13" s="71">
        <v>70</v>
      </c>
      <c r="G13" s="58">
        <v>13.55</v>
      </c>
      <c r="H13" s="58">
        <v>6.06</v>
      </c>
      <c r="I13" s="58">
        <v>7.34</v>
      </c>
      <c r="J13" s="58">
        <v>13.61</v>
      </c>
      <c r="K13" s="58">
        <v>6.05</v>
      </c>
      <c r="L13" s="58">
        <v>6.61</v>
      </c>
      <c r="M13" s="59">
        <f t="shared" si="6"/>
        <v>13.58</v>
      </c>
      <c r="N13" s="59">
        <f t="shared" si="6"/>
        <v>6.0549999999999997</v>
      </c>
      <c r="O13" s="59">
        <f t="shared" si="6"/>
        <v>6.9749999999999996</v>
      </c>
      <c r="P13" s="60">
        <f t="shared" si="7"/>
        <v>0.13849687841101432</v>
      </c>
      <c r="Q13" s="22">
        <f t="shared" si="8"/>
        <v>8.8104887300801341E-7</v>
      </c>
      <c r="R13" s="61">
        <f t="shared" si="9"/>
        <v>4.3959376629078483E-9</v>
      </c>
      <c r="S13" s="22">
        <f t="shared" si="10"/>
        <v>1.9324267936171716E-17</v>
      </c>
      <c r="T13" s="62">
        <v>298</v>
      </c>
      <c r="U13" s="59">
        <f t="shared" si="11"/>
        <v>286.58</v>
      </c>
      <c r="V13" s="63">
        <f t="shared" si="12"/>
        <v>0.67208847126093896</v>
      </c>
      <c r="W13" s="64">
        <f t="shared" si="13"/>
        <v>4.6998984170959286</v>
      </c>
      <c r="X13" s="65">
        <f t="shared" si="0"/>
        <v>-1.1308361473557389E-7</v>
      </c>
      <c r="Y13" s="66">
        <f t="shared" si="1"/>
        <v>-1.1303670715667259E-7</v>
      </c>
      <c r="Z13" s="66">
        <f t="shared" si="2"/>
        <v>-1.1303672661414187E-7</v>
      </c>
      <c r="AA13" s="67">
        <f t="shared" si="3"/>
        <v>-1.1298983847656775E-7</v>
      </c>
      <c r="AB13" s="68">
        <f t="shared" si="15"/>
        <v>1.3630957108840829E-3</v>
      </c>
      <c r="AC13" s="69"/>
      <c r="AD13" s="70">
        <f t="shared" si="14"/>
        <v>13.630957108840828</v>
      </c>
      <c r="AE13" s="70"/>
      <c r="AF13" s="74"/>
      <c r="AG13" s="71">
        <v>70</v>
      </c>
    </row>
    <row r="14" spans="1:34">
      <c r="A14" s="54">
        <v>35</v>
      </c>
      <c r="B14" s="54">
        <v>0.81</v>
      </c>
      <c r="C14" s="4">
        <f t="shared" si="4"/>
        <v>64.031620553359687</v>
      </c>
      <c r="D14" s="76">
        <f t="shared" si="5"/>
        <v>1.1434217955957086E-3</v>
      </c>
      <c r="E14" s="73">
        <v>0.52432870370370366</v>
      </c>
      <c r="F14" s="71">
        <v>80</v>
      </c>
      <c r="G14" s="58">
        <v>13.57</v>
      </c>
      <c r="H14" s="58">
        <v>6.06</v>
      </c>
      <c r="I14" s="58">
        <v>7.51</v>
      </c>
      <c r="J14" s="58">
        <v>13.63</v>
      </c>
      <c r="K14" s="58">
        <v>6.05</v>
      </c>
      <c r="L14" s="58">
        <v>6.75</v>
      </c>
      <c r="M14" s="59">
        <f t="shared" si="6"/>
        <v>13.600000000000001</v>
      </c>
      <c r="N14" s="59">
        <f t="shared" si="6"/>
        <v>6.0549999999999997</v>
      </c>
      <c r="O14" s="59">
        <f t="shared" si="6"/>
        <v>7.13</v>
      </c>
      <c r="P14" s="60">
        <f t="shared" si="7"/>
        <v>0.14162198800818895</v>
      </c>
      <c r="Q14" s="22">
        <f t="shared" si="8"/>
        <v>8.8104887300801341E-7</v>
      </c>
      <c r="R14" s="61">
        <f t="shared" si="9"/>
        <v>4.4032497859947313E-9</v>
      </c>
      <c r="S14" s="22">
        <f t="shared" si="10"/>
        <v>1.9388608677862646E-17</v>
      </c>
      <c r="T14" s="62">
        <v>298</v>
      </c>
      <c r="U14" s="59">
        <f t="shared" si="11"/>
        <v>286.60000000000002</v>
      </c>
      <c r="V14" s="63">
        <f t="shared" si="12"/>
        <v>0.67086461499552541</v>
      </c>
      <c r="W14" s="64">
        <f t="shared" si="13"/>
        <v>4.6866725915144691</v>
      </c>
      <c r="X14" s="65">
        <f t="shared" si="0"/>
        <v>-1.1625122567427962E-7</v>
      </c>
      <c r="Y14" s="66">
        <f t="shared" si="1"/>
        <v>-1.1620161226989509E-7</v>
      </c>
      <c r="Z14" s="66">
        <f t="shared" si="2"/>
        <v>-1.1620163344377844E-7</v>
      </c>
      <c r="AA14" s="67">
        <f t="shared" si="3"/>
        <v>-1.1615204119520422E-7</v>
      </c>
      <c r="AB14" s="68">
        <f t="shared" si="15"/>
        <v>1.3619653436828267E-3</v>
      </c>
      <c r="AC14" s="69"/>
      <c r="AD14" s="70">
        <f t="shared" si="14"/>
        <v>13.619653436828267</v>
      </c>
      <c r="AE14" s="70"/>
      <c r="AF14" s="74"/>
      <c r="AG14" s="71">
        <v>80</v>
      </c>
    </row>
    <row r="15" spans="1:34">
      <c r="A15" s="54">
        <v>40</v>
      </c>
      <c r="B15" s="54">
        <v>0.79100000000000004</v>
      </c>
      <c r="C15" s="4">
        <f t="shared" si="4"/>
        <v>62.52964426877471</v>
      </c>
      <c r="D15" s="76">
        <f t="shared" si="5"/>
        <v>1.116600790513834E-3</v>
      </c>
      <c r="E15" s="73">
        <v>0.52444444444444438</v>
      </c>
      <c r="F15" s="71">
        <v>90</v>
      </c>
      <c r="G15" s="58">
        <v>13.59</v>
      </c>
      <c r="H15" s="58">
        <v>6.07</v>
      </c>
      <c r="I15" s="58">
        <v>7.72</v>
      </c>
      <c r="J15" s="58">
        <v>13.64</v>
      </c>
      <c r="K15" s="58">
        <v>6.06</v>
      </c>
      <c r="L15" s="58">
        <v>6.99</v>
      </c>
      <c r="M15" s="59">
        <f t="shared" si="6"/>
        <v>13.615</v>
      </c>
      <c r="N15" s="59">
        <f t="shared" si="6"/>
        <v>6.0649999999999995</v>
      </c>
      <c r="O15" s="59">
        <f t="shared" si="6"/>
        <v>7.3550000000000004</v>
      </c>
      <c r="P15" s="60">
        <f t="shared" si="7"/>
        <v>0.14612781933352292</v>
      </c>
      <c r="Q15" s="22">
        <f t="shared" si="8"/>
        <v>8.6099375218460012E-7</v>
      </c>
      <c r="R15" s="61">
        <f t="shared" si="9"/>
        <v>4.5114346491677101E-9</v>
      </c>
      <c r="S15" s="22">
        <f t="shared" si="10"/>
        <v>2.0353042593710979E-17</v>
      </c>
      <c r="T15" s="62">
        <v>298</v>
      </c>
      <c r="U15" s="59">
        <f t="shared" si="11"/>
        <v>286.61500000000001</v>
      </c>
      <c r="V15" s="63">
        <f t="shared" si="12"/>
        <v>0.66994683488490525</v>
      </c>
      <c r="W15" s="64">
        <f t="shared" si="13"/>
        <v>4.6767788596475555</v>
      </c>
      <c r="X15" s="65">
        <f t="shared" si="0"/>
        <v>-1.2607516332278245E-7</v>
      </c>
      <c r="Y15" s="66">
        <f t="shared" si="1"/>
        <v>-1.2601676051582791E-7</v>
      </c>
      <c r="Z15" s="66">
        <f t="shared" si="2"/>
        <v>-1.2601678757022761E-7</v>
      </c>
      <c r="AA15" s="67">
        <f t="shared" si="3"/>
        <v>-1.2595841179260751E-7</v>
      </c>
      <c r="AB15" s="68">
        <f t="shared" si="15"/>
        <v>1.3608033274189987E-3</v>
      </c>
      <c r="AC15" s="69"/>
      <c r="AD15" s="70">
        <f t="shared" si="14"/>
        <v>13.608033274189987</v>
      </c>
      <c r="AE15" s="70"/>
      <c r="AF15" s="74"/>
      <c r="AG15" s="71">
        <v>90</v>
      </c>
    </row>
    <row r="16" spans="1:34">
      <c r="A16" s="54">
        <v>50</v>
      </c>
      <c r="B16" s="54">
        <v>0.77900000000000003</v>
      </c>
      <c r="C16" s="4">
        <f t="shared" si="4"/>
        <v>61.581027667984195</v>
      </c>
      <c r="D16" s="76">
        <f t="shared" si="5"/>
        <v>1.0996612083568607E-3</v>
      </c>
      <c r="E16" s="73">
        <v>0.52456018518518521</v>
      </c>
      <c r="F16" s="71">
        <v>100</v>
      </c>
      <c r="G16" s="58">
        <v>13.61</v>
      </c>
      <c r="H16" s="58">
        <v>6.08</v>
      </c>
      <c r="I16" s="58">
        <v>7.87</v>
      </c>
      <c r="J16" s="58">
        <v>13.66</v>
      </c>
      <c r="K16" s="58">
        <v>6.06</v>
      </c>
      <c r="L16" s="58">
        <v>7.09</v>
      </c>
      <c r="M16" s="59">
        <f t="shared" si="6"/>
        <v>13.635</v>
      </c>
      <c r="N16" s="59">
        <f t="shared" si="6"/>
        <v>6.07</v>
      </c>
      <c r="O16" s="59">
        <f t="shared" si="6"/>
        <v>7.48</v>
      </c>
      <c r="P16" s="60">
        <f t="shared" si="7"/>
        <v>0.14866108323833283</v>
      </c>
      <c r="Q16" s="22">
        <f t="shared" si="8"/>
        <v>8.511380382023744E-7</v>
      </c>
      <c r="R16" s="61">
        <f t="shared" si="9"/>
        <v>4.5712657340047319E-9</v>
      </c>
      <c r="S16" s="22">
        <f t="shared" si="10"/>
        <v>2.0896470410885822E-17</v>
      </c>
      <c r="T16" s="62">
        <v>298</v>
      </c>
      <c r="U16" s="59">
        <f t="shared" si="11"/>
        <v>286.63499999999999</v>
      </c>
      <c r="V16" s="63">
        <f t="shared" si="12"/>
        <v>0.66872327749331162</v>
      </c>
      <c r="W16" s="64">
        <f t="shared" si="13"/>
        <v>4.6636213034537679</v>
      </c>
      <c r="X16" s="65">
        <f t="shared" si="0"/>
        <v>-1.3193460401566735E-7</v>
      </c>
      <c r="Y16" s="66">
        <f t="shared" si="1"/>
        <v>-1.3187058714495075E-7</v>
      </c>
      <c r="Z16" s="66">
        <f t="shared" si="2"/>
        <v>-1.3187061820700434E-7</v>
      </c>
      <c r="AA16" s="67">
        <f t="shared" si="3"/>
        <v>-1.3180663236819768E-7</v>
      </c>
      <c r="AB16" s="68">
        <f t="shared" si="15"/>
        <v>1.3595431596335195E-3</v>
      </c>
      <c r="AC16" s="69"/>
      <c r="AD16" s="70">
        <f t="shared" si="14"/>
        <v>13.595431596335194</v>
      </c>
      <c r="AE16" s="70"/>
      <c r="AF16" s="74"/>
      <c r="AG16" s="71">
        <v>100</v>
      </c>
    </row>
    <row r="17" spans="1:34">
      <c r="A17" s="54">
        <v>60</v>
      </c>
      <c r="B17" s="54">
        <v>0.68</v>
      </c>
      <c r="C17" s="4">
        <f t="shared" si="4"/>
        <v>53.754940711462453</v>
      </c>
      <c r="D17" s="76">
        <f t="shared" si="5"/>
        <v>9.5990965556182954E-4</v>
      </c>
      <c r="E17" s="73">
        <v>0.52467592592592593</v>
      </c>
      <c r="F17" s="71">
        <v>110</v>
      </c>
      <c r="G17" s="58">
        <v>13.62</v>
      </c>
      <c r="H17" s="58">
        <v>6.09</v>
      </c>
      <c r="I17" s="58">
        <v>8.06</v>
      </c>
      <c r="J17" s="58">
        <v>13.68</v>
      </c>
      <c r="K17" s="58">
        <v>6.07</v>
      </c>
      <c r="L17" s="58">
        <v>7.32</v>
      </c>
      <c r="M17" s="59">
        <f t="shared" si="6"/>
        <v>13.649999999999999</v>
      </c>
      <c r="N17" s="59">
        <f t="shared" si="6"/>
        <v>6.08</v>
      </c>
      <c r="O17" s="59">
        <f t="shared" si="6"/>
        <v>7.69</v>
      </c>
      <c r="P17" s="60">
        <f t="shared" si="7"/>
        <v>0.15287313385837192</v>
      </c>
      <c r="Q17" s="22">
        <f t="shared" si="8"/>
        <v>8.3176377110266907E-7</v>
      </c>
      <c r="R17" s="61">
        <f t="shared" si="9"/>
        <v>4.683578635156423E-9</v>
      </c>
      <c r="S17" s="22">
        <f t="shared" si="10"/>
        <v>2.1935908831693704E-17</v>
      </c>
      <c r="T17" s="62">
        <v>298</v>
      </c>
      <c r="U17" s="59">
        <f t="shared" si="11"/>
        <v>286.64999999999998</v>
      </c>
      <c r="V17" s="63">
        <f t="shared" si="12"/>
        <v>0.66780572149699946</v>
      </c>
      <c r="W17" s="64">
        <f t="shared" si="13"/>
        <v>4.6537786352183934</v>
      </c>
      <c r="X17" s="65">
        <f t="shared" si="0"/>
        <v>-1.4258419622938621E-7</v>
      </c>
      <c r="Y17" s="66">
        <f t="shared" si="1"/>
        <v>-1.425093549431718E-7</v>
      </c>
      <c r="Z17" s="66">
        <f t="shared" si="2"/>
        <v>-1.4250939422675492E-7</v>
      </c>
      <c r="AA17" s="67">
        <f t="shared" si="3"/>
        <v>-1.4243459218288436E-7</v>
      </c>
      <c r="AB17" s="68">
        <f t="shared" si="15"/>
        <v>1.3582244535550398E-3</v>
      </c>
      <c r="AC17" s="69"/>
      <c r="AD17" s="70">
        <f t="shared" si="14"/>
        <v>13.582244535550398</v>
      </c>
      <c r="AE17" s="70"/>
      <c r="AF17" s="74"/>
      <c r="AG17" s="71">
        <v>110</v>
      </c>
    </row>
    <row r="18" spans="1:34">
      <c r="A18" s="54">
        <v>70</v>
      </c>
      <c r="B18" s="54">
        <v>0.68700000000000006</v>
      </c>
      <c r="C18" s="4">
        <f t="shared" si="4"/>
        <v>54.308300395256921</v>
      </c>
      <c r="D18" s="76">
        <f t="shared" si="5"/>
        <v>9.6979107848673069E-4</v>
      </c>
      <c r="E18" s="73">
        <v>0.52479166666666666</v>
      </c>
      <c r="F18" s="71">
        <v>120</v>
      </c>
      <c r="G18" s="58">
        <v>13.64</v>
      </c>
      <c r="H18" s="58">
        <v>6.09</v>
      </c>
      <c r="I18" s="58">
        <v>8.1300000000000008</v>
      </c>
      <c r="J18" s="58">
        <v>13.69</v>
      </c>
      <c r="K18" s="58">
        <v>6.07</v>
      </c>
      <c r="L18" s="58">
        <v>7.06</v>
      </c>
      <c r="M18" s="59">
        <f t="shared" si="6"/>
        <v>13.664999999999999</v>
      </c>
      <c r="N18" s="59">
        <f t="shared" si="6"/>
        <v>6.08</v>
      </c>
      <c r="O18" s="59">
        <f t="shared" si="6"/>
        <v>7.5950000000000006</v>
      </c>
      <c r="P18" s="60">
        <f t="shared" si="7"/>
        <v>0.15102253923289971</v>
      </c>
      <c r="Q18" s="22">
        <f t="shared" si="8"/>
        <v>8.3176377110266907E-7</v>
      </c>
      <c r="R18" s="61">
        <f t="shared" si="9"/>
        <v>4.6894203560212882E-9</v>
      </c>
      <c r="S18" s="22">
        <f t="shared" si="10"/>
        <v>2.1990663275466825E-17</v>
      </c>
      <c r="T18" s="62">
        <v>298</v>
      </c>
      <c r="U18" s="59">
        <f t="shared" si="11"/>
        <v>286.66500000000002</v>
      </c>
      <c r="V18" s="63">
        <f t="shared" si="12"/>
        <v>0.66688826152454106</v>
      </c>
      <c r="W18" s="64">
        <f t="shared" si="13"/>
        <v>4.643957766929149</v>
      </c>
      <c r="X18" s="65">
        <f t="shared" si="0"/>
        <v>-1.4135990090862881E-7</v>
      </c>
      <c r="Y18" s="66">
        <f t="shared" si="1"/>
        <v>-1.4128626208560981E-7</v>
      </c>
      <c r="Z18" s="66">
        <f t="shared" si="2"/>
        <v>-1.4128630044639117E-7</v>
      </c>
      <c r="AA18" s="67">
        <f t="shared" si="3"/>
        <v>-1.4121269994418686E-7</v>
      </c>
      <c r="AB18" s="68">
        <f t="shared" si="15"/>
        <v>1.3567993597437863E-3</v>
      </c>
      <c r="AC18" s="75">
        <f>D7</f>
        <v>1.3523433088650479E-3</v>
      </c>
      <c r="AD18" s="70">
        <f t="shared" si="14"/>
        <v>13.567993597437862</v>
      </c>
      <c r="AE18" s="70">
        <f>AC18*10000</f>
        <v>13.52343308865048</v>
      </c>
      <c r="AF18" s="74">
        <f>(AD18-AE18)*(AD18-AE18)</f>
        <v>1.9856389433904023E-3</v>
      </c>
      <c r="AG18" s="71">
        <v>120</v>
      </c>
    </row>
    <row r="19" spans="1:34">
      <c r="A19" s="54">
        <v>80</v>
      </c>
      <c r="B19" s="54">
        <v>0.64</v>
      </c>
      <c r="C19" s="4">
        <f t="shared" si="4"/>
        <v>50.59288537549407</v>
      </c>
      <c r="D19" s="76">
        <f t="shared" si="5"/>
        <v>9.0344438170525127E-4</v>
      </c>
      <c r="E19" s="73">
        <v>0.52490740740740738</v>
      </c>
      <c r="F19" s="71">
        <v>130</v>
      </c>
      <c r="G19" s="58">
        <v>13.65</v>
      </c>
      <c r="H19" s="58">
        <v>6.1</v>
      </c>
      <c r="I19" s="58">
        <v>8.27</v>
      </c>
      <c r="J19" s="58">
        <v>13.71</v>
      </c>
      <c r="K19" s="58">
        <v>6.08</v>
      </c>
      <c r="L19" s="58">
        <v>7.24</v>
      </c>
      <c r="M19" s="59">
        <f t="shared" si="6"/>
        <v>13.68</v>
      </c>
      <c r="N19" s="59">
        <f t="shared" si="6"/>
        <v>6.09</v>
      </c>
      <c r="O19" s="59">
        <f t="shared" si="6"/>
        <v>7.7549999999999999</v>
      </c>
      <c r="P19" s="60">
        <f t="shared" si="7"/>
        <v>0.15424282842728354</v>
      </c>
      <c r="Q19" s="22">
        <f t="shared" si="8"/>
        <v>8.1283051616409889E-7</v>
      </c>
      <c r="R19" s="61">
        <f t="shared" si="9"/>
        <v>4.8046362361628918E-9</v>
      </c>
      <c r="S19" s="22">
        <f t="shared" si="10"/>
        <v>2.3084529361849521E-17</v>
      </c>
      <c r="T19" s="62">
        <v>298</v>
      </c>
      <c r="U19" s="59">
        <f t="shared" si="11"/>
        <v>286.68</v>
      </c>
      <c r="V19" s="63">
        <f t="shared" si="12"/>
        <v>0.66597089756087469</v>
      </c>
      <c r="W19" s="64">
        <f t="shared" si="13"/>
        <v>4.6341586480826278</v>
      </c>
      <c r="X19" s="65">
        <f t="shared" si="0"/>
        <v>-1.517179721378271E-7</v>
      </c>
      <c r="Y19" s="66">
        <f t="shared" si="1"/>
        <v>-1.5163305782326511E-7</v>
      </c>
      <c r="Z19" s="66">
        <f t="shared" si="2"/>
        <v>-1.5163310534855636E-7</v>
      </c>
      <c r="AA19" s="67">
        <f t="shared" si="3"/>
        <v>-1.5154823850608722E-7</v>
      </c>
      <c r="AB19" s="68">
        <f t="shared" si="15"/>
        <v>1.3553864968672584E-3</v>
      </c>
      <c r="AC19" s="69"/>
      <c r="AD19" s="70">
        <f t="shared" si="14"/>
        <v>13.553864968672583</v>
      </c>
      <c r="AE19" s="70"/>
      <c r="AF19" s="74"/>
      <c r="AG19" s="71">
        <v>130</v>
      </c>
    </row>
    <row r="20" spans="1:34">
      <c r="A20" s="54">
        <v>90</v>
      </c>
      <c r="B20" s="54">
        <v>0.57599999999999996</v>
      </c>
      <c r="C20" s="4">
        <f t="shared" si="4"/>
        <v>45.533596837944664</v>
      </c>
      <c r="D20" s="76">
        <f t="shared" si="5"/>
        <v>8.1309994353472611E-4</v>
      </c>
      <c r="E20" s="73">
        <v>0.5250231481481481</v>
      </c>
      <c r="F20" s="71">
        <v>140</v>
      </c>
      <c r="G20" s="58">
        <v>13.66</v>
      </c>
      <c r="H20" s="58">
        <v>6.11</v>
      </c>
      <c r="I20" s="58">
        <v>8.32</v>
      </c>
      <c r="J20" s="58">
        <v>13.72</v>
      </c>
      <c r="K20" s="58">
        <v>6.08</v>
      </c>
      <c r="L20" s="58">
        <v>7.34</v>
      </c>
      <c r="M20" s="59">
        <f t="shared" si="6"/>
        <v>13.690000000000001</v>
      </c>
      <c r="N20" s="59">
        <f t="shared" si="6"/>
        <v>6.0950000000000006</v>
      </c>
      <c r="O20" s="59">
        <f t="shared" si="6"/>
        <v>7.83</v>
      </c>
      <c r="P20" s="60">
        <f t="shared" si="7"/>
        <v>0.15576064897720948</v>
      </c>
      <c r="Q20" s="22">
        <f t="shared" si="8"/>
        <v>8.0352612218561553E-7</v>
      </c>
      <c r="R20" s="61">
        <f t="shared" si="9"/>
        <v>4.8643118657685596E-9</v>
      </c>
      <c r="S20" s="22">
        <f t="shared" si="10"/>
        <v>2.3661529927456805E-17</v>
      </c>
      <c r="T20" s="62">
        <v>298</v>
      </c>
      <c r="U20" s="59">
        <f t="shared" si="11"/>
        <v>286.69</v>
      </c>
      <c r="V20" s="63">
        <f t="shared" si="12"/>
        <v>0.66535937491587149</v>
      </c>
      <c r="W20" s="64">
        <f t="shared" si="13"/>
        <v>4.6276379603239048</v>
      </c>
      <c r="X20" s="65">
        <f t="shared" si="0"/>
        <v>-1.5708581891056037E-7</v>
      </c>
      <c r="Y20" s="66">
        <f t="shared" si="1"/>
        <v>-1.5699468774036769E-7</v>
      </c>
      <c r="Z20" s="66">
        <f t="shared" si="2"/>
        <v>-1.5699474060885855E-7</v>
      </c>
      <c r="AA20" s="67">
        <f t="shared" si="3"/>
        <v>-1.5690366224581487E-7</v>
      </c>
      <c r="AB20" s="68">
        <f t="shared" si="15"/>
        <v>1.3538701659722792E-3</v>
      </c>
      <c r="AC20" s="69"/>
      <c r="AD20" s="70">
        <f t="shared" si="14"/>
        <v>13.538701659722792</v>
      </c>
      <c r="AE20" s="70"/>
      <c r="AF20" s="74"/>
      <c r="AG20" s="71">
        <v>140</v>
      </c>
    </row>
    <row r="21" spans="1:34">
      <c r="A21" s="54">
        <v>100</v>
      </c>
      <c r="B21" s="54">
        <v>0.35899999999999999</v>
      </c>
      <c r="C21" s="4">
        <f t="shared" si="4"/>
        <v>28.379446640316203</v>
      </c>
      <c r="D21" s="76">
        <f t="shared" ref="D21" si="16">C21/56000</f>
        <v>5.0677583286278937E-4</v>
      </c>
      <c r="E21" s="73">
        <v>0.52513888888888893</v>
      </c>
      <c r="F21" s="71">
        <v>150</v>
      </c>
      <c r="G21" s="58">
        <v>13.68</v>
      </c>
      <c r="H21" s="58">
        <v>6.12</v>
      </c>
      <c r="I21" s="58">
        <v>8.5399999999999991</v>
      </c>
      <c r="J21" s="58">
        <v>13.73</v>
      </c>
      <c r="K21" s="58">
        <v>6.09</v>
      </c>
      <c r="L21" s="58">
        <v>7.17</v>
      </c>
      <c r="M21" s="59">
        <f t="shared" si="6"/>
        <v>13.705</v>
      </c>
      <c r="N21" s="59">
        <f t="shared" si="6"/>
        <v>6.1050000000000004</v>
      </c>
      <c r="O21" s="59">
        <f t="shared" si="6"/>
        <v>7.8549999999999995</v>
      </c>
      <c r="P21" s="60">
        <f t="shared" si="7"/>
        <v>0.15629727619521017</v>
      </c>
      <c r="Q21" s="22">
        <f t="shared" si="8"/>
        <v>7.8523563461007008E-7</v>
      </c>
      <c r="R21" s="61">
        <f t="shared" si="9"/>
        <v>4.9838247117812221E-9</v>
      </c>
      <c r="S21" s="22">
        <f t="shared" si="10"/>
        <v>2.4838508757761181E-17</v>
      </c>
      <c r="T21" s="62">
        <v>298</v>
      </c>
      <c r="U21" s="59">
        <f t="shared" si="11"/>
        <v>286.70499999999998</v>
      </c>
      <c r="V21" s="63">
        <f t="shared" si="12"/>
        <v>0.66444217093336422</v>
      </c>
      <c r="W21" s="64">
        <f t="shared" si="13"/>
        <v>4.6178749786497653</v>
      </c>
      <c r="X21" s="65">
        <f t="shared" si="0"/>
        <v>-1.6562528638792183E-7</v>
      </c>
      <c r="Y21" s="66">
        <f t="shared" si="1"/>
        <v>-1.6552386018421761E-7</v>
      </c>
      <c r="Z21" s="66">
        <f t="shared" si="2"/>
        <v>-1.6552392229595805E-7</v>
      </c>
      <c r="AA21" s="67">
        <f t="shared" si="3"/>
        <v>-1.654225581279219E-7</v>
      </c>
      <c r="AB21" s="68">
        <f t="shared" si="15"/>
        <v>1.3523002187425211E-3</v>
      </c>
      <c r="AC21" s="69"/>
      <c r="AD21" s="70">
        <f t="shared" si="14"/>
        <v>13.523002187425211</v>
      </c>
      <c r="AE21" s="70"/>
      <c r="AF21" s="74"/>
      <c r="AG21" s="71">
        <v>150</v>
      </c>
    </row>
    <row r="22" spans="1:34">
      <c r="A22" s="54">
        <v>110</v>
      </c>
      <c r="B22" s="54">
        <v>0.53900000000000003</v>
      </c>
      <c r="C22" s="4">
        <f t="shared" ref="C22" si="17">B22/0.0253</f>
        <v>21.304347826086957</v>
      </c>
      <c r="D22" s="76">
        <f t="shared" si="5"/>
        <v>3.8043478260869565E-4</v>
      </c>
      <c r="E22" s="73">
        <v>0.52525462962962965</v>
      </c>
      <c r="F22" s="71">
        <v>160</v>
      </c>
      <c r="G22" s="58">
        <v>13.7</v>
      </c>
      <c r="H22" s="58">
        <v>6.13</v>
      </c>
      <c r="I22" s="58">
        <v>8.58</v>
      </c>
      <c r="J22" s="58">
        <v>13.74</v>
      </c>
      <c r="K22" s="58">
        <v>6.1</v>
      </c>
      <c r="L22" s="58">
        <v>7.18</v>
      </c>
      <c r="M22" s="59">
        <f t="shared" si="6"/>
        <v>13.719999999999999</v>
      </c>
      <c r="N22" s="59">
        <f t="shared" si="6"/>
        <v>6.1150000000000002</v>
      </c>
      <c r="O22" s="59">
        <f t="shared" si="6"/>
        <v>7.88</v>
      </c>
      <c r="P22" s="60">
        <f t="shared" si="7"/>
        <v>0.15683417346135994</v>
      </c>
      <c r="Q22" s="22">
        <f t="shared" si="8"/>
        <v>7.6736148936181744E-7</v>
      </c>
      <c r="R22" s="61">
        <f t="shared" si="9"/>
        <v>5.1062739074269238E-9</v>
      </c>
      <c r="S22" s="22">
        <f t="shared" si="10"/>
        <v>2.6074033217669024E-17</v>
      </c>
      <c r="T22" s="62">
        <v>298</v>
      </c>
      <c r="U22" s="59">
        <f t="shared" si="11"/>
        <v>286.72000000000003</v>
      </c>
      <c r="V22" s="63">
        <f t="shared" si="12"/>
        <v>0.66352506291946223</v>
      </c>
      <c r="W22" s="64">
        <f t="shared" si="13"/>
        <v>4.6081336123379781</v>
      </c>
      <c r="X22" s="65">
        <f t="shared" si="0"/>
        <v>-1.7461591605612998E-7</v>
      </c>
      <c r="Y22" s="66">
        <f t="shared" si="1"/>
        <v>-1.7450304139773417E-7</v>
      </c>
      <c r="Z22" s="66">
        <f t="shared" si="2"/>
        <v>-1.7450311436180753E-7</v>
      </c>
      <c r="AA22" s="67">
        <f t="shared" si="3"/>
        <v>-1.743903125731547E-7</v>
      </c>
      <c r="AB22" s="68">
        <f t="shared" si="15"/>
        <v>1.3506449797267275E-3</v>
      </c>
      <c r="AC22" s="69"/>
      <c r="AD22" s="70">
        <f t="shared" si="14"/>
        <v>13.506449797267274</v>
      </c>
      <c r="AE22" s="70"/>
      <c r="AF22" s="74"/>
      <c r="AG22" s="71">
        <v>160</v>
      </c>
    </row>
    <row r="23" spans="1:34">
      <c r="A23" s="54">
        <v>120</v>
      </c>
      <c r="B23" s="54">
        <v>0.41099999999999998</v>
      </c>
      <c r="C23" s="4">
        <f t="shared" ref="C23" si="18">B23/0.0253</f>
        <v>16.245059288537547</v>
      </c>
      <c r="D23" s="76">
        <f t="shared" ref="D23" si="19">C23/56000</f>
        <v>2.9009034443817049E-4</v>
      </c>
      <c r="E23" s="73">
        <v>0.52537037037037038</v>
      </c>
      <c r="F23" s="71">
        <v>170</v>
      </c>
      <c r="G23" s="58">
        <v>13.72</v>
      </c>
      <c r="H23" s="58">
        <v>6.14</v>
      </c>
      <c r="I23" s="58">
        <v>8.59</v>
      </c>
      <c r="J23" s="58">
        <v>13.77</v>
      </c>
      <c r="K23" s="58">
        <v>6.1</v>
      </c>
      <c r="L23" s="58">
        <v>7.23</v>
      </c>
      <c r="M23" s="59">
        <f t="shared" si="6"/>
        <v>13.745000000000001</v>
      </c>
      <c r="N23" s="59">
        <f t="shared" si="6"/>
        <v>6.1199999999999992</v>
      </c>
      <c r="O23" s="59">
        <f t="shared" si="6"/>
        <v>7.91</v>
      </c>
      <c r="P23" s="60">
        <f t="shared" si="7"/>
        <v>0.15749730598767436</v>
      </c>
      <c r="Q23" s="22">
        <f t="shared" si="8"/>
        <v>7.5857757502918357E-7</v>
      </c>
      <c r="R23" s="61">
        <f t="shared" si="9"/>
        <v>5.1761440494354508E-9</v>
      </c>
      <c r="S23" s="22">
        <f t="shared" si="10"/>
        <v>2.6792467220506026E-17</v>
      </c>
      <c r="T23" s="62">
        <v>298</v>
      </c>
      <c r="U23" s="59">
        <f t="shared" si="11"/>
        <v>286.745</v>
      </c>
      <c r="V23" s="63">
        <f t="shared" si="12"/>
        <v>0.66199676278563313</v>
      </c>
      <c r="W23" s="64">
        <f t="shared" si="13"/>
        <v>4.5919459000529681</v>
      </c>
      <c r="X23" s="65">
        <f t="shared" si="0"/>
        <v>-1.8058745597929578E-7</v>
      </c>
      <c r="Y23" s="66">
        <f t="shared" si="1"/>
        <v>-1.8046657292460574E-7</v>
      </c>
      <c r="Z23" s="66">
        <f t="shared" si="2"/>
        <v>-1.8046665384225765E-7</v>
      </c>
      <c r="AA23" s="67">
        <f t="shared" si="3"/>
        <v>-1.8034585159688901E-7</v>
      </c>
      <c r="AB23" s="68">
        <f t="shared" si="15"/>
        <v>1.3488999488264803E-3</v>
      </c>
      <c r="AC23" s="69"/>
      <c r="AD23" s="70">
        <f t="shared" si="14"/>
        <v>13.488999488264803</v>
      </c>
      <c r="AE23" s="70"/>
      <c r="AF23" s="74"/>
      <c r="AG23" s="71">
        <v>170</v>
      </c>
    </row>
    <row r="24" spans="1:34">
      <c r="E24" s="73">
        <v>0.5254861111111111</v>
      </c>
      <c r="F24" s="71">
        <v>180</v>
      </c>
      <c r="G24" s="58">
        <v>13.73</v>
      </c>
      <c r="H24" s="58">
        <v>6.14</v>
      </c>
      <c r="I24" s="58">
        <v>8.6</v>
      </c>
      <c r="J24" s="58">
        <v>13.79</v>
      </c>
      <c r="K24" s="58">
        <v>6.11</v>
      </c>
      <c r="L24" s="58">
        <v>7.19</v>
      </c>
      <c r="M24" s="59">
        <f t="shared" si="6"/>
        <v>13.76</v>
      </c>
      <c r="N24" s="59">
        <f t="shared" si="6"/>
        <v>6.125</v>
      </c>
      <c r="O24" s="59">
        <f t="shared" si="6"/>
        <v>7.8949999999999996</v>
      </c>
      <c r="P24" s="60">
        <f t="shared" si="7"/>
        <v>0.15723821880367292</v>
      </c>
      <c r="Q24" s="22">
        <f t="shared" si="8"/>
        <v>7.4989420933245437E-7</v>
      </c>
      <c r="R24" s="61">
        <f t="shared" si="9"/>
        <v>5.24261181713419E-9</v>
      </c>
      <c r="S24" s="22">
        <f t="shared" si="10"/>
        <v>2.7484978665155053E-17</v>
      </c>
      <c r="T24" s="62">
        <v>298</v>
      </c>
      <c r="U24" s="59">
        <f t="shared" si="11"/>
        <v>286.76</v>
      </c>
      <c r="V24" s="63">
        <f t="shared" si="12"/>
        <v>0.6610799106144013</v>
      </c>
      <c r="W24" s="64">
        <f t="shared" si="13"/>
        <v>4.5822619303100192</v>
      </c>
      <c r="X24" s="65">
        <f t="shared" si="0"/>
        <v>-1.8509329693720558E-7</v>
      </c>
      <c r="Y24" s="66">
        <f t="shared" si="1"/>
        <v>-1.8496613618987507E-7</v>
      </c>
      <c r="Z24" s="66">
        <f t="shared" si="2"/>
        <v>-1.8496622355044365E-7</v>
      </c>
      <c r="AA24" s="67">
        <f t="shared" si="3"/>
        <v>-1.8483915004364681E-7</v>
      </c>
      <c r="AB24" s="68">
        <f t="shared" si="15"/>
        <v>1.3470952825579638E-3</v>
      </c>
      <c r="AC24" s="69"/>
      <c r="AD24" s="70">
        <f t="shared" si="14"/>
        <v>13.470952825579637</v>
      </c>
      <c r="AE24" s="70"/>
      <c r="AF24" s="74"/>
      <c r="AG24" s="71">
        <v>180</v>
      </c>
    </row>
    <row r="25" spans="1:34">
      <c r="E25" s="73">
        <v>0.52560185185185182</v>
      </c>
      <c r="F25" s="71">
        <v>190</v>
      </c>
      <c r="G25" s="58">
        <v>13.74</v>
      </c>
      <c r="H25" s="58">
        <v>6.15</v>
      </c>
      <c r="I25" s="58">
        <v>8.81</v>
      </c>
      <c r="J25" s="58">
        <v>13.8</v>
      </c>
      <c r="K25" s="58">
        <v>6.12</v>
      </c>
      <c r="L25" s="58">
        <v>7.05</v>
      </c>
      <c r="M25" s="59">
        <f t="shared" si="6"/>
        <v>13.77</v>
      </c>
      <c r="N25" s="59">
        <f t="shared" si="6"/>
        <v>6.1349999999999998</v>
      </c>
      <c r="O25" s="59">
        <f t="shared" si="6"/>
        <v>7.93</v>
      </c>
      <c r="P25" s="60">
        <f t="shared" si="7"/>
        <v>0.15796179995569135</v>
      </c>
      <c r="Q25" s="22">
        <f t="shared" si="8"/>
        <v>7.3282453313890403E-7</v>
      </c>
      <c r="R25" s="61">
        <f t="shared" si="9"/>
        <v>5.3691878754837459E-9</v>
      </c>
      <c r="S25" s="22">
        <f t="shared" si="10"/>
        <v>2.8828178442241658E-17</v>
      </c>
      <c r="T25" s="62">
        <v>298</v>
      </c>
      <c r="U25" s="59">
        <f t="shared" si="11"/>
        <v>286.77</v>
      </c>
      <c r="V25" s="63">
        <f t="shared" si="12"/>
        <v>0.66046872911972998</v>
      </c>
      <c r="W25" s="64">
        <f t="shared" si="13"/>
        <v>4.5758178604400452</v>
      </c>
      <c r="X25" s="65">
        <f t="shared" si="0"/>
        <v>-1.9503874787738392E-7</v>
      </c>
      <c r="Y25" s="66">
        <f t="shared" si="1"/>
        <v>-1.9489736063705145E-7</v>
      </c>
      <c r="Z25" s="66">
        <f t="shared" si="2"/>
        <v>-1.9489746313130944E-7</v>
      </c>
      <c r="AA25" s="67">
        <f t="shared" si="3"/>
        <v>-1.9475617823663489E-7</v>
      </c>
      <c r="AB25" s="68">
        <f t="shared" si="15"/>
        <v>1.3452456206138612E-3</v>
      </c>
      <c r="AC25" s="69"/>
      <c r="AD25" s="70">
        <f t="shared" si="14"/>
        <v>13.452456206138612</v>
      </c>
      <c r="AE25" s="70"/>
      <c r="AF25" s="74"/>
      <c r="AG25" s="71">
        <v>190</v>
      </c>
    </row>
    <row r="26" spans="1:34">
      <c r="E26" s="73">
        <v>0.52571759259259254</v>
      </c>
      <c r="F26" s="71">
        <v>200</v>
      </c>
      <c r="G26" s="58">
        <v>13.76</v>
      </c>
      <c r="H26" s="58">
        <v>6.16</v>
      </c>
      <c r="I26" s="58">
        <v>8.82</v>
      </c>
      <c r="J26" s="58">
        <v>13.82</v>
      </c>
      <c r="K26" s="58">
        <v>6.12</v>
      </c>
      <c r="L26" s="58">
        <v>7.26</v>
      </c>
      <c r="M26" s="59">
        <f t="shared" si="6"/>
        <v>13.79</v>
      </c>
      <c r="N26" s="59">
        <f t="shared" si="6"/>
        <v>6.1400000000000006</v>
      </c>
      <c r="O26" s="59">
        <f t="shared" si="6"/>
        <v>8.0399999999999991</v>
      </c>
      <c r="P26" s="60">
        <f t="shared" si="7"/>
        <v>0.16020673983154909</v>
      </c>
      <c r="Q26" s="22">
        <f t="shared" si="8"/>
        <v>7.2443596007498751E-7</v>
      </c>
      <c r="R26" s="61">
        <f t="shared" si="9"/>
        <v>5.4403945669833765E-9</v>
      </c>
      <c r="S26" s="22">
        <f t="shared" si="10"/>
        <v>2.9597893044462238E-17</v>
      </c>
      <c r="T26" s="62">
        <v>298</v>
      </c>
      <c r="U26" s="59">
        <f t="shared" si="11"/>
        <v>286.79000000000002</v>
      </c>
      <c r="V26" s="63">
        <f t="shared" si="12"/>
        <v>0.65924649399708002</v>
      </c>
      <c r="W26" s="64">
        <f t="shared" si="13"/>
        <v>4.5629582384332883</v>
      </c>
      <c r="X26" s="65">
        <f t="shared" si="0"/>
        <v>-2.0336948209363573E-7</v>
      </c>
      <c r="Y26" s="66">
        <f t="shared" si="1"/>
        <v>-2.0321553565760392E-7</v>
      </c>
      <c r="Z26" s="66">
        <f t="shared" si="2"/>
        <v>-2.0321565219182979E-7</v>
      </c>
      <c r="AA26" s="67">
        <f t="shared" si="3"/>
        <v>-2.0306182211359592E-7</v>
      </c>
      <c r="AB26" s="68">
        <f t="shared" si="15"/>
        <v>1.3432966463244433E-3</v>
      </c>
      <c r="AC26" s="69"/>
      <c r="AD26" s="70">
        <f t="shared" si="14"/>
        <v>13.432966463244433</v>
      </c>
      <c r="AE26" s="70"/>
      <c r="AF26" s="74"/>
      <c r="AG26" s="71">
        <v>200</v>
      </c>
    </row>
    <row r="27" spans="1:34">
      <c r="E27" s="73">
        <v>0.52583333333333337</v>
      </c>
      <c r="F27" s="71">
        <v>210</v>
      </c>
      <c r="G27" s="58">
        <v>13.78</v>
      </c>
      <c r="H27" s="58">
        <v>6.17</v>
      </c>
      <c r="I27" s="58">
        <v>8.84</v>
      </c>
      <c r="J27" s="58">
        <v>13.84</v>
      </c>
      <c r="K27" s="58">
        <v>6.13</v>
      </c>
      <c r="L27" s="58">
        <v>7.67</v>
      </c>
      <c r="M27" s="59">
        <f t="shared" si="6"/>
        <v>13.809999999999999</v>
      </c>
      <c r="N27" s="59">
        <f t="shared" si="6"/>
        <v>6.15</v>
      </c>
      <c r="O27" s="59">
        <f t="shared" si="6"/>
        <v>8.254999999999999</v>
      </c>
      <c r="P27" s="60">
        <f t="shared" si="7"/>
        <v>0.16454614347309379</v>
      </c>
      <c r="Q27" s="22">
        <f t="shared" si="8"/>
        <v>7.0794578438413674E-7</v>
      </c>
      <c r="R27" s="61">
        <f t="shared" si="9"/>
        <v>5.5763778782768395E-9</v>
      </c>
      <c r="S27" s="22">
        <f t="shared" si="10"/>
        <v>3.1095990241335308E-17</v>
      </c>
      <c r="T27" s="62">
        <v>298</v>
      </c>
      <c r="U27" s="59">
        <f t="shared" si="11"/>
        <v>286.81</v>
      </c>
      <c r="V27" s="63">
        <f t="shared" si="12"/>
        <v>0.65802442933364025</v>
      </c>
      <c r="W27" s="64">
        <f t="shared" si="13"/>
        <v>4.5501365423011908</v>
      </c>
      <c r="X27" s="65">
        <f t="shared" si="0"/>
        <v>-2.1973582257616371E-7</v>
      </c>
      <c r="Y27" s="66">
        <f t="shared" si="1"/>
        <v>-2.1955582887590435E-7</v>
      </c>
      <c r="Z27" s="66">
        <f t="shared" si="2"/>
        <v>-2.1955597631536937E-7</v>
      </c>
      <c r="AA27" s="67">
        <f t="shared" si="3"/>
        <v>-2.1937612981302879E-7</v>
      </c>
      <c r="AB27" s="68">
        <f t="shared" si="15"/>
        <v>1.3412644901912665E-3</v>
      </c>
      <c r="AC27" s="69"/>
      <c r="AD27" s="70">
        <f t="shared" si="14"/>
        <v>13.412644901912666</v>
      </c>
      <c r="AE27" s="70"/>
      <c r="AF27" s="74"/>
      <c r="AG27" s="71">
        <v>210</v>
      </c>
    </row>
    <row r="28" spans="1:34">
      <c r="E28" s="73">
        <v>0.5259490740740741</v>
      </c>
      <c r="F28" s="71">
        <v>220</v>
      </c>
      <c r="G28" s="58">
        <v>13.79</v>
      </c>
      <c r="H28" s="58">
        <v>6.17</v>
      </c>
      <c r="I28" s="58">
        <v>8.84</v>
      </c>
      <c r="J28" s="58">
        <v>13.84</v>
      </c>
      <c r="K28" s="58">
        <v>6.13</v>
      </c>
      <c r="L28" s="58">
        <v>7.42</v>
      </c>
      <c r="M28" s="59">
        <f t="shared" si="6"/>
        <v>13.815</v>
      </c>
      <c r="N28" s="59">
        <f t="shared" si="6"/>
        <v>6.15</v>
      </c>
      <c r="O28" s="59">
        <f t="shared" si="6"/>
        <v>8.129999999999999</v>
      </c>
      <c r="P28" s="60">
        <f t="shared" si="7"/>
        <v>0.16206814369557901</v>
      </c>
      <c r="Q28" s="22">
        <f t="shared" si="8"/>
        <v>7.0794578438413674E-7</v>
      </c>
      <c r="R28" s="61">
        <f t="shared" si="9"/>
        <v>5.5786953447055738E-9</v>
      </c>
      <c r="S28" s="22">
        <f t="shared" si="10"/>
        <v>3.1121841749039642E-17</v>
      </c>
      <c r="T28" s="62">
        <v>298</v>
      </c>
      <c r="U28" s="59">
        <f t="shared" si="11"/>
        <v>286.815</v>
      </c>
      <c r="V28" s="63">
        <f t="shared" si="12"/>
        <v>0.65771893979785123</v>
      </c>
      <c r="W28" s="64">
        <f t="shared" si="13"/>
        <v>4.5469370304676344</v>
      </c>
      <c r="X28" s="65">
        <f t="shared" si="0"/>
        <v>-2.1640421161267842E-7</v>
      </c>
      <c r="Y28" s="66">
        <f t="shared" si="1"/>
        <v>-2.1622934838599026E-7</v>
      </c>
      <c r="Z28" s="66">
        <f t="shared" si="2"/>
        <v>-2.1622948968244573E-7</v>
      </c>
      <c r="AA28" s="67">
        <f t="shared" si="3"/>
        <v>-2.1605476752386668E-7</v>
      </c>
      <c r="AB28" s="68">
        <f t="shared" si="15"/>
        <v>1.3390689309199803E-3</v>
      </c>
      <c r="AC28" s="69"/>
      <c r="AD28" s="70">
        <f t="shared" si="14"/>
        <v>13.390689309199804</v>
      </c>
      <c r="AE28" s="70"/>
      <c r="AF28" s="74"/>
      <c r="AG28" s="71">
        <v>220</v>
      </c>
    </row>
    <row r="29" spans="1:34">
      <c r="E29" s="73">
        <v>0.52606481481481482</v>
      </c>
      <c r="F29" s="71">
        <v>230</v>
      </c>
      <c r="G29" s="58">
        <v>13.81</v>
      </c>
      <c r="H29" s="58">
        <v>6.18</v>
      </c>
      <c r="I29" s="58">
        <v>8.91</v>
      </c>
      <c r="J29" s="58">
        <v>13.86</v>
      </c>
      <c r="K29" s="58">
        <v>6.14</v>
      </c>
      <c r="L29" s="58">
        <v>7.31</v>
      </c>
      <c r="M29" s="59">
        <f t="shared" si="6"/>
        <v>13.835000000000001</v>
      </c>
      <c r="N29" s="59">
        <f t="shared" si="6"/>
        <v>6.16</v>
      </c>
      <c r="O29" s="59">
        <f t="shared" si="6"/>
        <v>8.11</v>
      </c>
      <c r="P29" s="60">
        <f t="shared" si="7"/>
        <v>0.1617237950994182</v>
      </c>
      <c r="Q29" s="22">
        <f t="shared" si="8"/>
        <v>6.9183097091893534E-7</v>
      </c>
      <c r="R29" s="61">
        <f t="shared" si="9"/>
        <v>5.7181355004388355E-9</v>
      </c>
      <c r="S29" s="22">
        <f t="shared" si="10"/>
        <v>3.2697073601378892E-17</v>
      </c>
      <c r="T29" s="62">
        <v>298</v>
      </c>
      <c r="U29" s="59">
        <f t="shared" si="11"/>
        <v>286.83499999999998</v>
      </c>
      <c r="V29" s="63">
        <f t="shared" si="12"/>
        <v>0.65649708815827845</v>
      </c>
      <c r="W29" s="64">
        <f t="shared" si="13"/>
        <v>4.5341625772011955</v>
      </c>
      <c r="X29" s="65">
        <f t="shared" si="0"/>
        <v>-2.2714624773726066E-7</v>
      </c>
      <c r="Y29" s="66">
        <f t="shared" si="1"/>
        <v>-2.2695328206391938E-7</v>
      </c>
      <c r="Z29" s="66">
        <f t="shared" si="2"/>
        <v>-2.2695344599245202E-7</v>
      </c>
      <c r="AA29" s="67">
        <f t="shared" si="3"/>
        <v>-2.2676064396912169E-7</v>
      </c>
      <c r="AB29" s="68">
        <f t="shared" si="15"/>
        <v>1.3369066364945247E-3</v>
      </c>
      <c r="AC29" s="69"/>
      <c r="AD29" s="70">
        <f t="shared" si="14"/>
        <v>13.369066364945247</v>
      </c>
      <c r="AE29" s="70"/>
      <c r="AF29" s="74"/>
      <c r="AG29" s="71">
        <v>230</v>
      </c>
    </row>
    <row r="30" spans="1:34" s="77" customFormat="1">
      <c r="A30" s="104"/>
      <c r="B30" s="104"/>
      <c r="C30" s="104"/>
      <c r="D30" s="104"/>
      <c r="E30" s="106">
        <v>0.52618055555555554</v>
      </c>
      <c r="F30" s="107">
        <v>240</v>
      </c>
      <c r="G30" s="108">
        <v>13.83</v>
      </c>
      <c r="H30" s="108">
        <v>6.19</v>
      </c>
      <c r="I30" s="108">
        <v>8.7899999999999991</v>
      </c>
      <c r="J30" s="108">
        <v>13.88</v>
      </c>
      <c r="K30" s="108">
        <v>6.15</v>
      </c>
      <c r="L30" s="108">
        <v>7.18</v>
      </c>
      <c r="M30" s="109">
        <f t="shared" si="6"/>
        <v>13.855</v>
      </c>
      <c r="N30" s="109">
        <f t="shared" si="6"/>
        <v>6.17</v>
      </c>
      <c r="O30" s="109">
        <f t="shared" si="6"/>
        <v>7.9849999999999994</v>
      </c>
      <c r="P30" s="110">
        <f t="shared" si="7"/>
        <v>0.15928467629278004</v>
      </c>
      <c r="Q30" s="111">
        <f t="shared" si="8"/>
        <v>6.7608297539198085E-7</v>
      </c>
      <c r="R30" s="112">
        <f t="shared" si="9"/>
        <v>5.8610609795012112E-9</v>
      </c>
      <c r="S30" s="111">
        <f t="shared" si="10"/>
        <v>3.4352035805431696E-17</v>
      </c>
      <c r="T30" s="113">
        <v>298</v>
      </c>
      <c r="U30" s="109">
        <f t="shared" si="11"/>
        <v>286.85500000000002</v>
      </c>
      <c r="V30" s="114">
        <f t="shared" si="12"/>
        <v>0.65527540689769281</v>
      </c>
      <c r="W30" s="115">
        <f t="shared" si="13"/>
        <v>4.5214257871037073</v>
      </c>
      <c r="X30" s="116">
        <f t="shared" si="0"/>
        <v>-2.3530601613110522E-7</v>
      </c>
      <c r="Y30" s="116">
        <f t="shared" si="1"/>
        <v>-2.3509858550775304E-7</v>
      </c>
      <c r="Z30" s="116">
        <f t="shared" si="2"/>
        <v>-2.3509876836522606E-7</v>
      </c>
      <c r="AA30" s="116">
        <f t="shared" si="3"/>
        <v>-2.3489152027695623E-7</v>
      </c>
      <c r="AB30" s="116">
        <f t="shared" si="15"/>
        <v>1.3346371025814928E-3</v>
      </c>
      <c r="AC30" s="116">
        <f>D8</f>
        <v>1.3565782044042912E-3</v>
      </c>
      <c r="AD30" s="116">
        <f t="shared" si="14"/>
        <v>13.346371025814928</v>
      </c>
      <c r="AE30" s="116">
        <f>AC30*10000</f>
        <v>13.565782044042912</v>
      </c>
      <c r="AF30" s="116">
        <f>(AD30-AE30)*(AD30-AE30)</f>
        <v>4.8141194919840549E-2</v>
      </c>
      <c r="AG30" s="107">
        <v>240</v>
      </c>
      <c r="AH30" s="104"/>
    </row>
    <row r="31" spans="1:34">
      <c r="E31" s="73">
        <v>0.52629629629629626</v>
      </c>
      <c r="F31" s="71">
        <v>250</v>
      </c>
      <c r="G31" s="58">
        <v>13.84</v>
      </c>
      <c r="H31" s="58">
        <v>6.19</v>
      </c>
      <c r="I31" s="58">
        <v>8.9499999999999993</v>
      </c>
      <c r="J31" s="58">
        <v>13.9</v>
      </c>
      <c r="K31" s="58">
        <v>6.15</v>
      </c>
      <c r="L31" s="58">
        <v>7.21</v>
      </c>
      <c r="M31" s="59">
        <f t="shared" si="6"/>
        <v>13.870000000000001</v>
      </c>
      <c r="N31" s="59">
        <f t="shared" si="6"/>
        <v>6.17</v>
      </c>
      <c r="O31" s="59">
        <f t="shared" si="6"/>
        <v>8.08</v>
      </c>
      <c r="P31" s="60">
        <f t="shared" si="7"/>
        <v>0.16122039278472275</v>
      </c>
      <c r="Q31" s="22">
        <f t="shared" si="8"/>
        <v>6.7608297539198085E-7</v>
      </c>
      <c r="R31" s="61">
        <f t="shared" si="9"/>
        <v>5.8683713472523121E-9</v>
      </c>
      <c r="S31" s="22">
        <f t="shared" si="10"/>
        <v>3.4437782269251915E-17</v>
      </c>
      <c r="T31" s="62">
        <v>298</v>
      </c>
      <c r="U31" s="59">
        <f t="shared" si="11"/>
        <v>286.87</v>
      </c>
      <c r="V31" s="63">
        <f t="shared" si="12"/>
        <v>0.65435925774202996</v>
      </c>
      <c r="W31" s="64">
        <f t="shared" si="13"/>
        <v>4.5118978411008639</v>
      </c>
      <c r="X31" s="65">
        <f t="shared" si="0"/>
        <v>-2.3884280442841406E-7</v>
      </c>
      <c r="Y31" s="66">
        <f t="shared" si="1"/>
        <v>-2.386287142094918E-7</v>
      </c>
      <c r="Z31" s="66">
        <f t="shared" si="2"/>
        <v>-2.3862890611237101E-7</v>
      </c>
      <c r="AA31" s="67">
        <f t="shared" si="3"/>
        <v>-2.3841500745229805E-7</v>
      </c>
      <c r="AB31" s="68">
        <f t="shared" si="15"/>
        <v>1.3322861155079027E-3</v>
      </c>
      <c r="AC31" s="69"/>
      <c r="AD31" s="70">
        <f t="shared" si="14"/>
        <v>13.322861155079027</v>
      </c>
      <c r="AE31" s="70"/>
      <c r="AF31" s="74"/>
      <c r="AG31" s="71">
        <v>250</v>
      </c>
    </row>
    <row r="32" spans="1:34">
      <c r="E32" s="73">
        <v>0.52641203703703698</v>
      </c>
      <c r="F32" s="71">
        <v>260</v>
      </c>
      <c r="G32" s="58">
        <v>13.86</v>
      </c>
      <c r="H32" s="58">
        <v>6.2</v>
      </c>
      <c r="I32" s="58">
        <v>8.99</v>
      </c>
      <c r="J32" s="58">
        <v>13.91</v>
      </c>
      <c r="K32" s="58">
        <v>6.16</v>
      </c>
      <c r="L32" s="58">
        <v>7.17</v>
      </c>
      <c r="M32" s="59">
        <f t="shared" si="6"/>
        <v>13.885</v>
      </c>
      <c r="N32" s="59">
        <f t="shared" si="6"/>
        <v>6.18</v>
      </c>
      <c r="O32" s="59">
        <f t="shared" si="6"/>
        <v>8.08</v>
      </c>
      <c r="P32" s="60">
        <f t="shared" si="7"/>
        <v>0.16126107102756967</v>
      </c>
      <c r="Q32" s="22">
        <f t="shared" si="8"/>
        <v>6.6069344800759506E-7</v>
      </c>
      <c r="R32" s="61">
        <f t="shared" si="9"/>
        <v>6.0125532542769916E-9</v>
      </c>
      <c r="S32" s="22">
        <f t="shared" si="10"/>
        <v>3.615079663551684E-17</v>
      </c>
      <c r="T32" s="62">
        <v>298</v>
      </c>
      <c r="U32" s="59">
        <f t="shared" si="11"/>
        <v>286.88499999999999</v>
      </c>
      <c r="V32" s="63">
        <f t="shared" si="12"/>
        <v>0.65344320438947812</v>
      </c>
      <c r="W32" s="64">
        <f t="shared" si="13"/>
        <v>4.5023909664276545</v>
      </c>
      <c r="X32" s="65">
        <f t="shared" si="0"/>
        <v>-2.5086605712438278E-7</v>
      </c>
      <c r="Y32" s="66">
        <f t="shared" si="1"/>
        <v>-2.5062944615062624E-7</v>
      </c>
      <c r="Z32" s="66">
        <f t="shared" si="2"/>
        <v>-2.5062966931654021E-7</v>
      </c>
      <c r="AA32" s="67">
        <f t="shared" si="3"/>
        <v>-2.5039328108772789E-7</v>
      </c>
      <c r="AB32" s="68">
        <f t="shared" si="15"/>
        <v>1.3298998270870287E-3</v>
      </c>
      <c r="AC32" s="69"/>
      <c r="AD32" s="70">
        <f t="shared" si="14"/>
        <v>13.298998270870287</v>
      </c>
      <c r="AE32" s="70"/>
      <c r="AF32" s="74"/>
      <c r="AG32" s="71">
        <v>260</v>
      </c>
    </row>
    <row r="33" spans="5:33">
      <c r="E33" s="73">
        <v>0.52652777777777782</v>
      </c>
      <c r="F33" s="71">
        <v>270</v>
      </c>
      <c r="G33" s="58">
        <v>13.87</v>
      </c>
      <c r="H33" s="58">
        <v>6.21</v>
      </c>
      <c r="I33" s="58">
        <v>9.07</v>
      </c>
      <c r="J33" s="58">
        <v>13.93</v>
      </c>
      <c r="K33" s="58">
        <v>6.16</v>
      </c>
      <c r="L33" s="58">
        <v>7.32</v>
      </c>
      <c r="M33" s="59">
        <f t="shared" si="6"/>
        <v>13.899999999999999</v>
      </c>
      <c r="N33" s="59">
        <f t="shared" si="6"/>
        <v>6.1850000000000005</v>
      </c>
      <c r="O33" s="59">
        <f t="shared" si="6"/>
        <v>8.1950000000000003</v>
      </c>
      <c r="P33" s="60">
        <f t="shared" si="7"/>
        <v>0.16359752519006621</v>
      </c>
      <c r="Q33" s="22">
        <f t="shared" si="8"/>
        <v>6.5313055264747031E-7</v>
      </c>
      <c r="R33" s="61">
        <f t="shared" si="9"/>
        <v>6.0897614983221265E-9</v>
      </c>
      <c r="S33" s="22">
        <f t="shared" si="10"/>
        <v>3.7085195106446553E-17</v>
      </c>
      <c r="T33" s="62">
        <v>298</v>
      </c>
      <c r="U33" s="59">
        <f t="shared" si="11"/>
        <v>286.89999999999998</v>
      </c>
      <c r="V33" s="63">
        <f t="shared" si="12"/>
        <v>0.65252724682500618</v>
      </c>
      <c r="W33" s="64">
        <f t="shared" si="13"/>
        <v>4.492905114339945</v>
      </c>
      <c r="X33" s="65">
        <f t="shared" si="0"/>
        <v>-2.6113706268604693E-7</v>
      </c>
      <c r="Y33" s="66">
        <f t="shared" si="1"/>
        <v>-2.6088019626358592E-7</v>
      </c>
      <c r="Z33" s="66">
        <f t="shared" si="2"/>
        <v>-2.6088044892921026E-7</v>
      </c>
      <c r="AA33" s="67">
        <f t="shared" si="3"/>
        <v>-2.6062383467530649E-7</v>
      </c>
      <c r="AB33" s="68">
        <f t="shared" si="15"/>
        <v>1.3273935311384512E-3</v>
      </c>
      <c r="AC33" s="69"/>
      <c r="AD33" s="70">
        <f t="shared" si="14"/>
        <v>13.273935311384513</v>
      </c>
      <c r="AE33" s="70"/>
      <c r="AF33" s="74"/>
      <c r="AG33" s="71">
        <v>270</v>
      </c>
    </row>
    <row r="34" spans="5:33">
      <c r="E34" s="73">
        <v>0.52664351851851854</v>
      </c>
      <c r="F34" s="71">
        <v>280</v>
      </c>
      <c r="G34" s="58">
        <v>13.89</v>
      </c>
      <c r="H34" s="58">
        <v>6.21</v>
      </c>
      <c r="I34" s="58">
        <v>9.1300000000000008</v>
      </c>
      <c r="J34" s="58">
        <v>13.93</v>
      </c>
      <c r="K34" s="58">
        <v>6.17</v>
      </c>
      <c r="L34" s="58">
        <v>7.34</v>
      </c>
      <c r="M34" s="59">
        <f t="shared" si="6"/>
        <v>13.91</v>
      </c>
      <c r="N34" s="59">
        <f t="shared" si="6"/>
        <v>6.1899999999999995</v>
      </c>
      <c r="O34" s="59">
        <f t="shared" si="6"/>
        <v>8.2349999999999994</v>
      </c>
      <c r="P34" s="60">
        <f t="shared" si="7"/>
        <v>0.16442371344120693</v>
      </c>
      <c r="Q34" s="22">
        <f t="shared" si="8"/>
        <v>6.4565422903465583E-7</v>
      </c>
      <c r="R34" s="61">
        <f t="shared" si="9"/>
        <v>6.1653989313551007E-9</v>
      </c>
      <c r="S34" s="22">
        <f t="shared" si="10"/>
        <v>3.8012143982754621E-17</v>
      </c>
      <c r="T34" s="62">
        <v>298</v>
      </c>
      <c r="U34" s="59">
        <f t="shared" si="11"/>
        <v>286.91000000000003</v>
      </c>
      <c r="V34" s="63">
        <f t="shared" si="12"/>
        <v>0.65191666165687123</v>
      </c>
      <c r="W34" s="64">
        <f t="shared" si="13"/>
        <v>4.4865928681443856</v>
      </c>
      <c r="X34" s="65">
        <f t="shared" si="0"/>
        <v>-2.6886497848066276E-7</v>
      </c>
      <c r="Y34" s="66">
        <f t="shared" si="1"/>
        <v>-2.6859214782692232E-7</v>
      </c>
      <c r="Z34" s="66">
        <f t="shared" si="2"/>
        <v>-2.6859242468174384E-7</v>
      </c>
      <c r="AA34" s="67">
        <f t="shared" si="3"/>
        <v>-2.6831987032094816E-7</v>
      </c>
      <c r="AB34" s="68">
        <f t="shared" si="15"/>
        <v>1.3247847274922063E-3</v>
      </c>
      <c r="AC34" s="69"/>
      <c r="AD34" s="70">
        <f t="shared" si="14"/>
        <v>13.247847274922064</v>
      </c>
      <c r="AE34" s="70"/>
      <c r="AF34" s="74"/>
      <c r="AG34" s="71">
        <v>280</v>
      </c>
    </row>
    <row r="35" spans="5:33">
      <c r="E35" s="73">
        <v>0.52675925925925926</v>
      </c>
      <c r="F35" s="71">
        <v>290</v>
      </c>
      <c r="G35" s="58">
        <v>13.92</v>
      </c>
      <c r="H35" s="58">
        <v>6.22</v>
      </c>
      <c r="I35" s="58">
        <v>9.14</v>
      </c>
      <c r="J35" s="58">
        <v>13.95</v>
      </c>
      <c r="K35" s="58">
        <v>6.17</v>
      </c>
      <c r="L35" s="58">
        <v>7.36</v>
      </c>
      <c r="M35" s="59">
        <f t="shared" si="6"/>
        <v>13.934999999999999</v>
      </c>
      <c r="N35" s="59">
        <f t="shared" si="6"/>
        <v>6.1950000000000003</v>
      </c>
      <c r="O35" s="59">
        <f t="shared" si="6"/>
        <v>8.25</v>
      </c>
      <c r="P35" s="60">
        <f t="shared" si="7"/>
        <v>0.16479253858631873</v>
      </c>
      <c r="Q35" s="22">
        <f t="shared" si="8"/>
        <v>6.3826348619054789E-7</v>
      </c>
      <c r="R35" s="61">
        <f t="shared" si="9"/>
        <v>6.2497612876804316E-9</v>
      </c>
      <c r="S35" s="22">
        <f t="shared" si="10"/>
        <v>3.9059516152988968E-17</v>
      </c>
      <c r="T35" s="62">
        <v>298</v>
      </c>
      <c r="U35" s="59">
        <f t="shared" si="11"/>
        <v>286.935</v>
      </c>
      <c r="V35" s="63">
        <f t="shared" si="12"/>
        <v>0.65039038493272472</v>
      </c>
      <c r="W35" s="64">
        <f t="shared" si="13"/>
        <v>4.4708529410387436</v>
      </c>
      <c r="X35" s="65">
        <f t="shared" si="0"/>
        <v>-2.7730435978181587E-7</v>
      </c>
      <c r="Y35" s="66">
        <f t="shared" si="1"/>
        <v>-2.7701354298464647E-7</v>
      </c>
      <c r="Z35" s="66">
        <f t="shared" si="2"/>
        <v>-2.7701384797231266E-7</v>
      </c>
      <c r="AA35" s="67">
        <f t="shared" si="3"/>
        <v>-2.7672333552311133E-7</v>
      </c>
      <c r="AB35" s="68">
        <f t="shared" si="15"/>
        <v>1.3220988041691747E-3</v>
      </c>
      <c r="AC35" s="69"/>
      <c r="AD35" s="70">
        <f t="shared" si="14"/>
        <v>13.220988041691747</v>
      </c>
      <c r="AE35" s="70"/>
      <c r="AF35" s="74"/>
      <c r="AG35" s="71">
        <v>290</v>
      </c>
    </row>
    <row r="36" spans="5:33">
      <c r="E36" s="73">
        <v>0.52687499999999998</v>
      </c>
      <c r="F36" s="71">
        <v>300</v>
      </c>
      <c r="G36" s="58">
        <v>13.93</v>
      </c>
      <c r="H36" s="58">
        <v>6.22</v>
      </c>
      <c r="I36" s="58">
        <v>9.02</v>
      </c>
      <c r="J36" s="58">
        <v>13.97</v>
      </c>
      <c r="K36" s="58">
        <v>6.18</v>
      </c>
      <c r="L36" s="58">
        <v>7.29</v>
      </c>
      <c r="M36" s="59">
        <f t="shared" si="6"/>
        <v>13.95</v>
      </c>
      <c r="N36" s="59">
        <f t="shared" si="6"/>
        <v>6.1999999999999993</v>
      </c>
      <c r="O36" s="59">
        <f t="shared" si="6"/>
        <v>8.1549999999999994</v>
      </c>
      <c r="P36" s="60">
        <f t="shared" si="7"/>
        <v>0.16293607327539908</v>
      </c>
      <c r="Q36" s="22">
        <f t="shared" si="8"/>
        <v>6.309573444801936E-7</v>
      </c>
      <c r="R36" s="61">
        <f t="shared" si="9"/>
        <v>6.330015561416752E-9</v>
      </c>
      <c r="S36" s="22">
        <f t="shared" si="10"/>
        <v>4.0069097007778238E-17</v>
      </c>
      <c r="T36" s="62">
        <v>298</v>
      </c>
      <c r="U36" s="59">
        <f t="shared" si="11"/>
        <v>286.95</v>
      </c>
      <c r="V36" s="63">
        <f t="shared" si="12"/>
        <v>0.64947474655337334</v>
      </c>
      <c r="W36" s="64">
        <f t="shared" si="13"/>
        <v>4.4614368137033349</v>
      </c>
      <c r="X36" s="65">
        <f t="shared" si="0"/>
        <v>-2.8127026375468039E-7</v>
      </c>
      <c r="Y36" s="66">
        <f t="shared" si="1"/>
        <v>-2.8097044096120586E-7</v>
      </c>
      <c r="Z36" s="66">
        <f t="shared" si="2"/>
        <v>-2.8097076056025015E-7</v>
      </c>
      <c r="AA36" s="67">
        <f t="shared" si="3"/>
        <v>-2.8067125668446047E-7</v>
      </c>
      <c r="AB36" s="68">
        <f t="shared" si="15"/>
        <v>1.3193286667071433E-3</v>
      </c>
      <c r="AC36" s="69"/>
      <c r="AD36" s="70">
        <f t="shared" si="14"/>
        <v>13.193286667071433</v>
      </c>
      <c r="AE36" s="70"/>
      <c r="AF36" s="74"/>
      <c r="AG36" s="71">
        <v>300</v>
      </c>
    </row>
    <row r="37" spans="5:33">
      <c r="E37" s="73">
        <v>0.5269907407407407</v>
      </c>
      <c r="F37" s="71">
        <v>310</v>
      </c>
      <c r="G37" s="58">
        <v>13.94</v>
      </c>
      <c r="H37" s="58">
        <v>6.23</v>
      </c>
      <c r="I37" s="58">
        <v>9.1</v>
      </c>
      <c r="J37" s="58">
        <v>13.98</v>
      </c>
      <c r="K37" s="58">
        <v>6.18</v>
      </c>
      <c r="L37" s="58">
        <v>7.23</v>
      </c>
      <c r="M37" s="59">
        <f t="shared" si="6"/>
        <v>13.96</v>
      </c>
      <c r="N37" s="59">
        <f t="shared" si="6"/>
        <v>6.2050000000000001</v>
      </c>
      <c r="O37" s="59">
        <f t="shared" si="6"/>
        <v>8.1649999999999991</v>
      </c>
      <c r="P37" s="60">
        <f t="shared" si="7"/>
        <v>0.16316334795494347</v>
      </c>
      <c r="Q37" s="22">
        <f t="shared" si="8"/>
        <v>6.2373483548241851E-7</v>
      </c>
      <c r="R37" s="61">
        <f t="shared" si="9"/>
        <v>6.4086370523005032E-9</v>
      </c>
      <c r="S37" s="22">
        <f t="shared" si="10"/>
        <v>4.1070628868118885E-17</v>
      </c>
      <c r="T37" s="62">
        <v>298</v>
      </c>
      <c r="U37" s="59">
        <f t="shared" si="11"/>
        <v>286.95999999999998</v>
      </c>
      <c r="V37" s="63">
        <f t="shared" si="12"/>
        <v>0.64886437414751119</v>
      </c>
      <c r="W37" s="64">
        <f t="shared" si="13"/>
        <v>4.4551709610727412</v>
      </c>
      <c r="X37" s="65">
        <f t="shared" si="0"/>
        <v>-2.8849312741453742E-7</v>
      </c>
      <c r="Y37" s="66">
        <f t="shared" si="1"/>
        <v>-2.8817703517779965E-7</v>
      </c>
      <c r="Z37" s="66">
        <f t="shared" si="2"/>
        <v>-2.8817738150945417E-7</v>
      </c>
      <c r="AA37" s="67">
        <f t="shared" si="3"/>
        <v>-2.8786163484544305E-7</v>
      </c>
      <c r="AB37" s="68">
        <f t="shared" si="15"/>
        <v>1.3165189601680065E-3</v>
      </c>
      <c r="AC37" s="69"/>
      <c r="AD37" s="70">
        <f t="shared" si="14"/>
        <v>13.165189601680066</v>
      </c>
      <c r="AE37" s="70"/>
      <c r="AF37" s="74"/>
      <c r="AG37" s="71">
        <v>310</v>
      </c>
    </row>
    <row r="38" spans="5:33">
      <c r="E38" s="73">
        <v>0.52710648148148143</v>
      </c>
      <c r="F38" s="71">
        <v>320</v>
      </c>
      <c r="G38" s="58">
        <v>13.96</v>
      </c>
      <c r="H38" s="58">
        <v>6.23</v>
      </c>
      <c r="I38" s="58">
        <v>9.1999999999999993</v>
      </c>
      <c r="J38" s="58">
        <v>14.01</v>
      </c>
      <c r="K38" s="58">
        <v>6.19</v>
      </c>
      <c r="L38" s="58">
        <v>7.17</v>
      </c>
      <c r="M38" s="59">
        <f t="shared" si="6"/>
        <v>13.984999999999999</v>
      </c>
      <c r="N38" s="59">
        <f t="shared" si="6"/>
        <v>6.2100000000000009</v>
      </c>
      <c r="O38" s="59">
        <f t="shared" si="6"/>
        <v>8.1849999999999987</v>
      </c>
      <c r="P38" s="60">
        <f t="shared" si="7"/>
        <v>0.16363191132173821</v>
      </c>
      <c r="Q38" s="22">
        <f t="shared" si="8"/>
        <v>6.1659500186148039E-7</v>
      </c>
      <c r="R38" s="61">
        <f t="shared" si="9"/>
        <v>6.4963276832856868E-9</v>
      </c>
      <c r="S38" s="22">
        <f t="shared" si="10"/>
        <v>4.2202273368623979E-17</v>
      </c>
      <c r="T38" s="62">
        <v>298</v>
      </c>
      <c r="U38" s="59">
        <f t="shared" si="11"/>
        <v>286.98500000000001</v>
      </c>
      <c r="V38" s="63">
        <f t="shared" si="12"/>
        <v>0.64733862923172703</v>
      </c>
      <c r="W38" s="64">
        <f t="shared" si="13"/>
        <v>4.4395467051083353</v>
      </c>
      <c r="X38" s="65">
        <f t="shared" si="0"/>
        <v>-2.9768669306009792E-7</v>
      </c>
      <c r="Y38" s="66">
        <f t="shared" si="1"/>
        <v>-2.9734939533410582E-7</v>
      </c>
      <c r="Z38" s="66">
        <f t="shared" si="2"/>
        <v>-2.9734977751362081E-7</v>
      </c>
      <c r="AA38" s="67">
        <f t="shared" si="3"/>
        <v>-2.9701286110107685E-7</v>
      </c>
      <c r="AB38" s="68">
        <f t="shared" si="15"/>
        <v>1.3136371875086157E-3</v>
      </c>
      <c r="AC38" s="69"/>
      <c r="AD38" s="70">
        <f t="shared" si="14"/>
        <v>13.136371875086157</v>
      </c>
      <c r="AE38" s="70"/>
      <c r="AF38" s="74"/>
      <c r="AG38" s="71">
        <v>320</v>
      </c>
    </row>
    <row r="39" spans="5:33">
      <c r="E39" s="73">
        <v>0.52722222222222226</v>
      </c>
      <c r="F39" s="71">
        <v>330</v>
      </c>
      <c r="G39" s="58">
        <v>13.97</v>
      </c>
      <c r="H39" s="58">
        <v>6.24</v>
      </c>
      <c r="I39" s="58">
        <v>9.0500000000000007</v>
      </c>
      <c r="J39" s="58">
        <v>14.02</v>
      </c>
      <c r="K39" s="58">
        <v>6.19</v>
      </c>
      <c r="L39" s="58">
        <v>7.44</v>
      </c>
      <c r="M39" s="59">
        <f t="shared" si="6"/>
        <v>13.995000000000001</v>
      </c>
      <c r="N39" s="59">
        <f t="shared" si="6"/>
        <v>6.2149999999999999</v>
      </c>
      <c r="O39" s="59">
        <f t="shared" si="6"/>
        <v>8.245000000000001</v>
      </c>
      <c r="P39" s="60">
        <f t="shared" si="7"/>
        <v>0.16485918983293732</v>
      </c>
      <c r="Q39" s="22">
        <f t="shared" si="8"/>
        <v>6.0953689724016853E-7</v>
      </c>
      <c r="R39" s="61">
        <f t="shared" si="9"/>
        <v>6.5770148415989044E-9</v>
      </c>
      <c r="S39" s="22">
        <f t="shared" si="10"/>
        <v>4.3257124226612262E-17</v>
      </c>
      <c r="T39" s="62">
        <v>298</v>
      </c>
      <c r="U39" s="59">
        <f t="shared" si="11"/>
        <v>286.995</v>
      </c>
      <c r="V39" s="63">
        <f t="shared" si="12"/>
        <v>0.64672840569329093</v>
      </c>
      <c r="W39" s="64">
        <f t="shared" si="13"/>
        <v>4.4333131156308339</v>
      </c>
      <c r="X39" s="65">
        <f t="shared" si="0"/>
        <v>-3.0715135441942815E-7</v>
      </c>
      <c r="Y39" s="66">
        <f t="shared" si="1"/>
        <v>-3.0679145296198764E-7</v>
      </c>
      <c r="Z39" s="66">
        <f t="shared" si="2"/>
        <v>-3.0679187467283869E-7</v>
      </c>
      <c r="AA39" s="67">
        <f t="shared" si="3"/>
        <v>-3.0643239393797847E-7</v>
      </c>
      <c r="AB39" s="68">
        <f t="shared" si="15"/>
        <v>1.3106636910088546E-3</v>
      </c>
      <c r="AC39" s="69"/>
      <c r="AD39" s="70">
        <f t="shared" si="14"/>
        <v>13.106636910088547</v>
      </c>
      <c r="AE39" s="70"/>
      <c r="AF39" s="74"/>
      <c r="AG39" s="71">
        <v>330</v>
      </c>
    </row>
    <row r="40" spans="5:33">
      <c r="E40" s="73">
        <v>0.52733796296296298</v>
      </c>
      <c r="F40" s="71">
        <v>340</v>
      </c>
      <c r="G40" s="58">
        <v>13.98</v>
      </c>
      <c r="H40" s="58">
        <v>6.24</v>
      </c>
      <c r="I40" s="58">
        <v>9.11</v>
      </c>
      <c r="J40" s="58">
        <v>14.03</v>
      </c>
      <c r="K40" s="58">
        <v>6.2</v>
      </c>
      <c r="L40" s="58">
        <v>7.45</v>
      </c>
      <c r="M40" s="59">
        <f t="shared" si="6"/>
        <v>14.004999999999999</v>
      </c>
      <c r="N40" s="59">
        <f t="shared" si="6"/>
        <v>6.2200000000000006</v>
      </c>
      <c r="O40" s="59">
        <f t="shared" si="6"/>
        <v>8.2799999999999994</v>
      </c>
      <c r="P40" s="60">
        <f t="shared" si="7"/>
        <v>0.16558692154752755</v>
      </c>
      <c r="Q40" s="22">
        <f t="shared" si="8"/>
        <v>6.0255958607435604E-7</v>
      </c>
      <c r="R40" s="61">
        <f t="shared" si="9"/>
        <v>6.658704168804178E-9</v>
      </c>
      <c r="S40" s="22">
        <f t="shared" si="10"/>
        <v>4.4338341207650137E-17</v>
      </c>
      <c r="T40" s="62">
        <v>298</v>
      </c>
      <c r="U40" s="59">
        <f t="shared" si="11"/>
        <v>287.005</v>
      </c>
      <c r="V40" s="63">
        <f t="shared" si="12"/>
        <v>0.64611822467840507</v>
      </c>
      <c r="W40" s="64">
        <f t="shared" si="13"/>
        <v>4.4270887122414901</v>
      </c>
      <c r="X40" s="65">
        <f t="shared" si="0"/>
        <v>-3.1592174812465517E-7</v>
      </c>
      <c r="Y40" s="66">
        <f t="shared" si="1"/>
        <v>-3.1554010666883251E-7</v>
      </c>
      <c r="Z40" s="66">
        <f t="shared" si="2"/>
        <v>-3.1554056770135612E-7</v>
      </c>
      <c r="AA40" s="67">
        <f t="shared" si="3"/>
        <v>-3.1515938616417925E-7</v>
      </c>
      <c r="AB40" s="68">
        <f t="shared" si="15"/>
        <v>1.3075957736694763E-3</v>
      </c>
      <c r="AC40" s="69"/>
      <c r="AD40" s="70">
        <f t="shared" si="14"/>
        <v>13.075957736694763</v>
      </c>
      <c r="AE40" s="70"/>
      <c r="AF40" s="74"/>
      <c r="AG40" s="71">
        <v>340</v>
      </c>
    </row>
    <row r="41" spans="5:33">
      <c r="E41" s="73">
        <v>0.5274537037037037</v>
      </c>
      <c r="F41" s="71">
        <v>350</v>
      </c>
      <c r="G41" s="58">
        <v>13.99</v>
      </c>
      <c r="H41" s="58">
        <v>6.25</v>
      </c>
      <c r="I41" s="58">
        <v>9.1</v>
      </c>
      <c r="J41" s="58">
        <v>14.04</v>
      </c>
      <c r="K41" s="58">
        <v>6.2</v>
      </c>
      <c r="L41" s="58">
        <v>7.47</v>
      </c>
      <c r="M41" s="59">
        <f t="shared" si="6"/>
        <v>14.015000000000001</v>
      </c>
      <c r="N41" s="59">
        <f t="shared" si="6"/>
        <v>6.2249999999999996</v>
      </c>
      <c r="O41" s="59">
        <f t="shared" si="6"/>
        <v>8.2850000000000001</v>
      </c>
      <c r="P41" s="60">
        <f t="shared" si="7"/>
        <v>0.16571484486837521</v>
      </c>
      <c r="Q41" s="22">
        <f t="shared" si="8"/>
        <v>5.9566214352900984E-7</v>
      </c>
      <c r="R41" s="61">
        <f t="shared" si="9"/>
        <v>6.7414081122661927E-9</v>
      </c>
      <c r="S41" s="22">
        <f t="shared" si="10"/>
        <v>4.5446583336128431E-17</v>
      </c>
      <c r="T41" s="62">
        <v>298</v>
      </c>
      <c r="U41" s="59">
        <f t="shared" si="11"/>
        <v>287.01499999999999</v>
      </c>
      <c r="V41" s="63">
        <f t="shared" si="12"/>
        <v>0.64550808618262079</v>
      </c>
      <c r="W41" s="64">
        <f t="shared" si="13"/>
        <v>4.4208734807796279</v>
      </c>
      <c r="X41" s="65">
        <f t="shared" si="0"/>
        <v>-3.2374089632835416E-7</v>
      </c>
      <c r="Y41" s="66">
        <f t="shared" si="1"/>
        <v>-3.233391601876934E-7</v>
      </c>
      <c r="Z41" s="66">
        <f t="shared" si="2"/>
        <v>-3.2333965870959334E-7</v>
      </c>
      <c r="AA41" s="67">
        <f t="shared" si="3"/>
        <v>-3.2293841985358219E-7</v>
      </c>
      <c r="AB41" s="68">
        <f t="shared" si="15"/>
        <v>1.3044403695310943E-3</v>
      </c>
      <c r="AC41" s="69"/>
      <c r="AD41" s="70">
        <f t="shared" si="14"/>
        <v>13.044403695310944</v>
      </c>
      <c r="AE41" s="70"/>
      <c r="AF41" s="74"/>
      <c r="AG41" s="71">
        <v>350</v>
      </c>
    </row>
    <row r="42" spans="5:33">
      <c r="E42" s="73">
        <v>0.52756944444444442</v>
      </c>
      <c r="F42" s="71">
        <v>360</v>
      </c>
      <c r="G42" s="58">
        <v>14.01</v>
      </c>
      <c r="H42" s="58">
        <v>6.25</v>
      </c>
      <c r="I42" s="58">
        <v>9.01</v>
      </c>
      <c r="J42" s="58">
        <v>14.07</v>
      </c>
      <c r="K42" s="58">
        <v>6.21</v>
      </c>
      <c r="L42" s="58">
        <v>7.52</v>
      </c>
      <c r="M42" s="59">
        <f t="shared" si="6"/>
        <v>14.04</v>
      </c>
      <c r="N42" s="59">
        <f t="shared" si="6"/>
        <v>6.23</v>
      </c>
      <c r="O42" s="59">
        <f t="shared" si="6"/>
        <v>8.2650000000000006</v>
      </c>
      <c r="P42" s="60">
        <f t="shared" si="7"/>
        <v>0.16538450963211554</v>
      </c>
      <c r="Q42" s="22">
        <f t="shared" si="8"/>
        <v>5.8884365535558744E-7</v>
      </c>
      <c r="R42" s="61">
        <f t="shared" si="9"/>
        <v>6.8336521145819478E-9</v>
      </c>
      <c r="S42" s="22">
        <f t="shared" si="10"/>
        <v>4.6698801223130325E-17</v>
      </c>
      <c r="T42" s="62">
        <v>298</v>
      </c>
      <c r="U42" s="59">
        <f t="shared" si="11"/>
        <v>287.04000000000002</v>
      </c>
      <c r="V42" s="63">
        <f t="shared" si="12"/>
        <v>0.64398292593506878</v>
      </c>
      <c r="W42" s="64">
        <f t="shared" si="13"/>
        <v>4.4053754365839124</v>
      </c>
      <c r="X42" s="65">
        <f t="shared" si="0"/>
        <v>-3.3234013014620442E-7</v>
      </c>
      <c r="Y42" s="66">
        <f t="shared" si="1"/>
        <v>-3.3191571664296873E-7</v>
      </c>
      <c r="Z42" s="66">
        <f t="shared" si="2"/>
        <v>-3.3191625863836866E-7</v>
      </c>
      <c r="AA42" s="67">
        <f t="shared" si="3"/>
        <v>-3.3149238574622711E-7</v>
      </c>
      <c r="AB42" s="68">
        <f t="shared" si="15"/>
        <v>1.3012069746078001E-3</v>
      </c>
      <c r="AC42" s="75">
        <f>D9</f>
        <v>1.3650479954827781E-3</v>
      </c>
      <c r="AD42" s="70">
        <f t="shared" si="14"/>
        <v>13.012069746078001</v>
      </c>
      <c r="AE42" s="70">
        <f>AC42*10000</f>
        <v>13.650479954827782</v>
      </c>
      <c r="AF42" s="74">
        <f>(AD42-AE42)*(AD42-AE42)</f>
        <v>0.40756759463593834</v>
      </c>
      <c r="AG42" s="71">
        <v>360</v>
      </c>
    </row>
    <row r="43" spans="5:33">
      <c r="E43" s="73">
        <v>0.52768518518518515</v>
      </c>
      <c r="F43" s="71">
        <v>370</v>
      </c>
      <c r="G43" s="58">
        <v>14.03</v>
      </c>
      <c r="H43" s="58">
        <v>6.26</v>
      </c>
      <c r="I43" s="58">
        <v>9.0399999999999991</v>
      </c>
      <c r="J43" s="58">
        <v>14.08</v>
      </c>
      <c r="K43" s="58">
        <v>6.21</v>
      </c>
      <c r="L43" s="58">
        <v>7.8</v>
      </c>
      <c r="M43" s="59">
        <f t="shared" si="6"/>
        <v>14.055</v>
      </c>
      <c r="N43" s="59">
        <f t="shared" si="6"/>
        <v>6.2349999999999994</v>
      </c>
      <c r="O43" s="59">
        <f t="shared" si="6"/>
        <v>8.42</v>
      </c>
      <c r="P43" s="60">
        <f t="shared" si="7"/>
        <v>0.16852872790493906</v>
      </c>
      <c r="Q43" s="22">
        <f t="shared" si="8"/>
        <v>5.8210321777087084E-7</v>
      </c>
      <c r="R43" s="61">
        <f t="shared" si="9"/>
        <v>6.9214042321713844E-9</v>
      </c>
      <c r="S43" s="22">
        <f t="shared" si="10"/>
        <v>4.7905836545119948E-17</v>
      </c>
      <c r="T43" s="62">
        <v>298</v>
      </c>
      <c r="U43" s="59">
        <f t="shared" si="11"/>
        <v>287.05500000000001</v>
      </c>
      <c r="V43" s="63">
        <f t="shared" si="12"/>
        <v>0.64306795730163746</v>
      </c>
      <c r="W43" s="64">
        <f t="shared" si="13"/>
        <v>4.3961039917905333</v>
      </c>
      <c r="X43" s="65">
        <f t="shared" si="0"/>
        <v>-3.4725646139206686E-7</v>
      </c>
      <c r="Y43" s="66">
        <f t="shared" si="1"/>
        <v>-3.4679191026255649E-7</v>
      </c>
      <c r="Z43" s="66">
        <f t="shared" si="2"/>
        <v>-3.467925317276001E-7</v>
      </c>
      <c r="AA43" s="67">
        <f t="shared" si="3"/>
        <v>-3.4632860040037215E-7</v>
      </c>
      <c r="AB43" s="68">
        <f t="shared" si="15"/>
        <v>1.297887813830375E-3</v>
      </c>
      <c r="AC43" s="69"/>
      <c r="AD43" s="70">
        <f t="shared" si="14"/>
        <v>12.978878138303751</v>
      </c>
      <c r="AE43" s="70"/>
      <c r="AF43" s="74"/>
      <c r="AG43" s="71">
        <v>370</v>
      </c>
    </row>
    <row r="44" spans="5:33">
      <c r="E44" s="73">
        <v>0.52780092592592587</v>
      </c>
      <c r="F44" s="71">
        <v>380</v>
      </c>
      <c r="G44" s="58">
        <v>14.04</v>
      </c>
      <c r="H44" s="58">
        <v>6.26</v>
      </c>
      <c r="I44" s="58">
        <v>9.0399999999999991</v>
      </c>
      <c r="J44" s="58">
        <v>14.09</v>
      </c>
      <c r="K44" s="58">
        <v>6.21</v>
      </c>
      <c r="L44" s="58">
        <v>7.78</v>
      </c>
      <c r="M44" s="59">
        <f t="shared" si="6"/>
        <v>14.065</v>
      </c>
      <c r="N44" s="59">
        <f t="shared" si="6"/>
        <v>6.2349999999999994</v>
      </c>
      <c r="O44" s="59">
        <f t="shared" si="6"/>
        <v>8.41</v>
      </c>
      <c r="P44" s="60">
        <f t="shared" si="7"/>
        <v>0.16835697550521878</v>
      </c>
      <c r="Q44" s="22">
        <f t="shared" si="8"/>
        <v>5.8210321777087084E-7</v>
      </c>
      <c r="R44" s="61">
        <f t="shared" si="9"/>
        <v>6.9271583095763516E-9</v>
      </c>
      <c r="S44" s="22">
        <f t="shared" si="10"/>
        <v>4.7985522245932699E-17</v>
      </c>
      <c r="T44" s="62">
        <v>298</v>
      </c>
      <c r="U44" s="59">
        <f t="shared" si="11"/>
        <v>287.065</v>
      </c>
      <c r="V44" s="63">
        <f t="shared" si="12"/>
        <v>0.64245803133471702</v>
      </c>
      <c r="W44" s="64">
        <f t="shared" si="13"/>
        <v>4.3899344083522074</v>
      </c>
      <c r="X44" s="65">
        <f t="shared" si="0"/>
        <v>-3.470381778653202E-7</v>
      </c>
      <c r="Y44" s="66">
        <f t="shared" si="1"/>
        <v>-3.4657296755075435E-7</v>
      </c>
      <c r="Z44" s="66">
        <f t="shared" si="2"/>
        <v>-3.4657359117273767E-7</v>
      </c>
      <c r="AA44" s="67">
        <f t="shared" si="3"/>
        <v>-3.4610900280820443E-7</v>
      </c>
      <c r="AB44" s="68">
        <f t="shared" si="15"/>
        <v>1.2944198905874204E-3</v>
      </c>
      <c r="AC44" s="69"/>
      <c r="AD44" s="70">
        <f t="shared" si="14"/>
        <v>12.944198905874204</v>
      </c>
      <c r="AE44" s="70"/>
      <c r="AF44" s="74"/>
      <c r="AG44" s="71">
        <v>380</v>
      </c>
    </row>
    <row r="45" spans="5:33">
      <c r="E45" s="73">
        <v>0.5279166666666667</v>
      </c>
      <c r="F45" s="71">
        <v>390</v>
      </c>
      <c r="G45" s="58">
        <v>14.06</v>
      </c>
      <c r="H45" s="58">
        <v>6.27</v>
      </c>
      <c r="I45" s="58">
        <v>8.93</v>
      </c>
      <c r="J45" s="58">
        <v>14.11</v>
      </c>
      <c r="K45" s="58">
        <v>6.22</v>
      </c>
      <c r="L45" s="58">
        <v>7.77</v>
      </c>
      <c r="M45" s="59">
        <f t="shared" si="6"/>
        <v>14.085000000000001</v>
      </c>
      <c r="N45" s="59">
        <f t="shared" si="6"/>
        <v>6.2449999999999992</v>
      </c>
      <c r="O45" s="59">
        <f t="shared" si="6"/>
        <v>8.35</v>
      </c>
      <c r="P45" s="60">
        <f t="shared" si="7"/>
        <v>0.16721227986861811</v>
      </c>
      <c r="Q45" s="22">
        <f t="shared" si="8"/>
        <v>5.6885293084384207E-7</v>
      </c>
      <c r="R45" s="61">
        <f t="shared" si="9"/>
        <v>7.1003034580012277E-9</v>
      </c>
      <c r="S45" s="22">
        <f t="shared" si="10"/>
        <v>5.041430919570419E-17</v>
      </c>
      <c r="T45" s="62">
        <v>298</v>
      </c>
      <c r="U45" s="59">
        <f t="shared" si="11"/>
        <v>287.08499999999998</v>
      </c>
      <c r="V45" s="63">
        <f t="shared" si="12"/>
        <v>0.64123830687378125</v>
      </c>
      <c r="W45" s="64">
        <f t="shared" si="13"/>
        <v>4.3776224897950957</v>
      </c>
      <c r="X45" s="65">
        <f t="shared" si="0"/>
        <v>-3.6217066396568568E-7</v>
      </c>
      <c r="Y45" s="66">
        <f t="shared" si="1"/>
        <v>-3.616626382191835E-7</v>
      </c>
      <c r="Z45" s="66">
        <f t="shared" si="2"/>
        <v>-3.6166335083946111E-7</v>
      </c>
      <c r="AA45" s="67">
        <f t="shared" si="3"/>
        <v>-3.6115603571401638E-7</v>
      </c>
      <c r="AB45" s="68">
        <f t="shared" si="15"/>
        <v>1.2909541567572196E-3</v>
      </c>
      <c r="AC45" s="69"/>
      <c r="AD45" s="70">
        <f t="shared" si="14"/>
        <v>12.909541567572196</v>
      </c>
      <c r="AE45" s="70"/>
      <c r="AF45" s="74"/>
      <c r="AG45" s="71">
        <v>390</v>
      </c>
    </row>
    <row r="46" spans="5:33">
      <c r="E46" s="73">
        <v>0.52803240740740742</v>
      </c>
      <c r="F46" s="71">
        <v>400</v>
      </c>
      <c r="G46" s="58">
        <v>14.07</v>
      </c>
      <c r="H46" s="58">
        <v>6.27</v>
      </c>
      <c r="I46" s="58">
        <v>8.9</v>
      </c>
      <c r="J46" s="58">
        <v>14.12</v>
      </c>
      <c r="K46" s="58">
        <v>6.22</v>
      </c>
      <c r="L46" s="58">
        <v>7.69</v>
      </c>
      <c r="M46" s="59">
        <f t="shared" si="6"/>
        <v>14.094999999999999</v>
      </c>
      <c r="N46" s="59">
        <f t="shared" si="6"/>
        <v>6.2449999999999992</v>
      </c>
      <c r="O46" s="59">
        <f t="shared" si="6"/>
        <v>8.2949999999999999</v>
      </c>
      <c r="P46" s="60">
        <f t="shared" si="7"/>
        <v>0.16613892212441778</v>
      </c>
      <c r="Q46" s="22">
        <f t="shared" si="8"/>
        <v>5.6885293084384207E-7</v>
      </c>
      <c r="R46" s="61">
        <f t="shared" si="9"/>
        <v>7.1062062624503889E-9</v>
      </c>
      <c r="S46" s="22">
        <f t="shared" si="10"/>
        <v>5.0498167444489126E-17</v>
      </c>
      <c r="T46" s="62">
        <v>298</v>
      </c>
      <c r="U46" s="59">
        <f t="shared" si="11"/>
        <v>287.09500000000003</v>
      </c>
      <c r="V46" s="63">
        <f t="shared" si="12"/>
        <v>0.64062850837087937</v>
      </c>
      <c r="W46" s="64">
        <f t="shared" si="13"/>
        <v>4.3714801266946619</v>
      </c>
      <c r="X46" s="65">
        <f t="shared" si="0"/>
        <v>-3.5993965346098041E-7</v>
      </c>
      <c r="Y46" s="66">
        <f t="shared" si="1"/>
        <v>-3.5943645771179091E-7</v>
      </c>
      <c r="Z46" s="66">
        <f t="shared" si="2"/>
        <v>-3.5943716117960711E-7</v>
      </c>
      <c r="AA46" s="67">
        <f t="shared" si="3"/>
        <v>-3.5893466693133733E-7</v>
      </c>
      <c r="AB46" s="68">
        <f t="shared" si="15"/>
        <v>1.2873375256275579E-3</v>
      </c>
      <c r="AC46" s="69"/>
      <c r="AD46" s="70">
        <f t="shared" si="14"/>
        <v>12.87337525627558</v>
      </c>
      <c r="AE46" s="70"/>
      <c r="AF46" s="74"/>
      <c r="AG46" s="71">
        <v>400</v>
      </c>
    </row>
    <row r="47" spans="5:33">
      <c r="E47" s="73">
        <v>0.52814814814814814</v>
      </c>
      <c r="F47" s="71">
        <v>410</v>
      </c>
      <c r="G47" s="58">
        <v>14.08</v>
      </c>
      <c r="H47" s="58">
        <v>6.27</v>
      </c>
      <c r="I47" s="58">
        <v>8.83</v>
      </c>
      <c r="J47" s="58">
        <v>14.14</v>
      </c>
      <c r="K47" s="58">
        <v>6.23</v>
      </c>
      <c r="L47" s="58">
        <v>7.58</v>
      </c>
      <c r="M47" s="59">
        <f t="shared" si="6"/>
        <v>14.11</v>
      </c>
      <c r="N47" s="59">
        <f t="shared" si="6"/>
        <v>6.25</v>
      </c>
      <c r="O47" s="59">
        <f t="shared" si="6"/>
        <v>8.2050000000000001</v>
      </c>
      <c r="P47" s="60">
        <f t="shared" si="7"/>
        <v>0.16437795180730308</v>
      </c>
      <c r="Q47" s="22">
        <f t="shared" si="8"/>
        <v>5.6234132519034872E-7</v>
      </c>
      <c r="R47" s="61">
        <f t="shared" si="9"/>
        <v>7.1974582953460746E-9</v>
      </c>
      <c r="S47" s="22">
        <f t="shared" si="10"/>
        <v>5.1803405913246023E-17</v>
      </c>
      <c r="T47" s="62">
        <v>298</v>
      </c>
      <c r="U47" s="59">
        <f t="shared" si="11"/>
        <v>287.11</v>
      </c>
      <c r="V47" s="63">
        <f t="shared" si="12"/>
        <v>0.63971389026351233</v>
      </c>
      <c r="W47" s="64">
        <f t="shared" si="13"/>
        <v>4.3622835380046316</v>
      </c>
      <c r="X47" s="65">
        <f t="shared" si="0"/>
        <v>-3.6507735635287893E-7</v>
      </c>
      <c r="Y47" s="66">
        <f t="shared" si="1"/>
        <v>-3.6455824364929449E-7</v>
      </c>
      <c r="Z47" s="66">
        <f t="shared" si="2"/>
        <v>-3.6455898178874447E-7</v>
      </c>
      <c r="AA47" s="67">
        <f t="shared" si="3"/>
        <v>-3.6404060512545182E-7</v>
      </c>
      <c r="AB47" s="68">
        <f t="shared" si="15"/>
        <v>1.2837431563639328E-3</v>
      </c>
      <c r="AC47" s="69"/>
      <c r="AD47" s="70">
        <f t="shared" si="14"/>
        <v>12.837431563639328</v>
      </c>
      <c r="AE47" s="70"/>
      <c r="AF47" s="74"/>
      <c r="AG47" s="71">
        <v>410</v>
      </c>
    </row>
    <row r="48" spans="5:33">
      <c r="E48" s="73">
        <v>0.52826388888888887</v>
      </c>
      <c r="F48" s="71">
        <v>420</v>
      </c>
      <c r="G48" s="58">
        <v>14.09</v>
      </c>
      <c r="H48" s="58">
        <v>6.28</v>
      </c>
      <c r="I48" s="58">
        <v>8.93</v>
      </c>
      <c r="J48" s="58">
        <v>14.15</v>
      </c>
      <c r="K48" s="58">
        <v>6.23</v>
      </c>
      <c r="L48" s="58">
        <v>7.65</v>
      </c>
      <c r="M48" s="59">
        <f t="shared" si="6"/>
        <v>14.120000000000001</v>
      </c>
      <c r="N48" s="59">
        <f t="shared" si="6"/>
        <v>6.2550000000000008</v>
      </c>
      <c r="O48" s="59">
        <f t="shared" si="6"/>
        <v>8.2899999999999991</v>
      </c>
      <c r="P48" s="60">
        <f t="shared" si="7"/>
        <v>0.16610887852941572</v>
      </c>
      <c r="Q48" s="22">
        <f t="shared" si="8"/>
        <v>5.5590425727040228E-7</v>
      </c>
      <c r="R48" s="61">
        <f t="shared" si="9"/>
        <v>7.286853794656203E-9</v>
      </c>
      <c r="S48" s="22">
        <f t="shared" si="10"/>
        <v>5.3098238224695507E-17</v>
      </c>
      <c r="T48" s="62">
        <v>298</v>
      </c>
      <c r="U48" s="59">
        <f t="shared" si="11"/>
        <v>287.12</v>
      </c>
      <c r="V48" s="63">
        <f t="shared" si="12"/>
        <v>0.63910419795011264</v>
      </c>
      <c r="W48" s="64">
        <f t="shared" si="13"/>
        <v>4.3561637625384408</v>
      </c>
      <c r="X48" s="65">
        <f t="shared" si="0"/>
        <v>-3.7759879490907823E-7</v>
      </c>
      <c r="Y48" s="66">
        <f t="shared" si="1"/>
        <v>-3.7704188091529939E-7</v>
      </c>
      <c r="Z48" s="66">
        <f t="shared" si="2"/>
        <v>-3.7704270229820801E-7</v>
      </c>
      <c r="AA48" s="67">
        <f t="shared" si="3"/>
        <v>-3.7648660726445065E-7</v>
      </c>
      <c r="AB48" s="68">
        <f t="shared" si="15"/>
        <v>1.2800975690100088E-3</v>
      </c>
      <c r="AC48" s="69"/>
      <c r="AD48" s="70">
        <f t="shared" si="14"/>
        <v>12.800975690100088</v>
      </c>
      <c r="AE48" s="70"/>
      <c r="AF48" s="74"/>
      <c r="AG48" s="71">
        <v>420</v>
      </c>
    </row>
    <row r="49" spans="1:34">
      <c r="E49" s="73">
        <v>0.52837962962962959</v>
      </c>
      <c r="F49" s="71">
        <v>430</v>
      </c>
      <c r="G49" s="58">
        <v>14.12</v>
      </c>
      <c r="H49" s="58">
        <v>6.28</v>
      </c>
      <c r="I49" s="58">
        <v>9.08</v>
      </c>
      <c r="J49" s="58">
        <v>14.17</v>
      </c>
      <c r="K49" s="58">
        <v>6.23</v>
      </c>
      <c r="L49" s="58">
        <v>7.74</v>
      </c>
      <c r="M49" s="59">
        <f t="shared" si="6"/>
        <v>14.145</v>
      </c>
      <c r="N49" s="59">
        <f t="shared" si="6"/>
        <v>6.2550000000000008</v>
      </c>
      <c r="O49" s="59">
        <f t="shared" si="6"/>
        <v>8.41</v>
      </c>
      <c r="P49" s="60">
        <f t="shared" si="7"/>
        <v>0.16858452484732717</v>
      </c>
      <c r="Q49" s="22">
        <f t="shared" si="8"/>
        <v>5.5590425727040228E-7</v>
      </c>
      <c r="R49" s="61">
        <f t="shared" si="9"/>
        <v>7.3020079693631176E-9</v>
      </c>
      <c r="S49" s="22">
        <f t="shared" si="10"/>
        <v>5.3319320384642478E-17</v>
      </c>
      <c r="T49" s="62">
        <v>298</v>
      </c>
      <c r="U49" s="59">
        <f t="shared" si="11"/>
        <v>287.14499999999998</v>
      </c>
      <c r="V49" s="63">
        <f t="shared" si="12"/>
        <v>0.63758015295455206</v>
      </c>
      <c r="W49" s="64">
        <f t="shared" si="13"/>
        <v>4.340903715363476</v>
      </c>
      <c r="X49" s="65">
        <f t="shared" si="0"/>
        <v>-3.8503741347387454E-7</v>
      </c>
      <c r="Y49" s="66">
        <f t="shared" si="1"/>
        <v>-3.8445663052027638E-7</v>
      </c>
      <c r="Z49" s="66">
        <f t="shared" si="2"/>
        <v>-3.8445750656199953E-7</v>
      </c>
      <c r="AA49" s="67">
        <f t="shared" si="3"/>
        <v>-3.8387759700731591E-7</v>
      </c>
      <c r="AB49" s="68">
        <f t="shared" si="15"/>
        <v>1.2763271447290079E-3</v>
      </c>
      <c r="AC49" s="69"/>
      <c r="AD49" s="70">
        <f t="shared" si="14"/>
        <v>12.763271447290078</v>
      </c>
      <c r="AE49" s="70"/>
      <c r="AF49" s="74"/>
      <c r="AG49" s="71">
        <v>430</v>
      </c>
    </row>
    <row r="50" spans="1:34">
      <c r="E50" s="73">
        <v>0.52849537037037031</v>
      </c>
      <c r="F50" s="71">
        <v>440</v>
      </c>
      <c r="G50" s="58">
        <v>14.13</v>
      </c>
      <c r="H50" s="58">
        <v>6.28</v>
      </c>
      <c r="I50" s="58">
        <v>8.99</v>
      </c>
      <c r="J50" s="58">
        <v>14.18</v>
      </c>
      <c r="K50" s="58">
        <v>6.23</v>
      </c>
      <c r="L50" s="58">
        <v>7.76</v>
      </c>
      <c r="M50" s="59">
        <f t="shared" si="6"/>
        <v>14.155000000000001</v>
      </c>
      <c r="N50" s="59">
        <f t="shared" si="6"/>
        <v>6.2550000000000008</v>
      </c>
      <c r="O50" s="59">
        <f t="shared" si="6"/>
        <v>8.375</v>
      </c>
      <c r="P50" s="60">
        <f t="shared" si="7"/>
        <v>0.16791129293589802</v>
      </c>
      <c r="Q50" s="22">
        <f t="shared" si="8"/>
        <v>5.5590425727040228E-7</v>
      </c>
      <c r="R50" s="61">
        <f t="shared" si="9"/>
        <v>7.3080784599251509E-9</v>
      </c>
      <c r="S50" s="22">
        <f t="shared" si="10"/>
        <v>5.3408010776421964E-17</v>
      </c>
      <c r="T50" s="62">
        <v>298</v>
      </c>
      <c r="U50" s="59">
        <f t="shared" si="11"/>
        <v>287.15499999999997</v>
      </c>
      <c r="V50" s="63">
        <f t="shared" si="12"/>
        <v>0.63697060925985516</v>
      </c>
      <c r="W50" s="64">
        <f t="shared" si="13"/>
        <v>4.3348154167018906</v>
      </c>
      <c r="X50" s="65">
        <f t="shared" si="0"/>
        <v>-3.8351849214508146E-7</v>
      </c>
      <c r="Y50" s="66">
        <f t="shared" si="1"/>
        <v>-3.8294054146431849E-7</v>
      </c>
      <c r="Z50" s="66">
        <f t="shared" si="2"/>
        <v>-3.8294141241838261E-7</v>
      </c>
      <c r="AA50" s="67">
        <f t="shared" si="3"/>
        <v>-3.8236433006668132E-7</v>
      </c>
      <c r="AB50" s="68">
        <f t="shared" si="15"/>
        <v>1.2724825725879316E-3</v>
      </c>
      <c r="AC50" s="69"/>
      <c r="AD50" s="70">
        <f t="shared" si="14"/>
        <v>12.724825725879317</v>
      </c>
      <c r="AE50" s="70"/>
      <c r="AF50" s="74"/>
      <c r="AG50" s="71">
        <v>440</v>
      </c>
    </row>
    <row r="51" spans="1:34">
      <c r="E51" s="73">
        <v>0.52861111111111114</v>
      </c>
      <c r="F51" s="71">
        <v>450</v>
      </c>
      <c r="G51" s="58">
        <v>14.14</v>
      </c>
      <c r="H51" s="58">
        <v>6.29</v>
      </c>
      <c r="I51" s="58">
        <v>8.91</v>
      </c>
      <c r="J51" s="58">
        <v>14.19</v>
      </c>
      <c r="K51" s="58">
        <v>6.24</v>
      </c>
      <c r="L51" s="58">
        <v>7.71</v>
      </c>
      <c r="M51" s="59">
        <f t="shared" si="6"/>
        <v>14.164999999999999</v>
      </c>
      <c r="N51" s="59">
        <f t="shared" si="6"/>
        <v>6.2650000000000006</v>
      </c>
      <c r="O51" s="59">
        <f t="shared" si="6"/>
        <v>8.31</v>
      </c>
      <c r="P51" s="60">
        <f t="shared" si="7"/>
        <v>0.1666362585239399</v>
      </c>
      <c r="Q51" s="22">
        <f t="shared" si="8"/>
        <v>5.432503314924319E-7</v>
      </c>
      <c r="R51" s="61">
        <f t="shared" si="9"/>
        <v>7.4845225297575699E-9</v>
      </c>
      <c r="S51" s="22">
        <f t="shared" si="10"/>
        <v>5.6018077498448653E-17</v>
      </c>
      <c r="T51" s="62">
        <v>298</v>
      </c>
      <c r="U51" s="59">
        <f t="shared" si="11"/>
        <v>287.16500000000002</v>
      </c>
      <c r="V51" s="63">
        <f t="shared" si="12"/>
        <v>0.63636110801766399</v>
      </c>
      <c r="W51" s="64">
        <f t="shared" si="13"/>
        <v>4.3287360802694446</v>
      </c>
      <c r="X51" s="65">
        <f t="shared" si="0"/>
        <v>-3.9856418544501648E-7</v>
      </c>
      <c r="Y51" s="66">
        <f t="shared" si="1"/>
        <v>-3.9793811436918462E-7</v>
      </c>
      <c r="Z51" s="66">
        <f t="shared" si="2"/>
        <v>-3.9793909781176751E-7</v>
      </c>
      <c r="AA51" s="67">
        <f t="shared" si="3"/>
        <v>-3.9731400708890355E-7</v>
      </c>
      <c r="AB51" s="68">
        <f t="shared" si="15"/>
        <v>1.2686531613713031E-3</v>
      </c>
      <c r="AC51" s="69"/>
      <c r="AD51" s="70">
        <f t="shared" si="14"/>
        <v>12.686531613713031</v>
      </c>
      <c r="AE51" s="70"/>
      <c r="AF51" s="74"/>
      <c r="AG51" s="71">
        <v>450</v>
      </c>
    </row>
    <row r="52" spans="1:34">
      <c r="E52" s="73">
        <v>0.52872685185185186</v>
      </c>
      <c r="F52" s="71">
        <v>460</v>
      </c>
      <c r="G52" s="58">
        <v>14.16</v>
      </c>
      <c r="H52" s="58">
        <v>6.29</v>
      </c>
      <c r="I52" s="58">
        <v>8.9</v>
      </c>
      <c r="J52" s="58">
        <v>14.22</v>
      </c>
      <c r="K52" s="58">
        <v>6.24</v>
      </c>
      <c r="L52" s="58">
        <v>7.58</v>
      </c>
      <c r="M52" s="59">
        <f t="shared" si="6"/>
        <v>14.190000000000001</v>
      </c>
      <c r="N52" s="59">
        <f t="shared" si="6"/>
        <v>6.2650000000000006</v>
      </c>
      <c r="O52" s="59">
        <f t="shared" si="6"/>
        <v>8.24</v>
      </c>
      <c r="P52" s="60">
        <f t="shared" si="7"/>
        <v>0.16530242627755734</v>
      </c>
      <c r="Q52" s="22">
        <f t="shared" si="8"/>
        <v>5.432503314924319E-7</v>
      </c>
      <c r="R52" s="61">
        <f t="shared" si="9"/>
        <v>7.500087788126963E-9</v>
      </c>
      <c r="S52" s="22">
        <f t="shared" si="10"/>
        <v>5.6251316829611198E-17</v>
      </c>
      <c r="T52" s="62">
        <v>298</v>
      </c>
      <c r="U52" s="59">
        <f t="shared" si="11"/>
        <v>287.19</v>
      </c>
      <c r="V52" s="63">
        <f t="shared" si="12"/>
        <v>0.63483754061280362</v>
      </c>
      <c r="W52" s="64">
        <f t="shared" si="13"/>
        <v>4.3135768584273544</v>
      </c>
      <c r="X52" s="65">
        <f t="shared" si="0"/>
        <v>-3.9716563193362368E-7</v>
      </c>
      <c r="Y52" s="66">
        <f t="shared" si="1"/>
        <v>-3.9654199071296843E-7</v>
      </c>
      <c r="Z52" s="66">
        <f t="shared" si="2"/>
        <v>-3.9654296997285614E-7</v>
      </c>
      <c r="AA52" s="67">
        <f t="shared" si="3"/>
        <v>-3.9592030493676291E-7</v>
      </c>
      <c r="AB52" s="68">
        <f t="shared" si="15"/>
        <v>1.2646737736764766E-3</v>
      </c>
      <c r="AC52" s="69"/>
      <c r="AD52" s="70">
        <f t="shared" si="14"/>
        <v>12.646737736764766</v>
      </c>
      <c r="AE52" s="70"/>
      <c r="AF52" s="74"/>
      <c r="AG52" s="71">
        <v>460</v>
      </c>
    </row>
    <row r="53" spans="1:34">
      <c r="E53" s="73">
        <v>0.52884259259259259</v>
      </c>
      <c r="F53" s="71">
        <v>470</v>
      </c>
      <c r="G53" s="58">
        <v>14.17</v>
      </c>
      <c r="H53" s="58">
        <v>6.29</v>
      </c>
      <c r="I53" s="58">
        <v>8.73</v>
      </c>
      <c r="J53" s="58">
        <v>14.23</v>
      </c>
      <c r="K53" s="58">
        <v>6.25</v>
      </c>
      <c r="L53" s="58">
        <v>7.66</v>
      </c>
      <c r="M53" s="59">
        <f t="shared" si="6"/>
        <v>14.2</v>
      </c>
      <c r="N53" s="59">
        <f t="shared" si="6"/>
        <v>6.27</v>
      </c>
      <c r="O53" s="59">
        <f t="shared" si="6"/>
        <v>8.1950000000000003</v>
      </c>
      <c r="P53" s="60">
        <f t="shared" si="7"/>
        <v>0.1644274833666402</v>
      </c>
      <c r="Q53" s="22">
        <f t="shared" si="8"/>
        <v>5.3703179637025244E-7</v>
      </c>
      <c r="R53" s="61">
        <f t="shared" si="9"/>
        <v>7.5932420747065341E-9</v>
      </c>
      <c r="S53" s="22">
        <f t="shared" si="10"/>
        <v>5.765732520509359E-17</v>
      </c>
      <c r="T53" s="62">
        <v>298</v>
      </c>
      <c r="U53" s="59">
        <f t="shared" si="11"/>
        <v>287.2</v>
      </c>
      <c r="V53" s="63">
        <f t="shared" si="12"/>
        <v>0.63422818791946511</v>
      </c>
      <c r="W53" s="64">
        <f t="shared" si="13"/>
        <v>4.3075287812606211</v>
      </c>
      <c r="X53" s="65">
        <f t="shared" si="0"/>
        <v>-4.0423518127672923E-7</v>
      </c>
      <c r="Y53" s="66">
        <f t="shared" si="1"/>
        <v>-4.035871087778884E-7</v>
      </c>
      <c r="Z53" s="66">
        <f t="shared" si="2"/>
        <v>-4.0358814777197702E-7</v>
      </c>
      <c r="AA53" s="67">
        <f t="shared" si="3"/>
        <v>-4.0294111093578065E-7</v>
      </c>
      <c r="AB53" s="68">
        <f t="shared" si="15"/>
        <v>1.2607083472460732E-3</v>
      </c>
      <c r="AC53" s="69"/>
      <c r="AD53" s="70">
        <f t="shared" si="14"/>
        <v>12.607083472460731</v>
      </c>
      <c r="AE53" s="70"/>
      <c r="AF53" s="74"/>
      <c r="AG53" s="71">
        <v>470</v>
      </c>
    </row>
    <row r="54" spans="1:34" s="77" customFormat="1">
      <c r="A54" s="104"/>
      <c r="B54" s="104"/>
      <c r="C54" s="104"/>
      <c r="D54" s="104"/>
      <c r="E54" s="106">
        <v>0.52895833333333331</v>
      </c>
      <c r="F54" s="107">
        <v>480</v>
      </c>
      <c r="G54" s="108">
        <v>14.18</v>
      </c>
      <c r="H54" s="108">
        <v>6.29</v>
      </c>
      <c r="I54" s="108">
        <v>8.94</v>
      </c>
      <c r="J54" s="108">
        <v>14.24</v>
      </c>
      <c r="K54" s="108">
        <v>6.25</v>
      </c>
      <c r="L54" s="108">
        <v>7.67</v>
      </c>
      <c r="M54" s="109">
        <f t="shared" si="6"/>
        <v>14.21</v>
      </c>
      <c r="N54" s="109">
        <f t="shared" si="6"/>
        <v>6.27</v>
      </c>
      <c r="O54" s="109">
        <f t="shared" si="6"/>
        <v>8.3049999999999997</v>
      </c>
      <c r="P54" s="110">
        <f t="shared" si="7"/>
        <v>0.16666274729934183</v>
      </c>
      <c r="Q54" s="111">
        <f t="shared" si="8"/>
        <v>5.3703179637025244E-7</v>
      </c>
      <c r="R54" s="112">
        <f t="shared" si="9"/>
        <v>7.5995546813954248E-9</v>
      </c>
      <c r="S54" s="111">
        <f t="shared" si="10"/>
        <v>5.7753231355519119E-17</v>
      </c>
      <c r="T54" s="113">
        <v>298</v>
      </c>
      <c r="U54" s="109">
        <f t="shared" si="11"/>
        <v>287.20999999999998</v>
      </c>
      <c r="V54" s="114">
        <f t="shared" si="12"/>
        <v>0.63361887765867964</v>
      </c>
      <c r="W54" s="115">
        <f t="shared" si="13"/>
        <v>4.3014896043935282</v>
      </c>
      <c r="X54" s="116">
        <f t="shared" si="0"/>
        <v>-4.0967250282175871E-7</v>
      </c>
      <c r="Y54" s="116">
        <f t="shared" si="1"/>
        <v>-4.0900474107923365E-7</v>
      </c>
      <c r="Z54" s="116">
        <f t="shared" si="2"/>
        <v>-4.0900582952364153E-7</v>
      </c>
      <c r="AA54" s="116">
        <f t="shared" si="3"/>
        <v>-4.0833915267721916E-7</v>
      </c>
      <c r="AB54" s="116">
        <f t="shared" si="15"/>
        <v>1.2566724692372195E-3</v>
      </c>
      <c r="AC54" s="116"/>
      <c r="AD54" s="116">
        <f t="shared" si="14"/>
        <v>12.566724692372196</v>
      </c>
      <c r="AE54" s="116"/>
      <c r="AF54" s="116"/>
      <c r="AG54" s="107">
        <v>480</v>
      </c>
      <c r="AH54" s="104"/>
    </row>
    <row r="55" spans="1:34">
      <c r="E55" s="73">
        <v>0.52907407407407403</v>
      </c>
      <c r="F55" s="71">
        <v>490</v>
      </c>
      <c r="G55" s="58">
        <v>14.21</v>
      </c>
      <c r="H55" s="58">
        <v>6.29</v>
      </c>
      <c r="I55" s="58">
        <v>8.8000000000000007</v>
      </c>
      <c r="J55" s="58">
        <v>14.26</v>
      </c>
      <c r="K55" s="58">
        <v>6.25</v>
      </c>
      <c r="L55" s="58">
        <v>7.61</v>
      </c>
      <c r="M55" s="59">
        <f t="shared" si="6"/>
        <v>14.234999999999999</v>
      </c>
      <c r="N55" s="59">
        <f t="shared" si="6"/>
        <v>6.27</v>
      </c>
      <c r="O55" s="59">
        <f t="shared" si="6"/>
        <v>8.2050000000000001</v>
      </c>
      <c r="P55" s="60">
        <f t="shared" si="7"/>
        <v>0.16472562317271203</v>
      </c>
      <c r="Q55" s="22">
        <f t="shared" si="8"/>
        <v>5.3703179637025244E-7</v>
      </c>
      <c r="R55" s="61">
        <f t="shared" si="9"/>
        <v>7.6153591674715817E-9</v>
      </c>
      <c r="S55" s="22">
        <f t="shared" si="10"/>
        <v>5.7993695249593465E-17</v>
      </c>
      <c r="T55" s="62">
        <v>298</v>
      </c>
      <c r="U55" s="59">
        <f t="shared" si="11"/>
        <v>287.23500000000001</v>
      </c>
      <c r="V55" s="63">
        <f t="shared" si="12"/>
        <v>0.6320957876200558</v>
      </c>
      <c r="W55" s="64">
        <f t="shared" si="13"/>
        <v>4.2864305111755678</v>
      </c>
      <c r="X55" s="65">
        <f t="shared" si="0"/>
        <v>-4.0669724530760247E-7</v>
      </c>
      <c r="Y55" s="66">
        <f t="shared" si="1"/>
        <v>-4.0603699873453852E-7</v>
      </c>
      <c r="Z55" s="66">
        <f t="shared" si="2"/>
        <v>-4.0603807060198366E-7</v>
      </c>
      <c r="AA55" s="67">
        <f t="shared" si="3"/>
        <v>-4.0537889241615036E-7</v>
      </c>
      <c r="AB55" s="68">
        <f t="shared" si="15"/>
        <v>1.2525824145760451E-3</v>
      </c>
      <c r="AC55" s="69"/>
      <c r="AD55" s="70">
        <f t="shared" si="14"/>
        <v>12.525824145760451</v>
      </c>
      <c r="AE55" s="70"/>
      <c r="AF55" s="74"/>
      <c r="AG55" s="71">
        <v>490</v>
      </c>
    </row>
    <row r="56" spans="1:34">
      <c r="E56" s="73">
        <v>0.52918981481481475</v>
      </c>
      <c r="F56" s="71">
        <v>500</v>
      </c>
      <c r="G56" s="58">
        <v>14.22</v>
      </c>
      <c r="H56" s="58">
        <v>6.29</v>
      </c>
      <c r="I56" s="58">
        <v>8.66</v>
      </c>
      <c r="J56" s="58">
        <v>14.28</v>
      </c>
      <c r="K56" s="58">
        <v>6.25</v>
      </c>
      <c r="L56" s="58">
        <v>7.51</v>
      </c>
      <c r="M56" s="59">
        <f t="shared" si="6"/>
        <v>14.25</v>
      </c>
      <c r="N56" s="59">
        <f t="shared" si="6"/>
        <v>6.27</v>
      </c>
      <c r="O56" s="59">
        <f t="shared" si="6"/>
        <v>8.0850000000000009</v>
      </c>
      <c r="P56" s="60">
        <f t="shared" si="7"/>
        <v>0.16235768109229157</v>
      </c>
      <c r="Q56" s="22">
        <f t="shared" si="8"/>
        <v>5.3703179637025244E-7</v>
      </c>
      <c r="R56" s="61">
        <f t="shared" si="9"/>
        <v>7.6248576313615931E-9</v>
      </c>
      <c r="S56" s="22">
        <f t="shared" si="10"/>
        <v>5.813845389853313E-17</v>
      </c>
      <c r="T56" s="62">
        <v>298</v>
      </c>
      <c r="U56" s="59">
        <f t="shared" si="11"/>
        <v>287.25</v>
      </c>
      <c r="V56" s="63">
        <f t="shared" si="12"/>
        <v>0.63118206085244821</v>
      </c>
      <c r="W56" s="64">
        <f t="shared" si="13"/>
        <v>4.2774216262238118</v>
      </c>
      <c r="X56" s="65">
        <f t="shared" si="0"/>
        <v>-4.0139248433432664E-7</v>
      </c>
      <c r="Y56" s="66">
        <f t="shared" si="1"/>
        <v>-4.0074725773180183E-7</v>
      </c>
      <c r="Z56" s="66">
        <f t="shared" si="2"/>
        <v>-4.0074829491457137E-7</v>
      </c>
      <c r="AA56" s="67">
        <f t="shared" si="3"/>
        <v>-4.001041021603347E-7</v>
      </c>
      <c r="AB56" s="68">
        <f t="shared" si="15"/>
        <v>1.248522037448717E-3</v>
      </c>
      <c r="AC56" s="69"/>
      <c r="AD56" s="70">
        <f t="shared" si="14"/>
        <v>12.48522037448717</v>
      </c>
      <c r="AE56" s="70"/>
      <c r="AF56" s="74"/>
      <c r="AG56" s="71">
        <v>500</v>
      </c>
    </row>
    <row r="57" spans="1:34">
      <c r="E57" s="73">
        <v>0.52930555555555558</v>
      </c>
      <c r="F57" s="71">
        <v>510</v>
      </c>
      <c r="G57" s="58">
        <v>14.24</v>
      </c>
      <c r="H57" s="58">
        <v>6.29</v>
      </c>
      <c r="I57" s="58">
        <v>8.59</v>
      </c>
      <c r="J57" s="58">
        <v>14.28</v>
      </c>
      <c r="K57" s="58">
        <v>6.25</v>
      </c>
      <c r="L57" s="58">
        <v>7.67</v>
      </c>
      <c r="M57" s="59">
        <f t="shared" si="6"/>
        <v>14.26</v>
      </c>
      <c r="N57" s="59">
        <f t="shared" si="6"/>
        <v>6.27</v>
      </c>
      <c r="O57" s="59">
        <f t="shared" si="6"/>
        <v>8.129999999999999</v>
      </c>
      <c r="P57" s="60">
        <f t="shared" si="7"/>
        <v>0.16328897811785972</v>
      </c>
      <c r="Q57" s="22">
        <f t="shared" si="8"/>
        <v>5.3703179637025244E-7</v>
      </c>
      <c r="R57" s="61">
        <f t="shared" si="9"/>
        <v>7.6311965214973194E-9</v>
      </c>
      <c r="S57" s="22">
        <f t="shared" si="10"/>
        <v>5.8235160349712782E-17</v>
      </c>
      <c r="T57" s="62">
        <v>298</v>
      </c>
      <c r="U57" s="59">
        <f t="shared" si="11"/>
        <v>287.26</v>
      </c>
      <c r="V57" s="63">
        <f t="shared" si="12"/>
        <v>0.63057296268796692</v>
      </c>
      <c r="W57" s="64">
        <f t="shared" si="13"/>
        <v>4.2714267457737281</v>
      </c>
      <c r="X57" s="65">
        <f t="shared" si="0"/>
        <v>-4.0363417706624685E-7</v>
      </c>
      <c r="Y57" s="66">
        <f t="shared" si="1"/>
        <v>-4.0297962245355235E-7</v>
      </c>
      <c r="Z57" s="66">
        <f t="shared" si="2"/>
        <v>-4.029806839140662E-7</v>
      </c>
      <c r="AA57" s="67">
        <f t="shared" si="3"/>
        <v>-4.0232718731924417E-7</v>
      </c>
      <c r="AB57" s="68">
        <f t="shared" si="15"/>
        <v>1.2445145579624047E-3</v>
      </c>
      <c r="AC57" s="69"/>
      <c r="AD57" s="70">
        <f t="shared" si="14"/>
        <v>12.445145579624047</v>
      </c>
      <c r="AE57" s="70"/>
      <c r="AF57" s="74"/>
      <c r="AG57" s="71">
        <v>510</v>
      </c>
    </row>
    <row r="58" spans="1:34">
      <c r="E58" s="73">
        <v>0.52942129629629631</v>
      </c>
      <c r="F58" s="71">
        <v>520</v>
      </c>
      <c r="G58" s="58">
        <v>14.24</v>
      </c>
      <c r="H58" s="58">
        <v>6.29</v>
      </c>
      <c r="I58" s="58">
        <v>8.83</v>
      </c>
      <c r="J58" s="58">
        <v>14.32</v>
      </c>
      <c r="K58" s="58">
        <v>6.25</v>
      </c>
      <c r="L58" s="58">
        <v>7.69</v>
      </c>
      <c r="M58" s="59">
        <f t="shared" si="6"/>
        <v>14.280000000000001</v>
      </c>
      <c r="N58" s="59">
        <f t="shared" si="6"/>
        <v>6.27</v>
      </c>
      <c r="O58" s="59">
        <f t="shared" si="6"/>
        <v>8.26</v>
      </c>
      <c r="P58" s="60">
        <f t="shared" si="7"/>
        <v>0.16595618026473088</v>
      </c>
      <c r="Q58" s="22">
        <f t="shared" si="8"/>
        <v>5.3703179637025244E-7</v>
      </c>
      <c r="R58" s="61">
        <f t="shared" si="9"/>
        <v>7.6438901155708265E-9</v>
      </c>
      <c r="S58" s="22">
        <f t="shared" si="10"/>
        <v>5.8429056098921382E-17</v>
      </c>
      <c r="T58" s="62">
        <v>298</v>
      </c>
      <c r="U58" s="59">
        <f t="shared" si="11"/>
        <v>287.27999999999997</v>
      </c>
      <c r="V58" s="63">
        <f t="shared" si="12"/>
        <v>0.62935489357248608</v>
      </c>
      <c r="W58" s="64">
        <f t="shared" si="13"/>
        <v>4.2594634265655529</v>
      </c>
      <c r="X58" s="65">
        <f t="shared" si="0"/>
        <v>-4.1141261618582369E-7</v>
      </c>
      <c r="Y58" s="66">
        <f t="shared" si="1"/>
        <v>-4.1073038151860972E-7</v>
      </c>
      <c r="Z58" s="66">
        <f t="shared" si="2"/>
        <v>-4.10731512850326E-7</v>
      </c>
      <c r="AA58" s="67">
        <f t="shared" si="3"/>
        <v>-4.1005040576271334E-7</v>
      </c>
      <c r="AB58" s="68">
        <f t="shared" si="15"/>
        <v>1.2404847546672035E-3</v>
      </c>
      <c r="AC58" s="69"/>
      <c r="AD58" s="70">
        <f t="shared" si="14"/>
        <v>12.404847546672036</v>
      </c>
      <c r="AE58" s="70"/>
      <c r="AF58" s="74"/>
      <c r="AG58" s="71">
        <v>520</v>
      </c>
    </row>
    <row r="59" spans="1:34">
      <c r="E59" s="73">
        <v>0.52953703703703703</v>
      </c>
      <c r="F59" s="71">
        <v>530</v>
      </c>
      <c r="G59" s="58">
        <v>14.26</v>
      </c>
      <c r="H59" s="58">
        <v>6.29</v>
      </c>
      <c r="I59" s="58">
        <v>8.64</v>
      </c>
      <c r="J59" s="58">
        <v>14.32</v>
      </c>
      <c r="K59" s="58">
        <v>6.26</v>
      </c>
      <c r="L59" s="58">
        <v>7.51</v>
      </c>
      <c r="M59" s="59">
        <f t="shared" si="6"/>
        <v>14.29</v>
      </c>
      <c r="N59" s="59">
        <f t="shared" si="6"/>
        <v>6.2750000000000004</v>
      </c>
      <c r="O59" s="59">
        <f t="shared" si="6"/>
        <v>8.0749999999999993</v>
      </c>
      <c r="P59" s="60">
        <f t="shared" si="7"/>
        <v>0.16226672142267254</v>
      </c>
      <c r="Q59" s="22">
        <f t="shared" si="8"/>
        <v>5.3088444423098713E-7</v>
      </c>
      <c r="R59" s="61">
        <f t="shared" si="9"/>
        <v>7.7388304883403396E-9</v>
      </c>
      <c r="S59" s="22">
        <f t="shared" si="10"/>
        <v>5.9889497327265977E-17</v>
      </c>
      <c r="T59" s="62">
        <v>298</v>
      </c>
      <c r="U59" s="59">
        <f t="shared" si="11"/>
        <v>287.29000000000002</v>
      </c>
      <c r="V59" s="63">
        <f t="shared" si="12"/>
        <v>0.62874592261262841</v>
      </c>
      <c r="W59" s="64">
        <f t="shared" si="13"/>
        <v>4.2534949606893795</v>
      </c>
      <c r="X59" s="65">
        <f t="shared" si="0"/>
        <v>-4.115324130896623E-7</v>
      </c>
      <c r="Y59" s="66">
        <f t="shared" si="1"/>
        <v>-4.1084751331274164E-7</v>
      </c>
      <c r="Z59" s="66">
        <f t="shared" si="2"/>
        <v>-4.1084865316877607E-7</v>
      </c>
      <c r="AA59" s="67">
        <f t="shared" si="3"/>
        <v>-4.1016488945384037E-7</v>
      </c>
      <c r="AB59" s="68">
        <f t="shared" si="15"/>
        <v>1.2363774433160595E-3</v>
      </c>
      <c r="AC59" s="69"/>
      <c r="AD59" s="70">
        <f t="shared" si="14"/>
        <v>12.363774433160595</v>
      </c>
      <c r="AE59" s="70"/>
      <c r="AF59" s="74"/>
      <c r="AG59" s="71">
        <v>530</v>
      </c>
    </row>
    <row r="60" spans="1:34">
      <c r="E60" s="73">
        <v>0.52965277777777775</v>
      </c>
      <c r="F60" s="71">
        <v>540</v>
      </c>
      <c r="G60" s="58">
        <v>14.27</v>
      </c>
      <c r="H60" s="58">
        <v>6.29</v>
      </c>
      <c r="I60" s="58">
        <v>8.76</v>
      </c>
      <c r="J60" s="58">
        <v>14.34</v>
      </c>
      <c r="K60" s="58">
        <v>6.26</v>
      </c>
      <c r="L60" s="58">
        <v>7.66</v>
      </c>
      <c r="M60" s="59">
        <f t="shared" si="6"/>
        <v>14.305</v>
      </c>
      <c r="N60" s="59">
        <f t="shared" si="6"/>
        <v>6.2750000000000004</v>
      </c>
      <c r="O60" s="59">
        <f t="shared" si="6"/>
        <v>8.2100000000000009</v>
      </c>
      <c r="P60" s="60">
        <f t="shared" si="7"/>
        <v>0.16502146258288325</v>
      </c>
      <c r="Q60" s="22">
        <f t="shared" si="8"/>
        <v>5.3088444423098713E-7</v>
      </c>
      <c r="R60" s="61">
        <f t="shared" si="9"/>
        <v>7.7484829551942197E-9</v>
      </c>
      <c r="S60" s="22">
        <f t="shared" si="10"/>
        <v>6.0038988106935352E-17</v>
      </c>
      <c r="T60" s="62">
        <v>298</v>
      </c>
      <c r="U60" s="59">
        <f t="shared" si="11"/>
        <v>287.30500000000001</v>
      </c>
      <c r="V60" s="63">
        <f t="shared" si="12"/>
        <v>0.62783254565775415</v>
      </c>
      <c r="W60" s="64">
        <f t="shared" si="13"/>
        <v>4.2445587159844838</v>
      </c>
      <c r="X60" s="65">
        <f t="shared" si="0"/>
        <v>-4.1904969273806658E-7</v>
      </c>
      <c r="Y60" s="66">
        <f t="shared" si="1"/>
        <v>-4.1833717521713615E-7</v>
      </c>
      <c r="Z60" s="66">
        <f t="shared" si="2"/>
        <v>-4.1833838672313749E-7</v>
      </c>
      <c r="AA60" s="67">
        <f t="shared" si="3"/>
        <v>-4.1762707658831864E-7</v>
      </c>
      <c r="AB60" s="68">
        <f t="shared" si="15"/>
        <v>1.2322689605902153E-3</v>
      </c>
      <c r="AC60" s="69"/>
      <c r="AD60" s="70">
        <f t="shared" si="14"/>
        <v>12.322689605902154</v>
      </c>
      <c r="AE60" s="70"/>
      <c r="AF60" s="74"/>
      <c r="AG60" s="71">
        <v>540</v>
      </c>
    </row>
    <row r="61" spans="1:34">
      <c r="E61" s="73">
        <v>0.52976851851851847</v>
      </c>
      <c r="F61" s="71">
        <v>550</v>
      </c>
      <c r="G61" s="58">
        <v>14.29</v>
      </c>
      <c r="H61" s="58">
        <v>6.3</v>
      </c>
      <c r="I61" s="58">
        <v>8.75</v>
      </c>
      <c r="J61" s="58">
        <v>14.36</v>
      </c>
      <c r="K61" s="58">
        <v>6.26</v>
      </c>
      <c r="L61" s="58">
        <v>7.83</v>
      </c>
      <c r="M61" s="59">
        <f t="shared" si="6"/>
        <v>14.324999999999999</v>
      </c>
      <c r="N61" s="59">
        <f t="shared" si="6"/>
        <v>6.2799999999999994</v>
      </c>
      <c r="O61" s="59">
        <f t="shared" si="6"/>
        <v>8.2899999999999991</v>
      </c>
      <c r="P61" s="60">
        <f t="shared" si="7"/>
        <v>0.16668594245156776</v>
      </c>
      <c r="Q61" s="22">
        <f t="shared" si="8"/>
        <v>5.2480746024977233E-7</v>
      </c>
      <c r="R61" s="61">
        <f t="shared" si="9"/>
        <v>7.8512440893127987E-9</v>
      </c>
      <c r="S61" s="22">
        <f t="shared" si="10"/>
        <v>6.1642033749969153E-17</v>
      </c>
      <c r="T61" s="62">
        <v>298</v>
      </c>
      <c r="U61" s="59">
        <f t="shared" si="11"/>
        <v>287.32499999999999</v>
      </c>
      <c r="V61" s="63">
        <f t="shared" si="12"/>
        <v>0.62661485806650918</v>
      </c>
      <c r="W61" s="64">
        <f t="shared" si="13"/>
        <v>4.2326743665392907</v>
      </c>
      <c r="X61" s="65">
        <f t="shared" si="0"/>
        <v>-4.3431864624271856E-7</v>
      </c>
      <c r="Y61" s="66">
        <f t="shared" si="1"/>
        <v>-4.3355065136749133E-7</v>
      </c>
      <c r="Z61" s="66">
        <f t="shared" si="2"/>
        <v>-4.3355200939375491E-7</v>
      </c>
      <c r="AA61" s="67">
        <f t="shared" si="3"/>
        <v>-4.3278536774206294E-7</v>
      </c>
      <c r="AB61" s="68">
        <f t="shared" si="15"/>
        <v>1.2280855807682038E-3</v>
      </c>
      <c r="AC61" s="69"/>
      <c r="AD61" s="70">
        <f t="shared" si="14"/>
        <v>12.280855807682038</v>
      </c>
      <c r="AE61" s="70"/>
      <c r="AF61" s="74"/>
      <c r="AG61" s="71">
        <v>550</v>
      </c>
    </row>
    <row r="62" spans="1:34">
      <c r="E62" s="73">
        <v>0.52988425925925919</v>
      </c>
      <c r="F62" s="71">
        <v>560</v>
      </c>
      <c r="G62" s="58">
        <v>14.31</v>
      </c>
      <c r="H62" s="58">
        <v>6.3</v>
      </c>
      <c r="I62" s="58">
        <v>8.81</v>
      </c>
      <c r="J62" s="58">
        <v>14.36</v>
      </c>
      <c r="K62" s="58">
        <v>6.26</v>
      </c>
      <c r="L62" s="58">
        <v>7.72</v>
      </c>
      <c r="M62" s="59">
        <f t="shared" si="6"/>
        <v>14.335000000000001</v>
      </c>
      <c r="N62" s="59">
        <f t="shared" si="6"/>
        <v>6.2799999999999994</v>
      </c>
      <c r="O62" s="59">
        <f t="shared" si="6"/>
        <v>8.2650000000000006</v>
      </c>
      <c r="P62" s="60">
        <f t="shared" si="7"/>
        <v>0.16621143757094062</v>
      </c>
      <c r="Q62" s="22">
        <f t="shared" si="8"/>
        <v>5.2480746024977233E-7</v>
      </c>
      <c r="R62" s="61">
        <f t="shared" si="9"/>
        <v>7.8577711847835724E-9</v>
      </c>
      <c r="S62" s="22">
        <f t="shared" si="10"/>
        <v>6.1744567992415023E-17</v>
      </c>
      <c r="T62" s="62">
        <v>298</v>
      </c>
      <c r="U62" s="59">
        <f t="shared" si="11"/>
        <v>287.33499999999998</v>
      </c>
      <c r="V62" s="63">
        <f t="shared" si="12"/>
        <v>0.62600607783889584</v>
      </c>
      <c r="W62" s="64">
        <f t="shared" si="13"/>
        <v>4.2267452944488015</v>
      </c>
      <c r="X62" s="65">
        <f t="shared" si="0"/>
        <v>-4.3287756620111708E-7</v>
      </c>
      <c r="Y62" s="66">
        <f t="shared" si="1"/>
        <v>-4.3211195648779624E-7</v>
      </c>
      <c r="Z62" s="66">
        <f t="shared" si="2"/>
        <v>-4.3211331058484106E-7</v>
      </c>
      <c r="AA62" s="67">
        <f t="shared" si="3"/>
        <v>-4.3134905017871236E-7</v>
      </c>
      <c r="AB62" s="68">
        <f t="shared" si="15"/>
        <v>1.223750065209025E-3</v>
      </c>
      <c r="AC62" s="69"/>
      <c r="AD62" s="70">
        <f t="shared" si="14"/>
        <v>12.237500652090251</v>
      </c>
      <c r="AE62" s="70"/>
      <c r="AF62" s="74"/>
      <c r="AG62" s="71">
        <v>560</v>
      </c>
    </row>
    <row r="63" spans="1:34">
      <c r="E63" s="73">
        <v>0.53</v>
      </c>
      <c r="F63" s="71">
        <v>570</v>
      </c>
      <c r="G63" s="58">
        <v>14.32</v>
      </c>
      <c r="H63" s="58">
        <v>6.3</v>
      </c>
      <c r="I63" s="58">
        <v>8.6300000000000008</v>
      </c>
      <c r="J63" s="58">
        <v>14.38</v>
      </c>
      <c r="K63" s="58">
        <v>6.26</v>
      </c>
      <c r="L63" s="58">
        <v>7.72</v>
      </c>
      <c r="M63" s="59">
        <f t="shared" si="6"/>
        <v>14.350000000000001</v>
      </c>
      <c r="N63" s="59">
        <f t="shared" si="6"/>
        <v>6.2799999999999994</v>
      </c>
      <c r="O63" s="59">
        <f t="shared" si="6"/>
        <v>8.1750000000000007</v>
      </c>
      <c r="P63" s="60">
        <f t="shared" si="7"/>
        <v>0.16444332055732444</v>
      </c>
      <c r="Q63" s="22">
        <f t="shared" si="8"/>
        <v>5.2480746024977233E-7</v>
      </c>
      <c r="R63" s="61">
        <f t="shared" si="9"/>
        <v>7.867572003656756E-9</v>
      </c>
      <c r="S63" s="22">
        <f t="shared" si="10"/>
        <v>6.1898689232723581E-17</v>
      </c>
      <c r="T63" s="62">
        <v>298</v>
      </c>
      <c r="U63" s="59">
        <f t="shared" si="11"/>
        <v>287.35000000000002</v>
      </c>
      <c r="V63" s="63">
        <f t="shared" si="12"/>
        <v>0.62509298694504134</v>
      </c>
      <c r="W63" s="64">
        <f t="shared" si="13"/>
        <v>4.2178680268265678</v>
      </c>
      <c r="X63" s="65">
        <f t="shared" si="0"/>
        <v>-4.287261428851257E-7</v>
      </c>
      <c r="Y63" s="66">
        <f t="shared" si="1"/>
        <v>-4.2797248639858253E-7</v>
      </c>
      <c r="Z63" s="66">
        <f t="shared" si="2"/>
        <v>-4.2797381124921064E-7</v>
      </c>
      <c r="AA63" s="67">
        <f t="shared" si="3"/>
        <v>-4.2722147495539317E-7</v>
      </c>
      <c r="AB63" s="68">
        <f t="shared" si="15"/>
        <v>1.2194289366248166E-3</v>
      </c>
      <c r="AC63" s="69"/>
      <c r="AD63" s="70">
        <f t="shared" si="14"/>
        <v>12.194289366248166</v>
      </c>
      <c r="AE63" s="70"/>
      <c r="AF63" s="74"/>
      <c r="AG63" s="71">
        <v>570</v>
      </c>
    </row>
    <row r="64" spans="1:34">
      <c r="E64" s="73">
        <v>0.53011574074074075</v>
      </c>
      <c r="F64" s="71">
        <v>580</v>
      </c>
      <c r="G64" s="58">
        <v>14.34</v>
      </c>
      <c r="H64" s="58">
        <v>6.3</v>
      </c>
      <c r="I64" s="58">
        <v>8.68</v>
      </c>
      <c r="J64" s="58">
        <v>14.4</v>
      </c>
      <c r="K64" s="58">
        <v>6.26</v>
      </c>
      <c r="L64" s="58">
        <v>7.69</v>
      </c>
      <c r="M64" s="59">
        <f t="shared" si="6"/>
        <v>14.370000000000001</v>
      </c>
      <c r="N64" s="59">
        <f t="shared" si="6"/>
        <v>6.2799999999999994</v>
      </c>
      <c r="O64" s="59">
        <f t="shared" si="6"/>
        <v>8.1850000000000005</v>
      </c>
      <c r="P64" s="60">
        <f t="shared" si="7"/>
        <v>0.16470031964506815</v>
      </c>
      <c r="Q64" s="22">
        <f t="shared" si="8"/>
        <v>5.2480746024977233E-7</v>
      </c>
      <c r="R64" s="61">
        <f t="shared" si="9"/>
        <v>7.8806587804259239E-9</v>
      </c>
      <c r="S64" s="22">
        <f t="shared" si="10"/>
        <v>6.210478281350421E-17</v>
      </c>
      <c r="T64" s="62">
        <v>298</v>
      </c>
      <c r="U64" s="59">
        <f t="shared" si="11"/>
        <v>287.37</v>
      </c>
      <c r="V64" s="63">
        <f t="shared" si="12"/>
        <v>0.62387568069880583</v>
      </c>
      <c r="W64" s="64">
        <f t="shared" si="13"/>
        <v>4.2060621019562516</v>
      </c>
      <c r="X64" s="65">
        <f t="shared" si="0"/>
        <v>-4.3051886038792803E-7</v>
      </c>
      <c r="Y64" s="66">
        <f t="shared" si="1"/>
        <v>-4.2975621128812257E-7</v>
      </c>
      <c r="Z64" s="66">
        <f t="shared" si="2"/>
        <v>-4.2975756229432225E-7</v>
      </c>
      <c r="AA64" s="67">
        <f t="shared" si="3"/>
        <v>-4.2899625941419596E-7</v>
      </c>
      <c r="AB64" s="68">
        <f t="shared" si="15"/>
        <v>1.2151492029362563E-3</v>
      </c>
      <c r="AC64" s="69"/>
      <c r="AD64" s="70">
        <f t="shared" si="14"/>
        <v>12.151492029362563</v>
      </c>
      <c r="AE64" s="70"/>
      <c r="AF64" s="74"/>
      <c r="AG64" s="71">
        <v>580</v>
      </c>
    </row>
    <row r="65" spans="1:34">
      <c r="E65" s="73">
        <v>0.53023148148148147</v>
      </c>
      <c r="F65" s="71">
        <v>590</v>
      </c>
      <c r="G65" s="58">
        <v>14.36</v>
      </c>
      <c r="H65" s="58">
        <v>6.3</v>
      </c>
      <c r="I65" s="58">
        <v>8.6300000000000008</v>
      </c>
      <c r="J65" s="58">
        <v>14.41</v>
      </c>
      <c r="K65" s="58">
        <v>6.26</v>
      </c>
      <c r="L65" s="58">
        <v>7.68</v>
      </c>
      <c r="M65" s="59">
        <f t="shared" si="6"/>
        <v>14.385</v>
      </c>
      <c r="N65" s="59">
        <f t="shared" si="6"/>
        <v>6.2799999999999994</v>
      </c>
      <c r="O65" s="59">
        <f t="shared" si="6"/>
        <v>8.1550000000000011</v>
      </c>
      <c r="P65" s="60">
        <f t="shared" si="7"/>
        <v>0.16413840837822144</v>
      </c>
      <c r="Q65" s="22">
        <f t="shared" si="8"/>
        <v>5.2480746024977233E-7</v>
      </c>
      <c r="R65" s="61">
        <f t="shared" si="9"/>
        <v>7.890488146475404E-9</v>
      </c>
      <c r="S65" s="22">
        <f t="shared" si="10"/>
        <v>6.2259803189668856E-17</v>
      </c>
      <c r="T65" s="62">
        <v>298</v>
      </c>
      <c r="U65" s="59">
        <f t="shared" si="11"/>
        <v>287.38499999999999</v>
      </c>
      <c r="V65" s="63">
        <f t="shared" si="12"/>
        <v>0.62296281220396021</v>
      </c>
      <c r="W65" s="64">
        <f t="shared" si="13"/>
        <v>4.1972304238035223</v>
      </c>
      <c r="X65" s="65">
        <f t="shared" si="0"/>
        <v>-4.2950166076524595E-7</v>
      </c>
      <c r="Y65" s="66">
        <f t="shared" si="1"/>
        <v>-4.2873991724625633E-7</v>
      </c>
      <c r="Z65" s="66">
        <f t="shared" si="2"/>
        <v>-4.2874126823797931E-7</v>
      </c>
      <c r="AA65" s="67">
        <f t="shared" si="3"/>
        <v>-4.2798087091860451E-7</v>
      </c>
      <c r="AB65" s="68">
        <f t="shared" si="15"/>
        <v>1.2108516318246447E-3</v>
      </c>
      <c r="AC65" s="69"/>
      <c r="AD65" s="70">
        <f t="shared" si="14"/>
        <v>12.108516318246446</v>
      </c>
      <c r="AE65" s="70"/>
      <c r="AF65" s="74"/>
      <c r="AG65" s="71">
        <v>590</v>
      </c>
    </row>
    <row r="66" spans="1:34">
      <c r="E66" s="73">
        <v>0.53034722222222219</v>
      </c>
      <c r="F66" s="71">
        <v>600</v>
      </c>
      <c r="G66" s="58">
        <v>14.37</v>
      </c>
      <c r="H66" s="58">
        <v>6.3</v>
      </c>
      <c r="I66" s="58">
        <v>8.58</v>
      </c>
      <c r="J66" s="58">
        <v>14.42</v>
      </c>
      <c r="K66" s="58">
        <v>6.26</v>
      </c>
      <c r="L66" s="58">
        <v>7.68</v>
      </c>
      <c r="M66" s="59">
        <f t="shared" si="6"/>
        <v>14.395</v>
      </c>
      <c r="N66" s="59">
        <f t="shared" si="6"/>
        <v>6.2799999999999994</v>
      </c>
      <c r="O66" s="59">
        <f t="shared" si="6"/>
        <v>8.129999999999999</v>
      </c>
      <c r="P66" s="60">
        <f t="shared" si="7"/>
        <v>0.16366298822807268</v>
      </c>
      <c r="Q66" s="22">
        <f t="shared" si="8"/>
        <v>5.2480746024977233E-7</v>
      </c>
      <c r="R66" s="61">
        <f t="shared" si="9"/>
        <v>7.8970478673116419E-9</v>
      </c>
      <c r="S66" s="22">
        <f t="shared" si="10"/>
        <v>6.2363365018611351E-17</v>
      </c>
      <c r="T66" s="62">
        <v>298</v>
      </c>
      <c r="U66" s="59">
        <f t="shared" si="11"/>
        <v>287.39499999999998</v>
      </c>
      <c r="V66" s="63">
        <f t="shared" si="12"/>
        <v>0.62235428614664223</v>
      </c>
      <c r="W66" s="64">
        <f t="shared" si="13"/>
        <v>4.1913534540845543</v>
      </c>
      <c r="X66" s="65">
        <f t="shared" si="0"/>
        <v>-4.2805043417726765E-7</v>
      </c>
      <c r="Y66" s="66">
        <f t="shared" si="1"/>
        <v>-4.2729114109279131E-7</v>
      </c>
      <c r="Z66" s="66">
        <f t="shared" si="2"/>
        <v>-4.2729248795741768E-7</v>
      </c>
      <c r="AA66" s="67">
        <f t="shared" si="3"/>
        <v>-4.2653453695932245E-7</v>
      </c>
      <c r="AB66" s="68">
        <f t="shared" si="15"/>
        <v>1.2065642236535575E-3</v>
      </c>
      <c r="AC66" s="75">
        <f>D11</f>
        <v>1.2987012987012989E-3</v>
      </c>
      <c r="AD66" s="70">
        <f t="shared" si="14"/>
        <v>12.065642236535576</v>
      </c>
      <c r="AE66" s="70">
        <f>AC66*10000</f>
        <v>12.987012987012989</v>
      </c>
      <c r="AF66" s="74">
        <f>(AD66-AE66)*(AD66-AE66)</f>
        <v>0.8489240598353115</v>
      </c>
      <c r="AG66" s="71">
        <v>600</v>
      </c>
    </row>
    <row r="67" spans="1:34">
      <c r="E67" s="73">
        <v>0.53046296296296291</v>
      </c>
      <c r="F67" s="71">
        <v>610</v>
      </c>
      <c r="G67" s="58">
        <v>14.38</v>
      </c>
      <c r="H67" s="58">
        <v>6.3</v>
      </c>
      <c r="I67" s="58">
        <v>8.64</v>
      </c>
      <c r="J67" s="58">
        <v>14.44</v>
      </c>
      <c r="K67" s="58">
        <v>6.26</v>
      </c>
      <c r="L67" s="58">
        <v>7.58</v>
      </c>
      <c r="M67" s="59">
        <f t="shared" si="6"/>
        <v>14.41</v>
      </c>
      <c r="N67" s="59">
        <f t="shared" si="6"/>
        <v>6.2799999999999994</v>
      </c>
      <c r="O67" s="59">
        <f t="shared" si="6"/>
        <v>8.11</v>
      </c>
      <c r="P67" s="60">
        <f t="shared" si="7"/>
        <v>0.16330193322684064</v>
      </c>
      <c r="Q67" s="22">
        <f t="shared" si="8"/>
        <v>5.2480746024977233E-7</v>
      </c>
      <c r="R67" s="61">
        <f t="shared" si="9"/>
        <v>7.9068976750955933E-9</v>
      </c>
      <c r="S67" s="22">
        <f t="shared" si="10"/>
        <v>6.2519030844432094E-17</v>
      </c>
      <c r="T67" s="62">
        <v>298</v>
      </c>
      <c r="U67" s="59">
        <f t="shared" si="11"/>
        <v>287.41000000000003</v>
      </c>
      <c r="V67" s="63">
        <f t="shared" si="12"/>
        <v>0.62144157645848297</v>
      </c>
      <c r="W67" s="64">
        <f t="shared" si="13"/>
        <v>4.1825541898297844</v>
      </c>
      <c r="X67" s="65">
        <f t="shared" si="0"/>
        <v>-4.2755349346574033E-7</v>
      </c>
      <c r="Y67" s="66">
        <f t="shared" si="1"/>
        <v>-4.2679327009359521E-7</v>
      </c>
      <c r="Z67" s="66">
        <f t="shared" si="2"/>
        <v>-4.2679462182989107E-7</v>
      </c>
      <c r="AA67" s="67">
        <f t="shared" si="3"/>
        <v>-4.2603574538705731E-7</v>
      </c>
      <c r="AB67" s="68">
        <f t="shared" si="15"/>
        <v>1.2022913032714959E-3</v>
      </c>
      <c r="AC67" s="69"/>
      <c r="AD67" s="70">
        <f t="shared" si="14"/>
        <v>12.022913032714959</v>
      </c>
      <c r="AE67" s="70"/>
      <c r="AF67" s="74"/>
      <c r="AG67" s="71">
        <v>610</v>
      </c>
    </row>
    <row r="68" spans="1:34">
      <c r="E68" s="73">
        <v>0.53057870370370375</v>
      </c>
      <c r="F68" s="71">
        <v>620</v>
      </c>
      <c r="G68" s="58">
        <v>14.39</v>
      </c>
      <c r="H68" s="58">
        <v>6.3</v>
      </c>
      <c r="I68" s="58">
        <v>8.59</v>
      </c>
      <c r="J68" s="58">
        <v>14.46</v>
      </c>
      <c r="K68" s="58">
        <v>6.26</v>
      </c>
      <c r="L68" s="58">
        <v>7.56</v>
      </c>
      <c r="M68" s="59">
        <f t="shared" si="6"/>
        <v>14.425000000000001</v>
      </c>
      <c r="N68" s="59">
        <f t="shared" si="6"/>
        <v>6.2799999999999994</v>
      </c>
      <c r="O68" s="59">
        <f t="shared" si="6"/>
        <v>8.0749999999999993</v>
      </c>
      <c r="P68" s="60">
        <f t="shared" si="7"/>
        <v>0.16263857934856529</v>
      </c>
      <c r="Q68" s="22">
        <f t="shared" si="8"/>
        <v>5.2480746024977233E-7</v>
      </c>
      <c r="R68" s="61">
        <f t="shared" si="9"/>
        <v>7.9167597683202566E-9</v>
      </c>
      <c r="S68" s="22">
        <f t="shared" si="10"/>
        <v>6.2675085229294206E-17</v>
      </c>
      <c r="T68" s="62">
        <v>298</v>
      </c>
      <c r="U68" s="59">
        <f t="shared" si="11"/>
        <v>287.42500000000001</v>
      </c>
      <c r="V68" s="63">
        <f t="shared" si="12"/>
        <v>0.62052896203444985</v>
      </c>
      <c r="W68" s="64">
        <f t="shared" si="13"/>
        <v>4.1737743141507133</v>
      </c>
      <c r="X68" s="65">
        <f t="shared" si="0"/>
        <v>-4.2625903471124419E-7</v>
      </c>
      <c r="Y68" s="66">
        <f t="shared" si="1"/>
        <v>-4.2550071575644811E-7</v>
      </c>
      <c r="Z68" s="66">
        <f t="shared" si="2"/>
        <v>-4.2550206481321957E-7</v>
      </c>
      <c r="AA68" s="67">
        <f t="shared" si="3"/>
        <v>-4.2474509011522477E-7</v>
      </c>
      <c r="AB68" s="68">
        <f t="shared" si="15"/>
        <v>1.1980233615669963E-3</v>
      </c>
      <c r="AC68" s="69"/>
      <c r="AD68" s="70">
        <f t="shared" si="14"/>
        <v>11.980233615669963</v>
      </c>
      <c r="AE68" s="70"/>
      <c r="AF68" s="74"/>
      <c r="AG68" s="71">
        <v>620</v>
      </c>
    </row>
    <row r="69" spans="1:34">
      <c r="E69" s="73">
        <v>0.53069444444444447</v>
      </c>
      <c r="F69" s="71">
        <v>630</v>
      </c>
      <c r="G69" s="58">
        <v>14.41</v>
      </c>
      <c r="H69" s="58">
        <v>6.3</v>
      </c>
      <c r="I69" s="58">
        <v>8.41</v>
      </c>
      <c r="J69" s="58">
        <v>14.48</v>
      </c>
      <c r="K69" s="58">
        <v>6.26</v>
      </c>
      <c r="L69" s="58">
        <v>7.63</v>
      </c>
      <c r="M69" s="59">
        <f t="shared" si="6"/>
        <v>14.445</v>
      </c>
      <c r="N69" s="59">
        <f t="shared" si="6"/>
        <v>6.2799999999999994</v>
      </c>
      <c r="O69" s="59">
        <f t="shared" si="6"/>
        <v>8.02</v>
      </c>
      <c r="P69" s="60">
        <f t="shared" si="7"/>
        <v>0.16158568316740871</v>
      </c>
      <c r="Q69" s="22">
        <f t="shared" si="8"/>
        <v>5.2480746024977233E-7</v>
      </c>
      <c r="R69" s="61">
        <f t="shared" si="9"/>
        <v>7.9299283631262496E-9</v>
      </c>
      <c r="S69" s="22">
        <f t="shared" si="10"/>
        <v>6.2883763844314162E-17</v>
      </c>
      <c r="T69" s="62">
        <v>298</v>
      </c>
      <c r="U69" s="59">
        <f t="shared" si="11"/>
        <v>287.44499999999999</v>
      </c>
      <c r="V69" s="63">
        <f t="shared" si="12"/>
        <v>0.61931229096526341</v>
      </c>
      <c r="W69" s="64">
        <f t="shared" si="13"/>
        <v>4.1620978960242958</v>
      </c>
      <c r="X69" s="65">
        <f t="shared" si="0"/>
        <v>-4.2458822080450784E-7</v>
      </c>
      <c r="Y69" s="66">
        <f t="shared" si="1"/>
        <v>-4.2383315321565348E-7</v>
      </c>
      <c r="Z69" s="66">
        <f t="shared" si="2"/>
        <v>-4.2383449599210328E-7</v>
      </c>
      <c r="AA69" s="67">
        <f t="shared" si="3"/>
        <v>-4.230807664038386E-7</v>
      </c>
      <c r="AB69" s="68">
        <f t="shared" si="15"/>
        <v>1.19376834542372E-3</v>
      </c>
      <c r="AC69" s="69"/>
      <c r="AD69" s="70">
        <f t="shared" si="14"/>
        <v>11.937683454237201</v>
      </c>
      <c r="AE69" s="70"/>
      <c r="AF69" s="74"/>
      <c r="AG69" s="71">
        <v>630</v>
      </c>
    </row>
    <row r="70" spans="1:34">
      <c r="E70" s="73">
        <v>0.53081018518518519</v>
      </c>
      <c r="F70" s="71">
        <v>640</v>
      </c>
      <c r="G70" s="58">
        <v>14.42</v>
      </c>
      <c r="H70" s="58">
        <v>6.3</v>
      </c>
      <c r="I70" s="58">
        <v>8.58</v>
      </c>
      <c r="J70" s="58">
        <v>14.49</v>
      </c>
      <c r="K70" s="58">
        <v>6.26</v>
      </c>
      <c r="L70" s="58">
        <v>7.66</v>
      </c>
      <c r="M70" s="59">
        <f t="shared" ref="M70:O133" si="20">(G70+J70)/2</f>
        <v>14.455</v>
      </c>
      <c r="N70" s="59">
        <f t="shared" si="20"/>
        <v>6.2799999999999994</v>
      </c>
      <c r="O70" s="59">
        <f t="shared" si="20"/>
        <v>8.120000000000001</v>
      </c>
      <c r="P70" s="60">
        <f t="shared" si="7"/>
        <v>0.16362825283374635</v>
      </c>
      <c r="Q70" s="22">
        <f t="shared" si="8"/>
        <v>5.2480746024977233E-7</v>
      </c>
      <c r="R70" s="61">
        <f t="shared" si="9"/>
        <v>7.9365208724042354E-9</v>
      </c>
      <c r="S70" s="22">
        <f t="shared" si="10"/>
        <v>6.2988363558108081E-17</v>
      </c>
      <c r="T70" s="62">
        <v>298</v>
      </c>
      <c r="U70" s="59">
        <f t="shared" si="11"/>
        <v>287.45499999999998</v>
      </c>
      <c r="V70" s="63">
        <f t="shared" si="12"/>
        <v>0.61870401891910021</v>
      </c>
      <c r="W70" s="64">
        <f t="shared" si="13"/>
        <v>4.1562725498645374</v>
      </c>
      <c r="X70" s="65">
        <f t="shared" ref="X70:X133" si="21">-($B$2/W70)*P70*S70*AB70</f>
        <v>-4.2974295711605735E-7</v>
      </c>
      <c r="Y70" s="66">
        <f t="shared" ref="Y70:Y133" si="22">-(AB70+(5*X70))*$B$2*S70*P70/W70</f>
        <v>-4.2896668830222867E-7</v>
      </c>
      <c r="Z70" s="66">
        <f t="shared" ref="Z70:Z133" si="23">-(AB70+5*Y70)*$B$2*P70*S70/W70</f>
        <v>-4.2896809052013918E-7</v>
      </c>
      <c r="AA70" s="67">
        <f t="shared" ref="AA70:AA133" si="24">-(AB70+(10*Z70))*$B$2*P70*S70/W70</f>
        <v>-4.2819321885841114E-7</v>
      </c>
      <c r="AB70" s="68">
        <f t="shared" si="15"/>
        <v>1.1895300049476803E-3</v>
      </c>
      <c r="AC70" s="69"/>
      <c r="AD70" s="70">
        <f t="shared" si="14"/>
        <v>11.895300049476804</v>
      </c>
      <c r="AE70" s="70"/>
      <c r="AF70" s="74"/>
      <c r="AG70" s="71">
        <v>640</v>
      </c>
    </row>
    <row r="71" spans="1:34">
      <c r="E71" s="73">
        <v>0.53092592592592591</v>
      </c>
      <c r="F71" s="71">
        <v>650</v>
      </c>
      <c r="G71" s="58">
        <v>14.43</v>
      </c>
      <c r="H71" s="58">
        <v>6.29</v>
      </c>
      <c r="I71" s="58">
        <v>8.69</v>
      </c>
      <c r="J71" s="58">
        <v>14.5</v>
      </c>
      <c r="K71" s="58">
        <v>6.26</v>
      </c>
      <c r="L71" s="58">
        <v>7.6</v>
      </c>
      <c r="M71" s="59">
        <f t="shared" si="20"/>
        <v>14.465</v>
      </c>
      <c r="N71" s="59">
        <f t="shared" si="20"/>
        <v>6.2750000000000004</v>
      </c>
      <c r="O71" s="59">
        <f t="shared" si="20"/>
        <v>8.1449999999999996</v>
      </c>
      <c r="P71" s="60">
        <f t="shared" ref="P71:P134" si="25">((O71/32000)*(1/((-0.026*M71+1.9067)/1000)))/1.013</f>
        <v>0.16415991500282104</v>
      </c>
      <c r="Q71" s="22">
        <f t="shared" ref="Q71:Q134" si="26">POWER(10, -N71)</f>
        <v>5.3088444423098713E-7</v>
      </c>
      <c r="R71" s="61">
        <f t="shared" ref="R71:R134" si="27">(0.00000000000001*(0.1253*EXP(0.0831*M71)))/Q71</f>
        <v>7.8521947325885163E-9</v>
      </c>
      <c r="S71" s="22">
        <f t="shared" ref="S71:S134" si="28">POWER(R71, 2)</f>
        <v>6.1656962118490835E-17</v>
      </c>
      <c r="T71" s="62">
        <v>298</v>
      </c>
      <c r="U71" s="59">
        <f t="shared" ref="U71:U134" si="29">273+M71</f>
        <v>287.46499999999997</v>
      </c>
      <c r="V71" s="63">
        <f t="shared" ref="V71:V134" si="30">((1/U71)-(1/298))*5026</f>
        <v>0.61809578919266317</v>
      </c>
      <c r="W71" s="64">
        <f t="shared" ref="W71:W134" si="31">POWER(10,V71)</f>
        <v>4.1504557614029478</v>
      </c>
      <c r="X71" s="65">
        <f t="shared" si="21"/>
        <v>-4.2109359872486115E-7</v>
      </c>
      <c r="Y71" s="66">
        <f t="shared" si="22"/>
        <v>-4.203455655429418E-7</v>
      </c>
      <c r="Z71" s="66">
        <f t="shared" si="23"/>
        <v>-4.2034689435355048E-7</v>
      </c>
      <c r="AA71" s="67">
        <f t="shared" si="24"/>
        <v>-4.1960018526122576E-7</v>
      </c>
      <c r="AB71" s="68">
        <f t="shared" si="15"/>
        <v>1.1852403287249816E-3</v>
      </c>
      <c r="AC71" s="69"/>
      <c r="AD71" s="70">
        <f t="shared" ref="AD71:AE134" si="32">AB71*10000</f>
        <v>11.852403287249816</v>
      </c>
      <c r="AE71" s="70"/>
      <c r="AF71" s="74"/>
      <c r="AG71" s="71">
        <v>650</v>
      </c>
    </row>
    <row r="72" spans="1:34">
      <c r="E72" s="73">
        <v>0.53104166666666663</v>
      </c>
      <c r="F72" s="71">
        <v>660</v>
      </c>
      <c r="G72" s="58">
        <v>14.45</v>
      </c>
      <c r="H72" s="58">
        <v>6.29</v>
      </c>
      <c r="I72" s="58">
        <v>8.69</v>
      </c>
      <c r="J72" s="58">
        <v>14.51</v>
      </c>
      <c r="K72" s="58">
        <v>6.26</v>
      </c>
      <c r="L72" s="58">
        <v>7.5</v>
      </c>
      <c r="M72" s="59">
        <f t="shared" si="20"/>
        <v>14.48</v>
      </c>
      <c r="N72" s="59">
        <f t="shared" si="20"/>
        <v>6.2750000000000004</v>
      </c>
      <c r="O72" s="59">
        <f t="shared" si="20"/>
        <v>8.0949999999999989</v>
      </c>
      <c r="P72" s="60">
        <f t="shared" si="25"/>
        <v>0.16319376254965071</v>
      </c>
      <c r="Q72" s="22">
        <f t="shared" si="26"/>
        <v>5.3088444423098713E-7</v>
      </c>
      <c r="R72" s="61">
        <f t="shared" si="27"/>
        <v>7.8619885960799986E-9</v>
      </c>
      <c r="S72" s="22">
        <f t="shared" si="28"/>
        <v>6.1810864684891944E-17</v>
      </c>
      <c r="T72" s="62">
        <v>298</v>
      </c>
      <c r="U72" s="59">
        <f t="shared" si="29"/>
        <v>287.48</v>
      </c>
      <c r="V72" s="63">
        <f t="shared" si="30"/>
        <v>0.61718352394283715</v>
      </c>
      <c r="W72" s="64">
        <f t="shared" si="31"/>
        <v>4.1417465956311776</v>
      </c>
      <c r="X72" s="65">
        <f t="shared" si="21"/>
        <v>-4.1905118320375344E-7</v>
      </c>
      <c r="Y72" s="66">
        <f t="shared" si="22"/>
        <v>-4.1830775215826852E-7</v>
      </c>
      <c r="Z72" s="66">
        <f t="shared" si="23"/>
        <v>-4.1830907106569933E-7</v>
      </c>
      <c r="AA72" s="67">
        <f t="shared" si="24"/>
        <v>-4.1756695424794599E-7</v>
      </c>
      <c r="AB72" s="68">
        <f t="shared" ref="AB72:AB135" si="33">AB71+10*(0.166666666666666*(X71+2*Y71+2*Z71+AA71))</f>
        <v>1.1810368642186833E-3</v>
      </c>
      <c r="AC72" s="69"/>
      <c r="AD72" s="70">
        <f t="shared" si="32"/>
        <v>11.810368642186832</v>
      </c>
      <c r="AE72" s="70"/>
      <c r="AF72" s="74"/>
      <c r="AG72" s="71">
        <v>660</v>
      </c>
    </row>
    <row r="73" spans="1:34">
      <c r="E73" s="73">
        <v>0.53115740740740736</v>
      </c>
      <c r="F73" s="71">
        <v>670</v>
      </c>
      <c r="G73" s="58">
        <v>14.46</v>
      </c>
      <c r="H73" s="58">
        <v>6.29</v>
      </c>
      <c r="I73" s="58">
        <v>8.61</v>
      </c>
      <c r="J73" s="58">
        <v>14.52</v>
      </c>
      <c r="K73" s="58">
        <v>6.26</v>
      </c>
      <c r="L73" s="58">
        <v>7.47</v>
      </c>
      <c r="M73" s="59">
        <f t="shared" si="20"/>
        <v>14.49</v>
      </c>
      <c r="N73" s="59">
        <f t="shared" si="20"/>
        <v>6.2750000000000004</v>
      </c>
      <c r="O73" s="59">
        <f t="shared" si="20"/>
        <v>8.0399999999999991</v>
      </c>
      <c r="P73" s="60">
        <f t="shared" si="25"/>
        <v>0.16211251688776898</v>
      </c>
      <c r="Q73" s="22">
        <f t="shared" si="26"/>
        <v>5.3088444423098713E-7</v>
      </c>
      <c r="R73" s="61">
        <f t="shared" si="27"/>
        <v>7.8685246239467926E-9</v>
      </c>
      <c r="S73" s="22">
        <f t="shared" si="28"/>
        <v>6.1913679757657019E-17</v>
      </c>
      <c r="T73" s="62">
        <v>298</v>
      </c>
      <c r="U73" s="59">
        <f t="shared" si="29"/>
        <v>287.49</v>
      </c>
      <c r="V73" s="63">
        <f t="shared" si="30"/>
        <v>0.61657539999640365</v>
      </c>
      <c r="W73" s="64">
        <f t="shared" si="31"/>
        <v>4.1359511439226955</v>
      </c>
      <c r="X73" s="65">
        <f t="shared" si="21"/>
        <v>-4.1607252436077313E-7</v>
      </c>
      <c r="Y73" s="66">
        <f t="shared" si="22"/>
        <v>-4.1533701945448352E-7</v>
      </c>
      <c r="Z73" s="66">
        <f t="shared" si="23"/>
        <v>-4.1533831963037955E-7</v>
      </c>
      <c r="AA73" s="67">
        <f t="shared" si="24"/>
        <v>-4.1460411030325998E-7</v>
      </c>
      <c r="AB73" s="68">
        <f t="shared" si="33"/>
        <v>1.1768537779121839E-3</v>
      </c>
      <c r="AC73" s="69"/>
      <c r="AD73" s="70">
        <f t="shared" si="32"/>
        <v>11.768537779121839</v>
      </c>
      <c r="AE73" s="70"/>
      <c r="AF73" s="74"/>
      <c r="AG73" s="71">
        <v>670</v>
      </c>
    </row>
    <row r="74" spans="1:34">
      <c r="E74" s="73">
        <v>0.53127314814814819</v>
      </c>
      <c r="F74" s="71">
        <v>680</v>
      </c>
      <c r="G74" s="58">
        <v>14.48</v>
      </c>
      <c r="H74" s="58">
        <v>6.29</v>
      </c>
      <c r="I74" s="58">
        <v>8.68</v>
      </c>
      <c r="J74" s="58">
        <v>14.53</v>
      </c>
      <c r="K74" s="58">
        <v>6.26</v>
      </c>
      <c r="L74" s="58">
        <v>7.33</v>
      </c>
      <c r="M74" s="59">
        <f t="shared" si="20"/>
        <v>14.504999999999999</v>
      </c>
      <c r="N74" s="59">
        <f t="shared" si="20"/>
        <v>6.2750000000000004</v>
      </c>
      <c r="O74" s="59">
        <f t="shared" si="20"/>
        <v>8.004999999999999</v>
      </c>
      <c r="P74" s="60">
        <f t="shared" si="25"/>
        <v>0.16144795767175876</v>
      </c>
      <c r="Q74" s="22">
        <f t="shared" si="26"/>
        <v>5.3088444423098713E-7</v>
      </c>
      <c r="R74" s="61">
        <f t="shared" si="27"/>
        <v>7.8783388553395095E-9</v>
      </c>
      <c r="S74" s="22">
        <f t="shared" si="28"/>
        <v>6.2068223119552253E-17</v>
      </c>
      <c r="T74" s="62">
        <v>298</v>
      </c>
      <c r="U74" s="59">
        <f t="shared" si="29"/>
        <v>287.505</v>
      </c>
      <c r="V74" s="63">
        <f t="shared" si="30"/>
        <v>0.6156632933958911</v>
      </c>
      <c r="W74" s="64">
        <f t="shared" si="31"/>
        <v>4.127273921821466</v>
      </c>
      <c r="X74" s="65">
        <f t="shared" si="21"/>
        <v>-4.1480541261089385E-7</v>
      </c>
      <c r="Y74" s="66">
        <f t="shared" si="22"/>
        <v>-4.1407179160049087E-7</v>
      </c>
      <c r="Z74" s="66">
        <f t="shared" si="23"/>
        <v>-4.1407308907581436E-7</v>
      </c>
      <c r="AA74" s="67">
        <f t="shared" si="24"/>
        <v>-4.133407609513292E-7</v>
      </c>
      <c r="AB74" s="68">
        <f t="shared" si="33"/>
        <v>1.1727003990574609E-3</v>
      </c>
      <c r="AC74" s="69"/>
      <c r="AD74" s="70">
        <f t="shared" si="32"/>
        <v>11.727003990574609</v>
      </c>
      <c r="AE74" s="70"/>
      <c r="AF74" s="74"/>
      <c r="AG74" s="71">
        <v>680</v>
      </c>
    </row>
    <row r="75" spans="1:34">
      <c r="E75" s="73">
        <v>0.53138888888888891</v>
      </c>
      <c r="F75" s="71">
        <v>690</v>
      </c>
      <c r="G75" s="58">
        <v>14.49</v>
      </c>
      <c r="H75" s="58">
        <v>6.29</v>
      </c>
      <c r="I75" s="58">
        <v>8.6</v>
      </c>
      <c r="J75" s="58">
        <v>14.56</v>
      </c>
      <c r="K75" s="58">
        <v>6.26</v>
      </c>
      <c r="L75" s="58">
        <v>7.39</v>
      </c>
      <c r="M75" s="59">
        <f t="shared" si="20"/>
        <v>14.525</v>
      </c>
      <c r="N75" s="59">
        <f t="shared" si="20"/>
        <v>6.2750000000000004</v>
      </c>
      <c r="O75" s="59">
        <f t="shared" si="20"/>
        <v>7.9949999999999992</v>
      </c>
      <c r="P75" s="60">
        <f t="shared" si="25"/>
        <v>0.16130111048117707</v>
      </c>
      <c r="Q75" s="22">
        <f t="shared" si="26"/>
        <v>5.3088444423098713E-7</v>
      </c>
      <c r="R75" s="61">
        <f t="shared" si="27"/>
        <v>7.8914435414947495E-9</v>
      </c>
      <c r="S75" s="22">
        <f t="shared" si="28"/>
        <v>6.2274881168599189E-17</v>
      </c>
      <c r="T75" s="62">
        <v>298</v>
      </c>
      <c r="U75" s="59">
        <f t="shared" si="29"/>
        <v>287.52499999999998</v>
      </c>
      <c r="V75" s="63">
        <f t="shared" si="30"/>
        <v>0.61444729930108466</v>
      </c>
      <c r="W75" s="64">
        <f t="shared" si="31"/>
        <v>4.1157340072766404</v>
      </c>
      <c r="X75" s="65">
        <f t="shared" si="21"/>
        <v>-4.1550152969354266E-7</v>
      </c>
      <c r="Y75" s="66">
        <f t="shared" si="22"/>
        <v>-4.1476283604682277E-7</v>
      </c>
      <c r="Z75" s="66">
        <f t="shared" si="23"/>
        <v>-4.1476414932310374E-7</v>
      </c>
      <c r="AA75" s="67">
        <f t="shared" si="24"/>
        <v>-4.1402676428308479E-7</v>
      </c>
      <c r="AB75" s="68">
        <f t="shared" si="33"/>
        <v>1.1685596724992696E-3</v>
      </c>
      <c r="AC75" s="69"/>
      <c r="AD75" s="70">
        <f t="shared" si="32"/>
        <v>11.685596724992696</v>
      </c>
      <c r="AE75" s="70"/>
      <c r="AF75" s="74"/>
      <c r="AG75" s="71">
        <v>690</v>
      </c>
    </row>
    <row r="76" spans="1:34">
      <c r="E76" s="73">
        <v>0.53150462962962963</v>
      </c>
      <c r="F76" s="71">
        <v>700</v>
      </c>
      <c r="G76" s="58">
        <v>14.51</v>
      </c>
      <c r="H76" s="58">
        <v>6.29</v>
      </c>
      <c r="I76" s="58">
        <v>8.5299999999999994</v>
      </c>
      <c r="J76" s="58">
        <v>14.57</v>
      </c>
      <c r="K76" s="58">
        <v>6.26</v>
      </c>
      <c r="L76" s="58">
        <v>7.64</v>
      </c>
      <c r="M76" s="59">
        <f t="shared" si="20"/>
        <v>14.54</v>
      </c>
      <c r="N76" s="59">
        <f t="shared" si="20"/>
        <v>6.2750000000000004</v>
      </c>
      <c r="O76" s="59">
        <f t="shared" si="20"/>
        <v>8.0849999999999991</v>
      </c>
      <c r="P76" s="60">
        <f t="shared" si="25"/>
        <v>0.16315849809243274</v>
      </c>
      <c r="Q76" s="22">
        <f t="shared" si="26"/>
        <v>5.3088444423098713E-7</v>
      </c>
      <c r="R76" s="61">
        <f t="shared" si="27"/>
        <v>7.9012863591308632E-9</v>
      </c>
      <c r="S76" s="22">
        <f t="shared" si="28"/>
        <v>6.2430326128987456E-17</v>
      </c>
      <c r="T76" s="62">
        <v>298</v>
      </c>
      <c r="U76" s="59">
        <f t="shared" si="29"/>
        <v>287.54000000000002</v>
      </c>
      <c r="V76" s="63">
        <f t="shared" si="30"/>
        <v>0.61353541474007756</v>
      </c>
      <c r="W76" s="64">
        <f t="shared" si="31"/>
        <v>4.1071013005274972</v>
      </c>
      <c r="X76" s="65">
        <f t="shared" si="21"/>
        <v>-4.2072211439780322E-7</v>
      </c>
      <c r="Y76" s="66">
        <f t="shared" si="22"/>
        <v>-4.1996204368329948E-7</v>
      </c>
      <c r="Z76" s="66">
        <f t="shared" si="23"/>
        <v>-4.1996341681647048E-7</v>
      </c>
      <c r="AA76" s="67">
        <f t="shared" si="24"/>
        <v>-4.192047142737711E-7</v>
      </c>
      <c r="AB76" s="68">
        <f t="shared" si="33"/>
        <v>1.1644120353914089E-3</v>
      </c>
      <c r="AC76" s="69"/>
      <c r="AD76" s="70">
        <f t="shared" si="32"/>
        <v>11.644120353914088</v>
      </c>
      <c r="AE76" s="70"/>
      <c r="AF76" s="74"/>
      <c r="AG76" s="71">
        <v>700</v>
      </c>
    </row>
    <row r="77" spans="1:34">
      <c r="E77" s="73">
        <v>0.53162037037037035</v>
      </c>
      <c r="F77" s="71">
        <v>710</v>
      </c>
      <c r="G77" s="58">
        <v>14.52</v>
      </c>
      <c r="H77" s="58">
        <v>6.29</v>
      </c>
      <c r="I77" s="58">
        <v>8.64</v>
      </c>
      <c r="J77" s="58">
        <v>14.58</v>
      </c>
      <c r="K77" s="58">
        <v>6.26</v>
      </c>
      <c r="L77" s="58">
        <v>7.49</v>
      </c>
      <c r="M77" s="59">
        <f t="shared" si="20"/>
        <v>14.55</v>
      </c>
      <c r="N77" s="59">
        <f t="shared" si="20"/>
        <v>6.2750000000000004</v>
      </c>
      <c r="O77" s="59">
        <f t="shared" si="20"/>
        <v>8.0650000000000013</v>
      </c>
      <c r="P77" s="60">
        <f t="shared" si="25"/>
        <v>0.16278257682837072</v>
      </c>
      <c r="Q77" s="22">
        <f t="shared" si="26"/>
        <v>5.3088444423098713E-7</v>
      </c>
      <c r="R77" s="61">
        <f t="shared" si="27"/>
        <v>7.9078550570112653E-9</v>
      </c>
      <c r="S77" s="22">
        <f t="shared" si="28"/>
        <v>6.2534171602698642E-17</v>
      </c>
      <c r="T77" s="62">
        <v>298</v>
      </c>
      <c r="U77" s="59">
        <f t="shared" si="29"/>
        <v>287.55</v>
      </c>
      <c r="V77" s="63">
        <f t="shared" si="30"/>
        <v>0.61292754455309162</v>
      </c>
      <c r="W77" s="64">
        <f t="shared" si="31"/>
        <v>4.1013567236248134</v>
      </c>
      <c r="X77" s="65">
        <f t="shared" si="21"/>
        <v>-4.1952133057278564E-7</v>
      </c>
      <c r="Y77" s="66">
        <f t="shared" si="22"/>
        <v>-4.187628567540073E-7</v>
      </c>
      <c r="Z77" s="66">
        <f t="shared" si="23"/>
        <v>-4.1876422803716215E-7</v>
      </c>
      <c r="AA77" s="67">
        <f t="shared" si="24"/>
        <v>-4.1800712054311451E-7</v>
      </c>
      <c r="AB77" s="68">
        <f t="shared" si="33"/>
        <v>1.1602124058086238E-3</v>
      </c>
      <c r="AC77" s="69"/>
      <c r="AD77" s="70">
        <f t="shared" si="32"/>
        <v>11.602124058086238</v>
      </c>
      <c r="AE77" s="70"/>
      <c r="AF77" s="74"/>
      <c r="AG77" s="71">
        <v>710</v>
      </c>
    </row>
    <row r="78" spans="1:34" s="77" customFormat="1">
      <c r="A78" s="104"/>
      <c r="B78" s="104"/>
      <c r="C78" s="104"/>
      <c r="D78" s="104"/>
      <c r="E78" s="106">
        <v>0.53173611111111108</v>
      </c>
      <c r="F78" s="107">
        <v>720</v>
      </c>
      <c r="G78" s="108">
        <v>14.53</v>
      </c>
      <c r="H78" s="108">
        <v>6.29</v>
      </c>
      <c r="I78" s="108">
        <v>8.57</v>
      </c>
      <c r="J78" s="108">
        <v>14.59</v>
      </c>
      <c r="K78" s="108">
        <v>6.26</v>
      </c>
      <c r="L78" s="108">
        <v>7.5</v>
      </c>
      <c r="M78" s="109">
        <f t="shared" si="20"/>
        <v>14.559999999999999</v>
      </c>
      <c r="N78" s="109">
        <f t="shared" si="20"/>
        <v>6.2750000000000004</v>
      </c>
      <c r="O78" s="109">
        <f t="shared" si="20"/>
        <v>8.0350000000000001</v>
      </c>
      <c r="P78" s="110">
        <f t="shared" si="25"/>
        <v>0.16220465501867429</v>
      </c>
      <c r="Q78" s="111">
        <f t="shared" si="26"/>
        <v>5.3088444423098713E-7</v>
      </c>
      <c r="R78" s="112">
        <f t="shared" si="27"/>
        <v>7.9144292157482732E-9</v>
      </c>
      <c r="S78" s="111">
        <f t="shared" si="28"/>
        <v>6.2638189811089826E-17</v>
      </c>
      <c r="T78" s="113">
        <v>298</v>
      </c>
      <c r="U78" s="109">
        <f t="shared" si="29"/>
        <v>287.56</v>
      </c>
      <c r="V78" s="114">
        <f t="shared" si="30"/>
        <v>0.61231971664390339</v>
      </c>
      <c r="W78" s="115">
        <f t="shared" si="31"/>
        <v>4.0956205803272994</v>
      </c>
      <c r="X78" s="116">
        <f t="shared" si="21"/>
        <v>-4.1780025574062954E-7</v>
      </c>
      <c r="Y78" s="116">
        <f t="shared" si="22"/>
        <v>-4.1704526735927027E-7</v>
      </c>
      <c r="Z78" s="116">
        <f t="shared" si="23"/>
        <v>-4.1704663166541458E-7</v>
      </c>
      <c r="AA78" s="116">
        <f t="shared" si="24"/>
        <v>-4.1629300265944486E-7</v>
      </c>
      <c r="AB78" s="116">
        <f t="shared" si="33"/>
        <v>1.1560247681074601E-3</v>
      </c>
      <c r="AC78" s="116">
        <f>D12</f>
        <v>1.2662337662337662E-3</v>
      </c>
      <c r="AD78" s="116">
        <f t="shared" si="32"/>
        <v>11.560247681074602</v>
      </c>
      <c r="AE78" s="116">
        <f>AC78*10000</f>
        <v>12.662337662337661</v>
      </c>
      <c r="AF78" s="116">
        <f>(AD78-AE78)*(AD78-AE78)</f>
        <v>1.2146023268004109</v>
      </c>
      <c r="AG78" s="107">
        <v>720</v>
      </c>
      <c r="AH78" s="104"/>
    </row>
    <row r="79" spans="1:34">
      <c r="E79" s="73">
        <v>0.5318518518518518</v>
      </c>
      <c r="F79" s="71">
        <v>730</v>
      </c>
      <c r="G79" s="58">
        <v>14.54</v>
      </c>
      <c r="H79" s="58">
        <v>6.29</v>
      </c>
      <c r="I79" s="58">
        <v>8.36</v>
      </c>
      <c r="J79" s="58">
        <v>14.6</v>
      </c>
      <c r="K79" s="58">
        <v>6.26</v>
      </c>
      <c r="L79" s="58">
        <v>7.43</v>
      </c>
      <c r="M79" s="59">
        <f t="shared" si="20"/>
        <v>14.57</v>
      </c>
      <c r="N79" s="59">
        <f t="shared" si="20"/>
        <v>6.2750000000000004</v>
      </c>
      <c r="O79" s="59">
        <f t="shared" si="20"/>
        <v>7.8949999999999996</v>
      </c>
      <c r="P79" s="60">
        <f t="shared" si="25"/>
        <v>0.15940555975191842</v>
      </c>
      <c r="Q79" s="22">
        <f t="shared" si="26"/>
        <v>5.3088444423098713E-7</v>
      </c>
      <c r="R79" s="61">
        <f t="shared" si="27"/>
        <v>7.9210088398817536E-9</v>
      </c>
      <c r="S79" s="22">
        <f t="shared" si="28"/>
        <v>6.2742381041484884E-17</v>
      </c>
      <c r="T79" s="62">
        <v>298</v>
      </c>
      <c r="U79" s="59">
        <f t="shared" si="29"/>
        <v>287.57</v>
      </c>
      <c r="V79" s="63">
        <f t="shared" si="30"/>
        <v>0.61171193100810362</v>
      </c>
      <c r="W79" s="64">
        <f t="shared" si="31"/>
        <v>4.0898928576821927</v>
      </c>
      <c r="X79" s="65">
        <f t="shared" si="21"/>
        <v>-4.1036361487898685E-7</v>
      </c>
      <c r="Y79" s="66">
        <f t="shared" si="22"/>
        <v>-4.0963262704706798E-7</v>
      </c>
      <c r="Z79" s="66">
        <f t="shared" si="23"/>
        <v>-4.0963392916838444E-7</v>
      </c>
      <c r="AA79" s="67">
        <f t="shared" si="24"/>
        <v>-4.0890423881879936E-7</v>
      </c>
      <c r="AB79" s="68">
        <f t="shared" si="33"/>
        <v>1.1518543063467111E-3</v>
      </c>
      <c r="AC79" s="69"/>
      <c r="AD79" s="70">
        <f t="shared" si="32"/>
        <v>11.518543063467112</v>
      </c>
      <c r="AE79" s="70"/>
      <c r="AF79" s="74"/>
      <c r="AG79" s="71">
        <v>730</v>
      </c>
    </row>
    <row r="80" spans="1:34">
      <c r="E80" s="73">
        <v>0.53196759259259263</v>
      </c>
      <c r="F80" s="71">
        <v>740</v>
      </c>
      <c r="G80" s="58">
        <v>14.56</v>
      </c>
      <c r="H80" s="58">
        <v>6.29</v>
      </c>
      <c r="I80" s="58">
        <v>8.48</v>
      </c>
      <c r="J80" s="58">
        <v>14.62</v>
      </c>
      <c r="K80" s="58">
        <v>6.26</v>
      </c>
      <c r="L80" s="58">
        <v>7.48</v>
      </c>
      <c r="M80" s="59">
        <f t="shared" si="20"/>
        <v>14.59</v>
      </c>
      <c r="N80" s="59">
        <f t="shared" si="20"/>
        <v>6.2750000000000004</v>
      </c>
      <c r="O80" s="59">
        <f t="shared" si="20"/>
        <v>7.98</v>
      </c>
      <c r="P80" s="60">
        <f t="shared" si="25"/>
        <v>0.16117662406316879</v>
      </c>
      <c r="Q80" s="22">
        <f t="shared" si="26"/>
        <v>5.3088444423098713E-7</v>
      </c>
      <c r="R80" s="61">
        <f t="shared" si="27"/>
        <v>7.9341845025164201E-9</v>
      </c>
      <c r="S80" s="22">
        <f t="shared" si="28"/>
        <v>6.2951283719971734E-17</v>
      </c>
      <c r="T80" s="62">
        <v>298</v>
      </c>
      <c r="U80" s="59">
        <f t="shared" si="29"/>
        <v>287.58999999999997</v>
      </c>
      <c r="V80" s="63">
        <f t="shared" si="30"/>
        <v>0.61049648653902677</v>
      </c>
      <c r="W80" s="64">
        <f t="shared" si="31"/>
        <v>4.0784626226418075</v>
      </c>
      <c r="X80" s="65">
        <f t="shared" si="21"/>
        <v>-4.1598650688535742E-7</v>
      </c>
      <c r="Y80" s="66">
        <f t="shared" si="22"/>
        <v>-4.1523266862754451E-7</v>
      </c>
      <c r="Z80" s="66">
        <f t="shared" si="23"/>
        <v>-4.1523403471060126E-7</v>
      </c>
      <c r="AA80" s="67">
        <f t="shared" si="24"/>
        <v>-4.1448155758469596E-7</v>
      </c>
      <c r="AB80" s="68">
        <f t="shared" si="33"/>
        <v>1.1477579714031633E-3</v>
      </c>
      <c r="AC80" s="69"/>
      <c r="AD80" s="70">
        <f t="shared" si="32"/>
        <v>11.477579714031632</v>
      </c>
      <c r="AE80" s="70"/>
      <c r="AF80" s="74"/>
      <c r="AG80" s="71">
        <v>740</v>
      </c>
    </row>
    <row r="81" spans="5:33">
      <c r="E81" s="73">
        <v>0.53208333333333335</v>
      </c>
      <c r="F81" s="71">
        <v>750</v>
      </c>
      <c r="G81" s="58">
        <v>14.57</v>
      </c>
      <c r="H81" s="58">
        <v>6.29</v>
      </c>
      <c r="I81" s="58">
        <v>8.56</v>
      </c>
      <c r="J81" s="58">
        <v>14.64</v>
      </c>
      <c r="K81" s="58">
        <v>6.26</v>
      </c>
      <c r="L81" s="58">
        <v>7.4</v>
      </c>
      <c r="M81" s="59">
        <f t="shared" si="20"/>
        <v>14.605</v>
      </c>
      <c r="N81" s="59">
        <f t="shared" si="20"/>
        <v>6.2750000000000004</v>
      </c>
      <c r="O81" s="59">
        <f t="shared" si="20"/>
        <v>7.98</v>
      </c>
      <c r="P81" s="60">
        <f t="shared" si="25"/>
        <v>0.16121778982502702</v>
      </c>
      <c r="Q81" s="22">
        <f t="shared" si="26"/>
        <v>5.3088444423098713E-7</v>
      </c>
      <c r="R81" s="61">
        <f t="shared" si="27"/>
        <v>7.9440806299788939E-9</v>
      </c>
      <c r="S81" s="22">
        <f t="shared" si="28"/>
        <v>6.3108417055605864E-17</v>
      </c>
      <c r="T81" s="62">
        <v>298</v>
      </c>
      <c r="U81" s="59">
        <f t="shared" si="29"/>
        <v>287.60500000000002</v>
      </c>
      <c r="V81" s="63">
        <f t="shared" si="30"/>
        <v>0.60958501412206734</v>
      </c>
      <c r="W81" s="64">
        <f t="shared" si="31"/>
        <v>4.0699119545427695</v>
      </c>
      <c r="X81" s="65">
        <f t="shared" si="21"/>
        <v>-4.1649547715265144E-7</v>
      </c>
      <c r="Y81" s="66">
        <f t="shared" si="22"/>
        <v>-4.1573704925982765E-7</v>
      </c>
      <c r="Z81" s="66">
        <f t="shared" si="23"/>
        <v>-4.1573843033813509E-7</v>
      </c>
      <c r="AA81" s="67">
        <f t="shared" si="24"/>
        <v>-4.1498137849380025E-7</v>
      </c>
      <c r="AB81" s="68">
        <f t="shared" si="33"/>
        <v>1.1436056356179194E-3</v>
      </c>
      <c r="AC81" s="69"/>
      <c r="AD81" s="70">
        <f t="shared" si="32"/>
        <v>11.436056356179193</v>
      </c>
      <c r="AE81" s="70"/>
      <c r="AF81" s="74"/>
      <c r="AG81" s="71">
        <v>750</v>
      </c>
    </row>
    <row r="82" spans="5:33">
      <c r="E82" s="73">
        <v>0.53219907407407407</v>
      </c>
      <c r="F82" s="71">
        <v>760</v>
      </c>
      <c r="G82" s="58">
        <v>14.58</v>
      </c>
      <c r="H82" s="58">
        <v>6.28</v>
      </c>
      <c r="I82" s="58">
        <v>8.5</v>
      </c>
      <c r="J82" s="58">
        <v>14.64</v>
      </c>
      <c r="K82" s="58">
        <v>6.25</v>
      </c>
      <c r="L82" s="58">
        <v>7.42</v>
      </c>
      <c r="M82" s="59">
        <f t="shared" si="20"/>
        <v>14.61</v>
      </c>
      <c r="N82" s="59">
        <f t="shared" si="20"/>
        <v>6.2650000000000006</v>
      </c>
      <c r="O82" s="59">
        <f t="shared" si="20"/>
        <v>7.96</v>
      </c>
      <c r="P82" s="60">
        <f t="shared" si="25"/>
        <v>0.16082742740537639</v>
      </c>
      <c r="Q82" s="22">
        <f t="shared" si="26"/>
        <v>5.432503314924319E-7</v>
      </c>
      <c r="R82" s="61">
        <f t="shared" si="27"/>
        <v>7.7664775790130662E-9</v>
      </c>
      <c r="S82" s="22">
        <f t="shared" si="28"/>
        <v>6.0318173985312655E-17</v>
      </c>
      <c r="T82" s="62">
        <v>298</v>
      </c>
      <c r="U82" s="59">
        <f t="shared" si="29"/>
        <v>287.61</v>
      </c>
      <c r="V82" s="63">
        <f t="shared" si="30"/>
        <v>0.60928121111058953</v>
      </c>
      <c r="W82" s="64">
        <f t="shared" si="31"/>
        <v>4.067065915295915</v>
      </c>
      <c r="X82" s="65">
        <f t="shared" si="21"/>
        <v>-3.9595010686018325E-7</v>
      </c>
      <c r="Y82" s="66">
        <f t="shared" si="22"/>
        <v>-3.9526215773082537E-7</v>
      </c>
      <c r="Z82" s="66">
        <f t="shared" si="23"/>
        <v>-3.9526335301779822E-7</v>
      </c>
      <c r="AA82" s="67">
        <f t="shared" si="24"/>
        <v>-3.9457659502187649E-7</v>
      </c>
      <c r="AB82" s="68">
        <f t="shared" si="33"/>
        <v>1.1394482559265154E-3</v>
      </c>
      <c r="AC82" s="69"/>
      <c r="AD82" s="70">
        <f t="shared" si="32"/>
        <v>11.394482559265153</v>
      </c>
      <c r="AE82" s="70"/>
      <c r="AF82" s="74"/>
      <c r="AG82" s="71">
        <v>760</v>
      </c>
    </row>
    <row r="83" spans="5:33">
      <c r="E83" s="73">
        <v>0.5323148148148148</v>
      </c>
      <c r="F83" s="71">
        <v>770</v>
      </c>
      <c r="G83" s="58">
        <v>14.59</v>
      </c>
      <c r="H83" s="58">
        <v>6.28</v>
      </c>
      <c r="I83" s="58">
        <v>8.26</v>
      </c>
      <c r="J83" s="58">
        <v>14.66</v>
      </c>
      <c r="K83" s="58">
        <v>6.25</v>
      </c>
      <c r="L83" s="58">
        <v>7.51</v>
      </c>
      <c r="M83" s="59">
        <f t="shared" si="20"/>
        <v>14.625</v>
      </c>
      <c r="N83" s="59">
        <f t="shared" si="20"/>
        <v>6.2650000000000006</v>
      </c>
      <c r="O83" s="59">
        <f t="shared" si="20"/>
        <v>7.8849999999999998</v>
      </c>
      <c r="P83" s="60">
        <f t="shared" si="25"/>
        <v>0.15935279701202976</v>
      </c>
      <c r="Q83" s="22">
        <f t="shared" si="26"/>
        <v>5.432503314924319E-7</v>
      </c>
      <c r="R83" s="61">
        <f t="shared" si="27"/>
        <v>7.7761645294529014E-9</v>
      </c>
      <c r="S83" s="22">
        <f t="shared" si="28"/>
        <v>6.0468734789121462E-17</v>
      </c>
      <c r="T83" s="62">
        <v>298</v>
      </c>
      <c r="U83" s="59">
        <f t="shared" si="29"/>
        <v>287.625</v>
      </c>
      <c r="V83" s="63">
        <f t="shared" si="30"/>
        <v>0.60836986545097249</v>
      </c>
      <c r="W83" s="64">
        <f t="shared" si="31"/>
        <v>4.0585403254364882</v>
      </c>
      <c r="X83" s="65">
        <f t="shared" si="21"/>
        <v>-3.9275790954104146E-7</v>
      </c>
      <c r="Y83" s="66">
        <f t="shared" si="22"/>
        <v>-3.9207865207882736E-7</v>
      </c>
      <c r="Z83" s="66">
        <f t="shared" si="23"/>
        <v>-3.9207982682461548E-7</v>
      </c>
      <c r="AA83" s="67">
        <f t="shared" si="24"/>
        <v>-3.9140174004484752E-7</v>
      </c>
      <c r="AB83" s="68">
        <f t="shared" si="33"/>
        <v>1.1354956263875499E-3</v>
      </c>
      <c r="AC83" s="69"/>
      <c r="AD83" s="70">
        <f t="shared" si="32"/>
        <v>11.354956263875499</v>
      </c>
      <c r="AE83" s="70"/>
      <c r="AF83" s="74"/>
      <c r="AG83" s="71">
        <v>770</v>
      </c>
    </row>
    <row r="84" spans="5:33">
      <c r="E84" s="73">
        <v>0.53243055555555552</v>
      </c>
      <c r="F84" s="71">
        <v>780</v>
      </c>
      <c r="G84" s="58">
        <v>14.61</v>
      </c>
      <c r="H84" s="58">
        <v>6.28</v>
      </c>
      <c r="I84" s="58">
        <v>8.42</v>
      </c>
      <c r="J84" s="58">
        <v>14.67</v>
      </c>
      <c r="K84" s="58">
        <v>6.25</v>
      </c>
      <c r="L84" s="58">
        <v>7.48</v>
      </c>
      <c r="M84" s="59">
        <f t="shared" si="20"/>
        <v>14.64</v>
      </c>
      <c r="N84" s="59">
        <f t="shared" si="20"/>
        <v>6.2650000000000006</v>
      </c>
      <c r="O84" s="59">
        <f t="shared" si="20"/>
        <v>7.95</v>
      </c>
      <c r="P84" s="60">
        <f t="shared" si="25"/>
        <v>0.16070748176669111</v>
      </c>
      <c r="Q84" s="22">
        <f t="shared" si="26"/>
        <v>5.432503314924319E-7</v>
      </c>
      <c r="R84" s="61">
        <f t="shared" si="27"/>
        <v>7.7858635622051919E-9</v>
      </c>
      <c r="S84" s="22">
        <f t="shared" si="28"/>
        <v>6.0619671409274527E-17</v>
      </c>
      <c r="T84" s="62">
        <v>298</v>
      </c>
      <c r="U84" s="59">
        <f t="shared" si="29"/>
        <v>287.64</v>
      </c>
      <c r="V84" s="63">
        <f t="shared" si="30"/>
        <v>0.60745861484200592</v>
      </c>
      <c r="W84" s="64">
        <f t="shared" si="31"/>
        <v>4.0500334937501421</v>
      </c>
      <c r="X84" s="65">
        <f t="shared" si="21"/>
        <v>-3.9654557267206735E-7</v>
      </c>
      <c r="Y84" s="66">
        <f t="shared" si="22"/>
        <v>-3.9585075167237233E-7</v>
      </c>
      <c r="Z84" s="66">
        <f t="shared" si="23"/>
        <v>-3.9585196912694725E-7</v>
      </c>
      <c r="AA84" s="67">
        <f t="shared" si="24"/>
        <v>-3.9515836131541705E-7</v>
      </c>
      <c r="AB84" s="68">
        <f t="shared" si="33"/>
        <v>1.1315748320418952E-3</v>
      </c>
      <c r="AC84" s="69"/>
      <c r="AD84" s="70">
        <f t="shared" si="32"/>
        <v>11.315748320418953</v>
      </c>
      <c r="AE84" s="70"/>
      <c r="AF84" s="74"/>
      <c r="AG84" s="71">
        <v>780</v>
      </c>
    </row>
    <row r="85" spans="5:33">
      <c r="E85" s="73">
        <v>0.53254629629629624</v>
      </c>
      <c r="F85" s="71">
        <v>790</v>
      </c>
      <c r="G85" s="58">
        <v>14.62</v>
      </c>
      <c r="H85" s="58">
        <v>6.28</v>
      </c>
      <c r="I85" s="58">
        <v>8.4</v>
      </c>
      <c r="J85" s="58">
        <v>14.69</v>
      </c>
      <c r="K85" s="58">
        <v>6.25</v>
      </c>
      <c r="L85" s="58">
        <v>7.46</v>
      </c>
      <c r="M85" s="59">
        <f t="shared" si="20"/>
        <v>14.654999999999999</v>
      </c>
      <c r="N85" s="59">
        <f t="shared" si="20"/>
        <v>6.2650000000000006</v>
      </c>
      <c r="O85" s="59">
        <f t="shared" si="20"/>
        <v>7.93</v>
      </c>
      <c r="P85" s="60">
        <f t="shared" si="25"/>
        <v>0.16034416378075214</v>
      </c>
      <c r="Q85" s="22">
        <f t="shared" si="26"/>
        <v>5.432503314924319E-7</v>
      </c>
      <c r="R85" s="61">
        <f t="shared" si="27"/>
        <v>7.7955746923399411E-9</v>
      </c>
      <c r="S85" s="22">
        <f t="shared" si="28"/>
        <v>6.0770984783850973E-17</v>
      </c>
      <c r="T85" s="62">
        <v>298</v>
      </c>
      <c r="U85" s="59">
        <f t="shared" si="29"/>
        <v>287.65499999999997</v>
      </c>
      <c r="V85" s="63">
        <f t="shared" si="30"/>
        <v>0.60654745926882436</v>
      </c>
      <c r="W85" s="64">
        <f t="shared" si="31"/>
        <v>4.0415453770610572</v>
      </c>
      <c r="X85" s="65">
        <f t="shared" si="21"/>
        <v>-3.9607924934291992E-7</v>
      </c>
      <c r="Y85" s="66">
        <f t="shared" si="22"/>
        <v>-3.9538362810422287E-7</v>
      </c>
      <c r="Z85" s="66">
        <f t="shared" si="23"/>
        <v>-3.9538484980141742E-7</v>
      </c>
      <c r="AA85" s="67">
        <f t="shared" si="24"/>
        <v>-3.9469044596866002E-7</v>
      </c>
      <c r="AB85" s="68">
        <f t="shared" si="33"/>
        <v>1.1276163164159183E-3</v>
      </c>
      <c r="AC85" s="69"/>
      <c r="AD85" s="70">
        <f t="shared" si="32"/>
        <v>11.276163164159183</v>
      </c>
      <c r="AE85" s="70"/>
      <c r="AF85" s="74"/>
      <c r="AG85" s="71">
        <v>790</v>
      </c>
    </row>
    <row r="86" spans="5:33">
      <c r="E86" s="73">
        <v>0.53266203703703707</v>
      </c>
      <c r="F86" s="71">
        <v>800</v>
      </c>
      <c r="G86" s="58">
        <v>14.64</v>
      </c>
      <c r="H86" s="58">
        <v>6.28</v>
      </c>
      <c r="I86" s="58">
        <v>8.36</v>
      </c>
      <c r="J86" s="58">
        <v>14.68</v>
      </c>
      <c r="K86" s="58">
        <v>6.25</v>
      </c>
      <c r="L86" s="58">
        <v>7.56</v>
      </c>
      <c r="M86" s="59">
        <f t="shared" si="20"/>
        <v>14.66</v>
      </c>
      <c r="N86" s="59">
        <f t="shared" si="20"/>
        <v>6.2650000000000006</v>
      </c>
      <c r="O86" s="59">
        <f t="shared" si="20"/>
        <v>7.9599999999999991</v>
      </c>
      <c r="P86" s="60">
        <f t="shared" si="25"/>
        <v>0.16096447766667854</v>
      </c>
      <c r="Q86" s="22">
        <f t="shared" si="26"/>
        <v>5.432503314924319E-7</v>
      </c>
      <c r="R86" s="61">
        <f t="shared" si="27"/>
        <v>7.7988144266327983E-9</v>
      </c>
      <c r="S86" s="22">
        <f t="shared" si="28"/>
        <v>6.082150646105586E-17</v>
      </c>
      <c r="T86" s="62">
        <v>298</v>
      </c>
      <c r="U86" s="59">
        <f t="shared" si="29"/>
        <v>287.66000000000003</v>
      </c>
      <c r="V86" s="63">
        <f t="shared" si="30"/>
        <v>0.60624376186092022</v>
      </c>
      <c r="W86" s="64">
        <f t="shared" si="31"/>
        <v>4.0387201562720474</v>
      </c>
      <c r="X86" s="65">
        <f t="shared" si="21"/>
        <v>-3.9682415403856118E-7</v>
      </c>
      <c r="Y86" s="66">
        <f t="shared" si="22"/>
        <v>-3.961234569290968E-7</v>
      </c>
      <c r="Z86" s="66">
        <f t="shared" si="23"/>
        <v>-3.9612469419359855E-7</v>
      </c>
      <c r="AA86" s="67">
        <f t="shared" si="24"/>
        <v>-3.9542522997920608E-7</v>
      </c>
      <c r="AB86" s="68">
        <f t="shared" si="33"/>
        <v>1.1236624719973803E-3</v>
      </c>
      <c r="AC86" s="69"/>
      <c r="AD86" s="70">
        <f t="shared" si="32"/>
        <v>11.236624719973802</v>
      </c>
      <c r="AE86" s="70"/>
      <c r="AF86" s="74"/>
      <c r="AG86" s="71">
        <v>800</v>
      </c>
    </row>
    <row r="87" spans="5:33">
      <c r="E87" s="73">
        <v>0.53277777777777779</v>
      </c>
      <c r="F87" s="71">
        <v>810</v>
      </c>
      <c r="G87" s="58">
        <v>14.65</v>
      </c>
      <c r="H87" s="58">
        <v>6.28</v>
      </c>
      <c r="I87" s="58">
        <v>8.41</v>
      </c>
      <c r="J87" s="58">
        <v>14.71</v>
      </c>
      <c r="K87" s="58">
        <v>6.25</v>
      </c>
      <c r="L87" s="58">
        <v>7.45</v>
      </c>
      <c r="M87" s="59">
        <f t="shared" si="20"/>
        <v>14.68</v>
      </c>
      <c r="N87" s="59">
        <f t="shared" si="20"/>
        <v>6.2650000000000006</v>
      </c>
      <c r="O87" s="59">
        <f t="shared" si="20"/>
        <v>7.93</v>
      </c>
      <c r="P87" s="60">
        <f t="shared" si="25"/>
        <v>0.1604125062985273</v>
      </c>
      <c r="Q87" s="22">
        <f t="shared" si="26"/>
        <v>5.432503314924319E-7</v>
      </c>
      <c r="R87" s="61">
        <f t="shared" si="27"/>
        <v>7.8117868332937159E-9</v>
      </c>
      <c r="S87" s="22">
        <f t="shared" si="28"/>
        <v>6.1024013528821061E-17</v>
      </c>
      <c r="T87" s="62">
        <v>298</v>
      </c>
      <c r="U87" s="59">
        <f t="shared" si="29"/>
        <v>287.68</v>
      </c>
      <c r="V87" s="63">
        <f t="shared" si="30"/>
        <v>0.60502907779710424</v>
      </c>
      <c r="W87" s="64">
        <f t="shared" si="31"/>
        <v>4.0274399878559315</v>
      </c>
      <c r="X87" s="65">
        <f t="shared" si="21"/>
        <v>-3.9648871984941304E-7</v>
      </c>
      <c r="Y87" s="66">
        <f t="shared" si="22"/>
        <v>-3.9578673211880206E-7</v>
      </c>
      <c r="Z87" s="66">
        <f t="shared" si="23"/>
        <v>-3.9578797499596165E-7</v>
      </c>
      <c r="AA87" s="67">
        <f t="shared" si="24"/>
        <v>-3.9508722574145444E-7</v>
      </c>
      <c r="AB87" s="68">
        <f t="shared" si="33"/>
        <v>1.1197012291869416E-3</v>
      </c>
      <c r="AC87" s="69"/>
      <c r="AD87" s="70">
        <f t="shared" si="32"/>
        <v>11.197012291869417</v>
      </c>
      <c r="AE87" s="70"/>
      <c r="AF87" s="74"/>
      <c r="AG87" s="71">
        <v>810</v>
      </c>
    </row>
    <row r="88" spans="5:33">
      <c r="E88" s="73">
        <v>0.53289351851851852</v>
      </c>
      <c r="F88" s="71">
        <v>820</v>
      </c>
      <c r="G88" s="58">
        <v>14.66</v>
      </c>
      <c r="H88" s="58">
        <v>6.28</v>
      </c>
      <c r="I88" s="58">
        <v>8.3699999999999992</v>
      </c>
      <c r="J88" s="58">
        <v>14.72</v>
      </c>
      <c r="K88" s="58">
        <v>6.25</v>
      </c>
      <c r="L88" s="58">
        <v>7.45</v>
      </c>
      <c r="M88" s="59">
        <f t="shared" si="20"/>
        <v>14.690000000000001</v>
      </c>
      <c r="N88" s="59">
        <f t="shared" si="20"/>
        <v>6.2650000000000006</v>
      </c>
      <c r="O88" s="59">
        <f t="shared" si="20"/>
        <v>7.91</v>
      </c>
      <c r="P88" s="60">
        <f t="shared" si="25"/>
        <v>0.16003521936952933</v>
      </c>
      <c r="Q88" s="22">
        <f t="shared" si="26"/>
        <v>5.432503314924319E-7</v>
      </c>
      <c r="R88" s="61">
        <f t="shared" si="27"/>
        <v>7.8182811261571446E-9</v>
      </c>
      <c r="S88" s="22">
        <f t="shared" si="28"/>
        <v>6.1125519767625033E-17</v>
      </c>
      <c r="T88" s="62">
        <v>298</v>
      </c>
      <c r="U88" s="59">
        <f t="shared" si="29"/>
        <v>287.69</v>
      </c>
      <c r="V88" s="63">
        <f t="shared" si="30"/>
        <v>0.60442179909816385</v>
      </c>
      <c r="W88" s="64">
        <f t="shared" si="31"/>
        <v>4.0218123102428756</v>
      </c>
      <c r="X88" s="65">
        <f t="shared" si="21"/>
        <v>-3.9536608375907694E-7</v>
      </c>
      <c r="Y88" s="66">
        <f t="shared" si="22"/>
        <v>-3.9466558960114882E-7</v>
      </c>
      <c r="Z88" s="66">
        <f t="shared" si="23"/>
        <v>-3.9466683070929E-7</v>
      </c>
      <c r="AA88" s="67">
        <f t="shared" si="24"/>
        <v>-3.9396757326160931E-7</v>
      </c>
      <c r="AB88" s="68">
        <f t="shared" si="33"/>
        <v>1.1157433535872411E-3</v>
      </c>
      <c r="AC88" s="69"/>
      <c r="AD88" s="70">
        <f t="shared" si="32"/>
        <v>11.157433535872411</v>
      </c>
      <c r="AE88" s="70"/>
      <c r="AF88" s="74"/>
      <c r="AG88" s="71">
        <v>820</v>
      </c>
    </row>
    <row r="89" spans="5:33">
      <c r="E89" s="73">
        <v>0.53300925925925924</v>
      </c>
      <c r="F89" s="71">
        <v>830</v>
      </c>
      <c r="G89" s="58">
        <v>14.68</v>
      </c>
      <c r="H89" s="58">
        <v>6.28</v>
      </c>
      <c r="I89" s="58">
        <v>8.4</v>
      </c>
      <c r="J89" s="58">
        <v>14.73</v>
      </c>
      <c r="K89" s="58">
        <v>6.25</v>
      </c>
      <c r="L89" s="58">
        <v>7.51</v>
      </c>
      <c r="M89" s="59">
        <f t="shared" si="20"/>
        <v>14.705</v>
      </c>
      <c r="N89" s="59">
        <f t="shared" si="20"/>
        <v>6.2650000000000006</v>
      </c>
      <c r="O89" s="59">
        <f t="shared" si="20"/>
        <v>7.9550000000000001</v>
      </c>
      <c r="P89" s="60">
        <f t="shared" si="25"/>
        <v>0.16098683681930948</v>
      </c>
      <c r="Q89" s="22">
        <f t="shared" si="26"/>
        <v>5.432503314924319E-7</v>
      </c>
      <c r="R89" s="61">
        <f t="shared" si="27"/>
        <v>7.828032689980417E-9</v>
      </c>
      <c r="S89" s="22">
        <f t="shared" si="28"/>
        <v>6.1278095795402046E-17</v>
      </c>
      <c r="T89" s="62">
        <v>298</v>
      </c>
      <c r="U89" s="59">
        <f t="shared" si="29"/>
        <v>287.70499999999998</v>
      </c>
      <c r="V89" s="63">
        <f t="shared" si="30"/>
        <v>0.60351096020357542</v>
      </c>
      <c r="W89" s="64">
        <f t="shared" si="31"/>
        <v>4.0133862663813895</v>
      </c>
      <c r="X89" s="65">
        <f t="shared" si="21"/>
        <v>-3.9813358235048794E-7</v>
      </c>
      <c r="Y89" s="66">
        <f t="shared" si="22"/>
        <v>-3.9742072562540964E-7</v>
      </c>
      <c r="Z89" s="66">
        <f t="shared" si="23"/>
        <v>-3.9742200199277225E-7</v>
      </c>
      <c r="AA89" s="67">
        <f t="shared" si="24"/>
        <v>-3.9671041706439434E-7</v>
      </c>
      <c r="AB89" s="68">
        <f t="shared" si="33"/>
        <v>1.1117966894245051E-3</v>
      </c>
      <c r="AC89" s="69"/>
      <c r="AD89" s="70">
        <f t="shared" si="32"/>
        <v>11.11796689424505</v>
      </c>
      <c r="AE89" s="70"/>
      <c r="AF89" s="74"/>
      <c r="AG89" s="71">
        <v>830</v>
      </c>
    </row>
    <row r="90" spans="5:33">
      <c r="E90" s="73">
        <v>0.53312499999999996</v>
      </c>
      <c r="F90" s="71">
        <v>840</v>
      </c>
      <c r="G90" s="58">
        <v>14.69</v>
      </c>
      <c r="H90" s="58">
        <v>6.28</v>
      </c>
      <c r="I90" s="58">
        <v>8.27</v>
      </c>
      <c r="J90" s="58">
        <v>14.76</v>
      </c>
      <c r="K90" s="58">
        <v>6.25</v>
      </c>
      <c r="L90" s="58">
        <v>7.5</v>
      </c>
      <c r="M90" s="59">
        <f t="shared" si="20"/>
        <v>14.725</v>
      </c>
      <c r="N90" s="59">
        <f t="shared" si="20"/>
        <v>6.2650000000000006</v>
      </c>
      <c r="O90" s="59">
        <f t="shared" si="20"/>
        <v>7.8849999999999998</v>
      </c>
      <c r="P90" s="60">
        <f t="shared" si="25"/>
        <v>0.15962468549989356</v>
      </c>
      <c r="Q90" s="22">
        <f t="shared" si="26"/>
        <v>5.432503314924319E-7</v>
      </c>
      <c r="R90" s="61">
        <f t="shared" si="27"/>
        <v>7.8410536977713714E-9</v>
      </c>
      <c r="S90" s="22">
        <f t="shared" si="28"/>
        <v>6.1482123091334094E-17</v>
      </c>
      <c r="T90" s="62">
        <v>298</v>
      </c>
      <c r="U90" s="59">
        <f t="shared" si="29"/>
        <v>287.72500000000002</v>
      </c>
      <c r="V90" s="63">
        <f t="shared" si="30"/>
        <v>0.60229665607481886</v>
      </c>
      <c r="W90" s="64">
        <f t="shared" si="31"/>
        <v>4.0021803569012668</v>
      </c>
      <c r="X90" s="65">
        <f t="shared" si="21"/>
        <v>-3.9576847067666583E-7</v>
      </c>
      <c r="Y90" s="66">
        <f t="shared" si="22"/>
        <v>-3.9506153122515199E-7</v>
      </c>
      <c r="Z90" s="66">
        <f t="shared" si="23"/>
        <v>-3.9506279399221181E-7</v>
      </c>
      <c r="AA90" s="67">
        <f t="shared" si="24"/>
        <v>-3.9435711279653512E-7</v>
      </c>
      <c r="AB90" s="68">
        <f t="shared" si="33"/>
        <v>1.107822473666753E-3</v>
      </c>
      <c r="AC90" s="75">
        <f>D13</f>
        <v>1.1914172783738003E-3</v>
      </c>
      <c r="AD90" s="70">
        <f t="shared" si="32"/>
        <v>11.078224736667529</v>
      </c>
      <c r="AE90" s="70">
        <f>AC90*10000</f>
        <v>11.914172783738003</v>
      </c>
      <c r="AF90" s="74">
        <f>(AD90-AE90)*(AD90-AE90)</f>
        <v>0.6988091374009392</v>
      </c>
      <c r="AG90" s="71">
        <v>840</v>
      </c>
    </row>
    <row r="91" spans="5:33">
      <c r="E91" s="73">
        <v>0.53324074074074068</v>
      </c>
      <c r="F91" s="71">
        <v>850</v>
      </c>
      <c r="G91" s="58">
        <v>14.7</v>
      </c>
      <c r="H91" s="58">
        <v>6.27</v>
      </c>
      <c r="I91" s="58">
        <v>8.36</v>
      </c>
      <c r="J91" s="58">
        <v>14.77</v>
      </c>
      <c r="K91" s="58">
        <v>6.25</v>
      </c>
      <c r="L91" s="58">
        <v>7.62</v>
      </c>
      <c r="M91" s="59">
        <f t="shared" si="20"/>
        <v>14.734999999999999</v>
      </c>
      <c r="N91" s="59">
        <f t="shared" si="20"/>
        <v>6.26</v>
      </c>
      <c r="O91" s="59">
        <f t="shared" si="20"/>
        <v>7.99</v>
      </c>
      <c r="P91" s="60">
        <f t="shared" si="25"/>
        <v>0.1617779180513588</v>
      </c>
      <c r="Q91" s="22">
        <f t="shared" si="26"/>
        <v>5.4954087385762417E-7</v>
      </c>
      <c r="R91" s="61">
        <f t="shared" si="27"/>
        <v>7.7577419039701223E-9</v>
      </c>
      <c r="S91" s="22">
        <f t="shared" si="28"/>
        <v>6.0182559448613979E-17</v>
      </c>
      <c r="T91" s="62">
        <v>298</v>
      </c>
      <c r="U91" s="59">
        <f t="shared" si="29"/>
        <v>287.73500000000001</v>
      </c>
      <c r="V91" s="63">
        <f t="shared" si="30"/>
        <v>0.60168956731369694</v>
      </c>
      <c r="W91" s="64">
        <f t="shared" si="31"/>
        <v>3.9965897233218493</v>
      </c>
      <c r="X91" s="65">
        <f t="shared" si="21"/>
        <v>-3.9177593314747256E-7</v>
      </c>
      <c r="Y91" s="66">
        <f t="shared" si="22"/>
        <v>-3.9108070579023255E-7</v>
      </c>
      <c r="Z91" s="66">
        <f t="shared" si="23"/>
        <v>-3.9108193950837956E-7</v>
      </c>
      <c r="AA91" s="67">
        <f t="shared" si="24"/>
        <v>-3.9038794149068871E-7</v>
      </c>
      <c r="AB91" s="68">
        <f t="shared" si="33"/>
        <v>1.1038718499435732E-3</v>
      </c>
      <c r="AC91" s="69"/>
      <c r="AD91" s="70">
        <f t="shared" si="32"/>
        <v>11.038718499435731</v>
      </c>
      <c r="AE91" s="70"/>
      <c r="AF91" s="74"/>
      <c r="AG91" s="71">
        <v>850</v>
      </c>
    </row>
    <row r="92" spans="5:33">
      <c r="E92" s="73">
        <v>0.53335648148148151</v>
      </c>
      <c r="F92" s="71">
        <v>860</v>
      </c>
      <c r="G92" s="58">
        <v>14.72</v>
      </c>
      <c r="H92" s="58">
        <v>6.27</v>
      </c>
      <c r="I92" s="58">
        <v>8.3699999999999992</v>
      </c>
      <c r="J92" s="58">
        <v>14.78</v>
      </c>
      <c r="K92" s="58">
        <v>6.25</v>
      </c>
      <c r="L92" s="58">
        <v>7.62</v>
      </c>
      <c r="M92" s="59">
        <f t="shared" si="20"/>
        <v>14.75</v>
      </c>
      <c r="N92" s="59">
        <f t="shared" si="20"/>
        <v>6.26</v>
      </c>
      <c r="O92" s="59">
        <f t="shared" si="20"/>
        <v>7.9949999999999992</v>
      </c>
      <c r="P92" s="60">
        <f t="shared" si="25"/>
        <v>0.16192060332277033</v>
      </c>
      <c r="Q92" s="22">
        <f t="shared" si="26"/>
        <v>5.4954087385762417E-7</v>
      </c>
      <c r="R92" s="61">
        <f t="shared" si="27"/>
        <v>7.767417958601614E-9</v>
      </c>
      <c r="S92" s="22">
        <f t="shared" si="28"/>
        <v>6.0332781743606862E-17</v>
      </c>
      <c r="T92" s="62">
        <v>298</v>
      </c>
      <c r="U92" s="59">
        <f t="shared" si="29"/>
        <v>287.75</v>
      </c>
      <c r="V92" s="63">
        <f t="shared" si="30"/>
        <v>0.60077901328870664</v>
      </c>
      <c r="W92" s="64">
        <f t="shared" si="31"/>
        <v>3.9882191389742094</v>
      </c>
      <c r="X92" s="65">
        <f t="shared" si="21"/>
        <v>-3.9252969562642754E-7</v>
      </c>
      <c r="Y92" s="66">
        <f t="shared" si="22"/>
        <v>-3.9182930917139703E-7</v>
      </c>
      <c r="Z92" s="66">
        <f t="shared" si="23"/>
        <v>-3.9183055886331043E-7</v>
      </c>
      <c r="AA92" s="67">
        <f t="shared" si="24"/>
        <v>-3.9113141764057008E-7</v>
      </c>
      <c r="AB92" s="68">
        <f t="shared" si="33"/>
        <v>1.0999610346681809E-3</v>
      </c>
      <c r="AC92" s="69"/>
      <c r="AD92" s="70">
        <f t="shared" si="32"/>
        <v>10.999610346681809</v>
      </c>
      <c r="AE92" s="70"/>
      <c r="AF92" s="74"/>
      <c r="AG92" s="71">
        <v>860</v>
      </c>
    </row>
    <row r="93" spans="5:33">
      <c r="E93" s="73">
        <v>0.53347222222222224</v>
      </c>
      <c r="F93" s="71">
        <v>870</v>
      </c>
      <c r="G93" s="58">
        <v>14.74</v>
      </c>
      <c r="H93" s="58">
        <v>6.27</v>
      </c>
      <c r="I93" s="58">
        <v>8.3800000000000008</v>
      </c>
      <c r="J93" s="58">
        <v>14.79</v>
      </c>
      <c r="K93" s="58">
        <v>6.24</v>
      </c>
      <c r="L93" s="58">
        <v>7.56</v>
      </c>
      <c r="M93" s="59">
        <f t="shared" si="20"/>
        <v>14.765000000000001</v>
      </c>
      <c r="N93" s="59">
        <f t="shared" si="20"/>
        <v>6.2549999999999999</v>
      </c>
      <c r="O93" s="59">
        <f t="shared" si="20"/>
        <v>7.9700000000000006</v>
      </c>
      <c r="P93" s="60">
        <f t="shared" si="25"/>
        <v>0.16145562407284769</v>
      </c>
      <c r="Q93" s="22">
        <f t="shared" si="26"/>
        <v>5.5590425727040323E-7</v>
      </c>
      <c r="R93" s="61">
        <f t="shared" si="27"/>
        <v>7.6880822847923809E-9</v>
      </c>
      <c r="S93" s="22">
        <f t="shared" si="28"/>
        <v>5.9106609217738441E-17</v>
      </c>
      <c r="T93" s="62">
        <v>298</v>
      </c>
      <c r="U93" s="59">
        <f t="shared" si="29"/>
        <v>287.76499999999999</v>
      </c>
      <c r="V93" s="63">
        <f t="shared" si="30"/>
        <v>0.59986855419055429</v>
      </c>
      <c r="W93" s="64">
        <f t="shared" si="31"/>
        <v>3.9798669561518363</v>
      </c>
      <c r="X93" s="65">
        <f t="shared" si="21"/>
        <v>-3.828837397957629E-7</v>
      </c>
      <c r="Y93" s="66">
        <f t="shared" si="22"/>
        <v>-3.8221497044146522E-7</v>
      </c>
      <c r="Z93" s="66">
        <f t="shared" si="23"/>
        <v>-3.8221613855701248E-7</v>
      </c>
      <c r="AA93" s="67">
        <f t="shared" si="24"/>
        <v>-3.8154853323765076E-7</v>
      </c>
      <c r="AB93" s="68">
        <f t="shared" si="33"/>
        <v>1.0960427332526203E-3</v>
      </c>
      <c r="AC93" s="69"/>
      <c r="AD93" s="70">
        <f t="shared" si="32"/>
        <v>10.960427332526203</v>
      </c>
      <c r="AE93" s="70"/>
      <c r="AF93" s="74"/>
      <c r="AG93" s="71">
        <v>870</v>
      </c>
    </row>
    <row r="94" spans="5:33">
      <c r="E94" s="73">
        <v>0.53358796296296296</v>
      </c>
      <c r="F94" s="71">
        <v>880</v>
      </c>
      <c r="G94" s="58">
        <v>14.75</v>
      </c>
      <c r="H94" s="58">
        <v>6.27</v>
      </c>
      <c r="I94" s="58">
        <v>8.09</v>
      </c>
      <c r="J94" s="58">
        <v>14.81</v>
      </c>
      <c r="K94" s="58">
        <v>6.24</v>
      </c>
      <c r="L94" s="58">
        <v>7.55</v>
      </c>
      <c r="M94" s="59">
        <f t="shared" si="20"/>
        <v>14.780000000000001</v>
      </c>
      <c r="N94" s="59">
        <f t="shared" si="20"/>
        <v>6.2549999999999999</v>
      </c>
      <c r="O94" s="59">
        <f t="shared" si="20"/>
        <v>7.82</v>
      </c>
      <c r="P94" s="60">
        <f t="shared" si="25"/>
        <v>0.15845751788149728</v>
      </c>
      <c r="Q94" s="22">
        <f t="shared" si="26"/>
        <v>5.5590425727040323E-7</v>
      </c>
      <c r="R94" s="61">
        <f t="shared" si="27"/>
        <v>7.6976714545688304E-9</v>
      </c>
      <c r="S94" s="22">
        <f t="shared" si="28"/>
        <v>5.9254145822483816E-17</v>
      </c>
      <c r="T94" s="62">
        <v>298</v>
      </c>
      <c r="U94" s="59">
        <f t="shared" si="29"/>
        <v>287.77999999999997</v>
      </c>
      <c r="V94" s="63">
        <f t="shared" si="30"/>
        <v>0.5989581900043901</v>
      </c>
      <c r="W94" s="64">
        <f t="shared" si="31"/>
        <v>3.9715331325348391</v>
      </c>
      <c r="X94" s="65">
        <f t="shared" si="21"/>
        <v>-3.7618590678161988E-7</v>
      </c>
      <c r="Y94" s="66">
        <f t="shared" si="22"/>
        <v>-3.7553807135532945E-7</v>
      </c>
      <c r="Z94" s="66">
        <f t="shared" si="23"/>
        <v>-3.7553918700249218E-7</v>
      </c>
      <c r="AA94" s="67">
        <f t="shared" si="24"/>
        <v>-3.748924633808189E-7</v>
      </c>
      <c r="AB94" s="68">
        <f t="shared" si="33"/>
        <v>1.0922205757675698E-3</v>
      </c>
      <c r="AC94" s="69"/>
      <c r="AD94" s="70">
        <f t="shared" si="32"/>
        <v>10.922205757675698</v>
      </c>
      <c r="AE94" s="70"/>
      <c r="AF94" s="74"/>
      <c r="AG94" s="71">
        <v>880</v>
      </c>
    </row>
    <row r="95" spans="5:33">
      <c r="E95" s="73">
        <v>0.53370370370370368</v>
      </c>
      <c r="F95" s="71">
        <v>890</v>
      </c>
      <c r="G95" s="58">
        <v>14.76</v>
      </c>
      <c r="H95" s="58">
        <v>6.27</v>
      </c>
      <c r="I95" s="58">
        <v>8.07</v>
      </c>
      <c r="J95" s="58">
        <v>14.83</v>
      </c>
      <c r="K95" s="58">
        <v>6.24</v>
      </c>
      <c r="L95" s="58">
        <v>7.57</v>
      </c>
      <c r="M95" s="59">
        <f t="shared" si="20"/>
        <v>14.795</v>
      </c>
      <c r="N95" s="59">
        <f t="shared" si="20"/>
        <v>6.2549999999999999</v>
      </c>
      <c r="O95" s="59">
        <f t="shared" si="20"/>
        <v>7.82</v>
      </c>
      <c r="P95" s="60">
        <f t="shared" si="25"/>
        <v>0.15849812051874737</v>
      </c>
      <c r="Q95" s="22">
        <f t="shared" si="26"/>
        <v>5.5590425727040323E-7</v>
      </c>
      <c r="R95" s="61">
        <f t="shared" si="27"/>
        <v>7.707272584698148E-9</v>
      </c>
      <c r="S95" s="22">
        <f t="shared" si="28"/>
        <v>5.940205069483967E-17</v>
      </c>
      <c r="T95" s="62">
        <v>298</v>
      </c>
      <c r="U95" s="59">
        <f t="shared" si="29"/>
        <v>287.79500000000002</v>
      </c>
      <c r="V95" s="63">
        <f t="shared" si="30"/>
        <v>0.59804792071537671</v>
      </c>
      <c r="W95" s="64">
        <f t="shared" si="31"/>
        <v>3.9632176259049379</v>
      </c>
      <c r="X95" s="65">
        <f t="shared" si="21"/>
        <v>-3.7671329234310231E-7</v>
      </c>
      <c r="Y95" s="66">
        <f t="shared" si="22"/>
        <v>-3.7606139779359484E-7</v>
      </c>
      <c r="Z95" s="66">
        <f t="shared" si="23"/>
        <v>-3.7606252588361E-7</v>
      </c>
      <c r="AA95" s="67">
        <f t="shared" si="24"/>
        <v>-3.7541175551984494E-7</v>
      </c>
      <c r="AB95" s="68">
        <f t="shared" si="33"/>
        <v>1.0884651876227731E-3</v>
      </c>
      <c r="AC95" s="69"/>
      <c r="AD95" s="70">
        <f t="shared" si="32"/>
        <v>10.88465187622773</v>
      </c>
      <c r="AE95" s="70"/>
      <c r="AF95" s="74"/>
      <c r="AG95" s="71">
        <v>890</v>
      </c>
    </row>
    <row r="96" spans="5:33">
      <c r="E96" s="73">
        <v>0.5338194444444444</v>
      </c>
      <c r="F96" s="71">
        <v>900</v>
      </c>
      <c r="G96" s="58">
        <v>14.77</v>
      </c>
      <c r="H96" s="58">
        <v>6.27</v>
      </c>
      <c r="I96" s="58">
        <v>8.1999999999999993</v>
      </c>
      <c r="J96" s="58">
        <v>14.83</v>
      </c>
      <c r="K96" s="58">
        <v>6.24</v>
      </c>
      <c r="L96" s="58">
        <v>7.46</v>
      </c>
      <c r="M96" s="59">
        <f t="shared" si="20"/>
        <v>14.8</v>
      </c>
      <c r="N96" s="59">
        <f t="shared" si="20"/>
        <v>6.2549999999999999</v>
      </c>
      <c r="O96" s="59">
        <f t="shared" si="20"/>
        <v>7.83</v>
      </c>
      <c r="P96" s="60">
        <f t="shared" si="25"/>
        <v>0.15871435968716563</v>
      </c>
      <c r="Q96" s="22">
        <f t="shared" si="26"/>
        <v>5.5590425727040323E-7</v>
      </c>
      <c r="R96" s="61">
        <f t="shared" si="27"/>
        <v>7.7104756218419757E-9</v>
      </c>
      <c r="S96" s="22">
        <f t="shared" si="28"/>
        <v>5.9451434315019403E-17</v>
      </c>
      <c r="T96" s="62">
        <v>298</v>
      </c>
      <c r="U96" s="59">
        <f t="shared" si="29"/>
        <v>287.8</v>
      </c>
      <c r="V96" s="63">
        <f t="shared" si="30"/>
        <v>0.59774451870473111</v>
      </c>
      <c r="W96" s="64">
        <f t="shared" si="31"/>
        <v>3.9604498535208243</v>
      </c>
      <c r="X96" s="65">
        <f t="shared" si="21"/>
        <v>-3.7649938812442916E-7</v>
      </c>
      <c r="Y96" s="66">
        <f t="shared" si="22"/>
        <v>-3.7584597615547383E-7</v>
      </c>
      <c r="Z96" s="66">
        <f t="shared" si="23"/>
        <v>-3.7584711014722684E-7</v>
      </c>
      <c r="AA96" s="67">
        <f t="shared" si="24"/>
        <v>-3.7519482823395569E-7</v>
      </c>
      <c r="AB96" s="68">
        <f t="shared" si="33"/>
        <v>1.0847045661307442E-3</v>
      </c>
      <c r="AC96" s="75"/>
      <c r="AD96" s="70">
        <f t="shared" si="32"/>
        <v>10.847045661307442</v>
      </c>
      <c r="AE96" s="70"/>
      <c r="AF96" s="74"/>
      <c r="AG96" s="71">
        <v>900</v>
      </c>
    </row>
    <row r="97" spans="1:34">
      <c r="E97" s="73">
        <v>0.53393518518518512</v>
      </c>
      <c r="F97" s="71">
        <v>910</v>
      </c>
      <c r="G97" s="58">
        <v>14.79</v>
      </c>
      <c r="H97" s="58">
        <v>6.27</v>
      </c>
      <c r="I97" s="58">
        <v>8.23</v>
      </c>
      <c r="J97" s="58">
        <v>14.84</v>
      </c>
      <c r="K97" s="58">
        <v>6.24</v>
      </c>
      <c r="L97" s="58">
        <v>7.35</v>
      </c>
      <c r="M97" s="59">
        <f t="shared" si="20"/>
        <v>14.815</v>
      </c>
      <c r="N97" s="59">
        <f t="shared" si="20"/>
        <v>6.2549999999999999</v>
      </c>
      <c r="O97" s="59">
        <f t="shared" si="20"/>
        <v>7.79</v>
      </c>
      <c r="P97" s="60">
        <f t="shared" si="25"/>
        <v>0.15794403288108802</v>
      </c>
      <c r="Q97" s="22">
        <f t="shared" si="26"/>
        <v>5.5590425727040323E-7</v>
      </c>
      <c r="R97" s="61">
        <f t="shared" si="27"/>
        <v>7.7200927223172473E-9</v>
      </c>
      <c r="S97" s="22">
        <f t="shared" si="28"/>
        <v>5.9599831641175726E-17</v>
      </c>
      <c r="T97" s="62">
        <v>298</v>
      </c>
      <c r="U97" s="59">
        <f t="shared" si="29"/>
        <v>287.815</v>
      </c>
      <c r="V97" s="63">
        <f t="shared" si="30"/>
        <v>0.59683437592217459</v>
      </c>
      <c r="W97" s="64">
        <f t="shared" si="31"/>
        <v>3.9521587040424944</v>
      </c>
      <c r="X97" s="65">
        <f t="shared" si="21"/>
        <v>-3.7509103595795853E-7</v>
      </c>
      <c r="Y97" s="66">
        <f t="shared" si="22"/>
        <v>-3.744402482572112E-7</v>
      </c>
      <c r="Z97" s="66">
        <f t="shared" si="23"/>
        <v>-3.744413773821192E-7</v>
      </c>
      <c r="AA97" s="67">
        <f t="shared" si="24"/>
        <v>-3.7379171488818783E-7</v>
      </c>
      <c r="AB97" s="68">
        <f t="shared" si="33"/>
        <v>1.0809460988158047E-3</v>
      </c>
      <c r="AC97" s="69"/>
      <c r="AD97" s="70">
        <f t="shared" si="32"/>
        <v>10.809460988158047</v>
      </c>
      <c r="AE97" s="70"/>
      <c r="AF97" s="74"/>
      <c r="AG97" s="71">
        <v>910</v>
      </c>
    </row>
    <row r="98" spans="1:34">
      <c r="E98" s="73">
        <v>0.53405092592592596</v>
      </c>
      <c r="F98" s="71">
        <v>920</v>
      </c>
      <c r="G98" s="58">
        <v>14.8</v>
      </c>
      <c r="H98" s="58">
        <v>6.27</v>
      </c>
      <c r="I98" s="58">
        <v>8.24</v>
      </c>
      <c r="J98" s="58">
        <v>14.86</v>
      </c>
      <c r="K98" s="58">
        <v>6.24</v>
      </c>
      <c r="L98" s="58">
        <v>7.28</v>
      </c>
      <c r="M98" s="59">
        <f t="shared" si="20"/>
        <v>14.83</v>
      </c>
      <c r="N98" s="59">
        <f t="shared" si="20"/>
        <v>6.2549999999999999</v>
      </c>
      <c r="O98" s="59">
        <f t="shared" si="20"/>
        <v>7.76</v>
      </c>
      <c r="P98" s="60">
        <f t="shared" si="25"/>
        <v>0.15737611533913132</v>
      </c>
      <c r="Q98" s="22">
        <f t="shared" si="26"/>
        <v>5.5590425727040323E-7</v>
      </c>
      <c r="R98" s="61">
        <f t="shared" si="27"/>
        <v>7.729721817982714E-9</v>
      </c>
      <c r="S98" s="22">
        <f t="shared" si="28"/>
        <v>5.9748599383397994E-17</v>
      </c>
      <c r="T98" s="62">
        <v>298</v>
      </c>
      <c r="U98" s="59">
        <f t="shared" si="29"/>
        <v>287.83</v>
      </c>
      <c r="V98" s="63">
        <f t="shared" si="30"/>
        <v>0.59592432800215134</v>
      </c>
      <c r="W98" s="64">
        <f t="shared" si="31"/>
        <v>3.943885773435277</v>
      </c>
      <c r="X98" s="65">
        <f t="shared" si="21"/>
        <v>-3.7416056668569133E-7</v>
      </c>
      <c r="Y98" s="66">
        <f t="shared" si="22"/>
        <v>-3.7351075276914926E-7</v>
      </c>
      <c r="Z98" s="66">
        <f t="shared" si="23"/>
        <v>-3.7351188131706085E-7</v>
      </c>
      <c r="AA98" s="67">
        <f t="shared" si="24"/>
        <v>-3.7286319202847614E-7</v>
      </c>
      <c r="AB98" s="68">
        <f t="shared" si="33"/>
        <v>1.0772016888122634E-3</v>
      </c>
      <c r="AC98" s="69"/>
      <c r="AD98" s="70">
        <f t="shared" si="32"/>
        <v>10.772016888122634</v>
      </c>
      <c r="AE98" s="70"/>
      <c r="AF98" s="74"/>
      <c r="AG98" s="71">
        <v>920</v>
      </c>
    </row>
    <row r="99" spans="1:34">
      <c r="E99" s="73">
        <v>0.53416666666666668</v>
      </c>
      <c r="F99" s="71">
        <v>930</v>
      </c>
      <c r="G99" s="58">
        <v>14.81</v>
      </c>
      <c r="H99" s="58">
        <v>6.27</v>
      </c>
      <c r="I99" s="58">
        <v>8.3000000000000007</v>
      </c>
      <c r="J99" s="58">
        <v>14.88</v>
      </c>
      <c r="K99" s="58">
        <v>6.24</v>
      </c>
      <c r="L99" s="58">
        <v>7.4</v>
      </c>
      <c r="M99" s="59">
        <f t="shared" si="20"/>
        <v>14.845000000000001</v>
      </c>
      <c r="N99" s="59">
        <f t="shared" si="20"/>
        <v>6.2549999999999999</v>
      </c>
      <c r="O99" s="59">
        <f t="shared" si="20"/>
        <v>7.8500000000000005</v>
      </c>
      <c r="P99" s="60">
        <f t="shared" si="25"/>
        <v>0.15924218189776879</v>
      </c>
      <c r="Q99" s="22">
        <f t="shared" si="26"/>
        <v>5.5590425727040323E-7</v>
      </c>
      <c r="R99" s="61">
        <f t="shared" si="27"/>
        <v>7.7393629237996974E-9</v>
      </c>
      <c r="S99" s="22">
        <f t="shared" si="28"/>
        <v>5.9897738466285396E-17</v>
      </c>
      <c r="T99" s="62">
        <v>298</v>
      </c>
      <c r="U99" s="59">
        <f t="shared" si="29"/>
        <v>287.84500000000003</v>
      </c>
      <c r="V99" s="63">
        <f t="shared" si="30"/>
        <v>0.59501437492983289</v>
      </c>
      <c r="W99" s="64">
        <f t="shared" si="31"/>
        <v>3.9356310198174849</v>
      </c>
      <c r="X99" s="65">
        <f t="shared" si="21"/>
        <v>-3.7901941980176547E-7</v>
      </c>
      <c r="Y99" s="66">
        <f t="shared" si="22"/>
        <v>-3.7835029919709352E-7</v>
      </c>
      <c r="Z99" s="66">
        <f t="shared" si="23"/>
        <v>-3.7835148046211642E-7</v>
      </c>
      <c r="AA99" s="67">
        <f t="shared" si="24"/>
        <v>-3.7768353695165856E-7</v>
      </c>
      <c r="AB99" s="68">
        <f t="shared" si="33"/>
        <v>1.0734665737674523E-3</v>
      </c>
      <c r="AC99" s="69"/>
      <c r="AD99" s="70">
        <f t="shared" si="32"/>
        <v>10.734665737674524</v>
      </c>
      <c r="AE99" s="70"/>
      <c r="AF99" s="74"/>
      <c r="AG99" s="71">
        <v>930</v>
      </c>
    </row>
    <row r="100" spans="1:34">
      <c r="E100" s="73">
        <v>0.5342824074074074</v>
      </c>
      <c r="F100" s="71">
        <v>940</v>
      </c>
      <c r="G100" s="58">
        <v>14.82</v>
      </c>
      <c r="H100" s="58">
        <v>6.26</v>
      </c>
      <c r="I100" s="58">
        <v>8.2100000000000009</v>
      </c>
      <c r="J100" s="58">
        <v>14.89</v>
      </c>
      <c r="K100" s="58">
        <v>6.24</v>
      </c>
      <c r="L100" s="58">
        <v>7.79</v>
      </c>
      <c r="M100" s="59">
        <f t="shared" si="20"/>
        <v>14.855</v>
      </c>
      <c r="N100" s="59">
        <f t="shared" si="20"/>
        <v>6.25</v>
      </c>
      <c r="O100" s="59">
        <f t="shared" si="20"/>
        <v>8</v>
      </c>
      <c r="P100" s="60">
        <f t="shared" si="25"/>
        <v>0.16231277683783171</v>
      </c>
      <c r="Q100" s="22">
        <f t="shared" si="26"/>
        <v>5.6234132519034872E-7</v>
      </c>
      <c r="R100" s="61">
        <f t="shared" si="27"/>
        <v>7.6571316022307863E-9</v>
      </c>
      <c r="S100" s="22">
        <f t="shared" si="28"/>
        <v>5.8631664373881407E-17</v>
      </c>
      <c r="T100" s="62">
        <v>298</v>
      </c>
      <c r="U100" s="59">
        <f t="shared" si="29"/>
        <v>287.85500000000002</v>
      </c>
      <c r="V100" s="63">
        <f t="shared" si="30"/>
        <v>0.59440779223413442</v>
      </c>
      <c r="W100" s="64">
        <f t="shared" si="31"/>
        <v>3.9301379284295668</v>
      </c>
      <c r="X100" s="65">
        <f t="shared" si="21"/>
        <v>-3.7735579555939864E-7</v>
      </c>
      <c r="Y100" s="66">
        <f t="shared" si="22"/>
        <v>-3.7669019001052118E-7</v>
      </c>
      <c r="Z100" s="66">
        <f t="shared" si="23"/>
        <v>-3.7669136405038474E-7</v>
      </c>
      <c r="AA100" s="67">
        <f t="shared" si="24"/>
        <v>-3.7602692839966968E-7</v>
      </c>
      <c r="AB100" s="68">
        <f t="shared" si="33"/>
        <v>1.0696830629073326E-3</v>
      </c>
      <c r="AC100" s="69"/>
      <c r="AD100" s="70">
        <f t="shared" si="32"/>
        <v>10.696830629073327</v>
      </c>
      <c r="AE100" s="70"/>
      <c r="AF100" s="74"/>
      <c r="AG100" s="71">
        <v>940</v>
      </c>
    </row>
    <row r="101" spans="1:34">
      <c r="E101" s="73">
        <v>0.53439814814814812</v>
      </c>
      <c r="F101" s="71">
        <v>950</v>
      </c>
      <c r="G101" s="58">
        <v>14.84</v>
      </c>
      <c r="H101" s="58">
        <v>6.26</v>
      </c>
      <c r="I101" s="58">
        <v>8.44</v>
      </c>
      <c r="J101" s="58">
        <v>14.91</v>
      </c>
      <c r="K101" s="58">
        <v>6.24</v>
      </c>
      <c r="L101" s="58">
        <v>7.69</v>
      </c>
      <c r="M101" s="59">
        <f t="shared" si="20"/>
        <v>14.875</v>
      </c>
      <c r="N101" s="59">
        <f t="shared" si="20"/>
        <v>6.25</v>
      </c>
      <c r="O101" s="59">
        <f t="shared" si="20"/>
        <v>8.0649999999999995</v>
      </c>
      <c r="P101" s="60">
        <f t="shared" si="25"/>
        <v>0.16368754921180417</v>
      </c>
      <c r="Q101" s="22">
        <f t="shared" si="26"/>
        <v>5.6234132519034872E-7</v>
      </c>
      <c r="R101" s="61">
        <f t="shared" si="27"/>
        <v>7.6698683362478316E-9</v>
      </c>
      <c r="S101" s="22">
        <f t="shared" si="28"/>
        <v>5.8826880295377077E-17</v>
      </c>
      <c r="T101" s="62">
        <v>298</v>
      </c>
      <c r="U101" s="59">
        <f t="shared" si="29"/>
        <v>287.875</v>
      </c>
      <c r="V101" s="63">
        <f t="shared" si="30"/>
        <v>0.59319475326900806</v>
      </c>
      <c r="W101" s="64">
        <f t="shared" si="31"/>
        <v>3.9191758765253235</v>
      </c>
      <c r="X101" s="65">
        <f t="shared" si="21"/>
        <v>-3.8153863463269654E-7</v>
      </c>
      <c r="Y101" s="66">
        <f t="shared" si="22"/>
        <v>-3.8085578669347503E-7</v>
      </c>
      <c r="Z101" s="66">
        <f t="shared" si="23"/>
        <v>-3.8085700880118775E-7</v>
      </c>
      <c r="AA101" s="67">
        <f t="shared" si="24"/>
        <v>-3.8017537859521373E-7</v>
      </c>
      <c r="AB101" s="68">
        <f t="shared" si="33"/>
        <v>1.0659161531871978E-3</v>
      </c>
      <c r="AC101" s="69"/>
      <c r="AD101" s="70">
        <f t="shared" si="32"/>
        <v>10.659161531871979</v>
      </c>
      <c r="AE101" s="70"/>
      <c r="AF101" s="74"/>
      <c r="AG101" s="71">
        <v>950</v>
      </c>
    </row>
    <row r="102" spans="1:34" s="77" customFormat="1">
      <c r="A102" s="104"/>
      <c r="B102" s="104"/>
      <c r="C102" s="104"/>
      <c r="D102" s="104"/>
      <c r="E102" s="106">
        <v>0.53451388888888884</v>
      </c>
      <c r="F102" s="107">
        <v>960</v>
      </c>
      <c r="G102" s="108">
        <v>14.86</v>
      </c>
      <c r="H102" s="108">
        <v>6.26</v>
      </c>
      <c r="I102" s="108">
        <v>8.35</v>
      </c>
      <c r="J102" s="108">
        <v>14.92</v>
      </c>
      <c r="K102" s="108">
        <v>6.24</v>
      </c>
      <c r="L102" s="108">
        <v>7.56</v>
      </c>
      <c r="M102" s="109">
        <f t="shared" si="20"/>
        <v>14.89</v>
      </c>
      <c r="N102" s="109">
        <f t="shared" si="20"/>
        <v>6.25</v>
      </c>
      <c r="O102" s="109">
        <f t="shared" si="20"/>
        <v>7.9550000000000001</v>
      </c>
      <c r="P102" s="110">
        <f t="shared" si="25"/>
        <v>0.16149642293970015</v>
      </c>
      <c r="Q102" s="111">
        <f t="shared" si="26"/>
        <v>5.6234132519034872E-7</v>
      </c>
      <c r="R102" s="112">
        <f t="shared" si="27"/>
        <v>7.6794347881814669E-9</v>
      </c>
      <c r="S102" s="111">
        <f t="shared" si="28"/>
        <v>5.897371866593173E-17</v>
      </c>
      <c r="T102" s="113">
        <v>298</v>
      </c>
      <c r="U102" s="109">
        <f t="shared" si="29"/>
        <v>287.89</v>
      </c>
      <c r="V102" s="114">
        <f t="shared" si="30"/>
        <v>0.59228508465085372</v>
      </c>
      <c r="W102" s="115">
        <f t="shared" si="31"/>
        <v>3.9109754035886959</v>
      </c>
      <c r="X102" s="116">
        <f t="shared" si="21"/>
        <v>-3.7681103660912616E-7</v>
      </c>
      <c r="Y102" s="116">
        <f t="shared" si="22"/>
        <v>-3.761426177077632E-7</v>
      </c>
      <c r="Z102" s="116">
        <f t="shared" si="23"/>
        <v>-3.7614380340506048E-7</v>
      </c>
      <c r="AA102" s="116">
        <f t="shared" si="24"/>
        <v>-3.75476565994417E-7</v>
      </c>
      <c r="AB102" s="116">
        <f t="shared" si="33"/>
        <v>1.0621075871801691E-3</v>
      </c>
      <c r="AC102" s="116">
        <f>D14</f>
        <v>1.1434217955957086E-3</v>
      </c>
      <c r="AD102" s="116">
        <f t="shared" si="32"/>
        <v>10.621075871801692</v>
      </c>
      <c r="AE102" s="116">
        <f>AC102*10000</f>
        <v>11.434217955957086</v>
      </c>
      <c r="AF102" s="116">
        <f>(AD102-AE102)*(AD102-AE102)</f>
        <v>0.66120004902457896</v>
      </c>
      <c r="AG102" s="107">
        <v>960</v>
      </c>
      <c r="AH102" s="104"/>
    </row>
    <row r="103" spans="1:34">
      <c r="E103" s="73">
        <v>0.53462962962962957</v>
      </c>
      <c r="F103" s="71">
        <v>970</v>
      </c>
      <c r="G103" s="58">
        <v>14.87</v>
      </c>
      <c r="H103" s="58">
        <v>6.26</v>
      </c>
      <c r="I103" s="58">
        <v>8.19</v>
      </c>
      <c r="J103" s="58">
        <v>14.93</v>
      </c>
      <c r="K103" s="58">
        <v>6.24</v>
      </c>
      <c r="L103" s="58">
        <v>7.68</v>
      </c>
      <c r="M103" s="59">
        <f t="shared" si="20"/>
        <v>14.899999999999999</v>
      </c>
      <c r="N103" s="59">
        <f t="shared" si="20"/>
        <v>6.25</v>
      </c>
      <c r="O103" s="59">
        <f t="shared" si="20"/>
        <v>7.9349999999999996</v>
      </c>
      <c r="P103" s="60">
        <f t="shared" si="25"/>
        <v>0.16111796562413888</v>
      </c>
      <c r="Q103" s="22">
        <f t="shared" si="26"/>
        <v>5.6234132519034872E-7</v>
      </c>
      <c r="R103" s="61">
        <f t="shared" si="27"/>
        <v>7.6858190507841618E-9</v>
      </c>
      <c r="S103" s="22">
        <f t="shared" si="28"/>
        <v>5.9071814481396749E-17</v>
      </c>
      <c r="T103" s="62">
        <v>298</v>
      </c>
      <c r="U103" s="59">
        <f t="shared" si="29"/>
        <v>287.89999999999998</v>
      </c>
      <c r="V103" s="63">
        <f t="shared" si="30"/>
        <v>0.59167869156656439</v>
      </c>
      <c r="W103" s="64">
        <f t="shared" si="31"/>
        <v>3.9055184300010439</v>
      </c>
      <c r="X103" s="65">
        <f t="shared" si="21"/>
        <v>-3.7574403222016405E-7</v>
      </c>
      <c r="Y103" s="66">
        <f t="shared" si="22"/>
        <v>-3.7507703127092452E-7</v>
      </c>
      <c r="Z103" s="66">
        <f t="shared" si="23"/>
        <v>-3.7507821529576091E-7</v>
      </c>
      <c r="AA103" s="67">
        <f t="shared" si="24"/>
        <v>-3.7441239416772118E-7</v>
      </c>
      <c r="AB103" s="68">
        <f t="shared" si="33"/>
        <v>1.0583461531054538E-3</v>
      </c>
      <c r="AC103" s="69"/>
      <c r="AD103" s="70">
        <f t="shared" si="32"/>
        <v>10.583461531054539</v>
      </c>
      <c r="AE103" s="70"/>
      <c r="AF103" s="74"/>
      <c r="AG103" s="71">
        <v>970</v>
      </c>
    </row>
    <row r="104" spans="1:34">
      <c r="E104" s="73">
        <v>0.5347453703703704</v>
      </c>
      <c r="F104" s="71">
        <v>980</v>
      </c>
      <c r="G104" s="58">
        <v>14.89</v>
      </c>
      <c r="H104" s="58">
        <v>6.26</v>
      </c>
      <c r="I104" s="58">
        <v>8.17</v>
      </c>
      <c r="J104" s="58">
        <v>14.94</v>
      </c>
      <c r="K104" s="58">
        <v>6.24</v>
      </c>
      <c r="L104" s="58">
        <v>7.66</v>
      </c>
      <c r="M104" s="59">
        <f t="shared" si="20"/>
        <v>14.914999999999999</v>
      </c>
      <c r="N104" s="59">
        <f t="shared" si="20"/>
        <v>6.25</v>
      </c>
      <c r="O104" s="59">
        <f t="shared" si="20"/>
        <v>7.915</v>
      </c>
      <c r="P104" s="60">
        <f t="shared" si="25"/>
        <v>0.16075313606682273</v>
      </c>
      <c r="Q104" s="22">
        <f t="shared" si="26"/>
        <v>5.6234132519034872E-7</v>
      </c>
      <c r="R104" s="61">
        <f t="shared" si="27"/>
        <v>7.6954053976804273E-9</v>
      </c>
      <c r="S104" s="22">
        <f t="shared" si="28"/>
        <v>5.9219264234649061E-17</v>
      </c>
      <c r="T104" s="62">
        <v>298</v>
      </c>
      <c r="U104" s="59">
        <f t="shared" si="29"/>
        <v>287.91500000000002</v>
      </c>
      <c r="V104" s="63">
        <f t="shared" si="30"/>
        <v>0.59076918092086961</v>
      </c>
      <c r="W104" s="64">
        <f t="shared" si="31"/>
        <v>3.8973479515090417</v>
      </c>
      <c r="X104" s="65">
        <f t="shared" si="21"/>
        <v>-3.7528215148252511E-7</v>
      </c>
      <c r="Y104" s="66">
        <f t="shared" si="22"/>
        <v>-3.7461442290826564E-7</v>
      </c>
      <c r="Z104" s="66">
        <f t="shared" si="23"/>
        <v>-3.7461561097822084E-7</v>
      </c>
      <c r="AA104" s="67">
        <f t="shared" si="24"/>
        <v>-3.7394906624612012E-7</v>
      </c>
      <c r="AB104" s="68">
        <f t="shared" si="33"/>
        <v>1.0545953749062518E-3</v>
      </c>
      <c r="AC104" s="69"/>
      <c r="AD104" s="70">
        <f t="shared" si="32"/>
        <v>10.545953749062518</v>
      </c>
      <c r="AE104" s="70"/>
      <c r="AF104" s="74"/>
      <c r="AG104" s="71">
        <v>980</v>
      </c>
    </row>
    <row r="105" spans="1:34">
      <c r="E105" s="73">
        <v>0.53486111111111112</v>
      </c>
      <c r="F105" s="71">
        <v>990</v>
      </c>
      <c r="G105" s="58">
        <v>14.9</v>
      </c>
      <c r="H105" s="58">
        <v>6.26</v>
      </c>
      <c r="I105" s="58">
        <v>8.07</v>
      </c>
      <c r="J105" s="58">
        <v>14.96</v>
      </c>
      <c r="K105" s="58">
        <v>6.23</v>
      </c>
      <c r="L105" s="58">
        <v>7.71</v>
      </c>
      <c r="M105" s="59">
        <f t="shared" si="20"/>
        <v>14.93</v>
      </c>
      <c r="N105" s="59">
        <f t="shared" si="20"/>
        <v>6.2450000000000001</v>
      </c>
      <c r="O105" s="59">
        <f t="shared" si="20"/>
        <v>7.8900000000000006</v>
      </c>
      <c r="P105" s="60">
        <f t="shared" si="25"/>
        <v>0.16028654335562717</v>
      </c>
      <c r="Q105" s="22">
        <f t="shared" si="26"/>
        <v>5.6885293084384101E-7</v>
      </c>
      <c r="R105" s="61">
        <f t="shared" si="27"/>
        <v>7.6168052533706862E-9</v>
      </c>
      <c r="S105" s="22">
        <f t="shared" si="28"/>
        <v>5.8015722267775285E-17</v>
      </c>
      <c r="T105" s="62">
        <v>298</v>
      </c>
      <c r="U105" s="59">
        <f t="shared" si="29"/>
        <v>287.93</v>
      </c>
      <c r="V105" s="63">
        <f t="shared" si="30"/>
        <v>0.58985976503890114</v>
      </c>
      <c r="W105" s="64">
        <f t="shared" si="31"/>
        <v>3.8891954145665948</v>
      </c>
      <c r="X105" s="65">
        <f t="shared" si="21"/>
        <v>-3.6605148741281942E-7</v>
      </c>
      <c r="Y105" s="66">
        <f t="shared" si="22"/>
        <v>-3.6541393785511632E-7</v>
      </c>
      <c r="Z105" s="66">
        <f t="shared" si="23"/>
        <v>-3.6541504827114386E-7</v>
      </c>
      <c r="AA105" s="67">
        <f t="shared" si="24"/>
        <v>-3.647786052614592E-7</v>
      </c>
      <c r="AB105" s="68">
        <f t="shared" si="33"/>
        <v>1.0508492227637493E-3</v>
      </c>
      <c r="AC105" s="69"/>
      <c r="AD105" s="70">
        <f t="shared" si="32"/>
        <v>10.508492227637493</v>
      </c>
      <c r="AE105" s="70"/>
      <c r="AF105" s="74"/>
      <c r="AG105" s="71">
        <v>990</v>
      </c>
    </row>
    <row r="106" spans="1:34">
      <c r="E106" s="73">
        <v>0.53497685185185184</v>
      </c>
      <c r="F106" s="71">
        <v>1000</v>
      </c>
      <c r="G106" s="58">
        <v>14.91</v>
      </c>
      <c r="H106" s="58">
        <v>6.26</v>
      </c>
      <c r="I106" s="58">
        <v>8.1300000000000008</v>
      </c>
      <c r="J106" s="58">
        <v>14.97</v>
      </c>
      <c r="K106" s="58">
        <v>6.23</v>
      </c>
      <c r="L106" s="58">
        <v>7.59</v>
      </c>
      <c r="M106" s="59">
        <f t="shared" si="20"/>
        <v>14.940000000000001</v>
      </c>
      <c r="N106" s="59">
        <f t="shared" si="20"/>
        <v>6.2450000000000001</v>
      </c>
      <c r="O106" s="59">
        <f t="shared" si="20"/>
        <v>7.86</v>
      </c>
      <c r="P106" s="60">
        <f t="shared" si="25"/>
        <v>0.15970443330664194</v>
      </c>
      <c r="Q106" s="22">
        <f t="shared" si="26"/>
        <v>5.6885293084384101E-7</v>
      </c>
      <c r="R106" s="61">
        <f t="shared" si="27"/>
        <v>7.6231374491992063E-9</v>
      </c>
      <c r="S106" s="22">
        <f t="shared" si="28"/>
        <v>5.8112224569383379E-17</v>
      </c>
      <c r="T106" s="62">
        <v>298</v>
      </c>
      <c r="U106" s="59">
        <f t="shared" si="29"/>
        <v>287.94</v>
      </c>
      <c r="V106" s="63">
        <f t="shared" si="30"/>
        <v>0.58925354042345801</v>
      </c>
      <c r="W106" s="64">
        <f t="shared" si="31"/>
        <v>3.8837703371077739</v>
      </c>
      <c r="X106" s="65">
        <f t="shared" si="21"/>
        <v>-3.6456694659595499E-7</v>
      </c>
      <c r="Y106" s="66">
        <f t="shared" si="22"/>
        <v>-3.6393235108649462E-7</v>
      </c>
      <c r="Z106" s="66">
        <f t="shared" si="23"/>
        <v>-3.6393345571615015E-7</v>
      </c>
      <c r="AA106" s="67">
        <f t="shared" si="24"/>
        <v>-3.6329996099072509E-7</v>
      </c>
      <c r="AB106" s="68">
        <f t="shared" si="33"/>
        <v>1.0471950759888713E-3</v>
      </c>
      <c r="AC106" s="69"/>
      <c r="AD106" s="70">
        <f t="shared" si="32"/>
        <v>10.471950759888713</v>
      </c>
      <c r="AE106" s="70"/>
      <c r="AF106" s="74"/>
      <c r="AG106" s="71">
        <v>1000</v>
      </c>
    </row>
    <row r="107" spans="1:34">
      <c r="E107" s="73">
        <v>0.53509259259259256</v>
      </c>
      <c r="F107" s="71">
        <v>1010</v>
      </c>
      <c r="G107" s="58">
        <v>14.93</v>
      </c>
      <c r="H107" s="58">
        <v>6.26</v>
      </c>
      <c r="I107" s="58">
        <v>8.24</v>
      </c>
      <c r="J107" s="58">
        <v>14.99</v>
      </c>
      <c r="K107" s="58">
        <v>6.23</v>
      </c>
      <c r="L107" s="58">
        <v>7.55</v>
      </c>
      <c r="M107" s="59">
        <f t="shared" si="20"/>
        <v>14.96</v>
      </c>
      <c r="N107" s="59">
        <f t="shared" si="20"/>
        <v>6.2450000000000001</v>
      </c>
      <c r="O107" s="59">
        <f t="shared" si="20"/>
        <v>7.8949999999999996</v>
      </c>
      <c r="P107" s="60">
        <f t="shared" si="25"/>
        <v>0.16047054609732966</v>
      </c>
      <c r="Q107" s="22">
        <f t="shared" si="26"/>
        <v>5.6885293084384101E-7</v>
      </c>
      <c r="R107" s="61">
        <f t="shared" si="27"/>
        <v>7.6358176379578206E-9</v>
      </c>
      <c r="S107" s="22">
        <f t="shared" si="28"/>
        <v>5.8305711000147747E-17</v>
      </c>
      <c r="T107" s="62">
        <v>298</v>
      </c>
      <c r="U107" s="59">
        <f t="shared" si="29"/>
        <v>287.95999999999998</v>
      </c>
      <c r="V107" s="63">
        <f t="shared" si="30"/>
        <v>0.58804121750690741</v>
      </c>
      <c r="W107" s="64">
        <f t="shared" si="31"/>
        <v>3.8729440005617501</v>
      </c>
      <c r="X107" s="65">
        <f t="shared" si="21"/>
        <v>-3.6728198676467423E-7</v>
      </c>
      <c r="Y107" s="66">
        <f t="shared" si="22"/>
        <v>-3.6663565781467515E-7</v>
      </c>
      <c r="Z107" s="66">
        <f t="shared" si="23"/>
        <v>-3.6663679519991775E-7</v>
      </c>
      <c r="AA107" s="67">
        <f t="shared" si="24"/>
        <v>-3.6599159963210621E-7</v>
      </c>
      <c r="AB107" s="68">
        <f t="shared" si="33"/>
        <v>1.0435557451202182E-3</v>
      </c>
      <c r="AC107" s="69"/>
      <c r="AD107" s="70">
        <f t="shared" si="32"/>
        <v>10.435557451202182</v>
      </c>
      <c r="AE107" s="70"/>
      <c r="AF107" s="74"/>
      <c r="AG107" s="71">
        <v>1010</v>
      </c>
    </row>
    <row r="108" spans="1:34">
      <c r="E108" s="73">
        <v>0.53520833333333329</v>
      </c>
      <c r="F108" s="71">
        <v>1020</v>
      </c>
      <c r="G108" s="58">
        <v>14.94</v>
      </c>
      <c r="H108" s="58">
        <v>6.25</v>
      </c>
      <c r="I108" s="58">
        <v>8.41</v>
      </c>
      <c r="J108" s="58">
        <v>15</v>
      </c>
      <c r="K108" s="58">
        <v>6.23</v>
      </c>
      <c r="L108" s="58">
        <v>7.55</v>
      </c>
      <c r="M108" s="59">
        <f t="shared" si="20"/>
        <v>14.969999999999999</v>
      </c>
      <c r="N108" s="59">
        <f t="shared" si="20"/>
        <v>6.24</v>
      </c>
      <c r="O108" s="59">
        <f t="shared" si="20"/>
        <v>7.98</v>
      </c>
      <c r="P108" s="60">
        <f t="shared" si="25"/>
        <v>0.16222601189414126</v>
      </c>
      <c r="Q108" s="22">
        <f t="shared" si="26"/>
        <v>5.7543993733715549E-7</v>
      </c>
      <c r="R108" s="61">
        <f t="shared" si="27"/>
        <v>7.5546864929513639E-9</v>
      </c>
      <c r="S108" s="22">
        <f t="shared" si="28"/>
        <v>5.7073288006781781E-17</v>
      </c>
      <c r="T108" s="62">
        <v>298</v>
      </c>
      <c r="U108" s="59">
        <f t="shared" si="29"/>
        <v>287.97000000000003</v>
      </c>
      <c r="V108" s="63">
        <f t="shared" si="30"/>
        <v>0.5874351191970244</v>
      </c>
      <c r="W108" s="64">
        <f t="shared" si="31"/>
        <v>3.8675427171569265</v>
      </c>
      <c r="X108" s="65">
        <f t="shared" si="21"/>
        <v>-3.626804750959719E-7</v>
      </c>
      <c r="Y108" s="66">
        <f t="shared" si="22"/>
        <v>-3.6204801779126504E-7</v>
      </c>
      <c r="Z108" s="66">
        <f t="shared" si="23"/>
        <v>-3.6204912069663142E-7</v>
      </c>
      <c r="AA108" s="67">
        <f t="shared" si="24"/>
        <v>-3.6141776245070639E-7</v>
      </c>
      <c r="AB108" s="68">
        <f t="shared" si="33"/>
        <v>1.0398893809661748E-3</v>
      </c>
      <c r="AC108" s="69"/>
      <c r="AD108" s="70">
        <f t="shared" si="32"/>
        <v>10.398893809661748</v>
      </c>
      <c r="AE108" s="70"/>
      <c r="AF108" s="74"/>
      <c r="AG108" s="71">
        <v>1020</v>
      </c>
    </row>
    <row r="109" spans="1:34">
      <c r="E109" s="73">
        <v>0.53532407407407412</v>
      </c>
      <c r="F109" s="71">
        <v>1030</v>
      </c>
      <c r="G109" s="58">
        <v>14.96</v>
      </c>
      <c r="H109" s="58">
        <v>6.25</v>
      </c>
      <c r="I109" s="58">
        <v>8.33</v>
      </c>
      <c r="J109" s="58">
        <v>15.02</v>
      </c>
      <c r="K109" s="58">
        <v>6.23</v>
      </c>
      <c r="L109" s="58">
        <v>7.5</v>
      </c>
      <c r="M109" s="59">
        <f t="shared" si="20"/>
        <v>14.99</v>
      </c>
      <c r="N109" s="59">
        <f t="shared" si="20"/>
        <v>6.24</v>
      </c>
      <c r="O109" s="59">
        <f t="shared" si="20"/>
        <v>7.915</v>
      </c>
      <c r="P109" s="60">
        <f t="shared" si="25"/>
        <v>0.1609597787042886</v>
      </c>
      <c r="Q109" s="22">
        <f t="shared" si="26"/>
        <v>5.7543993733715549E-7</v>
      </c>
      <c r="R109" s="61">
        <f t="shared" si="27"/>
        <v>7.5672528216291769E-9</v>
      </c>
      <c r="S109" s="22">
        <f t="shared" si="28"/>
        <v>5.7263315266454743E-17</v>
      </c>
      <c r="T109" s="62">
        <v>298</v>
      </c>
      <c r="U109" s="59">
        <f t="shared" si="29"/>
        <v>287.99</v>
      </c>
      <c r="V109" s="63">
        <f t="shared" si="30"/>
        <v>0.58622304885213516</v>
      </c>
      <c r="W109" s="64">
        <f t="shared" si="31"/>
        <v>3.8567638594355014</v>
      </c>
      <c r="X109" s="65">
        <f t="shared" si="21"/>
        <v>-3.607962658858557E-7</v>
      </c>
      <c r="Y109" s="66">
        <f t="shared" si="22"/>
        <v>-3.6016817627368559E-7</v>
      </c>
      <c r="Z109" s="66">
        <f t="shared" si="23"/>
        <v>-3.6016926967901769E-7</v>
      </c>
      <c r="AA109" s="67">
        <f t="shared" si="24"/>
        <v>-3.5954226966528586E-7</v>
      </c>
      <c r="AB109" s="68">
        <f t="shared" si="33"/>
        <v>1.0362688934419707E-3</v>
      </c>
      <c r="AC109" s="69"/>
      <c r="AD109" s="70">
        <f t="shared" si="32"/>
        <v>10.362688934419706</v>
      </c>
      <c r="AE109" s="70"/>
      <c r="AF109" s="74"/>
      <c r="AG109" s="71">
        <v>1030</v>
      </c>
    </row>
    <row r="110" spans="1:34">
      <c r="E110" s="73">
        <v>0.53543981481481484</v>
      </c>
      <c r="F110" s="71">
        <v>1040</v>
      </c>
      <c r="G110" s="58">
        <v>14.97</v>
      </c>
      <c r="H110" s="58">
        <v>6.25</v>
      </c>
      <c r="I110" s="58">
        <v>8.52</v>
      </c>
      <c r="J110" s="58">
        <v>15.02</v>
      </c>
      <c r="K110" s="58">
        <v>6.23</v>
      </c>
      <c r="L110" s="58">
        <v>7.32</v>
      </c>
      <c r="M110" s="59">
        <f t="shared" si="20"/>
        <v>14.995000000000001</v>
      </c>
      <c r="N110" s="59">
        <f t="shared" si="20"/>
        <v>6.24</v>
      </c>
      <c r="O110" s="59">
        <f t="shared" si="20"/>
        <v>7.92</v>
      </c>
      <c r="P110" s="60">
        <f t="shared" si="25"/>
        <v>0.16107526269959838</v>
      </c>
      <c r="Q110" s="22">
        <f t="shared" si="26"/>
        <v>5.7543993733715549E-7</v>
      </c>
      <c r="R110" s="61">
        <f t="shared" si="27"/>
        <v>7.5703976684732521E-9</v>
      </c>
      <c r="S110" s="22">
        <f t="shared" si="28"/>
        <v>5.7310920858825246E-17</v>
      </c>
      <c r="T110" s="62">
        <v>298</v>
      </c>
      <c r="U110" s="59">
        <f t="shared" si="29"/>
        <v>287.995</v>
      </c>
      <c r="V110" s="63">
        <f t="shared" si="30"/>
        <v>0.58592005756997889</v>
      </c>
      <c r="W110" s="64">
        <f t="shared" si="31"/>
        <v>3.8540740755733789</v>
      </c>
      <c r="X110" s="65">
        <f t="shared" si="21"/>
        <v>-3.6035066612267848E-7</v>
      </c>
      <c r="Y110" s="66">
        <f t="shared" si="22"/>
        <v>-3.5972194177652777E-7</v>
      </c>
      <c r="Z110" s="66">
        <f t="shared" si="23"/>
        <v>-3.5972303874773004E-7</v>
      </c>
      <c r="AA110" s="67">
        <f t="shared" si="24"/>
        <v>-3.5909540754488517E-7</v>
      </c>
      <c r="AB110" s="68">
        <f t="shared" si="33"/>
        <v>1.0326672043962097E-3</v>
      </c>
      <c r="AC110" s="69"/>
      <c r="AD110" s="70">
        <f t="shared" si="32"/>
        <v>10.326672043962096</v>
      </c>
      <c r="AE110" s="70"/>
      <c r="AF110" s="74"/>
      <c r="AG110" s="71">
        <v>1040</v>
      </c>
    </row>
    <row r="111" spans="1:34">
      <c r="E111" s="73">
        <v>0.53555555555555556</v>
      </c>
      <c r="F111" s="71">
        <v>1050</v>
      </c>
      <c r="G111" s="58">
        <v>14.98</v>
      </c>
      <c r="H111" s="58">
        <v>6.25</v>
      </c>
      <c r="I111" s="58">
        <v>8.49</v>
      </c>
      <c r="J111" s="58">
        <v>15.04</v>
      </c>
      <c r="K111" s="58">
        <v>6.23</v>
      </c>
      <c r="L111" s="58">
        <v>7.41</v>
      </c>
      <c r="M111" s="59">
        <f t="shared" si="20"/>
        <v>15.01</v>
      </c>
      <c r="N111" s="59">
        <f t="shared" si="20"/>
        <v>6.24</v>
      </c>
      <c r="O111" s="59">
        <f t="shared" si="20"/>
        <v>7.95</v>
      </c>
      <c r="P111" s="60">
        <f t="shared" si="25"/>
        <v>0.16172697872970684</v>
      </c>
      <c r="Q111" s="22">
        <f t="shared" si="26"/>
        <v>5.7543993733715549E-7</v>
      </c>
      <c r="R111" s="61">
        <f t="shared" si="27"/>
        <v>7.5798400529105013E-9</v>
      </c>
      <c r="S111" s="22">
        <f t="shared" si="28"/>
        <v>5.7453975227706267E-17</v>
      </c>
      <c r="T111" s="62">
        <v>298</v>
      </c>
      <c r="U111" s="59">
        <f t="shared" si="29"/>
        <v>288.01</v>
      </c>
      <c r="V111" s="63">
        <f t="shared" si="30"/>
        <v>0.58501114684450062</v>
      </c>
      <c r="W111" s="64">
        <f t="shared" si="31"/>
        <v>3.846016533193068</v>
      </c>
      <c r="X111" s="65">
        <f t="shared" si="21"/>
        <v>-3.6220553656759563E-7</v>
      </c>
      <c r="Y111" s="66">
        <f t="shared" si="22"/>
        <v>-3.6156810250787775E-7</v>
      </c>
      <c r="Z111" s="66">
        <f t="shared" si="23"/>
        <v>-3.6156922430790417E-7</v>
      </c>
      <c r="AA111" s="67">
        <f t="shared" si="24"/>
        <v>-3.6093290809977191E-7</v>
      </c>
      <c r="AB111" s="68">
        <f t="shared" si="33"/>
        <v>1.0290699776716828E-3</v>
      </c>
      <c r="AC111" s="69"/>
      <c r="AD111" s="70">
        <f t="shared" si="32"/>
        <v>10.290699776716828</v>
      </c>
      <c r="AE111" s="70"/>
      <c r="AF111" s="74"/>
      <c r="AG111" s="71">
        <v>1050</v>
      </c>
    </row>
    <row r="112" spans="1:34">
      <c r="E112" s="73">
        <v>0.53567129629629628</v>
      </c>
      <c r="F112" s="71">
        <v>1060</v>
      </c>
      <c r="G112" s="58">
        <v>15</v>
      </c>
      <c r="H112" s="58">
        <v>6.25</v>
      </c>
      <c r="I112" s="58">
        <v>8.31</v>
      </c>
      <c r="J112" s="58">
        <v>15.06</v>
      </c>
      <c r="K112" s="58">
        <v>6.23</v>
      </c>
      <c r="L112" s="58">
        <v>7.74</v>
      </c>
      <c r="M112" s="59">
        <f t="shared" si="20"/>
        <v>15.030000000000001</v>
      </c>
      <c r="N112" s="59">
        <f t="shared" si="20"/>
        <v>6.24</v>
      </c>
      <c r="O112" s="59">
        <f t="shared" si="20"/>
        <v>8.0250000000000004</v>
      </c>
      <c r="P112" s="60">
        <f t="shared" si="25"/>
        <v>0.16330870486931284</v>
      </c>
      <c r="Q112" s="22">
        <f t="shared" si="26"/>
        <v>5.7543993733715549E-7</v>
      </c>
      <c r="R112" s="61">
        <f t="shared" si="27"/>
        <v>7.5924482215643554E-9</v>
      </c>
      <c r="S112" s="22">
        <f t="shared" si="28"/>
        <v>5.7645269997135743E-17</v>
      </c>
      <c r="T112" s="62">
        <v>298</v>
      </c>
      <c r="U112" s="59">
        <f t="shared" si="29"/>
        <v>288.02999999999997</v>
      </c>
      <c r="V112" s="63">
        <f t="shared" si="30"/>
        <v>0.58379941313906036</v>
      </c>
      <c r="W112" s="64">
        <f t="shared" si="31"/>
        <v>3.835300641933876</v>
      </c>
      <c r="X112" s="65">
        <f t="shared" si="21"/>
        <v>-3.6669811040380755E-7</v>
      </c>
      <c r="Y112" s="66">
        <f t="shared" si="22"/>
        <v>-3.6604246194832172E-7</v>
      </c>
      <c r="Z112" s="66">
        <f t="shared" si="23"/>
        <v>-3.6604363423387481E-7</v>
      </c>
      <c r="AA112" s="67">
        <f t="shared" si="24"/>
        <v>-3.6538915387189862E-7</v>
      </c>
      <c r="AB112" s="68">
        <f t="shared" si="33"/>
        <v>1.025454289174518E-3</v>
      </c>
      <c r="AC112" s="69"/>
      <c r="AD112" s="70">
        <f t="shared" si="32"/>
        <v>10.25454289174518</v>
      </c>
      <c r="AE112" s="70"/>
      <c r="AF112" s="74"/>
      <c r="AG112" s="71">
        <v>1060</v>
      </c>
    </row>
    <row r="113" spans="1:34">
      <c r="E113" s="73">
        <v>0.53578703703703701</v>
      </c>
      <c r="F113" s="71">
        <v>1070</v>
      </c>
      <c r="G113" s="58">
        <v>15.02</v>
      </c>
      <c r="H113" s="58">
        <v>6.25</v>
      </c>
      <c r="I113" s="58">
        <v>8.2799999999999994</v>
      </c>
      <c r="J113" s="58">
        <v>15.08</v>
      </c>
      <c r="K113" s="58">
        <v>6.23</v>
      </c>
      <c r="L113" s="58">
        <v>7.53</v>
      </c>
      <c r="M113" s="59">
        <f t="shared" si="20"/>
        <v>15.05</v>
      </c>
      <c r="N113" s="59">
        <f t="shared" si="20"/>
        <v>6.24</v>
      </c>
      <c r="O113" s="59">
        <f t="shared" si="20"/>
        <v>7.9049999999999994</v>
      </c>
      <c r="P113" s="60">
        <f t="shared" si="25"/>
        <v>0.16092190594464126</v>
      </c>
      <c r="Q113" s="22">
        <f t="shared" si="26"/>
        <v>5.7543993733715549E-7</v>
      </c>
      <c r="R113" s="61">
        <f t="shared" si="27"/>
        <v>7.6050773624175774E-9</v>
      </c>
      <c r="S113" s="22">
        <f t="shared" si="28"/>
        <v>5.7837201688356291E-17</v>
      </c>
      <c r="T113" s="62">
        <v>298</v>
      </c>
      <c r="U113" s="59">
        <f t="shared" si="29"/>
        <v>288.05</v>
      </c>
      <c r="V113" s="63">
        <f t="shared" si="30"/>
        <v>0.58258784770075023</v>
      </c>
      <c r="W113" s="64">
        <f t="shared" si="31"/>
        <v>3.8246160894701089</v>
      </c>
      <c r="X113" s="65">
        <f t="shared" si="21"/>
        <v>-3.6225688363781791E-7</v>
      </c>
      <c r="Y113" s="66">
        <f t="shared" si="22"/>
        <v>-3.6161472842776007E-7</v>
      </c>
      <c r="Z113" s="66">
        <f t="shared" si="23"/>
        <v>-3.6161586674515984E-7</v>
      </c>
      <c r="AA113" s="67">
        <f t="shared" si="24"/>
        <v>-3.609748458168217E-7</v>
      </c>
      <c r="AB113" s="68">
        <f t="shared" si="33"/>
        <v>1.0217938567467844E-3</v>
      </c>
      <c r="AC113" s="69"/>
      <c r="AD113" s="70">
        <f t="shared" si="32"/>
        <v>10.217938567467844</v>
      </c>
      <c r="AE113" s="70"/>
      <c r="AF113" s="74"/>
      <c r="AG113" s="71">
        <v>1070</v>
      </c>
    </row>
    <row r="114" spans="1:34">
      <c r="E114" s="73">
        <v>0.53590277777777773</v>
      </c>
      <c r="F114" s="71">
        <v>1080</v>
      </c>
      <c r="G114" s="58">
        <v>15.02</v>
      </c>
      <c r="H114" s="58">
        <v>6.24</v>
      </c>
      <c r="I114" s="58">
        <v>8.16</v>
      </c>
      <c r="J114" s="58">
        <v>15.08</v>
      </c>
      <c r="K114" s="58">
        <v>6.22</v>
      </c>
      <c r="L114" s="58">
        <v>7.45</v>
      </c>
      <c r="M114" s="59">
        <f t="shared" si="20"/>
        <v>15.05</v>
      </c>
      <c r="N114" s="59">
        <f t="shared" si="20"/>
        <v>6.23</v>
      </c>
      <c r="O114" s="59">
        <f t="shared" si="20"/>
        <v>7.8049999999999997</v>
      </c>
      <c r="P114" s="60">
        <f t="shared" si="25"/>
        <v>0.15888620820973121</v>
      </c>
      <c r="Q114" s="22">
        <f t="shared" si="26"/>
        <v>5.8884365535558744E-7</v>
      </c>
      <c r="R114" s="61">
        <f t="shared" si="27"/>
        <v>7.4319646668029014E-9</v>
      </c>
      <c r="S114" s="22">
        <f t="shared" si="28"/>
        <v>5.5234098808606758E-17</v>
      </c>
      <c r="T114" s="62">
        <v>298</v>
      </c>
      <c r="U114" s="59">
        <f t="shared" si="29"/>
        <v>288.05</v>
      </c>
      <c r="V114" s="63">
        <f t="shared" si="30"/>
        <v>0.58258784770075023</v>
      </c>
      <c r="W114" s="64">
        <f t="shared" si="31"/>
        <v>3.8246160894701089</v>
      </c>
      <c r="X114" s="65">
        <f t="shared" si="21"/>
        <v>-3.4036741343649562E-7</v>
      </c>
      <c r="Y114" s="66">
        <f t="shared" si="22"/>
        <v>-3.3979850500373636E-7</v>
      </c>
      <c r="Z114" s="66">
        <f t="shared" si="23"/>
        <v>-3.3979945590794192E-7</v>
      </c>
      <c r="AA114" s="67">
        <f t="shared" si="24"/>
        <v>-3.392314952006031E-7</v>
      </c>
      <c r="AB114" s="68">
        <f t="shared" si="33"/>
        <v>1.0181777018804503E-3</v>
      </c>
      <c r="AC114" s="75">
        <f>D15</f>
        <v>1.116600790513834E-3</v>
      </c>
      <c r="AD114" s="70">
        <f t="shared" si="32"/>
        <v>10.181777018804503</v>
      </c>
      <c r="AE114" s="70">
        <f>AC114*10000</f>
        <v>11.16600790513834</v>
      </c>
      <c r="AF114" s="74">
        <f>(AD114-AE114)*(AD114-AE114)</f>
        <v>0.96871043761348974</v>
      </c>
      <c r="AG114" s="71">
        <v>1080</v>
      </c>
    </row>
    <row r="115" spans="1:34">
      <c r="E115" s="73">
        <v>0.53601851851851856</v>
      </c>
      <c r="F115" s="71">
        <v>1090</v>
      </c>
      <c r="G115" s="58">
        <v>15.03</v>
      </c>
      <c r="H115" s="58">
        <v>6.24</v>
      </c>
      <c r="I115" s="58">
        <v>8.43</v>
      </c>
      <c r="J115" s="58">
        <v>15.09</v>
      </c>
      <c r="K115" s="58">
        <v>6.22</v>
      </c>
      <c r="L115" s="58">
        <v>7.52</v>
      </c>
      <c r="M115" s="59">
        <f t="shared" si="20"/>
        <v>15.059999999999999</v>
      </c>
      <c r="N115" s="59">
        <f t="shared" si="20"/>
        <v>6.23</v>
      </c>
      <c r="O115" s="59">
        <f t="shared" si="20"/>
        <v>7.9749999999999996</v>
      </c>
      <c r="P115" s="60">
        <f t="shared" si="25"/>
        <v>0.16237475329787829</v>
      </c>
      <c r="Q115" s="22">
        <f t="shared" si="26"/>
        <v>5.8884365535558744E-7</v>
      </c>
      <c r="R115" s="61">
        <f t="shared" si="27"/>
        <v>7.4381431962644518E-9</v>
      </c>
      <c r="S115" s="22">
        <f t="shared" si="28"/>
        <v>5.5325974208135157E-17</v>
      </c>
      <c r="T115" s="62">
        <v>298</v>
      </c>
      <c r="U115" s="59">
        <f t="shared" si="29"/>
        <v>288.06</v>
      </c>
      <c r="V115" s="63">
        <f t="shared" si="30"/>
        <v>0.58198212807082106</v>
      </c>
      <c r="W115" s="64">
        <f t="shared" si="31"/>
        <v>3.8192855353118618</v>
      </c>
      <c r="X115" s="65">
        <f t="shared" si="21"/>
        <v>-3.4774107185093283E-7</v>
      </c>
      <c r="Y115" s="66">
        <f t="shared" si="22"/>
        <v>-3.4714525853400672E-7</v>
      </c>
      <c r="Z115" s="66">
        <f t="shared" si="23"/>
        <v>-3.4714627938986003E-7</v>
      </c>
      <c r="AA115" s="67">
        <f t="shared" si="24"/>
        <v>-3.4655148343055497E-7</v>
      </c>
      <c r="AB115" s="68">
        <f t="shared" si="33"/>
        <v>1.0147797104963496E-3</v>
      </c>
      <c r="AC115" s="69"/>
      <c r="AD115" s="70">
        <f t="shared" si="32"/>
        <v>10.147797104963496</v>
      </c>
      <c r="AE115" s="70"/>
      <c r="AF115" s="74"/>
      <c r="AG115" s="71">
        <v>1090</v>
      </c>
    </row>
    <row r="116" spans="1:34">
      <c r="E116" s="73">
        <v>0.53613425925925928</v>
      </c>
      <c r="F116" s="71">
        <v>1100</v>
      </c>
      <c r="G116" s="58">
        <v>15.05</v>
      </c>
      <c r="H116" s="58">
        <v>6.24</v>
      </c>
      <c r="I116" s="58">
        <v>8.39</v>
      </c>
      <c r="J116" s="58">
        <v>15.11</v>
      </c>
      <c r="K116" s="58">
        <v>6.22</v>
      </c>
      <c r="L116" s="58">
        <v>7.47</v>
      </c>
      <c r="M116" s="59">
        <f t="shared" si="20"/>
        <v>15.08</v>
      </c>
      <c r="N116" s="59">
        <f t="shared" si="20"/>
        <v>6.23</v>
      </c>
      <c r="O116" s="59">
        <f t="shared" si="20"/>
        <v>7.93</v>
      </c>
      <c r="P116" s="60">
        <f t="shared" si="25"/>
        <v>0.16151396413316874</v>
      </c>
      <c r="Q116" s="22">
        <f t="shared" si="26"/>
        <v>5.8884365535558744E-7</v>
      </c>
      <c r="R116" s="61">
        <f t="shared" si="27"/>
        <v>7.4505156689334498E-9</v>
      </c>
      <c r="S116" s="22">
        <f t="shared" si="28"/>
        <v>5.5510183733022849E-17</v>
      </c>
      <c r="T116" s="62">
        <v>298</v>
      </c>
      <c r="U116" s="59">
        <f t="shared" si="29"/>
        <v>288.08</v>
      </c>
      <c r="V116" s="63">
        <f t="shared" si="30"/>
        <v>0.58077081496750693</v>
      </c>
      <c r="W116" s="64">
        <f t="shared" si="31"/>
        <v>3.8086478113606481</v>
      </c>
      <c r="X116" s="65">
        <f t="shared" si="21"/>
        <v>-3.4682807368501708E-7</v>
      </c>
      <c r="Y116" s="66">
        <f t="shared" si="22"/>
        <v>-3.4623335040176544E-7</v>
      </c>
      <c r="Z116" s="66">
        <f t="shared" si="23"/>
        <v>-3.4623437020324769E-7</v>
      </c>
      <c r="AA116" s="67">
        <f t="shared" si="24"/>
        <v>-3.4564066322407006E-7</v>
      </c>
      <c r="AB116" s="68">
        <f t="shared" si="33"/>
        <v>1.0113082511111343E-3</v>
      </c>
      <c r="AC116" s="69"/>
      <c r="AD116" s="70">
        <f t="shared" si="32"/>
        <v>10.113082511111344</v>
      </c>
      <c r="AE116" s="70"/>
      <c r="AF116" s="74"/>
      <c r="AG116" s="71">
        <v>1100</v>
      </c>
    </row>
    <row r="117" spans="1:34">
      <c r="E117" s="73">
        <v>0.53625</v>
      </c>
      <c r="F117" s="71">
        <v>1110</v>
      </c>
      <c r="G117" s="58">
        <v>15.07</v>
      </c>
      <c r="H117" s="58">
        <v>6.24</v>
      </c>
      <c r="I117" s="58">
        <v>8.61</v>
      </c>
      <c r="J117" s="58">
        <v>15.12</v>
      </c>
      <c r="K117" s="58">
        <v>6.22</v>
      </c>
      <c r="L117" s="58">
        <v>7.47</v>
      </c>
      <c r="M117" s="59">
        <f t="shared" si="20"/>
        <v>15.094999999999999</v>
      </c>
      <c r="N117" s="59">
        <f t="shared" si="20"/>
        <v>6.23</v>
      </c>
      <c r="O117" s="59">
        <f t="shared" si="20"/>
        <v>8.0399999999999991</v>
      </c>
      <c r="P117" s="60">
        <f t="shared" si="25"/>
        <v>0.16379656085113295</v>
      </c>
      <c r="Q117" s="22">
        <f t="shared" si="26"/>
        <v>5.8884365535558744E-7</v>
      </c>
      <c r="R117" s="61">
        <f t="shared" si="27"/>
        <v>7.4598085272855009E-9</v>
      </c>
      <c r="S117" s="22">
        <f t="shared" si="28"/>
        <v>5.5648743263761478E-17</v>
      </c>
      <c r="T117" s="62">
        <v>298</v>
      </c>
      <c r="U117" s="59">
        <f t="shared" si="29"/>
        <v>288.09500000000003</v>
      </c>
      <c r="V117" s="63">
        <f t="shared" si="30"/>
        <v>0.57986244050975255</v>
      </c>
      <c r="W117" s="64">
        <f t="shared" si="31"/>
        <v>3.8006899327606871</v>
      </c>
      <c r="X117" s="65">
        <f t="shared" si="21"/>
        <v>-3.5213614405081755E-7</v>
      </c>
      <c r="Y117" s="66">
        <f t="shared" si="22"/>
        <v>-3.5152097132145254E-7</v>
      </c>
      <c r="Z117" s="66">
        <f t="shared" si="23"/>
        <v>-3.5152204601228835E-7</v>
      </c>
      <c r="AA117" s="67">
        <f t="shared" si="24"/>
        <v>-3.5090794421884506E-7</v>
      </c>
      <c r="AB117" s="68">
        <f t="shared" si="33"/>
        <v>1.0078459108142691E-3</v>
      </c>
      <c r="AC117" s="69"/>
      <c r="AD117" s="70">
        <f t="shared" si="32"/>
        <v>10.078459108142692</v>
      </c>
      <c r="AE117" s="70"/>
      <c r="AF117" s="74"/>
      <c r="AG117" s="71">
        <v>1110</v>
      </c>
    </row>
    <row r="118" spans="1:34">
      <c r="E118" s="73">
        <v>0.53636574074074073</v>
      </c>
      <c r="F118" s="71">
        <v>1120</v>
      </c>
      <c r="G118" s="58">
        <v>15.08</v>
      </c>
      <c r="H118" s="58">
        <v>6.24</v>
      </c>
      <c r="I118" s="58">
        <v>8.5299999999999994</v>
      </c>
      <c r="J118" s="58">
        <v>15.13</v>
      </c>
      <c r="K118" s="58">
        <v>6.22</v>
      </c>
      <c r="L118" s="58">
        <v>7.44</v>
      </c>
      <c r="M118" s="59">
        <f t="shared" si="20"/>
        <v>15.105</v>
      </c>
      <c r="N118" s="59">
        <f t="shared" si="20"/>
        <v>6.23</v>
      </c>
      <c r="O118" s="59">
        <f t="shared" si="20"/>
        <v>7.9849999999999994</v>
      </c>
      <c r="P118" s="60">
        <f t="shared" si="25"/>
        <v>0.16270399898709723</v>
      </c>
      <c r="Q118" s="22">
        <f t="shared" si="26"/>
        <v>5.8884365535558744E-7</v>
      </c>
      <c r="R118" s="61">
        <f t="shared" si="27"/>
        <v>7.4660102046117176E-9</v>
      </c>
      <c r="S118" s="22">
        <f t="shared" si="28"/>
        <v>5.5741308375366301E-17</v>
      </c>
      <c r="T118" s="62">
        <v>298</v>
      </c>
      <c r="U118" s="59">
        <f t="shared" si="29"/>
        <v>288.10500000000002</v>
      </c>
      <c r="V118" s="63">
        <f t="shared" si="30"/>
        <v>0.57925691008672775</v>
      </c>
      <c r="W118" s="64">
        <f t="shared" si="31"/>
        <v>3.7953943791752209</v>
      </c>
      <c r="X118" s="65">
        <f t="shared" si="21"/>
        <v>-3.4963425711257155E-7</v>
      </c>
      <c r="Y118" s="66">
        <f t="shared" si="22"/>
        <v>-3.4902567213909649E-7</v>
      </c>
      <c r="Z118" s="66">
        <f t="shared" si="23"/>
        <v>-3.4902673146226754E-7</v>
      </c>
      <c r="AA118" s="67">
        <f t="shared" si="24"/>
        <v>-3.4841920212417747E-7</v>
      </c>
      <c r="AB118" s="68">
        <f t="shared" si="33"/>
        <v>1.0043306939427072E-3</v>
      </c>
      <c r="AC118" s="69"/>
      <c r="AD118" s="70">
        <f t="shared" si="32"/>
        <v>10.043306939427072</v>
      </c>
      <c r="AE118" s="70"/>
      <c r="AF118" s="74"/>
      <c r="AG118" s="71">
        <v>1120</v>
      </c>
    </row>
    <row r="119" spans="1:34">
      <c r="E119" s="73">
        <v>0.53648148148148145</v>
      </c>
      <c r="F119" s="71">
        <v>1130</v>
      </c>
      <c r="G119" s="58">
        <v>15.09</v>
      </c>
      <c r="H119" s="58">
        <v>6.24</v>
      </c>
      <c r="I119" s="58">
        <v>8.36</v>
      </c>
      <c r="J119" s="58">
        <v>15.16</v>
      </c>
      <c r="K119" s="58">
        <v>6.22</v>
      </c>
      <c r="L119" s="58">
        <v>7.39</v>
      </c>
      <c r="M119" s="59">
        <f t="shared" si="20"/>
        <v>15.125</v>
      </c>
      <c r="N119" s="59">
        <f t="shared" si="20"/>
        <v>6.23</v>
      </c>
      <c r="O119" s="59">
        <f t="shared" si="20"/>
        <v>7.875</v>
      </c>
      <c r="P119" s="60">
        <f t="shared" si="25"/>
        <v>0.16051774909264566</v>
      </c>
      <c r="Q119" s="22">
        <f t="shared" si="26"/>
        <v>5.8884365535558744E-7</v>
      </c>
      <c r="R119" s="61">
        <f t="shared" si="27"/>
        <v>7.4784290307576575E-9</v>
      </c>
      <c r="S119" s="22">
        <f t="shared" si="28"/>
        <v>5.5926900768078914E-17</v>
      </c>
      <c r="T119" s="62">
        <v>298</v>
      </c>
      <c r="U119" s="59">
        <f t="shared" si="29"/>
        <v>288.125</v>
      </c>
      <c r="V119" s="63">
        <f t="shared" si="30"/>
        <v>0.57804597533811775</v>
      </c>
      <c r="W119" s="64">
        <f t="shared" si="31"/>
        <v>3.7848264957514939</v>
      </c>
      <c r="X119" s="65">
        <f t="shared" si="21"/>
        <v>-3.4584495660806617E-7</v>
      </c>
      <c r="Y119" s="66">
        <f t="shared" si="22"/>
        <v>-3.4524741512989334E-7</v>
      </c>
      <c r="Z119" s="66">
        <f t="shared" si="23"/>
        <v>-3.4524844754575278E-7</v>
      </c>
      <c r="AA119" s="67">
        <f t="shared" si="24"/>
        <v>-3.446519349158795E-7</v>
      </c>
      <c r="AB119" s="68">
        <f t="shared" si="33"/>
        <v>1.0008404301653081E-3</v>
      </c>
      <c r="AC119" s="69"/>
      <c r="AD119" s="70">
        <f t="shared" si="32"/>
        <v>10.008404301653082</v>
      </c>
      <c r="AE119" s="70"/>
      <c r="AF119" s="74"/>
      <c r="AG119" s="71">
        <v>1130</v>
      </c>
    </row>
    <row r="120" spans="1:34">
      <c r="E120" s="73">
        <v>0.53659722222222217</v>
      </c>
      <c r="F120" s="71">
        <v>1140</v>
      </c>
      <c r="G120" s="58">
        <v>15.11</v>
      </c>
      <c r="H120" s="58">
        <v>6.24</v>
      </c>
      <c r="I120" s="58">
        <v>8.41</v>
      </c>
      <c r="J120" s="58">
        <v>15.17</v>
      </c>
      <c r="K120" s="58">
        <v>6.22</v>
      </c>
      <c r="L120" s="58">
        <v>7.32</v>
      </c>
      <c r="M120" s="59">
        <f t="shared" si="20"/>
        <v>15.14</v>
      </c>
      <c r="N120" s="59">
        <f t="shared" si="20"/>
        <v>6.23</v>
      </c>
      <c r="O120" s="59">
        <f t="shared" si="20"/>
        <v>7.8650000000000002</v>
      </c>
      <c r="P120" s="60">
        <f t="shared" si="25"/>
        <v>0.16035523887322137</v>
      </c>
      <c r="Q120" s="22">
        <f t="shared" si="26"/>
        <v>5.8884365535558744E-7</v>
      </c>
      <c r="R120" s="61">
        <f t="shared" si="27"/>
        <v>7.4877567048096011E-9</v>
      </c>
      <c r="S120" s="22">
        <f t="shared" si="28"/>
        <v>5.6066500470421134E-17</v>
      </c>
      <c r="T120" s="62">
        <v>298</v>
      </c>
      <c r="U120" s="59">
        <f t="shared" si="29"/>
        <v>288.14</v>
      </c>
      <c r="V120" s="63">
        <f t="shared" si="30"/>
        <v>0.57713788459469173</v>
      </c>
      <c r="W120" s="64">
        <f t="shared" si="31"/>
        <v>3.7769208573428084</v>
      </c>
      <c r="X120" s="65">
        <f t="shared" si="21"/>
        <v>-3.458848988810328E-7</v>
      </c>
      <c r="Y120" s="66">
        <f t="shared" si="22"/>
        <v>-3.4528515049136442E-7</v>
      </c>
      <c r="Z120" s="66">
        <f t="shared" si="23"/>
        <v>-3.4528619042728555E-7</v>
      </c>
      <c r="AA120" s="67">
        <f t="shared" si="24"/>
        <v>-3.4468747836713675E-7</v>
      </c>
      <c r="AB120" s="68">
        <f t="shared" si="33"/>
        <v>9.9738794913718266E-4</v>
      </c>
      <c r="AC120" s="69"/>
      <c r="AD120" s="70">
        <f t="shared" si="32"/>
        <v>9.9738794913718269</v>
      </c>
      <c r="AE120" s="70"/>
      <c r="AF120" s="74"/>
      <c r="AG120" s="71">
        <v>1140</v>
      </c>
    </row>
    <row r="121" spans="1:34">
      <c r="E121" s="73">
        <v>0.536712962962963</v>
      </c>
      <c r="F121" s="71">
        <v>1150</v>
      </c>
      <c r="G121" s="58">
        <v>15.12</v>
      </c>
      <c r="H121" s="58">
        <v>6.24</v>
      </c>
      <c r="I121" s="58">
        <v>8.43</v>
      </c>
      <c r="J121" s="58">
        <v>15.18</v>
      </c>
      <c r="K121" s="58">
        <v>6.22</v>
      </c>
      <c r="L121" s="58">
        <v>7.27</v>
      </c>
      <c r="M121" s="59">
        <f t="shared" si="20"/>
        <v>15.149999999999999</v>
      </c>
      <c r="N121" s="59">
        <f t="shared" si="20"/>
        <v>6.23</v>
      </c>
      <c r="O121" s="59">
        <f t="shared" si="20"/>
        <v>7.85</v>
      </c>
      <c r="P121" s="60">
        <f t="shared" si="25"/>
        <v>0.1600769191415877</v>
      </c>
      <c r="Q121" s="22">
        <f t="shared" si="26"/>
        <v>5.8884365535558744E-7</v>
      </c>
      <c r="R121" s="61">
        <f t="shared" si="27"/>
        <v>7.4939816167239756E-9</v>
      </c>
      <c r="S121" s="22">
        <f t="shared" si="28"/>
        <v>5.6159760471796892E-17</v>
      </c>
      <c r="T121" s="62">
        <v>298</v>
      </c>
      <c r="U121" s="59">
        <f t="shared" si="29"/>
        <v>288.14999999999998</v>
      </c>
      <c r="V121" s="63">
        <f t="shared" si="30"/>
        <v>0.5765325432899322</v>
      </c>
      <c r="W121" s="64">
        <f t="shared" si="31"/>
        <v>3.7716600639473357</v>
      </c>
      <c r="X121" s="65">
        <f t="shared" si="21"/>
        <v>-3.4514231778841463E-7</v>
      </c>
      <c r="Y121" s="66">
        <f t="shared" si="22"/>
        <v>-3.4454306729086042E-7</v>
      </c>
      <c r="Z121" s="66">
        <f t="shared" si="23"/>
        <v>-3.4454410773458541E-7</v>
      </c>
      <c r="AA121" s="67">
        <f t="shared" si="24"/>
        <v>-3.4394589406783277E-7</v>
      </c>
      <c r="AB121" s="68">
        <f t="shared" si="33"/>
        <v>9.9393509070537359E-4</v>
      </c>
      <c r="AC121" s="69"/>
      <c r="AD121" s="70">
        <f t="shared" si="32"/>
        <v>9.9393509070537363</v>
      </c>
      <c r="AE121" s="70"/>
      <c r="AF121" s="74"/>
      <c r="AG121" s="71">
        <v>1150</v>
      </c>
    </row>
    <row r="122" spans="1:34">
      <c r="E122" s="73">
        <v>0.53682870370370372</v>
      </c>
      <c r="F122" s="71">
        <v>1160</v>
      </c>
      <c r="G122" s="58">
        <v>15.13</v>
      </c>
      <c r="H122" s="58">
        <v>6.24</v>
      </c>
      <c r="I122" s="58">
        <v>8.3000000000000007</v>
      </c>
      <c r="J122" s="58">
        <v>15.19</v>
      </c>
      <c r="K122" s="58">
        <v>6.22</v>
      </c>
      <c r="L122" s="58">
        <v>7.28</v>
      </c>
      <c r="M122" s="59">
        <f t="shared" si="20"/>
        <v>15.16</v>
      </c>
      <c r="N122" s="59">
        <f t="shared" si="20"/>
        <v>6.23</v>
      </c>
      <c r="O122" s="59">
        <f t="shared" si="20"/>
        <v>7.7900000000000009</v>
      </c>
      <c r="P122" s="60">
        <f t="shared" si="25"/>
        <v>0.15888070759709119</v>
      </c>
      <c r="Q122" s="22">
        <f t="shared" si="26"/>
        <v>5.8884365535558744E-7</v>
      </c>
      <c r="R122" s="61">
        <f t="shared" si="27"/>
        <v>7.5002117036900864E-9</v>
      </c>
      <c r="S122" s="22">
        <f t="shared" si="28"/>
        <v>5.625317560016975E-17</v>
      </c>
      <c r="T122" s="62">
        <v>298</v>
      </c>
      <c r="U122" s="59">
        <f t="shared" si="29"/>
        <v>288.16000000000003</v>
      </c>
      <c r="V122" s="63">
        <f t="shared" si="30"/>
        <v>0.57592724399941664</v>
      </c>
      <c r="W122" s="64">
        <f t="shared" si="31"/>
        <v>3.7664069625673768</v>
      </c>
      <c r="X122" s="65">
        <f t="shared" si="21"/>
        <v>-3.4242043582102444E-7</v>
      </c>
      <c r="Y122" s="66">
        <f t="shared" si="22"/>
        <v>-3.4182854798806923E-7</v>
      </c>
      <c r="Z122" s="66">
        <f t="shared" si="23"/>
        <v>-3.4182957109057748E-7</v>
      </c>
      <c r="AA122" s="67">
        <f t="shared" si="24"/>
        <v>-3.4123870282318098E-7</v>
      </c>
      <c r="AB122" s="68">
        <f t="shared" si="33"/>
        <v>9.9048965310219515E-4</v>
      </c>
      <c r="AC122" s="69"/>
      <c r="AD122" s="70">
        <f t="shared" si="32"/>
        <v>9.9048965310219508</v>
      </c>
      <c r="AE122" s="70"/>
      <c r="AF122" s="74"/>
      <c r="AG122" s="71">
        <v>1160</v>
      </c>
    </row>
    <row r="123" spans="1:34">
      <c r="E123" s="73">
        <v>0.53694444444444445</v>
      </c>
      <c r="F123" s="71">
        <v>1170</v>
      </c>
      <c r="G123" s="58">
        <v>15.16</v>
      </c>
      <c r="H123" s="58">
        <v>6.24</v>
      </c>
      <c r="I123" s="58">
        <v>8.2899999999999991</v>
      </c>
      <c r="J123" s="58">
        <v>15.21</v>
      </c>
      <c r="K123" s="58">
        <v>6.22</v>
      </c>
      <c r="L123" s="58">
        <v>7.48</v>
      </c>
      <c r="M123" s="59">
        <f t="shared" si="20"/>
        <v>15.185</v>
      </c>
      <c r="N123" s="59">
        <f t="shared" si="20"/>
        <v>6.23</v>
      </c>
      <c r="O123" s="59">
        <f t="shared" si="20"/>
        <v>7.8849999999999998</v>
      </c>
      <c r="P123" s="60">
        <f t="shared" si="25"/>
        <v>0.16088741707334053</v>
      </c>
      <c r="Q123" s="22">
        <f t="shared" si="26"/>
        <v>5.8884365535558744E-7</v>
      </c>
      <c r="R123" s="61">
        <f t="shared" si="27"/>
        <v>7.5158095901990659E-9</v>
      </c>
      <c r="S123" s="22">
        <f t="shared" si="28"/>
        <v>5.6487393796128255E-17</v>
      </c>
      <c r="T123" s="62">
        <v>298</v>
      </c>
      <c r="U123" s="59">
        <f t="shared" si="29"/>
        <v>288.185</v>
      </c>
      <c r="V123" s="63">
        <f t="shared" si="30"/>
        <v>0.57441417955677987</v>
      </c>
      <c r="W123" s="64">
        <f t="shared" si="31"/>
        <v>3.7533077845118612</v>
      </c>
      <c r="X123" s="65">
        <f t="shared" si="21"/>
        <v>-3.4819838784705866E-7</v>
      </c>
      <c r="Y123" s="66">
        <f t="shared" si="22"/>
        <v>-3.4758423712749917E-7</v>
      </c>
      <c r="Z123" s="66">
        <f t="shared" si="23"/>
        <v>-3.4758532036372174E-7</v>
      </c>
      <c r="AA123" s="67">
        <f t="shared" si="24"/>
        <v>-3.4697224905917054E-7</v>
      </c>
      <c r="AB123" s="68">
        <f t="shared" si="33"/>
        <v>9.8707136080752596E-4</v>
      </c>
      <c r="AC123" s="69"/>
      <c r="AD123" s="70">
        <f t="shared" si="32"/>
        <v>9.8707136080752598</v>
      </c>
      <c r="AE123" s="70"/>
      <c r="AF123" s="74"/>
      <c r="AG123" s="71">
        <v>1170</v>
      </c>
    </row>
    <row r="124" spans="1:34">
      <c r="E124" s="73">
        <v>0.53706018518518517</v>
      </c>
      <c r="F124" s="71">
        <v>1180</v>
      </c>
      <c r="G124" s="58">
        <v>15.17</v>
      </c>
      <c r="H124" s="58">
        <v>6.23</v>
      </c>
      <c r="I124" s="58">
        <v>8.39</v>
      </c>
      <c r="J124" s="58">
        <v>15.23</v>
      </c>
      <c r="K124" s="58">
        <v>6.22</v>
      </c>
      <c r="L124" s="58">
        <v>7.82</v>
      </c>
      <c r="M124" s="59">
        <f t="shared" si="20"/>
        <v>15.2</v>
      </c>
      <c r="N124" s="59">
        <f t="shared" si="20"/>
        <v>6.2249999999999996</v>
      </c>
      <c r="O124" s="59">
        <f t="shared" si="20"/>
        <v>8.1050000000000004</v>
      </c>
      <c r="P124" s="60">
        <f t="shared" si="25"/>
        <v>0.16541902015446569</v>
      </c>
      <c r="Q124" s="22">
        <f t="shared" si="26"/>
        <v>5.9566214352900984E-7</v>
      </c>
      <c r="R124" s="61">
        <f t="shared" si="27"/>
        <v>7.439043820513642E-9</v>
      </c>
      <c r="S124" s="22">
        <f t="shared" si="28"/>
        <v>5.5339372963522205E-17</v>
      </c>
      <c r="T124" s="62">
        <v>298</v>
      </c>
      <c r="U124" s="59">
        <f t="shared" si="29"/>
        <v>288.2</v>
      </c>
      <c r="V124" s="63">
        <f t="shared" si="30"/>
        <v>0.57350646689240037</v>
      </c>
      <c r="W124" s="64">
        <f t="shared" si="31"/>
        <v>3.7454712421476324</v>
      </c>
      <c r="X124" s="65">
        <f t="shared" si="21"/>
        <v>-3.5022610653564875E-7</v>
      </c>
      <c r="Y124" s="66">
        <f t="shared" si="22"/>
        <v>-3.4960258637771885E-7</v>
      </c>
      <c r="Z124" s="66">
        <f t="shared" si="23"/>
        <v>-3.4960369645312464E-7</v>
      </c>
      <c r="AA124" s="67">
        <f t="shared" si="24"/>
        <v>-3.4898128241798618E-7</v>
      </c>
      <c r="AB124" s="68">
        <f t="shared" si="33"/>
        <v>9.8359551122104475E-4</v>
      </c>
      <c r="AC124" s="69"/>
      <c r="AD124" s="70">
        <f t="shared" si="32"/>
        <v>9.8359551122104474</v>
      </c>
      <c r="AE124" s="70"/>
      <c r="AF124" s="74"/>
      <c r="AG124" s="71">
        <v>1180</v>
      </c>
    </row>
    <row r="125" spans="1:34">
      <c r="E125" s="73">
        <v>0.53717592592592589</v>
      </c>
      <c r="F125" s="71">
        <v>1190</v>
      </c>
      <c r="G125" s="58">
        <v>15.18</v>
      </c>
      <c r="H125" s="58">
        <v>6.23</v>
      </c>
      <c r="I125" s="58">
        <v>8.2899999999999991</v>
      </c>
      <c r="J125" s="58">
        <v>15.23</v>
      </c>
      <c r="K125" s="58">
        <v>6.21</v>
      </c>
      <c r="L125" s="58">
        <v>7.69</v>
      </c>
      <c r="M125" s="59">
        <f t="shared" si="20"/>
        <v>15.205</v>
      </c>
      <c r="N125" s="59">
        <f t="shared" si="20"/>
        <v>6.2200000000000006</v>
      </c>
      <c r="O125" s="59">
        <f t="shared" si="20"/>
        <v>7.99</v>
      </c>
      <c r="P125" s="60">
        <f t="shared" si="25"/>
        <v>0.1630859539119274</v>
      </c>
      <c r="Q125" s="22">
        <f t="shared" si="26"/>
        <v>6.0255958607435604E-7</v>
      </c>
      <c r="R125" s="61">
        <f t="shared" si="27"/>
        <v>7.3569459661417351E-9</v>
      </c>
      <c r="S125" s="22">
        <f t="shared" si="28"/>
        <v>5.4124653948729148E-17</v>
      </c>
      <c r="T125" s="62">
        <v>298</v>
      </c>
      <c r="U125" s="59">
        <f t="shared" si="29"/>
        <v>288.20499999999998</v>
      </c>
      <c r="V125" s="63">
        <f t="shared" si="30"/>
        <v>0.573203917001195</v>
      </c>
      <c r="W125" s="64">
        <f t="shared" si="31"/>
        <v>3.7428628799916064</v>
      </c>
      <c r="X125" s="65">
        <f t="shared" si="21"/>
        <v>-3.3674154388331123E-7</v>
      </c>
      <c r="Y125" s="66">
        <f t="shared" si="22"/>
        <v>-3.3616305736267482E-7</v>
      </c>
      <c r="Z125" s="66">
        <f t="shared" si="23"/>
        <v>-3.361640511416149E-7</v>
      </c>
      <c r="AA125" s="67">
        <f t="shared" si="24"/>
        <v>-3.355865549855034E-7</v>
      </c>
      <c r="AB125" s="68">
        <f t="shared" si="33"/>
        <v>9.8009947796335261E-4</v>
      </c>
      <c r="AC125" s="69"/>
      <c r="AD125" s="70">
        <f t="shared" si="32"/>
        <v>9.8009947796335268</v>
      </c>
      <c r="AE125" s="70"/>
      <c r="AF125" s="74"/>
      <c r="AG125" s="71">
        <v>1190</v>
      </c>
    </row>
    <row r="126" spans="1:34" s="77" customFormat="1">
      <c r="A126" s="104"/>
      <c r="B126" s="104"/>
      <c r="C126" s="104"/>
      <c r="D126" s="104"/>
      <c r="E126" s="106">
        <v>0.53729166666666661</v>
      </c>
      <c r="F126" s="107">
        <v>1200</v>
      </c>
      <c r="G126" s="108">
        <v>15.2</v>
      </c>
      <c r="H126" s="108">
        <v>6.23</v>
      </c>
      <c r="I126" s="108">
        <v>8.3699999999999992</v>
      </c>
      <c r="J126" s="108">
        <v>15.24</v>
      </c>
      <c r="K126" s="108">
        <v>6.21</v>
      </c>
      <c r="L126" s="108">
        <v>7.59</v>
      </c>
      <c r="M126" s="109">
        <f t="shared" si="20"/>
        <v>15.219999999999999</v>
      </c>
      <c r="N126" s="109">
        <f t="shared" si="20"/>
        <v>6.2200000000000006</v>
      </c>
      <c r="O126" s="109">
        <f t="shared" si="20"/>
        <v>7.9799999999999995</v>
      </c>
      <c r="P126" s="110">
        <f t="shared" si="25"/>
        <v>0.16292388286352</v>
      </c>
      <c r="Q126" s="111">
        <f t="shared" si="26"/>
        <v>6.0255958607435604E-7</v>
      </c>
      <c r="R126" s="112">
        <f t="shared" si="27"/>
        <v>7.3661221171365076E-9</v>
      </c>
      <c r="S126" s="111">
        <f t="shared" si="28"/>
        <v>5.4259755044567628E-17</v>
      </c>
      <c r="T126" s="113">
        <v>298</v>
      </c>
      <c r="U126" s="109">
        <f t="shared" si="29"/>
        <v>288.22000000000003</v>
      </c>
      <c r="V126" s="114">
        <f t="shared" si="30"/>
        <v>0.5722963303106916</v>
      </c>
      <c r="W126" s="115">
        <f t="shared" si="31"/>
        <v>3.7350492289832737</v>
      </c>
      <c r="X126" s="116">
        <f t="shared" si="21"/>
        <v>-3.367929800817265E-7</v>
      </c>
      <c r="Y126" s="116">
        <f t="shared" si="22"/>
        <v>-3.3621232523915952E-7</v>
      </c>
      <c r="Z126" s="116">
        <f t="shared" si="23"/>
        <v>-3.36213326329046E-7</v>
      </c>
      <c r="AA126" s="116">
        <f t="shared" si="24"/>
        <v>-3.3563366912446632E-7</v>
      </c>
      <c r="AB126" s="116">
        <f t="shared" si="33"/>
        <v>9.7673784077022372E-4</v>
      </c>
      <c r="AC126" s="116">
        <f>D16</f>
        <v>1.0996612083568607E-3</v>
      </c>
      <c r="AD126" s="116">
        <f t="shared" si="32"/>
        <v>9.7673784077022372</v>
      </c>
      <c r="AE126" s="116">
        <f t="shared" si="32"/>
        <v>10.996612083568607</v>
      </c>
      <c r="AF126" s="116">
        <f>(AD126-AE126)*(AD126-AE126)</f>
        <v>1.5110154298839475</v>
      </c>
      <c r="AG126" s="107">
        <v>1200</v>
      </c>
      <c r="AH126" s="104"/>
    </row>
    <row r="127" spans="1:34">
      <c r="E127" s="73">
        <v>0.53740740740740744</v>
      </c>
      <c r="F127" s="71">
        <v>1210</v>
      </c>
      <c r="G127" s="58">
        <v>15.21</v>
      </c>
      <c r="H127" s="58">
        <v>6.23</v>
      </c>
      <c r="I127" s="58">
        <v>8.26</v>
      </c>
      <c r="J127" s="58">
        <v>15.26</v>
      </c>
      <c r="K127" s="58">
        <v>6.21</v>
      </c>
      <c r="L127" s="58">
        <v>7.54</v>
      </c>
      <c r="M127" s="59">
        <f t="shared" si="20"/>
        <v>15.234999999999999</v>
      </c>
      <c r="N127" s="59">
        <f t="shared" si="20"/>
        <v>6.2200000000000006</v>
      </c>
      <c r="O127" s="59">
        <f t="shared" si="20"/>
        <v>7.9</v>
      </c>
      <c r="P127" s="60">
        <f t="shared" si="25"/>
        <v>0.16133220228595135</v>
      </c>
      <c r="Q127" s="22">
        <f t="shared" si="26"/>
        <v>6.0255958607435604E-7</v>
      </c>
      <c r="R127" s="61">
        <f t="shared" si="27"/>
        <v>7.3753097133352377E-9</v>
      </c>
      <c r="S127" s="22">
        <f t="shared" si="28"/>
        <v>5.4395193367617108E-17</v>
      </c>
      <c r="T127" s="62">
        <v>298</v>
      </c>
      <c r="U127" s="59">
        <f t="shared" si="29"/>
        <v>288.23500000000001</v>
      </c>
      <c r="V127" s="63">
        <f t="shared" si="30"/>
        <v>0.57138883808339092</v>
      </c>
      <c r="W127" s="64">
        <f t="shared" si="31"/>
        <v>3.7272527005711438</v>
      </c>
      <c r="X127" s="65">
        <f t="shared" si="21"/>
        <v>-3.3388124243892064E-7</v>
      </c>
      <c r="Y127" s="66">
        <f t="shared" si="22"/>
        <v>-3.3330861317146505E-7</v>
      </c>
      <c r="Z127" s="66">
        <f t="shared" si="23"/>
        <v>-3.3330959526999681E-7</v>
      </c>
      <c r="AA127" s="67">
        <f t="shared" si="24"/>
        <v>-3.3273794473233998E-7</v>
      </c>
      <c r="AB127" s="68">
        <f t="shared" si="33"/>
        <v>9.7337571084965275E-4</v>
      </c>
      <c r="AC127" s="69"/>
      <c r="AD127" s="70">
        <f t="shared" si="32"/>
        <v>9.733757108496528</v>
      </c>
      <c r="AE127" s="70"/>
      <c r="AF127" s="74"/>
      <c r="AG127" s="71">
        <v>1210</v>
      </c>
    </row>
    <row r="128" spans="1:34">
      <c r="E128" s="73">
        <v>0.53752314814814817</v>
      </c>
      <c r="F128" s="71">
        <v>1220</v>
      </c>
      <c r="G128" s="58">
        <v>15.22</v>
      </c>
      <c r="H128" s="58">
        <v>6.23</v>
      </c>
      <c r="I128" s="58">
        <v>8.35</v>
      </c>
      <c r="J128" s="58">
        <v>15.27</v>
      </c>
      <c r="K128" s="58">
        <v>6.21</v>
      </c>
      <c r="L128" s="58">
        <v>7.55</v>
      </c>
      <c r="M128" s="59">
        <f t="shared" si="20"/>
        <v>15.245000000000001</v>
      </c>
      <c r="N128" s="59">
        <f t="shared" si="20"/>
        <v>6.2200000000000006</v>
      </c>
      <c r="O128" s="59">
        <f t="shared" si="20"/>
        <v>7.9499999999999993</v>
      </c>
      <c r="P128" s="60">
        <f t="shared" si="25"/>
        <v>0.16238124093732931</v>
      </c>
      <c r="Q128" s="22">
        <f t="shared" si="26"/>
        <v>6.0255958607435604E-7</v>
      </c>
      <c r="R128" s="61">
        <f t="shared" si="27"/>
        <v>7.3814411429631886E-9</v>
      </c>
      <c r="S128" s="22">
        <f t="shared" si="28"/>
        <v>5.4485673347029704E-17</v>
      </c>
      <c r="T128" s="62">
        <v>298</v>
      </c>
      <c r="U128" s="59">
        <f t="shared" si="29"/>
        <v>288.245</v>
      </c>
      <c r="V128" s="63">
        <f t="shared" si="30"/>
        <v>0.57078389573746524</v>
      </c>
      <c r="W128" s="64">
        <f t="shared" si="31"/>
        <v>3.7220645081269375</v>
      </c>
      <c r="X128" s="65">
        <f t="shared" si="21"/>
        <v>-3.3592619033489635E-7</v>
      </c>
      <c r="Y128" s="66">
        <f t="shared" si="22"/>
        <v>-3.3534453338891043E-7</v>
      </c>
      <c r="Z128" s="66">
        <f t="shared" si="23"/>
        <v>-3.3534554052920656E-7</v>
      </c>
      <c r="AA128" s="67">
        <f t="shared" si="24"/>
        <v>-3.3476488723578545E-7</v>
      </c>
      <c r="AB128" s="68">
        <f t="shared" si="33"/>
        <v>9.7004261817622913E-4</v>
      </c>
      <c r="AC128" s="69"/>
      <c r="AD128" s="70">
        <f t="shared" si="32"/>
        <v>9.7004261817622908</v>
      </c>
      <c r="AE128" s="70"/>
      <c r="AF128" s="74"/>
      <c r="AG128" s="71">
        <v>1220</v>
      </c>
    </row>
    <row r="129" spans="5:33">
      <c r="E129" s="73">
        <v>0.53763888888888889</v>
      </c>
      <c r="F129" s="71">
        <v>1230</v>
      </c>
      <c r="G129" s="58">
        <v>15.23</v>
      </c>
      <c r="H129" s="58">
        <v>6.23</v>
      </c>
      <c r="I129" s="58">
        <v>8.2100000000000009</v>
      </c>
      <c r="J129" s="58">
        <v>15.29</v>
      </c>
      <c r="K129" s="58">
        <v>6.21</v>
      </c>
      <c r="L129" s="58">
        <v>7.49</v>
      </c>
      <c r="M129" s="59">
        <f t="shared" si="20"/>
        <v>15.26</v>
      </c>
      <c r="N129" s="59">
        <f t="shared" si="20"/>
        <v>6.2200000000000006</v>
      </c>
      <c r="O129" s="59">
        <f t="shared" si="20"/>
        <v>7.8500000000000005</v>
      </c>
      <c r="P129" s="60">
        <f t="shared" si="25"/>
        <v>0.16038012323495898</v>
      </c>
      <c r="Q129" s="22">
        <f t="shared" si="26"/>
        <v>6.0255958607435604E-7</v>
      </c>
      <c r="R129" s="61">
        <f t="shared" si="27"/>
        <v>7.3906478462336192E-9</v>
      </c>
      <c r="S129" s="22">
        <f t="shared" si="28"/>
        <v>5.4621675587037635E-17</v>
      </c>
      <c r="T129" s="62">
        <v>298</v>
      </c>
      <c r="U129" s="59">
        <f t="shared" si="29"/>
        <v>288.26</v>
      </c>
      <c r="V129" s="63">
        <f t="shared" si="30"/>
        <v>0.56987656091606431</v>
      </c>
      <c r="W129" s="64">
        <f t="shared" si="31"/>
        <v>3.7142964301858483</v>
      </c>
      <c r="X129" s="65">
        <f t="shared" si="21"/>
        <v>-3.3215792501705847E-7</v>
      </c>
      <c r="Y129" s="66">
        <f t="shared" si="22"/>
        <v>-3.3158727164151239E-7</v>
      </c>
      <c r="Z129" s="66">
        <f t="shared" si="23"/>
        <v>-3.3158825203442334E-7</v>
      </c>
      <c r="AA129" s="67">
        <f t="shared" si="24"/>
        <v>-3.3101857568312236E-7</v>
      </c>
      <c r="AB129" s="68">
        <f t="shared" si="33"/>
        <v>9.6668916613388428E-4</v>
      </c>
      <c r="AC129" s="69"/>
      <c r="AD129" s="70">
        <f t="shared" si="32"/>
        <v>9.6668916613388429</v>
      </c>
      <c r="AE129" s="70"/>
      <c r="AF129" s="74"/>
      <c r="AG129" s="71">
        <v>1230</v>
      </c>
    </row>
    <row r="130" spans="5:33">
      <c r="E130" s="73">
        <v>0.53775462962962961</v>
      </c>
      <c r="F130" s="71">
        <v>1240</v>
      </c>
      <c r="G130" s="58">
        <v>15.24</v>
      </c>
      <c r="H130" s="58">
        <v>6.23</v>
      </c>
      <c r="I130" s="58">
        <v>8.1999999999999993</v>
      </c>
      <c r="J130" s="58">
        <v>15.3</v>
      </c>
      <c r="K130" s="58">
        <v>6.21</v>
      </c>
      <c r="L130" s="58">
        <v>7.56</v>
      </c>
      <c r="M130" s="59">
        <f t="shared" si="20"/>
        <v>15.27</v>
      </c>
      <c r="N130" s="59">
        <f t="shared" si="20"/>
        <v>6.2200000000000006</v>
      </c>
      <c r="O130" s="59">
        <f t="shared" si="20"/>
        <v>7.879999999999999</v>
      </c>
      <c r="P130" s="60">
        <f t="shared" si="25"/>
        <v>0.16102076743524368</v>
      </c>
      <c r="Q130" s="22">
        <f t="shared" si="26"/>
        <v>6.0255958607435604E-7</v>
      </c>
      <c r="R130" s="61">
        <f t="shared" si="27"/>
        <v>7.3967920271474298E-9</v>
      </c>
      <c r="S130" s="22">
        <f t="shared" si="28"/>
        <v>5.4712532292871787E-17</v>
      </c>
      <c r="T130" s="62">
        <v>298</v>
      </c>
      <c r="U130" s="59">
        <f t="shared" si="29"/>
        <v>288.27</v>
      </c>
      <c r="V130" s="63">
        <f t="shared" si="30"/>
        <v>0.56927172349375232</v>
      </c>
      <c r="W130" s="64">
        <f t="shared" si="31"/>
        <v>3.7091271684803475</v>
      </c>
      <c r="X130" s="65">
        <f t="shared" si="21"/>
        <v>-3.3335759274344025E-7</v>
      </c>
      <c r="Y130" s="66">
        <f t="shared" si="22"/>
        <v>-3.3278083144980514E-7</v>
      </c>
      <c r="Z130" s="66">
        <f t="shared" si="23"/>
        <v>-3.3278182933795001E-7</v>
      </c>
      <c r="AA130" s="67">
        <f t="shared" si="24"/>
        <v>-3.3220606247945166E-7</v>
      </c>
      <c r="AB130" s="68">
        <f t="shared" si="33"/>
        <v>9.6337328688713092E-4</v>
      </c>
      <c r="AC130" s="69"/>
      <c r="AD130" s="70">
        <f t="shared" si="32"/>
        <v>9.6337328688713093</v>
      </c>
      <c r="AE130" s="70"/>
      <c r="AF130" s="74"/>
      <c r="AG130" s="71">
        <v>1240</v>
      </c>
    </row>
    <row r="131" spans="5:33">
      <c r="E131" s="73">
        <v>0.53787037037037033</v>
      </c>
      <c r="F131" s="71">
        <v>1250</v>
      </c>
      <c r="G131" s="58">
        <v>15.26</v>
      </c>
      <c r="H131" s="58">
        <v>6.22</v>
      </c>
      <c r="I131" s="58">
        <v>8.18</v>
      </c>
      <c r="J131" s="58">
        <v>15.32</v>
      </c>
      <c r="K131" s="58">
        <v>6.21</v>
      </c>
      <c r="L131" s="58">
        <v>7.53</v>
      </c>
      <c r="M131" s="59">
        <f t="shared" si="20"/>
        <v>15.29</v>
      </c>
      <c r="N131" s="59">
        <f t="shared" si="20"/>
        <v>6.2149999999999999</v>
      </c>
      <c r="O131" s="59">
        <f t="shared" si="20"/>
        <v>7.8550000000000004</v>
      </c>
      <c r="P131" s="60">
        <f t="shared" si="25"/>
        <v>0.16056522045029556</v>
      </c>
      <c r="Q131" s="22">
        <f t="shared" si="26"/>
        <v>6.0953689724016853E-7</v>
      </c>
      <c r="R131" s="61">
        <f t="shared" si="27"/>
        <v>7.3242844996801496E-9</v>
      </c>
      <c r="S131" s="22">
        <f t="shared" si="28"/>
        <v>5.36451434322549E-17</v>
      </c>
      <c r="T131" s="62">
        <v>298</v>
      </c>
      <c r="U131" s="59">
        <f t="shared" si="29"/>
        <v>288.29000000000002</v>
      </c>
      <c r="V131" s="63">
        <f t="shared" si="30"/>
        <v>0.5680621745301675</v>
      </c>
      <c r="W131" s="64">
        <f t="shared" si="31"/>
        <v>3.6988112896632517</v>
      </c>
      <c r="X131" s="65">
        <f t="shared" si="21"/>
        <v>-3.2570939566807918E-7</v>
      </c>
      <c r="Y131" s="66">
        <f t="shared" si="22"/>
        <v>-3.2515688740920651E-7</v>
      </c>
      <c r="Z131" s="66">
        <f t="shared" si="23"/>
        <v>-3.2515782464153744E-7</v>
      </c>
      <c r="AA131" s="67">
        <f t="shared" si="24"/>
        <v>-3.2460625043529864E-7</v>
      </c>
      <c r="AB131" s="68">
        <f t="shared" si="33"/>
        <v>9.6004547192580028E-4</v>
      </c>
      <c r="AC131" s="69"/>
      <c r="AD131" s="70">
        <f t="shared" si="32"/>
        <v>9.6004547192580034</v>
      </c>
      <c r="AE131" s="70"/>
      <c r="AF131" s="74"/>
      <c r="AG131" s="71">
        <v>1250</v>
      </c>
    </row>
    <row r="132" spans="5:33">
      <c r="E132" s="73">
        <v>0.53798611111111105</v>
      </c>
      <c r="F132" s="71">
        <v>1260</v>
      </c>
      <c r="G132" s="58">
        <v>15.28</v>
      </c>
      <c r="H132" s="58">
        <v>6.22</v>
      </c>
      <c r="I132" s="58">
        <v>8.52</v>
      </c>
      <c r="J132" s="58">
        <v>15.34</v>
      </c>
      <c r="K132" s="58">
        <v>6.2</v>
      </c>
      <c r="L132" s="58">
        <v>7.37</v>
      </c>
      <c r="M132" s="59">
        <f t="shared" si="20"/>
        <v>15.309999999999999</v>
      </c>
      <c r="N132" s="59">
        <f t="shared" si="20"/>
        <v>6.21</v>
      </c>
      <c r="O132" s="59">
        <f t="shared" si="20"/>
        <v>7.9450000000000003</v>
      </c>
      <c r="P132" s="60">
        <f t="shared" si="25"/>
        <v>0.1624609017442879</v>
      </c>
      <c r="Q132" s="22">
        <f t="shared" si="26"/>
        <v>6.1659500186148145E-7</v>
      </c>
      <c r="R132" s="61">
        <f t="shared" si="27"/>
        <v>7.2524877318935832E-9</v>
      </c>
      <c r="S132" s="22">
        <f t="shared" si="28"/>
        <v>5.259857830126693E-17</v>
      </c>
      <c r="T132" s="62">
        <v>298</v>
      </c>
      <c r="U132" s="59">
        <f t="shared" si="29"/>
        <v>288.31</v>
      </c>
      <c r="V132" s="63">
        <f t="shared" si="30"/>
        <v>0.56685279337886574</v>
      </c>
      <c r="W132" s="64">
        <f t="shared" si="31"/>
        <v>3.6885255267730335</v>
      </c>
      <c r="X132" s="65">
        <f t="shared" si="21"/>
        <v>-3.2292913932151861E-7</v>
      </c>
      <c r="Y132" s="66">
        <f t="shared" si="22"/>
        <v>-3.2238417749969498E-7</v>
      </c>
      <c r="Z132" s="66">
        <f t="shared" si="23"/>
        <v>-3.2238509715466284E-7</v>
      </c>
      <c r="AA132" s="67">
        <f t="shared" si="24"/>
        <v>-3.2184105188386387E-7</v>
      </c>
      <c r="AB132" s="68">
        <f t="shared" si="33"/>
        <v>9.5679389680879221E-4</v>
      </c>
      <c r="AC132" s="69"/>
      <c r="AD132" s="70">
        <f t="shared" si="32"/>
        <v>9.5679389680879225</v>
      </c>
      <c r="AE132" s="70"/>
      <c r="AF132" s="74"/>
      <c r="AG132" s="71">
        <v>1260</v>
      </c>
    </row>
    <row r="133" spans="5:33">
      <c r="E133" s="73">
        <v>0.53810185185185189</v>
      </c>
      <c r="F133" s="71">
        <v>1270</v>
      </c>
      <c r="G133" s="58">
        <v>15.29</v>
      </c>
      <c r="H133" s="58">
        <v>6.22</v>
      </c>
      <c r="I133" s="58">
        <v>8.4700000000000006</v>
      </c>
      <c r="J133" s="58">
        <v>15.36</v>
      </c>
      <c r="K133" s="58">
        <v>6.2</v>
      </c>
      <c r="L133" s="58">
        <v>7.34</v>
      </c>
      <c r="M133" s="59">
        <f t="shared" si="20"/>
        <v>15.324999999999999</v>
      </c>
      <c r="N133" s="59">
        <f t="shared" si="20"/>
        <v>6.21</v>
      </c>
      <c r="O133" s="59">
        <f t="shared" si="20"/>
        <v>7.9050000000000002</v>
      </c>
      <c r="P133" s="60">
        <f t="shared" si="25"/>
        <v>0.16168477127035269</v>
      </c>
      <c r="Q133" s="22">
        <f t="shared" si="26"/>
        <v>6.1659500186148145E-7</v>
      </c>
      <c r="R133" s="61">
        <f t="shared" si="27"/>
        <v>7.2615335945140068E-9</v>
      </c>
      <c r="S133" s="22">
        <f t="shared" si="28"/>
        <v>5.2729870144255513E-17</v>
      </c>
      <c r="T133" s="62">
        <v>298</v>
      </c>
      <c r="U133" s="59">
        <f t="shared" si="29"/>
        <v>288.32499999999999</v>
      </c>
      <c r="V133" s="63">
        <f t="shared" si="30"/>
        <v>0.56594586762118859</v>
      </c>
      <c r="W133" s="64">
        <f t="shared" si="31"/>
        <v>3.6808309128390944</v>
      </c>
      <c r="X133" s="65">
        <f t="shared" si="21"/>
        <v>-3.2177427422584497E-7</v>
      </c>
      <c r="Y133" s="66">
        <f t="shared" si="22"/>
        <v>-3.2123137397603038E-7</v>
      </c>
      <c r="Z133" s="66">
        <f t="shared" si="23"/>
        <v>-3.2123228996187782E-7</v>
      </c>
      <c r="AA133" s="67">
        <f t="shared" si="24"/>
        <v>-3.2069030260699263E-7</v>
      </c>
      <c r="AB133" s="68">
        <f t="shared" si="33"/>
        <v>9.5357004890793537E-4</v>
      </c>
      <c r="AC133" s="69"/>
      <c r="AD133" s="70">
        <f t="shared" si="32"/>
        <v>9.5357004890793533</v>
      </c>
      <c r="AE133" s="70"/>
      <c r="AF133" s="74"/>
      <c r="AG133" s="71">
        <v>1270</v>
      </c>
    </row>
    <row r="134" spans="5:33">
      <c r="E134" s="73">
        <v>0.53821759259259261</v>
      </c>
      <c r="F134" s="71">
        <v>1280</v>
      </c>
      <c r="G134" s="58">
        <v>15.31</v>
      </c>
      <c r="H134" s="58">
        <v>6.22</v>
      </c>
      <c r="I134" s="58">
        <v>8.1999999999999993</v>
      </c>
      <c r="J134" s="58">
        <v>15.37</v>
      </c>
      <c r="K134" s="58">
        <v>6.2</v>
      </c>
      <c r="L134" s="58">
        <v>7.46</v>
      </c>
      <c r="M134" s="59">
        <f t="shared" ref="M134:O197" si="34">(G134+J134)/2</f>
        <v>15.34</v>
      </c>
      <c r="N134" s="59">
        <f t="shared" si="34"/>
        <v>6.21</v>
      </c>
      <c r="O134" s="59">
        <f t="shared" si="34"/>
        <v>7.83</v>
      </c>
      <c r="P134" s="60">
        <f t="shared" si="25"/>
        <v>0.16019218230332882</v>
      </c>
      <c r="Q134" s="22">
        <f t="shared" si="26"/>
        <v>6.1659500186148145E-7</v>
      </c>
      <c r="R134" s="61">
        <f t="shared" si="27"/>
        <v>7.2705907398326678E-9</v>
      </c>
      <c r="S134" s="22">
        <f t="shared" si="28"/>
        <v>5.2861489706140537E-17</v>
      </c>
      <c r="T134" s="62">
        <v>298</v>
      </c>
      <c r="U134" s="59">
        <f t="shared" si="29"/>
        <v>288.33999999999997</v>
      </c>
      <c r="V134" s="63">
        <f t="shared" si="30"/>
        <v>0.56503903622355001</v>
      </c>
      <c r="W134" s="64">
        <f t="shared" si="31"/>
        <v>3.6731531486726081</v>
      </c>
      <c r="X134" s="65">
        <f t="shared" ref="X134:X197" si="35">-($B$2/W134)*P134*S134*AB134</f>
        <v>-3.1918873650397328E-7</v>
      </c>
      <c r="Y134" s="66">
        <f t="shared" ref="Y134:Y197" si="36">-(AB134+(5*X134))*$B$2*S134*P134/W134</f>
        <v>-3.1865272018930067E-7</v>
      </c>
      <c r="Z134" s="66">
        <f t="shared" ref="Z134:Z197" si="37">-(AB134+5*Y134)*$B$2*P134*S134/W134</f>
        <v>-3.186536203259807E-7</v>
      </c>
      <c r="AA134" s="67">
        <f t="shared" ref="AA134:AA197" si="38">-(AB134+(10*Z134))*$B$2*P134*S134/W134</f>
        <v>-3.181185011247741E-7</v>
      </c>
      <c r="AB134" s="68">
        <f t="shared" si="33"/>
        <v>9.5035772906675432E-4</v>
      </c>
      <c r="AC134" s="69"/>
      <c r="AD134" s="70">
        <f t="shared" si="32"/>
        <v>9.5035772906675433</v>
      </c>
      <c r="AE134" s="70"/>
      <c r="AF134" s="74"/>
      <c r="AG134" s="71">
        <v>1280</v>
      </c>
    </row>
    <row r="135" spans="5:33">
      <c r="E135" s="73">
        <v>0.53833333333333333</v>
      </c>
      <c r="F135" s="71">
        <v>1290</v>
      </c>
      <c r="G135" s="58">
        <v>15.32</v>
      </c>
      <c r="H135" s="58">
        <v>6.22</v>
      </c>
      <c r="I135" s="58">
        <v>8.36</v>
      </c>
      <c r="J135" s="58">
        <v>15.37</v>
      </c>
      <c r="K135" s="58">
        <v>6.2</v>
      </c>
      <c r="L135" s="58">
        <v>7.47</v>
      </c>
      <c r="M135" s="59">
        <f t="shared" si="34"/>
        <v>15.344999999999999</v>
      </c>
      <c r="N135" s="59">
        <f t="shared" si="34"/>
        <v>6.21</v>
      </c>
      <c r="O135" s="59">
        <f t="shared" si="34"/>
        <v>7.9149999999999991</v>
      </c>
      <c r="P135" s="60">
        <f t="shared" ref="P135:P198" si="39">((O135/32000)*(1/((-0.026*M135+1.9067)/1000)))/1.013</f>
        <v>0.16194513998080398</v>
      </c>
      <c r="Q135" s="22">
        <f t="shared" ref="Q135:Q198" si="40">POWER(10, -N135)</f>
        <v>6.1659500186148145E-7</v>
      </c>
      <c r="R135" s="61">
        <f t="shared" ref="R135:R198" si="41">(0.00000000000001*(0.1253*EXP(0.0831*M135)))/Q135</f>
        <v>7.2736122979703006E-9</v>
      </c>
      <c r="S135" s="22">
        <f t="shared" ref="S135:S198" si="42">POWER(R135, 2)</f>
        <v>5.2905435861184797E-17</v>
      </c>
      <c r="T135" s="62">
        <v>298</v>
      </c>
      <c r="U135" s="59">
        <f t="shared" ref="U135:U198" si="43">273+M135</f>
        <v>288.34500000000003</v>
      </c>
      <c r="V135" s="63">
        <f t="shared" ref="V135:V198" si="44">((1/U135)-(1/298))*5026</f>
        <v>0.56473678005735273</v>
      </c>
      <c r="W135" s="64">
        <f t="shared" ref="W135:W198" si="45">POWER(10,V135)</f>
        <v>3.6705976316682825</v>
      </c>
      <c r="X135" s="65">
        <f t="shared" si="35"/>
        <v>-3.2209107078311797E-7</v>
      </c>
      <c r="Y135" s="66">
        <f t="shared" si="36"/>
        <v>-3.2154342607891509E-7</v>
      </c>
      <c r="Z135" s="66">
        <f t="shared" si="37"/>
        <v>-3.2154435722773988E-7</v>
      </c>
      <c r="AA135" s="67">
        <f t="shared" si="38"/>
        <v>-3.2099764050593621E-7</v>
      </c>
      <c r="AB135" s="68">
        <f t="shared" si="33"/>
        <v>9.471711958689888E-4</v>
      </c>
      <c r="AC135" s="69"/>
      <c r="AD135" s="70">
        <f t="shared" ref="AD135:AD198" si="46">AB135*10000</f>
        <v>9.4717119586898875</v>
      </c>
      <c r="AE135" s="70"/>
      <c r="AF135" s="74"/>
      <c r="AG135" s="71">
        <v>1290</v>
      </c>
    </row>
    <row r="136" spans="5:33">
      <c r="E136" s="73">
        <v>0.53844907407407405</v>
      </c>
      <c r="F136" s="71">
        <v>1300</v>
      </c>
      <c r="G136" s="58">
        <v>15.34</v>
      </c>
      <c r="H136" s="58">
        <v>6.22</v>
      </c>
      <c r="I136" s="58">
        <v>8.27</v>
      </c>
      <c r="J136" s="58">
        <v>15.39</v>
      </c>
      <c r="K136" s="58">
        <v>6.2</v>
      </c>
      <c r="L136" s="58">
        <v>7.37</v>
      </c>
      <c r="M136" s="59">
        <f t="shared" si="34"/>
        <v>15.365</v>
      </c>
      <c r="N136" s="59">
        <f t="shared" si="34"/>
        <v>6.21</v>
      </c>
      <c r="O136" s="59">
        <f t="shared" si="34"/>
        <v>7.82</v>
      </c>
      <c r="P136" s="60">
        <f t="shared" si="39"/>
        <v>0.16005659090183125</v>
      </c>
      <c r="Q136" s="22">
        <f t="shared" si="40"/>
        <v>6.1659500186148145E-7</v>
      </c>
      <c r="R136" s="61">
        <f t="shared" si="41"/>
        <v>7.2857110929231485E-9</v>
      </c>
      <c r="S136" s="22">
        <f t="shared" si="42"/>
        <v>5.3081586129543419E-17</v>
      </c>
      <c r="T136" s="62">
        <v>298</v>
      </c>
      <c r="U136" s="59">
        <f t="shared" si="43"/>
        <v>288.36500000000001</v>
      </c>
      <c r="V136" s="63">
        <f t="shared" si="44"/>
        <v>0.56352786020978929</v>
      </c>
      <c r="W136" s="64">
        <f t="shared" si="45"/>
        <v>3.6603942141816264</v>
      </c>
      <c r="X136" s="65">
        <f t="shared" si="35"/>
        <v>-3.191978809151852E-7</v>
      </c>
      <c r="Y136" s="66">
        <f t="shared" si="36"/>
        <v>-3.1865819837923343E-7</v>
      </c>
      <c r="Z136" s="66">
        <f t="shared" si="37"/>
        <v>-3.1865911084531487E-7</v>
      </c>
      <c r="AA136" s="67">
        <f t="shared" si="38"/>
        <v>-3.1812033768994783E-7</v>
      </c>
      <c r="AB136" s="68">
        <f t="shared" ref="AB136:AB199" si="47">AB135+10*(0.166666666666666*(X135+2*Y135+2*Z135+AA135))</f>
        <v>9.439557554058182E-4</v>
      </c>
      <c r="AC136" s="69"/>
      <c r="AD136" s="70">
        <f t="shared" si="46"/>
        <v>9.4395575540581813</v>
      </c>
      <c r="AE136" s="70"/>
      <c r="AF136" s="74"/>
      <c r="AG136" s="71">
        <v>1300</v>
      </c>
    </row>
    <row r="137" spans="5:33">
      <c r="E137" s="73">
        <v>0.53856481481481477</v>
      </c>
      <c r="F137" s="71">
        <v>1310</v>
      </c>
      <c r="G137" s="58">
        <v>15.36</v>
      </c>
      <c r="H137" s="58">
        <v>6.22</v>
      </c>
      <c r="I137" s="58">
        <v>8.34</v>
      </c>
      <c r="J137" s="58">
        <v>15.42</v>
      </c>
      <c r="K137" s="58">
        <v>6.2</v>
      </c>
      <c r="L137" s="58">
        <v>7.36</v>
      </c>
      <c r="M137" s="59">
        <f t="shared" si="34"/>
        <v>15.39</v>
      </c>
      <c r="N137" s="59">
        <f t="shared" si="34"/>
        <v>6.21</v>
      </c>
      <c r="O137" s="59">
        <f t="shared" si="34"/>
        <v>7.85</v>
      </c>
      <c r="P137" s="60">
        <f t="shared" si="39"/>
        <v>0.1607399395161121</v>
      </c>
      <c r="Q137" s="22">
        <f t="shared" si="40"/>
        <v>6.1659500186148145E-7</v>
      </c>
      <c r="R137" s="61">
        <f t="shared" si="41"/>
        <v>7.3008628911995507E-9</v>
      </c>
      <c r="S137" s="22">
        <f t="shared" si="42"/>
        <v>5.3302598956094662E-17</v>
      </c>
      <c r="T137" s="62">
        <v>298</v>
      </c>
      <c r="U137" s="59">
        <f t="shared" si="43"/>
        <v>288.39</v>
      </c>
      <c r="V137" s="63">
        <f t="shared" si="44"/>
        <v>0.56201694619818465</v>
      </c>
      <c r="W137" s="64">
        <f t="shared" si="45"/>
        <v>3.6476817992539861</v>
      </c>
      <c r="X137" s="65">
        <f t="shared" si="35"/>
        <v>-3.2192676236050027E-7</v>
      </c>
      <c r="Y137" s="66">
        <f t="shared" si="36"/>
        <v>-3.2137595327830799E-7</v>
      </c>
      <c r="Z137" s="66">
        <f t="shared" si="37"/>
        <v>-3.2137689569963015E-7</v>
      </c>
      <c r="AA137" s="67">
        <f t="shared" si="38"/>
        <v>-3.2082702581383884E-7</v>
      </c>
      <c r="AB137" s="68">
        <f t="shared" si="47"/>
        <v>9.4076916734406118E-4</v>
      </c>
      <c r="AC137" s="69"/>
      <c r="AD137" s="70">
        <f t="shared" si="46"/>
        <v>9.4076916734406115</v>
      </c>
      <c r="AE137" s="70"/>
      <c r="AF137" s="74"/>
      <c r="AG137" s="71">
        <v>1310</v>
      </c>
    </row>
    <row r="138" spans="5:33">
      <c r="E138" s="73">
        <v>0.5386805555555555</v>
      </c>
      <c r="F138" s="71">
        <v>1320</v>
      </c>
      <c r="G138" s="58">
        <v>15.38</v>
      </c>
      <c r="H138" s="58">
        <v>6.22</v>
      </c>
      <c r="I138" s="58">
        <v>8.33</v>
      </c>
      <c r="J138" s="58">
        <v>15.44</v>
      </c>
      <c r="K138" s="58">
        <v>6.19</v>
      </c>
      <c r="L138" s="58">
        <v>7.37</v>
      </c>
      <c r="M138" s="59">
        <f t="shared" si="34"/>
        <v>15.41</v>
      </c>
      <c r="N138" s="59">
        <f t="shared" si="34"/>
        <v>6.2050000000000001</v>
      </c>
      <c r="O138" s="59">
        <f t="shared" si="34"/>
        <v>7.85</v>
      </c>
      <c r="P138" s="60">
        <f t="shared" si="39"/>
        <v>0.16079543921635139</v>
      </c>
      <c r="Q138" s="22">
        <f t="shared" si="40"/>
        <v>6.2373483548241851E-7</v>
      </c>
      <c r="R138" s="61">
        <f t="shared" si="41"/>
        <v>7.2292957152298142E-9</v>
      </c>
      <c r="S138" s="22">
        <f t="shared" si="42"/>
        <v>5.226271653824015E-17</v>
      </c>
      <c r="T138" s="62">
        <v>298</v>
      </c>
      <c r="U138" s="59">
        <f t="shared" si="43"/>
        <v>288.41000000000003</v>
      </c>
      <c r="V138" s="63">
        <f t="shared" si="44"/>
        <v>0.56080840358466044</v>
      </c>
      <c r="W138" s="64">
        <f t="shared" si="45"/>
        <v>3.6375452421321657</v>
      </c>
      <c r="X138" s="65">
        <f t="shared" si="35"/>
        <v>-3.1555350605185419E-7</v>
      </c>
      <c r="Y138" s="66">
        <f t="shared" si="36"/>
        <v>-3.1502247601875591E-7</v>
      </c>
      <c r="Z138" s="66">
        <f t="shared" si="37"/>
        <v>-3.1502336966401932E-7</v>
      </c>
      <c r="AA138" s="67">
        <f t="shared" si="38"/>
        <v>-3.1449323026843789E-7</v>
      </c>
      <c r="AB138" s="68">
        <f t="shared" si="47"/>
        <v>9.3755540153384412E-4</v>
      </c>
      <c r="AC138" s="75">
        <f>D17</f>
        <v>9.5990965556182954E-4</v>
      </c>
      <c r="AD138" s="70">
        <f t="shared" si="46"/>
        <v>9.3755540153384409</v>
      </c>
      <c r="AE138" s="70">
        <f t="shared" ref="AE138" si="48">AC138*10000</f>
        <v>9.5990965556182957</v>
      </c>
      <c r="AF138" s="74">
        <f>(AD138-AE138)*(AD138-AE138)</f>
        <v>4.9971267314770487E-2</v>
      </c>
      <c r="AG138" s="71">
        <v>1320</v>
      </c>
    </row>
    <row r="139" spans="5:33">
      <c r="E139" s="73">
        <v>0.53879629629629633</v>
      </c>
      <c r="F139" s="71">
        <v>1330</v>
      </c>
      <c r="G139" s="58">
        <v>15.39</v>
      </c>
      <c r="H139" s="58">
        <v>6.21</v>
      </c>
      <c r="I139" s="58">
        <v>8.36</v>
      </c>
      <c r="J139" s="58">
        <v>15.46</v>
      </c>
      <c r="K139" s="58">
        <v>6.19</v>
      </c>
      <c r="L139" s="58">
        <v>7.46</v>
      </c>
      <c r="M139" s="59">
        <f t="shared" si="34"/>
        <v>15.425000000000001</v>
      </c>
      <c r="N139" s="59">
        <f t="shared" si="34"/>
        <v>6.2</v>
      </c>
      <c r="O139" s="59">
        <f t="shared" si="34"/>
        <v>7.91</v>
      </c>
      <c r="P139" s="60">
        <f t="shared" si="39"/>
        <v>0.1620664172190639</v>
      </c>
      <c r="Q139" s="22">
        <f t="shared" si="40"/>
        <v>6.3095734448019254E-7</v>
      </c>
      <c r="R139" s="61">
        <f t="shared" si="41"/>
        <v>7.1554563712173276E-9</v>
      </c>
      <c r="S139" s="22">
        <f t="shared" si="42"/>
        <v>5.1200555880394646E-17</v>
      </c>
      <c r="T139" s="62">
        <v>298</v>
      </c>
      <c r="U139" s="59">
        <f t="shared" si="43"/>
        <v>288.42500000000001</v>
      </c>
      <c r="V139" s="63">
        <f t="shared" si="44"/>
        <v>0.5599021066158304</v>
      </c>
      <c r="W139" s="64">
        <f t="shared" si="45"/>
        <v>3.6299622335051795</v>
      </c>
      <c r="X139" s="65">
        <f t="shared" si="35"/>
        <v>-3.1118567802347368E-7</v>
      </c>
      <c r="Y139" s="66">
        <f t="shared" si="36"/>
        <v>-3.106675059861666E-7</v>
      </c>
      <c r="Z139" s="66">
        <f t="shared" si="37"/>
        <v>-3.1066836882234191E-7</v>
      </c>
      <c r="AA139" s="67">
        <f t="shared" si="38"/>
        <v>-3.101510567477001E-7</v>
      </c>
      <c r="AB139" s="68">
        <f t="shared" si="47"/>
        <v>9.3440517082103442E-4</v>
      </c>
      <c r="AC139" s="69"/>
      <c r="AD139" s="70">
        <f t="shared" si="46"/>
        <v>9.344051708210344</v>
      </c>
      <c r="AE139" s="70"/>
      <c r="AF139" s="74"/>
      <c r="AG139" s="71">
        <v>1330</v>
      </c>
    </row>
    <row r="140" spans="5:33">
      <c r="E140" s="73">
        <v>0.53891203703703705</v>
      </c>
      <c r="F140" s="71">
        <v>1340</v>
      </c>
      <c r="G140" s="58">
        <v>15.41</v>
      </c>
      <c r="H140" s="58">
        <v>6.21</v>
      </c>
      <c r="I140" s="58">
        <v>8.24</v>
      </c>
      <c r="J140" s="58">
        <v>15.47</v>
      </c>
      <c r="K140" s="58">
        <v>6.19</v>
      </c>
      <c r="L140" s="58">
        <v>7.51</v>
      </c>
      <c r="M140" s="59">
        <f t="shared" si="34"/>
        <v>15.440000000000001</v>
      </c>
      <c r="N140" s="59">
        <f t="shared" si="34"/>
        <v>6.2</v>
      </c>
      <c r="O140" s="59">
        <f t="shared" si="34"/>
        <v>7.875</v>
      </c>
      <c r="P140" s="60">
        <f t="shared" si="39"/>
        <v>0.16139111340516893</v>
      </c>
      <c r="Q140" s="22">
        <f t="shared" si="40"/>
        <v>6.3095734448019254E-7</v>
      </c>
      <c r="R140" s="61">
        <f t="shared" si="41"/>
        <v>7.1643812088335044E-9</v>
      </c>
      <c r="S140" s="22">
        <f t="shared" si="42"/>
        <v>5.1328358105486626E-17</v>
      </c>
      <c r="T140" s="62">
        <v>298</v>
      </c>
      <c r="U140" s="59">
        <f t="shared" si="43"/>
        <v>288.44</v>
      </c>
      <c r="V140" s="63">
        <f t="shared" si="44"/>
        <v>0.55899590390892495</v>
      </c>
      <c r="W140" s="64">
        <f t="shared" si="45"/>
        <v>3.622395819023807</v>
      </c>
      <c r="X140" s="65">
        <f t="shared" si="35"/>
        <v>-3.1027640566578291E-7</v>
      </c>
      <c r="Y140" s="66">
        <f t="shared" si="36"/>
        <v>-3.0975953889886989E-7</v>
      </c>
      <c r="Z140" s="66">
        <f t="shared" si="37"/>
        <v>-3.0976039990940714E-7</v>
      </c>
      <c r="AA140" s="67">
        <f t="shared" si="38"/>
        <v>-3.0924439128444243E-7</v>
      </c>
      <c r="AB140" s="68">
        <f t="shared" si="47"/>
        <v>9.3129849001372079E-4</v>
      </c>
      <c r="AC140" s="69"/>
      <c r="AD140" s="70">
        <f t="shared" si="46"/>
        <v>9.3129849001372076</v>
      </c>
      <c r="AE140" s="70"/>
      <c r="AF140" s="74"/>
      <c r="AG140" s="71">
        <v>1340</v>
      </c>
    </row>
    <row r="141" spans="5:33">
      <c r="E141" s="73">
        <v>0.53902777777777777</v>
      </c>
      <c r="F141" s="71">
        <v>1350</v>
      </c>
      <c r="G141" s="58">
        <v>15.42</v>
      </c>
      <c r="H141" s="58">
        <v>6.21</v>
      </c>
      <c r="I141" s="58">
        <v>8.23</v>
      </c>
      <c r="J141" s="58">
        <v>15.47</v>
      </c>
      <c r="K141" s="58">
        <v>6.19</v>
      </c>
      <c r="L141" s="58">
        <v>7.45</v>
      </c>
      <c r="M141" s="59">
        <f t="shared" si="34"/>
        <v>15.445</v>
      </c>
      <c r="N141" s="59">
        <f t="shared" si="34"/>
        <v>6.2</v>
      </c>
      <c r="O141" s="59">
        <f t="shared" si="34"/>
        <v>7.84</v>
      </c>
      <c r="P141" s="60">
        <f t="shared" si="39"/>
        <v>0.16068769717077305</v>
      </c>
      <c r="Q141" s="22">
        <f t="shared" si="40"/>
        <v>6.3095734448019254E-7</v>
      </c>
      <c r="R141" s="61">
        <f t="shared" si="41"/>
        <v>7.1673586277417178E-9</v>
      </c>
      <c r="S141" s="22">
        <f t="shared" si="42"/>
        <v>5.1371029698663642E-17</v>
      </c>
      <c r="T141" s="62">
        <v>298</v>
      </c>
      <c r="U141" s="59">
        <f t="shared" si="43"/>
        <v>288.44499999999999</v>
      </c>
      <c r="V141" s="63">
        <f t="shared" si="44"/>
        <v>0.55869385728450782</v>
      </c>
      <c r="W141" s="64">
        <f t="shared" si="45"/>
        <v>3.6198773618819646</v>
      </c>
      <c r="X141" s="65">
        <f t="shared" si="35"/>
        <v>-3.0836692317824915E-7</v>
      </c>
      <c r="Y141" s="66">
        <f t="shared" si="36"/>
        <v>-3.0785469484250495E-7</v>
      </c>
      <c r="Z141" s="66">
        <f t="shared" si="37"/>
        <v>-3.0785554570505931E-7</v>
      </c>
      <c r="AA141" s="67">
        <f t="shared" si="38"/>
        <v>-3.0734416540513371E-7</v>
      </c>
      <c r="AB141" s="68">
        <f t="shared" si="47"/>
        <v>9.2820088888944286E-4</v>
      </c>
      <c r="AC141" s="69"/>
      <c r="AD141" s="70">
        <f t="shared" si="46"/>
        <v>9.2820088888944294</v>
      </c>
      <c r="AE141" s="70"/>
      <c r="AF141" s="74"/>
      <c r="AG141" s="71">
        <v>1350</v>
      </c>
    </row>
    <row r="142" spans="5:33">
      <c r="E142" s="73">
        <v>0.53914351851851849</v>
      </c>
      <c r="F142" s="71">
        <v>1360</v>
      </c>
      <c r="G142" s="58">
        <v>15.43</v>
      </c>
      <c r="H142" s="58">
        <v>6.21</v>
      </c>
      <c r="I142" s="58">
        <v>8.41</v>
      </c>
      <c r="J142" s="58">
        <v>15.51</v>
      </c>
      <c r="K142" s="58">
        <v>6.19</v>
      </c>
      <c r="L142" s="58">
        <v>7.35</v>
      </c>
      <c r="M142" s="59">
        <f t="shared" si="34"/>
        <v>15.469999999999999</v>
      </c>
      <c r="N142" s="59">
        <f t="shared" si="34"/>
        <v>6.2</v>
      </c>
      <c r="O142" s="59">
        <f t="shared" si="34"/>
        <v>7.88</v>
      </c>
      <c r="P142" s="60">
        <f t="shared" si="39"/>
        <v>0.16157731055357247</v>
      </c>
      <c r="Q142" s="22">
        <f t="shared" si="40"/>
        <v>6.3095734448019254E-7</v>
      </c>
      <c r="R142" s="61">
        <f t="shared" si="41"/>
        <v>7.1822642931897559E-9</v>
      </c>
      <c r="S142" s="22">
        <f t="shared" si="42"/>
        <v>5.1584920377228545E-17</v>
      </c>
      <c r="T142" s="62">
        <v>298</v>
      </c>
      <c r="U142" s="59">
        <f t="shared" si="43"/>
        <v>288.47000000000003</v>
      </c>
      <c r="V142" s="63">
        <f t="shared" si="44"/>
        <v>0.55718378122205814</v>
      </c>
      <c r="W142" s="64">
        <f t="shared" si="45"/>
        <v>3.607312620616999</v>
      </c>
      <c r="X142" s="65">
        <f t="shared" si="35"/>
        <v>-3.1141339705583508E-7</v>
      </c>
      <c r="Y142" s="66">
        <f t="shared" si="36"/>
        <v>-3.1088925932797233E-7</v>
      </c>
      <c r="Z142" s="66">
        <f t="shared" si="37"/>
        <v>-3.1089014150054542E-7</v>
      </c>
      <c r="AA142" s="67">
        <f t="shared" si="38"/>
        <v>-3.1036688297569875E-7</v>
      </c>
      <c r="AB142" s="68">
        <f t="shared" si="47"/>
        <v>9.2512233627331205E-4</v>
      </c>
      <c r="AC142" s="69"/>
      <c r="AD142" s="70">
        <f t="shared" si="46"/>
        <v>9.2512233627331213</v>
      </c>
      <c r="AE142" s="70"/>
      <c r="AF142" s="74"/>
      <c r="AG142" s="71">
        <v>1360</v>
      </c>
    </row>
    <row r="143" spans="5:33">
      <c r="E143" s="73">
        <v>0.53925925925925922</v>
      </c>
      <c r="F143" s="71">
        <v>1370</v>
      </c>
      <c r="G143" s="58">
        <v>15.46</v>
      </c>
      <c r="H143" s="58">
        <v>6.21</v>
      </c>
      <c r="I143" s="58">
        <v>8.33</v>
      </c>
      <c r="J143" s="58">
        <v>15.5</v>
      </c>
      <c r="K143" s="58">
        <v>6.19</v>
      </c>
      <c r="L143" s="58">
        <v>7.31</v>
      </c>
      <c r="M143" s="59">
        <f t="shared" si="34"/>
        <v>15.48</v>
      </c>
      <c r="N143" s="59">
        <f t="shared" si="34"/>
        <v>6.2</v>
      </c>
      <c r="O143" s="59">
        <f t="shared" si="34"/>
        <v>7.82</v>
      </c>
      <c r="P143" s="60">
        <f t="shared" si="39"/>
        <v>0.1603747419746773</v>
      </c>
      <c r="Q143" s="22">
        <f t="shared" si="40"/>
        <v>6.3095734448019254E-7</v>
      </c>
      <c r="R143" s="61">
        <f t="shared" si="41"/>
        <v>7.1882352354002772E-9</v>
      </c>
      <c r="S143" s="22">
        <f t="shared" si="42"/>
        <v>5.1670725799450077E-17</v>
      </c>
      <c r="T143" s="62">
        <v>298</v>
      </c>
      <c r="U143" s="59">
        <f t="shared" si="43"/>
        <v>288.48</v>
      </c>
      <c r="V143" s="63">
        <f t="shared" si="44"/>
        <v>0.55657982408141549</v>
      </c>
      <c r="W143" s="64">
        <f t="shared" si="45"/>
        <v>3.6022995520280263</v>
      </c>
      <c r="X143" s="65">
        <f t="shared" si="35"/>
        <v>-3.0899875256540074E-7</v>
      </c>
      <c r="Y143" s="66">
        <f t="shared" si="36"/>
        <v>-3.0848097145087383E-7</v>
      </c>
      <c r="Z143" s="66">
        <f t="shared" si="37"/>
        <v>-3.0848183908312259E-7</v>
      </c>
      <c r="AA143" s="67">
        <f t="shared" si="38"/>
        <v>-3.0796492269310723E-7</v>
      </c>
      <c r="AB143" s="68">
        <f t="shared" si="47"/>
        <v>9.2201343780383112E-4</v>
      </c>
      <c r="AC143" s="69"/>
      <c r="AD143" s="70">
        <f t="shared" si="46"/>
        <v>9.2201343780383116</v>
      </c>
      <c r="AE143" s="70"/>
      <c r="AF143" s="74"/>
      <c r="AG143" s="71">
        <v>1370</v>
      </c>
    </row>
    <row r="144" spans="5:33">
      <c r="E144" s="73">
        <v>0.53937499999999994</v>
      </c>
      <c r="F144" s="71">
        <v>1380</v>
      </c>
      <c r="G144" s="58">
        <v>15.47</v>
      </c>
      <c r="H144" s="58">
        <v>6.21</v>
      </c>
      <c r="I144" s="58">
        <v>8.3000000000000007</v>
      </c>
      <c r="J144" s="58">
        <v>15.54</v>
      </c>
      <c r="K144" s="58">
        <v>6.19</v>
      </c>
      <c r="L144" s="58">
        <v>7.36</v>
      </c>
      <c r="M144" s="59">
        <f t="shared" si="34"/>
        <v>15.504999999999999</v>
      </c>
      <c r="N144" s="59">
        <f t="shared" si="34"/>
        <v>6.2</v>
      </c>
      <c r="O144" s="59">
        <f t="shared" si="34"/>
        <v>7.83</v>
      </c>
      <c r="P144" s="60">
        <f t="shared" si="39"/>
        <v>0.16064924413755086</v>
      </c>
      <c r="Q144" s="22">
        <f t="shared" si="40"/>
        <v>6.3095734448019254E-7</v>
      </c>
      <c r="R144" s="61">
        <f t="shared" si="41"/>
        <v>7.2031843170837265E-9</v>
      </c>
      <c r="S144" s="22">
        <f t="shared" si="42"/>
        <v>5.1885864305880953E-17</v>
      </c>
      <c r="T144" s="62">
        <v>298</v>
      </c>
      <c r="U144" s="59">
        <f t="shared" si="43"/>
        <v>288.505</v>
      </c>
      <c r="V144" s="63">
        <f t="shared" si="44"/>
        <v>0.55507011440254028</v>
      </c>
      <c r="W144" s="64">
        <f t="shared" si="45"/>
        <v>3.5897988525130202</v>
      </c>
      <c r="X144" s="65">
        <f t="shared" si="35"/>
        <v>-3.1085522637865693E-7</v>
      </c>
      <c r="Y144" s="66">
        <f t="shared" si="36"/>
        <v>-3.1032944576076725E-7</v>
      </c>
      <c r="Z144" s="66">
        <f t="shared" si="37"/>
        <v>-3.1033033506625322E-7</v>
      </c>
      <c r="AA144" s="67">
        <f t="shared" si="38"/>
        <v>-3.0980544074550633E-7</v>
      </c>
      <c r="AB144" s="68">
        <f t="shared" si="47"/>
        <v>9.1892862230995363E-4</v>
      </c>
      <c r="AC144" s="69"/>
      <c r="AD144" s="70">
        <f t="shared" si="46"/>
        <v>9.1892862230995362</v>
      </c>
      <c r="AE144" s="70"/>
      <c r="AF144" s="74"/>
      <c r="AG144" s="71">
        <v>1380</v>
      </c>
    </row>
    <row r="145" spans="1:34">
      <c r="E145" s="73">
        <v>0.53949074074074077</v>
      </c>
      <c r="F145" s="71">
        <v>1390</v>
      </c>
      <c r="G145" s="58">
        <v>15.49</v>
      </c>
      <c r="H145" s="58">
        <v>6.21</v>
      </c>
      <c r="I145" s="58">
        <v>8.14</v>
      </c>
      <c r="J145" s="58">
        <v>15.56</v>
      </c>
      <c r="K145" s="58">
        <v>6.19</v>
      </c>
      <c r="L145" s="58">
        <v>7.48</v>
      </c>
      <c r="M145" s="59">
        <f t="shared" si="34"/>
        <v>15.525</v>
      </c>
      <c r="N145" s="59">
        <f t="shared" si="34"/>
        <v>6.2</v>
      </c>
      <c r="O145" s="59">
        <f t="shared" si="34"/>
        <v>7.8100000000000005</v>
      </c>
      <c r="P145" s="60">
        <f t="shared" si="39"/>
        <v>0.16029433800499041</v>
      </c>
      <c r="Q145" s="22">
        <f t="shared" si="40"/>
        <v>6.3095734448019254E-7</v>
      </c>
      <c r="R145" s="61">
        <f t="shared" si="41"/>
        <v>7.2151659634087975E-9</v>
      </c>
      <c r="S145" s="22">
        <f t="shared" si="42"/>
        <v>5.2058619879532802E-17</v>
      </c>
      <c r="T145" s="62">
        <v>298</v>
      </c>
      <c r="U145" s="59">
        <f t="shared" si="43"/>
        <v>288.52499999999998</v>
      </c>
      <c r="V145" s="63">
        <f t="shared" si="44"/>
        <v>0.5538625350297679</v>
      </c>
      <c r="W145" s="64">
        <f t="shared" si="45"/>
        <v>3.5798310863920961</v>
      </c>
      <c r="X145" s="65">
        <f t="shared" si="35"/>
        <v>-3.1101383747591158E-7</v>
      </c>
      <c r="Y145" s="66">
        <f t="shared" si="36"/>
        <v>-3.104857367301395E-7</v>
      </c>
      <c r="Z145" s="66">
        <f t="shared" si="37"/>
        <v>-3.1048663344393191E-7</v>
      </c>
      <c r="AA145" s="67">
        <f t="shared" si="38"/>
        <v>-3.0995942636671655E-7</v>
      </c>
      <c r="AB145" s="68">
        <f t="shared" si="47"/>
        <v>9.1582532192865669E-4</v>
      </c>
      <c r="AC145" s="69"/>
      <c r="AD145" s="70">
        <f t="shared" si="46"/>
        <v>9.158253219286566</v>
      </c>
      <c r="AE145" s="70"/>
      <c r="AF145" s="74"/>
      <c r="AG145" s="71">
        <v>1390</v>
      </c>
    </row>
    <row r="146" spans="1:34">
      <c r="E146" s="73">
        <v>0.53960648148148149</v>
      </c>
      <c r="F146" s="71">
        <v>1400</v>
      </c>
      <c r="G146" s="58">
        <v>15.51</v>
      </c>
      <c r="H146" s="58">
        <v>6.21</v>
      </c>
      <c r="I146" s="58">
        <v>8.1</v>
      </c>
      <c r="J146" s="58">
        <v>15.58</v>
      </c>
      <c r="K146" s="58">
        <v>6.19</v>
      </c>
      <c r="L146" s="58">
        <v>7.44</v>
      </c>
      <c r="M146" s="59">
        <f t="shared" si="34"/>
        <v>15.545</v>
      </c>
      <c r="N146" s="59">
        <f t="shared" si="34"/>
        <v>6.2</v>
      </c>
      <c r="O146" s="59">
        <f t="shared" si="34"/>
        <v>7.77</v>
      </c>
      <c r="P146" s="60">
        <f t="shared" si="39"/>
        <v>0.15952855929625878</v>
      </c>
      <c r="Q146" s="22">
        <f t="shared" si="40"/>
        <v>6.3095734448019254E-7</v>
      </c>
      <c r="R146" s="61">
        <f t="shared" si="41"/>
        <v>7.2271675397873465E-9</v>
      </c>
      <c r="S146" s="22">
        <f t="shared" si="42"/>
        <v>5.2231950648155884E-17</v>
      </c>
      <c r="T146" s="62">
        <v>298</v>
      </c>
      <c r="U146" s="59">
        <f t="shared" si="43"/>
        <v>288.54500000000002</v>
      </c>
      <c r="V146" s="63">
        <f t="shared" si="44"/>
        <v>0.55265512305956177</v>
      </c>
      <c r="W146" s="64">
        <f t="shared" si="45"/>
        <v>3.5698923737342749</v>
      </c>
      <c r="X146" s="65">
        <f t="shared" si="35"/>
        <v>-3.1036741393063513E-7</v>
      </c>
      <c r="Y146" s="66">
        <f t="shared" si="36"/>
        <v>-3.0983971713845972E-7</v>
      </c>
      <c r="Z146" s="66">
        <f t="shared" si="37"/>
        <v>-3.0984061434574363E-7</v>
      </c>
      <c r="AA146" s="67">
        <f t="shared" si="38"/>
        <v>-3.0931381170992993E-7</v>
      </c>
      <c r="AB146" s="68">
        <f t="shared" si="47"/>
        <v>9.1272045858833875E-4</v>
      </c>
      <c r="AC146" s="69"/>
      <c r="AD146" s="70">
        <f t="shared" si="46"/>
        <v>9.127204585883387</v>
      </c>
      <c r="AE146" s="70"/>
      <c r="AF146" s="74"/>
      <c r="AG146" s="71">
        <v>1400</v>
      </c>
    </row>
    <row r="147" spans="1:34">
      <c r="E147" s="73">
        <v>0.53972222222222221</v>
      </c>
      <c r="F147" s="71">
        <v>1410</v>
      </c>
      <c r="G147" s="58">
        <v>15.53</v>
      </c>
      <c r="H147" s="58">
        <v>6.2</v>
      </c>
      <c r="I147" s="58">
        <v>8.15</v>
      </c>
      <c r="J147" s="58">
        <v>15.59</v>
      </c>
      <c r="K147" s="58">
        <v>6.19</v>
      </c>
      <c r="L147" s="58">
        <v>7.35</v>
      </c>
      <c r="M147" s="59">
        <f t="shared" si="34"/>
        <v>15.559999999999999</v>
      </c>
      <c r="N147" s="59">
        <f t="shared" si="34"/>
        <v>6.1950000000000003</v>
      </c>
      <c r="O147" s="59">
        <f t="shared" si="34"/>
        <v>7.75</v>
      </c>
      <c r="P147" s="60">
        <f t="shared" si="39"/>
        <v>0.15915924409836044</v>
      </c>
      <c r="Q147" s="22">
        <f t="shared" si="40"/>
        <v>6.3826348619054789E-7</v>
      </c>
      <c r="R147" s="61">
        <f t="shared" si="41"/>
        <v>7.1533499327579349E-9</v>
      </c>
      <c r="S147" s="22">
        <f t="shared" si="42"/>
        <v>5.1170415260487954E-17</v>
      </c>
      <c r="T147" s="62">
        <v>298</v>
      </c>
      <c r="U147" s="59">
        <f t="shared" si="43"/>
        <v>288.56</v>
      </c>
      <c r="V147" s="63">
        <f t="shared" si="44"/>
        <v>0.5517496739189095</v>
      </c>
      <c r="W147" s="64">
        <f t="shared" si="45"/>
        <v>3.5624573522683112</v>
      </c>
      <c r="X147" s="65">
        <f t="shared" si="35"/>
        <v>-3.0295692520696257E-7</v>
      </c>
      <c r="Y147" s="66">
        <f t="shared" si="36"/>
        <v>-3.0245241403123914E-7</v>
      </c>
      <c r="Z147" s="66">
        <f t="shared" si="37"/>
        <v>-3.0245325418871784E-7</v>
      </c>
      <c r="AA147" s="67">
        <f t="shared" si="38"/>
        <v>-3.0194958037226123E-7</v>
      </c>
      <c r="AB147" s="68">
        <f t="shared" si="47"/>
        <v>9.0962205544065718E-4</v>
      </c>
      <c r="AC147" s="69"/>
      <c r="AD147" s="70">
        <f t="shared" si="46"/>
        <v>9.0962205544065711</v>
      </c>
      <c r="AE147" s="70"/>
      <c r="AF147" s="74"/>
      <c r="AG147" s="71">
        <v>1410</v>
      </c>
    </row>
    <row r="148" spans="1:34">
      <c r="E148" s="73">
        <v>0.53983796296296294</v>
      </c>
      <c r="F148" s="71">
        <v>1420</v>
      </c>
      <c r="G148" s="58">
        <v>15.55</v>
      </c>
      <c r="H148" s="58">
        <v>6.2</v>
      </c>
      <c r="I148" s="58">
        <v>8.2200000000000006</v>
      </c>
      <c r="J148" s="58">
        <v>15.61</v>
      </c>
      <c r="K148" s="58">
        <v>6.18</v>
      </c>
      <c r="L148" s="58">
        <v>7.33</v>
      </c>
      <c r="M148" s="59">
        <f t="shared" si="34"/>
        <v>15.58</v>
      </c>
      <c r="N148" s="59">
        <f t="shared" si="34"/>
        <v>6.1899999999999995</v>
      </c>
      <c r="O148" s="59">
        <f t="shared" si="34"/>
        <v>7.7750000000000004</v>
      </c>
      <c r="P148" s="60">
        <f t="shared" si="39"/>
        <v>0.15972795448700863</v>
      </c>
      <c r="Q148" s="22">
        <f t="shared" si="40"/>
        <v>6.4565422903465583E-7</v>
      </c>
      <c r="R148" s="61">
        <f t="shared" si="41"/>
        <v>7.0832287620086572E-9</v>
      </c>
      <c r="S148" s="22">
        <f t="shared" si="42"/>
        <v>5.0172129694946695E-17</v>
      </c>
      <c r="T148" s="62">
        <v>298</v>
      </c>
      <c r="U148" s="59">
        <f t="shared" si="43"/>
        <v>288.58</v>
      </c>
      <c r="V148" s="63">
        <f t="shared" si="44"/>
        <v>0.5505425548194578</v>
      </c>
      <c r="W148" s="64">
        <f t="shared" si="45"/>
        <v>3.5525692701517615</v>
      </c>
      <c r="X148" s="65">
        <f t="shared" si="35"/>
        <v>-2.9794370076815751E-7</v>
      </c>
      <c r="Y148" s="66">
        <f t="shared" si="36"/>
        <v>-2.9745412051721597E-7</v>
      </c>
      <c r="Z148" s="66">
        <f t="shared" si="37"/>
        <v>-2.9745492499410706E-7</v>
      </c>
      <c r="AA148" s="67">
        <f t="shared" si="38"/>
        <v>-2.9696614657622824E-7</v>
      </c>
      <c r="AB148" s="68">
        <f t="shared" si="47"/>
        <v>9.0659752570395864E-4</v>
      </c>
      <c r="AC148" s="69"/>
      <c r="AD148" s="70">
        <f t="shared" si="46"/>
        <v>9.065975257039586</v>
      </c>
      <c r="AE148" s="70"/>
      <c r="AF148" s="74"/>
      <c r="AG148" s="71">
        <v>1420</v>
      </c>
    </row>
    <row r="149" spans="1:34">
      <c r="E149" s="73">
        <v>0.53995370370370366</v>
      </c>
      <c r="F149" s="71">
        <v>1430</v>
      </c>
      <c r="G149" s="58">
        <v>15.57</v>
      </c>
      <c r="H149" s="58">
        <v>6.2</v>
      </c>
      <c r="I149" s="58">
        <v>8.14</v>
      </c>
      <c r="J149" s="58">
        <v>15.64</v>
      </c>
      <c r="K149" s="58">
        <v>6.18</v>
      </c>
      <c r="L149" s="58">
        <v>7.26</v>
      </c>
      <c r="M149" s="59">
        <f t="shared" si="34"/>
        <v>15.605</v>
      </c>
      <c r="N149" s="59">
        <f t="shared" si="34"/>
        <v>6.1899999999999995</v>
      </c>
      <c r="O149" s="59">
        <f t="shared" si="34"/>
        <v>7.7</v>
      </c>
      <c r="P149" s="60">
        <f t="shared" si="39"/>
        <v>0.15825567383503319</v>
      </c>
      <c r="Q149" s="22">
        <f t="shared" si="40"/>
        <v>6.4565422903465583E-7</v>
      </c>
      <c r="R149" s="61">
        <f t="shared" si="41"/>
        <v>7.0979594659823317E-9</v>
      </c>
      <c r="S149" s="22">
        <f t="shared" si="42"/>
        <v>5.0381028580728185E-17</v>
      </c>
      <c r="T149" s="62">
        <v>298</v>
      </c>
      <c r="U149" s="59">
        <f t="shared" si="43"/>
        <v>288.60500000000002</v>
      </c>
      <c r="V149" s="63">
        <f t="shared" si="44"/>
        <v>0.54903389121635604</v>
      </c>
      <c r="W149" s="64">
        <f t="shared" si="45"/>
        <v>3.5402496719684691</v>
      </c>
      <c r="X149" s="65">
        <f t="shared" si="35"/>
        <v>-2.9648208865512728E-7</v>
      </c>
      <c r="Y149" s="66">
        <f t="shared" si="36"/>
        <v>-2.9599570422864356E-7</v>
      </c>
      <c r="Z149" s="66">
        <f t="shared" si="37"/>
        <v>-2.9599650215141653E-7</v>
      </c>
      <c r="AA149" s="67">
        <f t="shared" si="38"/>
        <v>-2.9551091302969132E-7</v>
      </c>
      <c r="AB149" s="68">
        <f t="shared" si="47"/>
        <v>9.0362297914001362E-4</v>
      </c>
      <c r="AC149" s="69"/>
      <c r="AD149" s="70">
        <f t="shared" si="46"/>
        <v>9.036229791400137</v>
      </c>
      <c r="AE149" s="70"/>
      <c r="AF149" s="74"/>
      <c r="AG149" s="71">
        <v>1430</v>
      </c>
    </row>
    <row r="150" spans="1:34" s="77" customFormat="1">
      <c r="A150" s="104"/>
      <c r="B150" s="104"/>
      <c r="C150" s="104"/>
      <c r="D150" s="104"/>
      <c r="E150" s="106">
        <v>0.54006944444444438</v>
      </c>
      <c r="F150" s="107">
        <v>1440</v>
      </c>
      <c r="G150" s="108">
        <v>15.59</v>
      </c>
      <c r="H150" s="108">
        <v>6.2</v>
      </c>
      <c r="I150" s="108">
        <v>8.07</v>
      </c>
      <c r="J150" s="108">
        <v>15.67</v>
      </c>
      <c r="K150" s="108">
        <v>6.18</v>
      </c>
      <c r="L150" s="108">
        <v>7.3</v>
      </c>
      <c r="M150" s="109">
        <f t="shared" si="34"/>
        <v>15.629999999999999</v>
      </c>
      <c r="N150" s="109">
        <f t="shared" si="34"/>
        <v>6.1899999999999995</v>
      </c>
      <c r="O150" s="109">
        <f t="shared" si="34"/>
        <v>7.6850000000000005</v>
      </c>
      <c r="P150" s="110">
        <f t="shared" si="39"/>
        <v>0.15801581282929469</v>
      </c>
      <c r="Q150" s="111">
        <f t="shared" si="40"/>
        <v>6.4565422903465583E-7</v>
      </c>
      <c r="R150" s="112">
        <f t="shared" si="41"/>
        <v>7.1127208048044437E-9</v>
      </c>
      <c r="S150" s="111">
        <f t="shared" si="42"/>
        <v>5.0590797247097971E-17</v>
      </c>
      <c r="T150" s="113">
        <v>298</v>
      </c>
      <c r="U150" s="109">
        <f t="shared" si="43"/>
        <v>288.63</v>
      </c>
      <c r="V150" s="114">
        <f t="shared" si="44"/>
        <v>0.54752548896232167</v>
      </c>
      <c r="W150" s="115">
        <f t="shared" si="45"/>
        <v>3.5279749187411422</v>
      </c>
      <c r="X150" s="116">
        <f t="shared" si="35"/>
        <v>-2.9732243498756265E-7</v>
      </c>
      <c r="Y150" s="116">
        <f t="shared" si="36"/>
        <v>-2.9683168190511283E-7</v>
      </c>
      <c r="Z150" s="116">
        <f t="shared" si="37"/>
        <v>-2.9683249193005401E-7</v>
      </c>
      <c r="AA150" s="116">
        <f t="shared" si="38"/>
        <v>-2.9634254619853101E-7</v>
      </c>
      <c r="AB150" s="116">
        <f t="shared" si="47"/>
        <v>9.0066301678260537E-4</v>
      </c>
      <c r="AC150" s="116">
        <f>D18</f>
        <v>9.6979107848673069E-4</v>
      </c>
      <c r="AD150" s="116">
        <f t="shared" si="46"/>
        <v>9.006630167826053</v>
      </c>
      <c r="AE150" s="116">
        <f>AC150*10000</f>
        <v>9.6979107848673074</v>
      </c>
      <c r="AF150" s="116">
        <f>(AD150-AE150)*(AD150-AE150)</f>
        <v>0.47786889149693745</v>
      </c>
      <c r="AG150" s="107">
        <v>1440</v>
      </c>
      <c r="AH150" s="104"/>
    </row>
    <row r="151" spans="1:34">
      <c r="E151" s="73">
        <v>0.54018518518518521</v>
      </c>
      <c r="F151" s="71">
        <v>1450</v>
      </c>
      <c r="G151" s="58">
        <v>15.61</v>
      </c>
      <c r="H151" s="58">
        <v>6.2</v>
      </c>
      <c r="I151" s="58">
        <v>7.83</v>
      </c>
      <c r="J151" s="58">
        <v>15.69</v>
      </c>
      <c r="K151" s="58">
        <v>6.18</v>
      </c>
      <c r="L151" s="58">
        <v>7.3</v>
      </c>
      <c r="M151" s="59">
        <f t="shared" si="34"/>
        <v>15.649999999999999</v>
      </c>
      <c r="N151" s="59">
        <f t="shared" si="34"/>
        <v>6.1899999999999995</v>
      </c>
      <c r="O151" s="59">
        <f t="shared" si="34"/>
        <v>7.5649999999999995</v>
      </c>
      <c r="P151" s="60">
        <f t="shared" si="39"/>
        <v>0.1556023527717483</v>
      </c>
      <c r="Q151" s="22">
        <f t="shared" si="40"/>
        <v>6.4565422903465583E-7</v>
      </c>
      <c r="R151" s="61">
        <f t="shared" si="41"/>
        <v>7.1245519757617117E-9</v>
      </c>
      <c r="S151" s="22">
        <f t="shared" si="42"/>
        <v>5.0759240855330109E-17</v>
      </c>
      <c r="T151" s="62">
        <v>298</v>
      </c>
      <c r="U151" s="59">
        <f t="shared" si="43"/>
        <v>288.64999999999998</v>
      </c>
      <c r="V151" s="63">
        <f t="shared" si="44"/>
        <v>0.54631895528478547</v>
      </c>
      <c r="W151" s="64">
        <f t="shared" si="45"/>
        <v>3.518187289737944</v>
      </c>
      <c r="X151" s="65">
        <f t="shared" si="35"/>
        <v>-2.9360249904066234E-7</v>
      </c>
      <c r="Y151" s="66">
        <f t="shared" si="36"/>
        <v>-2.9312236683110065E-7</v>
      </c>
      <c r="Z151" s="66">
        <f t="shared" si="37"/>
        <v>-2.9312315199791431E-7</v>
      </c>
      <c r="AA151" s="67">
        <f t="shared" si="38"/>
        <v>-2.9264380238717816E-7</v>
      </c>
      <c r="AB151" s="68">
        <f t="shared" si="47"/>
        <v>8.9769469456784463E-4</v>
      </c>
      <c r="AC151" s="69"/>
      <c r="AD151" s="70">
        <f t="shared" si="46"/>
        <v>8.9769469456784456</v>
      </c>
      <c r="AE151" s="70"/>
      <c r="AF151" s="74"/>
      <c r="AG151" s="71">
        <v>1450</v>
      </c>
    </row>
    <row r="152" spans="1:34">
      <c r="E152" s="73">
        <v>0.54030092592592593</v>
      </c>
      <c r="F152" s="71">
        <v>1460</v>
      </c>
      <c r="G152" s="58">
        <v>15.63</v>
      </c>
      <c r="H152" s="58">
        <v>6.2</v>
      </c>
      <c r="I152" s="58">
        <v>8.06</v>
      </c>
      <c r="J152" s="58">
        <v>15.68</v>
      </c>
      <c r="K152" s="58">
        <v>6.18</v>
      </c>
      <c r="L152" s="58">
        <v>7.37</v>
      </c>
      <c r="M152" s="59">
        <f t="shared" si="34"/>
        <v>15.655000000000001</v>
      </c>
      <c r="N152" s="59">
        <f t="shared" si="34"/>
        <v>6.1899999999999995</v>
      </c>
      <c r="O152" s="59">
        <f t="shared" si="34"/>
        <v>7.7149999999999999</v>
      </c>
      <c r="P152" s="60">
        <f t="shared" si="39"/>
        <v>0.15870141645048058</v>
      </c>
      <c r="Q152" s="22">
        <f t="shared" si="40"/>
        <v>6.4565422903465583E-7</v>
      </c>
      <c r="R152" s="61">
        <f t="shared" si="41"/>
        <v>7.1275128421850445E-9</v>
      </c>
      <c r="S152" s="22">
        <f t="shared" si="42"/>
        <v>5.0801439315512733E-17</v>
      </c>
      <c r="T152" s="62">
        <v>298</v>
      </c>
      <c r="U152" s="59">
        <f t="shared" si="43"/>
        <v>288.65499999999997</v>
      </c>
      <c r="V152" s="63">
        <f t="shared" si="44"/>
        <v>0.54601734798944435</v>
      </c>
      <c r="W152" s="64">
        <f t="shared" si="45"/>
        <v>3.5157448396858442</v>
      </c>
      <c r="X152" s="65">
        <f t="shared" si="35"/>
        <v>-2.989279211377955E-7</v>
      </c>
      <c r="Y152" s="66">
        <f t="shared" si="36"/>
        <v>-2.984285830140104E-7</v>
      </c>
      <c r="Z152" s="66">
        <f t="shared" si="37"/>
        <v>-2.984294171233198E-7</v>
      </c>
      <c r="AA152" s="67">
        <f t="shared" si="38"/>
        <v>-2.979309103222019E-7</v>
      </c>
      <c r="AB152" s="68">
        <f t="shared" si="47"/>
        <v>8.9476346566936822E-4</v>
      </c>
      <c r="AC152" s="69"/>
      <c r="AD152" s="70">
        <f t="shared" si="46"/>
        <v>8.9476346566936815</v>
      </c>
      <c r="AE152" s="70"/>
      <c r="AF152" s="74"/>
      <c r="AG152" s="71">
        <v>1460</v>
      </c>
    </row>
    <row r="153" spans="1:34">
      <c r="E153" s="73">
        <v>0.54041666666666666</v>
      </c>
      <c r="F153" s="71">
        <v>1470</v>
      </c>
      <c r="G153" s="58">
        <v>15.66</v>
      </c>
      <c r="H153" s="58">
        <v>6.2</v>
      </c>
      <c r="I153" s="58">
        <v>8.2100000000000009</v>
      </c>
      <c r="J153" s="58">
        <v>15.72</v>
      </c>
      <c r="K153" s="58">
        <v>6.18</v>
      </c>
      <c r="L153" s="58">
        <v>7.38</v>
      </c>
      <c r="M153" s="59">
        <f t="shared" si="34"/>
        <v>15.690000000000001</v>
      </c>
      <c r="N153" s="59">
        <f t="shared" si="34"/>
        <v>6.1899999999999995</v>
      </c>
      <c r="O153" s="59">
        <f t="shared" si="34"/>
        <v>7.7949999999999999</v>
      </c>
      <c r="P153" s="60">
        <f t="shared" si="39"/>
        <v>0.16044441423995731</v>
      </c>
      <c r="Q153" s="22">
        <f t="shared" si="40"/>
        <v>6.4565422903465583E-7</v>
      </c>
      <c r="R153" s="61">
        <f t="shared" si="41"/>
        <v>7.1482733896776322E-9</v>
      </c>
      <c r="S153" s="22">
        <f t="shared" si="42"/>
        <v>5.1097812453573348E-17</v>
      </c>
      <c r="T153" s="62">
        <v>298</v>
      </c>
      <c r="U153" s="59">
        <f t="shared" si="43"/>
        <v>288.69</v>
      </c>
      <c r="V153" s="63">
        <f t="shared" si="44"/>
        <v>0.54390638945051872</v>
      </c>
      <c r="W153" s="64">
        <f t="shared" si="45"/>
        <v>3.4986974578655032</v>
      </c>
      <c r="X153" s="65">
        <f t="shared" si="35"/>
        <v>-3.0443642513167868E-7</v>
      </c>
      <c r="Y153" s="66">
        <f t="shared" si="36"/>
        <v>-3.0391678114570275E-7</v>
      </c>
      <c r="Z153" s="66">
        <f t="shared" si="37"/>
        <v>-3.0391766812850066E-7</v>
      </c>
      <c r="AA153" s="67">
        <f t="shared" si="38"/>
        <v>-3.0339890809733244E-7</v>
      </c>
      <c r="AB153" s="68">
        <f t="shared" si="47"/>
        <v>8.9177917428314379E-4</v>
      </c>
      <c r="AC153" s="69"/>
      <c r="AD153" s="70">
        <f t="shared" si="46"/>
        <v>8.9177917428314384</v>
      </c>
      <c r="AE153" s="70"/>
      <c r="AF153" s="74"/>
      <c r="AG153" s="71">
        <v>1470</v>
      </c>
    </row>
    <row r="154" spans="1:34">
      <c r="E154" s="73">
        <v>0.54053240740740738</v>
      </c>
      <c r="F154" s="71">
        <v>1480</v>
      </c>
      <c r="G154" s="58">
        <v>15.67</v>
      </c>
      <c r="H154" s="58">
        <v>6.19</v>
      </c>
      <c r="I154" s="58">
        <v>8.11</v>
      </c>
      <c r="J154" s="58">
        <v>15.73</v>
      </c>
      <c r="K154" s="58">
        <v>6.18</v>
      </c>
      <c r="L154" s="58">
        <v>7.35</v>
      </c>
      <c r="M154" s="59">
        <f t="shared" si="34"/>
        <v>15.7</v>
      </c>
      <c r="N154" s="59">
        <f t="shared" si="34"/>
        <v>6.1850000000000005</v>
      </c>
      <c r="O154" s="59">
        <f t="shared" si="34"/>
        <v>7.7299999999999995</v>
      </c>
      <c r="P154" s="60">
        <f t="shared" si="39"/>
        <v>0.15913412589950923</v>
      </c>
      <c r="Q154" s="22">
        <f t="shared" si="40"/>
        <v>6.5313055264747031E-7</v>
      </c>
      <c r="R154" s="61">
        <f t="shared" si="41"/>
        <v>7.0723224395081724E-9</v>
      </c>
      <c r="S154" s="22">
        <f t="shared" si="42"/>
        <v>5.0017744688370825E-17</v>
      </c>
      <c r="T154" s="62">
        <v>298</v>
      </c>
      <c r="U154" s="59">
        <f t="shared" si="43"/>
        <v>288.7</v>
      </c>
      <c r="V154" s="63">
        <f t="shared" si="44"/>
        <v>0.54330335245011852</v>
      </c>
      <c r="W154" s="64">
        <f t="shared" si="45"/>
        <v>3.4938427337548701</v>
      </c>
      <c r="X154" s="65">
        <f t="shared" si="35"/>
        <v>-2.9496981123573017E-7</v>
      </c>
      <c r="Y154" s="66">
        <f t="shared" si="36"/>
        <v>-2.9448031380405566E-7</v>
      </c>
      <c r="Z154" s="66">
        <f t="shared" si="37"/>
        <v>-2.9448112611679582E-7</v>
      </c>
      <c r="AA154" s="67">
        <f t="shared" si="38"/>
        <v>-2.9399243830182288E-7</v>
      </c>
      <c r="AB154" s="68">
        <f t="shared" si="47"/>
        <v>8.8874000056351479E-4</v>
      </c>
      <c r="AC154" s="69"/>
      <c r="AD154" s="70">
        <f t="shared" si="46"/>
        <v>8.8874000056351488</v>
      </c>
      <c r="AE154" s="70"/>
      <c r="AF154" s="74"/>
      <c r="AG154" s="71">
        <v>1480</v>
      </c>
    </row>
    <row r="155" spans="1:34">
      <c r="E155" s="73">
        <v>0.5406481481481481</v>
      </c>
      <c r="F155" s="71">
        <v>1490</v>
      </c>
      <c r="G155" s="58">
        <v>15.68</v>
      </c>
      <c r="H155" s="58">
        <v>6.19</v>
      </c>
      <c r="I155" s="58">
        <v>8</v>
      </c>
      <c r="J155" s="58">
        <v>15.74</v>
      </c>
      <c r="K155" s="58">
        <v>6.18</v>
      </c>
      <c r="L155" s="58">
        <v>7.38</v>
      </c>
      <c r="M155" s="59">
        <f t="shared" si="34"/>
        <v>15.71</v>
      </c>
      <c r="N155" s="59">
        <f t="shared" si="34"/>
        <v>6.1850000000000005</v>
      </c>
      <c r="O155" s="59">
        <f t="shared" si="34"/>
        <v>7.6899999999999995</v>
      </c>
      <c r="P155" s="60">
        <f t="shared" si="39"/>
        <v>0.15833813616070957</v>
      </c>
      <c r="Q155" s="22">
        <f t="shared" si="40"/>
        <v>6.5313055264747031E-7</v>
      </c>
      <c r="R155" s="61">
        <f t="shared" si="41"/>
        <v>7.0782019820669903E-9</v>
      </c>
      <c r="S155" s="22">
        <f t="shared" si="42"/>
        <v>5.0100943298937068E-17</v>
      </c>
      <c r="T155" s="62">
        <v>298</v>
      </c>
      <c r="U155" s="59">
        <f t="shared" si="43"/>
        <v>288.70999999999998</v>
      </c>
      <c r="V155" s="63">
        <f t="shared" si="44"/>
        <v>0.54270035722430432</v>
      </c>
      <c r="W155" s="64">
        <f t="shared" si="45"/>
        <v>3.4889950815692017</v>
      </c>
      <c r="X155" s="65">
        <f t="shared" si="35"/>
        <v>-2.9341557259761199E-7</v>
      </c>
      <c r="Y155" s="66">
        <f t="shared" si="36"/>
        <v>-2.9292960982078215E-7</v>
      </c>
      <c r="Z155" s="66">
        <f t="shared" si="37"/>
        <v>-2.929304146854264E-7</v>
      </c>
      <c r="AA155" s="67">
        <f t="shared" si="38"/>
        <v>-2.9244525410716385E-7</v>
      </c>
      <c r="AB155" s="68">
        <f t="shared" si="47"/>
        <v>8.8579519201454943E-4</v>
      </c>
      <c r="AC155" s="69"/>
      <c r="AD155" s="70">
        <f t="shared" si="46"/>
        <v>8.8579519201454939</v>
      </c>
      <c r="AE155" s="70"/>
      <c r="AF155" s="74"/>
      <c r="AG155" s="71">
        <v>1490</v>
      </c>
    </row>
    <row r="156" spans="1:34">
      <c r="E156" s="73">
        <v>0.54076388888888893</v>
      </c>
      <c r="F156" s="71">
        <v>1500</v>
      </c>
      <c r="G156" s="58">
        <v>15.7</v>
      </c>
      <c r="H156" s="58">
        <v>6.19</v>
      </c>
      <c r="I156" s="58">
        <v>8.32</v>
      </c>
      <c r="J156" s="58">
        <v>15.77</v>
      </c>
      <c r="K156" s="58">
        <v>6.17</v>
      </c>
      <c r="L156" s="58">
        <v>7.51</v>
      </c>
      <c r="M156" s="59">
        <f t="shared" si="34"/>
        <v>15.734999999999999</v>
      </c>
      <c r="N156" s="59">
        <f t="shared" si="34"/>
        <v>6.18</v>
      </c>
      <c r="O156" s="59">
        <f t="shared" si="34"/>
        <v>7.915</v>
      </c>
      <c r="P156" s="60">
        <f t="shared" si="39"/>
        <v>0.16304165085454472</v>
      </c>
      <c r="Q156" s="22">
        <f t="shared" si="40"/>
        <v>6.6069344800759506E-7</v>
      </c>
      <c r="R156" s="61">
        <f t="shared" si="41"/>
        <v>7.0117302226540296E-9</v>
      </c>
      <c r="S156" s="22">
        <f t="shared" si="42"/>
        <v>4.9164360715279927E-17</v>
      </c>
      <c r="T156" s="62">
        <v>298</v>
      </c>
      <c r="U156" s="59">
        <f t="shared" si="43"/>
        <v>288.73500000000001</v>
      </c>
      <c r="V156" s="63">
        <f t="shared" si="44"/>
        <v>0.54119305189507994</v>
      </c>
      <c r="W156" s="64">
        <f t="shared" si="45"/>
        <v>3.4769068200819273</v>
      </c>
      <c r="X156" s="65">
        <f t="shared" si="35"/>
        <v>-2.965305299511021E-7</v>
      </c>
      <c r="Y156" s="66">
        <f t="shared" si="36"/>
        <v>-2.9603254743680527E-7</v>
      </c>
      <c r="Z156" s="66">
        <f t="shared" si="37"/>
        <v>-2.960333837304058E-7</v>
      </c>
      <c r="AA156" s="67">
        <f t="shared" si="38"/>
        <v>-2.9553623470082787E-7</v>
      </c>
      <c r="AB156" s="68">
        <f t="shared" si="47"/>
        <v>8.8286589055502082E-4</v>
      </c>
      <c r="AC156" s="75"/>
      <c r="AD156" s="70">
        <f t="shared" si="46"/>
        <v>8.828658905550208</v>
      </c>
      <c r="AE156" s="70"/>
      <c r="AF156" s="74"/>
      <c r="AG156" s="71">
        <v>1500</v>
      </c>
    </row>
    <row r="157" spans="1:34">
      <c r="E157" s="73">
        <v>0.54087962962962965</v>
      </c>
      <c r="F157" s="71">
        <v>1510</v>
      </c>
      <c r="G157" s="58">
        <v>15.72</v>
      </c>
      <c r="H157" s="58">
        <v>6.19</v>
      </c>
      <c r="I157" s="58">
        <v>8.14</v>
      </c>
      <c r="J157" s="58">
        <v>15.79</v>
      </c>
      <c r="K157" s="58">
        <v>6.17</v>
      </c>
      <c r="L157" s="58">
        <v>7.53</v>
      </c>
      <c r="M157" s="59">
        <f t="shared" si="34"/>
        <v>15.754999999999999</v>
      </c>
      <c r="N157" s="59">
        <f t="shared" si="34"/>
        <v>6.18</v>
      </c>
      <c r="O157" s="59">
        <f t="shared" si="34"/>
        <v>7.8350000000000009</v>
      </c>
      <c r="P157" s="60">
        <f t="shared" si="39"/>
        <v>0.16144978446249778</v>
      </c>
      <c r="Q157" s="22">
        <f t="shared" si="40"/>
        <v>6.6069344800759506E-7</v>
      </c>
      <c r="R157" s="61">
        <f t="shared" si="41"/>
        <v>7.0233934077061444E-9</v>
      </c>
      <c r="S157" s="22">
        <f t="shared" si="42"/>
        <v>4.9328054959410127E-17</v>
      </c>
      <c r="T157" s="62">
        <v>298</v>
      </c>
      <c r="U157" s="59">
        <f t="shared" si="43"/>
        <v>288.755</v>
      </c>
      <c r="V157" s="63">
        <f t="shared" si="44"/>
        <v>0.53998739555223119</v>
      </c>
      <c r="W157" s="64">
        <f t="shared" si="45"/>
        <v>3.467267873196052</v>
      </c>
      <c r="X157" s="65">
        <f t="shared" si="35"/>
        <v>-2.9444141349416529E-7</v>
      </c>
      <c r="Y157" s="66">
        <f t="shared" si="36"/>
        <v>-2.9394877115861327E-7</v>
      </c>
      <c r="Z157" s="66">
        <f t="shared" si="37"/>
        <v>-2.9394959541926291E-7</v>
      </c>
      <c r="AA157" s="67">
        <f t="shared" si="38"/>
        <v>-2.9345777458615019E-7</v>
      </c>
      <c r="AB157" s="68">
        <f t="shared" si="47"/>
        <v>8.799055595100436E-4</v>
      </c>
      <c r="AC157" s="69"/>
      <c r="AD157" s="70">
        <f t="shared" si="46"/>
        <v>8.7990555951004357</v>
      </c>
      <c r="AE157" s="70"/>
      <c r="AF157" s="74"/>
      <c r="AG157" s="71">
        <v>1510</v>
      </c>
    </row>
    <row r="158" spans="1:34">
      <c r="E158" s="73">
        <v>0.54099537037037038</v>
      </c>
      <c r="F158" s="71">
        <v>1520</v>
      </c>
      <c r="G158" s="58">
        <v>15.74</v>
      </c>
      <c r="H158" s="58">
        <v>6.19</v>
      </c>
      <c r="I158" s="58">
        <v>7.9</v>
      </c>
      <c r="J158" s="58">
        <v>15.81</v>
      </c>
      <c r="K158" s="58">
        <v>6.18</v>
      </c>
      <c r="L158" s="58">
        <v>7.41</v>
      </c>
      <c r="M158" s="59">
        <f t="shared" si="34"/>
        <v>15.775</v>
      </c>
      <c r="N158" s="59">
        <f t="shared" si="34"/>
        <v>6.1850000000000005</v>
      </c>
      <c r="O158" s="59">
        <f t="shared" si="34"/>
        <v>7.6550000000000002</v>
      </c>
      <c r="P158" s="60">
        <f t="shared" si="39"/>
        <v>0.15779547318820128</v>
      </c>
      <c r="Q158" s="22">
        <f t="shared" si="40"/>
        <v>6.5313055264747031E-7</v>
      </c>
      <c r="R158" s="61">
        <f t="shared" si="41"/>
        <v>7.1165383337659239E-9</v>
      </c>
      <c r="S158" s="22">
        <f t="shared" si="42"/>
        <v>5.0645117855959874E-17</v>
      </c>
      <c r="T158" s="62">
        <v>298</v>
      </c>
      <c r="U158" s="59">
        <f t="shared" si="43"/>
        <v>288.77499999999998</v>
      </c>
      <c r="V158" s="63">
        <f t="shared" si="44"/>
        <v>0.53878190621225419</v>
      </c>
      <c r="W158" s="64">
        <f t="shared" si="45"/>
        <v>3.4576569777369635</v>
      </c>
      <c r="X158" s="65">
        <f t="shared" si="35"/>
        <v>-2.9529206429618933E-7</v>
      </c>
      <c r="Y158" s="66">
        <f t="shared" si="36"/>
        <v>-2.9479491049180435E-7</v>
      </c>
      <c r="Z158" s="66">
        <f t="shared" si="37"/>
        <v>-2.9479574750009243E-7</v>
      </c>
      <c r="AA158" s="67">
        <f t="shared" si="38"/>
        <v>-2.9429942788562072E-7</v>
      </c>
      <c r="AB158" s="68">
        <f t="shared" si="47"/>
        <v>8.7696606630798348E-4</v>
      </c>
      <c r="AC158" s="69"/>
      <c r="AD158" s="70">
        <f t="shared" si="46"/>
        <v>8.7696606630798346</v>
      </c>
      <c r="AE158" s="70"/>
      <c r="AF158" s="74"/>
      <c r="AG158" s="71">
        <v>1520</v>
      </c>
    </row>
    <row r="159" spans="1:34">
      <c r="E159" s="73">
        <v>0.5411111111111111</v>
      </c>
      <c r="F159" s="71">
        <v>1530</v>
      </c>
      <c r="G159" s="58">
        <v>15.76</v>
      </c>
      <c r="H159" s="58">
        <v>6.19</v>
      </c>
      <c r="I159" s="58">
        <v>7.92</v>
      </c>
      <c r="J159" s="58">
        <v>15.81</v>
      </c>
      <c r="K159" s="58">
        <v>6.17</v>
      </c>
      <c r="L159" s="58">
        <v>7.24</v>
      </c>
      <c r="M159" s="59">
        <f t="shared" si="34"/>
        <v>15.785</v>
      </c>
      <c r="N159" s="59">
        <f t="shared" si="34"/>
        <v>6.18</v>
      </c>
      <c r="O159" s="59">
        <f t="shared" si="34"/>
        <v>7.58</v>
      </c>
      <c r="P159" s="60">
        <f t="shared" si="39"/>
        <v>0.1562766195986009</v>
      </c>
      <c r="Q159" s="22">
        <f t="shared" si="40"/>
        <v>6.6069344800759506E-7</v>
      </c>
      <c r="R159" s="61">
        <f t="shared" si="41"/>
        <v>7.0409245709868343E-9</v>
      </c>
      <c r="S159" s="22">
        <f t="shared" si="42"/>
        <v>4.9574618814326138E-17</v>
      </c>
      <c r="T159" s="62">
        <v>298</v>
      </c>
      <c r="U159" s="59">
        <f t="shared" si="43"/>
        <v>288.78500000000003</v>
      </c>
      <c r="V159" s="63">
        <f t="shared" si="44"/>
        <v>0.5381792241574942</v>
      </c>
      <c r="W159" s="64">
        <f t="shared" si="45"/>
        <v>3.4528620225904687</v>
      </c>
      <c r="X159" s="65">
        <f t="shared" si="35"/>
        <v>-2.8570205692081181E-7</v>
      </c>
      <c r="Y159" s="66">
        <f t="shared" si="36"/>
        <v>-2.8523510054861042E-7</v>
      </c>
      <c r="Z159" s="66">
        <f t="shared" si="37"/>
        <v>-2.8523586375016346E-7</v>
      </c>
      <c r="AA159" s="67">
        <f t="shared" si="38"/>
        <v>-2.8476966808473563E-7</v>
      </c>
      <c r="AB159" s="68">
        <f t="shared" si="47"/>
        <v>8.7401811162770746E-4</v>
      </c>
      <c r="AC159" s="69"/>
      <c r="AD159" s="70">
        <f t="shared" si="46"/>
        <v>8.7401811162770748</v>
      </c>
      <c r="AE159" s="70"/>
      <c r="AF159" s="74"/>
      <c r="AG159" s="71">
        <v>1530</v>
      </c>
    </row>
    <row r="160" spans="1:34">
      <c r="E160" s="73">
        <v>0.54122685185185182</v>
      </c>
      <c r="F160" s="71">
        <v>1540</v>
      </c>
      <c r="G160" s="58">
        <v>15.77</v>
      </c>
      <c r="H160" s="58">
        <v>6.19</v>
      </c>
      <c r="I160" s="58">
        <v>7.88</v>
      </c>
      <c r="J160" s="58">
        <v>15.84</v>
      </c>
      <c r="K160" s="58">
        <v>6.17</v>
      </c>
      <c r="L160" s="58">
        <v>7.27</v>
      </c>
      <c r="M160" s="59">
        <f t="shared" si="34"/>
        <v>15.805</v>
      </c>
      <c r="N160" s="59">
        <f t="shared" si="34"/>
        <v>6.18</v>
      </c>
      <c r="O160" s="59">
        <f t="shared" si="34"/>
        <v>7.5749999999999993</v>
      </c>
      <c r="P160" s="60">
        <f t="shared" si="39"/>
        <v>0.15622782802290217</v>
      </c>
      <c r="Q160" s="22">
        <f t="shared" si="40"/>
        <v>6.6069344800759506E-7</v>
      </c>
      <c r="R160" s="61">
        <f t="shared" si="41"/>
        <v>7.0526363173891838E-9</v>
      </c>
      <c r="S160" s="22">
        <f t="shared" si="42"/>
        <v>4.9739679025356871E-17</v>
      </c>
      <c r="T160" s="62">
        <v>298</v>
      </c>
      <c r="U160" s="59">
        <f t="shared" si="43"/>
        <v>288.80500000000001</v>
      </c>
      <c r="V160" s="63">
        <f t="shared" si="44"/>
        <v>0.53697398525676721</v>
      </c>
      <c r="W160" s="64">
        <f t="shared" si="45"/>
        <v>3.4432930442082874</v>
      </c>
      <c r="X160" s="65">
        <f t="shared" si="35"/>
        <v>-2.864223809370221E-7</v>
      </c>
      <c r="Y160" s="66">
        <f t="shared" si="36"/>
        <v>-2.859515303567503E-7</v>
      </c>
      <c r="Z160" s="66">
        <f t="shared" si="37"/>
        <v>-2.8595230438938076E-7</v>
      </c>
      <c r="AA160" s="67">
        <f t="shared" si="38"/>
        <v>-2.8548222529687045E-7</v>
      </c>
      <c r="AB160" s="68">
        <f t="shared" si="47"/>
        <v>8.7116575553836898E-4</v>
      </c>
      <c r="AC160" s="69"/>
      <c r="AD160" s="70">
        <f t="shared" si="46"/>
        <v>8.7116575553836899</v>
      </c>
      <c r="AE160" s="70"/>
      <c r="AF160" s="74"/>
      <c r="AG160" s="71">
        <v>1540</v>
      </c>
    </row>
    <row r="161" spans="1:34">
      <c r="E161" s="73">
        <v>0.54134259259259254</v>
      </c>
      <c r="F161" s="71">
        <v>1550</v>
      </c>
      <c r="G161" s="58">
        <v>15.79</v>
      </c>
      <c r="H161" s="58">
        <v>6.19</v>
      </c>
      <c r="I161" s="58">
        <v>7.9</v>
      </c>
      <c r="J161" s="58">
        <v>15.84</v>
      </c>
      <c r="K161" s="58">
        <v>6.17</v>
      </c>
      <c r="L161" s="58">
        <v>7.28</v>
      </c>
      <c r="M161" s="59">
        <f t="shared" si="34"/>
        <v>15.815</v>
      </c>
      <c r="N161" s="59">
        <f t="shared" si="34"/>
        <v>6.18</v>
      </c>
      <c r="O161" s="59">
        <f t="shared" si="34"/>
        <v>7.59</v>
      </c>
      <c r="P161" s="60">
        <f t="shared" si="39"/>
        <v>0.15656440463382978</v>
      </c>
      <c r="Q161" s="22">
        <f t="shared" si="40"/>
        <v>6.6069344800759506E-7</v>
      </c>
      <c r="R161" s="61">
        <f t="shared" si="41"/>
        <v>7.0584994939813998E-9</v>
      </c>
      <c r="S161" s="22">
        <f t="shared" si="42"/>
        <v>4.9822415106535676E-17</v>
      </c>
      <c r="T161" s="62">
        <v>298</v>
      </c>
      <c r="U161" s="59">
        <f t="shared" si="43"/>
        <v>288.815</v>
      </c>
      <c r="V161" s="63">
        <f t="shared" si="44"/>
        <v>0.53637142840212504</v>
      </c>
      <c r="W161" s="64">
        <f t="shared" si="45"/>
        <v>3.4385189997211634</v>
      </c>
      <c r="X161" s="65">
        <f t="shared" si="35"/>
        <v>-2.8697103549534352E-7</v>
      </c>
      <c r="Y161" s="66">
        <f t="shared" si="36"/>
        <v>-2.8649682275860206E-7</v>
      </c>
      <c r="Z161" s="66">
        <f t="shared" si="37"/>
        <v>-2.8649760638374841E-7</v>
      </c>
      <c r="AA161" s="67">
        <f t="shared" si="38"/>
        <v>-2.8602417468230994E-7</v>
      </c>
      <c r="AB161" s="68">
        <f t="shared" si="47"/>
        <v>8.6830623507882544E-4</v>
      </c>
      <c r="AC161" s="69"/>
      <c r="AD161" s="70">
        <f t="shared" si="46"/>
        <v>8.6830623507882549</v>
      </c>
      <c r="AE161" s="70"/>
      <c r="AF161" s="74"/>
      <c r="AG161" s="71">
        <v>1550</v>
      </c>
    </row>
    <row r="162" spans="1:34">
      <c r="E162" s="73">
        <v>0.54145833333333337</v>
      </c>
      <c r="F162" s="71">
        <v>1560</v>
      </c>
      <c r="G162" s="58">
        <v>15.81</v>
      </c>
      <c r="H162" s="58">
        <v>6.19</v>
      </c>
      <c r="I162" s="58">
        <v>8.1199999999999992</v>
      </c>
      <c r="J162" s="58">
        <v>15.86</v>
      </c>
      <c r="K162" s="58">
        <v>6.17</v>
      </c>
      <c r="L162" s="58">
        <v>7.3</v>
      </c>
      <c r="M162" s="59">
        <f t="shared" si="34"/>
        <v>15.835000000000001</v>
      </c>
      <c r="N162" s="59">
        <f t="shared" si="34"/>
        <v>6.18</v>
      </c>
      <c r="O162" s="59">
        <f t="shared" si="34"/>
        <v>7.7099999999999991</v>
      </c>
      <c r="P162" s="60">
        <f t="shared" si="39"/>
        <v>0.15909504972669922</v>
      </c>
      <c r="Q162" s="22">
        <f t="shared" si="40"/>
        <v>6.6069344800759506E-7</v>
      </c>
      <c r="R162" s="61">
        <f t="shared" si="41"/>
        <v>7.0702404741923342E-9</v>
      </c>
      <c r="S162" s="22">
        <f t="shared" si="42"/>
        <v>4.9988300362907439E-17</v>
      </c>
      <c r="T162" s="62">
        <v>298</v>
      </c>
      <c r="U162" s="59">
        <f t="shared" si="43"/>
        <v>288.83499999999998</v>
      </c>
      <c r="V162" s="63">
        <f t="shared" si="44"/>
        <v>0.53516643986261547</v>
      </c>
      <c r="W162" s="64">
        <f t="shared" si="45"/>
        <v>3.4289917471529772</v>
      </c>
      <c r="X162" s="65">
        <f t="shared" si="35"/>
        <v>-2.9242531182657151E-7</v>
      </c>
      <c r="Y162" s="66">
        <f t="shared" si="36"/>
        <v>-2.919312715791971E-7</v>
      </c>
      <c r="Z162" s="66">
        <f t="shared" si="37"/>
        <v>-2.9193210623938608E-7</v>
      </c>
      <c r="AA162" s="67">
        <f t="shared" si="38"/>
        <v>-2.9143889783195427E-7</v>
      </c>
      <c r="AB162" s="68">
        <f t="shared" si="47"/>
        <v>8.6544126163138821E-4</v>
      </c>
      <c r="AC162" s="75">
        <f>D19</f>
        <v>9.0344438170525127E-4</v>
      </c>
      <c r="AD162" s="70">
        <f t="shared" si="46"/>
        <v>8.6544126163138824</v>
      </c>
      <c r="AE162" s="70">
        <f>AC162*10000</f>
        <v>9.0344438170525123</v>
      </c>
      <c r="AF162" s="74">
        <f>(AD162-AE162)*(AD162-AE162)</f>
        <v>0.14442371353484484</v>
      </c>
      <c r="AG162" s="71">
        <v>1560</v>
      </c>
    </row>
    <row r="163" spans="1:34">
      <c r="E163" s="73">
        <v>0.5415740740740741</v>
      </c>
      <c r="F163" s="71">
        <v>1570</v>
      </c>
      <c r="G163" s="58">
        <v>15.82</v>
      </c>
      <c r="H163" s="58">
        <v>6.18</v>
      </c>
      <c r="I163" s="58">
        <v>7.91</v>
      </c>
      <c r="J163" s="58">
        <v>15.88</v>
      </c>
      <c r="K163" s="58">
        <v>6.17</v>
      </c>
      <c r="L163" s="58">
        <v>7.33</v>
      </c>
      <c r="M163" s="59">
        <f t="shared" si="34"/>
        <v>15.850000000000001</v>
      </c>
      <c r="N163" s="59">
        <f t="shared" si="34"/>
        <v>6.1749999999999998</v>
      </c>
      <c r="O163" s="59">
        <f t="shared" si="34"/>
        <v>7.62</v>
      </c>
      <c r="P163" s="60">
        <f t="shared" si="39"/>
        <v>0.15727893863119471</v>
      </c>
      <c r="Q163" s="22">
        <f t="shared" si="40"/>
        <v>6.6834391756861362E-7</v>
      </c>
      <c r="R163" s="61">
        <f t="shared" si="41"/>
        <v>6.9980257053974866E-9</v>
      </c>
      <c r="S163" s="22">
        <f t="shared" si="42"/>
        <v>4.897236377340399E-17</v>
      </c>
      <c r="T163" s="62">
        <v>298</v>
      </c>
      <c r="U163" s="59">
        <f t="shared" si="43"/>
        <v>288.85000000000002</v>
      </c>
      <c r="V163" s="63">
        <f t="shared" si="44"/>
        <v>0.5342628079644679</v>
      </c>
      <c r="W163" s="64">
        <f t="shared" si="45"/>
        <v>3.4218644979508301</v>
      </c>
      <c r="X163" s="65">
        <f t="shared" si="35"/>
        <v>-2.8284450659971896E-7</v>
      </c>
      <c r="Y163" s="66">
        <f t="shared" si="36"/>
        <v>-2.8238074439905905E-7</v>
      </c>
      <c r="Z163" s="66">
        <f t="shared" si="37"/>
        <v>-2.8238150480052959E-7</v>
      </c>
      <c r="AA163" s="67">
        <f t="shared" si="38"/>
        <v>-2.8191850050777612E-7</v>
      </c>
      <c r="AB163" s="68">
        <f t="shared" si="47"/>
        <v>8.6252194335589545E-4</v>
      </c>
      <c r="AC163" s="69"/>
      <c r="AD163" s="70">
        <f t="shared" si="46"/>
        <v>8.6252194335589554</v>
      </c>
      <c r="AE163" s="70"/>
      <c r="AF163" s="74"/>
      <c r="AG163" s="71">
        <v>1570</v>
      </c>
    </row>
    <row r="164" spans="1:34">
      <c r="E164" s="73">
        <v>0.54168981481481482</v>
      </c>
      <c r="F164" s="71">
        <v>1580</v>
      </c>
      <c r="G164" s="58">
        <v>15.83</v>
      </c>
      <c r="H164" s="58">
        <v>6.18</v>
      </c>
      <c r="I164" s="58">
        <v>8.19</v>
      </c>
      <c r="J164" s="58">
        <v>15.89</v>
      </c>
      <c r="K164" s="58">
        <v>6.17</v>
      </c>
      <c r="L164" s="58">
        <v>7.32</v>
      </c>
      <c r="M164" s="59">
        <f t="shared" si="34"/>
        <v>15.86</v>
      </c>
      <c r="N164" s="59">
        <f t="shared" si="34"/>
        <v>6.1749999999999998</v>
      </c>
      <c r="O164" s="59">
        <f t="shared" si="34"/>
        <v>7.7549999999999999</v>
      </c>
      <c r="P164" s="60">
        <f t="shared" si="39"/>
        <v>0.16009322627198982</v>
      </c>
      <c r="Q164" s="22">
        <f t="shared" si="40"/>
        <v>6.6834391756861362E-7</v>
      </c>
      <c r="R164" s="61">
        <f t="shared" si="41"/>
        <v>7.0038434817099348E-9</v>
      </c>
      <c r="S164" s="22">
        <f t="shared" si="42"/>
        <v>4.9053823516290742E-17</v>
      </c>
      <c r="T164" s="62">
        <v>298</v>
      </c>
      <c r="U164" s="59">
        <f t="shared" si="43"/>
        <v>288.86</v>
      </c>
      <c r="V164" s="63">
        <f t="shared" si="44"/>
        <v>0.53366043883686243</v>
      </c>
      <c r="W164" s="64">
        <f t="shared" si="45"/>
        <v>3.4171216407130816</v>
      </c>
      <c r="X164" s="65">
        <f t="shared" si="35"/>
        <v>-2.87839327736541E-7</v>
      </c>
      <c r="Y164" s="66">
        <f t="shared" si="36"/>
        <v>-2.8735746395424901E-7</v>
      </c>
      <c r="Z164" s="66">
        <f t="shared" si="37"/>
        <v>-2.8735827062895365E-7</v>
      </c>
      <c r="AA164" s="67">
        <f t="shared" si="38"/>
        <v>-2.8687721082050322E-7</v>
      </c>
      <c r="AB164" s="68">
        <f t="shared" si="47"/>
        <v>8.5969813084671768E-4</v>
      </c>
      <c r="AC164" s="69"/>
      <c r="AD164" s="70">
        <f t="shared" si="46"/>
        <v>8.5969813084671767</v>
      </c>
      <c r="AE164" s="70"/>
      <c r="AF164" s="74"/>
      <c r="AG164" s="71">
        <v>1580</v>
      </c>
    </row>
    <row r="165" spans="1:34">
      <c r="E165" s="73">
        <v>0.54180555555555554</v>
      </c>
      <c r="F165" s="71">
        <v>1590</v>
      </c>
      <c r="G165" s="58">
        <v>15.85</v>
      </c>
      <c r="H165" s="58">
        <v>6.18</v>
      </c>
      <c r="I165" s="58">
        <v>8.24</v>
      </c>
      <c r="J165" s="58">
        <v>15.89</v>
      </c>
      <c r="K165" s="58">
        <v>6.17</v>
      </c>
      <c r="L165" s="58">
        <v>7.22</v>
      </c>
      <c r="M165" s="59">
        <f t="shared" si="34"/>
        <v>15.870000000000001</v>
      </c>
      <c r="N165" s="59">
        <f t="shared" si="34"/>
        <v>6.1749999999999998</v>
      </c>
      <c r="O165" s="59">
        <f t="shared" si="34"/>
        <v>7.73</v>
      </c>
      <c r="P165" s="60">
        <f t="shared" si="39"/>
        <v>0.159604899108759</v>
      </c>
      <c r="Q165" s="22">
        <f t="shared" si="40"/>
        <v>6.6834391756861362E-7</v>
      </c>
      <c r="R165" s="61">
        <f t="shared" si="41"/>
        <v>7.0096660946038226E-9</v>
      </c>
      <c r="S165" s="22">
        <f t="shared" si="42"/>
        <v>4.9135418757838406E-17</v>
      </c>
      <c r="T165" s="62">
        <v>298</v>
      </c>
      <c r="U165" s="59">
        <f t="shared" si="43"/>
        <v>288.87</v>
      </c>
      <c r="V165" s="63">
        <f t="shared" si="44"/>
        <v>0.53305811141446147</v>
      </c>
      <c r="W165" s="64">
        <f t="shared" si="45"/>
        <v>3.4123856849782284</v>
      </c>
      <c r="X165" s="65">
        <f t="shared" si="35"/>
        <v>-2.86875485044481E-7</v>
      </c>
      <c r="Y165" s="66">
        <f t="shared" si="36"/>
        <v>-2.8639523769489572E-7</v>
      </c>
      <c r="Z165" s="66">
        <f t="shared" si="37"/>
        <v>-2.8639604165873647E-7</v>
      </c>
      <c r="AA165" s="67">
        <f t="shared" si="38"/>
        <v>-2.859165955812214E-7</v>
      </c>
      <c r="AB165" s="68">
        <f t="shared" si="47"/>
        <v>8.5682455083384529E-4</v>
      </c>
      <c r="AC165" s="69"/>
      <c r="AD165" s="70">
        <f t="shared" si="46"/>
        <v>8.5682455083384532</v>
      </c>
      <c r="AE165" s="70"/>
      <c r="AF165" s="74"/>
      <c r="AG165" s="71">
        <v>1590</v>
      </c>
    </row>
    <row r="166" spans="1:34">
      <c r="E166" s="73">
        <v>0.54192129629629626</v>
      </c>
      <c r="F166" s="71">
        <v>1600</v>
      </c>
      <c r="G166" s="58">
        <v>15.86</v>
      </c>
      <c r="H166" s="58">
        <v>6.18</v>
      </c>
      <c r="I166" s="58">
        <v>8.11</v>
      </c>
      <c r="J166" s="58">
        <v>15.91</v>
      </c>
      <c r="K166" s="58">
        <v>6.17</v>
      </c>
      <c r="L166" s="58">
        <v>7.21</v>
      </c>
      <c r="M166" s="59">
        <f t="shared" si="34"/>
        <v>15.885</v>
      </c>
      <c r="N166" s="59">
        <f t="shared" si="34"/>
        <v>6.1749999999999998</v>
      </c>
      <c r="O166" s="59">
        <f t="shared" si="34"/>
        <v>7.66</v>
      </c>
      <c r="P166" s="60">
        <f t="shared" si="39"/>
        <v>0.15820087181220785</v>
      </c>
      <c r="Q166" s="22">
        <f t="shared" si="40"/>
        <v>6.6834391756861362E-7</v>
      </c>
      <c r="R166" s="61">
        <f t="shared" si="41"/>
        <v>7.0184090913314103E-9</v>
      </c>
      <c r="S166" s="22">
        <f t="shared" si="42"/>
        <v>4.9258066173283395E-17</v>
      </c>
      <c r="T166" s="62">
        <v>298</v>
      </c>
      <c r="U166" s="59">
        <f t="shared" si="43"/>
        <v>288.88499999999999</v>
      </c>
      <c r="V166" s="63">
        <f t="shared" si="44"/>
        <v>0.53215469846864483</v>
      </c>
      <c r="W166" s="64">
        <f t="shared" si="45"/>
        <v>3.4052946687120449</v>
      </c>
      <c r="X166" s="65">
        <f t="shared" si="35"/>
        <v>-2.8470043385905328E-7</v>
      </c>
      <c r="Y166" s="66">
        <f t="shared" si="36"/>
        <v>-2.8422585495169911E-7</v>
      </c>
      <c r="Z166" s="66">
        <f t="shared" si="37"/>
        <v>-2.8422664604687328E-7</v>
      </c>
      <c r="AA166" s="67">
        <f t="shared" si="38"/>
        <v>-2.8375285559727482E-7</v>
      </c>
      <c r="AB166" s="68">
        <f t="shared" si="47"/>
        <v>8.5396059310162366E-4</v>
      </c>
      <c r="AC166" s="69"/>
      <c r="AD166" s="70">
        <f t="shared" si="46"/>
        <v>8.5396059310162364</v>
      </c>
      <c r="AE166" s="70"/>
      <c r="AF166" s="74"/>
      <c r="AG166" s="71">
        <v>1600</v>
      </c>
    </row>
    <row r="167" spans="1:34">
      <c r="E167" s="73">
        <v>0.54203703703703698</v>
      </c>
      <c r="F167" s="71">
        <v>1610</v>
      </c>
      <c r="G167" s="58">
        <v>15.88</v>
      </c>
      <c r="H167" s="58">
        <v>6.18</v>
      </c>
      <c r="I167" s="58">
        <v>7.83</v>
      </c>
      <c r="J167" s="58">
        <v>15.93</v>
      </c>
      <c r="K167" s="58">
        <v>6.16</v>
      </c>
      <c r="L167" s="58">
        <v>7.26</v>
      </c>
      <c r="M167" s="59">
        <f t="shared" si="34"/>
        <v>15.905000000000001</v>
      </c>
      <c r="N167" s="59">
        <f t="shared" si="34"/>
        <v>6.17</v>
      </c>
      <c r="O167" s="59">
        <f t="shared" si="34"/>
        <v>7.5449999999999999</v>
      </c>
      <c r="P167" s="60">
        <f t="shared" si="39"/>
        <v>0.1558800601522744</v>
      </c>
      <c r="Q167" s="22">
        <f t="shared" si="40"/>
        <v>6.7608297539198085E-7</v>
      </c>
      <c r="R167" s="61">
        <f t="shared" si="41"/>
        <v>6.949610686820572E-9</v>
      </c>
      <c r="S167" s="22">
        <f t="shared" si="42"/>
        <v>4.8297088698370703E-17</v>
      </c>
      <c r="T167" s="62">
        <v>298</v>
      </c>
      <c r="U167" s="59">
        <f t="shared" si="43"/>
        <v>288.90499999999997</v>
      </c>
      <c r="V167" s="63">
        <f t="shared" si="44"/>
        <v>0.53095029380202174</v>
      </c>
      <c r="W167" s="64">
        <f t="shared" si="45"/>
        <v>3.3958640376818736</v>
      </c>
      <c r="X167" s="65">
        <f t="shared" si="35"/>
        <v>-2.7489695796651576E-7</v>
      </c>
      <c r="Y167" s="66">
        <f t="shared" si="36"/>
        <v>-2.7445302241196753E-7</v>
      </c>
      <c r="Z167" s="66">
        <f t="shared" si="37"/>
        <v>-2.7445373933069245E-7</v>
      </c>
      <c r="AA167" s="67">
        <f t="shared" si="38"/>
        <v>-2.7401051837934178E-7</v>
      </c>
      <c r="AB167" s="68">
        <f t="shared" si="47"/>
        <v>8.511183292825345E-4</v>
      </c>
      <c r="AC167" s="69"/>
      <c r="AD167" s="70">
        <f t="shared" si="46"/>
        <v>8.5111832928253452</v>
      </c>
      <c r="AE167" s="70"/>
      <c r="AF167" s="74"/>
      <c r="AG167" s="71">
        <v>1610</v>
      </c>
    </row>
    <row r="168" spans="1:34">
      <c r="E168" s="73">
        <v>0.54215277777777782</v>
      </c>
      <c r="F168" s="71">
        <v>1620</v>
      </c>
      <c r="G168" s="58">
        <v>15.89</v>
      </c>
      <c r="H168" s="58">
        <v>6.18</v>
      </c>
      <c r="I168" s="58">
        <v>8</v>
      </c>
      <c r="J168" s="58">
        <v>15.96</v>
      </c>
      <c r="K168" s="58">
        <v>6.16</v>
      </c>
      <c r="L168" s="58">
        <v>7.3</v>
      </c>
      <c r="M168" s="59">
        <f t="shared" si="34"/>
        <v>15.925000000000001</v>
      </c>
      <c r="N168" s="59">
        <f t="shared" si="34"/>
        <v>6.17</v>
      </c>
      <c r="O168" s="59">
        <f t="shared" si="34"/>
        <v>7.65</v>
      </c>
      <c r="P168" s="60">
        <f t="shared" si="39"/>
        <v>0.15810442540610889</v>
      </c>
      <c r="Q168" s="22">
        <f t="shared" si="40"/>
        <v>6.7608297539198085E-7</v>
      </c>
      <c r="R168" s="61">
        <f t="shared" si="41"/>
        <v>6.9611705433619252E-9</v>
      </c>
      <c r="S168" s="22">
        <f t="shared" si="42"/>
        <v>4.845789533376976E-17</v>
      </c>
      <c r="T168" s="62">
        <v>298</v>
      </c>
      <c r="U168" s="59">
        <f t="shared" si="43"/>
        <v>288.92500000000001</v>
      </c>
      <c r="V168" s="63">
        <f t="shared" si="44"/>
        <v>0.52974605587827617</v>
      </c>
      <c r="W168" s="64">
        <f t="shared" si="45"/>
        <v>3.3864608240597449</v>
      </c>
      <c r="X168" s="65">
        <f t="shared" si="35"/>
        <v>-2.796201921266225E-7</v>
      </c>
      <c r="Y168" s="66">
        <f t="shared" si="36"/>
        <v>-2.7915938432956518E-7</v>
      </c>
      <c r="Z168" s="66">
        <f t="shared" si="37"/>
        <v>-2.7916014373046608E-7</v>
      </c>
      <c r="AA168" s="67">
        <f t="shared" si="38"/>
        <v>-2.7870009283135849E-7</v>
      </c>
      <c r="AB168" s="68">
        <f t="shared" si="47"/>
        <v>8.4837379428281587E-4</v>
      </c>
      <c r="AC168" s="69"/>
      <c r="AD168" s="70">
        <f t="shared" si="46"/>
        <v>8.4837379428281583</v>
      </c>
      <c r="AE168" s="70"/>
      <c r="AF168" s="74"/>
      <c r="AG168" s="71">
        <v>1620</v>
      </c>
    </row>
    <row r="169" spans="1:34">
      <c r="E169" s="73">
        <v>0.54226851851851854</v>
      </c>
      <c r="F169" s="71">
        <v>1630</v>
      </c>
      <c r="G169" s="58">
        <v>15.91</v>
      </c>
      <c r="H169" s="58">
        <v>6.18</v>
      </c>
      <c r="I169" s="58">
        <v>8.15</v>
      </c>
      <c r="J169" s="58">
        <v>15.97</v>
      </c>
      <c r="K169" s="58">
        <v>6.16</v>
      </c>
      <c r="L169" s="58">
        <v>7.29</v>
      </c>
      <c r="M169" s="59">
        <f t="shared" si="34"/>
        <v>15.940000000000001</v>
      </c>
      <c r="N169" s="59">
        <f t="shared" si="34"/>
        <v>6.17</v>
      </c>
      <c r="O169" s="59">
        <f t="shared" si="34"/>
        <v>7.7200000000000006</v>
      </c>
      <c r="P169" s="60">
        <f t="shared" si="39"/>
        <v>0.15959283102520092</v>
      </c>
      <c r="Q169" s="22">
        <f t="shared" si="40"/>
        <v>6.7608297539198085E-7</v>
      </c>
      <c r="R169" s="61">
        <f t="shared" si="41"/>
        <v>6.9698530526939544E-9</v>
      </c>
      <c r="S169" s="22">
        <f t="shared" si="42"/>
        <v>4.8578851576147234E-17</v>
      </c>
      <c r="T169" s="62">
        <v>298</v>
      </c>
      <c r="U169" s="59">
        <f t="shared" si="43"/>
        <v>288.94</v>
      </c>
      <c r="V169" s="63">
        <f t="shared" si="44"/>
        <v>0.52884298683965492</v>
      </c>
      <c r="W169" s="64">
        <f t="shared" si="45"/>
        <v>3.3794263563374649</v>
      </c>
      <c r="X169" s="65">
        <f t="shared" si="35"/>
        <v>-2.8261306327227938E-7</v>
      </c>
      <c r="Y169" s="66">
        <f t="shared" si="36"/>
        <v>-2.8214078426753906E-7</v>
      </c>
      <c r="Z169" s="66">
        <f t="shared" si="37"/>
        <v>-2.8214157350019424E-7</v>
      </c>
      <c r="AA169" s="67">
        <f t="shared" si="38"/>
        <v>-2.8167008109031159E-7</v>
      </c>
      <c r="AB169" s="68">
        <f t="shared" si="47"/>
        <v>8.4558219538101919E-4</v>
      </c>
      <c r="AC169" s="69"/>
      <c r="AD169" s="70">
        <f t="shared" si="46"/>
        <v>8.455821953810192</v>
      </c>
      <c r="AE169" s="70"/>
      <c r="AF169" s="74"/>
      <c r="AG169" s="71">
        <v>1630</v>
      </c>
    </row>
    <row r="170" spans="1:34">
      <c r="E170" s="73">
        <v>0.54238425925925926</v>
      </c>
      <c r="F170" s="71">
        <v>1640</v>
      </c>
      <c r="G170" s="58">
        <v>15.93</v>
      </c>
      <c r="H170" s="58">
        <v>6.18</v>
      </c>
      <c r="I170" s="58">
        <v>8.1</v>
      </c>
      <c r="J170" s="58">
        <v>15.98</v>
      </c>
      <c r="K170" s="58">
        <v>6.16</v>
      </c>
      <c r="L170" s="58">
        <v>7.39</v>
      </c>
      <c r="M170" s="59">
        <f t="shared" si="34"/>
        <v>15.955</v>
      </c>
      <c r="N170" s="59">
        <f t="shared" si="34"/>
        <v>6.17</v>
      </c>
      <c r="O170" s="59">
        <f t="shared" si="34"/>
        <v>7.7449999999999992</v>
      </c>
      <c r="P170" s="60">
        <f t="shared" si="39"/>
        <v>0.16015150255219088</v>
      </c>
      <c r="Q170" s="22">
        <f t="shared" si="40"/>
        <v>6.7608297539198085E-7</v>
      </c>
      <c r="R170" s="61">
        <f t="shared" si="41"/>
        <v>6.9785463915219465E-9</v>
      </c>
      <c r="S170" s="22">
        <f t="shared" si="42"/>
        <v>4.870010973862398E-17</v>
      </c>
      <c r="T170" s="62">
        <v>298</v>
      </c>
      <c r="U170" s="59">
        <f t="shared" si="43"/>
        <v>288.95499999999998</v>
      </c>
      <c r="V170" s="63">
        <f t="shared" si="44"/>
        <v>0.52794001155982284</v>
      </c>
      <c r="W170" s="64">
        <f t="shared" si="45"/>
        <v>3.3724072289035223</v>
      </c>
      <c r="X170" s="65">
        <f t="shared" si="35"/>
        <v>-2.8395141055351907E-7</v>
      </c>
      <c r="Y170" s="66">
        <f t="shared" si="36"/>
        <v>-2.8347305177573468E-7</v>
      </c>
      <c r="Z170" s="66">
        <f t="shared" si="37"/>
        <v>-2.8347385764290701E-7</v>
      </c>
      <c r="AA170" s="67">
        <f t="shared" si="38"/>
        <v>-2.8299630201708641E-7</v>
      </c>
      <c r="AB170" s="68">
        <f t="shared" si="47"/>
        <v>8.4276078228118906E-4</v>
      </c>
      <c r="AC170" s="69"/>
      <c r="AD170" s="70">
        <f t="shared" si="46"/>
        <v>8.4276078228118898</v>
      </c>
      <c r="AE170" s="70"/>
      <c r="AF170" s="74"/>
      <c r="AG170" s="71">
        <v>1640</v>
      </c>
    </row>
    <row r="171" spans="1:34">
      <c r="E171" s="73">
        <v>0.54249999999999998</v>
      </c>
      <c r="F171" s="71">
        <v>1650</v>
      </c>
      <c r="G171" s="58">
        <v>15.94</v>
      </c>
      <c r="H171" s="58">
        <v>6.18</v>
      </c>
      <c r="I171" s="58">
        <v>8.06</v>
      </c>
      <c r="J171" s="58">
        <v>16.010000000000002</v>
      </c>
      <c r="K171" s="58">
        <v>6.16</v>
      </c>
      <c r="L171" s="58">
        <v>7.35</v>
      </c>
      <c r="M171" s="59">
        <f t="shared" si="34"/>
        <v>15.975000000000001</v>
      </c>
      <c r="N171" s="59">
        <f t="shared" si="34"/>
        <v>6.17</v>
      </c>
      <c r="O171" s="59">
        <f t="shared" si="34"/>
        <v>7.7050000000000001</v>
      </c>
      <c r="P171" s="60">
        <f t="shared" si="39"/>
        <v>0.15937993333123945</v>
      </c>
      <c r="Q171" s="22">
        <f t="shared" si="40"/>
        <v>6.7608297539198085E-7</v>
      </c>
      <c r="R171" s="61">
        <f t="shared" si="41"/>
        <v>6.9901543791904011E-9</v>
      </c>
      <c r="S171" s="22">
        <f t="shared" si="42"/>
        <v>4.8862258244914741E-17</v>
      </c>
      <c r="T171" s="62">
        <v>298</v>
      </c>
      <c r="U171" s="59">
        <f t="shared" si="43"/>
        <v>288.97500000000002</v>
      </c>
      <c r="V171" s="63">
        <f t="shared" si="44"/>
        <v>0.52673619034181585</v>
      </c>
      <c r="W171" s="64">
        <f t="shared" si="45"/>
        <v>3.3630721945091371</v>
      </c>
      <c r="X171" s="65">
        <f t="shared" si="35"/>
        <v>-2.8335494828678345E-7</v>
      </c>
      <c r="Y171" s="66">
        <f t="shared" si="36"/>
        <v>-2.8287698938157287E-7</v>
      </c>
      <c r="Z171" s="66">
        <f t="shared" si="37"/>
        <v>-2.8287779559553335E-7</v>
      </c>
      <c r="AA171" s="67">
        <f t="shared" si="38"/>
        <v>-2.824006401844638E-7</v>
      </c>
      <c r="AB171" s="68">
        <f t="shared" si="47"/>
        <v>8.3992604639550924E-4</v>
      </c>
      <c r="AC171" s="69"/>
      <c r="AD171" s="70">
        <f t="shared" si="46"/>
        <v>8.399260463955093</v>
      </c>
      <c r="AE171" s="70"/>
      <c r="AF171" s="74"/>
      <c r="AG171" s="71">
        <v>1650</v>
      </c>
    </row>
    <row r="172" spans="1:34">
      <c r="E172" s="73">
        <v>0.5426157407407407</v>
      </c>
      <c r="F172" s="71">
        <v>1660</v>
      </c>
      <c r="G172" s="58">
        <v>15.96</v>
      </c>
      <c r="H172" s="58">
        <v>6.18</v>
      </c>
      <c r="I172" s="58">
        <v>8.02</v>
      </c>
      <c r="J172" s="58">
        <v>16.010000000000002</v>
      </c>
      <c r="K172" s="58">
        <v>6.16</v>
      </c>
      <c r="L172" s="58">
        <v>7.27</v>
      </c>
      <c r="M172" s="59">
        <f t="shared" si="34"/>
        <v>15.985000000000001</v>
      </c>
      <c r="N172" s="59">
        <f t="shared" si="34"/>
        <v>6.17</v>
      </c>
      <c r="O172" s="59">
        <f t="shared" si="34"/>
        <v>7.6449999999999996</v>
      </c>
      <c r="P172" s="60">
        <f t="shared" si="39"/>
        <v>0.15816639221311546</v>
      </c>
      <c r="Q172" s="22">
        <f t="shared" si="40"/>
        <v>6.7608297539198085E-7</v>
      </c>
      <c r="R172" s="61">
        <f t="shared" si="41"/>
        <v>6.9959656117122034E-9</v>
      </c>
      <c r="S172" s="22">
        <f t="shared" si="42"/>
        <v>4.8943534840259702E-17</v>
      </c>
      <c r="T172" s="62">
        <v>298</v>
      </c>
      <c r="U172" s="59">
        <f t="shared" si="43"/>
        <v>288.98500000000001</v>
      </c>
      <c r="V172" s="63">
        <f t="shared" si="44"/>
        <v>0.5261343422181276</v>
      </c>
      <c r="W172" s="64">
        <f t="shared" si="45"/>
        <v>3.3584148549730775</v>
      </c>
      <c r="X172" s="65">
        <f t="shared" si="35"/>
        <v>-2.8110585505743932E-7</v>
      </c>
      <c r="Y172" s="66">
        <f t="shared" si="36"/>
        <v>-2.8063386390137708E-7</v>
      </c>
      <c r="Z172" s="66">
        <f t="shared" si="37"/>
        <v>-2.8063465639874917E-7</v>
      </c>
      <c r="AA172" s="67">
        <f t="shared" si="38"/>
        <v>-2.801634550787715E-7</v>
      </c>
      <c r="AB172" s="68">
        <f t="shared" si="47"/>
        <v>8.3709727113146686E-4</v>
      </c>
      <c r="AC172" s="69"/>
      <c r="AD172" s="70">
        <f t="shared" si="46"/>
        <v>8.3709727113146695</v>
      </c>
      <c r="AE172" s="70"/>
      <c r="AF172" s="74"/>
      <c r="AG172" s="71">
        <v>1660</v>
      </c>
    </row>
    <row r="173" spans="1:34">
      <c r="E173" s="73">
        <v>0.54273148148148143</v>
      </c>
      <c r="F173" s="71">
        <v>1670</v>
      </c>
      <c r="G173" s="58">
        <v>15.97</v>
      </c>
      <c r="H173" s="58">
        <v>6.18</v>
      </c>
      <c r="I173" s="58">
        <v>8.16</v>
      </c>
      <c r="J173" s="58">
        <v>16.03</v>
      </c>
      <c r="K173" s="58">
        <v>6.16</v>
      </c>
      <c r="L173" s="58">
        <v>7.38</v>
      </c>
      <c r="M173" s="59">
        <f t="shared" si="34"/>
        <v>16</v>
      </c>
      <c r="N173" s="59">
        <f t="shared" si="34"/>
        <v>6.17</v>
      </c>
      <c r="O173" s="59">
        <f t="shared" si="34"/>
        <v>7.77</v>
      </c>
      <c r="P173" s="60">
        <f t="shared" si="39"/>
        <v>0.16079455705333578</v>
      </c>
      <c r="Q173" s="22">
        <f t="shared" si="40"/>
        <v>6.7608297539198085E-7</v>
      </c>
      <c r="R173" s="61">
        <f t="shared" si="41"/>
        <v>7.0046915201397971E-9</v>
      </c>
      <c r="S173" s="22">
        <f t="shared" si="42"/>
        <v>4.9065703292318383E-17</v>
      </c>
      <c r="T173" s="62">
        <v>298</v>
      </c>
      <c r="U173" s="59">
        <f t="shared" si="43"/>
        <v>289</v>
      </c>
      <c r="V173" s="63">
        <f t="shared" si="44"/>
        <v>0.52523164812707646</v>
      </c>
      <c r="W173" s="64">
        <f t="shared" si="45"/>
        <v>3.3514415387209344</v>
      </c>
      <c r="X173" s="65">
        <f t="shared" si="35"/>
        <v>-2.8612381792739308E-7</v>
      </c>
      <c r="Y173" s="66">
        <f t="shared" si="36"/>
        <v>-2.8563318068974046E-7</v>
      </c>
      <c r="Z173" s="66">
        <f t="shared" si="37"/>
        <v>-2.8563402202095404E-7</v>
      </c>
      <c r="AA173" s="67">
        <f t="shared" si="38"/>
        <v>-2.8514422322913177E-7</v>
      </c>
      <c r="AB173" s="68">
        <f t="shared" si="47"/>
        <v>8.3429092721357275E-4</v>
      </c>
      <c r="AC173" s="69"/>
      <c r="AD173" s="70">
        <f t="shared" si="46"/>
        <v>8.3429092721357279</v>
      </c>
      <c r="AE173" s="70"/>
      <c r="AF173" s="74"/>
      <c r="AG173" s="71">
        <v>1670</v>
      </c>
    </row>
    <row r="174" spans="1:34" s="77" customFormat="1">
      <c r="A174" s="104"/>
      <c r="B174" s="104"/>
      <c r="C174" s="104"/>
      <c r="D174" s="104"/>
      <c r="E174" s="106">
        <v>0.54284722222222226</v>
      </c>
      <c r="F174" s="107">
        <v>1680</v>
      </c>
      <c r="G174" s="108">
        <v>15.99</v>
      </c>
      <c r="H174" s="108">
        <v>6.17</v>
      </c>
      <c r="I174" s="108">
        <v>8.32</v>
      </c>
      <c r="J174" s="108">
        <v>16.04</v>
      </c>
      <c r="K174" s="108">
        <v>6.16</v>
      </c>
      <c r="L174" s="108">
        <v>7.4</v>
      </c>
      <c r="M174" s="109">
        <f t="shared" si="34"/>
        <v>16.015000000000001</v>
      </c>
      <c r="N174" s="109">
        <f t="shared" si="34"/>
        <v>6.165</v>
      </c>
      <c r="O174" s="109">
        <f t="shared" si="34"/>
        <v>7.86</v>
      </c>
      <c r="P174" s="110">
        <f t="shared" si="39"/>
        <v>0.16269960807626746</v>
      </c>
      <c r="Q174" s="111">
        <f t="shared" si="40"/>
        <v>6.8391164728142821E-7</v>
      </c>
      <c r="R174" s="112">
        <f t="shared" si="41"/>
        <v>6.9331462621740301E-9</v>
      </c>
      <c r="S174" s="111">
        <f t="shared" si="42"/>
        <v>4.8068517092697722E-17</v>
      </c>
      <c r="T174" s="113">
        <v>298</v>
      </c>
      <c r="U174" s="109">
        <f t="shared" si="43"/>
        <v>289.01499999999999</v>
      </c>
      <c r="V174" s="114">
        <f t="shared" si="44"/>
        <v>0.52432904773642941</v>
      </c>
      <c r="W174" s="115">
        <f t="shared" si="45"/>
        <v>3.3444834232453613</v>
      </c>
      <c r="X174" s="116">
        <f t="shared" si="35"/>
        <v>-2.8324681735880717E-7</v>
      </c>
      <c r="Y174" s="116">
        <f t="shared" si="36"/>
        <v>-2.8276434549314333E-7</v>
      </c>
      <c r="Z174" s="116">
        <f t="shared" si="37"/>
        <v>-2.8276516731738597E-7</v>
      </c>
      <c r="AA174" s="116">
        <f t="shared" si="38"/>
        <v>-2.8228351447623649E-7</v>
      </c>
      <c r="AB174" s="116">
        <f t="shared" si="47"/>
        <v>8.3143458980260957E-4</v>
      </c>
      <c r="AC174" s="104"/>
      <c r="AD174" s="116">
        <f t="shared" si="46"/>
        <v>8.3143458980260956</v>
      </c>
      <c r="AE174" s="116"/>
      <c r="AF174" s="116"/>
      <c r="AG174" s="107">
        <v>1680</v>
      </c>
      <c r="AH174" s="104"/>
    </row>
    <row r="175" spans="1:34">
      <c r="E175" s="73">
        <v>0.54296296296296298</v>
      </c>
      <c r="F175" s="71">
        <v>1690</v>
      </c>
      <c r="G175" s="58">
        <v>16.010000000000002</v>
      </c>
      <c r="H175" s="58">
        <v>6.17</v>
      </c>
      <c r="I175" s="58">
        <v>8.4600000000000009</v>
      </c>
      <c r="J175" s="58">
        <v>16.059999999999999</v>
      </c>
      <c r="K175" s="58">
        <v>6.16</v>
      </c>
      <c r="L175" s="58">
        <v>7.31</v>
      </c>
      <c r="M175" s="59">
        <f t="shared" si="34"/>
        <v>16.035</v>
      </c>
      <c r="N175" s="59">
        <f t="shared" si="34"/>
        <v>6.165</v>
      </c>
      <c r="O175" s="59">
        <f t="shared" si="34"/>
        <v>7.8849999999999998</v>
      </c>
      <c r="P175" s="60">
        <f t="shared" si="39"/>
        <v>0.16327407017030104</v>
      </c>
      <c r="Q175" s="22">
        <f t="shared" si="40"/>
        <v>6.8391164728142821E-7</v>
      </c>
      <c r="R175" s="61">
        <f t="shared" si="41"/>
        <v>6.9446787320896377E-9</v>
      </c>
      <c r="S175" s="22">
        <f t="shared" si="42"/>
        <v>4.8228562691938138E-17</v>
      </c>
      <c r="T175" s="62">
        <v>298</v>
      </c>
      <c r="U175" s="59">
        <f t="shared" si="43"/>
        <v>289.03500000000003</v>
      </c>
      <c r="V175" s="63">
        <f t="shared" si="44"/>
        <v>0.52312572627986897</v>
      </c>
      <c r="W175" s="64">
        <f t="shared" si="45"/>
        <v>3.3352295216843393</v>
      </c>
      <c r="X175" s="65">
        <f t="shared" si="35"/>
        <v>-2.850120001836192E-7</v>
      </c>
      <c r="Y175" s="66">
        <f t="shared" si="36"/>
        <v>-2.8452182905276298E-7</v>
      </c>
      <c r="Z175" s="66">
        <f t="shared" si="37"/>
        <v>-2.8452267206196032E-7</v>
      </c>
      <c r="AA175" s="67">
        <f t="shared" si="38"/>
        <v>-2.8403334104064268E-7</v>
      </c>
      <c r="AB175" s="68">
        <f t="shared" si="47"/>
        <v>8.286069408735161E-4</v>
      </c>
      <c r="AC175" s="69"/>
      <c r="AD175" s="70">
        <f t="shared" si="46"/>
        <v>8.2860694087351607</v>
      </c>
      <c r="AE175" s="70"/>
      <c r="AF175" s="74"/>
      <c r="AG175" s="71">
        <v>1690</v>
      </c>
    </row>
    <row r="176" spans="1:34">
      <c r="E176" s="73">
        <v>0.5430787037037037</v>
      </c>
      <c r="F176" s="71">
        <v>1700</v>
      </c>
      <c r="G176" s="58">
        <v>16.02</v>
      </c>
      <c r="H176" s="58">
        <v>6.17</v>
      </c>
      <c r="I176" s="58">
        <v>8.14</v>
      </c>
      <c r="J176" s="58">
        <v>16.059999999999999</v>
      </c>
      <c r="K176" s="58">
        <v>6.15</v>
      </c>
      <c r="L176" s="58">
        <v>7.29</v>
      </c>
      <c r="M176" s="59">
        <f t="shared" si="34"/>
        <v>16.04</v>
      </c>
      <c r="N176" s="59">
        <f t="shared" si="34"/>
        <v>6.16</v>
      </c>
      <c r="O176" s="59">
        <f t="shared" si="34"/>
        <v>7.7149999999999999</v>
      </c>
      <c r="P176" s="60">
        <f t="shared" si="39"/>
        <v>0.15976783508202688</v>
      </c>
      <c r="Q176" s="22">
        <f t="shared" si="40"/>
        <v>6.9183097091893534E-7</v>
      </c>
      <c r="R176" s="61">
        <f t="shared" si="41"/>
        <v>6.8680367284984409E-9</v>
      </c>
      <c r="S176" s="22">
        <f t="shared" si="42"/>
        <v>4.7169928504003567E-17</v>
      </c>
      <c r="T176" s="62">
        <v>298</v>
      </c>
      <c r="U176" s="59">
        <f t="shared" si="43"/>
        <v>289.04000000000002</v>
      </c>
      <c r="V176" s="63">
        <f t="shared" si="44"/>
        <v>0.522824921935515</v>
      </c>
      <c r="W176" s="64">
        <f t="shared" si="45"/>
        <v>3.3329202494930423</v>
      </c>
      <c r="X176" s="65">
        <f t="shared" si="35"/>
        <v>-2.7202145427794127E-7</v>
      </c>
      <c r="Y176" s="66">
        <f t="shared" si="36"/>
        <v>-2.7157340933914704E-7</v>
      </c>
      <c r="Z176" s="66">
        <f t="shared" si="37"/>
        <v>-2.7157414731133273E-7</v>
      </c>
      <c r="AA176" s="67">
        <f t="shared" si="38"/>
        <v>-2.7112683791370496E-7</v>
      </c>
      <c r="AB176" s="68">
        <f t="shared" si="47"/>
        <v>8.2576171696775995E-4</v>
      </c>
      <c r="AC176" s="69"/>
      <c r="AD176" s="70">
        <f t="shared" si="46"/>
        <v>8.2576171696775997</v>
      </c>
      <c r="AE176" s="70"/>
      <c r="AF176" s="74"/>
      <c r="AG176" s="71">
        <v>1700</v>
      </c>
    </row>
    <row r="177" spans="5:33">
      <c r="E177" s="73">
        <v>0.54319444444444442</v>
      </c>
      <c r="F177" s="71">
        <v>1710</v>
      </c>
      <c r="G177" s="58">
        <v>16.03</v>
      </c>
      <c r="H177" s="58">
        <v>6.17</v>
      </c>
      <c r="I177" s="58">
        <v>8.26</v>
      </c>
      <c r="J177" s="58">
        <v>16.079999999999998</v>
      </c>
      <c r="K177" s="58">
        <v>6.15</v>
      </c>
      <c r="L177" s="58">
        <v>7.41</v>
      </c>
      <c r="M177" s="59">
        <f t="shared" si="34"/>
        <v>16.055</v>
      </c>
      <c r="N177" s="59">
        <f t="shared" si="34"/>
        <v>6.16</v>
      </c>
      <c r="O177" s="59">
        <f t="shared" si="34"/>
        <v>7.835</v>
      </c>
      <c r="P177" s="60">
        <f t="shared" si="39"/>
        <v>0.16229537211202233</v>
      </c>
      <c r="Q177" s="22">
        <f t="shared" si="40"/>
        <v>6.9183097091893534E-7</v>
      </c>
      <c r="R177" s="61">
        <f t="shared" si="41"/>
        <v>6.8766030741462683E-9</v>
      </c>
      <c r="S177" s="22">
        <f t="shared" si="42"/>
        <v>4.7287669839357907E-17</v>
      </c>
      <c r="T177" s="62">
        <v>298</v>
      </c>
      <c r="U177" s="59">
        <f t="shared" si="43"/>
        <v>289.05500000000001</v>
      </c>
      <c r="V177" s="63">
        <f t="shared" si="44"/>
        <v>0.52192257134130404</v>
      </c>
      <c r="W177" s="64">
        <f t="shared" si="45"/>
        <v>3.3260025001447366</v>
      </c>
      <c r="X177" s="65">
        <f t="shared" si="35"/>
        <v>-2.7667781845090691E-7</v>
      </c>
      <c r="Y177" s="66">
        <f t="shared" si="36"/>
        <v>-2.7621277386486438E-7</v>
      </c>
      <c r="Z177" s="66">
        <f t="shared" si="37"/>
        <v>-2.7621355551938296E-7</v>
      </c>
      <c r="AA177" s="67">
        <f t="shared" si="38"/>
        <v>-2.7574928996022379E-7</v>
      </c>
      <c r="AB177" s="68">
        <f t="shared" si="47"/>
        <v>8.2304597795860559E-4</v>
      </c>
      <c r="AC177" s="69"/>
      <c r="AD177" s="70">
        <f t="shared" si="46"/>
        <v>8.2304597795860559</v>
      </c>
      <c r="AE177" s="70"/>
      <c r="AF177" s="74"/>
      <c r="AG177" s="71">
        <v>1710</v>
      </c>
    </row>
    <row r="178" spans="5:33">
      <c r="E178" s="73">
        <v>0.54331018518518515</v>
      </c>
      <c r="F178" s="71">
        <v>1720</v>
      </c>
      <c r="G178" s="58">
        <v>16.04</v>
      </c>
      <c r="H178" s="58">
        <v>6.17</v>
      </c>
      <c r="I178" s="58">
        <v>8.1300000000000008</v>
      </c>
      <c r="J178" s="58">
        <v>16.11</v>
      </c>
      <c r="K178" s="58">
        <v>6.15</v>
      </c>
      <c r="L178" s="58">
        <v>7.34</v>
      </c>
      <c r="M178" s="59">
        <f t="shared" si="34"/>
        <v>16.074999999999999</v>
      </c>
      <c r="N178" s="59">
        <f t="shared" si="34"/>
        <v>6.16</v>
      </c>
      <c r="O178" s="59">
        <f t="shared" si="34"/>
        <v>7.7350000000000003</v>
      </c>
      <c r="P178" s="60">
        <f t="shared" si="39"/>
        <v>0.16027992105980776</v>
      </c>
      <c r="Q178" s="22">
        <f t="shared" si="40"/>
        <v>6.9183097091893534E-7</v>
      </c>
      <c r="R178" s="61">
        <f t="shared" si="41"/>
        <v>6.8880414911470501E-9</v>
      </c>
      <c r="S178" s="22">
        <f t="shared" si="42"/>
        <v>4.744511558376328E-17</v>
      </c>
      <c r="T178" s="62">
        <v>298</v>
      </c>
      <c r="U178" s="59">
        <f t="shared" si="43"/>
        <v>289.07499999999999</v>
      </c>
      <c r="V178" s="63">
        <f t="shared" si="44"/>
        <v>0.52071958288616937</v>
      </c>
      <c r="W178" s="64">
        <f t="shared" si="45"/>
        <v>3.3168022769322163</v>
      </c>
      <c r="X178" s="65">
        <f t="shared" si="35"/>
        <v>-2.7398953252651825E-7</v>
      </c>
      <c r="Y178" s="66">
        <f t="shared" si="36"/>
        <v>-2.7353194540962895E-7</v>
      </c>
      <c r="Z178" s="66">
        <f t="shared" si="37"/>
        <v>-2.7353270962119434E-7</v>
      </c>
      <c r="AA178" s="67">
        <f t="shared" si="38"/>
        <v>-2.7307588416326661E-7</v>
      </c>
      <c r="AB178" s="68">
        <f t="shared" si="47"/>
        <v>8.2028384501330628E-4</v>
      </c>
      <c r="AC178" s="69"/>
      <c r="AD178" s="70">
        <f t="shared" si="46"/>
        <v>8.2028384501330631</v>
      </c>
      <c r="AE178" s="70"/>
      <c r="AF178" s="74"/>
      <c r="AG178" s="71">
        <v>1720</v>
      </c>
    </row>
    <row r="179" spans="5:33">
      <c r="E179" s="73">
        <v>0.54342592592592587</v>
      </c>
      <c r="F179" s="71">
        <v>1730</v>
      </c>
      <c r="G179" s="58">
        <v>16.059999999999999</v>
      </c>
      <c r="H179" s="58">
        <v>6.17</v>
      </c>
      <c r="I179" s="58">
        <v>8.06</v>
      </c>
      <c r="J179" s="58">
        <v>16.12</v>
      </c>
      <c r="K179" s="58">
        <v>6.15</v>
      </c>
      <c r="L179" s="58">
        <v>7.45</v>
      </c>
      <c r="M179" s="59">
        <f t="shared" si="34"/>
        <v>16.09</v>
      </c>
      <c r="N179" s="59">
        <f t="shared" si="34"/>
        <v>6.16</v>
      </c>
      <c r="O179" s="59">
        <f t="shared" si="34"/>
        <v>7.7550000000000008</v>
      </c>
      <c r="P179" s="60">
        <f t="shared" si="39"/>
        <v>0.16073645606391282</v>
      </c>
      <c r="Q179" s="22">
        <f t="shared" si="40"/>
        <v>6.9183097091893534E-7</v>
      </c>
      <c r="R179" s="61">
        <f t="shared" si="41"/>
        <v>6.8966327882793008E-9</v>
      </c>
      <c r="S179" s="22">
        <f t="shared" si="42"/>
        <v>4.7563543816369123E-17</v>
      </c>
      <c r="T179" s="62">
        <v>298</v>
      </c>
      <c r="U179" s="59">
        <f t="shared" si="43"/>
        <v>289.08999999999997</v>
      </c>
      <c r="V179" s="63">
        <f t="shared" si="44"/>
        <v>0.5198174507787815</v>
      </c>
      <c r="W179" s="64">
        <f t="shared" si="45"/>
        <v>3.3099196469268355</v>
      </c>
      <c r="X179" s="65">
        <f t="shared" si="35"/>
        <v>-2.7510814399354881E-7</v>
      </c>
      <c r="Y179" s="66">
        <f t="shared" si="36"/>
        <v>-2.7464526938123723E-7</v>
      </c>
      <c r="Z179" s="66">
        <f t="shared" si="37"/>
        <v>-2.7464604817645433E-7</v>
      </c>
      <c r="AA179" s="67">
        <f t="shared" si="38"/>
        <v>-2.7418394973868469E-7</v>
      </c>
      <c r="AB179" s="68">
        <f t="shared" si="47"/>
        <v>8.1754852046872061E-4</v>
      </c>
      <c r="AC179" s="69"/>
      <c r="AD179" s="70">
        <f t="shared" si="46"/>
        <v>8.175485204687206</v>
      </c>
      <c r="AE179" s="70"/>
      <c r="AF179" s="74"/>
      <c r="AG179" s="71">
        <v>1730</v>
      </c>
    </row>
    <row r="180" spans="5:33">
      <c r="E180" s="73">
        <v>0.5435416666666667</v>
      </c>
      <c r="F180" s="71">
        <v>1740</v>
      </c>
      <c r="G180" s="58">
        <v>16.079999999999998</v>
      </c>
      <c r="H180" s="58">
        <v>6.17</v>
      </c>
      <c r="I180" s="58">
        <v>7.93</v>
      </c>
      <c r="J180" s="58">
        <v>16.14</v>
      </c>
      <c r="K180" s="58">
        <v>6.15</v>
      </c>
      <c r="L180" s="58">
        <v>7.44</v>
      </c>
      <c r="M180" s="59">
        <f t="shared" si="34"/>
        <v>16.11</v>
      </c>
      <c r="N180" s="59">
        <f t="shared" si="34"/>
        <v>6.16</v>
      </c>
      <c r="O180" s="59">
        <f t="shared" si="34"/>
        <v>7.6850000000000005</v>
      </c>
      <c r="P180" s="60">
        <f t="shared" si="39"/>
        <v>0.15934124926339352</v>
      </c>
      <c r="Q180" s="22">
        <f t="shared" si="40"/>
        <v>6.9183097091893534E-7</v>
      </c>
      <c r="R180" s="61">
        <f t="shared" si="41"/>
        <v>6.9081045223437845E-9</v>
      </c>
      <c r="S180" s="22">
        <f t="shared" si="42"/>
        <v>4.7721908091626645E-17</v>
      </c>
      <c r="T180" s="62">
        <v>298</v>
      </c>
      <c r="U180" s="59">
        <f t="shared" si="43"/>
        <v>289.11</v>
      </c>
      <c r="V180" s="63">
        <f t="shared" si="44"/>
        <v>0.5186147535865101</v>
      </c>
      <c r="W180" s="64">
        <f t="shared" si="45"/>
        <v>3.3007661249884022</v>
      </c>
      <c r="X180" s="65">
        <f t="shared" si="35"/>
        <v>-2.7346525232263322E-7</v>
      </c>
      <c r="Y180" s="66">
        <f t="shared" si="36"/>
        <v>-2.7300634796007909E-7</v>
      </c>
      <c r="Z180" s="66">
        <f t="shared" si="37"/>
        <v>-2.7300711805138759E-7</v>
      </c>
      <c r="AA180" s="67">
        <f t="shared" si="38"/>
        <v>-2.725489811955483E-7</v>
      </c>
      <c r="AB180" s="68">
        <f t="shared" si="47"/>
        <v>8.1480206258730795E-4</v>
      </c>
      <c r="AC180" s="69"/>
      <c r="AD180" s="70">
        <f t="shared" si="46"/>
        <v>8.1480206258730803</v>
      </c>
      <c r="AE180" s="70"/>
      <c r="AF180" s="74"/>
      <c r="AG180" s="71">
        <v>1740</v>
      </c>
    </row>
    <row r="181" spans="5:33">
      <c r="E181" s="73">
        <v>0.54365740740740742</v>
      </c>
      <c r="F181" s="71">
        <v>1750</v>
      </c>
      <c r="G181" s="58">
        <v>16.100000000000001</v>
      </c>
      <c r="H181" s="58">
        <v>6.16</v>
      </c>
      <c r="I181" s="58">
        <v>8.06</v>
      </c>
      <c r="J181" s="58">
        <v>16.16</v>
      </c>
      <c r="K181" s="58">
        <v>6.15</v>
      </c>
      <c r="L181" s="58">
        <v>7.36</v>
      </c>
      <c r="M181" s="59">
        <f t="shared" si="34"/>
        <v>16.130000000000003</v>
      </c>
      <c r="N181" s="59">
        <f t="shared" si="34"/>
        <v>6.1550000000000002</v>
      </c>
      <c r="O181" s="59">
        <f t="shared" si="34"/>
        <v>7.7100000000000009</v>
      </c>
      <c r="P181" s="60">
        <f t="shared" si="39"/>
        <v>0.15991549121299931</v>
      </c>
      <c r="Q181" s="22">
        <f t="shared" si="40"/>
        <v>6.9984199600227242E-7</v>
      </c>
      <c r="R181" s="61">
        <f t="shared" si="41"/>
        <v>6.8403873854333169E-9</v>
      </c>
      <c r="S181" s="22">
        <f t="shared" si="42"/>
        <v>4.6790899582795247E-17</v>
      </c>
      <c r="T181" s="62">
        <v>298</v>
      </c>
      <c r="U181" s="59">
        <f t="shared" si="43"/>
        <v>289.13</v>
      </c>
      <c r="V181" s="63">
        <f t="shared" si="44"/>
        <v>0.51741222278267407</v>
      </c>
      <c r="W181" s="64">
        <f t="shared" si="45"/>
        <v>3.2916391780508074</v>
      </c>
      <c r="X181" s="65">
        <f t="shared" si="35"/>
        <v>-2.689385187957649E-7</v>
      </c>
      <c r="Y181" s="66">
        <f t="shared" si="36"/>
        <v>-2.6849318927185318E-7</v>
      </c>
      <c r="Z181" s="66">
        <f t="shared" si="37"/>
        <v>-2.6849392668345844E-7</v>
      </c>
      <c r="AA181" s="67">
        <f t="shared" si="38"/>
        <v>-2.6804933212902396E-7</v>
      </c>
      <c r="AB181" s="68">
        <f t="shared" si="47"/>
        <v>8.1207199397807274E-4</v>
      </c>
      <c r="AC181" s="69"/>
      <c r="AD181" s="70">
        <f t="shared" si="46"/>
        <v>8.1207199397807273</v>
      </c>
      <c r="AE181" s="70"/>
      <c r="AF181" s="74"/>
      <c r="AG181" s="71">
        <v>1750</v>
      </c>
    </row>
    <row r="182" spans="5:33">
      <c r="E182" s="73">
        <v>0.54377314814814814</v>
      </c>
      <c r="F182" s="71">
        <v>1760</v>
      </c>
      <c r="G182" s="58">
        <v>16.11</v>
      </c>
      <c r="H182" s="58">
        <v>6.16</v>
      </c>
      <c r="I182" s="58">
        <v>8.3699999999999992</v>
      </c>
      <c r="J182" s="58">
        <v>16.149999999999999</v>
      </c>
      <c r="K182" s="58">
        <v>6.15</v>
      </c>
      <c r="L182" s="58">
        <v>7.25</v>
      </c>
      <c r="M182" s="59">
        <f t="shared" si="34"/>
        <v>16.13</v>
      </c>
      <c r="N182" s="59">
        <f t="shared" si="34"/>
        <v>6.1550000000000002</v>
      </c>
      <c r="O182" s="59">
        <f t="shared" si="34"/>
        <v>7.81</v>
      </c>
      <c r="P182" s="60">
        <f t="shared" si="39"/>
        <v>0.16198962209773338</v>
      </c>
      <c r="Q182" s="22">
        <f t="shared" si="40"/>
        <v>6.9984199600227242E-7</v>
      </c>
      <c r="R182" s="61">
        <f t="shared" si="41"/>
        <v>6.8403873854333161E-9</v>
      </c>
      <c r="S182" s="22">
        <f t="shared" si="42"/>
        <v>4.6790899582795241E-17</v>
      </c>
      <c r="T182" s="62">
        <v>298</v>
      </c>
      <c r="U182" s="59">
        <f t="shared" si="43"/>
        <v>289.13</v>
      </c>
      <c r="V182" s="63">
        <f t="shared" si="44"/>
        <v>0.51741222278267407</v>
      </c>
      <c r="W182" s="64">
        <f t="shared" si="45"/>
        <v>3.2916391780508074</v>
      </c>
      <c r="X182" s="65">
        <f t="shared" si="35"/>
        <v>-2.7152597798908912E-7</v>
      </c>
      <c r="Y182" s="66">
        <f t="shared" si="36"/>
        <v>-2.7107053237706998E-7</v>
      </c>
      <c r="Z182" s="66">
        <f t="shared" si="37"/>
        <v>-2.710712963213049E-7</v>
      </c>
      <c r="AA182" s="67">
        <f t="shared" si="38"/>
        <v>-2.7061661209070846E-7</v>
      </c>
      <c r="AB182" s="68">
        <f t="shared" si="47"/>
        <v>8.0938705717334707E-4</v>
      </c>
      <c r="AC182" s="69"/>
      <c r="AD182" s="70">
        <f t="shared" si="46"/>
        <v>8.0938705717334702</v>
      </c>
      <c r="AE182" s="70"/>
      <c r="AF182" s="74"/>
      <c r="AG182" s="71">
        <v>1760</v>
      </c>
    </row>
    <row r="183" spans="5:33">
      <c r="E183" s="73">
        <v>0.54388888888888887</v>
      </c>
      <c r="F183" s="71">
        <v>1770</v>
      </c>
      <c r="G183" s="58">
        <v>16.12</v>
      </c>
      <c r="H183" s="58">
        <v>6.16</v>
      </c>
      <c r="I183" s="58">
        <v>8.2899999999999991</v>
      </c>
      <c r="J183" s="58">
        <v>16.170000000000002</v>
      </c>
      <c r="K183" s="58">
        <v>6.15</v>
      </c>
      <c r="L183" s="58">
        <v>7.19</v>
      </c>
      <c r="M183" s="59">
        <f t="shared" si="34"/>
        <v>16.145000000000003</v>
      </c>
      <c r="N183" s="59">
        <f t="shared" si="34"/>
        <v>6.1550000000000002</v>
      </c>
      <c r="O183" s="59">
        <f t="shared" si="34"/>
        <v>7.74</v>
      </c>
      <c r="P183" s="60">
        <f t="shared" si="39"/>
        <v>0.16057983717805338</v>
      </c>
      <c r="Q183" s="22">
        <f t="shared" si="40"/>
        <v>6.9984199600227242E-7</v>
      </c>
      <c r="R183" s="61">
        <f t="shared" si="41"/>
        <v>6.8489192446858333E-9</v>
      </c>
      <c r="S183" s="22">
        <f t="shared" si="42"/>
        <v>4.6907694820227964E-17</v>
      </c>
      <c r="T183" s="62">
        <v>298</v>
      </c>
      <c r="U183" s="59">
        <f t="shared" si="43"/>
        <v>289.14499999999998</v>
      </c>
      <c r="V183" s="63">
        <f t="shared" si="44"/>
        <v>0.51651043385143658</v>
      </c>
      <c r="W183" s="64">
        <f t="shared" si="45"/>
        <v>3.2848113591197503</v>
      </c>
      <c r="X183" s="65">
        <f t="shared" si="35"/>
        <v>-2.6949006560318077E-7</v>
      </c>
      <c r="Y183" s="66">
        <f t="shared" si="36"/>
        <v>-2.6903991669432518E-7</v>
      </c>
      <c r="Z183" s="66">
        <f t="shared" si="37"/>
        <v>-2.6904066861087425E-7</v>
      </c>
      <c r="AA183" s="67">
        <f t="shared" si="38"/>
        <v>-2.6859126910660571E-7</v>
      </c>
      <c r="AB183" s="68">
        <f t="shared" si="47"/>
        <v>8.0667634676088616E-4</v>
      </c>
      <c r="AC183" s="69"/>
      <c r="AD183" s="70">
        <f t="shared" si="46"/>
        <v>8.0667634676088618</v>
      </c>
      <c r="AE183" s="70"/>
      <c r="AF183" s="74"/>
      <c r="AG183" s="71">
        <v>1770</v>
      </c>
    </row>
    <row r="184" spans="5:33">
      <c r="E184" s="73">
        <v>0.54400462962962959</v>
      </c>
      <c r="F184" s="71">
        <v>1780</v>
      </c>
      <c r="G184" s="58">
        <v>16.13</v>
      </c>
      <c r="H184" s="58">
        <v>6.16</v>
      </c>
      <c r="I184" s="58">
        <v>8.16</v>
      </c>
      <c r="J184" s="58">
        <v>16.190000000000001</v>
      </c>
      <c r="K184" s="58">
        <v>6.15</v>
      </c>
      <c r="L184" s="58">
        <v>7.24</v>
      </c>
      <c r="M184" s="59">
        <f t="shared" si="34"/>
        <v>16.16</v>
      </c>
      <c r="N184" s="59">
        <f t="shared" si="34"/>
        <v>6.1550000000000002</v>
      </c>
      <c r="O184" s="59">
        <f t="shared" si="34"/>
        <v>7.7</v>
      </c>
      <c r="P184" s="60">
        <f t="shared" si="39"/>
        <v>0.15979187829198663</v>
      </c>
      <c r="Q184" s="22">
        <f t="shared" si="40"/>
        <v>6.9984199600227242E-7</v>
      </c>
      <c r="R184" s="61">
        <f t="shared" si="41"/>
        <v>6.857461745531901E-9</v>
      </c>
      <c r="S184" s="22">
        <f t="shared" si="42"/>
        <v>4.7024781591433427E-17</v>
      </c>
      <c r="T184" s="62">
        <v>298</v>
      </c>
      <c r="U184" s="59">
        <f t="shared" si="43"/>
        <v>289.16000000000003</v>
      </c>
      <c r="V184" s="63">
        <f t="shared" si="44"/>
        <v>0.51560873847970434</v>
      </c>
      <c r="W184" s="64">
        <f t="shared" si="45"/>
        <v>3.2779984092499062</v>
      </c>
      <c r="X184" s="65">
        <f t="shared" si="35"/>
        <v>-2.6849733083036038E-7</v>
      </c>
      <c r="Y184" s="66">
        <f t="shared" si="36"/>
        <v>-2.6804899701726405E-7</v>
      </c>
      <c r="Z184" s="66">
        <f t="shared" si="37"/>
        <v>-2.6804974564000581E-7</v>
      </c>
      <c r="AA184" s="67">
        <f t="shared" si="38"/>
        <v>-2.6760215794956769E-7</v>
      </c>
      <c r="AB184" s="68">
        <f t="shared" si="47"/>
        <v>8.0398594258535255E-4</v>
      </c>
      <c r="AC184" s="69"/>
      <c r="AD184" s="70">
        <f t="shared" si="46"/>
        <v>8.0398594258535248</v>
      </c>
      <c r="AE184" s="70"/>
      <c r="AF184" s="74"/>
      <c r="AG184" s="71">
        <v>1780</v>
      </c>
    </row>
    <row r="185" spans="5:33">
      <c r="E185" s="73">
        <v>0.54412037037037031</v>
      </c>
      <c r="F185" s="71">
        <v>1790</v>
      </c>
      <c r="G185" s="58">
        <v>16.14</v>
      </c>
      <c r="H185" s="58">
        <v>6.16</v>
      </c>
      <c r="I185" s="58">
        <v>8.1199999999999992</v>
      </c>
      <c r="J185" s="58">
        <v>16.21</v>
      </c>
      <c r="K185" s="58">
        <v>6.15</v>
      </c>
      <c r="L185" s="58">
        <v>7.24</v>
      </c>
      <c r="M185" s="59">
        <f t="shared" si="34"/>
        <v>16.175000000000001</v>
      </c>
      <c r="N185" s="59">
        <f t="shared" si="34"/>
        <v>6.1550000000000002</v>
      </c>
      <c r="O185" s="59">
        <f t="shared" si="34"/>
        <v>7.68</v>
      </c>
      <c r="P185" s="60">
        <f t="shared" si="39"/>
        <v>0.15941865860557361</v>
      </c>
      <c r="Q185" s="22">
        <f t="shared" si="40"/>
        <v>6.9984199600227242E-7</v>
      </c>
      <c r="R185" s="61">
        <f t="shared" si="41"/>
        <v>6.8660149012445402E-9</v>
      </c>
      <c r="S185" s="22">
        <f t="shared" si="42"/>
        <v>4.7142160624112075E-17</v>
      </c>
      <c r="T185" s="62">
        <v>298</v>
      </c>
      <c r="U185" s="59">
        <f t="shared" si="43"/>
        <v>289.17500000000001</v>
      </c>
      <c r="V185" s="63">
        <f t="shared" si="44"/>
        <v>0.51470713665292811</v>
      </c>
      <c r="W185" s="64">
        <f t="shared" si="45"/>
        <v>3.2712002945597511</v>
      </c>
      <c r="X185" s="65">
        <f t="shared" si="35"/>
        <v>-2.6819974424957006E-7</v>
      </c>
      <c r="Y185" s="66">
        <f t="shared" si="36"/>
        <v>-2.6775090727343055E-7</v>
      </c>
      <c r="Z185" s="66">
        <f t="shared" si="37"/>
        <v>-2.6775165840998261E-7</v>
      </c>
      <c r="AA185" s="67">
        <f t="shared" si="38"/>
        <v>-2.6730357005631477E-7</v>
      </c>
      <c r="AB185" s="68">
        <f t="shared" si="47"/>
        <v>8.0130544762852841E-4</v>
      </c>
      <c r="AC185" s="69"/>
      <c r="AD185" s="70">
        <f t="shared" si="46"/>
        <v>8.0130544762852836</v>
      </c>
      <c r="AE185" s="70"/>
      <c r="AF185" s="74"/>
      <c r="AG185" s="71">
        <v>1790</v>
      </c>
    </row>
    <row r="186" spans="5:33">
      <c r="E186" s="73">
        <v>0.54423611111111114</v>
      </c>
      <c r="F186" s="71">
        <v>1800</v>
      </c>
      <c r="G186" s="58">
        <v>16.170000000000002</v>
      </c>
      <c r="H186" s="58">
        <v>6.16</v>
      </c>
      <c r="I186" s="58">
        <v>8.1</v>
      </c>
      <c r="J186" s="58">
        <v>16.22</v>
      </c>
      <c r="K186" s="58">
        <v>6.15</v>
      </c>
      <c r="L186" s="58">
        <v>7.35</v>
      </c>
      <c r="M186" s="59">
        <f t="shared" si="34"/>
        <v>16.195</v>
      </c>
      <c r="N186" s="59">
        <f t="shared" si="34"/>
        <v>6.1550000000000002</v>
      </c>
      <c r="O186" s="59">
        <f t="shared" si="34"/>
        <v>7.7249999999999996</v>
      </c>
      <c r="P186" s="60">
        <f t="shared" si="39"/>
        <v>0.16040887895575648</v>
      </c>
      <c r="Q186" s="22">
        <f t="shared" si="40"/>
        <v>6.9984199600227242E-7</v>
      </c>
      <c r="R186" s="61">
        <f t="shared" si="41"/>
        <v>6.8774357060702972E-9</v>
      </c>
      <c r="S186" s="22">
        <f t="shared" si="42"/>
        <v>4.729912189113065E-17</v>
      </c>
      <c r="T186" s="62">
        <v>298</v>
      </c>
      <c r="U186" s="59">
        <f t="shared" si="43"/>
        <v>289.19499999999999</v>
      </c>
      <c r="V186" s="63">
        <f t="shared" si="44"/>
        <v>0.5135051463731034</v>
      </c>
      <c r="W186" s="64">
        <f t="shared" si="45"/>
        <v>3.2621591601756861</v>
      </c>
      <c r="X186" s="65">
        <f t="shared" si="35"/>
        <v>-2.7060735652031614E-7</v>
      </c>
      <c r="Y186" s="66">
        <f t="shared" si="36"/>
        <v>-2.7014889308367434E-7</v>
      </c>
      <c r="Z186" s="66">
        <f t="shared" si="37"/>
        <v>-2.7014966981319661E-7</v>
      </c>
      <c r="AA186" s="67">
        <f t="shared" si="38"/>
        <v>-2.6969198047420405E-7</v>
      </c>
      <c r="AB186" s="68">
        <f t="shared" si="47"/>
        <v>7.9862793355240725E-4</v>
      </c>
      <c r="AC186" s="75">
        <f>D20</f>
        <v>8.1309994353472611E-4</v>
      </c>
      <c r="AD186" s="70">
        <f t="shared" si="46"/>
        <v>7.9862793355240722</v>
      </c>
      <c r="AE186" s="70">
        <f>AC186*10000</f>
        <v>8.1309994353472614</v>
      </c>
      <c r="AF186" s="74">
        <f>(AD186-AE186)*(AD186-AE186)</f>
        <v>2.0943907292833856E-2</v>
      </c>
      <c r="AG186" s="71">
        <v>1800</v>
      </c>
    </row>
    <row r="187" spans="5:33">
      <c r="E187" s="73">
        <v>0.54435185185185186</v>
      </c>
      <c r="F187" s="71">
        <v>1810</v>
      </c>
      <c r="G187" s="58">
        <v>16.170000000000002</v>
      </c>
      <c r="H187" s="58">
        <v>6.16</v>
      </c>
      <c r="I187" s="58">
        <v>8.08</v>
      </c>
      <c r="J187" s="58">
        <v>16.23</v>
      </c>
      <c r="K187" s="58">
        <v>6.14</v>
      </c>
      <c r="L187" s="58">
        <v>7.26</v>
      </c>
      <c r="M187" s="59">
        <f t="shared" si="34"/>
        <v>16.200000000000003</v>
      </c>
      <c r="N187" s="59">
        <f t="shared" si="34"/>
        <v>6.15</v>
      </c>
      <c r="O187" s="59">
        <f t="shared" si="34"/>
        <v>7.67</v>
      </c>
      <c r="P187" s="60">
        <f t="shared" si="39"/>
        <v>0.15928074712347695</v>
      </c>
      <c r="Q187" s="22">
        <f t="shared" si="40"/>
        <v>7.0794578438413674E-7</v>
      </c>
      <c r="R187" s="61">
        <f t="shared" si="41"/>
        <v>6.8015358016373903E-9</v>
      </c>
      <c r="S187" s="22">
        <f t="shared" si="42"/>
        <v>4.6260889260955179E-17</v>
      </c>
      <c r="T187" s="62">
        <v>298</v>
      </c>
      <c r="U187" s="59">
        <f t="shared" si="43"/>
        <v>289.2</v>
      </c>
      <c r="V187" s="63">
        <f t="shared" si="44"/>
        <v>0.51320467477976917</v>
      </c>
      <c r="W187" s="64">
        <f t="shared" si="45"/>
        <v>3.2599029787064491</v>
      </c>
      <c r="X187" s="65">
        <f t="shared" si="35"/>
        <v>-2.6209834864848063E-7</v>
      </c>
      <c r="Y187" s="66">
        <f t="shared" si="36"/>
        <v>-2.6166680409260483E-7</v>
      </c>
      <c r="Z187" s="66">
        <f t="shared" si="37"/>
        <v>-2.6166751463009835E-7</v>
      </c>
      <c r="AA187" s="67">
        <f t="shared" si="38"/>
        <v>-2.6123667827191811E-7</v>
      </c>
      <c r="AB187" s="68">
        <f t="shared" si="47"/>
        <v>7.9592643944776016E-4</v>
      </c>
      <c r="AC187" s="69"/>
      <c r="AD187" s="70">
        <f t="shared" si="46"/>
        <v>7.9592643944776018</v>
      </c>
      <c r="AE187" s="70"/>
      <c r="AF187" s="74"/>
      <c r="AG187" s="71">
        <v>1810</v>
      </c>
    </row>
    <row r="188" spans="5:33">
      <c r="E188" s="73">
        <v>0.54446759259259259</v>
      </c>
      <c r="F188" s="71">
        <v>1820</v>
      </c>
      <c r="G188" s="58">
        <v>16.190000000000001</v>
      </c>
      <c r="H188" s="58">
        <v>6.16</v>
      </c>
      <c r="I188" s="58">
        <v>8.06</v>
      </c>
      <c r="J188" s="58">
        <v>16.25</v>
      </c>
      <c r="K188" s="58">
        <v>6.14</v>
      </c>
      <c r="L188" s="58">
        <v>7.35</v>
      </c>
      <c r="M188" s="59">
        <f t="shared" si="34"/>
        <v>16.22</v>
      </c>
      <c r="N188" s="59">
        <f t="shared" si="34"/>
        <v>6.15</v>
      </c>
      <c r="O188" s="59">
        <f t="shared" si="34"/>
        <v>7.7050000000000001</v>
      </c>
      <c r="P188" s="60">
        <f t="shared" si="39"/>
        <v>0.16006361269077291</v>
      </c>
      <c r="Q188" s="22">
        <f t="shared" si="40"/>
        <v>7.0794578438413674E-7</v>
      </c>
      <c r="R188" s="61">
        <f t="shared" si="41"/>
        <v>6.8128493530967395E-9</v>
      </c>
      <c r="S188" s="22">
        <f t="shared" si="42"/>
        <v>4.6414916307990664E-17</v>
      </c>
      <c r="T188" s="62">
        <v>298</v>
      </c>
      <c r="U188" s="59">
        <f t="shared" si="43"/>
        <v>289.22000000000003</v>
      </c>
      <c r="V188" s="63">
        <f t="shared" si="44"/>
        <v>0.51200289229675355</v>
      </c>
      <c r="W188" s="64">
        <f t="shared" si="45"/>
        <v>3.250894623958247</v>
      </c>
      <c r="X188" s="65">
        <f t="shared" si="35"/>
        <v>-2.6412460602242593E-7</v>
      </c>
      <c r="Y188" s="66">
        <f t="shared" si="36"/>
        <v>-2.6368491770370654E-7</v>
      </c>
      <c r="Z188" s="66">
        <f t="shared" si="37"/>
        <v>-2.6368564965299564E-7</v>
      </c>
      <c r="AA188" s="67">
        <f t="shared" si="38"/>
        <v>-2.6324669084661291E-7</v>
      </c>
      <c r="AB188" s="68">
        <f t="shared" si="47"/>
        <v>7.9330976667381717E-4</v>
      </c>
      <c r="AC188" s="69"/>
      <c r="AD188" s="70">
        <f t="shared" si="46"/>
        <v>7.9330976667381714</v>
      </c>
      <c r="AE188" s="70"/>
      <c r="AF188" s="74"/>
      <c r="AG188" s="71">
        <v>1820</v>
      </c>
    </row>
    <row r="189" spans="5:33">
      <c r="E189" s="73">
        <v>0.54458333333333331</v>
      </c>
      <c r="F189" s="71">
        <v>1830</v>
      </c>
      <c r="G189" s="58">
        <v>16.21</v>
      </c>
      <c r="H189" s="58">
        <v>6.16</v>
      </c>
      <c r="I189" s="58">
        <v>8.1</v>
      </c>
      <c r="J189" s="58">
        <v>16.260000000000002</v>
      </c>
      <c r="K189" s="58">
        <v>6.14</v>
      </c>
      <c r="L189" s="58">
        <v>7.4</v>
      </c>
      <c r="M189" s="59">
        <f t="shared" si="34"/>
        <v>16.234999999999999</v>
      </c>
      <c r="N189" s="59">
        <f t="shared" si="34"/>
        <v>6.15</v>
      </c>
      <c r="O189" s="59">
        <f t="shared" si="34"/>
        <v>7.75</v>
      </c>
      <c r="P189" s="60">
        <f t="shared" si="39"/>
        <v>0.16104073645242875</v>
      </c>
      <c r="Q189" s="22">
        <f t="shared" si="40"/>
        <v>7.0794578438413674E-7</v>
      </c>
      <c r="R189" s="61">
        <f t="shared" si="41"/>
        <v>6.8213468647892789E-9</v>
      </c>
      <c r="S189" s="22">
        <f t="shared" si="42"/>
        <v>4.6530773049770524E-17</v>
      </c>
      <c r="T189" s="62">
        <v>298</v>
      </c>
      <c r="U189" s="59">
        <f t="shared" si="43"/>
        <v>289.23500000000001</v>
      </c>
      <c r="V189" s="63">
        <f t="shared" si="44"/>
        <v>0.5111016645042461</v>
      </c>
      <c r="W189" s="64">
        <f t="shared" si="45"/>
        <v>3.2441555127787329</v>
      </c>
      <c r="X189" s="65">
        <f t="shared" si="35"/>
        <v>-2.6606636661355498E-7</v>
      </c>
      <c r="Y189" s="66">
        <f t="shared" si="36"/>
        <v>-2.6561870165429739E-7</v>
      </c>
      <c r="Z189" s="66">
        <f t="shared" si="37"/>
        <v>-2.6561945486455197E-7</v>
      </c>
      <c r="AA189" s="67">
        <f t="shared" si="38"/>
        <v>-2.651725405809495E-7</v>
      </c>
      <c r="AB189" s="68">
        <f t="shared" si="47"/>
        <v>7.9067291262117977E-4</v>
      </c>
      <c r="AC189" s="69"/>
      <c r="AD189" s="70">
        <f t="shared" si="46"/>
        <v>7.9067291262117978</v>
      </c>
      <c r="AE189" s="70"/>
      <c r="AF189" s="74"/>
      <c r="AG189" s="71">
        <v>1830</v>
      </c>
    </row>
    <row r="190" spans="5:33">
      <c r="E190" s="73">
        <v>0.54469907407407403</v>
      </c>
      <c r="F190" s="71">
        <v>1840</v>
      </c>
      <c r="G190" s="58">
        <v>16.22</v>
      </c>
      <c r="H190" s="58">
        <v>6.16</v>
      </c>
      <c r="I190" s="58">
        <v>8.1</v>
      </c>
      <c r="J190" s="58">
        <v>16.27</v>
      </c>
      <c r="K190" s="58">
        <v>6.14</v>
      </c>
      <c r="L190" s="58">
        <v>7.31</v>
      </c>
      <c r="M190" s="59">
        <f t="shared" si="34"/>
        <v>16.244999999999997</v>
      </c>
      <c r="N190" s="59">
        <f t="shared" si="34"/>
        <v>6.15</v>
      </c>
      <c r="O190" s="59">
        <f t="shared" si="34"/>
        <v>7.7050000000000001</v>
      </c>
      <c r="P190" s="60">
        <f t="shared" si="39"/>
        <v>0.16013370582925893</v>
      </c>
      <c r="Q190" s="22">
        <f t="shared" si="40"/>
        <v>7.0794578438413674E-7</v>
      </c>
      <c r="R190" s="61">
        <f t="shared" si="41"/>
        <v>6.8270177599645216E-9</v>
      </c>
      <c r="S190" s="22">
        <f t="shared" si="42"/>
        <v>4.6608171494870995E-17</v>
      </c>
      <c r="T190" s="62">
        <v>298</v>
      </c>
      <c r="U190" s="59">
        <f t="shared" si="43"/>
        <v>289.245</v>
      </c>
      <c r="V190" s="63">
        <f t="shared" si="44"/>
        <v>0.51050089790580622</v>
      </c>
      <c r="W190" s="64">
        <f t="shared" si="45"/>
        <v>3.239670922375812</v>
      </c>
      <c r="X190" s="65">
        <f t="shared" si="35"/>
        <v>-2.6448321854332428E-7</v>
      </c>
      <c r="Y190" s="66">
        <f t="shared" si="36"/>
        <v>-2.6403937407236629E-7</v>
      </c>
      <c r="Z190" s="66">
        <f t="shared" si="37"/>
        <v>-2.6404011891325057E-7</v>
      </c>
      <c r="AA190" s="67">
        <f t="shared" si="38"/>
        <v>-2.6359701678325653E-7</v>
      </c>
      <c r="AB190" s="68">
        <f t="shared" si="47"/>
        <v>7.8801672058745949E-4</v>
      </c>
      <c r="AC190" s="69"/>
      <c r="AD190" s="70">
        <f t="shared" si="46"/>
        <v>7.8801672058745948</v>
      </c>
      <c r="AE190" s="70"/>
      <c r="AF190" s="74"/>
      <c r="AG190" s="71">
        <v>1840</v>
      </c>
    </row>
    <row r="191" spans="5:33">
      <c r="E191" s="73">
        <v>0.54481481481481475</v>
      </c>
      <c r="F191" s="71">
        <v>1850</v>
      </c>
      <c r="G191" s="58">
        <v>16.23</v>
      </c>
      <c r="H191" s="58">
        <v>6.15</v>
      </c>
      <c r="I191" s="58">
        <v>8.17</v>
      </c>
      <c r="J191" s="58">
        <v>16.29</v>
      </c>
      <c r="K191" s="58">
        <v>6.14</v>
      </c>
      <c r="L191" s="58">
        <v>7.35</v>
      </c>
      <c r="M191" s="59">
        <f t="shared" si="34"/>
        <v>16.259999999999998</v>
      </c>
      <c r="N191" s="59">
        <f t="shared" si="34"/>
        <v>6.1449999999999996</v>
      </c>
      <c r="O191" s="59">
        <f t="shared" si="34"/>
        <v>7.76</v>
      </c>
      <c r="P191" s="60">
        <f t="shared" si="39"/>
        <v>0.16131916153258183</v>
      </c>
      <c r="Q191" s="22">
        <f t="shared" si="40"/>
        <v>7.1614341021290198E-7</v>
      </c>
      <c r="R191" s="61">
        <f t="shared" si="41"/>
        <v>6.7572872450133238E-9</v>
      </c>
      <c r="S191" s="22">
        <f t="shared" si="42"/>
        <v>4.5660930911619758E-17</v>
      </c>
      <c r="T191" s="62">
        <v>298</v>
      </c>
      <c r="U191" s="59">
        <f t="shared" si="43"/>
        <v>289.26</v>
      </c>
      <c r="V191" s="63">
        <f t="shared" si="44"/>
        <v>0.50959982589222208</v>
      </c>
      <c r="W191" s="64">
        <f t="shared" si="45"/>
        <v>3.2329562375950767</v>
      </c>
      <c r="X191" s="65">
        <f t="shared" si="35"/>
        <v>-2.6069185491835549E-7</v>
      </c>
      <c r="Y191" s="66">
        <f t="shared" si="36"/>
        <v>-2.6025919454060413E-7</v>
      </c>
      <c r="Z191" s="66">
        <f t="shared" si="37"/>
        <v>-2.6025991261061263E-7</v>
      </c>
      <c r="AA191" s="67">
        <f t="shared" si="38"/>
        <v>-2.5982796791936273E-7</v>
      </c>
      <c r="AB191" s="68">
        <f t="shared" si="47"/>
        <v>7.8537632188529648E-4</v>
      </c>
      <c r="AC191" s="69"/>
      <c r="AD191" s="70">
        <f t="shared" si="46"/>
        <v>7.8537632188529649</v>
      </c>
      <c r="AE191" s="70"/>
      <c r="AF191" s="74"/>
      <c r="AG191" s="71">
        <v>1850</v>
      </c>
    </row>
    <row r="192" spans="5:33">
      <c r="E192" s="73">
        <v>0.54493055555555558</v>
      </c>
      <c r="F192" s="71">
        <v>1860</v>
      </c>
      <c r="G192" s="58">
        <v>16.25</v>
      </c>
      <c r="H192" s="58">
        <v>6.15</v>
      </c>
      <c r="I192" s="58">
        <v>8.2200000000000006</v>
      </c>
      <c r="J192" s="58">
        <v>16.309999999999999</v>
      </c>
      <c r="K192" s="58">
        <v>6.14</v>
      </c>
      <c r="L192" s="58">
        <v>7.31</v>
      </c>
      <c r="M192" s="59">
        <f t="shared" si="34"/>
        <v>16.28</v>
      </c>
      <c r="N192" s="59">
        <f t="shared" si="34"/>
        <v>6.1449999999999996</v>
      </c>
      <c r="O192" s="59">
        <f t="shared" si="34"/>
        <v>7.7650000000000006</v>
      </c>
      <c r="P192" s="60">
        <f t="shared" si="39"/>
        <v>0.16147968975882324</v>
      </c>
      <c r="Q192" s="22">
        <f t="shared" si="40"/>
        <v>7.1614341021290198E-7</v>
      </c>
      <c r="R192" s="61">
        <f t="shared" si="41"/>
        <v>6.7685271942250426E-9</v>
      </c>
      <c r="S192" s="22">
        <f t="shared" si="42"/>
        <v>4.5812960378963931E-17</v>
      </c>
      <c r="T192" s="62">
        <v>298</v>
      </c>
      <c r="U192" s="59">
        <f t="shared" si="43"/>
        <v>289.27999999999997</v>
      </c>
      <c r="V192" s="63">
        <f t="shared" si="44"/>
        <v>0.50839854190176514</v>
      </c>
      <c r="W192" s="64">
        <f t="shared" si="45"/>
        <v>3.2240260475702471</v>
      </c>
      <c r="X192" s="65">
        <f t="shared" si="35"/>
        <v>-2.6167529789095837E-7</v>
      </c>
      <c r="Y192" s="66">
        <f t="shared" si="36"/>
        <v>-2.612379175898209E-7</v>
      </c>
      <c r="Z192" s="66">
        <f t="shared" si="37"/>
        <v>-2.6123864865434761E-7</v>
      </c>
      <c r="AA192" s="67">
        <f t="shared" si="38"/>
        <v>-2.6080199697384383E-7</v>
      </c>
      <c r="AB192" s="68">
        <f t="shared" si="47"/>
        <v>7.8277372515672954E-4</v>
      </c>
      <c r="AC192" s="69"/>
      <c r="AD192" s="70">
        <f t="shared" si="46"/>
        <v>7.8277372515672958</v>
      </c>
      <c r="AE192" s="70"/>
      <c r="AF192" s="74"/>
      <c r="AG192" s="71">
        <v>1860</v>
      </c>
    </row>
    <row r="193" spans="1:34">
      <c r="E193" s="73">
        <v>0.54504629629629631</v>
      </c>
      <c r="F193" s="71">
        <v>1870</v>
      </c>
      <c r="G193" s="58">
        <v>16.27</v>
      </c>
      <c r="H193" s="58">
        <v>6.15</v>
      </c>
      <c r="I193" s="58">
        <v>8.1199999999999992</v>
      </c>
      <c r="J193" s="58">
        <v>16.32</v>
      </c>
      <c r="K193" s="58">
        <v>6.14</v>
      </c>
      <c r="L193" s="58">
        <v>7.29</v>
      </c>
      <c r="M193" s="59">
        <f t="shared" si="34"/>
        <v>16.295000000000002</v>
      </c>
      <c r="N193" s="59">
        <f t="shared" si="34"/>
        <v>6.1449999999999996</v>
      </c>
      <c r="O193" s="59">
        <f t="shared" si="34"/>
        <v>7.7050000000000001</v>
      </c>
      <c r="P193" s="60">
        <f t="shared" si="39"/>
        <v>0.16027407643374977</v>
      </c>
      <c r="Q193" s="22">
        <f t="shared" si="40"/>
        <v>7.1614341021290198E-7</v>
      </c>
      <c r="R193" s="61">
        <f t="shared" si="41"/>
        <v>6.7769694238991879E-9</v>
      </c>
      <c r="S193" s="22">
        <f t="shared" si="42"/>
        <v>4.5927314572464492E-17</v>
      </c>
      <c r="T193" s="62">
        <v>298</v>
      </c>
      <c r="U193" s="59">
        <f t="shared" si="43"/>
        <v>289.29500000000002</v>
      </c>
      <c r="V193" s="63">
        <f t="shared" si="44"/>
        <v>0.50749768791082173</v>
      </c>
      <c r="W193" s="64">
        <f t="shared" si="45"/>
        <v>3.2173454042042113</v>
      </c>
      <c r="X193" s="65">
        <f t="shared" si="35"/>
        <v>-2.6003981033190821E-7</v>
      </c>
      <c r="Y193" s="66">
        <f t="shared" si="36"/>
        <v>-2.596064339301684E-7</v>
      </c>
      <c r="Z193" s="66">
        <f t="shared" si="37"/>
        <v>-2.5960715618536981E-7</v>
      </c>
      <c r="AA193" s="67">
        <f t="shared" si="38"/>
        <v>-2.5917449963144339E-7</v>
      </c>
      <c r="AB193" s="68">
        <f t="shared" si="47"/>
        <v>7.8016134111114099E-4</v>
      </c>
      <c r="AC193" s="69"/>
      <c r="AD193" s="70">
        <f t="shared" si="46"/>
        <v>7.8016134111114095</v>
      </c>
      <c r="AE193" s="70"/>
      <c r="AF193" s="74"/>
      <c r="AG193" s="71">
        <v>1870</v>
      </c>
    </row>
    <row r="194" spans="1:34">
      <c r="E194" s="73">
        <v>0.54516203703703703</v>
      </c>
      <c r="F194" s="71">
        <v>1880</v>
      </c>
      <c r="G194" s="58">
        <v>16.28</v>
      </c>
      <c r="H194" s="58">
        <v>6.15</v>
      </c>
      <c r="I194" s="58">
        <v>8.06</v>
      </c>
      <c r="J194" s="58">
        <v>16.34</v>
      </c>
      <c r="K194" s="58">
        <v>6.14</v>
      </c>
      <c r="L194" s="58">
        <v>7.22</v>
      </c>
      <c r="M194" s="59">
        <f t="shared" si="34"/>
        <v>16.310000000000002</v>
      </c>
      <c r="N194" s="59">
        <f t="shared" si="34"/>
        <v>6.1449999999999996</v>
      </c>
      <c r="O194" s="59">
        <f t="shared" si="34"/>
        <v>7.6400000000000006</v>
      </c>
      <c r="P194" s="60">
        <f t="shared" si="39"/>
        <v>0.15896379495203164</v>
      </c>
      <c r="Q194" s="22">
        <f t="shared" si="40"/>
        <v>7.1614341021290198E-7</v>
      </c>
      <c r="R194" s="61">
        <f t="shared" si="41"/>
        <v>6.7854221833739557E-9</v>
      </c>
      <c r="S194" s="22">
        <f t="shared" si="42"/>
        <v>4.6041954206623382E-17</v>
      </c>
      <c r="T194" s="62">
        <v>298</v>
      </c>
      <c r="U194" s="59">
        <f t="shared" si="43"/>
        <v>289.31</v>
      </c>
      <c r="V194" s="63">
        <f t="shared" si="44"/>
        <v>0.50659692733393125</v>
      </c>
      <c r="W194" s="64">
        <f t="shared" si="45"/>
        <v>3.2106792946844616</v>
      </c>
      <c r="X194" s="65">
        <f t="shared" si="35"/>
        <v>-2.5823236101198831E-7</v>
      </c>
      <c r="Y194" s="66">
        <f t="shared" si="36"/>
        <v>-2.5780356130424375E-7</v>
      </c>
      <c r="Z194" s="66">
        <f t="shared" si="37"/>
        <v>-2.5780427333424892E-7</v>
      </c>
      <c r="AA194" s="67">
        <f t="shared" si="38"/>
        <v>-2.5737618329183108E-7</v>
      </c>
      <c r="AB194" s="68">
        <f t="shared" si="47"/>
        <v>7.7756527196081696E-4</v>
      </c>
      <c r="AC194" s="75"/>
      <c r="AD194" s="70">
        <f t="shared" si="46"/>
        <v>7.7756527196081695</v>
      </c>
      <c r="AE194" s="70"/>
      <c r="AF194" s="74"/>
      <c r="AG194" s="71">
        <v>1880</v>
      </c>
    </row>
    <row r="195" spans="1:34">
      <c r="E195" s="73">
        <v>0.54527777777777775</v>
      </c>
      <c r="F195" s="71">
        <v>1890</v>
      </c>
      <c r="G195" s="58">
        <v>16.29</v>
      </c>
      <c r="H195" s="58">
        <v>6.15</v>
      </c>
      <c r="I195" s="58">
        <v>7.9</v>
      </c>
      <c r="J195" s="58">
        <v>16.350000000000001</v>
      </c>
      <c r="K195" s="58">
        <v>6.14</v>
      </c>
      <c r="L195" s="58">
        <v>7.11</v>
      </c>
      <c r="M195" s="59">
        <f t="shared" si="34"/>
        <v>16.32</v>
      </c>
      <c r="N195" s="59">
        <f t="shared" si="34"/>
        <v>6.1449999999999996</v>
      </c>
      <c r="O195" s="59">
        <f t="shared" si="34"/>
        <v>7.5050000000000008</v>
      </c>
      <c r="P195" s="60">
        <f t="shared" si="39"/>
        <v>0.15618226829731818</v>
      </c>
      <c r="Q195" s="22">
        <f t="shared" si="40"/>
        <v>7.1614341021290198E-7</v>
      </c>
      <c r="R195" s="61">
        <f t="shared" si="41"/>
        <v>6.7910632127314128E-9</v>
      </c>
      <c r="S195" s="22">
        <f t="shared" si="42"/>
        <v>4.6118539559313895E-17</v>
      </c>
      <c r="T195" s="62">
        <v>298</v>
      </c>
      <c r="U195" s="59">
        <f t="shared" si="43"/>
        <v>289.32</v>
      </c>
      <c r="V195" s="63">
        <f t="shared" si="44"/>
        <v>0.50599647217219368</v>
      </c>
      <c r="W195" s="64">
        <f t="shared" si="45"/>
        <v>3.2062432796888545</v>
      </c>
      <c r="X195" s="65">
        <f t="shared" si="35"/>
        <v>-2.5364372000501362E-7</v>
      </c>
      <c r="Y195" s="66">
        <f t="shared" si="36"/>
        <v>-2.5322864776850231E-7</v>
      </c>
      <c r="Z195" s="66">
        <f t="shared" si="37"/>
        <v>-2.5322932700850685E-7</v>
      </c>
      <c r="AA195" s="67">
        <f t="shared" si="38"/>
        <v>-2.5281493178893172E-7</v>
      </c>
      <c r="AB195" s="68">
        <f t="shared" si="47"/>
        <v>7.74987231604849E-4</v>
      </c>
      <c r="AC195" s="69"/>
      <c r="AD195" s="70">
        <f t="shared" si="46"/>
        <v>7.7498723160484904</v>
      </c>
      <c r="AE195" s="70"/>
      <c r="AF195" s="74"/>
      <c r="AG195" s="71">
        <v>1890</v>
      </c>
    </row>
    <row r="196" spans="1:34">
      <c r="E196" s="73">
        <v>0.54539351851851847</v>
      </c>
      <c r="F196" s="71">
        <v>1900</v>
      </c>
      <c r="G196" s="58">
        <v>16.309999999999999</v>
      </c>
      <c r="H196" s="58">
        <v>6.15</v>
      </c>
      <c r="I196" s="58">
        <v>7.96</v>
      </c>
      <c r="J196" s="58">
        <v>16.36</v>
      </c>
      <c r="K196" s="58">
        <v>6.14</v>
      </c>
      <c r="L196" s="58">
        <v>7.04</v>
      </c>
      <c r="M196" s="59">
        <f t="shared" si="34"/>
        <v>16.335000000000001</v>
      </c>
      <c r="N196" s="59">
        <f t="shared" si="34"/>
        <v>6.1449999999999996</v>
      </c>
      <c r="O196" s="59">
        <f t="shared" si="34"/>
        <v>7.5</v>
      </c>
      <c r="P196" s="60">
        <f t="shared" si="39"/>
        <v>0.15611928964514224</v>
      </c>
      <c r="Q196" s="22">
        <f t="shared" si="40"/>
        <v>7.1614341021290198E-7</v>
      </c>
      <c r="R196" s="61">
        <f t="shared" si="41"/>
        <v>6.7995335510677106E-9</v>
      </c>
      <c r="S196" s="22">
        <f t="shared" si="42"/>
        <v>4.623365651209547E-17</v>
      </c>
      <c r="T196" s="62">
        <v>298</v>
      </c>
      <c r="U196" s="59">
        <f t="shared" si="43"/>
        <v>289.33499999999998</v>
      </c>
      <c r="V196" s="63">
        <f t="shared" si="44"/>
        <v>0.5050958672531084</v>
      </c>
      <c r="W196" s="64">
        <f t="shared" si="45"/>
        <v>3.1996013197628881</v>
      </c>
      <c r="X196" s="65">
        <f t="shared" si="35"/>
        <v>-2.5386969639154547E-7</v>
      </c>
      <c r="Y196" s="66">
        <f t="shared" si="36"/>
        <v>-2.5345252110171142E-7</v>
      </c>
      <c r="Z196" s="66">
        <f t="shared" si="37"/>
        <v>-2.5345320663143359E-7</v>
      </c>
      <c r="AA196" s="67">
        <f t="shared" si="38"/>
        <v>-2.530367146183072E-7</v>
      </c>
      <c r="AB196" s="68">
        <f t="shared" si="47"/>
        <v>7.7245494060260243E-4</v>
      </c>
      <c r="AC196" s="69"/>
      <c r="AD196" s="70">
        <f t="shared" si="46"/>
        <v>7.724549406026024</v>
      </c>
      <c r="AE196" s="70"/>
      <c r="AF196" s="74"/>
      <c r="AG196" s="71">
        <v>1900</v>
      </c>
    </row>
    <row r="197" spans="1:34">
      <c r="E197" s="73">
        <v>0.54550925925925919</v>
      </c>
      <c r="F197" s="71">
        <v>1910</v>
      </c>
      <c r="G197" s="58">
        <v>16.32</v>
      </c>
      <c r="H197" s="58">
        <v>6.15</v>
      </c>
      <c r="I197" s="58">
        <v>7.82</v>
      </c>
      <c r="J197" s="58">
        <v>16.37</v>
      </c>
      <c r="K197" s="58">
        <v>6.14</v>
      </c>
      <c r="L197" s="58">
        <v>6.94</v>
      </c>
      <c r="M197" s="59">
        <f t="shared" si="34"/>
        <v>16.344999999999999</v>
      </c>
      <c r="N197" s="59">
        <f t="shared" si="34"/>
        <v>6.1449999999999996</v>
      </c>
      <c r="O197" s="59">
        <f t="shared" si="34"/>
        <v>7.3800000000000008</v>
      </c>
      <c r="P197" s="60">
        <f t="shared" si="39"/>
        <v>0.15364833704131328</v>
      </c>
      <c r="Q197" s="22">
        <f t="shared" si="40"/>
        <v>7.1614341021290198E-7</v>
      </c>
      <c r="R197" s="61">
        <f t="shared" si="41"/>
        <v>6.8051863118454532E-9</v>
      </c>
      <c r="S197" s="22">
        <f t="shared" si="42"/>
        <v>4.631056073892872E-17</v>
      </c>
      <c r="T197" s="62">
        <v>298</v>
      </c>
      <c r="U197" s="59">
        <f t="shared" si="43"/>
        <v>289.34500000000003</v>
      </c>
      <c r="V197" s="63">
        <f t="shared" si="44"/>
        <v>0.50449551584978647</v>
      </c>
      <c r="W197" s="64">
        <f t="shared" si="45"/>
        <v>3.1951813739510833</v>
      </c>
      <c r="X197" s="65">
        <f t="shared" si="35"/>
        <v>-2.4979111576680546E-7</v>
      </c>
      <c r="Y197" s="66">
        <f t="shared" si="36"/>
        <v>-2.4938590763984357E-7</v>
      </c>
      <c r="Z197" s="66">
        <f t="shared" si="37"/>
        <v>-2.4938656496356648E-7</v>
      </c>
      <c r="AA197" s="67">
        <f t="shared" si="38"/>
        <v>-2.4898201202772237E-7</v>
      </c>
      <c r="AB197" s="68">
        <f t="shared" si="47"/>
        <v>7.6992041082514224E-4</v>
      </c>
      <c r="AC197" s="69"/>
      <c r="AD197" s="70">
        <f t="shared" si="46"/>
        <v>7.6992041082514229</v>
      </c>
      <c r="AE197" s="70"/>
      <c r="AF197" s="74"/>
      <c r="AG197" s="71">
        <v>1910</v>
      </c>
    </row>
    <row r="198" spans="1:34" s="77" customFormat="1">
      <c r="A198" s="104"/>
      <c r="B198" s="104"/>
      <c r="C198" s="104"/>
      <c r="D198" s="104"/>
      <c r="E198" s="106">
        <v>0.54562500000000003</v>
      </c>
      <c r="F198" s="107">
        <v>1920</v>
      </c>
      <c r="G198" s="108">
        <v>16.329999999999998</v>
      </c>
      <c r="H198" s="108">
        <v>6.15</v>
      </c>
      <c r="I198" s="108">
        <v>7.99</v>
      </c>
      <c r="J198" s="108">
        <v>16.38</v>
      </c>
      <c r="K198" s="108">
        <v>6.14</v>
      </c>
      <c r="L198" s="108">
        <v>7.06</v>
      </c>
      <c r="M198" s="109">
        <f t="shared" ref="M198:O222" si="49">(G198+J198)/2</f>
        <v>16.354999999999997</v>
      </c>
      <c r="N198" s="109">
        <f t="shared" si="49"/>
        <v>6.1449999999999996</v>
      </c>
      <c r="O198" s="109">
        <f t="shared" si="49"/>
        <v>7.5250000000000004</v>
      </c>
      <c r="P198" s="110">
        <f t="shared" si="39"/>
        <v>0.15669466823362943</v>
      </c>
      <c r="Q198" s="111">
        <f t="shared" si="40"/>
        <v>7.1614341021290198E-7</v>
      </c>
      <c r="R198" s="112">
        <f t="shared" si="41"/>
        <v>6.8108437720197278E-9</v>
      </c>
      <c r="S198" s="111">
        <f t="shared" si="42"/>
        <v>4.6387592886859911E-17</v>
      </c>
      <c r="T198" s="113">
        <v>298</v>
      </c>
      <c r="U198" s="109">
        <f t="shared" si="43"/>
        <v>289.35500000000002</v>
      </c>
      <c r="V198" s="114">
        <f t="shared" si="44"/>
        <v>0.50389520594230652</v>
      </c>
      <c r="W198" s="115">
        <f t="shared" si="45"/>
        <v>3.1907678387458196</v>
      </c>
      <c r="X198" s="116">
        <f t="shared" ref="X198:X261" si="50">-($B$2/W198)*P198*S198*AB198</f>
        <v>-2.546926638555489E-7</v>
      </c>
      <c r="Y198" s="116">
        <f t="shared" ref="Y198:Y261" si="51">-(AB198+(5*X198))*$B$2*S198*P198/W198</f>
        <v>-2.5427002827404513E-7</v>
      </c>
      <c r="Z198" s="116">
        <f t="shared" ref="Z198:Z261" si="52">-(AB198+5*Y198)*$B$2*P198*S198/W198</f>
        <v>-2.5427072959316458E-7</v>
      </c>
      <c r="AA198" s="116">
        <f t="shared" ref="AA198:AA261" si="53">-(AB198+(10*Z198))*$B$2*P198*S198/W198</f>
        <v>-2.5384879300325036E-7</v>
      </c>
      <c r="AB198" s="116">
        <f t="shared" si="47"/>
        <v>7.6742654737013997E-4</v>
      </c>
      <c r="AC198" s="104"/>
      <c r="AD198" s="116">
        <f t="shared" si="46"/>
        <v>7.6742654737014</v>
      </c>
      <c r="AE198" s="104"/>
      <c r="AF198" s="104"/>
      <c r="AG198" s="107">
        <v>1920</v>
      </c>
      <c r="AH198" s="104"/>
    </row>
    <row r="199" spans="1:34">
      <c r="E199" s="73">
        <v>0.54574074074074075</v>
      </c>
      <c r="F199" s="71">
        <v>1930</v>
      </c>
      <c r="G199" s="58">
        <v>16.34</v>
      </c>
      <c r="H199" s="58">
        <v>6.15</v>
      </c>
      <c r="I199" s="58">
        <v>7.79</v>
      </c>
      <c r="J199" s="58">
        <v>16.399999999999999</v>
      </c>
      <c r="K199" s="58">
        <v>6.14</v>
      </c>
      <c r="L199" s="58">
        <v>7.24</v>
      </c>
      <c r="M199" s="59">
        <f t="shared" si="49"/>
        <v>16.369999999999997</v>
      </c>
      <c r="N199" s="59">
        <f t="shared" si="49"/>
        <v>6.1449999999999996</v>
      </c>
      <c r="O199" s="59">
        <f t="shared" si="49"/>
        <v>7.5150000000000006</v>
      </c>
      <c r="P199" s="60">
        <f t="shared" ref="P199:P262" si="54">((O199/32000)*(1/((-0.026*M199+1.9067)/1000)))/1.013</f>
        <v>0.15652764233756905</v>
      </c>
      <c r="Q199" s="22">
        <f t="shared" ref="Q199:Q262" si="55">POWER(10, -N199)</f>
        <v>7.1614341021290198E-7</v>
      </c>
      <c r="R199" s="61">
        <f t="shared" ref="R199:R262" si="56">(0.00000000000001*(0.1253*EXP(0.0831*M199)))/Q199</f>
        <v>6.8193387821967093E-9</v>
      </c>
      <c r="S199" s="22">
        <f t="shared" ref="S199:S262" si="57">POWER(R199, 2)</f>
        <v>4.6503381426372096E-17</v>
      </c>
      <c r="T199" s="62">
        <v>298</v>
      </c>
      <c r="U199" s="59">
        <f t="shared" ref="U199:U262" si="58">273+M199</f>
        <v>289.37</v>
      </c>
      <c r="V199" s="63">
        <f t="shared" ref="V199:V262" si="59">((1/U199)-(1/298))*5026</f>
        <v>0.50299481887636988</v>
      </c>
      <c r="W199" s="64">
        <f t="shared" ref="W199:W262" si="60">POWER(10,V199)</f>
        <v>3.1841595345462226</v>
      </c>
      <c r="X199" s="65">
        <f t="shared" si="50"/>
        <v>-2.547387491331994E-7</v>
      </c>
      <c r="Y199" s="66">
        <f t="shared" si="51"/>
        <v>-2.5431455511371927E-7</v>
      </c>
      <c r="Z199" s="66">
        <f t="shared" si="52"/>
        <v>-2.5431526148668679E-7</v>
      </c>
      <c r="AA199" s="67">
        <f t="shared" si="53"/>
        <v>-2.5389177148765277E-7</v>
      </c>
      <c r="AB199" s="68">
        <f t="shared" si="47"/>
        <v>7.6488384241581793E-4</v>
      </c>
      <c r="AC199" s="69"/>
      <c r="AD199" s="70">
        <f t="shared" ref="AD199:AD262" si="61">AB199*10000</f>
        <v>7.6488384241581793</v>
      </c>
      <c r="AE199" s="70"/>
      <c r="AF199" s="74"/>
      <c r="AG199" s="71">
        <v>1930</v>
      </c>
    </row>
    <row r="200" spans="1:34">
      <c r="E200" s="73">
        <v>0.54585648148148147</v>
      </c>
      <c r="F200" s="71">
        <v>1940</v>
      </c>
      <c r="G200" s="58">
        <v>16.36</v>
      </c>
      <c r="H200" s="58">
        <v>6.15</v>
      </c>
      <c r="I200" s="58">
        <v>7.93</v>
      </c>
      <c r="J200" s="58">
        <v>16.420000000000002</v>
      </c>
      <c r="K200" s="58">
        <v>6.14</v>
      </c>
      <c r="L200" s="58">
        <v>7.22</v>
      </c>
      <c r="M200" s="59">
        <f t="shared" si="49"/>
        <v>16.39</v>
      </c>
      <c r="N200" s="59">
        <f t="shared" si="49"/>
        <v>6.1449999999999996</v>
      </c>
      <c r="O200" s="59">
        <f t="shared" si="49"/>
        <v>7.5749999999999993</v>
      </c>
      <c r="P200" s="60">
        <f t="shared" si="54"/>
        <v>0.15783277835536308</v>
      </c>
      <c r="Q200" s="22">
        <f t="shared" si="55"/>
        <v>7.1614341021290198E-7</v>
      </c>
      <c r="R200" s="61">
        <f t="shared" si="56"/>
        <v>6.8306819468114682E-9</v>
      </c>
      <c r="S200" s="22">
        <f t="shared" si="57"/>
        <v>4.6658215858496108E-17</v>
      </c>
      <c r="T200" s="62">
        <v>298</v>
      </c>
      <c r="U200" s="59">
        <f t="shared" si="58"/>
        <v>289.39</v>
      </c>
      <c r="V200" s="63">
        <f t="shared" si="59"/>
        <v>0.50179444798373785</v>
      </c>
      <c r="W200" s="64">
        <f t="shared" si="60"/>
        <v>3.175370808724074</v>
      </c>
      <c r="X200" s="65">
        <f t="shared" si="50"/>
        <v>-2.5757205956118908E-7</v>
      </c>
      <c r="Y200" s="66">
        <f t="shared" si="51"/>
        <v>-2.5713693018564264E-7</v>
      </c>
      <c r="Z200" s="66">
        <f t="shared" si="52"/>
        <v>-2.5713766527148151E-7</v>
      </c>
      <c r="AA200" s="67">
        <f t="shared" si="53"/>
        <v>-2.5670326849813935E-7</v>
      </c>
      <c r="AB200" s="68">
        <f t="shared" ref="AB200:AB263" si="62">AB199+10*(0.166666666666666*(X199+2*Y199+2*Z199+AA199))</f>
        <v>7.6234069215944849E-4</v>
      </c>
      <c r="AC200" s="69"/>
      <c r="AD200" s="70">
        <f t="shared" si="61"/>
        <v>7.6234069215944853</v>
      </c>
      <c r="AE200" s="70"/>
      <c r="AF200" s="74"/>
      <c r="AG200" s="71">
        <v>1940</v>
      </c>
    </row>
    <row r="201" spans="1:34">
      <c r="E201" s="73">
        <v>0.54597222222222219</v>
      </c>
      <c r="F201" s="71">
        <v>1950</v>
      </c>
      <c r="G201" s="58">
        <v>16.37</v>
      </c>
      <c r="H201" s="58">
        <v>6.14</v>
      </c>
      <c r="I201" s="58">
        <v>7.86</v>
      </c>
      <c r="J201" s="58">
        <v>16.420000000000002</v>
      </c>
      <c r="K201" s="58">
        <v>6.14</v>
      </c>
      <c r="L201" s="58">
        <v>7.24</v>
      </c>
      <c r="M201" s="59">
        <f t="shared" si="49"/>
        <v>16.395000000000003</v>
      </c>
      <c r="N201" s="59">
        <f t="shared" si="49"/>
        <v>6.14</v>
      </c>
      <c r="O201" s="59">
        <f t="shared" si="49"/>
        <v>7.5500000000000007</v>
      </c>
      <c r="P201" s="60">
        <f t="shared" si="54"/>
        <v>0.15732569201849853</v>
      </c>
      <c r="Q201" s="22">
        <f t="shared" si="55"/>
        <v>7.2443596007499005E-7</v>
      </c>
      <c r="R201" s="61">
        <f t="shared" si="56"/>
        <v>6.755298020427833E-9</v>
      </c>
      <c r="S201" s="22">
        <f t="shared" si="57"/>
        <v>4.56340513447962E-17</v>
      </c>
      <c r="T201" s="62">
        <v>298</v>
      </c>
      <c r="U201" s="59">
        <f t="shared" si="58"/>
        <v>289.39499999999998</v>
      </c>
      <c r="V201" s="63">
        <f t="shared" si="59"/>
        <v>0.50149438118472489</v>
      </c>
      <c r="W201" s="64">
        <f t="shared" si="60"/>
        <v>3.1731776096323623</v>
      </c>
      <c r="X201" s="65">
        <f t="shared" si="50"/>
        <v>-2.5043487896696695E-7</v>
      </c>
      <c r="Y201" s="66">
        <f t="shared" si="51"/>
        <v>-2.5002213771037406E-7</v>
      </c>
      <c r="Z201" s="66">
        <f t="shared" si="52"/>
        <v>-2.500228179484687E-7</v>
      </c>
      <c r="AA201" s="67">
        <f t="shared" si="53"/>
        <v>-2.4961075468777223E-7</v>
      </c>
      <c r="AB201" s="68">
        <f t="shared" si="62"/>
        <v>7.5976931796115923E-4</v>
      </c>
      <c r="AC201" s="69"/>
      <c r="AD201" s="70">
        <f t="shared" si="61"/>
        <v>7.5976931796115919</v>
      </c>
      <c r="AE201" s="70"/>
      <c r="AF201" s="74"/>
      <c r="AG201" s="71">
        <v>1950</v>
      </c>
    </row>
    <row r="202" spans="1:34">
      <c r="E202" s="73">
        <v>0.54608796296296291</v>
      </c>
      <c r="F202" s="71">
        <v>1960</v>
      </c>
      <c r="G202" s="58">
        <v>16.39</v>
      </c>
      <c r="H202" s="58">
        <v>6.14</v>
      </c>
      <c r="I202" s="58">
        <v>8.0500000000000007</v>
      </c>
      <c r="J202" s="58">
        <v>16.43</v>
      </c>
      <c r="K202" s="58">
        <v>6.13</v>
      </c>
      <c r="L202" s="58">
        <v>7.2</v>
      </c>
      <c r="M202" s="59">
        <f t="shared" si="49"/>
        <v>16.41</v>
      </c>
      <c r="N202" s="59">
        <f t="shared" si="49"/>
        <v>6.1349999999999998</v>
      </c>
      <c r="O202" s="59">
        <f t="shared" si="49"/>
        <v>7.625</v>
      </c>
      <c r="P202" s="60">
        <f t="shared" si="54"/>
        <v>0.15893039816191304</v>
      </c>
      <c r="Q202" s="22">
        <f t="shared" si="55"/>
        <v>7.3282453313890403E-7</v>
      </c>
      <c r="R202" s="61">
        <f t="shared" si="56"/>
        <v>6.686300044126154E-9</v>
      </c>
      <c r="S202" s="22">
        <f t="shared" si="57"/>
        <v>4.4706608280081411E-17</v>
      </c>
      <c r="T202" s="62">
        <v>298</v>
      </c>
      <c r="U202" s="59">
        <f t="shared" si="58"/>
        <v>289.41000000000003</v>
      </c>
      <c r="V202" s="63">
        <f t="shared" si="59"/>
        <v>0.50059424299703403</v>
      </c>
      <c r="W202" s="64">
        <f t="shared" si="60"/>
        <v>3.1666075506983447</v>
      </c>
      <c r="X202" s="65">
        <f t="shared" si="50"/>
        <v>-2.4754459584578595E-7</v>
      </c>
      <c r="Y202" s="66">
        <f t="shared" si="51"/>
        <v>-2.4713999510626331E-7</v>
      </c>
      <c r="Z202" s="66">
        <f t="shared" si="52"/>
        <v>-2.4714065640835254E-7</v>
      </c>
      <c r="AA202" s="67">
        <f t="shared" si="53"/>
        <v>-2.4673671480918089E-7</v>
      </c>
      <c r="AB202" s="68">
        <f t="shared" si="62"/>
        <v>7.5726909205287181E-4</v>
      </c>
      <c r="AC202" s="69"/>
      <c r="AD202" s="70">
        <f t="shared" si="61"/>
        <v>7.5726909205287178</v>
      </c>
      <c r="AE202" s="70"/>
      <c r="AF202" s="74"/>
      <c r="AG202" s="71">
        <v>1960</v>
      </c>
    </row>
    <row r="203" spans="1:34">
      <c r="E203" s="73">
        <v>0.54620370370370375</v>
      </c>
      <c r="F203" s="71">
        <v>1970</v>
      </c>
      <c r="G203" s="58">
        <v>16.399999999999999</v>
      </c>
      <c r="H203" s="58">
        <v>6.14</v>
      </c>
      <c r="I203" s="58">
        <v>7.95</v>
      </c>
      <c r="J203" s="58">
        <v>16.46</v>
      </c>
      <c r="K203" s="58">
        <v>6.13</v>
      </c>
      <c r="L203" s="58">
        <v>7.35</v>
      </c>
      <c r="M203" s="59">
        <f t="shared" si="49"/>
        <v>16.43</v>
      </c>
      <c r="N203" s="59">
        <f t="shared" si="49"/>
        <v>6.1349999999999998</v>
      </c>
      <c r="O203" s="59">
        <f t="shared" si="49"/>
        <v>7.65</v>
      </c>
      <c r="P203" s="60">
        <f t="shared" si="54"/>
        <v>0.15950752310372851</v>
      </c>
      <c r="Q203" s="22">
        <f t="shared" si="55"/>
        <v>7.3282453313890403E-7</v>
      </c>
      <c r="R203" s="61">
        <f t="shared" si="56"/>
        <v>6.697421914513673E-9</v>
      </c>
      <c r="S203" s="22">
        <f t="shared" si="57"/>
        <v>4.4855460301007992E-17</v>
      </c>
      <c r="T203" s="62">
        <v>298</v>
      </c>
      <c r="U203" s="59">
        <f t="shared" si="58"/>
        <v>289.43</v>
      </c>
      <c r="V203" s="63">
        <f t="shared" si="59"/>
        <v>0.49939420388187206</v>
      </c>
      <c r="W203" s="64">
        <f t="shared" si="60"/>
        <v>3.1578696832479127</v>
      </c>
      <c r="X203" s="65">
        <f t="shared" si="50"/>
        <v>-2.4914467708740993E-7</v>
      </c>
      <c r="Y203" s="66">
        <f t="shared" si="51"/>
        <v>-2.4873348696896633E-7</v>
      </c>
      <c r="Z203" s="66">
        <f t="shared" si="52"/>
        <v>-2.4873416560001506E-7</v>
      </c>
      <c r="AA203" s="67">
        <f t="shared" si="53"/>
        <v>-2.4832365187258544E-7</v>
      </c>
      <c r="AB203" s="68">
        <f t="shared" si="62"/>
        <v>7.5479768769673146E-4</v>
      </c>
      <c r="AC203" s="69"/>
      <c r="AD203" s="70">
        <f t="shared" si="61"/>
        <v>7.547976876967315</v>
      </c>
      <c r="AE203" s="70"/>
      <c r="AF203" s="74"/>
      <c r="AG203" s="71">
        <v>1970</v>
      </c>
    </row>
    <row r="204" spans="1:34">
      <c r="E204" s="73">
        <v>0.54631944444444447</v>
      </c>
      <c r="F204" s="71">
        <v>1980</v>
      </c>
      <c r="G204" s="58">
        <v>16.420000000000002</v>
      </c>
      <c r="H204" s="58">
        <v>6.14</v>
      </c>
      <c r="I204" s="58">
        <v>8.0500000000000007</v>
      </c>
      <c r="J204" s="58">
        <v>16.47</v>
      </c>
      <c r="K204" s="58">
        <v>6.13</v>
      </c>
      <c r="L204" s="58">
        <v>7.6</v>
      </c>
      <c r="M204" s="59">
        <f t="shared" si="49"/>
        <v>16.445</v>
      </c>
      <c r="N204" s="59">
        <f t="shared" si="49"/>
        <v>6.1349999999999998</v>
      </c>
      <c r="O204" s="59">
        <f t="shared" si="49"/>
        <v>7.8250000000000002</v>
      </c>
      <c r="P204" s="60">
        <f t="shared" si="54"/>
        <v>0.16319940721270151</v>
      </c>
      <c r="Q204" s="22">
        <f t="shared" si="55"/>
        <v>7.3282453313890403E-7</v>
      </c>
      <c r="R204" s="61">
        <f t="shared" si="56"/>
        <v>6.7057754561933488E-9</v>
      </c>
      <c r="S204" s="22">
        <f t="shared" si="57"/>
        <v>4.4967424468885118E-17</v>
      </c>
      <c r="T204" s="62">
        <v>298</v>
      </c>
      <c r="U204" s="59">
        <f t="shared" si="58"/>
        <v>289.44499999999999</v>
      </c>
      <c r="V204" s="63">
        <f t="shared" si="59"/>
        <v>0.49849428337801455</v>
      </c>
      <c r="W204" s="64">
        <f t="shared" si="60"/>
        <v>3.1513328989095557</v>
      </c>
      <c r="X204" s="65">
        <f t="shared" si="50"/>
        <v>-2.5523375514316641E-7</v>
      </c>
      <c r="Y204" s="66">
        <f t="shared" si="51"/>
        <v>-2.5480079373361566E-7</v>
      </c>
      <c r="Z204" s="66">
        <f t="shared" si="52"/>
        <v>-2.5480152818028812E-7</v>
      </c>
      <c r="AA204" s="67">
        <f t="shared" si="53"/>
        <v>-2.5436929872567776E-7</v>
      </c>
      <c r="AB204" s="68">
        <f t="shared" si="62"/>
        <v>7.5231034830656822E-4</v>
      </c>
      <c r="AC204" s="69"/>
      <c r="AD204" s="70">
        <f t="shared" si="61"/>
        <v>7.5231034830656824</v>
      </c>
      <c r="AE204" s="70"/>
      <c r="AF204" s="74"/>
      <c r="AG204" s="71">
        <v>1980</v>
      </c>
    </row>
    <row r="205" spans="1:34">
      <c r="E205" s="73">
        <v>0.54643518518518519</v>
      </c>
      <c r="F205" s="71">
        <v>1990</v>
      </c>
      <c r="G205" s="58">
        <v>16.420000000000002</v>
      </c>
      <c r="H205" s="58">
        <v>6.14</v>
      </c>
      <c r="I205" s="58">
        <v>8.02</v>
      </c>
      <c r="J205" s="58">
        <v>16.48</v>
      </c>
      <c r="K205" s="58">
        <v>6.13</v>
      </c>
      <c r="L205" s="58">
        <v>7.42</v>
      </c>
      <c r="M205" s="59">
        <f t="shared" si="49"/>
        <v>16.450000000000003</v>
      </c>
      <c r="N205" s="59">
        <f t="shared" si="49"/>
        <v>6.1349999999999998</v>
      </c>
      <c r="O205" s="59">
        <f t="shared" si="49"/>
        <v>7.72</v>
      </c>
      <c r="P205" s="60">
        <f t="shared" si="54"/>
        <v>0.16102366330335791</v>
      </c>
      <c r="Q205" s="22">
        <f t="shared" si="55"/>
        <v>7.3282453313890403E-7</v>
      </c>
      <c r="R205" s="61">
        <f t="shared" si="56"/>
        <v>6.7085622848189529E-9</v>
      </c>
      <c r="S205" s="22">
        <f t="shared" si="57"/>
        <v>4.5004807929295289E-17</v>
      </c>
      <c r="T205" s="62">
        <v>298</v>
      </c>
      <c r="U205" s="59">
        <f t="shared" si="58"/>
        <v>289.45</v>
      </c>
      <c r="V205" s="63">
        <f t="shared" si="59"/>
        <v>0.49819433060386503</v>
      </c>
      <c r="W205" s="64">
        <f t="shared" si="60"/>
        <v>3.1491571293958782</v>
      </c>
      <c r="X205" s="65">
        <f t="shared" si="50"/>
        <v>-2.513602914769932E-7</v>
      </c>
      <c r="Y205" s="66">
        <f t="shared" si="51"/>
        <v>-2.5093894465052721E-7</v>
      </c>
      <c r="Z205" s="66">
        <f t="shared" si="52"/>
        <v>-2.5093965094008126E-7</v>
      </c>
      <c r="AA205" s="67">
        <f t="shared" si="53"/>
        <v>-2.5051900803531042E-7</v>
      </c>
      <c r="AB205" s="68">
        <f t="shared" si="62"/>
        <v>7.4976233547707381E-4</v>
      </c>
      <c r="AC205" s="69"/>
      <c r="AD205" s="70">
        <f t="shared" si="61"/>
        <v>7.497623354770738</v>
      </c>
      <c r="AE205" s="70"/>
      <c r="AF205" s="74"/>
      <c r="AG205" s="71">
        <v>1990</v>
      </c>
    </row>
    <row r="206" spans="1:34">
      <c r="E206" s="73">
        <v>0.54655092592592591</v>
      </c>
      <c r="F206" s="71">
        <v>2000</v>
      </c>
      <c r="G206" s="58">
        <v>16.43</v>
      </c>
      <c r="H206" s="58">
        <v>6.14</v>
      </c>
      <c r="I206" s="58">
        <v>7.98</v>
      </c>
      <c r="J206" s="58">
        <v>16.510000000000002</v>
      </c>
      <c r="K206" s="58">
        <v>6.13</v>
      </c>
      <c r="L206" s="58">
        <v>7.34</v>
      </c>
      <c r="M206" s="59">
        <f t="shared" si="49"/>
        <v>16.47</v>
      </c>
      <c r="N206" s="59">
        <f t="shared" si="49"/>
        <v>6.1349999999999998</v>
      </c>
      <c r="O206" s="59">
        <f t="shared" si="49"/>
        <v>7.66</v>
      </c>
      <c r="P206" s="60">
        <f t="shared" si="54"/>
        <v>0.1598283779403013</v>
      </c>
      <c r="Q206" s="22">
        <f t="shared" si="55"/>
        <v>7.3282453313890403E-7</v>
      </c>
      <c r="R206" s="61">
        <f t="shared" si="56"/>
        <v>6.7197211858144129E-9</v>
      </c>
      <c r="S206" s="22">
        <f t="shared" si="57"/>
        <v>4.5154652815083062E-17</v>
      </c>
      <c r="T206" s="62">
        <v>298</v>
      </c>
      <c r="U206" s="59">
        <f t="shared" si="58"/>
        <v>289.47000000000003</v>
      </c>
      <c r="V206" s="63">
        <f t="shared" si="59"/>
        <v>0.49699462312863735</v>
      </c>
      <c r="W206" s="64">
        <f t="shared" si="60"/>
        <v>3.1404698124088415</v>
      </c>
      <c r="X206" s="65">
        <f t="shared" si="50"/>
        <v>-2.5017745853272128E-7</v>
      </c>
      <c r="Y206" s="66">
        <f t="shared" si="51"/>
        <v>-2.4975866619818169E-7</v>
      </c>
      <c r="Z206" s="66">
        <f t="shared" si="52"/>
        <v>-2.4975936724863002E-7</v>
      </c>
      <c r="AA206" s="67">
        <f t="shared" si="53"/>
        <v>-2.4934127361744837E-7</v>
      </c>
      <c r="AB206" s="68">
        <f t="shared" si="62"/>
        <v>7.4725294132591794E-4</v>
      </c>
      <c r="AC206" s="69"/>
      <c r="AD206" s="70">
        <f t="shared" si="61"/>
        <v>7.4725294132591795</v>
      </c>
      <c r="AE206" s="70"/>
      <c r="AF206" s="74"/>
      <c r="AG206" s="71">
        <v>2000</v>
      </c>
    </row>
    <row r="207" spans="1:34">
      <c r="E207" s="73">
        <v>0.54666666666666663</v>
      </c>
      <c r="F207" s="71">
        <v>2010</v>
      </c>
      <c r="G207" s="58">
        <v>16.440000000000001</v>
      </c>
      <c r="H207" s="58">
        <v>6.14</v>
      </c>
      <c r="I207" s="58">
        <v>7.9</v>
      </c>
      <c r="J207" s="58">
        <v>16.52</v>
      </c>
      <c r="K207" s="58">
        <v>6.13</v>
      </c>
      <c r="L207" s="58">
        <v>7.38</v>
      </c>
      <c r="M207" s="59">
        <f t="shared" si="49"/>
        <v>16.48</v>
      </c>
      <c r="N207" s="59">
        <f t="shared" si="49"/>
        <v>6.1349999999999998</v>
      </c>
      <c r="O207" s="59">
        <f t="shared" si="49"/>
        <v>7.6400000000000006</v>
      </c>
      <c r="P207" s="60">
        <f t="shared" si="54"/>
        <v>0.15943910983999687</v>
      </c>
      <c r="Q207" s="22">
        <f t="shared" si="55"/>
        <v>7.3282453313890403E-7</v>
      </c>
      <c r="R207" s="61">
        <f t="shared" si="56"/>
        <v>6.7253075949513415E-9</v>
      </c>
      <c r="S207" s="22">
        <f t="shared" si="57"/>
        <v>4.5229762246710196E-17</v>
      </c>
      <c r="T207" s="62">
        <v>298</v>
      </c>
      <c r="U207" s="59">
        <f t="shared" si="58"/>
        <v>289.48</v>
      </c>
      <c r="V207" s="63">
        <f t="shared" si="59"/>
        <v>0.49639483155632891</v>
      </c>
      <c r="W207" s="64">
        <f t="shared" si="60"/>
        <v>3.1361355938269138</v>
      </c>
      <c r="X207" s="65">
        <f t="shared" si="50"/>
        <v>-2.4949206231335244E-7</v>
      </c>
      <c r="Y207" s="66">
        <f t="shared" si="51"/>
        <v>-2.4907416475036172E-7</v>
      </c>
      <c r="Z207" s="66">
        <f t="shared" si="52"/>
        <v>-2.4907486472603038E-7</v>
      </c>
      <c r="AA207" s="67">
        <f t="shared" si="53"/>
        <v>-2.4865766479379915E-7</v>
      </c>
      <c r="AB207" s="68">
        <f t="shared" si="62"/>
        <v>7.4475534999417833E-4</v>
      </c>
      <c r="AC207" s="69"/>
      <c r="AD207" s="70">
        <f t="shared" si="61"/>
        <v>7.4475534999417832</v>
      </c>
      <c r="AE207" s="70"/>
      <c r="AF207" s="74"/>
      <c r="AG207" s="71">
        <v>2010</v>
      </c>
    </row>
    <row r="208" spans="1:34">
      <c r="E208" s="73">
        <v>0.54678240740740736</v>
      </c>
      <c r="F208" s="71">
        <v>2020</v>
      </c>
      <c r="G208" s="58">
        <v>16.47</v>
      </c>
      <c r="H208" s="58">
        <v>6.14</v>
      </c>
      <c r="I208" s="58">
        <v>7.95</v>
      </c>
      <c r="J208" s="58">
        <v>16.54</v>
      </c>
      <c r="K208" s="58">
        <v>6.13</v>
      </c>
      <c r="L208" s="58">
        <v>7.39</v>
      </c>
      <c r="M208" s="59">
        <f t="shared" si="49"/>
        <v>16.504999999999999</v>
      </c>
      <c r="N208" s="59">
        <f t="shared" si="49"/>
        <v>6.1349999999999998</v>
      </c>
      <c r="O208" s="59">
        <f t="shared" si="49"/>
        <v>7.67</v>
      </c>
      <c r="P208" s="60">
        <f t="shared" si="54"/>
        <v>0.16013559415251052</v>
      </c>
      <c r="Q208" s="22">
        <f t="shared" si="55"/>
        <v>7.3282453313890403E-7</v>
      </c>
      <c r="R208" s="61">
        <f t="shared" si="56"/>
        <v>6.7392939447702964E-9</v>
      </c>
      <c r="S208" s="22">
        <f t="shared" si="57"/>
        <v>4.541808287401758E-17</v>
      </c>
      <c r="T208" s="62">
        <v>298</v>
      </c>
      <c r="U208" s="59">
        <f t="shared" si="58"/>
        <v>289.505</v>
      </c>
      <c r="V208" s="63">
        <f t="shared" si="59"/>
        <v>0.49489553390657981</v>
      </c>
      <c r="W208" s="64">
        <f t="shared" si="60"/>
        <v>3.1253275039547632</v>
      </c>
      <c r="X208" s="65">
        <f t="shared" si="50"/>
        <v>-2.5165099845058037E-7</v>
      </c>
      <c r="Y208" s="66">
        <f t="shared" si="51"/>
        <v>-2.5122441051477644E-7</v>
      </c>
      <c r="Z208" s="66">
        <f t="shared" si="52"/>
        <v>-2.5122513364827516E-7</v>
      </c>
      <c r="AA208" s="67">
        <f t="shared" si="53"/>
        <v>-2.5079926639432055E-7</v>
      </c>
      <c r="AB208" s="68">
        <f t="shared" si="62"/>
        <v>7.422646036840785E-4</v>
      </c>
      <c r="AC208" s="69"/>
      <c r="AD208" s="70">
        <f t="shared" si="61"/>
        <v>7.4226460368407849</v>
      </c>
      <c r="AE208" s="70"/>
      <c r="AF208" s="74"/>
      <c r="AG208" s="71">
        <v>2020</v>
      </c>
    </row>
    <row r="209" spans="1:34">
      <c r="E209" s="73">
        <v>0.54689814814814819</v>
      </c>
      <c r="F209" s="71">
        <v>2030</v>
      </c>
      <c r="G209" s="58">
        <v>16.48</v>
      </c>
      <c r="H209" s="58">
        <v>6.14</v>
      </c>
      <c r="I209" s="58">
        <v>7.91</v>
      </c>
      <c r="J209" s="58">
        <v>16.559999999999999</v>
      </c>
      <c r="K209" s="58">
        <v>6.13</v>
      </c>
      <c r="L209" s="58">
        <v>7.55</v>
      </c>
      <c r="M209" s="59">
        <f t="shared" si="49"/>
        <v>16.52</v>
      </c>
      <c r="N209" s="59">
        <f t="shared" si="49"/>
        <v>6.1349999999999998</v>
      </c>
      <c r="O209" s="59">
        <f t="shared" si="49"/>
        <v>7.73</v>
      </c>
      <c r="P209" s="60">
        <f t="shared" si="54"/>
        <v>0.16143089377084349</v>
      </c>
      <c r="Q209" s="22">
        <f t="shared" si="55"/>
        <v>7.3282453313890403E-7</v>
      </c>
      <c r="R209" s="61">
        <f t="shared" si="56"/>
        <v>6.7476997124787976E-9</v>
      </c>
      <c r="S209" s="22">
        <f t="shared" si="57"/>
        <v>4.5531451409786446E-17</v>
      </c>
      <c r="T209" s="62">
        <v>298</v>
      </c>
      <c r="U209" s="59">
        <f t="shared" si="58"/>
        <v>289.52</v>
      </c>
      <c r="V209" s="63">
        <f t="shared" si="59"/>
        <v>0.49399607960224878</v>
      </c>
      <c r="W209" s="64">
        <f t="shared" si="60"/>
        <v>3.1188614298505994</v>
      </c>
      <c r="X209" s="65">
        <f t="shared" si="50"/>
        <v>-2.5398448588874669E-7</v>
      </c>
      <c r="Y209" s="66">
        <f t="shared" si="51"/>
        <v>-2.5354847430556688E-7</v>
      </c>
      <c r="Z209" s="66">
        <f t="shared" si="52"/>
        <v>-2.5354922280049953E-7</v>
      </c>
      <c r="AA209" s="67">
        <f t="shared" si="53"/>
        <v>-2.5311395714239098E-7</v>
      </c>
      <c r="AB209" s="68">
        <f t="shared" si="62"/>
        <v>7.3975235476212678E-4</v>
      </c>
      <c r="AC209" s="69"/>
      <c r="AD209" s="70">
        <f t="shared" si="61"/>
        <v>7.397523547621268</v>
      </c>
      <c r="AE209" s="70"/>
      <c r="AF209" s="74"/>
      <c r="AG209" s="71">
        <v>2030</v>
      </c>
    </row>
    <row r="210" spans="1:34">
      <c r="E210" s="73">
        <v>0.54701388888888891</v>
      </c>
      <c r="F210" s="71">
        <v>2040</v>
      </c>
      <c r="G210" s="58">
        <v>16.489999999999998</v>
      </c>
      <c r="H210" s="58">
        <v>6.13</v>
      </c>
      <c r="I210" s="58">
        <v>7.96</v>
      </c>
      <c r="J210" s="58">
        <v>16.57</v>
      </c>
      <c r="K210" s="58">
        <v>6.13</v>
      </c>
      <c r="L210" s="58">
        <v>7.54</v>
      </c>
      <c r="M210" s="59">
        <f t="shared" si="49"/>
        <v>16.53</v>
      </c>
      <c r="N210" s="59">
        <f t="shared" si="49"/>
        <v>6.13</v>
      </c>
      <c r="O210" s="59">
        <f t="shared" si="49"/>
        <v>7.75</v>
      </c>
      <c r="P210" s="60">
        <f t="shared" si="54"/>
        <v>0.16187705964433494</v>
      </c>
      <c r="Q210" s="22">
        <f t="shared" si="55"/>
        <v>7.4131024130091606E-7</v>
      </c>
      <c r="R210" s="61">
        <f t="shared" si="56"/>
        <v>6.676004888192826E-9</v>
      </c>
      <c r="S210" s="22">
        <f t="shared" si="57"/>
        <v>4.4569041267174509E-17</v>
      </c>
      <c r="T210" s="62">
        <v>298</v>
      </c>
      <c r="U210" s="59">
        <f t="shared" si="58"/>
        <v>289.52999999999997</v>
      </c>
      <c r="V210" s="63">
        <f t="shared" si="59"/>
        <v>0.49339649517605383</v>
      </c>
      <c r="W210" s="64">
        <f t="shared" si="60"/>
        <v>3.1145585189395484</v>
      </c>
      <c r="X210" s="65">
        <f t="shared" si="50"/>
        <v>-2.4879184045608843E-7</v>
      </c>
      <c r="Y210" s="66">
        <f t="shared" si="51"/>
        <v>-2.4837203603480238E-7</v>
      </c>
      <c r="Z210" s="66">
        <f t="shared" si="52"/>
        <v>-2.4837274440108889E-7</v>
      </c>
      <c r="AA210" s="67">
        <f t="shared" si="53"/>
        <v>-2.4795364595553425E-7</v>
      </c>
      <c r="AB210" s="68">
        <f t="shared" si="62"/>
        <v>7.3721686503338798E-4</v>
      </c>
      <c r="AC210" s="69"/>
      <c r="AD210" s="70">
        <f t="shared" si="61"/>
        <v>7.3721686503338795</v>
      </c>
      <c r="AG210" s="71">
        <v>2040</v>
      </c>
    </row>
    <row r="211" spans="1:34">
      <c r="E211" s="73">
        <v>0.54712962962962963</v>
      </c>
      <c r="F211" s="71">
        <v>2050</v>
      </c>
      <c r="G211" s="58">
        <v>16.510000000000002</v>
      </c>
      <c r="H211" s="58">
        <v>6.13</v>
      </c>
      <c r="I211" s="58">
        <v>7.86</v>
      </c>
      <c r="J211" s="58">
        <v>16.579999999999998</v>
      </c>
      <c r="K211" s="58">
        <v>6.12</v>
      </c>
      <c r="L211" s="58">
        <v>7.71</v>
      </c>
      <c r="M211" s="59">
        <f t="shared" si="49"/>
        <v>16.545000000000002</v>
      </c>
      <c r="N211" s="59">
        <f t="shared" si="49"/>
        <v>6.125</v>
      </c>
      <c r="O211" s="59">
        <f t="shared" si="49"/>
        <v>7.7850000000000001</v>
      </c>
      <c r="P211" s="60">
        <f t="shared" si="54"/>
        <v>0.16265106747003458</v>
      </c>
      <c r="Q211" s="22">
        <f t="shared" si="55"/>
        <v>7.4989420933245437E-7</v>
      </c>
      <c r="R211" s="61">
        <f t="shared" si="56"/>
        <v>6.6078168044587738E-9</v>
      </c>
      <c r="S211" s="22">
        <f t="shared" si="57"/>
        <v>4.3663242921287763E-17</v>
      </c>
      <c r="T211" s="62">
        <v>298</v>
      </c>
      <c r="U211" s="59">
        <f t="shared" si="58"/>
        <v>289.54500000000002</v>
      </c>
      <c r="V211" s="63">
        <f t="shared" si="59"/>
        <v>0.49249719619106069</v>
      </c>
      <c r="W211" s="64">
        <f t="shared" si="60"/>
        <v>3.1081158366519226</v>
      </c>
      <c r="X211" s="65">
        <f t="shared" si="50"/>
        <v>-2.4458178251331821E-7</v>
      </c>
      <c r="Y211" s="66">
        <f t="shared" si="51"/>
        <v>-2.4417469424490907E-7</v>
      </c>
      <c r="Z211" s="66">
        <f t="shared" si="52"/>
        <v>-2.4417537181319138E-7</v>
      </c>
      <c r="AA211" s="67">
        <f t="shared" si="53"/>
        <v>-2.4376895885754012E-7</v>
      </c>
      <c r="AB211" s="68">
        <f t="shared" si="62"/>
        <v>7.3473313995458232E-4</v>
      </c>
      <c r="AC211" s="69"/>
      <c r="AD211" s="70">
        <f t="shared" si="61"/>
        <v>7.3473313995458236</v>
      </c>
      <c r="AE211" s="70"/>
      <c r="AF211" s="74"/>
      <c r="AG211" s="71">
        <v>2050</v>
      </c>
    </row>
    <row r="212" spans="1:34">
      <c r="E212" s="73">
        <v>0.54724537037037035</v>
      </c>
      <c r="F212" s="71">
        <v>2060</v>
      </c>
      <c r="G212" s="58">
        <v>16.53</v>
      </c>
      <c r="H212" s="58">
        <v>6.13</v>
      </c>
      <c r="I212" s="58">
        <v>7.88</v>
      </c>
      <c r="J212" s="58">
        <v>16.59</v>
      </c>
      <c r="K212" s="58">
        <v>6.12</v>
      </c>
      <c r="L212" s="58">
        <v>7.69</v>
      </c>
      <c r="M212" s="59">
        <f t="shared" si="49"/>
        <v>16.560000000000002</v>
      </c>
      <c r="N212" s="59">
        <f t="shared" si="49"/>
        <v>6.125</v>
      </c>
      <c r="O212" s="59">
        <f t="shared" si="49"/>
        <v>7.7850000000000001</v>
      </c>
      <c r="P212" s="60">
        <f t="shared" si="54"/>
        <v>0.16269404030209203</v>
      </c>
      <c r="Q212" s="22">
        <f t="shared" si="55"/>
        <v>7.4989420933245437E-7</v>
      </c>
      <c r="R212" s="61">
        <f t="shared" si="56"/>
        <v>6.6160585837273134E-9</v>
      </c>
      <c r="S212" s="22">
        <f t="shared" si="57"/>
        <v>4.3772231183311862E-17</v>
      </c>
      <c r="T212" s="62">
        <v>298</v>
      </c>
      <c r="U212" s="59">
        <f t="shared" si="58"/>
        <v>289.56</v>
      </c>
      <c r="V212" s="63">
        <f t="shared" si="59"/>
        <v>0.49159799037836571</v>
      </c>
      <c r="W212" s="64">
        <f t="shared" si="60"/>
        <v>3.1016871469305713</v>
      </c>
      <c r="X212" s="65">
        <f t="shared" si="50"/>
        <v>-2.449486398878688E-7</v>
      </c>
      <c r="Y212" s="66">
        <f t="shared" si="51"/>
        <v>-2.4453896802004906E-7</v>
      </c>
      <c r="Z212" s="66">
        <f t="shared" si="52"/>
        <v>-2.4453965318833317E-7</v>
      </c>
      <c r="AA212" s="67">
        <f t="shared" si="53"/>
        <v>-2.4413066419693614E-7</v>
      </c>
      <c r="AB212" s="68">
        <f t="shared" si="62"/>
        <v>7.3229138849877052E-4</v>
      </c>
      <c r="AC212" s="69"/>
      <c r="AD212" s="70">
        <f t="shared" si="61"/>
        <v>7.3229138849877051</v>
      </c>
      <c r="AE212" s="70"/>
      <c r="AF212" s="74"/>
      <c r="AG212" s="71">
        <v>2060</v>
      </c>
    </row>
    <row r="213" spans="1:34">
      <c r="E213" s="73">
        <v>0.54736111111111108</v>
      </c>
      <c r="F213" s="71">
        <v>2070</v>
      </c>
      <c r="G213" s="58">
        <v>16.54</v>
      </c>
      <c r="H213" s="58">
        <v>6.13</v>
      </c>
      <c r="I213" s="58">
        <v>7.84</v>
      </c>
      <c r="J213" s="58">
        <v>16.600000000000001</v>
      </c>
      <c r="K213" s="58">
        <v>6.12</v>
      </c>
      <c r="L213" s="58">
        <v>7.56</v>
      </c>
      <c r="M213" s="59">
        <f t="shared" si="49"/>
        <v>16.57</v>
      </c>
      <c r="N213" s="59">
        <f t="shared" si="49"/>
        <v>6.125</v>
      </c>
      <c r="O213" s="59">
        <f t="shared" si="49"/>
        <v>7.6999999999999993</v>
      </c>
      <c r="P213" s="60">
        <f t="shared" si="54"/>
        <v>0.16094602457934912</v>
      </c>
      <c r="Q213" s="22">
        <f t="shared" si="55"/>
        <v>7.4989420933245437E-7</v>
      </c>
      <c r="R213" s="61">
        <f t="shared" si="56"/>
        <v>6.6215588134393156E-9</v>
      </c>
      <c r="S213" s="22">
        <f t="shared" si="57"/>
        <v>4.3845041119835879E-17</v>
      </c>
      <c r="T213" s="62">
        <v>298</v>
      </c>
      <c r="U213" s="59">
        <f t="shared" si="58"/>
        <v>289.57</v>
      </c>
      <c r="V213" s="63">
        <f t="shared" si="59"/>
        <v>0.49099857159180538</v>
      </c>
      <c r="W213" s="64">
        <f t="shared" si="60"/>
        <v>3.0974091117239513</v>
      </c>
      <c r="X213" s="65">
        <f t="shared" si="50"/>
        <v>-2.4224351511038393E-7</v>
      </c>
      <c r="Y213" s="66">
        <f t="shared" si="51"/>
        <v>-2.4184149933530957E-7</v>
      </c>
      <c r="Z213" s="66">
        <f t="shared" si="52"/>
        <v>-2.4184216650150113E-7</v>
      </c>
      <c r="AA213" s="67">
        <f t="shared" si="53"/>
        <v>-2.4144081567822406E-7</v>
      </c>
      <c r="AB213" s="68">
        <f t="shared" si="62"/>
        <v>7.298459942546013E-4</v>
      </c>
      <c r="AC213" s="69"/>
      <c r="AD213" s="70">
        <f t="shared" si="61"/>
        <v>7.298459942546013</v>
      </c>
      <c r="AE213" s="70"/>
      <c r="AF213" s="74"/>
      <c r="AG213" s="71">
        <v>2070</v>
      </c>
    </row>
    <row r="214" spans="1:34">
      <c r="E214" s="73">
        <v>0.5474768518518518</v>
      </c>
      <c r="F214" s="71">
        <v>2080</v>
      </c>
      <c r="G214" s="58">
        <v>16.57</v>
      </c>
      <c r="H214" s="58">
        <v>6.13</v>
      </c>
      <c r="I214" s="58">
        <v>7.95</v>
      </c>
      <c r="J214" s="58">
        <v>16.62</v>
      </c>
      <c r="K214" s="58">
        <v>6.12</v>
      </c>
      <c r="L214" s="58">
        <v>7.62</v>
      </c>
      <c r="M214" s="59">
        <f t="shared" si="49"/>
        <v>16.594999999999999</v>
      </c>
      <c r="N214" s="59">
        <f t="shared" si="49"/>
        <v>6.125</v>
      </c>
      <c r="O214" s="59">
        <f t="shared" si="49"/>
        <v>7.7850000000000001</v>
      </c>
      <c r="P214" s="60">
        <f t="shared" si="54"/>
        <v>0.16279439860328906</v>
      </c>
      <c r="Q214" s="22">
        <f t="shared" si="55"/>
        <v>7.4989420933245437E-7</v>
      </c>
      <c r="R214" s="61">
        <f t="shared" si="56"/>
        <v>6.6353294011193593E-9</v>
      </c>
      <c r="S214" s="22">
        <f t="shared" si="57"/>
        <v>4.4027596261358998E-17</v>
      </c>
      <c r="T214" s="62">
        <v>298</v>
      </c>
      <c r="U214" s="59">
        <f t="shared" si="58"/>
        <v>289.59500000000003</v>
      </c>
      <c r="V214" s="63">
        <f t="shared" si="59"/>
        <v>0.48950020573744896</v>
      </c>
      <c r="W214" s="64">
        <f t="shared" si="60"/>
        <v>3.0867411079591527</v>
      </c>
      <c r="X214" s="65">
        <f t="shared" si="50"/>
        <v>-2.4607798059591396E-7</v>
      </c>
      <c r="Y214" s="66">
        <f t="shared" si="51"/>
        <v>-2.4566175790495132E-7</v>
      </c>
      <c r="Z214" s="66">
        <f t="shared" si="52"/>
        <v>-2.4566246191482674E-7</v>
      </c>
      <c r="AA214" s="67">
        <f t="shared" si="53"/>
        <v>-2.4524694085217837E-7</v>
      </c>
      <c r="AB214" s="68">
        <f t="shared" si="62"/>
        <v>7.2742757481716424E-4</v>
      </c>
      <c r="AC214" s="69"/>
      <c r="AD214" s="70">
        <f t="shared" si="61"/>
        <v>7.2742757481716422</v>
      </c>
      <c r="AE214" s="70"/>
      <c r="AF214" s="74"/>
      <c r="AG214" s="71">
        <v>2080</v>
      </c>
    </row>
    <row r="215" spans="1:34">
      <c r="E215" s="73">
        <v>0.54759259259259263</v>
      </c>
      <c r="F215" s="71">
        <v>2090</v>
      </c>
      <c r="G215" s="58">
        <v>16.579999999999998</v>
      </c>
      <c r="H215" s="58">
        <v>6.13</v>
      </c>
      <c r="I215" s="58">
        <v>7.96</v>
      </c>
      <c r="J215" s="58">
        <v>16.63</v>
      </c>
      <c r="K215" s="58">
        <v>6.12</v>
      </c>
      <c r="L215" s="58">
        <v>7.57</v>
      </c>
      <c r="M215" s="59">
        <f t="shared" si="49"/>
        <v>16.604999999999997</v>
      </c>
      <c r="N215" s="59">
        <f t="shared" si="49"/>
        <v>6.125</v>
      </c>
      <c r="O215" s="59">
        <f t="shared" si="49"/>
        <v>7.7650000000000006</v>
      </c>
      <c r="P215" s="60">
        <f t="shared" si="54"/>
        <v>0.16240479561078094</v>
      </c>
      <c r="Q215" s="22">
        <f t="shared" si="55"/>
        <v>7.4989420933245437E-7</v>
      </c>
      <c r="R215" s="61">
        <f t="shared" si="56"/>
        <v>6.6408456515362946E-9</v>
      </c>
      <c r="S215" s="22">
        <f t="shared" si="57"/>
        <v>4.4100830967528511E-17</v>
      </c>
      <c r="T215" s="62">
        <v>298</v>
      </c>
      <c r="U215" s="59">
        <f t="shared" si="58"/>
        <v>289.60500000000002</v>
      </c>
      <c r="V215" s="63">
        <f t="shared" si="59"/>
        <v>0.48890093182927136</v>
      </c>
      <c r="W215" s="64">
        <f t="shared" si="60"/>
        <v>3.082484715537523</v>
      </c>
      <c r="X215" s="65">
        <f t="shared" si="50"/>
        <v>-2.4540537075144158E-7</v>
      </c>
      <c r="Y215" s="66">
        <f t="shared" si="51"/>
        <v>-2.4499001758603587E-7</v>
      </c>
      <c r="Z215" s="66">
        <f t="shared" si="52"/>
        <v>-2.4499072057901228E-7</v>
      </c>
      <c r="AA215" s="67">
        <f t="shared" si="53"/>
        <v>-2.4457606802692555E-7</v>
      </c>
      <c r="AB215" s="68">
        <f t="shared" si="62"/>
        <v>7.2497095254868481E-4</v>
      </c>
      <c r="AC215" s="69"/>
      <c r="AD215" s="70">
        <f t="shared" si="61"/>
        <v>7.249709525486848</v>
      </c>
      <c r="AE215" s="70"/>
      <c r="AF215" s="74"/>
      <c r="AG215" s="71">
        <v>2090</v>
      </c>
    </row>
    <row r="216" spans="1:34">
      <c r="E216" s="73">
        <v>0.54770833333333335</v>
      </c>
      <c r="F216" s="71">
        <v>2100</v>
      </c>
      <c r="G216" s="58">
        <v>16.59</v>
      </c>
      <c r="H216" s="58">
        <v>6.13</v>
      </c>
      <c r="I216" s="58">
        <v>7.9</v>
      </c>
      <c r="J216" s="58">
        <v>16.649999999999999</v>
      </c>
      <c r="K216" s="58">
        <v>6.12</v>
      </c>
      <c r="L216" s="58">
        <v>7.46</v>
      </c>
      <c r="M216" s="59">
        <f t="shared" si="49"/>
        <v>16.619999999999997</v>
      </c>
      <c r="N216" s="59">
        <f t="shared" si="49"/>
        <v>6.125</v>
      </c>
      <c r="O216" s="59">
        <f t="shared" si="49"/>
        <v>7.68</v>
      </c>
      <c r="P216" s="60">
        <f t="shared" si="54"/>
        <v>0.16066950554508622</v>
      </c>
      <c r="Q216" s="22">
        <f t="shared" si="55"/>
        <v>7.4989420933245437E-7</v>
      </c>
      <c r="R216" s="61">
        <f t="shared" si="56"/>
        <v>6.6491286269328694E-9</v>
      </c>
      <c r="S216" s="22">
        <f t="shared" si="57"/>
        <v>4.4210911497498185E-17</v>
      </c>
      <c r="T216" s="62">
        <v>298</v>
      </c>
      <c r="U216" s="59">
        <f t="shared" si="58"/>
        <v>289.62</v>
      </c>
      <c r="V216" s="63">
        <f t="shared" si="59"/>
        <v>0.48800209856099247</v>
      </c>
      <c r="W216" s="64">
        <f t="shared" si="60"/>
        <v>3.0761116788309741</v>
      </c>
      <c r="X216" s="65">
        <f t="shared" si="50"/>
        <v>-2.4306929279236914E-7</v>
      </c>
      <c r="Y216" s="66">
        <f t="shared" si="51"/>
        <v>-2.4266042801751267E-7</v>
      </c>
      <c r="Z216" s="66">
        <f t="shared" si="52"/>
        <v>-2.4266111576544737E-7</v>
      </c>
      <c r="AA216" s="67">
        <f t="shared" si="53"/>
        <v>-2.4225293642481582E-7</v>
      </c>
      <c r="AB216" s="68">
        <f t="shared" si="62"/>
        <v>7.2252104769017066E-4</v>
      </c>
      <c r="AC216" s="75"/>
      <c r="AD216" s="70">
        <f t="shared" si="61"/>
        <v>7.2252104769017063</v>
      </c>
      <c r="AE216" s="70"/>
      <c r="AF216" s="74"/>
      <c r="AG216" s="71">
        <v>2100</v>
      </c>
    </row>
    <row r="217" spans="1:34">
      <c r="E217" s="73">
        <v>0.54782407407407407</v>
      </c>
      <c r="F217" s="71">
        <v>2110</v>
      </c>
      <c r="G217" s="58">
        <v>16.600000000000001</v>
      </c>
      <c r="H217" s="58">
        <v>6.13</v>
      </c>
      <c r="I217" s="58">
        <v>7.91</v>
      </c>
      <c r="J217" s="58">
        <v>16.670000000000002</v>
      </c>
      <c r="K217" s="58">
        <v>6.12</v>
      </c>
      <c r="L217" s="58">
        <v>7.36</v>
      </c>
      <c r="M217" s="59">
        <f t="shared" si="49"/>
        <v>16.635000000000002</v>
      </c>
      <c r="N217" s="59">
        <f t="shared" si="49"/>
        <v>6.125</v>
      </c>
      <c r="O217" s="59">
        <f t="shared" si="49"/>
        <v>7.6349999999999998</v>
      </c>
      <c r="P217" s="60">
        <f t="shared" si="54"/>
        <v>0.15977033905419655</v>
      </c>
      <c r="Q217" s="22">
        <f t="shared" si="55"/>
        <v>7.4989420933245437E-7</v>
      </c>
      <c r="R217" s="61">
        <f t="shared" si="56"/>
        <v>6.6574219334958403E-9</v>
      </c>
      <c r="S217" s="22">
        <f t="shared" si="57"/>
        <v>4.4321266800591495E-17</v>
      </c>
      <c r="T217" s="62">
        <v>298</v>
      </c>
      <c r="U217" s="59">
        <f t="shared" si="58"/>
        <v>289.63499999999999</v>
      </c>
      <c r="V217" s="63">
        <f t="shared" si="59"/>
        <v>0.48710335839264635</v>
      </c>
      <c r="W217" s="64">
        <f t="shared" si="60"/>
        <v>3.0697524764412569</v>
      </c>
      <c r="X217" s="65">
        <f t="shared" si="50"/>
        <v>-2.4199878600782935E-7</v>
      </c>
      <c r="Y217" s="66">
        <f t="shared" si="51"/>
        <v>-2.4159214898029928E-7</v>
      </c>
      <c r="Z217" s="66">
        <f t="shared" si="52"/>
        <v>-2.4159283226336402E-7</v>
      </c>
      <c r="AA217" s="67">
        <f t="shared" si="53"/>
        <v>-2.4118687622262101E-7</v>
      </c>
      <c r="AB217" s="68">
        <f t="shared" si="62"/>
        <v>7.2009443882886551E-4</v>
      </c>
      <c r="AC217" s="69"/>
      <c r="AD217" s="70">
        <f t="shared" si="61"/>
        <v>7.2009443882886552</v>
      </c>
      <c r="AE217" s="70"/>
      <c r="AF217" s="74"/>
      <c r="AG217" s="71">
        <v>2110</v>
      </c>
    </row>
    <row r="218" spans="1:34">
      <c r="E218" s="73">
        <v>0.5479398148148148</v>
      </c>
      <c r="F218" s="71">
        <v>2120</v>
      </c>
      <c r="G218" s="58">
        <v>16.62</v>
      </c>
      <c r="H218" s="58">
        <v>6.13</v>
      </c>
      <c r="I218" s="58">
        <v>7.84</v>
      </c>
      <c r="J218" s="58">
        <v>16.68</v>
      </c>
      <c r="K218" s="58">
        <v>6.12</v>
      </c>
      <c r="L218" s="58">
        <v>7.48</v>
      </c>
      <c r="M218" s="59">
        <f t="shared" si="49"/>
        <v>16.649999999999999</v>
      </c>
      <c r="N218" s="59">
        <f t="shared" si="49"/>
        <v>6.125</v>
      </c>
      <c r="O218" s="59">
        <f t="shared" si="49"/>
        <v>7.66</v>
      </c>
      <c r="P218" s="60">
        <f t="shared" si="54"/>
        <v>0.16033590732608</v>
      </c>
      <c r="Q218" s="22">
        <f t="shared" si="55"/>
        <v>7.4989420933245437E-7</v>
      </c>
      <c r="R218" s="61">
        <f t="shared" si="56"/>
        <v>6.6657255841110286E-9</v>
      </c>
      <c r="S218" s="22">
        <f t="shared" si="57"/>
        <v>4.4431897562672311E-17</v>
      </c>
      <c r="T218" s="62">
        <v>298</v>
      </c>
      <c r="U218" s="59">
        <f t="shared" si="58"/>
        <v>289.64999999999998</v>
      </c>
      <c r="V218" s="63">
        <f t="shared" si="59"/>
        <v>0.48620471130976428</v>
      </c>
      <c r="W218" s="64">
        <f t="shared" si="60"/>
        <v>3.0634070769431903</v>
      </c>
      <c r="X218" s="65">
        <f t="shared" si="50"/>
        <v>-2.4314741359458784E-7</v>
      </c>
      <c r="Y218" s="66">
        <f t="shared" si="51"/>
        <v>-2.4273552537664403E-7</v>
      </c>
      <c r="Z218" s="66">
        <f t="shared" si="52"/>
        <v>-2.427362231093551E-7</v>
      </c>
      <c r="AA218" s="67">
        <f t="shared" si="53"/>
        <v>-2.4232503026022403E-7</v>
      </c>
      <c r="AB218" s="68">
        <f t="shared" si="62"/>
        <v>7.1767851278766923E-4</v>
      </c>
      <c r="AC218" s="69"/>
      <c r="AD218" s="70">
        <f t="shared" si="61"/>
        <v>7.1767851278766921</v>
      </c>
      <c r="AE218" s="70"/>
      <c r="AF218" s="74"/>
      <c r="AG218" s="71">
        <v>2120</v>
      </c>
    </row>
    <row r="219" spans="1:34">
      <c r="E219" s="73">
        <v>0.54805555555555552</v>
      </c>
      <c r="F219" s="71">
        <v>2130</v>
      </c>
      <c r="G219" s="58">
        <v>16.63</v>
      </c>
      <c r="H219" s="58">
        <v>6.13</v>
      </c>
      <c r="I219" s="58">
        <v>7.8</v>
      </c>
      <c r="J219" s="58">
        <v>16.690000000000001</v>
      </c>
      <c r="K219" s="58">
        <v>6.12</v>
      </c>
      <c r="L219" s="58">
        <v>7.37</v>
      </c>
      <c r="M219" s="59">
        <f t="shared" si="49"/>
        <v>16.66</v>
      </c>
      <c r="N219" s="59">
        <f t="shared" si="49"/>
        <v>6.125</v>
      </c>
      <c r="O219" s="59">
        <f t="shared" si="49"/>
        <v>7.585</v>
      </c>
      <c r="P219" s="60">
        <f t="shared" si="54"/>
        <v>0.15879405238850972</v>
      </c>
      <c r="Q219" s="22">
        <f t="shared" si="55"/>
        <v>7.4989420933245437E-7</v>
      </c>
      <c r="R219" s="61">
        <f t="shared" si="56"/>
        <v>6.6712671042541491E-9</v>
      </c>
      <c r="S219" s="22">
        <f t="shared" si="57"/>
        <v>4.4505804776303537E-17</v>
      </c>
      <c r="T219" s="62">
        <v>298</v>
      </c>
      <c r="U219" s="59">
        <f t="shared" si="58"/>
        <v>289.66000000000003</v>
      </c>
      <c r="V219" s="63">
        <f t="shared" si="59"/>
        <v>0.48560566496151109</v>
      </c>
      <c r="W219" s="64">
        <f t="shared" si="60"/>
        <v>3.0591844633993888</v>
      </c>
      <c r="X219" s="65">
        <f t="shared" si="50"/>
        <v>-2.4072575585282805E-7</v>
      </c>
      <c r="Y219" s="66">
        <f t="shared" si="51"/>
        <v>-2.4032066115778936E-7</v>
      </c>
      <c r="Z219" s="66">
        <f t="shared" si="52"/>
        <v>-2.4032134285348646E-7</v>
      </c>
      <c r="AA219" s="67">
        <f t="shared" si="53"/>
        <v>-2.3991692755982193E-7</v>
      </c>
      <c r="AB219" s="68">
        <f t="shared" si="62"/>
        <v>7.1525115288629127E-4</v>
      </c>
      <c r="AC219" s="69"/>
      <c r="AD219" s="70">
        <f t="shared" si="61"/>
        <v>7.1525115288629131</v>
      </c>
      <c r="AE219" s="70"/>
      <c r="AF219" s="74"/>
      <c r="AG219" s="71">
        <v>2130</v>
      </c>
    </row>
    <row r="220" spans="1:34">
      <c r="E220" s="73">
        <v>0.54817129629629624</v>
      </c>
      <c r="F220" s="71">
        <v>2140</v>
      </c>
      <c r="G220" s="58">
        <v>16.649999999999999</v>
      </c>
      <c r="H220" s="58">
        <v>6.12</v>
      </c>
      <c r="I220" s="58">
        <v>7.87</v>
      </c>
      <c r="J220" s="58">
        <v>16.71</v>
      </c>
      <c r="K220" s="58">
        <v>6.12</v>
      </c>
      <c r="L220" s="58">
        <v>7.5</v>
      </c>
      <c r="M220" s="59">
        <f t="shared" si="49"/>
        <v>16.68</v>
      </c>
      <c r="N220" s="59">
        <f t="shared" si="49"/>
        <v>6.12</v>
      </c>
      <c r="O220" s="59">
        <f t="shared" si="49"/>
        <v>7.6850000000000005</v>
      </c>
      <c r="P220" s="60">
        <f t="shared" si="54"/>
        <v>0.160944375707083</v>
      </c>
      <c r="Q220" s="22">
        <f t="shared" si="55"/>
        <v>7.585775750291823E-7</v>
      </c>
      <c r="R220" s="61">
        <f t="shared" si="56"/>
        <v>6.6058715812993515E-9</v>
      </c>
      <c r="S220" s="22">
        <f t="shared" si="57"/>
        <v>4.3637539348618394E-17</v>
      </c>
      <c r="T220" s="62">
        <v>298</v>
      </c>
      <c r="U220" s="59">
        <f t="shared" si="58"/>
        <v>289.68</v>
      </c>
      <c r="V220" s="63">
        <f t="shared" si="59"/>
        <v>0.48440769634255021</v>
      </c>
      <c r="W220" s="64">
        <f t="shared" si="60"/>
        <v>3.0507575612936439</v>
      </c>
      <c r="X220" s="65">
        <f t="shared" si="50"/>
        <v>-2.3908043019943716E-7</v>
      </c>
      <c r="Y220" s="66">
        <f t="shared" si="51"/>
        <v>-2.3867950702383458E-7</v>
      </c>
      <c r="Z220" s="66">
        <f t="shared" si="52"/>
        <v>-2.3868017934733928E-7</v>
      </c>
      <c r="AA220" s="67">
        <f t="shared" si="53"/>
        <v>-2.3827992624035101E-7</v>
      </c>
      <c r="AB220" s="68">
        <f t="shared" si="62"/>
        <v>7.1284794173389926E-4</v>
      </c>
      <c r="AC220" s="69"/>
      <c r="AD220" s="70">
        <f t="shared" si="61"/>
        <v>7.1284794173389923</v>
      </c>
      <c r="AE220" s="70"/>
      <c r="AF220" s="74"/>
      <c r="AG220" s="71">
        <v>2140</v>
      </c>
    </row>
    <row r="221" spans="1:34">
      <c r="E221" s="73">
        <v>0.54828703703703707</v>
      </c>
      <c r="F221" s="71">
        <v>2150</v>
      </c>
      <c r="G221" s="58">
        <v>16.670000000000002</v>
      </c>
      <c r="H221" s="58">
        <v>6.12</v>
      </c>
      <c r="I221" s="58">
        <v>7.91</v>
      </c>
      <c r="J221" s="58">
        <v>16.72</v>
      </c>
      <c r="K221" s="58">
        <v>6.12</v>
      </c>
      <c r="L221" s="58">
        <v>7.59</v>
      </c>
      <c r="M221" s="59">
        <f t="shared" si="49"/>
        <v>16.695</v>
      </c>
      <c r="N221" s="59">
        <f t="shared" si="49"/>
        <v>6.12</v>
      </c>
      <c r="O221" s="59">
        <f t="shared" si="49"/>
        <v>7.75</v>
      </c>
      <c r="P221" s="60">
        <f t="shared" si="54"/>
        <v>0.16234863267073954</v>
      </c>
      <c r="Q221" s="22">
        <f t="shared" si="55"/>
        <v>7.585775750291823E-7</v>
      </c>
      <c r="R221" s="61">
        <f t="shared" si="56"/>
        <v>6.6141109343353874E-9</v>
      </c>
      <c r="S221" s="22">
        <f t="shared" si="57"/>
        <v>4.3746463451694934E-17</v>
      </c>
      <c r="T221" s="62">
        <v>298</v>
      </c>
      <c r="U221" s="59">
        <f t="shared" si="58"/>
        <v>289.69499999999999</v>
      </c>
      <c r="V221" s="63">
        <f t="shared" si="59"/>
        <v>0.48350932842931132</v>
      </c>
      <c r="W221" s="64">
        <f t="shared" si="60"/>
        <v>3.0444533826635927</v>
      </c>
      <c r="X221" s="65">
        <f t="shared" si="50"/>
        <v>-2.4145786324546541E-7</v>
      </c>
      <c r="Y221" s="66">
        <f t="shared" si="51"/>
        <v>-2.4104755298174191E-7</v>
      </c>
      <c r="Z221" s="66">
        <f t="shared" si="52"/>
        <v>-2.4104825022353084E-7</v>
      </c>
      <c r="AA221" s="67">
        <f t="shared" si="53"/>
        <v>-2.40638634831945E-7</v>
      </c>
      <c r="AB221" s="68">
        <f t="shared" si="62"/>
        <v>7.1046114218526238E-4</v>
      </c>
      <c r="AC221" s="69"/>
      <c r="AD221" s="70">
        <f t="shared" si="61"/>
        <v>7.1046114218526242</v>
      </c>
      <c r="AE221" s="70"/>
      <c r="AF221" s="74"/>
      <c r="AG221" s="71">
        <v>2150</v>
      </c>
    </row>
    <row r="222" spans="1:34" s="77" customFormat="1">
      <c r="A222" s="104"/>
      <c r="B222" s="104"/>
      <c r="C222" s="104"/>
      <c r="D222" s="104"/>
      <c r="E222" s="106">
        <v>0.54840277777777779</v>
      </c>
      <c r="F222" s="107">
        <v>2160</v>
      </c>
      <c r="G222" s="108">
        <v>16.68</v>
      </c>
      <c r="H222" s="108">
        <v>6.12</v>
      </c>
      <c r="I222" s="108">
        <v>7.85</v>
      </c>
      <c r="J222" s="108">
        <v>16.73</v>
      </c>
      <c r="K222" s="108">
        <v>6.12</v>
      </c>
      <c r="L222" s="108">
        <v>7.56</v>
      </c>
      <c r="M222" s="109">
        <f t="shared" si="49"/>
        <v>16.704999999999998</v>
      </c>
      <c r="N222" s="109">
        <f t="shared" si="49"/>
        <v>6.12</v>
      </c>
      <c r="O222" s="109">
        <f t="shared" si="49"/>
        <v>7.7050000000000001</v>
      </c>
      <c r="P222" s="110">
        <f t="shared" si="54"/>
        <v>0.16143446523193486</v>
      </c>
      <c r="Q222" s="111">
        <f t="shared" si="55"/>
        <v>7.585775750291823E-7</v>
      </c>
      <c r="R222" s="112">
        <f t="shared" si="56"/>
        <v>6.6196095448780732E-9</v>
      </c>
      <c r="S222" s="111">
        <f t="shared" si="57"/>
        <v>4.381923052664089E-17</v>
      </c>
      <c r="T222" s="113">
        <v>298</v>
      </c>
      <c r="U222" s="109">
        <f t="shared" si="58"/>
        <v>289.70499999999998</v>
      </c>
      <c r="V222" s="114">
        <f t="shared" si="59"/>
        <v>0.48291046817006511</v>
      </c>
      <c r="W222" s="115">
        <f t="shared" si="60"/>
        <v>3.040258197680942</v>
      </c>
      <c r="X222" s="116">
        <f t="shared" si="50"/>
        <v>-2.4001237716493403E-7</v>
      </c>
      <c r="Y222" s="116">
        <f t="shared" si="51"/>
        <v>-2.3960558465499738E-7</v>
      </c>
      <c r="Z222" s="116">
        <f t="shared" si="52"/>
        <v>-2.3960627412004955E-7</v>
      </c>
      <c r="AA222" s="116">
        <f t="shared" si="53"/>
        <v>-2.3920016873804209E-7</v>
      </c>
      <c r="AB222" s="116">
        <f t="shared" si="62"/>
        <v>7.0805066201111585E-4</v>
      </c>
      <c r="AC222" s="104"/>
      <c r="AD222" s="116">
        <f t="shared" si="61"/>
        <v>7.0805066201111586</v>
      </c>
      <c r="AE222" s="104"/>
      <c r="AF222" s="104"/>
      <c r="AG222" s="107">
        <v>2160</v>
      </c>
      <c r="AH222" s="104"/>
    </row>
    <row r="223" spans="1:34">
      <c r="E223" s="73">
        <v>0.54851851851851852</v>
      </c>
      <c r="F223" s="71">
        <v>2170</v>
      </c>
      <c r="G223" s="58">
        <v>16.7</v>
      </c>
      <c r="H223" s="58">
        <v>6.12</v>
      </c>
      <c r="I223" s="58">
        <v>7.84</v>
      </c>
      <c r="J223" s="58">
        <v>16.75</v>
      </c>
      <c r="K223" s="58">
        <v>6.12</v>
      </c>
      <c r="L223" s="58">
        <v>7.72</v>
      </c>
      <c r="M223" s="59">
        <f t="shared" ref="M223:O286" si="63">(G223+J223)/2</f>
        <v>16.725000000000001</v>
      </c>
      <c r="N223" s="59">
        <f t="shared" si="63"/>
        <v>6.12</v>
      </c>
      <c r="O223" s="59">
        <f t="shared" si="63"/>
        <v>7.7799999999999994</v>
      </c>
      <c r="P223" s="60">
        <f t="shared" si="54"/>
        <v>0.16306344792890309</v>
      </c>
      <c r="Q223" s="22">
        <f t="shared" si="55"/>
        <v>7.585775750291823E-7</v>
      </c>
      <c r="R223" s="61">
        <f t="shared" si="56"/>
        <v>6.6306204834970782E-9</v>
      </c>
      <c r="S223" s="22">
        <f t="shared" si="57"/>
        <v>4.3965127996171025E-17</v>
      </c>
      <c r="T223" s="62">
        <v>298</v>
      </c>
      <c r="U223" s="59">
        <f t="shared" si="58"/>
        <v>289.72500000000002</v>
      </c>
      <c r="V223" s="63">
        <f t="shared" si="59"/>
        <v>0.48171287167129578</v>
      </c>
      <c r="W223" s="64">
        <f t="shared" si="60"/>
        <v>3.0318860281510718</v>
      </c>
      <c r="X223" s="65">
        <f t="shared" si="50"/>
        <v>-2.4308772890942053E-7</v>
      </c>
      <c r="Y223" s="66">
        <f t="shared" si="51"/>
        <v>-2.4266902800521964E-7</v>
      </c>
      <c r="Z223" s="66">
        <f t="shared" si="52"/>
        <v>-2.4266974918702496E-7</v>
      </c>
      <c r="AA223" s="67">
        <f t="shared" si="53"/>
        <v>-2.4225176698026312E-7</v>
      </c>
      <c r="AB223" s="68">
        <f t="shared" si="62"/>
        <v>7.0565460157202744E-4</v>
      </c>
      <c r="AC223" s="69"/>
      <c r="AD223" s="70">
        <f t="shared" si="61"/>
        <v>7.056546015720274</v>
      </c>
      <c r="AG223" s="71">
        <v>2170</v>
      </c>
    </row>
    <row r="224" spans="1:34">
      <c r="E224" s="73">
        <v>0.54863425925925924</v>
      </c>
      <c r="F224" s="71">
        <v>2180</v>
      </c>
      <c r="G224" s="58">
        <v>16.71</v>
      </c>
      <c r="H224" s="58">
        <v>6.12</v>
      </c>
      <c r="I224" s="58">
        <v>7.89</v>
      </c>
      <c r="J224" s="58">
        <v>16.77</v>
      </c>
      <c r="K224" s="58">
        <v>6.12</v>
      </c>
      <c r="L224" s="58">
        <v>7.74</v>
      </c>
      <c r="M224" s="59">
        <f t="shared" si="63"/>
        <v>16.740000000000002</v>
      </c>
      <c r="N224" s="59">
        <f t="shared" si="63"/>
        <v>6.12</v>
      </c>
      <c r="O224" s="59">
        <f t="shared" si="63"/>
        <v>7.8149999999999995</v>
      </c>
      <c r="P224" s="60">
        <f t="shared" si="54"/>
        <v>0.16384043708682189</v>
      </c>
      <c r="Q224" s="22">
        <f t="shared" si="55"/>
        <v>7.585775750291823E-7</v>
      </c>
      <c r="R224" s="61">
        <f t="shared" si="56"/>
        <v>6.6388907052746518E-9</v>
      </c>
      <c r="S224" s="22">
        <f t="shared" si="57"/>
        <v>4.4074869796582163E-17</v>
      </c>
      <c r="T224" s="62">
        <v>298</v>
      </c>
      <c r="U224" s="59">
        <f t="shared" si="58"/>
        <v>289.74</v>
      </c>
      <c r="V224" s="63">
        <f t="shared" si="59"/>
        <v>0.48081478279762974</v>
      </c>
      <c r="W224" s="64">
        <f t="shared" si="60"/>
        <v>3.0256227902330783</v>
      </c>
      <c r="X224" s="65">
        <f t="shared" si="50"/>
        <v>-2.4451877802535528E-7</v>
      </c>
      <c r="Y224" s="66">
        <f t="shared" si="51"/>
        <v>-2.4409367094232165E-7</v>
      </c>
      <c r="Z224" s="66">
        <f t="shared" si="52"/>
        <v>-2.4409441001043541E-7</v>
      </c>
      <c r="AA224" s="67">
        <f t="shared" si="53"/>
        <v>-2.4367003942570801E-7</v>
      </c>
      <c r="AB224" s="68">
        <f t="shared" si="62"/>
        <v>7.0322790648823718E-4</v>
      </c>
      <c r="AC224" s="69"/>
      <c r="AD224" s="70">
        <f t="shared" si="61"/>
        <v>7.0322790648823714</v>
      </c>
      <c r="AG224" s="71">
        <v>2180</v>
      </c>
    </row>
    <row r="225" spans="5:33">
      <c r="E225" s="73">
        <v>0.54874999999999996</v>
      </c>
      <c r="F225" s="71">
        <v>2190</v>
      </c>
      <c r="G225" s="58">
        <v>16.73</v>
      </c>
      <c r="H225" s="58">
        <v>6.12</v>
      </c>
      <c r="I225" s="58">
        <v>7.97</v>
      </c>
      <c r="J225" s="58">
        <v>16.78</v>
      </c>
      <c r="K225" s="58">
        <v>6.12</v>
      </c>
      <c r="L225" s="58">
        <v>7.69</v>
      </c>
      <c r="M225" s="59">
        <f t="shared" si="63"/>
        <v>16.755000000000003</v>
      </c>
      <c r="N225" s="59">
        <f t="shared" si="63"/>
        <v>6.12</v>
      </c>
      <c r="O225" s="59">
        <f t="shared" si="63"/>
        <v>7.83</v>
      </c>
      <c r="P225" s="60">
        <f t="shared" si="54"/>
        <v>0.16419842971979401</v>
      </c>
      <c r="Q225" s="22">
        <f t="shared" si="55"/>
        <v>7.585775750291823E-7</v>
      </c>
      <c r="R225" s="61">
        <f t="shared" si="56"/>
        <v>6.6471712423113197E-9</v>
      </c>
      <c r="S225" s="22">
        <f t="shared" si="57"/>
        <v>4.4184885524610614E-17</v>
      </c>
      <c r="T225" s="62">
        <v>298</v>
      </c>
      <c r="U225" s="59">
        <f t="shared" si="58"/>
        <v>289.755</v>
      </c>
      <c r="V225" s="63">
        <f t="shared" si="59"/>
        <v>0.47991678690826445</v>
      </c>
      <c r="W225" s="64">
        <f t="shared" si="60"/>
        <v>3.0193731373059736</v>
      </c>
      <c r="X225" s="65">
        <f t="shared" si="50"/>
        <v>-2.4531874188753982E-7</v>
      </c>
      <c r="Y225" s="66">
        <f t="shared" si="51"/>
        <v>-2.4488935829352806E-7</v>
      </c>
      <c r="Z225" s="66">
        <f t="shared" si="52"/>
        <v>-2.4489010984748351E-7</v>
      </c>
      <c r="AA225" s="67">
        <f t="shared" si="53"/>
        <v>-2.4446147517652395E-7</v>
      </c>
      <c r="AB225" s="68">
        <f t="shared" si="62"/>
        <v>7.0078696485597627E-4</v>
      </c>
      <c r="AC225" s="69"/>
      <c r="AD225" s="70">
        <f t="shared" si="61"/>
        <v>7.0078696485597627</v>
      </c>
      <c r="AG225" s="71">
        <v>2190</v>
      </c>
    </row>
    <row r="226" spans="5:33">
      <c r="E226" s="73">
        <v>0.54886574074074068</v>
      </c>
      <c r="F226" s="71">
        <v>2200</v>
      </c>
      <c r="G226" s="58">
        <v>16.739999999999998</v>
      </c>
      <c r="H226" s="58">
        <v>6.12</v>
      </c>
      <c r="I226" s="58">
        <v>8.01</v>
      </c>
      <c r="J226" s="58">
        <v>16.79</v>
      </c>
      <c r="K226" s="58">
        <v>6.12</v>
      </c>
      <c r="L226" s="58">
        <v>7.66</v>
      </c>
      <c r="M226" s="59">
        <f t="shared" si="63"/>
        <v>16.765000000000001</v>
      </c>
      <c r="N226" s="59">
        <f t="shared" si="63"/>
        <v>6.12</v>
      </c>
      <c r="O226" s="59">
        <f t="shared" si="63"/>
        <v>7.835</v>
      </c>
      <c r="P226" s="60">
        <f t="shared" si="54"/>
        <v>0.16433232628638059</v>
      </c>
      <c r="Q226" s="22">
        <f t="shared" si="55"/>
        <v>7.585775750291823E-7</v>
      </c>
      <c r="R226" s="61">
        <f t="shared" si="56"/>
        <v>6.6526973373881753E-9</v>
      </c>
      <c r="S226" s="22">
        <f t="shared" si="57"/>
        <v>4.4258381862891717E-17</v>
      </c>
      <c r="T226" s="62">
        <v>298</v>
      </c>
      <c r="U226" s="59">
        <f t="shared" si="58"/>
        <v>289.76499999999999</v>
      </c>
      <c r="V226" s="63">
        <f t="shared" si="59"/>
        <v>0.47931817463283455</v>
      </c>
      <c r="W226" s="64">
        <f t="shared" si="60"/>
        <v>3.0152142340085231</v>
      </c>
      <c r="X226" s="65">
        <f t="shared" si="50"/>
        <v>-2.4540581146079812E-7</v>
      </c>
      <c r="Y226" s="66">
        <f t="shared" si="51"/>
        <v>-2.4497461620446144E-7</v>
      </c>
      <c r="Z226" s="66">
        <f t="shared" si="52"/>
        <v>-2.4497537384482856E-7</v>
      </c>
      <c r="AA226" s="67">
        <f t="shared" si="53"/>
        <v>-2.4454493356640431E-7</v>
      </c>
      <c r="AB226" s="68">
        <f t="shared" si="62"/>
        <v>6.9833806626706612E-4</v>
      </c>
      <c r="AC226" s="69"/>
      <c r="AD226" s="70">
        <f t="shared" si="61"/>
        <v>6.9833806626706609</v>
      </c>
      <c r="AG226" s="71">
        <v>2200</v>
      </c>
    </row>
    <row r="227" spans="5:33">
      <c r="E227" s="73">
        <v>0.54898148148148151</v>
      </c>
      <c r="F227" s="71">
        <v>2210</v>
      </c>
      <c r="G227" s="58">
        <v>16.760000000000002</v>
      </c>
      <c r="H227" s="58">
        <v>6.12</v>
      </c>
      <c r="I227" s="58">
        <v>7.98</v>
      </c>
      <c r="J227" s="58">
        <v>16.809999999999999</v>
      </c>
      <c r="K227" s="58">
        <v>6.11</v>
      </c>
      <c r="L227" s="58">
        <v>7.62</v>
      </c>
      <c r="M227" s="59">
        <f t="shared" si="63"/>
        <v>16.785</v>
      </c>
      <c r="N227" s="59">
        <f t="shared" si="63"/>
        <v>6.1150000000000002</v>
      </c>
      <c r="O227" s="59">
        <f t="shared" si="63"/>
        <v>7.8000000000000007</v>
      </c>
      <c r="P227" s="60">
        <f t="shared" si="54"/>
        <v>0.16365609172588572</v>
      </c>
      <c r="Q227" s="22">
        <f t="shared" si="55"/>
        <v>7.6736148936181744E-7</v>
      </c>
      <c r="R227" s="61">
        <f t="shared" si="56"/>
        <v>6.5874838457621147E-9</v>
      </c>
      <c r="S227" s="22">
        <f t="shared" si="57"/>
        <v>4.339494341817682E-17</v>
      </c>
      <c r="T227" s="62">
        <v>298</v>
      </c>
      <c r="U227" s="59">
        <f t="shared" si="58"/>
        <v>289.78500000000003</v>
      </c>
      <c r="V227" s="63">
        <f t="shared" si="59"/>
        <v>0.4781210740246789</v>
      </c>
      <c r="W227" s="64">
        <f t="shared" si="60"/>
        <v>3.0069144631598426</v>
      </c>
      <c r="X227" s="65">
        <f t="shared" si="50"/>
        <v>-2.3944652522614253E-7</v>
      </c>
      <c r="Y227" s="66">
        <f t="shared" si="51"/>
        <v>-2.3903457235093116E-7</v>
      </c>
      <c r="Z227" s="66">
        <f t="shared" si="52"/>
        <v>-2.3903528109026754E-7</v>
      </c>
      <c r="AA227" s="67">
        <f t="shared" si="53"/>
        <v>-2.3862403451570857E-7</v>
      </c>
      <c r="AB227" s="68">
        <f t="shared" si="62"/>
        <v>6.9588831505852319E-4</v>
      </c>
      <c r="AC227" s="69"/>
      <c r="AD227" s="70">
        <f t="shared" si="61"/>
        <v>6.9588831505852315</v>
      </c>
      <c r="AG227" s="71">
        <v>2210</v>
      </c>
    </row>
    <row r="228" spans="5:33">
      <c r="E228" s="73">
        <v>0.54909722222222224</v>
      </c>
      <c r="F228" s="71">
        <v>2220</v>
      </c>
      <c r="G228" s="58">
        <v>16.77</v>
      </c>
      <c r="H228" s="58">
        <v>6.12</v>
      </c>
      <c r="I228" s="58">
        <v>7.84</v>
      </c>
      <c r="J228" s="58">
        <v>16.82</v>
      </c>
      <c r="K228" s="58">
        <v>6.11</v>
      </c>
      <c r="L228" s="58">
        <v>7.68</v>
      </c>
      <c r="M228" s="59">
        <f t="shared" si="63"/>
        <v>16.795000000000002</v>
      </c>
      <c r="N228" s="59">
        <f t="shared" si="63"/>
        <v>6.1150000000000002</v>
      </c>
      <c r="O228" s="59">
        <f t="shared" si="63"/>
        <v>7.76</v>
      </c>
      <c r="P228" s="60">
        <f t="shared" si="54"/>
        <v>0.16284562666385002</v>
      </c>
      <c r="Q228" s="22">
        <f t="shared" si="55"/>
        <v>7.6736148936181744E-7</v>
      </c>
      <c r="R228" s="61">
        <f t="shared" si="56"/>
        <v>6.5929603199978346E-9</v>
      </c>
      <c r="S228" s="22">
        <f t="shared" si="57"/>
        <v>4.3467125781065949E-17</v>
      </c>
      <c r="T228" s="62">
        <v>298</v>
      </c>
      <c r="U228" s="59">
        <f t="shared" si="58"/>
        <v>289.79500000000002</v>
      </c>
      <c r="V228" s="63">
        <f t="shared" si="59"/>
        <v>0.47752258568340006</v>
      </c>
      <c r="W228" s="64">
        <f t="shared" si="60"/>
        <v>3.0027735774156357</v>
      </c>
      <c r="X228" s="65">
        <f t="shared" si="50"/>
        <v>-2.3816525030536297E-7</v>
      </c>
      <c r="Y228" s="66">
        <f t="shared" si="51"/>
        <v>-2.3775628957766582E-7</v>
      </c>
      <c r="Z228" s="66">
        <f t="shared" si="52"/>
        <v>-2.3775699181645415E-7</v>
      </c>
      <c r="AA228" s="67">
        <f t="shared" si="53"/>
        <v>-2.3734873091587459E-7</v>
      </c>
      <c r="AB228" s="68">
        <f t="shared" si="62"/>
        <v>6.9349796461414947E-4</v>
      </c>
      <c r="AC228" s="69"/>
      <c r="AD228" s="70">
        <f t="shared" si="61"/>
        <v>6.9349796461414943</v>
      </c>
      <c r="AG228" s="71">
        <v>2220</v>
      </c>
    </row>
    <row r="229" spans="5:33">
      <c r="E229" s="73">
        <v>0.54921296296296296</v>
      </c>
      <c r="F229" s="71">
        <v>2230</v>
      </c>
      <c r="G229" s="58">
        <v>16.78</v>
      </c>
      <c r="H229" s="58">
        <v>6.12</v>
      </c>
      <c r="I229" s="58">
        <v>8</v>
      </c>
      <c r="J229" s="58">
        <v>16.829999999999998</v>
      </c>
      <c r="K229" s="58">
        <v>6.11</v>
      </c>
      <c r="L229" s="58">
        <v>7.61</v>
      </c>
      <c r="M229" s="59">
        <f t="shared" si="63"/>
        <v>16.805</v>
      </c>
      <c r="N229" s="59">
        <f t="shared" si="63"/>
        <v>6.1150000000000002</v>
      </c>
      <c r="O229" s="59">
        <f t="shared" si="63"/>
        <v>7.8049999999999997</v>
      </c>
      <c r="P229" s="60">
        <f t="shared" si="54"/>
        <v>0.1638189376031805</v>
      </c>
      <c r="Q229" s="22">
        <f t="shared" si="55"/>
        <v>7.6736148936181744E-7</v>
      </c>
      <c r="R229" s="61">
        <f t="shared" si="56"/>
        <v>6.5984413470750867E-9</v>
      </c>
      <c r="S229" s="22">
        <f t="shared" si="57"/>
        <v>4.3539428210790083E-17</v>
      </c>
      <c r="T229" s="62">
        <v>298</v>
      </c>
      <c r="U229" s="59">
        <f t="shared" si="58"/>
        <v>289.80500000000001</v>
      </c>
      <c r="V229" s="63">
        <f t="shared" si="59"/>
        <v>0.47692413864495037</v>
      </c>
      <c r="W229" s="64">
        <f t="shared" si="60"/>
        <v>2.9986386793534545</v>
      </c>
      <c r="X229" s="65">
        <f t="shared" si="50"/>
        <v>-2.3949429096746688E-7</v>
      </c>
      <c r="Y229" s="66">
        <f t="shared" si="51"/>
        <v>-2.390793305954999E-7</v>
      </c>
      <c r="Z229" s="66">
        <f t="shared" si="52"/>
        <v>-2.390800495776084E-7</v>
      </c>
      <c r="AA229" s="67">
        <f t="shared" si="53"/>
        <v>-2.3866580569625768E-7</v>
      </c>
      <c r="AB229" s="68">
        <f t="shared" si="62"/>
        <v>6.9112039704080034E-4</v>
      </c>
      <c r="AC229" s="69"/>
      <c r="AD229" s="70">
        <f t="shared" si="61"/>
        <v>6.9112039704080033</v>
      </c>
      <c r="AG229" s="71">
        <v>2230</v>
      </c>
    </row>
    <row r="230" spans="5:33">
      <c r="E230" s="73">
        <v>0.54932870370370368</v>
      </c>
      <c r="F230" s="71">
        <v>2240</v>
      </c>
      <c r="G230" s="58">
        <v>16.79</v>
      </c>
      <c r="H230" s="58">
        <v>6.12</v>
      </c>
      <c r="I230" s="58">
        <v>7.82</v>
      </c>
      <c r="J230" s="58">
        <v>16.84</v>
      </c>
      <c r="K230" s="58">
        <v>6.11</v>
      </c>
      <c r="L230" s="58">
        <v>7.59</v>
      </c>
      <c r="M230" s="59">
        <f t="shared" si="63"/>
        <v>16.814999999999998</v>
      </c>
      <c r="N230" s="59">
        <f t="shared" si="63"/>
        <v>6.1150000000000002</v>
      </c>
      <c r="O230" s="59">
        <f t="shared" si="63"/>
        <v>7.7050000000000001</v>
      </c>
      <c r="P230" s="60">
        <f t="shared" si="54"/>
        <v>0.16174865334264071</v>
      </c>
      <c r="Q230" s="22">
        <f t="shared" si="55"/>
        <v>7.6736148936181744E-7</v>
      </c>
      <c r="R230" s="61">
        <f t="shared" si="56"/>
        <v>6.6039269307788569E-9</v>
      </c>
      <c r="S230" s="22">
        <f t="shared" si="57"/>
        <v>4.3611850907066253E-17</v>
      </c>
      <c r="T230" s="62">
        <v>298</v>
      </c>
      <c r="U230" s="59">
        <f t="shared" si="58"/>
        <v>289.815</v>
      </c>
      <c r="V230" s="63">
        <f t="shared" si="59"/>
        <v>0.47632573290505764</v>
      </c>
      <c r="W230" s="64">
        <f t="shared" si="60"/>
        <v>2.9945097599127042</v>
      </c>
      <c r="X230" s="65">
        <f t="shared" si="50"/>
        <v>-2.3636707126236754E-7</v>
      </c>
      <c r="Y230" s="66">
        <f t="shared" si="51"/>
        <v>-2.359614738228015E-7</v>
      </c>
      <c r="Z230" s="66">
        <f t="shared" si="52"/>
        <v>-2.3596216981349982E-7</v>
      </c>
      <c r="AA230" s="67">
        <f t="shared" si="53"/>
        <v>-2.3555726597604179E-7</v>
      </c>
      <c r="AB230" s="68">
        <f t="shared" si="62"/>
        <v>6.8872959894578382E-4</v>
      </c>
      <c r="AC230" s="69"/>
      <c r="AD230" s="70">
        <f t="shared" si="61"/>
        <v>6.8872959894578383</v>
      </c>
      <c r="AG230" s="71">
        <v>2240</v>
      </c>
    </row>
    <row r="231" spans="5:33">
      <c r="E231" s="73">
        <v>0.5494444444444444</v>
      </c>
      <c r="F231" s="71">
        <v>2250</v>
      </c>
      <c r="G231" s="58">
        <v>16.8</v>
      </c>
      <c r="H231" s="58">
        <v>6.12</v>
      </c>
      <c r="I231" s="58">
        <v>7.88</v>
      </c>
      <c r="J231" s="58">
        <v>16.86</v>
      </c>
      <c r="K231" s="58">
        <v>6.11</v>
      </c>
      <c r="L231" s="58">
        <v>7.64</v>
      </c>
      <c r="M231" s="59">
        <f t="shared" si="63"/>
        <v>16.829999999999998</v>
      </c>
      <c r="N231" s="59">
        <f t="shared" si="63"/>
        <v>6.1150000000000002</v>
      </c>
      <c r="O231" s="59">
        <f t="shared" si="63"/>
        <v>7.76</v>
      </c>
      <c r="P231" s="60">
        <f t="shared" si="54"/>
        <v>0.16294649624582022</v>
      </c>
      <c r="Q231" s="22">
        <f t="shared" si="55"/>
        <v>7.6736148936181744E-7</v>
      </c>
      <c r="R231" s="61">
        <f t="shared" si="56"/>
        <v>6.6121638582966298E-9</v>
      </c>
      <c r="S231" s="22">
        <f t="shared" si="57"/>
        <v>4.3720710888964174E-17</v>
      </c>
      <c r="T231" s="62">
        <v>298</v>
      </c>
      <c r="U231" s="59">
        <f t="shared" si="58"/>
        <v>289.83</v>
      </c>
      <c r="V231" s="63">
        <f t="shared" si="59"/>
        <v>0.47542820172065797</v>
      </c>
      <c r="W231" s="64">
        <f t="shared" si="60"/>
        <v>2.9883275708818329</v>
      </c>
      <c r="X231" s="65">
        <f t="shared" si="50"/>
        <v>-2.3838618675957993E-7</v>
      </c>
      <c r="Y231" s="66">
        <f t="shared" si="51"/>
        <v>-2.3797221196661736E-7</v>
      </c>
      <c r="Z231" s="66">
        <f t="shared" si="52"/>
        <v>-2.3797293086367902E-7</v>
      </c>
      <c r="AA231" s="67">
        <f t="shared" si="53"/>
        <v>-2.3755967247094507E-7</v>
      </c>
      <c r="AB231" s="68">
        <f t="shared" si="62"/>
        <v>6.8636997957159879E-4</v>
      </c>
      <c r="AC231" s="69"/>
      <c r="AD231" s="70">
        <f t="shared" si="61"/>
        <v>6.8636997957159878</v>
      </c>
      <c r="AG231" s="71">
        <v>2250</v>
      </c>
    </row>
    <row r="232" spans="5:33">
      <c r="E232" s="73">
        <v>0.54956018518518512</v>
      </c>
      <c r="F232" s="71">
        <v>2260</v>
      </c>
      <c r="G232" s="58">
        <v>16.82</v>
      </c>
      <c r="H232" s="58">
        <v>6.12</v>
      </c>
      <c r="I232" s="58">
        <v>7.83</v>
      </c>
      <c r="J232" s="58">
        <v>16.87</v>
      </c>
      <c r="K232" s="58">
        <v>6.11</v>
      </c>
      <c r="L232" s="58">
        <v>7.6</v>
      </c>
      <c r="M232" s="59">
        <f t="shared" si="63"/>
        <v>16.844999999999999</v>
      </c>
      <c r="N232" s="59">
        <f t="shared" si="63"/>
        <v>6.1150000000000002</v>
      </c>
      <c r="O232" s="59">
        <f t="shared" si="63"/>
        <v>7.7149999999999999</v>
      </c>
      <c r="P232" s="60">
        <f t="shared" si="54"/>
        <v>0.16204459172774588</v>
      </c>
      <c r="Q232" s="22">
        <f t="shared" si="55"/>
        <v>7.6736148936181744E-7</v>
      </c>
      <c r="R232" s="61">
        <f t="shared" si="56"/>
        <v>6.6204110595463254E-9</v>
      </c>
      <c r="S232" s="22">
        <f t="shared" si="57"/>
        <v>4.3829842597363301E-17</v>
      </c>
      <c r="T232" s="62">
        <v>298</v>
      </c>
      <c r="U232" s="59">
        <f t="shared" si="58"/>
        <v>289.84500000000003</v>
      </c>
      <c r="V232" s="63">
        <f t="shared" si="59"/>
        <v>0.47453076343396039</v>
      </c>
      <c r="W232" s="64">
        <f t="shared" si="60"/>
        <v>2.9821587829272045</v>
      </c>
      <c r="X232" s="65">
        <f t="shared" si="50"/>
        <v>-2.373243872490447E-7</v>
      </c>
      <c r="Y232" s="66">
        <f t="shared" si="51"/>
        <v>-2.3691266453396343E-7</v>
      </c>
      <c r="Z232" s="66">
        <f t="shared" si="52"/>
        <v>-2.3691337881198637E-7</v>
      </c>
      <c r="AA232" s="67">
        <f t="shared" si="53"/>
        <v>-2.3650236789659461E-7</v>
      </c>
      <c r="AB232" s="68">
        <f t="shared" si="62"/>
        <v>6.839902526634469E-4</v>
      </c>
      <c r="AC232" s="69"/>
      <c r="AD232" s="70">
        <f t="shared" si="61"/>
        <v>6.8399025266344688</v>
      </c>
      <c r="AG232" s="71">
        <v>2260</v>
      </c>
    </row>
    <row r="233" spans="5:33">
      <c r="E233" s="73">
        <v>0.54967592592592596</v>
      </c>
      <c r="F233" s="71">
        <v>2270</v>
      </c>
      <c r="G233" s="58">
        <v>16.829999999999998</v>
      </c>
      <c r="H233" s="58">
        <v>6.12</v>
      </c>
      <c r="I233" s="58">
        <v>7.85</v>
      </c>
      <c r="J233" s="58">
        <v>16.89</v>
      </c>
      <c r="K233" s="58">
        <v>6.11</v>
      </c>
      <c r="L233" s="58">
        <v>7.39</v>
      </c>
      <c r="M233" s="59">
        <f t="shared" si="63"/>
        <v>16.86</v>
      </c>
      <c r="N233" s="59">
        <f t="shared" si="63"/>
        <v>6.1150000000000002</v>
      </c>
      <c r="O233" s="59">
        <f t="shared" si="63"/>
        <v>7.6199999999999992</v>
      </c>
      <c r="P233" s="60">
        <f t="shared" si="54"/>
        <v>0.16009173738928556</v>
      </c>
      <c r="Q233" s="22">
        <f t="shared" si="55"/>
        <v>7.6736148936181744E-7</v>
      </c>
      <c r="R233" s="61">
        <f t="shared" si="56"/>
        <v>6.62866854734214E-9</v>
      </c>
      <c r="S233" s="22">
        <f t="shared" si="57"/>
        <v>4.3939246710522956E-17</v>
      </c>
      <c r="T233" s="62">
        <v>298</v>
      </c>
      <c r="U233" s="59">
        <f t="shared" si="58"/>
        <v>289.86</v>
      </c>
      <c r="V233" s="63">
        <f t="shared" si="59"/>
        <v>0.47363341803055059</v>
      </c>
      <c r="W233" s="64">
        <f t="shared" si="60"/>
        <v>2.9760033656499334</v>
      </c>
      <c r="X233" s="65">
        <f t="shared" si="50"/>
        <v>-2.3471990096182601E-7</v>
      </c>
      <c r="Y233" s="66">
        <f t="shared" si="51"/>
        <v>-2.343157656571156E-7</v>
      </c>
      <c r="Z233" s="66">
        <f t="shared" si="52"/>
        <v>-2.3431646148794987E-7</v>
      </c>
      <c r="AA233" s="67">
        <f t="shared" si="53"/>
        <v>-2.339130196179428E-7</v>
      </c>
      <c r="AB233" s="68">
        <f t="shared" si="62"/>
        <v>6.8162112126038431E-4</v>
      </c>
      <c r="AC233" s="69"/>
      <c r="AD233" s="70">
        <f t="shared" si="61"/>
        <v>6.816211212603843</v>
      </c>
      <c r="AG233" s="71">
        <v>2270</v>
      </c>
    </row>
    <row r="234" spans="5:33">
      <c r="E234" s="73">
        <v>0.54979166666666668</v>
      </c>
      <c r="F234" s="71">
        <v>2280</v>
      </c>
      <c r="G234" s="58">
        <v>16.84</v>
      </c>
      <c r="H234" s="58">
        <v>6.11</v>
      </c>
      <c r="I234" s="58">
        <v>7.73</v>
      </c>
      <c r="J234" s="58">
        <v>16.89</v>
      </c>
      <c r="K234" s="58">
        <v>6.11</v>
      </c>
      <c r="L234" s="58">
        <v>7.38</v>
      </c>
      <c r="M234" s="59">
        <f t="shared" si="63"/>
        <v>16.865000000000002</v>
      </c>
      <c r="N234" s="59">
        <f t="shared" si="63"/>
        <v>6.11</v>
      </c>
      <c r="O234" s="59">
        <f t="shared" si="63"/>
        <v>7.5549999999999997</v>
      </c>
      <c r="P234" s="60">
        <f t="shared" si="54"/>
        <v>0.15874017957398456</v>
      </c>
      <c r="Q234" s="22">
        <f t="shared" si="55"/>
        <v>7.7624711662869019E-7</v>
      </c>
      <c r="R234" s="61">
        <f t="shared" si="56"/>
        <v>6.5555140562261238E-9</v>
      </c>
      <c r="S234" s="22">
        <f t="shared" si="57"/>
        <v>4.2974764541378287E-17</v>
      </c>
      <c r="T234" s="62">
        <v>298</v>
      </c>
      <c r="U234" s="59">
        <f t="shared" si="58"/>
        <v>289.86500000000001</v>
      </c>
      <c r="V234" s="63">
        <f t="shared" si="59"/>
        <v>0.47333432353431798</v>
      </c>
      <c r="W234" s="64">
        <f t="shared" si="60"/>
        <v>2.9739545259087006</v>
      </c>
      <c r="X234" s="65">
        <f t="shared" si="50"/>
        <v>-2.2700338824036142E-7</v>
      </c>
      <c r="Y234" s="66">
        <f t="shared" si="51"/>
        <v>-2.2662408446940712E-7</v>
      </c>
      <c r="Z234" s="66">
        <f t="shared" si="52"/>
        <v>-2.2662471825444345E-7</v>
      </c>
      <c r="AA234" s="67">
        <f t="shared" si="53"/>
        <v>-2.2624604615052144E-7</v>
      </c>
      <c r="AB234" s="68">
        <f t="shared" si="62"/>
        <v>6.7927795896893448E-4</v>
      </c>
      <c r="AC234" s="69"/>
      <c r="AD234" s="70">
        <f t="shared" si="61"/>
        <v>6.7927795896893448</v>
      </c>
      <c r="AG234" s="71">
        <v>2280</v>
      </c>
    </row>
    <row r="235" spans="5:33">
      <c r="E235" s="73">
        <v>0.5499074074074074</v>
      </c>
      <c r="F235" s="71">
        <v>2290</v>
      </c>
      <c r="G235" s="58">
        <v>16.86</v>
      </c>
      <c r="H235" s="58">
        <v>6.11</v>
      </c>
      <c r="I235" s="58">
        <v>7.66</v>
      </c>
      <c r="J235" s="58">
        <v>16.91</v>
      </c>
      <c r="K235" s="58">
        <v>6.11</v>
      </c>
      <c r="L235" s="58">
        <v>7.24</v>
      </c>
      <c r="M235" s="59">
        <f t="shared" si="63"/>
        <v>16.884999999999998</v>
      </c>
      <c r="N235" s="59">
        <f t="shared" si="63"/>
        <v>6.11</v>
      </c>
      <c r="O235" s="59">
        <f t="shared" si="63"/>
        <v>7.45</v>
      </c>
      <c r="P235" s="60">
        <f t="shared" si="54"/>
        <v>0.15658945546229994</v>
      </c>
      <c r="Q235" s="22">
        <f t="shared" si="55"/>
        <v>7.7624711662869019E-7</v>
      </c>
      <c r="R235" s="61">
        <f t="shared" si="56"/>
        <v>6.5664183795702321E-9</v>
      </c>
      <c r="S235" s="22">
        <f t="shared" si="57"/>
        <v>4.3117850335557754E-17</v>
      </c>
      <c r="T235" s="62">
        <v>298</v>
      </c>
      <c r="U235" s="59">
        <f t="shared" si="58"/>
        <v>289.88499999999999</v>
      </c>
      <c r="V235" s="63">
        <f t="shared" si="59"/>
        <v>0.47213804872633652</v>
      </c>
      <c r="W235" s="64">
        <f t="shared" si="60"/>
        <v>2.9657739671336758</v>
      </c>
      <c r="X235" s="65">
        <f t="shared" si="50"/>
        <v>-2.2454144641354624E-7</v>
      </c>
      <c r="Y235" s="66">
        <f t="shared" si="51"/>
        <v>-2.2416908312852373E-7</v>
      </c>
      <c r="Z235" s="66">
        <f t="shared" si="52"/>
        <v>-2.2416970062884832E-7</v>
      </c>
      <c r="AA235" s="67">
        <f t="shared" si="53"/>
        <v>-2.2379795279611469E-7</v>
      </c>
      <c r="AB235" s="68">
        <f t="shared" si="62"/>
        <v>6.7701171390253684E-4</v>
      </c>
      <c r="AC235" s="69"/>
      <c r="AD235" s="70">
        <f t="shared" si="61"/>
        <v>6.770117139025368</v>
      </c>
      <c r="AG235" s="71">
        <v>2290</v>
      </c>
    </row>
    <row r="236" spans="5:33">
      <c r="E236" s="73">
        <v>0.55002314814814812</v>
      </c>
      <c r="F236" s="71">
        <v>2300</v>
      </c>
      <c r="G236" s="58">
        <v>16.87</v>
      </c>
      <c r="H236" s="58">
        <v>6.11</v>
      </c>
      <c r="I236" s="58">
        <v>7.72</v>
      </c>
      <c r="J236" s="58">
        <v>16.920000000000002</v>
      </c>
      <c r="K236" s="58">
        <v>6.11</v>
      </c>
      <c r="L236" s="58">
        <v>7.17</v>
      </c>
      <c r="M236" s="59">
        <f t="shared" si="63"/>
        <v>16.895000000000003</v>
      </c>
      <c r="N236" s="59">
        <f t="shared" si="63"/>
        <v>6.11</v>
      </c>
      <c r="O236" s="59">
        <f t="shared" si="63"/>
        <v>7.4450000000000003</v>
      </c>
      <c r="P236" s="60">
        <f t="shared" si="54"/>
        <v>0.15651208784752177</v>
      </c>
      <c r="Q236" s="22">
        <f t="shared" si="55"/>
        <v>7.7624711662869019E-7</v>
      </c>
      <c r="R236" s="61">
        <f t="shared" si="56"/>
        <v>6.5718773411280411E-9</v>
      </c>
      <c r="S236" s="22">
        <f t="shared" si="57"/>
        <v>4.3189571786832168E-17</v>
      </c>
      <c r="T236" s="62">
        <v>298</v>
      </c>
      <c r="U236" s="59">
        <f t="shared" si="58"/>
        <v>289.89499999999998</v>
      </c>
      <c r="V236" s="63">
        <f t="shared" si="59"/>
        <v>0.47153997322103819</v>
      </c>
      <c r="W236" s="64">
        <f t="shared" si="60"/>
        <v>2.9616925521938717</v>
      </c>
      <c r="X236" s="65">
        <f t="shared" si="50"/>
        <v>-2.243682263296461E-7</v>
      </c>
      <c r="Y236" s="66">
        <f t="shared" si="51"/>
        <v>-2.2399520219125854E-7</v>
      </c>
      <c r="Z236" s="66">
        <f t="shared" si="52"/>
        <v>-2.2399582236377628E-7</v>
      </c>
      <c r="AA236" s="67">
        <f t="shared" si="53"/>
        <v>-2.2362341633576674E-7</v>
      </c>
      <c r="AB236" s="68">
        <f t="shared" si="62"/>
        <v>6.7477001895799619E-4</v>
      </c>
      <c r="AC236" s="69"/>
      <c r="AD236" s="70">
        <f t="shared" si="61"/>
        <v>6.7477001895799615</v>
      </c>
      <c r="AG236" s="71">
        <v>2300</v>
      </c>
    </row>
    <row r="237" spans="5:33">
      <c r="E237" s="73">
        <v>0.55013888888888884</v>
      </c>
      <c r="F237" s="71">
        <v>2310</v>
      </c>
      <c r="G237" s="58">
        <v>16.88</v>
      </c>
      <c r="H237" s="58">
        <v>6.11</v>
      </c>
      <c r="I237" s="58">
        <v>7.83</v>
      </c>
      <c r="J237" s="58">
        <v>16.940000000000001</v>
      </c>
      <c r="K237" s="58">
        <v>6.11</v>
      </c>
      <c r="L237" s="58">
        <v>7.34</v>
      </c>
      <c r="M237" s="59">
        <f t="shared" si="63"/>
        <v>16.91</v>
      </c>
      <c r="N237" s="59">
        <f t="shared" si="63"/>
        <v>6.11</v>
      </c>
      <c r="O237" s="59">
        <f t="shared" si="63"/>
        <v>7.585</v>
      </c>
      <c r="P237" s="60">
        <f t="shared" si="54"/>
        <v>0.15949761966719697</v>
      </c>
      <c r="Q237" s="22">
        <f t="shared" si="55"/>
        <v>7.7624711662869019E-7</v>
      </c>
      <c r="R237" s="61">
        <f t="shared" si="56"/>
        <v>6.5800742939232423E-9</v>
      </c>
      <c r="S237" s="22">
        <f t="shared" si="57"/>
        <v>4.3297377713549454E-17</v>
      </c>
      <c r="T237" s="62">
        <v>298</v>
      </c>
      <c r="U237" s="59">
        <f t="shared" si="58"/>
        <v>289.91000000000003</v>
      </c>
      <c r="V237" s="63">
        <f t="shared" si="59"/>
        <v>0.47064293732445078</v>
      </c>
      <c r="W237" s="64">
        <f t="shared" si="60"/>
        <v>2.9555814852156401</v>
      </c>
      <c r="X237" s="65">
        <f t="shared" si="50"/>
        <v>-2.2893032905696442E-7</v>
      </c>
      <c r="Y237" s="66">
        <f t="shared" si="51"/>
        <v>-2.2854068777205638E-7</v>
      </c>
      <c r="Z237" s="66">
        <f t="shared" si="52"/>
        <v>-2.2854135094469728E-7</v>
      </c>
      <c r="AA237" s="67">
        <f t="shared" si="53"/>
        <v>-2.2815237057497966E-7</v>
      </c>
      <c r="AB237" s="68">
        <f t="shared" si="62"/>
        <v>6.7253006280503706E-4</v>
      </c>
      <c r="AC237" s="69"/>
      <c r="AD237" s="70">
        <f t="shared" si="61"/>
        <v>6.7253006280503707</v>
      </c>
      <c r="AG237" s="71">
        <v>2310</v>
      </c>
    </row>
    <row r="238" spans="5:33">
      <c r="E238" s="73">
        <v>0.55025462962962957</v>
      </c>
      <c r="F238" s="71">
        <v>2320</v>
      </c>
      <c r="G238" s="58">
        <v>16.899999999999999</v>
      </c>
      <c r="H238" s="58">
        <v>6.11</v>
      </c>
      <c r="I238" s="58">
        <v>8.0500000000000007</v>
      </c>
      <c r="J238" s="58">
        <v>16.95</v>
      </c>
      <c r="K238" s="58">
        <v>6.11</v>
      </c>
      <c r="L238" s="58">
        <v>7.6</v>
      </c>
      <c r="M238" s="59">
        <f t="shared" si="63"/>
        <v>16.924999999999997</v>
      </c>
      <c r="N238" s="59">
        <f t="shared" si="63"/>
        <v>6.11</v>
      </c>
      <c r="O238" s="59">
        <f t="shared" si="63"/>
        <v>7.8250000000000002</v>
      </c>
      <c r="P238" s="60">
        <f t="shared" si="54"/>
        <v>0.16458810158560203</v>
      </c>
      <c r="Q238" s="22">
        <f t="shared" si="55"/>
        <v>7.7624711662869019E-7</v>
      </c>
      <c r="R238" s="61">
        <f t="shared" si="56"/>
        <v>6.588281470590808E-9</v>
      </c>
      <c r="S238" s="22">
        <f t="shared" si="57"/>
        <v>4.3405452735730181E-17</v>
      </c>
      <c r="T238" s="62">
        <v>298</v>
      </c>
      <c r="U238" s="59">
        <f t="shared" si="58"/>
        <v>289.92500000000001</v>
      </c>
      <c r="V238" s="63">
        <f t="shared" si="59"/>
        <v>0.46974599424868596</v>
      </c>
      <c r="W238" s="64">
        <f t="shared" si="60"/>
        <v>2.9494836580151871</v>
      </c>
      <c r="X238" s="65">
        <f t="shared" si="50"/>
        <v>-2.3650964496456504E-7</v>
      </c>
      <c r="Y238" s="66">
        <f t="shared" si="51"/>
        <v>-2.3609235844064239E-7</v>
      </c>
      <c r="Z238" s="66">
        <f t="shared" si="52"/>
        <v>-2.3609309468141206E-7</v>
      </c>
      <c r="AA238" s="67">
        <f t="shared" si="53"/>
        <v>-2.3567654180028179E-7</v>
      </c>
      <c r="AB238" s="68">
        <f t="shared" si="62"/>
        <v>6.70244651509928E-4</v>
      </c>
      <c r="AC238" s="75"/>
      <c r="AD238" s="70">
        <f t="shared" si="61"/>
        <v>6.7024465150992798</v>
      </c>
      <c r="AE238" s="70"/>
      <c r="AF238" s="74"/>
      <c r="AG238" s="71">
        <v>2320</v>
      </c>
    </row>
    <row r="239" spans="5:33">
      <c r="E239" s="73">
        <v>0.5503703703703704</v>
      </c>
      <c r="F239" s="71">
        <v>2330</v>
      </c>
      <c r="G239" s="58">
        <v>16.91</v>
      </c>
      <c r="H239" s="58">
        <v>6.11</v>
      </c>
      <c r="I239" s="58">
        <v>8.1</v>
      </c>
      <c r="J239" s="58">
        <v>16.96</v>
      </c>
      <c r="K239" s="58">
        <v>6.1</v>
      </c>
      <c r="L239" s="58">
        <v>7.54</v>
      </c>
      <c r="M239" s="59">
        <f t="shared" si="63"/>
        <v>16.935000000000002</v>
      </c>
      <c r="N239" s="59">
        <f t="shared" si="63"/>
        <v>6.1050000000000004</v>
      </c>
      <c r="O239" s="59">
        <f t="shared" si="63"/>
        <v>7.82</v>
      </c>
      <c r="P239" s="60">
        <f t="shared" si="54"/>
        <v>0.16451209730913949</v>
      </c>
      <c r="Q239" s="22">
        <f t="shared" si="55"/>
        <v>7.8523563461007008E-7</v>
      </c>
      <c r="R239" s="61">
        <f t="shared" si="56"/>
        <v>6.5182804772882948E-9</v>
      </c>
      <c r="S239" s="22">
        <f t="shared" si="57"/>
        <v>4.2487980380597722E-17</v>
      </c>
      <c r="T239" s="62">
        <v>298</v>
      </c>
      <c r="U239" s="59">
        <f t="shared" si="58"/>
        <v>289.935</v>
      </c>
      <c r="V239" s="63">
        <f t="shared" si="59"/>
        <v>0.46914808375818645</v>
      </c>
      <c r="W239" s="64">
        <f t="shared" si="60"/>
        <v>2.9454257804874087</v>
      </c>
      <c r="X239" s="65">
        <f t="shared" si="50"/>
        <v>-2.3090613372818538E-7</v>
      </c>
      <c r="Y239" s="66">
        <f t="shared" si="51"/>
        <v>-2.3050698009743001E-7</v>
      </c>
      <c r="Z239" s="66">
        <f t="shared" si="52"/>
        <v>-2.3050767009045172E-7</v>
      </c>
      <c r="AA239" s="67">
        <f t="shared" si="53"/>
        <v>-2.3010920406721864E-7</v>
      </c>
      <c r="AB239" s="68">
        <f t="shared" si="62"/>
        <v>6.6788372302157976E-4</v>
      </c>
      <c r="AC239" s="69"/>
      <c r="AD239" s="70">
        <f t="shared" si="61"/>
        <v>6.6788372302157972</v>
      </c>
      <c r="AG239" s="71">
        <v>2330</v>
      </c>
    </row>
    <row r="240" spans="5:33">
      <c r="E240" s="73">
        <v>0.55048611111111112</v>
      </c>
      <c r="F240" s="71">
        <v>2340</v>
      </c>
      <c r="G240" s="58">
        <v>16.920000000000002</v>
      </c>
      <c r="H240" s="58">
        <v>6.11</v>
      </c>
      <c r="I240" s="58">
        <v>8.0299999999999994</v>
      </c>
      <c r="J240" s="58">
        <v>16.97</v>
      </c>
      <c r="K240" s="58">
        <v>6.1</v>
      </c>
      <c r="L240" s="58">
        <v>7.64</v>
      </c>
      <c r="M240" s="59">
        <f t="shared" si="63"/>
        <v>16.945</v>
      </c>
      <c r="N240" s="59">
        <f t="shared" si="63"/>
        <v>6.1050000000000004</v>
      </c>
      <c r="O240" s="59">
        <f t="shared" si="63"/>
        <v>7.8349999999999991</v>
      </c>
      <c r="P240" s="60">
        <f t="shared" si="54"/>
        <v>0.16485688774206339</v>
      </c>
      <c r="Q240" s="22">
        <f t="shared" si="55"/>
        <v>7.8523563461007008E-7</v>
      </c>
      <c r="R240" s="61">
        <f t="shared" si="56"/>
        <v>6.523699419623618E-9</v>
      </c>
      <c r="S240" s="22">
        <f t="shared" si="57"/>
        <v>4.2558654117597531E-17</v>
      </c>
      <c r="T240" s="62">
        <v>298</v>
      </c>
      <c r="U240" s="59">
        <f t="shared" si="58"/>
        <v>289.94499999999999</v>
      </c>
      <c r="V240" s="63">
        <f t="shared" si="59"/>
        <v>0.46855021451071438</v>
      </c>
      <c r="W240" s="64">
        <f t="shared" si="60"/>
        <v>2.9413737650863965</v>
      </c>
      <c r="X240" s="65">
        <f t="shared" si="50"/>
        <v>-2.3129322733896711E-7</v>
      </c>
      <c r="Y240" s="66">
        <f t="shared" si="51"/>
        <v>-2.3089134728224185E-7</v>
      </c>
      <c r="Z240" s="66">
        <f t="shared" si="52"/>
        <v>-2.3089204556286965E-7</v>
      </c>
      <c r="AA240" s="67">
        <f t="shared" si="53"/>
        <v>-2.3049086136019829E-7</v>
      </c>
      <c r="AB240" s="68">
        <f t="shared" si="62"/>
        <v>6.6557864862462786E-4</v>
      </c>
      <c r="AC240" s="69"/>
      <c r="AD240" s="70">
        <f t="shared" si="61"/>
        <v>6.6557864862462788</v>
      </c>
      <c r="AG240" s="71">
        <v>2340</v>
      </c>
    </row>
    <row r="241" spans="1:34">
      <c r="E241" s="73">
        <v>0.55060185185185184</v>
      </c>
      <c r="F241" s="71">
        <v>2350</v>
      </c>
      <c r="G241" s="58">
        <v>16.940000000000001</v>
      </c>
      <c r="H241" s="58">
        <v>6.11</v>
      </c>
      <c r="I241" s="58">
        <v>8.16</v>
      </c>
      <c r="J241" s="58">
        <v>16.989999999999998</v>
      </c>
      <c r="K241" s="58">
        <v>6.1</v>
      </c>
      <c r="L241" s="58">
        <v>7.61</v>
      </c>
      <c r="M241" s="59">
        <f t="shared" si="63"/>
        <v>16.965</v>
      </c>
      <c r="N241" s="59">
        <f t="shared" si="63"/>
        <v>6.1050000000000004</v>
      </c>
      <c r="O241" s="59">
        <f t="shared" si="63"/>
        <v>7.8849999999999998</v>
      </c>
      <c r="P241" s="60">
        <f t="shared" si="54"/>
        <v>0.1659678065781571</v>
      </c>
      <c r="Q241" s="22">
        <f t="shared" si="55"/>
        <v>7.8523563461007008E-7</v>
      </c>
      <c r="R241" s="61">
        <f t="shared" si="56"/>
        <v>6.5345508230774501E-9</v>
      </c>
      <c r="S241" s="22">
        <f t="shared" si="57"/>
        <v>4.2700354459382177E-17</v>
      </c>
      <c r="T241" s="62">
        <v>298</v>
      </c>
      <c r="U241" s="59">
        <f t="shared" si="58"/>
        <v>289.96499999999997</v>
      </c>
      <c r="V241" s="63">
        <f t="shared" si="59"/>
        <v>0.4673545997277857</v>
      </c>
      <c r="W241" s="64">
        <f t="shared" si="60"/>
        <v>2.9332872852288592</v>
      </c>
      <c r="X241" s="65">
        <f t="shared" si="50"/>
        <v>-2.3345849405781785E-7</v>
      </c>
      <c r="Y241" s="66">
        <f t="shared" si="51"/>
        <v>-2.330476290210054E-7</v>
      </c>
      <c r="Z241" s="66">
        <f t="shared" si="52"/>
        <v>-2.3304835210490584E-7</v>
      </c>
      <c r="AA241" s="67">
        <f t="shared" si="53"/>
        <v>-2.3263820760687428E-7</v>
      </c>
      <c r="AB241" s="68">
        <f t="shared" si="62"/>
        <v>6.6326973050064551E-4</v>
      </c>
      <c r="AC241" s="69"/>
      <c r="AD241" s="70">
        <f t="shared" si="61"/>
        <v>6.632697305006455</v>
      </c>
      <c r="AG241" s="71">
        <v>2350</v>
      </c>
    </row>
    <row r="242" spans="1:34">
      <c r="E242" s="73">
        <v>0.55071759259259256</v>
      </c>
      <c r="F242" s="71">
        <v>2360</v>
      </c>
      <c r="G242" s="58">
        <v>16.940000000000001</v>
      </c>
      <c r="H242" s="58">
        <v>6.11</v>
      </c>
      <c r="I242" s="58">
        <v>7.99</v>
      </c>
      <c r="J242" s="58">
        <v>17</v>
      </c>
      <c r="K242" s="58">
        <v>6.1</v>
      </c>
      <c r="L242" s="58">
        <v>7.58</v>
      </c>
      <c r="M242" s="59">
        <f t="shared" si="63"/>
        <v>16.97</v>
      </c>
      <c r="N242" s="59">
        <f t="shared" si="63"/>
        <v>6.1050000000000004</v>
      </c>
      <c r="O242" s="59">
        <f t="shared" si="63"/>
        <v>7.7850000000000001</v>
      </c>
      <c r="P242" s="60">
        <f t="shared" si="54"/>
        <v>0.16387748768426053</v>
      </c>
      <c r="Q242" s="22">
        <f t="shared" si="55"/>
        <v>7.8523563461007008E-7</v>
      </c>
      <c r="R242" s="61">
        <f t="shared" si="56"/>
        <v>6.5372664930858138E-9</v>
      </c>
      <c r="S242" s="22">
        <f t="shared" si="57"/>
        <v>4.2735853201622497E-17</v>
      </c>
      <c r="T242" s="62">
        <v>298</v>
      </c>
      <c r="U242" s="59">
        <f t="shared" si="58"/>
        <v>289.97000000000003</v>
      </c>
      <c r="V242" s="63">
        <f t="shared" si="59"/>
        <v>0.46705572180227833</v>
      </c>
      <c r="W242" s="64">
        <f t="shared" si="60"/>
        <v>2.9312693152630471</v>
      </c>
      <c r="X242" s="65">
        <f t="shared" si="50"/>
        <v>-2.3005743020997839E-7</v>
      </c>
      <c r="Y242" s="66">
        <f t="shared" si="51"/>
        <v>-2.2965704226779351E-7</v>
      </c>
      <c r="Z242" s="66">
        <f t="shared" si="52"/>
        <v>-2.2965773909599026E-7</v>
      </c>
      <c r="AA242" s="67">
        <f t="shared" si="53"/>
        <v>-2.2925804555650695E-7</v>
      </c>
      <c r="AB242" s="68">
        <f t="shared" si="62"/>
        <v>6.6093924939411802E-4</v>
      </c>
      <c r="AC242" s="69"/>
      <c r="AD242" s="70">
        <f t="shared" si="61"/>
        <v>6.6093924939411801</v>
      </c>
      <c r="AG242" s="71">
        <v>2360</v>
      </c>
    </row>
    <row r="243" spans="1:34">
      <c r="E243" s="73">
        <v>0.55083333333333329</v>
      </c>
      <c r="F243" s="71">
        <v>2370</v>
      </c>
      <c r="G243" s="58">
        <v>16.96</v>
      </c>
      <c r="H243" s="58">
        <v>6.11</v>
      </c>
      <c r="I243" s="58">
        <v>7.88</v>
      </c>
      <c r="J243" s="58">
        <v>17.02</v>
      </c>
      <c r="K243" s="58">
        <v>6.1</v>
      </c>
      <c r="L243" s="58">
        <v>7.74</v>
      </c>
      <c r="M243" s="59">
        <f t="shared" si="63"/>
        <v>16.990000000000002</v>
      </c>
      <c r="N243" s="59">
        <f t="shared" si="63"/>
        <v>6.1050000000000004</v>
      </c>
      <c r="O243" s="59">
        <f t="shared" si="63"/>
        <v>7.8100000000000005</v>
      </c>
      <c r="P243" s="60">
        <f t="shared" si="54"/>
        <v>0.16446210458879482</v>
      </c>
      <c r="Q243" s="22">
        <f t="shared" si="55"/>
        <v>7.8523563461007008E-7</v>
      </c>
      <c r="R243" s="61">
        <f t="shared" si="56"/>
        <v>6.5481404637639117E-9</v>
      </c>
      <c r="S243" s="22">
        <f t="shared" si="57"/>
        <v>4.2878143533182259E-17</v>
      </c>
      <c r="T243" s="62">
        <v>298</v>
      </c>
      <c r="U243" s="59">
        <f t="shared" si="58"/>
        <v>289.99</v>
      </c>
      <c r="V243" s="63">
        <f t="shared" si="59"/>
        <v>0.46586031316516002</v>
      </c>
      <c r="W243" s="64">
        <f t="shared" si="60"/>
        <v>2.9232120023039121</v>
      </c>
      <c r="X243" s="65">
        <f t="shared" si="50"/>
        <v>-2.3147822146652876E-7</v>
      </c>
      <c r="Y243" s="66">
        <f t="shared" si="51"/>
        <v>-2.3107145943074197E-7</v>
      </c>
      <c r="Z243" s="66">
        <f t="shared" si="52"/>
        <v>-2.3107217420793655E-7</v>
      </c>
      <c r="AA243" s="67">
        <f t="shared" si="53"/>
        <v>-2.3066612443727886E-7</v>
      </c>
      <c r="AB243" s="68">
        <f t="shared" si="62"/>
        <v>6.5864267432996131E-4</v>
      </c>
      <c r="AC243" s="69"/>
      <c r="AD243" s="70">
        <f t="shared" si="61"/>
        <v>6.5864267432996133</v>
      </c>
      <c r="AG243" s="71">
        <v>2370</v>
      </c>
    </row>
    <row r="244" spans="1:34">
      <c r="E244" s="73">
        <v>0.55094907407407412</v>
      </c>
      <c r="F244" s="71">
        <v>2380</v>
      </c>
      <c r="G244" s="58">
        <v>16.97</v>
      </c>
      <c r="H244" s="58">
        <v>6.11</v>
      </c>
      <c r="I244" s="58">
        <v>7.75</v>
      </c>
      <c r="J244" s="58">
        <v>17.03</v>
      </c>
      <c r="K244" s="58">
        <v>6.1</v>
      </c>
      <c r="L244" s="58">
        <v>7.55</v>
      </c>
      <c r="M244" s="59">
        <f t="shared" si="63"/>
        <v>17</v>
      </c>
      <c r="N244" s="59">
        <f t="shared" si="63"/>
        <v>6.1050000000000004</v>
      </c>
      <c r="O244" s="59">
        <f t="shared" si="63"/>
        <v>7.65</v>
      </c>
      <c r="P244" s="60">
        <f t="shared" si="54"/>
        <v>0.16112143823474326</v>
      </c>
      <c r="Q244" s="22">
        <f t="shared" si="55"/>
        <v>7.8523563461007008E-7</v>
      </c>
      <c r="R244" s="61">
        <f t="shared" si="56"/>
        <v>6.5535842300609231E-9</v>
      </c>
      <c r="S244" s="22">
        <f t="shared" si="57"/>
        <v>4.2949466260503225E-17</v>
      </c>
      <c r="T244" s="62">
        <v>298</v>
      </c>
      <c r="U244" s="59">
        <f t="shared" si="58"/>
        <v>290</v>
      </c>
      <c r="V244" s="63">
        <f t="shared" si="59"/>
        <v>0.46526267067808391</v>
      </c>
      <c r="W244" s="64">
        <f t="shared" si="60"/>
        <v>2.9191920705581889</v>
      </c>
      <c r="X244" s="65">
        <f t="shared" si="50"/>
        <v>-2.2666827873576758E-7</v>
      </c>
      <c r="Y244" s="66">
        <f t="shared" si="51"/>
        <v>-2.2627687231257265E-7</v>
      </c>
      <c r="Z244" s="66">
        <f t="shared" si="52"/>
        <v>-2.2627754818565449E-7</v>
      </c>
      <c r="AA244" s="67">
        <f t="shared" si="53"/>
        <v>-2.2588681530137221E-7</v>
      </c>
      <c r="AB244" s="68">
        <f t="shared" si="62"/>
        <v>6.5633195497465937E-4</v>
      </c>
      <c r="AC244" s="69"/>
      <c r="AD244" s="70">
        <f t="shared" si="61"/>
        <v>6.5633195497465939</v>
      </c>
      <c r="AG244" s="71">
        <v>2380</v>
      </c>
    </row>
    <row r="245" spans="1:34">
      <c r="E245" s="73">
        <v>0.55106481481481484</v>
      </c>
      <c r="F245" s="71">
        <v>2390</v>
      </c>
      <c r="G245" s="58">
        <v>16.989999999999998</v>
      </c>
      <c r="H245" s="58">
        <v>6.11</v>
      </c>
      <c r="I245" s="58">
        <v>7.75</v>
      </c>
      <c r="J245" s="58">
        <v>17.04</v>
      </c>
      <c r="K245" s="58">
        <v>6.1</v>
      </c>
      <c r="L245" s="58">
        <v>7.68</v>
      </c>
      <c r="M245" s="59">
        <f t="shared" si="63"/>
        <v>17.015000000000001</v>
      </c>
      <c r="N245" s="59">
        <f t="shared" si="63"/>
        <v>6.1050000000000004</v>
      </c>
      <c r="O245" s="59">
        <f t="shared" si="63"/>
        <v>7.7149999999999999</v>
      </c>
      <c r="P245" s="60">
        <f t="shared" si="54"/>
        <v>0.16253372114394646</v>
      </c>
      <c r="Q245" s="22">
        <f t="shared" si="55"/>
        <v>7.8523563461007008E-7</v>
      </c>
      <c r="R245" s="61">
        <f t="shared" si="56"/>
        <v>6.5617583662757027E-9</v>
      </c>
      <c r="S245" s="22">
        <f t="shared" si="57"/>
        <v>4.3056672857389179E-17</v>
      </c>
      <c r="T245" s="62">
        <v>298</v>
      </c>
      <c r="U245" s="59">
        <f t="shared" si="58"/>
        <v>290.01499999999999</v>
      </c>
      <c r="V245" s="63">
        <f t="shared" si="59"/>
        <v>0.46436628422482823</v>
      </c>
      <c r="W245" s="64">
        <f t="shared" si="60"/>
        <v>2.913173054141839</v>
      </c>
      <c r="X245" s="65">
        <f t="shared" si="50"/>
        <v>-2.2890754895095868E-7</v>
      </c>
      <c r="Y245" s="66">
        <f t="shared" si="51"/>
        <v>-2.2850698990132904E-7</v>
      </c>
      <c r="Z245" s="66">
        <f t="shared" si="52"/>
        <v>-2.2850769082863776E-7</v>
      </c>
      <c r="AA245" s="67">
        <f t="shared" si="53"/>
        <v>-2.2810783025324984E-7</v>
      </c>
      <c r="AB245" s="68">
        <f t="shared" si="62"/>
        <v>6.5406918174960339E-4</v>
      </c>
      <c r="AC245" s="69"/>
      <c r="AD245" s="70">
        <f t="shared" si="61"/>
        <v>6.5406918174960342</v>
      </c>
      <c r="AG245" s="71">
        <v>2390</v>
      </c>
    </row>
    <row r="246" spans="1:34" s="77" customFormat="1">
      <c r="A246" s="104"/>
      <c r="B246" s="104"/>
      <c r="C246" s="104"/>
      <c r="D246" s="104"/>
      <c r="E246" s="106">
        <v>0.55118055555555556</v>
      </c>
      <c r="F246" s="107">
        <v>2400</v>
      </c>
      <c r="G246" s="108">
        <v>17</v>
      </c>
      <c r="H246" s="108">
        <v>6.1</v>
      </c>
      <c r="I246" s="108">
        <v>7.67</v>
      </c>
      <c r="J246" s="108">
        <v>17.04</v>
      </c>
      <c r="K246" s="108">
        <v>6.1</v>
      </c>
      <c r="L246" s="108">
        <v>7.64</v>
      </c>
      <c r="M246" s="109">
        <f t="shared" si="63"/>
        <v>17.02</v>
      </c>
      <c r="N246" s="109">
        <f t="shared" si="63"/>
        <v>6.1</v>
      </c>
      <c r="O246" s="109">
        <f t="shared" si="63"/>
        <v>7.6549999999999994</v>
      </c>
      <c r="P246" s="110">
        <f t="shared" si="54"/>
        <v>0.16128400565490755</v>
      </c>
      <c r="Q246" s="111">
        <f t="shared" si="55"/>
        <v>7.9432823472428114E-7</v>
      </c>
      <c r="R246" s="112">
        <f t="shared" si="56"/>
        <v>6.4893423010157002E-9</v>
      </c>
      <c r="S246" s="111">
        <f t="shared" si="57"/>
        <v>4.2111563499751742E-17</v>
      </c>
      <c r="T246" s="113">
        <v>298</v>
      </c>
      <c r="U246" s="109">
        <f t="shared" si="58"/>
        <v>290.02</v>
      </c>
      <c r="V246" s="114">
        <f t="shared" si="59"/>
        <v>0.464067509345574</v>
      </c>
      <c r="W246" s="115">
        <f t="shared" si="60"/>
        <v>2.911169612605196</v>
      </c>
      <c r="X246" s="116">
        <f t="shared" si="50"/>
        <v>-2.2153772485509145E-7</v>
      </c>
      <c r="Y246" s="116">
        <f t="shared" si="51"/>
        <v>-2.2116122776814825E-7</v>
      </c>
      <c r="Z246" s="116">
        <f t="shared" si="52"/>
        <v>-2.2116186761428084E-7</v>
      </c>
      <c r="AA246" s="116">
        <f t="shared" si="53"/>
        <v>-2.2078600819866949E-7</v>
      </c>
      <c r="AB246" s="116">
        <f t="shared" si="62"/>
        <v>6.517841071818298E-4</v>
      </c>
      <c r="AC246" s="116">
        <f>D21</f>
        <v>5.0677583286278937E-4</v>
      </c>
      <c r="AD246" s="116">
        <f t="shared" si="61"/>
        <v>6.5178410718182977</v>
      </c>
      <c r="AE246" s="116">
        <f>AC246*10000</f>
        <v>5.0677583286278933</v>
      </c>
      <c r="AF246" s="116">
        <f>(AD246-AE246)*(AD246-AE246)</f>
        <v>2.1027399620986085</v>
      </c>
      <c r="AG246" s="107">
        <v>2400</v>
      </c>
      <c r="AH246" s="104"/>
    </row>
    <row r="247" spans="1:34">
      <c r="E247" s="73">
        <v>0.55129629629629628</v>
      </c>
      <c r="F247" s="71">
        <v>2410</v>
      </c>
      <c r="G247" s="58">
        <v>17.010000000000002</v>
      </c>
      <c r="H247" s="58">
        <v>6.1</v>
      </c>
      <c r="I247" s="58">
        <v>7.83</v>
      </c>
      <c r="J247" s="58">
        <v>17.059999999999999</v>
      </c>
      <c r="K247" s="58">
        <v>6.1</v>
      </c>
      <c r="L247" s="58">
        <v>7.65</v>
      </c>
      <c r="M247" s="59">
        <f t="shared" si="63"/>
        <v>17.035</v>
      </c>
      <c r="N247" s="59">
        <f t="shared" si="63"/>
        <v>6.1</v>
      </c>
      <c r="O247" s="59">
        <f t="shared" si="63"/>
        <v>7.74</v>
      </c>
      <c r="P247" s="60">
        <f t="shared" si="54"/>
        <v>0.16311832796723769</v>
      </c>
      <c r="Q247" s="22">
        <f t="shared" si="55"/>
        <v>7.9432823472428114E-7</v>
      </c>
      <c r="R247" s="61">
        <f t="shared" si="56"/>
        <v>6.4974363097368376E-9</v>
      </c>
      <c r="S247" s="22">
        <f t="shared" si="57"/>
        <v>4.2216678599086655E-17</v>
      </c>
      <c r="T247" s="62">
        <v>298</v>
      </c>
      <c r="U247" s="59">
        <f t="shared" si="58"/>
        <v>290.03500000000003</v>
      </c>
      <c r="V247" s="63">
        <f t="shared" si="59"/>
        <v>0.4631712465158388</v>
      </c>
      <c r="W247" s="64">
        <f t="shared" si="60"/>
        <v>2.9051679644809272</v>
      </c>
      <c r="X247" s="65">
        <f t="shared" si="50"/>
        <v>-2.2431688629607747E-7</v>
      </c>
      <c r="Y247" s="66">
        <f t="shared" si="51"/>
        <v>-2.2392956951309743E-7</v>
      </c>
      <c r="Z247" s="66">
        <f t="shared" si="52"/>
        <v>-2.2393023827367474E-7</v>
      </c>
      <c r="AA247" s="67">
        <f t="shared" si="53"/>
        <v>-2.2354358794184094E-7</v>
      </c>
      <c r="AB247" s="68">
        <f t="shared" si="62"/>
        <v>6.4957249064213213E-4</v>
      </c>
      <c r="AC247" s="69"/>
      <c r="AD247" s="70">
        <f t="shared" si="61"/>
        <v>6.4957249064213212</v>
      </c>
      <c r="AG247" s="71">
        <v>2410</v>
      </c>
    </row>
    <row r="248" spans="1:34">
      <c r="E248" s="73">
        <v>0.55141203703703701</v>
      </c>
      <c r="F248" s="71">
        <v>2420</v>
      </c>
      <c r="G248" s="58">
        <v>17.02</v>
      </c>
      <c r="H248" s="58">
        <v>6.11</v>
      </c>
      <c r="I248" s="58">
        <v>8.0399999999999991</v>
      </c>
      <c r="J248" s="58">
        <v>17.07</v>
      </c>
      <c r="K248" s="58">
        <v>6.1</v>
      </c>
      <c r="L248" s="58">
        <v>7.54</v>
      </c>
      <c r="M248" s="59">
        <f t="shared" si="63"/>
        <v>17.045000000000002</v>
      </c>
      <c r="N248" s="59">
        <f t="shared" si="63"/>
        <v>6.1050000000000004</v>
      </c>
      <c r="O248" s="59">
        <f t="shared" si="63"/>
        <v>7.7899999999999991</v>
      </c>
      <c r="P248" s="60">
        <f t="shared" si="54"/>
        <v>0.16420122954015584</v>
      </c>
      <c r="Q248" s="22">
        <f t="shared" si="55"/>
        <v>7.8523563461007008E-7</v>
      </c>
      <c r="R248" s="61">
        <f t="shared" si="56"/>
        <v>6.5781372376630546E-9</v>
      </c>
      <c r="S248" s="22">
        <f t="shared" si="57"/>
        <v>4.3271889517529321E-17</v>
      </c>
      <c r="T248" s="62">
        <v>298</v>
      </c>
      <c r="U248" s="59">
        <f t="shared" si="58"/>
        <v>290.04500000000002</v>
      </c>
      <c r="V248" s="63">
        <f t="shared" si="59"/>
        <v>0.46257378946405098</v>
      </c>
      <c r="W248" s="64">
        <f t="shared" si="60"/>
        <v>2.901174085212221</v>
      </c>
      <c r="X248" s="65">
        <f t="shared" si="50"/>
        <v>-2.3096975671345498E-7</v>
      </c>
      <c r="Y248" s="66">
        <f t="shared" si="51"/>
        <v>-2.3055770439403285E-7</v>
      </c>
      <c r="Z248" s="66">
        <f t="shared" si="52"/>
        <v>-2.305584394994265E-7</v>
      </c>
      <c r="AA248" s="67">
        <f t="shared" si="53"/>
        <v>-2.3014711966252756E-7</v>
      </c>
      <c r="AB248" s="68">
        <f t="shared" si="62"/>
        <v>6.4733319049244641E-4</v>
      </c>
      <c r="AC248" s="69"/>
      <c r="AD248" s="70">
        <f t="shared" si="61"/>
        <v>6.4733319049244642</v>
      </c>
      <c r="AG248" s="71">
        <v>2420</v>
      </c>
    </row>
    <row r="249" spans="1:34">
      <c r="E249" s="73">
        <v>0.55152777777777773</v>
      </c>
      <c r="F249" s="71">
        <v>2430</v>
      </c>
      <c r="G249" s="58">
        <v>17.03</v>
      </c>
      <c r="H249" s="58">
        <v>6.1</v>
      </c>
      <c r="I249" s="58">
        <v>8.07</v>
      </c>
      <c r="J249" s="58">
        <v>17.09</v>
      </c>
      <c r="K249" s="58">
        <v>6.1</v>
      </c>
      <c r="L249" s="58">
        <v>7.78</v>
      </c>
      <c r="M249" s="59">
        <f t="shared" si="63"/>
        <v>17.060000000000002</v>
      </c>
      <c r="N249" s="59">
        <f t="shared" si="63"/>
        <v>6.1</v>
      </c>
      <c r="O249" s="59">
        <f t="shared" si="63"/>
        <v>7.9250000000000007</v>
      </c>
      <c r="P249" s="60">
        <f t="shared" si="54"/>
        <v>0.16709134842735895</v>
      </c>
      <c r="Q249" s="22">
        <f t="shared" si="55"/>
        <v>7.9432823472428114E-7</v>
      </c>
      <c r="R249" s="61">
        <f t="shared" si="56"/>
        <v>6.5109487648731042E-9</v>
      </c>
      <c r="S249" s="22">
        <f t="shared" si="57"/>
        <v>4.2392453818802598E-17</v>
      </c>
      <c r="T249" s="62">
        <v>298</v>
      </c>
      <c r="U249" s="59">
        <f t="shared" si="58"/>
        <v>290.06</v>
      </c>
      <c r="V249" s="63">
        <f t="shared" si="59"/>
        <v>0.46167768112776408</v>
      </c>
      <c r="W249" s="64">
        <f t="shared" si="60"/>
        <v>2.8951940737211634</v>
      </c>
      <c r="X249" s="65">
        <f t="shared" si="50"/>
        <v>-2.2991214279470033E-7</v>
      </c>
      <c r="Y249" s="66">
        <f t="shared" si="51"/>
        <v>-2.2950239604352558E-7</v>
      </c>
      <c r="Z249" s="66">
        <f t="shared" si="52"/>
        <v>-2.2950312628942758E-7</v>
      </c>
      <c r="AA249" s="67">
        <f t="shared" si="53"/>
        <v>-2.2909410718128331E-7</v>
      </c>
      <c r="AB249" s="68">
        <f t="shared" si="62"/>
        <v>6.4502760855217496E-4</v>
      </c>
      <c r="AC249" s="69"/>
      <c r="AD249" s="70">
        <f t="shared" si="61"/>
        <v>6.4502760855217494</v>
      </c>
      <c r="AG249" s="71">
        <v>2430</v>
      </c>
    </row>
    <row r="250" spans="1:34">
      <c r="E250" s="73">
        <v>0.55164351851851856</v>
      </c>
      <c r="F250" s="71">
        <v>2440</v>
      </c>
      <c r="G250" s="58">
        <v>17.04</v>
      </c>
      <c r="H250" s="58">
        <v>6.1</v>
      </c>
      <c r="I250" s="58">
        <v>7.91</v>
      </c>
      <c r="J250" s="58">
        <v>17.09</v>
      </c>
      <c r="K250" s="58">
        <v>6.1</v>
      </c>
      <c r="L250" s="58">
        <v>7.61</v>
      </c>
      <c r="M250" s="59">
        <f t="shared" si="63"/>
        <v>17.064999999999998</v>
      </c>
      <c r="N250" s="59">
        <f t="shared" si="63"/>
        <v>6.1</v>
      </c>
      <c r="O250" s="59">
        <f t="shared" si="63"/>
        <v>7.76</v>
      </c>
      <c r="P250" s="60">
        <f t="shared" si="54"/>
        <v>0.16362701318833051</v>
      </c>
      <c r="Q250" s="22">
        <f t="shared" si="55"/>
        <v>7.9432823472428114E-7</v>
      </c>
      <c r="R250" s="61">
        <f t="shared" si="56"/>
        <v>6.513654626188666E-9</v>
      </c>
      <c r="S250" s="22">
        <f t="shared" si="57"/>
        <v>4.242769658926901E-17</v>
      </c>
      <c r="T250" s="62">
        <v>298</v>
      </c>
      <c r="U250" s="59">
        <f t="shared" si="58"/>
        <v>290.065</v>
      </c>
      <c r="V250" s="63">
        <f t="shared" si="59"/>
        <v>0.46137899894457846</v>
      </c>
      <c r="W250" s="64">
        <f t="shared" si="60"/>
        <v>2.8932036141799244</v>
      </c>
      <c r="X250" s="65">
        <f t="shared" si="50"/>
        <v>-2.2468523806789347E-7</v>
      </c>
      <c r="Y250" s="66">
        <f t="shared" si="51"/>
        <v>-2.2429251286772547E-7</v>
      </c>
      <c r="Z250" s="66">
        <f t="shared" si="52"/>
        <v>-2.2429319930838425E-7</v>
      </c>
      <c r="AA250" s="67">
        <f t="shared" si="53"/>
        <v>-2.2390115814922879E-7</v>
      </c>
      <c r="AB250" s="68">
        <f t="shared" si="62"/>
        <v>6.4273257972777178E-4</v>
      </c>
      <c r="AC250" s="69"/>
      <c r="AD250" s="70">
        <f t="shared" si="61"/>
        <v>6.4273257972777182</v>
      </c>
      <c r="AG250" s="71">
        <v>2440</v>
      </c>
    </row>
    <row r="251" spans="1:34">
      <c r="E251" s="73">
        <v>0.55175925925925928</v>
      </c>
      <c r="F251" s="71">
        <v>2450</v>
      </c>
      <c r="G251" s="58">
        <v>17.059999999999999</v>
      </c>
      <c r="H251" s="58">
        <v>6.1</v>
      </c>
      <c r="I251" s="58">
        <v>7.82</v>
      </c>
      <c r="J251" s="58">
        <v>17.11</v>
      </c>
      <c r="K251" s="58">
        <v>6.1</v>
      </c>
      <c r="L251" s="58">
        <v>7.6</v>
      </c>
      <c r="M251" s="59">
        <f t="shared" si="63"/>
        <v>17.085000000000001</v>
      </c>
      <c r="N251" s="59">
        <f t="shared" si="63"/>
        <v>6.1</v>
      </c>
      <c r="O251" s="59">
        <f t="shared" si="63"/>
        <v>7.71</v>
      </c>
      <c r="P251" s="60">
        <f t="shared" si="54"/>
        <v>0.16263051945033338</v>
      </c>
      <c r="Q251" s="22">
        <f t="shared" si="55"/>
        <v>7.9432823472428114E-7</v>
      </c>
      <c r="R251" s="61">
        <f t="shared" si="56"/>
        <v>6.524489321315038E-9</v>
      </c>
      <c r="S251" s="22">
        <f t="shared" si="57"/>
        <v>4.2568960903953964E-17</v>
      </c>
      <c r="T251" s="62">
        <v>298</v>
      </c>
      <c r="U251" s="59">
        <f t="shared" si="58"/>
        <v>290.08499999999998</v>
      </c>
      <c r="V251" s="63">
        <f t="shared" si="59"/>
        <v>0.46018437317550959</v>
      </c>
      <c r="W251" s="64">
        <f t="shared" si="60"/>
        <v>2.8852561351569981</v>
      </c>
      <c r="X251" s="65">
        <f t="shared" si="50"/>
        <v>-2.2389356337999897E-7</v>
      </c>
      <c r="Y251" s="66">
        <f t="shared" si="51"/>
        <v>-2.2350223521629727E-7</v>
      </c>
      <c r="Z251" s="66">
        <f t="shared" si="52"/>
        <v>-2.2350291919188545E-7</v>
      </c>
      <c r="AA251" s="67">
        <f t="shared" si="53"/>
        <v>-2.2311227261282413E-7</v>
      </c>
      <c r="AB251" s="68">
        <f t="shared" si="62"/>
        <v>6.404896500268229E-4</v>
      </c>
      <c r="AC251" s="69"/>
      <c r="AD251" s="70">
        <f t="shared" si="61"/>
        <v>6.4048965002682285</v>
      </c>
      <c r="AG251" s="71">
        <v>2450</v>
      </c>
    </row>
    <row r="252" spans="1:34">
      <c r="E252" s="73">
        <v>0.551875</v>
      </c>
      <c r="F252" s="71">
        <v>2460</v>
      </c>
      <c r="G252" s="58">
        <v>17.07</v>
      </c>
      <c r="H252" s="58">
        <v>6.1</v>
      </c>
      <c r="I252" s="58">
        <v>7.82</v>
      </c>
      <c r="J252" s="58">
        <v>17.12</v>
      </c>
      <c r="K252" s="58">
        <v>6.1</v>
      </c>
      <c r="L252" s="58">
        <v>7.75</v>
      </c>
      <c r="M252" s="59">
        <f t="shared" si="63"/>
        <v>17.094999999999999</v>
      </c>
      <c r="N252" s="59">
        <f t="shared" si="63"/>
        <v>6.1</v>
      </c>
      <c r="O252" s="59">
        <f t="shared" si="63"/>
        <v>7.7850000000000001</v>
      </c>
      <c r="P252" s="60">
        <f t="shared" si="54"/>
        <v>0.16424172712331855</v>
      </c>
      <c r="Q252" s="22">
        <f t="shared" si="55"/>
        <v>7.9432823472428114E-7</v>
      </c>
      <c r="R252" s="61">
        <f t="shared" si="56"/>
        <v>6.5299134253441349E-9</v>
      </c>
      <c r="S252" s="22">
        <f t="shared" si="57"/>
        <v>4.2639769342489575E-17</v>
      </c>
      <c r="T252" s="62">
        <v>298</v>
      </c>
      <c r="U252" s="59">
        <f t="shared" si="58"/>
        <v>290.09500000000003</v>
      </c>
      <c r="V252" s="63">
        <f t="shared" si="59"/>
        <v>0.45958712206172575</v>
      </c>
      <c r="W252" s="64">
        <f t="shared" si="60"/>
        <v>2.8812909959513933</v>
      </c>
      <c r="X252" s="65">
        <f t="shared" si="50"/>
        <v>-2.2600807912955588E-7</v>
      </c>
      <c r="Y252" s="66">
        <f t="shared" si="51"/>
        <v>-2.2560792807712613E-7</v>
      </c>
      <c r="Z252" s="66">
        <f t="shared" si="52"/>
        <v>-2.2560863655120089E-7</v>
      </c>
      <c r="AA252" s="67">
        <f t="shared" si="53"/>
        <v>-2.2520919146411576E-7</v>
      </c>
      <c r="AB252" s="68">
        <f t="shared" si="62"/>
        <v>6.3825462311880763E-4</v>
      </c>
      <c r="AC252" s="69"/>
      <c r="AD252" s="70">
        <f t="shared" si="61"/>
        <v>6.3825462311880763</v>
      </c>
      <c r="AG252" s="71">
        <v>2460</v>
      </c>
    </row>
    <row r="253" spans="1:34">
      <c r="E253" s="73">
        <v>0.55199074074074073</v>
      </c>
      <c r="F253" s="71">
        <v>2470</v>
      </c>
      <c r="G253" s="58">
        <v>17.079999999999998</v>
      </c>
      <c r="H253" s="58">
        <v>6.1</v>
      </c>
      <c r="I253" s="58">
        <v>7.99</v>
      </c>
      <c r="J253" s="58">
        <v>17.12</v>
      </c>
      <c r="K253" s="58">
        <v>6.1</v>
      </c>
      <c r="L253" s="58">
        <v>7.74</v>
      </c>
      <c r="M253" s="59">
        <f t="shared" si="63"/>
        <v>17.100000000000001</v>
      </c>
      <c r="N253" s="59">
        <f t="shared" si="63"/>
        <v>6.1</v>
      </c>
      <c r="O253" s="59">
        <f t="shared" si="63"/>
        <v>7.8650000000000002</v>
      </c>
      <c r="P253" s="60">
        <f t="shared" si="54"/>
        <v>0.16594425670577684</v>
      </c>
      <c r="Q253" s="22">
        <f t="shared" si="55"/>
        <v>7.9432823472428114E-7</v>
      </c>
      <c r="R253" s="61">
        <f t="shared" si="56"/>
        <v>6.5326271681133851E-9</v>
      </c>
      <c r="S253" s="22">
        <f t="shared" si="57"/>
        <v>4.2675217717573103E-17</v>
      </c>
      <c r="T253" s="62">
        <v>298</v>
      </c>
      <c r="U253" s="59">
        <f t="shared" si="58"/>
        <v>290.10000000000002</v>
      </c>
      <c r="V253" s="63">
        <f t="shared" si="59"/>
        <v>0.45928851194565895</v>
      </c>
      <c r="W253" s="64">
        <f t="shared" si="60"/>
        <v>2.8793105726362</v>
      </c>
      <c r="X253" s="65">
        <f t="shared" si="50"/>
        <v>-2.2788951530361594E-7</v>
      </c>
      <c r="Y253" s="66">
        <f t="shared" si="51"/>
        <v>-2.2748123110175869E-7</v>
      </c>
      <c r="Z253" s="66">
        <f t="shared" si="52"/>
        <v>-2.2748196257898036E-7</v>
      </c>
      <c r="AA253" s="67">
        <f t="shared" si="53"/>
        <v>-2.2707440723333257E-7</v>
      </c>
      <c r="AB253" s="68">
        <f t="shared" si="62"/>
        <v>6.3599853911905705E-4</v>
      </c>
      <c r="AC253" s="69"/>
      <c r="AD253" s="70">
        <f t="shared" si="61"/>
        <v>6.3599853911905706</v>
      </c>
      <c r="AG253" s="71">
        <v>2470</v>
      </c>
    </row>
    <row r="254" spans="1:34">
      <c r="E254" s="73">
        <v>0.55210648148148145</v>
      </c>
      <c r="F254" s="71">
        <v>2480</v>
      </c>
      <c r="G254" s="58">
        <v>17.09</v>
      </c>
      <c r="H254" s="58">
        <v>6.1</v>
      </c>
      <c r="I254" s="58">
        <v>7.99</v>
      </c>
      <c r="J254" s="58">
        <v>17.13</v>
      </c>
      <c r="K254" s="58">
        <v>6.09</v>
      </c>
      <c r="L254" s="58">
        <v>7.8</v>
      </c>
      <c r="M254" s="59">
        <f t="shared" si="63"/>
        <v>17.11</v>
      </c>
      <c r="N254" s="59">
        <f t="shared" si="63"/>
        <v>6.0949999999999998</v>
      </c>
      <c r="O254" s="59">
        <f t="shared" si="63"/>
        <v>7.8949999999999996</v>
      </c>
      <c r="P254" s="60">
        <f t="shared" si="54"/>
        <v>0.16660685617698318</v>
      </c>
      <c r="Q254" s="22">
        <f t="shared" si="55"/>
        <v>8.035261221856169E-7</v>
      </c>
      <c r="R254" s="61">
        <f t="shared" si="56"/>
        <v>6.4632175060210414E-9</v>
      </c>
      <c r="S254" s="22">
        <f t="shared" si="57"/>
        <v>4.177318053013685E-17</v>
      </c>
      <c r="T254" s="62">
        <v>298</v>
      </c>
      <c r="U254" s="59">
        <f t="shared" si="58"/>
        <v>290.11</v>
      </c>
      <c r="V254" s="63">
        <f t="shared" si="59"/>
        <v>0.4586913225925186</v>
      </c>
      <c r="W254" s="64">
        <f t="shared" si="60"/>
        <v>2.875354013178006</v>
      </c>
      <c r="X254" s="65">
        <f t="shared" si="50"/>
        <v>-2.2346927545227435E-7</v>
      </c>
      <c r="Y254" s="66">
        <f t="shared" si="51"/>
        <v>-2.2307526686980709E-7</v>
      </c>
      <c r="Z254" s="66">
        <f t="shared" si="52"/>
        <v>-2.2307596156379915E-7</v>
      </c>
      <c r="AA254" s="67">
        <f t="shared" si="53"/>
        <v>-2.2268264522563242E-7</v>
      </c>
      <c r="AB254" s="68">
        <f t="shared" si="62"/>
        <v>6.33723721935893E-4</v>
      </c>
      <c r="AC254" s="69"/>
      <c r="AD254" s="70">
        <f t="shared" si="61"/>
        <v>6.3372372193589301</v>
      </c>
      <c r="AG254" s="71">
        <v>2480</v>
      </c>
    </row>
    <row r="255" spans="1:34">
      <c r="E255" s="73">
        <v>0.55222222222222217</v>
      </c>
      <c r="F255" s="71">
        <v>2490</v>
      </c>
      <c r="G255" s="58">
        <v>17.100000000000001</v>
      </c>
      <c r="H255" s="58">
        <v>6.1</v>
      </c>
      <c r="I255" s="58">
        <v>7.94</v>
      </c>
      <c r="J255" s="58">
        <v>17.14</v>
      </c>
      <c r="K255" s="58">
        <v>6.09</v>
      </c>
      <c r="L255" s="58">
        <v>7.6</v>
      </c>
      <c r="M255" s="59">
        <f t="shared" si="63"/>
        <v>17.12</v>
      </c>
      <c r="N255" s="59">
        <f t="shared" si="63"/>
        <v>6.0949999999999998</v>
      </c>
      <c r="O255" s="59">
        <f t="shared" si="63"/>
        <v>7.77</v>
      </c>
      <c r="P255" s="60">
        <f t="shared" si="54"/>
        <v>0.16399817060948269</v>
      </c>
      <c r="Q255" s="22">
        <f t="shared" si="55"/>
        <v>8.035261221856169E-7</v>
      </c>
      <c r="R255" s="61">
        <f t="shared" si="56"/>
        <v>6.4685906720098063E-9</v>
      </c>
      <c r="S255" s="22">
        <f t="shared" si="57"/>
        <v>4.1842665282012276E-17</v>
      </c>
      <c r="T255" s="62">
        <v>298</v>
      </c>
      <c r="U255" s="59">
        <f t="shared" si="58"/>
        <v>290.12</v>
      </c>
      <c r="V255" s="63">
        <f t="shared" si="59"/>
        <v>0.45809417440781269</v>
      </c>
      <c r="W255" s="64">
        <f t="shared" si="60"/>
        <v>2.8714031627551986</v>
      </c>
      <c r="X255" s="65">
        <f t="shared" si="50"/>
        <v>-2.1986264731784637E-7</v>
      </c>
      <c r="Y255" s="66">
        <f t="shared" si="51"/>
        <v>-2.194799068409737E-7</v>
      </c>
      <c r="Z255" s="66">
        <f t="shared" si="52"/>
        <v>-2.1948057312182869E-7</v>
      </c>
      <c r="AA255" s="67">
        <f t="shared" si="53"/>
        <v>-2.1909849660606586E-7</v>
      </c>
      <c r="AB255" s="68">
        <f t="shared" si="62"/>
        <v>6.3149296463998453E-4</v>
      </c>
      <c r="AC255" s="69"/>
      <c r="AD255" s="70">
        <f t="shared" si="61"/>
        <v>6.314929646399845</v>
      </c>
      <c r="AG255" s="71">
        <v>2490</v>
      </c>
    </row>
    <row r="256" spans="1:34">
      <c r="E256" s="73">
        <v>0.552337962962963</v>
      </c>
      <c r="F256" s="71">
        <v>2500</v>
      </c>
      <c r="G256" s="58">
        <v>17.11</v>
      </c>
      <c r="H256" s="58">
        <v>6.1</v>
      </c>
      <c r="I256" s="58">
        <v>7.94</v>
      </c>
      <c r="J256" s="58">
        <v>17.16</v>
      </c>
      <c r="K256" s="58">
        <v>6.09</v>
      </c>
      <c r="L256" s="58">
        <v>7.47</v>
      </c>
      <c r="M256" s="59">
        <f t="shared" si="63"/>
        <v>17.134999999999998</v>
      </c>
      <c r="N256" s="59">
        <f t="shared" si="63"/>
        <v>6.0949999999999998</v>
      </c>
      <c r="O256" s="59">
        <f t="shared" si="63"/>
        <v>7.7050000000000001</v>
      </c>
      <c r="P256" s="60">
        <f t="shared" si="54"/>
        <v>0.16266964841912682</v>
      </c>
      <c r="Q256" s="22">
        <f t="shared" si="55"/>
        <v>8.035261221856169E-7</v>
      </c>
      <c r="R256" s="61">
        <f t="shared" si="56"/>
        <v>6.4766587976971361E-9</v>
      </c>
      <c r="S256" s="22">
        <f t="shared" si="57"/>
        <v>4.1947109181787712E-17</v>
      </c>
      <c r="T256" s="62">
        <v>298</v>
      </c>
      <c r="U256" s="59">
        <f t="shared" si="58"/>
        <v>290.13499999999999</v>
      </c>
      <c r="V256" s="63">
        <f t="shared" si="59"/>
        <v>0.45719852931226307</v>
      </c>
      <c r="W256" s="64">
        <f t="shared" si="60"/>
        <v>2.8654875727075182</v>
      </c>
      <c r="X256" s="65">
        <f t="shared" si="50"/>
        <v>-2.1831584881570799E-7</v>
      </c>
      <c r="Y256" s="66">
        <f t="shared" si="51"/>
        <v>-2.1793715861138364E-7</v>
      </c>
      <c r="Z256" s="66">
        <f t="shared" si="52"/>
        <v>-2.1793781548660195E-7</v>
      </c>
      <c r="AA256" s="67">
        <f t="shared" si="53"/>
        <v>-2.1755977987866718E-7</v>
      </c>
      <c r="AB256" s="68">
        <f t="shared" si="62"/>
        <v>6.2929816113356865E-4</v>
      </c>
      <c r="AC256" s="69"/>
      <c r="AD256" s="70">
        <f t="shared" si="61"/>
        <v>6.2929816113356862</v>
      </c>
      <c r="AG256" s="71">
        <v>2500</v>
      </c>
    </row>
    <row r="257" spans="1:34">
      <c r="E257" s="73">
        <v>0.55245370370370372</v>
      </c>
      <c r="F257" s="71">
        <v>2510</v>
      </c>
      <c r="G257" s="58">
        <v>17.12</v>
      </c>
      <c r="H257" s="58">
        <v>6.1</v>
      </c>
      <c r="I257" s="58">
        <v>7.8</v>
      </c>
      <c r="J257" s="58">
        <v>17.170000000000002</v>
      </c>
      <c r="K257" s="58">
        <v>6.09</v>
      </c>
      <c r="L257" s="58">
        <v>7.49</v>
      </c>
      <c r="M257" s="59">
        <f t="shared" si="63"/>
        <v>17.145000000000003</v>
      </c>
      <c r="N257" s="59">
        <f t="shared" si="63"/>
        <v>6.0949999999999998</v>
      </c>
      <c r="O257" s="59">
        <f t="shared" si="63"/>
        <v>7.6449999999999996</v>
      </c>
      <c r="P257" s="60">
        <f t="shared" si="54"/>
        <v>0.16143163995883056</v>
      </c>
      <c r="Q257" s="22">
        <f t="shared" si="55"/>
        <v>8.035261221856169E-7</v>
      </c>
      <c r="R257" s="61">
        <f t="shared" si="56"/>
        <v>6.4820431380415891E-9</v>
      </c>
      <c r="S257" s="22">
        <f t="shared" si="57"/>
        <v>4.2016883243432055E-17</v>
      </c>
      <c r="T257" s="62">
        <v>298</v>
      </c>
      <c r="U257" s="59">
        <f t="shared" si="58"/>
        <v>290.14499999999998</v>
      </c>
      <c r="V257" s="63">
        <f t="shared" si="59"/>
        <v>0.45660148403002987</v>
      </c>
      <c r="W257" s="64">
        <f t="shared" si="60"/>
        <v>2.8615509571857927</v>
      </c>
      <c r="X257" s="65">
        <f t="shared" si="50"/>
        <v>-2.1656066963529053E-7</v>
      </c>
      <c r="Y257" s="66">
        <f t="shared" si="51"/>
        <v>-2.1618674905802688E-7</v>
      </c>
      <c r="Z257" s="66">
        <f t="shared" si="52"/>
        <v>-2.1618739468125261E-7</v>
      </c>
      <c r="AA257" s="67">
        <f t="shared" si="53"/>
        <v>-2.1581411749770727E-7</v>
      </c>
      <c r="AB257" s="68">
        <f t="shared" si="62"/>
        <v>6.2711878517208476E-4</v>
      </c>
      <c r="AC257" s="69"/>
      <c r="AD257" s="70">
        <f t="shared" si="61"/>
        <v>6.2711878517208479</v>
      </c>
      <c r="AG257" s="71">
        <v>2510</v>
      </c>
    </row>
    <row r="258" spans="1:34">
      <c r="E258" s="73">
        <v>0.55256944444444445</v>
      </c>
      <c r="F258" s="71">
        <v>2520</v>
      </c>
      <c r="G258" s="58">
        <v>17.13</v>
      </c>
      <c r="H258" s="58">
        <v>6.1</v>
      </c>
      <c r="I258" s="58">
        <v>7.94</v>
      </c>
      <c r="J258" s="58">
        <v>17.18</v>
      </c>
      <c r="K258" s="58">
        <v>6.09</v>
      </c>
      <c r="L258" s="58">
        <v>7.5</v>
      </c>
      <c r="M258" s="59">
        <f t="shared" si="63"/>
        <v>17.155000000000001</v>
      </c>
      <c r="N258" s="59">
        <f t="shared" si="63"/>
        <v>6.0949999999999998</v>
      </c>
      <c r="O258" s="59">
        <f t="shared" si="63"/>
        <v>7.7200000000000006</v>
      </c>
      <c r="P258" s="60">
        <f t="shared" si="54"/>
        <v>0.16304435500535119</v>
      </c>
      <c r="Q258" s="22">
        <f t="shared" si="55"/>
        <v>8.035261221856169E-7</v>
      </c>
      <c r="R258" s="61">
        <f t="shared" si="56"/>
        <v>6.4874319546324852E-9</v>
      </c>
      <c r="S258" s="22">
        <f t="shared" si="57"/>
        <v>4.208677336598667E-17</v>
      </c>
      <c r="T258" s="62">
        <v>298</v>
      </c>
      <c r="U258" s="59">
        <f t="shared" si="58"/>
        <v>290.15499999999997</v>
      </c>
      <c r="V258" s="63">
        <f t="shared" si="59"/>
        <v>0.45600447990133736</v>
      </c>
      <c r="W258" s="64">
        <f t="shared" si="60"/>
        <v>2.8576200205851299</v>
      </c>
      <c r="X258" s="65">
        <f t="shared" si="50"/>
        <v>-2.1863302418396762E-7</v>
      </c>
      <c r="Y258" s="66">
        <f t="shared" si="51"/>
        <v>-2.1825059462570239E-7</v>
      </c>
      <c r="Z258" s="66">
        <f t="shared" si="52"/>
        <v>-2.1825126356566505E-7</v>
      </c>
      <c r="AA258" s="67">
        <f t="shared" si="53"/>
        <v>-2.1786950060716327E-7</v>
      </c>
      <c r="AB258" s="68">
        <f t="shared" si="62"/>
        <v>6.2495691338106552E-4</v>
      </c>
      <c r="AC258" s="69"/>
      <c r="AD258" s="70">
        <f t="shared" si="61"/>
        <v>6.2495691338106552</v>
      </c>
      <c r="AG258" s="71">
        <v>2520</v>
      </c>
    </row>
    <row r="259" spans="1:34">
      <c r="E259" s="73">
        <v>0.55268518518518517</v>
      </c>
      <c r="F259" s="71">
        <v>2530</v>
      </c>
      <c r="G259" s="58">
        <v>17.14</v>
      </c>
      <c r="H259" s="58">
        <v>6.1</v>
      </c>
      <c r="I259" s="58">
        <v>8.1199999999999992</v>
      </c>
      <c r="J259" s="58">
        <v>17.190000000000001</v>
      </c>
      <c r="K259" s="58">
        <v>6.09</v>
      </c>
      <c r="L259" s="58">
        <v>7.5</v>
      </c>
      <c r="M259" s="59">
        <f t="shared" si="63"/>
        <v>17.164999999999999</v>
      </c>
      <c r="N259" s="59">
        <f t="shared" si="63"/>
        <v>6.0949999999999998</v>
      </c>
      <c r="O259" s="59">
        <f t="shared" si="63"/>
        <v>7.81</v>
      </c>
      <c r="P259" s="60">
        <f t="shared" si="54"/>
        <v>0.16497449670873301</v>
      </c>
      <c r="Q259" s="22">
        <f t="shared" si="55"/>
        <v>8.035261221856169E-7</v>
      </c>
      <c r="R259" s="61">
        <f t="shared" si="56"/>
        <v>6.4928252511911363E-9</v>
      </c>
      <c r="S259" s="22">
        <f t="shared" si="57"/>
        <v>4.2156779742505241E-17</v>
      </c>
      <c r="T259" s="62">
        <v>298</v>
      </c>
      <c r="U259" s="59">
        <f t="shared" si="58"/>
        <v>290.16500000000002</v>
      </c>
      <c r="V259" s="63">
        <f t="shared" si="59"/>
        <v>0.45540751692192644</v>
      </c>
      <c r="W259" s="64">
        <f t="shared" si="60"/>
        <v>2.8536947543318871</v>
      </c>
      <c r="X259" s="65">
        <f t="shared" si="50"/>
        <v>-2.2111909334490404E-7</v>
      </c>
      <c r="Y259" s="66">
        <f t="shared" si="51"/>
        <v>-2.2072654627482715E-7</v>
      </c>
      <c r="Z259" s="66">
        <f t="shared" si="52"/>
        <v>-2.2072724315359907E-7</v>
      </c>
      <c r="AA259" s="67">
        <f t="shared" si="53"/>
        <v>-2.2033539048799197E-7</v>
      </c>
      <c r="AB259" s="68">
        <f t="shared" si="62"/>
        <v>6.2277440297910905E-4</v>
      </c>
      <c r="AC259" s="69"/>
      <c r="AD259" s="70">
        <f t="shared" si="61"/>
        <v>6.2277440297910909</v>
      </c>
      <c r="AG259" s="71">
        <v>2530</v>
      </c>
    </row>
    <row r="260" spans="1:34">
      <c r="E260" s="73">
        <v>0.55280092592592589</v>
      </c>
      <c r="F260" s="71">
        <v>2540</v>
      </c>
      <c r="G260" s="58">
        <v>17.149999999999999</v>
      </c>
      <c r="H260" s="58">
        <v>6.09</v>
      </c>
      <c r="I260" s="58">
        <v>8</v>
      </c>
      <c r="J260" s="58">
        <v>17.2</v>
      </c>
      <c r="K260" s="58">
        <v>6.09</v>
      </c>
      <c r="L260" s="58">
        <v>7.57</v>
      </c>
      <c r="M260" s="59">
        <f t="shared" si="63"/>
        <v>17.174999999999997</v>
      </c>
      <c r="N260" s="59">
        <f t="shared" si="63"/>
        <v>6.09</v>
      </c>
      <c r="O260" s="59">
        <f t="shared" si="63"/>
        <v>7.7850000000000001</v>
      </c>
      <c r="P260" s="60">
        <f t="shared" si="54"/>
        <v>0.16447569129988709</v>
      </c>
      <c r="Q260" s="22">
        <f t="shared" si="55"/>
        <v>8.1283051616409889E-7</v>
      </c>
      <c r="R260" s="61">
        <f t="shared" si="56"/>
        <v>6.4238384875029304E-9</v>
      </c>
      <c r="S260" s="22">
        <f t="shared" si="57"/>
        <v>4.1265700913523935E-17</v>
      </c>
      <c r="T260" s="62">
        <v>298</v>
      </c>
      <c r="U260" s="59">
        <f t="shared" si="58"/>
        <v>290.17500000000001</v>
      </c>
      <c r="V260" s="63">
        <f t="shared" si="59"/>
        <v>0.45481059508755106</v>
      </c>
      <c r="W260" s="64">
        <f t="shared" si="60"/>
        <v>2.8497751498660104</v>
      </c>
      <c r="X260" s="65">
        <f t="shared" si="50"/>
        <v>-2.1532174401762998E-7</v>
      </c>
      <c r="Y260" s="66">
        <f t="shared" si="51"/>
        <v>-2.1494818690357508E-7</v>
      </c>
      <c r="Z260" s="66">
        <f t="shared" si="52"/>
        <v>-2.1494883497986715E-7</v>
      </c>
      <c r="AA260" s="67">
        <f t="shared" si="53"/>
        <v>-2.1457592369343669E-7</v>
      </c>
      <c r="AB260" s="68">
        <f t="shared" si="62"/>
        <v>6.2056713287462616E-4</v>
      </c>
      <c r="AC260" s="69"/>
      <c r="AD260" s="70">
        <f t="shared" si="61"/>
        <v>6.2056713287462619</v>
      </c>
      <c r="AG260" s="71">
        <v>2540</v>
      </c>
    </row>
    <row r="261" spans="1:34">
      <c r="E261" s="73">
        <v>0.55291666666666661</v>
      </c>
      <c r="F261" s="71">
        <v>2550</v>
      </c>
      <c r="G261" s="58">
        <v>17.16</v>
      </c>
      <c r="H261" s="58">
        <v>6.1</v>
      </c>
      <c r="I261" s="58">
        <v>8.16</v>
      </c>
      <c r="J261" s="58">
        <v>17.21</v>
      </c>
      <c r="K261" s="58">
        <v>6.09</v>
      </c>
      <c r="L261" s="58">
        <v>7.8</v>
      </c>
      <c r="M261" s="59">
        <f t="shared" si="63"/>
        <v>17.185000000000002</v>
      </c>
      <c r="N261" s="59">
        <f t="shared" si="63"/>
        <v>6.0949999999999998</v>
      </c>
      <c r="O261" s="59">
        <f t="shared" si="63"/>
        <v>7.98</v>
      </c>
      <c r="P261" s="60">
        <f t="shared" si="54"/>
        <v>0.16862553242307396</v>
      </c>
      <c r="Q261" s="22">
        <f t="shared" si="55"/>
        <v>8.035261221856169E-7</v>
      </c>
      <c r="R261" s="61">
        <f t="shared" si="56"/>
        <v>6.5036252991124091E-9</v>
      </c>
      <c r="S261" s="22">
        <f t="shared" si="57"/>
        <v>4.2297142031254975E-17</v>
      </c>
      <c r="T261" s="62">
        <v>298</v>
      </c>
      <c r="U261" s="59">
        <f t="shared" si="58"/>
        <v>290.185</v>
      </c>
      <c r="V261" s="63">
        <f t="shared" si="59"/>
        <v>0.45421371439395442</v>
      </c>
      <c r="W261" s="64">
        <f t="shared" si="60"/>
        <v>2.845861198640856</v>
      </c>
      <c r="X261" s="65">
        <f t="shared" si="50"/>
        <v>-2.2579862027195107E-7</v>
      </c>
      <c r="Y261" s="66">
        <f t="shared" si="51"/>
        <v>-2.2538639871593868E-7</v>
      </c>
      <c r="Z261" s="66">
        <f t="shared" si="52"/>
        <v>-2.2538715127417413E-7</v>
      </c>
      <c r="AA261" s="67">
        <f t="shared" si="53"/>
        <v>-2.2497567952863262E-7</v>
      </c>
      <c r="AB261" s="68">
        <f t="shared" si="62"/>
        <v>6.1841764668882956E-4</v>
      </c>
      <c r="AC261" s="69"/>
      <c r="AD261" s="70">
        <f t="shared" si="61"/>
        <v>6.1841764668882959</v>
      </c>
      <c r="AG261" s="71">
        <v>2550</v>
      </c>
    </row>
    <row r="262" spans="1:34">
      <c r="E262" s="73">
        <v>0.55303240740740744</v>
      </c>
      <c r="F262" s="71">
        <v>2560</v>
      </c>
      <c r="G262" s="58">
        <v>17.170000000000002</v>
      </c>
      <c r="H262" s="58">
        <v>6.09</v>
      </c>
      <c r="I262" s="58">
        <v>8.11</v>
      </c>
      <c r="J262" s="58">
        <v>17.22</v>
      </c>
      <c r="K262" s="58">
        <v>6.09</v>
      </c>
      <c r="L262" s="58">
        <v>7.83</v>
      </c>
      <c r="M262" s="59">
        <f t="shared" si="63"/>
        <v>17.195</v>
      </c>
      <c r="N262" s="59">
        <f t="shared" si="63"/>
        <v>6.09</v>
      </c>
      <c r="O262" s="59">
        <f t="shared" si="63"/>
        <v>7.97</v>
      </c>
      <c r="P262" s="60">
        <f t="shared" si="54"/>
        <v>0.16844422140842072</v>
      </c>
      <c r="Q262" s="22">
        <f t="shared" si="55"/>
        <v>8.1283051616409889E-7</v>
      </c>
      <c r="R262" s="61">
        <f t="shared" si="56"/>
        <v>6.4345237840910088E-9</v>
      </c>
      <c r="S262" s="22">
        <f t="shared" si="57"/>
        <v>4.1403096328032878E-17</v>
      </c>
      <c r="T262" s="62">
        <v>298</v>
      </c>
      <c r="U262" s="59">
        <f t="shared" si="58"/>
        <v>290.19499999999999</v>
      </c>
      <c r="V262" s="63">
        <f t="shared" si="59"/>
        <v>0.45361687483688162</v>
      </c>
      <c r="W262" s="64">
        <f t="shared" si="60"/>
        <v>2.8419528921232504</v>
      </c>
      <c r="X262" s="65">
        <f t="shared" ref="X262:X325" si="64">-($B$2/W262)*P262*S262*AB262</f>
        <v>-2.202860491505058E-7</v>
      </c>
      <c r="Y262" s="66">
        <f t="shared" ref="Y262:Y325" si="65">-(AB262+(5*X262))*$B$2*S262*P262/W262</f>
        <v>-2.1989227443339789E-7</v>
      </c>
      <c r="Z262" s="66">
        <f t="shared" ref="Z262:Z325" si="66">-(AB262+5*Y262)*$B$2*P262*S262/W262</f>
        <v>-2.1989297832966564E-7</v>
      </c>
      <c r="AA262" s="67">
        <f t="shared" ref="AA262:AA325" si="67">-(AB262+(10*Z262))*$B$2*P262*S262/W262</f>
        <v>-2.1949990499231066E-7</v>
      </c>
      <c r="AB262" s="68">
        <f t="shared" si="62"/>
        <v>6.1616377768919492E-4</v>
      </c>
      <c r="AC262" s="69"/>
      <c r="AD262" s="70">
        <f t="shared" si="61"/>
        <v>6.1616377768919488</v>
      </c>
      <c r="AG262" s="71">
        <v>2560</v>
      </c>
    </row>
    <row r="263" spans="1:34">
      <c r="E263" s="73">
        <v>0.55314814814814817</v>
      </c>
      <c r="F263" s="71">
        <v>2570</v>
      </c>
      <c r="G263" s="58">
        <v>17.18</v>
      </c>
      <c r="H263" s="58">
        <v>6.09</v>
      </c>
      <c r="I263" s="58">
        <v>8.1300000000000008</v>
      </c>
      <c r="J263" s="58">
        <v>17.23</v>
      </c>
      <c r="K263" s="58">
        <v>6.09</v>
      </c>
      <c r="L263" s="58">
        <v>7.88</v>
      </c>
      <c r="M263" s="59">
        <f t="shared" si="63"/>
        <v>17.204999999999998</v>
      </c>
      <c r="N263" s="59">
        <f t="shared" si="63"/>
        <v>6.09</v>
      </c>
      <c r="O263" s="59">
        <f t="shared" si="63"/>
        <v>8.0050000000000008</v>
      </c>
      <c r="P263" s="60">
        <f t="shared" ref="P263:P326" si="68">((O263/32000)*(1/((-0.026*M263+1.9067)/1000)))/1.013</f>
        <v>0.16921408047033454</v>
      </c>
      <c r="Q263" s="22">
        <f t="shared" ref="Q263:Q326" si="69">POWER(10, -N263)</f>
        <v>8.1283051616409889E-7</v>
      </c>
      <c r="R263" s="61">
        <f t="shared" ref="R263:R326" si="70">(0.00000000000001*(0.1253*EXP(0.0831*M263)))/Q263</f>
        <v>6.4398730956867206E-9</v>
      </c>
      <c r="S263" s="22">
        <f t="shared" ref="S263:S326" si="71">POWER(R263, 2)</f>
        <v>4.1471965488549665E-17</v>
      </c>
      <c r="T263" s="62">
        <v>298</v>
      </c>
      <c r="U263" s="59">
        <f t="shared" ref="U263:U302" si="72">273+M263</f>
        <v>290.20499999999998</v>
      </c>
      <c r="V263" s="63">
        <f t="shared" ref="V263:V302" si="73">((1/U263)-(1/298))*5026</f>
        <v>0.45302007641208242</v>
      </c>
      <c r="W263" s="64">
        <f t="shared" ref="W263:W302" si="74">POWER(10,V263)</f>
        <v>2.8380502217934902</v>
      </c>
      <c r="X263" s="65">
        <f t="shared" si="64"/>
        <v>-2.2117361459520642E-7</v>
      </c>
      <c r="Y263" s="66">
        <f t="shared" si="65"/>
        <v>-2.2077523863139774E-7</v>
      </c>
      <c r="Z263" s="66">
        <f t="shared" si="66"/>
        <v>-2.2077595618266995E-7</v>
      </c>
      <c r="AA263" s="67">
        <f t="shared" si="67"/>
        <v>-2.2037829518523949E-7</v>
      </c>
      <c r="AB263" s="68">
        <f t="shared" si="62"/>
        <v>6.1396485025641339E-4</v>
      </c>
      <c r="AC263" s="69"/>
      <c r="AD263" s="70">
        <f t="shared" ref="AD263:AD302" si="75">AB263*10000</f>
        <v>6.1396485025641336</v>
      </c>
      <c r="AG263" s="71">
        <v>2570</v>
      </c>
    </row>
    <row r="264" spans="1:34">
      <c r="E264" s="73">
        <v>0.55326388888888889</v>
      </c>
      <c r="F264" s="71">
        <v>2580</v>
      </c>
      <c r="G264" s="58">
        <v>17.18</v>
      </c>
      <c r="H264" s="58">
        <v>6.09</v>
      </c>
      <c r="I264" s="58">
        <v>8.06</v>
      </c>
      <c r="J264" s="58">
        <v>17.239999999999998</v>
      </c>
      <c r="K264" s="58">
        <v>6.09</v>
      </c>
      <c r="L264" s="58">
        <v>7.88</v>
      </c>
      <c r="M264" s="59">
        <f t="shared" si="63"/>
        <v>17.21</v>
      </c>
      <c r="N264" s="59">
        <f t="shared" si="63"/>
        <v>6.09</v>
      </c>
      <c r="O264" s="59">
        <f t="shared" si="63"/>
        <v>7.9700000000000006</v>
      </c>
      <c r="P264" s="60">
        <f t="shared" si="68"/>
        <v>0.16848924021708095</v>
      </c>
      <c r="Q264" s="22">
        <f t="shared" si="69"/>
        <v>8.1283051616409889E-7</v>
      </c>
      <c r="R264" s="61">
        <f t="shared" si="70"/>
        <v>6.4425494189256299E-9</v>
      </c>
      <c r="S264" s="22">
        <f t="shared" si="71"/>
        <v>4.150644301529897E-17</v>
      </c>
      <c r="T264" s="62">
        <v>298</v>
      </c>
      <c r="U264" s="59">
        <f t="shared" si="72"/>
        <v>290.20999999999998</v>
      </c>
      <c r="V264" s="63">
        <f t="shared" si="73"/>
        <v>0.45272169262295603</v>
      </c>
      <c r="W264" s="64">
        <f t="shared" si="74"/>
        <v>2.8361009975403051</v>
      </c>
      <c r="X264" s="65">
        <f t="shared" si="64"/>
        <v>-2.1976765641437051E-7</v>
      </c>
      <c r="Y264" s="66">
        <f t="shared" si="65"/>
        <v>-2.1937290968113811E-7</v>
      </c>
      <c r="Z264" s="66">
        <f t="shared" si="66"/>
        <v>-2.1937361872534391E-7</v>
      </c>
      <c r="AA264" s="67">
        <f t="shared" si="67"/>
        <v>-2.1897957848914636E-7</v>
      </c>
      <c r="AB264" s="68">
        <f t="shared" ref="AB264:AB302" si="76">AB263+10*(0.166666666666666*(X263+2*Y263+2*Z263+AA263))</f>
        <v>6.1175709309073238E-4</v>
      </c>
      <c r="AC264" s="69"/>
      <c r="AD264" s="70">
        <f t="shared" si="75"/>
        <v>6.1175709309073234</v>
      </c>
      <c r="AG264" s="71">
        <v>2580</v>
      </c>
    </row>
    <row r="265" spans="1:34">
      <c r="E265" s="73">
        <v>0.55337962962962961</v>
      </c>
      <c r="F265" s="71">
        <v>2590</v>
      </c>
      <c r="G265" s="58">
        <v>17.2</v>
      </c>
      <c r="H265" s="58">
        <v>6.09</v>
      </c>
      <c r="I265" s="58">
        <v>7.94</v>
      </c>
      <c r="J265" s="58">
        <v>17.239999999999998</v>
      </c>
      <c r="K265" s="58">
        <v>6.09</v>
      </c>
      <c r="L265" s="58">
        <v>7.82</v>
      </c>
      <c r="M265" s="59">
        <f t="shared" si="63"/>
        <v>17.22</v>
      </c>
      <c r="N265" s="59">
        <f t="shared" si="63"/>
        <v>6.09</v>
      </c>
      <c r="O265" s="59">
        <f t="shared" si="63"/>
        <v>7.8800000000000008</v>
      </c>
      <c r="P265" s="60">
        <f t="shared" si="68"/>
        <v>0.16661628821617755</v>
      </c>
      <c r="Q265" s="22">
        <f t="shared" si="69"/>
        <v>8.1283051616409889E-7</v>
      </c>
      <c r="R265" s="61">
        <f t="shared" si="70"/>
        <v>6.4479054025957504E-9</v>
      </c>
      <c r="S265" s="22">
        <f t="shared" si="71"/>
        <v>4.1575484080823466E-17</v>
      </c>
      <c r="T265" s="62">
        <v>298</v>
      </c>
      <c r="U265" s="59">
        <f t="shared" si="72"/>
        <v>290.22000000000003</v>
      </c>
      <c r="V265" s="63">
        <f t="shared" si="73"/>
        <v>0.45212495588858842</v>
      </c>
      <c r="W265" s="64">
        <f t="shared" si="74"/>
        <v>2.8322067655471423</v>
      </c>
      <c r="X265" s="65">
        <f t="shared" si="64"/>
        <v>-2.1720380784849358E-7</v>
      </c>
      <c r="Y265" s="66">
        <f t="shared" si="65"/>
        <v>-2.16816830076402E-7</v>
      </c>
      <c r="Z265" s="66">
        <f t="shared" si="66"/>
        <v>-2.1681751952930605E-7</v>
      </c>
      <c r="AA265" s="67">
        <f t="shared" si="67"/>
        <v>-2.1643122875341253E-7</v>
      </c>
      <c r="AB265" s="68">
        <f t="shared" si="76"/>
        <v>6.0956335927120494E-4</v>
      </c>
      <c r="AC265" s="69"/>
      <c r="AD265" s="70">
        <f t="shared" si="75"/>
        <v>6.0956335927120495</v>
      </c>
      <c r="AG265" s="71">
        <v>2590</v>
      </c>
    </row>
    <row r="266" spans="1:34">
      <c r="E266" s="73">
        <v>0.55349537037037033</v>
      </c>
      <c r="F266" s="71">
        <v>2600</v>
      </c>
      <c r="G266" s="58">
        <v>17.21</v>
      </c>
      <c r="H266" s="58">
        <v>6.09</v>
      </c>
      <c r="I266" s="58">
        <v>8.16</v>
      </c>
      <c r="J266" s="58">
        <v>17.260000000000002</v>
      </c>
      <c r="K266" s="58">
        <v>6.09</v>
      </c>
      <c r="L266" s="58">
        <v>7.78</v>
      </c>
      <c r="M266" s="59">
        <f t="shared" si="63"/>
        <v>17.234999999999999</v>
      </c>
      <c r="N266" s="59">
        <f t="shared" si="63"/>
        <v>6.09</v>
      </c>
      <c r="O266" s="59">
        <f t="shared" si="63"/>
        <v>7.9700000000000006</v>
      </c>
      <c r="P266" s="60">
        <f t="shared" si="68"/>
        <v>0.16856432506350189</v>
      </c>
      <c r="Q266" s="22">
        <f t="shared" si="69"/>
        <v>8.1283051616409889E-7</v>
      </c>
      <c r="R266" s="61">
        <f t="shared" si="70"/>
        <v>6.4559477280180838E-9</v>
      </c>
      <c r="S266" s="22">
        <f t="shared" si="71"/>
        <v>4.1679261066901856E-17</v>
      </c>
      <c r="T266" s="62">
        <v>298</v>
      </c>
      <c r="U266" s="59">
        <f t="shared" si="72"/>
        <v>290.23500000000001</v>
      </c>
      <c r="V266" s="63">
        <f t="shared" si="73"/>
        <v>0.45122992788879829</v>
      </c>
      <c r="W266" s="64">
        <f t="shared" si="74"/>
        <v>2.8263759429351545</v>
      </c>
      <c r="X266" s="65">
        <f t="shared" si="64"/>
        <v>-2.1996108921532308E-7</v>
      </c>
      <c r="Y266" s="66">
        <f t="shared" si="65"/>
        <v>-2.1956280748825431E-7</v>
      </c>
      <c r="Z266" s="66">
        <f t="shared" si="66"/>
        <v>-2.195635286536872E-7</v>
      </c>
      <c r="AA266" s="67">
        <f t="shared" si="67"/>
        <v>-2.1916596548043468E-7</v>
      </c>
      <c r="AB266" s="68">
        <f t="shared" si="76"/>
        <v>6.0739518637818279E-4</v>
      </c>
      <c r="AC266" s="69"/>
      <c r="AD266" s="70">
        <f t="shared" si="75"/>
        <v>6.0739518637818275</v>
      </c>
      <c r="AG266" s="71">
        <v>2600</v>
      </c>
    </row>
    <row r="267" spans="1:34">
      <c r="E267" s="73">
        <v>0.55361111111111105</v>
      </c>
      <c r="F267" s="71">
        <v>2610</v>
      </c>
      <c r="G267" s="58">
        <v>17.22</v>
      </c>
      <c r="H267" s="58">
        <v>6.09</v>
      </c>
      <c r="I267" s="58">
        <v>8.2200000000000006</v>
      </c>
      <c r="J267" s="58">
        <v>17.27</v>
      </c>
      <c r="K267" s="58">
        <v>6.09</v>
      </c>
      <c r="L267" s="58">
        <v>7.88</v>
      </c>
      <c r="M267" s="59">
        <f t="shared" si="63"/>
        <v>17.244999999999997</v>
      </c>
      <c r="N267" s="59">
        <f t="shared" si="63"/>
        <v>6.09</v>
      </c>
      <c r="O267" s="59">
        <f t="shared" si="63"/>
        <v>8.0500000000000007</v>
      </c>
      <c r="P267" s="60">
        <f t="shared" si="68"/>
        <v>0.17028666760771524</v>
      </c>
      <c r="Q267" s="22">
        <f t="shared" si="69"/>
        <v>8.1283051616409889E-7</v>
      </c>
      <c r="R267" s="61">
        <f t="shared" si="70"/>
        <v>6.461314850310518E-9</v>
      </c>
      <c r="S267" s="22">
        <f t="shared" si="71"/>
        <v>4.1748589594843235E-17</v>
      </c>
      <c r="T267" s="62">
        <v>298</v>
      </c>
      <c r="U267" s="59">
        <f t="shared" si="72"/>
        <v>290.245</v>
      </c>
      <c r="V267" s="63">
        <f t="shared" si="73"/>
        <v>0.45063329395057422</v>
      </c>
      <c r="W267" s="64">
        <f t="shared" si="74"/>
        <v>2.8224957324275852</v>
      </c>
      <c r="X267" s="65">
        <f t="shared" si="64"/>
        <v>-2.2207850584676101E-7</v>
      </c>
      <c r="Y267" s="66">
        <f t="shared" si="65"/>
        <v>-2.2167104633630766E-7</v>
      </c>
      <c r="Z267" s="66">
        <f t="shared" si="66"/>
        <v>-2.2167179392442761E-7</v>
      </c>
      <c r="AA267" s="67">
        <f t="shared" si="67"/>
        <v>-2.2126507925881299E-7</v>
      </c>
      <c r="AB267" s="68">
        <f t="shared" si="76"/>
        <v>6.0519955349988335E-4</v>
      </c>
      <c r="AC267" s="69"/>
      <c r="AD267" s="70">
        <f t="shared" si="75"/>
        <v>6.0519955349988335</v>
      </c>
      <c r="AE267" s="70"/>
      <c r="AF267" s="74"/>
      <c r="AG267" s="71">
        <v>2610</v>
      </c>
    </row>
    <row r="268" spans="1:34">
      <c r="E268" s="73">
        <v>0.55372685185185189</v>
      </c>
      <c r="F268" s="71">
        <v>2620</v>
      </c>
      <c r="G268" s="58">
        <v>17.23</v>
      </c>
      <c r="H268" s="58">
        <v>6.09</v>
      </c>
      <c r="I268" s="58">
        <v>8.11</v>
      </c>
      <c r="J268" s="58">
        <v>17.28</v>
      </c>
      <c r="K268" s="58">
        <v>6.08</v>
      </c>
      <c r="L268" s="58">
        <v>7.74</v>
      </c>
      <c r="M268" s="59">
        <f t="shared" si="63"/>
        <v>17.255000000000003</v>
      </c>
      <c r="N268" s="59">
        <f t="shared" si="63"/>
        <v>6.085</v>
      </c>
      <c r="O268" s="59">
        <f t="shared" si="63"/>
        <v>7.9249999999999998</v>
      </c>
      <c r="P268" s="60">
        <f t="shared" si="68"/>
        <v>0.16767235834905456</v>
      </c>
      <c r="Q268" s="22">
        <f t="shared" si="69"/>
        <v>8.2224264994707078E-7</v>
      </c>
      <c r="R268" s="61">
        <f t="shared" si="70"/>
        <v>6.3926628870358735E-9</v>
      </c>
      <c r="S268" s="22">
        <f t="shared" si="71"/>
        <v>4.0866138787285829E-17</v>
      </c>
      <c r="T268" s="62">
        <v>298</v>
      </c>
      <c r="U268" s="59">
        <f t="shared" si="72"/>
        <v>290.255</v>
      </c>
      <c r="V268" s="63">
        <f t="shared" si="73"/>
        <v>0.45003670112336963</v>
      </c>
      <c r="W268" s="64">
        <f t="shared" si="74"/>
        <v>2.8186211157101018</v>
      </c>
      <c r="X268" s="65">
        <f t="shared" si="64"/>
        <v>-2.1355615640009868E-7</v>
      </c>
      <c r="Y268" s="66">
        <f t="shared" si="65"/>
        <v>-2.1317798450980637E-7</v>
      </c>
      <c r="Z268" s="66">
        <f t="shared" si="66"/>
        <v>-2.1317865418836313E-7</v>
      </c>
      <c r="AA268" s="67">
        <f t="shared" si="67"/>
        <v>-2.1280114960485226E-7</v>
      </c>
      <c r="AB268" s="68">
        <f t="shared" si="76"/>
        <v>6.0298283805717157E-4</v>
      </c>
      <c r="AC268" s="69"/>
      <c r="AD268" s="70">
        <f t="shared" si="75"/>
        <v>6.0298283805717157</v>
      </c>
      <c r="AG268" s="71">
        <v>2620</v>
      </c>
    </row>
    <row r="269" spans="1:34">
      <c r="E269" s="73">
        <v>0.55384259259259261</v>
      </c>
      <c r="F269" s="71">
        <v>2630</v>
      </c>
      <c r="G269" s="58">
        <v>17.239999999999998</v>
      </c>
      <c r="H269" s="58">
        <v>6.09</v>
      </c>
      <c r="I269" s="58">
        <v>8.0399999999999991</v>
      </c>
      <c r="J269" s="58">
        <v>17.29</v>
      </c>
      <c r="K269" s="58">
        <v>6.08</v>
      </c>
      <c r="L269" s="58">
        <v>7.75</v>
      </c>
      <c r="M269" s="59">
        <f t="shared" si="63"/>
        <v>17.265000000000001</v>
      </c>
      <c r="N269" s="59">
        <f t="shared" si="63"/>
        <v>6.085</v>
      </c>
      <c r="O269" s="59">
        <f t="shared" si="63"/>
        <v>7.8949999999999996</v>
      </c>
      <c r="P269" s="60">
        <f t="shared" si="68"/>
        <v>0.16706742760288451</v>
      </c>
      <c r="Q269" s="22">
        <f t="shared" si="69"/>
        <v>8.2224264994707078E-7</v>
      </c>
      <c r="R269" s="61">
        <f t="shared" si="70"/>
        <v>6.3979773977683774E-9</v>
      </c>
      <c r="S269" s="22">
        <f t="shared" si="71"/>
        <v>4.0934114782355019E-17</v>
      </c>
      <c r="T269" s="62">
        <v>298</v>
      </c>
      <c r="U269" s="59">
        <f t="shared" si="72"/>
        <v>290.26499999999999</v>
      </c>
      <c r="V269" s="63">
        <f t="shared" si="73"/>
        <v>0.44944014940293636</v>
      </c>
      <c r="W269" s="64">
        <f t="shared" si="74"/>
        <v>2.8147520843431746</v>
      </c>
      <c r="X269" s="65">
        <f t="shared" si="64"/>
        <v>-2.1267803222436958E-7</v>
      </c>
      <c r="Y269" s="66">
        <f t="shared" si="65"/>
        <v>-2.1230163323906018E-7</v>
      </c>
      <c r="Z269" s="66">
        <f t="shared" si="66"/>
        <v>-2.1230229939246897E-7</v>
      </c>
      <c r="AA269" s="67">
        <f t="shared" si="67"/>
        <v>-2.1192656420264297E-7</v>
      </c>
      <c r="AB269" s="68">
        <f t="shared" si="76"/>
        <v>6.0085105375150272E-4</v>
      </c>
      <c r="AC269" s="69"/>
      <c r="AD269" s="70">
        <f t="shared" si="75"/>
        <v>6.0085105375150274</v>
      </c>
      <c r="AG269" s="71">
        <v>2630</v>
      </c>
    </row>
    <row r="270" spans="1:34" s="77" customFormat="1">
      <c r="A270" s="104"/>
      <c r="B270" s="104"/>
      <c r="C270" s="104"/>
      <c r="D270" s="104"/>
      <c r="E270" s="106">
        <v>0.55395833333333333</v>
      </c>
      <c r="F270" s="107">
        <v>2640</v>
      </c>
      <c r="G270" s="108">
        <v>17.260000000000002</v>
      </c>
      <c r="H270" s="108">
        <v>6.09</v>
      </c>
      <c r="I270" s="108">
        <v>8.08</v>
      </c>
      <c r="J270" s="108">
        <v>17.309999999999999</v>
      </c>
      <c r="K270" s="108">
        <v>6.08</v>
      </c>
      <c r="L270" s="108">
        <v>7.83</v>
      </c>
      <c r="M270" s="109">
        <f t="shared" si="63"/>
        <v>17.285</v>
      </c>
      <c r="N270" s="109">
        <f t="shared" si="63"/>
        <v>6.085</v>
      </c>
      <c r="O270" s="109">
        <f t="shared" si="63"/>
        <v>7.9550000000000001</v>
      </c>
      <c r="P270" s="110">
        <f t="shared" si="68"/>
        <v>0.16839716490352008</v>
      </c>
      <c r="Q270" s="111">
        <f t="shared" si="69"/>
        <v>8.2224264994707078E-7</v>
      </c>
      <c r="R270" s="112">
        <f t="shared" si="70"/>
        <v>6.4086196774881994E-9</v>
      </c>
      <c r="S270" s="111">
        <f t="shared" si="71"/>
        <v>4.1070406170688956E-17</v>
      </c>
      <c r="T270" s="113">
        <v>298</v>
      </c>
      <c r="U270" s="109">
        <f t="shared" si="72"/>
        <v>290.28500000000003</v>
      </c>
      <c r="V270" s="114">
        <f t="shared" si="73"/>
        <v>0.44824716926538</v>
      </c>
      <c r="W270" s="115">
        <f t="shared" si="74"/>
        <v>2.8070307439691877</v>
      </c>
      <c r="X270" s="116">
        <f t="shared" si="64"/>
        <v>-2.1491412689169352E-7</v>
      </c>
      <c r="Y270" s="116">
        <f t="shared" si="65"/>
        <v>-2.1452840850710767E-7</v>
      </c>
      <c r="Z270" s="116">
        <f t="shared" si="66"/>
        <v>-2.1452910077743145E-7</v>
      </c>
      <c r="AA270" s="116">
        <f t="shared" si="67"/>
        <v>-2.141440721782569E-7</v>
      </c>
      <c r="AB270" s="116">
        <f t="shared" si="76"/>
        <v>5.9872803298201933E-4</v>
      </c>
      <c r="AC270" s="104"/>
      <c r="AD270" s="116">
        <f t="shared" si="75"/>
        <v>5.9872803298201935</v>
      </c>
      <c r="AE270" s="104"/>
      <c r="AF270" s="104"/>
      <c r="AG270" s="107">
        <v>2640</v>
      </c>
      <c r="AH270" s="104"/>
    </row>
    <row r="271" spans="1:34">
      <c r="E271" s="73">
        <v>0.55407407407407405</v>
      </c>
      <c r="F271" s="71">
        <v>2650</v>
      </c>
      <c r="G271" s="58">
        <v>17.27</v>
      </c>
      <c r="H271" s="58">
        <v>6.09</v>
      </c>
      <c r="I271" s="58">
        <v>7.97</v>
      </c>
      <c r="J271" s="58">
        <v>17.32</v>
      </c>
      <c r="K271" s="58">
        <v>6.08</v>
      </c>
      <c r="L271" s="58">
        <v>7.75</v>
      </c>
      <c r="M271" s="59">
        <f t="shared" si="63"/>
        <v>17.295000000000002</v>
      </c>
      <c r="N271" s="59">
        <f t="shared" si="63"/>
        <v>6.085</v>
      </c>
      <c r="O271" s="59">
        <f t="shared" si="63"/>
        <v>7.8599999999999994</v>
      </c>
      <c r="P271" s="60">
        <f t="shared" si="68"/>
        <v>0.16641582734201912</v>
      </c>
      <c r="Q271" s="22">
        <f t="shared" si="69"/>
        <v>8.2224264994707078E-7</v>
      </c>
      <c r="R271" s="61">
        <f t="shared" si="70"/>
        <v>6.413947453824665E-9</v>
      </c>
      <c r="S271" s="22">
        <f t="shared" si="71"/>
        <v>4.1138721940423905E-17</v>
      </c>
      <c r="T271" s="62">
        <v>298</v>
      </c>
      <c r="U271" s="59">
        <f t="shared" si="72"/>
        <v>290.29500000000002</v>
      </c>
      <c r="V271" s="63">
        <f t="shared" si="73"/>
        <v>0.44765074083976703</v>
      </c>
      <c r="W271" s="64">
        <f t="shared" si="74"/>
        <v>2.8031784181494386</v>
      </c>
      <c r="X271" s="65">
        <f t="shared" si="64"/>
        <v>-2.1226780911418957E-7</v>
      </c>
      <c r="Y271" s="66">
        <f t="shared" si="65"/>
        <v>-2.1189017815505021E-7</v>
      </c>
      <c r="Z271" s="66">
        <f t="shared" si="66"/>
        <v>-2.1189084997213779E-7</v>
      </c>
      <c r="AA271" s="67">
        <f t="shared" si="67"/>
        <v>-2.1151388843971946E-7</v>
      </c>
      <c r="AB271" s="68">
        <f t="shared" si="76"/>
        <v>5.9658274428595428E-4</v>
      </c>
      <c r="AC271" s="69"/>
      <c r="AD271" s="70">
        <f t="shared" si="75"/>
        <v>5.9658274428595428</v>
      </c>
      <c r="AG271" s="71">
        <v>2650</v>
      </c>
    </row>
    <row r="272" spans="1:34">
      <c r="E272" s="73">
        <v>0.55418981481481477</v>
      </c>
      <c r="F272" s="71">
        <v>2660</v>
      </c>
      <c r="G272" s="58">
        <v>17.28</v>
      </c>
      <c r="H272" s="58">
        <v>6.09</v>
      </c>
      <c r="I272" s="58">
        <v>7.9</v>
      </c>
      <c r="J272" s="58">
        <v>17.329999999999998</v>
      </c>
      <c r="K272" s="58">
        <v>6.08</v>
      </c>
      <c r="L272" s="58">
        <v>7.71</v>
      </c>
      <c r="M272" s="59">
        <f t="shared" si="63"/>
        <v>17.305</v>
      </c>
      <c r="N272" s="59">
        <f t="shared" si="63"/>
        <v>6.085</v>
      </c>
      <c r="O272" s="59">
        <f t="shared" si="63"/>
        <v>7.8049999999999997</v>
      </c>
      <c r="P272" s="60">
        <f t="shared" si="68"/>
        <v>0.1652808335708634</v>
      </c>
      <c r="Q272" s="22">
        <f t="shared" si="69"/>
        <v>8.2224264994707078E-7</v>
      </c>
      <c r="R272" s="61">
        <f t="shared" si="70"/>
        <v>6.4192796593833508E-9</v>
      </c>
      <c r="S272" s="22">
        <f t="shared" si="71"/>
        <v>4.1207151345372831E-17</v>
      </c>
      <c r="T272" s="62">
        <v>298</v>
      </c>
      <c r="U272" s="59">
        <f t="shared" si="72"/>
        <v>290.30500000000001</v>
      </c>
      <c r="V272" s="63">
        <f t="shared" si="73"/>
        <v>0.4470543535039348</v>
      </c>
      <c r="W272" s="64">
        <f t="shared" si="74"/>
        <v>2.7993316440547531</v>
      </c>
      <c r="X272" s="65">
        <f t="shared" si="64"/>
        <v>-2.1070990037403121E-7</v>
      </c>
      <c r="Y272" s="66">
        <f t="shared" si="65"/>
        <v>-2.1033646586653623E-7</v>
      </c>
      <c r="Z272" s="66">
        <f t="shared" si="66"/>
        <v>-2.1033712769273014E-7</v>
      </c>
      <c r="AA272" s="67">
        <f t="shared" si="67"/>
        <v>-2.0996435266556166E-7</v>
      </c>
      <c r="AB272" s="68">
        <f t="shared" si="76"/>
        <v>5.9446383802960712E-4</v>
      </c>
      <c r="AC272" s="69"/>
      <c r="AD272" s="70">
        <f t="shared" si="75"/>
        <v>5.9446383802960714</v>
      </c>
      <c r="AG272" s="71">
        <v>2660</v>
      </c>
    </row>
    <row r="273" spans="5:33">
      <c r="E273" s="73">
        <v>0.5543055555555555</v>
      </c>
      <c r="F273" s="71">
        <v>2670</v>
      </c>
      <c r="G273" s="58">
        <v>17.29</v>
      </c>
      <c r="H273" s="58">
        <v>6.09</v>
      </c>
      <c r="I273" s="58">
        <v>7.8</v>
      </c>
      <c r="J273" s="58">
        <v>17.34</v>
      </c>
      <c r="K273" s="58">
        <v>6.08</v>
      </c>
      <c r="L273" s="58">
        <v>7.72</v>
      </c>
      <c r="M273" s="59">
        <f t="shared" si="63"/>
        <v>17.314999999999998</v>
      </c>
      <c r="N273" s="59">
        <f t="shared" si="63"/>
        <v>6.085</v>
      </c>
      <c r="O273" s="59">
        <f t="shared" si="63"/>
        <v>7.76</v>
      </c>
      <c r="P273" s="60">
        <f t="shared" si="68"/>
        <v>0.16435723514748227</v>
      </c>
      <c r="Q273" s="22">
        <f t="shared" si="69"/>
        <v>8.2224264994707078E-7</v>
      </c>
      <c r="R273" s="61">
        <f t="shared" si="70"/>
        <v>6.4246162978464722E-9</v>
      </c>
      <c r="S273" s="22">
        <f t="shared" si="71"/>
        <v>4.1275694574554508E-17</v>
      </c>
      <c r="T273" s="62">
        <v>298</v>
      </c>
      <c r="U273" s="59">
        <f t="shared" si="72"/>
        <v>290.315</v>
      </c>
      <c r="V273" s="63">
        <f t="shared" si="73"/>
        <v>0.44645800725363499</v>
      </c>
      <c r="W273" s="64">
        <f t="shared" si="74"/>
        <v>2.7954904133118004</v>
      </c>
      <c r="X273" s="65">
        <f t="shared" si="64"/>
        <v>-2.0942573340183716E-7</v>
      </c>
      <c r="Y273" s="66">
        <f t="shared" si="65"/>
        <v>-2.0905552691348299E-7</v>
      </c>
      <c r="Z273" s="66">
        <f t="shared" si="66"/>
        <v>-2.0905618133565831E-7</v>
      </c>
      <c r="AA273" s="67">
        <f t="shared" si="67"/>
        <v>-2.0868662695580644E-7</v>
      </c>
      <c r="AB273" s="68">
        <f t="shared" si="76"/>
        <v>5.9236046896267696E-4</v>
      </c>
      <c r="AC273" s="69"/>
      <c r="AD273" s="70">
        <f t="shared" si="75"/>
        <v>5.92360468962677</v>
      </c>
      <c r="AG273" s="71">
        <v>2670</v>
      </c>
    </row>
    <row r="274" spans="5:33">
      <c r="E274" s="73">
        <v>0.55442129629629633</v>
      </c>
      <c r="F274" s="71">
        <v>2680</v>
      </c>
      <c r="G274" s="58">
        <v>17.309999999999999</v>
      </c>
      <c r="H274" s="58">
        <v>6.08</v>
      </c>
      <c r="I274" s="58">
        <v>8.02</v>
      </c>
      <c r="J274" s="58">
        <v>17.36</v>
      </c>
      <c r="K274" s="58">
        <v>6.08</v>
      </c>
      <c r="L274" s="58">
        <v>7.72</v>
      </c>
      <c r="M274" s="59">
        <f t="shared" si="63"/>
        <v>17.335000000000001</v>
      </c>
      <c r="N274" s="59">
        <f t="shared" si="63"/>
        <v>6.08</v>
      </c>
      <c r="O274" s="59">
        <f t="shared" si="63"/>
        <v>7.8699999999999992</v>
      </c>
      <c r="P274" s="60">
        <f t="shared" si="68"/>
        <v>0.16674657281086436</v>
      </c>
      <c r="Q274" s="22">
        <f t="shared" si="69"/>
        <v>8.3176377110266907E-7</v>
      </c>
      <c r="R274" s="61">
        <f t="shared" si="70"/>
        <v>6.3616385852147023E-9</v>
      </c>
      <c r="S274" s="22">
        <f t="shared" si="71"/>
        <v>4.0470445488892523E-17</v>
      </c>
      <c r="T274" s="62">
        <v>298</v>
      </c>
      <c r="U274" s="59">
        <f t="shared" si="72"/>
        <v>290.33499999999998</v>
      </c>
      <c r="V274" s="63">
        <f t="shared" si="73"/>
        <v>0.44526543799265539</v>
      </c>
      <c r="W274" s="64">
        <f t="shared" si="74"/>
        <v>2.7878245484537221</v>
      </c>
      <c r="X274" s="65">
        <f t="shared" si="64"/>
        <v>-2.0816076482052338E-7</v>
      </c>
      <c r="Y274" s="66">
        <f t="shared" si="65"/>
        <v>-2.077937216820758E-7</v>
      </c>
      <c r="Z274" s="66">
        <f t="shared" si="66"/>
        <v>-2.0779436887736064E-7</v>
      </c>
      <c r="AA274" s="67">
        <f t="shared" si="67"/>
        <v>-2.0742797065184095E-7</v>
      </c>
      <c r="AB274" s="68">
        <f t="shared" si="76"/>
        <v>5.902699093345838E-4</v>
      </c>
      <c r="AC274" s="69"/>
      <c r="AD274" s="70">
        <f t="shared" si="75"/>
        <v>5.9026990933458379</v>
      </c>
      <c r="AG274" s="71">
        <v>2680</v>
      </c>
    </row>
    <row r="275" spans="5:33">
      <c r="E275" s="73">
        <v>0.55453703703703705</v>
      </c>
      <c r="F275" s="71">
        <v>2690</v>
      </c>
      <c r="G275" s="58">
        <v>17.32</v>
      </c>
      <c r="H275" s="58">
        <v>6.08</v>
      </c>
      <c r="I275" s="58">
        <v>7.86</v>
      </c>
      <c r="J275" s="58">
        <v>17.37</v>
      </c>
      <c r="K275" s="58">
        <v>6.08</v>
      </c>
      <c r="L275" s="58">
        <v>7.84</v>
      </c>
      <c r="M275" s="59">
        <f t="shared" si="63"/>
        <v>17.344999999999999</v>
      </c>
      <c r="N275" s="59">
        <f t="shared" si="63"/>
        <v>6.08</v>
      </c>
      <c r="O275" s="59">
        <f t="shared" si="63"/>
        <v>7.85</v>
      </c>
      <c r="P275" s="60">
        <f t="shared" si="68"/>
        <v>0.16635252641450946</v>
      </c>
      <c r="Q275" s="22">
        <f t="shared" si="69"/>
        <v>8.3176377110266907E-7</v>
      </c>
      <c r="R275" s="61">
        <f t="shared" si="70"/>
        <v>6.3669273040373379E-9</v>
      </c>
      <c r="S275" s="22">
        <f t="shared" si="71"/>
        <v>4.0537763294896163E-17</v>
      </c>
      <c r="T275" s="62">
        <v>298</v>
      </c>
      <c r="U275" s="59">
        <f t="shared" si="72"/>
        <v>290.34500000000003</v>
      </c>
      <c r="V275" s="63">
        <f t="shared" si="73"/>
        <v>0.4446692149734835</v>
      </c>
      <c r="W275" s="64">
        <f t="shared" si="74"/>
        <v>2.7839998976577531</v>
      </c>
      <c r="X275" s="65">
        <f t="shared" si="64"/>
        <v>-2.0756676893160016E-7</v>
      </c>
      <c r="Y275" s="66">
        <f t="shared" si="65"/>
        <v>-2.0720052826594353E-7</v>
      </c>
      <c r="Z275" s="66">
        <f t="shared" si="66"/>
        <v>-2.072011744783689E-7</v>
      </c>
      <c r="AA275" s="67">
        <f t="shared" si="67"/>
        <v>-2.0683557774472181E-7</v>
      </c>
      <c r="AB275" s="68">
        <f t="shared" si="76"/>
        <v>5.8819196780693177E-4</v>
      </c>
      <c r="AC275" s="69"/>
      <c r="AD275" s="70">
        <f t="shared" si="75"/>
        <v>5.8819196780693179</v>
      </c>
      <c r="AG275" s="71">
        <v>2690</v>
      </c>
    </row>
    <row r="276" spans="5:33">
      <c r="E276" s="73">
        <v>0.55465277777777777</v>
      </c>
      <c r="F276" s="71">
        <v>2700</v>
      </c>
      <c r="G276" s="58">
        <v>17.329999999999998</v>
      </c>
      <c r="H276" s="58">
        <v>6.08</v>
      </c>
      <c r="I276" s="58">
        <v>8.06</v>
      </c>
      <c r="J276" s="58">
        <v>17.38</v>
      </c>
      <c r="K276" s="58">
        <v>6.08</v>
      </c>
      <c r="L276" s="58">
        <v>7.85</v>
      </c>
      <c r="M276" s="59">
        <f t="shared" si="63"/>
        <v>17.354999999999997</v>
      </c>
      <c r="N276" s="59">
        <f t="shared" si="63"/>
        <v>6.08</v>
      </c>
      <c r="O276" s="59">
        <f t="shared" si="63"/>
        <v>7.9550000000000001</v>
      </c>
      <c r="P276" s="60">
        <f t="shared" si="68"/>
        <v>0.16860773801057441</v>
      </c>
      <c r="Q276" s="22">
        <f t="shared" si="69"/>
        <v>8.3176377110266907E-7</v>
      </c>
      <c r="R276" s="61">
        <f t="shared" si="70"/>
        <v>6.3722204196119104E-9</v>
      </c>
      <c r="S276" s="22">
        <f t="shared" si="71"/>
        <v>4.060519307611899E-17</v>
      </c>
      <c r="T276" s="62">
        <v>298</v>
      </c>
      <c r="U276" s="59">
        <f t="shared" si="72"/>
        <v>290.35500000000002</v>
      </c>
      <c r="V276" s="63">
        <f t="shared" si="73"/>
        <v>0.44407303302287093</v>
      </c>
      <c r="W276" s="64">
        <f t="shared" si="74"/>
        <v>2.7801807568518546</v>
      </c>
      <c r="X276" s="65">
        <f t="shared" si="64"/>
        <v>-2.1027678381729066E-7</v>
      </c>
      <c r="Y276" s="66">
        <f t="shared" si="65"/>
        <v>-2.0989958862718976E-7</v>
      </c>
      <c r="Z276" s="66">
        <f t="shared" si="66"/>
        <v>-2.0990026524116897E-7</v>
      </c>
      <c r="AA276" s="67">
        <f t="shared" si="67"/>
        <v>-2.0952374423762251E-7</v>
      </c>
      <c r="AB276" s="68">
        <f t="shared" si="76"/>
        <v>5.8611995821999019E-4</v>
      </c>
      <c r="AC276" s="69"/>
      <c r="AD276" s="70">
        <f t="shared" si="75"/>
        <v>5.8611995821999017</v>
      </c>
      <c r="AG276" s="71">
        <v>2700</v>
      </c>
    </row>
    <row r="277" spans="5:33">
      <c r="E277" s="73">
        <v>0.55476851851851849</v>
      </c>
      <c r="F277" s="71">
        <v>2710</v>
      </c>
      <c r="G277" s="58">
        <v>17.34</v>
      </c>
      <c r="H277" s="58">
        <v>6.08</v>
      </c>
      <c r="I277" s="58">
        <v>8.07</v>
      </c>
      <c r="J277" s="58">
        <v>17.39</v>
      </c>
      <c r="K277" s="58">
        <v>6.08</v>
      </c>
      <c r="L277" s="58">
        <v>7.92</v>
      </c>
      <c r="M277" s="59">
        <f t="shared" si="63"/>
        <v>17.365000000000002</v>
      </c>
      <c r="N277" s="59">
        <f t="shared" si="63"/>
        <v>6.08</v>
      </c>
      <c r="O277" s="59">
        <f t="shared" si="63"/>
        <v>7.9950000000000001</v>
      </c>
      <c r="P277" s="60">
        <f t="shared" si="68"/>
        <v>0.169485821964695</v>
      </c>
      <c r="Q277" s="22">
        <f t="shared" si="69"/>
        <v>8.3176377110266907E-7</v>
      </c>
      <c r="R277" s="61">
        <f t="shared" si="70"/>
        <v>6.3775179355936474E-9</v>
      </c>
      <c r="S277" s="22">
        <f t="shared" si="71"/>
        <v>4.0672735018818657E-17</v>
      </c>
      <c r="T277" s="62">
        <v>298</v>
      </c>
      <c r="U277" s="59">
        <f t="shared" si="72"/>
        <v>290.36500000000001</v>
      </c>
      <c r="V277" s="63">
        <f t="shared" si="73"/>
        <v>0.44347689213656949</v>
      </c>
      <c r="W277" s="64">
        <f t="shared" si="74"/>
        <v>2.7763671177283569</v>
      </c>
      <c r="X277" s="65">
        <f t="shared" si="64"/>
        <v>-2.112550299745735E-7</v>
      </c>
      <c r="Y277" s="66">
        <f t="shared" si="65"/>
        <v>-2.1087294875735477E-7</v>
      </c>
      <c r="Z277" s="66">
        <f t="shared" si="66"/>
        <v>-2.1087363979915658E-7</v>
      </c>
      <c r="AA277" s="67">
        <f t="shared" si="67"/>
        <v>-2.1049224712406809E-7</v>
      </c>
      <c r="AB277" s="68">
        <f t="shared" si="76"/>
        <v>5.8402095782700411E-4</v>
      </c>
      <c r="AC277" s="69"/>
      <c r="AD277" s="70">
        <f t="shared" si="75"/>
        <v>5.8402095782700414</v>
      </c>
      <c r="AG277" s="71">
        <v>2710</v>
      </c>
    </row>
    <row r="278" spans="5:33">
      <c r="E278" s="73">
        <v>0.55488425925925922</v>
      </c>
      <c r="F278" s="71">
        <v>2720</v>
      </c>
      <c r="G278" s="58">
        <v>17.36</v>
      </c>
      <c r="H278" s="58">
        <v>6.08</v>
      </c>
      <c r="I278" s="58">
        <v>8.2100000000000009</v>
      </c>
      <c r="J278" s="58">
        <v>17.41</v>
      </c>
      <c r="K278" s="58">
        <v>6.08</v>
      </c>
      <c r="L278" s="58">
        <v>7.98</v>
      </c>
      <c r="M278" s="59">
        <f t="shared" si="63"/>
        <v>17.384999999999998</v>
      </c>
      <c r="N278" s="59">
        <f t="shared" si="63"/>
        <v>6.08</v>
      </c>
      <c r="O278" s="59">
        <f t="shared" si="63"/>
        <v>8.0950000000000006</v>
      </c>
      <c r="P278" s="60">
        <f t="shared" si="68"/>
        <v>0.17166706262415124</v>
      </c>
      <c r="Q278" s="22">
        <f t="shared" si="69"/>
        <v>8.3176377110266907E-7</v>
      </c>
      <c r="R278" s="61">
        <f t="shared" si="70"/>
        <v>6.3881261834146602E-9</v>
      </c>
      <c r="S278" s="22">
        <f t="shared" si="71"/>
        <v>4.0808156135227952E-17</v>
      </c>
      <c r="T278" s="62">
        <v>298</v>
      </c>
      <c r="U278" s="59">
        <f t="shared" si="72"/>
        <v>290.38499999999999</v>
      </c>
      <c r="V278" s="63">
        <f t="shared" si="73"/>
        <v>0.44228473353993336</v>
      </c>
      <c r="W278" s="64">
        <f t="shared" si="74"/>
        <v>2.7687563113633646</v>
      </c>
      <c r="X278" s="65">
        <f t="shared" si="64"/>
        <v>-2.1449909381142793E-7</v>
      </c>
      <c r="Y278" s="66">
        <f t="shared" si="65"/>
        <v>-2.1410376046587217E-7</v>
      </c>
      <c r="Z278" s="66">
        <f t="shared" si="66"/>
        <v>-2.1410448908645204E-7</v>
      </c>
      <c r="AA278" s="67">
        <f t="shared" si="67"/>
        <v>-2.1370988167570237E-7</v>
      </c>
      <c r="AB278" s="68">
        <f t="shared" si="76"/>
        <v>5.8191222373665135E-4</v>
      </c>
      <c r="AC278" s="69"/>
      <c r="AD278" s="70">
        <f t="shared" si="75"/>
        <v>5.8191222373665132</v>
      </c>
      <c r="AG278" s="71">
        <v>2720</v>
      </c>
    </row>
    <row r="279" spans="5:33">
      <c r="E279" s="73">
        <v>0.55499999999999994</v>
      </c>
      <c r="F279" s="71">
        <v>2730</v>
      </c>
      <c r="G279" s="58">
        <v>17.37</v>
      </c>
      <c r="H279" s="58">
        <v>6.08</v>
      </c>
      <c r="I279" s="58">
        <v>7.97</v>
      </c>
      <c r="J279" s="58">
        <v>17.41</v>
      </c>
      <c r="K279" s="58">
        <v>6.08</v>
      </c>
      <c r="L279" s="58">
        <v>8.01</v>
      </c>
      <c r="M279" s="59">
        <f t="shared" si="63"/>
        <v>17.39</v>
      </c>
      <c r="N279" s="59">
        <f t="shared" si="63"/>
        <v>6.08</v>
      </c>
      <c r="O279" s="59">
        <f t="shared" si="63"/>
        <v>7.99</v>
      </c>
      <c r="P279" s="60">
        <f t="shared" si="68"/>
        <v>0.16945551793248112</v>
      </c>
      <c r="Q279" s="22">
        <f t="shared" si="69"/>
        <v>8.3176377110266907E-7</v>
      </c>
      <c r="R279" s="61">
        <f t="shared" si="70"/>
        <v>6.3907810013441011E-9</v>
      </c>
      <c r="S279" s="22">
        <f t="shared" si="71"/>
        <v>4.0842081807140715E-17</v>
      </c>
      <c r="T279" s="62">
        <v>298</v>
      </c>
      <c r="U279" s="59">
        <f t="shared" si="72"/>
        <v>290.39</v>
      </c>
      <c r="V279" s="63">
        <f t="shared" si="73"/>
        <v>0.44198671954934066</v>
      </c>
      <c r="W279" s="64">
        <f t="shared" si="74"/>
        <v>2.7668570353791542</v>
      </c>
      <c r="X279" s="65">
        <f t="shared" si="64"/>
        <v>-2.1127701752407419E-7</v>
      </c>
      <c r="Y279" s="66">
        <f t="shared" si="65"/>
        <v>-2.1089205549443867E-7</v>
      </c>
      <c r="Z279" s="66">
        <f t="shared" si="66"/>
        <v>-2.1089275692314113E-7</v>
      </c>
      <c r="AA279" s="67">
        <f t="shared" si="67"/>
        <v>-2.1050849376610028E-7</v>
      </c>
      <c r="AB279" s="68">
        <f t="shared" si="76"/>
        <v>5.7977118127899841E-4</v>
      </c>
      <c r="AC279" s="69"/>
      <c r="AD279" s="70">
        <f t="shared" si="75"/>
        <v>5.7977118127899843</v>
      </c>
      <c r="AG279" s="71">
        <v>2730</v>
      </c>
    </row>
    <row r="280" spans="5:33">
      <c r="E280" s="73">
        <v>0.55511574074074077</v>
      </c>
      <c r="F280" s="71">
        <v>2740</v>
      </c>
      <c r="G280" s="58">
        <v>17.37</v>
      </c>
      <c r="H280" s="58">
        <v>6.08</v>
      </c>
      <c r="I280" s="58">
        <v>7.93</v>
      </c>
      <c r="J280" s="58">
        <v>17.420000000000002</v>
      </c>
      <c r="K280" s="58">
        <v>6.08</v>
      </c>
      <c r="L280" s="58">
        <v>7.79</v>
      </c>
      <c r="M280" s="59">
        <f t="shared" si="63"/>
        <v>17.395000000000003</v>
      </c>
      <c r="N280" s="59">
        <f t="shared" si="63"/>
        <v>6.08</v>
      </c>
      <c r="O280" s="59">
        <f t="shared" si="63"/>
        <v>7.8599999999999994</v>
      </c>
      <c r="P280" s="60">
        <f t="shared" si="68"/>
        <v>0.16671331924681293</v>
      </c>
      <c r="Q280" s="22">
        <f t="shared" si="69"/>
        <v>8.3176377110266907E-7</v>
      </c>
      <c r="R280" s="61">
        <f t="shared" si="70"/>
        <v>6.3934369225795873E-9</v>
      </c>
      <c r="S280" s="22">
        <f t="shared" si="71"/>
        <v>4.0876035683003941E-17</v>
      </c>
      <c r="T280" s="62">
        <v>298</v>
      </c>
      <c r="U280" s="59">
        <f t="shared" si="72"/>
        <v>290.39499999999998</v>
      </c>
      <c r="V280" s="63">
        <f t="shared" si="73"/>
        <v>0.44168871582111535</v>
      </c>
      <c r="W280" s="64">
        <f t="shared" si="74"/>
        <v>2.7649591275718639</v>
      </c>
      <c r="X280" s="65">
        <f t="shared" si="64"/>
        <v>-2.0741640903915199E-7</v>
      </c>
      <c r="Y280" s="66">
        <f t="shared" si="65"/>
        <v>-2.0704403256580646E-7</v>
      </c>
      <c r="Z280" s="66">
        <f t="shared" si="66"/>
        <v>-2.0704470109651021E-7</v>
      </c>
      <c r="AA280" s="67">
        <f t="shared" si="67"/>
        <v>-2.0667299075343062E-7</v>
      </c>
      <c r="AB280" s="68">
        <f t="shared" si="76"/>
        <v>5.7766225605212281E-4</v>
      </c>
      <c r="AC280" s="69"/>
      <c r="AD280" s="70">
        <f t="shared" si="75"/>
        <v>5.7766225605212282</v>
      </c>
      <c r="AG280" s="71">
        <v>2740</v>
      </c>
    </row>
    <row r="281" spans="5:33">
      <c r="E281" s="73">
        <v>0.55523148148148149</v>
      </c>
      <c r="F281" s="71">
        <v>2750</v>
      </c>
      <c r="G281" s="58">
        <v>17.39</v>
      </c>
      <c r="H281" s="58">
        <v>6.08</v>
      </c>
      <c r="I281" s="58">
        <v>7.89</v>
      </c>
      <c r="J281" s="58">
        <v>17.440000000000001</v>
      </c>
      <c r="K281" s="58">
        <v>6.08</v>
      </c>
      <c r="L281" s="58">
        <v>7.81</v>
      </c>
      <c r="M281" s="59">
        <f t="shared" si="63"/>
        <v>17.414999999999999</v>
      </c>
      <c r="N281" s="59">
        <f t="shared" si="63"/>
        <v>6.08</v>
      </c>
      <c r="O281" s="59">
        <f t="shared" si="63"/>
        <v>7.85</v>
      </c>
      <c r="P281" s="60">
        <f t="shared" si="68"/>
        <v>0.16656076598784922</v>
      </c>
      <c r="Q281" s="22">
        <f t="shared" si="69"/>
        <v>8.3176377110266907E-7</v>
      </c>
      <c r="R281" s="61">
        <f t="shared" si="70"/>
        <v>6.4040716497552185E-9</v>
      </c>
      <c r="S281" s="22">
        <f t="shared" si="71"/>
        <v>4.1012133695198527E-17</v>
      </c>
      <c r="T281" s="62">
        <v>298</v>
      </c>
      <c r="U281" s="59">
        <f t="shared" si="72"/>
        <v>290.41500000000002</v>
      </c>
      <c r="V281" s="63">
        <f t="shared" si="73"/>
        <v>0.44049680352127335</v>
      </c>
      <c r="W281" s="64">
        <f t="shared" si="74"/>
        <v>2.7573811574934108</v>
      </c>
      <c r="X281" s="65">
        <f t="shared" si="64"/>
        <v>-2.077407255448105E-7</v>
      </c>
      <c r="Y281" s="66">
        <f t="shared" si="65"/>
        <v>-2.0736584000783257E-7</v>
      </c>
      <c r="Z281" s="66">
        <f t="shared" si="66"/>
        <v>-2.0736651652017969E-7</v>
      </c>
      <c r="AA281" s="67">
        <f t="shared" si="67"/>
        <v>-2.0699230505390253E-7</v>
      </c>
      <c r="AB281" s="68">
        <f t="shared" si="76"/>
        <v>5.7559181127359417E-4</v>
      </c>
      <c r="AC281" s="69"/>
      <c r="AD281" s="70">
        <f t="shared" si="75"/>
        <v>5.7559181127359418</v>
      </c>
      <c r="AG281" s="71">
        <v>2750</v>
      </c>
    </row>
    <row r="282" spans="5:33">
      <c r="E282" s="73">
        <v>0.55534722222222221</v>
      </c>
      <c r="F282" s="71">
        <v>2760</v>
      </c>
      <c r="G282" s="58">
        <v>17.41</v>
      </c>
      <c r="H282" s="58">
        <v>6.08</v>
      </c>
      <c r="I282" s="58">
        <v>7.96</v>
      </c>
      <c r="J282" s="58">
        <v>17.46</v>
      </c>
      <c r="K282" s="58">
        <v>6.07</v>
      </c>
      <c r="L282" s="58">
        <v>7.89</v>
      </c>
      <c r="M282" s="59">
        <f t="shared" si="63"/>
        <v>17.435000000000002</v>
      </c>
      <c r="N282" s="59">
        <f t="shared" si="63"/>
        <v>6.0750000000000002</v>
      </c>
      <c r="O282" s="59">
        <f t="shared" si="63"/>
        <v>7.9249999999999998</v>
      </c>
      <c r="P282" s="60">
        <f t="shared" si="68"/>
        <v>0.16821227305678857</v>
      </c>
      <c r="Q282" s="22">
        <f t="shared" si="69"/>
        <v>8.413951416451931E-7</v>
      </c>
      <c r="R282" s="61">
        <f t="shared" si="70"/>
        <v>6.341295327351838E-9</v>
      </c>
      <c r="S282" s="22">
        <f t="shared" si="71"/>
        <v>4.0212026428694254E-17</v>
      </c>
      <c r="T282" s="62">
        <v>298</v>
      </c>
      <c r="U282" s="59">
        <f t="shared" si="72"/>
        <v>290.435</v>
      </c>
      <c r="V282" s="63">
        <f t="shared" si="73"/>
        <v>0.43930505537689785</v>
      </c>
      <c r="W282" s="64">
        <f t="shared" si="74"/>
        <v>2.7498249958692256</v>
      </c>
      <c r="X282" s="65">
        <f t="shared" si="64"/>
        <v>-2.0552966559353739E-7</v>
      </c>
      <c r="Y282" s="66">
        <f t="shared" si="65"/>
        <v>-2.0516139090546314E-7</v>
      </c>
      <c r="Z282" s="66">
        <f t="shared" si="66"/>
        <v>-2.0516205079193495E-7</v>
      </c>
      <c r="AA282" s="67">
        <f t="shared" si="67"/>
        <v>-2.0479443362552074E-7</v>
      </c>
      <c r="AB282" s="68">
        <f t="shared" si="76"/>
        <v>5.7351814836750293E-4</v>
      </c>
      <c r="AC282" s="69"/>
      <c r="AD282" s="70">
        <f t="shared" si="75"/>
        <v>5.7351814836750297</v>
      </c>
      <c r="AG282" s="71">
        <v>2760</v>
      </c>
    </row>
    <row r="283" spans="5:33">
      <c r="E283" s="73">
        <v>0.55546296296296294</v>
      </c>
      <c r="F283" s="71">
        <v>2770</v>
      </c>
      <c r="G283" s="58">
        <v>17.420000000000002</v>
      </c>
      <c r="H283" s="58">
        <v>6.08</v>
      </c>
      <c r="I283" s="58">
        <v>8.11</v>
      </c>
      <c r="J283" s="58">
        <v>17.47</v>
      </c>
      <c r="K283" s="58">
        <v>6.07</v>
      </c>
      <c r="L283" s="58">
        <v>7.97</v>
      </c>
      <c r="M283" s="59">
        <f t="shared" si="63"/>
        <v>17.445</v>
      </c>
      <c r="N283" s="59">
        <f t="shared" si="63"/>
        <v>6.0750000000000002</v>
      </c>
      <c r="O283" s="59">
        <f t="shared" si="63"/>
        <v>8.0399999999999991</v>
      </c>
      <c r="P283" s="60">
        <f t="shared" si="68"/>
        <v>0.17068374222375909</v>
      </c>
      <c r="Q283" s="22">
        <f t="shared" si="69"/>
        <v>8.413951416451931E-7</v>
      </c>
      <c r="R283" s="61">
        <f t="shared" si="70"/>
        <v>6.3465671339011146E-9</v>
      </c>
      <c r="S283" s="22">
        <f t="shared" si="71"/>
        <v>4.027891438511381E-17</v>
      </c>
      <c r="T283" s="62">
        <v>298</v>
      </c>
      <c r="U283" s="59">
        <f t="shared" si="72"/>
        <v>290.44499999999999</v>
      </c>
      <c r="V283" s="63">
        <f t="shared" si="73"/>
        <v>0.43870924285241186</v>
      </c>
      <c r="W283" s="64">
        <f t="shared" si="74"/>
        <v>2.7460550726940753</v>
      </c>
      <c r="X283" s="65">
        <f t="shared" si="64"/>
        <v>-2.0843480316016718E-7</v>
      </c>
      <c r="Y283" s="66">
        <f t="shared" si="65"/>
        <v>-2.0805468407284622E-7</v>
      </c>
      <c r="Z283" s="66">
        <f t="shared" si="66"/>
        <v>-2.0805537728970995E-7</v>
      </c>
      <c r="AA283" s="67">
        <f t="shared" si="67"/>
        <v>-2.076759488908366E-7</v>
      </c>
      <c r="AB283" s="68">
        <f t="shared" si="76"/>
        <v>5.7146653006314655E-4</v>
      </c>
      <c r="AC283" s="69"/>
      <c r="AD283" s="70">
        <f t="shared" si="75"/>
        <v>5.7146653006314656</v>
      </c>
      <c r="AG283" s="71">
        <v>2770</v>
      </c>
    </row>
    <row r="284" spans="5:33">
      <c r="E284" s="73">
        <v>0.55557870370370366</v>
      </c>
      <c r="F284" s="71">
        <v>2780</v>
      </c>
      <c r="G284" s="58">
        <v>17.43</v>
      </c>
      <c r="H284" s="58">
        <v>6.08</v>
      </c>
      <c r="I284" s="58">
        <v>8.2200000000000006</v>
      </c>
      <c r="J284" s="58">
        <v>17.48</v>
      </c>
      <c r="K284" s="58">
        <v>6.07</v>
      </c>
      <c r="L284" s="58">
        <v>7.91</v>
      </c>
      <c r="M284" s="59">
        <f t="shared" si="63"/>
        <v>17.454999999999998</v>
      </c>
      <c r="N284" s="59">
        <f t="shared" si="63"/>
        <v>6.0750000000000002</v>
      </c>
      <c r="O284" s="59">
        <f t="shared" si="63"/>
        <v>8.0650000000000013</v>
      </c>
      <c r="P284" s="60">
        <f t="shared" si="68"/>
        <v>0.17124511513382598</v>
      </c>
      <c r="Q284" s="22">
        <f t="shared" si="69"/>
        <v>8.413951416451931E-7</v>
      </c>
      <c r="R284" s="61">
        <f t="shared" si="70"/>
        <v>6.3518433231423869E-9</v>
      </c>
      <c r="S284" s="22">
        <f t="shared" si="71"/>
        <v>4.0345913601748521E-17</v>
      </c>
      <c r="T284" s="62">
        <v>298</v>
      </c>
      <c r="U284" s="59">
        <f t="shared" si="72"/>
        <v>290.45499999999998</v>
      </c>
      <c r="V284" s="63">
        <f t="shared" si="73"/>
        <v>0.43811347135407519</v>
      </c>
      <c r="W284" s="64">
        <f t="shared" si="74"/>
        <v>2.7422905770182271</v>
      </c>
      <c r="X284" s="65">
        <f t="shared" si="64"/>
        <v>-2.0899207111081421E-7</v>
      </c>
      <c r="Y284" s="66">
        <f t="shared" si="65"/>
        <v>-2.0860852034359843E-7</v>
      </c>
      <c r="Z284" s="66">
        <f t="shared" si="66"/>
        <v>-2.0860922425159957E-7</v>
      </c>
      <c r="AA284" s="67">
        <f t="shared" si="67"/>
        <v>-2.0822637480870366E-7</v>
      </c>
      <c r="AB284" s="68">
        <f t="shared" si="76"/>
        <v>5.6938597860518641E-4</v>
      </c>
      <c r="AC284" s="69"/>
      <c r="AD284" s="70">
        <f t="shared" si="75"/>
        <v>5.6938597860518643</v>
      </c>
      <c r="AG284" s="71">
        <v>2780</v>
      </c>
    </row>
    <row r="285" spans="5:33">
      <c r="E285" s="73">
        <v>0.55569444444444438</v>
      </c>
      <c r="F285" s="71">
        <v>2790</v>
      </c>
      <c r="G285" s="58">
        <v>17.440000000000001</v>
      </c>
      <c r="H285" s="58">
        <v>6.08</v>
      </c>
      <c r="I285" s="58">
        <v>8.36</v>
      </c>
      <c r="J285" s="58">
        <v>17.489999999999998</v>
      </c>
      <c r="K285" s="58">
        <v>6.07</v>
      </c>
      <c r="L285" s="58">
        <v>7.76</v>
      </c>
      <c r="M285" s="59">
        <f t="shared" si="63"/>
        <v>17.465</v>
      </c>
      <c r="N285" s="59">
        <f t="shared" si="63"/>
        <v>6.0750000000000002</v>
      </c>
      <c r="O285" s="59">
        <f t="shared" si="63"/>
        <v>8.0599999999999987</v>
      </c>
      <c r="P285" s="60">
        <f t="shared" si="68"/>
        <v>0.17116958137910906</v>
      </c>
      <c r="Q285" s="22">
        <f t="shared" si="69"/>
        <v>8.413951416451931E-7</v>
      </c>
      <c r="R285" s="61">
        <f t="shared" si="70"/>
        <v>6.3571238987191903E-9</v>
      </c>
      <c r="S285" s="22">
        <f t="shared" si="71"/>
        <v>4.0413024263666678E-17</v>
      </c>
      <c r="T285" s="62">
        <v>298</v>
      </c>
      <c r="U285" s="59">
        <f t="shared" si="72"/>
        <v>290.46499999999997</v>
      </c>
      <c r="V285" s="63">
        <f t="shared" si="73"/>
        <v>0.43751774087765266</v>
      </c>
      <c r="W285" s="64">
        <f t="shared" si="74"/>
        <v>2.7385315006638087</v>
      </c>
      <c r="X285" s="65">
        <f t="shared" si="64"/>
        <v>-2.0876691067339678E-7</v>
      </c>
      <c r="Y285" s="66">
        <f t="shared" si="65"/>
        <v>-2.0838277854276154E-7</v>
      </c>
      <c r="Z285" s="66">
        <f t="shared" si="66"/>
        <v>-2.0838348534774954E-7</v>
      </c>
      <c r="AA285" s="67">
        <f t="shared" si="67"/>
        <v>-2.0800005742105304E-7</v>
      </c>
      <c r="AB285" s="68">
        <f t="shared" si="76"/>
        <v>5.672998887133366E-4</v>
      </c>
      <c r="AC285" s="69"/>
      <c r="AD285" s="70">
        <f t="shared" si="75"/>
        <v>5.6729988871333656</v>
      </c>
      <c r="AG285" s="71">
        <v>2790</v>
      </c>
    </row>
    <row r="286" spans="5:33">
      <c r="E286" s="73">
        <v>0.55581018518518521</v>
      </c>
      <c r="F286" s="71">
        <v>2800</v>
      </c>
      <c r="G286" s="58">
        <v>17.45</v>
      </c>
      <c r="H286" s="58">
        <v>6.08</v>
      </c>
      <c r="I286" s="58">
        <v>8.36</v>
      </c>
      <c r="J286" s="58">
        <v>17.510000000000002</v>
      </c>
      <c r="K286" s="58">
        <v>6.07</v>
      </c>
      <c r="L286" s="58">
        <v>7.75</v>
      </c>
      <c r="M286" s="59">
        <f t="shared" si="63"/>
        <v>17.48</v>
      </c>
      <c r="N286" s="59">
        <f t="shared" si="63"/>
        <v>6.0750000000000002</v>
      </c>
      <c r="O286" s="59">
        <f t="shared" si="63"/>
        <v>8.0549999999999997</v>
      </c>
      <c r="P286" s="60">
        <f t="shared" si="68"/>
        <v>0.17110933659482275</v>
      </c>
      <c r="Q286" s="22">
        <f t="shared" si="69"/>
        <v>8.413951416451931E-7</v>
      </c>
      <c r="R286" s="61">
        <f t="shared" si="70"/>
        <v>6.365052994441193E-9</v>
      </c>
      <c r="S286" s="22">
        <f t="shared" si="71"/>
        <v>4.0513899622044801E-17</v>
      </c>
      <c r="T286" s="62">
        <v>298</v>
      </c>
      <c r="U286" s="59">
        <f t="shared" si="72"/>
        <v>290.48</v>
      </c>
      <c r="V286" s="63">
        <f t="shared" si="73"/>
        <v>0.43662422206983503</v>
      </c>
      <c r="W286" s="64">
        <f t="shared" si="74"/>
        <v>2.7329030295023458</v>
      </c>
      <c r="X286" s="65">
        <f t="shared" si="64"/>
        <v>-2.0887515760023434E-7</v>
      </c>
      <c r="Y286" s="66">
        <f t="shared" si="65"/>
        <v>-2.0848920933335143E-7</v>
      </c>
      <c r="Z286" s="66">
        <f t="shared" si="66"/>
        <v>-2.0848992246777304E-7</v>
      </c>
      <c r="AA286" s="67">
        <f t="shared" si="67"/>
        <v>-2.0810468469992899E-7</v>
      </c>
      <c r="AB286" s="68">
        <f t="shared" si="76"/>
        <v>5.6521605622021078E-4</v>
      </c>
      <c r="AC286" s="69"/>
      <c r="AD286" s="70">
        <f t="shared" si="75"/>
        <v>5.6521605622021074</v>
      </c>
      <c r="AG286" s="71">
        <v>2800</v>
      </c>
    </row>
    <row r="287" spans="5:33">
      <c r="E287" s="73">
        <v>0.55592592592592593</v>
      </c>
      <c r="F287" s="71">
        <v>2810</v>
      </c>
      <c r="G287" s="58">
        <v>17.46</v>
      </c>
      <c r="H287" s="58">
        <v>6.07</v>
      </c>
      <c r="I287" s="58">
        <v>8.3800000000000008</v>
      </c>
      <c r="J287" s="58">
        <v>17.510000000000002</v>
      </c>
      <c r="K287" s="58">
        <v>6.07</v>
      </c>
      <c r="L287" s="58">
        <v>7.92</v>
      </c>
      <c r="M287" s="59">
        <f t="shared" ref="M287:O302" si="77">(G287+J287)/2</f>
        <v>17.484999999999999</v>
      </c>
      <c r="N287" s="59">
        <f t="shared" si="77"/>
        <v>6.07</v>
      </c>
      <c r="O287" s="59">
        <f t="shared" si="77"/>
        <v>8.15</v>
      </c>
      <c r="P287" s="60">
        <f t="shared" si="68"/>
        <v>0.17314288530314381</v>
      </c>
      <c r="Q287" s="22">
        <f t="shared" si="69"/>
        <v>8.511380382023744E-7</v>
      </c>
      <c r="R287" s="61">
        <f t="shared" si="70"/>
        <v>6.2948077846514332E-9</v>
      </c>
      <c r="S287" s="22">
        <f t="shared" si="71"/>
        <v>3.9624605045708283E-17</v>
      </c>
      <c r="T287" s="62">
        <v>298</v>
      </c>
      <c r="U287" s="59">
        <f t="shared" si="72"/>
        <v>290.48500000000001</v>
      </c>
      <c r="V287" s="63">
        <f t="shared" si="73"/>
        <v>0.43632640297359659</v>
      </c>
      <c r="W287" s="64">
        <f t="shared" si="74"/>
        <v>2.7310295732719498</v>
      </c>
      <c r="X287" s="65">
        <f t="shared" si="64"/>
        <v>-2.0609692849007309E-7</v>
      </c>
      <c r="Y287" s="66">
        <f t="shared" si="65"/>
        <v>-2.0571978771899559E-7</v>
      </c>
      <c r="Z287" s="66">
        <f t="shared" si="66"/>
        <v>-2.0572047785621529E-7</v>
      </c>
      <c r="AA287" s="67">
        <f t="shared" si="67"/>
        <v>-2.0534402469656646E-7</v>
      </c>
      <c r="AB287" s="68">
        <f t="shared" si="76"/>
        <v>5.6313115937704013E-4</v>
      </c>
      <c r="AC287" s="69"/>
      <c r="AD287" s="70">
        <f t="shared" si="75"/>
        <v>5.631311593770401</v>
      </c>
      <c r="AG287" s="71">
        <v>2810</v>
      </c>
    </row>
    <row r="288" spans="5:33">
      <c r="E288" s="73">
        <v>0.55604166666666666</v>
      </c>
      <c r="F288" s="71">
        <v>2820</v>
      </c>
      <c r="G288" s="58">
        <v>17.47</v>
      </c>
      <c r="H288" s="58">
        <v>6.07</v>
      </c>
      <c r="I288" s="58">
        <v>8.34</v>
      </c>
      <c r="J288" s="58">
        <v>17.52</v>
      </c>
      <c r="K288" s="58">
        <v>6.07</v>
      </c>
      <c r="L288" s="58">
        <v>7.86</v>
      </c>
      <c r="M288" s="59">
        <f t="shared" si="77"/>
        <v>17.494999999999997</v>
      </c>
      <c r="N288" s="59">
        <f t="shared" si="77"/>
        <v>6.07</v>
      </c>
      <c r="O288" s="59">
        <f t="shared" si="77"/>
        <v>8.1</v>
      </c>
      <c r="P288" s="60">
        <f t="shared" si="68"/>
        <v>0.17211147596213103</v>
      </c>
      <c r="Q288" s="22">
        <f t="shared" si="69"/>
        <v>8.511380382023744E-7</v>
      </c>
      <c r="R288" s="61">
        <f t="shared" si="70"/>
        <v>6.3000409439970336E-9</v>
      </c>
      <c r="S288" s="22">
        <f t="shared" si="71"/>
        <v>3.9690515896039033E-17</v>
      </c>
      <c r="T288" s="62">
        <v>298</v>
      </c>
      <c r="U288" s="59">
        <f t="shared" si="72"/>
        <v>290.495</v>
      </c>
      <c r="V288" s="63">
        <f t="shared" si="73"/>
        <v>0.43573079553749494</v>
      </c>
      <c r="W288" s="64">
        <f t="shared" si="74"/>
        <v>2.727286705942972</v>
      </c>
      <c r="X288" s="65">
        <f t="shared" si="64"/>
        <v>-2.0474092214631666E-7</v>
      </c>
      <c r="Y288" s="66">
        <f t="shared" si="65"/>
        <v>-2.0436736314678034E-7</v>
      </c>
      <c r="Z288" s="66">
        <f t="shared" si="66"/>
        <v>-2.0436804472193719E-7</v>
      </c>
      <c r="AA288" s="67">
        <f t="shared" si="67"/>
        <v>-2.039951648104289E-7</v>
      </c>
      <c r="AB288" s="68">
        <f t="shared" si="76"/>
        <v>5.6107395690314509E-4</v>
      </c>
      <c r="AC288" s="69"/>
      <c r="AD288" s="70">
        <f t="shared" si="75"/>
        <v>5.610739569031451</v>
      </c>
      <c r="AG288" s="71">
        <v>2820</v>
      </c>
    </row>
    <row r="289" spans="1:34">
      <c r="E289" s="73">
        <v>0.55615740740740738</v>
      </c>
      <c r="F289" s="71">
        <v>2830</v>
      </c>
      <c r="G289" s="58">
        <v>17.48</v>
      </c>
      <c r="H289" s="58">
        <v>6.07</v>
      </c>
      <c r="I289" s="58">
        <v>8.26</v>
      </c>
      <c r="J289" s="58">
        <v>17.54</v>
      </c>
      <c r="K289" s="58">
        <v>6.07</v>
      </c>
      <c r="L289" s="58">
        <v>7.83</v>
      </c>
      <c r="M289" s="59">
        <f t="shared" si="77"/>
        <v>17.509999999999998</v>
      </c>
      <c r="N289" s="59">
        <f t="shared" si="77"/>
        <v>6.07</v>
      </c>
      <c r="O289" s="59">
        <f t="shared" si="77"/>
        <v>8.0449999999999999</v>
      </c>
      <c r="P289" s="60">
        <f t="shared" si="68"/>
        <v>0.170988749900089</v>
      </c>
      <c r="Q289" s="22">
        <f t="shared" si="69"/>
        <v>8.511380382023744E-7</v>
      </c>
      <c r="R289" s="61">
        <f t="shared" si="70"/>
        <v>6.3078988414508718E-9</v>
      </c>
      <c r="S289" s="22">
        <f t="shared" si="71"/>
        <v>3.9789587793977252E-17</v>
      </c>
      <c r="T289" s="62">
        <v>298</v>
      </c>
      <c r="U289" s="59">
        <f t="shared" si="72"/>
        <v>290.51</v>
      </c>
      <c r="V289" s="63">
        <f t="shared" si="73"/>
        <v>0.43483746126633588</v>
      </c>
      <c r="W289" s="64">
        <f t="shared" si="74"/>
        <v>2.7216825025476727</v>
      </c>
      <c r="X289" s="65">
        <f t="shared" si="64"/>
        <v>-2.0358867416290992E-7</v>
      </c>
      <c r="Y289" s="66">
        <f t="shared" si="65"/>
        <v>-2.032179576755899E-7</v>
      </c>
      <c r="Z289" s="66">
        <f t="shared" si="66"/>
        <v>-2.0321863271664777E-7</v>
      </c>
      <c r="AA289" s="67">
        <f t="shared" si="67"/>
        <v>-2.0284858881200867E-7</v>
      </c>
      <c r="AB289" s="68">
        <f t="shared" si="76"/>
        <v>5.5903027873198808E-4</v>
      </c>
      <c r="AC289" s="69"/>
      <c r="AD289" s="70">
        <f t="shared" si="75"/>
        <v>5.5903027873198807</v>
      </c>
      <c r="AG289" s="71">
        <v>2830</v>
      </c>
    </row>
    <row r="290" spans="1:34">
      <c r="E290" s="73">
        <v>0.5562731481481481</v>
      </c>
      <c r="F290" s="71">
        <v>2840</v>
      </c>
      <c r="G290" s="58">
        <v>17.489999999999998</v>
      </c>
      <c r="H290" s="58">
        <v>6.07</v>
      </c>
      <c r="I290" s="58">
        <v>8.27</v>
      </c>
      <c r="J290" s="58">
        <v>17.559999999999999</v>
      </c>
      <c r="K290" s="58">
        <v>6.07</v>
      </c>
      <c r="L290" s="58">
        <v>7.86</v>
      </c>
      <c r="M290" s="59">
        <f t="shared" si="77"/>
        <v>17.524999999999999</v>
      </c>
      <c r="N290" s="59">
        <f t="shared" si="77"/>
        <v>6.07</v>
      </c>
      <c r="O290" s="59">
        <f t="shared" si="77"/>
        <v>8.0649999999999995</v>
      </c>
      <c r="P290" s="60">
        <f t="shared" si="68"/>
        <v>0.17145990174320785</v>
      </c>
      <c r="Q290" s="22">
        <f t="shared" si="69"/>
        <v>8.511380382023744E-7</v>
      </c>
      <c r="R290" s="61">
        <f t="shared" si="70"/>
        <v>6.3157665398810765E-9</v>
      </c>
      <c r="S290" s="22">
        <f t="shared" si="71"/>
        <v>3.9888906986281384E-17</v>
      </c>
      <c r="T290" s="62">
        <v>298</v>
      </c>
      <c r="U290" s="59">
        <f t="shared" si="72"/>
        <v>290.52499999999998</v>
      </c>
      <c r="V290" s="63">
        <f t="shared" si="73"/>
        <v>0.43394421924206994</v>
      </c>
      <c r="W290" s="64">
        <f t="shared" si="74"/>
        <v>2.7160903919431441</v>
      </c>
      <c r="X290" s="65">
        <f t="shared" si="64"/>
        <v>-2.0433509495616386E-7</v>
      </c>
      <c r="Y290" s="66">
        <f t="shared" si="65"/>
        <v>-2.0396029267738496E-7</v>
      </c>
      <c r="Z290" s="66">
        <f t="shared" si="66"/>
        <v>-2.0396098015962195E-7</v>
      </c>
      <c r="AA290" s="67">
        <f t="shared" si="67"/>
        <v>-2.0358686284104727E-7</v>
      </c>
      <c r="AB290" s="68">
        <f t="shared" si="76"/>
        <v>5.5699809465905572E-4</v>
      </c>
      <c r="AC290" s="69"/>
      <c r="AD290" s="70">
        <f t="shared" si="75"/>
        <v>5.5699809465905572</v>
      </c>
      <c r="AG290" s="71">
        <v>2840</v>
      </c>
    </row>
    <row r="291" spans="1:34">
      <c r="E291" s="73">
        <v>0.55638888888888893</v>
      </c>
      <c r="F291" s="71">
        <v>2850</v>
      </c>
      <c r="G291" s="58">
        <v>17.510000000000002</v>
      </c>
      <c r="H291" s="58">
        <v>6.07</v>
      </c>
      <c r="I291" s="58">
        <v>8.18</v>
      </c>
      <c r="J291" s="58">
        <v>17.559999999999999</v>
      </c>
      <c r="K291" s="58">
        <v>6.07</v>
      </c>
      <c r="L291" s="58">
        <v>7.91</v>
      </c>
      <c r="M291" s="59">
        <f t="shared" si="77"/>
        <v>17.535</v>
      </c>
      <c r="N291" s="59">
        <f t="shared" si="77"/>
        <v>6.07</v>
      </c>
      <c r="O291" s="59">
        <f t="shared" si="77"/>
        <v>8.0449999999999999</v>
      </c>
      <c r="P291" s="60">
        <f t="shared" si="68"/>
        <v>0.1710653582909899</v>
      </c>
      <c r="Q291" s="22">
        <f t="shared" si="69"/>
        <v>8.511380382023744E-7</v>
      </c>
      <c r="R291" s="61">
        <f t="shared" si="70"/>
        <v>6.3210171231909296E-9</v>
      </c>
      <c r="S291" s="22">
        <f t="shared" si="71"/>
        <v>3.9955257471672933E-17</v>
      </c>
      <c r="T291" s="62">
        <v>298</v>
      </c>
      <c r="U291" s="59">
        <f t="shared" si="72"/>
        <v>290.53500000000003</v>
      </c>
      <c r="V291" s="63">
        <f t="shared" si="73"/>
        <v>0.43334877580043935</v>
      </c>
      <c r="W291" s="64">
        <f t="shared" si="74"/>
        <v>2.7123690229353743</v>
      </c>
      <c r="X291" s="65">
        <f t="shared" si="64"/>
        <v>-2.037353987716889E-7</v>
      </c>
      <c r="Y291" s="66">
        <f t="shared" si="65"/>
        <v>-2.0336142383776568E-7</v>
      </c>
      <c r="Z291" s="66">
        <f t="shared" si="66"/>
        <v>-2.0336211030291623E-7</v>
      </c>
      <c r="AA291" s="67">
        <f t="shared" si="67"/>
        <v>-2.0298881931400459E-7</v>
      </c>
      <c r="AB291" s="68">
        <f t="shared" si="76"/>
        <v>5.5495848715327034E-4</v>
      </c>
      <c r="AC291" s="69"/>
      <c r="AD291" s="70">
        <f t="shared" si="75"/>
        <v>5.5495848715327032</v>
      </c>
      <c r="AG291" s="71">
        <v>2850</v>
      </c>
    </row>
    <row r="292" spans="1:34">
      <c r="E292" s="73">
        <v>0.55650462962962965</v>
      </c>
      <c r="F292" s="71">
        <v>2860</v>
      </c>
      <c r="G292" s="58">
        <v>17.52</v>
      </c>
      <c r="H292" s="58">
        <v>6.07</v>
      </c>
      <c r="I292" s="58">
        <v>8.32</v>
      </c>
      <c r="J292" s="58">
        <v>17.57</v>
      </c>
      <c r="K292" s="58">
        <v>6.07</v>
      </c>
      <c r="L292" s="58">
        <v>7.93</v>
      </c>
      <c r="M292" s="59">
        <f t="shared" si="77"/>
        <v>17.545000000000002</v>
      </c>
      <c r="N292" s="59">
        <f t="shared" si="77"/>
        <v>6.07</v>
      </c>
      <c r="O292" s="59">
        <f t="shared" si="77"/>
        <v>8.125</v>
      </c>
      <c r="P292" s="60">
        <f t="shared" si="68"/>
        <v>0.17279741076225338</v>
      </c>
      <c r="Q292" s="22">
        <f t="shared" si="69"/>
        <v>8.511380382023744E-7</v>
      </c>
      <c r="R292" s="61">
        <f t="shared" si="70"/>
        <v>6.3262720715489398E-9</v>
      </c>
      <c r="S292" s="22">
        <f t="shared" si="71"/>
        <v>4.0021718323260116E-17</v>
      </c>
      <c r="T292" s="62">
        <v>298</v>
      </c>
      <c r="U292" s="59">
        <f t="shared" si="72"/>
        <v>290.54500000000002</v>
      </c>
      <c r="V292" s="63">
        <f t="shared" si="73"/>
        <v>0.43275337334684844</v>
      </c>
      <c r="W292" s="64">
        <f t="shared" si="74"/>
        <v>2.7086530082871265</v>
      </c>
      <c r="X292" s="65">
        <f t="shared" si="64"/>
        <v>-2.0566693619578941E-7</v>
      </c>
      <c r="Y292" s="66">
        <f t="shared" si="65"/>
        <v>-2.0528443496401311E-7</v>
      </c>
      <c r="Z292" s="66">
        <f t="shared" si="66"/>
        <v>-2.0528514634327035E-7</v>
      </c>
      <c r="AA292" s="67">
        <f t="shared" si="67"/>
        <v>-2.0490335384469212E-7</v>
      </c>
      <c r="AB292" s="68">
        <f t="shared" si="76"/>
        <v>5.5292486834265862E-4</v>
      </c>
      <c r="AC292" s="69"/>
      <c r="AD292" s="70">
        <f t="shared" si="75"/>
        <v>5.5292486834265864</v>
      </c>
      <c r="AG292" s="71">
        <v>2860</v>
      </c>
    </row>
    <row r="293" spans="1:34">
      <c r="E293" s="73">
        <v>0.55662037037037038</v>
      </c>
      <c r="F293" s="71">
        <v>2870</v>
      </c>
      <c r="G293" s="58">
        <v>17.54</v>
      </c>
      <c r="H293" s="58">
        <v>6.07</v>
      </c>
      <c r="I293" s="58">
        <v>8.42</v>
      </c>
      <c r="J293" s="58">
        <v>17.579999999999998</v>
      </c>
      <c r="K293" s="58">
        <v>6.07</v>
      </c>
      <c r="L293" s="58">
        <v>7.79</v>
      </c>
      <c r="M293" s="59">
        <f t="shared" si="77"/>
        <v>17.559999999999999</v>
      </c>
      <c r="N293" s="59">
        <f t="shared" si="77"/>
        <v>6.07</v>
      </c>
      <c r="O293" s="59">
        <f t="shared" si="77"/>
        <v>8.1050000000000004</v>
      </c>
      <c r="P293" s="60">
        <f t="shared" si="68"/>
        <v>0.17241842095485596</v>
      </c>
      <c r="Q293" s="22">
        <f t="shared" si="69"/>
        <v>8.511380382023744E-7</v>
      </c>
      <c r="R293" s="61">
        <f t="shared" si="70"/>
        <v>6.3341626864902079E-9</v>
      </c>
      <c r="S293" s="22">
        <f t="shared" si="71"/>
        <v>4.0121616938924848E-17</v>
      </c>
      <c r="T293" s="62">
        <v>298</v>
      </c>
      <c r="U293" s="59">
        <f t="shared" si="72"/>
        <v>290.56</v>
      </c>
      <c r="V293" s="63">
        <f t="shared" si="73"/>
        <v>0.43186034650977112</v>
      </c>
      <c r="W293" s="64">
        <f t="shared" si="74"/>
        <v>2.7030890081046572</v>
      </c>
      <c r="X293" s="65">
        <f t="shared" si="64"/>
        <v>-2.0538618336671851E-7</v>
      </c>
      <c r="Y293" s="66">
        <f t="shared" si="65"/>
        <v>-2.0500330419657109E-7</v>
      </c>
      <c r="Z293" s="66">
        <f t="shared" si="66"/>
        <v>-2.0500401795665239E-7</v>
      </c>
      <c r="AA293" s="67">
        <f t="shared" si="67"/>
        <v>-2.0462184988541532E-7</v>
      </c>
      <c r="AB293" s="68">
        <f t="shared" si="76"/>
        <v>5.5087201925490019E-4</v>
      </c>
      <c r="AC293" s="69"/>
      <c r="AD293" s="70">
        <f t="shared" si="75"/>
        <v>5.5087201925490019</v>
      </c>
      <c r="AG293" s="71">
        <v>2870</v>
      </c>
    </row>
    <row r="294" spans="1:34" s="77" customFormat="1">
      <c r="A294" s="104"/>
      <c r="B294" s="104"/>
      <c r="C294" s="104"/>
      <c r="D294" s="104"/>
      <c r="E294" s="106">
        <v>0.5567361111111111</v>
      </c>
      <c r="F294" s="107">
        <v>2880</v>
      </c>
      <c r="G294" s="108">
        <v>17.54</v>
      </c>
      <c r="H294" s="108">
        <v>6.07</v>
      </c>
      <c r="I294" s="108">
        <v>8.39</v>
      </c>
      <c r="J294" s="108">
        <v>17.59</v>
      </c>
      <c r="K294" s="108">
        <v>6.07</v>
      </c>
      <c r="L294" s="108">
        <v>7.91</v>
      </c>
      <c r="M294" s="109">
        <f t="shared" si="77"/>
        <v>17.564999999999998</v>
      </c>
      <c r="N294" s="109">
        <f t="shared" si="77"/>
        <v>6.07</v>
      </c>
      <c r="O294" s="109">
        <f t="shared" si="77"/>
        <v>8.15</v>
      </c>
      <c r="P294" s="110">
        <f t="shared" si="68"/>
        <v>0.17339125407400091</v>
      </c>
      <c r="Q294" s="111">
        <f t="shared" si="69"/>
        <v>8.511380382023744E-7</v>
      </c>
      <c r="R294" s="112">
        <f t="shared" si="70"/>
        <v>6.3367950779278938E-9</v>
      </c>
      <c r="S294" s="111">
        <f t="shared" si="71"/>
        <v>4.0154971859651184E-17</v>
      </c>
      <c r="T294" s="113">
        <v>298</v>
      </c>
      <c r="U294" s="109">
        <f t="shared" si="72"/>
        <v>290.565</v>
      </c>
      <c r="V294" s="114">
        <f t="shared" si="73"/>
        <v>0.4315626913868455</v>
      </c>
      <c r="W294" s="115">
        <f t="shared" si="74"/>
        <v>2.7012370098301464</v>
      </c>
      <c r="X294" s="116">
        <f t="shared" si="64"/>
        <v>-2.0608865580473332E-7</v>
      </c>
      <c r="Y294" s="116">
        <f t="shared" si="65"/>
        <v>-2.0570171308481443E-7</v>
      </c>
      <c r="Z294" s="116">
        <f t="shared" si="66"/>
        <v>-2.0570243959092857E-7</v>
      </c>
      <c r="AA294" s="116">
        <f t="shared" si="67"/>
        <v>-2.0531622064901394E-7</v>
      </c>
      <c r="AB294" s="116">
        <f t="shared" si="76"/>
        <v>5.4882198145896923E-4</v>
      </c>
      <c r="AC294" s="104"/>
      <c r="AD294" s="116">
        <f t="shared" si="75"/>
        <v>5.4882198145896925</v>
      </c>
      <c r="AE294" s="104"/>
      <c r="AF294" s="104"/>
      <c r="AG294" s="107">
        <v>2880</v>
      </c>
      <c r="AH294" s="104"/>
    </row>
    <row r="295" spans="1:34">
      <c r="E295" s="73">
        <v>0.55685185185185182</v>
      </c>
      <c r="F295" s="71">
        <v>2890</v>
      </c>
      <c r="G295" s="58">
        <v>17.559999999999999</v>
      </c>
      <c r="H295" s="58">
        <v>6.07</v>
      </c>
      <c r="I295" s="58">
        <v>8.3800000000000008</v>
      </c>
      <c r="J295" s="58">
        <v>17.61</v>
      </c>
      <c r="K295" s="58">
        <v>6.07</v>
      </c>
      <c r="L295" s="58">
        <v>7.85</v>
      </c>
      <c r="M295" s="59">
        <f t="shared" si="77"/>
        <v>17.585000000000001</v>
      </c>
      <c r="N295" s="59">
        <f t="shared" si="77"/>
        <v>6.07</v>
      </c>
      <c r="O295" s="59">
        <f t="shared" si="77"/>
        <v>8.1150000000000002</v>
      </c>
      <c r="P295" s="60">
        <f t="shared" si="68"/>
        <v>0.17270856549422431</v>
      </c>
      <c r="Q295" s="22">
        <f t="shared" si="69"/>
        <v>8.511380382023744E-7</v>
      </c>
      <c r="R295" s="61">
        <f t="shared" si="70"/>
        <v>6.3473355880850646E-9</v>
      </c>
      <c r="S295" s="22">
        <f t="shared" si="71"/>
        <v>4.0288669067771171E-17</v>
      </c>
      <c r="T295" s="62">
        <v>298</v>
      </c>
      <c r="U295" s="59">
        <f t="shared" si="72"/>
        <v>290.58499999999998</v>
      </c>
      <c r="V295" s="63">
        <f t="shared" si="73"/>
        <v>0.43037217332820843</v>
      </c>
      <c r="W295" s="64">
        <f t="shared" si="74"/>
        <v>2.693842332220822</v>
      </c>
      <c r="X295" s="65">
        <f t="shared" si="64"/>
        <v>-2.0575200003580565E-7</v>
      </c>
      <c r="Y295" s="66">
        <f t="shared" si="65"/>
        <v>-2.0536486947098051E-7</v>
      </c>
      <c r="Z295" s="66">
        <f t="shared" si="66"/>
        <v>-2.0536559787252311E-7</v>
      </c>
      <c r="AA295" s="67">
        <f t="shared" si="67"/>
        <v>-2.0497919296820777E-7</v>
      </c>
      <c r="AB295" s="68">
        <f t="shared" si="76"/>
        <v>5.4676495948929383E-4</v>
      </c>
      <c r="AC295" s="69"/>
      <c r="AD295" s="70">
        <f t="shared" si="75"/>
        <v>5.4676495948929382</v>
      </c>
      <c r="AG295" s="71">
        <v>2890</v>
      </c>
    </row>
    <row r="296" spans="1:34">
      <c r="E296" s="73">
        <v>0.55696759259259254</v>
      </c>
      <c r="F296" s="71">
        <v>2900</v>
      </c>
      <c r="G296" s="58">
        <v>17.57</v>
      </c>
      <c r="H296" s="58">
        <v>6.07</v>
      </c>
      <c r="I296" s="58">
        <v>8.36</v>
      </c>
      <c r="J296" s="58">
        <v>17.62</v>
      </c>
      <c r="K296" s="58">
        <v>6.06</v>
      </c>
      <c r="L296" s="58">
        <v>7.86</v>
      </c>
      <c r="M296" s="59">
        <f t="shared" si="77"/>
        <v>17.594999999999999</v>
      </c>
      <c r="N296" s="59">
        <f t="shared" si="77"/>
        <v>6.0649999999999995</v>
      </c>
      <c r="O296" s="59">
        <f t="shared" si="77"/>
        <v>8.11</v>
      </c>
      <c r="P296" s="60">
        <f t="shared" si="68"/>
        <v>0.17263311812538312</v>
      </c>
      <c r="Q296" s="22">
        <f t="shared" si="69"/>
        <v>8.6099375218460012E-7</v>
      </c>
      <c r="R296" s="61">
        <f t="shared" si="70"/>
        <v>6.279894663168024E-9</v>
      </c>
      <c r="S296" s="22">
        <f t="shared" si="71"/>
        <v>3.943707698048623E-17</v>
      </c>
      <c r="T296" s="62">
        <v>298</v>
      </c>
      <c r="U296" s="59">
        <f t="shared" si="72"/>
        <v>290.59500000000003</v>
      </c>
      <c r="V296" s="63">
        <f t="shared" si="73"/>
        <v>0.42977697575132445</v>
      </c>
      <c r="W296" s="64">
        <f t="shared" si="74"/>
        <v>2.6901529686794876</v>
      </c>
      <c r="X296" s="65">
        <f t="shared" si="64"/>
        <v>-2.0083389624245829E-7</v>
      </c>
      <c r="Y296" s="66">
        <f t="shared" si="65"/>
        <v>-2.0046366109734698E-7</v>
      </c>
      <c r="Z296" s="66">
        <f t="shared" si="66"/>
        <v>-2.0046434362188713E-7</v>
      </c>
      <c r="AA296" s="67">
        <f t="shared" si="67"/>
        <v>-2.0009478848486248E-7</v>
      </c>
      <c r="AB296" s="68">
        <f t="shared" si="76"/>
        <v>5.4471130594314215E-4</v>
      </c>
      <c r="AC296" s="69"/>
      <c r="AD296" s="70">
        <f t="shared" si="75"/>
        <v>5.4471130594314214</v>
      </c>
      <c r="AG296" s="71">
        <v>2900</v>
      </c>
    </row>
    <row r="297" spans="1:34">
      <c r="E297" s="73">
        <v>0.55708333333333337</v>
      </c>
      <c r="F297" s="71">
        <v>2910</v>
      </c>
      <c r="G297" s="58">
        <v>17.579999999999998</v>
      </c>
      <c r="H297" s="58">
        <v>6.06</v>
      </c>
      <c r="I297" s="58">
        <v>8.41</v>
      </c>
      <c r="J297" s="58">
        <v>17.63</v>
      </c>
      <c r="K297" s="58">
        <v>6.06</v>
      </c>
      <c r="L297" s="58">
        <v>7.9</v>
      </c>
      <c r="M297" s="59">
        <f t="shared" si="77"/>
        <v>17.604999999999997</v>
      </c>
      <c r="N297" s="59">
        <f t="shared" si="77"/>
        <v>6.06</v>
      </c>
      <c r="O297" s="59">
        <f t="shared" si="77"/>
        <v>8.1550000000000011</v>
      </c>
      <c r="P297" s="60">
        <f t="shared" si="68"/>
        <v>0.17362215721320401</v>
      </c>
      <c r="Q297" s="22">
        <f t="shared" si="69"/>
        <v>8.7096358995607992E-7</v>
      </c>
      <c r="R297" s="61">
        <f t="shared" si="70"/>
        <v>6.2131703032238947E-9</v>
      </c>
      <c r="S297" s="22">
        <f t="shared" si="71"/>
        <v>3.8603485216863301E-17</v>
      </c>
      <c r="T297" s="62">
        <v>298</v>
      </c>
      <c r="U297" s="59">
        <f t="shared" si="72"/>
        <v>290.60500000000002</v>
      </c>
      <c r="V297" s="63">
        <f t="shared" si="73"/>
        <v>0.42918181913709347</v>
      </c>
      <c r="W297" s="64">
        <f t="shared" si="74"/>
        <v>2.6864689113098383</v>
      </c>
      <c r="X297" s="65">
        <f t="shared" si="64"/>
        <v>-1.9725760978453392E-7</v>
      </c>
      <c r="Y297" s="66">
        <f t="shared" si="65"/>
        <v>-1.9689912363407144E-7</v>
      </c>
      <c r="Z297" s="66">
        <f t="shared" si="66"/>
        <v>-1.968997751289375E-7</v>
      </c>
      <c r="AA297" s="67">
        <f t="shared" si="67"/>
        <v>-1.9654193810535253E-7</v>
      </c>
      <c r="AB297" s="68">
        <f t="shared" si="76"/>
        <v>5.4270666478619918E-4</v>
      </c>
      <c r="AC297" s="69"/>
      <c r="AD297" s="70">
        <f t="shared" si="75"/>
        <v>5.4270666478619916</v>
      </c>
      <c r="AG297" s="71">
        <v>2910</v>
      </c>
    </row>
    <row r="298" spans="1:34">
      <c r="E298" s="73">
        <v>0.5571990740740741</v>
      </c>
      <c r="F298" s="71">
        <v>2920</v>
      </c>
      <c r="G298" s="58">
        <v>17.59</v>
      </c>
      <c r="H298" s="58">
        <v>6.06</v>
      </c>
      <c r="I298" s="58">
        <v>8.1999999999999993</v>
      </c>
      <c r="J298" s="58">
        <v>17.64</v>
      </c>
      <c r="K298" s="58">
        <v>6.07</v>
      </c>
      <c r="L298" s="58">
        <v>7.94</v>
      </c>
      <c r="M298" s="59">
        <f t="shared" si="77"/>
        <v>17.615000000000002</v>
      </c>
      <c r="N298" s="59">
        <f t="shared" si="77"/>
        <v>6.0649999999999995</v>
      </c>
      <c r="O298" s="59">
        <f t="shared" si="77"/>
        <v>8.07</v>
      </c>
      <c r="P298" s="60">
        <f t="shared" si="68"/>
        <v>0.17184331939577688</v>
      </c>
      <c r="Q298" s="22">
        <f t="shared" si="69"/>
        <v>8.6099375218460012E-7</v>
      </c>
      <c r="R298" s="61">
        <f t="shared" si="70"/>
        <v>6.2903405262058939E-9</v>
      </c>
      <c r="S298" s="22">
        <f t="shared" si="71"/>
        <v>3.9568383935628243E-17</v>
      </c>
      <c r="T298" s="62">
        <v>298</v>
      </c>
      <c r="U298" s="59">
        <f t="shared" si="72"/>
        <v>290.61500000000001</v>
      </c>
      <c r="V298" s="63">
        <f t="shared" si="73"/>
        <v>0.42858670348128913</v>
      </c>
      <c r="W298" s="64">
        <f t="shared" si="74"/>
        <v>2.6827901521246909</v>
      </c>
      <c r="X298" s="65">
        <f t="shared" si="64"/>
        <v>-1.9966394803798559E-7</v>
      </c>
      <c r="Y298" s="66">
        <f t="shared" si="65"/>
        <v>-1.9929532481811339E-7</v>
      </c>
      <c r="Z298" s="66">
        <f t="shared" si="66"/>
        <v>-1.9929600537702033E-7</v>
      </c>
      <c r="AA298" s="67">
        <f t="shared" si="67"/>
        <v>-1.9892806020313449E-7</v>
      </c>
      <c r="AB298" s="68">
        <f t="shared" si="76"/>
        <v>5.4073766921050603E-4</v>
      </c>
      <c r="AC298" s="69"/>
      <c r="AD298" s="70">
        <f t="shared" si="75"/>
        <v>5.4073766921050606</v>
      </c>
      <c r="AG298" s="71">
        <v>2920</v>
      </c>
    </row>
    <row r="299" spans="1:34">
      <c r="E299" s="73">
        <v>0.55731481481481482</v>
      </c>
      <c r="F299" s="71">
        <v>2930</v>
      </c>
      <c r="G299" s="58">
        <v>17.61</v>
      </c>
      <c r="H299" s="58">
        <v>6.06</v>
      </c>
      <c r="I299" s="58">
        <v>8.39</v>
      </c>
      <c r="J299" s="58">
        <v>17.649999999999999</v>
      </c>
      <c r="K299" s="58">
        <v>6.06</v>
      </c>
      <c r="L299" s="58">
        <v>7.71</v>
      </c>
      <c r="M299" s="59">
        <f t="shared" si="77"/>
        <v>17.63</v>
      </c>
      <c r="N299" s="59">
        <f t="shared" si="77"/>
        <v>6.06</v>
      </c>
      <c r="O299" s="59">
        <f t="shared" si="77"/>
        <v>8.0500000000000007</v>
      </c>
      <c r="P299" s="60">
        <f t="shared" si="68"/>
        <v>0.17146359642369044</v>
      </c>
      <c r="Q299" s="22">
        <f t="shared" si="69"/>
        <v>8.7096358995607992E-7</v>
      </c>
      <c r="R299" s="61">
        <f t="shared" si="70"/>
        <v>6.226091581859667E-9</v>
      </c>
      <c r="S299" s="22">
        <f t="shared" si="71"/>
        <v>3.8764216385703809E-17</v>
      </c>
      <c r="T299" s="62">
        <v>298</v>
      </c>
      <c r="U299" s="59">
        <f t="shared" si="72"/>
        <v>290.63</v>
      </c>
      <c r="V299" s="63">
        <f t="shared" si="73"/>
        <v>0.42769410678537628</v>
      </c>
      <c r="W299" s="64">
        <f t="shared" si="74"/>
        <v>2.6772819300017412</v>
      </c>
      <c r="X299" s="65">
        <f t="shared" si="64"/>
        <v>-1.9485457992629627E-7</v>
      </c>
      <c r="Y299" s="66">
        <f t="shared" si="65"/>
        <v>-1.9450220238538723E-7</v>
      </c>
      <c r="Z299" s="66">
        <f t="shared" si="66"/>
        <v>-1.9450283962948678E-7</v>
      </c>
      <c r="AA299" s="67">
        <f t="shared" si="67"/>
        <v>-1.9415109702787639E-7</v>
      </c>
      <c r="AB299" s="68">
        <f t="shared" si="76"/>
        <v>5.3874471142945372E-4</v>
      </c>
      <c r="AC299" s="69"/>
      <c r="AD299" s="70">
        <f t="shared" si="75"/>
        <v>5.3874471142945373</v>
      </c>
      <c r="AG299" s="71">
        <v>2930</v>
      </c>
    </row>
    <row r="300" spans="1:34">
      <c r="E300" s="73">
        <v>0.55743055555555554</v>
      </c>
      <c r="F300" s="71">
        <v>2940</v>
      </c>
      <c r="G300" s="58">
        <v>17.62</v>
      </c>
      <c r="H300" s="58">
        <v>6.06</v>
      </c>
      <c r="I300" s="58">
        <v>8.1300000000000008</v>
      </c>
      <c r="J300" s="58">
        <v>17.66</v>
      </c>
      <c r="K300" s="58">
        <v>6.06</v>
      </c>
      <c r="L300" s="58">
        <v>7.7</v>
      </c>
      <c r="M300" s="59">
        <f t="shared" si="77"/>
        <v>17.64</v>
      </c>
      <c r="N300" s="59">
        <f t="shared" si="77"/>
        <v>6.06</v>
      </c>
      <c r="O300" s="59">
        <f t="shared" si="77"/>
        <v>7.9150000000000009</v>
      </c>
      <c r="P300" s="60">
        <f t="shared" si="68"/>
        <v>0.16861839005514803</v>
      </c>
      <c r="Q300" s="22">
        <f t="shared" si="69"/>
        <v>8.7096358995607992E-7</v>
      </c>
      <c r="R300" s="61">
        <f t="shared" si="70"/>
        <v>6.2312676143078115E-9</v>
      </c>
      <c r="S300" s="22">
        <f t="shared" si="71"/>
        <v>3.8828696081121367E-17</v>
      </c>
      <c r="T300" s="62">
        <v>298</v>
      </c>
      <c r="U300" s="59">
        <f t="shared" si="72"/>
        <v>290.64</v>
      </c>
      <c r="V300" s="63">
        <f t="shared" si="73"/>
        <v>0.42709909350713193</v>
      </c>
      <c r="W300" s="64">
        <f t="shared" si="74"/>
        <v>2.6736163814160849</v>
      </c>
      <c r="X300" s="65">
        <f t="shared" si="64"/>
        <v>-1.9150921270829927E-7</v>
      </c>
      <c r="Y300" s="66">
        <f t="shared" si="65"/>
        <v>-1.9116759758103689E-7</v>
      </c>
      <c r="Z300" s="66">
        <f t="shared" si="66"/>
        <v>-1.9116820695587331E-7</v>
      </c>
      <c r="AA300" s="67">
        <f t="shared" si="67"/>
        <v>-1.9082719902943532E-7</v>
      </c>
      <c r="AB300" s="68">
        <f t="shared" si="76"/>
        <v>5.3679968516114724E-4</v>
      </c>
      <c r="AC300" s="69"/>
      <c r="AD300" s="70">
        <f t="shared" si="75"/>
        <v>5.3679968516114727</v>
      </c>
      <c r="AG300" s="71">
        <v>2940</v>
      </c>
    </row>
    <row r="301" spans="1:34">
      <c r="E301" s="73">
        <v>0.55754629629629626</v>
      </c>
      <c r="F301" s="71">
        <v>2950</v>
      </c>
      <c r="G301" s="58">
        <v>17.62</v>
      </c>
      <c r="H301" s="58">
        <v>6.06</v>
      </c>
      <c r="I301" s="58">
        <v>8.42</v>
      </c>
      <c r="J301" s="58">
        <v>17.68</v>
      </c>
      <c r="K301" s="58">
        <v>6.06</v>
      </c>
      <c r="L301" s="58">
        <v>7.65</v>
      </c>
      <c r="M301" s="59">
        <f t="shared" si="77"/>
        <v>17.649999999999999</v>
      </c>
      <c r="N301" s="59">
        <f t="shared" si="77"/>
        <v>6.06</v>
      </c>
      <c r="O301" s="59">
        <f t="shared" si="77"/>
        <v>8.0350000000000001</v>
      </c>
      <c r="P301" s="60">
        <f t="shared" si="68"/>
        <v>0.17120556811730689</v>
      </c>
      <c r="Q301" s="22">
        <f t="shared" si="69"/>
        <v>8.7096358995607992E-7</v>
      </c>
      <c r="R301" s="61">
        <f t="shared" si="70"/>
        <v>6.2364479498265982E-9</v>
      </c>
      <c r="S301" s="22">
        <f t="shared" si="71"/>
        <v>3.8893283030896378E-17</v>
      </c>
      <c r="T301" s="62">
        <v>298</v>
      </c>
      <c r="U301" s="59">
        <f t="shared" si="72"/>
        <v>290.64999999999998</v>
      </c>
      <c r="V301" s="63">
        <f t="shared" si="73"/>
        <v>0.42650412117251851</v>
      </c>
      <c r="W301" s="64">
        <f t="shared" si="74"/>
        <v>2.6699561031584116</v>
      </c>
      <c r="X301" s="65">
        <f t="shared" si="64"/>
        <v>-1.9434348839347331E-7</v>
      </c>
      <c r="Y301" s="66">
        <f t="shared" si="65"/>
        <v>-1.9399042951835407E-7</v>
      </c>
      <c r="Z301" s="66">
        <f t="shared" si="66"/>
        <v>-1.9399107091143768E-7</v>
      </c>
      <c r="AA301" s="67">
        <f t="shared" si="67"/>
        <v>-1.9363865109899701E-7</v>
      </c>
      <c r="AB301" s="68">
        <f t="shared" si="76"/>
        <v>5.3488800512646129E-4</v>
      </c>
      <c r="AC301" s="69"/>
      <c r="AD301" s="70">
        <f t="shared" si="75"/>
        <v>5.3488800512646133</v>
      </c>
      <c r="AE301" s="70"/>
      <c r="AF301" s="74"/>
      <c r="AG301" s="71">
        <v>2950</v>
      </c>
    </row>
    <row r="302" spans="1:34">
      <c r="E302" s="73">
        <v>0.55766203703703698</v>
      </c>
      <c r="F302" s="71">
        <v>2960</v>
      </c>
      <c r="G302" s="58">
        <v>17.63</v>
      </c>
      <c r="H302" s="58">
        <v>6.06</v>
      </c>
      <c r="I302" s="58">
        <v>8.33</v>
      </c>
      <c r="J302" s="58">
        <v>17.68</v>
      </c>
      <c r="K302" s="58">
        <v>6.06</v>
      </c>
      <c r="L302" s="58">
        <v>7.77</v>
      </c>
      <c r="M302" s="59">
        <f t="shared" si="77"/>
        <v>17.655000000000001</v>
      </c>
      <c r="N302" s="59">
        <f t="shared" si="77"/>
        <v>6.06</v>
      </c>
      <c r="O302" s="59">
        <f t="shared" si="77"/>
        <v>8.0500000000000007</v>
      </c>
      <c r="P302" s="60">
        <f t="shared" si="68"/>
        <v>0.17154058312485534</v>
      </c>
      <c r="Q302" s="22">
        <f t="shared" si="69"/>
        <v>8.7096358995607992E-7</v>
      </c>
      <c r="R302" s="61">
        <f t="shared" si="70"/>
        <v>6.2390397323552837E-9</v>
      </c>
      <c r="S302" s="22">
        <f t="shared" si="71"/>
        <v>3.8925616781907892E-17</v>
      </c>
      <c r="T302" s="62">
        <v>298</v>
      </c>
      <c r="U302" s="59">
        <f t="shared" si="72"/>
        <v>290.65499999999997</v>
      </c>
      <c r="V302" s="63">
        <f t="shared" si="73"/>
        <v>0.42620665035775118</v>
      </c>
      <c r="W302" s="64">
        <f t="shared" si="74"/>
        <v>2.6681279379236655</v>
      </c>
      <c r="X302" s="65">
        <f t="shared" si="64"/>
        <v>-1.9431190827394248E-7</v>
      </c>
      <c r="Y302" s="66">
        <f t="shared" si="65"/>
        <v>-1.9395767942932489E-7</v>
      </c>
      <c r="Z302" s="66">
        <f t="shared" si="66"/>
        <v>-1.9395832518529262E-7</v>
      </c>
      <c r="AA302" s="67">
        <f t="shared" si="67"/>
        <v>-1.9360473974222816E-7</v>
      </c>
      <c r="AB302" s="68">
        <f t="shared" si="76"/>
        <v>5.3294809655920789E-4</v>
      </c>
      <c r="AC302" s="69"/>
      <c r="AD302" s="70">
        <f t="shared" si="75"/>
        <v>5.3294809655920785</v>
      </c>
      <c r="AG302" s="71">
        <v>2960</v>
      </c>
    </row>
    <row r="303" spans="1:34">
      <c r="E303" s="73">
        <v>0.55777777777777782</v>
      </c>
      <c r="F303" s="71">
        <v>2970</v>
      </c>
      <c r="G303" s="58">
        <v>17.64</v>
      </c>
      <c r="H303" s="58">
        <v>6.06</v>
      </c>
      <c r="I303" s="58">
        <v>8.2200000000000006</v>
      </c>
      <c r="J303" s="58">
        <v>17.690000000000001</v>
      </c>
      <c r="K303" s="58">
        <v>6.06</v>
      </c>
      <c r="L303" s="58">
        <v>7.85</v>
      </c>
      <c r="M303" s="59">
        <f t="shared" ref="M303:M366" si="78">(G303+J303)/2</f>
        <v>17.664999999999999</v>
      </c>
      <c r="N303" s="59">
        <f t="shared" ref="N303:N366" si="79">(H303+K303)/2</f>
        <v>6.06</v>
      </c>
      <c r="O303" s="59">
        <f t="shared" ref="O303:O366" si="80">(I303+L303)/2</f>
        <v>8.0350000000000001</v>
      </c>
      <c r="P303" s="60">
        <f t="shared" si="68"/>
        <v>0.17125169891063136</v>
      </c>
      <c r="Q303" s="22">
        <f t="shared" si="69"/>
        <v>8.7096358995607992E-7</v>
      </c>
      <c r="R303" s="61">
        <f t="shared" si="70"/>
        <v>6.2442265291884722E-9</v>
      </c>
      <c r="S303" s="22">
        <f t="shared" si="71"/>
        <v>3.8990364947821112E-17</v>
      </c>
      <c r="T303" s="62">
        <v>298</v>
      </c>
      <c r="U303" s="59">
        <f t="shared" ref="U303:U366" si="81">273+M303</f>
        <v>290.66500000000002</v>
      </c>
      <c r="V303" s="63">
        <f t="shared" ref="V303:V366" si="82">((1/U303)-(1/298))*5026</f>
        <v>0.42561173943065128</v>
      </c>
      <c r="W303" s="64">
        <f t="shared" ref="W303:W366" si="83">POWER(10,V303)</f>
        <v>2.6644755502913675</v>
      </c>
      <c r="X303" s="65">
        <f t="shared" si="64"/>
        <v>-1.9386557695589915E-7</v>
      </c>
      <c r="Y303" s="66">
        <f t="shared" si="65"/>
        <v>-1.9351168562615636E-7</v>
      </c>
      <c r="Z303" s="66">
        <f t="shared" si="66"/>
        <v>-1.9351233163601142E-7</v>
      </c>
      <c r="AA303" s="67">
        <f t="shared" si="67"/>
        <v>-1.9315908395761019E-7</v>
      </c>
      <c r="AB303" s="68">
        <f t="shared" ref="AB303:AB366" si="84">AB302+10*(0.166666666666666*(X302+2*Y302+2*Z302+AA302))</f>
        <v>5.3100851546379884E-4</v>
      </c>
      <c r="AC303" s="69"/>
      <c r="AD303" s="70">
        <f t="shared" ref="AD303:AD366" si="85">AB303*10000</f>
        <v>5.3100851546379886</v>
      </c>
      <c r="AG303" s="71">
        <v>2970</v>
      </c>
    </row>
    <row r="304" spans="1:34">
      <c r="E304" s="73">
        <v>0.55789351851851854</v>
      </c>
      <c r="F304" s="71">
        <v>2980</v>
      </c>
      <c r="G304" s="58">
        <v>17.649999999999999</v>
      </c>
      <c r="H304" s="58">
        <v>6.06</v>
      </c>
      <c r="I304" s="58">
        <v>8.14</v>
      </c>
      <c r="J304" s="58">
        <v>17.71</v>
      </c>
      <c r="K304" s="58">
        <v>6.06</v>
      </c>
      <c r="L304" s="58">
        <v>7.71</v>
      </c>
      <c r="M304" s="59">
        <f t="shared" si="78"/>
        <v>17.68</v>
      </c>
      <c r="N304" s="59">
        <f t="shared" si="79"/>
        <v>6.06</v>
      </c>
      <c r="O304" s="59">
        <f t="shared" si="80"/>
        <v>7.9250000000000007</v>
      </c>
      <c r="P304" s="60">
        <f t="shared" si="68"/>
        <v>0.16895276882006188</v>
      </c>
      <c r="Q304" s="22">
        <f t="shared" si="69"/>
        <v>8.7096358995607992E-7</v>
      </c>
      <c r="R304" s="61">
        <f t="shared" si="70"/>
        <v>6.2520148105950637E-9</v>
      </c>
      <c r="S304" s="22">
        <f t="shared" si="71"/>
        <v>3.9087689191900029E-17</v>
      </c>
      <c r="T304" s="62">
        <v>298</v>
      </c>
      <c r="U304" s="59">
        <f t="shared" si="81"/>
        <v>290.68</v>
      </c>
      <c r="V304" s="63">
        <f t="shared" si="82"/>
        <v>0.42471944978818482</v>
      </c>
      <c r="W304" s="64">
        <f t="shared" si="83"/>
        <v>2.6590068111064231</v>
      </c>
      <c r="X304" s="65">
        <f t="shared" si="64"/>
        <v>-1.9143465039592278E-7</v>
      </c>
      <c r="Y304" s="66">
        <f t="shared" si="65"/>
        <v>-1.9108831635449581E-7</v>
      </c>
      <c r="Z304" s="66">
        <f t="shared" si="66"/>
        <v>-1.9108894292480582E-7</v>
      </c>
      <c r="AA304" s="67">
        <f t="shared" si="67"/>
        <v>-1.9074323318656928E-7</v>
      </c>
      <c r="AB304" s="68">
        <f t="shared" si="84"/>
        <v>5.290733943047358E-4</v>
      </c>
      <c r="AC304" s="69"/>
      <c r="AD304" s="70">
        <f t="shared" si="85"/>
        <v>5.2907339430473579</v>
      </c>
      <c r="AG304" s="71">
        <v>2980</v>
      </c>
    </row>
    <row r="305" spans="1:34">
      <c r="E305" s="73">
        <v>0.55800925925925926</v>
      </c>
      <c r="F305" s="71">
        <v>2990</v>
      </c>
      <c r="G305" s="58">
        <v>17.66</v>
      </c>
      <c r="H305" s="58">
        <v>6.06</v>
      </c>
      <c r="I305" s="58">
        <v>8.2200000000000006</v>
      </c>
      <c r="J305" s="58">
        <v>17.71</v>
      </c>
      <c r="K305" s="58">
        <v>6.06</v>
      </c>
      <c r="L305" s="58">
        <v>7.73</v>
      </c>
      <c r="M305" s="59">
        <f t="shared" si="78"/>
        <v>17.685000000000002</v>
      </c>
      <c r="N305" s="59">
        <f t="shared" si="79"/>
        <v>6.06</v>
      </c>
      <c r="O305" s="59">
        <f t="shared" si="80"/>
        <v>7.9750000000000005</v>
      </c>
      <c r="P305" s="60">
        <f t="shared" si="68"/>
        <v>0.17003399270970657</v>
      </c>
      <c r="Q305" s="22">
        <f t="shared" si="69"/>
        <v>8.7096358995607992E-7</v>
      </c>
      <c r="R305" s="61">
        <f t="shared" si="70"/>
        <v>6.2546130624983197E-9</v>
      </c>
      <c r="S305" s="22">
        <f t="shared" si="71"/>
        <v>3.9120184561574607E-17</v>
      </c>
      <c r="T305" s="62">
        <v>298</v>
      </c>
      <c r="U305" s="59">
        <f t="shared" si="81"/>
        <v>290.685</v>
      </c>
      <c r="V305" s="63">
        <f t="shared" si="82"/>
        <v>0.42442204037142972</v>
      </c>
      <c r="W305" s="64">
        <f t="shared" si="83"/>
        <v>2.6571865186992341</v>
      </c>
      <c r="X305" s="65">
        <f t="shared" si="64"/>
        <v>-1.9225510883955139E-7</v>
      </c>
      <c r="Y305" s="66">
        <f t="shared" si="65"/>
        <v>-1.9190453357683486E-7</v>
      </c>
      <c r="Z305" s="66">
        <f t="shared" si="66"/>
        <v>-1.9190517284731028E-7</v>
      </c>
      <c r="AA305" s="67">
        <f t="shared" si="67"/>
        <v>-1.9155523452366258E-7</v>
      </c>
      <c r="AB305" s="68">
        <f t="shared" si="84"/>
        <v>5.27162506967834E-4</v>
      </c>
      <c r="AC305" s="69"/>
      <c r="AD305" s="70">
        <f t="shared" si="85"/>
        <v>5.2716250696783398</v>
      </c>
      <c r="AG305" s="71">
        <v>2990</v>
      </c>
    </row>
    <row r="306" spans="1:34">
      <c r="E306" s="73">
        <v>0.55812499999999998</v>
      </c>
      <c r="F306" s="71">
        <v>3000</v>
      </c>
      <c r="G306" s="58">
        <v>17.670000000000002</v>
      </c>
      <c r="H306" s="58">
        <v>6.06</v>
      </c>
      <c r="I306" s="58">
        <v>8.17</v>
      </c>
      <c r="J306" s="58">
        <v>17.72</v>
      </c>
      <c r="K306" s="58">
        <v>6.06</v>
      </c>
      <c r="L306" s="58">
        <v>7.82</v>
      </c>
      <c r="M306" s="59">
        <f t="shared" si="78"/>
        <v>17.695</v>
      </c>
      <c r="N306" s="59">
        <f t="shared" si="79"/>
        <v>6.06</v>
      </c>
      <c r="O306" s="59">
        <f t="shared" si="80"/>
        <v>7.9950000000000001</v>
      </c>
      <c r="P306" s="60">
        <f t="shared" si="68"/>
        <v>0.17049104676471788</v>
      </c>
      <c r="Q306" s="22">
        <f t="shared" si="69"/>
        <v>8.7096358995607992E-7</v>
      </c>
      <c r="R306" s="61">
        <f t="shared" si="70"/>
        <v>6.2598128061475147E-9</v>
      </c>
      <c r="S306" s="22">
        <f t="shared" si="71"/>
        <v>3.918525636800842E-17</v>
      </c>
      <c r="T306" s="62">
        <v>298</v>
      </c>
      <c r="U306" s="59">
        <f t="shared" si="81"/>
        <v>290.69499999999999</v>
      </c>
      <c r="V306" s="63">
        <f t="shared" si="82"/>
        <v>0.42382725223085532</v>
      </c>
      <c r="W306" s="64">
        <f t="shared" si="83"/>
        <v>2.6535498589521787</v>
      </c>
      <c r="X306" s="65">
        <f t="shared" si="64"/>
        <v>-1.926532925682762E-7</v>
      </c>
      <c r="Y306" s="66">
        <f t="shared" si="65"/>
        <v>-1.9229997744729451E-7</v>
      </c>
      <c r="Z306" s="66">
        <f t="shared" si="66"/>
        <v>-1.9230062540702076E-7</v>
      </c>
      <c r="AA306" s="67">
        <f t="shared" si="67"/>
        <v>-1.9194795586912316E-7</v>
      </c>
      <c r="AB306" s="68">
        <f t="shared" si="84"/>
        <v>5.2524345737414821E-4</v>
      </c>
      <c r="AC306" s="75">
        <f>D22</f>
        <v>3.8043478260869565E-4</v>
      </c>
      <c r="AD306" s="70">
        <f t="shared" si="85"/>
        <v>5.2524345737414819</v>
      </c>
      <c r="AE306" s="70">
        <f>AC306*10000</f>
        <v>3.8043478260869565</v>
      </c>
      <c r="AF306" s="74">
        <f>(AD306-AE306)*(AD306-AE306)</f>
        <v>2.0969552287326612</v>
      </c>
      <c r="AG306" s="71">
        <v>3000</v>
      </c>
    </row>
    <row r="307" spans="1:34">
      <c r="E307" s="73">
        <v>0.5582407407407407</v>
      </c>
      <c r="F307" s="71">
        <v>3010</v>
      </c>
      <c r="G307" s="58">
        <v>17.68</v>
      </c>
      <c r="H307" s="58">
        <v>6.06</v>
      </c>
      <c r="I307" s="58">
        <v>8.25</v>
      </c>
      <c r="J307" s="58">
        <v>17.73</v>
      </c>
      <c r="K307" s="58">
        <v>6.06</v>
      </c>
      <c r="L307" s="58">
        <v>7.91</v>
      </c>
      <c r="M307" s="59">
        <f t="shared" si="78"/>
        <v>17.704999999999998</v>
      </c>
      <c r="N307" s="59">
        <f t="shared" si="79"/>
        <v>6.06</v>
      </c>
      <c r="O307" s="59">
        <f t="shared" si="80"/>
        <v>8.08</v>
      </c>
      <c r="P307" s="60">
        <f t="shared" si="68"/>
        <v>0.17233462037832928</v>
      </c>
      <c r="Q307" s="22">
        <f t="shared" si="69"/>
        <v>8.7096358995607992E-7</v>
      </c>
      <c r="R307" s="61">
        <f t="shared" si="70"/>
        <v>6.2650168725795465E-9</v>
      </c>
      <c r="S307" s="22">
        <f t="shared" si="71"/>
        <v>3.9250436413706404E-17</v>
      </c>
      <c r="T307" s="62">
        <v>298</v>
      </c>
      <c r="U307" s="59">
        <f t="shared" si="81"/>
        <v>290.70499999999998</v>
      </c>
      <c r="V307" s="63">
        <f t="shared" si="82"/>
        <v>0.42323250501067428</v>
      </c>
      <c r="W307" s="64">
        <f t="shared" si="83"/>
        <v>2.6499184260669906</v>
      </c>
      <c r="X307" s="65">
        <f t="shared" si="64"/>
        <v>-1.9461261691580991E-7</v>
      </c>
      <c r="Y307" s="66">
        <f t="shared" si="65"/>
        <v>-1.942507538314879E-7</v>
      </c>
      <c r="Z307" s="66">
        <f t="shared" si="66"/>
        <v>-1.9425142668042167E-7</v>
      </c>
      <c r="AA307" s="67">
        <f t="shared" si="67"/>
        <v>-1.9389023394284023E-7</v>
      </c>
      <c r="AB307" s="68">
        <f t="shared" si="84"/>
        <v>5.2332045328390485E-4</v>
      </c>
      <c r="AC307" s="69"/>
      <c r="AD307" s="70">
        <f t="shared" si="85"/>
        <v>5.2332045328390482</v>
      </c>
      <c r="AG307" s="71">
        <v>3010</v>
      </c>
    </row>
    <row r="308" spans="1:34">
      <c r="E308" s="73">
        <v>0.55835648148148143</v>
      </c>
      <c r="F308" s="71">
        <v>3020</v>
      </c>
      <c r="G308" s="58">
        <v>17.690000000000001</v>
      </c>
      <c r="H308" s="58">
        <v>6.06</v>
      </c>
      <c r="I308" s="58">
        <v>8.3699999999999992</v>
      </c>
      <c r="J308" s="58">
        <v>17.739999999999998</v>
      </c>
      <c r="K308" s="58">
        <v>6.06</v>
      </c>
      <c r="L308" s="58">
        <v>7.89</v>
      </c>
      <c r="M308" s="59">
        <f t="shared" si="78"/>
        <v>17.715</v>
      </c>
      <c r="N308" s="59">
        <f t="shared" si="79"/>
        <v>6.06</v>
      </c>
      <c r="O308" s="59">
        <f t="shared" si="80"/>
        <v>8.129999999999999</v>
      </c>
      <c r="P308" s="60">
        <f t="shared" si="68"/>
        <v>0.17343222372457523</v>
      </c>
      <c r="Q308" s="22">
        <f t="shared" si="69"/>
        <v>8.7096358995607992E-7</v>
      </c>
      <c r="R308" s="61">
        <f t="shared" si="70"/>
        <v>6.2702252653881459E-9</v>
      </c>
      <c r="S308" s="22">
        <f t="shared" si="71"/>
        <v>3.9315724878711844E-17</v>
      </c>
      <c r="T308" s="62">
        <v>298</v>
      </c>
      <c r="U308" s="59">
        <f t="shared" si="81"/>
        <v>290.71499999999997</v>
      </c>
      <c r="V308" s="63">
        <f t="shared" si="82"/>
        <v>0.4226377987066624</v>
      </c>
      <c r="W308" s="64">
        <f t="shared" si="83"/>
        <v>2.6462922121810131</v>
      </c>
      <c r="X308" s="65">
        <f t="shared" si="64"/>
        <v>-1.9571751864381657E-7</v>
      </c>
      <c r="Y308" s="66">
        <f t="shared" si="65"/>
        <v>-1.953501714272157E-7</v>
      </c>
      <c r="Z308" s="66">
        <f t="shared" si="66"/>
        <v>-1.9535086091060217E-7</v>
      </c>
      <c r="AA308" s="67">
        <f t="shared" si="67"/>
        <v>-1.9498420058916973E-7</v>
      </c>
      <c r="AB308" s="68">
        <f t="shared" si="84"/>
        <v>5.2137794126410069E-4</v>
      </c>
      <c r="AC308" s="69"/>
      <c r="AD308" s="70">
        <f t="shared" si="85"/>
        <v>5.2137794126410064</v>
      </c>
      <c r="AG308" s="71">
        <v>3020</v>
      </c>
    </row>
    <row r="309" spans="1:34">
      <c r="E309" s="73">
        <v>0.55847222222222226</v>
      </c>
      <c r="F309" s="71">
        <v>3030</v>
      </c>
      <c r="G309" s="58">
        <v>17.7</v>
      </c>
      <c r="H309" s="58">
        <v>6.06</v>
      </c>
      <c r="I309" s="58">
        <v>8.32</v>
      </c>
      <c r="J309" s="58">
        <v>17.760000000000002</v>
      </c>
      <c r="K309" s="58">
        <v>6.06</v>
      </c>
      <c r="L309" s="58">
        <v>7.91</v>
      </c>
      <c r="M309" s="59">
        <f t="shared" si="78"/>
        <v>17.73</v>
      </c>
      <c r="N309" s="59">
        <f t="shared" si="79"/>
        <v>6.06</v>
      </c>
      <c r="O309" s="59">
        <f t="shared" si="80"/>
        <v>8.1150000000000002</v>
      </c>
      <c r="P309" s="60">
        <f t="shared" si="68"/>
        <v>0.17315893713735933</v>
      </c>
      <c r="Q309" s="22">
        <f t="shared" si="69"/>
        <v>8.7096358995607992E-7</v>
      </c>
      <c r="R309" s="61">
        <f t="shared" si="70"/>
        <v>6.278045974425735E-9</v>
      </c>
      <c r="S309" s="22">
        <f t="shared" si="71"/>
        <v>3.9413861257003178E-17</v>
      </c>
      <c r="T309" s="62">
        <v>298</v>
      </c>
      <c r="U309" s="59">
        <f t="shared" si="81"/>
        <v>290.73</v>
      </c>
      <c r="V309" s="63">
        <f t="shared" si="82"/>
        <v>0.42174581595922539</v>
      </c>
      <c r="W309" s="64">
        <f t="shared" si="83"/>
        <v>2.640862659806392</v>
      </c>
      <c r="X309" s="65">
        <f t="shared" si="64"/>
        <v>-1.9556413973002608E-7</v>
      </c>
      <c r="Y309" s="66">
        <f t="shared" si="65"/>
        <v>-1.9519598865573686E-7</v>
      </c>
      <c r="Z309" s="66">
        <f t="shared" si="66"/>
        <v>-1.9519668170311088E-7</v>
      </c>
      <c r="AA309" s="67">
        <f t="shared" si="67"/>
        <v>-1.9482922106686111E-7</v>
      </c>
      <c r="AB309" s="68">
        <f t="shared" si="84"/>
        <v>5.1942443495758633E-4</v>
      </c>
      <c r="AC309" s="69"/>
      <c r="AD309" s="70">
        <f t="shared" si="85"/>
        <v>5.1942443495758637</v>
      </c>
      <c r="AG309" s="71">
        <v>3030</v>
      </c>
    </row>
    <row r="310" spans="1:34">
      <c r="E310" s="73">
        <v>0.55858796296296298</v>
      </c>
      <c r="F310" s="71">
        <v>3040</v>
      </c>
      <c r="G310" s="58">
        <v>17.71</v>
      </c>
      <c r="H310" s="58">
        <v>6.06</v>
      </c>
      <c r="I310" s="58">
        <v>8.2799999999999994</v>
      </c>
      <c r="J310" s="58">
        <v>17.760000000000002</v>
      </c>
      <c r="K310" s="58">
        <v>6.06</v>
      </c>
      <c r="L310" s="58">
        <v>7.91</v>
      </c>
      <c r="M310" s="59">
        <f t="shared" si="78"/>
        <v>17.734999999999999</v>
      </c>
      <c r="N310" s="59">
        <f t="shared" si="79"/>
        <v>6.06</v>
      </c>
      <c r="O310" s="59">
        <f t="shared" si="80"/>
        <v>8.0949999999999989</v>
      </c>
      <c r="P310" s="60">
        <f t="shared" si="68"/>
        <v>0.17274770808370735</v>
      </c>
      <c r="Q310" s="22">
        <f t="shared" si="69"/>
        <v>8.7096358995607992E-7</v>
      </c>
      <c r="R310" s="61">
        <f t="shared" si="70"/>
        <v>6.2806550445248851E-9</v>
      </c>
      <c r="S310" s="22">
        <f t="shared" si="71"/>
        <v>3.9446627788315887E-17</v>
      </c>
      <c r="T310" s="62">
        <v>298</v>
      </c>
      <c r="U310" s="59">
        <f t="shared" si="81"/>
        <v>290.73500000000001</v>
      </c>
      <c r="V310" s="63">
        <f t="shared" si="82"/>
        <v>0.42144850883025803</v>
      </c>
      <c r="W310" s="64">
        <f t="shared" si="83"/>
        <v>2.6390554100177943</v>
      </c>
      <c r="X310" s="65">
        <f t="shared" si="64"/>
        <v>-1.9466132927389777E-7</v>
      </c>
      <c r="Y310" s="66">
        <f t="shared" si="65"/>
        <v>-1.9429519353452837E-7</v>
      </c>
      <c r="Z310" s="66">
        <f t="shared" si="66"/>
        <v>-1.9429588219405896E-7</v>
      </c>
      <c r="AA310" s="67">
        <f t="shared" si="67"/>
        <v>-1.9393043252364013E-7</v>
      </c>
      <c r="AB310" s="68">
        <f t="shared" si="84"/>
        <v>5.17472470455062E-4</v>
      </c>
      <c r="AC310" s="69"/>
      <c r="AD310" s="70">
        <f t="shared" si="85"/>
        <v>5.1747247045506199</v>
      </c>
      <c r="AG310" s="71">
        <v>3040</v>
      </c>
    </row>
    <row r="311" spans="1:34">
      <c r="E311" s="73">
        <v>0.5587037037037037</v>
      </c>
      <c r="F311" s="71">
        <v>3050</v>
      </c>
      <c r="G311" s="58">
        <v>17.72</v>
      </c>
      <c r="H311" s="58">
        <v>6.06</v>
      </c>
      <c r="I311" s="58">
        <v>8.42</v>
      </c>
      <c r="J311" s="58">
        <v>17.77</v>
      </c>
      <c r="K311" s="58">
        <v>6.06</v>
      </c>
      <c r="L311" s="58">
        <v>7.92</v>
      </c>
      <c r="M311" s="59">
        <f t="shared" si="78"/>
        <v>17.744999999999997</v>
      </c>
      <c r="N311" s="59">
        <f t="shared" si="79"/>
        <v>6.06</v>
      </c>
      <c r="O311" s="59">
        <f t="shared" si="80"/>
        <v>8.17</v>
      </c>
      <c r="P311" s="60">
        <f t="shared" si="68"/>
        <v>0.17437957531452233</v>
      </c>
      <c r="Q311" s="22">
        <f t="shared" si="69"/>
        <v>8.7096358995607992E-7</v>
      </c>
      <c r="R311" s="61">
        <f t="shared" si="70"/>
        <v>6.2858764380554213E-9</v>
      </c>
      <c r="S311" s="22">
        <f t="shared" si="71"/>
        <v>3.9512242594500313E-17</v>
      </c>
      <c r="T311" s="62">
        <v>298</v>
      </c>
      <c r="U311" s="59">
        <f t="shared" si="81"/>
        <v>290.745</v>
      </c>
      <c r="V311" s="63">
        <f t="shared" si="82"/>
        <v>0.42085392524942578</v>
      </c>
      <c r="W311" s="64">
        <f t="shared" si="83"/>
        <v>2.6354448060769102</v>
      </c>
      <c r="X311" s="65">
        <f t="shared" si="64"/>
        <v>-1.9635667552622528E-7</v>
      </c>
      <c r="Y311" s="66">
        <f t="shared" si="65"/>
        <v>-1.9598273045633422E-7</v>
      </c>
      <c r="Z311" s="66">
        <f t="shared" si="66"/>
        <v>-1.9598344260383282E-7</v>
      </c>
      <c r="AA311" s="67">
        <f t="shared" si="67"/>
        <v>-1.9561020696898816E-7</v>
      </c>
      <c r="AB311" s="68">
        <f t="shared" si="84"/>
        <v>5.1552951393297086E-4</v>
      </c>
      <c r="AC311" s="69"/>
      <c r="AD311" s="70">
        <f t="shared" si="85"/>
        <v>5.1552951393297084</v>
      </c>
      <c r="AG311" s="71">
        <v>3050</v>
      </c>
    </row>
    <row r="312" spans="1:34">
      <c r="E312" s="73">
        <v>0.55881944444444442</v>
      </c>
      <c r="F312" s="71">
        <v>3060</v>
      </c>
      <c r="G312" s="58">
        <v>17.73</v>
      </c>
      <c r="H312" s="58">
        <v>6.06</v>
      </c>
      <c r="I312" s="58">
        <v>8.44</v>
      </c>
      <c r="J312" s="58">
        <v>17.78</v>
      </c>
      <c r="K312" s="58">
        <v>6.05</v>
      </c>
      <c r="L312" s="58">
        <v>7.95</v>
      </c>
      <c r="M312" s="59">
        <f t="shared" si="78"/>
        <v>17.755000000000003</v>
      </c>
      <c r="N312" s="59">
        <f t="shared" si="79"/>
        <v>6.0549999999999997</v>
      </c>
      <c r="O312" s="59">
        <f t="shared" si="80"/>
        <v>8.1950000000000003</v>
      </c>
      <c r="P312" s="60">
        <f t="shared" si="68"/>
        <v>0.17494464328801326</v>
      </c>
      <c r="Q312" s="22">
        <f t="shared" si="69"/>
        <v>8.8104887300801341E-7</v>
      </c>
      <c r="R312" s="61">
        <f t="shared" si="70"/>
        <v>6.2190885212967163E-9</v>
      </c>
      <c r="S312" s="22">
        <f t="shared" si="71"/>
        <v>3.8677062035724579E-17</v>
      </c>
      <c r="T312" s="62">
        <v>298</v>
      </c>
      <c r="U312" s="59">
        <f t="shared" si="81"/>
        <v>290.755</v>
      </c>
      <c r="V312" s="63">
        <f t="shared" si="82"/>
        <v>0.42025938256787893</v>
      </c>
      <c r="W312" s="64">
        <f t="shared" si="83"/>
        <v>2.6318393898078849</v>
      </c>
      <c r="X312" s="65">
        <f t="shared" si="64"/>
        <v>-1.9235916722425394E-7</v>
      </c>
      <c r="Y312" s="66">
        <f t="shared" si="65"/>
        <v>-1.9199892351711598E-7</v>
      </c>
      <c r="Z312" s="66">
        <f t="shared" si="66"/>
        <v>-1.9199959816928046E-7</v>
      </c>
      <c r="AA312" s="67">
        <f t="shared" si="67"/>
        <v>-1.9164002658737569E-7</v>
      </c>
      <c r="AB312" s="68">
        <f t="shared" si="84"/>
        <v>5.1356968188527835E-4</v>
      </c>
      <c r="AC312" s="69"/>
      <c r="AD312" s="70">
        <f t="shared" si="85"/>
        <v>5.1356968188527832</v>
      </c>
      <c r="AG312" s="71">
        <v>3060</v>
      </c>
    </row>
    <row r="313" spans="1:34">
      <c r="E313" s="73">
        <v>0.55893518518518515</v>
      </c>
      <c r="F313" s="71">
        <v>3070</v>
      </c>
      <c r="G313" s="58">
        <v>17.739999999999998</v>
      </c>
      <c r="H313" s="58">
        <v>6.06</v>
      </c>
      <c r="I313" s="58">
        <v>8.3000000000000007</v>
      </c>
      <c r="J313" s="58">
        <v>17.79</v>
      </c>
      <c r="K313" s="58">
        <v>6.05</v>
      </c>
      <c r="L313" s="58">
        <v>7.91</v>
      </c>
      <c r="M313" s="59">
        <f t="shared" si="78"/>
        <v>17.765000000000001</v>
      </c>
      <c r="N313" s="59">
        <f t="shared" si="79"/>
        <v>6.0549999999999997</v>
      </c>
      <c r="O313" s="59">
        <f t="shared" si="80"/>
        <v>8.1050000000000004</v>
      </c>
      <c r="P313" s="60">
        <f t="shared" si="68"/>
        <v>0.17305448395531237</v>
      </c>
      <c r="Q313" s="22">
        <f t="shared" si="69"/>
        <v>8.8104887300801341E-7</v>
      </c>
      <c r="R313" s="61">
        <f t="shared" si="70"/>
        <v>6.2242587317828398E-9</v>
      </c>
      <c r="S313" s="22">
        <f t="shared" si="71"/>
        <v>3.8741396760174926E-17</v>
      </c>
      <c r="T313" s="62">
        <v>298</v>
      </c>
      <c r="U313" s="59">
        <f t="shared" si="81"/>
        <v>290.76499999999999</v>
      </c>
      <c r="V313" s="63">
        <f t="shared" si="82"/>
        <v>0.41966488078139752</v>
      </c>
      <c r="W313" s="64">
        <f t="shared" si="83"/>
        <v>2.6282391534095844</v>
      </c>
      <c r="X313" s="65">
        <f t="shared" si="64"/>
        <v>-1.9014492173008358E-7</v>
      </c>
      <c r="Y313" s="66">
        <f t="shared" si="65"/>
        <v>-1.8979160292527796E-7</v>
      </c>
      <c r="Z313" s="66">
        <f t="shared" si="66"/>
        <v>-1.8979225944650762E-7</v>
      </c>
      <c r="AA313" s="67">
        <f t="shared" si="67"/>
        <v>-1.8943959472309471E-7</v>
      </c>
      <c r="AB313" s="68">
        <f t="shared" si="84"/>
        <v>5.1164968815663766E-4</v>
      </c>
      <c r="AC313" s="69"/>
      <c r="AD313" s="70">
        <f t="shared" si="85"/>
        <v>5.1164968815663769</v>
      </c>
      <c r="AG313" s="71">
        <v>3070</v>
      </c>
    </row>
    <row r="314" spans="1:34">
      <c r="E314" s="73">
        <v>0.55905092592592587</v>
      </c>
      <c r="F314" s="71">
        <v>3080</v>
      </c>
      <c r="G314" s="58">
        <v>17.75</v>
      </c>
      <c r="H314" s="58">
        <v>6.06</v>
      </c>
      <c r="I314" s="58">
        <v>8.42</v>
      </c>
      <c r="J314" s="58">
        <v>17.8</v>
      </c>
      <c r="K314" s="58">
        <v>6.05</v>
      </c>
      <c r="L314" s="58">
        <v>7.81</v>
      </c>
      <c r="M314" s="59">
        <f t="shared" si="78"/>
        <v>17.774999999999999</v>
      </c>
      <c r="N314" s="59">
        <f t="shared" si="79"/>
        <v>6.0549999999999997</v>
      </c>
      <c r="O314" s="59">
        <f t="shared" si="80"/>
        <v>8.1150000000000002</v>
      </c>
      <c r="P314" s="60">
        <f t="shared" si="68"/>
        <v>0.17329918562751248</v>
      </c>
      <c r="Q314" s="22">
        <f t="shared" si="69"/>
        <v>8.8104887300801341E-7</v>
      </c>
      <c r="R314" s="61">
        <f t="shared" si="70"/>
        <v>6.2294332404995468E-9</v>
      </c>
      <c r="S314" s="22">
        <f t="shared" si="71"/>
        <v>3.8805838497840685E-17</v>
      </c>
      <c r="T314" s="62">
        <v>298</v>
      </c>
      <c r="U314" s="59">
        <f t="shared" si="81"/>
        <v>290.77499999999998</v>
      </c>
      <c r="V314" s="63">
        <f t="shared" si="82"/>
        <v>0.41907041988576182</v>
      </c>
      <c r="W314" s="64">
        <f t="shared" si="83"/>
        <v>2.6246440890931151</v>
      </c>
      <c r="X314" s="65">
        <f t="shared" si="64"/>
        <v>-1.9028330296895063E-7</v>
      </c>
      <c r="Y314" s="66">
        <f t="shared" si="65"/>
        <v>-1.8992815230857858E-7</v>
      </c>
      <c r="Z314" s="66">
        <f t="shared" si="66"/>
        <v>-1.8992881517279001E-7</v>
      </c>
      <c r="AA314" s="67">
        <f t="shared" si="67"/>
        <v>-1.8957432490224868E-7</v>
      </c>
      <c r="AB314" s="68">
        <f t="shared" si="84"/>
        <v>5.0975176775464308E-4</v>
      </c>
      <c r="AC314" s="69"/>
      <c r="AD314" s="70">
        <f t="shared" si="85"/>
        <v>5.0975176775464313</v>
      </c>
      <c r="AG314" s="71">
        <v>3080</v>
      </c>
    </row>
    <row r="315" spans="1:34">
      <c r="E315" s="73">
        <v>0.5591666666666667</v>
      </c>
      <c r="F315" s="71">
        <v>3090</v>
      </c>
      <c r="G315" s="58">
        <v>17.77</v>
      </c>
      <c r="H315" s="58">
        <v>6.06</v>
      </c>
      <c r="I315" s="58">
        <v>8.3000000000000007</v>
      </c>
      <c r="J315" s="58">
        <v>17.82</v>
      </c>
      <c r="K315" s="58">
        <v>6.05</v>
      </c>
      <c r="L315" s="58">
        <v>7.83</v>
      </c>
      <c r="M315" s="59">
        <f t="shared" si="78"/>
        <v>17.795000000000002</v>
      </c>
      <c r="N315" s="59">
        <f t="shared" si="79"/>
        <v>6.0549999999999997</v>
      </c>
      <c r="O315" s="59">
        <f t="shared" si="80"/>
        <v>8.0650000000000013</v>
      </c>
      <c r="P315" s="60">
        <f t="shared" si="68"/>
        <v>0.17229343602590097</v>
      </c>
      <c r="Q315" s="22">
        <f t="shared" si="69"/>
        <v>8.8104887300801341E-7</v>
      </c>
      <c r="R315" s="61">
        <f t="shared" si="70"/>
        <v>6.2397951669209332E-9</v>
      </c>
      <c r="S315" s="22">
        <f t="shared" si="71"/>
        <v>3.8935043725129838E-17</v>
      </c>
      <c r="T315" s="62">
        <v>298</v>
      </c>
      <c r="U315" s="59">
        <f t="shared" si="81"/>
        <v>290.79500000000002</v>
      </c>
      <c r="V315" s="63">
        <f t="shared" si="82"/>
        <v>0.41788162075015001</v>
      </c>
      <c r="W315" s="64">
        <f t="shared" si="83"/>
        <v>2.6174694456111833</v>
      </c>
      <c r="X315" s="65">
        <f t="shared" si="64"/>
        <v>-1.8961999215299037E-7</v>
      </c>
      <c r="Y315" s="66">
        <f t="shared" si="65"/>
        <v>-1.8926599426274189E-7</v>
      </c>
      <c r="Z315" s="66">
        <f t="shared" si="66"/>
        <v>-1.8926665513454598E-7</v>
      </c>
      <c r="AA315" s="67">
        <f t="shared" si="67"/>
        <v>-1.8891331564856405E-7</v>
      </c>
      <c r="AB315" s="68">
        <f t="shared" si="84"/>
        <v>5.0785248181658656E-4</v>
      </c>
      <c r="AC315" s="69"/>
      <c r="AD315" s="70">
        <f t="shared" si="85"/>
        <v>5.0785248181658655</v>
      </c>
      <c r="AG315" s="71">
        <v>3090</v>
      </c>
    </row>
    <row r="316" spans="1:34">
      <c r="E316" s="73">
        <v>0.55928240740740742</v>
      </c>
      <c r="F316" s="71">
        <v>3100</v>
      </c>
      <c r="G316" s="58">
        <v>17.77</v>
      </c>
      <c r="H316" s="58">
        <v>6.05</v>
      </c>
      <c r="I316" s="58">
        <v>8.3699999999999992</v>
      </c>
      <c r="J316" s="58">
        <v>17.82</v>
      </c>
      <c r="K316" s="58">
        <v>6.05</v>
      </c>
      <c r="L316" s="58">
        <v>7.84</v>
      </c>
      <c r="M316" s="59">
        <f t="shared" si="78"/>
        <v>17.795000000000002</v>
      </c>
      <c r="N316" s="59">
        <f t="shared" si="79"/>
        <v>6.05</v>
      </c>
      <c r="O316" s="59">
        <f t="shared" si="80"/>
        <v>8.1050000000000004</v>
      </c>
      <c r="P316" s="60">
        <f t="shared" si="68"/>
        <v>0.17314796019713916</v>
      </c>
      <c r="Q316" s="22">
        <f t="shared" si="69"/>
        <v>8.9125093813374487E-7</v>
      </c>
      <c r="R316" s="61">
        <f t="shared" si="70"/>
        <v>6.1683688222850988E-9</v>
      </c>
      <c r="S316" s="22">
        <f t="shared" si="71"/>
        <v>3.8048773927738857E-17</v>
      </c>
      <c r="T316" s="62">
        <v>298</v>
      </c>
      <c r="U316" s="59">
        <f t="shared" si="81"/>
        <v>290.79500000000002</v>
      </c>
      <c r="V316" s="63">
        <f t="shared" si="82"/>
        <v>0.41788162075015001</v>
      </c>
      <c r="W316" s="64">
        <f t="shared" si="83"/>
        <v>2.6174694456111833</v>
      </c>
      <c r="X316" s="65">
        <f t="shared" si="64"/>
        <v>-1.8552875055065203E-7</v>
      </c>
      <c r="Y316" s="66">
        <f t="shared" si="65"/>
        <v>-1.8518859589713774E-7</v>
      </c>
      <c r="Z316" s="66">
        <f t="shared" si="66"/>
        <v>-1.8518921954812421E-7</v>
      </c>
      <c r="AA316" s="67">
        <f t="shared" si="67"/>
        <v>-1.8484968625875103E-7</v>
      </c>
      <c r="AB316" s="68">
        <f t="shared" si="84"/>
        <v>5.0595981747225964E-4</v>
      </c>
      <c r="AC316" s="69"/>
      <c r="AD316" s="70">
        <f t="shared" si="85"/>
        <v>5.0595981747225967</v>
      </c>
      <c r="AG316" s="71">
        <v>3100</v>
      </c>
    </row>
    <row r="317" spans="1:34">
      <c r="E317" s="73">
        <v>0.55939814814814814</v>
      </c>
      <c r="F317" s="71">
        <v>3110</v>
      </c>
      <c r="G317" s="58">
        <v>17.78</v>
      </c>
      <c r="H317" s="58">
        <v>6.05</v>
      </c>
      <c r="I317" s="58">
        <v>8.18</v>
      </c>
      <c r="J317" s="58">
        <v>17.829999999999998</v>
      </c>
      <c r="K317" s="58">
        <v>6.05</v>
      </c>
      <c r="L317" s="58">
        <v>7.95</v>
      </c>
      <c r="M317" s="59">
        <f t="shared" si="78"/>
        <v>17.805</v>
      </c>
      <c r="N317" s="59">
        <f t="shared" si="79"/>
        <v>6.05</v>
      </c>
      <c r="O317" s="59">
        <f t="shared" si="80"/>
        <v>8.0649999999999995</v>
      </c>
      <c r="P317" s="60">
        <f t="shared" si="68"/>
        <v>0.17232446333175069</v>
      </c>
      <c r="Q317" s="22">
        <f t="shared" si="69"/>
        <v>8.9125093813374487E-7</v>
      </c>
      <c r="R317" s="61">
        <f t="shared" si="70"/>
        <v>6.1734968671839696E-9</v>
      </c>
      <c r="S317" s="22">
        <f t="shared" si="71"/>
        <v>3.8112063569130289E-17</v>
      </c>
      <c r="T317" s="62">
        <v>298</v>
      </c>
      <c r="U317" s="59">
        <f t="shared" si="81"/>
        <v>290.80500000000001</v>
      </c>
      <c r="V317" s="63">
        <f t="shared" si="82"/>
        <v>0.41728728250174296</v>
      </c>
      <c r="W317" s="64">
        <f t="shared" si="83"/>
        <v>2.6138898509290014</v>
      </c>
      <c r="X317" s="65">
        <f t="shared" si="64"/>
        <v>-1.8452890740149007E-7</v>
      </c>
      <c r="Y317" s="66">
        <f t="shared" si="65"/>
        <v>-1.8419117300158541E-7</v>
      </c>
      <c r="Z317" s="66">
        <f t="shared" si="66"/>
        <v>-1.8419179114064275E-7</v>
      </c>
      <c r="AA317" s="67">
        <f t="shared" si="67"/>
        <v>-1.8385467261709492E-7</v>
      </c>
      <c r="AB317" s="68">
        <f t="shared" si="84"/>
        <v>5.041079273594264E-4</v>
      </c>
      <c r="AC317" s="69"/>
      <c r="AD317" s="70">
        <f t="shared" si="85"/>
        <v>5.0410792735942636</v>
      </c>
      <c r="AG317" s="71">
        <v>3110</v>
      </c>
    </row>
    <row r="318" spans="1:34" s="77" customFormat="1">
      <c r="A318" s="104"/>
      <c r="B318" s="104"/>
      <c r="C318" s="104"/>
      <c r="D318" s="104"/>
      <c r="E318" s="106">
        <v>0.55951388888888887</v>
      </c>
      <c r="F318" s="107">
        <v>3120</v>
      </c>
      <c r="G318" s="108">
        <v>17.79</v>
      </c>
      <c r="H318" s="108">
        <v>6.05</v>
      </c>
      <c r="I318" s="108">
        <v>8.4600000000000009</v>
      </c>
      <c r="J318" s="108">
        <v>17.84</v>
      </c>
      <c r="K318" s="108">
        <v>6.05</v>
      </c>
      <c r="L318" s="108">
        <v>7.72</v>
      </c>
      <c r="M318" s="109">
        <f t="shared" si="78"/>
        <v>17.814999999999998</v>
      </c>
      <c r="N318" s="109">
        <f t="shared" si="79"/>
        <v>6.05</v>
      </c>
      <c r="O318" s="109">
        <f t="shared" si="80"/>
        <v>8.09</v>
      </c>
      <c r="P318" s="110">
        <f t="shared" si="68"/>
        <v>0.1728897718140868</v>
      </c>
      <c r="Q318" s="111">
        <f t="shared" si="69"/>
        <v>8.9125093813374487E-7</v>
      </c>
      <c r="R318" s="112">
        <f t="shared" si="70"/>
        <v>6.1786291752592565E-9</v>
      </c>
      <c r="S318" s="111">
        <f t="shared" si="71"/>
        <v>3.8175458485364878E-17</v>
      </c>
      <c r="T318" s="113">
        <v>298</v>
      </c>
      <c r="U318" s="109">
        <f t="shared" si="81"/>
        <v>290.815</v>
      </c>
      <c r="V318" s="114">
        <f t="shared" si="82"/>
        <v>0.41669298512731084</v>
      </c>
      <c r="W318" s="115">
        <f t="shared" si="83"/>
        <v>2.6103153972951199</v>
      </c>
      <c r="X318" s="116">
        <f t="shared" si="64"/>
        <v>-1.8501763909308401E-7</v>
      </c>
      <c r="Y318" s="116">
        <f t="shared" si="65"/>
        <v>-1.8467686820683081E-7</v>
      </c>
      <c r="Z318" s="116">
        <f t="shared" si="66"/>
        <v>-1.8467749584859239E-7</v>
      </c>
      <c r="AA318" s="116">
        <f t="shared" si="67"/>
        <v>-1.8433735029208286E-7</v>
      </c>
      <c r="AB318" s="116">
        <f t="shared" si="84"/>
        <v>5.0226601151225471E-4</v>
      </c>
      <c r="AC318" s="104"/>
      <c r="AD318" s="116">
        <f t="shared" si="85"/>
        <v>5.0226601151225472</v>
      </c>
      <c r="AE318" s="104"/>
      <c r="AF318" s="104"/>
      <c r="AG318" s="107">
        <v>3120</v>
      </c>
      <c r="AH318" s="104"/>
    </row>
    <row r="319" spans="1:34">
      <c r="E319" s="73">
        <v>0.55962962962962959</v>
      </c>
      <c r="F319" s="71">
        <v>3130</v>
      </c>
      <c r="G319" s="58">
        <v>17.8</v>
      </c>
      <c r="H319" s="58">
        <v>6.05</v>
      </c>
      <c r="I319" s="58">
        <v>8.39</v>
      </c>
      <c r="J319" s="58">
        <v>17.850000000000001</v>
      </c>
      <c r="K319" s="58">
        <v>6.05</v>
      </c>
      <c r="L319" s="58">
        <v>7.89</v>
      </c>
      <c r="M319" s="59">
        <f t="shared" si="78"/>
        <v>17.825000000000003</v>
      </c>
      <c r="N319" s="59">
        <f t="shared" si="79"/>
        <v>6.05</v>
      </c>
      <c r="O319" s="59">
        <f t="shared" si="80"/>
        <v>8.14</v>
      </c>
      <c r="P319" s="60">
        <f t="shared" si="68"/>
        <v>0.17398965022351903</v>
      </c>
      <c r="Q319" s="22">
        <f t="shared" si="69"/>
        <v>8.9125093813374487E-7</v>
      </c>
      <c r="R319" s="61">
        <f t="shared" si="70"/>
        <v>6.183765750055134E-9</v>
      </c>
      <c r="S319" s="22">
        <f t="shared" si="71"/>
        <v>3.8238958851554936E-17</v>
      </c>
      <c r="T319" s="62">
        <v>298</v>
      </c>
      <c r="U319" s="59">
        <f t="shared" si="81"/>
        <v>290.82499999999999</v>
      </c>
      <c r="V319" s="63">
        <f t="shared" si="82"/>
        <v>0.41609872862263592</v>
      </c>
      <c r="W319" s="64">
        <f t="shared" si="83"/>
        <v>2.6067460769815538</v>
      </c>
      <c r="X319" s="65">
        <f t="shared" si="64"/>
        <v>-1.8607306450192223E-7</v>
      </c>
      <c r="Y319" s="66">
        <f t="shared" si="65"/>
        <v>-1.8572712271292786E-7</v>
      </c>
      <c r="Z319" s="66">
        <f t="shared" si="66"/>
        <v>-1.8572776587813661E-7</v>
      </c>
      <c r="AA319" s="67">
        <f t="shared" si="67"/>
        <v>-1.8538246486284184E-7</v>
      </c>
      <c r="AB319" s="68">
        <f t="shared" si="84"/>
        <v>5.004192386497614E-4</v>
      </c>
      <c r="AC319" s="69"/>
      <c r="AD319" s="70">
        <f t="shared" si="85"/>
        <v>5.0041923864976141</v>
      </c>
      <c r="AG319" s="71">
        <v>3130</v>
      </c>
    </row>
    <row r="320" spans="1:34">
      <c r="E320" s="73">
        <v>0.55974537037037031</v>
      </c>
      <c r="F320" s="71">
        <v>3140</v>
      </c>
      <c r="G320" s="58">
        <v>17.82</v>
      </c>
      <c r="H320" s="58">
        <v>6.05</v>
      </c>
      <c r="I320" s="58">
        <v>8.36</v>
      </c>
      <c r="J320" s="58">
        <v>17.86</v>
      </c>
      <c r="K320" s="58">
        <v>6.05</v>
      </c>
      <c r="L320" s="58">
        <v>7.91</v>
      </c>
      <c r="M320" s="59">
        <f t="shared" si="78"/>
        <v>17.84</v>
      </c>
      <c r="N320" s="59">
        <f t="shared" si="79"/>
        <v>6.05</v>
      </c>
      <c r="O320" s="59">
        <f t="shared" si="80"/>
        <v>8.1349999999999998</v>
      </c>
      <c r="P320" s="60">
        <f t="shared" si="68"/>
        <v>0.17392977687905942</v>
      </c>
      <c r="Q320" s="22">
        <f t="shared" si="69"/>
        <v>8.9125093813374487E-7</v>
      </c>
      <c r="R320" s="61">
        <f t="shared" si="70"/>
        <v>6.1914786201101745E-9</v>
      </c>
      <c r="S320" s="22">
        <f t="shared" si="71"/>
        <v>3.833440750328139E-17</v>
      </c>
      <c r="T320" s="62">
        <v>298</v>
      </c>
      <c r="U320" s="59">
        <f t="shared" si="81"/>
        <v>290.83999999999997</v>
      </c>
      <c r="V320" s="63">
        <f t="shared" si="82"/>
        <v>0.41520742048720027</v>
      </c>
      <c r="W320" s="64">
        <f t="shared" si="83"/>
        <v>2.6014017046117019</v>
      </c>
      <c r="X320" s="65">
        <f t="shared" si="64"/>
        <v>-1.8616292038900581E-7</v>
      </c>
      <c r="Y320" s="66">
        <f t="shared" si="65"/>
        <v>-1.8581535443441944E-7</v>
      </c>
      <c r="Z320" s="66">
        <f t="shared" si="66"/>
        <v>-1.8581600333965011E-7</v>
      </c>
      <c r="AA320" s="67">
        <f t="shared" si="67"/>
        <v>-1.8546908386728369E-7</v>
      </c>
      <c r="AB320" s="68">
        <f t="shared" si="84"/>
        <v>4.9856196313884994E-4</v>
      </c>
      <c r="AC320" s="69"/>
      <c r="AD320" s="70">
        <f t="shared" si="85"/>
        <v>4.9856196313884995</v>
      </c>
      <c r="AG320" s="71">
        <v>3140</v>
      </c>
    </row>
    <row r="321" spans="5:33">
      <c r="E321" s="73">
        <v>0.55986111111111114</v>
      </c>
      <c r="F321" s="71">
        <v>3150</v>
      </c>
      <c r="G321" s="58">
        <v>17.82</v>
      </c>
      <c r="H321" s="58">
        <v>6.05</v>
      </c>
      <c r="I321" s="58">
        <v>8.4499999999999993</v>
      </c>
      <c r="J321" s="58">
        <v>17.87</v>
      </c>
      <c r="K321" s="58">
        <v>6.05</v>
      </c>
      <c r="L321" s="58">
        <v>7.89</v>
      </c>
      <c r="M321" s="59">
        <f t="shared" si="78"/>
        <v>17.844999999999999</v>
      </c>
      <c r="N321" s="59">
        <f t="shared" si="79"/>
        <v>6.05</v>
      </c>
      <c r="O321" s="59">
        <f t="shared" si="80"/>
        <v>8.17</v>
      </c>
      <c r="P321" s="60">
        <f t="shared" si="68"/>
        <v>0.17469383154806417</v>
      </c>
      <c r="Q321" s="22">
        <f t="shared" si="69"/>
        <v>8.9125093813374487E-7</v>
      </c>
      <c r="R321" s="61">
        <f t="shared" si="70"/>
        <v>6.1940517140000673E-9</v>
      </c>
      <c r="S321" s="22">
        <f t="shared" si="71"/>
        <v>3.8366276635707173E-17</v>
      </c>
      <c r="T321" s="62">
        <v>298</v>
      </c>
      <c r="U321" s="59">
        <f t="shared" si="81"/>
        <v>290.84500000000003</v>
      </c>
      <c r="V321" s="63">
        <f t="shared" si="82"/>
        <v>0.41491033820569584</v>
      </c>
      <c r="W321" s="64">
        <f t="shared" si="83"/>
        <v>2.5996228054640653</v>
      </c>
      <c r="X321" s="65">
        <f t="shared" si="64"/>
        <v>-1.8656627484485887E-7</v>
      </c>
      <c r="Y321" s="66">
        <f t="shared" si="65"/>
        <v>-1.8621589525706417E-7</v>
      </c>
      <c r="Z321" s="66">
        <f t="shared" si="66"/>
        <v>-1.8621655328518662E-7</v>
      </c>
      <c r="AA321" s="67">
        <f t="shared" si="67"/>
        <v>-1.8586682925390336E-7</v>
      </c>
      <c r="AB321" s="68">
        <f t="shared" si="84"/>
        <v>4.9670380527250919E-4</v>
      </c>
      <c r="AC321" s="69"/>
      <c r="AD321" s="70">
        <f t="shared" si="85"/>
        <v>4.9670380527250915</v>
      </c>
      <c r="AG321" s="71">
        <v>3150</v>
      </c>
    </row>
    <row r="322" spans="5:33">
      <c r="E322" s="73">
        <v>0.55997685185185186</v>
      </c>
      <c r="F322" s="71">
        <v>3160</v>
      </c>
      <c r="G322" s="58">
        <v>17.829999999999998</v>
      </c>
      <c r="H322" s="58">
        <v>6.05</v>
      </c>
      <c r="I322" s="58">
        <v>8.2899999999999991</v>
      </c>
      <c r="J322" s="58">
        <v>17.88</v>
      </c>
      <c r="K322" s="58">
        <v>6.05</v>
      </c>
      <c r="L322" s="58">
        <v>7.79</v>
      </c>
      <c r="M322" s="59">
        <f t="shared" si="78"/>
        <v>17.854999999999997</v>
      </c>
      <c r="N322" s="59">
        <f t="shared" si="79"/>
        <v>6.05</v>
      </c>
      <c r="O322" s="59">
        <f t="shared" si="80"/>
        <v>8.0399999999999991</v>
      </c>
      <c r="P322" s="60">
        <f t="shared" si="68"/>
        <v>0.171945112437424</v>
      </c>
      <c r="Q322" s="22">
        <f t="shared" si="69"/>
        <v>8.9125093813374487E-7</v>
      </c>
      <c r="R322" s="61">
        <f t="shared" si="70"/>
        <v>6.1992011102522115E-9</v>
      </c>
      <c r="S322" s="22">
        <f t="shared" si="71"/>
        <v>3.8430094405352253E-17</v>
      </c>
      <c r="T322" s="62">
        <v>298</v>
      </c>
      <c r="U322" s="59">
        <f t="shared" si="81"/>
        <v>290.85500000000002</v>
      </c>
      <c r="V322" s="63">
        <f t="shared" si="82"/>
        <v>0.41431620428500621</v>
      </c>
      <c r="W322" s="64">
        <f t="shared" si="83"/>
        <v>2.5960688388647588</v>
      </c>
      <c r="X322" s="65">
        <f t="shared" si="64"/>
        <v>-1.8349747337737773E-7</v>
      </c>
      <c r="Y322" s="66">
        <f t="shared" si="65"/>
        <v>-1.8315725016370411E-7</v>
      </c>
      <c r="Z322" s="66">
        <f t="shared" si="66"/>
        <v>-1.8315788097258114E-7</v>
      </c>
      <c r="AA322" s="67">
        <f t="shared" si="67"/>
        <v>-1.8281828622861535E-7</v>
      </c>
      <c r="AB322" s="68">
        <f t="shared" si="84"/>
        <v>4.9484164193720379E-4</v>
      </c>
      <c r="AC322" s="69"/>
      <c r="AD322" s="70">
        <f t="shared" si="85"/>
        <v>4.9484164193720384</v>
      </c>
      <c r="AG322" s="71">
        <v>3160</v>
      </c>
    </row>
    <row r="323" spans="5:33">
      <c r="E323" s="73">
        <v>0.56009259259259259</v>
      </c>
      <c r="F323" s="71">
        <v>3170</v>
      </c>
      <c r="G323" s="58">
        <v>17.84</v>
      </c>
      <c r="H323" s="58">
        <v>6.05</v>
      </c>
      <c r="I323" s="58">
        <v>8.2100000000000009</v>
      </c>
      <c r="J323" s="58">
        <v>17.89</v>
      </c>
      <c r="K323" s="58">
        <v>6.05</v>
      </c>
      <c r="L323" s="58">
        <v>7.81</v>
      </c>
      <c r="M323" s="59">
        <f t="shared" si="78"/>
        <v>17.865000000000002</v>
      </c>
      <c r="N323" s="59">
        <f t="shared" si="79"/>
        <v>6.05</v>
      </c>
      <c r="O323" s="59">
        <f t="shared" si="80"/>
        <v>8.01</v>
      </c>
      <c r="P323" s="60">
        <f t="shared" si="68"/>
        <v>0.17133440860441007</v>
      </c>
      <c r="Q323" s="22">
        <f t="shared" si="69"/>
        <v>8.9125093813374487E-7</v>
      </c>
      <c r="R323" s="61">
        <f t="shared" si="70"/>
        <v>6.204354787431124E-9</v>
      </c>
      <c r="S323" s="22">
        <f t="shared" si="71"/>
        <v>3.8494018328319508E-17</v>
      </c>
      <c r="T323" s="62">
        <v>298</v>
      </c>
      <c r="U323" s="59">
        <f t="shared" si="81"/>
        <v>290.86500000000001</v>
      </c>
      <c r="V323" s="63">
        <f t="shared" si="82"/>
        <v>0.41372211121721181</v>
      </c>
      <c r="W323" s="64">
        <f t="shared" si="83"/>
        <v>2.5925199747948833</v>
      </c>
      <c r="X323" s="65">
        <f t="shared" si="64"/>
        <v>-1.8272176439962658E-7</v>
      </c>
      <c r="Y323" s="66">
        <f t="shared" si="65"/>
        <v>-1.8238315829865925E-7</v>
      </c>
      <c r="Z323" s="66">
        <f t="shared" si="66"/>
        <v>-1.8238378577777746E-7</v>
      </c>
      <c r="AA323" s="67">
        <f t="shared" si="67"/>
        <v>-1.8204580483033506E-7</v>
      </c>
      <c r="AB323" s="68">
        <f t="shared" si="84"/>
        <v>4.9301006523407292E-4</v>
      </c>
      <c r="AC323" s="69"/>
      <c r="AD323" s="70">
        <f t="shared" si="85"/>
        <v>4.9301006523407294</v>
      </c>
      <c r="AG323" s="71">
        <v>3170</v>
      </c>
    </row>
    <row r="324" spans="5:33">
      <c r="E324" s="73">
        <v>0.56020833333333331</v>
      </c>
      <c r="F324" s="71">
        <v>3180</v>
      </c>
      <c r="G324" s="58">
        <v>17.850000000000001</v>
      </c>
      <c r="H324" s="58">
        <v>6.05</v>
      </c>
      <c r="I324" s="58">
        <v>8.1</v>
      </c>
      <c r="J324" s="58">
        <v>17.899999999999999</v>
      </c>
      <c r="K324" s="58">
        <v>6.05</v>
      </c>
      <c r="L324" s="58">
        <v>7.8</v>
      </c>
      <c r="M324" s="59">
        <f t="shared" si="78"/>
        <v>17.875</v>
      </c>
      <c r="N324" s="59">
        <f t="shared" si="79"/>
        <v>6.05</v>
      </c>
      <c r="O324" s="59">
        <f t="shared" si="80"/>
        <v>7.9499999999999993</v>
      </c>
      <c r="P324" s="60">
        <f t="shared" si="68"/>
        <v>0.17008166692664559</v>
      </c>
      <c r="Q324" s="22">
        <f t="shared" si="69"/>
        <v>8.9125093813374487E-7</v>
      </c>
      <c r="R324" s="61">
        <f t="shared" si="70"/>
        <v>6.2095127490957262E-9</v>
      </c>
      <c r="S324" s="22">
        <f t="shared" si="71"/>
        <v>3.8558048581182366E-17</v>
      </c>
      <c r="T324" s="62">
        <v>298</v>
      </c>
      <c r="U324" s="59">
        <f t="shared" si="81"/>
        <v>290.875</v>
      </c>
      <c r="V324" s="63">
        <f t="shared" si="82"/>
        <v>0.4131280589981059</v>
      </c>
      <c r="W324" s="64">
        <f t="shared" si="83"/>
        <v>2.588976205586921</v>
      </c>
      <c r="X324" s="65">
        <f t="shared" si="64"/>
        <v>-1.8126311560401551E-7</v>
      </c>
      <c r="Y324" s="66">
        <f t="shared" si="65"/>
        <v>-1.8092865674597905E-7</v>
      </c>
      <c r="Z324" s="66">
        <f t="shared" si="66"/>
        <v>-1.8092927387499253E-7</v>
      </c>
      <c r="AA324" s="67">
        <f t="shared" si="67"/>
        <v>-1.8059542986857006E-7</v>
      </c>
      <c r="AB324" s="68">
        <f t="shared" si="84"/>
        <v>4.911862294717682E-4</v>
      </c>
      <c r="AC324" s="69"/>
      <c r="AD324" s="70">
        <f t="shared" si="85"/>
        <v>4.9118622947176824</v>
      </c>
      <c r="AG324" s="71">
        <v>3180</v>
      </c>
    </row>
    <row r="325" spans="5:33">
      <c r="E325" s="73">
        <v>0.56032407407407403</v>
      </c>
      <c r="F325" s="71">
        <v>3190</v>
      </c>
      <c r="G325" s="58">
        <v>17.86</v>
      </c>
      <c r="H325" s="58">
        <v>6.05</v>
      </c>
      <c r="I325" s="58">
        <v>8.2899999999999991</v>
      </c>
      <c r="J325" s="58">
        <v>17.91</v>
      </c>
      <c r="K325" s="58">
        <v>6.05</v>
      </c>
      <c r="L325" s="58">
        <v>7.74</v>
      </c>
      <c r="M325" s="59">
        <f t="shared" si="78"/>
        <v>17.884999999999998</v>
      </c>
      <c r="N325" s="59">
        <f t="shared" si="79"/>
        <v>6.05</v>
      </c>
      <c r="O325" s="59">
        <f t="shared" si="80"/>
        <v>8.0150000000000006</v>
      </c>
      <c r="P325" s="60">
        <f t="shared" si="68"/>
        <v>0.17150319572913761</v>
      </c>
      <c r="Q325" s="22">
        <f t="shared" si="69"/>
        <v>8.9125093813374487E-7</v>
      </c>
      <c r="R325" s="61">
        <f t="shared" si="70"/>
        <v>6.2146749988079082E-9</v>
      </c>
      <c r="S325" s="22">
        <f t="shared" si="71"/>
        <v>3.8622185340808071E-17</v>
      </c>
      <c r="T325" s="62">
        <v>298</v>
      </c>
      <c r="U325" s="59">
        <f t="shared" si="81"/>
        <v>290.88499999999999</v>
      </c>
      <c r="V325" s="63">
        <f t="shared" si="82"/>
        <v>0.41253404762347068</v>
      </c>
      <c r="W325" s="64">
        <f t="shared" si="83"/>
        <v>2.5854375235853095</v>
      </c>
      <c r="X325" s="65">
        <f t="shared" si="64"/>
        <v>-1.8265740352770377E-7</v>
      </c>
      <c r="Y325" s="66">
        <f t="shared" si="65"/>
        <v>-1.8231652388648371E-7</v>
      </c>
      <c r="Z325" s="66">
        <f t="shared" si="66"/>
        <v>-1.8231716004427179E-7</v>
      </c>
      <c r="AA325" s="67">
        <f t="shared" si="67"/>
        <v>-1.8197691418641392E-7</v>
      </c>
      <c r="AB325" s="68">
        <f t="shared" si="84"/>
        <v>4.8937693879391069E-4</v>
      </c>
      <c r="AC325" s="69"/>
      <c r="AD325" s="70">
        <f t="shared" si="85"/>
        <v>4.8937693879391073</v>
      </c>
      <c r="AG325" s="71">
        <v>3190</v>
      </c>
    </row>
    <row r="326" spans="5:33">
      <c r="E326" s="73">
        <v>0.56043981481481475</v>
      </c>
      <c r="F326" s="71">
        <v>3200</v>
      </c>
      <c r="G326" s="58">
        <v>17.87</v>
      </c>
      <c r="H326" s="58">
        <v>6.05</v>
      </c>
      <c r="I326" s="58">
        <v>8.19</v>
      </c>
      <c r="J326" s="58">
        <v>17.920000000000002</v>
      </c>
      <c r="K326" s="58">
        <v>6.05</v>
      </c>
      <c r="L326" s="58">
        <v>7.7</v>
      </c>
      <c r="M326" s="59">
        <f t="shared" si="78"/>
        <v>17.895000000000003</v>
      </c>
      <c r="N326" s="59">
        <f t="shared" si="79"/>
        <v>6.05</v>
      </c>
      <c r="O326" s="59">
        <f t="shared" si="80"/>
        <v>7.9450000000000003</v>
      </c>
      <c r="P326" s="60">
        <f t="shared" si="68"/>
        <v>0.17003601618358333</v>
      </c>
      <c r="Q326" s="22">
        <f t="shared" si="69"/>
        <v>8.9125093813374487E-7</v>
      </c>
      <c r="R326" s="61">
        <f t="shared" si="70"/>
        <v>6.2198415401325223E-9</v>
      </c>
      <c r="S326" s="22">
        <f t="shared" si="71"/>
        <v>3.8686428784358105E-17</v>
      </c>
      <c r="T326" s="62">
        <v>298</v>
      </c>
      <c r="U326" s="59">
        <f t="shared" si="81"/>
        <v>290.89499999999998</v>
      </c>
      <c r="V326" s="63">
        <f t="shared" si="82"/>
        <v>0.41194007708909514</v>
      </c>
      <c r="W326" s="64">
        <f t="shared" si="83"/>
        <v>2.5819039211465276</v>
      </c>
      <c r="X326" s="65">
        <f t="shared" ref="X326:X368" si="86">-($B$2/W326)*P326*S326*AB326</f>
        <v>-1.8096757653442306E-7</v>
      </c>
      <c r="Y326" s="66">
        <f t="shared" ref="Y326:Y368" si="87">-(AB326+(5*X326))*$B$2*S326*P326/W326</f>
        <v>-1.8063172369297589E-7</v>
      </c>
      <c r="Z326" s="66">
        <f t="shared" ref="Z326:Z368" si="88">-(AB326+5*Y326)*$B$2*P326*S326/W326</f>
        <v>-1.8063234699320056E-7</v>
      </c>
      <c r="AA326" s="67">
        <f t="shared" ref="AA326:AA368" si="89">-(AB326+(10*Z326))*$B$2*P326*S326/W326</f>
        <v>-1.8029711513844588E-7</v>
      </c>
      <c r="AB326" s="68">
        <f t="shared" si="84"/>
        <v>4.875537693179513E-4</v>
      </c>
      <c r="AC326" s="69"/>
      <c r="AD326" s="70">
        <f t="shared" si="85"/>
        <v>4.8755376931795134</v>
      </c>
      <c r="AG326" s="71">
        <v>3200</v>
      </c>
    </row>
    <row r="327" spans="5:33">
      <c r="E327" s="73">
        <v>0.56055555555555558</v>
      </c>
      <c r="F327" s="71">
        <v>3210</v>
      </c>
      <c r="G327" s="58">
        <v>17.87</v>
      </c>
      <c r="H327" s="58">
        <v>6.05</v>
      </c>
      <c r="I327" s="58">
        <v>8.16</v>
      </c>
      <c r="J327" s="58">
        <v>17.93</v>
      </c>
      <c r="K327" s="58">
        <v>6.05</v>
      </c>
      <c r="L327" s="58">
        <v>7.76</v>
      </c>
      <c r="M327" s="59">
        <f t="shared" si="78"/>
        <v>17.899999999999999</v>
      </c>
      <c r="N327" s="59">
        <f t="shared" si="79"/>
        <v>6.05</v>
      </c>
      <c r="O327" s="59">
        <f t="shared" si="80"/>
        <v>7.96</v>
      </c>
      <c r="P327" s="60">
        <f t="shared" ref="P327:P368" si="90">((O327/32000)*(1/((-0.026*M327+1.9067)/1000)))/1.013</f>
        <v>0.17037240634123699</v>
      </c>
      <c r="Q327" s="22">
        <f t="shared" ref="Q327:Q368" si="91">POWER(10, -N327)</f>
        <v>8.9125093813374487E-7</v>
      </c>
      <c r="R327" s="61">
        <f t="shared" ref="R327:R368" si="92">(0.00000000000001*(0.1253*EXP(0.0831*M327)))/Q327</f>
        <v>6.2224264212643135E-9</v>
      </c>
      <c r="S327" s="22">
        <f t="shared" ref="S327:S368" si="93">POWER(R327, 2)</f>
        <v>3.871859056804821E-17</v>
      </c>
      <c r="T327" s="62">
        <v>298</v>
      </c>
      <c r="U327" s="59">
        <f t="shared" si="81"/>
        <v>290.89999999999998</v>
      </c>
      <c r="V327" s="63">
        <f t="shared" si="82"/>
        <v>0.41164310713569091</v>
      </c>
      <c r="W327" s="64">
        <f t="shared" si="83"/>
        <v>2.5801390223778875</v>
      </c>
      <c r="X327" s="65">
        <f t="shared" si="86"/>
        <v>-1.8092766757991518E-7</v>
      </c>
      <c r="Y327" s="66">
        <f t="shared" si="87"/>
        <v>-1.8059071448797989E-7</v>
      </c>
      <c r="Z327" s="66">
        <f t="shared" si="88"/>
        <v>-1.8059134201713384E-7</v>
      </c>
      <c r="AA327" s="67">
        <f t="shared" si="89"/>
        <v>-1.8025501411697768E-7</v>
      </c>
      <c r="AB327" s="68">
        <f t="shared" si="84"/>
        <v>4.857474479295426E-4</v>
      </c>
      <c r="AC327" s="69"/>
      <c r="AD327" s="70">
        <f t="shared" si="85"/>
        <v>4.8574744792954263</v>
      </c>
      <c r="AG327" s="71">
        <v>3210</v>
      </c>
    </row>
    <row r="328" spans="5:33">
      <c r="E328" s="73">
        <v>0.56067129629629631</v>
      </c>
      <c r="F328" s="71">
        <v>3220</v>
      </c>
      <c r="G328" s="58">
        <v>17.88</v>
      </c>
      <c r="H328" s="58">
        <v>6.05</v>
      </c>
      <c r="I328" s="58">
        <v>8.25</v>
      </c>
      <c r="J328" s="58">
        <v>17.93</v>
      </c>
      <c r="K328" s="58">
        <v>6.05</v>
      </c>
      <c r="L328" s="58">
        <v>7.75</v>
      </c>
      <c r="M328" s="59">
        <f t="shared" si="78"/>
        <v>17.905000000000001</v>
      </c>
      <c r="N328" s="59">
        <f t="shared" si="79"/>
        <v>6.05</v>
      </c>
      <c r="O328" s="59">
        <f t="shared" si="80"/>
        <v>8</v>
      </c>
      <c r="P328" s="60">
        <f t="shared" si="90"/>
        <v>0.17124399467003754</v>
      </c>
      <c r="Q328" s="22">
        <f t="shared" si="91"/>
        <v>8.9125093813374487E-7</v>
      </c>
      <c r="R328" s="61">
        <f t="shared" si="92"/>
        <v>6.225012376637374E-9</v>
      </c>
      <c r="S328" s="22">
        <f t="shared" si="93"/>
        <v>3.8750779089288486E-17</v>
      </c>
      <c r="T328" s="62">
        <v>298</v>
      </c>
      <c r="U328" s="59">
        <f t="shared" si="81"/>
        <v>290.90499999999997</v>
      </c>
      <c r="V328" s="63">
        <f t="shared" si="82"/>
        <v>0.41134614739077024</v>
      </c>
      <c r="W328" s="64">
        <f t="shared" si="83"/>
        <v>2.578375390639049</v>
      </c>
      <c r="X328" s="65">
        <f t="shared" si="86"/>
        <v>-1.8145181112377394E-7</v>
      </c>
      <c r="Y328" s="66">
        <f t="shared" si="87"/>
        <v>-1.8111163821785772E-7</v>
      </c>
      <c r="Z328" s="66">
        <f t="shared" si="88"/>
        <v>-1.811122759497448E-7</v>
      </c>
      <c r="AA328" s="67">
        <f t="shared" si="89"/>
        <v>-1.8077273838456723E-7</v>
      </c>
      <c r="AB328" s="68">
        <f t="shared" si="84"/>
        <v>4.8394153660503075E-4</v>
      </c>
      <c r="AC328" s="69"/>
      <c r="AD328" s="70">
        <f t="shared" si="85"/>
        <v>4.8394153660503072</v>
      </c>
      <c r="AG328" s="71">
        <v>3220</v>
      </c>
    </row>
    <row r="329" spans="5:33">
      <c r="E329" s="73">
        <v>0.56078703703703703</v>
      </c>
      <c r="F329" s="71">
        <v>3230</v>
      </c>
      <c r="G329" s="58">
        <v>17.89</v>
      </c>
      <c r="H329" s="58">
        <v>6.05</v>
      </c>
      <c r="I329" s="58">
        <v>8.32</v>
      </c>
      <c r="J329" s="58">
        <v>17.940000000000001</v>
      </c>
      <c r="K329" s="58">
        <v>6.05</v>
      </c>
      <c r="L329" s="58">
        <v>7.74</v>
      </c>
      <c r="M329" s="59">
        <f t="shared" si="78"/>
        <v>17.914999999999999</v>
      </c>
      <c r="N329" s="59">
        <f t="shared" si="79"/>
        <v>6.05</v>
      </c>
      <c r="O329" s="59">
        <f t="shared" si="80"/>
        <v>8.0300000000000011</v>
      </c>
      <c r="P329" s="60">
        <f t="shared" si="90"/>
        <v>0.17191717505108772</v>
      </c>
      <c r="Q329" s="22">
        <f t="shared" si="91"/>
        <v>8.9125093813374487E-7</v>
      </c>
      <c r="R329" s="61">
        <f t="shared" si="92"/>
        <v>6.2301875118932471E-9</v>
      </c>
      <c r="S329" s="22">
        <f t="shared" si="93"/>
        <v>3.8815236433350567E-17</v>
      </c>
      <c r="T329" s="62">
        <v>298</v>
      </c>
      <c r="U329" s="59">
        <f t="shared" si="81"/>
        <v>290.91500000000002</v>
      </c>
      <c r="V329" s="63">
        <f t="shared" si="82"/>
        <v>0.41075225852427838</v>
      </c>
      <c r="W329" s="64">
        <f t="shared" si="83"/>
        <v>2.5748519244432577</v>
      </c>
      <c r="X329" s="65">
        <f t="shared" si="86"/>
        <v>-1.8203401203204076E-7</v>
      </c>
      <c r="Y329" s="66">
        <f t="shared" si="87"/>
        <v>-1.8169036661538054E-7</v>
      </c>
      <c r="Z329" s="66">
        <f t="shared" si="88"/>
        <v>-1.8169101535223509E-7</v>
      </c>
      <c r="AA329" s="67">
        <f t="shared" si="89"/>
        <v>-1.8134801622304712E-7</v>
      </c>
      <c r="AB329" s="68">
        <f t="shared" si="84"/>
        <v>4.8213041597529153E-4</v>
      </c>
      <c r="AC329" s="69"/>
      <c r="AD329" s="70">
        <f t="shared" si="85"/>
        <v>4.8213041597529154</v>
      </c>
      <c r="AG329" s="71">
        <v>3230</v>
      </c>
    </row>
    <row r="330" spans="5:33">
      <c r="E330" s="73">
        <v>0.56090277777777775</v>
      </c>
      <c r="F330" s="71">
        <v>3240</v>
      </c>
      <c r="G330" s="58">
        <v>17.899999999999999</v>
      </c>
      <c r="H330" s="58">
        <v>6.04</v>
      </c>
      <c r="I330" s="58">
        <v>8.2799999999999994</v>
      </c>
      <c r="J330" s="58">
        <v>17.95</v>
      </c>
      <c r="K330" s="58">
        <v>6.04</v>
      </c>
      <c r="L330" s="58">
        <v>7.8</v>
      </c>
      <c r="M330" s="59">
        <f t="shared" si="78"/>
        <v>17.924999999999997</v>
      </c>
      <c r="N330" s="59">
        <f t="shared" si="79"/>
        <v>6.04</v>
      </c>
      <c r="O330" s="59">
        <f t="shared" si="80"/>
        <v>8.0399999999999991</v>
      </c>
      <c r="P330" s="60">
        <f t="shared" si="90"/>
        <v>0.17216233390317634</v>
      </c>
      <c r="Q330" s="22">
        <f t="shared" si="91"/>
        <v>9.12010839355909E-7</v>
      </c>
      <c r="R330" s="61">
        <f t="shared" si="92"/>
        <v>6.09343266934357E-9</v>
      </c>
      <c r="S330" s="22">
        <f t="shared" si="93"/>
        <v>3.7129921695823503E-17</v>
      </c>
      <c r="T330" s="62">
        <v>298</v>
      </c>
      <c r="U330" s="59">
        <f t="shared" si="81"/>
        <v>290.92500000000001</v>
      </c>
      <c r="V330" s="63">
        <f t="shared" si="82"/>
        <v>0.41015841048541707</v>
      </c>
      <c r="W330" s="64">
        <f t="shared" si="83"/>
        <v>2.5713335149515699</v>
      </c>
      <c r="X330" s="65">
        <f t="shared" si="86"/>
        <v>-1.7395917201003476E-7</v>
      </c>
      <c r="Y330" s="66">
        <f t="shared" si="87"/>
        <v>-1.7364415074763925E-7</v>
      </c>
      <c r="Z330" s="66">
        <f t="shared" si="88"/>
        <v>-1.7364472121710411E-7</v>
      </c>
      <c r="AA330" s="67">
        <f t="shared" si="89"/>
        <v>-1.7333026835805634E-7</v>
      </c>
      <c r="AB330" s="68">
        <f t="shared" si="84"/>
        <v>4.8031350798830768E-4</v>
      </c>
      <c r="AC330" s="69"/>
      <c r="AD330" s="70">
        <f t="shared" si="85"/>
        <v>4.8031350798830772</v>
      </c>
      <c r="AG330" s="71">
        <v>3240</v>
      </c>
    </row>
    <row r="331" spans="5:33">
      <c r="E331" s="73">
        <v>0.56101851851851847</v>
      </c>
      <c r="F331" s="71">
        <v>3250</v>
      </c>
      <c r="G331" s="58">
        <v>17.91</v>
      </c>
      <c r="H331" s="58">
        <v>6.04</v>
      </c>
      <c r="I331" s="58">
        <v>8.2799999999999994</v>
      </c>
      <c r="J331" s="58">
        <v>17.96</v>
      </c>
      <c r="K331" s="58">
        <v>6.04</v>
      </c>
      <c r="L331" s="58">
        <v>7.77</v>
      </c>
      <c r="M331" s="59">
        <f t="shared" si="78"/>
        <v>17.935000000000002</v>
      </c>
      <c r="N331" s="59">
        <f t="shared" si="79"/>
        <v>6.04</v>
      </c>
      <c r="O331" s="59">
        <f t="shared" si="80"/>
        <v>8.0249999999999986</v>
      </c>
      <c r="P331" s="60">
        <f t="shared" si="90"/>
        <v>0.17187215398988373</v>
      </c>
      <c r="Q331" s="22">
        <f t="shared" si="91"/>
        <v>9.12010839355909E-7</v>
      </c>
      <c r="R331" s="61">
        <f t="shared" si="92"/>
        <v>6.0984984164181872E-9</v>
      </c>
      <c r="S331" s="22">
        <f t="shared" si="93"/>
        <v>3.7191682935055137E-17</v>
      </c>
      <c r="T331" s="62">
        <v>298</v>
      </c>
      <c r="U331" s="59">
        <f t="shared" si="81"/>
        <v>290.935</v>
      </c>
      <c r="V331" s="63">
        <f t="shared" si="82"/>
        <v>0.4095646032699708</v>
      </c>
      <c r="W331" s="64">
        <f t="shared" si="83"/>
        <v>2.5678201545682491</v>
      </c>
      <c r="X331" s="65">
        <f t="shared" si="86"/>
        <v>-1.7356309826428089E-7</v>
      </c>
      <c r="Y331" s="66">
        <f t="shared" si="87"/>
        <v>-1.7324837205372734E-7</v>
      </c>
      <c r="Z331" s="66">
        <f t="shared" si="88"/>
        <v>-1.7324894275446156E-7</v>
      </c>
      <c r="AA331" s="67">
        <f t="shared" si="89"/>
        <v>-1.7293478517491103E-7</v>
      </c>
      <c r="AB331" s="68">
        <f t="shared" si="84"/>
        <v>4.7857706268114505E-4</v>
      </c>
      <c r="AC331" s="69"/>
      <c r="AD331" s="70">
        <f t="shared" si="85"/>
        <v>4.7857706268114502</v>
      </c>
      <c r="AG331" s="71">
        <v>3250</v>
      </c>
    </row>
    <row r="332" spans="5:33">
      <c r="E332" s="73">
        <v>0.56113425925925919</v>
      </c>
      <c r="F332" s="71">
        <v>3260</v>
      </c>
      <c r="G332" s="58">
        <v>17.920000000000002</v>
      </c>
      <c r="H332" s="58">
        <v>6.04</v>
      </c>
      <c r="I332" s="58">
        <v>8.34</v>
      </c>
      <c r="J332" s="58">
        <v>17.97</v>
      </c>
      <c r="K332" s="58">
        <v>6.04</v>
      </c>
      <c r="L332" s="58">
        <v>7.8</v>
      </c>
      <c r="M332" s="59">
        <f t="shared" si="78"/>
        <v>17.945</v>
      </c>
      <c r="N332" s="59">
        <f t="shared" si="79"/>
        <v>6.04</v>
      </c>
      <c r="O332" s="59">
        <f t="shared" si="80"/>
        <v>8.07</v>
      </c>
      <c r="P332" s="60">
        <f t="shared" si="90"/>
        <v>0.17286712674679083</v>
      </c>
      <c r="Q332" s="22">
        <f t="shared" si="91"/>
        <v>9.12010839355909E-7</v>
      </c>
      <c r="R332" s="61">
        <f t="shared" si="92"/>
        <v>6.1035683748782123E-9</v>
      </c>
      <c r="S332" s="22">
        <f t="shared" si="93"/>
        <v>3.7253546906813464E-17</v>
      </c>
      <c r="T332" s="62">
        <v>298</v>
      </c>
      <c r="U332" s="59">
        <f t="shared" si="81"/>
        <v>290.94499999999999</v>
      </c>
      <c r="V332" s="63">
        <f t="shared" si="82"/>
        <v>0.40897083687373281</v>
      </c>
      <c r="W332" s="64">
        <f t="shared" si="83"/>
        <v>2.564311835709514</v>
      </c>
      <c r="X332" s="65">
        <f t="shared" si="86"/>
        <v>-1.7446359530762451E-7</v>
      </c>
      <c r="Y332" s="66">
        <f t="shared" si="87"/>
        <v>-1.7414443946866495E-7</v>
      </c>
      <c r="Z332" s="66">
        <f t="shared" si="88"/>
        <v>-1.7414502331797382E-7</v>
      </c>
      <c r="AA332" s="67">
        <f t="shared" si="89"/>
        <v>-1.7382644919218786E-7</v>
      </c>
      <c r="AB332" s="68">
        <f t="shared" si="84"/>
        <v>4.7684457515938575E-4</v>
      </c>
      <c r="AC332" s="69"/>
      <c r="AD332" s="70">
        <f t="shared" si="85"/>
        <v>4.7684457515938572</v>
      </c>
      <c r="AG332" s="71">
        <v>3260</v>
      </c>
    </row>
    <row r="333" spans="5:33">
      <c r="E333" s="73">
        <v>0.56125000000000003</v>
      </c>
      <c r="F333" s="71">
        <v>3270</v>
      </c>
      <c r="G333" s="58">
        <v>17.93</v>
      </c>
      <c r="H333" s="58">
        <v>6.04</v>
      </c>
      <c r="I333" s="58">
        <v>8.2899999999999991</v>
      </c>
      <c r="J333" s="58">
        <v>17.98</v>
      </c>
      <c r="K333" s="58">
        <v>6.04</v>
      </c>
      <c r="L333" s="58">
        <v>7.75</v>
      </c>
      <c r="M333" s="59">
        <f t="shared" si="78"/>
        <v>17.954999999999998</v>
      </c>
      <c r="N333" s="59">
        <f t="shared" si="79"/>
        <v>6.04</v>
      </c>
      <c r="O333" s="59">
        <f t="shared" si="80"/>
        <v>8.02</v>
      </c>
      <c r="P333" s="60">
        <f t="shared" si="90"/>
        <v>0.17182710041053323</v>
      </c>
      <c r="Q333" s="22">
        <f t="shared" si="91"/>
        <v>9.12010839355909E-7</v>
      </c>
      <c r="R333" s="61">
        <f t="shared" si="92"/>
        <v>6.1086425482247576E-9</v>
      </c>
      <c r="S333" s="22">
        <f t="shared" si="93"/>
        <v>3.7315513781981859E-17</v>
      </c>
      <c r="T333" s="62">
        <v>298</v>
      </c>
      <c r="U333" s="59">
        <f t="shared" si="81"/>
        <v>290.95499999999998</v>
      </c>
      <c r="V333" s="63">
        <f t="shared" si="82"/>
        <v>0.40837711129249415</v>
      </c>
      <c r="W333" s="64">
        <f t="shared" si="83"/>
        <v>2.5608085508034542</v>
      </c>
      <c r="X333" s="65">
        <f t="shared" si="86"/>
        <v>-1.7330481594109568E-7</v>
      </c>
      <c r="Y333" s="66">
        <f t="shared" si="87"/>
        <v>-1.7298873131094528E-7</v>
      </c>
      <c r="Z333" s="66">
        <f t="shared" si="88"/>
        <v>-1.7298930780671589E-7</v>
      </c>
      <c r="AA333" s="67">
        <f t="shared" si="89"/>
        <v>-1.7267379756943485E-7</v>
      </c>
      <c r="AB333" s="68">
        <f t="shared" si="84"/>
        <v>4.751031268759306E-4</v>
      </c>
      <c r="AC333" s="69"/>
      <c r="AD333" s="70">
        <f t="shared" si="85"/>
        <v>4.7510312687593057</v>
      </c>
      <c r="AG333" s="71">
        <v>3270</v>
      </c>
    </row>
    <row r="334" spans="5:33">
      <c r="E334" s="73">
        <v>0.56136574074074075</v>
      </c>
      <c r="F334" s="71">
        <v>3280</v>
      </c>
      <c r="G334" s="58">
        <v>17.940000000000001</v>
      </c>
      <c r="H334" s="58">
        <v>6.04</v>
      </c>
      <c r="I334" s="58">
        <v>8.27</v>
      </c>
      <c r="J334" s="58">
        <v>17.98</v>
      </c>
      <c r="K334" s="58">
        <v>6.04</v>
      </c>
      <c r="L334" s="58">
        <v>7.79</v>
      </c>
      <c r="M334" s="59">
        <f t="shared" si="78"/>
        <v>17.96</v>
      </c>
      <c r="N334" s="59">
        <f t="shared" si="79"/>
        <v>6.04</v>
      </c>
      <c r="O334" s="59">
        <f t="shared" si="80"/>
        <v>8.0299999999999994</v>
      </c>
      <c r="P334" s="60">
        <f t="shared" si="90"/>
        <v>0.17205688298085958</v>
      </c>
      <c r="Q334" s="22">
        <f t="shared" si="91"/>
        <v>9.12010839355909E-7</v>
      </c>
      <c r="R334" s="61">
        <f t="shared" si="92"/>
        <v>6.1111812165753726E-9</v>
      </c>
      <c r="S334" s="22">
        <f t="shared" si="93"/>
        <v>3.7346535861823649E-17</v>
      </c>
      <c r="T334" s="62">
        <v>298</v>
      </c>
      <c r="U334" s="59">
        <f t="shared" si="81"/>
        <v>290.95999999999998</v>
      </c>
      <c r="V334" s="63">
        <f t="shared" si="82"/>
        <v>0.40808026380618545</v>
      </c>
      <c r="W334" s="64">
        <f t="shared" si="83"/>
        <v>2.5590587937197076</v>
      </c>
      <c r="X334" s="65">
        <f t="shared" si="86"/>
        <v>-1.7316677858098286E-7</v>
      </c>
      <c r="Y334" s="66">
        <f t="shared" si="87"/>
        <v>-1.7285004401572685E-7</v>
      </c>
      <c r="Z334" s="66">
        <f t="shared" si="88"/>
        <v>-1.7285062334615989E-7</v>
      </c>
      <c r="AA334" s="67">
        <f t="shared" si="89"/>
        <v>-1.725344659920624E-7</v>
      </c>
      <c r="AB334" s="68">
        <f t="shared" si="84"/>
        <v>4.7337323572302088E-4</v>
      </c>
      <c r="AC334" s="69"/>
      <c r="AD334" s="70">
        <f t="shared" si="85"/>
        <v>4.7337323572302088</v>
      </c>
      <c r="AG334" s="71">
        <v>3280</v>
      </c>
    </row>
    <row r="335" spans="5:33">
      <c r="E335" s="73">
        <v>0.56148148148148147</v>
      </c>
      <c r="F335" s="71">
        <v>3290</v>
      </c>
      <c r="G335" s="58">
        <v>17.940000000000001</v>
      </c>
      <c r="H335" s="58">
        <v>6.04</v>
      </c>
      <c r="I335" s="58">
        <v>8.43</v>
      </c>
      <c r="J335" s="58">
        <v>17.989999999999998</v>
      </c>
      <c r="K335" s="58">
        <v>6.04</v>
      </c>
      <c r="L335" s="58">
        <v>7.73</v>
      </c>
      <c r="M335" s="59">
        <f t="shared" si="78"/>
        <v>17.965</v>
      </c>
      <c r="N335" s="59">
        <f t="shared" si="79"/>
        <v>6.04</v>
      </c>
      <c r="O335" s="59">
        <f t="shared" si="80"/>
        <v>8.08</v>
      </c>
      <c r="P335" s="60">
        <f t="shared" si="90"/>
        <v>0.17314385484721845</v>
      </c>
      <c r="Q335" s="22">
        <f t="shared" si="91"/>
        <v>9.12010839355909E-7</v>
      </c>
      <c r="R335" s="61">
        <f t="shared" si="92"/>
        <v>6.1137209399618553E-9</v>
      </c>
      <c r="S335" s="22">
        <f t="shared" si="93"/>
        <v>3.7377583731728071E-17</v>
      </c>
      <c r="T335" s="62">
        <v>298</v>
      </c>
      <c r="U335" s="59">
        <f t="shared" si="81"/>
        <v>290.96499999999997</v>
      </c>
      <c r="V335" s="63">
        <f t="shared" si="82"/>
        <v>0.40778342652204586</v>
      </c>
      <c r="W335" s="64">
        <f t="shared" si="83"/>
        <v>2.5573102922900244</v>
      </c>
      <c r="X335" s="65">
        <f t="shared" si="86"/>
        <v>-1.7388760797020563E-7</v>
      </c>
      <c r="Y335" s="66">
        <f t="shared" si="87"/>
        <v>-1.7356706055187348E-7</v>
      </c>
      <c r="Z335" s="66">
        <f t="shared" si="88"/>
        <v>-1.73567651454518E-7</v>
      </c>
      <c r="AA335" s="67">
        <f t="shared" si="89"/>
        <v>-1.732476927602701E-7</v>
      </c>
      <c r="AB335" s="68">
        <f t="shared" si="84"/>
        <v>4.7164473142419287E-4</v>
      </c>
      <c r="AC335" s="69"/>
      <c r="AD335" s="70">
        <f t="shared" si="85"/>
        <v>4.716447314241929</v>
      </c>
      <c r="AG335" s="71">
        <v>3290</v>
      </c>
    </row>
    <row r="336" spans="5:33">
      <c r="E336" s="73">
        <v>0.56159722222222219</v>
      </c>
      <c r="F336" s="71">
        <v>3300</v>
      </c>
      <c r="G336" s="58">
        <v>17.96</v>
      </c>
      <c r="H336" s="58">
        <v>6.04</v>
      </c>
      <c r="I336" s="58">
        <v>8.24</v>
      </c>
      <c r="J336" s="58">
        <v>18</v>
      </c>
      <c r="K336" s="58">
        <v>6.04</v>
      </c>
      <c r="L336" s="58">
        <v>7.81</v>
      </c>
      <c r="M336" s="59">
        <f t="shared" si="78"/>
        <v>17.98</v>
      </c>
      <c r="N336" s="59">
        <f t="shared" si="79"/>
        <v>6.04</v>
      </c>
      <c r="O336" s="59">
        <f t="shared" si="80"/>
        <v>8.0250000000000004</v>
      </c>
      <c r="P336" s="60">
        <f t="shared" si="90"/>
        <v>0.1720118757976464</v>
      </c>
      <c r="Q336" s="22">
        <f t="shared" si="91"/>
        <v>9.12010839355909E-7</v>
      </c>
      <c r="R336" s="61">
        <f t="shared" si="92"/>
        <v>6.1213464447220081E-9</v>
      </c>
      <c r="S336" s="22">
        <f t="shared" si="93"/>
        <v>3.7470882296310768E-17</v>
      </c>
      <c r="T336" s="62">
        <v>298</v>
      </c>
      <c r="U336" s="59">
        <f t="shared" si="81"/>
        <v>290.98</v>
      </c>
      <c r="V336" s="63">
        <f t="shared" si="82"/>
        <v>0.4068929758773967</v>
      </c>
      <c r="W336" s="64">
        <f t="shared" si="83"/>
        <v>2.552072312497601</v>
      </c>
      <c r="X336" s="65">
        <f t="shared" si="86"/>
        <v>-1.7289879149540337E-7</v>
      </c>
      <c r="Y336" s="66">
        <f t="shared" si="87"/>
        <v>-1.7258070875510817E-7</v>
      </c>
      <c r="Z336" s="66">
        <f t="shared" si="88"/>
        <v>-1.7258129393345909E-7</v>
      </c>
      <c r="AA336" s="67">
        <f t="shared" si="89"/>
        <v>-1.7226379421840388E-7</v>
      </c>
      <c r="AB336" s="68">
        <f t="shared" si="84"/>
        <v>4.6990905688295409E-4</v>
      </c>
      <c r="AC336" s="69"/>
      <c r="AD336" s="70">
        <f t="shared" si="85"/>
        <v>4.6990905688295408</v>
      </c>
      <c r="AG336" s="71">
        <v>3300</v>
      </c>
    </row>
    <row r="337" spans="1:34">
      <c r="E337" s="73">
        <v>0.56171296296296291</v>
      </c>
      <c r="F337" s="71">
        <v>3310</v>
      </c>
      <c r="G337" s="58">
        <v>17.96</v>
      </c>
      <c r="H337" s="58">
        <v>6.04</v>
      </c>
      <c r="I337" s="58">
        <v>8.2899999999999991</v>
      </c>
      <c r="J337" s="58">
        <v>18.010000000000002</v>
      </c>
      <c r="K337" s="58">
        <v>6.04</v>
      </c>
      <c r="L337" s="58">
        <v>7.77</v>
      </c>
      <c r="M337" s="59">
        <f t="shared" si="78"/>
        <v>17.984999999999999</v>
      </c>
      <c r="N337" s="59">
        <f t="shared" si="79"/>
        <v>6.04</v>
      </c>
      <c r="O337" s="59">
        <f t="shared" si="80"/>
        <v>8.0299999999999994</v>
      </c>
      <c r="P337" s="60">
        <f t="shared" si="90"/>
        <v>0.17213459665681974</v>
      </c>
      <c r="Q337" s="22">
        <f t="shared" si="91"/>
        <v>9.12010839355909E-7</v>
      </c>
      <c r="R337" s="61">
        <f t="shared" si="92"/>
        <v>6.1238903926383702E-9</v>
      </c>
      <c r="S337" s="22">
        <f t="shared" si="93"/>
        <v>3.7502033541048529E-17</v>
      </c>
      <c r="T337" s="62">
        <v>298</v>
      </c>
      <c r="U337" s="59">
        <f t="shared" si="81"/>
        <v>290.98500000000001</v>
      </c>
      <c r="V337" s="63">
        <f t="shared" si="82"/>
        <v>0.40659617939668663</v>
      </c>
      <c r="W337" s="64">
        <f t="shared" si="83"/>
        <v>2.5503288242600974</v>
      </c>
      <c r="X337" s="65">
        <f t="shared" si="86"/>
        <v>-1.7264795556843385E-7</v>
      </c>
      <c r="Y337" s="66">
        <f t="shared" si="87"/>
        <v>-1.723296259739521E-7</v>
      </c>
      <c r="Z337" s="66">
        <f t="shared" si="88"/>
        <v>-1.7233021291244428E-7</v>
      </c>
      <c r="AA337" s="67">
        <f t="shared" si="89"/>
        <v>-1.7201246809205154E-7</v>
      </c>
      <c r="AB337" s="68">
        <f t="shared" si="84"/>
        <v>4.6818324589780255E-4</v>
      </c>
      <c r="AC337" s="69"/>
      <c r="AD337" s="70">
        <f t="shared" si="85"/>
        <v>4.6818324589780254</v>
      </c>
      <c r="AG337" s="71">
        <v>3310</v>
      </c>
    </row>
    <row r="338" spans="1:34">
      <c r="E338" s="73">
        <v>0.56182870370370375</v>
      </c>
      <c r="F338" s="71">
        <v>3320</v>
      </c>
      <c r="G338" s="58">
        <v>17.97</v>
      </c>
      <c r="H338" s="58">
        <v>6.04</v>
      </c>
      <c r="I338" s="58">
        <v>8.3800000000000008</v>
      </c>
      <c r="J338" s="58">
        <v>18.02</v>
      </c>
      <c r="K338" s="58">
        <v>6.04</v>
      </c>
      <c r="L338" s="58">
        <v>7.83</v>
      </c>
      <c r="M338" s="59">
        <f t="shared" si="78"/>
        <v>17.994999999999997</v>
      </c>
      <c r="N338" s="59">
        <f t="shared" si="79"/>
        <v>6.04</v>
      </c>
      <c r="O338" s="59">
        <f t="shared" si="80"/>
        <v>8.1050000000000004</v>
      </c>
      <c r="P338" s="60">
        <f t="shared" si="90"/>
        <v>0.17377372515410078</v>
      </c>
      <c r="Q338" s="22">
        <f t="shared" si="91"/>
        <v>9.12010839355909E-7</v>
      </c>
      <c r="R338" s="61">
        <f t="shared" si="92"/>
        <v>6.128981460600416E-9</v>
      </c>
      <c r="S338" s="22">
        <f t="shared" si="93"/>
        <v>3.7564413744383607E-17</v>
      </c>
      <c r="T338" s="62">
        <v>298</v>
      </c>
      <c r="U338" s="59">
        <f t="shared" si="81"/>
        <v>290.995</v>
      </c>
      <c r="V338" s="63">
        <f t="shared" si="82"/>
        <v>0.40600261703336649</v>
      </c>
      <c r="W338" s="64">
        <f t="shared" si="83"/>
        <v>2.5468455996827122</v>
      </c>
      <c r="X338" s="65">
        <f t="shared" si="86"/>
        <v>-1.7417717154198716E-7</v>
      </c>
      <c r="Y338" s="66">
        <f t="shared" si="87"/>
        <v>-1.7385198084379151E-7</v>
      </c>
      <c r="Z338" s="66">
        <f t="shared" si="88"/>
        <v>-1.738525879784077E-7</v>
      </c>
      <c r="AA338" s="67">
        <f t="shared" si="89"/>
        <v>-1.7352800214777419E-7</v>
      </c>
      <c r="AB338" s="68">
        <f t="shared" si="84"/>
        <v>4.6645994572874712E-4</v>
      </c>
      <c r="AC338" s="69"/>
      <c r="AD338" s="70">
        <f t="shared" si="85"/>
        <v>4.6645994572874709</v>
      </c>
      <c r="AG338" s="71">
        <v>3320</v>
      </c>
    </row>
    <row r="339" spans="1:34">
      <c r="E339" s="73">
        <v>0.56194444444444447</v>
      </c>
      <c r="F339" s="71">
        <v>3330</v>
      </c>
      <c r="G339" s="58">
        <v>17.97</v>
      </c>
      <c r="H339" s="58">
        <v>6.04</v>
      </c>
      <c r="I339" s="58">
        <v>8.34</v>
      </c>
      <c r="J339" s="58">
        <v>18.02</v>
      </c>
      <c r="K339" s="58">
        <v>6.04</v>
      </c>
      <c r="L339" s="58">
        <v>7.72</v>
      </c>
      <c r="M339" s="59">
        <f t="shared" si="78"/>
        <v>17.994999999999997</v>
      </c>
      <c r="N339" s="59">
        <f t="shared" si="79"/>
        <v>6.04</v>
      </c>
      <c r="O339" s="59">
        <f t="shared" si="80"/>
        <v>8.0299999999999994</v>
      </c>
      <c r="P339" s="60">
        <f t="shared" si="90"/>
        <v>0.17216570178746807</v>
      </c>
      <c r="Q339" s="22">
        <f t="shared" si="91"/>
        <v>9.12010839355909E-7</v>
      </c>
      <c r="R339" s="61">
        <f t="shared" si="92"/>
        <v>6.128981460600416E-9</v>
      </c>
      <c r="S339" s="22">
        <f t="shared" si="93"/>
        <v>3.7564413744383607E-17</v>
      </c>
      <c r="T339" s="62">
        <v>298</v>
      </c>
      <c r="U339" s="59">
        <f t="shared" si="81"/>
        <v>290.995</v>
      </c>
      <c r="V339" s="63">
        <f t="shared" si="82"/>
        <v>0.40600261703336649</v>
      </c>
      <c r="W339" s="64">
        <f t="shared" si="83"/>
        <v>2.5468455996827122</v>
      </c>
      <c r="X339" s="65">
        <f t="shared" si="86"/>
        <v>-1.7192225334066669E-7</v>
      </c>
      <c r="Y339" s="66">
        <f t="shared" si="87"/>
        <v>-1.7160424281003112E-7</v>
      </c>
      <c r="Z339" s="66">
        <f t="shared" si="88"/>
        <v>-1.7160483104509455E-7</v>
      </c>
      <c r="AA339" s="67">
        <f t="shared" si="89"/>
        <v>-1.7128740657336497E-7</v>
      </c>
      <c r="AB339" s="68">
        <f t="shared" si="84"/>
        <v>4.6472142187652354E-4</v>
      </c>
      <c r="AC339" s="69"/>
      <c r="AD339" s="70">
        <f t="shared" si="85"/>
        <v>4.6472142187652352</v>
      </c>
      <c r="AG339" s="71">
        <v>3330</v>
      </c>
    </row>
    <row r="340" spans="1:34">
      <c r="E340" s="73">
        <v>0.56206018518518519</v>
      </c>
      <c r="F340" s="71">
        <v>3340</v>
      </c>
      <c r="G340" s="58">
        <v>17.98</v>
      </c>
      <c r="H340" s="58">
        <v>6.04</v>
      </c>
      <c r="I340" s="58">
        <v>8.27</v>
      </c>
      <c r="J340" s="58">
        <v>18.03</v>
      </c>
      <c r="K340" s="58">
        <v>6.04</v>
      </c>
      <c r="L340" s="58">
        <v>7.79</v>
      </c>
      <c r="M340" s="59">
        <f t="shared" si="78"/>
        <v>18.005000000000003</v>
      </c>
      <c r="N340" s="59">
        <f t="shared" si="79"/>
        <v>6.04</v>
      </c>
      <c r="O340" s="59">
        <f t="shared" si="80"/>
        <v>8.0299999999999994</v>
      </c>
      <c r="P340" s="60">
        <f t="shared" si="90"/>
        <v>0.17219681816169027</v>
      </c>
      <c r="Q340" s="22">
        <f t="shared" si="91"/>
        <v>9.12010839355909E-7</v>
      </c>
      <c r="R340" s="61">
        <f t="shared" si="92"/>
        <v>6.1340767609982755E-9</v>
      </c>
      <c r="S340" s="22">
        <f t="shared" si="93"/>
        <v>3.7626897709819096E-17</v>
      </c>
      <c r="T340" s="62">
        <v>298</v>
      </c>
      <c r="U340" s="59">
        <f t="shared" si="81"/>
        <v>291.005</v>
      </c>
      <c r="V340" s="63">
        <f t="shared" si="82"/>
        <v>0.40540909546400744</v>
      </c>
      <c r="W340" s="64">
        <f t="shared" si="83"/>
        <v>2.5433673713760792</v>
      </c>
      <c r="X340" s="65">
        <f t="shared" si="86"/>
        <v>-1.7183801205978835E-7</v>
      </c>
      <c r="Y340" s="66">
        <f t="shared" si="87"/>
        <v>-1.7151913560662808E-7</v>
      </c>
      <c r="Z340" s="66">
        <f t="shared" si="88"/>
        <v>-1.7151972733945346E-7</v>
      </c>
      <c r="AA340" s="67">
        <f t="shared" si="89"/>
        <v>-1.7120144042298438E-7</v>
      </c>
      <c r="AB340" s="68">
        <f t="shared" si="84"/>
        <v>4.6300537553048307E-4</v>
      </c>
      <c r="AC340" s="69"/>
      <c r="AD340" s="70">
        <f t="shared" si="85"/>
        <v>4.6300537553048304</v>
      </c>
      <c r="AG340" s="71">
        <v>3340</v>
      </c>
    </row>
    <row r="341" spans="1:34">
      <c r="E341" s="73">
        <v>0.56217592592592591</v>
      </c>
      <c r="F341" s="71">
        <v>3350</v>
      </c>
      <c r="G341" s="58">
        <v>17.989999999999998</v>
      </c>
      <c r="H341" s="58">
        <v>6.04</v>
      </c>
      <c r="I341" s="58">
        <v>8.41</v>
      </c>
      <c r="J341" s="58">
        <v>18.04</v>
      </c>
      <c r="K341" s="58">
        <v>6.04</v>
      </c>
      <c r="L341" s="58">
        <v>7.82</v>
      </c>
      <c r="M341" s="59">
        <f t="shared" si="78"/>
        <v>18.015000000000001</v>
      </c>
      <c r="N341" s="59">
        <f t="shared" si="79"/>
        <v>6.04</v>
      </c>
      <c r="O341" s="59">
        <f t="shared" si="80"/>
        <v>8.1150000000000002</v>
      </c>
      <c r="P341" s="60">
        <f t="shared" si="90"/>
        <v>0.17405103113947837</v>
      </c>
      <c r="Q341" s="22">
        <f t="shared" si="91"/>
        <v>9.12010839355909E-7</v>
      </c>
      <c r="R341" s="61">
        <f t="shared" si="92"/>
        <v>6.1391762973505549E-9</v>
      </c>
      <c r="S341" s="22">
        <f t="shared" si="93"/>
        <v>3.7689485609950872E-17</v>
      </c>
      <c r="T341" s="62">
        <v>298</v>
      </c>
      <c r="U341" s="59">
        <f t="shared" si="81"/>
        <v>291.01499999999999</v>
      </c>
      <c r="V341" s="63">
        <f t="shared" si="82"/>
        <v>0.40481561468440702</v>
      </c>
      <c r="W341" s="64">
        <f t="shared" si="83"/>
        <v>2.5398941318392274</v>
      </c>
      <c r="X341" s="65">
        <f t="shared" si="86"/>
        <v>-1.7356980382834188E-7</v>
      </c>
      <c r="Y341" s="66">
        <f t="shared" si="87"/>
        <v>-1.7324325800001122E-7</v>
      </c>
      <c r="Z341" s="66">
        <f t="shared" si="88"/>
        <v>-1.7324387234752817E-7</v>
      </c>
      <c r="AA341" s="67">
        <f t="shared" si="89"/>
        <v>-1.7291793855510707E-7</v>
      </c>
      <c r="AB341" s="68">
        <f t="shared" si="84"/>
        <v>4.6129018023319154E-4</v>
      </c>
      <c r="AC341" s="69"/>
      <c r="AD341" s="70">
        <f t="shared" si="85"/>
        <v>4.6129018023319155</v>
      </c>
      <c r="AG341" s="71">
        <v>3350</v>
      </c>
    </row>
    <row r="342" spans="1:34" s="77" customFormat="1">
      <c r="A342" s="104"/>
      <c r="B342" s="104"/>
      <c r="C342" s="104"/>
      <c r="D342" s="104"/>
      <c r="E342" s="106">
        <v>0.56229166666666663</v>
      </c>
      <c r="F342" s="107">
        <v>3360</v>
      </c>
      <c r="G342" s="108">
        <v>18</v>
      </c>
      <c r="H342" s="108">
        <v>6.04</v>
      </c>
      <c r="I342" s="108">
        <v>8.31</v>
      </c>
      <c r="J342" s="108">
        <v>18.04</v>
      </c>
      <c r="K342" s="108">
        <v>6.04</v>
      </c>
      <c r="L342" s="108">
        <v>7.74</v>
      </c>
      <c r="M342" s="109">
        <f t="shared" si="78"/>
        <v>18.02</v>
      </c>
      <c r="N342" s="109">
        <f t="shared" si="79"/>
        <v>6.04</v>
      </c>
      <c r="O342" s="109">
        <f t="shared" si="80"/>
        <v>8.0250000000000004</v>
      </c>
      <c r="P342" s="110">
        <f t="shared" si="90"/>
        <v>0.17213626380945965</v>
      </c>
      <c r="Q342" s="111">
        <f t="shared" si="91"/>
        <v>9.12010839355909E-7</v>
      </c>
      <c r="R342" s="112">
        <f t="shared" si="92"/>
        <v>6.1417276551099716E-9</v>
      </c>
      <c r="S342" s="111">
        <f t="shared" si="93"/>
        <v>3.7720818589542629E-17</v>
      </c>
      <c r="T342" s="113">
        <v>298</v>
      </c>
      <c r="U342" s="109">
        <f t="shared" si="81"/>
        <v>291.02</v>
      </c>
      <c r="V342" s="114">
        <f t="shared" si="82"/>
        <v>0.4045188895894522</v>
      </c>
      <c r="W342" s="115">
        <f t="shared" si="83"/>
        <v>2.538159380518624</v>
      </c>
      <c r="X342" s="116">
        <f t="shared" si="86"/>
        <v>-1.7127479133454147E-7</v>
      </c>
      <c r="Y342" s="116">
        <f t="shared" si="87"/>
        <v>-1.709556251953817E-7</v>
      </c>
      <c r="Z342" s="116">
        <f t="shared" si="88"/>
        <v>-1.7095621995321849E-7</v>
      </c>
      <c r="AA342" s="116">
        <f t="shared" si="89"/>
        <v>-1.7063764635526386E-7</v>
      </c>
      <c r="AB342" s="116">
        <f t="shared" si="84"/>
        <v>4.5955774356139402E-4</v>
      </c>
      <c r="AC342" s="104"/>
      <c r="AD342" s="116">
        <f t="shared" si="85"/>
        <v>4.5955774356139401</v>
      </c>
      <c r="AE342" s="104"/>
      <c r="AF342" s="104"/>
      <c r="AG342" s="107">
        <v>3360</v>
      </c>
      <c r="AH342" s="104"/>
    </row>
    <row r="343" spans="1:34">
      <c r="E343" s="73">
        <v>0.56240740740740736</v>
      </c>
      <c r="F343" s="71">
        <v>3370</v>
      </c>
      <c r="G343" s="58">
        <v>18</v>
      </c>
      <c r="H343" s="58">
        <v>6.04</v>
      </c>
      <c r="I343" s="58">
        <v>8.2100000000000009</v>
      </c>
      <c r="J343" s="58">
        <v>18.05</v>
      </c>
      <c r="K343" s="58">
        <v>6.04</v>
      </c>
      <c r="L343" s="58">
        <v>7.8</v>
      </c>
      <c r="M343" s="59">
        <f t="shared" si="78"/>
        <v>18.024999999999999</v>
      </c>
      <c r="N343" s="59">
        <f t="shared" si="79"/>
        <v>6.04</v>
      </c>
      <c r="O343" s="59">
        <f t="shared" si="80"/>
        <v>8.0050000000000008</v>
      </c>
      <c r="P343" s="60">
        <f t="shared" si="90"/>
        <v>0.17172278614512163</v>
      </c>
      <c r="Q343" s="22">
        <f t="shared" si="91"/>
        <v>9.12010839355909E-7</v>
      </c>
      <c r="R343" s="61">
        <f t="shared" si="92"/>
        <v>6.1442800731788037E-9</v>
      </c>
      <c r="S343" s="22">
        <f t="shared" si="93"/>
        <v>3.7752177617662123E-17</v>
      </c>
      <c r="T343" s="62">
        <v>298</v>
      </c>
      <c r="U343" s="59">
        <f t="shared" si="81"/>
        <v>291.02499999999998</v>
      </c>
      <c r="V343" s="63">
        <f t="shared" si="82"/>
        <v>0.40422217469036059</v>
      </c>
      <c r="W343" s="64">
        <f t="shared" si="83"/>
        <v>2.536425873582921</v>
      </c>
      <c r="X343" s="65">
        <f t="shared" si="86"/>
        <v>-1.7048572522683147E-7</v>
      </c>
      <c r="Y343" s="66">
        <f t="shared" si="87"/>
        <v>-1.7016831234235114E-7</v>
      </c>
      <c r="Z343" s="66">
        <f t="shared" si="88"/>
        <v>-1.7016890330642805E-7</v>
      </c>
      <c r="AA343" s="67">
        <f t="shared" si="89"/>
        <v>-1.6985207918549304E-7</v>
      </c>
      <c r="AB343" s="68">
        <f t="shared" si="84"/>
        <v>4.5784818334808233E-4</v>
      </c>
      <c r="AC343" s="69"/>
      <c r="AD343" s="70">
        <f t="shared" si="85"/>
        <v>4.578481833480823</v>
      </c>
      <c r="AG343" s="71">
        <v>3370</v>
      </c>
    </row>
    <row r="344" spans="1:34">
      <c r="E344" s="73">
        <v>0.56252314814814819</v>
      </c>
      <c r="F344" s="71">
        <v>3380</v>
      </c>
      <c r="G344" s="58">
        <v>18.010000000000002</v>
      </c>
      <c r="H344" s="58">
        <v>6.04</v>
      </c>
      <c r="I344" s="58">
        <v>8.01</v>
      </c>
      <c r="J344" s="58">
        <v>18.059999999999999</v>
      </c>
      <c r="K344" s="58">
        <v>6.04</v>
      </c>
      <c r="L344" s="58">
        <v>7.81</v>
      </c>
      <c r="M344" s="59">
        <f t="shared" si="78"/>
        <v>18.035</v>
      </c>
      <c r="N344" s="59">
        <f t="shared" si="79"/>
        <v>6.04</v>
      </c>
      <c r="O344" s="59">
        <f t="shared" si="80"/>
        <v>7.91</v>
      </c>
      <c r="P344" s="60">
        <f t="shared" si="90"/>
        <v>0.16971553640370537</v>
      </c>
      <c r="Q344" s="22">
        <f t="shared" si="91"/>
        <v>9.12010839355909E-7</v>
      </c>
      <c r="R344" s="61">
        <f t="shared" si="92"/>
        <v>6.1493880920074904E-9</v>
      </c>
      <c r="S344" s="22">
        <f t="shared" si="93"/>
        <v>3.7814973906123526E-17</v>
      </c>
      <c r="T344" s="62">
        <v>298</v>
      </c>
      <c r="U344" s="59">
        <f t="shared" si="81"/>
        <v>291.03500000000003</v>
      </c>
      <c r="V344" s="63">
        <f t="shared" si="82"/>
        <v>0.40362877547765919</v>
      </c>
      <c r="W344" s="64">
        <f t="shared" si="83"/>
        <v>2.5329625891296312</v>
      </c>
      <c r="X344" s="65">
        <f t="shared" si="86"/>
        <v>-1.6837582666936228E-7</v>
      </c>
      <c r="Y344" s="66">
        <f t="shared" si="87"/>
        <v>-1.680650666477764E-7</v>
      </c>
      <c r="Z344" s="66">
        <f t="shared" si="88"/>
        <v>-1.680656401968002E-7</v>
      </c>
      <c r="AA344" s="67">
        <f t="shared" si="89"/>
        <v>-1.6775545160711582E-7</v>
      </c>
      <c r="AB344" s="68">
        <f t="shared" si="84"/>
        <v>4.5614649628856585E-4</v>
      </c>
      <c r="AC344" s="69"/>
      <c r="AD344" s="70">
        <f t="shared" si="85"/>
        <v>4.5614649628856583</v>
      </c>
      <c r="AG344" s="71">
        <v>3380</v>
      </c>
    </row>
    <row r="345" spans="1:34">
      <c r="E345" s="73">
        <v>0.56263888888888891</v>
      </c>
      <c r="F345" s="71">
        <v>3390</v>
      </c>
      <c r="G345" s="58">
        <v>18.02</v>
      </c>
      <c r="H345" s="58">
        <v>6.04</v>
      </c>
      <c r="I345" s="58">
        <v>8.18</v>
      </c>
      <c r="J345" s="58">
        <v>18.07</v>
      </c>
      <c r="K345" s="58">
        <v>6.03</v>
      </c>
      <c r="L345" s="58">
        <v>7.68</v>
      </c>
      <c r="M345" s="59">
        <f t="shared" si="78"/>
        <v>18.045000000000002</v>
      </c>
      <c r="N345" s="59">
        <f t="shared" si="79"/>
        <v>6.0350000000000001</v>
      </c>
      <c r="O345" s="59">
        <f t="shared" si="80"/>
        <v>7.93</v>
      </c>
      <c r="P345" s="60">
        <f t="shared" si="90"/>
        <v>0.17017542615137082</v>
      </c>
      <c r="Q345" s="22">
        <f t="shared" si="91"/>
        <v>9.2257142715476221E-7</v>
      </c>
      <c r="R345" s="61">
        <f t="shared" si="92"/>
        <v>6.0840503743394293E-9</v>
      </c>
      <c r="S345" s="22">
        <f t="shared" si="93"/>
        <v>3.7015668957499753E-17</v>
      </c>
      <c r="T345" s="62">
        <v>298</v>
      </c>
      <c r="U345" s="59">
        <f t="shared" si="81"/>
        <v>291.04500000000002</v>
      </c>
      <c r="V345" s="63">
        <f t="shared" si="82"/>
        <v>0.40303541704210705</v>
      </c>
      <c r="W345" s="64">
        <f t="shared" si="83"/>
        <v>2.5295042710136149</v>
      </c>
      <c r="X345" s="65">
        <f t="shared" si="86"/>
        <v>-1.6487964584164713E-7</v>
      </c>
      <c r="Y345" s="66">
        <f t="shared" si="87"/>
        <v>-1.6458055518276418E-7</v>
      </c>
      <c r="Z345" s="66">
        <f t="shared" si="88"/>
        <v>-1.6458109773137154E-7</v>
      </c>
      <c r="AA345" s="67">
        <f t="shared" si="89"/>
        <v>-1.6428254765273628E-7</v>
      </c>
      <c r="AB345" s="68">
        <f t="shared" si="84"/>
        <v>4.5446584180195646E-4</v>
      </c>
      <c r="AC345" s="69"/>
      <c r="AD345" s="70">
        <f t="shared" si="85"/>
        <v>4.5446584180195648</v>
      </c>
      <c r="AG345" s="71">
        <v>3390</v>
      </c>
    </row>
    <row r="346" spans="1:34">
      <c r="E346" s="73">
        <v>0.56275462962962963</v>
      </c>
      <c r="F346" s="71">
        <v>3400</v>
      </c>
      <c r="G346" s="58">
        <v>18.02</v>
      </c>
      <c r="H346" s="58">
        <v>6.04</v>
      </c>
      <c r="I346" s="58">
        <v>8.2100000000000009</v>
      </c>
      <c r="J346" s="58">
        <v>18.07</v>
      </c>
      <c r="K346" s="58">
        <v>6.03</v>
      </c>
      <c r="L346" s="58">
        <v>7.79</v>
      </c>
      <c r="M346" s="59">
        <f t="shared" si="78"/>
        <v>18.045000000000002</v>
      </c>
      <c r="N346" s="59">
        <f t="shared" si="79"/>
        <v>6.0350000000000001</v>
      </c>
      <c r="O346" s="59">
        <f t="shared" si="80"/>
        <v>8</v>
      </c>
      <c r="P346" s="60">
        <f t="shared" si="90"/>
        <v>0.17167760519684319</v>
      </c>
      <c r="Q346" s="22">
        <f t="shared" si="91"/>
        <v>9.2257142715476221E-7</v>
      </c>
      <c r="R346" s="61">
        <f t="shared" si="92"/>
        <v>6.0840503743394293E-9</v>
      </c>
      <c r="S346" s="22">
        <f t="shared" si="93"/>
        <v>3.7015668957499753E-17</v>
      </c>
      <c r="T346" s="62">
        <v>298</v>
      </c>
      <c r="U346" s="59">
        <f t="shared" si="81"/>
        <v>291.04500000000002</v>
      </c>
      <c r="V346" s="63">
        <f t="shared" si="82"/>
        <v>0.40303541704210705</v>
      </c>
      <c r="W346" s="64">
        <f t="shared" si="83"/>
        <v>2.5295042710136149</v>
      </c>
      <c r="X346" s="65">
        <f t="shared" si="86"/>
        <v>-1.6573270951833178E-7</v>
      </c>
      <c r="Y346" s="66">
        <f t="shared" si="87"/>
        <v>-1.6542941760295021E-7</v>
      </c>
      <c r="Z346" s="66">
        <f t="shared" si="88"/>
        <v>-1.6542997262908965E-7</v>
      </c>
      <c r="AA346" s="67">
        <f t="shared" si="89"/>
        <v>-1.6512723370844472E-7</v>
      </c>
      <c r="AB346" s="68">
        <f t="shared" si="84"/>
        <v>4.5282003263641873E-4</v>
      </c>
      <c r="AC346" s="69"/>
      <c r="AD346" s="70">
        <f t="shared" si="85"/>
        <v>4.5282003263641872</v>
      </c>
      <c r="AG346" s="71">
        <v>3400</v>
      </c>
    </row>
    <row r="347" spans="1:34">
      <c r="E347" s="73">
        <v>0.56287037037037035</v>
      </c>
      <c r="F347" s="71">
        <v>3410</v>
      </c>
      <c r="G347" s="58">
        <v>18.03</v>
      </c>
      <c r="H347" s="58">
        <v>6.03</v>
      </c>
      <c r="I347" s="58">
        <v>8.33</v>
      </c>
      <c r="J347" s="58">
        <v>18.079999999999998</v>
      </c>
      <c r="K347" s="58">
        <v>6.03</v>
      </c>
      <c r="L347" s="58">
        <v>7.84</v>
      </c>
      <c r="M347" s="59">
        <f t="shared" si="78"/>
        <v>18.055</v>
      </c>
      <c r="N347" s="59">
        <f t="shared" si="79"/>
        <v>6.03</v>
      </c>
      <c r="O347" s="59">
        <f t="shared" si="80"/>
        <v>8.0850000000000009</v>
      </c>
      <c r="P347" s="60">
        <f t="shared" si="90"/>
        <v>0.17353306594723211</v>
      </c>
      <c r="Q347" s="22">
        <f t="shared" si="91"/>
        <v>9.3325430079699009E-7</v>
      </c>
      <c r="R347" s="61">
        <f t="shared" si="92"/>
        <v>6.0194068749067737E-9</v>
      </c>
      <c r="S347" s="22">
        <f t="shared" si="93"/>
        <v>3.6233259125674931E-17</v>
      </c>
      <c r="T347" s="62">
        <v>298</v>
      </c>
      <c r="U347" s="59">
        <f t="shared" si="81"/>
        <v>291.05500000000001</v>
      </c>
      <c r="V347" s="63">
        <f t="shared" si="82"/>
        <v>0.40244209937949721</v>
      </c>
      <c r="W347" s="64">
        <f t="shared" si="83"/>
        <v>2.5260509117807572</v>
      </c>
      <c r="X347" s="65">
        <f t="shared" si="86"/>
        <v>-1.636072013467088E-7</v>
      </c>
      <c r="Y347" s="66">
        <f t="shared" si="87"/>
        <v>-1.6331055518909971E-7</v>
      </c>
      <c r="Z347" s="66">
        <f t="shared" si="88"/>
        <v>-1.6331109305627244E-7</v>
      </c>
      <c r="AA347" s="67">
        <f t="shared" si="89"/>
        <v>-1.6301498281535674E-7</v>
      </c>
      <c r="AB347" s="68">
        <f t="shared" si="84"/>
        <v>4.5116573476360067E-4</v>
      </c>
      <c r="AC347" s="69"/>
      <c r="AD347" s="70">
        <f t="shared" si="85"/>
        <v>4.5116573476360067</v>
      </c>
      <c r="AG347" s="71">
        <v>3410</v>
      </c>
    </row>
    <row r="348" spans="1:34">
      <c r="E348" s="73">
        <v>0.56298611111111108</v>
      </c>
      <c r="F348" s="71">
        <v>3420</v>
      </c>
      <c r="G348" s="58">
        <v>18.04</v>
      </c>
      <c r="H348" s="58">
        <v>6.03</v>
      </c>
      <c r="I348" s="58">
        <v>8.14</v>
      </c>
      <c r="J348" s="58">
        <v>18.079999999999998</v>
      </c>
      <c r="K348" s="58">
        <v>6.03</v>
      </c>
      <c r="L348" s="58">
        <v>7.82</v>
      </c>
      <c r="M348" s="59">
        <f t="shared" si="78"/>
        <v>18.059999999999999</v>
      </c>
      <c r="N348" s="59">
        <f t="shared" si="79"/>
        <v>6.03</v>
      </c>
      <c r="O348" s="59">
        <f t="shared" si="80"/>
        <v>7.98</v>
      </c>
      <c r="P348" s="60">
        <f t="shared" si="90"/>
        <v>0.17129488326058803</v>
      </c>
      <c r="Q348" s="22">
        <f t="shared" si="91"/>
        <v>9.3325430079699009E-7</v>
      </c>
      <c r="R348" s="61">
        <f t="shared" si="92"/>
        <v>6.0219084581312225E-9</v>
      </c>
      <c r="S348" s="22">
        <f t="shared" si="93"/>
        <v>3.6263381478112361E-17</v>
      </c>
      <c r="T348" s="62">
        <v>298</v>
      </c>
      <c r="U348" s="59">
        <f t="shared" si="81"/>
        <v>291.06</v>
      </c>
      <c r="V348" s="63">
        <f t="shared" si="82"/>
        <v>0.40214545583673084</v>
      </c>
      <c r="W348" s="64">
        <f t="shared" si="83"/>
        <v>2.5243260894192936</v>
      </c>
      <c r="X348" s="65">
        <f t="shared" si="86"/>
        <v>-1.6115627372491631E-7</v>
      </c>
      <c r="Y348" s="66">
        <f t="shared" si="87"/>
        <v>-1.6086740320606854E-7</v>
      </c>
      <c r="Z348" s="66">
        <f t="shared" si="88"/>
        <v>-1.6086792100270612E-7</v>
      </c>
      <c r="AA348" s="67">
        <f t="shared" si="89"/>
        <v>-1.6057956642420849E-7</v>
      </c>
      <c r="AB348" s="68">
        <f t="shared" si="84"/>
        <v>4.4953262562917931E-4</v>
      </c>
      <c r="AC348" s="69"/>
      <c r="AD348" s="70">
        <f t="shared" si="85"/>
        <v>4.4953262562917935</v>
      </c>
      <c r="AG348" s="71">
        <v>3420</v>
      </c>
    </row>
    <row r="349" spans="1:34">
      <c r="E349" s="73">
        <v>0.5631018518518518</v>
      </c>
      <c r="F349" s="71">
        <v>3430</v>
      </c>
      <c r="G349" s="58">
        <v>18.04</v>
      </c>
      <c r="H349" s="58">
        <v>6.03</v>
      </c>
      <c r="I349" s="58">
        <v>8.01</v>
      </c>
      <c r="J349" s="58">
        <v>18.09</v>
      </c>
      <c r="K349" s="58">
        <v>6.03</v>
      </c>
      <c r="L349" s="58">
        <v>7.85</v>
      </c>
      <c r="M349" s="59">
        <f t="shared" si="78"/>
        <v>18.064999999999998</v>
      </c>
      <c r="N349" s="59">
        <f t="shared" si="79"/>
        <v>6.03</v>
      </c>
      <c r="O349" s="59">
        <f t="shared" si="80"/>
        <v>7.93</v>
      </c>
      <c r="P349" s="60">
        <f t="shared" si="90"/>
        <v>0.17023700625283056</v>
      </c>
      <c r="Q349" s="22">
        <f t="shared" si="91"/>
        <v>9.3325430079699009E-7</v>
      </c>
      <c r="R349" s="61">
        <f t="shared" si="92"/>
        <v>6.0244110809794668E-9</v>
      </c>
      <c r="S349" s="22">
        <f t="shared" si="93"/>
        <v>3.6293528872628187E-17</v>
      </c>
      <c r="T349" s="62">
        <v>298</v>
      </c>
      <c r="U349" s="59">
        <f t="shared" si="81"/>
        <v>291.065</v>
      </c>
      <c r="V349" s="63">
        <f t="shared" si="82"/>
        <v>0.4018488224856252</v>
      </c>
      <c r="W349" s="64">
        <f t="shared" si="83"/>
        <v>2.5226025039886308</v>
      </c>
      <c r="X349" s="65">
        <f t="shared" si="86"/>
        <v>-1.5982966810004633E-7</v>
      </c>
      <c r="Y349" s="66">
        <f t="shared" si="87"/>
        <v>-1.5954451341128079E-7</v>
      </c>
      <c r="Z349" s="66">
        <f t="shared" si="88"/>
        <v>-1.5954502216036029E-7</v>
      </c>
      <c r="AA349" s="67">
        <f t="shared" si="89"/>
        <v>-1.5926037440533932E-7</v>
      </c>
      <c r="AB349" s="68">
        <f t="shared" si="84"/>
        <v>4.4792394814823487E-4</v>
      </c>
      <c r="AC349" s="69"/>
      <c r="AD349" s="70">
        <f t="shared" si="85"/>
        <v>4.4792394814823489</v>
      </c>
      <c r="AG349" s="71">
        <v>3430</v>
      </c>
    </row>
    <row r="350" spans="1:34">
      <c r="E350" s="73">
        <v>0.56321759259259263</v>
      </c>
      <c r="F350" s="71">
        <v>3440</v>
      </c>
      <c r="G350" s="58">
        <v>18.05</v>
      </c>
      <c r="H350" s="58">
        <v>6.03</v>
      </c>
      <c r="I350" s="58">
        <v>8.34</v>
      </c>
      <c r="J350" s="58">
        <v>18.100000000000001</v>
      </c>
      <c r="K350" s="58">
        <v>6.03</v>
      </c>
      <c r="L350" s="58">
        <v>7.76</v>
      </c>
      <c r="M350" s="59">
        <f t="shared" si="78"/>
        <v>18.075000000000003</v>
      </c>
      <c r="N350" s="59">
        <f t="shared" si="79"/>
        <v>6.03</v>
      </c>
      <c r="O350" s="59">
        <f t="shared" si="80"/>
        <v>8.0500000000000007</v>
      </c>
      <c r="P350" s="60">
        <f t="shared" si="90"/>
        <v>0.17284437513301507</v>
      </c>
      <c r="Q350" s="22">
        <f t="shared" si="91"/>
        <v>9.3325430079699009E-7</v>
      </c>
      <c r="R350" s="61">
        <f t="shared" si="92"/>
        <v>6.0294194472757455E-9</v>
      </c>
      <c r="S350" s="22">
        <f t="shared" si="93"/>
        <v>3.6353898871186953E-17</v>
      </c>
      <c r="T350" s="62">
        <v>298</v>
      </c>
      <c r="U350" s="59">
        <f t="shared" si="81"/>
        <v>291.07499999999999</v>
      </c>
      <c r="V350" s="63">
        <f t="shared" si="82"/>
        <v>0.40125558635629294</v>
      </c>
      <c r="W350" s="64">
        <f t="shared" si="83"/>
        <v>2.5191590402064978</v>
      </c>
      <c r="X350" s="65">
        <f t="shared" si="86"/>
        <v>-1.6218998931175795E-7</v>
      </c>
      <c r="Y350" s="66">
        <f t="shared" si="87"/>
        <v>-1.6189530061660384E-7</v>
      </c>
      <c r="Z350" s="66">
        <f t="shared" si="88"/>
        <v>-1.6189583604685707E-7</v>
      </c>
      <c r="AA350" s="67">
        <f t="shared" si="89"/>
        <v>-1.6160168083627208E-7</v>
      </c>
      <c r="AB350" s="68">
        <f t="shared" si="84"/>
        <v>4.463284996254871E-4</v>
      </c>
      <c r="AC350" s="69"/>
      <c r="AD350" s="70">
        <f t="shared" si="85"/>
        <v>4.4632849962548713</v>
      </c>
      <c r="AG350" s="71">
        <v>3440</v>
      </c>
    </row>
    <row r="351" spans="1:34">
      <c r="E351" s="73">
        <v>0.56333333333333335</v>
      </c>
      <c r="F351" s="71">
        <v>3450</v>
      </c>
      <c r="G351" s="58">
        <v>18.059999999999999</v>
      </c>
      <c r="H351" s="58">
        <v>6.03</v>
      </c>
      <c r="I351" s="58">
        <v>8.39</v>
      </c>
      <c r="J351" s="58">
        <v>18.11</v>
      </c>
      <c r="K351" s="58">
        <v>6.03</v>
      </c>
      <c r="L351" s="58">
        <v>7.77</v>
      </c>
      <c r="M351" s="59">
        <f t="shared" si="78"/>
        <v>18.085000000000001</v>
      </c>
      <c r="N351" s="59">
        <f t="shared" si="79"/>
        <v>6.03</v>
      </c>
      <c r="O351" s="59">
        <f t="shared" si="80"/>
        <v>8.08</v>
      </c>
      <c r="P351" s="60">
        <f t="shared" si="90"/>
        <v>0.17351991651637266</v>
      </c>
      <c r="Q351" s="22">
        <f t="shared" si="91"/>
        <v>9.3325430079699009E-7</v>
      </c>
      <c r="R351" s="61">
        <f t="shared" si="92"/>
        <v>6.0344319772541809E-9</v>
      </c>
      <c r="S351" s="22">
        <f t="shared" si="93"/>
        <v>3.6414369288107802E-17</v>
      </c>
      <c r="T351" s="62">
        <v>298</v>
      </c>
      <c r="U351" s="59">
        <f t="shared" si="81"/>
        <v>291.08499999999998</v>
      </c>
      <c r="V351" s="63">
        <f t="shared" si="82"/>
        <v>0.40066239098729794</v>
      </c>
      <c r="W351" s="64">
        <f t="shared" si="83"/>
        <v>2.5157205130152311</v>
      </c>
      <c r="X351" s="65">
        <f t="shared" si="86"/>
        <v>-1.6272524995933207E-7</v>
      </c>
      <c r="Y351" s="66">
        <f t="shared" si="87"/>
        <v>-1.6242753308561111E-7</v>
      </c>
      <c r="Z351" s="66">
        <f t="shared" si="88"/>
        <v>-1.624280777788097E-7</v>
      </c>
      <c r="AA351" s="67">
        <f t="shared" si="89"/>
        <v>-1.6213090360518114E-7</v>
      </c>
      <c r="AB351" s="68">
        <f t="shared" si="84"/>
        <v>4.4470954305302887E-4</v>
      </c>
      <c r="AC351" s="69"/>
      <c r="AD351" s="70">
        <f t="shared" si="85"/>
        <v>4.4470954305302888</v>
      </c>
      <c r="AG351" s="71">
        <v>3450</v>
      </c>
    </row>
    <row r="352" spans="1:34">
      <c r="E352" s="73">
        <v>0.56344907407407407</v>
      </c>
      <c r="F352" s="71">
        <v>3460</v>
      </c>
      <c r="G352" s="58">
        <v>18.07</v>
      </c>
      <c r="H352" s="58">
        <v>6.03</v>
      </c>
      <c r="I352" s="58">
        <v>8.1199999999999992</v>
      </c>
      <c r="J352" s="58">
        <v>18.12</v>
      </c>
      <c r="K352" s="58">
        <v>6.03</v>
      </c>
      <c r="L352" s="58">
        <v>7.83</v>
      </c>
      <c r="M352" s="59">
        <f t="shared" si="78"/>
        <v>18.094999999999999</v>
      </c>
      <c r="N352" s="59">
        <f t="shared" si="79"/>
        <v>6.03</v>
      </c>
      <c r="O352" s="59">
        <f t="shared" si="80"/>
        <v>7.9749999999999996</v>
      </c>
      <c r="P352" s="60">
        <f t="shared" si="90"/>
        <v>0.171296020631617</v>
      </c>
      <c r="Q352" s="22">
        <f t="shared" si="91"/>
        <v>9.3325430079699009E-7</v>
      </c>
      <c r="R352" s="61">
        <f t="shared" si="92"/>
        <v>6.0394486743762378E-9</v>
      </c>
      <c r="S352" s="22">
        <f t="shared" si="93"/>
        <v>3.6474940290424894E-17</v>
      </c>
      <c r="T352" s="62">
        <v>298</v>
      </c>
      <c r="U352" s="59">
        <f t="shared" si="81"/>
        <v>291.09500000000003</v>
      </c>
      <c r="V352" s="63">
        <f t="shared" si="82"/>
        <v>0.40006923637443348</v>
      </c>
      <c r="W352" s="64">
        <f t="shared" si="83"/>
        <v>2.5122869150072948</v>
      </c>
      <c r="X352" s="65">
        <f t="shared" si="86"/>
        <v>-1.6053831522339685E-7</v>
      </c>
      <c r="Y352" s="66">
        <f t="shared" si="87"/>
        <v>-1.6024748462324753E-7</v>
      </c>
      <c r="Z352" s="66">
        <f t="shared" si="88"/>
        <v>-1.6024801149085459E-7</v>
      </c>
      <c r="AA352" s="67">
        <f t="shared" si="89"/>
        <v>-1.5995770584936964E-7</v>
      </c>
      <c r="AB352" s="68">
        <f t="shared" si="84"/>
        <v>4.4308526409420664E-4</v>
      </c>
      <c r="AC352" s="69"/>
      <c r="AD352" s="70">
        <f t="shared" si="85"/>
        <v>4.4308526409420663</v>
      </c>
      <c r="AG352" s="71">
        <v>3460</v>
      </c>
    </row>
    <row r="353" spans="1:37">
      <c r="E353" s="73">
        <v>0.5635648148148148</v>
      </c>
      <c r="F353" s="71">
        <v>3470</v>
      </c>
      <c r="G353" s="58">
        <v>18.07</v>
      </c>
      <c r="H353" s="58">
        <v>6.03</v>
      </c>
      <c r="I353" s="58">
        <v>8.07</v>
      </c>
      <c r="J353" s="58">
        <v>18.12</v>
      </c>
      <c r="K353" s="58">
        <v>6.03</v>
      </c>
      <c r="L353" s="58">
        <v>7.8</v>
      </c>
      <c r="M353" s="59">
        <f t="shared" si="78"/>
        <v>18.094999999999999</v>
      </c>
      <c r="N353" s="59">
        <f t="shared" si="79"/>
        <v>6.03</v>
      </c>
      <c r="O353" s="59">
        <f t="shared" si="80"/>
        <v>7.9350000000000005</v>
      </c>
      <c r="P353" s="60">
        <f t="shared" si="90"/>
        <v>0.17043685563785343</v>
      </c>
      <c r="Q353" s="22">
        <f t="shared" si="91"/>
        <v>9.3325430079699009E-7</v>
      </c>
      <c r="R353" s="61">
        <f t="shared" si="92"/>
        <v>6.0394486743762378E-9</v>
      </c>
      <c r="S353" s="22">
        <f t="shared" si="93"/>
        <v>3.6474940290424894E-17</v>
      </c>
      <c r="T353" s="62">
        <v>298</v>
      </c>
      <c r="U353" s="59">
        <f t="shared" si="81"/>
        <v>291.09500000000003</v>
      </c>
      <c r="V353" s="63">
        <f t="shared" si="82"/>
        <v>0.40006923637443348</v>
      </c>
      <c r="W353" s="64">
        <f t="shared" si="83"/>
        <v>2.5122869150072948</v>
      </c>
      <c r="X353" s="65">
        <f t="shared" si="86"/>
        <v>-1.591554107803196E-7</v>
      </c>
      <c r="Y353" s="66">
        <f t="shared" si="87"/>
        <v>-1.5886853159047457E-7</v>
      </c>
      <c r="Z353" s="66">
        <f t="shared" si="88"/>
        <v>-1.5886904869302963E-7</v>
      </c>
      <c r="AA353" s="67">
        <f t="shared" si="89"/>
        <v>-1.5858268474157475E-7</v>
      </c>
      <c r="AB353" s="68">
        <f t="shared" si="84"/>
        <v>4.4148278573870504E-4</v>
      </c>
      <c r="AC353" s="69"/>
      <c r="AD353" s="70">
        <f t="shared" si="85"/>
        <v>4.4148278573870501</v>
      </c>
      <c r="AG353" s="71">
        <v>3470</v>
      </c>
    </row>
    <row r="354" spans="1:37">
      <c r="E354" s="73">
        <v>0.56368055555555552</v>
      </c>
      <c r="F354" s="71">
        <v>3480</v>
      </c>
      <c r="G354" s="58">
        <v>18.079999999999998</v>
      </c>
      <c r="H354" s="58">
        <v>6.03</v>
      </c>
      <c r="I354" s="58">
        <v>8.31</v>
      </c>
      <c r="J354" s="58">
        <v>18.13</v>
      </c>
      <c r="K354" s="58">
        <v>6.03</v>
      </c>
      <c r="L354" s="58">
        <v>7.81</v>
      </c>
      <c r="M354" s="59">
        <f t="shared" si="78"/>
        <v>18.104999999999997</v>
      </c>
      <c r="N354" s="59">
        <f t="shared" si="79"/>
        <v>6.03</v>
      </c>
      <c r="O354" s="59">
        <f t="shared" si="80"/>
        <v>8.06</v>
      </c>
      <c r="P354" s="60">
        <f t="shared" si="90"/>
        <v>0.17315309206119045</v>
      </c>
      <c r="Q354" s="22">
        <f t="shared" si="91"/>
        <v>9.3325430079699009E-7</v>
      </c>
      <c r="R354" s="61">
        <f t="shared" si="92"/>
        <v>6.0444695421062512E-9</v>
      </c>
      <c r="S354" s="22">
        <f t="shared" si="93"/>
        <v>3.6535612045450155E-17</v>
      </c>
      <c r="T354" s="62">
        <v>298</v>
      </c>
      <c r="U354" s="59">
        <f t="shared" si="81"/>
        <v>291.10500000000002</v>
      </c>
      <c r="V354" s="63">
        <f t="shared" si="82"/>
        <v>0.39947612251351022</v>
      </c>
      <c r="W354" s="64">
        <f t="shared" si="83"/>
        <v>2.5088582387868499</v>
      </c>
      <c r="X354" s="65">
        <f t="shared" si="86"/>
        <v>-1.615985341315022E-7</v>
      </c>
      <c r="Y354" s="66">
        <f t="shared" si="87"/>
        <v>-1.6130171170977825E-7</v>
      </c>
      <c r="Z354" s="66">
        <f t="shared" si="88"/>
        <v>-1.613022569099591E-7</v>
      </c>
      <c r="AA354" s="67">
        <f t="shared" si="89"/>
        <v>-1.6100597768558053E-7</v>
      </c>
      <c r="AB354" s="68">
        <f t="shared" si="84"/>
        <v>4.3989409697855689E-4</v>
      </c>
      <c r="AC354" s="69"/>
      <c r="AD354" s="70">
        <f t="shared" si="85"/>
        <v>4.3989409697855688</v>
      </c>
      <c r="AG354" s="71">
        <v>3480</v>
      </c>
    </row>
    <row r="355" spans="1:37">
      <c r="E355" s="73">
        <v>0.56379629629629624</v>
      </c>
      <c r="F355" s="71">
        <v>3490</v>
      </c>
      <c r="G355" s="58">
        <v>18.09</v>
      </c>
      <c r="H355" s="58">
        <v>6.03</v>
      </c>
      <c r="I355" s="58">
        <v>8.16</v>
      </c>
      <c r="J355" s="58">
        <v>18.13</v>
      </c>
      <c r="K355" s="58">
        <v>6.03</v>
      </c>
      <c r="L355" s="58">
        <v>7.74</v>
      </c>
      <c r="M355" s="59">
        <f t="shared" si="78"/>
        <v>18.11</v>
      </c>
      <c r="N355" s="59">
        <f t="shared" si="79"/>
        <v>6.03</v>
      </c>
      <c r="O355" s="59">
        <f t="shared" si="80"/>
        <v>7.95</v>
      </c>
      <c r="P355" s="60">
        <f t="shared" si="90"/>
        <v>0.17080542374141727</v>
      </c>
      <c r="Q355" s="22">
        <f t="shared" si="91"/>
        <v>9.3325430079699009E-7</v>
      </c>
      <c r="R355" s="61">
        <f t="shared" si="92"/>
        <v>6.0469815410326361E-9</v>
      </c>
      <c r="S355" s="22">
        <f t="shared" si="93"/>
        <v>3.6565985757589433E-17</v>
      </c>
      <c r="T355" s="62">
        <v>298</v>
      </c>
      <c r="U355" s="59">
        <f t="shared" si="81"/>
        <v>291.11</v>
      </c>
      <c r="V355" s="63">
        <f t="shared" si="82"/>
        <v>0.3991795808637108</v>
      </c>
      <c r="W355" s="64">
        <f t="shared" si="83"/>
        <v>2.5071457440388651</v>
      </c>
      <c r="X355" s="65">
        <f t="shared" si="86"/>
        <v>-1.5906361502467926E-7</v>
      </c>
      <c r="Y355" s="66">
        <f t="shared" si="87"/>
        <v>-1.5877497338582107E-7</v>
      </c>
      <c r="Z355" s="66">
        <f t="shared" si="88"/>
        <v>-1.587754971636547E-7</v>
      </c>
      <c r="AA355" s="67">
        <f t="shared" si="89"/>
        <v>-1.5848737740170397E-7</v>
      </c>
      <c r="AB355" s="68">
        <f t="shared" si="84"/>
        <v>4.3828107623012931E-4</v>
      </c>
      <c r="AC355" s="69"/>
      <c r="AD355" s="70">
        <f t="shared" si="85"/>
        <v>4.3828107623012933</v>
      </c>
      <c r="AG355" s="71">
        <v>3490</v>
      </c>
    </row>
    <row r="356" spans="1:37">
      <c r="E356" s="73">
        <v>0.56391203703703707</v>
      </c>
      <c r="F356" s="71">
        <v>3500</v>
      </c>
      <c r="G356" s="58">
        <v>18.09</v>
      </c>
      <c r="H356" s="58">
        <v>6.03</v>
      </c>
      <c r="I356" s="58">
        <v>8.3000000000000007</v>
      </c>
      <c r="J356" s="58">
        <v>18.14</v>
      </c>
      <c r="K356" s="58">
        <v>6.03</v>
      </c>
      <c r="L356" s="58">
        <v>7.78</v>
      </c>
      <c r="M356" s="59">
        <f t="shared" si="78"/>
        <v>18.115000000000002</v>
      </c>
      <c r="N356" s="59">
        <f t="shared" si="79"/>
        <v>6.03</v>
      </c>
      <c r="O356" s="59">
        <f t="shared" si="80"/>
        <v>8.0400000000000009</v>
      </c>
      <c r="P356" s="60">
        <f t="shared" si="90"/>
        <v>0.17275471114473751</v>
      </c>
      <c r="Q356" s="22">
        <f t="shared" si="91"/>
        <v>9.3325430079699009E-7</v>
      </c>
      <c r="R356" s="61">
        <f t="shared" si="92"/>
        <v>6.0494945839114386E-9</v>
      </c>
      <c r="S356" s="22">
        <f t="shared" si="93"/>
        <v>3.659638472077383E-17</v>
      </c>
      <c r="T356" s="62">
        <v>298</v>
      </c>
      <c r="U356" s="59">
        <f t="shared" si="81"/>
        <v>291.11500000000001</v>
      </c>
      <c r="V356" s="63">
        <f t="shared" si="82"/>
        <v>0.39888304940032132</v>
      </c>
      <c r="W356" s="64">
        <f t="shared" si="83"/>
        <v>2.5054344769695338</v>
      </c>
      <c r="X356" s="65">
        <f t="shared" si="86"/>
        <v>-1.6053892606972889E-7</v>
      </c>
      <c r="Y356" s="66">
        <f t="shared" si="87"/>
        <v>-1.6024383629590183E-7</v>
      </c>
      <c r="Z356" s="66">
        <f t="shared" si="88"/>
        <v>-1.6024437870624893E-7</v>
      </c>
      <c r="AA356" s="67">
        <f t="shared" si="89"/>
        <v>-1.5994982934873862E-7</v>
      </c>
      <c r="AB356" s="68">
        <f t="shared" si="84"/>
        <v>4.3669332300758708E-4</v>
      </c>
      <c r="AC356" s="69"/>
      <c r="AD356" s="70">
        <f t="shared" si="85"/>
        <v>4.3669332300758708</v>
      </c>
      <c r="AG356" s="71">
        <v>3500</v>
      </c>
    </row>
    <row r="357" spans="1:37">
      <c r="E357" s="73">
        <v>0.56402777777777779</v>
      </c>
      <c r="F357" s="71">
        <v>3510</v>
      </c>
      <c r="G357" s="58">
        <v>18.100000000000001</v>
      </c>
      <c r="H357" s="58">
        <v>6.03</v>
      </c>
      <c r="I357" s="58">
        <v>8.34</v>
      </c>
      <c r="J357" s="58">
        <v>18.14</v>
      </c>
      <c r="K357" s="58">
        <v>6.03</v>
      </c>
      <c r="L357" s="58">
        <v>7.75</v>
      </c>
      <c r="M357" s="59">
        <f t="shared" si="78"/>
        <v>18.12</v>
      </c>
      <c r="N357" s="59">
        <f t="shared" si="79"/>
        <v>6.03</v>
      </c>
      <c r="O357" s="59">
        <f t="shared" si="80"/>
        <v>8.0449999999999999</v>
      </c>
      <c r="P357" s="60">
        <f t="shared" si="90"/>
        <v>0.17287779932500116</v>
      </c>
      <c r="Q357" s="22">
        <f t="shared" si="91"/>
        <v>9.3325430079699009E-7</v>
      </c>
      <c r="R357" s="61">
        <f t="shared" si="92"/>
        <v>6.052008671176514E-9</v>
      </c>
      <c r="S357" s="22">
        <f t="shared" si="93"/>
        <v>3.6626808955995715E-17</v>
      </c>
      <c r="T357" s="62">
        <v>298</v>
      </c>
      <c r="U357" s="59">
        <f t="shared" si="81"/>
        <v>291.12</v>
      </c>
      <c r="V357" s="63">
        <f t="shared" si="82"/>
        <v>0.39858652812281647</v>
      </c>
      <c r="W357" s="64">
        <f t="shared" si="83"/>
        <v>2.5037244366576199</v>
      </c>
      <c r="X357" s="65">
        <f t="shared" si="86"/>
        <v>-1.6030627721430802E-7</v>
      </c>
      <c r="Y357" s="66">
        <f t="shared" si="87"/>
        <v>-1.6001095842420418E-7</v>
      </c>
      <c r="Z357" s="66">
        <f t="shared" si="88"/>
        <v>-1.6001150246520684E-7</v>
      </c>
      <c r="AA357" s="67">
        <f t="shared" si="89"/>
        <v>-1.5971672571162357E-7</v>
      </c>
      <c r="AB357" s="68">
        <f t="shared" si="84"/>
        <v>4.350908810318825E-4</v>
      </c>
      <c r="AC357" s="69"/>
      <c r="AD357" s="70">
        <f t="shared" si="85"/>
        <v>4.3509088103188249</v>
      </c>
      <c r="AG357" s="71">
        <v>3510</v>
      </c>
      <c r="AH357" s="54" t="s">
        <v>2</v>
      </c>
      <c r="AI357" t="s">
        <v>3</v>
      </c>
      <c r="AJ357" t="s">
        <v>4</v>
      </c>
      <c r="AK357" s="7" t="s">
        <v>13</v>
      </c>
    </row>
    <row r="358" spans="1:37">
      <c r="E358" s="73">
        <v>0.56414351851851852</v>
      </c>
      <c r="F358" s="71">
        <v>3520</v>
      </c>
      <c r="G358" s="58">
        <v>18.11</v>
      </c>
      <c r="H358" s="58">
        <v>6.03</v>
      </c>
      <c r="I358" s="58">
        <v>8.27</v>
      </c>
      <c r="J358" s="58">
        <v>18.149999999999999</v>
      </c>
      <c r="K358" s="58">
        <v>6.03</v>
      </c>
      <c r="L358" s="58">
        <v>7.79</v>
      </c>
      <c r="M358" s="59">
        <f t="shared" si="78"/>
        <v>18.13</v>
      </c>
      <c r="N358" s="59">
        <f t="shared" si="79"/>
        <v>6.03</v>
      </c>
      <c r="O358" s="59">
        <f t="shared" si="80"/>
        <v>8.0299999999999994</v>
      </c>
      <c r="P358" s="60">
        <f t="shared" si="90"/>
        <v>0.17258672400779113</v>
      </c>
      <c r="Q358" s="22">
        <f t="shared" si="91"/>
        <v>9.3325430079699009E-7</v>
      </c>
      <c r="R358" s="61">
        <f t="shared" si="92"/>
        <v>6.057039980601792E-9</v>
      </c>
      <c r="S358" s="22">
        <f t="shared" si="93"/>
        <v>3.6687733326608559E-17</v>
      </c>
      <c r="T358" s="62">
        <v>298</v>
      </c>
      <c r="U358" s="59">
        <f t="shared" si="81"/>
        <v>291.13</v>
      </c>
      <c r="V358" s="63">
        <f t="shared" si="82"/>
        <v>0.39799351612335943</v>
      </c>
      <c r="W358" s="64">
        <f t="shared" si="83"/>
        <v>2.5003080326247056</v>
      </c>
      <c r="X358" s="65">
        <f t="shared" si="86"/>
        <v>-1.5993126384695815E-7</v>
      </c>
      <c r="Y358" s="66">
        <f t="shared" si="87"/>
        <v>-1.5963624015724871E-7</v>
      </c>
      <c r="Z358" s="66">
        <f t="shared" si="88"/>
        <v>-1.5963678438465865E-7</v>
      </c>
      <c r="AA358" s="67">
        <f t="shared" si="89"/>
        <v>-1.5934230291449683E-7</v>
      </c>
      <c r="AB358" s="68">
        <f t="shared" si="84"/>
        <v>4.3349076782404124E-4</v>
      </c>
      <c r="AC358" s="69"/>
      <c r="AD358" s="70">
        <f t="shared" si="85"/>
        <v>4.3349076782404126</v>
      </c>
      <c r="AG358" s="71">
        <v>3520</v>
      </c>
      <c r="AH358" s="54">
        <v>0</v>
      </c>
      <c r="AI358">
        <v>0.96299999999999997</v>
      </c>
      <c r="AJ358" s="4">
        <f>(AI358/0.0253)*2</f>
        <v>76.126482213438734</v>
      </c>
      <c r="AK358" s="8">
        <f>AJ358/56000</f>
        <v>1.3594014680971202E-3</v>
      </c>
    </row>
    <row r="359" spans="1:37">
      <c r="E359" s="73">
        <v>0.56425925925925924</v>
      </c>
      <c r="F359" s="71">
        <v>3530</v>
      </c>
      <c r="G359" s="58">
        <v>18.11</v>
      </c>
      <c r="H359" s="58">
        <v>6.03</v>
      </c>
      <c r="I359" s="58">
        <v>8.24</v>
      </c>
      <c r="J359" s="58">
        <v>18.16</v>
      </c>
      <c r="K359" s="58">
        <v>6.03</v>
      </c>
      <c r="L359" s="58">
        <v>7.78</v>
      </c>
      <c r="M359" s="59">
        <f t="shared" si="78"/>
        <v>18.134999999999998</v>
      </c>
      <c r="N359" s="59">
        <f t="shared" si="79"/>
        <v>6.03</v>
      </c>
      <c r="O359" s="59">
        <f t="shared" si="80"/>
        <v>8.01</v>
      </c>
      <c r="P359" s="60">
        <f t="shared" si="90"/>
        <v>0.17217246318143672</v>
      </c>
      <c r="Q359" s="22">
        <f t="shared" si="91"/>
        <v>9.3325430079699009E-7</v>
      </c>
      <c r="R359" s="61">
        <f t="shared" si="92"/>
        <v>6.0595572036306004E-9</v>
      </c>
      <c r="S359" s="22">
        <f t="shared" si="93"/>
        <v>3.6718233504071503E-17</v>
      </c>
      <c r="T359" s="62">
        <v>298</v>
      </c>
      <c r="U359" s="59">
        <f t="shared" si="81"/>
        <v>291.13499999999999</v>
      </c>
      <c r="V359" s="63">
        <f t="shared" si="82"/>
        <v>0.39769702540035667</v>
      </c>
      <c r="W359" s="64">
        <f t="shared" si="83"/>
        <v>2.498601667064837</v>
      </c>
      <c r="X359" s="65">
        <f t="shared" si="86"/>
        <v>-1.5920063233710025E-7</v>
      </c>
      <c r="Y359" s="66">
        <f t="shared" si="87"/>
        <v>-1.5890721754368033E-7</v>
      </c>
      <c r="Z359" s="66">
        <f t="shared" si="88"/>
        <v>-1.5890775832194066E-7</v>
      </c>
      <c r="AA359" s="67">
        <f t="shared" si="89"/>
        <v>-1.5861488231341788E-7</v>
      </c>
      <c r="AB359" s="68">
        <f t="shared" si="84"/>
        <v>4.3189440179763249E-4</v>
      </c>
      <c r="AC359" s="69"/>
      <c r="AD359" s="70">
        <f t="shared" si="85"/>
        <v>4.3189440179763245</v>
      </c>
      <c r="AG359" s="71">
        <v>3530</v>
      </c>
      <c r="AH359" s="54">
        <f>2*60</f>
        <v>120</v>
      </c>
      <c r="AI359">
        <v>0.95799999999999996</v>
      </c>
      <c r="AJ359" s="4">
        <f t="shared" ref="AJ359:AJ373" si="94">(AI359/0.0253)*2</f>
        <v>75.731225296442688</v>
      </c>
      <c r="AK359" s="8">
        <f t="shared" ref="AK359:AK375" si="95">AJ359/56000</f>
        <v>1.3523433088650479E-3</v>
      </c>
    </row>
    <row r="360" spans="1:37">
      <c r="E360" s="73">
        <v>0.56437499999999996</v>
      </c>
      <c r="F360" s="71">
        <v>3540</v>
      </c>
      <c r="G360" s="58">
        <v>18.12</v>
      </c>
      <c r="H360" s="58">
        <v>6.03</v>
      </c>
      <c r="I360" s="58">
        <v>8.33</v>
      </c>
      <c r="J360" s="58">
        <v>18.16</v>
      </c>
      <c r="K360" s="58">
        <v>6.03</v>
      </c>
      <c r="L360" s="58">
        <v>7.79</v>
      </c>
      <c r="M360" s="59">
        <f t="shared" si="78"/>
        <v>18.14</v>
      </c>
      <c r="N360" s="59">
        <f t="shared" si="79"/>
        <v>6.03</v>
      </c>
      <c r="O360" s="59">
        <f t="shared" si="80"/>
        <v>8.06</v>
      </c>
      <c r="P360" s="60">
        <f t="shared" si="90"/>
        <v>0.17326289187010135</v>
      </c>
      <c r="Q360" s="22">
        <f t="shared" si="91"/>
        <v>9.3325430079699009E-7</v>
      </c>
      <c r="R360" s="61">
        <f t="shared" si="92"/>
        <v>6.0620754727828967E-9</v>
      </c>
      <c r="S360" s="22">
        <f t="shared" si="93"/>
        <v>3.6748759037715982E-17</v>
      </c>
      <c r="T360" s="62">
        <v>298</v>
      </c>
      <c r="U360" s="59">
        <f t="shared" si="81"/>
        <v>291.14</v>
      </c>
      <c r="V360" s="63">
        <f t="shared" si="82"/>
        <v>0.39740054486114162</v>
      </c>
      <c r="W360" s="64">
        <f t="shared" si="83"/>
        <v>2.4968965245846726</v>
      </c>
      <c r="X360" s="65">
        <f t="shared" si="86"/>
        <v>-1.598612411369543E-7</v>
      </c>
      <c r="Y360" s="66">
        <f t="shared" si="87"/>
        <v>-1.5956429365719382E-7</v>
      </c>
      <c r="Z360" s="66">
        <f t="shared" si="88"/>
        <v>-1.5956484524684192E-7</v>
      </c>
      <c r="AA360" s="67">
        <f t="shared" si="89"/>
        <v>-1.5926844730753789E-7</v>
      </c>
      <c r="AB360" s="68">
        <f t="shared" si="84"/>
        <v>4.3030532602032957E-4</v>
      </c>
      <c r="AC360" s="69"/>
      <c r="AD360" s="70">
        <f t="shared" si="85"/>
        <v>4.3030532602032956</v>
      </c>
      <c r="AG360" s="71">
        <v>3540</v>
      </c>
      <c r="AH360" s="54">
        <v>240</v>
      </c>
      <c r="AI360">
        <v>0.96099999999999997</v>
      </c>
      <c r="AJ360" s="4">
        <f t="shared" si="94"/>
        <v>75.968379446640313</v>
      </c>
      <c r="AK360" s="8">
        <f t="shared" si="95"/>
        <v>1.3565782044042912E-3</v>
      </c>
    </row>
    <row r="361" spans="1:37">
      <c r="E361" s="73">
        <v>0.56449074074074068</v>
      </c>
      <c r="F361" s="71">
        <v>3550</v>
      </c>
      <c r="G361" s="58">
        <v>18.12</v>
      </c>
      <c r="H361" s="58">
        <v>6.02</v>
      </c>
      <c r="I361" s="58">
        <v>8.1999999999999993</v>
      </c>
      <c r="J361" s="58">
        <v>18.16</v>
      </c>
      <c r="K361" s="58">
        <v>6.03</v>
      </c>
      <c r="L361" s="58">
        <v>7.85</v>
      </c>
      <c r="M361" s="59">
        <f t="shared" si="78"/>
        <v>18.14</v>
      </c>
      <c r="N361" s="59">
        <f t="shared" si="79"/>
        <v>6.0250000000000004</v>
      </c>
      <c r="O361" s="59">
        <f t="shared" si="80"/>
        <v>8.0249999999999986</v>
      </c>
      <c r="P361" s="60">
        <f t="shared" si="90"/>
        <v>0.17251050958530559</v>
      </c>
      <c r="Q361" s="22">
        <f t="shared" si="91"/>
        <v>9.4406087628592079E-7</v>
      </c>
      <c r="R361" s="61">
        <f t="shared" si="92"/>
        <v>5.9926834686634688E-9</v>
      </c>
      <c r="S361" s="22">
        <f t="shared" si="93"/>
        <v>3.5912255155592424E-17</v>
      </c>
      <c r="T361" s="62">
        <v>298</v>
      </c>
      <c r="U361" s="59">
        <f t="shared" si="81"/>
        <v>291.14</v>
      </c>
      <c r="V361" s="63">
        <f t="shared" si="82"/>
        <v>0.39740054486114162</v>
      </c>
      <c r="W361" s="64">
        <f t="shared" si="83"/>
        <v>2.4968965245846726</v>
      </c>
      <c r="X361" s="65">
        <f t="shared" si="86"/>
        <v>-1.5496718615380985E-7</v>
      </c>
      <c r="Y361" s="66">
        <f t="shared" si="87"/>
        <v>-1.5468710350186828E-7</v>
      </c>
      <c r="Z361" s="66">
        <f t="shared" si="88"/>
        <v>-1.5468760971414367E-7</v>
      </c>
      <c r="AA361" s="67">
        <f t="shared" si="89"/>
        <v>-1.5440803144465436E-7</v>
      </c>
      <c r="AB361" s="68">
        <f t="shared" si="84"/>
        <v>4.2870967940990864E-4</v>
      </c>
      <c r="AC361" s="69"/>
      <c r="AD361" s="70">
        <f t="shared" si="85"/>
        <v>4.2870967940990861</v>
      </c>
      <c r="AG361" s="71">
        <v>3550</v>
      </c>
      <c r="AH361" s="54">
        <v>360</v>
      </c>
      <c r="AI361">
        <v>0.96699999999999997</v>
      </c>
      <c r="AJ361" s="4">
        <f t="shared" si="94"/>
        <v>76.442687747035578</v>
      </c>
      <c r="AK361" s="8">
        <f t="shared" si="95"/>
        <v>1.3650479954827781E-3</v>
      </c>
    </row>
    <row r="362" spans="1:37">
      <c r="E362" s="73">
        <v>0.56460648148148151</v>
      </c>
      <c r="F362" s="71">
        <v>3560</v>
      </c>
      <c r="G362" s="58">
        <v>18.13</v>
      </c>
      <c r="H362" s="58">
        <v>6.02</v>
      </c>
      <c r="I362" s="58">
        <v>8.1999999999999993</v>
      </c>
      <c r="J362" s="58">
        <v>18.170000000000002</v>
      </c>
      <c r="K362" s="58">
        <v>6.03</v>
      </c>
      <c r="L362" s="58">
        <v>7.69</v>
      </c>
      <c r="M362" s="59">
        <f t="shared" si="78"/>
        <v>18.149999999999999</v>
      </c>
      <c r="N362" s="59">
        <f t="shared" si="79"/>
        <v>6.0250000000000004</v>
      </c>
      <c r="O362" s="59">
        <f t="shared" si="80"/>
        <v>7.9450000000000003</v>
      </c>
      <c r="P362" s="60">
        <f t="shared" si="90"/>
        <v>0.17082172763277287</v>
      </c>
      <c r="Q362" s="22">
        <f t="shared" si="91"/>
        <v>9.4406087628592079E-7</v>
      </c>
      <c r="R362" s="61">
        <f t="shared" si="92"/>
        <v>5.9976654583559472E-9</v>
      </c>
      <c r="S362" s="22">
        <f t="shared" si="93"/>
        <v>3.5971990950356055E-17</v>
      </c>
      <c r="T362" s="62">
        <v>298</v>
      </c>
      <c r="U362" s="59">
        <f t="shared" si="81"/>
        <v>291.14999999999998</v>
      </c>
      <c r="V362" s="63">
        <f t="shared" si="82"/>
        <v>0.39680761433196721</v>
      </c>
      <c r="W362" s="64">
        <f t="shared" si="83"/>
        <v>2.4934899051935981</v>
      </c>
      <c r="X362" s="65">
        <f t="shared" si="86"/>
        <v>-1.5336002393410163E-7</v>
      </c>
      <c r="Y362" s="66">
        <f t="shared" si="87"/>
        <v>-1.530847272946752E-7</v>
      </c>
      <c r="Z362" s="66">
        <f t="shared" si="88"/>
        <v>-1.530852214797812E-7</v>
      </c>
      <c r="AA362" s="67">
        <f t="shared" si="89"/>
        <v>-1.5281041725123697E-7</v>
      </c>
      <c r="AB362" s="68">
        <f t="shared" si="84"/>
        <v>4.2716280500319114E-4</v>
      </c>
      <c r="AC362" s="69"/>
      <c r="AD362" s="70">
        <f t="shared" si="85"/>
        <v>4.2716280500319117</v>
      </c>
      <c r="AG362" s="71">
        <v>3560</v>
      </c>
      <c r="AH362" s="54">
        <v>480</v>
      </c>
      <c r="AI362">
        <v>0.84899999999999998</v>
      </c>
      <c r="AJ362" s="4">
        <f t="shared" si="94"/>
        <v>67.114624505928859</v>
      </c>
      <c r="AK362" s="8">
        <f t="shared" si="95"/>
        <v>1.1984754376058724E-3</v>
      </c>
    </row>
    <row r="363" spans="1:37">
      <c r="E363" s="73">
        <v>0.56472222222222224</v>
      </c>
      <c r="F363" s="71">
        <v>3570</v>
      </c>
      <c r="G363" s="58">
        <v>18.13</v>
      </c>
      <c r="H363" s="58">
        <v>6.02</v>
      </c>
      <c r="I363" s="58">
        <v>8.26</v>
      </c>
      <c r="J363" s="58">
        <v>18.18</v>
      </c>
      <c r="K363" s="58">
        <v>6.03</v>
      </c>
      <c r="L363" s="58">
        <v>7.83</v>
      </c>
      <c r="M363" s="59">
        <f t="shared" si="78"/>
        <v>18.155000000000001</v>
      </c>
      <c r="N363" s="59">
        <f t="shared" si="79"/>
        <v>6.0250000000000004</v>
      </c>
      <c r="O363" s="59">
        <f t="shared" si="80"/>
        <v>8.0449999999999999</v>
      </c>
      <c r="P363" s="60">
        <f t="shared" si="90"/>
        <v>0.17298745436580204</v>
      </c>
      <c r="Q363" s="22">
        <f t="shared" si="91"/>
        <v>9.4406087628592079E-7</v>
      </c>
      <c r="R363" s="61">
        <f t="shared" si="92"/>
        <v>6.0001580061448376E-9</v>
      </c>
      <c r="S363" s="22">
        <f t="shared" si="93"/>
        <v>3.6001896098703994E-17</v>
      </c>
      <c r="T363" s="62">
        <v>298</v>
      </c>
      <c r="U363" s="59">
        <f t="shared" si="81"/>
        <v>291.15499999999997</v>
      </c>
      <c r="V363" s="63">
        <f t="shared" si="82"/>
        <v>0.39651116434095929</v>
      </c>
      <c r="W363" s="64">
        <f t="shared" si="83"/>
        <v>2.4917884264495824</v>
      </c>
      <c r="X363" s="65">
        <f t="shared" si="86"/>
        <v>-1.549821958544785E-7</v>
      </c>
      <c r="Y363" s="66">
        <f t="shared" si="87"/>
        <v>-1.5470003328677896E-7</v>
      </c>
      <c r="Z363" s="66">
        <f t="shared" si="88"/>
        <v>-1.5470054699555803E-7</v>
      </c>
      <c r="AA363" s="67">
        <f t="shared" si="89"/>
        <v>-1.5441889626610802E-7</v>
      </c>
      <c r="AB363" s="68">
        <f t="shared" si="84"/>
        <v>4.2563195443863407E-4</v>
      </c>
      <c r="AC363" s="69"/>
      <c r="AD363" s="70">
        <f t="shared" si="85"/>
        <v>4.2563195443863409</v>
      </c>
      <c r="AG363" s="71">
        <v>3570</v>
      </c>
      <c r="AH363" s="54">
        <v>600</v>
      </c>
      <c r="AI363">
        <v>0.92</v>
      </c>
      <c r="AJ363" s="4">
        <f t="shared" si="94"/>
        <v>72.727272727272734</v>
      </c>
      <c r="AK363" s="8">
        <f t="shared" si="95"/>
        <v>1.2987012987012989E-3</v>
      </c>
    </row>
    <row r="364" spans="1:37">
      <c r="E364" s="73">
        <v>0.56483796296296296</v>
      </c>
      <c r="F364" s="71">
        <v>3580</v>
      </c>
      <c r="G364" s="58">
        <v>18.14</v>
      </c>
      <c r="H364" s="58">
        <v>6.02</v>
      </c>
      <c r="I364" s="58">
        <v>8.2899999999999991</v>
      </c>
      <c r="J364" s="58">
        <v>18.190000000000001</v>
      </c>
      <c r="K364" s="58">
        <v>6.03</v>
      </c>
      <c r="L364" s="58">
        <v>7.8</v>
      </c>
      <c r="M364" s="59">
        <f t="shared" si="78"/>
        <v>18.164999999999999</v>
      </c>
      <c r="N364" s="59">
        <f t="shared" si="79"/>
        <v>6.0250000000000004</v>
      </c>
      <c r="O364" s="59">
        <f t="shared" si="80"/>
        <v>8.0449999999999999</v>
      </c>
      <c r="P364" s="60">
        <f t="shared" si="90"/>
        <v>0.17301880993229632</v>
      </c>
      <c r="Q364" s="22">
        <f t="shared" si="91"/>
        <v>9.4406087628592079E-7</v>
      </c>
      <c r="R364" s="61">
        <f t="shared" si="92"/>
        <v>6.0051462097594922E-9</v>
      </c>
      <c r="S364" s="22">
        <f t="shared" si="93"/>
        <v>3.6061781000588794E-17</v>
      </c>
      <c r="T364" s="62">
        <v>298</v>
      </c>
      <c r="U364" s="59">
        <f t="shared" si="81"/>
        <v>291.16500000000002</v>
      </c>
      <c r="V364" s="63">
        <f t="shared" si="82"/>
        <v>0.3959182949034758</v>
      </c>
      <c r="W364" s="64">
        <f t="shared" si="83"/>
        <v>2.4883891262871844</v>
      </c>
      <c r="X364" s="65">
        <f t="shared" si="86"/>
        <v>-1.5491512625334818E-7</v>
      </c>
      <c r="Y364" s="66">
        <f t="shared" si="87"/>
        <v>-1.5463217944866466E-7</v>
      </c>
      <c r="Z364" s="66">
        <f t="shared" si="88"/>
        <v>-1.5463269624064112E-7</v>
      </c>
      <c r="AA364" s="67">
        <f t="shared" si="89"/>
        <v>-1.5435026434013085E-7</v>
      </c>
      <c r="AB364" s="68">
        <f t="shared" si="84"/>
        <v>4.2408495068415865E-4</v>
      </c>
      <c r="AC364" s="69"/>
      <c r="AD364" s="70">
        <f t="shared" si="85"/>
        <v>4.2408495068415863</v>
      </c>
      <c r="AG364" s="71">
        <v>3580</v>
      </c>
      <c r="AH364" s="54">
        <v>720</v>
      </c>
      <c r="AI364">
        <v>0.89700000000000002</v>
      </c>
      <c r="AJ364" s="4">
        <f t="shared" si="94"/>
        <v>70.909090909090907</v>
      </c>
      <c r="AK364" s="8">
        <f t="shared" si="95"/>
        <v>1.2662337662337662E-3</v>
      </c>
    </row>
    <row r="365" spans="1:37">
      <c r="E365" s="73">
        <v>0.56495370370370368</v>
      </c>
      <c r="F365" s="71">
        <v>3590</v>
      </c>
      <c r="G365" s="58">
        <v>18.14</v>
      </c>
      <c r="H365" s="58">
        <v>6.02</v>
      </c>
      <c r="I365" s="58">
        <v>8.39</v>
      </c>
      <c r="J365" s="58">
        <v>18.190000000000001</v>
      </c>
      <c r="K365" s="58">
        <v>6.02</v>
      </c>
      <c r="L365" s="58">
        <v>7.73</v>
      </c>
      <c r="M365" s="59">
        <f t="shared" si="78"/>
        <v>18.164999999999999</v>
      </c>
      <c r="N365" s="59">
        <f t="shared" si="79"/>
        <v>6.02</v>
      </c>
      <c r="O365" s="59">
        <f t="shared" si="80"/>
        <v>8.06</v>
      </c>
      <c r="P365" s="60">
        <f t="shared" si="90"/>
        <v>0.17334140560028696</v>
      </c>
      <c r="Q365" s="22">
        <f t="shared" si="91"/>
        <v>9.5499258602143498E-7</v>
      </c>
      <c r="R365" s="61">
        <f t="shared" si="92"/>
        <v>5.9364058695251224E-9</v>
      </c>
      <c r="S365" s="22">
        <f t="shared" si="93"/>
        <v>3.5240914647732322E-17</v>
      </c>
      <c r="T365" s="62">
        <v>298</v>
      </c>
      <c r="U365" s="59">
        <f t="shared" si="81"/>
        <v>291.16500000000002</v>
      </c>
      <c r="V365" s="63">
        <f t="shared" si="82"/>
        <v>0.3959182949034758</v>
      </c>
      <c r="W365" s="64">
        <f t="shared" si="83"/>
        <v>2.4883891262871844</v>
      </c>
      <c r="X365" s="65">
        <f t="shared" si="86"/>
        <v>-1.5111806107998789E-7</v>
      </c>
      <c r="Y365" s="66">
        <f t="shared" si="87"/>
        <v>-1.5084782935430379E-7</v>
      </c>
      <c r="Z365" s="66">
        <f t="shared" si="88"/>
        <v>-1.5084831258698324E-7</v>
      </c>
      <c r="AA365" s="67">
        <f t="shared" si="89"/>
        <v>-1.5057856236572981E-7</v>
      </c>
      <c r="AB365" s="68">
        <f t="shared" si="84"/>
        <v>4.2253862544753851E-4</v>
      </c>
      <c r="AC365" s="69"/>
      <c r="AD365" s="70">
        <f t="shared" si="85"/>
        <v>4.2253862544753851</v>
      </c>
      <c r="AG365" s="71">
        <v>3590</v>
      </c>
      <c r="AH365" s="54">
        <f>14*60</f>
        <v>840</v>
      </c>
      <c r="AI365">
        <v>0.84399999999999997</v>
      </c>
      <c r="AJ365" s="4">
        <f t="shared" si="94"/>
        <v>66.719367588932812</v>
      </c>
      <c r="AK365" s="8">
        <f t="shared" si="95"/>
        <v>1.1914172783738003E-3</v>
      </c>
    </row>
    <row r="366" spans="1:37" s="77" customFormat="1">
      <c r="A366" s="104"/>
      <c r="B366" s="104"/>
      <c r="C366" s="104"/>
      <c r="D366" s="104"/>
      <c r="E366" s="106">
        <v>0.5650694444444444</v>
      </c>
      <c r="F366" s="107">
        <v>3600</v>
      </c>
      <c r="G366" s="108">
        <v>18.149999999999999</v>
      </c>
      <c r="H366" s="108">
        <v>6.02</v>
      </c>
      <c r="I366" s="108">
        <v>8.44</v>
      </c>
      <c r="J366" s="108">
        <v>18.2</v>
      </c>
      <c r="K366" s="108">
        <v>6.02</v>
      </c>
      <c r="L366" s="108">
        <v>7.7</v>
      </c>
      <c r="M366" s="109">
        <f t="shared" si="78"/>
        <v>18.174999999999997</v>
      </c>
      <c r="N366" s="109">
        <f t="shared" si="79"/>
        <v>6.02</v>
      </c>
      <c r="O366" s="109">
        <f t="shared" si="80"/>
        <v>8.07</v>
      </c>
      <c r="P366" s="110">
        <f t="shared" si="90"/>
        <v>0.17358793378785753</v>
      </c>
      <c r="Q366" s="111">
        <f t="shared" si="91"/>
        <v>9.5499258602143498E-7</v>
      </c>
      <c r="R366" s="112">
        <f t="shared" si="92"/>
        <v>5.9413410730957748E-9</v>
      </c>
      <c r="S366" s="111">
        <f t="shared" si="93"/>
        <v>3.5299533746854854E-17</v>
      </c>
      <c r="T366" s="113">
        <v>298</v>
      </c>
      <c r="U366" s="109">
        <f t="shared" si="81"/>
        <v>291.17500000000001</v>
      </c>
      <c r="V366" s="114">
        <f t="shared" si="82"/>
        <v>0.39532546618854481</v>
      </c>
      <c r="W366" s="115">
        <f t="shared" si="83"/>
        <v>2.4849946964641707</v>
      </c>
      <c r="X366" s="116">
        <f t="shared" si="86"/>
        <v>-1.5124986447008131E-7</v>
      </c>
      <c r="Y366" s="116">
        <f t="shared" si="87"/>
        <v>-1.5097819126767837E-7</v>
      </c>
      <c r="Z366" s="116">
        <f t="shared" si="88"/>
        <v>-1.5097867924384392E-7</v>
      </c>
      <c r="AA366" s="116">
        <f t="shared" si="89"/>
        <v>-1.5070749226461252E-7</v>
      </c>
      <c r="AB366" s="116">
        <f t="shared" si="84"/>
        <v>4.2103014393532468E-4</v>
      </c>
      <c r="AC366" s="116">
        <f>D23</f>
        <v>2.9009034443817049E-4</v>
      </c>
      <c r="AD366" s="116">
        <f t="shared" si="85"/>
        <v>4.2103014393532465</v>
      </c>
      <c r="AE366" s="116">
        <f>AC366*10000</f>
        <v>2.9009034443817048</v>
      </c>
      <c r="AF366" s="116">
        <f>(AD366-AE366)*(AD366-AE366)</f>
        <v>1.7145231092354936</v>
      </c>
      <c r="AG366" s="107">
        <v>3600</v>
      </c>
      <c r="AH366" s="104">
        <f>16*60</f>
        <v>960</v>
      </c>
      <c r="AI366" s="77">
        <v>0.81</v>
      </c>
      <c r="AJ366" s="79">
        <f t="shared" si="94"/>
        <v>64.031620553359687</v>
      </c>
      <c r="AK366" s="78">
        <f t="shared" si="95"/>
        <v>1.1434217955957086E-3</v>
      </c>
    </row>
    <row r="367" spans="1:37">
      <c r="E367" s="73">
        <v>0.56518518518518512</v>
      </c>
      <c r="F367" s="71">
        <v>3610</v>
      </c>
      <c r="G367" s="58">
        <v>18.16</v>
      </c>
      <c r="H367" s="58">
        <v>6.02</v>
      </c>
      <c r="I367" s="58">
        <v>8.4</v>
      </c>
      <c r="J367" s="58">
        <v>18.2</v>
      </c>
      <c r="K367" s="58">
        <v>6.02</v>
      </c>
      <c r="L367" s="58">
        <v>7.79</v>
      </c>
      <c r="M367" s="59">
        <f t="shared" ref="M367:M368" si="96">(G367+J367)/2</f>
        <v>18.18</v>
      </c>
      <c r="N367" s="59">
        <f t="shared" ref="N367:N368" si="97">(H367+K367)/2</f>
        <v>6.02</v>
      </c>
      <c r="O367" s="59">
        <f t="shared" ref="O367:O368" si="98">(I367+L367)/2</f>
        <v>8.0950000000000006</v>
      </c>
      <c r="P367" s="60">
        <f t="shared" si="90"/>
        <v>0.17414147594087015</v>
      </c>
      <c r="Q367" s="22">
        <f t="shared" si="91"/>
        <v>9.5499258602143498E-7</v>
      </c>
      <c r="R367" s="61">
        <f t="shared" si="92"/>
        <v>5.9438102132399894E-9</v>
      </c>
      <c r="S367" s="22">
        <f t="shared" si="93"/>
        <v>3.532887985101601E-17</v>
      </c>
      <c r="T367" s="62">
        <v>298</v>
      </c>
      <c r="U367" s="59">
        <f t="shared" ref="U367:U368" si="99">273+M367</f>
        <v>291.18</v>
      </c>
      <c r="V367" s="63">
        <f t="shared" ref="V367:V368" si="100">((1/U367)-(1/298))*5026</f>
        <v>0.39502906710072544</v>
      </c>
      <c r="W367" s="64">
        <f t="shared" ref="W367:W368" si="101">POWER(10,V367)</f>
        <v>2.4832993056470558</v>
      </c>
      <c r="X367" s="65">
        <f t="shared" si="86"/>
        <v>-1.5141706719429937E-7</v>
      </c>
      <c r="Y367" s="66">
        <f t="shared" si="87"/>
        <v>-1.5114381313453441E-7</v>
      </c>
      <c r="Z367" s="66">
        <f t="shared" si="88"/>
        <v>-1.5114430626111891E-7</v>
      </c>
      <c r="AA367" s="67">
        <f t="shared" si="89"/>
        <v>-1.5087154354810153E-7</v>
      </c>
      <c r="AB367" s="68">
        <f t="shared" ref="AB367:AB368" si="102">AB366+10*(0.166666666666666*(X366+2*Y366+2*Z366+AA366))</f>
        <v>4.1952035877239514E-4</v>
      </c>
      <c r="AC367" s="69"/>
      <c r="AD367" s="70">
        <f t="shared" ref="AD367:AD368" si="103">AB367*10000</f>
        <v>4.1952035877239515</v>
      </c>
      <c r="AG367" s="71">
        <v>3610</v>
      </c>
      <c r="AH367" s="54">
        <f>18*60</f>
        <v>1080</v>
      </c>
      <c r="AI367">
        <v>0.79100000000000004</v>
      </c>
      <c r="AJ367" s="4">
        <f t="shared" si="94"/>
        <v>62.52964426877471</v>
      </c>
      <c r="AK367" s="8">
        <f t="shared" si="95"/>
        <v>1.116600790513834E-3</v>
      </c>
    </row>
    <row r="368" spans="1:37">
      <c r="E368" s="73">
        <v>0.56530092592592596</v>
      </c>
      <c r="F368" s="71">
        <v>3620</v>
      </c>
      <c r="G368" s="58">
        <v>18.16</v>
      </c>
      <c r="H368" s="58">
        <v>6.02</v>
      </c>
      <c r="I368" s="58">
        <v>7.98</v>
      </c>
      <c r="J368" s="58">
        <v>18.21</v>
      </c>
      <c r="K368" s="58">
        <v>6.02</v>
      </c>
      <c r="L368" s="58">
        <v>7.7</v>
      </c>
      <c r="M368" s="59">
        <f t="shared" si="96"/>
        <v>18.185000000000002</v>
      </c>
      <c r="N368" s="59">
        <f t="shared" si="97"/>
        <v>6.02</v>
      </c>
      <c r="O368" s="59">
        <f t="shared" si="98"/>
        <v>7.84</v>
      </c>
      <c r="P368" s="60">
        <f t="shared" si="90"/>
        <v>0.16867114886263637</v>
      </c>
      <c r="Q368" s="22">
        <f t="shared" si="91"/>
        <v>9.5499258602143498E-7</v>
      </c>
      <c r="R368" s="61">
        <f t="shared" si="92"/>
        <v>5.946280379525101E-9</v>
      </c>
      <c r="S368" s="22">
        <f t="shared" si="93"/>
        <v>3.5358250351925182E-17</v>
      </c>
      <c r="T368" s="62">
        <v>298</v>
      </c>
      <c r="U368" s="59">
        <f t="shared" si="99"/>
        <v>291.185</v>
      </c>
      <c r="V368" s="63">
        <f t="shared" si="100"/>
        <v>0.3947326781919705</v>
      </c>
      <c r="W368" s="64">
        <f t="shared" si="101"/>
        <v>2.4816051296767618</v>
      </c>
      <c r="X368" s="65">
        <f t="shared" si="86"/>
        <v>-1.4635353100738351E-7</v>
      </c>
      <c r="Y368" s="66">
        <f t="shared" si="87"/>
        <v>-1.460973240803425E-7</v>
      </c>
      <c r="Z368" s="66">
        <f t="shared" si="88"/>
        <v>-1.4609777259695167E-7</v>
      </c>
      <c r="AA368" s="67">
        <f t="shared" si="89"/>
        <v>-1.4584201261617076E-7</v>
      </c>
      <c r="AB368" s="68">
        <f t="shared" si="102"/>
        <v>4.1800891735650563E-4</v>
      </c>
      <c r="AC368" s="69"/>
      <c r="AD368" s="70">
        <f t="shared" si="103"/>
        <v>4.1800891735650563</v>
      </c>
      <c r="AG368" s="71">
        <v>3620</v>
      </c>
      <c r="AH368" s="54">
        <f>20*60</f>
        <v>1200</v>
      </c>
      <c r="AI368">
        <v>0.77900000000000003</v>
      </c>
      <c r="AJ368" s="4">
        <f t="shared" si="94"/>
        <v>61.581027667984195</v>
      </c>
      <c r="AK368" s="8">
        <f t="shared" si="95"/>
        <v>1.0996612083568607E-3</v>
      </c>
    </row>
    <row r="369" spans="32:37">
      <c r="AF369" s="101">
        <f>SUM(AF6:AF368)</f>
        <v>12.979614836613633</v>
      </c>
      <c r="AH369" s="54">
        <f>22*60</f>
        <v>1320</v>
      </c>
      <c r="AI369">
        <v>0.68</v>
      </c>
      <c r="AJ369" s="4">
        <f t="shared" si="94"/>
        <v>53.754940711462453</v>
      </c>
      <c r="AK369" s="8">
        <f t="shared" si="95"/>
        <v>9.5990965556182954E-4</v>
      </c>
    </row>
    <row r="370" spans="32:37">
      <c r="AH370" s="54">
        <f>24*60</f>
        <v>1440</v>
      </c>
      <c r="AI370">
        <v>0.68700000000000006</v>
      </c>
      <c r="AJ370" s="4">
        <f t="shared" si="94"/>
        <v>54.308300395256921</v>
      </c>
      <c r="AK370" s="8">
        <f t="shared" si="95"/>
        <v>9.6979107848673069E-4</v>
      </c>
    </row>
    <row r="371" spans="32:37">
      <c r="AH371" s="54">
        <f>26*60</f>
        <v>1560</v>
      </c>
      <c r="AI371">
        <v>0.64</v>
      </c>
      <c r="AJ371" s="4">
        <f t="shared" si="94"/>
        <v>50.59288537549407</v>
      </c>
      <c r="AK371" s="8">
        <f t="shared" si="95"/>
        <v>9.0344438170525127E-4</v>
      </c>
    </row>
    <row r="372" spans="32:37">
      <c r="AH372" s="54">
        <f>30*60</f>
        <v>1800</v>
      </c>
      <c r="AI372">
        <v>0.57599999999999996</v>
      </c>
      <c r="AJ372" s="4">
        <f t="shared" si="94"/>
        <v>45.533596837944664</v>
      </c>
      <c r="AK372" s="8">
        <f t="shared" si="95"/>
        <v>8.1309994353472611E-4</v>
      </c>
    </row>
    <row r="373" spans="32:37">
      <c r="AH373" s="54">
        <f>40*60</f>
        <v>2400</v>
      </c>
      <c r="AI373">
        <v>0.35899999999999999</v>
      </c>
      <c r="AJ373" s="4">
        <f t="shared" si="94"/>
        <v>28.379446640316203</v>
      </c>
      <c r="AK373" s="8">
        <f t="shared" si="95"/>
        <v>5.0677583286278937E-4</v>
      </c>
    </row>
    <row r="374" spans="32:37">
      <c r="AH374" s="54">
        <f>50*60</f>
        <v>3000</v>
      </c>
      <c r="AI374">
        <v>0.53900000000000003</v>
      </c>
      <c r="AJ374" s="4">
        <f t="shared" ref="AJ374:AJ375" si="104">AI374/0.0253</f>
        <v>21.304347826086957</v>
      </c>
      <c r="AK374" s="8">
        <f t="shared" si="95"/>
        <v>3.8043478260869565E-4</v>
      </c>
    </row>
    <row r="375" spans="32:37">
      <c r="AH375" s="54">
        <f>60*60</f>
        <v>3600</v>
      </c>
      <c r="AI375">
        <v>0.41099999999999998</v>
      </c>
      <c r="AJ375" s="4">
        <f t="shared" si="104"/>
        <v>16.245059288537547</v>
      </c>
      <c r="AK375" s="8">
        <f t="shared" si="95"/>
        <v>2.9009034443817049E-4</v>
      </c>
    </row>
    <row r="390" spans="1:1">
      <c r="A390" s="104"/>
    </row>
    <row r="414" spans="1:1">
      <c r="A414" s="104"/>
    </row>
    <row r="438" spans="1:1">
      <c r="A438" s="104"/>
    </row>
    <row r="462" spans="1:1">
      <c r="A462" s="104"/>
    </row>
    <row r="486" spans="1:1">
      <c r="A486" s="104"/>
    </row>
    <row r="510" spans="1:1">
      <c r="A510" s="104"/>
    </row>
    <row r="534" spans="1:1">
      <c r="A534" s="104"/>
    </row>
    <row r="558" spans="1:1">
      <c r="A558" s="104"/>
    </row>
    <row r="582" spans="1:1">
      <c r="A582" s="104"/>
    </row>
    <row r="606" spans="1:1">
      <c r="A606" s="104"/>
    </row>
    <row r="630" spans="1:1">
      <c r="A630" s="104"/>
    </row>
    <row r="654" spans="1:1">
      <c r="A654" s="104"/>
    </row>
    <row r="678" spans="1:1">
      <c r="A678" s="104"/>
    </row>
    <row r="702" spans="1:1">
      <c r="A702" s="104"/>
    </row>
    <row r="726" spans="1:1">
      <c r="A726" s="104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733"/>
  <sheetViews>
    <sheetView topLeftCell="O1" workbookViewId="0">
      <selection activeCell="W5" sqref="W5"/>
    </sheetView>
  </sheetViews>
  <sheetFormatPr defaultRowHeight="15"/>
  <cols>
    <col min="1" max="6" width="9.140625" style="54"/>
    <col min="7" max="9" width="9.140625" style="62"/>
    <col min="10" max="16" width="9.140625" style="54"/>
    <col min="17" max="17" width="9.5703125" style="54" bestFit="1" customWidth="1"/>
    <col min="18" max="33" width="9.140625" style="54"/>
  </cols>
  <sheetData>
    <row r="1" spans="1:33" ht="15.75" thickBot="1">
      <c r="W1" s="164"/>
    </row>
    <row r="2" spans="1:33">
      <c r="A2" s="83" t="s">
        <v>32</v>
      </c>
      <c r="B2" s="103">
        <f>C2*100000000000</f>
        <v>350868743213592.81</v>
      </c>
      <c r="C2" s="85">
        <v>3508.6874321359282</v>
      </c>
      <c r="D2" s="54">
        <f>B2*60</f>
        <v>2.1052124592815568E+16</v>
      </c>
      <c r="N2" s="161"/>
      <c r="Q2" s="101"/>
    </row>
    <row r="3" spans="1:33" ht="15.75" thickBot="1">
      <c r="A3" s="86" t="s">
        <v>33</v>
      </c>
      <c r="B3" s="87">
        <v>1</v>
      </c>
      <c r="C3" s="88"/>
    </row>
    <row r="4" spans="1:33" ht="15.75" thickTop="1"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</v>
      </c>
      <c r="B5" s="54" t="s">
        <v>3</v>
      </c>
      <c r="C5" s="54" t="s">
        <v>4</v>
      </c>
      <c r="D5" s="165" t="s">
        <v>13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v>1.002</v>
      </c>
      <c r="C6" s="4">
        <f>(B6/0.0253)</f>
        <v>39.604743083003953</v>
      </c>
      <c r="D6" s="76">
        <f>C6/56000</f>
        <v>7.0722755505364199E-4</v>
      </c>
      <c r="E6" s="73">
        <v>0.60050925925925924</v>
      </c>
      <c r="G6" s="58">
        <v>11.48</v>
      </c>
      <c r="H6" s="58">
        <v>5.68</v>
      </c>
      <c r="I6" s="58">
        <v>3.48</v>
      </c>
      <c r="J6" s="58">
        <v>11.44</v>
      </c>
      <c r="K6" s="58">
        <v>5.61</v>
      </c>
      <c r="L6" s="58">
        <v>4.75</v>
      </c>
      <c r="M6" s="59">
        <f>(G6+J6)/2</f>
        <v>11.46</v>
      </c>
      <c r="N6" s="59">
        <f>(H6+K6)/2</f>
        <v>5.6449999999999996</v>
      </c>
      <c r="O6" s="59">
        <f>(I6+L6)/2</f>
        <v>4.1150000000000002</v>
      </c>
      <c r="P6" s="60">
        <f>((O6/32000)*(1/((-0.026*M6+1.9067)/1000)))/1.013</f>
        <v>7.8908639493587632E-2</v>
      </c>
      <c r="Q6" s="22">
        <f>POWER(10, -N6)</f>
        <v>2.2646443075930609E-6</v>
      </c>
      <c r="R6" s="61">
        <f>(0.00000000000001*(0.1253*EXP(0.0831*M6)))/Q6</f>
        <v>1.4339730779403871E-9</v>
      </c>
      <c r="S6" s="22">
        <f>POWER(R6, 2)</f>
        <v>2.0562787882578276E-18</v>
      </c>
      <c r="T6" s="62">
        <v>298</v>
      </c>
      <c r="U6" s="59">
        <f>273+M6</f>
        <v>284.45999999999998</v>
      </c>
      <c r="V6" s="63">
        <f>((1/U6)-(1/298))*5026</f>
        <v>0.80279318827100865</v>
      </c>
      <c r="W6" s="64">
        <f>POWER(10,V6)</f>
        <v>6.3502845826769683</v>
      </c>
      <c r="X6" s="65">
        <f t="shared" ref="X6:X69" si="0">-($B$2/W6)*P6*S6*AB6</f>
        <v>-6.4459500295653964E-9</v>
      </c>
      <c r="Y6" s="66">
        <f t="shared" ref="Y6:Y69" si="1">-(AB6+(5*X6))*$B$2*S6*P6/W6</f>
        <v>-6.4456610846990287E-9</v>
      </c>
      <c r="Z6" s="66">
        <f t="shared" ref="Z6:Z69" si="2">-(AB6+5*Y6)*$B$2*P6*S6/W6</f>
        <v>-6.445661097651213E-9</v>
      </c>
      <c r="AA6" s="67">
        <f t="shared" ref="AA6:AA69" si="3">-(AB6+(10*Z6))*$B$2*P6*S6/W6</f>
        <v>-6.4453721657358699E-9</v>
      </c>
      <c r="AB6" s="75">
        <f>AC6</f>
        <v>7.1900000000000002E-4</v>
      </c>
      <c r="AC6" s="75">
        <f>0.000719</f>
        <v>7.1900000000000002E-4</v>
      </c>
      <c r="AD6" s="70">
        <f>AB6*10000</f>
        <v>7.19</v>
      </c>
      <c r="AE6" s="70">
        <f>AC6*10000</f>
        <v>7.19</v>
      </c>
      <c r="AF6" s="74">
        <f>(AD6-AE6)*(AD6-AE6)</f>
        <v>0</v>
      </c>
      <c r="AG6" s="71">
        <v>0</v>
      </c>
    </row>
    <row r="7" spans="1:33">
      <c r="A7" s="54">
        <f>2*60</f>
        <v>120</v>
      </c>
      <c r="B7" s="54">
        <v>1.0189999999999999</v>
      </c>
      <c r="C7" s="4">
        <f t="shared" ref="C7:C23" si="4">(B7/0.0253)</f>
        <v>40.276679841897227</v>
      </c>
      <c r="D7" s="76">
        <f t="shared" ref="D7:D23" si="5">C7/56000</f>
        <v>7.1922642574816481E-4</v>
      </c>
      <c r="E7" s="73">
        <v>0.60062499999999996</v>
      </c>
      <c r="G7" s="58">
        <v>11.47</v>
      </c>
      <c r="H7" s="58">
        <v>5.67</v>
      </c>
      <c r="I7" s="58">
        <v>3.29</v>
      </c>
      <c r="J7" s="58">
        <v>11.46</v>
      </c>
      <c r="K7" s="58">
        <v>5.61</v>
      </c>
      <c r="L7" s="58">
        <v>4.5</v>
      </c>
      <c r="M7" s="59">
        <f t="shared" ref="M7:O69" si="6">(G7+J7)/2</f>
        <v>11.465</v>
      </c>
      <c r="N7" s="59">
        <f t="shared" si="6"/>
        <v>5.6400000000000006</v>
      </c>
      <c r="O7" s="59">
        <f t="shared" si="6"/>
        <v>3.895</v>
      </c>
      <c r="P7" s="60">
        <f t="shared" ref="P7:P70" si="7">((O7/32000)*(1/((-0.026*M7+1.9067)/1000)))/1.013</f>
        <v>7.4695987675354583E-2</v>
      </c>
      <c r="Q7" s="22">
        <f t="shared" ref="Q7:Q70" si="8">POWER(10, -N7)</f>
        <v>2.2908676527677663E-6</v>
      </c>
      <c r="R7" s="61">
        <f t="shared" ref="R7:R70" si="9">(0.00000000000001*(0.1253*EXP(0.0831*M7)))/Q7</f>
        <v>1.4181476418001493E-9</v>
      </c>
      <c r="S7" s="22">
        <f t="shared" ref="S7:S70" si="10">POWER(R7, 2)</f>
        <v>2.0111427339433244E-18</v>
      </c>
      <c r="T7" s="62">
        <v>298</v>
      </c>
      <c r="U7" s="59">
        <f t="shared" ref="U7:U70" si="11">273+M7</f>
        <v>284.46499999999997</v>
      </c>
      <c r="V7" s="63">
        <f t="shared" ref="V7:V70" si="12">((1/U7)-(1/298))*5026</f>
        <v>0.80248263046951518</v>
      </c>
      <c r="W7" s="64">
        <f t="shared" ref="W7:W70" si="13">POWER(10,V7)</f>
        <v>6.3457452077876892</v>
      </c>
      <c r="X7" s="65">
        <f t="shared" si="0"/>
        <v>-5.9716201439162952E-9</v>
      </c>
      <c r="Y7" s="66">
        <f t="shared" si="1"/>
        <v>-5.9713721366542313E-9</v>
      </c>
      <c r="Z7" s="66">
        <f t="shared" si="2"/>
        <v>-5.9713721469542181E-9</v>
      </c>
      <c r="AA7" s="67">
        <f t="shared" si="3"/>
        <v>-5.9711241499912832E-9</v>
      </c>
      <c r="AB7" s="68">
        <f>AB6+10*(0.166666666666666*(X6+2*Y6+2*Z6+AA6))</f>
        <v>7.1893554338906668E-4</v>
      </c>
      <c r="AC7" s="69"/>
      <c r="AD7" s="70">
        <f t="shared" ref="AD7:AD70" si="14">AB7*10000</f>
        <v>7.1893554338906664</v>
      </c>
      <c r="AE7" s="70"/>
      <c r="AF7" s="74"/>
      <c r="AG7" s="71">
        <v>10</v>
      </c>
    </row>
    <row r="8" spans="1:33">
      <c r="A8" s="54">
        <v>240</v>
      </c>
      <c r="B8" s="54">
        <v>1.004</v>
      </c>
      <c r="C8" s="4">
        <f t="shared" si="4"/>
        <v>39.683794466403164</v>
      </c>
      <c r="D8" s="76">
        <f t="shared" si="5"/>
        <v>7.0863918690005647E-4</v>
      </c>
      <c r="E8" s="73">
        <v>0.60074074074074069</v>
      </c>
      <c r="G8" s="58">
        <v>11.47</v>
      </c>
      <c r="H8" s="58">
        <v>5.68</v>
      </c>
      <c r="I8" s="58">
        <v>3.13</v>
      </c>
      <c r="J8" s="58">
        <v>11.46</v>
      </c>
      <c r="K8" s="58">
        <v>5.61</v>
      </c>
      <c r="L8" s="58">
        <v>4.32</v>
      </c>
      <c r="M8" s="59">
        <f t="shared" si="6"/>
        <v>11.465</v>
      </c>
      <c r="N8" s="59">
        <f t="shared" si="6"/>
        <v>5.6449999999999996</v>
      </c>
      <c r="O8" s="59">
        <f t="shared" si="6"/>
        <v>3.7250000000000001</v>
      </c>
      <c r="P8" s="60">
        <f t="shared" si="7"/>
        <v>7.1435829034838458E-2</v>
      </c>
      <c r="Q8" s="22">
        <f t="shared" si="8"/>
        <v>2.2646443075930609E-6</v>
      </c>
      <c r="R8" s="61">
        <f t="shared" si="9"/>
        <v>1.434569017552152E-9</v>
      </c>
      <c r="S8" s="22">
        <f t="shared" si="10"/>
        <v>2.0579882661205468E-18</v>
      </c>
      <c r="T8" s="62">
        <v>298</v>
      </c>
      <c r="U8" s="59">
        <f t="shared" si="11"/>
        <v>284.46499999999997</v>
      </c>
      <c r="V8" s="63">
        <f t="shared" si="12"/>
        <v>0.80248263046951518</v>
      </c>
      <c r="W8" s="64">
        <f t="shared" si="13"/>
        <v>6.3457452077876892</v>
      </c>
      <c r="X8" s="65">
        <f t="shared" si="0"/>
        <v>-5.8435251303593128E-9</v>
      </c>
      <c r="Y8" s="66">
        <f t="shared" si="1"/>
        <v>-5.8432876290792595E-9</v>
      </c>
      <c r="Z8" s="66">
        <f t="shared" si="2"/>
        <v>-5.8432876387321412E-9</v>
      </c>
      <c r="AA8" s="67">
        <f t="shared" si="3"/>
        <v>-5.8430501471041855E-9</v>
      </c>
      <c r="AB8" s="68">
        <f t="shared" ref="AB8:AB71" si="15">AB7+10*(0.166666666666666*(X7+2*Y7+2*Z7+AA7))</f>
        <v>7.1887582966763148E-4</v>
      </c>
      <c r="AC8" s="69"/>
      <c r="AD8" s="70">
        <f t="shared" si="14"/>
        <v>7.1887582966763146</v>
      </c>
      <c r="AE8" s="70"/>
      <c r="AF8" s="74"/>
      <c r="AG8" s="71">
        <v>20</v>
      </c>
    </row>
    <row r="9" spans="1:33">
      <c r="A9" s="54">
        <v>360</v>
      </c>
      <c r="B9" s="54">
        <v>0.97499999999999998</v>
      </c>
      <c r="C9" s="4">
        <f t="shared" si="4"/>
        <v>38.537549407114625</v>
      </c>
      <c r="D9" s="76">
        <f t="shared" si="5"/>
        <v>6.8817052512704687E-4</v>
      </c>
      <c r="E9" s="73">
        <v>0.60085648148148152</v>
      </c>
      <c r="G9" s="58">
        <v>11.49</v>
      </c>
      <c r="H9" s="58">
        <v>5.67</v>
      </c>
      <c r="I9" s="58">
        <v>3.01</v>
      </c>
      <c r="J9" s="58">
        <v>11.48</v>
      </c>
      <c r="K9" s="58">
        <v>5.62</v>
      </c>
      <c r="L9" s="58">
        <v>4.1399999999999997</v>
      </c>
      <c r="M9" s="59">
        <f t="shared" si="6"/>
        <v>11.484999999999999</v>
      </c>
      <c r="N9" s="59">
        <f t="shared" si="6"/>
        <v>5.6449999999999996</v>
      </c>
      <c r="O9" s="59">
        <f t="shared" si="6"/>
        <v>3.5749999999999997</v>
      </c>
      <c r="P9" s="60">
        <f t="shared" si="7"/>
        <v>6.8581388120383432E-2</v>
      </c>
      <c r="Q9" s="22">
        <f t="shared" si="8"/>
        <v>2.2646443075930609E-6</v>
      </c>
      <c r="R9" s="61">
        <f t="shared" si="9"/>
        <v>1.4369552536722587E-9</v>
      </c>
      <c r="S9" s="22">
        <f t="shared" si="10"/>
        <v>2.0648404010563054E-18</v>
      </c>
      <c r="T9" s="62">
        <v>298</v>
      </c>
      <c r="U9" s="59">
        <f t="shared" si="11"/>
        <v>284.48500000000001</v>
      </c>
      <c r="V9" s="63">
        <f t="shared" si="12"/>
        <v>0.80124050842845262</v>
      </c>
      <c r="W9" s="64">
        <f t="shared" si="13"/>
        <v>6.3276217243841293</v>
      </c>
      <c r="X9" s="65">
        <f t="shared" si="0"/>
        <v>-5.6443704882338527E-9</v>
      </c>
      <c r="Y9" s="66">
        <f t="shared" si="1"/>
        <v>-5.6441488817566675E-9</v>
      </c>
      <c r="Z9" s="66">
        <f t="shared" si="2"/>
        <v>-5.6441488904572708E-9</v>
      </c>
      <c r="AA9" s="67">
        <f t="shared" si="3"/>
        <v>-5.6439272926800057E-9</v>
      </c>
      <c r="AB9" s="68">
        <f t="shared" si="15"/>
        <v>7.1881739679127634E-4</v>
      </c>
      <c r="AC9" s="69"/>
      <c r="AD9" s="70">
        <f t="shared" si="14"/>
        <v>7.1881739679127632</v>
      </c>
      <c r="AE9" s="70"/>
      <c r="AF9" s="74"/>
      <c r="AG9" s="71">
        <v>30</v>
      </c>
    </row>
    <row r="10" spans="1:33">
      <c r="A10" s="54">
        <v>480</v>
      </c>
      <c r="B10" s="54">
        <v>0.94099999999999995</v>
      </c>
      <c r="C10" s="4">
        <f t="shared" si="4"/>
        <v>37.193675889328063</v>
      </c>
      <c r="D10" s="76">
        <f t="shared" si="5"/>
        <v>6.6417278373800113E-4</v>
      </c>
      <c r="E10" s="73">
        <v>0.60097222222222224</v>
      </c>
      <c r="G10" s="58">
        <v>11.68</v>
      </c>
      <c r="H10" s="58">
        <v>5.67</v>
      </c>
      <c r="I10" s="58">
        <v>3.17</v>
      </c>
      <c r="J10" s="58">
        <v>11.47</v>
      </c>
      <c r="K10" s="58">
        <v>5.61</v>
      </c>
      <c r="L10" s="58">
        <v>4.13</v>
      </c>
      <c r="M10" s="59">
        <f t="shared" si="6"/>
        <v>11.574999999999999</v>
      </c>
      <c r="N10" s="59">
        <f t="shared" si="6"/>
        <v>5.6400000000000006</v>
      </c>
      <c r="O10" s="59">
        <f t="shared" si="6"/>
        <v>3.65</v>
      </c>
      <c r="P10" s="60">
        <f t="shared" si="7"/>
        <v>7.0122196284053848E-2</v>
      </c>
      <c r="Q10" s="22">
        <f t="shared" si="8"/>
        <v>2.2908676527677663E-6</v>
      </c>
      <c r="R10" s="61">
        <f t="shared" si="9"/>
        <v>1.4311703590439114E-9</v>
      </c>
      <c r="S10" s="22">
        <f t="shared" si="10"/>
        <v>2.0482485966058784E-18</v>
      </c>
      <c r="T10" s="62">
        <v>298</v>
      </c>
      <c r="U10" s="59">
        <f t="shared" si="11"/>
        <v>284.57499999999999</v>
      </c>
      <c r="V10" s="63">
        <f t="shared" si="12"/>
        <v>0.79565311983548015</v>
      </c>
      <c r="W10" s="64">
        <f t="shared" si="13"/>
        <v>6.2467355352046079</v>
      </c>
      <c r="X10" s="65">
        <f t="shared" si="0"/>
        <v>-5.7984806831759183E-9</v>
      </c>
      <c r="Y10" s="66">
        <f t="shared" si="1"/>
        <v>-5.7982467919358271E-9</v>
      </c>
      <c r="Z10" s="66">
        <f t="shared" si="2"/>
        <v>-5.7982468013702124E-9</v>
      </c>
      <c r="AA10" s="67">
        <f t="shared" si="3"/>
        <v>-5.7980129195637471E-9</v>
      </c>
      <c r="AB10" s="68">
        <f t="shared" si="15"/>
        <v>7.1876095530240081E-4</v>
      </c>
      <c r="AC10" s="69"/>
      <c r="AD10" s="70">
        <f t="shared" si="14"/>
        <v>7.1876095530240081</v>
      </c>
      <c r="AE10" s="70"/>
      <c r="AF10" s="74"/>
      <c r="AG10" s="71">
        <v>40</v>
      </c>
    </row>
    <row r="11" spans="1:33">
      <c r="A11" s="54">
        <v>600</v>
      </c>
      <c r="B11" s="54">
        <v>0.89900000000000002</v>
      </c>
      <c r="C11" s="4">
        <f t="shared" si="4"/>
        <v>35.533596837944664</v>
      </c>
      <c r="D11" s="76">
        <f t="shared" si="5"/>
        <v>6.3452851496329757E-4</v>
      </c>
      <c r="E11" s="73">
        <v>0.60108796296296296</v>
      </c>
      <c r="G11" s="58">
        <v>11.54</v>
      </c>
      <c r="H11" s="58">
        <v>5.67</v>
      </c>
      <c r="I11" s="58">
        <v>3.23</v>
      </c>
      <c r="J11" s="58">
        <v>11.51</v>
      </c>
      <c r="K11" s="58">
        <v>5.61</v>
      </c>
      <c r="L11" s="58">
        <v>4.01</v>
      </c>
      <c r="M11" s="59">
        <f t="shared" si="6"/>
        <v>11.524999999999999</v>
      </c>
      <c r="N11" s="59">
        <f t="shared" si="6"/>
        <v>5.6400000000000006</v>
      </c>
      <c r="O11" s="59">
        <f t="shared" si="6"/>
        <v>3.62</v>
      </c>
      <c r="P11" s="60">
        <f t="shared" si="7"/>
        <v>6.9489591349911103E-2</v>
      </c>
      <c r="Q11" s="22">
        <f t="shared" si="8"/>
        <v>2.2908676527677663E-6</v>
      </c>
      <c r="R11" s="61">
        <f t="shared" si="9"/>
        <v>1.4252361829901469E-9</v>
      </c>
      <c r="S11" s="22">
        <f t="shared" si="10"/>
        <v>2.0312981773043235E-18</v>
      </c>
      <c r="T11" s="62">
        <v>298</v>
      </c>
      <c r="U11" s="59">
        <f t="shared" si="11"/>
        <v>284.52499999999998</v>
      </c>
      <c r="V11" s="63">
        <f t="shared" si="12"/>
        <v>0.79875678821820884</v>
      </c>
      <c r="W11" s="64">
        <f t="shared" si="13"/>
        <v>6.2915374812772322</v>
      </c>
      <c r="X11" s="65">
        <f t="shared" si="0"/>
        <v>-5.6575808742580712E-9</v>
      </c>
      <c r="Y11" s="66">
        <f t="shared" si="1"/>
        <v>-5.6573581938006459E-9</v>
      </c>
      <c r="Z11" s="66">
        <f t="shared" si="2"/>
        <v>-5.657358202565273E-9</v>
      </c>
      <c r="AA11" s="67">
        <f t="shared" si="3"/>
        <v>-5.657135530871785E-9</v>
      </c>
      <c r="AB11" s="68">
        <f t="shared" si="15"/>
        <v>7.1870297283441859E-4</v>
      </c>
      <c r="AC11" s="69"/>
      <c r="AD11" s="70">
        <f t="shared" si="14"/>
        <v>7.1870297283441857</v>
      </c>
      <c r="AE11" s="70"/>
      <c r="AF11" s="74"/>
      <c r="AG11" s="71">
        <v>50</v>
      </c>
    </row>
    <row r="12" spans="1:33">
      <c r="A12" s="54">
        <v>720</v>
      </c>
      <c r="B12" s="54">
        <v>0.82899999999999996</v>
      </c>
      <c r="C12" s="4">
        <f t="shared" si="4"/>
        <v>32.766798418972328</v>
      </c>
      <c r="D12" s="76">
        <f t="shared" si="5"/>
        <v>5.851214003387916E-4</v>
      </c>
      <c r="E12" s="73">
        <v>0.60120370370370368</v>
      </c>
      <c r="G12" s="58">
        <v>11.5</v>
      </c>
      <c r="H12" s="58">
        <v>5.67</v>
      </c>
      <c r="I12" s="58">
        <v>3.37</v>
      </c>
      <c r="J12" s="58">
        <v>11.56</v>
      </c>
      <c r="K12" s="58">
        <v>5.61</v>
      </c>
      <c r="L12" s="58">
        <v>4.04</v>
      </c>
      <c r="M12" s="59">
        <f t="shared" si="6"/>
        <v>11.530000000000001</v>
      </c>
      <c r="N12" s="59">
        <f t="shared" si="6"/>
        <v>5.6400000000000006</v>
      </c>
      <c r="O12" s="59">
        <f t="shared" si="6"/>
        <v>3.7050000000000001</v>
      </c>
      <c r="P12" s="60">
        <f t="shared" si="7"/>
        <v>7.1127006742236668E-2</v>
      </c>
      <c r="Q12" s="22">
        <f t="shared" si="8"/>
        <v>2.2908676527677663E-6</v>
      </c>
      <c r="R12" s="61">
        <f t="shared" si="9"/>
        <v>1.4258284916677861E-9</v>
      </c>
      <c r="S12" s="22">
        <f t="shared" si="10"/>
        <v>2.032986887651634E-18</v>
      </c>
      <c r="T12" s="62">
        <v>298</v>
      </c>
      <c r="U12" s="59">
        <f t="shared" si="11"/>
        <v>284.52999999999997</v>
      </c>
      <c r="V12" s="63">
        <f t="shared" si="12"/>
        <v>0.79844637229369608</v>
      </c>
      <c r="W12" s="64">
        <f t="shared" si="13"/>
        <v>6.2870421544619557</v>
      </c>
      <c r="X12" s="65">
        <f t="shared" si="0"/>
        <v>-5.7993947750713088E-9</v>
      </c>
      <c r="Y12" s="66">
        <f t="shared" si="1"/>
        <v>-5.7991607727873472E-9</v>
      </c>
      <c r="Z12" s="66">
        <f t="shared" si="2"/>
        <v>-5.7991607822292077E-9</v>
      </c>
      <c r="AA12" s="67">
        <f t="shared" si="3"/>
        <v>-5.7989267893863423E-9</v>
      </c>
      <c r="AB12" s="68">
        <f t="shared" si="15"/>
        <v>7.1864639925242212E-4</v>
      </c>
      <c r="AC12" s="69"/>
      <c r="AD12" s="70">
        <f t="shared" si="14"/>
        <v>7.1864639925242209</v>
      </c>
      <c r="AE12" s="70"/>
      <c r="AF12" s="74"/>
      <c r="AG12" s="71">
        <v>60</v>
      </c>
    </row>
    <row r="13" spans="1:33">
      <c r="A13" s="54">
        <f>14*60</f>
        <v>840</v>
      </c>
      <c r="B13" s="54">
        <v>0.76800000000000002</v>
      </c>
      <c r="C13" s="4">
        <f t="shared" si="4"/>
        <v>30.355731225296445</v>
      </c>
      <c r="D13" s="76">
        <f t="shared" si="5"/>
        <v>5.4206662902315085E-4</v>
      </c>
      <c r="E13" s="73">
        <v>0.60131944444444441</v>
      </c>
      <c r="G13" s="58">
        <v>11.51</v>
      </c>
      <c r="H13" s="58">
        <v>5.67</v>
      </c>
      <c r="I13" s="58">
        <v>3.4</v>
      </c>
      <c r="J13" s="58">
        <v>11.57</v>
      </c>
      <c r="K13" s="58">
        <v>5.61</v>
      </c>
      <c r="L13" s="58">
        <v>3.94</v>
      </c>
      <c r="M13" s="59">
        <f t="shared" si="6"/>
        <v>11.54</v>
      </c>
      <c r="N13" s="59">
        <f t="shared" si="6"/>
        <v>5.6400000000000006</v>
      </c>
      <c r="O13" s="59">
        <f t="shared" si="6"/>
        <v>3.67</v>
      </c>
      <c r="P13" s="60">
        <f t="shared" si="7"/>
        <v>7.0466493192471336E-2</v>
      </c>
      <c r="Q13" s="22">
        <f t="shared" si="8"/>
        <v>2.2908676527677663E-6</v>
      </c>
      <c r="R13" s="61">
        <f t="shared" si="9"/>
        <v>1.4270138475915348E-9</v>
      </c>
      <c r="S13" s="22">
        <f t="shared" si="10"/>
        <v>2.0363685212179962E-18</v>
      </c>
      <c r="T13" s="62">
        <v>298</v>
      </c>
      <c r="U13" s="59">
        <f t="shared" si="11"/>
        <v>284.54000000000002</v>
      </c>
      <c r="V13" s="63">
        <f t="shared" si="12"/>
        <v>0.79782557317285419</v>
      </c>
      <c r="W13" s="64">
        <f t="shared" si="13"/>
        <v>6.2780616074305184</v>
      </c>
      <c r="X13" s="65">
        <f t="shared" si="0"/>
        <v>-5.7628637129364054E-9</v>
      </c>
      <c r="Y13" s="66">
        <f t="shared" si="1"/>
        <v>-5.76263263073538E-9</v>
      </c>
      <c r="Z13" s="66">
        <f t="shared" si="2"/>
        <v>-5.7626326400014316E-9</v>
      </c>
      <c r="AA13" s="67">
        <f t="shared" si="3"/>
        <v>-5.7624015670657125E-9</v>
      </c>
      <c r="AB13" s="68">
        <f t="shared" si="15"/>
        <v>7.1858840764463131E-4</v>
      </c>
      <c r="AC13" s="69"/>
      <c r="AD13" s="70">
        <f t="shared" si="14"/>
        <v>7.185884076446313</v>
      </c>
      <c r="AE13" s="70"/>
      <c r="AF13" s="74"/>
      <c r="AG13" s="71">
        <v>70</v>
      </c>
    </row>
    <row r="14" spans="1:33">
      <c r="A14" s="54">
        <f>16*60</f>
        <v>960</v>
      </c>
      <c r="B14" s="54">
        <v>0.69599999999999995</v>
      </c>
      <c r="C14" s="4">
        <f t="shared" si="4"/>
        <v>27.509881422924899</v>
      </c>
      <c r="D14" s="76">
        <f t="shared" si="5"/>
        <v>4.9124788255223029E-4</v>
      </c>
      <c r="E14" s="73">
        <v>0.60143518518518513</v>
      </c>
      <c r="G14" s="58">
        <v>11.54</v>
      </c>
      <c r="H14" s="58">
        <v>5.67</v>
      </c>
      <c r="I14" s="58">
        <v>3.77</v>
      </c>
      <c r="J14" s="58">
        <v>11.68</v>
      </c>
      <c r="K14" s="58">
        <v>5.61</v>
      </c>
      <c r="L14" s="58">
        <v>4.3899999999999997</v>
      </c>
      <c r="M14" s="59">
        <f t="shared" si="6"/>
        <v>11.61</v>
      </c>
      <c r="N14" s="59">
        <f t="shared" si="6"/>
        <v>5.6400000000000006</v>
      </c>
      <c r="O14" s="59">
        <f t="shared" si="6"/>
        <v>4.08</v>
      </c>
      <c r="P14" s="60">
        <f t="shared" si="7"/>
        <v>7.8427613330484772E-2</v>
      </c>
      <c r="Q14" s="22">
        <f t="shared" si="8"/>
        <v>2.2908676527677663E-6</v>
      </c>
      <c r="R14" s="61">
        <f t="shared" si="9"/>
        <v>1.4353389773076433E-9</v>
      </c>
      <c r="S14" s="22">
        <f t="shared" si="10"/>
        <v>2.0601979797785513E-18</v>
      </c>
      <c r="T14" s="62">
        <v>298</v>
      </c>
      <c r="U14" s="59">
        <f t="shared" si="11"/>
        <v>284.61</v>
      </c>
      <c r="V14" s="63">
        <f t="shared" si="12"/>
        <v>0.79348120081430162</v>
      </c>
      <c r="W14" s="64">
        <f t="shared" si="13"/>
        <v>6.2155734198861685</v>
      </c>
      <c r="X14" s="65">
        <f t="shared" si="0"/>
        <v>-6.553703874115479E-9</v>
      </c>
      <c r="Y14" s="66">
        <f t="shared" si="1"/>
        <v>-6.5534049931518074E-9</v>
      </c>
      <c r="Z14" s="66">
        <f t="shared" si="2"/>
        <v>-6.5534050067822425E-9</v>
      </c>
      <c r="AA14" s="67">
        <f t="shared" si="3"/>
        <v>-6.5531061394477619E-9</v>
      </c>
      <c r="AB14" s="68">
        <f t="shared" si="15"/>
        <v>7.1853078131826214E-4</v>
      </c>
      <c r="AC14" s="69"/>
      <c r="AD14" s="70">
        <f t="shared" si="14"/>
        <v>7.1853078131826216</v>
      </c>
      <c r="AE14" s="70"/>
      <c r="AF14" s="74"/>
      <c r="AG14" s="71">
        <v>80</v>
      </c>
    </row>
    <row r="15" spans="1:33">
      <c r="A15" s="54">
        <f>18*60</f>
        <v>1080</v>
      </c>
      <c r="B15" s="54">
        <v>0.629</v>
      </c>
      <c r="C15" s="4">
        <f t="shared" si="4"/>
        <v>24.861660079051383</v>
      </c>
      <c r="D15" s="76">
        <f t="shared" si="5"/>
        <v>4.439582156973461E-4</v>
      </c>
      <c r="E15" s="73">
        <v>0.60155092592592596</v>
      </c>
      <c r="G15" s="58">
        <v>11.58</v>
      </c>
      <c r="H15" s="58">
        <v>5.67</v>
      </c>
      <c r="I15" s="58">
        <v>3.9</v>
      </c>
      <c r="J15" s="58">
        <v>11.68</v>
      </c>
      <c r="K15" s="58">
        <v>5.62</v>
      </c>
      <c r="L15" s="58">
        <v>4.7</v>
      </c>
      <c r="M15" s="59">
        <f t="shared" si="6"/>
        <v>11.629999999999999</v>
      </c>
      <c r="N15" s="59">
        <f t="shared" si="6"/>
        <v>5.6449999999999996</v>
      </c>
      <c r="O15" s="59">
        <f t="shared" si="6"/>
        <v>4.3</v>
      </c>
      <c r="P15" s="60">
        <f t="shared" si="7"/>
        <v>8.2683344308964027E-2</v>
      </c>
      <c r="Q15" s="22">
        <f t="shared" si="8"/>
        <v>2.2646443075930609E-6</v>
      </c>
      <c r="R15" s="61">
        <f t="shared" si="9"/>
        <v>1.4543745823422826E-9</v>
      </c>
      <c r="S15" s="22">
        <f t="shared" si="10"/>
        <v>2.115205425763289E-18</v>
      </c>
      <c r="T15" s="62">
        <v>298</v>
      </c>
      <c r="U15" s="59">
        <f t="shared" si="11"/>
        <v>284.63</v>
      </c>
      <c r="V15" s="63">
        <f t="shared" si="12"/>
        <v>0.79224034405198696</v>
      </c>
      <c r="W15" s="64">
        <f t="shared" si="13"/>
        <v>6.1978397646630059</v>
      </c>
      <c r="X15" s="65">
        <f t="shared" si="0"/>
        <v>-7.1134566485928216E-9</v>
      </c>
      <c r="Y15" s="66">
        <f t="shared" si="1"/>
        <v>-7.1131045002760872E-9</v>
      </c>
      <c r="Z15" s="66">
        <f t="shared" si="2"/>
        <v>-7.1131045177090245E-9</v>
      </c>
      <c r="AA15" s="67">
        <f t="shared" si="3"/>
        <v>-7.1127523868235003E-9</v>
      </c>
      <c r="AB15" s="68">
        <f t="shared" si="15"/>
        <v>7.1846524726823979E-4</v>
      </c>
      <c r="AC15" s="69"/>
      <c r="AD15" s="70">
        <f t="shared" si="14"/>
        <v>7.1846524726823979</v>
      </c>
      <c r="AE15" s="70"/>
      <c r="AF15" s="74"/>
      <c r="AG15" s="71">
        <v>90</v>
      </c>
    </row>
    <row r="16" spans="1:33">
      <c r="A16" s="54">
        <f>20*60</f>
        <v>1200</v>
      </c>
      <c r="B16" s="54">
        <v>0.49</v>
      </c>
      <c r="C16" s="4">
        <f t="shared" si="4"/>
        <v>19.367588932806324</v>
      </c>
      <c r="D16" s="76">
        <f t="shared" si="5"/>
        <v>3.4584980237154151E-4</v>
      </c>
      <c r="E16" s="73">
        <v>0.60166666666666668</v>
      </c>
      <c r="G16" s="58">
        <v>11.62</v>
      </c>
      <c r="H16" s="58">
        <v>5.68</v>
      </c>
      <c r="I16" s="58">
        <v>4.32</v>
      </c>
      <c r="J16" s="58">
        <v>11.7</v>
      </c>
      <c r="K16" s="58">
        <v>5.62</v>
      </c>
      <c r="L16" s="58">
        <v>5.2</v>
      </c>
      <c r="M16" s="59">
        <f t="shared" si="6"/>
        <v>11.66</v>
      </c>
      <c r="N16" s="59">
        <f t="shared" si="6"/>
        <v>5.65</v>
      </c>
      <c r="O16" s="59">
        <f t="shared" si="6"/>
        <v>4.76</v>
      </c>
      <c r="P16" s="60">
        <f t="shared" si="7"/>
        <v>9.1573060940280684E-2</v>
      </c>
      <c r="Q16" s="22">
        <f t="shared" si="8"/>
        <v>2.2387211385683329E-6</v>
      </c>
      <c r="R16" s="61">
        <f t="shared" si="9"/>
        <v>1.4748877620425046E-9</v>
      </c>
      <c r="S16" s="22">
        <f t="shared" si="10"/>
        <v>2.1752939106227475E-18</v>
      </c>
      <c r="T16" s="62">
        <v>298</v>
      </c>
      <c r="U16" s="59">
        <f t="shared" si="11"/>
        <v>284.66000000000003</v>
      </c>
      <c r="V16" s="63">
        <f t="shared" si="12"/>
        <v>0.79037938583978695</v>
      </c>
      <c r="W16" s="64">
        <f t="shared" si="13"/>
        <v>6.1713387497148586</v>
      </c>
      <c r="X16" s="65">
        <f t="shared" si="0"/>
        <v>-8.1360524096497726E-9</v>
      </c>
      <c r="Y16" s="66">
        <f t="shared" si="1"/>
        <v>-8.1355916921458437E-9</v>
      </c>
      <c r="Z16" s="66">
        <f t="shared" si="2"/>
        <v>-8.1355917182347397E-9</v>
      </c>
      <c r="AA16" s="67">
        <f t="shared" si="3"/>
        <v>-8.1351310268167522E-9</v>
      </c>
      <c r="AB16" s="68">
        <f t="shared" si="15"/>
        <v>7.1839411622312077E-4</v>
      </c>
      <c r="AC16" s="69"/>
      <c r="AD16" s="70">
        <f t="shared" si="14"/>
        <v>7.1839411622312079</v>
      </c>
      <c r="AE16" s="70"/>
      <c r="AF16" s="74"/>
      <c r="AG16" s="71">
        <v>100</v>
      </c>
    </row>
    <row r="17" spans="1:33">
      <c r="A17" s="54">
        <f>22*60</f>
        <v>1320</v>
      </c>
      <c r="B17" s="54">
        <v>0.38300000000000001</v>
      </c>
      <c r="C17" s="4">
        <f t="shared" si="4"/>
        <v>15.138339920948617</v>
      </c>
      <c r="D17" s="76">
        <f t="shared" si="5"/>
        <v>2.7032749858836819E-4</v>
      </c>
      <c r="E17" s="73">
        <v>0.6017824074074074</v>
      </c>
      <c r="G17" s="58">
        <v>11.65</v>
      </c>
      <c r="H17" s="58">
        <v>5.69</v>
      </c>
      <c r="I17" s="58">
        <v>4.68</v>
      </c>
      <c r="J17" s="58">
        <v>11.71</v>
      </c>
      <c r="K17" s="58">
        <v>5.63</v>
      </c>
      <c r="L17" s="58">
        <v>5.39</v>
      </c>
      <c r="M17" s="59">
        <f t="shared" si="6"/>
        <v>11.68</v>
      </c>
      <c r="N17" s="59">
        <f t="shared" si="6"/>
        <v>5.66</v>
      </c>
      <c r="O17" s="59">
        <f t="shared" si="6"/>
        <v>5.0350000000000001</v>
      </c>
      <c r="P17" s="60">
        <f t="shared" si="7"/>
        <v>9.6894942730443273E-2</v>
      </c>
      <c r="Q17" s="22">
        <f t="shared" si="8"/>
        <v>2.1877616239495505E-6</v>
      </c>
      <c r="R17" s="61">
        <f t="shared" si="9"/>
        <v>1.511752757623138E-9</v>
      </c>
      <c r="S17" s="22">
        <f t="shared" si="10"/>
        <v>2.2853964001811625E-18</v>
      </c>
      <c r="T17" s="62">
        <v>298</v>
      </c>
      <c r="U17" s="59">
        <f t="shared" si="11"/>
        <v>284.68</v>
      </c>
      <c r="V17" s="63">
        <f t="shared" si="12"/>
        <v>0.78913896493224944</v>
      </c>
      <c r="W17" s="64">
        <f t="shared" si="13"/>
        <v>6.1537374762913561</v>
      </c>
      <c r="X17" s="65">
        <f t="shared" si="0"/>
        <v>-9.0694708041763931E-9</v>
      </c>
      <c r="Y17" s="66">
        <f t="shared" si="1"/>
        <v>-9.0688982450822672E-9</v>
      </c>
      <c r="Z17" s="66">
        <f t="shared" si="2"/>
        <v>-9.0688982812281392E-9</v>
      </c>
      <c r="AA17" s="67">
        <f t="shared" si="3"/>
        <v>-9.068325758275321E-9</v>
      </c>
      <c r="AB17" s="68">
        <f t="shared" si="15"/>
        <v>7.1831276030602542E-4</v>
      </c>
      <c r="AC17" s="69"/>
      <c r="AD17" s="70">
        <f t="shared" si="14"/>
        <v>7.183127603060254</v>
      </c>
      <c r="AE17" s="70"/>
      <c r="AF17" s="74"/>
      <c r="AG17" s="71">
        <v>110</v>
      </c>
    </row>
    <row r="18" spans="1:33">
      <c r="A18" s="54">
        <f>24*60</f>
        <v>1440</v>
      </c>
      <c r="B18" s="54">
        <v>0.29599999999999999</v>
      </c>
      <c r="C18" s="4">
        <f t="shared" si="4"/>
        <v>11.699604743083004</v>
      </c>
      <c r="D18" s="76">
        <f t="shared" si="5"/>
        <v>2.0892151326933934E-4</v>
      </c>
      <c r="E18" s="73">
        <v>0.60189814814814813</v>
      </c>
      <c r="G18" s="58">
        <v>11.66</v>
      </c>
      <c r="H18" s="58">
        <v>5.69</v>
      </c>
      <c r="I18" s="58">
        <v>4.79</v>
      </c>
      <c r="J18" s="58">
        <v>11.73</v>
      </c>
      <c r="K18" s="58">
        <v>5.64</v>
      </c>
      <c r="L18" s="58">
        <v>5.43</v>
      </c>
      <c r="M18" s="59">
        <f t="shared" si="6"/>
        <v>11.695</v>
      </c>
      <c r="N18" s="59">
        <f t="shared" si="6"/>
        <v>5.665</v>
      </c>
      <c r="O18" s="59">
        <f t="shared" si="6"/>
        <v>5.1099999999999994</v>
      </c>
      <c r="P18" s="60">
        <f t="shared" si="7"/>
        <v>9.8362194240945944E-2</v>
      </c>
      <c r="Q18" s="22">
        <f t="shared" si="8"/>
        <v>2.1627185237270181E-6</v>
      </c>
      <c r="R18" s="61">
        <f t="shared" si="9"/>
        <v>1.5311654382116104E-9</v>
      </c>
      <c r="S18" s="22">
        <f t="shared" si="10"/>
        <v>2.3444675991737532E-18</v>
      </c>
      <c r="T18" s="62">
        <v>298</v>
      </c>
      <c r="U18" s="59">
        <f t="shared" si="11"/>
        <v>284.69499999999999</v>
      </c>
      <c r="V18" s="63">
        <f t="shared" si="12"/>
        <v>0.78820876362328729</v>
      </c>
      <c r="W18" s="64">
        <f t="shared" si="13"/>
        <v>6.1405710903183177</v>
      </c>
      <c r="X18" s="65">
        <f t="shared" si="0"/>
        <v>-9.4638338731834989E-9</v>
      </c>
      <c r="Y18" s="66">
        <f t="shared" si="1"/>
        <v>-9.4632103602398344E-9</v>
      </c>
      <c r="Z18" s="66">
        <f t="shared" si="2"/>
        <v>-9.4632104013192085E-9</v>
      </c>
      <c r="AA18" s="67">
        <f t="shared" si="3"/>
        <v>-9.4625869294495083E-9</v>
      </c>
      <c r="AB18" s="68">
        <f t="shared" si="15"/>
        <v>7.1822207132333366E-4</v>
      </c>
      <c r="AC18" s="69"/>
      <c r="AD18" s="70">
        <f t="shared" si="14"/>
        <v>7.1822207132333364</v>
      </c>
      <c r="AE18" s="70"/>
      <c r="AF18" s="74"/>
      <c r="AG18" s="71">
        <v>120</v>
      </c>
    </row>
    <row r="19" spans="1:33">
      <c r="A19" s="54">
        <f>26*60</f>
        <v>1560</v>
      </c>
      <c r="B19" s="54">
        <v>0.248</v>
      </c>
      <c r="C19" s="4">
        <f t="shared" si="4"/>
        <v>9.8023715415019765</v>
      </c>
      <c r="D19" s="76">
        <f t="shared" si="5"/>
        <v>1.7504234895539245E-4</v>
      </c>
      <c r="E19" s="73">
        <v>0.60201388888888885</v>
      </c>
      <c r="G19" s="58">
        <v>11.67</v>
      </c>
      <c r="H19" s="58">
        <v>5.7</v>
      </c>
      <c r="I19" s="58">
        <v>5.15</v>
      </c>
      <c r="J19" s="58">
        <v>11.74</v>
      </c>
      <c r="K19" s="58">
        <v>5.65</v>
      </c>
      <c r="L19" s="58">
        <v>5.73</v>
      </c>
      <c r="M19" s="59">
        <f t="shared" si="6"/>
        <v>11.705</v>
      </c>
      <c r="N19" s="59">
        <f t="shared" si="6"/>
        <v>5.6750000000000007</v>
      </c>
      <c r="O19" s="59">
        <f t="shared" si="6"/>
        <v>5.44</v>
      </c>
      <c r="P19" s="60">
        <f t="shared" si="7"/>
        <v>0.10473134251331481</v>
      </c>
      <c r="Q19" s="22">
        <f t="shared" si="8"/>
        <v>2.113489039836641E-6</v>
      </c>
      <c r="R19" s="61">
        <f t="shared" si="9"/>
        <v>1.5681334405375717E-9</v>
      </c>
      <c r="S19" s="22">
        <f t="shared" si="10"/>
        <v>2.4590424873322018E-18</v>
      </c>
      <c r="T19" s="62">
        <v>298</v>
      </c>
      <c r="U19" s="59">
        <f t="shared" si="11"/>
        <v>284.70499999999998</v>
      </c>
      <c r="V19" s="63">
        <f t="shared" si="12"/>
        <v>0.78758868387141479</v>
      </c>
      <c r="W19" s="64">
        <f t="shared" si="13"/>
        <v>6.1318099224959788</v>
      </c>
      <c r="X19" s="65">
        <f t="shared" si="0"/>
        <v>-1.0582791059112643E-8</v>
      </c>
      <c r="Y19" s="66">
        <f t="shared" si="1"/>
        <v>-1.0582011284796247E-8</v>
      </c>
      <c r="Z19" s="66">
        <f t="shared" si="2"/>
        <v>-1.0582011342252542E-8</v>
      </c>
      <c r="AA19" s="67">
        <f t="shared" si="3"/>
        <v>-1.0581231625383974E-8</v>
      </c>
      <c r="AB19" s="68">
        <f t="shared" si="15"/>
        <v>7.181274392194574E-4</v>
      </c>
      <c r="AC19" s="69"/>
      <c r="AD19" s="70">
        <f t="shared" si="14"/>
        <v>7.1812743921945739</v>
      </c>
      <c r="AE19" s="70"/>
      <c r="AF19" s="74"/>
      <c r="AG19" s="71">
        <v>130</v>
      </c>
    </row>
    <row r="20" spans="1:33">
      <c r="A20" s="54">
        <f>30*60</f>
        <v>1800</v>
      </c>
      <c r="B20" s="54">
        <v>0.2</v>
      </c>
      <c r="C20" s="4">
        <f t="shared" si="4"/>
        <v>7.9051383399209492</v>
      </c>
      <c r="D20" s="76">
        <f t="shared" si="5"/>
        <v>1.4116318464144553E-4</v>
      </c>
      <c r="E20" s="73">
        <v>0.60212962962962957</v>
      </c>
      <c r="G20" s="58">
        <v>11.68</v>
      </c>
      <c r="H20" s="58">
        <v>5.71</v>
      </c>
      <c r="I20" s="58">
        <v>5.38</v>
      </c>
      <c r="J20" s="58">
        <v>11.76</v>
      </c>
      <c r="K20" s="58">
        <v>5.66</v>
      </c>
      <c r="L20" s="58">
        <v>6.17</v>
      </c>
      <c r="M20" s="59">
        <f t="shared" si="6"/>
        <v>11.719999999999999</v>
      </c>
      <c r="N20" s="59">
        <f t="shared" si="6"/>
        <v>5.6850000000000005</v>
      </c>
      <c r="O20" s="59">
        <f t="shared" si="6"/>
        <v>5.7750000000000004</v>
      </c>
      <c r="P20" s="60">
        <f t="shared" si="7"/>
        <v>0.11120785781790495</v>
      </c>
      <c r="Q20" s="22">
        <f t="shared" si="8"/>
        <v>2.065380155810524E-6</v>
      </c>
      <c r="R20" s="61">
        <f t="shared" si="9"/>
        <v>1.6066614164523436E-9</v>
      </c>
      <c r="S20" s="22">
        <f t="shared" si="10"/>
        <v>2.581360907116651E-18</v>
      </c>
      <c r="T20" s="62">
        <v>298</v>
      </c>
      <c r="U20" s="59">
        <f t="shared" si="11"/>
        <v>284.72000000000003</v>
      </c>
      <c r="V20" s="63">
        <f t="shared" si="12"/>
        <v>0.78665864591327928</v>
      </c>
      <c r="W20" s="64">
        <f t="shared" si="13"/>
        <v>6.1186927535983884</v>
      </c>
      <c r="X20" s="65">
        <f t="shared" si="0"/>
        <v>-1.1819735547427827E-8</v>
      </c>
      <c r="Y20" s="66">
        <f t="shared" si="1"/>
        <v>-1.1818762692678795E-8</v>
      </c>
      <c r="Z20" s="66">
        <f t="shared" si="2"/>
        <v>-1.1818762772752193E-8</v>
      </c>
      <c r="AA20" s="67">
        <f t="shared" si="3"/>
        <v>-1.1817789998063375E-8</v>
      </c>
      <c r="AB20" s="68">
        <f t="shared" si="15"/>
        <v>7.1802161910622636E-4</v>
      </c>
      <c r="AC20" s="69"/>
      <c r="AD20" s="70">
        <f t="shared" si="14"/>
        <v>7.1802161910622635</v>
      </c>
      <c r="AE20" s="70"/>
      <c r="AF20" s="74"/>
      <c r="AG20" s="71">
        <v>140</v>
      </c>
    </row>
    <row r="21" spans="1:33">
      <c r="A21" s="54">
        <f>40*60</f>
        <v>2400</v>
      </c>
      <c r="B21" s="54">
        <v>0.19400000000000001</v>
      </c>
      <c r="C21" s="4">
        <f t="shared" si="4"/>
        <v>7.6679841897233203</v>
      </c>
      <c r="D21" s="76">
        <f t="shared" si="5"/>
        <v>1.3692828910220214E-4</v>
      </c>
      <c r="E21" s="73">
        <v>0.6022453703703704</v>
      </c>
      <c r="G21" s="58">
        <v>11.7</v>
      </c>
      <c r="H21" s="58">
        <v>5.72</v>
      </c>
      <c r="I21" s="58">
        <v>5.73</v>
      </c>
      <c r="J21" s="58">
        <v>11.77</v>
      </c>
      <c r="K21" s="58">
        <v>5.66</v>
      </c>
      <c r="L21" s="58">
        <v>6.52</v>
      </c>
      <c r="M21" s="59">
        <f t="shared" si="6"/>
        <v>11.734999999999999</v>
      </c>
      <c r="N21" s="59">
        <f t="shared" si="6"/>
        <v>5.6899999999999995</v>
      </c>
      <c r="O21" s="59">
        <f t="shared" si="6"/>
        <v>6.125</v>
      </c>
      <c r="P21" s="60">
        <f t="shared" si="7"/>
        <v>0.1179764492056749</v>
      </c>
      <c r="Q21" s="22">
        <f t="shared" si="8"/>
        <v>2.0417379446695277E-6</v>
      </c>
      <c r="R21" s="61">
        <f t="shared" si="9"/>
        <v>1.6272928356669809E-9</v>
      </c>
      <c r="S21" s="22">
        <f t="shared" si="10"/>
        <v>2.648081973013084E-18</v>
      </c>
      <c r="T21" s="62">
        <v>298</v>
      </c>
      <c r="U21" s="59">
        <f t="shared" si="11"/>
        <v>284.73500000000001</v>
      </c>
      <c r="V21" s="63">
        <f t="shared" si="12"/>
        <v>0.78572870594499478</v>
      </c>
      <c r="W21" s="64">
        <f t="shared" si="13"/>
        <v>6.1056050225582048</v>
      </c>
      <c r="X21" s="65">
        <f t="shared" si="0"/>
        <v>-1.2888689171427652E-8</v>
      </c>
      <c r="Y21" s="66">
        <f t="shared" si="1"/>
        <v>-1.2887532203085714E-8</v>
      </c>
      <c r="Z21" s="66">
        <f t="shared" si="2"/>
        <v>-1.2887532306942339E-8</v>
      </c>
      <c r="AA21" s="67">
        <f t="shared" si="3"/>
        <v>-1.2886375442438378E-8</v>
      </c>
      <c r="AB21" s="68">
        <f t="shared" si="15"/>
        <v>7.1790343147876579E-4</v>
      </c>
      <c r="AC21" s="69"/>
      <c r="AD21" s="70">
        <f t="shared" si="14"/>
        <v>7.1790343147876579</v>
      </c>
      <c r="AE21" s="70"/>
      <c r="AF21" s="74"/>
      <c r="AG21" s="71">
        <v>150</v>
      </c>
    </row>
    <row r="22" spans="1:33">
      <c r="A22" s="54">
        <f>50*60</f>
        <v>3000</v>
      </c>
      <c r="B22" s="54">
        <v>0.192</v>
      </c>
      <c r="C22" s="4">
        <f t="shared" si="4"/>
        <v>7.5889328063241113</v>
      </c>
      <c r="D22" s="76">
        <f t="shared" si="5"/>
        <v>1.3551665725578771E-4</v>
      </c>
      <c r="E22" s="73">
        <v>0.60236111111111112</v>
      </c>
      <c r="G22" s="58">
        <v>11.72</v>
      </c>
      <c r="H22" s="58">
        <v>5.73</v>
      </c>
      <c r="I22" s="58">
        <v>5.97</v>
      </c>
      <c r="J22" s="58">
        <v>11.79</v>
      </c>
      <c r="K22" s="58">
        <v>5.67</v>
      </c>
      <c r="L22" s="58">
        <v>6.75</v>
      </c>
      <c r="M22" s="59">
        <f t="shared" si="6"/>
        <v>11.754999999999999</v>
      </c>
      <c r="N22" s="59">
        <f t="shared" si="6"/>
        <v>5.7</v>
      </c>
      <c r="O22" s="59">
        <f t="shared" si="6"/>
        <v>6.3599999999999994</v>
      </c>
      <c r="P22" s="60">
        <f t="shared" si="7"/>
        <v>0.12254267939559252</v>
      </c>
      <c r="Q22" s="22">
        <f t="shared" si="8"/>
        <v>1.9952623149688749E-6</v>
      </c>
      <c r="R22" s="61">
        <f t="shared" si="9"/>
        <v>1.6679672142462648E-9</v>
      </c>
      <c r="S22" s="22">
        <f t="shared" si="10"/>
        <v>2.782114627800445E-18</v>
      </c>
      <c r="T22" s="62">
        <v>298</v>
      </c>
      <c r="U22" s="59">
        <f t="shared" si="11"/>
        <v>284.755</v>
      </c>
      <c r="V22" s="63">
        <f t="shared" si="12"/>
        <v>0.78448893838916678</v>
      </c>
      <c r="W22" s="64">
        <f t="shared" si="13"/>
        <v>6.0882003873475208</v>
      </c>
      <c r="X22" s="65">
        <f t="shared" si="0"/>
        <v>-1.4102827498975689E-8</v>
      </c>
      <c r="Y22" s="66">
        <f t="shared" si="1"/>
        <v>-1.410144203788794E-8</v>
      </c>
      <c r="Z22" s="66">
        <f t="shared" si="2"/>
        <v>-1.4101442173995571E-8</v>
      </c>
      <c r="AA22" s="67">
        <f t="shared" si="3"/>
        <v>-1.4100056848988712E-8</v>
      </c>
      <c r="AB22" s="68">
        <f t="shared" si="15"/>
        <v>7.1777455615604257E-4</v>
      </c>
      <c r="AC22" s="69"/>
      <c r="AD22" s="70">
        <f t="shared" si="14"/>
        <v>7.1777455615604255</v>
      </c>
      <c r="AE22" s="70"/>
      <c r="AF22" s="74"/>
      <c r="AG22" s="71">
        <v>160</v>
      </c>
    </row>
    <row r="23" spans="1:33">
      <c r="A23" s="54">
        <f>60*60</f>
        <v>3600</v>
      </c>
      <c r="B23" s="54">
        <v>0.17499999999999999</v>
      </c>
      <c r="C23" s="4">
        <f t="shared" si="4"/>
        <v>6.9169960474308301</v>
      </c>
      <c r="D23" s="76">
        <f t="shared" si="5"/>
        <v>1.2351778656126481E-4</v>
      </c>
      <c r="E23" s="73">
        <v>0.60247685185185185</v>
      </c>
      <c r="G23" s="58">
        <v>11.73</v>
      </c>
      <c r="H23" s="58">
        <v>5.75</v>
      </c>
      <c r="I23" s="58">
        <v>6.11</v>
      </c>
      <c r="J23" s="58">
        <v>11.8</v>
      </c>
      <c r="K23" s="58">
        <v>5.68</v>
      </c>
      <c r="L23" s="58">
        <v>7</v>
      </c>
      <c r="M23" s="59">
        <f t="shared" si="6"/>
        <v>11.765000000000001</v>
      </c>
      <c r="N23" s="59">
        <f t="shared" si="6"/>
        <v>5.7149999999999999</v>
      </c>
      <c r="O23" s="59">
        <f t="shared" si="6"/>
        <v>6.5549999999999997</v>
      </c>
      <c r="P23" s="60">
        <f t="shared" si="7"/>
        <v>0.12632039753468094</v>
      </c>
      <c r="Q23" s="22">
        <f t="shared" si="8"/>
        <v>1.927524913190935E-6</v>
      </c>
      <c r="R23" s="61">
        <f t="shared" si="9"/>
        <v>1.7280185830616267E-9</v>
      </c>
      <c r="S23" s="22">
        <f t="shared" si="10"/>
        <v>2.9860482234063122E-18</v>
      </c>
      <c r="T23" s="62">
        <v>298</v>
      </c>
      <c r="U23" s="59">
        <f t="shared" si="11"/>
        <v>284.76499999999999</v>
      </c>
      <c r="V23" s="63">
        <f t="shared" si="12"/>
        <v>0.78386911991602337</v>
      </c>
      <c r="W23" s="64">
        <f t="shared" si="13"/>
        <v>6.0795175978839415</v>
      </c>
      <c r="X23" s="65">
        <f t="shared" si="0"/>
        <v>-1.5622430142841903E-8</v>
      </c>
      <c r="Y23" s="66">
        <f t="shared" si="1"/>
        <v>-1.5620729690526247E-8</v>
      </c>
      <c r="Z23" s="66">
        <f t="shared" si="2"/>
        <v>-1.5620729875615122E-8</v>
      </c>
      <c r="AA23" s="67">
        <f t="shared" si="3"/>
        <v>-1.5619029608348048E-8</v>
      </c>
      <c r="AB23" s="68">
        <f t="shared" si="15"/>
        <v>7.176335417347563E-4</v>
      </c>
      <c r="AC23" s="69"/>
      <c r="AD23" s="70">
        <f t="shared" si="14"/>
        <v>7.1763354173475626</v>
      </c>
      <c r="AE23" s="70"/>
      <c r="AF23" s="74"/>
      <c r="AG23" s="71">
        <v>170</v>
      </c>
    </row>
    <row r="24" spans="1:33">
      <c r="E24" s="73">
        <v>0.60259259259259257</v>
      </c>
      <c r="G24" s="58">
        <v>11.75</v>
      </c>
      <c r="H24" s="58">
        <v>5.75</v>
      </c>
      <c r="I24" s="58">
        <v>6.39</v>
      </c>
      <c r="J24" s="58">
        <v>11.82</v>
      </c>
      <c r="K24" s="58">
        <v>5.69</v>
      </c>
      <c r="L24" s="58">
        <v>7.21</v>
      </c>
      <c r="M24" s="59">
        <f t="shared" si="6"/>
        <v>11.785</v>
      </c>
      <c r="N24" s="59">
        <f t="shared" si="6"/>
        <v>5.7200000000000006</v>
      </c>
      <c r="O24" s="59">
        <f t="shared" si="6"/>
        <v>6.8</v>
      </c>
      <c r="P24" s="60">
        <f t="shared" si="7"/>
        <v>0.13108433573216433</v>
      </c>
      <c r="Q24" s="22">
        <f t="shared" si="8"/>
        <v>1.9054607179632428E-6</v>
      </c>
      <c r="R24" s="61">
        <f t="shared" si="9"/>
        <v>1.7509357334767803E-9</v>
      </c>
      <c r="S24" s="22">
        <f t="shared" si="10"/>
        <v>3.0657759427658707E-18</v>
      </c>
      <c r="T24" s="62">
        <v>298</v>
      </c>
      <c r="U24" s="59">
        <f t="shared" si="11"/>
        <v>284.78500000000003</v>
      </c>
      <c r="V24" s="63">
        <f t="shared" si="12"/>
        <v>0.78262961355634508</v>
      </c>
      <c r="W24" s="64">
        <f t="shared" si="13"/>
        <v>6.062190973435853</v>
      </c>
      <c r="X24" s="65">
        <f t="shared" si="0"/>
        <v>-1.6688390876983833E-8</v>
      </c>
      <c r="Y24" s="66">
        <f t="shared" si="1"/>
        <v>-1.6686450032467249E-8</v>
      </c>
      <c r="Z24" s="66">
        <f t="shared" si="2"/>
        <v>-1.6686450258185683E-8</v>
      </c>
      <c r="AA24" s="67">
        <f t="shared" si="3"/>
        <v>-1.6684509639335028E-8</v>
      </c>
      <c r="AB24" s="68">
        <f t="shared" si="15"/>
        <v>7.1747733443661718E-4</v>
      </c>
      <c r="AC24" s="69"/>
      <c r="AD24" s="70">
        <f t="shared" si="14"/>
        <v>7.1747733443661721</v>
      </c>
      <c r="AE24" s="70"/>
      <c r="AF24" s="74"/>
      <c r="AG24" s="71">
        <v>180</v>
      </c>
    </row>
    <row r="25" spans="1:33">
      <c r="E25" s="73">
        <v>0.60270833333333329</v>
      </c>
      <c r="G25" s="58">
        <v>11.77</v>
      </c>
      <c r="H25" s="58">
        <v>5.77</v>
      </c>
      <c r="I25" s="58">
        <v>6.6</v>
      </c>
      <c r="J25" s="58">
        <v>11.83</v>
      </c>
      <c r="K25" s="58">
        <v>5.7</v>
      </c>
      <c r="L25" s="58">
        <v>7.34</v>
      </c>
      <c r="M25" s="59">
        <f t="shared" si="6"/>
        <v>11.8</v>
      </c>
      <c r="N25" s="59">
        <f t="shared" si="6"/>
        <v>5.7349999999999994</v>
      </c>
      <c r="O25" s="59">
        <f t="shared" si="6"/>
        <v>6.97</v>
      </c>
      <c r="P25" s="60">
        <f t="shared" si="7"/>
        <v>0.13439419677451461</v>
      </c>
      <c r="Q25" s="22">
        <f t="shared" si="8"/>
        <v>1.8407720014689553E-6</v>
      </c>
      <c r="R25" s="61">
        <f t="shared" si="9"/>
        <v>1.8147280581495457E-9</v>
      </c>
      <c r="S25" s="22">
        <f t="shared" si="10"/>
        <v>3.293237925035221E-18</v>
      </c>
      <c r="T25" s="62">
        <v>298</v>
      </c>
      <c r="U25" s="59">
        <f t="shared" si="11"/>
        <v>284.8</v>
      </c>
      <c r="V25" s="63">
        <f t="shared" si="12"/>
        <v>0.7817000980318225</v>
      </c>
      <c r="W25" s="64">
        <f t="shared" si="13"/>
        <v>6.0492300103105636</v>
      </c>
      <c r="X25" s="65">
        <f t="shared" si="0"/>
        <v>-1.8414306910450003E-8</v>
      </c>
      <c r="Y25" s="66">
        <f t="shared" si="1"/>
        <v>-1.841194331258545E-8</v>
      </c>
      <c r="Z25" s="66">
        <f t="shared" si="2"/>
        <v>-1.8411943615968842E-8</v>
      </c>
      <c r="AA25" s="67">
        <f t="shared" si="3"/>
        <v>-1.8409580321409791E-8</v>
      </c>
      <c r="AB25" s="68">
        <f t="shared" si="15"/>
        <v>7.1731046993478778E-4</v>
      </c>
      <c r="AC25" s="69"/>
      <c r="AD25" s="70">
        <f t="shared" si="14"/>
        <v>7.1731046993478778</v>
      </c>
      <c r="AE25" s="70"/>
      <c r="AF25" s="74"/>
      <c r="AG25" s="71">
        <v>190</v>
      </c>
    </row>
    <row r="26" spans="1:33">
      <c r="E26" s="73">
        <v>0.60282407407407401</v>
      </c>
      <c r="G26" s="58">
        <v>11.78</v>
      </c>
      <c r="H26" s="58">
        <v>5.77</v>
      </c>
      <c r="I26" s="58">
        <v>6.71</v>
      </c>
      <c r="J26" s="58">
        <v>11.86</v>
      </c>
      <c r="K26" s="58">
        <v>5.71</v>
      </c>
      <c r="L26" s="58">
        <v>7.61</v>
      </c>
      <c r="M26" s="59">
        <f t="shared" si="6"/>
        <v>11.82</v>
      </c>
      <c r="N26" s="59">
        <f t="shared" si="6"/>
        <v>5.74</v>
      </c>
      <c r="O26" s="59">
        <f t="shared" si="6"/>
        <v>7.16</v>
      </c>
      <c r="P26" s="60">
        <f t="shared" si="7"/>
        <v>0.13810262631754999</v>
      </c>
      <c r="Q26" s="22">
        <f t="shared" si="8"/>
        <v>1.8197008586099798E-6</v>
      </c>
      <c r="R26" s="61">
        <f t="shared" si="9"/>
        <v>1.8387951580516357E-9</v>
      </c>
      <c r="S26" s="22">
        <f t="shared" si="10"/>
        <v>3.3811676332741398E-18</v>
      </c>
      <c r="T26" s="62">
        <v>298</v>
      </c>
      <c r="U26" s="59">
        <f t="shared" si="11"/>
        <v>284.82</v>
      </c>
      <c r="V26" s="63">
        <f t="shared" si="12"/>
        <v>0.7804608962966838</v>
      </c>
      <c r="W26" s="64">
        <f t="shared" si="13"/>
        <v>6.0319939364669137</v>
      </c>
      <c r="X26" s="65">
        <f t="shared" si="0"/>
        <v>-1.947816795824626E-8</v>
      </c>
      <c r="Y26" s="66">
        <f t="shared" si="1"/>
        <v>-1.9475522685019687E-8</v>
      </c>
      <c r="Z26" s="66">
        <f t="shared" si="2"/>
        <v>-1.9475523044266533E-8</v>
      </c>
      <c r="AA26" s="67">
        <f t="shared" si="3"/>
        <v>-1.9472878130189231E-8</v>
      </c>
      <c r="AB26" s="68">
        <f t="shared" si="15"/>
        <v>7.1712635049963952E-4</v>
      </c>
      <c r="AC26" s="69"/>
      <c r="AD26" s="70">
        <f t="shared" si="14"/>
        <v>7.1712635049963955</v>
      </c>
      <c r="AE26" s="70"/>
      <c r="AF26" s="74"/>
      <c r="AG26" s="71">
        <v>200</v>
      </c>
    </row>
    <row r="27" spans="1:33">
      <c r="E27" s="73">
        <v>0.60293981481481485</v>
      </c>
      <c r="G27" s="58">
        <v>11.79</v>
      </c>
      <c r="H27" s="58">
        <v>5.79</v>
      </c>
      <c r="I27" s="58">
        <v>6.93</v>
      </c>
      <c r="J27" s="58">
        <v>11.87</v>
      </c>
      <c r="K27" s="58">
        <v>5.71</v>
      </c>
      <c r="L27" s="58">
        <v>7.81</v>
      </c>
      <c r="M27" s="59">
        <f t="shared" si="6"/>
        <v>11.829999999999998</v>
      </c>
      <c r="N27" s="59">
        <f t="shared" si="6"/>
        <v>5.75</v>
      </c>
      <c r="O27" s="59">
        <f t="shared" si="6"/>
        <v>7.3699999999999992</v>
      </c>
      <c r="P27" s="60">
        <f t="shared" si="7"/>
        <v>0.14217623493513731</v>
      </c>
      <c r="Q27" s="22">
        <f t="shared" si="8"/>
        <v>1.7782794100389193E-6</v>
      </c>
      <c r="R27" s="61">
        <f t="shared" si="9"/>
        <v>1.8831904807146192E-9</v>
      </c>
      <c r="S27" s="22">
        <f t="shared" si="10"/>
        <v>3.5464063866541584E-18</v>
      </c>
      <c r="T27" s="62">
        <v>298</v>
      </c>
      <c r="U27" s="59">
        <f t="shared" si="11"/>
        <v>284.83</v>
      </c>
      <c r="V27" s="63">
        <f t="shared" si="12"/>
        <v>0.7798413606891863</v>
      </c>
      <c r="W27" s="64">
        <f t="shared" si="13"/>
        <v>6.0233952299492408</v>
      </c>
      <c r="X27" s="65">
        <f t="shared" si="0"/>
        <v>-2.105700258236118E-8</v>
      </c>
      <c r="Y27" s="66">
        <f t="shared" si="1"/>
        <v>-2.1053910255557069E-8</v>
      </c>
      <c r="Z27" s="66">
        <f t="shared" si="2"/>
        <v>-2.1053910709680823E-8</v>
      </c>
      <c r="AA27" s="67">
        <f t="shared" si="3"/>
        <v>-2.1050818836867089E-8</v>
      </c>
      <c r="AB27" s="68">
        <f t="shared" si="15"/>
        <v>7.1693159527039447E-4</v>
      </c>
      <c r="AC27" s="69"/>
      <c r="AD27" s="70">
        <f t="shared" si="14"/>
        <v>7.1693159527039443</v>
      </c>
      <c r="AE27" s="70"/>
      <c r="AF27" s="74"/>
      <c r="AG27" s="71">
        <v>210</v>
      </c>
    </row>
    <row r="28" spans="1:33">
      <c r="E28" s="73">
        <v>0.60305555555555557</v>
      </c>
      <c r="G28" s="58">
        <v>11.82</v>
      </c>
      <c r="H28" s="58">
        <v>5.79</v>
      </c>
      <c r="I28" s="58">
        <v>7.06</v>
      </c>
      <c r="J28" s="58">
        <v>11.88</v>
      </c>
      <c r="K28" s="58">
        <v>5.72</v>
      </c>
      <c r="L28" s="58">
        <v>7.95</v>
      </c>
      <c r="M28" s="59">
        <f t="shared" si="6"/>
        <v>11.850000000000001</v>
      </c>
      <c r="N28" s="59">
        <f t="shared" si="6"/>
        <v>5.7549999999999999</v>
      </c>
      <c r="O28" s="59">
        <f t="shared" si="6"/>
        <v>7.5049999999999999</v>
      </c>
      <c r="P28" s="60">
        <f t="shared" si="7"/>
        <v>0.14482764348716282</v>
      </c>
      <c r="Q28" s="22">
        <f t="shared" si="8"/>
        <v>1.7579236139586892E-6</v>
      </c>
      <c r="R28" s="61">
        <f t="shared" si="9"/>
        <v>1.9081655359194382E-9</v>
      </c>
      <c r="S28" s="22">
        <f t="shared" si="10"/>
        <v>3.6410957124707166E-18</v>
      </c>
      <c r="T28" s="62">
        <v>298</v>
      </c>
      <c r="U28" s="59">
        <f t="shared" si="11"/>
        <v>284.85000000000002</v>
      </c>
      <c r="V28" s="63">
        <f t="shared" si="12"/>
        <v>0.77860241997141988</v>
      </c>
      <c r="W28" s="64">
        <f t="shared" si="13"/>
        <v>6.0062363769924598</v>
      </c>
      <c r="X28" s="65">
        <f t="shared" si="0"/>
        <v>-2.2078826380960152E-8</v>
      </c>
      <c r="Y28" s="66">
        <f t="shared" si="1"/>
        <v>-2.2075425653646733E-8</v>
      </c>
      <c r="Z28" s="66">
        <f t="shared" si="2"/>
        <v>-2.2075426177449317E-8</v>
      </c>
      <c r="AA28" s="67">
        <f t="shared" si="3"/>
        <v>-2.2072025973777116E-8</v>
      </c>
      <c r="AB28" s="68">
        <f t="shared" si="15"/>
        <v>7.1672105616481165E-4</v>
      </c>
      <c r="AC28" s="69"/>
      <c r="AD28" s="70">
        <f t="shared" si="14"/>
        <v>7.1672105616481163</v>
      </c>
      <c r="AE28" s="70"/>
      <c r="AF28" s="74"/>
      <c r="AG28" s="71">
        <v>220</v>
      </c>
    </row>
    <row r="29" spans="1:33">
      <c r="E29" s="73">
        <v>0.60317129629629629</v>
      </c>
      <c r="G29" s="58">
        <v>11.83</v>
      </c>
      <c r="H29" s="58">
        <v>5.8</v>
      </c>
      <c r="I29" s="58">
        <v>7.2</v>
      </c>
      <c r="J29" s="58">
        <v>11.9</v>
      </c>
      <c r="K29" s="58">
        <v>5.73</v>
      </c>
      <c r="L29" s="58">
        <v>8.14</v>
      </c>
      <c r="M29" s="59">
        <f t="shared" si="6"/>
        <v>11.865</v>
      </c>
      <c r="N29" s="59">
        <f t="shared" si="6"/>
        <v>5.7650000000000006</v>
      </c>
      <c r="O29" s="59">
        <f t="shared" si="6"/>
        <v>7.67</v>
      </c>
      <c r="P29" s="60">
        <f t="shared" si="7"/>
        <v>0.14804784718649303</v>
      </c>
      <c r="Q29" s="22">
        <f t="shared" si="8"/>
        <v>1.7179083871575851E-6</v>
      </c>
      <c r="R29" s="61">
        <f t="shared" si="9"/>
        <v>1.9550478699790318E-9</v>
      </c>
      <c r="S29" s="22">
        <f t="shared" si="10"/>
        <v>3.8222121739095495E-18</v>
      </c>
      <c r="T29" s="62">
        <v>298</v>
      </c>
      <c r="U29" s="59">
        <f t="shared" si="11"/>
        <v>284.86500000000001</v>
      </c>
      <c r="V29" s="63">
        <f t="shared" si="12"/>
        <v>0.77767332860013627</v>
      </c>
      <c r="W29" s="64">
        <f t="shared" si="13"/>
        <v>5.9934008982291989</v>
      </c>
      <c r="X29" s="65">
        <f t="shared" si="0"/>
        <v>-2.3735840685222047E-8</v>
      </c>
      <c r="Y29" s="66">
        <f t="shared" si="1"/>
        <v>-2.3731909143731162E-8</v>
      </c>
      <c r="Z29" s="66">
        <f t="shared" si="2"/>
        <v>-2.3731909794941236E-8</v>
      </c>
      <c r="AA29" s="67">
        <f t="shared" si="3"/>
        <v>-2.372797890444469E-8</v>
      </c>
      <c r="AB29" s="68">
        <f t="shared" si="15"/>
        <v>7.1650030190478341E-4</v>
      </c>
      <c r="AC29" s="69"/>
      <c r="AD29" s="70">
        <f t="shared" si="14"/>
        <v>7.165003019047834</v>
      </c>
      <c r="AE29" s="70"/>
      <c r="AF29" s="74"/>
      <c r="AG29" s="71">
        <v>230</v>
      </c>
    </row>
    <row r="30" spans="1:33">
      <c r="E30" s="73">
        <v>0.60328703703703701</v>
      </c>
      <c r="G30" s="58">
        <v>11.85</v>
      </c>
      <c r="H30" s="58">
        <v>5.81</v>
      </c>
      <c r="I30" s="58">
        <v>7.32</v>
      </c>
      <c r="J30" s="58">
        <v>11.92</v>
      </c>
      <c r="K30" s="58">
        <v>5.74</v>
      </c>
      <c r="L30" s="58">
        <v>8.26</v>
      </c>
      <c r="M30" s="59">
        <f t="shared" si="6"/>
        <v>11.885</v>
      </c>
      <c r="N30" s="59">
        <f t="shared" si="6"/>
        <v>5.7750000000000004</v>
      </c>
      <c r="O30" s="59">
        <f t="shared" si="6"/>
        <v>7.79</v>
      </c>
      <c r="P30" s="60">
        <f t="shared" si="7"/>
        <v>0.15041304975865422</v>
      </c>
      <c r="Q30" s="22">
        <f t="shared" si="8"/>
        <v>1.6788040181225577E-6</v>
      </c>
      <c r="R30" s="61">
        <f t="shared" si="9"/>
        <v>2.0039145247452893E-9</v>
      </c>
      <c r="S30" s="22">
        <f t="shared" si="10"/>
        <v>4.0156734224851384E-18</v>
      </c>
      <c r="T30" s="62">
        <v>298</v>
      </c>
      <c r="U30" s="59">
        <f t="shared" si="11"/>
        <v>284.88499999999999</v>
      </c>
      <c r="V30" s="63">
        <f t="shared" si="12"/>
        <v>0.7764346922984231</v>
      </c>
      <c r="W30" s="64">
        <f t="shared" si="13"/>
        <v>5.9763316792314392</v>
      </c>
      <c r="X30" s="65">
        <f t="shared" si="0"/>
        <v>-2.5399572041721337E-8</v>
      </c>
      <c r="Y30" s="66">
        <f t="shared" si="1"/>
        <v>-2.5395068540386028E-8</v>
      </c>
      <c r="Z30" s="66">
        <f t="shared" si="2"/>
        <v>-2.5395069338884693E-8</v>
      </c>
      <c r="AA30" s="67">
        <f t="shared" si="3"/>
        <v>-2.5390566635764887E-8</v>
      </c>
      <c r="AB30" s="68">
        <f t="shared" si="15"/>
        <v>7.1626298280900503E-4</v>
      </c>
      <c r="AC30" s="75">
        <f>D7</f>
        <v>7.1922642574816481E-4</v>
      </c>
      <c r="AD30" s="70">
        <f t="shared" si="14"/>
        <v>7.1626298280900507</v>
      </c>
      <c r="AE30" s="70">
        <f>AC30*10000</f>
        <v>7.1922642574816482</v>
      </c>
      <c r="AF30" s="74">
        <f>(AD30-AE30)*(AD30-AE30)</f>
        <v>8.781994053655807E-4</v>
      </c>
      <c r="AG30" s="71">
        <v>240</v>
      </c>
    </row>
    <row r="31" spans="1:33">
      <c r="E31" s="73">
        <v>0.60340277777777773</v>
      </c>
      <c r="G31" s="58">
        <v>11.87</v>
      </c>
      <c r="H31" s="58">
        <v>5.82</v>
      </c>
      <c r="I31" s="58">
        <v>7.41</v>
      </c>
      <c r="J31" s="58">
        <v>11.93</v>
      </c>
      <c r="K31" s="58">
        <v>5.75</v>
      </c>
      <c r="L31" s="58">
        <v>8.42</v>
      </c>
      <c r="M31" s="59">
        <f t="shared" si="6"/>
        <v>11.899999999999999</v>
      </c>
      <c r="N31" s="59">
        <f t="shared" si="6"/>
        <v>5.7850000000000001</v>
      </c>
      <c r="O31" s="59">
        <f t="shared" si="6"/>
        <v>7.915</v>
      </c>
      <c r="P31" s="60">
        <f t="shared" si="7"/>
        <v>0.15286392406138966</v>
      </c>
      <c r="Q31" s="22">
        <f t="shared" si="8"/>
        <v>1.6405897731995365E-6</v>
      </c>
      <c r="R31" s="61">
        <f t="shared" si="9"/>
        <v>2.0531493465715381E-9</v>
      </c>
      <c r="S31" s="22">
        <f t="shared" si="10"/>
        <v>4.2154222393271336E-18</v>
      </c>
      <c r="T31" s="62">
        <v>298</v>
      </c>
      <c r="U31" s="59">
        <f t="shared" si="11"/>
        <v>284.89999999999998</v>
      </c>
      <c r="V31" s="63">
        <f t="shared" si="12"/>
        <v>0.77550582919710553</v>
      </c>
      <c r="W31" s="64">
        <f t="shared" si="13"/>
        <v>5.9635632420759679</v>
      </c>
      <c r="X31" s="65">
        <f t="shared" si="0"/>
        <v>-2.7145849631609167E-8</v>
      </c>
      <c r="Y31" s="66">
        <f t="shared" si="1"/>
        <v>-2.7140703766688712E-8</v>
      </c>
      <c r="Z31" s="66">
        <f t="shared" si="2"/>
        <v>-2.714070474215738E-8</v>
      </c>
      <c r="AA31" s="67">
        <f t="shared" si="3"/>
        <v>-2.7135559852335765E-8</v>
      </c>
      <c r="AB31" s="68">
        <f t="shared" si="15"/>
        <v>7.1600903211827829E-4</v>
      </c>
      <c r="AC31" s="69"/>
      <c r="AD31" s="70">
        <f t="shared" si="14"/>
        <v>7.1600903211827829</v>
      </c>
      <c r="AE31" s="70"/>
      <c r="AF31" s="74"/>
      <c r="AG31" s="71">
        <v>250</v>
      </c>
    </row>
    <row r="32" spans="1:33">
      <c r="E32" s="73">
        <v>0.60351851851851845</v>
      </c>
      <c r="G32" s="58">
        <v>11.89</v>
      </c>
      <c r="H32" s="58">
        <v>5.83</v>
      </c>
      <c r="I32" s="58">
        <v>7.58</v>
      </c>
      <c r="J32" s="58">
        <v>11.95</v>
      </c>
      <c r="K32" s="58">
        <v>5.75</v>
      </c>
      <c r="L32" s="58">
        <v>8.5299999999999994</v>
      </c>
      <c r="M32" s="59">
        <f t="shared" si="6"/>
        <v>11.92</v>
      </c>
      <c r="N32" s="59">
        <f t="shared" si="6"/>
        <v>5.79</v>
      </c>
      <c r="O32" s="59">
        <f t="shared" si="6"/>
        <v>8.0549999999999997</v>
      </c>
      <c r="P32" s="60">
        <f t="shared" si="7"/>
        <v>0.15561843258916913</v>
      </c>
      <c r="Q32" s="22">
        <f t="shared" si="8"/>
        <v>1.6218100973589276E-6</v>
      </c>
      <c r="R32" s="61">
        <f t="shared" si="9"/>
        <v>2.0803784127756649E-9</v>
      </c>
      <c r="S32" s="22">
        <f t="shared" si="10"/>
        <v>4.327974340342995E-18</v>
      </c>
      <c r="T32" s="62">
        <v>298</v>
      </c>
      <c r="U32" s="59">
        <f t="shared" si="11"/>
        <v>284.92</v>
      </c>
      <c r="V32" s="63">
        <f t="shared" si="12"/>
        <v>0.77426749719925958</v>
      </c>
      <c r="W32" s="64">
        <f t="shared" si="13"/>
        <v>5.946583167472272</v>
      </c>
      <c r="X32" s="65">
        <f t="shared" si="0"/>
        <v>-2.8443088065519339E-8</v>
      </c>
      <c r="Y32" s="66">
        <f t="shared" si="1"/>
        <v>-2.8437436488528272E-8</v>
      </c>
      <c r="Z32" s="66">
        <f t="shared" si="2"/>
        <v>-2.8437437611483781E-8</v>
      </c>
      <c r="AA32" s="67">
        <f t="shared" si="3"/>
        <v>-2.8431787157001958E-8</v>
      </c>
      <c r="AB32" s="68">
        <f t="shared" si="15"/>
        <v>7.1573762507410894E-4</v>
      </c>
      <c r="AC32" s="69"/>
      <c r="AD32" s="70">
        <f t="shared" si="14"/>
        <v>7.1573762507410894</v>
      </c>
      <c r="AE32" s="70"/>
      <c r="AF32" s="74"/>
      <c r="AG32" s="71">
        <v>260</v>
      </c>
    </row>
    <row r="33" spans="5:33">
      <c r="E33" s="73">
        <v>0.60363425925925929</v>
      </c>
      <c r="G33" s="58">
        <v>11.91</v>
      </c>
      <c r="H33" s="58">
        <v>5.84</v>
      </c>
      <c r="I33" s="58">
        <v>7.6</v>
      </c>
      <c r="J33" s="58">
        <v>11.97</v>
      </c>
      <c r="K33" s="58">
        <v>5.76</v>
      </c>
      <c r="L33" s="58">
        <v>8.6300000000000008</v>
      </c>
      <c r="M33" s="59">
        <f t="shared" si="6"/>
        <v>11.940000000000001</v>
      </c>
      <c r="N33" s="59">
        <f t="shared" si="6"/>
        <v>5.8</v>
      </c>
      <c r="O33" s="59">
        <f t="shared" si="6"/>
        <v>8.1150000000000002</v>
      </c>
      <c r="P33" s="60">
        <f t="shared" si="7"/>
        <v>0.15682867364854294</v>
      </c>
      <c r="Q33" s="22">
        <f t="shared" si="8"/>
        <v>1.5848931924611111E-6</v>
      </c>
      <c r="R33" s="61">
        <f t="shared" si="9"/>
        <v>2.1323777194122727E-9</v>
      </c>
      <c r="S33" s="22">
        <f t="shared" si="10"/>
        <v>4.5470347382458848E-18</v>
      </c>
      <c r="T33" s="62">
        <v>298</v>
      </c>
      <c r="U33" s="59">
        <f t="shared" si="11"/>
        <v>284.94</v>
      </c>
      <c r="V33" s="63">
        <f t="shared" si="12"/>
        <v>0.77302933903899707</v>
      </c>
      <c r="W33" s="64">
        <f t="shared" si="13"/>
        <v>5.9296538137913615</v>
      </c>
      <c r="X33" s="65">
        <f t="shared" si="0"/>
        <v>-3.0189112450375765E-8</v>
      </c>
      <c r="Y33" s="66">
        <f t="shared" si="1"/>
        <v>-3.0182743183693091E-8</v>
      </c>
      <c r="Z33" s="66">
        <f t="shared" si="2"/>
        <v>-3.0182744527474161E-8</v>
      </c>
      <c r="AA33" s="67">
        <f t="shared" si="3"/>
        <v>-3.0176376604005549E-8</v>
      </c>
      <c r="AB33" s="68">
        <f t="shared" si="15"/>
        <v>7.1545325070173802E-4</v>
      </c>
      <c r="AC33" s="69"/>
      <c r="AD33" s="70">
        <f t="shared" si="14"/>
        <v>7.1545325070173806</v>
      </c>
      <c r="AE33" s="70"/>
      <c r="AF33" s="74"/>
      <c r="AG33" s="71">
        <v>270</v>
      </c>
    </row>
    <row r="34" spans="5:33">
      <c r="E34" s="73">
        <v>0.60375000000000001</v>
      </c>
      <c r="G34" s="58">
        <v>11.92</v>
      </c>
      <c r="H34" s="58">
        <v>5.84</v>
      </c>
      <c r="I34" s="58">
        <v>7.73</v>
      </c>
      <c r="J34" s="58">
        <v>11.98</v>
      </c>
      <c r="K34" s="58">
        <v>5.77</v>
      </c>
      <c r="L34" s="58">
        <v>8.8000000000000007</v>
      </c>
      <c r="M34" s="59">
        <f t="shared" si="6"/>
        <v>11.95</v>
      </c>
      <c r="N34" s="59">
        <f t="shared" si="6"/>
        <v>5.8049999999999997</v>
      </c>
      <c r="O34" s="59">
        <f t="shared" si="6"/>
        <v>8.2650000000000006</v>
      </c>
      <c r="P34" s="60">
        <f t="shared" si="7"/>
        <v>0.15975356085178397</v>
      </c>
      <c r="Q34" s="22">
        <f t="shared" si="8"/>
        <v>1.566751070108147E-6</v>
      </c>
      <c r="R34" s="61">
        <f t="shared" si="9"/>
        <v>2.1588627594253386E-9</v>
      </c>
      <c r="S34" s="22">
        <f t="shared" si="10"/>
        <v>4.6606884140335874E-18</v>
      </c>
      <c r="T34" s="62">
        <v>298</v>
      </c>
      <c r="U34" s="59">
        <f t="shared" si="11"/>
        <v>284.95</v>
      </c>
      <c r="V34" s="63">
        <f t="shared" si="12"/>
        <v>0.77241032513651953</v>
      </c>
      <c r="W34" s="64">
        <f t="shared" si="13"/>
        <v>5.9212081077675407</v>
      </c>
      <c r="X34" s="65">
        <f t="shared" si="0"/>
        <v>-3.1552442224237625E-8</v>
      </c>
      <c r="Y34" s="66">
        <f t="shared" si="1"/>
        <v>-3.1545481763991492E-8</v>
      </c>
      <c r="Z34" s="66">
        <f t="shared" si="2"/>
        <v>-3.1545483299467143E-8</v>
      </c>
      <c r="AA34" s="67">
        <f t="shared" si="3"/>
        <v>-3.1538524374019219E-8</v>
      </c>
      <c r="AB34" s="68">
        <f t="shared" si="15"/>
        <v>7.1515142326094346E-4</v>
      </c>
      <c r="AC34" s="69"/>
      <c r="AD34" s="70">
        <f t="shared" si="14"/>
        <v>7.1515142326094345</v>
      </c>
      <c r="AE34" s="70"/>
      <c r="AF34" s="74"/>
      <c r="AG34" s="71">
        <v>280</v>
      </c>
    </row>
    <row r="35" spans="5:33">
      <c r="E35" s="73">
        <v>0.60386574074074073</v>
      </c>
      <c r="G35" s="58">
        <v>11.94</v>
      </c>
      <c r="H35" s="58">
        <v>5.85</v>
      </c>
      <c r="I35" s="58">
        <v>7.82</v>
      </c>
      <c r="J35" s="58">
        <v>12</v>
      </c>
      <c r="K35" s="58">
        <v>5.78</v>
      </c>
      <c r="L35" s="58">
        <v>8.8699999999999992</v>
      </c>
      <c r="M35" s="59">
        <f t="shared" si="6"/>
        <v>11.969999999999999</v>
      </c>
      <c r="N35" s="59">
        <f t="shared" si="6"/>
        <v>5.8149999999999995</v>
      </c>
      <c r="O35" s="59">
        <f t="shared" si="6"/>
        <v>8.3449999999999989</v>
      </c>
      <c r="P35" s="60">
        <f t="shared" si="7"/>
        <v>0.16135244578273203</v>
      </c>
      <c r="Q35" s="22">
        <f t="shared" si="8"/>
        <v>1.5310874616820309E-6</v>
      </c>
      <c r="R35" s="61">
        <f t="shared" si="9"/>
        <v>2.2128237916703923E-9</v>
      </c>
      <c r="S35" s="22">
        <f t="shared" si="10"/>
        <v>4.896589132982532E-18</v>
      </c>
      <c r="T35" s="62">
        <v>298</v>
      </c>
      <c r="U35" s="59">
        <f t="shared" si="11"/>
        <v>284.97000000000003</v>
      </c>
      <c r="V35" s="63">
        <f t="shared" si="12"/>
        <v>0.7711724276639963</v>
      </c>
      <c r="W35" s="64">
        <f t="shared" si="13"/>
        <v>5.9043545385767287</v>
      </c>
      <c r="X35" s="65">
        <f t="shared" si="0"/>
        <v>-3.3562002671635261E-8</v>
      </c>
      <c r="Y35" s="66">
        <f t="shared" si="1"/>
        <v>-3.355412388494102E-8</v>
      </c>
      <c r="Z35" s="66">
        <f t="shared" si="2"/>
        <v>-3.3554125734511212E-8</v>
      </c>
      <c r="AA35" s="67">
        <f t="shared" si="3"/>
        <v>-3.3546248796518775E-8</v>
      </c>
      <c r="AB35" s="68">
        <f t="shared" si="15"/>
        <v>7.1483596843306815E-4</v>
      </c>
      <c r="AC35" s="69"/>
      <c r="AD35" s="70">
        <f t="shared" si="14"/>
        <v>7.1483596843306811</v>
      </c>
      <c r="AE35" s="70"/>
      <c r="AF35" s="74"/>
      <c r="AG35" s="71">
        <v>290</v>
      </c>
    </row>
    <row r="36" spans="5:33">
      <c r="E36" s="73">
        <v>0.60398148148148145</v>
      </c>
      <c r="G36" s="58">
        <v>11.96</v>
      </c>
      <c r="H36" s="58">
        <v>5.86</v>
      </c>
      <c r="I36" s="58">
        <v>7.9</v>
      </c>
      <c r="J36" s="58">
        <v>12.02</v>
      </c>
      <c r="K36" s="58">
        <v>5.78</v>
      </c>
      <c r="L36" s="58">
        <v>8.9700000000000006</v>
      </c>
      <c r="M36" s="59">
        <f t="shared" si="6"/>
        <v>11.99</v>
      </c>
      <c r="N36" s="59">
        <f t="shared" si="6"/>
        <v>5.82</v>
      </c>
      <c r="O36" s="59">
        <f t="shared" si="6"/>
        <v>8.4350000000000005</v>
      </c>
      <c r="P36" s="60">
        <f t="shared" si="7"/>
        <v>0.16314578855279621</v>
      </c>
      <c r="Q36" s="22">
        <f t="shared" si="8"/>
        <v>1.5135612484362063E-6</v>
      </c>
      <c r="R36" s="61">
        <f t="shared" si="9"/>
        <v>2.2421704758860751E-9</v>
      </c>
      <c r="S36" s="22">
        <f t="shared" si="10"/>
        <v>5.0273284429351882E-18</v>
      </c>
      <c r="T36" s="62">
        <v>298</v>
      </c>
      <c r="U36" s="59">
        <f t="shared" si="11"/>
        <v>284.99</v>
      </c>
      <c r="V36" s="63">
        <f t="shared" si="12"/>
        <v>0.7699347039375688</v>
      </c>
      <c r="W36" s="64">
        <f t="shared" si="13"/>
        <v>5.8875512952019928</v>
      </c>
      <c r="X36" s="65">
        <f t="shared" si="0"/>
        <v>-3.492413004843391E-8</v>
      </c>
      <c r="Y36" s="66">
        <f t="shared" si="1"/>
        <v>-3.4915594750110504E-8</v>
      </c>
      <c r="Z36" s="66">
        <f t="shared" si="2"/>
        <v>-3.4915596836098543E-8</v>
      </c>
      <c r="AA36" s="67">
        <f t="shared" si="3"/>
        <v>-3.4907063622743559E-8</v>
      </c>
      <c r="AB36" s="68">
        <f t="shared" si="15"/>
        <v>7.1450042718188976E-4</v>
      </c>
      <c r="AC36" s="69"/>
      <c r="AD36" s="70">
        <f t="shared" si="14"/>
        <v>7.1450042718188973</v>
      </c>
      <c r="AE36" s="70"/>
      <c r="AF36" s="74"/>
      <c r="AG36" s="71">
        <v>300</v>
      </c>
    </row>
    <row r="37" spans="5:33">
      <c r="E37" s="73">
        <v>0.60409722222222217</v>
      </c>
      <c r="G37" s="58">
        <v>11.97</v>
      </c>
      <c r="H37" s="58">
        <v>5.87</v>
      </c>
      <c r="I37" s="58">
        <v>7.97</v>
      </c>
      <c r="J37" s="58">
        <v>12.03</v>
      </c>
      <c r="K37" s="58">
        <v>5.79</v>
      </c>
      <c r="L37" s="58">
        <v>9.0299999999999994</v>
      </c>
      <c r="M37" s="59">
        <f t="shared" si="6"/>
        <v>12</v>
      </c>
      <c r="N37" s="59">
        <f t="shared" si="6"/>
        <v>5.83</v>
      </c>
      <c r="O37" s="59">
        <f t="shared" si="6"/>
        <v>8.5</v>
      </c>
      <c r="P37" s="60">
        <f t="shared" si="7"/>
        <v>0.16442979214650505</v>
      </c>
      <c r="Q37" s="22">
        <f t="shared" si="8"/>
        <v>1.4791083881682056E-6</v>
      </c>
      <c r="R37" s="61">
        <f t="shared" si="9"/>
        <v>2.2963047720889491E-9</v>
      </c>
      <c r="S37" s="22">
        <f t="shared" si="10"/>
        <v>5.2730156063184802E-18</v>
      </c>
      <c r="T37" s="62">
        <v>298</v>
      </c>
      <c r="U37" s="59">
        <f t="shared" si="11"/>
        <v>285</v>
      </c>
      <c r="V37" s="63">
        <f t="shared" si="12"/>
        <v>0.76931590721770937</v>
      </c>
      <c r="W37" s="64">
        <f t="shared" si="13"/>
        <v>5.8791684965685436</v>
      </c>
      <c r="X37" s="65">
        <f t="shared" si="0"/>
        <v>-3.6953753041477965E-8</v>
      </c>
      <c r="Y37" s="66">
        <f t="shared" si="1"/>
        <v>-3.6944192182883424E-8</v>
      </c>
      <c r="Z37" s="66">
        <f t="shared" si="2"/>
        <v>-3.6944194656516251E-8</v>
      </c>
      <c r="AA37" s="67">
        <f t="shared" si="3"/>
        <v>-3.6934636270274578E-8</v>
      </c>
      <c r="AB37" s="68">
        <f t="shared" si="15"/>
        <v>7.1415127122048379E-4</v>
      </c>
      <c r="AC37" s="69"/>
      <c r="AD37" s="70">
        <f t="shared" si="14"/>
        <v>7.1415127122048379</v>
      </c>
      <c r="AE37" s="70"/>
      <c r="AF37" s="74"/>
      <c r="AG37" s="71">
        <v>310</v>
      </c>
    </row>
    <row r="38" spans="5:33">
      <c r="E38" s="73">
        <v>0.6042129629629629</v>
      </c>
      <c r="G38" s="58">
        <v>11.99</v>
      </c>
      <c r="H38" s="58">
        <v>5.87</v>
      </c>
      <c r="I38" s="58">
        <v>8.0299999999999994</v>
      </c>
      <c r="J38" s="58">
        <v>12.05</v>
      </c>
      <c r="K38" s="58">
        <v>5.79</v>
      </c>
      <c r="L38" s="58">
        <v>9.15</v>
      </c>
      <c r="M38" s="59">
        <f t="shared" si="6"/>
        <v>12.02</v>
      </c>
      <c r="N38" s="59">
        <f t="shared" si="6"/>
        <v>5.83</v>
      </c>
      <c r="O38" s="59">
        <f t="shared" si="6"/>
        <v>8.59</v>
      </c>
      <c r="P38" s="60">
        <f t="shared" si="7"/>
        <v>0.16622501615173069</v>
      </c>
      <c r="Q38" s="22">
        <f t="shared" si="8"/>
        <v>1.4791083881682056E-6</v>
      </c>
      <c r="R38" s="61">
        <f t="shared" si="9"/>
        <v>2.3001244038549295E-9</v>
      </c>
      <c r="S38" s="22">
        <f t="shared" si="10"/>
        <v>5.2905722732089953E-18</v>
      </c>
      <c r="T38" s="62">
        <v>298</v>
      </c>
      <c r="U38" s="59">
        <f t="shared" si="11"/>
        <v>285.02</v>
      </c>
      <c r="V38" s="63">
        <f t="shared" si="12"/>
        <v>0.76807844404184089</v>
      </c>
      <c r="W38" s="64">
        <f t="shared" si="13"/>
        <v>5.8624404474352598</v>
      </c>
      <c r="X38" s="65">
        <f t="shared" si="0"/>
        <v>-3.7569097339088026E-8</v>
      </c>
      <c r="Y38" s="66">
        <f t="shared" si="1"/>
        <v>-3.7559210304864323E-8</v>
      </c>
      <c r="Z38" s="66">
        <f t="shared" si="2"/>
        <v>-3.7559212906828511E-8</v>
      </c>
      <c r="AA38" s="67">
        <f t="shared" si="3"/>
        <v>-3.7549328473199482E-8</v>
      </c>
      <c r="AB38" s="68">
        <f t="shared" si="15"/>
        <v>7.1378182928216619E-4</v>
      </c>
      <c r="AC38" s="69"/>
      <c r="AD38" s="70">
        <f t="shared" si="14"/>
        <v>7.1378182928216622</v>
      </c>
      <c r="AE38" s="70"/>
      <c r="AF38" s="74"/>
      <c r="AG38" s="71">
        <v>320</v>
      </c>
    </row>
    <row r="39" spans="5:33">
      <c r="E39" s="73">
        <v>0.60432870370370373</v>
      </c>
      <c r="G39" s="58">
        <v>12.01</v>
      </c>
      <c r="H39" s="58">
        <v>5.88</v>
      </c>
      <c r="I39" s="58">
        <v>8.09</v>
      </c>
      <c r="J39" s="58">
        <v>12.07</v>
      </c>
      <c r="K39" s="58">
        <v>5.8</v>
      </c>
      <c r="L39" s="58">
        <v>9.24</v>
      </c>
      <c r="M39" s="59">
        <f t="shared" si="6"/>
        <v>12.04</v>
      </c>
      <c r="N39" s="59">
        <f t="shared" si="6"/>
        <v>5.84</v>
      </c>
      <c r="O39" s="59">
        <f t="shared" si="6"/>
        <v>8.6649999999999991</v>
      </c>
      <c r="P39" s="60">
        <f t="shared" si="7"/>
        <v>0.16773105211235653</v>
      </c>
      <c r="Q39" s="22">
        <f t="shared" si="8"/>
        <v>1.445439770745926E-6</v>
      </c>
      <c r="R39" s="61">
        <f t="shared" si="9"/>
        <v>2.3576162877563849E-9</v>
      </c>
      <c r="S39" s="22">
        <f t="shared" si="10"/>
        <v>5.558354560294197E-18</v>
      </c>
      <c r="T39" s="62">
        <v>298</v>
      </c>
      <c r="U39" s="59">
        <f t="shared" si="11"/>
        <v>285.04000000000002</v>
      </c>
      <c r="V39" s="63">
        <f t="shared" si="12"/>
        <v>0.76684115452064139</v>
      </c>
      <c r="W39" s="64">
        <f t="shared" si="13"/>
        <v>5.8457623322201089</v>
      </c>
      <c r="X39" s="65">
        <f t="shared" si="0"/>
        <v>-3.9920883688274313E-8</v>
      </c>
      <c r="Y39" s="66">
        <f t="shared" si="1"/>
        <v>-3.9909714196956203E-8</v>
      </c>
      <c r="Z39" s="66">
        <f t="shared" si="2"/>
        <v>-3.9909717322075812E-8</v>
      </c>
      <c r="AA39" s="67">
        <f t="shared" si="3"/>
        <v>-3.9898550954128552E-8</v>
      </c>
      <c r="AB39" s="68">
        <f t="shared" si="15"/>
        <v>7.1340623716177338E-4</v>
      </c>
      <c r="AC39" s="69"/>
      <c r="AD39" s="70">
        <f t="shared" si="14"/>
        <v>7.134062371617734</v>
      </c>
      <c r="AE39" s="70"/>
      <c r="AF39" s="74"/>
      <c r="AG39" s="71">
        <v>330</v>
      </c>
    </row>
    <row r="40" spans="5:33">
      <c r="E40" s="73">
        <v>0.60444444444444445</v>
      </c>
      <c r="G40" s="58">
        <v>12.02</v>
      </c>
      <c r="H40" s="58">
        <v>5.88</v>
      </c>
      <c r="I40" s="58">
        <v>8.15</v>
      </c>
      <c r="J40" s="58">
        <v>12.08</v>
      </c>
      <c r="K40" s="58">
        <v>5.8</v>
      </c>
      <c r="L40" s="58">
        <v>9.34</v>
      </c>
      <c r="M40" s="59">
        <f t="shared" si="6"/>
        <v>12.05</v>
      </c>
      <c r="N40" s="59">
        <f t="shared" si="6"/>
        <v>5.84</v>
      </c>
      <c r="O40" s="59">
        <f t="shared" si="6"/>
        <v>8.745000000000001</v>
      </c>
      <c r="P40" s="60">
        <f t="shared" si="7"/>
        <v>0.16930725843313937</v>
      </c>
      <c r="Q40" s="22">
        <f t="shared" si="8"/>
        <v>1.445439770745926E-6</v>
      </c>
      <c r="R40" s="61">
        <f t="shared" si="9"/>
        <v>2.3595762811559777E-9</v>
      </c>
      <c r="S40" s="22">
        <f t="shared" si="10"/>
        <v>5.5676002265938735E-18</v>
      </c>
      <c r="T40" s="62">
        <v>298</v>
      </c>
      <c r="U40" s="59">
        <f t="shared" si="11"/>
        <v>285.05</v>
      </c>
      <c r="V40" s="63">
        <f t="shared" si="12"/>
        <v>0.76622257486912171</v>
      </c>
      <c r="W40" s="64">
        <f t="shared" si="13"/>
        <v>5.8374419511036573</v>
      </c>
      <c r="X40" s="65">
        <f t="shared" si="0"/>
        <v>-4.0397975958581678E-8</v>
      </c>
      <c r="Y40" s="66">
        <f t="shared" si="1"/>
        <v>-4.0386531497720083E-8</v>
      </c>
      <c r="Z40" s="66">
        <f t="shared" si="2"/>
        <v>-4.0386534739854904E-8</v>
      </c>
      <c r="AA40" s="67">
        <f t="shared" si="3"/>
        <v>-4.0375093519291193E-8</v>
      </c>
      <c r="AB40" s="68">
        <f t="shared" si="15"/>
        <v>7.1300713999897258E-4</v>
      </c>
      <c r="AC40" s="69"/>
      <c r="AD40" s="70">
        <f t="shared" si="14"/>
        <v>7.1300713999897258</v>
      </c>
      <c r="AE40" s="70"/>
      <c r="AF40" s="74"/>
      <c r="AG40" s="71">
        <v>340</v>
      </c>
    </row>
    <row r="41" spans="5:33">
      <c r="E41" s="73">
        <v>0.60456018518518517</v>
      </c>
      <c r="G41" s="58">
        <v>12.04</v>
      </c>
      <c r="H41" s="58">
        <v>5.89</v>
      </c>
      <c r="I41" s="58">
        <v>8.26</v>
      </c>
      <c r="J41" s="58">
        <v>12.09</v>
      </c>
      <c r="K41" s="58">
        <v>5.81</v>
      </c>
      <c r="L41" s="58">
        <v>9.4</v>
      </c>
      <c r="M41" s="59">
        <f t="shared" si="6"/>
        <v>12.065</v>
      </c>
      <c r="N41" s="59">
        <f t="shared" si="6"/>
        <v>5.85</v>
      </c>
      <c r="O41" s="59">
        <f t="shared" si="6"/>
        <v>8.83</v>
      </c>
      <c r="P41" s="60">
        <f t="shared" si="7"/>
        <v>0.17099475049291882</v>
      </c>
      <c r="Q41" s="22">
        <f t="shared" si="8"/>
        <v>1.4125375446227531E-6</v>
      </c>
      <c r="R41" s="61">
        <f t="shared" si="9"/>
        <v>2.4175494713063516E-9</v>
      </c>
      <c r="S41" s="22">
        <f t="shared" si="10"/>
        <v>5.8445454462136201E-18</v>
      </c>
      <c r="T41" s="62">
        <v>298</v>
      </c>
      <c r="U41" s="59">
        <f t="shared" si="11"/>
        <v>285.065</v>
      </c>
      <c r="V41" s="63">
        <f t="shared" si="12"/>
        <v>0.76529478676534024</v>
      </c>
      <c r="W41" s="64">
        <f t="shared" si="13"/>
        <v>5.8249846703686332</v>
      </c>
      <c r="X41" s="65">
        <f t="shared" si="0"/>
        <v>-4.2897425242564736E-8</v>
      </c>
      <c r="Y41" s="66">
        <f t="shared" si="1"/>
        <v>-4.2884513506414533E-8</v>
      </c>
      <c r="Z41" s="66">
        <f t="shared" si="2"/>
        <v>-4.2884517392730073E-8</v>
      </c>
      <c r="AA41" s="67">
        <f t="shared" si="3"/>
        <v>-4.2871609540555932E-8</v>
      </c>
      <c r="AB41" s="68">
        <f t="shared" si="15"/>
        <v>7.1260327466238422E-4</v>
      </c>
      <c r="AC41" s="69"/>
      <c r="AD41" s="70">
        <f t="shared" si="14"/>
        <v>7.1260327466238422</v>
      </c>
      <c r="AE41" s="70"/>
      <c r="AF41" s="74"/>
      <c r="AG41" s="71">
        <v>350</v>
      </c>
    </row>
    <row r="42" spans="5:33">
      <c r="E42" s="73">
        <v>0.60467592592592589</v>
      </c>
      <c r="G42" s="58">
        <v>12.05</v>
      </c>
      <c r="H42" s="58">
        <v>5.9</v>
      </c>
      <c r="I42" s="58">
        <v>8.35</v>
      </c>
      <c r="J42" s="58">
        <v>12.11</v>
      </c>
      <c r="K42" s="58">
        <v>5.82</v>
      </c>
      <c r="L42" s="58">
        <v>9.4499999999999993</v>
      </c>
      <c r="M42" s="59">
        <f t="shared" si="6"/>
        <v>12.08</v>
      </c>
      <c r="N42" s="59">
        <f t="shared" si="6"/>
        <v>5.86</v>
      </c>
      <c r="O42" s="59">
        <f t="shared" si="6"/>
        <v>8.8999999999999986</v>
      </c>
      <c r="P42" s="60">
        <f t="shared" si="7"/>
        <v>0.17239251982642589</v>
      </c>
      <c r="Q42" s="22">
        <f t="shared" si="8"/>
        <v>1.3803842646028812E-6</v>
      </c>
      <c r="R42" s="61">
        <f t="shared" si="9"/>
        <v>2.4769470234504716E-9</v>
      </c>
      <c r="S42" s="22">
        <f t="shared" si="10"/>
        <v>6.1352665569801514E-18</v>
      </c>
      <c r="T42" s="62">
        <v>298</v>
      </c>
      <c r="U42" s="59">
        <f t="shared" si="11"/>
        <v>285.08</v>
      </c>
      <c r="V42" s="63">
        <f t="shared" si="12"/>
        <v>0.76436709629606092</v>
      </c>
      <c r="W42" s="64">
        <f t="shared" si="13"/>
        <v>5.8125552805845686</v>
      </c>
      <c r="X42" s="65">
        <f t="shared" si="0"/>
        <v>-4.5469043163281885E-8</v>
      </c>
      <c r="Y42" s="66">
        <f t="shared" si="1"/>
        <v>-4.5454528222836522E-8</v>
      </c>
      <c r="Z42" s="66">
        <f t="shared" si="2"/>
        <v>-4.5454532856395555E-8</v>
      </c>
      <c r="AA42" s="67">
        <f t="shared" si="3"/>
        <v>-4.544002254655093E-8</v>
      </c>
      <c r="AB42" s="68">
        <f t="shared" si="15"/>
        <v>7.1217442950141522E-4</v>
      </c>
      <c r="AC42" s="69"/>
      <c r="AD42" s="70">
        <f t="shared" si="14"/>
        <v>7.1217442950141523</v>
      </c>
      <c r="AE42" s="70"/>
      <c r="AF42" s="74"/>
      <c r="AG42" s="71">
        <v>360</v>
      </c>
    </row>
    <row r="43" spans="5:33">
      <c r="E43" s="73">
        <v>0.60479166666666662</v>
      </c>
      <c r="G43" s="58">
        <v>12.07</v>
      </c>
      <c r="H43" s="58">
        <v>5.9</v>
      </c>
      <c r="I43" s="58">
        <v>8.41</v>
      </c>
      <c r="J43" s="58">
        <v>12.13</v>
      </c>
      <c r="K43" s="58">
        <v>5.82</v>
      </c>
      <c r="L43" s="58">
        <v>9.5399999999999991</v>
      </c>
      <c r="M43" s="59">
        <f t="shared" si="6"/>
        <v>12.100000000000001</v>
      </c>
      <c r="N43" s="59">
        <f t="shared" si="6"/>
        <v>5.86</v>
      </c>
      <c r="O43" s="59">
        <f t="shared" si="6"/>
        <v>8.9749999999999996</v>
      </c>
      <c r="P43" s="60">
        <f t="shared" si="7"/>
        <v>0.17390204584295868</v>
      </c>
      <c r="Q43" s="22">
        <f t="shared" si="8"/>
        <v>1.3803842646028812E-6</v>
      </c>
      <c r="R43" s="61">
        <f t="shared" si="9"/>
        <v>2.4810671322654763E-9</v>
      </c>
      <c r="S43" s="22">
        <f t="shared" si="10"/>
        <v>6.1556941148080345E-18</v>
      </c>
      <c r="T43" s="62">
        <v>298</v>
      </c>
      <c r="U43" s="59">
        <f t="shared" si="11"/>
        <v>285.10000000000002</v>
      </c>
      <c r="V43" s="63">
        <f t="shared" si="12"/>
        <v>0.76313032751960164</v>
      </c>
      <c r="W43" s="64">
        <f t="shared" si="13"/>
        <v>5.7960260339508727</v>
      </c>
      <c r="X43" s="65">
        <f t="shared" si="0"/>
        <v>-4.6121686063852818E-8</v>
      </c>
      <c r="Y43" s="66">
        <f t="shared" si="1"/>
        <v>-4.6106741912560777E-8</v>
      </c>
      <c r="Z43" s="66">
        <f t="shared" si="2"/>
        <v>-4.6106746754700714E-8</v>
      </c>
      <c r="AA43" s="67">
        <f t="shared" si="3"/>
        <v>-4.6091807442410749E-8</v>
      </c>
      <c r="AB43" s="68">
        <f t="shared" si="15"/>
        <v>7.1171988418830144E-4</v>
      </c>
      <c r="AC43" s="69"/>
      <c r="AD43" s="70">
        <f t="shared" si="14"/>
        <v>7.1171988418830141</v>
      </c>
      <c r="AE43" s="70"/>
      <c r="AF43" s="74"/>
      <c r="AG43" s="71">
        <v>370</v>
      </c>
    </row>
    <row r="44" spans="5:33">
      <c r="E44" s="73">
        <v>0.60490740740740745</v>
      </c>
      <c r="G44" s="58">
        <v>12.08</v>
      </c>
      <c r="H44" s="58">
        <v>5.9</v>
      </c>
      <c r="I44" s="58">
        <v>8.4499999999999993</v>
      </c>
      <c r="J44" s="58">
        <v>12.14</v>
      </c>
      <c r="K44" s="58">
        <v>5.82</v>
      </c>
      <c r="L44" s="58">
        <v>9.64</v>
      </c>
      <c r="M44" s="59">
        <f t="shared" si="6"/>
        <v>12.11</v>
      </c>
      <c r="N44" s="59">
        <f t="shared" si="6"/>
        <v>5.86</v>
      </c>
      <c r="O44" s="59">
        <f t="shared" si="6"/>
        <v>9.0449999999999999</v>
      </c>
      <c r="P44" s="60">
        <f t="shared" si="7"/>
        <v>0.1752870103966557</v>
      </c>
      <c r="Q44" s="22">
        <f t="shared" si="8"/>
        <v>1.3803842646028812E-6</v>
      </c>
      <c r="R44" s="61">
        <f t="shared" si="9"/>
        <v>2.4831297559538337E-9</v>
      </c>
      <c r="S44" s="22">
        <f t="shared" si="10"/>
        <v>6.1659333849033453E-18</v>
      </c>
      <c r="T44" s="62">
        <v>298</v>
      </c>
      <c r="U44" s="59">
        <f t="shared" si="11"/>
        <v>285.11</v>
      </c>
      <c r="V44" s="63">
        <f t="shared" si="12"/>
        <v>0.76251200819935405</v>
      </c>
      <c r="W44" s="64">
        <f t="shared" si="13"/>
        <v>5.7877799128193939</v>
      </c>
      <c r="X44" s="65">
        <f t="shared" si="0"/>
        <v>-4.6602466013211079E-8</v>
      </c>
      <c r="Y44" s="66">
        <f t="shared" si="1"/>
        <v>-4.6587198787080394E-8</v>
      </c>
      <c r="Z44" s="66">
        <f t="shared" si="2"/>
        <v>-4.6587203788708278E-8</v>
      </c>
      <c r="AA44" s="67">
        <f t="shared" si="3"/>
        <v>-4.6571941560928378E-8</v>
      </c>
      <c r="AB44" s="68">
        <f t="shared" si="15"/>
        <v>7.112588167369001E-4</v>
      </c>
      <c r="AC44" s="69"/>
      <c r="AD44" s="70">
        <f t="shared" si="14"/>
        <v>7.112588167369001</v>
      </c>
      <c r="AE44" s="70"/>
      <c r="AF44" s="74"/>
      <c r="AG44" s="71">
        <v>380</v>
      </c>
    </row>
    <row r="45" spans="5:33">
      <c r="E45" s="73">
        <v>0.60502314814814817</v>
      </c>
      <c r="G45" s="58">
        <v>12.11</v>
      </c>
      <c r="H45" s="58">
        <v>5.91</v>
      </c>
      <c r="I45" s="58">
        <v>8.6199999999999992</v>
      </c>
      <c r="J45" s="58">
        <v>12.16</v>
      </c>
      <c r="K45" s="58">
        <v>5.83</v>
      </c>
      <c r="L45" s="58">
        <v>9.8000000000000007</v>
      </c>
      <c r="M45" s="59">
        <f t="shared" si="6"/>
        <v>12.135</v>
      </c>
      <c r="N45" s="59">
        <f t="shared" si="6"/>
        <v>5.87</v>
      </c>
      <c r="O45" s="59">
        <f t="shared" si="6"/>
        <v>9.2100000000000009</v>
      </c>
      <c r="P45" s="60">
        <f t="shared" si="7"/>
        <v>0.1785575283926866</v>
      </c>
      <c r="Q45" s="22">
        <f t="shared" si="8"/>
        <v>1.3489628825916527E-6</v>
      </c>
      <c r="R45" s="61">
        <f t="shared" si="9"/>
        <v>2.5462536290856989E-9</v>
      </c>
      <c r="S45" s="22">
        <f t="shared" si="10"/>
        <v>6.4834075436320915E-18</v>
      </c>
      <c r="T45" s="62">
        <v>298</v>
      </c>
      <c r="U45" s="59">
        <f t="shared" si="11"/>
        <v>285.13499999999999</v>
      </c>
      <c r="V45" s="63">
        <f t="shared" si="12"/>
        <v>0.7609663996437348</v>
      </c>
      <c r="W45" s="64">
        <f t="shared" si="13"/>
        <v>5.7672184203553813</v>
      </c>
      <c r="X45" s="65">
        <f t="shared" si="0"/>
        <v>-5.006138696997318E-8</v>
      </c>
      <c r="Y45" s="66">
        <f t="shared" si="1"/>
        <v>-5.0043757768079795E-8</v>
      </c>
      <c r="Z45" s="66">
        <f t="shared" si="2"/>
        <v>-5.0043763976232996E-8</v>
      </c>
      <c r="AA45" s="67">
        <f t="shared" si="3"/>
        <v>-5.0026140978120381E-8</v>
      </c>
      <c r="AB45" s="68">
        <f t="shared" si="15"/>
        <v>7.1079294471569057E-4</v>
      </c>
      <c r="AC45" s="69"/>
      <c r="AD45" s="70">
        <f t="shared" si="14"/>
        <v>7.1079294471569057</v>
      </c>
      <c r="AE45" s="70"/>
      <c r="AF45" s="74"/>
      <c r="AG45" s="71">
        <v>390</v>
      </c>
    </row>
    <row r="46" spans="5:33">
      <c r="E46" s="73">
        <v>0.60513888888888889</v>
      </c>
      <c r="G46" s="58">
        <v>12.14</v>
      </c>
      <c r="H46" s="58">
        <v>5.91</v>
      </c>
      <c r="I46" s="58">
        <v>8.6199999999999992</v>
      </c>
      <c r="J46" s="58">
        <v>12.18</v>
      </c>
      <c r="K46" s="58">
        <v>5.83</v>
      </c>
      <c r="L46" s="58">
        <v>9.8699999999999992</v>
      </c>
      <c r="M46" s="59">
        <f t="shared" si="6"/>
        <v>12.16</v>
      </c>
      <c r="N46" s="59">
        <f t="shared" si="6"/>
        <v>5.87</v>
      </c>
      <c r="O46" s="59">
        <f t="shared" si="6"/>
        <v>9.2449999999999992</v>
      </c>
      <c r="P46" s="60">
        <f t="shared" si="7"/>
        <v>0.1793093335123781</v>
      </c>
      <c r="Q46" s="22">
        <f t="shared" si="8"/>
        <v>1.3489628825916527E-6</v>
      </c>
      <c r="R46" s="61">
        <f t="shared" si="9"/>
        <v>2.5515489696305552E-9</v>
      </c>
      <c r="S46" s="22">
        <f t="shared" si="10"/>
        <v>6.5104021444227481E-18</v>
      </c>
      <c r="T46" s="62">
        <v>298</v>
      </c>
      <c r="U46" s="59">
        <f t="shared" si="11"/>
        <v>285.16000000000003</v>
      </c>
      <c r="V46" s="63">
        <f t="shared" si="12"/>
        <v>0.75942106209536264</v>
      </c>
      <c r="W46" s="64">
        <f t="shared" si="13"/>
        <v>5.7467335600894724</v>
      </c>
      <c r="X46" s="65">
        <f t="shared" si="0"/>
        <v>-5.0625760975543366E-8</v>
      </c>
      <c r="Y46" s="66">
        <f t="shared" si="1"/>
        <v>-5.0607719340239965E-8</v>
      </c>
      <c r="Z46" s="66">
        <f t="shared" si="2"/>
        <v>-5.0607725769784893E-8</v>
      </c>
      <c r="AA46" s="67">
        <f t="shared" si="3"/>
        <v>-5.0589690559443807E-8</v>
      </c>
      <c r="AB46" s="68">
        <f t="shared" si="15"/>
        <v>7.102925070966294E-4</v>
      </c>
      <c r="AC46" s="69"/>
      <c r="AD46" s="70">
        <f t="shared" si="14"/>
        <v>7.1029250709662941</v>
      </c>
      <c r="AE46" s="70"/>
      <c r="AF46" s="74"/>
      <c r="AG46" s="71">
        <v>400</v>
      </c>
    </row>
    <row r="47" spans="5:33">
      <c r="E47" s="73">
        <v>0.60525462962962961</v>
      </c>
      <c r="G47" s="58">
        <v>12.15</v>
      </c>
      <c r="H47" s="58">
        <v>5.92</v>
      </c>
      <c r="I47" s="58">
        <v>8.43</v>
      </c>
      <c r="J47" s="58">
        <v>12.2</v>
      </c>
      <c r="K47" s="58">
        <v>5.84</v>
      </c>
      <c r="L47" s="58">
        <v>9.89</v>
      </c>
      <c r="M47" s="59">
        <f t="shared" si="6"/>
        <v>12.175000000000001</v>
      </c>
      <c r="N47" s="59">
        <f t="shared" si="6"/>
        <v>5.88</v>
      </c>
      <c r="O47" s="59">
        <f t="shared" si="6"/>
        <v>9.16</v>
      </c>
      <c r="P47" s="60">
        <f t="shared" si="7"/>
        <v>0.1777043080397557</v>
      </c>
      <c r="Q47" s="22">
        <f t="shared" si="8"/>
        <v>1.3182567385564063E-6</v>
      </c>
      <c r="R47" s="61">
        <f t="shared" si="9"/>
        <v>2.6142387986374469E-9</v>
      </c>
      <c r="S47" s="22">
        <f t="shared" si="10"/>
        <v>6.8342444963013617E-18</v>
      </c>
      <c r="T47" s="62">
        <v>298</v>
      </c>
      <c r="U47" s="59">
        <f t="shared" si="11"/>
        <v>285.17500000000001</v>
      </c>
      <c r="V47" s="63">
        <f t="shared" si="12"/>
        <v>0.75849398962017389</v>
      </c>
      <c r="W47" s="64">
        <f t="shared" si="13"/>
        <v>5.7344793030945889</v>
      </c>
      <c r="X47" s="65">
        <f t="shared" si="0"/>
        <v>-5.2743245694867786E-8</v>
      </c>
      <c r="Y47" s="66">
        <f t="shared" si="1"/>
        <v>-5.2723649307494076E-8</v>
      </c>
      <c r="Z47" s="66">
        <f t="shared" si="2"/>
        <v>-5.2723656588395995E-8</v>
      </c>
      <c r="AA47" s="67">
        <f t="shared" si="3"/>
        <v>-5.2704067476513841E-8</v>
      </c>
      <c r="AB47" s="68">
        <f t="shared" si="15"/>
        <v>7.0978642986037105E-4</v>
      </c>
      <c r="AC47" s="69"/>
      <c r="AD47" s="70">
        <f t="shared" si="14"/>
        <v>7.0978642986037102</v>
      </c>
      <c r="AE47" s="70"/>
      <c r="AF47" s="74"/>
      <c r="AG47" s="71">
        <v>410</v>
      </c>
    </row>
    <row r="48" spans="5:33">
      <c r="E48" s="73">
        <v>0.60537037037037034</v>
      </c>
      <c r="G48" s="58">
        <v>12.16</v>
      </c>
      <c r="H48" s="58">
        <v>5.92</v>
      </c>
      <c r="I48" s="58">
        <v>8.65</v>
      </c>
      <c r="J48" s="58">
        <v>12.22</v>
      </c>
      <c r="K48" s="58">
        <v>5.84</v>
      </c>
      <c r="L48" s="58">
        <v>10.039999999999999</v>
      </c>
      <c r="M48" s="59">
        <f t="shared" si="6"/>
        <v>12.190000000000001</v>
      </c>
      <c r="N48" s="59">
        <f t="shared" si="6"/>
        <v>5.88</v>
      </c>
      <c r="O48" s="59">
        <f t="shared" si="6"/>
        <v>9.3449999999999989</v>
      </c>
      <c r="P48" s="60">
        <f t="shared" si="7"/>
        <v>0.18133778914569532</v>
      </c>
      <c r="Q48" s="22">
        <f t="shared" si="8"/>
        <v>1.3182567385564063E-6</v>
      </c>
      <c r="R48" s="61">
        <f t="shared" si="9"/>
        <v>2.617499479096851E-9</v>
      </c>
      <c r="S48" s="22">
        <f t="shared" si="10"/>
        <v>6.8513035230722861E-18</v>
      </c>
      <c r="T48" s="62">
        <v>298</v>
      </c>
      <c r="U48" s="59">
        <f t="shared" si="11"/>
        <v>285.19</v>
      </c>
      <c r="V48" s="63">
        <f t="shared" si="12"/>
        <v>0.75756701466654497</v>
      </c>
      <c r="W48" s="64">
        <f t="shared" si="13"/>
        <v>5.7222524618530608</v>
      </c>
      <c r="X48" s="65">
        <f t="shared" si="0"/>
        <v>-5.4031144224785083E-8</v>
      </c>
      <c r="Y48" s="66">
        <f t="shared" si="1"/>
        <v>-5.4010563846174965E-8</v>
      </c>
      <c r="Z48" s="66">
        <f t="shared" si="2"/>
        <v>-5.4010571685209101E-8</v>
      </c>
      <c r="AA48" s="67">
        <f t="shared" si="3"/>
        <v>-5.3989999139661379E-8</v>
      </c>
      <c r="AB48" s="68">
        <f t="shared" si="15"/>
        <v>7.0925919331876579E-4</v>
      </c>
      <c r="AC48" s="69"/>
      <c r="AD48" s="70">
        <f t="shared" si="14"/>
        <v>7.0925919331876575</v>
      </c>
      <c r="AE48" s="70"/>
      <c r="AF48" s="74"/>
      <c r="AG48" s="71">
        <v>420</v>
      </c>
    </row>
    <row r="49" spans="5:33">
      <c r="E49" s="73">
        <v>0.60548611111111106</v>
      </c>
      <c r="G49" s="58">
        <v>12.18</v>
      </c>
      <c r="H49" s="58">
        <v>5.93</v>
      </c>
      <c r="I49" s="58">
        <v>8.68</v>
      </c>
      <c r="J49" s="58">
        <v>12.24</v>
      </c>
      <c r="K49" s="58">
        <v>5.85</v>
      </c>
      <c r="L49" s="58">
        <v>10.07</v>
      </c>
      <c r="M49" s="59">
        <f t="shared" si="6"/>
        <v>12.21</v>
      </c>
      <c r="N49" s="59">
        <f t="shared" si="6"/>
        <v>5.89</v>
      </c>
      <c r="O49" s="59">
        <f t="shared" si="6"/>
        <v>9.375</v>
      </c>
      <c r="P49" s="60">
        <f t="shared" si="7"/>
        <v>0.18197945721005351</v>
      </c>
      <c r="Q49" s="22">
        <f t="shared" si="8"/>
        <v>1.2882495516931333E-6</v>
      </c>
      <c r="R49" s="61">
        <f t="shared" si="9"/>
        <v>2.6829241908698978E-9</v>
      </c>
      <c r="S49" s="22">
        <f t="shared" si="10"/>
        <v>7.1980822139548961E-18</v>
      </c>
      <c r="T49" s="62">
        <v>298</v>
      </c>
      <c r="U49" s="59">
        <f t="shared" si="11"/>
        <v>285.20999999999998</v>
      </c>
      <c r="V49" s="63">
        <f t="shared" si="12"/>
        <v>0.75633119973532026</v>
      </c>
      <c r="W49" s="64">
        <f t="shared" si="13"/>
        <v>5.7059925427509777</v>
      </c>
      <c r="X49" s="65">
        <f t="shared" si="0"/>
        <v>-5.7085627479215027E-8</v>
      </c>
      <c r="Y49" s="66">
        <f t="shared" si="1"/>
        <v>-5.7062636925400531E-8</v>
      </c>
      <c r="Z49" s="66">
        <f t="shared" si="2"/>
        <v>-5.7062646184571152E-8</v>
      </c>
      <c r="AA49" s="67">
        <f t="shared" si="3"/>
        <v>-5.7039664882469231E-8</v>
      </c>
      <c r="AB49" s="68">
        <f t="shared" si="15"/>
        <v>7.0871908762805381E-4</v>
      </c>
      <c r="AC49" s="69"/>
      <c r="AD49" s="70">
        <f t="shared" si="14"/>
        <v>7.0871908762805385</v>
      </c>
      <c r="AE49" s="70"/>
      <c r="AF49" s="74"/>
      <c r="AG49" s="71">
        <v>430</v>
      </c>
    </row>
    <row r="50" spans="5:33">
      <c r="E50" s="73">
        <v>0.60560185185185189</v>
      </c>
      <c r="G50" s="58">
        <v>12.19</v>
      </c>
      <c r="H50" s="58">
        <v>5.93</v>
      </c>
      <c r="I50" s="58">
        <v>8.75</v>
      </c>
      <c r="J50" s="58">
        <v>12.26</v>
      </c>
      <c r="K50" s="58">
        <v>5.85</v>
      </c>
      <c r="L50" s="58">
        <v>10.16</v>
      </c>
      <c r="M50" s="59">
        <f t="shared" si="6"/>
        <v>12.225</v>
      </c>
      <c r="N50" s="59">
        <f t="shared" si="6"/>
        <v>5.89</v>
      </c>
      <c r="O50" s="59">
        <f t="shared" si="6"/>
        <v>9.4550000000000001</v>
      </c>
      <c r="P50" s="60">
        <f t="shared" si="7"/>
        <v>0.18357739853006361</v>
      </c>
      <c r="Q50" s="22">
        <f t="shared" si="8"/>
        <v>1.2882495516931333E-6</v>
      </c>
      <c r="R50" s="61">
        <f t="shared" si="9"/>
        <v>2.6862705410532826E-9</v>
      </c>
      <c r="S50" s="22">
        <f t="shared" si="10"/>
        <v>7.2160494197306947E-18</v>
      </c>
      <c r="T50" s="62">
        <v>298</v>
      </c>
      <c r="U50" s="59">
        <f t="shared" si="11"/>
        <v>285.22500000000002</v>
      </c>
      <c r="V50" s="63">
        <f t="shared" si="12"/>
        <v>0.75540445227216679</v>
      </c>
      <c r="W50" s="64">
        <f t="shared" si="13"/>
        <v>5.6938294224283714</v>
      </c>
      <c r="X50" s="65">
        <f t="shared" si="0"/>
        <v>-5.780737580272339E-8</v>
      </c>
      <c r="Y50" s="66">
        <f t="shared" si="1"/>
        <v>-5.7783781225595112E-8</v>
      </c>
      <c r="Z50" s="66">
        <f t="shared" si="2"/>
        <v>-5.7783790855924493E-8</v>
      </c>
      <c r="AA50" s="67">
        <f t="shared" si="3"/>
        <v>-5.7760205901264197E-8</v>
      </c>
      <c r="AB50" s="68">
        <f t="shared" si="15"/>
        <v>7.0814846119708445E-4</v>
      </c>
      <c r="AC50" s="69"/>
      <c r="AD50" s="70">
        <f t="shared" si="14"/>
        <v>7.0814846119708443</v>
      </c>
      <c r="AE50" s="70"/>
      <c r="AF50" s="74"/>
      <c r="AG50" s="71">
        <v>440</v>
      </c>
    </row>
    <row r="51" spans="5:33">
      <c r="E51" s="73">
        <v>0.60571759259259261</v>
      </c>
      <c r="G51" s="58">
        <v>12.21</v>
      </c>
      <c r="H51" s="58">
        <v>5.94</v>
      </c>
      <c r="I51" s="58">
        <v>8.74</v>
      </c>
      <c r="J51" s="58">
        <v>12.27</v>
      </c>
      <c r="K51" s="58">
        <v>5.86</v>
      </c>
      <c r="L51" s="58">
        <v>10.199999999999999</v>
      </c>
      <c r="M51" s="59">
        <f t="shared" si="6"/>
        <v>12.24</v>
      </c>
      <c r="N51" s="59">
        <f t="shared" si="6"/>
        <v>5.9</v>
      </c>
      <c r="O51" s="59">
        <f t="shared" si="6"/>
        <v>9.4699999999999989</v>
      </c>
      <c r="P51" s="60">
        <f t="shared" si="7"/>
        <v>0.18391378071000467</v>
      </c>
      <c r="Q51" s="22">
        <f t="shared" si="8"/>
        <v>1.2589254117941642E-6</v>
      </c>
      <c r="R51" s="61">
        <f t="shared" si="9"/>
        <v>2.7522703877696385E-9</v>
      </c>
      <c r="S51" s="22">
        <f t="shared" si="10"/>
        <v>7.5749922873936367E-18</v>
      </c>
      <c r="T51" s="62">
        <v>298</v>
      </c>
      <c r="U51" s="59">
        <f t="shared" si="11"/>
        <v>285.24</v>
      </c>
      <c r="V51" s="63">
        <f t="shared" si="12"/>
        <v>0.7544778022793005</v>
      </c>
      <c r="W51" s="64">
        <f t="shared" si="13"/>
        <v>5.6816935046590702</v>
      </c>
      <c r="X51" s="65">
        <f t="shared" si="0"/>
        <v>-6.0874182215885727E-8</v>
      </c>
      <c r="Y51" s="66">
        <f t="shared" si="1"/>
        <v>-6.0847996377056943E-8</v>
      </c>
      <c r="Z51" s="66">
        <f t="shared" si="2"/>
        <v>-6.0848007641243661E-8</v>
      </c>
      <c r="AA51" s="67">
        <f t="shared" si="3"/>
        <v>-6.0821833056910718E-8</v>
      </c>
      <c r="AB51" s="68">
        <f t="shared" si="15"/>
        <v>7.0757062332063938E-4</v>
      </c>
      <c r="AC51" s="69"/>
      <c r="AD51" s="70">
        <f t="shared" si="14"/>
        <v>7.075706233206394</v>
      </c>
      <c r="AE51" s="70"/>
      <c r="AF51" s="74"/>
      <c r="AG51" s="71">
        <v>450</v>
      </c>
    </row>
    <row r="52" spans="5:33">
      <c r="E52" s="73">
        <v>0.60583333333333333</v>
      </c>
      <c r="G52" s="58">
        <v>12.22</v>
      </c>
      <c r="H52" s="58">
        <v>5.94</v>
      </c>
      <c r="I52" s="58">
        <v>8.67</v>
      </c>
      <c r="J52" s="58">
        <v>12.29</v>
      </c>
      <c r="K52" s="58">
        <v>5.86</v>
      </c>
      <c r="L52" s="58">
        <v>10.23</v>
      </c>
      <c r="M52" s="59">
        <f t="shared" si="6"/>
        <v>12.254999999999999</v>
      </c>
      <c r="N52" s="59">
        <f t="shared" si="6"/>
        <v>5.9</v>
      </c>
      <c r="O52" s="59">
        <f t="shared" si="6"/>
        <v>9.4499999999999993</v>
      </c>
      <c r="P52" s="60">
        <f t="shared" si="7"/>
        <v>0.18357043759854258</v>
      </c>
      <c r="Q52" s="22">
        <f t="shared" si="8"/>
        <v>1.2589254117941642E-6</v>
      </c>
      <c r="R52" s="61">
        <f t="shared" si="9"/>
        <v>2.7557032318836015E-9</v>
      </c>
      <c r="S52" s="22">
        <f t="shared" si="10"/>
        <v>7.5939003022137261E-18</v>
      </c>
      <c r="T52" s="62">
        <v>298</v>
      </c>
      <c r="U52" s="59">
        <f t="shared" si="11"/>
        <v>285.255</v>
      </c>
      <c r="V52" s="63">
        <f t="shared" si="12"/>
        <v>0.75355124974134158</v>
      </c>
      <c r="W52" s="64">
        <f t="shared" si="13"/>
        <v>5.6695847258207328</v>
      </c>
      <c r="X52" s="65">
        <f t="shared" si="0"/>
        <v>-6.0989802143974612E-8</v>
      </c>
      <c r="Y52" s="66">
        <f t="shared" si="1"/>
        <v>-6.0963494116020717E-8</v>
      </c>
      <c r="Z52" s="66">
        <f t="shared" si="2"/>
        <v>-6.0963505464021702E-8</v>
      </c>
      <c r="AA52" s="67">
        <f t="shared" si="3"/>
        <v>-6.0937208774278837E-8</v>
      </c>
      <c r="AB52" s="68">
        <f t="shared" si="15"/>
        <v>7.069621432817904E-4</v>
      </c>
      <c r="AC52" s="69"/>
      <c r="AD52" s="70">
        <f t="shared" si="14"/>
        <v>7.0696214328179039</v>
      </c>
      <c r="AE52" s="70"/>
      <c r="AF52" s="74"/>
      <c r="AG52" s="71">
        <v>460</v>
      </c>
    </row>
    <row r="53" spans="5:33">
      <c r="E53" s="73">
        <v>0.60594907407407406</v>
      </c>
      <c r="G53" s="58">
        <v>12.24</v>
      </c>
      <c r="H53" s="58">
        <v>5.94</v>
      </c>
      <c r="I53" s="58">
        <v>8.74</v>
      </c>
      <c r="J53" s="58">
        <v>12.3</v>
      </c>
      <c r="K53" s="58">
        <v>5.86</v>
      </c>
      <c r="L53" s="58">
        <v>10.28</v>
      </c>
      <c r="M53" s="59">
        <f t="shared" si="6"/>
        <v>12.27</v>
      </c>
      <c r="N53" s="59">
        <f t="shared" si="6"/>
        <v>5.9</v>
      </c>
      <c r="O53" s="59">
        <f t="shared" si="6"/>
        <v>9.51</v>
      </c>
      <c r="P53" s="60">
        <f t="shared" si="7"/>
        <v>0.18478134299456256</v>
      </c>
      <c r="Q53" s="22">
        <f t="shared" si="8"/>
        <v>1.2589254117941642E-6</v>
      </c>
      <c r="R53" s="61">
        <f t="shared" si="9"/>
        <v>2.759140357705774E-9</v>
      </c>
      <c r="S53" s="22">
        <f t="shared" si="10"/>
        <v>7.6128555135207461E-18</v>
      </c>
      <c r="T53" s="62">
        <v>298</v>
      </c>
      <c r="U53" s="59">
        <f t="shared" si="11"/>
        <v>285.27</v>
      </c>
      <c r="V53" s="63">
        <f t="shared" si="12"/>
        <v>0.75262479464291887</v>
      </c>
      <c r="W53" s="64">
        <f t="shared" si="13"/>
        <v>5.6575030224462646</v>
      </c>
      <c r="X53" s="65">
        <f t="shared" si="0"/>
        <v>-6.1623602691976084E-8</v>
      </c>
      <c r="Y53" s="66">
        <f t="shared" si="1"/>
        <v>-6.1596721861482085E-8</v>
      </c>
      <c r="Z53" s="66">
        <f t="shared" si="2"/>
        <v>-6.1596733587168602E-8</v>
      </c>
      <c r="AA53" s="67">
        <f t="shared" si="3"/>
        <v>-6.1569864472131411E-8</v>
      </c>
      <c r="AB53" s="68">
        <f t="shared" si="15"/>
        <v>7.0635250826499318E-4</v>
      </c>
      <c r="AC53" s="69"/>
      <c r="AD53" s="70">
        <f t="shared" si="14"/>
        <v>7.0635250826499316</v>
      </c>
      <c r="AE53" s="70"/>
      <c r="AF53" s="74"/>
      <c r="AG53" s="71">
        <v>470</v>
      </c>
    </row>
    <row r="54" spans="5:33">
      <c r="E54" s="73">
        <v>0.60606481481481478</v>
      </c>
      <c r="G54" s="58">
        <v>12.26</v>
      </c>
      <c r="H54" s="58">
        <v>5.95</v>
      </c>
      <c r="I54" s="58">
        <v>8.75</v>
      </c>
      <c r="J54" s="58">
        <v>12.32</v>
      </c>
      <c r="K54" s="58">
        <v>5.87</v>
      </c>
      <c r="L54" s="58">
        <v>10.33</v>
      </c>
      <c r="M54" s="59">
        <f t="shared" si="6"/>
        <v>12.29</v>
      </c>
      <c r="N54" s="59">
        <f t="shared" si="6"/>
        <v>5.91</v>
      </c>
      <c r="O54" s="59">
        <f t="shared" si="6"/>
        <v>9.5399999999999991</v>
      </c>
      <c r="P54" s="60">
        <f t="shared" si="7"/>
        <v>0.18542498018463918</v>
      </c>
      <c r="Q54" s="22">
        <f t="shared" si="8"/>
        <v>1.230268770812379E-6</v>
      </c>
      <c r="R54" s="61">
        <f t="shared" si="9"/>
        <v>2.8281054001387776E-9</v>
      </c>
      <c r="S54" s="22">
        <f t="shared" si="10"/>
        <v>7.998180154294115E-18</v>
      </c>
      <c r="T54" s="62">
        <v>298</v>
      </c>
      <c r="U54" s="59">
        <f t="shared" si="11"/>
        <v>285.29000000000002</v>
      </c>
      <c r="V54" s="63">
        <f t="shared" si="12"/>
        <v>0.75138967272439749</v>
      </c>
      <c r="W54" s="64">
        <f t="shared" si="13"/>
        <v>5.6414360925953391</v>
      </c>
      <c r="X54" s="65">
        <f t="shared" si="0"/>
        <v>-6.5096409717348025E-8</v>
      </c>
      <c r="Y54" s="66">
        <f t="shared" si="1"/>
        <v>-6.5066387589315136E-8</v>
      </c>
      <c r="Z54" s="66">
        <f t="shared" si="2"/>
        <v>-6.5066401435365545E-8</v>
      </c>
      <c r="AA54" s="67">
        <f t="shared" si="3"/>
        <v>-6.5036393140611622E-8</v>
      </c>
      <c r="AB54" s="68">
        <f t="shared" si="15"/>
        <v>7.057365409682242E-4</v>
      </c>
      <c r="AC54" s="75">
        <f>D8</f>
        <v>7.0863918690005647E-4</v>
      </c>
      <c r="AD54" s="70">
        <f t="shared" si="14"/>
        <v>7.0573654096822418</v>
      </c>
      <c r="AE54" s="70">
        <f>AC54*10000</f>
        <v>7.0863918690005647</v>
      </c>
      <c r="AF54" s="74">
        <f>(AD54-AE54)*(AD54-AE54)</f>
        <v>8.4253534055825591E-4</v>
      </c>
      <c r="AG54" s="71">
        <v>480</v>
      </c>
    </row>
    <row r="55" spans="5:33">
      <c r="E55" s="73">
        <v>0.6061805555555555</v>
      </c>
      <c r="G55" s="58">
        <v>12.27</v>
      </c>
      <c r="H55" s="58">
        <v>5.95</v>
      </c>
      <c r="I55" s="58">
        <v>8.73</v>
      </c>
      <c r="J55" s="58">
        <v>12.33</v>
      </c>
      <c r="K55" s="58">
        <v>5.87</v>
      </c>
      <c r="L55" s="58">
        <v>10.35</v>
      </c>
      <c r="M55" s="59">
        <f t="shared" si="6"/>
        <v>12.3</v>
      </c>
      <c r="N55" s="59">
        <f t="shared" si="6"/>
        <v>5.91</v>
      </c>
      <c r="O55" s="59">
        <f t="shared" si="6"/>
        <v>9.5399999999999991</v>
      </c>
      <c r="P55" s="60">
        <f t="shared" si="7"/>
        <v>0.18545536048260883</v>
      </c>
      <c r="Q55" s="22">
        <f t="shared" si="8"/>
        <v>1.230268770812379E-6</v>
      </c>
      <c r="R55" s="61">
        <f t="shared" si="9"/>
        <v>2.8304565324864832E-9</v>
      </c>
      <c r="S55" s="22">
        <f t="shared" si="10"/>
        <v>8.011484182295407E-18</v>
      </c>
      <c r="T55" s="62">
        <v>298</v>
      </c>
      <c r="U55" s="59">
        <f t="shared" si="11"/>
        <v>285.3</v>
      </c>
      <c r="V55" s="63">
        <f t="shared" si="12"/>
        <v>0.75077217670320007</v>
      </c>
      <c r="W55" s="64">
        <f t="shared" si="13"/>
        <v>5.6334205889939186</v>
      </c>
      <c r="X55" s="65">
        <f t="shared" si="0"/>
        <v>-6.5247952925042314E-8</v>
      </c>
      <c r="Y55" s="66">
        <f t="shared" si="1"/>
        <v>-6.5217763018395606E-8</v>
      </c>
      <c r="Z55" s="66">
        <f t="shared" si="2"/>
        <v>-6.5217776987116808E-8</v>
      </c>
      <c r="AA55" s="67">
        <f t="shared" si="3"/>
        <v>-6.5187601036264786E-8</v>
      </c>
      <c r="AB55" s="68">
        <f t="shared" si="15"/>
        <v>7.0508587700004533E-4</v>
      </c>
      <c r="AC55" s="69"/>
      <c r="AD55" s="70">
        <f t="shared" si="14"/>
        <v>7.0508587700004535</v>
      </c>
      <c r="AE55" s="70"/>
      <c r="AF55" s="74"/>
      <c r="AG55" s="71">
        <v>490</v>
      </c>
    </row>
    <row r="56" spans="5:33">
      <c r="E56" s="73">
        <v>0.60629629629629633</v>
      </c>
      <c r="G56" s="58">
        <v>12.28</v>
      </c>
      <c r="H56" s="58">
        <v>5.96</v>
      </c>
      <c r="I56" s="58">
        <v>8.81</v>
      </c>
      <c r="J56" s="58">
        <v>12.35</v>
      </c>
      <c r="K56" s="58">
        <v>5.87</v>
      </c>
      <c r="L56" s="58">
        <v>10.37</v>
      </c>
      <c r="M56" s="59">
        <f t="shared" si="6"/>
        <v>12.315</v>
      </c>
      <c r="N56" s="59">
        <f t="shared" si="6"/>
        <v>5.915</v>
      </c>
      <c r="O56" s="59">
        <f t="shared" si="6"/>
        <v>9.59</v>
      </c>
      <c r="P56" s="60">
        <f t="shared" si="7"/>
        <v>0.1864731767991335</v>
      </c>
      <c r="Q56" s="22">
        <f t="shared" si="8"/>
        <v>1.2161860006463655E-6</v>
      </c>
      <c r="R56" s="61">
        <f t="shared" si="9"/>
        <v>2.8668029180363963E-9</v>
      </c>
      <c r="S56" s="22">
        <f t="shared" si="10"/>
        <v>8.2185589708619976E-18</v>
      </c>
      <c r="T56" s="62">
        <v>298</v>
      </c>
      <c r="U56" s="59">
        <f t="shared" si="11"/>
        <v>285.315</v>
      </c>
      <c r="V56" s="63">
        <f t="shared" si="12"/>
        <v>0.74984601383117477</v>
      </c>
      <c r="W56" s="64">
        <f t="shared" si="13"/>
        <v>5.62141973275416</v>
      </c>
      <c r="X56" s="65">
        <f t="shared" si="0"/>
        <v>-6.7383076664679287E-8</v>
      </c>
      <c r="Y56" s="66">
        <f t="shared" si="1"/>
        <v>-6.7350848798341692E-8</v>
      </c>
      <c r="Z56" s="66">
        <f t="shared" si="2"/>
        <v>-6.7350864212232246E-8</v>
      </c>
      <c r="AA56" s="67">
        <f t="shared" si="3"/>
        <v>-6.7318651745040929E-8</v>
      </c>
      <c r="AB56" s="68">
        <f t="shared" si="15"/>
        <v>7.044336992767581E-4</v>
      </c>
      <c r="AC56" s="69"/>
      <c r="AD56" s="70">
        <f t="shared" si="14"/>
        <v>7.0443369927675814</v>
      </c>
      <c r="AE56" s="70"/>
      <c r="AF56" s="74"/>
      <c r="AG56" s="71">
        <v>500</v>
      </c>
    </row>
    <row r="57" spans="5:33">
      <c r="E57" s="73">
        <v>0.60641203703703705</v>
      </c>
      <c r="G57" s="58">
        <v>12.3</v>
      </c>
      <c r="H57" s="58">
        <v>5.96</v>
      </c>
      <c r="I57" s="58">
        <v>8.83</v>
      </c>
      <c r="J57" s="58">
        <v>12.36</v>
      </c>
      <c r="K57" s="58">
        <v>5.88</v>
      </c>
      <c r="L57" s="58">
        <v>10.4</v>
      </c>
      <c r="M57" s="59">
        <f t="shared" si="6"/>
        <v>12.33</v>
      </c>
      <c r="N57" s="59">
        <f t="shared" si="6"/>
        <v>5.92</v>
      </c>
      <c r="O57" s="59">
        <f t="shared" si="6"/>
        <v>9.6150000000000002</v>
      </c>
      <c r="P57" s="60">
        <f t="shared" si="7"/>
        <v>0.18700526051652083</v>
      </c>
      <c r="Q57" s="22">
        <f t="shared" si="8"/>
        <v>1.2022644346174125E-6</v>
      </c>
      <c r="R57" s="61">
        <f t="shared" si="9"/>
        <v>2.9036160338566265E-9</v>
      </c>
      <c r="S57" s="22">
        <f t="shared" si="10"/>
        <v>8.4309860720692861E-18</v>
      </c>
      <c r="T57" s="62">
        <v>298</v>
      </c>
      <c r="U57" s="59">
        <f t="shared" si="11"/>
        <v>285.33</v>
      </c>
      <c r="V57" s="63">
        <f t="shared" si="12"/>
        <v>0.74891994833722531</v>
      </c>
      <c r="W57" s="64">
        <f t="shared" si="13"/>
        <v>5.6094456996537065</v>
      </c>
      <c r="X57" s="65">
        <f t="shared" si="0"/>
        <v>-6.9403540365842321E-8</v>
      </c>
      <c r="Y57" s="66">
        <f t="shared" si="1"/>
        <v>-6.9369318115997396E-8</v>
      </c>
      <c r="Z57" s="66">
        <f t="shared" si="2"/>
        <v>-6.9369334990675241E-8</v>
      </c>
      <c r="AA57" s="67">
        <f t="shared" si="3"/>
        <v>-6.9335129598866663E-8</v>
      </c>
      <c r="AB57" s="68">
        <f t="shared" si="15"/>
        <v>7.0376019068603998E-4</v>
      </c>
      <c r="AC57" s="69"/>
      <c r="AD57" s="70">
        <f t="shared" si="14"/>
        <v>7.0376019068603997</v>
      </c>
      <c r="AE57" s="70"/>
      <c r="AF57" s="74"/>
      <c r="AG57" s="71">
        <v>510</v>
      </c>
    </row>
    <row r="58" spans="5:33">
      <c r="E58" s="73">
        <v>0.60652777777777778</v>
      </c>
      <c r="G58" s="58">
        <v>12.31</v>
      </c>
      <c r="H58" s="58">
        <v>5.96</v>
      </c>
      <c r="I58" s="58">
        <v>8.93</v>
      </c>
      <c r="J58" s="58">
        <v>12.38</v>
      </c>
      <c r="K58" s="58">
        <v>5.88</v>
      </c>
      <c r="L58" s="58">
        <v>10.42</v>
      </c>
      <c r="M58" s="59">
        <f t="shared" si="6"/>
        <v>12.345000000000001</v>
      </c>
      <c r="N58" s="59">
        <f t="shared" si="6"/>
        <v>5.92</v>
      </c>
      <c r="O58" s="59">
        <f t="shared" si="6"/>
        <v>9.6750000000000007</v>
      </c>
      <c r="P58" s="60">
        <f t="shared" si="7"/>
        <v>0.18821849975654978</v>
      </c>
      <c r="Q58" s="22">
        <f t="shared" si="8"/>
        <v>1.2022644346174125E-6</v>
      </c>
      <c r="R58" s="61">
        <f t="shared" si="9"/>
        <v>2.9072376479448822E-9</v>
      </c>
      <c r="S58" s="22">
        <f t="shared" si="10"/>
        <v>8.4520307416280913E-18</v>
      </c>
      <c r="T58" s="62">
        <v>298</v>
      </c>
      <c r="U58" s="59">
        <f t="shared" si="11"/>
        <v>285.34500000000003</v>
      </c>
      <c r="V58" s="63">
        <f t="shared" si="12"/>
        <v>0.7479939802059915</v>
      </c>
      <c r="W58" s="64">
        <f t="shared" si="13"/>
        <v>5.597498426995398</v>
      </c>
      <c r="X58" s="65">
        <f t="shared" si="0"/>
        <v>-7.0108468449401164E-8</v>
      </c>
      <c r="Y58" s="66">
        <f t="shared" si="1"/>
        <v>-7.0073513026503386E-8</v>
      </c>
      <c r="Z58" s="66">
        <f t="shared" si="2"/>
        <v>-7.0073530454948435E-8</v>
      </c>
      <c r="AA58" s="67">
        <f t="shared" si="3"/>
        <v>-7.0038592443116404E-8</v>
      </c>
      <c r="AB58" s="68">
        <f t="shared" si="15"/>
        <v>7.0306649739240994E-4</v>
      </c>
      <c r="AC58" s="69"/>
      <c r="AD58" s="70">
        <f t="shared" si="14"/>
        <v>7.0306649739240994</v>
      </c>
      <c r="AE58" s="70"/>
      <c r="AF58" s="74"/>
      <c r="AG58" s="71">
        <v>520</v>
      </c>
    </row>
    <row r="59" spans="5:33">
      <c r="E59" s="73">
        <v>0.6066435185185185</v>
      </c>
      <c r="G59" s="58">
        <v>12.33</v>
      </c>
      <c r="H59" s="58">
        <v>5.96</v>
      </c>
      <c r="I59" s="58">
        <v>8.94</v>
      </c>
      <c r="J59" s="58">
        <v>12.39</v>
      </c>
      <c r="K59" s="58">
        <v>5.88</v>
      </c>
      <c r="L59" s="58">
        <v>10.47</v>
      </c>
      <c r="M59" s="59">
        <f t="shared" si="6"/>
        <v>12.36</v>
      </c>
      <c r="N59" s="59">
        <f t="shared" si="6"/>
        <v>5.92</v>
      </c>
      <c r="O59" s="59">
        <f t="shared" si="6"/>
        <v>9.7050000000000001</v>
      </c>
      <c r="P59" s="60">
        <f t="shared" si="7"/>
        <v>0.18884856909129802</v>
      </c>
      <c r="Q59" s="22">
        <f t="shared" si="8"/>
        <v>1.2022644346174125E-6</v>
      </c>
      <c r="R59" s="61">
        <f t="shared" si="9"/>
        <v>2.9108637791898315E-9</v>
      </c>
      <c r="S59" s="22">
        <f t="shared" si="10"/>
        <v>8.4731279409993074E-18</v>
      </c>
      <c r="T59" s="62">
        <v>298</v>
      </c>
      <c r="U59" s="59">
        <f t="shared" si="11"/>
        <v>285.36</v>
      </c>
      <c r="V59" s="63">
        <f t="shared" si="12"/>
        <v>0.74706810942212609</v>
      </c>
      <c r="W59" s="64">
        <f t="shared" si="13"/>
        <v>5.5855778522350299</v>
      </c>
      <c r="X59" s="65">
        <f t="shared" si="0"/>
        <v>-7.0598807862370646E-8</v>
      </c>
      <c r="Y59" s="66">
        <f t="shared" si="1"/>
        <v>-7.056332640854551E-8</v>
      </c>
      <c r="Z59" s="66">
        <f t="shared" si="2"/>
        <v>-7.0563344240766798E-8</v>
      </c>
      <c r="AA59" s="67">
        <f t="shared" si="3"/>
        <v>-7.0527880601238792E-8</v>
      </c>
      <c r="AB59" s="68">
        <f t="shared" si="15"/>
        <v>7.0236576214598428E-4</v>
      </c>
      <c r="AC59" s="69"/>
      <c r="AD59" s="70">
        <f t="shared" si="14"/>
        <v>7.0236576214598427</v>
      </c>
      <c r="AE59" s="70"/>
      <c r="AF59" s="74"/>
      <c r="AG59" s="71">
        <v>530</v>
      </c>
    </row>
    <row r="60" spans="5:33">
      <c r="E60" s="73">
        <v>0.60675925925925922</v>
      </c>
      <c r="G60" s="58">
        <v>12.34</v>
      </c>
      <c r="H60" s="58">
        <v>5.97</v>
      </c>
      <c r="I60" s="58">
        <v>8.92</v>
      </c>
      <c r="J60" s="58">
        <v>12.41</v>
      </c>
      <c r="K60" s="58">
        <v>5.88</v>
      </c>
      <c r="L60" s="58">
        <v>10.51</v>
      </c>
      <c r="M60" s="59">
        <f t="shared" si="6"/>
        <v>12.375</v>
      </c>
      <c r="N60" s="59">
        <f t="shared" si="6"/>
        <v>5.9249999999999998</v>
      </c>
      <c r="O60" s="59">
        <f t="shared" si="6"/>
        <v>9.7149999999999999</v>
      </c>
      <c r="P60" s="60">
        <f t="shared" si="7"/>
        <v>0.18908967485280084</v>
      </c>
      <c r="Q60" s="22">
        <f t="shared" si="8"/>
        <v>1.188502227437018E-6</v>
      </c>
      <c r="R60" s="61">
        <f t="shared" si="9"/>
        <v>2.9482426882058874E-9</v>
      </c>
      <c r="S60" s="22">
        <f t="shared" si="10"/>
        <v>8.6921349485594774E-18</v>
      </c>
      <c r="T60" s="62">
        <v>298</v>
      </c>
      <c r="U60" s="59">
        <f t="shared" si="11"/>
        <v>285.375</v>
      </c>
      <c r="V60" s="63">
        <f t="shared" si="12"/>
        <v>0.74614233597027346</v>
      </c>
      <c r="W60" s="64">
        <f t="shared" si="13"/>
        <v>5.5736839129806901</v>
      </c>
      <c r="X60" s="65">
        <f t="shared" si="0"/>
        <v>-7.2597793209865664E-8</v>
      </c>
      <c r="Y60" s="66">
        <f t="shared" si="1"/>
        <v>-7.2560236283350314E-8</v>
      </c>
      <c r="Z60" s="66">
        <f t="shared" si="2"/>
        <v>-7.2560255712628612E-8</v>
      </c>
      <c r="AA60" s="67">
        <f t="shared" si="3"/>
        <v>-7.2522718195288915E-8</v>
      </c>
      <c r="AB60" s="68">
        <f t="shared" si="15"/>
        <v>7.0166012876304721E-4</v>
      </c>
      <c r="AC60" s="69"/>
      <c r="AD60" s="70">
        <f t="shared" si="14"/>
        <v>7.016601287630472</v>
      </c>
      <c r="AE60" s="70"/>
      <c r="AF60" s="74"/>
      <c r="AG60" s="71">
        <v>540</v>
      </c>
    </row>
    <row r="61" spans="5:33">
      <c r="E61" s="73">
        <v>0.60687499999999994</v>
      </c>
      <c r="G61" s="58">
        <v>12.36</v>
      </c>
      <c r="H61" s="58">
        <v>5.97</v>
      </c>
      <c r="I61" s="58">
        <v>8.89</v>
      </c>
      <c r="J61" s="58">
        <v>12.43</v>
      </c>
      <c r="K61" s="58">
        <v>5.89</v>
      </c>
      <c r="L61" s="58">
        <v>10.5</v>
      </c>
      <c r="M61" s="59">
        <f t="shared" si="6"/>
        <v>12.395</v>
      </c>
      <c r="N61" s="59">
        <f t="shared" si="6"/>
        <v>5.93</v>
      </c>
      <c r="O61" s="59">
        <f t="shared" si="6"/>
        <v>9.6950000000000003</v>
      </c>
      <c r="P61" s="60">
        <f t="shared" si="7"/>
        <v>0.18876233149362875</v>
      </c>
      <c r="Q61" s="22">
        <f t="shared" si="8"/>
        <v>1.1748975549395291E-6</v>
      </c>
      <c r="R61" s="61">
        <f t="shared" si="9"/>
        <v>2.9873425693114894E-9</v>
      </c>
      <c r="S61" s="22">
        <f t="shared" si="10"/>
        <v>8.9242156264205714E-18</v>
      </c>
      <c r="T61" s="62">
        <v>298</v>
      </c>
      <c r="U61" s="59">
        <f t="shared" si="11"/>
        <v>285.39499999999998</v>
      </c>
      <c r="V61" s="63">
        <f t="shared" si="12"/>
        <v>0.74490812274663398</v>
      </c>
      <c r="W61" s="64">
        <f t="shared" si="13"/>
        <v>5.5578666527645639</v>
      </c>
      <c r="X61" s="65">
        <f t="shared" si="0"/>
        <v>-7.4541718233254348E-8</v>
      </c>
      <c r="Y61" s="66">
        <f t="shared" si="1"/>
        <v>-7.4502082093580009E-8</v>
      </c>
      <c r="Z61" s="66">
        <f t="shared" si="2"/>
        <v>-7.4502103169342762E-8</v>
      </c>
      <c r="AA61" s="67">
        <f t="shared" si="3"/>
        <v>-7.4462488083017916E-8</v>
      </c>
      <c r="AB61" s="68">
        <f t="shared" si="15"/>
        <v>7.0093452627071869E-4</v>
      </c>
      <c r="AC61" s="69"/>
      <c r="AD61" s="70">
        <f t="shared" si="14"/>
        <v>7.0093452627071873</v>
      </c>
      <c r="AE61" s="70"/>
      <c r="AF61" s="74"/>
      <c r="AG61" s="71">
        <v>550</v>
      </c>
    </row>
    <row r="62" spans="5:33">
      <c r="E62" s="73">
        <v>0.60699074074074078</v>
      </c>
      <c r="G62" s="58">
        <v>12.37</v>
      </c>
      <c r="H62" s="58">
        <v>5.97</v>
      </c>
      <c r="I62" s="58">
        <v>8.9499999999999993</v>
      </c>
      <c r="J62" s="58">
        <v>12.44</v>
      </c>
      <c r="K62" s="58">
        <v>5.89</v>
      </c>
      <c r="L62" s="58">
        <v>10.51</v>
      </c>
      <c r="M62" s="59">
        <f t="shared" si="6"/>
        <v>12.404999999999999</v>
      </c>
      <c r="N62" s="59">
        <f t="shared" si="6"/>
        <v>5.93</v>
      </c>
      <c r="O62" s="59">
        <f t="shared" si="6"/>
        <v>9.73</v>
      </c>
      <c r="P62" s="60">
        <f t="shared" si="7"/>
        <v>0.18947487618757403</v>
      </c>
      <c r="Q62" s="22">
        <f t="shared" si="8"/>
        <v>1.1748975549395291E-6</v>
      </c>
      <c r="R62" s="61">
        <f t="shared" si="9"/>
        <v>2.989826082743501E-9</v>
      </c>
      <c r="S62" s="22">
        <f t="shared" si="10"/>
        <v>8.9390600050533474E-18</v>
      </c>
      <c r="T62" s="62">
        <v>298</v>
      </c>
      <c r="U62" s="59">
        <f t="shared" si="11"/>
        <v>285.40499999999997</v>
      </c>
      <c r="V62" s="63">
        <f t="shared" si="12"/>
        <v>0.7442910810012261</v>
      </c>
      <c r="W62" s="64">
        <f t="shared" si="13"/>
        <v>5.5499756921826791</v>
      </c>
      <c r="X62" s="65">
        <f t="shared" si="0"/>
        <v>-7.4974345271757473E-8</v>
      </c>
      <c r="Y62" s="66">
        <f t="shared" si="1"/>
        <v>-7.4934205049672544E-8</v>
      </c>
      <c r="Z62" s="66">
        <f t="shared" si="2"/>
        <v>-7.4934226540189386E-8</v>
      </c>
      <c r="AA62" s="67">
        <f t="shared" si="3"/>
        <v>-7.489410778560985E-8</v>
      </c>
      <c r="AB62" s="68">
        <f t="shared" si="15"/>
        <v>7.0018950530931516E-4</v>
      </c>
      <c r="AC62" s="69"/>
      <c r="AD62" s="70">
        <f t="shared" si="14"/>
        <v>7.0018950530931514</v>
      </c>
      <c r="AE62" s="70"/>
      <c r="AF62" s="74"/>
      <c r="AG62" s="71">
        <v>560</v>
      </c>
    </row>
    <row r="63" spans="5:33">
      <c r="E63" s="73">
        <v>0.6071064814814815</v>
      </c>
      <c r="G63" s="58">
        <v>12.39</v>
      </c>
      <c r="H63" s="58">
        <v>5.98</v>
      </c>
      <c r="I63" s="58">
        <v>9.02</v>
      </c>
      <c r="J63" s="58">
        <v>12.46</v>
      </c>
      <c r="K63" s="58">
        <v>5.89</v>
      </c>
      <c r="L63" s="58">
        <v>10.53</v>
      </c>
      <c r="M63" s="59">
        <f t="shared" si="6"/>
        <v>12.425000000000001</v>
      </c>
      <c r="N63" s="59">
        <f t="shared" si="6"/>
        <v>5.9350000000000005</v>
      </c>
      <c r="O63" s="59">
        <f t="shared" si="6"/>
        <v>9.7749999999999986</v>
      </c>
      <c r="P63" s="60">
        <f t="shared" si="7"/>
        <v>0.19041367598044789</v>
      </c>
      <c r="Q63" s="22">
        <f t="shared" si="8"/>
        <v>1.1614486138403406E-6</v>
      </c>
      <c r="R63" s="61">
        <f t="shared" si="9"/>
        <v>3.0294774468694479E-9</v>
      </c>
      <c r="S63" s="22">
        <f t="shared" si="10"/>
        <v>9.1777336010906283E-18</v>
      </c>
      <c r="T63" s="62">
        <v>298</v>
      </c>
      <c r="U63" s="59">
        <f t="shared" si="11"/>
        <v>285.42500000000001</v>
      </c>
      <c r="V63" s="63">
        <f t="shared" si="12"/>
        <v>0.74305712722050421</v>
      </c>
      <c r="W63" s="64">
        <f t="shared" si="13"/>
        <v>5.5342290183502367</v>
      </c>
      <c r="X63" s="65">
        <f t="shared" si="0"/>
        <v>-7.7494647189503621E-8</v>
      </c>
      <c r="Y63" s="66">
        <f t="shared" si="1"/>
        <v>-7.7451716995759267E-8</v>
      </c>
      <c r="Z63" s="66">
        <f t="shared" si="2"/>
        <v>-7.7451740778066844E-8</v>
      </c>
      <c r="AA63" s="67">
        <f t="shared" si="3"/>
        <v>-7.7408834340280407E-8</v>
      </c>
      <c r="AB63" s="68">
        <f t="shared" si="15"/>
        <v>6.9944016311558664E-4</v>
      </c>
      <c r="AC63" s="69"/>
      <c r="AD63" s="70">
        <f t="shared" si="14"/>
        <v>6.9944016311558661</v>
      </c>
      <c r="AE63" s="70"/>
      <c r="AF63" s="74"/>
      <c r="AG63" s="71">
        <v>570</v>
      </c>
    </row>
    <row r="64" spans="5:33">
      <c r="E64" s="73">
        <v>0.60722222222222222</v>
      </c>
      <c r="G64" s="58">
        <v>12.41</v>
      </c>
      <c r="H64" s="58">
        <v>5.98</v>
      </c>
      <c r="I64" s="58">
        <v>9.0500000000000007</v>
      </c>
      <c r="J64" s="58">
        <v>12.48</v>
      </c>
      <c r="K64" s="58">
        <v>5.9</v>
      </c>
      <c r="L64" s="58">
        <v>10.49</v>
      </c>
      <c r="M64" s="59">
        <f t="shared" si="6"/>
        <v>12.445</v>
      </c>
      <c r="N64" s="59">
        <f t="shared" si="6"/>
        <v>5.94</v>
      </c>
      <c r="O64" s="59">
        <f t="shared" si="6"/>
        <v>9.77</v>
      </c>
      <c r="P64" s="60">
        <f t="shared" si="7"/>
        <v>0.19037878958080651</v>
      </c>
      <c r="Q64" s="22">
        <f t="shared" si="8"/>
        <v>1.1481536214968806E-6</v>
      </c>
      <c r="R64" s="61">
        <f t="shared" si="9"/>
        <v>3.0696546712406154E-9</v>
      </c>
      <c r="S64" s="22">
        <f t="shared" si="10"/>
        <v>9.4227798006693301E-18</v>
      </c>
      <c r="T64" s="62">
        <v>298</v>
      </c>
      <c r="U64" s="59">
        <f t="shared" si="11"/>
        <v>285.44499999999999</v>
      </c>
      <c r="V64" s="63">
        <f t="shared" si="12"/>
        <v>0.74182334635628966</v>
      </c>
      <c r="W64" s="64">
        <f t="shared" si="13"/>
        <v>5.5185292190125743</v>
      </c>
      <c r="X64" s="65">
        <f t="shared" si="0"/>
        <v>-7.9687156025472704E-8</v>
      </c>
      <c r="Y64" s="66">
        <f t="shared" si="1"/>
        <v>-7.9641711950229277E-8</v>
      </c>
      <c r="Z64" s="66">
        <f t="shared" si="2"/>
        <v>-7.964173786612436E-8</v>
      </c>
      <c r="AA64" s="67">
        <f t="shared" si="3"/>
        <v>-7.9596319677217333E-8</v>
      </c>
      <c r="AB64" s="68">
        <f t="shared" si="15"/>
        <v>6.986656457871243E-4</v>
      </c>
      <c r="AC64" s="69"/>
      <c r="AD64" s="70">
        <f t="shared" si="14"/>
        <v>6.9866564578712431</v>
      </c>
      <c r="AE64" s="70"/>
      <c r="AF64" s="74"/>
      <c r="AG64" s="71">
        <v>580</v>
      </c>
    </row>
    <row r="65" spans="5:33">
      <c r="E65" s="73">
        <v>0.60733796296296294</v>
      </c>
      <c r="G65" s="58">
        <v>12.43</v>
      </c>
      <c r="H65" s="58">
        <v>5.98</v>
      </c>
      <c r="I65" s="58">
        <v>9.08</v>
      </c>
      <c r="J65" s="58">
        <v>12.49</v>
      </c>
      <c r="K65" s="58">
        <v>5.9</v>
      </c>
      <c r="L65" s="58">
        <v>10.51</v>
      </c>
      <c r="M65" s="59">
        <f t="shared" si="6"/>
        <v>12.46</v>
      </c>
      <c r="N65" s="59">
        <f t="shared" si="6"/>
        <v>5.94</v>
      </c>
      <c r="O65" s="59">
        <f t="shared" si="6"/>
        <v>9.7949999999999999</v>
      </c>
      <c r="P65" s="60">
        <f t="shared" si="7"/>
        <v>0.19091297195744905</v>
      </c>
      <c r="Q65" s="22">
        <f t="shared" si="8"/>
        <v>1.1481536214968806E-6</v>
      </c>
      <c r="R65" s="61">
        <f t="shared" si="9"/>
        <v>3.0734833815362661E-9</v>
      </c>
      <c r="S65" s="22">
        <f t="shared" si="10"/>
        <v>9.4463000965796016E-18</v>
      </c>
      <c r="T65" s="62">
        <v>298</v>
      </c>
      <c r="U65" s="59">
        <f t="shared" si="11"/>
        <v>285.45999999999998</v>
      </c>
      <c r="V65" s="63">
        <f t="shared" si="12"/>
        <v>0.74089812416272083</v>
      </c>
      <c r="W65" s="64">
        <f t="shared" si="13"/>
        <v>5.5067850430982013</v>
      </c>
      <c r="X65" s="65">
        <f t="shared" si="0"/>
        <v>-8.0189551243753932E-8</v>
      </c>
      <c r="Y65" s="66">
        <f t="shared" si="1"/>
        <v>-8.0143479831904008E-8</v>
      </c>
      <c r="Z65" s="66">
        <f t="shared" si="2"/>
        <v>-8.0143506301374879E-8</v>
      </c>
      <c r="AA65" s="67">
        <f t="shared" si="3"/>
        <v>-8.0097461328580727E-8</v>
      </c>
      <c r="AB65" s="68">
        <f t="shared" si="15"/>
        <v>6.9786922849489862E-4</v>
      </c>
      <c r="AC65" s="69"/>
      <c r="AD65" s="70">
        <f t="shared" si="14"/>
        <v>6.9786922849489859</v>
      </c>
      <c r="AE65" s="70"/>
      <c r="AF65" s="74"/>
      <c r="AG65" s="71">
        <v>590</v>
      </c>
    </row>
    <row r="66" spans="5:33">
      <c r="E66" s="73">
        <v>0.60745370370370366</v>
      </c>
      <c r="G66" s="58">
        <v>12.44</v>
      </c>
      <c r="H66" s="58">
        <v>5.99</v>
      </c>
      <c r="I66" s="58">
        <v>9.0299999999999994</v>
      </c>
      <c r="J66" s="58">
        <v>12.51</v>
      </c>
      <c r="K66" s="58">
        <v>5.9</v>
      </c>
      <c r="L66" s="58">
        <v>10.49</v>
      </c>
      <c r="M66" s="59">
        <f t="shared" si="6"/>
        <v>12.475</v>
      </c>
      <c r="N66" s="59">
        <f t="shared" si="6"/>
        <v>5.9450000000000003</v>
      </c>
      <c r="O66" s="59">
        <f t="shared" si="6"/>
        <v>9.76</v>
      </c>
      <c r="P66" s="60">
        <f t="shared" si="7"/>
        <v>0.19027767783000846</v>
      </c>
      <c r="Q66" s="22">
        <f t="shared" si="8"/>
        <v>1.135010815672313E-6</v>
      </c>
      <c r="R66" s="61">
        <f t="shared" si="9"/>
        <v>3.1129505172030458E-9</v>
      </c>
      <c r="S66" s="22">
        <f t="shared" si="10"/>
        <v>9.6904609225547099E-18</v>
      </c>
      <c r="T66" s="62">
        <v>298</v>
      </c>
      <c r="U66" s="59">
        <f t="shared" si="11"/>
        <v>285.47500000000002</v>
      </c>
      <c r="V66" s="63">
        <f t="shared" si="12"/>
        <v>0.73997299919890924</v>
      </c>
      <c r="W66" s="64">
        <f t="shared" si="13"/>
        <v>5.4950670906115286</v>
      </c>
      <c r="X66" s="65">
        <f t="shared" si="0"/>
        <v>-8.2068968852897573E-8</v>
      </c>
      <c r="Y66" s="66">
        <f t="shared" si="1"/>
        <v>-8.2020657083861705E-8</v>
      </c>
      <c r="Z66" s="66">
        <f t="shared" si="2"/>
        <v>-8.2020685523685663E-8</v>
      </c>
      <c r="AA66" s="67">
        <f t="shared" si="3"/>
        <v>-8.1972402160990262E-8</v>
      </c>
      <c r="AB66" s="68">
        <f t="shared" si="15"/>
        <v>6.9706779352016711E-4</v>
      </c>
      <c r="AC66" s="69"/>
      <c r="AD66" s="70">
        <f t="shared" si="14"/>
        <v>6.970677935201671</v>
      </c>
      <c r="AE66" s="70"/>
      <c r="AF66" s="74"/>
      <c r="AG66" s="71">
        <v>600</v>
      </c>
    </row>
    <row r="67" spans="5:33">
      <c r="E67" s="73">
        <v>0.60756944444444438</v>
      </c>
      <c r="G67" s="58">
        <v>12.45</v>
      </c>
      <c r="H67" s="58">
        <v>5.99</v>
      </c>
      <c r="I67" s="58">
        <v>8.8800000000000008</v>
      </c>
      <c r="J67" s="58">
        <v>12.52</v>
      </c>
      <c r="K67" s="58">
        <v>5.9</v>
      </c>
      <c r="L67" s="58">
        <v>10.43</v>
      </c>
      <c r="M67" s="59">
        <f t="shared" si="6"/>
        <v>12.484999999999999</v>
      </c>
      <c r="N67" s="59">
        <f t="shared" si="6"/>
        <v>5.9450000000000003</v>
      </c>
      <c r="O67" s="59">
        <f t="shared" si="6"/>
        <v>9.6550000000000011</v>
      </c>
      <c r="P67" s="60">
        <f t="shared" si="7"/>
        <v>0.18826156688270398</v>
      </c>
      <c r="Q67" s="22">
        <f t="shared" si="8"/>
        <v>1.135010815672313E-6</v>
      </c>
      <c r="R67" s="61">
        <f t="shared" si="9"/>
        <v>3.1155384542217455E-9</v>
      </c>
      <c r="S67" s="22">
        <f t="shared" si="10"/>
        <v>9.7065798597344229E-18</v>
      </c>
      <c r="T67" s="62">
        <v>298</v>
      </c>
      <c r="U67" s="59">
        <f t="shared" si="11"/>
        <v>285.48500000000001</v>
      </c>
      <c r="V67" s="63">
        <f t="shared" si="12"/>
        <v>0.73935630323200008</v>
      </c>
      <c r="W67" s="64">
        <f t="shared" si="13"/>
        <v>5.4872696606119629</v>
      </c>
      <c r="X67" s="65">
        <f t="shared" si="0"/>
        <v>-8.1354200578608139E-8</v>
      </c>
      <c r="Y67" s="66">
        <f t="shared" si="1"/>
        <v>-8.1306670748145195E-8</v>
      </c>
      <c r="Z67" s="66">
        <f t="shared" si="2"/>
        <v>-8.1306698516653375E-8</v>
      </c>
      <c r="AA67" s="67">
        <f t="shared" si="3"/>
        <v>-8.1259196422252035E-8</v>
      </c>
      <c r="AB67" s="68">
        <f t="shared" si="15"/>
        <v>6.962475867597855E-4</v>
      </c>
      <c r="AC67" s="69"/>
      <c r="AD67" s="70">
        <f t="shared" si="14"/>
        <v>6.9624758675978553</v>
      </c>
      <c r="AE67" s="70"/>
      <c r="AF67" s="74"/>
      <c r="AG67" s="71">
        <v>610</v>
      </c>
    </row>
    <row r="68" spans="5:33">
      <c r="E68" s="73">
        <v>0.60768518518518522</v>
      </c>
      <c r="G68" s="58">
        <v>12.46</v>
      </c>
      <c r="H68" s="58">
        <v>5.99</v>
      </c>
      <c r="I68" s="58">
        <v>8.7200000000000006</v>
      </c>
      <c r="J68" s="58">
        <v>12.53</v>
      </c>
      <c r="K68" s="58">
        <v>5.9</v>
      </c>
      <c r="L68" s="58">
        <v>10.23</v>
      </c>
      <c r="M68" s="59">
        <f t="shared" si="6"/>
        <v>12.495000000000001</v>
      </c>
      <c r="N68" s="59">
        <f t="shared" si="6"/>
        <v>5.9450000000000003</v>
      </c>
      <c r="O68" s="59">
        <f t="shared" si="6"/>
        <v>9.4750000000000014</v>
      </c>
      <c r="P68" s="60">
        <f t="shared" si="7"/>
        <v>0.18478213772907848</v>
      </c>
      <c r="Q68" s="22">
        <f t="shared" si="8"/>
        <v>1.135010815672313E-6</v>
      </c>
      <c r="R68" s="61">
        <f t="shared" si="9"/>
        <v>3.1181285427099193E-9</v>
      </c>
      <c r="S68" s="22">
        <f t="shared" si="10"/>
        <v>9.7227256088622847E-18</v>
      </c>
      <c r="T68" s="62">
        <v>298</v>
      </c>
      <c r="U68" s="59">
        <f t="shared" si="11"/>
        <v>285.495</v>
      </c>
      <c r="V68" s="63">
        <f t="shared" si="12"/>
        <v>0.73873965046696854</v>
      </c>
      <c r="W68" s="64">
        <f t="shared" si="13"/>
        <v>5.4794838401430548</v>
      </c>
      <c r="X68" s="65">
        <f t="shared" si="0"/>
        <v>-8.0003556129683679E-8</v>
      </c>
      <c r="Y68" s="66">
        <f t="shared" si="1"/>
        <v>-7.9957537641885454E-8</v>
      </c>
      <c r="Z68" s="66">
        <f t="shared" si="2"/>
        <v>-7.995756411197405E-8</v>
      </c>
      <c r="AA68" s="67">
        <f t="shared" si="3"/>
        <v>-7.9911572063812951E-8</v>
      </c>
      <c r="AB68" s="68">
        <f t="shared" si="15"/>
        <v>6.9543451986723475E-4</v>
      </c>
      <c r="AC68" s="69"/>
      <c r="AD68" s="70">
        <f t="shared" si="14"/>
        <v>6.9543451986723479</v>
      </c>
      <c r="AE68" s="70"/>
      <c r="AF68" s="74"/>
      <c r="AG68" s="71">
        <v>620</v>
      </c>
    </row>
    <row r="69" spans="5:33">
      <c r="E69" s="73">
        <v>0.60780092592592594</v>
      </c>
      <c r="G69" s="58">
        <v>12.48</v>
      </c>
      <c r="H69" s="58">
        <v>6</v>
      </c>
      <c r="I69" s="58">
        <v>8.68</v>
      </c>
      <c r="J69" s="58">
        <v>12.54</v>
      </c>
      <c r="K69" s="58">
        <v>5.91</v>
      </c>
      <c r="L69" s="58">
        <v>10.199999999999999</v>
      </c>
      <c r="M69" s="59">
        <f t="shared" si="6"/>
        <v>12.51</v>
      </c>
      <c r="N69" s="59">
        <f t="shared" si="6"/>
        <v>5.9550000000000001</v>
      </c>
      <c r="O69" s="59">
        <f t="shared" si="6"/>
        <v>9.44</v>
      </c>
      <c r="P69" s="60">
        <f t="shared" si="7"/>
        <v>0.18414496610833744</v>
      </c>
      <c r="Q69" s="22">
        <f t="shared" si="8"/>
        <v>1.1091748152623991E-6</v>
      </c>
      <c r="R69" s="61">
        <f t="shared" si="9"/>
        <v>3.1947388478581276E-9</v>
      </c>
      <c r="S69" s="22">
        <f t="shared" si="10"/>
        <v>1.0206356306013876E-17</v>
      </c>
      <c r="T69" s="62">
        <v>298</v>
      </c>
      <c r="U69" s="59">
        <f t="shared" si="11"/>
        <v>285.51</v>
      </c>
      <c r="V69" s="63">
        <f t="shared" si="12"/>
        <v>0.73781475231300553</v>
      </c>
      <c r="W69" s="64">
        <f t="shared" si="13"/>
        <v>5.4678268377726109</v>
      </c>
      <c r="X69" s="65">
        <f t="shared" si="0"/>
        <v>-8.3775520131893434E-8</v>
      </c>
      <c r="Y69" s="66">
        <f t="shared" si="1"/>
        <v>-8.3725001958061146E-8</v>
      </c>
      <c r="Z69" s="66">
        <f t="shared" si="2"/>
        <v>-8.3725032421445717E-8</v>
      </c>
      <c r="AA69" s="67">
        <f t="shared" si="3"/>
        <v>-8.3674544674258065E-8</v>
      </c>
      <c r="AB69" s="68">
        <f t="shared" si="15"/>
        <v>6.9463494431439943E-4</v>
      </c>
      <c r="AC69" s="69"/>
      <c r="AD69" s="70">
        <f t="shared" si="14"/>
        <v>6.9463494431439941</v>
      </c>
      <c r="AE69" s="70"/>
      <c r="AF69" s="74"/>
      <c r="AG69" s="71">
        <v>630</v>
      </c>
    </row>
    <row r="70" spans="5:33">
      <c r="E70" s="73">
        <v>0.60791666666666666</v>
      </c>
      <c r="G70" s="58">
        <v>12.49</v>
      </c>
      <c r="H70" s="58">
        <v>6</v>
      </c>
      <c r="I70" s="58">
        <v>8.57</v>
      </c>
      <c r="J70" s="58">
        <v>12.56</v>
      </c>
      <c r="K70" s="58">
        <v>5.91</v>
      </c>
      <c r="L70" s="58">
        <v>10.06</v>
      </c>
      <c r="M70" s="59">
        <f t="shared" ref="M70:O133" si="16">(G70+J70)/2</f>
        <v>12.525</v>
      </c>
      <c r="N70" s="59">
        <f t="shared" si="16"/>
        <v>5.9550000000000001</v>
      </c>
      <c r="O70" s="59">
        <f t="shared" si="16"/>
        <v>9.3150000000000013</v>
      </c>
      <c r="P70" s="60">
        <f t="shared" si="7"/>
        <v>0.18175142770185376</v>
      </c>
      <c r="Q70" s="22">
        <f t="shared" si="8"/>
        <v>1.1091748152623991E-6</v>
      </c>
      <c r="R70" s="61">
        <f t="shared" si="9"/>
        <v>3.1987235727958575E-9</v>
      </c>
      <c r="S70" s="22">
        <f t="shared" si="10"/>
        <v>1.0231832495159896E-17</v>
      </c>
      <c r="T70" s="62">
        <v>298</v>
      </c>
      <c r="U70" s="59">
        <f t="shared" si="11"/>
        <v>285.52499999999998</v>
      </c>
      <c r="V70" s="63">
        <f t="shared" si="12"/>
        <v>0.73688995133772994</v>
      </c>
      <c r="W70" s="64">
        <f t="shared" si="13"/>
        <v>5.4561958552895753</v>
      </c>
      <c r="X70" s="65">
        <f t="shared" ref="X70:X133" si="17">-($B$2/W70)*P70*S70*AB70</f>
        <v>-8.2969569128586053E-8</v>
      </c>
      <c r="Y70" s="66">
        <f t="shared" ref="Y70:Y133" si="18">-(AB70+(5*X70))*$B$2*S70*P70/W70</f>
        <v>-8.2919958489490504E-8</v>
      </c>
      <c r="Z70" s="66">
        <f t="shared" ref="Z70:Z133" si="19">-(AB70+5*Y70)*$B$2*P70*S70/W70</f>
        <v>-8.2919988153565379E-8</v>
      </c>
      <c r="AA70" s="67">
        <f t="shared" ref="AA70:AA133" si="20">-(AB70+(10*Z70))*$B$2*P70*S70/W70</f>
        <v>-8.2870407143070172E-8</v>
      </c>
      <c r="AB70" s="68">
        <f t="shared" si="15"/>
        <v>6.9379769409179078E-4</v>
      </c>
      <c r="AC70" s="69"/>
      <c r="AD70" s="70">
        <f t="shared" si="14"/>
        <v>6.937976940917908</v>
      </c>
      <c r="AE70" s="70"/>
      <c r="AF70" s="74"/>
      <c r="AG70" s="71">
        <v>640</v>
      </c>
    </row>
    <row r="71" spans="5:33">
      <c r="E71" s="73">
        <v>0.60803240740740738</v>
      </c>
      <c r="G71" s="58">
        <v>12.51</v>
      </c>
      <c r="H71" s="58">
        <v>6</v>
      </c>
      <c r="I71" s="58">
        <v>8.65</v>
      </c>
      <c r="J71" s="58">
        <v>12.57</v>
      </c>
      <c r="K71" s="58">
        <v>5.91</v>
      </c>
      <c r="L71" s="58">
        <v>10.08</v>
      </c>
      <c r="M71" s="59">
        <f t="shared" si="16"/>
        <v>12.54</v>
      </c>
      <c r="N71" s="59">
        <f t="shared" si="16"/>
        <v>5.9550000000000001</v>
      </c>
      <c r="O71" s="59">
        <f t="shared" si="16"/>
        <v>9.3650000000000002</v>
      </c>
      <c r="P71" s="60">
        <f t="shared" ref="P71:P134" si="21">((O71/32000)*(1/((-0.026*M71+1.9067)/1000)))/1.013</f>
        <v>0.18277209706183312</v>
      </c>
      <c r="Q71" s="22">
        <f t="shared" ref="Q71:Q134" si="22">POWER(10, -N71)</f>
        <v>1.1091748152623991E-6</v>
      </c>
      <c r="R71" s="61">
        <f t="shared" ref="R71:R134" si="23">(0.00000000000001*(0.1253*EXP(0.0831*M71)))/Q71</f>
        <v>3.2027132677901658E-9</v>
      </c>
      <c r="S71" s="22">
        <f t="shared" ref="S71:S134" si="24">POWER(R71, 2)</f>
        <v>1.0257372275679163E-17</v>
      </c>
      <c r="T71" s="62">
        <v>298</v>
      </c>
      <c r="U71" s="59">
        <f t="shared" ref="U71:U134" si="25">273+M71</f>
        <v>285.54000000000002</v>
      </c>
      <c r="V71" s="63">
        <f t="shared" ref="V71:V134" si="26">((1/U71)-(1/298))*5026</f>
        <v>0.73596524752582304</v>
      </c>
      <c r="W71" s="64">
        <f t="shared" ref="W71:W134" si="27">POWER(10,V71)</f>
        <v>5.4445908319536365</v>
      </c>
      <c r="X71" s="65">
        <f t="shared" si="17"/>
        <v>-8.3721873125902133E-8</v>
      </c>
      <c r="Y71" s="66">
        <f t="shared" si="18"/>
        <v>-8.367129830109208E-8</v>
      </c>
      <c r="Z71" s="66">
        <f t="shared" si="19"/>
        <v>-8.3671328852402164E-8</v>
      </c>
      <c r="AA71" s="67">
        <f t="shared" si="20"/>
        <v>-8.3620784541991239E-8</v>
      </c>
      <c r="AB71" s="68">
        <f t="shared" si="15"/>
        <v>6.9296849430919446E-4</v>
      </c>
      <c r="AC71" s="69"/>
      <c r="AD71" s="70">
        <f t="shared" ref="AD71:AD134" si="28">AB71*10000</f>
        <v>6.9296849430919449</v>
      </c>
      <c r="AE71" s="70"/>
      <c r="AF71" s="74"/>
      <c r="AG71" s="71">
        <v>650</v>
      </c>
    </row>
    <row r="72" spans="5:33">
      <c r="E72" s="73">
        <v>0.6081481481481481</v>
      </c>
      <c r="G72" s="58">
        <v>12.52</v>
      </c>
      <c r="H72" s="58">
        <v>6</v>
      </c>
      <c r="I72" s="58">
        <v>8.7100000000000009</v>
      </c>
      <c r="J72" s="58">
        <v>12.59</v>
      </c>
      <c r="K72" s="58">
        <v>5.91</v>
      </c>
      <c r="L72" s="58">
        <v>10.1</v>
      </c>
      <c r="M72" s="59">
        <f t="shared" si="16"/>
        <v>12.555</v>
      </c>
      <c r="N72" s="59">
        <f t="shared" si="16"/>
        <v>5.9550000000000001</v>
      </c>
      <c r="O72" s="59">
        <f t="shared" si="16"/>
        <v>9.4050000000000011</v>
      </c>
      <c r="P72" s="60">
        <f t="shared" si="21"/>
        <v>0.18359805696542381</v>
      </c>
      <c r="Q72" s="22">
        <f t="shared" si="22"/>
        <v>1.1091748152623991E-6</v>
      </c>
      <c r="R72" s="61">
        <f t="shared" si="23"/>
        <v>3.206707939040092E-9</v>
      </c>
      <c r="S72" s="22">
        <f t="shared" si="24"/>
        <v>1.0282975806302754E-17</v>
      </c>
      <c r="T72" s="62">
        <v>298</v>
      </c>
      <c r="U72" s="59">
        <f t="shared" si="25"/>
        <v>285.55500000000001</v>
      </c>
      <c r="V72" s="63">
        <f t="shared" si="26"/>
        <v>0.73504064086197896</v>
      </c>
      <c r="W72" s="64">
        <f t="shared" si="27"/>
        <v>5.4330117071724748</v>
      </c>
      <c r="X72" s="65">
        <f t="shared" si="17"/>
        <v>-8.4387811988903995E-8</v>
      </c>
      <c r="Y72" s="66">
        <f t="shared" si="18"/>
        <v>-8.4336367285694978E-8</v>
      </c>
      <c r="Z72" s="66">
        <f t="shared" si="19"/>
        <v>-8.4336398647540088E-8</v>
      </c>
      <c r="AA72" s="67">
        <f t="shared" si="20"/>
        <v>-8.4284985267938414E-8</v>
      </c>
      <c r="AB72" s="68">
        <f t="shared" ref="AB72:AB135" si="29">AB71+10*(0.166666666666666*(X71+2*Y71+2*Z71+AA71))</f>
        <v>6.9213178112256964E-4</v>
      </c>
      <c r="AC72" s="69"/>
      <c r="AD72" s="70">
        <f t="shared" si="28"/>
        <v>6.9213178112256966</v>
      </c>
      <c r="AE72" s="70"/>
      <c r="AF72" s="74"/>
      <c r="AG72" s="71">
        <v>660</v>
      </c>
    </row>
    <row r="73" spans="5:33">
      <c r="E73" s="73">
        <v>0.60826388888888883</v>
      </c>
      <c r="G73" s="58">
        <v>12.53</v>
      </c>
      <c r="H73" s="58">
        <v>6</v>
      </c>
      <c r="I73" s="58">
        <v>8.75</v>
      </c>
      <c r="J73" s="58">
        <v>12.6</v>
      </c>
      <c r="K73" s="58">
        <v>5.91</v>
      </c>
      <c r="L73" s="58">
        <v>10.130000000000001</v>
      </c>
      <c r="M73" s="59">
        <f t="shared" si="16"/>
        <v>12.565</v>
      </c>
      <c r="N73" s="59">
        <f t="shared" si="16"/>
        <v>5.9550000000000001</v>
      </c>
      <c r="O73" s="59">
        <f t="shared" si="16"/>
        <v>9.4400000000000013</v>
      </c>
      <c r="P73" s="60">
        <f t="shared" si="21"/>
        <v>0.1843116279025887</v>
      </c>
      <c r="Q73" s="22">
        <f t="shared" si="22"/>
        <v>1.1091748152623991E-6</v>
      </c>
      <c r="R73" s="61">
        <f t="shared" si="23"/>
        <v>3.2093738208579171E-9</v>
      </c>
      <c r="S73" s="22">
        <f t="shared" si="24"/>
        <v>1.0300080322008145E-17</v>
      </c>
      <c r="T73" s="62">
        <v>298</v>
      </c>
      <c r="U73" s="59">
        <f t="shared" si="25"/>
        <v>285.565</v>
      </c>
      <c r="V73" s="63">
        <f t="shared" si="26"/>
        <v>0.73442429038299972</v>
      </c>
      <c r="W73" s="64">
        <f t="shared" si="27"/>
        <v>5.4253066488822643</v>
      </c>
      <c r="X73" s="65">
        <f t="shared" si="17"/>
        <v>-8.4873676972711288E-8</v>
      </c>
      <c r="Y73" s="66">
        <f t="shared" si="18"/>
        <v>-8.4821574689039141E-8</v>
      </c>
      <c r="Z73" s="66">
        <f t="shared" si="19"/>
        <v>-8.4821606673607984E-8</v>
      </c>
      <c r="AA73" s="67">
        <f t="shared" si="20"/>
        <v>-8.4769536335235294E-8</v>
      </c>
      <c r="AB73" s="68">
        <f t="shared" si="29"/>
        <v>6.9128841724069748E-4</v>
      </c>
      <c r="AC73" s="69"/>
      <c r="AD73" s="70">
        <f t="shared" si="28"/>
        <v>6.9128841724069749</v>
      </c>
      <c r="AE73" s="70"/>
      <c r="AF73" s="74"/>
      <c r="AG73" s="71">
        <v>670</v>
      </c>
    </row>
    <row r="74" spans="5:33">
      <c r="E74" s="73">
        <v>0.60837962962962966</v>
      </c>
      <c r="G74" s="58">
        <v>12.55</v>
      </c>
      <c r="H74" s="58">
        <v>6.01</v>
      </c>
      <c r="I74" s="58">
        <v>8.6</v>
      </c>
      <c r="J74" s="58">
        <v>12.62</v>
      </c>
      <c r="K74" s="58">
        <v>5.91</v>
      </c>
      <c r="L74" s="58">
        <v>10.07</v>
      </c>
      <c r="M74" s="59">
        <f t="shared" si="16"/>
        <v>12.585000000000001</v>
      </c>
      <c r="N74" s="59">
        <f t="shared" si="16"/>
        <v>5.96</v>
      </c>
      <c r="O74" s="59">
        <f t="shared" si="16"/>
        <v>9.3350000000000009</v>
      </c>
      <c r="P74" s="60">
        <f t="shared" si="21"/>
        <v>0.18232155571577685</v>
      </c>
      <c r="Q74" s="22">
        <f t="shared" si="22"/>
        <v>1.0964781961431832E-6</v>
      </c>
      <c r="R74" s="61">
        <f t="shared" si="23"/>
        <v>3.2519368484271773E-9</v>
      </c>
      <c r="S74" s="22">
        <f t="shared" si="24"/>
        <v>1.0575093266158482E-17</v>
      </c>
      <c r="T74" s="62">
        <v>298</v>
      </c>
      <c r="U74" s="59">
        <f t="shared" si="25"/>
        <v>285.58499999999998</v>
      </c>
      <c r="V74" s="63">
        <f t="shared" si="26"/>
        <v>0.73319171891724133</v>
      </c>
      <c r="W74" s="64">
        <f t="shared" si="27"/>
        <v>5.4099309116419256</v>
      </c>
      <c r="X74" s="65">
        <f t="shared" si="17"/>
        <v>-8.6337855462964286E-8</v>
      </c>
      <c r="Y74" s="66">
        <f t="shared" si="18"/>
        <v>-8.6283873776555249E-8</v>
      </c>
      <c r="Z74" s="66">
        <f t="shared" si="19"/>
        <v>-8.6283907527943341E-8</v>
      </c>
      <c r="AA74" s="67">
        <f t="shared" si="20"/>
        <v>-8.6229959550717141E-8</v>
      </c>
      <c r="AB74" s="68">
        <f t="shared" si="29"/>
        <v>6.9044020128064207E-4</v>
      </c>
      <c r="AC74" s="69"/>
      <c r="AD74" s="70">
        <f t="shared" si="28"/>
        <v>6.904402012806421</v>
      </c>
      <c r="AE74" s="70"/>
      <c r="AF74" s="74"/>
      <c r="AG74" s="71">
        <v>680</v>
      </c>
    </row>
    <row r="75" spans="5:33">
      <c r="E75" s="73">
        <v>0.60849537037037038</v>
      </c>
      <c r="G75" s="58">
        <v>12.56</v>
      </c>
      <c r="H75" s="58">
        <v>6.01</v>
      </c>
      <c r="I75" s="58">
        <v>8.7200000000000006</v>
      </c>
      <c r="J75" s="58">
        <v>12.63</v>
      </c>
      <c r="K75" s="58">
        <v>5.91</v>
      </c>
      <c r="L75" s="58">
        <v>10.17</v>
      </c>
      <c r="M75" s="59">
        <f t="shared" si="16"/>
        <v>12.595000000000001</v>
      </c>
      <c r="N75" s="59">
        <f t="shared" si="16"/>
        <v>5.96</v>
      </c>
      <c r="O75" s="59">
        <f t="shared" si="16"/>
        <v>9.4450000000000003</v>
      </c>
      <c r="P75" s="60">
        <f t="shared" si="21"/>
        <v>0.18450033245299502</v>
      </c>
      <c r="Q75" s="22">
        <f t="shared" si="22"/>
        <v>1.0964781961431832E-6</v>
      </c>
      <c r="R75" s="61">
        <f t="shared" si="23"/>
        <v>3.25464033108969E-9</v>
      </c>
      <c r="S75" s="22">
        <f t="shared" si="24"/>
        <v>1.0592683684755606E-17</v>
      </c>
      <c r="T75" s="62">
        <v>298</v>
      </c>
      <c r="U75" s="59">
        <f t="shared" si="25"/>
        <v>285.59500000000003</v>
      </c>
      <c r="V75" s="63">
        <f t="shared" si="26"/>
        <v>0.73257549792138821</v>
      </c>
      <c r="W75" s="64">
        <f t="shared" si="27"/>
        <v>5.4022601970321986</v>
      </c>
      <c r="X75" s="65">
        <f t="shared" si="17"/>
        <v>-8.7529679043946164E-8</v>
      </c>
      <c r="Y75" s="66">
        <f t="shared" si="18"/>
        <v>-8.7474127302167798E-8</v>
      </c>
      <c r="Z75" s="66">
        <f t="shared" si="19"/>
        <v>-8.7474162558735051E-8</v>
      </c>
      <c r="AA75" s="67">
        <f t="shared" si="20"/>
        <v>-8.7418646028771945E-8</v>
      </c>
      <c r="AB75" s="68">
        <f t="shared" si="29"/>
        <v>6.8957736231793762E-4</v>
      </c>
      <c r="AC75" s="69"/>
      <c r="AD75" s="70">
        <f t="shared" si="28"/>
        <v>6.8957736231793758</v>
      </c>
      <c r="AE75" s="70"/>
      <c r="AF75" s="74"/>
      <c r="AG75" s="71">
        <v>690</v>
      </c>
    </row>
    <row r="76" spans="5:33">
      <c r="E76" s="73">
        <v>0.6086111111111111</v>
      </c>
      <c r="G76" s="58">
        <v>12.57</v>
      </c>
      <c r="H76" s="58">
        <v>6.01</v>
      </c>
      <c r="I76" s="58">
        <v>8.67</v>
      </c>
      <c r="J76" s="58">
        <v>12.64</v>
      </c>
      <c r="K76" s="58">
        <v>5.91</v>
      </c>
      <c r="L76" s="58">
        <v>10.14</v>
      </c>
      <c r="M76" s="59">
        <f t="shared" si="16"/>
        <v>12.605</v>
      </c>
      <c r="N76" s="59">
        <f t="shared" si="16"/>
        <v>5.96</v>
      </c>
      <c r="O76" s="59">
        <f t="shared" si="16"/>
        <v>9.4050000000000011</v>
      </c>
      <c r="P76" s="60">
        <f t="shared" si="21"/>
        <v>0.18374921719902867</v>
      </c>
      <c r="Q76" s="22">
        <f t="shared" si="22"/>
        <v>1.0964781961431832E-6</v>
      </c>
      <c r="R76" s="61">
        <f t="shared" si="23"/>
        <v>3.2573460612800131E-9</v>
      </c>
      <c r="S76" s="22">
        <f t="shared" si="24"/>
        <v>1.0610303362936415E-17</v>
      </c>
      <c r="T76" s="62">
        <v>298</v>
      </c>
      <c r="U76" s="59">
        <f t="shared" si="25"/>
        <v>285.60500000000002</v>
      </c>
      <c r="V76" s="63">
        <f t="shared" si="26"/>
        <v>0.73195932007751319</v>
      </c>
      <c r="W76" s="64">
        <f t="shared" si="27"/>
        <v>5.3946008947047019</v>
      </c>
      <c r="X76" s="65">
        <f t="shared" si="17"/>
        <v>-8.733139461981038E-8</v>
      </c>
      <c r="Y76" s="66">
        <f t="shared" si="18"/>
        <v>-8.7276024041451967E-8</v>
      </c>
      <c r="Z76" s="66">
        <f t="shared" si="19"/>
        <v>-8.7276059147967348E-8</v>
      </c>
      <c r="AA76" s="67">
        <f t="shared" si="20"/>
        <v>-8.7220723631607241E-8</v>
      </c>
      <c r="AB76" s="68">
        <f t="shared" si="29"/>
        <v>6.8870262080994676E-4</v>
      </c>
      <c r="AC76" s="69"/>
      <c r="AD76" s="70">
        <f t="shared" si="28"/>
        <v>6.887026208099468</v>
      </c>
      <c r="AE76" s="70"/>
      <c r="AF76" s="74"/>
      <c r="AG76" s="71">
        <v>700</v>
      </c>
    </row>
    <row r="77" spans="5:33">
      <c r="E77" s="73">
        <v>0.60872685185185182</v>
      </c>
      <c r="G77" s="58">
        <v>12.59</v>
      </c>
      <c r="H77" s="58">
        <v>6.01</v>
      </c>
      <c r="I77" s="58">
        <v>8.56</v>
      </c>
      <c r="J77" s="58">
        <v>12.66</v>
      </c>
      <c r="K77" s="58">
        <v>5.92</v>
      </c>
      <c r="L77" s="58">
        <v>10.17</v>
      </c>
      <c r="M77" s="59">
        <f t="shared" si="16"/>
        <v>12.625</v>
      </c>
      <c r="N77" s="59">
        <f t="shared" si="16"/>
        <v>5.9649999999999999</v>
      </c>
      <c r="O77" s="59">
        <f t="shared" si="16"/>
        <v>9.3650000000000002</v>
      </c>
      <c r="P77" s="60">
        <f t="shared" si="21"/>
        <v>0.18302799768238281</v>
      </c>
      <c r="Q77" s="22">
        <f t="shared" si="22"/>
        <v>1.0839269140212018E-6</v>
      </c>
      <c r="R77" s="61">
        <f t="shared" si="23"/>
        <v>3.3005453013647416E-9</v>
      </c>
      <c r="S77" s="22">
        <f t="shared" si="24"/>
        <v>1.0893599286360873E-17</v>
      </c>
      <c r="T77" s="62">
        <v>298</v>
      </c>
      <c r="U77" s="59">
        <f t="shared" si="25"/>
        <v>285.625</v>
      </c>
      <c r="V77" s="63">
        <f t="shared" si="26"/>
        <v>0.7307270938275604</v>
      </c>
      <c r="W77" s="64">
        <f t="shared" si="27"/>
        <v>5.3793164558951156</v>
      </c>
      <c r="X77" s="65">
        <f t="shared" si="17"/>
        <v>-8.9451481477916803E-8</v>
      </c>
      <c r="Y77" s="66">
        <f t="shared" si="18"/>
        <v>-8.9393316166987377E-8</v>
      </c>
      <c r="Z77" s="66">
        <f t="shared" si="19"/>
        <v>-8.9393353988645985E-8</v>
      </c>
      <c r="AA77" s="67">
        <f t="shared" si="20"/>
        <v>-8.9335226450188547E-8</v>
      </c>
      <c r="AB77" s="68">
        <f t="shared" si="29"/>
        <v>6.8782986033556304E-4</v>
      </c>
      <c r="AC77" s="69"/>
      <c r="AD77" s="70">
        <f t="shared" si="28"/>
        <v>6.8782986033556304</v>
      </c>
      <c r="AE77" s="70"/>
      <c r="AF77" s="74"/>
      <c r="AG77" s="71">
        <v>710</v>
      </c>
    </row>
    <row r="78" spans="5:33">
      <c r="E78" s="73">
        <v>0.60884259259259255</v>
      </c>
      <c r="G78" s="58">
        <v>12.61</v>
      </c>
      <c r="H78" s="58">
        <v>6.01</v>
      </c>
      <c r="I78" s="58">
        <v>8.61</v>
      </c>
      <c r="J78" s="58">
        <v>12.67</v>
      </c>
      <c r="K78" s="58">
        <v>5.92</v>
      </c>
      <c r="L78" s="58">
        <v>10.17</v>
      </c>
      <c r="M78" s="59">
        <f t="shared" si="16"/>
        <v>12.64</v>
      </c>
      <c r="N78" s="59">
        <f t="shared" si="16"/>
        <v>5.9649999999999999</v>
      </c>
      <c r="O78" s="59">
        <f t="shared" si="16"/>
        <v>9.39</v>
      </c>
      <c r="P78" s="60">
        <f t="shared" si="21"/>
        <v>0.18356194759934852</v>
      </c>
      <c r="Q78" s="22">
        <f t="shared" si="22"/>
        <v>1.0839269140212018E-6</v>
      </c>
      <c r="R78" s="61">
        <f t="shared" si="23"/>
        <v>3.3046619962799689E-9</v>
      </c>
      <c r="S78" s="22">
        <f t="shared" si="24"/>
        <v>1.0920790909657109E-17</v>
      </c>
      <c r="T78" s="62">
        <v>298</v>
      </c>
      <c r="U78" s="59">
        <f t="shared" si="25"/>
        <v>285.64</v>
      </c>
      <c r="V78" s="63">
        <f t="shared" si="26"/>
        <v>0.72980303738032459</v>
      </c>
      <c r="W78" s="64">
        <f t="shared" si="27"/>
        <v>5.3678829521667275</v>
      </c>
      <c r="X78" s="65">
        <f t="shared" si="17"/>
        <v>-9.0010800410492932E-8</v>
      </c>
      <c r="Y78" s="66">
        <f t="shared" si="18"/>
        <v>-8.995182879557945E-8</v>
      </c>
      <c r="Z78" s="66">
        <f t="shared" si="19"/>
        <v>-8.9951867431513673E-8</v>
      </c>
      <c r="AA78" s="67">
        <f t="shared" si="20"/>
        <v>-8.9892934401908844E-8</v>
      </c>
      <c r="AB78" s="68">
        <f t="shared" si="29"/>
        <v>6.869359269218308E-4</v>
      </c>
      <c r="AC78" s="75">
        <f>D9</f>
        <v>6.8817052512704687E-4</v>
      </c>
      <c r="AD78" s="70">
        <f t="shared" si="28"/>
        <v>6.8693592692183083</v>
      </c>
      <c r="AE78" s="70">
        <f>AC78*10000</f>
        <v>6.8817052512704686</v>
      </c>
      <c r="AF78" s="74">
        <f>(AD78-AE78)*(AD78-AE78)</f>
        <v>1.5242327283226449E-4</v>
      </c>
      <c r="AG78" s="71">
        <v>720</v>
      </c>
    </row>
    <row r="79" spans="5:33">
      <c r="E79" s="73">
        <v>0.60895833333333327</v>
      </c>
      <c r="G79" s="58">
        <v>12.62</v>
      </c>
      <c r="H79" s="58">
        <v>6.02</v>
      </c>
      <c r="I79" s="58">
        <v>8.6199999999999992</v>
      </c>
      <c r="J79" s="58">
        <v>12.69</v>
      </c>
      <c r="K79" s="58">
        <v>5.92</v>
      </c>
      <c r="L79" s="58">
        <v>10.15</v>
      </c>
      <c r="M79" s="59">
        <f t="shared" si="16"/>
        <v>12.654999999999999</v>
      </c>
      <c r="N79" s="59">
        <f t="shared" si="16"/>
        <v>5.97</v>
      </c>
      <c r="O79" s="59">
        <f t="shared" si="16"/>
        <v>9.3849999999999998</v>
      </c>
      <c r="P79" s="60">
        <f t="shared" si="21"/>
        <v>0.18350955663177576</v>
      </c>
      <c r="Q79" s="22">
        <f t="shared" si="22"/>
        <v>1.0715193052376047E-6</v>
      </c>
      <c r="R79" s="61">
        <f t="shared" si="23"/>
        <v>3.3470977368222976E-9</v>
      </c>
      <c r="S79" s="22">
        <f t="shared" si="24"/>
        <v>1.1203063259840947E-17</v>
      </c>
      <c r="T79" s="62">
        <v>298</v>
      </c>
      <c r="U79" s="59">
        <f t="shared" si="25"/>
        <v>285.65499999999997</v>
      </c>
      <c r="V79" s="63">
        <f t="shared" si="26"/>
        <v>0.72887907797915352</v>
      </c>
      <c r="W79" s="64">
        <f t="shared" si="27"/>
        <v>5.3564749467951689</v>
      </c>
      <c r="X79" s="65">
        <f t="shared" si="17"/>
        <v>-9.2386442060301036E-8</v>
      </c>
      <c r="Y79" s="66">
        <f t="shared" si="18"/>
        <v>-9.2324235050787042E-8</v>
      </c>
      <c r="Z79" s="66">
        <f t="shared" si="19"/>
        <v>-9.2324276936933393E-8</v>
      </c>
      <c r="AA79" s="67">
        <f t="shared" si="20"/>
        <v>-9.2262111757158968E-8</v>
      </c>
      <c r="AB79" s="68">
        <f t="shared" si="29"/>
        <v>6.8603640837638653E-4</v>
      </c>
      <c r="AC79" s="69"/>
      <c r="AD79" s="70">
        <f t="shared" si="28"/>
        <v>6.8603640837638649</v>
      </c>
      <c r="AE79" s="70"/>
      <c r="AF79" s="74"/>
      <c r="AG79" s="71">
        <v>730</v>
      </c>
    </row>
    <row r="80" spans="5:33">
      <c r="E80" s="73">
        <v>0.6090740740740741</v>
      </c>
      <c r="G80" s="58">
        <v>12.63</v>
      </c>
      <c r="H80" s="58">
        <v>6.02</v>
      </c>
      <c r="I80" s="58">
        <v>8.7100000000000009</v>
      </c>
      <c r="J80" s="58">
        <v>12.7</v>
      </c>
      <c r="K80" s="58">
        <v>5.92</v>
      </c>
      <c r="L80" s="58">
        <v>10.07</v>
      </c>
      <c r="M80" s="59">
        <f t="shared" si="16"/>
        <v>12.664999999999999</v>
      </c>
      <c r="N80" s="59">
        <f t="shared" si="16"/>
        <v>5.97</v>
      </c>
      <c r="O80" s="59">
        <f t="shared" si="16"/>
        <v>9.39</v>
      </c>
      <c r="P80" s="60">
        <f t="shared" si="21"/>
        <v>0.18363758758257392</v>
      </c>
      <c r="Q80" s="22">
        <f t="shared" si="22"/>
        <v>1.0715193052376047E-6</v>
      </c>
      <c r="R80" s="61">
        <f t="shared" si="23"/>
        <v>3.3498803310493696E-9</v>
      </c>
      <c r="S80" s="22">
        <f t="shared" si="24"/>
        <v>1.1221698232351435E-17</v>
      </c>
      <c r="T80" s="62">
        <v>298</v>
      </c>
      <c r="U80" s="59">
        <f t="shared" si="25"/>
        <v>285.66500000000002</v>
      </c>
      <c r="V80" s="63">
        <f t="shared" si="26"/>
        <v>0.72826315895196514</v>
      </c>
      <c r="W80" s="64">
        <f t="shared" si="27"/>
        <v>5.3488837462601309</v>
      </c>
      <c r="X80" s="65">
        <f t="shared" si="17"/>
        <v>-9.2611304218017836E-8</v>
      </c>
      <c r="Y80" s="66">
        <f t="shared" si="18"/>
        <v>-9.2548709787653801E-8</v>
      </c>
      <c r="Z80" s="66">
        <f t="shared" si="19"/>
        <v>-9.2548752094181558E-8</v>
      </c>
      <c r="AA80" s="67">
        <f t="shared" si="20"/>
        <v>-9.2486199913156752E-8</v>
      </c>
      <c r="AB80" s="68">
        <f t="shared" si="29"/>
        <v>6.8511316574673166E-4</v>
      </c>
      <c r="AC80" s="69"/>
      <c r="AD80" s="70">
        <f t="shared" si="28"/>
        <v>6.8511316574673167</v>
      </c>
      <c r="AE80" s="70"/>
      <c r="AF80" s="74"/>
      <c r="AG80" s="71">
        <v>740</v>
      </c>
    </row>
    <row r="81" spans="5:33">
      <c r="E81" s="73">
        <v>0.60918981481481482</v>
      </c>
      <c r="G81" s="58">
        <v>12.64</v>
      </c>
      <c r="H81" s="58">
        <v>6.02</v>
      </c>
      <c r="I81" s="58">
        <v>8.7100000000000009</v>
      </c>
      <c r="J81" s="58">
        <v>12.72</v>
      </c>
      <c r="K81" s="58">
        <v>5.92</v>
      </c>
      <c r="L81" s="58">
        <v>10.15</v>
      </c>
      <c r="M81" s="59">
        <f t="shared" si="16"/>
        <v>12.68</v>
      </c>
      <c r="N81" s="59">
        <f t="shared" si="16"/>
        <v>5.97</v>
      </c>
      <c r="O81" s="59">
        <f t="shared" si="16"/>
        <v>9.43</v>
      </c>
      <c r="P81" s="60">
        <f t="shared" si="21"/>
        <v>0.18446546370218569</v>
      </c>
      <c r="Q81" s="22">
        <f t="shared" si="22"/>
        <v>1.0715193052376047E-6</v>
      </c>
      <c r="R81" s="61">
        <f t="shared" si="23"/>
        <v>3.3540585604224809E-9</v>
      </c>
      <c r="S81" s="22">
        <f t="shared" si="24"/>
        <v>1.1249708826743325E-17</v>
      </c>
      <c r="T81" s="62">
        <v>298</v>
      </c>
      <c r="U81" s="59">
        <f t="shared" si="25"/>
        <v>285.68</v>
      </c>
      <c r="V81" s="63">
        <f t="shared" si="26"/>
        <v>0.72733936126026288</v>
      </c>
      <c r="W81" s="64">
        <f t="shared" si="27"/>
        <v>5.3375181060634027</v>
      </c>
      <c r="X81" s="65">
        <f t="shared" si="17"/>
        <v>-9.3333363805144732E-8</v>
      </c>
      <c r="Y81" s="66">
        <f t="shared" si="18"/>
        <v>-9.3269703518102057E-8</v>
      </c>
      <c r="Z81" s="66">
        <f t="shared" si="19"/>
        <v>-9.3269746939146582E-8</v>
      </c>
      <c r="AA81" s="67">
        <f t="shared" si="20"/>
        <v>-9.3206130013915669E-8</v>
      </c>
      <c r="AB81" s="68">
        <f t="shared" si="29"/>
        <v>6.8418767836690697E-4</v>
      </c>
      <c r="AC81" s="69"/>
      <c r="AD81" s="70">
        <f t="shared" si="28"/>
        <v>6.8418767836690702</v>
      </c>
      <c r="AE81" s="70"/>
      <c r="AF81" s="74"/>
      <c r="AG81" s="71">
        <v>750</v>
      </c>
    </row>
    <row r="82" spans="5:33">
      <c r="E82" s="73">
        <v>0.60930555555555554</v>
      </c>
      <c r="G82" s="58">
        <v>12.66</v>
      </c>
      <c r="H82" s="58">
        <v>6.02</v>
      </c>
      <c r="I82" s="58">
        <v>8.67</v>
      </c>
      <c r="J82" s="58">
        <v>12.73</v>
      </c>
      <c r="K82" s="58">
        <v>5.92</v>
      </c>
      <c r="L82" s="58">
        <v>10.119999999999999</v>
      </c>
      <c r="M82" s="59">
        <f t="shared" si="16"/>
        <v>12.695</v>
      </c>
      <c r="N82" s="59">
        <f t="shared" si="16"/>
        <v>5.97</v>
      </c>
      <c r="O82" s="59">
        <f t="shared" si="16"/>
        <v>9.3949999999999996</v>
      </c>
      <c r="P82" s="60">
        <f t="shared" si="21"/>
        <v>0.1838262698578626</v>
      </c>
      <c r="Q82" s="22">
        <f t="shared" si="22"/>
        <v>1.0715193052376047E-6</v>
      </c>
      <c r="R82" s="61">
        <f t="shared" si="23"/>
        <v>3.3582420012058436E-9</v>
      </c>
      <c r="S82" s="22">
        <f t="shared" si="24"/>
        <v>1.1277789338663029E-17</v>
      </c>
      <c r="T82" s="62">
        <v>298</v>
      </c>
      <c r="U82" s="59">
        <f t="shared" si="25"/>
        <v>285.69499999999999</v>
      </c>
      <c r="V82" s="63">
        <f t="shared" si="26"/>
        <v>0.72641566057386764</v>
      </c>
      <c r="W82" s="64">
        <f t="shared" si="27"/>
        <v>5.3261778059552274</v>
      </c>
      <c r="X82" s="65">
        <f t="shared" si="17"/>
        <v>-9.3313263787487429E-8</v>
      </c>
      <c r="Y82" s="66">
        <f t="shared" si="18"/>
        <v>-9.3249544052979322E-8</v>
      </c>
      <c r="Z82" s="66">
        <f t="shared" si="19"/>
        <v>-9.3249587564527424E-8</v>
      </c>
      <c r="AA82" s="67">
        <f t="shared" si="20"/>
        <v>-9.3185911282142962E-8</v>
      </c>
      <c r="AB82" s="68">
        <f t="shared" si="29"/>
        <v>6.8325498104235109E-4</v>
      </c>
      <c r="AC82" s="69"/>
      <c r="AD82" s="70">
        <f t="shared" si="28"/>
        <v>6.8325498104235107</v>
      </c>
      <c r="AE82" s="70"/>
      <c r="AF82" s="74"/>
      <c r="AG82" s="71">
        <v>760</v>
      </c>
    </row>
    <row r="83" spans="5:33">
      <c r="E83" s="73">
        <v>0.60942129629629627</v>
      </c>
      <c r="G83" s="58">
        <v>12.68</v>
      </c>
      <c r="H83" s="58">
        <v>6.02</v>
      </c>
      <c r="I83" s="58">
        <v>8.59</v>
      </c>
      <c r="J83" s="58">
        <v>12.74</v>
      </c>
      <c r="K83" s="58">
        <v>5.92</v>
      </c>
      <c r="L83" s="58">
        <v>10.050000000000001</v>
      </c>
      <c r="M83" s="59">
        <f t="shared" si="16"/>
        <v>12.71</v>
      </c>
      <c r="N83" s="59">
        <f t="shared" si="16"/>
        <v>5.97</v>
      </c>
      <c r="O83" s="59">
        <f t="shared" si="16"/>
        <v>9.32</v>
      </c>
      <c r="P83" s="60">
        <f t="shared" si="21"/>
        <v>0.18240391030895672</v>
      </c>
      <c r="Q83" s="22">
        <f t="shared" si="22"/>
        <v>1.0715193052376047E-6</v>
      </c>
      <c r="R83" s="61">
        <f t="shared" si="23"/>
        <v>3.3624306598995294E-9</v>
      </c>
      <c r="S83" s="22">
        <f t="shared" si="24"/>
        <v>1.1305939942632385E-17</v>
      </c>
      <c r="T83" s="62">
        <v>298</v>
      </c>
      <c r="U83" s="59">
        <f t="shared" si="25"/>
        <v>285.70999999999998</v>
      </c>
      <c r="V83" s="63">
        <f t="shared" si="26"/>
        <v>0.72549205687749962</v>
      </c>
      <c r="W83" s="64">
        <f t="shared" si="27"/>
        <v>5.3148627868494414</v>
      </c>
      <c r="X83" s="65">
        <f t="shared" si="17"/>
        <v>-9.2893029392786683E-8</v>
      </c>
      <c r="Y83" s="66">
        <f t="shared" si="18"/>
        <v>-9.2829795987061935E-8</v>
      </c>
      <c r="Z83" s="66">
        <f t="shared" si="19"/>
        <v>-9.2829839030804037E-8</v>
      </c>
      <c r="AA83" s="67">
        <f t="shared" si="20"/>
        <v>-9.2766648610220581E-8</v>
      </c>
      <c r="AB83" s="68">
        <f t="shared" si="29"/>
        <v>6.823224853118433E-4</v>
      </c>
      <c r="AC83" s="69"/>
      <c r="AD83" s="70">
        <f t="shared" si="28"/>
        <v>6.8232248531184334</v>
      </c>
      <c r="AE83" s="70"/>
      <c r="AF83" s="74"/>
      <c r="AG83" s="71">
        <v>770</v>
      </c>
    </row>
    <row r="84" spans="5:33">
      <c r="E84" s="73">
        <v>0.60953703703703699</v>
      </c>
      <c r="G84" s="58">
        <v>12.69</v>
      </c>
      <c r="H84" s="58">
        <v>6.02</v>
      </c>
      <c r="I84" s="58">
        <v>8.5399999999999991</v>
      </c>
      <c r="J84" s="58">
        <v>12.76</v>
      </c>
      <c r="K84" s="58">
        <v>5.92</v>
      </c>
      <c r="L84" s="58">
        <v>10.14</v>
      </c>
      <c r="M84" s="59">
        <f t="shared" si="16"/>
        <v>12.725</v>
      </c>
      <c r="N84" s="59">
        <f t="shared" si="16"/>
        <v>5.97</v>
      </c>
      <c r="O84" s="59">
        <f t="shared" si="16"/>
        <v>9.34</v>
      </c>
      <c r="P84" s="60">
        <f t="shared" si="21"/>
        <v>0.18284057420115271</v>
      </c>
      <c r="Q84" s="22">
        <f t="shared" si="22"/>
        <v>1.0715193052376047E-6</v>
      </c>
      <c r="R84" s="61">
        <f t="shared" si="23"/>
        <v>3.3666245430117184E-9</v>
      </c>
      <c r="S84" s="22">
        <f t="shared" si="24"/>
        <v>1.1334160813608862E-17</v>
      </c>
      <c r="T84" s="62">
        <v>298</v>
      </c>
      <c r="U84" s="59">
        <f t="shared" si="25"/>
        <v>285.72500000000002</v>
      </c>
      <c r="V84" s="63">
        <f t="shared" si="26"/>
        <v>0.7245685501558774</v>
      </c>
      <c r="W84" s="64">
        <f t="shared" si="27"/>
        <v>5.3035729898035058</v>
      </c>
      <c r="X84" s="65">
        <f t="shared" si="17"/>
        <v>-9.3419277079139198E-8</v>
      </c>
      <c r="Y84" s="66">
        <f t="shared" si="18"/>
        <v>-9.3355238072822024E-8</v>
      </c>
      <c r="Z84" s="66">
        <f t="shared" si="19"/>
        <v>-9.3355281971623822E-8</v>
      </c>
      <c r="AA84" s="67">
        <f t="shared" si="20"/>
        <v>-9.3291286803923129E-8</v>
      </c>
      <c r="AB84" s="68">
        <f t="shared" si="29"/>
        <v>6.8139418706511209E-4</v>
      </c>
      <c r="AC84" s="69"/>
      <c r="AD84" s="70">
        <f t="shared" si="28"/>
        <v>6.8139418706511208</v>
      </c>
      <c r="AE84" s="70"/>
      <c r="AF84" s="74"/>
      <c r="AG84" s="71">
        <v>780</v>
      </c>
    </row>
    <row r="85" spans="5:33">
      <c r="E85" s="73">
        <v>0.60965277777777782</v>
      </c>
      <c r="G85" s="58">
        <v>12.71</v>
      </c>
      <c r="H85" s="58">
        <v>6.02</v>
      </c>
      <c r="I85" s="58">
        <v>8.59</v>
      </c>
      <c r="J85" s="58">
        <v>12.77</v>
      </c>
      <c r="K85" s="58">
        <v>5.92</v>
      </c>
      <c r="L85" s="58">
        <v>10.1</v>
      </c>
      <c r="M85" s="59">
        <f t="shared" si="16"/>
        <v>12.74</v>
      </c>
      <c r="N85" s="59">
        <f t="shared" si="16"/>
        <v>5.97</v>
      </c>
      <c r="O85" s="59">
        <f t="shared" si="16"/>
        <v>9.3449999999999989</v>
      </c>
      <c r="P85" s="60">
        <f t="shared" si="21"/>
        <v>0.18298374041375889</v>
      </c>
      <c r="Q85" s="22">
        <f t="shared" si="22"/>
        <v>1.0715193052376047E-6</v>
      </c>
      <c r="R85" s="61">
        <f t="shared" si="23"/>
        <v>3.3708236570587111E-9</v>
      </c>
      <c r="S85" s="22">
        <f t="shared" si="24"/>
        <v>1.1362452126986664E-17</v>
      </c>
      <c r="T85" s="62">
        <v>298</v>
      </c>
      <c r="U85" s="59">
        <f t="shared" si="25"/>
        <v>285.74</v>
      </c>
      <c r="V85" s="63">
        <f t="shared" si="26"/>
        <v>0.72364514039374073</v>
      </c>
      <c r="W85" s="64">
        <f t="shared" si="27"/>
        <v>5.2923083560184212</v>
      </c>
      <c r="X85" s="65">
        <f t="shared" si="17"/>
        <v>-9.3796603845184316E-8</v>
      </c>
      <c r="Y85" s="66">
        <f t="shared" si="18"/>
        <v>-9.3731957909414976E-8</v>
      </c>
      <c r="Z85" s="66">
        <f t="shared" si="19"/>
        <v>-9.3732002464301192E-8</v>
      </c>
      <c r="AA85" s="67">
        <f t="shared" si="20"/>
        <v>-9.3667401022002369E-8</v>
      </c>
      <c r="AB85" s="68">
        <f t="shared" si="29"/>
        <v>6.8046063439182545E-4</v>
      </c>
      <c r="AC85" s="69"/>
      <c r="AD85" s="70">
        <f t="shared" si="28"/>
        <v>6.8046063439182545</v>
      </c>
      <c r="AE85" s="70"/>
      <c r="AF85" s="74"/>
      <c r="AG85" s="71">
        <v>790</v>
      </c>
    </row>
    <row r="86" spans="5:33">
      <c r="E86" s="73">
        <v>0.60976851851851854</v>
      </c>
      <c r="G86" s="58">
        <v>12.72</v>
      </c>
      <c r="H86" s="58">
        <v>6.02</v>
      </c>
      <c r="I86" s="58">
        <v>8.6</v>
      </c>
      <c r="J86" s="58">
        <v>12.78</v>
      </c>
      <c r="K86" s="58">
        <v>5.92</v>
      </c>
      <c r="L86" s="58">
        <v>10.07</v>
      </c>
      <c r="M86" s="59">
        <f t="shared" si="16"/>
        <v>12.75</v>
      </c>
      <c r="N86" s="59">
        <f t="shared" si="16"/>
        <v>5.97</v>
      </c>
      <c r="O86" s="59">
        <f t="shared" si="16"/>
        <v>9.3350000000000009</v>
      </c>
      <c r="P86" s="60">
        <f t="shared" si="21"/>
        <v>0.18281810185215361</v>
      </c>
      <c r="Q86" s="22">
        <f t="shared" si="22"/>
        <v>1.0715193052376047E-6</v>
      </c>
      <c r="R86" s="61">
        <f t="shared" si="23"/>
        <v>3.3736259757198651E-9</v>
      </c>
      <c r="S86" s="22">
        <f t="shared" si="24"/>
        <v>1.1381352224051813E-17</v>
      </c>
      <c r="T86" s="62">
        <v>298</v>
      </c>
      <c r="U86" s="59">
        <f t="shared" si="25"/>
        <v>285.75</v>
      </c>
      <c r="V86" s="63">
        <f t="shared" si="26"/>
        <v>0.72302958774448578</v>
      </c>
      <c r="W86" s="64">
        <f t="shared" si="27"/>
        <v>5.284812550779117</v>
      </c>
      <c r="X86" s="65">
        <f t="shared" si="17"/>
        <v>-9.3871231378045758E-8</v>
      </c>
      <c r="Y86" s="66">
        <f t="shared" si="18"/>
        <v>-9.3806393219499942E-8</v>
      </c>
      <c r="Z86" s="66">
        <f t="shared" si="19"/>
        <v>-9.3806438004113311E-8</v>
      </c>
      <c r="AA86" s="67">
        <f t="shared" si="20"/>
        <v>-9.3741644568314161E-8</v>
      </c>
      <c r="AB86" s="68">
        <f t="shared" si="29"/>
        <v>6.7952331451580112E-4</v>
      </c>
      <c r="AC86" s="69"/>
      <c r="AD86" s="70">
        <f t="shared" si="28"/>
        <v>6.7952331451580115</v>
      </c>
      <c r="AE86" s="70"/>
      <c r="AF86" s="74"/>
      <c r="AG86" s="71">
        <v>800</v>
      </c>
    </row>
    <row r="87" spans="5:33">
      <c r="E87" s="73">
        <v>0.60988425925925926</v>
      </c>
      <c r="G87" s="58">
        <v>12.73</v>
      </c>
      <c r="H87" s="58">
        <v>6.02</v>
      </c>
      <c r="I87" s="58">
        <v>8.52</v>
      </c>
      <c r="J87" s="58">
        <v>12.8</v>
      </c>
      <c r="K87" s="58">
        <v>5.92</v>
      </c>
      <c r="L87" s="58">
        <v>10.06</v>
      </c>
      <c r="M87" s="59">
        <f t="shared" si="16"/>
        <v>12.765000000000001</v>
      </c>
      <c r="N87" s="59">
        <f t="shared" si="16"/>
        <v>5.97</v>
      </c>
      <c r="O87" s="59">
        <f t="shared" si="16"/>
        <v>9.2899999999999991</v>
      </c>
      <c r="P87" s="60">
        <f t="shared" si="21"/>
        <v>0.18198187126138718</v>
      </c>
      <c r="Q87" s="22">
        <f t="shared" si="22"/>
        <v>1.0715193052376047E-6</v>
      </c>
      <c r="R87" s="61">
        <f t="shared" si="23"/>
        <v>3.3778338224942694E-9</v>
      </c>
      <c r="S87" s="22">
        <f t="shared" si="24"/>
        <v>1.1409761332386248E-17</v>
      </c>
      <c r="T87" s="62">
        <v>298</v>
      </c>
      <c r="U87" s="59">
        <f t="shared" si="25"/>
        <v>285.76499999999999</v>
      </c>
      <c r="V87" s="63">
        <f t="shared" si="26"/>
        <v>0.72210633954754933</v>
      </c>
      <c r="W87" s="64">
        <f t="shared" si="27"/>
        <v>5.2735897254853112</v>
      </c>
      <c r="X87" s="65">
        <f t="shared" si="17"/>
        <v>-9.3744855448088886E-8</v>
      </c>
      <c r="Y87" s="66">
        <f t="shared" si="18"/>
        <v>-9.3680102361285931E-8</v>
      </c>
      <c r="Z87" s="66">
        <f t="shared" si="19"/>
        <v>-9.3680147088671028E-8</v>
      </c>
      <c r="AA87" s="67">
        <f t="shared" si="20"/>
        <v>-9.3615438667463401E-8</v>
      </c>
      <c r="AB87" s="68">
        <f t="shared" si="29"/>
        <v>6.7858525028514514E-4</v>
      </c>
      <c r="AC87" s="69"/>
      <c r="AD87" s="70">
        <f t="shared" si="28"/>
        <v>6.7858525028514514</v>
      </c>
      <c r="AE87" s="70"/>
      <c r="AF87" s="74"/>
      <c r="AG87" s="71">
        <v>810</v>
      </c>
    </row>
    <row r="88" spans="5:33">
      <c r="E88" s="73">
        <v>0.61</v>
      </c>
      <c r="G88" s="58">
        <v>12.74</v>
      </c>
      <c r="H88" s="58">
        <v>6.03</v>
      </c>
      <c r="I88" s="58">
        <v>8.5399999999999991</v>
      </c>
      <c r="J88" s="58">
        <v>12.81</v>
      </c>
      <c r="K88" s="58">
        <v>5.92</v>
      </c>
      <c r="L88" s="58">
        <v>10.1</v>
      </c>
      <c r="M88" s="59">
        <f t="shared" si="16"/>
        <v>12.775</v>
      </c>
      <c r="N88" s="59">
        <f t="shared" si="16"/>
        <v>5.9749999999999996</v>
      </c>
      <c r="O88" s="59">
        <f t="shared" si="16"/>
        <v>9.32</v>
      </c>
      <c r="P88" s="60">
        <f t="shared" si="21"/>
        <v>0.1825996885366549</v>
      </c>
      <c r="Q88" s="22">
        <f t="shared" si="22"/>
        <v>1.0592537251772892E-6</v>
      </c>
      <c r="R88" s="61">
        <f t="shared" si="23"/>
        <v>3.4197879580734466E-9</v>
      </c>
      <c r="S88" s="22">
        <f t="shared" si="24"/>
        <v>1.1694949678184153E-17</v>
      </c>
      <c r="T88" s="62">
        <v>298</v>
      </c>
      <c r="U88" s="59">
        <f t="shared" si="25"/>
        <v>285.77499999999998</v>
      </c>
      <c r="V88" s="63">
        <f t="shared" si="26"/>
        <v>0.7214908945942955</v>
      </c>
      <c r="W88" s="64">
        <f t="shared" si="27"/>
        <v>5.2661217384235748</v>
      </c>
      <c r="X88" s="65">
        <f t="shared" si="17"/>
        <v>-9.6417668423074875E-8</v>
      </c>
      <c r="Y88" s="66">
        <f t="shared" si="18"/>
        <v>-9.6349075579703359E-8</v>
      </c>
      <c r="Z88" s="66">
        <f t="shared" si="19"/>
        <v>-9.634912437758697E-8</v>
      </c>
      <c r="AA88" s="67">
        <f t="shared" si="20"/>
        <v>-9.6280580262668105E-8</v>
      </c>
      <c r="AB88" s="68">
        <f t="shared" si="29"/>
        <v>6.7764844896345267E-4</v>
      </c>
      <c r="AC88" s="69"/>
      <c r="AD88" s="70">
        <f t="shared" si="28"/>
        <v>6.7764844896345267</v>
      </c>
      <c r="AE88" s="70"/>
      <c r="AF88" s="74"/>
      <c r="AG88" s="71">
        <v>820</v>
      </c>
    </row>
    <row r="89" spans="5:33">
      <c r="E89" s="73">
        <v>0.61011574074074071</v>
      </c>
      <c r="G89" s="58">
        <v>12.76</v>
      </c>
      <c r="H89" s="58">
        <v>6.03</v>
      </c>
      <c r="I89" s="58">
        <v>8.57</v>
      </c>
      <c r="J89" s="58">
        <v>12.83</v>
      </c>
      <c r="K89" s="58">
        <v>5.93</v>
      </c>
      <c r="L89" s="58">
        <v>10.06</v>
      </c>
      <c r="M89" s="59">
        <f t="shared" si="16"/>
        <v>12.795</v>
      </c>
      <c r="N89" s="59">
        <f t="shared" si="16"/>
        <v>5.98</v>
      </c>
      <c r="O89" s="59">
        <f t="shared" si="16"/>
        <v>9.3150000000000013</v>
      </c>
      <c r="P89" s="60">
        <f t="shared" si="21"/>
        <v>0.18256201900091856</v>
      </c>
      <c r="Q89" s="22">
        <f t="shared" si="22"/>
        <v>1.0471285480508979E-6</v>
      </c>
      <c r="R89" s="61">
        <f t="shared" si="23"/>
        <v>3.4651415183831072E-9</v>
      </c>
      <c r="S89" s="22">
        <f t="shared" si="24"/>
        <v>1.2007205742422386E-17</v>
      </c>
      <c r="T89" s="62">
        <v>298</v>
      </c>
      <c r="U89" s="59">
        <f t="shared" si="25"/>
        <v>285.79500000000002</v>
      </c>
      <c r="V89" s="63">
        <f t="shared" si="26"/>
        <v>0.72026013389472432</v>
      </c>
      <c r="W89" s="64">
        <f t="shared" si="27"/>
        <v>5.251219038103903</v>
      </c>
      <c r="X89" s="65">
        <f t="shared" si="17"/>
        <v>-9.911136383263929E-8</v>
      </c>
      <c r="Y89" s="66">
        <f t="shared" si="18"/>
        <v>-9.9038781589408211E-8</v>
      </c>
      <c r="Z89" s="66">
        <f t="shared" si="19"/>
        <v>-9.9038834743575692E-8</v>
      </c>
      <c r="AA89" s="67">
        <f t="shared" si="20"/>
        <v>-9.8966305576659311E-8</v>
      </c>
      <c r="AB89" s="68">
        <f t="shared" si="29"/>
        <v>6.7668495788245216E-4</v>
      </c>
      <c r="AC89" s="69"/>
      <c r="AD89" s="70">
        <f t="shared" si="28"/>
        <v>6.7668495788245213</v>
      </c>
      <c r="AE89" s="70"/>
      <c r="AF89" s="74"/>
      <c r="AG89" s="71">
        <v>830</v>
      </c>
    </row>
    <row r="90" spans="5:33">
      <c r="E90" s="73">
        <v>0.61023148148148143</v>
      </c>
      <c r="G90" s="58">
        <v>12.78</v>
      </c>
      <c r="H90" s="58">
        <v>6.03</v>
      </c>
      <c r="I90" s="58">
        <v>8.5299999999999994</v>
      </c>
      <c r="J90" s="58">
        <v>12.84</v>
      </c>
      <c r="K90" s="58">
        <v>5.93</v>
      </c>
      <c r="L90" s="58">
        <v>10.1</v>
      </c>
      <c r="M90" s="59">
        <f t="shared" si="16"/>
        <v>12.809999999999999</v>
      </c>
      <c r="N90" s="59">
        <f t="shared" si="16"/>
        <v>5.98</v>
      </c>
      <c r="O90" s="59">
        <f t="shared" si="16"/>
        <v>9.3149999999999995</v>
      </c>
      <c r="P90" s="60">
        <f t="shared" si="21"/>
        <v>0.18260726390280868</v>
      </c>
      <c r="Q90" s="22">
        <f t="shared" si="22"/>
        <v>1.0471285480508979E-6</v>
      </c>
      <c r="R90" s="61">
        <f t="shared" si="23"/>
        <v>3.4694635104076886E-9</v>
      </c>
      <c r="S90" s="22">
        <f t="shared" si="24"/>
        <v>1.2037177050050442E-17</v>
      </c>
      <c r="T90" s="62">
        <v>298</v>
      </c>
      <c r="U90" s="59">
        <f t="shared" si="25"/>
        <v>285.81</v>
      </c>
      <c r="V90" s="63">
        <f t="shared" si="26"/>
        <v>0.71933717640832018</v>
      </c>
      <c r="W90" s="64">
        <f t="shared" si="27"/>
        <v>5.2400710596044986</v>
      </c>
      <c r="X90" s="65">
        <f t="shared" si="17"/>
        <v>-9.9449048262951937E-8</v>
      </c>
      <c r="Y90" s="66">
        <f t="shared" si="18"/>
        <v>-9.9375863471747981E-8</v>
      </c>
      <c r="Z90" s="66">
        <f t="shared" si="19"/>
        <v>-9.9375917328609945E-8</v>
      </c>
      <c r="AA90" s="67">
        <f t="shared" si="20"/>
        <v>-9.9302786315001154E-8</v>
      </c>
      <c r="AB90" s="68">
        <f t="shared" si="29"/>
        <v>6.756945697123267E-4</v>
      </c>
      <c r="AC90" s="69"/>
      <c r="AD90" s="70">
        <f t="shared" si="28"/>
        <v>6.7569456971232666</v>
      </c>
      <c r="AE90" s="70"/>
      <c r="AF90" s="74"/>
      <c r="AG90" s="71">
        <v>840</v>
      </c>
    </row>
    <row r="91" spans="5:33">
      <c r="E91" s="73">
        <v>0.61034722222222226</v>
      </c>
      <c r="G91" s="58">
        <v>12.79</v>
      </c>
      <c r="H91" s="58">
        <v>6.03</v>
      </c>
      <c r="I91" s="58">
        <v>8.5399999999999991</v>
      </c>
      <c r="J91" s="58">
        <v>12.86</v>
      </c>
      <c r="K91" s="58">
        <v>5.93</v>
      </c>
      <c r="L91" s="58">
        <v>10.050000000000001</v>
      </c>
      <c r="M91" s="59">
        <f t="shared" si="16"/>
        <v>12.824999999999999</v>
      </c>
      <c r="N91" s="59">
        <f t="shared" si="16"/>
        <v>5.98</v>
      </c>
      <c r="O91" s="59">
        <f t="shared" si="16"/>
        <v>9.2949999999999999</v>
      </c>
      <c r="P91" s="60">
        <f t="shared" si="21"/>
        <v>0.18226036262419787</v>
      </c>
      <c r="Q91" s="22">
        <f t="shared" si="22"/>
        <v>1.0471285480508979E-6</v>
      </c>
      <c r="R91" s="61">
        <f t="shared" si="23"/>
        <v>3.4737908931543986E-9</v>
      </c>
      <c r="S91" s="22">
        <f t="shared" si="24"/>
        <v>1.2067223169362435E-17</v>
      </c>
      <c r="T91" s="62">
        <v>298</v>
      </c>
      <c r="U91" s="59">
        <f t="shared" si="25"/>
        <v>285.82499999999999</v>
      </c>
      <c r="V91" s="63">
        <f t="shared" si="26"/>
        <v>0.71841431579491211</v>
      </c>
      <c r="W91" s="64">
        <f t="shared" si="27"/>
        <v>5.228947913860404</v>
      </c>
      <c r="X91" s="65">
        <f t="shared" si="17"/>
        <v>-9.9572903709360215E-8</v>
      </c>
      <c r="Y91" s="66">
        <f t="shared" si="18"/>
        <v>-9.9499428451915715E-8</v>
      </c>
      <c r="Z91" s="66">
        <f t="shared" si="19"/>
        <v>-9.9499482669612048E-8</v>
      </c>
      <c r="AA91" s="67">
        <f t="shared" si="20"/>
        <v>-9.9426061549848965E-8</v>
      </c>
      <c r="AB91" s="68">
        <f t="shared" si="29"/>
        <v>6.747008107186956E-4</v>
      </c>
      <c r="AC91" s="69"/>
      <c r="AD91" s="70">
        <f t="shared" si="28"/>
        <v>6.7470081071869563</v>
      </c>
      <c r="AE91" s="70"/>
      <c r="AF91" s="74"/>
      <c r="AG91" s="71">
        <v>850</v>
      </c>
    </row>
    <row r="92" spans="5:33">
      <c r="E92" s="73">
        <v>0.61046296296296299</v>
      </c>
      <c r="G92" s="58">
        <v>12.8</v>
      </c>
      <c r="H92" s="58">
        <v>6.03</v>
      </c>
      <c r="I92" s="58">
        <v>8.6300000000000008</v>
      </c>
      <c r="J92" s="58">
        <v>12.87</v>
      </c>
      <c r="K92" s="58">
        <v>5.93</v>
      </c>
      <c r="L92" s="58">
        <v>10.039999999999999</v>
      </c>
      <c r="M92" s="59">
        <f t="shared" si="16"/>
        <v>12.835000000000001</v>
      </c>
      <c r="N92" s="59">
        <f t="shared" si="16"/>
        <v>5.98</v>
      </c>
      <c r="O92" s="59">
        <f t="shared" si="16"/>
        <v>9.3350000000000009</v>
      </c>
      <c r="P92" s="60">
        <f t="shared" si="21"/>
        <v>0.18307495536367835</v>
      </c>
      <c r="Q92" s="22">
        <f t="shared" si="22"/>
        <v>1.0471285480508979E-6</v>
      </c>
      <c r="R92" s="61">
        <f t="shared" si="23"/>
        <v>3.4766788131511779E-9</v>
      </c>
      <c r="S92" s="22">
        <f t="shared" si="24"/>
        <v>1.2087295569814283E-17</v>
      </c>
      <c r="T92" s="62">
        <v>298</v>
      </c>
      <c r="U92" s="59">
        <f t="shared" si="25"/>
        <v>285.83499999999998</v>
      </c>
      <c r="V92" s="63">
        <f t="shared" si="26"/>
        <v>0.71779912919677591</v>
      </c>
      <c r="W92" s="64">
        <f t="shared" si="27"/>
        <v>5.221546250764427</v>
      </c>
      <c r="X92" s="65">
        <f t="shared" si="17"/>
        <v>-1.001783622932834E-7</v>
      </c>
      <c r="Y92" s="66">
        <f t="shared" si="18"/>
        <v>-1.0010388093931301E-7</v>
      </c>
      <c r="Z92" s="66">
        <f t="shared" si="19"/>
        <v>-1.001039363152641E-7</v>
      </c>
      <c r="AA92" s="67">
        <f t="shared" si="20"/>
        <v>-1.0002951025490215E-7</v>
      </c>
      <c r="AB92" s="68">
        <f t="shared" si="29"/>
        <v>6.7370581607285852E-4</v>
      </c>
      <c r="AC92" s="69"/>
      <c r="AD92" s="70">
        <f t="shared" si="28"/>
        <v>6.7370581607285853</v>
      </c>
      <c r="AE92" s="70"/>
      <c r="AF92" s="74"/>
      <c r="AG92" s="71">
        <v>860</v>
      </c>
    </row>
    <row r="93" spans="5:33">
      <c r="E93" s="73">
        <v>0.61057870370370371</v>
      </c>
      <c r="G93" s="58">
        <v>12.81</v>
      </c>
      <c r="H93" s="58">
        <v>6.03</v>
      </c>
      <c r="I93" s="58">
        <v>8.66</v>
      </c>
      <c r="J93" s="58">
        <v>12.88</v>
      </c>
      <c r="K93" s="58">
        <v>5.93</v>
      </c>
      <c r="L93" s="58">
        <v>10.050000000000001</v>
      </c>
      <c r="M93" s="59">
        <f t="shared" si="16"/>
        <v>12.845000000000001</v>
      </c>
      <c r="N93" s="59">
        <f t="shared" si="16"/>
        <v>5.98</v>
      </c>
      <c r="O93" s="59">
        <f t="shared" si="16"/>
        <v>9.3550000000000004</v>
      </c>
      <c r="P93" s="60">
        <f t="shared" si="21"/>
        <v>0.18349751915904758</v>
      </c>
      <c r="Q93" s="22">
        <f t="shared" si="22"/>
        <v>1.0471285480508979E-6</v>
      </c>
      <c r="R93" s="61">
        <f t="shared" si="23"/>
        <v>3.4795691340068942E-9</v>
      </c>
      <c r="S93" s="22">
        <f t="shared" si="24"/>
        <v>1.2107401358333487E-17</v>
      </c>
      <c r="T93" s="62">
        <v>298</v>
      </c>
      <c r="U93" s="59">
        <f t="shared" si="25"/>
        <v>285.84500000000003</v>
      </c>
      <c r="V93" s="63">
        <f t="shared" si="26"/>
        <v>0.71718398564200436</v>
      </c>
      <c r="W93" s="64">
        <f t="shared" si="27"/>
        <v>5.2141555816263692</v>
      </c>
      <c r="X93" s="65">
        <f t="shared" si="17"/>
        <v>-1.0056951222679771E-7</v>
      </c>
      <c r="Y93" s="66">
        <f t="shared" si="18"/>
        <v>-1.0049433640571741E-7</v>
      </c>
      <c r="Z93" s="66">
        <f t="shared" si="19"/>
        <v>-1.0049439259972641E-7</v>
      </c>
      <c r="AA93" s="67">
        <f t="shared" si="20"/>
        <v>-1.0041927288864494E-7</v>
      </c>
      <c r="AB93" s="68">
        <f t="shared" si="29"/>
        <v>6.7270477689442964E-4</v>
      </c>
      <c r="AC93" s="69"/>
      <c r="AD93" s="70">
        <f t="shared" si="28"/>
        <v>6.7270477689442965</v>
      </c>
      <c r="AE93" s="70"/>
      <c r="AF93" s="74"/>
      <c r="AG93" s="71">
        <v>870</v>
      </c>
    </row>
    <row r="94" spans="5:33">
      <c r="E94" s="73">
        <v>0.61069444444444443</v>
      </c>
      <c r="G94" s="58">
        <v>12.82</v>
      </c>
      <c r="H94" s="58">
        <v>6.03</v>
      </c>
      <c r="I94" s="58">
        <v>8.73</v>
      </c>
      <c r="J94" s="58">
        <v>12.89</v>
      </c>
      <c r="K94" s="58">
        <v>5.93</v>
      </c>
      <c r="L94" s="58">
        <v>10.02</v>
      </c>
      <c r="M94" s="59">
        <f t="shared" si="16"/>
        <v>12.855</v>
      </c>
      <c r="N94" s="59">
        <f t="shared" si="16"/>
        <v>5.98</v>
      </c>
      <c r="O94" s="59">
        <f t="shared" si="16"/>
        <v>9.375</v>
      </c>
      <c r="P94" s="60">
        <f t="shared" si="21"/>
        <v>0.1839202226920103</v>
      </c>
      <c r="Q94" s="22">
        <f t="shared" si="22"/>
        <v>1.0471285480508979E-6</v>
      </c>
      <c r="R94" s="61">
        <f t="shared" si="23"/>
        <v>3.482461857717489E-9</v>
      </c>
      <c r="S94" s="22">
        <f t="shared" si="24"/>
        <v>1.2127540590457145E-17</v>
      </c>
      <c r="T94" s="62">
        <v>298</v>
      </c>
      <c r="U94" s="59">
        <f t="shared" si="25"/>
        <v>285.85500000000002</v>
      </c>
      <c r="V94" s="63">
        <f t="shared" si="26"/>
        <v>0.71656888512608774</v>
      </c>
      <c r="W94" s="64">
        <f t="shared" si="27"/>
        <v>5.2067758893671643</v>
      </c>
      <c r="X94" s="65">
        <f t="shared" si="17"/>
        <v>-1.009609102667168E-7</v>
      </c>
      <c r="Y94" s="66">
        <f t="shared" si="18"/>
        <v>-1.0088503481686003E-7</v>
      </c>
      <c r="Z94" s="66">
        <f t="shared" si="19"/>
        <v>-1.0088509183976005E-7</v>
      </c>
      <c r="AA94" s="67">
        <f t="shared" si="20"/>
        <v>-1.0080927332709409E-7</v>
      </c>
      <c r="AB94" s="68">
        <f t="shared" si="29"/>
        <v>6.7169983315588575E-4</v>
      </c>
      <c r="AC94" s="69"/>
      <c r="AD94" s="70">
        <f t="shared" si="28"/>
        <v>6.7169983315588571</v>
      </c>
      <c r="AE94" s="70"/>
      <c r="AF94" s="74"/>
      <c r="AG94" s="71">
        <v>880</v>
      </c>
    </row>
    <row r="95" spans="5:33">
      <c r="E95" s="73">
        <v>0.61081018518518515</v>
      </c>
      <c r="G95" s="58">
        <v>12.84</v>
      </c>
      <c r="H95" s="58">
        <v>6.03</v>
      </c>
      <c r="I95" s="58">
        <v>8.6</v>
      </c>
      <c r="J95" s="58">
        <v>12.91</v>
      </c>
      <c r="K95" s="58">
        <v>5.93</v>
      </c>
      <c r="L95" s="58">
        <v>10.06</v>
      </c>
      <c r="M95" s="59">
        <f t="shared" si="16"/>
        <v>12.875</v>
      </c>
      <c r="N95" s="59">
        <f t="shared" si="16"/>
        <v>5.98</v>
      </c>
      <c r="O95" s="59">
        <f t="shared" si="16"/>
        <v>9.33</v>
      </c>
      <c r="P95" s="60">
        <f t="shared" si="21"/>
        <v>0.18309795427344266</v>
      </c>
      <c r="Q95" s="22">
        <f t="shared" si="22"/>
        <v>1.0471285480508979E-6</v>
      </c>
      <c r="R95" s="61">
        <f t="shared" si="23"/>
        <v>3.4882545216953841E-9</v>
      </c>
      <c r="S95" s="22">
        <f t="shared" si="24"/>
        <v>1.2167919608128293E-17</v>
      </c>
      <c r="T95" s="62">
        <v>298</v>
      </c>
      <c r="U95" s="59">
        <f t="shared" si="25"/>
        <v>285.875</v>
      </c>
      <c r="V95" s="63">
        <f t="shared" si="26"/>
        <v>0.71533881319274772</v>
      </c>
      <c r="W95" s="64">
        <f t="shared" si="27"/>
        <v>5.1920493673069323</v>
      </c>
      <c r="X95" s="65">
        <f t="shared" si="17"/>
        <v>-1.0097832419775713E-7</v>
      </c>
      <c r="Y95" s="66">
        <f t="shared" si="18"/>
        <v>-1.0090230840043062E-7</v>
      </c>
      <c r="Z95" s="66">
        <f t="shared" si="19"/>
        <v>-1.0090236562460708E-7</v>
      </c>
      <c r="AA95" s="67">
        <f t="shared" si="20"/>
        <v>-1.008264069653011E-7</v>
      </c>
      <c r="AB95" s="68">
        <f t="shared" si="29"/>
        <v>6.7069098242770737E-4</v>
      </c>
      <c r="AC95" s="69"/>
      <c r="AD95" s="70">
        <f t="shared" si="28"/>
        <v>6.7069098242770737</v>
      </c>
      <c r="AE95" s="70"/>
      <c r="AF95" s="74"/>
      <c r="AG95" s="71">
        <v>890</v>
      </c>
    </row>
    <row r="96" spans="5:33">
      <c r="E96" s="73">
        <v>0.61092592592592587</v>
      </c>
      <c r="G96" s="58">
        <v>12.86</v>
      </c>
      <c r="H96" s="58">
        <v>6.03</v>
      </c>
      <c r="I96" s="58">
        <v>8.6199999999999992</v>
      </c>
      <c r="J96" s="58">
        <v>12.92</v>
      </c>
      <c r="K96" s="58">
        <v>5.93</v>
      </c>
      <c r="L96" s="58">
        <v>10.09</v>
      </c>
      <c r="M96" s="59">
        <f t="shared" si="16"/>
        <v>12.89</v>
      </c>
      <c r="N96" s="59">
        <f t="shared" si="16"/>
        <v>5.98</v>
      </c>
      <c r="O96" s="59">
        <f t="shared" si="16"/>
        <v>9.3550000000000004</v>
      </c>
      <c r="P96" s="60">
        <f t="shared" si="21"/>
        <v>0.18363412997722575</v>
      </c>
      <c r="Q96" s="22">
        <f t="shared" si="22"/>
        <v>1.0471285480508979E-6</v>
      </c>
      <c r="R96" s="61">
        <f t="shared" si="23"/>
        <v>3.4926053420421145E-9</v>
      </c>
      <c r="S96" s="22">
        <f t="shared" si="24"/>
        <v>1.2198292075261116E-17</v>
      </c>
      <c r="T96" s="62">
        <v>298</v>
      </c>
      <c r="U96" s="59">
        <f t="shared" si="25"/>
        <v>285.89</v>
      </c>
      <c r="V96" s="63">
        <f t="shared" si="26"/>
        <v>0.71441637218614085</v>
      </c>
      <c r="W96" s="64">
        <f t="shared" si="27"/>
        <v>5.1810331634490341</v>
      </c>
      <c r="X96" s="65">
        <f t="shared" si="17"/>
        <v>-1.0158962050370815E-7</v>
      </c>
      <c r="Y96" s="66">
        <f t="shared" si="18"/>
        <v>-1.0151256563567738E-7</v>
      </c>
      <c r="Z96" s="66">
        <f t="shared" si="19"/>
        <v>-1.0151262408114314E-7</v>
      </c>
      <c r="AA96" s="67">
        <f t="shared" si="20"/>
        <v>-1.0143562756991736E-7</v>
      </c>
      <c r="AB96" s="68">
        <f t="shared" si="29"/>
        <v>6.6968195896235211E-4</v>
      </c>
      <c r="AC96" s="69"/>
      <c r="AD96" s="70">
        <f t="shared" si="28"/>
        <v>6.6968195896235212</v>
      </c>
      <c r="AE96" s="70"/>
      <c r="AF96" s="74"/>
      <c r="AG96" s="71">
        <v>900</v>
      </c>
    </row>
    <row r="97" spans="5:33">
      <c r="E97" s="73">
        <v>0.61104166666666671</v>
      </c>
      <c r="G97" s="58">
        <v>12.87</v>
      </c>
      <c r="H97" s="58">
        <v>6.03</v>
      </c>
      <c r="I97" s="58">
        <v>8.5500000000000007</v>
      </c>
      <c r="J97" s="58">
        <v>12.94</v>
      </c>
      <c r="K97" s="58">
        <v>5.93</v>
      </c>
      <c r="L97" s="58">
        <v>10.050000000000001</v>
      </c>
      <c r="M97" s="59">
        <f t="shared" si="16"/>
        <v>12.904999999999999</v>
      </c>
      <c r="N97" s="59">
        <f t="shared" si="16"/>
        <v>5.98</v>
      </c>
      <c r="O97" s="59">
        <f t="shared" si="16"/>
        <v>9.3000000000000007</v>
      </c>
      <c r="P97" s="60">
        <f t="shared" si="21"/>
        <v>0.18259982071697745</v>
      </c>
      <c r="Q97" s="22">
        <f t="shared" si="22"/>
        <v>1.0471285480508979E-6</v>
      </c>
      <c r="R97" s="61">
        <f t="shared" si="23"/>
        <v>3.4969615890678809E-9</v>
      </c>
      <c r="S97" s="22">
        <f t="shared" si="24"/>
        <v>1.2228740355416159E-17</v>
      </c>
      <c r="T97" s="62">
        <v>298</v>
      </c>
      <c r="U97" s="59">
        <f t="shared" si="25"/>
        <v>285.90499999999997</v>
      </c>
      <c r="V97" s="63">
        <f t="shared" si="26"/>
        <v>0.71349402797123018</v>
      </c>
      <c r="W97" s="64">
        <f t="shared" si="27"/>
        <v>5.1700414854174159</v>
      </c>
      <c r="X97" s="65">
        <f t="shared" si="17"/>
        <v>-1.0133104140571911E-7</v>
      </c>
      <c r="Y97" s="66">
        <f t="shared" si="18"/>
        <v>-1.0125426191369928E-7</v>
      </c>
      <c r="Z97" s="66">
        <f t="shared" si="19"/>
        <v>-1.0125432009024925E-7</v>
      </c>
      <c r="AA97" s="67">
        <f t="shared" si="20"/>
        <v>-1.0117759868661756E-7</v>
      </c>
      <c r="AB97" s="68">
        <f t="shared" si="29"/>
        <v>6.6866683291650665E-4</v>
      </c>
      <c r="AC97" s="69"/>
      <c r="AD97" s="70">
        <f t="shared" si="28"/>
        <v>6.6866683291650668</v>
      </c>
      <c r="AE97" s="70"/>
      <c r="AF97" s="74"/>
      <c r="AG97" s="71">
        <v>910</v>
      </c>
    </row>
    <row r="98" spans="5:33">
      <c r="E98" s="73">
        <v>0.61115740740740743</v>
      </c>
      <c r="G98" s="58">
        <v>12.88</v>
      </c>
      <c r="H98" s="58">
        <v>6.03</v>
      </c>
      <c r="I98" s="58">
        <v>8.6</v>
      </c>
      <c r="J98" s="58">
        <v>12.95</v>
      </c>
      <c r="K98" s="58">
        <v>5.93</v>
      </c>
      <c r="L98" s="58">
        <v>10.029999999999999</v>
      </c>
      <c r="M98" s="59">
        <f t="shared" si="16"/>
        <v>12.914999999999999</v>
      </c>
      <c r="N98" s="59">
        <f t="shared" si="16"/>
        <v>5.98</v>
      </c>
      <c r="O98" s="59">
        <f t="shared" si="16"/>
        <v>9.3149999999999995</v>
      </c>
      <c r="P98" s="60">
        <f t="shared" si="21"/>
        <v>0.182924607245492</v>
      </c>
      <c r="Q98" s="22">
        <f t="shared" si="22"/>
        <v>1.0471285480508979E-6</v>
      </c>
      <c r="R98" s="61">
        <f t="shared" si="23"/>
        <v>3.4998687719155703E-9</v>
      </c>
      <c r="S98" s="22">
        <f t="shared" si="24"/>
        <v>1.2249081420629803E-17</v>
      </c>
      <c r="T98" s="62">
        <v>298</v>
      </c>
      <c r="U98" s="59">
        <f t="shared" si="25"/>
        <v>285.91500000000002</v>
      </c>
      <c r="V98" s="63">
        <f t="shared" si="26"/>
        <v>0.71287918559359664</v>
      </c>
      <c r="W98" s="64">
        <f t="shared" si="27"/>
        <v>5.162727297315179</v>
      </c>
      <c r="X98" s="65">
        <f t="shared" si="17"/>
        <v>-1.016699926551854E-7</v>
      </c>
      <c r="Y98" s="66">
        <f t="shared" si="18"/>
        <v>-1.0159258142932551E-7</v>
      </c>
      <c r="Z98" s="66">
        <f t="shared" si="19"/>
        <v>-1.015926403699995E-7</v>
      </c>
      <c r="AA98" s="67">
        <f t="shared" si="20"/>
        <v>-1.0151528799505905E-7</v>
      </c>
      <c r="AB98" s="68">
        <f t="shared" si="29"/>
        <v>6.6765428990967293E-4</v>
      </c>
      <c r="AC98" s="69"/>
      <c r="AD98" s="70">
        <f t="shared" si="28"/>
        <v>6.676542899096729</v>
      </c>
      <c r="AE98" s="70"/>
      <c r="AF98" s="74"/>
      <c r="AG98" s="71">
        <v>920</v>
      </c>
    </row>
    <row r="99" spans="5:33">
      <c r="E99" s="73">
        <v>0.61127314814814815</v>
      </c>
      <c r="G99" s="58">
        <v>12.89</v>
      </c>
      <c r="H99" s="58">
        <v>6.03</v>
      </c>
      <c r="I99" s="58">
        <v>8.52</v>
      </c>
      <c r="J99" s="58">
        <v>12.97</v>
      </c>
      <c r="K99" s="58">
        <v>5.93</v>
      </c>
      <c r="L99" s="58">
        <v>10.06</v>
      </c>
      <c r="M99" s="59">
        <f t="shared" si="16"/>
        <v>12.93</v>
      </c>
      <c r="N99" s="59">
        <f t="shared" si="16"/>
        <v>5.98</v>
      </c>
      <c r="O99" s="59">
        <f t="shared" si="16"/>
        <v>9.2899999999999991</v>
      </c>
      <c r="P99" s="60">
        <f t="shared" si="21"/>
        <v>0.18247896918291079</v>
      </c>
      <c r="Q99" s="22">
        <f t="shared" si="22"/>
        <v>1.0471285480508979E-6</v>
      </c>
      <c r="R99" s="61">
        <f t="shared" si="23"/>
        <v>3.5042340784518409E-9</v>
      </c>
      <c r="S99" s="22">
        <f t="shared" si="24"/>
        <v>1.2279656476583223E-17</v>
      </c>
      <c r="T99" s="62">
        <v>298</v>
      </c>
      <c r="U99" s="59">
        <f t="shared" si="25"/>
        <v>285.93</v>
      </c>
      <c r="V99" s="63">
        <f t="shared" si="26"/>
        <v>0.71195700266433126</v>
      </c>
      <c r="W99" s="64">
        <f t="shared" si="27"/>
        <v>5.1517763688240823</v>
      </c>
      <c r="X99" s="65">
        <f t="shared" si="17"/>
        <v>-1.0173655277012602E-7</v>
      </c>
      <c r="Y99" s="66">
        <f t="shared" si="18"/>
        <v>-1.0165892202808426E-7</v>
      </c>
      <c r="Z99" s="66">
        <f t="shared" si="19"/>
        <v>-1.0165898126472975E-7</v>
      </c>
      <c r="AA99" s="67">
        <f t="shared" si="20"/>
        <v>-1.0158140966893163E-7</v>
      </c>
      <c r="AB99" s="68">
        <f t="shared" si="29"/>
        <v>6.6663836370259148E-4</v>
      </c>
      <c r="AC99" s="69"/>
      <c r="AD99" s="70">
        <f t="shared" si="28"/>
        <v>6.6663836370259144</v>
      </c>
      <c r="AE99" s="70"/>
      <c r="AF99" s="74"/>
      <c r="AG99" s="71">
        <v>930</v>
      </c>
    </row>
    <row r="100" spans="5:33">
      <c r="E100" s="73">
        <v>0.61138888888888887</v>
      </c>
      <c r="G100" s="58">
        <v>12.92</v>
      </c>
      <c r="H100" s="58">
        <v>6.03</v>
      </c>
      <c r="I100" s="58">
        <v>8.64</v>
      </c>
      <c r="J100" s="58">
        <v>12.98</v>
      </c>
      <c r="K100" s="58">
        <v>5.93</v>
      </c>
      <c r="L100" s="58">
        <v>10.01</v>
      </c>
      <c r="M100" s="59">
        <f t="shared" si="16"/>
        <v>12.95</v>
      </c>
      <c r="N100" s="59">
        <f t="shared" si="16"/>
        <v>5.98</v>
      </c>
      <c r="O100" s="59">
        <f t="shared" si="16"/>
        <v>9.3249999999999993</v>
      </c>
      <c r="P100" s="60">
        <f t="shared" si="21"/>
        <v>0.18322712382341663</v>
      </c>
      <c r="Q100" s="22">
        <f t="shared" si="22"/>
        <v>1.0471285480508979E-6</v>
      </c>
      <c r="R100" s="61">
        <f t="shared" si="23"/>
        <v>3.5100629579473568E-9</v>
      </c>
      <c r="S100" s="22">
        <f t="shared" si="24"/>
        <v>1.2320541968754148E-17</v>
      </c>
      <c r="T100" s="62">
        <v>298</v>
      </c>
      <c r="U100" s="59">
        <f t="shared" si="25"/>
        <v>285.95</v>
      </c>
      <c r="V100" s="63">
        <f t="shared" si="26"/>
        <v>0.71072757592436098</v>
      </c>
      <c r="W100" s="64">
        <f t="shared" si="27"/>
        <v>5.1372130359002339</v>
      </c>
      <c r="X100" s="65">
        <f t="shared" si="17"/>
        <v>-1.0262760701277448E-7</v>
      </c>
      <c r="Y100" s="66">
        <f t="shared" si="18"/>
        <v>-1.0254848981640866E-7</v>
      </c>
      <c r="Z100" s="66">
        <f t="shared" si="19"/>
        <v>-1.0254855080906886E-7</v>
      </c>
      <c r="AA100" s="67">
        <f t="shared" si="20"/>
        <v>-1.0246949451132289E-7</v>
      </c>
      <c r="AB100" s="68">
        <f t="shared" si="29"/>
        <v>6.6562177408755038E-4</v>
      </c>
      <c r="AC100" s="69"/>
      <c r="AD100" s="70">
        <f t="shared" si="28"/>
        <v>6.6562177408755039</v>
      </c>
      <c r="AE100" s="70"/>
      <c r="AF100" s="74"/>
      <c r="AG100" s="71">
        <v>940</v>
      </c>
    </row>
    <row r="101" spans="5:33">
      <c r="E101" s="73">
        <v>0.61150462962962959</v>
      </c>
      <c r="G101" s="58">
        <v>12.93</v>
      </c>
      <c r="H101" s="58">
        <v>6.03</v>
      </c>
      <c r="I101" s="58">
        <v>8.58</v>
      </c>
      <c r="J101" s="58">
        <v>12.99</v>
      </c>
      <c r="K101" s="58">
        <v>5.93</v>
      </c>
      <c r="L101" s="58">
        <v>10.02</v>
      </c>
      <c r="M101" s="59">
        <f t="shared" si="16"/>
        <v>12.96</v>
      </c>
      <c r="N101" s="59">
        <f t="shared" si="16"/>
        <v>5.98</v>
      </c>
      <c r="O101" s="59">
        <f t="shared" si="16"/>
        <v>9.3000000000000007</v>
      </c>
      <c r="P101" s="60">
        <f t="shared" si="21"/>
        <v>0.18276616529864395</v>
      </c>
      <c r="Q101" s="22">
        <f t="shared" si="22"/>
        <v>1.0471285480508979E-6</v>
      </c>
      <c r="R101" s="61">
        <f t="shared" si="23"/>
        <v>3.512981032557486E-9</v>
      </c>
      <c r="S101" s="22">
        <f t="shared" si="24"/>
        <v>1.234103573510866E-17</v>
      </c>
      <c r="T101" s="62">
        <v>298</v>
      </c>
      <c r="U101" s="59">
        <f t="shared" si="25"/>
        <v>285.95999999999998</v>
      </c>
      <c r="V101" s="63">
        <f t="shared" si="26"/>
        <v>0.71011292704381745</v>
      </c>
      <c r="W101" s="64">
        <f t="shared" si="27"/>
        <v>5.1299475766479823</v>
      </c>
      <c r="X101" s="65">
        <f t="shared" si="17"/>
        <v>-1.0252672280105207E-7</v>
      </c>
      <c r="Y101" s="66">
        <f t="shared" si="18"/>
        <v>-1.0244763923509074E-7</v>
      </c>
      <c r="Z101" s="66">
        <f t="shared" si="19"/>
        <v>-1.0244770023587407E-7</v>
      </c>
      <c r="AA101" s="67">
        <f t="shared" si="20"/>
        <v>-1.0236867757659071E-7</v>
      </c>
      <c r="AB101" s="68">
        <f t="shared" si="29"/>
        <v>6.6459628878292535E-4</v>
      </c>
      <c r="AC101" s="69"/>
      <c r="AD101" s="70">
        <f t="shared" si="28"/>
        <v>6.6459628878292536</v>
      </c>
      <c r="AE101" s="70"/>
      <c r="AF101" s="74"/>
      <c r="AG101" s="71">
        <v>950</v>
      </c>
    </row>
    <row r="102" spans="5:33">
      <c r="E102" s="73">
        <v>0.61162037037037031</v>
      </c>
      <c r="G102" s="58">
        <v>12.94</v>
      </c>
      <c r="H102" s="58">
        <v>6.03</v>
      </c>
      <c r="I102" s="58">
        <v>8.51</v>
      </c>
      <c r="J102" s="58">
        <v>13.01</v>
      </c>
      <c r="K102" s="58">
        <v>5.93</v>
      </c>
      <c r="L102" s="58">
        <v>9.9</v>
      </c>
      <c r="M102" s="59">
        <f t="shared" si="16"/>
        <v>12.975</v>
      </c>
      <c r="N102" s="59">
        <f t="shared" si="16"/>
        <v>5.98</v>
      </c>
      <c r="O102" s="59">
        <f t="shared" si="16"/>
        <v>9.2050000000000001</v>
      </c>
      <c r="P102" s="60">
        <f t="shared" si="21"/>
        <v>0.18094415444979439</v>
      </c>
      <c r="Q102" s="22">
        <f t="shared" si="22"/>
        <v>1.0471285480508979E-6</v>
      </c>
      <c r="R102" s="61">
        <f t="shared" si="23"/>
        <v>3.5173626937175479E-9</v>
      </c>
      <c r="S102" s="22">
        <f t="shared" si="24"/>
        <v>1.2371840319155964E-17</v>
      </c>
      <c r="T102" s="62">
        <v>298</v>
      </c>
      <c r="U102" s="59">
        <f t="shared" si="25"/>
        <v>285.97500000000002</v>
      </c>
      <c r="V102" s="63">
        <f t="shared" si="26"/>
        <v>0.70919103432211883</v>
      </c>
      <c r="W102" s="64">
        <f t="shared" si="27"/>
        <v>5.1190695996241358</v>
      </c>
      <c r="X102" s="65">
        <f t="shared" si="17"/>
        <v>-1.0181703354046179E-7</v>
      </c>
      <c r="Y102" s="66">
        <f t="shared" si="18"/>
        <v>-1.0173892060579702E-7</v>
      </c>
      <c r="Z102" s="66">
        <f t="shared" si="19"/>
        <v>-1.0173898053320162E-7</v>
      </c>
      <c r="AA102" s="67">
        <f t="shared" si="20"/>
        <v>-1.0166092743399008E-7</v>
      </c>
      <c r="AB102" s="68">
        <f t="shared" si="29"/>
        <v>6.6357181198405937E-4</v>
      </c>
      <c r="AC102" s="75">
        <f>D10</f>
        <v>6.6417278373800113E-4</v>
      </c>
      <c r="AD102" s="70">
        <f t="shared" si="28"/>
        <v>6.6357181198405941</v>
      </c>
      <c r="AE102" s="70">
        <f>AC102*10000</f>
        <v>6.641727837380011</v>
      </c>
      <c r="AF102" s="74">
        <f>(AD102-AE102)*(AD102-AE102)</f>
        <v>3.6116704903575429E-5</v>
      </c>
      <c r="AG102" s="71">
        <v>960</v>
      </c>
    </row>
    <row r="103" spans="5:33">
      <c r="E103" s="73">
        <v>0.61173611111111115</v>
      </c>
      <c r="G103" s="58">
        <v>12.96</v>
      </c>
      <c r="H103" s="58">
        <v>6.03</v>
      </c>
      <c r="I103" s="58">
        <v>8.59</v>
      </c>
      <c r="J103" s="58">
        <v>13.03</v>
      </c>
      <c r="K103" s="58">
        <v>5.93</v>
      </c>
      <c r="L103" s="58">
        <v>9.93</v>
      </c>
      <c r="M103" s="59">
        <f t="shared" si="16"/>
        <v>12.995000000000001</v>
      </c>
      <c r="N103" s="59">
        <f t="shared" si="16"/>
        <v>5.98</v>
      </c>
      <c r="O103" s="59">
        <f t="shared" si="16"/>
        <v>9.26</v>
      </c>
      <c r="P103" s="60">
        <f t="shared" si="21"/>
        <v>0.18208563182556445</v>
      </c>
      <c r="Q103" s="22">
        <f t="shared" si="22"/>
        <v>1.0471285480508979E-6</v>
      </c>
      <c r="R103" s="61">
        <f t="shared" si="23"/>
        <v>3.5232134111139045E-9</v>
      </c>
      <c r="S103" s="22">
        <f t="shared" si="24"/>
        <v>1.2413032740252875E-17</v>
      </c>
      <c r="T103" s="62">
        <v>298</v>
      </c>
      <c r="U103" s="59">
        <f t="shared" si="25"/>
        <v>285.995</v>
      </c>
      <c r="V103" s="63">
        <f t="shared" si="26"/>
        <v>0.70796199445454322</v>
      </c>
      <c r="W103" s="64">
        <f t="shared" si="27"/>
        <v>5.1046032712582958</v>
      </c>
      <c r="X103" s="65">
        <f t="shared" si="17"/>
        <v>-1.0293375647540438E-7</v>
      </c>
      <c r="Y103" s="66">
        <f t="shared" si="18"/>
        <v>-1.0285379807603169E-7</v>
      </c>
      <c r="Z103" s="66">
        <f t="shared" si="19"/>
        <v>-1.028538601872948E-7</v>
      </c>
      <c r="AA103" s="67">
        <f t="shared" si="20"/>
        <v>-1.0277396380268981E-7</v>
      </c>
      <c r="AB103" s="68">
        <f t="shared" si="29"/>
        <v>6.6255442237863867E-4</v>
      </c>
      <c r="AC103" s="69"/>
      <c r="AD103" s="70">
        <f t="shared" si="28"/>
        <v>6.6255442237863864</v>
      </c>
      <c r="AE103" s="70"/>
      <c r="AF103" s="74"/>
      <c r="AG103" s="71">
        <v>970</v>
      </c>
    </row>
    <row r="104" spans="5:33">
      <c r="E104" s="73">
        <v>0.61185185185185187</v>
      </c>
      <c r="G104" s="58">
        <v>12.98</v>
      </c>
      <c r="H104" s="58">
        <v>6.03</v>
      </c>
      <c r="I104" s="58">
        <v>8.52</v>
      </c>
      <c r="J104" s="58">
        <v>13.04</v>
      </c>
      <c r="K104" s="58">
        <v>5.93</v>
      </c>
      <c r="L104" s="58">
        <v>9.9499999999999993</v>
      </c>
      <c r="M104" s="59">
        <f t="shared" si="16"/>
        <v>13.01</v>
      </c>
      <c r="N104" s="59">
        <f t="shared" si="16"/>
        <v>5.98</v>
      </c>
      <c r="O104" s="59">
        <f t="shared" si="16"/>
        <v>9.2349999999999994</v>
      </c>
      <c r="P104" s="60">
        <f t="shared" si="21"/>
        <v>0.18163919416109617</v>
      </c>
      <c r="Q104" s="22">
        <f t="shared" si="22"/>
        <v>1.0471285480508979E-6</v>
      </c>
      <c r="R104" s="61">
        <f t="shared" si="23"/>
        <v>3.5276078348864831E-9</v>
      </c>
      <c r="S104" s="22">
        <f t="shared" si="24"/>
        <v>1.2444017036752501E-17</v>
      </c>
      <c r="T104" s="62">
        <v>298</v>
      </c>
      <c r="U104" s="59">
        <f t="shared" si="25"/>
        <v>286.01</v>
      </c>
      <c r="V104" s="63">
        <f t="shared" si="26"/>
        <v>0.70704032735514899</v>
      </c>
      <c r="W104" s="64">
        <f t="shared" si="27"/>
        <v>5.0937816827475757</v>
      </c>
      <c r="X104" s="65">
        <f t="shared" si="17"/>
        <v>-1.0299623730837626E-7</v>
      </c>
      <c r="Y104" s="66">
        <f t="shared" si="18"/>
        <v>-1.0291605733993877E-7</v>
      </c>
      <c r="Z104" s="66">
        <f t="shared" si="19"/>
        <v>-1.0291611975801838E-7</v>
      </c>
      <c r="AA104" s="67">
        <f t="shared" si="20"/>
        <v>-1.028360021104787E-7</v>
      </c>
      <c r="AB104" s="68">
        <f t="shared" si="29"/>
        <v>6.6152588398396409E-4</v>
      </c>
      <c r="AC104" s="69"/>
      <c r="AD104" s="70">
        <f t="shared" si="28"/>
        <v>6.6152588398396412</v>
      </c>
      <c r="AE104" s="70"/>
      <c r="AF104" s="74"/>
      <c r="AG104" s="71">
        <v>980</v>
      </c>
    </row>
    <row r="105" spans="5:33">
      <c r="E105" s="73">
        <v>0.61196759259259259</v>
      </c>
      <c r="G105" s="58">
        <v>12.99</v>
      </c>
      <c r="H105" s="58">
        <v>6.03</v>
      </c>
      <c r="I105" s="58">
        <v>8.6199999999999992</v>
      </c>
      <c r="J105" s="58">
        <v>13.06</v>
      </c>
      <c r="K105" s="58">
        <v>5.93</v>
      </c>
      <c r="L105" s="58">
        <v>9.9600000000000009</v>
      </c>
      <c r="M105" s="59">
        <f t="shared" si="16"/>
        <v>13.025</v>
      </c>
      <c r="N105" s="59">
        <f t="shared" si="16"/>
        <v>5.98</v>
      </c>
      <c r="O105" s="59">
        <f t="shared" si="16"/>
        <v>9.2899999999999991</v>
      </c>
      <c r="P105" s="60">
        <f t="shared" si="21"/>
        <v>0.18276641094425888</v>
      </c>
      <c r="Q105" s="22">
        <f t="shared" si="22"/>
        <v>1.0471285480508979E-6</v>
      </c>
      <c r="R105" s="61">
        <f t="shared" si="23"/>
        <v>3.5320077397236592E-9</v>
      </c>
      <c r="S105" s="22">
        <f t="shared" si="24"/>
        <v>1.2475078673467832E-17</v>
      </c>
      <c r="T105" s="62">
        <v>298</v>
      </c>
      <c r="U105" s="59">
        <f t="shared" si="25"/>
        <v>286.02499999999998</v>
      </c>
      <c r="V105" s="63">
        <f t="shared" si="26"/>
        <v>0.70611875692566994</v>
      </c>
      <c r="W105" s="64">
        <f t="shared" si="27"/>
        <v>5.0829841670681102</v>
      </c>
      <c r="X105" s="65">
        <f t="shared" si="17"/>
        <v>-1.0395281832492282E-7</v>
      </c>
      <c r="Y105" s="66">
        <f t="shared" si="18"/>
        <v>-1.0387101482718024E-7</v>
      </c>
      <c r="Z105" s="66">
        <f t="shared" si="19"/>
        <v>-1.0387107920073308E-7</v>
      </c>
      <c r="AA105" s="67">
        <f t="shared" si="20"/>
        <v>-1.0378933997522847E-7</v>
      </c>
      <c r="AB105" s="68">
        <f t="shared" si="29"/>
        <v>6.6049672299460613E-4</v>
      </c>
      <c r="AC105" s="69"/>
      <c r="AD105" s="70">
        <f t="shared" si="28"/>
        <v>6.6049672299460616</v>
      </c>
      <c r="AE105" s="70"/>
      <c r="AF105" s="74"/>
      <c r="AG105" s="71">
        <v>990</v>
      </c>
    </row>
    <row r="106" spans="5:33">
      <c r="E106" s="73">
        <v>0.61208333333333331</v>
      </c>
      <c r="G106" s="58">
        <v>13.02</v>
      </c>
      <c r="H106" s="58">
        <v>6.03</v>
      </c>
      <c r="I106" s="58">
        <v>8.5399999999999991</v>
      </c>
      <c r="J106" s="58">
        <v>13.08</v>
      </c>
      <c r="K106" s="58">
        <v>5.93</v>
      </c>
      <c r="L106" s="58">
        <v>9.98</v>
      </c>
      <c r="M106" s="59">
        <f t="shared" si="16"/>
        <v>13.05</v>
      </c>
      <c r="N106" s="59">
        <f t="shared" si="16"/>
        <v>5.98</v>
      </c>
      <c r="O106" s="59">
        <f t="shared" si="16"/>
        <v>9.26</v>
      </c>
      <c r="P106" s="60">
        <f t="shared" si="21"/>
        <v>0.18225175563155563</v>
      </c>
      <c r="Q106" s="22">
        <f t="shared" si="22"/>
        <v>1.0471285480508979E-6</v>
      </c>
      <c r="R106" s="61">
        <f t="shared" si="23"/>
        <v>3.5393531131677107E-9</v>
      </c>
      <c r="S106" s="22">
        <f t="shared" si="24"/>
        <v>1.2527020459689965E-17</v>
      </c>
      <c r="T106" s="62">
        <v>298</v>
      </c>
      <c r="U106" s="59">
        <f t="shared" si="25"/>
        <v>286.05</v>
      </c>
      <c r="V106" s="63">
        <f t="shared" si="26"/>
        <v>0.70458302099060366</v>
      </c>
      <c r="W106" s="64">
        <f t="shared" si="27"/>
        <v>5.0650416507249787</v>
      </c>
      <c r="X106" s="65">
        <f t="shared" si="17"/>
        <v>-1.0429615954492943E-7</v>
      </c>
      <c r="Y106" s="66">
        <f t="shared" si="18"/>
        <v>-1.0421368508339436E-7</v>
      </c>
      <c r="Z106" s="66">
        <f t="shared" si="19"/>
        <v>-1.0421375030187253E-7</v>
      </c>
      <c r="AA106" s="67">
        <f t="shared" si="20"/>
        <v>-1.0413134095566976E-7</v>
      </c>
      <c r="AB106" s="68">
        <f t="shared" si="29"/>
        <v>6.5945801241734615E-4</v>
      </c>
      <c r="AC106" s="69"/>
      <c r="AD106" s="70">
        <f t="shared" si="28"/>
        <v>6.5945801241734614</v>
      </c>
      <c r="AE106" s="70"/>
      <c r="AF106" s="74"/>
      <c r="AG106" s="71">
        <v>1000</v>
      </c>
    </row>
    <row r="107" spans="5:33">
      <c r="E107" s="73">
        <v>0.61219907407407403</v>
      </c>
      <c r="G107" s="58">
        <v>13.03</v>
      </c>
      <c r="H107" s="58">
        <v>6.03</v>
      </c>
      <c r="I107" s="58">
        <v>8.51</v>
      </c>
      <c r="J107" s="58">
        <v>13.1</v>
      </c>
      <c r="K107" s="58">
        <v>5.93</v>
      </c>
      <c r="L107" s="58">
        <v>9.83</v>
      </c>
      <c r="M107" s="59">
        <f t="shared" si="16"/>
        <v>13.065</v>
      </c>
      <c r="N107" s="59">
        <f t="shared" si="16"/>
        <v>5.98</v>
      </c>
      <c r="O107" s="59">
        <f t="shared" si="16"/>
        <v>9.17</v>
      </c>
      <c r="P107" s="60">
        <f t="shared" si="21"/>
        <v>0.1805253285327891</v>
      </c>
      <c r="Q107" s="22">
        <f t="shared" si="22"/>
        <v>1.0471285480508979E-6</v>
      </c>
      <c r="R107" s="61">
        <f t="shared" si="23"/>
        <v>3.5437676676227398E-9</v>
      </c>
      <c r="S107" s="22">
        <f t="shared" si="24"/>
        <v>1.2558289282088313E-17</v>
      </c>
      <c r="T107" s="62">
        <v>298</v>
      </c>
      <c r="U107" s="59">
        <f t="shared" si="25"/>
        <v>286.065</v>
      </c>
      <c r="V107" s="63">
        <f t="shared" si="26"/>
        <v>0.70366170827323005</v>
      </c>
      <c r="W107" s="64">
        <f t="shared" si="27"/>
        <v>5.0543080558161648</v>
      </c>
      <c r="X107" s="65">
        <f t="shared" si="17"/>
        <v>-1.0362198168011056E-7</v>
      </c>
      <c r="Y107" s="66">
        <f t="shared" si="18"/>
        <v>-1.0354044115615856E-7</v>
      </c>
      <c r="Z107" s="66">
        <f t="shared" si="19"/>
        <v>-1.0354050532070105E-7</v>
      </c>
      <c r="AA107" s="67">
        <f t="shared" si="20"/>
        <v>-1.034590288603089E-7</v>
      </c>
      <c r="AB107" s="68">
        <f t="shared" si="29"/>
        <v>6.5841587513189423E-4</v>
      </c>
      <c r="AC107" s="69"/>
      <c r="AD107" s="70">
        <f t="shared" si="28"/>
        <v>6.5841587513189426</v>
      </c>
      <c r="AE107" s="70"/>
      <c r="AF107" s="74"/>
      <c r="AG107" s="71">
        <v>1010</v>
      </c>
    </row>
    <row r="108" spans="5:33">
      <c r="E108" s="73">
        <v>0.61231481481481476</v>
      </c>
      <c r="G108" s="58">
        <v>13.05</v>
      </c>
      <c r="H108" s="58">
        <v>6.03</v>
      </c>
      <c r="I108" s="58">
        <v>8.4499999999999993</v>
      </c>
      <c r="J108" s="58">
        <v>13.12</v>
      </c>
      <c r="K108" s="58">
        <v>5.93</v>
      </c>
      <c r="L108" s="58">
        <v>9.94</v>
      </c>
      <c r="M108" s="59">
        <f t="shared" si="16"/>
        <v>13.085000000000001</v>
      </c>
      <c r="N108" s="59">
        <f t="shared" si="16"/>
        <v>5.98</v>
      </c>
      <c r="O108" s="59">
        <f t="shared" si="16"/>
        <v>9.1950000000000003</v>
      </c>
      <c r="P108" s="60">
        <f t="shared" si="21"/>
        <v>0.18107758054697862</v>
      </c>
      <c r="Q108" s="22">
        <f t="shared" si="22"/>
        <v>1.0471285480508979E-6</v>
      </c>
      <c r="R108" s="61">
        <f t="shared" si="23"/>
        <v>3.5496623065744289E-9</v>
      </c>
      <c r="S108" s="22">
        <f t="shared" si="24"/>
        <v>1.2600102490715294E-17</v>
      </c>
      <c r="T108" s="62">
        <v>298</v>
      </c>
      <c r="U108" s="59">
        <f t="shared" si="25"/>
        <v>286.08499999999998</v>
      </c>
      <c r="V108" s="63">
        <f t="shared" si="26"/>
        <v>0.70243344160281007</v>
      </c>
      <c r="W108" s="64">
        <f t="shared" si="27"/>
        <v>5.0400337145469232</v>
      </c>
      <c r="X108" s="65">
        <f t="shared" si="17"/>
        <v>-1.0441593895656024E-7</v>
      </c>
      <c r="Y108" s="66">
        <f t="shared" si="18"/>
        <v>-1.0433301370397917E-7</v>
      </c>
      <c r="Z108" s="66">
        <f t="shared" si="19"/>
        <v>-1.0433307956171683E-7</v>
      </c>
      <c r="AA108" s="67">
        <f t="shared" si="20"/>
        <v>-1.0425022006226734E-7</v>
      </c>
      <c r="AB108" s="68">
        <f t="shared" si="29"/>
        <v>6.5738047029273731E-4</v>
      </c>
      <c r="AC108" s="69"/>
      <c r="AD108" s="70">
        <f t="shared" si="28"/>
        <v>6.5738047029273732</v>
      </c>
      <c r="AE108" s="70"/>
      <c r="AF108" s="74"/>
      <c r="AG108" s="71">
        <v>1020</v>
      </c>
    </row>
    <row r="109" spans="5:33">
      <c r="E109" s="73">
        <v>0.61243055555555559</v>
      </c>
      <c r="G109" s="58">
        <v>13.07</v>
      </c>
      <c r="H109" s="58">
        <v>6.03</v>
      </c>
      <c r="I109" s="58">
        <v>8.4700000000000006</v>
      </c>
      <c r="J109" s="58">
        <v>13.14</v>
      </c>
      <c r="K109" s="58">
        <v>5.93</v>
      </c>
      <c r="L109" s="58">
        <v>9.93</v>
      </c>
      <c r="M109" s="59">
        <f t="shared" si="16"/>
        <v>13.105</v>
      </c>
      <c r="N109" s="59">
        <f t="shared" si="16"/>
        <v>5.98</v>
      </c>
      <c r="O109" s="59">
        <f t="shared" si="16"/>
        <v>9.1999999999999993</v>
      </c>
      <c r="P109" s="60">
        <f t="shared" si="21"/>
        <v>0.18123620757001135</v>
      </c>
      <c r="Q109" s="22">
        <f t="shared" si="22"/>
        <v>1.0471285480508979E-6</v>
      </c>
      <c r="R109" s="61">
        <f t="shared" si="23"/>
        <v>3.5555667505617828E-9</v>
      </c>
      <c r="S109" s="22">
        <f t="shared" si="24"/>
        <v>1.2642054917700475E-17</v>
      </c>
      <c r="T109" s="62">
        <v>298</v>
      </c>
      <c r="U109" s="59">
        <f t="shared" si="25"/>
        <v>286.10500000000002</v>
      </c>
      <c r="V109" s="63">
        <f t="shared" si="26"/>
        <v>0.70120534665489054</v>
      </c>
      <c r="W109" s="64">
        <f t="shared" si="27"/>
        <v>5.0258016740020004</v>
      </c>
      <c r="X109" s="65">
        <f t="shared" si="17"/>
        <v>-1.0498541108682407E-7</v>
      </c>
      <c r="Y109" s="66">
        <f t="shared" si="18"/>
        <v>-1.0490144557676754E-7</v>
      </c>
      <c r="Z109" s="66">
        <f t="shared" si="19"/>
        <v>-1.0490151273092551E-7</v>
      </c>
      <c r="AA109" s="67">
        <f t="shared" si="20"/>
        <v>-1.0481761426760949E-7</v>
      </c>
      <c r="AB109" s="68">
        <f t="shared" si="29"/>
        <v>6.5633713971682025E-4</v>
      </c>
      <c r="AC109" s="69"/>
      <c r="AD109" s="70">
        <f t="shared" si="28"/>
        <v>6.5633713971682024</v>
      </c>
      <c r="AE109" s="70"/>
      <c r="AF109" s="74"/>
      <c r="AG109" s="71">
        <v>1030</v>
      </c>
    </row>
    <row r="110" spans="5:33">
      <c r="E110" s="73">
        <v>0.61254629629629631</v>
      </c>
      <c r="G110" s="58">
        <v>13.08</v>
      </c>
      <c r="H110" s="58">
        <v>6.03</v>
      </c>
      <c r="I110" s="58">
        <v>8.51</v>
      </c>
      <c r="J110" s="58">
        <v>13.16</v>
      </c>
      <c r="K110" s="58">
        <v>5.93</v>
      </c>
      <c r="L110" s="58">
        <v>9.94</v>
      </c>
      <c r="M110" s="59">
        <f t="shared" si="16"/>
        <v>13.120000000000001</v>
      </c>
      <c r="N110" s="59">
        <f t="shared" si="16"/>
        <v>5.98</v>
      </c>
      <c r="O110" s="59">
        <f t="shared" si="16"/>
        <v>9.2249999999999996</v>
      </c>
      <c r="P110" s="60">
        <f t="shared" si="21"/>
        <v>0.18177396751062314</v>
      </c>
      <c r="Q110" s="22">
        <f t="shared" si="22"/>
        <v>1.0471285480508979E-6</v>
      </c>
      <c r="R110" s="61">
        <f t="shared" si="23"/>
        <v>3.5600015279171291E-9</v>
      </c>
      <c r="S110" s="22">
        <f t="shared" si="24"/>
        <v>1.2673610878772294E-17</v>
      </c>
      <c r="T110" s="62">
        <v>298</v>
      </c>
      <c r="U110" s="59">
        <f t="shared" si="25"/>
        <v>286.12</v>
      </c>
      <c r="V110" s="63">
        <f t="shared" si="26"/>
        <v>0.70028438811518623</v>
      </c>
      <c r="W110" s="64">
        <f t="shared" si="27"/>
        <v>5.0151553245609843</v>
      </c>
      <c r="X110" s="65">
        <f t="shared" si="17"/>
        <v>-1.0561476719834141E-7</v>
      </c>
      <c r="Y110" s="66">
        <f t="shared" si="18"/>
        <v>-1.0552965594248324E-7</v>
      </c>
      <c r="Z110" s="66">
        <f t="shared" si="19"/>
        <v>-1.0552972453067473E-7</v>
      </c>
      <c r="AA110" s="67">
        <f t="shared" si="20"/>
        <v>-1.0544468175246238E-7</v>
      </c>
      <c r="AB110" s="68">
        <f t="shared" si="29"/>
        <v>6.5528812481353718E-4</v>
      </c>
      <c r="AC110" s="69"/>
      <c r="AD110" s="70">
        <f t="shared" si="28"/>
        <v>6.552881248135372</v>
      </c>
      <c r="AE110" s="70"/>
      <c r="AF110" s="74"/>
      <c r="AG110" s="71">
        <v>1040</v>
      </c>
    </row>
    <row r="111" spans="5:33">
      <c r="E111" s="73">
        <v>0.61266203703703703</v>
      </c>
      <c r="G111" s="58">
        <v>13.11</v>
      </c>
      <c r="H111" s="58">
        <v>6.03</v>
      </c>
      <c r="I111" s="58">
        <v>8.49</v>
      </c>
      <c r="J111" s="58">
        <v>13.18</v>
      </c>
      <c r="K111" s="58">
        <v>5.93</v>
      </c>
      <c r="L111" s="58">
        <v>9.89</v>
      </c>
      <c r="M111" s="59">
        <f t="shared" si="16"/>
        <v>13.145</v>
      </c>
      <c r="N111" s="59">
        <f t="shared" si="16"/>
        <v>5.98</v>
      </c>
      <c r="O111" s="59">
        <f t="shared" si="16"/>
        <v>9.1900000000000013</v>
      </c>
      <c r="P111" s="60">
        <f t="shared" si="21"/>
        <v>0.18115952428138157</v>
      </c>
      <c r="Q111" s="22">
        <f t="shared" si="22"/>
        <v>1.0471285480508979E-6</v>
      </c>
      <c r="R111" s="61">
        <f t="shared" si="23"/>
        <v>3.5674051189086902E-9</v>
      </c>
      <c r="S111" s="22">
        <f t="shared" si="24"/>
        <v>1.2726379282415926E-17</v>
      </c>
      <c r="T111" s="62">
        <v>298</v>
      </c>
      <c r="U111" s="59">
        <f t="shared" si="25"/>
        <v>286.14499999999998</v>
      </c>
      <c r="V111" s="63">
        <f t="shared" si="26"/>
        <v>0.69874967178254133</v>
      </c>
      <c r="W111" s="64">
        <f t="shared" si="27"/>
        <v>4.9974639710961215</v>
      </c>
      <c r="X111" s="65">
        <f t="shared" si="17"/>
        <v>-1.0589936976556874E-7</v>
      </c>
      <c r="Y111" s="66">
        <f t="shared" si="18"/>
        <v>-1.0581366116122901E-7</v>
      </c>
      <c r="Z111" s="66">
        <f t="shared" si="19"/>
        <v>-1.0581373052863763E-7</v>
      </c>
      <c r="AA111" s="67">
        <f t="shared" si="20"/>
        <v>-1.0572809117942293E-7</v>
      </c>
      <c r="AB111" s="68">
        <f t="shared" si="29"/>
        <v>6.5423282779704199E-4</v>
      </c>
      <c r="AC111" s="69"/>
      <c r="AD111" s="70">
        <f t="shared" si="28"/>
        <v>6.5423282779704195</v>
      </c>
      <c r="AE111" s="70"/>
      <c r="AF111" s="74"/>
      <c r="AG111" s="71">
        <v>1050</v>
      </c>
    </row>
    <row r="112" spans="5:33">
      <c r="E112" s="73">
        <v>0.61277777777777775</v>
      </c>
      <c r="G112" s="58">
        <v>13.13</v>
      </c>
      <c r="H112" s="58">
        <v>6.03</v>
      </c>
      <c r="I112" s="58">
        <v>8.49</v>
      </c>
      <c r="J112" s="58">
        <v>13.19</v>
      </c>
      <c r="K112" s="58">
        <v>5.93</v>
      </c>
      <c r="L112" s="58">
        <v>9.9700000000000006</v>
      </c>
      <c r="M112" s="59">
        <f t="shared" si="16"/>
        <v>13.16</v>
      </c>
      <c r="N112" s="59">
        <f t="shared" si="16"/>
        <v>5.98</v>
      </c>
      <c r="O112" s="59">
        <f t="shared" si="16"/>
        <v>9.23</v>
      </c>
      <c r="P112" s="60">
        <f t="shared" si="21"/>
        <v>0.18199338647312022</v>
      </c>
      <c r="Q112" s="22">
        <f t="shared" si="22"/>
        <v>1.0471285480508979E-6</v>
      </c>
      <c r="R112" s="61">
        <f t="shared" si="23"/>
        <v>3.5718546619910092E-9</v>
      </c>
      <c r="S112" s="22">
        <f t="shared" si="24"/>
        <v>1.2758145726386907E-17</v>
      </c>
      <c r="T112" s="62">
        <v>298</v>
      </c>
      <c r="U112" s="59">
        <f t="shared" si="25"/>
        <v>286.16000000000003</v>
      </c>
      <c r="V112" s="63">
        <f t="shared" si="26"/>
        <v>0.6978289706983265</v>
      </c>
      <c r="W112" s="64">
        <f t="shared" si="27"/>
        <v>4.9868806067912832</v>
      </c>
      <c r="X112" s="65">
        <f t="shared" si="17"/>
        <v>-1.067058485071083E-7</v>
      </c>
      <c r="Y112" s="66">
        <f t="shared" si="18"/>
        <v>-1.0661868853086198E-7</v>
      </c>
      <c r="Z112" s="66">
        <f t="shared" si="19"/>
        <v>-1.0661875972528637E-7</v>
      </c>
      <c r="AA112" s="67">
        <f t="shared" si="20"/>
        <v>-1.0653167082715767E-7</v>
      </c>
      <c r="AB112" s="68">
        <f t="shared" si="29"/>
        <v>6.5317469072316743E-4</v>
      </c>
      <c r="AC112" s="69"/>
      <c r="AD112" s="70">
        <f t="shared" si="28"/>
        <v>6.5317469072316747</v>
      </c>
      <c r="AE112" s="70"/>
      <c r="AF112" s="74"/>
      <c r="AG112" s="71">
        <v>1060</v>
      </c>
    </row>
    <row r="113" spans="5:33">
      <c r="E113" s="73">
        <v>0.61289351851851848</v>
      </c>
      <c r="G113" s="58">
        <v>13.14</v>
      </c>
      <c r="H113" s="58">
        <v>6.03</v>
      </c>
      <c r="I113" s="58">
        <v>8.4600000000000009</v>
      </c>
      <c r="J113" s="58">
        <v>13.21</v>
      </c>
      <c r="K113" s="58">
        <v>5.93</v>
      </c>
      <c r="L113" s="58">
        <v>9.91</v>
      </c>
      <c r="M113" s="59">
        <f t="shared" si="16"/>
        <v>13.175000000000001</v>
      </c>
      <c r="N113" s="59">
        <f t="shared" si="16"/>
        <v>5.98</v>
      </c>
      <c r="O113" s="59">
        <f t="shared" si="16"/>
        <v>9.1850000000000005</v>
      </c>
      <c r="P113" s="60">
        <f t="shared" si="21"/>
        <v>0.18115125116918984</v>
      </c>
      <c r="Q113" s="22">
        <f t="shared" si="22"/>
        <v>1.0471285480508979E-6</v>
      </c>
      <c r="R113" s="61">
        <f t="shared" si="23"/>
        <v>3.5763097548869814E-9</v>
      </c>
      <c r="S113" s="22">
        <f t="shared" si="24"/>
        <v>1.278999146289978E-17</v>
      </c>
      <c r="T113" s="62">
        <v>298</v>
      </c>
      <c r="U113" s="59">
        <f t="shared" si="25"/>
        <v>286.17500000000001</v>
      </c>
      <c r="V113" s="63">
        <f t="shared" si="26"/>
        <v>0.6969083661320945</v>
      </c>
      <c r="W113" s="64">
        <f t="shared" si="27"/>
        <v>4.9763207613161171</v>
      </c>
      <c r="X113" s="65">
        <f t="shared" si="17"/>
        <v>-1.0652898056235357E-7</v>
      </c>
      <c r="Y113" s="66">
        <f t="shared" si="18"/>
        <v>-1.0644196725367012E-7</v>
      </c>
      <c r="Z113" s="66">
        <f t="shared" si="19"/>
        <v>-1.0644203832649789E-7</v>
      </c>
      <c r="AA113" s="67">
        <f t="shared" si="20"/>
        <v>-1.0635509597453704E-7</v>
      </c>
      <c r="AB113" s="68">
        <f t="shared" si="29"/>
        <v>6.5210850336342319E-4</v>
      </c>
      <c r="AC113" s="69"/>
      <c r="AD113" s="70">
        <f t="shared" si="28"/>
        <v>6.5210850336342316</v>
      </c>
      <c r="AE113" s="70"/>
      <c r="AF113" s="74"/>
      <c r="AG113" s="71">
        <v>1070</v>
      </c>
    </row>
    <row r="114" spans="5:33">
      <c r="E114" s="73">
        <v>0.6130092592592592</v>
      </c>
      <c r="G114" s="58">
        <v>13.17</v>
      </c>
      <c r="H114" s="58">
        <v>6.03</v>
      </c>
      <c r="I114" s="58">
        <v>8.5</v>
      </c>
      <c r="J114" s="58">
        <v>13.23</v>
      </c>
      <c r="K114" s="58">
        <v>5.93</v>
      </c>
      <c r="L114" s="58">
        <v>9.9600000000000009</v>
      </c>
      <c r="M114" s="59">
        <f t="shared" si="16"/>
        <v>13.2</v>
      </c>
      <c r="N114" s="59">
        <f t="shared" si="16"/>
        <v>5.98</v>
      </c>
      <c r="O114" s="59">
        <f t="shared" si="16"/>
        <v>9.23</v>
      </c>
      <c r="P114" s="60">
        <f t="shared" si="21"/>
        <v>0.18211444379447103</v>
      </c>
      <c r="Q114" s="22">
        <f t="shared" si="22"/>
        <v>1.0471285480508979E-6</v>
      </c>
      <c r="R114" s="61">
        <f t="shared" si="23"/>
        <v>3.5837472614376618E-9</v>
      </c>
      <c r="S114" s="22">
        <f t="shared" si="24"/>
        <v>1.284324443386194E-17</v>
      </c>
      <c r="T114" s="62">
        <v>298</v>
      </c>
      <c r="U114" s="59">
        <f t="shared" si="25"/>
        <v>286.2</v>
      </c>
      <c r="V114" s="63">
        <f t="shared" si="26"/>
        <v>0.69537423963155309</v>
      </c>
      <c r="W114" s="64">
        <f t="shared" si="27"/>
        <v>4.9587731345133914</v>
      </c>
      <c r="X114" s="65">
        <f t="shared" si="17"/>
        <v>-1.0774570765833502E-7</v>
      </c>
      <c r="Y114" s="66">
        <f t="shared" si="18"/>
        <v>-1.0765654981312873E-7</v>
      </c>
      <c r="Z114" s="66">
        <f t="shared" si="19"/>
        <v>-1.0765662358981583E-7</v>
      </c>
      <c r="AA114" s="67">
        <f t="shared" si="20"/>
        <v>-1.0756753939919856E-7</v>
      </c>
      <c r="AB114" s="68">
        <f t="shared" si="29"/>
        <v>6.5104408321726114E-4</v>
      </c>
      <c r="AC114" s="69"/>
      <c r="AD114" s="70">
        <f t="shared" si="28"/>
        <v>6.5104408321726117</v>
      </c>
      <c r="AE114" s="70"/>
      <c r="AF114" s="74"/>
      <c r="AG114" s="71">
        <v>1080</v>
      </c>
    </row>
    <row r="115" spans="5:33">
      <c r="E115" s="73">
        <v>0.61312500000000003</v>
      </c>
      <c r="G115" s="58">
        <v>13.19</v>
      </c>
      <c r="H115" s="58">
        <v>6.03</v>
      </c>
      <c r="I115" s="58">
        <v>8.65</v>
      </c>
      <c r="J115" s="58">
        <v>13.25</v>
      </c>
      <c r="K115" s="58">
        <v>5.93</v>
      </c>
      <c r="L115" s="58">
        <v>10</v>
      </c>
      <c r="M115" s="59">
        <f t="shared" si="16"/>
        <v>13.219999999999999</v>
      </c>
      <c r="N115" s="59">
        <f t="shared" si="16"/>
        <v>5.98</v>
      </c>
      <c r="O115" s="59">
        <f t="shared" si="16"/>
        <v>9.3249999999999993</v>
      </c>
      <c r="P115" s="60">
        <f t="shared" si="21"/>
        <v>0.18405007383508687</v>
      </c>
      <c r="Q115" s="22">
        <f t="shared" si="22"/>
        <v>1.0471285480508979E-6</v>
      </c>
      <c r="R115" s="61">
        <f t="shared" si="23"/>
        <v>3.58970840172157E-9</v>
      </c>
      <c r="S115" s="22">
        <f t="shared" si="24"/>
        <v>1.2886006409390429E-17</v>
      </c>
      <c r="T115" s="62">
        <v>298</v>
      </c>
      <c r="U115" s="59">
        <f t="shared" si="25"/>
        <v>286.22000000000003</v>
      </c>
      <c r="V115" s="63">
        <f t="shared" si="26"/>
        <v>0.69414713138951956</v>
      </c>
      <c r="W115" s="64">
        <f t="shared" si="27"/>
        <v>4.9447817918912289</v>
      </c>
      <c r="X115" s="65">
        <f t="shared" si="17"/>
        <v>-1.0938141613582126E-7</v>
      </c>
      <c r="Y115" s="66">
        <f t="shared" si="18"/>
        <v>-1.0928937850410306E-7</v>
      </c>
      <c r="Z115" s="66">
        <f t="shared" si="19"/>
        <v>-1.0928945594802315E-7</v>
      </c>
      <c r="AA115" s="67">
        <f t="shared" si="20"/>
        <v>-1.0919749562989658E-7</v>
      </c>
      <c r="AB115" s="68">
        <f t="shared" si="29"/>
        <v>6.499675172274888E-4</v>
      </c>
      <c r="AC115" s="69"/>
      <c r="AD115" s="70">
        <f t="shared" si="28"/>
        <v>6.4996751722748884</v>
      </c>
      <c r="AE115" s="70"/>
      <c r="AF115" s="74"/>
      <c r="AG115" s="71">
        <v>1090</v>
      </c>
    </row>
    <row r="116" spans="5:33">
      <c r="E116" s="73">
        <v>0.61324074074074075</v>
      </c>
      <c r="G116" s="58">
        <v>13.21</v>
      </c>
      <c r="H116" s="58">
        <v>6.03</v>
      </c>
      <c r="I116" s="58">
        <v>8.5500000000000007</v>
      </c>
      <c r="J116" s="58">
        <v>13.28</v>
      </c>
      <c r="K116" s="58">
        <v>5.93</v>
      </c>
      <c r="L116" s="58">
        <v>9.9499999999999993</v>
      </c>
      <c r="M116" s="59">
        <f t="shared" si="16"/>
        <v>13.245000000000001</v>
      </c>
      <c r="N116" s="59">
        <f t="shared" si="16"/>
        <v>5.98</v>
      </c>
      <c r="O116" s="59">
        <f t="shared" si="16"/>
        <v>9.25</v>
      </c>
      <c r="P116" s="60">
        <f t="shared" si="21"/>
        <v>0.1826457356270135</v>
      </c>
      <c r="Q116" s="22">
        <f t="shared" si="22"/>
        <v>1.0471285480508979E-6</v>
      </c>
      <c r="R116" s="61">
        <f t="shared" si="23"/>
        <v>3.5971737728954051E-9</v>
      </c>
      <c r="S116" s="22">
        <f t="shared" si="24"/>
        <v>1.2939659152406564E-17</v>
      </c>
      <c r="T116" s="62">
        <v>298</v>
      </c>
      <c r="U116" s="59">
        <f t="shared" si="25"/>
        <v>286.245</v>
      </c>
      <c r="V116" s="63">
        <f t="shared" si="26"/>
        <v>0.69261348722600136</v>
      </c>
      <c r="W116" s="64">
        <f t="shared" si="27"/>
        <v>4.927350851013176</v>
      </c>
      <c r="X116" s="65">
        <f t="shared" si="17"/>
        <v>-1.0920043213465744E-7</v>
      </c>
      <c r="Y116" s="66">
        <f t="shared" si="18"/>
        <v>-1.0910854431875999E-7</v>
      </c>
      <c r="Z116" s="66">
        <f t="shared" si="19"/>
        <v>-1.0910862163869863E-7</v>
      </c>
      <c r="AA116" s="67">
        <f t="shared" si="20"/>
        <v>-1.0901681101261652E-7</v>
      </c>
      <c r="AB116" s="68">
        <f t="shared" si="29"/>
        <v>6.4887462292637218E-4</v>
      </c>
      <c r="AC116" s="69"/>
      <c r="AD116" s="70">
        <f t="shared" si="28"/>
        <v>6.4887462292637217</v>
      </c>
      <c r="AE116" s="70"/>
      <c r="AF116" s="74"/>
      <c r="AG116" s="71">
        <v>1100</v>
      </c>
    </row>
    <row r="117" spans="5:33">
      <c r="E117" s="73">
        <v>0.61335648148148147</v>
      </c>
      <c r="G117" s="58">
        <v>13.24</v>
      </c>
      <c r="H117" s="58">
        <v>6.03</v>
      </c>
      <c r="I117" s="58">
        <v>8.5</v>
      </c>
      <c r="J117" s="58">
        <v>13.3</v>
      </c>
      <c r="K117" s="58">
        <v>5.93</v>
      </c>
      <c r="L117" s="58">
        <v>9.9</v>
      </c>
      <c r="M117" s="59">
        <f t="shared" si="16"/>
        <v>13.27</v>
      </c>
      <c r="N117" s="59">
        <f t="shared" si="16"/>
        <v>5.98</v>
      </c>
      <c r="O117" s="59">
        <f t="shared" si="16"/>
        <v>9.1999999999999993</v>
      </c>
      <c r="P117" s="60">
        <f t="shared" si="21"/>
        <v>0.18173407098023325</v>
      </c>
      <c r="Q117" s="22">
        <f t="shared" si="22"/>
        <v>1.0471285480508979E-6</v>
      </c>
      <c r="R117" s="61">
        <f t="shared" si="23"/>
        <v>3.6046546694993091E-9</v>
      </c>
      <c r="S117" s="22">
        <f t="shared" si="24"/>
        <v>1.2993535286343173E-17</v>
      </c>
      <c r="T117" s="62">
        <v>298</v>
      </c>
      <c r="U117" s="59">
        <f t="shared" si="25"/>
        <v>286.27</v>
      </c>
      <c r="V117" s="63">
        <f t="shared" si="26"/>
        <v>0.69108011092921007</v>
      </c>
      <c r="W117" s="64">
        <f t="shared" si="27"/>
        <v>4.9099843846724927</v>
      </c>
      <c r="X117" s="65">
        <f t="shared" si="17"/>
        <v>-1.0930956403686451E-7</v>
      </c>
      <c r="Y117" s="66">
        <f t="shared" si="18"/>
        <v>-1.092173373893191E-7</v>
      </c>
      <c r="Z117" s="66">
        <f t="shared" si="19"/>
        <v>-1.0921741520277114E-7</v>
      </c>
      <c r="AA117" s="67">
        <f t="shared" si="20"/>
        <v>-1.0912526623737229E-7</v>
      </c>
      <c r="AB117" s="68">
        <f t="shared" si="29"/>
        <v>6.4778353696793515E-4</v>
      </c>
      <c r="AC117" s="69"/>
      <c r="AD117" s="70">
        <f t="shared" si="28"/>
        <v>6.4778353696793518</v>
      </c>
      <c r="AE117" s="70"/>
      <c r="AF117" s="74"/>
      <c r="AG117" s="71">
        <v>1110</v>
      </c>
    </row>
    <row r="118" spans="5:33">
      <c r="E118" s="73">
        <v>0.6134722222222222</v>
      </c>
      <c r="G118" s="58">
        <v>13.26</v>
      </c>
      <c r="H118" s="58">
        <v>6.03</v>
      </c>
      <c r="I118" s="58">
        <v>8.5399999999999991</v>
      </c>
      <c r="J118" s="58">
        <v>13.33</v>
      </c>
      <c r="K118" s="58">
        <v>5.93</v>
      </c>
      <c r="L118" s="58">
        <v>9.81</v>
      </c>
      <c r="M118" s="59">
        <f t="shared" si="16"/>
        <v>13.295</v>
      </c>
      <c r="N118" s="59">
        <f t="shared" si="16"/>
        <v>5.98</v>
      </c>
      <c r="O118" s="59">
        <f t="shared" si="16"/>
        <v>9.1750000000000007</v>
      </c>
      <c r="P118" s="60">
        <f t="shared" si="21"/>
        <v>0.18131569533035241</v>
      </c>
      <c r="Q118" s="22">
        <f t="shared" si="22"/>
        <v>1.0471285480508979E-6</v>
      </c>
      <c r="R118" s="61">
        <f t="shared" si="23"/>
        <v>3.6121511238208918E-9</v>
      </c>
      <c r="S118" s="22">
        <f t="shared" si="24"/>
        <v>1.3047635741320532E-17</v>
      </c>
      <c r="T118" s="62">
        <v>298</v>
      </c>
      <c r="U118" s="59">
        <f t="shared" si="25"/>
        <v>286.29500000000002</v>
      </c>
      <c r="V118" s="63">
        <f t="shared" si="26"/>
        <v>0.68954700242897093</v>
      </c>
      <c r="W118" s="64">
        <f t="shared" si="27"/>
        <v>4.8926821434528174</v>
      </c>
      <c r="X118" s="65">
        <f t="shared" si="17"/>
        <v>-1.0971397828994243E-7</v>
      </c>
      <c r="Y118" s="66">
        <f t="shared" si="18"/>
        <v>-1.0962091104241525E-7</v>
      </c>
      <c r="Z118" s="66">
        <f t="shared" si="19"/>
        <v>-1.0962098998871451E-7</v>
      </c>
      <c r="AA118" s="67">
        <f t="shared" si="20"/>
        <v>-1.095280015535508E-7</v>
      </c>
      <c r="AB118" s="68">
        <f t="shared" si="29"/>
        <v>6.4669136307550447E-4</v>
      </c>
      <c r="AC118" s="69"/>
      <c r="AD118" s="70">
        <f t="shared" si="28"/>
        <v>6.4669136307550446</v>
      </c>
      <c r="AE118" s="70"/>
      <c r="AF118" s="74"/>
      <c r="AG118" s="71">
        <v>1120</v>
      </c>
    </row>
    <row r="119" spans="5:33">
      <c r="E119" s="73">
        <v>0.61358796296296292</v>
      </c>
      <c r="G119" s="58">
        <v>13.29</v>
      </c>
      <c r="H119" s="58">
        <v>6.03</v>
      </c>
      <c r="I119" s="58">
        <v>8.42</v>
      </c>
      <c r="J119" s="58">
        <v>13.34</v>
      </c>
      <c r="K119" s="58">
        <v>5.93</v>
      </c>
      <c r="L119" s="58">
        <v>9.92</v>
      </c>
      <c r="M119" s="59">
        <f t="shared" si="16"/>
        <v>13.315</v>
      </c>
      <c r="N119" s="59">
        <f t="shared" si="16"/>
        <v>5.98</v>
      </c>
      <c r="O119" s="59">
        <f t="shared" si="16"/>
        <v>9.17</v>
      </c>
      <c r="P119" s="60">
        <f t="shared" si="21"/>
        <v>0.18127727157414297</v>
      </c>
      <c r="Q119" s="22">
        <f t="shared" si="22"/>
        <v>1.0471285480508979E-6</v>
      </c>
      <c r="R119" s="61">
        <f t="shared" si="23"/>
        <v>3.6181595105750228E-9</v>
      </c>
      <c r="S119" s="22">
        <f t="shared" si="24"/>
        <v>1.3091078243964488E-17</v>
      </c>
      <c r="T119" s="62">
        <v>298</v>
      </c>
      <c r="U119" s="59">
        <f t="shared" si="25"/>
        <v>286.315</v>
      </c>
      <c r="V119" s="63">
        <f t="shared" si="26"/>
        <v>0.68832070839516324</v>
      </c>
      <c r="W119" s="64">
        <f t="shared" si="27"/>
        <v>4.8788864255989983</v>
      </c>
      <c r="X119" s="65">
        <f t="shared" si="17"/>
        <v>-1.1018006108999887E-7</v>
      </c>
      <c r="Y119" s="66">
        <f t="shared" si="18"/>
        <v>-1.1008604206122266E-7</v>
      </c>
      <c r="Z119" s="66">
        <f t="shared" si="19"/>
        <v>-1.1008612228969309E-7</v>
      </c>
      <c r="AA119" s="67">
        <f t="shared" si="20"/>
        <v>-1.0999218335246588E-7</v>
      </c>
      <c r="AB119" s="68">
        <f t="shared" si="29"/>
        <v>6.4559515343899491E-4</v>
      </c>
      <c r="AC119" s="69"/>
      <c r="AD119" s="70">
        <f t="shared" si="28"/>
        <v>6.455951534389949</v>
      </c>
      <c r="AE119" s="70"/>
      <c r="AF119" s="74"/>
      <c r="AG119" s="71">
        <v>1130</v>
      </c>
    </row>
    <row r="120" spans="5:33">
      <c r="E120" s="73">
        <v>0.61370370370370364</v>
      </c>
      <c r="G120" s="58">
        <v>13.31</v>
      </c>
      <c r="H120" s="58">
        <v>6.03</v>
      </c>
      <c r="I120" s="58">
        <v>8.4499999999999993</v>
      </c>
      <c r="J120" s="58">
        <v>13.38</v>
      </c>
      <c r="K120" s="58">
        <v>5.93</v>
      </c>
      <c r="L120" s="58">
        <v>9.84</v>
      </c>
      <c r="M120" s="59">
        <f t="shared" si="16"/>
        <v>13.345000000000001</v>
      </c>
      <c r="N120" s="59">
        <f t="shared" si="16"/>
        <v>5.98</v>
      </c>
      <c r="O120" s="59">
        <f t="shared" si="16"/>
        <v>9.1449999999999996</v>
      </c>
      <c r="P120" s="60">
        <f t="shared" si="21"/>
        <v>0.18087346590582676</v>
      </c>
      <c r="Q120" s="22">
        <f t="shared" si="22"/>
        <v>1.0471285480508979E-6</v>
      </c>
      <c r="R120" s="61">
        <f t="shared" si="23"/>
        <v>3.6271908351034016E-9</v>
      </c>
      <c r="S120" s="22">
        <f t="shared" si="24"/>
        <v>1.3156513354258112E-17</v>
      </c>
      <c r="T120" s="62">
        <v>298</v>
      </c>
      <c r="U120" s="59">
        <f t="shared" si="25"/>
        <v>286.34500000000003</v>
      </c>
      <c r="V120" s="63">
        <f t="shared" si="26"/>
        <v>0.68648158853759811</v>
      </c>
      <c r="W120" s="64">
        <f t="shared" si="27"/>
        <v>4.8582693437383844</v>
      </c>
      <c r="X120" s="65">
        <f t="shared" si="17"/>
        <v>-1.1076379825174744E-7</v>
      </c>
      <c r="Y120" s="66">
        <f t="shared" si="18"/>
        <v>-1.106686180527431E-7</v>
      </c>
      <c r="Z120" s="66">
        <f t="shared" si="19"/>
        <v>-1.1066869984183327E-7</v>
      </c>
      <c r="AA120" s="67">
        <f t="shared" si="20"/>
        <v>-1.1057360129135508E-7</v>
      </c>
      <c r="AB120" s="68">
        <f t="shared" si="29"/>
        <v>6.4449429248375446E-4</v>
      </c>
      <c r="AC120" s="69"/>
      <c r="AD120" s="70">
        <f t="shared" si="28"/>
        <v>6.4449429248375445</v>
      </c>
      <c r="AE120" s="70"/>
      <c r="AF120" s="74"/>
      <c r="AG120" s="71">
        <v>1140</v>
      </c>
    </row>
    <row r="121" spans="5:33">
      <c r="E121" s="73">
        <v>0.61381944444444447</v>
      </c>
      <c r="G121" s="58">
        <v>13.33</v>
      </c>
      <c r="H121" s="58">
        <v>6.03</v>
      </c>
      <c r="I121" s="58">
        <v>8.5399999999999991</v>
      </c>
      <c r="J121" s="58">
        <v>13.4</v>
      </c>
      <c r="K121" s="58">
        <v>5.93</v>
      </c>
      <c r="L121" s="58">
        <v>9.8000000000000007</v>
      </c>
      <c r="M121" s="59">
        <f t="shared" si="16"/>
        <v>13.365</v>
      </c>
      <c r="N121" s="59">
        <f t="shared" si="16"/>
        <v>5.98</v>
      </c>
      <c r="O121" s="59">
        <f t="shared" si="16"/>
        <v>9.17</v>
      </c>
      <c r="P121" s="60">
        <f t="shared" si="21"/>
        <v>0.18142841250643971</v>
      </c>
      <c r="Q121" s="22">
        <f t="shared" si="22"/>
        <v>1.0471285480508979E-6</v>
      </c>
      <c r="R121" s="61">
        <f t="shared" si="23"/>
        <v>3.6332242386408722E-9</v>
      </c>
      <c r="S121" s="22">
        <f t="shared" si="24"/>
        <v>1.3200318368247545E-17</v>
      </c>
      <c r="T121" s="62">
        <v>298</v>
      </c>
      <c r="U121" s="59">
        <f t="shared" si="25"/>
        <v>286.36500000000001</v>
      </c>
      <c r="V121" s="63">
        <f t="shared" si="26"/>
        <v>0.6852557227089805</v>
      </c>
      <c r="W121" s="64">
        <f t="shared" si="27"/>
        <v>4.8445754350507935</v>
      </c>
      <c r="X121" s="65">
        <f t="shared" si="17"/>
        <v>-1.11596700725495E-7</v>
      </c>
      <c r="Y121" s="66">
        <f t="shared" si="18"/>
        <v>-1.1149991751502162E-7</v>
      </c>
      <c r="Z121" s="66">
        <f t="shared" si="19"/>
        <v>-1.1150000145110368E-7</v>
      </c>
      <c r="AA121" s="67">
        <f t="shared" si="20"/>
        <v>-1.1140330203112373E-7</v>
      </c>
      <c r="AB121" s="68">
        <f t="shared" si="29"/>
        <v>6.4338760575820069E-4</v>
      </c>
      <c r="AC121" s="69"/>
      <c r="AD121" s="70">
        <f t="shared" si="28"/>
        <v>6.4338760575820073</v>
      </c>
      <c r="AE121" s="70"/>
      <c r="AF121" s="74"/>
      <c r="AG121" s="71">
        <v>1150</v>
      </c>
    </row>
    <row r="122" spans="5:33">
      <c r="E122" s="73">
        <v>0.61393518518518519</v>
      </c>
      <c r="G122" s="58">
        <v>13.36</v>
      </c>
      <c r="H122" s="58">
        <v>6.03</v>
      </c>
      <c r="I122" s="58">
        <v>8.41</v>
      </c>
      <c r="J122" s="58">
        <v>13.42</v>
      </c>
      <c r="K122" s="58">
        <v>5.93</v>
      </c>
      <c r="L122" s="58">
        <v>9.8800000000000008</v>
      </c>
      <c r="M122" s="59">
        <f t="shared" si="16"/>
        <v>13.39</v>
      </c>
      <c r="N122" s="59">
        <f t="shared" si="16"/>
        <v>5.98</v>
      </c>
      <c r="O122" s="59">
        <f t="shared" si="16"/>
        <v>9.1449999999999996</v>
      </c>
      <c r="P122" s="60">
        <f t="shared" si="21"/>
        <v>0.18100924634104254</v>
      </c>
      <c r="Q122" s="22">
        <f t="shared" si="22"/>
        <v>1.0471285480508979E-6</v>
      </c>
      <c r="R122" s="61">
        <f t="shared" si="23"/>
        <v>3.6407801079382827E-9</v>
      </c>
      <c r="S122" s="22">
        <f t="shared" si="24"/>
        <v>1.3255279794359093E-17</v>
      </c>
      <c r="T122" s="62">
        <v>298</v>
      </c>
      <c r="U122" s="59">
        <f t="shared" si="25"/>
        <v>286.39</v>
      </c>
      <c r="V122" s="63">
        <f t="shared" si="26"/>
        <v>0.68372363119611568</v>
      </c>
      <c r="W122" s="64">
        <f t="shared" si="27"/>
        <v>4.8275149923043941</v>
      </c>
      <c r="X122" s="65">
        <f t="shared" si="17"/>
        <v>-1.1200311686408386E-7</v>
      </c>
      <c r="Y122" s="66">
        <f t="shared" si="18"/>
        <v>-1.1190545819026206E-7</v>
      </c>
      <c r="Z122" s="66">
        <f t="shared" si="19"/>
        <v>-1.1190554334161177E-7</v>
      </c>
      <c r="AA122" s="67">
        <f t="shared" si="20"/>
        <v>-1.1180796967064796E-7</v>
      </c>
      <c r="AB122" s="68">
        <f t="shared" si="29"/>
        <v>6.4227260602371921E-4</v>
      </c>
      <c r="AC122" s="69"/>
      <c r="AD122" s="70">
        <f t="shared" si="28"/>
        <v>6.4227260602371921</v>
      </c>
      <c r="AE122" s="70"/>
      <c r="AF122" s="74"/>
      <c r="AG122" s="71">
        <v>1160</v>
      </c>
    </row>
    <row r="123" spans="5:33">
      <c r="E123" s="73">
        <v>0.61405092592592592</v>
      </c>
      <c r="G123" s="58">
        <v>13.37</v>
      </c>
      <c r="H123" s="58">
        <v>6.03</v>
      </c>
      <c r="I123" s="58">
        <v>8.39</v>
      </c>
      <c r="J123" s="58">
        <v>13.44</v>
      </c>
      <c r="K123" s="58">
        <v>5.93</v>
      </c>
      <c r="L123" s="58">
        <v>9.75</v>
      </c>
      <c r="M123" s="59">
        <f t="shared" si="16"/>
        <v>13.404999999999999</v>
      </c>
      <c r="N123" s="59">
        <f t="shared" si="16"/>
        <v>5.98</v>
      </c>
      <c r="O123" s="59">
        <f t="shared" si="16"/>
        <v>9.07</v>
      </c>
      <c r="P123" s="60">
        <f t="shared" si="21"/>
        <v>0.17956968669444487</v>
      </c>
      <c r="Q123" s="22">
        <f t="shared" si="22"/>
        <v>1.0471285480508979E-6</v>
      </c>
      <c r="R123" s="61">
        <f t="shared" si="23"/>
        <v>3.645321169971763E-9</v>
      </c>
      <c r="S123" s="22">
        <f t="shared" si="24"/>
        <v>1.3288366432244303E-17</v>
      </c>
      <c r="T123" s="62">
        <v>298</v>
      </c>
      <c r="U123" s="59">
        <f t="shared" si="25"/>
        <v>286.40499999999997</v>
      </c>
      <c r="V123" s="63">
        <f t="shared" si="26"/>
        <v>0.68280450467371168</v>
      </c>
      <c r="W123" s="64">
        <f t="shared" si="27"/>
        <v>4.8173090023620748</v>
      </c>
      <c r="X123" s="65">
        <f t="shared" si="17"/>
        <v>-1.1143121060901645E-7</v>
      </c>
      <c r="Y123" s="66">
        <f t="shared" si="18"/>
        <v>-1.1133437799629164E-7</v>
      </c>
      <c r="Z123" s="66">
        <f t="shared" si="19"/>
        <v>-1.1133446214286811E-7</v>
      </c>
      <c r="AA123" s="67">
        <f t="shared" si="20"/>
        <v>-1.1123771353047472E-7</v>
      </c>
      <c r="AB123" s="68">
        <f t="shared" si="29"/>
        <v>6.4115355087438841E-4</v>
      </c>
      <c r="AC123" s="69"/>
      <c r="AD123" s="70">
        <f t="shared" si="28"/>
        <v>6.4115355087438841</v>
      </c>
      <c r="AE123" s="70"/>
      <c r="AF123" s="74"/>
      <c r="AG123" s="71">
        <v>1170</v>
      </c>
    </row>
    <row r="124" spans="5:33">
      <c r="E124" s="73">
        <v>0.61416666666666664</v>
      </c>
      <c r="G124" s="58">
        <v>13.41</v>
      </c>
      <c r="H124" s="58">
        <v>6.03</v>
      </c>
      <c r="I124" s="58">
        <v>8.36</v>
      </c>
      <c r="J124" s="58">
        <v>13.47</v>
      </c>
      <c r="K124" s="58">
        <v>5.93</v>
      </c>
      <c r="L124" s="58">
        <v>9.91</v>
      </c>
      <c r="M124" s="59">
        <f t="shared" si="16"/>
        <v>13.440000000000001</v>
      </c>
      <c r="N124" s="59">
        <f t="shared" si="16"/>
        <v>5.98</v>
      </c>
      <c r="O124" s="59">
        <f t="shared" si="16"/>
        <v>9.1349999999999998</v>
      </c>
      <c r="P124" s="60">
        <f t="shared" si="21"/>
        <v>0.18096225507785912</v>
      </c>
      <c r="Q124" s="22">
        <f t="shared" si="22"/>
        <v>1.0471285480508979E-6</v>
      </c>
      <c r="R124" s="61">
        <f t="shared" si="23"/>
        <v>3.6559390201181746E-9</v>
      </c>
      <c r="S124" s="22">
        <f t="shared" si="24"/>
        <v>1.3365890118822639E-17</v>
      </c>
      <c r="T124" s="62">
        <v>298</v>
      </c>
      <c r="U124" s="59">
        <f t="shared" si="25"/>
        <v>286.44</v>
      </c>
      <c r="V124" s="63">
        <f t="shared" si="26"/>
        <v>0.68066025048055823</v>
      </c>
      <c r="W124" s="64">
        <f t="shared" si="27"/>
        <v>4.7935829887393959</v>
      </c>
      <c r="X124" s="65">
        <f t="shared" si="17"/>
        <v>-1.1331243531854253E-7</v>
      </c>
      <c r="Y124" s="66">
        <f t="shared" si="18"/>
        <v>-1.1321213140117337E-7</v>
      </c>
      <c r="Z124" s="66">
        <f t="shared" si="19"/>
        <v>-1.1321222018997939E-7</v>
      </c>
      <c r="AA124" s="67">
        <f t="shared" si="20"/>
        <v>-1.1311200490422496E-7</v>
      </c>
      <c r="AB124" s="68">
        <f t="shared" si="29"/>
        <v>6.4004020653369209E-4</v>
      </c>
      <c r="AC124" s="69"/>
      <c r="AD124" s="70">
        <f t="shared" si="28"/>
        <v>6.4004020653369205</v>
      </c>
      <c r="AE124" s="70"/>
      <c r="AF124" s="74"/>
      <c r="AG124" s="71">
        <v>1180</v>
      </c>
    </row>
    <row r="125" spans="5:33">
      <c r="E125" s="73">
        <v>0.61428240740740736</v>
      </c>
      <c r="G125" s="58">
        <v>13.42</v>
      </c>
      <c r="H125" s="58">
        <v>6.03</v>
      </c>
      <c r="I125" s="58">
        <v>8.3800000000000008</v>
      </c>
      <c r="J125" s="58">
        <v>13.49</v>
      </c>
      <c r="K125" s="58">
        <v>5.93</v>
      </c>
      <c r="L125" s="58">
        <v>9.84</v>
      </c>
      <c r="M125" s="59">
        <f t="shared" si="16"/>
        <v>13.455</v>
      </c>
      <c r="N125" s="59">
        <f t="shared" si="16"/>
        <v>5.98</v>
      </c>
      <c r="O125" s="59">
        <f t="shared" si="16"/>
        <v>9.11</v>
      </c>
      <c r="P125" s="60">
        <f t="shared" si="21"/>
        <v>0.18051221826849784</v>
      </c>
      <c r="Q125" s="22">
        <f t="shared" si="22"/>
        <v>1.0471285480508979E-6</v>
      </c>
      <c r="R125" s="61">
        <f t="shared" si="23"/>
        <v>3.660498989517253E-9</v>
      </c>
      <c r="S125" s="22">
        <f t="shared" si="24"/>
        <v>1.339925285225683E-17</v>
      </c>
      <c r="T125" s="62">
        <v>298</v>
      </c>
      <c r="U125" s="59">
        <f t="shared" si="25"/>
        <v>286.45499999999998</v>
      </c>
      <c r="V125" s="63">
        <f t="shared" si="26"/>
        <v>0.67974144480099996</v>
      </c>
      <c r="W125" s="64">
        <f t="shared" si="27"/>
        <v>4.7834522692932886</v>
      </c>
      <c r="X125" s="65">
        <f t="shared" si="17"/>
        <v>-1.1335190045340771E-7</v>
      </c>
      <c r="Y125" s="66">
        <f t="shared" si="18"/>
        <v>-1.1325134879624811E-7</v>
      </c>
      <c r="Z125" s="66">
        <f t="shared" si="19"/>
        <v>-1.132514379931272E-7</v>
      </c>
      <c r="AA125" s="67">
        <f t="shared" si="20"/>
        <v>-1.1315097537459804E-7</v>
      </c>
      <c r="AB125" s="68">
        <f t="shared" si="29"/>
        <v>6.3890808462801693E-4</v>
      </c>
      <c r="AC125" s="69"/>
      <c r="AD125" s="70">
        <f t="shared" si="28"/>
        <v>6.3890808462801694</v>
      </c>
      <c r="AE125" s="70"/>
      <c r="AF125" s="74"/>
      <c r="AG125" s="71">
        <v>1190</v>
      </c>
    </row>
    <row r="126" spans="5:33">
      <c r="E126" s="73">
        <v>0.61439814814814808</v>
      </c>
      <c r="G126" s="58">
        <v>13.43</v>
      </c>
      <c r="H126" s="58">
        <v>6.03</v>
      </c>
      <c r="I126" s="58">
        <v>8.36</v>
      </c>
      <c r="J126" s="58">
        <v>13.51</v>
      </c>
      <c r="K126" s="58">
        <v>5.93</v>
      </c>
      <c r="L126" s="58">
        <v>9.82</v>
      </c>
      <c r="M126" s="59">
        <f t="shared" si="16"/>
        <v>13.469999999999999</v>
      </c>
      <c r="N126" s="59">
        <f t="shared" si="16"/>
        <v>5.98</v>
      </c>
      <c r="O126" s="59">
        <f t="shared" si="16"/>
        <v>9.09</v>
      </c>
      <c r="P126" s="60">
        <f t="shared" si="21"/>
        <v>0.18016105442163066</v>
      </c>
      <c r="Q126" s="22">
        <f t="shared" si="22"/>
        <v>1.0471285480508979E-6</v>
      </c>
      <c r="R126" s="61">
        <f t="shared" si="23"/>
        <v>3.6650646464622151E-9</v>
      </c>
      <c r="S126" s="22">
        <f t="shared" si="24"/>
        <v>1.3432698862747202E-17</v>
      </c>
      <c r="T126" s="62">
        <v>298</v>
      </c>
      <c r="U126" s="59">
        <f t="shared" si="25"/>
        <v>286.47000000000003</v>
      </c>
      <c r="V126" s="63">
        <f t="shared" si="26"/>
        <v>0.6788227353415297</v>
      </c>
      <c r="W126" s="64">
        <f t="shared" si="27"/>
        <v>4.7733440175854014</v>
      </c>
      <c r="X126" s="65">
        <f t="shared" si="17"/>
        <v>-1.1345248674798453E-7</v>
      </c>
      <c r="Y126" s="66">
        <f t="shared" si="18"/>
        <v>-1.1335157768730752E-7</v>
      </c>
      <c r="Z126" s="66">
        <f t="shared" si="19"/>
        <v>-1.1335166743975648E-7</v>
      </c>
      <c r="AA126" s="67">
        <f t="shared" si="20"/>
        <v>-1.1325084797186978E-7</v>
      </c>
      <c r="AB126" s="68">
        <f t="shared" si="29"/>
        <v>6.3777557054567238E-4</v>
      </c>
      <c r="AC126" s="75">
        <f>D11</f>
        <v>6.3452851496329757E-4</v>
      </c>
      <c r="AD126" s="70">
        <f t="shared" si="28"/>
        <v>6.3777557054567238</v>
      </c>
      <c r="AE126" s="70">
        <f>AC126*10000</f>
        <v>6.3452851496329759</v>
      </c>
      <c r="AF126" s="74">
        <f>(AD126-AE126)*(AD126-AE126)</f>
        <v>1.0543369955031297E-3</v>
      </c>
      <c r="AG126" s="71">
        <v>1200</v>
      </c>
    </row>
    <row r="127" spans="5:33">
      <c r="E127" s="73">
        <v>0.61451388888888892</v>
      </c>
      <c r="G127" s="58">
        <v>13.45</v>
      </c>
      <c r="H127" s="58">
        <v>6.03</v>
      </c>
      <c r="I127" s="58">
        <v>8.35</v>
      </c>
      <c r="J127" s="58">
        <v>13.52</v>
      </c>
      <c r="K127" s="58">
        <v>5.93</v>
      </c>
      <c r="L127" s="58">
        <v>9.77</v>
      </c>
      <c r="M127" s="59">
        <f t="shared" si="16"/>
        <v>13.484999999999999</v>
      </c>
      <c r="N127" s="59">
        <f t="shared" si="16"/>
        <v>5.98</v>
      </c>
      <c r="O127" s="59">
        <f t="shared" si="16"/>
        <v>9.0599999999999987</v>
      </c>
      <c r="P127" s="60">
        <f t="shared" si="21"/>
        <v>0.17961146789834445</v>
      </c>
      <c r="Q127" s="22">
        <f t="shared" si="22"/>
        <v>1.0471285480508979E-6</v>
      </c>
      <c r="R127" s="61">
        <f t="shared" si="23"/>
        <v>3.669635998047006E-9</v>
      </c>
      <c r="S127" s="22">
        <f t="shared" si="24"/>
        <v>1.3466228358162446E-17</v>
      </c>
      <c r="T127" s="62">
        <v>298</v>
      </c>
      <c r="U127" s="59">
        <f t="shared" si="25"/>
        <v>286.48500000000001</v>
      </c>
      <c r="V127" s="63">
        <f t="shared" si="26"/>
        <v>0.67790412208704454</v>
      </c>
      <c r="W127" s="64">
        <f t="shared" si="27"/>
        <v>4.7632581814975854</v>
      </c>
      <c r="X127" s="65">
        <f t="shared" si="17"/>
        <v>-1.1342686253231618E-7</v>
      </c>
      <c r="Y127" s="66">
        <f t="shared" si="18"/>
        <v>-1.1332581946533969E-7</v>
      </c>
      <c r="Z127" s="66">
        <f t="shared" si="19"/>
        <v>-1.1332590947665762E-7</v>
      </c>
      <c r="AA127" s="67">
        <f t="shared" si="20"/>
        <v>-1.1322495626063104E-7</v>
      </c>
      <c r="AB127" s="68">
        <f t="shared" si="29"/>
        <v>6.3664205417071575E-4</v>
      </c>
      <c r="AC127" s="69"/>
      <c r="AD127" s="70">
        <f t="shared" si="28"/>
        <v>6.3664205417071571</v>
      </c>
      <c r="AE127" s="70"/>
      <c r="AF127" s="74"/>
      <c r="AG127" s="71">
        <v>1210</v>
      </c>
    </row>
    <row r="128" spans="5:33">
      <c r="E128" s="73">
        <v>0.61462962962962964</v>
      </c>
      <c r="G128" s="58">
        <v>13.47</v>
      </c>
      <c r="H128" s="58">
        <v>6.03</v>
      </c>
      <c r="I128" s="58">
        <v>8.3800000000000008</v>
      </c>
      <c r="J128" s="58">
        <v>13.54</v>
      </c>
      <c r="K128" s="58">
        <v>5.93</v>
      </c>
      <c r="L128" s="58">
        <v>9.77</v>
      </c>
      <c r="M128" s="59">
        <f t="shared" si="16"/>
        <v>13.504999999999999</v>
      </c>
      <c r="N128" s="59">
        <f t="shared" si="16"/>
        <v>5.98</v>
      </c>
      <c r="O128" s="59">
        <f t="shared" si="16"/>
        <v>9.0749999999999993</v>
      </c>
      <c r="P128" s="60">
        <f t="shared" si="21"/>
        <v>0.17996897827423855</v>
      </c>
      <c r="Q128" s="22">
        <f t="shared" si="22"/>
        <v>1.0471285480508979E-6</v>
      </c>
      <c r="R128" s="61">
        <f t="shared" si="23"/>
        <v>3.6757400040997275E-9</v>
      </c>
      <c r="S128" s="22">
        <f t="shared" si="24"/>
        <v>1.3511064577739065E-17</v>
      </c>
      <c r="T128" s="62">
        <v>298</v>
      </c>
      <c r="U128" s="59">
        <f t="shared" si="25"/>
        <v>286.505</v>
      </c>
      <c r="V128" s="63">
        <f t="shared" si="26"/>
        <v>0.67667945404047447</v>
      </c>
      <c r="W128" s="64">
        <f t="shared" si="27"/>
        <v>4.7498451789445486</v>
      </c>
      <c r="X128" s="65">
        <f t="shared" si="17"/>
        <v>-1.141495000090552E-7</v>
      </c>
      <c r="Y128" s="66">
        <f t="shared" si="18"/>
        <v>-1.1404698287280845E-7</v>
      </c>
      <c r="Z128" s="66">
        <f t="shared" si="19"/>
        <v>-1.1404707494297276E-7</v>
      </c>
      <c r="AA128" s="67">
        <f t="shared" si="20"/>
        <v>-1.1394464971151479E-7</v>
      </c>
      <c r="AB128" s="68">
        <f t="shared" si="29"/>
        <v>6.3550879537625413E-4</v>
      </c>
      <c r="AC128" s="69"/>
      <c r="AD128" s="70">
        <f t="shared" si="28"/>
        <v>6.3550879537625411</v>
      </c>
      <c r="AE128" s="70"/>
      <c r="AF128" s="74"/>
      <c r="AG128" s="71">
        <v>1220</v>
      </c>
    </row>
    <row r="129" spans="5:33">
      <c r="E129" s="73">
        <v>0.61474537037037036</v>
      </c>
      <c r="G129" s="58">
        <v>13.48</v>
      </c>
      <c r="H129" s="58">
        <v>6.03</v>
      </c>
      <c r="I129" s="58">
        <v>8.44</v>
      </c>
      <c r="J129" s="58">
        <v>13.56</v>
      </c>
      <c r="K129" s="58">
        <v>5.93</v>
      </c>
      <c r="L129" s="58">
        <v>9.76</v>
      </c>
      <c r="M129" s="59">
        <f t="shared" si="16"/>
        <v>13.52</v>
      </c>
      <c r="N129" s="59">
        <f t="shared" si="16"/>
        <v>5.98</v>
      </c>
      <c r="O129" s="59">
        <f t="shared" si="16"/>
        <v>9.1</v>
      </c>
      <c r="P129" s="60">
        <f t="shared" si="21"/>
        <v>0.18051001660317645</v>
      </c>
      <c r="Q129" s="22">
        <f t="shared" si="22"/>
        <v>1.0471285480508979E-6</v>
      </c>
      <c r="R129" s="61">
        <f t="shared" si="23"/>
        <v>3.680324670814743E-9</v>
      </c>
      <c r="S129" s="22">
        <f t="shared" si="24"/>
        <v>1.3544789682607646E-17</v>
      </c>
      <c r="T129" s="62">
        <v>298</v>
      </c>
      <c r="U129" s="59">
        <f t="shared" si="25"/>
        <v>286.52</v>
      </c>
      <c r="V129" s="63">
        <f t="shared" si="26"/>
        <v>0.67576106520551793</v>
      </c>
      <c r="W129" s="64">
        <f t="shared" si="27"/>
        <v>4.7398114439956798</v>
      </c>
      <c r="X129" s="65">
        <f t="shared" si="17"/>
        <v>-1.1481501262485499E-7</v>
      </c>
      <c r="Y129" s="66">
        <f t="shared" si="18"/>
        <v>-1.147111101552178E-7</v>
      </c>
      <c r="Z129" s="66">
        <f t="shared" si="19"/>
        <v>-1.1471120418232237E-7</v>
      </c>
      <c r="AA129" s="67">
        <f t="shared" si="20"/>
        <v>-1.146073955696091E-7</v>
      </c>
      <c r="AB129" s="68">
        <f t="shared" si="29"/>
        <v>6.3436832493400056E-4</v>
      </c>
      <c r="AC129" s="69"/>
      <c r="AD129" s="70">
        <f t="shared" si="28"/>
        <v>6.3436832493400059</v>
      </c>
      <c r="AE129" s="70"/>
      <c r="AF129" s="74"/>
      <c r="AG129" s="71">
        <v>1230</v>
      </c>
    </row>
    <row r="130" spans="5:33">
      <c r="E130" s="73">
        <v>0.61486111111111108</v>
      </c>
      <c r="G130" s="58">
        <v>13.51</v>
      </c>
      <c r="H130" s="58">
        <v>6.03</v>
      </c>
      <c r="I130" s="58">
        <v>8.41</v>
      </c>
      <c r="J130" s="58">
        <v>13.57</v>
      </c>
      <c r="K130" s="58">
        <v>5.93</v>
      </c>
      <c r="L130" s="58">
        <v>9.84</v>
      </c>
      <c r="M130" s="59">
        <f t="shared" si="16"/>
        <v>13.54</v>
      </c>
      <c r="N130" s="59">
        <f t="shared" si="16"/>
        <v>5.98</v>
      </c>
      <c r="O130" s="59">
        <f t="shared" si="16"/>
        <v>9.125</v>
      </c>
      <c r="P130" s="60">
        <f t="shared" si="21"/>
        <v>0.18106646579174776</v>
      </c>
      <c r="Q130" s="22">
        <f t="shared" si="22"/>
        <v>1.0471285480508979E-6</v>
      </c>
      <c r="R130" s="61">
        <f t="shared" si="23"/>
        <v>3.6864464562121487E-9</v>
      </c>
      <c r="S130" s="22">
        <f t="shared" si="24"/>
        <v>1.358988747451911E-17</v>
      </c>
      <c r="T130" s="62">
        <v>298</v>
      </c>
      <c r="U130" s="59">
        <f t="shared" si="25"/>
        <v>286.54000000000002</v>
      </c>
      <c r="V130" s="63">
        <f t="shared" si="26"/>
        <v>0.67453669633015467</v>
      </c>
      <c r="W130" s="64">
        <f t="shared" si="27"/>
        <v>4.7264677217260926</v>
      </c>
      <c r="X130" s="65">
        <f t="shared" si="17"/>
        <v>-1.1566909187516319E-7</v>
      </c>
      <c r="Y130" s="66">
        <f t="shared" si="18"/>
        <v>-1.1556344681356231E-7</v>
      </c>
      <c r="Z130" s="66">
        <f t="shared" si="19"/>
        <v>-1.1556354330328881E-7</v>
      </c>
      <c r="AA130" s="67">
        <f t="shared" si="20"/>
        <v>-1.1545799455515883E-7</v>
      </c>
      <c r="AB130" s="68">
        <f t="shared" si="29"/>
        <v>6.332212132058847E-4</v>
      </c>
      <c r="AC130" s="69"/>
      <c r="AD130" s="70">
        <f t="shared" si="28"/>
        <v>6.3322121320588467</v>
      </c>
      <c r="AE130" s="70"/>
      <c r="AF130" s="74"/>
      <c r="AG130" s="71">
        <v>1240</v>
      </c>
    </row>
    <row r="131" spans="5:33">
      <c r="E131" s="73">
        <v>0.6149768518518518</v>
      </c>
      <c r="G131" s="58">
        <v>13.52</v>
      </c>
      <c r="H131" s="58">
        <v>6.03</v>
      </c>
      <c r="I131" s="58">
        <v>8.44</v>
      </c>
      <c r="J131" s="58">
        <v>13.59</v>
      </c>
      <c r="K131" s="58">
        <v>5.93</v>
      </c>
      <c r="L131" s="58">
        <v>9.86</v>
      </c>
      <c r="M131" s="59">
        <f t="shared" si="16"/>
        <v>13.555</v>
      </c>
      <c r="N131" s="59">
        <f t="shared" si="16"/>
        <v>5.98</v>
      </c>
      <c r="O131" s="59">
        <f t="shared" si="16"/>
        <v>9.1499999999999986</v>
      </c>
      <c r="P131" s="60">
        <f t="shared" si="21"/>
        <v>0.18160809627327895</v>
      </c>
      <c r="Q131" s="22">
        <f t="shared" si="22"/>
        <v>1.0471285480508979E-6</v>
      </c>
      <c r="R131" s="61">
        <f t="shared" si="23"/>
        <v>3.69104447684082E-9</v>
      </c>
      <c r="S131" s="22">
        <f t="shared" si="24"/>
        <v>1.3623809330017123E-17</v>
      </c>
      <c r="T131" s="62">
        <v>298</v>
      </c>
      <c r="U131" s="59">
        <f t="shared" si="25"/>
        <v>286.55500000000001</v>
      </c>
      <c r="V131" s="63">
        <f t="shared" si="26"/>
        <v>0.6736185318324982</v>
      </c>
      <c r="W131" s="64">
        <f t="shared" si="27"/>
        <v>4.7164858064422432</v>
      </c>
      <c r="X131" s="65">
        <f t="shared" si="17"/>
        <v>-1.1633812277822245E-7</v>
      </c>
      <c r="Y131" s="66">
        <f t="shared" si="18"/>
        <v>-1.1623105668191358E-7</v>
      </c>
      <c r="Z131" s="66">
        <f t="shared" si="19"/>
        <v>-1.1623115521495423E-7</v>
      </c>
      <c r="AA131" s="67">
        <f t="shared" si="20"/>
        <v>-1.1612418747032589E-7</v>
      </c>
      <c r="AB131" s="68">
        <f t="shared" si="29"/>
        <v>6.3206557809477801E-4</v>
      </c>
      <c r="AC131" s="69"/>
      <c r="AD131" s="70">
        <f t="shared" si="28"/>
        <v>6.3206557809477797</v>
      </c>
      <c r="AE131" s="70"/>
      <c r="AF131" s="74"/>
      <c r="AG131" s="71">
        <v>1250</v>
      </c>
    </row>
    <row r="132" spans="5:33">
      <c r="E132" s="73">
        <v>0.61509259259259264</v>
      </c>
      <c r="G132" s="58">
        <v>13.54</v>
      </c>
      <c r="H132" s="58">
        <v>6.03</v>
      </c>
      <c r="I132" s="58">
        <v>8.36</v>
      </c>
      <c r="J132" s="58">
        <v>13.61</v>
      </c>
      <c r="K132" s="58">
        <v>5.93</v>
      </c>
      <c r="L132" s="58">
        <v>9.81</v>
      </c>
      <c r="M132" s="59">
        <f t="shared" si="16"/>
        <v>13.574999999999999</v>
      </c>
      <c r="N132" s="59">
        <f t="shared" si="16"/>
        <v>5.98</v>
      </c>
      <c r="O132" s="59">
        <f t="shared" si="16"/>
        <v>9.0850000000000009</v>
      </c>
      <c r="P132" s="60">
        <f t="shared" si="21"/>
        <v>0.18037833188660055</v>
      </c>
      <c r="Q132" s="22">
        <f t="shared" si="22"/>
        <v>1.0471285480508979E-6</v>
      </c>
      <c r="R132" s="61">
        <f t="shared" si="23"/>
        <v>3.6971840933694053E-9</v>
      </c>
      <c r="S132" s="22">
        <f t="shared" si="24"/>
        <v>1.3669170220263752E-17</v>
      </c>
      <c r="T132" s="62">
        <v>298</v>
      </c>
      <c r="U132" s="59">
        <f t="shared" si="25"/>
        <v>286.57499999999999</v>
      </c>
      <c r="V132" s="63">
        <f t="shared" si="26"/>
        <v>0.67239446201874087</v>
      </c>
      <c r="W132" s="64">
        <f t="shared" si="27"/>
        <v>4.7032109902163617</v>
      </c>
      <c r="X132" s="65">
        <f t="shared" si="17"/>
        <v>-1.1604849525149364E-7</v>
      </c>
      <c r="Y132" s="66">
        <f t="shared" si="18"/>
        <v>-1.1594176531397947E-7</v>
      </c>
      <c r="Z132" s="66">
        <f t="shared" si="19"/>
        <v>-1.1594186347362846E-7</v>
      </c>
      <c r="AA132" s="67">
        <f t="shared" si="20"/>
        <v>-1.1583523151520821E-7</v>
      </c>
      <c r="AB132" s="68">
        <f t="shared" si="29"/>
        <v>6.3090326687137422E-4</v>
      </c>
      <c r="AC132" s="69"/>
      <c r="AD132" s="70">
        <f t="shared" si="28"/>
        <v>6.3090326687137424</v>
      </c>
      <c r="AE132" s="70"/>
      <c r="AF132" s="74"/>
      <c r="AG132" s="71">
        <v>1260</v>
      </c>
    </row>
    <row r="133" spans="5:33">
      <c r="E133" s="73">
        <v>0.61520833333333336</v>
      </c>
      <c r="G133" s="58">
        <v>13.56</v>
      </c>
      <c r="H133" s="58">
        <v>6.03</v>
      </c>
      <c r="I133" s="58">
        <v>8.3699999999999992</v>
      </c>
      <c r="J133" s="58">
        <v>13.63</v>
      </c>
      <c r="K133" s="58">
        <v>5.93</v>
      </c>
      <c r="L133" s="58">
        <v>9.84</v>
      </c>
      <c r="M133" s="59">
        <f t="shared" si="16"/>
        <v>13.595000000000001</v>
      </c>
      <c r="N133" s="59">
        <f t="shared" si="16"/>
        <v>5.98</v>
      </c>
      <c r="O133" s="59">
        <f t="shared" si="16"/>
        <v>9.1050000000000004</v>
      </c>
      <c r="P133" s="60">
        <f t="shared" si="21"/>
        <v>0.18083594344578854</v>
      </c>
      <c r="Q133" s="22">
        <f t="shared" si="22"/>
        <v>1.0471285480508979E-6</v>
      </c>
      <c r="R133" s="61">
        <f t="shared" si="23"/>
        <v>3.70333392242492E-9</v>
      </c>
      <c r="S133" s="22">
        <f t="shared" si="24"/>
        <v>1.3714682140983144E-17</v>
      </c>
      <c r="T133" s="62">
        <v>298</v>
      </c>
      <c r="U133" s="59">
        <f t="shared" si="25"/>
        <v>286.59500000000003</v>
      </c>
      <c r="V133" s="63">
        <f t="shared" si="26"/>
        <v>0.67117056304812694</v>
      </c>
      <c r="W133" s="64">
        <f t="shared" si="27"/>
        <v>4.689975381658277</v>
      </c>
      <c r="X133" s="65">
        <f t="shared" si="17"/>
        <v>-1.1684457547766993E-7</v>
      </c>
      <c r="Y133" s="66">
        <f t="shared" si="18"/>
        <v>-1.1673617700065672E-7</v>
      </c>
      <c r="Z133" s="66">
        <f t="shared" si="19"/>
        <v>-1.1673627756356065E-7</v>
      </c>
      <c r="AA133" s="67">
        <f t="shared" si="20"/>
        <v>-1.1662797946286393E-7</v>
      </c>
      <c r="AB133" s="68">
        <f t="shared" si="29"/>
        <v>6.2974384856413768E-4</v>
      </c>
      <c r="AC133" s="69"/>
      <c r="AD133" s="70">
        <f t="shared" si="28"/>
        <v>6.2974384856413765</v>
      </c>
      <c r="AE133" s="70"/>
      <c r="AF133" s="74"/>
      <c r="AG133" s="71">
        <v>1270</v>
      </c>
    </row>
    <row r="134" spans="5:33">
      <c r="E134" s="73">
        <v>0.61532407407407408</v>
      </c>
      <c r="G134" s="58">
        <v>13.57</v>
      </c>
      <c r="H134" s="58">
        <v>6.03</v>
      </c>
      <c r="I134" s="58">
        <v>8.4499999999999993</v>
      </c>
      <c r="J134" s="58">
        <v>13.64</v>
      </c>
      <c r="K134" s="58">
        <v>5.93</v>
      </c>
      <c r="L134" s="58">
        <v>9.81</v>
      </c>
      <c r="M134" s="59">
        <f t="shared" ref="M134:O197" si="30">(G134+J134)/2</f>
        <v>13.605</v>
      </c>
      <c r="N134" s="59">
        <f t="shared" si="30"/>
        <v>5.98</v>
      </c>
      <c r="O134" s="59">
        <f t="shared" si="30"/>
        <v>9.129999999999999</v>
      </c>
      <c r="P134" s="60">
        <f t="shared" si="21"/>
        <v>0.18136283155835126</v>
      </c>
      <c r="Q134" s="22">
        <f t="shared" si="22"/>
        <v>1.0471285480508979E-6</v>
      </c>
      <c r="R134" s="61">
        <f t="shared" si="23"/>
        <v>3.7064126719577139E-9</v>
      </c>
      <c r="S134" s="22">
        <f t="shared" si="24"/>
        <v>1.373749489484872E-17</v>
      </c>
      <c r="T134" s="62">
        <v>298</v>
      </c>
      <c r="U134" s="59">
        <f t="shared" si="25"/>
        <v>286.60500000000002</v>
      </c>
      <c r="V134" s="63">
        <f t="shared" si="26"/>
        <v>0.67055867761782839</v>
      </c>
      <c r="W134" s="64">
        <f t="shared" si="27"/>
        <v>4.6833722423892876</v>
      </c>
      <c r="X134" s="65">
        <f t="shared" ref="X134:X197" si="31">-($B$2/W134)*P134*S134*AB134</f>
        <v>-1.1732754033561567E-7</v>
      </c>
      <c r="Y134" s="66">
        <f t="shared" ref="Y134:Y197" si="32">-(AB134+(5*X134))*$B$2*S134*P134/W134</f>
        <v>-1.1721804091887731E-7</v>
      </c>
      <c r="Z134" s="66">
        <f t="shared" ref="Z134:Z197" si="33">-(AB134+5*Y134)*$B$2*P134*S134/W134</f>
        <v>-1.1721814311246491E-7</v>
      </c>
      <c r="AA134" s="67">
        <f t="shared" ref="AA134:AA197" si="34">-(AB134+(10*Z134))*$B$2*P134*S134/W134</f>
        <v>-1.171087456985637E-7</v>
      </c>
      <c r="AB134" s="68">
        <f t="shared" si="29"/>
        <v>6.285764861240227E-4</v>
      </c>
      <c r="AC134" s="69"/>
      <c r="AD134" s="70">
        <f t="shared" si="28"/>
        <v>6.285764861240227</v>
      </c>
      <c r="AE134" s="70"/>
      <c r="AF134" s="74"/>
      <c r="AG134" s="71">
        <v>1280</v>
      </c>
    </row>
    <row r="135" spans="5:33">
      <c r="E135" s="73">
        <v>0.6154398148148148</v>
      </c>
      <c r="G135" s="58">
        <v>13.59</v>
      </c>
      <c r="H135" s="58">
        <v>6.03</v>
      </c>
      <c r="I135" s="58">
        <v>8.4600000000000009</v>
      </c>
      <c r="J135" s="58">
        <v>13.66</v>
      </c>
      <c r="K135" s="58">
        <v>5.93</v>
      </c>
      <c r="L135" s="58">
        <v>9.7799999999999994</v>
      </c>
      <c r="M135" s="59">
        <f t="shared" si="30"/>
        <v>13.625</v>
      </c>
      <c r="N135" s="59">
        <f t="shared" si="30"/>
        <v>5.98</v>
      </c>
      <c r="O135" s="59">
        <f t="shared" si="30"/>
        <v>9.120000000000001</v>
      </c>
      <c r="P135" s="60">
        <f t="shared" ref="P135:P198" si="35">((O135/32000)*(1/((-0.026*M135+1.9067)/1000)))/1.013</f>
        <v>0.18122486836318369</v>
      </c>
      <c r="Q135" s="22">
        <f t="shared" ref="Q135:Q198" si="36">POWER(10, -N135)</f>
        <v>1.0471285480508979E-6</v>
      </c>
      <c r="R135" s="61">
        <f t="shared" ref="R135:R198" si="37">(0.00000000000001*(0.1253*EXP(0.0831*M135)))/Q135</f>
        <v>3.7125778516637003E-9</v>
      </c>
      <c r="S135" s="22">
        <f t="shared" ref="S135:S198" si="38">POWER(R135, 2)</f>
        <v>1.3783234304663856E-17</v>
      </c>
      <c r="T135" s="62">
        <v>298</v>
      </c>
      <c r="U135" s="59">
        <f t="shared" ref="U135:U198" si="39">273+M135</f>
        <v>286.625</v>
      </c>
      <c r="V135" s="63">
        <f t="shared" ref="V135:V198" si="40">((1/U135)-(1/298))*5026</f>
        <v>0.6693350348448891</v>
      </c>
      <c r="W135" s="64">
        <f t="shared" ref="W135:W198" si="41">POWER(10,V135)</f>
        <v>4.6701952183539817</v>
      </c>
      <c r="X135" s="65">
        <f t="shared" si="31"/>
        <v>-1.1774055336920213E-7</v>
      </c>
      <c r="Y135" s="66">
        <f t="shared" si="32"/>
        <v>-1.1763007566131538E-7</v>
      </c>
      <c r="Z135" s="66">
        <f t="shared" si="33"/>
        <v>-1.1763017932418761E-7</v>
      </c>
      <c r="AA135" s="67">
        <f t="shared" si="34"/>
        <v>-1.1751980508463625E-7</v>
      </c>
      <c r="AB135" s="68">
        <f t="shared" si="29"/>
        <v>6.2740430503386126E-4</v>
      </c>
      <c r="AC135" s="69"/>
      <c r="AD135" s="70">
        <f t="shared" ref="AD135:AD198" si="42">AB135*10000</f>
        <v>6.2740430503386122</v>
      </c>
      <c r="AE135" s="70"/>
      <c r="AF135" s="74"/>
      <c r="AG135" s="71">
        <v>1290</v>
      </c>
    </row>
    <row r="136" spans="5:33">
      <c r="E136" s="73">
        <v>0.61555555555555552</v>
      </c>
      <c r="G136" s="58">
        <v>13.61</v>
      </c>
      <c r="H136" s="58">
        <v>6.03</v>
      </c>
      <c r="I136" s="58">
        <v>8.4700000000000006</v>
      </c>
      <c r="J136" s="58">
        <v>13.68</v>
      </c>
      <c r="K136" s="58">
        <v>5.92</v>
      </c>
      <c r="L136" s="58">
        <v>9.74</v>
      </c>
      <c r="M136" s="59">
        <f t="shared" si="30"/>
        <v>13.645</v>
      </c>
      <c r="N136" s="59">
        <f t="shared" si="30"/>
        <v>5.9749999999999996</v>
      </c>
      <c r="O136" s="59">
        <f t="shared" si="30"/>
        <v>9.1050000000000004</v>
      </c>
      <c r="P136" s="60">
        <f t="shared" si="35"/>
        <v>0.18098742368425255</v>
      </c>
      <c r="Q136" s="22">
        <f t="shared" si="36"/>
        <v>1.0592537251772892E-6</v>
      </c>
      <c r="R136" s="61">
        <f t="shared" si="37"/>
        <v>3.6761850695541092E-9</v>
      </c>
      <c r="S136" s="22">
        <f t="shared" si="38"/>
        <v>1.351433666561255E-17</v>
      </c>
      <c r="T136" s="62">
        <v>298</v>
      </c>
      <c r="U136" s="59">
        <f t="shared" si="39"/>
        <v>286.64499999999998</v>
      </c>
      <c r="V136" s="63">
        <f t="shared" si="40"/>
        <v>0.66811156282570672</v>
      </c>
      <c r="W136" s="64">
        <f t="shared" si="41"/>
        <v>4.6570570999164049</v>
      </c>
      <c r="X136" s="65">
        <f t="shared" si="31"/>
        <v>-1.1540077744131593E-7</v>
      </c>
      <c r="Y136" s="66">
        <f t="shared" si="32"/>
        <v>-1.1529444764324085E-7</v>
      </c>
      <c r="Z136" s="66">
        <f t="shared" si="33"/>
        <v>-1.1529454561507617E-7</v>
      </c>
      <c r="AA136" s="67">
        <f t="shared" si="34"/>
        <v>-1.1518831360829468E-7</v>
      </c>
      <c r="AB136" s="68">
        <f t="shared" ref="AB136:AB199" si="43">AB135+10*(0.166666666666666*(X135+2*Y135+2*Z135+AA135))</f>
        <v>6.2622800358648652E-4</v>
      </c>
      <c r="AC136" s="69"/>
      <c r="AD136" s="70">
        <f t="shared" si="42"/>
        <v>6.2622800358648654</v>
      </c>
      <c r="AE136" s="70"/>
      <c r="AF136" s="74"/>
      <c r="AG136" s="71">
        <v>1300</v>
      </c>
    </row>
    <row r="137" spans="5:33">
      <c r="E137" s="73">
        <v>0.61567129629629624</v>
      </c>
      <c r="G137" s="58">
        <v>13.62</v>
      </c>
      <c r="H137" s="58">
        <v>6.03</v>
      </c>
      <c r="I137" s="58">
        <v>8.3800000000000008</v>
      </c>
      <c r="J137" s="58">
        <v>13.69</v>
      </c>
      <c r="K137" s="58">
        <v>5.93</v>
      </c>
      <c r="L137" s="58">
        <v>9.8000000000000007</v>
      </c>
      <c r="M137" s="59">
        <f t="shared" si="30"/>
        <v>13.654999999999999</v>
      </c>
      <c r="N137" s="59">
        <f t="shared" si="30"/>
        <v>5.98</v>
      </c>
      <c r="O137" s="59">
        <f t="shared" si="30"/>
        <v>9.09</v>
      </c>
      <c r="P137" s="60">
        <f t="shared" si="35"/>
        <v>0.18071953313924977</v>
      </c>
      <c r="Q137" s="22">
        <f t="shared" si="36"/>
        <v>1.0471285480508979E-6</v>
      </c>
      <c r="R137" s="61">
        <f t="shared" si="37"/>
        <v>3.7218448547676928E-9</v>
      </c>
      <c r="S137" s="22">
        <f t="shared" si="38"/>
        <v>1.3852129122960748E-17</v>
      </c>
      <c r="T137" s="62">
        <v>298</v>
      </c>
      <c r="U137" s="59">
        <f t="shared" si="39"/>
        <v>286.65499999999997</v>
      </c>
      <c r="V137" s="63">
        <f t="shared" si="40"/>
        <v>0.66749989083760819</v>
      </c>
      <c r="W137" s="64">
        <f t="shared" si="41"/>
        <v>4.6505025927356005</v>
      </c>
      <c r="X137" s="65">
        <f t="shared" si="31"/>
        <v>-1.1805886067455269E-7</v>
      </c>
      <c r="Y137" s="66">
        <f t="shared" si="32"/>
        <v>-1.1794737090708242E-7</v>
      </c>
      <c r="Z137" s="66">
        <f t="shared" si="33"/>
        <v>-1.1794747619327763E-7</v>
      </c>
      <c r="AA137" s="67">
        <f t="shared" si="34"/>
        <v>-1.1783609151314694E-7</v>
      </c>
      <c r="AB137" s="68">
        <f t="shared" si="43"/>
        <v>6.2507505845720945E-4</v>
      </c>
      <c r="AC137" s="69"/>
      <c r="AD137" s="70">
        <f t="shared" si="42"/>
        <v>6.2507505845720948</v>
      </c>
      <c r="AE137" s="70"/>
      <c r="AF137" s="74"/>
      <c r="AG137" s="71">
        <v>1310</v>
      </c>
    </row>
    <row r="138" spans="5:33">
      <c r="E138" s="73">
        <v>0.61578703703703708</v>
      </c>
      <c r="G138" s="58">
        <v>13.64</v>
      </c>
      <c r="H138" s="58">
        <v>6.03</v>
      </c>
      <c r="I138" s="58">
        <v>8.4</v>
      </c>
      <c r="J138" s="58">
        <v>13.71</v>
      </c>
      <c r="K138" s="58">
        <v>5.93</v>
      </c>
      <c r="L138" s="58">
        <v>9.81</v>
      </c>
      <c r="M138" s="59">
        <f t="shared" si="30"/>
        <v>13.675000000000001</v>
      </c>
      <c r="N138" s="59">
        <f t="shared" si="30"/>
        <v>5.98</v>
      </c>
      <c r="O138" s="59">
        <f t="shared" si="30"/>
        <v>9.1050000000000004</v>
      </c>
      <c r="P138" s="60">
        <f t="shared" si="35"/>
        <v>0.18107843370293142</v>
      </c>
      <c r="Q138" s="22">
        <f t="shared" si="36"/>
        <v>1.0471285480508979E-6</v>
      </c>
      <c r="R138" s="61">
        <f t="shared" si="37"/>
        <v>3.7280357040870483E-9</v>
      </c>
      <c r="S138" s="22">
        <f t="shared" si="38"/>
        <v>1.3898250210947815E-17</v>
      </c>
      <c r="T138" s="62">
        <v>298</v>
      </c>
      <c r="U138" s="59">
        <f t="shared" si="39"/>
        <v>286.67500000000001</v>
      </c>
      <c r="V138" s="63">
        <f t="shared" si="40"/>
        <v>0.66627667488205011</v>
      </c>
      <c r="W138" s="64">
        <f t="shared" si="41"/>
        <v>4.6374226075391967</v>
      </c>
      <c r="X138" s="65">
        <f t="shared" si="31"/>
        <v>-1.1879735557469627E-7</v>
      </c>
      <c r="Y138" s="66">
        <f t="shared" si="32"/>
        <v>-1.1868425322189546E-7</v>
      </c>
      <c r="Z138" s="66">
        <f t="shared" si="33"/>
        <v>-1.186843609022571E-7</v>
      </c>
      <c r="AA138" s="67">
        <f t="shared" si="34"/>
        <v>-1.1857136602478134E-7</v>
      </c>
      <c r="AB138" s="68">
        <f t="shared" si="43"/>
        <v>6.2389558404656205E-4</v>
      </c>
      <c r="AC138" s="69"/>
      <c r="AD138" s="70">
        <f t="shared" si="42"/>
        <v>6.2389558404656205</v>
      </c>
      <c r="AE138" s="70"/>
      <c r="AF138" s="74"/>
      <c r="AG138" s="71">
        <v>1320</v>
      </c>
    </row>
    <row r="139" spans="5:33">
      <c r="E139" s="73">
        <v>0.6159027777777778</v>
      </c>
      <c r="G139" s="58">
        <v>13.66</v>
      </c>
      <c r="H139" s="58">
        <v>6.03</v>
      </c>
      <c r="I139" s="58">
        <v>8.3699999999999992</v>
      </c>
      <c r="J139" s="58">
        <v>13.73</v>
      </c>
      <c r="K139" s="58">
        <v>5.92</v>
      </c>
      <c r="L139" s="58">
        <v>9.73</v>
      </c>
      <c r="M139" s="59">
        <f t="shared" si="30"/>
        <v>13.695</v>
      </c>
      <c r="N139" s="59">
        <f t="shared" si="30"/>
        <v>5.9749999999999996</v>
      </c>
      <c r="O139" s="59">
        <f t="shared" si="30"/>
        <v>9.0500000000000007</v>
      </c>
      <c r="P139" s="60">
        <f t="shared" si="35"/>
        <v>0.18004496201362458</v>
      </c>
      <c r="Q139" s="22">
        <f t="shared" si="36"/>
        <v>1.0592537251772892E-6</v>
      </c>
      <c r="R139" s="61">
        <f t="shared" si="37"/>
        <v>3.6914913953893032E-9</v>
      </c>
      <c r="S139" s="22">
        <f t="shared" si="38"/>
        <v>1.3627108722233264E-17</v>
      </c>
      <c r="T139" s="62">
        <v>298</v>
      </c>
      <c r="U139" s="59">
        <f t="shared" si="39"/>
        <v>286.69499999999999</v>
      </c>
      <c r="V139" s="63">
        <f t="shared" si="40"/>
        <v>0.66505362959092562</v>
      </c>
      <c r="W139" s="64">
        <f t="shared" si="41"/>
        <v>4.6243812282972838</v>
      </c>
      <c r="X139" s="65">
        <f t="shared" si="31"/>
        <v>-1.159206233739464E-7</v>
      </c>
      <c r="Y139" s="66">
        <f t="shared" si="32"/>
        <v>-1.1581272709721991E-7</v>
      </c>
      <c r="Z139" s="66">
        <f t="shared" si="33"/>
        <v>-1.1581282752461748E-7</v>
      </c>
      <c r="AA139" s="67">
        <f t="shared" si="34"/>
        <v>-1.1570503148833749E-7</v>
      </c>
      <c r="AB139" s="68">
        <f t="shared" si="43"/>
        <v>6.2270874079681574E-4</v>
      </c>
      <c r="AC139" s="69"/>
      <c r="AD139" s="70">
        <f t="shared" si="42"/>
        <v>6.2270874079681571</v>
      </c>
      <c r="AE139" s="70"/>
      <c r="AF139" s="74"/>
      <c r="AG139" s="71">
        <v>1330</v>
      </c>
    </row>
    <row r="140" spans="5:33">
      <c r="E140" s="73">
        <v>0.61601851851851852</v>
      </c>
      <c r="G140" s="58">
        <v>13.69</v>
      </c>
      <c r="H140" s="58">
        <v>6.03</v>
      </c>
      <c r="I140" s="58">
        <v>8.34</v>
      </c>
      <c r="J140" s="58">
        <v>13.76</v>
      </c>
      <c r="K140" s="58">
        <v>5.92</v>
      </c>
      <c r="L140" s="58">
        <v>9.7100000000000009</v>
      </c>
      <c r="M140" s="59">
        <f t="shared" si="30"/>
        <v>13.725</v>
      </c>
      <c r="N140" s="59">
        <f t="shared" si="30"/>
        <v>5.9749999999999996</v>
      </c>
      <c r="O140" s="59">
        <f t="shared" si="30"/>
        <v>9.0250000000000004</v>
      </c>
      <c r="P140" s="60">
        <f t="shared" si="35"/>
        <v>0.17963796197071707</v>
      </c>
      <c r="Q140" s="22">
        <f t="shared" si="36"/>
        <v>1.0592537251772892E-6</v>
      </c>
      <c r="R140" s="61">
        <f t="shared" si="37"/>
        <v>3.700705764376639E-9</v>
      </c>
      <c r="S140" s="22">
        <f t="shared" si="38"/>
        <v>1.3695223154490483E-17</v>
      </c>
      <c r="T140" s="62">
        <v>298</v>
      </c>
      <c r="U140" s="59">
        <f t="shared" si="39"/>
        <v>286.72500000000002</v>
      </c>
      <c r="V140" s="63">
        <f t="shared" si="40"/>
        <v>0.66321938157191618</v>
      </c>
      <c r="W140" s="64">
        <f t="shared" si="41"/>
        <v>4.6048912849925081</v>
      </c>
      <c r="X140" s="65">
        <f t="shared" si="31"/>
        <v>-1.1651156374840301E-7</v>
      </c>
      <c r="Y140" s="66">
        <f t="shared" si="32"/>
        <v>-1.1640236150319318E-7</v>
      </c>
      <c r="Z140" s="66">
        <f t="shared" si="33"/>
        <v>-1.164024638546678E-7</v>
      </c>
      <c r="AA140" s="67">
        <f t="shared" si="34"/>
        <v>-1.162933637690716E-7</v>
      </c>
      <c r="AB140" s="68">
        <f t="shared" si="43"/>
        <v>6.2155061285663915E-4</v>
      </c>
      <c r="AC140" s="69"/>
      <c r="AD140" s="70">
        <f t="shared" si="42"/>
        <v>6.2155061285663917</v>
      </c>
      <c r="AE140" s="70"/>
      <c r="AF140" s="74"/>
      <c r="AG140" s="71">
        <v>1340</v>
      </c>
    </row>
    <row r="141" spans="5:33">
      <c r="E141" s="73">
        <v>0.61613425925925924</v>
      </c>
      <c r="G141" s="58">
        <v>13.71</v>
      </c>
      <c r="H141" s="58">
        <v>6.03</v>
      </c>
      <c r="I141" s="58">
        <v>8.33</v>
      </c>
      <c r="J141" s="58">
        <v>13.78</v>
      </c>
      <c r="K141" s="58">
        <v>5.92</v>
      </c>
      <c r="L141" s="58">
        <v>9.7799999999999994</v>
      </c>
      <c r="M141" s="59">
        <f t="shared" si="30"/>
        <v>13.745000000000001</v>
      </c>
      <c r="N141" s="59">
        <f t="shared" si="30"/>
        <v>5.9749999999999996</v>
      </c>
      <c r="O141" s="59">
        <f t="shared" si="30"/>
        <v>9.0549999999999997</v>
      </c>
      <c r="P141" s="60">
        <f t="shared" si="35"/>
        <v>0.18029558858639588</v>
      </c>
      <c r="Q141" s="22">
        <f t="shared" si="36"/>
        <v>1.0592537251772892E-6</v>
      </c>
      <c r="R141" s="61">
        <f t="shared" si="37"/>
        <v>3.7068614513159217E-9</v>
      </c>
      <c r="S141" s="22">
        <f t="shared" si="38"/>
        <v>1.3740821819251982E-17</v>
      </c>
      <c r="T141" s="62">
        <v>298</v>
      </c>
      <c r="U141" s="59">
        <f t="shared" si="39"/>
        <v>286.745</v>
      </c>
      <c r="V141" s="63">
        <f t="shared" si="40"/>
        <v>0.66199676278563313</v>
      </c>
      <c r="W141" s="64">
        <f t="shared" si="41"/>
        <v>4.5919459000529681</v>
      </c>
      <c r="X141" s="65">
        <f t="shared" si="31"/>
        <v>-1.174378597709209E-7</v>
      </c>
      <c r="Y141" s="66">
        <f t="shared" si="32"/>
        <v>-1.1732670608737982E-7</v>
      </c>
      <c r="Z141" s="66">
        <f t="shared" si="33"/>
        <v>-1.1732681129315753E-7</v>
      </c>
      <c r="AA141" s="67">
        <f t="shared" si="34"/>
        <v>-1.1721576261624183E-7</v>
      </c>
      <c r="AB141" s="68">
        <f t="shared" si="43"/>
        <v>6.2038658855958378E-4</v>
      </c>
      <c r="AC141" s="69"/>
      <c r="AD141" s="70">
        <f t="shared" si="42"/>
        <v>6.203865885595838</v>
      </c>
      <c r="AE141" s="70"/>
      <c r="AF141" s="74"/>
      <c r="AG141" s="71">
        <v>1350</v>
      </c>
    </row>
    <row r="142" spans="5:33">
      <c r="E142" s="73">
        <v>0.61624999999999996</v>
      </c>
      <c r="G142" s="58">
        <v>13.74</v>
      </c>
      <c r="H142" s="58">
        <v>6.03</v>
      </c>
      <c r="I142" s="58">
        <v>8.3800000000000008</v>
      </c>
      <c r="J142" s="58">
        <v>13.8</v>
      </c>
      <c r="K142" s="58">
        <v>5.92</v>
      </c>
      <c r="L142" s="58">
        <v>9.73</v>
      </c>
      <c r="M142" s="59">
        <f t="shared" si="30"/>
        <v>13.77</v>
      </c>
      <c r="N142" s="59">
        <f t="shared" si="30"/>
        <v>5.9749999999999996</v>
      </c>
      <c r="O142" s="59">
        <f t="shared" si="30"/>
        <v>9.0549999999999997</v>
      </c>
      <c r="P142" s="60">
        <f t="shared" si="35"/>
        <v>0.18037126085735</v>
      </c>
      <c r="Q142" s="22">
        <f t="shared" si="36"/>
        <v>1.0592537251772892E-6</v>
      </c>
      <c r="R142" s="61">
        <f t="shared" si="37"/>
        <v>3.7145704609421007E-9</v>
      </c>
      <c r="S142" s="22">
        <f t="shared" si="38"/>
        <v>1.3798033709303611E-17</v>
      </c>
      <c r="T142" s="62">
        <v>298</v>
      </c>
      <c r="U142" s="59">
        <f t="shared" si="39"/>
        <v>286.77</v>
      </c>
      <c r="V142" s="63">
        <f t="shared" si="40"/>
        <v>0.66046872911972998</v>
      </c>
      <c r="W142" s="64">
        <f t="shared" si="41"/>
        <v>4.5758178604400452</v>
      </c>
      <c r="X142" s="65">
        <f t="shared" si="31"/>
        <v>-1.1816824496227665E-7</v>
      </c>
      <c r="Y142" s="66">
        <f t="shared" si="32"/>
        <v>-1.1805549113699169E-7</v>
      </c>
      <c r="Z142" s="66">
        <f t="shared" si="33"/>
        <v>-1.1805559872448378E-7</v>
      </c>
      <c r="AA142" s="67">
        <f t="shared" si="34"/>
        <v>-1.1794295228137512E-7</v>
      </c>
      <c r="AB142" s="68">
        <f t="shared" si="43"/>
        <v>6.1921332079767008E-4</v>
      </c>
      <c r="AC142" s="69"/>
      <c r="AD142" s="70">
        <f t="shared" si="42"/>
        <v>6.1921332079767009</v>
      </c>
      <c r="AE142" s="70"/>
      <c r="AF142" s="74"/>
      <c r="AG142" s="71">
        <v>1360</v>
      </c>
    </row>
    <row r="143" spans="5:33">
      <c r="E143" s="73">
        <v>0.61636574074074069</v>
      </c>
      <c r="G143" s="58">
        <v>13.76</v>
      </c>
      <c r="H143" s="58">
        <v>6.03</v>
      </c>
      <c r="I143" s="58">
        <v>8.31</v>
      </c>
      <c r="J143" s="58">
        <v>13.82</v>
      </c>
      <c r="K143" s="58">
        <v>5.92</v>
      </c>
      <c r="L143" s="58">
        <v>9.64</v>
      </c>
      <c r="M143" s="59">
        <f t="shared" si="30"/>
        <v>13.79</v>
      </c>
      <c r="N143" s="59">
        <f t="shared" si="30"/>
        <v>5.9749999999999996</v>
      </c>
      <c r="O143" s="59">
        <f t="shared" si="30"/>
        <v>8.9750000000000014</v>
      </c>
      <c r="P143" s="60">
        <f t="shared" si="35"/>
        <v>0.17883774751096435</v>
      </c>
      <c r="Q143" s="22">
        <f t="shared" si="36"/>
        <v>1.0592537251772892E-6</v>
      </c>
      <c r="R143" s="61">
        <f t="shared" si="37"/>
        <v>3.7207492101665247E-9</v>
      </c>
      <c r="S143" s="22">
        <f t="shared" si="38"/>
        <v>1.3843974684954817E-17</v>
      </c>
      <c r="T143" s="62">
        <v>298</v>
      </c>
      <c r="U143" s="59">
        <f t="shared" si="39"/>
        <v>286.79000000000002</v>
      </c>
      <c r="V143" s="63">
        <f t="shared" si="40"/>
        <v>0.65924649399708002</v>
      </c>
      <c r="W143" s="64">
        <f t="shared" si="41"/>
        <v>4.5629582384332883</v>
      </c>
      <c r="X143" s="65">
        <f t="shared" si="31"/>
        <v>-1.1766022509298743E-7</v>
      </c>
      <c r="Y143" s="66">
        <f t="shared" si="32"/>
        <v>-1.1754822513643869E-7</v>
      </c>
      <c r="Z143" s="66">
        <f t="shared" si="33"/>
        <v>-1.1754833174842466E-7</v>
      </c>
      <c r="AA143" s="67">
        <f t="shared" si="34"/>
        <v>-1.1743643820089548E-7</v>
      </c>
      <c r="AB143" s="68">
        <f t="shared" si="43"/>
        <v>6.1803276516939239E-4</v>
      </c>
      <c r="AC143" s="69"/>
      <c r="AD143" s="70">
        <f t="shared" si="42"/>
        <v>6.1803276516939238</v>
      </c>
      <c r="AE143" s="70"/>
      <c r="AF143" s="74"/>
      <c r="AG143" s="71">
        <v>1370</v>
      </c>
    </row>
    <row r="144" spans="5:33">
      <c r="E144" s="73">
        <v>0.61648148148148152</v>
      </c>
      <c r="G144" s="58">
        <v>13.79</v>
      </c>
      <c r="H144" s="58">
        <v>6.03</v>
      </c>
      <c r="I144" s="58">
        <v>8.25</v>
      </c>
      <c r="J144" s="58">
        <v>13.85</v>
      </c>
      <c r="K144" s="58">
        <v>5.92</v>
      </c>
      <c r="L144" s="58">
        <v>9.6300000000000008</v>
      </c>
      <c r="M144" s="59">
        <f t="shared" si="30"/>
        <v>13.82</v>
      </c>
      <c r="N144" s="59">
        <f t="shared" si="30"/>
        <v>5.9749999999999996</v>
      </c>
      <c r="O144" s="59">
        <f t="shared" si="30"/>
        <v>8.9400000000000013</v>
      </c>
      <c r="P144" s="60">
        <f t="shared" si="35"/>
        <v>0.1782301267076967</v>
      </c>
      <c r="Q144" s="22">
        <f t="shared" si="36"/>
        <v>1.0592537251772892E-6</v>
      </c>
      <c r="R144" s="61">
        <f t="shared" si="37"/>
        <v>3.730036609881078E-9</v>
      </c>
      <c r="S144" s="22">
        <f t="shared" si="38"/>
        <v>1.3913173111053124E-17</v>
      </c>
      <c r="T144" s="62">
        <v>298</v>
      </c>
      <c r="U144" s="59">
        <f t="shared" si="39"/>
        <v>286.82</v>
      </c>
      <c r="V144" s="63">
        <f t="shared" si="40"/>
        <v>0.65741346091297947</v>
      </c>
      <c r="W144" s="64">
        <f t="shared" si="41"/>
        <v>4.5437398798630131</v>
      </c>
      <c r="X144" s="65">
        <f t="shared" si="31"/>
        <v>-1.1811994091142186E-7</v>
      </c>
      <c r="Y144" s="66">
        <f t="shared" si="32"/>
        <v>-1.1800684894636482E-7</v>
      </c>
      <c r="Z144" s="66">
        <f t="shared" si="33"/>
        <v>-1.1800695722437836E-7</v>
      </c>
      <c r="AA144" s="67">
        <f t="shared" si="34"/>
        <v>-1.1789397332999693E-7</v>
      </c>
      <c r="AB144" s="68">
        <f t="shared" si="43"/>
        <v>6.1685728220761975E-4</v>
      </c>
      <c r="AC144" s="69"/>
      <c r="AD144" s="70">
        <f t="shared" si="42"/>
        <v>6.1685728220761975</v>
      </c>
      <c r="AE144" s="70"/>
      <c r="AF144" s="74"/>
      <c r="AG144" s="71">
        <v>1380</v>
      </c>
    </row>
    <row r="145" spans="5:33">
      <c r="E145" s="73">
        <v>0.61659722222222224</v>
      </c>
      <c r="G145" s="58">
        <v>13.81</v>
      </c>
      <c r="H145" s="58">
        <v>6.03</v>
      </c>
      <c r="I145" s="58">
        <v>8.4</v>
      </c>
      <c r="J145" s="58">
        <v>13.87</v>
      </c>
      <c r="K145" s="58">
        <v>5.92</v>
      </c>
      <c r="L145" s="58">
        <v>9.6199999999999992</v>
      </c>
      <c r="M145" s="59">
        <f t="shared" si="30"/>
        <v>13.84</v>
      </c>
      <c r="N145" s="59">
        <f t="shared" si="30"/>
        <v>5.9749999999999996</v>
      </c>
      <c r="O145" s="59">
        <f t="shared" si="30"/>
        <v>9.01</v>
      </c>
      <c r="P145" s="60">
        <f t="shared" si="35"/>
        <v>0.17968604845182726</v>
      </c>
      <c r="Q145" s="22">
        <f t="shared" si="36"/>
        <v>1.0592537251772892E-6</v>
      </c>
      <c r="R145" s="61">
        <f t="shared" si="37"/>
        <v>3.7362410852175151E-9</v>
      </c>
      <c r="S145" s="22">
        <f t="shared" si="38"/>
        <v>1.3959497446867356E-17</v>
      </c>
      <c r="T145" s="62">
        <v>298</v>
      </c>
      <c r="U145" s="59">
        <f t="shared" si="39"/>
        <v>286.83999999999997</v>
      </c>
      <c r="V145" s="63">
        <f t="shared" si="40"/>
        <v>0.65619165187149331</v>
      </c>
      <c r="W145" s="64">
        <f t="shared" si="41"/>
        <v>4.5309748532981571</v>
      </c>
      <c r="X145" s="65">
        <f t="shared" si="31"/>
        <v>-1.195887292618755E-7</v>
      </c>
      <c r="Y145" s="66">
        <f t="shared" si="32"/>
        <v>-1.1947258508872297E-7</v>
      </c>
      <c r="Z145" s="66">
        <f t="shared" si="33"/>
        <v>-1.1947269788755478E-7</v>
      </c>
      <c r="AA145" s="67">
        <f t="shared" si="34"/>
        <v>-1.1935666629413434E-7</v>
      </c>
      <c r="AB145" s="68">
        <f t="shared" si="43"/>
        <v>6.1567721299664823E-4</v>
      </c>
      <c r="AC145" s="69"/>
      <c r="AD145" s="70">
        <f t="shared" si="42"/>
        <v>6.1567721299664822</v>
      </c>
      <c r="AE145" s="70"/>
      <c r="AF145" s="74"/>
      <c r="AG145" s="71">
        <v>1390</v>
      </c>
    </row>
    <row r="146" spans="5:33">
      <c r="E146" s="73">
        <v>0.61671296296296296</v>
      </c>
      <c r="G146" s="58">
        <v>13.84</v>
      </c>
      <c r="H146" s="58">
        <v>6.03</v>
      </c>
      <c r="I146" s="58">
        <v>8.4</v>
      </c>
      <c r="J146" s="58">
        <v>13.91</v>
      </c>
      <c r="K146" s="58">
        <v>5.92</v>
      </c>
      <c r="L146" s="58">
        <v>9.68</v>
      </c>
      <c r="M146" s="59">
        <f t="shared" si="30"/>
        <v>13.875</v>
      </c>
      <c r="N146" s="59">
        <f t="shared" si="30"/>
        <v>5.9749999999999996</v>
      </c>
      <c r="O146" s="59">
        <f t="shared" si="30"/>
        <v>9.0399999999999991</v>
      </c>
      <c r="P146" s="60">
        <f t="shared" si="35"/>
        <v>0.18039045881977961</v>
      </c>
      <c r="Q146" s="22">
        <f t="shared" si="36"/>
        <v>1.0592537251772892E-6</v>
      </c>
      <c r="R146" s="61">
        <f t="shared" si="37"/>
        <v>3.7471237608732264E-9</v>
      </c>
      <c r="S146" s="22">
        <f t="shared" si="38"/>
        <v>1.4040936479300714E-17</v>
      </c>
      <c r="T146" s="62">
        <v>298</v>
      </c>
      <c r="U146" s="59">
        <f t="shared" si="39"/>
        <v>286.875</v>
      </c>
      <c r="V146" s="63">
        <f t="shared" si="40"/>
        <v>0.65405389598046515</v>
      </c>
      <c r="W146" s="64">
        <f t="shared" si="41"/>
        <v>4.508726544027156</v>
      </c>
      <c r="X146" s="65">
        <f t="shared" si="31"/>
        <v>-1.2111834628978381E-7</v>
      </c>
      <c r="Y146" s="66">
        <f t="shared" si="32"/>
        <v>-1.2099898036697244E-7</v>
      </c>
      <c r="Z146" s="66">
        <f t="shared" si="33"/>
        <v>-1.2099909800582705E-7</v>
      </c>
      <c r="AA146" s="67">
        <f t="shared" si="34"/>
        <v>-1.2087984948999672E-7</v>
      </c>
      <c r="AB146" s="68">
        <f t="shared" si="43"/>
        <v>6.1448248639413392E-4</v>
      </c>
      <c r="AC146" s="69"/>
      <c r="AD146" s="70">
        <f t="shared" si="42"/>
        <v>6.1448248639413388</v>
      </c>
      <c r="AE146" s="70"/>
      <c r="AF146" s="74"/>
      <c r="AG146" s="71">
        <v>1400</v>
      </c>
    </row>
    <row r="147" spans="5:33">
      <c r="E147" s="73">
        <v>0.61682870370370368</v>
      </c>
      <c r="G147" s="58">
        <v>13.87</v>
      </c>
      <c r="H147" s="58">
        <v>6.03</v>
      </c>
      <c r="I147" s="58">
        <v>8.34</v>
      </c>
      <c r="J147" s="58">
        <v>13.93</v>
      </c>
      <c r="K147" s="58">
        <v>5.92</v>
      </c>
      <c r="L147" s="58">
        <v>9.58</v>
      </c>
      <c r="M147" s="59">
        <f t="shared" si="30"/>
        <v>13.899999999999999</v>
      </c>
      <c r="N147" s="59">
        <f t="shared" si="30"/>
        <v>5.9749999999999996</v>
      </c>
      <c r="O147" s="59">
        <f t="shared" si="30"/>
        <v>8.9600000000000009</v>
      </c>
      <c r="P147" s="60">
        <f t="shared" si="35"/>
        <v>0.17886928928651535</v>
      </c>
      <c r="Q147" s="22">
        <f t="shared" si="36"/>
        <v>1.0592537251772892E-6</v>
      </c>
      <c r="R147" s="61">
        <f t="shared" si="37"/>
        <v>3.7549165023939014E-9</v>
      </c>
      <c r="S147" s="22">
        <f t="shared" si="38"/>
        <v>1.4099397939950051E-17</v>
      </c>
      <c r="T147" s="62">
        <v>298</v>
      </c>
      <c r="U147" s="59">
        <f t="shared" si="39"/>
        <v>286.89999999999998</v>
      </c>
      <c r="V147" s="63">
        <f t="shared" si="40"/>
        <v>0.65252724682500618</v>
      </c>
      <c r="W147" s="64">
        <f t="shared" si="41"/>
        <v>4.492905114339945</v>
      </c>
      <c r="X147" s="65">
        <f t="shared" si="31"/>
        <v>-1.2078340587896004E-7</v>
      </c>
      <c r="Y147" s="66">
        <f t="shared" si="32"/>
        <v>-1.2066446502285225E-7</v>
      </c>
      <c r="Z147" s="66">
        <f t="shared" si="33"/>
        <v>-1.2066458214926668E-7</v>
      </c>
      <c r="AA147" s="67">
        <f t="shared" si="34"/>
        <v>-1.2054575818889401E-7</v>
      </c>
      <c r="AB147" s="68">
        <f t="shared" si="43"/>
        <v>6.1327249580659163E-4</v>
      </c>
      <c r="AC147" s="69"/>
      <c r="AD147" s="70">
        <f t="shared" si="42"/>
        <v>6.132724958065916</v>
      </c>
      <c r="AE147" s="70"/>
      <c r="AF147" s="74"/>
      <c r="AG147" s="71">
        <v>1410</v>
      </c>
    </row>
    <row r="148" spans="5:33">
      <c r="E148" s="73">
        <v>0.61694444444444441</v>
      </c>
      <c r="G148" s="58">
        <v>13.89</v>
      </c>
      <c r="H148" s="58">
        <v>6.03</v>
      </c>
      <c r="I148" s="58">
        <v>8.2799999999999994</v>
      </c>
      <c r="J148" s="58">
        <v>13.95</v>
      </c>
      <c r="K148" s="58">
        <v>5.92</v>
      </c>
      <c r="L148" s="58">
        <v>9.67</v>
      </c>
      <c r="M148" s="59">
        <f t="shared" si="30"/>
        <v>13.92</v>
      </c>
      <c r="N148" s="59">
        <f t="shared" si="30"/>
        <v>5.9749999999999996</v>
      </c>
      <c r="O148" s="59">
        <f t="shared" si="30"/>
        <v>8.9749999999999996</v>
      </c>
      <c r="P148" s="60">
        <f t="shared" si="35"/>
        <v>0.17922904697534572</v>
      </c>
      <c r="Q148" s="22">
        <f t="shared" si="36"/>
        <v>1.0592537251772892E-6</v>
      </c>
      <c r="R148" s="61">
        <f t="shared" si="37"/>
        <v>3.7611623624929065E-9</v>
      </c>
      <c r="S148" s="22">
        <f t="shared" si="38"/>
        <v>1.4146342317033221E-17</v>
      </c>
      <c r="T148" s="62">
        <v>298</v>
      </c>
      <c r="U148" s="59">
        <f t="shared" si="39"/>
        <v>286.92</v>
      </c>
      <c r="V148" s="63">
        <f t="shared" si="40"/>
        <v>0.65130611905009106</v>
      </c>
      <c r="W148" s="64">
        <f t="shared" si="41"/>
        <v>4.4802899293271388</v>
      </c>
      <c r="X148" s="65">
        <f t="shared" si="31"/>
        <v>-1.2153161520277163E-7</v>
      </c>
      <c r="Y148" s="66">
        <f t="shared" si="32"/>
        <v>-1.2141095879394956E-7</v>
      </c>
      <c r="Z148" s="66">
        <f t="shared" si="33"/>
        <v>-1.2141107858145479E-7</v>
      </c>
      <c r="AA148" s="67">
        <f t="shared" si="34"/>
        <v>-1.2129054172228821E-7</v>
      </c>
      <c r="AB148" s="68">
        <f t="shared" si="43"/>
        <v>6.1206585037590485E-4</v>
      </c>
      <c r="AC148" s="69"/>
      <c r="AD148" s="70">
        <f t="shared" si="42"/>
        <v>6.1206585037590484</v>
      </c>
      <c r="AE148" s="70"/>
      <c r="AF148" s="74"/>
      <c r="AG148" s="71">
        <v>1420</v>
      </c>
    </row>
    <row r="149" spans="5:33">
      <c r="E149" s="73">
        <v>0.61706018518518513</v>
      </c>
      <c r="G149" s="58">
        <v>13.93</v>
      </c>
      <c r="H149" s="58">
        <v>6.03</v>
      </c>
      <c r="I149" s="58">
        <v>8.31</v>
      </c>
      <c r="J149" s="58">
        <v>13.98</v>
      </c>
      <c r="K149" s="58">
        <v>5.92</v>
      </c>
      <c r="L149" s="58">
        <v>9.77</v>
      </c>
      <c r="M149" s="59">
        <f t="shared" si="30"/>
        <v>13.955</v>
      </c>
      <c r="N149" s="59">
        <f t="shared" si="30"/>
        <v>5.9749999999999996</v>
      </c>
      <c r="O149" s="59">
        <f t="shared" si="30"/>
        <v>9.0399999999999991</v>
      </c>
      <c r="P149" s="60">
        <f t="shared" si="35"/>
        <v>0.18063349233577847</v>
      </c>
      <c r="Q149" s="22">
        <f t="shared" si="36"/>
        <v>1.0592537251772892E-6</v>
      </c>
      <c r="R149" s="61">
        <f t="shared" si="37"/>
        <v>3.7721176271950235E-9</v>
      </c>
      <c r="S149" s="22">
        <f t="shared" si="38"/>
        <v>1.4228871393395415E-17</v>
      </c>
      <c r="T149" s="62">
        <v>298</v>
      </c>
      <c r="U149" s="59">
        <f t="shared" si="39"/>
        <v>286.95499999999998</v>
      </c>
      <c r="V149" s="63">
        <f t="shared" si="40"/>
        <v>0.64916955503277385</v>
      </c>
      <c r="W149" s="64">
        <f t="shared" si="41"/>
        <v>4.4583027320183053</v>
      </c>
      <c r="X149" s="65">
        <f t="shared" si="31"/>
        <v>-1.235605048625219E-7</v>
      </c>
      <c r="Y149" s="66">
        <f t="shared" si="32"/>
        <v>-1.2343553838242202E-7</v>
      </c>
      <c r="Z149" s="66">
        <f t="shared" si="33"/>
        <v>-1.2343566477087568E-7</v>
      </c>
      <c r="AA149" s="67">
        <f t="shared" si="34"/>
        <v>-1.233108244235763E-7</v>
      </c>
      <c r="AB149" s="68">
        <f t="shared" si="43"/>
        <v>6.1085173998977837E-4</v>
      </c>
      <c r="AC149" s="69"/>
      <c r="AD149" s="70">
        <f t="shared" si="42"/>
        <v>6.1085173998977833</v>
      </c>
      <c r="AE149" s="70"/>
      <c r="AF149" s="74"/>
      <c r="AG149" s="71">
        <v>1430</v>
      </c>
    </row>
    <row r="150" spans="5:33">
      <c r="E150" s="73">
        <v>0.61717592592592596</v>
      </c>
      <c r="G150" s="58">
        <v>13.94</v>
      </c>
      <c r="H150" s="58">
        <v>6.03</v>
      </c>
      <c r="I150" s="58">
        <v>8.31</v>
      </c>
      <c r="J150" s="58">
        <v>14.01</v>
      </c>
      <c r="K150" s="58">
        <v>5.92</v>
      </c>
      <c r="L150" s="58">
        <v>9.75</v>
      </c>
      <c r="M150" s="59">
        <f t="shared" si="30"/>
        <v>13.975</v>
      </c>
      <c r="N150" s="59">
        <f t="shared" si="30"/>
        <v>5.9749999999999996</v>
      </c>
      <c r="O150" s="59">
        <f t="shared" si="30"/>
        <v>9.0300000000000011</v>
      </c>
      <c r="P150" s="60">
        <f t="shared" si="35"/>
        <v>0.18049446993727286</v>
      </c>
      <c r="Q150" s="22">
        <f t="shared" si="36"/>
        <v>1.0592537251772892E-6</v>
      </c>
      <c r="R150" s="61">
        <f t="shared" si="37"/>
        <v>3.7783920993334662E-9</v>
      </c>
      <c r="S150" s="22">
        <f t="shared" si="38"/>
        <v>1.4276246856305558E-17</v>
      </c>
      <c r="T150" s="62">
        <v>298</v>
      </c>
      <c r="U150" s="59">
        <f t="shared" si="39"/>
        <v>286.97500000000002</v>
      </c>
      <c r="V150" s="63">
        <f t="shared" si="40"/>
        <v>0.64794889529815336</v>
      </c>
      <c r="W150" s="64">
        <f t="shared" si="41"/>
        <v>4.4457894948573848</v>
      </c>
      <c r="X150" s="65">
        <f t="shared" si="31"/>
        <v>-1.239741324940772E-7</v>
      </c>
      <c r="Y150" s="66">
        <f t="shared" si="32"/>
        <v>-1.2384807321544602E-7</v>
      </c>
      <c r="Z150" s="66">
        <f t="shared" si="33"/>
        <v>-1.2384820139494126E-7</v>
      </c>
      <c r="AA150" s="67">
        <f t="shared" si="34"/>
        <v>-1.2372227003513461E-7</v>
      </c>
      <c r="AB150" s="68">
        <f t="shared" si="43"/>
        <v>6.0961738376379051E-4</v>
      </c>
      <c r="AC150" s="69"/>
      <c r="AD150" s="70">
        <f t="shared" si="42"/>
        <v>6.0961738376379051</v>
      </c>
      <c r="AE150" s="70"/>
      <c r="AF150" s="74"/>
      <c r="AG150" s="71">
        <v>1440</v>
      </c>
    </row>
    <row r="151" spans="5:33">
      <c r="E151" s="73">
        <v>0.61729166666666668</v>
      </c>
      <c r="G151" s="58">
        <v>13.97</v>
      </c>
      <c r="H151" s="58">
        <v>6.03</v>
      </c>
      <c r="I151" s="58">
        <v>8.26</v>
      </c>
      <c r="J151" s="58">
        <v>14.03</v>
      </c>
      <c r="K151" s="58">
        <v>5.92</v>
      </c>
      <c r="L151" s="58">
        <v>9.7100000000000009</v>
      </c>
      <c r="M151" s="59">
        <f t="shared" si="30"/>
        <v>14</v>
      </c>
      <c r="N151" s="59">
        <f t="shared" si="30"/>
        <v>5.9749999999999996</v>
      </c>
      <c r="O151" s="59">
        <f t="shared" si="30"/>
        <v>8.9849999999999994</v>
      </c>
      <c r="P151" s="60">
        <f t="shared" si="35"/>
        <v>0.17967066624834566</v>
      </c>
      <c r="Q151" s="22">
        <f t="shared" si="36"/>
        <v>1.0592537251772892E-6</v>
      </c>
      <c r="R151" s="61">
        <f t="shared" si="37"/>
        <v>3.786249868351218E-9</v>
      </c>
      <c r="S151" s="22">
        <f t="shared" si="38"/>
        <v>1.4335688065589615E-17</v>
      </c>
      <c r="T151" s="62">
        <v>298</v>
      </c>
      <c r="U151" s="59">
        <f t="shared" si="39"/>
        <v>287</v>
      </c>
      <c r="V151" s="63">
        <f t="shared" si="40"/>
        <v>0.64642330987068297</v>
      </c>
      <c r="W151" s="64">
        <f t="shared" si="41"/>
        <v>4.430199766560726</v>
      </c>
      <c r="X151" s="65">
        <f t="shared" si="31"/>
        <v>-1.241055595376301E-7</v>
      </c>
      <c r="Y151" s="66">
        <f t="shared" si="32"/>
        <v>-1.2397897567802371E-7</v>
      </c>
      <c r="Z151" s="66">
        <f t="shared" si="33"/>
        <v>-1.2397910478967331E-7</v>
      </c>
      <c r="AA151" s="67">
        <f t="shared" si="34"/>
        <v>-1.238526497783366E-7</v>
      </c>
      <c r="AB151" s="68">
        <f t="shared" si="43"/>
        <v>6.0837890217754049E-4</v>
      </c>
      <c r="AC151" s="69"/>
      <c r="AD151" s="70">
        <f t="shared" si="42"/>
        <v>6.0837890217754049</v>
      </c>
      <c r="AE151" s="70"/>
      <c r="AF151" s="74"/>
      <c r="AG151" s="71">
        <v>1450</v>
      </c>
    </row>
    <row r="152" spans="5:33">
      <c r="E152" s="73">
        <v>0.6174074074074074</v>
      </c>
      <c r="G152" s="58">
        <v>13.99</v>
      </c>
      <c r="H152" s="58">
        <v>6.03</v>
      </c>
      <c r="I152" s="58">
        <v>8.27</v>
      </c>
      <c r="J152" s="58">
        <v>14.06</v>
      </c>
      <c r="K152" s="58">
        <v>5.92</v>
      </c>
      <c r="L152" s="58">
        <v>9.69</v>
      </c>
      <c r="M152" s="59">
        <f t="shared" si="30"/>
        <v>14.025</v>
      </c>
      <c r="N152" s="59">
        <f t="shared" si="30"/>
        <v>5.9749999999999996</v>
      </c>
      <c r="O152" s="59">
        <f t="shared" si="30"/>
        <v>8.98</v>
      </c>
      <c r="P152" s="60">
        <f t="shared" si="35"/>
        <v>0.17964637463373348</v>
      </c>
      <c r="Q152" s="22">
        <f t="shared" si="36"/>
        <v>1.0592537251772892E-6</v>
      </c>
      <c r="R152" s="61">
        <f t="shared" si="37"/>
        <v>3.7941239788529421E-9</v>
      </c>
      <c r="S152" s="22">
        <f t="shared" si="38"/>
        <v>1.4395376766906881E-17</v>
      </c>
      <c r="T152" s="62">
        <v>298</v>
      </c>
      <c r="U152" s="59">
        <f t="shared" si="39"/>
        <v>287.02499999999998</v>
      </c>
      <c r="V152" s="63">
        <f t="shared" si="40"/>
        <v>0.64489799020149574</v>
      </c>
      <c r="W152" s="64">
        <f t="shared" si="41"/>
        <v>4.414667407107399</v>
      </c>
      <c r="X152" s="65">
        <f t="shared" si="31"/>
        <v>-1.2478902606368037E-7</v>
      </c>
      <c r="Y152" s="66">
        <f t="shared" si="32"/>
        <v>-1.2466078279348568E-7</v>
      </c>
      <c r="Z152" s="66">
        <f t="shared" si="33"/>
        <v>-1.246609145866158E-7</v>
      </c>
      <c r="AA152" s="67">
        <f t="shared" si="34"/>
        <v>-1.2453280283866873E-7</v>
      </c>
      <c r="AB152" s="68">
        <f t="shared" si="43"/>
        <v>6.0713911156045491E-4</v>
      </c>
      <c r="AC152" s="69"/>
      <c r="AD152" s="70">
        <f t="shared" si="42"/>
        <v>6.0713911156045492</v>
      </c>
      <c r="AE152" s="70"/>
      <c r="AF152" s="74"/>
      <c r="AG152" s="71">
        <v>1460</v>
      </c>
    </row>
    <row r="153" spans="5:33">
      <c r="E153" s="73">
        <v>0.61752314814814813</v>
      </c>
      <c r="G153" s="58">
        <v>14.02</v>
      </c>
      <c r="H153" s="58">
        <v>6.03</v>
      </c>
      <c r="I153" s="58">
        <v>8.34</v>
      </c>
      <c r="J153" s="58">
        <v>14.08</v>
      </c>
      <c r="K153" s="58">
        <v>5.92</v>
      </c>
      <c r="L153" s="58">
        <v>9.64</v>
      </c>
      <c r="M153" s="59">
        <f t="shared" si="30"/>
        <v>14.05</v>
      </c>
      <c r="N153" s="59">
        <f t="shared" si="30"/>
        <v>5.9749999999999996</v>
      </c>
      <c r="O153" s="59">
        <f t="shared" si="30"/>
        <v>8.99</v>
      </c>
      <c r="P153" s="60">
        <f t="shared" si="35"/>
        <v>0.1799222665360691</v>
      </c>
      <c r="Q153" s="22">
        <f t="shared" si="36"/>
        <v>1.0592537251772892E-6</v>
      </c>
      <c r="R153" s="61">
        <f t="shared" si="37"/>
        <v>3.8020144648233615E-9</v>
      </c>
      <c r="S153" s="22">
        <f t="shared" si="38"/>
        <v>1.4455313990726071E-17</v>
      </c>
      <c r="T153" s="62">
        <v>298</v>
      </c>
      <c r="U153" s="59">
        <f t="shared" si="39"/>
        <v>287.05</v>
      </c>
      <c r="V153" s="63">
        <f t="shared" si="40"/>
        <v>0.64337293622115155</v>
      </c>
      <c r="W153" s="64">
        <f t="shared" si="41"/>
        <v>4.3991921956816737</v>
      </c>
      <c r="X153" s="65">
        <f t="shared" si="31"/>
        <v>-1.2568393422273451E-7</v>
      </c>
      <c r="Y153" s="66">
        <f t="shared" si="32"/>
        <v>-1.2555357734220466E-7</v>
      </c>
      <c r="Z153" s="66">
        <f t="shared" si="33"/>
        <v>-1.2555371254577229E-7</v>
      </c>
      <c r="AA153" s="67">
        <f t="shared" si="34"/>
        <v>-1.2542349058834914E-7</v>
      </c>
      <c r="AB153" s="68">
        <f t="shared" si="43"/>
        <v>6.0589250285435063E-4</v>
      </c>
      <c r="AC153" s="69"/>
      <c r="AD153" s="70">
        <f t="shared" si="42"/>
        <v>6.0589250285435066</v>
      </c>
      <c r="AE153" s="70"/>
      <c r="AF153" s="74"/>
      <c r="AG153" s="71">
        <v>1470</v>
      </c>
    </row>
    <row r="154" spans="5:33">
      <c r="E154" s="73">
        <v>0.61763888888888885</v>
      </c>
      <c r="G154" s="58">
        <v>14.06</v>
      </c>
      <c r="H154" s="58">
        <v>6.03</v>
      </c>
      <c r="I154" s="58">
        <v>8.27</v>
      </c>
      <c r="J154" s="58">
        <v>14.11</v>
      </c>
      <c r="K154" s="58">
        <v>5.92</v>
      </c>
      <c r="L154" s="58">
        <v>9.6300000000000008</v>
      </c>
      <c r="M154" s="59">
        <f t="shared" si="30"/>
        <v>14.085000000000001</v>
      </c>
      <c r="N154" s="59">
        <f t="shared" si="30"/>
        <v>5.9749999999999996</v>
      </c>
      <c r="O154" s="59">
        <f t="shared" si="30"/>
        <v>8.9499999999999993</v>
      </c>
      <c r="P154" s="60">
        <f t="shared" si="35"/>
        <v>0.17922753351187209</v>
      </c>
      <c r="Q154" s="22">
        <f t="shared" si="36"/>
        <v>1.0592537251772892E-6</v>
      </c>
      <c r="R154" s="61">
        <f t="shared" si="37"/>
        <v>3.81308872082432E-9</v>
      </c>
      <c r="S154" s="22">
        <f t="shared" si="38"/>
        <v>1.4539645592877649E-17</v>
      </c>
      <c r="T154" s="62">
        <v>298</v>
      </c>
      <c r="U154" s="59">
        <f t="shared" si="39"/>
        <v>287.08499999999998</v>
      </c>
      <c r="V154" s="63">
        <f t="shared" si="40"/>
        <v>0.64123830687378125</v>
      </c>
      <c r="W154" s="64">
        <f t="shared" si="41"/>
        <v>4.3776224897950957</v>
      </c>
      <c r="X154" s="65">
        <f t="shared" si="31"/>
        <v>-1.2628728267942396E-7</v>
      </c>
      <c r="Y154" s="66">
        <f t="shared" si="32"/>
        <v>-1.2615539793983125E-7</v>
      </c>
      <c r="Z154" s="66">
        <f t="shared" si="33"/>
        <v>-1.26155535670125E-7</v>
      </c>
      <c r="AA154" s="67">
        <f t="shared" si="34"/>
        <v>-1.2602378837315615E-7</v>
      </c>
      <c r="AB154" s="68">
        <f t="shared" si="43"/>
        <v>6.0463696618003895E-4</v>
      </c>
      <c r="AC154" s="69"/>
      <c r="AD154" s="70">
        <f t="shared" si="42"/>
        <v>6.046369661800389</v>
      </c>
      <c r="AE154" s="70"/>
      <c r="AF154" s="74"/>
      <c r="AG154" s="71">
        <v>1480</v>
      </c>
    </row>
    <row r="155" spans="5:33">
      <c r="E155" s="73">
        <v>0.61775462962962957</v>
      </c>
      <c r="G155" s="58">
        <v>14.08</v>
      </c>
      <c r="H155" s="58">
        <v>6.03</v>
      </c>
      <c r="I155" s="58">
        <v>8.2200000000000006</v>
      </c>
      <c r="J155" s="58">
        <v>14.14</v>
      </c>
      <c r="K155" s="58">
        <v>5.92</v>
      </c>
      <c r="L155" s="58">
        <v>9.52</v>
      </c>
      <c r="M155" s="59">
        <f t="shared" si="30"/>
        <v>14.11</v>
      </c>
      <c r="N155" s="59">
        <f t="shared" si="30"/>
        <v>5.9749999999999996</v>
      </c>
      <c r="O155" s="59">
        <f t="shared" si="30"/>
        <v>8.870000000000001</v>
      </c>
      <c r="P155" s="60">
        <f t="shared" si="35"/>
        <v>0.17770047928467744</v>
      </c>
      <c r="Q155" s="22">
        <f t="shared" si="36"/>
        <v>1.0592537251772892E-6</v>
      </c>
      <c r="R155" s="61">
        <f t="shared" si="37"/>
        <v>3.8210186470005142E-9</v>
      </c>
      <c r="S155" s="22">
        <f t="shared" si="38"/>
        <v>1.4600183500725639E-17</v>
      </c>
      <c r="T155" s="62">
        <v>298</v>
      </c>
      <c r="U155" s="59">
        <f t="shared" si="39"/>
        <v>287.11</v>
      </c>
      <c r="V155" s="63">
        <f t="shared" si="40"/>
        <v>0.63971389026351233</v>
      </c>
      <c r="W155" s="64">
        <f t="shared" si="41"/>
        <v>4.3622835380046316</v>
      </c>
      <c r="X155" s="65">
        <f t="shared" si="31"/>
        <v>-1.2591147519534083E-7</v>
      </c>
      <c r="Y155" s="66">
        <f t="shared" si="32"/>
        <v>-1.257801001070508E-7</v>
      </c>
      <c r="Z155" s="66">
        <f t="shared" si="33"/>
        <v>-1.2578023718283195E-7</v>
      </c>
      <c r="AA155" s="67">
        <f t="shared" si="34"/>
        <v>-1.2564899888427546E-7</v>
      </c>
      <c r="AB155" s="68">
        <f t="shared" si="43"/>
        <v>6.0337541128291817E-4</v>
      </c>
      <c r="AC155" s="69"/>
      <c r="AD155" s="70">
        <f t="shared" si="42"/>
        <v>6.0337541128291816</v>
      </c>
      <c r="AE155" s="70"/>
      <c r="AF155" s="74"/>
      <c r="AG155" s="71">
        <v>1490</v>
      </c>
    </row>
    <row r="156" spans="5:33">
      <c r="E156" s="73">
        <v>0.6178703703703704</v>
      </c>
      <c r="G156" s="58">
        <v>14.09</v>
      </c>
      <c r="H156" s="58">
        <v>6.03</v>
      </c>
      <c r="I156" s="58">
        <v>8.26</v>
      </c>
      <c r="J156" s="58">
        <v>14.17</v>
      </c>
      <c r="K156" s="58">
        <v>5.92</v>
      </c>
      <c r="L156" s="58">
        <v>9.5500000000000007</v>
      </c>
      <c r="M156" s="59">
        <f t="shared" si="30"/>
        <v>14.129999999999999</v>
      </c>
      <c r="N156" s="59">
        <f t="shared" si="30"/>
        <v>5.9749999999999996</v>
      </c>
      <c r="O156" s="59">
        <f t="shared" si="30"/>
        <v>8.9050000000000011</v>
      </c>
      <c r="P156" s="60">
        <f t="shared" si="35"/>
        <v>0.17846193107562866</v>
      </c>
      <c r="Q156" s="22">
        <f t="shared" si="36"/>
        <v>1.0592537251772892E-6</v>
      </c>
      <c r="R156" s="61">
        <f t="shared" si="37"/>
        <v>3.8273744602095805E-9</v>
      </c>
      <c r="S156" s="22">
        <f t="shared" si="38"/>
        <v>1.4648795258664578E-17</v>
      </c>
      <c r="T156" s="62">
        <v>298</v>
      </c>
      <c r="U156" s="59">
        <f t="shared" si="39"/>
        <v>287.13</v>
      </c>
      <c r="V156" s="63">
        <f t="shared" si="40"/>
        <v>0.63849454810474671</v>
      </c>
      <c r="W156" s="64">
        <f t="shared" si="41"/>
        <v>4.3500529977794891</v>
      </c>
      <c r="X156" s="65">
        <f t="shared" si="31"/>
        <v>-1.269635212791525E-7</v>
      </c>
      <c r="Y156" s="66">
        <f t="shared" si="32"/>
        <v>-1.2682966258207413E-7</v>
      </c>
      <c r="Z156" s="66">
        <f t="shared" si="33"/>
        <v>-1.2682980371041241E-7</v>
      </c>
      <c r="AA156" s="67">
        <f t="shared" si="34"/>
        <v>-1.2669608584408678E-7</v>
      </c>
      <c r="AB156" s="68">
        <f t="shared" si="43"/>
        <v>6.021176093684859E-4</v>
      </c>
      <c r="AC156" s="75">
        <f>D12</f>
        <v>5.851214003387916E-4</v>
      </c>
      <c r="AD156" s="70">
        <f t="shared" si="42"/>
        <v>6.0211760936848586</v>
      </c>
      <c r="AE156" s="70">
        <f>AC156*10000</f>
        <v>5.8512140033879163</v>
      </c>
      <c r="AF156" s="74">
        <f>(AD156-AE156)*(AD156-AE156)</f>
        <v>2.8887112138105974E-2</v>
      </c>
      <c r="AG156" s="71">
        <v>1500</v>
      </c>
    </row>
    <row r="157" spans="5:33">
      <c r="E157" s="73">
        <v>0.61798611111111112</v>
      </c>
      <c r="G157" s="58">
        <v>14.13</v>
      </c>
      <c r="H157" s="58">
        <v>6.02</v>
      </c>
      <c r="I157" s="58">
        <v>8.14</v>
      </c>
      <c r="J157" s="58">
        <v>14.19</v>
      </c>
      <c r="K157" s="58">
        <v>5.92</v>
      </c>
      <c r="L157" s="58">
        <v>9.5</v>
      </c>
      <c r="M157" s="59">
        <f t="shared" si="30"/>
        <v>14.16</v>
      </c>
      <c r="N157" s="59">
        <f t="shared" si="30"/>
        <v>5.97</v>
      </c>
      <c r="O157" s="59">
        <f t="shared" si="30"/>
        <v>8.82</v>
      </c>
      <c r="P157" s="60">
        <f t="shared" si="35"/>
        <v>0.17684808834867882</v>
      </c>
      <c r="Q157" s="22">
        <f t="shared" si="36"/>
        <v>1.0715193052376047E-6</v>
      </c>
      <c r="R157" s="61">
        <f t="shared" si="37"/>
        <v>3.7930070565695712E-9</v>
      </c>
      <c r="S157" s="22">
        <f t="shared" si="38"/>
        <v>1.4386902531186563E-17</v>
      </c>
      <c r="T157" s="62">
        <v>298</v>
      </c>
      <c r="U157" s="59">
        <f t="shared" si="39"/>
        <v>287.16000000000003</v>
      </c>
      <c r="V157" s="63">
        <f t="shared" si="40"/>
        <v>0.63666585333247128</v>
      </c>
      <c r="W157" s="64">
        <f t="shared" si="41"/>
        <v>4.3317746290700763</v>
      </c>
      <c r="X157" s="65">
        <f t="shared" si="31"/>
        <v>-1.2382606358751614E-7</v>
      </c>
      <c r="Y157" s="66">
        <f t="shared" si="32"/>
        <v>-1.2369847008177019E-7</v>
      </c>
      <c r="Z157" s="66">
        <f t="shared" si="33"/>
        <v>-1.2369860155734353E-7</v>
      </c>
      <c r="AA157" s="67">
        <f t="shared" si="34"/>
        <v>-1.2357113925621949E-7</v>
      </c>
      <c r="AB157" s="68">
        <f t="shared" si="43"/>
        <v>6.0084931180230553E-4</v>
      </c>
      <c r="AC157" s="69"/>
      <c r="AD157" s="70">
        <f t="shared" si="42"/>
        <v>6.008493118023055</v>
      </c>
      <c r="AE157" s="70"/>
      <c r="AF157" s="74"/>
      <c r="AG157" s="71">
        <v>1510</v>
      </c>
    </row>
    <row r="158" spans="5:33">
      <c r="E158" s="73">
        <v>0.61810185185185185</v>
      </c>
      <c r="G158" s="58">
        <v>14.17</v>
      </c>
      <c r="H158" s="58">
        <v>6.02</v>
      </c>
      <c r="I158" s="58">
        <v>8.1999999999999993</v>
      </c>
      <c r="J158" s="58">
        <v>14.22</v>
      </c>
      <c r="K158" s="58">
        <v>5.92</v>
      </c>
      <c r="L158" s="58">
        <v>9.6300000000000008</v>
      </c>
      <c r="M158" s="59">
        <f t="shared" si="30"/>
        <v>14.195</v>
      </c>
      <c r="N158" s="59">
        <f t="shared" si="30"/>
        <v>5.97</v>
      </c>
      <c r="O158" s="59">
        <f t="shared" si="30"/>
        <v>8.9149999999999991</v>
      </c>
      <c r="P158" s="60">
        <f t="shared" si="35"/>
        <v>0.17885870422538902</v>
      </c>
      <c r="Q158" s="22">
        <f t="shared" si="36"/>
        <v>1.0715193052376047E-6</v>
      </c>
      <c r="R158" s="61">
        <f t="shared" si="37"/>
        <v>3.8040550763881491E-9</v>
      </c>
      <c r="S158" s="22">
        <f t="shared" si="38"/>
        <v>1.4470835024194449E-17</v>
      </c>
      <c r="T158" s="62">
        <v>298</v>
      </c>
      <c r="U158" s="59">
        <f t="shared" si="39"/>
        <v>287.19499999999999</v>
      </c>
      <c r="V158" s="63">
        <f t="shared" si="40"/>
        <v>0.63453285896178602</v>
      </c>
      <c r="W158" s="64">
        <f t="shared" si="41"/>
        <v>4.3105517064493144</v>
      </c>
      <c r="X158" s="65">
        <f t="shared" si="31"/>
        <v>-1.2632405172075012E-7</v>
      </c>
      <c r="Y158" s="66">
        <f t="shared" si="32"/>
        <v>-1.2619098435918E-7</v>
      </c>
      <c r="Z158" s="66">
        <f t="shared" si="33"/>
        <v>-1.2619112452981635E-7</v>
      </c>
      <c r="AA158" s="67">
        <f t="shared" si="34"/>
        <v>-1.2605819704357638E-7</v>
      </c>
      <c r="AB158" s="68">
        <f t="shared" si="43"/>
        <v>5.9961232622543557E-4</v>
      </c>
      <c r="AC158" s="69"/>
      <c r="AD158" s="70">
        <f t="shared" si="42"/>
        <v>5.9961232622543559</v>
      </c>
      <c r="AE158" s="70"/>
      <c r="AF158" s="74"/>
      <c r="AG158" s="71">
        <v>1520</v>
      </c>
    </row>
    <row r="159" spans="5:33">
      <c r="E159" s="73">
        <v>0.61821759259259257</v>
      </c>
      <c r="G159" s="58">
        <v>14.19</v>
      </c>
      <c r="H159" s="58">
        <v>6.02</v>
      </c>
      <c r="I159" s="58">
        <v>8.1999999999999993</v>
      </c>
      <c r="J159" s="58">
        <v>14.24</v>
      </c>
      <c r="K159" s="58">
        <v>5.92</v>
      </c>
      <c r="L159" s="58">
        <v>9.61</v>
      </c>
      <c r="M159" s="59">
        <f t="shared" si="30"/>
        <v>14.215</v>
      </c>
      <c r="N159" s="59">
        <f t="shared" si="30"/>
        <v>5.97</v>
      </c>
      <c r="O159" s="59">
        <f t="shared" si="30"/>
        <v>8.9049999999999994</v>
      </c>
      <c r="P159" s="60">
        <f t="shared" si="35"/>
        <v>0.17871851705039754</v>
      </c>
      <c r="Q159" s="22">
        <f t="shared" si="36"/>
        <v>1.0715193052376047E-6</v>
      </c>
      <c r="R159" s="61">
        <f t="shared" si="37"/>
        <v>3.8103826727011127E-9</v>
      </c>
      <c r="S159" s="22">
        <f t="shared" si="38"/>
        <v>1.4519016112420875E-17</v>
      </c>
      <c r="T159" s="62">
        <v>298</v>
      </c>
      <c r="U159" s="59">
        <f t="shared" si="39"/>
        <v>287.21499999999997</v>
      </c>
      <c r="V159" s="63">
        <f t="shared" si="40"/>
        <v>0.63331423843910994</v>
      </c>
      <c r="W159" s="64">
        <f t="shared" si="41"/>
        <v>4.2984733492898108</v>
      </c>
      <c r="X159" s="65">
        <f t="shared" si="31"/>
        <v>-1.267338939865409E-7</v>
      </c>
      <c r="Y159" s="66">
        <f t="shared" si="32"/>
        <v>-1.265996793234411E-7</v>
      </c>
      <c r="Z159" s="66">
        <f t="shared" si="33"/>
        <v>-1.265998214604435E-7</v>
      </c>
      <c r="AA159" s="67">
        <f t="shared" si="34"/>
        <v>-1.264657486332921E-7</v>
      </c>
      <c r="AB159" s="68">
        <f t="shared" si="43"/>
        <v>5.9835041544786501E-4</v>
      </c>
      <c r="AC159" s="69"/>
      <c r="AD159" s="70">
        <f t="shared" si="42"/>
        <v>5.9835041544786502</v>
      </c>
      <c r="AE159" s="70"/>
      <c r="AF159" s="74"/>
      <c r="AG159" s="71">
        <v>1530</v>
      </c>
    </row>
    <row r="160" spans="5:33">
      <c r="E160" s="73">
        <v>0.61833333333333329</v>
      </c>
      <c r="G160" s="58">
        <v>14.21</v>
      </c>
      <c r="H160" s="58">
        <v>6.02</v>
      </c>
      <c r="I160" s="58">
        <v>8.27</v>
      </c>
      <c r="J160" s="58">
        <v>14.26</v>
      </c>
      <c r="K160" s="58">
        <v>5.92</v>
      </c>
      <c r="L160" s="58">
        <v>9.6</v>
      </c>
      <c r="M160" s="59">
        <f t="shared" si="30"/>
        <v>14.234999999999999</v>
      </c>
      <c r="N160" s="59">
        <f t="shared" si="30"/>
        <v>5.97</v>
      </c>
      <c r="O160" s="59">
        <f t="shared" si="30"/>
        <v>8.9349999999999987</v>
      </c>
      <c r="P160" s="60">
        <f t="shared" si="35"/>
        <v>0.17938128495407454</v>
      </c>
      <c r="Q160" s="22">
        <f t="shared" si="36"/>
        <v>1.0715193052376047E-6</v>
      </c>
      <c r="R160" s="61">
        <f t="shared" si="37"/>
        <v>3.8167207942231731E-9</v>
      </c>
      <c r="S160" s="22">
        <f t="shared" si="38"/>
        <v>1.4567357621055568E-17</v>
      </c>
      <c r="T160" s="62">
        <v>298</v>
      </c>
      <c r="U160" s="59">
        <f t="shared" si="39"/>
        <v>287.23500000000001</v>
      </c>
      <c r="V160" s="63">
        <f t="shared" si="40"/>
        <v>0.6320957876200558</v>
      </c>
      <c r="W160" s="64">
        <f t="shared" si="41"/>
        <v>4.2864305111755678</v>
      </c>
      <c r="X160" s="65">
        <f t="shared" si="31"/>
        <v>-1.2771518704580481E-7</v>
      </c>
      <c r="Y160" s="66">
        <f t="shared" si="32"/>
        <v>-1.2757859690445786E-7</v>
      </c>
      <c r="Z160" s="66">
        <f t="shared" si="33"/>
        <v>-1.275787429862759E-7</v>
      </c>
      <c r="AA160" s="67">
        <f t="shared" si="34"/>
        <v>-1.2744229861428085E-7</v>
      </c>
      <c r="AB160" s="68">
        <f t="shared" si="43"/>
        <v>5.9708441770755236E-4</v>
      </c>
      <c r="AC160" s="69"/>
      <c r="AD160" s="70">
        <f t="shared" si="42"/>
        <v>5.9708441770755236</v>
      </c>
      <c r="AE160" s="70"/>
      <c r="AF160" s="74"/>
      <c r="AG160" s="71">
        <v>1540</v>
      </c>
    </row>
    <row r="161" spans="5:33">
      <c r="E161" s="73">
        <v>0.61844907407407401</v>
      </c>
      <c r="G161" s="58">
        <v>14.22</v>
      </c>
      <c r="H161" s="58">
        <v>6.02</v>
      </c>
      <c r="I161" s="58">
        <v>8.27</v>
      </c>
      <c r="J161" s="58">
        <v>14.28</v>
      </c>
      <c r="K161" s="58">
        <v>5.92</v>
      </c>
      <c r="L161" s="58">
        <v>9.64</v>
      </c>
      <c r="M161" s="59">
        <f t="shared" si="30"/>
        <v>14.25</v>
      </c>
      <c r="N161" s="59">
        <f t="shared" si="30"/>
        <v>5.97</v>
      </c>
      <c r="O161" s="59">
        <f t="shared" si="30"/>
        <v>8.9550000000000001</v>
      </c>
      <c r="P161" s="60">
        <f t="shared" si="35"/>
        <v>0.17982845197049732</v>
      </c>
      <c r="Q161" s="22">
        <f t="shared" si="36"/>
        <v>1.0715193052376047E-6</v>
      </c>
      <c r="R161" s="61">
        <f t="shared" si="37"/>
        <v>3.8214813030639162E-9</v>
      </c>
      <c r="S161" s="22">
        <f t="shared" si="38"/>
        <v>1.4603719349667086E-17</v>
      </c>
      <c r="T161" s="62">
        <v>298</v>
      </c>
      <c r="U161" s="59">
        <f t="shared" si="39"/>
        <v>287.25</v>
      </c>
      <c r="V161" s="63">
        <f t="shared" si="40"/>
        <v>0.63118206085244821</v>
      </c>
      <c r="W161" s="64">
        <f t="shared" si="41"/>
        <v>4.2774216262238118</v>
      </c>
      <c r="X161" s="65">
        <f t="shared" si="31"/>
        <v>-1.2834864684954069E-7</v>
      </c>
      <c r="Y161" s="66">
        <f t="shared" si="32"/>
        <v>-1.2821040300497813E-7</v>
      </c>
      <c r="Z161" s="66">
        <f t="shared" si="33"/>
        <v>-1.282105519069029E-7</v>
      </c>
      <c r="AA161" s="67">
        <f t="shared" si="34"/>
        <v>-1.2807245664350173E-7</v>
      </c>
      <c r="AB161" s="68">
        <f t="shared" si="43"/>
        <v>5.9580863076514983E-4</v>
      </c>
      <c r="AC161" s="69"/>
      <c r="AD161" s="70">
        <f t="shared" si="42"/>
        <v>5.9580863076514978</v>
      </c>
      <c r="AE161" s="70"/>
      <c r="AF161" s="74"/>
      <c r="AG161" s="71">
        <v>1550</v>
      </c>
    </row>
    <row r="162" spans="5:33">
      <c r="E162" s="73">
        <v>0.61856481481481485</v>
      </c>
      <c r="G162" s="58">
        <v>14.23</v>
      </c>
      <c r="H162" s="58">
        <v>6.02</v>
      </c>
      <c r="I162" s="58">
        <v>8.27</v>
      </c>
      <c r="J162" s="58">
        <v>14.31</v>
      </c>
      <c r="K162" s="58">
        <v>5.92</v>
      </c>
      <c r="L162" s="58">
        <v>9.64</v>
      </c>
      <c r="M162" s="59">
        <f t="shared" si="30"/>
        <v>14.27</v>
      </c>
      <c r="N162" s="59">
        <f t="shared" si="30"/>
        <v>5.97</v>
      </c>
      <c r="O162" s="59">
        <f t="shared" si="30"/>
        <v>8.9550000000000001</v>
      </c>
      <c r="P162" s="60">
        <f t="shared" si="35"/>
        <v>0.17988934408019769</v>
      </c>
      <c r="Q162" s="22">
        <f t="shared" si="36"/>
        <v>1.0715193052376047E-6</v>
      </c>
      <c r="R162" s="61">
        <f t="shared" si="37"/>
        <v>3.8278378858466974E-9</v>
      </c>
      <c r="S162" s="22">
        <f t="shared" si="38"/>
        <v>1.4652342880323313E-17</v>
      </c>
      <c r="T162" s="62">
        <v>298</v>
      </c>
      <c r="U162" s="59">
        <f t="shared" si="39"/>
        <v>287.27</v>
      </c>
      <c r="V162" s="63">
        <f t="shared" si="40"/>
        <v>0.62996390692945514</v>
      </c>
      <c r="W162" s="64">
        <f t="shared" si="41"/>
        <v>4.2654406837442771</v>
      </c>
      <c r="X162" s="65">
        <f t="shared" si="31"/>
        <v>-1.2890344427213254E-7</v>
      </c>
      <c r="Y162" s="66">
        <f t="shared" si="32"/>
        <v>-1.2876370199634045E-7</v>
      </c>
      <c r="Z162" s="66">
        <f t="shared" si="33"/>
        <v>-1.2876385348882967E-7</v>
      </c>
      <c r="AA162" s="67">
        <f t="shared" si="34"/>
        <v>-1.2862426237706537E-7</v>
      </c>
      <c r="AB162" s="68">
        <f t="shared" si="43"/>
        <v>5.945265257429552E-4</v>
      </c>
      <c r="AC162" s="69"/>
      <c r="AD162" s="70">
        <f t="shared" si="42"/>
        <v>5.9452652574295524</v>
      </c>
      <c r="AE162" s="70"/>
      <c r="AF162" s="74"/>
      <c r="AG162" s="71">
        <v>1560</v>
      </c>
    </row>
    <row r="163" spans="5:33">
      <c r="E163" s="73">
        <v>0.61868055555555557</v>
      </c>
      <c r="G163" s="58">
        <v>14.27</v>
      </c>
      <c r="H163" s="58">
        <v>6.02</v>
      </c>
      <c r="I163" s="58">
        <v>8.23</v>
      </c>
      <c r="J163" s="58">
        <v>14.33</v>
      </c>
      <c r="K163" s="58">
        <v>5.91</v>
      </c>
      <c r="L163" s="58">
        <v>9.64</v>
      </c>
      <c r="M163" s="59">
        <f t="shared" si="30"/>
        <v>14.3</v>
      </c>
      <c r="N163" s="59">
        <f t="shared" si="30"/>
        <v>5.9649999999999999</v>
      </c>
      <c r="O163" s="59">
        <f t="shared" si="30"/>
        <v>8.9350000000000005</v>
      </c>
      <c r="P163" s="60">
        <f t="shared" si="35"/>
        <v>0.17957879252562481</v>
      </c>
      <c r="Q163" s="22">
        <f t="shared" si="36"/>
        <v>1.0839269140212018E-6</v>
      </c>
      <c r="R163" s="61">
        <f t="shared" si="37"/>
        <v>3.7934663209373585E-9</v>
      </c>
      <c r="S163" s="22">
        <f t="shared" si="38"/>
        <v>1.4390386728086017E-17</v>
      </c>
      <c r="T163" s="62">
        <v>298</v>
      </c>
      <c r="U163" s="59">
        <f t="shared" si="39"/>
        <v>287.3</v>
      </c>
      <c r="V163" s="63">
        <f t="shared" si="40"/>
        <v>0.62813699404546386</v>
      </c>
      <c r="W163" s="64">
        <f t="shared" si="41"/>
        <v>4.2475352725894542</v>
      </c>
      <c r="X163" s="65">
        <f t="shared" si="31"/>
        <v>-1.2663822409306591E-7</v>
      </c>
      <c r="Y163" s="66">
        <f t="shared" si="32"/>
        <v>-1.265030572982587E-7</v>
      </c>
      <c r="Z163" s="66">
        <f t="shared" si="33"/>
        <v>-1.2650320156798887E-7</v>
      </c>
      <c r="AA163" s="67">
        <f t="shared" si="34"/>
        <v>-1.2636817873494044E-7</v>
      </c>
      <c r="AB163" s="68">
        <f t="shared" si="43"/>
        <v>5.9323888771358932E-4</v>
      </c>
      <c r="AC163" s="69"/>
      <c r="AD163" s="70">
        <f t="shared" si="42"/>
        <v>5.9323888771358932</v>
      </c>
      <c r="AE163" s="70"/>
      <c r="AF163" s="74"/>
      <c r="AG163" s="71">
        <v>1570</v>
      </c>
    </row>
    <row r="164" spans="5:33">
      <c r="E164" s="73">
        <v>0.61879629629629629</v>
      </c>
      <c r="G164" s="58">
        <v>14.28</v>
      </c>
      <c r="H164" s="58">
        <v>6.02</v>
      </c>
      <c r="I164" s="58">
        <v>8.25</v>
      </c>
      <c r="J164" s="58">
        <v>14.35</v>
      </c>
      <c r="K164" s="58">
        <v>5.91</v>
      </c>
      <c r="L164" s="58">
        <v>9.66</v>
      </c>
      <c r="M164" s="59">
        <f t="shared" si="30"/>
        <v>14.315</v>
      </c>
      <c r="N164" s="59">
        <f t="shared" si="30"/>
        <v>5.9649999999999999</v>
      </c>
      <c r="O164" s="59">
        <f t="shared" si="30"/>
        <v>8.9550000000000001</v>
      </c>
      <c r="P164" s="60">
        <f t="shared" si="35"/>
        <v>0.18002650221704519</v>
      </c>
      <c r="Q164" s="22">
        <f t="shared" si="36"/>
        <v>1.0839269140212018E-6</v>
      </c>
      <c r="R164" s="61">
        <f t="shared" si="37"/>
        <v>3.7981978250036794E-9</v>
      </c>
      <c r="S164" s="22">
        <f t="shared" si="38"/>
        <v>1.442630671786268E-17</v>
      </c>
      <c r="T164" s="62">
        <v>298</v>
      </c>
      <c r="U164" s="59">
        <f t="shared" si="39"/>
        <v>287.315</v>
      </c>
      <c r="V164" s="63">
        <f t="shared" si="40"/>
        <v>0.62722368067132039</v>
      </c>
      <c r="W164" s="64">
        <f t="shared" si="41"/>
        <v>4.2386121692343304</v>
      </c>
      <c r="X164" s="65">
        <f t="shared" si="31"/>
        <v>-1.2726680244184081E-7</v>
      </c>
      <c r="Y164" s="66">
        <f t="shared" si="32"/>
        <v>-1.2712999877361543E-7</v>
      </c>
      <c r="Z164" s="66">
        <f t="shared" si="33"/>
        <v>-1.2713014582880405E-7</v>
      </c>
      <c r="AA164" s="67">
        <f t="shared" si="34"/>
        <v>-1.2699348889961749E-7</v>
      </c>
      <c r="AB164" s="68">
        <f t="shared" si="43"/>
        <v>5.9197385617932186E-4</v>
      </c>
      <c r="AC164" s="69"/>
      <c r="AD164" s="70">
        <f t="shared" si="42"/>
        <v>5.9197385617932188</v>
      </c>
      <c r="AE164" s="70"/>
      <c r="AF164" s="74"/>
      <c r="AG164" s="71">
        <v>1580</v>
      </c>
    </row>
    <row r="165" spans="5:33">
      <c r="E165" s="73">
        <v>0.61891203703703701</v>
      </c>
      <c r="G165" s="58">
        <v>14.31</v>
      </c>
      <c r="H165" s="58">
        <v>6.02</v>
      </c>
      <c r="I165" s="58">
        <v>8.25</v>
      </c>
      <c r="J165" s="58">
        <v>14.37</v>
      </c>
      <c r="K165" s="58">
        <v>5.91</v>
      </c>
      <c r="L165" s="58">
        <v>9.52</v>
      </c>
      <c r="M165" s="59">
        <f t="shared" si="30"/>
        <v>14.34</v>
      </c>
      <c r="N165" s="59">
        <f t="shared" si="30"/>
        <v>5.9649999999999999</v>
      </c>
      <c r="O165" s="59">
        <f t="shared" si="30"/>
        <v>8.8849999999999998</v>
      </c>
      <c r="P165" s="60">
        <f t="shared" si="35"/>
        <v>0.17869495291215634</v>
      </c>
      <c r="Q165" s="22">
        <f t="shared" si="36"/>
        <v>1.0839269140212018E-6</v>
      </c>
      <c r="R165" s="61">
        <f t="shared" si="37"/>
        <v>3.8060967831869425E-9</v>
      </c>
      <c r="S165" s="22">
        <f t="shared" si="38"/>
        <v>1.4486372722985992E-17</v>
      </c>
      <c r="T165" s="62">
        <v>298</v>
      </c>
      <c r="U165" s="59">
        <f t="shared" si="39"/>
        <v>287.33999999999997</v>
      </c>
      <c r="V165" s="63">
        <f t="shared" si="40"/>
        <v>0.6257017036151572</v>
      </c>
      <c r="W165" s="64">
        <f t="shared" si="41"/>
        <v>4.2237840281828785</v>
      </c>
      <c r="X165" s="65">
        <f t="shared" si="31"/>
        <v>-1.2702341035407414E-7</v>
      </c>
      <c r="Y165" s="66">
        <f t="shared" si="32"/>
        <v>-1.2688683614565386E-7</v>
      </c>
      <c r="Z165" s="66">
        <f t="shared" si="33"/>
        <v>-1.2688698298877791E-7</v>
      </c>
      <c r="AA165" s="67">
        <f t="shared" si="34"/>
        <v>-1.2675055530771335E-7</v>
      </c>
      <c r="AB165" s="68">
        <f t="shared" si="43"/>
        <v>5.9070255521174466E-4</v>
      </c>
      <c r="AC165" s="69"/>
      <c r="AD165" s="70">
        <f t="shared" si="42"/>
        <v>5.9070255521174468</v>
      </c>
      <c r="AE165" s="70"/>
      <c r="AF165" s="74"/>
      <c r="AG165" s="71">
        <v>1590</v>
      </c>
    </row>
    <row r="166" spans="5:33">
      <c r="E166" s="73">
        <v>0.61902777777777773</v>
      </c>
      <c r="G166" s="58">
        <v>14.32</v>
      </c>
      <c r="H166" s="58">
        <v>6.02</v>
      </c>
      <c r="I166" s="58">
        <v>8.2200000000000006</v>
      </c>
      <c r="J166" s="58">
        <v>14.38</v>
      </c>
      <c r="K166" s="58">
        <v>5.91</v>
      </c>
      <c r="L166" s="58">
        <v>9.56</v>
      </c>
      <c r="M166" s="59">
        <f t="shared" si="30"/>
        <v>14.350000000000001</v>
      </c>
      <c r="N166" s="59">
        <f t="shared" si="30"/>
        <v>5.9649999999999999</v>
      </c>
      <c r="O166" s="59">
        <f t="shared" si="30"/>
        <v>8.89</v>
      </c>
      <c r="P166" s="60">
        <f t="shared" si="35"/>
        <v>0.17882582504643599</v>
      </c>
      <c r="Q166" s="22">
        <f t="shared" si="36"/>
        <v>1.0839269140212018E-6</v>
      </c>
      <c r="R166" s="61">
        <f t="shared" si="37"/>
        <v>3.8092609641488723E-9</v>
      </c>
      <c r="S166" s="22">
        <f t="shared" si="38"/>
        <v>1.4510469092988395E-17</v>
      </c>
      <c r="T166" s="62">
        <v>298</v>
      </c>
      <c r="U166" s="59">
        <f t="shared" si="39"/>
        <v>287.35000000000002</v>
      </c>
      <c r="V166" s="63">
        <f t="shared" si="40"/>
        <v>0.62509298694504134</v>
      </c>
      <c r="W166" s="64">
        <f t="shared" si="41"/>
        <v>4.2178680268265678</v>
      </c>
      <c r="X166" s="65">
        <f t="shared" si="31"/>
        <v>-1.2723258069299767E-7</v>
      </c>
      <c r="Y166" s="66">
        <f t="shared" si="32"/>
        <v>-1.2709526134751563E-7</v>
      </c>
      <c r="Z166" s="66">
        <f t="shared" si="33"/>
        <v>-1.2709540955328601E-7</v>
      </c>
      <c r="AA166" s="67">
        <f t="shared" si="34"/>
        <v>-1.2695823809366388E-7</v>
      </c>
      <c r="AB166" s="68">
        <f t="shared" si="43"/>
        <v>5.8943368587186028E-4</v>
      </c>
      <c r="AC166" s="69"/>
      <c r="AD166" s="70">
        <f t="shared" si="42"/>
        <v>5.8943368587186029</v>
      </c>
      <c r="AE166" s="70"/>
      <c r="AF166" s="74"/>
      <c r="AG166" s="71">
        <v>1600</v>
      </c>
    </row>
    <row r="167" spans="5:33">
      <c r="E167" s="73">
        <v>0.61914351851851845</v>
      </c>
      <c r="G167" s="58">
        <v>14.34</v>
      </c>
      <c r="H167" s="58">
        <v>6.02</v>
      </c>
      <c r="I167" s="58">
        <v>8.1999999999999993</v>
      </c>
      <c r="J167" s="58">
        <v>14.4</v>
      </c>
      <c r="K167" s="58">
        <v>5.91</v>
      </c>
      <c r="L167" s="58">
        <v>9.65</v>
      </c>
      <c r="M167" s="59">
        <f t="shared" si="30"/>
        <v>14.370000000000001</v>
      </c>
      <c r="N167" s="59">
        <f t="shared" si="30"/>
        <v>5.9649999999999999</v>
      </c>
      <c r="O167" s="59">
        <f t="shared" si="30"/>
        <v>8.9250000000000007</v>
      </c>
      <c r="P167" s="60">
        <f t="shared" si="35"/>
        <v>0.17959075782922823</v>
      </c>
      <c r="Q167" s="22">
        <f t="shared" si="36"/>
        <v>1.0839269140212018E-6</v>
      </c>
      <c r="R167" s="61">
        <f t="shared" si="37"/>
        <v>3.8155972198412446E-9</v>
      </c>
      <c r="S167" s="22">
        <f t="shared" si="38"/>
        <v>1.4558782144060234E-17</v>
      </c>
      <c r="T167" s="62">
        <v>298</v>
      </c>
      <c r="U167" s="59">
        <f t="shared" si="39"/>
        <v>287.37</v>
      </c>
      <c r="V167" s="63">
        <f t="shared" si="40"/>
        <v>0.62387568069880583</v>
      </c>
      <c r="W167" s="64">
        <f t="shared" si="41"/>
        <v>4.2060621019562516</v>
      </c>
      <c r="X167" s="65">
        <f t="shared" si="31"/>
        <v>-1.282848981841531E-7</v>
      </c>
      <c r="Y167" s="66">
        <f t="shared" si="32"/>
        <v>-1.2814499629816843E-7</v>
      </c>
      <c r="Z167" s="66">
        <f t="shared" si="33"/>
        <v>-1.2814514886903203E-7</v>
      </c>
      <c r="AA167" s="67">
        <f t="shared" si="34"/>
        <v>-1.2800539922113675E-7</v>
      </c>
      <c r="AB167" s="68">
        <f t="shared" si="43"/>
        <v>5.8816273227087982E-4</v>
      </c>
      <c r="AC167" s="69"/>
      <c r="AD167" s="70">
        <f t="shared" si="42"/>
        <v>5.8816273227087983</v>
      </c>
      <c r="AE167" s="70"/>
      <c r="AF167" s="74"/>
      <c r="AG167" s="71">
        <v>1610</v>
      </c>
    </row>
    <row r="168" spans="5:33">
      <c r="E168" s="73">
        <v>0.61925925925925929</v>
      </c>
      <c r="G168" s="58">
        <v>14.36</v>
      </c>
      <c r="H168" s="58">
        <v>6.02</v>
      </c>
      <c r="I168" s="58">
        <v>8.14</v>
      </c>
      <c r="J168" s="58">
        <v>14.42</v>
      </c>
      <c r="K168" s="58">
        <v>5.91</v>
      </c>
      <c r="L168" s="58">
        <v>9.6</v>
      </c>
      <c r="M168" s="59">
        <f t="shared" si="30"/>
        <v>14.39</v>
      </c>
      <c r="N168" s="59">
        <f t="shared" si="30"/>
        <v>5.9649999999999999</v>
      </c>
      <c r="O168" s="59">
        <f t="shared" si="30"/>
        <v>8.870000000000001</v>
      </c>
      <c r="P168" s="60">
        <f t="shared" si="35"/>
        <v>0.17854459598431233</v>
      </c>
      <c r="Q168" s="22">
        <f t="shared" si="36"/>
        <v>1.0839269140212018E-6</v>
      </c>
      <c r="R168" s="61">
        <f t="shared" si="37"/>
        <v>3.8219440151465693E-9</v>
      </c>
      <c r="S168" s="22">
        <f t="shared" si="38"/>
        <v>1.4607256054914679E-17</v>
      </c>
      <c r="T168" s="62">
        <v>298</v>
      </c>
      <c r="U168" s="59">
        <f t="shared" si="39"/>
        <v>287.39</v>
      </c>
      <c r="V168" s="63">
        <f t="shared" si="40"/>
        <v>0.62265854388174657</v>
      </c>
      <c r="W168" s="64">
        <f t="shared" si="41"/>
        <v>4.1942908584816774</v>
      </c>
      <c r="X168" s="65">
        <f t="shared" si="31"/>
        <v>-1.2804179308073213E-7</v>
      </c>
      <c r="Y168" s="66">
        <f t="shared" si="32"/>
        <v>-1.2790211661380465E-7</v>
      </c>
      <c r="Z168" s="66">
        <f t="shared" si="33"/>
        <v>-1.2790226898214428E-7</v>
      </c>
      <c r="AA168" s="67">
        <f t="shared" si="34"/>
        <v>-1.2776274455112945E-7</v>
      </c>
      <c r="AB168" s="68">
        <f t="shared" si="43"/>
        <v>5.8688128129131363E-4</v>
      </c>
      <c r="AC168" s="69"/>
      <c r="AD168" s="70">
        <f t="shared" si="42"/>
        <v>5.8688128129131361</v>
      </c>
      <c r="AE168" s="70"/>
      <c r="AF168" s="74"/>
      <c r="AG168" s="71">
        <v>1620</v>
      </c>
    </row>
    <row r="169" spans="5:33">
      <c r="E169" s="73">
        <v>0.61937500000000001</v>
      </c>
      <c r="G169" s="58">
        <v>14.38</v>
      </c>
      <c r="H169" s="58">
        <v>6.02</v>
      </c>
      <c r="I169" s="58">
        <v>8.18</v>
      </c>
      <c r="J169" s="58">
        <v>14.44</v>
      </c>
      <c r="K169" s="58">
        <v>5.91</v>
      </c>
      <c r="L169" s="58">
        <v>9.6</v>
      </c>
      <c r="M169" s="59">
        <f t="shared" si="30"/>
        <v>14.41</v>
      </c>
      <c r="N169" s="59">
        <f t="shared" si="30"/>
        <v>5.9649999999999999</v>
      </c>
      <c r="O169" s="59">
        <f t="shared" si="30"/>
        <v>8.89</v>
      </c>
      <c r="P169" s="60">
        <f t="shared" si="35"/>
        <v>0.17900791447430497</v>
      </c>
      <c r="Q169" s="22">
        <f t="shared" si="36"/>
        <v>1.0839269140212018E-6</v>
      </c>
      <c r="R169" s="61">
        <f t="shared" si="37"/>
        <v>3.8283013675962489E-9</v>
      </c>
      <c r="S169" s="22">
        <f t="shared" si="38"/>
        <v>1.465589136113931E-17</v>
      </c>
      <c r="T169" s="62">
        <v>298</v>
      </c>
      <c r="U169" s="59">
        <f t="shared" si="39"/>
        <v>287.41000000000003</v>
      </c>
      <c r="V169" s="63">
        <f t="shared" si="40"/>
        <v>0.62144157645848297</v>
      </c>
      <c r="W169" s="64">
        <f t="shared" si="41"/>
        <v>4.1825541898297844</v>
      </c>
      <c r="X169" s="65">
        <f t="shared" si="31"/>
        <v>-1.2888142170226466E-7</v>
      </c>
      <c r="Y169" s="66">
        <f t="shared" si="32"/>
        <v>-1.2873959830078698E-7</v>
      </c>
      <c r="Z169" s="66">
        <f t="shared" si="33"/>
        <v>-1.2873975436577247E-7</v>
      </c>
      <c r="AA169" s="67">
        <f t="shared" si="34"/>
        <v>-1.2859808668580691E-7</v>
      </c>
      <c r="AB169" s="68">
        <f t="shared" si="43"/>
        <v>5.8560225910994071E-4</v>
      </c>
      <c r="AC169" s="69"/>
      <c r="AD169" s="70">
        <f t="shared" si="42"/>
        <v>5.856022591099407</v>
      </c>
      <c r="AE169" s="70"/>
      <c r="AF169" s="74"/>
      <c r="AG169" s="71">
        <v>1630</v>
      </c>
    </row>
    <row r="170" spans="5:33">
      <c r="E170" s="73">
        <v>0.61949074074074073</v>
      </c>
      <c r="G170" s="58">
        <v>14.41</v>
      </c>
      <c r="H170" s="58">
        <v>6.02</v>
      </c>
      <c r="I170" s="58">
        <v>8.2200000000000006</v>
      </c>
      <c r="J170" s="58">
        <v>14.47</v>
      </c>
      <c r="K170" s="58">
        <v>5.91</v>
      </c>
      <c r="L170" s="58">
        <v>9.61</v>
      </c>
      <c r="M170" s="59">
        <f t="shared" si="30"/>
        <v>14.440000000000001</v>
      </c>
      <c r="N170" s="59">
        <f t="shared" si="30"/>
        <v>5.9649999999999999</v>
      </c>
      <c r="O170" s="59">
        <f t="shared" si="30"/>
        <v>8.9149999999999991</v>
      </c>
      <c r="P170" s="60">
        <f t="shared" si="35"/>
        <v>0.17960275157588187</v>
      </c>
      <c r="Q170" s="22">
        <f t="shared" si="36"/>
        <v>1.0839269140212018E-6</v>
      </c>
      <c r="R170" s="61">
        <f t="shared" si="37"/>
        <v>3.8378572293381493E-9</v>
      </c>
      <c r="S170" s="22">
        <f t="shared" si="38"/>
        <v>1.4729148112783096E-17</v>
      </c>
      <c r="T170" s="62">
        <v>298</v>
      </c>
      <c r="U170" s="59">
        <f t="shared" si="39"/>
        <v>287.44</v>
      </c>
      <c r="V170" s="63">
        <f t="shared" si="40"/>
        <v>0.61961644285962525</v>
      </c>
      <c r="W170" s="64">
        <f t="shared" si="41"/>
        <v>4.1650137823566817</v>
      </c>
      <c r="X170" s="65">
        <f t="shared" si="31"/>
        <v>-1.3021643054840267E-7</v>
      </c>
      <c r="Y170" s="66">
        <f t="shared" si="32"/>
        <v>-1.3007133481419355E-7</v>
      </c>
      <c r="Z170" s="66">
        <f t="shared" si="33"/>
        <v>-1.3007149648942911E-7</v>
      </c>
      <c r="AA170" s="67">
        <f t="shared" si="34"/>
        <v>-1.2992656207015714E-7</v>
      </c>
      <c r="AB170" s="68">
        <f t="shared" si="43"/>
        <v>5.8431486208707203E-4</v>
      </c>
      <c r="AC170" s="69"/>
      <c r="AD170" s="70">
        <f t="shared" si="42"/>
        <v>5.8431486208707204</v>
      </c>
      <c r="AE170" s="70"/>
      <c r="AF170" s="74"/>
      <c r="AG170" s="71">
        <v>1640</v>
      </c>
    </row>
    <row r="171" spans="5:33">
      <c r="E171" s="73">
        <v>0.61960648148148145</v>
      </c>
      <c r="G171" s="58">
        <v>14.44</v>
      </c>
      <c r="H171" s="58">
        <v>6.02</v>
      </c>
      <c r="I171" s="58">
        <v>8.1199999999999992</v>
      </c>
      <c r="J171" s="58">
        <v>14.49</v>
      </c>
      <c r="K171" s="58">
        <v>5.91</v>
      </c>
      <c r="L171" s="58">
        <v>9.49</v>
      </c>
      <c r="M171" s="59">
        <f t="shared" si="30"/>
        <v>14.465</v>
      </c>
      <c r="N171" s="59">
        <f t="shared" si="30"/>
        <v>5.9649999999999999</v>
      </c>
      <c r="O171" s="59">
        <f t="shared" si="30"/>
        <v>8.8049999999999997</v>
      </c>
      <c r="P171" s="60">
        <f t="shared" si="35"/>
        <v>0.17746200756290231</v>
      </c>
      <c r="Q171" s="22">
        <f t="shared" si="36"/>
        <v>1.0839269140212018E-6</v>
      </c>
      <c r="R171" s="61">
        <f t="shared" si="37"/>
        <v>3.845838665578333E-9</v>
      </c>
      <c r="S171" s="22">
        <f t="shared" si="38"/>
        <v>1.4790475041657335E-17</v>
      </c>
      <c r="T171" s="62">
        <v>298</v>
      </c>
      <c r="U171" s="59">
        <f t="shared" si="39"/>
        <v>287.46499999999997</v>
      </c>
      <c r="V171" s="63">
        <f t="shared" si="40"/>
        <v>0.61809578919266317</v>
      </c>
      <c r="W171" s="64">
        <f t="shared" si="41"/>
        <v>4.1504557614029478</v>
      </c>
      <c r="X171" s="65">
        <f t="shared" si="31"/>
        <v>-1.2936461455807687E-7</v>
      </c>
      <c r="Y171" s="66">
        <f t="shared" si="32"/>
        <v>-1.292210914243169E-7</v>
      </c>
      <c r="Z171" s="66">
        <f t="shared" si="33"/>
        <v>-1.2922125065557189E-7</v>
      </c>
      <c r="AA171" s="67">
        <f t="shared" si="34"/>
        <v>-1.2907788639974973E-7</v>
      </c>
      <c r="AB171" s="68">
        <f t="shared" si="43"/>
        <v>5.8301414766169567E-4</v>
      </c>
      <c r="AC171" s="69"/>
      <c r="AD171" s="70">
        <f t="shared" si="42"/>
        <v>5.8301414766169568</v>
      </c>
      <c r="AE171" s="70"/>
      <c r="AF171" s="74"/>
      <c r="AG171" s="71">
        <v>1650</v>
      </c>
    </row>
    <row r="172" spans="5:33">
      <c r="E172" s="73">
        <v>0.61972222222222217</v>
      </c>
      <c r="G172" s="58">
        <v>14.47</v>
      </c>
      <c r="H172" s="58">
        <v>6.02</v>
      </c>
      <c r="I172" s="58">
        <v>8.11</v>
      </c>
      <c r="J172" s="58">
        <v>14.52</v>
      </c>
      <c r="K172" s="58">
        <v>5.91</v>
      </c>
      <c r="L172" s="58">
        <v>9.6</v>
      </c>
      <c r="M172" s="59">
        <f t="shared" si="30"/>
        <v>14.495000000000001</v>
      </c>
      <c r="N172" s="59">
        <f t="shared" si="30"/>
        <v>5.9649999999999999</v>
      </c>
      <c r="O172" s="59">
        <f t="shared" si="30"/>
        <v>8.8550000000000004</v>
      </c>
      <c r="P172" s="60">
        <f t="shared" si="35"/>
        <v>0.17856073653255281</v>
      </c>
      <c r="Q172" s="22">
        <f t="shared" si="36"/>
        <v>1.0839269140212018E-6</v>
      </c>
      <c r="R172" s="61">
        <f t="shared" si="37"/>
        <v>3.8554383023470013E-9</v>
      </c>
      <c r="S172" s="22">
        <f t="shared" si="38"/>
        <v>1.4864404503204326E-17</v>
      </c>
      <c r="T172" s="62">
        <v>298</v>
      </c>
      <c r="U172" s="59">
        <f t="shared" si="39"/>
        <v>287.495</v>
      </c>
      <c r="V172" s="63">
        <f t="shared" si="40"/>
        <v>0.61627135388756638</v>
      </c>
      <c r="W172" s="64">
        <f t="shared" si="41"/>
        <v>4.1330566107961619</v>
      </c>
      <c r="X172" s="65">
        <f t="shared" si="31"/>
        <v>-1.3107571994745528E-7</v>
      </c>
      <c r="Y172" s="66">
        <f t="shared" si="32"/>
        <v>-1.3092804763783651E-7</v>
      </c>
      <c r="Z172" s="66">
        <f t="shared" si="33"/>
        <v>-1.3092821400816839E-7</v>
      </c>
      <c r="AA172" s="67">
        <f t="shared" si="34"/>
        <v>-1.3078070769400976E-7</v>
      </c>
      <c r="AB172" s="68">
        <f t="shared" si="43"/>
        <v>5.8172193568649963E-4</v>
      </c>
      <c r="AC172" s="69"/>
      <c r="AD172" s="70">
        <f t="shared" si="42"/>
        <v>5.8172193568649959</v>
      </c>
      <c r="AE172" s="70"/>
      <c r="AF172" s="74"/>
      <c r="AG172" s="71">
        <v>1660</v>
      </c>
    </row>
    <row r="173" spans="5:33">
      <c r="E173" s="73">
        <v>0.6198379629629629</v>
      </c>
      <c r="G173" s="58">
        <v>14.49</v>
      </c>
      <c r="H173" s="58">
        <v>6.02</v>
      </c>
      <c r="I173" s="58">
        <v>8.11</v>
      </c>
      <c r="J173" s="58">
        <v>14.54</v>
      </c>
      <c r="K173" s="58">
        <v>5.91</v>
      </c>
      <c r="L173" s="58">
        <v>9.5</v>
      </c>
      <c r="M173" s="59">
        <f t="shared" si="30"/>
        <v>14.515000000000001</v>
      </c>
      <c r="N173" s="59">
        <f t="shared" si="30"/>
        <v>5.9649999999999999</v>
      </c>
      <c r="O173" s="59">
        <f t="shared" si="30"/>
        <v>8.8049999999999997</v>
      </c>
      <c r="P173" s="60">
        <f t="shared" si="35"/>
        <v>0.17761286030684029</v>
      </c>
      <c r="Q173" s="22">
        <f t="shared" si="36"/>
        <v>1.0839269140212018E-6</v>
      </c>
      <c r="R173" s="61">
        <f t="shared" si="37"/>
        <v>3.861851368587343E-9</v>
      </c>
      <c r="S173" s="22">
        <f t="shared" si="38"/>
        <v>1.4913895993059935E-17</v>
      </c>
      <c r="T173" s="62">
        <v>298</v>
      </c>
      <c r="U173" s="59">
        <f t="shared" si="39"/>
        <v>287.51499999999999</v>
      </c>
      <c r="V173" s="63">
        <f t="shared" si="40"/>
        <v>0.61505527520186631</v>
      </c>
      <c r="W173" s="64">
        <f t="shared" si="41"/>
        <v>4.121499724997137</v>
      </c>
      <c r="X173" s="65">
        <f t="shared" si="31"/>
        <v>-1.3088557845347455E-7</v>
      </c>
      <c r="Y173" s="66">
        <f t="shared" si="32"/>
        <v>-1.3073800211682818E-7</v>
      </c>
      <c r="Z173" s="66">
        <f t="shared" si="33"/>
        <v>-1.3073816851235778E-7</v>
      </c>
      <c r="AA173" s="67">
        <f t="shared" si="34"/>
        <v>-1.3059075819601179E-7</v>
      </c>
      <c r="AB173" s="68">
        <f t="shared" si="43"/>
        <v>5.8041265410161053E-4</v>
      </c>
      <c r="AC173" s="69"/>
      <c r="AD173" s="70">
        <f t="shared" si="42"/>
        <v>5.8041265410161049</v>
      </c>
      <c r="AE173" s="70"/>
      <c r="AF173" s="74"/>
      <c r="AG173" s="71">
        <v>1670</v>
      </c>
    </row>
    <row r="174" spans="5:33">
      <c r="E174" s="73">
        <v>0.61995370370370373</v>
      </c>
      <c r="G174" s="58">
        <v>14.51</v>
      </c>
      <c r="H174" s="58">
        <v>6.02</v>
      </c>
      <c r="I174" s="58">
        <v>8.1999999999999993</v>
      </c>
      <c r="J174" s="58">
        <v>14.57</v>
      </c>
      <c r="K174" s="58">
        <v>5.91</v>
      </c>
      <c r="L174" s="58">
        <v>9.57</v>
      </c>
      <c r="M174" s="59">
        <f t="shared" si="30"/>
        <v>14.54</v>
      </c>
      <c r="N174" s="59">
        <f t="shared" si="30"/>
        <v>5.9649999999999999</v>
      </c>
      <c r="O174" s="59">
        <f t="shared" si="30"/>
        <v>8.8849999999999998</v>
      </c>
      <c r="P174" s="60">
        <f t="shared" si="35"/>
        <v>0.17930281453942676</v>
      </c>
      <c r="Q174" s="22">
        <f t="shared" si="36"/>
        <v>1.0839269140212018E-6</v>
      </c>
      <c r="R174" s="61">
        <f t="shared" si="37"/>
        <v>3.8698827044671202E-9</v>
      </c>
      <c r="S174" s="22">
        <f t="shared" si="38"/>
        <v>1.4975992146333752E-17</v>
      </c>
      <c r="T174" s="62">
        <v>298</v>
      </c>
      <c r="U174" s="59">
        <f t="shared" si="39"/>
        <v>287.54000000000002</v>
      </c>
      <c r="V174" s="63">
        <f t="shared" si="40"/>
        <v>0.61353541474007756</v>
      </c>
      <c r="W174" s="64">
        <f t="shared" si="41"/>
        <v>4.1071013005274972</v>
      </c>
      <c r="X174" s="65">
        <f t="shared" si="31"/>
        <v>-1.3284631017272498E-7</v>
      </c>
      <c r="Y174" s="66">
        <f t="shared" si="32"/>
        <v>-1.3269393595900092E-7</v>
      </c>
      <c r="Z174" s="66">
        <f t="shared" si="33"/>
        <v>-1.3269411073164592E-7</v>
      </c>
      <c r="AA174" s="67">
        <f t="shared" si="34"/>
        <v>-1.3254191088963972E-7</v>
      </c>
      <c r="AB174" s="68">
        <f t="shared" si="43"/>
        <v>5.7910527297176412E-4</v>
      </c>
      <c r="AC174" s="69"/>
      <c r="AD174" s="70">
        <f t="shared" si="42"/>
        <v>5.7910527297176415</v>
      </c>
      <c r="AE174" s="70"/>
      <c r="AF174" s="74"/>
      <c r="AG174" s="71">
        <v>1680</v>
      </c>
    </row>
    <row r="175" spans="5:33">
      <c r="E175" s="73">
        <v>0.62006944444444445</v>
      </c>
      <c r="G175" s="58">
        <v>14.52</v>
      </c>
      <c r="H175" s="58">
        <v>6.02</v>
      </c>
      <c r="I175" s="58">
        <v>8.18</v>
      </c>
      <c r="J175" s="58">
        <v>14.59</v>
      </c>
      <c r="K175" s="58">
        <v>5.91</v>
      </c>
      <c r="L175" s="58">
        <v>9.57</v>
      </c>
      <c r="M175" s="59">
        <f t="shared" si="30"/>
        <v>14.555</v>
      </c>
      <c r="N175" s="59">
        <f t="shared" si="30"/>
        <v>5.9649999999999999</v>
      </c>
      <c r="O175" s="59">
        <f t="shared" si="30"/>
        <v>8.875</v>
      </c>
      <c r="P175" s="60">
        <f t="shared" si="35"/>
        <v>0.1791467154619876</v>
      </c>
      <c r="Q175" s="22">
        <f t="shared" si="36"/>
        <v>1.0839269140212018E-6</v>
      </c>
      <c r="R175" s="61">
        <f t="shared" si="37"/>
        <v>3.8747095209466326E-9</v>
      </c>
      <c r="S175" s="22">
        <f t="shared" si="38"/>
        <v>1.5013373871714482E-17</v>
      </c>
      <c r="T175" s="62">
        <v>298</v>
      </c>
      <c r="U175" s="59">
        <f t="shared" si="39"/>
        <v>287.55500000000001</v>
      </c>
      <c r="V175" s="63">
        <f t="shared" si="40"/>
        <v>0.61262362531404846</v>
      </c>
      <c r="W175" s="64">
        <f t="shared" si="41"/>
        <v>4.0984875985854456</v>
      </c>
      <c r="X175" s="65">
        <f t="shared" si="31"/>
        <v>-1.3303608530055206E-7</v>
      </c>
      <c r="Y175" s="66">
        <f t="shared" si="32"/>
        <v>-1.3288292448611724E-7</v>
      </c>
      <c r="Z175" s="66">
        <f t="shared" si="33"/>
        <v>-1.3288310081598311E-7</v>
      </c>
      <c r="AA175" s="67">
        <f t="shared" si="34"/>
        <v>-1.3273011592540665E-7</v>
      </c>
      <c r="AB175" s="68">
        <f t="shared" si="43"/>
        <v>5.7777833244769137E-4</v>
      </c>
      <c r="AC175" s="69"/>
      <c r="AD175" s="70">
        <f t="shared" si="42"/>
        <v>5.7777833244769141</v>
      </c>
      <c r="AE175" s="70"/>
      <c r="AF175" s="74"/>
      <c r="AG175" s="71">
        <v>1690</v>
      </c>
    </row>
    <row r="176" spans="5:33">
      <c r="E176" s="73">
        <v>0.62018518518518517</v>
      </c>
      <c r="G176" s="58">
        <v>14.54</v>
      </c>
      <c r="H176" s="58">
        <v>6.02</v>
      </c>
      <c r="I176" s="58">
        <v>8.09</v>
      </c>
      <c r="J176" s="58">
        <v>14.61</v>
      </c>
      <c r="K176" s="58">
        <v>5.91</v>
      </c>
      <c r="L176" s="58">
        <v>9.52</v>
      </c>
      <c r="M176" s="59">
        <f t="shared" si="30"/>
        <v>14.574999999999999</v>
      </c>
      <c r="N176" s="59">
        <f t="shared" si="30"/>
        <v>5.9649999999999999</v>
      </c>
      <c r="O176" s="59">
        <f t="shared" si="30"/>
        <v>8.8049999999999997</v>
      </c>
      <c r="P176" s="60">
        <f t="shared" si="35"/>
        <v>0.17779422248133131</v>
      </c>
      <c r="Q176" s="22">
        <f t="shared" si="36"/>
        <v>1.0839269140212018E-6</v>
      </c>
      <c r="R176" s="61">
        <f t="shared" si="37"/>
        <v>3.8811546425829417E-9</v>
      </c>
      <c r="S176" s="22">
        <f t="shared" si="38"/>
        <v>1.5063361359643121E-17</v>
      </c>
      <c r="T176" s="62">
        <v>298</v>
      </c>
      <c r="U176" s="59">
        <f t="shared" si="39"/>
        <v>287.57499999999999</v>
      </c>
      <c r="V176" s="63">
        <f t="shared" si="40"/>
        <v>0.61140805404134602</v>
      </c>
      <c r="W176" s="64">
        <f t="shared" si="41"/>
        <v>4.0870321500622238</v>
      </c>
      <c r="X176" s="65">
        <f t="shared" si="31"/>
        <v>-1.3253709106812869E-7</v>
      </c>
      <c r="Y176" s="66">
        <f t="shared" si="32"/>
        <v>-1.3238472663336901E-7</v>
      </c>
      <c r="Z176" s="66">
        <f t="shared" si="33"/>
        <v>-1.323849017912874E-7</v>
      </c>
      <c r="AA176" s="67">
        <f t="shared" si="34"/>
        <v>-1.3223271211172352E-7</v>
      </c>
      <c r="AB176" s="68">
        <f t="shared" si="43"/>
        <v>5.7644950202797446E-4</v>
      </c>
      <c r="AC176" s="69"/>
      <c r="AD176" s="70">
        <f t="shared" si="42"/>
        <v>5.7644950202797443</v>
      </c>
      <c r="AE176" s="70"/>
      <c r="AF176" s="74"/>
      <c r="AG176" s="71">
        <v>1700</v>
      </c>
    </row>
    <row r="177" spans="5:33">
      <c r="E177" s="73">
        <v>0.62030092592592589</v>
      </c>
      <c r="G177" s="58">
        <v>14.58</v>
      </c>
      <c r="H177" s="58">
        <v>6.02</v>
      </c>
      <c r="I177" s="58">
        <v>8.14</v>
      </c>
      <c r="J177" s="58">
        <v>14.63</v>
      </c>
      <c r="K177" s="58">
        <v>5.91</v>
      </c>
      <c r="L177" s="58">
        <v>9.56</v>
      </c>
      <c r="M177" s="59">
        <f t="shared" si="30"/>
        <v>14.605</v>
      </c>
      <c r="N177" s="59">
        <f t="shared" si="30"/>
        <v>5.9649999999999999</v>
      </c>
      <c r="O177" s="59">
        <f t="shared" si="30"/>
        <v>8.8500000000000014</v>
      </c>
      <c r="P177" s="60">
        <f t="shared" si="35"/>
        <v>0.1787941654074548</v>
      </c>
      <c r="Q177" s="22">
        <f t="shared" si="36"/>
        <v>1.0839269140212018E-6</v>
      </c>
      <c r="R177" s="61">
        <f t="shared" si="37"/>
        <v>3.8908424319188022E-9</v>
      </c>
      <c r="S177" s="22">
        <f t="shared" si="38"/>
        <v>1.513865483001982E-17</v>
      </c>
      <c r="T177" s="62">
        <v>298</v>
      </c>
      <c r="U177" s="59">
        <f t="shared" si="39"/>
        <v>287.60500000000002</v>
      </c>
      <c r="V177" s="63">
        <f t="shared" si="40"/>
        <v>0.60958501412206734</v>
      </c>
      <c r="W177" s="64">
        <f t="shared" si="41"/>
        <v>4.0699119545427695</v>
      </c>
      <c r="X177" s="65">
        <f t="shared" si="31"/>
        <v>-1.3420325091742518E-7</v>
      </c>
      <c r="Y177" s="66">
        <f t="shared" si="32"/>
        <v>-1.3404667198163753E-7</v>
      </c>
      <c r="Z177" s="66">
        <f t="shared" si="33"/>
        <v>-1.3404685466695227E-7</v>
      </c>
      <c r="AA177" s="67">
        <f t="shared" si="34"/>
        <v>-1.3389045799019052E-7</v>
      </c>
      <c r="AB177" s="68">
        <f t="shared" si="43"/>
        <v>5.7512565359459252E-4</v>
      </c>
      <c r="AC177" s="69"/>
      <c r="AD177" s="70">
        <f t="shared" si="42"/>
        <v>5.7512565359459256</v>
      </c>
      <c r="AE177" s="70"/>
      <c r="AF177" s="74"/>
      <c r="AG177" s="71">
        <v>1710</v>
      </c>
    </row>
    <row r="178" spans="5:33">
      <c r="E178" s="73">
        <v>0.62041666666666662</v>
      </c>
      <c r="G178" s="58">
        <v>14.59</v>
      </c>
      <c r="H178" s="58">
        <v>6.02</v>
      </c>
      <c r="I178" s="58">
        <v>8.1199999999999992</v>
      </c>
      <c r="J178" s="58">
        <v>14.64</v>
      </c>
      <c r="K178" s="58">
        <v>5.91</v>
      </c>
      <c r="L178" s="58">
        <v>9.52</v>
      </c>
      <c r="M178" s="59">
        <f t="shared" si="30"/>
        <v>14.615</v>
      </c>
      <c r="N178" s="59">
        <f t="shared" si="30"/>
        <v>5.9649999999999999</v>
      </c>
      <c r="O178" s="59">
        <f t="shared" si="30"/>
        <v>8.82</v>
      </c>
      <c r="P178" s="60">
        <f t="shared" si="35"/>
        <v>0.17821842907164842</v>
      </c>
      <c r="Q178" s="22">
        <f t="shared" si="36"/>
        <v>1.0839269140212018E-6</v>
      </c>
      <c r="R178" s="61">
        <f t="shared" si="37"/>
        <v>3.8940770657839558E-9</v>
      </c>
      <c r="S178" s="22">
        <f t="shared" si="38"/>
        <v>1.5163836194264582E-17</v>
      </c>
      <c r="T178" s="62">
        <v>298</v>
      </c>
      <c r="U178" s="59">
        <f t="shared" si="39"/>
        <v>287.61500000000001</v>
      </c>
      <c r="V178" s="63">
        <f t="shared" si="40"/>
        <v>0.60897741866194799</v>
      </c>
      <c r="W178" s="64">
        <f t="shared" si="41"/>
        <v>4.0642219650985245</v>
      </c>
      <c r="X178" s="65">
        <f t="shared" si="31"/>
        <v>-1.3386846676953106E-7</v>
      </c>
      <c r="Y178" s="66">
        <f t="shared" si="32"/>
        <v>-1.3371230409015929E-7</v>
      </c>
      <c r="Z178" s="66">
        <f t="shared" si="33"/>
        <v>-1.3371248625988915E-7</v>
      </c>
      <c r="AA178" s="67">
        <f t="shared" si="34"/>
        <v>-1.3355650532523134E-7</v>
      </c>
      <c r="AB178" s="68">
        <f t="shared" si="43"/>
        <v>5.7378518565758452E-4</v>
      </c>
      <c r="AC178" s="69"/>
      <c r="AD178" s="70">
        <f t="shared" si="42"/>
        <v>5.737851856575845</v>
      </c>
      <c r="AE178" s="70"/>
      <c r="AF178" s="74"/>
      <c r="AG178" s="71">
        <v>1720</v>
      </c>
    </row>
    <row r="179" spans="5:33">
      <c r="E179" s="73">
        <v>0.62053240740740745</v>
      </c>
      <c r="G179" s="58">
        <v>14.61</v>
      </c>
      <c r="H179" s="58">
        <v>6.02</v>
      </c>
      <c r="I179" s="58">
        <v>8.18</v>
      </c>
      <c r="J179" s="58">
        <v>14.66</v>
      </c>
      <c r="K179" s="58">
        <v>5.91</v>
      </c>
      <c r="L179" s="58">
        <v>9.59</v>
      </c>
      <c r="M179" s="59">
        <f t="shared" si="30"/>
        <v>14.635</v>
      </c>
      <c r="N179" s="59">
        <f t="shared" si="30"/>
        <v>5.9649999999999999</v>
      </c>
      <c r="O179" s="59">
        <f t="shared" si="30"/>
        <v>8.8849999999999998</v>
      </c>
      <c r="P179" s="60">
        <f t="shared" si="35"/>
        <v>0.17959299987147084</v>
      </c>
      <c r="Q179" s="22">
        <f t="shared" si="36"/>
        <v>1.0839269140212018E-6</v>
      </c>
      <c r="R179" s="61">
        <f t="shared" si="37"/>
        <v>3.9005544030435531E-9</v>
      </c>
      <c r="S179" s="22">
        <f t="shared" si="38"/>
        <v>1.5214324651102447E-17</v>
      </c>
      <c r="T179" s="62">
        <v>298</v>
      </c>
      <c r="U179" s="59">
        <f t="shared" si="39"/>
        <v>287.63499999999999</v>
      </c>
      <c r="V179" s="63">
        <f t="shared" si="40"/>
        <v>0.60776235448472893</v>
      </c>
      <c r="W179" s="64">
        <f t="shared" si="41"/>
        <v>4.0528670227381118</v>
      </c>
      <c r="X179" s="65">
        <f t="shared" si="31"/>
        <v>-1.3541304366839666E-7</v>
      </c>
      <c r="Y179" s="66">
        <f t="shared" si="32"/>
        <v>-1.3525288335314815E-7</v>
      </c>
      <c r="Z179" s="66">
        <f t="shared" si="33"/>
        <v>-1.3525307278339713E-7</v>
      </c>
      <c r="AA179" s="67">
        <f t="shared" si="34"/>
        <v>-1.3509310145029889E-7</v>
      </c>
      <c r="AB179" s="68">
        <f t="shared" si="43"/>
        <v>5.724480614029264E-4</v>
      </c>
      <c r="AC179" s="69"/>
      <c r="AD179" s="70">
        <f t="shared" si="42"/>
        <v>5.7244806140292637</v>
      </c>
      <c r="AE179" s="70"/>
      <c r="AF179" s="74"/>
      <c r="AG179" s="71">
        <v>1730</v>
      </c>
    </row>
    <row r="180" spans="5:33">
      <c r="E180" s="73">
        <v>0.62064814814814817</v>
      </c>
      <c r="G180" s="58">
        <v>14.62</v>
      </c>
      <c r="H180" s="58">
        <v>6.02</v>
      </c>
      <c r="I180" s="58">
        <v>8.1999999999999993</v>
      </c>
      <c r="J180" s="58">
        <v>14.68</v>
      </c>
      <c r="K180" s="58">
        <v>5.91</v>
      </c>
      <c r="L180" s="58">
        <v>9.57</v>
      </c>
      <c r="M180" s="59">
        <f t="shared" si="30"/>
        <v>14.649999999999999</v>
      </c>
      <c r="N180" s="59">
        <f t="shared" si="30"/>
        <v>5.9649999999999999</v>
      </c>
      <c r="O180" s="59">
        <f t="shared" si="30"/>
        <v>8.8849999999999998</v>
      </c>
      <c r="P180" s="60">
        <f t="shared" si="35"/>
        <v>0.17963890449196493</v>
      </c>
      <c r="Q180" s="22">
        <f t="shared" si="36"/>
        <v>1.0839269140212018E-6</v>
      </c>
      <c r="R180" s="61">
        <f t="shared" si="37"/>
        <v>3.9054194756335064E-9</v>
      </c>
      <c r="S180" s="22">
        <f t="shared" si="38"/>
        <v>1.5252301280657492E-17</v>
      </c>
      <c r="T180" s="62">
        <v>298</v>
      </c>
      <c r="U180" s="59">
        <f t="shared" si="39"/>
        <v>287.64999999999998</v>
      </c>
      <c r="V180" s="63">
        <f t="shared" si="40"/>
        <v>0.60685116723460397</v>
      </c>
      <c r="W180" s="64">
        <f t="shared" si="41"/>
        <v>4.0443726725075173</v>
      </c>
      <c r="X180" s="65">
        <f t="shared" si="31"/>
        <v>-1.357494407854183E-7</v>
      </c>
      <c r="Y180" s="66">
        <f t="shared" si="32"/>
        <v>-1.3558810253583181E-7</v>
      </c>
      <c r="Z180" s="66">
        <f t="shared" si="33"/>
        <v>-1.3558829428638805E-7</v>
      </c>
      <c r="AA180" s="67">
        <f t="shared" si="34"/>
        <v>-1.3542714733156664E-7</v>
      </c>
      <c r="AB180" s="68">
        <f t="shared" si="43"/>
        <v>5.7109553130727344E-4</v>
      </c>
      <c r="AC180" s="69"/>
      <c r="AD180" s="70">
        <f t="shared" si="42"/>
        <v>5.7109553130727342</v>
      </c>
      <c r="AE180" s="70"/>
      <c r="AF180" s="74"/>
      <c r="AG180" s="71">
        <v>1740</v>
      </c>
    </row>
    <row r="181" spans="5:33">
      <c r="E181" s="73">
        <v>0.62076388888888889</v>
      </c>
      <c r="G181" s="58">
        <v>14.63</v>
      </c>
      <c r="H181" s="58">
        <v>6.02</v>
      </c>
      <c r="I181" s="58">
        <v>8.1</v>
      </c>
      <c r="J181" s="58">
        <v>14.69</v>
      </c>
      <c r="K181" s="58">
        <v>5.91</v>
      </c>
      <c r="L181" s="58">
        <v>9.52</v>
      </c>
      <c r="M181" s="59">
        <f t="shared" si="30"/>
        <v>14.66</v>
      </c>
      <c r="N181" s="59">
        <f t="shared" si="30"/>
        <v>5.9649999999999999</v>
      </c>
      <c r="O181" s="59">
        <f t="shared" si="30"/>
        <v>8.8099999999999987</v>
      </c>
      <c r="P181" s="60">
        <f t="shared" si="35"/>
        <v>0.17815289550796962</v>
      </c>
      <c r="Q181" s="22">
        <f t="shared" si="36"/>
        <v>1.0839269140212018E-6</v>
      </c>
      <c r="R181" s="61">
        <f t="shared" si="37"/>
        <v>3.9086662280565502E-9</v>
      </c>
      <c r="S181" s="22">
        <f t="shared" si="38"/>
        <v>1.5277671682349818E-17</v>
      </c>
      <c r="T181" s="62">
        <v>298</v>
      </c>
      <c r="U181" s="59">
        <f t="shared" si="39"/>
        <v>287.66000000000003</v>
      </c>
      <c r="V181" s="63">
        <f t="shared" si="40"/>
        <v>0.60624376186092022</v>
      </c>
      <c r="W181" s="64">
        <f t="shared" si="41"/>
        <v>4.0387201562720474</v>
      </c>
      <c r="X181" s="65">
        <f t="shared" si="31"/>
        <v>-1.3471855663404716E-7</v>
      </c>
      <c r="Y181" s="66">
        <f t="shared" si="32"/>
        <v>-1.3455928134459452E-7</v>
      </c>
      <c r="Z181" s="66">
        <f t="shared" si="33"/>
        <v>-1.3455946965286074E-7</v>
      </c>
      <c r="AA181" s="67">
        <f t="shared" si="34"/>
        <v>-1.3440038222640753E-7</v>
      </c>
      <c r="AB181" s="68">
        <f t="shared" si="43"/>
        <v>5.6973964900433778E-4</v>
      </c>
      <c r="AC181" s="69"/>
      <c r="AD181" s="70">
        <f t="shared" si="42"/>
        <v>5.6973964900433778</v>
      </c>
      <c r="AE181" s="70"/>
      <c r="AF181" s="74"/>
      <c r="AG181" s="71">
        <v>1750</v>
      </c>
    </row>
    <row r="182" spans="5:33">
      <c r="E182" s="73">
        <v>0.62087962962962961</v>
      </c>
      <c r="G182" s="58">
        <v>14.66</v>
      </c>
      <c r="H182" s="58">
        <v>6.02</v>
      </c>
      <c r="I182" s="58">
        <v>8.07</v>
      </c>
      <c r="J182" s="58">
        <v>14.71</v>
      </c>
      <c r="K182" s="58">
        <v>5.91</v>
      </c>
      <c r="L182" s="58">
        <v>9.5399999999999991</v>
      </c>
      <c r="M182" s="59">
        <f t="shared" si="30"/>
        <v>14.685</v>
      </c>
      <c r="N182" s="59">
        <f t="shared" si="30"/>
        <v>5.9649999999999999</v>
      </c>
      <c r="O182" s="59">
        <f t="shared" si="30"/>
        <v>8.8049999999999997</v>
      </c>
      <c r="P182" s="60">
        <f t="shared" si="35"/>
        <v>0.17812768356789926</v>
      </c>
      <c r="Q182" s="22">
        <f t="shared" si="36"/>
        <v>1.0839269140212018E-6</v>
      </c>
      <c r="R182" s="61">
        <f t="shared" si="37"/>
        <v>3.9167949229034859E-9</v>
      </c>
      <c r="S182" s="22">
        <f t="shared" si="38"/>
        <v>1.5341282468082525E-17</v>
      </c>
      <c r="T182" s="62">
        <v>298</v>
      </c>
      <c r="U182" s="59">
        <f t="shared" si="39"/>
        <v>287.685</v>
      </c>
      <c r="V182" s="63">
        <f t="shared" si="40"/>
        <v>0.60472543317034633</v>
      </c>
      <c r="W182" s="64">
        <f t="shared" si="41"/>
        <v>4.0246251164892435</v>
      </c>
      <c r="X182" s="65">
        <f t="shared" si="31"/>
        <v>-1.3541346824433319E-7</v>
      </c>
      <c r="Y182" s="66">
        <f t="shared" si="32"/>
        <v>-1.3525216459220389E-7</v>
      </c>
      <c r="Z182" s="66">
        <f t="shared" si="33"/>
        <v>-1.352523567360765E-7</v>
      </c>
      <c r="AA182" s="67">
        <f t="shared" si="34"/>
        <v>-1.3509124477005871E-7</v>
      </c>
      <c r="AB182" s="68">
        <f t="shared" si="43"/>
        <v>5.683940549362455E-4</v>
      </c>
      <c r="AC182" s="69"/>
      <c r="AD182" s="70">
        <f t="shared" si="42"/>
        <v>5.6839405493624549</v>
      </c>
      <c r="AE182" s="70"/>
      <c r="AF182" s="74"/>
      <c r="AG182" s="71">
        <v>1760</v>
      </c>
    </row>
    <row r="183" spans="5:33">
      <c r="E183" s="73">
        <v>0.62099537037037034</v>
      </c>
      <c r="G183" s="58">
        <v>14.67</v>
      </c>
      <c r="H183" s="58">
        <v>6.01</v>
      </c>
      <c r="I183" s="58">
        <v>8.11</v>
      </c>
      <c r="J183" s="58">
        <v>14.73</v>
      </c>
      <c r="K183" s="58">
        <v>5.91</v>
      </c>
      <c r="L183" s="58">
        <v>9.57</v>
      </c>
      <c r="M183" s="59">
        <f t="shared" si="30"/>
        <v>14.7</v>
      </c>
      <c r="N183" s="59">
        <f t="shared" si="30"/>
        <v>5.96</v>
      </c>
      <c r="O183" s="59">
        <f t="shared" si="30"/>
        <v>8.84</v>
      </c>
      <c r="P183" s="60">
        <f t="shared" si="35"/>
        <v>0.17888149368151712</v>
      </c>
      <c r="Q183" s="22">
        <f t="shared" si="36"/>
        <v>1.0964781961431832E-6</v>
      </c>
      <c r="R183" s="61">
        <f t="shared" si="37"/>
        <v>3.8767891492941208E-9</v>
      </c>
      <c r="S183" s="22">
        <f t="shared" si="38"/>
        <v>1.5029494108084632E-17</v>
      </c>
      <c r="T183" s="62">
        <v>298</v>
      </c>
      <c r="U183" s="59">
        <f t="shared" si="39"/>
        <v>287.7</v>
      </c>
      <c r="V183" s="63">
        <f t="shared" si="40"/>
        <v>0.60381456261532762</v>
      </c>
      <c r="W183" s="64">
        <f t="shared" si="41"/>
        <v>4.0161928867721093</v>
      </c>
      <c r="X183" s="65">
        <f t="shared" si="31"/>
        <v>-1.3318483070742755E-7</v>
      </c>
      <c r="Y183" s="66">
        <f t="shared" si="32"/>
        <v>-1.3302842065517187E-7</v>
      </c>
      <c r="Z183" s="66">
        <f t="shared" si="33"/>
        <v>-1.3302860434053844E-7</v>
      </c>
      <c r="AA183" s="67">
        <f t="shared" si="34"/>
        <v>-1.3287237754221522E-7</v>
      </c>
      <c r="AB183" s="68">
        <f t="shared" si="43"/>
        <v>5.6704153201012726E-4</v>
      </c>
      <c r="AC183" s="69"/>
      <c r="AD183" s="70">
        <f t="shared" si="42"/>
        <v>5.6704153201012728</v>
      </c>
      <c r="AE183" s="70"/>
      <c r="AF183" s="74"/>
      <c r="AG183" s="71">
        <v>1770</v>
      </c>
    </row>
    <row r="184" spans="5:33">
      <c r="E184" s="73">
        <v>0.62111111111111106</v>
      </c>
      <c r="G184" s="58">
        <v>14.69</v>
      </c>
      <c r="H184" s="58">
        <v>6.01</v>
      </c>
      <c r="I184" s="58">
        <v>8.1199999999999992</v>
      </c>
      <c r="J184" s="58">
        <v>14.75</v>
      </c>
      <c r="K184" s="58">
        <v>5.91</v>
      </c>
      <c r="L184" s="58">
        <v>9.5</v>
      </c>
      <c r="M184" s="59">
        <f t="shared" si="30"/>
        <v>14.719999999999999</v>
      </c>
      <c r="N184" s="59">
        <f t="shared" si="30"/>
        <v>5.96</v>
      </c>
      <c r="O184" s="59">
        <f t="shared" si="30"/>
        <v>8.8099999999999987</v>
      </c>
      <c r="P184" s="60">
        <f t="shared" si="35"/>
        <v>0.17833525913281539</v>
      </c>
      <c r="Q184" s="22">
        <f t="shared" si="36"/>
        <v>1.0964781961431832E-6</v>
      </c>
      <c r="R184" s="61">
        <f t="shared" si="37"/>
        <v>3.8832377301465573E-9</v>
      </c>
      <c r="S184" s="22">
        <f t="shared" si="38"/>
        <v>1.5079535268833788E-17</v>
      </c>
      <c r="T184" s="62">
        <v>298</v>
      </c>
      <c r="U184" s="59">
        <f t="shared" si="39"/>
        <v>287.72000000000003</v>
      </c>
      <c r="V184" s="63">
        <f t="shared" si="40"/>
        <v>0.60260021628036919</v>
      </c>
      <c r="W184" s="64">
        <f t="shared" si="41"/>
        <v>4.00497875161635</v>
      </c>
      <c r="X184" s="65">
        <f t="shared" si="31"/>
        <v>-1.3327983680542137E-7</v>
      </c>
      <c r="Y184" s="66">
        <f t="shared" si="32"/>
        <v>-1.3312283519898101E-7</v>
      </c>
      <c r="Z184" s="66">
        <f t="shared" si="33"/>
        <v>-1.3312302014446874E-7</v>
      </c>
      <c r="AA184" s="67">
        <f t="shared" si="34"/>
        <v>-1.3296620304779023E-7</v>
      </c>
      <c r="AB184" s="68">
        <f t="shared" si="43"/>
        <v>5.6571124657972549E-4</v>
      </c>
      <c r="AC184" s="69"/>
      <c r="AD184" s="70">
        <f t="shared" si="42"/>
        <v>5.6571124657972547</v>
      </c>
      <c r="AE184" s="70"/>
      <c r="AF184" s="74"/>
      <c r="AG184" s="71">
        <v>1780</v>
      </c>
    </row>
    <row r="185" spans="5:33">
      <c r="E185" s="73">
        <v>0.62122685185185189</v>
      </c>
      <c r="G185" s="58">
        <v>14.71</v>
      </c>
      <c r="H185" s="58">
        <v>6.01</v>
      </c>
      <c r="I185" s="58">
        <v>8.06</v>
      </c>
      <c r="J185" s="58">
        <v>14.77</v>
      </c>
      <c r="K185" s="58">
        <v>5.91</v>
      </c>
      <c r="L185" s="58">
        <v>9.41</v>
      </c>
      <c r="M185" s="59">
        <f t="shared" si="30"/>
        <v>14.74</v>
      </c>
      <c r="N185" s="59">
        <f t="shared" si="30"/>
        <v>5.96</v>
      </c>
      <c r="O185" s="59">
        <f t="shared" si="30"/>
        <v>8.7349999999999994</v>
      </c>
      <c r="P185" s="60">
        <f t="shared" si="35"/>
        <v>0.17687743423038085</v>
      </c>
      <c r="Q185" s="22">
        <f t="shared" si="36"/>
        <v>1.0964781961431832E-6</v>
      </c>
      <c r="R185" s="61">
        <f t="shared" si="37"/>
        <v>3.8896970374515831E-9</v>
      </c>
      <c r="S185" s="22">
        <f t="shared" si="38"/>
        <v>1.5129743043159621E-17</v>
      </c>
      <c r="T185" s="62">
        <v>298</v>
      </c>
      <c r="U185" s="59">
        <f t="shared" si="39"/>
        <v>287.74</v>
      </c>
      <c r="V185" s="63">
        <f t="shared" si="40"/>
        <v>0.60138603875702468</v>
      </c>
      <c r="W185" s="64">
        <f t="shared" si="41"/>
        <v>3.9937974813088686</v>
      </c>
      <c r="X185" s="65">
        <f t="shared" si="31"/>
        <v>-1.3268879581833275E-7</v>
      </c>
      <c r="Y185" s="66">
        <f t="shared" si="32"/>
        <v>-1.3253281654899708E-7</v>
      </c>
      <c r="Z185" s="66">
        <f t="shared" si="33"/>
        <v>-1.3253299990684815E-7</v>
      </c>
      <c r="AA185" s="67">
        <f t="shared" si="34"/>
        <v>-1.3237720356427936E-7</v>
      </c>
      <c r="AB185" s="68">
        <f t="shared" si="43"/>
        <v>5.64380016995492E-4</v>
      </c>
      <c r="AC185" s="69"/>
      <c r="AD185" s="70">
        <f t="shared" si="42"/>
        <v>5.6438001699549201</v>
      </c>
      <c r="AE185" s="70"/>
      <c r="AF185" s="74"/>
      <c r="AG185" s="71">
        <v>1790</v>
      </c>
    </row>
    <row r="186" spans="5:33">
      <c r="E186" s="73">
        <v>0.62134259259259261</v>
      </c>
      <c r="G186" s="58">
        <v>14.74</v>
      </c>
      <c r="H186" s="58">
        <v>6.01</v>
      </c>
      <c r="I186" s="58">
        <v>8.1</v>
      </c>
      <c r="J186" s="58">
        <v>14.79</v>
      </c>
      <c r="K186" s="58">
        <v>5.91</v>
      </c>
      <c r="L186" s="58">
        <v>9.5</v>
      </c>
      <c r="M186" s="59">
        <f t="shared" si="30"/>
        <v>14.765000000000001</v>
      </c>
      <c r="N186" s="59">
        <f t="shared" si="30"/>
        <v>5.96</v>
      </c>
      <c r="O186" s="59">
        <f t="shared" si="30"/>
        <v>8.8000000000000007</v>
      </c>
      <c r="P186" s="60">
        <f t="shared" si="35"/>
        <v>0.1782696978470589</v>
      </c>
      <c r="Q186" s="22">
        <f t="shared" si="36"/>
        <v>1.0964781961431832E-6</v>
      </c>
      <c r="R186" s="61">
        <f t="shared" si="37"/>
        <v>3.8977862828411011E-9</v>
      </c>
      <c r="S186" s="22">
        <f t="shared" si="38"/>
        <v>1.5192737906704247E-17</v>
      </c>
      <c r="T186" s="62">
        <v>298</v>
      </c>
      <c r="U186" s="59">
        <f t="shared" si="39"/>
        <v>287.76499999999999</v>
      </c>
      <c r="V186" s="63">
        <f t="shared" si="40"/>
        <v>0.59986855419055429</v>
      </c>
      <c r="W186" s="64">
        <f t="shared" si="41"/>
        <v>3.9798669561518363</v>
      </c>
      <c r="X186" s="65">
        <f t="shared" si="31"/>
        <v>-1.3444364539556395E-7</v>
      </c>
      <c r="Y186" s="66">
        <f t="shared" si="32"/>
        <v>-1.3428313617518944E-7</v>
      </c>
      <c r="Z186" s="66">
        <f t="shared" si="33"/>
        <v>-1.3428332780350888E-7</v>
      </c>
      <c r="AA186" s="67">
        <f t="shared" si="34"/>
        <v>-1.3412300975389238E-7</v>
      </c>
      <c r="AB186" s="68">
        <f t="shared" si="43"/>
        <v>5.6305468760833486E-4</v>
      </c>
      <c r="AC186" s="75">
        <f>D13</f>
        <v>5.4206662902315085E-4</v>
      </c>
      <c r="AD186" s="70">
        <f t="shared" si="42"/>
        <v>5.6305468760833488</v>
      </c>
      <c r="AE186" s="70">
        <f>AC186*10000</f>
        <v>5.4206662902315088</v>
      </c>
      <c r="AF186" s="74">
        <f>(AD186-AE186)*(AD186-AE186)</f>
        <v>4.4049860317511576E-2</v>
      </c>
      <c r="AG186" s="71">
        <v>1800</v>
      </c>
    </row>
    <row r="187" spans="5:33">
      <c r="E187" s="73">
        <v>0.62145833333333333</v>
      </c>
      <c r="G187" s="58">
        <v>14.77</v>
      </c>
      <c r="H187" s="58">
        <v>6.01</v>
      </c>
      <c r="I187" s="58">
        <v>8.06</v>
      </c>
      <c r="J187" s="58">
        <v>14.82</v>
      </c>
      <c r="K187" s="58">
        <v>5.91</v>
      </c>
      <c r="L187" s="58">
        <v>9.51</v>
      </c>
      <c r="M187" s="59">
        <f t="shared" si="30"/>
        <v>14.795</v>
      </c>
      <c r="N187" s="59">
        <f t="shared" si="30"/>
        <v>5.96</v>
      </c>
      <c r="O187" s="59">
        <f t="shared" si="30"/>
        <v>8.7850000000000001</v>
      </c>
      <c r="P187" s="60">
        <f t="shared" si="35"/>
        <v>0.17805703181038307</v>
      </c>
      <c r="Q187" s="22">
        <f t="shared" si="36"/>
        <v>1.0964781961431832E-6</v>
      </c>
      <c r="R187" s="61">
        <f t="shared" si="37"/>
        <v>3.9075155865823293E-9</v>
      </c>
      <c r="S187" s="22">
        <f t="shared" si="38"/>
        <v>1.5268678059383844E-17</v>
      </c>
      <c r="T187" s="62">
        <v>298</v>
      </c>
      <c r="U187" s="59">
        <f t="shared" si="39"/>
        <v>287.79500000000002</v>
      </c>
      <c r="V187" s="63">
        <f t="shared" si="40"/>
        <v>0.59804792071537671</v>
      </c>
      <c r="W187" s="64">
        <f t="shared" si="41"/>
        <v>3.9632176259049379</v>
      </c>
      <c r="X187" s="65">
        <f t="shared" si="31"/>
        <v>-1.3519820259386307E-7</v>
      </c>
      <c r="Y187" s="66">
        <f t="shared" si="32"/>
        <v>-1.3503549858625768E-7</v>
      </c>
      <c r="Z187" s="66">
        <f t="shared" si="33"/>
        <v>-1.3503569439207153E-7</v>
      </c>
      <c r="AA187" s="67">
        <f t="shared" si="34"/>
        <v>-1.3487318571899577E-7</v>
      </c>
      <c r="AB187" s="68">
        <f t="shared" si="43"/>
        <v>5.6171185496982346E-4</v>
      </c>
      <c r="AC187" s="69"/>
      <c r="AD187" s="70">
        <f t="shared" si="42"/>
        <v>5.617118549698235</v>
      </c>
      <c r="AE187" s="70"/>
      <c r="AF187" s="74"/>
      <c r="AG187" s="71">
        <v>1810</v>
      </c>
    </row>
    <row r="188" spans="5:33">
      <c r="E188" s="73">
        <v>0.62157407407407406</v>
      </c>
      <c r="G188" s="58">
        <v>14.78</v>
      </c>
      <c r="H188" s="58">
        <v>6.01</v>
      </c>
      <c r="I188" s="58">
        <v>8.1</v>
      </c>
      <c r="J188" s="58">
        <v>14.83</v>
      </c>
      <c r="K188" s="58">
        <v>5.91</v>
      </c>
      <c r="L188" s="58">
        <v>9.5500000000000007</v>
      </c>
      <c r="M188" s="59">
        <f t="shared" si="30"/>
        <v>14.805</v>
      </c>
      <c r="N188" s="59">
        <f t="shared" si="30"/>
        <v>5.96</v>
      </c>
      <c r="O188" s="59">
        <f t="shared" si="30"/>
        <v>8.8249999999999993</v>
      </c>
      <c r="P188" s="60">
        <f t="shared" si="35"/>
        <v>0.17889832409979856</v>
      </c>
      <c r="Q188" s="22">
        <f t="shared" si="36"/>
        <v>1.0964781961431832E-6</v>
      </c>
      <c r="R188" s="61">
        <f t="shared" si="37"/>
        <v>3.910764081597518E-9</v>
      </c>
      <c r="S188" s="22">
        <f t="shared" si="38"/>
        <v>1.529407570191328E-17</v>
      </c>
      <c r="T188" s="62">
        <v>298</v>
      </c>
      <c r="U188" s="59">
        <f t="shared" si="39"/>
        <v>287.80500000000001</v>
      </c>
      <c r="V188" s="63">
        <f t="shared" si="40"/>
        <v>0.59744112723601439</v>
      </c>
      <c r="W188" s="64">
        <f t="shared" si="41"/>
        <v>3.957684110119597</v>
      </c>
      <c r="X188" s="65">
        <f t="shared" si="31"/>
        <v>-1.3592562850938817E-7</v>
      </c>
      <c r="Y188" s="66">
        <f t="shared" si="32"/>
        <v>-1.3576077263930059E-7</v>
      </c>
      <c r="Z188" s="66">
        <f t="shared" si="33"/>
        <v>-1.3576097258288884E-7</v>
      </c>
      <c r="AA188" s="67">
        <f t="shared" si="34"/>
        <v>-1.355963161713909E-7</v>
      </c>
      <c r="AB188" s="68">
        <f t="shared" si="43"/>
        <v>5.6036149867937427E-4</v>
      </c>
      <c r="AC188" s="69"/>
      <c r="AD188" s="70">
        <f t="shared" si="42"/>
        <v>5.603614986793743</v>
      </c>
      <c r="AE188" s="70"/>
      <c r="AF188" s="74"/>
      <c r="AG188" s="71">
        <v>1820</v>
      </c>
    </row>
    <row r="189" spans="5:33">
      <c r="E189" s="73">
        <v>0.62168981481481478</v>
      </c>
      <c r="G189" s="58">
        <v>14.79</v>
      </c>
      <c r="H189" s="58">
        <v>6.01</v>
      </c>
      <c r="I189" s="58">
        <v>8.14</v>
      </c>
      <c r="J189" s="58">
        <v>14.86</v>
      </c>
      <c r="K189" s="58">
        <v>5.91</v>
      </c>
      <c r="L189" s="58">
        <v>9.5</v>
      </c>
      <c r="M189" s="59">
        <f t="shared" si="30"/>
        <v>14.824999999999999</v>
      </c>
      <c r="N189" s="59">
        <f t="shared" si="30"/>
        <v>5.96</v>
      </c>
      <c r="O189" s="59">
        <f t="shared" si="30"/>
        <v>8.82</v>
      </c>
      <c r="P189" s="60">
        <f t="shared" si="35"/>
        <v>0.17885808239801235</v>
      </c>
      <c r="Q189" s="22">
        <f t="shared" si="36"/>
        <v>1.0964781961431832E-6</v>
      </c>
      <c r="R189" s="61">
        <f t="shared" si="37"/>
        <v>3.9172691757369739E-9</v>
      </c>
      <c r="S189" s="22">
        <f t="shared" si="38"/>
        <v>1.534499779517903E-17</v>
      </c>
      <c r="T189" s="62">
        <v>298</v>
      </c>
      <c r="U189" s="59">
        <f t="shared" si="39"/>
        <v>287.82499999999999</v>
      </c>
      <c r="V189" s="63">
        <f t="shared" si="40"/>
        <v>0.59622766676945882</v>
      </c>
      <c r="W189" s="64">
        <f t="shared" si="41"/>
        <v>3.9466413952393542</v>
      </c>
      <c r="X189" s="65">
        <f t="shared" si="31"/>
        <v>-1.3639776209997558E-7</v>
      </c>
      <c r="Y189" s="66">
        <f t="shared" si="32"/>
        <v>-1.3623135583830807E-7</v>
      </c>
      <c r="Z189" s="66">
        <f t="shared" si="33"/>
        <v>-1.3623155885515743E-7</v>
      </c>
      <c r="AA189" s="67">
        <f t="shared" si="34"/>
        <v>-1.3606535511497523E-7</v>
      </c>
      <c r="AB189" s="68">
        <f t="shared" si="43"/>
        <v>5.5900388962083238E-4</v>
      </c>
      <c r="AC189" s="69"/>
      <c r="AD189" s="70">
        <f t="shared" si="42"/>
        <v>5.5900388962083234</v>
      </c>
      <c r="AE189" s="70"/>
      <c r="AF189" s="74"/>
      <c r="AG189" s="71">
        <v>1830</v>
      </c>
    </row>
    <row r="190" spans="5:33">
      <c r="E190" s="73">
        <v>0.6218055555555555</v>
      </c>
      <c r="G190" s="58">
        <v>14.81</v>
      </c>
      <c r="H190" s="58">
        <v>6.01</v>
      </c>
      <c r="I190" s="58">
        <v>8.18</v>
      </c>
      <c r="J190" s="58">
        <v>14.87</v>
      </c>
      <c r="K190" s="58">
        <v>5.9</v>
      </c>
      <c r="L190" s="58">
        <v>9.4499999999999993</v>
      </c>
      <c r="M190" s="59">
        <f t="shared" si="30"/>
        <v>14.84</v>
      </c>
      <c r="N190" s="59">
        <f t="shared" si="30"/>
        <v>5.9550000000000001</v>
      </c>
      <c r="O190" s="59">
        <f t="shared" si="30"/>
        <v>8.8149999999999995</v>
      </c>
      <c r="P190" s="60">
        <f t="shared" si="35"/>
        <v>0.17880252819497008</v>
      </c>
      <c r="Q190" s="22">
        <f t="shared" si="36"/>
        <v>1.1091748152623991E-6</v>
      </c>
      <c r="R190" s="61">
        <f t="shared" si="37"/>
        <v>3.8772585581539373E-9</v>
      </c>
      <c r="S190" s="22">
        <f t="shared" si="38"/>
        <v>1.5033133926777949E-17</v>
      </c>
      <c r="T190" s="62">
        <v>298</v>
      </c>
      <c r="U190" s="59">
        <f t="shared" si="39"/>
        <v>287.83999999999997</v>
      </c>
      <c r="V190" s="63">
        <f t="shared" si="40"/>
        <v>0.59531768208288871</v>
      </c>
      <c r="W190" s="64">
        <f t="shared" si="41"/>
        <v>3.9383805872724258</v>
      </c>
      <c r="X190" s="65">
        <f t="shared" si="31"/>
        <v>-1.3353814093191157E-7</v>
      </c>
      <c r="Y190" s="66">
        <f t="shared" si="32"/>
        <v>-1.3337824938246216E-7</v>
      </c>
      <c r="Z190" s="66">
        <f t="shared" si="33"/>
        <v>-1.3337844082819748E-7</v>
      </c>
      <c r="AA190" s="67">
        <f t="shared" si="34"/>
        <v>-1.3321874026602931E-7</v>
      </c>
      <c r="AB190" s="68">
        <f t="shared" si="43"/>
        <v>5.576415747098292E-4</v>
      </c>
      <c r="AC190" s="69"/>
      <c r="AD190" s="70">
        <f t="shared" si="42"/>
        <v>5.5764157470982916</v>
      </c>
      <c r="AE190" s="70"/>
      <c r="AF190" s="74"/>
      <c r="AG190" s="71">
        <v>1840</v>
      </c>
    </row>
    <row r="191" spans="5:33">
      <c r="E191" s="73">
        <v>0.62192129629629633</v>
      </c>
      <c r="G191" s="58">
        <v>14.83</v>
      </c>
      <c r="H191" s="58">
        <v>6.01</v>
      </c>
      <c r="I191" s="58">
        <v>8.15</v>
      </c>
      <c r="J191" s="58">
        <v>14.89</v>
      </c>
      <c r="K191" s="58">
        <v>5.9</v>
      </c>
      <c r="L191" s="58">
        <v>9.44</v>
      </c>
      <c r="M191" s="59">
        <f t="shared" si="30"/>
        <v>14.86</v>
      </c>
      <c r="N191" s="59">
        <f t="shared" si="30"/>
        <v>5.9550000000000001</v>
      </c>
      <c r="O191" s="59">
        <f t="shared" si="30"/>
        <v>8.7949999999999999</v>
      </c>
      <c r="P191" s="60">
        <f t="shared" si="35"/>
        <v>0.17845786716202014</v>
      </c>
      <c r="Q191" s="22">
        <f t="shared" si="36"/>
        <v>1.1091748152623991E-6</v>
      </c>
      <c r="R191" s="61">
        <f t="shared" si="37"/>
        <v>3.8837079198125686E-9</v>
      </c>
      <c r="S191" s="22">
        <f t="shared" si="38"/>
        <v>1.5083187206414868E-17</v>
      </c>
      <c r="T191" s="62">
        <v>298</v>
      </c>
      <c r="U191" s="59">
        <f t="shared" si="39"/>
        <v>287.86</v>
      </c>
      <c r="V191" s="63">
        <f t="shared" si="40"/>
        <v>0.5941045166903931</v>
      </c>
      <c r="W191" s="64">
        <f t="shared" si="41"/>
        <v>3.9273944014078617</v>
      </c>
      <c r="X191" s="65">
        <f t="shared" si="31"/>
        <v>-1.3377782362073646E-7</v>
      </c>
      <c r="Y191" s="66">
        <f t="shared" si="32"/>
        <v>-1.3361697286164099E-7</v>
      </c>
      <c r="Z191" s="66">
        <f t="shared" si="33"/>
        <v>-1.336171662641497E-7</v>
      </c>
      <c r="AA191" s="67">
        <f t="shared" si="34"/>
        <v>-1.3345650844247931E-7</v>
      </c>
      <c r="AB191" s="68">
        <f t="shared" si="43"/>
        <v>5.5630779094046376E-4</v>
      </c>
      <c r="AC191" s="69"/>
      <c r="AD191" s="70">
        <f t="shared" si="42"/>
        <v>5.5630779094046376</v>
      </c>
      <c r="AE191" s="70"/>
      <c r="AF191" s="74"/>
      <c r="AG191" s="71">
        <v>1850</v>
      </c>
    </row>
    <row r="192" spans="5:33">
      <c r="E192" s="73">
        <v>0.62203703703703705</v>
      </c>
      <c r="G192" s="58">
        <v>14.84</v>
      </c>
      <c r="H192" s="58">
        <v>6.01</v>
      </c>
      <c r="I192" s="58">
        <v>8.11</v>
      </c>
      <c r="J192" s="58">
        <v>14.91</v>
      </c>
      <c r="K192" s="58">
        <v>5.9</v>
      </c>
      <c r="L192" s="58">
        <v>9.48</v>
      </c>
      <c r="M192" s="59">
        <f t="shared" si="30"/>
        <v>14.875</v>
      </c>
      <c r="N192" s="59">
        <f t="shared" si="30"/>
        <v>5.9550000000000001</v>
      </c>
      <c r="O192" s="59">
        <f t="shared" si="30"/>
        <v>8.7949999999999999</v>
      </c>
      <c r="P192" s="60">
        <f t="shared" si="35"/>
        <v>0.17850365719997741</v>
      </c>
      <c r="Q192" s="22">
        <f t="shared" si="36"/>
        <v>1.1091748152623991E-6</v>
      </c>
      <c r="R192" s="61">
        <f t="shared" si="37"/>
        <v>3.888551980168021E-9</v>
      </c>
      <c r="S192" s="22">
        <f t="shared" si="38"/>
        <v>1.5120836502468637E-17</v>
      </c>
      <c r="T192" s="62">
        <v>298</v>
      </c>
      <c r="U192" s="59">
        <f t="shared" si="39"/>
        <v>287.875</v>
      </c>
      <c r="V192" s="63">
        <f t="shared" si="40"/>
        <v>0.59319475326900806</v>
      </c>
      <c r="W192" s="64">
        <f t="shared" si="41"/>
        <v>3.9191758765253235</v>
      </c>
      <c r="X192" s="65">
        <f t="shared" si="31"/>
        <v>-1.3410458875897973E-7</v>
      </c>
      <c r="Y192" s="66">
        <f t="shared" si="32"/>
        <v>-1.339425620887808E-7</v>
      </c>
      <c r="Z192" s="66">
        <f t="shared" si="33"/>
        <v>-1.3394275785122337E-7</v>
      </c>
      <c r="AA192" s="67">
        <f t="shared" si="34"/>
        <v>-1.3378092647042227E-7</v>
      </c>
      <c r="AB192" s="68">
        <f t="shared" si="43"/>
        <v>5.5497161992327246E-4</v>
      </c>
      <c r="AC192" s="69"/>
      <c r="AD192" s="70">
        <f t="shared" si="42"/>
        <v>5.5497161992327246</v>
      </c>
      <c r="AE192" s="70"/>
      <c r="AF192" s="74"/>
      <c r="AG192" s="71">
        <v>1860</v>
      </c>
    </row>
    <row r="193" spans="5:33">
      <c r="E193" s="73">
        <v>0.62215277777777778</v>
      </c>
      <c r="G193" s="58">
        <v>14.87</v>
      </c>
      <c r="H193" s="58">
        <v>6.01</v>
      </c>
      <c r="I193" s="58">
        <v>8.15</v>
      </c>
      <c r="J193" s="58">
        <v>14.92</v>
      </c>
      <c r="K193" s="58">
        <v>5.9</v>
      </c>
      <c r="L193" s="58">
        <v>9.4499999999999993</v>
      </c>
      <c r="M193" s="59">
        <f t="shared" si="30"/>
        <v>14.895</v>
      </c>
      <c r="N193" s="59">
        <f t="shared" si="30"/>
        <v>5.9550000000000001</v>
      </c>
      <c r="O193" s="59">
        <f t="shared" si="30"/>
        <v>8.8000000000000007</v>
      </c>
      <c r="P193" s="60">
        <f t="shared" si="35"/>
        <v>0.17866626207096067</v>
      </c>
      <c r="Q193" s="22">
        <f t="shared" si="36"/>
        <v>1.1091748152623991E-6</v>
      </c>
      <c r="R193" s="61">
        <f t="shared" si="37"/>
        <v>3.8950201271002774E-9</v>
      </c>
      <c r="S193" s="22">
        <f t="shared" si="38"/>
        <v>1.5171181790516262E-17</v>
      </c>
      <c r="T193" s="62">
        <v>298</v>
      </c>
      <c r="U193" s="59">
        <f t="shared" si="39"/>
        <v>287.89499999999998</v>
      </c>
      <c r="V193" s="63">
        <f t="shared" si="40"/>
        <v>0.59198188284296172</v>
      </c>
      <c r="W193" s="64">
        <f t="shared" si="41"/>
        <v>3.9082459169808783</v>
      </c>
      <c r="X193" s="65">
        <f t="shared" si="31"/>
        <v>-1.3472435036633323E-7</v>
      </c>
      <c r="Y193" s="66">
        <f t="shared" si="32"/>
        <v>-1.3456042699978061E-7</v>
      </c>
      <c r="Z193" s="66">
        <f t="shared" si="33"/>
        <v>-1.3456062645051115E-7</v>
      </c>
      <c r="AA193" s="67">
        <f t="shared" si="34"/>
        <v>-1.343969020493331E-7</v>
      </c>
      <c r="AB193" s="68">
        <f t="shared" si="43"/>
        <v>5.5363219299809014E-4</v>
      </c>
      <c r="AC193" s="69"/>
      <c r="AD193" s="70">
        <f t="shared" si="42"/>
        <v>5.5363219299809012</v>
      </c>
      <c r="AE193" s="70"/>
      <c r="AF193" s="74"/>
      <c r="AG193" s="71">
        <v>1870</v>
      </c>
    </row>
    <row r="194" spans="5:33">
      <c r="E194" s="73">
        <v>0.6222685185185185</v>
      </c>
      <c r="G194" s="58">
        <v>14.87</v>
      </c>
      <c r="H194" s="58">
        <v>6.01</v>
      </c>
      <c r="I194" s="58">
        <v>8.2200000000000006</v>
      </c>
      <c r="J194" s="58">
        <v>14.94</v>
      </c>
      <c r="K194" s="58">
        <v>5.9</v>
      </c>
      <c r="L194" s="58">
        <v>9.4499999999999993</v>
      </c>
      <c r="M194" s="59">
        <f t="shared" si="30"/>
        <v>14.904999999999999</v>
      </c>
      <c r="N194" s="59">
        <f t="shared" si="30"/>
        <v>5.9550000000000001</v>
      </c>
      <c r="O194" s="59">
        <f t="shared" si="30"/>
        <v>8.8350000000000009</v>
      </c>
      <c r="P194" s="60">
        <f t="shared" si="35"/>
        <v>0.17940756617106629</v>
      </c>
      <c r="Q194" s="22">
        <f t="shared" si="36"/>
        <v>1.1091748152623991E-6</v>
      </c>
      <c r="R194" s="61">
        <f t="shared" si="37"/>
        <v>3.8982582340730021E-9</v>
      </c>
      <c r="S194" s="22">
        <f t="shared" si="38"/>
        <v>1.519641725951796E-17</v>
      </c>
      <c r="T194" s="62">
        <v>298</v>
      </c>
      <c r="U194" s="59">
        <f t="shared" si="39"/>
        <v>287.90499999999997</v>
      </c>
      <c r="V194" s="63">
        <f t="shared" si="40"/>
        <v>0.59137551082111683</v>
      </c>
      <c r="W194" s="64">
        <f t="shared" si="41"/>
        <v>3.9027929411165596</v>
      </c>
      <c r="X194" s="65">
        <f t="shared" si="31"/>
        <v>-1.3536788113916126E-7</v>
      </c>
      <c r="Y194" s="66">
        <f t="shared" si="32"/>
        <v>-1.3520198481230676E-7</v>
      </c>
      <c r="Z194" s="66">
        <f t="shared" si="33"/>
        <v>-1.3520218812191784E-7</v>
      </c>
      <c r="AA194" s="67">
        <f t="shared" si="34"/>
        <v>-1.3503649460635352E-7</v>
      </c>
      <c r="AB194" s="68">
        <f t="shared" si="43"/>
        <v>5.5228658739922977E-4</v>
      </c>
      <c r="AC194" s="69"/>
      <c r="AD194" s="70">
        <f t="shared" si="42"/>
        <v>5.5228658739922976</v>
      </c>
      <c r="AE194" s="70"/>
      <c r="AF194" s="74"/>
      <c r="AG194" s="71">
        <v>1880</v>
      </c>
    </row>
    <row r="195" spans="5:33">
      <c r="E195" s="73">
        <v>0.62238425925925922</v>
      </c>
      <c r="G195" s="58">
        <v>14.89</v>
      </c>
      <c r="H195" s="58">
        <v>6.01</v>
      </c>
      <c r="I195" s="58">
        <v>8.14</v>
      </c>
      <c r="J195" s="58">
        <v>14.96</v>
      </c>
      <c r="K195" s="58">
        <v>5.9</v>
      </c>
      <c r="L195" s="58">
        <v>9.51</v>
      </c>
      <c r="M195" s="59">
        <f t="shared" si="30"/>
        <v>14.925000000000001</v>
      </c>
      <c r="N195" s="59">
        <f t="shared" si="30"/>
        <v>5.9550000000000001</v>
      </c>
      <c r="O195" s="59">
        <f t="shared" si="30"/>
        <v>8.8249999999999993</v>
      </c>
      <c r="P195" s="60">
        <f t="shared" si="35"/>
        <v>0.17926586288173735</v>
      </c>
      <c r="Q195" s="22">
        <f t="shared" si="36"/>
        <v>1.1091748152623991E-6</v>
      </c>
      <c r="R195" s="61">
        <f t="shared" si="37"/>
        <v>3.9047425262122004E-9</v>
      </c>
      <c r="S195" s="22">
        <f t="shared" si="38"/>
        <v>1.5247014196010036E-17</v>
      </c>
      <c r="T195" s="62">
        <v>298</v>
      </c>
      <c r="U195" s="59">
        <f t="shared" si="39"/>
        <v>287.92500000000001</v>
      </c>
      <c r="V195" s="63">
        <f t="shared" si="40"/>
        <v>0.59016289313783454</v>
      </c>
      <c r="W195" s="64">
        <f t="shared" si="41"/>
        <v>3.8919109359215156</v>
      </c>
      <c r="X195" s="65">
        <f t="shared" si="31"/>
        <v>-1.357576182264878E-7</v>
      </c>
      <c r="Y195" s="66">
        <f t="shared" si="32"/>
        <v>-1.3559035579608919E-7</v>
      </c>
      <c r="Z195" s="66">
        <f t="shared" si="33"/>
        <v>-1.3559056187454715E-7</v>
      </c>
      <c r="AA195" s="67">
        <f t="shared" si="34"/>
        <v>-1.3542350501480173E-7</v>
      </c>
      <c r="AB195" s="68">
        <f t="shared" si="43"/>
        <v>5.5093456619653984E-4</v>
      </c>
      <c r="AC195" s="69"/>
      <c r="AD195" s="70">
        <f t="shared" si="42"/>
        <v>5.5093456619653987</v>
      </c>
      <c r="AE195" s="70"/>
      <c r="AF195" s="74"/>
      <c r="AG195" s="71">
        <v>1890</v>
      </c>
    </row>
    <row r="196" spans="5:33">
      <c r="E196" s="73">
        <v>0.62249999999999994</v>
      </c>
      <c r="G196" s="58">
        <v>14.91</v>
      </c>
      <c r="H196" s="58">
        <v>6.01</v>
      </c>
      <c r="I196" s="58">
        <v>8.06</v>
      </c>
      <c r="J196" s="58">
        <v>14.97</v>
      </c>
      <c r="K196" s="58">
        <v>5.9</v>
      </c>
      <c r="L196" s="58">
        <v>9.4600000000000009</v>
      </c>
      <c r="M196" s="59">
        <f t="shared" si="30"/>
        <v>14.940000000000001</v>
      </c>
      <c r="N196" s="59">
        <f t="shared" si="30"/>
        <v>5.9550000000000001</v>
      </c>
      <c r="O196" s="59">
        <f t="shared" si="30"/>
        <v>8.7600000000000016</v>
      </c>
      <c r="P196" s="60">
        <f t="shared" si="35"/>
        <v>0.17799120047915823</v>
      </c>
      <c r="Q196" s="22">
        <f t="shared" si="36"/>
        <v>1.1091748152623991E-6</v>
      </c>
      <c r="R196" s="61">
        <f t="shared" si="37"/>
        <v>3.9096128225527119E-9</v>
      </c>
      <c r="S196" s="22">
        <f t="shared" si="38"/>
        <v>1.5285072422268584E-17</v>
      </c>
      <c r="T196" s="62">
        <v>298</v>
      </c>
      <c r="U196" s="59">
        <f t="shared" si="39"/>
        <v>287.94</v>
      </c>
      <c r="V196" s="63">
        <f t="shared" si="40"/>
        <v>0.58925354042345801</v>
      </c>
      <c r="W196" s="64">
        <f t="shared" si="41"/>
        <v>3.8837703371077739</v>
      </c>
      <c r="X196" s="65">
        <f t="shared" si="31"/>
        <v>-1.3507875080649994E-7</v>
      </c>
      <c r="Y196" s="66">
        <f t="shared" si="32"/>
        <v>-1.349127484650205E-7</v>
      </c>
      <c r="Z196" s="66">
        <f t="shared" si="33"/>
        <v>-1.3491295247029307E-7</v>
      </c>
      <c r="AA196" s="67">
        <f t="shared" si="34"/>
        <v>-1.3474715363266977E-7</v>
      </c>
      <c r="AB196" s="68">
        <f t="shared" si="43"/>
        <v>5.4957866126556889E-4</v>
      </c>
      <c r="AC196" s="69"/>
      <c r="AD196" s="70">
        <f t="shared" si="42"/>
        <v>5.4957866126556887</v>
      </c>
      <c r="AE196" s="70"/>
      <c r="AF196" s="74"/>
      <c r="AG196" s="71">
        <v>1900</v>
      </c>
    </row>
    <row r="197" spans="5:33">
      <c r="E197" s="73">
        <v>0.62261574074074078</v>
      </c>
      <c r="G197" s="58">
        <v>14.92</v>
      </c>
      <c r="H197" s="58">
        <v>6.01</v>
      </c>
      <c r="I197" s="58">
        <v>8.07</v>
      </c>
      <c r="J197" s="58">
        <v>14.98</v>
      </c>
      <c r="K197" s="58">
        <v>5.9</v>
      </c>
      <c r="L197" s="58">
        <v>9.4</v>
      </c>
      <c r="M197" s="59">
        <f t="shared" si="30"/>
        <v>14.95</v>
      </c>
      <c r="N197" s="59">
        <f t="shared" si="30"/>
        <v>5.9550000000000001</v>
      </c>
      <c r="O197" s="59">
        <f t="shared" si="30"/>
        <v>8.7349999999999994</v>
      </c>
      <c r="P197" s="60">
        <f t="shared" si="35"/>
        <v>0.17751363369737552</v>
      </c>
      <c r="Q197" s="22">
        <f t="shared" si="36"/>
        <v>1.1091748152623991E-6</v>
      </c>
      <c r="R197" s="61">
        <f t="shared" si="37"/>
        <v>3.9128630610953262E-9</v>
      </c>
      <c r="S197" s="22">
        <f t="shared" si="38"/>
        <v>1.5310497334884287E-17</v>
      </c>
      <c r="T197" s="62">
        <v>298</v>
      </c>
      <c r="U197" s="59">
        <f t="shared" si="39"/>
        <v>287.95</v>
      </c>
      <c r="V197" s="63">
        <f t="shared" si="40"/>
        <v>0.5886473579142546</v>
      </c>
      <c r="W197" s="64">
        <f t="shared" si="41"/>
        <v>3.8783532031623227</v>
      </c>
      <c r="X197" s="65">
        <f t="shared" si="31"/>
        <v>-1.3479716623561058E-7</v>
      </c>
      <c r="Y197" s="66">
        <f t="shared" si="32"/>
        <v>-1.3463144845728434E-7</v>
      </c>
      <c r="Z197" s="66">
        <f t="shared" si="33"/>
        <v>-1.34631652188437E-7</v>
      </c>
      <c r="AA197" s="67">
        <f t="shared" si="34"/>
        <v>-1.3446613764033491E-7</v>
      </c>
      <c r="AB197" s="68">
        <f t="shared" si="43"/>
        <v>5.4822953242171925E-4</v>
      </c>
      <c r="AC197" s="69"/>
      <c r="AD197" s="70">
        <f t="shared" si="42"/>
        <v>5.4822953242171923</v>
      </c>
      <c r="AE197" s="70"/>
      <c r="AF197" s="74"/>
      <c r="AG197" s="71">
        <v>1910</v>
      </c>
    </row>
    <row r="198" spans="5:33">
      <c r="E198" s="73">
        <v>0.6227314814814815</v>
      </c>
      <c r="G198" s="58">
        <v>14.94</v>
      </c>
      <c r="H198" s="58">
        <v>6.01</v>
      </c>
      <c r="I198" s="58">
        <v>8</v>
      </c>
      <c r="J198" s="58">
        <v>15</v>
      </c>
      <c r="K198" s="58">
        <v>5.9</v>
      </c>
      <c r="L198" s="58">
        <v>9.32</v>
      </c>
      <c r="M198" s="59">
        <f t="shared" ref="M198:O222" si="44">(G198+J198)/2</f>
        <v>14.969999999999999</v>
      </c>
      <c r="N198" s="59">
        <f t="shared" si="44"/>
        <v>5.9550000000000001</v>
      </c>
      <c r="O198" s="59">
        <f t="shared" si="44"/>
        <v>8.66</v>
      </c>
      <c r="P198" s="60">
        <f t="shared" si="35"/>
        <v>0.17604978233123597</v>
      </c>
      <c r="Q198" s="22">
        <f t="shared" si="36"/>
        <v>1.1091748152623991E-6</v>
      </c>
      <c r="R198" s="61">
        <f t="shared" si="37"/>
        <v>3.9193716466392615E-9</v>
      </c>
      <c r="S198" s="22">
        <f t="shared" si="38"/>
        <v>1.5361474104479755E-17</v>
      </c>
      <c r="T198" s="62">
        <v>298</v>
      </c>
      <c r="U198" s="59">
        <f t="shared" si="39"/>
        <v>287.97000000000003</v>
      </c>
      <c r="V198" s="63">
        <f t="shared" si="40"/>
        <v>0.5874351191970244</v>
      </c>
      <c r="W198" s="64">
        <f t="shared" si="41"/>
        <v>3.8675427171569265</v>
      </c>
      <c r="X198" s="65">
        <f t="shared" ref="X198:X261" si="45">-($B$2/W198)*P198*S198*AB198</f>
        <v>-1.3417529011840453E-7</v>
      </c>
      <c r="Y198" s="66">
        <f t="shared" ref="Y198:Y261" si="46">-(AB198+(5*X198))*$B$2*S198*P198/W198</f>
        <v>-1.3401069365674177E-7</v>
      </c>
      <c r="Z198" s="66">
        <f t="shared" ref="Z198:Z261" si="47">-(AB198+5*Y198)*$B$2*P198*S198/W198</f>
        <v>-1.3401089557167832E-7</v>
      </c>
      <c r="AA198" s="67">
        <f t="shared" ref="AA198:AA261" si="48">-(AB198+(10*Z198))*$B$2*P198*S198/W198</f>
        <v>-1.3384650052956305E-7</v>
      </c>
      <c r="AB198" s="68">
        <f t="shared" si="43"/>
        <v>5.4688321657977361E-4</v>
      </c>
      <c r="AC198" s="69"/>
      <c r="AD198" s="70">
        <f t="shared" si="42"/>
        <v>5.4688321657977363</v>
      </c>
      <c r="AE198" s="70"/>
      <c r="AF198" s="74"/>
      <c r="AG198" s="71">
        <v>1920</v>
      </c>
    </row>
    <row r="199" spans="5:33">
      <c r="E199" s="73">
        <v>0.62284722222222222</v>
      </c>
      <c r="G199" s="58">
        <v>14.96</v>
      </c>
      <c r="H199" s="58">
        <v>6.01</v>
      </c>
      <c r="I199" s="58">
        <v>8.0299999999999994</v>
      </c>
      <c r="J199" s="58">
        <v>15.01</v>
      </c>
      <c r="K199" s="58">
        <v>5.9</v>
      </c>
      <c r="L199" s="58">
        <v>9.43</v>
      </c>
      <c r="M199" s="59">
        <f t="shared" si="44"/>
        <v>14.984999999999999</v>
      </c>
      <c r="N199" s="59">
        <f t="shared" si="44"/>
        <v>5.9550000000000001</v>
      </c>
      <c r="O199" s="59">
        <f t="shared" si="44"/>
        <v>8.73</v>
      </c>
      <c r="P199" s="60">
        <f t="shared" ref="P199:P262" si="49">((O199/32000)*(1/((-0.026*M199+1.9067)/1000)))/1.013</f>
        <v>0.177518440656284</v>
      </c>
      <c r="Q199" s="22">
        <f t="shared" ref="Q199:Q262" si="50">POWER(10, -N199)</f>
        <v>1.1091748152623991E-6</v>
      </c>
      <c r="R199" s="61">
        <f t="shared" ref="R199:R262" si="51">(0.00000000000001*(0.1253*EXP(0.0831*M199)))/Q199</f>
        <v>3.9242601895481961E-9</v>
      </c>
      <c r="S199" s="22">
        <f t="shared" ref="S199:S262" si="52">POWER(R199, 2)</f>
        <v>1.5399818035272844E-17</v>
      </c>
      <c r="T199" s="62">
        <v>298</v>
      </c>
      <c r="U199" s="59">
        <f t="shared" ref="U199:U262" si="53">273+M199</f>
        <v>287.98500000000001</v>
      </c>
      <c r="V199" s="63">
        <f t="shared" ref="V199:V262" si="54">((1/U199)-(1/298))*5026</f>
        <v>0.58652605065536945</v>
      </c>
      <c r="W199" s="64">
        <f t="shared" ref="W199:W262" si="55">POWER(10,V199)</f>
        <v>3.8594556140135476</v>
      </c>
      <c r="X199" s="65">
        <f t="shared" si="45"/>
        <v>-1.3558347728590826E-7</v>
      </c>
      <c r="Y199" s="66">
        <f t="shared" si="46"/>
        <v>-1.3541499491454905E-7</v>
      </c>
      <c r="Z199" s="66">
        <f t="shared" si="47"/>
        <v>-1.3541520427862519E-7</v>
      </c>
      <c r="AA199" s="67">
        <f t="shared" si="48"/>
        <v>-1.3524693075101091E-7</v>
      </c>
      <c r="AB199" s="68">
        <f t="shared" si="43"/>
        <v>5.4554310829793226E-4</v>
      </c>
      <c r="AC199" s="69"/>
      <c r="AD199" s="70">
        <f t="shared" ref="AD199:AD262" si="56">AB199*10000</f>
        <v>5.4554310829793229</v>
      </c>
      <c r="AE199" s="70"/>
      <c r="AF199" s="74"/>
      <c r="AG199" s="71">
        <v>1930</v>
      </c>
    </row>
    <row r="200" spans="5:33">
      <c r="E200" s="73">
        <v>0.62296296296296294</v>
      </c>
      <c r="G200" s="58">
        <v>14.97</v>
      </c>
      <c r="H200" s="58">
        <v>6.01</v>
      </c>
      <c r="I200" s="58">
        <v>7.98</v>
      </c>
      <c r="J200" s="58">
        <v>15.03</v>
      </c>
      <c r="K200" s="58">
        <v>5.9</v>
      </c>
      <c r="L200" s="58">
        <v>9.4499999999999993</v>
      </c>
      <c r="M200" s="59">
        <f t="shared" si="44"/>
        <v>15</v>
      </c>
      <c r="N200" s="59">
        <f t="shared" si="44"/>
        <v>5.9550000000000001</v>
      </c>
      <c r="O200" s="59">
        <f t="shared" si="44"/>
        <v>8.7149999999999999</v>
      </c>
      <c r="P200" s="60">
        <f t="shared" si="49"/>
        <v>0.17725899431866515</v>
      </c>
      <c r="Q200" s="22">
        <f t="shared" si="50"/>
        <v>1.1091748152623991E-6</v>
      </c>
      <c r="R200" s="61">
        <f t="shared" si="51"/>
        <v>3.9291548298252623E-9</v>
      </c>
      <c r="S200" s="22">
        <f t="shared" si="52"/>
        <v>1.5438257676739186E-17</v>
      </c>
      <c r="T200" s="62">
        <v>298</v>
      </c>
      <c r="U200" s="59">
        <f t="shared" si="53"/>
        <v>288</v>
      </c>
      <c r="V200" s="63">
        <f t="shared" si="54"/>
        <v>0.5856170768083514</v>
      </c>
      <c r="W200" s="64">
        <f t="shared" si="55"/>
        <v>3.8513862609176166</v>
      </c>
      <c r="X200" s="65">
        <f t="shared" si="45"/>
        <v>-1.356700219791885E-7</v>
      </c>
      <c r="Y200" s="66">
        <f t="shared" si="46"/>
        <v>-1.3550090466590394E-7</v>
      </c>
      <c r="Z200" s="66">
        <f t="shared" si="47"/>
        <v>-1.3550111547640752E-7</v>
      </c>
      <c r="AA200" s="67">
        <f t="shared" si="48"/>
        <v>-1.3533220844806155E-7</v>
      </c>
      <c r="AB200" s="68">
        <f t="shared" ref="AB200:AB263" si="57">AB199+10*(0.166666666666666*(X199+2*Y199+2*Z199+AA199))</f>
        <v>5.4418895695389343E-4</v>
      </c>
      <c r="AC200" s="69"/>
      <c r="AD200" s="70">
        <f t="shared" si="56"/>
        <v>5.441889569538934</v>
      </c>
      <c r="AE200" s="70"/>
      <c r="AF200" s="74"/>
      <c r="AG200" s="71">
        <v>1940</v>
      </c>
    </row>
    <row r="201" spans="5:33">
      <c r="E201" s="73">
        <v>0.62307870370370366</v>
      </c>
      <c r="G201" s="58">
        <v>14.99</v>
      </c>
      <c r="H201" s="58">
        <v>6.01</v>
      </c>
      <c r="I201" s="58">
        <v>8.01</v>
      </c>
      <c r="J201" s="58">
        <v>15.04</v>
      </c>
      <c r="K201" s="58">
        <v>5.9</v>
      </c>
      <c r="L201" s="58">
        <v>9.4700000000000006</v>
      </c>
      <c r="M201" s="59">
        <f t="shared" si="44"/>
        <v>15.015000000000001</v>
      </c>
      <c r="N201" s="59">
        <f t="shared" si="44"/>
        <v>5.9550000000000001</v>
      </c>
      <c r="O201" s="59">
        <f t="shared" si="44"/>
        <v>8.74</v>
      </c>
      <c r="P201" s="60">
        <f t="shared" si="49"/>
        <v>0.17781320493170269</v>
      </c>
      <c r="Q201" s="22">
        <f t="shared" si="50"/>
        <v>1.1091748152623991E-6</v>
      </c>
      <c r="R201" s="61">
        <f t="shared" si="51"/>
        <v>3.9340555750755669E-9</v>
      </c>
      <c r="S201" s="22">
        <f t="shared" si="52"/>
        <v>1.5476793267783148E-17</v>
      </c>
      <c r="T201" s="62">
        <v>298</v>
      </c>
      <c r="U201" s="59">
        <f t="shared" si="53"/>
        <v>288.01499999999999</v>
      </c>
      <c r="V201" s="63">
        <f t="shared" si="54"/>
        <v>0.58470819764118098</v>
      </c>
      <c r="W201" s="64">
        <f t="shared" si="55"/>
        <v>3.8433346171111959</v>
      </c>
      <c r="X201" s="65">
        <f t="shared" si="45"/>
        <v>-1.3637930524534826E-7</v>
      </c>
      <c r="Y201" s="66">
        <f t="shared" si="46"/>
        <v>-1.3620798844562497E-7</v>
      </c>
      <c r="Z201" s="66">
        <f t="shared" si="47"/>
        <v>-1.3620820365016655E-7</v>
      </c>
      <c r="AA201" s="67">
        <f t="shared" si="48"/>
        <v>-1.3603710151431405E-7</v>
      </c>
      <c r="AB201" s="68">
        <f t="shared" si="57"/>
        <v>5.4283394650270699E-4</v>
      </c>
      <c r="AC201" s="69"/>
      <c r="AD201" s="70">
        <f t="shared" si="56"/>
        <v>5.4283394650270695</v>
      </c>
      <c r="AE201" s="70"/>
      <c r="AF201" s="74"/>
      <c r="AG201" s="71">
        <v>1950</v>
      </c>
    </row>
    <row r="202" spans="5:33">
      <c r="E202" s="73">
        <v>0.62319444444444438</v>
      </c>
      <c r="G202" s="58">
        <v>15</v>
      </c>
      <c r="H202" s="58">
        <v>6.01</v>
      </c>
      <c r="I202" s="58">
        <v>7.99</v>
      </c>
      <c r="J202" s="58">
        <v>15.07</v>
      </c>
      <c r="K202" s="58">
        <v>5.9</v>
      </c>
      <c r="L202" s="58">
        <v>9.39</v>
      </c>
      <c r="M202" s="59">
        <f t="shared" si="44"/>
        <v>15.035</v>
      </c>
      <c r="N202" s="59">
        <f t="shared" si="44"/>
        <v>5.9550000000000001</v>
      </c>
      <c r="O202" s="59">
        <f t="shared" si="44"/>
        <v>8.6900000000000013</v>
      </c>
      <c r="P202" s="60">
        <f t="shared" si="49"/>
        <v>0.17685661773481079</v>
      </c>
      <c r="Q202" s="22">
        <f t="shared" si="50"/>
        <v>1.1091748152623991E-6</v>
      </c>
      <c r="R202" s="61">
        <f t="shared" si="51"/>
        <v>3.940599411863407E-9</v>
      </c>
      <c r="S202" s="22">
        <f t="shared" si="52"/>
        <v>1.5528323724778231E-17</v>
      </c>
      <c r="T202" s="62">
        <v>298</v>
      </c>
      <c r="U202" s="59">
        <f t="shared" si="53"/>
        <v>288.03500000000003</v>
      </c>
      <c r="V202" s="63">
        <f t="shared" si="54"/>
        <v>0.58349650600580638</v>
      </c>
      <c r="W202" s="64">
        <f t="shared" si="55"/>
        <v>3.8326265695564241</v>
      </c>
      <c r="X202" s="65">
        <f t="shared" si="45"/>
        <v>-1.3613505227269558E-7</v>
      </c>
      <c r="Y202" s="66">
        <f t="shared" si="46"/>
        <v>-1.3596391916635244E-7</v>
      </c>
      <c r="Z202" s="66">
        <f t="shared" si="47"/>
        <v>-1.3596413429492951E-7</v>
      </c>
      <c r="AA202" s="67">
        <f t="shared" si="48"/>
        <v>-1.3579321577629433E-7</v>
      </c>
      <c r="AB202" s="68">
        <f t="shared" si="57"/>
        <v>5.4147186518445497E-4</v>
      </c>
      <c r="AC202" s="69"/>
      <c r="AD202" s="70">
        <f t="shared" si="56"/>
        <v>5.4147186518445496</v>
      </c>
      <c r="AE202" s="70"/>
      <c r="AF202" s="74"/>
      <c r="AG202" s="71">
        <v>1960</v>
      </c>
    </row>
    <row r="203" spans="5:33">
      <c r="E203" s="73">
        <v>0.62331018518518522</v>
      </c>
      <c r="G203" s="58">
        <v>15.02</v>
      </c>
      <c r="H203" s="58">
        <v>6.01</v>
      </c>
      <c r="I203" s="58">
        <v>8.01</v>
      </c>
      <c r="J203" s="58">
        <v>15.08</v>
      </c>
      <c r="K203" s="58">
        <v>5.9</v>
      </c>
      <c r="L203" s="58">
        <v>9.4</v>
      </c>
      <c r="M203" s="59">
        <f t="shared" si="44"/>
        <v>15.05</v>
      </c>
      <c r="N203" s="59">
        <f t="shared" si="44"/>
        <v>5.9550000000000001</v>
      </c>
      <c r="O203" s="59">
        <f t="shared" si="44"/>
        <v>8.7050000000000001</v>
      </c>
      <c r="P203" s="60">
        <f t="shared" si="49"/>
        <v>0.1772074878239219</v>
      </c>
      <c r="Q203" s="22">
        <f t="shared" si="50"/>
        <v>1.1091748152623991E-6</v>
      </c>
      <c r="R203" s="61">
        <f t="shared" si="51"/>
        <v>3.9455144316799977E-9</v>
      </c>
      <c r="S203" s="22">
        <f t="shared" si="52"/>
        <v>1.5567084130595133E-17</v>
      </c>
      <c r="T203" s="62">
        <v>298</v>
      </c>
      <c r="U203" s="59">
        <f t="shared" si="53"/>
        <v>288.05</v>
      </c>
      <c r="V203" s="63">
        <f t="shared" si="54"/>
        <v>0.58258784770075023</v>
      </c>
      <c r="W203" s="64">
        <f t="shared" si="55"/>
        <v>3.8246160894701089</v>
      </c>
      <c r="X203" s="65">
        <f t="shared" si="45"/>
        <v>-1.3668793480329146E-7</v>
      </c>
      <c r="Y203" s="66">
        <f t="shared" si="46"/>
        <v>-1.3651497453067375E-7</v>
      </c>
      <c r="Z203" s="66">
        <f t="shared" si="47"/>
        <v>-1.3651519338873133E-7</v>
      </c>
      <c r="AA203" s="67">
        <f t="shared" si="48"/>
        <v>-1.3634245142030014E-7</v>
      </c>
      <c r="AB203" s="68">
        <f t="shared" si="57"/>
        <v>5.4011222455950243E-4</v>
      </c>
      <c r="AC203" s="69"/>
      <c r="AD203" s="70">
        <f t="shared" si="56"/>
        <v>5.4011222455950243</v>
      </c>
      <c r="AE203" s="70"/>
      <c r="AF203" s="74"/>
      <c r="AG203" s="71">
        <v>1970</v>
      </c>
    </row>
    <row r="204" spans="5:33">
      <c r="E204" s="73">
        <v>0.62342592592592594</v>
      </c>
      <c r="G204" s="58">
        <v>15.03</v>
      </c>
      <c r="H204" s="58">
        <v>6.01</v>
      </c>
      <c r="I204" s="58">
        <v>8.1199999999999992</v>
      </c>
      <c r="J204" s="58">
        <v>15.09</v>
      </c>
      <c r="K204" s="58">
        <v>5.9</v>
      </c>
      <c r="L204" s="58">
        <v>9.36</v>
      </c>
      <c r="M204" s="59">
        <f t="shared" si="44"/>
        <v>15.059999999999999</v>
      </c>
      <c r="N204" s="59">
        <f t="shared" si="44"/>
        <v>5.9550000000000001</v>
      </c>
      <c r="O204" s="59">
        <f t="shared" si="44"/>
        <v>8.7399999999999984</v>
      </c>
      <c r="P204" s="60">
        <f t="shared" si="49"/>
        <v>0.17795051333209477</v>
      </c>
      <c r="Q204" s="22">
        <f t="shared" si="50"/>
        <v>1.1091748152623991E-6</v>
      </c>
      <c r="R204" s="61">
        <f t="shared" si="51"/>
        <v>3.948794516859358E-9</v>
      </c>
      <c r="S204" s="22">
        <f t="shared" si="52"/>
        <v>1.5592978136378531E-17</v>
      </c>
      <c r="T204" s="62">
        <v>298</v>
      </c>
      <c r="U204" s="59">
        <f t="shared" si="53"/>
        <v>288.06</v>
      </c>
      <c r="V204" s="63">
        <f t="shared" si="54"/>
        <v>0.58198212807082106</v>
      </c>
      <c r="W204" s="64">
        <f t="shared" si="55"/>
        <v>3.8192855353118618</v>
      </c>
      <c r="X204" s="65">
        <f t="shared" si="45"/>
        <v>-1.3733327986483944E-7</v>
      </c>
      <c r="Y204" s="66">
        <f t="shared" si="46"/>
        <v>-1.3715824012271195E-7</v>
      </c>
      <c r="Z204" s="66">
        <f t="shared" si="47"/>
        <v>-1.371584632216677E-7</v>
      </c>
      <c r="AA204" s="67">
        <f t="shared" si="48"/>
        <v>-1.3698364600978918E-7</v>
      </c>
      <c r="AB204" s="68">
        <f t="shared" si="57"/>
        <v>5.3874707335606505E-4</v>
      </c>
      <c r="AC204" s="69"/>
      <c r="AD204" s="70">
        <f t="shared" si="56"/>
        <v>5.3874707335606509</v>
      </c>
      <c r="AE204" s="70"/>
      <c r="AF204" s="74"/>
      <c r="AG204" s="71">
        <v>1980</v>
      </c>
    </row>
    <row r="205" spans="5:33">
      <c r="E205" s="73">
        <v>0.62354166666666666</v>
      </c>
      <c r="G205" s="58">
        <v>15.05</v>
      </c>
      <c r="H205" s="58">
        <v>6.01</v>
      </c>
      <c r="I205" s="58">
        <v>8.01</v>
      </c>
      <c r="J205" s="58">
        <v>15.11</v>
      </c>
      <c r="K205" s="58">
        <v>5.9</v>
      </c>
      <c r="L205" s="58">
        <v>9.43</v>
      </c>
      <c r="M205" s="59">
        <f t="shared" si="44"/>
        <v>15.08</v>
      </c>
      <c r="N205" s="59">
        <f t="shared" si="44"/>
        <v>5.9550000000000001</v>
      </c>
      <c r="O205" s="59">
        <f t="shared" si="44"/>
        <v>8.7199999999999989</v>
      </c>
      <c r="P205" s="60">
        <f t="shared" si="49"/>
        <v>0.1776042581640897</v>
      </c>
      <c r="Q205" s="22">
        <f t="shared" si="50"/>
        <v>1.1091748152623991E-6</v>
      </c>
      <c r="R205" s="61">
        <f t="shared" si="51"/>
        <v>3.9553628701360018E-9</v>
      </c>
      <c r="S205" s="22">
        <f t="shared" si="52"/>
        <v>1.564489543445051E-17</v>
      </c>
      <c r="T205" s="62">
        <v>298</v>
      </c>
      <c r="U205" s="59">
        <f t="shared" si="53"/>
        <v>288.08</v>
      </c>
      <c r="V205" s="63">
        <f t="shared" si="54"/>
        <v>0.58077081496750693</v>
      </c>
      <c r="W205" s="64">
        <f t="shared" si="55"/>
        <v>3.8086478113606481</v>
      </c>
      <c r="X205" s="65">
        <f t="shared" si="45"/>
        <v>-1.3755543632968945E-7</v>
      </c>
      <c r="Y205" s="66">
        <f t="shared" si="46"/>
        <v>-1.3737938161157638E-7</v>
      </c>
      <c r="Z205" s="66">
        <f t="shared" si="47"/>
        <v>-1.3737960694082978E-7</v>
      </c>
      <c r="AA205" s="67">
        <f t="shared" si="48"/>
        <v>-1.372037769751804E-7</v>
      </c>
      <c r="AB205" s="68">
        <f t="shared" si="57"/>
        <v>5.3737548946845945E-4</v>
      </c>
      <c r="AC205" s="69"/>
      <c r="AD205" s="70">
        <f t="shared" si="56"/>
        <v>5.3737548946845948</v>
      </c>
      <c r="AE205" s="70"/>
      <c r="AF205" s="74"/>
      <c r="AG205" s="71">
        <v>1990</v>
      </c>
    </row>
    <row r="206" spans="5:33">
      <c r="E206" s="73">
        <v>0.62365740740740738</v>
      </c>
      <c r="G206" s="58">
        <v>15.07</v>
      </c>
      <c r="H206" s="58">
        <v>6.01</v>
      </c>
      <c r="I206" s="58">
        <v>7.91</v>
      </c>
      <c r="J206" s="58">
        <v>15.13</v>
      </c>
      <c r="K206" s="58">
        <v>5.9</v>
      </c>
      <c r="L206" s="58">
        <v>9.3699999999999992</v>
      </c>
      <c r="M206" s="59">
        <f t="shared" si="44"/>
        <v>15.100000000000001</v>
      </c>
      <c r="N206" s="59">
        <f t="shared" si="44"/>
        <v>5.9550000000000001</v>
      </c>
      <c r="O206" s="59">
        <f t="shared" si="44"/>
        <v>8.64</v>
      </c>
      <c r="P206" s="60">
        <f t="shared" si="49"/>
        <v>0.17603529781553889</v>
      </c>
      <c r="Q206" s="22">
        <f t="shared" si="50"/>
        <v>1.1091748152623991E-6</v>
      </c>
      <c r="R206" s="61">
        <f t="shared" si="51"/>
        <v>3.9619421490925166E-9</v>
      </c>
      <c r="S206" s="22">
        <f t="shared" si="52"/>
        <v>1.569698559275583E-17</v>
      </c>
      <c r="T206" s="62">
        <v>298</v>
      </c>
      <c r="U206" s="59">
        <f t="shared" si="53"/>
        <v>288.10000000000002</v>
      </c>
      <c r="V206" s="63">
        <f t="shared" si="54"/>
        <v>0.57955967004372355</v>
      </c>
      <c r="W206" s="64">
        <f t="shared" si="55"/>
        <v>3.7980411870765174</v>
      </c>
      <c r="X206" s="65">
        <f t="shared" si="45"/>
        <v>-1.3682554686139125E-7</v>
      </c>
      <c r="Y206" s="66">
        <f t="shared" si="46"/>
        <v>-1.3665090907126664E-7</v>
      </c>
      <c r="Z206" s="66">
        <f t="shared" si="47"/>
        <v>-1.3665113197085256E-7</v>
      </c>
      <c r="AA206" s="67">
        <f t="shared" si="48"/>
        <v>-1.3647671651131648E-7</v>
      </c>
      <c r="AB206" s="68">
        <f t="shared" si="57"/>
        <v>5.3600169415111E-4</v>
      </c>
      <c r="AC206" s="69"/>
      <c r="AD206" s="70">
        <f t="shared" si="56"/>
        <v>5.3600169415111001</v>
      </c>
      <c r="AE206" s="70"/>
      <c r="AF206" s="74"/>
      <c r="AG206" s="71">
        <v>2000</v>
      </c>
    </row>
    <row r="207" spans="5:33">
      <c r="E207" s="73">
        <v>0.6237731481481481</v>
      </c>
      <c r="G207" s="58">
        <v>15.08</v>
      </c>
      <c r="H207" s="58">
        <v>6.01</v>
      </c>
      <c r="I207" s="58">
        <v>8.0299999999999994</v>
      </c>
      <c r="J207" s="58">
        <v>15.14</v>
      </c>
      <c r="K207" s="58">
        <v>5.9</v>
      </c>
      <c r="L207" s="58">
        <v>9.34</v>
      </c>
      <c r="M207" s="59">
        <f t="shared" si="44"/>
        <v>15.11</v>
      </c>
      <c r="N207" s="59">
        <f t="shared" si="44"/>
        <v>5.9550000000000001</v>
      </c>
      <c r="O207" s="59">
        <f t="shared" si="44"/>
        <v>8.6849999999999987</v>
      </c>
      <c r="P207" s="60">
        <f t="shared" si="49"/>
        <v>0.1769825396203526</v>
      </c>
      <c r="Q207" s="22">
        <f t="shared" si="50"/>
        <v>1.1091748152623991E-6</v>
      </c>
      <c r="R207" s="61">
        <f t="shared" si="51"/>
        <v>3.9652358913787872E-9</v>
      </c>
      <c r="S207" s="22">
        <f t="shared" si="52"/>
        <v>1.5723095674278526E-17</v>
      </c>
      <c r="T207" s="62">
        <v>298</v>
      </c>
      <c r="U207" s="59">
        <f t="shared" si="53"/>
        <v>288.11</v>
      </c>
      <c r="V207" s="63">
        <f t="shared" si="54"/>
        <v>0.57895416063821559</v>
      </c>
      <c r="W207" s="64">
        <f t="shared" si="55"/>
        <v>3.7927495075735331</v>
      </c>
      <c r="X207" s="65">
        <f t="shared" si="45"/>
        <v>-1.3763108579395142E-7</v>
      </c>
      <c r="Y207" s="66">
        <f t="shared" si="46"/>
        <v>-1.374539340056035E-7</v>
      </c>
      <c r="Z207" s="66">
        <f t="shared" si="47"/>
        <v>-1.3745416202644581E-7</v>
      </c>
      <c r="AA207" s="67">
        <f t="shared" si="48"/>
        <v>-1.3727723767194637E-7</v>
      </c>
      <c r="AB207" s="68">
        <f t="shared" si="57"/>
        <v>5.3463518357534838E-4</v>
      </c>
      <c r="AC207" s="69"/>
      <c r="AD207" s="70">
        <f t="shared" si="56"/>
        <v>5.3463518357534836</v>
      </c>
      <c r="AE207" s="70"/>
      <c r="AF207" s="74"/>
      <c r="AG207" s="71">
        <v>2010</v>
      </c>
    </row>
    <row r="208" spans="5:33">
      <c r="E208" s="73">
        <v>0.62388888888888883</v>
      </c>
      <c r="G208" s="58">
        <v>15.1</v>
      </c>
      <c r="H208" s="58">
        <v>6.01</v>
      </c>
      <c r="I208" s="58">
        <v>8.02</v>
      </c>
      <c r="J208" s="58">
        <v>15.16</v>
      </c>
      <c r="K208" s="58">
        <v>5.9</v>
      </c>
      <c r="L208" s="58">
        <v>9.4499999999999993</v>
      </c>
      <c r="M208" s="59">
        <f t="shared" si="44"/>
        <v>15.129999999999999</v>
      </c>
      <c r="N208" s="59">
        <f t="shared" si="44"/>
        <v>5.9550000000000001</v>
      </c>
      <c r="O208" s="59">
        <f t="shared" si="44"/>
        <v>8.7349999999999994</v>
      </c>
      <c r="P208" s="60">
        <f t="shared" si="49"/>
        <v>0.17806260140130042</v>
      </c>
      <c r="Q208" s="22">
        <f t="shared" si="50"/>
        <v>1.1091748152623991E-6</v>
      </c>
      <c r="R208" s="61">
        <f t="shared" si="51"/>
        <v>3.9718315929400118E-9</v>
      </c>
      <c r="S208" s="22">
        <f t="shared" si="52"/>
        <v>1.5775446202676392E-17</v>
      </c>
      <c r="T208" s="62">
        <v>298</v>
      </c>
      <c r="U208" s="59">
        <f t="shared" si="53"/>
        <v>288.13</v>
      </c>
      <c r="V208" s="63">
        <f t="shared" si="54"/>
        <v>0.57774326791807651</v>
      </c>
      <c r="W208" s="64">
        <f t="shared" si="55"/>
        <v>3.7821893545395224</v>
      </c>
      <c r="X208" s="65">
        <f t="shared" si="45"/>
        <v>-1.3896176159840745E-7</v>
      </c>
      <c r="Y208" s="66">
        <f t="shared" si="46"/>
        <v>-1.3878070219105859E-7</v>
      </c>
      <c r="Z208" s="66">
        <f t="shared" si="47"/>
        <v>-1.3878093810134507E-7</v>
      </c>
      <c r="AA208" s="67">
        <f t="shared" si="48"/>
        <v>-1.3860011398952683E-7</v>
      </c>
      <c r="AB208" s="68">
        <f t="shared" si="57"/>
        <v>5.3326064271613175E-4</v>
      </c>
      <c r="AC208" s="69"/>
      <c r="AD208" s="70">
        <f t="shared" si="56"/>
        <v>5.3326064271613172</v>
      </c>
      <c r="AE208" s="70"/>
      <c r="AF208" s="74"/>
      <c r="AG208" s="71">
        <v>2020</v>
      </c>
    </row>
    <row r="209" spans="5:33">
      <c r="E209" s="73">
        <v>0.62400462962962966</v>
      </c>
      <c r="G209" s="58">
        <v>15.12</v>
      </c>
      <c r="H209" s="58">
        <v>6.01</v>
      </c>
      <c r="I209" s="58">
        <v>8.0399999999999991</v>
      </c>
      <c r="J209" s="58">
        <v>15.17</v>
      </c>
      <c r="K209" s="58">
        <v>5.9</v>
      </c>
      <c r="L209" s="58">
        <v>9.4700000000000006</v>
      </c>
      <c r="M209" s="59">
        <f t="shared" si="44"/>
        <v>15.145</v>
      </c>
      <c r="N209" s="59">
        <f t="shared" si="44"/>
        <v>5.9550000000000001</v>
      </c>
      <c r="O209" s="59">
        <f t="shared" si="44"/>
        <v>8.754999999999999</v>
      </c>
      <c r="P209" s="60">
        <f t="shared" si="49"/>
        <v>0.17851630625482509</v>
      </c>
      <c r="Q209" s="22">
        <f t="shared" si="50"/>
        <v>1.1091748152623991E-6</v>
      </c>
      <c r="R209" s="61">
        <f t="shared" si="51"/>
        <v>3.9767855679440912E-9</v>
      </c>
      <c r="S209" s="22">
        <f t="shared" si="52"/>
        <v>1.5814823453408408E-17</v>
      </c>
      <c r="T209" s="62">
        <v>298</v>
      </c>
      <c r="U209" s="59">
        <f t="shared" si="53"/>
        <v>288.14499999999998</v>
      </c>
      <c r="V209" s="63">
        <f t="shared" si="54"/>
        <v>0.57683520869025628</v>
      </c>
      <c r="W209" s="64">
        <f t="shared" si="55"/>
        <v>3.7742894984069539</v>
      </c>
      <c r="X209" s="65">
        <f t="shared" si="45"/>
        <v>-1.3959167602179825E-7</v>
      </c>
      <c r="Y209" s="66">
        <f t="shared" si="46"/>
        <v>-1.3940849467877363E-7</v>
      </c>
      <c r="Z209" s="66">
        <f t="shared" si="47"/>
        <v>-1.3940873506133362E-7</v>
      </c>
      <c r="AA209" s="67">
        <f t="shared" si="48"/>
        <v>-1.3922579346997747E-7</v>
      </c>
      <c r="AB209" s="68">
        <f t="shared" si="57"/>
        <v>5.318728341225105E-4</v>
      </c>
      <c r="AC209" s="69"/>
      <c r="AD209" s="70">
        <f t="shared" si="56"/>
        <v>5.3187283412251052</v>
      </c>
      <c r="AE209" s="70"/>
      <c r="AF209" s="74"/>
      <c r="AG209" s="71">
        <v>2030</v>
      </c>
    </row>
    <row r="210" spans="5:33">
      <c r="E210" s="73">
        <v>0.62412037037037038</v>
      </c>
      <c r="G210" s="58">
        <v>15.13</v>
      </c>
      <c r="H210" s="58">
        <v>6.01</v>
      </c>
      <c r="I210" s="58">
        <v>8.0500000000000007</v>
      </c>
      <c r="J210" s="58">
        <v>15.19</v>
      </c>
      <c r="K210" s="58">
        <v>5.9</v>
      </c>
      <c r="L210" s="58">
        <v>9.3699999999999992</v>
      </c>
      <c r="M210" s="59">
        <f t="shared" si="44"/>
        <v>15.16</v>
      </c>
      <c r="N210" s="59">
        <f t="shared" si="44"/>
        <v>5.9550000000000001</v>
      </c>
      <c r="O210" s="59">
        <f t="shared" si="44"/>
        <v>8.7100000000000009</v>
      </c>
      <c r="P210" s="60">
        <f t="shared" si="49"/>
        <v>0.17764453955977719</v>
      </c>
      <c r="Q210" s="22">
        <f t="shared" si="50"/>
        <v>1.1091748152623991E-6</v>
      </c>
      <c r="R210" s="61">
        <f t="shared" si="51"/>
        <v>3.9817457219282624E-9</v>
      </c>
      <c r="S210" s="22">
        <f t="shared" si="52"/>
        <v>1.585429899409402E-17</v>
      </c>
      <c r="T210" s="62">
        <v>298</v>
      </c>
      <c r="U210" s="59">
        <f t="shared" si="53"/>
        <v>288.16000000000003</v>
      </c>
      <c r="V210" s="63">
        <f t="shared" si="54"/>
        <v>0.57592724399941664</v>
      </c>
      <c r="W210" s="64">
        <f t="shared" si="55"/>
        <v>3.7664069625673768</v>
      </c>
      <c r="X210" s="65">
        <f t="shared" si="45"/>
        <v>-1.3918240407971593E-7</v>
      </c>
      <c r="Y210" s="66">
        <f t="shared" si="46"/>
        <v>-1.3899981673108044E-7</v>
      </c>
      <c r="Z210" s="66">
        <f t="shared" si="47"/>
        <v>-1.3900005625948995E-7</v>
      </c>
      <c r="AA210" s="67">
        <f t="shared" si="48"/>
        <v>-1.3881770781081015E-7</v>
      </c>
      <c r="AB210" s="68">
        <f t="shared" si="57"/>
        <v>5.3047874757422391E-4</v>
      </c>
      <c r="AC210" s="69"/>
      <c r="AD210" s="70">
        <f t="shared" si="56"/>
        <v>5.3047874757422386</v>
      </c>
      <c r="AE210" s="70"/>
      <c r="AF210" s="74"/>
      <c r="AG210" s="71">
        <v>2040</v>
      </c>
    </row>
    <row r="211" spans="5:33">
      <c r="E211" s="73">
        <v>0.6242361111111111</v>
      </c>
      <c r="G211" s="58">
        <v>15.15</v>
      </c>
      <c r="H211" s="58">
        <v>6</v>
      </c>
      <c r="I211" s="58">
        <v>8.08</v>
      </c>
      <c r="J211" s="58">
        <v>15.21</v>
      </c>
      <c r="K211" s="58">
        <v>5.9</v>
      </c>
      <c r="L211" s="58">
        <v>9.32</v>
      </c>
      <c r="M211" s="59">
        <f t="shared" si="44"/>
        <v>15.18</v>
      </c>
      <c r="N211" s="59">
        <f t="shared" si="44"/>
        <v>5.95</v>
      </c>
      <c r="O211" s="59">
        <f t="shared" si="44"/>
        <v>8.6999999999999993</v>
      </c>
      <c r="P211" s="60">
        <f t="shared" si="49"/>
        <v>0.17750160859710654</v>
      </c>
      <c r="Q211" s="22">
        <f t="shared" si="50"/>
        <v>1.1220184543019616E-6</v>
      </c>
      <c r="R211" s="61">
        <f t="shared" si="51"/>
        <v>3.9427144045354272E-9</v>
      </c>
      <c r="S211" s="22">
        <f t="shared" si="52"/>
        <v>1.554499687573115E-17</v>
      </c>
      <c r="T211" s="62">
        <v>298</v>
      </c>
      <c r="U211" s="59">
        <f t="shared" si="53"/>
        <v>288.18</v>
      </c>
      <c r="V211" s="63">
        <f t="shared" si="54"/>
        <v>0.57471677144364963</v>
      </c>
      <c r="W211" s="64">
        <f t="shared" si="55"/>
        <v>3.7559237888055761</v>
      </c>
      <c r="X211" s="65">
        <f t="shared" si="45"/>
        <v>-1.3637958592929095E-7</v>
      </c>
      <c r="Y211" s="66">
        <f t="shared" si="46"/>
        <v>-1.3620381776624463E-7</v>
      </c>
      <c r="Z211" s="66">
        <f t="shared" si="47"/>
        <v>-1.3620404429902759E-7</v>
      </c>
      <c r="AA211" s="67">
        <f t="shared" si="48"/>
        <v>-1.3602850208484621E-7</v>
      </c>
      <c r="AB211" s="68">
        <f t="shared" si="57"/>
        <v>5.2908874781110442E-4</v>
      </c>
      <c r="AC211" s="69"/>
      <c r="AD211" s="70">
        <f t="shared" si="56"/>
        <v>5.2908874781110447</v>
      </c>
      <c r="AE211" s="70"/>
      <c r="AF211" s="74"/>
      <c r="AG211" s="71">
        <v>2050</v>
      </c>
    </row>
    <row r="212" spans="5:33">
      <c r="E212" s="73">
        <v>0.62435185185185182</v>
      </c>
      <c r="G212" s="58">
        <v>15.17</v>
      </c>
      <c r="H212" s="58">
        <v>6</v>
      </c>
      <c r="I212" s="58">
        <v>7.99</v>
      </c>
      <c r="J212" s="58">
        <v>15.22</v>
      </c>
      <c r="K212" s="58">
        <v>5.9</v>
      </c>
      <c r="L212" s="58">
        <v>9.35</v>
      </c>
      <c r="M212" s="59">
        <f t="shared" si="44"/>
        <v>15.195</v>
      </c>
      <c r="N212" s="59">
        <f t="shared" si="44"/>
        <v>5.95</v>
      </c>
      <c r="O212" s="59">
        <f t="shared" si="44"/>
        <v>8.67</v>
      </c>
      <c r="P212" s="60">
        <f t="shared" si="49"/>
        <v>0.17693517152130628</v>
      </c>
      <c r="Q212" s="22">
        <f t="shared" si="50"/>
        <v>1.1220184543019616E-6</v>
      </c>
      <c r="R212" s="61">
        <f t="shared" si="51"/>
        <v>3.9476320623341639E-9</v>
      </c>
      <c r="S212" s="22">
        <f t="shared" si="52"/>
        <v>1.5583798899568683E-17</v>
      </c>
      <c r="T212" s="62">
        <v>298</v>
      </c>
      <c r="U212" s="59">
        <f t="shared" si="53"/>
        <v>288.19499999999999</v>
      </c>
      <c r="V212" s="63">
        <f t="shared" si="54"/>
        <v>0.57380902728170124</v>
      </c>
      <c r="W212" s="64">
        <f t="shared" si="55"/>
        <v>3.7480815126455442</v>
      </c>
      <c r="X212" s="65">
        <f t="shared" si="45"/>
        <v>-1.3621728968831829E-7</v>
      </c>
      <c r="Y212" s="66">
        <f t="shared" si="46"/>
        <v>-1.3604148704535574E-7</v>
      </c>
      <c r="Z212" s="66">
        <f t="shared" si="47"/>
        <v>-1.3604171393703257E-7</v>
      </c>
      <c r="AA212" s="67">
        <f t="shared" si="48"/>
        <v>-1.3586613760009203E-7</v>
      </c>
      <c r="AB212" s="68">
        <f t="shared" si="57"/>
        <v>5.277267081241966E-4</v>
      </c>
      <c r="AC212" s="69"/>
      <c r="AD212" s="70">
        <f t="shared" si="56"/>
        <v>5.2772670812419662</v>
      </c>
      <c r="AE212" s="70"/>
      <c r="AF212" s="74"/>
      <c r="AG212" s="71">
        <v>2060</v>
      </c>
    </row>
    <row r="213" spans="5:33">
      <c r="E213" s="73">
        <v>0.62446759259259255</v>
      </c>
      <c r="G213" s="58">
        <v>15.18</v>
      </c>
      <c r="H213" s="58">
        <v>6</v>
      </c>
      <c r="I213" s="58">
        <v>8.06</v>
      </c>
      <c r="J213" s="58">
        <v>15.24</v>
      </c>
      <c r="K213" s="58">
        <v>5.9</v>
      </c>
      <c r="L213" s="58">
        <v>9.4</v>
      </c>
      <c r="M213" s="59">
        <f t="shared" si="44"/>
        <v>15.21</v>
      </c>
      <c r="N213" s="59">
        <f t="shared" si="44"/>
        <v>5.95</v>
      </c>
      <c r="O213" s="59">
        <f t="shared" si="44"/>
        <v>8.73</v>
      </c>
      <c r="P213" s="60">
        <f t="shared" si="49"/>
        <v>0.17820561336071164</v>
      </c>
      <c r="Q213" s="22">
        <f t="shared" si="50"/>
        <v>1.1220184543019616E-6</v>
      </c>
      <c r="R213" s="61">
        <f t="shared" si="51"/>
        <v>3.9525558538153712E-9</v>
      </c>
      <c r="S213" s="22">
        <f t="shared" si="52"/>
        <v>1.5622697777530156E-17</v>
      </c>
      <c r="T213" s="62">
        <v>298</v>
      </c>
      <c r="U213" s="59">
        <f t="shared" si="53"/>
        <v>288.20999999999998</v>
      </c>
      <c r="V213" s="63">
        <f t="shared" si="54"/>
        <v>0.57290137760754023</v>
      </c>
      <c r="W213" s="64">
        <f t="shared" si="55"/>
        <v>3.7402564247177357</v>
      </c>
      <c r="X213" s="65">
        <f t="shared" si="45"/>
        <v>-1.3747026960835753E-7</v>
      </c>
      <c r="Y213" s="66">
        <f t="shared" si="46"/>
        <v>-1.3729075512079748E-7</v>
      </c>
      <c r="Z213" s="66">
        <f t="shared" si="47"/>
        <v>-1.3729098953840166E-7</v>
      </c>
      <c r="AA213" s="67">
        <f t="shared" si="48"/>
        <v>-1.3711170885622092E-7</v>
      </c>
      <c r="AB213" s="68">
        <f t="shared" si="57"/>
        <v>5.2636629174210802E-4</v>
      </c>
      <c r="AC213" s="69"/>
      <c r="AD213" s="70">
        <f t="shared" si="56"/>
        <v>5.2636629174210805</v>
      </c>
      <c r="AE213" s="70"/>
      <c r="AF213" s="74"/>
      <c r="AG213" s="71">
        <v>2070</v>
      </c>
    </row>
    <row r="214" spans="5:33">
      <c r="E214" s="73">
        <v>0.62458333333333327</v>
      </c>
      <c r="G214" s="58">
        <v>15.19</v>
      </c>
      <c r="H214" s="58">
        <v>6</v>
      </c>
      <c r="I214" s="58">
        <v>8.07</v>
      </c>
      <c r="J214" s="58">
        <v>15.26</v>
      </c>
      <c r="K214" s="58">
        <v>5.9</v>
      </c>
      <c r="L214" s="58">
        <v>9.36</v>
      </c>
      <c r="M214" s="59">
        <f t="shared" si="44"/>
        <v>15.225</v>
      </c>
      <c r="N214" s="59">
        <f t="shared" si="44"/>
        <v>5.95</v>
      </c>
      <c r="O214" s="59">
        <f t="shared" si="44"/>
        <v>8.7149999999999999</v>
      </c>
      <c r="P214" s="60">
        <f t="shared" si="49"/>
        <v>0.17794533983063804</v>
      </c>
      <c r="Q214" s="22">
        <f t="shared" si="50"/>
        <v>1.1220184543019616E-6</v>
      </c>
      <c r="R214" s="61">
        <f t="shared" si="51"/>
        <v>3.9574857866294489E-9</v>
      </c>
      <c r="S214" s="22">
        <f t="shared" si="52"/>
        <v>1.5661693751374108E-17</v>
      </c>
      <c r="T214" s="62">
        <v>298</v>
      </c>
      <c r="U214" s="59">
        <f t="shared" si="53"/>
        <v>288.22500000000002</v>
      </c>
      <c r="V214" s="63">
        <f t="shared" si="54"/>
        <v>0.57199382240640795</v>
      </c>
      <c r="W214" s="64">
        <f t="shared" si="55"/>
        <v>3.7324484856090434</v>
      </c>
      <c r="X214" s="65">
        <f t="shared" si="45"/>
        <v>-1.3754032129543151E-7</v>
      </c>
      <c r="Y214" s="66">
        <f t="shared" si="46"/>
        <v>-1.3736015388182226E-7</v>
      </c>
      <c r="Z214" s="66">
        <f t="shared" si="47"/>
        <v>-1.3736038988750134E-7</v>
      </c>
      <c r="AA214" s="67">
        <f t="shared" si="48"/>
        <v>-1.3718045786127203E-7</v>
      </c>
      <c r="AB214" s="68">
        <f t="shared" si="57"/>
        <v>5.2499338262913635E-4</v>
      </c>
      <c r="AC214" s="69"/>
      <c r="AD214" s="70">
        <f t="shared" si="56"/>
        <v>5.2499338262913637</v>
      </c>
      <c r="AE214" s="70"/>
      <c r="AF214" s="74"/>
      <c r="AG214" s="71">
        <v>2080</v>
      </c>
    </row>
    <row r="215" spans="5:33">
      <c r="E215" s="73">
        <v>0.6246990740740741</v>
      </c>
      <c r="G215" s="58">
        <v>15.21</v>
      </c>
      <c r="H215" s="58">
        <v>6.01</v>
      </c>
      <c r="I215" s="58">
        <v>8.02</v>
      </c>
      <c r="J215" s="58">
        <v>15.27</v>
      </c>
      <c r="K215" s="58">
        <v>5.9</v>
      </c>
      <c r="L215" s="58">
        <v>9.36</v>
      </c>
      <c r="M215" s="59">
        <f t="shared" si="44"/>
        <v>15.24</v>
      </c>
      <c r="N215" s="59">
        <f t="shared" si="44"/>
        <v>5.9550000000000001</v>
      </c>
      <c r="O215" s="59">
        <f t="shared" si="44"/>
        <v>8.69</v>
      </c>
      <c r="P215" s="60">
        <f t="shared" si="49"/>
        <v>0.17748069634167654</v>
      </c>
      <c r="Q215" s="22">
        <f t="shared" si="50"/>
        <v>1.1091748152623991E-6</v>
      </c>
      <c r="R215" s="61">
        <f t="shared" si="51"/>
        <v>4.0083045512203252E-9</v>
      </c>
      <c r="S215" s="22">
        <f t="shared" si="52"/>
        <v>1.6066505375333571E-17</v>
      </c>
      <c r="T215" s="62">
        <v>298</v>
      </c>
      <c r="U215" s="59">
        <f t="shared" si="53"/>
        <v>288.24</v>
      </c>
      <c r="V215" s="63">
        <f t="shared" si="54"/>
        <v>0.57108636166356541</v>
      </c>
      <c r="W215" s="64">
        <f t="shared" si="55"/>
        <v>3.7246576560007831</v>
      </c>
      <c r="X215" s="65">
        <f t="shared" si="45"/>
        <v>-1.4065232345554016E-7</v>
      </c>
      <c r="Y215" s="66">
        <f t="shared" si="46"/>
        <v>-1.4046341657246127E-7</v>
      </c>
      <c r="Z215" s="66">
        <f t="shared" si="47"/>
        <v>-1.4046367028892746E-7</v>
      </c>
      <c r="AA215" s="67">
        <f t="shared" si="48"/>
        <v>-1.4027501644079336E-7</v>
      </c>
      <c r="AB215" s="68">
        <f t="shared" si="57"/>
        <v>5.2361977951797742E-4</v>
      </c>
      <c r="AC215" s="69"/>
      <c r="AD215" s="70">
        <f t="shared" si="56"/>
        <v>5.2361977951797742</v>
      </c>
      <c r="AE215" s="70"/>
      <c r="AF215" s="74"/>
      <c r="AG215" s="71">
        <v>2090</v>
      </c>
    </row>
    <row r="216" spans="5:33">
      <c r="E216" s="73">
        <v>0.62481481481481482</v>
      </c>
      <c r="G216" s="58">
        <v>15.22</v>
      </c>
      <c r="H216" s="58">
        <v>6.01</v>
      </c>
      <c r="I216" s="58">
        <v>8.14</v>
      </c>
      <c r="J216" s="58">
        <v>15.28</v>
      </c>
      <c r="K216" s="58">
        <v>5.9</v>
      </c>
      <c r="L216" s="58">
        <v>9.34</v>
      </c>
      <c r="M216" s="59">
        <f t="shared" si="44"/>
        <v>15.25</v>
      </c>
      <c r="N216" s="59">
        <f t="shared" si="44"/>
        <v>5.9550000000000001</v>
      </c>
      <c r="O216" s="59">
        <f t="shared" si="44"/>
        <v>8.74</v>
      </c>
      <c r="P216" s="60">
        <f t="shared" si="49"/>
        <v>0.17853260546284605</v>
      </c>
      <c r="Q216" s="22">
        <f t="shared" si="50"/>
        <v>1.1091748152623991E-6</v>
      </c>
      <c r="R216" s="61">
        <f t="shared" si="51"/>
        <v>4.0116368366752336E-9</v>
      </c>
      <c r="S216" s="22">
        <f t="shared" si="52"/>
        <v>1.6093230109369673E-17</v>
      </c>
      <c r="T216" s="62">
        <v>298</v>
      </c>
      <c r="U216" s="59">
        <f t="shared" si="53"/>
        <v>288.25</v>
      </c>
      <c r="V216" s="63">
        <f t="shared" si="54"/>
        <v>0.57048144030454528</v>
      </c>
      <c r="W216" s="64">
        <f t="shared" si="55"/>
        <v>3.7194732554991643</v>
      </c>
      <c r="X216" s="65">
        <f t="shared" si="45"/>
        <v>-1.4153813436196478E-7</v>
      </c>
      <c r="Y216" s="66">
        <f t="shared" si="46"/>
        <v>-1.4134632602662822E-7</v>
      </c>
      <c r="Z216" s="66">
        <f t="shared" si="47"/>
        <v>-1.4134658595966798E-7</v>
      </c>
      <c r="AA216" s="67">
        <f t="shared" si="48"/>
        <v>-1.4115503685286389E-7</v>
      </c>
      <c r="AB216" s="68">
        <f t="shared" si="57"/>
        <v>5.2221514366194554E-4</v>
      </c>
      <c r="AC216" s="75">
        <f>D14</f>
        <v>4.9124788255223029E-4</v>
      </c>
      <c r="AD216" s="70">
        <f t="shared" si="56"/>
        <v>5.2221514366194555</v>
      </c>
      <c r="AE216" s="70">
        <f>AC216*10000</f>
        <v>4.9124788255223031</v>
      </c>
      <c r="AF216" s="74">
        <f>(AD216-AE216)*(AD216-AE216)</f>
        <v>9.5897126063728189E-2</v>
      </c>
      <c r="AG216" s="71">
        <v>2100</v>
      </c>
    </row>
    <row r="217" spans="5:33">
      <c r="E217" s="73">
        <v>0.62493055555555554</v>
      </c>
      <c r="G217" s="58">
        <v>15.24</v>
      </c>
      <c r="H217" s="58">
        <v>6.01</v>
      </c>
      <c r="I217" s="58">
        <v>8.06</v>
      </c>
      <c r="J217" s="58">
        <v>15.3</v>
      </c>
      <c r="K217" s="58">
        <v>5.9</v>
      </c>
      <c r="L217" s="58">
        <v>9.31</v>
      </c>
      <c r="M217" s="59">
        <f t="shared" si="44"/>
        <v>15.27</v>
      </c>
      <c r="N217" s="59">
        <f t="shared" si="44"/>
        <v>5.9550000000000001</v>
      </c>
      <c r="O217" s="59">
        <f t="shared" si="44"/>
        <v>8.6850000000000005</v>
      </c>
      <c r="P217" s="60">
        <f t="shared" si="49"/>
        <v>0.17747022400699128</v>
      </c>
      <c r="Q217" s="22">
        <f t="shared" si="50"/>
        <v>1.1091748152623991E-6</v>
      </c>
      <c r="R217" s="61">
        <f t="shared" si="51"/>
        <v>4.0183097207284243E-9</v>
      </c>
      <c r="S217" s="22">
        <f t="shared" si="52"/>
        <v>1.6146813011700548E-17</v>
      </c>
      <c r="T217" s="62">
        <v>298</v>
      </c>
      <c r="U217" s="59">
        <f t="shared" si="53"/>
        <v>288.27</v>
      </c>
      <c r="V217" s="63">
        <f t="shared" si="54"/>
        <v>0.56927172349375232</v>
      </c>
      <c r="W217" s="64">
        <f t="shared" si="55"/>
        <v>3.7091271684803475</v>
      </c>
      <c r="X217" s="65">
        <f t="shared" si="45"/>
        <v>-1.4117495129997651E-7</v>
      </c>
      <c r="Y217" s="66">
        <f t="shared" si="46"/>
        <v>-1.4098360814872699E-7</v>
      </c>
      <c r="Z217" s="66">
        <f t="shared" si="47"/>
        <v>-1.4098386748794543E-7</v>
      </c>
      <c r="AA217" s="67">
        <f t="shared" si="48"/>
        <v>-1.407927829729173E-7</v>
      </c>
      <c r="AB217" s="68">
        <f t="shared" si="57"/>
        <v>5.2080167866996646E-4</v>
      </c>
      <c r="AC217" s="69"/>
      <c r="AD217" s="70">
        <f t="shared" si="56"/>
        <v>5.2080167866996643</v>
      </c>
      <c r="AE217" s="70"/>
      <c r="AF217" s="74"/>
      <c r="AG217" s="71">
        <v>2110</v>
      </c>
    </row>
    <row r="218" spans="5:33">
      <c r="E218" s="73">
        <v>0.62504629629629627</v>
      </c>
      <c r="G218" s="58">
        <v>15.26</v>
      </c>
      <c r="H218" s="58">
        <v>6.01</v>
      </c>
      <c r="I218" s="58">
        <v>8.1</v>
      </c>
      <c r="J218" s="58">
        <v>15.32</v>
      </c>
      <c r="K218" s="58">
        <v>5.9</v>
      </c>
      <c r="L218" s="58">
        <v>9.2899999999999991</v>
      </c>
      <c r="M218" s="59">
        <f t="shared" si="44"/>
        <v>15.29</v>
      </c>
      <c r="N218" s="59">
        <f t="shared" si="44"/>
        <v>5.9550000000000001</v>
      </c>
      <c r="O218" s="59">
        <f t="shared" si="44"/>
        <v>8.6950000000000003</v>
      </c>
      <c r="P218" s="60">
        <f t="shared" si="49"/>
        <v>0.17773578508151747</v>
      </c>
      <c r="Q218" s="22">
        <f t="shared" si="50"/>
        <v>1.1091748152623991E-6</v>
      </c>
      <c r="R218" s="61">
        <f t="shared" si="51"/>
        <v>4.0249937043360867E-9</v>
      </c>
      <c r="S218" s="22">
        <f t="shared" si="52"/>
        <v>1.6200574319945134E-17</v>
      </c>
      <c r="T218" s="62">
        <v>298</v>
      </c>
      <c r="U218" s="59">
        <f t="shared" si="53"/>
        <v>288.29000000000002</v>
      </c>
      <c r="V218" s="63">
        <f t="shared" si="54"/>
        <v>0.5680621745301675</v>
      </c>
      <c r="W218" s="64">
        <f t="shared" si="55"/>
        <v>3.6988112896632517</v>
      </c>
      <c r="X218" s="65">
        <f t="shared" si="45"/>
        <v>-1.4186750058109885E-7</v>
      </c>
      <c r="Y218" s="66">
        <f t="shared" si="46"/>
        <v>-1.4167375102500481E-7</v>
      </c>
      <c r="Z218" s="66">
        <f t="shared" si="47"/>
        <v>-1.4167401563029024E-7</v>
      </c>
      <c r="AA218" s="67">
        <f t="shared" si="48"/>
        <v>-1.4148052995673463E-7</v>
      </c>
      <c r="AB218" s="68">
        <f t="shared" si="57"/>
        <v>5.1939184086072275E-4</v>
      </c>
      <c r="AC218" s="69"/>
      <c r="AD218" s="70">
        <f t="shared" si="56"/>
        <v>5.1939184086072272</v>
      </c>
      <c r="AE218" s="70"/>
      <c r="AF218" s="74"/>
      <c r="AG218" s="71">
        <v>2120</v>
      </c>
    </row>
    <row r="219" spans="5:33">
      <c r="E219" s="73">
        <v>0.62516203703703699</v>
      </c>
      <c r="G219" s="58">
        <v>15.28</v>
      </c>
      <c r="H219" s="58">
        <v>6.01</v>
      </c>
      <c r="I219" s="58">
        <v>8.0299999999999994</v>
      </c>
      <c r="J219" s="58">
        <v>15.34</v>
      </c>
      <c r="K219" s="58">
        <v>5.9</v>
      </c>
      <c r="L219" s="58">
        <v>9.3000000000000007</v>
      </c>
      <c r="M219" s="59">
        <f t="shared" si="44"/>
        <v>15.309999999999999</v>
      </c>
      <c r="N219" s="59">
        <f t="shared" si="44"/>
        <v>5.9550000000000001</v>
      </c>
      <c r="O219" s="59">
        <f t="shared" si="44"/>
        <v>8.6649999999999991</v>
      </c>
      <c r="P219" s="60">
        <f t="shared" si="49"/>
        <v>0.1771836014618319</v>
      </c>
      <c r="Q219" s="22">
        <f t="shared" si="50"/>
        <v>1.1091748152623991E-6</v>
      </c>
      <c r="R219" s="61">
        <f t="shared" si="51"/>
        <v>4.0316888059610186E-9</v>
      </c>
      <c r="S219" s="22">
        <f t="shared" si="52"/>
        <v>1.6254514628111383E-17</v>
      </c>
      <c r="T219" s="62">
        <v>298</v>
      </c>
      <c r="U219" s="59">
        <f t="shared" si="53"/>
        <v>288.31</v>
      </c>
      <c r="V219" s="63">
        <f t="shared" si="54"/>
        <v>0.56685279337886574</v>
      </c>
      <c r="W219" s="64">
        <f t="shared" si="55"/>
        <v>3.6885255267730335</v>
      </c>
      <c r="X219" s="65">
        <f t="shared" si="45"/>
        <v>-1.4190519760293936E-7</v>
      </c>
      <c r="Y219" s="66">
        <f t="shared" si="46"/>
        <v>-1.417108148512877E-7</v>
      </c>
      <c r="Z219" s="66">
        <f t="shared" si="47"/>
        <v>-1.4171108111816715E-7</v>
      </c>
      <c r="AA219" s="67">
        <f t="shared" si="48"/>
        <v>-1.4151696390392636E-7</v>
      </c>
      <c r="AB219" s="68">
        <f t="shared" si="57"/>
        <v>5.1797510158764211E-4</v>
      </c>
      <c r="AC219" s="69"/>
      <c r="AD219" s="70">
        <f t="shared" si="56"/>
        <v>5.1797510158764215</v>
      </c>
      <c r="AE219" s="70"/>
      <c r="AF219" s="74"/>
      <c r="AG219" s="71">
        <v>2130</v>
      </c>
    </row>
    <row r="220" spans="5:33">
      <c r="E220" s="73">
        <v>0.62527777777777782</v>
      </c>
      <c r="G220" s="58">
        <v>15.3</v>
      </c>
      <c r="H220" s="58">
        <v>6.01</v>
      </c>
      <c r="I220" s="58">
        <v>8.1</v>
      </c>
      <c r="J220" s="58">
        <v>15.36</v>
      </c>
      <c r="K220" s="58">
        <v>5.9</v>
      </c>
      <c r="L220" s="58">
        <v>9.41</v>
      </c>
      <c r="M220" s="59">
        <f t="shared" si="44"/>
        <v>15.33</v>
      </c>
      <c r="N220" s="59">
        <f t="shared" si="44"/>
        <v>5.9550000000000001</v>
      </c>
      <c r="O220" s="59">
        <f t="shared" si="44"/>
        <v>8.754999999999999</v>
      </c>
      <c r="P220" s="60">
        <f t="shared" si="49"/>
        <v>0.17908566640725704</v>
      </c>
      <c r="Q220" s="22">
        <f t="shared" si="50"/>
        <v>1.1091748152623991E-6</v>
      </c>
      <c r="R220" s="61">
        <f t="shared" si="51"/>
        <v>4.0383950440967276E-9</v>
      </c>
      <c r="S220" s="22">
        <f t="shared" si="52"/>
        <v>1.6308634532185012E-17</v>
      </c>
      <c r="T220" s="62">
        <v>298</v>
      </c>
      <c r="U220" s="59">
        <f t="shared" si="53"/>
        <v>288.33</v>
      </c>
      <c r="V220" s="63">
        <f t="shared" si="54"/>
        <v>0.56564358000492188</v>
      </c>
      <c r="W220" s="64">
        <f t="shared" si="55"/>
        <v>3.6782697878288126</v>
      </c>
      <c r="X220" s="65">
        <f t="shared" si="45"/>
        <v>-1.4391253192599573E-7</v>
      </c>
      <c r="Y220" s="66">
        <f t="shared" si="46"/>
        <v>-1.4371206249972098E-7</v>
      </c>
      <c r="Z220" s="66">
        <f t="shared" si="47"/>
        <v>-1.4371234175261392E-7</v>
      </c>
      <c r="AA220" s="67">
        <f t="shared" si="48"/>
        <v>-1.4351215080123643E-7</v>
      </c>
      <c r="AB220" s="68">
        <f t="shared" si="57"/>
        <v>5.1655799166523252E-4</v>
      </c>
      <c r="AC220" s="69"/>
      <c r="AD220" s="70">
        <f t="shared" si="56"/>
        <v>5.1655799166523249</v>
      </c>
      <c r="AE220" s="70"/>
      <c r="AF220" s="74"/>
      <c r="AG220" s="71">
        <v>2140</v>
      </c>
    </row>
    <row r="221" spans="5:33">
      <c r="E221" s="73">
        <v>0.62539351851851854</v>
      </c>
      <c r="G221" s="58">
        <v>15.33</v>
      </c>
      <c r="H221" s="58">
        <v>6</v>
      </c>
      <c r="I221" s="58">
        <v>8.02</v>
      </c>
      <c r="J221" s="58">
        <v>15.39</v>
      </c>
      <c r="K221" s="58">
        <v>5.9</v>
      </c>
      <c r="L221" s="58">
        <v>9.32</v>
      </c>
      <c r="M221" s="59">
        <f t="shared" si="44"/>
        <v>15.36</v>
      </c>
      <c r="N221" s="59">
        <f t="shared" si="44"/>
        <v>5.95</v>
      </c>
      <c r="O221" s="59">
        <f t="shared" si="44"/>
        <v>8.67</v>
      </c>
      <c r="P221" s="60">
        <f t="shared" si="49"/>
        <v>0.17743874197377649</v>
      </c>
      <c r="Q221" s="22">
        <f t="shared" si="50"/>
        <v>1.1220184543019616E-6</v>
      </c>
      <c r="R221" s="61">
        <f t="shared" si="51"/>
        <v>4.0021328089845878E-9</v>
      </c>
      <c r="S221" s="22">
        <f t="shared" si="52"/>
        <v>1.6017067020750866E-17</v>
      </c>
      <c r="T221" s="62">
        <v>298</v>
      </c>
      <c r="U221" s="59">
        <f t="shared" si="53"/>
        <v>288.36</v>
      </c>
      <c r="V221" s="63">
        <f t="shared" si="54"/>
        <v>0.5638300744501874</v>
      </c>
      <c r="W221" s="64">
        <f t="shared" si="55"/>
        <v>3.6629422738241213</v>
      </c>
      <c r="X221" s="65">
        <f t="shared" si="45"/>
        <v>-1.4023460456370011E-7</v>
      </c>
      <c r="Y221" s="66">
        <f t="shared" si="46"/>
        <v>-1.4004371980738605E-7</v>
      </c>
      <c r="Z221" s="66">
        <f t="shared" si="47"/>
        <v>-1.4004397963619439E-7</v>
      </c>
      <c r="AA221" s="67">
        <f t="shared" si="48"/>
        <v>-1.3985335400134031E-7</v>
      </c>
      <c r="AB221" s="68">
        <f t="shared" si="57"/>
        <v>5.1512086917984603E-4</v>
      </c>
      <c r="AC221" s="69"/>
      <c r="AD221" s="70">
        <f t="shared" si="56"/>
        <v>5.1512086917984607</v>
      </c>
      <c r="AE221" s="70"/>
      <c r="AF221" s="74"/>
      <c r="AG221" s="71">
        <v>2150</v>
      </c>
    </row>
    <row r="222" spans="5:33">
      <c r="E222" s="73">
        <v>0.62550925925925926</v>
      </c>
      <c r="G222" s="58">
        <v>15.36</v>
      </c>
      <c r="H222" s="58">
        <v>6</v>
      </c>
      <c r="I222" s="58">
        <v>7.97</v>
      </c>
      <c r="J222" s="58">
        <v>15.41</v>
      </c>
      <c r="K222" s="58">
        <v>5.89</v>
      </c>
      <c r="L222" s="58">
        <v>9.36</v>
      </c>
      <c r="M222" s="59">
        <f t="shared" si="44"/>
        <v>15.385</v>
      </c>
      <c r="N222" s="59">
        <f t="shared" si="44"/>
        <v>5.9450000000000003</v>
      </c>
      <c r="O222" s="59">
        <f t="shared" si="44"/>
        <v>8.6649999999999991</v>
      </c>
      <c r="P222" s="60">
        <f t="shared" si="49"/>
        <v>0.17741291739467183</v>
      </c>
      <c r="Q222" s="22">
        <f t="shared" si="50"/>
        <v>1.135010815672313E-6</v>
      </c>
      <c r="R222" s="61">
        <f t="shared" si="51"/>
        <v>3.9645485736248915E-9</v>
      </c>
      <c r="S222" s="22">
        <f t="shared" si="52"/>
        <v>1.5717645392631161E-17</v>
      </c>
      <c r="T222" s="62">
        <v>298</v>
      </c>
      <c r="U222" s="59">
        <f t="shared" si="53"/>
        <v>288.38499999999999</v>
      </c>
      <c r="V222" s="63">
        <f t="shared" si="54"/>
        <v>0.56231910804360385</v>
      </c>
      <c r="W222" s="64">
        <f t="shared" si="55"/>
        <v>3.6502205692018843</v>
      </c>
      <c r="X222" s="65">
        <f t="shared" si="45"/>
        <v>-1.3769720809872908E-7</v>
      </c>
      <c r="Y222" s="66">
        <f t="shared" si="46"/>
        <v>-1.3751266685799112E-7</v>
      </c>
      <c r="Z222" s="66">
        <f t="shared" si="47"/>
        <v>-1.3751291417941468E-7</v>
      </c>
      <c r="AA222" s="67">
        <f t="shared" si="48"/>
        <v>-1.3732861959718199E-7</v>
      </c>
      <c r="AB222" s="68">
        <f t="shared" si="57"/>
        <v>5.1372043025075902E-4</v>
      </c>
      <c r="AC222" s="69"/>
      <c r="AD222" s="70">
        <f t="shared" si="56"/>
        <v>5.1372043025075902</v>
      </c>
      <c r="AE222" s="70"/>
      <c r="AF222" s="74"/>
      <c r="AG222" s="71">
        <v>2160</v>
      </c>
    </row>
    <row r="223" spans="5:33">
      <c r="E223" s="73">
        <v>0.62562499999999999</v>
      </c>
      <c r="G223" s="58">
        <v>15.38</v>
      </c>
      <c r="H223" s="58">
        <v>6</v>
      </c>
      <c r="I223" s="58">
        <v>7.97</v>
      </c>
      <c r="J223" s="58">
        <v>15.44</v>
      </c>
      <c r="K223" s="58">
        <v>5.89</v>
      </c>
      <c r="L223" s="58">
        <v>9.35</v>
      </c>
      <c r="M223" s="59">
        <f t="shared" ref="M223:O286" si="58">(G223+J223)/2</f>
        <v>15.41</v>
      </c>
      <c r="N223" s="59">
        <f t="shared" si="58"/>
        <v>5.9450000000000003</v>
      </c>
      <c r="O223" s="59">
        <f t="shared" si="58"/>
        <v>8.66</v>
      </c>
      <c r="P223" s="60">
        <f t="shared" si="49"/>
        <v>0.17738707052402589</v>
      </c>
      <c r="Q223" s="22">
        <f t="shared" si="50"/>
        <v>1.135010815672313E-6</v>
      </c>
      <c r="R223" s="61">
        <f t="shared" si="51"/>
        <v>3.9727934847225752E-9</v>
      </c>
      <c r="S223" s="22">
        <f t="shared" si="52"/>
        <v>1.5783088072254143E-17</v>
      </c>
      <c r="T223" s="62">
        <v>298</v>
      </c>
      <c r="U223" s="59">
        <f t="shared" si="53"/>
        <v>288.41000000000003</v>
      </c>
      <c r="V223" s="63">
        <f t="shared" si="54"/>
        <v>0.56080840358466044</v>
      </c>
      <c r="W223" s="64">
        <f t="shared" si="55"/>
        <v>3.6375452421321657</v>
      </c>
      <c r="X223" s="65">
        <f t="shared" si="45"/>
        <v>-1.3836077227493551E-7</v>
      </c>
      <c r="Y223" s="66">
        <f t="shared" si="46"/>
        <v>-1.3817394804494616E-7</v>
      </c>
      <c r="Z223" s="66">
        <f t="shared" si="47"/>
        <v>-1.3817420030786965E-7</v>
      </c>
      <c r="AA223" s="67">
        <f t="shared" si="48"/>
        <v>-1.3798762765955827E-7</v>
      </c>
      <c r="AB223" s="68">
        <f t="shared" si="57"/>
        <v>5.1234530193447448E-4</v>
      </c>
      <c r="AC223" s="69"/>
      <c r="AD223" s="70">
        <f t="shared" si="56"/>
        <v>5.123453019344745</v>
      </c>
      <c r="AE223" s="70"/>
      <c r="AF223" s="74"/>
      <c r="AG223" s="71">
        <v>2170</v>
      </c>
    </row>
    <row r="224" spans="5:33">
      <c r="E224" s="73">
        <v>0.62574074074074071</v>
      </c>
      <c r="G224" s="58">
        <v>15.4</v>
      </c>
      <c r="H224" s="58">
        <v>6</v>
      </c>
      <c r="I224" s="58">
        <v>8.0299999999999994</v>
      </c>
      <c r="J224" s="58">
        <v>15.46</v>
      </c>
      <c r="K224" s="58">
        <v>5.89</v>
      </c>
      <c r="L224" s="58">
        <v>9.3699999999999992</v>
      </c>
      <c r="M224" s="59">
        <f t="shared" si="58"/>
        <v>15.43</v>
      </c>
      <c r="N224" s="59">
        <f t="shared" si="58"/>
        <v>5.9450000000000003</v>
      </c>
      <c r="O224" s="59">
        <f t="shared" si="58"/>
        <v>8.6999999999999993</v>
      </c>
      <c r="P224" s="60">
        <f t="shared" si="49"/>
        <v>0.17826796205364062</v>
      </c>
      <c r="Q224" s="22">
        <f t="shared" si="50"/>
        <v>1.135010815672313E-6</v>
      </c>
      <c r="R224" s="61">
        <f t="shared" si="51"/>
        <v>3.9794017574476806E-9</v>
      </c>
      <c r="S224" s="22">
        <f t="shared" si="52"/>
        <v>1.583563834717769E-17</v>
      </c>
      <c r="T224" s="62">
        <v>298</v>
      </c>
      <c r="U224" s="59">
        <f t="shared" si="53"/>
        <v>288.43</v>
      </c>
      <c r="V224" s="63">
        <f t="shared" si="54"/>
        <v>0.55960002857404134</v>
      </c>
      <c r="W224" s="64">
        <f t="shared" si="55"/>
        <v>3.6274382534288301</v>
      </c>
      <c r="X224" s="65">
        <f t="shared" si="45"/>
        <v>-1.3952224535977678E-7</v>
      </c>
      <c r="Y224" s="66">
        <f t="shared" si="46"/>
        <v>-1.3933175763770936E-7</v>
      </c>
      <c r="Z224" s="66">
        <f t="shared" si="47"/>
        <v>-1.3933201770786644E-7</v>
      </c>
      <c r="AA224" s="67">
        <f t="shared" si="48"/>
        <v>-1.3914178934581591E-7</v>
      </c>
      <c r="AB224" s="68">
        <f t="shared" si="57"/>
        <v>5.1096356077340766E-4</v>
      </c>
      <c r="AC224" s="69"/>
      <c r="AD224" s="70">
        <f t="shared" si="56"/>
        <v>5.1096356077340763</v>
      </c>
      <c r="AE224" s="70"/>
      <c r="AF224" s="74"/>
      <c r="AG224" s="71">
        <v>2180</v>
      </c>
    </row>
    <row r="225" spans="5:33">
      <c r="E225" s="73">
        <v>0.62585648148148143</v>
      </c>
      <c r="G225" s="58">
        <v>15.41</v>
      </c>
      <c r="H225" s="58">
        <v>6</v>
      </c>
      <c r="I225" s="58">
        <v>7.97</v>
      </c>
      <c r="J225" s="58">
        <v>15.48</v>
      </c>
      <c r="K225" s="58">
        <v>5.89</v>
      </c>
      <c r="L225" s="58">
        <v>9.4</v>
      </c>
      <c r="M225" s="59">
        <f t="shared" si="58"/>
        <v>15.445</v>
      </c>
      <c r="N225" s="59">
        <f t="shared" si="58"/>
        <v>5.9450000000000003</v>
      </c>
      <c r="O225" s="59">
        <f t="shared" si="58"/>
        <v>8.6850000000000005</v>
      </c>
      <c r="P225" s="60">
        <f t="shared" si="49"/>
        <v>0.17800671555206171</v>
      </c>
      <c r="Q225" s="22">
        <f t="shared" si="50"/>
        <v>1.135010815672313E-6</v>
      </c>
      <c r="R225" s="61">
        <f t="shared" si="51"/>
        <v>3.9843651745453812E-9</v>
      </c>
      <c r="S225" s="22">
        <f t="shared" si="52"/>
        <v>1.5875165844130047E-17</v>
      </c>
      <c r="T225" s="62">
        <v>298</v>
      </c>
      <c r="U225" s="59">
        <f t="shared" si="53"/>
        <v>288.44499999999999</v>
      </c>
      <c r="V225" s="63">
        <f t="shared" si="54"/>
        <v>0.55869385728450782</v>
      </c>
      <c r="W225" s="64">
        <f t="shared" si="55"/>
        <v>3.6198773618819646</v>
      </c>
      <c r="X225" s="65">
        <f t="shared" si="45"/>
        <v>-1.3957561158561544E-7</v>
      </c>
      <c r="Y225" s="66">
        <f t="shared" si="46"/>
        <v>-1.3938445686577235E-7</v>
      </c>
      <c r="Z225" s="66">
        <f t="shared" si="47"/>
        <v>-1.3938471866026857E-7</v>
      </c>
      <c r="AA225" s="67">
        <f t="shared" si="48"/>
        <v>-1.3919382501784436E-7</v>
      </c>
      <c r="AB225" s="68">
        <f t="shared" si="57"/>
        <v>5.0957024146441312E-4</v>
      </c>
      <c r="AC225" s="69"/>
      <c r="AD225" s="70">
        <f t="shared" si="56"/>
        <v>5.0957024146441317</v>
      </c>
      <c r="AE225" s="70"/>
      <c r="AF225" s="74"/>
      <c r="AG225" s="71">
        <v>2190</v>
      </c>
    </row>
    <row r="226" spans="5:33">
      <c r="E226" s="73">
        <v>0.62597222222222226</v>
      </c>
      <c r="G226" s="58">
        <v>15.44</v>
      </c>
      <c r="H226" s="58">
        <v>6</v>
      </c>
      <c r="I226" s="58">
        <v>7.94</v>
      </c>
      <c r="J226" s="58">
        <v>15.49</v>
      </c>
      <c r="K226" s="58">
        <v>5.89</v>
      </c>
      <c r="L226" s="58">
        <v>9.32</v>
      </c>
      <c r="M226" s="59">
        <f t="shared" si="58"/>
        <v>15.465</v>
      </c>
      <c r="N226" s="59">
        <f t="shared" si="58"/>
        <v>5.9450000000000003</v>
      </c>
      <c r="O226" s="59">
        <f t="shared" si="58"/>
        <v>8.6300000000000008</v>
      </c>
      <c r="P226" s="60">
        <f t="shared" si="49"/>
        <v>0.17694057249902578</v>
      </c>
      <c r="Q226" s="22">
        <f t="shared" si="50"/>
        <v>1.135010815672313E-6</v>
      </c>
      <c r="R226" s="61">
        <f t="shared" si="51"/>
        <v>3.9909926954097449E-9</v>
      </c>
      <c r="S226" s="22">
        <f t="shared" si="52"/>
        <v>1.5928022694813942E-17</v>
      </c>
      <c r="T226" s="62">
        <v>298</v>
      </c>
      <c r="U226" s="59">
        <f t="shared" si="53"/>
        <v>288.46499999999997</v>
      </c>
      <c r="V226" s="63">
        <f t="shared" si="54"/>
        <v>0.55748577549508116</v>
      </c>
      <c r="W226" s="64">
        <f t="shared" si="55"/>
        <v>3.6098219009511348</v>
      </c>
      <c r="X226" s="65">
        <f t="shared" si="45"/>
        <v>-1.3920751721937855E-7</v>
      </c>
      <c r="Y226" s="66">
        <f t="shared" si="46"/>
        <v>-1.3901684786681446E-7</v>
      </c>
      <c r="Z226" s="66">
        <f t="shared" si="47"/>
        <v>-1.3901710902226596E-7</v>
      </c>
      <c r="AA226" s="67">
        <f t="shared" si="48"/>
        <v>-1.3882670010975601E-7</v>
      </c>
      <c r="AB226" s="68">
        <f t="shared" si="57"/>
        <v>5.0817639515165385E-4</v>
      </c>
      <c r="AC226" s="69"/>
      <c r="AD226" s="70">
        <f t="shared" si="56"/>
        <v>5.0817639515165389</v>
      </c>
      <c r="AE226" s="70"/>
      <c r="AF226" s="74"/>
      <c r="AG226" s="71">
        <v>2200</v>
      </c>
    </row>
    <row r="227" spans="5:33">
      <c r="E227" s="73">
        <v>0.62608796296296299</v>
      </c>
      <c r="G227" s="58">
        <v>15.46</v>
      </c>
      <c r="H227" s="58">
        <v>6</v>
      </c>
      <c r="I227" s="58">
        <v>7.92</v>
      </c>
      <c r="J227" s="58">
        <v>15.52</v>
      </c>
      <c r="K227" s="58">
        <v>5.89</v>
      </c>
      <c r="L227" s="58">
        <v>9.25</v>
      </c>
      <c r="M227" s="59">
        <f t="shared" si="58"/>
        <v>15.49</v>
      </c>
      <c r="N227" s="59">
        <f t="shared" si="58"/>
        <v>5.9450000000000003</v>
      </c>
      <c r="O227" s="59">
        <f t="shared" si="58"/>
        <v>8.5850000000000009</v>
      </c>
      <c r="P227" s="60">
        <f t="shared" si="49"/>
        <v>0.17609401276057338</v>
      </c>
      <c r="Q227" s="22">
        <f t="shared" si="50"/>
        <v>1.135010815672313E-6</v>
      </c>
      <c r="R227" s="61">
        <f t="shared" si="51"/>
        <v>3.9992926012764743E-9</v>
      </c>
      <c r="S227" s="22">
        <f t="shared" si="52"/>
        <v>1.5994341310624749E-17</v>
      </c>
      <c r="T227" s="62">
        <v>298</v>
      </c>
      <c r="U227" s="59">
        <f t="shared" si="53"/>
        <v>288.49</v>
      </c>
      <c r="V227" s="63">
        <f t="shared" si="54"/>
        <v>0.55597590881100112</v>
      </c>
      <c r="W227" s="64">
        <f t="shared" si="55"/>
        <v>3.5972937968955772</v>
      </c>
      <c r="X227" s="65">
        <f t="shared" si="45"/>
        <v>-1.3922092779391223E-7</v>
      </c>
      <c r="Y227" s="66">
        <f t="shared" si="46"/>
        <v>-1.3902969857553367E-7</v>
      </c>
      <c r="Z227" s="66">
        <f t="shared" si="47"/>
        <v>-1.3902996124160364E-7</v>
      </c>
      <c r="AA227" s="67">
        <f t="shared" si="48"/>
        <v>-1.3883899396771637E-7</v>
      </c>
      <c r="AB227" s="68">
        <f t="shared" si="57"/>
        <v>5.0678622493314173E-4</v>
      </c>
      <c r="AC227" s="69"/>
      <c r="AD227" s="70">
        <f t="shared" si="56"/>
        <v>5.0678622493314176</v>
      </c>
      <c r="AE227" s="70"/>
      <c r="AF227" s="74"/>
      <c r="AG227" s="71">
        <v>2210</v>
      </c>
    </row>
    <row r="228" spans="5:33">
      <c r="E228" s="73">
        <v>0.62620370370370371</v>
      </c>
      <c r="G228" s="58">
        <v>15.48</v>
      </c>
      <c r="H228" s="58">
        <v>6</v>
      </c>
      <c r="I228" s="58">
        <v>7.95</v>
      </c>
      <c r="J228" s="58">
        <v>15.54</v>
      </c>
      <c r="K228" s="58">
        <v>5.89</v>
      </c>
      <c r="L228" s="58">
        <v>9.23</v>
      </c>
      <c r="M228" s="59">
        <f t="shared" si="58"/>
        <v>15.51</v>
      </c>
      <c r="N228" s="59">
        <f t="shared" si="58"/>
        <v>5.9450000000000003</v>
      </c>
      <c r="O228" s="59">
        <f t="shared" si="58"/>
        <v>8.59</v>
      </c>
      <c r="P228" s="60">
        <f t="shared" si="49"/>
        <v>0.17625751360131831</v>
      </c>
      <c r="Q228" s="22">
        <f t="shared" si="50"/>
        <v>1.135010815672313E-6</v>
      </c>
      <c r="R228" s="61">
        <f t="shared" si="51"/>
        <v>4.0059449521520885E-9</v>
      </c>
      <c r="S228" s="22">
        <f t="shared" si="52"/>
        <v>1.6047594959672797E-17</v>
      </c>
      <c r="T228" s="62">
        <v>298</v>
      </c>
      <c r="U228" s="59">
        <f t="shared" si="53"/>
        <v>288.51</v>
      </c>
      <c r="V228" s="63">
        <f t="shared" si="54"/>
        <v>0.55476820386345205</v>
      </c>
      <c r="W228" s="64">
        <f t="shared" si="55"/>
        <v>3.5873041823647931</v>
      </c>
      <c r="X228" s="65">
        <f t="shared" si="45"/>
        <v>-1.3981887646049448E-7</v>
      </c>
      <c r="Y228" s="66">
        <f t="shared" si="46"/>
        <v>-1.396254704870653E-7</v>
      </c>
      <c r="Z228" s="66">
        <f t="shared" si="47"/>
        <v>-1.3962573801797029E-7</v>
      </c>
      <c r="AA228" s="67">
        <f t="shared" si="48"/>
        <v>-1.3943259883531607E-7</v>
      </c>
      <c r="AB228" s="68">
        <f t="shared" si="57"/>
        <v>5.0539592619748195E-4</v>
      </c>
      <c r="AC228" s="69"/>
      <c r="AD228" s="70">
        <f t="shared" si="56"/>
        <v>5.0539592619748195</v>
      </c>
      <c r="AE228" s="70"/>
      <c r="AF228" s="74"/>
      <c r="AG228" s="71">
        <v>2220</v>
      </c>
    </row>
    <row r="229" spans="5:33">
      <c r="E229" s="73">
        <v>0.62631944444444443</v>
      </c>
      <c r="G229" s="58">
        <v>15.5</v>
      </c>
      <c r="H229" s="58">
        <v>6</v>
      </c>
      <c r="I229" s="58">
        <v>7.92</v>
      </c>
      <c r="J229" s="58">
        <v>15.56</v>
      </c>
      <c r="K229" s="58">
        <v>5.89</v>
      </c>
      <c r="L229" s="58">
        <v>9.2899999999999991</v>
      </c>
      <c r="M229" s="59">
        <f t="shared" si="58"/>
        <v>15.530000000000001</v>
      </c>
      <c r="N229" s="59">
        <f t="shared" si="58"/>
        <v>5.9450000000000003</v>
      </c>
      <c r="O229" s="59">
        <f t="shared" si="58"/>
        <v>8.6050000000000004</v>
      </c>
      <c r="P229" s="60">
        <f t="shared" si="49"/>
        <v>0.17662638776574166</v>
      </c>
      <c r="Q229" s="22">
        <f t="shared" si="50"/>
        <v>1.135010815672313E-6</v>
      </c>
      <c r="R229" s="61">
        <f t="shared" si="51"/>
        <v>4.0126083684276594E-9</v>
      </c>
      <c r="S229" s="22">
        <f t="shared" si="52"/>
        <v>1.6101025918375681E-17</v>
      </c>
      <c r="T229" s="62">
        <v>298</v>
      </c>
      <c r="U229" s="59">
        <f t="shared" si="53"/>
        <v>288.52999999999997</v>
      </c>
      <c r="V229" s="63">
        <f t="shared" si="54"/>
        <v>0.55356066634458645</v>
      </c>
      <c r="W229" s="64">
        <f t="shared" si="55"/>
        <v>3.5773436879311657</v>
      </c>
      <c r="X229" s="65">
        <f t="shared" si="45"/>
        <v>-1.4057995598484465E-7</v>
      </c>
      <c r="Y229" s="66">
        <f t="shared" si="46"/>
        <v>-1.4038389708627379E-7</v>
      </c>
      <c r="Z229" s="66">
        <f t="shared" si="47"/>
        <v>-1.4038417051850985E-7</v>
      </c>
      <c r="AA229" s="67">
        <f t="shared" si="48"/>
        <v>-1.4018838428949408E-7</v>
      </c>
      <c r="AB229" s="68">
        <f t="shared" si="57"/>
        <v>5.0399966971030553E-4</v>
      </c>
      <c r="AC229" s="69"/>
      <c r="AD229" s="70">
        <f t="shared" si="56"/>
        <v>5.0399966971030556</v>
      </c>
      <c r="AE229" s="70"/>
      <c r="AF229" s="74"/>
      <c r="AG229" s="71">
        <v>2230</v>
      </c>
    </row>
    <row r="230" spans="5:33">
      <c r="E230" s="73">
        <v>0.62643518518518515</v>
      </c>
      <c r="G230" s="58">
        <v>15.52</v>
      </c>
      <c r="H230" s="58">
        <v>6</v>
      </c>
      <c r="I230" s="58">
        <v>7.85</v>
      </c>
      <c r="J230" s="58">
        <v>15.57</v>
      </c>
      <c r="K230" s="58">
        <v>5.89</v>
      </c>
      <c r="L230" s="58">
        <v>9.3000000000000007</v>
      </c>
      <c r="M230" s="59">
        <f t="shared" si="58"/>
        <v>15.545</v>
      </c>
      <c r="N230" s="59">
        <f t="shared" si="58"/>
        <v>5.9450000000000003</v>
      </c>
      <c r="O230" s="59">
        <f t="shared" si="58"/>
        <v>8.5749999999999993</v>
      </c>
      <c r="P230" s="60">
        <f t="shared" si="49"/>
        <v>0.17605629291704233</v>
      </c>
      <c r="Q230" s="22">
        <f t="shared" si="50"/>
        <v>1.135010815672313E-6</v>
      </c>
      <c r="R230" s="61">
        <f t="shared" si="51"/>
        <v>4.0176132033742574E-9</v>
      </c>
      <c r="S230" s="22">
        <f t="shared" si="52"/>
        <v>1.6141215851927163E-17</v>
      </c>
      <c r="T230" s="62">
        <v>298</v>
      </c>
      <c r="U230" s="59">
        <f t="shared" si="53"/>
        <v>288.54500000000002</v>
      </c>
      <c r="V230" s="63">
        <f t="shared" si="54"/>
        <v>0.55265512305956177</v>
      </c>
      <c r="W230" s="64">
        <f t="shared" si="55"/>
        <v>3.5698923737342749</v>
      </c>
      <c r="X230" s="65">
        <f t="shared" si="45"/>
        <v>-1.4037709038259644E-7</v>
      </c>
      <c r="Y230" s="66">
        <f t="shared" si="46"/>
        <v>-1.401810508775859E-7</v>
      </c>
      <c r="Z230" s="66">
        <f t="shared" si="47"/>
        <v>-1.4018132465080216E-7</v>
      </c>
      <c r="AA230" s="67">
        <f t="shared" si="48"/>
        <v>-1.3998555815434796E-7</v>
      </c>
      <c r="AB230" s="68">
        <f t="shared" si="57"/>
        <v>5.0259582891783237E-4</v>
      </c>
      <c r="AC230" s="69"/>
      <c r="AD230" s="70">
        <f t="shared" si="56"/>
        <v>5.0259582891783241</v>
      </c>
      <c r="AE230" s="70"/>
      <c r="AF230" s="74"/>
      <c r="AG230" s="71">
        <v>2240</v>
      </c>
    </row>
    <row r="231" spans="5:33">
      <c r="E231" s="73">
        <v>0.62655092592592587</v>
      </c>
      <c r="G231" s="58">
        <v>15.54</v>
      </c>
      <c r="H231" s="58">
        <v>6</v>
      </c>
      <c r="I231" s="58">
        <v>7.88</v>
      </c>
      <c r="J231" s="58">
        <v>15.59</v>
      </c>
      <c r="K231" s="58">
        <v>5.89</v>
      </c>
      <c r="L231" s="58">
        <v>9.33</v>
      </c>
      <c r="M231" s="59">
        <f t="shared" si="58"/>
        <v>15.565</v>
      </c>
      <c r="N231" s="59">
        <f t="shared" si="58"/>
        <v>5.9450000000000003</v>
      </c>
      <c r="O231" s="59">
        <f t="shared" si="58"/>
        <v>8.6050000000000004</v>
      </c>
      <c r="P231" s="60">
        <f t="shared" si="49"/>
        <v>0.17673339771432178</v>
      </c>
      <c r="Q231" s="22">
        <f t="shared" si="50"/>
        <v>1.135010815672313E-6</v>
      </c>
      <c r="R231" s="61">
        <f t="shared" si="51"/>
        <v>4.0242960284075679E-9</v>
      </c>
      <c r="S231" s="22">
        <f t="shared" si="52"/>
        <v>1.6194958524256924E-17</v>
      </c>
      <c r="T231" s="62">
        <v>298</v>
      </c>
      <c r="U231" s="59">
        <f t="shared" si="53"/>
        <v>288.565</v>
      </c>
      <c r="V231" s="63">
        <f t="shared" si="54"/>
        <v>0.55144787845712351</v>
      </c>
      <c r="W231" s="64">
        <f t="shared" si="55"/>
        <v>3.559982625941664</v>
      </c>
      <c r="X231" s="65">
        <f t="shared" si="45"/>
        <v>-1.4138428744260783E-7</v>
      </c>
      <c r="Y231" s="66">
        <f t="shared" si="46"/>
        <v>-1.4118486849431461E-7</v>
      </c>
      <c r="Z231" s="66">
        <f t="shared" si="47"/>
        <v>-1.4118514976967882E-7</v>
      </c>
      <c r="AA231" s="67">
        <f t="shared" si="48"/>
        <v>-1.4098601130328624E-7</v>
      </c>
      <c r="AB231" s="68">
        <f t="shared" si="57"/>
        <v>5.0119401658517621E-4</v>
      </c>
      <c r="AC231" s="69"/>
      <c r="AD231" s="70">
        <f t="shared" si="56"/>
        <v>5.0119401658517617</v>
      </c>
      <c r="AE231" s="70"/>
      <c r="AF231" s="74"/>
      <c r="AG231" s="71">
        <v>2250</v>
      </c>
    </row>
    <row r="232" spans="5:33">
      <c r="E232" s="73">
        <v>0.62666666666666671</v>
      </c>
      <c r="G232" s="58">
        <v>15.57</v>
      </c>
      <c r="H232" s="58">
        <v>6</v>
      </c>
      <c r="I232" s="58">
        <v>7.91</v>
      </c>
      <c r="J232" s="58">
        <v>15.62</v>
      </c>
      <c r="K232" s="58">
        <v>5.89</v>
      </c>
      <c r="L232" s="58">
        <v>9.2899999999999991</v>
      </c>
      <c r="M232" s="59">
        <f t="shared" si="58"/>
        <v>15.594999999999999</v>
      </c>
      <c r="N232" s="59">
        <f t="shared" si="58"/>
        <v>5.9450000000000003</v>
      </c>
      <c r="O232" s="59">
        <f t="shared" si="58"/>
        <v>8.6</v>
      </c>
      <c r="P232" s="60">
        <f t="shared" si="49"/>
        <v>0.17672247815692088</v>
      </c>
      <c r="Q232" s="22">
        <f t="shared" si="50"/>
        <v>1.135010815672313E-6</v>
      </c>
      <c r="R232" s="61">
        <f t="shared" si="51"/>
        <v>4.0343411144035251E-9</v>
      </c>
      <c r="S232" s="22">
        <f t="shared" si="52"/>
        <v>1.6275908227366677E-17</v>
      </c>
      <c r="T232" s="62">
        <v>298</v>
      </c>
      <c r="U232" s="59">
        <f t="shared" si="53"/>
        <v>288.59500000000003</v>
      </c>
      <c r="V232" s="63">
        <f t="shared" si="54"/>
        <v>0.54963732529190412</v>
      </c>
      <c r="W232" s="64">
        <f t="shared" si="55"/>
        <v>3.5451721202603008</v>
      </c>
      <c r="X232" s="65">
        <f t="shared" si="45"/>
        <v>-1.4227386715017223E-7</v>
      </c>
      <c r="Y232" s="66">
        <f t="shared" si="46"/>
        <v>-1.4207136039172983E-7</v>
      </c>
      <c r="Z232" s="66">
        <f t="shared" si="47"/>
        <v>-1.4207164863150311E-7</v>
      </c>
      <c r="AA232" s="67">
        <f t="shared" si="48"/>
        <v>-1.4186942929229678E-7</v>
      </c>
      <c r="AB232" s="68">
        <f t="shared" si="57"/>
        <v>4.9978216602638637E-4</v>
      </c>
      <c r="AC232" s="69"/>
      <c r="AD232" s="70">
        <f t="shared" si="56"/>
        <v>4.9978216602638641</v>
      </c>
      <c r="AE232" s="70"/>
      <c r="AF232" s="74"/>
      <c r="AG232" s="71">
        <v>2260</v>
      </c>
    </row>
    <row r="233" spans="5:33">
      <c r="E233" s="73">
        <v>0.62678240740740743</v>
      </c>
      <c r="G233" s="58">
        <v>15.59</v>
      </c>
      <c r="H233" s="58">
        <v>6</v>
      </c>
      <c r="I233" s="58">
        <v>7.86</v>
      </c>
      <c r="J233" s="58">
        <v>15.64</v>
      </c>
      <c r="K233" s="58">
        <v>5.89</v>
      </c>
      <c r="L233" s="58">
        <v>9.2899999999999991</v>
      </c>
      <c r="M233" s="59">
        <f t="shared" si="58"/>
        <v>15.615</v>
      </c>
      <c r="N233" s="59">
        <f t="shared" si="58"/>
        <v>5.9450000000000003</v>
      </c>
      <c r="O233" s="59">
        <f t="shared" si="58"/>
        <v>8.5749999999999993</v>
      </c>
      <c r="P233" s="60">
        <f t="shared" si="49"/>
        <v>0.17626980682253307</v>
      </c>
      <c r="Q233" s="22">
        <f t="shared" si="50"/>
        <v>1.135010815672313E-6</v>
      </c>
      <c r="R233" s="61">
        <f t="shared" si="51"/>
        <v>4.0410517643410573E-9</v>
      </c>
      <c r="S233" s="22">
        <f t="shared" si="52"/>
        <v>1.6330099362083973E-17</v>
      </c>
      <c r="T233" s="62">
        <v>298</v>
      </c>
      <c r="U233" s="59">
        <f t="shared" si="53"/>
        <v>288.61500000000001</v>
      </c>
      <c r="V233" s="63">
        <f t="shared" si="54"/>
        <v>0.54843049895665763</v>
      </c>
      <c r="W233" s="64">
        <f t="shared" si="55"/>
        <v>3.5353343988619534</v>
      </c>
      <c r="X233" s="65">
        <f t="shared" si="45"/>
        <v>-1.4237226008884369E-7</v>
      </c>
      <c r="Y233" s="66">
        <f t="shared" si="46"/>
        <v>-1.4216889503700859E-7</v>
      </c>
      <c r="Z233" s="66">
        <f t="shared" si="47"/>
        <v>-1.4216918552438499E-7</v>
      </c>
      <c r="AA233" s="67">
        <f t="shared" si="48"/>
        <v>-1.4196611013005981E-7</v>
      </c>
      <c r="AB233" s="68">
        <f t="shared" si="57"/>
        <v>4.9836145050223817E-4</v>
      </c>
      <c r="AC233" s="69"/>
      <c r="AD233" s="70">
        <f t="shared" si="56"/>
        <v>4.9836145050223815</v>
      </c>
      <c r="AE233" s="70"/>
      <c r="AF233" s="74"/>
      <c r="AG233" s="71">
        <v>2270</v>
      </c>
    </row>
    <row r="234" spans="5:33">
      <c r="E234" s="73">
        <v>0.62689814814814815</v>
      </c>
      <c r="G234" s="58">
        <v>15.62</v>
      </c>
      <c r="H234" s="58">
        <v>6</v>
      </c>
      <c r="I234" s="58">
        <v>7.88</v>
      </c>
      <c r="J234" s="58">
        <v>15.67</v>
      </c>
      <c r="K234" s="58">
        <v>5.89</v>
      </c>
      <c r="L234" s="58">
        <v>9.23</v>
      </c>
      <c r="M234" s="59">
        <f t="shared" si="58"/>
        <v>15.645</v>
      </c>
      <c r="N234" s="59">
        <f t="shared" si="58"/>
        <v>5.9450000000000003</v>
      </c>
      <c r="O234" s="59">
        <f t="shared" si="58"/>
        <v>8.5549999999999997</v>
      </c>
      <c r="P234" s="60">
        <f t="shared" si="49"/>
        <v>0.175950132690957</v>
      </c>
      <c r="Q234" s="22">
        <f t="shared" si="50"/>
        <v>1.135010815672313E-6</v>
      </c>
      <c r="R234" s="61">
        <f t="shared" si="51"/>
        <v>4.0511386744988519E-9</v>
      </c>
      <c r="S234" s="22">
        <f t="shared" si="52"/>
        <v>1.6411724560020314E-17</v>
      </c>
      <c r="T234" s="62">
        <v>298</v>
      </c>
      <c r="U234" s="59">
        <f t="shared" si="53"/>
        <v>288.64499999999998</v>
      </c>
      <c r="V234" s="63">
        <f t="shared" si="54"/>
        <v>0.54662057302920097</v>
      </c>
      <c r="W234" s="64">
        <f t="shared" si="55"/>
        <v>3.5206315213092276</v>
      </c>
      <c r="X234" s="65">
        <f t="shared" si="45"/>
        <v>-1.4301173386116002E-7</v>
      </c>
      <c r="Y234" s="66">
        <f t="shared" si="46"/>
        <v>-1.4280595080973191E-7</v>
      </c>
      <c r="Z234" s="66">
        <f t="shared" si="47"/>
        <v>-1.428062469159542E-7</v>
      </c>
      <c r="AA234" s="67">
        <f t="shared" si="48"/>
        <v>-1.4260075911859948E-7</v>
      </c>
      <c r="AB234" s="68">
        <f t="shared" si="57"/>
        <v>4.9693975961666867E-4</v>
      </c>
      <c r="AC234" s="69"/>
      <c r="AD234" s="70">
        <f t="shared" si="56"/>
        <v>4.9693975961666865</v>
      </c>
      <c r="AE234" s="70"/>
      <c r="AF234" s="74"/>
      <c r="AG234" s="71">
        <v>2280</v>
      </c>
    </row>
    <row r="235" spans="5:33">
      <c r="E235" s="73">
        <v>0.62701388888888887</v>
      </c>
      <c r="G235" s="58">
        <v>15.64</v>
      </c>
      <c r="H235" s="58">
        <v>6</v>
      </c>
      <c r="I235" s="58">
        <v>7.94</v>
      </c>
      <c r="J235" s="58">
        <v>15.69</v>
      </c>
      <c r="K235" s="58">
        <v>5.89</v>
      </c>
      <c r="L235" s="58">
        <v>9.26</v>
      </c>
      <c r="M235" s="59">
        <f t="shared" si="58"/>
        <v>15.664999999999999</v>
      </c>
      <c r="N235" s="59">
        <f t="shared" si="58"/>
        <v>5.9450000000000003</v>
      </c>
      <c r="O235" s="59">
        <f t="shared" si="58"/>
        <v>8.6</v>
      </c>
      <c r="P235" s="60">
        <f t="shared" si="49"/>
        <v>0.17693698580342557</v>
      </c>
      <c r="Q235" s="22">
        <f t="shared" si="50"/>
        <v>1.135010815672313E-6</v>
      </c>
      <c r="R235" s="61">
        <f t="shared" si="51"/>
        <v>4.0578772651935993E-9</v>
      </c>
      <c r="S235" s="22">
        <f t="shared" si="52"/>
        <v>1.6466367899375085E-17</v>
      </c>
      <c r="T235" s="62">
        <v>298</v>
      </c>
      <c r="U235" s="59">
        <f t="shared" si="53"/>
        <v>288.66500000000002</v>
      </c>
      <c r="V235" s="63">
        <f t="shared" si="54"/>
        <v>0.54541416474380811</v>
      </c>
      <c r="W235" s="64">
        <f t="shared" si="55"/>
        <v>3.5108652787055283</v>
      </c>
      <c r="X235" s="65">
        <f t="shared" si="45"/>
        <v>-1.4427825046277457E-7</v>
      </c>
      <c r="Y235" s="66">
        <f t="shared" si="46"/>
        <v>-1.4406820281268977E-7</v>
      </c>
      <c r="Z235" s="66">
        <f t="shared" si="47"/>
        <v>-1.4406850861079282E-7</v>
      </c>
      <c r="AA235" s="67">
        <f t="shared" si="48"/>
        <v>-1.4385876586841805E-7</v>
      </c>
      <c r="AB235" s="68">
        <f t="shared" si="57"/>
        <v>4.9551169813595011E-4</v>
      </c>
      <c r="AC235" s="69"/>
      <c r="AD235" s="70">
        <f t="shared" si="56"/>
        <v>4.9551169813595015</v>
      </c>
      <c r="AE235" s="70"/>
      <c r="AF235" s="74"/>
      <c r="AG235" s="71">
        <v>2290</v>
      </c>
    </row>
    <row r="236" spans="5:33">
      <c r="E236" s="73">
        <v>0.62712962962962959</v>
      </c>
      <c r="G236" s="58">
        <v>15.67</v>
      </c>
      <c r="H236" s="58">
        <v>6</v>
      </c>
      <c r="I236" s="58">
        <v>7.97</v>
      </c>
      <c r="J236" s="58">
        <v>15.72</v>
      </c>
      <c r="K236" s="58">
        <v>5.89</v>
      </c>
      <c r="L236" s="58">
        <v>9.3000000000000007</v>
      </c>
      <c r="M236" s="59">
        <f t="shared" si="58"/>
        <v>15.695</v>
      </c>
      <c r="N236" s="59">
        <f t="shared" si="58"/>
        <v>5.9450000000000003</v>
      </c>
      <c r="O236" s="59">
        <f t="shared" si="58"/>
        <v>8.6349999999999998</v>
      </c>
      <c r="P236" s="60">
        <f t="shared" si="49"/>
        <v>0.17774954432056828</v>
      </c>
      <c r="Q236" s="22">
        <f t="shared" si="50"/>
        <v>1.135010815672313E-6</v>
      </c>
      <c r="R236" s="61">
        <f t="shared" si="51"/>
        <v>4.0680061736541527E-9</v>
      </c>
      <c r="S236" s="22">
        <f t="shared" si="52"/>
        <v>1.6548674228888299E-17</v>
      </c>
      <c r="T236" s="62">
        <v>298</v>
      </c>
      <c r="U236" s="59">
        <f t="shared" si="53"/>
        <v>288.69499999999999</v>
      </c>
      <c r="V236" s="63">
        <f t="shared" si="54"/>
        <v>0.54360486572822375</v>
      </c>
      <c r="W236" s="64">
        <f t="shared" si="55"/>
        <v>3.4962692111452092</v>
      </c>
      <c r="X236" s="65">
        <f t="shared" si="45"/>
        <v>-1.4584813965203151E-7</v>
      </c>
      <c r="Y236" s="66">
        <f t="shared" si="46"/>
        <v>-1.4563287019446203E-7</v>
      </c>
      <c r="Z236" s="66">
        <f t="shared" si="47"/>
        <v>-1.456331879286441E-7</v>
      </c>
      <c r="AA236" s="67">
        <f t="shared" si="48"/>
        <v>-1.4541823526731589E-7</v>
      </c>
      <c r="AB236" s="68">
        <f t="shared" si="57"/>
        <v>4.9407101407065318E-4</v>
      </c>
      <c r="AC236" s="69"/>
      <c r="AD236" s="70">
        <f t="shared" si="56"/>
        <v>4.9407101407065319</v>
      </c>
      <c r="AE236" s="70"/>
      <c r="AF236" s="74"/>
      <c r="AG236" s="71">
        <v>2300</v>
      </c>
    </row>
    <row r="237" spans="5:33">
      <c r="E237" s="73">
        <v>0.62724537037037031</v>
      </c>
      <c r="G237" s="58">
        <v>15.68</v>
      </c>
      <c r="H237" s="58">
        <v>6</v>
      </c>
      <c r="I237" s="58">
        <v>7.92</v>
      </c>
      <c r="J237" s="58">
        <v>15.75</v>
      </c>
      <c r="K237" s="58">
        <v>5.89</v>
      </c>
      <c r="L237" s="58">
        <v>9.27</v>
      </c>
      <c r="M237" s="59">
        <f t="shared" si="58"/>
        <v>15.715</v>
      </c>
      <c r="N237" s="59">
        <f t="shared" si="58"/>
        <v>5.9450000000000003</v>
      </c>
      <c r="O237" s="59">
        <f t="shared" si="58"/>
        <v>8.5949999999999989</v>
      </c>
      <c r="P237" s="60">
        <f t="shared" si="49"/>
        <v>0.17698756504271396</v>
      </c>
      <c r="Q237" s="22">
        <f t="shared" si="50"/>
        <v>1.135010815672313E-6</v>
      </c>
      <c r="R237" s="61">
        <f t="shared" si="51"/>
        <v>4.0747728214414831E-9</v>
      </c>
      <c r="S237" s="22">
        <f t="shared" si="52"/>
        <v>1.6603773546358185E-17</v>
      </c>
      <c r="T237" s="62">
        <v>298</v>
      </c>
      <c r="U237" s="59">
        <f t="shared" si="53"/>
        <v>288.71499999999997</v>
      </c>
      <c r="V237" s="63">
        <f t="shared" si="54"/>
        <v>0.54239887527550779</v>
      </c>
      <c r="W237" s="64">
        <f t="shared" si="55"/>
        <v>3.4865739040791164</v>
      </c>
      <c r="X237" s="65">
        <f t="shared" si="45"/>
        <v>-1.4568093310213289E-7</v>
      </c>
      <c r="Y237" s="66">
        <f t="shared" si="46"/>
        <v>-1.454655220010122E-7</v>
      </c>
      <c r="Z237" s="66">
        <f t="shared" si="47"/>
        <v>-1.4546584051862119E-7</v>
      </c>
      <c r="AA237" s="67">
        <f t="shared" si="48"/>
        <v>-1.4525074699315745E-7</v>
      </c>
      <c r="AB237" s="68">
        <f t="shared" si="57"/>
        <v>4.9261468325204397E-4</v>
      </c>
      <c r="AC237" s="69"/>
      <c r="AD237" s="70">
        <f t="shared" si="56"/>
        <v>4.9261468325204394</v>
      </c>
      <c r="AE237" s="70"/>
      <c r="AF237" s="74"/>
      <c r="AG237" s="71">
        <v>2310</v>
      </c>
    </row>
    <row r="238" spans="5:33">
      <c r="E238" s="73">
        <v>0.62736111111111115</v>
      </c>
      <c r="G238" s="58">
        <v>15.73</v>
      </c>
      <c r="H238" s="58">
        <v>6.01</v>
      </c>
      <c r="I238" s="58">
        <v>7.95</v>
      </c>
      <c r="J238" s="58">
        <v>15.78</v>
      </c>
      <c r="K238" s="58">
        <v>5.89</v>
      </c>
      <c r="L238" s="58">
        <v>9.3000000000000007</v>
      </c>
      <c r="M238" s="59">
        <f t="shared" si="58"/>
        <v>15.754999999999999</v>
      </c>
      <c r="N238" s="59">
        <f t="shared" si="58"/>
        <v>5.9499999999999993</v>
      </c>
      <c r="O238" s="59">
        <f t="shared" si="58"/>
        <v>8.625</v>
      </c>
      <c r="P238" s="60">
        <f t="shared" si="49"/>
        <v>0.17772870338086064</v>
      </c>
      <c r="Q238" s="22">
        <f t="shared" si="50"/>
        <v>1.1220184543019635E-6</v>
      </c>
      <c r="R238" s="61">
        <f t="shared" si="51"/>
        <v>4.1356806471940269E-9</v>
      </c>
      <c r="S238" s="22">
        <f t="shared" si="52"/>
        <v>1.7103854415575205E-17</v>
      </c>
      <c r="T238" s="62">
        <v>298</v>
      </c>
      <c r="U238" s="59">
        <f t="shared" si="53"/>
        <v>288.755</v>
      </c>
      <c r="V238" s="63">
        <f t="shared" si="54"/>
        <v>0.53998739555223119</v>
      </c>
      <c r="W238" s="64">
        <f t="shared" si="55"/>
        <v>3.467267873196052</v>
      </c>
      <c r="X238" s="65">
        <f t="shared" si="45"/>
        <v>-1.5108865777177826E-7</v>
      </c>
      <c r="Y238" s="66">
        <f t="shared" si="46"/>
        <v>-1.5085627136711333E-7</v>
      </c>
      <c r="Z238" s="66">
        <f t="shared" si="47"/>
        <v>-1.5085662879593604E-7</v>
      </c>
      <c r="AA238" s="67">
        <f t="shared" si="48"/>
        <v>-1.5062459872058582E-7</v>
      </c>
      <c r="AB238" s="68">
        <f t="shared" si="57"/>
        <v>4.9116002591015307E-4</v>
      </c>
      <c r="AC238" s="69"/>
      <c r="AD238" s="70">
        <f t="shared" si="56"/>
        <v>4.9116002591015304</v>
      </c>
      <c r="AE238" s="70"/>
      <c r="AF238" s="74"/>
      <c r="AG238" s="71">
        <v>2320</v>
      </c>
    </row>
    <row r="239" spans="5:33">
      <c r="E239" s="73">
        <v>0.62747685185185187</v>
      </c>
      <c r="G239" s="58">
        <v>15.74</v>
      </c>
      <c r="H239" s="58">
        <v>6</v>
      </c>
      <c r="I239" s="58">
        <v>7.99</v>
      </c>
      <c r="J239" s="58">
        <v>15.8</v>
      </c>
      <c r="K239" s="58">
        <v>5.89</v>
      </c>
      <c r="L239" s="58">
        <v>9.19</v>
      </c>
      <c r="M239" s="59">
        <f t="shared" si="58"/>
        <v>15.77</v>
      </c>
      <c r="N239" s="59">
        <f t="shared" si="58"/>
        <v>5.9450000000000003</v>
      </c>
      <c r="O239" s="59">
        <f t="shared" si="58"/>
        <v>8.59</v>
      </c>
      <c r="P239" s="60">
        <f t="shared" si="49"/>
        <v>0.17705360948817789</v>
      </c>
      <c r="Q239" s="22">
        <f t="shared" si="50"/>
        <v>1.135010815672313E-6</v>
      </c>
      <c r="R239" s="61">
        <f t="shared" si="51"/>
        <v>4.0934391954588935E-9</v>
      </c>
      <c r="S239" s="22">
        <f t="shared" si="52"/>
        <v>1.6756244446919153E-17</v>
      </c>
      <c r="T239" s="62">
        <v>298</v>
      </c>
      <c r="U239" s="59">
        <f t="shared" si="53"/>
        <v>288.77</v>
      </c>
      <c r="V239" s="63">
        <f t="shared" si="54"/>
        <v>0.5390832628926262</v>
      </c>
      <c r="W239" s="64">
        <f t="shared" si="55"/>
        <v>3.4600570764560983</v>
      </c>
      <c r="X239" s="65">
        <f t="shared" si="45"/>
        <v>-1.4730922516435066E-7</v>
      </c>
      <c r="Y239" s="66">
        <f t="shared" si="46"/>
        <v>-1.4708763889784196E-7</v>
      </c>
      <c r="Z239" s="66">
        <f t="shared" si="47"/>
        <v>-1.4708797221351486E-7</v>
      </c>
      <c r="AA239" s="67">
        <f t="shared" si="48"/>
        <v>-1.4686671825991531E-7</v>
      </c>
      <c r="AB239" s="68">
        <f t="shared" si="57"/>
        <v>4.8965146081545569E-4</v>
      </c>
      <c r="AC239" s="69"/>
      <c r="AD239" s="70">
        <f t="shared" si="56"/>
        <v>4.8965146081545567</v>
      </c>
      <c r="AE239" s="70"/>
      <c r="AF239" s="74"/>
      <c r="AG239" s="71">
        <v>2330</v>
      </c>
    </row>
    <row r="240" spans="5:33">
      <c r="E240" s="73">
        <v>0.62759259259259259</v>
      </c>
      <c r="G240" s="58">
        <v>15.78</v>
      </c>
      <c r="H240" s="58">
        <v>6</v>
      </c>
      <c r="I240" s="58">
        <v>8</v>
      </c>
      <c r="J240" s="58">
        <v>15.82</v>
      </c>
      <c r="K240" s="58">
        <v>5.89</v>
      </c>
      <c r="L240" s="58">
        <v>9.23</v>
      </c>
      <c r="M240" s="59">
        <f t="shared" si="58"/>
        <v>15.8</v>
      </c>
      <c r="N240" s="59">
        <f t="shared" si="58"/>
        <v>5.9450000000000003</v>
      </c>
      <c r="O240" s="59">
        <f t="shared" si="58"/>
        <v>8.6150000000000002</v>
      </c>
      <c r="P240" s="60">
        <f t="shared" si="49"/>
        <v>0.17766148829175527</v>
      </c>
      <c r="Q240" s="22">
        <f t="shared" si="50"/>
        <v>1.135010815672313E-6</v>
      </c>
      <c r="R240" s="61">
        <f t="shared" si="51"/>
        <v>4.1036568704130586E-9</v>
      </c>
      <c r="S240" s="22">
        <f t="shared" si="52"/>
        <v>1.6839999710088298E-17</v>
      </c>
      <c r="T240" s="62">
        <v>298</v>
      </c>
      <c r="U240" s="59">
        <f t="shared" si="53"/>
        <v>288.8</v>
      </c>
      <c r="V240" s="63">
        <f t="shared" si="54"/>
        <v>0.53727527933220531</v>
      </c>
      <c r="W240" s="64">
        <f t="shared" si="55"/>
        <v>3.4456826756374985</v>
      </c>
      <c r="X240" s="65">
        <f t="shared" si="45"/>
        <v>-1.4872544550803152E-7</v>
      </c>
      <c r="Y240" s="66">
        <f t="shared" si="46"/>
        <v>-1.4849889759781344E-7</v>
      </c>
      <c r="Z240" s="66">
        <f t="shared" si="47"/>
        <v>-1.4849924268977436E-7</v>
      </c>
      <c r="AA240" s="67">
        <f t="shared" si="48"/>
        <v>-1.4827303882018579E-7</v>
      </c>
      <c r="AB240" s="68">
        <f t="shared" si="57"/>
        <v>4.8818058220604407E-4</v>
      </c>
      <c r="AC240" s="69"/>
      <c r="AD240" s="70">
        <f t="shared" si="56"/>
        <v>4.881805822060441</v>
      </c>
      <c r="AE240" s="70"/>
      <c r="AF240" s="74"/>
      <c r="AG240" s="71">
        <v>2340</v>
      </c>
    </row>
    <row r="241" spans="5:33">
      <c r="E241" s="73">
        <v>0.62770833333333331</v>
      </c>
      <c r="G241" s="58">
        <v>15.79</v>
      </c>
      <c r="H241" s="58">
        <v>6</v>
      </c>
      <c r="I241" s="58">
        <v>7.9</v>
      </c>
      <c r="J241" s="58">
        <v>15.85</v>
      </c>
      <c r="K241" s="58">
        <v>5.89</v>
      </c>
      <c r="L241" s="58">
        <v>9.2100000000000009</v>
      </c>
      <c r="M241" s="59">
        <f t="shared" si="58"/>
        <v>15.82</v>
      </c>
      <c r="N241" s="59">
        <f t="shared" si="58"/>
        <v>5.9450000000000003</v>
      </c>
      <c r="O241" s="59">
        <f t="shared" si="58"/>
        <v>8.5549999999999997</v>
      </c>
      <c r="P241" s="60">
        <f t="shared" si="49"/>
        <v>0.1764854970155727</v>
      </c>
      <c r="Q241" s="22">
        <f t="shared" si="50"/>
        <v>1.135010815672313E-6</v>
      </c>
      <c r="R241" s="61">
        <f t="shared" si="51"/>
        <v>4.1104828189236517E-9</v>
      </c>
      <c r="S241" s="22">
        <f t="shared" si="52"/>
        <v>1.689606900466653E-17</v>
      </c>
      <c r="T241" s="62">
        <v>298</v>
      </c>
      <c r="U241" s="59">
        <f t="shared" si="53"/>
        <v>288.82</v>
      </c>
      <c r="V241" s="63">
        <f t="shared" si="54"/>
        <v>0.53607016562183996</v>
      </c>
      <c r="W241" s="64">
        <f t="shared" si="55"/>
        <v>3.4361345840131778</v>
      </c>
      <c r="X241" s="65">
        <f t="shared" si="45"/>
        <v>-1.4819263641914153E-7</v>
      </c>
      <c r="Y241" s="66">
        <f t="shared" si="46"/>
        <v>-1.4796702252517921E-7</v>
      </c>
      <c r="Z241" s="66">
        <f t="shared" si="47"/>
        <v>-1.4796736600802947E-7</v>
      </c>
      <c r="AA241" s="67">
        <f t="shared" si="48"/>
        <v>-1.4774209455105573E-7</v>
      </c>
      <c r="AB241" s="68">
        <f t="shared" si="57"/>
        <v>4.8669559093120511E-4</v>
      </c>
      <c r="AC241" s="69"/>
      <c r="AD241" s="70">
        <f t="shared" si="56"/>
        <v>4.8669559093120514</v>
      </c>
      <c r="AE241" s="70"/>
      <c r="AF241" s="74"/>
      <c r="AG241" s="71">
        <v>2350</v>
      </c>
    </row>
    <row r="242" spans="5:33">
      <c r="E242" s="73">
        <v>0.62782407407407403</v>
      </c>
      <c r="G242" s="58">
        <v>15.83</v>
      </c>
      <c r="H242" s="58">
        <v>6</v>
      </c>
      <c r="I242" s="58">
        <v>7.93</v>
      </c>
      <c r="J242" s="58">
        <v>15.88</v>
      </c>
      <c r="K242" s="58">
        <v>5.89</v>
      </c>
      <c r="L242" s="58">
        <v>9.27</v>
      </c>
      <c r="M242" s="59">
        <f t="shared" si="58"/>
        <v>15.855</v>
      </c>
      <c r="N242" s="59">
        <f t="shared" si="58"/>
        <v>5.9450000000000003</v>
      </c>
      <c r="O242" s="59">
        <f t="shared" si="58"/>
        <v>8.6</v>
      </c>
      <c r="P242" s="60">
        <f t="shared" si="49"/>
        <v>0.17752185449257216</v>
      </c>
      <c r="Q242" s="22">
        <f t="shared" si="50"/>
        <v>1.135010815672313E-6</v>
      </c>
      <c r="R242" s="61">
        <f t="shared" si="51"/>
        <v>4.1224555611226784E-9</v>
      </c>
      <c r="S242" s="22">
        <f t="shared" si="52"/>
        <v>1.6994639853431298E-17</v>
      </c>
      <c r="T242" s="62">
        <v>298</v>
      </c>
      <c r="U242" s="59">
        <f t="shared" si="53"/>
        <v>288.85500000000002</v>
      </c>
      <c r="V242" s="63">
        <f t="shared" si="54"/>
        <v>0.53396161818724319</v>
      </c>
      <c r="W242" s="64">
        <f t="shared" si="55"/>
        <v>3.419492205986681</v>
      </c>
      <c r="X242" s="65">
        <f t="shared" si="45"/>
        <v>-1.502041372148168E-7</v>
      </c>
      <c r="Y242" s="66">
        <f t="shared" si="46"/>
        <v>-1.4997165017162567E-7</v>
      </c>
      <c r="Z242" s="66">
        <f t="shared" si="47"/>
        <v>-1.4997201001674213E-7</v>
      </c>
      <c r="AA242" s="67">
        <f t="shared" si="48"/>
        <v>-1.4973988170472576E-7</v>
      </c>
      <c r="AB242" s="68">
        <f t="shared" si="57"/>
        <v>4.8521591841781076E-4</v>
      </c>
      <c r="AC242" s="69"/>
      <c r="AD242" s="70">
        <f t="shared" si="56"/>
        <v>4.8521591841781078</v>
      </c>
      <c r="AE242" s="70"/>
      <c r="AF242" s="74"/>
      <c r="AG242" s="71">
        <v>2360</v>
      </c>
    </row>
    <row r="243" spans="5:33">
      <c r="E243" s="73">
        <v>0.62793981481481476</v>
      </c>
      <c r="G243" s="58">
        <v>15.84</v>
      </c>
      <c r="H243" s="58">
        <v>6</v>
      </c>
      <c r="I243" s="58">
        <v>7.92</v>
      </c>
      <c r="J243" s="58">
        <v>15.91</v>
      </c>
      <c r="K243" s="58">
        <v>5.89</v>
      </c>
      <c r="L243" s="58">
        <v>9.19</v>
      </c>
      <c r="M243" s="59">
        <f t="shared" si="58"/>
        <v>15.875</v>
      </c>
      <c r="N243" s="59">
        <f t="shared" si="58"/>
        <v>5.9450000000000003</v>
      </c>
      <c r="O243" s="59">
        <f t="shared" si="58"/>
        <v>8.5549999999999997</v>
      </c>
      <c r="P243" s="60">
        <f t="shared" si="49"/>
        <v>0.17665442787720276</v>
      </c>
      <c r="Q243" s="22">
        <f t="shared" si="50"/>
        <v>1.135010815672313E-6</v>
      </c>
      <c r="R243" s="61">
        <f t="shared" si="51"/>
        <v>4.1293127790349069E-9</v>
      </c>
      <c r="S243" s="22">
        <f t="shared" si="52"/>
        <v>1.7051224027100985E-17</v>
      </c>
      <c r="T243" s="62">
        <v>298</v>
      </c>
      <c r="U243" s="59">
        <f t="shared" si="53"/>
        <v>288.875</v>
      </c>
      <c r="V243" s="63">
        <f t="shared" si="54"/>
        <v>0.53275696334135814</v>
      </c>
      <c r="W243" s="64">
        <f t="shared" si="55"/>
        <v>3.4100202918899551</v>
      </c>
      <c r="X243" s="65">
        <f t="shared" si="45"/>
        <v>-1.4991960798293977E-7</v>
      </c>
      <c r="Y243" s="66">
        <f t="shared" si="46"/>
        <v>-1.4968728282120125E-7</v>
      </c>
      <c r="Z243" s="66">
        <f t="shared" si="47"/>
        <v>-1.4968764284736131E-7</v>
      </c>
      <c r="AA243" s="67">
        <f t="shared" si="48"/>
        <v>-1.4945567659594295E-7</v>
      </c>
      <c r="AB243" s="68">
        <f t="shared" si="57"/>
        <v>4.8371619951898367E-4</v>
      </c>
      <c r="AC243" s="69"/>
      <c r="AD243" s="70">
        <f t="shared" si="56"/>
        <v>4.8371619951898364</v>
      </c>
      <c r="AE243" s="70"/>
      <c r="AF243" s="74"/>
      <c r="AG243" s="71">
        <v>2370</v>
      </c>
    </row>
    <row r="244" spans="5:33">
      <c r="E244" s="73">
        <v>0.62805555555555559</v>
      </c>
      <c r="G244" s="58">
        <v>15.87</v>
      </c>
      <c r="H244" s="58">
        <v>6</v>
      </c>
      <c r="I244" s="58">
        <v>7.87</v>
      </c>
      <c r="J244" s="58">
        <v>15.93</v>
      </c>
      <c r="K244" s="58">
        <v>5.89</v>
      </c>
      <c r="L244" s="58">
        <v>9.15</v>
      </c>
      <c r="M244" s="59">
        <f t="shared" si="58"/>
        <v>15.899999999999999</v>
      </c>
      <c r="N244" s="59">
        <f t="shared" si="58"/>
        <v>5.9450000000000003</v>
      </c>
      <c r="O244" s="59">
        <f t="shared" si="58"/>
        <v>8.51</v>
      </c>
      <c r="P244" s="60">
        <f t="shared" si="49"/>
        <v>0.17580170037553061</v>
      </c>
      <c r="Q244" s="22">
        <f t="shared" si="50"/>
        <v>1.135010815672313E-6</v>
      </c>
      <c r="R244" s="61">
        <f t="shared" si="51"/>
        <v>4.1379003435773554E-9</v>
      </c>
      <c r="S244" s="22">
        <f t="shared" si="52"/>
        <v>1.7122219253377594E-17</v>
      </c>
      <c r="T244" s="62">
        <v>298</v>
      </c>
      <c r="U244" s="59">
        <f t="shared" si="53"/>
        <v>288.89999999999998</v>
      </c>
      <c r="V244" s="63">
        <f t="shared" si="54"/>
        <v>0.53125137933518063</v>
      </c>
      <c r="W244" s="64">
        <f t="shared" si="55"/>
        <v>3.3982191217938116</v>
      </c>
      <c r="X244" s="65">
        <f t="shared" si="45"/>
        <v>-1.4987218444407215E-7</v>
      </c>
      <c r="Y244" s="66">
        <f t="shared" si="46"/>
        <v>-1.4963928552714268E-7</v>
      </c>
      <c r="Z244" s="66">
        <f t="shared" si="47"/>
        <v>-1.4963964744824036E-7</v>
      </c>
      <c r="AA244" s="67">
        <f t="shared" si="48"/>
        <v>-1.4940710932756964E-7</v>
      </c>
      <c r="AB244" s="68">
        <f t="shared" si="57"/>
        <v>4.8221932429245697E-4</v>
      </c>
      <c r="AC244" s="69"/>
      <c r="AD244" s="70">
        <f t="shared" si="56"/>
        <v>4.8221932429245697</v>
      </c>
      <c r="AE244" s="70"/>
      <c r="AF244" s="74"/>
      <c r="AG244" s="71">
        <v>2380</v>
      </c>
    </row>
    <row r="245" spans="5:33">
      <c r="E245" s="73">
        <v>0.62817129629629631</v>
      </c>
      <c r="G245" s="58">
        <v>15.89</v>
      </c>
      <c r="H245" s="58">
        <v>6</v>
      </c>
      <c r="I245" s="58">
        <v>7.95</v>
      </c>
      <c r="J245" s="58">
        <v>15.95</v>
      </c>
      <c r="K245" s="58">
        <v>5.88</v>
      </c>
      <c r="L245" s="58">
        <v>9.26</v>
      </c>
      <c r="M245" s="59">
        <f t="shared" si="58"/>
        <v>15.92</v>
      </c>
      <c r="N245" s="59">
        <f t="shared" si="58"/>
        <v>5.9399999999999995</v>
      </c>
      <c r="O245" s="59">
        <f t="shared" si="58"/>
        <v>8.6050000000000004</v>
      </c>
      <c r="P245" s="60">
        <f t="shared" si="49"/>
        <v>0.17782615703646115</v>
      </c>
      <c r="Q245" s="22">
        <f t="shared" si="50"/>
        <v>1.1481536214968825E-6</v>
      </c>
      <c r="R245" s="61">
        <f t="shared" si="51"/>
        <v>4.0973383105071216E-9</v>
      </c>
      <c r="S245" s="22">
        <f t="shared" si="52"/>
        <v>1.6788181230749355E-17</v>
      </c>
      <c r="T245" s="62">
        <v>298</v>
      </c>
      <c r="U245" s="59">
        <f t="shared" si="53"/>
        <v>288.92</v>
      </c>
      <c r="V245" s="63">
        <f t="shared" si="54"/>
        <v>0.53004709972896014</v>
      </c>
      <c r="W245" s="64">
        <f t="shared" si="55"/>
        <v>3.3888090616486815</v>
      </c>
      <c r="X245" s="65">
        <f t="shared" si="45"/>
        <v>-1.4859072806181583E-7</v>
      </c>
      <c r="Y245" s="66">
        <f t="shared" si="46"/>
        <v>-1.4836108221872428E-7</v>
      </c>
      <c r="Z245" s="66">
        <f t="shared" si="47"/>
        <v>-1.4836143713463277E-7</v>
      </c>
      <c r="AA245" s="67">
        <f t="shared" si="48"/>
        <v>-1.4813214511040999E-7</v>
      </c>
      <c r="AB245" s="68">
        <f t="shared" si="57"/>
        <v>4.8072292902625295E-4</v>
      </c>
      <c r="AC245" s="69"/>
      <c r="AD245" s="70">
        <f t="shared" si="56"/>
        <v>4.8072292902625291</v>
      </c>
      <c r="AE245" s="70"/>
      <c r="AF245" s="74"/>
      <c r="AG245" s="71">
        <v>2390</v>
      </c>
    </row>
    <row r="246" spans="5:33">
      <c r="E246" s="73">
        <v>0.62828703703703703</v>
      </c>
      <c r="G246" s="58">
        <v>15.92</v>
      </c>
      <c r="H246" s="58">
        <v>6</v>
      </c>
      <c r="I246" s="58">
        <v>7.88</v>
      </c>
      <c r="J246" s="58">
        <v>15.97</v>
      </c>
      <c r="K246" s="58">
        <v>5.88</v>
      </c>
      <c r="L246" s="58">
        <v>9.3000000000000007</v>
      </c>
      <c r="M246" s="59">
        <f t="shared" si="58"/>
        <v>15.945</v>
      </c>
      <c r="N246" s="59">
        <f t="shared" si="58"/>
        <v>5.9399999999999995</v>
      </c>
      <c r="O246" s="59">
        <f t="shared" si="58"/>
        <v>8.59</v>
      </c>
      <c r="P246" s="60">
        <f t="shared" si="49"/>
        <v>0.17759350475412067</v>
      </c>
      <c r="Q246" s="22">
        <f t="shared" si="50"/>
        <v>1.1481536214968825E-6</v>
      </c>
      <c r="R246" s="61">
        <f t="shared" si="51"/>
        <v>4.1058593790423927E-9</v>
      </c>
      <c r="S246" s="22">
        <f t="shared" si="52"/>
        <v>1.6858081240470383E-17</v>
      </c>
      <c r="T246" s="62">
        <v>298</v>
      </c>
      <c r="U246" s="59">
        <f t="shared" si="53"/>
        <v>288.94499999999999</v>
      </c>
      <c r="V246" s="63">
        <f t="shared" si="54"/>
        <v>0.52854198466278812</v>
      </c>
      <c r="W246" s="64">
        <f t="shared" si="55"/>
        <v>3.3770849444465769</v>
      </c>
      <c r="X246" s="65">
        <f t="shared" si="45"/>
        <v>-1.4907003604836772E-7</v>
      </c>
      <c r="Y246" s="66">
        <f t="shared" si="46"/>
        <v>-1.4883819075820698E-7</v>
      </c>
      <c r="Z246" s="66">
        <f t="shared" si="47"/>
        <v>-1.4883855134199695E-7</v>
      </c>
      <c r="AA246" s="67">
        <f t="shared" si="48"/>
        <v>-1.486070655140104E-7</v>
      </c>
      <c r="AB246" s="68">
        <f t="shared" si="57"/>
        <v>4.7923931583978804E-4</v>
      </c>
      <c r="AC246" s="75">
        <f>D15</f>
        <v>4.439582156973461E-4</v>
      </c>
      <c r="AD246" s="70">
        <f t="shared" si="56"/>
        <v>4.7923931583978803</v>
      </c>
      <c r="AE246" s="70">
        <f>AC246*10000</f>
        <v>4.4395821569734606</v>
      </c>
      <c r="AF246" s="74">
        <f>(AD246-AE246)*(AD246-AE246)</f>
        <v>0.12447560272610186</v>
      </c>
      <c r="AG246" s="71">
        <v>2400</v>
      </c>
    </row>
    <row r="247" spans="5:33">
      <c r="E247" s="73">
        <v>0.62840277777777775</v>
      </c>
      <c r="G247" s="58">
        <v>15.93</v>
      </c>
      <c r="H247" s="58">
        <v>6</v>
      </c>
      <c r="I247" s="58">
        <v>7.96</v>
      </c>
      <c r="J247" s="58">
        <v>15.98</v>
      </c>
      <c r="K247" s="58">
        <v>5.88</v>
      </c>
      <c r="L247" s="58">
        <v>9.18</v>
      </c>
      <c r="M247" s="59">
        <f t="shared" si="58"/>
        <v>15.955</v>
      </c>
      <c r="N247" s="59">
        <f t="shared" si="58"/>
        <v>5.9399999999999995</v>
      </c>
      <c r="O247" s="59">
        <f t="shared" si="58"/>
        <v>8.57</v>
      </c>
      <c r="P247" s="60">
        <f t="shared" si="49"/>
        <v>0.17721089436698206</v>
      </c>
      <c r="Q247" s="22">
        <f t="shared" si="50"/>
        <v>1.1481536214968825E-6</v>
      </c>
      <c r="R247" s="61">
        <f t="shared" si="51"/>
        <v>4.1092727662523329E-9</v>
      </c>
      <c r="S247" s="22">
        <f t="shared" si="52"/>
        <v>1.68861226674631E-17</v>
      </c>
      <c r="T247" s="62">
        <v>298</v>
      </c>
      <c r="U247" s="59">
        <f t="shared" si="53"/>
        <v>288.95499999999998</v>
      </c>
      <c r="V247" s="63">
        <f t="shared" si="54"/>
        <v>0.52794001155982284</v>
      </c>
      <c r="W247" s="64">
        <f t="shared" si="55"/>
        <v>3.3724072289035223</v>
      </c>
      <c r="X247" s="65">
        <f t="shared" si="45"/>
        <v>-1.4873958639038568E-7</v>
      </c>
      <c r="Y247" s="66">
        <f t="shared" si="46"/>
        <v>-1.485080487512154E-7</v>
      </c>
      <c r="Z247" s="66">
        <f t="shared" si="47"/>
        <v>-1.4850840917764695E-7</v>
      </c>
      <c r="AA247" s="67">
        <f t="shared" si="48"/>
        <v>-1.4827723084278207E-7</v>
      </c>
      <c r="AB247" s="68">
        <f t="shared" si="57"/>
        <v>4.7775093153018338E-4</v>
      </c>
      <c r="AC247" s="69"/>
      <c r="AD247" s="70">
        <f t="shared" si="56"/>
        <v>4.7775093153018338</v>
      </c>
      <c r="AE247" s="70"/>
      <c r="AF247" s="74"/>
      <c r="AG247" s="71">
        <v>2410</v>
      </c>
    </row>
    <row r="248" spans="5:33">
      <c r="E248" s="73">
        <v>0.62851851851851848</v>
      </c>
      <c r="G248" s="58">
        <v>15.94</v>
      </c>
      <c r="H248" s="58">
        <v>6</v>
      </c>
      <c r="I248" s="58">
        <v>7.9</v>
      </c>
      <c r="J248" s="58">
        <v>15.99</v>
      </c>
      <c r="K248" s="58">
        <v>5.88</v>
      </c>
      <c r="L248" s="58">
        <v>9.2100000000000009</v>
      </c>
      <c r="M248" s="59">
        <f t="shared" si="58"/>
        <v>15.965</v>
      </c>
      <c r="N248" s="59">
        <f t="shared" si="58"/>
        <v>5.9399999999999995</v>
      </c>
      <c r="O248" s="59">
        <f t="shared" si="58"/>
        <v>8.5549999999999997</v>
      </c>
      <c r="P248" s="60">
        <f t="shared" si="49"/>
        <v>0.17693155887071491</v>
      </c>
      <c r="Q248" s="22">
        <f t="shared" si="50"/>
        <v>1.1481536214968825E-6</v>
      </c>
      <c r="R248" s="61">
        <f t="shared" si="51"/>
        <v>4.1126889911659479E-9</v>
      </c>
      <c r="S248" s="22">
        <f t="shared" si="52"/>
        <v>1.6914210738057582E-17</v>
      </c>
      <c r="T248" s="62">
        <v>298</v>
      </c>
      <c r="U248" s="59">
        <f t="shared" si="53"/>
        <v>288.96499999999997</v>
      </c>
      <c r="V248" s="63">
        <f t="shared" si="54"/>
        <v>0.52733808012094241</v>
      </c>
      <c r="W248" s="64">
        <f t="shared" si="55"/>
        <v>3.3677363157079214</v>
      </c>
      <c r="X248" s="65">
        <f t="shared" si="45"/>
        <v>-1.4849542826058084E-7</v>
      </c>
      <c r="Y248" s="66">
        <f t="shared" si="46"/>
        <v>-1.48263930534288E-7</v>
      </c>
      <c r="Z248" s="66">
        <f t="shared" si="47"/>
        <v>-1.4826429142888193E-7</v>
      </c>
      <c r="AA248" s="67">
        <f t="shared" si="48"/>
        <v>-1.4803315347194599E-7</v>
      </c>
      <c r="AB248" s="68">
        <f t="shared" si="57"/>
        <v>4.7626584864169855E-4</v>
      </c>
      <c r="AC248" s="69"/>
      <c r="AD248" s="70">
        <f t="shared" si="56"/>
        <v>4.7626584864169859</v>
      </c>
      <c r="AE248" s="70"/>
      <c r="AF248" s="74"/>
      <c r="AG248" s="71">
        <v>2420</v>
      </c>
    </row>
    <row r="249" spans="5:33">
      <c r="E249" s="73">
        <v>0.6286342592592592</v>
      </c>
      <c r="G249" s="58">
        <v>15.96</v>
      </c>
      <c r="H249" s="58">
        <v>6</v>
      </c>
      <c r="I249" s="58">
        <v>7.89</v>
      </c>
      <c r="J249" s="58">
        <v>16.010000000000002</v>
      </c>
      <c r="K249" s="58">
        <v>5.88</v>
      </c>
      <c r="L249" s="58">
        <v>9.26</v>
      </c>
      <c r="M249" s="59">
        <f t="shared" si="58"/>
        <v>15.985000000000001</v>
      </c>
      <c r="N249" s="59">
        <f t="shared" si="58"/>
        <v>5.9399999999999995</v>
      </c>
      <c r="O249" s="59">
        <f t="shared" si="58"/>
        <v>8.5749999999999993</v>
      </c>
      <c r="P249" s="60">
        <f t="shared" si="49"/>
        <v>0.17740703900947874</v>
      </c>
      <c r="Q249" s="22">
        <f t="shared" si="50"/>
        <v>1.1481536214968825E-6</v>
      </c>
      <c r="R249" s="61">
        <f t="shared" si="51"/>
        <v>4.1195299635426081E-9</v>
      </c>
      <c r="S249" s="22">
        <f t="shared" si="52"/>
        <v>1.6970527120525363E-17</v>
      </c>
      <c r="T249" s="62">
        <v>298</v>
      </c>
      <c r="U249" s="59">
        <f t="shared" si="53"/>
        <v>288.98500000000001</v>
      </c>
      <c r="V249" s="63">
        <f t="shared" si="54"/>
        <v>0.5261343422181276</v>
      </c>
      <c r="W249" s="64">
        <f t="shared" si="55"/>
        <v>3.3584148549730775</v>
      </c>
      <c r="X249" s="65">
        <f t="shared" si="45"/>
        <v>-1.4933852864811215E-7</v>
      </c>
      <c r="Y249" s="66">
        <f t="shared" si="46"/>
        <v>-1.4910366360009492E-7</v>
      </c>
      <c r="Z249" s="66">
        <f t="shared" si="47"/>
        <v>-1.4910403297289698E-7</v>
      </c>
      <c r="AA249" s="67">
        <f t="shared" si="48"/>
        <v>-1.4886953613585487E-7</v>
      </c>
      <c r="AB249" s="68">
        <f t="shared" si="57"/>
        <v>4.7478320693226711E-4</v>
      </c>
      <c r="AC249" s="69"/>
      <c r="AD249" s="70">
        <f t="shared" si="56"/>
        <v>4.747832069322671</v>
      </c>
      <c r="AE249" s="70"/>
      <c r="AF249" s="74"/>
      <c r="AG249" s="71">
        <v>2430</v>
      </c>
    </row>
    <row r="250" spans="5:33">
      <c r="E250" s="73">
        <v>0.62875000000000003</v>
      </c>
      <c r="G250" s="58">
        <v>15.96</v>
      </c>
      <c r="H250" s="58">
        <v>6</v>
      </c>
      <c r="I250" s="58">
        <v>7.82</v>
      </c>
      <c r="J250" s="58">
        <v>16.03</v>
      </c>
      <c r="K250" s="58">
        <v>5.88</v>
      </c>
      <c r="L250" s="58">
        <v>9.2100000000000009</v>
      </c>
      <c r="M250" s="59">
        <f t="shared" si="58"/>
        <v>15.995000000000001</v>
      </c>
      <c r="N250" s="59">
        <f t="shared" si="58"/>
        <v>5.9399999999999995</v>
      </c>
      <c r="O250" s="59">
        <f t="shared" si="58"/>
        <v>8.5150000000000006</v>
      </c>
      <c r="P250" s="60">
        <f t="shared" si="49"/>
        <v>0.17619643016853298</v>
      </c>
      <c r="Q250" s="22">
        <f t="shared" si="50"/>
        <v>1.1481536214968825E-6</v>
      </c>
      <c r="R250" s="61">
        <f t="shared" si="51"/>
        <v>4.122954715729762E-9</v>
      </c>
      <c r="S250" s="22">
        <f t="shared" si="52"/>
        <v>1.6998755587958282E-17</v>
      </c>
      <c r="T250" s="62">
        <v>298</v>
      </c>
      <c r="U250" s="59">
        <f t="shared" si="53"/>
        <v>288.995</v>
      </c>
      <c r="V250" s="63">
        <f t="shared" si="54"/>
        <v>0.52553253574555081</v>
      </c>
      <c r="W250" s="64">
        <f t="shared" si="55"/>
        <v>3.353764286781967</v>
      </c>
      <c r="X250" s="65">
        <f t="shared" si="45"/>
        <v>-1.4830496745250122E-7</v>
      </c>
      <c r="Y250" s="66">
        <f t="shared" si="46"/>
        <v>-1.4807261242039002E-7</v>
      </c>
      <c r="Z250" s="66">
        <f t="shared" si="47"/>
        <v>-1.4807297645985461E-7</v>
      </c>
      <c r="AA250" s="67">
        <f t="shared" si="48"/>
        <v>-1.4784098432649907E-7</v>
      </c>
      <c r="AB250" s="68">
        <f t="shared" si="57"/>
        <v>4.7329216783571722E-4</v>
      </c>
      <c r="AC250" s="69"/>
      <c r="AD250" s="70">
        <f t="shared" si="56"/>
        <v>4.7329216783571724</v>
      </c>
      <c r="AE250" s="70"/>
      <c r="AF250" s="74"/>
      <c r="AG250" s="71">
        <v>2440</v>
      </c>
    </row>
    <row r="251" spans="5:33">
      <c r="E251" s="73">
        <v>0.62886574074074075</v>
      </c>
      <c r="G251" s="58">
        <v>15.99</v>
      </c>
      <c r="H251" s="58">
        <v>6</v>
      </c>
      <c r="I251" s="58">
        <v>7.86</v>
      </c>
      <c r="J251" s="58">
        <v>16.04</v>
      </c>
      <c r="K251" s="58">
        <v>5.88</v>
      </c>
      <c r="L251" s="58">
        <v>9.23</v>
      </c>
      <c r="M251" s="59">
        <f t="shared" si="58"/>
        <v>16.015000000000001</v>
      </c>
      <c r="N251" s="59">
        <f t="shared" si="58"/>
        <v>5.9399999999999995</v>
      </c>
      <c r="O251" s="59">
        <f t="shared" si="58"/>
        <v>8.5449999999999999</v>
      </c>
      <c r="P251" s="60">
        <f t="shared" si="49"/>
        <v>0.17687889961980985</v>
      </c>
      <c r="Q251" s="22">
        <f t="shared" si="50"/>
        <v>1.1481536214968825E-6</v>
      </c>
      <c r="R251" s="61">
        <f t="shared" si="51"/>
        <v>4.1298127639267241E-9</v>
      </c>
      <c r="S251" s="22">
        <f t="shared" si="52"/>
        <v>1.7055353465092088E-17</v>
      </c>
      <c r="T251" s="62">
        <v>298</v>
      </c>
      <c r="U251" s="59">
        <f t="shared" si="53"/>
        <v>289.01499999999999</v>
      </c>
      <c r="V251" s="63">
        <f t="shared" si="54"/>
        <v>0.52432904773642941</v>
      </c>
      <c r="W251" s="64">
        <f t="shared" si="55"/>
        <v>3.3444834232453613</v>
      </c>
      <c r="X251" s="65">
        <f t="shared" si="45"/>
        <v>-1.4932098705197235E-7</v>
      </c>
      <c r="Y251" s="66">
        <f t="shared" si="46"/>
        <v>-1.4908469819462827E-7</v>
      </c>
      <c r="Z251" s="66">
        <f t="shared" si="47"/>
        <v>-1.4908507210338149E-7</v>
      </c>
      <c r="AA251" s="67">
        <f t="shared" si="48"/>
        <v>-1.4884915597142762E-7</v>
      </c>
      <c r="AB251" s="68">
        <f t="shared" si="57"/>
        <v>4.7181143928648472E-4</v>
      </c>
      <c r="AC251" s="69"/>
      <c r="AD251" s="70">
        <f t="shared" si="56"/>
        <v>4.7181143928648472</v>
      </c>
      <c r="AE251" s="70"/>
      <c r="AF251" s="74"/>
      <c r="AG251" s="71">
        <v>2450</v>
      </c>
    </row>
    <row r="252" spans="5:33">
      <c r="E252" s="73">
        <v>0.62898148148148147</v>
      </c>
      <c r="G252" s="58">
        <v>16.010000000000002</v>
      </c>
      <c r="H252" s="58">
        <v>6</v>
      </c>
      <c r="I252" s="58">
        <v>7.87</v>
      </c>
      <c r="J252" s="58">
        <v>16.059999999999999</v>
      </c>
      <c r="K252" s="58">
        <v>5.88</v>
      </c>
      <c r="L252" s="58">
        <v>9.2799999999999994</v>
      </c>
      <c r="M252" s="59">
        <f t="shared" si="58"/>
        <v>16.035</v>
      </c>
      <c r="N252" s="59">
        <f t="shared" si="58"/>
        <v>5.9399999999999995</v>
      </c>
      <c r="O252" s="59">
        <f t="shared" si="58"/>
        <v>8.5749999999999993</v>
      </c>
      <c r="P252" s="60">
        <f t="shared" si="49"/>
        <v>0.17756184549274973</v>
      </c>
      <c r="Q252" s="22">
        <f t="shared" si="50"/>
        <v>1.1481536214968825E-6</v>
      </c>
      <c r="R252" s="61">
        <f t="shared" si="51"/>
        <v>4.1366822196768381E-9</v>
      </c>
      <c r="S252" s="22">
        <f t="shared" si="52"/>
        <v>1.7112139786590494E-17</v>
      </c>
      <c r="T252" s="62">
        <v>298</v>
      </c>
      <c r="U252" s="59">
        <f t="shared" si="53"/>
        <v>289.03500000000003</v>
      </c>
      <c r="V252" s="63">
        <f t="shared" si="54"/>
        <v>0.52312572627986897</v>
      </c>
      <c r="W252" s="64">
        <f t="shared" si="55"/>
        <v>3.3352295216843393</v>
      </c>
      <c r="X252" s="65">
        <f t="shared" si="45"/>
        <v>-1.5033735887032678E-7</v>
      </c>
      <c r="Y252" s="66">
        <f t="shared" si="46"/>
        <v>-1.5009708317368917E-7</v>
      </c>
      <c r="Z252" s="66">
        <f t="shared" si="47"/>
        <v>-1.5009746719274359E-7</v>
      </c>
      <c r="AA252" s="67">
        <f t="shared" si="48"/>
        <v>-1.4985757428764848E-7</v>
      </c>
      <c r="AB252" s="68">
        <f t="shared" si="57"/>
        <v>4.7032058981378569E-4</v>
      </c>
      <c r="AC252" s="69"/>
      <c r="AD252" s="70">
        <f t="shared" si="56"/>
        <v>4.7032058981378571</v>
      </c>
      <c r="AE252" s="70"/>
      <c r="AF252" s="74"/>
      <c r="AG252" s="71">
        <v>2460</v>
      </c>
    </row>
    <row r="253" spans="5:33">
      <c r="E253" s="73">
        <v>0.6290972222222222</v>
      </c>
      <c r="G253" s="58">
        <v>16.02</v>
      </c>
      <c r="H253" s="58">
        <v>6</v>
      </c>
      <c r="I253" s="58">
        <v>7.88</v>
      </c>
      <c r="J253" s="58">
        <v>16.079999999999998</v>
      </c>
      <c r="K253" s="58">
        <v>5.88</v>
      </c>
      <c r="L253" s="58">
        <v>9.2100000000000009</v>
      </c>
      <c r="M253" s="59">
        <f t="shared" si="58"/>
        <v>16.049999999999997</v>
      </c>
      <c r="N253" s="59">
        <f t="shared" si="58"/>
        <v>5.9399999999999995</v>
      </c>
      <c r="O253" s="59">
        <f t="shared" si="58"/>
        <v>8.5449999999999999</v>
      </c>
      <c r="P253" s="60">
        <f t="shared" si="49"/>
        <v>0.17698696984852882</v>
      </c>
      <c r="Q253" s="22">
        <f t="shared" si="50"/>
        <v>1.1481536214968825E-6</v>
      </c>
      <c r="R253" s="61">
        <f t="shared" si="51"/>
        <v>4.1418418091097136E-9</v>
      </c>
      <c r="S253" s="22">
        <f t="shared" si="52"/>
        <v>1.7154853571689225E-17</v>
      </c>
      <c r="T253" s="62">
        <v>298</v>
      </c>
      <c r="U253" s="59">
        <f t="shared" si="53"/>
        <v>289.05</v>
      </c>
      <c r="V253" s="63">
        <f t="shared" si="54"/>
        <v>0.52222334446677199</v>
      </c>
      <c r="W253" s="64">
        <f t="shared" si="55"/>
        <v>3.3283067399997086</v>
      </c>
      <c r="X253" s="65">
        <f t="shared" si="45"/>
        <v>-1.5005671033948796E-7</v>
      </c>
      <c r="Y253" s="66">
        <f t="shared" si="46"/>
        <v>-1.4981656449736579E-7</v>
      </c>
      <c r="Z253" s="66">
        <f t="shared" si="47"/>
        <v>-1.4981694881890232E-7</v>
      </c>
      <c r="AA253" s="67">
        <f t="shared" si="48"/>
        <v>-1.495771860682055E-7</v>
      </c>
      <c r="AB253" s="68">
        <f t="shared" si="57"/>
        <v>4.6881961642396763E-4</v>
      </c>
      <c r="AC253" s="69"/>
      <c r="AD253" s="70">
        <f t="shared" si="56"/>
        <v>4.6881961642396766</v>
      </c>
      <c r="AE253" s="70"/>
      <c r="AF253" s="74"/>
      <c r="AG253" s="71">
        <v>2470</v>
      </c>
    </row>
    <row r="254" spans="5:33">
      <c r="E254" s="73">
        <v>0.62921296296296292</v>
      </c>
      <c r="G254" s="58">
        <v>16.03</v>
      </c>
      <c r="H254" s="58">
        <v>6</v>
      </c>
      <c r="I254" s="58">
        <v>7.84</v>
      </c>
      <c r="J254" s="58">
        <v>16.09</v>
      </c>
      <c r="K254" s="58">
        <v>5.88</v>
      </c>
      <c r="L254" s="58">
        <v>9.2200000000000006</v>
      </c>
      <c r="M254" s="59">
        <f t="shared" si="58"/>
        <v>16.060000000000002</v>
      </c>
      <c r="N254" s="59">
        <f t="shared" si="58"/>
        <v>5.9399999999999995</v>
      </c>
      <c r="O254" s="59">
        <f t="shared" si="58"/>
        <v>8.5300000000000011</v>
      </c>
      <c r="P254" s="60">
        <f t="shared" si="49"/>
        <v>0.17670713192868132</v>
      </c>
      <c r="Q254" s="22">
        <f t="shared" si="50"/>
        <v>1.1481536214968825E-6</v>
      </c>
      <c r="R254" s="61">
        <f t="shared" si="51"/>
        <v>4.1452851101465158E-9</v>
      </c>
      <c r="S254" s="22">
        <f t="shared" si="52"/>
        <v>1.7183388644402413E-17</v>
      </c>
      <c r="T254" s="62">
        <v>298</v>
      </c>
      <c r="U254" s="59">
        <f t="shared" si="53"/>
        <v>289.06</v>
      </c>
      <c r="V254" s="63">
        <f t="shared" si="54"/>
        <v>0.52162180862104879</v>
      </c>
      <c r="W254" s="64">
        <f t="shared" si="55"/>
        <v>3.3236999351839294</v>
      </c>
      <c r="X254" s="65">
        <f t="shared" si="45"/>
        <v>-1.4979643489458396E-7</v>
      </c>
      <c r="Y254" s="66">
        <f t="shared" si="46"/>
        <v>-1.4955635419646228E-7</v>
      </c>
      <c r="Z254" s="66">
        <f t="shared" si="47"/>
        <v>-1.4955673897692553E-7</v>
      </c>
      <c r="AA254" s="67">
        <f t="shared" si="48"/>
        <v>-1.4931704182588172E-7</v>
      </c>
      <c r="AB254" s="68">
        <f t="shared" si="57"/>
        <v>4.6732144821890056E-4</v>
      </c>
      <c r="AC254" s="69"/>
      <c r="AD254" s="70">
        <f t="shared" si="56"/>
        <v>4.6732144821890058</v>
      </c>
      <c r="AE254" s="70"/>
      <c r="AF254" s="74"/>
      <c r="AG254" s="71">
        <v>2480</v>
      </c>
    </row>
    <row r="255" spans="5:33">
      <c r="E255" s="73">
        <v>0.62932870370370364</v>
      </c>
      <c r="G255" s="58">
        <v>16.059999999999999</v>
      </c>
      <c r="H255" s="58">
        <v>6</v>
      </c>
      <c r="I255" s="58">
        <v>7.94</v>
      </c>
      <c r="J255" s="58">
        <v>16.12</v>
      </c>
      <c r="K255" s="58">
        <v>5.88</v>
      </c>
      <c r="L255" s="58">
        <v>9.19</v>
      </c>
      <c r="M255" s="59">
        <f t="shared" si="58"/>
        <v>16.09</v>
      </c>
      <c r="N255" s="59">
        <f t="shared" si="58"/>
        <v>5.9399999999999995</v>
      </c>
      <c r="O255" s="59">
        <f t="shared" si="58"/>
        <v>8.5649999999999995</v>
      </c>
      <c r="P255" s="60">
        <f t="shared" si="49"/>
        <v>0.17752517681333504</v>
      </c>
      <c r="Q255" s="22">
        <f t="shared" si="50"/>
        <v>1.1481536214968825E-6</v>
      </c>
      <c r="R255" s="61">
        <f t="shared" si="51"/>
        <v>4.1556321982124134E-9</v>
      </c>
      <c r="S255" s="22">
        <f t="shared" si="52"/>
        <v>1.7269278966819734E-17</v>
      </c>
      <c r="T255" s="62">
        <v>298</v>
      </c>
      <c r="U255" s="59">
        <f t="shared" si="53"/>
        <v>289.08999999999997</v>
      </c>
      <c r="V255" s="63">
        <f t="shared" si="54"/>
        <v>0.5198174507787815</v>
      </c>
      <c r="W255" s="64">
        <f t="shared" si="55"/>
        <v>3.3099196469268355</v>
      </c>
      <c r="X255" s="65">
        <f t="shared" si="45"/>
        <v>-1.5138575269795097E-7</v>
      </c>
      <c r="Y255" s="66">
        <f t="shared" si="46"/>
        <v>-1.5113976329504432E-7</v>
      </c>
      <c r="Z255" s="66">
        <f t="shared" si="47"/>
        <v>-1.5114016300760159E-7</v>
      </c>
      <c r="AA255" s="67">
        <f t="shared" si="48"/>
        <v>-1.5089457201825209E-7</v>
      </c>
      <c r="AB255" s="68">
        <f t="shared" si="57"/>
        <v>4.6582588211378849E-4</v>
      </c>
      <c r="AC255" s="69"/>
      <c r="AD255" s="70">
        <f t="shared" si="56"/>
        <v>4.6582588211378848</v>
      </c>
      <c r="AE255" s="70"/>
      <c r="AF255" s="74"/>
      <c r="AG255" s="71">
        <v>2490</v>
      </c>
    </row>
    <row r="256" spans="5:33">
      <c r="E256" s="73">
        <v>0.62944444444444447</v>
      </c>
      <c r="G256" s="58">
        <v>16.079999999999998</v>
      </c>
      <c r="H256" s="58">
        <v>6</v>
      </c>
      <c r="I256" s="58">
        <v>7.83</v>
      </c>
      <c r="J256" s="58">
        <v>16.14</v>
      </c>
      <c r="K256" s="58">
        <v>5.88</v>
      </c>
      <c r="L256" s="58">
        <v>9.25</v>
      </c>
      <c r="M256" s="59">
        <f t="shared" si="58"/>
        <v>16.11</v>
      </c>
      <c r="N256" s="59">
        <f t="shared" si="58"/>
        <v>5.9399999999999995</v>
      </c>
      <c r="O256" s="59">
        <f t="shared" si="58"/>
        <v>8.5399999999999991</v>
      </c>
      <c r="P256" s="60">
        <f t="shared" si="49"/>
        <v>0.17706887035906058</v>
      </c>
      <c r="Q256" s="22">
        <f t="shared" si="50"/>
        <v>1.1481536214968825E-6</v>
      </c>
      <c r="R256" s="61">
        <f t="shared" si="51"/>
        <v>4.162544601541864E-9</v>
      </c>
      <c r="S256" s="22">
        <f t="shared" si="52"/>
        <v>1.7326777559825316E-17</v>
      </c>
      <c r="T256" s="62">
        <v>298</v>
      </c>
      <c r="U256" s="59">
        <f t="shared" si="53"/>
        <v>289.11</v>
      </c>
      <c r="V256" s="63">
        <f t="shared" si="54"/>
        <v>0.5186147535865101</v>
      </c>
      <c r="W256" s="64">
        <f t="shared" si="55"/>
        <v>3.3007661249884022</v>
      </c>
      <c r="X256" s="65">
        <f t="shared" si="45"/>
        <v>-1.514266008659063E-7</v>
      </c>
      <c r="Y256" s="66">
        <f t="shared" si="46"/>
        <v>-1.51179677537562E-7</v>
      </c>
      <c r="Z256" s="66">
        <f t="shared" si="47"/>
        <v>-1.5118008018233994E-7</v>
      </c>
      <c r="AA256" s="67">
        <f t="shared" si="48"/>
        <v>-1.5093355818563064E-7</v>
      </c>
      <c r="AB256" s="68">
        <f t="shared" si="57"/>
        <v>4.6431448181825268E-4</v>
      </c>
      <c r="AC256" s="69"/>
      <c r="AD256" s="70">
        <f t="shared" si="56"/>
        <v>4.6431448181825266</v>
      </c>
      <c r="AE256" s="70"/>
      <c r="AF256" s="74"/>
      <c r="AG256" s="71">
        <v>2500</v>
      </c>
    </row>
    <row r="257" spans="5:33">
      <c r="E257" s="73">
        <v>0.62956018518518519</v>
      </c>
      <c r="G257" s="58">
        <v>16.11</v>
      </c>
      <c r="H257" s="58">
        <v>6</v>
      </c>
      <c r="I257" s="58">
        <v>7.75</v>
      </c>
      <c r="J257" s="58">
        <v>16.16</v>
      </c>
      <c r="K257" s="58">
        <v>5.88</v>
      </c>
      <c r="L257" s="58">
        <v>9.25</v>
      </c>
      <c r="M257" s="59">
        <f t="shared" si="58"/>
        <v>16.134999999999998</v>
      </c>
      <c r="N257" s="59">
        <f t="shared" si="58"/>
        <v>5.9399999999999995</v>
      </c>
      <c r="O257" s="59">
        <f t="shared" si="58"/>
        <v>8.5</v>
      </c>
      <c r="P257" s="60">
        <f t="shared" si="49"/>
        <v>0.17631653624354091</v>
      </c>
      <c r="Q257" s="22">
        <f t="shared" si="50"/>
        <v>1.1481536214968825E-6</v>
      </c>
      <c r="R257" s="61">
        <f t="shared" si="51"/>
        <v>4.1712012769596345E-9</v>
      </c>
      <c r="S257" s="22">
        <f t="shared" si="52"/>
        <v>1.7398920092909686E-17</v>
      </c>
      <c r="T257" s="62">
        <v>298</v>
      </c>
      <c r="U257" s="59">
        <f t="shared" si="53"/>
        <v>289.13499999999999</v>
      </c>
      <c r="V257" s="63">
        <f t="shared" si="54"/>
        <v>0.51711161607586054</v>
      </c>
      <c r="W257" s="64">
        <f t="shared" si="55"/>
        <v>3.2893615841944195</v>
      </c>
      <c r="X257" s="65">
        <f t="shared" si="45"/>
        <v>-1.5144127998843876E-7</v>
      </c>
      <c r="Y257" s="66">
        <f t="shared" si="46"/>
        <v>-1.5119350202432294E-7</v>
      </c>
      <c r="Z257" s="66">
        <f t="shared" si="47"/>
        <v>-1.5119390742184401E-7</v>
      </c>
      <c r="AA257" s="67">
        <f t="shared" si="48"/>
        <v>-1.5094653352868142E-7</v>
      </c>
      <c r="AB257" s="68">
        <f t="shared" si="57"/>
        <v>4.6280268236076712E-4</v>
      </c>
      <c r="AC257" s="69"/>
      <c r="AD257" s="70">
        <f t="shared" si="56"/>
        <v>4.6280268236076711</v>
      </c>
      <c r="AE257" s="70"/>
      <c r="AF257" s="74"/>
      <c r="AG257" s="71">
        <v>2510</v>
      </c>
    </row>
    <row r="258" spans="5:33">
      <c r="E258" s="73">
        <v>0.62967592592592592</v>
      </c>
      <c r="G258" s="58">
        <v>16.12</v>
      </c>
      <c r="H258" s="58">
        <v>6</v>
      </c>
      <c r="I258" s="58">
        <v>7.8</v>
      </c>
      <c r="J258" s="58">
        <v>16.18</v>
      </c>
      <c r="K258" s="58">
        <v>5.88</v>
      </c>
      <c r="L258" s="58">
        <v>9.2100000000000009</v>
      </c>
      <c r="M258" s="59">
        <f t="shared" si="58"/>
        <v>16.149999999999999</v>
      </c>
      <c r="N258" s="59">
        <f t="shared" si="58"/>
        <v>5.9399999999999995</v>
      </c>
      <c r="O258" s="59">
        <f t="shared" si="58"/>
        <v>8.5050000000000008</v>
      </c>
      <c r="P258" s="60">
        <f t="shared" si="49"/>
        <v>0.17646652835176602</v>
      </c>
      <c r="Q258" s="22">
        <f t="shared" si="50"/>
        <v>1.1481536214968825E-6</v>
      </c>
      <c r="R258" s="61">
        <f t="shared" si="51"/>
        <v>4.1764039212257649E-9</v>
      </c>
      <c r="S258" s="22">
        <f t="shared" si="52"/>
        <v>1.7442349713229945E-17</v>
      </c>
      <c r="T258" s="62">
        <v>298</v>
      </c>
      <c r="U258" s="59">
        <f t="shared" si="53"/>
        <v>289.14999999999998</v>
      </c>
      <c r="V258" s="63">
        <f t="shared" si="54"/>
        <v>0.51620985833274502</v>
      </c>
      <c r="W258" s="64">
        <f t="shared" si="55"/>
        <v>3.2825387253867202</v>
      </c>
      <c r="X258" s="65">
        <f t="shared" si="45"/>
        <v>-1.5176684134832887E-7</v>
      </c>
      <c r="Y258" s="66">
        <f t="shared" si="46"/>
        <v>-1.5151718129769398E-7</v>
      </c>
      <c r="Z258" s="66">
        <f t="shared" si="47"/>
        <v>-1.515175919943938E-7</v>
      </c>
      <c r="AA258" s="67">
        <f t="shared" si="48"/>
        <v>-1.5126834128924711E-7</v>
      </c>
      <c r="AB258" s="68">
        <f t="shared" si="57"/>
        <v>4.6129074464008472E-4</v>
      </c>
      <c r="AC258" s="69"/>
      <c r="AD258" s="70">
        <f t="shared" si="56"/>
        <v>4.6129074464008468</v>
      </c>
      <c r="AE258" s="70"/>
      <c r="AF258" s="74"/>
      <c r="AG258" s="71">
        <v>2520</v>
      </c>
    </row>
    <row r="259" spans="5:33">
      <c r="E259" s="73">
        <v>0.62979166666666664</v>
      </c>
      <c r="G259" s="58">
        <v>16.149999999999999</v>
      </c>
      <c r="H259" s="58">
        <v>5.99</v>
      </c>
      <c r="I259" s="58">
        <v>7.88</v>
      </c>
      <c r="J259" s="58">
        <v>16.2</v>
      </c>
      <c r="K259" s="58">
        <v>5.88</v>
      </c>
      <c r="L259" s="58">
        <v>9.2100000000000009</v>
      </c>
      <c r="M259" s="59">
        <f t="shared" si="58"/>
        <v>16.174999999999997</v>
      </c>
      <c r="N259" s="59">
        <f t="shared" si="58"/>
        <v>5.9350000000000005</v>
      </c>
      <c r="O259" s="59">
        <f t="shared" si="58"/>
        <v>8.5449999999999999</v>
      </c>
      <c r="P259" s="60">
        <f t="shared" si="49"/>
        <v>0.17737401533653993</v>
      </c>
      <c r="Q259" s="22">
        <f t="shared" si="50"/>
        <v>1.1614486138403406E-6</v>
      </c>
      <c r="R259" s="61">
        <f t="shared" si="51"/>
        <v>4.1371830968742819E-9</v>
      </c>
      <c r="S259" s="22">
        <f t="shared" si="52"/>
        <v>1.7116283977062273E-17</v>
      </c>
      <c r="T259" s="62">
        <v>298</v>
      </c>
      <c r="U259" s="59">
        <f t="shared" si="53"/>
        <v>289.17500000000001</v>
      </c>
      <c r="V259" s="63">
        <f t="shared" si="54"/>
        <v>0.51470713665292811</v>
      </c>
      <c r="W259" s="64">
        <f t="shared" si="55"/>
        <v>3.2712002945597511</v>
      </c>
      <c r="X259" s="65">
        <f t="shared" si="45"/>
        <v>-1.4972106820649949E-7</v>
      </c>
      <c r="Y259" s="66">
        <f t="shared" si="46"/>
        <v>-1.4947729276775184E-7</v>
      </c>
      <c r="Z259" s="66">
        <f t="shared" si="47"/>
        <v>-1.4947768968226256E-7</v>
      </c>
      <c r="AA259" s="67">
        <f t="shared" si="48"/>
        <v>-1.492343098655154E-7</v>
      </c>
      <c r="AB259" s="68">
        <f t="shared" si="57"/>
        <v>4.5977557009138181E-4</v>
      </c>
      <c r="AC259" s="69"/>
      <c r="AD259" s="70">
        <f t="shared" si="56"/>
        <v>4.5977557009138179</v>
      </c>
      <c r="AE259" s="70"/>
      <c r="AF259" s="74"/>
      <c r="AG259" s="71">
        <v>2530</v>
      </c>
    </row>
    <row r="260" spans="5:33">
      <c r="E260" s="73">
        <v>0.62990740740740736</v>
      </c>
      <c r="G260" s="58">
        <v>16.170000000000002</v>
      </c>
      <c r="H260" s="58">
        <v>5.99</v>
      </c>
      <c r="I260" s="58">
        <v>7.84</v>
      </c>
      <c r="J260" s="58">
        <v>16.22</v>
      </c>
      <c r="K260" s="58">
        <v>5.88</v>
      </c>
      <c r="L260" s="58">
        <v>9.16</v>
      </c>
      <c r="M260" s="59">
        <f t="shared" si="58"/>
        <v>16.195</v>
      </c>
      <c r="N260" s="59">
        <f t="shared" si="58"/>
        <v>5.9350000000000005</v>
      </c>
      <c r="O260" s="59">
        <f t="shared" si="58"/>
        <v>8.5</v>
      </c>
      <c r="P260" s="60">
        <f t="shared" si="49"/>
        <v>0.17650167910989389</v>
      </c>
      <c r="Q260" s="22">
        <f t="shared" si="50"/>
        <v>1.1614486138403406E-6</v>
      </c>
      <c r="R260" s="61">
        <f t="shared" si="51"/>
        <v>4.1440648123027273E-9</v>
      </c>
      <c r="S260" s="22">
        <f t="shared" si="52"/>
        <v>1.7173273168565638E-17</v>
      </c>
      <c r="T260" s="62">
        <v>298</v>
      </c>
      <c r="U260" s="59">
        <f t="shared" si="53"/>
        <v>289.19499999999999</v>
      </c>
      <c r="V260" s="63">
        <f t="shared" si="54"/>
        <v>0.5135051463731034</v>
      </c>
      <c r="W260" s="64">
        <f t="shared" si="55"/>
        <v>3.2621591601756861</v>
      </c>
      <c r="X260" s="65">
        <f t="shared" si="45"/>
        <v>-1.4940774522426882E-7</v>
      </c>
      <c r="Y260" s="66">
        <f t="shared" si="46"/>
        <v>-1.4916419722269486E-7</v>
      </c>
      <c r="Z260" s="66">
        <f t="shared" si="47"/>
        <v>-1.491645942277429E-7</v>
      </c>
      <c r="AA260" s="67">
        <f t="shared" si="48"/>
        <v>-1.4892144193690949E-7</v>
      </c>
      <c r="AB260" s="68">
        <f t="shared" si="57"/>
        <v>4.5828079451976176E-4</v>
      </c>
      <c r="AC260" s="69"/>
      <c r="AD260" s="70">
        <f t="shared" si="56"/>
        <v>4.5828079451976178</v>
      </c>
      <c r="AE260" s="70"/>
      <c r="AF260" s="74"/>
      <c r="AG260" s="71">
        <v>2540</v>
      </c>
    </row>
    <row r="261" spans="5:33">
      <c r="E261" s="73">
        <v>0.63002314814814808</v>
      </c>
      <c r="G261" s="58">
        <v>16.190000000000001</v>
      </c>
      <c r="H261" s="58">
        <v>5.99</v>
      </c>
      <c r="I261" s="58">
        <v>7.76</v>
      </c>
      <c r="J261" s="58">
        <v>16.239999999999998</v>
      </c>
      <c r="K261" s="58">
        <v>5.88</v>
      </c>
      <c r="L261" s="58">
        <v>9.16</v>
      </c>
      <c r="M261" s="59">
        <f t="shared" si="58"/>
        <v>16.215</v>
      </c>
      <c r="N261" s="59">
        <f t="shared" si="58"/>
        <v>5.9350000000000005</v>
      </c>
      <c r="O261" s="59">
        <f t="shared" si="58"/>
        <v>8.4600000000000009</v>
      </c>
      <c r="P261" s="60">
        <f t="shared" si="49"/>
        <v>0.17573259286991436</v>
      </c>
      <c r="Q261" s="22">
        <f t="shared" si="50"/>
        <v>1.1614486138403406E-6</v>
      </c>
      <c r="R261" s="61">
        <f t="shared" si="51"/>
        <v>4.1509579746519709E-9</v>
      </c>
      <c r="S261" s="22">
        <f t="shared" si="52"/>
        <v>1.7230452107326791E-17</v>
      </c>
      <c r="T261" s="62">
        <v>298</v>
      </c>
      <c r="U261" s="59">
        <f t="shared" si="53"/>
        <v>289.21499999999997</v>
      </c>
      <c r="V261" s="63">
        <f t="shared" si="54"/>
        <v>0.51230332233503906</v>
      </c>
      <c r="W261" s="64">
        <f t="shared" si="55"/>
        <v>3.2531442594639421</v>
      </c>
      <c r="X261" s="65">
        <f t="shared" si="45"/>
        <v>-1.4917846305478892E-7</v>
      </c>
      <c r="Y261" s="66">
        <f t="shared" si="46"/>
        <v>-1.4893486911386328E-7</v>
      </c>
      <c r="Z261" s="66">
        <f t="shared" si="47"/>
        <v>-1.4893526687910928E-7</v>
      </c>
      <c r="AA261" s="67">
        <f t="shared" si="48"/>
        <v>-1.4869206940440561E-7</v>
      </c>
      <c r="AB261" s="68">
        <f t="shared" si="57"/>
        <v>4.5678914990299169E-4</v>
      </c>
      <c r="AC261" s="69"/>
      <c r="AD261" s="70">
        <f t="shared" si="56"/>
        <v>4.5678914990299173</v>
      </c>
      <c r="AE261" s="70"/>
      <c r="AF261" s="74"/>
      <c r="AG261" s="71">
        <v>2550</v>
      </c>
    </row>
    <row r="262" spans="5:33">
      <c r="E262" s="73">
        <v>0.63013888888888892</v>
      </c>
      <c r="G262" s="58">
        <v>16.21</v>
      </c>
      <c r="H262" s="58">
        <v>5.99</v>
      </c>
      <c r="I262" s="58">
        <v>7.79</v>
      </c>
      <c r="J262" s="58">
        <v>16.27</v>
      </c>
      <c r="K262" s="58">
        <v>5.88</v>
      </c>
      <c r="L262" s="58">
        <v>9.08</v>
      </c>
      <c r="M262" s="59">
        <f t="shared" si="58"/>
        <v>16.240000000000002</v>
      </c>
      <c r="N262" s="59">
        <f t="shared" si="58"/>
        <v>5.9350000000000005</v>
      </c>
      <c r="O262" s="59">
        <f t="shared" si="58"/>
        <v>8.4350000000000005</v>
      </c>
      <c r="P262" s="60">
        <f t="shared" si="49"/>
        <v>0.1752900091010656</v>
      </c>
      <c r="Q262" s="22">
        <f t="shared" si="50"/>
        <v>1.1614486138403406E-6</v>
      </c>
      <c r="R262" s="61">
        <f t="shared" si="51"/>
        <v>4.1595905538310786E-9</v>
      </c>
      <c r="S262" s="22">
        <f t="shared" si="52"/>
        <v>1.7302193575520739E-17</v>
      </c>
      <c r="T262" s="62">
        <v>298</v>
      </c>
      <c r="U262" s="59">
        <f t="shared" si="53"/>
        <v>289.24</v>
      </c>
      <c r="V262" s="63">
        <f t="shared" si="54"/>
        <v>0.510801276012395</v>
      </c>
      <c r="W262" s="64">
        <f t="shared" si="55"/>
        <v>3.2419124033646307</v>
      </c>
      <c r="X262" s="65">
        <f t="shared" ref="X262:X325" si="59">-($B$2/W262)*P262*S262*AB262</f>
        <v>-1.4945112671568976E-7</v>
      </c>
      <c r="Y262" s="66">
        <f t="shared" ref="Y262:Y325" si="60">-(AB262+(5*X262))*$B$2*S262*P262/W262</f>
        <v>-1.492058417479924E-7</v>
      </c>
      <c r="Z262" s="66">
        <f t="shared" ref="Z262:Z325" si="61">-(AB262+5*Y262)*$B$2*P262*S262/W262</f>
        <v>-1.4920624431916535E-7</v>
      </c>
      <c r="AA262" s="67">
        <f t="shared" ref="AA262:AA325" si="62">-(AB262+(10*Z262))*$B$2*P262*S262/W262</f>
        <v>-1.4896136060121018E-7</v>
      </c>
      <c r="AB262" s="68">
        <f t="shared" si="57"/>
        <v>4.5529979856224979E-4</v>
      </c>
      <c r="AC262" s="69"/>
      <c r="AD262" s="70">
        <f t="shared" si="56"/>
        <v>4.5529979856224978</v>
      </c>
      <c r="AE262" s="70"/>
      <c r="AF262" s="74"/>
      <c r="AG262" s="71">
        <v>2560</v>
      </c>
    </row>
    <row r="263" spans="5:33">
      <c r="E263" s="73">
        <v>0.63025462962962964</v>
      </c>
      <c r="G263" s="58">
        <v>16.23</v>
      </c>
      <c r="H263" s="58">
        <v>5.99</v>
      </c>
      <c r="I263" s="58">
        <v>7.85</v>
      </c>
      <c r="J263" s="58">
        <v>16.29</v>
      </c>
      <c r="K263" s="58">
        <v>5.88</v>
      </c>
      <c r="L263" s="58">
        <v>9.11</v>
      </c>
      <c r="M263" s="59">
        <f t="shared" si="58"/>
        <v>16.259999999999998</v>
      </c>
      <c r="N263" s="59">
        <f t="shared" si="58"/>
        <v>5.9350000000000005</v>
      </c>
      <c r="O263" s="59">
        <f t="shared" si="58"/>
        <v>8.48</v>
      </c>
      <c r="P263" s="60">
        <f t="shared" ref="P263:P326" si="63">((O263/32000)*(1/((-0.026*M263+1.9067)/1000)))/1.013</f>
        <v>0.1762869187881822</v>
      </c>
      <c r="Q263" s="22">
        <f t="shared" ref="Q263:Q326" si="64">POWER(10, -N263)</f>
        <v>1.1614486138403406E-6</v>
      </c>
      <c r="R263" s="61">
        <f t="shared" ref="R263:R326" si="65">(0.00000000000001*(0.1253*EXP(0.0831*M263)))/Q263</f>
        <v>4.1665095414175679E-9</v>
      </c>
      <c r="S263" s="22">
        <f t="shared" ref="S263:S326" si="66">POWER(R263, 2)</f>
        <v>1.7359801758723633E-17</v>
      </c>
      <c r="T263" s="62">
        <v>298</v>
      </c>
      <c r="U263" s="59">
        <f t="shared" ref="U263:U326" si="67">273+M263</f>
        <v>289.26</v>
      </c>
      <c r="V263" s="63">
        <f t="shared" ref="V263:V326" si="68">((1/U263)-(1/298))*5026</f>
        <v>0.50959982589222208</v>
      </c>
      <c r="W263" s="64">
        <f t="shared" ref="W263:W326" si="69">POWER(10,V263)</f>
        <v>3.2329562375950767</v>
      </c>
      <c r="X263" s="65">
        <f t="shared" si="59"/>
        <v>-1.5072371855930131E-7</v>
      </c>
      <c r="Y263" s="66">
        <f t="shared" si="60"/>
        <v>-1.5047341829488386E-7</v>
      </c>
      <c r="Z263" s="66">
        <f t="shared" si="61"/>
        <v>-1.5047383395754775E-7</v>
      </c>
      <c r="AA263" s="67">
        <f t="shared" si="62"/>
        <v>-1.502239479752487E-7</v>
      </c>
      <c r="AB263" s="68">
        <f t="shared" si="57"/>
        <v>4.5380773746316446E-4</v>
      </c>
      <c r="AC263" s="69"/>
      <c r="AD263" s="70">
        <f t="shared" ref="AD263:AD326" si="70">AB263*10000</f>
        <v>4.5380773746316443</v>
      </c>
      <c r="AE263" s="70"/>
      <c r="AF263" s="74"/>
      <c r="AG263" s="71">
        <v>2570</v>
      </c>
    </row>
    <row r="264" spans="5:33">
      <c r="E264" s="73">
        <v>0.63037037037037036</v>
      </c>
      <c r="G264" s="58">
        <v>16.260000000000002</v>
      </c>
      <c r="H264" s="58">
        <v>5.99</v>
      </c>
      <c r="I264" s="58">
        <v>7.84</v>
      </c>
      <c r="J264" s="58">
        <v>16.309999999999999</v>
      </c>
      <c r="K264" s="58">
        <v>5.88</v>
      </c>
      <c r="L264" s="58">
        <v>9.14</v>
      </c>
      <c r="M264" s="59">
        <f t="shared" si="58"/>
        <v>16.285</v>
      </c>
      <c r="N264" s="59">
        <f t="shared" si="58"/>
        <v>5.9350000000000005</v>
      </c>
      <c r="O264" s="59">
        <f t="shared" si="58"/>
        <v>8.49</v>
      </c>
      <c r="P264" s="60">
        <f t="shared" si="63"/>
        <v>0.17657214698493442</v>
      </c>
      <c r="Q264" s="22">
        <f t="shared" si="64"/>
        <v>1.1614486138403406E-6</v>
      </c>
      <c r="R264" s="61">
        <f t="shared" si="65"/>
        <v>4.1751744625602119E-9</v>
      </c>
      <c r="S264" s="22">
        <f t="shared" si="66"/>
        <v>1.7432081792814953E-17</v>
      </c>
      <c r="T264" s="62">
        <v>298</v>
      </c>
      <c r="U264" s="59">
        <f t="shared" si="67"/>
        <v>289.28500000000003</v>
      </c>
      <c r="V264" s="63">
        <f t="shared" si="68"/>
        <v>0.50809824685787863</v>
      </c>
      <c r="W264" s="64">
        <f t="shared" si="69"/>
        <v>3.2217975495308844</v>
      </c>
      <c r="X264" s="65">
        <f t="shared" si="59"/>
        <v>-1.5161681036154156E-7</v>
      </c>
      <c r="Y264" s="66">
        <f t="shared" si="60"/>
        <v>-1.5136269246758312E-7</v>
      </c>
      <c r="Z264" s="66">
        <f t="shared" si="61"/>
        <v>-1.5136311838278261E-7</v>
      </c>
      <c r="AA264" s="67">
        <f t="shared" si="62"/>
        <v>-1.5110942497631035E-7</v>
      </c>
      <c r="AB264" s="68">
        <f t="shared" ref="AB264:AB327" si="71">AB263+10*(0.166666666666666*(X263+2*Y263+2*Z263+AA263))</f>
        <v>4.5230300051143213E-4</v>
      </c>
      <c r="AC264" s="69"/>
      <c r="AD264" s="70">
        <f t="shared" si="70"/>
        <v>4.5230300051143217</v>
      </c>
      <c r="AE264" s="70"/>
      <c r="AF264" s="74"/>
      <c r="AG264" s="71">
        <v>2580</v>
      </c>
    </row>
    <row r="265" spans="5:33">
      <c r="E265" s="73">
        <v>0.63048611111111108</v>
      </c>
      <c r="G265" s="58">
        <v>16.27</v>
      </c>
      <c r="H265" s="58">
        <v>5.99</v>
      </c>
      <c r="I265" s="58">
        <v>7.79</v>
      </c>
      <c r="J265" s="58">
        <v>16.329999999999998</v>
      </c>
      <c r="K265" s="58">
        <v>5.88</v>
      </c>
      <c r="L265" s="58">
        <v>9.11</v>
      </c>
      <c r="M265" s="59">
        <f t="shared" si="58"/>
        <v>16.299999999999997</v>
      </c>
      <c r="N265" s="59">
        <f t="shared" si="58"/>
        <v>5.9350000000000005</v>
      </c>
      <c r="O265" s="59">
        <f t="shared" si="58"/>
        <v>8.4499999999999993</v>
      </c>
      <c r="P265" s="60">
        <f t="shared" si="63"/>
        <v>0.17578645988420677</v>
      </c>
      <c r="Q265" s="22">
        <f t="shared" si="64"/>
        <v>1.1614486138403406E-6</v>
      </c>
      <c r="R265" s="61">
        <f t="shared" si="65"/>
        <v>4.1803820624901686E-9</v>
      </c>
      <c r="S265" s="22">
        <f t="shared" si="66"/>
        <v>1.7475594188389555E-17</v>
      </c>
      <c r="T265" s="62">
        <v>298</v>
      </c>
      <c r="U265" s="59">
        <f t="shared" si="67"/>
        <v>289.3</v>
      </c>
      <c r="V265" s="63">
        <f t="shared" si="68"/>
        <v>0.5071974240065702</v>
      </c>
      <c r="W265" s="64">
        <f t="shared" si="69"/>
        <v>3.2151217544612662</v>
      </c>
      <c r="X265" s="65">
        <f t="shared" si="59"/>
        <v>-1.5112568961854447E-7</v>
      </c>
      <c r="Y265" s="66">
        <f t="shared" si="60"/>
        <v>-1.5087236760670668E-7</v>
      </c>
      <c r="Z265" s="66">
        <f t="shared" si="61"/>
        <v>-1.5087279223366353E-7</v>
      </c>
      <c r="AA265" s="67">
        <f t="shared" si="62"/>
        <v>-1.506198934252343E-7</v>
      </c>
      <c r="AB265" s="68">
        <f t="shared" si="71"/>
        <v>4.5078937074970117E-4</v>
      </c>
      <c r="AC265" s="69"/>
      <c r="AD265" s="70">
        <f t="shared" si="70"/>
        <v>4.5078937074970113</v>
      </c>
      <c r="AE265" s="70"/>
      <c r="AF265" s="74"/>
      <c r="AG265" s="71">
        <v>2590</v>
      </c>
    </row>
    <row r="266" spans="5:33">
      <c r="E266" s="73">
        <v>0.6306018518518518</v>
      </c>
      <c r="G266" s="58">
        <v>16.3</v>
      </c>
      <c r="H266" s="58">
        <v>5.99</v>
      </c>
      <c r="I266" s="58">
        <v>7.82</v>
      </c>
      <c r="J266" s="58">
        <v>16.34</v>
      </c>
      <c r="K266" s="58">
        <v>5.88</v>
      </c>
      <c r="L266" s="58">
        <v>9.15</v>
      </c>
      <c r="M266" s="59">
        <f t="shared" si="58"/>
        <v>16.32</v>
      </c>
      <c r="N266" s="59">
        <f t="shared" si="58"/>
        <v>5.9350000000000005</v>
      </c>
      <c r="O266" s="59">
        <f t="shared" si="58"/>
        <v>8.4849999999999994</v>
      </c>
      <c r="P266" s="60">
        <f t="shared" si="63"/>
        <v>0.17657648854133839</v>
      </c>
      <c r="Q266" s="22">
        <f t="shared" si="64"/>
        <v>1.1614486138403406E-6</v>
      </c>
      <c r="R266" s="61">
        <f t="shared" si="65"/>
        <v>4.1873356342955757E-9</v>
      </c>
      <c r="S266" s="22">
        <f t="shared" si="66"/>
        <v>1.753377971424153E-17</v>
      </c>
      <c r="T266" s="62">
        <v>298</v>
      </c>
      <c r="U266" s="59">
        <f t="shared" si="67"/>
        <v>289.32</v>
      </c>
      <c r="V266" s="63">
        <f t="shared" si="68"/>
        <v>0.50599647217219368</v>
      </c>
      <c r="W266" s="64">
        <f t="shared" si="69"/>
        <v>3.2062432796888545</v>
      </c>
      <c r="X266" s="65">
        <f t="shared" si="59"/>
        <v>-1.5222091914671695E-7</v>
      </c>
      <c r="Y266" s="66">
        <f t="shared" si="60"/>
        <v>-1.5196304905457437E-7</v>
      </c>
      <c r="Z266" s="66">
        <f t="shared" si="61"/>
        <v>-1.5196348589981745E-7</v>
      </c>
      <c r="AA266" s="67">
        <f t="shared" si="62"/>
        <v>-1.517060511728412E-7</v>
      </c>
      <c r="AB266" s="68">
        <f t="shared" si="71"/>
        <v>4.4928064424516029E-4</v>
      </c>
      <c r="AC266" s="69"/>
      <c r="AD266" s="70">
        <f t="shared" si="70"/>
        <v>4.4928064424516032</v>
      </c>
      <c r="AE266" s="70"/>
      <c r="AF266" s="74"/>
      <c r="AG266" s="71">
        <v>2600</v>
      </c>
    </row>
    <row r="267" spans="5:33">
      <c r="E267" s="73">
        <v>0.63071759259259264</v>
      </c>
      <c r="G267" s="58">
        <v>16.309999999999999</v>
      </c>
      <c r="H267" s="58">
        <v>5.99</v>
      </c>
      <c r="I267" s="58">
        <v>7.73</v>
      </c>
      <c r="J267" s="58">
        <v>16.37</v>
      </c>
      <c r="K267" s="58">
        <v>5.88</v>
      </c>
      <c r="L267" s="58">
        <v>9.19</v>
      </c>
      <c r="M267" s="59">
        <f t="shared" si="58"/>
        <v>16.34</v>
      </c>
      <c r="N267" s="59">
        <f t="shared" si="58"/>
        <v>5.9350000000000005</v>
      </c>
      <c r="O267" s="59">
        <f t="shared" si="58"/>
        <v>8.4600000000000009</v>
      </c>
      <c r="P267" s="60">
        <f t="shared" si="63"/>
        <v>0.17611800777201522</v>
      </c>
      <c r="Q267" s="22">
        <f t="shared" si="64"/>
        <v>1.1614486138403406E-6</v>
      </c>
      <c r="R267" s="61">
        <f t="shared" si="65"/>
        <v>4.1943007725463777E-9</v>
      </c>
      <c r="S267" s="22">
        <f t="shared" si="66"/>
        <v>1.7592158970583141E-17</v>
      </c>
      <c r="T267" s="62">
        <v>298</v>
      </c>
      <c r="U267" s="59">
        <f t="shared" si="67"/>
        <v>289.33999999999997</v>
      </c>
      <c r="V267" s="63">
        <f t="shared" si="68"/>
        <v>0.50479568636420125</v>
      </c>
      <c r="W267" s="64">
        <f t="shared" si="69"/>
        <v>3.1973905449224986</v>
      </c>
      <c r="X267" s="65">
        <f t="shared" si="59"/>
        <v>-1.5223628388610415E-7</v>
      </c>
      <c r="Y267" s="66">
        <f t="shared" si="60"/>
        <v>-1.5197748638509207E-7</v>
      </c>
      <c r="Z267" s="66">
        <f t="shared" si="61"/>
        <v>-1.5197792633373523E-7</v>
      </c>
      <c r="AA267" s="67">
        <f t="shared" si="62"/>
        <v>-1.5171956728556509E-7</v>
      </c>
      <c r="AB267" s="68">
        <f t="shared" si="71"/>
        <v>4.4776101084477974E-4</v>
      </c>
      <c r="AC267" s="69"/>
      <c r="AD267" s="70">
        <f t="shared" si="70"/>
        <v>4.4776101084477977</v>
      </c>
      <c r="AE267" s="70"/>
      <c r="AF267" s="74"/>
      <c r="AG267" s="71">
        <v>2610</v>
      </c>
    </row>
    <row r="268" spans="5:33">
      <c r="E268" s="73">
        <v>0.63083333333333336</v>
      </c>
      <c r="G268" s="58">
        <v>16.34</v>
      </c>
      <c r="H268" s="58">
        <v>5.99</v>
      </c>
      <c r="I268" s="58">
        <v>7.73</v>
      </c>
      <c r="J268" s="58">
        <v>16.39</v>
      </c>
      <c r="K268" s="58">
        <v>5.88</v>
      </c>
      <c r="L268" s="58">
        <v>9.17</v>
      </c>
      <c r="M268" s="59">
        <f t="shared" si="58"/>
        <v>16.365000000000002</v>
      </c>
      <c r="N268" s="59">
        <f t="shared" si="58"/>
        <v>5.9350000000000005</v>
      </c>
      <c r="O268" s="59">
        <f t="shared" si="58"/>
        <v>8.4499999999999993</v>
      </c>
      <c r="P268" s="60">
        <f t="shared" si="63"/>
        <v>0.17598702504188482</v>
      </c>
      <c r="Q268" s="22">
        <f t="shared" si="64"/>
        <v>1.1614486138403406E-6</v>
      </c>
      <c r="R268" s="61">
        <f t="shared" si="65"/>
        <v>4.2030234899868105E-9</v>
      </c>
      <c r="S268" s="22">
        <f t="shared" si="66"/>
        <v>1.7665406457380907E-17</v>
      </c>
      <c r="T268" s="62">
        <v>298</v>
      </c>
      <c r="U268" s="59">
        <f t="shared" si="67"/>
        <v>289.36500000000001</v>
      </c>
      <c r="V268" s="63">
        <f t="shared" si="68"/>
        <v>0.50329493752636167</v>
      </c>
      <c r="W268" s="64">
        <f t="shared" si="69"/>
        <v>3.1863607044176416</v>
      </c>
      <c r="X268" s="65">
        <f t="shared" si="59"/>
        <v>-1.5276495095590689E-7</v>
      </c>
      <c r="Y268" s="66">
        <f t="shared" si="60"/>
        <v>-1.5250346536793207E-7</v>
      </c>
      <c r="Z268" s="66">
        <f t="shared" si="61"/>
        <v>-1.5250391294908398E-7</v>
      </c>
      <c r="AA268" s="67">
        <f t="shared" si="62"/>
        <v>-1.5224287341002452E-7</v>
      </c>
      <c r="AB268" s="68">
        <f t="shared" si="71"/>
        <v>4.4624123305043089E-4</v>
      </c>
      <c r="AC268" s="69"/>
      <c r="AD268" s="70">
        <f t="shared" si="70"/>
        <v>4.4624123305043089</v>
      </c>
      <c r="AE268" s="70"/>
      <c r="AF268" s="74"/>
      <c r="AG268" s="71">
        <v>2620</v>
      </c>
    </row>
    <row r="269" spans="5:33">
      <c r="E269" s="73">
        <v>0.63094907407407408</v>
      </c>
      <c r="G269" s="58">
        <v>16.36</v>
      </c>
      <c r="H269" s="58">
        <v>5.99</v>
      </c>
      <c r="I269" s="58">
        <v>7.84</v>
      </c>
      <c r="J269" s="58">
        <v>16.41</v>
      </c>
      <c r="K269" s="58">
        <v>5.88</v>
      </c>
      <c r="L269" s="58">
        <v>9.02</v>
      </c>
      <c r="M269" s="59">
        <f t="shared" si="58"/>
        <v>16.384999999999998</v>
      </c>
      <c r="N269" s="59">
        <f t="shared" si="58"/>
        <v>5.9350000000000005</v>
      </c>
      <c r="O269" s="59">
        <f t="shared" si="58"/>
        <v>8.43</v>
      </c>
      <c r="P269" s="60">
        <f t="shared" si="63"/>
        <v>0.17563214588657564</v>
      </c>
      <c r="Q269" s="22">
        <f t="shared" si="64"/>
        <v>1.1614486138403406E-6</v>
      </c>
      <c r="R269" s="61">
        <f t="shared" si="65"/>
        <v>4.2100147231326194E-9</v>
      </c>
      <c r="S269" s="22">
        <f t="shared" si="66"/>
        <v>1.7724223968993425E-17</v>
      </c>
      <c r="T269" s="62">
        <v>298</v>
      </c>
      <c r="U269" s="59">
        <f t="shared" si="67"/>
        <v>289.38499999999999</v>
      </c>
      <c r="V269" s="63">
        <f t="shared" si="68"/>
        <v>0.50209452515187025</v>
      </c>
      <c r="W269" s="64">
        <f t="shared" si="69"/>
        <v>3.177565599551857</v>
      </c>
      <c r="X269" s="65">
        <f t="shared" si="59"/>
        <v>-1.5286368990474341E-7</v>
      </c>
      <c r="Y269" s="66">
        <f t="shared" si="60"/>
        <v>-1.526009683316122E-7</v>
      </c>
      <c r="Z269" s="66">
        <f t="shared" si="61"/>
        <v>-1.5260141986215576E-7</v>
      </c>
      <c r="AA269" s="67">
        <f t="shared" si="62"/>
        <v>-1.5233914826750799E-7</v>
      </c>
      <c r="AB269" s="68">
        <f t="shared" si="71"/>
        <v>4.4471619541543096E-4</v>
      </c>
      <c r="AC269" s="69"/>
      <c r="AD269" s="70">
        <f t="shared" si="70"/>
        <v>4.4471619541543097</v>
      </c>
      <c r="AE269" s="70"/>
      <c r="AF269" s="74"/>
      <c r="AG269" s="71">
        <v>2630</v>
      </c>
    </row>
    <row r="270" spans="5:33">
      <c r="E270" s="73">
        <v>0.6310648148148148</v>
      </c>
      <c r="G270" s="58">
        <v>16.39</v>
      </c>
      <c r="H270" s="58">
        <v>5.99</v>
      </c>
      <c r="I270" s="58">
        <v>7.81</v>
      </c>
      <c r="J270" s="58">
        <v>16.43</v>
      </c>
      <c r="K270" s="58">
        <v>5.88</v>
      </c>
      <c r="L270" s="58">
        <v>9.1</v>
      </c>
      <c r="M270" s="59">
        <f t="shared" si="58"/>
        <v>16.41</v>
      </c>
      <c r="N270" s="59">
        <f t="shared" si="58"/>
        <v>5.9350000000000005</v>
      </c>
      <c r="O270" s="59">
        <f t="shared" si="58"/>
        <v>8.4550000000000001</v>
      </c>
      <c r="P270" s="60">
        <f t="shared" si="63"/>
        <v>0.17623036281429177</v>
      </c>
      <c r="Q270" s="22">
        <f t="shared" si="64"/>
        <v>1.1614486138403406E-6</v>
      </c>
      <c r="R270" s="61">
        <f t="shared" si="65"/>
        <v>4.2187701202396446E-9</v>
      </c>
      <c r="S270" s="22">
        <f t="shared" si="66"/>
        <v>1.7798021327426824E-17</v>
      </c>
      <c r="T270" s="62">
        <v>298</v>
      </c>
      <c r="U270" s="59">
        <f t="shared" si="67"/>
        <v>289.41000000000003</v>
      </c>
      <c r="V270" s="63">
        <f t="shared" si="68"/>
        <v>0.50059424299703403</v>
      </c>
      <c r="W270" s="64">
        <f t="shared" si="69"/>
        <v>3.1666075506983447</v>
      </c>
      <c r="X270" s="65">
        <f t="shared" si="59"/>
        <v>-1.5402564213224257E-7</v>
      </c>
      <c r="Y270" s="66">
        <f t="shared" si="60"/>
        <v>-1.5375799294506514E-7</v>
      </c>
      <c r="Z270" s="66">
        <f t="shared" si="61"/>
        <v>-1.5375845803702255E-7</v>
      </c>
      <c r="AA270" s="67">
        <f t="shared" si="62"/>
        <v>-1.5349127232542899E-7</v>
      </c>
      <c r="AB270" s="68">
        <f t="shared" si="71"/>
        <v>4.4319018272449801E-4</v>
      </c>
      <c r="AC270" s="69"/>
      <c r="AD270" s="70">
        <f t="shared" si="70"/>
        <v>4.4319018272449799</v>
      </c>
      <c r="AE270" s="70"/>
      <c r="AF270" s="74"/>
      <c r="AG270" s="71">
        <v>2640</v>
      </c>
    </row>
    <row r="271" spans="5:33">
      <c r="E271" s="73">
        <v>0.63118055555555552</v>
      </c>
      <c r="G271" s="58">
        <v>16.41</v>
      </c>
      <c r="H271" s="58">
        <v>5.99</v>
      </c>
      <c r="I271" s="58">
        <v>7.8</v>
      </c>
      <c r="J271" s="58">
        <v>16.46</v>
      </c>
      <c r="K271" s="58">
        <v>5.88</v>
      </c>
      <c r="L271" s="58">
        <v>9.17</v>
      </c>
      <c r="M271" s="59">
        <f t="shared" si="58"/>
        <v>16.435000000000002</v>
      </c>
      <c r="N271" s="59">
        <f t="shared" si="58"/>
        <v>5.9350000000000005</v>
      </c>
      <c r="O271" s="59">
        <f t="shared" si="58"/>
        <v>8.4849999999999994</v>
      </c>
      <c r="P271" s="60">
        <f t="shared" si="63"/>
        <v>0.17693336786372033</v>
      </c>
      <c r="Q271" s="22">
        <f t="shared" si="64"/>
        <v>1.1614486138403406E-6</v>
      </c>
      <c r="R271" s="61">
        <f t="shared" si="65"/>
        <v>4.2275437255914246E-9</v>
      </c>
      <c r="S271" s="22">
        <f t="shared" si="66"/>
        <v>1.7872125951787424E-17</v>
      </c>
      <c r="T271" s="62">
        <v>298</v>
      </c>
      <c r="U271" s="59">
        <f t="shared" si="67"/>
        <v>289.435</v>
      </c>
      <c r="V271" s="63">
        <f t="shared" si="68"/>
        <v>0.49909422001648074</v>
      </c>
      <c r="W271" s="64">
        <f t="shared" si="69"/>
        <v>3.1556891746366138</v>
      </c>
      <c r="X271" s="65">
        <f t="shared" si="59"/>
        <v>-1.5528060449496319E-7</v>
      </c>
      <c r="Y271" s="66">
        <f t="shared" si="60"/>
        <v>-1.5500762901436085E-7</v>
      </c>
      <c r="Z271" s="66">
        <f t="shared" si="61"/>
        <v>-1.5500810889150488E-7</v>
      </c>
      <c r="AA271" s="67">
        <f t="shared" si="62"/>
        <v>-1.5473561160084685E-7</v>
      </c>
      <c r="AB271" s="68">
        <f t="shared" si="71"/>
        <v>4.4165259969712828E-4</v>
      </c>
      <c r="AC271" s="69"/>
      <c r="AD271" s="70">
        <f t="shared" si="70"/>
        <v>4.4165259969712825</v>
      </c>
      <c r="AE271" s="70"/>
      <c r="AF271" s="74"/>
      <c r="AG271" s="71">
        <v>2650</v>
      </c>
    </row>
    <row r="272" spans="5:33">
      <c r="E272" s="73">
        <v>0.63129629629629624</v>
      </c>
      <c r="G272" s="58">
        <v>16.43</v>
      </c>
      <c r="H272" s="58">
        <v>5.99</v>
      </c>
      <c r="I272" s="58">
        <v>7.74</v>
      </c>
      <c r="J272" s="58">
        <v>16.48</v>
      </c>
      <c r="K272" s="58">
        <v>5.88</v>
      </c>
      <c r="L272" s="58">
        <v>9.06</v>
      </c>
      <c r="M272" s="59">
        <f t="shared" si="58"/>
        <v>16.454999999999998</v>
      </c>
      <c r="N272" s="59">
        <f t="shared" si="58"/>
        <v>5.9350000000000005</v>
      </c>
      <c r="O272" s="59">
        <f t="shared" si="58"/>
        <v>8.4</v>
      </c>
      <c r="P272" s="60">
        <f t="shared" si="63"/>
        <v>0.17522249635772508</v>
      </c>
      <c r="Q272" s="22">
        <f t="shared" si="64"/>
        <v>1.1614486138403406E-6</v>
      </c>
      <c r="R272" s="61">
        <f t="shared" si="65"/>
        <v>4.2345757452530156E-9</v>
      </c>
      <c r="S272" s="22">
        <f t="shared" si="66"/>
        <v>1.7931631742285133E-17</v>
      </c>
      <c r="T272" s="62">
        <v>298</v>
      </c>
      <c r="U272" s="59">
        <f t="shared" si="67"/>
        <v>289.45499999999998</v>
      </c>
      <c r="V272" s="63">
        <f t="shared" si="68"/>
        <v>0.49789438819239179</v>
      </c>
      <c r="W272" s="64">
        <f t="shared" si="69"/>
        <v>3.146982937185097</v>
      </c>
      <c r="X272" s="65">
        <f t="shared" si="59"/>
        <v>-1.5417495246909736E-7</v>
      </c>
      <c r="Y272" s="66">
        <f t="shared" si="60"/>
        <v>-1.5390490270935647E-7</v>
      </c>
      <c r="Z272" s="66">
        <f t="shared" si="61"/>
        <v>-1.5390537572310852E-7</v>
      </c>
      <c r="AA272" s="67">
        <f t="shared" si="62"/>
        <v>-1.5363579732007678E-7</v>
      </c>
      <c r="AB272" s="68">
        <f t="shared" si="71"/>
        <v>4.4010252021061574E-4</v>
      </c>
      <c r="AC272" s="69"/>
      <c r="AD272" s="70">
        <f t="shared" si="70"/>
        <v>4.4010252021061573</v>
      </c>
      <c r="AE272" s="70"/>
      <c r="AF272" s="74"/>
      <c r="AG272" s="71">
        <v>2660</v>
      </c>
    </row>
    <row r="273" spans="5:33">
      <c r="E273" s="73">
        <v>0.63141203703703708</v>
      </c>
      <c r="G273" s="58">
        <v>16.440000000000001</v>
      </c>
      <c r="H273" s="58">
        <v>5.99</v>
      </c>
      <c r="I273" s="58">
        <v>7.64</v>
      </c>
      <c r="J273" s="58">
        <v>16.5</v>
      </c>
      <c r="K273" s="58">
        <v>5.88</v>
      </c>
      <c r="L273" s="58">
        <v>9.0299999999999994</v>
      </c>
      <c r="M273" s="59">
        <f t="shared" si="58"/>
        <v>16.47</v>
      </c>
      <c r="N273" s="59">
        <f t="shared" si="58"/>
        <v>5.9350000000000005</v>
      </c>
      <c r="O273" s="59">
        <f t="shared" si="58"/>
        <v>8.3349999999999991</v>
      </c>
      <c r="P273" s="60">
        <f t="shared" si="63"/>
        <v>0.1739124712966594</v>
      </c>
      <c r="Q273" s="22">
        <f t="shared" si="64"/>
        <v>1.1614486138403406E-6</v>
      </c>
      <c r="R273" s="61">
        <f t="shared" si="65"/>
        <v>4.2398574350487645E-9</v>
      </c>
      <c r="S273" s="22">
        <f t="shared" si="66"/>
        <v>1.7976391069538288E-17</v>
      </c>
      <c r="T273" s="62">
        <v>298</v>
      </c>
      <c r="U273" s="59">
        <f t="shared" si="67"/>
        <v>289.47000000000003</v>
      </c>
      <c r="V273" s="63">
        <f t="shared" si="68"/>
        <v>0.49699462312863735</v>
      </c>
      <c r="W273" s="64">
        <f t="shared" si="69"/>
        <v>3.1404698124088415</v>
      </c>
      <c r="X273" s="65">
        <f t="shared" si="59"/>
        <v>-1.5318482490414703E-7</v>
      </c>
      <c r="Y273" s="66">
        <f t="shared" si="60"/>
        <v>-1.5291729702857901E-7</v>
      </c>
      <c r="Z273" s="66">
        <f t="shared" si="61"/>
        <v>-1.5291776424956027E-7</v>
      </c>
      <c r="AA273" s="67">
        <f t="shared" si="62"/>
        <v>-1.5265070196302808E-7</v>
      </c>
      <c r="AB273" s="68">
        <f t="shared" si="71"/>
        <v>4.3856346803285888E-4</v>
      </c>
      <c r="AC273" s="69"/>
      <c r="AD273" s="70">
        <f t="shared" si="70"/>
        <v>4.3856346803285886</v>
      </c>
      <c r="AE273" s="70"/>
      <c r="AF273" s="74"/>
      <c r="AG273" s="71">
        <v>2670</v>
      </c>
    </row>
    <row r="274" spans="5:33">
      <c r="E274" s="73">
        <v>0.6315277777777778</v>
      </c>
      <c r="G274" s="58">
        <v>16.48</v>
      </c>
      <c r="H274" s="58">
        <v>5.99</v>
      </c>
      <c r="I274" s="58">
        <v>7.72</v>
      </c>
      <c r="J274" s="58">
        <v>16.52</v>
      </c>
      <c r="K274" s="58">
        <v>5.87</v>
      </c>
      <c r="L274" s="58">
        <v>9.02</v>
      </c>
      <c r="M274" s="59">
        <f t="shared" si="58"/>
        <v>16.5</v>
      </c>
      <c r="N274" s="59">
        <f t="shared" si="58"/>
        <v>5.93</v>
      </c>
      <c r="O274" s="59">
        <f t="shared" si="58"/>
        <v>8.3699999999999992</v>
      </c>
      <c r="P274" s="60">
        <f t="shared" si="63"/>
        <v>0.17473494233220821</v>
      </c>
      <c r="Q274" s="22">
        <f t="shared" si="64"/>
        <v>1.1748975549395291E-6</v>
      </c>
      <c r="R274" s="61">
        <f t="shared" si="65"/>
        <v>4.2017861949959972E-9</v>
      </c>
      <c r="S274" s="22">
        <f t="shared" si="66"/>
        <v>1.7655007228458939E-17</v>
      </c>
      <c r="T274" s="62">
        <v>298</v>
      </c>
      <c r="U274" s="59">
        <f t="shared" si="67"/>
        <v>289.5</v>
      </c>
      <c r="V274" s="63">
        <f t="shared" si="68"/>
        <v>0.49519537272084435</v>
      </c>
      <c r="W274" s="64">
        <f t="shared" si="69"/>
        <v>3.1274859887929716</v>
      </c>
      <c r="X274" s="65">
        <f t="shared" si="59"/>
        <v>-1.5125595588040817E-7</v>
      </c>
      <c r="Y274" s="66">
        <f t="shared" si="60"/>
        <v>-1.5099421023926878E-7</v>
      </c>
      <c r="Z274" s="66">
        <f t="shared" si="61"/>
        <v>-1.5099466318527184E-7</v>
      </c>
      <c r="AA274" s="67">
        <f t="shared" si="62"/>
        <v>-1.5073336892250611E-7</v>
      </c>
      <c r="AB274" s="68">
        <f t="shared" si="71"/>
        <v>4.3703429195048645E-4</v>
      </c>
      <c r="AC274" s="69"/>
      <c r="AD274" s="70">
        <f t="shared" si="70"/>
        <v>4.3703429195048642</v>
      </c>
      <c r="AE274" s="70"/>
      <c r="AF274" s="74"/>
      <c r="AG274" s="71">
        <v>2680</v>
      </c>
    </row>
    <row r="275" spans="5:33">
      <c r="E275" s="73">
        <v>0.63164351851851852</v>
      </c>
      <c r="G275" s="58">
        <v>16.489999999999998</v>
      </c>
      <c r="H275" s="58">
        <v>5.99</v>
      </c>
      <c r="I275" s="58">
        <v>7.73</v>
      </c>
      <c r="J275" s="58">
        <v>16.54</v>
      </c>
      <c r="K275" s="58">
        <v>5.87</v>
      </c>
      <c r="L275" s="58">
        <v>9</v>
      </c>
      <c r="M275" s="59">
        <f t="shared" si="58"/>
        <v>16.515000000000001</v>
      </c>
      <c r="N275" s="59">
        <f t="shared" si="58"/>
        <v>5.93</v>
      </c>
      <c r="O275" s="59">
        <f t="shared" si="58"/>
        <v>8.3650000000000002</v>
      </c>
      <c r="P275" s="60">
        <f t="shared" si="63"/>
        <v>0.17467666195106646</v>
      </c>
      <c r="Q275" s="22">
        <f t="shared" si="64"/>
        <v>1.1748975549395291E-6</v>
      </c>
      <c r="R275" s="61">
        <f t="shared" si="65"/>
        <v>4.2070269871331811E-9</v>
      </c>
      <c r="S275" s="22">
        <f t="shared" si="66"/>
        <v>1.769907607046689E-17</v>
      </c>
      <c r="T275" s="62">
        <v>298</v>
      </c>
      <c r="U275" s="59">
        <f t="shared" si="67"/>
        <v>289.51499999999999</v>
      </c>
      <c r="V275" s="63">
        <f t="shared" si="68"/>
        <v>0.49429588734781821</v>
      </c>
      <c r="W275" s="64">
        <f t="shared" si="69"/>
        <v>3.1210152256693147</v>
      </c>
      <c r="X275" s="65">
        <f t="shared" si="59"/>
        <v>-1.513724052927416E-7</v>
      </c>
      <c r="Y275" s="66">
        <f t="shared" si="60"/>
        <v>-1.5110934761007894E-7</v>
      </c>
      <c r="Z275" s="66">
        <f t="shared" si="61"/>
        <v>-1.5110980475644106E-7</v>
      </c>
      <c r="AA275" s="67">
        <f t="shared" si="62"/>
        <v>-1.5084720263126625E-7</v>
      </c>
      <c r="AB275" s="68">
        <f t="shared" si="71"/>
        <v>4.3552434683106648E-4</v>
      </c>
      <c r="AC275" s="69"/>
      <c r="AD275" s="70">
        <f t="shared" si="70"/>
        <v>4.3552434683106647</v>
      </c>
      <c r="AE275" s="70"/>
      <c r="AF275" s="74"/>
      <c r="AG275" s="71">
        <v>2690</v>
      </c>
    </row>
    <row r="276" spans="5:33">
      <c r="E276" s="73">
        <v>0.63175925925925924</v>
      </c>
      <c r="G276" s="58">
        <v>16.52</v>
      </c>
      <c r="H276" s="58">
        <v>5.99</v>
      </c>
      <c r="I276" s="58">
        <v>7.67</v>
      </c>
      <c r="J276" s="58">
        <v>16.57</v>
      </c>
      <c r="K276" s="58">
        <v>5.87</v>
      </c>
      <c r="L276" s="58">
        <v>9.07</v>
      </c>
      <c r="M276" s="59">
        <f t="shared" si="58"/>
        <v>16.545000000000002</v>
      </c>
      <c r="N276" s="59">
        <f t="shared" si="58"/>
        <v>5.93</v>
      </c>
      <c r="O276" s="59">
        <f t="shared" si="58"/>
        <v>8.370000000000001</v>
      </c>
      <c r="P276" s="60">
        <f t="shared" si="63"/>
        <v>0.17487340201980597</v>
      </c>
      <c r="Q276" s="22">
        <f t="shared" si="64"/>
        <v>1.1748975549395291E-6</v>
      </c>
      <c r="R276" s="61">
        <f t="shared" si="65"/>
        <v>4.2175281897223415E-9</v>
      </c>
      <c r="S276" s="22">
        <f t="shared" si="66"/>
        <v>1.7787544031102612E-17</v>
      </c>
      <c r="T276" s="62">
        <v>298</v>
      </c>
      <c r="U276" s="59">
        <f t="shared" si="67"/>
        <v>289.54500000000002</v>
      </c>
      <c r="V276" s="63">
        <f t="shared" si="68"/>
        <v>0.49249719619106069</v>
      </c>
      <c r="W276" s="64">
        <f t="shared" si="69"/>
        <v>3.1081158366519226</v>
      </c>
      <c r="X276" s="65">
        <f t="shared" si="59"/>
        <v>-1.5240184363590446E-7</v>
      </c>
      <c r="Y276" s="66">
        <f t="shared" si="60"/>
        <v>-1.5213426745099496E-7</v>
      </c>
      <c r="Z276" s="66">
        <f t="shared" si="61"/>
        <v>-1.5213473724199631E-7</v>
      </c>
      <c r="AA276" s="67">
        <f t="shared" si="62"/>
        <v>-1.5186762919843774E-7</v>
      </c>
      <c r="AB276" s="68">
        <f t="shared" si="71"/>
        <v>4.3401325030997139E-4</v>
      </c>
      <c r="AC276" s="69"/>
      <c r="AD276" s="70">
        <f t="shared" si="70"/>
        <v>4.3401325030997135</v>
      </c>
      <c r="AE276" s="70"/>
      <c r="AF276" s="74"/>
      <c r="AG276" s="71">
        <v>2700</v>
      </c>
    </row>
    <row r="277" spans="5:33">
      <c r="E277" s="73">
        <v>0.63187499999999996</v>
      </c>
      <c r="G277" s="58">
        <v>16.53</v>
      </c>
      <c r="H277" s="58">
        <v>5.99</v>
      </c>
      <c r="I277" s="58">
        <v>7.59</v>
      </c>
      <c r="J277" s="58">
        <v>16.59</v>
      </c>
      <c r="K277" s="58">
        <v>5.87</v>
      </c>
      <c r="L277" s="58">
        <v>9.11</v>
      </c>
      <c r="M277" s="59">
        <f t="shared" si="58"/>
        <v>16.560000000000002</v>
      </c>
      <c r="N277" s="59">
        <f t="shared" si="58"/>
        <v>5.93</v>
      </c>
      <c r="O277" s="59">
        <f t="shared" si="58"/>
        <v>8.35</v>
      </c>
      <c r="P277" s="60">
        <f t="shared" si="63"/>
        <v>0.17450163603371463</v>
      </c>
      <c r="Q277" s="22">
        <f t="shared" si="64"/>
        <v>1.1748975549395291E-6</v>
      </c>
      <c r="R277" s="61">
        <f t="shared" si="65"/>
        <v>4.2227886164906922E-9</v>
      </c>
      <c r="S277" s="22">
        <f t="shared" si="66"/>
        <v>1.7831943699563373E-17</v>
      </c>
      <c r="T277" s="62">
        <v>298</v>
      </c>
      <c r="U277" s="59">
        <f t="shared" si="67"/>
        <v>289.56</v>
      </c>
      <c r="V277" s="63">
        <f t="shared" si="68"/>
        <v>0.49159799037836571</v>
      </c>
      <c r="W277" s="64">
        <f t="shared" si="69"/>
        <v>3.1016871469305713</v>
      </c>
      <c r="X277" s="65">
        <f t="shared" si="59"/>
        <v>-1.522379267303128E-7</v>
      </c>
      <c r="Y277" s="66">
        <f t="shared" si="60"/>
        <v>-1.5196998661289486E-7</v>
      </c>
      <c r="Z277" s="66">
        <f t="shared" si="61"/>
        <v>-1.5197045818990629E-7</v>
      </c>
      <c r="AA277" s="67">
        <f t="shared" si="62"/>
        <v>-1.5170298798954031E-7</v>
      </c>
      <c r="AB277" s="68">
        <f t="shared" si="71"/>
        <v>4.3249190450627084E-4</v>
      </c>
      <c r="AC277" s="69"/>
      <c r="AD277" s="70">
        <f t="shared" si="70"/>
        <v>4.3249190450627086</v>
      </c>
      <c r="AE277" s="70"/>
      <c r="AF277" s="74"/>
      <c r="AG277" s="71">
        <v>2710</v>
      </c>
    </row>
    <row r="278" spans="5:33">
      <c r="E278" s="73">
        <v>0.63199074074074069</v>
      </c>
      <c r="G278" s="58">
        <v>16.559999999999999</v>
      </c>
      <c r="H278" s="58">
        <v>5.99</v>
      </c>
      <c r="I278" s="58">
        <v>7.74</v>
      </c>
      <c r="J278" s="58">
        <v>16.62</v>
      </c>
      <c r="K278" s="58">
        <v>5.87</v>
      </c>
      <c r="L278" s="58">
        <v>9.11</v>
      </c>
      <c r="M278" s="59">
        <f t="shared" si="58"/>
        <v>16.59</v>
      </c>
      <c r="N278" s="59">
        <f t="shared" si="58"/>
        <v>5.93</v>
      </c>
      <c r="O278" s="59">
        <f t="shared" si="58"/>
        <v>8.4250000000000007</v>
      </c>
      <c r="P278" s="60">
        <f t="shared" si="63"/>
        <v>0.17616210096208354</v>
      </c>
      <c r="Q278" s="22">
        <f t="shared" si="64"/>
        <v>1.1748975549395291E-6</v>
      </c>
      <c r="R278" s="61">
        <f t="shared" si="65"/>
        <v>4.2333291618422175E-9</v>
      </c>
      <c r="S278" s="22">
        <f t="shared" si="66"/>
        <v>1.7921075792503733E-17</v>
      </c>
      <c r="T278" s="62">
        <v>298</v>
      </c>
      <c r="U278" s="59">
        <f t="shared" si="67"/>
        <v>289.58999999999997</v>
      </c>
      <c r="V278" s="63">
        <f t="shared" si="68"/>
        <v>0.48979985821194738</v>
      </c>
      <c r="W278" s="64">
        <f t="shared" si="69"/>
        <v>3.0888716180606988</v>
      </c>
      <c r="X278" s="65">
        <f t="shared" si="59"/>
        <v>-1.5455057994293142E-7</v>
      </c>
      <c r="Y278" s="66">
        <f t="shared" si="60"/>
        <v>-1.5427346367327862E-7</v>
      </c>
      <c r="Z278" s="66">
        <f t="shared" si="61"/>
        <v>-1.5427396055544451E-7</v>
      </c>
      <c r="AA278" s="67">
        <f t="shared" si="62"/>
        <v>-1.5399733938609266E-7</v>
      </c>
      <c r="AB278" s="68">
        <f t="shared" si="71"/>
        <v>4.3097220149906175E-4</v>
      </c>
      <c r="AC278" s="69"/>
      <c r="AD278" s="70">
        <f t="shared" si="70"/>
        <v>4.3097220149906175</v>
      </c>
      <c r="AE278" s="70"/>
      <c r="AF278" s="74"/>
      <c r="AG278" s="71">
        <v>2720</v>
      </c>
    </row>
    <row r="279" spans="5:33">
      <c r="E279" s="73">
        <v>0.63210648148148152</v>
      </c>
      <c r="G279" s="58">
        <v>16.59</v>
      </c>
      <c r="H279" s="58">
        <v>5.99</v>
      </c>
      <c r="I279" s="58">
        <v>7.7</v>
      </c>
      <c r="J279" s="58">
        <v>16.64</v>
      </c>
      <c r="K279" s="58">
        <v>5.87</v>
      </c>
      <c r="L279" s="58">
        <v>9.1300000000000008</v>
      </c>
      <c r="M279" s="59">
        <f t="shared" si="58"/>
        <v>16.615000000000002</v>
      </c>
      <c r="N279" s="59">
        <f t="shared" si="58"/>
        <v>5.93</v>
      </c>
      <c r="O279" s="59">
        <f t="shared" si="58"/>
        <v>8.4150000000000009</v>
      </c>
      <c r="P279" s="60">
        <f t="shared" si="63"/>
        <v>0.17603056034113237</v>
      </c>
      <c r="Q279" s="22">
        <f t="shared" si="64"/>
        <v>1.1748975549395291E-6</v>
      </c>
      <c r="R279" s="61">
        <f t="shared" si="65"/>
        <v>4.2421330450431527E-9</v>
      </c>
      <c r="S279" s="22">
        <f t="shared" si="66"/>
        <v>1.799569277184709E-17</v>
      </c>
      <c r="T279" s="62">
        <v>298</v>
      </c>
      <c r="U279" s="59">
        <f t="shared" si="67"/>
        <v>289.61500000000001</v>
      </c>
      <c r="V279" s="63">
        <f t="shared" si="68"/>
        <v>0.48830169930526851</v>
      </c>
      <c r="W279" s="64">
        <f t="shared" si="69"/>
        <v>3.0782344856995092</v>
      </c>
      <c r="X279" s="65">
        <f t="shared" si="59"/>
        <v>-1.5505703030539917E-7</v>
      </c>
      <c r="Y279" s="66">
        <f t="shared" si="60"/>
        <v>-1.5477709279891994E-7</v>
      </c>
      <c r="Z279" s="66">
        <f t="shared" si="61"/>
        <v>-1.5477759819366009E-7</v>
      </c>
      <c r="AA279" s="67">
        <f t="shared" si="62"/>
        <v>-1.5449816425705772E-7</v>
      </c>
      <c r="AB279" s="68">
        <f t="shared" si="71"/>
        <v>4.2942946355275098E-4</v>
      </c>
      <c r="AC279" s="69"/>
      <c r="AD279" s="70">
        <f t="shared" si="70"/>
        <v>4.2942946355275096</v>
      </c>
      <c r="AE279" s="70"/>
      <c r="AF279" s="74"/>
      <c r="AG279" s="71">
        <v>2730</v>
      </c>
    </row>
    <row r="280" spans="5:33">
      <c r="E280" s="73">
        <v>0.63222222222222224</v>
      </c>
      <c r="G280" s="58">
        <v>16.62</v>
      </c>
      <c r="H280" s="58">
        <v>5.99</v>
      </c>
      <c r="I280" s="58">
        <v>7.7</v>
      </c>
      <c r="J280" s="58">
        <v>16.66</v>
      </c>
      <c r="K280" s="58">
        <v>5.87</v>
      </c>
      <c r="L280" s="58">
        <v>9.06</v>
      </c>
      <c r="M280" s="59">
        <f t="shared" si="58"/>
        <v>16.64</v>
      </c>
      <c r="N280" s="59">
        <f t="shared" si="58"/>
        <v>5.93</v>
      </c>
      <c r="O280" s="59">
        <f t="shared" si="58"/>
        <v>8.3800000000000008</v>
      </c>
      <c r="P280" s="60">
        <f t="shared" si="63"/>
        <v>0.17537570649705733</v>
      </c>
      <c r="Q280" s="22">
        <f t="shared" si="64"/>
        <v>1.1748975549395291E-6</v>
      </c>
      <c r="R280" s="61">
        <f t="shared" si="65"/>
        <v>4.2509552373234076E-9</v>
      </c>
      <c r="S280" s="22">
        <f t="shared" si="66"/>
        <v>1.8070620429727309E-17</v>
      </c>
      <c r="T280" s="62">
        <v>298</v>
      </c>
      <c r="U280" s="59">
        <f t="shared" si="67"/>
        <v>289.64</v>
      </c>
      <c r="V280" s="63">
        <f t="shared" si="68"/>
        <v>0.48680379902290216</v>
      </c>
      <c r="W280" s="64">
        <f t="shared" si="69"/>
        <v>3.067635811170307</v>
      </c>
      <c r="X280" s="65">
        <f t="shared" si="59"/>
        <v>-1.5509831557662407E-7</v>
      </c>
      <c r="Y280" s="66">
        <f t="shared" si="60"/>
        <v>-1.5481721582290017E-7</v>
      </c>
      <c r="Z280" s="66">
        <f t="shared" si="61"/>
        <v>-1.5481772528730829E-7</v>
      </c>
      <c r="AA280" s="67">
        <f t="shared" si="62"/>
        <v>-1.5453713315128875E-7</v>
      </c>
      <c r="AB280" s="68">
        <f t="shared" si="71"/>
        <v>4.2788168925850494E-4</v>
      </c>
      <c r="AC280" s="69"/>
      <c r="AD280" s="70">
        <f t="shared" si="70"/>
        <v>4.2788168925850494</v>
      </c>
      <c r="AE280" s="70"/>
      <c r="AF280" s="74"/>
      <c r="AG280" s="71">
        <v>2740</v>
      </c>
    </row>
    <row r="281" spans="5:33">
      <c r="E281" s="73">
        <v>0.63233796296296296</v>
      </c>
      <c r="G281" s="58">
        <v>16.64</v>
      </c>
      <c r="H281" s="58">
        <v>5.99</v>
      </c>
      <c r="I281" s="58">
        <v>7.74</v>
      </c>
      <c r="J281" s="58">
        <v>16.690000000000001</v>
      </c>
      <c r="K281" s="58">
        <v>5.87</v>
      </c>
      <c r="L281" s="58">
        <v>9.09</v>
      </c>
      <c r="M281" s="59">
        <f t="shared" si="58"/>
        <v>16.664999999999999</v>
      </c>
      <c r="N281" s="59">
        <f t="shared" si="58"/>
        <v>5.93</v>
      </c>
      <c r="O281" s="59">
        <f t="shared" si="58"/>
        <v>8.4149999999999991</v>
      </c>
      <c r="P281" s="60">
        <f t="shared" si="63"/>
        <v>0.17618587334188804</v>
      </c>
      <c r="Q281" s="22">
        <f t="shared" si="64"/>
        <v>1.1748975549395291E-6</v>
      </c>
      <c r="R281" s="61">
        <f t="shared" si="65"/>
        <v>4.2597957767596344E-9</v>
      </c>
      <c r="S281" s="22">
        <f t="shared" si="66"/>
        <v>1.8145860059699218E-17</v>
      </c>
      <c r="T281" s="62">
        <v>298</v>
      </c>
      <c r="U281" s="59">
        <f t="shared" si="67"/>
        <v>289.66500000000002</v>
      </c>
      <c r="V281" s="63">
        <f t="shared" si="68"/>
        <v>0.48530615729788196</v>
      </c>
      <c r="W281" s="64">
        <f t="shared" si="69"/>
        <v>3.0570754489860867</v>
      </c>
      <c r="X281" s="65">
        <f t="shared" si="59"/>
        <v>-1.5643597680271468E-7</v>
      </c>
      <c r="Y281" s="66">
        <f t="shared" si="60"/>
        <v>-1.5614896893151267E-7</v>
      </c>
      <c r="Z281" s="66">
        <f t="shared" si="61"/>
        <v>-1.5614949549528536E-7</v>
      </c>
      <c r="AA281" s="67">
        <f t="shared" si="62"/>
        <v>-1.5586301225571804E-7</v>
      </c>
      <c r="AB281" s="68">
        <f t="shared" si="71"/>
        <v>4.2633351370692442E-4</v>
      </c>
      <c r="AC281" s="69"/>
      <c r="AD281" s="70">
        <f t="shared" si="70"/>
        <v>4.2633351370692445</v>
      </c>
      <c r="AE281" s="70"/>
      <c r="AF281" s="74"/>
      <c r="AG281" s="71">
        <v>2750</v>
      </c>
    </row>
    <row r="282" spans="5:33">
      <c r="E282" s="73">
        <v>0.63245370370370368</v>
      </c>
      <c r="G282" s="58">
        <v>16.66</v>
      </c>
      <c r="H282" s="58">
        <v>5.98</v>
      </c>
      <c r="I282" s="58">
        <v>7.81</v>
      </c>
      <c r="J282" s="58">
        <v>16.71</v>
      </c>
      <c r="K282" s="58">
        <v>5.87</v>
      </c>
      <c r="L282" s="58">
        <v>9.06</v>
      </c>
      <c r="M282" s="59">
        <f t="shared" si="58"/>
        <v>16.685000000000002</v>
      </c>
      <c r="N282" s="59">
        <f t="shared" si="58"/>
        <v>5.9250000000000007</v>
      </c>
      <c r="O282" s="59">
        <f t="shared" si="58"/>
        <v>8.4350000000000005</v>
      </c>
      <c r="P282" s="60">
        <f t="shared" si="63"/>
        <v>0.17666696556441272</v>
      </c>
      <c r="Q282" s="22">
        <f t="shared" si="64"/>
        <v>1.1885022274370138E-6</v>
      </c>
      <c r="R282" s="61">
        <f t="shared" si="65"/>
        <v>4.2180388559006136E-9</v>
      </c>
      <c r="S282" s="22">
        <f t="shared" si="66"/>
        <v>1.7791851789887357E-17</v>
      </c>
      <c r="T282" s="62">
        <v>298</v>
      </c>
      <c r="U282" s="59">
        <f t="shared" si="67"/>
        <v>289.685</v>
      </c>
      <c r="V282" s="63">
        <f t="shared" si="68"/>
        <v>0.48410823003417375</v>
      </c>
      <c r="W282" s="64">
        <f t="shared" si="69"/>
        <v>3.0486546467265243</v>
      </c>
      <c r="X282" s="65">
        <f t="shared" si="59"/>
        <v>-1.5366283990791743E-7</v>
      </c>
      <c r="Y282" s="66">
        <f t="shared" si="60"/>
        <v>-1.5338489942186335E-7</v>
      </c>
      <c r="Z282" s="66">
        <f t="shared" si="61"/>
        <v>-1.5338540215182618E-7</v>
      </c>
      <c r="AA282" s="67">
        <f t="shared" si="62"/>
        <v>-1.5310796257709074E-7</v>
      </c>
      <c r="AB282" s="68">
        <f t="shared" si="71"/>
        <v>4.2477202051040437E-4</v>
      </c>
      <c r="AC282" s="69"/>
      <c r="AD282" s="70">
        <f t="shared" si="70"/>
        <v>4.2477202051040441</v>
      </c>
      <c r="AE282" s="70"/>
      <c r="AF282" s="74"/>
      <c r="AG282" s="71">
        <v>2760</v>
      </c>
    </row>
    <row r="283" spans="5:33">
      <c r="E283" s="73">
        <v>0.63256944444444441</v>
      </c>
      <c r="G283" s="58">
        <v>16.68</v>
      </c>
      <c r="H283" s="58">
        <v>5.98</v>
      </c>
      <c r="I283" s="58">
        <v>7.71</v>
      </c>
      <c r="J283" s="58">
        <v>16.73</v>
      </c>
      <c r="K283" s="58">
        <v>5.87</v>
      </c>
      <c r="L283" s="58">
        <v>9.06</v>
      </c>
      <c r="M283" s="59">
        <f t="shared" si="58"/>
        <v>16.704999999999998</v>
      </c>
      <c r="N283" s="59">
        <f t="shared" si="58"/>
        <v>5.9250000000000007</v>
      </c>
      <c r="O283" s="59">
        <f t="shared" si="58"/>
        <v>8.3849999999999998</v>
      </c>
      <c r="P283" s="60">
        <f t="shared" si="63"/>
        <v>0.17568176391560983</v>
      </c>
      <c r="Q283" s="22">
        <f t="shared" si="64"/>
        <v>1.1885022274370138E-6</v>
      </c>
      <c r="R283" s="61">
        <f t="shared" si="65"/>
        <v>4.2250550653341186E-9</v>
      </c>
      <c r="S283" s="22">
        <f t="shared" si="66"/>
        <v>1.7851090305105493E-17</v>
      </c>
      <c r="T283" s="62">
        <v>298</v>
      </c>
      <c r="U283" s="59">
        <f t="shared" si="67"/>
        <v>289.70499999999998</v>
      </c>
      <c r="V283" s="63">
        <f t="shared" si="68"/>
        <v>0.48291046817006511</v>
      </c>
      <c r="W283" s="64">
        <f t="shared" si="69"/>
        <v>3.040258197680942</v>
      </c>
      <c r="X283" s="65">
        <f t="shared" si="59"/>
        <v>-1.5318296428036661E-7</v>
      </c>
      <c r="Y283" s="66">
        <f t="shared" si="60"/>
        <v>-1.5290575605210938E-7</v>
      </c>
      <c r="Z283" s="66">
        <f t="shared" si="61"/>
        <v>-1.5290625770320467E-7</v>
      </c>
      <c r="AA283" s="67">
        <f t="shared" si="62"/>
        <v>-1.5262954931041252E-7</v>
      </c>
      <c r="AB283" s="68">
        <f t="shared" si="71"/>
        <v>4.2323816816768376E-4</v>
      </c>
      <c r="AC283" s="69"/>
      <c r="AD283" s="70">
        <f t="shared" si="70"/>
        <v>4.2323816816768378</v>
      </c>
      <c r="AE283" s="70"/>
      <c r="AF283" s="74"/>
      <c r="AG283" s="71">
        <v>2770</v>
      </c>
    </row>
    <row r="284" spans="5:33">
      <c r="E284" s="73">
        <v>0.63268518518518513</v>
      </c>
      <c r="G284" s="58">
        <v>16.7</v>
      </c>
      <c r="H284" s="58">
        <v>5.99</v>
      </c>
      <c r="I284" s="58">
        <v>7.69</v>
      </c>
      <c r="J284" s="58">
        <v>16.760000000000002</v>
      </c>
      <c r="K284" s="58">
        <v>5.87</v>
      </c>
      <c r="L284" s="58">
        <v>9.08</v>
      </c>
      <c r="M284" s="59">
        <f t="shared" si="58"/>
        <v>16.73</v>
      </c>
      <c r="N284" s="59">
        <f t="shared" si="58"/>
        <v>5.93</v>
      </c>
      <c r="O284" s="59">
        <f t="shared" si="58"/>
        <v>8.3849999999999998</v>
      </c>
      <c r="P284" s="60">
        <f t="shared" si="63"/>
        <v>0.17575935554074584</v>
      </c>
      <c r="Q284" s="22">
        <f t="shared" si="64"/>
        <v>1.1748975549395291E-6</v>
      </c>
      <c r="R284" s="61">
        <f t="shared" si="65"/>
        <v>4.2828673180178864E-9</v>
      </c>
      <c r="S284" s="22">
        <f t="shared" si="66"/>
        <v>1.8342952463745723E-17</v>
      </c>
      <c r="T284" s="62">
        <v>298</v>
      </c>
      <c r="U284" s="59">
        <f t="shared" si="67"/>
        <v>289.73</v>
      </c>
      <c r="V284" s="63">
        <f t="shared" si="68"/>
        <v>0.48141349838092662</v>
      </c>
      <c r="W284" s="64">
        <f t="shared" si="69"/>
        <v>3.0297967708286064</v>
      </c>
      <c r="X284" s="65">
        <f t="shared" si="59"/>
        <v>-1.5744608101907666E-7</v>
      </c>
      <c r="Y284" s="66">
        <f t="shared" si="60"/>
        <v>-1.5715216670704074E-7</v>
      </c>
      <c r="Z284" s="66">
        <f t="shared" si="61"/>
        <v>-1.571527153750181E-7</v>
      </c>
      <c r="AA284" s="67">
        <f t="shared" si="62"/>
        <v>-1.5685934768249484E-7</v>
      </c>
      <c r="AB284" s="68">
        <f t="shared" si="71"/>
        <v>4.217091072658481E-4</v>
      </c>
      <c r="AC284" s="69"/>
      <c r="AD284" s="70">
        <f t="shared" si="70"/>
        <v>4.2170910726584809</v>
      </c>
      <c r="AE284" s="70"/>
      <c r="AF284" s="74"/>
      <c r="AG284" s="71">
        <v>2780</v>
      </c>
    </row>
    <row r="285" spans="5:33">
      <c r="E285" s="73">
        <v>0.63280092592592596</v>
      </c>
      <c r="G285" s="58">
        <v>16.739999999999998</v>
      </c>
      <c r="H285" s="58">
        <v>5.99</v>
      </c>
      <c r="I285" s="58">
        <v>7.77</v>
      </c>
      <c r="J285" s="58">
        <v>16.78</v>
      </c>
      <c r="K285" s="58">
        <v>5.87</v>
      </c>
      <c r="L285" s="58">
        <v>9</v>
      </c>
      <c r="M285" s="59">
        <f t="shared" si="58"/>
        <v>16.759999999999998</v>
      </c>
      <c r="N285" s="59">
        <f t="shared" si="58"/>
        <v>5.93</v>
      </c>
      <c r="O285" s="59">
        <f t="shared" si="58"/>
        <v>8.3849999999999998</v>
      </c>
      <c r="P285" s="60">
        <f t="shared" si="63"/>
        <v>0.17585255600937255</v>
      </c>
      <c r="Q285" s="22">
        <f t="shared" si="64"/>
        <v>1.1748975549395291E-6</v>
      </c>
      <c r="R285" s="61">
        <f t="shared" si="65"/>
        <v>4.2935578264235956E-9</v>
      </c>
      <c r="S285" s="22">
        <f t="shared" si="66"/>
        <v>1.8434638808843312E-17</v>
      </c>
      <c r="T285" s="62">
        <v>298</v>
      </c>
      <c r="U285" s="59">
        <f t="shared" si="67"/>
        <v>289.76</v>
      </c>
      <c r="V285" s="63">
        <f t="shared" si="68"/>
        <v>0.47961747560582485</v>
      </c>
      <c r="W285" s="64">
        <f t="shared" si="69"/>
        <v>3.017292933218962</v>
      </c>
      <c r="X285" s="65">
        <f t="shared" si="59"/>
        <v>-1.5838062602037664E-7</v>
      </c>
      <c r="Y285" s="66">
        <f t="shared" si="60"/>
        <v>-1.5808209973069651E-7</v>
      </c>
      <c r="Z285" s="66">
        <f t="shared" si="61"/>
        <v>-1.5808266241281156E-7</v>
      </c>
      <c r="AA285" s="67">
        <f t="shared" si="62"/>
        <v>-1.577846966840855E-7</v>
      </c>
      <c r="AB285" s="68">
        <f t="shared" si="71"/>
        <v>4.2013758194440527E-4</v>
      </c>
      <c r="AC285" s="69"/>
      <c r="AD285" s="70">
        <f t="shared" si="70"/>
        <v>4.2013758194440527</v>
      </c>
      <c r="AE285" s="70"/>
      <c r="AF285" s="74"/>
      <c r="AG285" s="71">
        <v>2790</v>
      </c>
    </row>
    <row r="286" spans="5:33">
      <c r="E286" s="73">
        <v>0.63291666666666668</v>
      </c>
      <c r="G286" s="58">
        <v>16.75</v>
      </c>
      <c r="H286" s="58">
        <v>5.99</v>
      </c>
      <c r="I286" s="58">
        <v>7.71</v>
      </c>
      <c r="J286" s="58">
        <v>16.809999999999999</v>
      </c>
      <c r="K286" s="58">
        <v>5.87</v>
      </c>
      <c r="L286" s="58">
        <v>9.06</v>
      </c>
      <c r="M286" s="59">
        <f t="shared" si="58"/>
        <v>16.78</v>
      </c>
      <c r="N286" s="59">
        <f t="shared" si="58"/>
        <v>5.93</v>
      </c>
      <c r="O286" s="59">
        <f t="shared" si="58"/>
        <v>8.3849999999999998</v>
      </c>
      <c r="P286" s="60">
        <f t="shared" si="63"/>
        <v>0.17591474458755083</v>
      </c>
      <c r="Q286" s="22">
        <f t="shared" si="64"/>
        <v>1.1748975549395291E-6</v>
      </c>
      <c r="R286" s="61">
        <f t="shared" si="65"/>
        <v>4.3006996527448303E-9</v>
      </c>
      <c r="S286" s="22">
        <f t="shared" si="66"/>
        <v>1.8496017503119505E-17</v>
      </c>
      <c r="T286" s="62">
        <v>298</v>
      </c>
      <c r="U286" s="59">
        <f t="shared" si="67"/>
        <v>289.77999999999997</v>
      </c>
      <c r="V286" s="63">
        <f t="shared" si="68"/>
        <v>0.47842033368521897</v>
      </c>
      <c r="W286" s="64">
        <f t="shared" si="69"/>
        <v>3.008987154248091</v>
      </c>
      <c r="X286" s="65">
        <f t="shared" si="59"/>
        <v>-1.5880317274107742E-7</v>
      </c>
      <c r="Y286" s="66">
        <f t="shared" si="60"/>
        <v>-1.5850191792630183E-7</v>
      </c>
      <c r="Z286" s="66">
        <f t="shared" si="61"/>
        <v>-1.5850248941654261E-7</v>
      </c>
      <c r="AA286" s="67">
        <f t="shared" si="62"/>
        <v>-1.5820180392373652E-7</v>
      </c>
      <c r="AB286" s="68">
        <f t="shared" si="71"/>
        <v>4.1855675719941948E-4</v>
      </c>
      <c r="AC286" s="69"/>
      <c r="AD286" s="70">
        <f t="shared" si="70"/>
        <v>4.1855675719941949</v>
      </c>
      <c r="AE286" s="70"/>
      <c r="AF286" s="74"/>
      <c r="AG286" s="71">
        <v>2800</v>
      </c>
    </row>
    <row r="287" spans="5:33">
      <c r="E287" s="73">
        <v>0.6330324074074074</v>
      </c>
      <c r="G287" s="58">
        <v>16.78</v>
      </c>
      <c r="H287" s="58">
        <v>5.99</v>
      </c>
      <c r="I287" s="58">
        <v>7.79</v>
      </c>
      <c r="J287" s="58">
        <v>16.82</v>
      </c>
      <c r="K287" s="58">
        <v>5.87</v>
      </c>
      <c r="L287" s="58">
        <v>9.08</v>
      </c>
      <c r="M287" s="59">
        <f t="shared" ref="M287:O302" si="72">(G287+J287)/2</f>
        <v>16.8</v>
      </c>
      <c r="N287" s="59">
        <f t="shared" si="72"/>
        <v>5.93</v>
      </c>
      <c r="O287" s="59">
        <f t="shared" si="72"/>
        <v>8.4350000000000005</v>
      </c>
      <c r="P287" s="60">
        <f t="shared" si="63"/>
        <v>0.17702633302276879</v>
      </c>
      <c r="Q287" s="22">
        <f t="shared" si="64"/>
        <v>1.1748975549395291E-6</v>
      </c>
      <c r="R287" s="61">
        <f t="shared" si="65"/>
        <v>4.3078533586506102E-9</v>
      </c>
      <c r="S287" s="22">
        <f t="shared" si="66"/>
        <v>1.8557600559637343E-17</v>
      </c>
      <c r="T287" s="62">
        <v>298</v>
      </c>
      <c r="U287" s="59">
        <f t="shared" si="67"/>
        <v>289.8</v>
      </c>
      <c r="V287" s="63">
        <f t="shared" si="68"/>
        <v>0.47722335700158885</v>
      </c>
      <c r="W287" s="64">
        <f t="shared" si="69"/>
        <v>3.000705380490917</v>
      </c>
      <c r="X287" s="65">
        <f t="shared" si="59"/>
        <v>-1.6017238268480109E-7</v>
      </c>
      <c r="Y287" s="66">
        <f t="shared" si="60"/>
        <v>-1.5986474561890623E-7</v>
      </c>
      <c r="Z287" s="66">
        <f t="shared" si="61"/>
        <v>-1.5986533648583802E-7</v>
      </c>
      <c r="AA287" s="67">
        <f t="shared" si="62"/>
        <v>-1.5955828801716318E-7</v>
      </c>
      <c r="AB287" s="68">
        <f t="shared" si="71"/>
        <v>4.1697173421383532E-4</v>
      </c>
      <c r="AC287" s="69"/>
      <c r="AD287" s="70">
        <f t="shared" si="70"/>
        <v>4.1697173421383535</v>
      </c>
      <c r="AE287" s="70"/>
      <c r="AF287" s="74"/>
      <c r="AG287" s="71">
        <v>2810</v>
      </c>
    </row>
    <row r="288" spans="5:33">
      <c r="E288" s="73">
        <v>0.63314814814814813</v>
      </c>
      <c r="G288" s="58">
        <v>16.79</v>
      </c>
      <c r="H288" s="58">
        <v>5.98</v>
      </c>
      <c r="I288" s="58">
        <v>7.7</v>
      </c>
      <c r="J288" s="58">
        <v>16.84</v>
      </c>
      <c r="K288" s="58">
        <v>5.87</v>
      </c>
      <c r="L288" s="58">
        <v>9.08</v>
      </c>
      <c r="M288" s="59">
        <f t="shared" si="72"/>
        <v>16.814999999999998</v>
      </c>
      <c r="N288" s="59">
        <f t="shared" si="72"/>
        <v>5.9250000000000007</v>
      </c>
      <c r="O288" s="59">
        <f t="shared" si="72"/>
        <v>8.39</v>
      </c>
      <c r="P288" s="60">
        <f t="shared" si="63"/>
        <v>0.17612864393831998</v>
      </c>
      <c r="Q288" s="22">
        <f t="shared" si="64"/>
        <v>1.1885022274370138E-6</v>
      </c>
      <c r="R288" s="61">
        <f t="shared" si="65"/>
        <v>4.2638533510932298E-9</v>
      </c>
      <c r="S288" s="22">
        <f t="shared" si="66"/>
        <v>1.8180445399628966E-17</v>
      </c>
      <c r="T288" s="62">
        <v>298</v>
      </c>
      <c r="U288" s="59">
        <f t="shared" si="67"/>
        <v>289.815</v>
      </c>
      <c r="V288" s="63">
        <f t="shared" si="68"/>
        <v>0.47632573290505764</v>
      </c>
      <c r="W288" s="64">
        <f t="shared" si="69"/>
        <v>2.9945097599127042</v>
      </c>
      <c r="X288" s="65">
        <f t="shared" si="59"/>
        <v>-1.5584461779914876E-7</v>
      </c>
      <c r="Y288" s="66">
        <f t="shared" si="60"/>
        <v>-1.5555225960477642E-7</v>
      </c>
      <c r="Z288" s="66">
        <f t="shared" si="61"/>
        <v>-1.555528080569143E-7</v>
      </c>
      <c r="AA288" s="67">
        <f t="shared" si="62"/>
        <v>-1.552609962569319E-7</v>
      </c>
      <c r="AB288" s="68">
        <f t="shared" si="71"/>
        <v>4.1537308282231625E-4</v>
      </c>
      <c r="AC288" s="69"/>
      <c r="AD288" s="70">
        <f t="shared" si="70"/>
        <v>4.1537308282231624</v>
      </c>
      <c r="AE288" s="70"/>
      <c r="AF288" s="74"/>
      <c r="AG288" s="71">
        <v>2820</v>
      </c>
    </row>
    <row r="289" spans="5:33">
      <c r="E289" s="73">
        <v>0.63326388888888885</v>
      </c>
      <c r="G289" s="58">
        <v>16.82</v>
      </c>
      <c r="H289" s="58">
        <v>5.98</v>
      </c>
      <c r="I289" s="58">
        <v>7.62</v>
      </c>
      <c r="J289" s="58">
        <v>16.87</v>
      </c>
      <c r="K289" s="58">
        <v>5.87</v>
      </c>
      <c r="L289" s="58">
        <v>9.07</v>
      </c>
      <c r="M289" s="59">
        <f t="shared" si="72"/>
        <v>16.844999999999999</v>
      </c>
      <c r="N289" s="59">
        <f t="shared" si="72"/>
        <v>5.9250000000000007</v>
      </c>
      <c r="O289" s="59">
        <f t="shared" si="72"/>
        <v>8.3450000000000006</v>
      </c>
      <c r="P289" s="60">
        <f t="shared" si="63"/>
        <v>0.17527700816176789</v>
      </c>
      <c r="Q289" s="22">
        <f t="shared" si="64"/>
        <v>1.1885022274370138E-6</v>
      </c>
      <c r="R289" s="61">
        <f t="shared" si="65"/>
        <v>4.2744963985438976E-9</v>
      </c>
      <c r="S289" s="22">
        <f t="shared" si="66"/>
        <v>1.8271319461164752E-17</v>
      </c>
      <c r="T289" s="62">
        <v>298</v>
      </c>
      <c r="U289" s="59">
        <f t="shared" si="67"/>
        <v>289.84500000000003</v>
      </c>
      <c r="V289" s="63">
        <f t="shared" si="68"/>
        <v>0.47453076343396039</v>
      </c>
      <c r="W289" s="64">
        <f t="shared" si="69"/>
        <v>2.9821587829272045</v>
      </c>
      <c r="X289" s="65">
        <f t="shared" si="59"/>
        <v>-1.5592569641651299E-7</v>
      </c>
      <c r="Y289" s="66">
        <f t="shared" si="60"/>
        <v>-1.5563193383422551E-7</v>
      </c>
      <c r="Z289" s="66">
        <f t="shared" si="61"/>
        <v>-1.5563248728023693E-7</v>
      </c>
      <c r="AA289" s="67">
        <f t="shared" si="62"/>
        <v>-1.5533927605858642E-7</v>
      </c>
      <c r="AB289" s="68">
        <f t="shared" si="71"/>
        <v>4.1381755657335048E-4</v>
      </c>
      <c r="AC289" s="69"/>
      <c r="AD289" s="70">
        <f t="shared" si="70"/>
        <v>4.1381755657335049</v>
      </c>
      <c r="AE289" s="70"/>
      <c r="AF289" s="74"/>
      <c r="AG289" s="71">
        <v>2830</v>
      </c>
    </row>
    <row r="290" spans="5:33">
      <c r="E290" s="73">
        <v>0.63337962962962957</v>
      </c>
      <c r="G290" s="58">
        <v>16.84</v>
      </c>
      <c r="H290" s="58">
        <v>5.98</v>
      </c>
      <c r="I290" s="58">
        <v>7.62</v>
      </c>
      <c r="J290" s="58">
        <v>16.89</v>
      </c>
      <c r="K290" s="58">
        <v>5.87</v>
      </c>
      <c r="L290" s="58">
        <v>9.06</v>
      </c>
      <c r="M290" s="59">
        <f t="shared" si="72"/>
        <v>16.865000000000002</v>
      </c>
      <c r="N290" s="59">
        <f t="shared" si="72"/>
        <v>5.9250000000000007</v>
      </c>
      <c r="O290" s="59">
        <f t="shared" si="72"/>
        <v>8.34</v>
      </c>
      <c r="P290" s="60">
        <f t="shared" si="63"/>
        <v>0.17523403013196973</v>
      </c>
      <c r="Q290" s="22">
        <f t="shared" si="64"/>
        <v>1.1885022274370138E-6</v>
      </c>
      <c r="R290" s="61">
        <f t="shared" si="65"/>
        <v>4.2816065184312502E-9</v>
      </c>
      <c r="S290" s="22">
        <f t="shared" si="66"/>
        <v>1.8332154378672971E-17</v>
      </c>
      <c r="T290" s="62">
        <v>298</v>
      </c>
      <c r="U290" s="59">
        <f t="shared" si="67"/>
        <v>289.86500000000001</v>
      </c>
      <c r="V290" s="63">
        <f t="shared" si="68"/>
        <v>0.47333432353431798</v>
      </c>
      <c r="W290" s="64">
        <f t="shared" si="69"/>
        <v>2.9739545259087006</v>
      </c>
      <c r="X290" s="65">
        <f t="shared" si="59"/>
        <v>-1.5624812383605901E-7</v>
      </c>
      <c r="Y290" s="66">
        <f t="shared" si="60"/>
        <v>-1.5595203152594616E-7</v>
      </c>
      <c r="Z290" s="66">
        <f t="shared" si="61"/>
        <v>-1.5595259262488262E-7</v>
      </c>
      <c r="AA290" s="67">
        <f t="shared" si="62"/>
        <v>-1.5565705928712609E-7</v>
      </c>
      <c r="AB290" s="68">
        <f t="shared" si="71"/>
        <v>4.1226123354884376E-4</v>
      </c>
      <c r="AC290" s="69"/>
      <c r="AD290" s="70">
        <f t="shared" si="70"/>
        <v>4.1226123354884372</v>
      </c>
      <c r="AE290" s="70"/>
      <c r="AF290" s="74"/>
      <c r="AG290" s="71">
        <v>2840</v>
      </c>
    </row>
    <row r="291" spans="5:33">
      <c r="E291" s="73">
        <v>0.6334953703703704</v>
      </c>
      <c r="G291" s="58">
        <v>16.89</v>
      </c>
      <c r="H291" s="58">
        <v>5.98</v>
      </c>
      <c r="I291" s="58">
        <v>7.66</v>
      </c>
      <c r="J291" s="58">
        <v>16.920000000000002</v>
      </c>
      <c r="K291" s="58">
        <v>5.87</v>
      </c>
      <c r="L291" s="58">
        <v>9.01</v>
      </c>
      <c r="M291" s="59">
        <f t="shared" si="72"/>
        <v>16.905000000000001</v>
      </c>
      <c r="N291" s="59">
        <f t="shared" si="72"/>
        <v>5.9250000000000007</v>
      </c>
      <c r="O291" s="59">
        <f t="shared" si="72"/>
        <v>8.3350000000000009</v>
      </c>
      <c r="P291" s="60">
        <f t="shared" si="63"/>
        <v>0.17525311351969106</v>
      </c>
      <c r="Q291" s="22">
        <f t="shared" si="64"/>
        <v>1.1885022274370138E-6</v>
      </c>
      <c r="R291" s="61">
        <f t="shared" si="65"/>
        <v>4.2958622584124219E-9</v>
      </c>
      <c r="S291" s="22">
        <f t="shared" si="66"/>
        <v>1.8454432543252273E-17</v>
      </c>
      <c r="T291" s="62">
        <v>298</v>
      </c>
      <c r="U291" s="59">
        <f t="shared" si="67"/>
        <v>289.90499999999997</v>
      </c>
      <c r="V291" s="63">
        <f t="shared" si="68"/>
        <v>0.47094193897584508</v>
      </c>
      <c r="W291" s="64">
        <f t="shared" si="69"/>
        <v>2.9576170349709252</v>
      </c>
      <c r="X291" s="65">
        <f t="shared" si="59"/>
        <v>-1.5757803870604269E-7</v>
      </c>
      <c r="Y291" s="66">
        <f t="shared" si="60"/>
        <v>-1.5727574098353156E-7</v>
      </c>
      <c r="Z291" s="66">
        <f t="shared" si="61"/>
        <v>-1.5727632091150749E-7</v>
      </c>
      <c r="AA291" s="67">
        <f t="shared" si="62"/>
        <v>-1.5697460089190448E-7</v>
      </c>
      <c r="AB291" s="68">
        <f t="shared" si="71"/>
        <v>4.1070170949646903E-4</v>
      </c>
      <c r="AC291" s="69"/>
      <c r="AD291" s="70">
        <f t="shared" si="70"/>
        <v>4.1070170949646903</v>
      </c>
      <c r="AE291" s="70"/>
      <c r="AF291" s="74"/>
      <c r="AG291" s="71">
        <v>2850</v>
      </c>
    </row>
    <row r="292" spans="5:33">
      <c r="E292" s="73">
        <v>0.63361111111111112</v>
      </c>
      <c r="G292" s="58">
        <v>16.89</v>
      </c>
      <c r="H292" s="58">
        <v>5.98</v>
      </c>
      <c r="I292" s="58">
        <v>7.7</v>
      </c>
      <c r="J292" s="58">
        <v>16.940000000000001</v>
      </c>
      <c r="K292" s="58">
        <v>5.87</v>
      </c>
      <c r="L292" s="58">
        <v>9.02</v>
      </c>
      <c r="M292" s="59">
        <f t="shared" si="72"/>
        <v>16.914999999999999</v>
      </c>
      <c r="N292" s="59">
        <f t="shared" si="72"/>
        <v>5.9250000000000007</v>
      </c>
      <c r="O292" s="59">
        <f t="shared" si="72"/>
        <v>8.36</v>
      </c>
      <c r="P292" s="60">
        <f t="shared" si="63"/>
        <v>0.17580992334196083</v>
      </c>
      <c r="Q292" s="22">
        <f t="shared" si="64"/>
        <v>1.1885022274370138E-6</v>
      </c>
      <c r="R292" s="61">
        <f t="shared" si="65"/>
        <v>4.2994336036375824E-9</v>
      </c>
      <c r="S292" s="22">
        <f t="shared" si="66"/>
        <v>1.8485129312088048E-17</v>
      </c>
      <c r="T292" s="62">
        <v>298</v>
      </c>
      <c r="U292" s="59">
        <f t="shared" si="67"/>
        <v>289.91500000000002</v>
      </c>
      <c r="V292" s="63">
        <f t="shared" si="68"/>
        <v>0.47034394598648288</v>
      </c>
      <c r="W292" s="64">
        <f t="shared" si="69"/>
        <v>2.9535474065462006</v>
      </c>
      <c r="X292" s="65">
        <f t="shared" si="59"/>
        <v>-1.5795261571161365E-7</v>
      </c>
      <c r="Y292" s="66">
        <f t="shared" si="60"/>
        <v>-1.5764771148864885E-7</v>
      </c>
      <c r="Z292" s="66">
        <f t="shared" si="61"/>
        <v>-1.5764830006127083E-7</v>
      </c>
      <c r="AA292" s="67">
        <f t="shared" si="62"/>
        <v>-1.5734398213862276E-7</v>
      </c>
      <c r="AB292" s="68">
        <f t="shared" si="71"/>
        <v>4.0912894822415564E-4</v>
      </c>
      <c r="AC292" s="69"/>
      <c r="AD292" s="70">
        <f t="shared" si="70"/>
        <v>4.0912894822415566</v>
      </c>
      <c r="AE292" s="70"/>
      <c r="AF292" s="74"/>
      <c r="AG292" s="71">
        <v>2860</v>
      </c>
    </row>
    <row r="293" spans="5:33">
      <c r="E293" s="73">
        <v>0.63372685185185185</v>
      </c>
      <c r="G293" s="58">
        <v>16.920000000000002</v>
      </c>
      <c r="H293" s="58">
        <v>5.98</v>
      </c>
      <c r="I293" s="58">
        <v>7.73</v>
      </c>
      <c r="J293" s="58">
        <v>16.96</v>
      </c>
      <c r="K293" s="58">
        <v>5.87</v>
      </c>
      <c r="L293" s="58">
        <v>8.9700000000000006</v>
      </c>
      <c r="M293" s="59">
        <f t="shared" si="72"/>
        <v>16.940000000000001</v>
      </c>
      <c r="N293" s="59">
        <f t="shared" si="72"/>
        <v>5.9250000000000007</v>
      </c>
      <c r="O293" s="59">
        <f t="shared" si="72"/>
        <v>8.3500000000000014</v>
      </c>
      <c r="P293" s="60">
        <f t="shared" si="63"/>
        <v>0.17567746853546273</v>
      </c>
      <c r="Q293" s="22">
        <f t="shared" si="64"/>
        <v>1.1885022274370138E-6</v>
      </c>
      <c r="R293" s="61">
        <f t="shared" si="65"/>
        <v>4.3083749615687785E-9</v>
      </c>
      <c r="S293" s="22">
        <f t="shared" si="66"/>
        <v>1.8562094809472772E-17</v>
      </c>
      <c r="T293" s="62">
        <v>298</v>
      </c>
      <c r="U293" s="59">
        <f t="shared" si="67"/>
        <v>289.94</v>
      </c>
      <c r="V293" s="63">
        <f t="shared" si="68"/>
        <v>0.46884914397933819</v>
      </c>
      <c r="W293" s="64">
        <f t="shared" si="69"/>
        <v>2.9433990405752843</v>
      </c>
      <c r="X293" s="65">
        <f t="shared" si="59"/>
        <v>-1.5842441611209366E-7</v>
      </c>
      <c r="Y293" s="66">
        <f t="shared" si="60"/>
        <v>-1.5811650120982899E-7</v>
      </c>
      <c r="Z293" s="66">
        <f t="shared" si="61"/>
        <v>-1.5811709967557919E-7</v>
      </c>
      <c r="AA293" s="67">
        <f t="shared" si="62"/>
        <v>-1.5780978091269952E-7</v>
      </c>
      <c r="AB293" s="68">
        <f t="shared" si="71"/>
        <v>4.0755246718923884E-4</v>
      </c>
      <c r="AC293" s="69"/>
      <c r="AD293" s="70">
        <f t="shared" si="70"/>
        <v>4.0755246718923885</v>
      </c>
      <c r="AE293" s="70"/>
      <c r="AF293" s="74"/>
      <c r="AG293" s="71">
        <v>2870</v>
      </c>
    </row>
    <row r="294" spans="5:33">
      <c r="E294" s="73">
        <v>0.63384259259259257</v>
      </c>
      <c r="G294" s="58">
        <v>16.93</v>
      </c>
      <c r="H294" s="58">
        <v>5.98</v>
      </c>
      <c r="I294" s="58">
        <v>7.68</v>
      </c>
      <c r="J294" s="58">
        <v>16.989999999999998</v>
      </c>
      <c r="K294" s="58">
        <v>5.87</v>
      </c>
      <c r="L294" s="58">
        <v>9.0500000000000007</v>
      </c>
      <c r="M294" s="59">
        <f t="shared" si="72"/>
        <v>16.96</v>
      </c>
      <c r="N294" s="59">
        <f t="shared" si="72"/>
        <v>5.9250000000000007</v>
      </c>
      <c r="O294" s="59">
        <f t="shared" si="72"/>
        <v>8.3650000000000002</v>
      </c>
      <c r="P294" s="60">
        <f t="shared" si="63"/>
        <v>0.17605549378943738</v>
      </c>
      <c r="Q294" s="22">
        <f t="shared" si="64"/>
        <v>1.1885022274370138E-6</v>
      </c>
      <c r="R294" s="61">
        <f t="shared" si="65"/>
        <v>4.3155414344442364E-9</v>
      </c>
      <c r="S294" s="22">
        <f t="shared" si="66"/>
        <v>1.8623897872405017E-17</v>
      </c>
      <c r="T294" s="62">
        <v>298</v>
      </c>
      <c r="U294" s="59">
        <f t="shared" si="67"/>
        <v>289.95999999999998</v>
      </c>
      <c r="V294" s="63">
        <f t="shared" si="68"/>
        <v>0.46765348796084966</v>
      </c>
      <c r="W294" s="64">
        <f t="shared" si="69"/>
        <v>2.9353067140897862</v>
      </c>
      <c r="X294" s="65">
        <f t="shared" si="59"/>
        <v>-1.5911337467199508E-7</v>
      </c>
      <c r="Y294" s="66">
        <f t="shared" si="60"/>
        <v>-1.5880156610187803E-7</v>
      </c>
      <c r="Z294" s="66">
        <f t="shared" si="61"/>
        <v>-1.5880217714155085E-7</v>
      </c>
      <c r="AA294" s="67">
        <f t="shared" si="62"/>
        <v>-1.5849097721624318E-7</v>
      </c>
      <c r="AB294" s="68">
        <f t="shared" si="71"/>
        <v>4.0597129819124614E-4</v>
      </c>
      <c r="AC294" s="69"/>
      <c r="AD294" s="70">
        <f t="shared" si="70"/>
        <v>4.0597129819124618</v>
      </c>
      <c r="AE294" s="70"/>
      <c r="AF294" s="74"/>
      <c r="AG294" s="71">
        <v>2880</v>
      </c>
    </row>
    <row r="295" spans="5:33">
      <c r="E295" s="73">
        <v>0.63395833333333329</v>
      </c>
      <c r="G295" s="58">
        <v>16.96</v>
      </c>
      <c r="H295" s="58">
        <v>5.98</v>
      </c>
      <c r="I295" s="58">
        <v>7.75</v>
      </c>
      <c r="J295" s="58">
        <v>17.010000000000002</v>
      </c>
      <c r="K295" s="58">
        <v>5.86</v>
      </c>
      <c r="L295" s="58">
        <v>9.0500000000000007</v>
      </c>
      <c r="M295" s="59">
        <f t="shared" si="72"/>
        <v>16.984999999999999</v>
      </c>
      <c r="N295" s="59">
        <f t="shared" si="72"/>
        <v>5.92</v>
      </c>
      <c r="O295" s="59">
        <f t="shared" si="72"/>
        <v>8.4</v>
      </c>
      <c r="P295" s="60">
        <f t="shared" si="63"/>
        <v>0.1768705630292671</v>
      </c>
      <c r="Q295" s="22">
        <f t="shared" si="64"/>
        <v>1.2022644346174125E-6</v>
      </c>
      <c r="R295" s="61">
        <f t="shared" si="65"/>
        <v>4.2750139625391016E-9</v>
      </c>
      <c r="S295" s="22">
        <f t="shared" si="66"/>
        <v>1.8275744379904271E-17</v>
      </c>
      <c r="T295" s="62">
        <v>298</v>
      </c>
      <c r="U295" s="59">
        <f t="shared" si="67"/>
        <v>289.98500000000001</v>
      </c>
      <c r="V295" s="63">
        <f t="shared" si="68"/>
        <v>0.46615914986577051</v>
      </c>
      <c r="W295" s="64">
        <f t="shared" si="69"/>
        <v>2.925224147710622</v>
      </c>
      <c r="X295" s="65">
        <f t="shared" si="59"/>
        <v>-1.5678674848457429E-7</v>
      </c>
      <c r="Y295" s="66">
        <f t="shared" si="60"/>
        <v>-1.564828031212306E-7</v>
      </c>
      <c r="Z295" s="66">
        <f t="shared" si="61"/>
        <v>-1.564833923469451E-7</v>
      </c>
      <c r="AA295" s="67">
        <f t="shared" si="62"/>
        <v>-1.5618003392478065E-7</v>
      </c>
      <c r="AB295" s="68">
        <f t="shared" si="71"/>
        <v>4.0438327846062101E-4</v>
      </c>
      <c r="AC295" s="69"/>
      <c r="AD295" s="70">
        <f t="shared" si="70"/>
        <v>4.0438327846062103</v>
      </c>
      <c r="AE295" s="70"/>
      <c r="AF295" s="74"/>
      <c r="AG295" s="71">
        <v>2890</v>
      </c>
    </row>
    <row r="296" spans="5:33">
      <c r="E296" s="73">
        <v>0.63407407407407401</v>
      </c>
      <c r="G296" s="58">
        <v>16.98</v>
      </c>
      <c r="H296" s="58">
        <v>5.98</v>
      </c>
      <c r="I296" s="58">
        <v>7.78</v>
      </c>
      <c r="J296" s="58">
        <v>17.03</v>
      </c>
      <c r="K296" s="58">
        <v>5.86</v>
      </c>
      <c r="L296" s="58">
        <v>8.99</v>
      </c>
      <c r="M296" s="59">
        <f t="shared" si="72"/>
        <v>17.005000000000003</v>
      </c>
      <c r="N296" s="59">
        <f t="shared" si="72"/>
        <v>5.92</v>
      </c>
      <c r="O296" s="59">
        <f t="shared" si="72"/>
        <v>8.3849999999999998</v>
      </c>
      <c r="P296" s="60">
        <f t="shared" si="63"/>
        <v>0.17661740902546583</v>
      </c>
      <c r="Q296" s="22">
        <f t="shared" si="64"/>
        <v>1.2022644346174125E-6</v>
      </c>
      <c r="R296" s="61">
        <f t="shared" si="65"/>
        <v>4.2821249433330277E-9</v>
      </c>
      <c r="S296" s="22">
        <f t="shared" si="66"/>
        <v>1.8336594030314884E-17</v>
      </c>
      <c r="T296" s="62">
        <v>298</v>
      </c>
      <c r="U296" s="59">
        <f t="shared" si="67"/>
        <v>290.005</v>
      </c>
      <c r="V296" s="63">
        <f t="shared" si="68"/>
        <v>0.46496386489055025</v>
      </c>
      <c r="W296" s="64">
        <f t="shared" si="69"/>
        <v>2.9171842820227032</v>
      </c>
      <c r="X296" s="65">
        <f t="shared" si="59"/>
        <v>-1.5690700972543289E-7</v>
      </c>
      <c r="Y296" s="66">
        <f t="shared" si="60"/>
        <v>-1.5660141535761552E-7</v>
      </c>
      <c r="Z296" s="66">
        <f t="shared" si="61"/>
        <v>-1.5660201053763841E-7</v>
      </c>
      <c r="AA296" s="67">
        <f t="shared" si="62"/>
        <v>-1.5629700903148145E-7</v>
      </c>
      <c r="AB296" s="68">
        <f t="shared" si="71"/>
        <v>4.0281844650504484E-4</v>
      </c>
      <c r="AC296" s="69"/>
      <c r="AD296" s="70">
        <f t="shared" si="70"/>
        <v>4.0281844650504484</v>
      </c>
      <c r="AE296" s="70"/>
      <c r="AF296" s="74"/>
      <c r="AG296" s="71">
        <v>2900</v>
      </c>
    </row>
    <row r="297" spans="5:33">
      <c r="E297" s="73">
        <v>0.63418981481481485</v>
      </c>
      <c r="G297" s="58">
        <v>16.989999999999998</v>
      </c>
      <c r="H297" s="58">
        <v>5.98</v>
      </c>
      <c r="I297" s="58">
        <v>7.68</v>
      </c>
      <c r="J297" s="58">
        <v>17.05</v>
      </c>
      <c r="K297" s="58">
        <v>5.86</v>
      </c>
      <c r="L297" s="58">
        <v>8.92</v>
      </c>
      <c r="M297" s="59">
        <f t="shared" si="72"/>
        <v>17.02</v>
      </c>
      <c r="N297" s="59">
        <f t="shared" si="72"/>
        <v>5.92</v>
      </c>
      <c r="O297" s="59">
        <f t="shared" si="72"/>
        <v>8.3000000000000007</v>
      </c>
      <c r="P297" s="60">
        <f t="shared" si="63"/>
        <v>0.17487357895959932</v>
      </c>
      <c r="Q297" s="22">
        <f t="shared" si="64"/>
        <v>1.2022644346174125E-6</v>
      </c>
      <c r="R297" s="61">
        <f t="shared" si="65"/>
        <v>4.287465940159609E-9</v>
      </c>
      <c r="S297" s="22">
        <f t="shared" si="66"/>
        <v>1.838236418802872E-17</v>
      </c>
      <c r="T297" s="62">
        <v>298</v>
      </c>
      <c r="U297" s="59">
        <f t="shared" si="67"/>
        <v>290.02</v>
      </c>
      <c r="V297" s="63">
        <f t="shared" si="68"/>
        <v>0.464067509345574</v>
      </c>
      <c r="W297" s="64">
        <f t="shared" si="69"/>
        <v>2.911169612605196</v>
      </c>
      <c r="X297" s="65">
        <f t="shared" si="59"/>
        <v>-1.5546062525985039E-7</v>
      </c>
      <c r="Y297" s="66">
        <f t="shared" si="60"/>
        <v>-1.551594681291221E-7</v>
      </c>
      <c r="Z297" s="66">
        <f t="shared" si="61"/>
        <v>-1.5516005152840559E-7</v>
      </c>
      <c r="AA297" s="67">
        <f t="shared" si="62"/>
        <v>-1.5485947553664762E-7</v>
      </c>
      <c r="AB297" s="68">
        <f t="shared" si="71"/>
        <v>4.012524283874658E-4</v>
      </c>
      <c r="AC297" s="69"/>
      <c r="AD297" s="70">
        <f t="shared" si="70"/>
        <v>4.012524283874658</v>
      </c>
      <c r="AE297" s="70"/>
      <c r="AF297" s="74"/>
      <c r="AG297" s="71">
        <v>2910</v>
      </c>
    </row>
    <row r="298" spans="5:33">
      <c r="E298" s="73">
        <v>0.63430555555555557</v>
      </c>
      <c r="G298" s="58">
        <v>17.02</v>
      </c>
      <c r="H298" s="58">
        <v>5.98</v>
      </c>
      <c r="I298" s="58">
        <v>7.71</v>
      </c>
      <c r="J298" s="58">
        <v>17.079999999999998</v>
      </c>
      <c r="K298" s="58">
        <v>5.86</v>
      </c>
      <c r="L298" s="58">
        <v>8.9499999999999993</v>
      </c>
      <c r="M298" s="59">
        <f t="shared" si="72"/>
        <v>17.049999999999997</v>
      </c>
      <c r="N298" s="59">
        <f t="shared" si="72"/>
        <v>5.92</v>
      </c>
      <c r="O298" s="59">
        <f t="shared" si="72"/>
        <v>8.33</v>
      </c>
      <c r="P298" s="60">
        <f t="shared" si="63"/>
        <v>0.17559919758460502</v>
      </c>
      <c r="Q298" s="22">
        <f t="shared" si="64"/>
        <v>1.2022644346174125E-6</v>
      </c>
      <c r="R298" s="61">
        <f t="shared" si="65"/>
        <v>4.2981679272325324E-9</v>
      </c>
      <c r="S298" s="22">
        <f t="shared" si="66"/>
        <v>1.8474247530690403E-17</v>
      </c>
      <c r="T298" s="62">
        <v>298</v>
      </c>
      <c r="U298" s="59">
        <f t="shared" si="67"/>
        <v>290.05</v>
      </c>
      <c r="V298" s="63">
        <f t="shared" si="68"/>
        <v>0.46227507638696741</v>
      </c>
      <c r="W298" s="64">
        <f t="shared" si="69"/>
        <v>2.8991793081494293</v>
      </c>
      <c r="X298" s="65">
        <f t="shared" si="59"/>
        <v>-1.5692565140495736E-7</v>
      </c>
      <c r="Y298" s="66">
        <f t="shared" si="60"/>
        <v>-1.5661760025480187E-7</v>
      </c>
      <c r="Z298" s="66">
        <f t="shared" si="61"/>
        <v>-1.5661820497117715E-7</v>
      </c>
      <c r="AA298" s="67">
        <f t="shared" si="62"/>
        <v>-1.5631075616323348E-7</v>
      </c>
      <c r="AB298" s="68">
        <f t="shared" si="71"/>
        <v>3.9970082982061322E-4</v>
      </c>
      <c r="AC298" s="69"/>
      <c r="AD298" s="70">
        <f t="shared" si="70"/>
        <v>3.9970082982061323</v>
      </c>
      <c r="AE298" s="70"/>
      <c r="AF298" s="74"/>
      <c r="AG298" s="71">
        <v>2920</v>
      </c>
    </row>
    <row r="299" spans="5:33">
      <c r="E299" s="73">
        <v>0.63442129629629629</v>
      </c>
      <c r="G299" s="58">
        <v>17.059999999999999</v>
      </c>
      <c r="H299" s="58">
        <v>5.98</v>
      </c>
      <c r="I299" s="58">
        <v>7.7</v>
      </c>
      <c r="J299" s="58">
        <v>17.100000000000001</v>
      </c>
      <c r="K299" s="58">
        <v>5.86</v>
      </c>
      <c r="L299" s="58">
        <v>8.99</v>
      </c>
      <c r="M299" s="59">
        <f t="shared" si="72"/>
        <v>17.079999999999998</v>
      </c>
      <c r="N299" s="59">
        <f t="shared" si="72"/>
        <v>5.92</v>
      </c>
      <c r="O299" s="59">
        <f t="shared" si="72"/>
        <v>8.3450000000000006</v>
      </c>
      <c r="P299" s="60">
        <f t="shared" si="63"/>
        <v>0.17600921647279086</v>
      </c>
      <c r="Q299" s="22">
        <f t="shared" si="64"/>
        <v>1.2022644346174125E-6</v>
      </c>
      <c r="R299" s="61">
        <f t="shared" si="65"/>
        <v>4.3088966276435704E-9</v>
      </c>
      <c r="S299" s="22">
        <f t="shared" si="66"/>
        <v>1.8566590147718133E-17</v>
      </c>
      <c r="T299" s="62">
        <v>298</v>
      </c>
      <c r="U299" s="59">
        <f t="shared" si="67"/>
        <v>290.08</v>
      </c>
      <c r="V299" s="63">
        <f t="shared" si="68"/>
        <v>0.46048301417429027</v>
      </c>
      <c r="W299" s="64">
        <f t="shared" si="69"/>
        <v>2.887240853211186</v>
      </c>
      <c r="X299" s="65">
        <f t="shared" si="59"/>
        <v>-1.5810995072235458E-7</v>
      </c>
      <c r="Y299" s="66">
        <f t="shared" si="60"/>
        <v>-1.5779600220606022E-7</v>
      </c>
      <c r="Z299" s="66">
        <f t="shared" si="61"/>
        <v>-1.5779662559295288E-7</v>
      </c>
      <c r="AA299" s="67">
        <f t="shared" si="62"/>
        <v>-1.5748329798791464E-7</v>
      </c>
      <c r="AB299" s="68">
        <f t="shared" si="71"/>
        <v>3.9813464979057965E-4</v>
      </c>
      <c r="AC299" s="69"/>
      <c r="AD299" s="70">
        <f t="shared" si="70"/>
        <v>3.9813464979057964</v>
      </c>
      <c r="AE299" s="70"/>
      <c r="AF299" s="74"/>
      <c r="AG299" s="71">
        <v>2930</v>
      </c>
    </row>
    <row r="300" spans="5:33">
      <c r="E300" s="73">
        <v>0.63453703703703701</v>
      </c>
      <c r="G300" s="58">
        <v>17.07</v>
      </c>
      <c r="H300" s="58">
        <v>5.98</v>
      </c>
      <c r="I300" s="58">
        <v>7.66</v>
      </c>
      <c r="J300" s="58">
        <v>17.12</v>
      </c>
      <c r="K300" s="58">
        <v>5.86</v>
      </c>
      <c r="L300" s="58">
        <v>9.01</v>
      </c>
      <c r="M300" s="59">
        <f t="shared" si="72"/>
        <v>17.094999999999999</v>
      </c>
      <c r="N300" s="59">
        <f t="shared" si="72"/>
        <v>5.92</v>
      </c>
      <c r="O300" s="59">
        <f t="shared" si="72"/>
        <v>8.3350000000000009</v>
      </c>
      <c r="P300" s="60">
        <f t="shared" si="63"/>
        <v>0.17584518889824793</v>
      </c>
      <c r="Q300" s="22">
        <f t="shared" si="64"/>
        <v>1.2022644346174125E-6</v>
      </c>
      <c r="R300" s="61">
        <f t="shared" si="65"/>
        <v>4.3142710161817076E-9</v>
      </c>
      <c r="S300" s="22">
        <f t="shared" si="66"/>
        <v>1.8612934401065546E-17</v>
      </c>
      <c r="T300" s="62">
        <v>298</v>
      </c>
      <c r="U300" s="59">
        <f t="shared" si="67"/>
        <v>290.09500000000003</v>
      </c>
      <c r="V300" s="63">
        <f t="shared" si="68"/>
        <v>0.45958712206172575</v>
      </c>
      <c r="W300" s="64">
        <f t="shared" si="69"/>
        <v>2.8812909959513933</v>
      </c>
      <c r="X300" s="65">
        <f t="shared" si="59"/>
        <v>-1.580549758031467E-7</v>
      </c>
      <c r="Y300" s="66">
        <f t="shared" si="60"/>
        <v>-1.577399971849287E-7</v>
      </c>
      <c r="Z300" s="66">
        <f t="shared" si="61"/>
        <v>-1.5774062488759629E-7</v>
      </c>
      <c r="AA300" s="67">
        <f t="shared" si="62"/>
        <v>-1.5742627147022118E-7</v>
      </c>
      <c r="AB300" s="68">
        <f t="shared" si="71"/>
        <v>3.965566856167325E-4</v>
      </c>
      <c r="AC300" s="69"/>
      <c r="AD300" s="70">
        <f t="shared" si="70"/>
        <v>3.965566856167325</v>
      </c>
      <c r="AE300" s="70"/>
      <c r="AF300" s="74"/>
      <c r="AG300" s="71">
        <v>2940</v>
      </c>
    </row>
    <row r="301" spans="5:33">
      <c r="E301" s="73">
        <v>0.63465277777777773</v>
      </c>
      <c r="G301" s="58">
        <v>17.09</v>
      </c>
      <c r="H301" s="58">
        <v>5.98</v>
      </c>
      <c r="I301" s="58">
        <v>7.65</v>
      </c>
      <c r="J301" s="58">
        <v>17.14</v>
      </c>
      <c r="K301" s="58">
        <v>5.86</v>
      </c>
      <c r="L301" s="58">
        <v>8.92</v>
      </c>
      <c r="M301" s="59">
        <f t="shared" si="72"/>
        <v>17.115000000000002</v>
      </c>
      <c r="N301" s="59">
        <f t="shared" si="72"/>
        <v>5.92</v>
      </c>
      <c r="O301" s="59">
        <f t="shared" si="72"/>
        <v>8.2850000000000001</v>
      </c>
      <c r="P301" s="60">
        <f t="shared" si="63"/>
        <v>0.17485250999784072</v>
      </c>
      <c r="Q301" s="22">
        <f t="shared" si="64"/>
        <v>1.2022644346174125E-6</v>
      </c>
      <c r="R301" s="61">
        <f t="shared" si="65"/>
        <v>4.3214472964476164E-9</v>
      </c>
      <c r="S301" s="22">
        <f t="shared" si="66"/>
        <v>1.8674906735974412E-17</v>
      </c>
      <c r="T301" s="62">
        <v>298</v>
      </c>
      <c r="U301" s="59">
        <f t="shared" si="67"/>
        <v>290.11500000000001</v>
      </c>
      <c r="V301" s="63">
        <f t="shared" si="68"/>
        <v>0.45839274335437702</v>
      </c>
      <c r="W301" s="64">
        <f t="shared" si="69"/>
        <v>2.873377874876311</v>
      </c>
      <c r="X301" s="65">
        <f t="shared" si="59"/>
        <v>-1.5749129927834005E-7</v>
      </c>
      <c r="Y301" s="66">
        <f t="shared" si="60"/>
        <v>-1.5717731433644102E-7</v>
      </c>
      <c r="Z301" s="66">
        <f t="shared" si="61"/>
        <v>-1.5717794031733134E-7</v>
      </c>
      <c r="AA301" s="67">
        <f t="shared" si="62"/>
        <v>-1.5686457886032988E-7</v>
      </c>
      <c r="AB301" s="68">
        <f t="shared" si="71"/>
        <v>3.9497928146436847E-4</v>
      </c>
      <c r="AC301" s="69"/>
      <c r="AD301" s="70">
        <f t="shared" si="70"/>
        <v>3.9497928146436845</v>
      </c>
      <c r="AE301" s="70"/>
      <c r="AF301" s="74"/>
      <c r="AG301" s="71">
        <v>2950</v>
      </c>
    </row>
    <row r="302" spans="5:33">
      <c r="E302" s="73">
        <v>0.63476851851851845</v>
      </c>
      <c r="G302" s="58">
        <v>17.11</v>
      </c>
      <c r="H302" s="58">
        <v>5.97</v>
      </c>
      <c r="I302" s="58">
        <v>7.63</v>
      </c>
      <c r="J302" s="58">
        <v>17.16</v>
      </c>
      <c r="K302" s="58">
        <v>5.86</v>
      </c>
      <c r="L302" s="58">
        <v>8.93</v>
      </c>
      <c r="M302" s="59">
        <f t="shared" si="72"/>
        <v>17.134999999999998</v>
      </c>
      <c r="N302" s="59">
        <f t="shared" si="72"/>
        <v>5.915</v>
      </c>
      <c r="O302" s="59">
        <f t="shared" si="72"/>
        <v>8.2799999999999994</v>
      </c>
      <c r="P302" s="60">
        <f t="shared" si="63"/>
        <v>0.17480917442055416</v>
      </c>
      <c r="Q302" s="22">
        <f t="shared" si="64"/>
        <v>1.2161860006463655E-6</v>
      </c>
      <c r="R302" s="61">
        <f t="shared" si="65"/>
        <v>4.2790860326192586E-9</v>
      </c>
      <c r="S302" s="22">
        <f t="shared" si="66"/>
        <v>1.8310577274557226E-17</v>
      </c>
      <c r="T302" s="62">
        <v>298</v>
      </c>
      <c r="U302" s="59">
        <f t="shared" si="67"/>
        <v>290.13499999999999</v>
      </c>
      <c r="V302" s="63">
        <f t="shared" si="68"/>
        <v>0.45719852931226307</v>
      </c>
      <c r="W302" s="64">
        <f t="shared" si="69"/>
        <v>2.8654875727075182</v>
      </c>
      <c r="X302" s="65">
        <f t="shared" si="59"/>
        <v>-1.5418958866610361E-7</v>
      </c>
      <c r="Y302" s="66">
        <f t="shared" si="60"/>
        <v>-1.538874283234295E-7</v>
      </c>
      <c r="Z302" s="66">
        <f t="shared" si="61"/>
        <v>-1.53888020457266E-7</v>
      </c>
      <c r="AA302" s="67">
        <f t="shared" si="62"/>
        <v>-1.5358644992765743E-7</v>
      </c>
      <c r="AB302" s="68">
        <f t="shared" si="71"/>
        <v>3.9340750415195811E-4</v>
      </c>
      <c r="AC302" s="69"/>
      <c r="AD302" s="70">
        <f t="shared" si="70"/>
        <v>3.9340750415195811</v>
      </c>
      <c r="AE302" s="70"/>
      <c r="AF302" s="74"/>
      <c r="AG302" s="71">
        <v>2960</v>
      </c>
    </row>
    <row r="303" spans="5:33">
      <c r="E303" s="73">
        <v>0.63488425925925929</v>
      </c>
      <c r="G303" s="58">
        <v>17.149999999999999</v>
      </c>
      <c r="H303" s="58">
        <v>5.97</v>
      </c>
      <c r="I303" s="58">
        <v>7.58</v>
      </c>
      <c r="J303" s="58">
        <v>17.18</v>
      </c>
      <c r="K303" s="58">
        <v>5.86</v>
      </c>
      <c r="L303" s="58">
        <v>8.98</v>
      </c>
      <c r="M303" s="59">
        <f t="shared" ref="M303:O366" si="73">(G303+J303)/2</f>
        <v>17.164999999999999</v>
      </c>
      <c r="N303" s="59">
        <f t="shared" si="73"/>
        <v>5.915</v>
      </c>
      <c r="O303" s="59">
        <f t="shared" si="73"/>
        <v>8.2800000000000011</v>
      </c>
      <c r="P303" s="60">
        <f t="shared" si="63"/>
        <v>0.17490253940439304</v>
      </c>
      <c r="Q303" s="22">
        <f t="shared" si="64"/>
        <v>1.2161860006463655E-6</v>
      </c>
      <c r="R303" s="61">
        <f t="shared" si="65"/>
        <v>4.2897671025202639E-9</v>
      </c>
      <c r="S303" s="22">
        <f t="shared" si="66"/>
        <v>1.8402101793865099E-17</v>
      </c>
      <c r="T303" s="62">
        <v>298</v>
      </c>
      <c r="U303" s="59">
        <f t="shared" si="67"/>
        <v>290.16500000000002</v>
      </c>
      <c r="V303" s="63">
        <f t="shared" si="68"/>
        <v>0.45540751692192644</v>
      </c>
      <c r="W303" s="64">
        <f t="shared" si="69"/>
        <v>2.8536947543318871</v>
      </c>
      <c r="X303" s="65">
        <f t="shared" si="59"/>
        <v>-1.5507479015805263E-7</v>
      </c>
      <c r="Y303" s="66">
        <f t="shared" si="60"/>
        <v>-1.5476795020007186E-7</v>
      </c>
      <c r="Z303" s="66">
        <f t="shared" si="61"/>
        <v>-1.5476855733137743E-7</v>
      </c>
      <c r="AA303" s="67">
        <f t="shared" si="62"/>
        <v>-1.5446232210209198E-7</v>
      </c>
      <c r="AB303" s="68">
        <f t="shared" si="71"/>
        <v>3.9186862592503286E-4</v>
      </c>
      <c r="AC303" s="69"/>
      <c r="AD303" s="70">
        <f t="shared" si="70"/>
        <v>3.9186862592503284</v>
      </c>
      <c r="AE303" s="70"/>
      <c r="AF303" s="74"/>
      <c r="AG303" s="71">
        <v>2970</v>
      </c>
    </row>
    <row r="304" spans="5:33">
      <c r="E304" s="73">
        <v>0.63500000000000001</v>
      </c>
      <c r="G304" s="58">
        <v>17.16</v>
      </c>
      <c r="H304" s="58">
        <v>5.97</v>
      </c>
      <c r="I304" s="58">
        <v>7.59</v>
      </c>
      <c r="J304" s="58">
        <v>17.21</v>
      </c>
      <c r="K304" s="58">
        <v>5.86</v>
      </c>
      <c r="L304" s="58">
        <v>8.93</v>
      </c>
      <c r="M304" s="59">
        <f t="shared" si="73"/>
        <v>17.185000000000002</v>
      </c>
      <c r="N304" s="59">
        <f t="shared" si="73"/>
        <v>5.915</v>
      </c>
      <c r="O304" s="59">
        <f t="shared" si="73"/>
        <v>8.26</v>
      </c>
      <c r="P304" s="60">
        <f t="shared" si="63"/>
        <v>0.17454221777125195</v>
      </c>
      <c r="Q304" s="22">
        <f t="shared" si="64"/>
        <v>1.2161860006463655E-6</v>
      </c>
      <c r="R304" s="61">
        <f t="shared" si="65"/>
        <v>4.2969026234200175E-9</v>
      </c>
      <c r="S304" s="22">
        <f t="shared" si="66"/>
        <v>1.846337215515383E-17</v>
      </c>
      <c r="T304" s="62">
        <v>298</v>
      </c>
      <c r="U304" s="59">
        <f t="shared" si="67"/>
        <v>290.185</v>
      </c>
      <c r="V304" s="63">
        <f t="shared" si="68"/>
        <v>0.45421371439395442</v>
      </c>
      <c r="W304" s="64">
        <f t="shared" si="69"/>
        <v>2.845861198640856</v>
      </c>
      <c r="X304" s="65">
        <f t="shared" si="59"/>
        <v>-1.5508305013400758E-7</v>
      </c>
      <c r="Y304" s="66">
        <f t="shared" si="60"/>
        <v>-1.5477496068981521E-7</v>
      </c>
      <c r="Z304" s="66">
        <f t="shared" si="61"/>
        <v>-1.5477557274319917E-7</v>
      </c>
      <c r="AA304" s="67">
        <f t="shared" si="62"/>
        <v>-1.5446809292056871E-7</v>
      </c>
      <c r="AB304" s="68">
        <f t="shared" si="71"/>
        <v>3.9032094237949447E-4</v>
      </c>
      <c r="AC304" s="69"/>
      <c r="AD304" s="70">
        <f t="shared" si="70"/>
        <v>3.9032094237949448</v>
      </c>
      <c r="AE304" s="70"/>
      <c r="AF304" s="74"/>
      <c r="AG304" s="71">
        <v>2980</v>
      </c>
    </row>
    <row r="305" spans="5:33">
      <c r="E305" s="73">
        <v>0.63511574074074073</v>
      </c>
      <c r="G305" s="58">
        <v>17.18</v>
      </c>
      <c r="H305" s="58">
        <v>5.97</v>
      </c>
      <c r="I305" s="58">
        <v>7.59</v>
      </c>
      <c r="J305" s="58">
        <v>17.23</v>
      </c>
      <c r="K305" s="58">
        <v>5.86</v>
      </c>
      <c r="L305" s="58">
        <v>8.98</v>
      </c>
      <c r="M305" s="59">
        <f t="shared" si="73"/>
        <v>17.204999999999998</v>
      </c>
      <c r="N305" s="59">
        <f t="shared" si="73"/>
        <v>5.915</v>
      </c>
      <c r="O305" s="59">
        <f t="shared" si="73"/>
        <v>8.2850000000000001</v>
      </c>
      <c r="P305" s="60">
        <f t="shared" si="63"/>
        <v>0.17513287404081473</v>
      </c>
      <c r="Q305" s="22">
        <f t="shared" si="64"/>
        <v>1.2161860006463655E-6</v>
      </c>
      <c r="R305" s="61">
        <f t="shared" si="65"/>
        <v>4.3040500134159921E-9</v>
      </c>
      <c r="S305" s="22">
        <f t="shared" si="66"/>
        <v>1.8524846517986203E-17</v>
      </c>
      <c r="T305" s="62">
        <v>298</v>
      </c>
      <c r="U305" s="59">
        <f t="shared" si="67"/>
        <v>290.20499999999998</v>
      </c>
      <c r="V305" s="63">
        <f t="shared" si="68"/>
        <v>0.45302007641208242</v>
      </c>
      <c r="W305" s="64">
        <f t="shared" si="69"/>
        <v>2.8380502217934902</v>
      </c>
      <c r="X305" s="65">
        <f t="shared" si="59"/>
        <v>-1.5593485642160907E-7</v>
      </c>
      <c r="Y305" s="66">
        <f t="shared" si="60"/>
        <v>-1.5562213321751199E-7</v>
      </c>
      <c r="Z305" s="66">
        <f t="shared" si="61"/>
        <v>-1.5562276037557416E-7</v>
      </c>
      <c r="AA305" s="67">
        <f t="shared" si="62"/>
        <v>-1.5531066181404167E-7</v>
      </c>
      <c r="AB305" s="68">
        <f t="shared" si="71"/>
        <v>3.8877318869629348E-4</v>
      </c>
      <c r="AC305" s="69"/>
      <c r="AD305" s="70">
        <f t="shared" si="70"/>
        <v>3.8877318869629347</v>
      </c>
      <c r="AE305" s="70"/>
      <c r="AF305" s="74"/>
      <c r="AG305" s="71">
        <v>2990</v>
      </c>
    </row>
    <row r="306" spans="5:33">
      <c r="E306" s="73">
        <v>0.63523148148148145</v>
      </c>
      <c r="G306" s="58">
        <v>17.21</v>
      </c>
      <c r="H306" s="58">
        <v>5.97</v>
      </c>
      <c r="I306" s="58">
        <v>7.65</v>
      </c>
      <c r="J306" s="58">
        <v>17.260000000000002</v>
      </c>
      <c r="K306" s="58">
        <v>5.86</v>
      </c>
      <c r="L306" s="58">
        <v>8.93</v>
      </c>
      <c r="M306" s="59">
        <f t="shared" si="73"/>
        <v>17.234999999999999</v>
      </c>
      <c r="N306" s="59">
        <f t="shared" si="73"/>
        <v>5.915</v>
      </c>
      <c r="O306" s="59">
        <f t="shared" si="73"/>
        <v>8.2899999999999991</v>
      </c>
      <c r="P306" s="60">
        <f t="shared" si="63"/>
        <v>0.17533227788913805</v>
      </c>
      <c r="Q306" s="22">
        <f t="shared" si="64"/>
        <v>1.2161860006463655E-6</v>
      </c>
      <c r="R306" s="61">
        <f t="shared" si="65"/>
        <v>4.3147933961618104E-9</v>
      </c>
      <c r="S306" s="22">
        <f t="shared" si="66"/>
        <v>1.8617442051561568E-17</v>
      </c>
      <c r="T306" s="62">
        <v>298</v>
      </c>
      <c r="U306" s="59">
        <f t="shared" si="67"/>
        <v>290.23500000000001</v>
      </c>
      <c r="V306" s="63">
        <f t="shared" si="68"/>
        <v>0.45122992788879829</v>
      </c>
      <c r="W306" s="64">
        <f t="shared" si="69"/>
        <v>2.8263759429351545</v>
      </c>
      <c r="X306" s="65">
        <f t="shared" si="59"/>
        <v>-1.5691014142610218E-7</v>
      </c>
      <c r="Y306" s="66">
        <f t="shared" si="60"/>
        <v>-1.5659222156691392E-7</v>
      </c>
      <c r="Z306" s="66">
        <f t="shared" si="61"/>
        <v>-1.5659286571289418E-7</v>
      </c>
      <c r="AA306" s="67">
        <f t="shared" si="62"/>
        <v>-1.5627558738944325E-7</v>
      </c>
      <c r="AB306" s="68">
        <f t="shared" si="71"/>
        <v>3.8721696318725713E-4</v>
      </c>
      <c r="AC306" s="75">
        <f>D16</f>
        <v>3.4584980237154151E-4</v>
      </c>
      <c r="AD306" s="70">
        <f t="shared" si="70"/>
        <v>3.8721696318725711</v>
      </c>
      <c r="AE306" s="70">
        <f>AC306*10000</f>
        <v>3.458498023715415</v>
      </c>
      <c r="AF306" s="74">
        <f>(AD306-AE306)*(AD306-AE306)</f>
        <v>0.17112419939532769</v>
      </c>
      <c r="AG306" s="71">
        <v>3000</v>
      </c>
    </row>
    <row r="307" spans="5:33">
      <c r="E307" s="73">
        <v>0.63534722222222217</v>
      </c>
      <c r="G307" s="58">
        <v>17.23</v>
      </c>
      <c r="H307" s="58">
        <v>5.97</v>
      </c>
      <c r="I307" s="58">
        <v>7.67</v>
      </c>
      <c r="J307" s="58">
        <v>17.28</v>
      </c>
      <c r="K307" s="58">
        <v>5.86</v>
      </c>
      <c r="L307" s="58">
        <v>8.8699999999999992</v>
      </c>
      <c r="M307" s="59">
        <f t="shared" si="73"/>
        <v>17.255000000000003</v>
      </c>
      <c r="N307" s="59">
        <f t="shared" si="73"/>
        <v>5.915</v>
      </c>
      <c r="O307" s="59">
        <f t="shared" si="73"/>
        <v>8.27</v>
      </c>
      <c r="P307" s="60">
        <f t="shared" si="63"/>
        <v>0.17497165975352441</v>
      </c>
      <c r="Q307" s="22">
        <f t="shared" si="64"/>
        <v>1.2161860006463655E-6</v>
      </c>
      <c r="R307" s="61">
        <f t="shared" si="65"/>
        <v>4.3219705453451167E-9</v>
      </c>
      <c r="S307" s="22">
        <f t="shared" si="66"/>
        <v>1.8679429394830765E-17</v>
      </c>
      <c r="T307" s="62">
        <v>298</v>
      </c>
      <c r="U307" s="59">
        <f t="shared" si="67"/>
        <v>290.255</v>
      </c>
      <c r="V307" s="63">
        <f t="shared" si="68"/>
        <v>0.45003670112336963</v>
      </c>
      <c r="W307" s="64">
        <f t="shared" si="69"/>
        <v>2.8186211157101018</v>
      </c>
      <c r="X307" s="65">
        <f t="shared" si="59"/>
        <v>-1.5690392233566811E-7</v>
      </c>
      <c r="Y307" s="66">
        <f t="shared" si="60"/>
        <v>-1.5658473687390778E-7</v>
      </c>
      <c r="Z307" s="66">
        <f t="shared" si="61"/>
        <v>-1.5658538618437421E-7</v>
      </c>
      <c r="AA307" s="67">
        <f t="shared" si="62"/>
        <v>-1.5626684739133042E-7</v>
      </c>
      <c r="AB307" s="68">
        <f t="shared" si="71"/>
        <v>3.8565103668163184E-4</v>
      </c>
      <c r="AC307" s="69"/>
      <c r="AD307" s="70">
        <f t="shared" si="70"/>
        <v>3.8565103668163183</v>
      </c>
      <c r="AE307" s="70"/>
      <c r="AF307" s="74"/>
      <c r="AG307" s="71">
        <v>3010</v>
      </c>
    </row>
    <row r="308" spans="5:33">
      <c r="E308" s="73">
        <v>0.6354629629629629</v>
      </c>
      <c r="G308" s="58">
        <v>17.260000000000002</v>
      </c>
      <c r="H308" s="58">
        <v>5.97</v>
      </c>
      <c r="I308" s="58">
        <v>7.63</v>
      </c>
      <c r="J308" s="58">
        <v>17.3</v>
      </c>
      <c r="K308" s="58">
        <v>5.86</v>
      </c>
      <c r="L308" s="58">
        <v>9.02</v>
      </c>
      <c r="M308" s="59">
        <f t="shared" si="73"/>
        <v>17.28</v>
      </c>
      <c r="N308" s="59">
        <f t="shared" si="73"/>
        <v>5.915</v>
      </c>
      <c r="O308" s="59">
        <f t="shared" si="73"/>
        <v>8.3249999999999993</v>
      </c>
      <c r="P308" s="60">
        <f t="shared" si="63"/>
        <v>0.17621387172396211</v>
      </c>
      <c r="Q308" s="22">
        <f t="shared" si="64"/>
        <v>1.2161860006463655E-6</v>
      </c>
      <c r="R308" s="61">
        <f t="shared" si="65"/>
        <v>4.3309587724411967E-9</v>
      </c>
      <c r="S308" s="22">
        <f t="shared" si="66"/>
        <v>1.8757203888585358E-17</v>
      </c>
      <c r="T308" s="62">
        <v>298</v>
      </c>
      <c r="U308" s="59">
        <f t="shared" si="67"/>
        <v>290.27999999999997</v>
      </c>
      <c r="V308" s="63">
        <f t="shared" si="68"/>
        <v>0.44854539888818434</v>
      </c>
      <c r="W308" s="64">
        <f t="shared" si="69"/>
        <v>2.8089589913962505</v>
      </c>
      <c r="X308" s="65">
        <f t="shared" si="59"/>
        <v>-1.5857511346703138E-7</v>
      </c>
      <c r="Y308" s="66">
        <f t="shared" si="60"/>
        <v>-1.5824776334271153E-7</v>
      </c>
      <c r="Z308" s="66">
        <f t="shared" si="61"/>
        <v>-1.5824843909883462E-7</v>
      </c>
      <c r="AA308" s="67">
        <f t="shared" si="62"/>
        <v>-1.5792176194068116E-7</v>
      </c>
      <c r="AB308" s="68">
        <f t="shared" si="71"/>
        <v>3.8408518498855924E-4</v>
      </c>
      <c r="AC308" s="69"/>
      <c r="AD308" s="70">
        <f t="shared" si="70"/>
        <v>3.8408518498855924</v>
      </c>
      <c r="AE308" s="70"/>
      <c r="AF308" s="74"/>
      <c r="AG308" s="71">
        <v>3020</v>
      </c>
    </row>
    <row r="309" spans="5:33">
      <c r="E309" s="73">
        <v>0.63557870370370373</v>
      </c>
      <c r="G309" s="58">
        <v>17.27</v>
      </c>
      <c r="H309" s="58">
        <v>5.97</v>
      </c>
      <c r="I309" s="58">
        <v>7.65</v>
      </c>
      <c r="J309" s="58">
        <v>17.309999999999999</v>
      </c>
      <c r="K309" s="58">
        <v>5.86</v>
      </c>
      <c r="L309" s="58">
        <v>8.9499999999999993</v>
      </c>
      <c r="M309" s="59">
        <f t="shared" si="73"/>
        <v>17.29</v>
      </c>
      <c r="N309" s="59">
        <f t="shared" si="73"/>
        <v>5.915</v>
      </c>
      <c r="O309" s="59">
        <f t="shared" si="73"/>
        <v>8.3000000000000007</v>
      </c>
      <c r="P309" s="60">
        <f t="shared" si="63"/>
        <v>0.1757160482315368</v>
      </c>
      <c r="Q309" s="22">
        <f t="shared" si="64"/>
        <v>1.2161860006463655E-6</v>
      </c>
      <c r="R309" s="61">
        <f t="shared" si="65"/>
        <v>4.3345592949910158E-9</v>
      </c>
      <c r="S309" s="22">
        <f t="shared" si="66"/>
        <v>1.8788404281793012E-17</v>
      </c>
      <c r="T309" s="62">
        <v>298</v>
      </c>
      <c r="U309" s="59">
        <f t="shared" si="67"/>
        <v>290.29000000000002</v>
      </c>
      <c r="V309" s="63">
        <f t="shared" si="68"/>
        <v>0.44794894991608553</v>
      </c>
      <c r="W309" s="64">
        <f t="shared" si="69"/>
        <v>2.8051038865698326</v>
      </c>
      <c r="X309" s="65">
        <f t="shared" si="59"/>
        <v>-1.5795434024970738E-7</v>
      </c>
      <c r="Y309" s="66">
        <f t="shared" si="60"/>
        <v>-1.5762820433723525E-7</v>
      </c>
      <c r="Z309" s="66">
        <f t="shared" si="61"/>
        <v>-1.5762887772571723E-7</v>
      </c>
      <c r="AA309" s="67">
        <f t="shared" si="62"/>
        <v>-1.5730341242097196E-7</v>
      </c>
      <c r="AB309" s="68">
        <f t="shared" si="71"/>
        <v>3.8250270285474126E-4</v>
      </c>
      <c r="AC309" s="69"/>
      <c r="AD309" s="70">
        <f t="shared" si="70"/>
        <v>3.8250270285474128</v>
      </c>
      <c r="AE309" s="70"/>
      <c r="AF309" s="74"/>
      <c r="AG309" s="71">
        <v>3030</v>
      </c>
    </row>
    <row r="310" spans="5:33">
      <c r="E310" s="73">
        <v>0.63569444444444445</v>
      </c>
      <c r="G310" s="58">
        <v>17.28</v>
      </c>
      <c r="H310" s="58">
        <v>5.97</v>
      </c>
      <c r="I310" s="58">
        <v>7.59</v>
      </c>
      <c r="J310" s="58">
        <v>17.329999999999998</v>
      </c>
      <c r="K310" s="58">
        <v>5.86</v>
      </c>
      <c r="L310" s="58">
        <v>8.94</v>
      </c>
      <c r="M310" s="59">
        <f t="shared" si="73"/>
        <v>17.305</v>
      </c>
      <c r="N310" s="59">
        <f t="shared" si="73"/>
        <v>5.915</v>
      </c>
      <c r="O310" s="59">
        <f t="shared" si="73"/>
        <v>8.2650000000000006</v>
      </c>
      <c r="P310" s="60">
        <f t="shared" si="63"/>
        <v>0.17502192049496298</v>
      </c>
      <c r="Q310" s="22">
        <f t="shared" si="64"/>
        <v>1.2161860006463655E-6</v>
      </c>
      <c r="R310" s="61">
        <f t="shared" si="65"/>
        <v>4.3399656919891298E-9</v>
      </c>
      <c r="S310" s="22">
        <f t="shared" si="66"/>
        <v>1.8835302207642685E-17</v>
      </c>
      <c r="T310" s="62">
        <v>298</v>
      </c>
      <c r="U310" s="59">
        <f t="shared" si="67"/>
        <v>290.30500000000001</v>
      </c>
      <c r="V310" s="63">
        <f t="shared" si="68"/>
        <v>0.4470543535039348</v>
      </c>
      <c r="W310" s="64">
        <f t="shared" si="69"/>
        <v>2.7993316440547531</v>
      </c>
      <c r="X310" s="65">
        <f t="shared" si="59"/>
        <v>-1.5739700219274565E-7</v>
      </c>
      <c r="Y310" s="66">
        <f t="shared" si="60"/>
        <v>-1.5707182369058041E-7</v>
      </c>
      <c r="Z310" s="66">
        <f t="shared" si="61"/>
        <v>-1.5707249550171272E-7</v>
      </c>
      <c r="AA310" s="67">
        <f t="shared" si="62"/>
        <v>-1.5674798603478783E-7</v>
      </c>
      <c r="AB310" s="68">
        <f t="shared" si="71"/>
        <v>3.8092641632674697E-4</v>
      </c>
      <c r="AC310" s="69"/>
      <c r="AD310" s="70">
        <f t="shared" si="70"/>
        <v>3.8092641632674695</v>
      </c>
      <c r="AE310" s="70"/>
      <c r="AF310" s="74"/>
      <c r="AG310" s="71">
        <v>3040</v>
      </c>
    </row>
    <row r="311" spans="5:33">
      <c r="E311" s="73">
        <v>0.63581018518518517</v>
      </c>
      <c r="G311" s="58">
        <v>17.3</v>
      </c>
      <c r="H311" s="58">
        <v>5.97</v>
      </c>
      <c r="I311" s="58">
        <v>7.63</v>
      </c>
      <c r="J311" s="58">
        <v>17.350000000000001</v>
      </c>
      <c r="K311" s="58">
        <v>5.86</v>
      </c>
      <c r="L311" s="58">
        <v>8.9700000000000006</v>
      </c>
      <c r="M311" s="59">
        <f t="shared" si="73"/>
        <v>17.325000000000003</v>
      </c>
      <c r="N311" s="59">
        <f t="shared" si="73"/>
        <v>5.915</v>
      </c>
      <c r="O311" s="59">
        <f t="shared" si="73"/>
        <v>8.3000000000000007</v>
      </c>
      <c r="P311" s="60">
        <f t="shared" si="63"/>
        <v>0.17582585190802827</v>
      </c>
      <c r="Q311" s="22">
        <f t="shared" si="64"/>
        <v>1.2161860006463655E-6</v>
      </c>
      <c r="R311" s="61">
        <f t="shared" si="65"/>
        <v>4.3471847123133818E-9</v>
      </c>
      <c r="S311" s="22">
        <f t="shared" si="66"/>
        <v>1.889801492297118E-17</v>
      </c>
      <c r="T311" s="62">
        <v>298</v>
      </c>
      <c r="U311" s="59">
        <f t="shared" si="67"/>
        <v>290.32499999999999</v>
      </c>
      <c r="V311" s="63">
        <f t="shared" si="68"/>
        <v>0.44586170208462389</v>
      </c>
      <c r="W311" s="64">
        <f t="shared" si="69"/>
        <v>2.7916547175604527</v>
      </c>
      <c r="X311" s="65">
        <f t="shared" si="59"/>
        <v>-1.5842674658009387E-7</v>
      </c>
      <c r="Y311" s="66">
        <f t="shared" si="60"/>
        <v>-1.5809593522739308E-7</v>
      </c>
      <c r="Z311" s="66">
        <f t="shared" si="61"/>
        <v>-1.5809662599554575E-7</v>
      </c>
      <c r="AA311" s="67">
        <f t="shared" si="62"/>
        <v>-1.5776650252620768E-7</v>
      </c>
      <c r="AB311" s="68">
        <f t="shared" si="71"/>
        <v>3.7935569361572676E-4</v>
      </c>
      <c r="AC311" s="69"/>
      <c r="AD311" s="70">
        <f t="shared" si="70"/>
        <v>3.7935569361572674</v>
      </c>
      <c r="AE311" s="70"/>
      <c r="AF311" s="74"/>
      <c r="AG311" s="71">
        <v>3050</v>
      </c>
    </row>
    <row r="312" spans="5:33">
      <c r="E312" s="73">
        <v>0.63592592592592589</v>
      </c>
      <c r="G312" s="58">
        <v>17.32</v>
      </c>
      <c r="H312" s="58">
        <v>5.97</v>
      </c>
      <c r="I312" s="58">
        <v>7.62</v>
      </c>
      <c r="J312" s="58">
        <v>17.37</v>
      </c>
      <c r="K312" s="58">
        <v>5.86</v>
      </c>
      <c r="L312" s="58">
        <v>8.89</v>
      </c>
      <c r="M312" s="59">
        <f t="shared" si="73"/>
        <v>17.344999999999999</v>
      </c>
      <c r="N312" s="59">
        <f t="shared" si="73"/>
        <v>5.915</v>
      </c>
      <c r="O312" s="59">
        <f t="shared" si="73"/>
        <v>8.2550000000000008</v>
      </c>
      <c r="P312" s="60">
        <f t="shared" si="63"/>
        <v>0.17493504529321985</v>
      </c>
      <c r="Q312" s="22">
        <f t="shared" si="64"/>
        <v>1.2161860006463655E-6</v>
      </c>
      <c r="R312" s="61">
        <f t="shared" si="65"/>
        <v>4.3544157406252848E-9</v>
      </c>
      <c r="S312" s="22">
        <f t="shared" si="66"/>
        <v>1.8960936442205246E-17</v>
      </c>
      <c r="T312" s="62">
        <v>298</v>
      </c>
      <c r="U312" s="59">
        <f t="shared" si="67"/>
        <v>290.34500000000003</v>
      </c>
      <c r="V312" s="63">
        <f t="shared" si="68"/>
        <v>0.4446692149734835</v>
      </c>
      <c r="W312" s="64">
        <f t="shared" si="69"/>
        <v>2.7839998976577531</v>
      </c>
      <c r="X312" s="65">
        <f t="shared" si="59"/>
        <v>-1.5792285035462089E-7</v>
      </c>
      <c r="Y312" s="66">
        <f t="shared" si="60"/>
        <v>-1.5759276439722554E-7</v>
      </c>
      <c r="Z312" s="66">
        <f t="shared" si="61"/>
        <v>-1.5759345433372945E-7</v>
      </c>
      <c r="AA312" s="67">
        <f t="shared" si="62"/>
        <v>-1.5726405542866581E-7</v>
      </c>
      <c r="AB312" s="68">
        <f t="shared" si="71"/>
        <v>3.777747296631398E-4</v>
      </c>
      <c r="AC312" s="69"/>
      <c r="AD312" s="70">
        <f t="shared" si="70"/>
        <v>3.7777472966313979</v>
      </c>
      <c r="AE312" s="70"/>
      <c r="AF312" s="74"/>
      <c r="AG312" s="71">
        <v>3060</v>
      </c>
    </row>
    <row r="313" spans="5:33">
      <c r="E313" s="73">
        <v>0.63604166666666662</v>
      </c>
      <c r="G313" s="58">
        <v>17.34</v>
      </c>
      <c r="H313" s="58">
        <v>5.97</v>
      </c>
      <c r="I313" s="58">
        <v>7.59</v>
      </c>
      <c r="J313" s="58">
        <v>17.39</v>
      </c>
      <c r="K313" s="58">
        <v>5.86</v>
      </c>
      <c r="L313" s="58">
        <v>8.83</v>
      </c>
      <c r="M313" s="59">
        <f t="shared" si="73"/>
        <v>17.365000000000002</v>
      </c>
      <c r="N313" s="59">
        <f t="shared" si="73"/>
        <v>5.915</v>
      </c>
      <c r="O313" s="59">
        <f t="shared" si="73"/>
        <v>8.2100000000000009</v>
      </c>
      <c r="P313" s="60">
        <f t="shared" si="63"/>
        <v>0.17404360204254485</v>
      </c>
      <c r="Q313" s="22">
        <f t="shared" si="64"/>
        <v>1.2161860006463655E-6</v>
      </c>
      <c r="R313" s="61">
        <f t="shared" si="65"/>
        <v>4.3616587968987105E-9</v>
      </c>
      <c r="S313" s="22">
        <f t="shared" si="66"/>
        <v>1.9024067460563907E-17</v>
      </c>
      <c r="T313" s="62">
        <v>298</v>
      </c>
      <c r="U313" s="59">
        <f t="shared" si="67"/>
        <v>290.36500000000001</v>
      </c>
      <c r="V313" s="63">
        <f t="shared" si="68"/>
        <v>0.44347689213656949</v>
      </c>
      <c r="W313" s="64">
        <f t="shared" si="69"/>
        <v>2.7763671177283569</v>
      </c>
      <c r="X313" s="65">
        <f t="shared" si="59"/>
        <v>-1.5741518797820712E-7</v>
      </c>
      <c r="Y313" s="66">
        <f t="shared" si="60"/>
        <v>-1.5708584692799821E-7</v>
      </c>
      <c r="Z313" s="66">
        <f t="shared" si="61"/>
        <v>-1.570865359690542E-7</v>
      </c>
      <c r="AA313" s="67">
        <f t="shared" si="62"/>
        <v>-1.5675788107670423E-7</v>
      </c>
      <c r="AB313" s="68">
        <f t="shared" si="71"/>
        <v>3.7619879742439779E-4</v>
      </c>
      <c r="AC313" s="69"/>
      <c r="AD313" s="70">
        <f t="shared" si="70"/>
        <v>3.7619879742439779</v>
      </c>
      <c r="AE313" s="70"/>
      <c r="AF313" s="74"/>
      <c r="AG313" s="71">
        <v>3070</v>
      </c>
    </row>
    <row r="314" spans="5:33">
      <c r="E314" s="73">
        <v>0.63615740740740745</v>
      </c>
      <c r="G314" s="58">
        <v>17.36</v>
      </c>
      <c r="H314" s="58">
        <v>5.97</v>
      </c>
      <c r="I314" s="58">
        <v>7.54</v>
      </c>
      <c r="J314" s="58">
        <v>17.41</v>
      </c>
      <c r="K314" s="58">
        <v>5.86</v>
      </c>
      <c r="L314" s="58">
        <v>8.91</v>
      </c>
      <c r="M314" s="59">
        <f t="shared" si="73"/>
        <v>17.384999999999998</v>
      </c>
      <c r="N314" s="59">
        <f t="shared" si="73"/>
        <v>5.915</v>
      </c>
      <c r="O314" s="59">
        <f t="shared" si="73"/>
        <v>8.2249999999999996</v>
      </c>
      <c r="P314" s="60">
        <f t="shared" si="63"/>
        <v>0.17442391477253166</v>
      </c>
      <c r="Q314" s="22">
        <f t="shared" si="64"/>
        <v>1.2161860006463655E-6</v>
      </c>
      <c r="R314" s="61">
        <f t="shared" si="65"/>
        <v>4.368913901140749E-9</v>
      </c>
      <c r="S314" s="22">
        <f t="shared" si="66"/>
        <v>1.9087408675580878E-17</v>
      </c>
      <c r="T314" s="62">
        <v>298</v>
      </c>
      <c r="U314" s="59">
        <f t="shared" si="67"/>
        <v>290.38499999999999</v>
      </c>
      <c r="V314" s="63">
        <f t="shared" si="68"/>
        <v>0.44228473353993336</v>
      </c>
      <c r="W314" s="64">
        <f t="shared" si="69"/>
        <v>2.7687563113633646</v>
      </c>
      <c r="X314" s="65">
        <f t="shared" si="59"/>
        <v>-1.5805677166051792E-7</v>
      </c>
      <c r="Y314" s="66">
        <f t="shared" si="60"/>
        <v>-1.5772334827192299E-7</v>
      </c>
      <c r="Z314" s="66">
        <f t="shared" si="61"/>
        <v>-1.5772405163410669E-7</v>
      </c>
      <c r="AA314" s="67">
        <f t="shared" si="62"/>
        <v>-1.5739132864018706E-7</v>
      </c>
      <c r="AB314" s="68">
        <f t="shared" si="71"/>
        <v>3.7462793436631608E-4</v>
      </c>
      <c r="AC314" s="69"/>
      <c r="AD314" s="70">
        <f t="shared" si="70"/>
        <v>3.746279343663161</v>
      </c>
      <c r="AE314" s="70"/>
      <c r="AF314" s="74"/>
      <c r="AG314" s="71">
        <v>3080</v>
      </c>
    </row>
    <row r="315" spans="5:33">
      <c r="E315" s="73">
        <v>0.63627314814814817</v>
      </c>
      <c r="G315" s="58">
        <v>17.38</v>
      </c>
      <c r="H315" s="58">
        <v>5.97</v>
      </c>
      <c r="I315" s="58">
        <v>7.54</v>
      </c>
      <c r="J315" s="58">
        <v>17.43</v>
      </c>
      <c r="K315" s="58">
        <v>5.86</v>
      </c>
      <c r="L315" s="58">
        <v>8.92</v>
      </c>
      <c r="M315" s="59">
        <f t="shared" si="73"/>
        <v>17.405000000000001</v>
      </c>
      <c r="N315" s="59">
        <f t="shared" si="73"/>
        <v>5.915</v>
      </c>
      <c r="O315" s="59">
        <f t="shared" si="73"/>
        <v>8.23</v>
      </c>
      <c r="P315" s="60">
        <f t="shared" si="63"/>
        <v>0.17459235811344501</v>
      </c>
      <c r="Q315" s="22">
        <f t="shared" si="64"/>
        <v>1.2161860006463655E-6</v>
      </c>
      <c r="R315" s="61">
        <f t="shared" si="65"/>
        <v>4.3761810733917773E-9</v>
      </c>
      <c r="S315" s="22">
        <f t="shared" si="66"/>
        <v>1.9150960787112408E-17</v>
      </c>
      <c r="T315" s="62">
        <v>298</v>
      </c>
      <c r="U315" s="59">
        <f t="shared" si="67"/>
        <v>290.40499999999997</v>
      </c>
      <c r="V315" s="63">
        <f t="shared" si="68"/>
        <v>0.44109273914964403</v>
      </c>
      <c r="W315" s="64">
        <f t="shared" si="69"/>
        <v>2.7611674123627235</v>
      </c>
      <c r="X315" s="65">
        <f t="shared" si="59"/>
        <v>-1.5850230954398476E-7</v>
      </c>
      <c r="Y315" s="66">
        <f t="shared" si="60"/>
        <v>-1.5816558611220026E-7</v>
      </c>
      <c r="Z315" s="66">
        <f t="shared" si="61"/>
        <v>-1.5816630144984953E-7</v>
      </c>
      <c r="AA315" s="67">
        <f t="shared" si="62"/>
        <v>-1.5783029031637752E-7</v>
      </c>
      <c r="AB315" s="68">
        <f t="shared" si="71"/>
        <v>3.7305069619946146E-4</v>
      </c>
      <c r="AC315" s="69"/>
      <c r="AD315" s="70">
        <f t="shared" si="70"/>
        <v>3.7305069619946147</v>
      </c>
      <c r="AE315" s="70"/>
      <c r="AF315" s="74"/>
      <c r="AG315" s="71">
        <v>3090</v>
      </c>
    </row>
    <row r="316" spans="5:33">
      <c r="E316" s="73">
        <v>0.63638888888888889</v>
      </c>
      <c r="G316" s="58">
        <v>17.420000000000002</v>
      </c>
      <c r="H316" s="58">
        <v>5.97</v>
      </c>
      <c r="I316" s="58">
        <v>7.51</v>
      </c>
      <c r="J316" s="58">
        <v>17.46</v>
      </c>
      <c r="K316" s="58">
        <v>5.86</v>
      </c>
      <c r="L316" s="58">
        <v>8.8800000000000008</v>
      </c>
      <c r="M316" s="59">
        <f t="shared" si="73"/>
        <v>17.440000000000001</v>
      </c>
      <c r="N316" s="59">
        <f t="shared" si="73"/>
        <v>5.915</v>
      </c>
      <c r="O316" s="59">
        <f t="shared" si="73"/>
        <v>8.1950000000000003</v>
      </c>
      <c r="P316" s="60">
        <f t="shared" si="63"/>
        <v>0.17395872429999401</v>
      </c>
      <c r="Q316" s="22">
        <f t="shared" si="64"/>
        <v>1.2161860006463655E-6</v>
      </c>
      <c r="R316" s="61">
        <f t="shared" si="65"/>
        <v>4.388927723874482E-9</v>
      </c>
      <c r="S316" s="22">
        <f t="shared" si="66"/>
        <v>1.9262686565394042E-17</v>
      </c>
      <c r="T316" s="62">
        <v>298</v>
      </c>
      <c r="U316" s="59">
        <f t="shared" si="67"/>
        <v>290.44</v>
      </c>
      <c r="V316" s="63">
        <f t="shared" si="68"/>
        <v>0.43900714398612051</v>
      </c>
      <c r="W316" s="64">
        <f t="shared" si="69"/>
        <v>2.7479393553326124</v>
      </c>
      <c r="X316" s="65">
        <f t="shared" si="59"/>
        <v>-1.5893634728478802E-7</v>
      </c>
      <c r="Y316" s="66">
        <f t="shared" si="60"/>
        <v>-1.5859633560051443E-7</v>
      </c>
      <c r="Z316" s="66">
        <f t="shared" si="61"/>
        <v>-1.5859706298570618E-7</v>
      </c>
      <c r="AA316" s="67">
        <f t="shared" si="62"/>
        <v>-1.5825777557444177E-7</v>
      </c>
      <c r="AB316" s="68">
        <f t="shared" si="71"/>
        <v>3.7146903557448734E-4</v>
      </c>
      <c r="AC316" s="69"/>
      <c r="AD316" s="70">
        <f t="shared" si="70"/>
        <v>3.7146903557448736</v>
      </c>
      <c r="AE316" s="70"/>
      <c r="AF316" s="74"/>
      <c r="AG316" s="71">
        <v>3100</v>
      </c>
    </row>
    <row r="317" spans="5:33">
      <c r="E317" s="73">
        <v>0.63650462962962961</v>
      </c>
      <c r="G317" s="58">
        <v>17.43</v>
      </c>
      <c r="H317" s="58">
        <v>5.97</v>
      </c>
      <c r="I317" s="58">
        <v>7.62</v>
      </c>
      <c r="J317" s="58">
        <v>17.47</v>
      </c>
      <c r="K317" s="58">
        <v>5.86</v>
      </c>
      <c r="L317" s="58">
        <v>8.93</v>
      </c>
      <c r="M317" s="59">
        <f t="shared" si="73"/>
        <v>17.45</v>
      </c>
      <c r="N317" s="59">
        <f t="shared" si="73"/>
        <v>5.915</v>
      </c>
      <c r="O317" s="59">
        <f t="shared" si="73"/>
        <v>8.2750000000000004</v>
      </c>
      <c r="P317" s="60">
        <f t="shared" si="63"/>
        <v>0.17568835014053372</v>
      </c>
      <c r="Q317" s="22">
        <f t="shared" si="64"/>
        <v>1.2161860006463655E-6</v>
      </c>
      <c r="R317" s="61">
        <f t="shared" si="65"/>
        <v>4.3925764386440376E-9</v>
      </c>
      <c r="S317" s="22">
        <f t="shared" si="66"/>
        <v>1.9294727769330737E-17</v>
      </c>
      <c r="T317" s="62">
        <v>298</v>
      </c>
      <c r="U317" s="59">
        <f t="shared" si="67"/>
        <v>290.45</v>
      </c>
      <c r="V317" s="63">
        <f t="shared" si="68"/>
        <v>0.43841135197523995</v>
      </c>
      <c r="W317" s="64">
        <f t="shared" si="69"/>
        <v>2.7441721469301603</v>
      </c>
      <c r="X317" s="65">
        <f t="shared" si="59"/>
        <v>-1.6031693442675126E-7</v>
      </c>
      <c r="Y317" s="66">
        <f t="shared" si="60"/>
        <v>-1.599695067971705E-7</v>
      </c>
      <c r="Z317" s="66">
        <f t="shared" si="61"/>
        <v>-1.599702597179909E-7</v>
      </c>
      <c r="AA317" s="67">
        <f t="shared" si="62"/>
        <v>-1.5962358174587611E-7</v>
      </c>
      <c r="AB317" s="68">
        <f t="shared" si="71"/>
        <v>3.6988306737443459E-4</v>
      </c>
      <c r="AC317" s="69"/>
      <c r="AD317" s="70">
        <f t="shared" si="70"/>
        <v>3.6988306737443457</v>
      </c>
      <c r="AE317" s="70"/>
      <c r="AF317" s="74"/>
      <c r="AG317" s="71">
        <v>3110</v>
      </c>
    </row>
    <row r="318" spans="5:33">
      <c r="E318" s="73">
        <v>0.63662037037037034</v>
      </c>
      <c r="G318" s="58">
        <v>17.440000000000001</v>
      </c>
      <c r="H318" s="58">
        <v>5.97</v>
      </c>
      <c r="I318" s="58">
        <v>7.59</v>
      </c>
      <c r="J318" s="58">
        <v>17.489999999999998</v>
      </c>
      <c r="K318" s="58">
        <v>5.85</v>
      </c>
      <c r="L318" s="58">
        <v>8.93</v>
      </c>
      <c r="M318" s="59">
        <f t="shared" si="73"/>
        <v>17.465</v>
      </c>
      <c r="N318" s="59">
        <f t="shared" si="73"/>
        <v>5.91</v>
      </c>
      <c r="O318" s="59">
        <f t="shared" si="73"/>
        <v>8.26</v>
      </c>
      <c r="P318" s="60">
        <f t="shared" si="63"/>
        <v>0.17541696553243685</v>
      </c>
      <c r="Q318" s="22">
        <f t="shared" si="64"/>
        <v>1.230268770812379E-6</v>
      </c>
      <c r="R318" s="61">
        <f t="shared" si="65"/>
        <v>4.3477110775451822E-9</v>
      </c>
      <c r="S318" s="22">
        <f t="shared" si="66"/>
        <v>1.8902591613809089E-17</v>
      </c>
      <c r="T318" s="62">
        <v>298</v>
      </c>
      <c r="U318" s="59">
        <f t="shared" si="67"/>
        <v>290.46499999999997</v>
      </c>
      <c r="V318" s="63">
        <f t="shared" si="68"/>
        <v>0.43751774087765266</v>
      </c>
      <c r="W318" s="64">
        <f t="shared" si="69"/>
        <v>2.7385315006638087</v>
      </c>
      <c r="X318" s="65">
        <f t="shared" si="59"/>
        <v>-1.5645951921790371E-7</v>
      </c>
      <c r="Y318" s="66">
        <f t="shared" si="60"/>
        <v>-1.5612717212694128E-7</v>
      </c>
      <c r="Z318" s="66">
        <f t="shared" si="61"/>
        <v>-1.561278780896684E-7</v>
      </c>
      <c r="AA318" s="67">
        <f t="shared" si="62"/>
        <v>-1.5579623396225913E-7</v>
      </c>
      <c r="AB318" s="68">
        <f t="shared" si="71"/>
        <v>3.6828336729242966E-4</v>
      </c>
      <c r="AC318" s="69"/>
      <c r="AD318" s="70">
        <f t="shared" si="70"/>
        <v>3.6828336729242968</v>
      </c>
      <c r="AE318" s="70"/>
      <c r="AF318" s="74"/>
      <c r="AG318" s="71">
        <v>3120</v>
      </c>
    </row>
    <row r="319" spans="5:33">
      <c r="E319" s="73">
        <v>0.63673611111111106</v>
      </c>
      <c r="G319" s="58">
        <v>17.47</v>
      </c>
      <c r="H319" s="58">
        <v>5.97</v>
      </c>
      <c r="I319" s="58">
        <v>7.52</v>
      </c>
      <c r="J319" s="58">
        <v>17.52</v>
      </c>
      <c r="K319" s="58">
        <v>5.85</v>
      </c>
      <c r="L319" s="58">
        <v>8.9499999999999993</v>
      </c>
      <c r="M319" s="59">
        <f t="shared" si="73"/>
        <v>17.494999999999997</v>
      </c>
      <c r="N319" s="59">
        <f t="shared" si="73"/>
        <v>5.91</v>
      </c>
      <c r="O319" s="59">
        <f t="shared" si="73"/>
        <v>8.2349999999999994</v>
      </c>
      <c r="P319" s="60">
        <f t="shared" si="63"/>
        <v>0.17498000056149984</v>
      </c>
      <c r="Q319" s="22">
        <f t="shared" si="64"/>
        <v>1.230268770812379E-6</v>
      </c>
      <c r="R319" s="61">
        <f t="shared" si="65"/>
        <v>4.358563443114519E-9</v>
      </c>
      <c r="S319" s="22">
        <f t="shared" si="66"/>
        <v>1.899707528765429E-17</v>
      </c>
      <c r="T319" s="62">
        <v>298</v>
      </c>
      <c r="U319" s="59">
        <f t="shared" si="67"/>
        <v>290.495</v>
      </c>
      <c r="V319" s="63">
        <f t="shared" si="68"/>
        <v>0.43573079553749494</v>
      </c>
      <c r="W319" s="64">
        <f t="shared" si="69"/>
        <v>2.727286705942972</v>
      </c>
      <c r="X319" s="65">
        <f t="shared" si="59"/>
        <v>-1.5682890684937575E-7</v>
      </c>
      <c r="Y319" s="66">
        <f t="shared" si="60"/>
        <v>-1.5649356700162838E-7</v>
      </c>
      <c r="Z319" s="66">
        <f t="shared" si="61"/>
        <v>-1.5649428404299369E-7</v>
      </c>
      <c r="AA319" s="67">
        <f t="shared" si="62"/>
        <v>-1.5615965817018024E-7</v>
      </c>
      <c r="AB319" s="68">
        <f t="shared" si="71"/>
        <v>3.667220908697407E-4</v>
      </c>
      <c r="AC319" s="69"/>
      <c r="AD319" s="70">
        <f t="shared" si="70"/>
        <v>3.667220908697407</v>
      </c>
      <c r="AE319" s="70"/>
      <c r="AF319" s="74"/>
      <c r="AG319" s="71">
        <v>3130</v>
      </c>
    </row>
    <row r="320" spans="5:33">
      <c r="E320" s="73">
        <v>0.63685185185185189</v>
      </c>
      <c r="G320" s="58">
        <v>17.489999999999998</v>
      </c>
      <c r="H320" s="58">
        <v>5.97</v>
      </c>
      <c r="I320" s="58">
        <v>7.55</v>
      </c>
      <c r="J320" s="58">
        <v>17.54</v>
      </c>
      <c r="K320" s="58">
        <v>5.85</v>
      </c>
      <c r="L320" s="58">
        <v>8.9700000000000006</v>
      </c>
      <c r="M320" s="59">
        <f t="shared" si="73"/>
        <v>17.515000000000001</v>
      </c>
      <c r="N320" s="59">
        <f t="shared" si="73"/>
        <v>5.91</v>
      </c>
      <c r="O320" s="59">
        <f t="shared" si="73"/>
        <v>8.26</v>
      </c>
      <c r="P320" s="60">
        <f t="shared" si="63"/>
        <v>0.17557409395792287</v>
      </c>
      <c r="Q320" s="22">
        <f t="shared" si="64"/>
        <v>1.230268770812379E-6</v>
      </c>
      <c r="R320" s="61">
        <f t="shared" si="65"/>
        <v>4.3658133986011401E-9</v>
      </c>
      <c r="S320" s="22">
        <f t="shared" si="66"/>
        <v>1.9060326631405236E-17</v>
      </c>
      <c r="T320" s="62">
        <v>298</v>
      </c>
      <c r="U320" s="59">
        <f t="shared" si="67"/>
        <v>290.51499999999999</v>
      </c>
      <c r="V320" s="63">
        <f t="shared" si="68"/>
        <v>0.43453970367596456</v>
      </c>
      <c r="W320" s="64">
        <f t="shared" si="69"/>
        <v>2.7198171233859858</v>
      </c>
      <c r="X320" s="65">
        <f t="shared" si="59"/>
        <v>-1.5764331599310238E-7</v>
      </c>
      <c r="Y320" s="66">
        <f t="shared" si="60"/>
        <v>-1.5730303215847928E-7</v>
      </c>
      <c r="Z320" s="66">
        <f t="shared" si="61"/>
        <v>-1.5730376668431298E-7</v>
      </c>
      <c r="AA320" s="67">
        <f t="shared" si="62"/>
        <v>-1.5696421420447554E-7</v>
      </c>
      <c r="AB320" s="68">
        <f t="shared" si="71"/>
        <v>3.6515715042455938E-4</v>
      </c>
      <c r="AC320" s="69"/>
      <c r="AD320" s="70">
        <f t="shared" si="70"/>
        <v>3.6515715042455938</v>
      </c>
      <c r="AE320" s="70"/>
      <c r="AF320" s="74"/>
      <c r="AG320" s="71">
        <v>3140</v>
      </c>
    </row>
    <row r="321" spans="5:33">
      <c r="E321" s="73">
        <v>0.63696759259259261</v>
      </c>
      <c r="G321" s="58">
        <v>17.510000000000002</v>
      </c>
      <c r="H321" s="58">
        <v>5.97</v>
      </c>
      <c r="I321" s="58">
        <v>7.68</v>
      </c>
      <c r="J321" s="58">
        <v>17.559999999999999</v>
      </c>
      <c r="K321" s="58">
        <v>5.85</v>
      </c>
      <c r="L321" s="58">
        <v>8.94</v>
      </c>
      <c r="M321" s="59">
        <f t="shared" si="73"/>
        <v>17.535</v>
      </c>
      <c r="N321" s="59">
        <f t="shared" si="73"/>
        <v>5.91</v>
      </c>
      <c r="O321" s="59">
        <f t="shared" si="73"/>
        <v>8.3099999999999987</v>
      </c>
      <c r="P321" s="60">
        <f t="shared" si="63"/>
        <v>0.17670020228690189</v>
      </c>
      <c r="Q321" s="22">
        <f t="shared" si="64"/>
        <v>1.230268770812379E-6</v>
      </c>
      <c r="R321" s="61">
        <f t="shared" si="65"/>
        <v>4.3730754135324016E-9</v>
      </c>
      <c r="S321" s="22">
        <f t="shared" si="66"/>
        <v>1.9123788572441584E-17</v>
      </c>
      <c r="T321" s="62">
        <v>298</v>
      </c>
      <c r="U321" s="59">
        <f t="shared" si="67"/>
        <v>290.53500000000003</v>
      </c>
      <c r="V321" s="63">
        <f t="shared" si="68"/>
        <v>0.43334877580043935</v>
      </c>
      <c r="W321" s="64">
        <f t="shared" si="69"/>
        <v>2.7123690229353743</v>
      </c>
      <c r="X321" s="65">
        <f t="shared" si="59"/>
        <v>-1.5893216030278128E-7</v>
      </c>
      <c r="Y321" s="66">
        <f t="shared" si="60"/>
        <v>-1.5858479320777189E-7</v>
      </c>
      <c r="Z321" s="66">
        <f t="shared" si="61"/>
        <v>-1.5858555242414739E-7</v>
      </c>
      <c r="AA321" s="67">
        <f t="shared" si="62"/>
        <v>-1.5823894122677948E-7</v>
      </c>
      <c r="AB321" s="68">
        <f t="shared" si="71"/>
        <v>3.6358411521142077E-4</v>
      </c>
      <c r="AC321" s="69"/>
      <c r="AD321" s="70">
        <f t="shared" si="70"/>
        <v>3.6358411521142076</v>
      </c>
      <c r="AE321" s="70"/>
      <c r="AF321" s="74"/>
      <c r="AG321" s="71">
        <v>3150</v>
      </c>
    </row>
    <row r="322" spans="5:33">
      <c r="E322" s="73">
        <v>0.63708333333333333</v>
      </c>
      <c r="G322" s="58">
        <v>17.53</v>
      </c>
      <c r="H322" s="58">
        <v>5.97</v>
      </c>
      <c r="I322" s="58">
        <v>7.59</v>
      </c>
      <c r="J322" s="58">
        <v>17.579999999999998</v>
      </c>
      <c r="K322" s="58">
        <v>5.85</v>
      </c>
      <c r="L322" s="58">
        <v>8.8800000000000008</v>
      </c>
      <c r="M322" s="59">
        <f t="shared" si="73"/>
        <v>17.555</v>
      </c>
      <c r="N322" s="59">
        <f t="shared" si="73"/>
        <v>5.91</v>
      </c>
      <c r="O322" s="59">
        <f t="shared" si="73"/>
        <v>8.2349999999999994</v>
      </c>
      <c r="P322" s="60">
        <f t="shared" si="63"/>
        <v>0.17516821985920025</v>
      </c>
      <c r="Q322" s="22">
        <f t="shared" si="64"/>
        <v>1.230268770812379E-6</v>
      </c>
      <c r="R322" s="61">
        <f t="shared" si="65"/>
        <v>4.3803495079677667E-9</v>
      </c>
      <c r="S322" s="22">
        <f t="shared" si="66"/>
        <v>1.9187461811953455E-17</v>
      </c>
      <c r="T322" s="62">
        <v>298</v>
      </c>
      <c r="U322" s="59">
        <f t="shared" si="67"/>
        <v>290.55500000000001</v>
      </c>
      <c r="V322" s="63">
        <f t="shared" si="68"/>
        <v>0.43215801187706221</v>
      </c>
      <c r="W322" s="64">
        <f t="shared" si="69"/>
        <v>2.7049423399354713</v>
      </c>
      <c r="X322" s="65">
        <f t="shared" si="59"/>
        <v>-1.5782143940597768E-7</v>
      </c>
      <c r="Y322" s="66">
        <f t="shared" si="60"/>
        <v>-1.5747741003711842E-7</v>
      </c>
      <c r="Z322" s="66">
        <f t="shared" si="61"/>
        <v>-1.5747815997456093E-7</v>
      </c>
      <c r="AA322" s="67">
        <f t="shared" si="62"/>
        <v>-1.5713487727361998E-7</v>
      </c>
      <c r="AB322" s="68">
        <f t="shared" si="71"/>
        <v>3.6199826222343176E-4</v>
      </c>
      <c r="AC322" s="69"/>
      <c r="AD322" s="70">
        <f t="shared" si="70"/>
        <v>3.6199826222343177</v>
      </c>
      <c r="AE322" s="70"/>
      <c r="AF322" s="74"/>
      <c r="AG322" s="71">
        <v>3160</v>
      </c>
    </row>
    <row r="323" spans="5:33">
      <c r="E323" s="73">
        <v>0.63719907407407406</v>
      </c>
      <c r="G323" s="58">
        <v>17.54</v>
      </c>
      <c r="H323" s="58">
        <v>5.97</v>
      </c>
      <c r="I323" s="58">
        <v>7.61</v>
      </c>
      <c r="J323" s="58">
        <v>17.59</v>
      </c>
      <c r="K323" s="58">
        <v>5.85</v>
      </c>
      <c r="L323" s="58">
        <v>8.89</v>
      </c>
      <c r="M323" s="59">
        <f t="shared" si="73"/>
        <v>17.564999999999998</v>
      </c>
      <c r="N323" s="59">
        <f t="shared" si="73"/>
        <v>5.91</v>
      </c>
      <c r="O323" s="59">
        <f t="shared" si="73"/>
        <v>8.25</v>
      </c>
      <c r="P323" s="60">
        <f t="shared" si="63"/>
        <v>0.17551875412398865</v>
      </c>
      <c r="Q323" s="22">
        <f t="shared" si="64"/>
        <v>1.230268770812379E-6</v>
      </c>
      <c r="R323" s="61">
        <f t="shared" si="65"/>
        <v>4.3839910912771904E-9</v>
      </c>
      <c r="S323" s="22">
        <f t="shared" si="66"/>
        <v>1.921937788839777E-17</v>
      </c>
      <c r="T323" s="62">
        <v>298</v>
      </c>
      <c r="U323" s="59">
        <f t="shared" si="67"/>
        <v>290.565</v>
      </c>
      <c r="V323" s="63">
        <f t="shared" si="68"/>
        <v>0.4315626913868455</v>
      </c>
      <c r="W323" s="64">
        <f t="shared" si="69"/>
        <v>2.7012370098301464</v>
      </c>
      <c r="X323" s="65">
        <f t="shared" si="59"/>
        <v>-1.5792755895204592E-7</v>
      </c>
      <c r="Y323" s="66">
        <f t="shared" si="60"/>
        <v>-1.575815616038705E-7</v>
      </c>
      <c r="Z323" s="66">
        <f t="shared" si="61"/>
        <v>-1.5758231963600714E-7</v>
      </c>
      <c r="AA323" s="67">
        <f t="shared" si="62"/>
        <v>-1.5723707699848207E-7</v>
      </c>
      <c r="AB323" s="68">
        <f t="shared" si="71"/>
        <v>3.6042348312892685E-4</v>
      </c>
      <c r="AC323" s="69"/>
      <c r="AD323" s="70">
        <f t="shared" si="70"/>
        <v>3.6042348312892685</v>
      </c>
      <c r="AE323" s="70"/>
      <c r="AF323" s="74"/>
      <c r="AG323" s="71">
        <v>3170</v>
      </c>
    </row>
    <row r="324" spans="5:33">
      <c r="E324" s="73">
        <v>0.63731481481481478</v>
      </c>
      <c r="G324" s="58">
        <v>17.57</v>
      </c>
      <c r="H324" s="58">
        <v>5.96</v>
      </c>
      <c r="I324" s="58">
        <v>7.61</v>
      </c>
      <c r="J324" s="58">
        <v>17.62</v>
      </c>
      <c r="K324" s="58">
        <v>5.85</v>
      </c>
      <c r="L324" s="58">
        <v>8.8699999999999992</v>
      </c>
      <c r="M324" s="59">
        <f t="shared" si="73"/>
        <v>17.594999999999999</v>
      </c>
      <c r="N324" s="59">
        <f t="shared" si="73"/>
        <v>5.9049999999999994</v>
      </c>
      <c r="O324" s="59">
        <f t="shared" si="73"/>
        <v>8.24</v>
      </c>
      <c r="P324" s="60">
        <f t="shared" si="63"/>
        <v>0.17540035676364454</v>
      </c>
      <c r="Q324" s="22">
        <f t="shared" si="64"/>
        <v>1.2445146117713845E-6</v>
      </c>
      <c r="R324" s="61">
        <f t="shared" si="65"/>
        <v>4.3446256220881807E-9</v>
      </c>
      <c r="S324" s="22">
        <f t="shared" si="66"/>
        <v>1.887577179610511E-17</v>
      </c>
      <c r="T324" s="62">
        <v>298</v>
      </c>
      <c r="U324" s="59">
        <f t="shared" si="67"/>
        <v>290.59500000000003</v>
      </c>
      <c r="V324" s="63">
        <f t="shared" si="68"/>
        <v>0.42977697575132445</v>
      </c>
      <c r="W324" s="64">
        <f t="shared" si="69"/>
        <v>2.6901529686794876</v>
      </c>
      <c r="X324" s="65">
        <f t="shared" si="59"/>
        <v>-1.5495764862671907E-7</v>
      </c>
      <c r="Y324" s="66">
        <f t="shared" si="60"/>
        <v>-1.5462307945740937E-7</v>
      </c>
      <c r="Z324" s="66">
        <f t="shared" si="61"/>
        <v>-1.5462380182594065E-7</v>
      </c>
      <c r="AA324" s="67">
        <f t="shared" si="62"/>
        <v>-1.5428995190582942E-7</v>
      </c>
      <c r="AB324" s="68">
        <f t="shared" si="71"/>
        <v>3.5884766246487639E-4</v>
      </c>
      <c r="AC324" s="69"/>
      <c r="AD324" s="70">
        <f t="shared" si="70"/>
        <v>3.5884766246487638</v>
      </c>
      <c r="AE324" s="70"/>
      <c r="AF324" s="74"/>
      <c r="AG324" s="71">
        <v>3180</v>
      </c>
    </row>
    <row r="325" spans="5:33">
      <c r="E325" s="73">
        <v>0.6374305555555555</v>
      </c>
      <c r="G325" s="58">
        <v>17.59</v>
      </c>
      <c r="H325" s="58">
        <v>5.96</v>
      </c>
      <c r="I325" s="58">
        <v>7.57</v>
      </c>
      <c r="J325" s="58">
        <v>17.64</v>
      </c>
      <c r="K325" s="58">
        <v>5.85</v>
      </c>
      <c r="L325" s="58">
        <v>8.94</v>
      </c>
      <c r="M325" s="59">
        <f t="shared" si="73"/>
        <v>17.615000000000002</v>
      </c>
      <c r="N325" s="59">
        <f t="shared" si="73"/>
        <v>5.9049999999999994</v>
      </c>
      <c r="O325" s="59">
        <f t="shared" si="73"/>
        <v>8.254999999999999</v>
      </c>
      <c r="P325" s="60">
        <f t="shared" si="63"/>
        <v>0.17578272634598979</v>
      </c>
      <c r="Q325" s="22">
        <f t="shared" si="64"/>
        <v>1.2445146117713845E-6</v>
      </c>
      <c r="R325" s="61">
        <f t="shared" si="65"/>
        <v>4.3518523936557563E-9</v>
      </c>
      <c r="S325" s="22">
        <f t="shared" si="66"/>
        <v>1.8938619256167335E-17</v>
      </c>
      <c r="T325" s="62">
        <v>298</v>
      </c>
      <c r="U325" s="59">
        <f t="shared" si="67"/>
        <v>290.61500000000001</v>
      </c>
      <c r="V325" s="63">
        <f t="shared" si="68"/>
        <v>0.42858670348128913</v>
      </c>
      <c r="W325" s="64">
        <f t="shared" si="69"/>
        <v>2.6827901521246909</v>
      </c>
      <c r="X325" s="65">
        <f t="shared" si="59"/>
        <v>-1.5556691424550677E-7</v>
      </c>
      <c r="Y325" s="66">
        <f t="shared" si="60"/>
        <v>-1.5522824970363005E-7</v>
      </c>
      <c r="Z325" s="66">
        <f t="shared" si="61"/>
        <v>-1.5522898696625741E-7</v>
      </c>
      <c r="AA325" s="67">
        <f t="shared" si="62"/>
        <v>-1.5489105647701044E-7</v>
      </c>
      <c r="AB325" s="68">
        <f t="shared" si="71"/>
        <v>3.5730142685971096E-4</v>
      </c>
      <c r="AC325" s="69"/>
      <c r="AD325" s="70">
        <f t="shared" si="70"/>
        <v>3.5730142685971096</v>
      </c>
      <c r="AE325" s="70"/>
      <c r="AF325" s="74"/>
      <c r="AG325" s="71">
        <v>3190</v>
      </c>
    </row>
    <row r="326" spans="5:33">
      <c r="E326" s="73">
        <v>0.63754629629629633</v>
      </c>
      <c r="G326" s="58">
        <v>17.61</v>
      </c>
      <c r="H326" s="58">
        <v>5.96</v>
      </c>
      <c r="I326" s="58">
        <v>7.55</v>
      </c>
      <c r="J326" s="58">
        <v>17.66</v>
      </c>
      <c r="K326" s="58">
        <v>5.85</v>
      </c>
      <c r="L326" s="58">
        <v>8.82</v>
      </c>
      <c r="M326" s="59">
        <f t="shared" si="73"/>
        <v>17.634999999999998</v>
      </c>
      <c r="N326" s="59">
        <f t="shared" si="73"/>
        <v>5.9049999999999994</v>
      </c>
      <c r="O326" s="59">
        <f t="shared" si="73"/>
        <v>8.1850000000000005</v>
      </c>
      <c r="P326" s="60">
        <f t="shared" si="63"/>
        <v>0.17435472282052847</v>
      </c>
      <c r="Q326" s="22">
        <f t="shared" si="64"/>
        <v>1.2445146117713845E-6</v>
      </c>
      <c r="R326" s="61">
        <f t="shared" si="65"/>
        <v>4.3590911861042595E-9</v>
      </c>
      <c r="S326" s="22">
        <f t="shared" si="66"/>
        <v>1.900167596877184E-17</v>
      </c>
      <c r="T326" s="62">
        <v>298</v>
      </c>
      <c r="U326" s="59">
        <f t="shared" si="67"/>
        <v>290.63499999999999</v>
      </c>
      <c r="V326" s="63">
        <f t="shared" si="68"/>
        <v>0.42739659502803728</v>
      </c>
      <c r="W326" s="64">
        <f t="shared" si="69"/>
        <v>2.6754484964217546</v>
      </c>
      <c r="X326" s="65">
        <f t="shared" ref="X326:X389" si="74">-($B$2/W326)*P326*S326*AB326</f>
        <v>-1.5456728129341488E-7</v>
      </c>
      <c r="Y326" s="66">
        <f t="shared" ref="Y326:Y389" si="75">-(AB326+(5*X326))*$B$2*S326*P326/W326</f>
        <v>-1.5423149630060823E-7</v>
      </c>
      <c r="Z326" s="66">
        <f t="shared" ref="Z326:Z389" si="76">-(AB326+5*Y326)*$B$2*P326*S326/W326</f>
        <v>-1.5423222576651103E-7</v>
      </c>
      <c r="AA326" s="67">
        <f t="shared" ref="AA326:AA389" si="77">-(AB326+(10*Z326))*$B$2*P326*S326/W326</f>
        <v>-1.5389716707019512E-7</v>
      </c>
      <c r="AB326" s="68">
        <f t="shared" si="71"/>
        <v>3.557491394529405E-4</v>
      </c>
      <c r="AC326" s="69"/>
      <c r="AD326" s="70">
        <f t="shared" si="70"/>
        <v>3.5574913945294049</v>
      </c>
      <c r="AE326" s="70"/>
      <c r="AF326" s="74"/>
      <c r="AG326" s="71">
        <v>3200</v>
      </c>
    </row>
    <row r="327" spans="5:33">
      <c r="E327" s="73">
        <v>0.63766203703703705</v>
      </c>
      <c r="G327" s="58">
        <v>17.61</v>
      </c>
      <c r="H327" s="58">
        <v>5.96</v>
      </c>
      <c r="I327" s="58">
        <v>7.65</v>
      </c>
      <c r="J327" s="58">
        <v>17.670000000000002</v>
      </c>
      <c r="K327" s="58">
        <v>5.85</v>
      </c>
      <c r="L327" s="58">
        <v>8.8800000000000008</v>
      </c>
      <c r="M327" s="59">
        <f t="shared" si="73"/>
        <v>17.64</v>
      </c>
      <c r="N327" s="59">
        <f t="shared" si="73"/>
        <v>5.9049999999999994</v>
      </c>
      <c r="O327" s="59">
        <f t="shared" si="73"/>
        <v>8.2650000000000006</v>
      </c>
      <c r="P327" s="60">
        <f t="shared" ref="P327:P390" si="78">((O327/32000)*(1/((-0.026*M327+1.9067)/1000)))/1.013</f>
        <v>0.17607466756864162</v>
      </c>
      <c r="Q327" s="22">
        <f t="shared" ref="Q327:Q390" si="79">POWER(10, -N327)</f>
        <v>1.2445146117713845E-6</v>
      </c>
      <c r="R327" s="61">
        <f t="shared" ref="R327:R390" si="80">(0.00000000000001*(0.1253*EXP(0.0831*M327)))/Q327</f>
        <v>4.3609027648215022E-9</v>
      </c>
      <c r="S327" s="22">
        <f t="shared" ref="S327:S390" si="81">POWER(R327, 2)</f>
        <v>1.9017472924227822E-17</v>
      </c>
      <c r="T327" s="62">
        <v>298</v>
      </c>
      <c r="U327" s="59">
        <f t="shared" ref="U327:U390" si="82">273+M327</f>
        <v>290.64</v>
      </c>
      <c r="V327" s="63">
        <f t="shared" ref="V327:V390" si="83">((1/U327)-(1/298))*5026</f>
        <v>0.42709909350713193</v>
      </c>
      <c r="W327" s="64">
        <f t="shared" ref="W327:W390" si="84">POWER(10,V327)</f>
        <v>2.6736163814160849</v>
      </c>
      <c r="X327" s="65">
        <f t="shared" si="74"/>
        <v>-1.5565109847876667E-7</v>
      </c>
      <c r="Y327" s="66">
        <f t="shared" si="75"/>
        <v>-1.5530910528277445E-7</v>
      </c>
      <c r="Z327" s="66">
        <f t="shared" si="76"/>
        <v>-1.5530985670275956E-7</v>
      </c>
      <c r="AA327" s="67">
        <f t="shared" si="77"/>
        <v>-1.5496861162474528E-7</v>
      </c>
      <c r="AB327" s="68">
        <f t="shared" si="71"/>
        <v>3.5420681963211075E-4</v>
      </c>
      <c r="AC327" s="69"/>
      <c r="AD327" s="70">
        <f t="shared" ref="AD327:AD390" si="85">AB327*10000</f>
        <v>3.5420681963211074</v>
      </c>
      <c r="AE327" s="70"/>
      <c r="AF327" s="74"/>
      <c r="AG327" s="71">
        <v>3210</v>
      </c>
    </row>
    <row r="328" spans="5:33">
      <c r="E328" s="73">
        <v>0.63777777777777778</v>
      </c>
      <c r="G328" s="58">
        <v>17.63</v>
      </c>
      <c r="H328" s="58">
        <v>5.96</v>
      </c>
      <c r="I328" s="58">
        <v>7.61</v>
      </c>
      <c r="J328" s="58">
        <v>17.690000000000001</v>
      </c>
      <c r="K328" s="58">
        <v>5.85</v>
      </c>
      <c r="L328" s="58">
        <v>8.94</v>
      </c>
      <c r="M328" s="59">
        <f t="shared" si="73"/>
        <v>17.66</v>
      </c>
      <c r="N328" s="59">
        <f t="shared" si="73"/>
        <v>5.9049999999999994</v>
      </c>
      <c r="O328" s="59">
        <f t="shared" si="73"/>
        <v>8.2750000000000004</v>
      </c>
      <c r="P328" s="60">
        <f t="shared" si="78"/>
        <v>0.17635103192602314</v>
      </c>
      <c r="Q328" s="22">
        <f t="shared" si="79"/>
        <v>1.2445146117713845E-6</v>
      </c>
      <c r="R328" s="61">
        <f t="shared" si="80"/>
        <v>4.3681566114934778E-9</v>
      </c>
      <c r="S328" s="22">
        <f t="shared" si="81"/>
        <v>1.9080792182534182E-17</v>
      </c>
      <c r="T328" s="62">
        <v>298</v>
      </c>
      <c r="U328" s="59">
        <f t="shared" si="82"/>
        <v>290.66000000000003</v>
      </c>
      <c r="V328" s="63">
        <f t="shared" si="83"/>
        <v>0.42590918977730313</v>
      </c>
      <c r="W328" s="64">
        <f t="shared" si="84"/>
        <v>2.6663010872977795</v>
      </c>
      <c r="X328" s="65">
        <f t="shared" si="74"/>
        <v>-1.5615589077140414E-7</v>
      </c>
      <c r="Y328" s="66">
        <f t="shared" si="75"/>
        <v>-1.5581015980938012E-7</v>
      </c>
      <c r="Z328" s="66">
        <f t="shared" si="76"/>
        <v>-1.5581092526175924E-7</v>
      </c>
      <c r="AA328" s="67">
        <f t="shared" si="77"/>
        <v>-1.554659563626733E-7</v>
      </c>
      <c r="AB328" s="68">
        <f t="shared" ref="AB328:AB391" si="86">AB327+10*(0.166666666666666*(X327+2*Y327+2*Z327+AA327))</f>
        <v>3.526537235753198E-4</v>
      </c>
      <c r="AC328" s="69"/>
      <c r="AD328" s="70">
        <f t="shared" si="85"/>
        <v>3.5265372357531981</v>
      </c>
      <c r="AE328" s="70"/>
      <c r="AF328" s="74"/>
      <c r="AG328" s="71">
        <v>3220</v>
      </c>
    </row>
    <row r="329" spans="5:33">
      <c r="E329" s="73">
        <v>0.6378935185185185</v>
      </c>
      <c r="G329" s="58">
        <v>17.670000000000002</v>
      </c>
      <c r="H329" s="58">
        <v>5.96</v>
      </c>
      <c r="I329" s="58">
        <v>7.62</v>
      </c>
      <c r="J329" s="58">
        <v>17.71</v>
      </c>
      <c r="K329" s="58">
        <v>5.85</v>
      </c>
      <c r="L329" s="58">
        <v>8.7899999999999991</v>
      </c>
      <c r="M329" s="59">
        <f t="shared" si="73"/>
        <v>17.690000000000001</v>
      </c>
      <c r="N329" s="59">
        <f t="shared" si="73"/>
        <v>5.9049999999999994</v>
      </c>
      <c r="O329" s="59">
        <f t="shared" si="73"/>
        <v>8.2050000000000001</v>
      </c>
      <c r="P329" s="60">
        <f t="shared" si="78"/>
        <v>0.17495351358273495</v>
      </c>
      <c r="Q329" s="22">
        <f t="shared" si="79"/>
        <v>1.2445146117713845E-6</v>
      </c>
      <c r="R329" s="61">
        <f t="shared" si="80"/>
        <v>4.3790600113667793E-9</v>
      </c>
      <c r="S329" s="22">
        <f t="shared" si="81"/>
        <v>1.9176166583151618E-17</v>
      </c>
      <c r="T329" s="62">
        <v>298</v>
      </c>
      <c r="U329" s="59">
        <f t="shared" si="82"/>
        <v>290.69</v>
      </c>
      <c r="V329" s="63">
        <f t="shared" si="83"/>
        <v>0.4241246411858291</v>
      </c>
      <c r="W329" s="64">
        <f t="shared" si="84"/>
        <v>2.6553675349760733</v>
      </c>
      <c r="X329" s="65">
        <f t="shared" si="74"/>
        <v>-1.556431136684743E-7</v>
      </c>
      <c r="Y329" s="66">
        <f t="shared" si="75"/>
        <v>-1.5529812532815125E-7</v>
      </c>
      <c r="Z329" s="66">
        <f t="shared" si="76"/>
        <v>-1.5529889000673004E-7</v>
      </c>
      <c r="AA329" s="67">
        <f t="shared" si="77"/>
        <v>-1.5495466295511275E-7</v>
      </c>
      <c r="AB329" s="68">
        <f t="shared" si="86"/>
        <v>3.510956168798592E-4</v>
      </c>
      <c r="AC329" s="69"/>
      <c r="AD329" s="70">
        <f t="shared" si="85"/>
        <v>3.5109561687985922</v>
      </c>
      <c r="AE329" s="70"/>
      <c r="AF329" s="74"/>
      <c r="AG329" s="71">
        <v>3230</v>
      </c>
    </row>
    <row r="330" spans="5:33">
      <c r="E330" s="73">
        <v>0.63800925925925922</v>
      </c>
      <c r="G330" s="58">
        <v>17.68</v>
      </c>
      <c r="H330" s="58">
        <v>5.96</v>
      </c>
      <c r="I330" s="58">
        <v>7.62</v>
      </c>
      <c r="J330" s="58">
        <v>17.73</v>
      </c>
      <c r="K330" s="58">
        <v>5.85</v>
      </c>
      <c r="L330" s="58">
        <v>8.82</v>
      </c>
      <c r="M330" s="59">
        <f t="shared" si="73"/>
        <v>17.704999999999998</v>
      </c>
      <c r="N330" s="59">
        <f t="shared" si="73"/>
        <v>5.9049999999999994</v>
      </c>
      <c r="O330" s="59">
        <f t="shared" si="73"/>
        <v>8.2200000000000006</v>
      </c>
      <c r="P330" s="60">
        <f t="shared" si="78"/>
        <v>0.17532061627597359</v>
      </c>
      <c r="Q330" s="22">
        <f t="shared" si="79"/>
        <v>1.2445146117713845E-6</v>
      </c>
      <c r="R330" s="61">
        <f t="shared" si="80"/>
        <v>4.3845219130939894E-9</v>
      </c>
      <c r="S330" s="22">
        <f t="shared" si="81"/>
        <v>1.9224032406401375E-17</v>
      </c>
      <c r="T330" s="62">
        <v>298</v>
      </c>
      <c r="U330" s="59">
        <f t="shared" si="82"/>
        <v>290.70499999999998</v>
      </c>
      <c r="V330" s="63">
        <f t="shared" si="83"/>
        <v>0.42323250501067428</v>
      </c>
      <c r="W330" s="64">
        <f t="shared" si="84"/>
        <v>2.6499184260669906</v>
      </c>
      <c r="X330" s="65">
        <f t="shared" si="74"/>
        <v>-1.5598750260967325E-7</v>
      </c>
      <c r="Y330" s="66">
        <f t="shared" si="75"/>
        <v>-1.5563944633777867E-7</v>
      </c>
      <c r="Z330" s="66">
        <f t="shared" si="76"/>
        <v>-1.5564022295876675E-7</v>
      </c>
      <c r="AA330" s="67">
        <f t="shared" si="77"/>
        <v>-1.552929398420979E-7</v>
      </c>
      <c r="AB330" s="68">
        <f t="shared" si="86"/>
        <v>3.4954263053437032E-4</v>
      </c>
      <c r="AC330" s="69"/>
      <c r="AD330" s="70">
        <f t="shared" si="85"/>
        <v>3.4954263053437034</v>
      </c>
      <c r="AE330" s="70"/>
      <c r="AF330" s="74"/>
      <c r="AG330" s="71">
        <v>3240</v>
      </c>
    </row>
    <row r="331" spans="5:33">
      <c r="E331" s="73">
        <v>0.63812499999999994</v>
      </c>
      <c r="G331" s="58">
        <v>17.7</v>
      </c>
      <c r="H331" s="58">
        <v>5.96</v>
      </c>
      <c r="I331" s="58">
        <v>7.7</v>
      </c>
      <c r="J331" s="58">
        <v>17.75</v>
      </c>
      <c r="K331" s="58">
        <v>5.85</v>
      </c>
      <c r="L331" s="58">
        <v>8.7799999999999994</v>
      </c>
      <c r="M331" s="59">
        <f t="shared" si="73"/>
        <v>17.725000000000001</v>
      </c>
      <c r="N331" s="59">
        <f t="shared" si="73"/>
        <v>5.9049999999999994</v>
      </c>
      <c r="O331" s="59">
        <f t="shared" si="73"/>
        <v>8.24</v>
      </c>
      <c r="P331" s="60">
        <f t="shared" si="78"/>
        <v>0.17581039460011519</v>
      </c>
      <c r="Q331" s="22">
        <f t="shared" si="79"/>
        <v>1.2445146117713845E-6</v>
      </c>
      <c r="R331" s="61">
        <f t="shared" si="80"/>
        <v>4.3918150474294009E-9</v>
      </c>
      <c r="S331" s="22">
        <f t="shared" si="81"/>
        <v>1.9288039410827311E-17</v>
      </c>
      <c r="T331" s="62">
        <v>298</v>
      </c>
      <c r="U331" s="59">
        <f t="shared" si="82"/>
        <v>290.72500000000002</v>
      </c>
      <c r="V331" s="63">
        <f t="shared" si="83"/>
        <v>0.42204313331459548</v>
      </c>
      <c r="W331" s="64">
        <f t="shared" si="84"/>
        <v>2.6426712094439289</v>
      </c>
      <c r="X331" s="65">
        <f t="shared" si="74"/>
        <v>-1.5667375111961547E-7</v>
      </c>
      <c r="Y331" s="66">
        <f t="shared" si="75"/>
        <v>-1.5632105520652638E-7</v>
      </c>
      <c r="Z331" s="66">
        <f t="shared" si="76"/>
        <v>-1.5632184917747698E-7</v>
      </c>
      <c r="AA331" s="67">
        <f t="shared" si="77"/>
        <v>-1.5596994366064511E-7</v>
      </c>
      <c r="AB331" s="68">
        <f t="shared" si="86"/>
        <v>3.4798623089929556E-4</v>
      </c>
      <c r="AC331" s="69"/>
      <c r="AD331" s="70">
        <f t="shared" si="85"/>
        <v>3.4798623089929555</v>
      </c>
      <c r="AE331" s="70"/>
      <c r="AF331" s="74"/>
      <c r="AG331" s="71">
        <v>3250</v>
      </c>
    </row>
    <row r="332" spans="5:33">
      <c r="E332" s="73">
        <v>0.63824074074074078</v>
      </c>
      <c r="G332" s="58">
        <v>17.72</v>
      </c>
      <c r="H332" s="58">
        <v>5.96</v>
      </c>
      <c r="I332" s="58">
        <v>7.62</v>
      </c>
      <c r="J332" s="58">
        <v>17.77</v>
      </c>
      <c r="K332" s="58">
        <v>5.85</v>
      </c>
      <c r="L332" s="58">
        <v>8.94</v>
      </c>
      <c r="M332" s="59">
        <f t="shared" si="73"/>
        <v>17.744999999999997</v>
      </c>
      <c r="N332" s="59">
        <f t="shared" si="73"/>
        <v>5.9049999999999994</v>
      </c>
      <c r="O332" s="59">
        <f t="shared" si="73"/>
        <v>8.2799999999999994</v>
      </c>
      <c r="P332" s="60">
        <f t="shared" si="78"/>
        <v>0.17672740313393448</v>
      </c>
      <c r="Q332" s="22">
        <f t="shared" si="79"/>
        <v>1.2445146117713845E-6</v>
      </c>
      <c r="R332" s="61">
        <f t="shared" si="80"/>
        <v>4.3991203130323659E-9</v>
      </c>
      <c r="S332" s="22">
        <f t="shared" si="81"/>
        <v>1.9352259528533982E-17</v>
      </c>
      <c r="T332" s="62">
        <v>298</v>
      </c>
      <c r="U332" s="59">
        <f t="shared" si="82"/>
        <v>290.745</v>
      </c>
      <c r="V332" s="63">
        <f t="shared" si="83"/>
        <v>0.42085392524942578</v>
      </c>
      <c r="W332" s="64">
        <f t="shared" si="84"/>
        <v>2.6354448060769102</v>
      </c>
      <c r="X332" s="65">
        <f t="shared" si="74"/>
        <v>-1.5773681549706738E-7</v>
      </c>
      <c r="Y332" s="66">
        <f t="shared" si="75"/>
        <v>-1.5737770392131305E-7</v>
      </c>
      <c r="Z332" s="66">
        <f t="shared" si="76"/>
        <v>-1.5737852149280666E-7</v>
      </c>
      <c r="AA332" s="67">
        <f t="shared" si="77"/>
        <v>-1.5702022376589706E-7</v>
      </c>
      <c r="AB332" s="68">
        <f t="shared" si="86"/>
        <v>3.4642301506004848E-4</v>
      </c>
      <c r="AC332" s="69"/>
      <c r="AD332" s="70">
        <f t="shared" si="85"/>
        <v>3.4642301506004847</v>
      </c>
      <c r="AE332" s="70"/>
      <c r="AF332" s="74"/>
      <c r="AG332" s="71">
        <v>3260</v>
      </c>
    </row>
    <row r="333" spans="5:33">
      <c r="E333" s="73">
        <v>0.6383564814814815</v>
      </c>
      <c r="G333" s="58">
        <v>17.739999999999998</v>
      </c>
      <c r="H333" s="58">
        <v>5.96</v>
      </c>
      <c r="I333" s="58">
        <v>7.48</v>
      </c>
      <c r="J333" s="58">
        <v>17.78</v>
      </c>
      <c r="K333" s="58">
        <v>5.85</v>
      </c>
      <c r="L333" s="58">
        <v>8.7799999999999994</v>
      </c>
      <c r="M333" s="59">
        <f t="shared" si="73"/>
        <v>17.759999999999998</v>
      </c>
      <c r="N333" s="59">
        <f t="shared" si="73"/>
        <v>5.9049999999999994</v>
      </c>
      <c r="O333" s="59">
        <f t="shared" si="73"/>
        <v>8.129999999999999</v>
      </c>
      <c r="P333" s="60">
        <f t="shared" si="78"/>
        <v>0.17357265564684035</v>
      </c>
      <c r="Q333" s="22">
        <f t="shared" si="79"/>
        <v>1.2445146117713845E-6</v>
      </c>
      <c r="R333" s="61">
        <f t="shared" si="80"/>
        <v>4.4046072355165507E-9</v>
      </c>
      <c r="S333" s="22">
        <f t="shared" si="81"/>
        <v>1.940056489916475E-17</v>
      </c>
      <c r="T333" s="62">
        <v>298</v>
      </c>
      <c r="U333" s="59">
        <f t="shared" si="82"/>
        <v>290.76</v>
      </c>
      <c r="V333" s="63">
        <f t="shared" si="83"/>
        <v>0.41996212656301929</v>
      </c>
      <c r="W333" s="64">
        <f t="shared" si="84"/>
        <v>2.6300386246119891</v>
      </c>
      <c r="X333" s="65">
        <f t="shared" si="74"/>
        <v>-1.5492000505481556E-7</v>
      </c>
      <c r="Y333" s="66">
        <f t="shared" si="75"/>
        <v>-1.545720238836402E-7</v>
      </c>
      <c r="Z333" s="66">
        <f t="shared" si="76"/>
        <v>-1.5457280551862305E-7</v>
      </c>
      <c r="AA333" s="67">
        <f t="shared" si="77"/>
        <v>-1.5422560247101496E-7</v>
      </c>
      <c r="AB333" s="68">
        <f t="shared" si="86"/>
        <v>3.4484923257656314E-4</v>
      </c>
      <c r="AC333" s="69"/>
      <c r="AD333" s="70">
        <f t="shared" si="85"/>
        <v>3.4484923257656313</v>
      </c>
      <c r="AE333" s="70"/>
      <c r="AF333" s="74"/>
      <c r="AG333" s="71">
        <v>3270</v>
      </c>
    </row>
    <row r="334" spans="5:33">
      <c r="E334" s="73">
        <v>0.63847222222222222</v>
      </c>
      <c r="G334" s="58">
        <v>17.760000000000002</v>
      </c>
      <c r="H334" s="58">
        <v>5.96</v>
      </c>
      <c r="I334" s="58">
        <v>7.48</v>
      </c>
      <c r="J334" s="58">
        <v>17.809999999999999</v>
      </c>
      <c r="K334" s="58">
        <v>5.85</v>
      </c>
      <c r="L334" s="58">
        <v>8.81</v>
      </c>
      <c r="M334" s="59">
        <f t="shared" si="73"/>
        <v>17.785</v>
      </c>
      <c r="N334" s="59">
        <f t="shared" si="73"/>
        <v>5.9049999999999994</v>
      </c>
      <c r="O334" s="59">
        <f t="shared" si="73"/>
        <v>8.1449999999999996</v>
      </c>
      <c r="P334" s="60">
        <f t="shared" si="78"/>
        <v>0.17397116057195433</v>
      </c>
      <c r="Q334" s="22">
        <f t="shared" si="79"/>
        <v>1.2445146117713845E-6</v>
      </c>
      <c r="R334" s="61">
        <f t="shared" si="80"/>
        <v>4.4137673187902564E-9</v>
      </c>
      <c r="S334" s="22">
        <f t="shared" si="81"/>
        <v>1.9481341944420931E-17</v>
      </c>
      <c r="T334" s="62">
        <v>298</v>
      </c>
      <c r="U334" s="59">
        <f t="shared" si="82"/>
        <v>290.78500000000003</v>
      </c>
      <c r="V334" s="63">
        <f t="shared" si="83"/>
        <v>0.41847599987674966</v>
      </c>
      <c r="W334" s="64">
        <f t="shared" si="84"/>
        <v>2.6210541890817889</v>
      </c>
      <c r="X334" s="65">
        <f t="shared" si="74"/>
        <v>-1.5575537813981303E-7</v>
      </c>
      <c r="Y334" s="66">
        <f t="shared" si="75"/>
        <v>-1.5540205029265385E-7</v>
      </c>
      <c r="Z334" s="66">
        <f t="shared" si="76"/>
        <v>-1.5540285180955216E-7</v>
      </c>
      <c r="AA334" s="67">
        <f t="shared" si="77"/>
        <v>-1.5505032184284236E-7</v>
      </c>
      <c r="AB334" s="68">
        <f t="shared" si="86"/>
        <v>3.4330350713267921E-4</v>
      </c>
      <c r="AC334" s="69"/>
      <c r="AD334" s="70">
        <f t="shared" si="85"/>
        <v>3.4330350713267923</v>
      </c>
      <c r="AE334" s="70"/>
      <c r="AF334" s="74"/>
      <c r="AG334" s="71">
        <v>3280</v>
      </c>
    </row>
    <row r="335" spans="5:33">
      <c r="E335" s="73">
        <v>0.63858796296296294</v>
      </c>
      <c r="G335" s="58">
        <v>17.78</v>
      </c>
      <c r="H335" s="58">
        <v>5.96</v>
      </c>
      <c r="I335" s="58">
        <v>7.57</v>
      </c>
      <c r="J335" s="58">
        <v>17.82</v>
      </c>
      <c r="K335" s="58">
        <v>5.85</v>
      </c>
      <c r="L335" s="58">
        <v>8.7799999999999994</v>
      </c>
      <c r="M335" s="59">
        <f t="shared" si="73"/>
        <v>17.8</v>
      </c>
      <c r="N335" s="59">
        <f t="shared" si="73"/>
        <v>5.9049999999999994</v>
      </c>
      <c r="O335" s="59">
        <f t="shared" si="73"/>
        <v>8.1750000000000007</v>
      </c>
      <c r="P335" s="60">
        <f t="shared" si="78"/>
        <v>0.17465910132745532</v>
      </c>
      <c r="Q335" s="22">
        <f t="shared" si="79"/>
        <v>1.2445146117713845E-6</v>
      </c>
      <c r="R335" s="61">
        <f t="shared" si="80"/>
        <v>4.4192725101508318E-9</v>
      </c>
      <c r="S335" s="22">
        <f t="shared" si="81"/>
        <v>1.9529969518974834E-17</v>
      </c>
      <c r="T335" s="62">
        <v>298</v>
      </c>
      <c r="U335" s="59">
        <f t="shared" si="82"/>
        <v>290.8</v>
      </c>
      <c r="V335" s="63">
        <f t="shared" si="83"/>
        <v>0.41758444651643645</v>
      </c>
      <c r="W335" s="64">
        <f t="shared" si="84"/>
        <v>2.615679005155584</v>
      </c>
      <c r="X335" s="65">
        <f t="shared" si="74"/>
        <v>-1.5637268220685514E-7</v>
      </c>
      <c r="Y335" s="66">
        <f t="shared" si="75"/>
        <v>-1.5601492869033046E-7</v>
      </c>
      <c r="Z335" s="66">
        <f t="shared" si="76"/>
        <v>-1.5601574716819231E-7</v>
      </c>
      <c r="AA335" s="67">
        <f t="shared" si="77"/>
        <v>-1.5565880838445936E-7</v>
      </c>
      <c r="AB335" s="68">
        <f t="shared" si="86"/>
        <v>3.4174948129236742E-4</v>
      </c>
      <c r="AC335" s="69"/>
      <c r="AD335" s="70">
        <f t="shared" si="85"/>
        <v>3.4174948129236742</v>
      </c>
      <c r="AE335" s="70"/>
      <c r="AF335" s="74"/>
      <c r="AG335" s="71">
        <v>3290</v>
      </c>
    </row>
    <row r="336" spans="5:33">
      <c r="E336" s="73">
        <v>0.63870370370370366</v>
      </c>
      <c r="G336" s="58">
        <v>17.79</v>
      </c>
      <c r="H336" s="58">
        <v>5.96</v>
      </c>
      <c r="I336" s="58">
        <v>7.59</v>
      </c>
      <c r="J336" s="58">
        <v>17.84</v>
      </c>
      <c r="K336" s="58">
        <v>5.85</v>
      </c>
      <c r="L336" s="58">
        <v>8.74</v>
      </c>
      <c r="M336" s="59">
        <f t="shared" si="73"/>
        <v>17.814999999999998</v>
      </c>
      <c r="N336" s="59">
        <f t="shared" si="73"/>
        <v>5.9049999999999994</v>
      </c>
      <c r="O336" s="59">
        <f t="shared" si="73"/>
        <v>8.1649999999999991</v>
      </c>
      <c r="P336" s="60">
        <f t="shared" si="78"/>
        <v>0.17449258181236324</v>
      </c>
      <c r="Q336" s="22">
        <f t="shared" si="79"/>
        <v>1.2445146117713845E-6</v>
      </c>
      <c r="R336" s="61">
        <f t="shared" si="80"/>
        <v>4.4247845680110926E-9</v>
      </c>
      <c r="S336" s="22">
        <f t="shared" si="81"/>
        <v>1.957871847330911E-17</v>
      </c>
      <c r="T336" s="62">
        <v>298</v>
      </c>
      <c r="U336" s="59">
        <f t="shared" si="82"/>
        <v>290.815</v>
      </c>
      <c r="V336" s="63">
        <f t="shared" si="83"/>
        <v>0.41669298512731084</v>
      </c>
      <c r="W336" s="64">
        <f t="shared" si="84"/>
        <v>2.6103153972951199</v>
      </c>
      <c r="X336" s="65">
        <f t="shared" si="74"/>
        <v>-1.5621891236088106E-7</v>
      </c>
      <c r="Y336" s="66">
        <f t="shared" si="75"/>
        <v>-1.5586022461446736E-7</v>
      </c>
      <c r="Z336" s="66">
        <f t="shared" si="76"/>
        <v>-1.5586104818248148E-7</v>
      </c>
      <c r="AA336" s="67">
        <f t="shared" si="77"/>
        <v>-1.5550318022216142E-7</v>
      </c>
      <c r="AB336" s="68">
        <f t="shared" si="86"/>
        <v>3.4018932655518683E-4</v>
      </c>
      <c r="AC336" s="69"/>
      <c r="AD336" s="70">
        <f t="shared" si="85"/>
        <v>3.4018932655518683</v>
      </c>
      <c r="AE336" s="70"/>
      <c r="AF336" s="74"/>
      <c r="AG336" s="71">
        <v>3300</v>
      </c>
    </row>
    <row r="337" spans="5:33">
      <c r="E337" s="73">
        <v>0.63881944444444438</v>
      </c>
      <c r="G337" s="58">
        <v>17.809999999999999</v>
      </c>
      <c r="H337" s="58">
        <v>5.96</v>
      </c>
      <c r="I337" s="58">
        <v>7.51</v>
      </c>
      <c r="J337" s="58">
        <v>17.86</v>
      </c>
      <c r="K337" s="58">
        <v>5.85</v>
      </c>
      <c r="L337" s="58">
        <v>8.85</v>
      </c>
      <c r="M337" s="59">
        <f t="shared" si="73"/>
        <v>17.835000000000001</v>
      </c>
      <c r="N337" s="59">
        <f t="shared" si="73"/>
        <v>5.9049999999999994</v>
      </c>
      <c r="O337" s="59">
        <f t="shared" si="73"/>
        <v>8.18</v>
      </c>
      <c r="P337" s="60">
        <f t="shared" si="78"/>
        <v>0.17487613997608223</v>
      </c>
      <c r="Q337" s="22">
        <f t="shared" si="79"/>
        <v>1.2445146117713845E-6</v>
      </c>
      <c r="R337" s="61">
        <f t="shared" si="80"/>
        <v>4.4321446745174342E-9</v>
      </c>
      <c r="S337" s="22">
        <f t="shared" si="81"/>
        <v>1.9643906415853253E-17</v>
      </c>
      <c r="T337" s="62">
        <v>298</v>
      </c>
      <c r="U337" s="59">
        <f t="shared" si="82"/>
        <v>290.83499999999998</v>
      </c>
      <c r="V337" s="63">
        <f t="shared" si="83"/>
        <v>0.41550451298350494</v>
      </c>
      <c r="W337" s="64">
        <f t="shared" si="84"/>
        <v>2.6031818822724659</v>
      </c>
      <c r="X337" s="65">
        <f t="shared" si="74"/>
        <v>-1.5679237399563413E-7</v>
      </c>
      <c r="Y337" s="66">
        <f t="shared" si="75"/>
        <v>-1.5642938494625764E-7</v>
      </c>
      <c r="Z337" s="66">
        <f t="shared" si="76"/>
        <v>-1.5643022529994707E-7</v>
      </c>
      <c r="AA337" s="67">
        <f t="shared" si="77"/>
        <v>-1.5606807271326483E-7</v>
      </c>
      <c r="AB337" s="68">
        <f t="shared" si="86"/>
        <v>3.3863071882489195E-4</v>
      </c>
      <c r="AC337" s="69"/>
      <c r="AD337" s="70">
        <f t="shared" si="85"/>
        <v>3.3863071882489195</v>
      </c>
      <c r="AE337" s="70"/>
      <c r="AF337" s="74"/>
      <c r="AG337" s="71">
        <v>3310</v>
      </c>
    </row>
    <row r="338" spans="5:33">
      <c r="E338" s="73">
        <v>0.63893518518518522</v>
      </c>
      <c r="G338" s="58">
        <v>17.82</v>
      </c>
      <c r="H338" s="58">
        <v>5.96</v>
      </c>
      <c r="I338" s="58">
        <v>7.55</v>
      </c>
      <c r="J338" s="58">
        <v>17.87</v>
      </c>
      <c r="K338" s="58">
        <v>5.85</v>
      </c>
      <c r="L338" s="58">
        <v>8.83</v>
      </c>
      <c r="M338" s="59">
        <f t="shared" si="73"/>
        <v>17.844999999999999</v>
      </c>
      <c r="N338" s="59">
        <f t="shared" si="73"/>
        <v>5.9049999999999994</v>
      </c>
      <c r="O338" s="59">
        <f t="shared" si="73"/>
        <v>8.19</v>
      </c>
      <c r="P338" s="60">
        <f t="shared" si="78"/>
        <v>0.1751214786265172</v>
      </c>
      <c r="Q338" s="22">
        <f t="shared" si="79"/>
        <v>1.2445146117713845E-6</v>
      </c>
      <c r="R338" s="61">
        <f t="shared" si="80"/>
        <v>4.435829317499078E-9</v>
      </c>
      <c r="S338" s="22">
        <f t="shared" si="81"/>
        <v>1.9676581733984336E-17</v>
      </c>
      <c r="T338" s="62">
        <v>298</v>
      </c>
      <c r="U338" s="59">
        <f t="shared" si="82"/>
        <v>290.84500000000003</v>
      </c>
      <c r="V338" s="63">
        <f t="shared" si="83"/>
        <v>0.41491033820569584</v>
      </c>
      <c r="W338" s="64">
        <f t="shared" si="84"/>
        <v>2.5996228054640653</v>
      </c>
      <c r="X338" s="65">
        <f t="shared" si="74"/>
        <v>-1.5676131577297997E-7</v>
      </c>
      <c r="Y338" s="66">
        <f t="shared" si="75"/>
        <v>-1.563967865776939E-7</v>
      </c>
      <c r="Z338" s="66">
        <f t="shared" si="76"/>
        <v>-1.5639763424558674E-7</v>
      </c>
      <c r="AA338" s="67">
        <f t="shared" si="77"/>
        <v>-1.5603394877589825E-7</v>
      </c>
      <c r="AB338" s="68">
        <f t="shared" si="86"/>
        <v>3.3706641937955643E-4</v>
      </c>
      <c r="AC338" s="69"/>
      <c r="AD338" s="70">
        <f t="shared" si="85"/>
        <v>3.3706641937955641</v>
      </c>
      <c r="AE338" s="70"/>
      <c r="AF338" s="74"/>
      <c r="AG338" s="71">
        <v>3320</v>
      </c>
    </row>
    <row r="339" spans="5:33">
      <c r="E339" s="73">
        <v>0.63905092592592594</v>
      </c>
      <c r="G339" s="58">
        <v>17.84</v>
      </c>
      <c r="H339" s="58">
        <v>5.96</v>
      </c>
      <c r="I339" s="58">
        <v>7.58</v>
      </c>
      <c r="J339" s="58">
        <v>17.89</v>
      </c>
      <c r="K339" s="58">
        <v>5.85</v>
      </c>
      <c r="L339" s="58">
        <v>8.82</v>
      </c>
      <c r="M339" s="59">
        <f t="shared" si="73"/>
        <v>17.865000000000002</v>
      </c>
      <c r="N339" s="59">
        <f t="shared" si="73"/>
        <v>5.9049999999999994</v>
      </c>
      <c r="O339" s="59">
        <f t="shared" si="73"/>
        <v>8.1999999999999993</v>
      </c>
      <c r="P339" s="60">
        <f t="shared" si="78"/>
        <v>0.17539852066868444</v>
      </c>
      <c r="Q339" s="22">
        <f t="shared" si="79"/>
        <v>1.2445146117713845E-6</v>
      </c>
      <c r="R339" s="61">
        <f t="shared" si="80"/>
        <v>4.4432077956416686E-9</v>
      </c>
      <c r="S339" s="22">
        <f t="shared" si="81"/>
        <v>1.9742095515250897E-17</v>
      </c>
      <c r="T339" s="62">
        <v>298</v>
      </c>
      <c r="U339" s="59">
        <f t="shared" si="82"/>
        <v>290.86500000000001</v>
      </c>
      <c r="V339" s="63">
        <f t="shared" si="83"/>
        <v>0.41372211121721181</v>
      </c>
      <c r="W339" s="64">
        <f t="shared" si="84"/>
        <v>2.5925199747948833</v>
      </c>
      <c r="X339" s="65">
        <f t="shared" si="74"/>
        <v>-1.5723073172135728E-7</v>
      </c>
      <c r="Y339" s="66">
        <f t="shared" si="75"/>
        <v>-1.5686230664276231E-7</v>
      </c>
      <c r="Z339" s="66">
        <f t="shared" si="76"/>
        <v>-1.5686316994115855E-7</v>
      </c>
      <c r="AA339" s="67">
        <f t="shared" si="77"/>
        <v>-1.5649560411517599E-7</v>
      </c>
      <c r="AB339" s="68">
        <f t="shared" si="86"/>
        <v>3.355024458692307E-4</v>
      </c>
      <c r="AC339" s="69"/>
      <c r="AD339" s="70">
        <f t="shared" si="85"/>
        <v>3.355024458692307</v>
      </c>
      <c r="AE339" s="70"/>
      <c r="AF339" s="74"/>
      <c r="AG339" s="71">
        <v>3330</v>
      </c>
    </row>
    <row r="340" spans="5:33">
      <c r="E340" s="73">
        <v>0.63916666666666666</v>
      </c>
      <c r="G340" s="58">
        <v>17.86</v>
      </c>
      <c r="H340" s="58">
        <v>5.96</v>
      </c>
      <c r="I340" s="58">
        <v>7.53</v>
      </c>
      <c r="J340" s="58">
        <v>17.91</v>
      </c>
      <c r="K340" s="58">
        <v>5.85</v>
      </c>
      <c r="L340" s="58">
        <v>8.76</v>
      </c>
      <c r="M340" s="59">
        <f t="shared" si="73"/>
        <v>17.884999999999998</v>
      </c>
      <c r="N340" s="59">
        <f t="shared" si="73"/>
        <v>5.9049999999999994</v>
      </c>
      <c r="O340" s="59">
        <f t="shared" si="73"/>
        <v>8.1449999999999996</v>
      </c>
      <c r="P340" s="60">
        <f t="shared" si="78"/>
        <v>0.17428490695119472</v>
      </c>
      <c r="Q340" s="22">
        <f t="shared" si="79"/>
        <v>1.2445146117713845E-6</v>
      </c>
      <c r="R340" s="61">
        <f t="shared" si="80"/>
        <v>4.4505985470111573E-9</v>
      </c>
      <c r="S340" s="22">
        <f t="shared" si="81"/>
        <v>1.9807827426657825E-17</v>
      </c>
      <c r="T340" s="62">
        <v>298</v>
      </c>
      <c r="U340" s="59">
        <f t="shared" si="82"/>
        <v>290.88499999999999</v>
      </c>
      <c r="V340" s="63">
        <f t="shared" si="83"/>
        <v>0.41253404762347068</v>
      </c>
      <c r="W340" s="64">
        <f t="shared" si="84"/>
        <v>2.5854375235853095</v>
      </c>
      <c r="X340" s="65">
        <f t="shared" si="74"/>
        <v>-1.5644715067461445E-7</v>
      </c>
      <c r="Y340" s="66">
        <f t="shared" si="75"/>
        <v>-1.5608067519797486E-7</v>
      </c>
      <c r="Z340" s="66">
        <f t="shared" si="76"/>
        <v>-1.5608153366215523E-7</v>
      </c>
      <c r="AA340" s="67">
        <f t="shared" si="77"/>
        <v>-1.5571591262781297E-7</v>
      </c>
      <c r="AB340" s="68">
        <f t="shared" si="86"/>
        <v>3.3393381705422339E-4</v>
      </c>
      <c r="AC340" s="69"/>
      <c r="AD340" s="70">
        <f t="shared" si="85"/>
        <v>3.3393381705422338</v>
      </c>
      <c r="AE340" s="70"/>
      <c r="AF340" s="74"/>
      <c r="AG340" s="71">
        <v>3340</v>
      </c>
    </row>
    <row r="341" spans="5:33">
      <c r="E341" s="73">
        <v>0.63928240740740738</v>
      </c>
      <c r="G341" s="58">
        <v>17.87</v>
      </c>
      <c r="H341" s="58">
        <v>5.96</v>
      </c>
      <c r="I341" s="58">
        <v>7.52</v>
      </c>
      <c r="J341" s="58">
        <v>17.93</v>
      </c>
      <c r="K341" s="58">
        <v>5.85</v>
      </c>
      <c r="L341" s="58">
        <v>8.74</v>
      </c>
      <c r="M341" s="59">
        <f t="shared" si="73"/>
        <v>17.899999999999999</v>
      </c>
      <c r="N341" s="59">
        <f t="shared" si="73"/>
        <v>5.9049999999999994</v>
      </c>
      <c r="O341" s="59">
        <f t="shared" si="73"/>
        <v>8.129999999999999</v>
      </c>
      <c r="P341" s="60">
        <f t="shared" si="78"/>
        <v>0.1740110130093287</v>
      </c>
      <c r="Q341" s="22">
        <f t="shared" si="79"/>
        <v>1.2445146117713845E-6</v>
      </c>
      <c r="R341" s="61">
        <f t="shared" si="80"/>
        <v>4.4561496771230877E-9</v>
      </c>
      <c r="S341" s="22">
        <f t="shared" si="81"/>
        <v>1.9857269944924199E-17</v>
      </c>
      <c r="T341" s="62">
        <v>298</v>
      </c>
      <c r="U341" s="59">
        <f t="shared" si="82"/>
        <v>290.89999999999998</v>
      </c>
      <c r="V341" s="63">
        <f t="shared" si="83"/>
        <v>0.41164310713569091</v>
      </c>
      <c r="W341" s="64">
        <f t="shared" si="84"/>
        <v>2.5801390223778875</v>
      </c>
      <c r="X341" s="65">
        <f t="shared" si="74"/>
        <v>-1.5617934323597127E-7</v>
      </c>
      <c r="Y341" s="66">
        <f t="shared" si="75"/>
        <v>-1.5581240628686476E-7</v>
      </c>
      <c r="Z341" s="66">
        <f t="shared" si="76"/>
        <v>-1.5581326839014823E-7</v>
      </c>
      <c r="AA341" s="67">
        <f t="shared" si="77"/>
        <v>-1.5544718949337279E-7</v>
      </c>
      <c r="AB341" s="68">
        <f t="shared" si="86"/>
        <v>3.3237300458585227E-4</v>
      </c>
      <c r="AC341" s="69"/>
      <c r="AD341" s="70">
        <f t="shared" si="85"/>
        <v>3.3237300458585226</v>
      </c>
      <c r="AE341" s="70"/>
      <c r="AF341" s="74"/>
      <c r="AG341" s="71">
        <v>3350</v>
      </c>
    </row>
    <row r="342" spans="5:33">
      <c r="E342" s="73">
        <v>0.6393981481481481</v>
      </c>
      <c r="G342" s="58">
        <v>17.89</v>
      </c>
      <c r="H342" s="58">
        <v>5.96</v>
      </c>
      <c r="I342" s="58">
        <v>7.53</v>
      </c>
      <c r="J342" s="58">
        <v>17.940000000000001</v>
      </c>
      <c r="K342" s="58">
        <v>5.85</v>
      </c>
      <c r="L342" s="58">
        <v>8.75</v>
      </c>
      <c r="M342" s="59">
        <f t="shared" si="73"/>
        <v>17.914999999999999</v>
      </c>
      <c r="N342" s="59">
        <f t="shared" si="73"/>
        <v>5.9049999999999994</v>
      </c>
      <c r="O342" s="59">
        <f t="shared" si="73"/>
        <v>8.14</v>
      </c>
      <c r="P342" s="60">
        <f t="shared" si="78"/>
        <v>0.17427220484630812</v>
      </c>
      <c r="Q342" s="22">
        <f t="shared" si="79"/>
        <v>1.2445146117713845E-6</v>
      </c>
      <c r="R342" s="61">
        <f t="shared" si="80"/>
        <v>4.4617077310330637E-9</v>
      </c>
      <c r="S342" s="22">
        <f t="shared" si="81"/>
        <v>1.990683587716021E-17</v>
      </c>
      <c r="T342" s="62">
        <v>298</v>
      </c>
      <c r="U342" s="59">
        <f t="shared" si="82"/>
        <v>290.91500000000002</v>
      </c>
      <c r="V342" s="63">
        <f t="shared" si="83"/>
        <v>0.41075225852427838</v>
      </c>
      <c r="W342" s="64">
        <f t="shared" si="84"/>
        <v>2.5748519244432577</v>
      </c>
      <c r="X342" s="65">
        <f t="shared" si="74"/>
        <v>-1.5638958003775152E-7</v>
      </c>
      <c r="Y342" s="66">
        <f t="shared" si="75"/>
        <v>-1.5601992161836401E-7</v>
      </c>
      <c r="Z342" s="66">
        <f t="shared" si="76"/>
        <v>-1.5602079538084228E-7</v>
      </c>
      <c r="AA342" s="67">
        <f t="shared" si="77"/>
        <v>-1.5565200659330417E-7</v>
      </c>
      <c r="AB342" s="68">
        <f t="shared" si="86"/>
        <v>3.3081487478238002E-4</v>
      </c>
      <c r="AC342" s="69"/>
      <c r="AD342" s="70">
        <f t="shared" si="85"/>
        <v>3.3081487478238003</v>
      </c>
      <c r="AE342" s="70"/>
      <c r="AF342" s="74"/>
      <c r="AG342" s="71">
        <v>3360</v>
      </c>
    </row>
    <row r="343" spans="5:33">
      <c r="E343" s="73">
        <v>0.63951388888888883</v>
      </c>
      <c r="G343" s="58">
        <v>17.91</v>
      </c>
      <c r="H343" s="58">
        <v>5.96</v>
      </c>
      <c r="I343" s="58">
        <v>7.53</v>
      </c>
      <c r="J343" s="58">
        <v>17.96</v>
      </c>
      <c r="K343" s="58">
        <v>5.84</v>
      </c>
      <c r="L343" s="58">
        <v>8.81</v>
      </c>
      <c r="M343" s="59">
        <f t="shared" si="73"/>
        <v>17.935000000000002</v>
      </c>
      <c r="N343" s="59">
        <f t="shared" si="73"/>
        <v>5.9</v>
      </c>
      <c r="O343" s="59">
        <f t="shared" si="73"/>
        <v>8.17</v>
      </c>
      <c r="P343" s="60">
        <f t="shared" si="78"/>
        <v>0.17497763216166359</v>
      </c>
      <c r="Q343" s="22">
        <f t="shared" si="79"/>
        <v>1.2589254117941642E-6</v>
      </c>
      <c r="R343" s="61">
        <f t="shared" si="80"/>
        <v>4.4179715553137225E-9</v>
      </c>
      <c r="S343" s="22">
        <f t="shared" si="81"/>
        <v>1.9518472663561152E-17</v>
      </c>
      <c r="T343" s="62">
        <v>298</v>
      </c>
      <c r="U343" s="59">
        <f t="shared" si="82"/>
        <v>290.935</v>
      </c>
      <c r="V343" s="63">
        <f t="shared" si="83"/>
        <v>0.4095646032699708</v>
      </c>
      <c r="W343" s="64">
        <f t="shared" si="84"/>
        <v>2.5678201545682491</v>
      </c>
      <c r="X343" s="65">
        <f t="shared" si="74"/>
        <v>-1.5365276759865905E-7</v>
      </c>
      <c r="Y343" s="66">
        <f t="shared" si="75"/>
        <v>-1.532942431013634E-7</v>
      </c>
      <c r="Z343" s="66">
        <f t="shared" si="76"/>
        <v>-1.5329507966172722E-7</v>
      </c>
      <c r="AA343" s="67">
        <f t="shared" si="77"/>
        <v>-1.5293738782083209E-7</v>
      </c>
      <c r="AB343" s="68">
        <f t="shared" si="86"/>
        <v>3.2925466974799758E-4</v>
      </c>
      <c r="AC343" s="69"/>
      <c r="AD343" s="70">
        <f t="shared" si="85"/>
        <v>3.2925466974799757</v>
      </c>
      <c r="AE343" s="70"/>
      <c r="AF343" s="74"/>
      <c r="AG343" s="71">
        <v>3370</v>
      </c>
    </row>
    <row r="344" spans="5:33">
      <c r="E344" s="73">
        <v>0.63962962962962966</v>
      </c>
      <c r="G344" s="58">
        <v>17.920000000000002</v>
      </c>
      <c r="H344" s="58">
        <v>5.96</v>
      </c>
      <c r="I344" s="58">
        <v>7.62</v>
      </c>
      <c r="J344" s="58">
        <v>17.97</v>
      </c>
      <c r="K344" s="58">
        <v>5.84</v>
      </c>
      <c r="L344" s="58">
        <v>8.73</v>
      </c>
      <c r="M344" s="59">
        <f t="shared" si="73"/>
        <v>17.945</v>
      </c>
      <c r="N344" s="59">
        <f t="shared" si="73"/>
        <v>5.9</v>
      </c>
      <c r="O344" s="59">
        <f t="shared" si="73"/>
        <v>8.1750000000000007</v>
      </c>
      <c r="P344" s="60">
        <f t="shared" si="78"/>
        <v>0.175116327280671</v>
      </c>
      <c r="Q344" s="22">
        <f t="shared" si="79"/>
        <v>1.2589254117941642E-6</v>
      </c>
      <c r="R344" s="61">
        <f t="shared" si="80"/>
        <v>4.4216444155382509E-9</v>
      </c>
      <c r="S344" s="22">
        <f t="shared" si="81"/>
        <v>1.9550939337460601E-17</v>
      </c>
      <c r="T344" s="62">
        <v>298</v>
      </c>
      <c r="U344" s="59">
        <f t="shared" si="82"/>
        <v>290.94499999999999</v>
      </c>
      <c r="V344" s="63">
        <f t="shared" si="83"/>
        <v>0.40897083687373281</v>
      </c>
      <c r="W344" s="64">
        <f t="shared" si="84"/>
        <v>2.564311835709514</v>
      </c>
      <c r="X344" s="65">
        <f t="shared" si="74"/>
        <v>-1.5352296189926585E-7</v>
      </c>
      <c r="Y344" s="66">
        <f t="shared" si="75"/>
        <v>-1.5316336870988671E-7</v>
      </c>
      <c r="Z344" s="66">
        <f t="shared" si="76"/>
        <v>-1.5316421097647827E-7</v>
      </c>
      <c r="AA344" s="67">
        <f t="shared" si="77"/>
        <v>-1.5280545610804864E-7</v>
      </c>
      <c r="AB344" s="68">
        <f t="shared" si="86"/>
        <v>3.2772172174642147E-4</v>
      </c>
      <c r="AC344" s="69"/>
      <c r="AD344" s="70">
        <f t="shared" si="85"/>
        <v>3.2772172174642149</v>
      </c>
      <c r="AE344" s="70"/>
      <c r="AF344" s="74"/>
      <c r="AG344" s="71">
        <v>3380</v>
      </c>
    </row>
    <row r="345" spans="5:33">
      <c r="E345" s="73">
        <v>0.63974537037037038</v>
      </c>
      <c r="G345" s="58">
        <v>17.93</v>
      </c>
      <c r="H345" s="58">
        <v>5.96</v>
      </c>
      <c r="I345" s="58">
        <v>7.54</v>
      </c>
      <c r="J345" s="58">
        <v>17.989999999999998</v>
      </c>
      <c r="K345" s="58">
        <v>5.84</v>
      </c>
      <c r="L345" s="58">
        <v>8.76</v>
      </c>
      <c r="M345" s="59">
        <f t="shared" si="73"/>
        <v>17.96</v>
      </c>
      <c r="N345" s="59">
        <f t="shared" si="73"/>
        <v>5.9</v>
      </c>
      <c r="O345" s="59">
        <f t="shared" si="73"/>
        <v>8.15</v>
      </c>
      <c r="P345" s="60">
        <f t="shared" si="78"/>
        <v>0.17462809418356237</v>
      </c>
      <c r="Q345" s="22">
        <f t="shared" si="79"/>
        <v>1.2589254117941642E-6</v>
      </c>
      <c r="R345" s="61">
        <f t="shared" si="80"/>
        <v>4.4271594318220328E-9</v>
      </c>
      <c r="S345" s="22">
        <f t="shared" si="81"/>
        <v>1.9599740634770783E-17</v>
      </c>
      <c r="T345" s="62">
        <v>298</v>
      </c>
      <c r="U345" s="59">
        <f t="shared" si="82"/>
        <v>290.95999999999998</v>
      </c>
      <c r="V345" s="63">
        <f t="shared" si="83"/>
        <v>0.40808026380618545</v>
      </c>
      <c r="W345" s="64">
        <f t="shared" si="84"/>
        <v>2.5590587937197076</v>
      </c>
      <c r="X345" s="65">
        <f t="shared" si="74"/>
        <v>-1.5307335769334957E-7</v>
      </c>
      <c r="Y345" s="66">
        <f t="shared" si="75"/>
        <v>-1.5271418900465942E-7</v>
      </c>
      <c r="Z345" s="66">
        <f t="shared" si="76"/>
        <v>-1.527150317518813E-7</v>
      </c>
      <c r="AA345" s="67">
        <f t="shared" si="77"/>
        <v>-1.523567018555979E-7</v>
      </c>
      <c r="AB345" s="68">
        <f t="shared" si="86"/>
        <v>3.2619008245078808E-4</v>
      </c>
      <c r="AC345" s="69"/>
      <c r="AD345" s="70">
        <f t="shared" si="85"/>
        <v>3.2619008245078809</v>
      </c>
      <c r="AE345" s="70"/>
      <c r="AF345" s="74"/>
      <c r="AG345" s="71">
        <v>3390</v>
      </c>
    </row>
    <row r="346" spans="5:33">
      <c r="E346" s="73">
        <v>0.6398611111111111</v>
      </c>
      <c r="G346" s="58">
        <v>17.96</v>
      </c>
      <c r="H346" s="58">
        <v>5.96</v>
      </c>
      <c r="I346" s="58">
        <v>7.57</v>
      </c>
      <c r="J346" s="58">
        <v>18</v>
      </c>
      <c r="K346" s="58">
        <v>5.84</v>
      </c>
      <c r="L346" s="58">
        <v>8.84</v>
      </c>
      <c r="M346" s="59">
        <f t="shared" si="73"/>
        <v>17.98</v>
      </c>
      <c r="N346" s="59">
        <f t="shared" si="73"/>
        <v>5.9</v>
      </c>
      <c r="O346" s="59">
        <f t="shared" si="73"/>
        <v>8.2050000000000001</v>
      </c>
      <c r="P346" s="60">
        <f t="shared" si="78"/>
        <v>0.1758700860959114</v>
      </c>
      <c r="Q346" s="22">
        <f t="shared" si="79"/>
        <v>1.2589254117941642E-6</v>
      </c>
      <c r="R346" s="61">
        <f t="shared" si="80"/>
        <v>4.434523488633822E-9</v>
      </c>
      <c r="S346" s="22">
        <f t="shared" si="81"/>
        <v>1.9664998571245085E-17</v>
      </c>
      <c r="T346" s="62">
        <v>298</v>
      </c>
      <c r="U346" s="59">
        <f t="shared" si="82"/>
        <v>290.98</v>
      </c>
      <c r="V346" s="63">
        <f t="shared" si="83"/>
        <v>0.4068929758773967</v>
      </c>
      <c r="W346" s="64">
        <f t="shared" si="84"/>
        <v>2.552072312497601</v>
      </c>
      <c r="X346" s="65">
        <f t="shared" si="74"/>
        <v>-1.5437263282513367E-7</v>
      </c>
      <c r="Y346" s="66">
        <f t="shared" si="75"/>
        <v>-1.5400562280951382E-7</v>
      </c>
      <c r="Z346" s="66">
        <f t="shared" si="76"/>
        <v>-1.5400649534986696E-7</v>
      </c>
      <c r="AA346" s="67">
        <f t="shared" si="77"/>
        <v>-1.536403537257944E-7</v>
      </c>
      <c r="AB346" s="68">
        <f t="shared" si="86"/>
        <v>3.2466293494901803E-4</v>
      </c>
      <c r="AC346" s="69"/>
      <c r="AD346" s="70">
        <f t="shared" si="85"/>
        <v>3.2466293494901803</v>
      </c>
      <c r="AE346" s="70"/>
      <c r="AF346" s="74"/>
      <c r="AG346" s="71">
        <v>3400</v>
      </c>
    </row>
    <row r="347" spans="5:33">
      <c r="E347" s="73">
        <v>0.63997685185185182</v>
      </c>
      <c r="G347" s="58">
        <v>17.97</v>
      </c>
      <c r="H347" s="58">
        <v>5.96</v>
      </c>
      <c r="I347" s="58">
        <v>7.56</v>
      </c>
      <c r="J347" s="58">
        <v>18.02</v>
      </c>
      <c r="K347" s="58">
        <v>5.84</v>
      </c>
      <c r="L347" s="58">
        <v>8.83</v>
      </c>
      <c r="M347" s="59">
        <f t="shared" si="73"/>
        <v>17.994999999999997</v>
      </c>
      <c r="N347" s="59">
        <f t="shared" si="73"/>
        <v>5.9</v>
      </c>
      <c r="O347" s="59">
        <f t="shared" si="73"/>
        <v>8.1950000000000003</v>
      </c>
      <c r="P347" s="60">
        <f t="shared" si="78"/>
        <v>0.17570335319405994</v>
      </c>
      <c r="Q347" s="22">
        <f t="shared" si="79"/>
        <v>1.2589254117941642E-6</v>
      </c>
      <c r="R347" s="61">
        <f t="shared" si="80"/>
        <v>4.4400545686918842E-9</v>
      </c>
      <c r="S347" s="22">
        <f t="shared" si="81"/>
        <v>1.9714084572961675E-17</v>
      </c>
      <c r="T347" s="62">
        <v>298</v>
      </c>
      <c r="U347" s="59">
        <f t="shared" si="82"/>
        <v>290.995</v>
      </c>
      <c r="V347" s="63">
        <f t="shared" si="83"/>
        <v>0.40600261703336649</v>
      </c>
      <c r="W347" s="64">
        <f t="shared" si="84"/>
        <v>2.5468455996827122</v>
      </c>
      <c r="X347" s="65">
        <f t="shared" si="74"/>
        <v>-1.541936293836566E-7</v>
      </c>
      <c r="Y347" s="66">
        <f t="shared" si="75"/>
        <v>-1.5382572482883015E-7</v>
      </c>
      <c r="Z347" s="66">
        <f t="shared" si="76"/>
        <v>-1.538266026456505E-7</v>
      </c>
      <c r="AA347" s="67">
        <f t="shared" si="77"/>
        <v>-1.5345957171871897E-7</v>
      </c>
      <c r="AB347" s="68">
        <f t="shared" si="86"/>
        <v>3.2312287291090189E-4</v>
      </c>
      <c r="AC347" s="69"/>
      <c r="AD347" s="70">
        <f t="shared" si="85"/>
        <v>3.2312287291090187</v>
      </c>
      <c r="AE347" s="70"/>
      <c r="AF347" s="74"/>
      <c r="AG347" s="71">
        <v>3410</v>
      </c>
    </row>
    <row r="348" spans="5:33">
      <c r="E348" s="73">
        <v>0.64009259259259255</v>
      </c>
      <c r="G348" s="58">
        <v>17.98</v>
      </c>
      <c r="H348" s="58">
        <v>5.96</v>
      </c>
      <c r="I348" s="58">
        <v>7.44</v>
      </c>
      <c r="J348" s="58">
        <v>18.03</v>
      </c>
      <c r="K348" s="58">
        <v>5.84</v>
      </c>
      <c r="L348" s="58">
        <v>8.84</v>
      </c>
      <c r="M348" s="59">
        <f t="shared" si="73"/>
        <v>18.005000000000003</v>
      </c>
      <c r="N348" s="59">
        <f t="shared" si="73"/>
        <v>5.9</v>
      </c>
      <c r="O348" s="59">
        <f t="shared" si="73"/>
        <v>8.14</v>
      </c>
      <c r="P348" s="60">
        <f t="shared" si="78"/>
        <v>0.17455567868445321</v>
      </c>
      <c r="Q348" s="22">
        <f t="shared" si="79"/>
        <v>1.2589254117941642E-6</v>
      </c>
      <c r="R348" s="61">
        <f t="shared" si="80"/>
        <v>4.4437457875274779E-9</v>
      </c>
      <c r="S348" s="22">
        <f t="shared" si="81"/>
        <v>1.9746876624168205E-17</v>
      </c>
      <c r="T348" s="62">
        <v>298</v>
      </c>
      <c r="U348" s="59">
        <f t="shared" si="82"/>
        <v>291.005</v>
      </c>
      <c r="V348" s="63">
        <f t="shared" si="83"/>
        <v>0.40540909546400744</v>
      </c>
      <c r="W348" s="64">
        <f t="shared" si="84"/>
        <v>2.5433673713760792</v>
      </c>
      <c r="X348" s="65">
        <f t="shared" si="74"/>
        <v>-1.5291962942118356E-7</v>
      </c>
      <c r="Y348" s="66">
        <f t="shared" si="75"/>
        <v>-1.5255604838607769E-7</v>
      </c>
      <c r="Z348" s="66">
        <f t="shared" si="76"/>
        <v>-1.5255691283473996E-7</v>
      </c>
      <c r="AA348" s="67">
        <f t="shared" si="77"/>
        <v>-1.5219419213767769E-7</v>
      </c>
      <c r="AB348" s="68">
        <f t="shared" si="86"/>
        <v>3.21584609817483E-4</v>
      </c>
      <c r="AC348" s="69"/>
      <c r="AD348" s="70">
        <f t="shared" si="85"/>
        <v>3.21584609817483</v>
      </c>
      <c r="AE348" s="70"/>
      <c r="AF348" s="74"/>
      <c r="AG348" s="71">
        <v>3420</v>
      </c>
    </row>
    <row r="349" spans="5:33">
      <c r="E349" s="73">
        <v>0.64020833333333327</v>
      </c>
      <c r="G349" s="58">
        <v>18</v>
      </c>
      <c r="H349" s="58">
        <v>5.96</v>
      </c>
      <c r="I349" s="58">
        <v>7.41</v>
      </c>
      <c r="J349" s="58">
        <v>18.04</v>
      </c>
      <c r="K349" s="58">
        <v>5.84</v>
      </c>
      <c r="L349" s="58">
        <v>8.7100000000000009</v>
      </c>
      <c r="M349" s="59">
        <f t="shared" si="73"/>
        <v>18.02</v>
      </c>
      <c r="N349" s="59">
        <f t="shared" si="73"/>
        <v>5.9</v>
      </c>
      <c r="O349" s="59">
        <f t="shared" si="73"/>
        <v>8.06</v>
      </c>
      <c r="P349" s="60">
        <f t="shared" si="78"/>
        <v>0.17288701386968783</v>
      </c>
      <c r="Q349" s="22">
        <f t="shared" si="79"/>
        <v>1.2589254117941642E-6</v>
      </c>
      <c r="R349" s="61">
        <f t="shared" si="80"/>
        <v>4.4492883703487166E-9</v>
      </c>
      <c r="S349" s="22">
        <f t="shared" si="81"/>
        <v>1.9796167002520338E-17</v>
      </c>
      <c r="T349" s="62">
        <v>298</v>
      </c>
      <c r="U349" s="59">
        <f t="shared" si="82"/>
        <v>291.02</v>
      </c>
      <c r="V349" s="63">
        <f t="shared" si="83"/>
        <v>0.4045188895894522</v>
      </c>
      <c r="W349" s="64">
        <f t="shared" si="84"/>
        <v>2.538159380518624</v>
      </c>
      <c r="X349" s="65">
        <f t="shared" si="74"/>
        <v>-1.5142562569466478E-7</v>
      </c>
      <c r="Y349" s="66">
        <f t="shared" si="75"/>
        <v>-1.5106741491173047E-7</v>
      </c>
      <c r="Z349" s="66">
        <f t="shared" si="76"/>
        <v>-1.5106826229119096E-7</v>
      </c>
      <c r="AA349" s="67">
        <f t="shared" si="77"/>
        <v>-1.5071089487861427E-7</v>
      </c>
      <c r="AB349" s="68">
        <f t="shared" si="86"/>
        <v>3.2005904357748215E-4</v>
      </c>
      <c r="AC349" s="69"/>
      <c r="AD349" s="70">
        <f t="shared" si="85"/>
        <v>3.2005904357748216</v>
      </c>
      <c r="AE349" s="70"/>
      <c r="AF349" s="74"/>
      <c r="AG349" s="71">
        <v>3430</v>
      </c>
    </row>
    <row r="350" spans="5:33">
      <c r="E350" s="73">
        <v>0.6403240740740741</v>
      </c>
      <c r="G350" s="58">
        <v>18.010000000000002</v>
      </c>
      <c r="H350" s="58">
        <v>5.95</v>
      </c>
      <c r="I350" s="58">
        <v>7.37</v>
      </c>
      <c r="J350" s="58">
        <v>18.059999999999999</v>
      </c>
      <c r="K350" s="58">
        <v>5.84</v>
      </c>
      <c r="L350" s="58">
        <v>8.73</v>
      </c>
      <c r="M350" s="59">
        <f t="shared" si="73"/>
        <v>18.035</v>
      </c>
      <c r="N350" s="59">
        <f t="shared" si="73"/>
        <v>5.8949999999999996</v>
      </c>
      <c r="O350" s="59">
        <f t="shared" si="73"/>
        <v>8.0500000000000007</v>
      </c>
      <c r="P350" s="60">
        <f t="shared" si="78"/>
        <v>0.17271935120731075</v>
      </c>
      <c r="Q350" s="22">
        <f t="shared" si="79"/>
        <v>1.2735030810166609E-6</v>
      </c>
      <c r="R350" s="61">
        <f t="shared" si="80"/>
        <v>4.403843758932854E-9</v>
      </c>
      <c r="S350" s="22">
        <f t="shared" si="81"/>
        <v>1.9393839853091849E-17</v>
      </c>
      <c r="T350" s="62">
        <v>298</v>
      </c>
      <c r="U350" s="59">
        <f t="shared" si="82"/>
        <v>291.03500000000003</v>
      </c>
      <c r="V350" s="63">
        <f t="shared" si="83"/>
        <v>0.40362877547765919</v>
      </c>
      <c r="W350" s="64">
        <f t="shared" si="84"/>
        <v>2.5329625891296312</v>
      </c>
      <c r="X350" s="65">
        <f t="shared" si="74"/>
        <v>-1.4780736932196269E-7</v>
      </c>
      <c r="Y350" s="66">
        <f t="shared" si="75"/>
        <v>-1.4746445407094344E-7</v>
      </c>
      <c r="Z350" s="66">
        <f t="shared" si="76"/>
        <v>-1.4746524963932356E-7</v>
      </c>
      <c r="AA350" s="67">
        <f t="shared" si="77"/>
        <v>-1.4712312626522398E-7</v>
      </c>
      <c r="AB350" s="68">
        <f t="shared" si="86"/>
        <v>3.1854836378585028E-4</v>
      </c>
      <c r="AC350" s="69"/>
      <c r="AD350" s="70">
        <f t="shared" si="85"/>
        <v>3.185483637858503</v>
      </c>
      <c r="AE350" s="70"/>
      <c r="AF350" s="74"/>
      <c r="AG350" s="71">
        <v>3440</v>
      </c>
    </row>
    <row r="351" spans="5:33">
      <c r="E351" s="73">
        <v>0.64043981481481482</v>
      </c>
      <c r="G351" s="58">
        <v>18.02</v>
      </c>
      <c r="H351" s="58">
        <v>5.95</v>
      </c>
      <c r="I351" s="58">
        <v>7.56</v>
      </c>
      <c r="J351" s="58">
        <v>18.07</v>
      </c>
      <c r="K351" s="58">
        <v>5.84</v>
      </c>
      <c r="L351" s="58">
        <v>8.69</v>
      </c>
      <c r="M351" s="59">
        <f t="shared" si="73"/>
        <v>18.045000000000002</v>
      </c>
      <c r="N351" s="59">
        <f t="shared" si="73"/>
        <v>5.8949999999999996</v>
      </c>
      <c r="O351" s="59">
        <f t="shared" si="73"/>
        <v>8.125</v>
      </c>
      <c r="P351" s="60">
        <f t="shared" si="78"/>
        <v>0.17436006777804386</v>
      </c>
      <c r="Q351" s="22">
        <f t="shared" si="79"/>
        <v>1.2735030810166609E-6</v>
      </c>
      <c r="R351" s="61">
        <f t="shared" si="80"/>
        <v>4.4075048740791853E-9</v>
      </c>
      <c r="S351" s="22">
        <f t="shared" si="81"/>
        <v>1.9426099215031774E-17</v>
      </c>
      <c r="T351" s="62">
        <v>298</v>
      </c>
      <c r="U351" s="59">
        <f t="shared" si="82"/>
        <v>291.04500000000002</v>
      </c>
      <c r="V351" s="63">
        <f t="shared" si="83"/>
        <v>0.40303541704210705</v>
      </c>
      <c r="W351" s="64">
        <f t="shared" si="84"/>
        <v>2.5295042710136149</v>
      </c>
      <c r="X351" s="65">
        <f t="shared" si="74"/>
        <v>-1.4897113803618394E-7</v>
      </c>
      <c r="Y351" s="66">
        <f t="shared" si="75"/>
        <v>-1.486211815593208E-7</v>
      </c>
      <c r="Z351" s="66">
        <f t="shared" si="76"/>
        <v>-1.4862200366175831E-7</v>
      </c>
      <c r="AA351" s="67">
        <f t="shared" si="77"/>
        <v>-1.4827286542483859E-7</v>
      </c>
      <c r="AB351" s="68">
        <f t="shared" si="86"/>
        <v>3.1707371394750411E-4</v>
      </c>
      <c r="AC351" s="69"/>
      <c r="AD351" s="70">
        <f t="shared" si="85"/>
        <v>3.1707371394750412</v>
      </c>
      <c r="AE351" s="70"/>
      <c r="AF351" s="74"/>
      <c r="AG351" s="71">
        <v>3450</v>
      </c>
    </row>
    <row r="352" spans="5:33">
      <c r="E352" s="73">
        <v>0.64055555555555554</v>
      </c>
      <c r="G352" s="58">
        <v>18.03</v>
      </c>
      <c r="H352" s="58">
        <v>5.95</v>
      </c>
      <c r="I352" s="58">
        <v>7.48</v>
      </c>
      <c r="J352" s="58">
        <v>18.079999999999998</v>
      </c>
      <c r="K352" s="58">
        <v>5.84</v>
      </c>
      <c r="L352" s="58">
        <v>8.7899999999999991</v>
      </c>
      <c r="M352" s="59">
        <f t="shared" si="73"/>
        <v>18.055</v>
      </c>
      <c r="N352" s="59">
        <f t="shared" si="73"/>
        <v>5.8949999999999996</v>
      </c>
      <c r="O352" s="59">
        <f t="shared" si="73"/>
        <v>8.1349999999999998</v>
      </c>
      <c r="P352" s="60">
        <f t="shared" si="78"/>
        <v>0.17460624508110492</v>
      </c>
      <c r="Q352" s="22">
        <f t="shared" si="79"/>
        <v>1.2735030810166609E-6</v>
      </c>
      <c r="R352" s="61">
        <f t="shared" si="80"/>
        <v>4.4111690328766639E-9</v>
      </c>
      <c r="S352" s="22">
        <f t="shared" si="81"/>
        <v>1.9458412236610042E-17</v>
      </c>
      <c r="T352" s="62">
        <v>298</v>
      </c>
      <c r="U352" s="59">
        <f t="shared" si="82"/>
        <v>291.05500000000001</v>
      </c>
      <c r="V352" s="63">
        <f t="shared" si="83"/>
        <v>0.40244209937949721</v>
      </c>
      <c r="W352" s="64">
        <f t="shared" si="84"/>
        <v>2.5260509117807572</v>
      </c>
      <c r="X352" s="65">
        <f t="shared" si="74"/>
        <v>-1.4893252176081099E-7</v>
      </c>
      <c r="Y352" s="66">
        <f t="shared" si="75"/>
        <v>-1.4858109947265083E-7</v>
      </c>
      <c r="Z352" s="66">
        <f t="shared" si="76"/>
        <v>-1.485819286913007E-7</v>
      </c>
      <c r="AA352" s="67">
        <f t="shared" si="77"/>
        <v>-1.4823133170852941E-7</v>
      </c>
      <c r="AB352" s="68">
        <f t="shared" si="86"/>
        <v>3.155874966576655E-4</v>
      </c>
      <c r="AC352" s="69"/>
      <c r="AD352" s="70">
        <f t="shared" si="85"/>
        <v>3.155874966576655</v>
      </c>
      <c r="AE352" s="70"/>
      <c r="AF352" s="74"/>
      <c r="AG352" s="71">
        <v>3460</v>
      </c>
    </row>
    <row r="353" spans="5:33">
      <c r="E353" s="73">
        <v>0.64067129629629627</v>
      </c>
      <c r="G353" s="58">
        <v>18.05</v>
      </c>
      <c r="H353" s="58">
        <v>5.96</v>
      </c>
      <c r="I353" s="58">
        <v>7.5</v>
      </c>
      <c r="J353" s="58">
        <v>18.09</v>
      </c>
      <c r="K353" s="58">
        <v>5.84</v>
      </c>
      <c r="L353" s="58">
        <v>8.73</v>
      </c>
      <c r="M353" s="59">
        <f t="shared" si="73"/>
        <v>18.07</v>
      </c>
      <c r="N353" s="59">
        <f t="shared" si="73"/>
        <v>5.9</v>
      </c>
      <c r="O353" s="59">
        <f t="shared" si="73"/>
        <v>8.1150000000000002</v>
      </c>
      <c r="P353" s="60">
        <f t="shared" si="78"/>
        <v>0.17422424878780632</v>
      </c>
      <c r="Q353" s="22">
        <f t="shared" si="79"/>
        <v>1.2589254117941642E-6</v>
      </c>
      <c r="R353" s="61">
        <f t="shared" si="80"/>
        <v>4.4678136230883893E-9</v>
      </c>
      <c r="S353" s="22">
        <f t="shared" si="81"/>
        <v>1.9961358570654199E-17</v>
      </c>
      <c r="T353" s="62">
        <v>298</v>
      </c>
      <c r="U353" s="59">
        <f t="shared" si="82"/>
        <v>291.07</v>
      </c>
      <c r="V353" s="63">
        <f t="shared" si="83"/>
        <v>0.40155219932565511</v>
      </c>
      <c r="W353" s="64">
        <f t="shared" si="84"/>
        <v>2.5208801545602877</v>
      </c>
      <c r="X353" s="65">
        <f t="shared" si="74"/>
        <v>-1.5204125230733346E-7</v>
      </c>
      <c r="Y353" s="66">
        <f t="shared" si="75"/>
        <v>-1.5167327365798684E-7</v>
      </c>
      <c r="Z353" s="66">
        <f t="shared" si="76"/>
        <v>-1.5167416426026959E-7</v>
      </c>
      <c r="AA353" s="67">
        <f t="shared" si="77"/>
        <v>-1.5130707190223587E-7</v>
      </c>
      <c r="AB353" s="68">
        <f t="shared" si="86"/>
        <v>3.1410168014133676E-4</v>
      </c>
      <c r="AC353" s="69"/>
      <c r="AD353" s="70">
        <f t="shared" si="85"/>
        <v>3.1410168014133677</v>
      </c>
      <c r="AE353" s="70"/>
      <c r="AF353" s="74"/>
      <c r="AG353" s="71">
        <v>3470</v>
      </c>
    </row>
    <row r="354" spans="5:33">
      <c r="E354" s="73">
        <v>0.64078703703703699</v>
      </c>
      <c r="G354" s="58">
        <v>18.059999999999999</v>
      </c>
      <c r="H354" s="58">
        <v>5.96</v>
      </c>
      <c r="I354" s="58">
        <v>7.49</v>
      </c>
      <c r="J354" s="58">
        <v>18.11</v>
      </c>
      <c r="K354" s="58">
        <v>5.84</v>
      </c>
      <c r="L354" s="58">
        <v>8.81</v>
      </c>
      <c r="M354" s="59">
        <f t="shared" si="73"/>
        <v>18.085000000000001</v>
      </c>
      <c r="N354" s="59">
        <f t="shared" si="73"/>
        <v>5.9</v>
      </c>
      <c r="O354" s="59">
        <f t="shared" si="73"/>
        <v>8.15</v>
      </c>
      <c r="P354" s="60">
        <f t="shared" si="78"/>
        <v>0.1750231831198561</v>
      </c>
      <c r="Q354" s="22">
        <f t="shared" si="79"/>
        <v>1.2589254117941642E-6</v>
      </c>
      <c r="R354" s="61">
        <f t="shared" si="80"/>
        <v>4.4733862251722753E-9</v>
      </c>
      <c r="S354" s="22">
        <f t="shared" si="81"/>
        <v>2.0011184319561059E-17</v>
      </c>
      <c r="T354" s="62">
        <v>298</v>
      </c>
      <c r="U354" s="59">
        <f t="shared" si="82"/>
        <v>291.08499999999998</v>
      </c>
      <c r="V354" s="63">
        <f t="shared" si="83"/>
        <v>0.40066239098729794</v>
      </c>
      <c r="W354" s="64">
        <f t="shared" si="84"/>
        <v>2.5157205130152311</v>
      </c>
      <c r="X354" s="65">
        <f t="shared" si="74"/>
        <v>-1.5269285409439081E-7</v>
      </c>
      <c r="Y354" s="66">
        <f t="shared" si="75"/>
        <v>-1.5231991374125826E-7</v>
      </c>
      <c r="Z354" s="66">
        <f t="shared" si="76"/>
        <v>-1.5232082461890096E-7</v>
      </c>
      <c r="AA354" s="67">
        <f t="shared" si="77"/>
        <v>-1.519487906939163E-7</v>
      </c>
      <c r="AB354" s="68">
        <f t="shared" si="86"/>
        <v>3.125849414745933E-4</v>
      </c>
      <c r="AC354" s="69"/>
      <c r="AD354" s="70">
        <f t="shared" si="85"/>
        <v>3.1258494147459328</v>
      </c>
      <c r="AE354" s="70"/>
      <c r="AF354" s="74"/>
      <c r="AG354" s="71">
        <v>3480</v>
      </c>
    </row>
    <row r="355" spans="5:33">
      <c r="E355" s="73">
        <v>0.64090277777777782</v>
      </c>
      <c r="G355" s="58">
        <v>18.07</v>
      </c>
      <c r="H355" s="58">
        <v>5.95</v>
      </c>
      <c r="I355" s="58">
        <v>7.53</v>
      </c>
      <c r="J355" s="58">
        <v>18.12</v>
      </c>
      <c r="K355" s="58">
        <v>5.84</v>
      </c>
      <c r="L355" s="58">
        <v>8.7899999999999991</v>
      </c>
      <c r="M355" s="59">
        <f t="shared" si="73"/>
        <v>18.094999999999999</v>
      </c>
      <c r="N355" s="59">
        <f t="shared" si="73"/>
        <v>5.8949999999999996</v>
      </c>
      <c r="O355" s="59">
        <f t="shared" si="73"/>
        <v>8.16</v>
      </c>
      <c r="P355" s="60">
        <f t="shared" si="78"/>
        <v>0.17526965872777364</v>
      </c>
      <c r="Q355" s="22">
        <f t="shared" si="79"/>
        <v>1.2735030810166609E-6</v>
      </c>
      <c r="R355" s="61">
        <f t="shared" si="80"/>
        <v>4.4258561552161371E-9</v>
      </c>
      <c r="S355" s="22">
        <f t="shared" si="81"/>
        <v>1.9588202706664567E-17</v>
      </c>
      <c r="T355" s="62">
        <v>298</v>
      </c>
      <c r="U355" s="59">
        <f t="shared" si="82"/>
        <v>291.09500000000003</v>
      </c>
      <c r="V355" s="63">
        <f t="shared" si="83"/>
        <v>0.40006923637443348</v>
      </c>
      <c r="W355" s="64">
        <f t="shared" si="84"/>
        <v>2.5122869150072948</v>
      </c>
      <c r="X355" s="65">
        <f t="shared" si="74"/>
        <v>-1.4915003765379364E-7</v>
      </c>
      <c r="Y355" s="66">
        <f t="shared" si="75"/>
        <v>-1.4879246018382367E-7</v>
      </c>
      <c r="Z355" s="66">
        <f t="shared" si="76"/>
        <v>-1.4879331745244417E-7</v>
      </c>
      <c r="AA355" s="67">
        <f t="shared" si="77"/>
        <v>-1.4843659314060368E-7</v>
      </c>
      <c r="AB355" s="68">
        <f t="shared" si="86"/>
        <v>3.110617362720789E-4</v>
      </c>
      <c r="AC355" s="69"/>
      <c r="AD355" s="70">
        <f t="shared" si="85"/>
        <v>3.1106173627207889</v>
      </c>
      <c r="AE355" s="70"/>
      <c r="AF355" s="74"/>
      <c r="AG355" s="71">
        <v>3490</v>
      </c>
    </row>
    <row r="356" spans="5:33">
      <c r="E356" s="73">
        <v>0.64101851851851854</v>
      </c>
      <c r="G356" s="58">
        <v>18.079999999999998</v>
      </c>
      <c r="H356" s="58">
        <v>5.95</v>
      </c>
      <c r="I356" s="58">
        <v>7.53</v>
      </c>
      <c r="J356" s="58">
        <v>18.13</v>
      </c>
      <c r="K356" s="58">
        <v>5.84</v>
      </c>
      <c r="L356" s="58">
        <v>8.82</v>
      </c>
      <c r="M356" s="59">
        <f t="shared" si="73"/>
        <v>18.104999999999997</v>
      </c>
      <c r="N356" s="59">
        <f t="shared" si="73"/>
        <v>5.8949999999999996</v>
      </c>
      <c r="O356" s="59">
        <f t="shared" si="73"/>
        <v>8.1750000000000007</v>
      </c>
      <c r="P356" s="60">
        <f t="shared" si="78"/>
        <v>0.17562363866007835</v>
      </c>
      <c r="Q356" s="22">
        <f t="shared" si="79"/>
        <v>1.2735030810166609E-6</v>
      </c>
      <c r="R356" s="61">
        <f t="shared" si="80"/>
        <v>4.4295355702663368E-9</v>
      </c>
      <c r="S356" s="22">
        <f t="shared" si="81"/>
        <v>1.9620785368254722E-17</v>
      </c>
      <c r="T356" s="62">
        <v>298</v>
      </c>
      <c r="U356" s="59">
        <f t="shared" si="82"/>
        <v>291.10500000000002</v>
      </c>
      <c r="V356" s="63">
        <f t="shared" si="83"/>
        <v>0.39947612251351022</v>
      </c>
      <c r="W356" s="64">
        <f t="shared" si="84"/>
        <v>2.5088582387868499</v>
      </c>
      <c r="X356" s="65">
        <f t="shared" si="74"/>
        <v>-1.4918739240989604E-7</v>
      </c>
      <c r="Y356" s="66">
        <f t="shared" si="75"/>
        <v>-1.4882791629102829E-7</v>
      </c>
      <c r="Z356" s="66">
        <f t="shared" si="76"/>
        <v>-1.4882878247065613E-7</v>
      </c>
      <c r="AA356" s="67">
        <f t="shared" si="77"/>
        <v>-1.4847016835719097E-7</v>
      </c>
      <c r="AB356" s="68">
        <f t="shared" si="86"/>
        <v>3.0957380596196736E-4</v>
      </c>
      <c r="AC356" s="69"/>
      <c r="AD356" s="70">
        <f t="shared" si="85"/>
        <v>3.0957380596196735</v>
      </c>
      <c r="AE356" s="70"/>
      <c r="AF356" s="74"/>
      <c r="AG356" s="71">
        <v>3500</v>
      </c>
    </row>
    <row r="357" spans="5:33">
      <c r="E357" s="73">
        <v>0.64113425925925926</v>
      </c>
      <c r="G357" s="58">
        <v>18.09</v>
      </c>
      <c r="H357" s="58">
        <v>5.95</v>
      </c>
      <c r="I357" s="58">
        <v>7.49</v>
      </c>
      <c r="J357" s="58">
        <v>18.14</v>
      </c>
      <c r="K357" s="58">
        <v>5.84</v>
      </c>
      <c r="L357" s="58">
        <v>8.7899999999999991</v>
      </c>
      <c r="M357" s="59">
        <f t="shared" si="73"/>
        <v>18.115000000000002</v>
      </c>
      <c r="N357" s="59">
        <f t="shared" si="73"/>
        <v>5.8949999999999996</v>
      </c>
      <c r="O357" s="59">
        <f t="shared" si="73"/>
        <v>8.14</v>
      </c>
      <c r="P357" s="60">
        <f t="shared" si="78"/>
        <v>0.17490340158186113</v>
      </c>
      <c r="Q357" s="22">
        <f t="shared" si="79"/>
        <v>1.2735030810166609E-6</v>
      </c>
      <c r="R357" s="61">
        <f t="shared" si="80"/>
        <v>4.4332180441812268E-9</v>
      </c>
      <c r="S357" s="22">
        <f t="shared" si="81"/>
        <v>1.9653422227254022E-17</v>
      </c>
      <c r="T357" s="62">
        <v>298</v>
      </c>
      <c r="U357" s="59">
        <f t="shared" si="82"/>
        <v>291.11500000000001</v>
      </c>
      <c r="V357" s="63">
        <f t="shared" si="83"/>
        <v>0.39888304940032132</v>
      </c>
      <c r="W357" s="64">
        <f t="shared" si="84"/>
        <v>2.5054344769695338</v>
      </c>
      <c r="X357" s="65">
        <f t="shared" si="74"/>
        <v>-1.4830963314558016E-7</v>
      </c>
      <c r="Y357" s="66">
        <f t="shared" si="75"/>
        <v>-1.479526584456635E-7</v>
      </c>
      <c r="Z357" s="66">
        <f t="shared" si="76"/>
        <v>-1.4795351766791142E-7</v>
      </c>
      <c r="AA357" s="67">
        <f t="shared" si="77"/>
        <v>-1.4759739805402308E-7</v>
      </c>
      <c r="AB357" s="68">
        <f t="shared" si="86"/>
        <v>3.0808552103148325E-4</v>
      </c>
      <c r="AC357" s="69"/>
      <c r="AD357" s="70">
        <f t="shared" si="85"/>
        <v>3.0808552103148323</v>
      </c>
      <c r="AE357" s="70"/>
      <c r="AF357" s="74"/>
      <c r="AG357" s="71">
        <v>3510</v>
      </c>
    </row>
    <row r="358" spans="5:33">
      <c r="E358" s="73">
        <v>0.64124999999999999</v>
      </c>
      <c r="G358" s="58">
        <v>18.11</v>
      </c>
      <c r="H358" s="58">
        <v>5.95</v>
      </c>
      <c r="I358" s="58">
        <v>7.53</v>
      </c>
      <c r="J358" s="58">
        <v>18.16</v>
      </c>
      <c r="K358" s="58">
        <v>5.84</v>
      </c>
      <c r="L358" s="58">
        <v>8.85</v>
      </c>
      <c r="M358" s="59">
        <f t="shared" si="73"/>
        <v>18.134999999999998</v>
      </c>
      <c r="N358" s="59">
        <f t="shared" si="73"/>
        <v>5.8949999999999996</v>
      </c>
      <c r="O358" s="59">
        <f t="shared" si="73"/>
        <v>8.19</v>
      </c>
      <c r="P358" s="60">
        <f t="shared" si="78"/>
        <v>0.17604150729787352</v>
      </c>
      <c r="Q358" s="22">
        <f t="shared" si="79"/>
        <v>1.2735030810166609E-6</v>
      </c>
      <c r="R358" s="61">
        <f t="shared" si="80"/>
        <v>4.4405921787790757E-9</v>
      </c>
      <c r="S358" s="22">
        <f t="shared" si="81"/>
        <v>1.9718858898233899E-17</v>
      </c>
      <c r="T358" s="62">
        <v>298</v>
      </c>
      <c r="U358" s="59">
        <f t="shared" si="82"/>
        <v>291.13499999999999</v>
      </c>
      <c r="V358" s="63">
        <f t="shared" si="83"/>
        <v>0.39769702540035667</v>
      </c>
      <c r="W358" s="64">
        <f t="shared" si="84"/>
        <v>2.498601667064837</v>
      </c>
      <c r="X358" s="65">
        <f t="shared" si="74"/>
        <v>-1.4946005818294108E-7</v>
      </c>
      <c r="Y358" s="66">
        <f t="shared" si="75"/>
        <v>-1.490957745450891E-7</v>
      </c>
      <c r="Z358" s="66">
        <f t="shared" si="76"/>
        <v>-1.4909666242490407E-7</v>
      </c>
      <c r="AA358" s="67">
        <f t="shared" si="77"/>
        <v>-1.4873326233875292E-7</v>
      </c>
      <c r="AB358" s="68">
        <f t="shared" si="86"/>
        <v>3.0660598872577199E-4</v>
      </c>
      <c r="AC358" s="69"/>
      <c r="AD358" s="70">
        <f t="shared" si="85"/>
        <v>3.0660598872577198</v>
      </c>
      <c r="AE358" s="70"/>
      <c r="AF358" s="74"/>
      <c r="AG358" s="71">
        <v>3520</v>
      </c>
    </row>
    <row r="359" spans="5:33">
      <c r="E359" s="73">
        <v>0.64136574074074071</v>
      </c>
      <c r="G359" s="58">
        <v>18.12</v>
      </c>
      <c r="H359" s="58">
        <v>5.95</v>
      </c>
      <c r="I359" s="58">
        <v>7.49</v>
      </c>
      <c r="J359" s="58">
        <v>18.170000000000002</v>
      </c>
      <c r="K359" s="58">
        <v>5.84</v>
      </c>
      <c r="L359" s="58">
        <v>8.82</v>
      </c>
      <c r="M359" s="59">
        <f t="shared" si="73"/>
        <v>18.145000000000003</v>
      </c>
      <c r="N359" s="59">
        <f t="shared" si="73"/>
        <v>5.8949999999999996</v>
      </c>
      <c r="O359" s="59">
        <f t="shared" si="73"/>
        <v>8.1550000000000011</v>
      </c>
      <c r="P359" s="60">
        <f t="shared" si="78"/>
        <v>0.17532095442789281</v>
      </c>
      <c r="Q359" s="22">
        <f t="shared" si="79"/>
        <v>1.2735030810166609E-6</v>
      </c>
      <c r="R359" s="61">
        <f t="shared" si="80"/>
        <v>4.4442838445543295E-9</v>
      </c>
      <c r="S359" s="22">
        <f t="shared" si="81"/>
        <v>1.9751658890966613E-17</v>
      </c>
      <c r="T359" s="62">
        <v>298</v>
      </c>
      <c r="U359" s="59">
        <f t="shared" si="82"/>
        <v>291.14499999999998</v>
      </c>
      <c r="V359" s="63">
        <f t="shared" si="83"/>
        <v>0.39710407450518692</v>
      </c>
      <c r="W359" s="64">
        <f t="shared" si="84"/>
        <v>2.4951926042665655</v>
      </c>
      <c r="X359" s="65">
        <f t="shared" si="74"/>
        <v>-1.4857358552330711E-7</v>
      </c>
      <c r="Y359" s="66">
        <f t="shared" si="75"/>
        <v>-1.4821185128373131E-7</v>
      </c>
      <c r="Z359" s="66">
        <f t="shared" si="76"/>
        <v>-1.4821273200327255E-7</v>
      </c>
      <c r="AA359" s="67">
        <f t="shared" si="77"/>
        <v>-1.4785187419463691E-7</v>
      </c>
      <c r="AB359" s="68">
        <f t="shared" si="86"/>
        <v>3.0511502506833587E-4</v>
      </c>
      <c r="AC359" s="69"/>
      <c r="AD359" s="70">
        <f t="shared" si="85"/>
        <v>3.0511502506833588</v>
      </c>
      <c r="AE359" s="70"/>
      <c r="AF359" s="74"/>
      <c r="AG359" s="71">
        <v>3530</v>
      </c>
    </row>
    <row r="360" spans="5:33">
      <c r="E360" s="73">
        <v>0.64148148148148143</v>
      </c>
      <c r="G360" s="58">
        <v>18.13</v>
      </c>
      <c r="H360" s="58">
        <v>5.95</v>
      </c>
      <c r="I360" s="58">
        <v>7.55</v>
      </c>
      <c r="J360" s="58">
        <v>18.18</v>
      </c>
      <c r="K360" s="58">
        <v>5.84</v>
      </c>
      <c r="L360" s="58">
        <v>8.76</v>
      </c>
      <c r="M360" s="59">
        <f t="shared" si="73"/>
        <v>18.155000000000001</v>
      </c>
      <c r="N360" s="59">
        <f t="shared" si="73"/>
        <v>5.8949999999999996</v>
      </c>
      <c r="O360" s="59">
        <f t="shared" si="73"/>
        <v>8.1549999999999994</v>
      </c>
      <c r="P360" s="60">
        <f t="shared" si="78"/>
        <v>0.17535272720361905</v>
      </c>
      <c r="Q360" s="22">
        <f t="shared" si="79"/>
        <v>1.2735030810166609E-6</v>
      </c>
      <c r="R360" s="61">
        <f t="shared" si="80"/>
        <v>4.4479785793788515E-9</v>
      </c>
      <c r="S360" s="22">
        <f t="shared" si="81"/>
        <v>1.9784513442613106E-17</v>
      </c>
      <c r="T360" s="62">
        <v>298</v>
      </c>
      <c r="U360" s="59">
        <f t="shared" si="82"/>
        <v>291.15499999999997</v>
      </c>
      <c r="V360" s="63">
        <f t="shared" si="83"/>
        <v>0.39651116434095929</v>
      </c>
      <c r="W360" s="64">
        <f t="shared" si="84"/>
        <v>2.4917884264495824</v>
      </c>
      <c r="X360" s="65">
        <f t="shared" si="74"/>
        <v>-1.4832701072533913E-7</v>
      </c>
      <c r="Y360" s="66">
        <f t="shared" si="75"/>
        <v>-1.4796471628918559E-7</v>
      </c>
      <c r="Z360" s="66">
        <f t="shared" si="76"/>
        <v>-1.4796560120729879E-7</v>
      </c>
      <c r="AA360" s="67">
        <f t="shared" si="77"/>
        <v>-1.4760418736636533E-7</v>
      </c>
      <c r="AB360" s="68">
        <f t="shared" si="86"/>
        <v>3.0363290069118263E-4</v>
      </c>
      <c r="AC360" s="69"/>
      <c r="AD360" s="70">
        <f t="shared" si="85"/>
        <v>3.0363290069118265</v>
      </c>
      <c r="AE360" s="70"/>
      <c r="AF360" s="74"/>
      <c r="AG360" s="71">
        <v>3540</v>
      </c>
    </row>
    <row r="361" spans="5:33">
      <c r="E361" s="73">
        <v>0.64159722222222226</v>
      </c>
      <c r="G361" s="58">
        <v>18.14</v>
      </c>
      <c r="H361" s="58">
        <v>5.95</v>
      </c>
      <c r="I361" s="58">
        <v>7.5</v>
      </c>
      <c r="J361" s="58">
        <v>18.190000000000001</v>
      </c>
      <c r="K361" s="58">
        <v>5.84</v>
      </c>
      <c r="L361" s="58">
        <v>8.74</v>
      </c>
      <c r="M361" s="59">
        <f t="shared" si="73"/>
        <v>18.164999999999999</v>
      </c>
      <c r="N361" s="59">
        <f t="shared" si="73"/>
        <v>5.8949999999999996</v>
      </c>
      <c r="O361" s="59">
        <f t="shared" si="73"/>
        <v>8.120000000000001</v>
      </c>
      <c r="P361" s="60">
        <f t="shared" si="78"/>
        <v>0.17463178827224937</v>
      </c>
      <c r="Q361" s="22">
        <f t="shared" si="79"/>
        <v>1.2735030810166609E-6</v>
      </c>
      <c r="R361" s="61">
        <f t="shared" si="80"/>
        <v>4.4516763858040895E-9</v>
      </c>
      <c r="S361" s="22">
        <f t="shared" si="81"/>
        <v>1.9817422643925761E-17</v>
      </c>
      <c r="T361" s="62">
        <v>298</v>
      </c>
      <c r="U361" s="59">
        <f t="shared" si="82"/>
        <v>291.16500000000002</v>
      </c>
      <c r="V361" s="63">
        <f t="shared" si="83"/>
        <v>0.3959182949034758</v>
      </c>
      <c r="W361" s="64">
        <f t="shared" si="84"/>
        <v>2.4883891262871844</v>
      </c>
      <c r="X361" s="65">
        <f t="shared" si="74"/>
        <v>-1.4744298879789727E-7</v>
      </c>
      <c r="Y361" s="66">
        <f t="shared" si="75"/>
        <v>-1.4708324692658296E-7</v>
      </c>
      <c r="Z361" s="66">
        <f t="shared" si="76"/>
        <v>-1.4708412465033932E-7</v>
      </c>
      <c r="AA361" s="67">
        <f t="shared" si="77"/>
        <v>-1.4672525621971591E-7</v>
      </c>
      <c r="AB361" s="68">
        <f t="shared" si="86"/>
        <v>3.0215324763604149E-4</v>
      </c>
      <c r="AC361" s="69"/>
      <c r="AD361" s="70">
        <f t="shared" si="85"/>
        <v>3.0215324763604148</v>
      </c>
      <c r="AE361" s="70"/>
      <c r="AF361" s="74"/>
      <c r="AG361" s="71">
        <v>3550</v>
      </c>
    </row>
    <row r="362" spans="5:33">
      <c r="E362" s="73">
        <v>0.64171296296296299</v>
      </c>
      <c r="G362" s="58">
        <v>18.16</v>
      </c>
      <c r="H362" s="58">
        <v>5.95</v>
      </c>
      <c r="I362" s="58">
        <v>7.46</v>
      </c>
      <c r="J362" s="58">
        <v>18.2</v>
      </c>
      <c r="K362" s="58">
        <v>5.84</v>
      </c>
      <c r="L362" s="58">
        <v>8.7899999999999991</v>
      </c>
      <c r="M362" s="59">
        <f t="shared" si="73"/>
        <v>18.18</v>
      </c>
      <c r="N362" s="59">
        <f t="shared" si="73"/>
        <v>5.8949999999999996</v>
      </c>
      <c r="O362" s="59">
        <f t="shared" si="73"/>
        <v>8.125</v>
      </c>
      <c r="P362" s="60">
        <f t="shared" si="78"/>
        <v>0.17478684274485112</v>
      </c>
      <c r="Q362" s="22">
        <f t="shared" si="79"/>
        <v>1.2735030810166609E-6</v>
      </c>
      <c r="R362" s="61">
        <f t="shared" si="80"/>
        <v>4.4572288602797754E-9</v>
      </c>
      <c r="S362" s="22">
        <f t="shared" si="81"/>
        <v>1.9866889112910947E-17</v>
      </c>
      <c r="T362" s="62">
        <v>298</v>
      </c>
      <c r="U362" s="59">
        <f t="shared" si="82"/>
        <v>291.18</v>
      </c>
      <c r="V362" s="63">
        <f t="shared" si="83"/>
        <v>0.39502906710072544</v>
      </c>
      <c r="W362" s="64">
        <f t="shared" si="84"/>
        <v>2.4832993056470558</v>
      </c>
      <c r="X362" s="65">
        <f t="shared" si="74"/>
        <v>-1.4752385107916659E-7</v>
      </c>
      <c r="Y362" s="66">
        <f t="shared" si="75"/>
        <v>-1.4716195284431023E-7</v>
      </c>
      <c r="Z362" s="66">
        <f t="shared" si="76"/>
        <v>-1.4716284063520936E-7</v>
      </c>
      <c r="AA362" s="67">
        <f t="shared" si="77"/>
        <v>-1.4680182583548248E-7</v>
      </c>
      <c r="AB362" s="68">
        <f t="shared" si="86"/>
        <v>3.006824093224224E-4</v>
      </c>
      <c r="AC362" s="69"/>
      <c r="AD362" s="70">
        <f t="shared" si="85"/>
        <v>3.0068240932242238</v>
      </c>
      <c r="AE362" s="70"/>
      <c r="AF362" s="74"/>
      <c r="AG362" s="71">
        <v>3560</v>
      </c>
    </row>
    <row r="363" spans="5:33">
      <c r="E363" s="73">
        <v>0.64182870370370371</v>
      </c>
      <c r="G363" s="58">
        <v>18.170000000000002</v>
      </c>
      <c r="H363" s="58">
        <v>5.95</v>
      </c>
      <c r="I363" s="58">
        <v>7.4</v>
      </c>
      <c r="J363" s="58">
        <v>18.21</v>
      </c>
      <c r="K363" s="58">
        <v>5.84</v>
      </c>
      <c r="L363" s="58">
        <v>8.8000000000000007</v>
      </c>
      <c r="M363" s="59">
        <f t="shared" si="73"/>
        <v>18.190000000000001</v>
      </c>
      <c r="N363" s="59">
        <f t="shared" si="73"/>
        <v>5.8949999999999996</v>
      </c>
      <c r="O363" s="59">
        <f t="shared" si="73"/>
        <v>8.1000000000000014</v>
      </c>
      <c r="P363" s="60">
        <f t="shared" si="78"/>
        <v>0.17428063563364915</v>
      </c>
      <c r="Q363" s="22">
        <f t="shared" si="79"/>
        <v>1.2735030810166609E-6</v>
      </c>
      <c r="R363" s="61">
        <f t="shared" si="80"/>
        <v>4.4609343568832693E-9</v>
      </c>
      <c r="S363" s="22">
        <f t="shared" si="81"/>
        <v>1.9899935336421547E-17</v>
      </c>
      <c r="T363" s="62">
        <v>298</v>
      </c>
      <c r="U363" s="59">
        <f t="shared" si="82"/>
        <v>291.19</v>
      </c>
      <c r="V363" s="63">
        <f t="shared" si="83"/>
        <v>0.39443629946175462</v>
      </c>
      <c r="W363" s="64">
        <f t="shared" si="84"/>
        <v>2.4799121676420968</v>
      </c>
      <c r="X363" s="65">
        <f t="shared" si="74"/>
        <v>-1.4682040716559913E-7</v>
      </c>
      <c r="Y363" s="66">
        <f t="shared" si="75"/>
        <v>-1.4646018899965348E-7</v>
      </c>
      <c r="Z363" s="66">
        <f t="shared" si="76"/>
        <v>-1.4646107278093142E-7</v>
      </c>
      <c r="AA363" s="67">
        <f t="shared" si="77"/>
        <v>-1.4610173405961771E-7</v>
      </c>
      <c r="AB363" s="68">
        <f t="shared" si="86"/>
        <v>2.9921078388263291E-4</v>
      </c>
      <c r="AC363" s="69"/>
      <c r="AD363" s="70">
        <f t="shared" si="85"/>
        <v>2.9921078388263291</v>
      </c>
      <c r="AE363" s="70"/>
      <c r="AF363" s="74"/>
      <c r="AG363" s="71">
        <v>3570</v>
      </c>
    </row>
    <row r="364" spans="5:33">
      <c r="E364" s="73">
        <v>0.64194444444444443</v>
      </c>
      <c r="G364" s="58">
        <v>18.18</v>
      </c>
      <c r="H364" s="58">
        <v>5.95</v>
      </c>
      <c r="I364" s="58">
        <v>7.42</v>
      </c>
      <c r="J364" s="58">
        <v>18.22</v>
      </c>
      <c r="K364" s="58">
        <v>5.84</v>
      </c>
      <c r="L364" s="58">
        <v>8.66</v>
      </c>
      <c r="M364" s="59">
        <f t="shared" si="73"/>
        <v>18.2</v>
      </c>
      <c r="N364" s="59">
        <f t="shared" si="73"/>
        <v>5.8949999999999996</v>
      </c>
      <c r="O364" s="59">
        <f t="shared" si="73"/>
        <v>8.0399999999999991</v>
      </c>
      <c r="P364" s="60">
        <f t="shared" si="78"/>
        <v>0.17302104383509662</v>
      </c>
      <c r="Q364" s="22">
        <f t="shared" si="79"/>
        <v>1.2735030810166609E-6</v>
      </c>
      <c r="R364" s="61">
        <f t="shared" si="80"/>
        <v>4.4646429340342273E-9</v>
      </c>
      <c r="S364" s="22">
        <f t="shared" si="81"/>
        <v>1.9933036528421754E-17</v>
      </c>
      <c r="T364" s="62">
        <v>298</v>
      </c>
      <c r="U364" s="59">
        <f t="shared" si="82"/>
        <v>291.2</v>
      </c>
      <c r="V364" s="63">
        <f t="shared" si="83"/>
        <v>0.39384357253484781</v>
      </c>
      <c r="W364" s="64">
        <f t="shared" si="84"/>
        <v>2.4765298817385015</v>
      </c>
      <c r="X364" s="65">
        <f t="shared" si="74"/>
        <v>-1.4548549357227367E-7</v>
      </c>
      <c r="Y364" s="66">
        <f t="shared" si="75"/>
        <v>-1.4513005611348512E-7</v>
      </c>
      <c r="Z364" s="66">
        <f t="shared" si="76"/>
        <v>-1.4513092448725903E-7</v>
      </c>
      <c r="AA364" s="67">
        <f t="shared" si="77"/>
        <v>-1.4477635115917443E-7</v>
      </c>
      <c r="AB364" s="68">
        <f t="shared" si="86"/>
        <v>2.9774617610798891E-4</v>
      </c>
      <c r="AC364" s="69"/>
      <c r="AD364" s="70">
        <f t="shared" si="85"/>
        <v>2.9774617610798892</v>
      </c>
      <c r="AE364" s="70"/>
      <c r="AF364" s="74"/>
      <c r="AG364" s="71">
        <v>3580</v>
      </c>
    </row>
    <row r="365" spans="5:33">
      <c r="E365" s="73">
        <v>0.64206018518518515</v>
      </c>
      <c r="G365" s="58">
        <v>18.18</v>
      </c>
      <c r="H365" s="58">
        <v>5.95</v>
      </c>
      <c r="I365" s="58">
        <v>7.45</v>
      </c>
      <c r="J365" s="58">
        <v>18.23</v>
      </c>
      <c r="K365" s="58">
        <v>5.84</v>
      </c>
      <c r="L365" s="58">
        <v>8.66</v>
      </c>
      <c r="M365" s="59">
        <f t="shared" si="73"/>
        <v>18.204999999999998</v>
      </c>
      <c r="N365" s="59">
        <f t="shared" si="73"/>
        <v>5.8949999999999996</v>
      </c>
      <c r="O365" s="59">
        <f t="shared" si="73"/>
        <v>8.0549999999999997</v>
      </c>
      <c r="P365" s="60">
        <f t="shared" si="78"/>
        <v>0.17335956577138734</v>
      </c>
      <c r="Q365" s="22">
        <f t="shared" si="79"/>
        <v>1.2735030810166609E-6</v>
      </c>
      <c r="R365" s="61">
        <f t="shared" si="80"/>
        <v>4.4664983786152364E-9</v>
      </c>
      <c r="S365" s="22">
        <f t="shared" si="81"/>
        <v>1.9949607766172537E-17</v>
      </c>
      <c r="T365" s="62">
        <v>298</v>
      </c>
      <c r="U365" s="59">
        <f t="shared" si="82"/>
        <v>291.20499999999998</v>
      </c>
      <c r="V365" s="63">
        <f t="shared" si="83"/>
        <v>0.39354722433710831</v>
      </c>
      <c r="W365" s="64">
        <f t="shared" si="84"/>
        <v>2.4748405560507636</v>
      </c>
      <c r="X365" s="65">
        <f t="shared" si="74"/>
        <v>-1.4527930737224574E-7</v>
      </c>
      <c r="Y365" s="66">
        <f t="shared" si="75"/>
        <v>-1.4492314060554953E-7</v>
      </c>
      <c r="Z365" s="66">
        <f t="shared" si="76"/>
        <v>-1.449240137840358E-7</v>
      </c>
      <c r="AA365" s="67">
        <f t="shared" si="77"/>
        <v>-1.4456871591445688E-7</v>
      </c>
      <c r="AB365" s="68">
        <f t="shared" si="86"/>
        <v>2.9629486976476738E-4</v>
      </c>
      <c r="AC365" s="69"/>
      <c r="AD365" s="70">
        <f t="shared" si="85"/>
        <v>2.9629486976476738</v>
      </c>
      <c r="AE365" s="70"/>
      <c r="AF365" s="74"/>
      <c r="AG365" s="71">
        <v>3590</v>
      </c>
    </row>
    <row r="366" spans="5:33">
      <c r="E366" s="73">
        <v>0.64217592592592587</v>
      </c>
      <c r="G366" s="58">
        <v>18.190000000000001</v>
      </c>
      <c r="H366" s="58">
        <v>5.95</v>
      </c>
      <c r="I366" s="58">
        <v>7.42</v>
      </c>
      <c r="J366" s="58">
        <v>18.239999999999998</v>
      </c>
      <c r="K366" s="58">
        <v>5.84</v>
      </c>
      <c r="L366" s="58">
        <v>8.7899999999999991</v>
      </c>
      <c r="M366" s="59">
        <f t="shared" si="73"/>
        <v>18.215</v>
      </c>
      <c r="N366" s="59">
        <f t="shared" si="73"/>
        <v>5.8949999999999996</v>
      </c>
      <c r="O366" s="59">
        <f t="shared" si="73"/>
        <v>8.1050000000000004</v>
      </c>
      <c r="P366" s="60">
        <f t="shared" si="78"/>
        <v>0.17446731162539852</v>
      </c>
      <c r="Q366" s="22">
        <f t="shared" si="79"/>
        <v>1.2735030810166609E-6</v>
      </c>
      <c r="R366" s="61">
        <f t="shared" si="80"/>
        <v>4.4702115813899352E-9</v>
      </c>
      <c r="S366" s="22">
        <f t="shared" si="81"/>
        <v>1.9982791582392705E-17</v>
      </c>
      <c r="T366" s="62">
        <v>298</v>
      </c>
      <c r="U366" s="59">
        <f t="shared" si="82"/>
        <v>291.21499999999997</v>
      </c>
      <c r="V366" s="63">
        <f t="shared" si="83"/>
        <v>0.39295455847043309</v>
      </c>
      <c r="W366" s="64">
        <f t="shared" si="84"/>
        <v>2.4714655346617063</v>
      </c>
      <c r="X366" s="65">
        <f t="shared" si="74"/>
        <v>-1.4593351720419223E-7</v>
      </c>
      <c r="Y366" s="66">
        <f t="shared" si="75"/>
        <v>-1.4557236904575102E-7</v>
      </c>
      <c r="Z366" s="66">
        <f t="shared" si="76"/>
        <v>-1.455732627951435E-7</v>
      </c>
      <c r="AA366" s="67">
        <f t="shared" si="77"/>
        <v>-1.4521300396249214E-7</v>
      </c>
      <c r="AB366" s="68">
        <f t="shared" si="86"/>
        <v>2.9484563254465762E-4</v>
      </c>
      <c r="AC366" s="75">
        <f>D17</f>
        <v>2.7032749858836819E-4</v>
      </c>
      <c r="AD366" s="70">
        <f t="shared" si="85"/>
        <v>2.9484563254465761</v>
      </c>
      <c r="AE366" s="70">
        <f>AC366*10000</f>
        <v>2.7032749858836818</v>
      </c>
      <c r="AF366" s="74">
        <f>(AD366-AE366)*(AD366-AE366)</f>
        <v>6.0113889269855295E-2</v>
      </c>
      <c r="AG366" s="71">
        <v>3600</v>
      </c>
    </row>
    <row r="367" spans="5:33">
      <c r="E367" s="73">
        <v>0.64229166666666671</v>
      </c>
      <c r="G367" s="58">
        <v>18.2</v>
      </c>
      <c r="H367" s="58">
        <v>5.95</v>
      </c>
      <c r="I367" s="58">
        <v>7.26</v>
      </c>
      <c r="J367" s="58">
        <v>18.25</v>
      </c>
      <c r="K367" s="58">
        <v>5.84</v>
      </c>
      <c r="L367" s="58">
        <v>8.65</v>
      </c>
      <c r="M367" s="59">
        <f t="shared" ref="M367:O382" si="87">(G367+J367)/2</f>
        <v>18.225000000000001</v>
      </c>
      <c r="N367" s="59">
        <f t="shared" si="87"/>
        <v>5.8949999999999996</v>
      </c>
      <c r="O367" s="59">
        <f t="shared" si="87"/>
        <v>7.9550000000000001</v>
      </c>
      <c r="P367" s="60">
        <f t="shared" si="78"/>
        <v>0.17126950095421761</v>
      </c>
      <c r="Q367" s="22">
        <f t="shared" si="79"/>
        <v>1.2735030810166609E-6</v>
      </c>
      <c r="R367" s="61">
        <f t="shared" si="80"/>
        <v>4.4739278711185929E-9</v>
      </c>
      <c r="S367" s="22">
        <f t="shared" si="81"/>
        <v>2.0016030595971746E-17</v>
      </c>
      <c r="T367" s="62">
        <v>298</v>
      </c>
      <c r="U367" s="59">
        <f t="shared" si="82"/>
        <v>291.22500000000002</v>
      </c>
      <c r="V367" s="63">
        <f t="shared" si="83"/>
        <v>0.39236193330533309</v>
      </c>
      <c r="W367" s="64">
        <f t="shared" si="84"/>
        <v>2.4680953472072429</v>
      </c>
      <c r="X367" s="65">
        <f t="shared" si="74"/>
        <v>-1.4298349214913329E-7</v>
      </c>
      <c r="Y367" s="66">
        <f t="shared" si="75"/>
        <v>-1.426350773123435E-7</v>
      </c>
      <c r="Z367" s="66">
        <f t="shared" si="76"/>
        <v>-1.4263592631173965E-7</v>
      </c>
      <c r="AA367" s="67">
        <f t="shared" si="77"/>
        <v>-1.4228835633674968E-7</v>
      </c>
      <c r="AB367" s="68">
        <f t="shared" si="86"/>
        <v>2.9338990290324351E-4</v>
      </c>
      <c r="AC367" s="69"/>
      <c r="AD367" s="70">
        <f t="shared" si="85"/>
        <v>2.9338990290324349</v>
      </c>
      <c r="AE367" s="70"/>
      <c r="AF367" s="74"/>
      <c r="AG367" s="71">
        <v>3610</v>
      </c>
    </row>
    <row r="368" spans="5:33">
      <c r="E368" s="73">
        <v>0.64240740740740743</v>
      </c>
      <c r="G368" s="58">
        <v>18.21</v>
      </c>
      <c r="H368" s="58">
        <v>5.95</v>
      </c>
      <c r="I368" s="58">
        <v>7.46</v>
      </c>
      <c r="J368" s="58">
        <v>18.260000000000002</v>
      </c>
      <c r="K368" s="58">
        <v>5.84</v>
      </c>
      <c r="L368" s="58">
        <v>8.6999999999999993</v>
      </c>
      <c r="M368" s="59">
        <f t="shared" si="87"/>
        <v>18.234999999999999</v>
      </c>
      <c r="N368" s="59">
        <f t="shared" si="87"/>
        <v>5.8949999999999996</v>
      </c>
      <c r="O368" s="59">
        <f t="shared" si="87"/>
        <v>8.08</v>
      </c>
      <c r="P368" s="60">
        <f t="shared" si="78"/>
        <v>0.17399229708193145</v>
      </c>
      <c r="Q368" s="22">
        <f t="shared" si="79"/>
        <v>1.2735030810166609E-6</v>
      </c>
      <c r="R368" s="61">
        <f t="shared" si="80"/>
        <v>4.4776472503675317E-9</v>
      </c>
      <c r="S368" s="22">
        <f t="shared" si="81"/>
        <v>2.0049324898723919E-17</v>
      </c>
      <c r="T368" s="62">
        <v>298</v>
      </c>
      <c r="U368" s="59">
        <f t="shared" si="82"/>
        <v>291.23500000000001</v>
      </c>
      <c r="V368" s="63">
        <f t="shared" si="83"/>
        <v>0.39176934883762132</v>
      </c>
      <c r="W368" s="64">
        <f t="shared" si="84"/>
        <v>2.4647299864405983</v>
      </c>
      <c r="X368" s="65">
        <f t="shared" si="74"/>
        <v>-1.4498856055918621E-7</v>
      </c>
      <c r="Y368" s="66">
        <f t="shared" si="75"/>
        <v>-1.446285552957435E-7</v>
      </c>
      <c r="Z368" s="66">
        <f t="shared" si="76"/>
        <v>-1.4462944918550424E-7</v>
      </c>
      <c r="AA368" s="67">
        <f t="shared" si="77"/>
        <v>-1.4427033337278214E-7</v>
      </c>
      <c r="AB368" s="68">
        <f t="shared" si="86"/>
        <v>2.9196354647702011E-4</v>
      </c>
      <c r="AC368" s="69"/>
      <c r="AD368" s="70">
        <f t="shared" si="85"/>
        <v>2.919635464770201</v>
      </c>
      <c r="AE368" s="70"/>
      <c r="AF368" s="74"/>
      <c r="AG368" s="71">
        <v>3620</v>
      </c>
    </row>
    <row r="369" spans="5:33">
      <c r="E369" s="73">
        <v>0.64252314814814815</v>
      </c>
      <c r="G369" s="58">
        <v>18.22</v>
      </c>
      <c r="H369" s="58">
        <v>5.95</v>
      </c>
      <c r="I369" s="58">
        <v>7.42</v>
      </c>
      <c r="J369" s="58">
        <v>18.260000000000002</v>
      </c>
      <c r="K369" s="58">
        <v>5.84</v>
      </c>
      <c r="L369" s="58">
        <v>8.81</v>
      </c>
      <c r="M369" s="59">
        <f t="shared" si="87"/>
        <v>18.240000000000002</v>
      </c>
      <c r="N369" s="59">
        <f t="shared" si="87"/>
        <v>5.8949999999999996</v>
      </c>
      <c r="O369" s="59">
        <f t="shared" si="87"/>
        <v>8.1150000000000002</v>
      </c>
      <c r="P369" s="60">
        <f t="shared" si="78"/>
        <v>0.17476183530306127</v>
      </c>
      <c r="Q369" s="22">
        <f t="shared" si="79"/>
        <v>1.2735030810166609E-6</v>
      </c>
      <c r="R369" s="61">
        <f t="shared" si="80"/>
        <v>4.479508099364668E-9</v>
      </c>
      <c r="S369" s="22">
        <f t="shared" si="81"/>
        <v>2.0065992812273661E-17</v>
      </c>
      <c r="T369" s="62">
        <v>298</v>
      </c>
      <c r="U369" s="59">
        <f t="shared" si="82"/>
        <v>291.24</v>
      </c>
      <c r="V369" s="63">
        <f t="shared" si="83"/>
        <v>0.39147307186397678</v>
      </c>
      <c r="W369" s="64">
        <f t="shared" si="84"/>
        <v>2.4630491138036867</v>
      </c>
      <c r="X369" s="65">
        <f t="shared" si="74"/>
        <v>-1.4512785974589117E-7</v>
      </c>
      <c r="Y369" s="66">
        <f t="shared" si="75"/>
        <v>-1.4476536672157087E-7</v>
      </c>
      <c r="Z369" s="66">
        <f t="shared" si="76"/>
        <v>-1.4476627213830414E-7</v>
      </c>
      <c r="AA369" s="67">
        <f t="shared" si="77"/>
        <v>-1.4440468000770893E-7</v>
      </c>
      <c r="AB369" s="68">
        <f t="shared" si="86"/>
        <v>2.9051725497219604E-4</v>
      </c>
      <c r="AC369" s="69"/>
      <c r="AD369" s="70">
        <f t="shared" si="85"/>
        <v>2.9051725497219603</v>
      </c>
      <c r="AE369" s="70"/>
      <c r="AF369" s="74"/>
      <c r="AG369" s="71">
        <v>3630</v>
      </c>
    </row>
    <row r="370" spans="5:33">
      <c r="E370" s="73">
        <v>0.64263888888888887</v>
      </c>
      <c r="G370" s="58">
        <v>18.22</v>
      </c>
      <c r="H370" s="58">
        <v>5.95</v>
      </c>
      <c r="I370" s="58">
        <v>7.41</v>
      </c>
      <c r="J370" s="58">
        <v>18.27</v>
      </c>
      <c r="K370" s="58">
        <v>5.84</v>
      </c>
      <c r="L370" s="58">
        <v>8.75</v>
      </c>
      <c r="M370" s="59">
        <f t="shared" si="87"/>
        <v>18.244999999999997</v>
      </c>
      <c r="N370" s="59">
        <f t="shared" si="87"/>
        <v>5.8949999999999996</v>
      </c>
      <c r="O370" s="59">
        <f t="shared" si="87"/>
        <v>8.08</v>
      </c>
      <c r="P370" s="60">
        <f t="shared" si="78"/>
        <v>0.17402388058380691</v>
      </c>
      <c r="Q370" s="22">
        <f t="shared" si="79"/>
        <v>1.2735030810166609E-6</v>
      </c>
      <c r="R370" s="61">
        <f t="shared" si="80"/>
        <v>4.4813697217052111E-9</v>
      </c>
      <c r="S370" s="22">
        <f t="shared" si="81"/>
        <v>2.008267458261624E-17</v>
      </c>
      <c r="T370" s="62">
        <v>298</v>
      </c>
      <c r="U370" s="59">
        <f t="shared" si="82"/>
        <v>291.245</v>
      </c>
      <c r="V370" s="63">
        <f t="shared" si="83"/>
        <v>0.39117680506310609</v>
      </c>
      <c r="W370" s="64">
        <f t="shared" si="84"/>
        <v>2.4613694451263068</v>
      </c>
      <c r="X370" s="65">
        <f t="shared" si="74"/>
        <v>-1.4401266608051039E-7</v>
      </c>
      <c r="Y370" s="66">
        <f t="shared" si="75"/>
        <v>-1.4365393502870637E-7</v>
      </c>
      <c r="Z370" s="66">
        <f t="shared" si="76"/>
        <v>-1.4365482861654857E-7</v>
      </c>
      <c r="AA370" s="67">
        <f t="shared" si="77"/>
        <v>-1.4329698670078783E-7</v>
      </c>
      <c r="AB370" s="68">
        <f t="shared" si="86"/>
        <v>2.8906959527640714E-4</v>
      </c>
      <c r="AC370" s="69"/>
      <c r="AD370" s="70">
        <f t="shared" si="85"/>
        <v>2.8906959527640712</v>
      </c>
      <c r="AE370" s="70"/>
      <c r="AF370" s="74"/>
      <c r="AG370" s="71">
        <v>3640</v>
      </c>
    </row>
    <row r="371" spans="5:33">
      <c r="E371" s="73">
        <v>0.64275462962962959</v>
      </c>
      <c r="G371" s="58">
        <v>18.23</v>
      </c>
      <c r="H371" s="58">
        <v>5.95</v>
      </c>
      <c r="I371" s="58">
        <v>7.38</v>
      </c>
      <c r="J371" s="58">
        <v>18.28</v>
      </c>
      <c r="K371" s="58">
        <v>5.84</v>
      </c>
      <c r="L371" s="58">
        <v>8.77</v>
      </c>
      <c r="M371" s="59">
        <f t="shared" si="87"/>
        <v>18.255000000000003</v>
      </c>
      <c r="N371" s="59">
        <f t="shared" si="87"/>
        <v>5.8949999999999996</v>
      </c>
      <c r="O371" s="59">
        <f t="shared" si="87"/>
        <v>8.0749999999999993</v>
      </c>
      <c r="P371" s="60">
        <f t="shared" si="78"/>
        <v>0.17394776795773254</v>
      </c>
      <c r="Q371" s="22">
        <f t="shared" si="79"/>
        <v>1.2735030810166609E-6</v>
      </c>
      <c r="R371" s="61">
        <f t="shared" si="80"/>
        <v>4.485095287702228E-9</v>
      </c>
      <c r="S371" s="22">
        <f t="shared" si="81"/>
        <v>2.0116079739768732E-17</v>
      </c>
      <c r="T371" s="62">
        <v>298</v>
      </c>
      <c r="U371" s="59">
        <f t="shared" si="82"/>
        <v>291.255</v>
      </c>
      <c r="V371" s="63">
        <f t="shared" si="83"/>
        <v>0.39058430197759164</v>
      </c>
      <c r="W371" s="64">
        <f t="shared" si="84"/>
        <v>2.4580137160401954</v>
      </c>
      <c r="X371" s="65">
        <f t="shared" si="74"/>
        <v>-1.4366843950854888E-7</v>
      </c>
      <c r="Y371" s="66">
        <f t="shared" si="75"/>
        <v>-1.4330963824227362E-7</v>
      </c>
      <c r="Z371" s="66">
        <f t="shared" si="76"/>
        <v>-1.4331053432181011E-7</v>
      </c>
      <c r="AA371" s="67">
        <f t="shared" si="77"/>
        <v>-1.4295262465928704E-7</v>
      </c>
      <c r="AB371" s="68">
        <f t="shared" si="86"/>
        <v>2.8763304997628746E-4</v>
      </c>
      <c r="AC371" s="69"/>
      <c r="AD371" s="70">
        <f t="shared" si="85"/>
        <v>2.8763304997628745</v>
      </c>
      <c r="AE371" s="70"/>
      <c r="AF371" s="74"/>
      <c r="AG371" s="71">
        <v>3650</v>
      </c>
    </row>
    <row r="372" spans="5:33">
      <c r="E372" s="73">
        <v>0.64287037037037031</v>
      </c>
      <c r="G372" s="58">
        <v>18.23</v>
      </c>
      <c r="H372" s="58">
        <v>5.95</v>
      </c>
      <c r="I372" s="58">
        <v>7.47</v>
      </c>
      <c r="J372" s="58">
        <v>18.29</v>
      </c>
      <c r="K372" s="58">
        <v>5.84</v>
      </c>
      <c r="L372" s="58">
        <v>8.69</v>
      </c>
      <c r="M372" s="59">
        <f t="shared" si="87"/>
        <v>18.259999999999998</v>
      </c>
      <c r="N372" s="59">
        <f t="shared" si="87"/>
        <v>5.8949999999999996</v>
      </c>
      <c r="O372" s="59">
        <f t="shared" si="87"/>
        <v>8.08</v>
      </c>
      <c r="P372" s="60">
        <f t="shared" si="78"/>
        <v>0.17407127734165129</v>
      </c>
      <c r="Q372" s="22">
        <f t="shared" si="79"/>
        <v>1.2735030810166609E-6</v>
      </c>
      <c r="R372" s="61">
        <f t="shared" si="80"/>
        <v>4.4869592320018793E-9</v>
      </c>
      <c r="S372" s="22">
        <f t="shared" si="81"/>
        <v>2.0132803149646893E-17</v>
      </c>
      <c r="T372" s="62">
        <v>298</v>
      </c>
      <c r="U372" s="59">
        <f t="shared" si="82"/>
        <v>291.26</v>
      </c>
      <c r="V372" s="63">
        <f t="shared" si="83"/>
        <v>0.39028806569190161</v>
      </c>
      <c r="W372" s="64">
        <f t="shared" si="84"/>
        <v>2.4563376538282604</v>
      </c>
      <c r="X372" s="65">
        <f t="shared" si="74"/>
        <v>-1.432707482042194E-7</v>
      </c>
      <c r="Y372" s="66">
        <f t="shared" si="75"/>
        <v>-1.4291214388823053E-7</v>
      </c>
      <c r="Z372" s="66">
        <f t="shared" si="76"/>
        <v>-1.4291304146890952E-7</v>
      </c>
      <c r="AA372" s="67">
        <f t="shared" si="77"/>
        <v>-1.4255533024034041E-7</v>
      </c>
      <c r="AB372" s="68">
        <f t="shared" si="86"/>
        <v>2.8619994762746077E-4</v>
      </c>
      <c r="AC372" s="69"/>
      <c r="AD372" s="70">
        <f t="shared" si="85"/>
        <v>2.8619994762746077</v>
      </c>
      <c r="AE372" s="70"/>
      <c r="AF372" s="74"/>
      <c r="AG372" s="71">
        <v>3660</v>
      </c>
    </row>
    <row r="373" spans="5:33">
      <c r="E373" s="73">
        <v>0.64298611111111115</v>
      </c>
      <c r="G373" s="58">
        <v>18.260000000000002</v>
      </c>
      <c r="H373" s="58">
        <v>5.95</v>
      </c>
      <c r="I373" s="58">
        <v>7.47</v>
      </c>
      <c r="J373" s="58">
        <v>18.29</v>
      </c>
      <c r="K373" s="58">
        <v>5.84</v>
      </c>
      <c r="L373" s="58">
        <v>8.64</v>
      </c>
      <c r="M373" s="59">
        <f t="shared" si="87"/>
        <v>18.274999999999999</v>
      </c>
      <c r="N373" s="59">
        <f t="shared" si="87"/>
        <v>5.8949999999999996</v>
      </c>
      <c r="O373" s="59">
        <f t="shared" si="87"/>
        <v>8.0549999999999997</v>
      </c>
      <c r="P373" s="60">
        <f t="shared" si="78"/>
        <v>0.17357996632302991</v>
      </c>
      <c r="Q373" s="22">
        <f t="shared" si="79"/>
        <v>1.2735030810166609E-6</v>
      </c>
      <c r="R373" s="61">
        <f t="shared" si="80"/>
        <v>4.4925557139673209E-9</v>
      </c>
      <c r="S373" s="22">
        <f t="shared" si="81"/>
        <v>2.0183056843100425E-17</v>
      </c>
      <c r="T373" s="62">
        <v>298</v>
      </c>
      <c r="U373" s="59">
        <f t="shared" si="82"/>
        <v>291.27499999999998</v>
      </c>
      <c r="V373" s="63">
        <f t="shared" si="83"/>
        <v>0.3893994178568097</v>
      </c>
      <c r="W373" s="64">
        <f t="shared" si="84"/>
        <v>2.4513166657124508</v>
      </c>
      <c r="X373" s="65">
        <f t="shared" si="74"/>
        <v>-1.4279969920534715E-7</v>
      </c>
      <c r="Y373" s="66">
        <f t="shared" si="75"/>
        <v>-1.4244166122101394E-7</v>
      </c>
      <c r="Z373" s="66">
        <f t="shared" si="76"/>
        <v>-1.4244255892037143E-7</v>
      </c>
      <c r="AA373" s="67">
        <f t="shared" si="77"/>
        <v>-1.4208541413383903E-7</v>
      </c>
      <c r="AB373" s="68">
        <f t="shared" si="86"/>
        <v>2.8477082021219607E-4</v>
      </c>
      <c r="AC373" s="69"/>
      <c r="AD373" s="70">
        <f t="shared" si="85"/>
        <v>2.8477082021219609</v>
      </c>
      <c r="AE373" s="70"/>
      <c r="AF373" s="74"/>
      <c r="AG373" s="71">
        <v>3670</v>
      </c>
    </row>
    <row r="374" spans="5:33">
      <c r="E374" s="73">
        <v>0.64310185185185187</v>
      </c>
      <c r="G374" s="58">
        <v>18.260000000000002</v>
      </c>
      <c r="H374" s="58">
        <v>5.94</v>
      </c>
      <c r="I374" s="58">
        <v>7.39</v>
      </c>
      <c r="J374" s="58">
        <v>18.309999999999999</v>
      </c>
      <c r="K374" s="58">
        <v>5.83</v>
      </c>
      <c r="L374" s="58">
        <v>8.68</v>
      </c>
      <c r="M374" s="59">
        <f t="shared" si="87"/>
        <v>18.285</v>
      </c>
      <c r="N374" s="59">
        <f t="shared" si="87"/>
        <v>5.8849999999999998</v>
      </c>
      <c r="O374" s="59">
        <f t="shared" si="87"/>
        <v>8.0350000000000001</v>
      </c>
      <c r="P374" s="60">
        <f t="shared" si="78"/>
        <v>0.17318043270073633</v>
      </c>
      <c r="Q374" s="22">
        <f t="shared" si="79"/>
        <v>1.3031667784522985E-6</v>
      </c>
      <c r="R374" s="61">
        <f t="shared" si="80"/>
        <v>4.3939425104102196E-9</v>
      </c>
      <c r="S374" s="22">
        <f t="shared" si="81"/>
        <v>1.9306730784790062E-17</v>
      </c>
      <c r="T374" s="62">
        <v>298</v>
      </c>
      <c r="U374" s="59">
        <f t="shared" si="82"/>
        <v>291.28500000000003</v>
      </c>
      <c r="V374" s="63">
        <f t="shared" si="83"/>
        <v>0.38880703681315704</v>
      </c>
      <c r="W374" s="64">
        <f t="shared" si="84"/>
        <v>2.4479753300789269</v>
      </c>
      <c r="X374" s="65">
        <f t="shared" si="74"/>
        <v>-1.3578847195081755E-7</v>
      </c>
      <c r="Y374" s="66">
        <f t="shared" si="75"/>
        <v>-1.3546310149844143E-7</v>
      </c>
      <c r="Z374" s="66">
        <f t="shared" si="76"/>
        <v>-1.3546388113702017E-7</v>
      </c>
      <c r="AA374" s="67">
        <f t="shared" si="77"/>
        <v>-1.3513928658695038E-7</v>
      </c>
      <c r="AB374" s="68">
        <f t="shared" si="86"/>
        <v>2.8334639762282612E-4</v>
      </c>
      <c r="AC374" s="69"/>
      <c r="AD374" s="70">
        <f t="shared" si="85"/>
        <v>2.8334639762282614</v>
      </c>
      <c r="AE374" s="70"/>
      <c r="AF374" s="74"/>
      <c r="AG374" s="71">
        <v>3680</v>
      </c>
    </row>
    <row r="375" spans="5:33">
      <c r="E375" s="73">
        <v>0.64321759259259259</v>
      </c>
      <c r="G375" s="58">
        <v>18.27</v>
      </c>
      <c r="H375" s="58">
        <v>5.94</v>
      </c>
      <c r="I375" s="58">
        <v>7.35</v>
      </c>
      <c r="J375" s="58">
        <v>18.32</v>
      </c>
      <c r="K375" s="58">
        <v>5.83</v>
      </c>
      <c r="L375" s="58">
        <v>8.76</v>
      </c>
      <c r="M375" s="59">
        <f t="shared" si="87"/>
        <v>18.295000000000002</v>
      </c>
      <c r="N375" s="59">
        <f t="shared" si="87"/>
        <v>5.8849999999999998</v>
      </c>
      <c r="O375" s="59">
        <f t="shared" si="87"/>
        <v>8.0549999999999997</v>
      </c>
      <c r="P375" s="60">
        <f t="shared" si="78"/>
        <v>0.17364304087945989</v>
      </c>
      <c r="Q375" s="22">
        <f t="shared" si="79"/>
        <v>1.3031667784522985E-6</v>
      </c>
      <c r="R375" s="61">
        <f t="shared" si="80"/>
        <v>4.3975953941993728E-9</v>
      </c>
      <c r="S375" s="22">
        <f t="shared" si="81"/>
        <v>1.9338845251083538E-17</v>
      </c>
      <c r="T375" s="62">
        <v>298</v>
      </c>
      <c r="U375" s="59">
        <f t="shared" si="82"/>
        <v>291.29500000000002</v>
      </c>
      <c r="V375" s="63">
        <f t="shared" si="83"/>
        <v>0.38821469644174988</v>
      </c>
      <c r="W375" s="64">
        <f t="shared" si="84"/>
        <v>2.4446387778898475</v>
      </c>
      <c r="X375" s="65">
        <f t="shared" si="74"/>
        <v>-1.35910911779198E-7</v>
      </c>
      <c r="Y375" s="66">
        <f t="shared" si="75"/>
        <v>-1.35583388452845E-7</v>
      </c>
      <c r="Z375" s="66">
        <f t="shared" si="76"/>
        <v>-1.3558417773111486E-7</v>
      </c>
      <c r="AA375" s="67">
        <f t="shared" si="77"/>
        <v>-1.352574398789657E-7</v>
      </c>
      <c r="AB375" s="68">
        <f t="shared" si="86"/>
        <v>2.8199176141647831E-4</v>
      </c>
      <c r="AC375" s="69"/>
      <c r="AD375" s="70">
        <f t="shared" si="85"/>
        <v>2.8199176141647833</v>
      </c>
      <c r="AE375" s="70"/>
      <c r="AF375" s="74"/>
      <c r="AG375" s="71">
        <v>3690</v>
      </c>
    </row>
    <row r="376" spans="5:33">
      <c r="E376" s="73">
        <v>0.64333333333333331</v>
      </c>
      <c r="G376" s="58">
        <v>18.28</v>
      </c>
      <c r="H376" s="58">
        <v>5.95</v>
      </c>
      <c r="I376" s="58">
        <v>7.47</v>
      </c>
      <c r="J376" s="58">
        <v>18.329999999999998</v>
      </c>
      <c r="K376" s="58">
        <v>5.83</v>
      </c>
      <c r="L376" s="58">
        <v>8.83</v>
      </c>
      <c r="M376" s="59">
        <f t="shared" si="87"/>
        <v>18.305</v>
      </c>
      <c r="N376" s="59">
        <f t="shared" si="87"/>
        <v>5.8900000000000006</v>
      </c>
      <c r="O376" s="59">
        <f t="shared" si="87"/>
        <v>8.15</v>
      </c>
      <c r="P376" s="60">
        <f t="shared" si="78"/>
        <v>0.17572289908220198</v>
      </c>
      <c r="Q376" s="22">
        <f t="shared" si="79"/>
        <v>1.2882495516931309E-6</v>
      </c>
      <c r="R376" s="61">
        <f t="shared" si="80"/>
        <v>4.4522154030825869E-9</v>
      </c>
      <c r="S376" s="22">
        <f t="shared" si="81"/>
        <v>1.9822221995445842E-17</v>
      </c>
      <c r="T376" s="62">
        <v>298</v>
      </c>
      <c r="U376" s="59">
        <f t="shared" si="82"/>
        <v>291.30500000000001</v>
      </c>
      <c r="V376" s="63">
        <f t="shared" si="83"/>
        <v>0.38762239673839893</v>
      </c>
      <c r="W376" s="64">
        <f t="shared" si="84"/>
        <v>2.4413070019773846</v>
      </c>
      <c r="X376" s="65">
        <f t="shared" si="74"/>
        <v>-1.4049026804666416E-7</v>
      </c>
      <c r="Y376" s="66">
        <f t="shared" si="75"/>
        <v>-1.4013861108030508E-7</v>
      </c>
      <c r="Z376" s="66">
        <f t="shared" si="76"/>
        <v>-1.4013949130228564E-7</v>
      </c>
      <c r="AA376" s="67">
        <f t="shared" si="77"/>
        <v>-1.3978871015139273E-7</v>
      </c>
      <c r="AB376" s="68">
        <f t="shared" si="86"/>
        <v>2.8063592227643485E-4</v>
      </c>
      <c r="AC376" s="69"/>
      <c r="AD376" s="70">
        <f t="shared" si="85"/>
        <v>2.8063592227643483</v>
      </c>
      <c r="AE376" s="70"/>
      <c r="AF376" s="74"/>
      <c r="AG376" s="71">
        <v>3700</v>
      </c>
    </row>
    <row r="377" spans="5:33">
      <c r="E377" s="73">
        <v>0.64344907407407403</v>
      </c>
      <c r="G377" s="58">
        <v>18.28</v>
      </c>
      <c r="H377" s="58">
        <v>5.94</v>
      </c>
      <c r="I377" s="58">
        <v>7.47</v>
      </c>
      <c r="J377" s="58">
        <v>18.34</v>
      </c>
      <c r="K377" s="58">
        <v>5.83</v>
      </c>
      <c r="L377" s="58">
        <v>8.7100000000000009</v>
      </c>
      <c r="M377" s="59">
        <f t="shared" si="87"/>
        <v>18.310000000000002</v>
      </c>
      <c r="N377" s="59">
        <f t="shared" si="87"/>
        <v>5.8849999999999998</v>
      </c>
      <c r="O377" s="59">
        <f t="shared" si="87"/>
        <v>8.09</v>
      </c>
      <c r="P377" s="60">
        <f t="shared" si="78"/>
        <v>0.17444508367678274</v>
      </c>
      <c r="Q377" s="22">
        <f t="shared" si="79"/>
        <v>1.3031667784522985E-6</v>
      </c>
      <c r="R377" s="61">
        <f t="shared" si="80"/>
        <v>4.4030804146870606E-9</v>
      </c>
      <c r="S377" s="22">
        <f t="shared" si="81"/>
        <v>1.9387117138200776E-17</v>
      </c>
      <c r="T377" s="62">
        <v>298</v>
      </c>
      <c r="U377" s="59">
        <f t="shared" si="82"/>
        <v>291.31</v>
      </c>
      <c r="V377" s="63">
        <f t="shared" si="83"/>
        <v>0.38732626213593396</v>
      </c>
      <c r="W377" s="64">
        <f t="shared" si="84"/>
        <v>2.4396429028879951</v>
      </c>
      <c r="X377" s="65">
        <f t="shared" si="74"/>
        <v>-1.3581868154011362E-7</v>
      </c>
      <c r="Y377" s="66">
        <f t="shared" si="75"/>
        <v>-1.3548837292399876E-7</v>
      </c>
      <c r="Z377" s="66">
        <f t="shared" si="76"/>
        <v>-1.354891762286741E-7</v>
      </c>
      <c r="AA377" s="67">
        <f t="shared" si="77"/>
        <v>-1.3515966700998923E-7</v>
      </c>
      <c r="AB377" s="68">
        <f t="shared" si="86"/>
        <v>2.7923453030482946E-4</v>
      </c>
      <c r="AC377" s="69"/>
      <c r="AD377" s="70">
        <f t="shared" si="85"/>
        <v>2.7923453030482945</v>
      </c>
      <c r="AE377" s="70"/>
      <c r="AF377" s="74"/>
      <c r="AG377" s="71">
        <v>3710</v>
      </c>
    </row>
    <row r="378" spans="5:33">
      <c r="E378" s="73">
        <v>0.64356481481481476</v>
      </c>
      <c r="G378" s="58">
        <v>18.29</v>
      </c>
      <c r="H378" s="58">
        <v>5.94</v>
      </c>
      <c r="I378" s="58">
        <v>7.47</v>
      </c>
      <c r="J378" s="58">
        <v>18.34</v>
      </c>
      <c r="K378" s="58">
        <v>5.83</v>
      </c>
      <c r="L378" s="58">
        <v>8.73</v>
      </c>
      <c r="M378" s="59">
        <f t="shared" si="87"/>
        <v>18.314999999999998</v>
      </c>
      <c r="N378" s="59">
        <f t="shared" si="87"/>
        <v>5.8849999999999998</v>
      </c>
      <c r="O378" s="59">
        <f t="shared" si="87"/>
        <v>8.1</v>
      </c>
      <c r="P378" s="60">
        <f t="shared" si="78"/>
        <v>0.17467658677401818</v>
      </c>
      <c r="Q378" s="22">
        <f t="shared" si="79"/>
        <v>1.3031667784522985E-6</v>
      </c>
      <c r="R378" s="61">
        <f t="shared" si="80"/>
        <v>4.4049102747264575E-9</v>
      </c>
      <c r="S378" s="22">
        <f t="shared" si="81"/>
        <v>1.9403234528390717E-17</v>
      </c>
      <c r="T378" s="62">
        <v>298</v>
      </c>
      <c r="U378" s="59">
        <f t="shared" si="82"/>
        <v>291.315</v>
      </c>
      <c r="V378" s="63">
        <f t="shared" si="83"/>
        <v>0.38703013769891259</v>
      </c>
      <c r="W378" s="64">
        <f t="shared" si="84"/>
        <v>2.4379799951849037</v>
      </c>
      <c r="X378" s="65">
        <f t="shared" si="74"/>
        <v>-1.3554393925565829E-7</v>
      </c>
      <c r="Y378" s="66">
        <f t="shared" si="75"/>
        <v>-1.3521336161082195E-7</v>
      </c>
      <c r="Z378" s="66">
        <f t="shared" si="76"/>
        <v>-1.3521416785549704E-7</v>
      </c>
      <c r="AA378" s="67">
        <f t="shared" si="77"/>
        <v>-1.3488439252264103E-7</v>
      </c>
      <c r="AB378" s="68">
        <f t="shared" si="86"/>
        <v>2.7787964122673705E-4</v>
      </c>
      <c r="AC378" s="69"/>
      <c r="AD378" s="70">
        <f t="shared" si="85"/>
        <v>2.7787964122673703</v>
      </c>
      <c r="AE378" s="70"/>
      <c r="AF378" s="74"/>
      <c r="AG378" s="71">
        <v>3720</v>
      </c>
    </row>
    <row r="379" spans="5:33">
      <c r="E379" s="73">
        <v>0.64368055555555559</v>
      </c>
      <c r="G379" s="58">
        <v>18.309999999999999</v>
      </c>
      <c r="H379" s="58">
        <v>5.94</v>
      </c>
      <c r="I379" s="58">
        <v>7.49</v>
      </c>
      <c r="J379" s="58">
        <v>18.36</v>
      </c>
      <c r="K379" s="58">
        <v>5.83</v>
      </c>
      <c r="L379" s="58">
        <v>8.64</v>
      </c>
      <c r="M379" s="59">
        <f t="shared" si="87"/>
        <v>18.335000000000001</v>
      </c>
      <c r="N379" s="59">
        <f t="shared" si="87"/>
        <v>5.8849999999999998</v>
      </c>
      <c r="O379" s="59">
        <f t="shared" si="87"/>
        <v>8.0650000000000013</v>
      </c>
      <c r="P379" s="60">
        <f t="shared" si="78"/>
        <v>0.17398505613639381</v>
      </c>
      <c r="Q379" s="22">
        <f t="shared" si="79"/>
        <v>1.3031667784522985E-6</v>
      </c>
      <c r="R379" s="61">
        <f t="shared" si="80"/>
        <v>4.4122373226933242E-9</v>
      </c>
      <c r="S379" s="22">
        <f t="shared" si="81"/>
        <v>1.9467838191767954E-17</v>
      </c>
      <c r="T379" s="62">
        <v>298</v>
      </c>
      <c r="U379" s="59">
        <f t="shared" si="82"/>
        <v>291.33499999999998</v>
      </c>
      <c r="V379" s="63">
        <f t="shared" si="83"/>
        <v>0.38584574159478752</v>
      </c>
      <c r="W379" s="64">
        <f t="shared" si="84"/>
        <v>2.4313402603893834</v>
      </c>
      <c r="X379" s="65">
        <f t="shared" si="74"/>
        <v>-1.3516583948286038E-7</v>
      </c>
      <c r="Y379" s="66">
        <f t="shared" si="75"/>
        <v>-1.3483549613518313E-7</v>
      </c>
      <c r="Z379" s="66">
        <f t="shared" si="76"/>
        <v>-1.3483630348952479E-7</v>
      </c>
      <c r="AA379" s="67">
        <f t="shared" si="77"/>
        <v>-1.3450676354986466E-7</v>
      </c>
      <c r="AB379" s="68">
        <f t="shared" si="86"/>
        <v>2.7652750224221883E-4</v>
      </c>
      <c r="AC379" s="69"/>
      <c r="AD379" s="70">
        <f t="shared" si="85"/>
        <v>2.7652750224221885</v>
      </c>
      <c r="AE379" s="70"/>
      <c r="AF379" s="74"/>
      <c r="AG379" s="71">
        <v>3730</v>
      </c>
    </row>
    <row r="380" spans="5:33">
      <c r="E380" s="73">
        <v>0.64379629629629631</v>
      </c>
      <c r="G380" s="58">
        <v>18.309999999999999</v>
      </c>
      <c r="H380" s="58">
        <v>5.94</v>
      </c>
      <c r="I380" s="58">
        <v>7.48</v>
      </c>
      <c r="J380" s="58">
        <v>18.36</v>
      </c>
      <c r="K380" s="58">
        <v>5.83</v>
      </c>
      <c r="L380" s="58">
        <v>8.64</v>
      </c>
      <c r="M380" s="59">
        <f t="shared" si="87"/>
        <v>18.335000000000001</v>
      </c>
      <c r="N380" s="59">
        <f t="shared" si="87"/>
        <v>5.8849999999999998</v>
      </c>
      <c r="O380" s="59">
        <f t="shared" si="87"/>
        <v>8.06</v>
      </c>
      <c r="P380" s="60">
        <f t="shared" si="78"/>
        <v>0.17387719187344503</v>
      </c>
      <c r="Q380" s="22">
        <f t="shared" si="79"/>
        <v>1.3031667784522985E-6</v>
      </c>
      <c r="R380" s="61">
        <f t="shared" si="80"/>
        <v>4.4122373226933242E-9</v>
      </c>
      <c r="S380" s="22">
        <f t="shared" si="81"/>
        <v>1.9467838191767954E-17</v>
      </c>
      <c r="T380" s="62">
        <v>298</v>
      </c>
      <c r="U380" s="59">
        <f t="shared" si="82"/>
        <v>291.33499999999998</v>
      </c>
      <c r="V380" s="63">
        <f t="shared" si="83"/>
        <v>0.38584574159478752</v>
      </c>
      <c r="W380" s="64">
        <f t="shared" si="84"/>
        <v>2.4313402603893834</v>
      </c>
      <c r="X380" s="65">
        <f t="shared" si="74"/>
        <v>-1.3442337567765407E-7</v>
      </c>
      <c r="Y380" s="66">
        <f t="shared" si="75"/>
        <v>-1.3409505057634952E-7</v>
      </c>
      <c r="Z380" s="66">
        <f t="shared" si="76"/>
        <v>-1.3409585250065476E-7</v>
      </c>
      <c r="AA380" s="67">
        <f t="shared" si="77"/>
        <v>-1.3376832540630286E-7</v>
      </c>
      <c r="AB380" s="68">
        <f t="shared" si="86"/>
        <v>2.7517914190508194E-4</v>
      </c>
      <c r="AC380" s="69"/>
      <c r="AD380" s="70">
        <f t="shared" si="85"/>
        <v>2.7517914190508193</v>
      </c>
      <c r="AE380" s="70"/>
      <c r="AF380" s="74"/>
      <c r="AG380" s="71">
        <v>3740</v>
      </c>
    </row>
    <row r="381" spans="5:33">
      <c r="E381" s="73">
        <v>0.64391203703703703</v>
      </c>
      <c r="G381" s="58">
        <v>18.32</v>
      </c>
      <c r="H381" s="58">
        <v>5.94</v>
      </c>
      <c r="I381" s="58">
        <v>7.45</v>
      </c>
      <c r="J381" s="58">
        <v>18.37</v>
      </c>
      <c r="K381" s="58">
        <v>5.83</v>
      </c>
      <c r="L381" s="58">
        <v>8.64</v>
      </c>
      <c r="M381" s="59">
        <f t="shared" si="87"/>
        <v>18.344999999999999</v>
      </c>
      <c r="N381" s="59">
        <f t="shared" si="87"/>
        <v>5.8849999999999998</v>
      </c>
      <c r="O381" s="59">
        <f t="shared" si="87"/>
        <v>8.0449999999999999</v>
      </c>
      <c r="P381" s="60">
        <f t="shared" si="78"/>
        <v>0.17358516024353213</v>
      </c>
      <c r="Q381" s="22">
        <f t="shared" si="79"/>
        <v>1.3031667784522985E-6</v>
      </c>
      <c r="R381" s="61">
        <f t="shared" si="80"/>
        <v>4.4159054157900773E-9</v>
      </c>
      <c r="S381" s="22">
        <f t="shared" si="81"/>
        <v>1.9500220641204136E-17</v>
      </c>
      <c r="T381" s="62">
        <v>298</v>
      </c>
      <c r="U381" s="59">
        <f t="shared" si="82"/>
        <v>291.34500000000003</v>
      </c>
      <c r="V381" s="63">
        <f t="shared" si="83"/>
        <v>0.38525360452177221</v>
      </c>
      <c r="W381" s="64">
        <f t="shared" si="84"/>
        <v>2.4280275181289808</v>
      </c>
      <c r="X381" s="65">
        <f t="shared" si="74"/>
        <v>-1.3394829998124138E-7</v>
      </c>
      <c r="Y381" s="66">
        <f t="shared" si="75"/>
        <v>-1.3362069506744104E-7</v>
      </c>
      <c r="Z381" s="66">
        <f t="shared" si="76"/>
        <v>-1.3362149630926017E-7</v>
      </c>
      <c r="AA381" s="67">
        <f t="shared" si="77"/>
        <v>-1.3329468871799432E-7</v>
      </c>
      <c r="AB381" s="68">
        <f t="shared" si="86"/>
        <v>2.7383818605968533E-4</v>
      </c>
      <c r="AC381" s="69"/>
      <c r="AD381" s="70">
        <f t="shared" si="85"/>
        <v>2.7383818605968533</v>
      </c>
      <c r="AE381" s="70"/>
      <c r="AF381" s="74"/>
      <c r="AG381" s="71">
        <v>3750</v>
      </c>
    </row>
    <row r="382" spans="5:33">
      <c r="E382" s="73">
        <v>0.64402777777777775</v>
      </c>
      <c r="G382" s="58">
        <v>18.329999999999998</v>
      </c>
      <c r="H382" s="58">
        <v>5.94</v>
      </c>
      <c r="I382" s="58">
        <v>7.46</v>
      </c>
      <c r="J382" s="58">
        <v>18.38</v>
      </c>
      <c r="K382" s="58">
        <v>5.83</v>
      </c>
      <c r="L382" s="58">
        <v>8.61</v>
      </c>
      <c r="M382" s="59">
        <f t="shared" si="87"/>
        <v>18.354999999999997</v>
      </c>
      <c r="N382" s="59">
        <f t="shared" si="87"/>
        <v>5.8849999999999998</v>
      </c>
      <c r="O382" s="59">
        <f t="shared" si="87"/>
        <v>8.0350000000000001</v>
      </c>
      <c r="P382" s="60">
        <f t="shared" si="78"/>
        <v>0.17340092588178621</v>
      </c>
      <c r="Q382" s="22">
        <f t="shared" si="79"/>
        <v>1.3031667784522985E-6</v>
      </c>
      <c r="R382" s="61">
        <f t="shared" si="80"/>
        <v>4.4195765583390649E-9</v>
      </c>
      <c r="S382" s="22">
        <f t="shared" si="81"/>
        <v>1.9532656955020173E-17</v>
      </c>
      <c r="T382" s="62">
        <v>298</v>
      </c>
      <c r="U382" s="59">
        <f t="shared" si="82"/>
        <v>291.35500000000002</v>
      </c>
      <c r="V382" s="63">
        <f t="shared" si="83"/>
        <v>0.38466150809587946</v>
      </c>
      <c r="W382" s="64">
        <f t="shared" si="84"/>
        <v>2.4247195164738575</v>
      </c>
      <c r="X382" s="65">
        <f t="shared" si="74"/>
        <v>-1.3355666328121746E-7</v>
      </c>
      <c r="Y382" s="66">
        <f t="shared" si="75"/>
        <v>-1.3322937423336617E-7</v>
      </c>
      <c r="Z382" s="66">
        <f t="shared" si="76"/>
        <v>-1.3323017627587168E-7</v>
      </c>
      <c r="AA382" s="67">
        <f t="shared" si="77"/>
        <v>-1.3290368533961416E-7</v>
      </c>
      <c r="AB382" s="68">
        <f t="shared" si="86"/>
        <v>2.7250197377393093E-4</v>
      </c>
      <c r="AC382" s="69"/>
      <c r="AD382" s="70">
        <f t="shared" si="85"/>
        <v>2.7250197377393093</v>
      </c>
      <c r="AE382" s="70"/>
      <c r="AF382" s="74"/>
      <c r="AG382" s="71">
        <v>3760</v>
      </c>
    </row>
    <row r="383" spans="5:33">
      <c r="E383" s="73">
        <v>0.64414351851851848</v>
      </c>
      <c r="G383" s="58">
        <v>18.329999999999998</v>
      </c>
      <c r="H383" s="58">
        <v>5.94</v>
      </c>
      <c r="I383" s="58">
        <v>7.42</v>
      </c>
      <c r="J383" s="58">
        <v>18.38</v>
      </c>
      <c r="K383" s="58">
        <v>5.83</v>
      </c>
      <c r="L383" s="58">
        <v>8.76</v>
      </c>
      <c r="M383" s="59">
        <f t="shared" ref="M383:O446" si="88">(G383+J383)/2</f>
        <v>18.354999999999997</v>
      </c>
      <c r="N383" s="59">
        <f t="shared" si="88"/>
        <v>5.8849999999999998</v>
      </c>
      <c r="O383" s="59">
        <f t="shared" si="88"/>
        <v>8.09</v>
      </c>
      <c r="P383" s="60">
        <f t="shared" si="78"/>
        <v>0.17458786439124457</v>
      </c>
      <c r="Q383" s="22">
        <f t="shared" si="79"/>
        <v>1.3031667784522985E-6</v>
      </c>
      <c r="R383" s="61">
        <f t="shared" si="80"/>
        <v>4.4195765583390649E-9</v>
      </c>
      <c r="S383" s="22">
        <f t="shared" si="81"/>
        <v>1.9532656955020173E-17</v>
      </c>
      <c r="T383" s="62">
        <v>298</v>
      </c>
      <c r="U383" s="59">
        <f t="shared" si="82"/>
        <v>291.35500000000002</v>
      </c>
      <c r="V383" s="63">
        <f t="shared" si="83"/>
        <v>0.38466150809587946</v>
      </c>
      <c r="W383" s="64">
        <f t="shared" si="84"/>
        <v>2.4247195164738575</v>
      </c>
      <c r="X383" s="65">
        <f t="shared" si="74"/>
        <v>-1.338134194180229E-7</v>
      </c>
      <c r="Y383" s="66">
        <f t="shared" si="75"/>
        <v>-1.3348325655529249E-7</v>
      </c>
      <c r="Z383" s="66">
        <f t="shared" si="76"/>
        <v>-1.334840711784925E-7</v>
      </c>
      <c r="AA383" s="67">
        <f t="shared" si="77"/>
        <v>-1.3315471891906136E-7</v>
      </c>
      <c r="AB383" s="68">
        <f t="shared" si="86"/>
        <v>2.7116967469119878E-4</v>
      </c>
      <c r="AC383" s="69"/>
      <c r="AD383" s="70">
        <f t="shared" si="85"/>
        <v>2.7116967469119877</v>
      </c>
      <c r="AE383" s="70"/>
      <c r="AF383" s="74"/>
      <c r="AG383" s="71">
        <v>3770</v>
      </c>
    </row>
    <row r="384" spans="5:33">
      <c r="E384" s="73">
        <v>0.6442592592592592</v>
      </c>
      <c r="G384" s="58">
        <v>18.34</v>
      </c>
      <c r="H384" s="58">
        <v>5.94</v>
      </c>
      <c r="I384" s="58">
        <v>7.4</v>
      </c>
      <c r="J384" s="58">
        <v>18.39</v>
      </c>
      <c r="K384" s="58">
        <v>5.83</v>
      </c>
      <c r="L384" s="58">
        <v>8.74</v>
      </c>
      <c r="M384" s="59">
        <f t="shared" si="88"/>
        <v>18.365000000000002</v>
      </c>
      <c r="N384" s="59">
        <f t="shared" si="88"/>
        <v>5.8849999999999998</v>
      </c>
      <c r="O384" s="59">
        <f t="shared" si="88"/>
        <v>8.07</v>
      </c>
      <c r="P384" s="60">
        <f t="shared" si="78"/>
        <v>0.1741879326633986</v>
      </c>
      <c r="Q384" s="22">
        <f t="shared" si="79"/>
        <v>1.3031667784522985E-6</v>
      </c>
      <c r="R384" s="61">
        <f t="shared" si="80"/>
        <v>4.4232507528754368E-9</v>
      </c>
      <c r="S384" s="22">
        <f t="shared" si="81"/>
        <v>1.956514722281312E-17</v>
      </c>
      <c r="T384" s="62">
        <v>298</v>
      </c>
      <c r="U384" s="59">
        <f t="shared" si="82"/>
        <v>291.36500000000001</v>
      </c>
      <c r="V384" s="63">
        <f t="shared" si="83"/>
        <v>0.38406945231292206</v>
      </c>
      <c r="W384" s="64">
        <f t="shared" si="84"/>
        <v>2.4214162483231636</v>
      </c>
      <c r="X384" s="65">
        <f t="shared" si="74"/>
        <v>-1.3325221349629999E-7</v>
      </c>
      <c r="Y384" s="66">
        <f t="shared" si="75"/>
        <v>-1.3292319459313098E-7</v>
      </c>
      <c r="Z384" s="66">
        <f t="shared" si="76"/>
        <v>-1.3292400698818096E-7</v>
      </c>
      <c r="AA384" s="67">
        <f t="shared" si="77"/>
        <v>-1.3259579646822124E-7</v>
      </c>
      <c r="AB384" s="68">
        <f t="shared" si="86"/>
        <v>2.6983483670152435E-4</v>
      </c>
      <c r="AC384" s="69"/>
      <c r="AD384" s="70">
        <f t="shared" si="85"/>
        <v>2.6983483670152437</v>
      </c>
      <c r="AE384" s="70"/>
      <c r="AF384" s="74"/>
      <c r="AG384" s="71">
        <v>3780</v>
      </c>
    </row>
    <row r="385" spans="5:33">
      <c r="E385" s="73">
        <v>0.64437500000000003</v>
      </c>
      <c r="G385" s="58">
        <v>18.350000000000001</v>
      </c>
      <c r="H385" s="58">
        <v>5.94</v>
      </c>
      <c r="I385" s="58">
        <v>7.48</v>
      </c>
      <c r="J385" s="58">
        <v>18.39</v>
      </c>
      <c r="K385" s="58">
        <v>5.83</v>
      </c>
      <c r="L385" s="58">
        <v>8.7200000000000006</v>
      </c>
      <c r="M385" s="59">
        <f t="shared" si="88"/>
        <v>18.37</v>
      </c>
      <c r="N385" s="59">
        <f t="shared" si="88"/>
        <v>5.8849999999999998</v>
      </c>
      <c r="O385" s="59">
        <f t="shared" si="88"/>
        <v>8.1000000000000014</v>
      </c>
      <c r="P385" s="60">
        <f t="shared" si="78"/>
        <v>0.17485137581248125</v>
      </c>
      <c r="Q385" s="22">
        <f t="shared" si="79"/>
        <v>1.3031667784522985E-6</v>
      </c>
      <c r="R385" s="61">
        <f t="shared" si="80"/>
        <v>4.4250889954317008E-9</v>
      </c>
      <c r="S385" s="22">
        <f t="shared" si="81"/>
        <v>1.958141261749074E-17</v>
      </c>
      <c r="T385" s="62">
        <v>298</v>
      </c>
      <c r="U385" s="59">
        <f t="shared" si="82"/>
        <v>291.37</v>
      </c>
      <c r="V385" s="63">
        <f t="shared" si="83"/>
        <v>0.38377343966123439</v>
      </c>
      <c r="W385" s="64">
        <f t="shared" si="84"/>
        <v>2.41976638709599</v>
      </c>
      <c r="X385" s="65">
        <f t="shared" si="74"/>
        <v>-1.3330230564682978E-7</v>
      </c>
      <c r="Y385" s="66">
        <f t="shared" si="75"/>
        <v>-1.3297140929431383E-7</v>
      </c>
      <c r="Z385" s="66">
        <f t="shared" si="76"/>
        <v>-1.3297223067842701E-7</v>
      </c>
      <c r="AA385" s="67">
        <f t="shared" si="77"/>
        <v>-1.3264215163218018E-7</v>
      </c>
      <c r="AB385" s="68">
        <f t="shared" si="86"/>
        <v>2.6850559934631243E-4</v>
      </c>
      <c r="AC385" s="69"/>
      <c r="AD385" s="70">
        <f t="shared" si="85"/>
        <v>2.6850559934631244</v>
      </c>
      <c r="AE385" s="70"/>
      <c r="AF385" s="74"/>
      <c r="AG385" s="71">
        <v>3790</v>
      </c>
    </row>
    <row r="386" spans="5:33">
      <c r="E386" s="73">
        <v>0.64449074074074075</v>
      </c>
      <c r="G386" s="58">
        <v>18.36</v>
      </c>
      <c r="H386" s="58">
        <v>5.94</v>
      </c>
      <c r="I386" s="58">
        <v>7.54</v>
      </c>
      <c r="J386" s="58">
        <v>18.41</v>
      </c>
      <c r="K386" s="58">
        <v>5.83</v>
      </c>
      <c r="L386" s="58">
        <v>8.6300000000000008</v>
      </c>
      <c r="M386" s="59">
        <f t="shared" si="88"/>
        <v>18.384999999999998</v>
      </c>
      <c r="N386" s="59">
        <f t="shared" si="88"/>
        <v>5.8849999999999998</v>
      </c>
      <c r="O386" s="59">
        <f t="shared" si="88"/>
        <v>8.0850000000000009</v>
      </c>
      <c r="P386" s="60">
        <f t="shared" si="78"/>
        <v>0.17457521904260431</v>
      </c>
      <c r="Q386" s="22">
        <f t="shared" si="79"/>
        <v>1.3031667784522985E-6</v>
      </c>
      <c r="R386" s="61">
        <f t="shared" si="80"/>
        <v>4.4306083080614609E-9</v>
      </c>
      <c r="S386" s="22">
        <f t="shared" si="81"/>
        <v>1.963028997946324E-17</v>
      </c>
      <c r="T386" s="62">
        <v>298</v>
      </c>
      <c r="U386" s="59">
        <f t="shared" si="82"/>
        <v>291.38499999999999</v>
      </c>
      <c r="V386" s="63">
        <f t="shared" si="83"/>
        <v>0.38288546265906909</v>
      </c>
      <c r="W386" s="64">
        <f t="shared" si="84"/>
        <v>2.414823884187157</v>
      </c>
      <c r="X386" s="65">
        <f t="shared" si="74"/>
        <v>-1.3303495818389049E-7</v>
      </c>
      <c r="Y386" s="66">
        <f t="shared" si="75"/>
        <v>-1.3270374752008956E-7</v>
      </c>
      <c r="Z386" s="66">
        <f t="shared" si="76"/>
        <v>-1.3270457211916724E-7</v>
      </c>
      <c r="AA386" s="67">
        <f t="shared" si="77"/>
        <v>-1.3237418194851553E-7</v>
      </c>
      <c r="AB386" s="68">
        <f t="shared" si="86"/>
        <v>2.6717587978427161E-4</v>
      </c>
      <c r="AC386" s="69"/>
      <c r="AD386" s="70">
        <f t="shared" si="85"/>
        <v>2.671758797842716</v>
      </c>
      <c r="AE386" s="70"/>
      <c r="AF386" s="74"/>
      <c r="AG386" s="71">
        <v>3800</v>
      </c>
    </row>
    <row r="387" spans="5:33">
      <c r="E387" s="73">
        <v>0.64460648148148147</v>
      </c>
      <c r="G387" s="58">
        <v>18.37</v>
      </c>
      <c r="H387" s="58">
        <v>5.94</v>
      </c>
      <c r="I387" s="58">
        <v>7.46</v>
      </c>
      <c r="J387" s="58">
        <v>18.420000000000002</v>
      </c>
      <c r="K387" s="58">
        <v>5.83</v>
      </c>
      <c r="L387" s="58">
        <v>8.6300000000000008</v>
      </c>
      <c r="M387" s="59">
        <f t="shared" si="88"/>
        <v>18.395000000000003</v>
      </c>
      <c r="N387" s="59">
        <f t="shared" si="88"/>
        <v>5.8849999999999998</v>
      </c>
      <c r="O387" s="59">
        <f t="shared" si="88"/>
        <v>8.0449999999999999</v>
      </c>
      <c r="P387" s="60">
        <f t="shared" si="78"/>
        <v>0.17374313837918917</v>
      </c>
      <c r="Q387" s="22">
        <f t="shared" si="79"/>
        <v>1.3031667784522985E-6</v>
      </c>
      <c r="R387" s="61">
        <f t="shared" si="80"/>
        <v>4.4342916737919574E-9</v>
      </c>
      <c r="S387" s="22">
        <f t="shared" si="81"/>
        <v>1.9662942648260681E-17</v>
      </c>
      <c r="T387" s="62">
        <v>298</v>
      </c>
      <c r="U387" s="59">
        <f t="shared" si="82"/>
        <v>291.39499999999998</v>
      </c>
      <c r="V387" s="63">
        <f t="shared" si="83"/>
        <v>0.38229352877980793</v>
      </c>
      <c r="W387" s="64">
        <f t="shared" si="84"/>
        <v>2.4115347740556081</v>
      </c>
      <c r="X387" s="65">
        <f t="shared" si="74"/>
        <v>-1.3214236993370796E-7</v>
      </c>
      <c r="Y387" s="66">
        <f t="shared" si="75"/>
        <v>-1.3181395762728864E-7</v>
      </c>
      <c r="Z387" s="66">
        <f t="shared" si="76"/>
        <v>-1.3181477382759639E-7</v>
      </c>
      <c r="AA387" s="67">
        <f t="shared" si="77"/>
        <v>-1.3148717366449352E-7</v>
      </c>
      <c r="AB387" s="68">
        <f t="shared" si="86"/>
        <v>2.6584883681858676E-4</v>
      </c>
      <c r="AC387" s="69"/>
      <c r="AD387" s="70">
        <f t="shared" si="85"/>
        <v>2.6584883681858678</v>
      </c>
      <c r="AE387" s="70"/>
      <c r="AF387" s="74"/>
      <c r="AG387" s="71">
        <v>3810</v>
      </c>
    </row>
    <row r="388" spans="5:33">
      <c r="E388" s="73">
        <v>0.6447222222222222</v>
      </c>
      <c r="G388" s="58">
        <v>18.38</v>
      </c>
      <c r="H388" s="58">
        <v>5.94</v>
      </c>
      <c r="I388" s="58">
        <v>7.49</v>
      </c>
      <c r="J388" s="58">
        <v>18.420000000000002</v>
      </c>
      <c r="K388" s="58">
        <v>5.83</v>
      </c>
      <c r="L388" s="58">
        <v>8.7899999999999991</v>
      </c>
      <c r="M388" s="59">
        <f t="shared" si="88"/>
        <v>18.399999999999999</v>
      </c>
      <c r="N388" s="59">
        <f t="shared" si="88"/>
        <v>5.8849999999999998</v>
      </c>
      <c r="O388" s="59">
        <f t="shared" si="88"/>
        <v>8.14</v>
      </c>
      <c r="P388" s="60">
        <f t="shared" si="78"/>
        <v>0.1758107979311726</v>
      </c>
      <c r="Q388" s="22">
        <f t="shared" si="79"/>
        <v>1.3031667784522985E-6</v>
      </c>
      <c r="R388" s="61">
        <f t="shared" si="80"/>
        <v>4.4361345048040473E-9</v>
      </c>
      <c r="S388" s="22">
        <f t="shared" si="81"/>
        <v>1.9679289344713049E-17</v>
      </c>
      <c r="T388" s="62">
        <v>298</v>
      </c>
      <c r="U388" s="59">
        <f t="shared" si="82"/>
        <v>291.39999999999998</v>
      </c>
      <c r="V388" s="63">
        <f t="shared" si="83"/>
        <v>0.38199757707526355</v>
      </c>
      <c r="W388" s="64">
        <f t="shared" si="84"/>
        <v>2.4098919838848971</v>
      </c>
      <c r="X388" s="65">
        <f t="shared" si="74"/>
        <v>-1.332533475694355E-7</v>
      </c>
      <c r="Y388" s="66">
        <f t="shared" si="75"/>
        <v>-1.329177257457991E-7</v>
      </c>
      <c r="Z388" s="66">
        <f t="shared" si="76"/>
        <v>-1.3291857106796593E-7</v>
      </c>
      <c r="AA388" s="67">
        <f t="shared" si="77"/>
        <v>-1.325837903083134E-7</v>
      </c>
      <c r="AB388" s="68">
        <f t="shared" si="86"/>
        <v>2.6453069180774013E-4</v>
      </c>
      <c r="AC388" s="69"/>
      <c r="AD388" s="70">
        <f t="shared" si="85"/>
        <v>2.6453069180774014</v>
      </c>
      <c r="AE388" s="70"/>
      <c r="AF388" s="74"/>
      <c r="AG388" s="71">
        <v>3820</v>
      </c>
    </row>
    <row r="389" spans="5:33">
      <c r="E389" s="73">
        <v>0.64483796296296292</v>
      </c>
      <c r="G389" s="58">
        <v>18.38</v>
      </c>
      <c r="H389" s="58">
        <v>5.94</v>
      </c>
      <c r="I389" s="58">
        <v>7.53</v>
      </c>
      <c r="J389" s="58">
        <v>18.43</v>
      </c>
      <c r="K389" s="58">
        <v>5.83</v>
      </c>
      <c r="L389" s="58">
        <v>8.6300000000000008</v>
      </c>
      <c r="M389" s="59">
        <f t="shared" si="88"/>
        <v>18.405000000000001</v>
      </c>
      <c r="N389" s="59">
        <f t="shared" si="88"/>
        <v>5.8849999999999998</v>
      </c>
      <c r="O389" s="59">
        <f t="shared" si="88"/>
        <v>8.08</v>
      </c>
      <c r="P389" s="60">
        <f t="shared" si="78"/>
        <v>0.17453078056296112</v>
      </c>
      <c r="Q389" s="22">
        <f t="shared" si="79"/>
        <v>1.3031667784522985E-6</v>
      </c>
      <c r="R389" s="61">
        <f t="shared" si="80"/>
        <v>4.4379781016715205E-9</v>
      </c>
      <c r="S389" s="22">
        <f t="shared" si="81"/>
        <v>1.9695649630915952E-17</v>
      </c>
      <c r="T389" s="62">
        <v>298</v>
      </c>
      <c r="U389" s="59">
        <f t="shared" si="82"/>
        <v>291.40499999999997</v>
      </c>
      <c r="V389" s="63">
        <f t="shared" si="83"/>
        <v>0.38170163552674652</v>
      </c>
      <c r="W389" s="64">
        <f t="shared" si="84"/>
        <v>2.4082503691359549</v>
      </c>
      <c r="X389" s="65">
        <f t="shared" si="74"/>
        <v>-1.3181770963475545E-7</v>
      </c>
      <c r="Y389" s="66">
        <f t="shared" si="75"/>
        <v>-1.3148762207856087E-7</v>
      </c>
      <c r="Z389" s="66">
        <f t="shared" si="76"/>
        <v>-1.3148844865789573E-7</v>
      </c>
      <c r="AA389" s="67">
        <f t="shared" si="77"/>
        <v>-1.3115918354132588E-7</v>
      </c>
      <c r="AB389" s="68">
        <f t="shared" si="86"/>
        <v>2.6320150892189802E-4</v>
      </c>
      <c r="AC389" s="69"/>
      <c r="AD389" s="70">
        <f t="shared" si="85"/>
        <v>2.6320150892189802</v>
      </c>
      <c r="AE389" s="70"/>
      <c r="AF389" s="74"/>
      <c r="AG389" s="71">
        <v>3830</v>
      </c>
    </row>
    <row r="390" spans="5:33">
      <c r="E390" s="73">
        <v>0.64495370370370364</v>
      </c>
      <c r="G390" s="58">
        <v>18.39</v>
      </c>
      <c r="H390" s="58">
        <v>5.94</v>
      </c>
      <c r="I390" s="58">
        <v>7.44</v>
      </c>
      <c r="J390" s="58">
        <v>18.440000000000001</v>
      </c>
      <c r="K390" s="58">
        <v>5.83</v>
      </c>
      <c r="L390" s="58">
        <v>8.7799999999999994</v>
      </c>
      <c r="M390" s="59">
        <f t="shared" si="88"/>
        <v>18.414999999999999</v>
      </c>
      <c r="N390" s="59">
        <f t="shared" si="88"/>
        <v>5.8849999999999998</v>
      </c>
      <c r="O390" s="59">
        <f t="shared" si="88"/>
        <v>8.11</v>
      </c>
      <c r="P390" s="60">
        <f t="shared" si="78"/>
        <v>0.17521068819522861</v>
      </c>
      <c r="Q390" s="22">
        <f t="shared" si="79"/>
        <v>1.3031667784522985E-6</v>
      </c>
      <c r="R390" s="61">
        <f t="shared" si="80"/>
        <v>4.4416675942458555E-9</v>
      </c>
      <c r="S390" s="22">
        <f t="shared" si="81"/>
        <v>1.9728411017773766E-17</v>
      </c>
      <c r="T390" s="62">
        <v>298</v>
      </c>
      <c r="U390" s="59">
        <f t="shared" si="82"/>
        <v>291.41500000000002</v>
      </c>
      <c r="V390" s="63">
        <f t="shared" si="83"/>
        <v>0.38110978289569997</v>
      </c>
      <c r="W390" s="64">
        <f t="shared" si="84"/>
        <v>2.4049706623826683</v>
      </c>
      <c r="X390" s="65">
        <f t="shared" ref="X390:X453" si="89">-($B$2/W390)*P390*S390*AB390</f>
        <v>-1.3206901039157843E-7</v>
      </c>
      <c r="Y390" s="66">
        <f t="shared" ref="Y390:Y453" si="90">-(AB390+(5*X390))*$B$2*S390*P390/W390</f>
        <v>-1.3173599943007069E-7</v>
      </c>
      <c r="Z390" s="66">
        <f t="shared" ref="Z390:Z453" si="91">-(AB390+5*Y390)*$B$2*P390*S390/W390</f>
        <v>-1.3173683911456712E-7</v>
      </c>
      <c r="AA390" s="67">
        <f t="shared" ref="AA390:AA453" si="92">-(AB390+(10*Z390))*$B$2*P390*S390/W390</f>
        <v>-1.3140466360304018E-7</v>
      </c>
      <c r="AB390" s="68">
        <f t="shared" si="86"/>
        <v>2.6188662719748304E-4</v>
      </c>
      <c r="AC390" s="69"/>
      <c r="AD390" s="70">
        <f t="shared" si="85"/>
        <v>2.6188662719748304</v>
      </c>
      <c r="AE390" s="70"/>
      <c r="AF390" s="74"/>
      <c r="AG390" s="71">
        <v>3840</v>
      </c>
    </row>
    <row r="391" spans="5:33">
      <c r="E391" s="73">
        <v>0.64506944444444447</v>
      </c>
      <c r="G391" s="58">
        <v>18.399999999999999</v>
      </c>
      <c r="H391" s="58">
        <v>5.94</v>
      </c>
      <c r="I391" s="58">
        <v>7.5</v>
      </c>
      <c r="J391" s="58">
        <v>18.45</v>
      </c>
      <c r="K391" s="58">
        <v>5.83</v>
      </c>
      <c r="L391" s="58">
        <v>8.69</v>
      </c>
      <c r="M391" s="59">
        <f t="shared" si="88"/>
        <v>18.424999999999997</v>
      </c>
      <c r="N391" s="59">
        <f t="shared" si="88"/>
        <v>5.8849999999999998</v>
      </c>
      <c r="O391" s="59">
        <f t="shared" si="88"/>
        <v>8.0949999999999989</v>
      </c>
      <c r="P391" s="60">
        <f t="shared" ref="P391:P454" si="93">((O391/32000)*(1/((-0.026*M391+1.9067)/1000)))/1.013</f>
        <v>0.17491847394580359</v>
      </c>
      <c r="Q391" s="22">
        <f t="shared" ref="Q391:Q454" si="94">POWER(10, -N391)</f>
        <v>1.3031667784522985E-6</v>
      </c>
      <c r="R391" s="61">
        <f t="shared" ref="R391:R454" si="95">(0.00000000000001*(0.1253*EXP(0.0831*M391)))/Q391</f>
        <v>4.445360154062782E-9</v>
      </c>
      <c r="S391" s="22">
        <f t="shared" ref="S391:S454" si="96">POWER(R391, 2)</f>
        <v>1.9761226899329081E-17</v>
      </c>
      <c r="T391" s="62">
        <v>298</v>
      </c>
      <c r="U391" s="59">
        <f t="shared" ref="U391:U454" si="97">273+M391</f>
        <v>291.42500000000001</v>
      </c>
      <c r="V391" s="63">
        <f t="shared" ref="V391:V454" si="98">((1/U391)-(1/298))*5026</f>
        <v>0.38051797088248973</v>
      </c>
      <c r="W391" s="64">
        <f t="shared" ref="W391:W454" si="99">POWER(10,V391)</f>
        <v>2.4016956467612602</v>
      </c>
      <c r="X391" s="65">
        <f t="shared" si="89"/>
        <v>-1.3158290710661932E-7</v>
      </c>
      <c r="Y391" s="66">
        <f t="shared" si="90"/>
        <v>-1.3125067180504355E-7</v>
      </c>
      <c r="Z391" s="66">
        <f t="shared" si="91"/>
        <v>-1.3125151067004543E-7</v>
      </c>
      <c r="AA391" s="67">
        <f t="shared" si="92"/>
        <v>-1.3092010999735036E-7</v>
      </c>
      <c r="AB391" s="68">
        <f t="shared" si="86"/>
        <v>2.6056926161234322E-4</v>
      </c>
      <c r="AC391" s="69"/>
      <c r="AD391" s="70">
        <f t="shared" ref="AD391:AD454" si="100">AB391*10000</f>
        <v>2.6056926161234322</v>
      </c>
      <c r="AE391" s="70"/>
      <c r="AF391" s="74"/>
      <c r="AG391" s="71">
        <v>3850</v>
      </c>
    </row>
    <row r="392" spans="5:33">
      <c r="E392" s="73">
        <v>0.64518518518518519</v>
      </c>
      <c r="G392" s="58">
        <v>18.41</v>
      </c>
      <c r="H392" s="58">
        <v>5.94</v>
      </c>
      <c r="I392" s="58">
        <v>7.46</v>
      </c>
      <c r="J392" s="58">
        <v>18.46</v>
      </c>
      <c r="K392" s="58">
        <v>5.83</v>
      </c>
      <c r="L392" s="58">
        <v>8.68</v>
      </c>
      <c r="M392" s="59">
        <f t="shared" si="88"/>
        <v>18.435000000000002</v>
      </c>
      <c r="N392" s="59">
        <f t="shared" si="88"/>
        <v>5.8849999999999998</v>
      </c>
      <c r="O392" s="59">
        <f t="shared" si="88"/>
        <v>8.07</v>
      </c>
      <c r="P392" s="60">
        <f t="shared" si="93"/>
        <v>0.17441003176556927</v>
      </c>
      <c r="Q392" s="22">
        <f t="shared" si="94"/>
        <v>1.3031667784522985E-6</v>
      </c>
      <c r="R392" s="61">
        <f t="shared" si="95"/>
        <v>4.4490557836722416E-9</v>
      </c>
      <c r="S392" s="22">
        <f t="shared" si="96"/>
        <v>1.9794097366227423E-17</v>
      </c>
      <c r="T392" s="62">
        <v>298</v>
      </c>
      <c r="U392" s="59">
        <f t="shared" si="97"/>
        <v>291.435</v>
      </c>
      <c r="V392" s="63">
        <f t="shared" si="98"/>
        <v>0.37992619948293305</v>
      </c>
      <c r="W392" s="64">
        <f t="shared" si="99"/>
        <v>2.3984253152482093</v>
      </c>
      <c r="X392" s="65">
        <f t="shared" si="89"/>
        <v>-1.3093498913029719E-7</v>
      </c>
      <c r="Y392" s="66">
        <f t="shared" si="90"/>
        <v>-1.3060435219559346E-7</v>
      </c>
      <c r="Z392" s="66">
        <f t="shared" si="91"/>
        <v>-1.3060518711972881E-7</v>
      </c>
      <c r="AA392" s="67">
        <f t="shared" si="92"/>
        <v>-1.3027538089246088E-7</v>
      </c>
      <c r="AB392" s="68">
        <f t="shared" ref="AB392:AB455" si="101">AB391+10*(0.166666666666666*(X391+2*Y391+2*Z391+AA391))</f>
        <v>2.5925674930891963E-4</v>
      </c>
      <c r="AC392" s="69"/>
      <c r="AD392" s="70">
        <f t="shared" si="100"/>
        <v>2.5925674930891964</v>
      </c>
      <c r="AE392" s="70"/>
      <c r="AF392" s="74"/>
      <c r="AG392" s="71">
        <v>3860</v>
      </c>
    </row>
    <row r="393" spans="5:33">
      <c r="E393" s="73">
        <v>0.64530092592592592</v>
      </c>
      <c r="G393" s="58">
        <v>18.420000000000002</v>
      </c>
      <c r="H393" s="58">
        <v>5.94</v>
      </c>
      <c r="I393" s="58">
        <v>7.44</v>
      </c>
      <c r="J393" s="58">
        <v>18.47</v>
      </c>
      <c r="K393" s="58">
        <v>5.83</v>
      </c>
      <c r="L393" s="58">
        <v>8.68</v>
      </c>
      <c r="M393" s="59">
        <f t="shared" si="88"/>
        <v>18.445</v>
      </c>
      <c r="N393" s="59">
        <f t="shared" si="88"/>
        <v>5.8849999999999998</v>
      </c>
      <c r="O393" s="59">
        <f t="shared" si="88"/>
        <v>8.06</v>
      </c>
      <c r="P393" s="60">
        <f t="shared" si="93"/>
        <v>0.17422564560138715</v>
      </c>
      <c r="Q393" s="22">
        <f t="shared" si="94"/>
        <v>1.3031667784522985E-6</v>
      </c>
      <c r="R393" s="61">
        <f t="shared" si="95"/>
        <v>4.4527544856262849E-9</v>
      </c>
      <c r="S393" s="22">
        <f t="shared" si="96"/>
        <v>1.9827022509265002E-17</v>
      </c>
      <c r="T393" s="62">
        <v>298</v>
      </c>
      <c r="U393" s="59">
        <f t="shared" si="97"/>
        <v>291.44499999999999</v>
      </c>
      <c r="V393" s="63">
        <f t="shared" si="98"/>
        <v>0.37933446869285153</v>
      </c>
      <c r="W393" s="64">
        <f t="shared" si="99"/>
        <v>2.3951596608309913</v>
      </c>
      <c r="X393" s="65">
        <f t="shared" si="89"/>
        <v>-1.3053185379068039E-7</v>
      </c>
      <c r="Y393" s="66">
        <f t="shared" si="90"/>
        <v>-1.3020158593641633E-7</v>
      </c>
      <c r="Z393" s="66">
        <f t="shared" si="91"/>
        <v>-1.3020242157041976E-7</v>
      </c>
      <c r="AA393" s="67">
        <f t="shared" si="92"/>
        <v>-1.2987298512156605E-7</v>
      </c>
      <c r="AB393" s="68">
        <f t="shared" si="101"/>
        <v>2.5795070022783064E-4</v>
      </c>
      <c r="AC393" s="69"/>
      <c r="AD393" s="70">
        <f t="shared" si="100"/>
        <v>2.5795070022783064</v>
      </c>
      <c r="AE393" s="70"/>
      <c r="AF393" s="74"/>
      <c r="AG393" s="71">
        <v>3870</v>
      </c>
    </row>
    <row r="394" spans="5:33">
      <c r="E394" s="73">
        <v>0.64541666666666664</v>
      </c>
      <c r="G394" s="58">
        <v>18.420000000000002</v>
      </c>
      <c r="H394" s="58">
        <v>5.94</v>
      </c>
      <c r="I394" s="58">
        <v>7.4</v>
      </c>
      <c r="J394" s="58">
        <v>18.47</v>
      </c>
      <c r="K394" s="58">
        <v>5.83</v>
      </c>
      <c r="L394" s="58">
        <v>8.7100000000000009</v>
      </c>
      <c r="M394" s="59">
        <f t="shared" si="88"/>
        <v>18.445</v>
      </c>
      <c r="N394" s="59">
        <f t="shared" si="88"/>
        <v>5.8849999999999998</v>
      </c>
      <c r="O394" s="59">
        <f t="shared" si="88"/>
        <v>8.0549999999999997</v>
      </c>
      <c r="P394" s="60">
        <f t="shared" si="93"/>
        <v>0.1741175651760761</v>
      </c>
      <c r="Q394" s="22">
        <f t="shared" si="94"/>
        <v>1.3031667784522985E-6</v>
      </c>
      <c r="R394" s="61">
        <f t="shared" si="95"/>
        <v>4.4527544856262849E-9</v>
      </c>
      <c r="S394" s="22">
        <f t="shared" si="96"/>
        <v>1.9827022509265002E-17</v>
      </c>
      <c r="T394" s="62">
        <v>298</v>
      </c>
      <c r="U394" s="59">
        <f t="shared" si="97"/>
        <v>291.44499999999999</v>
      </c>
      <c r="V394" s="63">
        <f t="shared" si="98"/>
        <v>0.37933446869285153</v>
      </c>
      <c r="W394" s="64">
        <f t="shared" si="99"/>
        <v>2.3951596608309913</v>
      </c>
      <c r="X394" s="65">
        <f t="shared" si="89"/>
        <v>-1.2979242016584539E-7</v>
      </c>
      <c r="Y394" s="66">
        <f t="shared" si="90"/>
        <v>-1.2946422692497287E-7</v>
      </c>
      <c r="Z394" s="66">
        <f t="shared" si="91"/>
        <v>-1.2946505679472352E-7</v>
      </c>
      <c r="AA394" s="67">
        <f t="shared" si="92"/>
        <v>-1.2913768922678268E-7</v>
      </c>
      <c r="AB394" s="68">
        <f t="shared" si="101"/>
        <v>2.566486788046208E-4</v>
      </c>
      <c r="AC394" s="69"/>
      <c r="AD394" s="70">
        <f t="shared" si="100"/>
        <v>2.5664867880462081</v>
      </c>
      <c r="AE394" s="70"/>
      <c r="AF394" s="74"/>
      <c r="AG394" s="71">
        <v>3880</v>
      </c>
    </row>
    <row r="395" spans="5:33">
      <c r="E395" s="73">
        <v>0.64553240740740736</v>
      </c>
      <c r="G395" s="58">
        <v>18.43</v>
      </c>
      <c r="H395" s="58">
        <v>5.94</v>
      </c>
      <c r="I395" s="58">
        <v>7.47</v>
      </c>
      <c r="J395" s="58">
        <v>18.48</v>
      </c>
      <c r="K395" s="58">
        <v>5.83</v>
      </c>
      <c r="L395" s="58">
        <v>8.61</v>
      </c>
      <c r="M395" s="59">
        <f t="shared" si="88"/>
        <v>18.454999999999998</v>
      </c>
      <c r="N395" s="59">
        <f t="shared" si="88"/>
        <v>5.8849999999999998</v>
      </c>
      <c r="O395" s="59">
        <f t="shared" si="88"/>
        <v>8.0399999999999991</v>
      </c>
      <c r="P395" s="60">
        <f t="shared" si="93"/>
        <v>0.17382499200180188</v>
      </c>
      <c r="Q395" s="22">
        <f t="shared" si="94"/>
        <v>1.3031667784522985E-6</v>
      </c>
      <c r="R395" s="61">
        <f t="shared" si="95"/>
        <v>4.4564562624790975E-9</v>
      </c>
      <c r="S395" s="22">
        <f t="shared" si="96"/>
        <v>1.9860002419389167E-17</v>
      </c>
      <c r="T395" s="62">
        <v>298</v>
      </c>
      <c r="U395" s="59">
        <f t="shared" si="97"/>
        <v>291.45499999999998</v>
      </c>
      <c r="V395" s="63">
        <f t="shared" si="98"/>
        <v>0.37874277850806226</v>
      </c>
      <c r="W395" s="64">
        <f t="shared" si="99"/>
        <v>2.3918986765080095</v>
      </c>
      <c r="X395" s="65">
        <f t="shared" si="89"/>
        <v>-1.2931119819479703E-7</v>
      </c>
      <c r="Y395" s="66">
        <f t="shared" si="90"/>
        <v>-1.2898378245139867E-7</v>
      </c>
      <c r="Z395" s="66">
        <f t="shared" si="91"/>
        <v>-1.2898461146752815E-7</v>
      </c>
      <c r="AA395" s="67">
        <f t="shared" si="92"/>
        <v>-1.2865802054212428E-7</v>
      </c>
      <c r="AB395" s="68">
        <f t="shared" si="101"/>
        <v>2.5535403100990076E-4</v>
      </c>
      <c r="AC395" s="69"/>
      <c r="AD395" s="70">
        <f t="shared" si="100"/>
        <v>2.5535403100990077</v>
      </c>
      <c r="AE395" s="70"/>
      <c r="AF395" s="74"/>
      <c r="AG395" s="71">
        <v>3890</v>
      </c>
    </row>
    <row r="396" spans="5:33">
      <c r="E396" s="73">
        <v>0.64564814814814808</v>
      </c>
      <c r="G396" s="58">
        <v>18.440000000000001</v>
      </c>
      <c r="H396" s="58">
        <v>5.94</v>
      </c>
      <c r="I396" s="58">
        <v>7.43</v>
      </c>
      <c r="J396" s="58">
        <v>18.489999999999998</v>
      </c>
      <c r="K396" s="58">
        <v>5.83</v>
      </c>
      <c r="L396" s="58">
        <v>8.68</v>
      </c>
      <c r="M396" s="59">
        <f t="shared" si="88"/>
        <v>18.465</v>
      </c>
      <c r="N396" s="59">
        <f t="shared" si="88"/>
        <v>5.8849999999999998</v>
      </c>
      <c r="O396" s="59">
        <f t="shared" si="88"/>
        <v>8.0549999999999997</v>
      </c>
      <c r="P396" s="60">
        <f t="shared" si="93"/>
        <v>0.1741810311085254</v>
      </c>
      <c r="Q396" s="22">
        <f t="shared" si="94"/>
        <v>1.3031667784522985E-6</v>
      </c>
      <c r="R396" s="61">
        <f t="shared" si="95"/>
        <v>4.4601611167869795E-9</v>
      </c>
      <c r="S396" s="22">
        <f t="shared" si="96"/>
        <v>1.9893037187698475E-17</v>
      </c>
      <c r="T396" s="62">
        <v>298</v>
      </c>
      <c r="U396" s="59">
        <f t="shared" si="97"/>
        <v>291.46499999999997</v>
      </c>
      <c r="V396" s="63">
        <f t="shared" si="98"/>
        <v>0.37815112892438901</v>
      </c>
      <c r="W396" s="64">
        <f t="shared" si="99"/>
        <v>2.3886423552886398</v>
      </c>
      <c r="X396" s="65">
        <f t="shared" si="89"/>
        <v>-1.2931203792225285E-7</v>
      </c>
      <c r="Y396" s="66">
        <f t="shared" si="90"/>
        <v>-1.2898295566738555E-7</v>
      </c>
      <c r="Z396" s="66">
        <f t="shared" si="91"/>
        <v>-1.2898379313876261E-7</v>
      </c>
      <c r="AA396" s="67">
        <f t="shared" si="92"/>
        <v>-1.2865554409276173E-7</v>
      </c>
      <c r="AB396" s="68">
        <f t="shared" si="101"/>
        <v>2.5406418766560948E-4</v>
      </c>
      <c r="AC396" s="69"/>
      <c r="AD396" s="70">
        <f t="shared" si="100"/>
        <v>2.5406418766560948</v>
      </c>
      <c r="AE396" s="70"/>
      <c r="AF396" s="74"/>
      <c r="AG396" s="71">
        <v>3900</v>
      </c>
    </row>
    <row r="397" spans="5:33">
      <c r="E397" s="73">
        <v>0.64576388888888892</v>
      </c>
      <c r="G397" s="58">
        <v>18.45</v>
      </c>
      <c r="H397" s="58">
        <v>5.94</v>
      </c>
      <c r="I397" s="58">
        <v>7.34</v>
      </c>
      <c r="J397" s="58">
        <v>18.489999999999998</v>
      </c>
      <c r="K397" s="58">
        <v>5.83</v>
      </c>
      <c r="L397" s="58">
        <v>8.6300000000000008</v>
      </c>
      <c r="M397" s="59">
        <f t="shared" si="88"/>
        <v>18.47</v>
      </c>
      <c r="N397" s="59">
        <f t="shared" si="88"/>
        <v>5.8849999999999998</v>
      </c>
      <c r="O397" s="59">
        <f t="shared" si="88"/>
        <v>7.9850000000000003</v>
      </c>
      <c r="P397" s="60">
        <f t="shared" si="93"/>
        <v>0.17268308938540716</v>
      </c>
      <c r="Q397" s="22">
        <f t="shared" si="94"/>
        <v>1.3031667784522985E-6</v>
      </c>
      <c r="R397" s="61">
        <f t="shared" si="95"/>
        <v>4.4620146987859969E-9</v>
      </c>
      <c r="S397" s="22">
        <f t="shared" si="96"/>
        <v>1.990957517218229E-17</v>
      </c>
      <c r="T397" s="62">
        <v>298</v>
      </c>
      <c r="U397" s="59">
        <f t="shared" si="97"/>
        <v>291.47000000000003</v>
      </c>
      <c r="V397" s="63">
        <f t="shared" si="98"/>
        <v>0.3778553193566585</v>
      </c>
      <c r="W397" s="64">
        <f t="shared" si="99"/>
        <v>2.3870159411611862</v>
      </c>
      <c r="X397" s="65">
        <f t="shared" si="89"/>
        <v>-1.2774213533624436E-7</v>
      </c>
      <c r="Y397" s="66">
        <f t="shared" si="90"/>
        <v>-1.2741935628495316E-7</v>
      </c>
      <c r="Z397" s="66">
        <f t="shared" si="91"/>
        <v>-1.2742017188362524E-7</v>
      </c>
      <c r="AA397" s="67">
        <f t="shared" si="92"/>
        <v>-1.2709820430929386E-7</v>
      </c>
      <c r="AB397" s="68">
        <f t="shared" si="101"/>
        <v>2.5277435253289729E-4</v>
      </c>
      <c r="AC397" s="69"/>
      <c r="AD397" s="70">
        <f t="shared" si="100"/>
        <v>2.5277435253289728</v>
      </c>
      <c r="AE397" s="70"/>
      <c r="AF397" s="74"/>
      <c r="AG397" s="71">
        <v>3910</v>
      </c>
    </row>
    <row r="398" spans="5:33">
      <c r="E398" s="73">
        <v>0.64587962962962964</v>
      </c>
      <c r="G398" s="58">
        <v>18.46</v>
      </c>
      <c r="H398" s="58">
        <v>5.94</v>
      </c>
      <c r="I398" s="58">
        <v>7.32</v>
      </c>
      <c r="J398" s="58">
        <v>18.510000000000002</v>
      </c>
      <c r="K398" s="58">
        <v>5.83</v>
      </c>
      <c r="L398" s="58">
        <v>8.67</v>
      </c>
      <c r="M398" s="59">
        <f t="shared" si="88"/>
        <v>18.484999999999999</v>
      </c>
      <c r="N398" s="59">
        <f t="shared" si="88"/>
        <v>5.8849999999999998</v>
      </c>
      <c r="O398" s="59">
        <f t="shared" si="88"/>
        <v>7.9950000000000001</v>
      </c>
      <c r="P398" s="60">
        <f t="shared" si="93"/>
        <v>0.17294663238732749</v>
      </c>
      <c r="Q398" s="22">
        <f t="shared" si="94"/>
        <v>1.3031667784522985E-6</v>
      </c>
      <c r="R398" s="61">
        <f t="shared" si="95"/>
        <v>4.4675800680037953E-9</v>
      </c>
      <c r="S398" s="22">
        <f t="shared" si="96"/>
        <v>1.9959271664024796E-17</v>
      </c>
      <c r="T398" s="62">
        <v>298</v>
      </c>
      <c r="U398" s="59">
        <f t="shared" si="97"/>
        <v>291.48500000000001</v>
      </c>
      <c r="V398" s="63">
        <f t="shared" si="98"/>
        <v>0.37696795154366386</v>
      </c>
      <c r="W398" s="64">
        <f t="shared" si="99"/>
        <v>2.3821436742527005</v>
      </c>
      <c r="X398" s="65">
        <f t="shared" si="89"/>
        <v>-1.2787091812179576E-7</v>
      </c>
      <c r="Y398" s="66">
        <f t="shared" si="90"/>
        <v>-1.2754584930034203E-7</v>
      </c>
      <c r="Z398" s="66">
        <f t="shared" si="91"/>
        <v>-1.2754667567853836E-7</v>
      </c>
      <c r="AA398" s="67">
        <f t="shared" si="92"/>
        <v>-1.2722242903370341E-7</v>
      </c>
      <c r="AB398" s="68">
        <f t="shared" si="101"/>
        <v>2.5150015353959281E-4</v>
      </c>
      <c r="AC398" s="69"/>
      <c r="AD398" s="70">
        <f t="shared" si="100"/>
        <v>2.5150015353959283</v>
      </c>
      <c r="AE398" s="70"/>
      <c r="AF398" s="74"/>
      <c r="AG398" s="71">
        <v>3920</v>
      </c>
    </row>
    <row r="399" spans="5:33">
      <c r="E399" s="73">
        <v>0.64599537037037036</v>
      </c>
      <c r="G399" s="58">
        <v>18.47</v>
      </c>
      <c r="H399" s="58">
        <v>5.94</v>
      </c>
      <c r="I399" s="58">
        <v>7.37</v>
      </c>
      <c r="J399" s="58">
        <v>18.510000000000002</v>
      </c>
      <c r="K399" s="58">
        <v>5.83</v>
      </c>
      <c r="L399" s="58">
        <v>8.6999999999999993</v>
      </c>
      <c r="M399" s="59">
        <f t="shared" si="88"/>
        <v>18.490000000000002</v>
      </c>
      <c r="N399" s="59">
        <f t="shared" si="88"/>
        <v>5.8849999999999998</v>
      </c>
      <c r="O399" s="59">
        <f t="shared" si="88"/>
        <v>8.0350000000000001</v>
      </c>
      <c r="P399" s="60">
        <f t="shared" si="93"/>
        <v>0.17382775219517863</v>
      </c>
      <c r="Q399" s="22">
        <f t="shared" si="94"/>
        <v>1.3031667784522985E-6</v>
      </c>
      <c r="R399" s="61">
        <f t="shared" si="95"/>
        <v>4.469436733217539E-9</v>
      </c>
      <c r="S399" s="22">
        <f t="shared" si="96"/>
        <v>1.9975864712234267E-17</v>
      </c>
      <c r="T399" s="62">
        <v>298</v>
      </c>
      <c r="U399" s="59">
        <f t="shared" si="97"/>
        <v>291.49</v>
      </c>
      <c r="V399" s="63">
        <f t="shared" si="98"/>
        <v>0.37667218256765056</v>
      </c>
      <c r="W399" s="64">
        <f t="shared" si="99"/>
        <v>2.380521907540857</v>
      </c>
      <c r="X399" s="65">
        <f t="shared" si="89"/>
        <v>-1.2806408771802247E-7</v>
      </c>
      <c r="Y399" s="66">
        <f t="shared" si="90"/>
        <v>-1.2773637404210763E-7</v>
      </c>
      <c r="Z399" s="66">
        <f t="shared" si="91"/>
        <v>-1.277372126554558E-7</v>
      </c>
      <c r="AA399" s="67">
        <f t="shared" si="92"/>
        <v>-1.2741033330089645E-7</v>
      </c>
      <c r="AB399" s="68">
        <f t="shared" si="101"/>
        <v>2.5022468954440406E-4</v>
      </c>
      <c r="AC399" s="69"/>
      <c r="AD399" s="70">
        <f t="shared" si="100"/>
        <v>2.5022468954440407</v>
      </c>
      <c r="AE399" s="70"/>
      <c r="AF399" s="74"/>
      <c r="AG399" s="71">
        <v>3930</v>
      </c>
    </row>
    <row r="400" spans="5:33">
      <c r="E400" s="73">
        <v>0.64611111111111108</v>
      </c>
      <c r="G400" s="58">
        <v>18.48</v>
      </c>
      <c r="H400" s="58">
        <v>5.94</v>
      </c>
      <c r="I400" s="58">
        <v>7.42</v>
      </c>
      <c r="J400" s="58">
        <v>18.52</v>
      </c>
      <c r="K400" s="58">
        <v>5.83</v>
      </c>
      <c r="L400" s="58">
        <v>8.64</v>
      </c>
      <c r="M400" s="59">
        <f t="shared" si="88"/>
        <v>18.5</v>
      </c>
      <c r="N400" s="59">
        <f t="shared" si="88"/>
        <v>5.8849999999999998</v>
      </c>
      <c r="O400" s="59">
        <f t="shared" si="88"/>
        <v>8.0300000000000011</v>
      </c>
      <c r="P400" s="60">
        <f t="shared" si="93"/>
        <v>0.1737512637321055</v>
      </c>
      <c r="Q400" s="22">
        <f t="shared" si="94"/>
        <v>1.3031667784522985E-6</v>
      </c>
      <c r="R400" s="61">
        <f t="shared" si="95"/>
        <v>4.4731523787797496E-9</v>
      </c>
      <c r="S400" s="22">
        <f t="shared" si="96"/>
        <v>2.0009092203782934E-17</v>
      </c>
      <c r="T400" s="62">
        <v>298</v>
      </c>
      <c r="U400" s="59">
        <f t="shared" si="97"/>
        <v>291.5</v>
      </c>
      <c r="V400" s="63">
        <f t="shared" si="98"/>
        <v>0.37608067505496917</v>
      </c>
      <c r="W400" s="64">
        <f t="shared" si="99"/>
        <v>2.3772818522903019</v>
      </c>
      <c r="X400" s="65">
        <f t="shared" si="89"/>
        <v>-1.2773997281252465E-7</v>
      </c>
      <c r="Y400" s="66">
        <f t="shared" si="90"/>
        <v>-1.2741224282049864E-7</v>
      </c>
      <c r="Z400" s="66">
        <f t="shared" si="91"/>
        <v>-1.2741308364538147E-7</v>
      </c>
      <c r="AA400" s="67">
        <f t="shared" si="92"/>
        <v>-1.2708619016379347E-7</v>
      </c>
      <c r="AB400" s="68">
        <f t="shared" si="101"/>
        <v>2.4894732022038066E-4</v>
      </c>
      <c r="AC400" s="69"/>
      <c r="AD400" s="70">
        <f t="shared" si="100"/>
        <v>2.4894732022038064</v>
      </c>
      <c r="AE400" s="70"/>
      <c r="AF400" s="74"/>
      <c r="AG400" s="71">
        <v>3940</v>
      </c>
    </row>
    <row r="401" spans="5:33">
      <c r="E401" s="73">
        <v>0.6462268518518518</v>
      </c>
      <c r="G401" s="58">
        <v>18.48</v>
      </c>
      <c r="H401" s="58">
        <v>5.94</v>
      </c>
      <c r="I401" s="58">
        <v>7.4</v>
      </c>
      <c r="J401" s="58">
        <v>18.53</v>
      </c>
      <c r="K401" s="58">
        <v>5.83</v>
      </c>
      <c r="L401" s="58">
        <v>8.7200000000000006</v>
      </c>
      <c r="M401" s="59">
        <f t="shared" si="88"/>
        <v>18.505000000000003</v>
      </c>
      <c r="N401" s="59">
        <f t="shared" si="88"/>
        <v>5.8849999999999998</v>
      </c>
      <c r="O401" s="59">
        <f t="shared" si="88"/>
        <v>8.06</v>
      </c>
      <c r="P401" s="60">
        <f t="shared" si="93"/>
        <v>0.17441630057247817</v>
      </c>
      <c r="Q401" s="22">
        <f t="shared" si="94"/>
        <v>1.3031667784522985E-6</v>
      </c>
      <c r="R401" s="61">
        <f t="shared" si="95"/>
        <v>4.4750113597696903E-9</v>
      </c>
      <c r="S401" s="22">
        <f t="shared" si="96"/>
        <v>2.0025726670067774E-17</v>
      </c>
      <c r="T401" s="62">
        <v>298</v>
      </c>
      <c r="U401" s="59">
        <f t="shared" si="97"/>
        <v>291.505</v>
      </c>
      <c r="V401" s="63">
        <f t="shared" si="98"/>
        <v>0.37578493651725703</v>
      </c>
      <c r="W401" s="64">
        <f t="shared" si="99"/>
        <v>2.3756635620161828</v>
      </c>
      <c r="X401" s="65">
        <f t="shared" si="89"/>
        <v>-1.2776564782729173E-7</v>
      </c>
      <c r="Y401" s="66">
        <f t="shared" si="90"/>
        <v>-1.274360994288532E-7</v>
      </c>
      <c r="Z401" s="66">
        <f t="shared" si="91"/>
        <v>-1.2743694943939019E-7</v>
      </c>
      <c r="AA401" s="67">
        <f t="shared" si="92"/>
        <v>-1.2710824666659152E-7</v>
      </c>
      <c r="AB401" s="68">
        <f t="shared" si="101"/>
        <v>2.4767319219386722E-4</v>
      </c>
      <c r="AC401" s="69"/>
      <c r="AD401" s="70">
        <f t="shared" si="100"/>
        <v>2.4767319219386721</v>
      </c>
      <c r="AE401" s="70"/>
      <c r="AF401" s="74"/>
      <c r="AG401" s="71">
        <v>3950</v>
      </c>
    </row>
    <row r="402" spans="5:33">
      <c r="E402" s="73">
        <v>0.64634259259259264</v>
      </c>
      <c r="G402" s="58">
        <v>18.489999999999998</v>
      </c>
      <c r="H402" s="58">
        <v>5.94</v>
      </c>
      <c r="I402" s="58">
        <v>7.39</v>
      </c>
      <c r="J402" s="58">
        <v>18.54</v>
      </c>
      <c r="K402" s="58">
        <v>5.83</v>
      </c>
      <c r="L402" s="58">
        <v>8.67</v>
      </c>
      <c r="M402" s="59">
        <f t="shared" si="88"/>
        <v>18.515000000000001</v>
      </c>
      <c r="N402" s="59">
        <f t="shared" si="88"/>
        <v>5.8849999999999998</v>
      </c>
      <c r="O402" s="59">
        <f t="shared" si="88"/>
        <v>8.0299999999999994</v>
      </c>
      <c r="P402" s="60">
        <f t="shared" si="93"/>
        <v>0.17379880636693965</v>
      </c>
      <c r="Q402" s="22">
        <f t="shared" si="94"/>
        <v>1.3031667784522985E-6</v>
      </c>
      <c r="R402" s="61">
        <f t="shared" si="95"/>
        <v>4.4787316397719088E-9</v>
      </c>
      <c r="S402" s="22">
        <f t="shared" si="96"/>
        <v>2.005903710109397E-17</v>
      </c>
      <c r="T402" s="62">
        <v>298</v>
      </c>
      <c r="U402" s="59">
        <f t="shared" si="97"/>
        <v>291.51499999999999</v>
      </c>
      <c r="V402" s="63">
        <f t="shared" si="98"/>
        <v>0.37519348987648293</v>
      </c>
      <c r="W402" s="64">
        <f t="shared" si="99"/>
        <v>2.3724304518368409</v>
      </c>
      <c r="X402" s="65">
        <f t="shared" si="89"/>
        <v>-1.2704181679847869E-7</v>
      </c>
      <c r="Y402" s="66">
        <f t="shared" si="90"/>
        <v>-1.2671430664943319E-7</v>
      </c>
      <c r="Z402" s="66">
        <f t="shared" si="91"/>
        <v>-1.2671515096117582E-7</v>
      </c>
      <c r="AA402" s="67">
        <f t="shared" si="92"/>
        <v>-1.2638848077065016E-7</v>
      </c>
      <c r="AB402" s="68">
        <f t="shared" si="101"/>
        <v>2.4639882554014996E-4</v>
      </c>
      <c r="AC402" s="69"/>
      <c r="AD402" s="70">
        <f t="shared" si="100"/>
        <v>2.4639882554014996</v>
      </c>
      <c r="AE402" s="70"/>
      <c r="AF402" s="74"/>
      <c r="AG402" s="71">
        <v>3960</v>
      </c>
    </row>
    <row r="403" spans="5:33">
      <c r="E403" s="73">
        <v>0.64645833333333336</v>
      </c>
      <c r="G403" s="58">
        <v>18.5</v>
      </c>
      <c r="H403" s="58">
        <v>5.94</v>
      </c>
      <c r="I403" s="58">
        <v>7.43</v>
      </c>
      <c r="J403" s="58">
        <v>18.54</v>
      </c>
      <c r="K403" s="58">
        <v>5.82</v>
      </c>
      <c r="L403" s="58">
        <v>8.73</v>
      </c>
      <c r="M403" s="59">
        <f t="shared" si="88"/>
        <v>18.52</v>
      </c>
      <c r="N403" s="59">
        <f t="shared" si="88"/>
        <v>5.8800000000000008</v>
      </c>
      <c r="O403" s="59">
        <f t="shared" si="88"/>
        <v>8.08</v>
      </c>
      <c r="P403" s="60">
        <f t="shared" si="93"/>
        <v>0.17489694275572501</v>
      </c>
      <c r="Q403" s="22">
        <f t="shared" si="94"/>
        <v>1.3182567385564038E-6</v>
      </c>
      <c r="R403" s="61">
        <f t="shared" si="95"/>
        <v>4.4293040161680636E-9</v>
      </c>
      <c r="S403" s="22">
        <f t="shared" si="96"/>
        <v>1.9618734067642537E-17</v>
      </c>
      <c r="T403" s="62">
        <v>298</v>
      </c>
      <c r="U403" s="59">
        <f t="shared" si="97"/>
        <v>291.52</v>
      </c>
      <c r="V403" s="63">
        <f t="shared" si="98"/>
        <v>0.37489778177237254</v>
      </c>
      <c r="W403" s="64">
        <f t="shared" si="99"/>
        <v>2.3708156302002501</v>
      </c>
      <c r="X403" s="65">
        <f t="shared" si="89"/>
        <v>-1.2447998688002993E-7</v>
      </c>
      <c r="Y403" s="66">
        <f t="shared" si="90"/>
        <v>-1.2416392680707991E-7</v>
      </c>
      <c r="Z403" s="66">
        <f t="shared" si="91"/>
        <v>-1.2416472929728106E-7</v>
      </c>
      <c r="AA403" s="67">
        <f t="shared" si="92"/>
        <v>-1.2384946763941751E-7</v>
      </c>
      <c r="AB403" s="68">
        <f t="shared" si="101"/>
        <v>2.4513167685216605E-4</v>
      </c>
      <c r="AC403" s="69"/>
      <c r="AD403" s="70">
        <f t="shared" si="100"/>
        <v>2.4513167685216604</v>
      </c>
      <c r="AE403" s="70"/>
      <c r="AF403" s="74"/>
      <c r="AG403" s="71">
        <v>3970</v>
      </c>
    </row>
    <row r="404" spans="5:33">
      <c r="E404" s="73">
        <v>0.64657407407407408</v>
      </c>
      <c r="G404" s="58">
        <v>18.510000000000002</v>
      </c>
      <c r="H404" s="58">
        <v>5.94</v>
      </c>
      <c r="I404" s="58">
        <v>7.48</v>
      </c>
      <c r="J404" s="58">
        <v>18.559999999999999</v>
      </c>
      <c r="K404" s="58">
        <v>5.82</v>
      </c>
      <c r="L404" s="58">
        <v>8.66</v>
      </c>
      <c r="M404" s="59">
        <f t="shared" si="88"/>
        <v>18.535</v>
      </c>
      <c r="N404" s="59">
        <f t="shared" si="88"/>
        <v>5.8800000000000008</v>
      </c>
      <c r="O404" s="59">
        <f t="shared" si="88"/>
        <v>8.07</v>
      </c>
      <c r="P404" s="60">
        <f t="shared" si="93"/>
        <v>0.17472830048067148</v>
      </c>
      <c r="Q404" s="22">
        <f t="shared" si="94"/>
        <v>1.3182567385564038E-6</v>
      </c>
      <c r="R404" s="61">
        <f t="shared" si="95"/>
        <v>4.4348285860971044E-9</v>
      </c>
      <c r="S404" s="22">
        <f t="shared" si="96"/>
        <v>1.9667704588064041E-17</v>
      </c>
      <c r="T404" s="62">
        <v>298</v>
      </c>
      <c r="U404" s="59">
        <f t="shared" si="97"/>
        <v>291.53500000000003</v>
      </c>
      <c r="V404" s="63">
        <f t="shared" si="98"/>
        <v>0.37401071831889887</v>
      </c>
      <c r="W404" s="64">
        <f t="shared" si="99"/>
        <v>2.3659780887290047</v>
      </c>
      <c r="X404" s="65">
        <f t="shared" si="89"/>
        <v>-1.2429250566949478E-7</v>
      </c>
      <c r="Y404" s="66">
        <f t="shared" si="90"/>
        <v>-1.2397579270620444E-7</v>
      </c>
      <c r="Z404" s="66">
        <f t="shared" si="91"/>
        <v>-1.2397659973073561E-7</v>
      </c>
      <c r="AA404" s="67">
        <f t="shared" si="92"/>
        <v>-1.2366068967917611E-7</v>
      </c>
      <c r="AB404" s="68">
        <f t="shared" si="101"/>
        <v>2.4389003224095245E-4</v>
      </c>
      <c r="AC404" s="69"/>
      <c r="AD404" s="70">
        <f t="shared" si="100"/>
        <v>2.4389003224095243</v>
      </c>
      <c r="AE404" s="70"/>
      <c r="AF404" s="74"/>
      <c r="AG404" s="71">
        <v>3980</v>
      </c>
    </row>
    <row r="405" spans="5:33">
      <c r="E405" s="73">
        <v>0.6466898148148148</v>
      </c>
      <c r="G405" s="58">
        <v>18.510000000000002</v>
      </c>
      <c r="H405" s="58">
        <v>5.94</v>
      </c>
      <c r="I405" s="58">
        <v>7.47</v>
      </c>
      <c r="J405" s="58">
        <v>18.559999999999999</v>
      </c>
      <c r="K405" s="58">
        <v>5.82</v>
      </c>
      <c r="L405" s="58">
        <v>8.76</v>
      </c>
      <c r="M405" s="59">
        <f t="shared" si="88"/>
        <v>18.535</v>
      </c>
      <c r="N405" s="59">
        <f t="shared" si="88"/>
        <v>5.8800000000000008</v>
      </c>
      <c r="O405" s="59">
        <f t="shared" si="88"/>
        <v>8.1150000000000002</v>
      </c>
      <c r="P405" s="60">
        <f t="shared" si="93"/>
        <v>0.17570262185881649</v>
      </c>
      <c r="Q405" s="22">
        <f t="shared" si="94"/>
        <v>1.3182567385564038E-6</v>
      </c>
      <c r="R405" s="61">
        <f t="shared" si="95"/>
        <v>4.4348285860971044E-9</v>
      </c>
      <c r="S405" s="22">
        <f t="shared" si="96"/>
        <v>1.9667704588064041E-17</v>
      </c>
      <c r="T405" s="62">
        <v>298</v>
      </c>
      <c r="U405" s="59">
        <f t="shared" si="97"/>
        <v>291.53500000000003</v>
      </c>
      <c r="V405" s="63">
        <f t="shared" si="98"/>
        <v>0.37401071831889887</v>
      </c>
      <c r="W405" s="64">
        <f t="shared" si="99"/>
        <v>2.3659780887290047</v>
      </c>
      <c r="X405" s="65">
        <f t="shared" si="89"/>
        <v>-1.2435024881040737E-7</v>
      </c>
      <c r="Y405" s="66">
        <f t="shared" si="90"/>
        <v>-1.2403162183243773E-7</v>
      </c>
      <c r="Z405" s="66">
        <f t="shared" si="91"/>
        <v>-1.2403243826145224E-7</v>
      </c>
      <c r="AA405" s="67">
        <f t="shared" si="92"/>
        <v>-1.2371462352856807E-7</v>
      </c>
      <c r="AB405" s="68">
        <f t="shared" si="101"/>
        <v>2.4265026894058155E-4</v>
      </c>
      <c r="AC405" s="69"/>
      <c r="AD405" s="70">
        <f t="shared" si="100"/>
        <v>2.4265026894058153</v>
      </c>
      <c r="AE405" s="70"/>
      <c r="AF405" s="74"/>
      <c r="AG405" s="71">
        <v>3990</v>
      </c>
    </row>
    <row r="406" spans="5:33">
      <c r="E406" s="73">
        <v>0.64680555555555552</v>
      </c>
      <c r="G406" s="58">
        <v>18.52</v>
      </c>
      <c r="H406" s="58">
        <v>5.94</v>
      </c>
      <c r="I406" s="58">
        <v>7.33</v>
      </c>
      <c r="J406" s="58">
        <v>18.57</v>
      </c>
      <c r="K406" s="58">
        <v>5.82</v>
      </c>
      <c r="L406" s="58">
        <v>8.73</v>
      </c>
      <c r="M406" s="59">
        <f t="shared" si="88"/>
        <v>18.545000000000002</v>
      </c>
      <c r="N406" s="59">
        <f t="shared" si="88"/>
        <v>5.8800000000000008</v>
      </c>
      <c r="O406" s="59">
        <f t="shared" si="88"/>
        <v>8.0300000000000011</v>
      </c>
      <c r="P406" s="60">
        <f t="shared" si="93"/>
        <v>0.17389396973237686</v>
      </c>
      <c r="Q406" s="22">
        <f t="shared" si="94"/>
        <v>1.3182567385564038E-6</v>
      </c>
      <c r="R406" s="61">
        <f t="shared" si="95"/>
        <v>4.4385154603362292E-9</v>
      </c>
      <c r="S406" s="22">
        <f t="shared" si="96"/>
        <v>1.9700419491643728E-17</v>
      </c>
      <c r="T406" s="62">
        <v>298</v>
      </c>
      <c r="U406" s="59">
        <f t="shared" si="97"/>
        <v>291.54500000000002</v>
      </c>
      <c r="V406" s="63">
        <f t="shared" si="98"/>
        <v>0.37341939339374514</v>
      </c>
      <c r="W406" s="64">
        <f t="shared" si="99"/>
        <v>2.3627588219822186</v>
      </c>
      <c r="X406" s="65">
        <f t="shared" si="89"/>
        <v>-1.2281189846299041E-7</v>
      </c>
      <c r="Y406" s="66">
        <f t="shared" si="90"/>
        <v>-1.2249950946300045E-7</v>
      </c>
      <c r="Z406" s="66">
        <f t="shared" si="91"/>
        <v>-1.225003040675016E-7</v>
      </c>
      <c r="AA406" s="67">
        <f t="shared" si="92"/>
        <v>-1.2218870562964054E-7</v>
      </c>
      <c r="AB406" s="68">
        <f t="shared" si="101"/>
        <v>2.414099472863703E-4</v>
      </c>
      <c r="AC406" s="69"/>
      <c r="AD406" s="70">
        <f t="shared" si="100"/>
        <v>2.4140994728637031</v>
      </c>
      <c r="AE406" s="70"/>
      <c r="AF406" s="74"/>
      <c r="AG406" s="71">
        <v>4000</v>
      </c>
    </row>
    <row r="407" spans="5:33">
      <c r="E407" s="73">
        <v>0.64692129629629624</v>
      </c>
      <c r="G407" s="58">
        <v>18.53</v>
      </c>
      <c r="H407" s="58">
        <v>5.94</v>
      </c>
      <c r="I407" s="58">
        <v>7.41</v>
      </c>
      <c r="J407" s="58">
        <v>18.579999999999998</v>
      </c>
      <c r="K407" s="58">
        <v>5.82</v>
      </c>
      <c r="L407" s="58">
        <v>8.6999999999999993</v>
      </c>
      <c r="M407" s="59">
        <f t="shared" si="88"/>
        <v>18.555</v>
      </c>
      <c r="N407" s="59">
        <f t="shared" si="88"/>
        <v>5.8800000000000008</v>
      </c>
      <c r="O407" s="59">
        <f t="shared" si="88"/>
        <v>8.0549999999999997</v>
      </c>
      <c r="P407" s="60">
        <f t="shared" si="93"/>
        <v>0.17446720129591545</v>
      </c>
      <c r="Q407" s="22">
        <f t="shared" si="94"/>
        <v>1.3182567385564038E-6</v>
      </c>
      <c r="R407" s="61">
        <f t="shared" si="95"/>
        <v>4.4422053996412049E-9</v>
      </c>
      <c r="S407" s="22">
        <f t="shared" si="96"/>
        <v>1.9733188812601476E-17</v>
      </c>
      <c r="T407" s="62">
        <v>298</v>
      </c>
      <c r="U407" s="59">
        <f t="shared" si="97"/>
        <v>291.55500000000001</v>
      </c>
      <c r="V407" s="63">
        <f t="shared" si="98"/>
        <v>0.37282810903211661</v>
      </c>
      <c r="W407" s="64">
        <f t="shared" si="99"/>
        <v>2.3595441559126074</v>
      </c>
      <c r="X407" s="65">
        <f t="shared" si="89"/>
        <v>-1.2296270923531207E-7</v>
      </c>
      <c r="Y407" s="66">
        <f t="shared" si="90"/>
        <v>-1.2264795537464E-7</v>
      </c>
      <c r="Z407" s="66">
        <f t="shared" si="91"/>
        <v>-1.2264876106600307E-7</v>
      </c>
      <c r="AA407" s="67">
        <f t="shared" si="92"/>
        <v>-1.2233480877195624E-7</v>
      </c>
      <c r="AB407" s="68">
        <f t="shared" si="101"/>
        <v>2.4018494690111424E-4</v>
      </c>
      <c r="AC407" s="69"/>
      <c r="AD407" s="70">
        <f t="shared" si="100"/>
        <v>2.4018494690111423</v>
      </c>
      <c r="AE407" s="70"/>
      <c r="AF407" s="74"/>
      <c r="AG407" s="71">
        <v>4010</v>
      </c>
    </row>
    <row r="408" spans="5:33">
      <c r="E408" s="73">
        <v>0.64703703703703708</v>
      </c>
      <c r="G408" s="58">
        <v>18.54</v>
      </c>
      <c r="H408" s="58">
        <v>5.93</v>
      </c>
      <c r="I408" s="58">
        <v>7.43</v>
      </c>
      <c r="J408" s="58">
        <v>18.579999999999998</v>
      </c>
      <c r="K408" s="58">
        <v>5.82</v>
      </c>
      <c r="L408" s="58">
        <v>8.74</v>
      </c>
      <c r="M408" s="59">
        <f t="shared" si="88"/>
        <v>18.559999999999999</v>
      </c>
      <c r="N408" s="59">
        <f t="shared" si="88"/>
        <v>5.875</v>
      </c>
      <c r="O408" s="59">
        <f t="shared" si="88"/>
        <v>8.0850000000000009</v>
      </c>
      <c r="P408" s="60">
        <f t="shared" si="93"/>
        <v>0.17513297126264152</v>
      </c>
      <c r="Q408" s="22">
        <f t="shared" si="94"/>
        <v>1.333521432163323E-6</v>
      </c>
      <c r="R408" s="61">
        <f t="shared" si="95"/>
        <v>4.3931808824063024E-9</v>
      </c>
      <c r="S408" s="22">
        <f t="shared" si="96"/>
        <v>1.9300038265540217E-17</v>
      </c>
      <c r="T408" s="62">
        <v>298</v>
      </c>
      <c r="U408" s="59">
        <f t="shared" si="97"/>
        <v>291.56</v>
      </c>
      <c r="V408" s="63">
        <f t="shared" si="98"/>
        <v>0.37253248206132117</v>
      </c>
      <c r="W408" s="64">
        <f t="shared" si="99"/>
        <v>2.3579385459806348</v>
      </c>
      <c r="X408" s="65">
        <f t="shared" si="89"/>
        <v>-1.2018788685523816E-7</v>
      </c>
      <c r="Y408" s="66">
        <f t="shared" si="90"/>
        <v>-1.1988563499048194E-7</v>
      </c>
      <c r="Z408" s="66">
        <f t="shared" si="91"/>
        <v>-1.1988639510193856E-7</v>
      </c>
      <c r="AA408" s="67">
        <f t="shared" si="92"/>
        <v>-1.1958489952553979E-7</v>
      </c>
      <c r="AB408" s="68">
        <f t="shared" si="101"/>
        <v>2.3895846198296666E-4</v>
      </c>
      <c r="AC408" s="69"/>
      <c r="AD408" s="70">
        <f t="shared" si="100"/>
        <v>2.3895846198296669</v>
      </c>
      <c r="AE408" s="70"/>
      <c r="AF408" s="74"/>
      <c r="AG408" s="71">
        <v>4020</v>
      </c>
    </row>
    <row r="409" spans="5:33">
      <c r="E409" s="73">
        <v>0.6471527777777778</v>
      </c>
      <c r="G409" s="58">
        <v>18.55</v>
      </c>
      <c r="H409" s="58">
        <v>5.93</v>
      </c>
      <c r="I409" s="58">
        <v>7.36</v>
      </c>
      <c r="J409" s="58">
        <v>18.59</v>
      </c>
      <c r="K409" s="58">
        <v>5.82</v>
      </c>
      <c r="L409" s="58">
        <v>8.5299999999999994</v>
      </c>
      <c r="M409" s="59">
        <f t="shared" si="88"/>
        <v>18.57</v>
      </c>
      <c r="N409" s="59">
        <f t="shared" si="88"/>
        <v>5.875</v>
      </c>
      <c r="O409" s="59">
        <f t="shared" si="88"/>
        <v>7.9450000000000003</v>
      </c>
      <c r="P409" s="60">
        <f t="shared" si="93"/>
        <v>0.17213179116744565</v>
      </c>
      <c r="Q409" s="22">
        <f t="shared" si="94"/>
        <v>1.333521432163323E-6</v>
      </c>
      <c r="R409" s="61">
        <f t="shared" si="95"/>
        <v>4.3968331330195381E-9</v>
      </c>
      <c r="S409" s="22">
        <f t="shared" si="96"/>
        <v>1.9332141599618409E-17</v>
      </c>
      <c r="T409" s="62">
        <v>298</v>
      </c>
      <c r="U409" s="59">
        <f t="shared" si="97"/>
        <v>291.57</v>
      </c>
      <c r="V409" s="63">
        <f t="shared" si="98"/>
        <v>0.37194125853715443</v>
      </c>
      <c r="W409" s="64">
        <f t="shared" si="99"/>
        <v>2.3547307680259757</v>
      </c>
      <c r="X409" s="65">
        <f t="shared" si="89"/>
        <v>-1.1789151279752329E-7</v>
      </c>
      <c r="Y409" s="66">
        <f t="shared" si="90"/>
        <v>-1.1759923419434069E-7</v>
      </c>
      <c r="Z409" s="66">
        <f t="shared" si="91"/>
        <v>-1.1759995881632451E-7</v>
      </c>
      <c r="AA409" s="67">
        <f t="shared" si="92"/>
        <v>-1.1730840124213591E-7</v>
      </c>
      <c r="AB409" s="68">
        <f t="shared" si="101"/>
        <v>2.3775960057202398E-4</v>
      </c>
      <c r="AC409" s="69"/>
      <c r="AD409" s="70">
        <f t="shared" si="100"/>
        <v>2.3775960057202399</v>
      </c>
      <c r="AE409" s="70"/>
      <c r="AF409" s="74"/>
      <c r="AG409" s="71">
        <v>4030</v>
      </c>
    </row>
    <row r="410" spans="5:33">
      <c r="E410" s="73">
        <v>0.64726851851851852</v>
      </c>
      <c r="G410" s="58">
        <v>18.559999999999999</v>
      </c>
      <c r="H410" s="58">
        <v>5.93</v>
      </c>
      <c r="I410" s="58">
        <v>7.29</v>
      </c>
      <c r="J410" s="58">
        <v>18.600000000000001</v>
      </c>
      <c r="K410" s="58">
        <v>5.82</v>
      </c>
      <c r="L410" s="58">
        <v>8.7100000000000009</v>
      </c>
      <c r="M410" s="59">
        <f t="shared" si="88"/>
        <v>18.579999999999998</v>
      </c>
      <c r="N410" s="59">
        <f t="shared" si="88"/>
        <v>5.875</v>
      </c>
      <c r="O410" s="59">
        <f t="shared" si="88"/>
        <v>8</v>
      </c>
      <c r="P410" s="60">
        <f t="shared" si="93"/>
        <v>0.17335504404168106</v>
      </c>
      <c r="Q410" s="22">
        <f t="shared" si="94"/>
        <v>1.333521432163323E-6</v>
      </c>
      <c r="R410" s="61">
        <f t="shared" si="95"/>
        <v>4.4004884199144318E-9</v>
      </c>
      <c r="S410" s="22">
        <f t="shared" si="96"/>
        <v>1.9364298333801012E-17</v>
      </c>
      <c r="T410" s="62">
        <v>298</v>
      </c>
      <c r="U410" s="59">
        <f t="shared" si="97"/>
        <v>291.58</v>
      </c>
      <c r="V410" s="63">
        <f t="shared" si="98"/>
        <v>0.37135007556607885</v>
      </c>
      <c r="W410" s="64">
        <f t="shared" si="99"/>
        <v>2.3515275735630734</v>
      </c>
      <c r="X410" s="65">
        <f t="shared" si="89"/>
        <v>-1.18499766758476E-7</v>
      </c>
      <c r="Y410" s="66">
        <f t="shared" si="90"/>
        <v>-1.1820299651489833E-7</v>
      </c>
      <c r="Z410" s="66">
        <f t="shared" si="91"/>
        <v>-1.182037397448631E-7</v>
      </c>
      <c r="AA410" s="67">
        <f t="shared" si="92"/>
        <v>-1.1790770900856711E-7</v>
      </c>
      <c r="AB410" s="68">
        <f t="shared" si="101"/>
        <v>2.3658360340525567E-4</v>
      </c>
      <c r="AC410" s="69"/>
      <c r="AD410" s="70">
        <f t="shared" si="100"/>
        <v>2.3658360340525566</v>
      </c>
      <c r="AE410" s="70"/>
      <c r="AF410" s="74"/>
      <c r="AG410" s="71">
        <v>4040</v>
      </c>
    </row>
    <row r="411" spans="5:33">
      <c r="E411" s="73">
        <v>0.64738425925925924</v>
      </c>
      <c r="G411" s="58">
        <v>18.559999999999999</v>
      </c>
      <c r="H411" s="58">
        <v>5.93</v>
      </c>
      <c r="I411" s="58">
        <v>7.41</v>
      </c>
      <c r="J411" s="58">
        <v>18.61</v>
      </c>
      <c r="K411" s="58">
        <v>5.82</v>
      </c>
      <c r="L411" s="58">
        <v>8.66</v>
      </c>
      <c r="M411" s="59">
        <f t="shared" si="88"/>
        <v>18.585000000000001</v>
      </c>
      <c r="N411" s="59">
        <f t="shared" si="88"/>
        <v>5.875</v>
      </c>
      <c r="O411" s="59">
        <f t="shared" si="88"/>
        <v>8.0350000000000001</v>
      </c>
      <c r="P411" s="60">
        <f t="shared" si="93"/>
        <v>0.1741293732447976</v>
      </c>
      <c r="Q411" s="22">
        <f t="shared" si="94"/>
        <v>1.333521432163323E-6</v>
      </c>
      <c r="R411" s="61">
        <f t="shared" si="95"/>
        <v>4.4023172027562308E-9</v>
      </c>
      <c r="S411" s="22">
        <f t="shared" si="96"/>
        <v>1.9380396753683444E-17</v>
      </c>
      <c r="T411" s="62">
        <v>298</v>
      </c>
      <c r="U411" s="59">
        <f t="shared" si="97"/>
        <v>291.58499999999998</v>
      </c>
      <c r="V411" s="63">
        <f t="shared" si="98"/>
        <v>0.37105449928664841</v>
      </c>
      <c r="W411" s="64">
        <f t="shared" si="99"/>
        <v>2.3499276929983139</v>
      </c>
      <c r="X411" s="65">
        <f t="shared" si="89"/>
        <v>-1.1861353102780952E-7</v>
      </c>
      <c r="Y411" s="66">
        <f t="shared" si="90"/>
        <v>-1.1831469763784858E-7</v>
      </c>
      <c r="Z411" s="66">
        <f t="shared" si="91"/>
        <v>-1.1831545051481112E-7</v>
      </c>
      <c r="AA411" s="67">
        <f t="shared" si="92"/>
        <v>-1.1801736620823581E-7</v>
      </c>
      <c r="AB411" s="68">
        <f t="shared" si="101"/>
        <v>2.3540156849144475E-4</v>
      </c>
      <c r="AC411" s="69"/>
      <c r="AD411" s="70">
        <f t="shared" si="100"/>
        <v>2.3540156849144473</v>
      </c>
      <c r="AE411" s="70"/>
      <c r="AF411" s="74"/>
      <c r="AG411" s="71">
        <v>4050</v>
      </c>
    </row>
    <row r="412" spans="5:33">
      <c r="E412" s="73">
        <v>0.64749999999999996</v>
      </c>
      <c r="G412" s="58">
        <v>18.57</v>
      </c>
      <c r="H412" s="58">
        <v>5.93</v>
      </c>
      <c r="I412" s="58">
        <v>7.35</v>
      </c>
      <c r="J412" s="58">
        <v>18.62</v>
      </c>
      <c r="K412" s="58">
        <v>5.82</v>
      </c>
      <c r="L412" s="58">
        <v>8.59</v>
      </c>
      <c r="M412" s="59">
        <f t="shared" si="88"/>
        <v>18.594999999999999</v>
      </c>
      <c r="N412" s="59">
        <f t="shared" si="88"/>
        <v>5.875</v>
      </c>
      <c r="O412" s="59">
        <f t="shared" si="88"/>
        <v>7.97</v>
      </c>
      <c r="P412" s="60">
        <f t="shared" si="93"/>
        <v>0.17275228803100912</v>
      </c>
      <c r="Q412" s="22">
        <f t="shared" si="94"/>
        <v>1.333521432163323E-6</v>
      </c>
      <c r="R412" s="61">
        <f t="shared" si="95"/>
        <v>4.4059770488071419E-9</v>
      </c>
      <c r="S412" s="22">
        <f t="shared" si="96"/>
        <v>1.941263375461529E-17</v>
      </c>
      <c r="T412" s="62">
        <v>298</v>
      </c>
      <c r="U412" s="59">
        <f t="shared" si="97"/>
        <v>291.59500000000003</v>
      </c>
      <c r="V412" s="63">
        <f t="shared" si="98"/>
        <v>0.37046337713738453</v>
      </c>
      <c r="W412" s="64">
        <f t="shared" si="99"/>
        <v>2.3467313609225204</v>
      </c>
      <c r="X412" s="65">
        <f t="shared" si="89"/>
        <v>-1.1743853198544056E-7</v>
      </c>
      <c r="Y412" s="66">
        <f t="shared" si="90"/>
        <v>-1.1714411003090639E-7</v>
      </c>
      <c r="Z412" s="66">
        <f t="shared" si="91"/>
        <v>-1.1714484815565852E-7</v>
      </c>
      <c r="AA412" s="67">
        <f t="shared" si="92"/>
        <v>-1.168511606248743E-7</v>
      </c>
      <c r="AB412" s="68">
        <f t="shared" si="101"/>
        <v>2.3421841650220915E-4</v>
      </c>
      <c r="AC412" s="69"/>
      <c r="AD412" s="70">
        <f t="shared" si="100"/>
        <v>2.3421841650220916</v>
      </c>
      <c r="AE412" s="70"/>
      <c r="AF412" s="74"/>
      <c r="AG412" s="71">
        <v>4060</v>
      </c>
    </row>
    <row r="413" spans="5:33">
      <c r="E413" s="73">
        <v>0.64761574074074069</v>
      </c>
      <c r="G413" s="58">
        <v>18.579999999999998</v>
      </c>
      <c r="H413" s="58">
        <v>5.93</v>
      </c>
      <c r="I413" s="58">
        <v>7.45</v>
      </c>
      <c r="J413" s="58">
        <v>18.62</v>
      </c>
      <c r="K413" s="58">
        <v>5.82</v>
      </c>
      <c r="L413" s="58">
        <v>8.58</v>
      </c>
      <c r="M413" s="59">
        <f t="shared" si="88"/>
        <v>18.600000000000001</v>
      </c>
      <c r="N413" s="59">
        <f t="shared" si="88"/>
        <v>5.875</v>
      </c>
      <c r="O413" s="59">
        <f t="shared" si="88"/>
        <v>8.0150000000000006</v>
      </c>
      <c r="P413" s="60">
        <f t="shared" si="93"/>
        <v>0.17374354736191441</v>
      </c>
      <c r="Q413" s="22">
        <f t="shared" si="94"/>
        <v>1.333521432163323E-6</v>
      </c>
      <c r="R413" s="61">
        <f t="shared" si="95"/>
        <v>4.4078081126480934E-9</v>
      </c>
      <c r="S413" s="22">
        <f t="shared" si="96"/>
        <v>1.9428772357926346E-17</v>
      </c>
      <c r="T413" s="62">
        <v>298</v>
      </c>
      <c r="U413" s="59">
        <f t="shared" si="97"/>
        <v>291.60000000000002</v>
      </c>
      <c r="V413" s="63">
        <f t="shared" si="98"/>
        <v>0.37016783126651348</v>
      </c>
      <c r="W413" s="64">
        <f t="shared" si="99"/>
        <v>2.3451349077016785</v>
      </c>
      <c r="X413" s="65">
        <f t="shared" si="89"/>
        <v>-1.1769942896006354E-7</v>
      </c>
      <c r="Y413" s="66">
        <f t="shared" si="90"/>
        <v>-1.1740221085959731E-7</v>
      </c>
      <c r="Z413" s="66">
        <f t="shared" si="91"/>
        <v>-1.1740296140358911E-7</v>
      </c>
      <c r="AA413" s="67">
        <f t="shared" si="92"/>
        <v>-1.1710649005652263E-7</v>
      </c>
      <c r="AB413" s="68">
        <f t="shared" si="101"/>
        <v>2.3304697048723673E-4</v>
      </c>
      <c r="AC413" s="69"/>
      <c r="AD413" s="70">
        <f t="shared" si="100"/>
        <v>2.3304697048723675</v>
      </c>
      <c r="AE413" s="70"/>
      <c r="AF413" s="74"/>
      <c r="AG413" s="71">
        <v>4070</v>
      </c>
    </row>
    <row r="414" spans="5:33">
      <c r="E414" s="73">
        <v>0.64773148148148152</v>
      </c>
      <c r="G414" s="58">
        <v>18.579999999999998</v>
      </c>
      <c r="H414" s="58">
        <v>5.93</v>
      </c>
      <c r="I414" s="58">
        <v>7.45</v>
      </c>
      <c r="J414" s="58">
        <v>18.63</v>
      </c>
      <c r="K414" s="58">
        <v>5.82</v>
      </c>
      <c r="L414" s="58">
        <v>8.7100000000000009</v>
      </c>
      <c r="M414" s="59">
        <f t="shared" si="88"/>
        <v>18.604999999999997</v>
      </c>
      <c r="N414" s="59">
        <f t="shared" si="88"/>
        <v>5.875</v>
      </c>
      <c r="O414" s="59">
        <f t="shared" si="88"/>
        <v>8.08</v>
      </c>
      <c r="P414" s="60">
        <f t="shared" si="93"/>
        <v>0.17516857338988462</v>
      </c>
      <c r="Q414" s="22">
        <f t="shared" si="94"/>
        <v>1.333521432163323E-6</v>
      </c>
      <c r="R414" s="61">
        <f t="shared" si="95"/>
        <v>4.4096399374541472E-9</v>
      </c>
      <c r="S414" s="22">
        <f t="shared" si="96"/>
        <v>1.9444924377990614E-17</v>
      </c>
      <c r="T414" s="62">
        <v>298</v>
      </c>
      <c r="U414" s="59">
        <f t="shared" si="97"/>
        <v>291.60500000000002</v>
      </c>
      <c r="V414" s="63">
        <f t="shared" si="98"/>
        <v>0.36987229553078632</v>
      </c>
      <c r="W414" s="64">
        <f t="shared" si="99"/>
        <v>2.3435395952200864</v>
      </c>
      <c r="X414" s="65">
        <f t="shared" si="89"/>
        <v>-1.182455789994949E-7</v>
      </c>
      <c r="Y414" s="66">
        <f t="shared" si="90"/>
        <v>-1.1794407730746842E-7</v>
      </c>
      <c r="Z414" s="66">
        <f t="shared" si="91"/>
        <v>-1.1794484607422542E-7</v>
      </c>
      <c r="AA414" s="67">
        <f t="shared" si="92"/>
        <v>-1.176441092285645E-7</v>
      </c>
      <c r="AB414" s="68">
        <f t="shared" si="101"/>
        <v>2.3187294338133181E-4</v>
      </c>
      <c r="AC414" s="69"/>
      <c r="AD414" s="70">
        <f t="shared" si="100"/>
        <v>2.318729433813318</v>
      </c>
      <c r="AE414" s="70"/>
      <c r="AF414" s="74"/>
      <c r="AG414" s="71">
        <v>4080</v>
      </c>
    </row>
    <row r="415" spans="5:33">
      <c r="E415" s="73">
        <v>0.64784722222222224</v>
      </c>
      <c r="G415" s="58">
        <v>18.59</v>
      </c>
      <c r="H415" s="58">
        <v>5.93</v>
      </c>
      <c r="I415" s="58">
        <v>7.43</v>
      </c>
      <c r="J415" s="58">
        <v>18.64</v>
      </c>
      <c r="K415" s="58">
        <v>5.82</v>
      </c>
      <c r="L415" s="58">
        <v>8.7200000000000006</v>
      </c>
      <c r="M415" s="59">
        <f t="shared" si="88"/>
        <v>18.615000000000002</v>
      </c>
      <c r="N415" s="59">
        <f t="shared" si="88"/>
        <v>5.875</v>
      </c>
      <c r="O415" s="59">
        <f t="shared" si="88"/>
        <v>8.0749999999999993</v>
      </c>
      <c r="P415" s="60">
        <f t="shared" si="93"/>
        <v>0.17509216921173676</v>
      </c>
      <c r="Q415" s="22">
        <f t="shared" si="94"/>
        <v>1.333521432163323E-6</v>
      </c>
      <c r="R415" s="61">
        <f t="shared" si="95"/>
        <v>4.4133058712266922E-9</v>
      </c>
      <c r="S415" s="22">
        <f t="shared" si="96"/>
        <v>1.9477268713003992E-17</v>
      </c>
      <c r="T415" s="62">
        <v>298</v>
      </c>
      <c r="U415" s="59">
        <f t="shared" si="97"/>
        <v>291.61500000000001</v>
      </c>
      <c r="V415" s="63">
        <f t="shared" si="98"/>
        <v>0.36928125446267979</v>
      </c>
      <c r="W415" s="64">
        <f t="shared" si="99"/>
        <v>2.3403523890623239</v>
      </c>
      <c r="X415" s="65">
        <f t="shared" si="89"/>
        <v>-1.1794880882322715E-7</v>
      </c>
      <c r="Y415" s="66">
        <f t="shared" si="90"/>
        <v>-1.1764728490395325E-7</v>
      </c>
      <c r="Z415" s="66">
        <f t="shared" si="91"/>
        <v>-1.1764805571863802E-7</v>
      </c>
      <c r="AA415" s="67">
        <f t="shared" si="92"/>
        <v>-1.1734729867303302E-7</v>
      </c>
      <c r="AB415" s="68">
        <f t="shared" si="101"/>
        <v>2.3069349748967941E-4</v>
      </c>
      <c r="AC415" s="69"/>
      <c r="AD415" s="70">
        <f t="shared" si="100"/>
        <v>2.306934974896794</v>
      </c>
      <c r="AE415" s="70"/>
      <c r="AF415" s="74"/>
      <c r="AG415" s="71">
        <v>4090</v>
      </c>
    </row>
    <row r="416" spans="5:33">
      <c r="E416" s="73">
        <v>0.64796296296296296</v>
      </c>
      <c r="G416" s="58">
        <v>18.600000000000001</v>
      </c>
      <c r="H416" s="58">
        <v>5.93</v>
      </c>
      <c r="I416" s="58">
        <v>7.36</v>
      </c>
      <c r="J416" s="58">
        <v>18.64</v>
      </c>
      <c r="K416" s="58">
        <v>5.82</v>
      </c>
      <c r="L416" s="58">
        <v>8.64</v>
      </c>
      <c r="M416" s="59">
        <f t="shared" si="88"/>
        <v>18.62</v>
      </c>
      <c r="N416" s="59">
        <f t="shared" si="88"/>
        <v>5.875</v>
      </c>
      <c r="O416" s="59">
        <f t="shared" si="88"/>
        <v>8</v>
      </c>
      <c r="P416" s="60">
        <f t="shared" si="93"/>
        <v>0.17348177803611609</v>
      </c>
      <c r="Q416" s="22">
        <f t="shared" si="94"/>
        <v>1.333521432163323E-6</v>
      </c>
      <c r="R416" s="61">
        <f t="shared" si="95"/>
        <v>4.4151399808260693E-9</v>
      </c>
      <c r="S416" s="22">
        <f t="shared" si="96"/>
        <v>1.9493461050288824E-17</v>
      </c>
      <c r="T416" s="62">
        <v>298</v>
      </c>
      <c r="U416" s="59">
        <f t="shared" si="97"/>
        <v>291.62</v>
      </c>
      <c r="V416" s="63">
        <f t="shared" si="98"/>
        <v>0.36898574912925636</v>
      </c>
      <c r="W416" s="64">
        <f t="shared" si="99"/>
        <v>2.3387604936816428</v>
      </c>
      <c r="X416" s="65">
        <f t="shared" si="89"/>
        <v>-1.1644387435019049E-7</v>
      </c>
      <c r="Y416" s="66">
        <f t="shared" si="90"/>
        <v>-1.1614848937388846E-7</v>
      </c>
      <c r="Z416" s="66">
        <f t="shared" si="91"/>
        <v>-1.1614923868152453E-7</v>
      </c>
      <c r="AA416" s="67">
        <f t="shared" si="92"/>
        <v>-1.1585459921129805E-7</v>
      </c>
      <c r="AB416" s="68">
        <f t="shared" si="101"/>
        <v>2.2951701950844368E-4</v>
      </c>
      <c r="AC416" s="69"/>
      <c r="AD416" s="70">
        <f t="shared" si="100"/>
        <v>2.2951701950844368</v>
      </c>
      <c r="AE416" s="70"/>
      <c r="AF416" s="74"/>
      <c r="AG416" s="71">
        <v>4100</v>
      </c>
    </row>
    <row r="417" spans="5:33">
      <c r="E417" s="73">
        <v>0.64807870370370368</v>
      </c>
      <c r="G417" s="58">
        <v>18.61</v>
      </c>
      <c r="H417" s="58">
        <v>5.93</v>
      </c>
      <c r="I417" s="58">
        <v>7.43</v>
      </c>
      <c r="J417" s="58">
        <v>18.66</v>
      </c>
      <c r="K417" s="58">
        <v>5.82</v>
      </c>
      <c r="L417" s="58">
        <v>8.73</v>
      </c>
      <c r="M417" s="59">
        <f t="shared" si="88"/>
        <v>18.634999999999998</v>
      </c>
      <c r="N417" s="59">
        <f t="shared" si="88"/>
        <v>5.875</v>
      </c>
      <c r="O417" s="59">
        <f t="shared" si="88"/>
        <v>8.08</v>
      </c>
      <c r="P417" s="60">
        <f t="shared" si="93"/>
        <v>0.17526464458096608</v>
      </c>
      <c r="Q417" s="22">
        <f t="shared" si="94"/>
        <v>1.333521432163323E-6</v>
      </c>
      <c r="R417" s="61">
        <f t="shared" si="95"/>
        <v>4.4206468842767088E-9</v>
      </c>
      <c r="S417" s="22">
        <f t="shared" si="96"/>
        <v>1.9542118875465375E-17</v>
      </c>
      <c r="T417" s="62">
        <v>298</v>
      </c>
      <c r="U417" s="59">
        <f t="shared" si="97"/>
        <v>291.63499999999999</v>
      </c>
      <c r="V417" s="63">
        <f t="shared" si="98"/>
        <v>0.36809929392525836</v>
      </c>
      <c r="W417" s="64">
        <f t="shared" si="99"/>
        <v>2.3339916281193895</v>
      </c>
      <c r="X417" s="65">
        <f t="shared" si="89"/>
        <v>-1.1757713867289314E-7</v>
      </c>
      <c r="Y417" s="66">
        <f t="shared" si="90"/>
        <v>-1.1727444437069765E-7</v>
      </c>
      <c r="Z417" s="66">
        <f t="shared" si="91"/>
        <v>-1.1727522363647683E-7</v>
      </c>
      <c r="AA417" s="67">
        <f t="shared" si="92"/>
        <v>-1.1697330458772756E-7</v>
      </c>
      <c r="AB417" s="68">
        <f t="shared" si="101"/>
        <v>2.283555296256565E-4</v>
      </c>
      <c r="AC417" s="69"/>
      <c r="AD417" s="70">
        <f t="shared" si="100"/>
        <v>2.2835552962565648</v>
      </c>
      <c r="AE417" s="70"/>
      <c r="AF417" s="74"/>
      <c r="AG417" s="71">
        <v>4110</v>
      </c>
    </row>
    <row r="418" spans="5:33">
      <c r="E418" s="73">
        <v>0.64819444444444441</v>
      </c>
      <c r="G418" s="58">
        <v>18.61</v>
      </c>
      <c r="H418" s="58">
        <v>5.93</v>
      </c>
      <c r="I418" s="58">
        <v>7.48</v>
      </c>
      <c r="J418" s="58">
        <v>18.66</v>
      </c>
      <c r="K418" s="58">
        <v>5.82</v>
      </c>
      <c r="L418" s="58">
        <v>8.66</v>
      </c>
      <c r="M418" s="59">
        <f t="shared" si="88"/>
        <v>18.634999999999998</v>
      </c>
      <c r="N418" s="59">
        <f t="shared" si="88"/>
        <v>5.875</v>
      </c>
      <c r="O418" s="59">
        <f t="shared" si="88"/>
        <v>8.07</v>
      </c>
      <c r="P418" s="60">
        <f t="shared" si="93"/>
        <v>0.17504773289212827</v>
      </c>
      <c r="Q418" s="22">
        <f t="shared" si="94"/>
        <v>1.333521432163323E-6</v>
      </c>
      <c r="R418" s="61">
        <f t="shared" si="95"/>
        <v>4.4206468842767088E-9</v>
      </c>
      <c r="S418" s="22">
        <f t="shared" si="96"/>
        <v>1.9542118875465375E-17</v>
      </c>
      <c r="T418" s="62">
        <v>298</v>
      </c>
      <c r="U418" s="59">
        <f t="shared" si="97"/>
        <v>291.63499999999999</v>
      </c>
      <c r="V418" s="63">
        <f t="shared" si="98"/>
        <v>0.36809929392525836</v>
      </c>
      <c r="W418" s="64">
        <f t="shared" si="99"/>
        <v>2.3339916281193895</v>
      </c>
      <c r="X418" s="65">
        <f t="shared" si="89"/>
        <v>-1.1682853698563409E-7</v>
      </c>
      <c r="Y418" s="66">
        <f t="shared" si="90"/>
        <v>-1.1652814214376731E-7</v>
      </c>
      <c r="Z418" s="66">
        <f t="shared" si="91"/>
        <v>-1.1652891453263175E-7</v>
      </c>
      <c r="AA418" s="67">
        <f t="shared" si="92"/>
        <v>-1.1622928810762675E-7</v>
      </c>
      <c r="AB418" s="68">
        <f t="shared" si="101"/>
        <v>2.2718277999353155E-4</v>
      </c>
      <c r="AC418" s="69"/>
      <c r="AD418" s="70">
        <f t="shared" si="100"/>
        <v>2.2718277999353154</v>
      </c>
      <c r="AE418" s="70"/>
      <c r="AF418" s="74"/>
      <c r="AG418" s="71">
        <v>4120</v>
      </c>
    </row>
    <row r="419" spans="5:33">
      <c r="E419" s="73">
        <v>0.64831018518518513</v>
      </c>
      <c r="G419" s="58">
        <v>18.62</v>
      </c>
      <c r="H419" s="58">
        <v>5.93</v>
      </c>
      <c r="I419" s="58">
        <v>7.36</v>
      </c>
      <c r="J419" s="58">
        <v>18.670000000000002</v>
      </c>
      <c r="K419" s="58">
        <v>5.82</v>
      </c>
      <c r="L419" s="58">
        <v>8.57</v>
      </c>
      <c r="M419" s="59">
        <f t="shared" si="88"/>
        <v>18.645000000000003</v>
      </c>
      <c r="N419" s="59">
        <f t="shared" si="88"/>
        <v>5.875</v>
      </c>
      <c r="O419" s="59">
        <f t="shared" si="88"/>
        <v>7.9649999999999999</v>
      </c>
      <c r="P419" s="60">
        <f t="shared" si="93"/>
        <v>0.17280175119520583</v>
      </c>
      <c r="Q419" s="22">
        <f t="shared" si="94"/>
        <v>1.333521432163323E-6</v>
      </c>
      <c r="R419" s="61">
        <f t="shared" si="95"/>
        <v>4.4243219686236006E-9</v>
      </c>
      <c r="S419" s="22">
        <f t="shared" si="96"/>
        <v>1.9574624882045412E-17</v>
      </c>
      <c r="T419" s="62">
        <v>298</v>
      </c>
      <c r="U419" s="59">
        <f t="shared" si="97"/>
        <v>291.64499999999998</v>
      </c>
      <c r="V419" s="63">
        <f t="shared" si="98"/>
        <v>0.36750837444760626</v>
      </c>
      <c r="W419" s="64">
        <f t="shared" si="99"/>
        <v>2.3308180597301069</v>
      </c>
      <c r="X419" s="65">
        <f t="shared" si="89"/>
        <v>-1.1508532502790886E-7</v>
      </c>
      <c r="Y419" s="66">
        <f t="shared" si="90"/>
        <v>-1.1479232487478325E-7</v>
      </c>
      <c r="Z419" s="66">
        <f t="shared" si="91"/>
        <v>-1.1479307083513668E-7</v>
      </c>
      <c r="AA419" s="67">
        <f t="shared" si="92"/>
        <v>-1.145008128440262E-7</v>
      </c>
      <c r="AB419" s="68">
        <f t="shared" si="101"/>
        <v>2.2601749342945478E-4</v>
      </c>
      <c r="AC419" s="69"/>
      <c r="AD419" s="70">
        <f t="shared" si="100"/>
        <v>2.2601749342945476</v>
      </c>
      <c r="AE419" s="70"/>
      <c r="AF419" s="74"/>
      <c r="AG419" s="71">
        <v>4130</v>
      </c>
    </row>
    <row r="420" spans="5:33">
      <c r="E420" s="73">
        <v>0.64842592592592596</v>
      </c>
      <c r="G420" s="58">
        <v>18.62</v>
      </c>
      <c r="H420" s="58">
        <v>5.93</v>
      </c>
      <c r="I420" s="58">
        <v>7.49</v>
      </c>
      <c r="J420" s="58">
        <v>18.670000000000002</v>
      </c>
      <c r="K420" s="58">
        <v>5.82</v>
      </c>
      <c r="L420" s="58">
        <v>8.66</v>
      </c>
      <c r="M420" s="59">
        <f t="shared" si="88"/>
        <v>18.645000000000003</v>
      </c>
      <c r="N420" s="59">
        <f t="shared" si="88"/>
        <v>5.875</v>
      </c>
      <c r="O420" s="59">
        <f t="shared" si="88"/>
        <v>8.0749999999999993</v>
      </c>
      <c r="P420" s="60">
        <f t="shared" si="93"/>
        <v>0.17518821605791426</v>
      </c>
      <c r="Q420" s="22">
        <f t="shared" si="94"/>
        <v>1.333521432163323E-6</v>
      </c>
      <c r="R420" s="61">
        <f t="shared" si="95"/>
        <v>4.4243219686236006E-9</v>
      </c>
      <c r="S420" s="22">
        <f t="shared" si="96"/>
        <v>1.9574624882045412E-17</v>
      </c>
      <c r="T420" s="62">
        <v>298</v>
      </c>
      <c r="U420" s="59">
        <f t="shared" si="97"/>
        <v>291.64499999999998</v>
      </c>
      <c r="V420" s="63">
        <f t="shared" si="98"/>
        <v>0.36750837444760626</v>
      </c>
      <c r="W420" s="64">
        <f t="shared" si="99"/>
        <v>2.3308180597301069</v>
      </c>
      <c r="X420" s="65">
        <f t="shared" si="89"/>
        <v>-1.1608211851417473E-7</v>
      </c>
      <c r="Y420" s="66">
        <f t="shared" si="90"/>
        <v>-1.157824990831077E-7</v>
      </c>
      <c r="Z420" s="66">
        <f t="shared" si="91"/>
        <v>-1.1578327243049851E-7</v>
      </c>
      <c r="AA420" s="67">
        <f t="shared" si="92"/>
        <v>-1.1548442235465009E-7</v>
      </c>
      <c r="AB420" s="68">
        <f t="shared" si="101"/>
        <v>2.248695652139685E-4</v>
      </c>
      <c r="AC420" s="69"/>
      <c r="AD420" s="70">
        <f t="shared" si="100"/>
        <v>2.248695652139685</v>
      </c>
      <c r="AE420" s="70"/>
      <c r="AF420" s="74"/>
      <c r="AG420" s="71">
        <v>4140</v>
      </c>
    </row>
    <row r="421" spans="5:33">
      <c r="E421" s="73">
        <v>0.64854166666666668</v>
      </c>
      <c r="G421" s="58">
        <v>18.63</v>
      </c>
      <c r="H421" s="58">
        <v>5.93</v>
      </c>
      <c r="I421" s="58">
        <v>7.45</v>
      </c>
      <c r="J421" s="58">
        <v>18.68</v>
      </c>
      <c r="K421" s="58">
        <v>5.82</v>
      </c>
      <c r="L421" s="58">
        <v>8.65</v>
      </c>
      <c r="M421" s="59">
        <f t="shared" si="88"/>
        <v>18.655000000000001</v>
      </c>
      <c r="N421" s="59">
        <f t="shared" si="88"/>
        <v>5.875</v>
      </c>
      <c r="O421" s="59">
        <f t="shared" si="88"/>
        <v>8.0500000000000007</v>
      </c>
      <c r="P421" s="60">
        <f t="shared" si="93"/>
        <v>0.17467777752386934</v>
      </c>
      <c r="Q421" s="22">
        <f t="shared" si="94"/>
        <v>1.333521432163323E-6</v>
      </c>
      <c r="R421" s="61">
        <f t="shared" si="95"/>
        <v>4.4280001082348709E-9</v>
      </c>
      <c r="S421" s="22">
        <f t="shared" si="96"/>
        <v>1.9607184958528027E-17</v>
      </c>
      <c r="T421" s="62">
        <v>298</v>
      </c>
      <c r="U421" s="59">
        <f t="shared" si="97"/>
        <v>291.65499999999997</v>
      </c>
      <c r="V421" s="63">
        <f t="shared" si="98"/>
        <v>0.366917495491769</v>
      </c>
      <c r="W421" s="64">
        <f t="shared" si="99"/>
        <v>2.3276490236772256</v>
      </c>
      <c r="X421" s="65">
        <f t="shared" si="89"/>
        <v>-1.1549650840170143E-7</v>
      </c>
      <c r="Y421" s="66">
        <f t="shared" si="90"/>
        <v>-1.151983692931615E-7</v>
      </c>
      <c r="Z421" s="66">
        <f t="shared" si="91"/>
        <v>-1.1519913890021952E-7</v>
      </c>
      <c r="AA421" s="67">
        <f t="shared" si="92"/>
        <v>-1.1490176542545798E-7</v>
      </c>
      <c r="AB421" s="68">
        <f t="shared" si="101"/>
        <v>2.2371173507414177E-4</v>
      </c>
      <c r="AC421" s="69"/>
      <c r="AD421" s="70">
        <f t="shared" si="100"/>
        <v>2.2371173507414177</v>
      </c>
      <c r="AE421" s="70"/>
      <c r="AF421" s="74"/>
      <c r="AG421" s="71">
        <v>4150</v>
      </c>
    </row>
    <row r="422" spans="5:33">
      <c r="E422" s="73">
        <v>0.6486574074074074</v>
      </c>
      <c r="G422" s="58">
        <v>18.63</v>
      </c>
      <c r="H422" s="58">
        <v>5.93</v>
      </c>
      <c r="I422" s="58">
        <v>7.43</v>
      </c>
      <c r="J422" s="58">
        <v>18.68</v>
      </c>
      <c r="K422" s="58">
        <v>5.82</v>
      </c>
      <c r="L422" s="58">
        <v>8.68</v>
      </c>
      <c r="M422" s="59">
        <f t="shared" si="88"/>
        <v>18.655000000000001</v>
      </c>
      <c r="N422" s="59">
        <f t="shared" si="88"/>
        <v>5.875</v>
      </c>
      <c r="O422" s="59">
        <f t="shared" si="88"/>
        <v>8.0549999999999997</v>
      </c>
      <c r="P422" s="60">
        <f t="shared" si="93"/>
        <v>0.17478627303785929</v>
      </c>
      <c r="Q422" s="22">
        <f t="shared" si="94"/>
        <v>1.333521432163323E-6</v>
      </c>
      <c r="R422" s="61">
        <f t="shared" si="95"/>
        <v>4.4280001082348709E-9</v>
      </c>
      <c r="S422" s="22">
        <f t="shared" si="96"/>
        <v>1.9607184958528027E-17</v>
      </c>
      <c r="T422" s="62">
        <v>298</v>
      </c>
      <c r="U422" s="59">
        <f t="shared" si="97"/>
        <v>291.65499999999997</v>
      </c>
      <c r="V422" s="63">
        <f t="shared" si="98"/>
        <v>0.366917495491769</v>
      </c>
      <c r="W422" s="64">
        <f t="shared" si="99"/>
        <v>2.3276490236772256</v>
      </c>
      <c r="X422" s="65">
        <f t="shared" si="89"/>
        <v>-1.1497313431029296E-7</v>
      </c>
      <c r="Y422" s="66">
        <f t="shared" si="90"/>
        <v>-1.1467616188299107E-7</v>
      </c>
      <c r="Z422" s="66">
        <f t="shared" si="91"/>
        <v>-1.1467692895456053E-7</v>
      </c>
      <c r="AA422" s="67">
        <f t="shared" si="92"/>
        <v>-1.1438071963617878E-7</v>
      </c>
      <c r="AB422" s="68">
        <f t="shared" si="101"/>
        <v>2.2255974625711857E-4</v>
      </c>
      <c r="AC422" s="69"/>
      <c r="AD422" s="70">
        <f t="shared" si="100"/>
        <v>2.2255974625711858</v>
      </c>
      <c r="AE422" s="70"/>
      <c r="AF422" s="74"/>
      <c r="AG422" s="71">
        <v>4160</v>
      </c>
    </row>
    <row r="423" spans="5:33">
      <c r="E423" s="73">
        <v>0.64877314814814813</v>
      </c>
      <c r="G423" s="58">
        <v>18.64</v>
      </c>
      <c r="H423" s="58">
        <v>5.93</v>
      </c>
      <c r="I423" s="58">
        <v>7.38</v>
      </c>
      <c r="J423" s="58">
        <v>18.690000000000001</v>
      </c>
      <c r="K423" s="58">
        <v>5.82</v>
      </c>
      <c r="L423" s="58">
        <v>8.75</v>
      </c>
      <c r="M423" s="59">
        <f t="shared" si="88"/>
        <v>18.664999999999999</v>
      </c>
      <c r="N423" s="59">
        <f t="shared" si="88"/>
        <v>5.875</v>
      </c>
      <c r="O423" s="59">
        <f t="shared" si="88"/>
        <v>8.0649999999999995</v>
      </c>
      <c r="P423" s="60">
        <f t="shared" si="93"/>
        <v>0.17503527513137077</v>
      </c>
      <c r="Q423" s="22">
        <f t="shared" si="94"/>
        <v>1.333521432163323E-6</v>
      </c>
      <c r="R423" s="61">
        <f t="shared" si="95"/>
        <v>4.4316813056504986E-9</v>
      </c>
      <c r="S423" s="22">
        <f t="shared" si="96"/>
        <v>1.9639799194852109E-17</v>
      </c>
      <c r="T423" s="62">
        <v>298</v>
      </c>
      <c r="U423" s="59">
        <f t="shared" si="97"/>
        <v>291.66500000000002</v>
      </c>
      <c r="V423" s="63">
        <f t="shared" si="98"/>
        <v>0.36632665705357259</v>
      </c>
      <c r="W423" s="64">
        <f t="shared" si="99"/>
        <v>2.324484513185161</v>
      </c>
      <c r="X423" s="65">
        <f t="shared" si="89"/>
        <v>-1.1489039565540425E-7</v>
      </c>
      <c r="Y423" s="66">
        <f t="shared" si="90"/>
        <v>-1.1459231459796558E-7</v>
      </c>
      <c r="Z423" s="66">
        <f t="shared" si="91"/>
        <v>-1.145930879638879E-7</v>
      </c>
      <c r="AA423" s="67">
        <f t="shared" si="92"/>
        <v>-1.1429577625940367E-7</v>
      </c>
      <c r="AB423" s="68">
        <f t="shared" si="101"/>
        <v>2.2141297953108262E-4</v>
      </c>
      <c r="AC423" s="69"/>
      <c r="AD423" s="70">
        <f t="shared" si="100"/>
        <v>2.2141297953108263</v>
      </c>
      <c r="AE423" s="70"/>
      <c r="AF423" s="74"/>
      <c r="AG423" s="71">
        <v>4170</v>
      </c>
    </row>
    <row r="424" spans="5:33">
      <c r="E424" s="73">
        <v>0.64888888888888885</v>
      </c>
      <c r="G424" s="58">
        <v>18.649999999999999</v>
      </c>
      <c r="H424" s="58">
        <v>5.93</v>
      </c>
      <c r="I424" s="58">
        <v>7.4</v>
      </c>
      <c r="J424" s="58">
        <v>18.690000000000001</v>
      </c>
      <c r="K424" s="58">
        <v>5.82</v>
      </c>
      <c r="L424" s="58">
        <v>8.6999999999999993</v>
      </c>
      <c r="M424" s="59">
        <f t="shared" si="88"/>
        <v>18.670000000000002</v>
      </c>
      <c r="N424" s="59">
        <f t="shared" si="88"/>
        <v>5.875</v>
      </c>
      <c r="O424" s="59">
        <f t="shared" si="88"/>
        <v>8.0500000000000007</v>
      </c>
      <c r="P424" s="60">
        <f t="shared" si="93"/>
        <v>0.17472570920041042</v>
      </c>
      <c r="Q424" s="22">
        <f t="shared" si="94"/>
        <v>1.333521432163323E-6</v>
      </c>
      <c r="R424" s="61">
        <f t="shared" si="95"/>
        <v>4.4335230518292689E-9</v>
      </c>
      <c r="S424" s="22">
        <f t="shared" si="96"/>
        <v>1.9656126651101513E-17</v>
      </c>
      <c r="T424" s="62">
        <v>298</v>
      </c>
      <c r="U424" s="59">
        <f t="shared" si="97"/>
        <v>291.67</v>
      </c>
      <c r="V424" s="63">
        <f t="shared" si="98"/>
        <v>0.36603125302729006</v>
      </c>
      <c r="W424" s="64">
        <f t="shared" si="99"/>
        <v>2.3229039529099809</v>
      </c>
      <c r="X424" s="65">
        <f t="shared" si="89"/>
        <v>-1.1426618287516939E-7</v>
      </c>
      <c r="Y424" s="66">
        <f t="shared" si="90"/>
        <v>-1.1396979808961944E-7</v>
      </c>
      <c r="Z424" s="66">
        <f t="shared" si="91"/>
        <v>-1.1397056685548607E-7</v>
      </c>
      <c r="AA424" s="67">
        <f t="shared" si="92"/>
        <v>-1.1367494684773734E-7</v>
      </c>
      <c r="AB424" s="68">
        <f t="shared" si="101"/>
        <v>2.2026705123601842E-4</v>
      </c>
      <c r="AC424" s="69"/>
      <c r="AD424" s="70">
        <f t="shared" si="100"/>
        <v>2.2026705123601844</v>
      </c>
      <c r="AE424" s="70"/>
      <c r="AF424" s="74"/>
      <c r="AG424" s="71">
        <v>4180</v>
      </c>
    </row>
    <row r="425" spans="5:33">
      <c r="E425" s="73">
        <v>0.64900462962962957</v>
      </c>
      <c r="G425" s="58">
        <v>18.66</v>
      </c>
      <c r="H425" s="58">
        <v>5.93</v>
      </c>
      <c r="I425" s="58">
        <v>7.36</v>
      </c>
      <c r="J425" s="58">
        <v>18.7</v>
      </c>
      <c r="K425" s="58">
        <v>5.82</v>
      </c>
      <c r="L425" s="58">
        <v>8.7200000000000006</v>
      </c>
      <c r="M425" s="59">
        <f t="shared" si="88"/>
        <v>18.68</v>
      </c>
      <c r="N425" s="59">
        <f t="shared" si="88"/>
        <v>5.875</v>
      </c>
      <c r="O425" s="59">
        <f t="shared" si="88"/>
        <v>8.0400000000000009</v>
      </c>
      <c r="P425" s="60">
        <f t="shared" si="93"/>
        <v>0.17454058798441333</v>
      </c>
      <c r="Q425" s="22">
        <f t="shared" si="94"/>
        <v>1.333521432163323E-6</v>
      </c>
      <c r="R425" s="61">
        <f t="shared" si="95"/>
        <v>4.4372088407185172E-9</v>
      </c>
      <c r="S425" s="22">
        <f t="shared" si="96"/>
        <v>1.9688822296150566E-17</v>
      </c>
      <c r="T425" s="62">
        <v>298</v>
      </c>
      <c r="U425" s="59">
        <f t="shared" si="97"/>
        <v>291.68</v>
      </c>
      <c r="V425" s="63">
        <f t="shared" si="98"/>
        <v>0.36544047535775165</v>
      </c>
      <c r="W425" s="64">
        <f t="shared" si="99"/>
        <v>2.3197462180781572</v>
      </c>
      <c r="X425" s="65">
        <f t="shared" si="89"/>
        <v>-1.1389822675540252E-7</v>
      </c>
      <c r="Y425" s="66">
        <f t="shared" si="90"/>
        <v>-1.1360221609839557E-7</v>
      </c>
      <c r="Z425" s="66">
        <f t="shared" si="91"/>
        <v>-1.1360298540193572E-7</v>
      </c>
      <c r="AA425" s="67">
        <f t="shared" si="92"/>
        <v>-1.1330774004977552E-7</v>
      </c>
      <c r="AB425" s="68">
        <f t="shared" si="101"/>
        <v>2.1912734813666322E-4</v>
      </c>
      <c r="AC425" s="69"/>
      <c r="AD425" s="70">
        <f t="shared" si="100"/>
        <v>2.1912734813666321</v>
      </c>
      <c r="AE425" s="70"/>
      <c r="AF425" s="74"/>
      <c r="AG425" s="71">
        <v>4190</v>
      </c>
    </row>
    <row r="426" spans="5:33">
      <c r="E426" s="73">
        <v>0.6491203703703704</v>
      </c>
      <c r="G426" s="58">
        <v>18.66</v>
      </c>
      <c r="H426" s="58">
        <v>5.93</v>
      </c>
      <c r="I426" s="58">
        <v>7.44</v>
      </c>
      <c r="J426" s="58">
        <v>18.71</v>
      </c>
      <c r="K426" s="58">
        <v>5.82</v>
      </c>
      <c r="L426" s="58">
        <v>8.77</v>
      </c>
      <c r="M426" s="59">
        <f t="shared" si="88"/>
        <v>18.685000000000002</v>
      </c>
      <c r="N426" s="59">
        <f t="shared" si="88"/>
        <v>5.875</v>
      </c>
      <c r="O426" s="59">
        <f t="shared" si="88"/>
        <v>8.1050000000000004</v>
      </c>
      <c r="P426" s="60">
        <f t="shared" si="93"/>
        <v>0.17596777298979857</v>
      </c>
      <c r="Q426" s="22">
        <f t="shared" si="94"/>
        <v>1.333521432163323E-6</v>
      </c>
      <c r="R426" s="61">
        <f t="shared" si="95"/>
        <v>4.4390528840653122E-9</v>
      </c>
      <c r="S426" s="22">
        <f t="shared" si="96"/>
        <v>1.9705190507528566E-17</v>
      </c>
      <c r="T426" s="62">
        <v>298</v>
      </c>
      <c r="U426" s="59">
        <f t="shared" si="97"/>
        <v>291.685</v>
      </c>
      <c r="V426" s="63">
        <f t="shared" si="98"/>
        <v>0.36514510171345388</v>
      </c>
      <c r="W426" s="64">
        <f t="shared" si="99"/>
        <v>2.3181690418342242</v>
      </c>
      <c r="X426" s="65">
        <f t="shared" si="89"/>
        <v>-1.1440698958590361E-7</v>
      </c>
      <c r="Y426" s="66">
        <f t="shared" si="90"/>
        <v>-1.1410677214571256E-7</v>
      </c>
      <c r="Z426" s="66">
        <f t="shared" si="91"/>
        <v>-1.1410755995169999E-7</v>
      </c>
      <c r="AA426" s="67">
        <f t="shared" si="92"/>
        <v>-1.1380812618290458E-7</v>
      </c>
      <c r="AB426" s="68">
        <f t="shared" si="101"/>
        <v>2.1799132085365349E-4</v>
      </c>
      <c r="AC426" s="75">
        <f>D18</f>
        <v>2.0892151326933934E-4</v>
      </c>
      <c r="AD426" s="70">
        <f t="shared" si="100"/>
        <v>2.1799132085365351</v>
      </c>
      <c r="AE426" s="70">
        <f>AC426*10000</f>
        <v>2.0892151326933934</v>
      </c>
      <c r="AF426" s="74">
        <f>(AD426-AE426)*(AD426-AE426)</f>
        <v>8.2261409616482869E-3</v>
      </c>
      <c r="AG426" s="71">
        <v>4200</v>
      </c>
    </row>
    <row r="427" spans="5:33">
      <c r="E427" s="73">
        <v>0.64923611111111112</v>
      </c>
      <c r="G427" s="58">
        <v>18.66</v>
      </c>
      <c r="H427" s="58">
        <v>5.93</v>
      </c>
      <c r="I427" s="58">
        <v>7.44</v>
      </c>
      <c r="J427" s="58">
        <v>18.71</v>
      </c>
      <c r="K427" s="58">
        <v>5.82</v>
      </c>
      <c r="L427" s="58">
        <v>8.7100000000000009</v>
      </c>
      <c r="M427" s="59">
        <f t="shared" si="88"/>
        <v>18.685000000000002</v>
      </c>
      <c r="N427" s="59">
        <f t="shared" si="88"/>
        <v>5.875</v>
      </c>
      <c r="O427" s="59">
        <f t="shared" si="88"/>
        <v>8.0750000000000011</v>
      </c>
      <c r="P427" s="60">
        <f t="shared" si="93"/>
        <v>0.17531644255306889</v>
      </c>
      <c r="Q427" s="22">
        <f t="shared" si="94"/>
        <v>1.333521432163323E-6</v>
      </c>
      <c r="R427" s="61">
        <f t="shared" si="95"/>
        <v>4.4390528840653122E-9</v>
      </c>
      <c r="S427" s="22">
        <f t="shared" si="96"/>
        <v>1.9705190507528566E-17</v>
      </c>
      <c r="T427" s="62">
        <v>298</v>
      </c>
      <c r="U427" s="59">
        <f t="shared" si="97"/>
        <v>291.685</v>
      </c>
      <c r="V427" s="63">
        <f t="shared" si="98"/>
        <v>0.36514510171345388</v>
      </c>
      <c r="W427" s="64">
        <f t="shared" si="99"/>
        <v>2.3181690418342242</v>
      </c>
      <c r="X427" s="65">
        <f t="shared" si="89"/>
        <v>-1.1338687601296739E-7</v>
      </c>
      <c r="Y427" s="66">
        <f t="shared" si="90"/>
        <v>-1.1309043679333882E-7</v>
      </c>
      <c r="Z427" s="66">
        <f t="shared" si="91"/>
        <v>-1.1309121180552741E-7</v>
      </c>
      <c r="AA427" s="67">
        <f t="shared" si="92"/>
        <v>-1.1279554354569585E-7</v>
      </c>
      <c r="AB427" s="68">
        <f t="shared" si="101"/>
        <v>2.1685024788704744E-4</v>
      </c>
      <c r="AC427" s="69"/>
      <c r="AD427" s="70">
        <f t="shared" si="100"/>
        <v>2.1685024788704745</v>
      </c>
      <c r="AE427" s="70"/>
      <c r="AF427" s="74"/>
      <c r="AG427" s="71">
        <v>4210</v>
      </c>
    </row>
    <row r="428" spans="5:33">
      <c r="E428" s="73">
        <v>0.64935185185185185</v>
      </c>
      <c r="G428" s="58">
        <v>18.670000000000002</v>
      </c>
      <c r="H428" s="58">
        <v>5.93</v>
      </c>
      <c r="I428" s="58">
        <v>7.37</v>
      </c>
      <c r="J428" s="58">
        <v>18.71</v>
      </c>
      <c r="K428" s="58">
        <v>5.82</v>
      </c>
      <c r="L428" s="58">
        <v>8.6199999999999992</v>
      </c>
      <c r="M428" s="59">
        <f t="shared" si="88"/>
        <v>18.690000000000001</v>
      </c>
      <c r="N428" s="59">
        <f t="shared" si="88"/>
        <v>5.875</v>
      </c>
      <c r="O428" s="59">
        <f t="shared" si="88"/>
        <v>7.9949999999999992</v>
      </c>
      <c r="P428" s="60">
        <f t="shared" si="93"/>
        <v>0.17359544397452334</v>
      </c>
      <c r="Q428" s="22">
        <f t="shared" si="94"/>
        <v>1.333521432163323E-6</v>
      </c>
      <c r="R428" s="61">
        <f t="shared" si="95"/>
        <v>4.4408976937713163E-9</v>
      </c>
      <c r="S428" s="22">
        <f t="shared" si="96"/>
        <v>1.9721572326543397E-17</v>
      </c>
      <c r="T428" s="62">
        <v>298</v>
      </c>
      <c r="U428" s="59">
        <f t="shared" si="97"/>
        <v>291.69</v>
      </c>
      <c r="V428" s="63">
        <f t="shared" si="98"/>
        <v>0.36484973819544175</v>
      </c>
      <c r="W428" s="64">
        <f t="shared" si="99"/>
        <v>2.3165929919145101</v>
      </c>
      <c r="X428" s="65">
        <f t="shared" si="89"/>
        <v>-1.1185718410223441E-7</v>
      </c>
      <c r="Y428" s="66">
        <f t="shared" si="90"/>
        <v>-1.1156717696308649E-7</v>
      </c>
      <c r="Z428" s="66">
        <f t="shared" si="91"/>
        <v>-1.1156792885167937E-7</v>
      </c>
      <c r="AA428" s="67">
        <f t="shared" si="92"/>
        <v>-1.112786697023482E-7</v>
      </c>
      <c r="AB428" s="68">
        <f t="shared" si="101"/>
        <v>2.1571933835912011E-4</v>
      </c>
      <c r="AC428" s="69"/>
      <c r="AD428" s="70">
        <f t="shared" si="100"/>
        <v>2.1571933835912009</v>
      </c>
      <c r="AE428" s="70"/>
      <c r="AF428" s="74"/>
      <c r="AG428" s="71">
        <v>4220</v>
      </c>
    </row>
    <row r="429" spans="5:33">
      <c r="E429" s="73">
        <v>0.64946759259259257</v>
      </c>
      <c r="G429" s="58">
        <v>18.670000000000002</v>
      </c>
      <c r="H429" s="58">
        <v>5.93</v>
      </c>
      <c r="I429" s="58">
        <v>7.51</v>
      </c>
      <c r="J429" s="58">
        <v>18.72</v>
      </c>
      <c r="K429" s="58">
        <v>5.82</v>
      </c>
      <c r="L429" s="58">
        <v>8.61</v>
      </c>
      <c r="M429" s="59">
        <f t="shared" si="88"/>
        <v>18.695</v>
      </c>
      <c r="N429" s="59">
        <f t="shared" si="88"/>
        <v>5.875</v>
      </c>
      <c r="O429" s="59">
        <f t="shared" si="88"/>
        <v>8.0599999999999987</v>
      </c>
      <c r="P429" s="60">
        <f t="shared" si="93"/>
        <v>0.1750228036906919</v>
      </c>
      <c r="Q429" s="22">
        <f t="shared" si="94"/>
        <v>1.333521432163323E-6</v>
      </c>
      <c r="R429" s="61">
        <f t="shared" si="95"/>
        <v>4.4427432701550196E-9</v>
      </c>
      <c r="S429" s="22">
        <f t="shared" si="96"/>
        <v>1.9737967764507718E-17</v>
      </c>
      <c r="T429" s="62">
        <v>298</v>
      </c>
      <c r="U429" s="59">
        <f t="shared" si="97"/>
        <v>291.69499999999999</v>
      </c>
      <c r="V429" s="63">
        <f t="shared" si="98"/>
        <v>0.3645543848031943</v>
      </c>
      <c r="W429" s="64">
        <f t="shared" si="99"/>
        <v>2.315018067477014</v>
      </c>
      <c r="X429" s="65">
        <f t="shared" si="89"/>
        <v>-1.1236330271002199E-7</v>
      </c>
      <c r="Y429" s="66">
        <f t="shared" si="90"/>
        <v>-1.1206914389412038E-7</v>
      </c>
      <c r="Z429" s="66">
        <f t="shared" si="91"/>
        <v>-1.120699139801439E-7</v>
      </c>
      <c r="AA429" s="67">
        <f t="shared" si="92"/>
        <v>-1.1177652121820931E-7</v>
      </c>
      <c r="AB429" s="68">
        <f t="shared" si="101"/>
        <v>2.1460366158339661E-4</v>
      </c>
      <c r="AC429" s="69"/>
      <c r="AD429" s="70">
        <f t="shared" si="100"/>
        <v>2.1460366158339661</v>
      </c>
      <c r="AE429" s="70"/>
      <c r="AF429" s="74"/>
      <c r="AG429" s="71">
        <v>4230</v>
      </c>
    </row>
    <row r="430" spans="5:33">
      <c r="E430" s="73">
        <v>0.64958333333333329</v>
      </c>
      <c r="G430" s="58">
        <v>18.68</v>
      </c>
      <c r="H430" s="58">
        <v>5.93</v>
      </c>
      <c r="I430" s="58">
        <v>7.47</v>
      </c>
      <c r="J430" s="58">
        <v>18.72</v>
      </c>
      <c r="K430" s="58">
        <v>5.82</v>
      </c>
      <c r="L430" s="58">
        <v>8.67</v>
      </c>
      <c r="M430" s="59">
        <f t="shared" si="88"/>
        <v>18.7</v>
      </c>
      <c r="N430" s="59">
        <f t="shared" si="88"/>
        <v>5.875</v>
      </c>
      <c r="O430" s="59">
        <f t="shared" si="88"/>
        <v>8.07</v>
      </c>
      <c r="P430" s="60">
        <f t="shared" si="93"/>
        <v>0.17525599101855399</v>
      </c>
      <c r="Q430" s="22">
        <f t="shared" si="94"/>
        <v>1.333521432163323E-6</v>
      </c>
      <c r="R430" s="61">
        <f t="shared" si="95"/>
        <v>4.4445896135350432E-9</v>
      </c>
      <c r="S430" s="22">
        <f t="shared" si="96"/>
        <v>1.9754376832743585E-17</v>
      </c>
      <c r="T430" s="62">
        <v>298</v>
      </c>
      <c r="U430" s="59">
        <f t="shared" si="97"/>
        <v>291.7</v>
      </c>
      <c r="V430" s="63">
        <f t="shared" si="98"/>
        <v>0.36425904153619276</v>
      </c>
      <c r="W430" s="64">
        <f t="shared" si="99"/>
        <v>2.3134442676804046</v>
      </c>
      <c r="X430" s="65">
        <f t="shared" si="89"/>
        <v>-1.1209469838977604E-7</v>
      </c>
      <c r="Y430" s="66">
        <f t="shared" si="90"/>
        <v>-1.118004074282916E-7</v>
      </c>
      <c r="Z430" s="66">
        <f t="shared" si="91"/>
        <v>-1.1180118005332432E-7</v>
      </c>
      <c r="AA430" s="67">
        <f t="shared" si="92"/>
        <v>-1.1150765766000701E-7</v>
      </c>
      <c r="AB430" s="68">
        <f t="shared" si="101"/>
        <v>2.1348296501726868E-4</v>
      </c>
      <c r="AC430" s="69"/>
      <c r="AD430" s="70">
        <f t="shared" si="100"/>
        <v>2.1348296501726867</v>
      </c>
      <c r="AE430" s="70"/>
      <c r="AF430" s="74"/>
      <c r="AG430" s="71">
        <v>4240</v>
      </c>
    </row>
    <row r="431" spans="5:33">
      <c r="E431" s="73">
        <v>0.64969907407407401</v>
      </c>
      <c r="G431" s="58">
        <v>18.68</v>
      </c>
      <c r="H431" s="58">
        <v>5.93</v>
      </c>
      <c r="I431" s="58">
        <v>7.47</v>
      </c>
      <c r="J431" s="58">
        <v>18.73</v>
      </c>
      <c r="K431" s="58">
        <v>5.82</v>
      </c>
      <c r="L431" s="58">
        <v>8.6999999999999993</v>
      </c>
      <c r="M431" s="59">
        <f t="shared" si="88"/>
        <v>18.704999999999998</v>
      </c>
      <c r="N431" s="59">
        <f t="shared" si="88"/>
        <v>5.875</v>
      </c>
      <c r="O431" s="59">
        <f t="shared" si="88"/>
        <v>8.0849999999999991</v>
      </c>
      <c r="P431" s="60">
        <f t="shared" si="93"/>
        <v>0.17559781584655987</v>
      </c>
      <c r="Q431" s="22">
        <f t="shared" si="94"/>
        <v>1.333521432163323E-6</v>
      </c>
      <c r="R431" s="61">
        <f t="shared" si="95"/>
        <v>4.4464367242301401E-9</v>
      </c>
      <c r="S431" s="22">
        <f t="shared" si="96"/>
        <v>1.9770799542582458E-17</v>
      </c>
      <c r="T431" s="62">
        <v>298</v>
      </c>
      <c r="U431" s="59">
        <f t="shared" si="97"/>
        <v>291.70499999999998</v>
      </c>
      <c r="V431" s="63">
        <f t="shared" si="98"/>
        <v>0.36396370839391623</v>
      </c>
      <c r="W431" s="64">
        <f t="shared" si="99"/>
        <v>2.3118715916839934</v>
      </c>
      <c r="X431" s="65">
        <f t="shared" si="89"/>
        <v>-1.118940947055849E-7</v>
      </c>
      <c r="Y431" s="66">
        <f t="shared" si="90"/>
        <v>-1.1159931234888956E-7</v>
      </c>
      <c r="Z431" s="66">
        <f t="shared" si="91"/>
        <v>-1.1160008894606428E-7</v>
      </c>
      <c r="AA431" s="67">
        <f t="shared" si="92"/>
        <v>-1.1130607909468973E-7</v>
      </c>
      <c r="AB431" s="68">
        <f t="shared" si="101"/>
        <v>2.1236495579891366E-4</v>
      </c>
      <c r="AC431" s="69"/>
      <c r="AD431" s="70">
        <f t="shared" si="100"/>
        <v>2.1236495579891366</v>
      </c>
      <c r="AE431" s="70"/>
      <c r="AF431" s="74"/>
      <c r="AG431" s="71">
        <v>4250</v>
      </c>
    </row>
    <row r="432" spans="5:33">
      <c r="E432" s="73">
        <v>0.64981481481481485</v>
      </c>
      <c r="G432" s="58">
        <v>18.68</v>
      </c>
      <c r="H432" s="58">
        <v>5.93</v>
      </c>
      <c r="I432" s="58">
        <v>7.4</v>
      </c>
      <c r="J432" s="58">
        <v>18.73</v>
      </c>
      <c r="K432" s="58">
        <v>5.82</v>
      </c>
      <c r="L432" s="58">
        <v>8.73</v>
      </c>
      <c r="M432" s="59">
        <f t="shared" si="88"/>
        <v>18.704999999999998</v>
      </c>
      <c r="N432" s="59">
        <f t="shared" si="88"/>
        <v>5.875</v>
      </c>
      <c r="O432" s="59">
        <f t="shared" si="88"/>
        <v>8.0650000000000013</v>
      </c>
      <c r="P432" s="60">
        <f t="shared" si="93"/>
        <v>0.17516343658658082</v>
      </c>
      <c r="Q432" s="22">
        <f t="shared" si="94"/>
        <v>1.333521432163323E-6</v>
      </c>
      <c r="R432" s="61">
        <f t="shared" si="95"/>
        <v>4.4464367242301401E-9</v>
      </c>
      <c r="S432" s="22">
        <f t="shared" si="96"/>
        <v>1.9770799542582458E-17</v>
      </c>
      <c r="T432" s="62">
        <v>298</v>
      </c>
      <c r="U432" s="59">
        <f t="shared" si="97"/>
        <v>291.70499999999998</v>
      </c>
      <c r="V432" s="63">
        <f t="shared" si="98"/>
        <v>0.36396370839391623</v>
      </c>
      <c r="W432" s="64">
        <f t="shared" si="99"/>
        <v>2.3118715916839934</v>
      </c>
      <c r="X432" s="65">
        <f t="shared" si="89"/>
        <v>-1.1103074074556837E-7</v>
      </c>
      <c r="Y432" s="66">
        <f t="shared" si="90"/>
        <v>-1.107389564561661E-7</v>
      </c>
      <c r="Z432" s="66">
        <f t="shared" si="91"/>
        <v>-1.1073972325346E-7</v>
      </c>
      <c r="AA432" s="67">
        <f t="shared" si="92"/>
        <v>-1.1044870173112714E-7</v>
      </c>
      <c r="AB432" s="68">
        <f t="shared" si="101"/>
        <v>2.1124895750493003E-4</v>
      </c>
      <c r="AC432" s="69"/>
      <c r="AD432" s="70">
        <f t="shared" si="100"/>
        <v>2.1124895750493002</v>
      </c>
      <c r="AE432" s="70"/>
      <c r="AF432" s="74"/>
      <c r="AG432" s="71">
        <v>4260</v>
      </c>
    </row>
    <row r="433" spans="5:33">
      <c r="E433" s="73">
        <v>0.64993055555555557</v>
      </c>
      <c r="G433" s="58">
        <v>18.690000000000001</v>
      </c>
      <c r="H433" s="58">
        <v>5.93</v>
      </c>
      <c r="I433" s="58">
        <v>7.39</v>
      </c>
      <c r="J433" s="58">
        <v>18.73</v>
      </c>
      <c r="K433" s="58">
        <v>5.81</v>
      </c>
      <c r="L433" s="58">
        <v>8.77</v>
      </c>
      <c r="M433" s="59">
        <f t="shared" si="88"/>
        <v>18.71</v>
      </c>
      <c r="N433" s="59">
        <f t="shared" si="88"/>
        <v>5.8699999999999992</v>
      </c>
      <c r="O433" s="59">
        <f t="shared" si="88"/>
        <v>8.08</v>
      </c>
      <c r="P433" s="60">
        <f t="shared" si="93"/>
        <v>0.17550528423125961</v>
      </c>
      <c r="Q433" s="22">
        <f t="shared" si="94"/>
        <v>1.348962882591655E-6</v>
      </c>
      <c r="R433" s="61">
        <f t="shared" si="95"/>
        <v>4.3973655097746968E-9</v>
      </c>
      <c r="S433" s="22">
        <f t="shared" si="96"/>
        <v>1.9336823426556079E-17</v>
      </c>
      <c r="T433" s="62">
        <v>298</v>
      </c>
      <c r="U433" s="59">
        <f t="shared" si="97"/>
        <v>291.70999999999998</v>
      </c>
      <c r="V433" s="63">
        <f t="shared" si="98"/>
        <v>0.36366838537584156</v>
      </c>
      <c r="W433" s="64">
        <f t="shared" si="99"/>
        <v>2.3103000386477377</v>
      </c>
      <c r="X433" s="65">
        <f t="shared" si="89"/>
        <v>-1.0830875962229787E-7</v>
      </c>
      <c r="Y433" s="66">
        <f t="shared" si="90"/>
        <v>-1.0802964331487499E-7</v>
      </c>
      <c r="Z433" s="66">
        <f t="shared" si="91"/>
        <v>-1.0803036260954091E-7</v>
      </c>
      <c r="AA433" s="67">
        <f t="shared" si="92"/>
        <v>-1.0775196188947772E-7</v>
      </c>
      <c r="AB433" s="68">
        <f t="shared" si="101"/>
        <v>2.1014156283510345E-4</v>
      </c>
      <c r="AC433" s="69"/>
      <c r="AD433" s="70">
        <f t="shared" si="100"/>
        <v>2.1014156283510346</v>
      </c>
      <c r="AE433" s="70"/>
      <c r="AF433" s="74"/>
      <c r="AG433" s="71">
        <v>4270</v>
      </c>
    </row>
    <row r="434" spans="5:33">
      <c r="E434" s="73">
        <v>0.65004629629629629</v>
      </c>
      <c r="G434" s="58">
        <v>18.690000000000001</v>
      </c>
      <c r="H434" s="58">
        <v>5.92</v>
      </c>
      <c r="I434" s="58">
        <v>7.34</v>
      </c>
      <c r="J434" s="58">
        <v>18.739999999999998</v>
      </c>
      <c r="K434" s="58">
        <v>5.81</v>
      </c>
      <c r="L434" s="58">
        <v>8.67</v>
      </c>
      <c r="M434" s="59">
        <f t="shared" si="88"/>
        <v>18.715</v>
      </c>
      <c r="N434" s="59">
        <f t="shared" si="88"/>
        <v>5.8650000000000002</v>
      </c>
      <c r="O434" s="59">
        <f t="shared" si="88"/>
        <v>8.004999999999999</v>
      </c>
      <c r="P434" s="60">
        <f t="shared" si="93"/>
        <v>0.17389212991669098</v>
      </c>
      <c r="Q434" s="22">
        <f t="shared" si="94"/>
        <v>1.3645831365889209E-6</v>
      </c>
      <c r="R434" s="61">
        <f t="shared" si="95"/>
        <v>4.3488358489806641E-9</v>
      </c>
      <c r="S434" s="22">
        <f t="shared" si="96"/>
        <v>1.8912373241379373E-17</v>
      </c>
      <c r="T434" s="62">
        <v>298</v>
      </c>
      <c r="U434" s="59">
        <f t="shared" si="97"/>
        <v>291.71499999999997</v>
      </c>
      <c r="V434" s="63">
        <f t="shared" si="98"/>
        <v>0.36337307248145218</v>
      </c>
      <c r="W434" s="64">
        <f t="shared" si="99"/>
        <v>2.3087296077322836</v>
      </c>
      <c r="X434" s="65">
        <f t="shared" si="89"/>
        <v>-1.0448913473548968E-7</v>
      </c>
      <c r="Y434" s="66">
        <f t="shared" si="90"/>
        <v>-1.0422801559764601E-7</v>
      </c>
      <c r="Z434" s="66">
        <f t="shared" si="91"/>
        <v>-1.0422866813634603E-7</v>
      </c>
      <c r="AA434" s="67">
        <f t="shared" si="92"/>
        <v>-1.0396819827580409E-7</v>
      </c>
      <c r="AB434" s="68">
        <f t="shared" si="101"/>
        <v>2.0906126161283577E-4</v>
      </c>
      <c r="AC434" s="69"/>
      <c r="AD434" s="70">
        <f t="shared" si="100"/>
        <v>2.0906126161283578</v>
      </c>
      <c r="AE434" s="70"/>
      <c r="AF434" s="74"/>
      <c r="AG434" s="71">
        <v>4280</v>
      </c>
    </row>
    <row r="435" spans="5:33">
      <c r="E435" s="73">
        <v>0.65016203703703701</v>
      </c>
      <c r="G435" s="58">
        <v>18.690000000000001</v>
      </c>
      <c r="H435" s="58">
        <v>5.92</v>
      </c>
      <c r="I435" s="58">
        <v>7.41</v>
      </c>
      <c r="J435" s="58">
        <v>18.739999999999998</v>
      </c>
      <c r="K435" s="58">
        <v>5.81</v>
      </c>
      <c r="L435" s="58">
        <v>8.7799999999999994</v>
      </c>
      <c r="M435" s="59">
        <f t="shared" si="88"/>
        <v>18.715</v>
      </c>
      <c r="N435" s="59">
        <f t="shared" si="88"/>
        <v>5.8650000000000002</v>
      </c>
      <c r="O435" s="59">
        <f t="shared" si="88"/>
        <v>8.0949999999999989</v>
      </c>
      <c r="P435" s="60">
        <f t="shared" si="93"/>
        <v>0.17584719446291233</v>
      </c>
      <c r="Q435" s="22">
        <f t="shared" si="94"/>
        <v>1.3645831365889209E-6</v>
      </c>
      <c r="R435" s="61">
        <f t="shared" si="95"/>
        <v>4.3488358489806641E-9</v>
      </c>
      <c r="S435" s="22">
        <f t="shared" si="96"/>
        <v>1.8912373241379373E-17</v>
      </c>
      <c r="T435" s="62">
        <v>298</v>
      </c>
      <c r="U435" s="59">
        <f t="shared" si="97"/>
        <v>291.71499999999997</v>
      </c>
      <c r="V435" s="63">
        <f t="shared" si="98"/>
        <v>0.36337307248145218</v>
      </c>
      <c r="W435" s="64">
        <f t="shared" si="99"/>
        <v>2.3087296077322836</v>
      </c>
      <c r="X435" s="65">
        <f t="shared" si="89"/>
        <v>-1.0513711103872152E-7</v>
      </c>
      <c r="Y435" s="66">
        <f t="shared" si="90"/>
        <v>-1.048714186420222E-7</v>
      </c>
      <c r="Z435" s="66">
        <f t="shared" si="91"/>
        <v>-1.0487209007429732E-7</v>
      </c>
      <c r="AA435" s="67">
        <f t="shared" si="92"/>
        <v>-1.0460706571631492E-7</v>
      </c>
      <c r="AB435" s="68">
        <f t="shared" si="101"/>
        <v>2.0801897711203698E-4</v>
      </c>
      <c r="AC435" s="69"/>
      <c r="AD435" s="70">
        <f t="shared" si="100"/>
        <v>2.0801897711203696</v>
      </c>
      <c r="AE435" s="70"/>
      <c r="AF435" s="74"/>
      <c r="AG435" s="71">
        <v>4290</v>
      </c>
    </row>
    <row r="436" spans="5:33">
      <c r="E436" s="73">
        <v>0.65027777777777773</v>
      </c>
      <c r="G436" s="58">
        <v>18.7</v>
      </c>
      <c r="H436" s="58">
        <v>5.92</v>
      </c>
      <c r="I436" s="58">
        <v>7.49</v>
      </c>
      <c r="J436" s="58">
        <v>18.75</v>
      </c>
      <c r="K436" s="58">
        <v>5.81</v>
      </c>
      <c r="L436" s="58">
        <v>8.76</v>
      </c>
      <c r="M436" s="59">
        <f t="shared" si="88"/>
        <v>18.725000000000001</v>
      </c>
      <c r="N436" s="59">
        <f t="shared" si="88"/>
        <v>5.8650000000000002</v>
      </c>
      <c r="O436" s="59">
        <f t="shared" si="88"/>
        <v>8.125</v>
      </c>
      <c r="P436" s="60">
        <f t="shared" si="93"/>
        <v>0.17653120275590478</v>
      </c>
      <c r="Q436" s="22">
        <f t="shared" si="94"/>
        <v>1.3645831365889209E-6</v>
      </c>
      <c r="R436" s="61">
        <f t="shared" si="95"/>
        <v>4.3524512335554044E-9</v>
      </c>
      <c r="S436" s="22">
        <f t="shared" si="96"/>
        <v>1.8943831740477962E-17</v>
      </c>
      <c r="T436" s="62">
        <v>298</v>
      </c>
      <c r="U436" s="59">
        <f t="shared" si="97"/>
        <v>291.72500000000002</v>
      </c>
      <c r="V436" s="63">
        <f t="shared" si="98"/>
        <v>0.36278247706163452</v>
      </c>
      <c r="W436" s="64">
        <f t="shared" si="99"/>
        <v>2.3055921089094902</v>
      </c>
      <c r="X436" s="65">
        <f t="shared" si="89"/>
        <v>-1.0533178743134569E-7</v>
      </c>
      <c r="Y436" s="66">
        <f t="shared" si="90"/>
        <v>-1.0506375893473224E-7</v>
      </c>
      <c r="Z436" s="66">
        <f t="shared" si="91"/>
        <v>-1.0506444096317539E-7</v>
      </c>
      <c r="AA436" s="67">
        <f t="shared" si="92"/>
        <v>-1.0479709102401E-7</v>
      </c>
      <c r="AB436" s="68">
        <f t="shared" si="101"/>
        <v>2.0697025845505752E-4</v>
      </c>
      <c r="AC436" s="69"/>
      <c r="AD436" s="70">
        <f t="shared" si="100"/>
        <v>2.069702584550575</v>
      </c>
      <c r="AE436" s="70"/>
      <c r="AF436" s="74"/>
      <c r="AG436" s="71">
        <v>4300</v>
      </c>
    </row>
    <row r="437" spans="5:33">
      <c r="E437" s="73">
        <v>0.65039351851851845</v>
      </c>
      <c r="G437" s="58">
        <v>18.71</v>
      </c>
      <c r="H437" s="58">
        <v>5.92</v>
      </c>
      <c r="I437" s="58">
        <v>7.52</v>
      </c>
      <c r="J437" s="58">
        <v>18.75</v>
      </c>
      <c r="K437" s="58">
        <v>5.81</v>
      </c>
      <c r="L437" s="58">
        <v>8.73</v>
      </c>
      <c r="M437" s="59">
        <f t="shared" si="88"/>
        <v>18.73</v>
      </c>
      <c r="N437" s="59">
        <f t="shared" si="88"/>
        <v>5.8650000000000002</v>
      </c>
      <c r="O437" s="59">
        <f t="shared" si="88"/>
        <v>8.125</v>
      </c>
      <c r="P437" s="60">
        <f t="shared" si="93"/>
        <v>0.17654736725056447</v>
      </c>
      <c r="Q437" s="22">
        <f t="shared" si="94"/>
        <v>1.3645831365889209E-6</v>
      </c>
      <c r="R437" s="61">
        <f t="shared" si="95"/>
        <v>4.3542600527991211E-9</v>
      </c>
      <c r="S437" s="22">
        <f t="shared" si="96"/>
        <v>1.8959580607402204E-17</v>
      </c>
      <c r="T437" s="62">
        <v>298</v>
      </c>
      <c r="U437" s="59">
        <f t="shared" si="97"/>
        <v>291.73</v>
      </c>
      <c r="V437" s="63">
        <f t="shared" si="98"/>
        <v>0.36248719453516876</v>
      </c>
      <c r="W437" s="64">
        <f t="shared" si="99"/>
        <v>2.3040250393266919</v>
      </c>
      <c r="X437" s="65">
        <f t="shared" si="89"/>
        <v>-1.0496516166851111E-7</v>
      </c>
      <c r="Y437" s="66">
        <f t="shared" si="90"/>
        <v>-1.0469763773463956E-7</v>
      </c>
      <c r="Z437" s="66">
        <f t="shared" si="91"/>
        <v>-1.0469831957091796E-7</v>
      </c>
      <c r="AA437" s="67">
        <f t="shared" si="92"/>
        <v>-1.0443147399774267E-7</v>
      </c>
      <c r="AB437" s="68">
        <f t="shared" si="101"/>
        <v>2.0591961632463891E-4</v>
      </c>
      <c r="AC437" s="69"/>
      <c r="AD437" s="70">
        <f t="shared" si="100"/>
        <v>2.0591961632463893</v>
      </c>
      <c r="AE437" s="70"/>
      <c r="AF437" s="74"/>
      <c r="AG437" s="71">
        <v>4310</v>
      </c>
    </row>
    <row r="438" spans="5:33">
      <c r="E438" s="73">
        <v>0.65050925925925929</v>
      </c>
      <c r="G438" s="58">
        <v>18.71</v>
      </c>
      <c r="H438" s="58">
        <v>5.92</v>
      </c>
      <c r="I438" s="58">
        <v>7.44</v>
      </c>
      <c r="J438" s="58">
        <v>18.760000000000002</v>
      </c>
      <c r="K438" s="58">
        <v>5.81</v>
      </c>
      <c r="L438" s="58">
        <v>8.6300000000000008</v>
      </c>
      <c r="M438" s="59">
        <f t="shared" si="88"/>
        <v>18.734999999999999</v>
      </c>
      <c r="N438" s="59">
        <f t="shared" si="88"/>
        <v>5.8650000000000002</v>
      </c>
      <c r="O438" s="59">
        <f t="shared" si="88"/>
        <v>8.0350000000000001</v>
      </c>
      <c r="P438" s="60">
        <f t="shared" si="93"/>
        <v>0.1746077540136497</v>
      </c>
      <c r="Q438" s="22">
        <f t="shared" si="94"/>
        <v>1.3645831365889209E-6</v>
      </c>
      <c r="R438" s="61">
        <f t="shared" si="95"/>
        <v>4.3560696237633928E-9</v>
      </c>
      <c r="S438" s="22">
        <f t="shared" si="96"/>
        <v>1.8975342567074146E-17</v>
      </c>
      <c r="T438" s="62">
        <v>298</v>
      </c>
      <c r="U438" s="59">
        <f t="shared" si="97"/>
        <v>291.73500000000001</v>
      </c>
      <c r="V438" s="63">
        <f t="shared" si="98"/>
        <v>0.36219192213030449</v>
      </c>
      <c r="W438" s="64">
        <f t="shared" si="99"/>
        <v>2.3024590885137313</v>
      </c>
      <c r="X438" s="65">
        <f t="shared" si="89"/>
        <v>-1.0344032212320193E-7</v>
      </c>
      <c r="Y438" s="66">
        <f t="shared" si="90"/>
        <v>-1.0317918670558825E-7</v>
      </c>
      <c r="Z438" s="66">
        <f t="shared" si="91"/>
        <v>-1.03179845942769E-7</v>
      </c>
      <c r="AA438" s="67">
        <f t="shared" si="92"/>
        <v>-1.0291936643384339E-7</v>
      </c>
      <c r="AB438" s="68">
        <f t="shared" si="101"/>
        <v>2.0487263540750996E-4</v>
      </c>
      <c r="AC438" s="69"/>
      <c r="AD438" s="70">
        <f t="shared" si="100"/>
        <v>2.0487263540750997</v>
      </c>
      <c r="AE438" s="70"/>
      <c r="AF438" s="74"/>
      <c r="AG438" s="71">
        <v>4320</v>
      </c>
    </row>
    <row r="439" spans="5:33">
      <c r="E439" s="73">
        <v>0.65062500000000001</v>
      </c>
      <c r="G439" s="58">
        <v>18.71</v>
      </c>
      <c r="H439" s="58">
        <v>5.92</v>
      </c>
      <c r="I439" s="58">
        <v>7.38</v>
      </c>
      <c r="J439" s="58">
        <v>18.760000000000002</v>
      </c>
      <c r="K439" s="58">
        <v>5.81</v>
      </c>
      <c r="L439" s="58">
        <v>8.66</v>
      </c>
      <c r="M439" s="59">
        <f t="shared" si="88"/>
        <v>18.734999999999999</v>
      </c>
      <c r="N439" s="59">
        <f t="shared" si="88"/>
        <v>5.8650000000000002</v>
      </c>
      <c r="O439" s="59">
        <f t="shared" si="88"/>
        <v>8.02</v>
      </c>
      <c r="P439" s="60">
        <f t="shared" si="93"/>
        <v>0.1742817905649621</v>
      </c>
      <c r="Q439" s="22">
        <f t="shared" si="94"/>
        <v>1.3645831365889209E-6</v>
      </c>
      <c r="R439" s="61">
        <f t="shared" si="95"/>
        <v>4.3560696237633928E-9</v>
      </c>
      <c r="S439" s="22">
        <f t="shared" si="96"/>
        <v>1.8975342567074146E-17</v>
      </c>
      <c r="T439" s="62">
        <v>298</v>
      </c>
      <c r="U439" s="59">
        <f t="shared" si="97"/>
        <v>291.73500000000001</v>
      </c>
      <c r="V439" s="63">
        <f t="shared" si="98"/>
        <v>0.36219192213030449</v>
      </c>
      <c r="W439" s="64">
        <f t="shared" si="99"/>
        <v>2.3024590885137313</v>
      </c>
      <c r="X439" s="65">
        <f t="shared" si="89"/>
        <v>-1.0272723431487959E-7</v>
      </c>
      <c r="Y439" s="66">
        <f t="shared" si="90"/>
        <v>-1.0246838322512908E-7</v>
      </c>
      <c r="Z439" s="66">
        <f t="shared" si="91"/>
        <v>-1.0246903547559715E-7</v>
      </c>
      <c r="AA439" s="67">
        <f t="shared" si="92"/>
        <v>-1.0221083334924586E-7</v>
      </c>
      <c r="AB439" s="68">
        <f t="shared" si="101"/>
        <v>2.0384083915108702E-4</v>
      </c>
      <c r="AC439" s="69"/>
      <c r="AD439" s="70">
        <f t="shared" si="100"/>
        <v>2.0384083915108704</v>
      </c>
      <c r="AE439" s="70"/>
      <c r="AF439" s="74"/>
      <c r="AG439" s="71">
        <v>4330</v>
      </c>
    </row>
    <row r="440" spans="5:33">
      <c r="E440" s="73">
        <v>0.65074074074074073</v>
      </c>
      <c r="G440" s="58">
        <v>18.72</v>
      </c>
      <c r="H440" s="58">
        <v>5.92</v>
      </c>
      <c r="I440" s="58">
        <v>7.45</v>
      </c>
      <c r="J440" s="58">
        <v>18.760000000000002</v>
      </c>
      <c r="K440" s="58">
        <v>5.81</v>
      </c>
      <c r="L440" s="58">
        <v>8.58</v>
      </c>
      <c r="M440" s="59">
        <f t="shared" si="88"/>
        <v>18.740000000000002</v>
      </c>
      <c r="N440" s="59">
        <f t="shared" si="88"/>
        <v>5.8650000000000002</v>
      </c>
      <c r="O440" s="59">
        <f t="shared" si="88"/>
        <v>8.0150000000000006</v>
      </c>
      <c r="P440" s="60">
        <f t="shared" si="93"/>
        <v>0.17418908757607854</v>
      </c>
      <c r="Q440" s="22">
        <f t="shared" si="94"/>
        <v>1.3645831365889209E-6</v>
      </c>
      <c r="R440" s="61">
        <f t="shared" si="95"/>
        <v>4.3578799467606257E-9</v>
      </c>
      <c r="S440" s="22">
        <f t="shared" si="96"/>
        <v>1.8991117630378395E-17</v>
      </c>
      <c r="T440" s="62">
        <v>298</v>
      </c>
      <c r="U440" s="59">
        <f t="shared" si="97"/>
        <v>291.74</v>
      </c>
      <c r="V440" s="63">
        <f t="shared" si="98"/>
        <v>0.36189665984652075</v>
      </c>
      <c r="W440" s="64">
        <f t="shared" si="99"/>
        <v>2.3008942556344989</v>
      </c>
      <c r="X440" s="65">
        <f t="shared" si="89"/>
        <v>-1.0231092847917403E-7</v>
      </c>
      <c r="Y440" s="66">
        <f t="shared" si="90"/>
        <v>-1.0205287392987161E-7</v>
      </c>
      <c r="Z440" s="66">
        <f t="shared" si="91"/>
        <v>-1.0205352481000149E-7</v>
      </c>
      <c r="AA440" s="67">
        <f t="shared" si="92"/>
        <v>-1.0179611785745384E-7</v>
      </c>
      <c r="AB440" s="68">
        <f t="shared" si="101"/>
        <v>2.0281615097597774E-4</v>
      </c>
      <c r="AC440" s="69"/>
      <c r="AD440" s="70">
        <f t="shared" si="100"/>
        <v>2.0281615097597774</v>
      </c>
      <c r="AE440" s="70"/>
      <c r="AF440" s="74"/>
      <c r="AG440" s="71">
        <v>4340</v>
      </c>
    </row>
    <row r="441" spans="5:33">
      <c r="E441" s="73">
        <v>0.65085648148148145</v>
      </c>
      <c r="G441" s="58">
        <v>18.72</v>
      </c>
      <c r="H441" s="58">
        <v>5.92</v>
      </c>
      <c r="I441" s="58">
        <v>7.45</v>
      </c>
      <c r="J441" s="58">
        <v>18.77</v>
      </c>
      <c r="K441" s="58">
        <v>5.81</v>
      </c>
      <c r="L441" s="58">
        <v>8.64</v>
      </c>
      <c r="M441" s="59">
        <f t="shared" si="88"/>
        <v>18.744999999999997</v>
      </c>
      <c r="N441" s="59">
        <f t="shared" si="88"/>
        <v>5.8650000000000002</v>
      </c>
      <c r="O441" s="59">
        <f t="shared" si="88"/>
        <v>8.0449999999999999</v>
      </c>
      <c r="P441" s="60">
        <f t="shared" si="93"/>
        <v>0.17485708831278507</v>
      </c>
      <c r="Q441" s="22">
        <f t="shared" si="94"/>
        <v>1.3645831365889209E-6</v>
      </c>
      <c r="R441" s="61">
        <f t="shared" si="95"/>
        <v>4.359691022103351E-9</v>
      </c>
      <c r="S441" s="22">
        <f t="shared" si="96"/>
        <v>1.9006905808208562E-17</v>
      </c>
      <c r="T441" s="62">
        <v>298</v>
      </c>
      <c r="U441" s="59">
        <f t="shared" si="97"/>
        <v>291.745</v>
      </c>
      <c r="V441" s="63">
        <f t="shared" si="98"/>
        <v>0.36160140768329885</v>
      </c>
      <c r="W441" s="64">
        <f t="shared" si="99"/>
        <v>2.2993305398535502</v>
      </c>
      <c r="X441" s="65">
        <f t="shared" si="89"/>
        <v>-1.0234100311350692E-7</v>
      </c>
      <c r="Y441" s="66">
        <f t="shared" si="90"/>
        <v>-1.0208149101341472E-7</v>
      </c>
      <c r="Z441" s="66">
        <f t="shared" si="91"/>
        <v>-1.0208214907350839E-7</v>
      </c>
      <c r="AA441" s="67">
        <f t="shared" si="92"/>
        <v>-1.0182329169614652E-7</v>
      </c>
      <c r="AB441" s="68">
        <f t="shared" si="101"/>
        <v>2.0179561790295046E-4</v>
      </c>
      <c r="AC441" s="69"/>
      <c r="AD441" s="70">
        <f t="shared" si="100"/>
        <v>2.0179561790295044</v>
      </c>
      <c r="AE441" s="70"/>
      <c r="AF441" s="74"/>
      <c r="AG441" s="71">
        <v>4350</v>
      </c>
    </row>
    <row r="442" spans="5:33">
      <c r="E442" s="73">
        <v>0.65097222222222217</v>
      </c>
      <c r="G442" s="58">
        <v>18.73</v>
      </c>
      <c r="H442" s="58">
        <v>5.92</v>
      </c>
      <c r="I442" s="58">
        <v>7.38</v>
      </c>
      <c r="J442" s="58">
        <v>18.77</v>
      </c>
      <c r="K442" s="58">
        <v>5.81</v>
      </c>
      <c r="L442" s="58">
        <v>8.69</v>
      </c>
      <c r="M442" s="59">
        <f t="shared" si="88"/>
        <v>18.75</v>
      </c>
      <c r="N442" s="59">
        <f t="shared" si="88"/>
        <v>5.8650000000000002</v>
      </c>
      <c r="O442" s="59">
        <f t="shared" si="88"/>
        <v>8.0350000000000001</v>
      </c>
      <c r="P442" s="60">
        <f t="shared" si="93"/>
        <v>0.17465573669689752</v>
      </c>
      <c r="Q442" s="22">
        <f t="shared" si="94"/>
        <v>1.3645831365889209E-6</v>
      </c>
      <c r="R442" s="61">
        <f t="shared" si="95"/>
        <v>4.3615028501042363E-9</v>
      </c>
      <c r="S442" s="22">
        <f t="shared" si="96"/>
        <v>1.9022707111467375E-17</v>
      </c>
      <c r="T442" s="62">
        <v>298</v>
      </c>
      <c r="U442" s="59">
        <f t="shared" si="97"/>
        <v>291.75</v>
      </c>
      <c r="V442" s="63">
        <f t="shared" si="98"/>
        <v>0.36130616564011564</v>
      </c>
      <c r="W442" s="64">
        <f t="shared" si="99"/>
        <v>2.2977679403360689</v>
      </c>
      <c r="X442" s="65">
        <f t="shared" si="89"/>
        <v>-1.018598167956759E-7</v>
      </c>
      <c r="Y442" s="66">
        <f t="shared" si="90"/>
        <v>-1.0160143221879145E-7</v>
      </c>
      <c r="Z442" s="66">
        <f t="shared" si="91"/>
        <v>-1.0160208765477859E-7</v>
      </c>
      <c r="AA442" s="67">
        <f t="shared" si="92"/>
        <v>-1.0134435518863379E-7</v>
      </c>
      <c r="AB442" s="68">
        <f t="shared" si="101"/>
        <v>2.007747986113113E-4</v>
      </c>
      <c r="AC442" s="69"/>
      <c r="AD442" s="70">
        <f t="shared" si="100"/>
        <v>2.0077479861131131</v>
      </c>
      <c r="AE442" s="70"/>
      <c r="AF442" s="74"/>
      <c r="AG442" s="71">
        <v>4360</v>
      </c>
    </row>
    <row r="443" spans="5:33">
      <c r="E443" s="73">
        <v>0.6510879629629629</v>
      </c>
      <c r="G443" s="58">
        <v>18.73</v>
      </c>
      <c r="H443" s="58">
        <v>5.92</v>
      </c>
      <c r="I443" s="58">
        <v>7.44</v>
      </c>
      <c r="J443" s="58">
        <v>18.78</v>
      </c>
      <c r="K443" s="58">
        <v>5.81</v>
      </c>
      <c r="L443" s="58">
        <v>8.6</v>
      </c>
      <c r="M443" s="59">
        <f t="shared" si="88"/>
        <v>18.755000000000003</v>
      </c>
      <c r="N443" s="59">
        <f t="shared" si="88"/>
        <v>5.8650000000000002</v>
      </c>
      <c r="O443" s="59">
        <f t="shared" si="88"/>
        <v>8.02</v>
      </c>
      <c r="P443" s="60">
        <f t="shared" si="93"/>
        <v>0.17434565389171391</v>
      </c>
      <c r="Q443" s="22">
        <f t="shared" si="94"/>
        <v>1.3645831365889209E-6</v>
      </c>
      <c r="R443" s="61">
        <f t="shared" si="95"/>
        <v>4.363315431076075E-9</v>
      </c>
      <c r="S443" s="22">
        <f t="shared" si="96"/>
        <v>1.9038521551066594E-17</v>
      </c>
      <c r="T443" s="62">
        <v>298</v>
      </c>
      <c r="U443" s="59">
        <f t="shared" si="97"/>
        <v>291.755</v>
      </c>
      <c r="V443" s="63">
        <f t="shared" si="98"/>
        <v>0.3610109337164501</v>
      </c>
      <c r="W443" s="64">
        <f t="shared" si="99"/>
        <v>2.2962064562479001</v>
      </c>
      <c r="X443" s="65">
        <f t="shared" si="89"/>
        <v>-1.0131738449610007E-7</v>
      </c>
      <c r="Y443" s="66">
        <f t="shared" si="90"/>
        <v>-1.010604442903935E-7</v>
      </c>
      <c r="Z443" s="66">
        <f t="shared" si="91"/>
        <v>-1.0106109588902719E-7</v>
      </c>
      <c r="AA443" s="67">
        <f t="shared" si="92"/>
        <v>-1.0080480397705482E-7</v>
      </c>
      <c r="AB443" s="68">
        <f t="shared" si="101"/>
        <v>1.9975877992509222E-4</v>
      </c>
      <c r="AC443" s="69"/>
      <c r="AD443" s="70">
        <f t="shared" si="100"/>
        <v>1.9975877992509221</v>
      </c>
      <c r="AE443" s="70"/>
      <c r="AF443" s="74"/>
      <c r="AG443" s="71">
        <v>4370</v>
      </c>
    </row>
    <row r="444" spans="5:33">
      <c r="E444" s="73">
        <v>0.65120370370370373</v>
      </c>
      <c r="G444" s="58">
        <v>18.73</v>
      </c>
      <c r="H444" s="58">
        <v>5.92</v>
      </c>
      <c r="I444" s="58">
        <v>7.41</v>
      </c>
      <c r="J444" s="58">
        <v>18.78</v>
      </c>
      <c r="K444" s="58">
        <v>5.81</v>
      </c>
      <c r="L444" s="58">
        <v>8.61</v>
      </c>
      <c r="M444" s="59">
        <f t="shared" si="88"/>
        <v>18.755000000000003</v>
      </c>
      <c r="N444" s="59">
        <f t="shared" si="88"/>
        <v>5.8650000000000002</v>
      </c>
      <c r="O444" s="59">
        <f t="shared" si="88"/>
        <v>8.01</v>
      </c>
      <c r="P444" s="60">
        <f t="shared" si="93"/>
        <v>0.17412826529583897</v>
      </c>
      <c r="Q444" s="22">
        <f t="shared" si="94"/>
        <v>1.3645831365889209E-6</v>
      </c>
      <c r="R444" s="61">
        <f t="shared" si="95"/>
        <v>4.363315431076075E-9</v>
      </c>
      <c r="S444" s="22">
        <f t="shared" si="96"/>
        <v>1.9038521551066594E-17</v>
      </c>
      <c r="T444" s="62">
        <v>298</v>
      </c>
      <c r="U444" s="59">
        <f t="shared" si="97"/>
        <v>291.755</v>
      </c>
      <c r="V444" s="63">
        <f t="shared" si="98"/>
        <v>0.3610109337164501</v>
      </c>
      <c r="W444" s="64">
        <f t="shared" si="99"/>
        <v>2.2962064562479001</v>
      </c>
      <c r="X444" s="65">
        <f t="shared" si="89"/>
        <v>-1.0067911330457212E-7</v>
      </c>
      <c r="Y444" s="66">
        <f t="shared" si="90"/>
        <v>-1.0042411010636746E-7</v>
      </c>
      <c r="Z444" s="66">
        <f t="shared" si="91"/>
        <v>-1.0042475598642103E-7</v>
      </c>
      <c r="AA444" s="67">
        <f t="shared" si="92"/>
        <v>-1.0017039539645964E-7</v>
      </c>
      <c r="AB444" s="68">
        <f t="shared" si="101"/>
        <v>1.9874817114370557E-4</v>
      </c>
      <c r="AC444" s="69"/>
      <c r="AD444" s="70">
        <f t="shared" si="100"/>
        <v>1.9874817114370558</v>
      </c>
      <c r="AE444" s="70"/>
      <c r="AF444" s="74"/>
      <c r="AG444" s="71">
        <v>4380</v>
      </c>
    </row>
    <row r="445" spans="5:33">
      <c r="E445" s="73">
        <v>0.65131944444444445</v>
      </c>
      <c r="G445" s="58">
        <v>18.73</v>
      </c>
      <c r="H445" s="58">
        <v>5.92</v>
      </c>
      <c r="I445" s="58">
        <v>7.53</v>
      </c>
      <c r="J445" s="58">
        <v>18.78</v>
      </c>
      <c r="K445" s="58">
        <v>5.81</v>
      </c>
      <c r="L445" s="58">
        <v>8.6300000000000008</v>
      </c>
      <c r="M445" s="59">
        <f t="shared" si="88"/>
        <v>18.755000000000003</v>
      </c>
      <c r="N445" s="59">
        <f t="shared" si="88"/>
        <v>5.8650000000000002</v>
      </c>
      <c r="O445" s="59">
        <f t="shared" si="88"/>
        <v>8.08</v>
      </c>
      <c r="P445" s="60">
        <f t="shared" si="93"/>
        <v>0.17564998546696367</v>
      </c>
      <c r="Q445" s="22">
        <f t="shared" si="94"/>
        <v>1.3645831365889209E-6</v>
      </c>
      <c r="R445" s="61">
        <f t="shared" si="95"/>
        <v>4.363315431076075E-9</v>
      </c>
      <c r="S445" s="22">
        <f t="shared" si="96"/>
        <v>1.9038521551066594E-17</v>
      </c>
      <c r="T445" s="62">
        <v>298</v>
      </c>
      <c r="U445" s="59">
        <f t="shared" si="97"/>
        <v>291.755</v>
      </c>
      <c r="V445" s="63">
        <f t="shared" si="98"/>
        <v>0.3610109337164501</v>
      </c>
      <c r="W445" s="64">
        <f t="shared" si="99"/>
        <v>2.2962064562479001</v>
      </c>
      <c r="X445" s="65">
        <f t="shared" si="89"/>
        <v>-1.0104579321320715E-7</v>
      </c>
      <c r="Y445" s="66">
        <f t="shared" si="90"/>
        <v>-1.0078762466801006E-7</v>
      </c>
      <c r="Z445" s="66">
        <f t="shared" si="91"/>
        <v>-1.0078828427981191E-7</v>
      </c>
      <c r="AA445" s="67">
        <f t="shared" si="92"/>
        <v>-1.0053077197584549E-7</v>
      </c>
      <c r="AB445" s="68">
        <f t="shared" si="101"/>
        <v>1.9774392574222789E-4</v>
      </c>
      <c r="AC445" s="69"/>
      <c r="AD445" s="70">
        <f t="shared" si="100"/>
        <v>1.977439257422279</v>
      </c>
      <c r="AE445" s="70"/>
      <c r="AF445" s="74"/>
      <c r="AG445" s="71">
        <v>4390</v>
      </c>
    </row>
    <row r="446" spans="5:33">
      <c r="E446" s="73">
        <v>0.65143518518518517</v>
      </c>
      <c r="G446" s="58">
        <v>18.739999999999998</v>
      </c>
      <c r="H446" s="58">
        <v>5.92</v>
      </c>
      <c r="I446" s="58">
        <v>7.51</v>
      </c>
      <c r="J446" s="58">
        <v>18.78</v>
      </c>
      <c r="K446" s="58">
        <v>5.81</v>
      </c>
      <c r="L446" s="58">
        <v>8.68</v>
      </c>
      <c r="M446" s="59">
        <f t="shared" si="88"/>
        <v>18.759999999999998</v>
      </c>
      <c r="N446" s="59">
        <f t="shared" si="88"/>
        <v>5.8650000000000002</v>
      </c>
      <c r="O446" s="59">
        <f t="shared" si="88"/>
        <v>8.0949999999999989</v>
      </c>
      <c r="P446" s="60">
        <f t="shared" si="93"/>
        <v>0.17599219088102844</v>
      </c>
      <c r="Q446" s="22">
        <f t="shared" si="94"/>
        <v>1.3645831365889209E-6</v>
      </c>
      <c r="R446" s="61">
        <f t="shared" si="95"/>
        <v>4.3651287653317896E-9</v>
      </c>
      <c r="S446" s="22">
        <f t="shared" si="96"/>
        <v>1.9054349137927033E-17</v>
      </c>
      <c r="T446" s="62">
        <v>298</v>
      </c>
      <c r="U446" s="59">
        <f t="shared" si="97"/>
        <v>291.76</v>
      </c>
      <c r="V446" s="63">
        <f t="shared" si="98"/>
        <v>0.36071571191178575</v>
      </c>
      <c r="W446" s="64">
        <f t="shared" si="99"/>
        <v>2.2946460867555643</v>
      </c>
      <c r="X446" s="65">
        <f t="shared" si="89"/>
        <v>-1.0087891962214747E-7</v>
      </c>
      <c r="Y446" s="66">
        <f t="shared" si="90"/>
        <v>-1.0062028485039617E-7</v>
      </c>
      <c r="Z446" s="66">
        <f t="shared" si="91"/>
        <v>-1.0062094794180726E-7</v>
      </c>
      <c r="AA446" s="67">
        <f t="shared" si="92"/>
        <v>-1.0036297286138113E-7</v>
      </c>
      <c r="AB446" s="68">
        <f t="shared" si="101"/>
        <v>1.967360451037534E-4</v>
      </c>
      <c r="AC446" s="69"/>
      <c r="AD446" s="70">
        <f t="shared" si="100"/>
        <v>1.967360451037534</v>
      </c>
      <c r="AE446" s="70"/>
      <c r="AF446" s="74"/>
      <c r="AG446" s="71">
        <v>4400</v>
      </c>
    </row>
    <row r="447" spans="5:33">
      <c r="E447" s="73">
        <v>0.65155092592592589</v>
      </c>
      <c r="G447" s="58">
        <v>18.739999999999998</v>
      </c>
      <c r="H447" s="58">
        <v>5.92</v>
      </c>
      <c r="I447" s="58">
        <v>7.35</v>
      </c>
      <c r="J447" s="58">
        <v>18.79</v>
      </c>
      <c r="K447" s="58">
        <v>5.81</v>
      </c>
      <c r="L447" s="58">
        <v>8.56</v>
      </c>
      <c r="M447" s="59">
        <f t="shared" ref="M447:O510" si="102">(G447+J447)/2</f>
        <v>18.765000000000001</v>
      </c>
      <c r="N447" s="59">
        <f t="shared" si="102"/>
        <v>5.8650000000000002</v>
      </c>
      <c r="O447" s="59">
        <f t="shared" si="102"/>
        <v>7.9550000000000001</v>
      </c>
      <c r="P447" s="60">
        <f t="shared" si="93"/>
        <v>0.17296431829649547</v>
      </c>
      <c r="Q447" s="22">
        <f t="shared" si="94"/>
        <v>1.3645831365889209E-6</v>
      </c>
      <c r="R447" s="61">
        <f t="shared" si="95"/>
        <v>4.3669428531844389E-9</v>
      </c>
      <c r="S447" s="22">
        <f t="shared" si="96"/>
        <v>1.9070189882978648E-17</v>
      </c>
      <c r="T447" s="62">
        <v>298</v>
      </c>
      <c r="U447" s="59">
        <f t="shared" si="97"/>
        <v>291.76499999999999</v>
      </c>
      <c r="V447" s="63">
        <f t="shared" si="98"/>
        <v>0.36042050022560157</v>
      </c>
      <c r="W447" s="64">
        <f t="shared" si="99"/>
        <v>2.2930868310262071</v>
      </c>
      <c r="X447" s="65">
        <f t="shared" si="89"/>
        <v>-9.8785398061089388E-8</v>
      </c>
      <c r="Y447" s="66">
        <f t="shared" si="90"/>
        <v>-9.8536111723917604E-8</v>
      </c>
      <c r="Z447" s="66">
        <f t="shared" si="91"/>
        <v>-9.8536740801484916E-8</v>
      </c>
      <c r="AA447" s="67">
        <f t="shared" si="92"/>
        <v>-9.8288080366908334E-8</v>
      </c>
      <c r="AB447" s="68">
        <f t="shared" si="101"/>
        <v>1.9572983784030685E-4</v>
      </c>
      <c r="AC447" s="69"/>
      <c r="AD447" s="70">
        <f t="shared" si="100"/>
        <v>1.9572983784030686</v>
      </c>
      <c r="AE447" s="70"/>
      <c r="AF447" s="74"/>
      <c r="AG447" s="71">
        <v>4410</v>
      </c>
    </row>
    <row r="448" spans="5:33">
      <c r="E448" s="73">
        <v>0.65166666666666662</v>
      </c>
      <c r="G448" s="58">
        <v>18.739999999999998</v>
      </c>
      <c r="H448" s="58">
        <v>5.92</v>
      </c>
      <c r="I448" s="58">
        <v>7.41</v>
      </c>
      <c r="J448" s="58">
        <v>18.79</v>
      </c>
      <c r="K448" s="58">
        <v>5.81</v>
      </c>
      <c r="L448" s="58">
        <v>8.64</v>
      </c>
      <c r="M448" s="59">
        <f t="shared" si="102"/>
        <v>18.765000000000001</v>
      </c>
      <c r="N448" s="59">
        <f t="shared" si="102"/>
        <v>5.8650000000000002</v>
      </c>
      <c r="O448" s="59">
        <f t="shared" si="102"/>
        <v>8.0250000000000004</v>
      </c>
      <c r="P448" s="60">
        <f t="shared" si="93"/>
        <v>0.17448631732613151</v>
      </c>
      <c r="Q448" s="22">
        <f t="shared" si="94"/>
        <v>1.3645831365889209E-6</v>
      </c>
      <c r="R448" s="61">
        <f t="shared" si="95"/>
        <v>4.3669428531844389E-9</v>
      </c>
      <c r="S448" s="22">
        <f t="shared" si="96"/>
        <v>1.9070189882978648E-17</v>
      </c>
      <c r="T448" s="62">
        <v>298</v>
      </c>
      <c r="U448" s="59">
        <f t="shared" si="97"/>
        <v>291.76499999999999</v>
      </c>
      <c r="V448" s="63">
        <f t="shared" si="98"/>
        <v>0.36042050022560157</v>
      </c>
      <c r="W448" s="64">
        <f t="shared" si="99"/>
        <v>2.2930868310262071</v>
      </c>
      <c r="X448" s="65">
        <f t="shared" si="89"/>
        <v>-9.9152967122428938E-8</v>
      </c>
      <c r="Y448" s="66">
        <f t="shared" si="90"/>
        <v>-9.8900551463046382E-8</v>
      </c>
      <c r="Z448" s="66">
        <f t="shared" si="91"/>
        <v>-9.8901194042557115E-8</v>
      </c>
      <c r="AA448" s="67">
        <f t="shared" si="92"/>
        <v>-9.8649417691030683E-8</v>
      </c>
      <c r="AB448" s="68">
        <f t="shared" si="101"/>
        <v>1.9474447253450884E-4</v>
      </c>
      <c r="AC448" s="69"/>
      <c r="AD448" s="70">
        <f t="shared" si="100"/>
        <v>1.9474447253450884</v>
      </c>
      <c r="AE448" s="70"/>
      <c r="AF448" s="74"/>
      <c r="AG448" s="71">
        <v>4420</v>
      </c>
    </row>
    <row r="449" spans="5:33">
      <c r="E449" s="73">
        <v>0.65178240740740745</v>
      </c>
      <c r="G449" s="58">
        <v>18.75</v>
      </c>
      <c r="H449" s="58">
        <v>5.92</v>
      </c>
      <c r="I449" s="58">
        <v>7.63</v>
      </c>
      <c r="J449" s="58">
        <v>18.79</v>
      </c>
      <c r="K449" s="58">
        <v>5.81</v>
      </c>
      <c r="L449" s="58">
        <v>8.64</v>
      </c>
      <c r="M449" s="59">
        <f t="shared" si="102"/>
        <v>18.77</v>
      </c>
      <c r="N449" s="59">
        <f t="shared" si="102"/>
        <v>5.8650000000000002</v>
      </c>
      <c r="O449" s="59">
        <f t="shared" si="102"/>
        <v>8.1349999999999998</v>
      </c>
      <c r="P449" s="60">
        <f t="shared" si="93"/>
        <v>0.17689423821278913</v>
      </c>
      <c r="Q449" s="22">
        <f t="shared" si="94"/>
        <v>1.3645831365889209E-6</v>
      </c>
      <c r="R449" s="61">
        <f t="shared" si="95"/>
        <v>4.3687576949472034E-9</v>
      </c>
      <c r="S449" s="22">
        <f t="shared" si="96"/>
        <v>1.9086043797160404E-17</v>
      </c>
      <c r="T449" s="62">
        <v>298</v>
      </c>
      <c r="U449" s="59">
        <f t="shared" si="97"/>
        <v>291.77</v>
      </c>
      <c r="V449" s="63">
        <f t="shared" si="98"/>
        <v>0.36012529865737453</v>
      </c>
      <c r="W449" s="64">
        <f t="shared" si="99"/>
        <v>2.2915286882276136</v>
      </c>
      <c r="X449" s="65">
        <f t="shared" si="89"/>
        <v>-1.0016198940463575E-7</v>
      </c>
      <c r="Y449" s="66">
        <f t="shared" si="90"/>
        <v>-9.9903095436446556E-8</v>
      </c>
      <c r="Z449" s="66">
        <f t="shared" si="91"/>
        <v>-9.9903764613318568E-8</v>
      </c>
      <c r="AA449" s="67">
        <f t="shared" si="92"/>
        <v>-9.9645536362687996E-8</v>
      </c>
      <c r="AB449" s="68">
        <f t="shared" si="101"/>
        <v>1.9375546274146775E-4</v>
      </c>
      <c r="AC449" s="69"/>
      <c r="AD449" s="70">
        <f t="shared" si="100"/>
        <v>1.9375546274146775</v>
      </c>
      <c r="AE449" s="70"/>
      <c r="AF449" s="74"/>
      <c r="AG449" s="71">
        <v>4430</v>
      </c>
    </row>
    <row r="450" spans="5:33">
      <c r="E450" s="73">
        <v>0.65189814814814817</v>
      </c>
      <c r="G450" s="58">
        <v>18.75</v>
      </c>
      <c r="H450" s="58">
        <v>5.92</v>
      </c>
      <c r="I450" s="58">
        <v>7.45</v>
      </c>
      <c r="J450" s="58">
        <v>18.8</v>
      </c>
      <c r="K450" s="58">
        <v>5.81</v>
      </c>
      <c r="L450" s="58">
        <v>8.66</v>
      </c>
      <c r="M450" s="59">
        <f t="shared" si="102"/>
        <v>18.774999999999999</v>
      </c>
      <c r="N450" s="59">
        <f t="shared" si="102"/>
        <v>5.8650000000000002</v>
      </c>
      <c r="O450" s="59">
        <f t="shared" si="102"/>
        <v>8.0549999999999997</v>
      </c>
      <c r="P450" s="60">
        <f t="shared" si="93"/>
        <v>0.17517070303460114</v>
      </c>
      <c r="Q450" s="22">
        <f t="shared" si="94"/>
        <v>1.3645831365889209E-6</v>
      </c>
      <c r="R450" s="61">
        <f t="shared" si="95"/>
        <v>4.3705732909333977E-9</v>
      </c>
      <c r="S450" s="22">
        <f t="shared" si="96"/>
        <v>1.9101910891420391E-17</v>
      </c>
      <c r="T450" s="62">
        <v>298</v>
      </c>
      <c r="U450" s="59">
        <f t="shared" si="97"/>
        <v>291.77499999999998</v>
      </c>
      <c r="V450" s="63">
        <f t="shared" si="98"/>
        <v>0.35983010720658576</v>
      </c>
      <c r="W450" s="64">
        <f t="shared" si="99"/>
        <v>2.2899716575282381</v>
      </c>
      <c r="X450" s="65">
        <f t="shared" si="89"/>
        <v>-9.8823841085383837E-8</v>
      </c>
      <c r="Y450" s="66">
        <f t="shared" si="90"/>
        <v>-9.857051226771324E-8</v>
      </c>
      <c r="Z450" s="66">
        <f t="shared" si="91"/>
        <v>-9.8571161660503036E-8</v>
      </c>
      <c r="AA450" s="67">
        <f t="shared" si="92"/>
        <v>-9.8318478906265572E-8</v>
      </c>
      <c r="AB450" s="68">
        <f t="shared" si="101"/>
        <v>1.9275642733168966E-4</v>
      </c>
      <c r="AC450" s="69"/>
      <c r="AD450" s="70">
        <f t="shared" si="100"/>
        <v>1.9275642733168965</v>
      </c>
      <c r="AE450" s="70"/>
      <c r="AF450" s="74"/>
      <c r="AG450" s="71">
        <v>4440</v>
      </c>
    </row>
    <row r="451" spans="5:33">
      <c r="E451" s="73">
        <v>0.65201388888888889</v>
      </c>
      <c r="G451" s="58">
        <v>18.760000000000002</v>
      </c>
      <c r="H451" s="58">
        <v>5.92</v>
      </c>
      <c r="I451" s="58">
        <v>7.38</v>
      </c>
      <c r="J451" s="58">
        <v>18.8</v>
      </c>
      <c r="K451" s="58">
        <v>5.81</v>
      </c>
      <c r="L451" s="58">
        <v>8.6999999999999993</v>
      </c>
      <c r="M451" s="59">
        <f t="shared" si="102"/>
        <v>18.78</v>
      </c>
      <c r="N451" s="59">
        <f t="shared" si="102"/>
        <v>5.8650000000000002</v>
      </c>
      <c r="O451" s="59">
        <f t="shared" si="102"/>
        <v>8.0399999999999991</v>
      </c>
      <c r="P451" s="60">
        <f t="shared" si="93"/>
        <v>0.17486052532931784</v>
      </c>
      <c r="Q451" s="22">
        <f t="shared" si="94"/>
        <v>1.3645831365889209E-6</v>
      </c>
      <c r="R451" s="61">
        <f t="shared" si="95"/>
        <v>4.3723896414564737E-9</v>
      </c>
      <c r="S451" s="22">
        <f t="shared" si="96"/>
        <v>1.911779117671587E-17</v>
      </c>
      <c r="T451" s="62">
        <v>298</v>
      </c>
      <c r="U451" s="59">
        <f t="shared" si="97"/>
        <v>291.77999999999997</v>
      </c>
      <c r="V451" s="63">
        <f t="shared" si="98"/>
        <v>0.35953492587271652</v>
      </c>
      <c r="W451" s="64">
        <f t="shared" si="99"/>
        <v>2.2884157380971866</v>
      </c>
      <c r="X451" s="65">
        <f t="shared" si="89"/>
        <v>-9.8292762656574481E-8</v>
      </c>
      <c r="Y451" s="66">
        <f t="shared" si="90"/>
        <v>-9.8040861133307497E-8</v>
      </c>
      <c r="Z451" s="66">
        <f t="shared" si="91"/>
        <v>-9.8041506698410237E-8</v>
      </c>
      <c r="AA451" s="67">
        <f t="shared" si="92"/>
        <v>-9.7790247431379123E-8</v>
      </c>
      <c r="AB451" s="68">
        <f t="shared" si="101"/>
        <v>1.917707178852762E-4</v>
      </c>
      <c r="AC451" s="69"/>
      <c r="AD451" s="70">
        <f t="shared" si="100"/>
        <v>1.917707178852762</v>
      </c>
      <c r="AE451" s="70"/>
      <c r="AF451" s="74"/>
      <c r="AG451" s="71">
        <v>4450</v>
      </c>
    </row>
    <row r="452" spans="5:33">
      <c r="E452" s="73">
        <v>0.65212962962962961</v>
      </c>
      <c r="G452" s="58">
        <v>18.760000000000002</v>
      </c>
      <c r="H452" s="58">
        <v>5.92</v>
      </c>
      <c r="I452" s="58">
        <v>7.44</v>
      </c>
      <c r="J452" s="58">
        <v>18.809999999999999</v>
      </c>
      <c r="K452" s="58">
        <v>5.81</v>
      </c>
      <c r="L452" s="58">
        <v>8.66</v>
      </c>
      <c r="M452" s="59">
        <f t="shared" si="102"/>
        <v>18.785</v>
      </c>
      <c r="N452" s="59">
        <f t="shared" si="102"/>
        <v>5.8650000000000002</v>
      </c>
      <c r="O452" s="59">
        <f t="shared" si="102"/>
        <v>8.0500000000000007</v>
      </c>
      <c r="P452" s="60">
        <f t="shared" si="93"/>
        <v>0.17509406113866652</v>
      </c>
      <c r="Q452" s="22">
        <f t="shared" si="94"/>
        <v>1.3645831365889209E-6</v>
      </c>
      <c r="R452" s="61">
        <f t="shared" si="95"/>
        <v>4.3742067468299971E-9</v>
      </c>
      <c r="S452" s="22">
        <f t="shared" si="96"/>
        <v>1.9133684664013067E-17</v>
      </c>
      <c r="T452" s="62">
        <v>298</v>
      </c>
      <c r="U452" s="59">
        <f t="shared" si="97"/>
        <v>291.78500000000003</v>
      </c>
      <c r="V452" s="63">
        <f t="shared" si="98"/>
        <v>0.35923975465524371</v>
      </c>
      <c r="W452" s="64">
        <f t="shared" si="99"/>
        <v>2.2868609291041873</v>
      </c>
      <c r="X452" s="65">
        <f t="shared" si="89"/>
        <v>-9.806888936504756E-8</v>
      </c>
      <c r="Y452" s="66">
        <f t="shared" si="90"/>
        <v>-9.7816845450590785E-8</v>
      </c>
      <c r="Z452" s="66">
        <f t="shared" si="91"/>
        <v>-9.7817493221104236E-8</v>
      </c>
      <c r="AA452" s="67">
        <f t="shared" si="92"/>
        <v>-9.7566093747529719E-8</v>
      </c>
      <c r="AB452" s="68">
        <f t="shared" si="101"/>
        <v>1.9079030497569054E-4</v>
      </c>
      <c r="AC452" s="69"/>
      <c r="AD452" s="70">
        <f t="shared" si="100"/>
        <v>1.9079030497569054</v>
      </c>
      <c r="AE452" s="70"/>
      <c r="AF452" s="74"/>
      <c r="AG452" s="71">
        <v>4460</v>
      </c>
    </row>
    <row r="453" spans="5:33">
      <c r="E453" s="73">
        <v>0.65224537037037034</v>
      </c>
      <c r="G453" s="58">
        <v>18.760000000000002</v>
      </c>
      <c r="H453" s="58">
        <v>5.92</v>
      </c>
      <c r="I453" s="58">
        <v>7.44</v>
      </c>
      <c r="J453" s="58">
        <v>18.809999999999999</v>
      </c>
      <c r="K453" s="58">
        <v>5.81</v>
      </c>
      <c r="L453" s="58">
        <v>8.69</v>
      </c>
      <c r="M453" s="59">
        <f t="shared" si="102"/>
        <v>18.785</v>
      </c>
      <c r="N453" s="59">
        <f t="shared" si="102"/>
        <v>5.8650000000000002</v>
      </c>
      <c r="O453" s="59">
        <f t="shared" si="102"/>
        <v>8.0649999999999995</v>
      </c>
      <c r="P453" s="60">
        <f t="shared" si="93"/>
        <v>0.17542032336439073</v>
      </c>
      <c r="Q453" s="22">
        <f t="shared" si="94"/>
        <v>1.3645831365889209E-6</v>
      </c>
      <c r="R453" s="61">
        <f t="shared" si="95"/>
        <v>4.3742067468299971E-9</v>
      </c>
      <c r="S453" s="22">
        <f t="shared" si="96"/>
        <v>1.9133684664013067E-17</v>
      </c>
      <c r="T453" s="62">
        <v>298</v>
      </c>
      <c r="U453" s="59">
        <f t="shared" si="97"/>
        <v>291.78500000000003</v>
      </c>
      <c r="V453" s="63">
        <f t="shared" si="98"/>
        <v>0.35923975465524371</v>
      </c>
      <c r="W453" s="64">
        <f t="shared" si="99"/>
        <v>2.2868609291041873</v>
      </c>
      <c r="X453" s="65">
        <f t="shared" si="89"/>
        <v>-9.7747895037017483E-8</v>
      </c>
      <c r="Y453" s="66">
        <f t="shared" si="90"/>
        <v>-9.7496207990646693E-8</v>
      </c>
      <c r="Z453" s="66">
        <f t="shared" si="91"/>
        <v>-9.7496856049300927E-8</v>
      </c>
      <c r="AA453" s="67">
        <f t="shared" si="92"/>
        <v>-9.7245813724265057E-8</v>
      </c>
      <c r="AB453" s="68">
        <f t="shared" si="101"/>
        <v>1.8981213220826393E-4</v>
      </c>
      <c r="AC453" s="69"/>
      <c r="AD453" s="70">
        <f t="shared" si="100"/>
        <v>1.8981213220826392</v>
      </c>
      <c r="AE453" s="70"/>
      <c r="AF453" s="74"/>
      <c r="AG453" s="71">
        <v>4470</v>
      </c>
    </row>
    <row r="454" spans="5:33">
      <c r="E454" s="73">
        <v>0.65236111111111106</v>
      </c>
      <c r="G454" s="58">
        <v>18.77</v>
      </c>
      <c r="H454" s="58">
        <v>5.92</v>
      </c>
      <c r="I454" s="58">
        <v>7.4</v>
      </c>
      <c r="J454" s="58">
        <v>18.809999999999999</v>
      </c>
      <c r="K454" s="58">
        <v>5.81</v>
      </c>
      <c r="L454" s="58">
        <v>8.69</v>
      </c>
      <c r="M454" s="59">
        <f t="shared" si="102"/>
        <v>18.79</v>
      </c>
      <c r="N454" s="59">
        <f t="shared" si="102"/>
        <v>5.8650000000000002</v>
      </c>
      <c r="O454" s="59">
        <f t="shared" si="102"/>
        <v>8.0449999999999999</v>
      </c>
      <c r="P454" s="60">
        <f t="shared" si="93"/>
        <v>0.17500134763001721</v>
      </c>
      <c r="Q454" s="22">
        <f t="shared" si="94"/>
        <v>1.3645831365889209E-6</v>
      </c>
      <c r="R454" s="61">
        <f t="shared" si="95"/>
        <v>4.3760246073676772E-9</v>
      </c>
      <c r="S454" s="22">
        <f t="shared" si="96"/>
        <v>1.9149591364287435E-17</v>
      </c>
      <c r="T454" s="62">
        <v>298</v>
      </c>
      <c r="U454" s="59">
        <f t="shared" si="97"/>
        <v>291.79000000000002</v>
      </c>
      <c r="V454" s="63">
        <f t="shared" si="98"/>
        <v>0.35894459355365077</v>
      </c>
      <c r="W454" s="64">
        <f t="shared" si="99"/>
        <v>2.2853072297196513</v>
      </c>
      <c r="X454" s="65">
        <f t="shared" ref="X454:X517" si="103">-($B$2/W454)*P454*S454*AB454</f>
        <v>-9.7160214594154477E-8</v>
      </c>
      <c r="Y454" s="66">
        <f t="shared" ref="Y454:Y517" si="104">-(AB454+(5*X454))*$B$2*S454*P454/W454</f>
        <v>-9.6910260956603477E-8</v>
      </c>
      <c r="Z454" s="66">
        <f t="shared" ref="Z454:Z517" si="105">-(AB454+5*Y454)*$B$2*P454*S454/W454</f>
        <v>-9.6910903985452126E-8</v>
      </c>
      <c r="AA454" s="67">
        <f t="shared" ref="AA454:AA517" si="106">-(AB454+(10*Z454))*$B$2*P454*S454/W454</f>
        <v>-9.6661590068247447E-8</v>
      </c>
      <c r="AB454" s="68">
        <f t="shared" si="101"/>
        <v>1.8883716581352865E-4</v>
      </c>
      <c r="AC454" s="69"/>
      <c r="AD454" s="70">
        <f t="shared" si="100"/>
        <v>1.8883716581352865</v>
      </c>
      <c r="AE454" s="70"/>
      <c r="AF454" s="74"/>
      <c r="AG454" s="71">
        <v>4480</v>
      </c>
    </row>
    <row r="455" spans="5:33">
      <c r="E455" s="73">
        <v>0.65247685185185189</v>
      </c>
      <c r="G455" s="58">
        <v>18.77</v>
      </c>
      <c r="H455" s="58">
        <v>5.92</v>
      </c>
      <c r="I455" s="58">
        <v>7.4</v>
      </c>
      <c r="J455" s="58">
        <v>18.82</v>
      </c>
      <c r="K455" s="58">
        <v>5.81</v>
      </c>
      <c r="L455" s="58">
        <v>8.65</v>
      </c>
      <c r="M455" s="59">
        <f t="shared" si="102"/>
        <v>18.795000000000002</v>
      </c>
      <c r="N455" s="59">
        <f t="shared" si="102"/>
        <v>5.8650000000000002</v>
      </c>
      <c r="O455" s="59">
        <f t="shared" si="102"/>
        <v>8.0250000000000004</v>
      </c>
      <c r="P455" s="60">
        <f t="shared" ref="P455:P518" si="107">((O455/32000)*(1/((-0.026*M455+1.9067)/1000)))/1.013</f>
        <v>0.17458229507520201</v>
      </c>
      <c r="Q455" s="22">
        <f t="shared" ref="Q455:Q518" si="108">POWER(10, -N455)</f>
        <v>1.3645831365889209E-6</v>
      </c>
      <c r="R455" s="61">
        <f t="shared" ref="R455:R518" si="109">(0.00000000000001*(0.1253*EXP(0.0831*M455)))/Q455</f>
        <v>4.3778432233833521E-9</v>
      </c>
      <c r="S455" s="22">
        <f t="shared" ref="S455:S518" si="110">POWER(R455, 2)</f>
        <v>1.9165511288523538E-17</v>
      </c>
      <c r="T455" s="62">
        <v>298</v>
      </c>
      <c r="U455" s="59">
        <f t="shared" ref="U455:U518" si="111">273+M455</f>
        <v>291.79500000000002</v>
      </c>
      <c r="V455" s="63">
        <f t="shared" ref="V455:V518" si="112">((1/U455)-(1/298))*5026</f>
        <v>0.35864944256741671</v>
      </c>
      <c r="W455" s="64">
        <f t="shared" ref="W455:W518" si="113">POWER(10,V455)</f>
        <v>2.2837546391146128</v>
      </c>
      <c r="X455" s="65">
        <f t="shared" si="103"/>
        <v>-9.6575906881729422E-8</v>
      </c>
      <c r="Y455" s="66">
        <f t="shared" si="104"/>
        <v>-9.6327676665174328E-8</v>
      </c>
      <c r="Z455" s="66">
        <f t="shared" si="105"/>
        <v>-9.6328314694289483E-8</v>
      </c>
      <c r="AA455" s="67">
        <f t="shared" si="106"/>
        <v>-9.6080719226981707E-8</v>
      </c>
      <c r="AB455" s="68">
        <f t="shared" si="101"/>
        <v>1.8786805892261779E-4</v>
      </c>
      <c r="AC455" s="69"/>
      <c r="AD455" s="70">
        <f t="shared" ref="AD455:AD518" si="114">AB455*10000</f>
        <v>1.8786805892261778</v>
      </c>
      <c r="AE455" s="70"/>
      <c r="AF455" s="74"/>
      <c r="AG455" s="71">
        <v>4490</v>
      </c>
    </row>
    <row r="456" spans="5:33">
      <c r="E456" s="73">
        <v>0.65259259259259261</v>
      </c>
      <c r="G456" s="58">
        <v>18.77</v>
      </c>
      <c r="H456" s="58">
        <v>5.92</v>
      </c>
      <c r="I456" s="58">
        <v>7.59</v>
      </c>
      <c r="J456" s="58">
        <v>18.82</v>
      </c>
      <c r="K456" s="58">
        <v>5.81</v>
      </c>
      <c r="L456" s="58">
        <v>8.67</v>
      </c>
      <c r="M456" s="59">
        <f t="shared" si="102"/>
        <v>18.795000000000002</v>
      </c>
      <c r="N456" s="59">
        <f t="shared" si="102"/>
        <v>5.8650000000000002</v>
      </c>
      <c r="O456" s="59">
        <f t="shared" si="102"/>
        <v>8.129999999999999</v>
      </c>
      <c r="P456" s="60">
        <f t="shared" si="107"/>
        <v>0.17686654940328872</v>
      </c>
      <c r="Q456" s="22">
        <f t="shared" si="108"/>
        <v>1.3645831365889209E-6</v>
      </c>
      <c r="R456" s="61">
        <f t="shared" si="109"/>
        <v>4.3778432233833521E-9</v>
      </c>
      <c r="S456" s="22">
        <f t="shared" si="110"/>
        <v>1.9165511288523538E-17</v>
      </c>
      <c r="T456" s="62">
        <v>298</v>
      </c>
      <c r="U456" s="59">
        <f t="shared" si="111"/>
        <v>291.79500000000002</v>
      </c>
      <c r="V456" s="63">
        <f t="shared" si="112"/>
        <v>0.35864944256741671</v>
      </c>
      <c r="W456" s="64">
        <f t="shared" si="113"/>
        <v>2.2837546391146128</v>
      </c>
      <c r="X456" s="65">
        <f t="shared" si="103"/>
        <v>-9.7337851243196126E-8</v>
      </c>
      <c r="Y456" s="66">
        <f t="shared" si="104"/>
        <v>-9.7084389095499953E-8</v>
      </c>
      <c r="Z456" s="66">
        <f t="shared" si="105"/>
        <v>-9.7085049096306367E-8</v>
      </c>
      <c r="AA456" s="67">
        <f t="shared" si="106"/>
        <v>-9.6832243512208577E-8</v>
      </c>
      <c r="AB456" s="68">
        <f t="shared" ref="AB456:AB519" si="115">AB455+10*(0.166666666666666*(X455+2*Y455+2*Z455+AA455))</f>
        <v>1.8690477790790505E-4</v>
      </c>
      <c r="AC456" s="69"/>
      <c r="AD456" s="70">
        <f t="shared" si="114"/>
        <v>1.8690477790790505</v>
      </c>
      <c r="AE456" s="70"/>
      <c r="AF456" s="74"/>
      <c r="AG456" s="71">
        <v>4500</v>
      </c>
    </row>
    <row r="457" spans="5:33">
      <c r="E457" s="73">
        <v>0.65270833333333333</v>
      </c>
      <c r="G457" s="58">
        <v>18.78</v>
      </c>
      <c r="H457" s="58">
        <v>5.91</v>
      </c>
      <c r="I457" s="58">
        <v>7.46</v>
      </c>
      <c r="J457" s="58">
        <v>18.82</v>
      </c>
      <c r="K457" s="58">
        <v>5.81</v>
      </c>
      <c r="L457" s="58">
        <v>8.59</v>
      </c>
      <c r="M457" s="59">
        <f t="shared" si="102"/>
        <v>18.8</v>
      </c>
      <c r="N457" s="59">
        <f t="shared" si="102"/>
        <v>5.8599999999999994</v>
      </c>
      <c r="O457" s="59">
        <f t="shared" si="102"/>
        <v>8.0250000000000004</v>
      </c>
      <c r="P457" s="60">
        <f t="shared" si="107"/>
        <v>0.17459830163304091</v>
      </c>
      <c r="Q457" s="22">
        <f t="shared" si="108"/>
        <v>1.3803842646028861E-6</v>
      </c>
      <c r="R457" s="61">
        <f t="shared" si="109"/>
        <v>4.329529012029275E-9</v>
      </c>
      <c r="S457" s="22">
        <f t="shared" si="110"/>
        <v>1.8744821466003189E-17</v>
      </c>
      <c r="T457" s="62">
        <v>298</v>
      </c>
      <c r="U457" s="59">
        <f t="shared" si="111"/>
        <v>291.8</v>
      </c>
      <c r="V457" s="63">
        <f t="shared" si="112"/>
        <v>0.35835430169602284</v>
      </c>
      <c r="W457" s="64">
        <f t="shared" si="113"/>
        <v>2.2822031564607652</v>
      </c>
      <c r="X457" s="65">
        <f t="shared" si="103"/>
        <v>-9.3555721157527946E-8</v>
      </c>
      <c r="Y457" s="66">
        <f t="shared" si="104"/>
        <v>-9.3320350642338294E-8</v>
      </c>
      <c r="Z457" s="66">
        <f t="shared" si="105"/>
        <v>-9.3320942795108154E-8</v>
      </c>
      <c r="AA457" s="67">
        <f t="shared" si="106"/>
        <v>-9.308616145317412E-8</v>
      </c>
      <c r="AB457" s="68">
        <f t="shared" si="115"/>
        <v>1.8593392962267335E-4</v>
      </c>
      <c r="AC457" s="69"/>
      <c r="AD457" s="70">
        <f t="shared" si="114"/>
        <v>1.8593392962267334</v>
      </c>
      <c r="AE457" s="70"/>
      <c r="AF457" s="74"/>
      <c r="AG457" s="71">
        <v>4510</v>
      </c>
    </row>
    <row r="458" spans="5:33">
      <c r="E458" s="73">
        <v>0.65282407407407406</v>
      </c>
      <c r="G458" s="58">
        <v>18.78</v>
      </c>
      <c r="H458" s="58">
        <v>5.91</v>
      </c>
      <c r="I458" s="58">
        <v>7.4</v>
      </c>
      <c r="J458" s="58">
        <v>18.829999999999998</v>
      </c>
      <c r="K458" s="58">
        <v>5.81</v>
      </c>
      <c r="L458" s="58">
        <v>8.56</v>
      </c>
      <c r="M458" s="59">
        <f t="shared" si="102"/>
        <v>18.805</v>
      </c>
      <c r="N458" s="59">
        <f t="shared" si="102"/>
        <v>5.8599999999999994</v>
      </c>
      <c r="O458" s="59">
        <f t="shared" si="102"/>
        <v>7.98</v>
      </c>
      <c r="P458" s="60">
        <f t="shared" si="107"/>
        <v>0.17363516545640087</v>
      </c>
      <c r="Q458" s="22">
        <f t="shared" si="108"/>
        <v>1.3803842646028861E-6</v>
      </c>
      <c r="R458" s="61">
        <f t="shared" si="109"/>
        <v>4.3313283051110246E-9</v>
      </c>
      <c r="S458" s="22">
        <f t="shared" si="110"/>
        <v>1.8760404886655941E-17</v>
      </c>
      <c r="T458" s="62">
        <v>298</v>
      </c>
      <c r="U458" s="59">
        <f t="shared" si="111"/>
        <v>291.80500000000001</v>
      </c>
      <c r="V458" s="63">
        <f t="shared" si="112"/>
        <v>0.3580591709389459</v>
      </c>
      <c r="W458" s="64">
        <f t="shared" si="113"/>
        <v>2.2806527809304225</v>
      </c>
      <c r="X458" s="65">
        <f t="shared" si="103"/>
        <v>-9.271261406760884E-8</v>
      </c>
      <c r="Y458" s="66">
        <f t="shared" si="104"/>
        <v>-9.2480300682389007E-8</v>
      </c>
      <c r="Z458" s="66">
        <f t="shared" si="105"/>
        <v>-9.2480882798528176E-8</v>
      </c>
      <c r="AA458" s="67">
        <f t="shared" si="106"/>
        <v>-9.2249148612188128E-8</v>
      </c>
      <c r="AB458" s="68">
        <f t="shared" si="115"/>
        <v>1.8500072217353069E-4</v>
      </c>
      <c r="AC458" s="69"/>
      <c r="AD458" s="70">
        <f t="shared" si="114"/>
        <v>1.850007221735307</v>
      </c>
      <c r="AE458" s="70"/>
      <c r="AF458" s="74"/>
      <c r="AG458" s="71">
        <v>4520</v>
      </c>
    </row>
    <row r="459" spans="5:33">
      <c r="E459" s="73">
        <v>0.65293981481481478</v>
      </c>
      <c r="G459" s="58">
        <v>18.78</v>
      </c>
      <c r="H459" s="58">
        <v>5.91</v>
      </c>
      <c r="I459" s="58">
        <v>7.46</v>
      </c>
      <c r="J459" s="58">
        <v>18.829999999999998</v>
      </c>
      <c r="K459" s="58">
        <v>5.81</v>
      </c>
      <c r="L459" s="58">
        <v>8.58</v>
      </c>
      <c r="M459" s="59">
        <f t="shared" si="102"/>
        <v>18.805</v>
      </c>
      <c r="N459" s="59">
        <f t="shared" si="102"/>
        <v>5.8599999999999994</v>
      </c>
      <c r="O459" s="59">
        <f t="shared" si="102"/>
        <v>8.02</v>
      </c>
      <c r="P459" s="60">
        <f t="shared" si="107"/>
        <v>0.17450551716294921</v>
      </c>
      <c r="Q459" s="22">
        <f t="shared" si="108"/>
        <v>1.3803842646028861E-6</v>
      </c>
      <c r="R459" s="61">
        <f t="shared" si="109"/>
        <v>4.3313283051110246E-9</v>
      </c>
      <c r="S459" s="22">
        <f t="shared" si="110"/>
        <v>1.8760404886655941E-17</v>
      </c>
      <c r="T459" s="62">
        <v>298</v>
      </c>
      <c r="U459" s="59">
        <f t="shared" si="111"/>
        <v>291.80500000000001</v>
      </c>
      <c r="V459" s="63">
        <f t="shared" si="112"/>
        <v>0.3580591709389459</v>
      </c>
      <c r="W459" s="64">
        <f t="shared" si="113"/>
        <v>2.2806527809304225</v>
      </c>
      <c r="X459" s="65">
        <f t="shared" si="103"/>
        <v>-9.2711551339360537E-8</v>
      </c>
      <c r="Y459" s="66">
        <f t="shared" si="104"/>
        <v>-9.2478076152284242E-8</v>
      </c>
      <c r="Z459" s="66">
        <f t="shared" si="105"/>
        <v>-9.2478664112060503E-8</v>
      </c>
      <c r="AA459" s="67">
        <f t="shared" si="106"/>
        <v>-9.2245773923446239E-8</v>
      </c>
      <c r="AB459" s="68">
        <f t="shared" si="115"/>
        <v>1.8407591529079464E-4</v>
      </c>
      <c r="AC459" s="69"/>
      <c r="AD459" s="70">
        <f t="shared" si="114"/>
        <v>1.8407591529079463</v>
      </c>
      <c r="AE459" s="70"/>
      <c r="AF459" s="74"/>
      <c r="AG459" s="71">
        <v>4530</v>
      </c>
    </row>
    <row r="460" spans="5:33">
      <c r="E460" s="73">
        <v>0.6530555555555555</v>
      </c>
      <c r="G460" s="58">
        <v>18.79</v>
      </c>
      <c r="H460" s="58">
        <v>5.91</v>
      </c>
      <c r="I460" s="58">
        <v>7.39</v>
      </c>
      <c r="J460" s="58">
        <v>18.829999999999998</v>
      </c>
      <c r="K460" s="58">
        <v>5.81</v>
      </c>
      <c r="L460" s="58">
        <v>8.5500000000000007</v>
      </c>
      <c r="M460" s="59">
        <f t="shared" si="102"/>
        <v>18.809999999999999</v>
      </c>
      <c r="N460" s="59">
        <f t="shared" si="102"/>
        <v>5.8599999999999994</v>
      </c>
      <c r="O460" s="59">
        <f t="shared" si="102"/>
        <v>7.9700000000000006</v>
      </c>
      <c r="P460" s="60">
        <f t="shared" si="107"/>
        <v>0.17343348021667926</v>
      </c>
      <c r="Q460" s="22">
        <f t="shared" si="108"/>
        <v>1.3803842646028861E-6</v>
      </c>
      <c r="R460" s="61">
        <f t="shared" si="109"/>
        <v>4.3331283459543856E-9</v>
      </c>
      <c r="S460" s="22">
        <f t="shared" si="110"/>
        <v>1.8776001262513388E-17</v>
      </c>
      <c r="T460" s="62">
        <v>298</v>
      </c>
      <c r="U460" s="59">
        <f t="shared" si="111"/>
        <v>291.81</v>
      </c>
      <c r="V460" s="63">
        <f t="shared" si="112"/>
        <v>0.35776405029566727</v>
      </c>
      <c r="W460" s="64">
        <f t="shared" si="113"/>
        <v>2.2791035116965688</v>
      </c>
      <c r="X460" s="65">
        <f t="shared" si="103"/>
        <v>-9.1817672526981333E-8</v>
      </c>
      <c r="Y460" s="66">
        <f t="shared" si="104"/>
        <v>-9.1587521477408557E-8</v>
      </c>
      <c r="Z460" s="66">
        <f t="shared" si="105"/>
        <v>-9.1588098376214234E-8</v>
      </c>
      <c r="AA460" s="67">
        <f t="shared" si="106"/>
        <v>-9.1358521333327093E-8</v>
      </c>
      <c r="AB460" s="68">
        <f t="shared" si="115"/>
        <v>1.8315113061447548E-4</v>
      </c>
      <c r="AC460" s="69"/>
      <c r="AD460" s="70">
        <f t="shared" si="114"/>
        <v>1.8315113061447548</v>
      </c>
      <c r="AE460" s="70"/>
      <c r="AF460" s="74"/>
      <c r="AG460" s="71">
        <v>4540</v>
      </c>
    </row>
    <row r="461" spans="5:33">
      <c r="E461" s="73">
        <v>0.65317129629629633</v>
      </c>
      <c r="G461" s="58">
        <v>18.79</v>
      </c>
      <c r="H461" s="58">
        <v>5.91</v>
      </c>
      <c r="I461" s="58">
        <v>7.39</v>
      </c>
      <c r="J461" s="58">
        <v>18.84</v>
      </c>
      <c r="K461" s="58">
        <v>5.8</v>
      </c>
      <c r="L461" s="58">
        <v>8.67</v>
      </c>
      <c r="M461" s="59">
        <f t="shared" si="102"/>
        <v>18.814999999999998</v>
      </c>
      <c r="N461" s="59">
        <f t="shared" si="102"/>
        <v>5.8550000000000004</v>
      </c>
      <c r="O461" s="59">
        <f t="shared" si="102"/>
        <v>8.0299999999999994</v>
      </c>
      <c r="P461" s="60">
        <f t="shared" si="107"/>
        <v>0.17475515284044751</v>
      </c>
      <c r="Q461" s="22">
        <f t="shared" si="108"/>
        <v>1.3963683610559338E-6</v>
      </c>
      <c r="R461" s="61">
        <f t="shared" si="109"/>
        <v>4.2853076113943985E-9</v>
      </c>
      <c r="S461" s="22">
        <f t="shared" si="110"/>
        <v>1.8363861324274766E-17</v>
      </c>
      <c r="T461" s="62">
        <v>298</v>
      </c>
      <c r="U461" s="59">
        <f t="shared" si="111"/>
        <v>291.815</v>
      </c>
      <c r="V461" s="63">
        <f t="shared" si="112"/>
        <v>0.35746893976566807</v>
      </c>
      <c r="W461" s="64">
        <f t="shared" si="113"/>
        <v>2.277555347932831</v>
      </c>
      <c r="X461" s="65">
        <f t="shared" si="103"/>
        <v>-9.0095298157389901E-8</v>
      </c>
      <c r="Y461" s="66">
        <f t="shared" si="104"/>
        <v>-8.9872587055101833E-8</v>
      </c>
      <c r="Z461" s="66">
        <f t="shared" si="105"/>
        <v>-8.9873137585885325E-8</v>
      </c>
      <c r="AA461" s="67">
        <f t="shared" si="106"/>
        <v>-8.9650974292611222E-8</v>
      </c>
      <c r="AB461" s="68">
        <f t="shared" si="115"/>
        <v>1.8223525155852956E-4</v>
      </c>
      <c r="AC461" s="69"/>
      <c r="AD461" s="70">
        <f t="shared" si="114"/>
        <v>1.8223525155852955</v>
      </c>
      <c r="AE461" s="70"/>
      <c r="AF461" s="74"/>
      <c r="AG461" s="71">
        <v>4550</v>
      </c>
    </row>
    <row r="462" spans="5:33">
      <c r="E462" s="73">
        <v>0.65328703703703705</v>
      </c>
      <c r="G462" s="58">
        <v>18.79</v>
      </c>
      <c r="H462" s="58">
        <v>5.91</v>
      </c>
      <c r="I462" s="58">
        <v>7.62</v>
      </c>
      <c r="J462" s="58">
        <v>18.84</v>
      </c>
      <c r="K462" s="58">
        <v>5.8</v>
      </c>
      <c r="L462" s="58">
        <v>8.69</v>
      </c>
      <c r="M462" s="59">
        <f t="shared" si="102"/>
        <v>18.814999999999998</v>
      </c>
      <c r="N462" s="59">
        <f t="shared" si="102"/>
        <v>5.8550000000000004</v>
      </c>
      <c r="O462" s="59">
        <f t="shared" si="102"/>
        <v>8.1549999999999994</v>
      </c>
      <c r="P462" s="60">
        <f t="shared" si="107"/>
        <v>0.17747550079873592</v>
      </c>
      <c r="Q462" s="22">
        <f t="shared" si="108"/>
        <v>1.3963683610559338E-6</v>
      </c>
      <c r="R462" s="61">
        <f t="shared" si="109"/>
        <v>4.2853076113943985E-9</v>
      </c>
      <c r="S462" s="22">
        <f t="shared" si="110"/>
        <v>1.8363861324274766E-17</v>
      </c>
      <c r="T462" s="62">
        <v>298</v>
      </c>
      <c r="U462" s="59">
        <f t="shared" si="111"/>
        <v>291.815</v>
      </c>
      <c r="V462" s="63">
        <f t="shared" si="112"/>
        <v>0.35746893976566807</v>
      </c>
      <c r="W462" s="64">
        <f t="shared" si="113"/>
        <v>2.277555347932831</v>
      </c>
      <c r="X462" s="65">
        <f t="shared" si="103"/>
        <v>-9.1046538327921579E-8</v>
      </c>
      <c r="Y462" s="66">
        <f t="shared" si="104"/>
        <v>-9.0817972343280104E-8</v>
      </c>
      <c r="Z462" s="66">
        <f t="shared" si="105"/>
        <v>-9.081854614224376E-8</v>
      </c>
      <c r="AA462" s="67">
        <f t="shared" si="106"/>
        <v>-9.0590551075601363E-8</v>
      </c>
      <c r="AB462" s="68">
        <f t="shared" si="115"/>
        <v>1.8133652202230962E-4</v>
      </c>
      <c r="AC462" s="69"/>
      <c r="AD462" s="70">
        <f t="shared" si="114"/>
        <v>1.8133652202230961</v>
      </c>
      <c r="AE462" s="70"/>
      <c r="AF462" s="74"/>
      <c r="AG462" s="71">
        <v>4560</v>
      </c>
    </row>
    <row r="463" spans="5:33">
      <c r="E463" s="73">
        <v>0.65340277777777778</v>
      </c>
      <c r="G463" s="58">
        <v>18.8</v>
      </c>
      <c r="H463" s="58">
        <v>5.91</v>
      </c>
      <c r="I463" s="58">
        <v>7.65</v>
      </c>
      <c r="J463" s="58">
        <v>18.84</v>
      </c>
      <c r="K463" s="58">
        <v>5.8</v>
      </c>
      <c r="L463" s="58">
        <v>8.6999999999999993</v>
      </c>
      <c r="M463" s="59">
        <f t="shared" si="102"/>
        <v>18.82</v>
      </c>
      <c r="N463" s="59">
        <f t="shared" si="102"/>
        <v>5.8550000000000004</v>
      </c>
      <c r="O463" s="59">
        <f t="shared" si="102"/>
        <v>8.1750000000000007</v>
      </c>
      <c r="P463" s="60">
        <f t="shared" si="107"/>
        <v>0.17792707418385525</v>
      </c>
      <c r="Q463" s="22">
        <f t="shared" si="108"/>
        <v>1.3963683610559338E-6</v>
      </c>
      <c r="R463" s="61">
        <f t="shared" si="109"/>
        <v>4.2870885266664607E-9</v>
      </c>
      <c r="S463" s="22">
        <f t="shared" si="110"/>
        <v>1.8379128035475204E-17</v>
      </c>
      <c r="T463" s="62">
        <v>298</v>
      </c>
      <c r="U463" s="59">
        <f t="shared" si="111"/>
        <v>291.82</v>
      </c>
      <c r="V463" s="63">
        <f t="shared" si="112"/>
        <v>0.35717383934842745</v>
      </c>
      <c r="W463" s="64">
        <f t="shared" si="113"/>
        <v>2.2760082888134696</v>
      </c>
      <c r="X463" s="65">
        <f t="shared" si="103"/>
        <v>-9.0958341348638012E-8</v>
      </c>
      <c r="Y463" s="66">
        <f t="shared" si="104"/>
        <v>-9.0729069718397736E-8</v>
      </c>
      <c r="Z463" s="66">
        <f t="shared" si="105"/>
        <v>-9.0729647625598493E-8</v>
      </c>
      <c r="AA463" s="67">
        <f t="shared" si="106"/>
        <v>-9.0500950989187312E-8</v>
      </c>
      <c r="AB463" s="68">
        <f t="shared" si="115"/>
        <v>1.8042833847835201E-4</v>
      </c>
      <c r="AC463" s="69"/>
      <c r="AD463" s="70">
        <f t="shared" si="114"/>
        <v>1.80428338478352</v>
      </c>
      <c r="AE463" s="70"/>
      <c r="AF463" s="74"/>
      <c r="AG463" s="71">
        <v>4570</v>
      </c>
    </row>
    <row r="464" spans="5:33">
      <c r="E464" s="73">
        <v>0.6535185185185185</v>
      </c>
      <c r="G464" s="58">
        <v>18.809999999999999</v>
      </c>
      <c r="H464" s="58">
        <v>5.91</v>
      </c>
      <c r="I464" s="58">
        <v>7.59</v>
      </c>
      <c r="J464" s="58">
        <v>18.850000000000001</v>
      </c>
      <c r="K464" s="58">
        <v>5.8</v>
      </c>
      <c r="L464" s="58">
        <v>8.58</v>
      </c>
      <c r="M464" s="59">
        <f t="shared" si="102"/>
        <v>18.829999999999998</v>
      </c>
      <c r="N464" s="59">
        <f t="shared" si="102"/>
        <v>5.8550000000000004</v>
      </c>
      <c r="O464" s="59">
        <f t="shared" si="102"/>
        <v>8.0850000000000009</v>
      </c>
      <c r="P464" s="60">
        <f t="shared" si="107"/>
        <v>0.17600052902646091</v>
      </c>
      <c r="Q464" s="22">
        <f t="shared" si="108"/>
        <v>1.3963683610559338E-6</v>
      </c>
      <c r="R464" s="61">
        <f t="shared" si="109"/>
        <v>4.2906525778903037E-9</v>
      </c>
      <c r="S464" s="22">
        <f t="shared" si="110"/>
        <v>1.8409699544156709E-17</v>
      </c>
      <c r="T464" s="62">
        <v>298</v>
      </c>
      <c r="U464" s="59">
        <f t="shared" si="111"/>
        <v>291.83</v>
      </c>
      <c r="V464" s="63">
        <f t="shared" si="112"/>
        <v>0.35658366885014242</v>
      </c>
      <c r="W464" s="64">
        <f t="shared" si="113"/>
        <v>2.2729174812081605</v>
      </c>
      <c r="X464" s="65">
        <f t="shared" si="103"/>
        <v>-8.9791877254954447E-8</v>
      </c>
      <c r="Y464" s="66">
        <f t="shared" si="104"/>
        <v>-8.9567319146213626E-8</v>
      </c>
      <c r="Z464" s="66">
        <f t="shared" si="105"/>
        <v>-8.9567880737592955E-8</v>
      </c>
      <c r="AA464" s="67">
        <f t="shared" si="106"/>
        <v>-8.934388141129371E-8</v>
      </c>
      <c r="AB464" s="68">
        <f t="shared" si="115"/>
        <v>1.7952104393330898E-4</v>
      </c>
      <c r="AC464" s="69"/>
      <c r="AD464" s="70">
        <f t="shared" si="114"/>
        <v>1.7952104393330899</v>
      </c>
      <c r="AE464" s="70"/>
      <c r="AF464" s="74"/>
      <c r="AG464" s="71">
        <v>4580</v>
      </c>
    </row>
    <row r="465" spans="5:33">
      <c r="E465" s="73">
        <v>0.65363425925925922</v>
      </c>
      <c r="G465" s="58">
        <v>18.809999999999999</v>
      </c>
      <c r="H465" s="58">
        <v>5.91</v>
      </c>
      <c r="I465" s="58">
        <v>7.44</v>
      </c>
      <c r="J465" s="58">
        <v>18.86</v>
      </c>
      <c r="K465" s="58">
        <v>5.8</v>
      </c>
      <c r="L465" s="58">
        <v>8.52</v>
      </c>
      <c r="M465" s="59">
        <f t="shared" si="102"/>
        <v>18.835000000000001</v>
      </c>
      <c r="N465" s="59">
        <f t="shared" si="102"/>
        <v>5.8550000000000004</v>
      </c>
      <c r="O465" s="59">
        <f t="shared" si="102"/>
        <v>7.98</v>
      </c>
      <c r="P465" s="60">
        <f t="shared" si="107"/>
        <v>0.17373074512108164</v>
      </c>
      <c r="Q465" s="22">
        <f t="shared" si="108"/>
        <v>1.3963683610559338E-6</v>
      </c>
      <c r="R465" s="61">
        <f t="shared" si="109"/>
        <v>4.2924357144573854E-9</v>
      </c>
      <c r="S465" s="22">
        <f t="shared" si="110"/>
        <v>1.8425004362749284E-17</v>
      </c>
      <c r="T465" s="62">
        <v>298</v>
      </c>
      <c r="U465" s="59">
        <f t="shared" si="111"/>
        <v>291.83499999999998</v>
      </c>
      <c r="V465" s="63">
        <f t="shared" si="112"/>
        <v>0.35628859876806046</v>
      </c>
      <c r="W465" s="64">
        <f t="shared" si="113"/>
        <v>2.2713737310739717</v>
      </c>
      <c r="X465" s="65">
        <f t="shared" si="103"/>
        <v>-8.8324969933854167E-8</v>
      </c>
      <c r="Y465" s="66">
        <f t="shared" si="104"/>
        <v>-8.8106599485000091E-8</v>
      </c>
      <c r="Z465" s="66">
        <f t="shared" si="105"/>
        <v>-8.8107139373697117E-8</v>
      </c>
      <c r="AA465" s="67">
        <f t="shared" si="106"/>
        <v>-8.7889306143949873E-8</v>
      </c>
      <c r="AB465" s="68">
        <f t="shared" si="115"/>
        <v>1.7862536700258589E-4</v>
      </c>
      <c r="AC465" s="69"/>
      <c r="AD465" s="70">
        <f t="shared" si="114"/>
        <v>1.7862536700258589</v>
      </c>
      <c r="AE465" s="70"/>
      <c r="AF465" s="74"/>
      <c r="AG465" s="71">
        <v>4590</v>
      </c>
    </row>
    <row r="466" spans="5:33">
      <c r="E466" s="73">
        <v>0.65374999999999994</v>
      </c>
      <c r="G466" s="58">
        <v>18.809999999999999</v>
      </c>
      <c r="H466" s="58">
        <v>5.91</v>
      </c>
      <c r="I466" s="58">
        <v>7.43</v>
      </c>
      <c r="J466" s="58">
        <v>18.86</v>
      </c>
      <c r="K466" s="58">
        <v>5.8</v>
      </c>
      <c r="L466" s="58">
        <v>8.5399999999999991</v>
      </c>
      <c r="M466" s="59">
        <f t="shared" si="102"/>
        <v>18.835000000000001</v>
      </c>
      <c r="N466" s="59">
        <f t="shared" si="102"/>
        <v>5.8550000000000004</v>
      </c>
      <c r="O466" s="59">
        <f t="shared" si="102"/>
        <v>7.9849999999999994</v>
      </c>
      <c r="P466" s="60">
        <f t="shared" si="107"/>
        <v>0.17383959897140808</v>
      </c>
      <c r="Q466" s="22">
        <f t="shared" si="108"/>
        <v>1.3963683610559338E-6</v>
      </c>
      <c r="R466" s="61">
        <f t="shared" si="109"/>
        <v>4.2924357144573854E-9</v>
      </c>
      <c r="S466" s="22">
        <f t="shared" si="110"/>
        <v>1.8425004362749284E-17</v>
      </c>
      <c r="T466" s="62">
        <v>298</v>
      </c>
      <c r="U466" s="59">
        <f t="shared" si="111"/>
        <v>291.83499999999998</v>
      </c>
      <c r="V466" s="63">
        <f t="shared" si="112"/>
        <v>0.35628859876806046</v>
      </c>
      <c r="W466" s="64">
        <f t="shared" si="113"/>
        <v>2.2713737310739717</v>
      </c>
      <c r="X466" s="65">
        <f t="shared" si="103"/>
        <v>-8.7944375524131091E-8</v>
      </c>
      <c r="Y466" s="66">
        <f t="shared" si="104"/>
        <v>-8.7726809804754976E-8</v>
      </c>
      <c r="Z466" s="66">
        <f t="shared" si="105"/>
        <v>-8.7727348040906696E-8</v>
      </c>
      <c r="AA466" s="67">
        <f t="shared" si="106"/>
        <v>-8.7510317894595891E-8</v>
      </c>
      <c r="AB466" s="68">
        <f t="shared" si="115"/>
        <v>1.7774429741292724E-4</v>
      </c>
      <c r="AC466" s="69"/>
      <c r="AD466" s="70">
        <f t="shared" si="114"/>
        <v>1.7774429741292723</v>
      </c>
      <c r="AE466" s="70"/>
      <c r="AF466" s="74"/>
      <c r="AG466" s="71">
        <v>4600</v>
      </c>
    </row>
    <row r="467" spans="5:33">
      <c r="E467" s="73">
        <v>0.65386574074074078</v>
      </c>
      <c r="G467" s="58">
        <v>18.82</v>
      </c>
      <c r="H467" s="58">
        <v>5.91</v>
      </c>
      <c r="I467" s="58">
        <v>7.51</v>
      </c>
      <c r="J467" s="58">
        <v>18.86</v>
      </c>
      <c r="K467" s="58">
        <v>5.8</v>
      </c>
      <c r="L467" s="58">
        <v>8.58</v>
      </c>
      <c r="M467" s="59">
        <f t="shared" si="102"/>
        <v>18.84</v>
      </c>
      <c r="N467" s="59">
        <f t="shared" si="102"/>
        <v>5.8550000000000004</v>
      </c>
      <c r="O467" s="59">
        <f t="shared" si="102"/>
        <v>8.0449999999999999</v>
      </c>
      <c r="P467" s="60">
        <f t="shared" si="107"/>
        <v>0.17516191518921082</v>
      </c>
      <c r="Q467" s="22">
        <f t="shared" si="108"/>
        <v>1.3963683610559338E-6</v>
      </c>
      <c r="R467" s="61">
        <f t="shared" si="109"/>
        <v>4.2942195920716533E-9</v>
      </c>
      <c r="S467" s="22">
        <f t="shared" si="110"/>
        <v>1.8440321904932037E-17</v>
      </c>
      <c r="T467" s="62">
        <v>298</v>
      </c>
      <c r="U467" s="59">
        <f t="shared" si="111"/>
        <v>291.83999999999997</v>
      </c>
      <c r="V467" s="63">
        <f t="shared" si="112"/>
        <v>0.35599353879665768</v>
      </c>
      <c r="W467" s="64">
        <f t="shared" si="113"/>
        <v>2.2698310822876553</v>
      </c>
      <c r="X467" s="65">
        <f t="shared" si="103"/>
        <v>-8.8309250369603945E-8</v>
      </c>
      <c r="Y467" s="66">
        <f t="shared" si="104"/>
        <v>-8.8088787463400645E-8</v>
      </c>
      <c r="Z467" s="66">
        <f t="shared" si="105"/>
        <v>-8.8089337846206607E-8</v>
      </c>
      <c r="AA467" s="67">
        <f t="shared" si="106"/>
        <v>-8.7869422574762107E-8</v>
      </c>
      <c r="AB467" s="68">
        <f t="shared" si="115"/>
        <v>1.7686702573107717E-4</v>
      </c>
      <c r="AC467" s="69"/>
      <c r="AD467" s="70">
        <f t="shared" si="114"/>
        <v>1.7686702573107718</v>
      </c>
      <c r="AE467" s="70"/>
      <c r="AF467" s="74"/>
      <c r="AG467" s="71">
        <v>4610</v>
      </c>
    </row>
    <row r="468" spans="5:33">
      <c r="E468" s="73">
        <v>0.6539814814814815</v>
      </c>
      <c r="G468" s="58">
        <v>18.82</v>
      </c>
      <c r="H468" s="58">
        <v>5.91</v>
      </c>
      <c r="I468" s="58">
        <v>7.55</v>
      </c>
      <c r="J468" s="58">
        <v>18.87</v>
      </c>
      <c r="K468" s="58">
        <v>5.8</v>
      </c>
      <c r="L468" s="58">
        <v>8.6</v>
      </c>
      <c r="M468" s="59">
        <f t="shared" si="102"/>
        <v>18.844999999999999</v>
      </c>
      <c r="N468" s="59">
        <f t="shared" si="102"/>
        <v>5.8550000000000004</v>
      </c>
      <c r="O468" s="59">
        <f t="shared" si="102"/>
        <v>8.0749999999999993</v>
      </c>
      <c r="P468" s="60">
        <f t="shared" si="107"/>
        <v>0.17583123111618304</v>
      </c>
      <c r="Q468" s="22">
        <f t="shared" si="108"/>
        <v>1.3963683610559338E-6</v>
      </c>
      <c r="R468" s="61">
        <f t="shared" si="109"/>
        <v>4.296004211041075E-9</v>
      </c>
      <c r="S468" s="22">
        <f t="shared" si="110"/>
        <v>1.845565218128265E-17</v>
      </c>
      <c r="T468" s="62">
        <v>298</v>
      </c>
      <c r="U468" s="59">
        <f t="shared" si="111"/>
        <v>291.84500000000003</v>
      </c>
      <c r="V468" s="63">
        <f t="shared" si="112"/>
        <v>0.355698488935413</v>
      </c>
      <c r="W468" s="64">
        <f t="shared" si="113"/>
        <v>2.2682895340266844</v>
      </c>
      <c r="X468" s="65">
        <f t="shared" si="103"/>
        <v>-8.8338507497785559E-8</v>
      </c>
      <c r="Y468" s="66">
        <f t="shared" si="104"/>
        <v>-8.8116794237738869E-8</v>
      </c>
      <c r="Z468" s="66">
        <f t="shared" si="105"/>
        <v>-8.8117350696876247E-8</v>
      </c>
      <c r="AA468" s="67">
        <f t="shared" si="106"/>
        <v>-8.7896191102748603E-8</v>
      </c>
      <c r="AB468" s="68">
        <f t="shared" si="115"/>
        <v>1.7598613419180452E-4</v>
      </c>
      <c r="AC468" s="69"/>
      <c r="AD468" s="70">
        <f t="shared" si="114"/>
        <v>1.7598613419180453</v>
      </c>
      <c r="AE468" s="70"/>
      <c r="AF468" s="74"/>
      <c r="AG468" s="71">
        <v>4620</v>
      </c>
    </row>
    <row r="469" spans="5:33">
      <c r="E469" s="73">
        <v>0.65409722222222222</v>
      </c>
      <c r="G469" s="58">
        <v>18.82</v>
      </c>
      <c r="H469" s="58">
        <v>5.91</v>
      </c>
      <c r="I469" s="58">
        <v>7.51</v>
      </c>
      <c r="J469" s="58">
        <v>18.87</v>
      </c>
      <c r="K469" s="58">
        <v>5.8</v>
      </c>
      <c r="L469" s="58">
        <v>8.69</v>
      </c>
      <c r="M469" s="59">
        <f t="shared" si="102"/>
        <v>18.844999999999999</v>
      </c>
      <c r="N469" s="59">
        <f t="shared" si="102"/>
        <v>5.8550000000000004</v>
      </c>
      <c r="O469" s="59">
        <f t="shared" si="102"/>
        <v>8.1</v>
      </c>
      <c r="P469" s="60">
        <f t="shared" si="107"/>
        <v>0.17637560025276566</v>
      </c>
      <c r="Q469" s="22">
        <f t="shared" si="108"/>
        <v>1.3963683610559338E-6</v>
      </c>
      <c r="R469" s="61">
        <f t="shared" si="109"/>
        <v>4.296004211041075E-9</v>
      </c>
      <c r="S469" s="22">
        <f t="shared" si="110"/>
        <v>1.845565218128265E-17</v>
      </c>
      <c r="T469" s="62">
        <v>298</v>
      </c>
      <c r="U469" s="59">
        <f t="shared" si="111"/>
        <v>291.84500000000003</v>
      </c>
      <c r="V469" s="63">
        <f t="shared" si="112"/>
        <v>0.355698488935413</v>
      </c>
      <c r="W469" s="64">
        <f t="shared" si="113"/>
        <v>2.2682895340266844</v>
      </c>
      <c r="X469" s="65">
        <f t="shared" si="103"/>
        <v>-8.8168316469706683E-8</v>
      </c>
      <c r="Y469" s="66">
        <f t="shared" si="104"/>
        <v>-8.7946345261234126E-8</v>
      </c>
      <c r="Z469" s="66">
        <f t="shared" si="105"/>
        <v>-8.7946904092562248E-8</v>
      </c>
      <c r="AA469" s="67">
        <f t="shared" si="106"/>
        <v>-8.7725488901607356E-8</v>
      </c>
      <c r="AB469" s="68">
        <f t="shared" si="115"/>
        <v>1.7510496254435491E-4</v>
      </c>
      <c r="AC469" s="69"/>
      <c r="AD469" s="70">
        <f t="shared" si="114"/>
        <v>1.751049625443549</v>
      </c>
      <c r="AE469" s="70"/>
      <c r="AF469" s="74"/>
      <c r="AG469" s="71">
        <v>4630</v>
      </c>
    </row>
    <row r="470" spans="5:33">
      <c r="E470" s="73">
        <v>0.65421296296296294</v>
      </c>
      <c r="G470" s="58">
        <v>18.829999999999998</v>
      </c>
      <c r="H470" s="58">
        <v>5.91</v>
      </c>
      <c r="I470" s="58">
        <v>7.37</v>
      </c>
      <c r="J470" s="58">
        <v>18.87</v>
      </c>
      <c r="K470" s="58">
        <v>5.8</v>
      </c>
      <c r="L470" s="58">
        <v>8.73</v>
      </c>
      <c r="M470" s="59">
        <f t="shared" si="102"/>
        <v>18.850000000000001</v>
      </c>
      <c r="N470" s="59">
        <f t="shared" si="102"/>
        <v>5.8550000000000004</v>
      </c>
      <c r="O470" s="59">
        <f t="shared" si="102"/>
        <v>8.0500000000000007</v>
      </c>
      <c r="P470" s="60">
        <f t="shared" si="107"/>
        <v>0.17530294788391879</v>
      </c>
      <c r="Q470" s="22">
        <f t="shared" si="108"/>
        <v>1.3963683610559338E-6</v>
      </c>
      <c r="R470" s="61">
        <f t="shared" si="109"/>
        <v>4.2977895716737498E-9</v>
      </c>
      <c r="S470" s="22">
        <f t="shared" si="110"/>
        <v>1.8470995202387634E-17</v>
      </c>
      <c r="T470" s="62">
        <v>298</v>
      </c>
      <c r="U470" s="59">
        <f t="shared" si="111"/>
        <v>291.85000000000002</v>
      </c>
      <c r="V470" s="63">
        <f t="shared" si="112"/>
        <v>0.35540344918381001</v>
      </c>
      <c r="W470" s="64">
        <f t="shared" si="113"/>
        <v>2.2667490854691965</v>
      </c>
      <c r="X470" s="65">
        <f t="shared" si="103"/>
        <v>-8.7323765520999526E-8</v>
      </c>
      <c r="Y470" s="66">
        <f t="shared" si="104"/>
        <v>-8.7104927284708855E-8</v>
      </c>
      <c r="Z470" s="66">
        <f t="shared" si="105"/>
        <v>-8.7105475705558276E-8</v>
      </c>
      <c r="AA470" s="67">
        <f t="shared" si="106"/>
        <v>-8.6887183141370465E-8</v>
      </c>
      <c r="AB470" s="68">
        <f t="shared" si="115"/>
        <v>1.7422549537089008E-4</v>
      </c>
      <c r="AC470" s="69"/>
      <c r="AD470" s="70">
        <f t="shared" si="114"/>
        <v>1.7422549537089007</v>
      </c>
      <c r="AE470" s="70"/>
      <c r="AF470" s="74"/>
      <c r="AG470" s="71">
        <v>4640</v>
      </c>
    </row>
    <row r="471" spans="5:33">
      <c r="E471" s="73">
        <v>0.65432870370370366</v>
      </c>
      <c r="G471" s="58">
        <v>18.829999999999998</v>
      </c>
      <c r="H471" s="58">
        <v>5.91</v>
      </c>
      <c r="I471" s="58">
        <v>7.38</v>
      </c>
      <c r="J471" s="58">
        <v>18.88</v>
      </c>
      <c r="K471" s="58">
        <v>5.8</v>
      </c>
      <c r="L471" s="58">
        <v>8.52</v>
      </c>
      <c r="M471" s="59">
        <f t="shared" si="102"/>
        <v>18.854999999999997</v>
      </c>
      <c r="N471" s="59">
        <f t="shared" si="102"/>
        <v>5.8550000000000004</v>
      </c>
      <c r="O471" s="59">
        <f t="shared" si="102"/>
        <v>7.9499999999999993</v>
      </c>
      <c r="P471" s="60">
        <f t="shared" si="107"/>
        <v>0.17314116050807751</v>
      </c>
      <c r="Q471" s="22">
        <f t="shared" si="108"/>
        <v>1.3963683610559338E-6</v>
      </c>
      <c r="R471" s="61">
        <f t="shared" si="109"/>
        <v>4.2995756742778991E-9</v>
      </c>
      <c r="S471" s="22">
        <f t="shared" si="110"/>
        <v>1.848635097884225E-17</v>
      </c>
      <c r="T471" s="62">
        <v>298</v>
      </c>
      <c r="U471" s="59">
        <f t="shared" si="111"/>
        <v>291.85500000000002</v>
      </c>
      <c r="V471" s="63">
        <f t="shared" si="112"/>
        <v>0.35510841954132977</v>
      </c>
      <c r="W471" s="64">
        <f t="shared" si="113"/>
        <v>2.2652097357939569</v>
      </c>
      <c r="X471" s="65">
        <f t="shared" si="103"/>
        <v>-8.5945423432347698E-8</v>
      </c>
      <c r="Y471" s="66">
        <f t="shared" si="104"/>
        <v>-8.5732373922201873E-8</v>
      </c>
      <c r="Z471" s="66">
        <f t="shared" si="105"/>
        <v>-8.5732902049145241E-8</v>
      </c>
      <c r="AA471" s="67">
        <f t="shared" si="106"/>
        <v>-8.5520378047602374E-8</v>
      </c>
      <c r="AB471" s="68">
        <f t="shared" si="115"/>
        <v>1.7335444244648523E-4</v>
      </c>
      <c r="AC471" s="69"/>
      <c r="AD471" s="70">
        <f t="shared" si="114"/>
        <v>1.7335444244648524</v>
      </c>
      <c r="AE471" s="70"/>
      <c r="AF471" s="74"/>
      <c r="AG471" s="71">
        <v>4650</v>
      </c>
    </row>
    <row r="472" spans="5:33">
      <c r="E472" s="73">
        <v>0.65444444444444438</v>
      </c>
      <c r="G472" s="58">
        <v>18.829999999999998</v>
      </c>
      <c r="H472" s="58">
        <v>5.91</v>
      </c>
      <c r="I472" s="58">
        <v>7.52</v>
      </c>
      <c r="J472" s="58">
        <v>18.88</v>
      </c>
      <c r="K472" s="58">
        <v>5.8</v>
      </c>
      <c r="L472" s="58">
        <v>8.58</v>
      </c>
      <c r="M472" s="59">
        <f t="shared" si="102"/>
        <v>18.854999999999997</v>
      </c>
      <c r="N472" s="59">
        <f t="shared" si="102"/>
        <v>5.8550000000000004</v>
      </c>
      <c r="O472" s="59">
        <f t="shared" si="102"/>
        <v>8.0500000000000007</v>
      </c>
      <c r="P472" s="60">
        <f t="shared" si="107"/>
        <v>0.17531903674088353</v>
      </c>
      <c r="Q472" s="22">
        <f t="shared" si="108"/>
        <v>1.3963683610559338E-6</v>
      </c>
      <c r="R472" s="61">
        <f t="shared" si="109"/>
        <v>4.2995756742778991E-9</v>
      </c>
      <c r="S472" s="22">
        <f t="shared" si="110"/>
        <v>1.848635097884225E-17</v>
      </c>
      <c r="T472" s="62">
        <v>298</v>
      </c>
      <c r="U472" s="59">
        <f t="shared" si="111"/>
        <v>291.85500000000002</v>
      </c>
      <c r="V472" s="63">
        <f t="shared" si="112"/>
        <v>0.35510841954132977</v>
      </c>
      <c r="W472" s="64">
        <f t="shared" si="113"/>
        <v>2.2652097357939569</v>
      </c>
      <c r="X472" s="65">
        <f t="shared" si="103"/>
        <v>-8.6596106959307605E-8</v>
      </c>
      <c r="Y472" s="66">
        <f t="shared" si="104"/>
        <v>-8.6378744317265342E-8</v>
      </c>
      <c r="Z472" s="66">
        <f t="shared" si="105"/>
        <v>-8.6379289913595428E-8</v>
      </c>
      <c r="AA472" s="67">
        <f t="shared" si="106"/>
        <v>-8.6162470128908818E-8</v>
      </c>
      <c r="AB472" s="68">
        <f t="shared" si="115"/>
        <v>1.7249711519078082E-4</v>
      </c>
      <c r="AC472" s="69"/>
      <c r="AD472" s="70">
        <f t="shared" si="114"/>
        <v>1.7249711519078081</v>
      </c>
      <c r="AE472" s="70"/>
      <c r="AF472" s="74"/>
      <c r="AG472" s="71">
        <v>4660</v>
      </c>
    </row>
    <row r="473" spans="5:33">
      <c r="E473" s="73">
        <v>0.65456018518518522</v>
      </c>
      <c r="G473" s="58">
        <v>18.84</v>
      </c>
      <c r="H473" s="58">
        <v>5.91</v>
      </c>
      <c r="I473" s="58">
        <v>7.65</v>
      </c>
      <c r="J473" s="58">
        <v>18.88</v>
      </c>
      <c r="K473" s="58">
        <v>5.8</v>
      </c>
      <c r="L473" s="58">
        <v>8.6</v>
      </c>
      <c r="M473" s="59">
        <f t="shared" si="102"/>
        <v>18.86</v>
      </c>
      <c r="N473" s="59">
        <f t="shared" si="102"/>
        <v>5.8550000000000004</v>
      </c>
      <c r="O473" s="59">
        <f t="shared" si="102"/>
        <v>8.125</v>
      </c>
      <c r="P473" s="60">
        <f t="shared" si="107"/>
        <v>0.17696868564961193</v>
      </c>
      <c r="Q473" s="22">
        <f t="shared" si="108"/>
        <v>1.3963683610559338E-6</v>
      </c>
      <c r="R473" s="61">
        <f t="shared" si="109"/>
        <v>4.3013625191618793E-9</v>
      </c>
      <c r="S473" s="22">
        <f t="shared" si="110"/>
        <v>1.8501719521250627E-17</v>
      </c>
      <c r="T473" s="62">
        <v>298</v>
      </c>
      <c r="U473" s="59">
        <f t="shared" si="111"/>
        <v>291.86</v>
      </c>
      <c r="V473" s="63">
        <f t="shared" si="112"/>
        <v>0.35481340000744926</v>
      </c>
      <c r="W473" s="64">
        <f t="shared" si="113"/>
        <v>2.2636714841803491</v>
      </c>
      <c r="X473" s="65">
        <f t="shared" si="103"/>
        <v>-8.7104664705965589E-8</v>
      </c>
      <c r="Y473" s="66">
        <f t="shared" si="104"/>
        <v>-8.688363470923659E-8</v>
      </c>
      <c r="Z473" s="66">
        <f t="shared" si="105"/>
        <v>-8.6884195577700046E-8</v>
      </c>
      <c r="AA473" s="67">
        <f t="shared" si="106"/>
        <v>-8.6663723603002466E-8</v>
      </c>
      <c r="AB473" s="68">
        <f t="shared" si="115"/>
        <v>1.7163332411486426E-4</v>
      </c>
      <c r="AC473" s="69"/>
      <c r="AD473" s="70">
        <f t="shared" si="114"/>
        <v>1.7163332411486427</v>
      </c>
      <c r="AE473" s="70"/>
      <c r="AF473" s="74"/>
      <c r="AG473" s="71">
        <v>4670</v>
      </c>
    </row>
    <row r="474" spans="5:33">
      <c r="E474" s="73">
        <v>0.65467592592592594</v>
      </c>
      <c r="G474" s="58">
        <v>18.84</v>
      </c>
      <c r="H474" s="58">
        <v>5.91</v>
      </c>
      <c r="I474" s="58">
        <v>7.62</v>
      </c>
      <c r="J474" s="58">
        <v>18.89</v>
      </c>
      <c r="K474" s="58">
        <v>5.8</v>
      </c>
      <c r="L474" s="58">
        <v>8.49</v>
      </c>
      <c r="M474" s="59">
        <f t="shared" si="102"/>
        <v>18.865000000000002</v>
      </c>
      <c r="N474" s="59">
        <f t="shared" si="102"/>
        <v>5.8550000000000004</v>
      </c>
      <c r="O474" s="59">
        <f t="shared" si="102"/>
        <v>8.0549999999999997</v>
      </c>
      <c r="P474" s="60">
        <f t="shared" si="107"/>
        <v>0.17546013711930677</v>
      </c>
      <c r="Q474" s="22">
        <f t="shared" si="108"/>
        <v>1.3963683610559338E-6</v>
      </c>
      <c r="R474" s="61">
        <f t="shared" si="109"/>
        <v>4.3031501066341717E-9</v>
      </c>
      <c r="S474" s="22">
        <f t="shared" si="110"/>
        <v>1.8517100840225683E-17</v>
      </c>
      <c r="T474" s="62">
        <v>298</v>
      </c>
      <c r="U474" s="59">
        <f t="shared" si="111"/>
        <v>291.86500000000001</v>
      </c>
      <c r="V474" s="63">
        <f t="shared" si="112"/>
        <v>0.35451839058165191</v>
      </c>
      <c r="W474" s="64">
        <f t="shared" si="113"/>
        <v>2.2621343298084304</v>
      </c>
      <c r="X474" s="65">
        <f t="shared" si="103"/>
        <v>-8.6054839111758821E-8</v>
      </c>
      <c r="Y474" s="66">
        <f t="shared" si="104"/>
        <v>-8.5838007275312591E-8</v>
      </c>
      <c r="Z474" s="66">
        <f t="shared" si="105"/>
        <v>-8.5838553625126063E-8</v>
      </c>
      <c r="AA474" s="67">
        <f t="shared" si="106"/>
        <v>-8.5622265385224926E-8</v>
      </c>
      <c r="AB474" s="68">
        <f t="shared" si="115"/>
        <v>1.7076448403339286E-4</v>
      </c>
      <c r="AC474" s="69"/>
      <c r="AD474" s="70">
        <f t="shared" si="114"/>
        <v>1.7076448403339286</v>
      </c>
      <c r="AE474" s="70"/>
      <c r="AF474" s="74"/>
      <c r="AG474" s="71">
        <v>4680</v>
      </c>
    </row>
    <row r="475" spans="5:33">
      <c r="E475" s="73">
        <v>0.65479166666666666</v>
      </c>
      <c r="G475" s="58">
        <v>18.84</v>
      </c>
      <c r="H475" s="58">
        <v>5.91</v>
      </c>
      <c r="I475" s="58">
        <v>7.61</v>
      </c>
      <c r="J475" s="58">
        <v>18.89</v>
      </c>
      <c r="K475" s="58">
        <v>5.8</v>
      </c>
      <c r="L475" s="58">
        <v>8.5500000000000007</v>
      </c>
      <c r="M475" s="59">
        <f t="shared" si="102"/>
        <v>18.865000000000002</v>
      </c>
      <c r="N475" s="59">
        <f t="shared" si="102"/>
        <v>5.8550000000000004</v>
      </c>
      <c r="O475" s="59">
        <f t="shared" si="102"/>
        <v>8.08</v>
      </c>
      <c r="P475" s="60">
        <f t="shared" si="107"/>
        <v>0.17600470613581615</v>
      </c>
      <c r="Q475" s="22">
        <f t="shared" si="108"/>
        <v>1.3963683610559338E-6</v>
      </c>
      <c r="R475" s="61">
        <f t="shared" si="109"/>
        <v>4.3031501066341717E-9</v>
      </c>
      <c r="S475" s="22">
        <f t="shared" si="110"/>
        <v>1.8517100840225683E-17</v>
      </c>
      <c r="T475" s="62">
        <v>298</v>
      </c>
      <c r="U475" s="59">
        <f t="shared" si="111"/>
        <v>291.86500000000001</v>
      </c>
      <c r="V475" s="63">
        <f t="shared" si="112"/>
        <v>0.35451839058165191</v>
      </c>
      <c r="W475" s="64">
        <f t="shared" si="113"/>
        <v>2.2621343298084304</v>
      </c>
      <c r="X475" s="65">
        <f t="shared" si="103"/>
        <v>-8.588800890711008E-8</v>
      </c>
      <c r="Y475" s="66">
        <f t="shared" si="104"/>
        <v>-8.5670925763538176E-8</v>
      </c>
      <c r="Z475" s="66">
        <f t="shared" si="105"/>
        <v>-8.5671474444219242E-8</v>
      </c>
      <c r="AA475" s="67">
        <f t="shared" si="106"/>
        <v>-8.5454937207732213E-8</v>
      </c>
      <c r="AB475" s="68">
        <f t="shared" si="115"/>
        <v>1.6990610032289642E-4</v>
      </c>
      <c r="AC475" s="69"/>
      <c r="AD475" s="70">
        <f t="shared" si="114"/>
        <v>1.6990610032289641</v>
      </c>
      <c r="AE475" s="70"/>
      <c r="AF475" s="74"/>
      <c r="AG475" s="71">
        <v>4690</v>
      </c>
    </row>
    <row r="476" spans="5:33">
      <c r="E476" s="73">
        <v>0.65490740740740738</v>
      </c>
      <c r="G476" s="58">
        <v>18.850000000000001</v>
      </c>
      <c r="H476" s="58">
        <v>5.91</v>
      </c>
      <c r="I476" s="58">
        <v>7.54</v>
      </c>
      <c r="J476" s="58">
        <v>18.89</v>
      </c>
      <c r="K476" s="58">
        <v>5.8</v>
      </c>
      <c r="L476" s="58">
        <v>8.5500000000000007</v>
      </c>
      <c r="M476" s="59">
        <f t="shared" si="102"/>
        <v>18.87</v>
      </c>
      <c r="N476" s="59">
        <f t="shared" si="102"/>
        <v>5.8550000000000004</v>
      </c>
      <c r="O476" s="59">
        <f t="shared" si="102"/>
        <v>8.0449999999999999</v>
      </c>
      <c r="P476" s="60">
        <f t="shared" si="107"/>
        <v>0.17525839723390291</v>
      </c>
      <c r="Q476" s="22">
        <f t="shared" si="108"/>
        <v>1.3963683610559338E-6</v>
      </c>
      <c r="R476" s="61">
        <f t="shared" si="109"/>
        <v>4.3049384370033834E-9</v>
      </c>
      <c r="S476" s="22">
        <f t="shared" si="110"/>
        <v>1.8532494946389133E-17</v>
      </c>
      <c r="T476" s="62">
        <v>298</v>
      </c>
      <c r="U476" s="59">
        <f t="shared" si="111"/>
        <v>291.87</v>
      </c>
      <c r="V476" s="63">
        <f t="shared" si="112"/>
        <v>0.35422339126341673</v>
      </c>
      <c r="W476" s="64">
        <f t="shared" si="113"/>
        <v>2.260598271858874</v>
      </c>
      <c r="X476" s="65">
        <f t="shared" si="103"/>
        <v>-8.5221194539570239E-8</v>
      </c>
      <c r="Y476" s="66">
        <f t="shared" si="104"/>
        <v>-8.5006385952862667E-8</v>
      </c>
      <c r="Z476" s="66">
        <f t="shared" si="105"/>
        <v>-8.5006927399496606E-8</v>
      </c>
      <c r="AA476" s="67">
        <f t="shared" si="106"/>
        <v>-8.479265752988164E-8</v>
      </c>
      <c r="AB476" s="68">
        <f t="shared" si="115"/>
        <v>1.6904938741201249E-4</v>
      </c>
      <c r="AC476" s="69"/>
      <c r="AD476" s="70">
        <f t="shared" si="114"/>
        <v>1.690493874120125</v>
      </c>
      <c r="AE476" s="70"/>
      <c r="AF476" s="74"/>
      <c r="AG476" s="71">
        <v>4700</v>
      </c>
    </row>
    <row r="477" spans="5:33">
      <c r="E477" s="73">
        <v>0.6550231481481481</v>
      </c>
      <c r="G477" s="58">
        <v>18.86</v>
      </c>
      <c r="H477" s="58">
        <v>5.91</v>
      </c>
      <c r="I477" s="58">
        <v>7.54</v>
      </c>
      <c r="J477" s="58">
        <v>18.899999999999999</v>
      </c>
      <c r="K477" s="58">
        <v>5.8</v>
      </c>
      <c r="L477" s="58">
        <v>8.64</v>
      </c>
      <c r="M477" s="59">
        <f t="shared" si="102"/>
        <v>18.88</v>
      </c>
      <c r="N477" s="59">
        <f t="shared" si="102"/>
        <v>5.8550000000000004</v>
      </c>
      <c r="O477" s="59">
        <f t="shared" si="102"/>
        <v>8.09</v>
      </c>
      <c r="P477" s="60">
        <f t="shared" si="107"/>
        <v>0.17627107578036222</v>
      </c>
      <c r="Q477" s="22">
        <f t="shared" si="108"/>
        <v>1.3963683610559338E-6</v>
      </c>
      <c r="R477" s="61">
        <f t="shared" si="109"/>
        <v>4.3085173276676512E-9</v>
      </c>
      <c r="S477" s="22">
        <f t="shared" si="110"/>
        <v>1.8563321562812398E-17</v>
      </c>
      <c r="T477" s="62">
        <v>298</v>
      </c>
      <c r="U477" s="59">
        <f t="shared" si="111"/>
        <v>291.88</v>
      </c>
      <c r="V477" s="63">
        <f t="shared" si="112"/>
        <v>0.3536334229475579</v>
      </c>
      <c r="W477" s="64">
        <f t="shared" si="113"/>
        <v>2.2575294419527752</v>
      </c>
      <c r="X477" s="65">
        <f t="shared" si="103"/>
        <v>-8.554058906931746E-8</v>
      </c>
      <c r="Y477" s="66">
        <f t="shared" si="104"/>
        <v>-8.5323073553184118E-8</v>
      </c>
      <c r="Z477" s="66">
        <f t="shared" si="105"/>
        <v>-8.5323626659028648E-8</v>
      </c>
      <c r="AA477" s="67">
        <f t="shared" si="106"/>
        <v>-8.5106661435827194E-8</v>
      </c>
      <c r="AB477" s="68">
        <f t="shared" si="115"/>
        <v>1.6819931994738887E-4</v>
      </c>
      <c r="AC477" s="69"/>
      <c r="AD477" s="70">
        <f t="shared" si="114"/>
        <v>1.6819931994738888</v>
      </c>
      <c r="AE477" s="70"/>
      <c r="AF477" s="74"/>
      <c r="AG477" s="71">
        <v>4710</v>
      </c>
    </row>
    <row r="478" spans="5:33">
      <c r="E478" s="73">
        <v>0.65513888888888883</v>
      </c>
      <c r="G478" s="58">
        <v>18.86</v>
      </c>
      <c r="H478" s="58">
        <v>5.91</v>
      </c>
      <c r="I478" s="58">
        <v>7.56</v>
      </c>
      <c r="J478" s="58">
        <v>18.899999999999999</v>
      </c>
      <c r="K478" s="58">
        <v>5.8</v>
      </c>
      <c r="L478" s="58">
        <v>8.6999999999999993</v>
      </c>
      <c r="M478" s="59">
        <f t="shared" si="102"/>
        <v>18.88</v>
      </c>
      <c r="N478" s="59">
        <f t="shared" si="102"/>
        <v>5.8550000000000004</v>
      </c>
      <c r="O478" s="59">
        <f t="shared" si="102"/>
        <v>8.129999999999999</v>
      </c>
      <c r="P478" s="60">
        <f t="shared" si="107"/>
        <v>0.17714262621685345</v>
      </c>
      <c r="Q478" s="22">
        <f t="shared" si="108"/>
        <v>1.3963683610559338E-6</v>
      </c>
      <c r="R478" s="61">
        <f t="shared" si="109"/>
        <v>4.3085173276676512E-9</v>
      </c>
      <c r="S478" s="22">
        <f t="shared" si="110"/>
        <v>1.8563321562812398E-17</v>
      </c>
      <c r="T478" s="62">
        <v>298</v>
      </c>
      <c r="U478" s="59">
        <f t="shared" si="111"/>
        <v>291.88</v>
      </c>
      <c r="V478" s="63">
        <f t="shared" si="112"/>
        <v>0.3536334229475579</v>
      </c>
      <c r="W478" s="64">
        <f t="shared" si="113"/>
        <v>2.2575294419527752</v>
      </c>
      <c r="X478" s="65">
        <f t="shared" si="103"/>
        <v>-8.5527461695383464E-8</v>
      </c>
      <c r="Y478" s="66">
        <f t="shared" si="104"/>
        <v>-8.5308904246581358E-8</v>
      </c>
      <c r="Z478" s="66">
        <f t="shared" si="105"/>
        <v>-8.5309462749750732E-8</v>
      </c>
      <c r="AA478" s="67">
        <f t="shared" si="106"/>
        <v>-8.5091460949712536E-8</v>
      </c>
      <c r="AB478" s="68">
        <f t="shared" si="115"/>
        <v>1.6734608552917293E-4</v>
      </c>
      <c r="AC478" s="69"/>
      <c r="AD478" s="70">
        <f t="shared" si="114"/>
        <v>1.6734608552917294</v>
      </c>
      <c r="AE478" s="70"/>
      <c r="AF478" s="74"/>
      <c r="AG478" s="71">
        <v>4720</v>
      </c>
    </row>
    <row r="479" spans="5:33">
      <c r="E479" s="73">
        <v>0.65525462962962966</v>
      </c>
      <c r="G479" s="58">
        <v>18.86</v>
      </c>
      <c r="H479" s="58">
        <v>5.91</v>
      </c>
      <c r="I479" s="58">
        <v>7.57</v>
      </c>
      <c r="J479" s="58">
        <v>18.91</v>
      </c>
      <c r="K479" s="58">
        <v>5.8</v>
      </c>
      <c r="L479" s="58">
        <v>8.69</v>
      </c>
      <c r="M479" s="59">
        <f t="shared" si="102"/>
        <v>18.884999999999998</v>
      </c>
      <c r="N479" s="59">
        <f t="shared" si="102"/>
        <v>5.8550000000000004</v>
      </c>
      <c r="O479" s="59">
        <f t="shared" si="102"/>
        <v>8.129999999999999</v>
      </c>
      <c r="P479" s="60">
        <f t="shared" si="107"/>
        <v>0.1771588928722711</v>
      </c>
      <c r="Q479" s="22">
        <f t="shared" si="108"/>
        <v>1.3963683610559338E-6</v>
      </c>
      <c r="R479" s="61">
        <f t="shared" si="109"/>
        <v>4.3103078885805664E-9</v>
      </c>
      <c r="S479" s="22">
        <f t="shared" si="110"/>
        <v>1.8578754094359862E-17</v>
      </c>
      <c r="T479" s="62">
        <v>298</v>
      </c>
      <c r="U479" s="59">
        <f t="shared" si="111"/>
        <v>291.88499999999999</v>
      </c>
      <c r="V479" s="63">
        <f t="shared" si="112"/>
        <v>0.35333845394889229</v>
      </c>
      <c r="W479" s="64">
        <f t="shared" si="113"/>
        <v>2.2559966683607686</v>
      </c>
      <c r="X479" s="65">
        <f t="shared" si="103"/>
        <v>-8.5227888953269902E-8</v>
      </c>
      <c r="Y479" s="66">
        <f t="shared" si="104"/>
        <v>-8.5009747849110997E-8</v>
      </c>
      <c r="Z479" s="66">
        <f t="shared" si="105"/>
        <v>-8.5010306182092248E-8</v>
      </c>
      <c r="AA479" s="67">
        <f t="shared" si="106"/>
        <v>-8.4792720552803824E-8</v>
      </c>
      <c r="AB479" s="68">
        <f t="shared" si="115"/>
        <v>1.6649299276811001E-4</v>
      </c>
      <c r="AC479" s="69"/>
      <c r="AD479" s="70">
        <f t="shared" si="114"/>
        <v>1.6649299276811</v>
      </c>
      <c r="AE479" s="70"/>
      <c r="AF479" s="74"/>
      <c r="AG479" s="71">
        <v>4730</v>
      </c>
    </row>
    <row r="480" spans="5:33">
      <c r="E480" s="73">
        <v>0.65537037037037038</v>
      </c>
      <c r="G480" s="58">
        <v>18.86</v>
      </c>
      <c r="H480" s="58">
        <v>5.91</v>
      </c>
      <c r="I480" s="58">
        <v>7.47</v>
      </c>
      <c r="J480" s="58">
        <v>18.91</v>
      </c>
      <c r="K480" s="58">
        <v>5.8</v>
      </c>
      <c r="L480" s="58">
        <v>8.6</v>
      </c>
      <c r="M480" s="59">
        <f t="shared" si="102"/>
        <v>18.884999999999998</v>
      </c>
      <c r="N480" s="59">
        <f t="shared" si="102"/>
        <v>5.8550000000000004</v>
      </c>
      <c r="O480" s="59">
        <f t="shared" si="102"/>
        <v>8.0350000000000001</v>
      </c>
      <c r="P480" s="60">
        <f t="shared" si="107"/>
        <v>0.175088770507835</v>
      </c>
      <c r="Q480" s="22">
        <f t="shared" si="108"/>
        <v>1.3963683610559338E-6</v>
      </c>
      <c r="R480" s="61">
        <f t="shared" si="109"/>
        <v>4.3103078885805664E-9</v>
      </c>
      <c r="S480" s="22">
        <f t="shared" si="110"/>
        <v>1.8578754094359862E-17</v>
      </c>
      <c r="T480" s="62">
        <v>298</v>
      </c>
      <c r="U480" s="59">
        <f t="shared" si="111"/>
        <v>291.88499999999999</v>
      </c>
      <c r="V480" s="63">
        <f t="shared" si="112"/>
        <v>0.35333845394889229</v>
      </c>
      <c r="W480" s="64">
        <f t="shared" si="113"/>
        <v>2.2559966683607686</v>
      </c>
      <c r="X480" s="65">
        <f t="shared" si="103"/>
        <v>-8.3801908648996944E-8</v>
      </c>
      <c r="Y480" s="66">
        <f t="shared" si="104"/>
        <v>-8.3589923702750236E-8</v>
      </c>
      <c r="Z480" s="66">
        <f t="shared" si="105"/>
        <v>-8.3590459938954889E-8</v>
      </c>
      <c r="AA480" s="67">
        <f t="shared" si="106"/>
        <v>-8.337900851599124E-8</v>
      </c>
      <c r="AB480" s="68">
        <f t="shared" si="115"/>
        <v>1.6564289157216253E-4</v>
      </c>
      <c r="AC480" s="69"/>
      <c r="AD480" s="70">
        <f t="shared" si="114"/>
        <v>1.6564289157216252</v>
      </c>
      <c r="AE480" s="70"/>
      <c r="AF480" s="74"/>
      <c r="AG480" s="71">
        <v>4740</v>
      </c>
    </row>
    <row r="481" spans="5:33">
      <c r="E481" s="73">
        <v>0.6554861111111111</v>
      </c>
      <c r="G481" s="58">
        <v>18.87</v>
      </c>
      <c r="H481" s="58">
        <v>5.91</v>
      </c>
      <c r="I481" s="58">
        <v>7.58</v>
      </c>
      <c r="J481" s="58">
        <v>18.91</v>
      </c>
      <c r="K481" s="58">
        <v>5.8</v>
      </c>
      <c r="L481" s="58">
        <v>8.56</v>
      </c>
      <c r="M481" s="59">
        <f t="shared" si="102"/>
        <v>18.89</v>
      </c>
      <c r="N481" s="59">
        <f t="shared" si="102"/>
        <v>5.8550000000000004</v>
      </c>
      <c r="O481" s="59">
        <f t="shared" si="102"/>
        <v>8.07</v>
      </c>
      <c r="P481" s="60">
        <f t="shared" si="107"/>
        <v>0.17586759674041078</v>
      </c>
      <c r="Q481" s="22">
        <f t="shared" si="108"/>
        <v>1.3963683610559338E-6</v>
      </c>
      <c r="R481" s="61">
        <f t="shared" si="109"/>
        <v>4.3120991936261244E-9</v>
      </c>
      <c r="S481" s="22">
        <f t="shared" si="110"/>
        <v>1.8594199455671073E-17</v>
      </c>
      <c r="T481" s="62">
        <v>298</v>
      </c>
      <c r="U481" s="59">
        <f t="shared" si="111"/>
        <v>291.89</v>
      </c>
      <c r="V481" s="63">
        <f t="shared" si="112"/>
        <v>0.35304349505571386</v>
      </c>
      <c r="W481" s="64">
        <f t="shared" si="113"/>
        <v>2.2544649879202403</v>
      </c>
      <c r="X481" s="65">
        <f t="shared" si="103"/>
        <v>-8.3876466155088304E-8</v>
      </c>
      <c r="Y481" s="66">
        <f t="shared" si="104"/>
        <v>-8.3663026736426645E-8</v>
      </c>
      <c r="Z481" s="66">
        <f t="shared" si="105"/>
        <v>-8.3663569873107598E-8</v>
      </c>
      <c r="AA481" s="67">
        <f t="shared" si="106"/>
        <v>-8.3450670826900342E-8</v>
      </c>
      <c r="AB481" s="68">
        <f t="shared" si="115"/>
        <v>1.6480698876474852E-4</v>
      </c>
      <c r="AC481" s="69"/>
      <c r="AD481" s="70">
        <f t="shared" si="114"/>
        <v>1.6480698876474853</v>
      </c>
      <c r="AE481" s="70"/>
      <c r="AF481" s="74"/>
      <c r="AG481" s="71">
        <v>4750</v>
      </c>
    </row>
    <row r="482" spans="5:33">
      <c r="E482" s="73">
        <v>0.65560185185185182</v>
      </c>
      <c r="G482" s="58">
        <v>18.87</v>
      </c>
      <c r="H482" s="58">
        <v>5.91</v>
      </c>
      <c r="I482" s="58">
        <v>7.59</v>
      </c>
      <c r="J482" s="58">
        <v>18.920000000000002</v>
      </c>
      <c r="K482" s="58">
        <v>5.8</v>
      </c>
      <c r="L482" s="58">
        <v>8.6199999999999992</v>
      </c>
      <c r="M482" s="59">
        <f t="shared" si="102"/>
        <v>18.895000000000003</v>
      </c>
      <c r="N482" s="59">
        <f t="shared" si="102"/>
        <v>5.8550000000000004</v>
      </c>
      <c r="O482" s="59">
        <f t="shared" si="102"/>
        <v>8.1050000000000004</v>
      </c>
      <c r="P482" s="60">
        <f t="shared" si="107"/>
        <v>0.176646566035392</v>
      </c>
      <c r="Q482" s="22">
        <f t="shared" si="108"/>
        <v>1.3963683610559338E-6</v>
      </c>
      <c r="R482" s="61">
        <f t="shared" si="109"/>
        <v>4.3138912431135757E-9</v>
      </c>
      <c r="S482" s="22">
        <f t="shared" si="110"/>
        <v>1.8609657657411991E-17</v>
      </c>
      <c r="T482" s="62">
        <v>298</v>
      </c>
      <c r="U482" s="59">
        <f t="shared" si="111"/>
        <v>291.89499999999998</v>
      </c>
      <c r="V482" s="63">
        <f t="shared" si="112"/>
        <v>0.35274854626750163</v>
      </c>
      <c r="W482" s="64">
        <f t="shared" si="113"/>
        <v>2.2529343998150502</v>
      </c>
      <c r="X482" s="65">
        <f t="shared" si="103"/>
        <v>-8.3946975717310651E-8</v>
      </c>
      <c r="Y482" s="66">
        <f t="shared" si="104"/>
        <v>-8.373208642414564E-8</v>
      </c>
      <c r="Z482" s="66">
        <f t="shared" si="105"/>
        <v>-8.3732636502429242E-8</v>
      </c>
      <c r="AA482" s="67">
        <f t="shared" si="106"/>
        <v>-8.3518294471343132E-8</v>
      </c>
      <c r="AB482" s="68">
        <f t="shared" si="115"/>
        <v>1.6397035488108011E-4</v>
      </c>
      <c r="AC482" s="69"/>
      <c r="AD482" s="70">
        <f t="shared" si="114"/>
        <v>1.6397035488108012</v>
      </c>
      <c r="AE482" s="70"/>
      <c r="AF482" s="74"/>
      <c r="AG482" s="71">
        <v>4760</v>
      </c>
    </row>
    <row r="483" spans="5:33">
      <c r="E483" s="73">
        <v>0.65571759259259255</v>
      </c>
      <c r="G483" s="58">
        <v>18.87</v>
      </c>
      <c r="H483" s="58">
        <v>5.91</v>
      </c>
      <c r="I483" s="58">
        <v>7.7</v>
      </c>
      <c r="J483" s="58">
        <v>18.920000000000002</v>
      </c>
      <c r="K483" s="58">
        <v>5.8</v>
      </c>
      <c r="L483" s="58">
        <v>8.51</v>
      </c>
      <c r="M483" s="59">
        <f t="shared" si="102"/>
        <v>18.895000000000003</v>
      </c>
      <c r="N483" s="59">
        <f t="shared" si="102"/>
        <v>5.8550000000000004</v>
      </c>
      <c r="O483" s="59">
        <f t="shared" si="102"/>
        <v>8.1050000000000004</v>
      </c>
      <c r="P483" s="60">
        <f t="shared" si="107"/>
        <v>0.176646566035392</v>
      </c>
      <c r="Q483" s="22">
        <f t="shared" si="108"/>
        <v>1.3963683610559338E-6</v>
      </c>
      <c r="R483" s="61">
        <f t="shared" si="109"/>
        <v>4.3138912431135757E-9</v>
      </c>
      <c r="S483" s="22">
        <f t="shared" si="110"/>
        <v>1.8609657657411991E-17</v>
      </c>
      <c r="T483" s="62">
        <v>298</v>
      </c>
      <c r="U483" s="59">
        <f t="shared" si="111"/>
        <v>291.89499999999998</v>
      </c>
      <c r="V483" s="63">
        <f t="shared" si="112"/>
        <v>0.35274854626750163</v>
      </c>
      <c r="W483" s="64">
        <f t="shared" si="113"/>
        <v>2.2529343998150502</v>
      </c>
      <c r="X483" s="65">
        <f t="shared" si="103"/>
        <v>-8.3518295412481029E-8</v>
      </c>
      <c r="Y483" s="66">
        <f t="shared" si="104"/>
        <v>-8.3304503464478366E-8</v>
      </c>
      <c r="Z483" s="66">
        <f t="shared" si="105"/>
        <v>-8.3305050733753977E-8</v>
      </c>
      <c r="AA483" s="67">
        <f t="shared" si="106"/>
        <v>-8.3091803253203361E-8</v>
      </c>
      <c r="AB483" s="68">
        <f t="shared" si="115"/>
        <v>1.6313303035434378E-4</v>
      </c>
      <c r="AC483" s="69"/>
      <c r="AD483" s="70">
        <f t="shared" si="114"/>
        <v>1.6313303035434379</v>
      </c>
      <c r="AE483" s="70"/>
      <c r="AF483" s="74"/>
      <c r="AG483" s="71">
        <v>4770</v>
      </c>
    </row>
    <row r="484" spans="5:33">
      <c r="E484" s="73">
        <v>0.65583333333333327</v>
      </c>
      <c r="G484" s="58">
        <v>18.88</v>
      </c>
      <c r="H484" s="58">
        <v>5.9</v>
      </c>
      <c r="I484" s="58">
        <v>7.64</v>
      </c>
      <c r="J484" s="58">
        <v>18.920000000000002</v>
      </c>
      <c r="K484" s="58">
        <v>5.8</v>
      </c>
      <c r="L484" s="58">
        <v>8.6199999999999992</v>
      </c>
      <c r="M484" s="59">
        <f t="shared" si="102"/>
        <v>18.899999999999999</v>
      </c>
      <c r="N484" s="59">
        <f t="shared" si="102"/>
        <v>5.85</v>
      </c>
      <c r="O484" s="59">
        <f t="shared" si="102"/>
        <v>8.129999999999999</v>
      </c>
      <c r="P484" s="60">
        <f t="shared" si="107"/>
        <v>0.17720771076827913</v>
      </c>
      <c r="Q484" s="22">
        <f t="shared" si="108"/>
        <v>1.4125375446227531E-6</v>
      </c>
      <c r="R484" s="61">
        <f t="shared" si="109"/>
        <v>4.2662828106861585E-9</v>
      </c>
      <c r="S484" s="22">
        <f t="shared" si="110"/>
        <v>1.8201169020756187E-17</v>
      </c>
      <c r="T484" s="62">
        <v>298</v>
      </c>
      <c r="U484" s="59">
        <f t="shared" si="111"/>
        <v>291.89999999999998</v>
      </c>
      <c r="V484" s="63">
        <f t="shared" si="112"/>
        <v>0.3524536075837324</v>
      </c>
      <c r="W484" s="64">
        <f t="shared" si="113"/>
        <v>2.2514049032296821</v>
      </c>
      <c r="X484" s="65">
        <f t="shared" si="103"/>
        <v>-8.1581454191788787E-8</v>
      </c>
      <c r="Y484" s="66">
        <f t="shared" si="104"/>
        <v>-8.1376416162846293E-8</v>
      </c>
      <c r="Z484" s="66">
        <f t="shared" si="105"/>
        <v>-8.1376931483316221E-8</v>
      </c>
      <c r="AA484" s="67">
        <f t="shared" si="106"/>
        <v>-8.1172406184541848E-8</v>
      </c>
      <c r="AB484" s="68">
        <f t="shared" si="115"/>
        <v>1.6229998167590688E-4</v>
      </c>
      <c r="AC484" s="69"/>
      <c r="AD484" s="70">
        <f t="shared" si="114"/>
        <v>1.6229998167590687</v>
      </c>
      <c r="AE484" s="70"/>
      <c r="AF484" s="74"/>
      <c r="AG484" s="71">
        <v>4780</v>
      </c>
    </row>
    <row r="485" spans="5:33">
      <c r="E485" s="73">
        <v>0.6559490740740741</v>
      </c>
      <c r="G485" s="58">
        <v>18.88</v>
      </c>
      <c r="H485" s="58">
        <v>5.9</v>
      </c>
      <c r="I485" s="58">
        <v>7.61</v>
      </c>
      <c r="J485" s="58">
        <v>18.920000000000002</v>
      </c>
      <c r="K485" s="58">
        <v>5.79</v>
      </c>
      <c r="L485" s="58">
        <v>8.61</v>
      </c>
      <c r="M485" s="59">
        <f t="shared" si="102"/>
        <v>18.899999999999999</v>
      </c>
      <c r="N485" s="59">
        <f t="shared" si="102"/>
        <v>5.8450000000000006</v>
      </c>
      <c r="O485" s="59">
        <f t="shared" si="102"/>
        <v>8.11</v>
      </c>
      <c r="P485" s="60">
        <f t="shared" si="107"/>
        <v>0.1767717754404359</v>
      </c>
      <c r="Q485" s="22">
        <f t="shared" si="108"/>
        <v>1.4288939585110987E-6</v>
      </c>
      <c r="R485" s="61">
        <f t="shared" si="109"/>
        <v>4.2174470751855139E-9</v>
      </c>
      <c r="S485" s="22">
        <f t="shared" si="110"/>
        <v>1.7786859831990845E-17</v>
      </c>
      <c r="T485" s="62">
        <v>298</v>
      </c>
      <c r="U485" s="59">
        <f t="shared" si="111"/>
        <v>291.89999999999998</v>
      </c>
      <c r="V485" s="63">
        <f t="shared" si="112"/>
        <v>0.3524536075837324</v>
      </c>
      <c r="W485" s="64">
        <f t="shared" si="113"/>
        <v>2.2514049032296821</v>
      </c>
      <c r="X485" s="65">
        <f t="shared" si="103"/>
        <v>-7.9129556776761068E-8</v>
      </c>
      <c r="Y485" s="66">
        <f t="shared" si="104"/>
        <v>-7.8935686148508446E-8</v>
      </c>
      <c r="Z485" s="66">
        <f t="shared" si="105"/>
        <v>-7.8936161139422471E-8</v>
      </c>
      <c r="AA485" s="67">
        <f t="shared" si="106"/>
        <v>-7.8742763174589789E-8</v>
      </c>
      <c r="AB485" s="68">
        <f t="shared" si="115"/>
        <v>1.6148621408312578E-4</v>
      </c>
      <c r="AC485" s="69"/>
      <c r="AD485" s="70">
        <f t="shared" si="114"/>
        <v>1.6148621408312578</v>
      </c>
      <c r="AE485" s="70"/>
      <c r="AF485" s="74"/>
      <c r="AG485" s="71">
        <v>4790</v>
      </c>
    </row>
    <row r="486" spans="5:33">
      <c r="E486" s="73">
        <v>0.65606481481481482</v>
      </c>
      <c r="G486" s="58">
        <v>18.88</v>
      </c>
      <c r="H486" s="58">
        <v>5.9</v>
      </c>
      <c r="I486" s="58">
        <v>7.64</v>
      </c>
      <c r="J486" s="58">
        <v>18.93</v>
      </c>
      <c r="K486" s="58">
        <v>5.79</v>
      </c>
      <c r="L486" s="58">
        <v>8.5500000000000007</v>
      </c>
      <c r="M486" s="59">
        <f t="shared" si="102"/>
        <v>18.905000000000001</v>
      </c>
      <c r="N486" s="59">
        <f t="shared" si="102"/>
        <v>5.8450000000000006</v>
      </c>
      <c r="O486" s="59">
        <f t="shared" si="102"/>
        <v>8.0950000000000006</v>
      </c>
      <c r="P486" s="60">
        <f t="shared" si="107"/>
        <v>0.17646103247576375</v>
      </c>
      <c r="Q486" s="22">
        <f t="shared" si="108"/>
        <v>1.4288939585110987E-6</v>
      </c>
      <c r="R486" s="61">
        <f t="shared" si="109"/>
        <v>4.2191997885462406E-9</v>
      </c>
      <c r="S486" s="22">
        <f t="shared" si="110"/>
        <v>1.780164685566864E-17</v>
      </c>
      <c r="T486" s="62">
        <v>298</v>
      </c>
      <c r="U486" s="59">
        <f t="shared" si="111"/>
        <v>291.90499999999997</v>
      </c>
      <c r="V486" s="63">
        <f t="shared" si="112"/>
        <v>0.35215867900389408</v>
      </c>
      <c r="W486" s="64">
        <f t="shared" si="113"/>
        <v>2.2498764973493128</v>
      </c>
      <c r="X486" s="65">
        <f t="shared" si="103"/>
        <v>-7.8723133835518013E-8</v>
      </c>
      <c r="Y486" s="66">
        <f t="shared" si="104"/>
        <v>-7.853030704257368E-8</v>
      </c>
      <c r="Z486" s="66">
        <f t="shared" si="105"/>
        <v>-7.8530779358273849E-8</v>
      </c>
      <c r="AA486" s="67">
        <f t="shared" si="106"/>
        <v>-7.8338422567221349E-8</v>
      </c>
      <c r="AB486" s="68">
        <f t="shared" si="115"/>
        <v>1.6069685405891375E-4</v>
      </c>
      <c r="AC486" s="75">
        <f>D19</f>
        <v>1.7504234895539245E-4</v>
      </c>
      <c r="AD486" s="70">
        <f t="shared" si="114"/>
        <v>1.6069685405891376</v>
      </c>
      <c r="AE486" s="70">
        <f>AC486*10000</f>
        <v>1.7504234895539246</v>
      </c>
      <c r="AF486" s="74">
        <f>(AD486-AE486)*(AD486-AE486)</f>
        <v>2.0579322382489627E-2</v>
      </c>
      <c r="AG486" s="71">
        <v>4800</v>
      </c>
    </row>
    <row r="487" spans="5:33">
      <c r="E487" s="73">
        <v>0.65618055555555554</v>
      </c>
      <c r="G487" s="58">
        <v>18.89</v>
      </c>
      <c r="H487" s="58">
        <v>5.9</v>
      </c>
      <c r="I487" s="58">
        <v>7.5</v>
      </c>
      <c r="J487" s="58">
        <v>18.93</v>
      </c>
      <c r="K487" s="58">
        <v>5.79</v>
      </c>
      <c r="L487" s="58">
        <v>8.64</v>
      </c>
      <c r="M487" s="59">
        <f t="shared" si="102"/>
        <v>18.91</v>
      </c>
      <c r="N487" s="59">
        <f t="shared" si="102"/>
        <v>5.8450000000000006</v>
      </c>
      <c r="O487" s="59">
        <f t="shared" si="102"/>
        <v>8.07</v>
      </c>
      <c r="P487" s="60">
        <f t="shared" si="107"/>
        <v>0.17593222470167338</v>
      </c>
      <c r="Q487" s="22">
        <f t="shared" si="108"/>
        <v>1.4288939585110987E-6</v>
      </c>
      <c r="R487" s="61">
        <f t="shared" si="109"/>
        <v>4.2209532303106813E-9</v>
      </c>
      <c r="S487" s="22">
        <f t="shared" si="110"/>
        <v>1.7816446172470175E-17</v>
      </c>
      <c r="T487" s="62">
        <v>298</v>
      </c>
      <c r="U487" s="59">
        <f t="shared" si="111"/>
        <v>291.91000000000003</v>
      </c>
      <c r="V487" s="63">
        <f t="shared" si="112"/>
        <v>0.35186376052745688</v>
      </c>
      <c r="W487" s="64">
        <f t="shared" si="113"/>
        <v>2.2483491813596621</v>
      </c>
      <c r="X487" s="65">
        <f t="shared" si="103"/>
        <v>-7.8221694957018295E-8</v>
      </c>
      <c r="Y487" s="66">
        <f t="shared" si="104"/>
        <v>-7.8030381895377059E-8</v>
      </c>
      <c r="Z487" s="66">
        <f t="shared" si="105"/>
        <v>-7.8030849805048079E-8</v>
      </c>
      <c r="AA487" s="67">
        <f t="shared" si="106"/>
        <v>-7.7840002364269558E-8</v>
      </c>
      <c r="AB487" s="68">
        <f t="shared" si="115"/>
        <v>1.5991154784357305E-4</v>
      </c>
      <c r="AC487" s="69"/>
      <c r="AD487" s="70">
        <f t="shared" si="114"/>
        <v>1.5991154784357304</v>
      </c>
      <c r="AE487" s="70"/>
      <c r="AF487" s="74"/>
      <c r="AG487" s="71">
        <v>4810</v>
      </c>
    </row>
    <row r="488" spans="5:33">
      <c r="E488" s="73">
        <v>0.65629629629629627</v>
      </c>
      <c r="G488" s="58">
        <v>18.89</v>
      </c>
      <c r="H488" s="58">
        <v>5.9</v>
      </c>
      <c r="I488" s="58">
        <v>7.52</v>
      </c>
      <c r="J488" s="58">
        <v>18.93</v>
      </c>
      <c r="K488" s="58">
        <v>5.79</v>
      </c>
      <c r="L488" s="58">
        <v>8.6</v>
      </c>
      <c r="M488" s="59">
        <f t="shared" si="102"/>
        <v>18.91</v>
      </c>
      <c r="N488" s="59">
        <f t="shared" si="102"/>
        <v>5.8450000000000006</v>
      </c>
      <c r="O488" s="59">
        <f t="shared" si="102"/>
        <v>8.0599999999999987</v>
      </c>
      <c r="P488" s="60">
        <f t="shared" si="107"/>
        <v>0.1757142169882884</v>
      </c>
      <c r="Q488" s="22">
        <f t="shared" si="108"/>
        <v>1.4288939585110987E-6</v>
      </c>
      <c r="R488" s="61">
        <f t="shared" si="109"/>
        <v>4.2209532303106813E-9</v>
      </c>
      <c r="S488" s="22">
        <f t="shared" si="110"/>
        <v>1.7816446172470175E-17</v>
      </c>
      <c r="T488" s="62">
        <v>298</v>
      </c>
      <c r="U488" s="59">
        <f t="shared" si="111"/>
        <v>291.91000000000003</v>
      </c>
      <c r="V488" s="63">
        <f t="shared" si="112"/>
        <v>0.35186376052745688</v>
      </c>
      <c r="W488" s="64">
        <f t="shared" si="113"/>
        <v>2.2483491813596621</v>
      </c>
      <c r="X488" s="65">
        <f t="shared" si="103"/>
        <v>-7.7743547115280968E-8</v>
      </c>
      <c r="Y488" s="66">
        <f t="shared" si="104"/>
        <v>-7.7553639115961055E-8</v>
      </c>
      <c r="Z488" s="66">
        <f t="shared" si="105"/>
        <v>-7.755410301360328E-8</v>
      </c>
      <c r="AA488" s="67">
        <f t="shared" si="106"/>
        <v>-7.7364656645554303E-8</v>
      </c>
      <c r="AB488" s="68">
        <f t="shared" si="115"/>
        <v>1.5913124090903615E-4</v>
      </c>
      <c r="AC488" s="69"/>
      <c r="AD488" s="70">
        <f t="shared" si="114"/>
        <v>1.5913124090903614</v>
      </c>
      <c r="AE488" s="70"/>
      <c r="AF488" s="74"/>
      <c r="AG488" s="71">
        <v>4820</v>
      </c>
    </row>
    <row r="489" spans="5:33">
      <c r="E489" s="73">
        <v>0.65641203703703699</v>
      </c>
      <c r="G489" s="58">
        <v>18.89</v>
      </c>
      <c r="H489" s="58">
        <v>5.9</v>
      </c>
      <c r="I489" s="58">
        <v>7.57</v>
      </c>
      <c r="J489" s="58">
        <v>18.93</v>
      </c>
      <c r="K489" s="58">
        <v>5.79</v>
      </c>
      <c r="L489" s="58">
        <v>8.64</v>
      </c>
      <c r="M489" s="59">
        <f t="shared" si="102"/>
        <v>18.91</v>
      </c>
      <c r="N489" s="59">
        <f t="shared" si="102"/>
        <v>5.8450000000000006</v>
      </c>
      <c r="O489" s="59">
        <f t="shared" si="102"/>
        <v>8.1050000000000004</v>
      </c>
      <c r="P489" s="60">
        <f t="shared" si="107"/>
        <v>0.17669525169852082</v>
      </c>
      <c r="Q489" s="22">
        <f t="shared" si="108"/>
        <v>1.4288939585110987E-6</v>
      </c>
      <c r="R489" s="61">
        <f t="shared" si="109"/>
        <v>4.2209532303106813E-9</v>
      </c>
      <c r="S489" s="22">
        <f t="shared" si="110"/>
        <v>1.7816446172470175E-17</v>
      </c>
      <c r="T489" s="62">
        <v>298</v>
      </c>
      <c r="U489" s="59">
        <f t="shared" si="111"/>
        <v>291.91000000000003</v>
      </c>
      <c r="V489" s="63">
        <f t="shared" si="112"/>
        <v>0.35186376052745688</v>
      </c>
      <c r="W489" s="64">
        <f t="shared" si="113"/>
        <v>2.2483491813596621</v>
      </c>
      <c r="X489" s="65">
        <f t="shared" si="103"/>
        <v>-7.7796594075701559E-8</v>
      </c>
      <c r="Y489" s="66">
        <f t="shared" si="104"/>
        <v>-7.7605495492096306E-8</v>
      </c>
      <c r="Z489" s="66">
        <f t="shared" si="105"/>
        <v>-7.7605964904274192E-8</v>
      </c>
      <c r="AA489" s="67">
        <f t="shared" si="106"/>
        <v>-7.7415333426730354E-8</v>
      </c>
      <c r="AB489" s="68">
        <f t="shared" si="115"/>
        <v>1.5835570142900288E-4</v>
      </c>
      <c r="AC489" s="69"/>
      <c r="AD489" s="70">
        <f t="shared" si="114"/>
        <v>1.5835570142900288</v>
      </c>
      <c r="AE489" s="70"/>
      <c r="AF489" s="74"/>
      <c r="AG489" s="71">
        <v>4830</v>
      </c>
    </row>
    <row r="490" spans="5:33">
      <c r="E490" s="73">
        <v>0.65652777777777771</v>
      </c>
      <c r="G490" s="58">
        <v>18.89</v>
      </c>
      <c r="H490" s="58">
        <v>5.9</v>
      </c>
      <c r="I490" s="58">
        <v>7.62</v>
      </c>
      <c r="J490" s="58">
        <v>18.940000000000001</v>
      </c>
      <c r="K490" s="58">
        <v>5.79</v>
      </c>
      <c r="L490" s="58">
        <v>8.6300000000000008</v>
      </c>
      <c r="M490" s="59">
        <f t="shared" si="102"/>
        <v>18.914999999999999</v>
      </c>
      <c r="N490" s="59">
        <f t="shared" si="102"/>
        <v>5.8450000000000006</v>
      </c>
      <c r="O490" s="59">
        <f t="shared" si="102"/>
        <v>8.125</v>
      </c>
      <c r="P490" s="60">
        <f t="shared" si="107"/>
        <v>0.17714754170439914</v>
      </c>
      <c r="Q490" s="22">
        <f t="shared" si="108"/>
        <v>1.4288939585110987E-6</v>
      </c>
      <c r="R490" s="61">
        <f t="shared" si="109"/>
        <v>4.2227074007815535E-9</v>
      </c>
      <c r="S490" s="22">
        <f t="shared" si="110"/>
        <v>1.7831257792615303E-17</v>
      </c>
      <c r="T490" s="62">
        <v>298</v>
      </c>
      <c r="U490" s="59">
        <f t="shared" si="111"/>
        <v>291.91500000000002</v>
      </c>
      <c r="V490" s="63">
        <f t="shared" si="112"/>
        <v>0.35156885215391298</v>
      </c>
      <c r="W490" s="64">
        <f t="shared" si="113"/>
        <v>2.246822954447198</v>
      </c>
      <c r="X490" s="65">
        <f t="shared" si="103"/>
        <v>-7.7730784536215511E-8</v>
      </c>
      <c r="Y490" s="66">
        <f t="shared" si="104"/>
        <v>-7.7539069580646898E-8</v>
      </c>
      <c r="Z490" s="66">
        <f t="shared" si="105"/>
        <v>-7.753954242579323E-8</v>
      </c>
      <c r="AA490" s="67">
        <f t="shared" si="106"/>
        <v>-7.7348297982923466E-8</v>
      </c>
      <c r="AB490" s="68">
        <f t="shared" si="115"/>
        <v>1.5757964334851092E-4</v>
      </c>
      <c r="AC490" s="69"/>
      <c r="AD490" s="70">
        <f t="shared" si="114"/>
        <v>1.5757964334851091</v>
      </c>
      <c r="AE490" s="70"/>
      <c r="AF490" s="74"/>
      <c r="AG490" s="71">
        <v>4840</v>
      </c>
    </row>
    <row r="491" spans="5:33">
      <c r="E491" s="73">
        <v>0.65664351851851854</v>
      </c>
      <c r="G491" s="58">
        <v>18.89</v>
      </c>
      <c r="H491" s="58">
        <v>5.9</v>
      </c>
      <c r="I491" s="58">
        <v>7.68</v>
      </c>
      <c r="J491" s="58">
        <v>18.940000000000001</v>
      </c>
      <c r="K491" s="58">
        <v>5.79</v>
      </c>
      <c r="L491" s="58">
        <v>8.7100000000000009</v>
      </c>
      <c r="M491" s="59">
        <f t="shared" si="102"/>
        <v>18.914999999999999</v>
      </c>
      <c r="N491" s="59">
        <f t="shared" si="102"/>
        <v>5.8450000000000006</v>
      </c>
      <c r="O491" s="59">
        <f t="shared" si="102"/>
        <v>8.1950000000000003</v>
      </c>
      <c r="P491" s="60">
        <f t="shared" si="107"/>
        <v>0.17867373590985244</v>
      </c>
      <c r="Q491" s="22">
        <f t="shared" si="108"/>
        <v>1.4288939585110987E-6</v>
      </c>
      <c r="R491" s="61">
        <f t="shared" si="109"/>
        <v>4.2227074007815535E-9</v>
      </c>
      <c r="S491" s="22">
        <f t="shared" si="110"/>
        <v>1.7831257792615303E-17</v>
      </c>
      <c r="T491" s="62">
        <v>298</v>
      </c>
      <c r="U491" s="59">
        <f t="shared" si="111"/>
        <v>291.91500000000002</v>
      </c>
      <c r="V491" s="63">
        <f t="shared" si="112"/>
        <v>0.35156885215391298</v>
      </c>
      <c r="W491" s="64">
        <f t="shared" si="113"/>
        <v>2.246822954447198</v>
      </c>
      <c r="X491" s="65">
        <f t="shared" si="103"/>
        <v>-7.8014684105506655E-8</v>
      </c>
      <c r="Y491" s="66">
        <f t="shared" si="104"/>
        <v>-7.7820611210310152E-8</v>
      </c>
      <c r="Z491" s="66">
        <f t="shared" si="105"/>
        <v>-7.7821093994917739E-8</v>
      </c>
      <c r="AA491" s="67">
        <f t="shared" si="106"/>
        <v>-7.7627501482334681E-8</v>
      </c>
      <c r="AB491" s="68">
        <f t="shared" si="115"/>
        <v>1.568042495042909E-4</v>
      </c>
      <c r="AC491" s="69"/>
      <c r="AD491" s="70">
        <f t="shared" si="114"/>
        <v>1.568042495042909</v>
      </c>
      <c r="AE491" s="70"/>
      <c r="AF491" s="74"/>
      <c r="AG491" s="71">
        <v>4850</v>
      </c>
    </row>
    <row r="492" spans="5:33">
      <c r="E492" s="73">
        <v>0.65675925925925926</v>
      </c>
      <c r="G492" s="58">
        <v>18.899999999999999</v>
      </c>
      <c r="H492" s="58">
        <v>5.9</v>
      </c>
      <c r="I492" s="58">
        <v>7.57</v>
      </c>
      <c r="J492" s="58">
        <v>18.940000000000001</v>
      </c>
      <c r="K492" s="58">
        <v>5.79</v>
      </c>
      <c r="L492" s="58">
        <v>8.7100000000000009</v>
      </c>
      <c r="M492" s="59">
        <f t="shared" si="102"/>
        <v>18.920000000000002</v>
      </c>
      <c r="N492" s="59">
        <f t="shared" si="102"/>
        <v>5.8450000000000006</v>
      </c>
      <c r="O492" s="59">
        <f t="shared" si="102"/>
        <v>8.14</v>
      </c>
      <c r="P492" s="60">
        <f t="shared" si="107"/>
        <v>0.17749089094070727</v>
      </c>
      <c r="Q492" s="22">
        <f t="shared" si="108"/>
        <v>1.4288939585110987E-6</v>
      </c>
      <c r="R492" s="61">
        <f t="shared" si="109"/>
        <v>4.2244623002616989E-9</v>
      </c>
      <c r="S492" s="22">
        <f t="shared" si="110"/>
        <v>1.7846081726332364E-17</v>
      </c>
      <c r="T492" s="62">
        <v>298</v>
      </c>
      <c r="U492" s="59">
        <f t="shared" si="111"/>
        <v>291.92</v>
      </c>
      <c r="V492" s="63">
        <f t="shared" si="112"/>
        <v>0.3512739538827393</v>
      </c>
      <c r="W492" s="64">
        <f t="shared" si="113"/>
        <v>2.2452978157989429</v>
      </c>
      <c r="X492" s="65">
        <f t="shared" si="103"/>
        <v>-7.7230129109102385E-8</v>
      </c>
      <c r="Y492" s="66">
        <f t="shared" si="104"/>
        <v>-7.7038991372240699E-8</v>
      </c>
      <c r="Z492" s="66">
        <f t="shared" si="105"/>
        <v>-7.7039464421229162E-8</v>
      </c>
      <c r="AA492" s="67">
        <f t="shared" si="106"/>
        <v>-7.684879739184711E-8</v>
      </c>
      <c r="AB492" s="68">
        <f t="shared" si="115"/>
        <v>1.5602604017762707E-4</v>
      </c>
      <c r="AC492" s="69"/>
      <c r="AD492" s="70">
        <f t="shared" si="114"/>
        <v>1.5602604017762707</v>
      </c>
      <c r="AE492" s="70"/>
      <c r="AF492" s="74"/>
      <c r="AG492" s="71">
        <v>4860</v>
      </c>
    </row>
    <row r="493" spans="5:33">
      <c r="E493" s="73">
        <v>0.65687499999999999</v>
      </c>
      <c r="G493" s="58">
        <v>18.899999999999999</v>
      </c>
      <c r="H493" s="58">
        <v>5.9</v>
      </c>
      <c r="I493" s="58">
        <v>7.55</v>
      </c>
      <c r="J493" s="58">
        <v>18.940000000000001</v>
      </c>
      <c r="K493" s="58">
        <v>5.79</v>
      </c>
      <c r="L493" s="58">
        <v>8.73</v>
      </c>
      <c r="M493" s="59">
        <f t="shared" si="102"/>
        <v>18.920000000000002</v>
      </c>
      <c r="N493" s="59">
        <f t="shared" si="102"/>
        <v>5.8450000000000006</v>
      </c>
      <c r="O493" s="59">
        <f t="shared" si="102"/>
        <v>8.14</v>
      </c>
      <c r="P493" s="60">
        <f t="shared" si="107"/>
        <v>0.17749089094070727</v>
      </c>
      <c r="Q493" s="22">
        <f t="shared" si="108"/>
        <v>1.4288939585110987E-6</v>
      </c>
      <c r="R493" s="61">
        <f t="shared" si="109"/>
        <v>4.2244623002616989E-9</v>
      </c>
      <c r="S493" s="22">
        <f t="shared" si="110"/>
        <v>1.7846081726332364E-17</v>
      </c>
      <c r="T493" s="62">
        <v>298</v>
      </c>
      <c r="U493" s="59">
        <f t="shared" si="111"/>
        <v>291.92</v>
      </c>
      <c r="V493" s="63">
        <f t="shared" si="112"/>
        <v>0.3512739538827393</v>
      </c>
      <c r="W493" s="64">
        <f t="shared" si="113"/>
        <v>2.2452978157989429</v>
      </c>
      <c r="X493" s="65">
        <f t="shared" si="103"/>
        <v>-7.6848798174281725E-8</v>
      </c>
      <c r="Y493" s="66">
        <f t="shared" si="104"/>
        <v>-7.6658604197746715E-8</v>
      </c>
      <c r="Z493" s="66">
        <f t="shared" si="105"/>
        <v>-7.6659074911011836E-8</v>
      </c>
      <c r="AA493" s="67">
        <f t="shared" si="106"/>
        <v>-7.6469349317794589E-8</v>
      </c>
      <c r="AB493" s="68">
        <f t="shared" si="115"/>
        <v>1.5525564711414726E-4</v>
      </c>
      <c r="AC493" s="69"/>
      <c r="AD493" s="70">
        <f t="shared" si="114"/>
        <v>1.5525564711414725</v>
      </c>
      <c r="AE493" s="70"/>
      <c r="AF493" s="74"/>
      <c r="AG493" s="71">
        <v>4870</v>
      </c>
    </row>
    <row r="494" spans="5:33">
      <c r="E494" s="73">
        <v>0.65699074074074071</v>
      </c>
      <c r="G494" s="58">
        <v>18.91</v>
      </c>
      <c r="H494" s="58">
        <v>5.9</v>
      </c>
      <c r="I494" s="58">
        <v>7.58</v>
      </c>
      <c r="J494" s="58">
        <v>18.940000000000001</v>
      </c>
      <c r="K494" s="58">
        <v>5.79</v>
      </c>
      <c r="L494" s="58">
        <v>8.7200000000000006</v>
      </c>
      <c r="M494" s="59">
        <f t="shared" si="102"/>
        <v>18.925000000000001</v>
      </c>
      <c r="N494" s="59">
        <f t="shared" si="102"/>
        <v>5.8450000000000006</v>
      </c>
      <c r="O494" s="59">
        <f t="shared" si="102"/>
        <v>8.15</v>
      </c>
      <c r="P494" s="60">
        <f t="shared" si="107"/>
        <v>0.17772526937393851</v>
      </c>
      <c r="Q494" s="22">
        <f t="shared" si="108"/>
        <v>1.4288939585110987E-6</v>
      </c>
      <c r="R494" s="61">
        <f t="shared" si="109"/>
        <v>4.2262179290540805E-9</v>
      </c>
      <c r="S494" s="22">
        <f t="shared" si="110"/>
        <v>1.7860917983858162E-17</v>
      </c>
      <c r="T494" s="62">
        <v>298</v>
      </c>
      <c r="U494" s="59">
        <f t="shared" si="111"/>
        <v>291.92500000000001</v>
      </c>
      <c r="V494" s="63">
        <f t="shared" si="112"/>
        <v>0.35097906571341703</v>
      </c>
      <c r="W494" s="64">
        <f t="shared" si="113"/>
        <v>2.2437737646025755</v>
      </c>
      <c r="X494" s="65">
        <f t="shared" si="103"/>
        <v>-7.6686037536119794E-8</v>
      </c>
      <c r="Y494" s="66">
        <f t="shared" si="104"/>
        <v>-7.6495708575885206E-8</v>
      </c>
      <c r="Z494" s="66">
        <f t="shared" si="105"/>
        <v>-7.6496180958006747E-8</v>
      </c>
      <c r="AA494" s="67">
        <f t="shared" si="106"/>
        <v>-7.6306322035060108E-8</v>
      </c>
      <c r="AB494" s="68">
        <f t="shared" si="115"/>
        <v>1.5448905793796462E-4</v>
      </c>
      <c r="AC494" s="69"/>
      <c r="AD494" s="70">
        <f t="shared" si="114"/>
        <v>1.5448905793796464</v>
      </c>
      <c r="AE494" s="70"/>
      <c r="AF494" s="74"/>
      <c r="AG494" s="71">
        <v>4880</v>
      </c>
    </row>
    <row r="495" spans="5:33">
      <c r="E495" s="73">
        <v>0.65710648148148143</v>
      </c>
      <c r="G495" s="58">
        <v>18.91</v>
      </c>
      <c r="H495" s="58">
        <v>5.9</v>
      </c>
      <c r="I495" s="58">
        <v>7.51</v>
      </c>
      <c r="J495" s="58">
        <v>18.95</v>
      </c>
      <c r="K495" s="58">
        <v>5.79</v>
      </c>
      <c r="L495" s="58">
        <v>8.6999999999999993</v>
      </c>
      <c r="M495" s="59">
        <f t="shared" si="102"/>
        <v>18.93</v>
      </c>
      <c r="N495" s="59">
        <f t="shared" si="102"/>
        <v>5.8450000000000006</v>
      </c>
      <c r="O495" s="59">
        <f t="shared" si="102"/>
        <v>8.1050000000000004</v>
      </c>
      <c r="P495" s="60">
        <f t="shared" si="107"/>
        <v>0.17676020767714481</v>
      </c>
      <c r="Q495" s="22">
        <f t="shared" si="108"/>
        <v>1.4288939585110987E-6</v>
      </c>
      <c r="R495" s="61">
        <f t="shared" si="109"/>
        <v>4.2279742874617931E-9</v>
      </c>
      <c r="S495" s="22">
        <f t="shared" si="110"/>
        <v>1.7875766575438057E-17</v>
      </c>
      <c r="T495" s="62">
        <v>298</v>
      </c>
      <c r="U495" s="59">
        <f t="shared" si="111"/>
        <v>291.93</v>
      </c>
      <c r="V495" s="63">
        <f t="shared" si="112"/>
        <v>0.35068418764542525</v>
      </c>
      <c r="W495" s="64">
        <f t="shared" si="113"/>
        <v>2.2422508000463952</v>
      </c>
      <c r="X495" s="65">
        <f t="shared" si="103"/>
        <v>-7.6006655760796953E-8</v>
      </c>
      <c r="Y495" s="66">
        <f t="shared" si="104"/>
        <v>-7.5818753805081605E-8</v>
      </c>
      <c r="Z495" s="66">
        <f t="shared" si="105"/>
        <v>-7.5819218332097156E-8</v>
      </c>
      <c r="AA495" s="67">
        <f t="shared" si="106"/>
        <v>-7.5631778606610746E-8</v>
      </c>
      <c r="AB495" s="68">
        <f t="shared" si="115"/>
        <v>1.5372409770689969E-4</v>
      </c>
      <c r="AC495" s="69"/>
      <c r="AD495" s="70">
        <f t="shared" si="114"/>
        <v>1.537240977068997</v>
      </c>
      <c r="AE495" s="70"/>
      <c r="AF495" s="74"/>
      <c r="AG495" s="71">
        <v>4890</v>
      </c>
    </row>
    <row r="496" spans="5:33">
      <c r="E496" s="73">
        <v>0.65722222222222226</v>
      </c>
      <c r="G496" s="58">
        <v>18.91</v>
      </c>
      <c r="H496" s="58">
        <v>5.9</v>
      </c>
      <c r="I496" s="58">
        <v>7.52</v>
      </c>
      <c r="J496" s="58">
        <v>18.95</v>
      </c>
      <c r="K496" s="58">
        <v>5.79</v>
      </c>
      <c r="L496" s="58">
        <v>8.64</v>
      </c>
      <c r="M496" s="59">
        <f t="shared" si="102"/>
        <v>18.93</v>
      </c>
      <c r="N496" s="59">
        <f t="shared" si="102"/>
        <v>5.8450000000000006</v>
      </c>
      <c r="O496" s="59">
        <f t="shared" si="102"/>
        <v>8.08</v>
      </c>
      <c r="P496" s="60">
        <f t="shared" si="107"/>
        <v>0.17621498803594449</v>
      </c>
      <c r="Q496" s="22">
        <f t="shared" si="108"/>
        <v>1.4288939585110987E-6</v>
      </c>
      <c r="R496" s="61">
        <f t="shared" si="109"/>
        <v>4.2279742874617931E-9</v>
      </c>
      <c r="S496" s="22">
        <f t="shared" si="110"/>
        <v>1.7875766575438057E-17</v>
      </c>
      <c r="T496" s="62">
        <v>298</v>
      </c>
      <c r="U496" s="59">
        <f t="shared" si="111"/>
        <v>291.93</v>
      </c>
      <c r="V496" s="63">
        <f t="shared" si="112"/>
        <v>0.35068418764542525</v>
      </c>
      <c r="W496" s="64">
        <f t="shared" si="113"/>
        <v>2.2422508000463952</v>
      </c>
      <c r="X496" s="65">
        <f t="shared" si="103"/>
        <v>-7.5398491960853759E-8</v>
      </c>
      <c r="Y496" s="66">
        <f t="shared" si="104"/>
        <v>-7.5212668443095878E-8</v>
      </c>
      <c r="Z496" s="66">
        <f t="shared" si="105"/>
        <v>-7.5213126414851731E-8</v>
      </c>
      <c r="AA496" s="67">
        <f t="shared" si="106"/>
        <v>-7.5027758611459133E-8</v>
      </c>
      <c r="AB496" s="68">
        <f t="shared" si="115"/>
        <v>1.5296590707583008E-4</v>
      </c>
      <c r="AC496" s="69"/>
      <c r="AD496" s="70">
        <f t="shared" si="114"/>
        <v>1.5296590707583009</v>
      </c>
      <c r="AE496" s="70"/>
      <c r="AF496" s="74"/>
      <c r="AG496" s="71">
        <v>4900</v>
      </c>
    </row>
    <row r="497" spans="5:33">
      <c r="E497" s="73">
        <v>0.65733796296296299</v>
      </c>
      <c r="G497" s="58">
        <v>18.91</v>
      </c>
      <c r="H497" s="58">
        <v>5.9</v>
      </c>
      <c r="I497" s="58">
        <v>7.62</v>
      </c>
      <c r="J497" s="58">
        <v>18.95</v>
      </c>
      <c r="K497" s="58">
        <v>5.79</v>
      </c>
      <c r="L497" s="58">
        <v>8.56</v>
      </c>
      <c r="M497" s="59">
        <f t="shared" si="102"/>
        <v>18.93</v>
      </c>
      <c r="N497" s="59">
        <f t="shared" si="102"/>
        <v>5.8450000000000006</v>
      </c>
      <c r="O497" s="59">
        <f t="shared" si="102"/>
        <v>8.09</v>
      </c>
      <c r="P497" s="60">
        <f t="shared" si="107"/>
        <v>0.17643307589242457</v>
      </c>
      <c r="Q497" s="22">
        <f t="shared" si="108"/>
        <v>1.4288939585110987E-6</v>
      </c>
      <c r="R497" s="61">
        <f t="shared" si="109"/>
        <v>4.2279742874617931E-9</v>
      </c>
      <c r="S497" s="22">
        <f t="shared" si="110"/>
        <v>1.7875766575438057E-17</v>
      </c>
      <c r="T497" s="62">
        <v>298</v>
      </c>
      <c r="U497" s="59">
        <f t="shared" si="111"/>
        <v>291.93</v>
      </c>
      <c r="V497" s="63">
        <f t="shared" si="112"/>
        <v>0.35068418764542525</v>
      </c>
      <c r="W497" s="64">
        <f t="shared" si="113"/>
        <v>2.2422508000463952</v>
      </c>
      <c r="X497" s="65">
        <f t="shared" si="103"/>
        <v>-7.5120615503606067E-8</v>
      </c>
      <c r="Y497" s="66">
        <f t="shared" si="104"/>
        <v>-7.4935247694851115E-8</v>
      </c>
      <c r="Z497" s="66">
        <f t="shared" si="105"/>
        <v>-7.4935705108895077E-8</v>
      </c>
      <c r="AA497" s="67">
        <f t="shared" si="106"/>
        <v>-7.4750792456752146E-8</v>
      </c>
      <c r="AB497" s="68">
        <f t="shared" si="115"/>
        <v>1.5221377734201641E-4</v>
      </c>
      <c r="AC497" s="69"/>
      <c r="AD497" s="70">
        <f t="shared" si="114"/>
        <v>1.5221377734201642</v>
      </c>
      <c r="AE497" s="70"/>
      <c r="AF497" s="74"/>
      <c r="AG497" s="71">
        <v>4910</v>
      </c>
    </row>
    <row r="498" spans="5:33">
      <c r="E498" s="73">
        <v>0.65745370370370371</v>
      </c>
      <c r="G498" s="58">
        <v>18.91</v>
      </c>
      <c r="H498" s="58">
        <v>5.9</v>
      </c>
      <c r="I498" s="58">
        <v>7.46</v>
      </c>
      <c r="J498" s="58">
        <v>18.96</v>
      </c>
      <c r="K498" s="58">
        <v>5.79</v>
      </c>
      <c r="L498" s="58">
        <v>8.67</v>
      </c>
      <c r="M498" s="59">
        <f t="shared" si="102"/>
        <v>18.935000000000002</v>
      </c>
      <c r="N498" s="59">
        <f t="shared" si="102"/>
        <v>5.8450000000000006</v>
      </c>
      <c r="O498" s="59">
        <f t="shared" si="102"/>
        <v>8.0649999999999995</v>
      </c>
      <c r="P498" s="60">
        <f t="shared" si="107"/>
        <v>0.17590402252878043</v>
      </c>
      <c r="Q498" s="22">
        <f t="shared" si="108"/>
        <v>1.4288939585110987E-6</v>
      </c>
      <c r="R498" s="61">
        <f t="shared" si="109"/>
        <v>4.2297313757880563E-9</v>
      </c>
      <c r="S498" s="22">
        <f t="shared" si="110"/>
        <v>1.7890627511325923E-17</v>
      </c>
      <c r="T498" s="62">
        <v>298</v>
      </c>
      <c r="U498" s="59">
        <f t="shared" si="111"/>
        <v>291.935</v>
      </c>
      <c r="V498" s="63">
        <f t="shared" si="112"/>
        <v>0.35038931967824516</v>
      </c>
      <c r="W498" s="64">
        <f t="shared" si="113"/>
        <v>2.2407289213193446</v>
      </c>
      <c r="X498" s="65">
        <f t="shared" si="103"/>
        <v>-7.4639262148300588E-8</v>
      </c>
      <c r="Y498" s="66">
        <f t="shared" si="104"/>
        <v>-7.4455356931909746E-8</v>
      </c>
      <c r="Z498" s="66">
        <f t="shared" si="105"/>
        <v>-7.445581005976286E-8</v>
      </c>
      <c r="AA498" s="67">
        <f t="shared" si="106"/>
        <v>-7.4272355738283018E-8</v>
      </c>
      <c r="AB498" s="68">
        <f t="shared" si="115"/>
        <v>1.5146442181940333E-4</v>
      </c>
      <c r="AC498" s="69"/>
      <c r="AD498" s="70">
        <f t="shared" si="114"/>
        <v>1.5146442181940332</v>
      </c>
      <c r="AE498" s="70"/>
      <c r="AF498" s="74"/>
      <c r="AG498" s="71">
        <v>4920</v>
      </c>
    </row>
    <row r="499" spans="5:33">
      <c r="E499" s="73">
        <v>0.65756944444444443</v>
      </c>
      <c r="G499" s="58">
        <v>18.91</v>
      </c>
      <c r="H499" s="58">
        <v>5.9</v>
      </c>
      <c r="I499" s="58">
        <v>7.59</v>
      </c>
      <c r="J499" s="58">
        <v>18.96</v>
      </c>
      <c r="K499" s="58">
        <v>5.79</v>
      </c>
      <c r="L499" s="58">
        <v>8.77</v>
      </c>
      <c r="M499" s="59">
        <f t="shared" si="102"/>
        <v>18.935000000000002</v>
      </c>
      <c r="N499" s="59">
        <f t="shared" si="102"/>
        <v>5.8450000000000006</v>
      </c>
      <c r="O499" s="59">
        <f t="shared" si="102"/>
        <v>8.18</v>
      </c>
      <c r="P499" s="60">
        <f t="shared" si="107"/>
        <v>0.17841226339558883</v>
      </c>
      <c r="Q499" s="22">
        <f t="shared" si="108"/>
        <v>1.4288939585110987E-6</v>
      </c>
      <c r="R499" s="61">
        <f t="shared" si="109"/>
        <v>4.2297313757880563E-9</v>
      </c>
      <c r="S499" s="22">
        <f t="shared" si="110"/>
        <v>1.7890627511325923E-17</v>
      </c>
      <c r="T499" s="62">
        <v>298</v>
      </c>
      <c r="U499" s="59">
        <f t="shared" si="111"/>
        <v>291.935</v>
      </c>
      <c r="V499" s="63">
        <f t="shared" si="112"/>
        <v>0.35038931967824516</v>
      </c>
      <c r="W499" s="64">
        <f t="shared" si="113"/>
        <v>2.2407289213193446</v>
      </c>
      <c r="X499" s="65">
        <f t="shared" si="103"/>
        <v>-7.5331416744283366E-8</v>
      </c>
      <c r="Y499" s="66">
        <f t="shared" si="104"/>
        <v>-7.5143159465127438E-8</v>
      </c>
      <c r="Z499" s="66">
        <f t="shared" si="105"/>
        <v>-7.514362993023598E-8</v>
      </c>
      <c r="AA499" s="67">
        <f t="shared" si="106"/>
        <v>-7.4955840764753161E-8</v>
      </c>
      <c r="AB499" s="68">
        <f t="shared" si="115"/>
        <v>1.5071986523295346E-4</v>
      </c>
      <c r="AC499" s="69"/>
      <c r="AD499" s="70">
        <f t="shared" si="114"/>
        <v>1.5071986523295346</v>
      </c>
      <c r="AE499" s="70"/>
      <c r="AF499" s="74"/>
      <c r="AG499" s="71">
        <v>4930</v>
      </c>
    </row>
    <row r="500" spans="5:33">
      <c r="E500" s="73">
        <v>0.65768518518518515</v>
      </c>
      <c r="G500" s="58">
        <v>18.91</v>
      </c>
      <c r="H500" s="58">
        <v>5.9</v>
      </c>
      <c r="I500" s="58">
        <v>7.53</v>
      </c>
      <c r="J500" s="58">
        <v>18.96</v>
      </c>
      <c r="K500" s="58">
        <v>5.79</v>
      </c>
      <c r="L500" s="58">
        <v>8.8000000000000007</v>
      </c>
      <c r="M500" s="59">
        <f t="shared" si="102"/>
        <v>18.935000000000002</v>
      </c>
      <c r="N500" s="59">
        <f t="shared" si="102"/>
        <v>5.8450000000000006</v>
      </c>
      <c r="O500" s="59">
        <f t="shared" si="102"/>
        <v>8.1650000000000009</v>
      </c>
      <c r="P500" s="60">
        <f t="shared" si="107"/>
        <v>0.17808510154339646</v>
      </c>
      <c r="Q500" s="22">
        <f t="shared" si="108"/>
        <v>1.4288939585110987E-6</v>
      </c>
      <c r="R500" s="61">
        <f t="shared" si="109"/>
        <v>4.2297313757880563E-9</v>
      </c>
      <c r="S500" s="22">
        <f t="shared" si="110"/>
        <v>1.7890627511325923E-17</v>
      </c>
      <c r="T500" s="62">
        <v>298</v>
      </c>
      <c r="U500" s="59">
        <f t="shared" si="111"/>
        <v>291.935</v>
      </c>
      <c r="V500" s="63">
        <f t="shared" si="112"/>
        <v>0.35038931967824516</v>
      </c>
      <c r="W500" s="64">
        <f t="shared" si="113"/>
        <v>2.2407289213193446</v>
      </c>
      <c r="X500" s="65">
        <f t="shared" si="103"/>
        <v>-7.4818391963328431E-8</v>
      </c>
      <c r="Y500" s="66">
        <f t="shared" si="104"/>
        <v>-7.4631759624872301E-8</v>
      </c>
      <c r="Z500" s="66">
        <f t="shared" si="105"/>
        <v>-7.4632225173901673E-8</v>
      </c>
      <c r="AA500" s="67">
        <f t="shared" si="106"/>
        <v>-7.4446056061877433E-8</v>
      </c>
      <c r="AB500" s="68">
        <f t="shared" si="115"/>
        <v>1.4996843050578719E-4</v>
      </c>
      <c r="AC500" s="69"/>
      <c r="AD500" s="70">
        <f t="shared" si="114"/>
        <v>1.4996843050578719</v>
      </c>
      <c r="AE500" s="70"/>
      <c r="AF500" s="74"/>
      <c r="AG500" s="71">
        <v>4940</v>
      </c>
    </row>
    <row r="501" spans="5:33">
      <c r="E501" s="73">
        <v>0.65780092592592587</v>
      </c>
      <c r="G501" s="58">
        <v>18.920000000000002</v>
      </c>
      <c r="H501" s="58">
        <v>5.9</v>
      </c>
      <c r="I501" s="58">
        <v>7.5</v>
      </c>
      <c r="J501" s="58">
        <v>18.96</v>
      </c>
      <c r="K501" s="58">
        <v>5.79</v>
      </c>
      <c r="L501" s="58">
        <v>8.7799999999999994</v>
      </c>
      <c r="M501" s="59">
        <f t="shared" si="102"/>
        <v>18.940000000000001</v>
      </c>
      <c r="N501" s="59">
        <f t="shared" si="102"/>
        <v>5.8450000000000006</v>
      </c>
      <c r="O501" s="59">
        <f t="shared" si="102"/>
        <v>8.14</v>
      </c>
      <c r="P501" s="60">
        <f t="shared" si="107"/>
        <v>0.17755615140433431</v>
      </c>
      <c r="Q501" s="22">
        <f t="shared" si="108"/>
        <v>1.4288939585110987E-6</v>
      </c>
      <c r="R501" s="61">
        <f t="shared" si="109"/>
        <v>4.2314891943362112E-9</v>
      </c>
      <c r="S501" s="22">
        <f t="shared" si="110"/>
        <v>1.7905500801784118E-17</v>
      </c>
      <c r="T501" s="62">
        <v>298</v>
      </c>
      <c r="U501" s="59">
        <f t="shared" si="111"/>
        <v>291.94</v>
      </c>
      <c r="V501" s="63">
        <f t="shared" si="112"/>
        <v>0.35009446181136022</v>
      </c>
      <c r="W501" s="64">
        <f t="shared" si="113"/>
        <v>2.2392081276110107</v>
      </c>
      <c r="X501" s="65">
        <f t="shared" si="103"/>
        <v>-7.4337095929146412E-8</v>
      </c>
      <c r="Y501" s="66">
        <f t="shared" si="104"/>
        <v>-7.4151935571937124E-8</v>
      </c>
      <c r="Z501" s="66">
        <f t="shared" si="105"/>
        <v>-7.4152396773137603E-8</v>
      </c>
      <c r="AA501" s="67">
        <f t="shared" si="106"/>
        <v>-7.3967695319590027E-8</v>
      </c>
      <c r="AB501" s="68">
        <f t="shared" si="115"/>
        <v>1.4922210980974925E-4</v>
      </c>
      <c r="AC501" s="69"/>
      <c r="AD501" s="70">
        <f t="shared" si="114"/>
        <v>1.4922210980974926</v>
      </c>
      <c r="AE501" s="70"/>
      <c r="AF501" s="74"/>
      <c r="AG501" s="71">
        <v>4950</v>
      </c>
    </row>
    <row r="502" spans="5:33">
      <c r="E502" s="73">
        <v>0.65791666666666671</v>
      </c>
      <c r="G502" s="58">
        <v>18.920000000000002</v>
      </c>
      <c r="H502" s="58">
        <v>5.9</v>
      </c>
      <c r="I502" s="58">
        <v>7.45</v>
      </c>
      <c r="J502" s="58">
        <v>18.96</v>
      </c>
      <c r="K502" s="58">
        <v>5.79</v>
      </c>
      <c r="L502" s="58">
        <v>8.77</v>
      </c>
      <c r="M502" s="59">
        <f t="shared" si="102"/>
        <v>18.940000000000001</v>
      </c>
      <c r="N502" s="59">
        <f t="shared" si="102"/>
        <v>5.8450000000000006</v>
      </c>
      <c r="O502" s="59">
        <f t="shared" si="102"/>
        <v>8.11</v>
      </c>
      <c r="P502" s="60">
        <f t="shared" si="107"/>
        <v>0.17690176755394973</v>
      </c>
      <c r="Q502" s="22">
        <f t="shared" si="108"/>
        <v>1.4288939585110987E-6</v>
      </c>
      <c r="R502" s="61">
        <f t="shared" si="109"/>
        <v>4.2314891943362112E-9</v>
      </c>
      <c r="S502" s="22">
        <f t="shared" si="110"/>
        <v>1.7905500801784118E-17</v>
      </c>
      <c r="T502" s="62">
        <v>298</v>
      </c>
      <c r="U502" s="59">
        <f t="shared" si="111"/>
        <v>291.94</v>
      </c>
      <c r="V502" s="63">
        <f t="shared" si="112"/>
        <v>0.35009446181136022</v>
      </c>
      <c r="W502" s="64">
        <f t="shared" si="113"/>
        <v>2.2392081276110107</v>
      </c>
      <c r="X502" s="65">
        <f t="shared" si="103"/>
        <v>-7.3695087870805745E-8</v>
      </c>
      <c r="Y502" s="66">
        <f t="shared" si="104"/>
        <v>-7.3512203155975293E-8</v>
      </c>
      <c r="Z502" s="66">
        <f t="shared" si="105"/>
        <v>-7.3512657010090748E-8</v>
      </c>
      <c r="AA502" s="67">
        <f t="shared" si="106"/>
        <v>-7.3330223896770256E-8</v>
      </c>
      <c r="AB502" s="68">
        <f t="shared" si="115"/>
        <v>1.4848058738318445E-4</v>
      </c>
      <c r="AC502" s="69"/>
      <c r="AD502" s="70">
        <f t="shared" si="114"/>
        <v>1.4848058738318446</v>
      </c>
      <c r="AE502" s="70"/>
      <c r="AF502" s="74"/>
      <c r="AG502" s="71">
        <v>4960</v>
      </c>
    </row>
    <row r="503" spans="5:33">
      <c r="E503" s="73">
        <v>0.65803240740740743</v>
      </c>
      <c r="G503" s="58">
        <v>18.920000000000002</v>
      </c>
      <c r="H503" s="58">
        <v>5.9</v>
      </c>
      <c r="I503" s="58">
        <v>7.37</v>
      </c>
      <c r="J503" s="58">
        <v>18.97</v>
      </c>
      <c r="K503" s="58">
        <v>5.79</v>
      </c>
      <c r="L503" s="58">
        <v>8.76</v>
      </c>
      <c r="M503" s="59">
        <f t="shared" si="102"/>
        <v>18.945</v>
      </c>
      <c r="N503" s="59">
        <f t="shared" si="102"/>
        <v>5.8450000000000006</v>
      </c>
      <c r="O503" s="59">
        <f t="shared" si="102"/>
        <v>8.0649999999999995</v>
      </c>
      <c r="P503" s="60">
        <f t="shared" si="107"/>
        <v>0.17593636400082149</v>
      </c>
      <c r="Q503" s="22">
        <f t="shared" si="108"/>
        <v>1.4288939585110987E-6</v>
      </c>
      <c r="R503" s="61">
        <f t="shared" si="109"/>
        <v>4.2332477434097265E-9</v>
      </c>
      <c r="S503" s="22">
        <f t="shared" si="110"/>
        <v>1.7920386457083542E-17</v>
      </c>
      <c r="T503" s="62">
        <v>298</v>
      </c>
      <c r="U503" s="59">
        <f t="shared" si="111"/>
        <v>291.94499999999999</v>
      </c>
      <c r="V503" s="63">
        <f t="shared" si="112"/>
        <v>0.34979961404424731</v>
      </c>
      <c r="W503" s="64">
        <f t="shared" si="113"/>
        <v>2.2376884181115764</v>
      </c>
      <c r="X503" s="65">
        <f t="shared" si="103"/>
        <v>-7.3040241760400891E-8</v>
      </c>
      <c r="Y503" s="66">
        <f t="shared" si="104"/>
        <v>-7.285969892570748E-8</v>
      </c>
      <c r="Z503" s="66">
        <f t="shared" si="105"/>
        <v>-7.2860145196343682E-8</v>
      </c>
      <c r="AA503" s="67">
        <f t="shared" si="106"/>
        <v>-7.2680046426078968E-8</v>
      </c>
      <c r="AB503" s="68">
        <f t="shared" si="115"/>
        <v>1.4774546232968494E-4</v>
      </c>
      <c r="AC503" s="69"/>
      <c r="AD503" s="70">
        <f t="shared" si="114"/>
        <v>1.4774546232968495</v>
      </c>
      <c r="AE503" s="70"/>
      <c r="AF503" s="74"/>
      <c r="AG503" s="71">
        <v>4970</v>
      </c>
    </row>
    <row r="504" spans="5:33">
      <c r="E504" s="73">
        <v>0.65814814814814815</v>
      </c>
      <c r="G504" s="58">
        <v>18.920000000000002</v>
      </c>
      <c r="H504" s="58">
        <v>5.9</v>
      </c>
      <c r="I504" s="58">
        <v>7.4</v>
      </c>
      <c r="J504" s="58">
        <v>18.97</v>
      </c>
      <c r="K504" s="58">
        <v>5.79</v>
      </c>
      <c r="L504" s="58">
        <v>8.7799999999999994</v>
      </c>
      <c r="M504" s="59">
        <f t="shared" si="102"/>
        <v>18.945</v>
      </c>
      <c r="N504" s="59">
        <f t="shared" si="102"/>
        <v>5.8450000000000006</v>
      </c>
      <c r="O504" s="59">
        <f t="shared" si="102"/>
        <v>8.09</v>
      </c>
      <c r="P504" s="60">
        <f t="shared" si="107"/>
        <v>0.17648173400702369</v>
      </c>
      <c r="Q504" s="22">
        <f t="shared" si="108"/>
        <v>1.4288939585110987E-6</v>
      </c>
      <c r="R504" s="61">
        <f t="shared" si="109"/>
        <v>4.2332477434097265E-9</v>
      </c>
      <c r="S504" s="22">
        <f t="shared" si="110"/>
        <v>1.7920386457083542E-17</v>
      </c>
      <c r="T504" s="62">
        <v>298</v>
      </c>
      <c r="U504" s="59">
        <f t="shared" si="111"/>
        <v>291.94499999999999</v>
      </c>
      <c r="V504" s="63">
        <f t="shared" si="112"/>
        <v>0.34979961404424731</v>
      </c>
      <c r="W504" s="64">
        <f t="shared" si="113"/>
        <v>2.2376884181115764</v>
      </c>
      <c r="X504" s="65">
        <f t="shared" si="103"/>
        <v>-7.2905341791827783E-8</v>
      </c>
      <c r="Y504" s="66">
        <f t="shared" si="104"/>
        <v>-7.2724573790928539E-8</v>
      </c>
      <c r="Z504" s="66">
        <f t="shared" si="105"/>
        <v>-7.2725022003217876E-8</v>
      </c>
      <c r="AA504" s="67">
        <f t="shared" si="106"/>
        <v>-7.2544699991933006E-8</v>
      </c>
      <c r="AB504" s="68">
        <f t="shared" si="115"/>
        <v>1.4701686236896731E-4</v>
      </c>
      <c r="AC504" s="69"/>
      <c r="AD504" s="70">
        <f t="shared" si="114"/>
        <v>1.4701686236896732</v>
      </c>
      <c r="AE504" s="70"/>
      <c r="AF504" s="74"/>
      <c r="AG504" s="71">
        <v>4980</v>
      </c>
    </row>
    <row r="505" spans="5:33">
      <c r="E505" s="73">
        <v>0.65826388888888887</v>
      </c>
      <c r="G505" s="58">
        <v>18.920000000000002</v>
      </c>
      <c r="H505" s="58">
        <v>5.9</v>
      </c>
      <c r="I505" s="58">
        <v>7.59</v>
      </c>
      <c r="J505" s="58">
        <v>18.97</v>
      </c>
      <c r="K505" s="58">
        <v>5.79</v>
      </c>
      <c r="L505" s="58">
        <v>8.7100000000000009</v>
      </c>
      <c r="M505" s="59">
        <f t="shared" si="102"/>
        <v>18.945</v>
      </c>
      <c r="N505" s="59">
        <f t="shared" si="102"/>
        <v>5.8450000000000006</v>
      </c>
      <c r="O505" s="59">
        <f t="shared" si="102"/>
        <v>8.15</v>
      </c>
      <c r="P505" s="60">
        <f t="shared" si="107"/>
        <v>0.17779062202190893</v>
      </c>
      <c r="Q505" s="22">
        <f t="shared" si="108"/>
        <v>1.4288939585110987E-6</v>
      </c>
      <c r="R505" s="61">
        <f t="shared" si="109"/>
        <v>4.2332477434097265E-9</v>
      </c>
      <c r="S505" s="22">
        <f t="shared" si="110"/>
        <v>1.7920386457083542E-17</v>
      </c>
      <c r="T505" s="62">
        <v>298</v>
      </c>
      <c r="U505" s="59">
        <f t="shared" si="111"/>
        <v>291.94499999999999</v>
      </c>
      <c r="V505" s="63">
        <f t="shared" si="112"/>
        <v>0.34979961404424731</v>
      </c>
      <c r="W505" s="64">
        <f t="shared" si="113"/>
        <v>2.2376884181115764</v>
      </c>
      <c r="X505" s="65">
        <f t="shared" si="103"/>
        <v>-7.3082733125771678E-8</v>
      </c>
      <c r="Y505" s="66">
        <f t="shared" si="104"/>
        <v>-7.2900181345505433E-8</v>
      </c>
      <c r="Z505" s="66">
        <f t="shared" si="105"/>
        <v>-7.2900637337653676E-8</v>
      </c>
      <c r="AA505" s="67">
        <f t="shared" si="106"/>
        <v>-7.2718539271509833E-8</v>
      </c>
      <c r="AB505" s="68">
        <f t="shared" si="115"/>
        <v>1.4628961364668056E-4</v>
      </c>
      <c r="AC505" s="69"/>
      <c r="AD505" s="70">
        <f t="shared" si="114"/>
        <v>1.4628961364668056</v>
      </c>
      <c r="AE505" s="70"/>
      <c r="AF505" s="74"/>
      <c r="AG505" s="71">
        <v>4990</v>
      </c>
    </row>
    <row r="506" spans="5:33">
      <c r="E506" s="73">
        <v>0.65837962962962959</v>
      </c>
      <c r="G506" s="58">
        <v>18.93</v>
      </c>
      <c r="H506" s="58">
        <v>5.89</v>
      </c>
      <c r="I506" s="58">
        <v>7.43</v>
      </c>
      <c r="J506" s="58">
        <v>18.97</v>
      </c>
      <c r="K506" s="58">
        <v>5.78</v>
      </c>
      <c r="L506" s="58">
        <v>8.69</v>
      </c>
      <c r="M506" s="59">
        <f t="shared" si="102"/>
        <v>18.95</v>
      </c>
      <c r="N506" s="59">
        <f t="shared" si="102"/>
        <v>5.835</v>
      </c>
      <c r="O506" s="59">
        <f t="shared" si="102"/>
        <v>8.0599999999999987</v>
      </c>
      <c r="P506" s="60">
        <f t="shared" si="107"/>
        <v>0.17584345516768571</v>
      </c>
      <c r="Q506" s="22">
        <f t="shared" si="108"/>
        <v>1.4621771744567165E-6</v>
      </c>
      <c r="R506" s="61">
        <f t="shared" si="109"/>
        <v>4.1386064941899497E-9</v>
      </c>
      <c r="S506" s="22">
        <f t="shared" si="110"/>
        <v>1.7128063713751226E-17</v>
      </c>
      <c r="T506" s="62">
        <v>298</v>
      </c>
      <c r="U506" s="59">
        <f t="shared" si="111"/>
        <v>291.95</v>
      </c>
      <c r="V506" s="63">
        <f t="shared" si="112"/>
        <v>0.34950477637639199</v>
      </c>
      <c r="W506" s="64">
        <f t="shared" si="113"/>
        <v>2.2361697920119012</v>
      </c>
      <c r="X506" s="65">
        <f t="shared" si="103"/>
        <v>-6.8788881300462399E-8</v>
      </c>
      <c r="Y506" s="66">
        <f t="shared" si="104"/>
        <v>-6.86263404101187E-8</v>
      </c>
      <c r="Z506" s="66">
        <f t="shared" si="105"/>
        <v>-6.8626724477144275E-8</v>
      </c>
      <c r="AA506" s="67">
        <f t="shared" si="106"/>
        <v>-6.8464565838806227E-8</v>
      </c>
      <c r="AB506" s="68">
        <f t="shared" si="115"/>
        <v>1.4556060879707456E-4</v>
      </c>
      <c r="AC506" s="69"/>
      <c r="AD506" s="70">
        <f t="shared" si="114"/>
        <v>1.4556060879707455</v>
      </c>
      <c r="AE506" s="70"/>
      <c r="AF506" s="74"/>
      <c r="AG506" s="71">
        <v>5000</v>
      </c>
    </row>
    <row r="507" spans="5:33">
      <c r="E507" s="73">
        <v>0.65849537037037031</v>
      </c>
      <c r="G507" s="58">
        <v>18.93</v>
      </c>
      <c r="H507" s="58">
        <v>5.89</v>
      </c>
      <c r="I507" s="58">
        <v>7.38</v>
      </c>
      <c r="J507" s="58">
        <v>18.97</v>
      </c>
      <c r="K507" s="58">
        <v>5.78</v>
      </c>
      <c r="L507" s="58">
        <v>8.8000000000000007</v>
      </c>
      <c r="M507" s="59">
        <f t="shared" si="102"/>
        <v>18.95</v>
      </c>
      <c r="N507" s="59">
        <f t="shared" si="102"/>
        <v>5.835</v>
      </c>
      <c r="O507" s="59">
        <f t="shared" si="102"/>
        <v>8.09</v>
      </c>
      <c r="P507" s="60">
        <f t="shared" si="107"/>
        <v>0.17649795934324783</v>
      </c>
      <c r="Q507" s="22">
        <f t="shared" si="108"/>
        <v>1.4621771744567165E-6</v>
      </c>
      <c r="R507" s="61">
        <f t="shared" si="109"/>
        <v>4.1386064941899497E-9</v>
      </c>
      <c r="S507" s="22">
        <f t="shared" si="110"/>
        <v>1.7128063713751226E-17</v>
      </c>
      <c r="T507" s="62">
        <v>298</v>
      </c>
      <c r="U507" s="59">
        <f t="shared" si="111"/>
        <v>291.95</v>
      </c>
      <c r="V507" s="63">
        <f t="shared" si="112"/>
        <v>0.34950477637639199</v>
      </c>
      <c r="W507" s="64">
        <f t="shared" si="113"/>
        <v>2.2361697920119012</v>
      </c>
      <c r="X507" s="65">
        <f t="shared" si="103"/>
        <v>-6.8719397337718527E-8</v>
      </c>
      <c r="Y507" s="66">
        <f t="shared" si="104"/>
        <v>-6.8556416250866591E-8</v>
      </c>
      <c r="Z507" s="66">
        <f t="shared" si="105"/>
        <v>-6.855680279143158E-8</v>
      </c>
      <c r="AA507" s="67">
        <f t="shared" si="106"/>
        <v>-6.8394206411636072E-8</v>
      </c>
      <c r="AB507" s="68">
        <f t="shared" si="115"/>
        <v>1.4487434283555156E-4</v>
      </c>
      <c r="AC507" s="69"/>
      <c r="AD507" s="70">
        <f t="shared" si="114"/>
        <v>1.4487434283555156</v>
      </c>
      <c r="AE507" s="70"/>
      <c r="AF507" s="74"/>
      <c r="AG507" s="71">
        <v>5010</v>
      </c>
    </row>
    <row r="508" spans="5:33">
      <c r="E508" s="73">
        <v>0.65861111111111115</v>
      </c>
      <c r="G508" s="58">
        <v>18.93</v>
      </c>
      <c r="H508" s="58">
        <v>5.89</v>
      </c>
      <c r="I508" s="58">
        <v>7.45</v>
      </c>
      <c r="J508" s="58">
        <v>18.97</v>
      </c>
      <c r="K508" s="58">
        <v>5.78</v>
      </c>
      <c r="L508" s="58">
        <v>8.65</v>
      </c>
      <c r="M508" s="59">
        <f t="shared" si="102"/>
        <v>18.95</v>
      </c>
      <c r="N508" s="59">
        <f t="shared" si="102"/>
        <v>5.835</v>
      </c>
      <c r="O508" s="59">
        <f t="shared" si="102"/>
        <v>8.0500000000000007</v>
      </c>
      <c r="P508" s="60">
        <f t="shared" si="107"/>
        <v>0.17562528710916503</v>
      </c>
      <c r="Q508" s="22">
        <f t="shared" si="108"/>
        <v>1.4621771744567165E-6</v>
      </c>
      <c r="R508" s="61">
        <f t="shared" si="109"/>
        <v>4.1386064941899497E-9</v>
      </c>
      <c r="S508" s="22">
        <f t="shared" si="110"/>
        <v>1.7128063713751226E-17</v>
      </c>
      <c r="T508" s="62">
        <v>298</v>
      </c>
      <c r="U508" s="59">
        <f t="shared" si="111"/>
        <v>291.95</v>
      </c>
      <c r="V508" s="63">
        <f t="shared" si="112"/>
        <v>0.34950477637639199</v>
      </c>
      <c r="W508" s="64">
        <f t="shared" si="113"/>
        <v>2.2361697920119012</v>
      </c>
      <c r="X508" s="65">
        <f t="shared" si="103"/>
        <v>-6.8056040364061005E-8</v>
      </c>
      <c r="Y508" s="66">
        <f t="shared" si="104"/>
        <v>-6.7895430614975895E-8</v>
      </c>
      <c r="Z508" s="66">
        <f t="shared" si="105"/>
        <v>-6.7895809648069259E-8</v>
      </c>
      <c r="AA508" s="67">
        <f t="shared" si="106"/>
        <v>-6.7735577143069244E-8</v>
      </c>
      <c r="AB508" s="68">
        <f t="shared" si="115"/>
        <v>1.4418877609916164E-4</v>
      </c>
      <c r="AC508" s="69"/>
      <c r="AD508" s="70">
        <f t="shared" si="114"/>
        <v>1.4418877609916165</v>
      </c>
      <c r="AE508" s="70"/>
      <c r="AF508" s="74"/>
      <c r="AG508" s="71">
        <v>5020</v>
      </c>
    </row>
    <row r="509" spans="5:33">
      <c r="E509" s="73">
        <v>0.65872685185185187</v>
      </c>
      <c r="G509" s="58">
        <v>18.93</v>
      </c>
      <c r="H509" s="58">
        <v>5.89</v>
      </c>
      <c r="I509" s="58">
        <v>7.29</v>
      </c>
      <c r="J509" s="58">
        <v>18.98</v>
      </c>
      <c r="K509" s="58">
        <v>5.78</v>
      </c>
      <c r="L509" s="58">
        <v>8.65</v>
      </c>
      <c r="M509" s="59">
        <f t="shared" si="102"/>
        <v>18.954999999999998</v>
      </c>
      <c r="N509" s="59">
        <f t="shared" si="102"/>
        <v>5.835</v>
      </c>
      <c r="O509" s="59">
        <f t="shared" si="102"/>
        <v>7.9700000000000006</v>
      </c>
      <c r="P509" s="60">
        <f t="shared" si="107"/>
        <v>0.17389593024420433</v>
      </c>
      <c r="Q509" s="22">
        <f t="shared" si="108"/>
        <v>1.4621771744567165E-6</v>
      </c>
      <c r="R509" s="61">
        <f t="shared" si="109"/>
        <v>4.1403264424827993E-9</v>
      </c>
      <c r="S509" s="22">
        <f t="shared" si="110"/>
        <v>1.7142303050322274E-17</v>
      </c>
      <c r="T509" s="62">
        <v>298</v>
      </c>
      <c r="U509" s="59">
        <f t="shared" si="111"/>
        <v>291.95499999999998</v>
      </c>
      <c r="V509" s="63">
        <f t="shared" si="112"/>
        <v>0.3492099488072733</v>
      </c>
      <c r="W509" s="64">
        <f t="shared" si="113"/>
        <v>2.234652248503441</v>
      </c>
      <c r="X509" s="65">
        <f t="shared" si="103"/>
        <v>-6.7169936327888073E-8</v>
      </c>
      <c r="Y509" s="66">
        <f t="shared" si="104"/>
        <v>-6.7012741497274018E-8</v>
      </c>
      <c r="Z509" s="66">
        <f t="shared" si="105"/>
        <v>-6.7013109373382318E-8</v>
      </c>
      <c r="AA509" s="67">
        <f t="shared" si="106"/>
        <v>-6.68562806970282E-8</v>
      </c>
      <c r="AB509" s="68">
        <f t="shared" si="115"/>
        <v>1.4350981926910628E-4</v>
      </c>
      <c r="AC509" s="69"/>
      <c r="AD509" s="70">
        <f t="shared" si="114"/>
        <v>1.4350981926910626</v>
      </c>
      <c r="AE509" s="70"/>
      <c r="AF509" s="74"/>
      <c r="AG509" s="71">
        <v>5030</v>
      </c>
    </row>
    <row r="510" spans="5:33">
      <c r="E510" s="73">
        <v>0.65884259259259259</v>
      </c>
      <c r="G510" s="58">
        <v>18.93</v>
      </c>
      <c r="H510" s="58">
        <v>5.89</v>
      </c>
      <c r="I510" s="58">
        <v>7.39</v>
      </c>
      <c r="J510" s="58">
        <v>18.98</v>
      </c>
      <c r="K510" s="58">
        <v>5.78</v>
      </c>
      <c r="L510" s="58">
        <v>8.6999999999999993</v>
      </c>
      <c r="M510" s="59">
        <f t="shared" si="102"/>
        <v>18.954999999999998</v>
      </c>
      <c r="N510" s="59">
        <f t="shared" si="102"/>
        <v>5.835</v>
      </c>
      <c r="O510" s="59">
        <f t="shared" si="102"/>
        <v>8.0449999999999999</v>
      </c>
      <c r="P510" s="60">
        <f t="shared" si="107"/>
        <v>0.17553234113106947</v>
      </c>
      <c r="Q510" s="22">
        <f t="shared" si="108"/>
        <v>1.4621771744567165E-6</v>
      </c>
      <c r="R510" s="61">
        <f t="shared" si="109"/>
        <v>4.1403264424827993E-9</v>
      </c>
      <c r="S510" s="22">
        <f t="shared" si="110"/>
        <v>1.7142303050322274E-17</v>
      </c>
      <c r="T510" s="62">
        <v>298</v>
      </c>
      <c r="U510" s="59">
        <f t="shared" si="111"/>
        <v>291.95499999999998</v>
      </c>
      <c r="V510" s="63">
        <f t="shared" si="112"/>
        <v>0.3492099488072733</v>
      </c>
      <c r="W510" s="64">
        <f t="shared" si="113"/>
        <v>2.234652248503441</v>
      </c>
      <c r="X510" s="65">
        <f t="shared" si="103"/>
        <v>-6.7485418172624977E-8</v>
      </c>
      <c r="Y510" s="66">
        <f t="shared" si="104"/>
        <v>-6.7325998837392557E-8</v>
      </c>
      <c r="Z510" s="66">
        <f t="shared" si="105"/>
        <v>-6.7326375430220078E-8</v>
      </c>
      <c r="AA510" s="67">
        <f t="shared" si="106"/>
        <v>-6.7167330908581089E-8</v>
      </c>
      <c r="AB510" s="68">
        <f t="shared" si="115"/>
        <v>1.4283968940449589E-4</v>
      </c>
      <c r="AC510" s="69"/>
      <c r="AD510" s="70">
        <f t="shared" si="114"/>
        <v>1.428396894044959</v>
      </c>
      <c r="AE510" s="70"/>
      <c r="AF510" s="74"/>
      <c r="AG510" s="71">
        <v>5040</v>
      </c>
    </row>
    <row r="511" spans="5:33">
      <c r="E511" s="73">
        <v>0.65895833333333331</v>
      </c>
      <c r="G511" s="58">
        <v>18.940000000000001</v>
      </c>
      <c r="H511" s="58">
        <v>5.89</v>
      </c>
      <c r="I511" s="58">
        <v>7.36</v>
      </c>
      <c r="J511" s="58">
        <v>18.98</v>
      </c>
      <c r="K511" s="58">
        <v>5.78</v>
      </c>
      <c r="L511" s="58">
        <v>8.6999999999999993</v>
      </c>
      <c r="M511" s="59">
        <f t="shared" ref="M511:O574" si="116">(G511+J511)/2</f>
        <v>18.96</v>
      </c>
      <c r="N511" s="59">
        <f t="shared" si="116"/>
        <v>5.835</v>
      </c>
      <c r="O511" s="59">
        <f t="shared" si="116"/>
        <v>8.0299999999999994</v>
      </c>
      <c r="P511" s="60">
        <f t="shared" si="107"/>
        <v>0.17522116987767397</v>
      </c>
      <c r="Q511" s="22">
        <f t="shared" si="108"/>
        <v>1.4621771744567165E-6</v>
      </c>
      <c r="R511" s="61">
        <f t="shared" si="109"/>
        <v>4.1420471055626516E-9</v>
      </c>
      <c r="S511" s="22">
        <f t="shared" si="110"/>
        <v>1.7156554224699939E-17</v>
      </c>
      <c r="T511" s="62">
        <v>298</v>
      </c>
      <c r="U511" s="59">
        <f t="shared" si="111"/>
        <v>291.95999999999998</v>
      </c>
      <c r="V511" s="63">
        <f t="shared" si="112"/>
        <v>0.34891513133637037</v>
      </c>
      <c r="W511" s="64">
        <f t="shared" si="113"/>
        <v>2.2331357867782802</v>
      </c>
      <c r="X511" s="65">
        <f t="shared" si="103"/>
        <v>-6.7149570797562231E-8</v>
      </c>
      <c r="Y511" s="66">
        <f t="shared" si="104"/>
        <v>-6.6990986771911788E-8</v>
      </c>
      <c r="Z511" s="66">
        <f t="shared" si="105"/>
        <v>-6.6991361292446959E-8</v>
      </c>
      <c r="AA511" s="67">
        <f t="shared" si="106"/>
        <v>-6.6833150018356145E-8</v>
      </c>
      <c r="AB511" s="68">
        <f t="shared" si="115"/>
        <v>1.421664269084685E-4</v>
      </c>
      <c r="AC511" s="69"/>
      <c r="AD511" s="70">
        <f t="shared" si="114"/>
        <v>1.421664269084685</v>
      </c>
      <c r="AE511" s="70"/>
      <c r="AF511" s="74"/>
      <c r="AG511" s="71">
        <v>5050</v>
      </c>
    </row>
    <row r="512" spans="5:33">
      <c r="E512" s="73">
        <v>0.65907407407407403</v>
      </c>
      <c r="G512" s="58">
        <v>18.940000000000001</v>
      </c>
      <c r="H512" s="58">
        <v>5.89</v>
      </c>
      <c r="I512" s="58">
        <v>7.22</v>
      </c>
      <c r="J512" s="58">
        <v>18.98</v>
      </c>
      <c r="K512" s="58">
        <v>5.78</v>
      </c>
      <c r="L512" s="58">
        <v>8.6999999999999993</v>
      </c>
      <c r="M512" s="59">
        <f t="shared" si="116"/>
        <v>18.96</v>
      </c>
      <c r="N512" s="59">
        <f t="shared" si="116"/>
        <v>5.835</v>
      </c>
      <c r="O512" s="59">
        <f t="shared" si="116"/>
        <v>7.9599999999999991</v>
      </c>
      <c r="P512" s="60">
        <f t="shared" si="107"/>
        <v>0.17369371260601305</v>
      </c>
      <c r="Q512" s="22">
        <f t="shared" si="108"/>
        <v>1.4621771744567165E-6</v>
      </c>
      <c r="R512" s="61">
        <f t="shared" si="109"/>
        <v>4.1420471055626516E-9</v>
      </c>
      <c r="S512" s="22">
        <f t="shared" si="110"/>
        <v>1.7156554224699939E-17</v>
      </c>
      <c r="T512" s="62">
        <v>298</v>
      </c>
      <c r="U512" s="59">
        <f t="shared" si="111"/>
        <v>291.95999999999998</v>
      </c>
      <c r="V512" s="63">
        <f t="shared" si="112"/>
        <v>0.34891513133637037</v>
      </c>
      <c r="W512" s="64">
        <f t="shared" si="113"/>
        <v>2.2331357867782802</v>
      </c>
      <c r="X512" s="65">
        <f t="shared" si="103"/>
        <v>-6.6250545311442295E-8</v>
      </c>
      <c r="Y512" s="66">
        <f t="shared" si="104"/>
        <v>-6.6095448390217115E-8</v>
      </c>
      <c r="Z512" s="66">
        <f t="shared" si="105"/>
        <v>-6.6095811482397864E-8</v>
      </c>
      <c r="AA512" s="67">
        <f t="shared" si="106"/>
        <v>-6.5941075953307685E-8</v>
      </c>
      <c r="AB512" s="68">
        <f t="shared" si="115"/>
        <v>1.4149651454689412E-4</v>
      </c>
      <c r="AC512" s="69"/>
      <c r="AD512" s="70">
        <f t="shared" si="114"/>
        <v>1.4149651454689411</v>
      </c>
      <c r="AE512" s="70"/>
      <c r="AF512" s="74"/>
      <c r="AG512" s="71">
        <v>5060</v>
      </c>
    </row>
    <row r="513" spans="5:33">
      <c r="E513" s="73">
        <v>0.65918981481481476</v>
      </c>
      <c r="G513" s="58">
        <v>18.940000000000001</v>
      </c>
      <c r="H513" s="58">
        <v>5.89</v>
      </c>
      <c r="I513" s="58">
        <v>7.27</v>
      </c>
      <c r="J513" s="58">
        <v>18.98</v>
      </c>
      <c r="K513" s="58">
        <v>5.78</v>
      </c>
      <c r="L513" s="58">
        <v>8.6999999999999993</v>
      </c>
      <c r="M513" s="59">
        <f t="shared" si="116"/>
        <v>18.96</v>
      </c>
      <c r="N513" s="59">
        <f t="shared" si="116"/>
        <v>5.835</v>
      </c>
      <c r="O513" s="59">
        <f t="shared" si="116"/>
        <v>7.9849999999999994</v>
      </c>
      <c r="P513" s="60">
        <f t="shared" si="107"/>
        <v>0.17423923306017766</v>
      </c>
      <c r="Q513" s="22">
        <f t="shared" si="108"/>
        <v>1.4621771744567165E-6</v>
      </c>
      <c r="R513" s="61">
        <f t="shared" si="109"/>
        <v>4.1420471055626516E-9</v>
      </c>
      <c r="S513" s="22">
        <f t="shared" si="110"/>
        <v>1.7156554224699939E-17</v>
      </c>
      <c r="T513" s="62">
        <v>298</v>
      </c>
      <c r="U513" s="59">
        <f t="shared" si="111"/>
        <v>291.95999999999998</v>
      </c>
      <c r="V513" s="63">
        <f t="shared" si="112"/>
        <v>0.34891513133637037</v>
      </c>
      <c r="W513" s="64">
        <f t="shared" si="113"/>
        <v>2.2331357867782802</v>
      </c>
      <c r="X513" s="65">
        <f t="shared" si="103"/>
        <v>-6.6148177892300279E-8</v>
      </c>
      <c r="Y513" s="66">
        <f t="shared" si="104"/>
        <v>-6.5992834259213861E-8</v>
      </c>
      <c r="Z513" s="66">
        <f t="shared" si="105"/>
        <v>-6.5993199071142318E-8</v>
      </c>
      <c r="AA513" s="67">
        <f t="shared" si="106"/>
        <v>-6.5838218536521886E-8</v>
      </c>
      <c r="AB513" s="68">
        <f t="shared" si="115"/>
        <v>1.4083555764521081E-4</v>
      </c>
      <c r="AC513" s="69"/>
      <c r="AD513" s="70">
        <f t="shared" si="114"/>
        <v>1.4083555764521081</v>
      </c>
      <c r="AE513" s="70"/>
      <c r="AF513" s="74"/>
      <c r="AG513" s="71">
        <v>5070</v>
      </c>
    </row>
    <row r="514" spans="5:33">
      <c r="E514" s="73">
        <v>0.65930555555555559</v>
      </c>
      <c r="G514" s="58">
        <v>18.940000000000001</v>
      </c>
      <c r="H514" s="58">
        <v>5.89</v>
      </c>
      <c r="I514" s="58">
        <v>7.44</v>
      </c>
      <c r="J514" s="58">
        <v>18.98</v>
      </c>
      <c r="K514" s="58">
        <v>5.78</v>
      </c>
      <c r="L514" s="58">
        <v>8.8000000000000007</v>
      </c>
      <c r="M514" s="59">
        <f t="shared" si="116"/>
        <v>18.96</v>
      </c>
      <c r="N514" s="59">
        <f t="shared" si="116"/>
        <v>5.835</v>
      </c>
      <c r="O514" s="59">
        <f t="shared" si="116"/>
        <v>8.120000000000001</v>
      </c>
      <c r="P514" s="60">
        <f t="shared" si="107"/>
        <v>0.17718504351266662</v>
      </c>
      <c r="Q514" s="22">
        <f t="shared" si="108"/>
        <v>1.4621771744567165E-6</v>
      </c>
      <c r="R514" s="61">
        <f t="shared" si="109"/>
        <v>4.1420471055626516E-9</v>
      </c>
      <c r="S514" s="22">
        <f t="shared" si="110"/>
        <v>1.7156554224699939E-17</v>
      </c>
      <c r="T514" s="62">
        <v>298</v>
      </c>
      <c r="U514" s="59">
        <f t="shared" si="111"/>
        <v>291.95999999999998</v>
      </c>
      <c r="V514" s="63">
        <f t="shared" si="112"/>
        <v>0.34891513133637037</v>
      </c>
      <c r="W514" s="64">
        <f t="shared" si="113"/>
        <v>2.2331357867782802</v>
      </c>
      <c r="X514" s="65">
        <f t="shared" si="103"/>
        <v>-6.6951326132150408E-8</v>
      </c>
      <c r="Y514" s="66">
        <f t="shared" si="104"/>
        <v>-6.6791438134114134E-8</v>
      </c>
      <c r="Z514" s="66">
        <f t="shared" si="105"/>
        <v>-6.679181996631063E-8</v>
      </c>
      <c r="AA514" s="67">
        <f t="shared" si="106"/>
        <v>-6.6632311976746409E-8</v>
      </c>
      <c r="AB514" s="68">
        <f t="shared" si="115"/>
        <v>1.4017562687339491E-4</v>
      </c>
      <c r="AC514" s="69"/>
      <c r="AD514" s="70">
        <f t="shared" si="114"/>
        <v>1.4017562687339491</v>
      </c>
      <c r="AE514" s="70"/>
      <c r="AF514" s="74"/>
      <c r="AG514" s="71">
        <v>5080</v>
      </c>
    </row>
    <row r="515" spans="5:33">
      <c r="E515" s="73">
        <v>0.65942129629629631</v>
      </c>
      <c r="G515" s="58">
        <v>18.940000000000001</v>
      </c>
      <c r="H515" s="58">
        <v>5.89</v>
      </c>
      <c r="I515" s="58">
        <v>7.56</v>
      </c>
      <c r="J515" s="58">
        <v>18.989999999999998</v>
      </c>
      <c r="K515" s="58">
        <v>5.78</v>
      </c>
      <c r="L515" s="58">
        <v>8.83</v>
      </c>
      <c r="M515" s="59">
        <f t="shared" si="116"/>
        <v>18.965</v>
      </c>
      <c r="N515" s="59">
        <f t="shared" si="116"/>
        <v>5.835</v>
      </c>
      <c r="O515" s="59">
        <f t="shared" si="116"/>
        <v>8.1950000000000003</v>
      </c>
      <c r="P515" s="60">
        <f t="shared" si="107"/>
        <v>0.17883804986963117</v>
      </c>
      <c r="Q515" s="22">
        <f t="shared" si="108"/>
        <v>1.4621771744567165E-6</v>
      </c>
      <c r="R515" s="61">
        <f t="shared" si="109"/>
        <v>4.1437684837265602E-9</v>
      </c>
      <c r="S515" s="22">
        <f t="shared" si="110"/>
        <v>1.7170817246725515E-17</v>
      </c>
      <c r="T515" s="62">
        <v>298</v>
      </c>
      <c r="U515" s="59">
        <f t="shared" si="111"/>
        <v>291.96499999999997</v>
      </c>
      <c r="V515" s="63">
        <f t="shared" si="112"/>
        <v>0.34862032396316872</v>
      </c>
      <c r="W515" s="64">
        <f t="shared" si="113"/>
        <v>2.2316204060291676</v>
      </c>
      <c r="X515" s="65">
        <f t="shared" si="103"/>
        <v>-6.7355561115901113E-8</v>
      </c>
      <c r="Y515" s="66">
        <f t="shared" si="104"/>
        <v>-6.7192961800964389E-8</v>
      </c>
      <c r="Z515" s="66">
        <f t="shared" si="105"/>
        <v>-6.7193354322929589E-8</v>
      </c>
      <c r="AA515" s="67">
        <f t="shared" si="106"/>
        <v>-6.7031145634827196E-8</v>
      </c>
      <c r="AB515" s="68">
        <f t="shared" si="115"/>
        <v>1.3950770994954534E-4</v>
      </c>
      <c r="AC515" s="69"/>
      <c r="AD515" s="70">
        <f t="shared" si="114"/>
        <v>1.3950770994954533</v>
      </c>
      <c r="AE515" s="70"/>
      <c r="AF515" s="74"/>
      <c r="AG515" s="71">
        <v>5090</v>
      </c>
    </row>
    <row r="516" spans="5:33">
      <c r="E516" s="73">
        <v>0.65953703703703703</v>
      </c>
      <c r="G516" s="58">
        <v>18.940000000000001</v>
      </c>
      <c r="H516" s="58">
        <v>5.89</v>
      </c>
      <c r="I516" s="58">
        <v>7.57</v>
      </c>
      <c r="J516" s="58">
        <v>18.989999999999998</v>
      </c>
      <c r="K516" s="58">
        <v>5.78</v>
      </c>
      <c r="L516" s="58">
        <v>8.75</v>
      </c>
      <c r="M516" s="59">
        <f t="shared" si="116"/>
        <v>18.965</v>
      </c>
      <c r="N516" s="59">
        <f t="shared" si="116"/>
        <v>5.835</v>
      </c>
      <c r="O516" s="59">
        <f t="shared" si="116"/>
        <v>8.16</v>
      </c>
      <c r="P516" s="60">
        <f t="shared" si="107"/>
        <v>0.17807425099892499</v>
      </c>
      <c r="Q516" s="22">
        <f t="shared" si="108"/>
        <v>1.4621771744567165E-6</v>
      </c>
      <c r="R516" s="61">
        <f t="shared" si="109"/>
        <v>4.1437684837265602E-9</v>
      </c>
      <c r="S516" s="22">
        <f t="shared" si="110"/>
        <v>1.7170817246725515E-17</v>
      </c>
      <c r="T516" s="62">
        <v>298</v>
      </c>
      <c r="U516" s="59">
        <f t="shared" si="111"/>
        <v>291.96499999999997</v>
      </c>
      <c r="V516" s="63">
        <f t="shared" si="112"/>
        <v>0.34862032396316872</v>
      </c>
      <c r="W516" s="64">
        <f t="shared" si="113"/>
        <v>2.2316204060291676</v>
      </c>
      <c r="X516" s="65">
        <f t="shared" si="103"/>
        <v>-6.6744863154043886E-8</v>
      </c>
      <c r="Y516" s="66">
        <f t="shared" si="104"/>
        <v>-6.6584426239630352E-8</v>
      </c>
      <c r="Z516" s="66">
        <f t="shared" si="105"/>
        <v>-6.6584811887338494E-8</v>
      </c>
      <c r="AA516" s="67">
        <f t="shared" si="106"/>
        <v>-6.6424758766643892E-8</v>
      </c>
      <c r="AB516" s="68">
        <f t="shared" si="115"/>
        <v>1.3883577771788114E-4</v>
      </c>
      <c r="AC516" s="69"/>
      <c r="AD516" s="70">
        <f t="shared" si="114"/>
        <v>1.3883577771788114</v>
      </c>
      <c r="AE516" s="70"/>
      <c r="AF516" s="74"/>
      <c r="AG516" s="71">
        <v>5100</v>
      </c>
    </row>
    <row r="517" spans="5:33">
      <c r="E517" s="73">
        <v>0.65965277777777775</v>
      </c>
      <c r="G517" s="58">
        <v>18.95</v>
      </c>
      <c r="H517" s="58">
        <v>5.88</v>
      </c>
      <c r="I517" s="58">
        <v>7.52</v>
      </c>
      <c r="J517" s="58">
        <v>18.989999999999998</v>
      </c>
      <c r="K517" s="58">
        <v>5.78</v>
      </c>
      <c r="L517" s="58">
        <v>8.7899999999999991</v>
      </c>
      <c r="M517" s="59">
        <f t="shared" si="116"/>
        <v>18.97</v>
      </c>
      <c r="N517" s="59">
        <f t="shared" si="116"/>
        <v>5.83</v>
      </c>
      <c r="O517" s="59">
        <f t="shared" si="116"/>
        <v>8.1549999999999994</v>
      </c>
      <c r="P517" s="60">
        <f t="shared" si="107"/>
        <v>0.17798150461075937</v>
      </c>
      <c r="Q517" s="22">
        <f t="shared" si="108"/>
        <v>1.4791083881682056E-6</v>
      </c>
      <c r="R517" s="61">
        <f t="shared" si="109"/>
        <v>4.098037539033127E-9</v>
      </c>
      <c r="S517" s="22">
        <f t="shared" si="110"/>
        <v>1.6793911671324689E-17</v>
      </c>
      <c r="T517" s="62">
        <v>298</v>
      </c>
      <c r="U517" s="59">
        <f t="shared" si="111"/>
        <v>291.97000000000003</v>
      </c>
      <c r="V517" s="63">
        <f t="shared" si="112"/>
        <v>0.34832552668714306</v>
      </c>
      <c r="W517" s="64">
        <f t="shared" si="113"/>
        <v>2.2301061054494236</v>
      </c>
      <c r="X517" s="65">
        <f t="shared" si="103"/>
        <v>-6.4976966700318499E-8</v>
      </c>
      <c r="Y517" s="66">
        <f t="shared" si="104"/>
        <v>-6.4824183595685953E-8</v>
      </c>
      <c r="Z517" s="66">
        <f t="shared" si="105"/>
        <v>-6.4824542841096232E-8</v>
      </c>
      <c r="AA517" s="67">
        <f t="shared" si="106"/>
        <v>-6.4672117292455938E-8</v>
      </c>
      <c r="AB517" s="68">
        <f t="shared" si="115"/>
        <v>1.381699308875901E-4</v>
      </c>
      <c r="AC517" s="69"/>
      <c r="AD517" s="70">
        <f t="shared" si="114"/>
        <v>1.3816993088759011</v>
      </c>
      <c r="AE517" s="70"/>
      <c r="AF517" s="74"/>
      <c r="AG517" s="71">
        <v>5110</v>
      </c>
    </row>
    <row r="518" spans="5:33">
      <c r="E518" s="73">
        <v>0.65976851851851848</v>
      </c>
      <c r="G518" s="58">
        <v>18.940000000000001</v>
      </c>
      <c r="H518" s="58">
        <v>5.88</v>
      </c>
      <c r="I518" s="58">
        <v>7.46</v>
      </c>
      <c r="J518" s="58">
        <v>18.989999999999998</v>
      </c>
      <c r="K518" s="58">
        <v>5.78</v>
      </c>
      <c r="L518" s="58">
        <v>8.76</v>
      </c>
      <c r="M518" s="59">
        <f t="shared" si="116"/>
        <v>18.965</v>
      </c>
      <c r="N518" s="59">
        <f t="shared" si="116"/>
        <v>5.83</v>
      </c>
      <c r="O518" s="59">
        <f t="shared" si="116"/>
        <v>8.11</v>
      </c>
      <c r="P518" s="60">
        <f t="shared" si="107"/>
        <v>0.17698310975505899</v>
      </c>
      <c r="Q518" s="22">
        <f t="shared" si="108"/>
        <v>1.4791083881682056E-6</v>
      </c>
      <c r="R518" s="61">
        <f t="shared" si="109"/>
        <v>4.0963351581297826E-9</v>
      </c>
      <c r="S518" s="22">
        <f t="shared" si="110"/>
        <v>1.6779961727730151E-17</v>
      </c>
      <c r="T518" s="62">
        <v>298</v>
      </c>
      <c r="U518" s="59">
        <f t="shared" si="111"/>
        <v>291.96499999999997</v>
      </c>
      <c r="V518" s="63">
        <f t="shared" si="112"/>
        <v>0.34862032396316872</v>
      </c>
      <c r="W518" s="64">
        <f t="shared" si="113"/>
        <v>2.2316204060291676</v>
      </c>
      <c r="X518" s="65">
        <f t="shared" ref="X518:X581" si="117">-($B$2/W518)*P518*S518*AB518</f>
        <v>-6.4212316139837014E-8</v>
      </c>
      <c r="Y518" s="66">
        <f t="shared" ref="Y518:Y581" si="118">-(AB518+(5*X518))*$B$2*S518*P518/W518</f>
        <v>-6.4062404455207514E-8</v>
      </c>
      <c r="Z518" s="66">
        <f t="shared" ref="Z518:Z581" si="119">-(AB518+5*Y518)*$B$2*P518*S518/W518</f>
        <v>-6.4062754442788409E-8</v>
      </c>
      <c r="AA518" s="67">
        <f t="shared" ref="AA518:AA581" si="120">-(AB518+(10*Z518))*$B$2*P518*S518/W518</f>
        <v>-6.3913191111560224E-8</v>
      </c>
      <c r="AB518" s="68">
        <f t="shared" si="115"/>
        <v>1.3752168665947953E-4</v>
      </c>
      <c r="AC518" s="69"/>
      <c r="AD518" s="70">
        <f t="shared" si="114"/>
        <v>1.3752168665947953</v>
      </c>
      <c r="AE518" s="70"/>
      <c r="AF518" s="74"/>
      <c r="AG518" s="71">
        <v>5120</v>
      </c>
    </row>
    <row r="519" spans="5:33">
      <c r="E519" s="73">
        <v>0.6598842592592592</v>
      </c>
      <c r="G519" s="58">
        <v>18.95</v>
      </c>
      <c r="H519" s="58">
        <v>5.88</v>
      </c>
      <c r="I519" s="58">
        <v>7.36</v>
      </c>
      <c r="J519" s="58">
        <v>18.989999999999998</v>
      </c>
      <c r="K519" s="58">
        <v>5.78</v>
      </c>
      <c r="L519" s="58">
        <v>8.67</v>
      </c>
      <c r="M519" s="59">
        <f t="shared" si="116"/>
        <v>18.97</v>
      </c>
      <c r="N519" s="59">
        <f t="shared" si="116"/>
        <v>5.83</v>
      </c>
      <c r="O519" s="59">
        <f t="shared" si="116"/>
        <v>8.0150000000000006</v>
      </c>
      <c r="P519" s="60">
        <f t="shared" ref="P519:P582" si="121">((O519/32000)*(1/((-0.026*M519+1.9067)/1000)))/1.013</f>
        <v>0.17492602813675495</v>
      </c>
      <c r="Q519" s="22">
        <f t="shared" ref="Q519:Q582" si="122">POWER(10, -N519)</f>
        <v>1.4791083881682056E-6</v>
      </c>
      <c r="R519" s="61">
        <f t="shared" ref="R519:R582" si="123">(0.00000000000001*(0.1253*EXP(0.0831*M519)))/Q519</f>
        <v>4.098037539033127E-9</v>
      </c>
      <c r="S519" s="22">
        <f t="shared" ref="S519:S582" si="124">POWER(R519, 2)</f>
        <v>1.6793911671324689E-17</v>
      </c>
      <c r="T519" s="62">
        <v>298</v>
      </c>
      <c r="U519" s="59">
        <f t="shared" ref="U519:U582" si="125">273+M519</f>
        <v>291.97000000000003</v>
      </c>
      <c r="V519" s="63">
        <f t="shared" ref="V519:V582" si="126">((1/U519)-(1/298))*5026</f>
        <v>0.34832552668714306</v>
      </c>
      <c r="W519" s="64">
        <f t="shared" ref="W519:W582" si="127">POWER(10,V519)</f>
        <v>2.2301061054494236</v>
      </c>
      <c r="X519" s="65">
        <f t="shared" si="117"/>
        <v>-6.3265772455021863E-8</v>
      </c>
      <c r="Y519" s="66">
        <f t="shared" si="118"/>
        <v>-6.3119566765351799E-8</v>
      </c>
      <c r="Z519" s="66">
        <f t="shared" si="119"/>
        <v>-6.3119904643209948E-8</v>
      </c>
      <c r="AA519" s="67">
        <f t="shared" si="120"/>
        <v>-6.2974035269742698E-8</v>
      </c>
      <c r="AB519" s="68">
        <f t="shared" si="115"/>
        <v>1.3688106028440057E-4</v>
      </c>
      <c r="AC519" s="69"/>
      <c r="AD519" s="70">
        <f t="shared" ref="AD519:AD582" si="128">AB519*10000</f>
        <v>1.3688106028440057</v>
      </c>
      <c r="AE519" s="70"/>
      <c r="AF519" s="74"/>
      <c r="AG519" s="71">
        <v>5130</v>
      </c>
    </row>
    <row r="520" spans="5:33">
      <c r="E520" s="73">
        <v>0.66</v>
      </c>
      <c r="G520" s="58">
        <v>18.95</v>
      </c>
      <c r="H520" s="58">
        <v>5.88</v>
      </c>
      <c r="I520" s="58">
        <v>7.45</v>
      </c>
      <c r="J520" s="58">
        <v>18.989999999999998</v>
      </c>
      <c r="K520" s="58">
        <v>5.78</v>
      </c>
      <c r="L520" s="58">
        <v>8.64</v>
      </c>
      <c r="M520" s="59">
        <f t="shared" si="116"/>
        <v>18.97</v>
      </c>
      <c r="N520" s="59">
        <f t="shared" si="116"/>
        <v>5.83</v>
      </c>
      <c r="O520" s="59">
        <f t="shared" si="116"/>
        <v>8.0449999999999999</v>
      </c>
      <c r="P520" s="60">
        <f t="shared" si="121"/>
        <v>0.17558077309547018</v>
      </c>
      <c r="Q520" s="22">
        <f t="shared" si="122"/>
        <v>1.4791083881682056E-6</v>
      </c>
      <c r="R520" s="61">
        <f t="shared" si="123"/>
        <v>4.098037539033127E-9</v>
      </c>
      <c r="S520" s="22">
        <f t="shared" si="124"/>
        <v>1.6793911671324689E-17</v>
      </c>
      <c r="T520" s="62">
        <v>298</v>
      </c>
      <c r="U520" s="59">
        <f t="shared" si="125"/>
        <v>291.97000000000003</v>
      </c>
      <c r="V520" s="63">
        <f t="shared" si="126"/>
        <v>0.34832552668714306</v>
      </c>
      <c r="W520" s="64">
        <f t="shared" si="127"/>
        <v>2.2301061054494236</v>
      </c>
      <c r="X520" s="65">
        <f t="shared" si="117"/>
        <v>-6.320974646819676E-8</v>
      </c>
      <c r="Y520" s="66">
        <f t="shared" si="118"/>
        <v>-6.3063123492614718E-8</v>
      </c>
      <c r="Z520" s="66">
        <f t="shared" si="119"/>
        <v>-6.3063463603090872E-8</v>
      </c>
      <c r="AA520" s="67">
        <f t="shared" si="120"/>
        <v>-6.2917179160126729E-8</v>
      </c>
      <c r="AB520" s="68">
        <f t="shared" ref="AB520:AB583" si="129">AB519+10*(0.166666666666666*(X519+2*Y519+2*Z519+AA519))</f>
        <v>1.3624986236683077E-4</v>
      </c>
      <c r="AC520" s="69"/>
      <c r="AD520" s="70">
        <f t="shared" si="128"/>
        <v>1.3624986236683077</v>
      </c>
      <c r="AE520" s="70"/>
      <c r="AF520" s="74"/>
      <c r="AG520" s="71">
        <v>5140</v>
      </c>
    </row>
    <row r="521" spans="5:33">
      <c r="E521" s="73">
        <v>0.66011574074074075</v>
      </c>
      <c r="G521" s="58">
        <v>18.95</v>
      </c>
      <c r="H521" s="58">
        <v>5.88</v>
      </c>
      <c r="I521" s="58">
        <v>7.55</v>
      </c>
      <c r="J521" s="58">
        <v>18.989999999999998</v>
      </c>
      <c r="K521" s="58">
        <v>5.78</v>
      </c>
      <c r="L521" s="58">
        <v>8.69</v>
      </c>
      <c r="M521" s="59">
        <f t="shared" si="116"/>
        <v>18.97</v>
      </c>
      <c r="N521" s="59">
        <f t="shared" si="116"/>
        <v>5.83</v>
      </c>
      <c r="O521" s="59">
        <f t="shared" si="116"/>
        <v>8.1199999999999992</v>
      </c>
      <c r="P521" s="60">
        <f t="shared" si="121"/>
        <v>0.17721763549225825</v>
      </c>
      <c r="Q521" s="22">
        <f t="shared" si="122"/>
        <v>1.4791083881682056E-6</v>
      </c>
      <c r="R521" s="61">
        <f t="shared" si="123"/>
        <v>4.098037539033127E-9</v>
      </c>
      <c r="S521" s="22">
        <f t="shared" si="124"/>
        <v>1.6793911671324689E-17</v>
      </c>
      <c r="T521" s="62">
        <v>298</v>
      </c>
      <c r="U521" s="59">
        <f t="shared" si="125"/>
        <v>291.97000000000003</v>
      </c>
      <c r="V521" s="63">
        <f t="shared" si="126"/>
        <v>0.34832552668714306</v>
      </c>
      <c r="W521" s="64">
        <f t="shared" si="127"/>
        <v>2.2301061054494236</v>
      </c>
      <c r="X521" s="65">
        <f t="shared" si="117"/>
        <v>-6.3503728907504261E-8</v>
      </c>
      <c r="Y521" s="66">
        <f t="shared" si="118"/>
        <v>-6.3355050743690596E-8</v>
      </c>
      <c r="Z521" s="66">
        <f t="shared" si="119"/>
        <v>-6.335539883657863E-8</v>
      </c>
      <c r="AA521" s="67">
        <f t="shared" si="120"/>
        <v>-6.3207067135707393E-8</v>
      </c>
      <c r="AB521" s="68">
        <f t="shared" si="129"/>
        <v>1.3561922886713121E-4</v>
      </c>
      <c r="AC521" s="69"/>
      <c r="AD521" s="70">
        <f t="shared" si="128"/>
        <v>1.356192288671312</v>
      </c>
      <c r="AE521" s="70"/>
      <c r="AF521" s="74"/>
      <c r="AG521" s="71">
        <v>5150</v>
      </c>
    </row>
    <row r="522" spans="5:33">
      <c r="E522" s="73">
        <v>0.66023148148148147</v>
      </c>
      <c r="G522" s="58">
        <v>18.96</v>
      </c>
      <c r="H522" s="58">
        <v>5.88</v>
      </c>
      <c r="I522" s="58">
        <v>7.43</v>
      </c>
      <c r="J522" s="58">
        <v>18.989999999999998</v>
      </c>
      <c r="K522" s="58">
        <v>5.78</v>
      </c>
      <c r="L522" s="58">
        <v>8.7799999999999994</v>
      </c>
      <c r="M522" s="59">
        <f t="shared" si="116"/>
        <v>18.975000000000001</v>
      </c>
      <c r="N522" s="59">
        <f t="shared" si="116"/>
        <v>5.83</v>
      </c>
      <c r="O522" s="59">
        <f t="shared" si="116"/>
        <v>8.1050000000000004</v>
      </c>
      <c r="P522" s="60">
        <f t="shared" si="121"/>
        <v>0.17690653338767812</v>
      </c>
      <c r="Q522" s="22">
        <f t="shared" si="122"/>
        <v>1.4791083881682056E-6</v>
      </c>
      <c r="R522" s="61">
        <f t="shared" si="123"/>
        <v>4.0997406274227077E-9</v>
      </c>
      <c r="S522" s="22">
        <f t="shared" si="124"/>
        <v>1.6807873212140337E-17</v>
      </c>
      <c r="T522" s="62">
        <v>298</v>
      </c>
      <c r="U522" s="59">
        <f t="shared" si="125"/>
        <v>291.97500000000002</v>
      </c>
      <c r="V522" s="63">
        <f t="shared" si="126"/>
        <v>0.3480307395077834</v>
      </c>
      <c r="W522" s="64">
        <f t="shared" si="127"/>
        <v>2.2285928842330751</v>
      </c>
      <c r="X522" s="65">
        <f t="shared" si="117"/>
        <v>-6.3191441626511134E-8</v>
      </c>
      <c r="Y522" s="66">
        <f t="shared" si="118"/>
        <v>-6.304353118105022E-8</v>
      </c>
      <c r="Z522" s="66">
        <f t="shared" si="119"/>
        <v>-6.3043877390905754E-8</v>
      </c>
      <c r="AA522" s="67">
        <f t="shared" si="120"/>
        <v>-6.2896311534572869E-8</v>
      </c>
      <c r="AB522" s="68">
        <f t="shared" si="129"/>
        <v>1.3498567604179162E-4</v>
      </c>
      <c r="AC522" s="69"/>
      <c r="AD522" s="70">
        <f t="shared" si="128"/>
        <v>1.3498567604179161</v>
      </c>
      <c r="AE522" s="70"/>
      <c r="AF522" s="74"/>
      <c r="AG522" s="71">
        <v>5160</v>
      </c>
    </row>
    <row r="523" spans="5:33">
      <c r="E523" s="73">
        <v>0.6603472222222222</v>
      </c>
      <c r="G523" s="58">
        <v>18.96</v>
      </c>
      <c r="H523" s="58">
        <v>5.88</v>
      </c>
      <c r="I523" s="58">
        <v>7.44</v>
      </c>
      <c r="J523" s="58">
        <v>19</v>
      </c>
      <c r="K523" s="58">
        <v>5.78</v>
      </c>
      <c r="L523" s="58">
        <v>8.6999999999999993</v>
      </c>
      <c r="M523" s="59">
        <f t="shared" si="116"/>
        <v>18.98</v>
      </c>
      <c r="N523" s="59">
        <f t="shared" si="116"/>
        <v>5.83</v>
      </c>
      <c r="O523" s="59">
        <f t="shared" si="116"/>
        <v>8.07</v>
      </c>
      <c r="P523" s="60">
        <f t="shared" si="121"/>
        <v>0.17615879710296761</v>
      </c>
      <c r="Q523" s="22">
        <f t="shared" si="122"/>
        <v>1.4791083881682056E-6</v>
      </c>
      <c r="R523" s="61">
        <f t="shared" si="123"/>
        <v>4.1014444235925435E-9</v>
      </c>
      <c r="S523" s="22">
        <f t="shared" si="124"/>
        <v>1.6821846359818373E-17</v>
      </c>
      <c r="T523" s="62">
        <v>298</v>
      </c>
      <c r="U523" s="59">
        <f t="shared" si="125"/>
        <v>291.98</v>
      </c>
      <c r="V523" s="63">
        <f t="shared" si="126"/>
        <v>0.34773596242456656</v>
      </c>
      <c r="W523" s="64">
        <f t="shared" si="127"/>
        <v>2.22708074157471</v>
      </c>
      <c r="X523" s="65">
        <f t="shared" si="117"/>
        <v>-6.2725094017554981E-8</v>
      </c>
      <c r="Y523" s="66">
        <f t="shared" si="118"/>
        <v>-6.2578674813300485E-8</v>
      </c>
      <c r="Z523" s="66">
        <f t="shared" si="119"/>
        <v>-6.2579016599689347E-8</v>
      </c>
      <c r="AA523" s="67">
        <f t="shared" si="120"/>
        <v>-6.2432937586159568E-8</v>
      </c>
      <c r="AB523" s="68">
        <f t="shared" si="129"/>
        <v>1.3435523842461662E-4</v>
      </c>
      <c r="AC523" s="69"/>
      <c r="AD523" s="70">
        <f t="shared" si="128"/>
        <v>1.3435523842461663</v>
      </c>
      <c r="AE523" s="70"/>
      <c r="AF523" s="74"/>
      <c r="AG523" s="71">
        <v>5170</v>
      </c>
    </row>
    <row r="524" spans="5:33">
      <c r="E524" s="73">
        <v>0.66046296296296292</v>
      </c>
      <c r="G524" s="58">
        <v>18.96</v>
      </c>
      <c r="H524" s="58">
        <v>5.88</v>
      </c>
      <c r="I524" s="58">
        <v>7.39</v>
      </c>
      <c r="J524" s="58">
        <v>19</v>
      </c>
      <c r="K524" s="58">
        <v>5.78</v>
      </c>
      <c r="L524" s="58">
        <v>8.64</v>
      </c>
      <c r="M524" s="59">
        <f t="shared" si="116"/>
        <v>18.98</v>
      </c>
      <c r="N524" s="59">
        <f t="shared" si="116"/>
        <v>5.83</v>
      </c>
      <c r="O524" s="59">
        <f t="shared" si="116"/>
        <v>8.0150000000000006</v>
      </c>
      <c r="P524" s="60">
        <f t="shared" si="121"/>
        <v>0.17495821050561158</v>
      </c>
      <c r="Q524" s="22">
        <f t="shared" si="122"/>
        <v>1.4791083881682056E-6</v>
      </c>
      <c r="R524" s="61">
        <f t="shared" si="123"/>
        <v>4.1014444235925435E-9</v>
      </c>
      <c r="S524" s="22">
        <f t="shared" si="124"/>
        <v>1.6821846359818373E-17</v>
      </c>
      <c r="T524" s="62">
        <v>298</v>
      </c>
      <c r="U524" s="59">
        <f t="shared" si="125"/>
        <v>291.98</v>
      </c>
      <c r="V524" s="63">
        <f t="shared" si="126"/>
        <v>0.34773596242456656</v>
      </c>
      <c r="W524" s="64">
        <f t="shared" si="127"/>
        <v>2.22708074157471</v>
      </c>
      <c r="X524" s="65">
        <f t="shared" si="117"/>
        <v>-6.2007434823556734E-8</v>
      </c>
      <c r="Y524" s="66">
        <f t="shared" si="118"/>
        <v>-6.1863677334438515E-8</v>
      </c>
      <c r="Z524" s="66">
        <f t="shared" si="119"/>
        <v>-6.1864010620531322E-8</v>
      </c>
      <c r="AA524" s="67">
        <f t="shared" si="120"/>
        <v>-6.1720584872130838E-8</v>
      </c>
      <c r="AB524" s="68">
        <f t="shared" si="129"/>
        <v>1.3372944940056713E-4</v>
      </c>
      <c r="AC524" s="69"/>
      <c r="AD524" s="70">
        <f t="shared" si="128"/>
        <v>1.3372944940056712</v>
      </c>
      <c r="AE524" s="70"/>
      <c r="AF524" s="74"/>
      <c r="AG524" s="71">
        <v>5180</v>
      </c>
    </row>
    <row r="525" spans="5:33">
      <c r="E525" s="73">
        <v>0.66057870370370364</v>
      </c>
      <c r="G525" s="58">
        <v>18.96</v>
      </c>
      <c r="H525" s="58">
        <v>5.88</v>
      </c>
      <c r="I525" s="58">
        <v>7.49</v>
      </c>
      <c r="J525" s="58">
        <v>19</v>
      </c>
      <c r="K525" s="58">
        <v>5.78</v>
      </c>
      <c r="L525" s="58">
        <v>8.74</v>
      </c>
      <c r="M525" s="59">
        <f t="shared" si="116"/>
        <v>18.98</v>
      </c>
      <c r="N525" s="59">
        <f t="shared" si="116"/>
        <v>5.83</v>
      </c>
      <c r="O525" s="59">
        <f t="shared" si="116"/>
        <v>8.1150000000000002</v>
      </c>
      <c r="P525" s="60">
        <f t="shared" si="121"/>
        <v>0.17714109522807708</v>
      </c>
      <c r="Q525" s="22">
        <f t="shared" si="122"/>
        <v>1.4791083881682056E-6</v>
      </c>
      <c r="R525" s="61">
        <f t="shared" si="123"/>
        <v>4.1014444235925435E-9</v>
      </c>
      <c r="S525" s="22">
        <f t="shared" si="124"/>
        <v>1.6821846359818373E-17</v>
      </c>
      <c r="T525" s="62">
        <v>298</v>
      </c>
      <c r="U525" s="59">
        <f t="shared" si="125"/>
        <v>291.98</v>
      </c>
      <c r="V525" s="63">
        <f t="shared" si="126"/>
        <v>0.34773596242456656</v>
      </c>
      <c r="W525" s="64">
        <f t="shared" si="127"/>
        <v>2.22708074157471</v>
      </c>
      <c r="X525" s="65">
        <f t="shared" si="117"/>
        <v>-6.2490648836840011E-8</v>
      </c>
      <c r="Y525" s="66">
        <f t="shared" si="118"/>
        <v>-6.2343963485737334E-8</v>
      </c>
      <c r="Z525" s="66">
        <f t="shared" si="119"/>
        <v>-6.2344307802729188E-8</v>
      </c>
      <c r="AA525" s="67">
        <f t="shared" si="120"/>
        <v>-6.2197965152176249E-8</v>
      </c>
      <c r="AB525" s="68">
        <f t="shared" si="129"/>
        <v>1.3311081040789108E-4</v>
      </c>
      <c r="AC525" s="69"/>
      <c r="AD525" s="70">
        <f t="shared" si="128"/>
        <v>1.3311081040789108</v>
      </c>
      <c r="AE525" s="70"/>
      <c r="AF525" s="74"/>
      <c r="AG525" s="71">
        <v>5190</v>
      </c>
    </row>
    <row r="526" spans="5:33">
      <c r="E526" s="73">
        <v>0.66069444444444447</v>
      </c>
      <c r="G526" s="58">
        <v>18.96</v>
      </c>
      <c r="H526" s="58">
        <v>5.88</v>
      </c>
      <c r="I526" s="58">
        <v>7.41</v>
      </c>
      <c r="J526" s="58">
        <v>19</v>
      </c>
      <c r="K526" s="58">
        <v>5.77</v>
      </c>
      <c r="L526" s="58">
        <v>8.68</v>
      </c>
      <c r="M526" s="59">
        <f t="shared" si="116"/>
        <v>18.98</v>
      </c>
      <c r="N526" s="59">
        <f t="shared" si="116"/>
        <v>5.8249999999999993</v>
      </c>
      <c r="O526" s="59">
        <f t="shared" si="116"/>
        <v>8.0449999999999999</v>
      </c>
      <c r="P526" s="60">
        <f t="shared" si="121"/>
        <v>0.17561307592235123</v>
      </c>
      <c r="Q526" s="22">
        <f t="shared" si="122"/>
        <v>1.4962356560944341E-6</v>
      </c>
      <c r="R526" s="61">
        <f t="shared" si="123"/>
        <v>4.0544955775058459E-9</v>
      </c>
      <c r="S526" s="22">
        <f t="shared" si="124"/>
        <v>1.6438934388014464E-17</v>
      </c>
      <c r="T526" s="62">
        <v>298</v>
      </c>
      <c r="U526" s="59">
        <f t="shared" si="125"/>
        <v>291.98</v>
      </c>
      <c r="V526" s="63">
        <f t="shared" si="126"/>
        <v>0.34773596242456656</v>
      </c>
      <c r="W526" s="64">
        <f t="shared" si="127"/>
        <v>2.22708074157471</v>
      </c>
      <c r="X526" s="65">
        <f t="shared" si="117"/>
        <v>-6.0257860093534306E-8</v>
      </c>
      <c r="Y526" s="66">
        <f t="shared" si="118"/>
        <v>-6.0120827795863125E-8</v>
      </c>
      <c r="Z526" s="66">
        <f t="shared" si="119"/>
        <v>-6.012113942077938E-8</v>
      </c>
      <c r="AA526" s="67">
        <f t="shared" si="120"/>
        <v>-5.9984417330693065E-8</v>
      </c>
      <c r="AB526" s="68">
        <f t="shared" si="129"/>
        <v>1.3248736848028118E-4</v>
      </c>
      <c r="AC526" s="69"/>
      <c r="AD526" s="70">
        <f t="shared" si="128"/>
        <v>1.3248736848028118</v>
      </c>
      <c r="AE526" s="70"/>
      <c r="AF526" s="74"/>
      <c r="AG526" s="71">
        <v>5200</v>
      </c>
    </row>
    <row r="527" spans="5:33">
      <c r="E527" s="73">
        <v>0.66081018518518519</v>
      </c>
      <c r="G527" s="58">
        <v>18.96</v>
      </c>
      <c r="H527" s="58">
        <v>5.88</v>
      </c>
      <c r="I527" s="58">
        <v>7.45</v>
      </c>
      <c r="J527" s="58">
        <v>19.010000000000002</v>
      </c>
      <c r="K527" s="58">
        <v>5.77</v>
      </c>
      <c r="L527" s="58">
        <v>8.73</v>
      </c>
      <c r="M527" s="59">
        <f t="shared" si="116"/>
        <v>18.984999999999999</v>
      </c>
      <c r="N527" s="59">
        <f t="shared" si="116"/>
        <v>5.8249999999999993</v>
      </c>
      <c r="O527" s="59">
        <f t="shared" si="116"/>
        <v>8.09</v>
      </c>
      <c r="P527" s="60">
        <f t="shared" si="121"/>
        <v>0.17661162028699687</v>
      </c>
      <c r="Q527" s="22">
        <f t="shared" si="122"/>
        <v>1.4962356560944341E-6</v>
      </c>
      <c r="R527" s="61">
        <f t="shared" si="123"/>
        <v>4.0561805704513422E-9</v>
      </c>
      <c r="S527" s="22">
        <f t="shared" si="124"/>
        <v>1.6452600820106975E-17</v>
      </c>
      <c r="T527" s="62">
        <v>298</v>
      </c>
      <c r="U527" s="59">
        <f t="shared" si="125"/>
        <v>291.98500000000001</v>
      </c>
      <c r="V527" s="63">
        <f t="shared" si="126"/>
        <v>0.34744119543697161</v>
      </c>
      <c r="W527" s="64">
        <f t="shared" si="127"/>
        <v>2.2255696766695539</v>
      </c>
      <c r="X527" s="65">
        <f t="shared" si="117"/>
        <v>-6.04166358300598E-8</v>
      </c>
      <c r="Y527" s="66">
        <f t="shared" si="118"/>
        <v>-6.0278252472137521E-8</v>
      </c>
      <c r="Z527" s="66">
        <f t="shared" si="119"/>
        <v>-6.0278569437051006E-8</v>
      </c>
      <c r="AA527" s="67">
        <f t="shared" si="120"/>
        <v>-6.0140501592035887E-8</v>
      </c>
      <c r="AB527" s="68">
        <f t="shared" si="129"/>
        <v>1.3188615812718534E-4</v>
      </c>
      <c r="AC527" s="69"/>
      <c r="AD527" s="70">
        <f t="shared" si="128"/>
        <v>1.3188615812718534</v>
      </c>
      <c r="AE527" s="70"/>
      <c r="AF527" s="74"/>
      <c r="AG527" s="71">
        <v>5210</v>
      </c>
    </row>
    <row r="528" spans="5:33">
      <c r="E528" s="73">
        <v>0.66092592592592592</v>
      </c>
      <c r="G528" s="58">
        <v>18.96</v>
      </c>
      <c r="H528" s="58">
        <v>5.88</v>
      </c>
      <c r="I528" s="58">
        <v>7.5</v>
      </c>
      <c r="J528" s="58">
        <v>19.010000000000002</v>
      </c>
      <c r="K528" s="58">
        <v>5.77</v>
      </c>
      <c r="L528" s="58">
        <v>8.7100000000000009</v>
      </c>
      <c r="M528" s="59">
        <f t="shared" si="116"/>
        <v>18.984999999999999</v>
      </c>
      <c r="N528" s="59">
        <f t="shared" si="116"/>
        <v>5.8249999999999993</v>
      </c>
      <c r="O528" s="59">
        <f t="shared" si="116"/>
        <v>8.1050000000000004</v>
      </c>
      <c r="P528" s="60">
        <f t="shared" si="121"/>
        <v>0.17693908311818418</v>
      </c>
      <c r="Q528" s="22">
        <f t="shared" si="122"/>
        <v>1.4962356560944341E-6</v>
      </c>
      <c r="R528" s="61">
        <f t="shared" si="123"/>
        <v>4.0561805704513422E-9</v>
      </c>
      <c r="S528" s="22">
        <f t="shared" si="124"/>
        <v>1.6452600820106975E-17</v>
      </c>
      <c r="T528" s="62">
        <v>298</v>
      </c>
      <c r="U528" s="59">
        <f t="shared" si="125"/>
        <v>291.98500000000001</v>
      </c>
      <c r="V528" s="63">
        <f t="shared" si="126"/>
        <v>0.34744119543697161</v>
      </c>
      <c r="W528" s="64">
        <f t="shared" si="127"/>
        <v>2.2255696766695539</v>
      </c>
      <c r="X528" s="65">
        <f t="shared" si="117"/>
        <v>-6.0252011042679028E-8</v>
      </c>
      <c r="Y528" s="66">
        <f t="shared" si="118"/>
        <v>-6.0113748872149331E-8</v>
      </c>
      <c r="Z528" s="66">
        <f t="shared" si="119"/>
        <v>-6.0114066146667943E-8</v>
      </c>
      <c r="AA528" s="67">
        <f t="shared" si="120"/>
        <v>-5.9976119794537381E-8</v>
      </c>
      <c r="AB528" s="68">
        <f t="shared" si="129"/>
        <v>1.3128337349178456E-4</v>
      </c>
      <c r="AC528" s="69"/>
      <c r="AD528" s="70">
        <f t="shared" si="128"/>
        <v>1.3128337349178456</v>
      </c>
      <c r="AE528" s="70"/>
      <c r="AF528" s="74"/>
      <c r="AG528" s="71">
        <v>5220</v>
      </c>
    </row>
    <row r="529" spans="5:33">
      <c r="E529" s="73">
        <v>0.66104166666666664</v>
      </c>
      <c r="G529" s="58">
        <v>18.96</v>
      </c>
      <c r="H529" s="58">
        <v>5.88</v>
      </c>
      <c r="I529" s="58">
        <v>7.35</v>
      </c>
      <c r="J529" s="58">
        <v>19.010000000000002</v>
      </c>
      <c r="K529" s="58">
        <v>5.77</v>
      </c>
      <c r="L529" s="58">
        <v>8.6999999999999993</v>
      </c>
      <c r="M529" s="59">
        <f t="shared" si="116"/>
        <v>18.984999999999999</v>
      </c>
      <c r="N529" s="59">
        <f t="shared" si="116"/>
        <v>5.8249999999999993</v>
      </c>
      <c r="O529" s="59">
        <f t="shared" si="116"/>
        <v>8.0249999999999986</v>
      </c>
      <c r="P529" s="60">
        <f t="shared" si="121"/>
        <v>0.1751926146851854</v>
      </c>
      <c r="Q529" s="22">
        <f t="shared" si="122"/>
        <v>1.4962356560944341E-6</v>
      </c>
      <c r="R529" s="61">
        <f t="shared" si="123"/>
        <v>4.0561805704513422E-9</v>
      </c>
      <c r="S529" s="22">
        <f t="shared" si="124"/>
        <v>1.6452600820106975E-17</v>
      </c>
      <c r="T529" s="62">
        <v>298</v>
      </c>
      <c r="U529" s="59">
        <f t="shared" si="125"/>
        <v>291.98500000000001</v>
      </c>
      <c r="V529" s="63">
        <f t="shared" si="126"/>
        <v>0.34744119543697161</v>
      </c>
      <c r="W529" s="64">
        <f t="shared" si="127"/>
        <v>2.2255696766695539</v>
      </c>
      <c r="X529" s="65">
        <f t="shared" si="117"/>
        <v>-5.9384128964246795E-8</v>
      </c>
      <c r="Y529" s="66">
        <f t="shared" si="118"/>
        <v>-5.9249203402146221E-8</v>
      </c>
      <c r="Z529" s="66">
        <f t="shared" si="119"/>
        <v>-5.9249509963977231E-8</v>
      </c>
      <c r="AA529" s="67">
        <f t="shared" si="120"/>
        <v>-5.9114889570640913E-8</v>
      </c>
      <c r="AB529" s="68">
        <f t="shared" si="129"/>
        <v>1.3068223389032648E-4</v>
      </c>
      <c r="AC529" s="69"/>
      <c r="AD529" s="70">
        <f t="shared" si="128"/>
        <v>1.3068223389032647</v>
      </c>
      <c r="AE529" s="70"/>
      <c r="AF529" s="74"/>
      <c r="AG529" s="71">
        <v>5230</v>
      </c>
    </row>
    <row r="530" spans="5:33">
      <c r="E530" s="73">
        <v>0.66115740740740736</v>
      </c>
      <c r="G530" s="58">
        <v>18.96</v>
      </c>
      <c r="H530" s="58">
        <v>5.88</v>
      </c>
      <c r="I530" s="58">
        <v>7.23</v>
      </c>
      <c r="J530" s="58">
        <v>19.010000000000002</v>
      </c>
      <c r="K530" s="58">
        <v>5.77</v>
      </c>
      <c r="L530" s="58">
        <v>8.67</v>
      </c>
      <c r="M530" s="59">
        <f t="shared" si="116"/>
        <v>18.984999999999999</v>
      </c>
      <c r="N530" s="59">
        <f t="shared" si="116"/>
        <v>5.8249999999999993</v>
      </c>
      <c r="O530" s="59">
        <f t="shared" si="116"/>
        <v>7.95</v>
      </c>
      <c r="P530" s="60">
        <f t="shared" si="121"/>
        <v>0.17355530052924914</v>
      </c>
      <c r="Q530" s="22">
        <f t="shared" si="122"/>
        <v>1.4962356560944341E-6</v>
      </c>
      <c r="R530" s="61">
        <f t="shared" si="123"/>
        <v>4.0561805704513422E-9</v>
      </c>
      <c r="S530" s="22">
        <f t="shared" si="124"/>
        <v>1.6452600820106975E-17</v>
      </c>
      <c r="T530" s="62">
        <v>298</v>
      </c>
      <c r="U530" s="59">
        <f t="shared" si="125"/>
        <v>291.98500000000001</v>
      </c>
      <c r="V530" s="63">
        <f t="shared" si="126"/>
        <v>0.34744119543697161</v>
      </c>
      <c r="W530" s="64">
        <f t="shared" si="127"/>
        <v>2.2255696766695539</v>
      </c>
      <c r="X530" s="65">
        <f t="shared" si="117"/>
        <v>-5.8562414428238012E-8</v>
      </c>
      <c r="Y530" s="66">
        <f t="shared" si="118"/>
        <v>-5.8430599406217642E-8</v>
      </c>
      <c r="Z530" s="66">
        <f t="shared" si="119"/>
        <v>-5.8430896101635677E-8</v>
      </c>
      <c r="AA530" s="67">
        <f t="shared" si="120"/>
        <v>-5.8299376439401484E-8</v>
      </c>
      <c r="AB530" s="68">
        <f t="shared" si="129"/>
        <v>1.3008973981488127E-4</v>
      </c>
      <c r="AC530" s="69"/>
      <c r="AD530" s="70">
        <f t="shared" si="128"/>
        <v>1.3008973981488126</v>
      </c>
      <c r="AE530" s="70"/>
      <c r="AF530" s="74"/>
      <c r="AG530" s="71">
        <v>5240</v>
      </c>
    </row>
    <row r="531" spans="5:33">
      <c r="E531" s="73">
        <v>0.66127314814814808</v>
      </c>
      <c r="G531" s="58">
        <v>18.97</v>
      </c>
      <c r="H531" s="58">
        <v>5.88</v>
      </c>
      <c r="I531" s="58">
        <v>7.32</v>
      </c>
      <c r="J531" s="58">
        <v>19.010000000000002</v>
      </c>
      <c r="K531" s="58">
        <v>5.77</v>
      </c>
      <c r="L531" s="58">
        <v>8.7100000000000009</v>
      </c>
      <c r="M531" s="59">
        <f t="shared" si="116"/>
        <v>18.990000000000002</v>
      </c>
      <c r="N531" s="59">
        <f t="shared" si="116"/>
        <v>5.8249999999999993</v>
      </c>
      <c r="O531" s="59">
        <f t="shared" si="116"/>
        <v>8.0150000000000006</v>
      </c>
      <c r="P531" s="60">
        <f t="shared" si="121"/>
        <v>0.17499040471827965</v>
      </c>
      <c r="Q531" s="22">
        <f t="shared" si="122"/>
        <v>1.4962356560944341E-6</v>
      </c>
      <c r="R531" s="61">
        <f t="shared" si="123"/>
        <v>4.0578662636568779E-9</v>
      </c>
      <c r="S531" s="22">
        <f t="shared" si="124"/>
        <v>1.6466278613724631E-17</v>
      </c>
      <c r="T531" s="62">
        <v>298</v>
      </c>
      <c r="U531" s="59">
        <f t="shared" si="125"/>
        <v>291.99</v>
      </c>
      <c r="V531" s="63">
        <f t="shared" si="126"/>
        <v>0.34714643854448418</v>
      </c>
      <c r="W531" s="64">
        <f t="shared" si="127"/>
        <v>2.2240596887134934</v>
      </c>
      <c r="X531" s="65">
        <f t="shared" si="117"/>
        <v>-5.8870255709224838E-8</v>
      </c>
      <c r="Y531" s="66">
        <f t="shared" si="118"/>
        <v>-5.873645024029996E-8</v>
      </c>
      <c r="Z531" s="66">
        <f t="shared" si="119"/>
        <v>-5.8736754365079088E-8</v>
      </c>
      <c r="AA531" s="67">
        <f t="shared" si="120"/>
        <v>-5.8603251638450518E-8</v>
      </c>
      <c r="AB531" s="68">
        <f t="shared" si="129"/>
        <v>1.295054318450757E-4</v>
      </c>
      <c r="AC531" s="69"/>
      <c r="AD531" s="70">
        <f t="shared" si="128"/>
        <v>1.295054318450757</v>
      </c>
      <c r="AE531" s="70"/>
      <c r="AF531" s="74"/>
      <c r="AG531" s="71">
        <v>5250</v>
      </c>
    </row>
    <row r="532" spans="5:33">
      <c r="E532" s="73">
        <v>0.66138888888888892</v>
      </c>
      <c r="G532" s="58">
        <v>18.97</v>
      </c>
      <c r="H532" s="58">
        <v>5.88</v>
      </c>
      <c r="I532" s="58">
        <v>7.37</v>
      </c>
      <c r="J532" s="58">
        <v>19.010000000000002</v>
      </c>
      <c r="K532" s="58">
        <v>5.77</v>
      </c>
      <c r="L532" s="58">
        <v>8.6999999999999993</v>
      </c>
      <c r="M532" s="59">
        <f t="shared" si="116"/>
        <v>18.990000000000002</v>
      </c>
      <c r="N532" s="59">
        <f t="shared" si="116"/>
        <v>5.8249999999999993</v>
      </c>
      <c r="O532" s="59">
        <f t="shared" si="116"/>
        <v>8.0350000000000001</v>
      </c>
      <c r="P532" s="60">
        <f t="shared" si="121"/>
        <v>0.17542706199767646</v>
      </c>
      <c r="Q532" s="22">
        <f t="shared" si="122"/>
        <v>1.4962356560944341E-6</v>
      </c>
      <c r="R532" s="61">
        <f t="shared" si="123"/>
        <v>4.0578662636568779E-9</v>
      </c>
      <c r="S532" s="22">
        <f t="shared" si="124"/>
        <v>1.6466278613724631E-17</v>
      </c>
      <c r="T532" s="62">
        <v>298</v>
      </c>
      <c r="U532" s="59">
        <f t="shared" si="125"/>
        <v>291.99</v>
      </c>
      <c r="V532" s="63">
        <f t="shared" si="126"/>
        <v>0.34714643854448418</v>
      </c>
      <c r="W532" s="64">
        <f t="shared" si="127"/>
        <v>2.2240596887134934</v>
      </c>
      <c r="X532" s="65">
        <f t="shared" si="117"/>
        <v>-5.8749486041935822E-8</v>
      </c>
      <c r="Y532" s="66">
        <f t="shared" si="118"/>
        <v>-5.8615621866201735E-8</v>
      </c>
      <c r="Z532" s="66">
        <f t="shared" si="119"/>
        <v>-5.8615926883636817E-8</v>
      </c>
      <c r="AA532" s="67">
        <f t="shared" si="120"/>
        <v>-5.8482366335337311E-8</v>
      </c>
      <c r="AB532" s="68">
        <f t="shared" si="129"/>
        <v>1.2891806531747832E-4</v>
      </c>
      <c r="AC532" s="69"/>
      <c r="AD532" s="70">
        <f t="shared" si="128"/>
        <v>1.2891806531747831</v>
      </c>
      <c r="AE532" s="70"/>
      <c r="AF532" s="74"/>
      <c r="AG532" s="71">
        <v>5260</v>
      </c>
    </row>
    <row r="533" spans="5:33">
      <c r="E533" s="73">
        <v>0.66150462962962964</v>
      </c>
      <c r="G533" s="58">
        <v>18.97</v>
      </c>
      <c r="H533" s="58">
        <v>5.88</v>
      </c>
      <c r="I533" s="58">
        <v>7.39</v>
      </c>
      <c r="J533" s="58">
        <v>19.010000000000002</v>
      </c>
      <c r="K533" s="58">
        <v>5.77</v>
      </c>
      <c r="L533" s="58">
        <v>8.65</v>
      </c>
      <c r="M533" s="59">
        <f t="shared" si="116"/>
        <v>18.990000000000002</v>
      </c>
      <c r="N533" s="59">
        <f t="shared" si="116"/>
        <v>5.8249999999999993</v>
      </c>
      <c r="O533" s="59">
        <f t="shared" si="116"/>
        <v>8.02</v>
      </c>
      <c r="P533" s="60">
        <f t="shared" si="121"/>
        <v>0.17509956903812882</v>
      </c>
      <c r="Q533" s="22">
        <f t="shared" si="122"/>
        <v>1.4962356560944341E-6</v>
      </c>
      <c r="R533" s="61">
        <f t="shared" si="123"/>
        <v>4.0578662636568779E-9</v>
      </c>
      <c r="S533" s="22">
        <f t="shared" si="124"/>
        <v>1.6466278613724631E-17</v>
      </c>
      <c r="T533" s="62">
        <v>298</v>
      </c>
      <c r="U533" s="59">
        <f t="shared" si="125"/>
        <v>291.99</v>
      </c>
      <c r="V533" s="63">
        <f t="shared" si="126"/>
        <v>0.34714643854448418</v>
      </c>
      <c r="W533" s="64">
        <f t="shared" si="127"/>
        <v>2.2240596887134934</v>
      </c>
      <c r="X533" s="65">
        <f t="shared" si="117"/>
        <v>-5.8373190010430209E-8</v>
      </c>
      <c r="Y533" s="66">
        <f t="shared" si="118"/>
        <v>-5.8240431548803167E-8</v>
      </c>
      <c r="Z533" s="66">
        <f t="shared" si="119"/>
        <v>-5.8240733482090194E-8</v>
      </c>
      <c r="AA533" s="67">
        <f t="shared" si="120"/>
        <v>-5.8108275580373163E-8</v>
      </c>
      <c r="AB533" s="68">
        <f t="shared" si="129"/>
        <v>1.2833190706768339E-4</v>
      </c>
      <c r="AC533" s="69"/>
      <c r="AD533" s="70">
        <f t="shared" si="128"/>
        <v>1.2833190706768338</v>
      </c>
      <c r="AE533" s="70"/>
      <c r="AF533" s="74"/>
      <c r="AG533" s="71">
        <v>5270</v>
      </c>
    </row>
    <row r="534" spans="5:33">
      <c r="E534" s="73">
        <v>0.66162037037037036</v>
      </c>
      <c r="G534" s="58">
        <v>18.97</v>
      </c>
      <c r="H534" s="58">
        <v>5.88</v>
      </c>
      <c r="I534" s="58">
        <v>7.43</v>
      </c>
      <c r="J534" s="58">
        <v>19.010000000000002</v>
      </c>
      <c r="K534" s="58">
        <v>5.77</v>
      </c>
      <c r="L534" s="58">
        <v>8.69</v>
      </c>
      <c r="M534" s="59">
        <f t="shared" si="116"/>
        <v>18.990000000000002</v>
      </c>
      <c r="N534" s="59">
        <f t="shared" si="116"/>
        <v>5.8249999999999993</v>
      </c>
      <c r="O534" s="59">
        <f t="shared" si="116"/>
        <v>8.0599999999999987</v>
      </c>
      <c r="P534" s="60">
        <f t="shared" si="121"/>
        <v>0.17597288359692248</v>
      </c>
      <c r="Q534" s="22">
        <f t="shared" si="122"/>
        <v>1.4962356560944341E-6</v>
      </c>
      <c r="R534" s="61">
        <f t="shared" si="123"/>
        <v>4.0578662636568779E-9</v>
      </c>
      <c r="S534" s="22">
        <f t="shared" si="124"/>
        <v>1.6466278613724631E-17</v>
      </c>
      <c r="T534" s="62">
        <v>298</v>
      </c>
      <c r="U534" s="59">
        <f t="shared" si="125"/>
        <v>291.99</v>
      </c>
      <c r="V534" s="63">
        <f t="shared" si="126"/>
        <v>0.34714643854448418</v>
      </c>
      <c r="W534" s="64">
        <f t="shared" si="127"/>
        <v>2.2240596887134934</v>
      </c>
      <c r="X534" s="65">
        <f t="shared" si="117"/>
        <v>-5.8398092877307441E-8</v>
      </c>
      <c r="Y534" s="66">
        <f t="shared" si="118"/>
        <v>-5.8264615359512473E-8</v>
      </c>
      <c r="Z534" s="66">
        <f t="shared" si="119"/>
        <v>-5.8264920442210895E-8</v>
      </c>
      <c r="AA534" s="67">
        <f t="shared" si="120"/>
        <v>-5.8131746612490675E-8</v>
      </c>
      <c r="AB534" s="68">
        <f t="shared" si="129"/>
        <v>1.2774950074159573E-4</v>
      </c>
      <c r="AC534" s="69"/>
      <c r="AD534" s="70">
        <f t="shared" si="128"/>
        <v>1.2774950074159572</v>
      </c>
      <c r="AE534" s="70"/>
      <c r="AF534" s="74"/>
      <c r="AG534" s="71">
        <v>5280</v>
      </c>
    </row>
    <row r="535" spans="5:33">
      <c r="E535" s="73">
        <v>0.66173611111111108</v>
      </c>
      <c r="G535" s="58">
        <v>18.97</v>
      </c>
      <c r="H535" s="58">
        <v>5.87</v>
      </c>
      <c r="I535" s="58">
        <v>7.44</v>
      </c>
      <c r="J535" s="58">
        <v>19.010000000000002</v>
      </c>
      <c r="K535" s="58">
        <v>5.77</v>
      </c>
      <c r="L535" s="58">
        <v>8.68</v>
      </c>
      <c r="M535" s="59">
        <f t="shared" si="116"/>
        <v>18.990000000000002</v>
      </c>
      <c r="N535" s="59">
        <f t="shared" si="116"/>
        <v>5.82</v>
      </c>
      <c r="O535" s="59">
        <f t="shared" si="116"/>
        <v>8.06</v>
      </c>
      <c r="P535" s="60">
        <f t="shared" si="121"/>
        <v>0.17597288359692254</v>
      </c>
      <c r="Q535" s="22">
        <f t="shared" si="122"/>
        <v>1.5135612484362063E-6</v>
      </c>
      <c r="R535" s="61">
        <f t="shared" si="123"/>
        <v>4.0114162526420031E-9</v>
      </c>
      <c r="S535" s="22">
        <f t="shared" si="124"/>
        <v>1.6091460351960411E-17</v>
      </c>
      <c r="T535" s="62">
        <v>298</v>
      </c>
      <c r="U535" s="59">
        <f t="shared" si="125"/>
        <v>291.99</v>
      </c>
      <c r="V535" s="63">
        <f t="shared" si="126"/>
        <v>0.34714643854448418</v>
      </c>
      <c r="W535" s="64">
        <f t="shared" si="127"/>
        <v>2.2240596887134934</v>
      </c>
      <c r="X535" s="65">
        <f t="shared" si="117"/>
        <v>-5.6808506964229032E-8</v>
      </c>
      <c r="Y535" s="66">
        <f t="shared" si="118"/>
        <v>-5.6681618297936343E-8</v>
      </c>
      <c r="Z535" s="66">
        <f t="shared" si="119"/>
        <v>-5.6681901719108528E-8</v>
      </c>
      <c r="AA535" s="67">
        <f t="shared" si="120"/>
        <v>-5.6555295207877149E-8</v>
      </c>
      <c r="AB535" s="68">
        <f t="shared" si="129"/>
        <v>1.2716685255644033E-4</v>
      </c>
      <c r="AC535" s="69"/>
      <c r="AD535" s="70">
        <f t="shared" si="128"/>
        <v>1.2716685255644034</v>
      </c>
      <c r="AE535" s="70"/>
      <c r="AF535" s="74"/>
      <c r="AG535" s="71">
        <v>5290</v>
      </c>
    </row>
    <row r="536" spans="5:33">
      <c r="E536" s="73">
        <v>0.6618518518518518</v>
      </c>
      <c r="G536" s="58">
        <v>18.97</v>
      </c>
      <c r="H536" s="58">
        <v>5.88</v>
      </c>
      <c r="I536" s="58">
        <v>7.51</v>
      </c>
      <c r="J536" s="58">
        <v>19.010000000000002</v>
      </c>
      <c r="K536" s="58">
        <v>5.77</v>
      </c>
      <c r="L536" s="58">
        <v>8.67</v>
      </c>
      <c r="M536" s="59">
        <f t="shared" si="116"/>
        <v>18.990000000000002</v>
      </c>
      <c r="N536" s="59">
        <f t="shared" si="116"/>
        <v>5.8249999999999993</v>
      </c>
      <c r="O536" s="59">
        <f t="shared" si="116"/>
        <v>8.09</v>
      </c>
      <c r="P536" s="60">
        <f t="shared" si="121"/>
        <v>0.17662786951601775</v>
      </c>
      <c r="Q536" s="22">
        <f t="shared" si="122"/>
        <v>1.4962356560944341E-6</v>
      </c>
      <c r="R536" s="61">
        <f t="shared" si="123"/>
        <v>4.0578662636568779E-9</v>
      </c>
      <c r="S536" s="22">
        <f t="shared" si="124"/>
        <v>1.6466278613724631E-17</v>
      </c>
      <c r="T536" s="62">
        <v>298</v>
      </c>
      <c r="U536" s="59">
        <f t="shared" si="125"/>
        <v>291.99</v>
      </c>
      <c r="V536" s="63">
        <f t="shared" si="126"/>
        <v>0.34714643854448418</v>
      </c>
      <c r="W536" s="64">
        <f t="shared" si="127"/>
        <v>2.2240596887134934</v>
      </c>
      <c r="X536" s="65">
        <f t="shared" si="117"/>
        <v>-5.8088044535479285E-8</v>
      </c>
      <c r="Y536" s="66">
        <f t="shared" si="118"/>
        <v>-5.7954781502350887E-8</v>
      </c>
      <c r="Z536" s="66">
        <f t="shared" si="119"/>
        <v>-5.795508722853155E-8</v>
      </c>
      <c r="AA536" s="67">
        <f t="shared" si="120"/>
        <v>-5.7822128518816721E-8</v>
      </c>
      <c r="AB536" s="68">
        <f t="shared" si="129"/>
        <v>1.2660003448609666E-4</v>
      </c>
      <c r="AC536" s="69"/>
      <c r="AD536" s="70">
        <f t="shared" si="128"/>
        <v>1.2660003448609667</v>
      </c>
      <c r="AE536" s="70"/>
      <c r="AF536" s="74"/>
      <c r="AG536" s="71">
        <v>5300</v>
      </c>
    </row>
    <row r="537" spans="5:33">
      <c r="E537" s="73">
        <v>0.66196759259259264</v>
      </c>
      <c r="G537" s="58">
        <v>18.97</v>
      </c>
      <c r="H537" s="58">
        <v>5.87</v>
      </c>
      <c r="I537" s="58">
        <v>7.4</v>
      </c>
      <c r="J537" s="58">
        <v>19.02</v>
      </c>
      <c r="K537" s="58">
        <v>5.77</v>
      </c>
      <c r="L537" s="58">
        <v>8.69</v>
      </c>
      <c r="M537" s="59">
        <f t="shared" si="116"/>
        <v>18.994999999999997</v>
      </c>
      <c r="N537" s="59">
        <f t="shared" si="116"/>
        <v>5.82</v>
      </c>
      <c r="O537" s="59">
        <f t="shared" si="116"/>
        <v>8.0449999999999999</v>
      </c>
      <c r="P537" s="60">
        <f t="shared" si="121"/>
        <v>0.17566155245499118</v>
      </c>
      <c r="Q537" s="22">
        <f t="shared" si="122"/>
        <v>1.5135612484362063E-6</v>
      </c>
      <c r="R537" s="61">
        <f t="shared" si="123"/>
        <v>4.0130833424088901E-9</v>
      </c>
      <c r="S537" s="22">
        <f t="shared" si="124"/>
        <v>1.6104837913119708E-17</v>
      </c>
      <c r="T537" s="62">
        <v>298</v>
      </c>
      <c r="U537" s="59">
        <f t="shared" si="125"/>
        <v>291.995</v>
      </c>
      <c r="V537" s="63">
        <f t="shared" si="126"/>
        <v>0.34685169174658326</v>
      </c>
      <c r="W537" s="64">
        <f t="shared" si="127"/>
        <v>2.2225507769030064</v>
      </c>
      <c r="X537" s="65">
        <f t="shared" si="117"/>
        <v>-5.6281700374602132E-8</v>
      </c>
      <c r="Y537" s="66">
        <f t="shared" si="118"/>
        <v>-5.6156021211955463E-8</v>
      </c>
      <c r="Z537" s="66">
        <f t="shared" si="119"/>
        <v>-5.6156301858272469E-8</v>
      </c>
      <c r="AA537" s="67">
        <f t="shared" si="120"/>
        <v>-5.603090208855512E-8</v>
      </c>
      <c r="AB537" s="68">
        <f t="shared" si="129"/>
        <v>1.2602048463523655E-4</v>
      </c>
      <c r="AC537" s="69"/>
      <c r="AD537" s="70">
        <f t="shared" si="128"/>
        <v>1.2602048463523656</v>
      </c>
      <c r="AE537" s="70"/>
      <c r="AF537" s="74"/>
      <c r="AG537" s="71">
        <v>5310</v>
      </c>
    </row>
    <row r="538" spans="5:33">
      <c r="E538" s="73">
        <v>0.66208333333333336</v>
      </c>
      <c r="G538" s="58">
        <v>18.97</v>
      </c>
      <c r="H538" s="58">
        <v>5.87</v>
      </c>
      <c r="I538" s="58">
        <v>7.42</v>
      </c>
      <c r="J538" s="58">
        <v>19.02</v>
      </c>
      <c r="K538" s="58">
        <v>5.77</v>
      </c>
      <c r="L538" s="58">
        <v>8.65</v>
      </c>
      <c r="M538" s="59">
        <f t="shared" si="116"/>
        <v>18.994999999999997</v>
      </c>
      <c r="N538" s="59">
        <f t="shared" si="116"/>
        <v>5.82</v>
      </c>
      <c r="O538" s="59">
        <f t="shared" si="116"/>
        <v>8.0350000000000001</v>
      </c>
      <c r="P538" s="60">
        <f t="shared" si="121"/>
        <v>0.17544320372602293</v>
      </c>
      <c r="Q538" s="22">
        <f t="shared" si="122"/>
        <v>1.5135612484362063E-6</v>
      </c>
      <c r="R538" s="61">
        <f t="shared" si="123"/>
        <v>4.0130833424088901E-9</v>
      </c>
      <c r="S538" s="22">
        <f t="shared" si="124"/>
        <v>1.6104837913119708E-17</v>
      </c>
      <c r="T538" s="62">
        <v>298</v>
      </c>
      <c r="U538" s="59">
        <f t="shared" si="125"/>
        <v>291.995</v>
      </c>
      <c r="V538" s="63">
        <f t="shared" si="126"/>
        <v>0.34685169174658326</v>
      </c>
      <c r="W538" s="64">
        <f t="shared" si="127"/>
        <v>2.2225507769030064</v>
      </c>
      <c r="X538" s="65">
        <f t="shared" si="117"/>
        <v>-5.5961255642762799E-8</v>
      </c>
      <c r="Y538" s="66">
        <f t="shared" si="118"/>
        <v>-5.5836447376066533E-8</v>
      </c>
      <c r="Z538" s="66">
        <f t="shared" si="119"/>
        <v>-5.5836725731211655E-8</v>
      </c>
      <c r="AA538" s="67">
        <f t="shared" si="120"/>
        <v>-5.5712194578050678E-8</v>
      </c>
      <c r="AB538" s="68">
        <f t="shared" si="129"/>
        <v>1.2545892255423052E-4</v>
      </c>
      <c r="AC538" s="69"/>
      <c r="AD538" s="70">
        <f t="shared" si="128"/>
        <v>1.2545892255423052</v>
      </c>
      <c r="AE538" s="70"/>
      <c r="AF538" s="74"/>
      <c r="AG538" s="71">
        <v>5320</v>
      </c>
    </row>
    <row r="539" spans="5:33">
      <c r="E539" s="73">
        <v>0.66219907407407408</v>
      </c>
      <c r="G539" s="58">
        <v>18.97</v>
      </c>
      <c r="H539" s="58">
        <v>5.87</v>
      </c>
      <c r="I539" s="58">
        <v>7.41</v>
      </c>
      <c r="J539" s="58">
        <v>19.02</v>
      </c>
      <c r="K539" s="58">
        <v>5.77</v>
      </c>
      <c r="L539" s="58">
        <v>8.6199999999999992</v>
      </c>
      <c r="M539" s="59">
        <f t="shared" si="116"/>
        <v>18.994999999999997</v>
      </c>
      <c r="N539" s="59">
        <f t="shared" si="116"/>
        <v>5.82</v>
      </c>
      <c r="O539" s="59">
        <f t="shared" si="116"/>
        <v>8.0150000000000006</v>
      </c>
      <c r="P539" s="60">
        <f t="shared" si="121"/>
        <v>0.17500650626808636</v>
      </c>
      <c r="Q539" s="22">
        <f t="shared" si="122"/>
        <v>1.5135612484362063E-6</v>
      </c>
      <c r="R539" s="61">
        <f t="shared" si="123"/>
        <v>4.0130833424088901E-9</v>
      </c>
      <c r="S539" s="22">
        <f t="shared" si="124"/>
        <v>1.6104837913119708E-17</v>
      </c>
      <c r="T539" s="62">
        <v>298</v>
      </c>
      <c r="U539" s="59">
        <f t="shared" si="125"/>
        <v>291.995</v>
      </c>
      <c r="V539" s="63">
        <f t="shared" si="126"/>
        <v>0.34685169174658326</v>
      </c>
      <c r="W539" s="64">
        <f t="shared" si="127"/>
        <v>2.2225507769030064</v>
      </c>
      <c r="X539" s="65">
        <f t="shared" si="117"/>
        <v>-5.5573521203191301E-8</v>
      </c>
      <c r="Y539" s="66">
        <f t="shared" si="118"/>
        <v>-5.5449886194980751E-8</v>
      </c>
      <c r="Z539" s="66">
        <f t="shared" si="119"/>
        <v>-5.5450161247108527E-8</v>
      </c>
      <c r="AA539" s="67">
        <f t="shared" si="120"/>
        <v>-5.5326800067202924E-8</v>
      </c>
      <c r="AB539" s="68">
        <f t="shared" si="129"/>
        <v>1.2490055622683824E-4</v>
      </c>
      <c r="AC539" s="69"/>
      <c r="AD539" s="70">
        <f t="shared" si="128"/>
        <v>1.2490055622683824</v>
      </c>
      <c r="AE539" s="70"/>
      <c r="AF539" s="74"/>
      <c r="AG539" s="71">
        <v>5330</v>
      </c>
    </row>
    <row r="540" spans="5:33">
      <c r="E540" s="73">
        <v>0.6623148148148148</v>
      </c>
      <c r="G540" s="58">
        <v>18.97</v>
      </c>
      <c r="H540" s="58">
        <v>5.87</v>
      </c>
      <c r="I540" s="58">
        <v>7.36</v>
      </c>
      <c r="J540" s="58">
        <v>19.02</v>
      </c>
      <c r="K540" s="58">
        <v>5.77</v>
      </c>
      <c r="L540" s="58">
        <v>8.74</v>
      </c>
      <c r="M540" s="59">
        <f t="shared" si="116"/>
        <v>18.994999999999997</v>
      </c>
      <c r="N540" s="59">
        <f t="shared" si="116"/>
        <v>5.82</v>
      </c>
      <c r="O540" s="59">
        <f t="shared" si="116"/>
        <v>8.0500000000000007</v>
      </c>
      <c r="P540" s="60">
        <f t="shared" si="121"/>
        <v>0.17577072681947534</v>
      </c>
      <c r="Q540" s="22">
        <f t="shared" si="122"/>
        <v>1.5135612484362063E-6</v>
      </c>
      <c r="R540" s="61">
        <f t="shared" si="123"/>
        <v>4.0130833424088901E-9</v>
      </c>
      <c r="S540" s="22">
        <f t="shared" si="124"/>
        <v>1.6104837913119708E-17</v>
      </c>
      <c r="T540" s="62">
        <v>298</v>
      </c>
      <c r="U540" s="59">
        <f t="shared" si="125"/>
        <v>291.995</v>
      </c>
      <c r="V540" s="63">
        <f t="shared" si="126"/>
        <v>0.34685169174658326</v>
      </c>
      <c r="W540" s="64">
        <f t="shared" si="127"/>
        <v>2.2225507769030064</v>
      </c>
      <c r="X540" s="65">
        <f t="shared" si="117"/>
        <v>-5.5568402224855121E-8</v>
      </c>
      <c r="Y540" s="66">
        <f t="shared" si="118"/>
        <v>-5.5444238763755321E-8</v>
      </c>
      <c r="Z540" s="66">
        <f t="shared" si="119"/>
        <v>-5.5444516197772779E-8</v>
      </c>
      <c r="AA540" s="67">
        <f t="shared" si="120"/>
        <v>-5.5320628930879068E-8</v>
      </c>
      <c r="AB540" s="68">
        <f t="shared" si="129"/>
        <v>1.243460555332473E-4</v>
      </c>
      <c r="AC540" s="69"/>
      <c r="AD540" s="70">
        <f t="shared" si="128"/>
        <v>1.2434605553324731</v>
      </c>
      <c r="AE540" s="70"/>
      <c r="AF540" s="74"/>
      <c r="AG540" s="71">
        <v>5340</v>
      </c>
    </row>
    <row r="541" spans="5:33">
      <c r="E541" s="73">
        <v>0.66243055555555552</v>
      </c>
      <c r="G541" s="58">
        <v>18.97</v>
      </c>
      <c r="H541" s="58">
        <v>5.87</v>
      </c>
      <c r="I541" s="58">
        <v>7.38</v>
      </c>
      <c r="J541" s="58">
        <v>19.02</v>
      </c>
      <c r="K541" s="58">
        <v>5.77</v>
      </c>
      <c r="L541" s="58">
        <v>8.61</v>
      </c>
      <c r="M541" s="59">
        <f t="shared" si="116"/>
        <v>18.994999999999997</v>
      </c>
      <c r="N541" s="59">
        <f t="shared" si="116"/>
        <v>5.82</v>
      </c>
      <c r="O541" s="59">
        <f t="shared" si="116"/>
        <v>7.9949999999999992</v>
      </c>
      <c r="P541" s="60">
        <f t="shared" si="121"/>
        <v>0.17456980881014972</v>
      </c>
      <c r="Q541" s="22">
        <f t="shared" si="122"/>
        <v>1.5135612484362063E-6</v>
      </c>
      <c r="R541" s="61">
        <f t="shared" si="123"/>
        <v>4.0130833424088901E-9</v>
      </c>
      <c r="S541" s="22">
        <f t="shared" si="124"/>
        <v>1.6104837913119708E-17</v>
      </c>
      <c r="T541" s="62">
        <v>298</v>
      </c>
      <c r="U541" s="59">
        <f t="shared" si="125"/>
        <v>291.995</v>
      </c>
      <c r="V541" s="63">
        <f t="shared" si="126"/>
        <v>0.34685169174658326</v>
      </c>
      <c r="W541" s="64">
        <f t="shared" si="127"/>
        <v>2.2225507769030064</v>
      </c>
      <c r="X541" s="65">
        <f t="shared" si="117"/>
        <v>-5.4942662312280503E-8</v>
      </c>
      <c r="Y541" s="66">
        <f t="shared" si="118"/>
        <v>-5.482073578954176E-8</v>
      </c>
      <c r="Z541" s="66">
        <f t="shared" si="119"/>
        <v>-5.4821006363924602E-8</v>
      </c>
      <c r="AA541" s="67">
        <f t="shared" si="120"/>
        <v>-5.4699349214673361E-8</v>
      </c>
      <c r="AB541" s="68">
        <f t="shared" si="129"/>
        <v>1.2379161129811599E-4</v>
      </c>
      <c r="AC541" s="69"/>
      <c r="AD541" s="70">
        <f t="shared" si="128"/>
        <v>1.23791611298116</v>
      </c>
      <c r="AE541" s="70"/>
      <c r="AF541" s="74"/>
      <c r="AG541" s="71">
        <v>5350</v>
      </c>
    </row>
    <row r="542" spans="5:33">
      <c r="E542" s="73">
        <v>0.66254629629629624</v>
      </c>
      <c r="G542" s="58">
        <v>18.98</v>
      </c>
      <c r="H542" s="58">
        <v>5.87</v>
      </c>
      <c r="I542" s="58">
        <v>7.39</v>
      </c>
      <c r="J542" s="58">
        <v>19.02</v>
      </c>
      <c r="K542" s="58">
        <v>5.77</v>
      </c>
      <c r="L542" s="58">
        <v>8.66</v>
      </c>
      <c r="M542" s="59">
        <f t="shared" si="116"/>
        <v>19</v>
      </c>
      <c r="N542" s="59">
        <f t="shared" si="116"/>
        <v>5.82</v>
      </c>
      <c r="O542" s="59">
        <f t="shared" si="116"/>
        <v>8.0250000000000004</v>
      </c>
      <c r="P542" s="60">
        <f t="shared" si="121"/>
        <v>0.17524097960323401</v>
      </c>
      <c r="Q542" s="22">
        <f t="shared" si="122"/>
        <v>1.5135612484362063E-6</v>
      </c>
      <c r="R542" s="61">
        <f t="shared" si="123"/>
        <v>4.0147511249955005E-9</v>
      </c>
      <c r="S542" s="22">
        <f t="shared" si="124"/>
        <v>1.6118226595652637E-17</v>
      </c>
      <c r="T542" s="62">
        <v>298</v>
      </c>
      <c r="U542" s="59">
        <f t="shared" si="125"/>
        <v>292</v>
      </c>
      <c r="V542" s="63">
        <f t="shared" si="126"/>
        <v>0.34655695504275019</v>
      </c>
      <c r="W542" s="64">
        <f t="shared" si="127"/>
        <v>2.2210429404352086</v>
      </c>
      <c r="X542" s="65">
        <f t="shared" si="117"/>
        <v>-5.4992610218506955E-8</v>
      </c>
      <c r="Y542" s="66">
        <f t="shared" si="118"/>
        <v>-5.4869918572294173E-8</v>
      </c>
      <c r="Z542" s="66">
        <f t="shared" si="119"/>
        <v>-5.4870192304346365E-8</v>
      </c>
      <c r="AA542" s="67">
        <f t="shared" si="120"/>
        <v>-5.4747773168762181E-8</v>
      </c>
      <c r="AB542" s="68">
        <f t="shared" si="129"/>
        <v>1.2324340213839286E-4</v>
      </c>
      <c r="AC542" s="69"/>
      <c r="AD542" s="70">
        <f t="shared" si="128"/>
        <v>1.2324340213839287</v>
      </c>
      <c r="AE542" s="70"/>
      <c r="AF542" s="74"/>
      <c r="AG542" s="71">
        <v>5360</v>
      </c>
    </row>
    <row r="543" spans="5:33">
      <c r="E543" s="73">
        <v>0.66266203703703708</v>
      </c>
      <c r="G543" s="58">
        <v>18.98</v>
      </c>
      <c r="H543" s="58">
        <v>5.87</v>
      </c>
      <c r="I543" s="58">
        <v>7.19</v>
      </c>
      <c r="J543" s="58">
        <v>19.02</v>
      </c>
      <c r="K543" s="58">
        <v>5.77</v>
      </c>
      <c r="L543" s="58">
        <v>8.6</v>
      </c>
      <c r="M543" s="59">
        <f t="shared" si="116"/>
        <v>19</v>
      </c>
      <c r="N543" s="59">
        <f t="shared" si="116"/>
        <v>5.82</v>
      </c>
      <c r="O543" s="59">
        <f t="shared" si="116"/>
        <v>7.8949999999999996</v>
      </c>
      <c r="P543" s="60">
        <f t="shared" si="121"/>
        <v>0.17240218491807255</v>
      </c>
      <c r="Q543" s="22">
        <f t="shared" si="122"/>
        <v>1.5135612484362063E-6</v>
      </c>
      <c r="R543" s="61">
        <f t="shared" si="123"/>
        <v>4.0147511249955005E-9</v>
      </c>
      <c r="S543" s="22">
        <f t="shared" si="124"/>
        <v>1.6118226595652637E-17</v>
      </c>
      <c r="T543" s="62">
        <v>298</v>
      </c>
      <c r="U543" s="59">
        <f t="shared" si="125"/>
        <v>292</v>
      </c>
      <c r="V543" s="63">
        <f t="shared" si="126"/>
        <v>0.34655695504275019</v>
      </c>
      <c r="W543" s="64">
        <f t="shared" si="127"/>
        <v>2.2210429404352086</v>
      </c>
      <c r="X543" s="65">
        <f t="shared" si="117"/>
        <v>-5.3860893755629719E-8</v>
      </c>
      <c r="Y543" s="66">
        <f t="shared" si="118"/>
        <v>-5.3742673659348398E-8</v>
      </c>
      <c r="Z543" s="66">
        <f t="shared" si="119"/>
        <v>-5.3742933142438823E-8</v>
      </c>
      <c r="AA543" s="67">
        <f t="shared" si="120"/>
        <v>-5.3624971390161149E-8</v>
      </c>
      <c r="AB543" s="68">
        <f t="shared" si="129"/>
        <v>1.2269470112982527E-4</v>
      </c>
      <c r="AC543" s="69"/>
      <c r="AD543" s="70">
        <f t="shared" si="128"/>
        <v>1.2269470112982528</v>
      </c>
      <c r="AE543" s="70"/>
      <c r="AF543" s="74"/>
      <c r="AG543" s="71">
        <v>5370</v>
      </c>
    </row>
    <row r="544" spans="5:33">
      <c r="E544" s="73">
        <v>0.6627777777777778</v>
      </c>
      <c r="G544" s="58">
        <v>18.98</v>
      </c>
      <c r="H544" s="58">
        <v>5.87</v>
      </c>
      <c r="I544" s="58">
        <v>7.5</v>
      </c>
      <c r="J544" s="58">
        <v>19.02</v>
      </c>
      <c r="K544" s="58">
        <v>5.77</v>
      </c>
      <c r="L544" s="58">
        <v>8.65</v>
      </c>
      <c r="M544" s="59">
        <f t="shared" si="116"/>
        <v>19</v>
      </c>
      <c r="N544" s="59">
        <f t="shared" si="116"/>
        <v>5.82</v>
      </c>
      <c r="O544" s="59">
        <f t="shared" si="116"/>
        <v>8.0749999999999993</v>
      </c>
      <c r="P544" s="60">
        <f t="shared" si="121"/>
        <v>0.17633282371291142</v>
      </c>
      <c r="Q544" s="22">
        <f t="shared" si="122"/>
        <v>1.5135612484362063E-6</v>
      </c>
      <c r="R544" s="61">
        <f t="shared" si="123"/>
        <v>4.0147511249955005E-9</v>
      </c>
      <c r="S544" s="22">
        <f t="shared" si="124"/>
        <v>1.6118226595652637E-17</v>
      </c>
      <c r="T544" s="62">
        <v>298</v>
      </c>
      <c r="U544" s="59">
        <f t="shared" si="125"/>
        <v>292</v>
      </c>
      <c r="V544" s="63">
        <f t="shared" si="126"/>
        <v>0.34655695504275019</v>
      </c>
      <c r="W544" s="64">
        <f t="shared" si="127"/>
        <v>2.2210429404352086</v>
      </c>
      <c r="X544" s="65">
        <f t="shared" si="117"/>
        <v>-5.4847580373441773E-8</v>
      </c>
      <c r="Y544" s="66">
        <f t="shared" si="118"/>
        <v>-5.4724449879154113E-8</v>
      </c>
      <c r="Z544" s="66">
        <f t="shared" si="119"/>
        <v>-5.4724726301897287E-8</v>
      </c>
      <c r="AA544" s="67">
        <f t="shared" si="120"/>
        <v>-5.4601870989238079E-8</v>
      </c>
      <c r="AB544" s="68">
        <f t="shared" si="129"/>
        <v>1.2215727266524299E-4</v>
      </c>
      <c r="AC544" s="69"/>
      <c r="AD544" s="70">
        <f t="shared" si="128"/>
        <v>1.2215727266524299</v>
      </c>
      <c r="AE544" s="70"/>
      <c r="AF544" s="74"/>
      <c r="AG544" s="71">
        <v>5380</v>
      </c>
    </row>
    <row r="545" spans="5:33">
      <c r="E545" s="73">
        <v>0.66289351851851852</v>
      </c>
      <c r="G545" s="58">
        <v>18.98</v>
      </c>
      <c r="H545" s="58">
        <v>5.87</v>
      </c>
      <c r="I545" s="58">
        <v>7.37</v>
      </c>
      <c r="J545" s="58">
        <v>19.02</v>
      </c>
      <c r="K545" s="58">
        <v>5.77</v>
      </c>
      <c r="L545" s="58">
        <v>8.64</v>
      </c>
      <c r="M545" s="59">
        <f t="shared" si="116"/>
        <v>19</v>
      </c>
      <c r="N545" s="59">
        <f t="shared" si="116"/>
        <v>5.82</v>
      </c>
      <c r="O545" s="59">
        <f t="shared" si="116"/>
        <v>8.0050000000000008</v>
      </c>
      <c r="P545" s="60">
        <f t="shared" si="121"/>
        <v>0.174804241959363</v>
      </c>
      <c r="Q545" s="22">
        <f t="shared" si="122"/>
        <v>1.5135612484362063E-6</v>
      </c>
      <c r="R545" s="61">
        <f t="shared" si="123"/>
        <v>4.0147511249955005E-9</v>
      </c>
      <c r="S545" s="22">
        <f t="shared" si="124"/>
        <v>1.6118226595652637E-17</v>
      </c>
      <c r="T545" s="62">
        <v>298</v>
      </c>
      <c r="U545" s="59">
        <f t="shared" si="125"/>
        <v>292</v>
      </c>
      <c r="V545" s="63">
        <f t="shared" si="126"/>
        <v>0.34655695504275019</v>
      </c>
      <c r="W545" s="64">
        <f t="shared" si="127"/>
        <v>2.2210429404352086</v>
      </c>
      <c r="X545" s="65">
        <f t="shared" si="117"/>
        <v>-5.4128542487677189E-8</v>
      </c>
      <c r="Y545" s="66">
        <f t="shared" si="118"/>
        <v>-5.4008079594922231E-8</v>
      </c>
      <c r="Z545" s="66">
        <f t="shared" si="119"/>
        <v>-5.4008347684692688E-8</v>
      </c>
      <c r="AA545" s="67">
        <f t="shared" si="120"/>
        <v>-5.3888151688442397E-8</v>
      </c>
      <c r="AB545" s="68">
        <f t="shared" si="129"/>
        <v>1.2161002632570169E-4</v>
      </c>
      <c r="AC545" s="69"/>
      <c r="AD545" s="70">
        <f t="shared" si="128"/>
        <v>1.216100263257017</v>
      </c>
      <c r="AE545" s="70"/>
      <c r="AF545" s="74"/>
      <c r="AG545" s="71">
        <v>5390</v>
      </c>
    </row>
    <row r="546" spans="5:33">
      <c r="E546" s="73">
        <v>0.66300925925925924</v>
      </c>
      <c r="G546" s="58">
        <v>18.98</v>
      </c>
      <c r="H546" s="58">
        <v>5.87</v>
      </c>
      <c r="I546" s="58">
        <v>7.38</v>
      </c>
      <c r="J546" s="58">
        <v>19.02</v>
      </c>
      <c r="K546" s="58">
        <v>5.77</v>
      </c>
      <c r="L546" s="58">
        <v>8.6300000000000008</v>
      </c>
      <c r="M546" s="59">
        <f t="shared" si="116"/>
        <v>19</v>
      </c>
      <c r="N546" s="59">
        <f t="shared" si="116"/>
        <v>5.82</v>
      </c>
      <c r="O546" s="59">
        <f t="shared" si="116"/>
        <v>8.0050000000000008</v>
      </c>
      <c r="P546" s="60">
        <f t="shared" si="121"/>
        <v>0.174804241959363</v>
      </c>
      <c r="Q546" s="22">
        <f t="shared" si="122"/>
        <v>1.5135612484362063E-6</v>
      </c>
      <c r="R546" s="61">
        <f t="shared" si="123"/>
        <v>4.0147511249955005E-9</v>
      </c>
      <c r="S546" s="22">
        <f t="shared" si="124"/>
        <v>1.6118226595652637E-17</v>
      </c>
      <c r="T546" s="62">
        <v>298</v>
      </c>
      <c r="U546" s="59">
        <f t="shared" si="125"/>
        <v>292</v>
      </c>
      <c r="V546" s="63">
        <f t="shared" si="126"/>
        <v>0.34655695504275019</v>
      </c>
      <c r="W546" s="64">
        <f t="shared" si="127"/>
        <v>2.2210429404352086</v>
      </c>
      <c r="X546" s="65">
        <f t="shared" si="117"/>
        <v>-5.388815208708285E-8</v>
      </c>
      <c r="Y546" s="66">
        <f t="shared" si="118"/>
        <v>-5.3768224182371455E-8</v>
      </c>
      <c r="Z546" s="66">
        <f t="shared" si="119"/>
        <v>-5.3768491081527785E-8</v>
      </c>
      <c r="AA546" s="67">
        <f t="shared" si="120"/>
        <v>-5.3648828888006337E-8</v>
      </c>
      <c r="AB546" s="68">
        <f t="shared" si="129"/>
        <v>1.2106994374447611E-4</v>
      </c>
      <c r="AC546" s="75">
        <f>D20</f>
        <v>1.4116318464144553E-4</v>
      </c>
      <c r="AD546" s="70">
        <f t="shared" si="128"/>
        <v>1.2106994374447611</v>
      </c>
      <c r="AE546" s="70">
        <f>AC546*10000</f>
        <v>1.4116318464144553</v>
      </c>
      <c r="AF546" s="74">
        <f>(AD546-AE546)*(AD546-AE546)</f>
        <v>4.0373832974364456E-2</v>
      </c>
      <c r="AG546" s="71">
        <v>5400</v>
      </c>
    </row>
    <row r="547" spans="5:33">
      <c r="E547" s="73">
        <v>0.66312499999999996</v>
      </c>
      <c r="G547" s="58">
        <v>18.98</v>
      </c>
      <c r="H547" s="58">
        <v>5.87</v>
      </c>
      <c r="I547" s="58">
        <v>7.53</v>
      </c>
      <c r="J547" s="58">
        <v>19.02</v>
      </c>
      <c r="K547" s="58">
        <v>5.77</v>
      </c>
      <c r="L547" s="58">
        <v>8.7200000000000006</v>
      </c>
      <c r="M547" s="59">
        <f t="shared" si="116"/>
        <v>19</v>
      </c>
      <c r="N547" s="59">
        <f t="shared" si="116"/>
        <v>5.82</v>
      </c>
      <c r="O547" s="59">
        <f t="shared" si="116"/>
        <v>8.125</v>
      </c>
      <c r="P547" s="60">
        <f t="shared" si="121"/>
        <v>0.17742466782258892</v>
      </c>
      <c r="Q547" s="22">
        <f t="shared" si="122"/>
        <v>1.5135612484362063E-6</v>
      </c>
      <c r="R547" s="61">
        <f t="shared" si="123"/>
        <v>4.0147511249955005E-9</v>
      </c>
      <c r="S547" s="22">
        <f t="shared" si="124"/>
        <v>1.6118226595652637E-17</v>
      </c>
      <c r="T547" s="62">
        <v>298</v>
      </c>
      <c r="U547" s="59">
        <f t="shared" si="125"/>
        <v>292</v>
      </c>
      <c r="V547" s="63">
        <f t="shared" si="126"/>
        <v>0.34655695504275019</v>
      </c>
      <c r="W547" s="64">
        <f t="shared" si="127"/>
        <v>2.2210429404352086</v>
      </c>
      <c r="X547" s="65">
        <f t="shared" si="117"/>
        <v>-5.4453059080527257E-8</v>
      </c>
      <c r="Y547" s="66">
        <f t="shared" si="118"/>
        <v>-5.4330057336015666E-8</v>
      </c>
      <c r="Z547" s="66">
        <f t="shared" si="119"/>
        <v>-5.4330335179527278E-8</v>
      </c>
      <c r="AA547" s="67">
        <f t="shared" si="120"/>
        <v>-5.4207610023309043E-8</v>
      </c>
      <c r="AB547" s="68">
        <f t="shared" si="129"/>
        <v>1.2053225972530464E-4</v>
      </c>
      <c r="AC547" s="69"/>
      <c r="AD547" s="70">
        <f t="shared" si="128"/>
        <v>1.2053225972530464</v>
      </c>
      <c r="AE547" s="70"/>
      <c r="AF547" s="74"/>
      <c r="AG547" s="71">
        <v>5410</v>
      </c>
    </row>
    <row r="548" spans="5:33">
      <c r="E548" s="73">
        <v>0.66324074074074069</v>
      </c>
      <c r="G548" s="58">
        <v>18.98</v>
      </c>
      <c r="H548" s="58">
        <v>5.87</v>
      </c>
      <c r="I548" s="58">
        <v>7.29</v>
      </c>
      <c r="J548" s="58">
        <v>19.02</v>
      </c>
      <c r="K548" s="58">
        <v>5.76</v>
      </c>
      <c r="L548" s="58">
        <v>8.6999999999999993</v>
      </c>
      <c r="M548" s="59">
        <f t="shared" si="116"/>
        <v>19</v>
      </c>
      <c r="N548" s="59">
        <f t="shared" si="116"/>
        <v>5.8149999999999995</v>
      </c>
      <c r="O548" s="59">
        <f t="shared" si="116"/>
        <v>7.9949999999999992</v>
      </c>
      <c r="P548" s="60">
        <f t="shared" si="121"/>
        <v>0.17458587313742749</v>
      </c>
      <c r="Q548" s="22">
        <f t="shared" si="122"/>
        <v>1.5310874616820309E-6</v>
      </c>
      <c r="R548" s="61">
        <f t="shared" si="123"/>
        <v>3.9687946488917216E-9</v>
      </c>
      <c r="S548" s="22">
        <f t="shared" si="124"/>
        <v>1.5751330965071565E-17</v>
      </c>
      <c r="T548" s="62">
        <v>298</v>
      </c>
      <c r="U548" s="59">
        <f t="shared" si="125"/>
        <v>292</v>
      </c>
      <c r="V548" s="63">
        <f t="shared" si="126"/>
        <v>0.34655695504275019</v>
      </c>
      <c r="W548" s="64">
        <f t="shared" si="127"/>
        <v>2.2210429404352086</v>
      </c>
      <c r="X548" s="65">
        <f t="shared" si="117"/>
        <v>-5.2126115470302054E-8</v>
      </c>
      <c r="Y548" s="66">
        <f t="shared" si="118"/>
        <v>-5.201289122137429E-8</v>
      </c>
      <c r="Z548" s="66">
        <f t="shared" si="119"/>
        <v>-5.2013137158184076E-8</v>
      </c>
      <c r="AA548" s="67">
        <f t="shared" si="120"/>
        <v>-5.1900157777656901E-8</v>
      </c>
      <c r="AB548" s="68">
        <f t="shared" si="129"/>
        <v>1.1998895730174644E-4</v>
      </c>
      <c r="AC548" s="69"/>
      <c r="AD548" s="70">
        <f t="shared" si="128"/>
        <v>1.1998895730174644</v>
      </c>
      <c r="AE548" s="70"/>
      <c r="AF548" s="74"/>
      <c r="AG548" s="71">
        <v>5420</v>
      </c>
    </row>
    <row r="549" spans="5:33">
      <c r="E549" s="73">
        <v>0.66335648148148152</v>
      </c>
      <c r="G549" s="58">
        <v>18.98</v>
      </c>
      <c r="H549" s="58">
        <v>5.87</v>
      </c>
      <c r="I549" s="58">
        <v>7.45</v>
      </c>
      <c r="J549" s="58">
        <v>19.02</v>
      </c>
      <c r="K549" s="58">
        <v>5.76</v>
      </c>
      <c r="L549" s="58">
        <v>8.69</v>
      </c>
      <c r="M549" s="59">
        <f t="shared" si="116"/>
        <v>19</v>
      </c>
      <c r="N549" s="59">
        <f t="shared" si="116"/>
        <v>5.8149999999999995</v>
      </c>
      <c r="O549" s="59">
        <f t="shared" si="116"/>
        <v>8.07</v>
      </c>
      <c r="P549" s="60">
        <f t="shared" si="121"/>
        <v>0.17622363930194374</v>
      </c>
      <c r="Q549" s="22">
        <f t="shared" si="122"/>
        <v>1.5310874616820309E-6</v>
      </c>
      <c r="R549" s="61">
        <f t="shared" si="123"/>
        <v>3.9687946488917216E-9</v>
      </c>
      <c r="S549" s="22">
        <f t="shared" si="124"/>
        <v>1.5751330965071565E-17</v>
      </c>
      <c r="T549" s="62">
        <v>298</v>
      </c>
      <c r="U549" s="59">
        <f t="shared" si="125"/>
        <v>292</v>
      </c>
      <c r="V549" s="63">
        <f t="shared" si="126"/>
        <v>0.34655695504275019</v>
      </c>
      <c r="W549" s="64">
        <f t="shared" si="127"/>
        <v>2.2210429404352086</v>
      </c>
      <c r="X549" s="65">
        <f t="shared" si="117"/>
        <v>-5.2387026409750428E-8</v>
      </c>
      <c r="Y549" s="66">
        <f t="shared" si="118"/>
        <v>-5.227216797300696E-8</v>
      </c>
      <c r="Z549" s="66">
        <f t="shared" si="119"/>
        <v>-5.2272419799869363E-8</v>
      </c>
      <c r="AA549" s="67">
        <f t="shared" si="120"/>
        <v>-5.215781208572865E-8</v>
      </c>
      <c r="AB549" s="68">
        <f t="shared" si="129"/>
        <v>1.1946882675173465E-4</v>
      </c>
      <c r="AC549" s="69"/>
      <c r="AD549" s="70">
        <f t="shared" si="128"/>
        <v>1.1946882675173465</v>
      </c>
      <c r="AE549" s="70"/>
      <c r="AF549" s="74"/>
      <c r="AG549" s="71">
        <v>5430</v>
      </c>
    </row>
    <row r="550" spans="5:33">
      <c r="E550" s="73">
        <v>0.66347222222222224</v>
      </c>
      <c r="G550" s="58">
        <v>18.98</v>
      </c>
      <c r="H550" s="58">
        <v>5.87</v>
      </c>
      <c r="I550" s="58">
        <v>7.45</v>
      </c>
      <c r="J550" s="58">
        <v>19.03</v>
      </c>
      <c r="K550" s="58">
        <v>5.76</v>
      </c>
      <c r="L550" s="58">
        <v>8.8000000000000007</v>
      </c>
      <c r="M550" s="59">
        <f t="shared" si="116"/>
        <v>19.005000000000003</v>
      </c>
      <c r="N550" s="59">
        <f t="shared" si="116"/>
        <v>5.8149999999999995</v>
      </c>
      <c r="O550" s="59">
        <f t="shared" si="116"/>
        <v>8.125</v>
      </c>
      <c r="P550" s="60">
        <f t="shared" si="121"/>
        <v>0.17744099636334582</v>
      </c>
      <c r="Q550" s="22">
        <f t="shared" si="122"/>
        <v>1.5310874616820309E-6</v>
      </c>
      <c r="R550" s="61">
        <f t="shared" si="123"/>
        <v>3.9704440257026401E-9</v>
      </c>
      <c r="S550" s="22">
        <f t="shared" si="124"/>
        <v>1.5764425761237786E-17</v>
      </c>
      <c r="T550" s="62">
        <v>298</v>
      </c>
      <c r="U550" s="59">
        <f t="shared" si="125"/>
        <v>292.005</v>
      </c>
      <c r="V550" s="63">
        <f t="shared" si="126"/>
        <v>0.34626222843246823</v>
      </c>
      <c r="W550" s="64">
        <f t="shared" si="127"/>
        <v>2.2195361785078509</v>
      </c>
      <c r="X550" s="65">
        <f t="shared" si="117"/>
        <v>-5.259746282100559E-8</v>
      </c>
      <c r="Y550" s="66">
        <f t="shared" si="118"/>
        <v>-5.2481170945263345E-8</v>
      </c>
      <c r="Z550" s="66">
        <f t="shared" si="119"/>
        <v>-5.2481428064136358E-8</v>
      </c>
      <c r="AA550" s="67">
        <f t="shared" si="120"/>
        <v>-5.2365392170298362E-8</v>
      </c>
      <c r="AB550" s="68">
        <f t="shared" si="129"/>
        <v>1.1894610339499926E-4</v>
      </c>
      <c r="AC550" s="69"/>
      <c r="AD550" s="70">
        <f t="shared" si="128"/>
        <v>1.1894610339499927</v>
      </c>
      <c r="AE550" s="70"/>
      <c r="AF550" s="74"/>
      <c r="AG550" s="71">
        <v>5440</v>
      </c>
    </row>
    <row r="551" spans="5:33">
      <c r="E551" s="73">
        <v>0.66358796296296296</v>
      </c>
      <c r="G551" s="58">
        <v>18.98</v>
      </c>
      <c r="H551" s="58">
        <v>5.87</v>
      </c>
      <c r="I551" s="58">
        <v>7.38</v>
      </c>
      <c r="J551" s="58">
        <v>19.03</v>
      </c>
      <c r="K551" s="58">
        <v>5.76</v>
      </c>
      <c r="L551" s="58">
        <v>8.75</v>
      </c>
      <c r="M551" s="59">
        <f t="shared" si="116"/>
        <v>19.005000000000003</v>
      </c>
      <c r="N551" s="59">
        <f t="shared" si="116"/>
        <v>5.8149999999999995</v>
      </c>
      <c r="O551" s="59">
        <f t="shared" si="116"/>
        <v>8.0649999999999995</v>
      </c>
      <c r="P551" s="60">
        <f t="shared" si="121"/>
        <v>0.17613066285173953</v>
      </c>
      <c r="Q551" s="22">
        <f t="shared" si="122"/>
        <v>1.5310874616820309E-6</v>
      </c>
      <c r="R551" s="61">
        <f t="shared" si="123"/>
        <v>3.9704440257026401E-9</v>
      </c>
      <c r="S551" s="22">
        <f t="shared" si="124"/>
        <v>1.5764425761237786E-17</v>
      </c>
      <c r="T551" s="62">
        <v>298</v>
      </c>
      <c r="U551" s="59">
        <f t="shared" si="125"/>
        <v>292.005</v>
      </c>
      <c r="V551" s="63">
        <f t="shared" si="126"/>
        <v>0.34626222843246823</v>
      </c>
      <c r="W551" s="64">
        <f t="shared" si="127"/>
        <v>2.2195361785078509</v>
      </c>
      <c r="X551" s="65">
        <f t="shared" si="117"/>
        <v>-5.1978694266678788E-8</v>
      </c>
      <c r="Y551" s="66">
        <f t="shared" si="118"/>
        <v>-5.1864619143097649E-8</v>
      </c>
      <c r="Z551" s="66">
        <f t="shared" si="119"/>
        <v>-5.1864869498248023E-8</v>
      </c>
      <c r="AA551" s="67">
        <f t="shared" si="120"/>
        <v>-5.1751043630932629E-8</v>
      </c>
      <c r="AB551" s="68">
        <f t="shared" si="129"/>
        <v>1.1842128997331576E-4</v>
      </c>
      <c r="AC551" s="69"/>
      <c r="AD551" s="70">
        <f t="shared" si="128"/>
        <v>1.1842128997331576</v>
      </c>
      <c r="AE551" s="70"/>
      <c r="AF551" s="74"/>
      <c r="AG551" s="71">
        <v>5450</v>
      </c>
    </row>
    <row r="552" spans="5:33">
      <c r="E552" s="73">
        <v>0.66370370370370368</v>
      </c>
      <c r="G552" s="58">
        <v>18.98</v>
      </c>
      <c r="H552" s="58">
        <v>5.87</v>
      </c>
      <c r="I552" s="58">
        <v>7.37</v>
      </c>
      <c r="J552" s="58">
        <v>19.03</v>
      </c>
      <c r="K552" s="58">
        <v>5.76</v>
      </c>
      <c r="L552" s="58">
        <v>8.69</v>
      </c>
      <c r="M552" s="59">
        <f t="shared" si="116"/>
        <v>19.005000000000003</v>
      </c>
      <c r="N552" s="59">
        <f t="shared" si="116"/>
        <v>5.8149999999999995</v>
      </c>
      <c r="O552" s="59">
        <f t="shared" si="116"/>
        <v>8.0299999999999994</v>
      </c>
      <c r="P552" s="60">
        <f t="shared" si="121"/>
        <v>0.17536630163663591</v>
      </c>
      <c r="Q552" s="22">
        <f t="shared" si="122"/>
        <v>1.5310874616820309E-6</v>
      </c>
      <c r="R552" s="61">
        <f t="shared" si="123"/>
        <v>3.9704440257026401E-9</v>
      </c>
      <c r="S552" s="22">
        <f t="shared" si="124"/>
        <v>1.5764425761237786E-17</v>
      </c>
      <c r="T552" s="62">
        <v>298</v>
      </c>
      <c r="U552" s="59">
        <f t="shared" si="125"/>
        <v>292.005</v>
      </c>
      <c r="V552" s="63">
        <f t="shared" si="126"/>
        <v>0.34626222843246823</v>
      </c>
      <c r="W552" s="64">
        <f t="shared" si="127"/>
        <v>2.2195361785078509</v>
      </c>
      <c r="X552" s="65">
        <f t="shared" si="117"/>
        <v>-5.15264579422433E-8</v>
      </c>
      <c r="Y552" s="66">
        <f t="shared" si="118"/>
        <v>-5.1413866068963169E-8</v>
      </c>
      <c r="Z552" s="66">
        <f t="shared" si="119"/>
        <v>-5.1414112096546571E-8</v>
      </c>
      <c r="AA552" s="67">
        <f t="shared" si="120"/>
        <v>-5.1301765175646621E-8</v>
      </c>
      <c r="AB552" s="68">
        <f t="shared" si="129"/>
        <v>1.1790264211468193E-4</v>
      </c>
      <c r="AC552" s="69"/>
      <c r="AD552" s="70">
        <f t="shared" si="128"/>
        <v>1.1790264211468193</v>
      </c>
      <c r="AE552" s="70"/>
      <c r="AF552" s="74"/>
      <c r="AG552" s="71">
        <v>5460</v>
      </c>
    </row>
    <row r="553" spans="5:33">
      <c r="E553" s="73">
        <v>0.66381944444444441</v>
      </c>
      <c r="G553" s="58">
        <v>18.98</v>
      </c>
      <c r="H553" s="58">
        <v>5.87</v>
      </c>
      <c r="I553" s="58">
        <v>7.34</v>
      </c>
      <c r="J553" s="58">
        <v>19.03</v>
      </c>
      <c r="K553" s="58">
        <v>5.76</v>
      </c>
      <c r="L553" s="58">
        <v>8.58</v>
      </c>
      <c r="M553" s="59">
        <f t="shared" si="116"/>
        <v>19.005000000000003</v>
      </c>
      <c r="N553" s="59">
        <f t="shared" si="116"/>
        <v>5.8149999999999995</v>
      </c>
      <c r="O553" s="59">
        <f t="shared" si="116"/>
        <v>7.96</v>
      </c>
      <c r="P553" s="60">
        <f t="shared" si="121"/>
        <v>0.17383757920642862</v>
      </c>
      <c r="Q553" s="22">
        <f t="shared" si="122"/>
        <v>1.5310874616820309E-6</v>
      </c>
      <c r="R553" s="61">
        <f t="shared" si="123"/>
        <v>3.9704440257026401E-9</v>
      </c>
      <c r="S553" s="22">
        <f t="shared" si="124"/>
        <v>1.5764425761237786E-17</v>
      </c>
      <c r="T553" s="62">
        <v>298</v>
      </c>
      <c r="U553" s="59">
        <f t="shared" si="125"/>
        <v>292.005</v>
      </c>
      <c r="V553" s="63">
        <f t="shared" si="126"/>
        <v>0.34626222843246823</v>
      </c>
      <c r="W553" s="64">
        <f t="shared" si="127"/>
        <v>2.2195361785078509</v>
      </c>
      <c r="X553" s="65">
        <f t="shared" si="117"/>
        <v>-5.0854552136644279E-8</v>
      </c>
      <c r="Y553" s="66">
        <f t="shared" si="118"/>
        <v>-5.0744397162646855E-8</v>
      </c>
      <c r="Z553" s="66">
        <f t="shared" si="119"/>
        <v>-5.0744635767015328E-8</v>
      </c>
      <c r="AA553" s="67">
        <f t="shared" si="120"/>
        <v>-5.0634718363714584E-8</v>
      </c>
      <c r="AB553" s="68">
        <f t="shared" si="129"/>
        <v>1.1738850181560041E-4</v>
      </c>
      <c r="AC553" s="69"/>
      <c r="AD553" s="70">
        <f t="shared" si="128"/>
        <v>1.1738850181560041</v>
      </c>
      <c r="AE553" s="70"/>
      <c r="AF553" s="74"/>
      <c r="AG553" s="71">
        <v>5470</v>
      </c>
    </row>
    <row r="554" spans="5:33">
      <c r="E554" s="73">
        <v>0.66393518518518513</v>
      </c>
      <c r="G554" s="58">
        <v>18.98</v>
      </c>
      <c r="H554" s="58">
        <v>5.87</v>
      </c>
      <c r="I554" s="58">
        <v>7.34</v>
      </c>
      <c r="J554" s="58">
        <v>19.03</v>
      </c>
      <c r="K554" s="58">
        <v>5.76</v>
      </c>
      <c r="L554" s="58">
        <v>8.6300000000000008</v>
      </c>
      <c r="M554" s="59">
        <f t="shared" si="116"/>
        <v>19.005000000000003</v>
      </c>
      <c r="N554" s="59">
        <f t="shared" si="116"/>
        <v>5.8149999999999995</v>
      </c>
      <c r="O554" s="59">
        <f t="shared" si="116"/>
        <v>7.9850000000000003</v>
      </c>
      <c r="P554" s="60">
        <f t="shared" si="121"/>
        <v>0.17438355150293125</v>
      </c>
      <c r="Q554" s="22">
        <f t="shared" si="122"/>
        <v>1.5310874616820309E-6</v>
      </c>
      <c r="R554" s="61">
        <f t="shared" si="123"/>
        <v>3.9704440257026401E-9</v>
      </c>
      <c r="S554" s="22">
        <f t="shared" si="124"/>
        <v>1.5764425761237786E-17</v>
      </c>
      <c r="T554" s="62">
        <v>298</v>
      </c>
      <c r="U554" s="59">
        <f t="shared" si="125"/>
        <v>292.005</v>
      </c>
      <c r="V554" s="63">
        <f t="shared" si="126"/>
        <v>0.34626222843246823</v>
      </c>
      <c r="W554" s="64">
        <f t="shared" si="127"/>
        <v>2.2195361785078509</v>
      </c>
      <c r="X554" s="65">
        <f t="shared" si="117"/>
        <v>-5.0793747348179683E-8</v>
      </c>
      <c r="Y554" s="66">
        <f t="shared" si="118"/>
        <v>-5.0683378531694922E-8</v>
      </c>
      <c r="Z554" s="66">
        <f t="shared" si="119"/>
        <v>-5.0683618350103463E-8</v>
      </c>
      <c r="AA554" s="67">
        <f t="shared" si="120"/>
        <v>-5.0573488309833047E-8</v>
      </c>
      <c r="AB554" s="68">
        <f t="shared" si="129"/>
        <v>1.1688105625500094E-4</v>
      </c>
      <c r="AC554" s="69"/>
      <c r="AD554" s="70">
        <f t="shared" si="128"/>
        <v>1.1688105625500094</v>
      </c>
      <c r="AE554" s="70"/>
      <c r="AF554" s="74"/>
      <c r="AG554" s="71">
        <v>5480</v>
      </c>
    </row>
    <row r="555" spans="5:33">
      <c r="E555" s="73">
        <v>0.66405092592592596</v>
      </c>
      <c r="G555" s="58">
        <v>18.98</v>
      </c>
      <c r="H555" s="58">
        <v>5.86</v>
      </c>
      <c r="I555" s="58">
        <v>7.16</v>
      </c>
      <c r="J555" s="58">
        <v>19.03</v>
      </c>
      <c r="K555" s="58">
        <v>5.76</v>
      </c>
      <c r="L555" s="58">
        <v>8.5500000000000007</v>
      </c>
      <c r="M555" s="59">
        <f t="shared" si="116"/>
        <v>19.005000000000003</v>
      </c>
      <c r="N555" s="59">
        <f t="shared" si="116"/>
        <v>5.8100000000000005</v>
      </c>
      <c r="O555" s="59">
        <f t="shared" si="116"/>
        <v>7.8550000000000004</v>
      </c>
      <c r="P555" s="60">
        <f t="shared" si="121"/>
        <v>0.17154449556111773</v>
      </c>
      <c r="Q555" s="22">
        <f t="shared" si="122"/>
        <v>1.5488166189124767E-6</v>
      </c>
      <c r="R555" s="61">
        <f t="shared" si="123"/>
        <v>3.9249947287705134E-9</v>
      </c>
      <c r="S555" s="22">
        <f t="shared" si="124"/>
        <v>1.5405583620876317E-17</v>
      </c>
      <c r="T555" s="62">
        <v>298</v>
      </c>
      <c r="U555" s="59">
        <f t="shared" si="125"/>
        <v>292.005</v>
      </c>
      <c r="V555" s="63">
        <f t="shared" si="126"/>
        <v>0.34626222843246823</v>
      </c>
      <c r="W555" s="64">
        <f t="shared" si="127"/>
        <v>2.2195361785078509</v>
      </c>
      <c r="X555" s="65">
        <f t="shared" si="117"/>
        <v>-4.8617674543818585E-8</v>
      </c>
      <c r="Y555" s="66">
        <f t="shared" si="118"/>
        <v>-4.8516119480320651E-8</v>
      </c>
      <c r="Z555" s="66">
        <f t="shared" si="119"/>
        <v>-4.8516331613686109E-8</v>
      </c>
      <c r="AA555" s="67">
        <f t="shared" si="120"/>
        <v>-4.8414987797323773E-8</v>
      </c>
      <c r="AB555" s="68">
        <f t="shared" si="129"/>
        <v>1.1637422087263159E-4</v>
      </c>
      <c r="AC555" s="69"/>
      <c r="AD555" s="70">
        <f t="shared" si="128"/>
        <v>1.1637422087263158</v>
      </c>
      <c r="AE555" s="70"/>
      <c r="AF555" s="74"/>
      <c r="AG555" s="71">
        <v>5490</v>
      </c>
    </row>
    <row r="556" spans="5:33">
      <c r="E556" s="73">
        <v>0.66416666666666668</v>
      </c>
      <c r="G556" s="58">
        <v>18.989999999999998</v>
      </c>
      <c r="H556" s="58">
        <v>5.86</v>
      </c>
      <c r="I556" s="58">
        <v>7.35</v>
      </c>
      <c r="J556" s="58">
        <v>19.03</v>
      </c>
      <c r="K556" s="58">
        <v>5.76</v>
      </c>
      <c r="L556" s="58">
        <v>8.57</v>
      </c>
      <c r="M556" s="59">
        <f t="shared" si="116"/>
        <v>19.009999999999998</v>
      </c>
      <c r="N556" s="59">
        <f t="shared" si="116"/>
        <v>5.8100000000000005</v>
      </c>
      <c r="O556" s="59">
        <f t="shared" si="116"/>
        <v>7.96</v>
      </c>
      <c r="P556" s="60">
        <f t="shared" si="121"/>
        <v>0.17385357909689961</v>
      </c>
      <c r="Q556" s="22">
        <f t="shared" si="122"/>
        <v>1.5488166189124767E-6</v>
      </c>
      <c r="R556" s="61">
        <f t="shared" si="123"/>
        <v>3.9266259029332818E-9</v>
      </c>
      <c r="S556" s="22">
        <f t="shared" si="124"/>
        <v>1.541839098158661E-17</v>
      </c>
      <c r="T556" s="62">
        <v>298</v>
      </c>
      <c r="U556" s="59">
        <f t="shared" si="125"/>
        <v>292.01</v>
      </c>
      <c r="V556" s="63">
        <f t="shared" si="126"/>
        <v>0.34596751191521663</v>
      </c>
      <c r="W556" s="64">
        <f t="shared" si="127"/>
        <v>2.218030490319288</v>
      </c>
      <c r="X556" s="65">
        <f t="shared" si="117"/>
        <v>-4.9140808021658078E-8</v>
      </c>
      <c r="Y556" s="66">
        <f t="shared" si="118"/>
        <v>-4.9036621351700943E-8</v>
      </c>
      <c r="Z556" s="66">
        <f t="shared" si="119"/>
        <v>-4.9036842244735341E-8</v>
      </c>
      <c r="AA556" s="67">
        <f t="shared" si="120"/>
        <v>-4.893287553115281E-8</v>
      </c>
      <c r="AB556" s="68">
        <f t="shared" si="129"/>
        <v>1.15889058265083E-4</v>
      </c>
      <c r="AC556" s="69"/>
      <c r="AD556" s="70">
        <f t="shared" si="128"/>
        <v>1.15889058265083</v>
      </c>
      <c r="AE556" s="70"/>
      <c r="AF556" s="74"/>
      <c r="AG556" s="71">
        <v>5500</v>
      </c>
    </row>
    <row r="557" spans="5:33">
      <c r="E557" s="73">
        <v>0.6642824074074074</v>
      </c>
      <c r="G557" s="58">
        <v>18.98</v>
      </c>
      <c r="H557" s="58">
        <v>5.86</v>
      </c>
      <c r="I557" s="58">
        <v>7.39</v>
      </c>
      <c r="J557" s="58">
        <v>19.03</v>
      </c>
      <c r="K557" s="58">
        <v>5.76</v>
      </c>
      <c r="L557" s="58">
        <v>8.66</v>
      </c>
      <c r="M557" s="59">
        <f t="shared" si="116"/>
        <v>19.005000000000003</v>
      </c>
      <c r="N557" s="59">
        <f t="shared" si="116"/>
        <v>5.8100000000000005</v>
      </c>
      <c r="O557" s="59">
        <f t="shared" si="116"/>
        <v>8.0250000000000004</v>
      </c>
      <c r="P557" s="60">
        <f t="shared" si="121"/>
        <v>0.17525710717733542</v>
      </c>
      <c r="Q557" s="22">
        <f t="shared" si="122"/>
        <v>1.5488166189124767E-6</v>
      </c>
      <c r="R557" s="61">
        <f t="shared" si="123"/>
        <v>3.9249947287705134E-9</v>
      </c>
      <c r="S557" s="22">
        <f t="shared" si="124"/>
        <v>1.5405583620876317E-17</v>
      </c>
      <c r="T557" s="62">
        <v>298</v>
      </c>
      <c r="U557" s="59">
        <f t="shared" si="125"/>
        <v>292.005</v>
      </c>
      <c r="V557" s="63">
        <f t="shared" si="126"/>
        <v>0.34626222843246823</v>
      </c>
      <c r="W557" s="64">
        <f t="shared" si="127"/>
        <v>2.2195361785078509</v>
      </c>
      <c r="X557" s="65">
        <f t="shared" si="117"/>
        <v>-4.9253503515585622E-8</v>
      </c>
      <c r="Y557" s="66">
        <f t="shared" si="118"/>
        <v>-4.9148393674375274E-8</v>
      </c>
      <c r="Z557" s="66">
        <f t="shared" si="119"/>
        <v>-4.9148617984889862E-8</v>
      </c>
      <c r="AA557" s="67">
        <f t="shared" si="120"/>
        <v>-4.904373149681076E-8</v>
      </c>
      <c r="AB557" s="68">
        <f t="shared" si="129"/>
        <v>1.1539869058050686E-4</v>
      </c>
      <c r="AC557" s="69"/>
      <c r="AD557" s="70">
        <f t="shared" si="128"/>
        <v>1.1539869058050687</v>
      </c>
      <c r="AE557" s="70"/>
      <c r="AF557" s="74"/>
      <c r="AG557" s="71">
        <v>5510</v>
      </c>
    </row>
    <row r="558" spans="5:33">
      <c r="E558" s="73">
        <v>0.66439814814814813</v>
      </c>
      <c r="G558" s="58">
        <v>18.989999999999998</v>
      </c>
      <c r="H558" s="58">
        <v>5.86</v>
      </c>
      <c r="I558" s="58">
        <v>7.43</v>
      </c>
      <c r="J558" s="58">
        <v>19.03</v>
      </c>
      <c r="K558" s="58">
        <v>5.76</v>
      </c>
      <c r="L558" s="58">
        <v>8.66</v>
      </c>
      <c r="M558" s="59">
        <f t="shared" si="116"/>
        <v>19.009999999999998</v>
      </c>
      <c r="N558" s="59">
        <f t="shared" si="116"/>
        <v>5.8100000000000005</v>
      </c>
      <c r="O558" s="59">
        <f t="shared" si="116"/>
        <v>8.0449999999999999</v>
      </c>
      <c r="P558" s="60">
        <f t="shared" si="121"/>
        <v>0.17571005575811022</v>
      </c>
      <c r="Q558" s="22">
        <f t="shared" si="122"/>
        <v>1.5488166189124767E-6</v>
      </c>
      <c r="R558" s="61">
        <f t="shared" si="123"/>
        <v>3.9266259029332818E-9</v>
      </c>
      <c r="S558" s="22">
        <f t="shared" si="124"/>
        <v>1.541839098158661E-17</v>
      </c>
      <c r="T558" s="62">
        <v>298</v>
      </c>
      <c r="U558" s="59">
        <f t="shared" si="125"/>
        <v>292.01</v>
      </c>
      <c r="V558" s="63">
        <f t="shared" si="126"/>
        <v>0.34596751191521663</v>
      </c>
      <c r="W558" s="64">
        <f t="shared" si="127"/>
        <v>2.218030490319288</v>
      </c>
      <c r="X558" s="65">
        <f t="shared" si="117"/>
        <v>-4.9244768690553974E-8</v>
      </c>
      <c r="Y558" s="66">
        <f t="shared" si="118"/>
        <v>-4.9139246706957666E-8</v>
      </c>
      <c r="Z558" s="66">
        <f t="shared" si="119"/>
        <v>-4.9139472820092481E-8</v>
      </c>
      <c r="AA558" s="67">
        <f t="shared" si="120"/>
        <v>-4.9034175980597861E-8</v>
      </c>
      <c r="AB558" s="68">
        <f t="shared" si="129"/>
        <v>1.1490720514995532E-4</v>
      </c>
      <c r="AC558" s="69"/>
      <c r="AD558" s="70">
        <f t="shared" si="128"/>
        <v>1.1490720514995532</v>
      </c>
      <c r="AE558" s="70"/>
      <c r="AF558" s="74"/>
      <c r="AG558" s="71">
        <v>5520</v>
      </c>
    </row>
    <row r="559" spans="5:33">
      <c r="E559" s="73">
        <v>0.66451388888888885</v>
      </c>
      <c r="G559" s="58">
        <v>18.989999999999998</v>
      </c>
      <c r="H559" s="58">
        <v>5.86</v>
      </c>
      <c r="I559" s="58">
        <v>7.29</v>
      </c>
      <c r="J559" s="58">
        <v>19.03</v>
      </c>
      <c r="K559" s="58">
        <v>5.76</v>
      </c>
      <c r="L559" s="58">
        <v>8.5299999999999994</v>
      </c>
      <c r="M559" s="59">
        <f t="shared" si="116"/>
        <v>19.009999999999998</v>
      </c>
      <c r="N559" s="59">
        <f t="shared" si="116"/>
        <v>5.8100000000000005</v>
      </c>
      <c r="O559" s="59">
        <f t="shared" si="116"/>
        <v>7.91</v>
      </c>
      <c r="P559" s="60">
        <f t="shared" si="121"/>
        <v>0.17276153400206984</v>
      </c>
      <c r="Q559" s="22">
        <f t="shared" si="122"/>
        <v>1.5488166189124767E-6</v>
      </c>
      <c r="R559" s="61">
        <f t="shared" si="123"/>
        <v>3.9266259029332818E-9</v>
      </c>
      <c r="S559" s="22">
        <f t="shared" si="124"/>
        <v>1.541839098158661E-17</v>
      </c>
      <c r="T559" s="62">
        <v>298</v>
      </c>
      <c r="U559" s="59">
        <f t="shared" si="125"/>
        <v>292.01</v>
      </c>
      <c r="V559" s="63">
        <f t="shared" si="126"/>
        <v>0.34596751191521663</v>
      </c>
      <c r="W559" s="64">
        <f t="shared" si="127"/>
        <v>2.218030490319288</v>
      </c>
      <c r="X559" s="65">
        <f t="shared" si="117"/>
        <v>-4.8211352960474998E-8</v>
      </c>
      <c r="Y559" s="66">
        <f t="shared" si="118"/>
        <v>-4.8109778950276259E-8</v>
      </c>
      <c r="Z559" s="66">
        <f t="shared" si="119"/>
        <v>-4.8109992951313658E-8</v>
      </c>
      <c r="AA559" s="67">
        <f t="shared" si="120"/>
        <v>-4.8008632040416844E-8</v>
      </c>
      <c r="AB559" s="68">
        <f t="shared" si="129"/>
        <v>1.144158111770799E-4</v>
      </c>
      <c r="AC559" s="69"/>
      <c r="AD559" s="70">
        <f t="shared" si="128"/>
        <v>1.1441581117707991</v>
      </c>
      <c r="AE559" s="70"/>
      <c r="AF559" s="74"/>
      <c r="AG559" s="71">
        <v>5530</v>
      </c>
    </row>
    <row r="560" spans="5:33">
      <c r="E560" s="73">
        <v>0.66462962962962957</v>
      </c>
      <c r="G560" s="58">
        <v>18.989999999999998</v>
      </c>
      <c r="H560" s="58">
        <v>5.86</v>
      </c>
      <c r="I560" s="58">
        <v>7.45</v>
      </c>
      <c r="J560" s="58">
        <v>19.03</v>
      </c>
      <c r="K560" s="58">
        <v>5.76</v>
      </c>
      <c r="L560" s="58">
        <v>8.6300000000000008</v>
      </c>
      <c r="M560" s="59">
        <f t="shared" si="116"/>
        <v>19.009999999999998</v>
      </c>
      <c r="N560" s="59">
        <f t="shared" si="116"/>
        <v>5.8100000000000005</v>
      </c>
      <c r="O560" s="59">
        <f t="shared" si="116"/>
        <v>8.0400000000000009</v>
      </c>
      <c r="P560" s="60">
        <f t="shared" si="121"/>
        <v>0.17560085124862726</v>
      </c>
      <c r="Q560" s="22">
        <f t="shared" si="122"/>
        <v>1.5488166189124767E-6</v>
      </c>
      <c r="R560" s="61">
        <f t="shared" si="123"/>
        <v>3.9266259029332818E-9</v>
      </c>
      <c r="S560" s="22">
        <f t="shared" si="124"/>
        <v>1.541839098158661E-17</v>
      </c>
      <c r="T560" s="62">
        <v>298</v>
      </c>
      <c r="U560" s="59">
        <f t="shared" si="125"/>
        <v>292.01</v>
      </c>
      <c r="V560" s="63">
        <f t="shared" si="126"/>
        <v>0.34596751191521663</v>
      </c>
      <c r="W560" s="64">
        <f t="shared" si="127"/>
        <v>2.218030490319288</v>
      </c>
      <c r="X560" s="65">
        <f t="shared" si="117"/>
        <v>-4.8797649055207843E-8</v>
      </c>
      <c r="Y560" s="66">
        <f t="shared" si="118"/>
        <v>-4.8693150149110594E-8</v>
      </c>
      <c r="Z560" s="66">
        <f t="shared" si="119"/>
        <v>-4.8693373930821136E-8</v>
      </c>
      <c r="AA560" s="67">
        <f t="shared" si="120"/>
        <v>-4.8589097847988904E-8</v>
      </c>
      <c r="AB560" s="68">
        <f t="shared" si="129"/>
        <v>1.1393471196240645E-4</v>
      </c>
      <c r="AC560" s="69"/>
      <c r="AD560" s="70">
        <f t="shared" si="128"/>
        <v>1.1393471196240645</v>
      </c>
      <c r="AE560" s="70"/>
      <c r="AF560" s="74"/>
      <c r="AG560" s="71">
        <v>5540</v>
      </c>
    </row>
    <row r="561" spans="5:33">
      <c r="E561" s="73">
        <v>0.6647453703703704</v>
      </c>
      <c r="G561" s="58">
        <v>18.989999999999998</v>
      </c>
      <c r="H561" s="58">
        <v>5.86</v>
      </c>
      <c r="I561" s="58">
        <v>7.47</v>
      </c>
      <c r="J561" s="58">
        <v>19.03</v>
      </c>
      <c r="K561" s="58">
        <v>5.76</v>
      </c>
      <c r="L561" s="58">
        <v>8.61</v>
      </c>
      <c r="M561" s="59">
        <f t="shared" si="116"/>
        <v>19.009999999999998</v>
      </c>
      <c r="N561" s="59">
        <f t="shared" si="116"/>
        <v>5.8100000000000005</v>
      </c>
      <c r="O561" s="59">
        <f t="shared" si="116"/>
        <v>8.0399999999999991</v>
      </c>
      <c r="P561" s="60">
        <f t="shared" si="121"/>
        <v>0.17560085124862723</v>
      </c>
      <c r="Q561" s="22">
        <f t="shared" si="122"/>
        <v>1.5488166189124767E-6</v>
      </c>
      <c r="R561" s="61">
        <f t="shared" si="123"/>
        <v>3.9266259029332818E-9</v>
      </c>
      <c r="S561" s="22">
        <f t="shared" si="124"/>
        <v>1.541839098158661E-17</v>
      </c>
      <c r="T561" s="62">
        <v>298</v>
      </c>
      <c r="U561" s="59">
        <f t="shared" si="125"/>
        <v>292.01</v>
      </c>
      <c r="V561" s="63">
        <f t="shared" si="126"/>
        <v>0.34596751191521663</v>
      </c>
      <c r="W561" s="64">
        <f t="shared" si="127"/>
        <v>2.218030490319288</v>
      </c>
      <c r="X561" s="65">
        <f t="shared" si="117"/>
        <v>-4.8589098168154897E-8</v>
      </c>
      <c r="Y561" s="66">
        <f t="shared" si="118"/>
        <v>-4.8485045868400066E-8</v>
      </c>
      <c r="Z561" s="66">
        <f t="shared" si="119"/>
        <v>-4.8485268693714637E-8</v>
      </c>
      <c r="AA561" s="67">
        <f t="shared" si="120"/>
        <v>-4.8381438264925055E-8</v>
      </c>
      <c r="AB561" s="68">
        <f t="shared" si="129"/>
        <v>1.1344777897063469E-4</v>
      </c>
      <c r="AC561" s="69"/>
      <c r="AD561" s="70">
        <f t="shared" si="128"/>
        <v>1.1344777897063469</v>
      </c>
      <c r="AE561" s="70"/>
      <c r="AF561" s="74"/>
      <c r="AG561" s="71">
        <v>5550</v>
      </c>
    </row>
    <row r="562" spans="5:33">
      <c r="E562" s="73">
        <v>0.66486111111111112</v>
      </c>
      <c r="G562" s="58">
        <v>18.989999999999998</v>
      </c>
      <c r="H562" s="58">
        <v>5.86</v>
      </c>
      <c r="I562" s="58">
        <v>7.43</v>
      </c>
      <c r="J562" s="58">
        <v>19.03</v>
      </c>
      <c r="K562" s="58">
        <v>5.76</v>
      </c>
      <c r="L562" s="58">
        <v>8.58</v>
      </c>
      <c r="M562" s="59">
        <f t="shared" si="116"/>
        <v>19.009999999999998</v>
      </c>
      <c r="N562" s="59">
        <f t="shared" si="116"/>
        <v>5.8100000000000005</v>
      </c>
      <c r="O562" s="59">
        <f t="shared" si="116"/>
        <v>8.004999999999999</v>
      </c>
      <c r="P562" s="60">
        <f t="shared" si="121"/>
        <v>0.17483641968224636</v>
      </c>
      <c r="Q562" s="22">
        <f t="shared" si="122"/>
        <v>1.5488166189124767E-6</v>
      </c>
      <c r="R562" s="61">
        <f t="shared" si="123"/>
        <v>3.9266259029332818E-9</v>
      </c>
      <c r="S562" s="22">
        <f t="shared" si="124"/>
        <v>1.541839098158661E-17</v>
      </c>
      <c r="T562" s="62">
        <v>298</v>
      </c>
      <c r="U562" s="59">
        <f t="shared" si="125"/>
        <v>292.01</v>
      </c>
      <c r="V562" s="63">
        <f t="shared" si="126"/>
        <v>0.34596751191521663</v>
      </c>
      <c r="W562" s="64">
        <f t="shared" si="127"/>
        <v>2.218030490319288</v>
      </c>
      <c r="X562" s="65">
        <f t="shared" si="117"/>
        <v>-4.8170822868495079E-8</v>
      </c>
      <c r="Y562" s="66">
        <f t="shared" si="118"/>
        <v>-4.8068115359187542E-8</v>
      </c>
      <c r="Z562" s="66">
        <f t="shared" si="119"/>
        <v>-4.8068334347193966E-8</v>
      </c>
      <c r="AA562" s="67">
        <f t="shared" si="120"/>
        <v>-4.7965844892061487E-8</v>
      </c>
      <c r="AB562" s="68">
        <f t="shared" si="129"/>
        <v>1.1296292702803918E-4</v>
      </c>
      <c r="AC562" s="69"/>
      <c r="AD562" s="70">
        <f t="shared" si="128"/>
        <v>1.1296292702803918</v>
      </c>
      <c r="AE562" s="70"/>
      <c r="AF562" s="74"/>
      <c r="AG562" s="71">
        <v>5560</v>
      </c>
    </row>
    <row r="563" spans="5:33">
      <c r="E563" s="73">
        <v>0.66497685185185185</v>
      </c>
      <c r="G563" s="58">
        <v>18.989999999999998</v>
      </c>
      <c r="H563" s="58">
        <v>5.86</v>
      </c>
      <c r="I563" s="58">
        <v>7.38</v>
      </c>
      <c r="J563" s="58">
        <v>19.03</v>
      </c>
      <c r="K563" s="58">
        <v>5.76</v>
      </c>
      <c r="L563" s="58">
        <v>8.5299999999999994</v>
      </c>
      <c r="M563" s="59">
        <f t="shared" si="116"/>
        <v>19.009999999999998</v>
      </c>
      <c r="N563" s="59">
        <f t="shared" si="116"/>
        <v>5.8100000000000005</v>
      </c>
      <c r="O563" s="59">
        <f t="shared" si="116"/>
        <v>7.9550000000000001</v>
      </c>
      <c r="P563" s="60">
        <f t="shared" si="121"/>
        <v>0.17374437458741662</v>
      </c>
      <c r="Q563" s="22">
        <f t="shared" si="122"/>
        <v>1.5488166189124767E-6</v>
      </c>
      <c r="R563" s="61">
        <f t="shared" si="123"/>
        <v>3.9266259029332818E-9</v>
      </c>
      <c r="S563" s="22">
        <f t="shared" si="124"/>
        <v>1.541839098158661E-17</v>
      </c>
      <c r="T563" s="62">
        <v>298</v>
      </c>
      <c r="U563" s="59">
        <f t="shared" si="125"/>
        <v>292.01</v>
      </c>
      <c r="V563" s="63">
        <f t="shared" si="126"/>
        <v>0.34596751191521663</v>
      </c>
      <c r="W563" s="64">
        <f t="shared" si="127"/>
        <v>2.218030490319288</v>
      </c>
      <c r="X563" s="65">
        <f t="shared" si="117"/>
        <v>-4.766624592102915E-8</v>
      </c>
      <c r="Y563" s="66">
        <f t="shared" si="118"/>
        <v>-4.7565249047611536E-8</v>
      </c>
      <c r="Z563" s="66">
        <f t="shared" si="119"/>
        <v>-4.7565463043243945E-8</v>
      </c>
      <c r="AA563" s="67">
        <f t="shared" si="120"/>
        <v>-4.7464679258616194E-8</v>
      </c>
      <c r="AB563" s="68">
        <f t="shared" si="129"/>
        <v>1.1248224441608364E-4</v>
      </c>
      <c r="AC563" s="69"/>
      <c r="AD563" s="70">
        <f t="shared" si="128"/>
        <v>1.1248224441608365</v>
      </c>
      <c r="AE563" s="70"/>
      <c r="AF563" s="74"/>
      <c r="AG563" s="71">
        <v>5570</v>
      </c>
    </row>
    <row r="564" spans="5:33">
      <c r="E564" s="73">
        <v>0.66509259259259257</v>
      </c>
      <c r="G564" s="58">
        <v>18.989999999999998</v>
      </c>
      <c r="H564" s="58">
        <v>5.86</v>
      </c>
      <c r="I564" s="58">
        <v>7.38</v>
      </c>
      <c r="J564" s="58">
        <v>19.04</v>
      </c>
      <c r="K564" s="58">
        <v>5.76</v>
      </c>
      <c r="L564" s="58">
        <v>8.6300000000000008</v>
      </c>
      <c r="M564" s="59">
        <f t="shared" si="116"/>
        <v>19.015000000000001</v>
      </c>
      <c r="N564" s="59">
        <f t="shared" si="116"/>
        <v>5.8100000000000005</v>
      </c>
      <c r="O564" s="59">
        <f t="shared" si="116"/>
        <v>8.0050000000000008</v>
      </c>
      <c r="P564" s="60">
        <f t="shared" si="121"/>
        <v>0.17485251298652002</v>
      </c>
      <c r="Q564" s="22">
        <f t="shared" si="122"/>
        <v>1.5488166189124767E-6</v>
      </c>
      <c r="R564" s="61">
        <f t="shared" si="123"/>
        <v>3.9282577549897379E-9</v>
      </c>
      <c r="S564" s="22">
        <f t="shared" si="124"/>
        <v>1.5431208989637016E-17</v>
      </c>
      <c r="T564" s="62">
        <v>298</v>
      </c>
      <c r="U564" s="59">
        <f t="shared" si="125"/>
        <v>292.01499999999999</v>
      </c>
      <c r="V564" s="63">
        <f t="shared" si="126"/>
        <v>0.34567280549047863</v>
      </c>
      <c r="W564" s="64">
        <f t="shared" si="127"/>
        <v>2.2165258750685193</v>
      </c>
      <c r="X564" s="65">
        <f t="shared" si="117"/>
        <v>-4.7839571903012034E-8</v>
      </c>
      <c r="Y564" s="66">
        <f t="shared" si="118"/>
        <v>-4.7737407171917327E-8</v>
      </c>
      <c r="Z564" s="66">
        <f t="shared" si="119"/>
        <v>-4.7737625351801976E-8</v>
      </c>
      <c r="AA564" s="67">
        <f t="shared" si="120"/>
        <v>-4.76356778687153E-8</v>
      </c>
      <c r="AB564" s="68">
        <f t="shared" si="129"/>
        <v>1.1200659050048138E-4</v>
      </c>
      <c r="AC564" s="69"/>
      <c r="AD564" s="70">
        <f t="shared" si="128"/>
        <v>1.1200659050048138</v>
      </c>
      <c r="AE564" s="70"/>
      <c r="AF564" s="74"/>
      <c r="AG564" s="71">
        <v>5580</v>
      </c>
    </row>
    <row r="565" spans="5:33">
      <c r="E565" s="73">
        <v>0.66520833333333329</v>
      </c>
      <c r="G565" s="58">
        <v>18.989999999999998</v>
      </c>
      <c r="H565" s="58">
        <v>5.86</v>
      </c>
      <c r="I565" s="58">
        <v>7.54</v>
      </c>
      <c r="J565" s="58">
        <v>19.04</v>
      </c>
      <c r="K565" s="58">
        <v>5.76</v>
      </c>
      <c r="L565" s="58">
        <v>8.58</v>
      </c>
      <c r="M565" s="59">
        <f t="shared" si="116"/>
        <v>19.015000000000001</v>
      </c>
      <c r="N565" s="59">
        <f t="shared" si="116"/>
        <v>5.8100000000000005</v>
      </c>
      <c r="O565" s="59">
        <f t="shared" si="116"/>
        <v>8.06</v>
      </c>
      <c r="P565" s="60">
        <f t="shared" si="121"/>
        <v>0.17605387316319196</v>
      </c>
      <c r="Q565" s="22">
        <f t="shared" si="122"/>
        <v>1.5488166189124767E-6</v>
      </c>
      <c r="R565" s="61">
        <f t="shared" si="123"/>
        <v>3.9282577549897379E-9</v>
      </c>
      <c r="S565" s="22">
        <f t="shared" si="124"/>
        <v>1.5431208989637016E-17</v>
      </c>
      <c r="T565" s="62">
        <v>298</v>
      </c>
      <c r="U565" s="59">
        <f t="shared" si="125"/>
        <v>292.01499999999999</v>
      </c>
      <c r="V565" s="63">
        <f t="shared" si="126"/>
        <v>0.34567280549047863</v>
      </c>
      <c r="W565" s="64">
        <f t="shared" si="127"/>
        <v>2.2165258750685193</v>
      </c>
      <c r="X565" s="65">
        <f t="shared" si="117"/>
        <v>-4.7962968910785002E-8</v>
      </c>
      <c r="Y565" s="66">
        <f t="shared" si="118"/>
        <v>-4.7859836902403319E-8</v>
      </c>
      <c r="Z565" s="66">
        <f t="shared" si="119"/>
        <v>-4.7860058661218388E-8</v>
      </c>
      <c r="AA565" s="67">
        <f t="shared" si="120"/>
        <v>-4.7757147457981377E-8</v>
      </c>
      <c r="AB565" s="68">
        <f t="shared" si="129"/>
        <v>1.1152921497578278E-4</v>
      </c>
      <c r="AC565" s="69"/>
      <c r="AD565" s="70">
        <f t="shared" si="128"/>
        <v>1.1152921497578279</v>
      </c>
      <c r="AE565" s="70"/>
      <c r="AF565" s="74"/>
      <c r="AG565" s="71">
        <v>5590</v>
      </c>
    </row>
    <row r="566" spans="5:33">
      <c r="E566" s="73">
        <v>0.66532407407407401</v>
      </c>
      <c r="G566" s="58">
        <v>18.989999999999998</v>
      </c>
      <c r="H566" s="58">
        <v>5.86</v>
      </c>
      <c r="I566" s="58">
        <v>7.44</v>
      </c>
      <c r="J566" s="58">
        <v>19.04</v>
      </c>
      <c r="K566" s="58">
        <v>5.76</v>
      </c>
      <c r="L566" s="58">
        <v>8.5399999999999991</v>
      </c>
      <c r="M566" s="59">
        <f t="shared" si="116"/>
        <v>19.015000000000001</v>
      </c>
      <c r="N566" s="59">
        <f t="shared" si="116"/>
        <v>5.8100000000000005</v>
      </c>
      <c r="O566" s="59">
        <f t="shared" si="116"/>
        <v>7.99</v>
      </c>
      <c r="P566" s="60">
        <f t="shared" si="121"/>
        <v>0.17452486930197317</v>
      </c>
      <c r="Q566" s="22">
        <f t="shared" si="122"/>
        <v>1.5488166189124767E-6</v>
      </c>
      <c r="R566" s="61">
        <f t="shared" si="123"/>
        <v>3.9282577549897379E-9</v>
      </c>
      <c r="S566" s="22">
        <f t="shared" si="124"/>
        <v>1.5431208989637016E-17</v>
      </c>
      <c r="T566" s="62">
        <v>298</v>
      </c>
      <c r="U566" s="59">
        <f t="shared" si="125"/>
        <v>292.01499999999999</v>
      </c>
      <c r="V566" s="63">
        <f t="shared" si="126"/>
        <v>0.34567280549047863</v>
      </c>
      <c r="W566" s="64">
        <f t="shared" si="127"/>
        <v>2.2165258750685193</v>
      </c>
      <c r="X566" s="65">
        <f t="shared" si="117"/>
        <v>-4.7342383465840547E-8</v>
      </c>
      <c r="Y566" s="66">
        <f t="shared" si="118"/>
        <v>-4.724146996483905E-8</v>
      </c>
      <c r="Z566" s="66">
        <f t="shared" si="119"/>
        <v>-4.7241685068810153E-8</v>
      </c>
      <c r="AA566" s="67">
        <f t="shared" si="120"/>
        <v>-4.7140985754762337E-8</v>
      </c>
      <c r="AB566" s="68">
        <f t="shared" si="129"/>
        <v>1.1105061512995609E-4</v>
      </c>
      <c r="AC566" s="69"/>
      <c r="AD566" s="70">
        <f t="shared" si="128"/>
        <v>1.1105061512995609</v>
      </c>
      <c r="AE566" s="70"/>
      <c r="AF566" s="74"/>
      <c r="AG566" s="71">
        <v>5600</v>
      </c>
    </row>
    <row r="567" spans="5:33">
      <c r="E567" s="73">
        <v>0.66543981481481485</v>
      </c>
      <c r="G567" s="58">
        <v>18.989999999999998</v>
      </c>
      <c r="H567" s="58">
        <v>5.86</v>
      </c>
      <c r="I567" s="58">
        <v>7.34</v>
      </c>
      <c r="J567" s="58">
        <v>19.04</v>
      </c>
      <c r="K567" s="58">
        <v>5.75</v>
      </c>
      <c r="L567" s="58">
        <v>8.5399999999999991</v>
      </c>
      <c r="M567" s="59">
        <f t="shared" si="116"/>
        <v>19.015000000000001</v>
      </c>
      <c r="N567" s="59">
        <f t="shared" si="116"/>
        <v>5.8049999999999997</v>
      </c>
      <c r="O567" s="59">
        <f t="shared" si="116"/>
        <v>7.9399999999999995</v>
      </c>
      <c r="P567" s="60">
        <f t="shared" si="121"/>
        <v>0.17343272368681686</v>
      </c>
      <c r="Q567" s="22">
        <f t="shared" si="122"/>
        <v>1.566751070108147E-6</v>
      </c>
      <c r="R567" s="61">
        <f t="shared" si="123"/>
        <v>3.8832913603052181E-9</v>
      </c>
      <c r="S567" s="22">
        <f t="shared" si="124"/>
        <v>1.5079951789021149E-17</v>
      </c>
      <c r="T567" s="62">
        <v>298</v>
      </c>
      <c r="U567" s="59">
        <f t="shared" si="125"/>
        <v>292.01499999999999</v>
      </c>
      <c r="V567" s="63">
        <f t="shared" si="126"/>
        <v>0.34567280549047863</v>
      </c>
      <c r="W567" s="64">
        <f t="shared" si="127"/>
        <v>2.2165258750685193</v>
      </c>
      <c r="X567" s="65">
        <f t="shared" si="117"/>
        <v>-4.5779641316512223E-8</v>
      </c>
      <c r="Y567" s="66">
        <f t="shared" si="118"/>
        <v>-4.56848769064358E-8</v>
      </c>
      <c r="Z567" s="66">
        <f t="shared" si="119"/>
        <v>-4.5685073069908443E-8</v>
      </c>
      <c r="AA567" s="67">
        <f t="shared" si="120"/>
        <v>-4.5590504011183126E-8</v>
      </c>
      <c r="AB567" s="68">
        <f t="shared" si="129"/>
        <v>1.1057819899780959E-4</v>
      </c>
      <c r="AC567" s="69"/>
      <c r="AD567" s="70">
        <f t="shared" si="128"/>
        <v>1.1057819899780958</v>
      </c>
      <c r="AE567" s="70"/>
      <c r="AF567" s="74"/>
      <c r="AG567" s="71">
        <v>5610</v>
      </c>
    </row>
    <row r="568" spans="5:33">
      <c r="E568" s="73">
        <v>0.66555555555555557</v>
      </c>
      <c r="G568" s="58">
        <v>19</v>
      </c>
      <c r="H568" s="58">
        <v>5.86</v>
      </c>
      <c r="I568" s="58">
        <v>7.38</v>
      </c>
      <c r="J568" s="58">
        <v>19.04</v>
      </c>
      <c r="K568" s="58">
        <v>5.75</v>
      </c>
      <c r="L568" s="58">
        <v>8.6</v>
      </c>
      <c r="M568" s="59">
        <f t="shared" si="116"/>
        <v>19.02</v>
      </c>
      <c r="N568" s="59">
        <f t="shared" si="116"/>
        <v>5.8049999999999997</v>
      </c>
      <c r="O568" s="59">
        <f t="shared" si="116"/>
        <v>7.99</v>
      </c>
      <c r="P568" s="60">
        <f t="shared" si="121"/>
        <v>0.17454093540757529</v>
      </c>
      <c r="Q568" s="22">
        <f t="shared" si="122"/>
        <v>1.566751070108147E-6</v>
      </c>
      <c r="R568" s="61">
        <f t="shared" si="123"/>
        <v>3.8849052031180516E-9</v>
      </c>
      <c r="S568" s="22">
        <f t="shared" si="124"/>
        <v>1.5092488437213709E-17</v>
      </c>
      <c r="T568" s="62">
        <v>298</v>
      </c>
      <c r="U568" s="59">
        <f t="shared" si="125"/>
        <v>292.02</v>
      </c>
      <c r="V568" s="63">
        <f t="shared" si="126"/>
        <v>0.34537810915773554</v>
      </c>
      <c r="W568" s="64">
        <f t="shared" si="127"/>
        <v>2.215022331955157</v>
      </c>
      <c r="X568" s="65">
        <f t="shared" si="117"/>
        <v>-4.5951135279182297E-8</v>
      </c>
      <c r="Y568" s="66">
        <f t="shared" si="118"/>
        <v>-4.5855263458953563E-8</v>
      </c>
      <c r="Z568" s="66">
        <f t="shared" si="119"/>
        <v>-4.585546348460817E-8</v>
      </c>
      <c r="AA568" s="67">
        <f t="shared" si="120"/>
        <v>-4.5759790855372456E-8</v>
      </c>
      <c r="AB568" s="68">
        <f t="shared" si="129"/>
        <v>1.1012134892234228E-4</v>
      </c>
      <c r="AC568" s="69"/>
      <c r="AD568" s="70">
        <f t="shared" si="128"/>
        <v>1.1012134892234229</v>
      </c>
      <c r="AE568" s="70"/>
      <c r="AF568" s="74"/>
      <c r="AG568" s="71">
        <v>5620</v>
      </c>
    </row>
    <row r="569" spans="5:33">
      <c r="E569" s="73">
        <v>0.66567129629629629</v>
      </c>
      <c r="G569" s="58">
        <v>19</v>
      </c>
      <c r="H569" s="58">
        <v>5.86</v>
      </c>
      <c r="I569" s="58">
        <v>7.36</v>
      </c>
      <c r="J569" s="58">
        <v>19.04</v>
      </c>
      <c r="K569" s="58">
        <v>5.75</v>
      </c>
      <c r="L569" s="58">
        <v>8.6199999999999992</v>
      </c>
      <c r="M569" s="59">
        <f t="shared" si="116"/>
        <v>19.02</v>
      </c>
      <c r="N569" s="59">
        <f t="shared" si="116"/>
        <v>5.8049999999999997</v>
      </c>
      <c r="O569" s="59">
        <f t="shared" si="116"/>
        <v>7.99</v>
      </c>
      <c r="P569" s="60">
        <f t="shared" si="121"/>
        <v>0.17454093540757529</v>
      </c>
      <c r="Q569" s="22">
        <f t="shared" si="122"/>
        <v>1.566751070108147E-6</v>
      </c>
      <c r="R569" s="61">
        <f t="shared" si="123"/>
        <v>3.8849052031180516E-9</v>
      </c>
      <c r="S569" s="22">
        <f t="shared" si="124"/>
        <v>1.5092488437213709E-17</v>
      </c>
      <c r="T569" s="62">
        <v>298</v>
      </c>
      <c r="U569" s="59">
        <f t="shared" si="125"/>
        <v>292.02</v>
      </c>
      <c r="V569" s="63">
        <f t="shared" si="126"/>
        <v>0.34537810915773554</v>
      </c>
      <c r="W569" s="64">
        <f t="shared" si="127"/>
        <v>2.215022331955157</v>
      </c>
      <c r="X569" s="65">
        <f t="shared" si="117"/>
        <v>-4.5759791134173457E-8</v>
      </c>
      <c r="Y569" s="66">
        <f t="shared" si="118"/>
        <v>-4.5664318531752091E-8</v>
      </c>
      <c r="Z569" s="66">
        <f t="shared" si="119"/>
        <v>-4.5664517724484122E-8</v>
      </c>
      <c r="AA569" s="67">
        <f t="shared" si="120"/>
        <v>-4.5569243483608793E-8</v>
      </c>
      <c r="AB569" s="68">
        <f t="shared" si="129"/>
        <v>1.0966279495563949E-4</v>
      </c>
      <c r="AC569" s="69"/>
      <c r="AD569" s="70">
        <f t="shared" si="128"/>
        <v>1.0966279495563949</v>
      </c>
      <c r="AE569" s="70"/>
      <c r="AF569" s="74"/>
      <c r="AG569" s="71">
        <v>5630</v>
      </c>
    </row>
    <row r="570" spans="5:33">
      <c r="E570" s="73">
        <v>0.66578703703703701</v>
      </c>
      <c r="G570" s="58">
        <v>19</v>
      </c>
      <c r="H570" s="58">
        <v>5.86</v>
      </c>
      <c r="I570" s="58">
        <v>7.21</v>
      </c>
      <c r="J570" s="58">
        <v>19.04</v>
      </c>
      <c r="K570" s="58">
        <v>5.75</v>
      </c>
      <c r="L570" s="58">
        <v>8.66</v>
      </c>
      <c r="M570" s="59">
        <f t="shared" si="116"/>
        <v>19.02</v>
      </c>
      <c r="N570" s="59">
        <f t="shared" si="116"/>
        <v>5.8049999999999997</v>
      </c>
      <c r="O570" s="59">
        <f t="shared" si="116"/>
        <v>7.9350000000000005</v>
      </c>
      <c r="P570" s="60">
        <f t="shared" si="121"/>
        <v>0.1733394646381865</v>
      </c>
      <c r="Q570" s="22">
        <f t="shared" si="122"/>
        <v>1.566751070108147E-6</v>
      </c>
      <c r="R570" s="61">
        <f t="shared" si="123"/>
        <v>3.8849052031180516E-9</v>
      </c>
      <c r="S570" s="22">
        <f t="shared" si="124"/>
        <v>1.5092488437213709E-17</v>
      </c>
      <c r="T570" s="62">
        <v>298</v>
      </c>
      <c r="U570" s="59">
        <f t="shared" si="125"/>
        <v>292.02</v>
      </c>
      <c r="V570" s="63">
        <f t="shared" si="126"/>
        <v>0.34537810915773554</v>
      </c>
      <c r="W570" s="64">
        <f t="shared" si="127"/>
        <v>2.215022331955157</v>
      </c>
      <c r="X570" s="65">
        <f t="shared" si="117"/>
        <v>-4.5255563109575677E-8</v>
      </c>
      <c r="Y570" s="66">
        <f t="shared" si="118"/>
        <v>-4.5161792475593863E-8</v>
      </c>
      <c r="Z570" s="66">
        <f t="shared" si="119"/>
        <v>-4.5161986770641653E-8</v>
      </c>
      <c r="AA570" s="67">
        <f t="shared" si="120"/>
        <v>-4.5068409626539463E-8</v>
      </c>
      <c r="AB570" s="68">
        <f t="shared" si="129"/>
        <v>1.0920615044375573E-4</v>
      </c>
      <c r="AC570" s="69"/>
      <c r="AD570" s="70">
        <f t="shared" si="128"/>
        <v>1.0920615044375572</v>
      </c>
      <c r="AE570" s="70"/>
      <c r="AF570" s="74"/>
      <c r="AG570" s="71">
        <v>5640</v>
      </c>
    </row>
    <row r="571" spans="5:33">
      <c r="E571" s="73">
        <v>0.66590277777777773</v>
      </c>
      <c r="G571" s="58">
        <v>19</v>
      </c>
      <c r="H571" s="58">
        <v>5.86</v>
      </c>
      <c r="I571" s="58">
        <v>7.24</v>
      </c>
      <c r="J571" s="58">
        <v>19.04</v>
      </c>
      <c r="K571" s="58">
        <v>5.75</v>
      </c>
      <c r="L571" s="58">
        <v>8.67</v>
      </c>
      <c r="M571" s="59">
        <f t="shared" si="116"/>
        <v>19.02</v>
      </c>
      <c r="N571" s="59">
        <f t="shared" si="116"/>
        <v>5.8049999999999997</v>
      </c>
      <c r="O571" s="59">
        <f t="shared" si="116"/>
        <v>7.9550000000000001</v>
      </c>
      <c r="P571" s="60">
        <f t="shared" si="121"/>
        <v>0.17377636309978242</v>
      </c>
      <c r="Q571" s="22">
        <f t="shared" si="122"/>
        <v>1.566751070108147E-6</v>
      </c>
      <c r="R571" s="61">
        <f t="shared" si="123"/>
        <v>3.8849052031180516E-9</v>
      </c>
      <c r="S571" s="22">
        <f t="shared" si="124"/>
        <v>1.5092488437213709E-17</v>
      </c>
      <c r="T571" s="62">
        <v>298</v>
      </c>
      <c r="U571" s="59">
        <f t="shared" si="125"/>
        <v>292.02</v>
      </c>
      <c r="V571" s="63">
        <f t="shared" si="126"/>
        <v>0.34537810915773554</v>
      </c>
      <c r="W571" s="64">
        <f t="shared" si="127"/>
        <v>2.215022331955157</v>
      </c>
      <c r="X571" s="65">
        <f t="shared" si="117"/>
        <v>-4.5182003871276981E-8</v>
      </c>
      <c r="Y571" s="66">
        <f t="shared" si="118"/>
        <v>-4.5088149691095748E-8</v>
      </c>
      <c r="Z571" s="66">
        <f t="shared" si="119"/>
        <v>-4.5088344649406208E-8</v>
      </c>
      <c r="AA571" s="67">
        <f t="shared" si="120"/>
        <v>-4.4994684617582302E-8</v>
      </c>
      <c r="AB571" s="68">
        <f t="shared" si="129"/>
        <v>1.0875453122504142E-4</v>
      </c>
      <c r="AC571" s="69"/>
      <c r="AD571" s="70">
        <f t="shared" si="128"/>
        <v>1.0875453122504142</v>
      </c>
      <c r="AE571" s="70"/>
      <c r="AF571" s="74"/>
      <c r="AG571" s="71">
        <v>5650</v>
      </c>
    </row>
    <row r="572" spans="5:33">
      <c r="E572" s="73">
        <v>0.66601851851851845</v>
      </c>
      <c r="G572" s="58">
        <v>19.010000000000002</v>
      </c>
      <c r="H572" s="58">
        <v>5.86</v>
      </c>
      <c r="I572" s="58">
        <v>7.27</v>
      </c>
      <c r="J572" s="58">
        <v>19.04</v>
      </c>
      <c r="K572" s="58">
        <v>5.75</v>
      </c>
      <c r="L572" s="58">
        <v>8.68</v>
      </c>
      <c r="M572" s="59">
        <f t="shared" si="116"/>
        <v>19.024999999999999</v>
      </c>
      <c r="N572" s="59">
        <f t="shared" si="116"/>
        <v>5.8049999999999997</v>
      </c>
      <c r="O572" s="59">
        <f t="shared" si="116"/>
        <v>7.9749999999999996</v>
      </c>
      <c r="P572" s="60">
        <f t="shared" si="121"/>
        <v>0.17422930045802007</v>
      </c>
      <c r="Q572" s="22">
        <f t="shared" si="122"/>
        <v>1.566751070108147E-6</v>
      </c>
      <c r="R572" s="61">
        <f t="shared" si="123"/>
        <v>3.8865197166218985E-9</v>
      </c>
      <c r="S572" s="22">
        <f t="shared" si="124"/>
        <v>1.5105035507690763E-17</v>
      </c>
      <c r="T572" s="62">
        <v>298</v>
      </c>
      <c r="U572" s="59">
        <f t="shared" si="125"/>
        <v>292.02499999999998</v>
      </c>
      <c r="V572" s="63">
        <f t="shared" si="126"/>
        <v>0.34508342291646865</v>
      </c>
      <c r="W572" s="64">
        <f t="shared" si="127"/>
        <v>2.2135198601794377</v>
      </c>
      <c r="X572" s="65">
        <f t="shared" si="117"/>
        <v>-4.5180110495760238E-8</v>
      </c>
      <c r="Y572" s="66">
        <f t="shared" si="118"/>
        <v>-4.5085873486481052E-8</v>
      </c>
      <c r="Z572" s="66">
        <f t="shared" si="119"/>
        <v>-4.5086070046733342E-8</v>
      </c>
      <c r="AA572" s="67">
        <f t="shared" si="120"/>
        <v>-4.4992028777732794E-8</v>
      </c>
      <c r="AB572" s="68">
        <f t="shared" si="129"/>
        <v>1.0830364842975832E-4</v>
      </c>
      <c r="AC572" s="69"/>
      <c r="AD572" s="70">
        <f t="shared" si="128"/>
        <v>1.0830364842975833</v>
      </c>
      <c r="AE572" s="70"/>
      <c r="AF572" s="74"/>
      <c r="AG572" s="71">
        <v>5660</v>
      </c>
    </row>
    <row r="573" spans="5:33">
      <c r="E573" s="73">
        <v>0.66613425925925929</v>
      </c>
      <c r="G573" s="58">
        <v>19.010000000000002</v>
      </c>
      <c r="H573" s="58">
        <v>5.85</v>
      </c>
      <c r="I573" s="58">
        <v>7.32</v>
      </c>
      <c r="J573" s="58">
        <v>19.04</v>
      </c>
      <c r="K573" s="58">
        <v>5.75</v>
      </c>
      <c r="L573" s="58">
        <v>8.5500000000000007</v>
      </c>
      <c r="M573" s="59">
        <f t="shared" si="116"/>
        <v>19.024999999999999</v>
      </c>
      <c r="N573" s="59">
        <f t="shared" si="116"/>
        <v>5.8</v>
      </c>
      <c r="O573" s="59">
        <f t="shared" si="116"/>
        <v>7.9350000000000005</v>
      </c>
      <c r="P573" s="60">
        <f t="shared" si="121"/>
        <v>0.17335542308895169</v>
      </c>
      <c r="Q573" s="22">
        <f t="shared" si="122"/>
        <v>1.5848931924611111E-6</v>
      </c>
      <c r="R573" s="61">
        <f t="shared" si="123"/>
        <v>3.8420310933117879E-9</v>
      </c>
      <c r="S573" s="22">
        <f t="shared" si="124"/>
        <v>1.4761202921974573E-17</v>
      </c>
      <c r="T573" s="62">
        <v>298</v>
      </c>
      <c r="U573" s="59">
        <f t="shared" si="125"/>
        <v>292.02499999999998</v>
      </c>
      <c r="V573" s="63">
        <f t="shared" si="126"/>
        <v>0.34508342291646865</v>
      </c>
      <c r="W573" s="64">
        <f t="shared" si="127"/>
        <v>2.2135198601794377</v>
      </c>
      <c r="X573" s="65">
        <f t="shared" si="117"/>
        <v>-4.3747356856588341E-8</v>
      </c>
      <c r="Y573" s="66">
        <f t="shared" si="118"/>
        <v>-4.3658632621425744E-8</v>
      </c>
      <c r="Z573" s="66">
        <f t="shared" si="119"/>
        <v>-4.3658812563494717E-8</v>
      </c>
      <c r="AA573" s="67">
        <f t="shared" si="120"/>
        <v>-4.3570267540518268E-8</v>
      </c>
      <c r="AB573" s="68">
        <f t="shared" si="129"/>
        <v>1.0785278838585845E-4</v>
      </c>
      <c r="AC573" s="69"/>
      <c r="AD573" s="70">
        <f t="shared" si="128"/>
        <v>1.0785278838585846</v>
      </c>
      <c r="AE573" s="70"/>
      <c r="AF573" s="74"/>
      <c r="AG573" s="71">
        <v>5670</v>
      </c>
    </row>
    <row r="574" spans="5:33">
      <c r="E574" s="73">
        <v>0.66625000000000001</v>
      </c>
      <c r="G574" s="58">
        <v>19.010000000000002</v>
      </c>
      <c r="H574" s="58">
        <v>5.85</v>
      </c>
      <c r="I574" s="58">
        <v>7.3</v>
      </c>
      <c r="J574" s="58">
        <v>19.05</v>
      </c>
      <c r="K574" s="58">
        <v>5.75</v>
      </c>
      <c r="L574" s="58">
        <v>8.59</v>
      </c>
      <c r="M574" s="59">
        <f t="shared" si="116"/>
        <v>19.03</v>
      </c>
      <c r="N574" s="59">
        <f t="shared" si="116"/>
        <v>5.8</v>
      </c>
      <c r="O574" s="59">
        <f t="shared" si="116"/>
        <v>7.9450000000000003</v>
      </c>
      <c r="P574" s="60">
        <f t="shared" si="121"/>
        <v>0.17358987393584799</v>
      </c>
      <c r="Q574" s="22">
        <f t="shared" si="122"/>
        <v>1.5848931924611111E-6</v>
      </c>
      <c r="R574" s="61">
        <f t="shared" si="123"/>
        <v>3.8436277889216023E-9</v>
      </c>
      <c r="S574" s="22">
        <f t="shared" si="124"/>
        <v>1.4773474579770367E-17</v>
      </c>
      <c r="T574" s="62">
        <v>298</v>
      </c>
      <c r="U574" s="59">
        <f t="shared" si="125"/>
        <v>292.02999999999997</v>
      </c>
      <c r="V574" s="63">
        <f t="shared" si="126"/>
        <v>0.34478874676615906</v>
      </c>
      <c r="W574" s="64">
        <f t="shared" si="127"/>
        <v>2.2120184589422185</v>
      </c>
      <c r="X574" s="65">
        <f t="shared" si="117"/>
        <v>-4.3695102202281408E-8</v>
      </c>
      <c r="Y574" s="66">
        <f t="shared" si="118"/>
        <v>-4.3606230042348386E-8</v>
      </c>
      <c r="Z574" s="66">
        <f t="shared" si="119"/>
        <v>-4.360641080084105E-8</v>
      </c>
      <c r="AA574" s="67">
        <f t="shared" si="120"/>
        <v>-4.3517718664105577E-8</v>
      </c>
      <c r="AB574" s="68">
        <f t="shared" si="129"/>
        <v>1.0741620086124687E-4</v>
      </c>
      <c r="AC574" s="69"/>
      <c r="AD574" s="70">
        <f t="shared" si="128"/>
        <v>1.0741620086124686</v>
      </c>
      <c r="AE574" s="70"/>
      <c r="AF574" s="74"/>
      <c r="AG574" s="71">
        <v>5680</v>
      </c>
    </row>
    <row r="575" spans="5:33">
      <c r="E575" s="73">
        <v>0.66636574074074073</v>
      </c>
      <c r="G575" s="58">
        <v>19.010000000000002</v>
      </c>
      <c r="H575" s="58">
        <v>5.85</v>
      </c>
      <c r="I575" s="58">
        <v>7.29</v>
      </c>
      <c r="J575" s="58">
        <v>19.05</v>
      </c>
      <c r="K575" s="58">
        <v>5.75</v>
      </c>
      <c r="L575" s="58">
        <v>8.57</v>
      </c>
      <c r="M575" s="59">
        <f t="shared" ref="M575:O638" si="130">(G575+J575)/2</f>
        <v>19.03</v>
      </c>
      <c r="N575" s="59">
        <f t="shared" si="130"/>
        <v>5.8</v>
      </c>
      <c r="O575" s="59">
        <f t="shared" si="130"/>
        <v>7.93</v>
      </c>
      <c r="P575" s="60">
        <f t="shared" si="121"/>
        <v>0.1732621397496884</v>
      </c>
      <c r="Q575" s="22">
        <f t="shared" si="122"/>
        <v>1.5848931924611111E-6</v>
      </c>
      <c r="R575" s="61">
        <f t="shared" si="123"/>
        <v>3.8436277889216023E-9</v>
      </c>
      <c r="S575" s="22">
        <f t="shared" si="124"/>
        <v>1.4773474579770367E-17</v>
      </c>
      <c r="T575" s="62">
        <v>298</v>
      </c>
      <c r="U575" s="59">
        <f t="shared" si="125"/>
        <v>292.02999999999997</v>
      </c>
      <c r="V575" s="63">
        <f t="shared" si="126"/>
        <v>0.34478874676615906</v>
      </c>
      <c r="W575" s="64">
        <f t="shared" si="127"/>
        <v>2.2120184589422185</v>
      </c>
      <c r="X575" s="65">
        <f t="shared" si="117"/>
        <v>-4.3435558332780416E-8</v>
      </c>
      <c r="Y575" s="66">
        <f t="shared" si="118"/>
        <v>-4.3347380855433165E-8</v>
      </c>
      <c r="Z575" s="66">
        <f t="shared" si="119"/>
        <v>-4.3347559862399118E-8</v>
      </c>
      <c r="AA575" s="67">
        <f t="shared" si="120"/>
        <v>-4.3259560665222378E-8</v>
      </c>
      <c r="AB575" s="68">
        <f t="shared" si="129"/>
        <v>1.0698013735699226E-4</v>
      </c>
      <c r="AC575" s="69"/>
      <c r="AD575" s="70">
        <f t="shared" si="128"/>
        <v>1.0698013735699226</v>
      </c>
      <c r="AE575" s="70"/>
      <c r="AF575" s="74"/>
      <c r="AG575" s="71">
        <v>5690</v>
      </c>
    </row>
    <row r="576" spans="5:33">
      <c r="E576" s="73">
        <v>0.66648148148148145</v>
      </c>
      <c r="G576" s="58">
        <v>19.010000000000002</v>
      </c>
      <c r="H576" s="58">
        <v>5.85</v>
      </c>
      <c r="I576" s="58">
        <v>7.28</v>
      </c>
      <c r="J576" s="58">
        <v>19.05</v>
      </c>
      <c r="K576" s="58">
        <v>5.75</v>
      </c>
      <c r="L576" s="58">
        <v>8.67</v>
      </c>
      <c r="M576" s="59">
        <f t="shared" si="130"/>
        <v>19.03</v>
      </c>
      <c r="N576" s="59">
        <f t="shared" si="130"/>
        <v>5.8</v>
      </c>
      <c r="O576" s="59">
        <f t="shared" si="130"/>
        <v>7.9749999999999996</v>
      </c>
      <c r="P576" s="60">
        <f t="shared" si="121"/>
        <v>0.1742453423081671</v>
      </c>
      <c r="Q576" s="22">
        <f t="shared" si="122"/>
        <v>1.5848931924611111E-6</v>
      </c>
      <c r="R576" s="61">
        <f t="shared" si="123"/>
        <v>3.8436277889216023E-9</v>
      </c>
      <c r="S576" s="22">
        <f t="shared" si="124"/>
        <v>1.4773474579770367E-17</v>
      </c>
      <c r="T576" s="62">
        <v>298</v>
      </c>
      <c r="U576" s="59">
        <f t="shared" si="125"/>
        <v>292.02999999999997</v>
      </c>
      <c r="V576" s="63">
        <f t="shared" si="126"/>
        <v>0.34478874676615906</v>
      </c>
      <c r="W576" s="64">
        <f t="shared" si="127"/>
        <v>2.2120184589422185</v>
      </c>
      <c r="X576" s="65">
        <f t="shared" si="117"/>
        <v>-4.3505043914392847E-8</v>
      </c>
      <c r="Y576" s="66">
        <f t="shared" si="118"/>
        <v>-4.3416224198967856E-8</v>
      </c>
      <c r="Z576" s="66">
        <f t="shared" si="119"/>
        <v>-4.3416405532926823E-8</v>
      </c>
      <c r="AA576" s="67">
        <f t="shared" si="120"/>
        <v>-4.3327766411039507E-8</v>
      </c>
      <c r="AB576" s="68">
        <f t="shared" si="129"/>
        <v>1.0654666235626947E-4</v>
      </c>
      <c r="AC576" s="69"/>
      <c r="AD576" s="70">
        <f t="shared" si="128"/>
        <v>1.0654666235626948</v>
      </c>
      <c r="AE576" s="70"/>
      <c r="AF576" s="74"/>
      <c r="AG576" s="71">
        <v>5700</v>
      </c>
    </row>
    <row r="577" spans="5:33">
      <c r="E577" s="73">
        <v>0.66659722222222217</v>
      </c>
      <c r="G577" s="58">
        <v>19.010000000000002</v>
      </c>
      <c r="H577" s="58">
        <v>5.85</v>
      </c>
      <c r="I577" s="58">
        <v>7.23</v>
      </c>
      <c r="J577" s="58">
        <v>19.05</v>
      </c>
      <c r="K577" s="58">
        <v>5.75</v>
      </c>
      <c r="L577" s="58">
        <v>8.56</v>
      </c>
      <c r="M577" s="59">
        <f t="shared" si="130"/>
        <v>19.03</v>
      </c>
      <c r="N577" s="59">
        <f t="shared" si="130"/>
        <v>5.8</v>
      </c>
      <c r="O577" s="59">
        <f t="shared" si="130"/>
        <v>7.8950000000000005</v>
      </c>
      <c r="P577" s="60">
        <f t="shared" si="121"/>
        <v>0.17249742664864945</v>
      </c>
      <c r="Q577" s="22">
        <f t="shared" si="122"/>
        <v>1.5848931924611111E-6</v>
      </c>
      <c r="R577" s="61">
        <f t="shared" si="123"/>
        <v>3.8436277889216023E-9</v>
      </c>
      <c r="S577" s="22">
        <f t="shared" si="124"/>
        <v>1.4773474579770367E-17</v>
      </c>
      <c r="T577" s="62">
        <v>298</v>
      </c>
      <c r="U577" s="59">
        <f t="shared" si="125"/>
        <v>292.02999999999997</v>
      </c>
      <c r="V577" s="63">
        <f t="shared" si="126"/>
        <v>0.34478874676615906</v>
      </c>
      <c r="W577" s="64">
        <f t="shared" si="127"/>
        <v>2.2120184589422185</v>
      </c>
      <c r="X577" s="65">
        <f t="shared" si="117"/>
        <v>-4.2893130754567662E-8</v>
      </c>
      <c r="Y577" s="66">
        <f t="shared" si="118"/>
        <v>-4.2806438768002186E-8</v>
      </c>
      <c r="Z577" s="66">
        <f t="shared" si="119"/>
        <v>-4.2806613982550589E-8</v>
      </c>
      <c r="AA577" s="67">
        <f t="shared" si="120"/>
        <v>-4.27200965022757E-8</v>
      </c>
      <c r="AB577" s="68">
        <f t="shared" si="129"/>
        <v>1.0611249890662077E-4</v>
      </c>
      <c r="AC577" s="69"/>
      <c r="AD577" s="70">
        <f t="shared" si="128"/>
        <v>1.0611249890662078</v>
      </c>
      <c r="AE577" s="70"/>
      <c r="AF577" s="74"/>
      <c r="AG577" s="71">
        <v>5710</v>
      </c>
    </row>
    <row r="578" spans="5:33">
      <c r="E578" s="73">
        <v>0.6667129629629629</v>
      </c>
      <c r="G578" s="58">
        <v>19.010000000000002</v>
      </c>
      <c r="H578" s="58">
        <v>5.85</v>
      </c>
      <c r="I578" s="58">
        <v>7.34</v>
      </c>
      <c r="J578" s="58">
        <v>19.059999999999999</v>
      </c>
      <c r="K578" s="58">
        <v>5.75</v>
      </c>
      <c r="L578" s="58">
        <v>8.58</v>
      </c>
      <c r="M578" s="59">
        <f t="shared" si="130"/>
        <v>19.035</v>
      </c>
      <c r="N578" s="59">
        <f t="shared" si="130"/>
        <v>5.8</v>
      </c>
      <c r="O578" s="59">
        <f t="shared" si="130"/>
        <v>7.96</v>
      </c>
      <c r="P578" s="60">
        <f t="shared" si="121"/>
        <v>0.17393362274816007</v>
      </c>
      <c r="Q578" s="22">
        <f t="shared" si="122"/>
        <v>1.5848931924611111E-6</v>
      </c>
      <c r="R578" s="61">
        <f t="shared" si="123"/>
        <v>3.8452251480962865E-9</v>
      </c>
      <c r="S578" s="22">
        <f t="shared" si="124"/>
        <v>1.4785756439552107E-17</v>
      </c>
      <c r="T578" s="62">
        <v>298</v>
      </c>
      <c r="U578" s="59">
        <f t="shared" si="125"/>
        <v>292.03500000000003</v>
      </c>
      <c r="V578" s="63">
        <f t="shared" si="126"/>
        <v>0.34449408070628595</v>
      </c>
      <c r="W578" s="64">
        <f t="shared" si="127"/>
        <v>2.2105181274449692</v>
      </c>
      <c r="X578" s="65">
        <f t="shared" si="117"/>
        <v>-4.3140851654306242E-8</v>
      </c>
      <c r="Y578" s="66">
        <f t="shared" si="118"/>
        <v>-4.3052800225045144E-8</v>
      </c>
      <c r="Z578" s="66">
        <f t="shared" si="119"/>
        <v>-4.305297993995336E-8</v>
      </c>
      <c r="AA578" s="67">
        <f t="shared" si="120"/>
        <v>-4.2965107491996287E-8</v>
      </c>
      <c r="AB578" s="68">
        <f t="shared" si="129"/>
        <v>1.0568443335202419E-4</v>
      </c>
      <c r="AC578" s="69"/>
      <c r="AD578" s="70">
        <f t="shared" si="128"/>
        <v>1.0568443335202418</v>
      </c>
      <c r="AE578" s="70"/>
      <c r="AF578" s="74"/>
      <c r="AG578" s="71">
        <v>5720</v>
      </c>
    </row>
    <row r="579" spans="5:33">
      <c r="E579" s="73">
        <v>0.66682870370370373</v>
      </c>
      <c r="G579" s="58">
        <v>19.010000000000002</v>
      </c>
      <c r="H579" s="58">
        <v>5.85</v>
      </c>
      <c r="I579" s="58">
        <v>7.41</v>
      </c>
      <c r="J579" s="58">
        <v>19.059999999999999</v>
      </c>
      <c r="K579" s="58">
        <v>5.75</v>
      </c>
      <c r="L579" s="58">
        <v>8.6300000000000008</v>
      </c>
      <c r="M579" s="59">
        <f t="shared" si="130"/>
        <v>19.035</v>
      </c>
      <c r="N579" s="59">
        <f t="shared" si="130"/>
        <v>5.8</v>
      </c>
      <c r="O579" s="59">
        <f t="shared" si="130"/>
        <v>8.02</v>
      </c>
      <c r="P579" s="60">
        <f t="shared" si="121"/>
        <v>0.17524468020606077</v>
      </c>
      <c r="Q579" s="22">
        <f t="shared" si="122"/>
        <v>1.5848931924611111E-6</v>
      </c>
      <c r="R579" s="61">
        <f t="shared" si="123"/>
        <v>3.8452251480962865E-9</v>
      </c>
      <c r="S579" s="22">
        <f t="shared" si="124"/>
        <v>1.4785756439552107E-17</v>
      </c>
      <c r="T579" s="62">
        <v>298</v>
      </c>
      <c r="U579" s="59">
        <f t="shared" si="125"/>
        <v>292.03500000000003</v>
      </c>
      <c r="V579" s="63">
        <f t="shared" si="126"/>
        <v>0.34449408070628595</v>
      </c>
      <c r="W579" s="64">
        <f t="shared" si="127"/>
        <v>2.2105181274449692</v>
      </c>
      <c r="X579" s="65">
        <f t="shared" si="117"/>
        <v>-4.3288965333037873E-8</v>
      </c>
      <c r="Y579" s="66">
        <f t="shared" si="118"/>
        <v>-4.3199945617584721E-8</v>
      </c>
      <c r="Z579" s="66">
        <f t="shared" si="119"/>
        <v>-4.3200128678318064E-8</v>
      </c>
      <c r="AA579" s="67">
        <f t="shared" si="120"/>
        <v>-4.3111291270703628E-8</v>
      </c>
      <c r="AB579" s="68">
        <f t="shared" si="129"/>
        <v>1.0525390415289702E-4</v>
      </c>
      <c r="AC579" s="69"/>
      <c r="AD579" s="70">
        <f t="shared" si="128"/>
        <v>1.0525390415289702</v>
      </c>
      <c r="AE579" s="70"/>
      <c r="AF579" s="74"/>
      <c r="AG579" s="71">
        <v>5730</v>
      </c>
    </row>
    <row r="580" spans="5:33">
      <c r="E580" s="73">
        <v>0.66694444444444445</v>
      </c>
      <c r="G580" s="58">
        <v>19.010000000000002</v>
      </c>
      <c r="H580" s="58">
        <v>5.85</v>
      </c>
      <c r="I580" s="58">
        <v>7.38</v>
      </c>
      <c r="J580" s="58">
        <v>19.059999999999999</v>
      </c>
      <c r="K580" s="58">
        <v>5.75</v>
      </c>
      <c r="L580" s="58">
        <v>8.48</v>
      </c>
      <c r="M580" s="59">
        <f t="shared" si="130"/>
        <v>19.035</v>
      </c>
      <c r="N580" s="59">
        <f t="shared" si="130"/>
        <v>5.8</v>
      </c>
      <c r="O580" s="59">
        <f t="shared" si="130"/>
        <v>7.93</v>
      </c>
      <c r="P580" s="60">
        <f t="shared" si="121"/>
        <v>0.17327809401920971</v>
      </c>
      <c r="Q580" s="22">
        <f t="shared" si="122"/>
        <v>1.5848931924611111E-6</v>
      </c>
      <c r="R580" s="61">
        <f t="shared" si="123"/>
        <v>3.8452251480962865E-9</v>
      </c>
      <c r="S580" s="22">
        <f t="shared" si="124"/>
        <v>1.4785756439552107E-17</v>
      </c>
      <c r="T580" s="62">
        <v>298</v>
      </c>
      <c r="U580" s="59">
        <f t="shared" si="125"/>
        <v>292.03500000000003</v>
      </c>
      <c r="V580" s="63">
        <f t="shared" si="126"/>
        <v>0.34449408070628595</v>
      </c>
      <c r="W580" s="64">
        <f t="shared" si="127"/>
        <v>2.2105181274449692</v>
      </c>
      <c r="X580" s="65">
        <f t="shared" si="117"/>
        <v>-4.2627498973930641E-8</v>
      </c>
      <c r="Y580" s="66">
        <f t="shared" si="118"/>
        <v>-4.254082321206752E-8</v>
      </c>
      <c r="Z580" s="66">
        <f t="shared" si="119"/>
        <v>-4.2540999452472771E-8</v>
      </c>
      <c r="AA580" s="67">
        <f t="shared" si="120"/>
        <v>-4.2454499214305187E-8</v>
      </c>
      <c r="AB580" s="68">
        <f t="shared" si="129"/>
        <v>1.0482190347757111E-4</v>
      </c>
      <c r="AC580" s="69"/>
      <c r="AD580" s="70">
        <f t="shared" si="128"/>
        <v>1.048219034775711</v>
      </c>
      <c r="AE580" s="70"/>
      <c r="AF580" s="74"/>
      <c r="AG580" s="71">
        <v>5740</v>
      </c>
    </row>
    <row r="581" spans="5:33">
      <c r="E581" s="73">
        <v>0.66706018518518517</v>
      </c>
      <c r="G581" s="58">
        <v>19.010000000000002</v>
      </c>
      <c r="H581" s="58">
        <v>5.85</v>
      </c>
      <c r="I581" s="58">
        <v>7.38</v>
      </c>
      <c r="J581" s="58">
        <v>19.059999999999999</v>
      </c>
      <c r="K581" s="58">
        <v>5.75</v>
      </c>
      <c r="L581" s="58">
        <v>8.52</v>
      </c>
      <c r="M581" s="59">
        <f t="shared" si="130"/>
        <v>19.035</v>
      </c>
      <c r="N581" s="59">
        <f t="shared" si="130"/>
        <v>5.8</v>
      </c>
      <c r="O581" s="59">
        <f t="shared" si="130"/>
        <v>7.9499999999999993</v>
      </c>
      <c r="P581" s="60">
        <f t="shared" si="121"/>
        <v>0.17371511317184327</v>
      </c>
      <c r="Q581" s="22">
        <f t="shared" si="122"/>
        <v>1.5848931924611111E-6</v>
      </c>
      <c r="R581" s="61">
        <f t="shared" si="123"/>
        <v>3.8452251480962865E-9</v>
      </c>
      <c r="S581" s="22">
        <f t="shared" si="124"/>
        <v>1.4785756439552107E-17</v>
      </c>
      <c r="T581" s="62">
        <v>298</v>
      </c>
      <c r="U581" s="59">
        <f t="shared" si="125"/>
        <v>292.03500000000003</v>
      </c>
      <c r="V581" s="63">
        <f t="shared" si="126"/>
        <v>0.34449408070628595</v>
      </c>
      <c r="W581" s="64">
        <f t="shared" si="127"/>
        <v>2.2105181274449692</v>
      </c>
      <c r="X581" s="65">
        <f t="shared" si="117"/>
        <v>-4.2561572592291153E-8</v>
      </c>
      <c r="Y581" s="66">
        <f t="shared" si="118"/>
        <v>-4.2474812616410904E-8</v>
      </c>
      <c r="Z581" s="66">
        <f t="shared" si="119"/>
        <v>-4.24749894729732E-8</v>
      </c>
      <c r="AA581" s="67">
        <f t="shared" si="120"/>
        <v>-4.2388405632625908E-8</v>
      </c>
      <c r="AB581" s="68">
        <f t="shared" si="129"/>
        <v>1.0439649407170891E-4</v>
      </c>
      <c r="AC581" s="69"/>
      <c r="AD581" s="70">
        <f t="shared" si="128"/>
        <v>1.0439649407170892</v>
      </c>
      <c r="AE581" s="70"/>
      <c r="AF581" s="74"/>
      <c r="AG581" s="71">
        <v>5750</v>
      </c>
    </row>
    <row r="582" spans="5:33">
      <c r="E582" s="73">
        <v>0.66717592592592589</v>
      </c>
      <c r="G582" s="58">
        <v>19.02</v>
      </c>
      <c r="H582" s="58">
        <v>5.85</v>
      </c>
      <c r="I582" s="58">
        <v>7.33</v>
      </c>
      <c r="J582" s="58">
        <v>19.059999999999999</v>
      </c>
      <c r="K582" s="58">
        <v>5.75</v>
      </c>
      <c r="L582" s="58">
        <v>8.57</v>
      </c>
      <c r="M582" s="59">
        <f t="shared" si="130"/>
        <v>19.04</v>
      </c>
      <c r="N582" s="59">
        <f t="shared" si="130"/>
        <v>5.8</v>
      </c>
      <c r="O582" s="59">
        <f t="shared" si="130"/>
        <v>7.95</v>
      </c>
      <c r="P582" s="60">
        <f t="shared" si="121"/>
        <v>0.17373111062499227</v>
      </c>
      <c r="Q582" s="22">
        <f t="shared" si="122"/>
        <v>1.5848931924611111E-6</v>
      </c>
      <c r="R582" s="61">
        <f t="shared" si="123"/>
        <v>3.8468231711116116E-9</v>
      </c>
      <c r="S582" s="22">
        <f t="shared" si="124"/>
        <v>1.4798048509801196E-17</v>
      </c>
      <c r="T582" s="62">
        <v>298</v>
      </c>
      <c r="U582" s="59">
        <f t="shared" si="125"/>
        <v>292.04000000000002</v>
      </c>
      <c r="V582" s="63">
        <f t="shared" si="126"/>
        <v>0.34419942473633708</v>
      </c>
      <c r="W582" s="64">
        <f t="shared" si="127"/>
        <v>2.2090188648898246</v>
      </c>
      <c r="X582" s="65">
        <f t="shared" ref="X582:X645" si="131">-($B$2/W582)*P582*S582*AB582</f>
        <v>-4.2456347686583726E-8</v>
      </c>
      <c r="Y582" s="66">
        <f t="shared" ref="Y582:Y645" si="132">-(AB582+(5*X582))*$B$2*S582*P582/W582</f>
        <v>-4.2369663488732118E-8</v>
      </c>
      <c r="Z582" s="66">
        <f t="shared" ref="Z582:Z645" si="133">-(AB582+5*Y582)*$B$2*P582*S582/W582</f>
        <v>-4.2369840474049192E-8</v>
      </c>
      <c r="AA582" s="67">
        <f t="shared" ref="AA582:AA645" si="134">-(AB582+(10*Z582))*$B$2*P582*S582/W582</f>
        <v>-4.228333253880388E-8</v>
      </c>
      <c r="AB582" s="68">
        <f t="shared" si="129"/>
        <v>1.0397174476770278E-4</v>
      </c>
      <c r="AC582" s="69"/>
      <c r="AD582" s="70">
        <f t="shared" si="128"/>
        <v>1.0397174476770277</v>
      </c>
      <c r="AE582" s="70"/>
      <c r="AF582" s="74"/>
      <c r="AG582" s="71">
        <v>5760</v>
      </c>
    </row>
    <row r="583" spans="5:33">
      <c r="E583" s="73">
        <v>0.66729166666666662</v>
      </c>
      <c r="G583" s="58">
        <v>19.02</v>
      </c>
      <c r="H583" s="58">
        <v>5.85</v>
      </c>
      <c r="I583" s="58">
        <v>7.16</v>
      </c>
      <c r="J583" s="58">
        <v>19.059999999999999</v>
      </c>
      <c r="K583" s="58">
        <v>5.75</v>
      </c>
      <c r="L583" s="58">
        <v>8.49</v>
      </c>
      <c r="M583" s="59">
        <f t="shared" si="130"/>
        <v>19.04</v>
      </c>
      <c r="N583" s="59">
        <f t="shared" si="130"/>
        <v>5.8</v>
      </c>
      <c r="O583" s="59">
        <f t="shared" si="130"/>
        <v>7.8250000000000002</v>
      </c>
      <c r="P583" s="60">
        <f t="shared" ref="P583:P646" si="135">((O583/32000)*(1/((-0.026*M583+1.9067)/1000)))/1.013</f>
        <v>0.17099948938875029</v>
      </c>
      <c r="Q583" s="22">
        <f t="shared" ref="Q583:Q646" si="136">POWER(10, -N583)</f>
        <v>1.5848931924611111E-6</v>
      </c>
      <c r="R583" s="61">
        <f t="shared" ref="R583:R646" si="137">(0.00000000000001*(0.1253*EXP(0.0831*M583)))/Q583</f>
        <v>3.8468231711116116E-9</v>
      </c>
      <c r="S583" s="22">
        <f t="shared" ref="S583:S646" si="138">POWER(R583, 2)</f>
        <v>1.4798048509801196E-17</v>
      </c>
      <c r="T583" s="62">
        <v>298</v>
      </c>
      <c r="U583" s="59">
        <f t="shared" ref="U583:U646" si="139">273+M583</f>
        <v>292.04000000000002</v>
      </c>
      <c r="V583" s="63">
        <f t="shared" ref="V583:V646" si="140">((1/U583)-(1/298))*5026</f>
        <v>0.34419942473633708</v>
      </c>
      <c r="W583" s="64">
        <f t="shared" ref="W583:W646" si="141">POWER(10,V583)</f>
        <v>2.2090188648898246</v>
      </c>
      <c r="X583" s="65">
        <f t="shared" si="131"/>
        <v>-4.1618500503781114E-8</v>
      </c>
      <c r="Y583" s="66">
        <f t="shared" si="132"/>
        <v>-4.1534863021707165E-8</v>
      </c>
      <c r="Z583" s="66">
        <f t="shared" si="133"/>
        <v>-4.1535031101487154E-8</v>
      </c>
      <c r="AA583" s="67">
        <f t="shared" si="134"/>
        <v>-4.1451561023639308E-8</v>
      </c>
      <c r="AB583" s="68">
        <f t="shared" si="129"/>
        <v>1.0354804695411786E-4</v>
      </c>
      <c r="AC583" s="69"/>
      <c r="AD583" s="70">
        <f t="shared" ref="AD583:AD646" si="142">AB583*10000</f>
        <v>1.0354804695411786</v>
      </c>
      <c r="AE583" s="70"/>
      <c r="AF583" s="74"/>
      <c r="AG583" s="71">
        <v>5770</v>
      </c>
    </row>
    <row r="584" spans="5:33">
      <c r="E584" s="73">
        <v>0.66740740740740745</v>
      </c>
      <c r="G584" s="58">
        <v>19.02</v>
      </c>
      <c r="H584" s="58">
        <v>5.85</v>
      </c>
      <c r="I584" s="58">
        <v>7.34</v>
      </c>
      <c r="J584" s="58">
        <v>19.059999999999999</v>
      </c>
      <c r="K584" s="58">
        <v>5.75</v>
      </c>
      <c r="L584" s="58">
        <v>8.4700000000000006</v>
      </c>
      <c r="M584" s="59">
        <f t="shared" si="130"/>
        <v>19.04</v>
      </c>
      <c r="N584" s="59">
        <f t="shared" si="130"/>
        <v>5.8</v>
      </c>
      <c r="O584" s="59">
        <f t="shared" si="130"/>
        <v>7.9050000000000002</v>
      </c>
      <c r="P584" s="60">
        <f t="shared" si="135"/>
        <v>0.17274772697994517</v>
      </c>
      <c r="Q584" s="22">
        <f t="shared" si="136"/>
        <v>1.5848931924611111E-6</v>
      </c>
      <c r="R584" s="61">
        <f t="shared" si="137"/>
        <v>3.8468231711116116E-9</v>
      </c>
      <c r="S584" s="22">
        <f t="shared" si="138"/>
        <v>1.4798048509801196E-17</v>
      </c>
      <c r="T584" s="62">
        <v>298</v>
      </c>
      <c r="U584" s="59">
        <f t="shared" si="139"/>
        <v>292.04000000000002</v>
      </c>
      <c r="V584" s="63">
        <f t="shared" si="140"/>
        <v>0.34419942473633708</v>
      </c>
      <c r="W584" s="64">
        <f t="shared" si="141"/>
        <v>2.2090188648898246</v>
      </c>
      <c r="X584" s="65">
        <f t="shared" si="131"/>
        <v>-4.1875347178981547E-8</v>
      </c>
      <c r="Y584" s="66">
        <f t="shared" si="132"/>
        <v>-4.1790333175232412E-8</v>
      </c>
      <c r="Z584" s="66">
        <f t="shared" si="133"/>
        <v>-4.1790505767970632E-8</v>
      </c>
      <c r="AA584" s="67">
        <f t="shared" si="134"/>
        <v>-4.1705663656175088E-8</v>
      </c>
      <c r="AB584" s="68">
        <f t="shared" ref="AB584:AB647" si="143">AB583+10*(0.166666666666666*(X583+2*Y583+2*Z583+AA583))</f>
        <v>1.0313269720449485E-4</v>
      </c>
      <c r="AC584" s="69"/>
      <c r="AD584" s="70">
        <f t="shared" si="142"/>
        <v>1.0313269720449485</v>
      </c>
      <c r="AE584" s="70"/>
      <c r="AF584" s="74"/>
      <c r="AG584" s="71">
        <v>5780</v>
      </c>
    </row>
    <row r="585" spans="5:33">
      <c r="E585" s="73">
        <v>0.66752314814814817</v>
      </c>
      <c r="G585" s="58">
        <v>19.02</v>
      </c>
      <c r="H585" s="58">
        <v>5.85</v>
      </c>
      <c r="I585" s="58">
        <v>7.27</v>
      </c>
      <c r="J585" s="58">
        <v>19.059999999999999</v>
      </c>
      <c r="K585" s="58">
        <v>5.75</v>
      </c>
      <c r="L585" s="58">
        <v>8.44</v>
      </c>
      <c r="M585" s="59">
        <f t="shared" si="130"/>
        <v>19.04</v>
      </c>
      <c r="N585" s="59">
        <f t="shared" si="130"/>
        <v>5.8</v>
      </c>
      <c r="O585" s="59">
        <f t="shared" si="130"/>
        <v>7.8549999999999995</v>
      </c>
      <c r="P585" s="60">
        <f t="shared" si="135"/>
        <v>0.17165507848544834</v>
      </c>
      <c r="Q585" s="22">
        <f t="shared" si="136"/>
        <v>1.5848931924611111E-6</v>
      </c>
      <c r="R585" s="61">
        <f t="shared" si="137"/>
        <v>3.8468231711116116E-9</v>
      </c>
      <c r="S585" s="22">
        <f t="shared" si="138"/>
        <v>1.4798048509801196E-17</v>
      </c>
      <c r="T585" s="62">
        <v>298</v>
      </c>
      <c r="U585" s="59">
        <f t="shared" si="139"/>
        <v>292.04000000000002</v>
      </c>
      <c r="V585" s="63">
        <f t="shared" si="140"/>
        <v>0.34419942473633708</v>
      </c>
      <c r="W585" s="64">
        <f t="shared" si="141"/>
        <v>2.2090188648898246</v>
      </c>
      <c r="X585" s="65">
        <f t="shared" si="131"/>
        <v>-4.1441870949761943E-8</v>
      </c>
      <c r="Y585" s="66">
        <f t="shared" si="132"/>
        <v>-4.1358269132424716E-8</v>
      </c>
      <c r="Z585" s="66">
        <f t="shared" si="133"/>
        <v>-4.1358437784652573E-8</v>
      </c>
      <c r="AA585" s="67">
        <f t="shared" si="134"/>
        <v>-4.1275003939089714E-8</v>
      </c>
      <c r="AB585" s="68">
        <f t="shared" si="143"/>
        <v>1.0271479272329225E-4</v>
      </c>
      <c r="AC585" s="69"/>
      <c r="AD585" s="70">
        <f t="shared" si="142"/>
        <v>1.0271479272329225</v>
      </c>
      <c r="AE585" s="70"/>
      <c r="AF585" s="74"/>
      <c r="AG585" s="71">
        <v>5790</v>
      </c>
    </row>
    <row r="586" spans="5:33">
      <c r="E586" s="73">
        <v>0.66763888888888889</v>
      </c>
      <c r="G586" s="58">
        <v>19.02</v>
      </c>
      <c r="H586" s="58">
        <v>5.85</v>
      </c>
      <c r="I586" s="58">
        <v>7.23</v>
      </c>
      <c r="J586" s="58">
        <v>19.059999999999999</v>
      </c>
      <c r="K586" s="58">
        <v>5.75</v>
      </c>
      <c r="L586" s="58">
        <v>8.5500000000000007</v>
      </c>
      <c r="M586" s="59">
        <f t="shared" si="130"/>
        <v>19.04</v>
      </c>
      <c r="N586" s="59">
        <f t="shared" si="130"/>
        <v>5.8</v>
      </c>
      <c r="O586" s="59">
        <f t="shared" si="130"/>
        <v>7.8900000000000006</v>
      </c>
      <c r="P586" s="60">
        <f t="shared" si="135"/>
        <v>0.17241993243159615</v>
      </c>
      <c r="Q586" s="22">
        <f t="shared" si="136"/>
        <v>1.5848931924611111E-6</v>
      </c>
      <c r="R586" s="61">
        <f t="shared" si="137"/>
        <v>3.8468231711116116E-9</v>
      </c>
      <c r="S586" s="22">
        <f t="shared" si="138"/>
        <v>1.4798048509801196E-17</v>
      </c>
      <c r="T586" s="62">
        <v>298</v>
      </c>
      <c r="U586" s="59">
        <f t="shared" si="139"/>
        <v>292.04000000000002</v>
      </c>
      <c r="V586" s="63">
        <f t="shared" si="140"/>
        <v>0.34419942473633708</v>
      </c>
      <c r="W586" s="64">
        <f t="shared" si="141"/>
        <v>2.2090188648898246</v>
      </c>
      <c r="X586" s="65">
        <f t="shared" si="131"/>
        <v>-4.1458915706253441E-8</v>
      </c>
      <c r="Y586" s="66">
        <f t="shared" si="132"/>
        <v>-4.1374906841164109E-8</v>
      </c>
      <c r="Z586" s="66">
        <f t="shared" si="133"/>
        <v>-4.1375077069673304E-8</v>
      </c>
      <c r="AA586" s="67">
        <f t="shared" si="134"/>
        <v>-4.1291237743219665E-8</v>
      </c>
      <c r="AB586" s="68">
        <f t="shared" si="143"/>
        <v>1.0230120890875391E-4</v>
      </c>
      <c r="AC586" s="69"/>
      <c r="AD586" s="70">
        <f t="shared" si="142"/>
        <v>1.0230120890875392</v>
      </c>
      <c r="AE586" s="70"/>
      <c r="AF586" s="74"/>
      <c r="AG586" s="71">
        <v>5800</v>
      </c>
    </row>
    <row r="587" spans="5:33">
      <c r="E587" s="73">
        <v>0.66775462962962961</v>
      </c>
      <c r="G587" s="58">
        <v>19.02</v>
      </c>
      <c r="H587" s="58">
        <v>5.85</v>
      </c>
      <c r="I587" s="58">
        <v>7.41</v>
      </c>
      <c r="J587" s="58">
        <v>19.059999999999999</v>
      </c>
      <c r="K587" s="58">
        <v>5.75</v>
      </c>
      <c r="L587" s="58">
        <v>8.58</v>
      </c>
      <c r="M587" s="59">
        <f t="shared" si="130"/>
        <v>19.04</v>
      </c>
      <c r="N587" s="59">
        <f t="shared" si="130"/>
        <v>5.8</v>
      </c>
      <c r="O587" s="59">
        <f t="shared" si="130"/>
        <v>7.9950000000000001</v>
      </c>
      <c r="P587" s="60">
        <f t="shared" si="135"/>
        <v>0.17471449427003941</v>
      </c>
      <c r="Q587" s="22">
        <f t="shared" si="136"/>
        <v>1.5848931924611111E-6</v>
      </c>
      <c r="R587" s="61">
        <f t="shared" si="137"/>
        <v>3.8468231711116116E-9</v>
      </c>
      <c r="S587" s="22">
        <f t="shared" si="138"/>
        <v>1.4798048509801196E-17</v>
      </c>
      <c r="T587" s="62">
        <v>298</v>
      </c>
      <c r="U587" s="59">
        <f t="shared" si="139"/>
        <v>292.04000000000002</v>
      </c>
      <c r="V587" s="63">
        <f t="shared" si="140"/>
        <v>0.34419942473633708</v>
      </c>
      <c r="W587" s="64">
        <f t="shared" si="141"/>
        <v>2.2090188648898246</v>
      </c>
      <c r="X587" s="65">
        <f t="shared" si="131"/>
        <v>-4.1840741140593087E-8</v>
      </c>
      <c r="Y587" s="66">
        <f t="shared" si="132"/>
        <v>-4.1754830291435752E-8</v>
      </c>
      <c r="Z587" s="66">
        <f t="shared" si="133"/>
        <v>-4.1755006690653395E-8</v>
      </c>
      <c r="AA587" s="67">
        <f t="shared" si="134"/>
        <v>-4.1669271516318943E-8</v>
      </c>
      <c r="AB587" s="68">
        <f t="shared" si="143"/>
        <v>1.0188745870663533E-4</v>
      </c>
      <c r="AC587" s="69"/>
      <c r="AD587" s="70">
        <f t="shared" si="142"/>
        <v>1.0188745870663534</v>
      </c>
      <c r="AE587" s="70"/>
      <c r="AF587" s="74"/>
      <c r="AG587" s="71">
        <v>5810</v>
      </c>
    </row>
    <row r="588" spans="5:33">
      <c r="E588" s="73">
        <v>0.66787037037037034</v>
      </c>
      <c r="G588" s="58">
        <v>19.02</v>
      </c>
      <c r="H588" s="58">
        <v>5.84</v>
      </c>
      <c r="I588" s="58">
        <v>7.33</v>
      </c>
      <c r="J588" s="58">
        <v>19.059999999999999</v>
      </c>
      <c r="K588" s="58">
        <v>5.75</v>
      </c>
      <c r="L588" s="58">
        <v>8.52</v>
      </c>
      <c r="M588" s="59">
        <f t="shared" si="130"/>
        <v>19.04</v>
      </c>
      <c r="N588" s="59">
        <f t="shared" si="130"/>
        <v>5.7949999999999999</v>
      </c>
      <c r="O588" s="59">
        <f t="shared" si="130"/>
        <v>7.9249999999999998</v>
      </c>
      <c r="P588" s="60">
        <f t="shared" si="135"/>
        <v>0.17318478637774387</v>
      </c>
      <c r="Q588" s="22">
        <f t="shared" si="136"/>
        <v>1.6032453906900391E-6</v>
      </c>
      <c r="R588" s="61">
        <f t="shared" si="137"/>
        <v>3.8027889504004025E-9</v>
      </c>
      <c r="S588" s="22">
        <f t="shared" si="138"/>
        <v>1.4461203801287395E-17</v>
      </c>
      <c r="T588" s="62">
        <v>298</v>
      </c>
      <c r="U588" s="59">
        <f t="shared" si="139"/>
        <v>292.04000000000002</v>
      </c>
      <c r="V588" s="63">
        <f t="shared" si="140"/>
        <v>0.34419942473633708</v>
      </c>
      <c r="W588" s="64">
        <f t="shared" si="141"/>
        <v>2.2090188648898246</v>
      </c>
      <c r="X588" s="65">
        <f t="shared" si="131"/>
        <v>-4.0364233822212097E-8</v>
      </c>
      <c r="Y588" s="66">
        <f t="shared" si="132"/>
        <v>-4.0283950347808949E-8</v>
      </c>
      <c r="Z588" s="66">
        <f t="shared" si="133"/>
        <v>-4.028411002967707E-8</v>
      </c>
      <c r="AA588" s="67">
        <f t="shared" si="134"/>
        <v>-4.0203985601935393E-8</v>
      </c>
      <c r="AB588" s="68">
        <f t="shared" si="143"/>
        <v>1.0146990922893352E-4</v>
      </c>
      <c r="AC588" s="69"/>
      <c r="AD588" s="70">
        <f t="shared" si="142"/>
        <v>1.0146990922893351</v>
      </c>
      <c r="AE588" s="70"/>
      <c r="AF588" s="74"/>
      <c r="AG588" s="71">
        <v>5820</v>
      </c>
    </row>
    <row r="589" spans="5:33">
      <c r="E589" s="73">
        <v>0.66798611111111106</v>
      </c>
      <c r="G589" s="58">
        <v>19.02</v>
      </c>
      <c r="H589" s="58">
        <v>5.84</v>
      </c>
      <c r="I589" s="58">
        <v>7.36</v>
      </c>
      <c r="J589" s="58">
        <v>19.059999999999999</v>
      </c>
      <c r="K589" s="58">
        <v>5.75</v>
      </c>
      <c r="L589" s="58">
        <v>8.5500000000000007</v>
      </c>
      <c r="M589" s="59">
        <f t="shared" si="130"/>
        <v>19.04</v>
      </c>
      <c r="N589" s="59">
        <f t="shared" si="130"/>
        <v>5.7949999999999999</v>
      </c>
      <c r="O589" s="59">
        <f t="shared" si="130"/>
        <v>7.9550000000000001</v>
      </c>
      <c r="P589" s="60">
        <f t="shared" si="135"/>
        <v>0.17384037547444198</v>
      </c>
      <c r="Q589" s="22">
        <f t="shared" si="136"/>
        <v>1.6032453906900391E-6</v>
      </c>
      <c r="R589" s="61">
        <f t="shared" si="137"/>
        <v>3.8027889504004025E-9</v>
      </c>
      <c r="S589" s="22">
        <f t="shared" si="138"/>
        <v>1.4461203801287395E-17</v>
      </c>
      <c r="T589" s="62">
        <v>298</v>
      </c>
      <c r="U589" s="59">
        <f t="shared" si="139"/>
        <v>292.04000000000002</v>
      </c>
      <c r="V589" s="63">
        <f t="shared" si="140"/>
        <v>0.34419942473633708</v>
      </c>
      <c r="W589" s="64">
        <f t="shared" si="141"/>
        <v>2.2090188648898246</v>
      </c>
      <c r="X589" s="65">
        <f t="shared" si="131"/>
        <v>-4.0356177558498745E-8</v>
      </c>
      <c r="Y589" s="66">
        <f t="shared" si="132"/>
        <v>-4.027560625625883E-8</v>
      </c>
      <c r="Z589" s="66">
        <f t="shared" si="133"/>
        <v>-4.0275767117250567E-8</v>
      </c>
      <c r="AA589" s="67">
        <f t="shared" si="134"/>
        <v>-4.0195356033682905E-8</v>
      </c>
      <c r="AB589" s="68">
        <f t="shared" si="143"/>
        <v>1.0106706866196832E-4</v>
      </c>
      <c r="AC589" s="69"/>
      <c r="AD589" s="70">
        <f t="shared" si="142"/>
        <v>1.0106706866196833</v>
      </c>
      <c r="AE589" s="70"/>
      <c r="AF589" s="74"/>
      <c r="AG589" s="71">
        <v>5830</v>
      </c>
    </row>
    <row r="590" spans="5:33">
      <c r="E590" s="73">
        <v>0.66810185185185189</v>
      </c>
      <c r="G590" s="58">
        <v>19.02</v>
      </c>
      <c r="H590" s="58">
        <v>5.84</v>
      </c>
      <c r="I590" s="58">
        <v>7.41</v>
      </c>
      <c r="J590" s="58">
        <v>19.059999999999999</v>
      </c>
      <c r="K590" s="58">
        <v>5.74</v>
      </c>
      <c r="L590" s="58">
        <v>8.6</v>
      </c>
      <c r="M590" s="59">
        <f t="shared" si="130"/>
        <v>19.04</v>
      </c>
      <c r="N590" s="59">
        <f t="shared" si="130"/>
        <v>5.79</v>
      </c>
      <c r="O590" s="59">
        <f t="shared" si="130"/>
        <v>8.004999999999999</v>
      </c>
      <c r="P590" s="60">
        <f t="shared" si="135"/>
        <v>0.17493302396893876</v>
      </c>
      <c r="Q590" s="22">
        <f t="shared" si="136"/>
        <v>1.6218100973589276E-6</v>
      </c>
      <c r="R590" s="61">
        <f t="shared" si="137"/>
        <v>3.7592587852455303E-9</v>
      </c>
      <c r="S590" s="22">
        <f t="shared" si="138"/>
        <v>1.4132026614445702E-17</v>
      </c>
      <c r="T590" s="62">
        <v>298</v>
      </c>
      <c r="U590" s="59">
        <f t="shared" si="139"/>
        <v>292.04000000000002</v>
      </c>
      <c r="V590" s="63">
        <f t="shared" si="140"/>
        <v>0.34419942473633708</v>
      </c>
      <c r="W590" s="64">
        <f t="shared" si="141"/>
        <v>2.2090188648898246</v>
      </c>
      <c r="X590" s="65">
        <f t="shared" si="131"/>
        <v>-3.9527289487601071E-8</v>
      </c>
      <c r="Y590" s="66">
        <f t="shared" si="132"/>
        <v>-3.9449684694476303E-8</v>
      </c>
      <c r="Z590" s="66">
        <f t="shared" si="133"/>
        <v>-3.9449837057666238E-8</v>
      </c>
      <c r="AA590" s="67">
        <f t="shared" si="134"/>
        <v>-3.9372384029455438E-8</v>
      </c>
      <c r="AB590" s="68">
        <f t="shared" si="143"/>
        <v>1.0066431152806965E-4</v>
      </c>
      <c r="AC590" s="69"/>
      <c r="AD590" s="70">
        <f t="shared" si="142"/>
        <v>1.0066431152806965</v>
      </c>
      <c r="AE590" s="70"/>
      <c r="AF590" s="74"/>
      <c r="AG590" s="71">
        <v>5840</v>
      </c>
    </row>
    <row r="591" spans="5:33">
      <c r="E591" s="73">
        <v>0.66821759259259261</v>
      </c>
      <c r="G591" s="58">
        <v>19.02</v>
      </c>
      <c r="H591" s="58">
        <v>5.84</v>
      </c>
      <c r="I591" s="58">
        <v>7.41</v>
      </c>
      <c r="J591" s="58">
        <v>19.059999999999999</v>
      </c>
      <c r="K591" s="58">
        <v>5.74</v>
      </c>
      <c r="L591" s="58">
        <v>8.58</v>
      </c>
      <c r="M591" s="59">
        <f t="shared" si="130"/>
        <v>19.04</v>
      </c>
      <c r="N591" s="59">
        <f t="shared" si="130"/>
        <v>5.79</v>
      </c>
      <c r="O591" s="59">
        <f t="shared" si="130"/>
        <v>7.9950000000000001</v>
      </c>
      <c r="P591" s="60">
        <f t="shared" si="135"/>
        <v>0.17471449427003941</v>
      </c>
      <c r="Q591" s="22">
        <f t="shared" si="136"/>
        <v>1.6218100973589276E-6</v>
      </c>
      <c r="R591" s="61">
        <f t="shared" si="137"/>
        <v>3.7592587852455303E-9</v>
      </c>
      <c r="S591" s="22">
        <f t="shared" si="138"/>
        <v>1.4132026614445702E-17</v>
      </c>
      <c r="T591" s="62">
        <v>298</v>
      </c>
      <c r="U591" s="59">
        <f t="shared" si="139"/>
        <v>292.04000000000002</v>
      </c>
      <c r="V591" s="63">
        <f t="shared" si="140"/>
        <v>0.34419942473633708</v>
      </c>
      <c r="W591" s="64">
        <f t="shared" si="141"/>
        <v>2.2090188648898246</v>
      </c>
      <c r="X591" s="65">
        <f t="shared" si="131"/>
        <v>-3.9323199489448097E-8</v>
      </c>
      <c r="Y591" s="66">
        <f t="shared" si="132"/>
        <v>-3.9246091835531827E-8</v>
      </c>
      <c r="Z591" s="66">
        <f t="shared" si="133"/>
        <v>-3.9246243033561742E-8</v>
      </c>
      <c r="AA591" s="67">
        <f t="shared" si="134"/>
        <v>-3.916928598471624E-8</v>
      </c>
      <c r="AB591" s="68">
        <f t="shared" si="143"/>
        <v>1.0026981366636742E-4</v>
      </c>
      <c r="AC591" s="69"/>
      <c r="AD591" s="70">
        <f t="shared" si="142"/>
        <v>1.0026981366636742</v>
      </c>
      <c r="AE591" s="70"/>
      <c r="AF591" s="74"/>
      <c r="AG591" s="71">
        <v>5850</v>
      </c>
    </row>
    <row r="592" spans="5:33">
      <c r="E592" s="73">
        <v>0.66833333333333333</v>
      </c>
      <c r="G592" s="58">
        <v>19.02</v>
      </c>
      <c r="H592" s="58">
        <v>5.84</v>
      </c>
      <c r="I592" s="58">
        <v>7.31</v>
      </c>
      <c r="J592" s="58">
        <v>19.059999999999999</v>
      </c>
      <c r="K592" s="58">
        <v>5.74</v>
      </c>
      <c r="L592" s="58">
        <v>8.5500000000000007</v>
      </c>
      <c r="M592" s="59">
        <f t="shared" si="130"/>
        <v>19.04</v>
      </c>
      <c r="N592" s="59">
        <f t="shared" si="130"/>
        <v>5.79</v>
      </c>
      <c r="O592" s="59">
        <f t="shared" si="130"/>
        <v>7.93</v>
      </c>
      <c r="P592" s="60">
        <f t="shared" si="135"/>
        <v>0.17329405122719355</v>
      </c>
      <c r="Q592" s="22">
        <f t="shared" si="136"/>
        <v>1.6218100973589276E-6</v>
      </c>
      <c r="R592" s="61">
        <f t="shared" si="137"/>
        <v>3.7592587852455303E-9</v>
      </c>
      <c r="S592" s="22">
        <f t="shared" si="138"/>
        <v>1.4132026614445702E-17</v>
      </c>
      <c r="T592" s="62">
        <v>298</v>
      </c>
      <c r="U592" s="59">
        <f t="shared" si="139"/>
        <v>292.04000000000002</v>
      </c>
      <c r="V592" s="63">
        <f t="shared" si="140"/>
        <v>0.34419942473633708</v>
      </c>
      <c r="W592" s="64">
        <f t="shared" si="141"/>
        <v>2.2090188648898246</v>
      </c>
      <c r="X592" s="65">
        <f t="shared" si="131"/>
        <v>-3.8850836701596234E-8</v>
      </c>
      <c r="Y592" s="66">
        <f t="shared" si="132"/>
        <v>-3.8775274650435319E-8</v>
      </c>
      <c r="Z592" s="66">
        <f t="shared" si="133"/>
        <v>-3.8775421613128028E-8</v>
      </c>
      <c r="AA592" s="67">
        <f t="shared" si="134"/>
        <v>-3.8700005952996346E-8</v>
      </c>
      <c r="AB592" s="68">
        <f t="shared" si="143"/>
        <v>9.9877351741013506E-5</v>
      </c>
      <c r="AC592" s="69"/>
      <c r="AD592" s="70">
        <f t="shared" si="142"/>
        <v>0.99877351741013509</v>
      </c>
      <c r="AE592" s="70"/>
      <c r="AF592" s="74"/>
      <c r="AG592" s="71">
        <v>5860</v>
      </c>
    </row>
    <row r="593" spans="5:33">
      <c r="E593" s="73">
        <v>0.66844907407407406</v>
      </c>
      <c r="G593" s="58">
        <v>19.02</v>
      </c>
      <c r="H593" s="58">
        <v>5.84</v>
      </c>
      <c r="I593" s="58">
        <v>7.4</v>
      </c>
      <c r="J593" s="58">
        <v>19.059999999999999</v>
      </c>
      <c r="K593" s="58">
        <v>5.74</v>
      </c>
      <c r="L593" s="58">
        <v>8.49</v>
      </c>
      <c r="M593" s="59">
        <f t="shared" si="130"/>
        <v>19.04</v>
      </c>
      <c r="N593" s="59">
        <f t="shared" si="130"/>
        <v>5.79</v>
      </c>
      <c r="O593" s="59">
        <f t="shared" si="130"/>
        <v>7.9450000000000003</v>
      </c>
      <c r="P593" s="60">
        <f t="shared" si="135"/>
        <v>0.17362184577554263</v>
      </c>
      <c r="Q593" s="22">
        <f t="shared" si="136"/>
        <v>1.6218100973589276E-6</v>
      </c>
      <c r="R593" s="61">
        <f t="shared" si="137"/>
        <v>3.7592587852455303E-9</v>
      </c>
      <c r="S593" s="22">
        <f t="shared" si="138"/>
        <v>1.4132026614445702E-17</v>
      </c>
      <c r="T593" s="62">
        <v>298</v>
      </c>
      <c r="U593" s="59">
        <f t="shared" si="139"/>
        <v>292.04000000000002</v>
      </c>
      <c r="V593" s="63">
        <f t="shared" si="140"/>
        <v>0.34419942473633708</v>
      </c>
      <c r="W593" s="64">
        <f t="shared" si="141"/>
        <v>2.2090188648898246</v>
      </c>
      <c r="X593" s="65">
        <f t="shared" si="131"/>
        <v>-3.8773209182024716E-8</v>
      </c>
      <c r="Y593" s="66">
        <f t="shared" si="132"/>
        <v>-3.8697655466849607E-8</v>
      </c>
      <c r="Z593" s="66">
        <f t="shared" si="133"/>
        <v>-3.8697802691286203E-8</v>
      </c>
      <c r="AA593" s="67">
        <f t="shared" si="134"/>
        <v>-3.8622395626782779E-8</v>
      </c>
      <c r="AB593" s="68">
        <f t="shared" si="143"/>
        <v>9.9489598015710637E-5</v>
      </c>
      <c r="AC593" s="69"/>
      <c r="AD593" s="70">
        <f t="shared" si="142"/>
        <v>0.99489598015710634</v>
      </c>
      <c r="AE593" s="70"/>
      <c r="AF593" s="74"/>
      <c r="AG593" s="71">
        <v>5870</v>
      </c>
    </row>
    <row r="594" spans="5:33">
      <c r="E594" s="73">
        <v>0.66856481481481478</v>
      </c>
      <c r="G594" s="58">
        <v>19.02</v>
      </c>
      <c r="H594" s="58">
        <v>5.84</v>
      </c>
      <c r="I594" s="58">
        <v>7.33</v>
      </c>
      <c r="J594" s="58">
        <v>19.059999999999999</v>
      </c>
      <c r="K594" s="58">
        <v>5.74</v>
      </c>
      <c r="L594" s="58">
        <v>8.5500000000000007</v>
      </c>
      <c r="M594" s="59">
        <f t="shared" si="130"/>
        <v>19.04</v>
      </c>
      <c r="N594" s="59">
        <f t="shared" si="130"/>
        <v>5.79</v>
      </c>
      <c r="O594" s="59">
        <f t="shared" si="130"/>
        <v>7.94</v>
      </c>
      <c r="P594" s="60">
        <f t="shared" si="135"/>
        <v>0.17351258092609295</v>
      </c>
      <c r="Q594" s="22">
        <f t="shared" si="136"/>
        <v>1.6218100973589276E-6</v>
      </c>
      <c r="R594" s="61">
        <f t="shared" si="137"/>
        <v>3.7592587852455303E-9</v>
      </c>
      <c r="S594" s="22">
        <f t="shared" si="138"/>
        <v>1.4132026614445702E-17</v>
      </c>
      <c r="T594" s="62">
        <v>298</v>
      </c>
      <c r="U594" s="59">
        <f t="shared" si="139"/>
        <v>292.04000000000002</v>
      </c>
      <c r="V594" s="63">
        <f t="shared" si="140"/>
        <v>0.34419942473633708</v>
      </c>
      <c r="W594" s="64">
        <f t="shared" si="141"/>
        <v>2.2090188648898246</v>
      </c>
      <c r="X594" s="65">
        <f t="shared" si="131"/>
        <v>-3.8598089716573797E-8</v>
      </c>
      <c r="Y594" s="66">
        <f t="shared" si="132"/>
        <v>-3.8522924573485499E-8</v>
      </c>
      <c r="Z594" s="66">
        <f t="shared" si="133"/>
        <v>-3.8523070948572361E-8</v>
      </c>
      <c r="AA594" s="67">
        <f t="shared" si="134"/>
        <v>-3.8448051610475135E-8</v>
      </c>
      <c r="AB594" s="68">
        <f t="shared" si="143"/>
        <v>9.910262048050217E-5</v>
      </c>
      <c r="AC594" s="69"/>
      <c r="AD594" s="70">
        <f t="shared" si="142"/>
        <v>0.99102620480502168</v>
      </c>
      <c r="AE594" s="70"/>
      <c r="AF594" s="74"/>
      <c r="AG594" s="71">
        <v>5880</v>
      </c>
    </row>
    <row r="595" spans="5:33">
      <c r="E595" s="73">
        <v>0.6686805555555555</v>
      </c>
      <c r="G595" s="58">
        <v>19.02</v>
      </c>
      <c r="H595" s="58">
        <v>5.84</v>
      </c>
      <c r="I595" s="58">
        <v>7.19</v>
      </c>
      <c r="J595" s="58">
        <v>19.059999999999999</v>
      </c>
      <c r="K595" s="58">
        <v>5.74</v>
      </c>
      <c r="L595" s="58">
        <v>8.6</v>
      </c>
      <c r="M595" s="59">
        <f t="shared" si="130"/>
        <v>19.04</v>
      </c>
      <c r="N595" s="59">
        <f t="shared" si="130"/>
        <v>5.79</v>
      </c>
      <c r="O595" s="59">
        <f t="shared" si="130"/>
        <v>7.8949999999999996</v>
      </c>
      <c r="P595" s="60">
        <f t="shared" si="135"/>
        <v>0.17252919728104579</v>
      </c>
      <c r="Q595" s="22">
        <f t="shared" si="136"/>
        <v>1.6218100973589276E-6</v>
      </c>
      <c r="R595" s="61">
        <f t="shared" si="137"/>
        <v>3.7592587852455303E-9</v>
      </c>
      <c r="S595" s="22">
        <f t="shared" si="138"/>
        <v>1.4132026614445702E-17</v>
      </c>
      <c r="T595" s="62">
        <v>298</v>
      </c>
      <c r="U595" s="59">
        <f t="shared" si="139"/>
        <v>292.04000000000002</v>
      </c>
      <c r="V595" s="63">
        <f t="shared" si="140"/>
        <v>0.34419942473633708</v>
      </c>
      <c r="W595" s="64">
        <f t="shared" si="141"/>
        <v>2.2090188648898246</v>
      </c>
      <c r="X595" s="65">
        <f t="shared" si="131"/>
        <v>-3.8230147225179457E-8</v>
      </c>
      <c r="Y595" s="66">
        <f t="shared" si="132"/>
        <v>-3.81561205439123E-8</v>
      </c>
      <c r="Z595" s="66">
        <f t="shared" si="133"/>
        <v>-3.8156263884964772E-8</v>
      </c>
      <c r="AA595" s="67">
        <f t="shared" si="134"/>
        <v>-3.8082379989635174E-8</v>
      </c>
      <c r="AB595" s="68">
        <f t="shared" si="143"/>
        <v>9.871739025988357E-5</v>
      </c>
      <c r="AC595" s="69"/>
      <c r="AD595" s="70">
        <f t="shared" si="142"/>
        <v>0.98717390259883575</v>
      </c>
      <c r="AE595" s="70"/>
      <c r="AF595" s="74"/>
      <c r="AG595" s="71">
        <v>5890</v>
      </c>
    </row>
    <row r="596" spans="5:33">
      <c r="E596" s="73">
        <v>0.66879629629629633</v>
      </c>
      <c r="G596" s="58">
        <v>19.02</v>
      </c>
      <c r="H596" s="58">
        <v>5.84</v>
      </c>
      <c r="I596" s="58">
        <v>7.18</v>
      </c>
      <c r="J596" s="58">
        <v>19.059999999999999</v>
      </c>
      <c r="K596" s="58">
        <v>5.74</v>
      </c>
      <c r="L596" s="58">
        <v>8.43</v>
      </c>
      <c r="M596" s="59">
        <f t="shared" si="130"/>
        <v>19.04</v>
      </c>
      <c r="N596" s="59">
        <f t="shared" si="130"/>
        <v>5.79</v>
      </c>
      <c r="O596" s="59">
        <f t="shared" si="130"/>
        <v>7.8049999999999997</v>
      </c>
      <c r="P596" s="60">
        <f t="shared" si="135"/>
        <v>0.17056242999095153</v>
      </c>
      <c r="Q596" s="22">
        <f t="shared" si="136"/>
        <v>1.6218100973589276E-6</v>
      </c>
      <c r="R596" s="61">
        <f t="shared" si="137"/>
        <v>3.7592587852455303E-9</v>
      </c>
      <c r="S596" s="22">
        <f t="shared" si="138"/>
        <v>1.4132026614445702E-17</v>
      </c>
      <c r="T596" s="62">
        <v>298</v>
      </c>
      <c r="U596" s="59">
        <f t="shared" si="139"/>
        <v>292.04000000000002</v>
      </c>
      <c r="V596" s="63">
        <f t="shared" si="140"/>
        <v>0.34419942473633708</v>
      </c>
      <c r="W596" s="64">
        <f t="shared" si="141"/>
        <v>2.2090188648898246</v>
      </c>
      <c r="X596" s="65">
        <f t="shared" si="131"/>
        <v>-3.7648255511858509E-8</v>
      </c>
      <c r="Y596" s="66">
        <f t="shared" si="132"/>
        <v>-3.7576186604194046E-8</v>
      </c>
      <c r="Z596" s="66">
        <f t="shared" si="133"/>
        <v>-3.757632456350667E-8</v>
      </c>
      <c r="AA596" s="67">
        <f t="shared" si="134"/>
        <v>-3.7504393086972211E-8</v>
      </c>
      <c r="AB596" s="68">
        <f t="shared" si="143"/>
        <v>9.8335828099762617E-5</v>
      </c>
      <c r="AC596" s="69"/>
      <c r="AD596" s="70">
        <f t="shared" si="142"/>
        <v>0.98335828099762612</v>
      </c>
      <c r="AE596" s="70"/>
      <c r="AF596" s="74"/>
      <c r="AG596" s="71">
        <v>5900</v>
      </c>
    </row>
    <row r="597" spans="5:33">
      <c r="E597" s="73">
        <v>0.66891203703703705</v>
      </c>
      <c r="G597" s="58">
        <v>19.02</v>
      </c>
      <c r="H597" s="58">
        <v>5.84</v>
      </c>
      <c r="I597" s="58">
        <v>7.39</v>
      </c>
      <c r="J597" s="58">
        <v>19.059999999999999</v>
      </c>
      <c r="K597" s="58">
        <v>5.74</v>
      </c>
      <c r="L597" s="58">
        <v>8.61</v>
      </c>
      <c r="M597" s="59">
        <f t="shared" si="130"/>
        <v>19.04</v>
      </c>
      <c r="N597" s="59">
        <f t="shared" si="130"/>
        <v>5.79</v>
      </c>
      <c r="O597" s="59">
        <f t="shared" si="130"/>
        <v>8</v>
      </c>
      <c r="P597" s="60">
        <f t="shared" si="135"/>
        <v>0.17482375911948908</v>
      </c>
      <c r="Q597" s="22">
        <f t="shared" si="136"/>
        <v>1.6218100973589276E-6</v>
      </c>
      <c r="R597" s="61">
        <f t="shared" si="137"/>
        <v>3.7592587852455303E-9</v>
      </c>
      <c r="S597" s="22">
        <f t="shared" si="138"/>
        <v>1.4132026614445702E-17</v>
      </c>
      <c r="T597" s="62">
        <v>298</v>
      </c>
      <c r="U597" s="59">
        <f t="shared" si="139"/>
        <v>292.04000000000002</v>
      </c>
      <c r="V597" s="63">
        <f t="shared" si="140"/>
        <v>0.34419942473633708</v>
      </c>
      <c r="W597" s="64">
        <f t="shared" si="141"/>
        <v>2.2090188648898246</v>
      </c>
      <c r="X597" s="65">
        <f t="shared" si="131"/>
        <v>-3.8441402448041111E-8</v>
      </c>
      <c r="Y597" s="66">
        <f t="shared" si="132"/>
        <v>-3.8365976741789163E-8</v>
      </c>
      <c r="Z597" s="66">
        <f t="shared" si="133"/>
        <v>-3.8366124734234841E-8</v>
      </c>
      <c r="AA597" s="67">
        <f t="shared" si="134"/>
        <v>-3.8290846439677921E-8</v>
      </c>
      <c r="AB597" s="68">
        <f t="shared" si="143"/>
        <v>9.7960065314872235E-5</v>
      </c>
      <c r="AC597" s="69"/>
      <c r="AD597" s="70">
        <f t="shared" si="142"/>
        <v>0.97960065314872236</v>
      </c>
      <c r="AE597" s="70"/>
      <c r="AF597" s="74"/>
      <c r="AG597" s="71">
        <v>5910</v>
      </c>
    </row>
    <row r="598" spans="5:33">
      <c r="E598" s="73">
        <v>0.66902777777777778</v>
      </c>
      <c r="G598" s="58">
        <v>19.02</v>
      </c>
      <c r="H598" s="58">
        <v>5.84</v>
      </c>
      <c r="I598" s="58">
        <v>7.35</v>
      </c>
      <c r="J598" s="58">
        <v>19.059999999999999</v>
      </c>
      <c r="K598" s="58">
        <v>5.74</v>
      </c>
      <c r="L598" s="58">
        <v>8.57</v>
      </c>
      <c r="M598" s="59">
        <f t="shared" si="130"/>
        <v>19.04</v>
      </c>
      <c r="N598" s="59">
        <f t="shared" si="130"/>
        <v>5.79</v>
      </c>
      <c r="O598" s="59">
        <f t="shared" si="130"/>
        <v>7.96</v>
      </c>
      <c r="P598" s="60">
        <f t="shared" si="135"/>
        <v>0.17394964032389165</v>
      </c>
      <c r="Q598" s="22">
        <f t="shared" si="136"/>
        <v>1.6218100973589276E-6</v>
      </c>
      <c r="R598" s="61">
        <f t="shared" si="137"/>
        <v>3.7592587852455303E-9</v>
      </c>
      <c r="S598" s="22">
        <f t="shared" si="138"/>
        <v>1.4132026614445702E-17</v>
      </c>
      <c r="T598" s="62">
        <v>298</v>
      </c>
      <c r="U598" s="59">
        <f t="shared" si="139"/>
        <v>292.04000000000002</v>
      </c>
      <c r="V598" s="63">
        <f t="shared" si="140"/>
        <v>0.34419942473633708</v>
      </c>
      <c r="W598" s="64">
        <f t="shared" si="141"/>
        <v>2.2090188648898246</v>
      </c>
      <c r="X598" s="65">
        <f t="shared" si="131"/>
        <v>-3.8099392400473096E-8</v>
      </c>
      <c r="Y598" s="66">
        <f t="shared" si="132"/>
        <v>-3.802501152387676E-8</v>
      </c>
      <c r="Z598" s="66">
        <f t="shared" si="133"/>
        <v>-3.8025156736554832E-8</v>
      </c>
      <c r="AA598" s="67">
        <f t="shared" si="134"/>
        <v>-3.7950920505643459E-8</v>
      </c>
      <c r="AB598" s="68">
        <f t="shared" si="143"/>
        <v>9.757640456180596E-5</v>
      </c>
      <c r="AC598" s="69"/>
      <c r="AD598" s="70">
        <f t="shared" si="142"/>
        <v>0.97576404561805963</v>
      </c>
      <c r="AE598" s="70"/>
      <c r="AF598" s="74"/>
      <c r="AG598" s="71">
        <v>5920</v>
      </c>
    </row>
    <row r="599" spans="5:33">
      <c r="E599" s="73">
        <v>0.6691435185185185</v>
      </c>
      <c r="G599" s="58">
        <v>19.02</v>
      </c>
      <c r="H599" s="58">
        <v>5.84</v>
      </c>
      <c r="I599" s="58">
        <v>7.25</v>
      </c>
      <c r="J599" s="58">
        <v>19.059999999999999</v>
      </c>
      <c r="K599" s="58">
        <v>5.74</v>
      </c>
      <c r="L599" s="58">
        <v>8.5</v>
      </c>
      <c r="M599" s="59">
        <f t="shared" si="130"/>
        <v>19.04</v>
      </c>
      <c r="N599" s="59">
        <f t="shared" si="130"/>
        <v>5.79</v>
      </c>
      <c r="O599" s="59">
        <f t="shared" si="130"/>
        <v>7.875</v>
      </c>
      <c r="P599" s="60">
        <f t="shared" si="135"/>
        <v>0.17209213788324709</v>
      </c>
      <c r="Q599" s="22">
        <f t="shared" si="136"/>
        <v>1.6218100973589276E-6</v>
      </c>
      <c r="R599" s="61">
        <f t="shared" si="137"/>
        <v>3.7592587852455303E-9</v>
      </c>
      <c r="S599" s="22">
        <f t="shared" si="138"/>
        <v>1.4132026614445702E-17</v>
      </c>
      <c r="T599" s="62">
        <v>298</v>
      </c>
      <c r="U599" s="59">
        <f t="shared" si="139"/>
        <v>292.04000000000002</v>
      </c>
      <c r="V599" s="63">
        <f t="shared" si="140"/>
        <v>0.34419942473633708</v>
      </c>
      <c r="W599" s="64">
        <f t="shared" si="141"/>
        <v>2.2090188648898246</v>
      </c>
      <c r="X599" s="65">
        <f t="shared" si="131"/>
        <v>-3.7545665888593578E-8</v>
      </c>
      <c r="Y599" s="66">
        <f t="shared" si="132"/>
        <v>-3.7473148768493943E-8</v>
      </c>
      <c r="Z599" s="66">
        <f t="shared" si="133"/>
        <v>-3.7473288830804286E-8</v>
      </c>
      <c r="AA599" s="67">
        <f t="shared" si="134"/>
        <v>-3.7400911231971699E-8</v>
      </c>
      <c r="AB599" s="68">
        <f t="shared" si="143"/>
        <v>9.7196153479427663E-5</v>
      </c>
      <c r="AC599" s="69"/>
      <c r="AD599" s="70">
        <f t="shared" si="142"/>
        <v>0.9719615347942766</v>
      </c>
      <c r="AE599" s="70"/>
      <c r="AF599" s="74"/>
      <c r="AG599" s="71">
        <v>5930</v>
      </c>
    </row>
    <row r="600" spans="5:33">
      <c r="E600" s="73">
        <v>0.66925925925925922</v>
      </c>
      <c r="G600" s="58">
        <v>19.02</v>
      </c>
      <c r="H600" s="58">
        <v>5.84</v>
      </c>
      <c r="I600" s="58">
        <v>7.25</v>
      </c>
      <c r="J600" s="58">
        <v>19.059999999999999</v>
      </c>
      <c r="K600" s="58">
        <v>5.74</v>
      </c>
      <c r="L600" s="58">
        <v>8.5399999999999991</v>
      </c>
      <c r="M600" s="59">
        <f t="shared" si="130"/>
        <v>19.04</v>
      </c>
      <c r="N600" s="59">
        <f t="shared" si="130"/>
        <v>5.79</v>
      </c>
      <c r="O600" s="59">
        <f t="shared" si="130"/>
        <v>7.8949999999999996</v>
      </c>
      <c r="P600" s="60">
        <f t="shared" si="135"/>
        <v>0.17252919728104579</v>
      </c>
      <c r="Q600" s="22">
        <f t="shared" si="136"/>
        <v>1.6218100973589276E-6</v>
      </c>
      <c r="R600" s="61">
        <f t="shared" si="137"/>
        <v>3.7592587852455303E-9</v>
      </c>
      <c r="S600" s="22">
        <f t="shared" si="138"/>
        <v>1.4132026614445702E-17</v>
      </c>
      <c r="T600" s="62">
        <v>298</v>
      </c>
      <c r="U600" s="59">
        <f t="shared" si="139"/>
        <v>292.04000000000002</v>
      </c>
      <c r="V600" s="63">
        <f t="shared" si="140"/>
        <v>0.34419942473633708</v>
      </c>
      <c r="W600" s="64">
        <f t="shared" si="141"/>
        <v>2.2090188648898246</v>
      </c>
      <c r="X600" s="65">
        <f t="shared" si="131"/>
        <v>-3.749589785435076E-8</v>
      </c>
      <c r="Y600" s="66">
        <f t="shared" si="132"/>
        <v>-3.7423292931776414E-8</v>
      </c>
      <c r="Z600" s="66">
        <f t="shared" si="133"/>
        <v>-3.7423433519816271E-8</v>
      </c>
      <c r="AA600" s="67">
        <f t="shared" si="134"/>
        <v>-3.7350968640828419E-8</v>
      </c>
      <c r="AB600" s="68">
        <f t="shared" si="143"/>
        <v>9.6821421058895731E-5</v>
      </c>
      <c r="AC600" s="69"/>
      <c r="AD600" s="70">
        <f t="shared" si="142"/>
        <v>0.96821421058895729</v>
      </c>
      <c r="AE600" s="70"/>
      <c r="AF600" s="74"/>
      <c r="AG600" s="71">
        <v>5940</v>
      </c>
    </row>
    <row r="601" spans="5:33">
      <c r="E601" s="73">
        <v>0.66937499999999994</v>
      </c>
      <c r="G601" s="58">
        <v>19.02</v>
      </c>
      <c r="H601" s="58">
        <v>5.84</v>
      </c>
      <c r="I601" s="58">
        <v>7.3</v>
      </c>
      <c r="J601" s="58">
        <v>19.059999999999999</v>
      </c>
      <c r="K601" s="58">
        <v>5.74</v>
      </c>
      <c r="L601" s="58">
        <v>8.35</v>
      </c>
      <c r="M601" s="59">
        <f t="shared" si="130"/>
        <v>19.04</v>
      </c>
      <c r="N601" s="59">
        <f t="shared" si="130"/>
        <v>5.79</v>
      </c>
      <c r="O601" s="59">
        <f t="shared" si="130"/>
        <v>7.8249999999999993</v>
      </c>
      <c r="P601" s="60">
        <f t="shared" si="135"/>
        <v>0.17099948938875026</v>
      </c>
      <c r="Q601" s="22">
        <f t="shared" si="136"/>
        <v>1.6218100973589276E-6</v>
      </c>
      <c r="R601" s="61">
        <f t="shared" si="137"/>
        <v>3.7592587852455303E-9</v>
      </c>
      <c r="S601" s="22">
        <f t="shared" si="138"/>
        <v>1.4132026614445702E-17</v>
      </c>
      <c r="T601" s="62">
        <v>298</v>
      </c>
      <c r="U601" s="59">
        <f t="shared" si="139"/>
        <v>292.04000000000002</v>
      </c>
      <c r="V601" s="63">
        <f t="shared" si="140"/>
        <v>0.34419942473633708</v>
      </c>
      <c r="W601" s="64">
        <f t="shared" si="141"/>
        <v>2.2090188648898246</v>
      </c>
      <c r="X601" s="65">
        <f t="shared" si="131"/>
        <v>-3.7019801271355041E-8</v>
      </c>
      <c r="Y601" s="66">
        <f t="shared" si="132"/>
        <v>-3.6948753803510032E-8</v>
      </c>
      <c r="Z601" s="66">
        <f t="shared" si="133"/>
        <v>-3.6948890156016349E-8</v>
      </c>
      <c r="AA601" s="67">
        <f t="shared" si="134"/>
        <v>-3.6877978517309101E-8</v>
      </c>
      <c r="AB601" s="68">
        <f t="shared" si="143"/>
        <v>9.6447187193231788E-5</v>
      </c>
      <c r="AC601" s="69"/>
      <c r="AD601" s="70">
        <f t="shared" si="142"/>
        <v>0.96447187193231787</v>
      </c>
      <c r="AE601" s="70"/>
      <c r="AF601" s="74"/>
      <c r="AG601" s="71">
        <v>5950</v>
      </c>
    </row>
    <row r="602" spans="5:33">
      <c r="E602" s="73">
        <v>0.66949074074074078</v>
      </c>
      <c r="G602" s="58">
        <v>19.02</v>
      </c>
      <c r="H602" s="58">
        <v>5.84</v>
      </c>
      <c r="I602" s="58">
        <v>7.33</v>
      </c>
      <c r="J602" s="58">
        <v>19.059999999999999</v>
      </c>
      <c r="K602" s="58">
        <v>5.74</v>
      </c>
      <c r="L602" s="58">
        <v>8.43</v>
      </c>
      <c r="M602" s="59">
        <f t="shared" si="130"/>
        <v>19.04</v>
      </c>
      <c r="N602" s="59">
        <f t="shared" si="130"/>
        <v>5.79</v>
      </c>
      <c r="O602" s="59">
        <f t="shared" si="130"/>
        <v>7.88</v>
      </c>
      <c r="P602" s="60">
        <f t="shared" si="135"/>
        <v>0.17220140273269674</v>
      </c>
      <c r="Q602" s="22">
        <f t="shared" si="136"/>
        <v>1.6218100973589276E-6</v>
      </c>
      <c r="R602" s="61">
        <f t="shared" si="137"/>
        <v>3.7592587852455303E-9</v>
      </c>
      <c r="S602" s="22">
        <f t="shared" si="138"/>
        <v>1.4132026614445702E-17</v>
      </c>
      <c r="T602" s="62">
        <v>298</v>
      </c>
      <c r="U602" s="59">
        <f t="shared" si="139"/>
        <v>292.04000000000002</v>
      </c>
      <c r="V602" s="63">
        <f t="shared" si="140"/>
        <v>0.34419942473633708</v>
      </c>
      <c r="W602" s="64">
        <f t="shared" si="141"/>
        <v>2.2090188648898246</v>
      </c>
      <c r="X602" s="65">
        <f t="shared" si="131"/>
        <v>-3.7137184932108476E-8</v>
      </c>
      <c r="Y602" s="66">
        <f t="shared" si="132"/>
        <v>-3.7065411225896345E-8</v>
      </c>
      <c r="Z602" s="66">
        <f t="shared" si="133"/>
        <v>-3.7065549940365762E-8</v>
      </c>
      <c r="AA602" s="67">
        <f t="shared" si="134"/>
        <v>-3.6993914412446083E-8</v>
      </c>
      <c r="AB602" s="68">
        <f t="shared" si="143"/>
        <v>9.6077698747052266E-5</v>
      </c>
      <c r="AC602" s="69"/>
      <c r="AD602" s="70">
        <f t="shared" si="142"/>
        <v>0.96077698747052265</v>
      </c>
      <c r="AE602" s="70"/>
      <c r="AF602" s="74"/>
      <c r="AG602" s="71">
        <v>5960</v>
      </c>
    </row>
    <row r="603" spans="5:33">
      <c r="E603" s="73">
        <v>0.6696064814814815</v>
      </c>
      <c r="G603" s="58">
        <v>19.02</v>
      </c>
      <c r="H603" s="58">
        <v>5.84</v>
      </c>
      <c r="I603" s="58">
        <v>7.38</v>
      </c>
      <c r="J603" s="58">
        <v>19.059999999999999</v>
      </c>
      <c r="K603" s="58">
        <v>5.74</v>
      </c>
      <c r="L603" s="58">
        <v>8.5299999999999994</v>
      </c>
      <c r="M603" s="59">
        <f t="shared" si="130"/>
        <v>19.04</v>
      </c>
      <c r="N603" s="59">
        <f t="shared" si="130"/>
        <v>5.79</v>
      </c>
      <c r="O603" s="59">
        <f t="shared" si="130"/>
        <v>7.9550000000000001</v>
      </c>
      <c r="P603" s="60">
        <f t="shared" si="135"/>
        <v>0.17384037547444198</v>
      </c>
      <c r="Q603" s="22">
        <f t="shared" si="136"/>
        <v>1.6218100973589276E-6</v>
      </c>
      <c r="R603" s="61">
        <f t="shared" si="137"/>
        <v>3.7592587852455303E-9</v>
      </c>
      <c r="S603" s="22">
        <f t="shared" si="138"/>
        <v>1.4132026614445702E-17</v>
      </c>
      <c r="T603" s="62">
        <v>298</v>
      </c>
      <c r="U603" s="59">
        <f t="shared" si="139"/>
        <v>292.04000000000002</v>
      </c>
      <c r="V603" s="63">
        <f t="shared" si="140"/>
        <v>0.34419942473633708</v>
      </c>
      <c r="W603" s="64">
        <f t="shared" si="141"/>
        <v>2.2090188648898246</v>
      </c>
      <c r="X603" s="65">
        <f t="shared" si="131"/>
        <v>-3.7346014032426274E-8</v>
      </c>
      <c r="Y603" s="66">
        <f t="shared" si="132"/>
        <v>-3.7273149762983221E-8</v>
      </c>
      <c r="Z603" s="66">
        <f t="shared" si="133"/>
        <v>-3.7273291925457553E-8</v>
      </c>
      <c r="AA603" s="67">
        <f t="shared" si="134"/>
        <v>-3.720056926375415E-8</v>
      </c>
      <c r="AB603" s="68">
        <f t="shared" si="143"/>
        <v>9.5707043710923807E-5</v>
      </c>
      <c r="AC603" s="69"/>
      <c r="AD603" s="70">
        <f t="shared" si="142"/>
        <v>0.95707043710923811</v>
      </c>
      <c r="AE603" s="70"/>
      <c r="AF603" s="74"/>
      <c r="AG603" s="71">
        <v>5970</v>
      </c>
    </row>
    <row r="604" spans="5:33">
      <c r="E604" s="73">
        <v>0.66972222222222222</v>
      </c>
      <c r="G604" s="58">
        <v>19.02</v>
      </c>
      <c r="H604" s="58">
        <v>5.84</v>
      </c>
      <c r="I604" s="58">
        <v>7.36</v>
      </c>
      <c r="J604" s="58">
        <v>19.059999999999999</v>
      </c>
      <c r="K604" s="58">
        <v>5.74</v>
      </c>
      <c r="L604" s="58">
        <v>8.56</v>
      </c>
      <c r="M604" s="59">
        <f t="shared" si="130"/>
        <v>19.04</v>
      </c>
      <c r="N604" s="59">
        <f t="shared" si="130"/>
        <v>5.79</v>
      </c>
      <c r="O604" s="59">
        <f t="shared" si="130"/>
        <v>7.9600000000000009</v>
      </c>
      <c r="P604" s="60">
        <f t="shared" si="135"/>
        <v>0.17394964032389165</v>
      </c>
      <c r="Q604" s="22">
        <f t="shared" si="136"/>
        <v>1.6218100973589276E-6</v>
      </c>
      <c r="R604" s="61">
        <f t="shared" si="137"/>
        <v>3.7592587852455303E-9</v>
      </c>
      <c r="S604" s="22">
        <f t="shared" si="138"/>
        <v>1.4132026614445702E-17</v>
      </c>
      <c r="T604" s="62">
        <v>298</v>
      </c>
      <c r="U604" s="59">
        <f t="shared" si="139"/>
        <v>292.04000000000002</v>
      </c>
      <c r="V604" s="63">
        <f t="shared" si="140"/>
        <v>0.34419942473633708</v>
      </c>
      <c r="W604" s="64">
        <f t="shared" si="141"/>
        <v>2.2090188648898246</v>
      </c>
      <c r="X604" s="65">
        <f t="shared" si="131"/>
        <v>-3.7223951328001356E-8</v>
      </c>
      <c r="Y604" s="66">
        <f t="shared" si="132"/>
        <v>-3.7151279561978083E-8</v>
      </c>
      <c r="Z604" s="66">
        <f t="shared" si="133"/>
        <v>-3.7151421437985019E-8</v>
      </c>
      <c r="AA604" s="67">
        <f t="shared" si="134"/>
        <v>-3.7078890994003846E-8</v>
      </c>
      <c r="AB604" s="68">
        <f t="shared" si="143"/>
        <v>9.5334311266468701E-5</v>
      </c>
      <c r="AC604" s="69"/>
      <c r="AD604" s="70">
        <f t="shared" si="142"/>
        <v>0.95334311266468696</v>
      </c>
      <c r="AE604" s="70"/>
      <c r="AF604" s="74"/>
      <c r="AG604" s="71">
        <v>5980</v>
      </c>
    </row>
    <row r="605" spans="5:33">
      <c r="E605" s="73">
        <v>0.66983796296296294</v>
      </c>
      <c r="G605" s="58">
        <v>19.02</v>
      </c>
      <c r="H605" s="58">
        <v>5.84</v>
      </c>
      <c r="I605" s="58">
        <v>7.28</v>
      </c>
      <c r="J605" s="58">
        <v>19.059999999999999</v>
      </c>
      <c r="K605" s="58">
        <v>5.74</v>
      </c>
      <c r="L605" s="58">
        <v>8.48</v>
      </c>
      <c r="M605" s="59">
        <f t="shared" si="130"/>
        <v>19.04</v>
      </c>
      <c r="N605" s="59">
        <f t="shared" si="130"/>
        <v>5.79</v>
      </c>
      <c r="O605" s="59">
        <f t="shared" si="130"/>
        <v>7.8800000000000008</v>
      </c>
      <c r="P605" s="60">
        <f t="shared" si="135"/>
        <v>0.1722014027326968</v>
      </c>
      <c r="Q605" s="22">
        <f t="shared" si="136"/>
        <v>1.6218100973589276E-6</v>
      </c>
      <c r="R605" s="61">
        <f t="shared" si="137"/>
        <v>3.7592587852455303E-9</v>
      </c>
      <c r="S605" s="22">
        <f t="shared" si="138"/>
        <v>1.4132026614445702E-17</v>
      </c>
      <c r="T605" s="62">
        <v>298</v>
      </c>
      <c r="U605" s="59">
        <f t="shared" si="139"/>
        <v>292.04000000000002</v>
      </c>
      <c r="V605" s="63">
        <f t="shared" si="140"/>
        <v>0.34419942473633708</v>
      </c>
      <c r="W605" s="64">
        <f t="shared" si="141"/>
        <v>2.2090188648898246</v>
      </c>
      <c r="X605" s="65">
        <f t="shared" si="131"/>
        <v>-3.6706239006365848E-8</v>
      </c>
      <c r="Y605" s="66">
        <f t="shared" si="132"/>
        <v>-3.6635298173898027E-8</v>
      </c>
      <c r="Z605" s="66">
        <f t="shared" si="133"/>
        <v>-3.6635435278702202E-8</v>
      </c>
      <c r="AA605" s="67">
        <f t="shared" si="134"/>
        <v>-3.6564631021083492E-8</v>
      </c>
      <c r="AB605" s="68">
        <f t="shared" si="143"/>
        <v>9.4962797525932152E-5</v>
      </c>
      <c r="AC605" s="69"/>
      <c r="AD605" s="70">
        <f t="shared" si="142"/>
        <v>0.94962797525932152</v>
      </c>
      <c r="AE605" s="70"/>
      <c r="AF605" s="74"/>
      <c r="AG605" s="71">
        <v>5990</v>
      </c>
    </row>
    <row r="606" spans="5:33">
      <c r="E606" s="73">
        <v>0.66995370370370366</v>
      </c>
      <c r="G606" s="58">
        <v>19.02</v>
      </c>
      <c r="H606" s="58">
        <v>5.83</v>
      </c>
      <c r="I606" s="58">
        <v>7.22</v>
      </c>
      <c r="J606" s="58">
        <v>19.059999999999999</v>
      </c>
      <c r="K606" s="58">
        <v>5.74</v>
      </c>
      <c r="L606" s="58">
        <v>8.48</v>
      </c>
      <c r="M606" s="59">
        <f t="shared" si="130"/>
        <v>19.04</v>
      </c>
      <c r="N606" s="59">
        <f t="shared" si="130"/>
        <v>5.7850000000000001</v>
      </c>
      <c r="O606" s="59">
        <f t="shared" si="130"/>
        <v>7.85</v>
      </c>
      <c r="P606" s="60">
        <f t="shared" si="135"/>
        <v>0.17154581363599866</v>
      </c>
      <c r="Q606" s="22">
        <f t="shared" si="136"/>
        <v>1.6405897731995365E-6</v>
      </c>
      <c r="R606" s="61">
        <f t="shared" si="137"/>
        <v>3.7162269057707543E-9</v>
      </c>
      <c r="S606" s="22">
        <f t="shared" si="138"/>
        <v>1.3810342415174475E-17</v>
      </c>
      <c r="T606" s="62">
        <v>298</v>
      </c>
      <c r="U606" s="59">
        <f t="shared" si="139"/>
        <v>292.04000000000002</v>
      </c>
      <c r="V606" s="63">
        <f t="shared" si="140"/>
        <v>0.34419942473633708</v>
      </c>
      <c r="W606" s="64">
        <f t="shared" si="141"/>
        <v>2.2090188648898246</v>
      </c>
      <c r="X606" s="65">
        <f t="shared" si="131"/>
        <v>-3.5596281831429909E-8</v>
      </c>
      <c r="Y606" s="66">
        <f t="shared" si="132"/>
        <v>-3.5529308104322119E-8</v>
      </c>
      <c r="Z606" s="66">
        <f t="shared" si="133"/>
        <v>-3.5529434114115613E-8</v>
      </c>
      <c r="AA606" s="67">
        <f t="shared" si="134"/>
        <v>-3.5462585922631255E-8</v>
      </c>
      <c r="AB606" s="68">
        <f t="shared" si="143"/>
        <v>9.4596443631044403E-5</v>
      </c>
      <c r="AC606" s="75">
        <f>D21</f>
        <v>1.3692828910220214E-4</v>
      </c>
      <c r="AD606" s="70">
        <f t="shared" si="142"/>
        <v>0.94596443631044402</v>
      </c>
      <c r="AE606" s="70">
        <f>AC606*10000</f>
        <v>1.3692828910220214</v>
      </c>
      <c r="AF606" s="74">
        <f>(AD606-AE606)*(AD606-AE606)</f>
        <v>0.17919851409939777</v>
      </c>
      <c r="AG606" s="71">
        <v>6000</v>
      </c>
    </row>
    <row r="607" spans="5:33">
      <c r="E607" s="73">
        <v>0.67006944444444438</v>
      </c>
      <c r="G607" s="58">
        <v>19.02</v>
      </c>
      <c r="H607" s="58">
        <v>5.83</v>
      </c>
      <c r="I607" s="58">
        <v>7.31</v>
      </c>
      <c r="J607" s="58">
        <v>19.059999999999999</v>
      </c>
      <c r="K607" s="58">
        <v>5.74</v>
      </c>
      <c r="L607" s="58">
        <v>8.58</v>
      </c>
      <c r="M607" s="59">
        <f t="shared" si="130"/>
        <v>19.04</v>
      </c>
      <c r="N607" s="59">
        <f t="shared" si="130"/>
        <v>5.7850000000000001</v>
      </c>
      <c r="O607" s="59">
        <f t="shared" si="130"/>
        <v>7.9450000000000003</v>
      </c>
      <c r="P607" s="60">
        <f t="shared" si="135"/>
        <v>0.17362184577554263</v>
      </c>
      <c r="Q607" s="22">
        <f t="shared" si="136"/>
        <v>1.6405897731995365E-6</v>
      </c>
      <c r="R607" s="61">
        <f t="shared" si="137"/>
        <v>3.7162269057707543E-9</v>
      </c>
      <c r="S607" s="22">
        <f t="shared" si="138"/>
        <v>1.3810342415174475E-17</v>
      </c>
      <c r="T607" s="62">
        <v>298</v>
      </c>
      <c r="U607" s="59">
        <f t="shared" si="139"/>
        <v>292.04000000000002</v>
      </c>
      <c r="V607" s="63">
        <f t="shared" si="140"/>
        <v>0.34419942473633708</v>
      </c>
      <c r="W607" s="64">
        <f t="shared" si="141"/>
        <v>2.2090188648898246</v>
      </c>
      <c r="X607" s="65">
        <f t="shared" si="131"/>
        <v>-3.5891751135468591E-8</v>
      </c>
      <c r="Y607" s="66">
        <f t="shared" si="132"/>
        <v>-3.5823404250720024E-8</v>
      </c>
      <c r="Z607" s="66">
        <f t="shared" si="133"/>
        <v>-3.582353440030891E-8</v>
      </c>
      <c r="AA607" s="67">
        <f t="shared" si="134"/>
        <v>-3.5755317169474395E-8</v>
      </c>
      <c r="AB607" s="68">
        <f t="shared" si="143"/>
        <v>9.4241149710726178E-5</v>
      </c>
      <c r="AC607" s="69"/>
      <c r="AD607" s="70">
        <f t="shared" si="142"/>
        <v>0.9424114971072618</v>
      </c>
      <c r="AE607" s="70"/>
      <c r="AF607" s="74"/>
      <c r="AG607" s="71">
        <v>6010</v>
      </c>
    </row>
    <row r="608" spans="5:33">
      <c r="E608" s="73">
        <v>0.67018518518518522</v>
      </c>
      <c r="G608" s="58">
        <v>19.02</v>
      </c>
      <c r="H608" s="58">
        <v>5.83</v>
      </c>
      <c r="I608" s="58">
        <v>7.27</v>
      </c>
      <c r="J608" s="58">
        <v>19.059999999999999</v>
      </c>
      <c r="K608" s="58">
        <v>5.74</v>
      </c>
      <c r="L608" s="58">
        <v>8.5500000000000007</v>
      </c>
      <c r="M608" s="59">
        <f t="shared" si="130"/>
        <v>19.04</v>
      </c>
      <c r="N608" s="59">
        <f t="shared" si="130"/>
        <v>5.7850000000000001</v>
      </c>
      <c r="O608" s="59">
        <f t="shared" si="130"/>
        <v>7.91</v>
      </c>
      <c r="P608" s="60">
        <f t="shared" si="135"/>
        <v>0.17285699182939485</v>
      </c>
      <c r="Q608" s="22">
        <f t="shared" si="136"/>
        <v>1.6405897731995365E-6</v>
      </c>
      <c r="R608" s="61">
        <f t="shared" si="137"/>
        <v>3.7162269057707543E-9</v>
      </c>
      <c r="S608" s="22">
        <f t="shared" si="138"/>
        <v>1.3810342415174475E-17</v>
      </c>
      <c r="T608" s="62">
        <v>298</v>
      </c>
      <c r="U608" s="59">
        <f t="shared" si="139"/>
        <v>292.04000000000002</v>
      </c>
      <c r="V608" s="63">
        <f t="shared" si="140"/>
        <v>0.34419942473633708</v>
      </c>
      <c r="W608" s="64">
        <f t="shared" si="141"/>
        <v>2.2090188648898246</v>
      </c>
      <c r="X608" s="65">
        <f t="shared" si="131"/>
        <v>-3.5597804923846503E-8</v>
      </c>
      <c r="Y608" s="66">
        <f t="shared" si="132"/>
        <v>-3.5530316408067184E-8</v>
      </c>
      <c r="Z608" s="66">
        <f t="shared" si="133"/>
        <v>-3.5530444356960989E-8</v>
      </c>
      <c r="AA608" s="67">
        <f t="shared" si="134"/>
        <v>-3.5463083304928673E-8</v>
      </c>
      <c r="AB608" s="68">
        <f t="shared" si="143"/>
        <v>9.3882914801381178E-5</v>
      </c>
      <c r="AC608" s="69"/>
      <c r="AD608" s="70">
        <f t="shared" si="142"/>
        <v>0.93882914801381179</v>
      </c>
      <c r="AE608" s="70"/>
      <c r="AF608" s="74"/>
      <c r="AG608" s="71">
        <v>6020</v>
      </c>
    </row>
    <row r="609" spans="5:33">
      <c r="E609" s="73">
        <v>0.67030092592592594</v>
      </c>
      <c r="G609" s="58">
        <v>19.02</v>
      </c>
      <c r="H609" s="58">
        <v>5.83</v>
      </c>
      <c r="I609" s="58">
        <v>7.33</v>
      </c>
      <c r="J609" s="58">
        <v>19.059999999999999</v>
      </c>
      <c r="K609" s="58">
        <v>5.74</v>
      </c>
      <c r="L609" s="58">
        <v>8.57</v>
      </c>
      <c r="M609" s="59">
        <f t="shared" si="130"/>
        <v>19.04</v>
      </c>
      <c r="N609" s="59">
        <f t="shared" si="130"/>
        <v>5.7850000000000001</v>
      </c>
      <c r="O609" s="59">
        <f t="shared" si="130"/>
        <v>7.95</v>
      </c>
      <c r="P609" s="60">
        <f t="shared" si="135"/>
        <v>0.17373111062499227</v>
      </c>
      <c r="Q609" s="22">
        <f t="shared" si="136"/>
        <v>1.6405897731995365E-6</v>
      </c>
      <c r="R609" s="61">
        <f t="shared" si="137"/>
        <v>3.7162269057707543E-9</v>
      </c>
      <c r="S609" s="22">
        <f t="shared" si="138"/>
        <v>1.3810342415174475E-17</v>
      </c>
      <c r="T609" s="62">
        <v>298</v>
      </c>
      <c r="U609" s="59">
        <f t="shared" si="139"/>
        <v>292.04000000000002</v>
      </c>
      <c r="V609" s="63">
        <f t="shared" si="140"/>
        <v>0.34419942473633708</v>
      </c>
      <c r="W609" s="64">
        <f t="shared" si="141"/>
        <v>2.2090188648898246</v>
      </c>
      <c r="X609" s="65">
        <f t="shared" si="131"/>
        <v>-3.5642416379552383E-8</v>
      </c>
      <c r="Y609" s="66">
        <f t="shared" si="132"/>
        <v>-3.5574501576923017E-8</v>
      </c>
      <c r="Z609" s="66">
        <f t="shared" si="133"/>
        <v>-3.5574630985108119E-8</v>
      </c>
      <c r="AA609" s="67">
        <f t="shared" si="134"/>
        <v>-3.5506845097502487E-8</v>
      </c>
      <c r="AB609" s="68">
        <f t="shared" si="143"/>
        <v>9.3527610785116454E-5</v>
      </c>
      <c r="AC609" s="69"/>
      <c r="AD609" s="70">
        <f t="shared" si="142"/>
        <v>0.93527610785116455</v>
      </c>
      <c r="AE609" s="70"/>
      <c r="AF609" s="74"/>
      <c r="AG609" s="71">
        <v>6030</v>
      </c>
    </row>
    <row r="610" spans="5:33">
      <c r="E610" s="73">
        <v>0.67041666666666666</v>
      </c>
      <c r="G610" s="58">
        <v>19.02</v>
      </c>
      <c r="H610" s="58">
        <v>5.83</v>
      </c>
      <c r="I610" s="58">
        <v>7.32</v>
      </c>
      <c r="J610" s="58">
        <v>19.059999999999999</v>
      </c>
      <c r="K610" s="58">
        <v>5.74</v>
      </c>
      <c r="L610" s="58">
        <v>8.41</v>
      </c>
      <c r="M610" s="59">
        <f t="shared" si="130"/>
        <v>19.04</v>
      </c>
      <c r="N610" s="59">
        <f t="shared" si="130"/>
        <v>5.7850000000000001</v>
      </c>
      <c r="O610" s="59">
        <f t="shared" si="130"/>
        <v>7.8650000000000002</v>
      </c>
      <c r="P610" s="60">
        <f t="shared" si="135"/>
        <v>0.17187360818434771</v>
      </c>
      <c r="Q610" s="22">
        <f t="shared" si="136"/>
        <v>1.6405897731995365E-6</v>
      </c>
      <c r="R610" s="61">
        <f t="shared" si="137"/>
        <v>3.7162269057707543E-9</v>
      </c>
      <c r="S610" s="22">
        <f t="shared" si="138"/>
        <v>1.3810342415174475E-17</v>
      </c>
      <c r="T610" s="62">
        <v>298</v>
      </c>
      <c r="U610" s="59">
        <f t="shared" si="139"/>
        <v>292.04000000000002</v>
      </c>
      <c r="V610" s="63">
        <f t="shared" si="140"/>
        <v>0.34419942473633708</v>
      </c>
      <c r="W610" s="64">
        <f t="shared" si="141"/>
        <v>2.2090188648898246</v>
      </c>
      <c r="X610" s="65">
        <f t="shared" si="131"/>
        <v>-3.5127212325437154E-8</v>
      </c>
      <c r="Y610" s="66">
        <f t="shared" si="132"/>
        <v>-3.5060994854799316E-8</v>
      </c>
      <c r="Z610" s="66">
        <f t="shared" si="133"/>
        <v>-3.5061119679774804E-8</v>
      </c>
      <c r="AA610" s="67">
        <f t="shared" si="134"/>
        <v>-3.4995026563503298E-8</v>
      </c>
      <c r="AB610" s="68">
        <f t="shared" si="143"/>
        <v>9.3171864907447928E-5</v>
      </c>
      <c r="AC610" s="69"/>
      <c r="AD610" s="70">
        <f t="shared" si="142"/>
        <v>0.93171864907447932</v>
      </c>
      <c r="AE610" s="70"/>
      <c r="AF610" s="74"/>
      <c r="AG610" s="71">
        <v>6040</v>
      </c>
    </row>
    <row r="611" spans="5:33">
      <c r="E611" s="73">
        <v>0.67053240740740738</v>
      </c>
      <c r="G611" s="58">
        <v>19.03</v>
      </c>
      <c r="H611" s="58">
        <v>5.83</v>
      </c>
      <c r="I611" s="58">
        <v>7.31</v>
      </c>
      <c r="J611" s="58">
        <v>19.07</v>
      </c>
      <c r="K611" s="58">
        <v>5.74</v>
      </c>
      <c r="L611" s="58">
        <v>8.51</v>
      </c>
      <c r="M611" s="59">
        <f t="shared" si="130"/>
        <v>19.05</v>
      </c>
      <c r="N611" s="59">
        <f t="shared" si="130"/>
        <v>5.7850000000000001</v>
      </c>
      <c r="O611" s="59">
        <f t="shared" si="130"/>
        <v>7.91</v>
      </c>
      <c r="P611" s="60">
        <f t="shared" si="135"/>
        <v>0.17288883455142665</v>
      </c>
      <c r="Q611" s="22">
        <f t="shared" si="136"/>
        <v>1.6405897731995365E-6</v>
      </c>
      <c r="R611" s="61">
        <f t="shared" si="137"/>
        <v>3.7193163738256381E-9</v>
      </c>
      <c r="S611" s="22">
        <f t="shared" si="138"/>
        <v>1.3833314288607493E-17</v>
      </c>
      <c r="T611" s="62">
        <v>298</v>
      </c>
      <c r="U611" s="59">
        <f t="shared" si="139"/>
        <v>292.05</v>
      </c>
      <c r="V611" s="63">
        <f t="shared" si="140"/>
        <v>0.34361014306413035</v>
      </c>
      <c r="W611" s="64">
        <f t="shared" si="141"/>
        <v>2.2060235434173263</v>
      </c>
      <c r="X611" s="65">
        <f t="shared" si="131"/>
        <v>-3.5308166099578134E-8</v>
      </c>
      <c r="Y611" s="66">
        <f t="shared" si="132"/>
        <v>-3.5241011943720538E-8</v>
      </c>
      <c r="Z611" s="66">
        <f t="shared" si="133"/>
        <v>-3.5241139667166618E-8</v>
      </c>
      <c r="AA611" s="67">
        <f t="shared" si="134"/>
        <v>-3.5174112748909405E-8</v>
      </c>
      <c r="AB611" s="68">
        <f t="shared" si="143"/>
        <v>9.2821254127517787E-5</v>
      </c>
      <c r="AC611" s="69"/>
      <c r="AD611" s="70">
        <f t="shared" si="142"/>
        <v>0.92821254127517783</v>
      </c>
      <c r="AE611" s="70"/>
      <c r="AF611" s="74"/>
      <c r="AG611" s="71">
        <v>6050</v>
      </c>
    </row>
    <row r="612" spans="5:33">
      <c r="E612" s="73">
        <v>0.6706481481481481</v>
      </c>
      <c r="G612" s="58">
        <v>19.03</v>
      </c>
      <c r="H612" s="58">
        <v>5.83</v>
      </c>
      <c r="I612" s="58">
        <v>7.37</v>
      </c>
      <c r="J612" s="58">
        <v>19.07</v>
      </c>
      <c r="K612" s="58">
        <v>5.74</v>
      </c>
      <c r="L612" s="58">
        <v>8.3699999999999992</v>
      </c>
      <c r="M612" s="59">
        <f t="shared" si="130"/>
        <v>19.05</v>
      </c>
      <c r="N612" s="59">
        <f t="shared" si="130"/>
        <v>5.7850000000000001</v>
      </c>
      <c r="O612" s="59">
        <f t="shared" si="130"/>
        <v>7.8699999999999992</v>
      </c>
      <c r="P612" s="60">
        <f t="shared" si="135"/>
        <v>0.17201455473068614</v>
      </c>
      <c r="Q612" s="22">
        <f t="shared" si="136"/>
        <v>1.6405897731995365E-6</v>
      </c>
      <c r="R612" s="61">
        <f t="shared" si="137"/>
        <v>3.7193163738256381E-9</v>
      </c>
      <c r="S612" s="22">
        <f t="shared" si="138"/>
        <v>1.3833314288607493E-17</v>
      </c>
      <c r="T612" s="62">
        <v>298</v>
      </c>
      <c r="U612" s="59">
        <f t="shared" si="139"/>
        <v>292.05</v>
      </c>
      <c r="V612" s="63">
        <f t="shared" si="140"/>
        <v>0.34361014306413035</v>
      </c>
      <c r="W612" s="64">
        <f t="shared" si="141"/>
        <v>2.2060235434173263</v>
      </c>
      <c r="X612" s="65">
        <f t="shared" si="131"/>
        <v>-3.4996241290881952E-8</v>
      </c>
      <c r="Y612" s="66">
        <f t="shared" si="132"/>
        <v>-3.4930016989664899E-8</v>
      </c>
      <c r="Z612" s="66">
        <f t="shared" si="133"/>
        <v>-3.4930142307639344E-8</v>
      </c>
      <c r="AA612" s="67">
        <f t="shared" si="134"/>
        <v>-3.4864042850111774E-8</v>
      </c>
      <c r="AB612" s="68">
        <f t="shared" si="143"/>
        <v>9.2468843157400679E-5</v>
      </c>
      <c r="AC612" s="69"/>
      <c r="AD612" s="70">
        <f t="shared" si="142"/>
        <v>0.92468843157400682</v>
      </c>
      <c r="AE612" s="70"/>
      <c r="AF612" s="74"/>
      <c r="AG612" s="71">
        <v>6060</v>
      </c>
    </row>
    <row r="613" spans="5:33">
      <c r="E613" s="73">
        <v>0.67076388888888883</v>
      </c>
      <c r="G613" s="58">
        <v>19.03</v>
      </c>
      <c r="H613" s="58">
        <v>5.83</v>
      </c>
      <c r="I613" s="58">
        <v>7.45</v>
      </c>
      <c r="J613" s="58">
        <v>19.07</v>
      </c>
      <c r="K613" s="58">
        <v>5.73</v>
      </c>
      <c r="L613" s="58">
        <v>8.4600000000000009</v>
      </c>
      <c r="M613" s="59">
        <f t="shared" si="130"/>
        <v>19.05</v>
      </c>
      <c r="N613" s="59">
        <f t="shared" si="130"/>
        <v>5.78</v>
      </c>
      <c r="O613" s="59">
        <f t="shared" si="130"/>
        <v>7.9550000000000001</v>
      </c>
      <c r="P613" s="60">
        <f t="shared" si="135"/>
        <v>0.17387239934975968</v>
      </c>
      <c r="Q613" s="22">
        <f t="shared" si="136"/>
        <v>1.6595869074375577E-6</v>
      </c>
      <c r="R613" s="61">
        <f t="shared" si="137"/>
        <v>3.6767417113535585E-9</v>
      </c>
      <c r="S613" s="22">
        <f t="shared" si="138"/>
        <v>1.3518429612007094E-17</v>
      </c>
      <c r="T613" s="62">
        <v>298</v>
      </c>
      <c r="U613" s="59">
        <f t="shared" si="139"/>
        <v>292.05</v>
      </c>
      <c r="V613" s="63">
        <f t="shared" si="140"/>
        <v>0.34361014306413035</v>
      </c>
      <c r="W613" s="64">
        <f t="shared" si="141"/>
        <v>2.2060235434173263</v>
      </c>
      <c r="X613" s="65">
        <f t="shared" si="131"/>
        <v>-3.4438418574941349E-8</v>
      </c>
      <c r="Y613" s="66">
        <f t="shared" si="132"/>
        <v>-3.4374045443777977E-8</v>
      </c>
      <c r="Z613" s="66">
        <f t="shared" si="133"/>
        <v>-3.4374165771603337E-8</v>
      </c>
      <c r="AA613" s="67">
        <f t="shared" si="134"/>
        <v>-3.4309912518425912E-8</v>
      </c>
      <c r="AB613" s="68">
        <f t="shared" si="143"/>
        <v>9.2119542152841342E-5</v>
      </c>
      <c r="AC613" s="69"/>
      <c r="AD613" s="70">
        <f t="shared" si="142"/>
        <v>0.92119542152841338</v>
      </c>
      <c r="AE613" s="70"/>
      <c r="AF613" s="74"/>
      <c r="AG613" s="71">
        <v>6070</v>
      </c>
    </row>
    <row r="614" spans="5:33">
      <c r="E614" s="73">
        <v>0.67087962962962966</v>
      </c>
      <c r="G614" s="58">
        <v>19.03</v>
      </c>
      <c r="H614" s="58">
        <v>5.83</v>
      </c>
      <c r="I614" s="58">
        <v>7.52</v>
      </c>
      <c r="J614" s="58">
        <v>19.07</v>
      </c>
      <c r="K614" s="58">
        <v>5.73</v>
      </c>
      <c r="L614" s="58">
        <v>8.2899999999999991</v>
      </c>
      <c r="M614" s="59">
        <f t="shared" si="130"/>
        <v>19.05</v>
      </c>
      <c r="N614" s="59">
        <f t="shared" si="130"/>
        <v>5.78</v>
      </c>
      <c r="O614" s="59">
        <f t="shared" si="130"/>
        <v>7.9049999999999994</v>
      </c>
      <c r="P614" s="60">
        <f t="shared" si="135"/>
        <v>0.17277954957383407</v>
      </c>
      <c r="Q614" s="22">
        <f t="shared" si="136"/>
        <v>1.6595869074375577E-6</v>
      </c>
      <c r="R614" s="61">
        <f t="shared" si="137"/>
        <v>3.6767417113535585E-9</v>
      </c>
      <c r="S614" s="22">
        <f t="shared" si="138"/>
        <v>1.3518429612007094E-17</v>
      </c>
      <c r="T614" s="62">
        <v>298</v>
      </c>
      <c r="U614" s="59">
        <f t="shared" si="139"/>
        <v>292.05</v>
      </c>
      <c r="V614" s="63">
        <f t="shared" si="140"/>
        <v>0.34361014306413035</v>
      </c>
      <c r="W614" s="64">
        <f t="shared" si="141"/>
        <v>2.2060235434173263</v>
      </c>
      <c r="X614" s="65">
        <f t="shared" si="131"/>
        <v>-3.409426268330601E-8</v>
      </c>
      <c r="Y614" s="66">
        <f t="shared" si="132"/>
        <v>-3.4030933421313338E-8</v>
      </c>
      <c r="Z614" s="66">
        <f t="shared" si="133"/>
        <v>-3.4031051053874037E-8</v>
      </c>
      <c r="AA614" s="67">
        <f t="shared" si="134"/>
        <v>-3.3967838987442838E-8</v>
      </c>
      <c r="AB614" s="68">
        <f t="shared" si="143"/>
        <v>9.1775800896967799E-5</v>
      </c>
      <c r="AC614" s="69"/>
      <c r="AD614" s="70">
        <f t="shared" si="142"/>
        <v>0.91775800896967796</v>
      </c>
      <c r="AE614" s="70"/>
      <c r="AF614" s="74"/>
      <c r="AG614" s="71">
        <v>6080</v>
      </c>
    </row>
    <row r="615" spans="5:33">
      <c r="E615" s="73">
        <v>0.67099537037037038</v>
      </c>
      <c r="G615" s="58">
        <v>19.04</v>
      </c>
      <c r="H615" s="58">
        <v>5.83</v>
      </c>
      <c r="I615" s="58">
        <v>7.66</v>
      </c>
      <c r="J615" s="58">
        <v>19.079999999999998</v>
      </c>
      <c r="K615" s="58">
        <v>5.73</v>
      </c>
      <c r="L615" s="58">
        <v>8.2200000000000006</v>
      </c>
      <c r="M615" s="59">
        <f t="shared" si="130"/>
        <v>19.059999999999999</v>
      </c>
      <c r="N615" s="59">
        <f t="shared" si="130"/>
        <v>5.78</v>
      </c>
      <c r="O615" s="59">
        <f t="shared" si="130"/>
        <v>7.94</v>
      </c>
      <c r="P615" s="60">
        <f t="shared" si="135"/>
        <v>0.17357651968630211</v>
      </c>
      <c r="Q615" s="22">
        <f t="shared" si="136"/>
        <v>1.6595869074375577E-6</v>
      </c>
      <c r="R615" s="61">
        <f t="shared" si="137"/>
        <v>3.6797983535746349E-9</v>
      </c>
      <c r="S615" s="22">
        <f t="shared" si="138"/>
        <v>1.3540915922970594E-17</v>
      </c>
      <c r="T615" s="62">
        <v>298</v>
      </c>
      <c r="U615" s="59">
        <f t="shared" si="139"/>
        <v>292.06</v>
      </c>
      <c r="V615" s="63">
        <f t="shared" si="140"/>
        <v>0.34302090174538874</v>
      </c>
      <c r="W615" s="64">
        <f t="shared" si="141"/>
        <v>2.2030324881539483</v>
      </c>
      <c r="X615" s="65">
        <f t="shared" si="131"/>
        <v>-3.422769060302779E-8</v>
      </c>
      <c r="Y615" s="66">
        <f t="shared" si="132"/>
        <v>-3.4163627141781402E-8</v>
      </c>
      <c r="Z615" s="66">
        <f t="shared" si="133"/>
        <v>-3.4163747048412389E-8</v>
      </c>
      <c r="AA615" s="67">
        <f t="shared" si="134"/>
        <v>-3.4099803044942047E-8</v>
      </c>
      <c r="AB615" s="68">
        <f t="shared" si="143"/>
        <v>9.1435490779265922E-5</v>
      </c>
      <c r="AC615" s="69"/>
      <c r="AD615" s="70">
        <f t="shared" si="142"/>
        <v>0.91435490779265927</v>
      </c>
      <c r="AE615" s="70"/>
      <c r="AF615" s="74"/>
      <c r="AG615" s="71">
        <v>6090</v>
      </c>
    </row>
    <row r="616" spans="5:33">
      <c r="E616" s="73">
        <v>0.6711111111111111</v>
      </c>
      <c r="G616" s="58">
        <v>19.04</v>
      </c>
      <c r="H616" s="58">
        <v>5.83</v>
      </c>
      <c r="I616" s="58">
        <v>7.65</v>
      </c>
      <c r="J616" s="58">
        <v>19.079999999999998</v>
      </c>
      <c r="K616" s="58">
        <v>5.73</v>
      </c>
      <c r="L616" s="58">
        <v>8.4</v>
      </c>
      <c r="M616" s="59">
        <f t="shared" si="130"/>
        <v>19.059999999999999</v>
      </c>
      <c r="N616" s="59">
        <f t="shared" si="130"/>
        <v>5.78</v>
      </c>
      <c r="O616" s="59">
        <f t="shared" si="130"/>
        <v>8.0250000000000004</v>
      </c>
      <c r="P616" s="60">
        <f t="shared" si="135"/>
        <v>0.17543470660989605</v>
      </c>
      <c r="Q616" s="22">
        <f t="shared" si="136"/>
        <v>1.6595869074375577E-6</v>
      </c>
      <c r="R616" s="61">
        <f t="shared" si="137"/>
        <v>3.6797983535746349E-9</v>
      </c>
      <c r="S616" s="22">
        <f t="shared" si="138"/>
        <v>1.3540915922970594E-17</v>
      </c>
      <c r="T616" s="62">
        <v>298</v>
      </c>
      <c r="U616" s="59">
        <f t="shared" si="139"/>
        <v>292.06</v>
      </c>
      <c r="V616" s="63">
        <f t="shared" si="140"/>
        <v>0.34302090174538874</v>
      </c>
      <c r="W616" s="64">
        <f t="shared" si="141"/>
        <v>2.2030324881539483</v>
      </c>
      <c r="X616" s="65">
        <f t="shared" si="131"/>
        <v>-3.4464851465817914E-8</v>
      </c>
      <c r="Y616" s="66">
        <f t="shared" si="132"/>
        <v>-3.4399653544213211E-8</v>
      </c>
      <c r="Z616" s="66">
        <f t="shared" si="133"/>
        <v>-3.4399776880563162E-8</v>
      </c>
      <c r="AA616" s="67">
        <f t="shared" si="134"/>
        <v>-3.4334701828672208E-8</v>
      </c>
      <c r="AB616" s="68">
        <f t="shared" si="143"/>
        <v>9.1093853709218664E-5</v>
      </c>
      <c r="AC616" s="69"/>
      <c r="AD616" s="70">
        <f t="shared" si="142"/>
        <v>0.91093853709218664</v>
      </c>
      <c r="AE616" s="70"/>
      <c r="AF616" s="74"/>
      <c r="AG616" s="71">
        <v>6100</v>
      </c>
    </row>
    <row r="617" spans="5:33">
      <c r="E617" s="73">
        <v>0.67122685185185182</v>
      </c>
      <c r="G617" s="58">
        <v>19.04</v>
      </c>
      <c r="H617" s="58">
        <v>5.83</v>
      </c>
      <c r="I617" s="58">
        <v>7.72</v>
      </c>
      <c r="J617" s="58">
        <v>19.079999999999998</v>
      </c>
      <c r="K617" s="58">
        <v>5.73</v>
      </c>
      <c r="L617" s="58">
        <v>8.3699999999999992</v>
      </c>
      <c r="M617" s="59">
        <f t="shared" si="130"/>
        <v>19.059999999999999</v>
      </c>
      <c r="N617" s="59">
        <f t="shared" si="130"/>
        <v>5.78</v>
      </c>
      <c r="O617" s="59">
        <f t="shared" si="130"/>
        <v>8.0449999999999999</v>
      </c>
      <c r="P617" s="60">
        <f t="shared" si="135"/>
        <v>0.17587192706250637</v>
      </c>
      <c r="Q617" s="22">
        <f t="shared" si="136"/>
        <v>1.6595869074375577E-6</v>
      </c>
      <c r="R617" s="61">
        <f t="shared" si="137"/>
        <v>3.6797983535746349E-9</v>
      </c>
      <c r="S617" s="22">
        <f t="shared" si="138"/>
        <v>1.3540915922970594E-17</v>
      </c>
      <c r="T617" s="62">
        <v>298</v>
      </c>
      <c r="U617" s="59">
        <f t="shared" si="139"/>
        <v>292.06</v>
      </c>
      <c r="V617" s="63">
        <f t="shared" si="140"/>
        <v>0.34302090174538874</v>
      </c>
      <c r="W617" s="64">
        <f t="shared" si="141"/>
        <v>2.2030324881539483</v>
      </c>
      <c r="X617" s="65">
        <f t="shared" si="131"/>
        <v>-3.4420271335252071E-8</v>
      </c>
      <c r="Y617" s="66">
        <f t="shared" si="132"/>
        <v>-3.4354995470010318E-8</v>
      </c>
      <c r="Z617" s="66">
        <f t="shared" si="133"/>
        <v>-3.4355119261555767E-8</v>
      </c>
      <c r="AA617" s="67">
        <f t="shared" si="134"/>
        <v>-3.4289966718333796E-8</v>
      </c>
      <c r="AB617" s="68">
        <f t="shared" si="143"/>
        <v>9.0749856352311933E-5</v>
      </c>
      <c r="AC617" s="69"/>
      <c r="AD617" s="70">
        <f t="shared" si="142"/>
        <v>0.90749856352311931</v>
      </c>
      <c r="AE617" s="70"/>
      <c r="AF617" s="74"/>
      <c r="AG617" s="71">
        <v>6110</v>
      </c>
    </row>
    <row r="618" spans="5:33">
      <c r="E618" s="73">
        <v>0.67134259259259255</v>
      </c>
      <c r="G618" s="58">
        <v>19.04</v>
      </c>
      <c r="H618" s="58">
        <v>5.83</v>
      </c>
      <c r="I618" s="58">
        <v>7.7</v>
      </c>
      <c r="J618" s="58">
        <v>19.079999999999998</v>
      </c>
      <c r="K618" s="58">
        <v>5.73</v>
      </c>
      <c r="L618" s="58">
        <v>8.27</v>
      </c>
      <c r="M618" s="59">
        <f t="shared" si="130"/>
        <v>19.059999999999999</v>
      </c>
      <c r="N618" s="59">
        <f t="shared" si="130"/>
        <v>5.78</v>
      </c>
      <c r="O618" s="59">
        <f t="shared" si="130"/>
        <v>7.9849999999999994</v>
      </c>
      <c r="P618" s="60">
        <f t="shared" si="135"/>
        <v>0.17456026570467531</v>
      </c>
      <c r="Q618" s="22">
        <f t="shared" si="136"/>
        <v>1.6595869074375577E-6</v>
      </c>
      <c r="R618" s="61">
        <f t="shared" si="137"/>
        <v>3.6797983535746349E-9</v>
      </c>
      <c r="S618" s="22">
        <f t="shared" si="138"/>
        <v>1.3540915922970594E-17</v>
      </c>
      <c r="T618" s="62">
        <v>298</v>
      </c>
      <c r="U618" s="59">
        <f t="shared" si="139"/>
        <v>292.06</v>
      </c>
      <c r="V618" s="63">
        <f t="shared" si="140"/>
        <v>0.34302090174538874</v>
      </c>
      <c r="W618" s="64">
        <f t="shared" si="141"/>
        <v>2.2030324881539483</v>
      </c>
      <c r="X618" s="65">
        <f t="shared" si="131"/>
        <v>-3.4034230639898828E-8</v>
      </c>
      <c r="Y618" s="66">
        <f t="shared" si="132"/>
        <v>-3.3970168246910494E-8</v>
      </c>
      <c r="Z618" s="66">
        <f t="shared" si="133"/>
        <v>-3.3970288831102287E-8</v>
      </c>
      <c r="AA618" s="67">
        <f t="shared" si="134"/>
        <v>-3.39063465683562E-8</v>
      </c>
      <c r="AB618" s="68">
        <f t="shared" si="143"/>
        <v>9.0406305573117402E-5</v>
      </c>
      <c r="AC618" s="69"/>
      <c r="AD618" s="70">
        <f t="shared" si="142"/>
        <v>0.90406305573117407</v>
      </c>
      <c r="AE618" s="70"/>
      <c r="AF618" s="74"/>
      <c r="AG618" s="71">
        <v>6120</v>
      </c>
    </row>
    <row r="619" spans="5:33">
      <c r="E619" s="73">
        <v>0.67145833333333327</v>
      </c>
      <c r="G619" s="58">
        <v>19.04</v>
      </c>
      <c r="H619" s="58">
        <v>5.83</v>
      </c>
      <c r="I619" s="58">
        <v>7.5</v>
      </c>
      <c r="J619" s="58">
        <v>19.079999999999998</v>
      </c>
      <c r="K619" s="58">
        <v>5.73</v>
      </c>
      <c r="L619" s="58">
        <v>8.32</v>
      </c>
      <c r="M619" s="59">
        <f t="shared" si="130"/>
        <v>19.059999999999999</v>
      </c>
      <c r="N619" s="59">
        <f t="shared" si="130"/>
        <v>5.78</v>
      </c>
      <c r="O619" s="59">
        <f t="shared" si="130"/>
        <v>7.91</v>
      </c>
      <c r="P619" s="60">
        <f t="shared" si="135"/>
        <v>0.17292068900738661</v>
      </c>
      <c r="Q619" s="22">
        <f t="shared" si="136"/>
        <v>1.6595869074375577E-6</v>
      </c>
      <c r="R619" s="61">
        <f t="shared" si="137"/>
        <v>3.6797983535746349E-9</v>
      </c>
      <c r="S619" s="22">
        <f t="shared" si="138"/>
        <v>1.3540915922970594E-17</v>
      </c>
      <c r="T619" s="62">
        <v>298</v>
      </c>
      <c r="U619" s="59">
        <f t="shared" si="139"/>
        <v>292.06</v>
      </c>
      <c r="V619" s="63">
        <f t="shared" si="140"/>
        <v>0.34302090174538874</v>
      </c>
      <c r="W619" s="64">
        <f t="shared" si="141"/>
        <v>2.2030324881539483</v>
      </c>
      <c r="X619" s="65">
        <f t="shared" si="131"/>
        <v>-3.3587877589838976E-8</v>
      </c>
      <c r="Y619" s="66">
        <f t="shared" si="132"/>
        <v>-3.3525249185840333E-8</v>
      </c>
      <c r="Z619" s="66">
        <f t="shared" si="133"/>
        <v>-3.3525365963596742E-8</v>
      </c>
      <c r="AA619" s="67">
        <f t="shared" si="134"/>
        <v>-3.3462853901863782E-8</v>
      </c>
      <c r="AB619" s="68">
        <f t="shared" si="143"/>
        <v>9.0066603087510271E-5</v>
      </c>
      <c r="AC619" s="69"/>
      <c r="AD619" s="70">
        <f t="shared" si="142"/>
        <v>0.90066603087510266</v>
      </c>
      <c r="AE619" s="70"/>
      <c r="AF619" s="74"/>
      <c r="AG619" s="71">
        <v>6130</v>
      </c>
    </row>
    <row r="620" spans="5:33">
      <c r="E620" s="73">
        <v>0.6715740740740741</v>
      </c>
      <c r="G620" s="58">
        <v>19.04</v>
      </c>
      <c r="H620" s="58">
        <v>5.83</v>
      </c>
      <c r="I620" s="58">
        <v>7.75</v>
      </c>
      <c r="J620" s="58">
        <v>19.079999999999998</v>
      </c>
      <c r="K620" s="58">
        <v>5.73</v>
      </c>
      <c r="L620" s="58">
        <v>8.27</v>
      </c>
      <c r="M620" s="59">
        <f t="shared" si="130"/>
        <v>19.059999999999999</v>
      </c>
      <c r="N620" s="59">
        <f t="shared" si="130"/>
        <v>5.78</v>
      </c>
      <c r="O620" s="59">
        <f t="shared" si="130"/>
        <v>8.01</v>
      </c>
      <c r="P620" s="60">
        <f t="shared" si="135"/>
        <v>0.17510679127043824</v>
      </c>
      <c r="Q620" s="22">
        <f t="shared" si="136"/>
        <v>1.6595869074375577E-6</v>
      </c>
      <c r="R620" s="61">
        <f t="shared" si="137"/>
        <v>3.6797983535746349E-9</v>
      </c>
      <c r="S620" s="22">
        <f t="shared" si="138"/>
        <v>1.3540915922970594E-17</v>
      </c>
      <c r="T620" s="62">
        <v>298</v>
      </c>
      <c r="U620" s="59">
        <f t="shared" si="139"/>
        <v>292.06</v>
      </c>
      <c r="V620" s="63">
        <f t="shared" si="140"/>
        <v>0.34302090174538874</v>
      </c>
      <c r="W620" s="64">
        <f t="shared" si="141"/>
        <v>2.2030324881539483</v>
      </c>
      <c r="X620" s="65">
        <f t="shared" si="131"/>
        <v>-3.3885898978363742E-8</v>
      </c>
      <c r="Y620" s="66">
        <f t="shared" si="132"/>
        <v>-3.3821916092120381E-8</v>
      </c>
      <c r="Z620" s="66">
        <f t="shared" si="133"/>
        <v>-3.3822036903722124E-8</v>
      </c>
      <c r="AA620" s="67">
        <f t="shared" si="134"/>
        <v>-3.3758174372850913E-8</v>
      </c>
      <c r="AB620" s="68">
        <f t="shared" si="143"/>
        <v>8.9731349817859316E-5</v>
      </c>
      <c r="AC620" s="69"/>
      <c r="AD620" s="70">
        <f t="shared" si="142"/>
        <v>0.89731349817859318</v>
      </c>
      <c r="AE620" s="70"/>
      <c r="AF620" s="74"/>
      <c r="AG620" s="71">
        <v>6140</v>
      </c>
    </row>
    <row r="621" spans="5:33">
      <c r="E621" s="73">
        <v>0.67168981481481482</v>
      </c>
      <c r="G621" s="58">
        <v>19.04</v>
      </c>
      <c r="H621" s="58">
        <v>5.83</v>
      </c>
      <c r="I621" s="58">
        <v>7.85</v>
      </c>
      <c r="J621" s="58">
        <v>19.079999999999998</v>
      </c>
      <c r="K621" s="58">
        <v>5.73</v>
      </c>
      <c r="L621" s="58">
        <v>8.2899999999999991</v>
      </c>
      <c r="M621" s="59">
        <f t="shared" si="130"/>
        <v>19.059999999999999</v>
      </c>
      <c r="N621" s="59">
        <f t="shared" si="130"/>
        <v>5.78</v>
      </c>
      <c r="O621" s="59">
        <f t="shared" si="130"/>
        <v>8.07</v>
      </c>
      <c r="P621" s="60">
        <f t="shared" si="135"/>
        <v>0.1764184526282693</v>
      </c>
      <c r="Q621" s="22">
        <f t="shared" si="136"/>
        <v>1.6595869074375577E-6</v>
      </c>
      <c r="R621" s="61">
        <f t="shared" si="137"/>
        <v>3.6797983535746349E-9</v>
      </c>
      <c r="S621" s="22">
        <f t="shared" si="138"/>
        <v>1.3540915922970594E-17</v>
      </c>
      <c r="T621" s="62">
        <v>298</v>
      </c>
      <c r="U621" s="59">
        <f t="shared" si="139"/>
        <v>292.06</v>
      </c>
      <c r="V621" s="63">
        <f t="shared" si="140"/>
        <v>0.34302090174538874</v>
      </c>
      <c r="W621" s="64">
        <f t="shared" si="141"/>
        <v>2.2030324881539483</v>
      </c>
      <c r="X621" s="65">
        <f t="shared" si="131"/>
        <v>-3.4011044746377256E-8</v>
      </c>
      <c r="Y621" s="66">
        <f t="shared" si="132"/>
        <v>-3.3946344519041477E-8</v>
      </c>
      <c r="Z621" s="66">
        <f t="shared" si="133"/>
        <v>-3.3946467600218437E-8</v>
      </c>
      <c r="AA621" s="67">
        <f t="shared" si="134"/>
        <v>-3.3881889985777619E-8</v>
      </c>
      <c r="AB621" s="68">
        <f t="shared" si="143"/>
        <v>8.939312985228782E-5</v>
      </c>
      <c r="AC621" s="69"/>
      <c r="AD621" s="70">
        <f t="shared" si="142"/>
        <v>0.89393129852287823</v>
      </c>
      <c r="AE621" s="70"/>
      <c r="AF621" s="74"/>
      <c r="AG621" s="71">
        <v>6150</v>
      </c>
    </row>
    <row r="622" spans="5:33">
      <c r="E622" s="73">
        <v>0.67180555555555554</v>
      </c>
      <c r="G622" s="58">
        <v>19.04</v>
      </c>
      <c r="H622" s="58">
        <v>5.83</v>
      </c>
      <c r="I622" s="58">
        <v>7.76</v>
      </c>
      <c r="J622" s="58">
        <v>19.079999999999998</v>
      </c>
      <c r="K622" s="58">
        <v>5.73</v>
      </c>
      <c r="L622" s="58">
        <v>8.4499999999999993</v>
      </c>
      <c r="M622" s="59">
        <f t="shared" si="130"/>
        <v>19.059999999999999</v>
      </c>
      <c r="N622" s="59">
        <f t="shared" si="130"/>
        <v>5.78</v>
      </c>
      <c r="O622" s="59">
        <f t="shared" si="130"/>
        <v>8.1050000000000004</v>
      </c>
      <c r="P622" s="60">
        <f t="shared" si="135"/>
        <v>0.17718358842033738</v>
      </c>
      <c r="Q622" s="22">
        <f t="shared" si="136"/>
        <v>1.6595869074375577E-6</v>
      </c>
      <c r="R622" s="61">
        <f t="shared" si="137"/>
        <v>3.6797983535746349E-9</v>
      </c>
      <c r="S622" s="22">
        <f t="shared" si="138"/>
        <v>1.3540915922970594E-17</v>
      </c>
      <c r="T622" s="62">
        <v>298</v>
      </c>
      <c r="U622" s="59">
        <f t="shared" si="139"/>
        <v>292.06</v>
      </c>
      <c r="V622" s="63">
        <f t="shared" si="140"/>
        <v>0.34302090174538874</v>
      </c>
      <c r="W622" s="64">
        <f t="shared" si="141"/>
        <v>2.2030324881539483</v>
      </c>
      <c r="X622" s="65">
        <f t="shared" si="131"/>
        <v>-3.4028837621099896E-8</v>
      </c>
      <c r="Y622" s="66">
        <f t="shared" si="132"/>
        <v>-3.3963822790873315E-8</v>
      </c>
      <c r="Z622" s="66">
        <f t="shared" si="133"/>
        <v>-3.3963947006933724E-8</v>
      </c>
      <c r="AA622" s="67">
        <f t="shared" si="134"/>
        <v>-3.3899055918117989E-8</v>
      </c>
      <c r="AB622" s="68">
        <f t="shared" si="143"/>
        <v>8.90536655873367E-5</v>
      </c>
      <c r="AC622" s="69"/>
      <c r="AD622" s="70">
        <f t="shared" si="142"/>
        <v>0.89053665587336694</v>
      </c>
      <c r="AE622" s="70"/>
      <c r="AF622" s="74"/>
      <c r="AG622" s="71">
        <v>6160</v>
      </c>
    </row>
    <row r="623" spans="5:33">
      <c r="E623" s="73">
        <v>0.67192129629629627</v>
      </c>
      <c r="G623" s="58">
        <v>19.04</v>
      </c>
      <c r="H623" s="58">
        <v>5.83</v>
      </c>
      <c r="I623" s="58">
        <v>7.59</v>
      </c>
      <c r="J623" s="58">
        <v>19.079999999999998</v>
      </c>
      <c r="K623" s="58">
        <v>5.73</v>
      </c>
      <c r="L623" s="58">
        <v>8.5500000000000007</v>
      </c>
      <c r="M623" s="59">
        <f t="shared" si="130"/>
        <v>19.059999999999999</v>
      </c>
      <c r="N623" s="59">
        <f t="shared" si="130"/>
        <v>5.78</v>
      </c>
      <c r="O623" s="59">
        <f t="shared" si="130"/>
        <v>8.07</v>
      </c>
      <c r="P623" s="60">
        <f t="shared" si="135"/>
        <v>0.1764184526282693</v>
      </c>
      <c r="Q623" s="22">
        <f t="shared" si="136"/>
        <v>1.6595869074375577E-6</v>
      </c>
      <c r="R623" s="61">
        <f t="shared" si="137"/>
        <v>3.6797983535746349E-9</v>
      </c>
      <c r="S623" s="22">
        <f t="shared" si="138"/>
        <v>1.3540915922970594E-17</v>
      </c>
      <c r="T623" s="62">
        <v>298</v>
      </c>
      <c r="U623" s="59">
        <f t="shared" si="139"/>
        <v>292.06</v>
      </c>
      <c r="V623" s="63">
        <f t="shared" si="140"/>
        <v>0.34302090174538874</v>
      </c>
      <c r="W623" s="64">
        <f t="shared" si="141"/>
        <v>2.2030324881539483</v>
      </c>
      <c r="X623" s="65">
        <f t="shared" si="131"/>
        <v>-3.3752669036207146E-8</v>
      </c>
      <c r="Y623" s="66">
        <f t="shared" si="132"/>
        <v>-3.3688460324710131E-8</v>
      </c>
      <c r="Z623" s="66">
        <f t="shared" si="133"/>
        <v>-3.3688582470861821E-8</v>
      </c>
      <c r="AA623" s="67">
        <f t="shared" si="134"/>
        <v>-3.3624495440791948E-8</v>
      </c>
      <c r="AB623" s="68">
        <f t="shared" si="143"/>
        <v>8.8714026532111975E-5</v>
      </c>
      <c r="AC623" s="69"/>
      <c r="AD623" s="70">
        <f t="shared" si="142"/>
        <v>0.88714026532111978</v>
      </c>
      <c r="AE623" s="70"/>
      <c r="AF623" s="74"/>
      <c r="AG623" s="71">
        <v>6170</v>
      </c>
    </row>
    <row r="624" spans="5:33">
      <c r="E624" s="73">
        <v>0.67203703703703699</v>
      </c>
      <c r="G624" s="58">
        <v>19.04</v>
      </c>
      <c r="H624" s="58">
        <v>5.83</v>
      </c>
      <c r="I624" s="58">
        <v>7.8</v>
      </c>
      <c r="J624" s="58">
        <v>19.079999999999998</v>
      </c>
      <c r="K624" s="58">
        <v>5.73</v>
      </c>
      <c r="L624" s="58">
        <v>8.43</v>
      </c>
      <c r="M624" s="59">
        <f t="shared" si="130"/>
        <v>19.059999999999999</v>
      </c>
      <c r="N624" s="59">
        <f t="shared" si="130"/>
        <v>5.78</v>
      </c>
      <c r="O624" s="59">
        <f t="shared" si="130"/>
        <v>8.1150000000000002</v>
      </c>
      <c r="P624" s="60">
        <f t="shared" si="135"/>
        <v>0.17740219864664253</v>
      </c>
      <c r="Q624" s="22">
        <f t="shared" si="136"/>
        <v>1.6595869074375577E-6</v>
      </c>
      <c r="R624" s="61">
        <f t="shared" si="137"/>
        <v>3.6797983535746349E-9</v>
      </c>
      <c r="S624" s="22">
        <f t="shared" si="138"/>
        <v>1.3540915922970594E-17</v>
      </c>
      <c r="T624" s="62">
        <v>298</v>
      </c>
      <c r="U624" s="59">
        <f t="shared" si="139"/>
        <v>292.06</v>
      </c>
      <c r="V624" s="63">
        <f t="shared" si="140"/>
        <v>0.34302090174538874</v>
      </c>
      <c r="W624" s="64">
        <f t="shared" si="141"/>
        <v>2.2030324881539483</v>
      </c>
      <c r="X624" s="65">
        <f t="shared" si="131"/>
        <v>-3.3811992783333081E-8</v>
      </c>
      <c r="Y624" s="66">
        <f t="shared" si="132"/>
        <v>-3.3747312548062277E-8</v>
      </c>
      <c r="Z624" s="66">
        <f t="shared" si="133"/>
        <v>-3.3747436277321933E-8</v>
      </c>
      <c r="AA624" s="67">
        <f t="shared" si="134"/>
        <v>-3.3682879297938065E-8</v>
      </c>
      <c r="AB624" s="68">
        <f t="shared" si="143"/>
        <v>8.8377141115331739E-5</v>
      </c>
      <c r="AC624" s="69"/>
      <c r="AD624" s="70">
        <f t="shared" si="142"/>
        <v>0.88377141115331737</v>
      </c>
      <c r="AE624" s="70"/>
      <c r="AF624" s="74"/>
      <c r="AG624" s="71">
        <v>6180</v>
      </c>
    </row>
    <row r="625" spans="5:33">
      <c r="E625" s="73">
        <v>0.67215277777777771</v>
      </c>
      <c r="G625" s="58">
        <v>19.04</v>
      </c>
      <c r="H625" s="58">
        <v>5.83</v>
      </c>
      <c r="I625" s="58">
        <v>7.81</v>
      </c>
      <c r="J625" s="58">
        <v>19.09</v>
      </c>
      <c r="K625" s="58">
        <v>5.73</v>
      </c>
      <c r="L625" s="58">
        <v>8.52</v>
      </c>
      <c r="M625" s="59">
        <f t="shared" si="130"/>
        <v>19.064999999999998</v>
      </c>
      <c r="N625" s="59">
        <f t="shared" si="130"/>
        <v>5.78</v>
      </c>
      <c r="O625" s="59">
        <f t="shared" si="130"/>
        <v>8.1649999999999991</v>
      </c>
      <c r="P625" s="60">
        <f t="shared" si="135"/>
        <v>0.17851169500709735</v>
      </c>
      <c r="Q625" s="22">
        <f t="shared" si="136"/>
        <v>1.6595869074375577E-6</v>
      </c>
      <c r="R625" s="61">
        <f t="shared" si="137"/>
        <v>3.6813276274751968E-9</v>
      </c>
      <c r="S625" s="22">
        <f t="shared" si="138"/>
        <v>1.3552173100812161E-17</v>
      </c>
      <c r="T625" s="62">
        <v>298</v>
      </c>
      <c r="U625" s="59">
        <f t="shared" si="139"/>
        <v>292.065</v>
      </c>
      <c r="V625" s="63">
        <f t="shared" si="140"/>
        <v>0.34272629621727507</v>
      </c>
      <c r="W625" s="64">
        <f t="shared" si="141"/>
        <v>2.2015385583625457</v>
      </c>
      <c r="X625" s="65">
        <f t="shared" si="131"/>
        <v>-3.3944732534785155E-8</v>
      </c>
      <c r="Y625" s="66">
        <f t="shared" si="132"/>
        <v>-3.3879293573919461E-8</v>
      </c>
      <c r="Z625" s="66">
        <f t="shared" si="133"/>
        <v>-3.3879419727737138E-8</v>
      </c>
      <c r="AA625" s="67">
        <f t="shared" si="134"/>
        <v>-3.3814106434288173E-8</v>
      </c>
      <c r="AB625" s="68">
        <f t="shared" si="143"/>
        <v>8.8039667165778341E-5</v>
      </c>
      <c r="AC625" s="69"/>
      <c r="AD625" s="70">
        <f t="shared" si="142"/>
        <v>0.88039667165778346</v>
      </c>
      <c r="AE625" s="70"/>
      <c r="AF625" s="74"/>
      <c r="AG625" s="71">
        <v>6190</v>
      </c>
    </row>
    <row r="626" spans="5:33">
      <c r="E626" s="73">
        <v>0.67226851851851854</v>
      </c>
      <c r="G626" s="58">
        <v>19.04</v>
      </c>
      <c r="H626" s="58">
        <v>5.83</v>
      </c>
      <c r="I626" s="58">
        <v>7.93</v>
      </c>
      <c r="J626" s="58">
        <v>19.09</v>
      </c>
      <c r="K626" s="58">
        <v>5.73</v>
      </c>
      <c r="L626" s="58">
        <v>8.44</v>
      </c>
      <c r="M626" s="59">
        <f t="shared" si="130"/>
        <v>19.064999999999998</v>
      </c>
      <c r="N626" s="59">
        <f t="shared" si="130"/>
        <v>5.78</v>
      </c>
      <c r="O626" s="59">
        <f t="shared" si="130"/>
        <v>8.1849999999999987</v>
      </c>
      <c r="P626" s="60">
        <f t="shared" si="135"/>
        <v>0.1789489557419586</v>
      </c>
      <c r="Q626" s="22">
        <f t="shared" si="136"/>
        <v>1.6595869074375577E-6</v>
      </c>
      <c r="R626" s="61">
        <f t="shared" si="137"/>
        <v>3.6813276274751968E-9</v>
      </c>
      <c r="S626" s="22">
        <f t="shared" si="138"/>
        <v>1.3552173100812161E-17</v>
      </c>
      <c r="T626" s="62">
        <v>298</v>
      </c>
      <c r="U626" s="59">
        <f t="shared" si="139"/>
        <v>292.065</v>
      </c>
      <c r="V626" s="63">
        <f t="shared" si="140"/>
        <v>0.34272629621727507</v>
      </c>
      <c r="W626" s="64">
        <f t="shared" si="141"/>
        <v>2.2015385583625457</v>
      </c>
      <c r="X626" s="65">
        <f t="shared" si="131"/>
        <v>-3.3896933557167292E-8</v>
      </c>
      <c r="Y626" s="66">
        <f t="shared" si="132"/>
        <v>-3.3831426677921533E-8</v>
      </c>
      <c r="Z626" s="66">
        <f t="shared" si="133"/>
        <v>-3.383155327200478E-8</v>
      </c>
      <c r="AA626" s="67">
        <f t="shared" si="134"/>
        <v>-3.3766172497548253E-8</v>
      </c>
      <c r="AB626" s="68">
        <f t="shared" si="143"/>
        <v>8.7700873389824361E-5</v>
      </c>
      <c r="AC626" s="69"/>
      <c r="AD626" s="70">
        <f t="shared" si="142"/>
        <v>0.87700873389824363</v>
      </c>
      <c r="AE626" s="70"/>
      <c r="AF626" s="74"/>
      <c r="AG626" s="71">
        <v>6200</v>
      </c>
    </row>
    <row r="627" spans="5:33">
      <c r="E627" s="73">
        <v>0.67238425925925926</v>
      </c>
      <c r="G627" s="58">
        <v>19.04</v>
      </c>
      <c r="H627" s="58">
        <v>5.83</v>
      </c>
      <c r="I627" s="58">
        <v>7.99</v>
      </c>
      <c r="J627" s="58">
        <v>19.079999999999998</v>
      </c>
      <c r="K627" s="58">
        <v>5.73</v>
      </c>
      <c r="L627" s="58">
        <v>8.4</v>
      </c>
      <c r="M627" s="59">
        <f t="shared" si="130"/>
        <v>19.059999999999999</v>
      </c>
      <c r="N627" s="59">
        <f t="shared" si="130"/>
        <v>5.78</v>
      </c>
      <c r="O627" s="59">
        <f t="shared" si="130"/>
        <v>8.1950000000000003</v>
      </c>
      <c r="P627" s="60">
        <f t="shared" si="135"/>
        <v>0.17915108045708386</v>
      </c>
      <c r="Q627" s="22">
        <f t="shared" si="136"/>
        <v>1.6595869074375577E-6</v>
      </c>
      <c r="R627" s="61">
        <f t="shared" si="137"/>
        <v>3.6797983535746349E-9</v>
      </c>
      <c r="S627" s="22">
        <f t="shared" si="138"/>
        <v>1.3540915922970594E-17</v>
      </c>
      <c r="T627" s="62">
        <v>298</v>
      </c>
      <c r="U627" s="59">
        <f t="shared" si="139"/>
        <v>292.06</v>
      </c>
      <c r="V627" s="63">
        <f t="shared" si="140"/>
        <v>0.34302090174538874</v>
      </c>
      <c r="W627" s="64">
        <f t="shared" si="141"/>
        <v>2.2030324881539483</v>
      </c>
      <c r="X627" s="65">
        <f t="shared" si="131"/>
        <v>-3.3753327708606488E-8</v>
      </c>
      <c r="Y627" s="66">
        <f t="shared" si="132"/>
        <v>-3.3688123165960515E-8</v>
      </c>
      <c r="Z627" s="66">
        <f t="shared" si="133"/>
        <v>-3.3688249127833624E-8</v>
      </c>
      <c r="AA627" s="67">
        <f t="shared" si="134"/>
        <v>-3.3623170060395471E-8</v>
      </c>
      <c r="AB627" s="68">
        <f t="shared" si="143"/>
        <v>8.7362558279900087E-5</v>
      </c>
      <c r="AC627" s="69"/>
      <c r="AD627" s="70">
        <f t="shared" si="142"/>
        <v>0.87362558279900082</v>
      </c>
      <c r="AE627" s="70"/>
      <c r="AF627" s="74"/>
      <c r="AG627" s="71">
        <v>6210</v>
      </c>
    </row>
    <row r="628" spans="5:33">
      <c r="E628" s="73">
        <v>0.67249999999999999</v>
      </c>
      <c r="G628" s="58">
        <v>19.04</v>
      </c>
      <c r="H628" s="58">
        <v>5.83</v>
      </c>
      <c r="I628" s="58">
        <v>7.99</v>
      </c>
      <c r="J628" s="58">
        <v>19.079999999999998</v>
      </c>
      <c r="K628" s="58">
        <v>5.73</v>
      </c>
      <c r="L628" s="58">
        <v>8.33</v>
      </c>
      <c r="M628" s="59">
        <f t="shared" si="130"/>
        <v>19.059999999999999</v>
      </c>
      <c r="N628" s="59">
        <f t="shared" si="130"/>
        <v>5.78</v>
      </c>
      <c r="O628" s="59">
        <f t="shared" si="130"/>
        <v>8.16</v>
      </c>
      <c r="P628" s="60">
        <f t="shared" si="135"/>
        <v>0.17838594466501578</v>
      </c>
      <c r="Q628" s="22">
        <f t="shared" si="136"/>
        <v>1.6595869074375577E-6</v>
      </c>
      <c r="R628" s="61">
        <f t="shared" si="137"/>
        <v>3.6797983535746349E-9</v>
      </c>
      <c r="S628" s="22">
        <f t="shared" si="138"/>
        <v>1.3540915922970594E-17</v>
      </c>
      <c r="T628" s="62">
        <v>298</v>
      </c>
      <c r="U628" s="59">
        <f t="shared" si="139"/>
        <v>292.06</v>
      </c>
      <c r="V628" s="63">
        <f t="shared" si="140"/>
        <v>0.34302090174538874</v>
      </c>
      <c r="W628" s="64">
        <f t="shared" si="141"/>
        <v>2.2030324881539483</v>
      </c>
      <c r="X628" s="65">
        <f t="shared" si="131"/>
        <v>-3.3479569129849156E-8</v>
      </c>
      <c r="Y628" s="66">
        <f t="shared" si="132"/>
        <v>-3.3415169656156788E-8</v>
      </c>
      <c r="Z628" s="66">
        <f t="shared" si="133"/>
        <v>-3.3415293531472983E-8</v>
      </c>
      <c r="AA628" s="67">
        <f t="shared" si="134"/>
        <v>-3.3351017456537187E-8</v>
      </c>
      <c r="AB628" s="68">
        <f t="shared" si="143"/>
        <v>8.7025676209305768E-5</v>
      </c>
      <c r="AC628" s="69"/>
      <c r="AD628" s="70">
        <f t="shared" si="142"/>
        <v>0.87025676209305769</v>
      </c>
      <c r="AE628" s="70"/>
      <c r="AF628" s="74"/>
      <c r="AG628" s="71">
        <v>6220</v>
      </c>
    </row>
    <row r="629" spans="5:33">
      <c r="E629" s="73">
        <v>0.67261574074074071</v>
      </c>
      <c r="G629" s="58">
        <v>19.04</v>
      </c>
      <c r="H629" s="58">
        <v>5.83</v>
      </c>
      <c r="I629" s="58">
        <v>7.9</v>
      </c>
      <c r="J629" s="58">
        <v>19.079999999999998</v>
      </c>
      <c r="K629" s="58">
        <v>5.73</v>
      </c>
      <c r="L629" s="58">
        <v>8.27</v>
      </c>
      <c r="M629" s="59">
        <f t="shared" si="130"/>
        <v>19.059999999999999</v>
      </c>
      <c r="N629" s="59">
        <f t="shared" si="130"/>
        <v>5.78</v>
      </c>
      <c r="O629" s="59">
        <f t="shared" si="130"/>
        <v>8.0850000000000009</v>
      </c>
      <c r="P629" s="60">
        <f t="shared" si="135"/>
        <v>0.17674636796772702</v>
      </c>
      <c r="Q629" s="22">
        <f t="shared" si="136"/>
        <v>1.6595869074375577E-6</v>
      </c>
      <c r="R629" s="61">
        <f t="shared" si="137"/>
        <v>3.6797983535746349E-9</v>
      </c>
      <c r="S629" s="22">
        <f t="shared" si="138"/>
        <v>1.3540915922970594E-17</v>
      </c>
      <c r="T629" s="62">
        <v>298</v>
      </c>
      <c r="U629" s="59">
        <f t="shared" si="139"/>
        <v>292.06</v>
      </c>
      <c r="V629" s="63">
        <f t="shared" si="140"/>
        <v>0.34302090174538874</v>
      </c>
      <c r="W629" s="64">
        <f t="shared" si="141"/>
        <v>2.2030324881539483</v>
      </c>
      <c r="X629" s="65">
        <f t="shared" si="131"/>
        <v>-3.3044482527316394E-8</v>
      </c>
      <c r="Y629" s="66">
        <f t="shared" si="132"/>
        <v>-3.298150417723965E-8</v>
      </c>
      <c r="Z629" s="66">
        <f t="shared" si="133"/>
        <v>-3.2981624205525017E-8</v>
      </c>
      <c r="AA629" s="67">
        <f t="shared" si="134"/>
        <v>-3.2918765426218012E-8</v>
      </c>
      <c r="AB629" s="68">
        <f t="shared" si="143"/>
        <v>8.6691523687703026E-5</v>
      </c>
      <c r="AC629" s="69"/>
      <c r="AD629" s="70">
        <f t="shared" si="142"/>
        <v>0.8669152368770302</v>
      </c>
      <c r="AE629" s="70"/>
      <c r="AF629" s="74"/>
      <c r="AG629" s="71">
        <v>6230</v>
      </c>
    </row>
    <row r="630" spans="5:33">
      <c r="E630" s="73">
        <v>0.67273148148148143</v>
      </c>
      <c r="G630" s="58">
        <v>19.04</v>
      </c>
      <c r="H630" s="58">
        <v>5.83</v>
      </c>
      <c r="I630" s="58">
        <v>7.68</v>
      </c>
      <c r="J630" s="58">
        <v>19.079999999999998</v>
      </c>
      <c r="K630" s="58">
        <v>5.73</v>
      </c>
      <c r="L630" s="58">
        <v>8.26</v>
      </c>
      <c r="M630" s="59">
        <f t="shared" si="130"/>
        <v>19.059999999999999</v>
      </c>
      <c r="N630" s="59">
        <f t="shared" si="130"/>
        <v>5.78</v>
      </c>
      <c r="O630" s="59">
        <f t="shared" si="130"/>
        <v>7.97</v>
      </c>
      <c r="P630" s="60">
        <f t="shared" si="135"/>
        <v>0.17423235036521759</v>
      </c>
      <c r="Q630" s="22">
        <f t="shared" si="136"/>
        <v>1.6595869074375577E-6</v>
      </c>
      <c r="R630" s="61">
        <f t="shared" si="137"/>
        <v>3.6797983535746349E-9</v>
      </c>
      <c r="S630" s="22">
        <f t="shared" si="138"/>
        <v>1.3540915922970594E-17</v>
      </c>
      <c r="T630" s="62">
        <v>298</v>
      </c>
      <c r="U630" s="59">
        <f t="shared" si="139"/>
        <v>292.06</v>
      </c>
      <c r="V630" s="63">
        <f t="shared" si="140"/>
        <v>0.34302090174538874</v>
      </c>
      <c r="W630" s="64">
        <f t="shared" si="141"/>
        <v>2.2030324881539483</v>
      </c>
      <c r="X630" s="65">
        <f t="shared" si="131"/>
        <v>-3.2450533291866481E-8</v>
      </c>
      <c r="Y630" s="66">
        <f t="shared" si="132"/>
        <v>-3.2389566624046635E-8</v>
      </c>
      <c r="Z630" s="66">
        <f t="shared" si="133"/>
        <v>-3.2389681165602904E-8</v>
      </c>
      <c r="AA630" s="67">
        <f t="shared" si="134"/>
        <v>-3.2328828608947824E-8</v>
      </c>
      <c r="AB630" s="68">
        <f t="shared" si="143"/>
        <v>8.6361707846504591E-5</v>
      </c>
      <c r="AC630" s="69"/>
      <c r="AD630" s="70">
        <f t="shared" si="142"/>
        <v>0.86361707846504587</v>
      </c>
      <c r="AE630" s="70"/>
      <c r="AF630" s="74"/>
      <c r="AG630" s="71">
        <v>6240</v>
      </c>
    </row>
    <row r="631" spans="5:33">
      <c r="E631" s="73">
        <v>0.67284722222222226</v>
      </c>
      <c r="G631" s="58">
        <v>19.04</v>
      </c>
      <c r="H631" s="58">
        <v>5.83</v>
      </c>
      <c r="I631" s="58">
        <v>7.69</v>
      </c>
      <c r="J631" s="58">
        <v>19.079999999999998</v>
      </c>
      <c r="K631" s="58">
        <v>5.73</v>
      </c>
      <c r="L631" s="58">
        <v>8.4</v>
      </c>
      <c r="M631" s="59">
        <f t="shared" si="130"/>
        <v>19.059999999999999</v>
      </c>
      <c r="N631" s="59">
        <f t="shared" si="130"/>
        <v>5.78</v>
      </c>
      <c r="O631" s="59">
        <f t="shared" si="130"/>
        <v>8.0449999999999999</v>
      </c>
      <c r="P631" s="60">
        <f t="shared" si="135"/>
        <v>0.17587192706250637</v>
      </c>
      <c r="Q631" s="22">
        <f t="shared" si="136"/>
        <v>1.6595869074375577E-6</v>
      </c>
      <c r="R631" s="61">
        <f t="shared" si="137"/>
        <v>3.6797983535746349E-9</v>
      </c>
      <c r="S631" s="22">
        <f t="shared" si="138"/>
        <v>1.3540915922970594E-17</v>
      </c>
      <c r="T631" s="62">
        <v>298</v>
      </c>
      <c r="U631" s="59">
        <f t="shared" si="139"/>
        <v>292.06</v>
      </c>
      <c r="V631" s="63">
        <f t="shared" si="140"/>
        <v>0.34302090174538874</v>
      </c>
      <c r="W631" s="64">
        <f t="shared" si="141"/>
        <v>2.2030324881539483</v>
      </c>
      <c r="X631" s="65">
        <f t="shared" si="131"/>
        <v>-3.2633052360767904E-8</v>
      </c>
      <c r="Y631" s="66">
        <f t="shared" si="132"/>
        <v>-3.2571165843152137E-8</v>
      </c>
      <c r="Z631" s="66">
        <f t="shared" si="133"/>
        <v>-3.2571283207014404E-8</v>
      </c>
      <c r="AA631" s="67">
        <f t="shared" si="134"/>
        <v>-3.2509513608114644E-8</v>
      </c>
      <c r="AB631" s="68">
        <f t="shared" si="143"/>
        <v>8.6037811417371068E-5</v>
      </c>
      <c r="AC631" s="69"/>
      <c r="AD631" s="70">
        <f t="shared" si="142"/>
        <v>0.86037811417371068</v>
      </c>
      <c r="AE631" s="70"/>
      <c r="AF631" s="74"/>
      <c r="AG631" s="71">
        <v>6250</v>
      </c>
    </row>
    <row r="632" spans="5:33">
      <c r="E632" s="73">
        <v>0.67296296296296299</v>
      </c>
      <c r="G632" s="58">
        <v>19.04</v>
      </c>
      <c r="H632" s="58">
        <v>5.83</v>
      </c>
      <c r="I632" s="58">
        <v>7.85</v>
      </c>
      <c r="J632" s="58">
        <v>19.079999999999998</v>
      </c>
      <c r="K632" s="58">
        <v>5.73</v>
      </c>
      <c r="L632" s="58">
        <v>8.5500000000000007</v>
      </c>
      <c r="M632" s="59">
        <f t="shared" si="130"/>
        <v>19.059999999999999</v>
      </c>
      <c r="N632" s="59">
        <f t="shared" si="130"/>
        <v>5.78</v>
      </c>
      <c r="O632" s="59">
        <f t="shared" si="130"/>
        <v>8.1999999999999993</v>
      </c>
      <c r="P632" s="60">
        <f t="shared" si="135"/>
        <v>0.17926038557023641</v>
      </c>
      <c r="Q632" s="22">
        <f t="shared" si="136"/>
        <v>1.6595869074375577E-6</v>
      </c>
      <c r="R632" s="61">
        <f t="shared" si="137"/>
        <v>3.6797983535746349E-9</v>
      </c>
      <c r="S632" s="22">
        <f t="shared" si="138"/>
        <v>1.3540915922970594E-17</v>
      </c>
      <c r="T632" s="62">
        <v>298</v>
      </c>
      <c r="U632" s="59">
        <f t="shared" si="139"/>
        <v>292.06</v>
      </c>
      <c r="V632" s="63">
        <f t="shared" si="140"/>
        <v>0.34302090174538874</v>
      </c>
      <c r="W632" s="64">
        <f t="shared" si="141"/>
        <v>2.2030324881539483</v>
      </c>
      <c r="X632" s="65">
        <f t="shared" si="131"/>
        <v>-3.3135862374839094E-8</v>
      </c>
      <c r="Y632" s="66">
        <f t="shared" si="132"/>
        <v>-3.3071811593886016E-8</v>
      </c>
      <c r="Z632" s="66">
        <f t="shared" si="133"/>
        <v>-3.3071935402419936E-8</v>
      </c>
      <c r="AA632" s="67">
        <f t="shared" si="134"/>
        <v>-3.3008007951363252E-8</v>
      </c>
      <c r="AB632" s="68">
        <f t="shared" si="143"/>
        <v>8.5712098977255708E-5</v>
      </c>
      <c r="AC632" s="69"/>
      <c r="AD632" s="70">
        <f t="shared" si="142"/>
        <v>0.85712098977255713</v>
      </c>
      <c r="AE632" s="70"/>
      <c r="AF632" s="74"/>
      <c r="AG632" s="71">
        <v>6260</v>
      </c>
    </row>
    <row r="633" spans="5:33">
      <c r="E633" s="73">
        <v>0.67307870370370371</v>
      </c>
      <c r="G633" s="58">
        <v>19.04</v>
      </c>
      <c r="H633" s="58">
        <v>5.83</v>
      </c>
      <c r="I633" s="58">
        <v>7.84</v>
      </c>
      <c r="J633" s="58">
        <v>19.09</v>
      </c>
      <c r="K633" s="58">
        <v>5.73</v>
      </c>
      <c r="L633" s="58">
        <v>8.75</v>
      </c>
      <c r="M633" s="59">
        <f t="shared" si="130"/>
        <v>19.064999999999998</v>
      </c>
      <c r="N633" s="59">
        <f t="shared" si="130"/>
        <v>5.78</v>
      </c>
      <c r="O633" s="59">
        <f t="shared" si="130"/>
        <v>8.2949999999999999</v>
      </c>
      <c r="P633" s="60">
        <f t="shared" si="135"/>
        <v>0.18135388978369535</v>
      </c>
      <c r="Q633" s="22">
        <f t="shared" si="136"/>
        <v>1.6595869074375577E-6</v>
      </c>
      <c r="R633" s="61">
        <f t="shared" si="137"/>
        <v>3.6813276274751968E-9</v>
      </c>
      <c r="S633" s="22">
        <f t="shared" si="138"/>
        <v>1.3552173100812161E-17</v>
      </c>
      <c r="T633" s="62">
        <v>298</v>
      </c>
      <c r="U633" s="59">
        <f t="shared" si="139"/>
        <v>292.065</v>
      </c>
      <c r="V633" s="63">
        <f t="shared" si="140"/>
        <v>0.34272629621727507</v>
      </c>
      <c r="W633" s="64">
        <f t="shared" si="141"/>
        <v>2.2015385583625457</v>
      </c>
      <c r="X633" s="65">
        <f t="shared" si="131"/>
        <v>-3.3443934977818094E-8</v>
      </c>
      <c r="Y633" s="66">
        <f t="shared" si="132"/>
        <v>-3.3378434936338359E-8</v>
      </c>
      <c r="Z633" s="66">
        <f t="shared" si="133"/>
        <v>-3.337856321835532E-8</v>
      </c>
      <c r="AA633" s="67">
        <f t="shared" si="134"/>
        <v>-3.3313190956411148E-8</v>
      </c>
      <c r="AB633" s="68">
        <f t="shared" si="143"/>
        <v>8.5381380036724354E-5</v>
      </c>
      <c r="AC633" s="69"/>
      <c r="AD633" s="70">
        <f t="shared" si="142"/>
        <v>0.85381380036724353</v>
      </c>
      <c r="AE633" s="70"/>
      <c r="AF633" s="74"/>
      <c r="AG633" s="71">
        <v>6270</v>
      </c>
    </row>
    <row r="634" spans="5:33">
      <c r="E634" s="73">
        <v>0.67319444444444443</v>
      </c>
      <c r="G634" s="58">
        <v>19.04</v>
      </c>
      <c r="H634" s="58">
        <v>5.83</v>
      </c>
      <c r="I634" s="58">
        <v>7.86</v>
      </c>
      <c r="J634" s="58">
        <v>19.09</v>
      </c>
      <c r="K634" s="58">
        <v>5.73</v>
      </c>
      <c r="L634" s="58">
        <v>8.68</v>
      </c>
      <c r="M634" s="59">
        <f t="shared" si="130"/>
        <v>19.064999999999998</v>
      </c>
      <c r="N634" s="59">
        <f t="shared" si="130"/>
        <v>5.78</v>
      </c>
      <c r="O634" s="59">
        <f t="shared" si="130"/>
        <v>8.27</v>
      </c>
      <c r="P634" s="60">
        <f t="shared" si="135"/>
        <v>0.18080731386511881</v>
      </c>
      <c r="Q634" s="22">
        <f t="shared" si="136"/>
        <v>1.6595869074375577E-6</v>
      </c>
      <c r="R634" s="61">
        <f t="shared" si="137"/>
        <v>3.6813276274751968E-9</v>
      </c>
      <c r="S634" s="22">
        <f t="shared" si="138"/>
        <v>1.3552173100812161E-17</v>
      </c>
      <c r="T634" s="62">
        <v>298</v>
      </c>
      <c r="U634" s="59">
        <f t="shared" si="139"/>
        <v>292.065</v>
      </c>
      <c r="V634" s="63">
        <f t="shared" si="140"/>
        <v>0.34272629621727507</v>
      </c>
      <c r="W634" s="64">
        <f t="shared" si="141"/>
        <v>2.2015385583625457</v>
      </c>
      <c r="X634" s="65">
        <f t="shared" si="131"/>
        <v>-3.3212789704328717E-8</v>
      </c>
      <c r="Y634" s="66">
        <f t="shared" si="132"/>
        <v>-3.3147938405352527E-8</v>
      </c>
      <c r="Z634" s="66">
        <f t="shared" si="133"/>
        <v>-3.314806503401023E-8</v>
      </c>
      <c r="AA634" s="67">
        <f t="shared" si="134"/>
        <v>-3.3083339869181474E-8</v>
      </c>
      <c r="AB634" s="68">
        <f t="shared" si="143"/>
        <v>8.5047594832984993E-5</v>
      </c>
      <c r="AC634" s="69"/>
      <c r="AD634" s="70">
        <f t="shared" si="142"/>
        <v>0.85047594832984996</v>
      </c>
      <c r="AE634" s="70"/>
      <c r="AF634" s="74"/>
      <c r="AG634" s="71">
        <v>6280</v>
      </c>
    </row>
    <row r="635" spans="5:33">
      <c r="E635" s="73">
        <v>0.67331018518518515</v>
      </c>
      <c r="G635" s="58">
        <v>19.04</v>
      </c>
      <c r="H635" s="58">
        <v>5.83</v>
      </c>
      <c r="I635" s="58">
        <v>7.82</v>
      </c>
      <c r="J635" s="58">
        <v>19.09</v>
      </c>
      <c r="K635" s="58">
        <v>5.73</v>
      </c>
      <c r="L635" s="58">
        <v>8.82</v>
      </c>
      <c r="M635" s="59">
        <f t="shared" si="130"/>
        <v>19.064999999999998</v>
      </c>
      <c r="N635" s="59">
        <f t="shared" si="130"/>
        <v>5.78</v>
      </c>
      <c r="O635" s="59">
        <f t="shared" si="130"/>
        <v>8.32</v>
      </c>
      <c r="P635" s="60">
        <f t="shared" si="135"/>
        <v>0.18190046570227192</v>
      </c>
      <c r="Q635" s="22">
        <f t="shared" si="136"/>
        <v>1.6595869074375577E-6</v>
      </c>
      <c r="R635" s="61">
        <f t="shared" si="137"/>
        <v>3.6813276274751968E-9</v>
      </c>
      <c r="S635" s="22">
        <f t="shared" si="138"/>
        <v>1.3552173100812161E-17</v>
      </c>
      <c r="T635" s="62">
        <v>298</v>
      </c>
      <c r="U635" s="59">
        <f t="shared" si="139"/>
        <v>292.065</v>
      </c>
      <c r="V635" s="63">
        <f t="shared" si="140"/>
        <v>0.34272629621727507</v>
      </c>
      <c r="W635" s="64">
        <f t="shared" si="141"/>
        <v>2.2015385583625457</v>
      </c>
      <c r="X635" s="65">
        <f t="shared" si="131"/>
        <v>-3.328336022801809E-8</v>
      </c>
      <c r="Y635" s="66">
        <f t="shared" si="132"/>
        <v>-3.3217978212257225E-8</v>
      </c>
      <c r="Z635" s="66">
        <f t="shared" si="133"/>
        <v>-3.3218106649048334E-8</v>
      </c>
      <c r="AA635" s="67">
        <f t="shared" si="134"/>
        <v>-3.3152852565474701E-8</v>
      </c>
      <c r="AB635" s="68">
        <f t="shared" si="143"/>
        <v>8.4716114605564601E-5</v>
      </c>
      <c r="AC635" s="69"/>
      <c r="AD635" s="70">
        <f t="shared" si="142"/>
        <v>0.84716114605564596</v>
      </c>
      <c r="AE635" s="70"/>
      <c r="AF635" s="74"/>
      <c r="AG635" s="71">
        <v>6290</v>
      </c>
    </row>
    <row r="636" spans="5:33">
      <c r="E636" s="73">
        <v>0.67342592592592587</v>
      </c>
      <c r="G636" s="58">
        <v>19.05</v>
      </c>
      <c r="H636" s="58">
        <v>5.83</v>
      </c>
      <c r="I636" s="58">
        <v>7.84</v>
      </c>
      <c r="J636" s="58">
        <v>19.09</v>
      </c>
      <c r="K636" s="58">
        <v>5.73</v>
      </c>
      <c r="L636" s="58">
        <v>8.7200000000000006</v>
      </c>
      <c r="M636" s="59">
        <f t="shared" si="130"/>
        <v>19.07</v>
      </c>
      <c r="N636" s="59">
        <f t="shared" si="130"/>
        <v>5.78</v>
      </c>
      <c r="O636" s="59">
        <f t="shared" si="130"/>
        <v>8.2800000000000011</v>
      </c>
      <c r="P636" s="60">
        <f t="shared" si="135"/>
        <v>0.18104262415766728</v>
      </c>
      <c r="Q636" s="22">
        <f t="shared" si="136"/>
        <v>1.6595869074375577E-6</v>
      </c>
      <c r="R636" s="61">
        <f t="shared" si="137"/>
        <v>3.6828575369210911E-9</v>
      </c>
      <c r="S636" s="22">
        <f t="shared" si="138"/>
        <v>1.3563439637256486E-17</v>
      </c>
      <c r="T636" s="62">
        <v>298</v>
      </c>
      <c r="U636" s="59">
        <f t="shared" si="139"/>
        <v>292.07</v>
      </c>
      <c r="V636" s="63">
        <f t="shared" si="140"/>
        <v>0.3424317007759709</v>
      </c>
      <c r="W636" s="64">
        <f t="shared" si="141"/>
        <v>2.2000456927388714</v>
      </c>
      <c r="X636" s="65">
        <f t="shared" si="131"/>
        <v>-3.3046344324293784E-8</v>
      </c>
      <c r="Y636" s="66">
        <f t="shared" si="132"/>
        <v>-3.2981636457413965E-8</v>
      </c>
      <c r="Z636" s="66">
        <f t="shared" si="133"/>
        <v>-3.2981763161535752E-8</v>
      </c>
      <c r="AA636" s="67">
        <f t="shared" si="134"/>
        <v>-3.2917181502580439E-8</v>
      </c>
      <c r="AB636" s="68">
        <f t="shared" si="143"/>
        <v>8.4383933968037764E-5</v>
      </c>
      <c r="AC636" s="69"/>
      <c r="AD636" s="70">
        <f t="shared" si="142"/>
        <v>0.84383933968037761</v>
      </c>
      <c r="AE636" s="70"/>
      <c r="AF636" s="74"/>
      <c r="AG636" s="71">
        <v>6300</v>
      </c>
    </row>
    <row r="637" spans="5:33">
      <c r="E637" s="73">
        <v>0.67354166666666671</v>
      </c>
      <c r="G637" s="58">
        <v>19.05</v>
      </c>
      <c r="H637" s="58">
        <v>5.83</v>
      </c>
      <c r="I637" s="58">
        <v>7.86</v>
      </c>
      <c r="J637" s="58">
        <v>19.09</v>
      </c>
      <c r="K637" s="58">
        <v>5.73</v>
      </c>
      <c r="L637" s="58">
        <v>8.8699999999999992</v>
      </c>
      <c r="M637" s="59">
        <f t="shared" si="130"/>
        <v>19.07</v>
      </c>
      <c r="N637" s="59">
        <f t="shared" si="130"/>
        <v>5.78</v>
      </c>
      <c r="O637" s="59">
        <f t="shared" si="130"/>
        <v>8.3650000000000002</v>
      </c>
      <c r="P637" s="60">
        <f t="shared" si="135"/>
        <v>0.18290115351194286</v>
      </c>
      <c r="Q637" s="22">
        <f t="shared" si="136"/>
        <v>1.6595869074375577E-6</v>
      </c>
      <c r="R637" s="61">
        <f t="shared" si="137"/>
        <v>3.6828575369210911E-9</v>
      </c>
      <c r="S637" s="22">
        <f t="shared" si="138"/>
        <v>1.3563439637256486E-17</v>
      </c>
      <c r="T637" s="62">
        <v>298</v>
      </c>
      <c r="U637" s="59">
        <f t="shared" si="139"/>
        <v>292.07</v>
      </c>
      <c r="V637" s="63">
        <f t="shared" si="140"/>
        <v>0.3424317007759709</v>
      </c>
      <c r="W637" s="64">
        <f t="shared" si="141"/>
        <v>2.2000456927388714</v>
      </c>
      <c r="X637" s="65">
        <f t="shared" si="131"/>
        <v>-3.3255099596057731E-8</v>
      </c>
      <c r="Y637" s="66">
        <f t="shared" si="132"/>
        <v>-3.3189314498802669E-8</v>
      </c>
      <c r="Z637" s="66">
        <f t="shared" si="133"/>
        <v>-3.3189444634603598E-8</v>
      </c>
      <c r="AA637" s="67">
        <f t="shared" si="134"/>
        <v>-3.3123789158281276E-8</v>
      </c>
      <c r="AB637" s="68">
        <f t="shared" si="143"/>
        <v>8.4054116759596476E-5</v>
      </c>
      <c r="AC637" s="69"/>
      <c r="AD637" s="70">
        <f t="shared" si="142"/>
        <v>0.84054116759596476</v>
      </c>
      <c r="AE637" s="70"/>
      <c r="AF637" s="74"/>
      <c r="AG637" s="71">
        <v>6310</v>
      </c>
    </row>
    <row r="638" spans="5:33">
      <c r="E638" s="73">
        <v>0.67365740740740743</v>
      </c>
      <c r="G638" s="58">
        <v>19.05</v>
      </c>
      <c r="H638" s="58">
        <v>5.83</v>
      </c>
      <c r="I638" s="58">
        <v>7.86</v>
      </c>
      <c r="J638" s="58">
        <v>19.09</v>
      </c>
      <c r="K638" s="58">
        <v>5.73</v>
      </c>
      <c r="L638" s="58">
        <v>9</v>
      </c>
      <c r="M638" s="59">
        <f t="shared" si="130"/>
        <v>19.07</v>
      </c>
      <c r="N638" s="59">
        <f t="shared" si="130"/>
        <v>5.78</v>
      </c>
      <c r="O638" s="59">
        <f t="shared" si="130"/>
        <v>8.43</v>
      </c>
      <c r="P638" s="60">
        <f t="shared" si="135"/>
        <v>0.18432238184168295</v>
      </c>
      <c r="Q638" s="22">
        <f t="shared" si="136"/>
        <v>1.6595869074375577E-6</v>
      </c>
      <c r="R638" s="61">
        <f t="shared" si="137"/>
        <v>3.6828575369210911E-9</v>
      </c>
      <c r="S638" s="22">
        <f t="shared" si="138"/>
        <v>1.3563439637256486E-17</v>
      </c>
      <c r="T638" s="62">
        <v>298</v>
      </c>
      <c r="U638" s="59">
        <f t="shared" si="139"/>
        <v>292.07</v>
      </c>
      <c r="V638" s="63">
        <f t="shared" si="140"/>
        <v>0.3424317007759709</v>
      </c>
      <c r="W638" s="64">
        <f t="shared" si="141"/>
        <v>2.2000456927388714</v>
      </c>
      <c r="X638" s="65">
        <f t="shared" si="131"/>
        <v>-3.3381176814578922E-8</v>
      </c>
      <c r="Y638" s="66">
        <f t="shared" si="132"/>
        <v>-3.3314629192636205E-8</v>
      </c>
      <c r="Z638" s="66">
        <f t="shared" si="133"/>
        <v>-3.3314761859798029E-8</v>
      </c>
      <c r="AA638" s="67">
        <f t="shared" si="134"/>
        <v>-3.3248346376055304E-8</v>
      </c>
      <c r="AB638" s="68">
        <f t="shared" si="143"/>
        <v>8.3722222747894561E-5</v>
      </c>
      <c r="AC638" s="69"/>
      <c r="AD638" s="70">
        <f t="shared" si="142"/>
        <v>0.83722222747894559</v>
      </c>
      <c r="AE638" s="70"/>
      <c r="AF638" s="74"/>
      <c r="AG638" s="71">
        <v>6320</v>
      </c>
    </row>
    <row r="639" spans="5:33">
      <c r="E639" s="73">
        <v>0.67377314814814815</v>
      </c>
      <c r="G639" s="58">
        <v>19.059999999999999</v>
      </c>
      <c r="H639" s="58">
        <v>5.83</v>
      </c>
      <c r="I639" s="58">
        <v>7.86</v>
      </c>
      <c r="J639" s="58">
        <v>19.09</v>
      </c>
      <c r="K639" s="58">
        <v>5.72</v>
      </c>
      <c r="L639" s="58">
        <v>9</v>
      </c>
      <c r="M639" s="59">
        <f t="shared" ref="M639:O702" si="144">(G639+J639)/2</f>
        <v>19.074999999999999</v>
      </c>
      <c r="N639" s="59">
        <f t="shared" si="144"/>
        <v>5.7750000000000004</v>
      </c>
      <c r="O639" s="59">
        <f t="shared" si="144"/>
        <v>8.43</v>
      </c>
      <c r="P639" s="60">
        <f t="shared" si="135"/>
        <v>0.18433936706914314</v>
      </c>
      <c r="Q639" s="22">
        <f t="shared" si="136"/>
        <v>1.6788040181225577E-6</v>
      </c>
      <c r="R639" s="61">
        <f t="shared" si="137"/>
        <v>3.6422132405526621E-9</v>
      </c>
      <c r="S639" s="22">
        <f t="shared" si="138"/>
        <v>1.3265717289657124E-17</v>
      </c>
      <c r="T639" s="62">
        <v>298</v>
      </c>
      <c r="U639" s="59">
        <f t="shared" si="139"/>
        <v>292.07499999999999</v>
      </c>
      <c r="V639" s="63">
        <f t="shared" si="140"/>
        <v>0.34213711542096176</v>
      </c>
      <c r="W639" s="64">
        <f t="shared" si="141"/>
        <v>2.198553890489384</v>
      </c>
      <c r="X639" s="65">
        <f t="shared" si="131"/>
        <v>-3.2543597124018644E-8</v>
      </c>
      <c r="Y639" s="66">
        <f t="shared" si="132"/>
        <v>-3.2480094458561529E-8</v>
      </c>
      <c r="Z639" s="66">
        <f t="shared" si="133"/>
        <v>-3.2480218371984644E-8</v>
      </c>
      <c r="AA639" s="67">
        <f t="shared" si="134"/>
        <v>-3.2416839136363513E-8</v>
      </c>
      <c r="AB639" s="68">
        <f t="shared" si="143"/>
        <v>8.3389075572402053E-5</v>
      </c>
      <c r="AC639" s="69"/>
      <c r="AD639" s="70">
        <f t="shared" si="142"/>
        <v>0.83389075572402049</v>
      </c>
      <c r="AE639" s="70"/>
      <c r="AF639" s="74"/>
      <c r="AG639" s="71">
        <v>6330</v>
      </c>
    </row>
    <row r="640" spans="5:33">
      <c r="E640" s="73">
        <v>0.67388888888888887</v>
      </c>
      <c r="G640" s="58">
        <v>19.059999999999999</v>
      </c>
      <c r="H640" s="58">
        <v>5.83</v>
      </c>
      <c r="I640" s="58">
        <v>7.89</v>
      </c>
      <c r="J640" s="58">
        <v>19.09</v>
      </c>
      <c r="K640" s="58">
        <v>5.72</v>
      </c>
      <c r="L640" s="58">
        <v>8.9499999999999993</v>
      </c>
      <c r="M640" s="59">
        <f t="shared" si="144"/>
        <v>19.074999999999999</v>
      </c>
      <c r="N640" s="59">
        <f t="shared" si="144"/>
        <v>5.7750000000000004</v>
      </c>
      <c r="O640" s="59">
        <f t="shared" si="144"/>
        <v>8.42</v>
      </c>
      <c r="P640" s="60">
        <f t="shared" si="135"/>
        <v>0.18412069640832565</v>
      </c>
      <c r="Q640" s="22">
        <f t="shared" si="136"/>
        <v>1.6788040181225577E-6</v>
      </c>
      <c r="R640" s="61">
        <f t="shared" si="137"/>
        <v>3.6422132405526621E-9</v>
      </c>
      <c r="S640" s="22">
        <f t="shared" si="138"/>
        <v>1.3265717289657124E-17</v>
      </c>
      <c r="T640" s="62">
        <v>298</v>
      </c>
      <c r="U640" s="59">
        <f t="shared" si="139"/>
        <v>292.07499999999999</v>
      </c>
      <c r="V640" s="63">
        <f t="shared" si="140"/>
        <v>0.34213711542096176</v>
      </c>
      <c r="W640" s="64">
        <f t="shared" si="141"/>
        <v>2.198553890489384</v>
      </c>
      <c r="X640" s="65">
        <f t="shared" si="131"/>
        <v>-3.2378385158730382E-8</v>
      </c>
      <c r="Y640" s="66">
        <f t="shared" si="132"/>
        <v>-3.2315279820087481E-8</v>
      </c>
      <c r="Z640" s="66">
        <f t="shared" si="133"/>
        <v>-3.231540281213127E-8</v>
      </c>
      <c r="AA640" s="67">
        <f t="shared" si="134"/>
        <v>-3.2252419986110186E-8</v>
      </c>
      <c r="AB640" s="68">
        <f t="shared" si="143"/>
        <v>8.3064273802532936E-5</v>
      </c>
      <c r="AC640" s="69"/>
      <c r="AD640" s="70">
        <f t="shared" si="142"/>
        <v>0.8306427380253294</v>
      </c>
      <c r="AE640" s="70"/>
      <c r="AF640" s="74"/>
      <c r="AG640" s="71">
        <v>6340</v>
      </c>
    </row>
    <row r="641" spans="5:33">
      <c r="E641" s="73">
        <v>0.67400462962962959</v>
      </c>
      <c r="G641" s="58">
        <v>19.059999999999999</v>
      </c>
      <c r="H641" s="58">
        <v>5.83</v>
      </c>
      <c r="I641" s="58">
        <v>7.88</v>
      </c>
      <c r="J641" s="58">
        <v>19.100000000000001</v>
      </c>
      <c r="K641" s="58">
        <v>5.72</v>
      </c>
      <c r="L641" s="58">
        <v>8.83</v>
      </c>
      <c r="M641" s="59">
        <f t="shared" si="144"/>
        <v>19.079999999999998</v>
      </c>
      <c r="N641" s="59">
        <f t="shared" si="144"/>
        <v>5.7750000000000004</v>
      </c>
      <c r="O641" s="59">
        <f t="shared" si="144"/>
        <v>8.3550000000000004</v>
      </c>
      <c r="P641" s="60">
        <f t="shared" si="135"/>
        <v>0.18271617432914716</v>
      </c>
      <c r="Q641" s="22">
        <f t="shared" si="136"/>
        <v>1.6788040181225577E-6</v>
      </c>
      <c r="R641" s="61">
        <f t="shared" si="137"/>
        <v>3.6437268945939616E-9</v>
      </c>
      <c r="S641" s="22">
        <f t="shared" si="138"/>
        <v>1.3276745682387354E-17</v>
      </c>
      <c r="T641" s="62">
        <v>298</v>
      </c>
      <c r="U641" s="59">
        <f t="shared" si="139"/>
        <v>292.08</v>
      </c>
      <c r="V641" s="63">
        <f t="shared" si="140"/>
        <v>0.34184254015172888</v>
      </c>
      <c r="W641" s="64">
        <f t="shared" si="141"/>
        <v>2.1970631508211396</v>
      </c>
      <c r="X641" s="65">
        <f t="shared" si="131"/>
        <v>-3.205473325573388E-8</v>
      </c>
      <c r="Y641" s="66">
        <f t="shared" si="132"/>
        <v>-3.199264164265223E-8</v>
      </c>
      <c r="Z641" s="66">
        <f t="shared" si="133"/>
        <v>-3.199276191719591E-8</v>
      </c>
      <c r="AA641" s="67">
        <f t="shared" si="134"/>
        <v>-3.1930790112702388E-8</v>
      </c>
      <c r="AB641" s="68">
        <f t="shared" si="143"/>
        <v>8.2741120185184138E-5</v>
      </c>
      <c r="AC641" s="69"/>
      <c r="AD641" s="70">
        <f t="shared" si="142"/>
        <v>0.82741120185184136</v>
      </c>
      <c r="AE641" s="70"/>
      <c r="AF641" s="74"/>
      <c r="AG641" s="71">
        <v>6350</v>
      </c>
    </row>
    <row r="642" spans="5:33">
      <c r="E642" s="73">
        <v>0.67412037037037031</v>
      </c>
      <c r="G642" s="58">
        <v>19.059999999999999</v>
      </c>
      <c r="H642" s="58">
        <v>5.83</v>
      </c>
      <c r="I642" s="58">
        <v>7.75</v>
      </c>
      <c r="J642" s="58">
        <v>19.100000000000001</v>
      </c>
      <c r="K642" s="58">
        <v>5.72</v>
      </c>
      <c r="L642" s="58">
        <v>8.93</v>
      </c>
      <c r="M642" s="59">
        <f t="shared" si="144"/>
        <v>19.079999999999998</v>
      </c>
      <c r="N642" s="59">
        <f t="shared" si="144"/>
        <v>5.7750000000000004</v>
      </c>
      <c r="O642" s="59">
        <f t="shared" si="144"/>
        <v>8.34</v>
      </c>
      <c r="P642" s="60">
        <f t="shared" si="135"/>
        <v>0.18238813810952575</v>
      </c>
      <c r="Q642" s="22">
        <f t="shared" si="136"/>
        <v>1.6788040181225577E-6</v>
      </c>
      <c r="R642" s="61">
        <f t="shared" si="137"/>
        <v>3.6437268945939616E-9</v>
      </c>
      <c r="S642" s="22">
        <f t="shared" si="138"/>
        <v>1.3276745682387354E-17</v>
      </c>
      <c r="T642" s="62">
        <v>298</v>
      </c>
      <c r="U642" s="59">
        <f t="shared" si="139"/>
        <v>292.08</v>
      </c>
      <c r="V642" s="63">
        <f t="shared" si="140"/>
        <v>0.34184254015172888</v>
      </c>
      <c r="W642" s="64">
        <f t="shared" si="141"/>
        <v>2.1970631508211396</v>
      </c>
      <c r="X642" s="65">
        <f t="shared" si="131"/>
        <v>-3.1873463894410957E-8</v>
      </c>
      <c r="Y642" s="66">
        <f t="shared" si="132"/>
        <v>-3.1811834253777974E-8</v>
      </c>
      <c r="Z642" s="66">
        <f t="shared" si="133"/>
        <v>-3.1811953419131849E-8</v>
      </c>
      <c r="AA642" s="67">
        <f t="shared" si="134"/>
        <v>-3.1750442483023137E-8</v>
      </c>
      <c r="AB642" s="68">
        <f t="shared" si="143"/>
        <v>8.2421192967703911E-5</v>
      </c>
      <c r="AC642" s="69"/>
      <c r="AD642" s="70">
        <f t="shared" si="142"/>
        <v>0.82421192967703916</v>
      </c>
      <c r="AE642" s="70"/>
      <c r="AF642" s="74"/>
      <c r="AG642" s="71">
        <v>6360</v>
      </c>
    </row>
    <row r="643" spans="5:33">
      <c r="E643" s="73">
        <v>0.67423611111111115</v>
      </c>
      <c r="G643" s="58">
        <v>19.059999999999999</v>
      </c>
      <c r="H643" s="58">
        <v>5.83</v>
      </c>
      <c r="I643" s="58">
        <v>7.75</v>
      </c>
      <c r="J643" s="58">
        <v>19.100000000000001</v>
      </c>
      <c r="K643" s="58">
        <v>5.72</v>
      </c>
      <c r="L643" s="58">
        <v>8.98</v>
      </c>
      <c r="M643" s="59">
        <f t="shared" si="144"/>
        <v>19.079999999999998</v>
      </c>
      <c r="N643" s="59">
        <f t="shared" si="144"/>
        <v>5.7750000000000004</v>
      </c>
      <c r="O643" s="59">
        <f t="shared" si="144"/>
        <v>8.3650000000000002</v>
      </c>
      <c r="P643" s="60">
        <f t="shared" si="135"/>
        <v>0.18293486514222818</v>
      </c>
      <c r="Q643" s="22">
        <f t="shared" si="136"/>
        <v>1.6788040181225577E-6</v>
      </c>
      <c r="R643" s="61">
        <f t="shared" si="137"/>
        <v>3.6437268945939616E-9</v>
      </c>
      <c r="S643" s="22">
        <f t="shared" si="138"/>
        <v>1.3276745682387354E-17</v>
      </c>
      <c r="T643" s="62">
        <v>298</v>
      </c>
      <c r="U643" s="59">
        <f t="shared" si="139"/>
        <v>292.08</v>
      </c>
      <c r="V643" s="63">
        <f t="shared" si="140"/>
        <v>0.34184254015172888</v>
      </c>
      <c r="W643" s="64">
        <f t="shared" si="141"/>
        <v>2.1970631508211396</v>
      </c>
      <c r="X643" s="65">
        <f t="shared" si="131"/>
        <v>-3.1845617824690607E-8</v>
      </c>
      <c r="Y643" s="66">
        <f t="shared" si="132"/>
        <v>-3.1783857446710273E-8</v>
      </c>
      <c r="Z643" s="66">
        <f t="shared" si="133"/>
        <v>-3.1783977222822298E-8</v>
      </c>
      <c r="AA643" s="67">
        <f t="shared" si="134"/>
        <v>-3.1722336156374027E-8</v>
      </c>
      <c r="AB643" s="68">
        <f t="shared" si="143"/>
        <v>8.2103073831498488E-5</v>
      </c>
      <c r="AC643" s="69"/>
      <c r="AD643" s="70">
        <f t="shared" si="142"/>
        <v>0.82103073831498485</v>
      </c>
      <c r="AE643" s="70"/>
      <c r="AF643" s="74"/>
      <c r="AG643" s="71">
        <v>6370</v>
      </c>
    </row>
    <row r="644" spans="5:33">
      <c r="E644" s="73">
        <v>0.67435185185185187</v>
      </c>
      <c r="G644" s="58">
        <v>19.059999999999999</v>
      </c>
      <c r="H644" s="58">
        <v>5.83</v>
      </c>
      <c r="I644" s="58">
        <v>7.74</v>
      </c>
      <c r="J644" s="58">
        <v>19.11</v>
      </c>
      <c r="K644" s="58">
        <v>5.72</v>
      </c>
      <c r="L644" s="58">
        <v>9.01</v>
      </c>
      <c r="M644" s="59">
        <f t="shared" si="144"/>
        <v>19.085000000000001</v>
      </c>
      <c r="N644" s="59">
        <f t="shared" si="144"/>
        <v>5.7750000000000004</v>
      </c>
      <c r="O644" s="59">
        <f t="shared" si="144"/>
        <v>8.375</v>
      </c>
      <c r="P644" s="60">
        <f t="shared" si="135"/>
        <v>0.18317043658705714</v>
      </c>
      <c r="Q644" s="22">
        <f t="shared" si="136"/>
        <v>1.6788040181225577E-6</v>
      </c>
      <c r="R644" s="61">
        <f t="shared" si="137"/>
        <v>3.6452411776891936E-9</v>
      </c>
      <c r="S644" s="22">
        <f t="shared" si="138"/>
        <v>1.3287783243520899E-17</v>
      </c>
      <c r="T644" s="62">
        <v>298</v>
      </c>
      <c r="U644" s="59">
        <f t="shared" si="139"/>
        <v>292.08499999999998</v>
      </c>
      <c r="V644" s="63">
        <f t="shared" si="140"/>
        <v>0.34154797496775569</v>
      </c>
      <c r="W644" s="64">
        <f t="shared" si="141"/>
        <v>2.1955734729418221</v>
      </c>
      <c r="X644" s="65">
        <f t="shared" si="131"/>
        <v>-3.1811161387819595E-8</v>
      </c>
      <c r="Y644" s="66">
        <f t="shared" si="132"/>
        <v>-3.1749295086675373E-8</v>
      </c>
      <c r="Z644" s="66">
        <f t="shared" si="133"/>
        <v>-3.1749415404169307E-8</v>
      </c>
      <c r="AA644" s="67">
        <f t="shared" si="134"/>
        <v>-3.1687668952532442E-8</v>
      </c>
      <c r="AB644" s="68">
        <f t="shared" si="143"/>
        <v>8.1785234459298266E-5</v>
      </c>
      <c r="AC644" s="69"/>
      <c r="AD644" s="70">
        <f t="shared" si="142"/>
        <v>0.81785234459298262</v>
      </c>
      <c r="AE644" s="70"/>
      <c r="AF644" s="74"/>
      <c r="AG644" s="71">
        <v>6380</v>
      </c>
    </row>
    <row r="645" spans="5:33">
      <c r="E645" s="73">
        <v>0.67446759259259259</v>
      </c>
      <c r="G645" s="58">
        <v>19.07</v>
      </c>
      <c r="H645" s="58">
        <v>5.83</v>
      </c>
      <c r="I645" s="58">
        <v>7.81</v>
      </c>
      <c r="J645" s="58">
        <v>19.11</v>
      </c>
      <c r="K645" s="58">
        <v>5.72</v>
      </c>
      <c r="L645" s="58">
        <v>9.01</v>
      </c>
      <c r="M645" s="59">
        <f t="shared" si="144"/>
        <v>19.09</v>
      </c>
      <c r="N645" s="59">
        <f t="shared" si="144"/>
        <v>5.7750000000000004</v>
      </c>
      <c r="O645" s="59">
        <f t="shared" si="144"/>
        <v>8.41</v>
      </c>
      <c r="P645" s="60">
        <f t="shared" si="135"/>
        <v>0.18395287928138715</v>
      </c>
      <c r="Q645" s="22">
        <f t="shared" si="136"/>
        <v>1.6788040181225577E-6</v>
      </c>
      <c r="R645" s="61">
        <f t="shared" si="137"/>
        <v>3.6467560900997821E-9</v>
      </c>
      <c r="S645" s="22">
        <f t="shared" si="138"/>
        <v>1.329882998067985E-17</v>
      </c>
      <c r="T645" s="62">
        <v>298</v>
      </c>
      <c r="U645" s="59">
        <f t="shared" si="139"/>
        <v>292.08999999999997</v>
      </c>
      <c r="V645" s="63">
        <f t="shared" si="140"/>
        <v>0.34125341986852131</v>
      </c>
      <c r="W645" s="64">
        <f t="shared" si="141"/>
        <v>2.1940848560597104</v>
      </c>
      <c r="X645" s="65">
        <f t="shared" si="131"/>
        <v>-3.1871092998151755E-8</v>
      </c>
      <c r="Y645" s="66">
        <f t="shared" si="132"/>
        <v>-3.1808751354693823E-8</v>
      </c>
      <c r="Z645" s="66">
        <f t="shared" si="133"/>
        <v>-3.1808873298441074E-8</v>
      </c>
      <c r="AA645" s="67">
        <f t="shared" si="134"/>
        <v>-3.1746653121672794E-8</v>
      </c>
      <c r="AB645" s="68">
        <f t="shared" si="143"/>
        <v>8.146774070709486E-5</v>
      </c>
      <c r="AC645" s="69"/>
      <c r="AD645" s="70">
        <f t="shared" si="142"/>
        <v>0.8146774070709486</v>
      </c>
      <c r="AE645" s="70"/>
      <c r="AF645" s="74"/>
      <c r="AG645" s="71">
        <v>6390</v>
      </c>
    </row>
    <row r="646" spans="5:33">
      <c r="E646" s="73">
        <v>0.67458333333333331</v>
      </c>
      <c r="G646" s="58">
        <v>19.07</v>
      </c>
      <c r="H646" s="58">
        <v>5.83</v>
      </c>
      <c r="I646" s="58">
        <v>7.81</v>
      </c>
      <c r="J646" s="58">
        <v>19.11</v>
      </c>
      <c r="K646" s="58">
        <v>5.72</v>
      </c>
      <c r="L646" s="58">
        <v>8.91</v>
      </c>
      <c r="M646" s="59">
        <f t="shared" si="144"/>
        <v>19.09</v>
      </c>
      <c r="N646" s="59">
        <f t="shared" si="144"/>
        <v>5.7750000000000004</v>
      </c>
      <c r="O646" s="59">
        <f t="shared" si="144"/>
        <v>8.36</v>
      </c>
      <c r="P646" s="60">
        <f t="shared" si="135"/>
        <v>0.18285922363762142</v>
      </c>
      <c r="Q646" s="22">
        <f t="shared" si="136"/>
        <v>1.6788040181225577E-6</v>
      </c>
      <c r="R646" s="61">
        <f t="shared" si="137"/>
        <v>3.6467560900997821E-9</v>
      </c>
      <c r="S646" s="22">
        <f t="shared" si="138"/>
        <v>1.329882998067985E-17</v>
      </c>
      <c r="T646" s="62">
        <v>298</v>
      </c>
      <c r="U646" s="59">
        <f t="shared" si="139"/>
        <v>292.08999999999997</v>
      </c>
      <c r="V646" s="63">
        <f t="shared" si="140"/>
        <v>0.34125341986852131</v>
      </c>
      <c r="W646" s="64">
        <f t="shared" si="141"/>
        <v>2.1940848560597104</v>
      </c>
      <c r="X646" s="65">
        <f t="shared" ref="X646:X709" si="145">-($B$2/W646)*P646*S646*AB646</f>
        <v>-3.1557909801330012E-8</v>
      </c>
      <c r="Y646" s="66">
        <f t="shared" ref="Y646:Y709" si="146">-(AB646+(5*X646))*$B$2*S646*P646/W646</f>
        <v>-3.1496547759608101E-8</v>
      </c>
      <c r="Z646" s="66">
        <f t="shared" ref="Z646:Z709" si="147">-(AB646+5*Y646)*$B$2*P646*S646/W646</f>
        <v>-3.1496667073599054E-8</v>
      </c>
      <c r="AA646" s="67">
        <f t="shared" ref="AA646:AA709" si="148">-(AB646+(10*Z646))*$B$2*P646*S646/W646</f>
        <v>-3.1435423881873486E-8</v>
      </c>
      <c r="AB646" s="68">
        <f t="shared" si="143"/>
        <v>8.1149652381384704E-5</v>
      </c>
      <c r="AC646" s="69"/>
      <c r="AD646" s="70">
        <f t="shared" si="142"/>
        <v>0.81149652381384707</v>
      </c>
      <c r="AE646" s="70"/>
      <c r="AF646" s="74"/>
      <c r="AG646" s="71">
        <v>6400</v>
      </c>
    </row>
    <row r="647" spans="5:33">
      <c r="E647" s="73">
        <v>0.67469907407407403</v>
      </c>
      <c r="G647" s="58">
        <v>19.07</v>
      </c>
      <c r="H647" s="58">
        <v>5.83</v>
      </c>
      <c r="I647" s="58">
        <v>7.8</v>
      </c>
      <c r="J647" s="58">
        <v>19.11</v>
      </c>
      <c r="K647" s="58">
        <v>5.72</v>
      </c>
      <c r="L647" s="58">
        <v>8.9600000000000009</v>
      </c>
      <c r="M647" s="59">
        <f t="shared" si="144"/>
        <v>19.09</v>
      </c>
      <c r="N647" s="59">
        <f t="shared" si="144"/>
        <v>5.7750000000000004</v>
      </c>
      <c r="O647" s="59">
        <f t="shared" si="144"/>
        <v>8.3800000000000008</v>
      </c>
      <c r="P647" s="60">
        <f t="shared" ref="P647:P710" si="149">((O647/32000)*(1/((-0.026*M647+1.9067)/1000)))/1.013</f>
        <v>0.18329668589512771</v>
      </c>
      <c r="Q647" s="22">
        <f t="shared" ref="Q647:Q710" si="150">POWER(10, -N647)</f>
        <v>1.6788040181225577E-6</v>
      </c>
      <c r="R647" s="61">
        <f t="shared" ref="R647:R710" si="151">(0.00000000000001*(0.1253*EXP(0.0831*M647)))/Q647</f>
        <v>3.6467560900997821E-9</v>
      </c>
      <c r="S647" s="22">
        <f t="shared" ref="S647:S710" si="152">POWER(R647, 2)</f>
        <v>1.329882998067985E-17</v>
      </c>
      <c r="T647" s="62">
        <v>298</v>
      </c>
      <c r="U647" s="59">
        <f t="shared" ref="U647:U710" si="153">273+M647</f>
        <v>292.08999999999997</v>
      </c>
      <c r="V647" s="63">
        <f t="shared" ref="V647:V710" si="154">((1/U647)-(1/298))*5026</f>
        <v>0.34125341986852131</v>
      </c>
      <c r="W647" s="64">
        <f t="shared" ref="W647:W710" si="155">POWER(10,V647)</f>
        <v>2.1940848560597104</v>
      </c>
      <c r="X647" s="65">
        <f t="shared" si="145"/>
        <v>-3.1510628400563592E-8</v>
      </c>
      <c r="Y647" s="66">
        <f t="shared" si="146"/>
        <v>-3.1449211714856556E-8</v>
      </c>
      <c r="Z647" s="66">
        <f t="shared" si="147"/>
        <v>-3.144933142079308E-8</v>
      </c>
      <c r="AA647" s="67">
        <f t="shared" si="148"/>
        <v>-3.1388033974390045E-8</v>
      </c>
      <c r="AB647" s="68">
        <f t="shared" si="143"/>
        <v>8.0834686109135346E-5</v>
      </c>
      <c r="AC647" s="69"/>
      <c r="AD647" s="70">
        <f t="shared" ref="AD647:AD710" si="156">AB647*10000</f>
        <v>0.80834686109135345</v>
      </c>
      <c r="AE647" s="70"/>
      <c r="AF647" s="74"/>
      <c r="AG647" s="71">
        <v>6410</v>
      </c>
    </row>
    <row r="648" spans="5:33">
      <c r="E648" s="73">
        <v>0.67481481481481476</v>
      </c>
      <c r="G648" s="58">
        <v>19.07</v>
      </c>
      <c r="H648" s="58">
        <v>5.83</v>
      </c>
      <c r="I648" s="58">
        <v>7.74</v>
      </c>
      <c r="J648" s="58">
        <v>19.11</v>
      </c>
      <c r="K648" s="58">
        <v>5.72</v>
      </c>
      <c r="L648" s="58">
        <v>9.01</v>
      </c>
      <c r="M648" s="59">
        <f t="shared" si="144"/>
        <v>19.09</v>
      </c>
      <c r="N648" s="59">
        <f t="shared" si="144"/>
        <v>5.7750000000000004</v>
      </c>
      <c r="O648" s="59">
        <f t="shared" si="144"/>
        <v>8.375</v>
      </c>
      <c r="P648" s="60">
        <f t="shared" si="149"/>
        <v>0.18318732033075114</v>
      </c>
      <c r="Q648" s="22">
        <f t="shared" si="150"/>
        <v>1.6788040181225577E-6</v>
      </c>
      <c r="R648" s="61">
        <f t="shared" si="151"/>
        <v>3.6467560900997821E-9</v>
      </c>
      <c r="S648" s="22">
        <f t="shared" si="152"/>
        <v>1.329882998067985E-17</v>
      </c>
      <c r="T648" s="62">
        <v>298</v>
      </c>
      <c r="U648" s="59">
        <f t="shared" si="153"/>
        <v>292.08999999999997</v>
      </c>
      <c r="V648" s="63">
        <f t="shared" si="154"/>
        <v>0.34125341986852131</v>
      </c>
      <c r="W648" s="64">
        <f t="shared" si="155"/>
        <v>2.1940848560597104</v>
      </c>
      <c r="X648" s="65">
        <f t="shared" si="145"/>
        <v>-3.1369306186245604E-8</v>
      </c>
      <c r="Y648" s="66">
        <f t="shared" si="146"/>
        <v>-3.1308201429068311E-8</v>
      </c>
      <c r="Z648" s="66">
        <f t="shared" si="147"/>
        <v>-3.130832045597084E-8</v>
      </c>
      <c r="AA648" s="67">
        <f t="shared" si="148"/>
        <v>-3.1247334261987372E-8</v>
      </c>
      <c r="AB648" s="68">
        <f t="shared" ref="AB648:AB711" si="157">AB647+10*(0.166666666666666*(X647+2*Y647+2*Z647+AA647))</f>
        <v>8.0520193194724929E-5</v>
      </c>
      <c r="AC648" s="69"/>
      <c r="AD648" s="70">
        <f t="shared" si="156"/>
        <v>0.80520193194724932</v>
      </c>
      <c r="AE648" s="70"/>
      <c r="AF648" s="74"/>
      <c r="AG648" s="71">
        <v>6420</v>
      </c>
    </row>
    <row r="649" spans="5:33">
      <c r="E649" s="73">
        <v>0.67493055555555559</v>
      </c>
      <c r="G649" s="58">
        <v>19.07</v>
      </c>
      <c r="H649" s="58">
        <v>5.83</v>
      </c>
      <c r="I649" s="58">
        <v>7.76</v>
      </c>
      <c r="J649" s="58">
        <v>19.11</v>
      </c>
      <c r="K649" s="58">
        <v>5.72</v>
      </c>
      <c r="L649" s="58">
        <v>9.02</v>
      </c>
      <c r="M649" s="59">
        <f t="shared" si="144"/>
        <v>19.09</v>
      </c>
      <c r="N649" s="59">
        <f t="shared" si="144"/>
        <v>5.7750000000000004</v>
      </c>
      <c r="O649" s="59">
        <f t="shared" si="144"/>
        <v>8.39</v>
      </c>
      <c r="P649" s="60">
        <f t="shared" si="149"/>
        <v>0.18351541702388086</v>
      </c>
      <c r="Q649" s="22">
        <f t="shared" si="150"/>
        <v>1.6788040181225577E-6</v>
      </c>
      <c r="R649" s="61">
        <f t="shared" si="151"/>
        <v>3.6467560900997821E-9</v>
      </c>
      <c r="S649" s="22">
        <f t="shared" si="152"/>
        <v>1.329882998067985E-17</v>
      </c>
      <c r="T649" s="62">
        <v>298</v>
      </c>
      <c r="U649" s="59">
        <f t="shared" si="153"/>
        <v>292.08999999999997</v>
      </c>
      <c r="V649" s="63">
        <f t="shared" si="154"/>
        <v>0.34125341986852131</v>
      </c>
      <c r="W649" s="64">
        <f t="shared" si="155"/>
        <v>2.1940848560597104</v>
      </c>
      <c r="X649" s="65">
        <f t="shared" si="145"/>
        <v>-3.1303299791933003E-8</v>
      </c>
      <c r="Y649" s="66">
        <f t="shared" si="146"/>
        <v>-3.124221439856032E-8</v>
      </c>
      <c r="Z649" s="66">
        <f t="shared" si="147"/>
        <v>-3.1242333600858749E-8</v>
      </c>
      <c r="AA649" s="67">
        <f t="shared" si="148"/>
        <v>-3.1181366944560748E-8</v>
      </c>
      <c r="AB649" s="68">
        <f t="shared" si="157"/>
        <v>8.0207110387694414E-5</v>
      </c>
      <c r="AC649" s="69"/>
      <c r="AD649" s="70">
        <f t="shared" si="156"/>
        <v>0.80207110387694414</v>
      </c>
      <c r="AE649" s="70"/>
      <c r="AF649" s="74"/>
      <c r="AG649" s="71">
        <v>6430</v>
      </c>
    </row>
    <row r="650" spans="5:33">
      <c r="E650" s="73">
        <v>0.67504629629629631</v>
      </c>
      <c r="G650" s="58">
        <v>19.07</v>
      </c>
      <c r="H650" s="58">
        <v>5.83</v>
      </c>
      <c r="I650" s="58">
        <v>7.77</v>
      </c>
      <c r="J650" s="58">
        <v>19.11</v>
      </c>
      <c r="K650" s="58">
        <v>5.72</v>
      </c>
      <c r="L650" s="58">
        <v>9</v>
      </c>
      <c r="M650" s="59">
        <f t="shared" si="144"/>
        <v>19.09</v>
      </c>
      <c r="N650" s="59">
        <f t="shared" si="144"/>
        <v>5.7750000000000004</v>
      </c>
      <c r="O650" s="59">
        <f t="shared" si="144"/>
        <v>8.3849999999999998</v>
      </c>
      <c r="P650" s="60">
        <f t="shared" si="149"/>
        <v>0.18340605145950428</v>
      </c>
      <c r="Q650" s="22">
        <f t="shared" si="150"/>
        <v>1.6788040181225577E-6</v>
      </c>
      <c r="R650" s="61">
        <f t="shared" si="151"/>
        <v>3.6467560900997821E-9</v>
      </c>
      <c r="S650" s="22">
        <f t="shared" si="152"/>
        <v>1.329882998067985E-17</v>
      </c>
      <c r="T650" s="62">
        <v>298</v>
      </c>
      <c r="U650" s="59">
        <f t="shared" si="153"/>
        <v>292.08999999999997</v>
      </c>
      <c r="V650" s="63">
        <f t="shared" si="154"/>
        <v>0.34125341986852131</v>
      </c>
      <c r="W650" s="64">
        <f t="shared" si="155"/>
        <v>2.1940848560597104</v>
      </c>
      <c r="X650" s="65">
        <f t="shared" si="145"/>
        <v>-3.1162784640402816E-8</v>
      </c>
      <c r="Y650" s="66">
        <f t="shared" si="146"/>
        <v>-3.1102009689180042E-8</v>
      </c>
      <c r="Z650" s="66">
        <f t="shared" si="147"/>
        <v>-3.1102128215003032E-8</v>
      </c>
      <c r="AA650" s="67">
        <f t="shared" si="148"/>
        <v>-3.1041471327295319E-8</v>
      </c>
      <c r="AB650" s="68">
        <f t="shared" si="157"/>
        <v>7.9894687449802193E-5</v>
      </c>
      <c r="AC650" s="69"/>
      <c r="AD650" s="70">
        <f t="shared" si="156"/>
        <v>0.79894687449802193</v>
      </c>
      <c r="AE650" s="70"/>
      <c r="AF650" s="74"/>
      <c r="AG650" s="71">
        <v>6440</v>
      </c>
    </row>
    <row r="651" spans="5:33">
      <c r="E651" s="73">
        <v>0.67516203703703703</v>
      </c>
      <c r="G651" s="58">
        <v>19.07</v>
      </c>
      <c r="H651" s="58">
        <v>5.83</v>
      </c>
      <c r="I651" s="58">
        <v>7.8</v>
      </c>
      <c r="J651" s="58">
        <v>19.11</v>
      </c>
      <c r="K651" s="58">
        <v>5.72</v>
      </c>
      <c r="L651" s="58">
        <v>8.93</v>
      </c>
      <c r="M651" s="59">
        <f t="shared" si="144"/>
        <v>19.09</v>
      </c>
      <c r="N651" s="59">
        <f t="shared" si="144"/>
        <v>5.7750000000000004</v>
      </c>
      <c r="O651" s="59">
        <f t="shared" si="144"/>
        <v>8.3650000000000002</v>
      </c>
      <c r="P651" s="60">
        <f t="shared" si="149"/>
        <v>0.18296858920199804</v>
      </c>
      <c r="Q651" s="22">
        <f t="shared" si="150"/>
        <v>1.6788040181225577E-6</v>
      </c>
      <c r="R651" s="61">
        <f t="shared" si="151"/>
        <v>3.6467560900997821E-9</v>
      </c>
      <c r="S651" s="22">
        <f t="shared" si="152"/>
        <v>1.329882998067985E-17</v>
      </c>
      <c r="T651" s="62">
        <v>298</v>
      </c>
      <c r="U651" s="59">
        <f t="shared" si="153"/>
        <v>292.08999999999997</v>
      </c>
      <c r="V651" s="63">
        <f t="shared" si="154"/>
        <v>0.34125341986852131</v>
      </c>
      <c r="W651" s="64">
        <f t="shared" si="155"/>
        <v>2.1940848560597104</v>
      </c>
      <c r="X651" s="65">
        <f t="shared" si="145"/>
        <v>-3.0967431001121998E-8</v>
      </c>
      <c r="Y651" s="66">
        <f t="shared" si="146"/>
        <v>-3.0907181089034573E-8</v>
      </c>
      <c r="Z651" s="66">
        <f t="shared" si="147"/>
        <v>-3.0907298310637702E-8</v>
      </c>
      <c r="AA651" s="67">
        <f t="shared" si="148"/>
        <v>-3.0847165164023134E-8</v>
      </c>
      <c r="AB651" s="68">
        <f t="shared" si="157"/>
        <v>7.9583666563508748E-5</v>
      </c>
      <c r="AC651" s="69"/>
      <c r="AD651" s="70">
        <f t="shared" si="156"/>
        <v>0.79583666563508748</v>
      </c>
      <c r="AE651" s="70"/>
      <c r="AF651" s="74"/>
      <c r="AG651" s="71">
        <v>6450</v>
      </c>
    </row>
    <row r="652" spans="5:33">
      <c r="E652" s="73">
        <v>0.67527777777777775</v>
      </c>
      <c r="G652" s="58">
        <v>19.07</v>
      </c>
      <c r="H652" s="58">
        <v>5.83</v>
      </c>
      <c r="I652" s="58">
        <v>7.83</v>
      </c>
      <c r="J652" s="58">
        <v>19.11</v>
      </c>
      <c r="K652" s="58">
        <v>5.72</v>
      </c>
      <c r="L652" s="58">
        <v>8.9499999999999993</v>
      </c>
      <c r="M652" s="59">
        <f t="shared" si="144"/>
        <v>19.09</v>
      </c>
      <c r="N652" s="59">
        <f t="shared" si="144"/>
        <v>5.7750000000000004</v>
      </c>
      <c r="O652" s="59">
        <f t="shared" si="144"/>
        <v>8.39</v>
      </c>
      <c r="P652" s="60">
        <f t="shared" si="149"/>
        <v>0.18351541702388086</v>
      </c>
      <c r="Q652" s="22">
        <f t="shared" si="150"/>
        <v>1.6788040181225577E-6</v>
      </c>
      <c r="R652" s="61">
        <f t="shared" si="151"/>
        <v>3.6467560900997821E-9</v>
      </c>
      <c r="S652" s="22">
        <f t="shared" si="152"/>
        <v>1.329882998067985E-17</v>
      </c>
      <c r="T652" s="62">
        <v>298</v>
      </c>
      <c r="U652" s="59">
        <f t="shared" si="153"/>
        <v>292.08999999999997</v>
      </c>
      <c r="V652" s="63">
        <f t="shared" si="154"/>
        <v>0.34125341986852131</v>
      </c>
      <c r="W652" s="64">
        <f t="shared" si="155"/>
        <v>2.1940848560597104</v>
      </c>
      <c r="X652" s="65">
        <f t="shared" si="145"/>
        <v>-3.0939356485867334E-8</v>
      </c>
      <c r="Y652" s="66">
        <f t="shared" si="146"/>
        <v>-3.0878981293021888E-8</v>
      </c>
      <c r="Z652" s="66">
        <f t="shared" si="147"/>
        <v>-3.0879099109431962E-8</v>
      </c>
      <c r="AA652" s="67">
        <f t="shared" si="148"/>
        <v>-3.0818841273181696E-8</v>
      </c>
      <c r="AB652" s="68">
        <f t="shared" si="157"/>
        <v>7.9274593971901273E-5</v>
      </c>
      <c r="AC652" s="69"/>
      <c r="AD652" s="70">
        <f t="shared" si="156"/>
        <v>0.79274593971901275</v>
      </c>
      <c r="AE652" s="70"/>
      <c r="AF652" s="74"/>
      <c r="AG652" s="71">
        <v>6460</v>
      </c>
    </row>
    <row r="653" spans="5:33">
      <c r="E653" s="73">
        <v>0.67539351851851848</v>
      </c>
      <c r="G653" s="58">
        <v>19.07</v>
      </c>
      <c r="H653" s="58">
        <v>5.83</v>
      </c>
      <c r="I653" s="58">
        <v>7.75</v>
      </c>
      <c r="J653" s="58">
        <v>19.12</v>
      </c>
      <c r="K653" s="58">
        <v>5.72</v>
      </c>
      <c r="L653" s="58">
        <v>8.99</v>
      </c>
      <c r="M653" s="59">
        <f t="shared" si="144"/>
        <v>19.094999999999999</v>
      </c>
      <c r="N653" s="59">
        <f t="shared" si="144"/>
        <v>5.7750000000000004</v>
      </c>
      <c r="O653" s="59">
        <f t="shared" si="144"/>
        <v>8.370000000000001</v>
      </c>
      <c r="P653" s="60">
        <f t="shared" si="149"/>
        <v>0.18309483154116993</v>
      </c>
      <c r="Q653" s="22">
        <f t="shared" si="150"/>
        <v>1.6788040181225577E-6</v>
      </c>
      <c r="R653" s="61">
        <f t="shared" si="151"/>
        <v>3.6482716320872632E-9</v>
      </c>
      <c r="S653" s="22">
        <f t="shared" si="152"/>
        <v>1.3309885901492663E-17</v>
      </c>
      <c r="T653" s="62">
        <v>298</v>
      </c>
      <c r="U653" s="59">
        <f t="shared" si="153"/>
        <v>292.09500000000003</v>
      </c>
      <c r="V653" s="63">
        <f t="shared" si="154"/>
        <v>0.34095887485350684</v>
      </c>
      <c r="W653" s="64">
        <f t="shared" si="155"/>
        <v>2.1925972993837086</v>
      </c>
      <c r="X653" s="65">
        <f t="shared" si="145"/>
        <v>-3.0794650685702089E-8</v>
      </c>
      <c r="Y653" s="66">
        <f t="shared" si="146"/>
        <v>-3.0734605041237515E-8</v>
      </c>
      <c r="Z653" s="66">
        <f t="shared" si="147"/>
        <v>-3.0734722122592204E-8</v>
      </c>
      <c r="AA653" s="67">
        <f t="shared" si="148"/>
        <v>-3.0674793102894868E-8</v>
      </c>
      <c r="AB653" s="68">
        <f t="shared" si="157"/>
        <v>7.8965803374294674E-5</v>
      </c>
      <c r="AC653" s="69"/>
      <c r="AD653" s="70">
        <f t="shared" si="156"/>
        <v>0.78965803374294674</v>
      </c>
      <c r="AE653" s="70"/>
      <c r="AF653" s="74"/>
      <c r="AG653" s="71">
        <v>6470</v>
      </c>
    </row>
    <row r="654" spans="5:33">
      <c r="E654" s="73">
        <v>0.6755092592592592</v>
      </c>
      <c r="G654" s="58">
        <v>19.079999999999998</v>
      </c>
      <c r="H654" s="58">
        <v>5.83</v>
      </c>
      <c r="I654" s="58">
        <v>7.76</v>
      </c>
      <c r="J654" s="58">
        <v>19.12</v>
      </c>
      <c r="K654" s="58">
        <v>5.72</v>
      </c>
      <c r="L654" s="58">
        <v>9.0399999999999991</v>
      </c>
      <c r="M654" s="59">
        <f t="shared" si="144"/>
        <v>19.100000000000001</v>
      </c>
      <c r="N654" s="59">
        <f t="shared" si="144"/>
        <v>5.7750000000000004</v>
      </c>
      <c r="O654" s="59">
        <f t="shared" si="144"/>
        <v>8.3999999999999986</v>
      </c>
      <c r="P654" s="60">
        <f t="shared" si="149"/>
        <v>0.1837680258056513</v>
      </c>
      <c r="Q654" s="22">
        <f t="shared" si="150"/>
        <v>1.6788040181225577E-6</v>
      </c>
      <c r="R654" s="61">
        <f t="shared" si="151"/>
        <v>3.6497878039132796E-9</v>
      </c>
      <c r="S654" s="22">
        <f t="shared" si="152"/>
        <v>1.3320951013594121E-17</v>
      </c>
      <c r="T654" s="62">
        <v>298</v>
      </c>
      <c r="U654" s="59">
        <f t="shared" si="153"/>
        <v>292.10000000000002</v>
      </c>
      <c r="V654" s="63">
        <f t="shared" si="154"/>
        <v>0.34066433992220019</v>
      </c>
      <c r="W654" s="64">
        <f t="shared" si="155"/>
        <v>2.1911108021233709</v>
      </c>
      <c r="X654" s="65">
        <f t="shared" si="145"/>
        <v>-3.0834076295103077E-8</v>
      </c>
      <c r="Y654" s="66">
        <f t="shared" si="146"/>
        <v>-3.0773641581358141E-8</v>
      </c>
      <c r="Z654" s="66">
        <f t="shared" si="147"/>
        <v>-3.0773760033248516E-8</v>
      </c>
      <c r="AA654" s="67">
        <f t="shared" si="148"/>
        <v>-3.0713443307063146E-8</v>
      </c>
      <c r="AB654" s="68">
        <f t="shared" si="157"/>
        <v>7.8658456544100909E-5</v>
      </c>
      <c r="AC654" s="69"/>
      <c r="AD654" s="70">
        <f t="shared" si="156"/>
        <v>0.78658456544100908</v>
      </c>
      <c r="AE654" s="70"/>
      <c r="AF654" s="74"/>
      <c r="AG654" s="71">
        <v>6480</v>
      </c>
    </row>
    <row r="655" spans="5:33">
      <c r="E655" s="73">
        <v>0.67562500000000003</v>
      </c>
      <c r="G655" s="58">
        <v>19.079999999999998</v>
      </c>
      <c r="H655" s="58">
        <v>5.83</v>
      </c>
      <c r="I655" s="58">
        <v>7.76</v>
      </c>
      <c r="J655" s="58">
        <v>19.12</v>
      </c>
      <c r="K655" s="58">
        <v>5.72</v>
      </c>
      <c r="L655" s="58">
        <v>9.01</v>
      </c>
      <c r="M655" s="59">
        <f t="shared" si="144"/>
        <v>19.100000000000001</v>
      </c>
      <c r="N655" s="59">
        <f t="shared" si="144"/>
        <v>5.7750000000000004</v>
      </c>
      <c r="O655" s="59">
        <f t="shared" si="144"/>
        <v>8.3849999999999998</v>
      </c>
      <c r="P655" s="60">
        <f t="shared" si="149"/>
        <v>0.18343986861671266</v>
      </c>
      <c r="Q655" s="22">
        <f t="shared" si="150"/>
        <v>1.6788040181225577E-6</v>
      </c>
      <c r="R655" s="61">
        <f t="shared" si="151"/>
        <v>3.6497878039132796E-9</v>
      </c>
      <c r="S655" s="22">
        <f t="shared" si="152"/>
        <v>1.3320951013594121E-17</v>
      </c>
      <c r="T655" s="62">
        <v>298</v>
      </c>
      <c r="U655" s="59">
        <f t="shared" si="153"/>
        <v>292.10000000000002</v>
      </c>
      <c r="V655" s="63">
        <f t="shared" si="154"/>
        <v>0.34066433992220019</v>
      </c>
      <c r="W655" s="64">
        <f t="shared" si="155"/>
        <v>2.1911108021233709</v>
      </c>
      <c r="X655" s="65">
        <f t="shared" si="145"/>
        <v>-3.0658598027389625E-8</v>
      </c>
      <c r="Y655" s="66">
        <f t="shared" si="146"/>
        <v>-3.0598614555576584E-8</v>
      </c>
      <c r="Z655" s="66">
        <f t="shared" si="147"/>
        <v>-3.0598731913092E-8</v>
      </c>
      <c r="AA655" s="67">
        <f t="shared" si="148"/>
        <v>-3.0538865339575005E-8</v>
      </c>
      <c r="AB655" s="68">
        <f t="shared" si="157"/>
        <v>7.8350719339381945E-5</v>
      </c>
      <c r="AC655" s="69"/>
      <c r="AD655" s="70">
        <f t="shared" si="156"/>
        <v>0.78350719339381947</v>
      </c>
      <c r="AE655" s="70"/>
      <c r="AF655" s="74"/>
      <c r="AG655" s="71">
        <v>6490</v>
      </c>
    </row>
    <row r="656" spans="5:33">
      <c r="E656" s="73">
        <v>0.67574074074074075</v>
      </c>
      <c r="G656" s="58">
        <v>19.079999999999998</v>
      </c>
      <c r="H656" s="58">
        <v>5.83</v>
      </c>
      <c r="I656" s="58">
        <v>7.75</v>
      </c>
      <c r="J656" s="58">
        <v>19.12</v>
      </c>
      <c r="K656" s="58">
        <v>5.72</v>
      </c>
      <c r="L656" s="58">
        <v>8.9600000000000009</v>
      </c>
      <c r="M656" s="59">
        <f t="shared" si="144"/>
        <v>19.100000000000001</v>
      </c>
      <c r="N656" s="59">
        <f t="shared" si="144"/>
        <v>5.7750000000000004</v>
      </c>
      <c r="O656" s="59">
        <f t="shared" si="144"/>
        <v>8.3550000000000004</v>
      </c>
      <c r="P656" s="60">
        <f t="shared" si="149"/>
        <v>0.18278355423883533</v>
      </c>
      <c r="Q656" s="22">
        <f t="shared" si="150"/>
        <v>1.6788040181225577E-6</v>
      </c>
      <c r="R656" s="61">
        <f t="shared" si="151"/>
        <v>3.6497878039132796E-9</v>
      </c>
      <c r="S656" s="22">
        <f t="shared" si="152"/>
        <v>1.3320951013594121E-17</v>
      </c>
      <c r="T656" s="62">
        <v>298</v>
      </c>
      <c r="U656" s="59">
        <f t="shared" si="153"/>
        <v>292.10000000000002</v>
      </c>
      <c r="V656" s="63">
        <f t="shared" si="154"/>
        <v>0.34066433992220019</v>
      </c>
      <c r="W656" s="64">
        <f t="shared" si="155"/>
        <v>2.1911108021233709</v>
      </c>
      <c r="X656" s="65">
        <f t="shared" si="145"/>
        <v>-3.0429603004600756E-8</v>
      </c>
      <c r="Y656" s="66">
        <f t="shared" si="146"/>
        <v>-3.0370280567941801E-8</v>
      </c>
      <c r="Z656" s="66">
        <f t="shared" si="147"/>
        <v>-3.0370396216887028E-8</v>
      </c>
      <c r="AA656" s="67">
        <f t="shared" si="148"/>
        <v>-3.0311188978258633E-8</v>
      </c>
      <c r="AB656" s="68">
        <f t="shared" si="157"/>
        <v>7.8044732412208112E-5</v>
      </c>
      <c r="AC656" s="69"/>
      <c r="AD656" s="70">
        <f t="shared" si="156"/>
        <v>0.78044732412208107</v>
      </c>
      <c r="AE656" s="70"/>
      <c r="AF656" s="74"/>
      <c r="AG656" s="71">
        <v>6500</v>
      </c>
    </row>
    <row r="657" spans="5:33">
      <c r="E657" s="73">
        <v>0.67585648148148147</v>
      </c>
      <c r="G657" s="58">
        <v>19.079999999999998</v>
      </c>
      <c r="H657" s="58">
        <v>5.83</v>
      </c>
      <c r="I657" s="58">
        <v>7.75</v>
      </c>
      <c r="J657" s="58">
        <v>19.12</v>
      </c>
      <c r="K657" s="58">
        <v>5.72</v>
      </c>
      <c r="L657" s="58">
        <v>8.98</v>
      </c>
      <c r="M657" s="59">
        <f t="shared" si="144"/>
        <v>19.100000000000001</v>
      </c>
      <c r="N657" s="59">
        <f t="shared" si="144"/>
        <v>5.7750000000000004</v>
      </c>
      <c r="O657" s="59">
        <f t="shared" si="144"/>
        <v>8.3650000000000002</v>
      </c>
      <c r="P657" s="60">
        <f t="shared" si="149"/>
        <v>0.1830023256981278</v>
      </c>
      <c r="Q657" s="22">
        <f t="shared" si="150"/>
        <v>1.6788040181225577E-6</v>
      </c>
      <c r="R657" s="61">
        <f t="shared" si="151"/>
        <v>3.6497878039132796E-9</v>
      </c>
      <c r="S657" s="22">
        <f t="shared" si="152"/>
        <v>1.3320951013594121E-17</v>
      </c>
      <c r="T657" s="62">
        <v>298</v>
      </c>
      <c r="U657" s="59">
        <f t="shared" si="153"/>
        <v>292.10000000000002</v>
      </c>
      <c r="V657" s="63">
        <f t="shared" si="154"/>
        <v>0.34066433992220019</v>
      </c>
      <c r="W657" s="64">
        <f t="shared" si="155"/>
        <v>2.1911108021233709</v>
      </c>
      <c r="X657" s="65">
        <f t="shared" si="145"/>
        <v>-3.0347468230147822E-8</v>
      </c>
      <c r="Y657" s="66">
        <f t="shared" si="146"/>
        <v>-3.0288235104360453E-8</v>
      </c>
      <c r="Z657" s="66">
        <f t="shared" si="147"/>
        <v>-3.028835071740481E-8</v>
      </c>
      <c r="AA657" s="67">
        <f t="shared" si="148"/>
        <v>-3.022923275334757E-8</v>
      </c>
      <c r="AB657" s="68">
        <f t="shared" si="157"/>
        <v>7.7741028836287253E-5</v>
      </c>
      <c r="AC657" s="69"/>
      <c r="AD657" s="70">
        <f t="shared" si="156"/>
        <v>0.77741028836287251</v>
      </c>
      <c r="AE657" s="70"/>
      <c r="AF657" s="74"/>
      <c r="AG657" s="71">
        <v>6510</v>
      </c>
    </row>
    <row r="658" spans="5:33">
      <c r="E658" s="73">
        <v>0.6759722222222222</v>
      </c>
      <c r="G658" s="58">
        <v>19.079999999999998</v>
      </c>
      <c r="H658" s="58">
        <v>5.83</v>
      </c>
      <c r="I658" s="58">
        <v>7.76</v>
      </c>
      <c r="J658" s="58">
        <v>19.12</v>
      </c>
      <c r="K658" s="58">
        <v>5.72</v>
      </c>
      <c r="L658" s="58">
        <v>8.9600000000000009</v>
      </c>
      <c r="M658" s="59">
        <f t="shared" si="144"/>
        <v>19.100000000000001</v>
      </c>
      <c r="N658" s="59">
        <f t="shared" si="144"/>
        <v>5.7750000000000004</v>
      </c>
      <c r="O658" s="59">
        <f t="shared" si="144"/>
        <v>8.36</v>
      </c>
      <c r="P658" s="60">
        <f t="shared" si="149"/>
        <v>0.18289293996848155</v>
      </c>
      <c r="Q658" s="22">
        <f t="shared" si="150"/>
        <v>1.6788040181225577E-6</v>
      </c>
      <c r="R658" s="61">
        <f t="shared" si="151"/>
        <v>3.6497878039132796E-9</v>
      </c>
      <c r="S658" s="22">
        <f t="shared" si="152"/>
        <v>1.3320951013594121E-17</v>
      </c>
      <c r="T658" s="62">
        <v>298</v>
      </c>
      <c r="U658" s="59">
        <f t="shared" si="153"/>
        <v>292.10000000000002</v>
      </c>
      <c r="V658" s="63">
        <f t="shared" si="154"/>
        <v>0.34066433992220019</v>
      </c>
      <c r="W658" s="64">
        <f t="shared" si="155"/>
        <v>2.1911108021233709</v>
      </c>
      <c r="X658" s="65">
        <f t="shared" si="145"/>
        <v>-3.0211164026073253E-8</v>
      </c>
      <c r="Y658" s="66">
        <f t="shared" si="146"/>
        <v>-3.0152232189355041E-8</v>
      </c>
      <c r="Z658" s="66">
        <f t="shared" si="147"/>
        <v>-3.0152347145580359E-8</v>
      </c>
      <c r="AA658" s="67">
        <f t="shared" si="148"/>
        <v>-3.0093529816605482E-8</v>
      </c>
      <c r="AB658" s="68">
        <f t="shared" si="157"/>
        <v>7.7438145715242213E-5</v>
      </c>
      <c r="AC658" s="69"/>
      <c r="AD658" s="70">
        <f t="shared" si="156"/>
        <v>0.77438145715242213</v>
      </c>
      <c r="AE658" s="70"/>
      <c r="AF658" s="74"/>
      <c r="AG658" s="71">
        <v>6520</v>
      </c>
    </row>
    <row r="659" spans="5:33">
      <c r="E659" s="73">
        <v>0.67608796296296292</v>
      </c>
      <c r="G659" s="58">
        <v>19.079999999999998</v>
      </c>
      <c r="H659" s="58">
        <v>5.83</v>
      </c>
      <c r="I659" s="58">
        <v>7.77</v>
      </c>
      <c r="J659" s="58">
        <v>19.12</v>
      </c>
      <c r="K659" s="58">
        <v>5.72</v>
      </c>
      <c r="L659" s="58">
        <v>8.94</v>
      </c>
      <c r="M659" s="59">
        <f t="shared" si="144"/>
        <v>19.100000000000001</v>
      </c>
      <c r="N659" s="59">
        <f t="shared" si="144"/>
        <v>5.7750000000000004</v>
      </c>
      <c r="O659" s="59">
        <f t="shared" si="144"/>
        <v>8.3550000000000004</v>
      </c>
      <c r="P659" s="60">
        <f t="shared" si="149"/>
        <v>0.18278355423883533</v>
      </c>
      <c r="Q659" s="22">
        <f t="shared" si="150"/>
        <v>1.6788040181225577E-6</v>
      </c>
      <c r="R659" s="61">
        <f t="shared" si="151"/>
        <v>3.6497878039132796E-9</v>
      </c>
      <c r="S659" s="22">
        <f t="shared" si="152"/>
        <v>1.3320951013594121E-17</v>
      </c>
      <c r="T659" s="62">
        <v>298</v>
      </c>
      <c r="U659" s="59">
        <f t="shared" si="153"/>
        <v>292.10000000000002</v>
      </c>
      <c r="V659" s="63">
        <f t="shared" si="154"/>
        <v>0.34066433992220019</v>
      </c>
      <c r="W659" s="64">
        <f t="shared" si="155"/>
        <v>2.1911108021233709</v>
      </c>
      <c r="X659" s="65">
        <f t="shared" si="145"/>
        <v>-3.0075531443683921E-8</v>
      </c>
      <c r="Y659" s="66">
        <f t="shared" si="146"/>
        <v>-3.0016899268667291E-8</v>
      </c>
      <c r="Z659" s="66">
        <f t="shared" si="147"/>
        <v>-3.0017013571949135E-8</v>
      </c>
      <c r="AA659" s="67">
        <f t="shared" si="148"/>
        <v>-2.9958495254546415E-8</v>
      </c>
      <c r="AB659" s="68">
        <f t="shared" si="157"/>
        <v>7.71366226277213E-5</v>
      </c>
      <c r="AC659" s="69"/>
      <c r="AD659" s="70">
        <f t="shared" si="156"/>
        <v>0.77136622627721296</v>
      </c>
      <c r="AE659" s="70"/>
      <c r="AF659" s="74"/>
      <c r="AG659" s="71">
        <v>6530</v>
      </c>
    </row>
    <row r="660" spans="5:33">
      <c r="E660" s="73">
        <v>0.67620370370370364</v>
      </c>
      <c r="G660" s="58">
        <v>19.079999999999998</v>
      </c>
      <c r="H660" s="58">
        <v>5.83</v>
      </c>
      <c r="I660" s="58">
        <v>7.81</v>
      </c>
      <c r="J660" s="58">
        <v>19.12</v>
      </c>
      <c r="K660" s="58">
        <v>5.72</v>
      </c>
      <c r="L660" s="58">
        <v>8.89</v>
      </c>
      <c r="M660" s="59">
        <f t="shared" si="144"/>
        <v>19.100000000000001</v>
      </c>
      <c r="N660" s="59">
        <f t="shared" si="144"/>
        <v>5.7750000000000004</v>
      </c>
      <c r="O660" s="59">
        <f t="shared" si="144"/>
        <v>8.35</v>
      </c>
      <c r="P660" s="60">
        <f t="shared" si="149"/>
        <v>0.18267416850918911</v>
      </c>
      <c r="Q660" s="22">
        <f t="shared" si="150"/>
        <v>1.6788040181225577E-6</v>
      </c>
      <c r="R660" s="61">
        <f t="shared" si="151"/>
        <v>3.6497878039132796E-9</v>
      </c>
      <c r="S660" s="22">
        <f t="shared" si="152"/>
        <v>1.3320951013594121E-17</v>
      </c>
      <c r="T660" s="62">
        <v>298</v>
      </c>
      <c r="U660" s="59">
        <f t="shared" si="153"/>
        <v>292.10000000000002</v>
      </c>
      <c r="V660" s="63">
        <f t="shared" si="154"/>
        <v>0.34066433992220019</v>
      </c>
      <c r="W660" s="64">
        <f t="shared" si="155"/>
        <v>2.1911108021233709</v>
      </c>
      <c r="X660" s="65">
        <f t="shared" si="145"/>
        <v>-2.9940566920206248E-8</v>
      </c>
      <c r="Y660" s="66">
        <f t="shared" si="146"/>
        <v>-2.9882232788815761E-8</v>
      </c>
      <c r="Z660" s="66">
        <f t="shared" si="147"/>
        <v>-2.9882346443005881E-8</v>
      </c>
      <c r="AA660" s="67">
        <f t="shared" si="148"/>
        <v>-2.9824125522933577E-8</v>
      </c>
      <c r="AB660" s="68">
        <f t="shared" si="157"/>
        <v>7.6836452873755526E-5</v>
      </c>
      <c r="AC660" s="69"/>
      <c r="AD660" s="70">
        <f t="shared" si="156"/>
        <v>0.76836452873755523</v>
      </c>
      <c r="AE660" s="70"/>
      <c r="AF660" s="74"/>
      <c r="AG660" s="71">
        <v>6540</v>
      </c>
    </row>
    <row r="661" spans="5:33">
      <c r="E661" s="73">
        <v>0.67631944444444447</v>
      </c>
      <c r="G661" s="58">
        <v>19.079999999999998</v>
      </c>
      <c r="H661" s="58">
        <v>5.83</v>
      </c>
      <c r="I661" s="58">
        <v>7.69</v>
      </c>
      <c r="J661" s="58">
        <v>19.12</v>
      </c>
      <c r="K661" s="58">
        <v>5.72</v>
      </c>
      <c r="L661" s="58">
        <v>9</v>
      </c>
      <c r="M661" s="59">
        <f t="shared" si="144"/>
        <v>19.100000000000001</v>
      </c>
      <c r="N661" s="59">
        <f t="shared" si="144"/>
        <v>5.7750000000000004</v>
      </c>
      <c r="O661" s="59">
        <f t="shared" si="144"/>
        <v>8.3450000000000006</v>
      </c>
      <c r="P661" s="60">
        <f t="shared" si="149"/>
        <v>0.18256478277954288</v>
      </c>
      <c r="Q661" s="22">
        <f t="shared" si="150"/>
        <v>1.6788040181225577E-6</v>
      </c>
      <c r="R661" s="61">
        <f t="shared" si="151"/>
        <v>3.6497878039132796E-9</v>
      </c>
      <c r="S661" s="22">
        <f t="shared" si="152"/>
        <v>1.3320951013594121E-17</v>
      </c>
      <c r="T661" s="62">
        <v>298</v>
      </c>
      <c r="U661" s="59">
        <f t="shared" si="153"/>
        <v>292.10000000000002</v>
      </c>
      <c r="V661" s="63">
        <f t="shared" si="154"/>
        <v>0.34066433992220019</v>
      </c>
      <c r="W661" s="64">
        <f t="shared" si="155"/>
        <v>2.1911108021233709</v>
      </c>
      <c r="X661" s="65">
        <f t="shared" si="145"/>
        <v>-2.9806266912958442E-8</v>
      </c>
      <c r="Y661" s="66">
        <f t="shared" si="146"/>
        <v>-2.9748229216355038E-8</v>
      </c>
      <c r="Z661" s="66">
        <f t="shared" si="147"/>
        <v>-2.9748342225281544E-8</v>
      </c>
      <c r="AA661" s="67">
        <f t="shared" si="148"/>
        <v>-2.9690417097510767E-8</v>
      </c>
      <c r="AB661" s="68">
        <f t="shared" si="157"/>
        <v>7.6537629788910885E-5</v>
      </c>
      <c r="AC661" s="69"/>
      <c r="AD661" s="70">
        <f t="shared" si="156"/>
        <v>0.76537629788910888</v>
      </c>
      <c r="AE661" s="70"/>
      <c r="AF661" s="74"/>
      <c r="AG661" s="71">
        <v>6550</v>
      </c>
    </row>
    <row r="662" spans="5:33">
      <c r="E662" s="73">
        <v>0.67643518518518519</v>
      </c>
      <c r="G662" s="58">
        <v>19.079999999999998</v>
      </c>
      <c r="H662" s="58">
        <v>5.83</v>
      </c>
      <c r="I662" s="58">
        <v>7.7</v>
      </c>
      <c r="J662" s="58">
        <v>19.12</v>
      </c>
      <c r="K662" s="58">
        <v>5.72</v>
      </c>
      <c r="L662" s="58">
        <v>8.98</v>
      </c>
      <c r="M662" s="59">
        <f t="shared" si="144"/>
        <v>19.100000000000001</v>
      </c>
      <c r="N662" s="59">
        <f t="shared" si="144"/>
        <v>5.7750000000000004</v>
      </c>
      <c r="O662" s="59">
        <f t="shared" si="144"/>
        <v>8.34</v>
      </c>
      <c r="P662" s="60">
        <f t="shared" si="149"/>
        <v>0.18245539704989666</v>
      </c>
      <c r="Q662" s="22">
        <f t="shared" si="150"/>
        <v>1.6788040181225577E-6</v>
      </c>
      <c r="R662" s="61">
        <f t="shared" si="151"/>
        <v>3.6497878039132796E-9</v>
      </c>
      <c r="S662" s="22">
        <f t="shared" si="152"/>
        <v>1.3320951013594121E-17</v>
      </c>
      <c r="T662" s="62">
        <v>298</v>
      </c>
      <c r="U662" s="59">
        <f t="shared" si="153"/>
        <v>292.10000000000002</v>
      </c>
      <c r="V662" s="63">
        <f t="shared" si="154"/>
        <v>0.34066433992220019</v>
      </c>
      <c r="W662" s="64">
        <f t="shared" si="155"/>
        <v>2.1911108021233709</v>
      </c>
      <c r="X662" s="65">
        <f t="shared" si="145"/>
        <v>-2.9672627899231042E-8</v>
      </c>
      <c r="Y662" s="66">
        <f t="shared" si="146"/>
        <v>-2.9614885037756646E-8</v>
      </c>
      <c r="Z662" s="66">
        <f t="shared" si="147"/>
        <v>-2.9614997405224148E-8</v>
      </c>
      <c r="AA662" s="67">
        <f t="shared" si="148"/>
        <v>-2.9557366473883632E-8</v>
      </c>
      <c r="AB662" s="68">
        <f t="shared" si="157"/>
        <v>7.6240146744087979E-5</v>
      </c>
      <c r="AC662" s="69"/>
      <c r="AD662" s="70">
        <f t="shared" si="156"/>
        <v>0.76240146744087978</v>
      </c>
      <c r="AE662" s="70"/>
      <c r="AF662" s="74"/>
      <c r="AG662" s="71">
        <v>6560</v>
      </c>
    </row>
    <row r="663" spans="5:33">
      <c r="E663" s="73">
        <v>0.67655092592592592</v>
      </c>
      <c r="G663" s="58">
        <v>19.079999999999998</v>
      </c>
      <c r="H663" s="58">
        <v>5.82</v>
      </c>
      <c r="I663" s="58">
        <v>7.66</v>
      </c>
      <c r="J663" s="58">
        <v>19.12</v>
      </c>
      <c r="K663" s="58">
        <v>5.72</v>
      </c>
      <c r="L663" s="58">
        <v>8.94</v>
      </c>
      <c r="M663" s="59">
        <f t="shared" si="144"/>
        <v>19.100000000000001</v>
      </c>
      <c r="N663" s="59">
        <f t="shared" si="144"/>
        <v>5.77</v>
      </c>
      <c r="O663" s="59">
        <f t="shared" si="144"/>
        <v>8.3000000000000007</v>
      </c>
      <c r="P663" s="60">
        <f t="shared" si="149"/>
        <v>0.18158031121272689</v>
      </c>
      <c r="Q663" s="22">
        <f t="shared" si="150"/>
        <v>1.6982436524617446E-6</v>
      </c>
      <c r="R663" s="61">
        <f t="shared" si="151"/>
        <v>3.6080090283996192E-9</v>
      </c>
      <c r="S663" s="22">
        <f t="shared" si="152"/>
        <v>1.3017729149013164E-17</v>
      </c>
      <c r="T663" s="62">
        <v>298</v>
      </c>
      <c r="U663" s="59">
        <f t="shared" si="153"/>
        <v>292.10000000000002</v>
      </c>
      <c r="V663" s="63">
        <f t="shared" si="154"/>
        <v>0.34066433992220019</v>
      </c>
      <c r="W663" s="64">
        <f t="shared" si="155"/>
        <v>2.1911108021233709</v>
      </c>
      <c r="X663" s="65">
        <f t="shared" si="145"/>
        <v>-2.8746023760181258E-8</v>
      </c>
      <c r="Y663" s="66">
        <f t="shared" si="146"/>
        <v>-2.8691619599676001E-8</v>
      </c>
      <c r="Z663" s="66">
        <f t="shared" si="147"/>
        <v>-2.8691722563922637E-8</v>
      </c>
      <c r="AA663" s="67">
        <f t="shared" si="148"/>
        <v>-2.8637420977927803E-8</v>
      </c>
      <c r="AB663" s="68">
        <f t="shared" si="157"/>
        <v>7.5943997145322856E-5</v>
      </c>
      <c r="AC663" s="69"/>
      <c r="AD663" s="70">
        <f t="shared" si="156"/>
        <v>0.75943997145322861</v>
      </c>
      <c r="AE663" s="70"/>
      <c r="AF663" s="74"/>
      <c r="AG663" s="71">
        <v>6570</v>
      </c>
    </row>
    <row r="664" spans="5:33">
      <c r="E664" s="73">
        <v>0.67666666666666664</v>
      </c>
      <c r="G664" s="58">
        <v>19.079999999999998</v>
      </c>
      <c r="H664" s="58">
        <v>5.82</v>
      </c>
      <c r="I664" s="58">
        <v>7.78</v>
      </c>
      <c r="J664" s="58">
        <v>19.12</v>
      </c>
      <c r="K664" s="58">
        <v>5.72</v>
      </c>
      <c r="L664" s="58">
        <v>9.0299999999999994</v>
      </c>
      <c r="M664" s="59">
        <f t="shared" si="144"/>
        <v>19.100000000000001</v>
      </c>
      <c r="N664" s="59">
        <f t="shared" si="144"/>
        <v>5.77</v>
      </c>
      <c r="O664" s="59">
        <f t="shared" si="144"/>
        <v>8.4049999999999994</v>
      </c>
      <c r="P664" s="60">
        <f t="shared" si="149"/>
        <v>0.18387741153529752</v>
      </c>
      <c r="Q664" s="22">
        <f t="shared" si="150"/>
        <v>1.6982436524617446E-6</v>
      </c>
      <c r="R664" s="61">
        <f t="shared" si="151"/>
        <v>3.6080090283996192E-9</v>
      </c>
      <c r="S664" s="22">
        <f t="shared" si="152"/>
        <v>1.3017729149013164E-17</v>
      </c>
      <c r="T664" s="62">
        <v>298</v>
      </c>
      <c r="U664" s="59">
        <f t="shared" si="153"/>
        <v>292.10000000000002</v>
      </c>
      <c r="V664" s="63">
        <f t="shared" si="154"/>
        <v>0.34066433992220019</v>
      </c>
      <c r="W664" s="64">
        <f t="shared" si="155"/>
        <v>2.1911108021233709</v>
      </c>
      <c r="X664" s="65">
        <f t="shared" si="145"/>
        <v>-2.8999701736561533E-8</v>
      </c>
      <c r="Y664" s="66">
        <f t="shared" si="146"/>
        <v>-2.8944123151062331E-8</v>
      </c>
      <c r="Z664" s="66">
        <f t="shared" si="147"/>
        <v>-2.8944229668680818E-8</v>
      </c>
      <c r="AA664" s="67">
        <f t="shared" si="148"/>
        <v>-2.8888757192513251E-8</v>
      </c>
      <c r="AB664" s="68">
        <f t="shared" si="157"/>
        <v>7.5657080263547352E-5</v>
      </c>
      <c r="AC664" s="69"/>
      <c r="AD664" s="70">
        <f t="shared" si="156"/>
        <v>0.75657080263547349</v>
      </c>
      <c r="AE664" s="70"/>
      <c r="AF664" s="74"/>
      <c r="AG664" s="71">
        <v>6580</v>
      </c>
    </row>
    <row r="665" spans="5:33">
      <c r="E665" s="73">
        <v>0.67678240740740736</v>
      </c>
      <c r="G665" s="58">
        <v>19.079999999999998</v>
      </c>
      <c r="H665" s="58">
        <v>5.82</v>
      </c>
      <c r="I665" s="58">
        <v>7.73</v>
      </c>
      <c r="J665" s="58">
        <v>19.12</v>
      </c>
      <c r="K665" s="58">
        <v>5.72</v>
      </c>
      <c r="L665" s="58">
        <v>8.98</v>
      </c>
      <c r="M665" s="59">
        <f t="shared" si="144"/>
        <v>19.100000000000001</v>
      </c>
      <c r="N665" s="59">
        <f t="shared" si="144"/>
        <v>5.77</v>
      </c>
      <c r="O665" s="59">
        <f t="shared" si="144"/>
        <v>8.3550000000000004</v>
      </c>
      <c r="P665" s="60">
        <f t="shared" si="149"/>
        <v>0.18278355423883533</v>
      </c>
      <c r="Q665" s="22">
        <f t="shared" si="150"/>
        <v>1.6982436524617446E-6</v>
      </c>
      <c r="R665" s="61">
        <f t="shared" si="151"/>
        <v>3.6080090283996192E-9</v>
      </c>
      <c r="S665" s="22">
        <f t="shared" si="152"/>
        <v>1.3017729149013164E-17</v>
      </c>
      <c r="T665" s="62">
        <v>298</v>
      </c>
      <c r="U665" s="59">
        <f t="shared" si="153"/>
        <v>292.10000000000002</v>
      </c>
      <c r="V665" s="63">
        <f t="shared" si="154"/>
        <v>0.34066433992220019</v>
      </c>
      <c r="W665" s="64">
        <f t="shared" si="155"/>
        <v>2.1911108021233709</v>
      </c>
      <c r="X665" s="65">
        <f t="shared" si="145"/>
        <v>-2.8716902734408856E-8</v>
      </c>
      <c r="Y665" s="66">
        <f t="shared" si="146"/>
        <v>-2.866219354350071E-8</v>
      </c>
      <c r="Z665" s="66">
        <f t="shared" si="147"/>
        <v>-2.8662297771160534E-8</v>
      </c>
      <c r="AA665" s="67">
        <f t="shared" si="148"/>
        <v>-2.8607692410779505E-8</v>
      </c>
      <c r="AB665" s="68">
        <f t="shared" si="157"/>
        <v>7.5367638322599746E-5</v>
      </c>
      <c r="AC665" s="69"/>
      <c r="AD665" s="70">
        <f t="shared" si="156"/>
        <v>0.7536763832259975</v>
      </c>
      <c r="AE665" s="70"/>
      <c r="AF665" s="74"/>
      <c r="AG665" s="71">
        <v>6590</v>
      </c>
    </row>
    <row r="666" spans="5:33">
      <c r="E666" s="73">
        <v>0.67689814814814808</v>
      </c>
      <c r="G666" s="58">
        <v>19.079999999999998</v>
      </c>
      <c r="H666" s="58">
        <v>5.82</v>
      </c>
      <c r="I666" s="58">
        <v>7.73</v>
      </c>
      <c r="J666" s="58">
        <v>19.12</v>
      </c>
      <c r="K666" s="58">
        <v>5.72</v>
      </c>
      <c r="L666" s="58">
        <v>8.99</v>
      </c>
      <c r="M666" s="59">
        <f t="shared" si="144"/>
        <v>19.100000000000001</v>
      </c>
      <c r="N666" s="59">
        <f t="shared" si="144"/>
        <v>5.77</v>
      </c>
      <c r="O666" s="59">
        <f t="shared" si="144"/>
        <v>8.36</v>
      </c>
      <c r="P666" s="60">
        <f t="shared" si="149"/>
        <v>0.18289293996848155</v>
      </c>
      <c r="Q666" s="22">
        <f t="shared" si="150"/>
        <v>1.6982436524617446E-6</v>
      </c>
      <c r="R666" s="61">
        <f t="shared" si="151"/>
        <v>3.6080090283996192E-9</v>
      </c>
      <c r="S666" s="22">
        <f t="shared" si="152"/>
        <v>1.3017729149013164E-17</v>
      </c>
      <c r="T666" s="62">
        <v>298</v>
      </c>
      <c r="U666" s="59">
        <f t="shared" si="153"/>
        <v>292.10000000000002</v>
      </c>
      <c r="V666" s="63">
        <f t="shared" si="154"/>
        <v>0.34066433992220019</v>
      </c>
      <c r="W666" s="64">
        <f t="shared" si="155"/>
        <v>2.1911108021233709</v>
      </c>
      <c r="X666" s="65">
        <f t="shared" si="145"/>
        <v>-2.8624812646666856E-8</v>
      </c>
      <c r="Y666" s="66">
        <f t="shared" si="146"/>
        <v>-2.8570246263174695E-8</v>
      </c>
      <c r="Z666" s="66">
        <f t="shared" si="147"/>
        <v>-2.8570350280980644E-8</v>
      </c>
      <c r="AA666" s="67">
        <f t="shared" si="148"/>
        <v>-2.8515887518724124E-8</v>
      </c>
      <c r="AB666" s="68">
        <f t="shared" si="157"/>
        <v>7.508101569297556E-5</v>
      </c>
      <c r="AC666" s="75">
        <f>D22</f>
        <v>1.3551665725578771E-4</v>
      </c>
      <c r="AD666" s="70">
        <f t="shared" si="156"/>
        <v>0.75081015692975561</v>
      </c>
      <c r="AE666" s="70">
        <f>AC666*10000</f>
        <v>1.3551665725578772</v>
      </c>
      <c r="AF666" s="74">
        <f>(AD666-AE666)*(AD666-AE666)</f>
        <v>0.36524667711087083</v>
      </c>
      <c r="AG666" s="71">
        <v>6600</v>
      </c>
    </row>
    <row r="667" spans="5:33">
      <c r="E667" s="73">
        <v>0.67701388888888892</v>
      </c>
      <c r="G667" s="58">
        <v>19.079999999999998</v>
      </c>
      <c r="H667" s="58">
        <v>5.82</v>
      </c>
      <c r="I667" s="58">
        <v>7.71</v>
      </c>
      <c r="J667" s="58">
        <v>19.12</v>
      </c>
      <c r="K667" s="58">
        <v>5.72</v>
      </c>
      <c r="L667" s="58">
        <v>8.9499999999999993</v>
      </c>
      <c r="M667" s="59">
        <f t="shared" si="144"/>
        <v>19.100000000000001</v>
      </c>
      <c r="N667" s="59">
        <f t="shared" si="144"/>
        <v>5.77</v>
      </c>
      <c r="O667" s="59">
        <f t="shared" si="144"/>
        <v>8.33</v>
      </c>
      <c r="P667" s="60">
        <f t="shared" si="149"/>
        <v>0.18223662559060425</v>
      </c>
      <c r="Q667" s="22">
        <f t="shared" si="150"/>
        <v>1.6982436524617446E-6</v>
      </c>
      <c r="R667" s="61">
        <f t="shared" si="151"/>
        <v>3.6080090283996192E-9</v>
      </c>
      <c r="S667" s="22">
        <f t="shared" si="152"/>
        <v>1.3017729149013164E-17</v>
      </c>
      <c r="T667" s="62">
        <v>298</v>
      </c>
      <c r="U667" s="59">
        <f t="shared" si="153"/>
        <v>292.10000000000002</v>
      </c>
      <c r="V667" s="63">
        <f t="shared" si="154"/>
        <v>0.34066433992220019</v>
      </c>
      <c r="W667" s="64">
        <f t="shared" si="155"/>
        <v>2.1911108021233709</v>
      </c>
      <c r="X667" s="65">
        <f t="shared" si="145"/>
        <v>-2.8413557910791228E-8</v>
      </c>
      <c r="Y667" s="66">
        <f t="shared" si="146"/>
        <v>-2.8359588601367953E-8</v>
      </c>
      <c r="Z667" s="66">
        <f t="shared" si="147"/>
        <v>-2.8359691111809227E-8</v>
      </c>
      <c r="AA667" s="67">
        <f t="shared" si="148"/>
        <v>-2.8305823923406254E-8</v>
      </c>
      <c r="AB667" s="68">
        <f t="shared" si="157"/>
        <v>7.4795312537552727E-5</v>
      </c>
      <c r="AC667" s="69"/>
      <c r="AD667" s="70">
        <f t="shared" si="156"/>
        <v>0.74795312537552727</v>
      </c>
      <c r="AE667" s="70"/>
      <c r="AF667" s="74"/>
      <c r="AG667" s="71">
        <v>6610</v>
      </c>
    </row>
    <row r="668" spans="5:33">
      <c r="E668" s="73">
        <v>0.67712962962962964</v>
      </c>
      <c r="G668" s="58">
        <v>19.079999999999998</v>
      </c>
      <c r="H668" s="58">
        <v>5.82</v>
      </c>
      <c r="I668" s="58">
        <v>7.78</v>
      </c>
      <c r="J668" s="58">
        <v>19.12</v>
      </c>
      <c r="K668" s="58">
        <v>5.72</v>
      </c>
      <c r="L668" s="58">
        <v>8.94</v>
      </c>
      <c r="M668" s="59">
        <f t="shared" si="144"/>
        <v>19.100000000000001</v>
      </c>
      <c r="N668" s="59">
        <f t="shared" si="144"/>
        <v>5.77</v>
      </c>
      <c r="O668" s="59">
        <f t="shared" si="144"/>
        <v>8.36</v>
      </c>
      <c r="P668" s="60">
        <f t="shared" si="149"/>
        <v>0.18289293996848155</v>
      </c>
      <c r="Q668" s="22">
        <f t="shared" si="150"/>
        <v>1.6982436524617446E-6</v>
      </c>
      <c r="R668" s="61">
        <f t="shared" si="151"/>
        <v>3.6080090283996192E-9</v>
      </c>
      <c r="S668" s="22">
        <f t="shared" si="152"/>
        <v>1.3017729149013164E-17</v>
      </c>
      <c r="T668" s="62">
        <v>298</v>
      </c>
      <c r="U668" s="59">
        <f t="shared" si="153"/>
        <v>292.10000000000002</v>
      </c>
      <c r="V668" s="63">
        <f t="shared" si="154"/>
        <v>0.34066433992220019</v>
      </c>
      <c r="W668" s="64">
        <f t="shared" si="155"/>
        <v>2.1911108021233709</v>
      </c>
      <c r="X668" s="65">
        <f t="shared" si="145"/>
        <v>-2.8407765796749581E-8</v>
      </c>
      <c r="Y668" s="66">
        <f t="shared" si="146"/>
        <v>-2.8353613161350535E-8</v>
      </c>
      <c r="Z668" s="66">
        <f t="shared" si="147"/>
        <v>-2.8353716390444353E-8</v>
      </c>
      <c r="AA668" s="67">
        <f t="shared" si="148"/>
        <v>-2.8299666590575794E-8</v>
      </c>
      <c r="AB668" s="68">
        <f t="shared" si="157"/>
        <v>7.4511715968785146E-5</v>
      </c>
      <c r="AC668" s="69"/>
      <c r="AD668" s="70">
        <f t="shared" si="156"/>
        <v>0.74511715968785142</v>
      </c>
      <c r="AE668" s="70"/>
      <c r="AF668" s="74"/>
      <c r="AG668" s="71">
        <v>6620</v>
      </c>
    </row>
    <row r="669" spans="5:33">
      <c r="E669" s="73">
        <v>0.67724537037037036</v>
      </c>
      <c r="G669" s="58">
        <v>19.079999999999998</v>
      </c>
      <c r="H669" s="58">
        <v>5.82</v>
      </c>
      <c r="I669" s="58">
        <v>7.72</v>
      </c>
      <c r="J669" s="58">
        <v>19.12</v>
      </c>
      <c r="K669" s="58">
        <v>5.71</v>
      </c>
      <c r="L669" s="58">
        <v>8.93</v>
      </c>
      <c r="M669" s="59">
        <f t="shared" si="144"/>
        <v>19.100000000000001</v>
      </c>
      <c r="N669" s="59">
        <f t="shared" si="144"/>
        <v>5.7650000000000006</v>
      </c>
      <c r="O669" s="59">
        <f t="shared" si="144"/>
        <v>8.3249999999999993</v>
      </c>
      <c r="P669" s="60">
        <f t="shared" si="149"/>
        <v>0.182127239860958</v>
      </c>
      <c r="Q669" s="22">
        <f t="shared" si="150"/>
        <v>1.7179083871575851E-6</v>
      </c>
      <c r="R669" s="61">
        <f t="shared" si="151"/>
        <v>3.5667084905746255E-9</v>
      </c>
      <c r="S669" s="22">
        <f t="shared" si="152"/>
        <v>1.2721409456737124E-17</v>
      </c>
      <c r="T669" s="62">
        <v>298</v>
      </c>
      <c r="U669" s="59">
        <f t="shared" si="153"/>
        <v>292.10000000000002</v>
      </c>
      <c r="V669" s="63">
        <f t="shared" si="154"/>
        <v>0.34066433992220019</v>
      </c>
      <c r="W669" s="64">
        <f t="shared" si="155"/>
        <v>2.1911108021233709</v>
      </c>
      <c r="X669" s="65">
        <f t="shared" si="145"/>
        <v>-2.7539705117359422E-8</v>
      </c>
      <c r="Y669" s="66">
        <f t="shared" si="146"/>
        <v>-2.7488617015331329E-8</v>
      </c>
      <c r="Z669" s="66">
        <f t="shared" si="147"/>
        <v>-2.7488711787376198E-8</v>
      </c>
      <c r="AA669" s="67">
        <f t="shared" si="148"/>
        <v>-2.7437718105775268E-8</v>
      </c>
      <c r="AB669" s="68">
        <f t="shared" si="157"/>
        <v>7.4228179149633626E-5</v>
      </c>
      <c r="AC669" s="69"/>
      <c r="AD669" s="70">
        <f t="shared" si="156"/>
        <v>0.74228179149633622</v>
      </c>
      <c r="AE669" s="70"/>
      <c r="AF669" s="74"/>
      <c r="AG669" s="71">
        <v>6630</v>
      </c>
    </row>
    <row r="670" spans="5:33">
      <c r="E670" s="73">
        <v>0.67736111111111108</v>
      </c>
      <c r="G670" s="58">
        <v>19.079999999999998</v>
      </c>
      <c r="H670" s="58">
        <v>5.82</v>
      </c>
      <c r="I670" s="58">
        <v>7.7</v>
      </c>
      <c r="J670" s="58">
        <v>19.12</v>
      </c>
      <c r="K670" s="58">
        <v>5.71</v>
      </c>
      <c r="L670" s="58">
        <v>9.01</v>
      </c>
      <c r="M670" s="59">
        <f t="shared" si="144"/>
        <v>19.100000000000001</v>
      </c>
      <c r="N670" s="59">
        <f t="shared" si="144"/>
        <v>5.7650000000000006</v>
      </c>
      <c r="O670" s="59">
        <f t="shared" si="144"/>
        <v>8.3550000000000004</v>
      </c>
      <c r="P670" s="60">
        <f t="shared" si="149"/>
        <v>0.18278355423883533</v>
      </c>
      <c r="Q670" s="22">
        <f t="shared" si="150"/>
        <v>1.7179083871575851E-6</v>
      </c>
      <c r="R670" s="61">
        <f t="shared" si="151"/>
        <v>3.5667084905746255E-9</v>
      </c>
      <c r="S670" s="22">
        <f t="shared" si="152"/>
        <v>1.2721409456737124E-17</v>
      </c>
      <c r="T670" s="62">
        <v>298</v>
      </c>
      <c r="U670" s="59">
        <f t="shared" si="153"/>
        <v>292.10000000000002</v>
      </c>
      <c r="V670" s="63">
        <f t="shared" si="154"/>
        <v>0.34066433992220019</v>
      </c>
      <c r="W670" s="64">
        <f t="shared" si="155"/>
        <v>2.1911108021233709</v>
      </c>
      <c r="X670" s="65">
        <f t="shared" si="145"/>
        <v>-2.7536592883462381E-8</v>
      </c>
      <c r="Y670" s="66">
        <f t="shared" si="146"/>
        <v>-2.7485326474384954E-8</v>
      </c>
      <c r="Z670" s="66">
        <f t="shared" si="147"/>
        <v>-2.7485421919914858E-8</v>
      </c>
      <c r="AA670" s="67">
        <f t="shared" si="148"/>
        <v>-2.7434250600974835E-8</v>
      </c>
      <c r="AB670" s="68">
        <f t="shared" si="157"/>
        <v>7.3953292348252718E-5</v>
      </c>
      <c r="AC670" s="69"/>
      <c r="AD670" s="70">
        <f t="shared" si="156"/>
        <v>0.73953292348252719</v>
      </c>
      <c r="AE670" s="70"/>
      <c r="AF670" s="74"/>
      <c r="AG670" s="71">
        <v>6640</v>
      </c>
    </row>
    <row r="671" spans="5:33">
      <c r="E671" s="73">
        <v>0.6774768518518518</v>
      </c>
      <c r="G671" s="58">
        <v>19.079999999999998</v>
      </c>
      <c r="H671" s="58">
        <v>5.82</v>
      </c>
      <c r="I671" s="58">
        <v>7.77</v>
      </c>
      <c r="J671" s="58">
        <v>19.12</v>
      </c>
      <c r="K671" s="58">
        <v>5.71</v>
      </c>
      <c r="L671" s="58">
        <v>8.98</v>
      </c>
      <c r="M671" s="59">
        <f t="shared" si="144"/>
        <v>19.100000000000001</v>
      </c>
      <c r="N671" s="59">
        <f t="shared" si="144"/>
        <v>5.7650000000000006</v>
      </c>
      <c r="O671" s="59">
        <f t="shared" si="144"/>
        <v>8.375</v>
      </c>
      <c r="P671" s="60">
        <f t="shared" si="149"/>
        <v>0.18322109715742022</v>
      </c>
      <c r="Q671" s="22">
        <f t="shared" si="150"/>
        <v>1.7179083871575851E-6</v>
      </c>
      <c r="R671" s="61">
        <f t="shared" si="151"/>
        <v>3.5667084905746255E-9</v>
      </c>
      <c r="S671" s="22">
        <f t="shared" si="152"/>
        <v>1.2721409456737124E-17</v>
      </c>
      <c r="T671" s="62">
        <v>298</v>
      </c>
      <c r="U671" s="59">
        <f t="shared" si="153"/>
        <v>292.10000000000002</v>
      </c>
      <c r="V671" s="63">
        <f t="shared" si="154"/>
        <v>0.34066433992220019</v>
      </c>
      <c r="W671" s="64">
        <f t="shared" si="155"/>
        <v>2.1911108021233709</v>
      </c>
      <c r="X671" s="65">
        <f t="shared" si="145"/>
        <v>-2.7499922175601295E-8</v>
      </c>
      <c r="Y671" s="66">
        <f t="shared" si="146"/>
        <v>-2.7448601481542345E-8</v>
      </c>
      <c r="Z671" s="66">
        <f t="shared" si="147"/>
        <v>-2.7448697256854793E-8</v>
      </c>
      <c r="AA671" s="67">
        <f t="shared" si="148"/>
        <v>-2.7397471980634152E-8</v>
      </c>
      <c r="AB671" s="68">
        <f t="shared" si="157"/>
        <v>7.3678438447797662E-5</v>
      </c>
      <c r="AC671" s="69"/>
      <c r="AD671" s="70">
        <f t="shared" si="156"/>
        <v>0.73678438447797667</v>
      </c>
      <c r="AE671" s="70"/>
      <c r="AF671" s="74"/>
      <c r="AG671" s="71">
        <v>6650</v>
      </c>
    </row>
    <row r="672" spans="5:33">
      <c r="E672" s="73">
        <v>0.67759259259259264</v>
      </c>
      <c r="G672" s="58">
        <v>19.079999999999998</v>
      </c>
      <c r="H672" s="58">
        <v>5.82</v>
      </c>
      <c r="I672" s="58">
        <v>7.75</v>
      </c>
      <c r="J672" s="58">
        <v>19.12</v>
      </c>
      <c r="K672" s="58">
        <v>5.71</v>
      </c>
      <c r="L672" s="58">
        <v>8.9600000000000009</v>
      </c>
      <c r="M672" s="59">
        <f t="shared" si="144"/>
        <v>19.100000000000001</v>
      </c>
      <c r="N672" s="59">
        <f t="shared" si="144"/>
        <v>5.7650000000000006</v>
      </c>
      <c r="O672" s="59">
        <f t="shared" si="144"/>
        <v>8.3550000000000004</v>
      </c>
      <c r="P672" s="60">
        <f t="shared" si="149"/>
        <v>0.18278355423883533</v>
      </c>
      <c r="Q672" s="22">
        <f t="shared" si="150"/>
        <v>1.7179083871575851E-6</v>
      </c>
      <c r="R672" s="61">
        <f t="shared" si="151"/>
        <v>3.5667084905746255E-9</v>
      </c>
      <c r="S672" s="22">
        <f t="shared" si="152"/>
        <v>1.2721409456737124E-17</v>
      </c>
      <c r="T672" s="62">
        <v>298</v>
      </c>
      <c r="U672" s="59">
        <f t="shared" si="153"/>
        <v>292.10000000000002</v>
      </c>
      <c r="V672" s="63">
        <f t="shared" si="154"/>
        <v>0.34066433992220019</v>
      </c>
      <c r="W672" s="64">
        <f t="shared" si="155"/>
        <v>2.1911108021233709</v>
      </c>
      <c r="X672" s="65">
        <f t="shared" si="145"/>
        <v>-2.7332045300969762E-8</v>
      </c>
      <c r="Y672" s="66">
        <f t="shared" si="146"/>
        <v>-2.7281159709522322E-8</v>
      </c>
      <c r="Z672" s="66">
        <f t="shared" si="147"/>
        <v>-2.7281254446062839E-8</v>
      </c>
      <c r="AA672" s="67">
        <f t="shared" si="148"/>
        <v>-2.7230463238403327E-8</v>
      </c>
      <c r="AB672" s="68">
        <f t="shared" si="157"/>
        <v>7.3403951795075943E-5</v>
      </c>
      <c r="AC672" s="69"/>
      <c r="AD672" s="70">
        <f t="shared" si="156"/>
        <v>0.73403951795075939</v>
      </c>
      <c r="AE672" s="70"/>
      <c r="AF672" s="74"/>
      <c r="AG672" s="71">
        <v>6660</v>
      </c>
    </row>
    <row r="673" spans="5:33">
      <c r="E673" s="73">
        <v>0.67770833333333336</v>
      </c>
      <c r="G673" s="58">
        <v>19.079999999999998</v>
      </c>
      <c r="H673" s="58">
        <v>5.82</v>
      </c>
      <c r="I673" s="58">
        <v>7.8</v>
      </c>
      <c r="J673" s="58">
        <v>19.12</v>
      </c>
      <c r="K673" s="58">
        <v>5.71</v>
      </c>
      <c r="L673" s="58">
        <v>8.99</v>
      </c>
      <c r="M673" s="59">
        <f t="shared" si="144"/>
        <v>19.100000000000001</v>
      </c>
      <c r="N673" s="59">
        <f t="shared" si="144"/>
        <v>5.7650000000000006</v>
      </c>
      <c r="O673" s="59">
        <f t="shared" si="144"/>
        <v>8.3949999999999996</v>
      </c>
      <c r="P673" s="60">
        <f t="shared" si="149"/>
        <v>0.1836586400760051</v>
      </c>
      <c r="Q673" s="22">
        <f t="shared" si="150"/>
        <v>1.7179083871575851E-6</v>
      </c>
      <c r="R673" s="61">
        <f t="shared" si="151"/>
        <v>3.5667084905746255E-9</v>
      </c>
      <c r="S673" s="22">
        <f t="shared" si="152"/>
        <v>1.2721409456737124E-17</v>
      </c>
      <c r="T673" s="62">
        <v>298</v>
      </c>
      <c r="U673" s="59">
        <f t="shared" si="153"/>
        <v>292.10000000000002</v>
      </c>
      <c r="V673" s="63">
        <f t="shared" si="154"/>
        <v>0.34066433992220019</v>
      </c>
      <c r="W673" s="64">
        <f t="shared" si="155"/>
        <v>2.1911108021233709</v>
      </c>
      <c r="X673" s="65">
        <f t="shared" si="145"/>
        <v>-2.7360830625416284E-8</v>
      </c>
      <c r="Y673" s="66">
        <f t="shared" si="146"/>
        <v>-2.7309647568722158E-8</v>
      </c>
      <c r="Z673" s="66">
        <f t="shared" si="147"/>
        <v>-2.7309743315277824E-8</v>
      </c>
      <c r="AA673" s="67">
        <f t="shared" si="148"/>
        <v>-2.7258655646919136E-8</v>
      </c>
      <c r="AB673" s="68">
        <f t="shared" si="157"/>
        <v>7.31311395669917E-5</v>
      </c>
      <c r="AC673" s="69"/>
      <c r="AD673" s="70">
        <f t="shared" si="156"/>
        <v>0.73131139566991699</v>
      </c>
      <c r="AE673" s="70"/>
      <c r="AF673" s="74"/>
      <c r="AG673" s="71">
        <v>6670</v>
      </c>
    </row>
    <row r="674" spans="5:33">
      <c r="E674" s="73">
        <v>0.67782407407407408</v>
      </c>
      <c r="G674" s="58">
        <v>19.079999999999998</v>
      </c>
      <c r="H674" s="58">
        <v>5.82</v>
      </c>
      <c r="I674" s="58">
        <v>7.72</v>
      </c>
      <c r="J674" s="58">
        <v>19.12</v>
      </c>
      <c r="K674" s="58">
        <v>5.71</v>
      </c>
      <c r="L674" s="58">
        <v>8.9499999999999993</v>
      </c>
      <c r="M674" s="59">
        <f t="shared" si="144"/>
        <v>19.100000000000001</v>
      </c>
      <c r="N674" s="59">
        <f t="shared" si="144"/>
        <v>5.7650000000000006</v>
      </c>
      <c r="O674" s="59">
        <f t="shared" si="144"/>
        <v>8.3349999999999991</v>
      </c>
      <c r="P674" s="60">
        <f t="shared" si="149"/>
        <v>0.18234601132025044</v>
      </c>
      <c r="Q674" s="22">
        <f t="shared" si="150"/>
        <v>1.7179083871575851E-6</v>
      </c>
      <c r="R674" s="61">
        <f t="shared" si="151"/>
        <v>3.5667084905746255E-9</v>
      </c>
      <c r="S674" s="22">
        <f t="shared" si="152"/>
        <v>1.2721409456737124E-17</v>
      </c>
      <c r="T674" s="62">
        <v>298</v>
      </c>
      <c r="U674" s="59">
        <f t="shared" si="153"/>
        <v>292.10000000000002</v>
      </c>
      <c r="V674" s="63">
        <f t="shared" si="154"/>
        <v>0.34066433992220019</v>
      </c>
      <c r="W674" s="64">
        <f t="shared" si="155"/>
        <v>2.1911108021233709</v>
      </c>
      <c r="X674" s="65">
        <f t="shared" si="145"/>
        <v>-2.7063835117830611E-8</v>
      </c>
      <c r="Y674" s="66">
        <f t="shared" si="146"/>
        <v>-2.7013569481627733E-8</v>
      </c>
      <c r="Z674" s="66">
        <f t="shared" si="147"/>
        <v>-2.7013662839947865E-8</v>
      </c>
      <c r="AA674" s="67">
        <f t="shared" si="148"/>
        <v>-2.6963490215276473E-8</v>
      </c>
      <c r="AB674" s="68">
        <f t="shared" si="157"/>
        <v>7.2858042453591138E-5</v>
      </c>
      <c r="AC674" s="69"/>
      <c r="AD674" s="70">
        <f t="shared" si="156"/>
        <v>0.72858042453591143</v>
      </c>
      <c r="AE674" s="70"/>
      <c r="AF674" s="74"/>
      <c r="AG674" s="71">
        <v>6680</v>
      </c>
    </row>
    <row r="675" spans="5:33">
      <c r="E675" s="73">
        <v>0.6779398148148148</v>
      </c>
      <c r="G675" s="58">
        <v>19.079999999999998</v>
      </c>
      <c r="H675" s="58">
        <v>5.82</v>
      </c>
      <c r="I675" s="58">
        <v>7.75</v>
      </c>
      <c r="J675" s="58">
        <v>19.12</v>
      </c>
      <c r="K675" s="58">
        <v>5.71</v>
      </c>
      <c r="L675" s="58">
        <v>8.9700000000000006</v>
      </c>
      <c r="M675" s="59">
        <f t="shared" si="144"/>
        <v>19.100000000000001</v>
      </c>
      <c r="N675" s="59">
        <f t="shared" si="144"/>
        <v>5.7650000000000006</v>
      </c>
      <c r="O675" s="59">
        <f t="shared" si="144"/>
        <v>8.36</v>
      </c>
      <c r="P675" s="60">
        <f t="shared" si="149"/>
        <v>0.18289293996848155</v>
      </c>
      <c r="Q675" s="22">
        <f t="shared" si="150"/>
        <v>1.7179083871575851E-6</v>
      </c>
      <c r="R675" s="61">
        <f t="shared" si="151"/>
        <v>3.5667084905746255E-9</v>
      </c>
      <c r="S675" s="22">
        <f t="shared" si="152"/>
        <v>1.2721409456737124E-17</v>
      </c>
      <c r="T675" s="62">
        <v>298</v>
      </c>
      <c r="U675" s="59">
        <f t="shared" si="153"/>
        <v>292.10000000000002</v>
      </c>
      <c r="V675" s="63">
        <f t="shared" si="154"/>
        <v>0.34066433992220019</v>
      </c>
      <c r="W675" s="64">
        <f t="shared" si="155"/>
        <v>2.1911108021233709</v>
      </c>
      <c r="X675" s="65">
        <f t="shared" si="145"/>
        <v>-2.7044364627221433E-8</v>
      </c>
      <c r="Y675" s="66">
        <f t="shared" si="146"/>
        <v>-2.6993984495253572E-8</v>
      </c>
      <c r="Z675" s="66">
        <f t="shared" si="147"/>
        <v>-2.6994078346883363E-8</v>
      </c>
      <c r="AA675" s="67">
        <f t="shared" si="148"/>
        <v>-2.6943791716878565E-8</v>
      </c>
      <c r="AB675" s="68">
        <f t="shared" si="157"/>
        <v>7.2587906136964048E-5</v>
      </c>
      <c r="AC675" s="69"/>
      <c r="AD675" s="70">
        <f t="shared" si="156"/>
        <v>0.72587906136964053</v>
      </c>
      <c r="AE675" s="70"/>
      <c r="AF675" s="74"/>
      <c r="AG675" s="71">
        <v>6690</v>
      </c>
    </row>
    <row r="676" spans="5:33">
      <c r="E676" s="73">
        <v>0.67805555555555552</v>
      </c>
      <c r="G676" s="58">
        <v>19.079999999999998</v>
      </c>
      <c r="H676" s="58">
        <v>5.82</v>
      </c>
      <c r="I676" s="58">
        <v>7.73</v>
      </c>
      <c r="J676" s="58">
        <v>19.12</v>
      </c>
      <c r="K676" s="58">
        <v>5.71</v>
      </c>
      <c r="L676" s="58">
        <v>8.93</v>
      </c>
      <c r="M676" s="59">
        <f t="shared" si="144"/>
        <v>19.100000000000001</v>
      </c>
      <c r="N676" s="59">
        <f t="shared" si="144"/>
        <v>5.7650000000000006</v>
      </c>
      <c r="O676" s="59">
        <f t="shared" si="144"/>
        <v>8.33</v>
      </c>
      <c r="P676" s="60">
        <f t="shared" si="149"/>
        <v>0.18223662559060425</v>
      </c>
      <c r="Q676" s="22">
        <f t="shared" si="150"/>
        <v>1.7179083871575851E-6</v>
      </c>
      <c r="R676" s="61">
        <f t="shared" si="151"/>
        <v>3.5667084905746255E-9</v>
      </c>
      <c r="S676" s="22">
        <f t="shared" si="152"/>
        <v>1.2721409456737124E-17</v>
      </c>
      <c r="T676" s="62">
        <v>298</v>
      </c>
      <c r="U676" s="59">
        <f t="shared" si="153"/>
        <v>292.10000000000002</v>
      </c>
      <c r="V676" s="63">
        <f t="shared" si="154"/>
        <v>0.34066433992220019</v>
      </c>
      <c r="W676" s="64">
        <f t="shared" si="155"/>
        <v>2.1911108021233709</v>
      </c>
      <c r="X676" s="65">
        <f t="shared" si="145"/>
        <v>-2.6847103585444399E-8</v>
      </c>
      <c r="Y676" s="66">
        <f t="shared" si="146"/>
        <v>-2.6797270396396515E-8</v>
      </c>
      <c r="Z676" s="66">
        <f t="shared" si="147"/>
        <v>-2.6797362896010964E-8</v>
      </c>
      <c r="AA676" s="67">
        <f t="shared" si="148"/>
        <v>-2.6747621863184745E-8</v>
      </c>
      <c r="AB676" s="68">
        <f t="shared" si="157"/>
        <v>7.2317965666916757E-5</v>
      </c>
      <c r="AC676" s="69"/>
      <c r="AD676" s="70">
        <f t="shared" si="156"/>
        <v>0.72317965666916761</v>
      </c>
      <c r="AE676" s="70"/>
      <c r="AF676" s="74"/>
      <c r="AG676" s="71">
        <v>6700</v>
      </c>
    </row>
    <row r="677" spans="5:33">
      <c r="E677" s="73">
        <v>0.67817129629629624</v>
      </c>
      <c r="G677" s="58">
        <v>19.079999999999998</v>
      </c>
      <c r="H677" s="58">
        <v>5.82</v>
      </c>
      <c r="I677" s="58">
        <v>7.71</v>
      </c>
      <c r="J677" s="58">
        <v>19.12</v>
      </c>
      <c r="K677" s="58">
        <v>5.71</v>
      </c>
      <c r="L677" s="58">
        <v>8.98</v>
      </c>
      <c r="M677" s="59">
        <f t="shared" si="144"/>
        <v>19.100000000000001</v>
      </c>
      <c r="N677" s="59">
        <f t="shared" si="144"/>
        <v>5.7650000000000006</v>
      </c>
      <c r="O677" s="59">
        <f t="shared" si="144"/>
        <v>8.3450000000000006</v>
      </c>
      <c r="P677" s="60">
        <f t="shared" si="149"/>
        <v>0.18256478277954288</v>
      </c>
      <c r="Q677" s="22">
        <f t="shared" si="150"/>
        <v>1.7179083871575851E-6</v>
      </c>
      <c r="R677" s="61">
        <f t="shared" si="151"/>
        <v>3.5667084905746255E-9</v>
      </c>
      <c r="S677" s="22">
        <f t="shared" si="152"/>
        <v>1.2721409456737124E-17</v>
      </c>
      <c r="T677" s="62">
        <v>298</v>
      </c>
      <c r="U677" s="59">
        <f t="shared" si="153"/>
        <v>292.10000000000002</v>
      </c>
      <c r="V677" s="63">
        <f t="shared" si="154"/>
        <v>0.34066433992220019</v>
      </c>
      <c r="W677" s="64">
        <f t="shared" si="155"/>
        <v>2.1911108021233709</v>
      </c>
      <c r="X677" s="65">
        <f t="shared" si="145"/>
        <v>-2.6795786963415838E-8</v>
      </c>
      <c r="Y677" s="66">
        <f t="shared" si="146"/>
        <v>-2.6745959463398064E-8</v>
      </c>
      <c r="Z677" s="66">
        <f t="shared" si="147"/>
        <v>-2.6746052118999536E-8</v>
      </c>
      <c r="AA677" s="67">
        <f t="shared" si="148"/>
        <v>-2.6696316929991974E-8</v>
      </c>
      <c r="AB677" s="68">
        <f t="shared" si="157"/>
        <v>7.2049992346861016E-5</v>
      </c>
      <c r="AC677" s="69"/>
      <c r="AD677" s="70">
        <f t="shared" si="156"/>
        <v>0.72049992346861014</v>
      </c>
      <c r="AE677" s="70"/>
      <c r="AF677" s="74"/>
      <c r="AG677" s="71">
        <v>6710</v>
      </c>
    </row>
    <row r="678" spans="5:33">
      <c r="E678" s="73">
        <v>0.67828703703703708</v>
      </c>
      <c r="G678" s="58">
        <v>19.079999999999998</v>
      </c>
      <c r="H678" s="58">
        <v>5.82</v>
      </c>
      <c r="I678" s="58">
        <v>7.68</v>
      </c>
      <c r="J678" s="58">
        <v>19.12</v>
      </c>
      <c r="K678" s="58">
        <v>5.71</v>
      </c>
      <c r="L678" s="58">
        <v>8.91</v>
      </c>
      <c r="M678" s="59">
        <f t="shared" si="144"/>
        <v>19.100000000000001</v>
      </c>
      <c r="N678" s="59">
        <f t="shared" si="144"/>
        <v>5.7650000000000006</v>
      </c>
      <c r="O678" s="59">
        <f t="shared" si="144"/>
        <v>8.2949999999999999</v>
      </c>
      <c r="P678" s="60">
        <f t="shared" si="149"/>
        <v>0.18147092548308069</v>
      </c>
      <c r="Q678" s="22">
        <f t="shared" si="150"/>
        <v>1.7179083871575851E-6</v>
      </c>
      <c r="R678" s="61">
        <f t="shared" si="151"/>
        <v>3.5667084905746255E-9</v>
      </c>
      <c r="S678" s="22">
        <f t="shared" si="152"/>
        <v>1.2721409456737124E-17</v>
      </c>
      <c r="T678" s="62">
        <v>298</v>
      </c>
      <c r="U678" s="59">
        <f t="shared" si="153"/>
        <v>292.10000000000002</v>
      </c>
      <c r="V678" s="63">
        <f t="shared" si="154"/>
        <v>0.34066433992220019</v>
      </c>
      <c r="W678" s="64">
        <f t="shared" si="155"/>
        <v>2.1911108021233709</v>
      </c>
      <c r="X678" s="65">
        <f t="shared" si="145"/>
        <v>-2.6536363078352315E-8</v>
      </c>
      <c r="Y678" s="66">
        <f t="shared" si="146"/>
        <v>-2.6487313640802459E-8</v>
      </c>
      <c r="Z678" s="66">
        <f t="shared" si="147"/>
        <v>-2.6487404303087901E-8</v>
      </c>
      <c r="AA678" s="67">
        <f t="shared" si="148"/>
        <v>-2.6438445192665725E-8</v>
      </c>
      <c r="AB678" s="68">
        <f t="shared" si="157"/>
        <v>7.1782532135097351E-5</v>
      </c>
      <c r="AC678" s="69"/>
      <c r="AD678" s="70">
        <f t="shared" si="156"/>
        <v>0.71782532135097354</v>
      </c>
      <c r="AE678" s="70"/>
      <c r="AF678" s="74"/>
      <c r="AG678" s="71">
        <v>6720</v>
      </c>
    </row>
    <row r="679" spans="5:33">
      <c r="E679" s="73">
        <v>0.6784027777777778</v>
      </c>
      <c r="G679" s="58">
        <v>19.079999999999998</v>
      </c>
      <c r="H679" s="58">
        <v>5.82</v>
      </c>
      <c r="I679" s="58">
        <v>7.7</v>
      </c>
      <c r="J679" s="58">
        <v>19.12</v>
      </c>
      <c r="K679" s="58">
        <v>5.71</v>
      </c>
      <c r="L679" s="58">
        <v>8.81</v>
      </c>
      <c r="M679" s="59">
        <f t="shared" si="144"/>
        <v>19.100000000000001</v>
      </c>
      <c r="N679" s="59">
        <f t="shared" si="144"/>
        <v>5.7650000000000006</v>
      </c>
      <c r="O679" s="59">
        <f t="shared" si="144"/>
        <v>8.2550000000000008</v>
      </c>
      <c r="P679" s="60">
        <f t="shared" si="149"/>
        <v>0.18059583964591092</v>
      </c>
      <c r="Q679" s="22">
        <f t="shared" si="150"/>
        <v>1.7179083871575851E-6</v>
      </c>
      <c r="R679" s="61">
        <f t="shared" si="151"/>
        <v>3.5667084905746255E-9</v>
      </c>
      <c r="S679" s="22">
        <f t="shared" si="152"/>
        <v>1.2721409456737124E-17</v>
      </c>
      <c r="T679" s="62">
        <v>298</v>
      </c>
      <c r="U679" s="59">
        <f t="shared" si="153"/>
        <v>292.10000000000002</v>
      </c>
      <c r="V679" s="63">
        <f t="shared" si="154"/>
        <v>0.34066433992220019</v>
      </c>
      <c r="W679" s="64">
        <f t="shared" si="155"/>
        <v>2.1911108021233709</v>
      </c>
      <c r="X679" s="65">
        <f t="shared" si="145"/>
        <v>-2.6310954308547641E-8</v>
      </c>
      <c r="Y679" s="66">
        <f t="shared" si="146"/>
        <v>-2.6262556029565638E-8</v>
      </c>
      <c r="Z679" s="66">
        <f t="shared" si="147"/>
        <v>-2.6262645056872705E-8</v>
      </c>
      <c r="AA679" s="67">
        <f t="shared" si="148"/>
        <v>-2.6214335477671191E-8</v>
      </c>
      <c r="AB679" s="68">
        <f t="shared" si="157"/>
        <v>7.1517658394832685E-5</v>
      </c>
      <c r="AC679" s="69"/>
      <c r="AD679" s="70">
        <f t="shared" si="156"/>
        <v>0.71517658394832684</v>
      </c>
      <c r="AE679" s="70"/>
      <c r="AF679" s="74"/>
      <c r="AG679" s="71">
        <v>6730</v>
      </c>
    </row>
    <row r="680" spans="5:33">
      <c r="E680" s="73">
        <v>0.67851851851851852</v>
      </c>
      <c r="G680" s="58">
        <v>19.079999999999998</v>
      </c>
      <c r="H680" s="58">
        <v>5.82</v>
      </c>
      <c r="I680" s="58">
        <v>7.73</v>
      </c>
      <c r="J680" s="58">
        <v>19.12</v>
      </c>
      <c r="K680" s="58">
        <v>5.71</v>
      </c>
      <c r="L680" s="58">
        <v>8.92</v>
      </c>
      <c r="M680" s="59">
        <f t="shared" si="144"/>
        <v>19.100000000000001</v>
      </c>
      <c r="N680" s="59">
        <f t="shared" si="144"/>
        <v>5.7650000000000006</v>
      </c>
      <c r="O680" s="59">
        <f t="shared" si="144"/>
        <v>8.3249999999999993</v>
      </c>
      <c r="P680" s="60">
        <f t="shared" si="149"/>
        <v>0.182127239860958</v>
      </c>
      <c r="Q680" s="22">
        <f t="shared" si="150"/>
        <v>1.7179083871575851E-6</v>
      </c>
      <c r="R680" s="61">
        <f t="shared" si="151"/>
        <v>3.5667084905746255E-9</v>
      </c>
      <c r="S680" s="22">
        <f t="shared" si="152"/>
        <v>1.2721409456737124E-17</v>
      </c>
      <c r="T680" s="62">
        <v>298</v>
      </c>
      <c r="U680" s="59">
        <f t="shared" si="153"/>
        <v>292.10000000000002</v>
      </c>
      <c r="V680" s="63">
        <f t="shared" si="154"/>
        <v>0.34066433992220019</v>
      </c>
      <c r="W680" s="64">
        <f t="shared" si="155"/>
        <v>2.1911108021233709</v>
      </c>
      <c r="X680" s="65">
        <f t="shared" si="145"/>
        <v>-2.6436625531456182E-8</v>
      </c>
      <c r="Y680" s="66">
        <f t="shared" si="146"/>
        <v>-2.6387583720126911E-8</v>
      </c>
      <c r="Z680" s="66">
        <f t="shared" si="147"/>
        <v>-2.6387674696157701E-8</v>
      </c>
      <c r="AA680" s="67">
        <f t="shared" si="148"/>
        <v>-2.6338723523325274E-8</v>
      </c>
      <c r="AB680" s="68">
        <f t="shared" si="157"/>
        <v>7.1255032241567524E-5</v>
      </c>
      <c r="AC680" s="69"/>
      <c r="AD680" s="70">
        <f t="shared" si="156"/>
        <v>0.71255032241567529</v>
      </c>
      <c r="AE680" s="70"/>
      <c r="AF680" s="74"/>
      <c r="AG680" s="71">
        <v>6740</v>
      </c>
    </row>
    <row r="681" spans="5:33">
      <c r="E681" s="73">
        <v>0.67863425925925924</v>
      </c>
      <c r="G681" s="58">
        <v>19.079999999999998</v>
      </c>
      <c r="H681" s="58">
        <v>5.81</v>
      </c>
      <c r="I681" s="58">
        <v>7.75</v>
      </c>
      <c r="J681" s="58">
        <v>19.12</v>
      </c>
      <c r="K681" s="58">
        <v>5.71</v>
      </c>
      <c r="L681" s="58">
        <v>8.9499999999999993</v>
      </c>
      <c r="M681" s="59">
        <f t="shared" si="144"/>
        <v>19.100000000000001</v>
      </c>
      <c r="N681" s="59">
        <f t="shared" si="144"/>
        <v>5.76</v>
      </c>
      <c r="O681" s="59">
        <f t="shared" si="144"/>
        <v>8.35</v>
      </c>
      <c r="P681" s="60">
        <f t="shared" si="149"/>
        <v>0.18267416850918911</v>
      </c>
      <c r="Q681" s="22">
        <f t="shared" si="150"/>
        <v>1.7378008287493753E-6</v>
      </c>
      <c r="R681" s="61">
        <f t="shared" si="151"/>
        <v>3.5258807160967193E-9</v>
      </c>
      <c r="S681" s="22">
        <f t="shared" si="152"/>
        <v>1.2431834824142715E-17</v>
      </c>
      <c r="T681" s="62">
        <v>298</v>
      </c>
      <c r="U681" s="59">
        <f t="shared" si="153"/>
        <v>292.10000000000002</v>
      </c>
      <c r="V681" s="63">
        <f t="shared" si="154"/>
        <v>0.34066433992220019</v>
      </c>
      <c r="W681" s="64">
        <f t="shared" si="155"/>
        <v>2.1911108021233709</v>
      </c>
      <c r="X681" s="65">
        <f t="shared" si="145"/>
        <v>-2.5816475927718901E-8</v>
      </c>
      <c r="Y681" s="66">
        <f t="shared" si="146"/>
        <v>-2.5769534134629983E-8</v>
      </c>
      <c r="Z681" s="66">
        <f t="shared" si="147"/>
        <v>-2.5769619488337612E-8</v>
      </c>
      <c r="AA681" s="67">
        <f t="shared" si="148"/>
        <v>-2.5722762738561053E-8</v>
      </c>
      <c r="AB681" s="68">
        <f t="shared" si="157"/>
        <v>7.0991155798421946E-5</v>
      </c>
      <c r="AC681" s="69"/>
      <c r="AD681" s="70">
        <f t="shared" si="156"/>
        <v>0.70991155798421945</v>
      </c>
      <c r="AE681" s="70"/>
      <c r="AF681" s="74"/>
      <c r="AG681" s="71">
        <v>6750</v>
      </c>
    </row>
    <row r="682" spans="5:33">
      <c r="E682" s="73">
        <v>0.67874999999999996</v>
      </c>
      <c r="G682" s="58">
        <v>19.079999999999998</v>
      </c>
      <c r="H682" s="58">
        <v>5.81</v>
      </c>
      <c r="I682" s="58">
        <v>7.73</v>
      </c>
      <c r="J682" s="58">
        <v>19.12</v>
      </c>
      <c r="K682" s="58">
        <v>5.71</v>
      </c>
      <c r="L682" s="58">
        <v>8.9700000000000006</v>
      </c>
      <c r="M682" s="59">
        <f t="shared" si="144"/>
        <v>19.100000000000001</v>
      </c>
      <c r="N682" s="59">
        <f t="shared" si="144"/>
        <v>5.76</v>
      </c>
      <c r="O682" s="59">
        <f t="shared" si="144"/>
        <v>8.3500000000000014</v>
      </c>
      <c r="P682" s="60">
        <f t="shared" si="149"/>
        <v>0.18267416850918916</v>
      </c>
      <c r="Q682" s="22">
        <f t="shared" si="150"/>
        <v>1.7378008287493753E-6</v>
      </c>
      <c r="R682" s="61">
        <f t="shared" si="151"/>
        <v>3.5258807160967193E-9</v>
      </c>
      <c r="S682" s="22">
        <f t="shared" si="152"/>
        <v>1.2431834824142715E-17</v>
      </c>
      <c r="T682" s="62">
        <v>298</v>
      </c>
      <c r="U682" s="59">
        <f t="shared" si="153"/>
        <v>292.10000000000002</v>
      </c>
      <c r="V682" s="63">
        <f t="shared" si="154"/>
        <v>0.34066433992220019</v>
      </c>
      <c r="W682" s="64">
        <f t="shared" si="155"/>
        <v>2.1911108021233709</v>
      </c>
      <c r="X682" s="65">
        <f t="shared" si="145"/>
        <v>-2.5722762842214288E-8</v>
      </c>
      <c r="Y682" s="66">
        <f t="shared" si="146"/>
        <v>-2.5675991446521275E-8</v>
      </c>
      <c r="Z682" s="66">
        <f t="shared" si="147"/>
        <v>-2.567607649039733E-8</v>
      </c>
      <c r="AA682" s="67">
        <f t="shared" si="148"/>
        <v>-2.5629389829311832E-8</v>
      </c>
      <c r="AB682" s="68">
        <f t="shared" si="157"/>
        <v>7.0733459888568256E-5</v>
      </c>
      <c r="AC682" s="69"/>
      <c r="AD682" s="70">
        <f t="shared" si="156"/>
        <v>0.70733459888568251</v>
      </c>
      <c r="AE682" s="70"/>
      <c r="AF682" s="74"/>
      <c r="AG682" s="71">
        <v>6760</v>
      </c>
    </row>
    <row r="683" spans="5:33">
      <c r="E683" s="73">
        <v>0.67886574074074069</v>
      </c>
      <c r="G683" s="58">
        <v>19.079999999999998</v>
      </c>
      <c r="H683" s="58">
        <v>5.81</v>
      </c>
      <c r="I683" s="58">
        <v>7.72</v>
      </c>
      <c r="J683" s="58">
        <v>19.12</v>
      </c>
      <c r="K683" s="58">
        <v>5.71</v>
      </c>
      <c r="L683" s="58">
        <v>8.94</v>
      </c>
      <c r="M683" s="59">
        <f t="shared" si="144"/>
        <v>19.100000000000001</v>
      </c>
      <c r="N683" s="59">
        <f t="shared" si="144"/>
        <v>5.76</v>
      </c>
      <c r="O683" s="59">
        <f t="shared" si="144"/>
        <v>8.33</v>
      </c>
      <c r="P683" s="60">
        <f t="shared" si="149"/>
        <v>0.18223662559060425</v>
      </c>
      <c r="Q683" s="22">
        <f t="shared" si="150"/>
        <v>1.7378008287493753E-6</v>
      </c>
      <c r="R683" s="61">
        <f t="shared" si="151"/>
        <v>3.5258807160967193E-9</v>
      </c>
      <c r="S683" s="22">
        <f t="shared" si="152"/>
        <v>1.2431834824142715E-17</v>
      </c>
      <c r="T683" s="62">
        <v>298</v>
      </c>
      <c r="U683" s="59">
        <f t="shared" si="153"/>
        <v>292.10000000000002</v>
      </c>
      <c r="V683" s="63">
        <f t="shared" si="154"/>
        <v>0.34066433992220019</v>
      </c>
      <c r="W683" s="64">
        <f t="shared" si="155"/>
        <v>2.1911108021233709</v>
      </c>
      <c r="X683" s="65">
        <f t="shared" si="145"/>
        <v>-2.5568002172271217E-8</v>
      </c>
      <c r="Y683" s="66">
        <f t="shared" si="146"/>
        <v>-2.5521623529359746E-8</v>
      </c>
      <c r="Z683" s="66">
        <f t="shared" si="147"/>
        <v>-2.5521707657110678E-8</v>
      </c>
      <c r="AA683" s="67">
        <f t="shared" si="148"/>
        <v>-2.5475412836745924E-8</v>
      </c>
      <c r="AB683" s="68">
        <f t="shared" si="157"/>
        <v>7.0476699407659318E-5</v>
      </c>
      <c r="AC683" s="69"/>
      <c r="AD683" s="70">
        <f t="shared" si="156"/>
        <v>0.70476699407659316</v>
      </c>
      <c r="AE683" s="70"/>
      <c r="AF683" s="74"/>
      <c r="AG683" s="71">
        <v>6770</v>
      </c>
    </row>
    <row r="684" spans="5:33">
      <c r="E684" s="73">
        <v>0.67898148148148152</v>
      </c>
      <c r="G684" s="58">
        <v>19.079999999999998</v>
      </c>
      <c r="H684" s="58">
        <v>5.81</v>
      </c>
      <c r="I684" s="58">
        <v>7.73</v>
      </c>
      <c r="J684" s="58">
        <v>19.12</v>
      </c>
      <c r="K684" s="58">
        <v>5.71</v>
      </c>
      <c r="L684" s="58">
        <v>8.89</v>
      </c>
      <c r="M684" s="59">
        <f t="shared" si="144"/>
        <v>19.100000000000001</v>
      </c>
      <c r="N684" s="59">
        <f t="shared" si="144"/>
        <v>5.76</v>
      </c>
      <c r="O684" s="59">
        <f t="shared" si="144"/>
        <v>8.31</v>
      </c>
      <c r="P684" s="60">
        <f t="shared" si="149"/>
        <v>0.18179908267201933</v>
      </c>
      <c r="Q684" s="22">
        <f t="shared" si="150"/>
        <v>1.7378008287493753E-6</v>
      </c>
      <c r="R684" s="61">
        <f t="shared" si="151"/>
        <v>3.5258807160967193E-9</v>
      </c>
      <c r="S684" s="22">
        <f t="shared" si="152"/>
        <v>1.2431834824142715E-17</v>
      </c>
      <c r="T684" s="62">
        <v>298</v>
      </c>
      <c r="U684" s="59">
        <f t="shared" si="153"/>
        <v>292.10000000000002</v>
      </c>
      <c r="V684" s="63">
        <f t="shared" si="154"/>
        <v>0.34066433992220019</v>
      </c>
      <c r="W684" s="64">
        <f t="shared" si="155"/>
        <v>2.1911108021233709</v>
      </c>
      <c r="X684" s="65">
        <f t="shared" si="145"/>
        <v>-2.5414247481429507E-8</v>
      </c>
      <c r="Y684" s="66">
        <f t="shared" si="146"/>
        <v>-2.5368258422880576E-8</v>
      </c>
      <c r="Z684" s="66">
        <f t="shared" si="147"/>
        <v>-2.5368341643660885E-8</v>
      </c>
      <c r="AA684" s="67">
        <f t="shared" si="148"/>
        <v>-2.5322435504703298E-8</v>
      </c>
      <c r="AB684" s="68">
        <f t="shared" si="157"/>
        <v>7.0221482612022724E-5</v>
      </c>
      <c r="AC684" s="69"/>
      <c r="AD684" s="70">
        <f t="shared" si="156"/>
        <v>0.70221482612022723</v>
      </c>
      <c r="AE684" s="70"/>
      <c r="AF684" s="74"/>
      <c r="AG684" s="71">
        <v>6780</v>
      </c>
    </row>
    <row r="685" spans="5:33">
      <c r="E685" s="73">
        <v>0.67909722222222224</v>
      </c>
      <c r="G685" s="58">
        <v>19.079999999999998</v>
      </c>
      <c r="H685" s="58">
        <v>5.81</v>
      </c>
      <c r="I685" s="58">
        <v>7.69</v>
      </c>
      <c r="J685" s="58">
        <v>19.12</v>
      </c>
      <c r="K685" s="58">
        <v>5.71</v>
      </c>
      <c r="L685" s="58">
        <v>8.91</v>
      </c>
      <c r="M685" s="59">
        <f t="shared" si="144"/>
        <v>19.100000000000001</v>
      </c>
      <c r="N685" s="59">
        <f t="shared" si="144"/>
        <v>5.76</v>
      </c>
      <c r="O685" s="59">
        <f t="shared" si="144"/>
        <v>8.3000000000000007</v>
      </c>
      <c r="P685" s="60">
        <f t="shared" si="149"/>
        <v>0.18158031121272689</v>
      </c>
      <c r="Q685" s="22">
        <f t="shared" si="150"/>
        <v>1.7378008287493753E-6</v>
      </c>
      <c r="R685" s="61">
        <f t="shared" si="151"/>
        <v>3.5258807160967193E-9</v>
      </c>
      <c r="S685" s="22">
        <f t="shared" si="152"/>
        <v>1.2431834824142715E-17</v>
      </c>
      <c r="T685" s="62">
        <v>298</v>
      </c>
      <c r="U685" s="59">
        <f t="shared" si="153"/>
        <v>292.10000000000002</v>
      </c>
      <c r="V685" s="63">
        <f t="shared" si="154"/>
        <v>0.34066433992220019</v>
      </c>
      <c r="W685" s="64">
        <f t="shared" si="155"/>
        <v>2.1911108021233709</v>
      </c>
      <c r="X685" s="65">
        <f t="shared" si="145"/>
        <v>-2.5291963360268924E-8</v>
      </c>
      <c r="Y685" s="66">
        <f t="shared" si="146"/>
        <v>-2.5246250659895983E-8</v>
      </c>
      <c r="Z685" s="66">
        <f t="shared" si="147"/>
        <v>-2.5246333281041105E-8</v>
      </c>
      <c r="AA685" s="67">
        <f t="shared" si="148"/>
        <v>-2.5200702903154336E-8</v>
      </c>
      <c r="AB685" s="68">
        <f t="shared" si="157"/>
        <v>6.9967799473490694E-5</v>
      </c>
      <c r="AC685" s="69"/>
      <c r="AD685" s="70">
        <f t="shared" si="156"/>
        <v>0.69967799473490699</v>
      </c>
      <c r="AE685" s="70"/>
      <c r="AF685" s="74"/>
      <c r="AG685" s="71">
        <v>6790</v>
      </c>
    </row>
    <row r="686" spans="5:33">
      <c r="E686" s="73">
        <v>0.67921296296296296</v>
      </c>
      <c r="G686" s="58">
        <v>19.079999999999998</v>
      </c>
      <c r="H686" s="58">
        <v>5.81</v>
      </c>
      <c r="I686" s="58">
        <v>7.73</v>
      </c>
      <c r="J686" s="58">
        <v>19.12</v>
      </c>
      <c r="K686" s="58">
        <v>5.71</v>
      </c>
      <c r="L686" s="58">
        <v>8.9</v>
      </c>
      <c r="M686" s="59">
        <f t="shared" si="144"/>
        <v>19.100000000000001</v>
      </c>
      <c r="N686" s="59">
        <f t="shared" si="144"/>
        <v>5.76</v>
      </c>
      <c r="O686" s="59">
        <f t="shared" si="144"/>
        <v>8.3150000000000013</v>
      </c>
      <c r="P686" s="60">
        <f t="shared" si="149"/>
        <v>0.18190846840166561</v>
      </c>
      <c r="Q686" s="22">
        <f t="shared" si="150"/>
        <v>1.7378008287493753E-6</v>
      </c>
      <c r="R686" s="61">
        <f t="shared" si="151"/>
        <v>3.5258807160967193E-9</v>
      </c>
      <c r="S686" s="22">
        <f t="shared" si="152"/>
        <v>1.2431834824142715E-17</v>
      </c>
      <c r="T686" s="62">
        <v>298</v>
      </c>
      <c r="U686" s="59">
        <f t="shared" si="153"/>
        <v>292.10000000000002</v>
      </c>
      <c r="V686" s="63">
        <f t="shared" si="154"/>
        <v>0.34066433992220019</v>
      </c>
      <c r="W686" s="64">
        <f t="shared" si="155"/>
        <v>2.1911108021233709</v>
      </c>
      <c r="X686" s="65">
        <f t="shared" si="145"/>
        <v>-2.524624644204911E-8</v>
      </c>
      <c r="Y686" s="66">
        <f t="shared" si="146"/>
        <v>-2.5200533906459801E-8</v>
      </c>
      <c r="Z686" s="66">
        <f t="shared" si="147"/>
        <v>-2.5200616676621888E-8</v>
      </c>
      <c r="AA686" s="67">
        <f t="shared" si="148"/>
        <v>-2.5154986611456324E-8</v>
      </c>
      <c r="AB686" s="68">
        <f t="shared" si="157"/>
        <v>6.9715336416581867E-5</v>
      </c>
      <c r="AC686" s="69"/>
      <c r="AD686" s="70">
        <f t="shared" si="156"/>
        <v>0.69715336416581863</v>
      </c>
      <c r="AE686" s="70"/>
      <c r="AF686" s="74"/>
      <c r="AG686" s="71">
        <v>6800</v>
      </c>
    </row>
    <row r="687" spans="5:33">
      <c r="E687" s="73">
        <v>0.67932870370370368</v>
      </c>
      <c r="G687" s="58">
        <v>19.079999999999998</v>
      </c>
      <c r="H687" s="58">
        <v>5.81</v>
      </c>
      <c r="I687" s="58">
        <v>7.72</v>
      </c>
      <c r="J687" s="58">
        <v>19.12</v>
      </c>
      <c r="K687" s="58">
        <v>5.71</v>
      </c>
      <c r="L687" s="58">
        <v>8.9600000000000009</v>
      </c>
      <c r="M687" s="59">
        <f t="shared" si="144"/>
        <v>19.100000000000001</v>
      </c>
      <c r="N687" s="59">
        <f t="shared" si="144"/>
        <v>5.76</v>
      </c>
      <c r="O687" s="59">
        <f t="shared" si="144"/>
        <v>8.34</v>
      </c>
      <c r="P687" s="60">
        <f t="shared" si="149"/>
        <v>0.18245539704989666</v>
      </c>
      <c r="Q687" s="22">
        <f t="shared" si="150"/>
        <v>1.7378008287493753E-6</v>
      </c>
      <c r="R687" s="61">
        <f t="shared" si="151"/>
        <v>3.5258807160967193E-9</v>
      </c>
      <c r="S687" s="22">
        <f t="shared" si="152"/>
        <v>1.2431834824142715E-17</v>
      </c>
      <c r="T687" s="62">
        <v>298</v>
      </c>
      <c r="U687" s="59">
        <f t="shared" si="153"/>
        <v>292.10000000000002</v>
      </c>
      <c r="V687" s="63">
        <f t="shared" si="154"/>
        <v>0.34066433992220019</v>
      </c>
      <c r="W687" s="64">
        <f t="shared" si="155"/>
        <v>2.1911108021233709</v>
      </c>
      <c r="X687" s="65">
        <f t="shared" si="145"/>
        <v>-2.5230618060652684E-8</v>
      </c>
      <c r="Y687" s="66">
        <f t="shared" si="146"/>
        <v>-2.5184796467957657E-8</v>
      </c>
      <c r="Z687" s="66">
        <f t="shared" si="147"/>
        <v>-2.5184879685037471E-8</v>
      </c>
      <c r="AA687" s="67">
        <f t="shared" si="148"/>
        <v>-2.5139141007159426E-8</v>
      </c>
      <c r="AB687" s="68">
        <f t="shared" si="157"/>
        <v>6.9463330526215754E-5</v>
      </c>
      <c r="AC687" s="69"/>
      <c r="AD687" s="70">
        <f t="shared" si="156"/>
        <v>0.6946333052621575</v>
      </c>
      <c r="AE687" s="70"/>
      <c r="AF687" s="74"/>
      <c r="AG687" s="71">
        <v>6810</v>
      </c>
    </row>
    <row r="688" spans="5:33">
      <c r="E688" s="73">
        <v>0.67944444444444441</v>
      </c>
      <c r="G688" s="58">
        <v>19.079999999999998</v>
      </c>
      <c r="H688" s="58">
        <v>5.81</v>
      </c>
      <c r="I688" s="58">
        <v>7.7</v>
      </c>
      <c r="J688" s="58">
        <v>19.12</v>
      </c>
      <c r="K688" s="58">
        <v>5.71</v>
      </c>
      <c r="L688" s="58">
        <v>8.8699999999999992</v>
      </c>
      <c r="M688" s="59">
        <f t="shared" si="144"/>
        <v>19.100000000000001</v>
      </c>
      <c r="N688" s="59">
        <f t="shared" si="144"/>
        <v>5.76</v>
      </c>
      <c r="O688" s="59">
        <f t="shared" si="144"/>
        <v>8.2850000000000001</v>
      </c>
      <c r="P688" s="60">
        <f t="shared" si="149"/>
        <v>0.18125215402378825</v>
      </c>
      <c r="Q688" s="22">
        <f t="shared" si="150"/>
        <v>1.7378008287493753E-6</v>
      </c>
      <c r="R688" s="61">
        <f t="shared" si="151"/>
        <v>3.5258807160967193E-9</v>
      </c>
      <c r="S688" s="22">
        <f t="shared" si="152"/>
        <v>1.2431834824142715E-17</v>
      </c>
      <c r="T688" s="62">
        <v>298</v>
      </c>
      <c r="U688" s="59">
        <f t="shared" si="153"/>
        <v>292.10000000000002</v>
      </c>
      <c r="V688" s="63">
        <f t="shared" si="154"/>
        <v>0.34066433992220019</v>
      </c>
      <c r="W688" s="64">
        <f t="shared" si="155"/>
        <v>2.1911108021233709</v>
      </c>
      <c r="X688" s="65">
        <f t="shared" si="145"/>
        <v>-2.4973355405345455E-8</v>
      </c>
      <c r="Y688" s="66">
        <f t="shared" si="146"/>
        <v>-2.4928300129680621E-8</v>
      </c>
      <c r="Z688" s="66">
        <f t="shared" si="147"/>
        <v>-2.4928381415428258E-8</v>
      </c>
      <c r="AA688" s="67">
        <f t="shared" si="148"/>
        <v>-2.4883407132210335E-8</v>
      </c>
      <c r="AB688" s="68">
        <f t="shared" si="157"/>
        <v>6.9211482007259422E-5</v>
      </c>
      <c r="AC688" s="69"/>
      <c r="AD688" s="70">
        <f t="shared" si="156"/>
        <v>0.69211482007259417</v>
      </c>
      <c r="AE688" s="70"/>
      <c r="AF688" s="74"/>
      <c r="AG688" s="71">
        <v>6820</v>
      </c>
    </row>
    <row r="689" spans="5:33">
      <c r="E689" s="73">
        <v>0.67956018518518513</v>
      </c>
      <c r="G689" s="58">
        <v>19.079999999999998</v>
      </c>
      <c r="H689" s="58">
        <v>5.81</v>
      </c>
      <c r="I689" s="58">
        <v>7.65</v>
      </c>
      <c r="J689" s="58">
        <v>19.12</v>
      </c>
      <c r="K689" s="58">
        <v>5.71</v>
      </c>
      <c r="L689" s="58">
        <v>8.93</v>
      </c>
      <c r="M689" s="59">
        <f t="shared" si="144"/>
        <v>19.100000000000001</v>
      </c>
      <c r="N689" s="59">
        <f t="shared" si="144"/>
        <v>5.76</v>
      </c>
      <c r="O689" s="59">
        <f t="shared" si="144"/>
        <v>8.2899999999999991</v>
      </c>
      <c r="P689" s="60">
        <f t="shared" si="149"/>
        <v>0.18136153975343441</v>
      </c>
      <c r="Q689" s="22">
        <f t="shared" si="150"/>
        <v>1.7378008287493753E-6</v>
      </c>
      <c r="R689" s="61">
        <f t="shared" si="151"/>
        <v>3.5258807160967193E-9</v>
      </c>
      <c r="S689" s="22">
        <f t="shared" si="152"/>
        <v>1.2431834824142715E-17</v>
      </c>
      <c r="T689" s="62">
        <v>298</v>
      </c>
      <c r="U689" s="59">
        <f t="shared" si="153"/>
        <v>292.10000000000002</v>
      </c>
      <c r="V689" s="63">
        <f t="shared" si="154"/>
        <v>0.34066433992220019</v>
      </c>
      <c r="W689" s="64">
        <f t="shared" si="155"/>
        <v>2.1911108021233709</v>
      </c>
      <c r="X689" s="65">
        <f t="shared" si="145"/>
        <v>-2.4898424373925598E-8</v>
      </c>
      <c r="Y689" s="66">
        <f t="shared" si="146"/>
        <v>-2.4853477174582557E-8</v>
      </c>
      <c r="Z689" s="66">
        <f t="shared" si="147"/>
        <v>-2.4853558314284346E-8</v>
      </c>
      <c r="AA689" s="67">
        <f t="shared" si="148"/>
        <v>-2.4808691961692639E-8</v>
      </c>
      <c r="AB689" s="68">
        <f t="shared" si="157"/>
        <v>6.8962198464546468E-5</v>
      </c>
      <c r="AC689" s="69"/>
      <c r="AD689" s="70">
        <f t="shared" si="156"/>
        <v>0.68962198464546465</v>
      </c>
      <c r="AE689" s="70"/>
      <c r="AF689" s="74"/>
      <c r="AG689" s="71">
        <v>6830</v>
      </c>
    </row>
    <row r="690" spans="5:33">
      <c r="E690" s="73">
        <v>0.67967592592592596</v>
      </c>
      <c r="G690" s="58">
        <v>19.079999999999998</v>
      </c>
      <c r="H690" s="58">
        <v>5.81</v>
      </c>
      <c r="I690" s="58">
        <v>7.72</v>
      </c>
      <c r="J690" s="58">
        <v>19.12</v>
      </c>
      <c r="K690" s="58">
        <v>5.7</v>
      </c>
      <c r="L690" s="58">
        <v>8.9499999999999993</v>
      </c>
      <c r="M690" s="59">
        <f t="shared" si="144"/>
        <v>19.100000000000001</v>
      </c>
      <c r="N690" s="59">
        <f t="shared" si="144"/>
        <v>5.7549999999999999</v>
      </c>
      <c r="O690" s="59">
        <f t="shared" si="144"/>
        <v>8.3349999999999991</v>
      </c>
      <c r="P690" s="60">
        <f t="shared" si="149"/>
        <v>0.18234601132025044</v>
      </c>
      <c r="Q690" s="22">
        <f t="shared" si="150"/>
        <v>1.7579236139586892E-6</v>
      </c>
      <c r="R690" s="61">
        <f t="shared" si="151"/>
        <v>3.4855202932886418E-9</v>
      </c>
      <c r="S690" s="22">
        <f t="shared" si="152"/>
        <v>1.2148851714926939E-17</v>
      </c>
      <c r="T690" s="62">
        <v>298</v>
      </c>
      <c r="U690" s="59">
        <f t="shared" si="153"/>
        <v>292.10000000000002</v>
      </c>
      <c r="V690" s="63">
        <f t="shared" si="154"/>
        <v>0.34066433992220019</v>
      </c>
      <c r="W690" s="64">
        <f t="shared" si="155"/>
        <v>2.1911108021233709</v>
      </c>
      <c r="X690" s="65">
        <f t="shared" si="145"/>
        <v>-2.4375579090520466E-8</v>
      </c>
      <c r="Y690" s="66">
        <f t="shared" si="146"/>
        <v>-2.4332343958762111E-8</v>
      </c>
      <c r="Z690" s="66">
        <f t="shared" si="147"/>
        <v>-2.4332420645211748E-8</v>
      </c>
      <c r="AA690" s="67">
        <f t="shared" si="148"/>
        <v>-2.4289261927864461E-8</v>
      </c>
      <c r="AB690" s="68">
        <f t="shared" si="157"/>
        <v>6.8713663152357549E-5</v>
      </c>
      <c r="AC690" s="69"/>
      <c r="AD690" s="70">
        <f t="shared" si="156"/>
        <v>0.68713663152357551</v>
      </c>
      <c r="AE690" s="70"/>
      <c r="AF690" s="74"/>
      <c r="AG690" s="71">
        <v>6840</v>
      </c>
    </row>
    <row r="691" spans="5:33">
      <c r="E691" s="73">
        <v>0.67979166666666668</v>
      </c>
      <c r="G691" s="58">
        <v>19.079999999999998</v>
      </c>
      <c r="H691" s="58">
        <v>5.81</v>
      </c>
      <c r="I691" s="58">
        <v>7.73</v>
      </c>
      <c r="J691" s="58">
        <v>19.13</v>
      </c>
      <c r="K691" s="58">
        <v>5.7</v>
      </c>
      <c r="L691" s="58">
        <v>8.8800000000000008</v>
      </c>
      <c r="M691" s="59">
        <f t="shared" si="144"/>
        <v>19.104999999999997</v>
      </c>
      <c r="N691" s="59">
        <f t="shared" si="144"/>
        <v>5.7549999999999999</v>
      </c>
      <c r="O691" s="59">
        <f t="shared" si="144"/>
        <v>8.3049999999999997</v>
      </c>
      <c r="P691" s="60">
        <f t="shared" si="149"/>
        <v>0.18170644883113846</v>
      </c>
      <c r="Q691" s="22">
        <f t="shared" si="150"/>
        <v>1.7579236139586892E-6</v>
      </c>
      <c r="R691" s="61">
        <f t="shared" si="151"/>
        <v>3.4869688278827241E-9</v>
      </c>
      <c r="S691" s="22">
        <f t="shared" si="152"/>
        <v>1.2158951606625818E-17</v>
      </c>
      <c r="T691" s="62">
        <v>298</v>
      </c>
      <c r="U691" s="59">
        <f t="shared" si="153"/>
        <v>292.10500000000002</v>
      </c>
      <c r="V691" s="63">
        <f t="shared" si="154"/>
        <v>0.34036981507408037</v>
      </c>
      <c r="W691" s="64">
        <f t="shared" si="155"/>
        <v>2.189625363488823</v>
      </c>
      <c r="X691" s="65">
        <f t="shared" si="145"/>
        <v>-2.4240625180162397E-8</v>
      </c>
      <c r="Y691" s="66">
        <f t="shared" si="146"/>
        <v>-2.4197715511832014E-8</v>
      </c>
      <c r="Z691" s="66">
        <f t="shared" si="147"/>
        <v>-2.4197791468603861E-8</v>
      </c>
      <c r="AA691" s="67">
        <f t="shared" si="148"/>
        <v>-2.4154957488134787E-8</v>
      </c>
      <c r="AB691" s="68">
        <f t="shared" si="157"/>
        <v>6.8470339201980333E-5</v>
      </c>
      <c r="AC691" s="69"/>
      <c r="AD691" s="70">
        <f t="shared" si="156"/>
        <v>0.68470339201980335</v>
      </c>
      <c r="AE691" s="70"/>
      <c r="AF691" s="74"/>
      <c r="AG691" s="71">
        <v>6850</v>
      </c>
    </row>
    <row r="692" spans="5:33">
      <c r="E692" s="73">
        <v>0.6799074074074074</v>
      </c>
      <c r="G692" s="58">
        <v>19.09</v>
      </c>
      <c r="H692" s="58">
        <v>5.81</v>
      </c>
      <c r="I692" s="58">
        <v>7.71</v>
      </c>
      <c r="J692" s="58">
        <v>19.13</v>
      </c>
      <c r="K692" s="58">
        <v>5.7</v>
      </c>
      <c r="L692" s="58">
        <v>8.9700000000000006</v>
      </c>
      <c r="M692" s="59">
        <f t="shared" si="144"/>
        <v>19.11</v>
      </c>
      <c r="N692" s="59">
        <f t="shared" si="144"/>
        <v>5.7549999999999999</v>
      </c>
      <c r="O692" s="59">
        <f t="shared" si="144"/>
        <v>8.34</v>
      </c>
      <c r="P692" s="60">
        <f t="shared" si="149"/>
        <v>0.18248904512573008</v>
      </c>
      <c r="Q692" s="22">
        <f t="shared" si="150"/>
        <v>1.7579236139586892E-6</v>
      </c>
      <c r="R692" s="61">
        <f t="shared" si="151"/>
        <v>3.4884179644679878E-9</v>
      </c>
      <c r="S692" s="22">
        <f t="shared" si="152"/>
        <v>1.2169059894822979E-17</v>
      </c>
      <c r="T692" s="62">
        <v>298</v>
      </c>
      <c r="U692" s="59">
        <f t="shared" si="153"/>
        <v>292.11</v>
      </c>
      <c r="V692" s="63">
        <f t="shared" si="154"/>
        <v>0.34007530030863076</v>
      </c>
      <c r="W692" s="64">
        <f t="shared" si="155"/>
        <v>2.1881409826908249</v>
      </c>
      <c r="X692" s="65">
        <f t="shared" si="145"/>
        <v>-2.4295629183320858E-8</v>
      </c>
      <c r="Y692" s="66">
        <f t="shared" si="146"/>
        <v>-2.4252371688630821E-8</v>
      </c>
      <c r="Z692" s="66">
        <f t="shared" si="147"/>
        <v>-2.4252448707045647E-8</v>
      </c>
      <c r="AA692" s="67">
        <f t="shared" si="148"/>
        <v>-2.4209267956513383E-8</v>
      </c>
      <c r="AB692" s="68">
        <f t="shared" si="157"/>
        <v>6.8228361540931726E-5</v>
      </c>
      <c r="AC692" s="69"/>
      <c r="AD692" s="70">
        <f t="shared" si="156"/>
        <v>0.68228361540931726</v>
      </c>
      <c r="AE692" s="70"/>
      <c r="AF692" s="74"/>
      <c r="AG692" s="71">
        <v>6860</v>
      </c>
    </row>
    <row r="693" spans="5:33">
      <c r="E693" s="73">
        <v>0.68002314814814813</v>
      </c>
      <c r="G693" s="58">
        <v>19.09</v>
      </c>
      <c r="H693" s="58">
        <v>5.81</v>
      </c>
      <c r="I693" s="58">
        <v>7.7</v>
      </c>
      <c r="J693" s="58">
        <v>19.13</v>
      </c>
      <c r="K693" s="58">
        <v>5.7</v>
      </c>
      <c r="L693" s="58">
        <v>8.93</v>
      </c>
      <c r="M693" s="59">
        <f t="shared" si="144"/>
        <v>19.11</v>
      </c>
      <c r="N693" s="59">
        <f t="shared" si="144"/>
        <v>5.7549999999999999</v>
      </c>
      <c r="O693" s="59">
        <f t="shared" si="144"/>
        <v>8.3149999999999995</v>
      </c>
      <c r="P693" s="60">
        <f t="shared" si="149"/>
        <v>0.18194201561396231</v>
      </c>
      <c r="Q693" s="22">
        <f t="shared" si="150"/>
        <v>1.7579236139586892E-6</v>
      </c>
      <c r="R693" s="61">
        <f t="shared" si="151"/>
        <v>3.4884179644679878E-9</v>
      </c>
      <c r="S693" s="22">
        <f t="shared" si="152"/>
        <v>1.2169059894822979E-17</v>
      </c>
      <c r="T693" s="62">
        <v>298</v>
      </c>
      <c r="U693" s="59">
        <f t="shared" si="153"/>
        <v>292.11</v>
      </c>
      <c r="V693" s="63">
        <f t="shared" si="154"/>
        <v>0.34007530030863076</v>
      </c>
      <c r="W693" s="64">
        <f t="shared" si="155"/>
        <v>2.1881409826908249</v>
      </c>
      <c r="X693" s="65">
        <f t="shared" si="145"/>
        <v>-2.4136698299749557E-8</v>
      </c>
      <c r="Y693" s="66">
        <f t="shared" si="146"/>
        <v>-2.4093852596301963E-8</v>
      </c>
      <c r="Z693" s="66">
        <f t="shared" si="147"/>
        <v>-2.4093928652864512E-8</v>
      </c>
      <c r="AA693" s="67">
        <f t="shared" si="148"/>
        <v>-2.4051158735959358E-8</v>
      </c>
      <c r="AB693" s="68">
        <f t="shared" si="157"/>
        <v>6.7985837311046419E-5</v>
      </c>
      <c r="AC693" s="69"/>
      <c r="AD693" s="70">
        <f t="shared" si="156"/>
        <v>0.67985837311046415</v>
      </c>
      <c r="AE693" s="70"/>
      <c r="AF693" s="74"/>
      <c r="AG693" s="71">
        <v>6870</v>
      </c>
    </row>
    <row r="694" spans="5:33">
      <c r="E694" s="73">
        <v>0.68013888888888885</v>
      </c>
      <c r="G694" s="58">
        <v>19.09</v>
      </c>
      <c r="H694" s="58">
        <v>5.8</v>
      </c>
      <c r="I694" s="58">
        <v>7.71</v>
      </c>
      <c r="J694" s="58">
        <v>19.13</v>
      </c>
      <c r="K694" s="58">
        <v>5.7</v>
      </c>
      <c r="L694" s="58">
        <v>8.84</v>
      </c>
      <c r="M694" s="59">
        <f t="shared" si="144"/>
        <v>19.11</v>
      </c>
      <c r="N694" s="59">
        <f t="shared" si="144"/>
        <v>5.75</v>
      </c>
      <c r="O694" s="59">
        <f t="shared" si="144"/>
        <v>8.2750000000000004</v>
      </c>
      <c r="P694" s="60">
        <f t="shared" si="149"/>
        <v>0.18106676839513389</v>
      </c>
      <c r="Q694" s="22">
        <f t="shared" si="150"/>
        <v>1.7782794100389193E-6</v>
      </c>
      <c r="R694" s="61">
        <f t="shared" si="151"/>
        <v>3.4484863742316886E-9</v>
      </c>
      <c r="S694" s="22">
        <f t="shared" si="152"/>
        <v>1.1892058273261618E-17</v>
      </c>
      <c r="T694" s="62">
        <v>298</v>
      </c>
      <c r="U694" s="59">
        <f t="shared" si="153"/>
        <v>292.11</v>
      </c>
      <c r="V694" s="63">
        <f t="shared" si="154"/>
        <v>0.34007530030863076</v>
      </c>
      <c r="W694" s="64">
        <f t="shared" si="155"/>
        <v>2.1881409826908249</v>
      </c>
      <c r="X694" s="65">
        <f t="shared" si="145"/>
        <v>-2.3390621165289595E-8</v>
      </c>
      <c r="Y694" s="66">
        <f t="shared" si="146"/>
        <v>-2.3350240179237407E-8</v>
      </c>
      <c r="Z694" s="66">
        <f t="shared" si="147"/>
        <v>-2.3350309891966417E-8</v>
      </c>
      <c r="AA694" s="67">
        <f t="shared" si="148"/>
        <v>-2.3309998377942591E-8</v>
      </c>
      <c r="AB694" s="68">
        <f t="shared" si="157"/>
        <v>6.7744898278489685E-5</v>
      </c>
      <c r="AC694" s="69"/>
      <c r="AD694" s="70">
        <f t="shared" si="156"/>
        <v>0.67744898278489685</v>
      </c>
      <c r="AE694" s="70"/>
      <c r="AF694" s="74"/>
      <c r="AG694" s="71">
        <v>6880</v>
      </c>
    </row>
    <row r="695" spans="5:33">
      <c r="E695" s="73">
        <v>0.68025462962962957</v>
      </c>
      <c r="G695" s="58">
        <v>19.09</v>
      </c>
      <c r="H695" s="58">
        <v>5.8</v>
      </c>
      <c r="I695" s="58">
        <v>7.74</v>
      </c>
      <c r="J695" s="58">
        <v>19.13</v>
      </c>
      <c r="K695" s="58">
        <v>5.7</v>
      </c>
      <c r="L695" s="58">
        <v>8.9</v>
      </c>
      <c r="M695" s="59">
        <f t="shared" si="144"/>
        <v>19.11</v>
      </c>
      <c r="N695" s="59">
        <f t="shared" si="144"/>
        <v>5.75</v>
      </c>
      <c r="O695" s="59">
        <f t="shared" si="144"/>
        <v>8.32</v>
      </c>
      <c r="P695" s="60">
        <f t="shared" si="149"/>
        <v>0.18205142151631587</v>
      </c>
      <c r="Q695" s="22">
        <f t="shared" si="150"/>
        <v>1.7782794100389193E-6</v>
      </c>
      <c r="R695" s="61">
        <f t="shared" si="151"/>
        <v>3.4484863742316886E-9</v>
      </c>
      <c r="S695" s="22">
        <f t="shared" si="152"/>
        <v>1.1892058273261618E-17</v>
      </c>
      <c r="T695" s="62">
        <v>298</v>
      </c>
      <c r="U695" s="59">
        <f t="shared" si="153"/>
        <v>292.11</v>
      </c>
      <c r="V695" s="63">
        <f t="shared" si="154"/>
        <v>0.34007530030863076</v>
      </c>
      <c r="W695" s="64">
        <f t="shared" si="155"/>
        <v>2.1881409826908249</v>
      </c>
      <c r="X695" s="65">
        <f t="shared" si="145"/>
        <v>-2.3436759779235996E-8</v>
      </c>
      <c r="Y695" s="66">
        <f t="shared" si="146"/>
        <v>-2.3396079112987378E-8</v>
      </c>
      <c r="Z695" s="66">
        <f t="shared" si="147"/>
        <v>-2.3396149724992713E-8</v>
      </c>
      <c r="AA695" s="67">
        <f t="shared" si="148"/>
        <v>-2.3355539425617978E-8</v>
      </c>
      <c r="AB695" s="68">
        <f t="shared" si="157"/>
        <v>6.7511395412346947E-5</v>
      </c>
      <c r="AC695" s="69"/>
      <c r="AD695" s="70">
        <f t="shared" si="156"/>
        <v>0.67511395412346942</v>
      </c>
      <c r="AE695" s="70"/>
      <c r="AF695" s="74"/>
      <c r="AG695" s="71">
        <v>6890</v>
      </c>
    </row>
    <row r="696" spans="5:33">
      <c r="E696" s="73">
        <v>0.6803703703703704</v>
      </c>
      <c r="G696" s="58">
        <v>19.09</v>
      </c>
      <c r="H696" s="58">
        <v>5.8</v>
      </c>
      <c r="I696" s="58">
        <v>7.75</v>
      </c>
      <c r="J696" s="58">
        <v>19.13</v>
      </c>
      <c r="K696" s="58">
        <v>5.7</v>
      </c>
      <c r="L696" s="58">
        <v>8.86</v>
      </c>
      <c r="M696" s="59">
        <f t="shared" si="144"/>
        <v>19.11</v>
      </c>
      <c r="N696" s="59">
        <f t="shared" si="144"/>
        <v>5.75</v>
      </c>
      <c r="O696" s="59">
        <f t="shared" si="144"/>
        <v>8.3049999999999997</v>
      </c>
      <c r="P696" s="60">
        <f t="shared" si="149"/>
        <v>0.18172320380925516</v>
      </c>
      <c r="Q696" s="22">
        <f t="shared" si="150"/>
        <v>1.7782794100389193E-6</v>
      </c>
      <c r="R696" s="61">
        <f t="shared" si="151"/>
        <v>3.4484863742316886E-9</v>
      </c>
      <c r="S696" s="22">
        <f t="shared" si="152"/>
        <v>1.1892058273261618E-17</v>
      </c>
      <c r="T696" s="62">
        <v>298</v>
      </c>
      <c r="U696" s="59">
        <f t="shared" si="153"/>
        <v>292.11</v>
      </c>
      <c r="V696" s="63">
        <f t="shared" si="154"/>
        <v>0.34007530030863076</v>
      </c>
      <c r="W696" s="64">
        <f t="shared" si="155"/>
        <v>2.1881409826908249</v>
      </c>
      <c r="X696" s="65">
        <f t="shared" si="145"/>
        <v>-2.3313432164608257E-8</v>
      </c>
      <c r="Y696" s="66">
        <f t="shared" si="146"/>
        <v>-2.327303852250868E-8</v>
      </c>
      <c r="Z696" s="66">
        <f t="shared" si="147"/>
        <v>-2.3273108509900947E-8</v>
      </c>
      <c r="AA696" s="67">
        <f t="shared" si="148"/>
        <v>-2.323278461266858E-8</v>
      </c>
      <c r="AB696" s="68">
        <f t="shared" si="157"/>
        <v>6.727743415087893E-5</v>
      </c>
      <c r="AC696" s="69"/>
      <c r="AD696" s="70">
        <f t="shared" si="156"/>
        <v>0.67277434150878934</v>
      </c>
      <c r="AE696" s="70"/>
      <c r="AF696" s="74"/>
      <c r="AG696" s="71">
        <v>6900</v>
      </c>
    </row>
    <row r="697" spans="5:33">
      <c r="E697" s="73">
        <v>0.68048611111111112</v>
      </c>
      <c r="G697" s="58">
        <v>19.09</v>
      </c>
      <c r="H697" s="58">
        <v>5.8</v>
      </c>
      <c r="I697" s="58">
        <v>7.75</v>
      </c>
      <c r="J697" s="58">
        <v>19.13</v>
      </c>
      <c r="K697" s="58">
        <v>5.7</v>
      </c>
      <c r="L697" s="58">
        <v>8.89</v>
      </c>
      <c r="M697" s="59">
        <f t="shared" si="144"/>
        <v>19.11</v>
      </c>
      <c r="N697" s="59">
        <f t="shared" si="144"/>
        <v>5.75</v>
      </c>
      <c r="O697" s="59">
        <f t="shared" si="144"/>
        <v>8.32</v>
      </c>
      <c r="P697" s="60">
        <f t="shared" si="149"/>
        <v>0.18205142151631587</v>
      </c>
      <c r="Q697" s="22">
        <f t="shared" si="150"/>
        <v>1.7782794100389193E-6</v>
      </c>
      <c r="R697" s="61">
        <f t="shared" si="151"/>
        <v>3.4484863742316886E-9</v>
      </c>
      <c r="S697" s="22">
        <f t="shared" si="152"/>
        <v>1.1892058273261618E-17</v>
      </c>
      <c r="T697" s="62">
        <v>298</v>
      </c>
      <c r="U697" s="59">
        <f t="shared" si="153"/>
        <v>292.11</v>
      </c>
      <c r="V697" s="63">
        <f t="shared" si="154"/>
        <v>0.34007530030863076</v>
      </c>
      <c r="W697" s="64">
        <f t="shared" si="155"/>
        <v>2.1881409826908249</v>
      </c>
      <c r="X697" s="65">
        <f t="shared" si="145"/>
        <v>-2.3274746375818278E-8</v>
      </c>
      <c r="Y697" s="66">
        <f t="shared" si="146"/>
        <v>-2.3234346926480809E-8</v>
      </c>
      <c r="Z697" s="66">
        <f t="shared" si="147"/>
        <v>-2.3234417050360157E-8</v>
      </c>
      <c r="AA697" s="67">
        <f t="shared" si="148"/>
        <v>-2.3194087481465125E-8</v>
      </c>
      <c r="AB697" s="68">
        <f t="shared" si="157"/>
        <v>6.7044703299475438E-5</v>
      </c>
      <c r="AC697" s="69"/>
      <c r="AD697" s="70">
        <f t="shared" si="156"/>
        <v>0.67044703299475439</v>
      </c>
      <c r="AE697" s="70"/>
      <c r="AF697" s="74"/>
      <c r="AG697" s="71">
        <v>6910</v>
      </c>
    </row>
    <row r="698" spans="5:33">
      <c r="E698" s="73">
        <v>0.68060185185185185</v>
      </c>
      <c r="G698" s="58">
        <v>19.09</v>
      </c>
      <c r="H698" s="58">
        <v>5.8</v>
      </c>
      <c r="I698" s="58">
        <v>7.71</v>
      </c>
      <c r="J698" s="58">
        <v>19.13</v>
      </c>
      <c r="K698" s="58">
        <v>5.7</v>
      </c>
      <c r="L698" s="58">
        <v>8.86</v>
      </c>
      <c r="M698" s="59">
        <f t="shared" si="144"/>
        <v>19.11</v>
      </c>
      <c r="N698" s="59">
        <f t="shared" si="144"/>
        <v>5.75</v>
      </c>
      <c r="O698" s="59">
        <f t="shared" si="144"/>
        <v>8.2850000000000001</v>
      </c>
      <c r="P698" s="60">
        <f t="shared" si="149"/>
        <v>0.18128558019984098</v>
      </c>
      <c r="Q698" s="22">
        <f t="shared" si="150"/>
        <v>1.7782794100389193E-6</v>
      </c>
      <c r="R698" s="61">
        <f t="shared" si="151"/>
        <v>3.4484863742316886E-9</v>
      </c>
      <c r="S698" s="22">
        <f t="shared" si="152"/>
        <v>1.1892058273261618E-17</v>
      </c>
      <c r="T698" s="62">
        <v>298</v>
      </c>
      <c r="U698" s="59">
        <f t="shared" si="153"/>
        <v>292.11</v>
      </c>
      <c r="V698" s="63">
        <f t="shared" si="154"/>
        <v>0.34007530030863076</v>
      </c>
      <c r="W698" s="64">
        <f t="shared" si="155"/>
        <v>2.1881409826908249</v>
      </c>
      <c r="X698" s="65">
        <f t="shared" si="145"/>
        <v>-2.3096516280937148E-8</v>
      </c>
      <c r="Y698" s="66">
        <f t="shared" si="146"/>
        <v>-2.3056594845038124E-8</v>
      </c>
      <c r="Z698" s="66">
        <f t="shared" si="147"/>
        <v>-2.3056663847697429E-8</v>
      </c>
      <c r="AA698" s="67">
        <f t="shared" si="148"/>
        <v>-2.3016811175920851E-8</v>
      </c>
      <c r="AB698" s="68">
        <f t="shared" si="157"/>
        <v>6.6812359363123836E-5</v>
      </c>
      <c r="AC698" s="69"/>
      <c r="AD698" s="70">
        <f t="shared" si="156"/>
        <v>0.66812359363123841</v>
      </c>
      <c r="AE698" s="70"/>
      <c r="AF698" s="74"/>
      <c r="AG698" s="71">
        <v>6920</v>
      </c>
    </row>
    <row r="699" spans="5:33">
      <c r="E699" s="73">
        <v>0.68071759259259257</v>
      </c>
      <c r="G699" s="58">
        <v>19.09</v>
      </c>
      <c r="H699" s="58">
        <v>5.8</v>
      </c>
      <c r="I699" s="58">
        <v>7.78</v>
      </c>
      <c r="J699" s="58">
        <v>19.13</v>
      </c>
      <c r="K699" s="58">
        <v>5.7</v>
      </c>
      <c r="L699" s="58">
        <v>8.82</v>
      </c>
      <c r="M699" s="59">
        <f t="shared" si="144"/>
        <v>19.11</v>
      </c>
      <c r="N699" s="59">
        <f t="shared" si="144"/>
        <v>5.75</v>
      </c>
      <c r="O699" s="59">
        <f t="shared" si="144"/>
        <v>8.3000000000000007</v>
      </c>
      <c r="P699" s="60">
        <f t="shared" si="149"/>
        <v>0.18161379790690163</v>
      </c>
      <c r="Q699" s="22">
        <f t="shared" si="150"/>
        <v>1.7782794100389193E-6</v>
      </c>
      <c r="R699" s="61">
        <f t="shared" si="151"/>
        <v>3.4484863742316886E-9</v>
      </c>
      <c r="S699" s="22">
        <f t="shared" si="152"/>
        <v>1.1892058273261618E-17</v>
      </c>
      <c r="T699" s="62">
        <v>298</v>
      </c>
      <c r="U699" s="59">
        <f t="shared" si="153"/>
        <v>292.11</v>
      </c>
      <c r="V699" s="63">
        <f t="shared" si="154"/>
        <v>0.34007530030863076</v>
      </c>
      <c r="W699" s="64">
        <f t="shared" si="155"/>
        <v>2.1881409826908249</v>
      </c>
      <c r="X699" s="65">
        <f t="shared" si="145"/>
        <v>-2.3058483213184762E-8</v>
      </c>
      <c r="Y699" s="66">
        <f t="shared" si="146"/>
        <v>-2.3018555357197794E-8</v>
      </c>
      <c r="Z699" s="66">
        <f t="shared" si="147"/>
        <v>-2.3018624495903451E-8</v>
      </c>
      <c r="AA699" s="67">
        <f t="shared" si="148"/>
        <v>-2.2978765539182248E-8</v>
      </c>
      <c r="AB699" s="68">
        <f t="shared" si="157"/>
        <v>6.6581792955053295E-5</v>
      </c>
      <c r="AC699" s="69"/>
      <c r="AD699" s="70">
        <f t="shared" si="156"/>
        <v>0.66581792955053298</v>
      </c>
      <c r="AE699" s="70"/>
      <c r="AF699" s="74"/>
      <c r="AG699" s="71">
        <v>6930</v>
      </c>
    </row>
    <row r="700" spans="5:33">
      <c r="E700" s="73">
        <v>0.68083333333333329</v>
      </c>
      <c r="G700" s="58">
        <v>19.09</v>
      </c>
      <c r="H700" s="58">
        <v>5.8</v>
      </c>
      <c r="I700" s="58">
        <v>7.67</v>
      </c>
      <c r="J700" s="58">
        <v>19.13</v>
      </c>
      <c r="K700" s="58">
        <v>5.7</v>
      </c>
      <c r="L700" s="58">
        <v>8.91</v>
      </c>
      <c r="M700" s="59">
        <f t="shared" si="144"/>
        <v>19.11</v>
      </c>
      <c r="N700" s="59">
        <f t="shared" si="144"/>
        <v>5.75</v>
      </c>
      <c r="O700" s="59">
        <f t="shared" si="144"/>
        <v>8.2899999999999991</v>
      </c>
      <c r="P700" s="60">
        <f t="shared" si="149"/>
        <v>0.18139498610219451</v>
      </c>
      <c r="Q700" s="22">
        <f t="shared" si="150"/>
        <v>1.7782794100389193E-6</v>
      </c>
      <c r="R700" s="61">
        <f t="shared" si="151"/>
        <v>3.4484863742316886E-9</v>
      </c>
      <c r="S700" s="22">
        <f t="shared" si="152"/>
        <v>1.1892058273261618E-17</v>
      </c>
      <c r="T700" s="62">
        <v>298</v>
      </c>
      <c r="U700" s="59">
        <f t="shared" si="153"/>
        <v>292.11</v>
      </c>
      <c r="V700" s="63">
        <f t="shared" si="154"/>
        <v>0.34007530030863076</v>
      </c>
      <c r="W700" s="64">
        <f t="shared" si="155"/>
        <v>2.1881409826908249</v>
      </c>
      <c r="X700" s="65">
        <f t="shared" si="145"/>
        <v>-2.2951080359351654E-8</v>
      </c>
      <c r="Y700" s="66">
        <f t="shared" si="146"/>
        <v>-2.2911386362932687E-8</v>
      </c>
      <c r="Z700" s="66">
        <f t="shared" si="147"/>
        <v>-2.2911455013877525E-8</v>
      </c>
      <c r="AA700" s="67">
        <f t="shared" si="148"/>
        <v>-2.2871829430939165E-8</v>
      </c>
      <c r="AB700" s="68">
        <f t="shared" si="157"/>
        <v>6.635160694095568E-5</v>
      </c>
      <c r="AC700" s="69"/>
      <c r="AD700" s="70">
        <f t="shared" si="156"/>
        <v>0.66351606940955676</v>
      </c>
      <c r="AE700" s="70"/>
      <c r="AF700" s="74"/>
      <c r="AG700" s="71">
        <v>6940</v>
      </c>
    </row>
    <row r="701" spans="5:33">
      <c r="E701" s="73">
        <v>0.68094907407407401</v>
      </c>
      <c r="G701" s="58">
        <v>19.09</v>
      </c>
      <c r="H701" s="58">
        <v>5.8</v>
      </c>
      <c r="I701" s="58">
        <v>7.68</v>
      </c>
      <c r="J701" s="58">
        <v>19.13</v>
      </c>
      <c r="K701" s="58">
        <v>5.7</v>
      </c>
      <c r="L701" s="58">
        <v>8.9</v>
      </c>
      <c r="M701" s="59">
        <f t="shared" si="144"/>
        <v>19.11</v>
      </c>
      <c r="N701" s="59">
        <f t="shared" si="144"/>
        <v>5.75</v>
      </c>
      <c r="O701" s="59">
        <f t="shared" si="144"/>
        <v>8.2899999999999991</v>
      </c>
      <c r="P701" s="60">
        <f t="shared" si="149"/>
        <v>0.18139498610219451</v>
      </c>
      <c r="Q701" s="22">
        <f t="shared" si="150"/>
        <v>1.7782794100389193E-6</v>
      </c>
      <c r="R701" s="61">
        <f t="shared" si="151"/>
        <v>3.4484863742316886E-9</v>
      </c>
      <c r="S701" s="22">
        <f t="shared" si="152"/>
        <v>1.1892058273261618E-17</v>
      </c>
      <c r="T701" s="62">
        <v>298</v>
      </c>
      <c r="U701" s="59">
        <f t="shared" si="153"/>
        <v>292.11</v>
      </c>
      <c r="V701" s="63">
        <f t="shared" si="154"/>
        <v>0.34007530030863076</v>
      </c>
      <c r="W701" s="64">
        <f t="shared" si="155"/>
        <v>2.1881409826908249</v>
      </c>
      <c r="X701" s="65">
        <f t="shared" si="145"/>
        <v>-2.2871829510230803E-8</v>
      </c>
      <c r="Y701" s="66">
        <f t="shared" si="146"/>
        <v>-2.2832272578510837E-8</v>
      </c>
      <c r="Z701" s="66">
        <f t="shared" si="147"/>
        <v>-2.283234099240167E-8</v>
      </c>
      <c r="AA701" s="67">
        <f t="shared" si="148"/>
        <v>-2.2792852237928263E-8</v>
      </c>
      <c r="AB701" s="68">
        <f t="shared" si="157"/>
        <v>6.6122492620049165E-5</v>
      </c>
      <c r="AC701" s="69"/>
      <c r="AD701" s="70">
        <f t="shared" si="156"/>
        <v>0.66122492620049167</v>
      </c>
      <c r="AE701" s="70"/>
      <c r="AF701" s="74"/>
      <c r="AG701" s="71">
        <v>6950</v>
      </c>
    </row>
    <row r="702" spans="5:33">
      <c r="E702" s="73">
        <v>0.68106481481481485</v>
      </c>
      <c r="G702" s="58">
        <v>19.09</v>
      </c>
      <c r="H702" s="58">
        <v>5.8</v>
      </c>
      <c r="I702" s="58">
        <v>7.73</v>
      </c>
      <c r="J702" s="58">
        <v>19.13</v>
      </c>
      <c r="K702" s="58">
        <v>5.7</v>
      </c>
      <c r="L702" s="58">
        <v>8.8699999999999992</v>
      </c>
      <c r="M702" s="59">
        <f t="shared" si="144"/>
        <v>19.11</v>
      </c>
      <c r="N702" s="59">
        <f t="shared" si="144"/>
        <v>5.75</v>
      </c>
      <c r="O702" s="59">
        <f t="shared" si="144"/>
        <v>8.3000000000000007</v>
      </c>
      <c r="P702" s="60">
        <f t="shared" si="149"/>
        <v>0.18161379790690163</v>
      </c>
      <c r="Q702" s="22">
        <f t="shared" si="150"/>
        <v>1.7782794100389193E-6</v>
      </c>
      <c r="R702" s="61">
        <f t="shared" si="151"/>
        <v>3.4484863742316886E-9</v>
      </c>
      <c r="S702" s="22">
        <f t="shared" si="152"/>
        <v>1.1892058273261618E-17</v>
      </c>
      <c r="T702" s="62">
        <v>298</v>
      </c>
      <c r="U702" s="59">
        <f t="shared" si="153"/>
        <v>292.11</v>
      </c>
      <c r="V702" s="63">
        <f t="shared" si="154"/>
        <v>0.34007530030863076</v>
      </c>
      <c r="W702" s="64">
        <f t="shared" si="155"/>
        <v>2.1881409826908249</v>
      </c>
      <c r="X702" s="65">
        <f t="shared" si="145"/>
        <v>-2.2820346710573302E-8</v>
      </c>
      <c r="Y702" s="66">
        <f t="shared" si="146"/>
        <v>-2.278083120954887E-8</v>
      </c>
      <c r="Z702" s="66">
        <f t="shared" si="147"/>
        <v>-2.2780899634224494E-8</v>
      </c>
      <c r="AA702" s="67">
        <f t="shared" si="148"/>
        <v>-2.2741452320908606E-8</v>
      </c>
      <c r="AB702" s="68">
        <f t="shared" si="157"/>
        <v>6.5894169438565856E-5</v>
      </c>
      <c r="AC702" s="69"/>
      <c r="AD702" s="70">
        <f t="shared" si="156"/>
        <v>0.65894169438565853</v>
      </c>
      <c r="AE702" s="70"/>
      <c r="AF702" s="74"/>
      <c r="AG702" s="71">
        <v>6960</v>
      </c>
    </row>
    <row r="703" spans="5:33">
      <c r="E703" s="73">
        <v>0.68118055555555557</v>
      </c>
      <c r="G703" s="58">
        <v>19.09</v>
      </c>
      <c r="H703" s="58">
        <v>5.8</v>
      </c>
      <c r="I703" s="58">
        <v>7.71</v>
      </c>
      <c r="J703" s="58">
        <v>19.13</v>
      </c>
      <c r="K703" s="58">
        <v>5.7</v>
      </c>
      <c r="L703" s="58">
        <v>8.83</v>
      </c>
      <c r="M703" s="59">
        <f t="shared" ref="M703:O728" si="158">(G703+J703)/2</f>
        <v>19.11</v>
      </c>
      <c r="N703" s="59">
        <f t="shared" si="158"/>
        <v>5.75</v>
      </c>
      <c r="O703" s="59">
        <f t="shared" si="158"/>
        <v>8.27</v>
      </c>
      <c r="P703" s="60">
        <f t="shared" si="149"/>
        <v>0.1809573624927803</v>
      </c>
      <c r="Q703" s="22">
        <f t="shared" si="150"/>
        <v>1.7782794100389193E-6</v>
      </c>
      <c r="R703" s="61">
        <f t="shared" si="151"/>
        <v>3.4484863742316886E-9</v>
      </c>
      <c r="S703" s="22">
        <f t="shared" si="152"/>
        <v>1.1892058273261618E-17</v>
      </c>
      <c r="T703" s="62">
        <v>298</v>
      </c>
      <c r="U703" s="59">
        <f t="shared" si="153"/>
        <v>292.11</v>
      </c>
      <c r="V703" s="63">
        <f t="shared" si="154"/>
        <v>0.34007530030863076</v>
      </c>
      <c r="W703" s="64">
        <f t="shared" si="155"/>
        <v>2.1881409826908249</v>
      </c>
      <c r="X703" s="65">
        <f t="shared" si="145"/>
        <v>-2.2659254379311385E-8</v>
      </c>
      <c r="Y703" s="66">
        <f t="shared" si="146"/>
        <v>-2.2620159643149511E-8</v>
      </c>
      <c r="Z703" s="66">
        <f t="shared" si="147"/>
        <v>-2.2620227094547951E-8</v>
      </c>
      <c r="AA703" s="67">
        <f t="shared" si="148"/>
        <v>-2.258119957703241E-8</v>
      </c>
      <c r="AB703" s="68">
        <f t="shared" si="157"/>
        <v>6.5666360670700802E-5</v>
      </c>
      <c r="AC703" s="69"/>
      <c r="AD703" s="70">
        <f t="shared" si="156"/>
        <v>0.65666360670700807</v>
      </c>
      <c r="AE703" s="70"/>
      <c r="AF703" s="74"/>
      <c r="AG703" s="71">
        <v>6970</v>
      </c>
    </row>
    <row r="704" spans="5:33">
      <c r="E704" s="73">
        <v>0.68129629629629629</v>
      </c>
      <c r="G704" s="58">
        <v>19.09</v>
      </c>
      <c r="H704" s="58">
        <v>5.8</v>
      </c>
      <c r="I704" s="58">
        <v>7.71</v>
      </c>
      <c r="J704" s="58">
        <v>19.13</v>
      </c>
      <c r="K704" s="58">
        <v>5.7</v>
      </c>
      <c r="L704" s="58">
        <v>8.83</v>
      </c>
      <c r="M704" s="59">
        <f t="shared" si="158"/>
        <v>19.11</v>
      </c>
      <c r="N704" s="59">
        <f t="shared" si="158"/>
        <v>5.75</v>
      </c>
      <c r="O704" s="59">
        <f t="shared" si="158"/>
        <v>8.27</v>
      </c>
      <c r="P704" s="60">
        <f t="shared" si="149"/>
        <v>0.1809573624927803</v>
      </c>
      <c r="Q704" s="22">
        <f t="shared" si="150"/>
        <v>1.7782794100389193E-6</v>
      </c>
      <c r="R704" s="61">
        <f t="shared" si="151"/>
        <v>3.4484863742316886E-9</v>
      </c>
      <c r="S704" s="22">
        <f t="shared" si="152"/>
        <v>1.1892058273261618E-17</v>
      </c>
      <c r="T704" s="62">
        <v>298</v>
      </c>
      <c r="U704" s="59">
        <f t="shared" si="153"/>
        <v>292.11</v>
      </c>
      <c r="V704" s="63">
        <f t="shared" si="154"/>
        <v>0.34007530030863076</v>
      </c>
      <c r="W704" s="64">
        <f t="shared" si="155"/>
        <v>2.1881409826908249</v>
      </c>
      <c r="X704" s="65">
        <f t="shared" si="145"/>
        <v>-2.2581199654750307E-8</v>
      </c>
      <c r="Y704" s="66">
        <f t="shared" si="146"/>
        <v>-2.2542239588900697E-8</v>
      </c>
      <c r="Z704" s="66">
        <f t="shared" si="147"/>
        <v>-2.254230680794814E-8</v>
      </c>
      <c r="AA704" s="67">
        <f t="shared" si="148"/>
        <v>-2.2503413729195632E-8</v>
      </c>
      <c r="AB704" s="68">
        <f t="shared" si="157"/>
        <v>6.5440158624981243E-5</v>
      </c>
      <c r="AC704" s="69"/>
      <c r="AD704" s="70">
        <f t="shared" si="156"/>
        <v>0.65440158624981248</v>
      </c>
      <c r="AE704" s="70"/>
      <c r="AF704" s="74"/>
      <c r="AG704" s="71">
        <v>6980</v>
      </c>
    </row>
    <row r="705" spans="5:33">
      <c r="E705" s="73">
        <v>0.68141203703703701</v>
      </c>
      <c r="G705" s="58">
        <v>19.09</v>
      </c>
      <c r="H705" s="58">
        <v>5.8</v>
      </c>
      <c r="I705" s="58">
        <v>7.54</v>
      </c>
      <c r="J705" s="58">
        <v>19.13</v>
      </c>
      <c r="K705" s="58">
        <v>5.7</v>
      </c>
      <c r="L705" s="58">
        <v>8.76</v>
      </c>
      <c r="M705" s="59">
        <f t="shared" si="158"/>
        <v>19.11</v>
      </c>
      <c r="N705" s="59">
        <f t="shared" si="158"/>
        <v>5.75</v>
      </c>
      <c r="O705" s="59">
        <f t="shared" si="158"/>
        <v>8.15</v>
      </c>
      <c r="P705" s="60">
        <f t="shared" si="149"/>
        <v>0.178331620836295</v>
      </c>
      <c r="Q705" s="22">
        <f t="shared" si="150"/>
        <v>1.7782794100389193E-6</v>
      </c>
      <c r="R705" s="61">
        <f t="shared" si="151"/>
        <v>3.4484863742316886E-9</v>
      </c>
      <c r="S705" s="22">
        <f t="shared" si="152"/>
        <v>1.1892058273261618E-17</v>
      </c>
      <c r="T705" s="62">
        <v>298</v>
      </c>
      <c r="U705" s="59">
        <f t="shared" si="153"/>
        <v>292.11</v>
      </c>
      <c r="V705" s="63">
        <f t="shared" si="154"/>
        <v>0.34007530030863076</v>
      </c>
      <c r="W705" s="64">
        <f t="shared" si="155"/>
        <v>2.1881409826908249</v>
      </c>
      <c r="X705" s="65">
        <f t="shared" si="145"/>
        <v>-2.2176883013804519E-8</v>
      </c>
      <c r="Y705" s="66">
        <f t="shared" si="146"/>
        <v>-2.2139175727689238E-8</v>
      </c>
      <c r="Z705" s="66">
        <f t="shared" si="147"/>
        <v>-2.2139239841272075E-8</v>
      </c>
      <c r="AA705" s="67">
        <f t="shared" si="148"/>
        <v>-2.2101596450715372E-8</v>
      </c>
      <c r="AB705" s="68">
        <f t="shared" si="157"/>
        <v>6.5214735781351837E-5</v>
      </c>
      <c r="AC705" s="69"/>
      <c r="AD705" s="70">
        <f t="shared" si="156"/>
        <v>0.6521473578135184</v>
      </c>
      <c r="AE705" s="70"/>
      <c r="AF705" s="74"/>
      <c r="AG705" s="71">
        <v>6990</v>
      </c>
    </row>
    <row r="706" spans="5:33">
      <c r="E706" s="73">
        <v>0.68152777777777773</v>
      </c>
      <c r="G706" s="58">
        <v>19.09</v>
      </c>
      <c r="H706" s="58">
        <v>5.8</v>
      </c>
      <c r="I706" s="58">
        <v>7.81</v>
      </c>
      <c r="J706" s="58">
        <v>19.13</v>
      </c>
      <c r="K706" s="58">
        <v>5.7</v>
      </c>
      <c r="L706" s="58">
        <v>8.89</v>
      </c>
      <c r="M706" s="59">
        <f t="shared" si="158"/>
        <v>19.11</v>
      </c>
      <c r="N706" s="59">
        <f t="shared" si="158"/>
        <v>5.75</v>
      </c>
      <c r="O706" s="59">
        <f t="shared" si="158"/>
        <v>8.35</v>
      </c>
      <c r="P706" s="60">
        <f t="shared" si="149"/>
        <v>0.18270785693043717</v>
      </c>
      <c r="Q706" s="22">
        <f t="shared" si="150"/>
        <v>1.7782794100389193E-6</v>
      </c>
      <c r="R706" s="61">
        <f t="shared" si="151"/>
        <v>3.4484863742316886E-9</v>
      </c>
      <c r="S706" s="22">
        <f t="shared" si="152"/>
        <v>1.1892058273261618E-17</v>
      </c>
      <c r="T706" s="62">
        <v>298</v>
      </c>
      <c r="U706" s="59">
        <f t="shared" si="153"/>
        <v>292.11</v>
      </c>
      <c r="V706" s="63">
        <f t="shared" si="154"/>
        <v>0.34007530030863076</v>
      </c>
      <c r="W706" s="64">
        <f t="shared" si="155"/>
        <v>2.1881409826908249</v>
      </c>
      <c r="X706" s="65">
        <f t="shared" si="145"/>
        <v>-2.2643966990348384E-8</v>
      </c>
      <c r="Y706" s="66">
        <f t="shared" si="146"/>
        <v>-2.2604520701491543E-8</v>
      </c>
      <c r="Z706" s="66">
        <f t="shared" si="147"/>
        <v>-2.2604589417794883E-8</v>
      </c>
      <c r="AA706" s="67">
        <f t="shared" si="148"/>
        <v>-2.2565211605830752E-8</v>
      </c>
      <c r="AB706" s="68">
        <f t="shared" si="157"/>
        <v>6.499334359701444E-5</v>
      </c>
      <c r="AC706" s="69"/>
      <c r="AD706" s="70">
        <f t="shared" si="156"/>
        <v>0.64993343597014441</v>
      </c>
      <c r="AE706" s="70"/>
      <c r="AF706" s="74"/>
      <c r="AG706" s="71">
        <v>7000</v>
      </c>
    </row>
    <row r="707" spans="5:33">
      <c r="E707" s="73">
        <v>0.68164351851851845</v>
      </c>
      <c r="G707" s="58">
        <v>19.09</v>
      </c>
      <c r="H707" s="58">
        <v>5.79</v>
      </c>
      <c r="I707" s="58">
        <v>8.01</v>
      </c>
      <c r="J707" s="58">
        <v>19.13</v>
      </c>
      <c r="K707" s="58">
        <v>5.7</v>
      </c>
      <c r="L707" s="58">
        <v>8.93</v>
      </c>
      <c r="M707" s="59">
        <f t="shared" si="158"/>
        <v>19.11</v>
      </c>
      <c r="N707" s="59">
        <f t="shared" si="158"/>
        <v>5.7450000000000001</v>
      </c>
      <c r="O707" s="59">
        <f t="shared" si="158"/>
        <v>8.4699999999999989</v>
      </c>
      <c r="P707" s="60">
        <f t="shared" si="149"/>
        <v>0.18533359858692247</v>
      </c>
      <c r="Q707" s="22">
        <f t="shared" si="150"/>
        <v>1.7988709151287841E-6</v>
      </c>
      <c r="R707" s="61">
        <f t="shared" si="151"/>
        <v>3.4090118771290229E-9</v>
      </c>
      <c r="S707" s="22">
        <f t="shared" si="152"/>
        <v>1.1621361978406744E-17</v>
      </c>
      <c r="T707" s="62">
        <v>298</v>
      </c>
      <c r="U707" s="59">
        <f t="shared" si="153"/>
        <v>292.11</v>
      </c>
      <c r="V707" s="63">
        <f t="shared" si="154"/>
        <v>0.34007530030863076</v>
      </c>
      <c r="W707" s="64">
        <f t="shared" si="155"/>
        <v>2.1881409826908249</v>
      </c>
      <c r="X707" s="65">
        <f t="shared" si="145"/>
        <v>-2.2368473473170952E-8</v>
      </c>
      <c r="Y707" s="66">
        <f t="shared" si="146"/>
        <v>-2.2329846834304295E-8</v>
      </c>
      <c r="Z707" s="66">
        <f t="shared" si="147"/>
        <v>-2.2329913536094733E-8</v>
      </c>
      <c r="AA707" s="67">
        <f t="shared" si="148"/>
        <v>-2.2291353368652695E-8</v>
      </c>
      <c r="AB707" s="68">
        <f t="shared" si="157"/>
        <v>6.4767297932289853E-5</v>
      </c>
      <c r="AC707" s="69"/>
      <c r="AD707" s="70">
        <f t="shared" si="156"/>
        <v>0.64767297932289858</v>
      </c>
      <c r="AE707" s="70"/>
      <c r="AF707" s="74"/>
      <c r="AG707" s="71">
        <v>7010</v>
      </c>
    </row>
    <row r="708" spans="5:33">
      <c r="E708" s="73">
        <v>0.68175925925925929</v>
      </c>
      <c r="G708" s="58">
        <v>19.09</v>
      </c>
      <c r="H708" s="58">
        <v>5.79</v>
      </c>
      <c r="I708" s="58">
        <v>8.02</v>
      </c>
      <c r="J708" s="58">
        <v>19.13</v>
      </c>
      <c r="K708" s="58">
        <v>5.7</v>
      </c>
      <c r="L708" s="58">
        <v>8.67</v>
      </c>
      <c r="M708" s="59">
        <f t="shared" si="158"/>
        <v>19.11</v>
      </c>
      <c r="N708" s="59">
        <f t="shared" si="158"/>
        <v>5.7450000000000001</v>
      </c>
      <c r="O708" s="59">
        <f t="shared" si="158"/>
        <v>8.3449999999999989</v>
      </c>
      <c r="P708" s="60">
        <f t="shared" si="149"/>
        <v>0.18259845102808359</v>
      </c>
      <c r="Q708" s="22">
        <f t="shared" si="150"/>
        <v>1.7988709151287841E-6</v>
      </c>
      <c r="R708" s="61">
        <f t="shared" si="151"/>
        <v>3.4090118771290229E-9</v>
      </c>
      <c r="S708" s="22">
        <f t="shared" si="152"/>
        <v>1.1621361978406744E-17</v>
      </c>
      <c r="T708" s="62">
        <v>298</v>
      </c>
      <c r="U708" s="59">
        <f t="shared" si="153"/>
        <v>292.11</v>
      </c>
      <c r="V708" s="63">
        <f t="shared" si="154"/>
        <v>0.34007530030863076</v>
      </c>
      <c r="W708" s="64">
        <f t="shared" si="155"/>
        <v>2.1881409826908249</v>
      </c>
      <c r="X708" s="65">
        <f t="shared" si="145"/>
        <v>-2.1962378335692349E-8</v>
      </c>
      <c r="Y708" s="66">
        <f t="shared" si="146"/>
        <v>-2.1925012657280236E-8</v>
      </c>
      <c r="Z708" s="66">
        <f t="shared" si="147"/>
        <v>-2.1925076229353434E-8</v>
      </c>
      <c r="AA708" s="67">
        <f t="shared" si="148"/>
        <v>-2.1887773906697903E-8</v>
      </c>
      <c r="AB708" s="68">
        <f t="shared" si="157"/>
        <v>6.4543999019652155E-5</v>
      </c>
      <c r="AC708" s="69"/>
      <c r="AD708" s="70">
        <f t="shared" si="156"/>
        <v>0.64543999019652154</v>
      </c>
      <c r="AE708" s="70"/>
      <c r="AF708" s="74"/>
      <c r="AG708" s="71">
        <v>7020</v>
      </c>
    </row>
    <row r="709" spans="5:33">
      <c r="E709" s="73">
        <v>0.68187500000000001</v>
      </c>
      <c r="G709" s="58">
        <v>19.09</v>
      </c>
      <c r="H709" s="58">
        <v>5.8</v>
      </c>
      <c r="I709" s="58">
        <v>7.84</v>
      </c>
      <c r="J709" s="58">
        <v>19.13</v>
      </c>
      <c r="K709" s="58">
        <v>5.7</v>
      </c>
      <c r="L709" s="58">
        <v>8.5500000000000007</v>
      </c>
      <c r="M709" s="59">
        <f t="shared" si="158"/>
        <v>19.11</v>
      </c>
      <c r="N709" s="59">
        <f t="shared" si="158"/>
        <v>5.75</v>
      </c>
      <c r="O709" s="59">
        <f t="shared" si="158"/>
        <v>8.1950000000000003</v>
      </c>
      <c r="P709" s="60">
        <f t="shared" si="149"/>
        <v>0.17931627395747698</v>
      </c>
      <c r="Q709" s="22">
        <f t="shared" si="150"/>
        <v>1.7782794100389193E-6</v>
      </c>
      <c r="R709" s="61">
        <f t="shared" si="151"/>
        <v>3.4484863742316886E-9</v>
      </c>
      <c r="S709" s="22">
        <f t="shared" si="152"/>
        <v>1.1892058273261618E-17</v>
      </c>
      <c r="T709" s="62">
        <v>298</v>
      </c>
      <c r="U709" s="59">
        <f t="shared" si="153"/>
        <v>292.11</v>
      </c>
      <c r="V709" s="63">
        <f t="shared" si="154"/>
        <v>0.34007530030863076</v>
      </c>
      <c r="W709" s="64">
        <f t="shared" si="155"/>
        <v>2.1881409826908249</v>
      </c>
      <c r="X709" s="65">
        <f t="shared" si="145"/>
        <v>-2.1995012456715013E-8</v>
      </c>
      <c r="Y709" s="66">
        <f t="shared" si="146"/>
        <v>-2.195740791223712E-8</v>
      </c>
      <c r="Z709" s="66">
        <f t="shared" si="147"/>
        <v>-2.1957472204165491E-8</v>
      </c>
      <c r="AA709" s="67">
        <f t="shared" si="148"/>
        <v>-2.1919931731778076E-8</v>
      </c>
      <c r="AB709" s="68">
        <f t="shared" si="157"/>
        <v>6.4324748469626056E-5</v>
      </c>
      <c r="AC709" s="69"/>
      <c r="AD709" s="70">
        <f t="shared" si="156"/>
        <v>0.64324748469626059</v>
      </c>
      <c r="AE709" s="70"/>
      <c r="AF709" s="74"/>
      <c r="AG709" s="71">
        <v>7030</v>
      </c>
    </row>
    <row r="710" spans="5:33">
      <c r="E710" s="73">
        <v>0.68199074074074073</v>
      </c>
      <c r="G710" s="58">
        <v>19.09</v>
      </c>
      <c r="H710" s="58">
        <v>5.8</v>
      </c>
      <c r="I710" s="58">
        <v>7.78</v>
      </c>
      <c r="J710" s="58">
        <v>19.13</v>
      </c>
      <c r="K710" s="58">
        <v>5.7</v>
      </c>
      <c r="L710" s="58">
        <v>8.73</v>
      </c>
      <c r="M710" s="59">
        <f t="shared" si="158"/>
        <v>19.11</v>
      </c>
      <c r="N710" s="59">
        <f t="shared" si="158"/>
        <v>5.75</v>
      </c>
      <c r="O710" s="59">
        <f t="shared" si="158"/>
        <v>8.2550000000000008</v>
      </c>
      <c r="P710" s="60">
        <f t="shared" si="149"/>
        <v>0.18062914478571965</v>
      </c>
      <c r="Q710" s="22">
        <f t="shared" si="150"/>
        <v>1.7782794100389193E-6</v>
      </c>
      <c r="R710" s="61">
        <f t="shared" si="151"/>
        <v>3.4484863742316886E-9</v>
      </c>
      <c r="S710" s="22">
        <f t="shared" si="152"/>
        <v>1.1892058273261618E-17</v>
      </c>
      <c r="T710" s="62">
        <v>298</v>
      </c>
      <c r="U710" s="59">
        <f t="shared" si="153"/>
        <v>292.11</v>
      </c>
      <c r="V710" s="63">
        <f t="shared" si="154"/>
        <v>0.34007530030863076</v>
      </c>
      <c r="W710" s="64">
        <f t="shared" si="155"/>
        <v>2.1881409826908249</v>
      </c>
      <c r="X710" s="65">
        <f t="shared" ref="X710:X728" si="159">-($B$2/W710)*P710*S710*AB710</f>
        <v>-2.2080419408393267E-8</v>
      </c>
      <c r="Y710" s="66">
        <f t="shared" ref="Y710:Y728" si="160">-(AB710+(5*X710))*$B$2*S710*P710/W710</f>
        <v>-2.2042392452758019E-8</v>
      </c>
      <c r="Z710" s="66">
        <f t="shared" ref="Z710:Z728" si="161">-(AB710+5*Y710)*$B$2*P710*S710/W710</f>
        <v>-2.2042457942879744E-8</v>
      </c>
      <c r="AA710" s="67">
        <f t="shared" ref="AA710:AA728" si="162">-(AB710+(10*Z710))*$B$2*P710*S710/W710</f>
        <v>-2.2004496251791713E-8</v>
      </c>
      <c r="AB710" s="68">
        <f t="shared" si="157"/>
        <v>6.4105173962257221E-5</v>
      </c>
      <c r="AC710" s="69"/>
      <c r="AD710" s="70">
        <f t="shared" si="156"/>
        <v>0.64105173962257223</v>
      </c>
      <c r="AE710" s="70"/>
      <c r="AF710" s="74"/>
      <c r="AG710" s="71">
        <v>7040</v>
      </c>
    </row>
    <row r="711" spans="5:33">
      <c r="E711" s="73">
        <v>0.68210648148148145</v>
      </c>
      <c r="G711" s="58">
        <v>19.09</v>
      </c>
      <c r="H711" s="58">
        <v>5.79</v>
      </c>
      <c r="I711" s="58">
        <v>7.72</v>
      </c>
      <c r="J711" s="58">
        <v>19.13</v>
      </c>
      <c r="K711" s="58">
        <v>5.7</v>
      </c>
      <c r="L711" s="58">
        <v>8.73</v>
      </c>
      <c r="M711" s="59">
        <f t="shared" si="158"/>
        <v>19.11</v>
      </c>
      <c r="N711" s="59">
        <f t="shared" si="158"/>
        <v>5.7450000000000001</v>
      </c>
      <c r="O711" s="59">
        <f t="shared" si="158"/>
        <v>8.2249999999999996</v>
      </c>
      <c r="P711" s="60">
        <f t="shared" ref="P711:P728" si="163">((O711/32000)*(1/((-0.026*M711+1.9067)/1000)))/1.013</f>
        <v>0.17997270937159832</v>
      </c>
      <c r="Q711" s="22">
        <f t="shared" ref="Q711:Q728" si="164">POWER(10, -N711)</f>
        <v>1.7988709151287841E-6</v>
      </c>
      <c r="R711" s="61">
        <f t="shared" ref="R711:R728" si="165">(0.00000000000001*(0.1253*EXP(0.0831*M711)))/Q711</f>
        <v>3.4090118771290229E-9</v>
      </c>
      <c r="S711" s="22">
        <f t="shared" ref="S711:S728" si="166">POWER(R711, 2)</f>
        <v>1.1621361978406744E-17</v>
      </c>
      <c r="T711" s="62">
        <v>298</v>
      </c>
      <c r="U711" s="59">
        <f t="shared" ref="U711:U728" si="167">273+M711</f>
        <v>292.11</v>
      </c>
      <c r="V711" s="63">
        <f t="shared" ref="V711:V728" si="168">((1/U711)-(1/298))*5026</f>
        <v>0.34007530030863076</v>
      </c>
      <c r="W711" s="64">
        <f t="shared" ref="W711:W728" si="169">POWER(10,V711)</f>
        <v>2.1881409826908249</v>
      </c>
      <c r="X711" s="65">
        <f t="shared" si="159"/>
        <v>-2.1425465245638857E-8</v>
      </c>
      <c r="Y711" s="66">
        <f t="shared" si="160"/>
        <v>-2.1389537221826017E-8</v>
      </c>
      <c r="Z711" s="66">
        <f t="shared" si="161"/>
        <v>-2.1389597468960925E-8</v>
      </c>
      <c r="AA711" s="67">
        <f t="shared" si="162"/>
        <v>-2.1353729490228048E-8</v>
      </c>
      <c r="AB711" s="68">
        <f t="shared" si="157"/>
        <v>6.3884749601504783E-5</v>
      </c>
      <c r="AC711" s="69"/>
      <c r="AD711" s="70">
        <f t="shared" ref="AD711:AD728" si="170">AB711*10000</f>
        <v>0.63884749601504787</v>
      </c>
      <c r="AE711" s="70"/>
      <c r="AF711" s="74"/>
      <c r="AG711" s="71">
        <v>7050</v>
      </c>
    </row>
    <row r="712" spans="5:33">
      <c r="E712" s="73">
        <v>0.68222222222222217</v>
      </c>
      <c r="G712" s="58">
        <v>19.09</v>
      </c>
      <c r="H712" s="58">
        <v>5.79</v>
      </c>
      <c r="I712" s="58">
        <v>7.67</v>
      </c>
      <c r="J712" s="58">
        <v>19.13</v>
      </c>
      <c r="K712" s="58">
        <v>5.7</v>
      </c>
      <c r="L712" s="58">
        <v>8.77</v>
      </c>
      <c r="M712" s="59">
        <f t="shared" si="158"/>
        <v>19.11</v>
      </c>
      <c r="N712" s="59">
        <f t="shared" si="158"/>
        <v>5.7450000000000001</v>
      </c>
      <c r="O712" s="59">
        <f t="shared" si="158"/>
        <v>8.2199999999999989</v>
      </c>
      <c r="P712" s="60">
        <f t="shared" si="163"/>
        <v>0.1798633034692447</v>
      </c>
      <c r="Q712" s="22">
        <f t="shared" si="164"/>
        <v>1.7988709151287841E-6</v>
      </c>
      <c r="R712" s="61">
        <f t="shared" si="165"/>
        <v>3.4090118771290229E-9</v>
      </c>
      <c r="S712" s="22">
        <f t="shared" si="166"/>
        <v>1.1621361978406744E-17</v>
      </c>
      <c r="T712" s="62">
        <v>298</v>
      </c>
      <c r="U712" s="59">
        <f t="shared" si="167"/>
        <v>292.11</v>
      </c>
      <c r="V712" s="63">
        <f t="shared" si="168"/>
        <v>0.34007530030863076</v>
      </c>
      <c r="W712" s="64">
        <f t="shared" si="169"/>
        <v>2.1881409826908249</v>
      </c>
      <c r="X712" s="65">
        <f t="shared" si="159"/>
        <v>-2.1340748567080053E-8</v>
      </c>
      <c r="Y712" s="66">
        <f t="shared" si="160"/>
        <v>-2.13049843577109E-8</v>
      </c>
      <c r="Z712" s="66">
        <f t="shared" si="161"/>
        <v>-2.1305044293690545E-8</v>
      </c>
      <c r="AA712" s="67">
        <f t="shared" si="162"/>
        <v>-2.126933981941184E-8</v>
      </c>
      <c r="AB712" s="68">
        <f t="shared" ref="AB712:AB728" si="171">AB711+10*(0.166666666666666*(X711+2*Y711+2*Z711+AA711))</f>
        <v>6.3670853827975721E-5</v>
      </c>
      <c r="AC712" s="69"/>
      <c r="AD712" s="70">
        <f t="shared" si="170"/>
        <v>0.63670853827975726</v>
      </c>
      <c r="AE712" s="70"/>
      <c r="AF712" s="74"/>
      <c r="AG712" s="71">
        <v>7060</v>
      </c>
    </row>
    <row r="713" spans="5:33">
      <c r="E713" s="73">
        <v>0.6823379629629629</v>
      </c>
      <c r="G713" s="58">
        <v>19.09</v>
      </c>
      <c r="H713" s="58">
        <v>5.79</v>
      </c>
      <c r="I713" s="58">
        <v>7.63</v>
      </c>
      <c r="J713" s="58">
        <v>19.13</v>
      </c>
      <c r="K713" s="58">
        <v>5.7</v>
      </c>
      <c r="L713" s="58">
        <v>8.6999999999999993</v>
      </c>
      <c r="M713" s="59">
        <f t="shared" si="158"/>
        <v>19.11</v>
      </c>
      <c r="N713" s="59">
        <f t="shared" si="158"/>
        <v>5.7450000000000001</v>
      </c>
      <c r="O713" s="59">
        <f t="shared" si="158"/>
        <v>8.1649999999999991</v>
      </c>
      <c r="P713" s="60">
        <f t="shared" si="163"/>
        <v>0.17865983854335563</v>
      </c>
      <c r="Q713" s="22">
        <f t="shared" si="164"/>
        <v>1.7988709151287841E-6</v>
      </c>
      <c r="R713" s="61">
        <f t="shared" si="165"/>
        <v>3.4090118771290229E-9</v>
      </c>
      <c r="S713" s="22">
        <f t="shared" si="166"/>
        <v>1.1621361978406744E-17</v>
      </c>
      <c r="T713" s="62">
        <v>298</v>
      </c>
      <c r="U713" s="59">
        <f t="shared" si="167"/>
        <v>292.11</v>
      </c>
      <c r="V713" s="63">
        <f t="shared" si="168"/>
        <v>0.34007530030863076</v>
      </c>
      <c r="W713" s="64">
        <f t="shared" si="169"/>
        <v>2.1881409826908249</v>
      </c>
      <c r="X713" s="65">
        <f t="shared" si="159"/>
        <v>-2.1127026785056863E-8</v>
      </c>
      <c r="Y713" s="66">
        <f t="shared" si="160"/>
        <v>-2.1091857646230816E-8</v>
      </c>
      <c r="Z713" s="66">
        <f t="shared" si="161"/>
        <v>-2.1091916190593842E-8</v>
      </c>
      <c r="AA713" s="67">
        <f t="shared" si="162"/>
        <v>-2.1056805401218886E-8</v>
      </c>
      <c r="AB713" s="68">
        <f t="shared" si="171"/>
        <v>6.3457803585160232E-5</v>
      </c>
      <c r="AC713" s="69"/>
      <c r="AD713" s="70">
        <f t="shared" si="170"/>
        <v>0.63457803585160233</v>
      </c>
      <c r="AE713" s="70"/>
      <c r="AF713" s="74"/>
      <c r="AG713" s="71">
        <v>7070</v>
      </c>
    </row>
    <row r="714" spans="5:33">
      <c r="E714" s="73">
        <v>0.68245370370370373</v>
      </c>
      <c r="G714" s="58">
        <v>19.09</v>
      </c>
      <c r="H714" s="58">
        <v>5.79</v>
      </c>
      <c r="I714" s="58">
        <v>7.68</v>
      </c>
      <c r="J714" s="58">
        <v>19.13</v>
      </c>
      <c r="K714" s="58">
        <v>5.7</v>
      </c>
      <c r="L714" s="58">
        <v>8.6999999999999993</v>
      </c>
      <c r="M714" s="59">
        <f t="shared" si="158"/>
        <v>19.11</v>
      </c>
      <c r="N714" s="59">
        <f t="shared" si="158"/>
        <v>5.7450000000000001</v>
      </c>
      <c r="O714" s="59">
        <f t="shared" si="158"/>
        <v>8.19</v>
      </c>
      <c r="P714" s="60">
        <f t="shared" si="163"/>
        <v>0.17920686805512342</v>
      </c>
      <c r="Q714" s="22">
        <f t="shared" si="164"/>
        <v>1.7988709151287841E-6</v>
      </c>
      <c r="R714" s="61">
        <f t="shared" si="165"/>
        <v>3.4090118771290229E-9</v>
      </c>
      <c r="S714" s="22">
        <f t="shared" si="166"/>
        <v>1.1621361978406744E-17</v>
      </c>
      <c r="T714" s="62">
        <v>298</v>
      </c>
      <c r="U714" s="59">
        <f t="shared" si="167"/>
        <v>292.11</v>
      </c>
      <c r="V714" s="63">
        <f t="shared" si="168"/>
        <v>0.34007530030863076</v>
      </c>
      <c r="W714" s="64">
        <f t="shared" si="169"/>
        <v>2.1881409826908249</v>
      </c>
      <c r="X714" s="65">
        <f t="shared" si="159"/>
        <v>-2.1121278232575392E-8</v>
      </c>
      <c r="Y714" s="66">
        <f t="shared" si="160"/>
        <v>-2.1086011009781164E-8</v>
      </c>
      <c r="Z714" s="66">
        <f t="shared" si="161"/>
        <v>-2.1086069897173774E-8</v>
      </c>
      <c r="AA714" s="67">
        <f t="shared" si="162"/>
        <v>-2.1050861365117876E-8</v>
      </c>
      <c r="AB714" s="68">
        <f t="shared" si="171"/>
        <v>6.3246884618727023E-5</v>
      </c>
      <c r="AC714" s="69"/>
      <c r="AD714" s="70">
        <f t="shared" si="170"/>
        <v>0.63246884618727017</v>
      </c>
      <c r="AE714" s="70"/>
      <c r="AF714" s="74"/>
      <c r="AG714" s="71">
        <v>7080</v>
      </c>
    </row>
    <row r="715" spans="5:33">
      <c r="E715" s="73">
        <v>0.68256944444444445</v>
      </c>
      <c r="G715" s="58">
        <v>19.09</v>
      </c>
      <c r="H715" s="58">
        <v>5.79</v>
      </c>
      <c r="I715" s="58">
        <v>7.62</v>
      </c>
      <c r="J715" s="58">
        <v>19.13</v>
      </c>
      <c r="K715" s="58">
        <v>5.7</v>
      </c>
      <c r="L715" s="58">
        <v>8.7100000000000009</v>
      </c>
      <c r="M715" s="59">
        <f t="shared" si="158"/>
        <v>19.11</v>
      </c>
      <c r="N715" s="59">
        <f t="shared" si="158"/>
        <v>5.7450000000000001</v>
      </c>
      <c r="O715" s="59">
        <f t="shared" si="158"/>
        <v>8.1650000000000009</v>
      </c>
      <c r="P715" s="60">
        <f t="shared" si="163"/>
        <v>0.17865983854335565</v>
      </c>
      <c r="Q715" s="22">
        <f t="shared" si="164"/>
        <v>1.7988709151287841E-6</v>
      </c>
      <c r="R715" s="61">
        <f t="shared" si="165"/>
        <v>3.4090118771290229E-9</v>
      </c>
      <c r="S715" s="22">
        <f t="shared" si="166"/>
        <v>1.1621361978406744E-17</v>
      </c>
      <c r="T715" s="62">
        <v>298</v>
      </c>
      <c r="U715" s="59">
        <f t="shared" si="167"/>
        <v>292.11</v>
      </c>
      <c r="V715" s="63">
        <f t="shared" si="168"/>
        <v>0.34007530030863076</v>
      </c>
      <c r="W715" s="64">
        <f t="shared" si="169"/>
        <v>2.1881409826908249</v>
      </c>
      <c r="X715" s="65">
        <f t="shared" si="159"/>
        <v>-2.0986603612003486E-8</v>
      </c>
      <c r="Y715" s="66">
        <f t="shared" si="160"/>
        <v>-2.0951668228836374E-8</v>
      </c>
      <c r="Z715" s="66">
        <f t="shared" si="161"/>
        <v>-2.0951726384077673E-8</v>
      </c>
      <c r="AA715" s="67">
        <f t="shared" si="162"/>
        <v>-2.0916848962535428E-8</v>
      </c>
      <c r="AB715" s="68">
        <f t="shared" si="171"/>
        <v>6.3036024116374355E-5</v>
      </c>
      <c r="AC715" s="69"/>
      <c r="AD715" s="70">
        <f t="shared" si="170"/>
        <v>0.63036024116374356</v>
      </c>
      <c r="AE715" s="70"/>
      <c r="AF715" s="74"/>
      <c r="AG715" s="71">
        <v>7090</v>
      </c>
    </row>
    <row r="716" spans="5:33">
      <c r="E716" s="73">
        <v>0.68268518518518517</v>
      </c>
      <c r="G716" s="58">
        <v>19.09</v>
      </c>
      <c r="H716" s="58">
        <v>5.79</v>
      </c>
      <c r="I716" s="58">
        <v>7.71</v>
      </c>
      <c r="J716" s="58">
        <v>19.13</v>
      </c>
      <c r="K716" s="58">
        <v>5.7</v>
      </c>
      <c r="L716" s="58">
        <v>8.74</v>
      </c>
      <c r="M716" s="59">
        <f t="shared" si="158"/>
        <v>19.11</v>
      </c>
      <c r="N716" s="59">
        <f t="shared" si="158"/>
        <v>5.7450000000000001</v>
      </c>
      <c r="O716" s="59">
        <f t="shared" si="158"/>
        <v>8.2249999999999996</v>
      </c>
      <c r="P716" s="60">
        <f t="shared" si="163"/>
        <v>0.17997270937159832</v>
      </c>
      <c r="Q716" s="22">
        <f t="shared" si="164"/>
        <v>1.7988709151287841E-6</v>
      </c>
      <c r="R716" s="61">
        <f t="shared" si="165"/>
        <v>3.4090118771290229E-9</v>
      </c>
      <c r="S716" s="22">
        <f t="shared" si="166"/>
        <v>1.1621361978406744E-17</v>
      </c>
      <c r="T716" s="62">
        <v>298</v>
      </c>
      <c r="U716" s="59">
        <f t="shared" si="167"/>
        <v>292.11</v>
      </c>
      <c r="V716" s="63">
        <f t="shared" si="168"/>
        <v>0.34007530030863076</v>
      </c>
      <c r="W716" s="64">
        <f t="shared" si="169"/>
        <v>2.1881409826908249</v>
      </c>
      <c r="X716" s="65">
        <f t="shared" si="159"/>
        <v>-2.107055520496868E-8</v>
      </c>
      <c r="Y716" s="66">
        <f t="shared" si="160"/>
        <v>-2.1035222324189904E-8</v>
      </c>
      <c r="Z716" s="66">
        <f t="shared" si="161"/>
        <v>-2.103528157333887E-8</v>
      </c>
      <c r="AA716" s="67">
        <f t="shared" si="162"/>
        <v>-2.1000007743001143E-8</v>
      </c>
      <c r="AB716" s="68">
        <f t="shared" si="171"/>
        <v>6.2826507046707082E-5</v>
      </c>
      <c r="AC716" s="69"/>
      <c r="AD716" s="70">
        <f t="shared" si="170"/>
        <v>0.62826507046707081</v>
      </c>
      <c r="AE716" s="70"/>
      <c r="AF716" s="74"/>
      <c r="AG716" s="71">
        <v>7100</v>
      </c>
    </row>
    <row r="717" spans="5:33">
      <c r="E717" s="73">
        <v>0.68280092592592589</v>
      </c>
      <c r="G717" s="58">
        <v>19.09</v>
      </c>
      <c r="H717" s="58">
        <v>5.79</v>
      </c>
      <c r="I717" s="58">
        <v>7.62</v>
      </c>
      <c r="J717" s="58">
        <v>19.13</v>
      </c>
      <c r="K717" s="58">
        <v>5.7</v>
      </c>
      <c r="L717" s="58">
        <v>8.65</v>
      </c>
      <c r="M717" s="59">
        <f t="shared" si="158"/>
        <v>19.11</v>
      </c>
      <c r="N717" s="59">
        <f t="shared" si="158"/>
        <v>5.7450000000000001</v>
      </c>
      <c r="O717" s="59">
        <f t="shared" si="158"/>
        <v>8.1349999999999998</v>
      </c>
      <c r="P717" s="60">
        <f t="shared" si="163"/>
        <v>0.17800340312923432</v>
      </c>
      <c r="Q717" s="22">
        <f t="shared" si="164"/>
        <v>1.7988709151287841E-6</v>
      </c>
      <c r="R717" s="61">
        <f t="shared" si="165"/>
        <v>3.4090118771290229E-9</v>
      </c>
      <c r="S717" s="22">
        <f t="shared" si="166"/>
        <v>1.1621361978406744E-17</v>
      </c>
      <c r="T717" s="62">
        <v>298</v>
      </c>
      <c r="U717" s="59">
        <f t="shared" si="167"/>
        <v>292.11</v>
      </c>
      <c r="V717" s="63">
        <f t="shared" si="168"/>
        <v>0.34007530030863076</v>
      </c>
      <c r="W717" s="64">
        <f t="shared" si="169"/>
        <v>2.1881409826908249</v>
      </c>
      <c r="X717" s="65">
        <f t="shared" si="159"/>
        <v>-2.0770220489853792E-8</v>
      </c>
      <c r="Y717" s="66">
        <f t="shared" si="160"/>
        <v>-2.0735772345989607E-8</v>
      </c>
      <c r="Z717" s="66">
        <f t="shared" si="161"/>
        <v>-2.0735829479452216E-8</v>
      </c>
      <c r="AA717" s="67">
        <f t="shared" si="162"/>
        <v>-2.07014382795349E-8</v>
      </c>
      <c r="AB717" s="68">
        <f t="shared" si="171"/>
        <v>6.2616154428802033E-5</v>
      </c>
      <c r="AC717" s="69"/>
      <c r="AD717" s="70">
        <f t="shared" si="170"/>
        <v>0.62616154428802029</v>
      </c>
      <c r="AE717" s="70"/>
      <c r="AF717" s="74"/>
      <c r="AG717" s="71">
        <v>7110</v>
      </c>
    </row>
    <row r="718" spans="5:33">
      <c r="E718" s="73">
        <v>0.68291666666666662</v>
      </c>
      <c r="G718" s="58">
        <v>19.09</v>
      </c>
      <c r="H718" s="58">
        <v>5.79</v>
      </c>
      <c r="I718" s="58">
        <v>7.66</v>
      </c>
      <c r="J718" s="58">
        <v>19.13</v>
      </c>
      <c r="K718" s="58">
        <v>5.7</v>
      </c>
      <c r="L718" s="58">
        <v>8.76</v>
      </c>
      <c r="M718" s="59">
        <f t="shared" si="158"/>
        <v>19.11</v>
      </c>
      <c r="N718" s="59">
        <f t="shared" si="158"/>
        <v>5.7450000000000001</v>
      </c>
      <c r="O718" s="59">
        <f t="shared" si="158"/>
        <v>8.2100000000000009</v>
      </c>
      <c r="P718" s="60">
        <f t="shared" si="163"/>
        <v>0.17964449166453764</v>
      </c>
      <c r="Q718" s="22">
        <f t="shared" si="164"/>
        <v>1.7988709151287841E-6</v>
      </c>
      <c r="R718" s="61">
        <f t="shared" si="165"/>
        <v>3.4090118771290229E-9</v>
      </c>
      <c r="S718" s="22">
        <f t="shared" si="166"/>
        <v>1.1621361978406744E-17</v>
      </c>
      <c r="T718" s="62">
        <v>298</v>
      </c>
      <c r="U718" s="59">
        <f t="shared" si="167"/>
        <v>292.11</v>
      </c>
      <c r="V718" s="63">
        <f t="shared" si="168"/>
        <v>0.34007530030863076</v>
      </c>
      <c r="W718" s="64">
        <f t="shared" si="169"/>
        <v>2.1881409826908249</v>
      </c>
      <c r="X718" s="65">
        <f t="shared" si="159"/>
        <v>-2.0892293644066757E-8</v>
      </c>
      <c r="Y718" s="66">
        <f t="shared" si="160"/>
        <v>-2.0857323578994638E-8</v>
      </c>
      <c r="Z718" s="66">
        <f t="shared" si="161"/>
        <v>-2.0857382112800071E-8</v>
      </c>
      <c r="AA718" s="67">
        <f t="shared" si="162"/>
        <v>-2.082247038558257E-8</v>
      </c>
      <c r="AB718" s="68">
        <f t="shared" si="171"/>
        <v>6.2408796324768241E-5</v>
      </c>
      <c r="AC718" s="69"/>
      <c r="AD718" s="70">
        <f t="shared" si="170"/>
        <v>0.62408796324768245</v>
      </c>
      <c r="AE718" s="70"/>
      <c r="AF718" s="74"/>
      <c r="AG718" s="71">
        <v>7120</v>
      </c>
    </row>
    <row r="719" spans="5:33">
      <c r="E719" s="73">
        <v>0.68303240740740745</v>
      </c>
      <c r="G719" s="58">
        <v>19.09</v>
      </c>
      <c r="H719" s="58">
        <v>5.79</v>
      </c>
      <c r="I719" s="58">
        <v>7.61</v>
      </c>
      <c r="J719" s="58">
        <v>19.13</v>
      </c>
      <c r="K719" s="58">
        <v>5.7</v>
      </c>
      <c r="L719" s="58">
        <v>8.6</v>
      </c>
      <c r="M719" s="59">
        <f t="shared" si="158"/>
        <v>19.11</v>
      </c>
      <c r="N719" s="59">
        <f t="shared" si="158"/>
        <v>5.7450000000000001</v>
      </c>
      <c r="O719" s="59">
        <f t="shared" si="158"/>
        <v>8.1050000000000004</v>
      </c>
      <c r="P719" s="60">
        <f t="shared" si="163"/>
        <v>0.17734696771511299</v>
      </c>
      <c r="Q719" s="22">
        <f t="shared" si="164"/>
        <v>1.7988709151287841E-6</v>
      </c>
      <c r="R719" s="61">
        <f t="shared" si="165"/>
        <v>3.4090118771290229E-9</v>
      </c>
      <c r="S719" s="22">
        <f t="shared" si="166"/>
        <v>1.1621361978406744E-17</v>
      </c>
      <c r="T719" s="62">
        <v>298</v>
      </c>
      <c r="U719" s="59">
        <f t="shared" si="167"/>
        <v>292.11</v>
      </c>
      <c r="V719" s="63">
        <f t="shared" si="168"/>
        <v>0.34007530030863076</v>
      </c>
      <c r="W719" s="64">
        <f t="shared" si="169"/>
        <v>2.1881409826908249</v>
      </c>
      <c r="X719" s="65">
        <f t="shared" si="159"/>
        <v>-2.055616601771335E-8</v>
      </c>
      <c r="Y719" s="66">
        <f t="shared" si="160"/>
        <v>-2.0522198618320582E-8</v>
      </c>
      <c r="Z719" s="66">
        <f t="shared" si="161"/>
        <v>-2.052225474669688E-8</v>
      </c>
      <c r="AA719" s="67">
        <f t="shared" si="162"/>
        <v>-2.0488343290185214E-8</v>
      </c>
      <c r="AB719" s="68">
        <f t="shared" si="171"/>
        <v>6.2200222699079508E-5</v>
      </c>
      <c r="AC719" s="69"/>
      <c r="AD719" s="70">
        <f t="shared" si="170"/>
        <v>0.6220022269907951</v>
      </c>
      <c r="AE719" s="70"/>
      <c r="AF719" s="74"/>
      <c r="AG719" s="71">
        <v>7130</v>
      </c>
    </row>
    <row r="720" spans="5:33">
      <c r="E720" s="73">
        <v>0.68314814814814817</v>
      </c>
      <c r="G720" s="58">
        <v>19.09</v>
      </c>
      <c r="H720" s="58">
        <v>5.79</v>
      </c>
      <c r="I720" s="58">
        <v>7.7</v>
      </c>
      <c r="J720" s="58">
        <v>19.13</v>
      </c>
      <c r="K720" s="58">
        <v>5.7</v>
      </c>
      <c r="L720" s="58">
        <v>8.75</v>
      </c>
      <c r="M720" s="59">
        <f t="shared" si="158"/>
        <v>19.11</v>
      </c>
      <c r="N720" s="59">
        <f t="shared" si="158"/>
        <v>5.7450000000000001</v>
      </c>
      <c r="O720" s="59">
        <f t="shared" si="158"/>
        <v>8.2249999999999996</v>
      </c>
      <c r="P720" s="60">
        <f t="shared" si="163"/>
        <v>0.17997270937159832</v>
      </c>
      <c r="Q720" s="22">
        <f t="shared" si="164"/>
        <v>1.7988709151287841E-6</v>
      </c>
      <c r="R720" s="61">
        <f t="shared" si="165"/>
        <v>3.4090118771290229E-9</v>
      </c>
      <c r="S720" s="22">
        <f t="shared" si="166"/>
        <v>1.1621361978406744E-17</v>
      </c>
      <c r="T720" s="62">
        <v>298</v>
      </c>
      <c r="U720" s="59">
        <f t="shared" si="167"/>
        <v>292.11</v>
      </c>
      <c r="V720" s="63">
        <f t="shared" si="168"/>
        <v>0.34007530030863076</v>
      </c>
      <c r="W720" s="64">
        <f t="shared" si="169"/>
        <v>2.1881409826908249</v>
      </c>
      <c r="X720" s="65">
        <f t="shared" si="159"/>
        <v>-2.0791687115506447E-8</v>
      </c>
      <c r="Y720" s="66">
        <f t="shared" si="160"/>
        <v>-2.0756821864216411E-8</v>
      </c>
      <c r="Z720" s="66">
        <f t="shared" si="161"/>
        <v>-2.075688032920488E-8</v>
      </c>
      <c r="AA720" s="67">
        <f t="shared" si="162"/>
        <v>-2.0722073346825295E-8</v>
      </c>
      <c r="AB720" s="68">
        <f t="shared" si="171"/>
        <v>6.1995000339016282E-5</v>
      </c>
      <c r="AC720" s="69"/>
      <c r="AD720" s="70">
        <f t="shared" si="170"/>
        <v>0.61995000339016282</v>
      </c>
      <c r="AE720" s="70"/>
      <c r="AF720" s="74"/>
      <c r="AG720" s="71">
        <v>7140</v>
      </c>
    </row>
    <row r="721" spans="5:33">
      <c r="E721" s="73">
        <v>0.68326388888888889</v>
      </c>
      <c r="G721" s="58">
        <v>19.09</v>
      </c>
      <c r="H721" s="58">
        <v>5.79</v>
      </c>
      <c r="I721" s="58">
        <v>7.64</v>
      </c>
      <c r="J721" s="58">
        <v>19.13</v>
      </c>
      <c r="K721" s="58">
        <v>5.7</v>
      </c>
      <c r="L721" s="58">
        <v>8.65</v>
      </c>
      <c r="M721" s="59">
        <f t="shared" si="158"/>
        <v>19.11</v>
      </c>
      <c r="N721" s="59">
        <f t="shared" si="158"/>
        <v>5.7450000000000001</v>
      </c>
      <c r="O721" s="59">
        <f t="shared" si="158"/>
        <v>8.1449999999999996</v>
      </c>
      <c r="P721" s="60">
        <f t="shared" si="163"/>
        <v>0.17822221493394141</v>
      </c>
      <c r="Q721" s="22">
        <f t="shared" si="164"/>
        <v>1.7988709151287841E-6</v>
      </c>
      <c r="R721" s="61">
        <f t="shared" si="165"/>
        <v>3.4090118771290229E-9</v>
      </c>
      <c r="S721" s="22">
        <f t="shared" si="166"/>
        <v>1.1621361978406744E-17</v>
      </c>
      <c r="T721" s="62">
        <v>298</v>
      </c>
      <c r="U721" s="59">
        <f t="shared" si="167"/>
        <v>292.11</v>
      </c>
      <c r="V721" s="63">
        <f t="shared" si="168"/>
        <v>0.34007530030863076</v>
      </c>
      <c r="W721" s="64">
        <f t="shared" si="169"/>
        <v>2.1881409826908249</v>
      </c>
      <c r="X721" s="65">
        <f t="shared" si="159"/>
        <v>-2.0520521330472523E-8</v>
      </c>
      <c r="Y721" s="66">
        <f t="shared" si="160"/>
        <v>-2.0486445484958502E-8</v>
      </c>
      <c r="Z721" s="66">
        <f t="shared" si="161"/>
        <v>-2.0486502070423785E-8</v>
      </c>
      <c r="AA721" s="67">
        <f t="shared" si="162"/>
        <v>-2.0452482622446335E-8</v>
      </c>
      <c r="AB721" s="68">
        <f t="shared" si="171"/>
        <v>6.1787431730934324E-5</v>
      </c>
      <c r="AC721" s="69"/>
      <c r="AD721" s="70">
        <f t="shared" si="170"/>
        <v>0.61787431730934328</v>
      </c>
      <c r="AE721" s="70"/>
      <c r="AF721" s="74"/>
      <c r="AG721" s="71">
        <v>7150</v>
      </c>
    </row>
    <row r="722" spans="5:33">
      <c r="E722" s="73">
        <v>0.68337962962962961</v>
      </c>
      <c r="G722" s="58">
        <v>19.09</v>
      </c>
      <c r="H722" s="58">
        <v>5.79</v>
      </c>
      <c r="I722" s="58">
        <v>7.66</v>
      </c>
      <c r="J722" s="58">
        <v>19.13</v>
      </c>
      <c r="K722" s="58">
        <v>5.7</v>
      </c>
      <c r="L722" s="58">
        <v>8.5399999999999991</v>
      </c>
      <c r="M722" s="59">
        <f t="shared" si="158"/>
        <v>19.11</v>
      </c>
      <c r="N722" s="59">
        <f t="shared" si="158"/>
        <v>5.7450000000000001</v>
      </c>
      <c r="O722" s="59">
        <f t="shared" si="158"/>
        <v>8.1</v>
      </c>
      <c r="P722" s="60">
        <f t="shared" si="163"/>
        <v>0.17723756181275943</v>
      </c>
      <c r="Q722" s="22">
        <f t="shared" si="164"/>
        <v>1.7988709151287841E-6</v>
      </c>
      <c r="R722" s="61">
        <f t="shared" si="165"/>
        <v>3.4090118771290229E-9</v>
      </c>
      <c r="S722" s="22">
        <f t="shared" si="166"/>
        <v>1.1621361978406744E-17</v>
      </c>
      <c r="T722" s="62">
        <v>298</v>
      </c>
      <c r="U722" s="59">
        <f t="shared" si="167"/>
        <v>292.11</v>
      </c>
      <c r="V722" s="63">
        <f t="shared" si="168"/>
        <v>0.34007530030863076</v>
      </c>
      <c r="W722" s="64">
        <f t="shared" si="169"/>
        <v>2.1881409826908249</v>
      </c>
      <c r="X722" s="65">
        <f t="shared" si="159"/>
        <v>-2.0339485543286122E-8</v>
      </c>
      <c r="Y722" s="66">
        <f t="shared" si="160"/>
        <v>-2.030589692454253E-8</v>
      </c>
      <c r="Z722" s="66">
        <f t="shared" si="161"/>
        <v>-2.030595239277484E-8</v>
      </c>
      <c r="AA722" s="67">
        <f t="shared" si="162"/>
        <v>-2.027241905906311E-8</v>
      </c>
      <c r="AB722" s="68">
        <f t="shared" si="171"/>
        <v>6.1582566899161519E-5</v>
      </c>
      <c r="AC722" s="69"/>
      <c r="AD722" s="70">
        <f t="shared" si="170"/>
        <v>0.61582566899161517</v>
      </c>
      <c r="AE722" s="70"/>
      <c r="AF722" s="74"/>
      <c r="AG722" s="71">
        <v>7160</v>
      </c>
    </row>
    <row r="723" spans="5:33">
      <c r="E723" s="73">
        <v>0.68349537037037034</v>
      </c>
      <c r="G723" s="58">
        <v>19.09</v>
      </c>
      <c r="H723" s="58">
        <v>5.79</v>
      </c>
      <c r="I723" s="58">
        <v>7.72</v>
      </c>
      <c r="J723" s="58">
        <v>19.14</v>
      </c>
      <c r="K723" s="58">
        <v>5.7</v>
      </c>
      <c r="L723" s="58">
        <v>8.6999999999999993</v>
      </c>
      <c r="M723" s="59">
        <f t="shared" si="158"/>
        <v>19.115000000000002</v>
      </c>
      <c r="N723" s="59">
        <f t="shared" si="158"/>
        <v>5.7450000000000001</v>
      </c>
      <c r="O723" s="59">
        <f t="shared" si="158"/>
        <v>8.2099999999999991</v>
      </c>
      <c r="P723" s="60">
        <f t="shared" si="163"/>
        <v>0.17966105803912272</v>
      </c>
      <c r="Q723" s="22">
        <f t="shared" si="164"/>
        <v>1.7988709151287841E-6</v>
      </c>
      <c r="R723" s="61">
        <f t="shared" si="165"/>
        <v>3.4104286158710612E-9</v>
      </c>
      <c r="S723" s="22">
        <f t="shared" si="166"/>
        <v>1.1631023343952202E-17</v>
      </c>
      <c r="T723" s="62">
        <v>298</v>
      </c>
      <c r="U723" s="59">
        <f t="shared" si="167"/>
        <v>292.11500000000001</v>
      </c>
      <c r="V723" s="63">
        <f t="shared" si="168"/>
        <v>0.33978079562533264</v>
      </c>
      <c r="W723" s="64">
        <f t="shared" si="169"/>
        <v>2.1866576589407418</v>
      </c>
      <c r="X723" s="65">
        <f t="shared" si="159"/>
        <v>-2.0580653733444733E-8</v>
      </c>
      <c r="Y723" s="66">
        <f t="shared" si="160"/>
        <v>-2.0546150091681326E-8</v>
      </c>
      <c r="Z723" s="66">
        <f t="shared" si="161"/>
        <v>-2.0546207937331438E-8</v>
      </c>
      <c r="AA723" s="67">
        <f t="shared" si="162"/>
        <v>-2.051176194726068E-8</v>
      </c>
      <c r="AB723" s="68">
        <f t="shared" si="171"/>
        <v>6.1379507560433214E-5</v>
      </c>
      <c r="AC723" s="69"/>
      <c r="AD723" s="70">
        <f t="shared" si="170"/>
        <v>0.61379507560433211</v>
      </c>
      <c r="AE723" s="70"/>
      <c r="AF723" s="74"/>
      <c r="AG723" s="71">
        <v>7170</v>
      </c>
    </row>
    <row r="724" spans="5:33">
      <c r="E724" s="73">
        <v>0.68361111111111106</v>
      </c>
      <c r="G724" s="58">
        <v>19.09</v>
      </c>
      <c r="H724" s="58">
        <v>5.79</v>
      </c>
      <c r="I724" s="58">
        <v>7.71</v>
      </c>
      <c r="J724" s="58">
        <v>19.14</v>
      </c>
      <c r="K724" s="58">
        <v>5.7</v>
      </c>
      <c r="L724" s="58">
        <v>8.65</v>
      </c>
      <c r="M724" s="59">
        <f t="shared" si="158"/>
        <v>19.115000000000002</v>
      </c>
      <c r="N724" s="59">
        <f t="shared" si="158"/>
        <v>5.7450000000000001</v>
      </c>
      <c r="O724" s="59">
        <f t="shared" si="158"/>
        <v>8.18</v>
      </c>
      <c r="P724" s="60">
        <f t="shared" si="163"/>
        <v>0.1790045620901369</v>
      </c>
      <c r="Q724" s="22">
        <f t="shared" si="164"/>
        <v>1.7988709151287841E-6</v>
      </c>
      <c r="R724" s="61">
        <f t="shared" si="165"/>
        <v>3.4104286158710612E-9</v>
      </c>
      <c r="S724" s="22">
        <f t="shared" si="166"/>
        <v>1.1631023343952202E-17</v>
      </c>
      <c r="T724" s="62">
        <v>298</v>
      </c>
      <c r="U724" s="59">
        <f t="shared" si="167"/>
        <v>292.11500000000001</v>
      </c>
      <c r="V724" s="63">
        <f t="shared" si="168"/>
        <v>0.33978079562533264</v>
      </c>
      <c r="W724" s="64">
        <f t="shared" si="169"/>
        <v>2.1866576589407418</v>
      </c>
      <c r="X724" s="65">
        <f t="shared" si="159"/>
        <v>-2.0436810384693829E-8</v>
      </c>
      <c r="Y724" s="66">
        <f t="shared" si="160"/>
        <v>-2.04026730954156E-8</v>
      </c>
      <c r="Z724" s="66">
        <f t="shared" si="161"/>
        <v>-2.0402730117744297E-8</v>
      </c>
      <c r="AA724" s="67">
        <f t="shared" si="162"/>
        <v>-2.0368649660296579E-8</v>
      </c>
      <c r="AB724" s="68">
        <f t="shared" si="171"/>
        <v>6.117404567420199E-5</v>
      </c>
      <c r="AC724" s="69"/>
      <c r="AD724" s="70">
        <f t="shared" si="170"/>
        <v>0.61174045674201993</v>
      </c>
      <c r="AE724" s="70"/>
      <c r="AF724" s="74"/>
      <c r="AG724" s="71">
        <v>7180</v>
      </c>
    </row>
    <row r="725" spans="5:33">
      <c r="E725" s="73">
        <v>0.68372685185185189</v>
      </c>
      <c r="G725" s="58">
        <v>19.100000000000001</v>
      </c>
      <c r="H725" s="58">
        <v>5.79</v>
      </c>
      <c r="I725" s="58">
        <v>7.66</v>
      </c>
      <c r="J725" s="58">
        <v>19.14</v>
      </c>
      <c r="K725" s="58">
        <v>5.7</v>
      </c>
      <c r="L725" s="58">
        <v>8.56</v>
      </c>
      <c r="M725" s="59">
        <f t="shared" si="158"/>
        <v>19.12</v>
      </c>
      <c r="N725" s="59">
        <f t="shared" si="158"/>
        <v>5.7450000000000001</v>
      </c>
      <c r="O725" s="59">
        <f t="shared" si="158"/>
        <v>8.11</v>
      </c>
      <c r="P725" s="60">
        <f t="shared" si="163"/>
        <v>0.17748910581935678</v>
      </c>
      <c r="Q725" s="22">
        <f t="shared" si="164"/>
        <v>1.7988709151287841E-6</v>
      </c>
      <c r="R725" s="61">
        <f t="shared" si="165"/>
        <v>3.4118459433903582E-9</v>
      </c>
      <c r="S725" s="22">
        <f t="shared" si="166"/>
        <v>1.1640692741429244E-17</v>
      </c>
      <c r="T725" s="62">
        <v>298</v>
      </c>
      <c r="U725" s="59">
        <f t="shared" si="167"/>
        <v>292.12</v>
      </c>
      <c r="V725" s="63">
        <f t="shared" si="168"/>
        <v>0.33948630102366723</v>
      </c>
      <c r="W725" s="64">
        <f t="shared" si="169"/>
        <v>2.1851753914505512</v>
      </c>
      <c r="X725" s="65">
        <f t="shared" si="159"/>
        <v>-2.0226709404363953E-8</v>
      </c>
      <c r="Y725" s="66">
        <f t="shared" si="160"/>
        <v>-2.0193158506482641E-8</v>
      </c>
      <c r="Z725" s="66">
        <f t="shared" si="161"/>
        <v>-2.0193214158775168E-8</v>
      </c>
      <c r="AA725" s="67">
        <f t="shared" si="162"/>
        <v>-2.0159718728560758E-8</v>
      </c>
      <c r="AB725" s="68">
        <f t="shared" si="171"/>
        <v>6.0970018563416477E-5</v>
      </c>
      <c r="AC725" s="69"/>
      <c r="AD725" s="70">
        <f t="shared" si="170"/>
        <v>0.60970018563416473</v>
      </c>
      <c r="AE725" s="70"/>
      <c r="AF725" s="74"/>
      <c r="AG725" s="71">
        <v>7190</v>
      </c>
    </row>
    <row r="726" spans="5:33">
      <c r="E726" s="73">
        <v>0.68384259259259261</v>
      </c>
      <c r="G726" s="58">
        <v>19.100000000000001</v>
      </c>
      <c r="H726" s="58">
        <v>5.79</v>
      </c>
      <c r="I726" s="58">
        <v>7.82</v>
      </c>
      <c r="J726" s="58">
        <v>19.14</v>
      </c>
      <c r="K726" s="58">
        <v>5.7</v>
      </c>
      <c r="L726" s="58">
        <v>8.5</v>
      </c>
      <c r="M726" s="59">
        <f t="shared" si="158"/>
        <v>19.12</v>
      </c>
      <c r="N726" s="59">
        <f t="shared" si="158"/>
        <v>5.7450000000000001</v>
      </c>
      <c r="O726" s="59">
        <f t="shared" si="158"/>
        <v>8.16</v>
      </c>
      <c r="P726" s="60">
        <f t="shared" si="163"/>
        <v>0.17858336664438368</v>
      </c>
      <c r="Q726" s="22">
        <f t="shared" si="164"/>
        <v>1.7988709151287841E-6</v>
      </c>
      <c r="R726" s="61">
        <f t="shared" si="165"/>
        <v>3.4118459433903582E-9</v>
      </c>
      <c r="S726" s="22">
        <f t="shared" si="166"/>
        <v>1.1640692741429244E-17</v>
      </c>
      <c r="T726" s="62">
        <v>298</v>
      </c>
      <c r="U726" s="59">
        <f t="shared" si="167"/>
        <v>292.12</v>
      </c>
      <c r="V726" s="63">
        <f t="shared" si="168"/>
        <v>0.33948630102366723</v>
      </c>
      <c r="W726" s="64">
        <f t="shared" si="169"/>
        <v>2.1851753914505512</v>
      </c>
      <c r="X726" s="65">
        <f t="shared" si="159"/>
        <v>-2.0284008055249138E-8</v>
      </c>
      <c r="Y726" s="66">
        <f t="shared" si="160"/>
        <v>-2.0250154678768657E-8</v>
      </c>
      <c r="Z726" s="66">
        <f t="shared" si="161"/>
        <v>-2.0250211178997607E-8</v>
      </c>
      <c r="AA726" s="67">
        <f t="shared" si="162"/>
        <v>-2.0216414114151841E-8</v>
      </c>
      <c r="AB726" s="68">
        <f t="shared" si="171"/>
        <v>6.0768086607644076E-5</v>
      </c>
      <c r="AC726" s="75">
        <f>D23</f>
        <v>1.2351778656126481E-4</v>
      </c>
      <c r="AD726" s="70">
        <f t="shared" si="170"/>
        <v>0.60768086607644078</v>
      </c>
      <c r="AE726" s="70">
        <f>AC726*10000</f>
        <v>1.2351778656126482</v>
      </c>
      <c r="AF726" s="74">
        <f>(AD726-AE726)*(AD726-AE726)</f>
        <v>0.39375248442694311</v>
      </c>
      <c r="AG726" s="71">
        <v>7200</v>
      </c>
    </row>
    <row r="727" spans="5:33">
      <c r="E727" s="73">
        <v>0.68395833333333333</v>
      </c>
      <c r="G727" s="58">
        <v>19.100000000000001</v>
      </c>
      <c r="H727" s="58">
        <v>5.79</v>
      </c>
      <c r="I727" s="58">
        <v>8.09</v>
      </c>
      <c r="J727" s="58">
        <v>19.14</v>
      </c>
      <c r="K727" s="58">
        <v>5.7</v>
      </c>
      <c r="L727" s="58">
        <v>8.7200000000000006</v>
      </c>
      <c r="M727" s="59">
        <f t="shared" si="158"/>
        <v>19.12</v>
      </c>
      <c r="N727" s="59">
        <f t="shared" si="158"/>
        <v>5.7450000000000001</v>
      </c>
      <c r="O727" s="59">
        <f t="shared" si="158"/>
        <v>8.4050000000000011</v>
      </c>
      <c r="P727" s="60">
        <f t="shared" si="163"/>
        <v>0.18394524468701531</v>
      </c>
      <c r="Q727" s="22">
        <f t="shared" si="164"/>
        <v>1.7988709151287841E-6</v>
      </c>
      <c r="R727" s="61">
        <f t="shared" si="165"/>
        <v>3.4118459433903582E-9</v>
      </c>
      <c r="S727" s="22">
        <f t="shared" si="166"/>
        <v>1.1640692741429244E-17</v>
      </c>
      <c r="T727" s="62">
        <v>298</v>
      </c>
      <c r="U727" s="59">
        <f t="shared" si="167"/>
        <v>292.12</v>
      </c>
      <c r="V727" s="63">
        <f t="shared" si="168"/>
        <v>0.33948630102366723</v>
      </c>
      <c r="W727" s="64">
        <f t="shared" si="169"/>
        <v>2.1851753914505512</v>
      </c>
      <c r="X727" s="65">
        <f t="shared" si="159"/>
        <v>-2.082340210278263E-8</v>
      </c>
      <c r="Y727" s="66">
        <f t="shared" si="160"/>
        <v>-2.0787605034415091E-8</v>
      </c>
      <c r="Z727" s="66">
        <f t="shared" si="161"/>
        <v>-2.078766657239517E-8</v>
      </c>
      <c r="AA727" s="67">
        <f t="shared" si="162"/>
        <v>-2.075193083043044E-8</v>
      </c>
      <c r="AB727" s="68">
        <f t="shared" si="171"/>
        <v>6.0565584684502522E-5</v>
      </c>
      <c r="AC727" s="69"/>
      <c r="AD727" s="70">
        <f t="shared" si="170"/>
        <v>0.60565584684502527</v>
      </c>
      <c r="AE727" s="70"/>
      <c r="AF727" s="74"/>
      <c r="AG727" s="71">
        <v>7210</v>
      </c>
    </row>
    <row r="728" spans="5:33">
      <c r="E728" s="73">
        <v>0.59692129629629631</v>
      </c>
      <c r="G728" s="58">
        <v>18.11</v>
      </c>
      <c r="H728" s="58">
        <v>5.9</v>
      </c>
      <c r="I728" s="58">
        <v>8.16</v>
      </c>
      <c r="J728" s="58">
        <v>18.149999999999999</v>
      </c>
      <c r="K728" s="58">
        <v>5.83</v>
      </c>
      <c r="L728" s="58">
        <v>9.3800000000000008</v>
      </c>
      <c r="M728" s="59">
        <f t="shared" si="158"/>
        <v>18.13</v>
      </c>
      <c r="N728" s="59">
        <f t="shared" si="158"/>
        <v>5.8650000000000002</v>
      </c>
      <c r="O728" s="59">
        <f t="shared" si="158"/>
        <v>8.77</v>
      </c>
      <c r="P728" s="60">
        <f t="shared" si="163"/>
        <v>0.18849135361747552</v>
      </c>
      <c r="Q728" s="22">
        <f t="shared" si="164"/>
        <v>1.3645831365889209E-6</v>
      </c>
      <c r="R728" s="61">
        <f t="shared" si="165"/>
        <v>4.1424801907828555E-9</v>
      </c>
      <c r="S728" s="22">
        <f t="shared" si="166"/>
        <v>1.7160142131028363E-17</v>
      </c>
      <c r="T728" s="62">
        <v>298</v>
      </c>
      <c r="U728" s="59">
        <f t="shared" si="167"/>
        <v>291.13</v>
      </c>
      <c r="V728" s="63">
        <f t="shared" si="168"/>
        <v>0.39799351612335943</v>
      </c>
      <c r="W728" s="64">
        <f t="shared" si="169"/>
        <v>2.5003080326247056</v>
      </c>
      <c r="X728" s="65">
        <f t="shared" si="159"/>
        <v>-2.7396571700647866E-8</v>
      </c>
      <c r="Y728" s="66">
        <f t="shared" si="160"/>
        <v>-2.7334394709255155E-8</v>
      </c>
      <c r="Z728" s="66">
        <f t="shared" si="161"/>
        <v>-2.7334535821008141E-8</v>
      </c>
      <c r="AA728" s="67">
        <f t="shared" si="162"/>
        <v>-2.7272499300857313E-8</v>
      </c>
      <c r="AB728" s="68">
        <f t="shared" si="171"/>
        <v>6.0357708224257802E-5</v>
      </c>
      <c r="AC728" s="69"/>
      <c r="AD728" s="70">
        <f t="shared" si="170"/>
        <v>0.603577082242578</v>
      </c>
      <c r="AE728" s="70"/>
      <c r="AF728" s="74"/>
      <c r="AG728" s="71">
        <v>7220</v>
      </c>
    </row>
    <row r="729" spans="5:33">
      <c r="E729" s="73"/>
      <c r="G729" s="58"/>
      <c r="H729" s="58"/>
      <c r="I729" s="58"/>
      <c r="J729" s="58"/>
      <c r="K729" s="58"/>
      <c r="L729" s="58"/>
      <c r="M729" s="59"/>
      <c r="N729" s="59"/>
      <c r="O729" s="59"/>
      <c r="P729" s="60"/>
      <c r="Q729" s="22"/>
      <c r="R729" s="61"/>
      <c r="S729" s="22"/>
      <c r="T729" s="62"/>
      <c r="U729" s="59"/>
      <c r="V729" s="63"/>
      <c r="W729" s="64"/>
      <c r="X729" s="65"/>
      <c r="Y729" s="66"/>
      <c r="Z729" s="66"/>
      <c r="AA729" s="67"/>
      <c r="AF729" s="101">
        <f>SUM(AF6:AF728)</f>
        <v>1.5348883735855074</v>
      </c>
    </row>
    <row r="730" spans="5:33">
      <c r="E730" s="73"/>
      <c r="G730" s="58"/>
      <c r="H730" s="58"/>
      <c r="I730" s="58"/>
      <c r="J730" s="58"/>
      <c r="K730" s="58"/>
      <c r="L730" s="58"/>
      <c r="M730" s="59"/>
      <c r="N730" s="59"/>
      <c r="O730" s="59"/>
      <c r="P730" s="60"/>
      <c r="Q730" s="22"/>
      <c r="R730" s="61"/>
      <c r="S730" s="22"/>
      <c r="T730" s="62"/>
      <c r="U730" s="59"/>
      <c r="V730" s="63"/>
      <c r="W730" s="64"/>
      <c r="X730" s="65"/>
      <c r="Y730" s="66"/>
      <c r="Z730" s="66"/>
      <c r="AA730" s="67"/>
    </row>
    <row r="731" spans="5:33">
      <c r="E731" s="73"/>
      <c r="G731" s="58"/>
      <c r="H731" s="58"/>
      <c r="I731" s="58"/>
      <c r="J731" s="58"/>
      <c r="K731" s="58"/>
      <c r="L731" s="58"/>
      <c r="M731" s="59"/>
      <c r="N731" s="59"/>
      <c r="O731" s="59"/>
      <c r="P731" s="60"/>
      <c r="Q731" s="22"/>
      <c r="R731" s="61"/>
      <c r="S731" s="22"/>
      <c r="T731" s="62"/>
      <c r="U731" s="59"/>
      <c r="V731" s="63"/>
      <c r="W731" s="64"/>
      <c r="X731" s="65"/>
      <c r="Y731" s="66"/>
      <c r="Z731" s="66"/>
      <c r="AA731" s="67"/>
    </row>
    <row r="732" spans="5:33">
      <c r="E732" s="73"/>
      <c r="G732" s="58"/>
      <c r="H732" s="58"/>
      <c r="I732" s="58"/>
      <c r="J732" s="58"/>
      <c r="K732" s="58"/>
      <c r="L732" s="58"/>
      <c r="M732" s="59"/>
      <c r="N732" s="59"/>
      <c r="O732" s="59"/>
      <c r="P732" s="60"/>
      <c r="Q732" s="22"/>
      <c r="R732" s="61"/>
      <c r="S732" s="22"/>
      <c r="T732" s="62"/>
      <c r="U732" s="59"/>
      <c r="V732" s="63"/>
      <c r="W732" s="64"/>
      <c r="X732" s="65"/>
      <c r="Y732" s="66"/>
      <c r="Z732" s="66"/>
      <c r="AA732" s="67"/>
    </row>
    <row r="733" spans="5:33">
      <c r="E733" s="73"/>
      <c r="G733" s="58"/>
      <c r="H733" s="58"/>
      <c r="I733" s="58"/>
      <c r="J733" s="58"/>
      <c r="K733" s="58"/>
      <c r="L733" s="58"/>
      <c r="M733" s="59"/>
      <c r="N733" s="59"/>
      <c r="O733" s="59"/>
      <c r="P733" s="60"/>
      <c r="Q733" s="22"/>
      <c r="R733" s="61"/>
      <c r="S733" s="22"/>
      <c r="T733" s="62"/>
      <c r="U733" s="59"/>
      <c r="V733" s="63"/>
      <c r="W733" s="64"/>
      <c r="X733" s="65"/>
      <c r="Y733" s="66"/>
      <c r="Z733" s="66"/>
      <c r="AA733" s="67"/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733"/>
  <sheetViews>
    <sheetView topLeftCell="P1" workbookViewId="0">
      <selection activeCell="AH9" sqref="AH9"/>
    </sheetView>
  </sheetViews>
  <sheetFormatPr defaultRowHeight="15"/>
  <cols>
    <col min="1" max="6" width="9.140625" style="54"/>
    <col min="7" max="9" width="9.140625" style="62"/>
    <col min="10" max="16" width="9.140625" style="54"/>
    <col min="17" max="17" width="9.5703125" style="54" bestFit="1" customWidth="1"/>
    <col min="18" max="35" width="9.140625" style="54"/>
  </cols>
  <sheetData>
    <row r="1" spans="1:33" ht="15.75" thickBot="1">
      <c r="N1" s="161"/>
      <c r="Q1" s="101"/>
    </row>
    <row r="2" spans="1:33">
      <c r="A2" s="83" t="s">
        <v>32</v>
      </c>
      <c r="B2" s="103">
        <f>C2*100000000000</f>
        <v>221818109570435.59</v>
      </c>
      <c r="C2" s="85">
        <v>2218.1810957043558</v>
      </c>
      <c r="D2" s="54">
        <f>B2*60</f>
        <v>1.3309086574226136E+16</v>
      </c>
    </row>
    <row r="3" spans="1:33" ht="15.75" thickBot="1">
      <c r="A3" s="86" t="s">
        <v>33</v>
      </c>
      <c r="B3" s="87">
        <v>1</v>
      </c>
      <c r="C3" s="88"/>
    </row>
    <row r="4" spans="1:33" ht="15.75" thickTop="1"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</v>
      </c>
      <c r="B5" s="54" t="s">
        <v>3</v>
      </c>
      <c r="C5" s="54" t="s">
        <v>4</v>
      </c>
      <c r="D5" s="165" t="s">
        <v>13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v>1.004</v>
      </c>
      <c r="C6" s="4">
        <f>(B6/0.0253)</f>
        <v>39.683794466403164</v>
      </c>
      <c r="D6" s="76">
        <f>C6/56000</f>
        <v>7.0863918690005647E-4</v>
      </c>
      <c r="E6" s="73">
        <v>0.5133564814814815</v>
      </c>
      <c r="G6" s="58">
        <v>11.83</v>
      </c>
      <c r="H6" s="58">
        <v>5.48</v>
      </c>
      <c r="I6" s="58">
        <v>1.92</v>
      </c>
      <c r="J6" s="58">
        <v>11.82</v>
      </c>
      <c r="K6" s="58">
        <v>5.46</v>
      </c>
      <c r="L6" s="58">
        <v>2.7</v>
      </c>
      <c r="M6" s="59">
        <f>(G6+J6)/2</f>
        <v>11.824999999999999</v>
      </c>
      <c r="N6" s="59">
        <f>(H6+K6)/2</f>
        <v>5.4700000000000006</v>
      </c>
      <c r="O6" s="59">
        <f>(I6+L6)/2</f>
        <v>2.31</v>
      </c>
      <c r="P6" s="60">
        <f>((O6/32000)*(1/((-0.026*M6+1.9067)/1000)))/1.013</f>
        <v>4.4559078084634017E-2</v>
      </c>
      <c r="Q6" s="22">
        <f>POWER(10, -N6)</f>
        <v>3.3884415613920161E-6</v>
      </c>
      <c r="R6" s="61">
        <f>(0.00000000000001*(0.1253*EXP(0.0831*M6)))/Q6</f>
        <v>9.8790185484207836E-10</v>
      </c>
      <c r="S6" s="22">
        <f>POWER(R6, 2)</f>
        <v>9.7595007480041888E-19</v>
      </c>
      <c r="T6" s="62">
        <v>298</v>
      </c>
      <c r="U6" s="59">
        <f>273+M6</f>
        <v>284.82499999999999</v>
      </c>
      <c r="V6" s="63">
        <f>((1/U6)-(1/298))*5026</f>
        <v>0.78015112305507472</v>
      </c>
      <c r="W6" s="64">
        <f>POWER(10,V6)</f>
        <v>6.0276929744417638</v>
      </c>
      <c r="X6" s="65">
        <f t="shared" ref="X6:X69" si="0">-($B$2/W6)*P6*S6*AB6</f>
        <v>-1.1340568855924092E-9</v>
      </c>
      <c r="Y6" s="66">
        <f t="shared" ref="Y6:Y69" si="1">-(AB6+(5*X6))*$B$2*S6*P6/W6</f>
        <v>-1.1340478112634452E-9</v>
      </c>
      <c r="Z6" s="66">
        <f t="shared" ref="Z6:Z69" si="2">-(AB6+5*Y6)*$B$2*P6*S6/W6</f>
        <v>-1.1340478113360549E-9</v>
      </c>
      <c r="AA6" s="67">
        <f t="shared" ref="AA6:AA69" si="3">-(AB6+(10*Z6))*$B$2*P6*S6/W6</f>
        <v>-1.1340387370796991E-9</v>
      </c>
      <c r="AB6" s="75">
        <f>AC6</f>
        <v>7.0863918690005647E-4</v>
      </c>
      <c r="AC6" s="75">
        <f>D6</f>
        <v>7.0863918690005647E-4</v>
      </c>
      <c r="AD6" s="70">
        <f>AB6*10000</f>
        <v>7.0863918690005647</v>
      </c>
      <c r="AE6" s="70">
        <f>AC6*10000</f>
        <v>7.0863918690005647</v>
      </c>
      <c r="AF6" s="74">
        <f>(AD6-AE6)*(AD6-AE6)</f>
        <v>0</v>
      </c>
      <c r="AG6" s="71">
        <v>0</v>
      </c>
    </row>
    <row r="7" spans="1:33">
      <c r="A7" s="54">
        <f>2*60</f>
        <v>120</v>
      </c>
      <c r="B7" s="54">
        <v>0.99399999999999999</v>
      </c>
      <c r="C7" s="4">
        <f t="shared" ref="C7:C23" si="4">(B7/0.0253)</f>
        <v>39.288537549407117</v>
      </c>
      <c r="D7" s="76">
        <f t="shared" ref="D7:D23" si="5">C7/56000</f>
        <v>7.0158102766798428E-4</v>
      </c>
      <c r="E7" s="73">
        <v>0.51347222222222222</v>
      </c>
      <c r="G7" s="58">
        <v>11.84</v>
      </c>
      <c r="H7" s="58">
        <v>5.49</v>
      </c>
      <c r="I7" s="58">
        <v>1.94</v>
      </c>
      <c r="J7" s="58">
        <v>11.86</v>
      </c>
      <c r="K7" s="58">
        <v>5.48</v>
      </c>
      <c r="L7" s="58">
        <v>2.5499999999999998</v>
      </c>
      <c r="M7" s="59">
        <f t="shared" ref="M7:O69" si="6">(G7+J7)/2</f>
        <v>11.85</v>
      </c>
      <c r="N7" s="59">
        <f t="shared" si="6"/>
        <v>5.4850000000000003</v>
      </c>
      <c r="O7" s="59">
        <f t="shared" si="6"/>
        <v>2.2450000000000001</v>
      </c>
      <c r="P7" s="60">
        <f t="shared" ref="P7:P70" si="7">((O7/32000)*(1/((-0.026*M7+1.9067)/1000)))/1.013</f>
        <v>4.3322859377572361E-2</v>
      </c>
      <c r="Q7" s="22">
        <f t="shared" ref="Q7:Q70" si="8">POWER(10, -N7)</f>
        <v>3.273406948788373E-6</v>
      </c>
      <c r="R7" s="61">
        <f t="shared" ref="R7:R70" si="9">(0.00000000000001*(0.1253*EXP(0.0831*M7)))/Q7</f>
        <v>1.0247455655266227E-9</v>
      </c>
      <c r="S7" s="22">
        <f t="shared" ref="S7:S70" si="10">POWER(R7, 2)</f>
        <v>1.0501034740664777E-18</v>
      </c>
      <c r="T7" s="62">
        <v>298</v>
      </c>
      <c r="U7" s="59">
        <f t="shared" ref="U7:U70" si="11">273+M7</f>
        <v>284.85000000000002</v>
      </c>
      <c r="V7" s="63">
        <f t="shared" ref="V7:V70" si="12">((1/U7)-(1/298))*5026</f>
        <v>0.77860241997141988</v>
      </c>
      <c r="W7" s="64">
        <f t="shared" ref="W7:W70" si="13">POWER(10,V7)</f>
        <v>6.0062363769924598</v>
      </c>
      <c r="X7" s="65">
        <f t="shared" si="0"/>
        <v>-1.1905893750018247E-9</v>
      </c>
      <c r="Y7" s="66">
        <f t="shared" si="1"/>
        <v>-1.1905793732564301E-9</v>
      </c>
      <c r="Z7" s="66">
        <f t="shared" si="2"/>
        <v>-1.1905793733404514E-9</v>
      </c>
      <c r="AA7" s="67">
        <f t="shared" si="3"/>
        <v>-1.1905693716790772E-9</v>
      </c>
      <c r="AB7" s="68">
        <f>AB6+10*(0.166666666666666*(X6+2*Y6+2*Z6+AA6))</f>
        <v>7.0862784642194336E-4</v>
      </c>
      <c r="AC7" s="69"/>
      <c r="AD7" s="70">
        <f t="shared" ref="AD7:AD70" si="14">AB7*10000</f>
        <v>7.0862784642194336</v>
      </c>
      <c r="AE7" s="70"/>
      <c r="AF7" s="74"/>
      <c r="AG7" s="71">
        <v>10</v>
      </c>
    </row>
    <row r="8" spans="1:33">
      <c r="A8" s="54">
        <v>240</v>
      </c>
      <c r="B8" s="54">
        <v>1.0089999999999999</v>
      </c>
      <c r="C8" s="4">
        <f t="shared" si="4"/>
        <v>39.88142292490118</v>
      </c>
      <c r="D8" s="76">
        <f t="shared" si="5"/>
        <v>7.1216826651609251E-4</v>
      </c>
      <c r="E8" s="73">
        <v>0.51358796296296294</v>
      </c>
      <c r="G8" s="58">
        <v>11.85</v>
      </c>
      <c r="H8" s="58">
        <v>5.51</v>
      </c>
      <c r="I8" s="58">
        <v>1.8</v>
      </c>
      <c r="J8" s="58">
        <v>11.9</v>
      </c>
      <c r="K8" s="58">
        <v>5.49</v>
      </c>
      <c r="L8" s="58">
        <v>2.41</v>
      </c>
      <c r="M8" s="59">
        <f t="shared" si="6"/>
        <v>11.875</v>
      </c>
      <c r="N8" s="59">
        <f t="shared" si="6"/>
        <v>5.5</v>
      </c>
      <c r="O8" s="59">
        <f t="shared" si="6"/>
        <v>2.105</v>
      </c>
      <c r="P8" s="60">
        <f t="shared" si="7"/>
        <v>4.0637734669114405E-2</v>
      </c>
      <c r="Q8" s="22">
        <f t="shared" si="8"/>
        <v>3.1622776601683767E-6</v>
      </c>
      <c r="R8" s="61">
        <f t="shared" si="9"/>
        <v>1.0629633590822043E-9</v>
      </c>
      <c r="S8" s="22">
        <f t="shared" si="10"/>
        <v>1.1298911027513233E-18</v>
      </c>
      <c r="T8" s="62">
        <v>298</v>
      </c>
      <c r="U8" s="59">
        <f t="shared" si="11"/>
        <v>284.875</v>
      </c>
      <c r="V8" s="63">
        <f t="shared" si="12"/>
        <v>0.77705398870928388</v>
      </c>
      <c r="W8" s="64">
        <f t="shared" si="13"/>
        <v>5.9848599038237946</v>
      </c>
      <c r="X8" s="65">
        <f t="shared" si="0"/>
        <v>-1.2059241931326301E-9</v>
      </c>
      <c r="Y8" s="66">
        <f t="shared" si="1"/>
        <v>-1.2059139319101808E-9</v>
      </c>
      <c r="Z8" s="66">
        <f t="shared" si="2"/>
        <v>-1.2059139319974937E-9</v>
      </c>
      <c r="AA8" s="67">
        <f t="shared" si="3"/>
        <v>-1.2059036708623556E-9</v>
      </c>
      <c r="AB8" s="68">
        <f t="shared" ref="AB8:AB71" si="15">AB7+10*(0.166666666666666*(X7+2*Y7+2*Z7+AA7))</f>
        <v>7.086159406282102E-4</v>
      </c>
      <c r="AC8" s="69"/>
      <c r="AD8" s="70">
        <f t="shared" si="14"/>
        <v>7.0861594062821016</v>
      </c>
      <c r="AE8" s="70"/>
      <c r="AF8" s="74"/>
      <c r="AG8" s="71">
        <v>20</v>
      </c>
    </row>
    <row r="9" spans="1:33">
      <c r="A9" s="54">
        <v>360</v>
      </c>
      <c r="B9" s="54">
        <v>0.98599999999999999</v>
      </c>
      <c r="C9" s="4">
        <f t="shared" si="4"/>
        <v>38.972332015810274</v>
      </c>
      <c r="D9" s="76">
        <f t="shared" si="5"/>
        <v>6.9593450028232636E-4</v>
      </c>
      <c r="E9" s="73">
        <v>0.51370370370370366</v>
      </c>
      <c r="G9" s="58">
        <v>11.84</v>
      </c>
      <c r="H9" s="58">
        <v>5.51</v>
      </c>
      <c r="I9" s="58">
        <v>1.75</v>
      </c>
      <c r="J9" s="58">
        <v>11.92</v>
      </c>
      <c r="K9" s="58">
        <v>5.49</v>
      </c>
      <c r="L9" s="58">
        <v>2.2999999999999998</v>
      </c>
      <c r="M9" s="59">
        <f t="shared" si="6"/>
        <v>11.879999999999999</v>
      </c>
      <c r="N9" s="59">
        <f t="shared" si="6"/>
        <v>5.5</v>
      </c>
      <c r="O9" s="59">
        <f t="shared" si="6"/>
        <v>2.0249999999999999</v>
      </c>
      <c r="P9" s="60">
        <f t="shared" si="7"/>
        <v>3.9096488363223124E-2</v>
      </c>
      <c r="Q9" s="22">
        <f t="shared" si="8"/>
        <v>3.1622776601683767E-6</v>
      </c>
      <c r="R9" s="61">
        <f t="shared" si="9"/>
        <v>1.0634051121257424E-9</v>
      </c>
      <c r="S9" s="22">
        <f t="shared" si="10"/>
        <v>1.1308304324951627E-18</v>
      </c>
      <c r="T9" s="62">
        <v>298</v>
      </c>
      <c r="U9" s="59">
        <f t="shared" si="11"/>
        <v>284.88</v>
      </c>
      <c r="V9" s="63">
        <f t="shared" si="12"/>
        <v>0.77674433506914053</v>
      </c>
      <c r="W9" s="64">
        <f t="shared" si="13"/>
        <v>5.9805941965496148</v>
      </c>
      <c r="X9" s="65">
        <f t="shared" si="0"/>
        <v>-1.1619606746378628E-9</v>
      </c>
      <c r="Y9" s="66">
        <f t="shared" si="1"/>
        <v>-1.1619511477876389E-9</v>
      </c>
      <c r="Z9" s="66">
        <f t="shared" si="2"/>
        <v>-1.1619511478657492E-9</v>
      </c>
      <c r="AA9" s="67">
        <f t="shared" si="3"/>
        <v>-1.1619416210936341E-9</v>
      </c>
      <c r="AB9" s="68">
        <f t="shared" si="15"/>
        <v>7.0860388148889049E-4</v>
      </c>
      <c r="AC9" s="69"/>
      <c r="AD9" s="70">
        <f t="shared" si="14"/>
        <v>7.0860388148889051</v>
      </c>
      <c r="AE9" s="70"/>
      <c r="AF9" s="74"/>
      <c r="AG9" s="71">
        <v>30</v>
      </c>
    </row>
    <row r="10" spans="1:33">
      <c r="A10" s="54">
        <v>480</v>
      </c>
      <c r="B10" s="54">
        <v>0.96599999999999997</v>
      </c>
      <c r="C10" s="4">
        <f t="shared" si="4"/>
        <v>38.18181818181818</v>
      </c>
      <c r="D10" s="76">
        <f t="shared" si="5"/>
        <v>6.8181818181818176E-4</v>
      </c>
      <c r="E10" s="73">
        <v>0.51381944444444438</v>
      </c>
      <c r="G10" s="58">
        <v>11.58</v>
      </c>
      <c r="H10" s="58">
        <v>5.48</v>
      </c>
      <c r="I10" s="58">
        <v>2.1</v>
      </c>
      <c r="J10" s="58">
        <v>11.64</v>
      </c>
      <c r="K10" s="58">
        <v>5.47</v>
      </c>
      <c r="L10" s="58">
        <v>2.63</v>
      </c>
      <c r="M10" s="59">
        <f t="shared" si="6"/>
        <v>11.61</v>
      </c>
      <c r="N10" s="59">
        <f t="shared" si="6"/>
        <v>5.4749999999999996</v>
      </c>
      <c r="O10" s="59">
        <f t="shared" si="6"/>
        <v>2.3650000000000002</v>
      </c>
      <c r="P10" s="60">
        <f t="shared" si="7"/>
        <v>4.5461104295734432E-2</v>
      </c>
      <c r="Q10" s="22">
        <f t="shared" si="8"/>
        <v>3.3496543915782733E-6</v>
      </c>
      <c r="R10" s="61">
        <f t="shared" si="9"/>
        <v>9.8164504437771055E-10</v>
      </c>
      <c r="S10" s="22">
        <f t="shared" si="10"/>
        <v>9.6362699315131736E-19</v>
      </c>
      <c r="T10" s="62">
        <v>298</v>
      </c>
      <c r="U10" s="59">
        <f t="shared" si="11"/>
        <v>284.61</v>
      </c>
      <c r="V10" s="63">
        <f t="shared" si="12"/>
        <v>0.79348120081430162</v>
      </c>
      <c r="W10" s="64">
        <f t="shared" si="13"/>
        <v>6.2155734198861685</v>
      </c>
      <c r="X10" s="65">
        <f t="shared" si="0"/>
        <v>-1.1077994425052513E-9</v>
      </c>
      <c r="Y10" s="66">
        <f t="shared" si="1"/>
        <v>-1.1077907829440997E-9</v>
      </c>
      <c r="Z10" s="66">
        <f t="shared" si="2"/>
        <v>-1.1077907830117908E-9</v>
      </c>
      <c r="AA10" s="67">
        <f t="shared" si="3"/>
        <v>-1.107782123518329E-9</v>
      </c>
      <c r="AB10" s="68">
        <f t="shared" si="15"/>
        <v>7.0859226197741206E-4</v>
      </c>
      <c r="AC10" s="69"/>
      <c r="AD10" s="70">
        <f t="shared" si="14"/>
        <v>7.085922619774121</v>
      </c>
      <c r="AE10" s="70"/>
      <c r="AF10" s="74"/>
      <c r="AG10" s="71">
        <v>40</v>
      </c>
    </row>
    <row r="11" spans="1:33">
      <c r="A11" s="54">
        <v>600</v>
      </c>
      <c r="B11" s="54">
        <v>0.90600000000000003</v>
      </c>
      <c r="C11" s="4">
        <f t="shared" si="4"/>
        <v>35.810276679841898</v>
      </c>
      <c r="D11" s="76">
        <f t="shared" si="5"/>
        <v>6.394692264257482E-4</v>
      </c>
      <c r="E11" s="73">
        <v>0.51393518518518522</v>
      </c>
      <c r="G11" s="58">
        <v>11.58</v>
      </c>
      <c r="H11" s="58">
        <v>5.48</v>
      </c>
      <c r="I11" s="58">
        <v>2.36</v>
      </c>
      <c r="J11" s="58">
        <v>11.65</v>
      </c>
      <c r="K11" s="58">
        <v>5.48</v>
      </c>
      <c r="L11" s="58">
        <v>2.9</v>
      </c>
      <c r="M11" s="59">
        <f t="shared" si="6"/>
        <v>11.615</v>
      </c>
      <c r="N11" s="59">
        <f t="shared" si="6"/>
        <v>5.48</v>
      </c>
      <c r="O11" s="59">
        <f t="shared" si="6"/>
        <v>2.63</v>
      </c>
      <c r="P11" s="60">
        <f t="shared" si="7"/>
        <v>5.0559150213306862E-2</v>
      </c>
      <c r="Q11" s="22">
        <f t="shared" si="8"/>
        <v>3.3113112148259022E-6</v>
      </c>
      <c r="R11" s="61">
        <f t="shared" si="9"/>
        <v>9.9342464046598998E-10</v>
      </c>
      <c r="S11" s="22">
        <f t="shared" si="10"/>
        <v>9.8689251628498137E-19</v>
      </c>
      <c r="T11" s="62">
        <v>298</v>
      </c>
      <c r="U11" s="59">
        <f t="shared" si="11"/>
        <v>284.61500000000001</v>
      </c>
      <c r="V11" s="63">
        <f t="shared" si="12"/>
        <v>0.79317097027457395</v>
      </c>
      <c r="W11" s="64">
        <f t="shared" si="13"/>
        <v>6.2111350209847771</v>
      </c>
      <c r="X11" s="65">
        <f t="shared" si="0"/>
        <v>-1.2626566392926576E-9</v>
      </c>
      <c r="Y11" s="66">
        <f t="shared" si="1"/>
        <v>-1.2626453893341166E-9</v>
      </c>
      <c r="Z11" s="66">
        <f t="shared" si="2"/>
        <v>-1.2626453894343509E-9</v>
      </c>
      <c r="AA11" s="67">
        <f t="shared" si="3"/>
        <v>-1.2626341395760425E-9</v>
      </c>
      <c r="AB11" s="68">
        <f t="shared" si="15"/>
        <v>7.0858118406958218E-4</v>
      </c>
      <c r="AC11" s="69"/>
      <c r="AD11" s="70">
        <f t="shared" si="14"/>
        <v>7.0858118406958219</v>
      </c>
      <c r="AE11" s="70"/>
      <c r="AF11" s="74"/>
      <c r="AG11" s="71">
        <v>50</v>
      </c>
    </row>
    <row r="12" spans="1:33">
      <c r="A12" s="54">
        <v>720</v>
      </c>
      <c r="B12" s="54">
        <v>0.872</v>
      </c>
      <c r="C12" s="4">
        <f t="shared" si="4"/>
        <v>34.466403162055336</v>
      </c>
      <c r="D12" s="76">
        <f t="shared" si="5"/>
        <v>6.1547148503670246E-4</v>
      </c>
      <c r="E12" s="73">
        <v>0.51405092592592594</v>
      </c>
      <c r="G12" s="58">
        <v>11.62</v>
      </c>
      <c r="H12" s="58">
        <v>5.5</v>
      </c>
      <c r="I12" s="58">
        <v>2.46</v>
      </c>
      <c r="J12" s="58">
        <v>11.71</v>
      </c>
      <c r="K12" s="58">
        <v>5.5</v>
      </c>
      <c r="L12" s="58">
        <v>3.14</v>
      </c>
      <c r="M12" s="59">
        <f t="shared" si="6"/>
        <v>11.664999999999999</v>
      </c>
      <c r="N12" s="59">
        <f t="shared" si="6"/>
        <v>5.5</v>
      </c>
      <c r="O12" s="59">
        <f t="shared" si="6"/>
        <v>2.8</v>
      </c>
      <c r="P12" s="60">
        <f t="shared" si="7"/>
        <v>5.3870873781201499E-2</v>
      </c>
      <c r="Q12" s="22">
        <f t="shared" si="8"/>
        <v>3.1622776601683767E-6</v>
      </c>
      <c r="R12" s="61">
        <f t="shared" si="9"/>
        <v>1.044574504128895E-9</v>
      </c>
      <c r="S12" s="22">
        <f t="shared" si="10"/>
        <v>1.0911358946761269E-18</v>
      </c>
      <c r="T12" s="62">
        <v>298</v>
      </c>
      <c r="U12" s="59">
        <f t="shared" si="11"/>
        <v>284.66500000000002</v>
      </c>
      <c r="V12" s="63">
        <f t="shared" si="12"/>
        <v>0.79006926427236768</v>
      </c>
      <c r="W12" s="64">
        <f t="shared" si="13"/>
        <v>6.1669334851748063</v>
      </c>
      <c r="X12" s="65">
        <f t="shared" si="0"/>
        <v>-1.4981057638160559E-9</v>
      </c>
      <c r="Y12" s="66">
        <f t="shared" si="1"/>
        <v>-1.4980899268101978E-9</v>
      </c>
      <c r="Z12" s="66">
        <f t="shared" si="2"/>
        <v>-1.4980899269776163E-9</v>
      </c>
      <c r="AA12" s="67">
        <f t="shared" si="3"/>
        <v>-1.4980740901391733E-9</v>
      </c>
      <c r="AB12" s="68">
        <f t="shared" si="15"/>
        <v>7.0856855761568813E-4</v>
      </c>
      <c r="AC12" s="69"/>
      <c r="AD12" s="70">
        <f t="shared" si="14"/>
        <v>7.0856855761568811</v>
      </c>
      <c r="AE12" s="70"/>
      <c r="AF12" s="74"/>
      <c r="AG12" s="71">
        <v>60</v>
      </c>
    </row>
    <row r="13" spans="1:33">
      <c r="A13" s="54">
        <f>14*60</f>
        <v>840</v>
      </c>
      <c r="B13" s="54">
        <v>0.79700000000000004</v>
      </c>
      <c r="C13" s="4">
        <f t="shared" si="4"/>
        <v>31.501976284584984</v>
      </c>
      <c r="D13" s="76">
        <f t="shared" si="5"/>
        <v>5.6253529079616045E-4</v>
      </c>
      <c r="E13" s="73">
        <v>0.51416666666666666</v>
      </c>
      <c r="G13" s="58">
        <v>11.63</v>
      </c>
      <c r="H13" s="58">
        <v>5.51</v>
      </c>
      <c r="I13" s="58">
        <v>3.09</v>
      </c>
      <c r="J13" s="58">
        <v>11.71</v>
      </c>
      <c r="K13" s="58">
        <v>5.51</v>
      </c>
      <c r="L13" s="58">
        <v>3.6</v>
      </c>
      <c r="M13" s="59">
        <f t="shared" si="6"/>
        <v>11.670000000000002</v>
      </c>
      <c r="N13" s="59">
        <f t="shared" si="6"/>
        <v>5.51</v>
      </c>
      <c r="O13" s="59">
        <f t="shared" si="6"/>
        <v>3.3449999999999998</v>
      </c>
      <c r="P13" s="60">
        <f t="shared" si="7"/>
        <v>6.4361672835248449E-2</v>
      </c>
      <c r="Q13" s="22">
        <f t="shared" si="8"/>
        <v>3.0902954325135885E-6</v>
      </c>
      <c r="R13" s="61">
        <f t="shared" si="9"/>
        <v>1.0693499926185333E-9</v>
      </c>
      <c r="S13" s="22">
        <f t="shared" si="10"/>
        <v>1.1435094067132572E-18</v>
      </c>
      <c r="T13" s="62">
        <v>298</v>
      </c>
      <c r="U13" s="59">
        <f t="shared" si="11"/>
        <v>284.67</v>
      </c>
      <c r="V13" s="63">
        <f t="shared" si="12"/>
        <v>0.78975915359902193</v>
      </c>
      <c r="W13" s="64">
        <f t="shared" si="13"/>
        <v>6.1625315198131068</v>
      </c>
      <c r="X13" s="65">
        <f t="shared" si="0"/>
        <v>-1.8770576259167943E-9</v>
      </c>
      <c r="Y13" s="66">
        <f t="shared" si="1"/>
        <v>-1.8770327629745493E-9</v>
      </c>
      <c r="Z13" s="66">
        <f t="shared" si="2"/>
        <v>-1.8770327633038764E-9</v>
      </c>
      <c r="AA13" s="67">
        <f t="shared" si="3"/>
        <v>-1.8770079006909502E-9</v>
      </c>
      <c r="AB13" s="68">
        <f t="shared" si="15"/>
        <v>7.0855357671641887E-4</v>
      </c>
      <c r="AC13" s="69"/>
      <c r="AD13" s="70">
        <f t="shared" si="14"/>
        <v>7.0855357671641883</v>
      </c>
      <c r="AE13" s="70"/>
      <c r="AF13" s="74"/>
      <c r="AG13" s="71">
        <v>70</v>
      </c>
    </row>
    <row r="14" spans="1:33">
      <c r="A14" s="54">
        <f>16*60</f>
        <v>960</v>
      </c>
      <c r="B14" s="54">
        <v>0.72199999999999998</v>
      </c>
      <c r="C14" s="4">
        <f t="shared" si="4"/>
        <v>28.537549407114625</v>
      </c>
      <c r="D14" s="76">
        <f t="shared" si="5"/>
        <v>5.0959909655561833E-4</v>
      </c>
      <c r="E14" s="73">
        <v>0.51428240740740738</v>
      </c>
      <c r="G14" s="58">
        <v>11.66</v>
      </c>
      <c r="H14" s="58">
        <v>5.52</v>
      </c>
      <c r="I14" s="58">
        <v>3.62</v>
      </c>
      <c r="J14" s="58">
        <v>11.73</v>
      </c>
      <c r="K14" s="58">
        <v>5.52</v>
      </c>
      <c r="L14" s="58">
        <v>4.2</v>
      </c>
      <c r="M14" s="59">
        <f t="shared" si="6"/>
        <v>11.695</v>
      </c>
      <c r="N14" s="59">
        <f t="shared" si="6"/>
        <v>5.52</v>
      </c>
      <c r="O14" s="59">
        <f t="shared" si="6"/>
        <v>3.91</v>
      </c>
      <c r="P14" s="60">
        <f t="shared" si="7"/>
        <v>7.5263440211760999E-2</v>
      </c>
      <c r="Q14" s="22">
        <f t="shared" si="8"/>
        <v>3.0199517204020146E-6</v>
      </c>
      <c r="R14" s="61">
        <f t="shared" si="9"/>
        <v>1.0965340385209948E-9</v>
      </c>
      <c r="S14" s="22">
        <f t="shared" si="10"/>
        <v>1.2023868976351626E-18</v>
      </c>
      <c r="T14" s="62">
        <v>298</v>
      </c>
      <c r="U14" s="59">
        <f t="shared" si="11"/>
        <v>284.69499999999999</v>
      </c>
      <c r="V14" s="63">
        <f t="shared" si="12"/>
        <v>0.78820876362328729</v>
      </c>
      <c r="W14" s="64">
        <f t="shared" si="13"/>
        <v>6.1405710903183177</v>
      </c>
      <c r="X14" s="65">
        <f t="shared" si="0"/>
        <v>-2.3162089017725251E-9</v>
      </c>
      <c r="Y14" s="66">
        <f t="shared" si="1"/>
        <v>-2.3161710431971366E-9</v>
      </c>
      <c r="Z14" s="66">
        <f t="shared" si="2"/>
        <v>-2.3161710438159376E-9</v>
      </c>
      <c r="AA14" s="67">
        <f t="shared" si="3"/>
        <v>-2.316133185859329E-9</v>
      </c>
      <c r="AB14" s="68">
        <f t="shared" si="15"/>
        <v>7.0853480638878694E-4</v>
      </c>
      <c r="AC14" s="69"/>
      <c r="AD14" s="70">
        <f t="shared" si="14"/>
        <v>7.085348063887869</v>
      </c>
      <c r="AE14" s="70"/>
      <c r="AF14" s="74"/>
      <c r="AG14" s="71">
        <v>80</v>
      </c>
    </row>
    <row r="15" spans="1:33">
      <c r="A15" s="54">
        <f>18*60</f>
        <v>1080</v>
      </c>
      <c r="B15" s="54">
        <v>0.66300000000000003</v>
      </c>
      <c r="C15" s="4">
        <f t="shared" si="4"/>
        <v>26.205533596837945</v>
      </c>
      <c r="D15" s="76">
        <f t="shared" si="5"/>
        <v>4.679559570863919E-4</v>
      </c>
      <c r="E15" s="73">
        <v>0.5143981481481481</v>
      </c>
      <c r="G15" s="58">
        <v>11.69</v>
      </c>
      <c r="H15" s="58">
        <v>5.54</v>
      </c>
      <c r="I15" s="58">
        <v>4.07</v>
      </c>
      <c r="J15" s="58">
        <v>11.77</v>
      </c>
      <c r="K15" s="58">
        <v>5.54</v>
      </c>
      <c r="L15" s="58">
        <v>4.6100000000000003</v>
      </c>
      <c r="M15" s="59">
        <f t="shared" si="6"/>
        <v>11.73</v>
      </c>
      <c r="N15" s="59">
        <f t="shared" si="6"/>
        <v>5.54</v>
      </c>
      <c r="O15" s="59">
        <f t="shared" si="6"/>
        <v>4.34</v>
      </c>
      <c r="P15" s="60">
        <f t="shared" si="7"/>
        <v>8.3587956372368613E-2</v>
      </c>
      <c r="Q15" s="22">
        <f t="shared" si="8"/>
        <v>2.8840315031265995E-6</v>
      </c>
      <c r="R15" s="61">
        <f t="shared" si="9"/>
        <v>1.1515565318137099E-9</v>
      </c>
      <c r="S15" s="22">
        <f t="shared" si="10"/>
        <v>1.3260824459628199E-18</v>
      </c>
      <c r="T15" s="62">
        <v>298</v>
      </c>
      <c r="U15" s="59">
        <f t="shared" si="11"/>
        <v>284.73</v>
      </c>
      <c r="V15" s="63">
        <f t="shared" si="12"/>
        <v>0.78603867504761782</v>
      </c>
      <c r="W15" s="64">
        <f t="shared" si="13"/>
        <v>6.1099643329664657</v>
      </c>
      <c r="X15" s="65">
        <f t="shared" si="0"/>
        <v>-2.8511466145471417E-9</v>
      </c>
      <c r="Y15" s="66">
        <f t="shared" si="1"/>
        <v>-2.8510892475505744E-9</v>
      </c>
      <c r="Z15" s="66">
        <f t="shared" si="2"/>
        <v>-2.8510892487048371E-9</v>
      </c>
      <c r="AA15" s="67">
        <f t="shared" si="3"/>
        <v>-2.8510318828624853E-9</v>
      </c>
      <c r="AB15" s="68">
        <f t="shared" si="15"/>
        <v>7.0851164467835084E-4</v>
      </c>
      <c r="AC15" s="69"/>
      <c r="AD15" s="70">
        <f t="shared" si="14"/>
        <v>7.0851164467835082</v>
      </c>
      <c r="AE15" s="70"/>
      <c r="AF15" s="74"/>
      <c r="AG15" s="71">
        <v>90</v>
      </c>
    </row>
    <row r="16" spans="1:33">
      <c r="A16" s="54">
        <f>20*60</f>
        <v>1200</v>
      </c>
      <c r="B16" s="54">
        <v>0.54700000000000004</v>
      </c>
      <c r="C16" s="4">
        <f t="shared" si="4"/>
        <v>21.620553359683797</v>
      </c>
      <c r="D16" s="76">
        <f t="shared" si="5"/>
        <v>3.8608130999435352E-4</v>
      </c>
      <c r="E16" s="73">
        <v>0.51451388888888883</v>
      </c>
      <c r="G16" s="58">
        <v>11.71</v>
      </c>
      <c r="H16" s="58">
        <v>5.55</v>
      </c>
      <c r="I16" s="58">
        <v>4.4800000000000004</v>
      </c>
      <c r="J16" s="58">
        <v>11.79</v>
      </c>
      <c r="K16" s="58">
        <v>5.54</v>
      </c>
      <c r="L16" s="58">
        <v>5.08</v>
      </c>
      <c r="M16" s="59">
        <f t="shared" si="6"/>
        <v>11.75</v>
      </c>
      <c r="N16" s="59">
        <f t="shared" si="6"/>
        <v>5.5449999999999999</v>
      </c>
      <c r="O16" s="59">
        <f t="shared" si="6"/>
        <v>4.78</v>
      </c>
      <c r="P16" s="60">
        <f t="shared" si="7"/>
        <v>9.2092209224128321E-2</v>
      </c>
      <c r="Q16" s="22">
        <f t="shared" si="8"/>
        <v>2.8510182675039086E-6</v>
      </c>
      <c r="R16" s="61">
        <f t="shared" si="9"/>
        <v>1.1668285864720353E-9</v>
      </c>
      <c r="S16" s="22">
        <f t="shared" si="10"/>
        <v>1.361488950208328E-18</v>
      </c>
      <c r="T16" s="62">
        <v>298</v>
      </c>
      <c r="U16" s="59">
        <f t="shared" si="11"/>
        <v>284.75</v>
      </c>
      <c r="V16" s="63">
        <f t="shared" si="12"/>
        <v>0.78479886395107012</v>
      </c>
      <c r="W16" s="64">
        <f t="shared" si="13"/>
        <v>6.092546660291613</v>
      </c>
      <c r="X16" s="65">
        <f t="shared" si="0"/>
        <v>-3.2341835519758921E-9</v>
      </c>
      <c r="Y16" s="66">
        <f t="shared" si="1"/>
        <v>-3.2341097326939006E-9</v>
      </c>
      <c r="Z16" s="66">
        <f t="shared" si="2"/>
        <v>-3.2341097343788042E-9</v>
      </c>
      <c r="AA16" s="67">
        <f t="shared" si="3"/>
        <v>-3.2340359167816381E-9</v>
      </c>
      <c r="AB16" s="68">
        <f t="shared" si="15"/>
        <v>7.0848313378586768E-4</v>
      </c>
      <c r="AC16" s="69"/>
      <c r="AD16" s="70">
        <f t="shared" si="14"/>
        <v>7.0848313378586765</v>
      </c>
      <c r="AE16" s="70"/>
      <c r="AF16" s="74"/>
      <c r="AG16" s="71">
        <v>100</v>
      </c>
    </row>
    <row r="17" spans="1:33">
      <c r="A17" s="54">
        <f>22*60</f>
        <v>1320</v>
      </c>
      <c r="B17" s="54">
        <v>0.44600000000000001</v>
      </c>
      <c r="C17" s="4">
        <f t="shared" si="4"/>
        <v>17.628458498023715</v>
      </c>
      <c r="D17" s="76">
        <f t="shared" si="5"/>
        <v>3.1479390175042347E-4</v>
      </c>
      <c r="E17" s="73">
        <v>0.51462962962962966</v>
      </c>
      <c r="G17" s="58">
        <v>11.74</v>
      </c>
      <c r="H17" s="58">
        <v>5.56</v>
      </c>
      <c r="I17" s="58">
        <v>4.78</v>
      </c>
      <c r="J17" s="58">
        <v>11.83</v>
      </c>
      <c r="K17" s="58">
        <v>5.54</v>
      </c>
      <c r="L17" s="58">
        <v>5.45</v>
      </c>
      <c r="M17" s="59">
        <f t="shared" si="6"/>
        <v>11.785</v>
      </c>
      <c r="N17" s="59">
        <f t="shared" si="6"/>
        <v>5.55</v>
      </c>
      <c r="O17" s="59">
        <f t="shared" si="6"/>
        <v>5.1150000000000002</v>
      </c>
      <c r="P17" s="60">
        <f t="shared" si="7"/>
        <v>9.8602408422061874E-2</v>
      </c>
      <c r="Q17" s="22">
        <f t="shared" si="8"/>
        <v>2.818382931264453E-6</v>
      </c>
      <c r="R17" s="61">
        <f t="shared" si="9"/>
        <v>1.1837778404091212E-9</v>
      </c>
      <c r="S17" s="22">
        <f t="shared" si="10"/>
        <v>1.4013299754436827E-18</v>
      </c>
      <c r="T17" s="62">
        <v>298</v>
      </c>
      <c r="U17" s="59">
        <f t="shared" si="11"/>
        <v>284.78500000000003</v>
      </c>
      <c r="V17" s="63">
        <f t="shared" si="12"/>
        <v>0.78262961355634508</v>
      </c>
      <c r="W17" s="64">
        <f t="shared" si="13"/>
        <v>6.062190973435853</v>
      </c>
      <c r="X17" s="65">
        <f t="shared" si="0"/>
        <v>-3.5818303469369712E-9</v>
      </c>
      <c r="Y17" s="66">
        <f t="shared" si="1"/>
        <v>-3.5817398007143784E-9</v>
      </c>
      <c r="Z17" s="66">
        <f t="shared" si="2"/>
        <v>-3.5817398030033249E-9</v>
      </c>
      <c r="AA17" s="67">
        <f t="shared" si="3"/>
        <v>-3.5816492590695624E-9</v>
      </c>
      <c r="AB17" s="68">
        <f t="shared" si="15"/>
        <v>7.0845079268852952E-4</v>
      </c>
      <c r="AC17" s="69"/>
      <c r="AD17" s="70">
        <f t="shared" si="14"/>
        <v>7.0845079268852951</v>
      </c>
      <c r="AE17" s="70"/>
      <c r="AF17" s="74"/>
      <c r="AG17" s="71">
        <v>110</v>
      </c>
    </row>
    <row r="18" spans="1:33">
      <c r="A18" s="54">
        <f>24*60</f>
        <v>1440</v>
      </c>
      <c r="B18" s="54">
        <v>0.36299999999999999</v>
      </c>
      <c r="C18" s="4">
        <f t="shared" si="4"/>
        <v>14.347826086956522</v>
      </c>
      <c r="D18" s="76">
        <f t="shared" si="5"/>
        <v>2.5621118012422359E-4</v>
      </c>
      <c r="E18" s="73">
        <v>0.51474537037037038</v>
      </c>
      <c r="G18" s="58">
        <v>11.77</v>
      </c>
      <c r="H18" s="58">
        <v>5.57</v>
      </c>
      <c r="I18" s="58">
        <v>5.0599999999999996</v>
      </c>
      <c r="J18" s="58">
        <v>11.86</v>
      </c>
      <c r="K18" s="58">
        <v>5.56</v>
      </c>
      <c r="L18" s="58">
        <v>5.66</v>
      </c>
      <c r="M18" s="59">
        <f t="shared" si="6"/>
        <v>11.815</v>
      </c>
      <c r="N18" s="59">
        <f t="shared" si="6"/>
        <v>5.5649999999999995</v>
      </c>
      <c r="O18" s="59">
        <f t="shared" si="6"/>
        <v>5.3599999999999994</v>
      </c>
      <c r="P18" s="60">
        <f t="shared" si="7"/>
        <v>0.10337568644464494</v>
      </c>
      <c r="Q18" s="22">
        <f t="shared" si="8"/>
        <v>2.7227013080779121E-6</v>
      </c>
      <c r="R18" s="61">
        <f t="shared" si="9"/>
        <v>1.2284370378956554E-9</v>
      </c>
      <c r="S18" s="22">
        <f t="shared" si="10"/>
        <v>1.509057556073852E-18</v>
      </c>
      <c r="T18" s="62">
        <v>298</v>
      </c>
      <c r="U18" s="59">
        <f t="shared" si="11"/>
        <v>284.815</v>
      </c>
      <c r="V18" s="63">
        <f t="shared" si="12"/>
        <v>0.78077068041459119</v>
      </c>
      <c r="W18" s="64">
        <f t="shared" si="13"/>
        <v>6.0362981185440265</v>
      </c>
      <c r="X18" s="65">
        <f t="shared" si="0"/>
        <v>-4.061049313859383E-9</v>
      </c>
      <c r="Y18" s="66">
        <f t="shared" si="1"/>
        <v>-4.0609329123002345E-9</v>
      </c>
      <c r="Z18" s="66">
        <f t="shared" si="2"/>
        <v>-4.0609329156366452E-9</v>
      </c>
      <c r="AA18" s="67">
        <f t="shared" si="3"/>
        <v>-4.0608165174137138E-9</v>
      </c>
      <c r="AB18" s="68">
        <f t="shared" si="15"/>
        <v>7.0841497529050708E-4</v>
      </c>
      <c r="AC18" s="69"/>
      <c r="AD18" s="70">
        <f t="shared" si="14"/>
        <v>7.0841497529050708</v>
      </c>
      <c r="AE18" s="70"/>
      <c r="AF18" s="74"/>
      <c r="AG18" s="71">
        <v>120</v>
      </c>
    </row>
    <row r="19" spans="1:33">
      <c r="A19" s="54">
        <f>26*60</f>
        <v>1560</v>
      </c>
      <c r="B19" s="54">
        <v>0.313</v>
      </c>
      <c r="C19" s="4">
        <f t="shared" si="4"/>
        <v>12.371541501976285</v>
      </c>
      <c r="D19" s="76">
        <f t="shared" si="5"/>
        <v>2.2092038396386224E-4</v>
      </c>
      <c r="E19" s="73">
        <v>0.5148611111111111</v>
      </c>
      <c r="G19" s="58">
        <v>11.8</v>
      </c>
      <c r="H19" s="58">
        <v>5.59</v>
      </c>
      <c r="I19" s="58">
        <v>5.18</v>
      </c>
      <c r="J19" s="58">
        <v>11.87</v>
      </c>
      <c r="K19" s="58">
        <v>5.58</v>
      </c>
      <c r="L19" s="58">
        <v>5.84</v>
      </c>
      <c r="M19" s="59">
        <f t="shared" si="6"/>
        <v>11.835000000000001</v>
      </c>
      <c r="N19" s="59">
        <f t="shared" si="6"/>
        <v>5.585</v>
      </c>
      <c r="O19" s="59">
        <f t="shared" si="6"/>
        <v>5.51</v>
      </c>
      <c r="P19" s="60">
        <f t="shared" si="7"/>
        <v>0.10630322187524507</v>
      </c>
      <c r="Q19" s="22">
        <f t="shared" si="8"/>
        <v>2.6001595631652672E-6</v>
      </c>
      <c r="R19" s="61">
        <f t="shared" si="9"/>
        <v>1.2884711523684629E-9</v>
      </c>
      <c r="S19" s="22">
        <f t="shared" si="10"/>
        <v>1.6601579104857147E-18</v>
      </c>
      <c r="T19" s="62">
        <v>298</v>
      </c>
      <c r="U19" s="59">
        <f t="shared" si="11"/>
        <v>284.83499999999998</v>
      </c>
      <c r="V19" s="63">
        <f t="shared" si="12"/>
        <v>0.77953160919845177</v>
      </c>
      <c r="W19" s="64">
        <f t="shared" si="13"/>
        <v>6.0191007004722161</v>
      </c>
      <c r="X19" s="65">
        <f t="shared" si="0"/>
        <v>-4.6070619702531651E-9</v>
      </c>
      <c r="Y19" s="66">
        <f t="shared" si="1"/>
        <v>-4.606912155261138E-9</v>
      </c>
      <c r="Z19" s="66">
        <f t="shared" si="2"/>
        <v>-4.6069121601329042E-9</v>
      </c>
      <c r="AA19" s="67">
        <f t="shared" si="3"/>
        <v>-4.6067623500123281E-9</v>
      </c>
      <c r="AB19" s="68">
        <f t="shared" si="15"/>
        <v>7.0837436596136181E-4</v>
      </c>
      <c r="AC19" s="69"/>
      <c r="AD19" s="70">
        <f t="shared" si="14"/>
        <v>7.0837436596136181</v>
      </c>
      <c r="AE19" s="70"/>
      <c r="AF19" s="74"/>
      <c r="AG19" s="71">
        <v>130</v>
      </c>
    </row>
    <row r="20" spans="1:33">
      <c r="A20" s="54">
        <f>30*60</f>
        <v>1800</v>
      </c>
      <c r="B20" s="54">
        <v>0.23499999999999999</v>
      </c>
      <c r="C20" s="4">
        <f t="shared" si="4"/>
        <v>9.2885375494071134</v>
      </c>
      <c r="D20" s="76">
        <f t="shared" si="5"/>
        <v>1.6586674195369846E-4</v>
      </c>
      <c r="E20" s="73">
        <v>0.51497685185185182</v>
      </c>
      <c r="G20" s="58">
        <v>11.83</v>
      </c>
      <c r="H20" s="58">
        <v>5.6</v>
      </c>
      <c r="I20" s="58">
        <v>5.28</v>
      </c>
      <c r="J20" s="58">
        <v>11.9</v>
      </c>
      <c r="K20" s="58">
        <v>5.58</v>
      </c>
      <c r="L20" s="58">
        <v>5.97</v>
      </c>
      <c r="M20" s="59">
        <f t="shared" si="6"/>
        <v>11.865</v>
      </c>
      <c r="N20" s="59">
        <f t="shared" si="6"/>
        <v>5.59</v>
      </c>
      <c r="O20" s="59">
        <f t="shared" si="6"/>
        <v>5.625</v>
      </c>
      <c r="P20" s="60">
        <f t="shared" si="7"/>
        <v>0.10857485533559624</v>
      </c>
      <c r="Q20" s="22">
        <f t="shared" si="8"/>
        <v>2.5703957827688596E-6</v>
      </c>
      <c r="R20" s="61">
        <f t="shared" si="9"/>
        <v>1.3066443524559614E-9</v>
      </c>
      <c r="S20" s="22">
        <f t="shared" si="10"/>
        <v>1.7073194638050586E-18</v>
      </c>
      <c r="T20" s="62">
        <v>298</v>
      </c>
      <c r="U20" s="59">
        <f t="shared" si="11"/>
        <v>284.86500000000001</v>
      </c>
      <c r="V20" s="63">
        <f t="shared" si="12"/>
        <v>0.77767332860013627</v>
      </c>
      <c r="W20" s="64">
        <f t="shared" si="13"/>
        <v>5.9934008982291989</v>
      </c>
      <c r="X20" s="65">
        <f t="shared" si="0"/>
        <v>-4.8596200317395204E-9</v>
      </c>
      <c r="Y20" s="66">
        <f t="shared" si="1"/>
        <v>-4.8594533300352536E-9</v>
      </c>
      <c r="Z20" s="66">
        <f t="shared" si="2"/>
        <v>-4.8594533357536954E-9</v>
      </c>
      <c r="AA20" s="67">
        <f t="shared" si="3"/>
        <v>-4.8592866397674775E-9</v>
      </c>
      <c r="AB20" s="68">
        <f t="shared" si="15"/>
        <v>7.0832829683977676E-4</v>
      </c>
      <c r="AC20" s="69"/>
      <c r="AD20" s="70">
        <f t="shared" si="14"/>
        <v>7.0832829683977678</v>
      </c>
      <c r="AE20" s="70"/>
      <c r="AF20" s="74"/>
      <c r="AG20" s="71">
        <v>140</v>
      </c>
    </row>
    <row r="21" spans="1:33">
      <c r="A21" s="54">
        <f>40*60</f>
        <v>2400</v>
      </c>
      <c r="B21" s="54">
        <v>0.20300000000000001</v>
      </c>
      <c r="C21" s="4">
        <f t="shared" si="4"/>
        <v>8.0237154150197636</v>
      </c>
      <c r="D21" s="76">
        <f t="shared" si="5"/>
        <v>1.432806324110672E-4</v>
      </c>
      <c r="E21" s="73">
        <v>0.51509259259259255</v>
      </c>
      <c r="G21" s="58">
        <v>11.86</v>
      </c>
      <c r="H21" s="58">
        <v>5.62</v>
      </c>
      <c r="I21" s="58">
        <v>5.35</v>
      </c>
      <c r="J21" s="58">
        <v>11.92</v>
      </c>
      <c r="K21" s="58">
        <v>5.6</v>
      </c>
      <c r="L21" s="58">
        <v>6.19</v>
      </c>
      <c r="M21" s="59">
        <f t="shared" si="6"/>
        <v>11.89</v>
      </c>
      <c r="N21" s="59">
        <f t="shared" si="6"/>
        <v>5.6099999999999994</v>
      </c>
      <c r="O21" s="59">
        <f t="shared" si="6"/>
        <v>5.77</v>
      </c>
      <c r="P21" s="60">
        <f t="shared" si="7"/>
        <v>0.11141898848854079</v>
      </c>
      <c r="Q21" s="22">
        <f t="shared" si="8"/>
        <v>2.4547089156850314E-6</v>
      </c>
      <c r="R21" s="61">
        <f t="shared" si="9"/>
        <v>1.3710700448988389E-9</v>
      </c>
      <c r="S21" s="22">
        <f t="shared" si="10"/>
        <v>1.879833068018904E-18</v>
      </c>
      <c r="T21" s="62">
        <v>298</v>
      </c>
      <c r="U21" s="59">
        <f t="shared" si="11"/>
        <v>284.89</v>
      </c>
      <c r="V21" s="63">
        <f t="shared" si="12"/>
        <v>0.77612506039656026</v>
      </c>
      <c r="W21" s="64">
        <f t="shared" si="13"/>
        <v>5.9720723493745638</v>
      </c>
      <c r="X21" s="65">
        <f t="shared" si="0"/>
        <v>-5.5100460924236179E-9</v>
      </c>
      <c r="Y21" s="66">
        <f t="shared" si="1"/>
        <v>-5.5098317660223258E-9</v>
      </c>
      <c r="Z21" s="66">
        <f t="shared" si="2"/>
        <v>-5.5098317743590632E-9</v>
      </c>
      <c r="AA21" s="67">
        <f t="shared" si="3"/>
        <v>-5.50961745629386E-9</v>
      </c>
      <c r="AB21" s="68">
        <f t="shared" si="15"/>
        <v>7.0827970230643829E-4</v>
      </c>
      <c r="AC21" s="69"/>
      <c r="AD21" s="70">
        <f t="shared" si="14"/>
        <v>7.0827970230643826</v>
      </c>
      <c r="AE21" s="70"/>
      <c r="AF21" s="74"/>
      <c r="AG21" s="71">
        <v>150</v>
      </c>
    </row>
    <row r="22" spans="1:33">
      <c r="A22" s="54">
        <f>50*60</f>
        <v>3000</v>
      </c>
      <c r="B22" s="54">
        <v>0.18099999999999999</v>
      </c>
      <c r="C22" s="4">
        <f t="shared" si="4"/>
        <v>7.1541501976284581</v>
      </c>
      <c r="D22" s="76">
        <f t="shared" si="5"/>
        <v>1.2775268210050818E-4</v>
      </c>
      <c r="E22" s="73">
        <v>0.51520833333333327</v>
      </c>
      <c r="G22" s="58">
        <v>11.91</v>
      </c>
      <c r="H22" s="58">
        <v>5.61</v>
      </c>
      <c r="I22" s="58">
        <v>5.68</v>
      </c>
      <c r="J22" s="58">
        <v>11.94</v>
      </c>
      <c r="K22" s="58">
        <v>5.61</v>
      </c>
      <c r="L22" s="58">
        <v>6.28</v>
      </c>
      <c r="M22" s="59">
        <f t="shared" si="6"/>
        <v>11.925000000000001</v>
      </c>
      <c r="N22" s="59">
        <f t="shared" si="6"/>
        <v>5.61</v>
      </c>
      <c r="O22" s="59">
        <f t="shared" si="6"/>
        <v>5.98</v>
      </c>
      <c r="P22" s="60">
        <f t="shared" si="7"/>
        <v>0.1155399126793392</v>
      </c>
      <c r="Q22" s="22">
        <f t="shared" si="8"/>
        <v>2.4547089156850267E-6</v>
      </c>
      <c r="R22" s="61">
        <f t="shared" si="9"/>
        <v>1.3750636069467857E-9</v>
      </c>
      <c r="S22" s="22">
        <f t="shared" si="10"/>
        <v>1.8907999231495046E-18</v>
      </c>
      <c r="T22" s="62">
        <v>298</v>
      </c>
      <c r="U22" s="59">
        <f t="shared" si="11"/>
        <v>284.92500000000001</v>
      </c>
      <c r="V22" s="63">
        <f t="shared" si="12"/>
        <v>0.77395794136335228</v>
      </c>
      <c r="W22" s="64">
        <f t="shared" si="13"/>
        <v>5.9423460801630457</v>
      </c>
      <c r="X22" s="65">
        <f t="shared" si="0"/>
        <v>-5.7754746180278476E-9</v>
      </c>
      <c r="Y22" s="66">
        <f t="shared" si="1"/>
        <v>-5.7752391270065277E-9</v>
      </c>
      <c r="Z22" s="66">
        <f t="shared" si="2"/>
        <v>-5.7752391366085122E-9</v>
      </c>
      <c r="AA22" s="67">
        <f t="shared" si="3"/>
        <v>-5.7750036551883944E-9</v>
      </c>
      <c r="AB22" s="68">
        <f t="shared" si="15"/>
        <v>7.0822460398872245E-4</v>
      </c>
      <c r="AC22" s="69"/>
      <c r="AD22" s="70">
        <f t="shared" si="14"/>
        <v>7.0822460398872247</v>
      </c>
      <c r="AE22" s="70"/>
      <c r="AF22" s="74"/>
      <c r="AG22" s="71">
        <v>160</v>
      </c>
    </row>
    <row r="23" spans="1:33">
      <c r="A23" s="54">
        <f>60*60</f>
        <v>3600</v>
      </c>
      <c r="B23" s="54">
        <v>0.14299999999999999</v>
      </c>
      <c r="C23" s="4">
        <f t="shared" si="4"/>
        <v>5.6521739130434776</v>
      </c>
      <c r="D23" s="76">
        <f t="shared" si="5"/>
        <v>1.0093167701863352E-4</v>
      </c>
      <c r="E23" s="73">
        <v>0.5153240740740741</v>
      </c>
      <c r="G23" s="58">
        <v>11.93</v>
      </c>
      <c r="H23" s="58">
        <v>5.63</v>
      </c>
      <c r="I23" s="58">
        <v>5.91</v>
      </c>
      <c r="J23" s="58">
        <v>11.98</v>
      </c>
      <c r="K23" s="58">
        <v>5.62</v>
      </c>
      <c r="L23" s="58">
        <v>6.36</v>
      </c>
      <c r="M23" s="59">
        <f t="shared" si="6"/>
        <v>11.955</v>
      </c>
      <c r="N23" s="59">
        <f t="shared" si="6"/>
        <v>5.625</v>
      </c>
      <c r="O23" s="59">
        <f t="shared" si="6"/>
        <v>6.1349999999999998</v>
      </c>
      <c r="P23" s="60">
        <f t="shared" si="7"/>
        <v>0.11859261150223087</v>
      </c>
      <c r="Q23" s="22">
        <f t="shared" si="8"/>
        <v>2.3713737056616522E-6</v>
      </c>
      <c r="R23" s="61">
        <f t="shared" si="9"/>
        <v>1.4269392504019457E-9</v>
      </c>
      <c r="S23" s="22">
        <f t="shared" si="10"/>
        <v>2.0361556243376668E-18</v>
      </c>
      <c r="T23" s="62">
        <v>298</v>
      </c>
      <c r="U23" s="59">
        <f t="shared" si="11"/>
        <v>284.95499999999998</v>
      </c>
      <c r="V23" s="63">
        <f t="shared" si="12"/>
        <v>0.77210083447769273</v>
      </c>
      <c r="W23" s="64">
        <f t="shared" si="13"/>
        <v>5.9169899888115687</v>
      </c>
      <c r="X23" s="65">
        <f t="shared" si="0"/>
        <v>-6.4106248146897233E-9</v>
      </c>
      <c r="Y23" s="66">
        <f t="shared" si="1"/>
        <v>-6.4103346563010466E-9</v>
      </c>
      <c r="Z23" s="66">
        <f t="shared" si="2"/>
        <v>-6.410334669434228E-9</v>
      </c>
      <c r="AA23" s="67">
        <f t="shared" si="3"/>
        <v>-6.4100445241775431E-9</v>
      </c>
      <c r="AB23" s="68">
        <f t="shared" si="15"/>
        <v>7.081668515973884E-4</v>
      </c>
      <c r="AC23" s="69"/>
      <c r="AD23" s="70">
        <f t="shared" si="14"/>
        <v>7.0816685159738837</v>
      </c>
      <c r="AE23" s="70"/>
      <c r="AF23" s="74"/>
      <c r="AG23" s="71">
        <v>170</v>
      </c>
    </row>
    <row r="24" spans="1:33">
      <c r="E24" s="73">
        <v>0.51543981481481482</v>
      </c>
      <c r="G24" s="58">
        <v>11.95</v>
      </c>
      <c r="H24" s="58">
        <v>5.64</v>
      </c>
      <c r="I24" s="58">
        <v>6.02</v>
      </c>
      <c r="J24" s="58">
        <v>12.02</v>
      </c>
      <c r="K24" s="58">
        <v>5.63</v>
      </c>
      <c r="L24" s="58">
        <v>6.85</v>
      </c>
      <c r="M24" s="59">
        <f t="shared" si="6"/>
        <v>11.984999999999999</v>
      </c>
      <c r="N24" s="59">
        <f t="shared" si="6"/>
        <v>5.6349999999999998</v>
      </c>
      <c r="O24" s="59">
        <f t="shared" si="6"/>
        <v>6.4349999999999996</v>
      </c>
      <c r="P24" s="60">
        <f t="shared" si="7"/>
        <v>0.12445258885737691</v>
      </c>
      <c r="Q24" s="22">
        <f t="shared" si="8"/>
        <v>2.3173946499684759E-6</v>
      </c>
      <c r="R24" s="61">
        <f t="shared" si="9"/>
        <v>1.4638216977551267E-9</v>
      </c>
      <c r="S24" s="22">
        <f t="shared" si="10"/>
        <v>2.1427739628187012E-18</v>
      </c>
      <c r="T24" s="62">
        <v>298</v>
      </c>
      <c r="U24" s="59">
        <f t="shared" si="11"/>
        <v>284.98500000000001</v>
      </c>
      <c r="V24" s="63">
        <f t="shared" si="12"/>
        <v>0.77024411858247999</v>
      </c>
      <c r="W24" s="64">
        <f t="shared" si="13"/>
        <v>5.8917473966029217</v>
      </c>
      <c r="X24" s="65">
        <f t="shared" si="0"/>
        <v>-7.1093428198631809E-9</v>
      </c>
      <c r="Y24" s="66">
        <f t="shared" si="1"/>
        <v>-7.1089859312940059E-9</v>
      </c>
      <c r="Z24" s="66">
        <f t="shared" si="2"/>
        <v>-7.1089859492097909E-9</v>
      </c>
      <c r="AA24" s="67">
        <f t="shared" si="3"/>
        <v>-7.1086290785546017E-9</v>
      </c>
      <c r="AB24" s="68">
        <f t="shared" si="15"/>
        <v>7.081027482507378E-4</v>
      </c>
      <c r="AC24" s="69"/>
      <c r="AD24" s="70">
        <f t="shared" si="14"/>
        <v>7.0810274825073778</v>
      </c>
      <c r="AE24" s="70"/>
      <c r="AF24" s="74"/>
      <c r="AG24" s="71">
        <v>180</v>
      </c>
    </row>
    <row r="25" spans="1:33">
      <c r="E25" s="73">
        <v>0.51555555555555554</v>
      </c>
      <c r="G25" s="58">
        <v>11.98</v>
      </c>
      <c r="H25" s="58">
        <v>5.65</v>
      </c>
      <c r="I25" s="58">
        <v>6.21</v>
      </c>
      <c r="J25" s="58">
        <v>12.05</v>
      </c>
      <c r="K25" s="58">
        <v>5.64</v>
      </c>
      <c r="L25" s="58">
        <v>7.16</v>
      </c>
      <c r="M25" s="59">
        <f t="shared" si="6"/>
        <v>12.015000000000001</v>
      </c>
      <c r="N25" s="59">
        <f t="shared" si="6"/>
        <v>5.6449999999999996</v>
      </c>
      <c r="O25" s="59">
        <f t="shared" si="6"/>
        <v>6.6850000000000005</v>
      </c>
      <c r="P25" s="60">
        <f t="shared" si="7"/>
        <v>0.12935082940533532</v>
      </c>
      <c r="Q25" s="22">
        <f t="shared" si="8"/>
        <v>2.2646443075930609E-6</v>
      </c>
      <c r="R25" s="61">
        <f t="shared" si="9"/>
        <v>1.5016574547340493E-9</v>
      </c>
      <c r="S25" s="22">
        <f t="shared" si="10"/>
        <v>2.2549751113583435E-18</v>
      </c>
      <c r="T25" s="62">
        <v>298</v>
      </c>
      <c r="U25" s="59">
        <f t="shared" si="11"/>
        <v>285.01499999999999</v>
      </c>
      <c r="V25" s="63">
        <f t="shared" si="12"/>
        <v>0.76838779355425468</v>
      </c>
      <c r="W25" s="64">
        <f t="shared" si="13"/>
        <v>5.8666177723140365</v>
      </c>
      <c r="X25" s="65">
        <f t="shared" si="0"/>
        <v>-7.8085941964262525E-9</v>
      </c>
      <c r="Y25" s="66">
        <f t="shared" si="1"/>
        <v>-7.808163607323338E-9</v>
      </c>
      <c r="Z25" s="66">
        <f t="shared" si="2"/>
        <v>-7.8081636310673011E-9</v>
      </c>
      <c r="AA25" s="67">
        <f t="shared" si="3"/>
        <v>-7.8077330657057308E-9</v>
      </c>
      <c r="AB25" s="68">
        <f t="shared" si="15"/>
        <v>7.0803165839130537E-4</v>
      </c>
      <c r="AC25" s="69"/>
      <c r="AD25" s="70">
        <f t="shared" si="14"/>
        <v>7.0803165839130537</v>
      </c>
      <c r="AE25" s="70"/>
      <c r="AF25" s="74"/>
      <c r="AG25" s="71">
        <v>190</v>
      </c>
    </row>
    <row r="26" spans="1:33">
      <c r="E26" s="73">
        <v>0.51567129629629627</v>
      </c>
      <c r="G26" s="58">
        <v>12.01</v>
      </c>
      <c r="H26" s="58">
        <v>5.66</v>
      </c>
      <c r="I26" s="58">
        <v>6.38</v>
      </c>
      <c r="J26" s="58">
        <v>12.07</v>
      </c>
      <c r="K26" s="58">
        <v>5.64</v>
      </c>
      <c r="L26" s="58">
        <v>7.41</v>
      </c>
      <c r="M26" s="59">
        <f t="shared" si="6"/>
        <v>12.04</v>
      </c>
      <c r="N26" s="59">
        <f t="shared" si="6"/>
        <v>5.65</v>
      </c>
      <c r="O26" s="59">
        <f t="shared" si="6"/>
        <v>6.8949999999999996</v>
      </c>
      <c r="P26" s="60">
        <f t="shared" si="7"/>
        <v>0.13346862138657797</v>
      </c>
      <c r="Q26" s="22">
        <f t="shared" si="8"/>
        <v>2.2387211385683329E-6</v>
      </c>
      <c r="R26" s="61">
        <f t="shared" si="9"/>
        <v>1.5222049266308981E-9</v>
      </c>
      <c r="S26" s="22">
        <f t="shared" si="10"/>
        <v>2.3171078386593779E-18</v>
      </c>
      <c r="T26" s="62">
        <v>298</v>
      </c>
      <c r="U26" s="59">
        <f t="shared" si="11"/>
        <v>285.04000000000002</v>
      </c>
      <c r="V26" s="63">
        <f t="shared" si="12"/>
        <v>0.76684115452064139</v>
      </c>
      <c r="W26" s="64">
        <f t="shared" si="13"/>
        <v>5.8457623322201089</v>
      </c>
      <c r="X26" s="65">
        <f t="shared" si="0"/>
        <v>-8.3078002602217693E-9</v>
      </c>
      <c r="Y26" s="66">
        <f t="shared" si="1"/>
        <v>-8.307312802092944E-9</v>
      </c>
      <c r="Z26" s="66">
        <f t="shared" si="2"/>
        <v>-8.3073128306944309E-9</v>
      </c>
      <c r="AA26" s="67">
        <f t="shared" si="3"/>
        <v>-8.3068254011637374E-9</v>
      </c>
      <c r="AB26" s="68">
        <f t="shared" si="15"/>
        <v>7.0795357675507381E-4</v>
      </c>
      <c r="AC26" s="69"/>
      <c r="AD26" s="70">
        <f t="shared" si="14"/>
        <v>7.0795357675507384</v>
      </c>
      <c r="AE26" s="70"/>
      <c r="AF26" s="74"/>
      <c r="AG26" s="71">
        <v>200</v>
      </c>
    </row>
    <row r="27" spans="1:33">
      <c r="E27" s="73">
        <v>0.51578703703703699</v>
      </c>
      <c r="G27" s="58">
        <v>12.04</v>
      </c>
      <c r="H27" s="58">
        <v>5.67</v>
      </c>
      <c r="I27" s="58">
        <v>6.6</v>
      </c>
      <c r="J27" s="58">
        <v>12.1</v>
      </c>
      <c r="K27" s="58">
        <v>5.65</v>
      </c>
      <c r="L27" s="58">
        <v>7.65</v>
      </c>
      <c r="M27" s="59">
        <f t="shared" si="6"/>
        <v>12.07</v>
      </c>
      <c r="N27" s="59">
        <f t="shared" si="6"/>
        <v>5.66</v>
      </c>
      <c r="O27" s="59">
        <f t="shared" si="6"/>
        <v>7.125</v>
      </c>
      <c r="P27" s="60">
        <f t="shared" si="7"/>
        <v>0.13798833858052342</v>
      </c>
      <c r="Q27" s="22">
        <f t="shared" si="8"/>
        <v>2.1877616239495505E-6</v>
      </c>
      <c r="R27" s="61">
        <f t="shared" si="9"/>
        <v>1.5615497291874184E-9</v>
      </c>
      <c r="S27" s="22">
        <f t="shared" si="10"/>
        <v>2.4384375567252997E-18</v>
      </c>
      <c r="T27" s="62">
        <v>298</v>
      </c>
      <c r="U27" s="59">
        <f t="shared" si="11"/>
        <v>285.07</v>
      </c>
      <c r="V27" s="63">
        <f t="shared" si="12"/>
        <v>0.76498554576139677</v>
      </c>
      <c r="W27" s="64">
        <f t="shared" si="13"/>
        <v>5.8208384446741492</v>
      </c>
      <c r="X27" s="65">
        <f t="shared" si="0"/>
        <v>-9.0765184404235054E-9</v>
      </c>
      <c r="Y27" s="66">
        <f t="shared" si="1"/>
        <v>-9.07593653182174E-9</v>
      </c>
      <c r="Z27" s="66">
        <f t="shared" si="2"/>
        <v>-9.0759365691287354E-9</v>
      </c>
      <c r="AA27" s="67">
        <f t="shared" si="3"/>
        <v>-9.0753546978291794E-9</v>
      </c>
      <c r="AB27" s="68">
        <f t="shared" si="15"/>
        <v>7.078705036268622E-4</v>
      </c>
      <c r="AC27" s="69"/>
      <c r="AD27" s="70">
        <f t="shared" si="14"/>
        <v>7.0787050362686221</v>
      </c>
      <c r="AE27" s="70"/>
      <c r="AF27" s="74"/>
      <c r="AG27" s="71">
        <v>210</v>
      </c>
    </row>
    <row r="28" spans="1:33">
      <c r="E28" s="73">
        <v>0.51590277777777782</v>
      </c>
      <c r="G28" s="58">
        <v>12.06</v>
      </c>
      <c r="H28" s="58">
        <v>5.68</v>
      </c>
      <c r="I28" s="58">
        <v>6.79</v>
      </c>
      <c r="J28" s="58">
        <v>12.13</v>
      </c>
      <c r="K28" s="58">
        <v>5.66</v>
      </c>
      <c r="L28" s="58">
        <v>7.87</v>
      </c>
      <c r="M28" s="59">
        <f t="shared" si="6"/>
        <v>12.095000000000001</v>
      </c>
      <c r="N28" s="59">
        <f t="shared" si="6"/>
        <v>5.67</v>
      </c>
      <c r="O28" s="59">
        <f t="shared" si="6"/>
        <v>7.33</v>
      </c>
      <c r="P28" s="60">
        <f t="shared" si="7"/>
        <v>0.1420164814571285</v>
      </c>
      <c r="Q28" s="22">
        <f t="shared" si="8"/>
        <v>2.1379620895022301E-6</v>
      </c>
      <c r="R28" s="61">
        <f t="shared" si="9"/>
        <v>1.6012460305015108E-9</v>
      </c>
      <c r="S28" s="22">
        <f t="shared" si="10"/>
        <v>2.5639888501968456E-18</v>
      </c>
      <c r="T28" s="62">
        <v>298</v>
      </c>
      <c r="U28" s="59">
        <f t="shared" si="11"/>
        <v>285.09500000000003</v>
      </c>
      <c r="V28" s="63">
        <f t="shared" si="12"/>
        <v>0.76343950344586464</v>
      </c>
      <c r="W28" s="64">
        <f t="shared" si="13"/>
        <v>5.80015371644906</v>
      </c>
      <c r="X28" s="65">
        <f t="shared" si="0"/>
        <v>-9.8562226744293464E-9</v>
      </c>
      <c r="Y28" s="66">
        <f t="shared" si="1"/>
        <v>-9.8555364077892242E-9</v>
      </c>
      <c r="Z28" s="66">
        <f t="shared" si="2"/>
        <v>-9.8555364555724306E-9</v>
      </c>
      <c r="AA28" s="67">
        <f t="shared" si="3"/>
        <v>-9.8548502367088592E-9</v>
      </c>
      <c r="AB28" s="68">
        <f t="shared" si="15"/>
        <v>7.0777974426129524E-4</v>
      </c>
      <c r="AC28" s="69"/>
      <c r="AD28" s="70">
        <f t="shared" si="14"/>
        <v>7.077797442612952</v>
      </c>
      <c r="AE28" s="70"/>
      <c r="AF28" s="74"/>
      <c r="AG28" s="71">
        <v>220</v>
      </c>
    </row>
    <row r="29" spans="1:33">
      <c r="E29" s="73">
        <v>0.51601851851851854</v>
      </c>
      <c r="G29" s="58">
        <v>12.12</v>
      </c>
      <c r="H29" s="58">
        <v>5.69</v>
      </c>
      <c r="I29" s="58">
        <v>6.97</v>
      </c>
      <c r="J29" s="58">
        <v>12.17</v>
      </c>
      <c r="K29" s="58">
        <v>5.65</v>
      </c>
      <c r="L29" s="58">
        <v>8.06</v>
      </c>
      <c r="M29" s="59">
        <f t="shared" si="6"/>
        <v>12.145</v>
      </c>
      <c r="N29" s="59">
        <f t="shared" si="6"/>
        <v>5.67</v>
      </c>
      <c r="O29" s="59">
        <f t="shared" si="6"/>
        <v>7.5150000000000006</v>
      </c>
      <c r="P29" s="60">
        <f t="shared" si="7"/>
        <v>0.14571977429134331</v>
      </c>
      <c r="Q29" s="22">
        <f t="shared" si="8"/>
        <v>2.1379620895022301E-6</v>
      </c>
      <c r="R29" s="61">
        <f t="shared" si="9"/>
        <v>1.6079130488973333E-9</v>
      </c>
      <c r="S29" s="22">
        <f t="shared" si="10"/>
        <v>2.5853843728143182E-18</v>
      </c>
      <c r="T29" s="62">
        <v>298</v>
      </c>
      <c r="U29" s="59">
        <f t="shared" si="11"/>
        <v>285.14499999999998</v>
      </c>
      <c r="V29" s="63">
        <f t="shared" si="12"/>
        <v>0.76034823210750835</v>
      </c>
      <c r="W29" s="64">
        <f t="shared" si="13"/>
        <v>5.7590152971371049</v>
      </c>
      <c r="X29" s="65">
        <f t="shared" si="0"/>
        <v>-1.0269044327751599E-8</v>
      </c>
      <c r="Y29" s="66">
        <f t="shared" si="1"/>
        <v>-1.0268299265758571E-8</v>
      </c>
      <c r="Z29" s="66">
        <f t="shared" si="2"/>
        <v>-1.0268299319815926E-8</v>
      </c>
      <c r="AA29" s="67">
        <f t="shared" si="3"/>
        <v>-1.0267554311872412E-8</v>
      </c>
      <c r="AB29" s="68">
        <f t="shared" si="15"/>
        <v>7.0768118889689882E-4</v>
      </c>
      <c r="AC29" s="69"/>
      <c r="AD29" s="70">
        <f t="shared" si="14"/>
        <v>7.0768118889689884</v>
      </c>
      <c r="AE29" s="70"/>
      <c r="AF29" s="74"/>
      <c r="AG29" s="71">
        <v>230</v>
      </c>
    </row>
    <row r="30" spans="1:33">
      <c r="E30" s="73">
        <v>0.51613425925925926</v>
      </c>
      <c r="G30" s="58">
        <v>12.14</v>
      </c>
      <c r="H30" s="58">
        <v>5.71</v>
      </c>
      <c r="I30" s="58">
        <v>7.16</v>
      </c>
      <c r="J30" s="58">
        <v>12.21</v>
      </c>
      <c r="K30" s="58">
        <v>5.67</v>
      </c>
      <c r="L30" s="58">
        <v>8.17</v>
      </c>
      <c r="M30" s="59">
        <f t="shared" si="6"/>
        <v>12.175000000000001</v>
      </c>
      <c r="N30" s="59">
        <f t="shared" si="6"/>
        <v>5.6899999999999995</v>
      </c>
      <c r="O30" s="59">
        <f t="shared" si="6"/>
        <v>7.665</v>
      </c>
      <c r="P30" s="60">
        <f t="shared" si="7"/>
        <v>0.14870125776470824</v>
      </c>
      <c r="Q30" s="22">
        <f t="shared" si="8"/>
        <v>2.0417379446695277E-6</v>
      </c>
      <c r="R30" s="61">
        <f t="shared" si="9"/>
        <v>1.6878943360467452E-9</v>
      </c>
      <c r="S30" s="22">
        <f t="shared" si="10"/>
        <v>2.8489872896586829E-18</v>
      </c>
      <c r="T30" s="62">
        <v>298</v>
      </c>
      <c r="U30" s="59">
        <f t="shared" si="11"/>
        <v>285.17500000000001</v>
      </c>
      <c r="V30" s="63">
        <f t="shared" si="12"/>
        <v>0.75849398962017389</v>
      </c>
      <c r="W30" s="64">
        <f t="shared" si="13"/>
        <v>5.7344793030945889</v>
      </c>
      <c r="X30" s="65">
        <f t="shared" si="0"/>
        <v>-1.1595321525238634E-8</v>
      </c>
      <c r="Y30" s="66">
        <f t="shared" si="1"/>
        <v>-1.1594371443515182E-8</v>
      </c>
      <c r="Z30" s="66">
        <f t="shared" si="2"/>
        <v>-1.1594371521361687E-8</v>
      </c>
      <c r="AA30" s="67">
        <f t="shared" si="3"/>
        <v>-1.1593421517471982E-8</v>
      </c>
      <c r="AB30" s="68">
        <f t="shared" si="15"/>
        <v>7.075785059038809E-4</v>
      </c>
      <c r="AC30" s="75">
        <f>D7</f>
        <v>7.0158102766798428E-4</v>
      </c>
      <c r="AD30" s="70">
        <f t="shared" si="14"/>
        <v>7.0757850590388092</v>
      </c>
      <c r="AE30" s="70">
        <f>AC30*10000</f>
        <v>7.0158102766798427</v>
      </c>
      <c r="AF30" s="74">
        <f>(AD30-AE30)*(AD30-AE30)</f>
        <v>3.5969745190053961E-3</v>
      </c>
      <c r="AG30" s="71">
        <v>240</v>
      </c>
    </row>
    <row r="31" spans="1:33">
      <c r="E31" s="73">
        <v>0.51624999999999999</v>
      </c>
      <c r="G31" s="58">
        <v>12.17</v>
      </c>
      <c r="H31" s="58">
        <v>5.71</v>
      </c>
      <c r="I31" s="58">
        <v>7.28</v>
      </c>
      <c r="J31" s="58">
        <v>12.24</v>
      </c>
      <c r="K31" s="58">
        <v>5.68</v>
      </c>
      <c r="L31" s="58">
        <v>8.02</v>
      </c>
      <c r="M31" s="59">
        <f t="shared" si="6"/>
        <v>12.205</v>
      </c>
      <c r="N31" s="59">
        <f t="shared" si="6"/>
        <v>5.6950000000000003</v>
      </c>
      <c r="O31" s="59">
        <f t="shared" si="6"/>
        <v>7.65</v>
      </c>
      <c r="P31" s="60">
        <f t="shared" si="7"/>
        <v>0.14848309115085123</v>
      </c>
      <c r="Q31" s="22">
        <f t="shared" si="8"/>
        <v>2.0183663636815562E-6</v>
      </c>
      <c r="R31" s="61">
        <f t="shared" si="9"/>
        <v>1.7117011876313933E-9</v>
      </c>
      <c r="S31" s="22">
        <f t="shared" si="10"/>
        <v>2.929920955738722E-18</v>
      </c>
      <c r="T31" s="62">
        <v>298</v>
      </c>
      <c r="U31" s="59">
        <f t="shared" si="11"/>
        <v>285.20499999999998</v>
      </c>
      <c r="V31" s="63">
        <f t="shared" si="12"/>
        <v>0.75664013721909174</v>
      </c>
      <c r="W31" s="64">
        <f t="shared" si="13"/>
        <v>5.7100529722225168</v>
      </c>
      <c r="X31" s="65">
        <f t="shared" si="0"/>
        <v>-1.1956201600359778E-8</v>
      </c>
      <c r="Y31" s="66">
        <f t="shared" si="1"/>
        <v>-1.1955191294201204E-8</v>
      </c>
      <c r="Z31" s="66">
        <f t="shared" si="2"/>
        <v>-1.1955191379572674E-8</v>
      </c>
      <c r="AA31" s="67">
        <f t="shared" si="3"/>
        <v>-1.1954181158771142E-8</v>
      </c>
      <c r="AB31" s="68">
        <f t="shared" si="15"/>
        <v>7.0746256218892677E-4</v>
      </c>
      <c r="AC31" s="69"/>
      <c r="AD31" s="70">
        <f t="shared" si="14"/>
        <v>7.0746256218892674</v>
      </c>
      <c r="AE31" s="70"/>
      <c r="AF31" s="74"/>
      <c r="AG31" s="71">
        <v>250</v>
      </c>
    </row>
    <row r="32" spans="1:33">
      <c r="E32" s="73">
        <v>0.51636574074074071</v>
      </c>
      <c r="G32" s="58">
        <v>12.21</v>
      </c>
      <c r="H32" s="58">
        <v>5.72</v>
      </c>
      <c r="I32" s="58">
        <v>7.35</v>
      </c>
      <c r="J32" s="58">
        <v>12.28</v>
      </c>
      <c r="K32" s="58">
        <v>5.68</v>
      </c>
      <c r="L32" s="58">
        <v>8.68</v>
      </c>
      <c r="M32" s="59">
        <f t="shared" si="6"/>
        <v>12.245000000000001</v>
      </c>
      <c r="N32" s="59">
        <f t="shared" si="6"/>
        <v>5.6999999999999993</v>
      </c>
      <c r="O32" s="59">
        <f t="shared" si="6"/>
        <v>8.0150000000000006</v>
      </c>
      <c r="P32" s="60">
        <f t="shared" si="7"/>
        <v>0.15566944038753941</v>
      </c>
      <c r="Q32" s="22">
        <f t="shared" si="8"/>
        <v>1.9952623149688817E-6</v>
      </c>
      <c r="R32" s="61">
        <f t="shared" si="9"/>
        <v>1.7372869079267853E-9</v>
      </c>
      <c r="S32" s="22">
        <f t="shared" si="10"/>
        <v>3.0181658004538106E-18</v>
      </c>
      <c r="T32" s="62">
        <v>298</v>
      </c>
      <c r="U32" s="59">
        <f t="shared" si="11"/>
        <v>285.245</v>
      </c>
      <c r="V32" s="63">
        <f t="shared" si="12"/>
        <v>0.75416894060575135</v>
      </c>
      <c r="W32" s="64">
        <f t="shared" si="13"/>
        <v>5.6776542327468977</v>
      </c>
      <c r="X32" s="65">
        <f t="shared" si="0"/>
        <v>-1.2983882701358022E-8</v>
      </c>
      <c r="Y32" s="66">
        <f t="shared" si="1"/>
        <v>-1.2982691050295144E-8</v>
      </c>
      <c r="Z32" s="66">
        <f t="shared" si="2"/>
        <v>-1.298269115966399E-8</v>
      </c>
      <c r="AA32" s="67">
        <f t="shared" si="3"/>
        <v>-1.2981499617949882E-8</v>
      </c>
      <c r="AB32" s="68">
        <f t="shared" si="15"/>
        <v>7.0734301027541564E-4</v>
      </c>
      <c r="AC32" s="69"/>
      <c r="AD32" s="70">
        <f t="shared" si="14"/>
        <v>7.0734301027541564</v>
      </c>
      <c r="AE32" s="70"/>
      <c r="AF32" s="74"/>
      <c r="AG32" s="71">
        <v>260</v>
      </c>
    </row>
    <row r="33" spans="5:33">
      <c r="E33" s="73">
        <v>0.51648148148148143</v>
      </c>
      <c r="G33" s="58">
        <v>12.23</v>
      </c>
      <c r="H33" s="58">
        <v>5.73</v>
      </c>
      <c r="I33" s="58">
        <v>7.36</v>
      </c>
      <c r="J33" s="58">
        <v>12.3</v>
      </c>
      <c r="K33" s="58">
        <v>5.68</v>
      </c>
      <c r="L33" s="58">
        <v>8.89</v>
      </c>
      <c r="M33" s="59">
        <f t="shared" si="6"/>
        <v>12.265000000000001</v>
      </c>
      <c r="N33" s="59">
        <f t="shared" si="6"/>
        <v>5.7050000000000001</v>
      </c>
      <c r="O33" s="59">
        <f t="shared" si="6"/>
        <v>8.125</v>
      </c>
      <c r="P33" s="60">
        <f t="shared" si="7"/>
        <v>0.15785757000709869</v>
      </c>
      <c r="Q33" s="22">
        <f t="shared" si="8"/>
        <v>1.9724227361148529E-6</v>
      </c>
      <c r="R33" s="61">
        <f t="shared" si="9"/>
        <v>1.7603269757671984E-9</v>
      </c>
      <c r="S33" s="22">
        <f t="shared" si="10"/>
        <v>3.0987510616136906E-18</v>
      </c>
      <c r="T33" s="62">
        <v>298</v>
      </c>
      <c r="U33" s="59">
        <f t="shared" si="11"/>
        <v>285.26499999999999</v>
      </c>
      <c r="V33" s="63">
        <f t="shared" si="12"/>
        <v>0.75293360218339467</v>
      </c>
      <c r="W33" s="64">
        <f t="shared" si="13"/>
        <v>5.6615272524309113</v>
      </c>
      <c r="X33" s="65">
        <f t="shared" si="0"/>
        <v>-1.3553949000025274E-8</v>
      </c>
      <c r="Y33" s="66">
        <f t="shared" si="1"/>
        <v>-1.3552650172897778E-8</v>
      </c>
      <c r="Z33" s="66">
        <f t="shared" si="2"/>
        <v>-1.3552650297359798E-8</v>
      </c>
      <c r="AA33" s="67">
        <f t="shared" si="3"/>
        <v>-1.3551351594670472E-8</v>
      </c>
      <c r="AB33" s="68">
        <f t="shared" si="15"/>
        <v>7.0721318336418358E-4</v>
      </c>
      <c r="AC33" s="69"/>
      <c r="AD33" s="70">
        <f t="shared" si="14"/>
        <v>7.0721318336418362</v>
      </c>
      <c r="AE33" s="70"/>
      <c r="AF33" s="74"/>
      <c r="AG33" s="71">
        <v>270</v>
      </c>
    </row>
    <row r="34" spans="5:33">
      <c r="E34" s="73">
        <v>0.51659722222222226</v>
      </c>
      <c r="G34" s="58">
        <v>12.26</v>
      </c>
      <c r="H34" s="58">
        <v>5.74</v>
      </c>
      <c r="I34" s="58">
        <v>7.38</v>
      </c>
      <c r="J34" s="58">
        <v>12.33</v>
      </c>
      <c r="K34" s="58">
        <v>5.69</v>
      </c>
      <c r="L34" s="58">
        <v>9</v>
      </c>
      <c r="M34" s="59">
        <f t="shared" si="6"/>
        <v>12.295</v>
      </c>
      <c r="N34" s="59">
        <f t="shared" si="6"/>
        <v>5.7149999999999999</v>
      </c>
      <c r="O34" s="59">
        <f t="shared" si="6"/>
        <v>8.19</v>
      </c>
      <c r="P34" s="60">
        <f t="shared" si="7"/>
        <v>0.15919863572763915</v>
      </c>
      <c r="Q34" s="22">
        <f t="shared" si="8"/>
        <v>1.927524913190935E-6</v>
      </c>
      <c r="R34" s="61">
        <f t="shared" si="9"/>
        <v>1.8058265770920828E-9</v>
      </c>
      <c r="S34" s="22">
        <f t="shared" si="10"/>
        <v>3.261009626532108E-18</v>
      </c>
      <c r="T34" s="62">
        <v>298</v>
      </c>
      <c r="U34" s="59">
        <f t="shared" si="11"/>
        <v>285.29500000000002</v>
      </c>
      <c r="V34" s="63">
        <f t="shared" si="12"/>
        <v>0.7510809193027681</v>
      </c>
      <c r="W34" s="64">
        <f t="shared" si="13"/>
        <v>5.6374268459633825</v>
      </c>
      <c r="X34" s="65">
        <f t="shared" si="0"/>
        <v>-1.4443572210686941E-8</v>
      </c>
      <c r="Y34" s="66">
        <f t="shared" si="1"/>
        <v>-1.4442097006540827E-8</v>
      </c>
      <c r="Z34" s="66">
        <f t="shared" si="2"/>
        <v>-1.4442097157211815E-8</v>
      </c>
      <c r="AA34" s="67">
        <f t="shared" si="3"/>
        <v>-1.4440622103705912E-8</v>
      </c>
      <c r="AB34" s="68">
        <f t="shared" si="15"/>
        <v>7.0707765686162495E-4</v>
      </c>
      <c r="AC34" s="69"/>
      <c r="AD34" s="70">
        <f t="shared" si="14"/>
        <v>7.0707765686162496</v>
      </c>
      <c r="AE34" s="70"/>
      <c r="AF34" s="74"/>
      <c r="AG34" s="71">
        <v>280</v>
      </c>
    </row>
    <row r="35" spans="5:33">
      <c r="E35" s="73">
        <v>0.51671296296296299</v>
      </c>
      <c r="G35" s="58">
        <v>12.28</v>
      </c>
      <c r="H35" s="58">
        <v>5.75</v>
      </c>
      <c r="I35" s="58">
        <v>7.32</v>
      </c>
      <c r="J35" s="58">
        <v>12.34</v>
      </c>
      <c r="K35" s="58">
        <v>5.71</v>
      </c>
      <c r="L35" s="58">
        <v>8.8000000000000007</v>
      </c>
      <c r="M35" s="59">
        <f t="shared" si="6"/>
        <v>12.309999999999999</v>
      </c>
      <c r="N35" s="59">
        <f t="shared" si="6"/>
        <v>5.73</v>
      </c>
      <c r="O35" s="59">
        <f t="shared" si="6"/>
        <v>8.06</v>
      </c>
      <c r="P35" s="60">
        <f t="shared" si="7"/>
        <v>0.15671018353697602</v>
      </c>
      <c r="Q35" s="22">
        <f t="shared" si="8"/>
        <v>1.8620871366628635E-6</v>
      </c>
      <c r="R35" s="61">
        <f t="shared" si="9"/>
        <v>1.8716187550150461E-9</v>
      </c>
      <c r="S35" s="22">
        <f t="shared" si="10"/>
        <v>3.5029567641240712E-18</v>
      </c>
      <c r="T35" s="62">
        <v>298</v>
      </c>
      <c r="U35" s="59">
        <f t="shared" si="11"/>
        <v>285.31</v>
      </c>
      <c r="V35" s="63">
        <f t="shared" si="12"/>
        <v>0.75015472396797234</v>
      </c>
      <c r="W35" s="64">
        <f t="shared" si="13"/>
        <v>5.6254170347180432</v>
      </c>
      <c r="X35" s="65">
        <f t="shared" si="0"/>
        <v>-1.5302157656741209E-8</v>
      </c>
      <c r="Y35" s="66">
        <f t="shared" si="1"/>
        <v>-1.5300501517115403E-8</v>
      </c>
      <c r="Z35" s="66">
        <f t="shared" si="2"/>
        <v>-1.5300501696357997E-8</v>
      </c>
      <c r="AA35" s="67">
        <f t="shared" si="3"/>
        <v>-1.5298845735935991E-8</v>
      </c>
      <c r="AB35" s="68">
        <f t="shared" si="15"/>
        <v>7.0693323589055511E-4</v>
      </c>
      <c r="AC35" s="69"/>
      <c r="AD35" s="70">
        <f t="shared" si="14"/>
        <v>7.0693323589055508</v>
      </c>
      <c r="AE35" s="70"/>
      <c r="AF35" s="74"/>
      <c r="AG35" s="71">
        <v>290</v>
      </c>
    </row>
    <row r="36" spans="5:33">
      <c r="E36" s="73">
        <v>0.51682870370370371</v>
      </c>
      <c r="G36" s="58">
        <v>12.31</v>
      </c>
      <c r="H36" s="58">
        <v>5.76</v>
      </c>
      <c r="I36" s="58">
        <v>7.61</v>
      </c>
      <c r="J36" s="58">
        <v>12.38</v>
      </c>
      <c r="K36" s="58">
        <v>5.72</v>
      </c>
      <c r="L36" s="58">
        <v>8.7899999999999991</v>
      </c>
      <c r="M36" s="59">
        <f t="shared" si="6"/>
        <v>12.345000000000001</v>
      </c>
      <c r="N36" s="59">
        <f t="shared" si="6"/>
        <v>5.74</v>
      </c>
      <c r="O36" s="59">
        <f t="shared" si="6"/>
        <v>8.1999999999999993</v>
      </c>
      <c r="P36" s="60">
        <f t="shared" si="7"/>
        <v>0.1595236897161455</v>
      </c>
      <c r="Q36" s="22">
        <f t="shared" si="8"/>
        <v>1.8197008586099798E-6</v>
      </c>
      <c r="R36" s="61">
        <f t="shared" si="9"/>
        <v>1.9207928657982009E-9</v>
      </c>
      <c r="S36" s="22">
        <f t="shared" si="10"/>
        <v>3.6894452333012657E-18</v>
      </c>
      <c r="T36" s="62">
        <v>298</v>
      </c>
      <c r="U36" s="59">
        <f t="shared" si="11"/>
        <v>285.34500000000003</v>
      </c>
      <c r="V36" s="63">
        <f t="shared" si="12"/>
        <v>0.7479939802059915</v>
      </c>
      <c r="W36" s="64">
        <f t="shared" si="13"/>
        <v>5.597498426995398</v>
      </c>
      <c r="X36" s="65">
        <f t="shared" si="0"/>
        <v>-1.6484419845512015E-8</v>
      </c>
      <c r="Y36" s="66">
        <f t="shared" si="1"/>
        <v>-1.6482497493373591E-8</v>
      </c>
      <c r="Z36" s="66">
        <f t="shared" si="2"/>
        <v>-1.6482497717551194E-8</v>
      </c>
      <c r="AA36" s="67">
        <f t="shared" si="3"/>
        <v>-1.6480575589538088E-8</v>
      </c>
      <c r="AB36" s="68">
        <f t="shared" si="15"/>
        <v>7.0678023087418908E-4</v>
      </c>
      <c r="AC36" s="69"/>
      <c r="AD36" s="70">
        <f t="shared" si="14"/>
        <v>7.0678023087418911</v>
      </c>
      <c r="AE36" s="70"/>
      <c r="AF36" s="74"/>
      <c r="AG36" s="71">
        <v>300</v>
      </c>
    </row>
    <row r="37" spans="5:33">
      <c r="E37" s="73">
        <v>0.51694444444444443</v>
      </c>
      <c r="G37" s="58">
        <v>12.36</v>
      </c>
      <c r="H37" s="58">
        <v>5.79</v>
      </c>
      <c r="I37" s="58">
        <v>8.51</v>
      </c>
      <c r="J37" s="58">
        <v>12.44</v>
      </c>
      <c r="K37" s="58">
        <v>5.67</v>
      </c>
      <c r="L37" s="58">
        <v>9.7200000000000006</v>
      </c>
      <c r="M37" s="59">
        <f t="shared" si="6"/>
        <v>12.399999999999999</v>
      </c>
      <c r="N37" s="59">
        <f t="shared" si="6"/>
        <v>5.73</v>
      </c>
      <c r="O37" s="59">
        <f t="shared" si="6"/>
        <v>9.1150000000000002</v>
      </c>
      <c r="P37" s="60">
        <f t="shared" si="7"/>
        <v>0.17748425302849863</v>
      </c>
      <c r="Q37" s="22">
        <f t="shared" si="8"/>
        <v>1.8620871366628635E-6</v>
      </c>
      <c r="R37" s="61">
        <f t="shared" si="9"/>
        <v>1.8856690673342475E-9</v>
      </c>
      <c r="S37" s="22">
        <f t="shared" si="10"/>
        <v>3.5557478315012111E-18</v>
      </c>
      <c r="T37" s="62">
        <v>298</v>
      </c>
      <c r="U37" s="59">
        <f t="shared" si="11"/>
        <v>285.39999999999998</v>
      </c>
      <c r="V37" s="63">
        <f t="shared" si="12"/>
        <v>0.74459959646886953</v>
      </c>
      <c r="W37" s="64">
        <f t="shared" si="13"/>
        <v>5.5539197019259063</v>
      </c>
      <c r="X37" s="65">
        <f t="shared" si="0"/>
        <v>-1.781030210003865E-8</v>
      </c>
      <c r="Y37" s="66">
        <f t="shared" si="1"/>
        <v>-1.7808057549054854E-8</v>
      </c>
      <c r="Z37" s="66">
        <f t="shared" si="2"/>
        <v>-1.7808057831925358E-8</v>
      </c>
      <c r="AA37" s="67">
        <f t="shared" si="3"/>
        <v>-1.7805813563740767E-8</v>
      </c>
      <c r="AB37" s="68">
        <f t="shared" si="15"/>
        <v>7.0661540589776089E-4</v>
      </c>
      <c r="AC37" s="69"/>
      <c r="AD37" s="70">
        <f t="shared" si="14"/>
        <v>7.0661540589776086</v>
      </c>
      <c r="AE37" s="70"/>
      <c r="AF37" s="74"/>
      <c r="AG37" s="71">
        <v>310</v>
      </c>
    </row>
    <row r="38" spans="5:33">
      <c r="E38" s="73">
        <v>0.51706018518518515</v>
      </c>
      <c r="G38" s="58">
        <v>12.43</v>
      </c>
      <c r="H38" s="58">
        <v>5.76</v>
      </c>
      <c r="I38" s="58">
        <v>8.4</v>
      </c>
      <c r="J38" s="58">
        <v>12.47</v>
      </c>
      <c r="K38" s="58">
        <v>5.71</v>
      </c>
      <c r="L38" s="58">
        <v>9.7899999999999991</v>
      </c>
      <c r="M38" s="59">
        <f t="shared" si="6"/>
        <v>12.45</v>
      </c>
      <c r="N38" s="59">
        <f t="shared" si="6"/>
        <v>5.7349999999999994</v>
      </c>
      <c r="O38" s="59">
        <f t="shared" si="6"/>
        <v>9.0949999999999989</v>
      </c>
      <c r="P38" s="60">
        <f t="shared" si="7"/>
        <v>0.17724025445581412</v>
      </c>
      <c r="Q38" s="22">
        <f t="shared" si="8"/>
        <v>1.8407720014689553E-6</v>
      </c>
      <c r="R38" s="61">
        <f t="shared" si="9"/>
        <v>1.9154462539539569E-9</v>
      </c>
      <c r="S38" s="22">
        <f t="shared" si="10"/>
        <v>3.6689343517862461E-18</v>
      </c>
      <c r="T38" s="62">
        <v>298</v>
      </c>
      <c r="U38" s="59">
        <f t="shared" si="11"/>
        <v>285.45</v>
      </c>
      <c r="V38" s="63">
        <f t="shared" si="12"/>
        <v>0.74151492815418074</v>
      </c>
      <c r="W38" s="64">
        <f t="shared" si="13"/>
        <v>5.5146115762074519</v>
      </c>
      <c r="X38" s="65">
        <f t="shared" si="0"/>
        <v>-1.8478129863457224E-8</v>
      </c>
      <c r="Y38" s="66">
        <f t="shared" si="1"/>
        <v>-1.8475713221024748E-8</v>
      </c>
      <c r="Z38" s="66">
        <f t="shared" si="2"/>
        <v>-1.8475713537082741E-8</v>
      </c>
      <c r="AA38" s="67">
        <f t="shared" si="3"/>
        <v>-1.8473297210625586E-8</v>
      </c>
      <c r="AB38" s="68">
        <f t="shared" si="15"/>
        <v>7.0643732532038464E-4</v>
      </c>
      <c r="AC38" s="69"/>
      <c r="AD38" s="70">
        <f t="shared" si="14"/>
        <v>7.0643732532038461</v>
      </c>
      <c r="AE38" s="70"/>
      <c r="AF38" s="74"/>
      <c r="AG38" s="71">
        <v>320</v>
      </c>
    </row>
    <row r="39" spans="5:33">
      <c r="E39" s="73">
        <v>0.51717592592592587</v>
      </c>
      <c r="G39" s="58">
        <v>12.42</v>
      </c>
      <c r="H39" s="58">
        <v>5.78</v>
      </c>
      <c r="I39" s="58">
        <v>7.94</v>
      </c>
      <c r="J39" s="58">
        <v>12.48</v>
      </c>
      <c r="K39" s="58">
        <v>5.73</v>
      </c>
      <c r="L39" s="58">
        <v>9.23</v>
      </c>
      <c r="M39" s="59">
        <f t="shared" si="6"/>
        <v>12.45</v>
      </c>
      <c r="N39" s="59">
        <f t="shared" si="6"/>
        <v>5.7550000000000008</v>
      </c>
      <c r="O39" s="59">
        <f t="shared" si="6"/>
        <v>8.5850000000000009</v>
      </c>
      <c r="P39" s="60">
        <f t="shared" si="7"/>
        <v>0.16730154859847879</v>
      </c>
      <c r="Q39" s="22">
        <f t="shared" si="8"/>
        <v>1.7579236139586862E-6</v>
      </c>
      <c r="R39" s="61">
        <f t="shared" si="9"/>
        <v>2.0057184547723485E-9</v>
      </c>
      <c r="S39" s="22">
        <f t="shared" si="10"/>
        <v>4.0229065198143774E-18</v>
      </c>
      <c r="T39" s="62">
        <v>298</v>
      </c>
      <c r="U39" s="59">
        <f t="shared" si="11"/>
        <v>285.45</v>
      </c>
      <c r="V39" s="63">
        <f t="shared" si="12"/>
        <v>0.74151492815418074</v>
      </c>
      <c r="W39" s="64">
        <f t="shared" si="13"/>
        <v>5.5146115762074519</v>
      </c>
      <c r="X39" s="65">
        <f t="shared" si="0"/>
        <v>-1.9119741381661295E-8</v>
      </c>
      <c r="Y39" s="66">
        <f t="shared" si="1"/>
        <v>-1.9117153323741443E-8</v>
      </c>
      <c r="Z39" s="66">
        <f t="shared" si="2"/>
        <v>-1.9117153674062279E-8</v>
      </c>
      <c r="AA39" s="67">
        <f t="shared" si="3"/>
        <v>-1.9114565966368431E-8</v>
      </c>
      <c r="AB39" s="68">
        <f t="shared" si="15"/>
        <v>7.0625256818606752E-4</v>
      </c>
      <c r="AC39" s="69"/>
      <c r="AD39" s="70">
        <f t="shared" si="14"/>
        <v>7.0625256818606754</v>
      </c>
      <c r="AE39" s="70"/>
      <c r="AF39" s="74"/>
      <c r="AG39" s="71">
        <v>330</v>
      </c>
    </row>
    <row r="40" spans="5:33">
      <c r="E40" s="73">
        <v>0.51729166666666671</v>
      </c>
      <c r="G40" s="58">
        <v>12.52</v>
      </c>
      <c r="H40" s="58">
        <v>5.77</v>
      </c>
      <c r="I40" s="58">
        <v>7.91</v>
      </c>
      <c r="J40" s="58">
        <v>12.56</v>
      </c>
      <c r="K40" s="58">
        <v>5.73</v>
      </c>
      <c r="L40" s="58">
        <v>9.24</v>
      </c>
      <c r="M40" s="59">
        <f t="shared" si="6"/>
        <v>12.54</v>
      </c>
      <c r="N40" s="59">
        <f t="shared" si="6"/>
        <v>5.75</v>
      </c>
      <c r="O40" s="59">
        <f t="shared" si="6"/>
        <v>8.5749999999999993</v>
      </c>
      <c r="P40" s="60">
        <f t="shared" si="7"/>
        <v>0.16735405577204687</v>
      </c>
      <c r="Q40" s="22">
        <f t="shared" si="8"/>
        <v>1.7782794100389193E-6</v>
      </c>
      <c r="R40" s="61">
        <f t="shared" si="9"/>
        <v>1.9976438331824608E-9</v>
      </c>
      <c r="S40" s="22">
        <f t="shared" si="10"/>
        <v>3.9905808842519156E-18</v>
      </c>
      <c r="T40" s="62">
        <v>298</v>
      </c>
      <c r="U40" s="59">
        <f t="shared" si="11"/>
        <v>285.54000000000002</v>
      </c>
      <c r="V40" s="63">
        <f t="shared" si="12"/>
        <v>0.73596524752582304</v>
      </c>
      <c r="W40" s="64">
        <f t="shared" si="13"/>
        <v>5.4445908319536365</v>
      </c>
      <c r="X40" s="65">
        <f t="shared" si="0"/>
        <v>-1.9210849924734883E-8</v>
      </c>
      <c r="Y40" s="66">
        <f t="shared" si="1"/>
        <v>-1.9208236435620609E-8</v>
      </c>
      <c r="Z40" s="66">
        <f t="shared" si="2"/>
        <v>-1.9208236791165805E-8</v>
      </c>
      <c r="AA40" s="67">
        <f t="shared" si="3"/>
        <v>-1.9205623657499987E-8</v>
      </c>
      <c r="AB40" s="68">
        <f t="shared" si="15"/>
        <v>7.060613966504948E-4</v>
      </c>
      <c r="AC40" s="69"/>
      <c r="AD40" s="70">
        <f t="shared" si="14"/>
        <v>7.0606139665049481</v>
      </c>
      <c r="AE40" s="70"/>
      <c r="AF40" s="74"/>
      <c r="AG40" s="71">
        <v>340</v>
      </c>
    </row>
    <row r="41" spans="5:33">
      <c r="E41" s="73">
        <v>0.51740740740740743</v>
      </c>
      <c r="G41" s="58">
        <v>12.56</v>
      </c>
      <c r="H41" s="58">
        <v>5.78</v>
      </c>
      <c r="I41" s="58">
        <v>8.01</v>
      </c>
      <c r="J41" s="58">
        <v>12.62</v>
      </c>
      <c r="K41" s="58">
        <v>5.72</v>
      </c>
      <c r="L41" s="58">
        <v>9.4499999999999993</v>
      </c>
      <c r="M41" s="59">
        <f t="shared" si="6"/>
        <v>12.59</v>
      </c>
      <c r="N41" s="59">
        <f t="shared" si="6"/>
        <v>5.75</v>
      </c>
      <c r="O41" s="59">
        <f t="shared" si="6"/>
        <v>8.73</v>
      </c>
      <c r="P41" s="60">
        <f t="shared" si="7"/>
        <v>0.17051935666044593</v>
      </c>
      <c r="Q41" s="22">
        <f t="shared" si="8"/>
        <v>1.7782794100389193E-6</v>
      </c>
      <c r="R41" s="61">
        <f t="shared" si="9"/>
        <v>2.005961310903207E-9</v>
      </c>
      <c r="S41" s="22">
        <f t="shared" si="10"/>
        <v>4.0238807808405128E-18</v>
      </c>
      <c r="T41" s="62">
        <v>298</v>
      </c>
      <c r="U41" s="59">
        <f t="shared" si="11"/>
        <v>285.58999999999997</v>
      </c>
      <c r="V41" s="63">
        <f t="shared" si="12"/>
        <v>0.73288360302503497</v>
      </c>
      <c r="W41" s="64">
        <f t="shared" si="13"/>
        <v>5.4060941266908209</v>
      </c>
      <c r="X41" s="65">
        <f t="shared" si="0"/>
        <v>-1.9872682304194373E-8</v>
      </c>
      <c r="Y41" s="66">
        <f t="shared" si="1"/>
        <v>-1.986988487771633E-8</v>
      </c>
      <c r="Z41" s="66">
        <f t="shared" si="2"/>
        <v>-1.9869885271502877E-8</v>
      </c>
      <c r="AA41" s="67">
        <f t="shared" si="3"/>
        <v>-1.9867088238700505E-8</v>
      </c>
      <c r="AB41" s="68">
        <f t="shared" si="15"/>
        <v>7.0586931428376842E-4</v>
      </c>
      <c r="AC41" s="69"/>
      <c r="AD41" s="70">
        <f t="shared" si="14"/>
        <v>7.0586931428376838</v>
      </c>
      <c r="AE41" s="70"/>
      <c r="AF41" s="74"/>
      <c r="AG41" s="71">
        <v>350</v>
      </c>
    </row>
    <row r="42" spans="5:33">
      <c r="E42" s="73">
        <v>0.51752314814814815</v>
      </c>
      <c r="G42" s="58">
        <v>12.59</v>
      </c>
      <c r="H42" s="58">
        <v>5.78</v>
      </c>
      <c r="I42" s="58">
        <v>8.09</v>
      </c>
      <c r="J42" s="58">
        <v>12.64</v>
      </c>
      <c r="K42" s="58">
        <v>5.72</v>
      </c>
      <c r="L42" s="58">
        <v>9.5299999999999994</v>
      </c>
      <c r="M42" s="59">
        <f t="shared" si="6"/>
        <v>12.615</v>
      </c>
      <c r="N42" s="59">
        <f t="shared" si="6"/>
        <v>5.75</v>
      </c>
      <c r="O42" s="59">
        <f t="shared" si="6"/>
        <v>8.8099999999999987</v>
      </c>
      <c r="P42" s="60">
        <f t="shared" si="7"/>
        <v>0.17215281350800843</v>
      </c>
      <c r="Q42" s="22">
        <f t="shared" si="8"/>
        <v>1.7782794100389193E-6</v>
      </c>
      <c r="R42" s="61">
        <f t="shared" si="9"/>
        <v>2.0101330273966864E-9</v>
      </c>
      <c r="S42" s="22">
        <f t="shared" si="10"/>
        <v>4.0406347878309674E-18</v>
      </c>
      <c r="T42" s="62">
        <v>298</v>
      </c>
      <c r="U42" s="59">
        <f t="shared" si="11"/>
        <v>285.61500000000001</v>
      </c>
      <c r="V42" s="63">
        <f t="shared" si="12"/>
        <v>0.73134318538108034</v>
      </c>
      <c r="W42" s="64">
        <f t="shared" si="13"/>
        <v>5.3869529869018917</v>
      </c>
      <c r="X42" s="65">
        <f t="shared" si="0"/>
        <v>-2.0212478513563705E-8</v>
      </c>
      <c r="Y42" s="66">
        <f t="shared" si="1"/>
        <v>-2.0209583789887198E-8</v>
      </c>
      <c r="Z42" s="66">
        <f t="shared" si="2"/>
        <v>-2.0209584204454126E-8</v>
      </c>
      <c r="AA42" s="67">
        <f t="shared" si="3"/>
        <v>-2.020668989522581E-8</v>
      </c>
      <c r="AB42" s="68">
        <f t="shared" si="15"/>
        <v>7.0567061543236624E-4</v>
      </c>
      <c r="AC42" s="69"/>
      <c r="AD42" s="70">
        <f t="shared" si="14"/>
        <v>7.0567061543236624</v>
      </c>
      <c r="AE42" s="70"/>
      <c r="AF42" s="74"/>
      <c r="AG42" s="71">
        <v>360</v>
      </c>
    </row>
    <row r="43" spans="5:33">
      <c r="E43" s="73">
        <v>0.51763888888888887</v>
      </c>
      <c r="G43" s="58">
        <v>12.61</v>
      </c>
      <c r="H43" s="58">
        <v>5.8</v>
      </c>
      <c r="I43" s="58">
        <v>8.17</v>
      </c>
      <c r="J43" s="58">
        <v>12.67</v>
      </c>
      <c r="K43" s="58">
        <v>5.72</v>
      </c>
      <c r="L43" s="58">
        <v>9.61</v>
      </c>
      <c r="M43" s="59">
        <f t="shared" si="6"/>
        <v>12.64</v>
      </c>
      <c r="N43" s="59">
        <f t="shared" si="6"/>
        <v>5.76</v>
      </c>
      <c r="O43" s="59">
        <f t="shared" si="6"/>
        <v>8.89</v>
      </c>
      <c r="P43" s="60">
        <f t="shared" si="7"/>
        <v>0.17378761599128947</v>
      </c>
      <c r="Q43" s="22">
        <f t="shared" si="8"/>
        <v>1.7378008287493753E-6</v>
      </c>
      <c r="R43" s="61">
        <f t="shared" si="9"/>
        <v>2.0612328065746863E-9</v>
      </c>
      <c r="S43" s="22">
        <f t="shared" si="10"/>
        <v>4.2486806828997581E-18</v>
      </c>
      <c r="T43" s="62">
        <v>298</v>
      </c>
      <c r="U43" s="59">
        <f t="shared" si="11"/>
        <v>285.64</v>
      </c>
      <c r="V43" s="63">
        <f t="shared" si="12"/>
        <v>0.72980303738032459</v>
      </c>
      <c r="W43" s="64">
        <f t="shared" si="13"/>
        <v>5.3678829521667275</v>
      </c>
      <c r="X43" s="65">
        <f t="shared" si="0"/>
        <v>-2.1525067347743868E-8</v>
      </c>
      <c r="Y43" s="66">
        <f t="shared" si="1"/>
        <v>-2.1521783512168946E-8</v>
      </c>
      <c r="Z43" s="66">
        <f t="shared" si="2"/>
        <v>-2.152178401314652E-8</v>
      </c>
      <c r="AA43" s="67">
        <f t="shared" si="3"/>
        <v>-2.1518500678396319E-8</v>
      </c>
      <c r="AB43" s="68">
        <f t="shared" si="15"/>
        <v>7.0546851959170376E-4</v>
      </c>
      <c r="AC43" s="69"/>
      <c r="AD43" s="70">
        <f t="shared" si="14"/>
        <v>7.0546851959170374</v>
      </c>
      <c r="AE43" s="70"/>
      <c r="AF43" s="74"/>
      <c r="AG43" s="71">
        <v>370</v>
      </c>
    </row>
    <row r="44" spans="5:33">
      <c r="E44" s="73">
        <v>0.51775462962962959</v>
      </c>
      <c r="G44" s="58">
        <v>12.63</v>
      </c>
      <c r="H44" s="58">
        <v>5.8</v>
      </c>
      <c r="I44" s="58">
        <v>8.2200000000000006</v>
      </c>
      <c r="J44" s="58">
        <v>12.69</v>
      </c>
      <c r="K44" s="58">
        <v>5.72</v>
      </c>
      <c r="L44" s="58">
        <v>9.69</v>
      </c>
      <c r="M44" s="59">
        <f t="shared" si="6"/>
        <v>12.66</v>
      </c>
      <c r="N44" s="59">
        <f t="shared" si="6"/>
        <v>5.76</v>
      </c>
      <c r="O44" s="59">
        <f t="shared" si="6"/>
        <v>8.9550000000000001</v>
      </c>
      <c r="P44" s="60">
        <f t="shared" si="7"/>
        <v>0.17511598306038392</v>
      </c>
      <c r="Q44" s="22">
        <f t="shared" si="8"/>
        <v>1.7378008287493753E-6</v>
      </c>
      <c r="R44" s="61">
        <f t="shared" si="9"/>
        <v>2.0646614238909802E-9</v>
      </c>
      <c r="S44" s="22">
        <f t="shared" si="10"/>
        <v>4.2628267953035297E-18</v>
      </c>
      <c r="T44" s="62">
        <v>298</v>
      </c>
      <c r="U44" s="59">
        <f t="shared" si="11"/>
        <v>285.66000000000003</v>
      </c>
      <c r="V44" s="63">
        <f t="shared" si="12"/>
        <v>0.72857111307524114</v>
      </c>
      <c r="W44" s="64">
        <f t="shared" si="13"/>
        <v>5.352677934356314</v>
      </c>
      <c r="X44" s="65">
        <f t="shared" si="0"/>
        <v>-2.1816972701147401E-8</v>
      </c>
      <c r="Y44" s="66">
        <f t="shared" si="1"/>
        <v>-2.1813598166801662E-8</v>
      </c>
      <c r="Z44" s="66">
        <f t="shared" si="2"/>
        <v>-2.1813598688756847E-8</v>
      </c>
      <c r="AA44" s="67">
        <f t="shared" si="3"/>
        <v>-2.1810224676204825E-8</v>
      </c>
      <c r="AB44" s="68">
        <f t="shared" si="15"/>
        <v>7.0525330175324249E-4</v>
      </c>
      <c r="AC44" s="69"/>
      <c r="AD44" s="70">
        <f t="shared" si="14"/>
        <v>7.0525330175324248</v>
      </c>
      <c r="AE44" s="70"/>
      <c r="AF44" s="74"/>
      <c r="AG44" s="71">
        <v>380</v>
      </c>
    </row>
    <row r="45" spans="5:33">
      <c r="E45" s="73">
        <v>0.51787037037037031</v>
      </c>
      <c r="G45" s="58">
        <v>12.66</v>
      </c>
      <c r="H45" s="58">
        <v>5.81</v>
      </c>
      <c r="I45" s="58">
        <v>8.27</v>
      </c>
      <c r="J45" s="58">
        <v>12.71</v>
      </c>
      <c r="K45" s="58">
        <v>5.73</v>
      </c>
      <c r="L45" s="58">
        <v>9.74</v>
      </c>
      <c r="M45" s="59">
        <f t="shared" si="6"/>
        <v>12.685</v>
      </c>
      <c r="N45" s="59">
        <f t="shared" si="6"/>
        <v>5.77</v>
      </c>
      <c r="O45" s="59">
        <f t="shared" si="6"/>
        <v>9.004999999999999</v>
      </c>
      <c r="P45" s="60">
        <f t="shared" si="7"/>
        <v>0.17616632491221287</v>
      </c>
      <c r="Q45" s="22">
        <f t="shared" si="8"/>
        <v>1.6982436524617446E-6</v>
      </c>
      <c r="R45" s="61">
        <f t="shared" si="9"/>
        <v>2.1171473745222216E-9</v>
      </c>
      <c r="S45" s="22">
        <f t="shared" si="10"/>
        <v>4.482313005446336E-18</v>
      </c>
      <c r="T45" s="62">
        <v>298</v>
      </c>
      <c r="U45" s="59">
        <f t="shared" si="11"/>
        <v>285.685</v>
      </c>
      <c r="V45" s="63">
        <f t="shared" si="12"/>
        <v>0.72703145025385263</v>
      </c>
      <c r="W45" s="64">
        <f t="shared" si="13"/>
        <v>5.3337351933827568</v>
      </c>
      <c r="X45" s="65">
        <f t="shared" si="0"/>
        <v>-2.3152687167755628E-8</v>
      </c>
      <c r="Y45" s="66">
        <f t="shared" si="1"/>
        <v>-2.3148885606151928E-8</v>
      </c>
      <c r="Z45" s="66">
        <f t="shared" si="2"/>
        <v>-2.3148886230350343E-8</v>
      </c>
      <c r="AA45" s="67">
        <f t="shared" si="3"/>
        <v>-2.3145085292740079E-8</v>
      </c>
      <c r="AB45" s="68">
        <f t="shared" si="15"/>
        <v>7.0503516576809501E-4</v>
      </c>
      <c r="AC45" s="69"/>
      <c r="AD45" s="70">
        <f t="shared" si="14"/>
        <v>7.0503516576809497</v>
      </c>
      <c r="AE45" s="70"/>
      <c r="AF45" s="74"/>
      <c r="AG45" s="71">
        <v>390</v>
      </c>
    </row>
    <row r="46" spans="5:33">
      <c r="E46" s="73">
        <v>0.51798611111111115</v>
      </c>
      <c r="G46" s="58">
        <v>12.68</v>
      </c>
      <c r="H46" s="58">
        <v>5.82</v>
      </c>
      <c r="I46" s="58">
        <v>8.33</v>
      </c>
      <c r="J46" s="58">
        <v>12.73</v>
      </c>
      <c r="K46" s="58">
        <v>5.73</v>
      </c>
      <c r="L46" s="58">
        <v>9.82</v>
      </c>
      <c r="M46" s="59">
        <f t="shared" si="6"/>
        <v>12.705</v>
      </c>
      <c r="N46" s="59">
        <f t="shared" si="6"/>
        <v>5.7750000000000004</v>
      </c>
      <c r="O46" s="59">
        <f t="shared" si="6"/>
        <v>9.0749999999999993</v>
      </c>
      <c r="P46" s="60">
        <f t="shared" si="7"/>
        <v>0.1775943106847106</v>
      </c>
      <c r="Q46" s="22">
        <f t="shared" si="8"/>
        <v>1.6788040181225577E-6</v>
      </c>
      <c r="R46" s="61">
        <f t="shared" si="9"/>
        <v>2.1452251887937601E-9</v>
      </c>
      <c r="S46" s="22">
        <f t="shared" si="10"/>
        <v>4.6019911106352232E-18</v>
      </c>
      <c r="T46" s="62">
        <v>298</v>
      </c>
      <c r="U46" s="59">
        <f t="shared" si="11"/>
        <v>285.70499999999998</v>
      </c>
      <c r="V46" s="63">
        <f t="shared" si="12"/>
        <v>0.72579991400056254</v>
      </c>
      <c r="W46" s="64">
        <f t="shared" si="13"/>
        <v>5.3186316545258165</v>
      </c>
      <c r="X46" s="65">
        <f t="shared" si="0"/>
        <v>-2.4023709691305279E-8</v>
      </c>
      <c r="Y46" s="66">
        <f t="shared" si="1"/>
        <v>-2.4019615369395203E-8</v>
      </c>
      <c r="Z46" s="66">
        <f t="shared" si="2"/>
        <v>-2.4019616067183857E-8</v>
      </c>
      <c r="AA46" s="67">
        <f t="shared" si="3"/>
        <v>-2.4015522442824588E-8</v>
      </c>
      <c r="AB46" s="68">
        <f t="shared" si="15"/>
        <v>7.0480367690787247E-4</v>
      </c>
      <c r="AC46" s="69"/>
      <c r="AD46" s="70">
        <f t="shared" si="14"/>
        <v>7.0480367690787249</v>
      </c>
      <c r="AE46" s="70"/>
      <c r="AF46" s="74"/>
      <c r="AG46" s="71">
        <v>400</v>
      </c>
    </row>
    <row r="47" spans="5:33">
      <c r="E47" s="73">
        <v>0.51810185185185187</v>
      </c>
      <c r="G47" s="58">
        <v>12.69</v>
      </c>
      <c r="H47" s="58">
        <v>5.82</v>
      </c>
      <c r="I47" s="58">
        <v>8.3699999999999992</v>
      </c>
      <c r="J47" s="58">
        <v>12.75</v>
      </c>
      <c r="K47" s="58">
        <v>5.73</v>
      </c>
      <c r="L47" s="58">
        <v>9.86</v>
      </c>
      <c r="M47" s="59">
        <f t="shared" si="6"/>
        <v>12.719999999999999</v>
      </c>
      <c r="N47" s="59">
        <f t="shared" si="6"/>
        <v>5.7750000000000004</v>
      </c>
      <c r="O47" s="59">
        <f t="shared" si="6"/>
        <v>9.1149999999999984</v>
      </c>
      <c r="P47" s="60">
        <f t="shared" si="7"/>
        <v>0.17842123762550938</v>
      </c>
      <c r="Q47" s="22">
        <f t="shared" si="8"/>
        <v>1.6788040181225577E-6</v>
      </c>
      <c r="R47" s="61">
        <f t="shared" si="9"/>
        <v>2.1479008792692316E-9</v>
      </c>
      <c r="S47" s="22">
        <f t="shared" si="10"/>
        <v>4.6134781871655383E-18</v>
      </c>
      <c r="T47" s="62">
        <v>298</v>
      </c>
      <c r="U47" s="59">
        <f t="shared" si="11"/>
        <v>285.72000000000003</v>
      </c>
      <c r="V47" s="63">
        <f t="shared" si="12"/>
        <v>0.72487637495572155</v>
      </c>
      <c r="W47" s="64">
        <f t="shared" si="13"/>
        <v>5.3073334566668997</v>
      </c>
      <c r="X47" s="65">
        <f t="shared" si="0"/>
        <v>-2.4239059947606677E-8</v>
      </c>
      <c r="Y47" s="66">
        <f t="shared" si="1"/>
        <v>-2.4234890472157009E-8</v>
      </c>
      <c r="Z47" s="66">
        <f t="shared" si="2"/>
        <v>-2.4234891189368221E-8</v>
      </c>
      <c r="AA47" s="67">
        <f t="shared" si="3"/>
        <v>-2.4230722430883024E-8</v>
      </c>
      <c r="AB47" s="68">
        <f t="shared" si="15"/>
        <v>7.0456348074952695E-4</v>
      </c>
      <c r="AC47" s="69"/>
      <c r="AD47" s="70">
        <f t="shared" si="14"/>
        <v>7.0456348074952695</v>
      </c>
      <c r="AE47" s="70"/>
      <c r="AF47" s="74"/>
      <c r="AG47" s="71">
        <v>410</v>
      </c>
    </row>
    <row r="48" spans="5:33">
      <c r="E48" s="73">
        <v>0.51821759259259259</v>
      </c>
      <c r="G48" s="58">
        <v>12.71</v>
      </c>
      <c r="H48" s="58">
        <v>5.83</v>
      </c>
      <c r="I48" s="58">
        <v>8.43</v>
      </c>
      <c r="J48" s="58">
        <v>12.77</v>
      </c>
      <c r="K48" s="58">
        <v>5.74</v>
      </c>
      <c r="L48" s="58">
        <v>9.92</v>
      </c>
      <c r="M48" s="59">
        <f t="shared" si="6"/>
        <v>12.74</v>
      </c>
      <c r="N48" s="59">
        <f t="shared" si="6"/>
        <v>5.7850000000000001</v>
      </c>
      <c r="O48" s="59">
        <f t="shared" si="6"/>
        <v>9.1750000000000007</v>
      </c>
      <c r="P48" s="60">
        <f t="shared" si="7"/>
        <v>0.17965498323127216</v>
      </c>
      <c r="Q48" s="22">
        <f t="shared" si="8"/>
        <v>1.6405897731995365E-6</v>
      </c>
      <c r="R48" s="61">
        <f t="shared" si="9"/>
        <v>2.20158791801193E-9</v>
      </c>
      <c r="S48" s="22">
        <f t="shared" si="10"/>
        <v>4.8469893607361045E-18</v>
      </c>
      <c r="T48" s="62">
        <v>298</v>
      </c>
      <c r="U48" s="59">
        <f t="shared" si="11"/>
        <v>285.74</v>
      </c>
      <c r="V48" s="63">
        <f t="shared" si="12"/>
        <v>0.72364514039374073</v>
      </c>
      <c r="W48" s="64">
        <f t="shared" si="13"/>
        <v>5.2923083560184212</v>
      </c>
      <c r="X48" s="65">
        <f t="shared" si="0"/>
        <v>-2.5705965043578546E-8</v>
      </c>
      <c r="Y48" s="66">
        <f t="shared" si="1"/>
        <v>-2.5701274025455207E-8</v>
      </c>
      <c r="Z48" s="66">
        <f t="shared" si="2"/>
        <v>-2.570127488150753E-8</v>
      </c>
      <c r="AA48" s="67">
        <f t="shared" si="3"/>
        <v>-2.5696584719124085E-8</v>
      </c>
      <c r="AB48" s="68">
        <f t="shared" si="15"/>
        <v>7.0432113184002441E-4</v>
      </c>
      <c r="AC48" s="69"/>
      <c r="AD48" s="70">
        <f t="shared" si="14"/>
        <v>7.0432113184002443</v>
      </c>
      <c r="AE48" s="70"/>
      <c r="AF48" s="74"/>
      <c r="AG48" s="71">
        <v>420</v>
      </c>
    </row>
    <row r="49" spans="5:33">
      <c r="E49" s="73">
        <v>0.51833333333333331</v>
      </c>
      <c r="G49" s="58">
        <v>12.73</v>
      </c>
      <c r="H49" s="58">
        <v>5.83</v>
      </c>
      <c r="I49" s="58">
        <v>8.4700000000000006</v>
      </c>
      <c r="J49" s="58">
        <v>12.79</v>
      </c>
      <c r="K49" s="58">
        <v>5.74</v>
      </c>
      <c r="L49" s="58">
        <v>9.9499999999999993</v>
      </c>
      <c r="M49" s="59">
        <f t="shared" si="6"/>
        <v>12.76</v>
      </c>
      <c r="N49" s="59">
        <f t="shared" si="6"/>
        <v>5.7850000000000001</v>
      </c>
      <c r="O49" s="59">
        <f t="shared" si="6"/>
        <v>9.2100000000000009</v>
      </c>
      <c r="P49" s="60">
        <f t="shared" si="7"/>
        <v>0.18039985879027709</v>
      </c>
      <c r="Q49" s="22">
        <f t="shared" si="8"/>
        <v>1.6405897731995365E-6</v>
      </c>
      <c r="R49" s="61">
        <f t="shared" si="9"/>
        <v>2.2052499994784002E-9</v>
      </c>
      <c r="S49" s="22">
        <f t="shared" si="10"/>
        <v>4.8631275601994837E-18</v>
      </c>
      <c r="T49" s="62">
        <v>298</v>
      </c>
      <c r="U49" s="59">
        <f t="shared" si="11"/>
        <v>285.76</v>
      </c>
      <c r="V49" s="63">
        <f t="shared" si="12"/>
        <v>0.7224140781770233</v>
      </c>
      <c r="W49" s="64">
        <f t="shared" si="13"/>
        <v>5.2773278857945325</v>
      </c>
      <c r="X49" s="65">
        <f t="shared" si="0"/>
        <v>-2.5962528616266121E-8</v>
      </c>
      <c r="Y49" s="66">
        <f t="shared" si="1"/>
        <v>-2.5957741744773379E-8</v>
      </c>
      <c r="Z49" s="66">
        <f t="shared" si="2"/>
        <v>-2.5957742627358391E-8</v>
      </c>
      <c r="AA49" s="67">
        <f t="shared" si="3"/>
        <v>-2.5952956638125215E-8</v>
      </c>
      <c r="AB49" s="68">
        <f t="shared" si="15"/>
        <v>7.040641190940634E-4</v>
      </c>
      <c r="AC49" s="69"/>
      <c r="AD49" s="70">
        <f t="shared" si="14"/>
        <v>7.0406411909406339</v>
      </c>
      <c r="AE49" s="70"/>
      <c r="AF49" s="74"/>
      <c r="AG49" s="71">
        <v>430</v>
      </c>
    </row>
    <row r="50" spans="5:33">
      <c r="E50" s="73">
        <v>0.51844907407407403</v>
      </c>
      <c r="G50" s="58">
        <v>12.75</v>
      </c>
      <c r="H50" s="58">
        <v>5.84</v>
      </c>
      <c r="I50" s="58">
        <v>8.5</v>
      </c>
      <c r="J50" s="58">
        <v>12.81</v>
      </c>
      <c r="K50" s="58">
        <v>5.74</v>
      </c>
      <c r="L50" s="58">
        <v>9.98</v>
      </c>
      <c r="M50" s="59">
        <f t="shared" si="6"/>
        <v>12.780000000000001</v>
      </c>
      <c r="N50" s="59">
        <f t="shared" si="6"/>
        <v>5.79</v>
      </c>
      <c r="O50" s="59">
        <f t="shared" si="6"/>
        <v>9.24</v>
      </c>
      <c r="P50" s="60">
        <f t="shared" si="7"/>
        <v>0.18104725708985137</v>
      </c>
      <c r="Q50" s="22">
        <f t="shared" si="8"/>
        <v>1.6218100973589276E-6</v>
      </c>
      <c r="R50" s="61">
        <f t="shared" si="9"/>
        <v>2.2344962393258415E-9</v>
      </c>
      <c r="S50" s="22">
        <f t="shared" si="10"/>
        <v>4.992973443561328E-18</v>
      </c>
      <c r="T50" s="62">
        <v>298</v>
      </c>
      <c r="U50" s="59">
        <f t="shared" si="11"/>
        <v>285.77999999999997</v>
      </c>
      <c r="V50" s="63">
        <f t="shared" si="12"/>
        <v>0.72118318826938432</v>
      </c>
      <c r="W50" s="64">
        <f t="shared" si="13"/>
        <v>5.2623919073525087</v>
      </c>
      <c r="X50" s="65">
        <f t="shared" si="0"/>
        <v>-2.6817425460605668E-8</v>
      </c>
      <c r="Y50" s="66">
        <f t="shared" si="1"/>
        <v>-2.6812316270015429E-8</v>
      </c>
      <c r="Z50" s="66">
        <f t="shared" si="2"/>
        <v>-2.6812317243405979E-8</v>
      </c>
      <c r="AA50" s="67">
        <f t="shared" si="3"/>
        <v>-2.6807209025835385E-8</v>
      </c>
      <c r="AB50" s="68">
        <f t="shared" si="15"/>
        <v>7.0380454167073229E-4</v>
      </c>
      <c r="AC50" s="69"/>
      <c r="AD50" s="70">
        <f t="shared" si="14"/>
        <v>7.0380454167073232</v>
      </c>
      <c r="AE50" s="70"/>
      <c r="AF50" s="74"/>
      <c r="AG50" s="71">
        <v>440</v>
      </c>
    </row>
    <row r="51" spans="5:33">
      <c r="E51" s="73">
        <v>0.51856481481481476</v>
      </c>
      <c r="G51" s="58">
        <v>12.77</v>
      </c>
      <c r="H51" s="58">
        <v>5.84</v>
      </c>
      <c r="I51" s="58">
        <v>8.52</v>
      </c>
      <c r="J51" s="58">
        <v>12.83</v>
      </c>
      <c r="K51" s="58">
        <v>5.75</v>
      </c>
      <c r="L51" s="58">
        <v>10.02</v>
      </c>
      <c r="M51" s="59">
        <f t="shared" si="6"/>
        <v>12.8</v>
      </c>
      <c r="N51" s="59">
        <f t="shared" si="6"/>
        <v>5.7949999999999999</v>
      </c>
      <c r="O51" s="59">
        <f t="shared" si="6"/>
        <v>9.27</v>
      </c>
      <c r="P51" s="60">
        <f t="shared" si="7"/>
        <v>0.18169508317659863</v>
      </c>
      <c r="Q51" s="22">
        <f t="shared" si="8"/>
        <v>1.6032453906900391E-6</v>
      </c>
      <c r="R51" s="61">
        <f t="shared" si="9"/>
        <v>2.2641303456489293E-9</v>
      </c>
      <c r="S51" s="22">
        <f t="shared" si="10"/>
        <v>5.1262862220883397E-18</v>
      </c>
      <c r="T51" s="62">
        <v>298</v>
      </c>
      <c r="U51" s="59">
        <f t="shared" si="11"/>
        <v>285.8</v>
      </c>
      <c r="V51" s="63">
        <f t="shared" si="12"/>
        <v>0.71995247063464773</v>
      </c>
      <c r="W51" s="64">
        <f t="shared" si="13"/>
        <v>5.2475002824987635</v>
      </c>
      <c r="X51" s="65">
        <f t="shared" si="0"/>
        <v>-2.7699832235527513E-8</v>
      </c>
      <c r="Y51" s="66">
        <f t="shared" si="1"/>
        <v>-2.7694379207896678E-8</v>
      </c>
      <c r="Z51" s="66">
        <f t="shared" si="2"/>
        <v>-2.7694380281387311E-8</v>
      </c>
      <c r="AA51" s="67">
        <f t="shared" si="3"/>
        <v>-2.7688928326824457E-8</v>
      </c>
      <c r="AB51" s="68">
        <f t="shared" si="15"/>
        <v>7.0353641850154347E-4</v>
      </c>
      <c r="AC51" s="69"/>
      <c r="AD51" s="70">
        <f t="shared" si="14"/>
        <v>7.0353641850154345</v>
      </c>
      <c r="AE51" s="70"/>
      <c r="AF51" s="74"/>
      <c r="AG51" s="71">
        <v>450</v>
      </c>
    </row>
    <row r="52" spans="5:33">
      <c r="E52" s="73">
        <v>0.51868055555555559</v>
      </c>
      <c r="G52" s="58">
        <v>12.79</v>
      </c>
      <c r="H52" s="58">
        <v>5.84</v>
      </c>
      <c r="I52" s="58">
        <v>8.5500000000000007</v>
      </c>
      <c r="J52" s="58">
        <v>12.84</v>
      </c>
      <c r="K52" s="58">
        <v>5.75</v>
      </c>
      <c r="L52" s="58">
        <v>10.08</v>
      </c>
      <c r="M52" s="59">
        <f t="shared" si="6"/>
        <v>12.815</v>
      </c>
      <c r="N52" s="59">
        <f t="shared" si="6"/>
        <v>5.7949999999999999</v>
      </c>
      <c r="O52" s="59">
        <f t="shared" si="6"/>
        <v>9.3150000000000013</v>
      </c>
      <c r="P52" s="60">
        <f t="shared" si="7"/>
        <v>0.18262235052082024</v>
      </c>
      <c r="Q52" s="22">
        <f t="shared" si="8"/>
        <v>1.6032453906900391E-6</v>
      </c>
      <c r="R52" s="61">
        <f t="shared" si="9"/>
        <v>2.2669543438159858E-9</v>
      </c>
      <c r="S52" s="22">
        <f t="shared" si="10"/>
        <v>5.1390819969461671E-18</v>
      </c>
      <c r="T52" s="62">
        <v>298</v>
      </c>
      <c r="U52" s="59">
        <f t="shared" si="11"/>
        <v>285.815</v>
      </c>
      <c r="V52" s="63">
        <f t="shared" si="12"/>
        <v>0.71902954544093811</v>
      </c>
      <c r="W52" s="64">
        <f t="shared" si="13"/>
        <v>5.2363605880212658</v>
      </c>
      <c r="X52" s="65">
        <f t="shared" si="0"/>
        <v>-2.7959057138212994E-8</v>
      </c>
      <c r="Y52" s="66">
        <f t="shared" si="1"/>
        <v>-2.7953499382475758E-8</v>
      </c>
      <c r="Z52" s="66">
        <f t="shared" si="2"/>
        <v>-2.7953500487257248E-8</v>
      </c>
      <c r="AA52" s="67">
        <f t="shared" si="3"/>
        <v>-2.7947943835862292E-8</v>
      </c>
      <c r="AB52" s="68">
        <f t="shared" si="15"/>
        <v>7.0325947470230863E-4</v>
      </c>
      <c r="AC52" s="69"/>
      <c r="AD52" s="70">
        <f t="shared" si="14"/>
        <v>7.0325947470230865</v>
      </c>
      <c r="AE52" s="70"/>
      <c r="AF52" s="74"/>
      <c r="AG52" s="71">
        <v>460</v>
      </c>
    </row>
    <row r="53" spans="5:33">
      <c r="E53" s="73">
        <v>0.51879629629629631</v>
      </c>
      <c r="G53" s="58">
        <v>12.81</v>
      </c>
      <c r="H53" s="58">
        <v>5.85</v>
      </c>
      <c r="I53" s="58">
        <v>8.59</v>
      </c>
      <c r="J53" s="58">
        <v>12.86</v>
      </c>
      <c r="K53" s="58">
        <v>5.75</v>
      </c>
      <c r="L53" s="58">
        <v>10.14</v>
      </c>
      <c r="M53" s="59">
        <f t="shared" si="6"/>
        <v>12.835000000000001</v>
      </c>
      <c r="N53" s="59">
        <f t="shared" si="6"/>
        <v>5.8</v>
      </c>
      <c r="O53" s="59">
        <f t="shared" si="6"/>
        <v>9.3650000000000002</v>
      </c>
      <c r="P53" s="60">
        <f t="shared" si="7"/>
        <v>0.1836633055148203</v>
      </c>
      <c r="Q53" s="22">
        <f t="shared" si="8"/>
        <v>1.5848931924611111E-6</v>
      </c>
      <c r="R53" s="61">
        <f t="shared" si="9"/>
        <v>2.2970189126758084E-9</v>
      </c>
      <c r="S53" s="22">
        <f t="shared" si="10"/>
        <v>5.2762958851903531E-18</v>
      </c>
      <c r="T53" s="62">
        <v>298</v>
      </c>
      <c r="U53" s="59">
        <f t="shared" si="11"/>
        <v>285.83499999999998</v>
      </c>
      <c r="V53" s="63">
        <f t="shared" si="12"/>
        <v>0.71779912919677591</v>
      </c>
      <c r="W53" s="64">
        <f t="shared" si="13"/>
        <v>5.221546250764427</v>
      </c>
      <c r="X53" s="65">
        <f t="shared" si="0"/>
        <v>-2.8939587803413815E-8</v>
      </c>
      <c r="Y53" s="66">
        <f t="shared" si="1"/>
        <v>-2.8933631020759478E-8</v>
      </c>
      <c r="Z53" s="66">
        <f t="shared" si="2"/>
        <v>-2.8933632246874368E-8</v>
      </c>
      <c r="AA53" s="67">
        <f t="shared" si="3"/>
        <v>-2.8927676689830172E-8</v>
      </c>
      <c r="AB53" s="68">
        <f t="shared" si="15"/>
        <v>7.0297993970111939E-4</v>
      </c>
      <c r="AC53" s="69"/>
      <c r="AD53" s="70">
        <f t="shared" si="14"/>
        <v>7.0297993970111943</v>
      </c>
      <c r="AE53" s="70"/>
      <c r="AF53" s="74"/>
      <c r="AG53" s="71">
        <v>470</v>
      </c>
    </row>
    <row r="54" spans="5:33">
      <c r="E54" s="73">
        <v>0.51891203703703703</v>
      </c>
      <c r="G54" s="58">
        <v>12.83</v>
      </c>
      <c r="H54" s="58">
        <v>5.85</v>
      </c>
      <c r="I54" s="58">
        <v>8.6199999999999992</v>
      </c>
      <c r="J54" s="58">
        <v>12.88</v>
      </c>
      <c r="K54" s="58">
        <v>5.75</v>
      </c>
      <c r="L54" s="58">
        <v>10.19</v>
      </c>
      <c r="M54" s="59">
        <f t="shared" si="6"/>
        <v>12.855</v>
      </c>
      <c r="N54" s="59">
        <f t="shared" si="6"/>
        <v>5.8</v>
      </c>
      <c r="O54" s="59">
        <f t="shared" si="6"/>
        <v>9.4049999999999994</v>
      </c>
      <c r="P54" s="60">
        <f t="shared" si="7"/>
        <v>0.18450876740462477</v>
      </c>
      <c r="Q54" s="22">
        <f t="shared" si="8"/>
        <v>1.5848931924611111E-6</v>
      </c>
      <c r="R54" s="61">
        <f t="shared" si="9"/>
        <v>2.3008397323303058E-9</v>
      </c>
      <c r="S54" s="22">
        <f t="shared" si="10"/>
        <v>5.2938634738697938E-18</v>
      </c>
      <c r="T54" s="62">
        <v>298</v>
      </c>
      <c r="U54" s="59">
        <f t="shared" si="11"/>
        <v>285.85500000000002</v>
      </c>
      <c r="V54" s="63">
        <f t="shared" si="12"/>
        <v>0.71656888512608774</v>
      </c>
      <c r="W54" s="64">
        <f t="shared" si="13"/>
        <v>5.2067758893671643</v>
      </c>
      <c r="X54" s="65">
        <f t="shared" si="0"/>
        <v>-2.9240312187772887E-8</v>
      </c>
      <c r="Y54" s="66">
        <f t="shared" si="1"/>
        <v>-2.9234228458655677E-8</v>
      </c>
      <c r="Z54" s="66">
        <f t="shared" si="2"/>
        <v>-2.9234229724434218E-8</v>
      </c>
      <c r="AA54" s="67">
        <f t="shared" si="3"/>
        <v>-2.922814726056885E-8</v>
      </c>
      <c r="AB54" s="68">
        <f t="shared" si="15"/>
        <v>7.0269060338273859E-4</v>
      </c>
      <c r="AC54" s="75">
        <f>D8</f>
        <v>7.1216826651609251E-4</v>
      </c>
      <c r="AD54" s="70">
        <f t="shared" si="14"/>
        <v>7.0269060338273857</v>
      </c>
      <c r="AE54" s="70">
        <f>AC54*10000</f>
        <v>7.1216826651609253</v>
      </c>
      <c r="AF54" s="74">
        <f>(AD54-AE54)*(AD54-AE54)</f>
        <v>8.9826098469336872E-3</v>
      </c>
      <c r="AG54" s="71">
        <v>480</v>
      </c>
    </row>
    <row r="55" spans="5:33">
      <c r="E55" s="73">
        <v>0.51902777777777775</v>
      </c>
      <c r="G55" s="58">
        <v>12.84</v>
      </c>
      <c r="H55" s="58">
        <v>5.86</v>
      </c>
      <c r="I55" s="58">
        <v>8.67</v>
      </c>
      <c r="J55" s="58">
        <v>12.9</v>
      </c>
      <c r="K55" s="58">
        <v>5.76</v>
      </c>
      <c r="L55" s="58">
        <v>10.210000000000001</v>
      </c>
      <c r="M55" s="59">
        <f t="shared" si="6"/>
        <v>12.870000000000001</v>
      </c>
      <c r="N55" s="59">
        <f t="shared" si="6"/>
        <v>5.8100000000000005</v>
      </c>
      <c r="O55" s="59">
        <f t="shared" si="6"/>
        <v>9.4400000000000013</v>
      </c>
      <c r="P55" s="60">
        <f t="shared" si="7"/>
        <v>0.18524134598898859</v>
      </c>
      <c r="Q55" s="22">
        <f t="shared" si="8"/>
        <v>1.5488166189124767E-6</v>
      </c>
      <c r="R55" s="61">
        <f t="shared" si="9"/>
        <v>2.3573698052816165E-9</v>
      </c>
      <c r="S55" s="22">
        <f t="shared" si="10"/>
        <v>5.5571923988534863E-18</v>
      </c>
      <c r="T55" s="62">
        <v>298</v>
      </c>
      <c r="U55" s="59">
        <f t="shared" si="11"/>
        <v>285.87</v>
      </c>
      <c r="V55" s="63">
        <f t="shared" si="12"/>
        <v>0.71564631504018217</v>
      </c>
      <c r="W55" s="64">
        <f t="shared" si="13"/>
        <v>5.1957268953335953</v>
      </c>
      <c r="X55" s="65">
        <f t="shared" si="0"/>
        <v>-3.0869349185458557E-8</v>
      </c>
      <c r="Y55" s="66">
        <f t="shared" si="1"/>
        <v>-3.0862565877669216E-8</v>
      </c>
      <c r="Z55" s="66">
        <f t="shared" si="2"/>
        <v>-3.0862567368250195E-8</v>
      </c>
      <c r="AA55" s="67">
        <f t="shared" si="3"/>
        <v>-3.0855785550386732E-8</v>
      </c>
      <c r="AB55" s="68">
        <f t="shared" si="15"/>
        <v>7.0239826108971443E-4</v>
      </c>
      <c r="AC55" s="69"/>
      <c r="AD55" s="70">
        <f t="shared" si="14"/>
        <v>7.0239826108971446</v>
      </c>
      <c r="AE55" s="70"/>
      <c r="AF55" s="74"/>
      <c r="AG55" s="71">
        <v>490</v>
      </c>
    </row>
    <row r="56" spans="5:33">
      <c r="E56" s="73">
        <v>0.51914351851851848</v>
      </c>
      <c r="G56" s="58">
        <v>12.86</v>
      </c>
      <c r="H56" s="58">
        <v>5.86</v>
      </c>
      <c r="I56" s="58">
        <v>8.68</v>
      </c>
      <c r="J56" s="58">
        <v>12.92</v>
      </c>
      <c r="K56" s="58">
        <v>5.76</v>
      </c>
      <c r="L56" s="58">
        <v>10.26</v>
      </c>
      <c r="M56" s="59">
        <f t="shared" si="6"/>
        <v>12.89</v>
      </c>
      <c r="N56" s="59">
        <f t="shared" si="6"/>
        <v>5.8100000000000005</v>
      </c>
      <c r="O56" s="59">
        <f t="shared" si="6"/>
        <v>9.4699999999999989</v>
      </c>
      <c r="P56" s="60">
        <f t="shared" si="7"/>
        <v>0.18589152441307616</v>
      </c>
      <c r="Q56" s="22">
        <f t="shared" si="8"/>
        <v>1.5488166189124767E-6</v>
      </c>
      <c r="R56" s="61">
        <f t="shared" si="9"/>
        <v>2.3612910115177664E-9</v>
      </c>
      <c r="S56" s="22">
        <f t="shared" si="10"/>
        <v>5.5756952410745965E-18</v>
      </c>
      <c r="T56" s="62">
        <v>298</v>
      </c>
      <c r="U56" s="59">
        <f t="shared" si="11"/>
        <v>285.89</v>
      </c>
      <c r="V56" s="63">
        <f t="shared" si="12"/>
        <v>0.71441637218614085</v>
      </c>
      <c r="W56" s="64">
        <f t="shared" si="13"/>
        <v>5.1810331634490341</v>
      </c>
      <c r="X56" s="65">
        <f t="shared" si="0"/>
        <v>-3.1155290574344914E-8</v>
      </c>
      <c r="Y56" s="66">
        <f t="shared" si="1"/>
        <v>-3.1148377980270019E-8</v>
      </c>
      <c r="Z56" s="66">
        <f t="shared" si="2"/>
        <v>-3.1148379514004924E-8</v>
      </c>
      <c r="AA56" s="67">
        <f t="shared" si="3"/>
        <v>-3.1141468452984344E-8</v>
      </c>
      <c r="AB56" s="68">
        <f t="shared" si="15"/>
        <v>7.0208963542100166E-4</v>
      </c>
      <c r="AC56" s="69"/>
      <c r="AD56" s="70">
        <f t="shared" si="14"/>
        <v>7.0208963542100165</v>
      </c>
      <c r="AE56" s="70"/>
      <c r="AF56" s="74"/>
      <c r="AG56" s="71">
        <v>500</v>
      </c>
    </row>
    <row r="57" spans="5:33">
      <c r="E57" s="73">
        <v>0.5192592592592592</v>
      </c>
      <c r="G57" s="58">
        <v>12.88</v>
      </c>
      <c r="H57" s="58">
        <v>5.86</v>
      </c>
      <c r="I57" s="58">
        <v>8.6999999999999993</v>
      </c>
      <c r="J57" s="58">
        <v>12.93</v>
      </c>
      <c r="K57" s="58">
        <v>5.76</v>
      </c>
      <c r="L57" s="58">
        <v>10.28</v>
      </c>
      <c r="M57" s="59">
        <f t="shared" si="6"/>
        <v>12.905000000000001</v>
      </c>
      <c r="N57" s="59">
        <f t="shared" si="6"/>
        <v>5.8100000000000005</v>
      </c>
      <c r="O57" s="59">
        <f t="shared" si="6"/>
        <v>9.4899999999999984</v>
      </c>
      <c r="P57" s="60">
        <f t="shared" si="7"/>
        <v>0.18633035468861459</v>
      </c>
      <c r="Q57" s="22">
        <f t="shared" si="8"/>
        <v>1.5488166189124767E-6</v>
      </c>
      <c r="R57" s="61">
        <f t="shared" si="9"/>
        <v>2.3642361959684889E-9</v>
      </c>
      <c r="S57" s="22">
        <f t="shared" si="10"/>
        <v>5.5896127903275512E-18</v>
      </c>
      <c r="T57" s="62">
        <v>298</v>
      </c>
      <c r="U57" s="59">
        <f t="shared" si="11"/>
        <v>285.90499999999997</v>
      </c>
      <c r="V57" s="63">
        <f t="shared" si="12"/>
        <v>0.71349402797123018</v>
      </c>
      <c r="W57" s="64">
        <f t="shared" si="13"/>
        <v>5.1700414854174159</v>
      </c>
      <c r="X57" s="65">
        <f t="shared" si="0"/>
        <v>-3.1359429241562207E-8</v>
      </c>
      <c r="Y57" s="66">
        <f t="shared" si="1"/>
        <v>-3.1352422655505971E-8</v>
      </c>
      <c r="Z57" s="66">
        <f t="shared" si="2"/>
        <v>-3.1352424220976058E-8</v>
      </c>
      <c r="AA57" s="67">
        <f t="shared" si="3"/>
        <v>-3.1345419199690358E-8</v>
      </c>
      <c r="AB57" s="68">
        <f t="shared" si="15"/>
        <v>7.0177815163097515E-4</v>
      </c>
      <c r="AC57" s="69"/>
      <c r="AD57" s="70">
        <f t="shared" si="14"/>
        <v>7.0177815163097517</v>
      </c>
      <c r="AE57" s="70"/>
      <c r="AF57" s="74"/>
      <c r="AG57" s="71">
        <v>510</v>
      </c>
    </row>
    <row r="58" spans="5:33">
      <c r="E58" s="73">
        <v>0.51937500000000003</v>
      </c>
      <c r="G58" s="58">
        <v>12.9</v>
      </c>
      <c r="H58" s="58">
        <v>5.87</v>
      </c>
      <c r="I58" s="58">
        <v>8.7200000000000006</v>
      </c>
      <c r="J58" s="58">
        <v>12.95</v>
      </c>
      <c r="K58" s="58">
        <v>5.77</v>
      </c>
      <c r="L58" s="58">
        <v>10.27</v>
      </c>
      <c r="M58" s="59">
        <f t="shared" si="6"/>
        <v>12.925000000000001</v>
      </c>
      <c r="N58" s="59">
        <f t="shared" si="6"/>
        <v>5.82</v>
      </c>
      <c r="O58" s="59">
        <f t="shared" si="6"/>
        <v>9.495000000000001</v>
      </c>
      <c r="P58" s="60">
        <f t="shared" si="7"/>
        <v>0.18649024810969012</v>
      </c>
      <c r="Q58" s="22">
        <f t="shared" si="8"/>
        <v>1.5135612484362063E-6</v>
      </c>
      <c r="R58" s="61">
        <f t="shared" si="9"/>
        <v>2.4233305617629772E-9</v>
      </c>
      <c r="S58" s="22">
        <f t="shared" si="10"/>
        <v>5.8725310115744665E-18</v>
      </c>
      <c r="T58" s="62">
        <v>298</v>
      </c>
      <c r="U58" s="59">
        <f t="shared" si="11"/>
        <v>285.92500000000001</v>
      </c>
      <c r="V58" s="63">
        <f t="shared" si="12"/>
        <v>0.71226438622321275</v>
      </c>
      <c r="W58" s="64">
        <f t="shared" si="13"/>
        <v>5.1554239673098836</v>
      </c>
      <c r="X58" s="65">
        <f t="shared" si="0"/>
        <v>-3.3053681270085786E-8</v>
      </c>
      <c r="Y58" s="66">
        <f t="shared" si="1"/>
        <v>-3.3045893665388154E-8</v>
      </c>
      <c r="Z58" s="66">
        <f t="shared" si="2"/>
        <v>-3.3045895500184893E-8</v>
      </c>
      <c r="AA58" s="67">
        <f t="shared" si="3"/>
        <v>-3.3038109729419431E-8</v>
      </c>
      <c r="AB58" s="68">
        <f t="shared" si="15"/>
        <v>7.0146462739398481E-4</v>
      </c>
      <c r="AC58" s="69"/>
      <c r="AD58" s="70">
        <f t="shared" si="14"/>
        <v>7.0146462739398476</v>
      </c>
      <c r="AE58" s="70"/>
      <c r="AF58" s="74"/>
      <c r="AG58" s="71">
        <v>520</v>
      </c>
    </row>
    <row r="59" spans="5:33">
      <c r="E59" s="73">
        <v>0.51949074074074075</v>
      </c>
      <c r="G59" s="58">
        <v>12.91</v>
      </c>
      <c r="H59" s="58">
        <v>5.87</v>
      </c>
      <c r="I59" s="58">
        <v>8.73</v>
      </c>
      <c r="J59" s="58">
        <v>12.97</v>
      </c>
      <c r="K59" s="58">
        <v>5.77</v>
      </c>
      <c r="L59" s="58">
        <v>10.32</v>
      </c>
      <c r="M59" s="59">
        <f t="shared" si="6"/>
        <v>12.940000000000001</v>
      </c>
      <c r="N59" s="59">
        <f t="shared" si="6"/>
        <v>5.82</v>
      </c>
      <c r="O59" s="59">
        <f t="shared" si="6"/>
        <v>9.5250000000000004</v>
      </c>
      <c r="P59" s="60">
        <f t="shared" si="7"/>
        <v>0.18712593907870642</v>
      </c>
      <c r="Q59" s="22">
        <f t="shared" si="8"/>
        <v>1.5135612484362063E-6</v>
      </c>
      <c r="R59" s="61">
        <f t="shared" si="9"/>
        <v>2.4263531267304686E-9</v>
      </c>
      <c r="S59" s="22">
        <f t="shared" si="10"/>
        <v>5.8871894955947213E-18</v>
      </c>
      <c r="T59" s="62">
        <v>298</v>
      </c>
      <c r="U59" s="59">
        <f t="shared" si="11"/>
        <v>285.94</v>
      </c>
      <c r="V59" s="63">
        <f t="shared" si="12"/>
        <v>0.71134226779636012</v>
      </c>
      <c r="W59" s="64">
        <f t="shared" si="13"/>
        <v>5.1444892943619394</v>
      </c>
      <c r="X59" s="65">
        <f t="shared" si="0"/>
        <v>-3.3304113037955167E-8</v>
      </c>
      <c r="Y59" s="66">
        <f t="shared" si="1"/>
        <v>-3.3296203254099499E-8</v>
      </c>
      <c r="Z59" s="66">
        <f t="shared" si="2"/>
        <v>-3.329620513268671E-8</v>
      </c>
      <c r="AA59" s="67">
        <f t="shared" si="3"/>
        <v>-3.3288297226525911E-8</v>
      </c>
      <c r="AB59" s="68">
        <f t="shared" si="15"/>
        <v>7.0113416844510038E-4</v>
      </c>
      <c r="AC59" s="69"/>
      <c r="AD59" s="70">
        <f t="shared" si="14"/>
        <v>7.0113416844510041</v>
      </c>
      <c r="AE59" s="70"/>
      <c r="AF59" s="74"/>
      <c r="AG59" s="71">
        <v>530</v>
      </c>
    </row>
    <row r="60" spans="5:33">
      <c r="E60" s="73">
        <v>0.51960648148148147</v>
      </c>
      <c r="G60" s="58">
        <v>12.93</v>
      </c>
      <c r="H60" s="58">
        <v>5.87</v>
      </c>
      <c r="I60" s="58">
        <v>8.75</v>
      </c>
      <c r="J60" s="58">
        <v>12.99</v>
      </c>
      <c r="K60" s="58">
        <v>5.77</v>
      </c>
      <c r="L60" s="58">
        <v>10.33</v>
      </c>
      <c r="M60" s="59">
        <f t="shared" si="6"/>
        <v>12.96</v>
      </c>
      <c r="N60" s="59">
        <f t="shared" si="6"/>
        <v>5.82</v>
      </c>
      <c r="O60" s="59">
        <f t="shared" si="6"/>
        <v>9.5399999999999991</v>
      </c>
      <c r="P60" s="60">
        <f t="shared" si="7"/>
        <v>0.18748271149989928</v>
      </c>
      <c r="Q60" s="22">
        <f t="shared" si="8"/>
        <v>1.5135612484362063E-6</v>
      </c>
      <c r="R60" s="61">
        <f t="shared" si="9"/>
        <v>2.4303890785740527E-9</v>
      </c>
      <c r="S60" s="22">
        <f t="shared" si="10"/>
        <v>5.9067910732520326E-18</v>
      </c>
      <c r="T60" s="62">
        <v>298</v>
      </c>
      <c r="U60" s="59">
        <f t="shared" si="11"/>
        <v>285.95999999999998</v>
      </c>
      <c r="V60" s="63">
        <f t="shared" si="12"/>
        <v>0.71011292704381745</v>
      </c>
      <c r="W60" s="64">
        <f t="shared" si="13"/>
        <v>5.1299475766479823</v>
      </c>
      <c r="X60" s="65">
        <f t="shared" si="0"/>
        <v>-3.3557666161773672E-8</v>
      </c>
      <c r="Y60" s="66">
        <f t="shared" si="1"/>
        <v>-3.3549631665343445E-8</v>
      </c>
      <c r="Z60" s="66">
        <f t="shared" si="2"/>
        <v>-3.35496335889913E-8</v>
      </c>
      <c r="AA60" s="67">
        <f t="shared" si="3"/>
        <v>-3.3541601015287805E-8</v>
      </c>
      <c r="AB60" s="68">
        <f t="shared" si="15"/>
        <v>7.0080120640003696E-4</v>
      </c>
      <c r="AC60" s="69"/>
      <c r="AD60" s="70">
        <f t="shared" si="14"/>
        <v>7.0080120640003694</v>
      </c>
      <c r="AE60" s="70"/>
      <c r="AF60" s="74"/>
      <c r="AG60" s="71">
        <v>540</v>
      </c>
    </row>
    <row r="61" spans="5:33">
      <c r="E61" s="73">
        <v>0.5197222222222222</v>
      </c>
      <c r="G61" s="58">
        <v>12.95</v>
      </c>
      <c r="H61" s="58">
        <v>5.88</v>
      </c>
      <c r="I61" s="58">
        <v>8.7899999999999991</v>
      </c>
      <c r="J61" s="58">
        <v>13.01</v>
      </c>
      <c r="K61" s="58">
        <v>5.77</v>
      </c>
      <c r="L61" s="58">
        <v>10.38</v>
      </c>
      <c r="M61" s="59">
        <f t="shared" si="6"/>
        <v>12.98</v>
      </c>
      <c r="N61" s="59">
        <f t="shared" si="6"/>
        <v>5.8249999999999993</v>
      </c>
      <c r="O61" s="59">
        <f t="shared" si="6"/>
        <v>9.5850000000000009</v>
      </c>
      <c r="P61" s="60">
        <f t="shared" si="7"/>
        <v>0.18842948401512805</v>
      </c>
      <c r="Q61" s="22">
        <f t="shared" si="8"/>
        <v>1.4962356560944341E-6</v>
      </c>
      <c r="R61" s="61">
        <f t="shared" si="9"/>
        <v>2.4626211347723898E-9</v>
      </c>
      <c r="S61" s="22">
        <f t="shared" si="10"/>
        <v>6.0645028534276528E-18</v>
      </c>
      <c r="T61" s="62">
        <v>298</v>
      </c>
      <c r="U61" s="59">
        <f t="shared" si="11"/>
        <v>285.98</v>
      </c>
      <c r="V61" s="63">
        <f t="shared" si="12"/>
        <v>0.70888375823906469</v>
      </c>
      <c r="W61" s="64">
        <f t="shared" si="13"/>
        <v>5.1154489887441565</v>
      </c>
      <c r="X61" s="65">
        <f t="shared" si="0"/>
        <v>-3.4709166538234199E-8</v>
      </c>
      <c r="Y61" s="66">
        <f t="shared" si="1"/>
        <v>-3.4700567072018664E-8</v>
      </c>
      <c r="Z61" s="66">
        <f t="shared" si="2"/>
        <v>-3.4700569202603365E-8</v>
      </c>
      <c r="AA61" s="67">
        <f t="shared" si="3"/>
        <v>-3.469197186591679E-8</v>
      </c>
      <c r="AB61" s="68">
        <f t="shared" si="15"/>
        <v>7.0046571007056078E-4</v>
      </c>
      <c r="AC61" s="69"/>
      <c r="AD61" s="70">
        <f t="shared" si="14"/>
        <v>7.0046571007056082</v>
      </c>
      <c r="AE61" s="70"/>
      <c r="AF61" s="74"/>
      <c r="AG61" s="71">
        <v>550</v>
      </c>
    </row>
    <row r="62" spans="5:33">
      <c r="E62" s="73">
        <v>0.51983796296296292</v>
      </c>
      <c r="G62" s="58">
        <v>12.97</v>
      </c>
      <c r="H62" s="58">
        <v>5.88</v>
      </c>
      <c r="I62" s="58">
        <v>8.8000000000000007</v>
      </c>
      <c r="J62" s="58">
        <v>13.02</v>
      </c>
      <c r="K62" s="58">
        <v>5.77</v>
      </c>
      <c r="L62" s="58">
        <v>10.41</v>
      </c>
      <c r="M62" s="59">
        <f t="shared" si="6"/>
        <v>12.995000000000001</v>
      </c>
      <c r="N62" s="59">
        <f t="shared" si="6"/>
        <v>5.8249999999999993</v>
      </c>
      <c r="O62" s="59">
        <f t="shared" si="6"/>
        <v>9.6050000000000004</v>
      </c>
      <c r="P62" s="60">
        <f t="shared" si="7"/>
        <v>0.18886959974995104</v>
      </c>
      <c r="Q62" s="22">
        <f t="shared" si="8"/>
        <v>1.4962356560944341E-6</v>
      </c>
      <c r="R62" s="61">
        <f t="shared" si="9"/>
        <v>2.4656927059759287E-9</v>
      </c>
      <c r="S62" s="22">
        <f t="shared" si="10"/>
        <v>6.0796405203028976E-18</v>
      </c>
      <c r="T62" s="62">
        <v>298</v>
      </c>
      <c r="U62" s="59">
        <f t="shared" si="11"/>
        <v>285.995</v>
      </c>
      <c r="V62" s="63">
        <f t="shared" si="12"/>
        <v>0.70796199445454322</v>
      </c>
      <c r="W62" s="64">
        <f t="shared" si="13"/>
        <v>5.1046032712582958</v>
      </c>
      <c r="X62" s="65">
        <f t="shared" si="0"/>
        <v>-3.4933865718752322E-8</v>
      </c>
      <c r="Y62" s="66">
        <f t="shared" si="1"/>
        <v>-3.4925150232603967E-8</v>
      </c>
      <c r="Z62" s="66">
        <f t="shared" si="2"/>
        <v>-3.4925152406989682E-8</v>
      </c>
      <c r="AA62" s="67">
        <f t="shared" si="3"/>
        <v>-3.4916439094142091E-8</v>
      </c>
      <c r="AB62" s="68">
        <f t="shared" si="15"/>
        <v>7.0011870438563847E-4</v>
      </c>
      <c r="AC62" s="69"/>
      <c r="AD62" s="70">
        <f t="shared" si="14"/>
        <v>7.001187043856385</v>
      </c>
      <c r="AE62" s="70"/>
      <c r="AF62" s="74"/>
      <c r="AG62" s="71">
        <v>560</v>
      </c>
    </row>
    <row r="63" spans="5:33">
      <c r="E63" s="73">
        <v>0.51995370370370364</v>
      </c>
      <c r="G63" s="58">
        <v>12.99</v>
      </c>
      <c r="H63" s="58">
        <v>5.88</v>
      </c>
      <c r="I63" s="58">
        <v>8.7899999999999991</v>
      </c>
      <c r="J63" s="58">
        <v>13.04</v>
      </c>
      <c r="K63" s="58">
        <v>5.77</v>
      </c>
      <c r="L63" s="58">
        <v>10.44</v>
      </c>
      <c r="M63" s="59">
        <f t="shared" si="6"/>
        <v>13.015000000000001</v>
      </c>
      <c r="N63" s="59">
        <f t="shared" si="6"/>
        <v>5.8249999999999993</v>
      </c>
      <c r="O63" s="59">
        <f t="shared" si="6"/>
        <v>9.6149999999999984</v>
      </c>
      <c r="P63" s="60">
        <f t="shared" si="7"/>
        <v>0.18912892464529585</v>
      </c>
      <c r="Q63" s="22">
        <f t="shared" si="8"/>
        <v>1.4962356560944341E-6</v>
      </c>
      <c r="R63" s="61">
        <f t="shared" si="9"/>
        <v>2.46979409456309E-9</v>
      </c>
      <c r="S63" s="22">
        <f t="shared" si="10"/>
        <v>6.0998828695387135E-18</v>
      </c>
      <c r="T63" s="62">
        <v>298</v>
      </c>
      <c r="U63" s="59">
        <f t="shared" si="11"/>
        <v>286.01499999999999</v>
      </c>
      <c r="V63" s="63">
        <f t="shared" si="12"/>
        <v>0.70673312647163844</v>
      </c>
      <c r="W63" s="64">
        <f t="shared" si="13"/>
        <v>5.0901798388639978</v>
      </c>
      <c r="X63" s="65">
        <f t="shared" si="0"/>
        <v>-3.5180199868252455E-8</v>
      </c>
      <c r="Y63" s="66">
        <f t="shared" si="1"/>
        <v>-3.5171356623826046E-8</v>
      </c>
      <c r="Z63" s="66">
        <f t="shared" si="2"/>
        <v>-3.5171358846751791E-8</v>
      </c>
      <c r="AA63" s="67">
        <f t="shared" si="3"/>
        <v>-3.5162517824133574E-8</v>
      </c>
      <c r="AB63" s="68">
        <f t="shared" si="15"/>
        <v>6.9976945286881833E-4</v>
      </c>
      <c r="AC63" s="69"/>
      <c r="AD63" s="70">
        <f t="shared" si="14"/>
        <v>6.9976945286881831</v>
      </c>
      <c r="AE63" s="70"/>
      <c r="AF63" s="74"/>
      <c r="AG63" s="71">
        <v>570</v>
      </c>
    </row>
    <row r="64" spans="5:33">
      <c r="E64" s="73">
        <v>0.52006944444444447</v>
      </c>
      <c r="G64" s="58">
        <v>13.01</v>
      </c>
      <c r="H64" s="58">
        <v>5.88</v>
      </c>
      <c r="I64" s="58">
        <v>8.83</v>
      </c>
      <c r="J64" s="58">
        <v>13.06</v>
      </c>
      <c r="K64" s="58">
        <v>5.77</v>
      </c>
      <c r="L64" s="58">
        <v>10.44</v>
      </c>
      <c r="M64" s="59">
        <f t="shared" si="6"/>
        <v>13.035</v>
      </c>
      <c r="N64" s="59">
        <f t="shared" si="6"/>
        <v>5.8249999999999993</v>
      </c>
      <c r="O64" s="59">
        <f t="shared" si="6"/>
        <v>9.6349999999999998</v>
      </c>
      <c r="P64" s="60">
        <f t="shared" si="7"/>
        <v>0.18958518875612201</v>
      </c>
      <c r="Q64" s="22">
        <f t="shared" si="8"/>
        <v>1.4962356560944341E-6</v>
      </c>
      <c r="R64" s="61">
        <f t="shared" si="9"/>
        <v>2.473902305325741E-9</v>
      </c>
      <c r="S64" s="22">
        <f t="shared" si="10"/>
        <v>6.1201926162960161E-18</v>
      </c>
      <c r="T64" s="62">
        <v>298</v>
      </c>
      <c r="U64" s="59">
        <f t="shared" si="11"/>
        <v>286.03500000000003</v>
      </c>
      <c r="V64" s="63">
        <f t="shared" si="12"/>
        <v>0.70550443033734811</v>
      </c>
      <c r="W64" s="64">
        <f t="shared" si="13"/>
        <v>5.0757991694132496</v>
      </c>
      <c r="X64" s="65">
        <f t="shared" si="0"/>
        <v>-3.5464897449181675E-8</v>
      </c>
      <c r="Y64" s="66">
        <f t="shared" si="1"/>
        <v>-3.5455905977558702E-8</v>
      </c>
      <c r="Z64" s="66">
        <f t="shared" si="2"/>
        <v>-3.545590825718075E-8</v>
      </c>
      <c r="AA64" s="67">
        <f t="shared" si="3"/>
        <v>-3.5446919064023915E-8</v>
      </c>
      <c r="AB64" s="68">
        <f t="shared" si="15"/>
        <v>6.9941773928776244E-4</v>
      </c>
      <c r="AC64" s="69"/>
      <c r="AD64" s="70">
        <f t="shared" si="14"/>
        <v>6.9941773928776243</v>
      </c>
      <c r="AE64" s="70"/>
      <c r="AF64" s="74"/>
      <c r="AG64" s="71">
        <v>580</v>
      </c>
    </row>
    <row r="65" spans="5:33">
      <c r="E65" s="73">
        <v>0.52018518518518519</v>
      </c>
      <c r="G65" s="58">
        <v>13.02</v>
      </c>
      <c r="H65" s="58">
        <v>5.89</v>
      </c>
      <c r="I65" s="58">
        <v>8.86</v>
      </c>
      <c r="J65" s="58">
        <v>13.08</v>
      </c>
      <c r="K65" s="58">
        <v>5.78</v>
      </c>
      <c r="L65" s="58">
        <v>10.46</v>
      </c>
      <c r="M65" s="59">
        <f t="shared" si="6"/>
        <v>13.05</v>
      </c>
      <c r="N65" s="59">
        <f t="shared" si="6"/>
        <v>5.835</v>
      </c>
      <c r="O65" s="59">
        <f t="shared" si="6"/>
        <v>9.66</v>
      </c>
      <c r="P65" s="60">
        <f t="shared" si="7"/>
        <v>0.19012440166315633</v>
      </c>
      <c r="Q65" s="22">
        <f t="shared" si="8"/>
        <v>1.4621771744567165E-6</v>
      </c>
      <c r="R65" s="61">
        <f t="shared" si="9"/>
        <v>2.5346844084115744E-9</v>
      </c>
      <c r="S65" s="22">
        <f t="shared" si="10"/>
        <v>6.4246250502447326E-18</v>
      </c>
      <c r="T65" s="62">
        <v>298</v>
      </c>
      <c r="U65" s="59">
        <f t="shared" si="11"/>
        <v>286.05</v>
      </c>
      <c r="V65" s="63">
        <f t="shared" si="12"/>
        <v>0.70458302099060366</v>
      </c>
      <c r="W65" s="64">
        <f t="shared" si="13"/>
        <v>5.0650416507249787</v>
      </c>
      <c r="X65" s="65">
        <f t="shared" si="0"/>
        <v>-3.7395216690719152E-8</v>
      </c>
      <c r="Y65" s="66">
        <f t="shared" si="1"/>
        <v>-3.7385214717571885E-8</v>
      </c>
      <c r="Z65" s="66">
        <f t="shared" si="2"/>
        <v>-3.7385217392766094E-8</v>
      </c>
      <c r="AA65" s="67">
        <f t="shared" si="3"/>
        <v>-3.7375218093381973E-8</v>
      </c>
      <c r="AB65" s="68">
        <f t="shared" si="15"/>
        <v>6.9906318021279129E-4</v>
      </c>
      <c r="AC65" s="69"/>
      <c r="AD65" s="70">
        <f t="shared" si="14"/>
        <v>6.990631802127913</v>
      </c>
      <c r="AE65" s="70"/>
      <c r="AF65" s="74"/>
      <c r="AG65" s="71">
        <v>590</v>
      </c>
    </row>
    <row r="66" spans="5:33">
      <c r="E66" s="73">
        <v>0.52030092592592592</v>
      </c>
      <c r="G66" s="58">
        <v>13.04</v>
      </c>
      <c r="H66" s="58">
        <v>5.89</v>
      </c>
      <c r="I66" s="58">
        <v>8.85</v>
      </c>
      <c r="J66" s="58">
        <v>13.09</v>
      </c>
      <c r="K66" s="58">
        <v>5.78</v>
      </c>
      <c r="L66" s="58">
        <v>10.5</v>
      </c>
      <c r="M66" s="59">
        <f t="shared" si="6"/>
        <v>13.065</v>
      </c>
      <c r="N66" s="59">
        <f t="shared" si="6"/>
        <v>5.835</v>
      </c>
      <c r="O66" s="59">
        <f t="shared" si="6"/>
        <v>9.6750000000000007</v>
      </c>
      <c r="P66" s="60">
        <f t="shared" si="7"/>
        <v>0.19046701783584896</v>
      </c>
      <c r="Q66" s="22">
        <f t="shared" si="8"/>
        <v>1.4621771744567165E-6</v>
      </c>
      <c r="R66" s="61">
        <f t="shared" si="9"/>
        <v>2.5378458624935699E-9</v>
      </c>
      <c r="S66" s="22">
        <f t="shared" si="10"/>
        <v>6.4406616217757317E-18</v>
      </c>
      <c r="T66" s="62">
        <v>298</v>
      </c>
      <c r="U66" s="59">
        <f t="shared" si="11"/>
        <v>286.065</v>
      </c>
      <c r="V66" s="63">
        <f t="shared" si="12"/>
        <v>0.70366170827323005</v>
      </c>
      <c r="W66" s="64">
        <f t="shared" si="13"/>
        <v>5.0543080558161648</v>
      </c>
      <c r="X66" s="65">
        <f t="shared" si="0"/>
        <v>-3.7615744869063072E-8</v>
      </c>
      <c r="Y66" s="66">
        <f t="shared" si="1"/>
        <v>-3.7605619165082394E-8</v>
      </c>
      <c r="Z66" s="66">
        <f t="shared" si="2"/>
        <v>-3.7605621890799558E-8</v>
      </c>
      <c r="AA66" s="67">
        <f t="shared" si="3"/>
        <v>-3.7595498911068572E-8</v>
      </c>
      <c r="AB66" s="68">
        <f t="shared" si="15"/>
        <v>6.9868932804778333E-4</v>
      </c>
      <c r="AC66" s="69"/>
      <c r="AD66" s="70">
        <f t="shared" si="14"/>
        <v>6.9868932804778332</v>
      </c>
      <c r="AE66" s="70"/>
      <c r="AF66" s="74"/>
      <c r="AG66" s="71">
        <v>600</v>
      </c>
    </row>
    <row r="67" spans="5:33">
      <c r="E67" s="73">
        <v>0.52041666666666664</v>
      </c>
      <c r="G67" s="58">
        <v>13.06</v>
      </c>
      <c r="H67" s="58">
        <v>5.89</v>
      </c>
      <c r="I67" s="58">
        <v>8.9</v>
      </c>
      <c r="J67" s="58">
        <v>13.12</v>
      </c>
      <c r="K67" s="58">
        <v>5.78</v>
      </c>
      <c r="L67" s="58">
        <v>10.52</v>
      </c>
      <c r="M67" s="59">
        <f t="shared" si="6"/>
        <v>13.09</v>
      </c>
      <c r="N67" s="59">
        <f t="shared" si="6"/>
        <v>5.835</v>
      </c>
      <c r="O67" s="59">
        <f t="shared" si="6"/>
        <v>9.7100000000000009</v>
      </c>
      <c r="P67" s="60">
        <f t="shared" si="7"/>
        <v>0.19123537075804581</v>
      </c>
      <c r="Q67" s="22">
        <f t="shared" si="8"/>
        <v>1.4621771744567165E-6</v>
      </c>
      <c r="R67" s="61">
        <f t="shared" si="9"/>
        <v>2.5431237177467731E-9</v>
      </c>
      <c r="S67" s="22">
        <f t="shared" si="10"/>
        <v>6.4674782437661683E-18</v>
      </c>
      <c r="T67" s="62">
        <v>298</v>
      </c>
      <c r="U67" s="59">
        <f t="shared" si="11"/>
        <v>286.08999999999997</v>
      </c>
      <c r="V67" s="63">
        <f t="shared" si="12"/>
        <v>0.70212640176825336</v>
      </c>
      <c r="W67" s="64">
        <f t="shared" si="13"/>
        <v>5.0364717438462732</v>
      </c>
      <c r="X67" s="65">
        <f t="shared" si="0"/>
        <v>-3.8038562182911134E-8</v>
      </c>
      <c r="Y67" s="66">
        <f t="shared" si="1"/>
        <v>-3.8028201988774087E-8</v>
      </c>
      <c r="Z67" s="66">
        <f t="shared" si="2"/>
        <v>-3.8028204810479651E-8</v>
      </c>
      <c r="AA67" s="67">
        <f t="shared" si="3"/>
        <v>-3.8017847436511128E-8</v>
      </c>
      <c r="AB67" s="68">
        <f t="shared" si="15"/>
        <v>6.9831327183796348E-4</v>
      </c>
      <c r="AC67" s="69"/>
      <c r="AD67" s="70">
        <f t="shared" si="14"/>
        <v>6.9831327183796352</v>
      </c>
      <c r="AE67" s="70"/>
      <c r="AF67" s="74"/>
      <c r="AG67" s="71">
        <v>610</v>
      </c>
    </row>
    <row r="68" spans="5:33">
      <c r="E68" s="73">
        <v>0.52053240740740736</v>
      </c>
      <c r="G68" s="58">
        <v>13.08</v>
      </c>
      <c r="H68" s="58">
        <v>5.9</v>
      </c>
      <c r="I68" s="58">
        <v>8.92</v>
      </c>
      <c r="J68" s="58">
        <v>13.13</v>
      </c>
      <c r="K68" s="58">
        <v>5.78</v>
      </c>
      <c r="L68" s="58">
        <v>10.51</v>
      </c>
      <c r="M68" s="59">
        <f t="shared" si="6"/>
        <v>13.105</v>
      </c>
      <c r="N68" s="59">
        <f t="shared" si="6"/>
        <v>5.84</v>
      </c>
      <c r="O68" s="59">
        <f t="shared" si="6"/>
        <v>9.7149999999999999</v>
      </c>
      <c r="P68" s="60">
        <f t="shared" si="7"/>
        <v>0.1913814952763761</v>
      </c>
      <c r="Q68" s="22">
        <f t="shared" si="8"/>
        <v>1.445439770745926E-6</v>
      </c>
      <c r="R68" s="61">
        <f t="shared" si="9"/>
        <v>2.5757804125539366E-9</v>
      </c>
      <c r="S68" s="22">
        <f t="shared" si="10"/>
        <v>6.6346447336965279E-18</v>
      </c>
      <c r="T68" s="62">
        <v>298</v>
      </c>
      <c r="U68" s="59">
        <f t="shared" si="11"/>
        <v>286.10500000000002</v>
      </c>
      <c r="V68" s="63">
        <f t="shared" si="12"/>
        <v>0.70120534665489054</v>
      </c>
      <c r="W68" s="64">
        <f t="shared" si="13"/>
        <v>5.0258016740020004</v>
      </c>
      <c r="X68" s="65">
        <f t="shared" si="0"/>
        <v>-3.9113168243010842E-8</v>
      </c>
      <c r="Y68" s="66">
        <f t="shared" si="1"/>
        <v>-3.9102208452082741E-8</v>
      </c>
      <c r="Z68" s="66">
        <f t="shared" si="2"/>
        <v>-3.910221152309495E-8</v>
      </c>
      <c r="AA68" s="67">
        <f t="shared" si="3"/>
        <v>-3.9091254801457999E-8</v>
      </c>
      <c r="AB68" s="68">
        <f t="shared" si="15"/>
        <v>6.9793298979926692E-4</v>
      </c>
      <c r="AC68" s="69"/>
      <c r="AD68" s="70">
        <f t="shared" si="14"/>
        <v>6.9793298979926695</v>
      </c>
      <c r="AE68" s="70"/>
      <c r="AF68" s="74"/>
      <c r="AG68" s="71">
        <v>620</v>
      </c>
    </row>
    <row r="69" spans="5:33">
      <c r="E69" s="73">
        <v>0.52064814814814819</v>
      </c>
      <c r="G69" s="58">
        <v>13.1</v>
      </c>
      <c r="H69" s="58">
        <v>5.9</v>
      </c>
      <c r="I69" s="58">
        <v>8.94</v>
      </c>
      <c r="J69" s="58">
        <v>13.15</v>
      </c>
      <c r="K69" s="58">
        <v>5.78</v>
      </c>
      <c r="L69" s="58">
        <v>10.54</v>
      </c>
      <c r="M69" s="59">
        <f t="shared" si="6"/>
        <v>13.125</v>
      </c>
      <c r="N69" s="59">
        <f t="shared" si="6"/>
        <v>5.84</v>
      </c>
      <c r="O69" s="59">
        <f t="shared" si="6"/>
        <v>9.7399999999999984</v>
      </c>
      <c r="P69" s="60">
        <f t="shared" si="7"/>
        <v>0.19193772030075532</v>
      </c>
      <c r="Q69" s="22">
        <f t="shared" si="8"/>
        <v>1.445439770745926E-6</v>
      </c>
      <c r="R69" s="61">
        <f t="shared" si="9"/>
        <v>2.5800649190382519E-9</v>
      </c>
      <c r="S69" s="22">
        <f t="shared" si="10"/>
        <v>6.656734986451861E-18</v>
      </c>
      <c r="T69" s="62">
        <v>298</v>
      </c>
      <c r="U69" s="59">
        <f t="shared" si="11"/>
        <v>286.125</v>
      </c>
      <c r="V69" s="63">
        <f t="shared" si="12"/>
        <v>0.69997742339346969</v>
      </c>
      <c r="W69" s="64">
        <f t="shared" si="13"/>
        <v>5.0116118030782486</v>
      </c>
      <c r="X69" s="65">
        <f t="shared" si="0"/>
        <v>-3.9446776382404569E-8</v>
      </c>
      <c r="Y69" s="66">
        <f t="shared" si="1"/>
        <v>-3.9435622586367698E-8</v>
      </c>
      <c r="Z69" s="66">
        <f t="shared" si="2"/>
        <v>-3.9435625740165738E-8</v>
      </c>
      <c r="AA69" s="67">
        <f t="shared" si="3"/>
        <v>-3.9424475096143413E-8</v>
      </c>
      <c r="AB69" s="68">
        <f t="shared" si="15"/>
        <v>6.975419676942755E-4</v>
      </c>
      <c r="AC69" s="69"/>
      <c r="AD69" s="70">
        <f t="shared" si="14"/>
        <v>6.9754196769427548</v>
      </c>
      <c r="AE69" s="70"/>
      <c r="AF69" s="74"/>
      <c r="AG69" s="71">
        <v>630</v>
      </c>
    </row>
    <row r="70" spans="5:33">
      <c r="E70" s="73">
        <v>0.52076388888888892</v>
      </c>
      <c r="G70" s="58">
        <v>13.12</v>
      </c>
      <c r="H70" s="58">
        <v>5.9</v>
      </c>
      <c r="I70" s="58">
        <v>8.94</v>
      </c>
      <c r="J70" s="58">
        <v>13.17</v>
      </c>
      <c r="K70" s="58">
        <v>5.79</v>
      </c>
      <c r="L70" s="58">
        <v>10.58</v>
      </c>
      <c r="M70" s="59">
        <f t="shared" ref="M70:O133" si="16">(G70+J70)/2</f>
        <v>13.145</v>
      </c>
      <c r="N70" s="59">
        <f t="shared" si="16"/>
        <v>5.8450000000000006</v>
      </c>
      <c r="O70" s="59">
        <f t="shared" si="16"/>
        <v>9.76</v>
      </c>
      <c r="P70" s="60">
        <f t="shared" si="7"/>
        <v>0.19239575157630942</v>
      </c>
      <c r="Q70" s="22">
        <f t="shared" si="8"/>
        <v>1.4288939585110987E-6</v>
      </c>
      <c r="R70" s="61">
        <f t="shared" si="9"/>
        <v>2.6142819907816011E-9</v>
      </c>
      <c r="S70" s="22">
        <f t="shared" si="10"/>
        <v>6.8344703273250114E-18</v>
      </c>
      <c r="T70" s="62">
        <v>298</v>
      </c>
      <c r="U70" s="59">
        <f t="shared" si="11"/>
        <v>286.14499999999998</v>
      </c>
      <c r="V70" s="63">
        <f t="shared" si="12"/>
        <v>0.69874967178254133</v>
      </c>
      <c r="W70" s="64">
        <f t="shared" si="13"/>
        <v>4.9974639710961215</v>
      </c>
      <c r="X70" s="65">
        <f t="shared" ref="X70:X133" si="17">-($B$2/W70)*P70*S70*AB70</f>
        <v>-4.0688568594678852E-8</v>
      </c>
      <c r="Y70" s="66">
        <f t="shared" ref="Y70:Y133" si="18">-(AB70+(5*X70))*$B$2*S70*P70/W70</f>
        <v>-4.0676694784978443E-8</v>
      </c>
      <c r="Z70" s="66">
        <f t="shared" ref="Z70:Z133" si="19">-(AB70+5*Y70)*$B$2*P70*S70/W70</f>
        <v>-4.0676698250014497E-8</v>
      </c>
      <c r="AA70" s="67">
        <f t="shared" ref="AA70:AA133" si="20">-(AB70+(10*Z70))*$B$2*P70*S70/W70</f>
        <v>-4.0664827903327778E-8</v>
      </c>
      <c r="AB70" s="68">
        <f t="shared" si="15"/>
        <v>6.9714761144738942E-4</v>
      </c>
      <c r="AC70" s="69"/>
      <c r="AD70" s="70">
        <f t="shared" si="14"/>
        <v>6.9714761144738944</v>
      </c>
      <c r="AE70" s="70"/>
      <c r="AF70" s="74"/>
      <c r="AG70" s="71">
        <v>640</v>
      </c>
    </row>
    <row r="71" spans="5:33">
      <c r="E71" s="73">
        <v>0.52087962962962964</v>
      </c>
      <c r="G71" s="58">
        <v>13.13</v>
      </c>
      <c r="H71" s="58">
        <v>5.9</v>
      </c>
      <c r="I71" s="58">
        <v>8.9700000000000006</v>
      </c>
      <c r="J71" s="58">
        <v>13.19</v>
      </c>
      <c r="K71" s="58">
        <v>5.79</v>
      </c>
      <c r="L71" s="58">
        <v>10.58</v>
      </c>
      <c r="M71" s="59">
        <f t="shared" si="16"/>
        <v>13.16</v>
      </c>
      <c r="N71" s="59">
        <f t="shared" si="16"/>
        <v>5.8450000000000006</v>
      </c>
      <c r="O71" s="59">
        <f t="shared" si="16"/>
        <v>9.7750000000000004</v>
      </c>
      <c r="P71" s="60">
        <f t="shared" ref="P71:P134" si="21">((O71/32000)*(1/((-0.026*M71+1.9067)/1000)))/1.013</f>
        <v>0.19273947484016793</v>
      </c>
      <c r="Q71" s="22">
        <f t="shared" ref="Q71:Q134" si="22">POWER(10, -N71)</f>
        <v>1.4288939585110987E-6</v>
      </c>
      <c r="R71" s="61">
        <f t="shared" ref="R71:R134" si="23">(0.00000000000001*(0.1253*EXP(0.0831*M71)))/Q71</f>
        <v>2.6175427251135827E-9</v>
      </c>
      <c r="S71" s="22">
        <f t="shared" ref="S71:S134" si="24">POWER(R71, 2)</f>
        <v>6.8515299177950408E-18</v>
      </c>
      <c r="T71" s="62">
        <v>298</v>
      </c>
      <c r="U71" s="59">
        <f t="shared" ref="U71:U134" si="25">273+M71</f>
        <v>286.16000000000003</v>
      </c>
      <c r="V71" s="63">
        <f t="shared" ref="V71:V134" si="26">((1/U71)-(1/298))*5026</f>
        <v>0.6978289706983265</v>
      </c>
      <c r="W71" s="64">
        <f t="shared" ref="W71:W134" si="27">POWER(10,V71)</f>
        <v>4.9868806067912832</v>
      </c>
      <c r="X71" s="65">
        <f t="shared" si="17"/>
        <v>-4.0925833152746896E-8</v>
      </c>
      <c r="Y71" s="66">
        <f t="shared" si="18"/>
        <v>-4.0913813448200187E-8</v>
      </c>
      <c r="Z71" s="66">
        <f t="shared" si="19"/>
        <v>-4.0913816978324959E-8</v>
      </c>
      <c r="AA71" s="67">
        <f t="shared" si="20"/>
        <v>-4.0901800801829459E-8</v>
      </c>
      <c r="AB71" s="68">
        <f t="shared" si="15"/>
        <v>6.9674084447644282E-4</v>
      </c>
      <c r="AC71" s="69"/>
      <c r="AD71" s="70">
        <f t="shared" ref="AD71:AD134" si="28">AB71*10000</f>
        <v>6.9674084447644278</v>
      </c>
      <c r="AE71" s="70"/>
      <c r="AF71" s="74"/>
      <c r="AG71" s="71">
        <v>650</v>
      </c>
    </row>
    <row r="72" spans="5:33">
      <c r="E72" s="73">
        <v>0.52099537037037036</v>
      </c>
      <c r="G72" s="58">
        <v>13.15</v>
      </c>
      <c r="H72" s="58">
        <v>5.9</v>
      </c>
      <c r="I72" s="58">
        <v>8.9499999999999993</v>
      </c>
      <c r="J72" s="58">
        <v>13.21</v>
      </c>
      <c r="K72" s="58">
        <v>5.79</v>
      </c>
      <c r="L72" s="58">
        <v>10.58</v>
      </c>
      <c r="M72" s="59">
        <f t="shared" si="16"/>
        <v>13.18</v>
      </c>
      <c r="N72" s="59">
        <f t="shared" si="16"/>
        <v>5.8450000000000006</v>
      </c>
      <c r="O72" s="59">
        <f t="shared" si="16"/>
        <v>9.7650000000000006</v>
      </c>
      <c r="P72" s="60">
        <f t="shared" si="21"/>
        <v>0.19260631470933112</v>
      </c>
      <c r="Q72" s="22">
        <f t="shared" si="22"/>
        <v>1.4288939585110987E-6</v>
      </c>
      <c r="R72" s="61">
        <f t="shared" si="23"/>
        <v>2.621896698272188E-9</v>
      </c>
      <c r="S72" s="22">
        <f t="shared" si="24"/>
        <v>6.8743422964106009E-18</v>
      </c>
      <c r="T72" s="62">
        <v>298</v>
      </c>
      <c r="U72" s="59">
        <f t="shared" si="25"/>
        <v>286.18</v>
      </c>
      <c r="V72" s="63">
        <f t="shared" si="26"/>
        <v>0.69660151938916792</v>
      </c>
      <c r="W72" s="64">
        <f t="shared" si="27"/>
        <v>4.9728060297790799</v>
      </c>
      <c r="X72" s="65">
        <f t="shared" si="17"/>
        <v>-4.1125702143326523E-8</v>
      </c>
      <c r="Y72" s="66">
        <f t="shared" si="18"/>
        <v>-4.1113557619664629E-8</v>
      </c>
      <c r="Z72" s="66">
        <f t="shared" si="19"/>
        <v>-4.111356120597313E-8</v>
      </c>
      <c r="AA72" s="67">
        <f t="shared" si="20"/>
        <v>-4.1101420266501639E-8</v>
      </c>
      <c r="AB72" s="68">
        <f t="shared" ref="AB72:AB135" si="29">AB71+10*(0.166666666666666*(X71+2*Y71+2*Z71+AA71))</f>
        <v>6.9633170631843008E-4</v>
      </c>
      <c r="AC72" s="69"/>
      <c r="AD72" s="70">
        <f t="shared" si="28"/>
        <v>6.9633170631843004</v>
      </c>
      <c r="AE72" s="70"/>
      <c r="AF72" s="74"/>
      <c r="AG72" s="71">
        <v>660</v>
      </c>
    </row>
    <row r="73" spans="5:33">
      <c r="E73" s="73">
        <v>0.52111111111111108</v>
      </c>
      <c r="G73" s="58">
        <v>13.17</v>
      </c>
      <c r="H73" s="58">
        <v>5.91</v>
      </c>
      <c r="I73" s="58">
        <v>8.9700000000000006</v>
      </c>
      <c r="J73" s="58">
        <v>13.23</v>
      </c>
      <c r="K73" s="58">
        <v>5.79</v>
      </c>
      <c r="L73" s="58">
        <v>10.57</v>
      </c>
      <c r="M73" s="59">
        <f t="shared" si="16"/>
        <v>13.2</v>
      </c>
      <c r="N73" s="59">
        <f t="shared" si="16"/>
        <v>5.85</v>
      </c>
      <c r="O73" s="59">
        <f t="shared" si="16"/>
        <v>9.77</v>
      </c>
      <c r="P73" s="60">
        <f t="shared" si="21"/>
        <v>0.19276902663835122</v>
      </c>
      <c r="Q73" s="22">
        <f t="shared" si="22"/>
        <v>1.4125375446227531E-6</v>
      </c>
      <c r="R73" s="61">
        <f t="shared" si="23"/>
        <v>2.6566685471378534E-9</v>
      </c>
      <c r="S73" s="22">
        <f t="shared" si="24"/>
        <v>7.0578877693515525E-18</v>
      </c>
      <c r="T73" s="62">
        <v>298</v>
      </c>
      <c r="U73" s="59">
        <f t="shared" si="25"/>
        <v>286.2</v>
      </c>
      <c r="V73" s="63">
        <f t="shared" si="26"/>
        <v>0.69537423963155309</v>
      </c>
      <c r="W73" s="64">
        <f t="shared" si="27"/>
        <v>4.9587731345133914</v>
      </c>
      <c r="X73" s="65">
        <f t="shared" si="17"/>
        <v>-4.2354000433013754E-8</v>
      </c>
      <c r="Y73" s="66">
        <f t="shared" si="18"/>
        <v>-4.2341112027151374E-8</v>
      </c>
      <c r="Z73" s="66">
        <f t="shared" si="19"/>
        <v>-4.2341115949118697E-8</v>
      </c>
      <c r="AA73" s="67">
        <f t="shared" si="20"/>
        <v>-4.232823146283672E-8</v>
      </c>
      <c r="AB73" s="68">
        <f t="shared" si="29"/>
        <v>6.9592057071832822E-4</v>
      </c>
      <c r="AC73" s="69"/>
      <c r="AD73" s="70">
        <f t="shared" si="28"/>
        <v>6.9592057071832825</v>
      </c>
      <c r="AE73" s="70"/>
      <c r="AF73" s="74"/>
      <c r="AG73" s="71">
        <v>670</v>
      </c>
    </row>
    <row r="74" spans="5:33">
      <c r="E74" s="73">
        <v>0.5212268518518518</v>
      </c>
      <c r="G74" s="58">
        <v>13.19</v>
      </c>
      <c r="H74" s="58">
        <v>5.91</v>
      </c>
      <c r="I74" s="58">
        <v>8.99</v>
      </c>
      <c r="J74" s="58">
        <v>13.24</v>
      </c>
      <c r="K74" s="58">
        <v>5.79</v>
      </c>
      <c r="L74" s="58">
        <v>10.58</v>
      </c>
      <c r="M74" s="59">
        <f t="shared" si="16"/>
        <v>13.215</v>
      </c>
      <c r="N74" s="59">
        <f t="shared" si="16"/>
        <v>5.85</v>
      </c>
      <c r="O74" s="59">
        <f t="shared" si="16"/>
        <v>9.7850000000000001</v>
      </c>
      <c r="P74" s="60">
        <f t="shared" si="21"/>
        <v>0.19311315748807484</v>
      </c>
      <c r="Q74" s="22">
        <f t="shared" si="22"/>
        <v>1.4125375446227531E-6</v>
      </c>
      <c r="R74" s="61">
        <f t="shared" si="23"/>
        <v>2.6599821492553348E-9</v>
      </c>
      <c r="S74" s="22">
        <f t="shared" si="24"/>
        <v>7.0755050343570307E-18</v>
      </c>
      <c r="T74" s="62">
        <v>298</v>
      </c>
      <c r="U74" s="59">
        <f t="shared" si="25"/>
        <v>286.21499999999997</v>
      </c>
      <c r="V74" s="63">
        <f t="shared" si="26"/>
        <v>0.69445389237241151</v>
      </c>
      <c r="W74" s="64">
        <f t="shared" si="27"/>
        <v>4.9482757390311001</v>
      </c>
      <c r="X74" s="65">
        <f t="shared" si="17"/>
        <v>-4.2599821284495348E-8</v>
      </c>
      <c r="Y74" s="66">
        <f t="shared" si="18"/>
        <v>-4.2586774899269367E-8</v>
      </c>
      <c r="Z74" s="66">
        <f t="shared" si="19"/>
        <v>-4.2586778894783012E-8</v>
      </c>
      <c r="AA74" s="67">
        <f t="shared" si="20"/>
        <v>-4.2573736502623385E-8</v>
      </c>
      <c r="AB74" s="68">
        <f t="shared" si="29"/>
        <v>6.9549715957191427E-4</v>
      </c>
      <c r="AC74" s="69"/>
      <c r="AD74" s="70">
        <f t="shared" si="28"/>
        <v>6.9549715957191429</v>
      </c>
      <c r="AE74" s="70"/>
      <c r="AF74" s="74"/>
      <c r="AG74" s="71">
        <v>680</v>
      </c>
    </row>
    <row r="75" spans="5:33">
      <c r="E75" s="73">
        <v>0.52134259259259264</v>
      </c>
      <c r="G75" s="58">
        <v>13.21</v>
      </c>
      <c r="H75" s="58">
        <v>5.91</v>
      </c>
      <c r="I75" s="58">
        <v>8.98</v>
      </c>
      <c r="J75" s="58">
        <v>13.26</v>
      </c>
      <c r="K75" s="58">
        <v>5.79</v>
      </c>
      <c r="L75" s="58">
        <v>10.59</v>
      </c>
      <c r="M75" s="59">
        <f t="shared" si="16"/>
        <v>13.234999999999999</v>
      </c>
      <c r="N75" s="59">
        <f t="shared" si="16"/>
        <v>5.85</v>
      </c>
      <c r="O75" s="59">
        <f t="shared" si="16"/>
        <v>9.7850000000000001</v>
      </c>
      <c r="P75" s="60">
        <f t="shared" si="21"/>
        <v>0.19317742184525985</v>
      </c>
      <c r="Q75" s="22">
        <f t="shared" si="22"/>
        <v>1.4125375446227531E-6</v>
      </c>
      <c r="R75" s="61">
        <f t="shared" si="23"/>
        <v>2.664406715383372E-9</v>
      </c>
      <c r="S75" s="22">
        <f t="shared" si="24"/>
        <v>7.0990631449800086E-18</v>
      </c>
      <c r="T75" s="62">
        <v>298</v>
      </c>
      <c r="U75" s="59">
        <f t="shared" si="25"/>
        <v>286.23500000000001</v>
      </c>
      <c r="V75" s="63">
        <f t="shared" si="26"/>
        <v>0.69322691274347148</v>
      </c>
      <c r="W75" s="64">
        <f t="shared" si="27"/>
        <v>4.9343154764186972</v>
      </c>
      <c r="X75" s="65">
        <f t="shared" si="17"/>
        <v>-4.285059367288397E-8</v>
      </c>
      <c r="Y75" s="66">
        <f t="shared" si="18"/>
        <v>-4.2837385147371618E-8</v>
      </c>
      <c r="Z75" s="66">
        <f t="shared" si="19"/>
        <v>-4.2837389218847211E-8</v>
      </c>
      <c r="AA75" s="67">
        <f t="shared" si="20"/>
        <v>-4.2824184762300409E-8</v>
      </c>
      <c r="AB75" s="68">
        <f t="shared" si="29"/>
        <v>6.9507129179628886E-4</v>
      </c>
      <c r="AC75" s="69"/>
      <c r="AD75" s="70">
        <f t="shared" si="28"/>
        <v>6.950712917962889</v>
      </c>
      <c r="AE75" s="70"/>
      <c r="AF75" s="74"/>
      <c r="AG75" s="71">
        <v>690</v>
      </c>
    </row>
    <row r="76" spans="5:33">
      <c r="E76" s="73">
        <v>0.52145833333333336</v>
      </c>
      <c r="G76" s="58">
        <v>13.23</v>
      </c>
      <c r="H76" s="58">
        <v>5.92</v>
      </c>
      <c r="I76" s="58">
        <v>8.99</v>
      </c>
      <c r="J76" s="58">
        <v>13.28</v>
      </c>
      <c r="K76" s="58">
        <v>5.79</v>
      </c>
      <c r="L76" s="58">
        <v>10.63</v>
      </c>
      <c r="M76" s="59">
        <f t="shared" si="16"/>
        <v>13.254999999999999</v>
      </c>
      <c r="N76" s="59">
        <f t="shared" si="16"/>
        <v>5.8550000000000004</v>
      </c>
      <c r="O76" s="59">
        <f t="shared" si="16"/>
        <v>9.81</v>
      </c>
      <c r="P76" s="60">
        <f t="shared" si="21"/>
        <v>0.1937354482757209</v>
      </c>
      <c r="Q76" s="22">
        <f t="shared" si="22"/>
        <v>1.3963683610559338E-6</v>
      </c>
      <c r="R76" s="61">
        <f t="shared" si="23"/>
        <v>2.6997423362280284E-9</v>
      </c>
      <c r="S76" s="22">
        <f t="shared" si="24"/>
        <v>7.2886086820219728E-18</v>
      </c>
      <c r="T76" s="62">
        <v>298</v>
      </c>
      <c r="U76" s="59">
        <f t="shared" si="25"/>
        <v>286.255</v>
      </c>
      <c r="V76" s="63">
        <f t="shared" si="26"/>
        <v>0.69200010456720717</v>
      </c>
      <c r="W76" s="64">
        <f t="shared" si="27"/>
        <v>4.9203965415223152</v>
      </c>
      <c r="X76" s="65">
        <f t="shared" si="17"/>
        <v>-4.4219337687631477E-8</v>
      </c>
      <c r="Y76" s="66">
        <f t="shared" si="18"/>
        <v>-4.4205263191404021E-8</v>
      </c>
      <c r="Z76" s="66">
        <f t="shared" si="19"/>
        <v>-4.4205267671150983E-8</v>
      </c>
      <c r="AA76" s="67">
        <f t="shared" si="20"/>
        <v>-4.4191197651818801E-8</v>
      </c>
      <c r="AB76" s="68">
        <f t="shared" si="29"/>
        <v>6.946429179176762E-4</v>
      </c>
      <c r="AC76" s="69"/>
      <c r="AD76" s="70">
        <f t="shared" si="28"/>
        <v>6.9464291791767616</v>
      </c>
      <c r="AE76" s="70"/>
      <c r="AF76" s="74"/>
      <c r="AG76" s="71">
        <v>700</v>
      </c>
    </row>
    <row r="77" spans="5:33">
      <c r="E77" s="73">
        <v>0.52157407407407408</v>
      </c>
      <c r="G77" s="58">
        <v>13.24</v>
      </c>
      <c r="H77" s="58">
        <v>5.92</v>
      </c>
      <c r="I77" s="58">
        <v>8.99</v>
      </c>
      <c r="J77" s="58">
        <v>13.31</v>
      </c>
      <c r="K77" s="58">
        <v>5.79</v>
      </c>
      <c r="L77" s="58">
        <v>10.64</v>
      </c>
      <c r="M77" s="59">
        <f t="shared" si="16"/>
        <v>13.275</v>
      </c>
      <c r="N77" s="59">
        <f t="shared" si="16"/>
        <v>5.8550000000000004</v>
      </c>
      <c r="O77" s="59">
        <f t="shared" si="16"/>
        <v>9.8150000000000013</v>
      </c>
      <c r="P77" s="60">
        <f t="shared" si="21"/>
        <v>0.19389873939702826</v>
      </c>
      <c r="Q77" s="22">
        <f t="shared" si="22"/>
        <v>1.3963683610559338E-6</v>
      </c>
      <c r="R77" s="61">
        <f t="shared" si="23"/>
        <v>2.7042330387309182E-9</v>
      </c>
      <c r="S77" s="22">
        <f t="shared" si="24"/>
        <v>7.312876327763856E-18</v>
      </c>
      <c r="T77" s="62">
        <v>298</v>
      </c>
      <c r="U77" s="59">
        <f t="shared" si="25"/>
        <v>286.27499999999998</v>
      </c>
      <c r="V77" s="63">
        <f t="shared" si="26"/>
        <v>0.69077346780768434</v>
      </c>
      <c r="W77" s="64">
        <f t="shared" si="27"/>
        <v>4.9065188063824765</v>
      </c>
      <c r="X77" s="65">
        <f t="shared" si="17"/>
        <v>-4.450121792168418E-8</v>
      </c>
      <c r="Y77" s="66">
        <f t="shared" si="18"/>
        <v>-4.4486954338219884E-8</v>
      </c>
      <c r="Z77" s="66">
        <f t="shared" si="19"/>
        <v>-4.4486958910000668E-8</v>
      </c>
      <c r="AA77" s="67">
        <f t="shared" si="20"/>
        <v>-4.4472699895386456E-8</v>
      </c>
      <c r="AB77" s="68">
        <f t="shared" si="29"/>
        <v>6.9420086525590194E-4</v>
      </c>
      <c r="AC77" s="69"/>
      <c r="AD77" s="70">
        <f t="shared" si="28"/>
        <v>6.9420086525590197</v>
      </c>
      <c r="AE77" s="70"/>
      <c r="AF77" s="74"/>
      <c r="AG77" s="71">
        <v>710</v>
      </c>
    </row>
    <row r="78" spans="5:33">
      <c r="E78" s="73">
        <v>0.5216898148148148</v>
      </c>
      <c r="G78" s="58">
        <v>13.27</v>
      </c>
      <c r="H78" s="58">
        <v>5.92</v>
      </c>
      <c r="I78" s="58">
        <v>9</v>
      </c>
      <c r="J78" s="58">
        <v>13.32</v>
      </c>
      <c r="K78" s="58">
        <v>5.8</v>
      </c>
      <c r="L78" s="58">
        <v>10.65</v>
      </c>
      <c r="M78" s="59">
        <f t="shared" si="16"/>
        <v>13.295</v>
      </c>
      <c r="N78" s="59">
        <f t="shared" si="16"/>
        <v>5.8599999999999994</v>
      </c>
      <c r="O78" s="59">
        <f t="shared" si="16"/>
        <v>9.8249999999999993</v>
      </c>
      <c r="P78" s="60">
        <f t="shared" si="21"/>
        <v>0.19416094895048633</v>
      </c>
      <c r="Q78" s="22">
        <f t="shared" si="22"/>
        <v>1.3803842646028861E-6</v>
      </c>
      <c r="R78" s="61">
        <f t="shared" si="23"/>
        <v>2.7400968401469863E-9</v>
      </c>
      <c r="S78" s="22">
        <f t="shared" si="24"/>
        <v>7.5081306933835E-18</v>
      </c>
      <c r="T78" s="62">
        <v>298</v>
      </c>
      <c r="U78" s="59">
        <f t="shared" si="25"/>
        <v>286.29500000000002</v>
      </c>
      <c r="V78" s="63">
        <f t="shared" si="26"/>
        <v>0.68954700242897093</v>
      </c>
      <c r="W78" s="64">
        <f t="shared" si="27"/>
        <v>4.8926821434528174</v>
      </c>
      <c r="X78" s="65">
        <f t="shared" si="17"/>
        <v>-4.5851173615168594E-8</v>
      </c>
      <c r="Y78" s="66">
        <f t="shared" si="18"/>
        <v>-4.5836021817310453E-8</v>
      </c>
      <c r="Z78" s="66">
        <f t="shared" si="19"/>
        <v>-4.5836026824313773E-8</v>
      </c>
      <c r="AA78" s="67">
        <f t="shared" si="20"/>
        <v>-4.5820880030149772E-8</v>
      </c>
      <c r="AB78" s="68">
        <f t="shared" si="29"/>
        <v>6.9375599568204604E-4</v>
      </c>
      <c r="AC78" s="75">
        <f>D9</f>
        <v>6.9593450028232636E-4</v>
      </c>
      <c r="AD78" s="70">
        <f t="shared" si="28"/>
        <v>6.9375599568204604</v>
      </c>
      <c r="AE78" s="70">
        <f>AC78*10000</f>
        <v>6.9593450028232633</v>
      </c>
      <c r="AF78" s="74">
        <f>(AD78-AE78)*(AD78-AE78)</f>
        <v>4.7458822934423617E-4</v>
      </c>
      <c r="AG78" s="71">
        <v>720</v>
      </c>
    </row>
    <row r="79" spans="5:33">
      <c r="E79" s="73">
        <v>0.52180555555555552</v>
      </c>
      <c r="G79" s="58">
        <v>13.28</v>
      </c>
      <c r="H79" s="58">
        <v>5.92</v>
      </c>
      <c r="I79" s="58">
        <v>8.99</v>
      </c>
      <c r="J79" s="58">
        <v>13.34</v>
      </c>
      <c r="K79" s="58">
        <v>5.8</v>
      </c>
      <c r="L79" s="58">
        <v>10.65</v>
      </c>
      <c r="M79" s="59">
        <f t="shared" si="16"/>
        <v>13.309999999999999</v>
      </c>
      <c r="N79" s="59">
        <f t="shared" si="16"/>
        <v>5.8599999999999994</v>
      </c>
      <c r="O79" s="59">
        <f t="shared" si="16"/>
        <v>9.82</v>
      </c>
      <c r="P79" s="60">
        <f t="shared" si="21"/>
        <v>0.19411063494643452</v>
      </c>
      <c r="Q79" s="22">
        <f t="shared" si="22"/>
        <v>1.3803842646028861E-6</v>
      </c>
      <c r="R79" s="61">
        <f t="shared" si="23"/>
        <v>2.7435145004725079E-9</v>
      </c>
      <c r="S79" s="22">
        <f t="shared" si="24"/>
        <v>7.5268718143029142E-18</v>
      </c>
      <c r="T79" s="62">
        <v>298</v>
      </c>
      <c r="U79" s="59">
        <f t="shared" si="25"/>
        <v>286.31</v>
      </c>
      <c r="V79" s="63">
        <f t="shared" si="26"/>
        <v>0.6886272658419953</v>
      </c>
      <c r="W79" s="64">
        <f t="shared" si="27"/>
        <v>4.8823315233988298</v>
      </c>
      <c r="X79" s="65">
        <f t="shared" si="17"/>
        <v>-4.602070876533818E-8</v>
      </c>
      <c r="Y79" s="66">
        <f t="shared" si="18"/>
        <v>-4.6005434620966193E-8</v>
      </c>
      <c r="Z79" s="66">
        <f t="shared" si="19"/>
        <v>-4.6005439690411941E-8</v>
      </c>
      <c r="AA79" s="67">
        <f t="shared" si="20"/>
        <v>-4.5990170612120633E-8</v>
      </c>
      <c r="AB79" s="68">
        <f t="shared" si="29"/>
        <v>6.9329763543049842E-4</v>
      </c>
      <c r="AC79" s="69"/>
      <c r="AD79" s="70">
        <f t="shared" si="28"/>
        <v>6.9329763543049845</v>
      </c>
      <c r="AE79" s="70"/>
      <c r="AF79" s="74"/>
      <c r="AG79" s="71">
        <v>730</v>
      </c>
    </row>
    <row r="80" spans="5:33">
      <c r="E80" s="73">
        <v>0.52192129629629624</v>
      </c>
      <c r="G80" s="58">
        <v>13.31</v>
      </c>
      <c r="H80" s="58">
        <v>5.92</v>
      </c>
      <c r="I80" s="58">
        <v>8.99</v>
      </c>
      <c r="J80" s="58">
        <v>13.36</v>
      </c>
      <c r="K80" s="58">
        <v>5.8</v>
      </c>
      <c r="L80" s="58">
        <v>10.67</v>
      </c>
      <c r="M80" s="59">
        <f t="shared" si="16"/>
        <v>13.335000000000001</v>
      </c>
      <c r="N80" s="59">
        <f t="shared" si="16"/>
        <v>5.8599999999999994</v>
      </c>
      <c r="O80" s="59">
        <f t="shared" si="16"/>
        <v>9.83</v>
      </c>
      <c r="P80" s="60">
        <f t="shared" si="21"/>
        <v>0.19438926592962252</v>
      </c>
      <c r="Q80" s="22">
        <f t="shared" si="22"/>
        <v>1.3803842646028861E-6</v>
      </c>
      <c r="R80" s="61">
        <f t="shared" si="23"/>
        <v>2.7492200764621912E-9</v>
      </c>
      <c r="S80" s="22">
        <f t="shared" si="24"/>
        <v>7.5582110288227769E-18</v>
      </c>
      <c r="T80" s="62">
        <v>298</v>
      </c>
      <c r="U80" s="59">
        <f t="shared" si="25"/>
        <v>286.33499999999998</v>
      </c>
      <c r="V80" s="63">
        <f t="shared" si="26"/>
        <v>0.68709458567035098</v>
      </c>
      <c r="W80" s="64">
        <f t="shared" si="27"/>
        <v>4.8651315260969206</v>
      </c>
      <c r="X80" s="65">
        <f t="shared" si="17"/>
        <v>-4.6411450750320978E-8</v>
      </c>
      <c r="Y80" s="66">
        <f t="shared" si="18"/>
        <v>-4.6395905817282828E-8</v>
      </c>
      <c r="Z80" s="66">
        <f t="shared" si="19"/>
        <v>-4.6395911023863084E-8</v>
      </c>
      <c r="AA80" s="67">
        <f t="shared" si="20"/>
        <v>-4.638037129391742E-8</v>
      </c>
      <c r="AB80" s="68">
        <f t="shared" si="29"/>
        <v>6.9283758105049805E-4</v>
      </c>
      <c r="AC80" s="69"/>
      <c r="AD80" s="70">
        <f t="shared" si="28"/>
        <v>6.9283758105049804</v>
      </c>
      <c r="AE80" s="70"/>
      <c r="AF80" s="74"/>
      <c r="AG80" s="71">
        <v>740</v>
      </c>
    </row>
    <row r="81" spans="5:33">
      <c r="E81" s="73">
        <v>0.52203703703703708</v>
      </c>
      <c r="G81" s="58">
        <v>13.32</v>
      </c>
      <c r="H81" s="58">
        <v>5.93</v>
      </c>
      <c r="I81" s="58">
        <v>9</v>
      </c>
      <c r="J81" s="58">
        <v>13.38</v>
      </c>
      <c r="K81" s="58">
        <v>5.8</v>
      </c>
      <c r="L81" s="58">
        <v>10.63</v>
      </c>
      <c r="M81" s="59">
        <f t="shared" si="16"/>
        <v>13.350000000000001</v>
      </c>
      <c r="N81" s="59">
        <f t="shared" si="16"/>
        <v>5.8650000000000002</v>
      </c>
      <c r="O81" s="59">
        <f t="shared" si="16"/>
        <v>9.8150000000000013</v>
      </c>
      <c r="P81" s="60">
        <f t="shared" si="21"/>
        <v>0.19414117498424563</v>
      </c>
      <c r="Q81" s="22">
        <f t="shared" si="22"/>
        <v>1.3645831365889209E-6</v>
      </c>
      <c r="R81" s="61">
        <f t="shared" si="23"/>
        <v>2.7845232905245903E-9</v>
      </c>
      <c r="S81" s="22">
        <f t="shared" si="24"/>
        <v>7.7535699554738919E-18</v>
      </c>
      <c r="T81" s="62">
        <v>298</v>
      </c>
      <c r="U81" s="59">
        <f t="shared" si="25"/>
        <v>286.35000000000002</v>
      </c>
      <c r="V81" s="63">
        <f t="shared" si="26"/>
        <v>0.68617510602667287</v>
      </c>
      <c r="W81" s="64">
        <f t="shared" si="27"/>
        <v>4.8548420625119535</v>
      </c>
      <c r="X81" s="65">
        <f t="shared" si="17"/>
        <v>-4.7619164453226509E-8</v>
      </c>
      <c r="Y81" s="66">
        <f t="shared" si="18"/>
        <v>-4.7602789011186925E-8</v>
      </c>
      <c r="Z81" s="66">
        <f t="shared" si="19"/>
        <v>-4.760279464243024E-8</v>
      </c>
      <c r="AA81" s="67">
        <f t="shared" si="20"/>
        <v>-4.7586424827760985E-8</v>
      </c>
      <c r="AB81" s="68">
        <f t="shared" si="29"/>
        <v>6.9237362195762053E-4</v>
      </c>
      <c r="AC81" s="69"/>
      <c r="AD81" s="70">
        <f t="shared" si="28"/>
        <v>6.9237362195762051</v>
      </c>
      <c r="AE81" s="70"/>
      <c r="AF81" s="74"/>
      <c r="AG81" s="71">
        <v>750</v>
      </c>
    </row>
    <row r="82" spans="5:33">
      <c r="E82" s="73">
        <v>0.5221527777777778</v>
      </c>
      <c r="G82" s="58">
        <v>13.34</v>
      </c>
      <c r="H82" s="58">
        <v>5.93</v>
      </c>
      <c r="I82" s="58">
        <v>9.01</v>
      </c>
      <c r="J82" s="58">
        <v>13.4</v>
      </c>
      <c r="K82" s="58">
        <v>5.8</v>
      </c>
      <c r="L82" s="58">
        <v>10.66</v>
      </c>
      <c r="M82" s="59">
        <f t="shared" si="16"/>
        <v>13.370000000000001</v>
      </c>
      <c r="N82" s="59">
        <f t="shared" si="16"/>
        <v>5.8650000000000002</v>
      </c>
      <c r="O82" s="59">
        <f t="shared" si="16"/>
        <v>9.8350000000000009</v>
      </c>
      <c r="P82" s="60">
        <f t="shared" si="21"/>
        <v>0.19460165980894245</v>
      </c>
      <c r="Q82" s="22">
        <f t="shared" si="22"/>
        <v>1.3645831365889209E-6</v>
      </c>
      <c r="R82" s="61">
        <f t="shared" si="23"/>
        <v>2.7891550161312577E-9</v>
      </c>
      <c r="S82" s="22">
        <f t="shared" si="24"/>
        <v>7.7793857040101573E-18</v>
      </c>
      <c r="T82" s="62">
        <v>298</v>
      </c>
      <c r="U82" s="59">
        <f t="shared" si="25"/>
        <v>286.37</v>
      </c>
      <c r="V82" s="63">
        <f t="shared" si="26"/>
        <v>0.68494928300623903</v>
      </c>
      <c r="W82" s="64">
        <f t="shared" si="27"/>
        <v>4.8411582914253195</v>
      </c>
      <c r="X82" s="65">
        <f t="shared" si="17"/>
        <v>-4.7993384967951078E-8</v>
      </c>
      <c r="Y82" s="66">
        <f t="shared" si="18"/>
        <v>-4.7976739693993218E-8</v>
      </c>
      <c r="Z82" s="66">
        <f t="shared" si="19"/>
        <v>-4.7976745466979337E-8</v>
      </c>
      <c r="AA82" s="67">
        <f t="shared" si="20"/>
        <v>-4.7960105962003175E-8</v>
      </c>
      <c r="AB82" s="68">
        <f t="shared" si="29"/>
        <v>6.9189759402997345E-4</v>
      </c>
      <c r="AC82" s="69"/>
      <c r="AD82" s="70">
        <f t="shared" si="28"/>
        <v>6.9189759402997346</v>
      </c>
      <c r="AE82" s="70"/>
      <c r="AF82" s="74"/>
      <c r="AG82" s="71">
        <v>760</v>
      </c>
    </row>
    <row r="83" spans="5:33">
      <c r="E83" s="73">
        <v>0.52226851851851852</v>
      </c>
      <c r="G83" s="58">
        <v>13.36</v>
      </c>
      <c r="H83" s="58">
        <v>5.94</v>
      </c>
      <c r="I83" s="58">
        <v>9</v>
      </c>
      <c r="J83" s="58">
        <v>13.42</v>
      </c>
      <c r="K83" s="58">
        <v>5.8</v>
      </c>
      <c r="L83" s="58">
        <v>10.69</v>
      </c>
      <c r="M83" s="59">
        <f t="shared" si="16"/>
        <v>13.39</v>
      </c>
      <c r="N83" s="59">
        <f t="shared" si="16"/>
        <v>5.87</v>
      </c>
      <c r="O83" s="59">
        <f t="shared" si="16"/>
        <v>9.8449999999999989</v>
      </c>
      <c r="P83" s="60">
        <f t="shared" si="21"/>
        <v>0.19486451943439734</v>
      </c>
      <c r="Q83" s="22">
        <f t="shared" si="22"/>
        <v>1.3489628825916527E-6</v>
      </c>
      <c r="R83" s="61">
        <f t="shared" si="23"/>
        <v>2.8261450610661867E-9</v>
      </c>
      <c r="S83" s="22">
        <f t="shared" si="24"/>
        <v>7.9870959061887999E-18</v>
      </c>
      <c r="T83" s="62">
        <v>298</v>
      </c>
      <c r="U83" s="59">
        <f t="shared" si="25"/>
        <v>286.39</v>
      </c>
      <c r="V83" s="63">
        <f t="shared" si="26"/>
        <v>0.68372363119611568</v>
      </c>
      <c r="W83" s="64">
        <f t="shared" si="27"/>
        <v>4.8275149923043941</v>
      </c>
      <c r="X83" s="65">
        <f t="shared" si="17"/>
        <v>-4.9446506279668416E-8</v>
      </c>
      <c r="Y83" s="66">
        <f t="shared" si="18"/>
        <v>-4.9428825530856174E-8</v>
      </c>
      <c r="Z83" s="66">
        <f t="shared" si="19"/>
        <v>-4.9428831853019301E-8</v>
      </c>
      <c r="AA83" s="67">
        <f t="shared" si="20"/>
        <v>-4.9411157421848896E-8</v>
      </c>
      <c r="AB83" s="68">
        <f t="shared" si="29"/>
        <v>6.914178265945536E-4</v>
      </c>
      <c r="AC83" s="69"/>
      <c r="AD83" s="70">
        <f t="shared" si="28"/>
        <v>6.9141782659455364</v>
      </c>
      <c r="AE83" s="70"/>
      <c r="AF83" s="74"/>
      <c r="AG83" s="71">
        <v>770</v>
      </c>
    </row>
    <row r="84" spans="5:33">
      <c r="E84" s="73">
        <v>0.52238425925925924</v>
      </c>
      <c r="G84" s="58">
        <v>13.38</v>
      </c>
      <c r="H84" s="58">
        <v>5.94</v>
      </c>
      <c r="I84" s="58">
        <v>9.01</v>
      </c>
      <c r="J84" s="58">
        <v>13.44</v>
      </c>
      <c r="K84" s="58">
        <v>5.8</v>
      </c>
      <c r="L84" s="58">
        <v>10.68</v>
      </c>
      <c r="M84" s="59">
        <f t="shared" si="16"/>
        <v>13.41</v>
      </c>
      <c r="N84" s="59">
        <f t="shared" si="16"/>
        <v>5.87</v>
      </c>
      <c r="O84" s="59">
        <f t="shared" si="16"/>
        <v>9.8449999999999989</v>
      </c>
      <c r="P84" s="60">
        <f t="shared" si="21"/>
        <v>0.19492955598680023</v>
      </c>
      <c r="Q84" s="22">
        <f t="shared" si="22"/>
        <v>1.3489628825916527E-6</v>
      </c>
      <c r="R84" s="61">
        <f t="shared" si="23"/>
        <v>2.8308460195720983E-9</v>
      </c>
      <c r="S84" s="22">
        <f t="shared" si="24"/>
        <v>8.0136891865271933E-18</v>
      </c>
      <c r="T84" s="62">
        <v>298</v>
      </c>
      <c r="U84" s="59">
        <f t="shared" si="25"/>
        <v>286.41000000000003</v>
      </c>
      <c r="V84" s="63">
        <f t="shared" si="26"/>
        <v>0.68249815056043184</v>
      </c>
      <c r="W84" s="64">
        <f t="shared" si="27"/>
        <v>4.8139120399519841</v>
      </c>
      <c r="X84" s="65">
        <f t="shared" si="17"/>
        <v>-4.9732355027938676E-8</v>
      </c>
      <c r="Y84" s="66">
        <f t="shared" si="18"/>
        <v>-4.9714456468984373E-8</v>
      </c>
      <c r="Z84" s="66">
        <f t="shared" si="19"/>
        <v>-4.9714462910634129E-8</v>
      </c>
      <c r="AA84" s="67">
        <f t="shared" si="20"/>
        <v>-4.9696570788692925E-8</v>
      </c>
      <c r="AB84" s="68">
        <f t="shared" si="29"/>
        <v>6.9092353829710478E-4</v>
      </c>
      <c r="AC84" s="69"/>
      <c r="AD84" s="70">
        <f t="shared" si="28"/>
        <v>6.9092353829710476</v>
      </c>
      <c r="AE84" s="70"/>
      <c r="AF84" s="74"/>
      <c r="AG84" s="71">
        <v>780</v>
      </c>
    </row>
    <row r="85" spans="5:33">
      <c r="E85" s="73">
        <v>0.52249999999999996</v>
      </c>
      <c r="G85" s="58">
        <v>13.4</v>
      </c>
      <c r="H85" s="58">
        <v>5.94</v>
      </c>
      <c r="I85" s="58">
        <v>9</v>
      </c>
      <c r="J85" s="58">
        <v>13.46</v>
      </c>
      <c r="K85" s="58">
        <v>5.81</v>
      </c>
      <c r="L85" s="58">
        <v>10.7</v>
      </c>
      <c r="M85" s="59">
        <f t="shared" si="16"/>
        <v>13.43</v>
      </c>
      <c r="N85" s="59">
        <f t="shared" si="16"/>
        <v>5.875</v>
      </c>
      <c r="O85" s="59">
        <f t="shared" si="16"/>
        <v>9.85</v>
      </c>
      <c r="P85" s="60">
        <f t="shared" si="21"/>
        <v>0.19509366828486852</v>
      </c>
      <c r="Q85" s="22">
        <f t="shared" si="22"/>
        <v>1.333521432163323E-6</v>
      </c>
      <c r="R85" s="61">
        <f t="shared" si="23"/>
        <v>2.8683889746471061E-9</v>
      </c>
      <c r="S85" s="22">
        <f t="shared" si="24"/>
        <v>8.2276553098770761E-18</v>
      </c>
      <c r="T85" s="62">
        <v>298</v>
      </c>
      <c r="U85" s="59">
        <f t="shared" si="25"/>
        <v>286.43</v>
      </c>
      <c r="V85" s="63">
        <f t="shared" si="26"/>
        <v>0.6812728410633383</v>
      </c>
      <c r="W85" s="64">
        <f t="shared" si="27"/>
        <v>4.8003493095749432</v>
      </c>
      <c r="X85" s="65">
        <f t="shared" si="17"/>
        <v>-5.1210711252430163E-8</v>
      </c>
      <c r="Y85" s="66">
        <f t="shared" si="18"/>
        <v>-5.119171909793729E-8</v>
      </c>
      <c r="Z85" s="66">
        <f t="shared" si="19"/>
        <v>-5.1191726141423385E-8</v>
      </c>
      <c r="AA85" s="67">
        <f t="shared" si="20"/>
        <v>-5.1172741025192273E-8</v>
      </c>
      <c r="AB85" s="68">
        <f t="shared" si="29"/>
        <v>6.9042639368947832E-4</v>
      </c>
      <c r="AC85" s="69"/>
      <c r="AD85" s="70">
        <f t="shared" si="28"/>
        <v>6.9042639368947833</v>
      </c>
      <c r="AE85" s="70"/>
      <c r="AF85" s="74"/>
      <c r="AG85" s="71">
        <v>790</v>
      </c>
    </row>
    <row r="86" spans="5:33">
      <c r="E86" s="73">
        <v>0.52261574074074069</v>
      </c>
      <c r="G86" s="58">
        <v>13.42</v>
      </c>
      <c r="H86" s="58">
        <v>5.94</v>
      </c>
      <c r="I86" s="58">
        <v>9.01</v>
      </c>
      <c r="J86" s="58">
        <v>13.48</v>
      </c>
      <c r="K86" s="58">
        <v>5.81</v>
      </c>
      <c r="L86" s="58">
        <v>10.68</v>
      </c>
      <c r="M86" s="59">
        <f t="shared" si="16"/>
        <v>13.45</v>
      </c>
      <c r="N86" s="59">
        <f t="shared" si="16"/>
        <v>5.875</v>
      </c>
      <c r="O86" s="59">
        <f t="shared" si="16"/>
        <v>9.8449999999999989</v>
      </c>
      <c r="P86" s="60">
        <f t="shared" si="21"/>
        <v>0.19505975941533349</v>
      </c>
      <c r="Q86" s="22">
        <f t="shared" si="22"/>
        <v>1.333521432163323E-6</v>
      </c>
      <c r="R86" s="61">
        <f t="shared" si="23"/>
        <v>2.8731602009137237E-9</v>
      </c>
      <c r="S86" s="22">
        <f t="shared" si="24"/>
        <v>8.2550495401145886E-18</v>
      </c>
      <c r="T86" s="62">
        <v>298</v>
      </c>
      <c r="U86" s="59">
        <f t="shared" si="25"/>
        <v>286.45</v>
      </c>
      <c r="V86" s="63">
        <f t="shared" si="26"/>
        <v>0.68004770266898373</v>
      </c>
      <c r="W86" s="64">
        <f t="shared" si="27"/>
        <v>4.7868266767825682</v>
      </c>
      <c r="X86" s="65">
        <f t="shared" si="17"/>
        <v>-5.1479215855977383E-8</v>
      </c>
      <c r="Y86" s="66">
        <f t="shared" si="18"/>
        <v>-5.1460009782213167E-8</v>
      </c>
      <c r="Z86" s="66">
        <f t="shared" si="19"/>
        <v>-5.1460016947692739E-8</v>
      </c>
      <c r="AA86" s="67">
        <f t="shared" si="20"/>
        <v>-5.1440818034061437E-8</v>
      </c>
      <c r="AB86" s="68">
        <f t="shared" si="29"/>
        <v>6.8991447645155109E-4</v>
      </c>
      <c r="AC86" s="69"/>
      <c r="AD86" s="70">
        <f t="shared" si="28"/>
        <v>6.8991447645155111</v>
      </c>
      <c r="AE86" s="70"/>
      <c r="AF86" s="74"/>
      <c r="AG86" s="71">
        <v>800</v>
      </c>
    </row>
    <row r="87" spans="5:33">
      <c r="E87" s="73">
        <v>0.52273148148148152</v>
      </c>
      <c r="G87" s="58">
        <v>13.44</v>
      </c>
      <c r="H87" s="58">
        <v>5.94</v>
      </c>
      <c r="I87" s="58">
        <v>9</v>
      </c>
      <c r="J87" s="58">
        <v>13.49</v>
      </c>
      <c r="K87" s="58">
        <v>5.81</v>
      </c>
      <c r="L87" s="58">
        <v>10.7</v>
      </c>
      <c r="M87" s="59">
        <f t="shared" si="16"/>
        <v>13.465</v>
      </c>
      <c r="N87" s="59">
        <f t="shared" si="16"/>
        <v>5.875</v>
      </c>
      <c r="O87" s="59">
        <f t="shared" si="16"/>
        <v>9.85</v>
      </c>
      <c r="P87" s="60">
        <f t="shared" si="21"/>
        <v>0.19520772076952375</v>
      </c>
      <c r="Q87" s="22">
        <f t="shared" si="22"/>
        <v>1.333521432163323E-6</v>
      </c>
      <c r="R87" s="61">
        <f t="shared" si="23"/>
        <v>2.8767438281358203E-9</v>
      </c>
      <c r="S87" s="22">
        <f t="shared" si="24"/>
        <v>8.2756550527175346E-18</v>
      </c>
      <c r="T87" s="62">
        <v>298</v>
      </c>
      <c r="U87" s="59">
        <f t="shared" si="25"/>
        <v>286.46499999999997</v>
      </c>
      <c r="V87" s="63">
        <f t="shared" si="26"/>
        <v>0.67912896113783416</v>
      </c>
      <c r="W87" s="64">
        <f t="shared" si="27"/>
        <v>4.7767109416258053</v>
      </c>
      <c r="X87" s="65">
        <f t="shared" si="17"/>
        <v>-5.1717629485506664E-8</v>
      </c>
      <c r="Y87" s="66">
        <f t="shared" si="18"/>
        <v>-5.1698230633755098E-8</v>
      </c>
      <c r="Z87" s="66">
        <f t="shared" si="19"/>
        <v>-5.1698237910102713E-8</v>
      </c>
      <c r="AA87" s="67">
        <f t="shared" si="20"/>
        <v>-5.1678846329240164E-8</v>
      </c>
      <c r="AB87" s="68">
        <f t="shared" si="29"/>
        <v>6.8939987630596805E-4</v>
      </c>
      <c r="AC87" s="69"/>
      <c r="AD87" s="70">
        <f t="shared" si="28"/>
        <v>6.8939987630596802</v>
      </c>
      <c r="AE87" s="70"/>
      <c r="AF87" s="74"/>
      <c r="AG87" s="71">
        <v>810</v>
      </c>
    </row>
    <row r="88" spans="5:33">
      <c r="E88" s="73">
        <v>0.52284722222222224</v>
      </c>
      <c r="G88" s="58">
        <v>13.46</v>
      </c>
      <c r="H88" s="58">
        <v>5.94</v>
      </c>
      <c r="I88" s="58">
        <v>8.98</v>
      </c>
      <c r="J88" s="58">
        <v>13.52</v>
      </c>
      <c r="K88" s="58">
        <v>5.81</v>
      </c>
      <c r="L88" s="58">
        <v>10.71</v>
      </c>
      <c r="M88" s="59">
        <f t="shared" si="16"/>
        <v>13.49</v>
      </c>
      <c r="N88" s="59">
        <f t="shared" si="16"/>
        <v>5.875</v>
      </c>
      <c r="O88" s="59">
        <f t="shared" si="16"/>
        <v>9.8450000000000006</v>
      </c>
      <c r="P88" s="60">
        <f t="shared" si="21"/>
        <v>0.19519013689919681</v>
      </c>
      <c r="Q88" s="22">
        <f t="shared" si="22"/>
        <v>1.333521432163323E-6</v>
      </c>
      <c r="R88" s="61">
        <f t="shared" si="23"/>
        <v>2.8827264757622326E-9</v>
      </c>
      <c r="S88" s="22">
        <f t="shared" si="24"/>
        <v>8.3101119340605426E-18</v>
      </c>
      <c r="T88" s="62">
        <v>298</v>
      </c>
      <c r="U88" s="59">
        <f t="shared" si="25"/>
        <v>286.49</v>
      </c>
      <c r="V88" s="63">
        <f t="shared" si="26"/>
        <v>0.67759793904515764</v>
      </c>
      <c r="W88" s="64">
        <f t="shared" si="27"/>
        <v>4.7599012083939698</v>
      </c>
      <c r="X88" s="65">
        <f t="shared" si="17"/>
        <v>-5.2072592920685316E-8</v>
      </c>
      <c r="Y88" s="66">
        <f t="shared" si="18"/>
        <v>-5.2052912108770149E-8</v>
      </c>
      <c r="Z88" s="66">
        <f t="shared" si="19"/>
        <v>-5.2052919547123734E-8</v>
      </c>
      <c r="AA88" s="67">
        <f t="shared" si="20"/>
        <v>-5.2033246167939501E-8</v>
      </c>
      <c r="AB88" s="68">
        <f t="shared" si="29"/>
        <v>6.888828939511306E-4</v>
      </c>
      <c r="AC88" s="69"/>
      <c r="AD88" s="70">
        <f t="shared" si="28"/>
        <v>6.8888289395113063</v>
      </c>
      <c r="AE88" s="70"/>
      <c r="AF88" s="74"/>
      <c r="AG88" s="71">
        <v>820</v>
      </c>
    </row>
    <row r="89" spans="5:33">
      <c r="E89" s="73">
        <v>0.52296296296296296</v>
      </c>
      <c r="G89" s="58">
        <v>13.48</v>
      </c>
      <c r="H89" s="58">
        <v>5.95</v>
      </c>
      <c r="I89" s="58">
        <v>8.99</v>
      </c>
      <c r="J89" s="58">
        <v>13.53</v>
      </c>
      <c r="K89" s="58">
        <v>5.81</v>
      </c>
      <c r="L89" s="58">
        <v>10.73</v>
      </c>
      <c r="M89" s="59">
        <f t="shared" si="16"/>
        <v>13.504999999999999</v>
      </c>
      <c r="N89" s="59">
        <f t="shared" si="16"/>
        <v>5.88</v>
      </c>
      <c r="O89" s="59">
        <f t="shared" si="16"/>
        <v>9.86</v>
      </c>
      <c r="P89" s="60">
        <f t="shared" si="21"/>
        <v>0.19553654278611482</v>
      </c>
      <c r="Q89" s="22">
        <f t="shared" si="22"/>
        <v>1.3182567385564063E-6</v>
      </c>
      <c r="R89" s="61">
        <f t="shared" si="23"/>
        <v>2.9197440687619569E-9</v>
      </c>
      <c r="S89" s="22">
        <f t="shared" si="24"/>
        <v>8.5249054270706271E-18</v>
      </c>
      <c r="T89" s="62">
        <v>298</v>
      </c>
      <c r="U89" s="59">
        <f t="shared" si="25"/>
        <v>286.505</v>
      </c>
      <c r="V89" s="63">
        <f t="shared" si="26"/>
        <v>0.67667945404047447</v>
      </c>
      <c r="W89" s="64">
        <f t="shared" si="27"/>
        <v>4.7498451789445486</v>
      </c>
      <c r="X89" s="65">
        <f t="shared" si="17"/>
        <v>-5.3586101901504706E-8</v>
      </c>
      <c r="Y89" s="66">
        <f t="shared" si="18"/>
        <v>-5.3565244643293653E-8</v>
      </c>
      <c r="Z89" s="66">
        <f t="shared" si="19"/>
        <v>-5.3565252761540838E-8</v>
      </c>
      <c r="AA89" s="67">
        <f t="shared" si="20"/>
        <v>-5.3544403615257236E-8</v>
      </c>
      <c r="AB89" s="68">
        <f t="shared" si="29"/>
        <v>6.883623647804633E-4</v>
      </c>
      <c r="AC89" s="69"/>
      <c r="AD89" s="70">
        <f t="shared" si="28"/>
        <v>6.8836236478046331</v>
      </c>
      <c r="AE89" s="70"/>
      <c r="AF89" s="74"/>
      <c r="AG89" s="71">
        <v>830</v>
      </c>
    </row>
    <row r="90" spans="5:33">
      <c r="E90" s="73">
        <v>0.52307870370370368</v>
      </c>
      <c r="G90" s="58">
        <v>13.5</v>
      </c>
      <c r="H90" s="58">
        <v>5.95</v>
      </c>
      <c r="I90" s="58">
        <v>9.01</v>
      </c>
      <c r="J90" s="58">
        <v>13.56</v>
      </c>
      <c r="K90" s="58">
        <v>5.81</v>
      </c>
      <c r="L90" s="58">
        <v>10.71</v>
      </c>
      <c r="M90" s="59">
        <f t="shared" si="16"/>
        <v>13.530000000000001</v>
      </c>
      <c r="N90" s="59">
        <f t="shared" si="16"/>
        <v>5.88</v>
      </c>
      <c r="O90" s="59">
        <f t="shared" si="16"/>
        <v>9.86</v>
      </c>
      <c r="P90" s="60">
        <f t="shared" si="21"/>
        <v>0.19561828252372898</v>
      </c>
      <c r="Q90" s="22">
        <f t="shared" si="22"/>
        <v>1.3182567385564063E-6</v>
      </c>
      <c r="R90" s="61">
        <f t="shared" si="23"/>
        <v>2.9258161422472176E-9</v>
      </c>
      <c r="S90" s="22">
        <f t="shared" si="24"/>
        <v>8.5604000982343906E-18</v>
      </c>
      <c r="T90" s="62">
        <v>298</v>
      </c>
      <c r="U90" s="59">
        <f t="shared" si="25"/>
        <v>286.52999999999997</v>
      </c>
      <c r="V90" s="63">
        <f t="shared" si="26"/>
        <v>0.67514885940238034</v>
      </c>
      <c r="W90" s="64">
        <f t="shared" si="27"/>
        <v>4.7331346476611262</v>
      </c>
      <c r="X90" s="65">
        <f t="shared" si="17"/>
        <v>-5.3979726927489639E-8</v>
      </c>
      <c r="Y90" s="66">
        <f t="shared" si="18"/>
        <v>-5.3958545641075884E-8</v>
      </c>
      <c r="Z90" s="66">
        <f t="shared" si="19"/>
        <v>-5.3958553952472026E-8</v>
      </c>
      <c r="AA90" s="67">
        <f t="shared" si="20"/>
        <v>-5.3937380970931736E-8</v>
      </c>
      <c r="AB90" s="68">
        <f t="shared" si="29"/>
        <v>6.8782671227991929E-4</v>
      </c>
      <c r="AC90" s="69"/>
      <c r="AD90" s="70">
        <f t="shared" si="28"/>
        <v>6.8782671227991932</v>
      </c>
      <c r="AE90" s="70"/>
      <c r="AF90" s="74"/>
      <c r="AG90" s="71">
        <v>840</v>
      </c>
    </row>
    <row r="91" spans="5:33">
      <c r="E91" s="73">
        <v>0.52319444444444441</v>
      </c>
      <c r="G91" s="58">
        <v>13.52</v>
      </c>
      <c r="H91" s="58">
        <v>5.96</v>
      </c>
      <c r="I91" s="58">
        <v>9.06</v>
      </c>
      <c r="J91" s="58">
        <v>13.57</v>
      </c>
      <c r="K91" s="58">
        <v>5.81</v>
      </c>
      <c r="L91" s="58">
        <v>10.72</v>
      </c>
      <c r="M91" s="59">
        <f t="shared" si="16"/>
        <v>13.545</v>
      </c>
      <c r="N91" s="59">
        <f t="shared" si="16"/>
        <v>5.8849999999999998</v>
      </c>
      <c r="O91" s="59">
        <f t="shared" si="16"/>
        <v>9.89</v>
      </c>
      <c r="P91" s="60">
        <f t="shared" si="21"/>
        <v>0.19626269596986967</v>
      </c>
      <c r="Q91" s="22">
        <f t="shared" si="22"/>
        <v>1.3031667784522985E-6</v>
      </c>
      <c r="R91" s="61">
        <f t="shared" si="23"/>
        <v>2.9633870571627901E-9</v>
      </c>
      <c r="S91" s="22">
        <f t="shared" si="24"/>
        <v>8.7816628505599416E-18</v>
      </c>
      <c r="T91" s="62">
        <v>298</v>
      </c>
      <c r="U91" s="59">
        <f t="shared" si="25"/>
        <v>286.54500000000002</v>
      </c>
      <c r="V91" s="63">
        <f t="shared" si="26"/>
        <v>0.67423063081673795</v>
      </c>
      <c r="W91" s="64">
        <f t="shared" si="27"/>
        <v>4.7231379553878554</v>
      </c>
      <c r="X91" s="65">
        <f t="shared" si="17"/>
        <v>-5.5631285825735758E-8</v>
      </c>
      <c r="Y91" s="66">
        <f t="shared" si="18"/>
        <v>-5.5608770927361507E-8</v>
      </c>
      <c r="Z91" s="66">
        <f t="shared" si="19"/>
        <v>-5.5608780039512004E-8</v>
      </c>
      <c r="AA91" s="67">
        <f t="shared" si="20"/>
        <v>-5.5586274245912564E-8</v>
      </c>
      <c r="AB91" s="68">
        <f t="shared" si="29"/>
        <v>6.8728712676811008E-4</v>
      </c>
      <c r="AC91" s="69"/>
      <c r="AD91" s="70">
        <f t="shared" si="28"/>
        <v>6.8728712676811012</v>
      </c>
      <c r="AE91" s="70"/>
      <c r="AF91" s="74"/>
      <c r="AG91" s="71">
        <v>850</v>
      </c>
    </row>
    <row r="92" spans="5:33">
      <c r="E92" s="73">
        <v>0.52331018518518513</v>
      </c>
      <c r="G92" s="58">
        <v>13.54</v>
      </c>
      <c r="H92" s="58">
        <v>5.96</v>
      </c>
      <c r="I92" s="58">
        <v>9.06</v>
      </c>
      <c r="J92" s="58">
        <v>13.59</v>
      </c>
      <c r="K92" s="58">
        <v>5.82</v>
      </c>
      <c r="L92" s="58">
        <v>10.7</v>
      </c>
      <c r="M92" s="59">
        <f t="shared" si="16"/>
        <v>13.565</v>
      </c>
      <c r="N92" s="59">
        <f t="shared" si="16"/>
        <v>5.8900000000000006</v>
      </c>
      <c r="O92" s="59">
        <f t="shared" si="16"/>
        <v>9.879999999999999</v>
      </c>
      <c r="P92" s="60">
        <f t="shared" si="21"/>
        <v>0.19612985703521416</v>
      </c>
      <c r="Q92" s="22">
        <f t="shared" si="22"/>
        <v>1.2882495516931309E-6</v>
      </c>
      <c r="R92" s="61">
        <f t="shared" si="23"/>
        <v>3.0026877843615643E-9</v>
      </c>
      <c r="S92" s="22">
        <f t="shared" si="24"/>
        <v>9.0161339303541605E-18</v>
      </c>
      <c r="T92" s="62">
        <v>298</v>
      </c>
      <c r="U92" s="59">
        <f t="shared" si="25"/>
        <v>286.565</v>
      </c>
      <c r="V92" s="63">
        <f t="shared" si="26"/>
        <v>0.67300647556799087</v>
      </c>
      <c r="W92" s="64">
        <f t="shared" si="27"/>
        <v>4.709843489785511</v>
      </c>
      <c r="X92" s="65">
        <f t="shared" si="17"/>
        <v>-5.7192787949370187E-8</v>
      </c>
      <c r="Y92" s="66">
        <f t="shared" si="18"/>
        <v>-5.7168972111671975E-8</v>
      </c>
      <c r="Z92" s="66">
        <f t="shared" si="19"/>
        <v>-5.7168982028903591E-8</v>
      </c>
      <c r="AA92" s="67">
        <f t="shared" si="20"/>
        <v>-5.714517610017767E-8</v>
      </c>
      <c r="AB92" s="68">
        <f t="shared" si="29"/>
        <v>6.8673103899810108E-4</v>
      </c>
      <c r="AC92" s="69"/>
      <c r="AD92" s="70">
        <f t="shared" si="28"/>
        <v>6.8673103899810108</v>
      </c>
      <c r="AE92" s="70"/>
      <c r="AF92" s="74"/>
      <c r="AG92" s="71">
        <v>860</v>
      </c>
    </row>
    <row r="93" spans="5:33">
      <c r="E93" s="73">
        <v>0.52342592592592596</v>
      </c>
      <c r="G93" s="58">
        <v>13.56</v>
      </c>
      <c r="H93" s="58">
        <v>5.96</v>
      </c>
      <c r="I93" s="58">
        <v>9.0500000000000007</v>
      </c>
      <c r="J93" s="58">
        <v>13.61</v>
      </c>
      <c r="K93" s="58">
        <v>5.82</v>
      </c>
      <c r="L93" s="58">
        <v>10.71</v>
      </c>
      <c r="M93" s="59">
        <f t="shared" si="16"/>
        <v>13.585000000000001</v>
      </c>
      <c r="N93" s="59">
        <f t="shared" si="16"/>
        <v>5.8900000000000006</v>
      </c>
      <c r="O93" s="59">
        <f t="shared" si="16"/>
        <v>9.8800000000000008</v>
      </c>
      <c r="P93" s="60">
        <f t="shared" si="21"/>
        <v>0.19619550761916282</v>
      </c>
      <c r="Q93" s="22">
        <f t="shared" si="22"/>
        <v>1.2882495516931309E-6</v>
      </c>
      <c r="R93" s="61">
        <f t="shared" si="23"/>
        <v>3.007682400835768E-9</v>
      </c>
      <c r="S93" s="22">
        <f t="shared" si="24"/>
        <v>9.046153424297209E-18</v>
      </c>
      <c r="T93" s="62">
        <v>298</v>
      </c>
      <c r="U93" s="59">
        <f t="shared" si="25"/>
        <v>286.58499999999998</v>
      </c>
      <c r="V93" s="63">
        <f t="shared" si="26"/>
        <v>0.67178249118027789</v>
      </c>
      <c r="W93" s="64">
        <f t="shared" si="27"/>
        <v>4.6965882925580571</v>
      </c>
      <c r="X93" s="65">
        <f t="shared" si="17"/>
        <v>-5.7516506801520622E-8</v>
      </c>
      <c r="Y93" s="66">
        <f t="shared" si="18"/>
        <v>-5.7492400531173545E-8</v>
      </c>
      <c r="Z93" s="66">
        <f t="shared" si="19"/>
        <v>-5.7492410634573461E-8</v>
      </c>
      <c r="AA93" s="67">
        <f t="shared" si="20"/>
        <v>-5.7468314459157247E-8</v>
      </c>
      <c r="AB93" s="68">
        <f t="shared" si="29"/>
        <v>6.8615934921088329E-4</v>
      </c>
      <c r="AC93" s="69"/>
      <c r="AD93" s="70">
        <f t="shared" si="28"/>
        <v>6.8615934921088328</v>
      </c>
      <c r="AE93" s="70"/>
      <c r="AF93" s="74"/>
      <c r="AG93" s="71">
        <v>870</v>
      </c>
    </row>
    <row r="94" spans="5:33">
      <c r="E94" s="73">
        <v>0.52354166666666668</v>
      </c>
      <c r="G94" s="58">
        <v>13.57</v>
      </c>
      <c r="H94" s="58">
        <v>5.97</v>
      </c>
      <c r="I94" s="58">
        <v>9.0399999999999991</v>
      </c>
      <c r="J94" s="58">
        <v>13.63</v>
      </c>
      <c r="K94" s="58">
        <v>5.82</v>
      </c>
      <c r="L94" s="58">
        <v>10.76</v>
      </c>
      <c r="M94" s="59">
        <f t="shared" si="16"/>
        <v>13.600000000000001</v>
      </c>
      <c r="N94" s="59">
        <f t="shared" si="16"/>
        <v>5.8949999999999996</v>
      </c>
      <c r="O94" s="59">
        <f t="shared" si="16"/>
        <v>9.8999999999999986</v>
      </c>
      <c r="P94" s="60">
        <f t="shared" si="21"/>
        <v>0.19664203103521327</v>
      </c>
      <c r="Q94" s="22">
        <f t="shared" si="22"/>
        <v>1.2735030810166609E-6</v>
      </c>
      <c r="R94" s="61">
        <f t="shared" si="23"/>
        <v>3.0463045746433333E-9</v>
      </c>
      <c r="S94" s="22">
        <f t="shared" si="24"/>
        <v>9.2799715614928993E-18</v>
      </c>
      <c r="T94" s="62">
        <v>298</v>
      </c>
      <c r="U94" s="59">
        <f t="shared" si="25"/>
        <v>286.60000000000002</v>
      </c>
      <c r="V94" s="63">
        <f t="shared" si="26"/>
        <v>0.67086461499552541</v>
      </c>
      <c r="W94" s="64">
        <f t="shared" si="27"/>
        <v>4.6866725915144691</v>
      </c>
      <c r="X94" s="65">
        <f t="shared" si="17"/>
        <v>-5.9212898994276989E-8</v>
      </c>
      <c r="Y94" s="66">
        <f t="shared" si="18"/>
        <v>-5.9187328347696157E-8</v>
      </c>
      <c r="Z94" s="66">
        <f t="shared" si="19"/>
        <v>-5.9187339390188213E-8</v>
      </c>
      <c r="AA94" s="67">
        <f t="shared" si="20"/>
        <v>-5.9161779776562205E-8</v>
      </c>
      <c r="AB94" s="68">
        <f t="shared" si="29"/>
        <v>6.8558442513822968E-4</v>
      </c>
      <c r="AC94" s="69"/>
      <c r="AD94" s="70">
        <f t="shared" si="28"/>
        <v>6.8558442513822966</v>
      </c>
      <c r="AE94" s="70"/>
      <c r="AF94" s="74"/>
      <c r="AG94" s="71">
        <v>880</v>
      </c>
    </row>
    <row r="95" spans="5:33">
      <c r="E95" s="73">
        <v>0.5236574074074074</v>
      </c>
      <c r="G95" s="58">
        <v>13.59</v>
      </c>
      <c r="H95" s="58">
        <v>5.97</v>
      </c>
      <c r="I95" s="58">
        <v>9.02</v>
      </c>
      <c r="J95" s="58">
        <v>13.65</v>
      </c>
      <c r="K95" s="58">
        <v>5.82</v>
      </c>
      <c r="L95" s="58">
        <v>10.74</v>
      </c>
      <c r="M95" s="59">
        <f t="shared" si="16"/>
        <v>13.620000000000001</v>
      </c>
      <c r="N95" s="59">
        <f t="shared" si="16"/>
        <v>5.8949999999999996</v>
      </c>
      <c r="O95" s="59">
        <f t="shared" si="16"/>
        <v>9.879999999999999</v>
      </c>
      <c r="P95" s="60">
        <f t="shared" si="21"/>
        <v>0.19631050195886407</v>
      </c>
      <c r="Q95" s="22">
        <f t="shared" si="22"/>
        <v>1.2735030810166609E-6</v>
      </c>
      <c r="R95" s="61">
        <f t="shared" si="23"/>
        <v>3.0513717424964798E-9</v>
      </c>
      <c r="S95" s="22">
        <f t="shared" si="24"/>
        <v>9.3108695109060025E-18</v>
      </c>
      <c r="T95" s="62">
        <v>298</v>
      </c>
      <c r="U95" s="59">
        <f t="shared" si="25"/>
        <v>286.62</v>
      </c>
      <c r="V95" s="63">
        <f t="shared" si="26"/>
        <v>0.66964092952856313</v>
      </c>
      <c r="W95" s="64">
        <f t="shared" si="27"/>
        <v>4.6734858222612443</v>
      </c>
      <c r="X95" s="65">
        <f t="shared" si="17"/>
        <v>-5.9425889786529728E-8</v>
      </c>
      <c r="Y95" s="66">
        <f t="shared" si="18"/>
        <v>-5.940011259838559E-8</v>
      </c>
      <c r="Z95" s="66">
        <f t="shared" si="19"/>
        <v>-5.9400123779765116E-8</v>
      </c>
      <c r="AA95" s="67">
        <f t="shared" si="20"/>
        <v>-5.9374357763300224E-8</v>
      </c>
      <c r="AB95" s="68">
        <f t="shared" si="29"/>
        <v>6.8499255178115196E-4</v>
      </c>
      <c r="AC95" s="69"/>
      <c r="AD95" s="70">
        <f t="shared" si="28"/>
        <v>6.8499255178115197</v>
      </c>
      <c r="AE95" s="70"/>
      <c r="AF95" s="74"/>
      <c r="AG95" s="71">
        <v>890</v>
      </c>
    </row>
    <row r="96" spans="5:33">
      <c r="E96" s="73">
        <v>0.52377314814814813</v>
      </c>
      <c r="G96" s="58">
        <v>13.61</v>
      </c>
      <c r="H96" s="58">
        <v>5.97</v>
      </c>
      <c r="I96" s="58">
        <v>9.0399999999999991</v>
      </c>
      <c r="J96" s="58">
        <v>13.67</v>
      </c>
      <c r="K96" s="58">
        <v>5.82</v>
      </c>
      <c r="L96" s="58">
        <v>10.73</v>
      </c>
      <c r="M96" s="59">
        <f t="shared" si="16"/>
        <v>13.64</v>
      </c>
      <c r="N96" s="59">
        <f t="shared" si="16"/>
        <v>5.8949999999999996</v>
      </c>
      <c r="O96" s="59">
        <f t="shared" si="16"/>
        <v>9.8849999999999998</v>
      </c>
      <c r="P96" s="60">
        <f t="shared" si="21"/>
        <v>0.19647565425864164</v>
      </c>
      <c r="Q96" s="22">
        <f t="shared" si="22"/>
        <v>1.2735030810166609E-6</v>
      </c>
      <c r="R96" s="61">
        <f t="shared" si="23"/>
        <v>3.0564473389848549E-9</v>
      </c>
      <c r="S96" s="22">
        <f t="shared" si="24"/>
        <v>9.3418703359876004E-18</v>
      </c>
      <c r="T96" s="62">
        <v>298</v>
      </c>
      <c r="U96" s="59">
        <f t="shared" si="25"/>
        <v>286.64</v>
      </c>
      <c r="V96" s="63">
        <f t="shared" si="26"/>
        <v>0.66841741482429218</v>
      </c>
      <c r="W96" s="64">
        <f t="shared" si="27"/>
        <v>4.6603379887031959</v>
      </c>
      <c r="X96" s="65">
        <f t="shared" si="17"/>
        <v>-5.9790370513964187E-8</v>
      </c>
      <c r="Y96" s="66">
        <f t="shared" si="18"/>
        <v>-5.9764253506533613E-8</v>
      </c>
      <c r="Z96" s="66">
        <f t="shared" si="19"/>
        <v>-5.9764264914693009E-8</v>
      </c>
      <c r="AA96" s="67">
        <f t="shared" si="20"/>
        <v>-5.9738159305455443E-8</v>
      </c>
      <c r="AB96" s="68">
        <f t="shared" si="29"/>
        <v>6.8439855058064175E-4</v>
      </c>
      <c r="AC96" s="69"/>
      <c r="AD96" s="70">
        <f t="shared" si="28"/>
        <v>6.8439855058064172</v>
      </c>
      <c r="AE96" s="70"/>
      <c r="AF96" s="74"/>
      <c r="AG96" s="71">
        <v>900</v>
      </c>
    </row>
    <row r="97" spans="5:33">
      <c r="E97" s="73">
        <v>0.52388888888888885</v>
      </c>
      <c r="G97" s="58">
        <v>13.63</v>
      </c>
      <c r="H97" s="58">
        <v>5.97</v>
      </c>
      <c r="I97" s="58">
        <v>9.0299999999999994</v>
      </c>
      <c r="J97" s="58">
        <v>13.69</v>
      </c>
      <c r="K97" s="58">
        <v>5.83</v>
      </c>
      <c r="L97" s="58">
        <v>10.72</v>
      </c>
      <c r="M97" s="59">
        <f t="shared" si="16"/>
        <v>13.66</v>
      </c>
      <c r="N97" s="59">
        <f t="shared" si="16"/>
        <v>5.9</v>
      </c>
      <c r="O97" s="59">
        <f t="shared" si="16"/>
        <v>9.875</v>
      </c>
      <c r="P97" s="60">
        <f t="shared" si="21"/>
        <v>0.19634267522198531</v>
      </c>
      <c r="Q97" s="22">
        <f t="shared" si="22"/>
        <v>1.2589254117941642E-6</v>
      </c>
      <c r="R97" s="61">
        <f t="shared" si="23"/>
        <v>3.0969822406867852E-9</v>
      </c>
      <c r="S97" s="22">
        <f t="shared" si="24"/>
        <v>9.5912989991293407E-18</v>
      </c>
      <c r="T97" s="62">
        <v>298</v>
      </c>
      <c r="U97" s="59">
        <f t="shared" si="25"/>
        <v>286.66000000000003</v>
      </c>
      <c r="V97" s="63">
        <f t="shared" si="26"/>
        <v>0.66719407084697246</v>
      </c>
      <c r="W97" s="64">
        <f t="shared" si="27"/>
        <v>4.6472289705959939</v>
      </c>
      <c r="X97" s="65">
        <f t="shared" si="17"/>
        <v>-6.1464554191161186E-8</v>
      </c>
      <c r="Y97" s="66">
        <f t="shared" si="18"/>
        <v>-6.1436929985212572E-8</v>
      </c>
      <c r="Z97" s="66">
        <f t="shared" si="19"/>
        <v>-6.1436942400445477E-8</v>
      </c>
      <c r="AA97" s="67">
        <f t="shared" si="20"/>
        <v>-6.1409330598570109E-8</v>
      </c>
      <c r="AB97" s="68">
        <f t="shared" si="29"/>
        <v>6.8380090796953867E-4</v>
      </c>
      <c r="AC97" s="69"/>
      <c r="AD97" s="70">
        <f t="shared" si="28"/>
        <v>6.8380090796953867</v>
      </c>
      <c r="AE97" s="70"/>
      <c r="AF97" s="74"/>
      <c r="AG97" s="71">
        <v>910</v>
      </c>
    </row>
    <row r="98" spans="5:33">
      <c r="E98" s="73">
        <v>0.52400462962962957</v>
      </c>
      <c r="G98" s="58">
        <v>13.65</v>
      </c>
      <c r="H98" s="58">
        <v>5.97</v>
      </c>
      <c r="I98" s="58">
        <v>9.02</v>
      </c>
      <c r="J98" s="58">
        <v>13.71</v>
      </c>
      <c r="K98" s="58">
        <v>5.83</v>
      </c>
      <c r="L98" s="58">
        <v>10.75</v>
      </c>
      <c r="M98" s="59">
        <f t="shared" si="16"/>
        <v>13.68</v>
      </c>
      <c r="N98" s="59">
        <f t="shared" si="16"/>
        <v>5.9</v>
      </c>
      <c r="O98" s="59">
        <f t="shared" si="16"/>
        <v>9.8849999999999998</v>
      </c>
      <c r="P98" s="60">
        <f t="shared" si="21"/>
        <v>0.19660739638990299</v>
      </c>
      <c r="Q98" s="22">
        <f t="shared" si="22"/>
        <v>1.2589254117941642E-6</v>
      </c>
      <c r="R98" s="61">
        <f t="shared" si="23"/>
        <v>3.1021337048517272E-9</v>
      </c>
      <c r="S98" s="22">
        <f t="shared" si="24"/>
        <v>9.6232335227771025E-18</v>
      </c>
      <c r="T98" s="62">
        <v>298</v>
      </c>
      <c r="U98" s="59">
        <f t="shared" si="25"/>
        <v>286.68</v>
      </c>
      <c r="V98" s="63">
        <f t="shared" si="26"/>
        <v>0.66597089756087469</v>
      </c>
      <c r="W98" s="64">
        <f t="shared" si="27"/>
        <v>4.6341586480826278</v>
      </c>
      <c r="X98" s="65">
        <f t="shared" si="17"/>
        <v>-6.1870878049158503E-8</v>
      </c>
      <c r="Y98" s="66">
        <f t="shared" si="18"/>
        <v>-6.1842862234045337E-8</v>
      </c>
      <c r="Z98" s="66">
        <f t="shared" si="19"/>
        <v>-6.184287491991501E-8</v>
      </c>
      <c r="AA98" s="67">
        <f t="shared" si="20"/>
        <v>-6.1814871779182918E-8</v>
      </c>
      <c r="AB98" s="68">
        <f t="shared" si="29"/>
        <v>6.8318653858693689E-4</v>
      </c>
      <c r="AC98" s="69"/>
      <c r="AD98" s="70">
        <f t="shared" si="28"/>
        <v>6.831865385869369</v>
      </c>
      <c r="AE98" s="70"/>
      <c r="AF98" s="74"/>
      <c r="AG98" s="71">
        <v>920</v>
      </c>
    </row>
    <row r="99" spans="5:33">
      <c r="E99" s="73">
        <v>0.5241203703703704</v>
      </c>
      <c r="G99" s="58">
        <v>13.67</v>
      </c>
      <c r="H99" s="58">
        <v>5.98</v>
      </c>
      <c r="I99" s="58">
        <v>9.01</v>
      </c>
      <c r="J99" s="58">
        <v>13.73</v>
      </c>
      <c r="K99" s="58">
        <v>5.83</v>
      </c>
      <c r="L99" s="58">
        <v>10.75</v>
      </c>
      <c r="M99" s="59">
        <f t="shared" si="16"/>
        <v>13.7</v>
      </c>
      <c r="N99" s="59">
        <f t="shared" si="16"/>
        <v>5.9050000000000002</v>
      </c>
      <c r="O99" s="59">
        <f t="shared" si="16"/>
        <v>9.879999999999999</v>
      </c>
      <c r="P99" s="60">
        <f t="shared" si="21"/>
        <v>0.196573853035339</v>
      </c>
      <c r="Q99" s="22">
        <f t="shared" si="22"/>
        <v>1.2445146117713822E-6</v>
      </c>
      <c r="R99" s="61">
        <f t="shared" si="23"/>
        <v>3.1432745035785771E-9</v>
      </c>
      <c r="S99" s="22">
        <f t="shared" si="24"/>
        <v>9.8801746048471502E-18</v>
      </c>
      <c r="T99" s="62">
        <v>298</v>
      </c>
      <c r="U99" s="59">
        <f t="shared" si="25"/>
        <v>286.7</v>
      </c>
      <c r="V99" s="63">
        <f t="shared" si="26"/>
        <v>0.66474789493027586</v>
      </c>
      <c r="W99" s="64">
        <f t="shared" si="27"/>
        <v>4.6211269016920618</v>
      </c>
      <c r="X99" s="65">
        <f t="shared" si="17"/>
        <v>-6.3633449804109684E-8</v>
      </c>
      <c r="Y99" s="66">
        <f t="shared" si="18"/>
        <v>-6.3603788178585717E-8</v>
      </c>
      <c r="Z99" s="66">
        <f t="shared" si="19"/>
        <v>-6.3603802004836401E-8</v>
      </c>
      <c r="AA99" s="67">
        <f t="shared" si="20"/>
        <v>-6.357415419267338E-8</v>
      </c>
      <c r="AB99" s="68">
        <f t="shared" si="29"/>
        <v>6.8256810988004315E-4</v>
      </c>
      <c r="AC99" s="69"/>
      <c r="AD99" s="70">
        <f t="shared" si="28"/>
        <v>6.8256810988004313</v>
      </c>
      <c r="AE99" s="70"/>
      <c r="AF99" s="74"/>
      <c r="AG99" s="71">
        <v>930</v>
      </c>
    </row>
    <row r="100" spans="5:33">
      <c r="E100" s="73">
        <v>0.52423611111111112</v>
      </c>
      <c r="G100" s="58">
        <v>13.69</v>
      </c>
      <c r="H100" s="58">
        <v>5.98</v>
      </c>
      <c r="I100" s="58">
        <v>9.0299999999999994</v>
      </c>
      <c r="J100" s="58">
        <v>13.75</v>
      </c>
      <c r="K100" s="58">
        <v>5.83</v>
      </c>
      <c r="L100" s="58">
        <v>10.73</v>
      </c>
      <c r="M100" s="59">
        <f t="shared" si="16"/>
        <v>13.719999999999999</v>
      </c>
      <c r="N100" s="59">
        <f t="shared" si="16"/>
        <v>5.9050000000000002</v>
      </c>
      <c r="O100" s="59">
        <f t="shared" si="16"/>
        <v>9.879999999999999</v>
      </c>
      <c r="P100" s="60">
        <f t="shared" si="21"/>
        <v>0.19663980124343097</v>
      </c>
      <c r="Q100" s="22">
        <f t="shared" si="22"/>
        <v>1.2445146117713822E-6</v>
      </c>
      <c r="R100" s="61">
        <f t="shared" si="23"/>
        <v>3.148502969455143E-9</v>
      </c>
      <c r="S100" s="22">
        <f t="shared" si="24"/>
        <v>9.9130709486678536E-18</v>
      </c>
      <c r="T100" s="62">
        <v>298</v>
      </c>
      <c r="U100" s="59">
        <f t="shared" si="25"/>
        <v>286.72000000000003</v>
      </c>
      <c r="V100" s="63">
        <f t="shared" si="26"/>
        <v>0.66352506291946223</v>
      </c>
      <c r="W100" s="64">
        <f t="shared" si="27"/>
        <v>4.6081336123379781</v>
      </c>
      <c r="X100" s="65">
        <f t="shared" si="17"/>
        <v>-6.3987139246675599E-8</v>
      </c>
      <c r="Y100" s="66">
        <f t="shared" si="18"/>
        <v>-6.3957118998635857E-8</v>
      </c>
      <c r="Z100" s="66">
        <f t="shared" si="19"/>
        <v>-6.3957133082955046E-8</v>
      </c>
      <c r="AA100" s="67">
        <f t="shared" si="20"/>
        <v>-6.3927126906018887E-8</v>
      </c>
      <c r="AB100" s="68">
        <f t="shared" si="29"/>
        <v>6.819320719061038E-4</v>
      </c>
      <c r="AC100" s="69"/>
      <c r="AD100" s="70">
        <f t="shared" si="28"/>
        <v>6.8193207190610377</v>
      </c>
      <c r="AE100" s="70"/>
      <c r="AF100" s="74"/>
      <c r="AG100" s="71">
        <v>940</v>
      </c>
    </row>
    <row r="101" spans="5:33">
      <c r="E101" s="73">
        <v>0.52435185185185185</v>
      </c>
      <c r="G101" s="58">
        <v>13.71</v>
      </c>
      <c r="H101" s="58">
        <v>5.98</v>
      </c>
      <c r="I101" s="58">
        <v>8.99</v>
      </c>
      <c r="J101" s="58">
        <v>13.77</v>
      </c>
      <c r="K101" s="58">
        <v>5.83</v>
      </c>
      <c r="L101" s="58">
        <v>10.74</v>
      </c>
      <c r="M101" s="59">
        <f t="shared" si="16"/>
        <v>13.74</v>
      </c>
      <c r="N101" s="59">
        <f t="shared" si="16"/>
        <v>5.9050000000000002</v>
      </c>
      <c r="O101" s="59">
        <f t="shared" si="16"/>
        <v>9.8650000000000002</v>
      </c>
      <c r="P101" s="60">
        <f t="shared" si="21"/>
        <v>0.19640715131669792</v>
      </c>
      <c r="Q101" s="22">
        <f t="shared" si="22"/>
        <v>1.2445146117713822E-6</v>
      </c>
      <c r="R101" s="61">
        <f t="shared" si="23"/>
        <v>3.1537401322671481E-9</v>
      </c>
      <c r="S101" s="22">
        <f t="shared" si="24"/>
        <v>9.9460768218724083E-18</v>
      </c>
      <c r="T101" s="62">
        <v>298</v>
      </c>
      <c r="U101" s="59">
        <f t="shared" si="25"/>
        <v>286.74</v>
      </c>
      <c r="V101" s="63">
        <f t="shared" si="26"/>
        <v>0.66230240149273478</v>
      </c>
      <c r="W101" s="64">
        <f t="shared" si="27"/>
        <v>4.5951786613175374</v>
      </c>
      <c r="X101" s="65">
        <f t="shared" si="17"/>
        <v>-6.4244701070809219E-8</v>
      </c>
      <c r="Y101" s="66">
        <f t="shared" si="18"/>
        <v>-6.4214410251433498E-8</v>
      </c>
      <c r="Z101" s="66">
        <f t="shared" si="19"/>
        <v>-6.4214424533292127E-8</v>
      </c>
      <c r="AA101" s="67">
        <f t="shared" si="20"/>
        <v>-6.4184147982307475E-8</v>
      </c>
      <c r="AB101" s="68">
        <f t="shared" si="29"/>
        <v>6.8129250062224397E-4</v>
      </c>
      <c r="AC101" s="69"/>
      <c r="AD101" s="70">
        <f t="shared" si="28"/>
        <v>6.8129250062224394</v>
      </c>
      <c r="AE101" s="70"/>
      <c r="AF101" s="74"/>
      <c r="AG101" s="71">
        <v>950</v>
      </c>
    </row>
    <row r="102" spans="5:33">
      <c r="E102" s="73">
        <v>0.52446759259259257</v>
      </c>
      <c r="G102" s="58">
        <v>13.73</v>
      </c>
      <c r="H102" s="58">
        <v>5.98</v>
      </c>
      <c r="I102" s="58">
        <v>9.01</v>
      </c>
      <c r="J102" s="58">
        <v>13.79</v>
      </c>
      <c r="K102" s="58">
        <v>5.83</v>
      </c>
      <c r="L102" s="58">
        <v>10.73</v>
      </c>
      <c r="M102" s="59">
        <f t="shared" si="16"/>
        <v>13.76</v>
      </c>
      <c r="N102" s="59">
        <f t="shared" si="16"/>
        <v>5.9050000000000002</v>
      </c>
      <c r="O102" s="59">
        <f t="shared" si="16"/>
        <v>9.870000000000001</v>
      </c>
      <c r="P102" s="60">
        <f t="shared" si="21"/>
        <v>0.19657266872606102</v>
      </c>
      <c r="Q102" s="22">
        <f t="shared" si="22"/>
        <v>1.2445146117713822E-6</v>
      </c>
      <c r="R102" s="61">
        <f t="shared" si="23"/>
        <v>3.1589860064809151E-9</v>
      </c>
      <c r="S102" s="22">
        <f t="shared" si="24"/>
        <v>9.9791925891422405E-18</v>
      </c>
      <c r="T102" s="62">
        <v>298</v>
      </c>
      <c r="U102" s="59">
        <f t="shared" si="25"/>
        <v>286.76</v>
      </c>
      <c r="V102" s="63">
        <f t="shared" si="26"/>
        <v>0.6610799106144013</v>
      </c>
      <c r="W102" s="64">
        <f t="shared" si="27"/>
        <v>4.5822619303100192</v>
      </c>
      <c r="X102" s="65">
        <f t="shared" si="17"/>
        <v>-6.463380198443138E-8</v>
      </c>
      <c r="Y102" s="66">
        <f t="shared" si="18"/>
        <v>-6.4603114214128092E-8</v>
      </c>
      <c r="Z102" s="66">
        <f t="shared" si="19"/>
        <v>-6.4603128784511024E-8</v>
      </c>
      <c r="AA102" s="67">
        <f t="shared" si="20"/>
        <v>-6.4572455570754795E-8</v>
      </c>
      <c r="AB102" s="68">
        <f t="shared" si="29"/>
        <v>6.8065035642453971E-4</v>
      </c>
      <c r="AC102" s="75">
        <f>D10</f>
        <v>6.8181818181818176E-4</v>
      </c>
      <c r="AD102" s="70">
        <f t="shared" si="28"/>
        <v>6.8065035642453973</v>
      </c>
      <c r="AE102" s="70">
        <f>AC102*10000</f>
        <v>6.8181818181818175</v>
      </c>
      <c r="AF102" s="74">
        <f>(AD102-AE102)*(AD102-AE102)</f>
        <v>1.3638161500351367E-4</v>
      </c>
      <c r="AG102" s="71">
        <v>960</v>
      </c>
    </row>
    <row r="103" spans="5:33">
      <c r="E103" s="73">
        <v>0.52458333333333329</v>
      </c>
      <c r="G103" s="58">
        <v>13.75</v>
      </c>
      <c r="H103" s="58">
        <v>5.98</v>
      </c>
      <c r="I103" s="58">
        <v>9.02</v>
      </c>
      <c r="J103" s="58">
        <v>13.81</v>
      </c>
      <c r="K103" s="58">
        <v>5.83</v>
      </c>
      <c r="L103" s="58">
        <v>10.71</v>
      </c>
      <c r="M103" s="59">
        <f t="shared" si="16"/>
        <v>13.780000000000001</v>
      </c>
      <c r="N103" s="59">
        <f t="shared" si="16"/>
        <v>5.9050000000000002</v>
      </c>
      <c r="O103" s="59">
        <f t="shared" si="16"/>
        <v>9.8650000000000002</v>
      </c>
      <c r="P103" s="60">
        <f t="shared" si="21"/>
        <v>0.19653906865008897</v>
      </c>
      <c r="Q103" s="22">
        <f t="shared" si="22"/>
        <v>1.2445146117713822E-6</v>
      </c>
      <c r="R103" s="61">
        <f t="shared" si="23"/>
        <v>3.1642406065868343E-9</v>
      </c>
      <c r="S103" s="22">
        <f t="shared" si="24"/>
        <v>1.0012418616373017E-17</v>
      </c>
      <c r="T103" s="62">
        <v>298</v>
      </c>
      <c r="U103" s="59">
        <f t="shared" si="25"/>
        <v>286.77999999999997</v>
      </c>
      <c r="V103" s="63">
        <f t="shared" si="26"/>
        <v>0.6598575902487761</v>
      </c>
      <c r="W103" s="64">
        <f t="shared" si="27"/>
        <v>4.5693833013755318</v>
      </c>
      <c r="X103" s="65">
        <f t="shared" si="17"/>
        <v>-6.4958947151615284E-8</v>
      </c>
      <c r="Y103" s="66">
        <f t="shared" si="18"/>
        <v>-6.4927920401793545E-8</v>
      </c>
      <c r="Z103" s="66">
        <f t="shared" si="19"/>
        <v>-6.4927935221294888E-8</v>
      </c>
      <c r="AA103" s="67">
        <f t="shared" si="20"/>
        <v>-6.4896923276817793E-8</v>
      </c>
      <c r="AB103" s="68">
        <f t="shared" si="29"/>
        <v>6.800043251852856E-4</v>
      </c>
      <c r="AC103" s="69"/>
      <c r="AD103" s="70">
        <f t="shared" si="28"/>
        <v>6.8000432518528564</v>
      </c>
      <c r="AE103" s="70"/>
      <c r="AF103" s="74"/>
      <c r="AG103" s="71">
        <v>970</v>
      </c>
    </row>
    <row r="104" spans="5:33">
      <c r="E104" s="73">
        <v>0.52469907407407401</v>
      </c>
      <c r="G104" s="58">
        <v>13.77</v>
      </c>
      <c r="H104" s="58">
        <v>5.99</v>
      </c>
      <c r="I104" s="58">
        <v>9</v>
      </c>
      <c r="J104" s="58">
        <v>13.83</v>
      </c>
      <c r="K104" s="58">
        <v>5.84</v>
      </c>
      <c r="L104" s="58">
        <v>10.72</v>
      </c>
      <c r="M104" s="59">
        <f t="shared" si="16"/>
        <v>13.8</v>
      </c>
      <c r="N104" s="59">
        <f t="shared" si="16"/>
        <v>5.915</v>
      </c>
      <c r="O104" s="59">
        <f t="shared" si="16"/>
        <v>9.86</v>
      </c>
      <c r="P104" s="60">
        <f t="shared" si="21"/>
        <v>0.19650544599896416</v>
      </c>
      <c r="Q104" s="22">
        <f t="shared" si="22"/>
        <v>1.2161860006463655E-6</v>
      </c>
      <c r="R104" s="61">
        <f t="shared" si="23"/>
        <v>3.2433311780729997E-9</v>
      </c>
      <c r="S104" s="22">
        <f t="shared" si="24"/>
        <v>1.0519197130660392E-17</v>
      </c>
      <c r="T104" s="62">
        <v>298</v>
      </c>
      <c r="U104" s="59">
        <f t="shared" si="25"/>
        <v>286.8</v>
      </c>
      <c r="V104" s="63">
        <f t="shared" si="26"/>
        <v>0.65863544036018862</v>
      </c>
      <c r="W104" s="64">
        <f t="shared" si="27"/>
        <v>4.5565426569538321</v>
      </c>
      <c r="X104" s="65">
        <f t="shared" si="17"/>
        <v>-6.8362124319238909E-8</v>
      </c>
      <c r="Y104" s="66">
        <f t="shared" si="18"/>
        <v>-6.8327728607675684E-8</v>
      </c>
      <c r="Z104" s="66">
        <f t="shared" si="19"/>
        <v>-6.8327745913530158E-8</v>
      </c>
      <c r="AA104" s="67">
        <f t="shared" si="20"/>
        <v>-6.8293367490406847E-8</v>
      </c>
      <c r="AB104" s="68">
        <f t="shared" si="29"/>
        <v>6.7935504588249461E-4</v>
      </c>
      <c r="AC104" s="69"/>
      <c r="AD104" s="70">
        <f t="shared" si="28"/>
        <v>6.7935504588249458</v>
      </c>
      <c r="AE104" s="70"/>
      <c r="AF104" s="74"/>
      <c r="AG104" s="71">
        <v>980</v>
      </c>
    </row>
    <row r="105" spans="5:33">
      <c r="E105" s="73">
        <v>0.52481481481481485</v>
      </c>
      <c r="G105" s="58">
        <v>13.79</v>
      </c>
      <c r="H105" s="58">
        <v>5.99</v>
      </c>
      <c r="I105" s="58">
        <v>8.98</v>
      </c>
      <c r="J105" s="58">
        <v>13.85</v>
      </c>
      <c r="K105" s="58">
        <v>5.84</v>
      </c>
      <c r="L105" s="58">
        <v>10.75</v>
      </c>
      <c r="M105" s="59">
        <f t="shared" si="16"/>
        <v>13.82</v>
      </c>
      <c r="N105" s="59">
        <f t="shared" si="16"/>
        <v>5.915</v>
      </c>
      <c r="O105" s="59">
        <f t="shared" si="16"/>
        <v>9.8650000000000002</v>
      </c>
      <c r="P105" s="60">
        <f t="shared" si="21"/>
        <v>0.19667116330776596</v>
      </c>
      <c r="Q105" s="22">
        <f t="shared" si="22"/>
        <v>1.2161860006463655E-6</v>
      </c>
      <c r="R105" s="61">
        <f t="shared" si="23"/>
        <v>3.24872607640964E-9</v>
      </c>
      <c r="S105" s="22">
        <f t="shared" si="24"/>
        <v>1.0554221119543975E-17</v>
      </c>
      <c r="T105" s="62">
        <v>298</v>
      </c>
      <c r="U105" s="59">
        <f t="shared" si="25"/>
        <v>286.82</v>
      </c>
      <c r="V105" s="63">
        <f t="shared" si="26"/>
        <v>0.65741346091297947</v>
      </c>
      <c r="W105" s="64">
        <f t="shared" si="27"/>
        <v>4.5437398798630131</v>
      </c>
      <c r="X105" s="65">
        <f t="shared" si="17"/>
        <v>-6.8771769344345003E-8</v>
      </c>
      <c r="Y105" s="66">
        <f t="shared" si="18"/>
        <v>-6.8736925134828687E-8</v>
      </c>
      <c r="Z105" s="66">
        <f t="shared" si="19"/>
        <v>-6.8736942789150359E-8</v>
      </c>
      <c r="AA105" s="67">
        <f t="shared" si="20"/>
        <v>-6.8702116216066074E-8</v>
      </c>
      <c r="AB105" s="68">
        <f t="shared" si="29"/>
        <v>6.7867176848107451E-4</v>
      </c>
      <c r="AC105" s="69"/>
      <c r="AD105" s="70">
        <f t="shared" si="28"/>
        <v>6.7867176848107453</v>
      </c>
      <c r="AE105" s="70"/>
      <c r="AF105" s="74"/>
      <c r="AG105" s="71">
        <v>990</v>
      </c>
    </row>
    <row r="106" spans="5:33">
      <c r="E106" s="73">
        <v>0.52493055555555557</v>
      </c>
      <c r="G106" s="58">
        <v>13.81</v>
      </c>
      <c r="H106" s="58">
        <v>5.99</v>
      </c>
      <c r="I106" s="58">
        <v>9.01</v>
      </c>
      <c r="J106" s="58">
        <v>13.87</v>
      </c>
      <c r="K106" s="58">
        <v>5.84</v>
      </c>
      <c r="L106" s="58">
        <v>10.71</v>
      </c>
      <c r="M106" s="59">
        <f t="shared" si="16"/>
        <v>13.84</v>
      </c>
      <c r="N106" s="59">
        <f t="shared" si="16"/>
        <v>5.915</v>
      </c>
      <c r="O106" s="59">
        <f t="shared" si="16"/>
        <v>9.86</v>
      </c>
      <c r="P106" s="60">
        <f t="shared" si="21"/>
        <v>0.19663756245671657</v>
      </c>
      <c r="Q106" s="22">
        <f t="shared" si="22"/>
        <v>1.2161860006463655E-6</v>
      </c>
      <c r="R106" s="61">
        <f t="shared" si="23"/>
        <v>3.2541299485224571E-9</v>
      </c>
      <c r="S106" s="22">
        <f t="shared" si="24"/>
        <v>1.058936172187077E-17</v>
      </c>
      <c r="T106" s="62">
        <v>298</v>
      </c>
      <c r="U106" s="59">
        <f t="shared" si="25"/>
        <v>286.83999999999997</v>
      </c>
      <c r="V106" s="63">
        <f t="shared" si="26"/>
        <v>0.65619165187149331</v>
      </c>
      <c r="W106" s="64">
        <f t="shared" si="27"/>
        <v>4.5309748532981571</v>
      </c>
      <c r="X106" s="65">
        <f t="shared" si="17"/>
        <v>-6.9113249716737715E-8</v>
      </c>
      <c r="Y106" s="66">
        <f t="shared" si="18"/>
        <v>-6.9078022937975068E-8</v>
      </c>
      <c r="Z106" s="66">
        <f t="shared" si="19"/>
        <v>-6.9078040892939517E-8</v>
      </c>
      <c r="AA106" s="67">
        <f t="shared" si="20"/>
        <v>-6.9042832050838207E-8</v>
      </c>
      <c r="AB106" s="68">
        <f t="shared" si="29"/>
        <v>6.7798439911206053E-4</v>
      </c>
      <c r="AC106" s="69"/>
      <c r="AD106" s="70">
        <f t="shared" si="28"/>
        <v>6.7798439911206057</v>
      </c>
      <c r="AE106" s="70"/>
      <c r="AF106" s="74"/>
      <c r="AG106" s="71">
        <v>1000</v>
      </c>
    </row>
    <row r="107" spans="5:33">
      <c r="E107" s="73">
        <v>0.52504629629629629</v>
      </c>
      <c r="G107" s="58">
        <v>13.83</v>
      </c>
      <c r="H107" s="58">
        <v>5.99</v>
      </c>
      <c r="I107" s="58">
        <v>8.99</v>
      </c>
      <c r="J107" s="58">
        <v>13.88</v>
      </c>
      <c r="K107" s="58">
        <v>5.84</v>
      </c>
      <c r="L107" s="58">
        <v>10.73</v>
      </c>
      <c r="M107" s="59">
        <f t="shared" si="16"/>
        <v>13.855</v>
      </c>
      <c r="N107" s="59">
        <f t="shared" si="16"/>
        <v>5.915</v>
      </c>
      <c r="O107" s="59">
        <f t="shared" si="16"/>
        <v>9.86</v>
      </c>
      <c r="P107" s="60">
        <f t="shared" si="21"/>
        <v>0.1966871519407403</v>
      </c>
      <c r="Q107" s="22">
        <f t="shared" si="22"/>
        <v>1.2161860006463655E-6</v>
      </c>
      <c r="R107" s="61">
        <f t="shared" si="23"/>
        <v>3.2581887506261674E-9</v>
      </c>
      <c r="S107" s="22">
        <f t="shared" si="24"/>
        <v>1.0615793934706906E-17</v>
      </c>
      <c r="T107" s="62">
        <v>298</v>
      </c>
      <c r="U107" s="59">
        <f t="shared" si="25"/>
        <v>286.85500000000002</v>
      </c>
      <c r="V107" s="63">
        <f t="shared" si="26"/>
        <v>0.65527540689769281</v>
      </c>
      <c r="W107" s="64">
        <f t="shared" si="27"/>
        <v>4.5214257871037073</v>
      </c>
      <c r="X107" s="65">
        <f t="shared" si="17"/>
        <v>-6.9378842222544617E-8</v>
      </c>
      <c r="Y107" s="66">
        <f t="shared" si="18"/>
        <v>-6.9343307975544537E-8</v>
      </c>
      <c r="Z107" s="66">
        <f t="shared" si="19"/>
        <v>-6.9343326175368436E-8</v>
      </c>
      <c r="AA107" s="67">
        <f t="shared" si="20"/>
        <v>-6.9307810109549167E-8</v>
      </c>
      <c r="AB107" s="68">
        <f t="shared" si="29"/>
        <v>6.7729361876301157E-4</v>
      </c>
      <c r="AC107" s="69"/>
      <c r="AD107" s="70">
        <f t="shared" si="28"/>
        <v>6.7729361876301155</v>
      </c>
      <c r="AE107" s="70"/>
      <c r="AF107" s="74"/>
      <c r="AG107" s="71">
        <v>1010</v>
      </c>
    </row>
    <row r="108" spans="5:33">
      <c r="E108" s="73">
        <v>0.52516203703703701</v>
      </c>
      <c r="G108" s="58">
        <v>13.85</v>
      </c>
      <c r="H108" s="58">
        <v>5.99</v>
      </c>
      <c r="I108" s="58">
        <v>8.9499999999999993</v>
      </c>
      <c r="J108" s="58">
        <v>13.91</v>
      </c>
      <c r="K108" s="58">
        <v>5.84</v>
      </c>
      <c r="L108" s="58">
        <v>10.74</v>
      </c>
      <c r="M108" s="59">
        <f t="shared" si="16"/>
        <v>13.879999999999999</v>
      </c>
      <c r="N108" s="59">
        <f t="shared" si="16"/>
        <v>5.915</v>
      </c>
      <c r="O108" s="59">
        <f t="shared" si="16"/>
        <v>9.8449999999999989</v>
      </c>
      <c r="P108" s="60">
        <f t="shared" si="21"/>
        <v>0.19647051106187927</v>
      </c>
      <c r="Q108" s="22">
        <f t="shared" si="22"/>
        <v>1.2161860006463655E-6</v>
      </c>
      <c r="R108" s="61">
        <f t="shared" si="23"/>
        <v>3.2649646738087215E-9</v>
      </c>
      <c r="S108" s="22">
        <f t="shared" si="24"/>
        <v>1.0659994321218891E-17</v>
      </c>
      <c r="T108" s="62">
        <v>298</v>
      </c>
      <c r="U108" s="59">
        <f t="shared" si="25"/>
        <v>286.88</v>
      </c>
      <c r="V108" s="63">
        <f t="shared" si="26"/>
        <v>0.65374854486313461</v>
      </c>
      <c r="W108" s="64">
        <f t="shared" si="27"/>
        <v>4.5055575864045441</v>
      </c>
      <c r="X108" s="65">
        <f t="shared" si="17"/>
        <v>-6.976456901008058E-8</v>
      </c>
      <c r="Y108" s="66">
        <f t="shared" si="18"/>
        <v>-6.9728601719551984E-8</v>
      </c>
      <c r="Z108" s="66">
        <f t="shared" si="19"/>
        <v>-6.9728620262574708E-8</v>
      </c>
      <c r="AA108" s="67">
        <f t="shared" si="20"/>
        <v>-6.9692671495949012E-8</v>
      </c>
      <c r="AB108" s="68">
        <f t="shared" si="29"/>
        <v>6.7660018556195509E-4</v>
      </c>
      <c r="AC108" s="69"/>
      <c r="AD108" s="70">
        <f t="shared" si="28"/>
        <v>6.7660018556195505</v>
      </c>
      <c r="AE108" s="70"/>
      <c r="AF108" s="74"/>
      <c r="AG108" s="71">
        <v>1020</v>
      </c>
    </row>
    <row r="109" spans="5:33">
      <c r="E109" s="73">
        <v>0.52527777777777773</v>
      </c>
      <c r="G109" s="58">
        <v>13.87</v>
      </c>
      <c r="H109" s="58">
        <v>5.99</v>
      </c>
      <c r="I109" s="58">
        <v>8.98</v>
      </c>
      <c r="J109" s="58">
        <v>13.92</v>
      </c>
      <c r="K109" s="58">
        <v>5.84</v>
      </c>
      <c r="L109" s="58">
        <v>10.71</v>
      </c>
      <c r="M109" s="59">
        <f t="shared" si="16"/>
        <v>13.895</v>
      </c>
      <c r="N109" s="59">
        <f t="shared" si="16"/>
        <v>5.915</v>
      </c>
      <c r="O109" s="59">
        <f t="shared" si="16"/>
        <v>9.8450000000000006</v>
      </c>
      <c r="P109" s="60">
        <f t="shared" si="21"/>
        <v>0.19652009176065841</v>
      </c>
      <c r="Q109" s="22">
        <f t="shared" si="22"/>
        <v>1.2161860006463655E-6</v>
      </c>
      <c r="R109" s="61">
        <f t="shared" si="23"/>
        <v>3.2690369898182926E-9</v>
      </c>
      <c r="S109" s="22">
        <f t="shared" si="24"/>
        <v>1.0686602840800244E-17</v>
      </c>
      <c r="T109" s="62">
        <v>298</v>
      </c>
      <c r="U109" s="59">
        <f t="shared" si="25"/>
        <v>286.89499999999998</v>
      </c>
      <c r="V109" s="63">
        <f t="shared" si="26"/>
        <v>0.65283255537097085</v>
      </c>
      <c r="W109" s="64">
        <f t="shared" si="27"/>
        <v>4.4960647321970644</v>
      </c>
      <c r="X109" s="65">
        <f t="shared" si="17"/>
        <v>-7.0031814920645459E-8</v>
      </c>
      <c r="Y109" s="66">
        <f t="shared" si="18"/>
        <v>-6.9995534153798039E-8</v>
      </c>
      <c r="Z109" s="66">
        <f t="shared" si="19"/>
        <v>-6.9995552949456055E-8</v>
      </c>
      <c r="AA109" s="67">
        <f t="shared" si="20"/>
        <v>-6.9959290958792014E-8</v>
      </c>
      <c r="AB109" s="68">
        <f t="shared" si="29"/>
        <v>6.7590289942117126E-4</v>
      </c>
      <c r="AC109" s="69"/>
      <c r="AD109" s="70">
        <f t="shared" si="28"/>
        <v>6.7590289942117128</v>
      </c>
      <c r="AE109" s="70"/>
      <c r="AF109" s="74"/>
      <c r="AG109" s="71">
        <v>1030</v>
      </c>
    </row>
    <row r="110" spans="5:33">
      <c r="E110" s="73">
        <v>0.52539351851851845</v>
      </c>
      <c r="G110" s="58">
        <v>13.88</v>
      </c>
      <c r="H110" s="58">
        <v>5.99</v>
      </c>
      <c r="I110" s="58">
        <v>8.99</v>
      </c>
      <c r="J110" s="58">
        <v>13.94</v>
      </c>
      <c r="K110" s="58">
        <v>5.85</v>
      </c>
      <c r="L110" s="58">
        <v>10.72</v>
      </c>
      <c r="M110" s="59">
        <f t="shared" si="16"/>
        <v>13.91</v>
      </c>
      <c r="N110" s="59">
        <f t="shared" si="16"/>
        <v>5.92</v>
      </c>
      <c r="O110" s="59">
        <f t="shared" si="16"/>
        <v>9.8550000000000004</v>
      </c>
      <c r="P110" s="60">
        <f t="shared" si="21"/>
        <v>0.19676936198701817</v>
      </c>
      <c r="Q110" s="22">
        <f t="shared" si="22"/>
        <v>1.2022644346174125E-6</v>
      </c>
      <c r="R110" s="61">
        <f t="shared" si="23"/>
        <v>3.3110152634448689E-9</v>
      </c>
      <c r="S110" s="22">
        <f t="shared" si="24"/>
        <v>1.0962822074764895E-17</v>
      </c>
      <c r="T110" s="62">
        <v>298</v>
      </c>
      <c r="U110" s="59">
        <f t="shared" si="25"/>
        <v>286.91000000000003</v>
      </c>
      <c r="V110" s="63">
        <f t="shared" si="26"/>
        <v>0.65191666165687123</v>
      </c>
      <c r="W110" s="64">
        <f t="shared" si="27"/>
        <v>4.4865928681443856</v>
      </c>
      <c r="X110" s="65">
        <f t="shared" si="17"/>
        <v>-7.2010281446777634E-8</v>
      </c>
      <c r="Y110" s="66">
        <f t="shared" si="18"/>
        <v>-7.1971882024200538E-8</v>
      </c>
      <c r="Z110" s="66">
        <f t="shared" si="19"/>
        <v>-7.1971902500660627E-8</v>
      </c>
      <c r="AA110" s="67">
        <f t="shared" si="20"/>
        <v>-7.1933523532705483E-8</v>
      </c>
      <c r="AB110" s="68">
        <f t="shared" si="29"/>
        <v>6.7520294395436136E-4</v>
      </c>
      <c r="AC110" s="69"/>
      <c r="AD110" s="70">
        <f t="shared" si="28"/>
        <v>6.7520294395436133</v>
      </c>
      <c r="AE110" s="70"/>
      <c r="AF110" s="74"/>
      <c r="AG110" s="71">
        <v>1040</v>
      </c>
    </row>
    <row r="111" spans="5:33">
      <c r="E111" s="73">
        <v>0.52550925925925929</v>
      </c>
      <c r="G111" s="58">
        <v>13.91</v>
      </c>
      <c r="H111" s="58">
        <v>6</v>
      </c>
      <c r="I111" s="58">
        <v>8.9700000000000006</v>
      </c>
      <c r="J111" s="58">
        <v>13.96</v>
      </c>
      <c r="K111" s="58">
        <v>5.85</v>
      </c>
      <c r="L111" s="58">
        <v>10.72</v>
      </c>
      <c r="M111" s="59">
        <f t="shared" si="16"/>
        <v>13.935</v>
      </c>
      <c r="N111" s="59">
        <f t="shared" si="16"/>
        <v>5.9249999999999998</v>
      </c>
      <c r="O111" s="59">
        <f t="shared" si="16"/>
        <v>9.8450000000000006</v>
      </c>
      <c r="P111" s="60">
        <f t="shared" si="21"/>
        <v>0.19665242937967373</v>
      </c>
      <c r="Q111" s="22">
        <f t="shared" si="22"/>
        <v>1.188502227437018E-6</v>
      </c>
      <c r="R111" s="61">
        <f t="shared" si="23"/>
        <v>3.3563205312082846E-9</v>
      </c>
      <c r="S111" s="22">
        <f t="shared" si="24"/>
        <v>1.1264887508210261E-17</v>
      </c>
      <c r="T111" s="62">
        <v>298</v>
      </c>
      <c r="U111" s="59">
        <f t="shared" si="25"/>
        <v>286.935</v>
      </c>
      <c r="V111" s="63">
        <f t="shared" si="26"/>
        <v>0.65039038493272472</v>
      </c>
      <c r="W111" s="64">
        <f t="shared" si="27"/>
        <v>4.4708529410387436</v>
      </c>
      <c r="X111" s="65">
        <f t="shared" si="17"/>
        <v>-7.4131697132528182E-8</v>
      </c>
      <c r="Y111" s="66">
        <f t="shared" si="18"/>
        <v>-7.4090958472795254E-8</v>
      </c>
      <c r="Z111" s="66">
        <f t="shared" si="19"/>
        <v>-7.4090980860497957E-8</v>
      </c>
      <c r="AA111" s="67">
        <f t="shared" si="20"/>
        <v>-7.4050264563861676E-8</v>
      </c>
      <c r="AB111" s="68">
        <f t="shared" si="29"/>
        <v>6.7448322499764598E-4</v>
      </c>
      <c r="AC111" s="69"/>
      <c r="AD111" s="70">
        <f t="shared" si="28"/>
        <v>6.7448322499764597</v>
      </c>
      <c r="AE111" s="70"/>
      <c r="AF111" s="74"/>
      <c r="AG111" s="71">
        <v>1050</v>
      </c>
    </row>
    <row r="112" spans="5:33">
      <c r="E112" s="73">
        <v>0.52562500000000001</v>
      </c>
      <c r="G112" s="58">
        <v>13.92</v>
      </c>
      <c r="H112" s="58">
        <v>6</v>
      </c>
      <c r="I112" s="58">
        <v>8.94</v>
      </c>
      <c r="J112" s="58">
        <v>13.98</v>
      </c>
      <c r="K112" s="58">
        <v>5.85</v>
      </c>
      <c r="L112" s="58">
        <v>10.7</v>
      </c>
      <c r="M112" s="59">
        <f t="shared" si="16"/>
        <v>13.95</v>
      </c>
      <c r="N112" s="59">
        <f t="shared" si="16"/>
        <v>5.9249999999999998</v>
      </c>
      <c r="O112" s="59">
        <f t="shared" si="16"/>
        <v>9.82</v>
      </c>
      <c r="P112" s="60">
        <f t="shared" si="21"/>
        <v>0.1962026044836811</v>
      </c>
      <c r="Q112" s="22">
        <f t="shared" si="22"/>
        <v>1.188502227437018E-6</v>
      </c>
      <c r="R112" s="61">
        <f t="shared" si="23"/>
        <v>3.3605067932962432E-9</v>
      </c>
      <c r="S112" s="22">
        <f t="shared" si="24"/>
        <v>1.12930059077902E-17</v>
      </c>
      <c r="T112" s="62">
        <v>298</v>
      </c>
      <c r="U112" s="59">
        <f t="shared" si="25"/>
        <v>286.95</v>
      </c>
      <c r="V112" s="63">
        <f t="shared" si="26"/>
        <v>0.64947474655337334</v>
      </c>
      <c r="W112" s="64">
        <f t="shared" si="27"/>
        <v>4.4614368137033349</v>
      </c>
      <c r="X112" s="65">
        <f t="shared" si="17"/>
        <v>-7.4221615215121839E-8</v>
      </c>
      <c r="Y112" s="66">
        <f t="shared" si="18"/>
        <v>-7.4180732758726138E-8</v>
      </c>
      <c r="Z112" s="66">
        <f t="shared" si="19"/>
        <v>-7.418075527743899E-8</v>
      </c>
      <c r="AA112" s="67">
        <f t="shared" si="20"/>
        <v>-7.413989531494881E-8</v>
      </c>
      <c r="AB112" s="68">
        <f t="shared" si="29"/>
        <v>6.7374231526370768E-4</v>
      </c>
      <c r="AC112" s="69"/>
      <c r="AD112" s="70">
        <f t="shared" si="28"/>
        <v>6.7374231526370769</v>
      </c>
      <c r="AE112" s="70"/>
      <c r="AF112" s="74"/>
      <c r="AG112" s="71">
        <v>1060</v>
      </c>
    </row>
    <row r="113" spans="5:33">
      <c r="E113" s="73">
        <v>0.52574074074074073</v>
      </c>
      <c r="G113" s="58">
        <v>13.94</v>
      </c>
      <c r="H113" s="58">
        <v>6</v>
      </c>
      <c r="I113" s="58">
        <v>8.98</v>
      </c>
      <c r="J113" s="58">
        <v>13.99</v>
      </c>
      <c r="K113" s="58">
        <v>5.85</v>
      </c>
      <c r="L113" s="58">
        <v>10.68</v>
      </c>
      <c r="M113" s="59">
        <f t="shared" si="16"/>
        <v>13.965</v>
      </c>
      <c r="N113" s="59">
        <f t="shared" si="16"/>
        <v>5.9249999999999998</v>
      </c>
      <c r="O113" s="59">
        <f t="shared" si="16"/>
        <v>9.83</v>
      </c>
      <c r="P113" s="60">
        <f t="shared" si="21"/>
        <v>0.19645202541934287</v>
      </c>
      <c r="Q113" s="22">
        <f t="shared" si="22"/>
        <v>1.188502227437018E-6</v>
      </c>
      <c r="R113" s="61">
        <f t="shared" si="23"/>
        <v>3.3646982768134752E-9</v>
      </c>
      <c r="S113" s="22">
        <f t="shared" si="24"/>
        <v>1.132119449399157E-17</v>
      </c>
      <c r="T113" s="62">
        <v>298</v>
      </c>
      <c r="U113" s="59">
        <f t="shared" si="25"/>
        <v>286.96499999999997</v>
      </c>
      <c r="V113" s="63">
        <f t="shared" si="26"/>
        <v>0.64855920389702293</v>
      </c>
      <c r="W113" s="64">
        <f t="shared" si="27"/>
        <v>4.4520414990843458</v>
      </c>
      <c r="X113" s="65">
        <f t="shared" si="17"/>
        <v>-7.4576491864383491E-8</v>
      </c>
      <c r="Y113" s="66">
        <f t="shared" si="18"/>
        <v>-7.4535172035687577E-8</v>
      </c>
      <c r="Z113" s="66">
        <f t="shared" si="19"/>
        <v>-7.4535194929339431E-8</v>
      </c>
      <c r="AA113" s="67">
        <f t="shared" si="20"/>
        <v>-7.4493897968926483E-8</v>
      </c>
      <c r="AB113" s="68">
        <f t="shared" si="29"/>
        <v>6.7300050778603706E-4</v>
      </c>
      <c r="AC113" s="69"/>
      <c r="AD113" s="70">
        <f t="shared" si="28"/>
        <v>6.7300050778603708</v>
      </c>
      <c r="AE113" s="70"/>
      <c r="AF113" s="74"/>
      <c r="AG113" s="71">
        <v>1070</v>
      </c>
    </row>
    <row r="114" spans="5:33">
      <c r="E114" s="73">
        <v>0.52585648148148145</v>
      </c>
      <c r="G114" s="58">
        <v>13.96</v>
      </c>
      <c r="H114" s="58">
        <v>6</v>
      </c>
      <c r="I114" s="58">
        <v>8.98</v>
      </c>
      <c r="J114" s="58">
        <v>14.02</v>
      </c>
      <c r="K114" s="58">
        <v>5.85</v>
      </c>
      <c r="L114" s="58">
        <v>10.69</v>
      </c>
      <c r="M114" s="59">
        <f t="shared" si="16"/>
        <v>13.99</v>
      </c>
      <c r="N114" s="59">
        <f t="shared" si="16"/>
        <v>5.9249999999999998</v>
      </c>
      <c r="O114" s="59">
        <f t="shared" si="16"/>
        <v>9.8350000000000009</v>
      </c>
      <c r="P114" s="60">
        <f t="shared" si="21"/>
        <v>0.19663475124107299</v>
      </c>
      <c r="Q114" s="22">
        <f t="shared" si="22"/>
        <v>1.188502227437018E-6</v>
      </c>
      <c r="R114" s="61">
        <f t="shared" si="23"/>
        <v>3.3716957035438272E-9</v>
      </c>
      <c r="S114" s="22">
        <f t="shared" si="24"/>
        <v>1.1368331917295904E-17</v>
      </c>
      <c r="T114" s="62">
        <v>298</v>
      </c>
      <c r="U114" s="59">
        <f t="shared" si="25"/>
        <v>286.99</v>
      </c>
      <c r="V114" s="63">
        <f t="shared" si="26"/>
        <v>0.64703351214678695</v>
      </c>
      <c r="W114" s="64">
        <f t="shared" si="27"/>
        <v>4.4364287612226301</v>
      </c>
      <c r="X114" s="65">
        <f t="shared" si="17"/>
        <v>-7.5137137807142765E-8</v>
      </c>
      <c r="Y114" s="66">
        <f t="shared" si="18"/>
        <v>-7.509514787647289E-8</v>
      </c>
      <c r="Z114" s="66">
        <f t="shared" si="19"/>
        <v>-7.509517134228928E-8</v>
      </c>
      <c r="AA114" s="67">
        <f t="shared" si="20"/>
        <v>-7.5053204851208306E-8</v>
      </c>
      <c r="AB114" s="68">
        <f t="shared" si="29"/>
        <v>6.7225515591309815E-4</v>
      </c>
      <c r="AC114" s="69"/>
      <c r="AD114" s="70">
        <f t="shared" si="28"/>
        <v>6.7225515591309817</v>
      </c>
      <c r="AE114" s="70"/>
      <c r="AF114" s="74"/>
      <c r="AG114" s="71">
        <v>1080</v>
      </c>
    </row>
    <row r="115" spans="5:33">
      <c r="E115" s="73">
        <v>0.52597222222222217</v>
      </c>
      <c r="G115" s="58">
        <v>13.98</v>
      </c>
      <c r="H115" s="58">
        <v>6</v>
      </c>
      <c r="I115" s="58">
        <v>8.94</v>
      </c>
      <c r="J115" s="58">
        <v>14.03</v>
      </c>
      <c r="K115" s="58">
        <v>5.85</v>
      </c>
      <c r="L115" s="58">
        <v>10.69</v>
      </c>
      <c r="M115" s="59">
        <f t="shared" si="16"/>
        <v>14.004999999999999</v>
      </c>
      <c r="N115" s="59">
        <f t="shared" si="16"/>
        <v>5.9249999999999998</v>
      </c>
      <c r="O115" s="59">
        <f t="shared" si="16"/>
        <v>9.8149999999999995</v>
      </c>
      <c r="P115" s="60">
        <f t="shared" si="21"/>
        <v>0.19628449697934577</v>
      </c>
      <c r="Q115" s="22">
        <f t="shared" si="22"/>
        <v>1.188502227437018E-6</v>
      </c>
      <c r="R115" s="61">
        <f t="shared" si="23"/>
        <v>3.3759011427337484E-9</v>
      </c>
      <c r="S115" s="22">
        <f t="shared" si="24"/>
        <v>1.1396708525511028E-17</v>
      </c>
      <c r="T115" s="62">
        <v>298</v>
      </c>
      <c r="U115" s="59">
        <f t="shared" si="25"/>
        <v>287.005</v>
      </c>
      <c r="V115" s="63">
        <f t="shared" si="26"/>
        <v>0.64611822467840507</v>
      </c>
      <c r="W115" s="64">
        <f t="shared" si="27"/>
        <v>4.4270887122414901</v>
      </c>
      <c r="X115" s="65">
        <f t="shared" si="17"/>
        <v>-7.5264980197558761E-8</v>
      </c>
      <c r="Y115" s="66">
        <f t="shared" si="18"/>
        <v>-7.5222800139652572E-8</v>
      </c>
      <c r="Z115" s="66">
        <f t="shared" si="19"/>
        <v>-7.5222823778232952E-8</v>
      </c>
      <c r="AA115" s="67">
        <f t="shared" si="20"/>
        <v>-7.5180667332412058E-8</v>
      </c>
      <c r="AB115" s="68">
        <f t="shared" si="29"/>
        <v>6.7150420427793838E-4</v>
      </c>
      <c r="AC115" s="69"/>
      <c r="AD115" s="70">
        <f t="shared" si="28"/>
        <v>6.715042042779384</v>
      </c>
      <c r="AE115" s="70"/>
      <c r="AF115" s="74"/>
      <c r="AG115" s="71">
        <v>1090</v>
      </c>
    </row>
    <row r="116" spans="5:33">
      <c r="E116" s="73">
        <v>0.52608796296296301</v>
      </c>
      <c r="G116" s="58">
        <v>13.99</v>
      </c>
      <c r="H116" s="58">
        <v>6.01</v>
      </c>
      <c r="I116" s="58">
        <v>8.9600000000000009</v>
      </c>
      <c r="J116" s="58">
        <v>14.05</v>
      </c>
      <c r="K116" s="58">
        <v>5.85</v>
      </c>
      <c r="L116" s="58">
        <v>10.68</v>
      </c>
      <c r="M116" s="59">
        <f t="shared" si="16"/>
        <v>14.02</v>
      </c>
      <c r="N116" s="59">
        <f t="shared" si="16"/>
        <v>5.93</v>
      </c>
      <c r="O116" s="59">
        <f t="shared" si="16"/>
        <v>9.82</v>
      </c>
      <c r="P116" s="60">
        <f t="shared" si="21"/>
        <v>0.19643415251319793</v>
      </c>
      <c r="Q116" s="22">
        <f t="shared" si="22"/>
        <v>1.1748975549395291E-6</v>
      </c>
      <c r="R116" s="61">
        <f t="shared" si="23"/>
        <v>3.4192516775693436E-9</v>
      </c>
      <c r="S116" s="22">
        <f t="shared" si="24"/>
        <v>1.1691282034560771E-17</v>
      </c>
      <c r="T116" s="62">
        <v>298</v>
      </c>
      <c r="U116" s="59">
        <f t="shared" si="25"/>
        <v>287.02</v>
      </c>
      <c r="V116" s="63">
        <f t="shared" si="26"/>
        <v>0.64520303287800485</v>
      </c>
      <c r="W116" s="64">
        <f t="shared" si="27"/>
        <v>4.4177693001025506</v>
      </c>
      <c r="X116" s="65">
        <f t="shared" si="17"/>
        <v>-7.7345501997682402E-8</v>
      </c>
      <c r="Y116" s="66">
        <f t="shared" si="18"/>
        <v>-7.7300907819116679E-8</v>
      </c>
      <c r="Z116" s="66">
        <f t="shared" si="19"/>
        <v>-7.7300933530253207E-8</v>
      </c>
      <c r="AA116" s="67">
        <f t="shared" si="20"/>
        <v>-7.7256365033176084E-8</v>
      </c>
      <c r="AB116" s="68">
        <f t="shared" si="29"/>
        <v>6.7075197611899545E-4</v>
      </c>
      <c r="AC116" s="69"/>
      <c r="AD116" s="70">
        <f t="shared" si="28"/>
        <v>6.7075197611899542</v>
      </c>
      <c r="AE116" s="70"/>
      <c r="AF116" s="74"/>
      <c r="AG116" s="71">
        <v>1100</v>
      </c>
    </row>
    <row r="117" spans="5:33">
      <c r="E117" s="73">
        <v>0.52620370370370373</v>
      </c>
      <c r="G117" s="58">
        <v>14.01</v>
      </c>
      <c r="H117" s="58">
        <v>6.01</v>
      </c>
      <c r="I117" s="58">
        <v>8.9700000000000006</v>
      </c>
      <c r="J117" s="58">
        <v>14.07</v>
      </c>
      <c r="K117" s="58">
        <v>5.86</v>
      </c>
      <c r="L117" s="58">
        <v>10.69</v>
      </c>
      <c r="M117" s="59">
        <f t="shared" si="16"/>
        <v>14.04</v>
      </c>
      <c r="N117" s="59">
        <f t="shared" si="16"/>
        <v>5.9350000000000005</v>
      </c>
      <c r="O117" s="59">
        <f t="shared" si="16"/>
        <v>9.83</v>
      </c>
      <c r="P117" s="60">
        <f t="shared" si="21"/>
        <v>0.19670051175846287</v>
      </c>
      <c r="Q117" s="22">
        <f t="shared" si="22"/>
        <v>1.1614486138403406E-6</v>
      </c>
      <c r="R117" s="61">
        <f t="shared" si="23"/>
        <v>3.4645981256748301E-9</v>
      </c>
      <c r="S117" s="22">
        <f t="shared" si="24"/>
        <v>1.2003440172429546E-17</v>
      </c>
      <c r="T117" s="62">
        <v>298</v>
      </c>
      <c r="U117" s="59">
        <f t="shared" si="25"/>
        <v>287.04000000000002</v>
      </c>
      <c r="V117" s="63">
        <f t="shared" si="26"/>
        <v>0.64398292593506878</v>
      </c>
      <c r="W117" s="64">
        <f t="shared" si="27"/>
        <v>4.4053754365839124</v>
      </c>
      <c r="X117" s="65">
        <f t="shared" si="17"/>
        <v>-7.9650125534211099E-8</v>
      </c>
      <c r="Y117" s="66">
        <f t="shared" si="18"/>
        <v>-7.96027797008989E-8</v>
      </c>
      <c r="Z117" s="66">
        <f t="shared" si="19"/>
        <v>-7.9602807844331405E-8</v>
      </c>
      <c r="AA117" s="67">
        <f t="shared" si="20"/>
        <v>-7.9555490120993552E-8</v>
      </c>
      <c r="AB117" s="68">
        <f t="shared" si="29"/>
        <v>6.6997896686944616E-4</v>
      </c>
      <c r="AC117" s="69"/>
      <c r="AD117" s="70">
        <f t="shared" si="28"/>
        <v>6.6997896686944616</v>
      </c>
      <c r="AE117" s="70"/>
      <c r="AF117" s="74"/>
      <c r="AG117" s="71">
        <v>1110</v>
      </c>
    </row>
    <row r="118" spans="5:33">
      <c r="E118" s="73">
        <v>0.52631944444444445</v>
      </c>
      <c r="G118" s="58">
        <v>14.03</v>
      </c>
      <c r="H118" s="58">
        <v>6.01</v>
      </c>
      <c r="I118" s="58">
        <v>8.9499999999999993</v>
      </c>
      <c r="J118" s="58">
        <v>14.08</v>
      </c>
      <c r="K118" s="58">
        <v>5.86</v>
      </c>
      <c r="L118" s="58">
        <v>10.64</v>
      </c>
      <c r="M118" s="59">
        <f t="shared" si="16"/>
        <v>14.055</v>
      </c>
      <c r="N118" s="59">
        <f t="shared" si="16"/>
        <v>5.9350000000000005</v>
      </c>
      <c r="O118" s="59">
        <f t="shared" si="16"/>
        <v>9.7949999999999999</v>
      </c>
      <c r="P118" s="60">
        <f t="shared" si="21"/>
        <v>0.19604974938585248</v>
      </c>
      <c r="Q118" s="22">
        <f t="shared" si="22"/>
        <v>1.1614486138403406E-6</v>
      </c>
      <c r="R118" s="61">
        <f t="shared" si="23"/>
        <v>3.468919439938074E-9</v>
      </c>
      <c r="S118" s="22">
        <f t="shared" si="24"/>
        <v>1.2033402080780281E-17</v>
      </c>
      <c r="T118" s="62">
        <v>298</v>
      </c>
      <c r="U118" s="59">
        <f t="shared" si="25"/>
        <v>287.05500000000001</v>
      </c>
      <c r="V118" s="63">
        <f t="shared" si="26"/>
        <v>0.64306795730163746</v>
      </c>
      <c r="W118" s="64">
        <f t="shared" si="27"/>
        <v>4.3961039917905333</v>
      </c>
      <c r="X118" s="65">
        <f t="shared" si="17"/>
        <v>-7.965785764902115E-8</v>
      </c>
      <c r="Y118" s="66">
        <f t="shared" si="18"/>
        <v>-7.961044629170376E-8</v>
      </c>
      <c r="Z118" s="66">
        <f t="shared" si="19"/>
        <v>-7.9610474510348715E-8</v>
      </c>
      <c r="AA118" s="67">
        <f t="shared" si="20"/>
        <v>-7.9563091338085546E-8</v>
      </c>
      <c r="AB118" s="68">
        <f t="shared" si="29"/>
        <v>6.6918293888487007E-4</v>
      </c>
      <c r="AC118" s="69"/>
      <c r="AD118" s="70">
        <f t="shared" si="28"/>
        <v>6.691829388848701</v>
      </c>
      <c r="AE118" s="70"/>
      <c r="AF118" s="74"/>
      <c r="AG118" s="71">
        <v>1120</v>
      </c>
    </row>
    <row r="119" spans="5:33">
      <c r="E119" s="73">
        <v>0.52643518518518517</v>
      </c>
      <c r="G119" s="58">
        <v>14.04</v>
      </c>
      <c r="H119" s="58">
        <v>6.01</v>
      </c>
      <c r="I119" s="58">
        <v>8.9700000000000006</v>
      </c>
      <c r="J119" s="58">
        <v>14.1</v>
      </c>
      <c r="K119" s="58">
        <v>5.86</v>
      </c>
      <c r="L119" s="58">
        <v>10.62</v>
      </c>
      <c r="M119" s="59">
        <f t="shared" si="16"/>
        <v>14.07</v>
      </c>
      <c r="N119" s="59">
        <f t="shared" si="16"/>
        <v>5.9350000000000005</v>
      </c>
      <c r="O119" s="59">
        <f t="shared" si="16"/>
        <v>9.7949999999999999</v>
      </c>
      <c r="P119" s="60">
        <f t="shared" si="21"/>
        <v>0.19609936999372624</v>
      </c>
      <c r="Q119" s="22">
        <f t="shared" si="22"/>
        <v>1.1614486138403406E-6</v>
      </c>
      <c r="R119" s="61">
        <f t="shared" si="23"/>
        <v>3.4732461440780901E-9</v>
      </c>
      <c r="S119" s="22">
        <f t="shared" si="24"/>
        <v>1.2063438777353321E-17</v>
      </c>
      <c r="T119" s="62">
        <v>298</v>
      </c>
      <c r="U119" s="59">
        <f t="shared" si="25"/>
        <v>287.07</v>
      </c>
      <c r="V119" s="63">
        <f t="shared" si="26"/>
        <v>0.64215308428620343</v>
      </c>
      <c r="W119" s="64">
        <f t="shared" si="27"/>
        <v>4.3868530252989073</v>
      </c>
      <c r="X119" s="65">
        <f t="shared" si="17"/>
        <v>-7.9950120931546305E-8</v>
      </c>
      <c r="Y119" s="66">
        <f t="shared" si="18"/>
        <v>-7.9902304147091706E-8</v>
      </c>
      <c r="Z119" s="66">
        <f t="shared" si="19"/>
        <v>-7.9902332745483408E-8</v>
      </c>
      <c r="AA119" s="67">
        <f t="shared" si="20"/>
        <v>-7.9854544525212119E-8</v>
      </c>
      <c r="AB119" s="68">
        <f t="shared" si="29"/>
        <v>6.6838683423388475E-4</v>
      </c>
      <c r="AC119" s="69"/>
      <c r="AD119" s="70">
        <f t="shared" si="28"/>
        <v>6.6838683423388474</v>
      </c>
      <c r="AE119" s="70"/>
      <c r="AF119" s="74"/>
      <c r="AG119" s="71">
        <v>1130</v>
      </c>
    </row>
    <row r="120" spans="5:33">
      <c r="E120" s="73">
        <v>0.52655092592592589</v>
      </c>
      <c r="G120" s="58">
        <v>14.06</v>
      </c>
      <c r="H120" s="58">
        <v>6.01</v>
      </c>
      <c r="I120" s="58">
        <v>8.93</v>
      </c>
      <c r="J120" s="58">
        <v>14.12</v>
      </c>
      <c r="K120" s="58">
        <v>5.86</v>
      </c>
      <c r="L120" s="58">
        <v>10.62</v>
      </c>
      <c r="M120" s="59">
        <f t="shared" si="16"/>
        <v>14.09</v>
      </c>
      <c r="N120" s="59">
        <f t="shared" si="16"/>
        <v>5.9350000000000005</v>
      </c>
      <c r="O120" s="59">
        <f t="shared" si="16"/>
        <v>9.7749999999999986</v>
      </c>
      <c r="P120" s="60">
        <f t="shared" si="21"/>
        <v>0.19576502763408313</v>
      </c>
      <c r="Q120" s="22">
        <f t="shared" si="22"/>
        <v>1.1614486138403406E-6</v>
      </c>
      <c r="R120" s="61">
        <f t="shared" si="23"/>
        <v>3.4790234788048382E-9</v>
      </c>
      <c r="S120" s="22">
        <f t="shared" si="24"/>
        <v>1.2103604366075319E-17</v>
      </c>
      <c r="T120" s="62">
        <v>298</v>
      </c>
      <c r="U120" s="59">
        <f t="shared" si="25"/>
        <v>287.08999999999997</v>
      </c>
      <c r="V120" s="63">
        <f t="shared" si="26"/>
        <v>0.64093340231216434</v>
      </c>
      <c r="W120" s="64">
        <f t="shared" si="27"/>
        <v>4.3745501766853803</v>
      </c>
      <c r="X120" s="65">
        <f t="shared" si="17"/>
        <v>-8.0208764257623461E-8</v>
      </c>
      <c r="Y120" s="66">
        <f t="shared" si="18"/>
        <v>-8.0160579990642308E-8</v>
      </c>
      <c r="Z120" s="66">
        <f t="shared" si="19"/>
        <v>-8.0160608936650958E-8</v>
      </c>
      <c r="AA120" s="67">
        <f t="shared" si="20"/>
        <v>-8.011245358090066E-8</v>
      </c>
      <c r="AB120" s="68">
        <f t="shared" si="29"/>
        <v>6.6758781100181494E-4</v>
      </c>
      <c r="AC120" s="69"/>
      <c r="AD120" s="70">
        <f t="shared" si="28"/>
        <v>6.6758781100181492</v>
      </c>
      <c r="AE120" s="70"/>
      <c r="AF120" s="74"/>
      <c r="AG120" s="71">
        <v>1140</v>
      </c>
    </row>
    <row r="121" spans="5:33">
      <c r="E121" s="73">
        <v>0.52666666666666662</v>
      </c>
      <c r="G121" s="58">
        <v>14.08</v>
      </c>
      <c r="H121" s="58">
        <v>6.01</v>
      </c>
      <c r="I121" s="58">
        <v>8.9</v>
      </c>
      <c r="J121" s="58">
        <v>14.13</v>
      </c>
      <c r="K121" s="58">
        <v>5.86</v>
      </c>
      <c r="L121" s="58">
        <v>10.67</v>
      </c>
      <c r="M121" s="59">
        <f t="shared" si="16"/>
        <v>14.105</v>
      </c>
      <c r="N121" s="59">
        <f t="shared" si="16"/>
        <v>5.9350000000000005</v>
      </c>
      <c r="O121" s="59">
        <f t="shared" si="16"/>
        <v>9.7850000000000001</v>
      </c>
      <c r="P121" s="60">
        <f t="shared" si="21"/>
        <v>0.19601492730454789</v>
      </c>
      <c r="Q121" s="22">
        <f t="shared" si="22"/>
        <v>1.1614486138403406E-6</v>
      </c>
      <c r="R121" s="61">
        <f t="shared" si="23"/>
        <v>3.4833627854822014E-9</v>
      </c>
      <c r="S121" s="22">
        <f t="shared" si="24"/>
        <v>1.2133816295282321E-17</v>
      </c>
      <c r="T121" s="62">
        <v>298</v>
      </c>
      <c r="U121" s="59">
        <f t="shared" si="25"/>
        <v>287.10500000000002</v>
      </c>
      <c r="V121" s="63">
        <f t="shared" si="26"/>
        <v>0.64001875234711025</v>
      </c>
      <c r="W121" s="64">
        <f t="shared" si="27"/>
        <v>4.3653468090961383</v>
      </c>
      <c r="X121" s="65">
        <f t="shared" si="17"/>
        <v>-8.0584481320486033E-8</v>
      </c>
      <c r="Y121" s="66">
        <f t="shared" si="18"/>
        <v>-8.0535786112180056E-8</v>
      </c>
      <c r="Z121" s="66">
        <f t="shared" si="19"/>
        <v>-8.0535815537489658E-8</v>
      </c>
      <c r="AA121" s="67">
        <f t="shared" si="20"/>
        <v>-8.0487149718931307E-8</v>
      </c>
      <c r="AB121" s="68">
        <f t="shared" si="29"/>
        <v>6.6678620500899312E-4</v>
      </c>
      <c r="AC121" s="69"/>
      <c r="AD121" s="70">
        <f t="shared" si="28"/>
        <v>6.6678620500899308</v>
      </c>
      <c r="AE121" s="70"/>
      <c r="AF121" s="74"/>
      <c r="AG121" s="71">
        <v>1150</v>
      </c>
    </row>
    <row r="122" spans="5:33">
      <c r="E122" s="73">
        <v>0.52678240740740745</v>
      </c>
      <c r="G122" s="58">
        <v>14.09</v>
      </c>
      <c r="H122" s="58">
        <v>6.01</v>
      </c>
      <c r="I122" s="58">
        <v>8.9</v>
      </c>
      <c r="J122" s="58">
        <v>14.15</v>
      </c>
      <c r="K122" s="58">
        <v>5.86</v>
      </c>
      <c r="L122" s="58">
        <v>10.63</v>
      </c>
      <c r="M122" s="59">
        <f t="shared" si="16"/>
        <v>14.120000000000001</v>
      </c>
      <c r="N122" s="59">
        <f t="shared" si="16"/>
        <v>5.9350000000000005</v>
      </c>
      <c r="O122" s="59">
        <f t="shared" si="16"/>
        <v>9.7650000000000006</v>
      </c>
      <c r="P122" s="60">
        <f t="shared" si="21"/>
        <v>0.19566383580696561</v>
      </c>
      <c r="Q122" s="22">
        <f t="shared" si="22"/>
        <v>1.1614486138403406E-6</v>
      </c>
      <c r="R122" s="61">
        <f t="shared" si="23"/>
        <v>3.4877075044778643E-9</v>
      </c>
      <c r="S122" s="22">
        <f t="shared" si="24"/>
        <v>1.2164103636791212E-17</v>
      </c>
      <c r="T122" s="62">
        <v>298</v>
      </c>
      <c r="U122" s="59">
        <f t="shared" si="25"/>
        <v>287.12</v>
      </c>
      <c r="V122" s="63">
        <f t="shared" si="26"/>
        <v>0.63910419795011264</v>
      </c>
      <c r="W122" s="64">
        <f t="shared" si="27"/>
        <v>4.3561637625384408</v>
      </c>
      <c r="X122" s="65">
        <f t="shared" si="17"/>
        <v>-8.0713320819500537E-8</v>
      </c>
      <c r="Y122" s="66">
        <f t="shared" si="18"/>
        <v>-8.0664410703034519E-8</v>
      </c>
      <c r="Z122" s="66">
        <f t="shared" si="19"/>
        <v>-8.0664440341258637E-8</v>
      </c>
      <c r="AA122" s="67">
        <f t="shared" si="20"/>
        <v>-8.0615559827096796E-8</v>
      </c>
      <c r="AB122" s="68">
        <f t="shared" si="29"/>
        <v>6.6598084695176191E-4</v>
      </c>
      <c r="AC122" s="69"/>
      <c r="AD122" s="70">
        <f t="shared" si="28"/>
        <v>6.6598084695176194</v>
      </c>
      <c r="AE122" s="70"/>
      <c r="AF122" s="74"/>
      <c r="AG122" s="71">
        <v>1160</v>
      </c>
    </row>
    <row r="123" spans="5:33">
      <c r="E123" s="73">
        <v>0.52689814814814817</v>
      </c>
      <c r="G123" s="58">
        <v>14.11</v>
      </c>
      <c r="H123" s="58">
        <v>6.02</v>
      </c>
      <c r="I123" s="58">
        <v>8.93</v>
      </c>
      <c r="J123" s="58">
        <v>14.17</v>
      </c>
      <c r="K123" s="58">
        <v>5.86</v>
      </c>
      <c r="L123" s="58">
        <v>10.6</v>
      </c>
      <c r="M123" s="59">
        <f t="shared" si="16"/>
        <v>14.14</v>
      </c>
      <c r="N123" s="59">
        <f t="shared" si="16"/>
        <v>5.9399999999999995</v>
      </c>
      <c r="O123" s="59">
        <f t="shared" si="16"/>
        <v>9.7650000000000006</v>
      </c>
      <c r="P123" s="60">
        <f t="shared" si="21"/>
        <v>0.19572994446719952</v>
      </c>
      <c r="Q123" s="22">
        <f t="shared" si="22"/>
        <v>1.1481536214968825E-6</v>
      </c>
      <c r="R123" s="61">
        <f t="shared" si="23"/>
        <v>3.533961820413833E-9</v>
      </c>
      <c r="S123" s="22">
        <f t="shared" si="24"/>
        <v>1.2488886148142652E-17</v>
      </c>
      <c r="T123" s="62">
        <v>298</v>
      </c>
      <c r="U123" s="59">
        <f t="shared" si="25"/>
        <v>287.14</v>
      </c>
      <c r="V123" s="63">
        <f t="shared" si="26"/>
        <v>0.63788494072297464</v>
      </c>
      <c r="W123" s="64">
        <f t="shared" si="27"/>
        <v>4.3439512298490168</v>
      </c>
      <c r="X123" s="65">
        <f t="shared" si="17"/>
        <v>-8.3028737843126465E-8</v>
      </c>
      <c r="Y123" s="66">
        <f t="shared" si="18"/>
        <v>-8.2976918550673559E-8</v>
      </c>
      <c r="Z123" s="66">
        <f t="shared" si="19"/>
        <v>-8.2976950891753765E-8</v>
      </c>
      <c r="AA123" s="67">
        <f t="shared" si="20"/>
        <v>-8.2925163900012084E-8</v>
      </c>
      <c r="AB123" s="68">
        <f t="shared" si="29"/>
        <v>6.6517420264720331E-4</v>
      </c>
      <c r="AC123" s="69"/>
      <c r="AD123" s="70">
        <f t="shared" si="28"/>
        <v>6.6517420264720331</v>
      </c>
      <c r="AE123" s="70"/>
      <c r="AF123" s="74"/>
      <c r="AG123" s="71">
        <v>1170</v>
      </c>
    </row>
    <row r="124" spans="5:33">
      <c r="E124" s="73">
        <v>0.52701388888888889</v>
      </c>
      <c r="G124" s="58">
        <v>14.12</v>
      </c>
      <c r="H124" s="58">
        <v>6.01</v>
      </c>
      <c r="I124" s="58">
        <v>8.92</v>
      </c>
      <c r="J124" s="58">
        <v>14.18</v>
      </c>
      <c r="K124" s="58">
        <v>5.87</v>
      </c>
      <c r="L124" s="58">
        <v>10.62</v>
      </c>
      <c r="M124" s="59">
        <f t="shared" si="16"/>
        <v>14.149999999999999</v>
      </c>
      <c r="N124" s="59">
        <f t="shared" si="16"/>
        <v>5.9399999999999995</v>
      </c>
      <c r="O124" s="59">
        <f t="shared" si="16"/>
        <v>9.77</v>
      </c>
      <c r="P124" s="60">
        <f t="shared" si="21"/>
        <v>0.19586325263131152</v>
      </c>
      <c r="Q124" s="22">
        <f t="shared" si="22"/>
        <v>1.1481536214968825E-6</v>
      </c>
      <c r="R124" s="61">
        <f t="shared" si="23"/>
        <v>3.5368997632327676E-9</v>
      </c>
      <c r="S124" s="22">
        <f t="shared" si="24"/>
        <v>1.2509659935156008E-17</v>
      </c>
      <c r="T124" s="62">
        <v>298</v>
      </c>
      <c r="U124" s="59">
        <f t="shared" si="25"/>
        <v>287.14999999999998</v>
      </c>
      <c r="V124" s="63">
        <f t="shared" si="26"/>
        <v>0.63727537580036275</v>
      </c>
      <c r="W124" s="64">
        <f t="shared" si="27"/>
        <v>4.3378584448906157</v>
      </c>
      <c r="X124" s="65">
        <f t="shared" si="17"/>
        <v>-8.3236419536596473E-8</v>
      </c>
      <c r="Y124" s="66">
        <f t="shared" si="18"/>
        <v>-8.3184275639616552E-8</v>
      </c>
      <c r="Z124" s="66">
        <f t="shared" si="19"/>
        <v>-8.3184308305437703E-8</v>
      </c>
      <c r="AA124" s="67">
        <f t="shared" si="20"/>
        <v>-8.3132197033351571E-8</v>
      </c>
      <c r="AB124" s="68">
        <f t="shared" si="29"/>
        <v>6.643444332461567E-4</v>
      </c>
      <c r="AC124" s="69"/>
      <c r="AD124" s="70">
        <f t="shared" si="28"/>
        <v>6.6434443324615673</v>
      </c>
      <c r="AE124" s="70"/>
      <c r="AF124" s="74"/>
      <c r="AG124" s="71">
        <v>1180</v>
      </c>
    </row>
    <row r="125" spans="5:33">
      <c r="E125" s="73">
        <v>0.52712962962962961</v>
      </c>
      <c r="G125" s="58">
        <v>14.14</v>
      </c>
      <c r="H125" s="58">
        <v>6.02</v>
      </c>
      <c r="I125" s="58">
        <v>8.94</v>
      </c>
      <c r="J125" s="58">
        <v>14.19</v>
      </c>
      <c r="K125" s="58">
        <v>5.87</v>
      </c>
      <c r="L125" s="58">
        <v>10.61</v>
      </c>
      <c r="M125" s="59">
        <f t="shared" si="16"/>
        <v>14.164999999999999</v>
      </c>
      <c r="N125" s="59">
        <f t="shared" si="16"/>
        <v>5.9450000000000003</v>
      </c>
      <c r="O125" s="59">
        <f t="shared" si="16"/>
        <v>9.7749999999999986</v>
      </c>
      <c r="P125" s="60">
        <f t="shared" si="21"/>
        <v>0.19601316811931557</v>
      </c>
      <c r="Q125" s="22">
        <f t="shared" si="22"/>
        <v>1.135010815672313E-6</v>
      </c>
      <c r="R125" s="61">
        <f t="shared" si="23"/>
        <v>3.5823177094087305E-9</v>
      </c>
      <c r="S125" s="22">
        <f t="shared" si="24"/>
        <v>1.2833000171143414E-17</v>
      </c>
      <c r="T125" s="62">
        <v>298</v>
      </c>
      <c r="U125" s="59">
        <f t="shared" si="25"/>
        <v>287.16500000000002</v>
      </c>
      <c r="V125" s="63">
        <f t="shared" si="26"/>
        <v>0.63636110801766399</v>
      </c>
      <c r="W125" s="64">
        <f t="shared" si="27"/>
        <v>4.3287360802694446</v>
      </c>
      <c r="X125" s="65">
        <f t="shared" si="17"/>
        <v>-8.5526068372983841E-8</v>
      </c>
      <c r="Y125" s="66">
        <f t="shared" si="18"/>
        <v>-8.5470947275972378E-8</v>
      </c>
      <c r="Z125" s="66">
        <f t="shared" si="19"/>
        <v>-8.5470982801226781E-8</v>
      </c>
      <c r="AA125" s="67">
        <f t="shared" si="20"/>
        <v>-8.5415897183678061E-8</v>
      </c>
      <c r="AB125" s="68">
        <f t="shared" si="29"/>
        <v>6.635125902720566E-4</v>
      </c>
      <c r="AC125" s="69"/>
      <c r="AD125" s="70">
        <f t="shared" si="28"/>
        <v>6.6351259027205662</v>
      </c>
      <c r="AE125" s="70"/>
      <c r="AF125" s="74"/>
      <c r="AG125" s="71">
        <v>1190</v>
      </c>
    </row>
    <row r="126" spans="5:33">
      <c r="E126" s="73">
        <v>0.52724537037037034</v>
      </c>
      <c r="G126" s="58">
        <v>14.16</v>
      </c>
      <c r="H126" s="58">
        <v>6.02</v>
      </c>
      <c r="I126" s="58">
        <v>8.9</v>
      </c>
      <c r="J126" s="58">
        <v>14.21</v>
      </c>
      <c r="K126" s="58">
        <v>5.87</v>
      </c>
      <c r="L126" s="58">
        <v>10.6</v>
      </c>
      <c r="M126" s="59">
        <f t="shared" si="16"/>
        <v>14.185</v>
      </c>
      <c r="N126" s="59">
        <f t="shared" si="16"/>
        <v>5.9450000000000003</v>
      </c>
      <c r="O126" s="59">
        <f t="shared" si="16"/>
        <v>9.75</v>
      </c>
      <c r="P126" s="60">
        <f t="shared" si="21"/>
        <v>0.19557796323505952</v>
      </c>
      <c r="Q126" s="22">
        <f t="shared" si="22"/>
        <v>1.135010815672313E-6</v>
      </c>
      <c r="R126" s="61">
        <f t="shared" si="23"/>
        <v>3.5882764718016868E-9</v>
      </c>
      <c r="S126" s="22">
        <f t="shared" si="24"/>
        <v>1.2875728038085562E-17</v>
      </c>
      <c r="T126" s="62">
        <v>298</v>
      </c>
      <c r="U126" s="59">
        <f t="shared" si="25"/>
        <v>287.185</v>
      </c>
      <c r="V126" s="63">
        <f t="shared" si="26"/>
        <v>0.63514223287306504</v>
      </c>
      <c r="W126" s="64">
        <f t="shared" si="27"/>
        <v>4.3166042389107897</v>
      </c>
      <c r="X126" s="65">
        <f t="shared" si="17"/>
        <v>-8.5750339453533186E-8</v>
      </c>
      <c r="Y126" s="66">
        <f t="shared" si="18"/>
        <v>-8.5694857424781383E-8</v>
      </c>
      <c r="Z126" s="66">
        <f t="shared" si="19"/>
        <v>-8.5694893322662758E-8</v>
      </c>
      <c r="AA126" s="67">
        <f t="shared" si="20"/>
        <v>-8.5639447145339191E-8</v>
      </c>
      <c r="AB126" s="68">
        <f t="shared" si="29"/>
        <v>6.6265788056253812E-4</v>
      </c>
      <c r="AC126" s="75">
        <f>D11</f>
        <v>6.394692264257482E-4</v>
      </c>
      <c r="AD126" s="70">
        <f t="shared" si="28"/>
        <v>6.6265788056253809</v>
      </c>
      <c r="AE126" s="70">
        <f>AC126*10000</f>
        <v>6.3946922642574817</v>
      </c>
      <c r="AF126" s="74">
        <f>(AD126-AE126)*(AD126-AE126)</f>
        <v>5.3771368067566432E-2</v>
      </c>
      <c r="AG126" s="71">
        <v>1200</v>
      </c>
    </row>
    <row r="127" spans="5:33">
      <c r="E127" s="73">
        <v>0.52736111111111106</v>
      </c>
      <c r="G127" s="58">
        <v>14.17</v>
      </c>
      <c r="H127" s="58">
        <v>6.02</v>
      </c>
      <c r="I127" s="58">
        <v>8.92</v>
      </c>
      <c r="J127" s="58">
        <v>14.23</v>
      </c>
      <c r="K127" s="58">
        <v>5.87</v>
      </c>
      <c r="L127" s="58">
        <v>10.59</v>
      </c>
      <c r="M127" s="59">
        <f t="shared" si="16"/>
        <v>14.2</v>
      </c>
      <c r="N127" s="59">
        <f t="shared" si="16"/>
        <v>5.9450000000000003</v>
      </c>
      <c r="O127" s="59">
        <f t="shared" si="16"/>
        <v>9.754999999999999</v>
      </c>
      <c r="P127" s="60">
        <f t="shared" si="21"/>
        <v>0.19572789508744054</v>
      </c>
      <c r="Q127" s="22">
        <f t="shared" si="22"/>
        <v>1.135010815672313E-6</v>
      </c>
      <c r="R127" s="61">
        <f t="shared" si="23"/>
        <v>3.5927520472466853E-9</v>
      </c>
      <c r="S127" s="22">
        <f t="shared" si="24"/>
        <v>1.2907867272995249E-17</v>
      </c>
      <c r="T127" s="62">
        <v>298</v>
      </c>
      <c r="U127" s="59">
        <f t="shared" si="25"/>
        <v>287.2</v>
      </c>
      <c r="V127" s="63">
        <f t="shared" si="26"/>
        <v>0.63422818791946511</v>
      </c>
      <c r="W127" s="64">
        <f t="shared" si="27"/>
        <v>4.3075287812606211</v>
      </c>
      <c r="X127" s="65">
        <f t="shared" si="17"/>
        <v>-8.6100049817691517E-8</v>
      </c>
      <c r="Y127" s="66">
        <f t="shared" si="18"/>
        <v>-8.6044041898822212E-8</v>
      </c>
      <c r="Z127" s="66">
        <f t="shared" si="19"/>
        <v>-8.604407833186705E-8</v>
      </c>
      <c r="AA127" s="67">
        <f t="shared" si="20"/>
        <v>-8.5988106798643321E-8</v>
      </c>
      <c r="AB127" s="68">
        <f t="shared" si="29"/>
        <v>6.6180093174904851E-4</v>
      </c>
      <c r="AC127" s="69"/>
      <c r="AD127" s="70">
        <f t="shared" si="28"/>
        <v>6.6180093174904853</v>
      </c>
      <c r="AE127" s="70"/>
      <c r="AF127" s="74"/>
      <c r="AG127" s="71">
        <v>1210</v>
      </c>
    </row>
    <row r="128" spans="5:33">
      <c r="E128" s="73">
        <v>0.52747685185185189</v>
      </c>
      <c r="G128" s="58">
        <v>14.19</v>
      </c>
      <c r="H128" s="58">
        <v>6.02</v>
      </c>
      <c r="I128" s="58">
        <v>8.91</v>
      </c>
      <c r="J128" s="58">
        <v>14.24</v>
      </c>
      <c r="K128" s="58">
        <v>5.87</v>
      </c>
      <c r="L128" s="58">
        <v>10.56</v>
      </c>
      <c r="M128" s="59">
        <f t="shared" si="16"/>
        <v>14.215</v>
      </c>
      <c r="N128" s="59">
        <f t="shared" si="16"/>
        <v>5.9450000000000003</v>
      </c>
      <c r="O128" s="59">
        <f t="shared" si="16"/>
        <v>9.7349999999999994</v>
      </c>
      <c r="P128" s="60">
        <f t="shared" si="21"/>
        <v>0.19537616659018756</v>
      </c>
      <c r="Q128" s="22">
        <f t="shared" si="22"/>
        <v>1.135010815672313E-6</v>
      </c>
      <c r="R128" s="61">
        <f t="shared" si="23"/>
        <v>3.5972332049749121E-9</v>
      </c>
      <c r="S128" s="22">
        <f t="shared" si="24"/>
        <v>1.2940086730974078E-17</v>
      </c>
      <c r="T128" s="62">
        <v>298</v>
      </c>
      <c r="U128" s="59">
        <f t="shared" si="25"/>
        <v>287.21499999999997</v>
      </c>
      <c r="V128" s="63">
        <f t="shared" si="26"/>
        <v>0.63331423843910994</v>
      </c>
      <c r="W128" s="64">
        <f t="shared" si="27"/>
        <v>4.2984733492898108</v>
      </c>
      <c r="X128" s="65">
        <f t="shared" si="17"/>
        <v>-8.6229107591584197E-8</v>
      </c>
      <c r="Y128" s="66">
        <f t="shared" si="18"/>
        <v>-8.6172858510946011E-8</v>
      </c>
      <c r="Z128" s="66">
        <f t="shared" si="19"/>
        <v>-8.617289520341752E-8</v>
      </c>
      <c r="AA128" s="67">
        <f t="shared" si="20"/>
        <v>-8.6116682767380286E-8</v>
      </c>
      <c r="AB128" s="68">
        <f t="shared" si="29"/>
        <v>6.609404910872523E-4</v>
      </c>
      <c r="AC128" s="69"/>
      <c r="AD128" s="70">
        <f t="shared" si="28"/>
        <v>6.6094049108725228</v>
      </c>
      <c r="AE128" s="70"/>
      <c r="AF128" s="74"/>
      <c r="AG128" s="71">
        <v>1220</v>
      </c>
    </row>
    <row r="129" spans="5:33">
      <c r="E129" s="73">
        <v>0.52759259259259261</v>
      </c>
      <c r="G129" s="58">
        <v>14.2</v>
      </c>
      <c r="H129" s="58">
        <v>6.02</v>
      </c>
      <c r="I129" s="58">
        <v>8.92</v>
      </c>
      <c r="J129" s="58">
        <v>14.26</v>
      </c>
      <c r="K129" s="58">
        <v>5.88</v>
      </c>
      <c r="L129" s="58">
        <v>10.57</v>
      </c>
      <c r="M129" s="59">
        <f t="shared" si="16"/>
        <v>14.23</v>
      </c>
      <c r="N129" s="59">
        <f t="shared" si="16"/>
        <v>5.9499999999999993</v>
      </c>
      <c r="O129" s="59">
        <f t="shared" si="16"/>
        <v>9.745000000000001</v>
      </c>
      <c r="P129" s="60">
        <f t="shared" si="21"/>
        <v>0.19562649608399155</v>
      </c>
      <c r="Q129" s="22">
        <f t="shared" si="22"/>
        <v>1.1220184543019635E-6</v>
      </c>
      <c r="R129" s="61">
        <f t="shared" si="23"/>
        <v>3.6434259033895703E-9</v>
      </c>
      <c r="S129" s="22">
        <f t="shared" si="24"/>
        <v>1.3274552313490106E-17</v>
      </c>
      <c r="T129" s="62">
        <v>298</v>
      </c>
      <c r="U129" s="59">
        <f t="shared" si="25"/>
        <v>287.23</v>
      </c>
      <c r="V129" s="63">
        <f t="shared" si="26"/>
        <v>0.63240038441704249</v>
      </c>
      <c r="W129" s="64">
        <f t="shared" si="27"/>
        <v>4.2894378967747517</v>
      </c>
      <c r="X129" s="65">
        <f t="shared" si="17"/>
        <v>-8.8642079254446E-8</v>
      </c>
      <c r="Y129" s="66">
        <f t="shared" si="18"/>
        <v>-8.8582560461660722E-8</v>
      </c>
      <c r="Z129" s="66">
        <f t="shared" si="19"/>
        <v>-8.8582600425600265E-8</v>
      </c>
      <c r="AA129" s="67">
        <f t="shared" si="20"/>
        <v>-8.8523121543086881E-8</v>
      </c>
      <c r="AB129" s="68">
        <f t="shared" si="29"/>
        <v>6.6007876225760613E-4</v>
      </c>
      <c r="AC129" s="69"/>
      <c r="AD129" s="70">
        <f t="shared" si="28"/>
        <v>6.6007876225760613</v>
      </c>
      <c r="AE129" s="70"/>
      <c r="AF129" s="74"/>
      <c r="AG129" s="71">
        <v>1230</v>
      </c>
    </row>
    <row r="130" spans="5:33">
      <c r="E130" s="73">
        <v>0.52770833333333333</v>
      </c>
      <c r="G130" s="58">
        <v>14.22</v>
      </c>
      <c r="H130" s="58">
        <v>6.02</v>
      </c>
      <c r="I130" s="58">
        <v>8.8699999999999992</v>
      </c>
      <c r="J130" s="58">
        <v>14.27</v>
      </c>
      <c r="K130" s="58">
        <v>5.88</v>
      </c>
      <c r="L130" s="58">
        <v>10.57</v>
      </c>
      <c r="M130" s="59">
        <f t="shared" si="16"/>
        <v>14.245000000000001</v>
      </c>
      <c r="N130" s="59">
        <f t="shared" si="16"/>
        <v>5.9499999999999993</v>
      </c>
      <c r="O130" s="59">
        <f t="shared" si="16"/>
        <v>9.7199999999999989</v>
      </c>
      <c r="P130" s="60">
        <f t="shared" si="21"/>
        <v>0.19517416503962093</v>
      </c>
      <c r="Q130" s="22">
        <f t="shared" si="22"/>
        <v>1.1220184543019635E-6</v>
      </c>
      <c r="R130" s="61">
        <f t="shared" si="23"/>
        <v>3.647970265463404E-9</v>
      </c>
      <c r="S130" s="22">
        <f t="shared" si="24"/>
        <v>1.3307687057705137E-17</v>
      </c>
      <c r="T130" s="62">
        <v>298</v>
      </c>
      <c r="U130" s="59">
        <f t="shared" si="25"/>
        <v>287.245</v>
      </c>
      <c r="V130" s="63">
        <f t="shared" si="26"/>
        <v>0.63148662583831228</v>
      </c>
      <c r="W130" s="64">
        <f t="shared" si="27"/>
        <v>4.2804223776031627</v>
      </c>
      <c r="X130" s="65">
        <f t="shared" si="17"/>
        <v>-8.8725371920569361E-8</v>
      </c>
      <c r="Y130" s="66">
        <f t="shared" si="18"/>
        <v>-8.8665661089430939E-8</v>
      </c>
      <c r="Z130" s="66">
        <f t="shared" si="19"/>
        <v>-8.8665701273915733E-8</v>
      </c>
      <c r="AA130" s="67">
        <f t="shared" si="20"/>
        <v>-8.8606030573174949E-8</v>
      </c>
      <c r="AB130" s="68">
        <f t="shared" si="29"/>
        <v>6.5919293638665275E-4</v>
      </c>
      <c r="AC130" s="69"/>
      <c r="AD130" s="70">
        <f t="shared" si="28"/>
        <v>6.5919293638665275</v>
      </c>
      <c r="AE130" s="70"/>
      <c r="AF130" s="74"/>
      <c r="AG130" s="71">
        <v>1240</v>
      </c>
    </row>
    <row r="131" spans="5:33">
      <c r="E131" s="73">
        <v>0.52782407407407406</v>
      </c>
      <c r="G131" s="58">
        <v>14.23</v>
      </c>
      <c r="H131" s="58">
        <v>6.02</v>
      </c>
      <c r="I131" s="58">
        <v>8.91</v>
      </c>
      <c r="J131" s="58">
        <v>14.29</v>
      </c>
      <c r="K131" s="58">
        <v>5.88</v>
      </c>
      <c r="L131" s="58">
        <v>10.57</v>
      </c>
      <c r="M131" s="59">
        <f t="shared" si="16"/>
        <v>14.26</v>
      </c>
      <c r="N131" s="59">
        <f t="shared" si="16"/>
        <v>5.9499999999999993</v>
      </c>
      <c r="O131" s="59">
        <f t="shared" si="16"/>
        <v>9.74</v>
      </c>
      <c r="P131" s="60">
        <f t="shared" si="21"/>
        <v>0.19562541781893653</v>
      </c>
      <c r="Q131" s="22">
        <f t="shared" si="22"/>
        <v>1.1220184543019635E-6</v>
      </c>
      <c r="R131" s="61">
        <f t="shared" si="23"/>
        <v>3.6525202956164566E-9</v>
      </c>
      <c r="S131" s="22">
        <f t="shared" si="24"/>
        <v>1.3340904509890128E-17</v>
      </c>
      <c r="T131" s="62">
        <v>298</v>
      </c>
      <c r="U131" s="59">
        <f t="shared" si="25"/>
        <v>287.26</v>
      </c>
      <c r="V131" s="63">
        <f t="shared" si="26"/>
        <v>0.63057296268796692</v>
      </c>
      <c r="W131" s="64">
        <f t="shared" si="27"/>
        <v>4.2714267457737281</v>
      </c>
      <c r="X131" s="65">
        <f t="shared" si="17"/>
        <v>-8.9220076838762463E-8</v>
      </c>
      <c r="Y131" s="66">
        <f t="shared" si="18"/>
        <v>-8.9159616971076961E-8</v>
      </c>
      <c r="Z131" s="66">
        <f t="shared" si="19"/>
        <v>-8.9159657941626753E-8</v>
      </c>
      <c r="AA131" s="67">
        <f t="shared" si="20"/>
        <v>-8.9099238988963799E-8</v>
      </c>
      <c r="AB131" s="68">
        <f t="shared" si="29"/>
        <v>6.5830627950795204E-4</v>
      </c>
      <c r="AC131" s="69"/>
      <c r="AD131" s="70">
        <f t="shared" si="28"/>
        <v>6.5830627950795204</v>
      </c>
      <c r="AE131" s="70"/>
      <c r="AF131" s="74"/>
      <c r="AG131" s="71">
        <v>1250</v>
      </c>
    </row>
    <row r="132" spans="5:33">
      <c r="E132" s="73">
        <v>0.52793981481481478</v>
      </c>
      <c r="G132" s="58">
        <v>14.24</v>
      </c>
      <c r="H132" s="58">
        <v>6.02</v>
      </c>
      <c r="I132" s="58">
        <v>8.8800000000000008</v>
      </c>
      <c r="J132" s="58">
        <v>14.3</v>
      </c>
      <c r="K132" s="58">
        <v>5.88</v>
      </c>
      <c r="L132" s="58">
        <v>10.6</v>
      </c>
      <c r="M132" s="59">
        <f t="shared" si="16"/>
        <v>14.27</v>
      </c>
      <c r="N132" s="59">
        <f t="shared" si="16"/>
        <v>5.9499999999999993</v>
      </c>
      <c r="O132" s="59">
        <f t="shared" si="16"/>
        <v>9.74</v>
      </c>
      <c r="P132" s="60">
        <f t="shared" si="21"/>
        <v>0.19565853839655226</v>
      </c>
      <c r="Q132" s="22">
        <f t="shared" si="22"/>
        <v>1.1220184543019635E-6</v>
      </c>
      <c r="R132" s="61">
        <f t="shared" si="23"/>
        <v>3.6555568014755578E-9</v>
      </c>
      <c r="S132" s="22">
        <f t="shared" si="24"/>
        <v>1.336309552881421E-17</v>
      </c>
      <c r="T132" s="62">
        <v>298</v>
      </c>
      <c r="U132" s="59">
        <f t="shared" si="25"/>
        <v>287.27</v>
      </c>
      <c r="V132" s="63">
        <f t="shared" si="26"/>
        <v>0.62996390692945514</v>
      </c>
      <c r="W132" s="64">
        <f t="shared" si="27"/>
        <v>4.2654406837442771</v>
      </c>
      <c r="X132" s="65">
        <f t="shared" si="17"/>
        <v>-8.9387825073404663E-8</v>
      </c>
      <c r="Y132" s="66">
        <f t="shared" si="18"/>
        <v>-8.9327055337976023E-8</v>
      </c>
      <c r="Z132" s="66">
        <f t="shared" si="19"/>
        <v>-8.9327096651888091E-8</v>
      </c>
      <c r="AA132" s="67">
        <f t="shared" si="20"/>
        <v>-8.9266368174197525E-8</v>
      </c>
      <c r="AB132" s="68">
        <f t="shared" si="29"/>
        <v>6.5741468306519679E-4</v>
      </c>
      <c r="AC132" s="69"/>
      <c r="AD132" s="70">
        <f t="shared" si="28"/>
        <v>6.5741468306519675</v>
      </c>
      <c r="AE132" s="70"/>
      <c r="AF132" s="74"/>
      <c r="AG132" s="71">
        <v>1260</v>
      </c>
    </row>
    <row r="133" spans="5:33">
      <c r="E133" s="73">
        <v>0.5280555555555555</v>
      </c>
      <c r="G133" s="58">
        <v>14.26</v>
      </c>
      <c r="H133" s="58">
        <v>6.02</v>
      </c>
      <c r="I133" s="58">
        <v>8.84</v>
      </c>
      <c r="J133" s="58">
        <v>14.32</v>
      </c>
      <c r="K133" s="58">
        <v>5.88</v>
      </c>
      <c r="L133" s="58">
        <v>10.56</v>
      </c>
      <c r="M133" s="59">
        <f t="shared" si="16"/>
        <v>14.29</v>
      </c>
      <c r="N133" s="59">
        <f t="shared" si="16"/>
        <v>5.9499999999999993</v>
      </c>
      <c r="O133" s="59">
        <f t="shared" si="16"/>
        <v>9.6999999999999993</v>
      </c>
      <c r="P133" s="60">
        <f t="shared" si="21"/>
        <v>0.19492101520742086</v>
      </c>
      <c r="Q133" s="22">
        <f t="shared" si="22"/>
        <v>1.1220184543019635E-6</v>
      </c>
      <c r="R133" s="61">
        <f t="shared" si="23"/>
        <v>3.6616373884477124E-9</v>
      </c>
      <c r="S133" s="22">
        <f t="shared" si="24"/>
        <v>1.3407588364478183E-17</v>
      </c>
      <c r="T133" s="62">
        <v>298</v>
      </c>
      <c r="U133" s="59">
        <f t="shared" si="25"/>
        <v>287.29000000000002</v>
      </c>
      <c r="V133" s="63">
        <f t="shared" si="26"/>
        <v>0.62874592261262841</v>
      </c>
      <c r="W133" s="64">
        <f t="shared" si="27"/>
        <v>4.2534949606893795</v>
      </c>
      <c r="X133" s="65">
        <f t="shared" si="17"/>
        <v>-8.947656531183936E-8</v>
      </c>
      <c r="Y133" s="66">
        <f t="shared" si="18"/>
        <v>-8.9415592009287571E-8</v>
      </c>
      <c r="Z133" s="66">
        <f t="shared" si="19"/>
        <v>-8.9415633559201931E-8</v>
      </c>
      <c r="AA133" s="67">
        <f t="shared" si="20"/>
        <v>-8.9354701749936564E-8</v>
      </c>
      <c r="AB133" s="68">
        <f t="shared" si="29"/>
        <v>6.5652141223648461E-4</v>
      </c>
      <c r="AC133" s="69"/>
      <c r="AD133" s="70">
        <f t="shared" si="28"/>
        <v>6.5652141223648464</v>
      </c>
      <c r="AE133" s="70"/>
      <c r="AF133" s="74"/>
      <c r="AG133" s="71">
        <v>1270</v>
      </c>
    </row>
    <row r="134" spans="5:33">
      <c r="E134" s="73">
        <v>0.52817129629629633</v>
      </c>
      <c r="G134" s="58">
        <v>14.28</v>
      </c>
      <c r="H134" s="58">
        <v>6.02</v>
      </c>
      <c r="I134" s="58">
        <v>8.8699999999999992</v>
      </c>
      <c r="J134" s="58">
        <v>14.33</v>
      </c>
      <c r="K134" s="58">
        <v>5.88</v>
      </c>
      <c r="L134" s="58">
        <v>10.58</v>
      </c>
      <c r="M134" s="59">
        <f t="shared" ref="M134:O197" si="30">(G134+J134)/2</f>
        <v>14.305</v>
      </c>
      <c r="N134" s="59">
        <f t="shared" si="30"/>
        <v>5.9499999999999993</v>
      </c>
      <c r="O134" s="59">
        <f t="shared" si="30"/>
        <v>9.7249999999999996</v>
      </c>
      <c r="P134" s="60">
        <f t="shared" si="21"/>
        <v>0.19547304794379286</v>
      </c>
      <c r="Q134" s="22">
        <f t="shared" si="22"/>
        <v>1.1220184543019635E-6</v>
      </c>
      <c r="R134" s="61">
        <f t="shared" si="23"/>
        <v>3.6662044652917093E-9</v>
      </c>
      <c r="S134" s="22">
        <f t="shared" si="24"/>
        <v>1.3441055181324869E-17</v>
      </c>
      <c r="T134" s="62">
        <v>298</v>
      </c>
      <c r="U134" s="59">
        <f t="shared" si="25"/>
        <v>287.30500000000001</v>
      </c>
      <c r="V134" s="63">
        <f t="shared" si="26"/>
        <v>0.62783254565775415</v>
      </c>
      <c r="W134" s="64">
        <f t="shared" si="27"/>
        <v>4.2445587159844838</v>
      </c>
      <c r="X134" s="65">
        <f t="shared" ref="X134:X197" si="31">-($B$2/W134)*P134*S134*AB134</f>
        <v>-9.0020558475989166E-8</v>
      </c>
      <c r="Y134" s="66">
        <f t="shared" ref="Y134:Y197" si="32">-(AB134+(5*X134))*$B$2*S134*P134/W134</f>
        <v>-8.9958757346813442E-8</v>
      </c>
      <c r="Z134" s="66">
        <f t="shared" ref="Z134:Z197" si="33">-(AB134+5*Y134)*$B$2*P134*S134/W134</f>
        <v>-8.9958799774672475E-8</v>
      </c>
      <c r="AA134" s="67">
        <f t="shared" ref="AA134:AA197" si="34">-(AB134+(10*Z134))*$B$2*P134*S134/W134</f>
        <v>-8.9897041015100431E-8</v>
      </c>
      <c r="AB134" s="68">
        <f t="shared" si="29"/>
        <v>6.5562725603948669E-4</v>
      </c>
      <c r="AC134" s="69"/>
      <c r="AD134" s="70">
        <f t="shared" si="28"/>
        <v>6.5562725603948673</v>
      </c>
      <c r="AE134" s="70"/>
      <c r="AF134" s="74"/>
      <c r="AG134" s="71">
        <v>1280</v>
      </c>
    </row>
    <row r="135" spans="5:33">
      <c r="E135" s="73">
        <v>0.52828703703703705</v>
      </c>
      <c r="G135" s="58">
        <v>14.29</v>
      </c>
      <c r="H135" s="58">
        <v>6.02</v>
      </c>
      <c r="I135" s="58">
        <v>8.86</v>
      </c>
      <c r="J135" s="58">
        <v>14.34</v>
      </c>
      <c r="K135" s="58">
        <v>5.88</v>
      </c>
      <c r="L135" s="58">
        <v>10.54</v>
      </c>
      <c r="M135" s="59">
        <f t="shared" si="30"/>
        <v>14.315</v>
      </c>
      <c r="N135" s="59">
        <f t="shared" si="30"/>
        <v>5.9499999999999993</v>
      </c>
      <c r="O135" s="59">
        <f t="shared" si="30"/>
        <v>9.6999999999999993</v>
      </c>
      <c r="P135" s="60">
        <f t="shared" ref="P135:P198" si="35">((O135/32000)*(1/((-0.026*M135+1.9067)/1000)))/1.013</f>
        <v>0.19500358140763127</v>
      </c>
      <c r="Q135" s="22">
        <f t="shared" ref="Q135:Q198" si="36">POWER(10, -N135)</f>
        <v>1.1220184543019635E-6</v>
      </c>
      <c r="R135" s="61">
        <f t="shared" ref="R135:R198" si="37">(0.00000000000001*(0.1253*EXP(0.0831*M135)))/Q135</f>
        <v>3.6692523474219959E-9</v>
      </c>
      <c r="S135" s="22">
        <f t="shared" ref="S135:S198" si="38">POWER(R135, 2)</f>
        <v>1.3463412789061828E-17</v>
      </c>
      <c r="T135" s="62">
        <v>298</v>
      </c>
      <c r="U135" s="59">
        <f t="shared" ref="U135:U198" si="39">273+M135</f>
        <v>287.315</v>
      </c>
      <c r="V135" s="63">
        <f t="shared" ref="V135:V198" si="40">((1/U135)-(1/298))*5026</f>
        <v>0.62722368067132039</v>
      </c>
      <c r="W135" s="64">
        <f t="shared" ref="W135:W198" si="41">POWER(10,V135)</f>
        <v>4.2386121692343304</v>
      </c>
      <c r="X135" s="65">
        <f t="shared" si="31"/>
        <v>-8.9956336918460975E-8</v>
      </c>
      <c r="Y135" s="66">
        <f t="shared" si="32"/>
        <v>-8.9894539144019577E-8</v>
      </c>
      <c r="Z135" s="66">
        <f t="shared" si="33"/>
        <v>-8.9894581597559352E-8</v>
      </c>
      <c r="AA135" s="67">
        <f t="shared" si="34"/>
        <v>-8.9832826218328617E-8</v>
      </c>
      <c r="AB135" s="68">
        <f t="shared" si="29"/>
        <v>6.547276681832633E-4</v>
      </c>
      <c r="AC135" s="69"/>
      <c r="AD135" s="70">
        <f t="shared" ref="AD135:AD198" si="42">AB135*10000</f>
        <v>6.5472766818326331</v>
      </c>
      <c r="AE135" s="70"/>
      <c r="AF135" s="74"/>
      <c r="AG135" s="71">
        <v>1290</v>
      </c>
    </row>
    <row r="136" spans="5:33">
      <c r="E136" s="73">
        <v>0.52840277777777778</v>
      </c>
      <c r="G136" s="58">
        <v>14.31</v>
      </c>
      <c r="H136" s="58">
        <v>6.02</v>
      </c>
      <c r="I136" s="58">
        <v>8.85</v>
      </c>
      <c r="J136" s="58">
        <v>14.36</v>
      </c>
      <c r="K136" s="58">
        <v>5.89</v>
      </c>
      <c r="L136" s="58">
        <v>10.55</v>
      </c>
      <c r="M136" s="59">
        <f t="shared" si="30"/>
        <v>14.335000000000001</v>
      </c>
      <c r="N136" s="59">
        <f t="shared" si="30"/>
        <v>5.9550000000000001</v>
      </c>
      <c r="O136" s="59">
        <f t="shared" si="30"/>
        <v>9.6999999999999993</v>
      </c>
      <c r="P136" s="60">
        <f t="shared" si="35"/>
        <v>0.19506968474750438</v>
      </c>
      <c r="Q136" s="22">
        <f t="shared" si="36"/>
        <v>1.1091748152623991E-6</v>
      </c>
      <c r="R136" s="61">
        <f t="shared" si="37"/>
        <v>3.7179143287115964E-9</v>
      </c>
      <c r="S136" s="22">
        <f t="shared" si="38"/>
        <v>1.3822886955639001E-17</v>
      </c>
      <c r="T136" s="62">
        <v>298</v>
      </c>
      <c r="U136" s="59">
        <f t="shared" si="39"/>
        <v>287.33499999999998</v>
      </c>
      <c r="V136" s="63">
        <f t="shared" si="40"/>
        <v>0.62600607783889584</v>
      </c>
      <c r="W136" s="64">
        <f t="shared" si="41"/>
        <v>4.2267452944488015</v>
      </c>
      <c r="X136" s="65">
        <f t="shared" si="31"/>
        <v>-9.2521668366452287E-8</v>
      </c>
      <c r="Y136" s="66">
        <f t="shared" si="32"/>
        <v>-9.2456205816226114E-8</v>
      </c>
      <c r="Z136" s="66">
        <f t="shared" si="33"/>
        <v>-9.2456252133435461E-8</v>
      </c>
      <c r="AA136" s="67">
        <f t="shared" si="34"/>
        <v>-9.2390835834876284E-8</v>
      </c>
      <c r="AB136" s="68">
        <f t="shared" ref="AB136:AB199" si="43">AB135+10*(0.166666666666666*(X135+2*Y135+2*Z135+AA135))</f>
        <v>6.5382872250889675E-4</v>
      </c>
      <c r="AC136" s="69"/>
      <c r="AD136" s="70">
        <f t="shared" si="42"/>
        <v>6.5382872250889674</v>
      </c>
      <c r="AE136" s="70"/>
      <c r="AF136" s="74"/>
      <c r="AG136" s="71">
        <v>1300</v>
      </c>
    </row>
    <row r="137" spans="5:33">
      <c r="E137" s="73">
        <v>0.5285185185185185</v>
      </c>
      <c r="G137" s="58">
        <v>14.32</v>
      </c>
      <c r="H137" s="58">
        <v>6.02</v>
      </c>
      <c r="I137" s="58">
        <v>8.85</v>
      </c>
      <c r="J137" s="58">
        <v>14.38</v>
      </c>
      <c r="K137" s="58">
        <v>5.89</v>
      </c>
      <c r="L137" s="58">
        <v>10.52</v>
      </c>
      <c r="M137" s="59">
        <f t="shared" si="30"/>
        <v>14.350000000000001</v>
      </c>
      <c r="N137" s="59">
        <f t="shared" si="30"/>
        <v>5.9550000000000001</v>
      </c>
      <c r="O137" s="59">
        <f t="shared" si="30"/>
        <v>9.6849999999999987</v>
      </c>
      <c r="P137" s="60">
        <f t="shared" si="35"/>
        <v>0.19481756080705651</v>
      </c>
      <c r="Q137" s="22">
        <f t="shared" si="36"/>
        <v>1.1091748152623991E-6</v>
      </c>
      <c r="R137" s="61">
        <f t="shared" si="37"/>
        <v>3.7225515985002961E-9</v>
      </c>
      <c r="S137" s="22">
        <f t="shared" si="38"/>
        <v>1.385739040349711E-17</v>
      </c>
      <c r="T137" s="62">
        <v>298</v>
      </c>
      <c r="U137" s="59">
        <f t="shared" si="39"/>
        <v>287.35000000000002</v>
      </c>
      <c r="V137" s="63">
        <f t="shared" si="40"/>
        <v>0.62509298694504134</v>
      </c>
      <c r="W137" s="64">
        <f t="shared" si="41"/>
        <v>4.2178680268265678</v>
      </c>
      <c r="X137" s="65">
        <f t="shared" si="31"/>
        <v>-9.2696428728774034E-8</v>
      </c>
      <c r="Y137" s="66">
        <f t="shared" si="32"/>
        <v>-9.2630625595453528E-8</v>
      </c>
      <c r="Z137" s="66">
        <f t="shared" si="33"/>
        <v>-9.263067230763451E-8</v>
      </c>
      <c r="AA137" s="67">
        <f t="shared" si="34"/>
        <v>-9.2564915820175099E-8</v>
      </c>
      <c r="AB137" s="68">
        <f t="shared" si="43"/>
        <v>6.5290416014206231E-4</v>
      </c>
      <c r="AC137" s="69"/>
      <c r="AD137" s="70">
        <f t="shared" si="42"/>
        <v>6.529041601420623</v>
      </c>
      <c r="AE137" s="70"/>
      <c r="AF137" s="74"/>
      <c r="AG137" s="71">
        <v>1310</v>
      </c>
    </row>
    <row r="138" spans="5:33">
      <c r="E138" s="73">
        <v>0.52863425925925922</v>
      </c>
      <c r="G138" s="58">
        <v>14.33</v>
      </c>
      <c r="H138" s="58">
        <v>6.02</v>
      </c>
      <c r="I138" s="58">
        <v>8.85</v>
      </c>
      <c r="J138" s="58">
        <v>14.39</v>
      </c>
      <c r="K138" s="58">
        <v>5.89</v>
      </c>
      <c r="L138" s="58">
        <v>10.54</v>
      </c>
      <c r="M138" s="59">
        <f t="shared" si="30"/>
        <v>14.36</v>
      </c>
      <c r="N138" s="59">
        <f t="shared" si="30"/>
        <v>5.9550000000000001</v>
      </c>
      <c r="O138" s="59">
        <f t="shared" si="30"/>
        <v>9.6950000000000003</v>
      </c>
      <c r="P138" s="60">
        <f t="shared" si="35"/>
        <v>0.19505178296297637</v>
      </c>
      <c r="Q138" s="22">
        <f t="shared" si="36"/>
        <v>1.1091748152623991E-6</v>
      </c>
      <c r="R138" s="61">
        <f t="shared" si="37"/>
        <v>3.7256463245592359E-9</v>
      </c>
      <c r="S138" s="22">
        <f t="shared" si="38"/>
        <v>1.3880440535701745E-17</v>
      </c>
      <c r="T138" s="62">
        <v>298</v>
      </c>
      <c r="U138" s="59">
        <f t="shared" si="39"/>
        <v>287.36</v>
      </c>
      <c r="V138" s="63">
        <f t="shared" si="40"/>
        <v>0.62448431264106585</v>
      </c>
      <c r="W138" s="64">
        <f t="shared" si="41"/>
        <v>4.2119607225427593</v>
      </c>
      <c r="X138" s="65">
        <f t="shared" si="31"/>
        <v>-9.2960554460012309E-8</v>
      </c>
      <c r="Y138" s="66">
        <f t="shared" si="32"/>
        <v>-9.2894281774229114E-8</v>
      </c>
      <c r="Z138" s="66">
        <f t="shared" si="33"/>
        <v>-9.2894329020815636E-8</v>
      </c>
      <c r="AA138" s="67">
        <f t="shared" si="34"/>
        <v>-9.2828103514253679E-8</v>
      </c>
      <c r="AB138" s="68">
        <f t="shared" si="43"/>
        <v>6.5197785357480381E-4</v>
      </c>
      <c r="AC138" s="69"/>
      <c r="AD138" s="70">
        <f t="shared" si="42"/>
        <v>6.5197785357480385</v>
      </c>
      <c r="AE138" s="70"/>
      <c r="AF138" s="74"/>
      <c r="AG138" s="71">
        <v>1320</v>
      </c>
    </row>
    <row r="139" spans="5:33">
      <c r="E139" s="73">
        <v>0.52874999999999994</v>
      </c>
      <c r="G139" s="58">
        <v>14.35</v>
      </c>
      <c r="H139" s="58">
        <v>6.02</v>
      </c>
      <c r="I139" s="58">
        <v>8.83</v>
      </c>
      <c r="J139" s="58">
        <v>14.41</v>
      </c>
      <c r="K139" s="58">
        <v>5.89</v>
      </c>
      <c r="L139" s="58">
        <v>10.55</v>
      </c>
      <c r="M139" s="59">
        <f t="shared" si="30"/>
        <v>14.379999999999999</v>
      </c>
      <c r="N139" s="59">
        <f t="shared" si="30"/>
        <v>5.9550000000000001</v>
      </c>
      <c r="O139" s="59">
        <f t="shared" si="30"/>
        <v>9.6900000000000013</v>
      </c>
      <c r="P139" s="60">
        <f t="shared" si="35"/>
        <v>0.19501732497688967</v>
      </c>
      <c r="Q139" s="22">
        <f t="shared" si="36"/>
        <v>1.1091748152623991E-6</v>
      </c>
      <c r="R139" s="61">
        <f t="shared" si="37"/>
        <v>3.7318434971745881E-9</v>
      </c>
      <c r="S139" s="22">
        <f t="shared" si="38"/>
        <v>1.3926655887404261E-17</v>
      </c>
      <c r="T139" s="62">
        <v>298</v>
      </c>
      <c r="U139" s="59">
        <f t="shared" si="39"/>
        <v>287.38</v>
      </c>
      <c r="V139" s="63">
        <f t="shared" si="40"/>
        <v>0.62326709111384104</v>
      </c>
      <c r="W139" s="64">
        <f t="shared" si="41"/>
        <v>4.2001721517133364</v>
      </c>
      <c r="X139" s="65">
        <f t="shared" si="31"/>
        <v>-9.3382084644653756E-8</v>
      </c>
      <c r="Y139" s="66">
        <f t="shared" si="32"/>
        <v>-9.3315114148330678E-8</v>
      </c>
      <c r="Z139" s="66">
        <f t="shared" si="33"/>
        <v>-9.3315162177322474E-8</v>
      </c>
      <c r="AA139" s="67">
        <f t="shared" si="34"/>
        <v>-9.3248239641101658E-8</v>
      </c>
      <c r="AB139" s="68">
        <f t="shared" si="43"/>
        <v>6.5104891044219656E-4</v>
      </c>
      <c r="AC139" s="69"/>
      <c r="AD139" s="70">
        <f t="shared" si="42"/>
        <v>6.5104891044219659</v>
      </c>
      <c r="AE139" s="70"/>
      <c r="AF139" s="74"/>
      <c r="AG139" s="71">
        <v>1330</v>
      </c>
    </row>
    <row r="140" spans="5:33">
      <c r="E140" s="73">
        <v>0.52886574074074078</v>
      </c>
      <c r="G140" s="58">
        <v>14.37</v>
      </c>
      <c r="H140" s="58">
        <v>6.02</v>
      </c>
      <c r="I140" s="58">
        <v>8.84</v>
      </c>
      <c r="J140" s="58">
        <v>14.42</v>
      </c>
      <c r="K140" s="58">
        <v>5.89</v>
      </c>
      <c r="L140" s="58">
        <v>10.52</v>
      </c>
      <c r="M140" s="59">
        <f t="shared" si="30"/>
        <v>14.395</v>
      </c>
      <c r="N140" s="59">
        <f t="shared" si="30"/>
        <v>5.9550000000000001</v>
      </c>
      <c r="O140" s="59">
        <f t="shared" si="30"/>
        <v>9.68</v>
      </c>
      <c r="P140" s="60">
        <f t="shared" si="35"/>
        <v>0.1948656489603621</v>
      </c>
      <c r="Q140" s="22">
        <f t="shared" si="36"/>
        <v>1.1091748152623991E-6</v>
      </c>
      <c r="R140" s="61">
        <f t="shared" si="37"/>
        <v>3.7364981404975827E-9</v>
      </c>
      <c r="S140" s="22">
        <f t="shared" si="38"/>
        <v>1.3961418353941893E-17</v>
      </c>
      <c r="T140" s="62">
        <v>298</v>
      </c>
      <c r="U140" s="59">
        <f t="shared" si="39"/>
        <v>287.39499999999998</v>
      </c>
      <c r="V140" s="63">
        <f t="shared" si="40"/>
        <v>0.62235428614664223</v>
      </c>
      <c r="W140" s="64">
        <f t="shared" si="41"/>
        <v>4.1913534540845543</v>
      </c>
      <c r="X140" s="65">
        <f t="shared" si="31"/>
        <v>-9.360482512393447E-8</v>
      </c>
      <c r="Y140" s="66">
        <f t="shared" si="32"/>
        <v>-9.3537438176568213E-8</v>
      </c>
      <c r="Z140" s="66">
        <f t="shared" si="33"/>
        <v>-9.3537486689031844E-8</v>
      </c>
      <c r="AA140" s="67">
        <f t="shared" si="34"/>
        <v>-9.3470148184280101E-8</v>
      </c>
      <c r="AB140" s="68">
        <f t="shared" si="43"/>
        <v>6.5011575898063479E-4</v>
      </c>
      <c r="AC140" s="69"/>
      <c r="AD140" s="70">
        <f t="shared" si="42"/>
        <v>6.5011575898063478</v>
      </c>
      <c r="AE140" s="70"/>
      <c r="AF140" s="74"/>
      <c r="AG140" s="71">
        <v>1340</v>
      </c>
    </row>
    <row r="141" spans="5:33">
      <c r="E141" s="73">
        <v>0.5289814814814815</v>
      </c>
      <c r="G141" s="58">
        <v>14.38</v>
      </c>
      <c r="H141" s="58">
        <v>6.03</v>
      </c>
      <c r="I141" s="58">
        <v>8.8000000000000007</v>
      </c>
      <c r="J141" s="58">
        <v>14.44</v>
      </c>
      <c r="K141" s="58">
        <v>5.89</v>
      </c>
      <c r="L141" s="58">
        <v>10.54</v>
      </c>
      <c r="M141" s="59">
        <f t="shared" si="30"/>
        <v>14.41</v>
      </c>
      <c r="N141" s="59">
        <f t="shared" si="30"/>
        <v>5.96</v>
      </c>
      <c r="O141" s="59">
        <f t="shared" si="30"/>
        <v>9.67</v>
      </c>
      <c r="P141" s="60">
        <f t="shared" si="35"/>
        <v>0.19471389572176931</v>
      </c>
      <c r="Q141" s="22">
        <f t="shared" si="36"/>
        <v>1.0964781961431832E-6</v>
      </c>
      <c r="R141" s="61">
        <f t="shared" si="37"/>
        <v>3.7844791642166629E-9</v>
      </c>
      <c r="S141" s="22">
        <f t="shared" si="38"/>
        <v>1.432228254439005E-17</v>
      </c>
      <c r="T141" s="62">
        <v>298</v>
      </c>
      <c r="U141" s="59">
        <f t="shared" si="39"/>
        <v>287.41000000000003</v>
      </c>
      <c r="V141" s="63">
        <f t="shared" si="40"/>
        <v>0.62144157645848297</v>
      </c>
      <c r="W141" s="64">
        <f t="shared" si="41"/>
        <v>4.1825541898297844</v>
      </c>
      <c r="X141" s="65">
        <f t="shared" si="31"/>
        <v>-9.6012990093442376E-8</v>
      </c>
      <c r="Y141" s="66">
        <f t="shared" si="32"/>
        <v>-9.5941989070537383E-8</v>
      </c>
      <c r="Z141" s="66">
        <f t="shared" si="33"/>
        <v>-9.5942041575362498E-8</v>
      </c>
      <c r="AA141" s="67">
        <f t="shared" si="34"/>
        <v>-9.5871092979628638E-8</v>
      </c>
      <c r="AB141" s="68">
        <f t="shared" si="43"/>
        <v>6.4918038427556912E-4</v>
      </c>
      <c r="AC141" s="69"/>
      <c r="AD141" s="70">
        <f t="shared" si="42"/>
        <v>6.491803842755691</v>
      </c>
      <c r="AE141" s="70"/>
      <c r="AF141" s="74"/>
      <c r="AG141" s="71">
        <v>1350</v>
      </c>
    </row>
    <row r="142" spans="5:33">
      <c r="E142" s="73">
        <v>0.52909722222222222</v>
      </c>
      <c r="G142" s="58">
        <v>14.39</v>
      </c>
      <c r="H142" s="58">
        <v>6.02</v>
      </c>
      <c r="I142" s="58">
        <v>8.83</v>
      </c>
      <c r="J142" s="58">
        <v>14.45</v>
      </c>
      <c r="K142" s="58">
        <v>5.89</v>
      </c>
      <c r="L142" s="58">
        <v>10.48</v>
      </c>
      <c r="M142" s="59">
        <f t="shared" si="30"/>
        <v>14.42</v>
      </c>
      <c r="N142" s="59">
        <f t="shared" si="30"/>
        <v>5.9550000000000001</v>
      </c>
      <c r="O142" s="59">
        <f t="shared" si="30"/>
        <v>9.6550000000000011</v>
      </c>
      <c r="P142" s="60">
        <f t="shared" si="35"/>
        <v>0.19444485653909641</v>
      </c>
      <c r="Q142" s="22">
        <f t="shared" si="36"/>
        <v>1.1091748152623991E-6</v>
      </c>
      <c r="R142" s="61">
        <f t="shared" si="37"/>
        <v>3.7442687843459195E-9</v>
      </c>
      <c r="S142" s="22">
        <f t="shared" si="38"/>
        <v>1.4019548729427271E-17</v>
      </c>
      <c r="T142" s="62">
        <v>298</v>
      </c>
      <c r="U142" s="59">
        <f t="shared" si="39"/>
        <v>287.42</v>
      </c>
      <c r="V142" s="63">
        <f t="shared" si="40"/>
        <v>0.62083315625847946</v>
      </c>
      <c r="W142" s="64">
        <f t="shared" si="41"/>
        <v>4.1766987878517838</v>
      </c>
      <c r="X142" s="65">
        <f t="shared" si="31"/>
        <v>-9.3846355165525825E-8</v>
      </c>
      <c r="Y142" s="66">
        <f t="shared" si="32"/>
        <v>-9.3778422015670311E-8</v>
      </c>
      <c r="Z142" s="66">
        <f t="shared" si="33"/>
        <v>-9.3778471190865675E-8</v>
      </c>
      <c r="AA142" s="67">
        <f t="shared" si="34"/>
        <v>-9.3710587145012009E-8</v>
      </c>
      <c r="AB142" s="68">
        <f t="shared" si="43"/>
        <v>6.4822096403496104E-4</v>
      </c>
      <c r="AC142" s="69"/>
      <c r="AD142" s="70">
        <f t="shared" si="42"/>
        <v>6.4822096403496108</v>
      </c>
      <c r="AE142" s="70"/>
      <c r="AF142" s="74"/>
      <c r="AG142" s="71">
        <v>1360</v>
      </c>
    </row>
    <row r="143" spans="5:33">
      <c r="E143" s="73">
        <v>0.52921296296296294</v>
      </c>
      <c r="G143" s="58">
        <v>14.41</v>
      </c>
      <c r="H143" s="58">
        <v>6.03</v>
      </c>
      <c r="I143" s="58">
        <v>8.84</v>
      </c>
      <c r="J143" s="58">
        <v>14.47</v>
      </c>
      <c r="K143" s="58">
        <v>5.89</v>
      </c>
      <c r="L143" s="58">
        <v>10.5</v>
      </c>
      <c r="M143" s="59">
        <f t="shared" si="30"/>
        <v>14.440000000000001</v>
      </c>
      <c r="N143" s="59">
        <f t="shared" si="30"/>
        <v>5.96</v>
      </c>
      <c r="O143" s="59">
        <f t="shared" si="30"/>
        <v>9.67</v>
      </c>
      <c r="P143" s="60">
        <f t="shared" si="35"/>
        <v>0.19481307994826449</v>
      </c>
      <c r="Q143" s="22">
        <f t="shared" si="36"/>
        <v>1.0964781961431832E-6</v>
      </c>
      <c r="R143" s="61">
        <f t="shared" si="37"/>
        <v>3.793925640913733E-9</v>
      </c>
      <c r="S143" s="22">
        <f t="shared" si="38"/>
        <v>1.4393871768782681E-17</v>
      </c>
      <c r="T143" s="62">
        <v>298</v>
      </c>
      <c r="U143" s="59">
        <f t="shared" si="39"/>
        <v>287.44</v>
      </c>
      <c r="V143" s="63">
        <f t="shared" si="40"/>
        <v>0.61961644285962525</v>
      </c>
      <c r="W143" s="64">
        <f t="shared" si="41"/>
        <v>4.1650137823566817</v>
      </c>
      <c r="X143" s="65">
        <f t="shared" si="31"/>
        <v>-9.6665303795305823E-8</v>
      </c>
      <c r="Y143" s="66">
        <f t="shared" si="32"/>
        <v>-9.6593123787745293E-8</v>
      </c>
      <c r="Z143" s="66">
        <f t="shared" si="33"/>
        <v>-9.6593177684575751E-8</v>
      </c>
      <c r="AA143" s="67">
        <f t="shared" si="34"/>
        <v>-9.6521051493356134E-8</v>
      </c>
      <c r="AB143" s="68">
        <f t="shared" si="43"/>
        <v>6.472831794870884E-4</v>
      </c>
      <c r="AC143" s="69"/>
      <c r="AD143" s="70">
        <f t="shared" si="42"/>
        <v>6.472831794870884</v>
      </c>
      <c r="AE143" s="70"/>
      <c r="AF143" s="74"/>
      <c r="AG143" s="71">
        <v>1370</v>
      </c>
    </row>
    <row r="144" spans="5:33">
      <c r="E144" s="73">
        <v>0.52932870370370366</v>
      </c>
      <c r="G144" s="58">
        <v>14.43</v>
      </c>
      <c r="H144" s="58">
        <v>6.02</v>
      </c>
      <c r="I144" s="58">
        <v>8.82</v>
      </c>
      <c r="J144" s="58">
        <v>14.48</v>
      </c>
      <c r="K144" s="58">
        <v>5.9</v>
      </c>
      <c r="L144" s="58">
        <v>10.5</v>
      </c>
      <c r="M144" s="59">
        <f t="shared" si="30"/>
        <v>14.455</v>
      </c>
      <c r="N144" s="59">
        <f t="shared" si="30"/>
        <v>5.96</v>
      </c>
      <c r="O144" s="59">
        <f t="shared" si="30"/>
        <v>9.66</v>
      </c>
      <c r="P144" s="60">
        <f t="shared" si="35"/>
        <v>0.19466119733669823</v>
      </c>
      <c r="Q144" s="22">
        <f t="shared" si="36"/>
        <v>1.0964781961431832E-6</v>
      </c>
      <c r="R144" s="61">
        <f t="shared" si="37"/>
        <v>3.7986577178793897E-9</v>
      </c>
      <c r="S144" s="22">
        <f t="shared" si="38"/>
        <v>1.4429800457604653E-17</v>
      </c>
      <c r="T144" s="62">
        <v>298</v>
      </c>
      <c r="U144" s="59">
        <f t="shared" si="39"/>
        <v>287.45499999999998</v>
      </c>
      <c r="V144" s="63">
        <f t="shared" si="40"/>
        <v>0.61870401891910021</v>
      </c>
      <c r="W144" s="64">
        <f t="shared" si="41"/>
        <v>4.1562725498645374</v>
      </c>
      <c r="X144" s="65">
        <f t="shared" si="31"/>
        <v>-9.6889885456915336E-8</v>
      </c>
      <c r="Y144" s="66">
        <f t="shared" si="32"/>
        <v>-9.6817261293360206E-8</v>
      </c>
      <c r="Z144" s="66">
        <f t="shared" si="33"/>
        <v>-9.681731572906429E-8</v>
      </c>
      <c r="AA144" s="67">
        <f t="shared" si="34"/>
        <v>-9.6744745919608251E-8</v>
      </c>
      <c r="AB144" s="68">
        <f t="shared" si="43"/>
        <v>6.4631724789003292E-4</v>
      </c>
      <c r="AC144" s="69"/>
      <c r="AD144" s="70">
        <f t="shared" si="42"/>
        <v>6.4631724789003293</v>
      </c>
      <c r="AE144" s="70"/>
      <c r="AF144" s="74"/>
      <c r="AG144" s="71">
        <v>1380</v>
      </c>
    </row>
    <row r="145" spans="5:33">
      <c r="E145" s="73">
        <v>0.52944444444444438</v>
      </c>
      <c r="G145" s="58">
        <v>14.44</v>
      </c>
      <c r="H145" s="58">
        <v>6.03</v>
      </c>
      <c r="I145" s="58">
        <v>8.84</v>
      </c>
      <c r="J145" s="58">
        <v>14.49</v>
      </c>
      <c r="K145" s="58">
        <v>5.9</v>
      </c>
      <c r="L145" s="58">
        <v>10.48</v>
      </c>
      <c r="M145" s="59">
        <f t="shared" si="30"/>
        <v>14.465</v>
      </c>
      <c r="N145" s="59">
        <f t="shared" si="30"/>
        <v>5.9649999999999999</v>
      </c>
      <c r="O145" s="59">
        <f t="shared" si="30"/>
        <v>9.66</v>
      </c>
      <c r="P145" s="60">
        <f t="shared" si="35"/>
        <v>0.19469426383391666</v>
      </c>
      <c r="Q145" s="22">
        <f t="shared" si="36"/>
        <v>1.0839269140212018E-6</v>
      </c>
      <c r="R145" s="61">
        <f t="shared" si="37"/>
        <v>3.845838665578333E-9</v>
      </c>
      <c r="S145" s="22">
        <f t="shared" si="38"/>
        <v>1.4790475041657335E-17</v>
      </c>
      <c r="T145" s="62">
        <v>298</v>
      </c>
      <c r="U145" s="59">
        <f t="shared" si="39"/>
        <v>287.46499999999997</v>
      </c>
      <c r="V145" s="63">
        <f t="shared" si="40"/>
        <v>0.61809578919266317</v>
      </c>
      <c r="W145" s="64">
        <f t="shared" si="41"/>
        <v>4.1504557614029478</v>
      </c>
      <c r="X145" s="65">
        <f t="shared" si="31"/>
        <v>-9.9318735511240045E-8</v>
      </c>
      <c r="Y145" s="66">
        <f t="shared" si="32"/>
        <v>-9.9242310119099684E-8</v>
      </c>
      <c r="Z145" s="66">
        <f t="shared" si="33"/>
        <v>-9.9242368928150468E-8</v>
      </c>
      <c r="AA145" s="67">
        <f t="shared" si="34"/>
        <v>-9.9166002254554242E-8</v>
      </c>
      <c r="AB145" s="68">
        <f t="shared" si="43"/>
        <v>6.4534907491433063E-4</v>
      </c>
      <c r="AC145" s="69"/>
      <c r="AD145" s="70">
        <f t="shared" si="42"/>
        <v>6.453490749143306</v>
      </c>
      <c r="AE145" s="70"/>
      <c r="AF145" s="74"/>
      <c r="AG145" s="71">
        <v>1390</v>
      </c>
    </row>
    <row r="146" spans="5:33">
      <c r="E146" s="73">
        <v>0.52956018518518522</v>
      </c>
      <c r="G146" s="58">
        <v>14.46</v>
      </c>
      <c r="H146" s="58">
        <v>6.03</v>
      </c>
      <c r="I146" s="58">
        <v>8.82</v>
      </c>
      <c r="J146" s="58">
        <v>14.51</v>
      </c>
      <c r="K146" s="58">
        <v>5.9</v>
      </c>
      <c r="L146" s="58">
        <v>10.5</v>
      </c>
      <c r="M146" s="59">
        <f t="shared" si="30"/>
        <v>14.484999999999999</v>
      </c>
      <c r="N146" s="59">
        <f t="shared" si="30"/>
        <v>5.9649999999999999</v>
      </c>
      <c r="O146" s="59">
        <f t="shared" si="30"/>
        <v>9.66</v>
      </c>
      <c r="P146" s="60">
        <f t="shared" si="35"/>
        <v>0.19476043054123038</v>
      </c>
      <c r="Q146" s="22">
        <f t="shared" si="36"/>
        <v>1.0839269140212018E-6</v>
      </c>
      <c r="R146" s="61">
        <f t="shared" si="37"/>
        <v>3.8522357639567474E-9</v>
      </c>
      <c r="S146" s="22">
        <f t="shared" si="38"/>
        <v>1.4839720381107426E-17</v>
      </c>
      <c r="T146" s="62">
        <v>298</v>
      </c>
      <c r="U146" s="59">
        <f t="shared" si="39"/>
        <v>287.48500000000001</v>
      </c>
      <c r="V146" s="63">
        <f t="shared" si="40"/>
        <v>0.61687945668131006</v>
      </c>
      <c r="W146" s="64">
        <f t="shared" si="41"/>
        <v>4.138847804988794</v>
      </c>
      <c r="X146" s="65">
        <f t="shared" si="31"/>
        <v>-9.9809137506591438E-8</v>
      </c>
      <c r="Y146" s="66">
        <f t="shared" si="32"/>
        <v>-9.9731836652259928E-8</v>
      </c>
      <c r="Z146" s="66">
        <f t="shared" si="33"/>
        <v>-9.9731896520747229E-8</v>
      </c>
      <c r="AA146" s="67">
        <f t="shared" si="34"/>
        <v>-9.9654655442168318E-8</v>
      </c>
      <c r="AB146" s="68">
        <f t="shared" si="43"/>
        <v>6.4435665142123012E-4</v>
      </c>
      <c r="AC146" s="69"/>
      <c r="AD146" s="70">
        <f t="shared" si="42"/>
        <v>6.4435665142123009</v>
      </c>
      <c r="AE146" s="70"/>
      <c r="AF146" s="74"/>
      <c r="AG146" s="71">
        <v>1400</v>
      </c>
    </row>
    <row r="147" spans="5:33">
      <c r="E147" s="73">
        <v>0.52967592592592594</v>
      </c>
      <c r="G147" s="58">
        <v>14.47</v>
      </c>
      <c r="H147" s="58">
        <v>6.03</v>
      </c>
      <c r="I147" s="58">
        <v>8.82</v>
      </c>
      <c r="J147" s="58">
        <v>14.53</v>
      </c>
      <c r="K147" s="58">
        <v>5.9</v>
      </c>
      <c r="L147" s="58">
        <v>10.49</v>
      </c>
      <c r="M147" s="59">
        <f t="shared" si="30"/>
        <v>14.5</v>
      </c>
      <c r="N147" s="59">
        <f t="shared" si="30"/>
        <v>5.9649999999999999</v>
      </c>
      <c r="O147" s="59">
        <f t="shared" si="30"/>
        <v>9.6550000000000011</v>
      </c>
      <c r="P147" s="60">
        <f t="shared" si="35"/>
        <v>0.19470925171566783</v>
      </c>
      <c r="Q147" s="22">
        <f t="shared" si="36"/>
        <v>1.0839269140212018E-6</v>
      </c>
      <c r="R147" s="61">
        <f t="shared" si="37"/>
        <v>3.8570405698096405E-9</v>
      </c>
      <c r="S147" s="22">
        <f t="shared" si="38"/>
        <v>1.4876761957157477E-17</v>
      </c>
      <c r="T147" s="62">
        <v>298</v>
      </c>
      <c r="U147" s="59">
        <f t="shared" si="39"/>
        <v>287.5</v>
      </c>
      <c r="V147" s="63">
        <f t="shared" si="40"/>
        <v>0.61596731835424667</v>
      </c>
      <c r="W147" s="64">
        <f t="shared" si="41"/>
        <v>4.1301642039737896</v>
      </c>
      <c r="X147" s="65">
        <f t="shared" si="31"/>
        <v>-1.0008714205181035E-7</v>
      </c>
      <c r="Y147" s="66">
        <f t="shared" si="32"/>
        <v>-1.0000928947786269E-7</v>
      </c>
      <c r="Z147" s="66">
        <f t="shared" si="33"/>
        <v>-1.0000935003532436E-7</v>
      </c>
      <c r="AA147" s="67">
        <f t="shared" si="34"/>
        <v>-9.9931557924629416E-8</v>
      </c>
      <c r="AB147" s="68">
        <f t="shared" si="43"/>
        <v>6.4335933265573882E-4</v>
      </c>
      <c r="AC147" s="69"/>
      <c r="AD147" s="70">
        <f t="shared" si="42"/>
        <v>6.4335933265573884</v>
      </c>
      <c r="AE147" s="70"/>
      <c r="AF147" s="74"/>
      <c r="AG147" s="71">
        <v>1410</v>
      </c>
    </row>
    <row r="148" spans="5:33">
      <c r="E148" s="73">
        <v>0.52979166666666666</v>
      </c>
      <c r="G148" s="58">
        <v>14.49</v>
      </c>
      <c r="H148" s="58">
        <v>6.03</v>
      </c>
      <c r="I148" s="58">
        <v>8.83</v>
      </c>
      <c r="J148" s="58">
        <v>14.54</v>
      </c>
      <c r="K148" s="58">
        <v>5.9</v>
      </c>
      <c r="L148" s="58">
        <v>10.49</v>
      </c>
      <c r="M148" s="59">
        <f t="shared" si="30"/>
        <v>14.515000000000001</v>
      </c>
      <c r="N148" s="59">
        <f t="shared" si="30"/>
        <v>5.9649999999999999</v>
      </c>
      <c r="O148" s="59">
        <f t="shared" si="30"/>
        <v>9.66</v>
      </c>
      <c r="P148" s="60">
        <f t="shared" si="35"/>
        <v>0.19485976497036653</v>
      </c>
      <c r="Q148" s="22">
        <f t="shared" si="36"/>
        <v>1.0839269140212018E-6</v>
      </c>
      <c r="R148" s="61">
        <f t="shared" si="37"/>
        <v>3.861851368587343E-9</v>
      </c>
      <c r="S148" s="22">
        <f t="shared" si="38"/>
        <v>1.4913895993059935E-17</v>
      </c>
      <c r="T148" s="62">
        <v>298</v>
      </c>
      <c r="U148" s="59">
        <f t="shared" si="39"/>
        <v>287.51499999999999</v>
      </c>
      <c r="V148" s="63">
        <f t="shared" si="40"/>
        <v>0.61505527520186631</v>
      </c>
      <c r="W148" s="64">
        <f t="shared" si="41"/>
        <v>4.121499724997137</v>
      </c>
      <c r="X148" s="65">
        <f t="shared" si="31"/>
        <v>-1.0046920925596293E-7</v>
      </c>
      <c r="Y148" s="66">
        <f t="shared" si="32"/>
        <v>-1.0039063903084546E-7</v>
      </c>
      <c r="Z148" s="66">
        <f t="shared" si="33"/>
        <v>-1.0039070047534496E-7</v>
      </c>
      <c r="AA148" s="67">
        <f t="shared" si="34"/>
        <v>-1.0031219159862372E-7</v>
      </c>
      <c r="AB148" s="68">
        <f t="shared" si="43"/>
        <v>6.4235923935740077E-4</v>
      </c>
      <c r="AC148" s="69"/>
      <c r="AD148" s="70">
        <f t="shared" si="42"/>
        <v>6.4235923935740074</v>
      </c>
      <c r="AE148" s="70"/>
      <c r="AF148" s="74"/>
      <c r="AG148" s="71">
        <v>1420</v>
      </c>
    </row>
    <row r="149" spans="5:33">
      <c r="E149" s="73">
        <v>0.52990740740740738</v>
      </c>
      <c r="G149" s="58">
        <v>14.5</v>
      </c>
      <c r="H149" s="58">
        <v>6.03</v>
      </c>
      <c r="I149" s="58">
        <v>8.82</v>
      </c>
      <c r="J149" s="58">
        <v>14.56</v>
      </c>
      <c r="K149" s="58">
        <v>5.9</v>
      </c>
      <c r="L149" s="58">
        <v>10.43</v>
      </c>
      <c r="M149" s="59">
        <f t="shared" si="30"/>
        <v>14.530000000000001</v>
      </c>
      <c r="N149" s="59">
        <f t="shared" si="30"/>
        <v>5.9649999999999999</v>
      </c>
      <c r="O149" s="59">
        <f t="shared" si="30"/>
        <v>9.625</v>
      </c>
      <c r="P149" s="60">
        <f t="shared" si="35"/>
        <v>0.19420327645999286</v>
      </c>
      <c r="Q149" s="22">
        <f t="shared" si="36"/>
        <v>1.0839269140212018E-6</v>
      </c>
      <c r="R149" s="61">
        <f t="shared" si="37"/>
        <v>3.8666681677646955E-9</v>
      </c>
      <c r="S149" s="22">
        <f t="shared" si="38"/>
        <v>1.4951122719604787E-17</v>
      </c>
      <c r="T149" s="62">
        <v>298</v>
      </c>
      <c r="U149" s="59">
        <f t="shared" si="39"/>
        <v>287.52999999999997</v>
      </c>
      <c r="V149" s="63">
        <f t="shared" si="40"/>
        <v>0.61414332720927745</v>
      </c>
      <c r="W149" s="64">
        <f t="shared" si="41"/>
        <v>4.1128543240089561</v>
      </c>
      <c r="X149" s="65">
        <f t="shared" si="31"/>
        <v>-1.0043445829926094E-7</v>
      </c>
      <c r="Y149" s="66">
        <f t="shared" si="32"/>
        <v>-1.003558195174359E-7</v>
      </c>
      <c r="Z149" s="66">
        <f t="shared" si="33"/>
        <v>-1.0035588109050666E-7</v>
      </c>
      <c r="AA149" s="67">
        <f t="shared" si="34"/>
        <v>-1.0027730378533063E-7</v>
      </c>
      <c r="AB149" s="68">
        <f t="shared" si="43"/>
        <v>6.4135533255762253E-4</v>
      </c>
      <c r="AC149" s="69"/>
      <c r="AD149" s="70">
        <f t="shared" si="42"/>
        <v>6.4135533255762249</v>
      </c>
      <c r="AE149" s="70"/>
      <c r="AF149" s="74"/>
      <c r="AG149" s="71">
        <v>1430</v>
      </c>
    </row>
    <row r="150" spans="5:33">
      <c r="E150" s="73">
        <v>0.5300231481481481</v>
      </c>
      <c r="G150" s="58">
        <v>14.52</v>
      </c>
      <c r="H150" s="58">
        <v>6.03</v>
      </c>
      <c r="I150" s="58">
        <v>8.76</v>
      </c>
      <c r="J150" s="58">
        <v>14.57</v>
      </c>
      <c r="K150" s="58">
        <v>5.9</v>
      </c>
      <c r="L150" s="58">
        <v>10.46</v>
      </c>
      <c r="M150" s="59">
        <f t="shared" si="30"/>
        <v>14.545</v>
      </c>
      <c r="N150" s="59">
        <f t="shared" si="30"/>
        <v>5.9649999999999999</v>
      </c>
      <c r="O150" s="59">
        <f t="shared" si="30"/>
        <v>9.61</v>
      </c>
      <c r="P150" s="60">
        <f t="shared" si="35"/>
        <v>0.19395009518497502</v>
      </c>
      <c r="Q150" s="22">
        <f t="shared" si="36"/>
        <v>1.0839269140212018E-6</v>
      </c>
      <c r="R150" s="61">
        <f t="shared" si="37"/>
        <v>3.8714909748258563E-9</v>
      </c>
      <c r="S150" s="22">
        <f t="shared" si="38"/>
        <v>1.498844236815806E-17</v>
      </c>
      <c r="T150" s="62">
        <v>298</v>
      </c>
      <c r="U150" s="59">
        <f t="shared" si="39"/>
        <v>287.54500000000002</v>
      </c>
      <c r="V150" s="63">
        <f t="shared" si="40"/>
        <v>0.61323147436158409</v>
      </c>
      <c r="W150" s="64">
        <f t="shared" si="41"/>
        <v>4.1042279570651488</v>
      </c>
      <c r="X150" s="65">
        <f t="shared" si="31"/>
        <v>-1.0060756589344614E-7</v>
      </c>
      <c r="Y150" s="66">
        <f t="shared" si="32"/>
        <v>-1.0052853212851616E-7</v>
      </c>
      <c r="Z150" s="66">
        <f t="shared" si="33"/>
        <v>-1.0052859421466191E-7</v>
      </c>
      <c r="AA150" s="67">
        <f t="shared" si="34"/>
        <v>-1.0044962243833229E-7</v>
      </c>
      <c r="AB150" s="68">
        <f t="shared" si="43"/>
        <v>6.4035177395212173E-4</v>
      </c>
      <c r="AC150" s="69"/>
      <c r="AD150" s="70">
        <f t="shared" si="42"/>
        <v>6.4035177395212175</v>
      </c>
      <c r="AE150" s="70"/>
      <c r="AF150" s="74"/>
      <c r="AG150" s="71">
        <v>1440</v>
      </c>
    </row>
    <row r="151" spans="5:33">
      <c r="E151" s="73">
        <v>0.53013888888888883</v>
      </c>
      <c r="G151" s="58">
        <v>14.53</v>
      </c>
      <c r="H151" s="58">
        <v>6.03</v>
      </c>
      <c r="I151" s="58">
        <v>8.8000000000000007</v>
      </c>
      <c r="J151" s="58">
        <v>14.59</v>
      </c>
      <c r="K151" s="58">
        <v>5.91</v>
      </c>
      <c r="L151" s="58">
        <v>10.46</v>
      </c>
      <c r="M151" s="59">
        <f t="shared" si="30"/>
        <v>14.559999999999999</v>
      </c>
      <c r="N151" s="59">
        <f t="shared" si="30"/>
        <v>5.9700000000000006</v>
      </c>
      <c r="O151" s="59">
        <f t="shared" si="30"/>
        <v>9.6300000000000008</v>
      </c>
      <c r="P151" s="60">
        <f t="shared" si="35"/>
        <v>0.19440333887116784</v>
      </c>
      <c r="Q151" s="22">
        <f t="shared" si="36"/>
        <v>1.0715193052376028E-6</v>
      </c>
      <c r="R151" s="61">
        <f t="shared" si="37"/>
        <v>3.9212054650534928E-9</v>
      </c>
      <c r="S151" s="22">
        <f t="shared" si="38"/>
        <v>1.5375852299165379E-17</v>
      </c>
      <c r="T151" s="62">
        <v>298</v>
      </c>
      <c r="U151" s="59">
        <f t="shared" si="39"/>
        <v>287.56</v>
      </c>
      <c r="V151" s="63">
        <f t="shared" si="40"/>
        <v>0.61231971664390339</v>
      </c>
      <c r="W151" s="64">
        <f t="shared" si="41"/>
        <v>4.0956205803272994</v>
      </c>
      <c r="X151" s="65">
        <f t="shared" si="31"/>
        <v>-1.0350384543948556E-7</v>
      </c>
      <c r="Y151" s="66">
        <f t="shared" si="32"/>
        <v>-1.0342006421742366E-7</v>
      </c>
      <c r="Z151" s="66">
        <f t="shared" si="33"/>
        <v>-1.0342013203416166E-7</v>
      </c>
      <c r="AA151" s="67">
        <f t="shared" si="34"/>
        <v>-1.0333641851904924E-7</v>
      </c>
      <c r="AB151" s="68">
        <f t="shared" si="43"/>
        <v>6.3934648821709148E-4</v>
      </c>
      <c r="AC151" s="69"/>
      <c r="AD151" s="70">
        <f t="shared" si="42"/>
        <v>6.3934648821709148</v>
      </c>
      <c r="AE151" s="70"/>
      <c r="AF151" s="74"/>
      <c r="AG151" s="71">
        <v>1450</v>
      </c>
    </row>
    <row r="152" spans="5:33">
      <c r="E152" s="73">
        <v>0.53025462962962966</v>
      </c>
      <c r="G152" s="58">
        <v>14.54</v>
      </c>
      <c r="H152" s="58">
        <v>6.03</v>
      </c>
      <c r="I152" s="58">
        <v>8.7799999999999994</v>
      </c>
      <c r="J152" s="58">
        <v>14.6</v>
      </c>
      <c r="K152" s="58">
        <v>5.91</v>
      </c>
      <c r="L152" s="58">
        <v>10.47</v>
      </c>
      <c r="M152" s="59">
        <f t="shared" si="30"/>
        <v>14.57</v>
      </c>
      <c r="N152" s="59">
        <f t="shared" si="30"/>
        <v>5.9700000000000006</v>
      </c>
      <c r="O152" s="59">
        <f t="shared" si="30"/>
        <v>9.625</v>
      </c>
      <c r="P152" s="60">
        <f t="shared" si="35"/>
        <v>0.19433546708197783</v>
      </c>
      <c r="Q152" s="22">
        <f t="shared" si="36"/>
        <v>1.0715193052376028E-6</v>
      </c>
      <c r="R152" s="61">
        <f t="shared" si="37"/>
        <v>3.9244653410858488E-9</v>
      </c>
      <c r="S152" s="22">
        <f t="shared" si="38"/>
        <v>1.5401428213384068E-17</v>
      </c>
      <c r="T152" s="62">
        <v>298</v>
      </c>
      <c r="U152" s="59">
        <f t="shared" si="39"/>
        <v>287.57</v>
      </c>
      <c r="V152" s="63">
        <f t="shared" si="40"/>
        <v>0.61171193100810362</v>
      </c>
      <c r="W152" s="64">
        <f t="shared" si="41"/>
        <v>4.0898928576821927</v>
      </c>
      <c r="X152" s="65">
        <f t="shared" si="31"/>
        <v>-1.0361707717308522E-7</v>
      </c>
      <c r="Y152" s="66">
        <f t="shared" si="32"/>
        <v>-1.0353297649933596E-7</v>
      </c>
      <c r="Z152" s="66">
        <f t="shared" si="33"/>
        <v>-1.035330447595448E-7</v>
      </c>
      <c r="AA152" s="67">
        <f t="shared" si="34"/>
        <v>-1.0344901223519772E-7</v>
      </c>
      <c r="AB152" s="68">
        <f t="shared" si="43"/>
        <v>6.3831228712298862E-4</v>
      </c>
      <c r="AC152" s="69"/>
      <c r="AD152" s="70">
        <f t="shared" si="42"/>
        <v>6.3831228712298858</v>
      </c>
      <c r="AE152" s="70"/>
      <c r="AF152" s="74"/>
      <c r="AG152" s="71">
        <v>1460</v>
      </c>
    </row>
    <row r="153" spans="5:33">
      <c r="E153" s="73">
        <v>0.53037037037037038</v>
      </c>
      <c r="G153" s="58">
        <v>14.56</v>
      </c>
      <c r="H153" s="58">
        <v>6.03</v>
      </c>
      <c r="I153" s="58">
        <v>8.77</v>
      </c>
      <c r="J153" s="58">
        <v>14.62</v>
      </c>
      <c r="K153" s="58">
        <v>5.91</v>
      </c>
      <c r="L153" s="58">
        <v>10.44</v>
      </c>
      <c r="M153" s="59">
        <f t="shared" si="30"/>
        <v>14.59</v>
      </c>
      <c r="N153" s="59">
        <f t="shared" si="30"/>
        <v>5.9700000000000006</v>
      </c>
      <c r="O153" s="59">
        <f t="shared" si="30"/>
        <v>9.6050000000000004</v>
      </c>
      <c r="P153" s="60">
        <f t="shared" si="35"/>
        <v>0.19399767846199703</v>
      </c>
      <c r="Q153" s="22">
        <f t="shared" si="36"/>
        <v>1.0715193052376028E-6</v>
      </c>
      <c r="R153" s="61">
        <f t="shared" si="37"/>
        <v>3.9309932256521737E-9</v>
      </c>
      <c r="S153" s="22">
        <f t="shared" si="38"/>
        <v>1.5452707740123281E-17</v>
      </c>
      <c r="T153" s="62">
        <v>298</v>
      </c>
      <c r="U153" s="59">
        <f t="shared" si="39"/>
        <v>287.58999999999997</v>
      </c>
      <c r="V153" s="63">
        <f t="shared" si="40"/>
        <v>0.61049648653902677</v>
      </c>
      <c r="W153" s="64">
        <f t="shared" si="41"/>
        <v>4.0784626226418075</v>
      </c>
      <c r="X153" s="65">
        <f t="shared" si="31"/>
        <v>-1.0390342224393422E-7</v>
      </c>
      <c r="Y153" s="66">
        <f t="shared" si="32"/>
        <v>-1.0381871871717824E-7</v>
      </c>
      <c r="Z153" s="66">
        <f t="shared" si="33"/>
        <v>-1.0381878776868096E-7</v>
      </c>
      <c r="AA153" s="67">
        <f t="shared" si="34"/>
        <v>-1.0373415318084424E-7</v>
      </c>
      <c r="AB153" s="68">
        <f t="shared" si="43"/>
        <v>6.3727695690311186E-4</v>
      </c>
      <c r="AC153" s="69"/>
      <c r="AD153" s="70">
        <f t="shared" si="42"/>
        <v>6.372769569031119</v>
      </c>
      <c r="AE153" s="70"/>
      <c r="AF153" s="74"/>
      <c r="AG153" s="71">
        <v>1470</v>
      </c>
    </row>
    <row r="154" spans="5:33">
      <c r="E154" s="73">
        <v>0.5304861111111111</v>
      </c>
      <c r="G154" s="58">
        <v>14.57</v>
      </c>
      <c r="H154" s="58">
        <v>6.03</v>
      </c>
      <c r="I154" s="58">
        <v>8.77</v>
      </c>
      <c r="J154" s="58">
        <v>14.63</v>
      </c>
      <c r="K154" s="58">
        <v>5.91</v>
      </c>
      <c r="L154" s="58">
        <v>10.44</v>
      </c>
      <c r="M154" s="59">
        <f t="shared" si="30"/>
        <v>14.600000000000001</v>
      </c>
      <c r="N154" s="59">
        <f t="shared" si="30"/>
        <v>5.9700000000000006</v>
      </c>
      <c r="O154" s="59">
        <f t="shared" si="30"/>
        <v>9.6050000000000004</v>
      </c>
      <c r="P154" s="60">
        <f t="shared" si="35"/>
        <v>0.19403070799274161</v>
      </c>
      <c r="Q154" s="22">
        <f t="shared" si="36"/>
        <v>1.0715193052376028E-6</v>
      </c>
      <c r="R154" s="61">
        <f t="shared" si="37"/>
        <v>3.934261238694047E-9</v>
      </c>
      <c r="S154" s="22">
        <f t="shared" si="38"/>
        <v>1.5478411494290418E-17</v>
      </c>
      <c r="T154" s="62">
        <v>298</v>
      </c>
      <c r="U154" s="59">
        <f t="shared" si="39"/>
        <v>287.60000000000002</v>
      </c>
      <c r="V154" s="63">
        <f t="shared" si="40"/>
        <v>0.60988882769693076</v>
      </c>
      <c r="W154" s="64">
        <f t="shared" si="41"/>
        <v>4.0727600844446004</v>
      </c>
      <c r="X154" s="65">
        <f t="shared" si="31"/>
        <v>-1.0406990496137661E-7</v>
      </c>
      <c r="Y154" s="66">
        <f t="shared" si="32"/>
        <v>-1.0398479112014261E-7</v>
      </c>
      <c r="Z154" s="66">
        <f t="shared" si="33"/>
        <v>-1.0398486073071805E-7</v>
      </c>
      <c r="AA154" s="67">
        <f t="shared" si="34"/>
        <v>-1.0389981638619712E-7</v>
      </c>
      <c r="AB154" s="68">
        <f t="shared" si="43"/>
        <v>6.3623876925578441E-4</v>
      </c>
      <c r="AC154" s="69"/>
      <c r="AD154" s="70">
        <f t="shared" si="42"/>
        <v>6.362387692557844</v>
      </c>
      <c r="AE154" s="70"/>
      <c r="AF154" s="74"/>
      <c r="AG154" s="71">
        <v>1480</v>
      </c>
    </row>
    <row r="155" spans="5:33">
      <c r="E155" s="73">
        <v>0.53060185185185182</v>
      </c>
      <c r="G155" s="58">
        <v>14.59</v>
      </c>
      <c r="H155" s="58">
        <v>6.03</v>
      </c>
      <c r="I155" s="58">
        <v>8.76</v>
      </c>
      <c r="J155" s="58">
        <v>14.64</v>
      </c>
      <c r="K155" s="58">
        <v>5.91</v>
      </c>
      <c r="L155" s="58">
        <v>10.44</v>
      </c>
      <c r="M155" s="59">
        <f t="shared" si="30"/>
        <v>14.615</v>
      </c>
      <c r="N155" s="59">
        <f t="shared" si="30"/>
        <v>5.9700000000000006</v>
      </c>
      <c r="O155" s="59">
        <f t="shared" si="30"/>
        <v>9.6</v>
      </c>
      <c r="P155" s="60">
        <f t="shared" si="35"/>
        <v>0.19397924252696425</v>
      </c>
      <c r="Q155" s="22">
        <f t="shared" si="36"/>
        <v>1.0715193052376028E-6</v>
      </c>
      <c r="R155" s="61">
        <f t="shared" si="37"/>
        <v>3.9391683530517278E-9</v>
      </c>
      <c r="S155" s="22">
        <f t="shared" si="38"/>
        <v>1.5517047313684261E-17</v>
      </c>
      <c r="T155" s="62">
        <v>298</v>
      </c>
      <c r="U155" s="59">
        <f t="shared" si="39"/>
        <v>287.61500000000001</v>
      </c>
      <c r="V155" s="63">
        <f t="shared" si="40"/>
        <v>0.60897741866194799</v>
      </c>
      <c r="W155" s="64">
        <f t="shared" si="41"/>
        <v>4.0642219650985245</v>
      </c>
      <c r="X155" s="65">
        <f t="shared" si="31"/>
        <v>-1.0435029379602593E-7</v>
      </c>
      <c r="Y155" s="66">
        <f t="shared" si="32"/>
        <v>-1.042645806166E-7</v>
      </c>
      <c r="Z155" s="66">
        <f t="shared" si="33"/>
        <v>-1.0426465102128082E-7</v>
      </c>
      <c r="AA155" s="67">
        <f t="shared" si="34"/>
        <v>-1.0417900813087513E-7</v>
      </c>
      <c r="AB155" s="68">
        <f t="shared" si="43"/>
        <v>6.3519892088070222E-4</v>
      </c>
      <c r="AC155" s="69"/>
      <c r="AD155" s="70">
        <f t="shared" si="42"/>
        <v>6.351989208807022</v>
      </c>
      <c r="AE155" s="70"/>
      <c r="AF155" s="74"/>
      <c r="AG155" s="71">
        <v>1490</v>
      </c>
    </row>
    <row r="156" spans="5:33">
      <c r="E156" s="73">
        <v>0.53071759259259255</v>
      </c>
      <c r="G156" s="58">
        <v>14.6</v>
      </c>
      <c r="H156" s="58">
        <v>6.03</v>
      </c>
      <c r="I156" s="58">
        <v>8.7799999999999994</v>
      </c>
      <c r="J156" s="58">
        <v>14.66</v>
      </c>
      <c r="K156" s="58">
        <v>5.91</v>
      </c>
      <c r="L156" s="58">
        <v>10.43</v>
      </c>
      <c r="M156" s="59">
        <f t="shared" si="30"/>
        <v>14.629999999999999</v>
      </c>
      <c r="N156" s="59">
        <f t="shared" si="30"/>
        <v>5.9700000000000006</v>
      </c>
      <c r="O156" s="59">
        <f t="shared" si="30"/>
        <v>9.6050000000000004</v>
      </c>
      <c r="P156" s="60">
        <f t="shared" si="35"/>
        <v>0.19412986410170591</v>
      </c>
      <c r="Q156" s="22">
        <f t="shared" si="36"/>
        <v>1.0715193052376028E-6</v>
      </c>
      <c r="R156" s="61">
        <f t="shared" si="37"/>
        <v>3.9440815879412841E-9</v>
      </c>
      <c r="S156" s="22">
        <f t="shared" si="38"/>
        <v>1.555577957233744E-17</v>
      </c>
      <c r="T156" s="62">
        <v>298</v>
      </c>
      <c r="U156" s="59">
        <f t="shared" si="39"/>
        <v>287.63</v>
      </c>
      <c r="V156" s="63">
        <f t="shared" si="40"/>
        <v>0.6080661046875333</v>
      </c>
      <c r="W156" s="64">
        <f t="shared" si="41"/>
        <v>4.0557026327671837</v>
      </c>
      <c r="X156" s="65">
        <f t="shared" si="31"/>
        <v>-1.0473969863022781E-7</v>
      </c>
      <c r="Y156" s="66">
        <f t="shared" si="32"/>
        <v>-1.0465320256523202E-7</v>
      </c>
      <c r="Z156" s="66">
        <f t="shared" si="33"/>
        <v>-1.046532739953522E-7</v>
      </c>
      <c r="AA156" s="67">
        <f t="shared" si="34"/>
        <v>-1.0456684924249982E-7</v>
      </c>
      <c r="AB156" s="68">
        <f t="shared" si="43"/>
        <v>6.3415627460536447E-4</v>
      </c>
      <c r="AC156" s="75">
        <f>D12</f>
        <v>6.1547148503670246E-4</v>
      </c>
      <c r="AD156" s="70">
        <f t="shared" si="42"/>
        <v>6.3415627460536443</v>
      </c>
      <c r="AE156" s="70">
        <f>AC156*10000</f>
        <v>6.1547148503670241</v>
      </c>
      <c r="AF156" s="74">
        <f>(AD156-AE156)*(AD156-AE156)</f>
        <v>3.4912136122518103E-2</v>
      </c>
      <c r="AG156" s="71">
        <v>1500</v>
      </c>
    </row>
    <row r="157" spans="5:33">
      <c r="E157" s="73">
        <v>0.53083333333333327</v>
      </c>
      <c r="G157" s="58">
        <v>14.62</v>
      </c>
      <c r="H157" s="58">
        <v>6.03</v>
      </c>
      <c r="I157" s="58">
        <v>8.77</v>
      </c>
      <c r="J157" s="58">
        <v>14.67</v>
      </c>
      <c r="K157" s="58">
        <v>5.91</v>
      </c>
      <c r="L157" s="58">
        <v>10.42</v>
      </c>
      <c r="M157" s="59">
        <f t="shared" si="30"/>
        <v>14.645</v>
      </c>
      <c r="N157" s="59">
        <f t="shared" si="30"/>
        <v>5.9700000000000006</v>
      </c>
      <c r="O157" s="59">
        <f t="shared" si="30"/>
        <v>9.5949999999999989</v>
      </c>
      <c r="P157" s="60">
        <f t="shared" si="35"/>
        <v>0.19397731517236536</v>
      </c>
      <c r="Q157" s="22">
        <f t="shared" si="36"/>
        <v>1.0715193052376028E-6</v>
      </c>
      <c r="R157" s="61">
        <f t="shared" si="37"/>
        <v>3.9490009509967169E-9</v>
      </c>
      <c r="S157" s="22">
        <f t="shared" si="38"/>
        <v>1.5594608510972973E-17</v>
      </c>
      <c r="T157" s="62">
        <v>298</v>
      </c>
      <c r="U157" s="59">
        <f t="shared" si="39"/>
        <v>287.64499999999998</v>
      </c>
      <c r="V157" s="63">
        <f t="shared" si="40"/>
        <v>0.60715488575881471</v>
      </c>
      <c r="W157" s="64">
        <f t="shared" si="41"/>
        <v>4.047202044205461</v>
      </c>
      <c r="X157" s="65">
        <f t="shared" si="31"/>
        <v>-1.049654884261276E-7</v>
      </c>
      <c r="Y157" s="66">
        <f t="shared" si="32"/>
        <v>-1.048784754406385E-7</v>
      </c>
      <c r="Z157" s="66">
        <f t="shared" si="33"/>
        <v>-1.0487854757158132E-7</v>
      </c>
      <c r="AA157" s="67">
        <f t="shared" si="34"/>
        <v>-1.0479160659744659E-7</v>
      </c>
      <c r="AB157" s="68">
        <f t="shared" si="43"/>
        <v>6.3310974210370799E-4</v>
      </c>
      <c r="AC157" s="69"/>
      <c r="AD157" s="70">
        <f t="shared" si="42"/>
        <v>6.3310974210370796</v>
      </c>
      <c r="AE157" s="70"/>
      <c r="AF157" s="74"/>
      <c r="AG157" s="71">
        <v>1510</v>
      </c>
    </row>
    <row r="158" spans="5:33">
      <c r="E158" s="73">
        <v>0.5309490740740741</v>
      </c>
      <c r="G158" s="58">
        <v>14.63</v>
      </c>
      <c r="H158" s="58">
        <v>6.03</v>
      </c>
      <c r="I158" s="58">
        <v>8.73</v>
      </c>
      <c r="J158" s="58">
        <v>14.68</v>
      </c>
      <c r="K158" s="58">
        <v>5.91</v>
      </c>
      <c r="L158" s="58">
        <v>10.4</v>
      </c>
      <c r="M158" s="59">
        <f t="shared" si="30"/>
        <v>14.655000000000001</v>
      </c>
      <c r="N158" s="59">
        <f t="shared" si="30"/>
        <v>5.9700000000000006</v>
      </c>
      <c r="O158" s="59">
        <f t="shared" si="30"/>
        <v>9.5650000000000013</v>
      </c>
      <c r="P158" s="60">
        <f t="shared" si="35"/>
        <v>0.19340377384147467</v>
      </c>
      <c r="Q158" s="22">
        <f t="shared" si="36"/>
        <v>1.0715193052376028E-6</v>
      </c>
      <c r="R158" s="61">
        <f t="shared" si="37"/>
        <v>3.952283934677791E-9</v>
      </c>
      <c r="S158" s="22">
        <f t="shared" si="38"/>
        <v>1.5620548300312163E-17</v>
      </c>
      <c r="T158" s="62">
        <v>298</v>
      </c>
      <c r="U158" s="59">
        <f t="shared" si="39"/>
        <v>287.65499999999997</v>
      </c>
      <c r="V158" s="63">
        <f t="shared" si="40"/>
        <v>0.60654745926882436</v>
      </c>
      <c r="W158" s="64">
        <f t="shared" si="41"/>
        <v>4.0415453770610572</v>
      </c>
      <c r="X158" s="65">
        <f t="shared" si="31"/>
        <v>-1.0480203675330604E-7</v>
      </c>
      <c r="Y158" s="66">
        <f t="shared" si="32"/>
        <v>-1.0471515061686396E-7</v>
      </c>
      <c r="Z158" s="66">
        <f t="shared" si="33"/>
        <v>-1.0471522264982189E-7</v>
      </c>
      <c r="AA158" s="67">
        <f t="shared" si="34"/>
        <v>-1.0462840842689987E-7</v>
      </c>
      <c r="AB158" s="68">
        <f t="shared" si="43"/>
        <v>6.32060956868628E-4</v>
      </c>
      <c r="AC158" s="69"/>
      <c r="AD158" s="70">
        <f t="shared" si="42"/>
        <v>6.3206095686862795</v>
      </c>
      <c r="AE158" s="70"/>
      <c r="AF158" s="74"/>
      <c r="AG158" s="71">
        <v>1520</v>
      </c>
    </row>
    <row r="159" spans="5:33">
      <c r="E159" s="73">
        <v>0.53106481481481482</v>
      </c>
      <c r="G159" s="58">
        <v>14.64</v>
      </c>
      <c r="H159" s="58">
        <v>6.03</v>
      </c>
      <c r="I159" s="58">
        <v>8.6999999999999993</v>
      </c>
      <c r="J159" s="58">
        <v>14.7</v>
      </c>
      <c r="K159" s="58">
        <v>5.91</v>
      </c>
      <c r="L159" s="58">
        <v>10.39</v>
      </c>
      <c r="M159" s="59">
        <f t="shared" si="30"/>
        <v>14.67</v>
      </c>
      <c r="N159" s="59">
        <f t="shared" si="30"/>
        <v>5.9700000000000006</v>
      </c>
      <c r="O159" s="59">
        <f t="shared" si="30"/>
        <v>9.5449999999999999</v>
      </c>
      <c r="P159" s="60">
        <f t="shared" si="35"/>
        <v>0.19304872309820237</v>
      </c>
      <c r="Q159" s="22">
        <f t="shared" si="36"/>
        <v>1.0715193052376028E-6</v>
      </c>
      <c r="R159" s="61">
        <f t="shared" si="37"/>
        <v>3.9572135283333279E-9</v>
      </c>
      <c r="S159" s="22">
        <f t="shared" si="38"/>
        <v>1.5659538908824307E-17</v>
      </c>
      <c r="T159" s="62">
        <v>298</v>
      </c>
      <c r="U159" s="59">
        <f t="shared" si="39"/>
        <v>287.67</v>
      </c>
      <c r="V159" s="63">
        <f t="shared" si="40"/>
        <v>0.60563639871655606</v>
      </c>
      <c r="W159" s="64">
        <f t="shared" si="41"/>
        <v>4.0330759322969918</v>
      </c>
      <c r="X159" s="65">
        <f t="shared" si="31"/>
        <v>-1.0491687951841064E-7</v>
      </c>
      <c r="Y159" s="66">
        <f t="shared" si="32"/>
        <v>-1.0482965835523871E-7</v>
      </c>
      <c r="Z159" s="66">
        <f t="shared" si="33"/>
        <v>-1.048297308653185E-7</v>
      </c>
      <c r="AA159" s="67">
        <f t="shared" si="34"/>
        <v>-1.047425820916659E-7</v>
      </c>
      <c r="AB159" s="68">
        <f t="shared" si="43"/>
        <v>6.3101380488243873E-4</v>
      </c>
      <c r="AC159" s="69"/>
      <c r="AD159" s="70">
        <f t="shared" si="42"/>
        <v>6.3101380488243874</v>
      </c>
      <c r="AE159" s="70"/>
      <c r="AF159" s="74"/>
      <c r="AG159" s="71">
        <v>1530</v>
      </c>
    </row>
    <row r="160" spans="5:33">
      <c r="E160" s="73">
        <v>0.53118055555555554</v>
      </c>
      <c r="G160" s="58">
        <v>14.66</v>
      </c>
      <c r="H160" s="58">
        <v>6.03</v>
      </c>
      <c r="I160" s="58">
        <v>8.6999999999999993</v>
      </c>
      <c r="J160" s="58">
        <v>14.71</v>
      </c>
      <c r="K160" s="58">
        <v>5.91</v>
      </c>
      <c r="L160" s="58">
        <v>10.38</v>
      </c>
      <c r="M160" s="59">
        <f t="shared" si="30"/>
        <v>14.685</v>
      </c>
      <c r="N160" s="59">
        <f t="shared" si="30"/>
        <v>5.9700000000000006</v>
      </c>
      <c r="O160" s="59">
        <f t="shared" si="30"/>
        <v>9.5399999999999991</v>
      </c>
      <c r="P160" s="60">
        <f t="shared" si="35"/>
        <v>0.19299694505823498</v>
      </c>
      <c r="Q160" s="22">
        <f t="shared" si="36"/>
        <v>1.0715193052376028E-6</v>
      </c>
      <c r="R160" s="61">
        <f t="shared" si="37"/>
        <v>3.9621492705586566E-9</v>
      </c>
      <c r="S160" s="22">
        <f t="shared" si="38"/>
        <v>1.5698626842188494E-17</v>
      </c>
      <c r="T160" s="62">
        <v>298</v>
      </c>
      <c r="U160" s="59">
        <f t="shared" si="39"/>
        <v>287.685</v>
      </c>
      <c r="V160" s="63">
        <f t="shared" si="40"/>
        <v>0.60472543317034633</v>
      </c>
      <c r="W160" s="64">
        <f t="shared" si="41"/>
        <v>4.0246251164892435</v>
      </c>
      <c r="X160" s="65">
        <f t="shared" si="31"/>
        <v>-1.051962937055321E-7</v>
      </c>
      <c r="Y160" s="66">
        <f t="shared" si="32"/>
        <v>-1.0510846143478006E-7</v>
      </c>
      <c r="Z160" s="66">
        <f t="shared" si="33"/>
        <v>-1.0510853476918675E-7</v>
      </c>
      <c r="AA160" s="67">
        <f t="shared" si="34"/>
        <v>-1.0502077571038224E-7</v>
      </c>
      <c r="AB160" s="68">
        <f t="shared" si="43"/>
        <v>6.2996550781568676E-4</v>
      </c>
      <c r="AC160" s="69"/>
      <c r="AD160" s="70">
        <f t="shared" si="42"/>
        <v>6.2996550781568672</v>
      </c>
      <c r="AE160" s="70"/>
      <c r="AF160" s="74"/>
      <c r="AG160" s="71">
        <v>1540</v>
      </c>
    </row>
    <row r="161" spans="5:33">
      <c r="E161" s="73">
        <v>0.53129629629629627</v>
      </c>
      <c r="G161" s="58">
        <v>14.67</v>
      </c>
      <c r="H161" s="58">
        <v>6.03</v>
      </c>
      <c r="I161" s="58">
        <v>8.6199999999999992</v>
      </c>
      <c r="J161" s="58">
        <v>14.72</v>
      </c>
      <c r="K161" s="58">
        <v>5.92</v>
      </c>
      <c r="L161" s="58">
        <v>10.26</v>
      </c>
      <c r="M161" s="59">
        <f t="shared" si="30"/>
        <v>14.695</v>
      </c>
      <c r="N161" s="59">
        <f t="shared" si="30"/>
        <v>5.9749999999999996</v>
      </c>
      <c r="O161" s="59">
        <f t="shared" si="30"/>
        <v>9.44</v>
      </c>
      <c r="P161" s="60">
        <f t="shared" si="35"/>
        <v>0.19100648367300208</v>
      </c>
      <c r="Q161" s="22">
        <f t="shared" si="36"/>
        <v>1.0592537251772892E-6</v>
      </c>
      <c r="R161" s="61">
        <f t="shared" si="37"/>
        <v>4.0113608530157181E-9</v>
      </c>
      <c r="S161" s="22">
        <f t="shared" si="38"/>
        <v>1.609101589310699E-17</v>
      </c>
      <c r="T161" s="62">
        <v>298</v>
      </c>
      <c r="U161" s="59">
        <f t="shared" si="39"/>
        <v>287.69499999999999</v>
      </c>
      <c r="V161" s="63">
        <f t="shared" si="40"/>
        <v>0.60411817558000735</v>
      </c>
      <c r="W161" s="64">
        <f t="shared" si="41"/>
        <v>4.0190015675317623</v>
      </c>
      <c r="X161" s="65">
        <f t="shared" si="31"/>
        <v>-1.0668465370823034E-7</v>
      </c>
      <c r="Y161" s="66">
        <f t="shared" si="32"/>
        <v>-1.0659416750751835E-7</v>
      </c>
      <c r="Z161" s="66">
        <f t="shared" si="33"/>
        <v>-1.0659424425475645E-7</v>
      </c>
      <c r="AA161" s="67">
        <f t="shared" si="34"/>
        <v>-1.0650383467109391E-7</v>
      </c>
      <c r="AB161" s="68">
        <f t="shared" si="43"/>
        <v>6.2891442271264706E-4</v>
      </c>
      <c r="AC161" s="69"/>
      <c r="AD161" s="70">
        <f t="shared" si="42"/>
        <v>6.2891442271264708</v>
      </c>
      <c r="AE161" s="70"/>
      <c r="AF161" s="74"/>
      <c r="AG161" s="71">
        <v>1550</v>
      </c>
    </row>
    <row r="162" spans="5:33">
      <c r="E162" s="73">
        <v>0.53141203703703699</v>
      </c>
      <c r="G162" s="58">
        <v>14.68</v>
      </c>
      <c r="H162" s="58">
        <v>6.04</v>
      </c>
      <c r="I162" s="58">
        <v>8.57</v>
      </c>
      <c r="J162" s="58">
        <v>14.74</v>
      </c>
      <c r="K162" s="58">
        <v>5.92</v>
      </c>
      <c r="L162" s="58">
        <v>10.19</v>
      </c>
      <c r="M162" s="59">
        <f t="shared" si="30"/>
        <v>14.71</v>
      </c>
      <c r="N162" s="59">
        <f t="shared" si="30"/>
        <v>5.98</v>
      </c>
      <c r="O162" s="59">
        <f t="shared" si="30"/>
        <v>9.379999999999999</v>
      </c>
      <c r="P162" s="60">
        <f t="shared" si="35"/>
        <v>0.18984102070138531</v>
      </c>
      <c r="Q162" s="22">
        <f t="shared" si="36"/>
        <v>1.0471285480508979E-6</v>
      </c>
      <c r="R162" s="61">
        <f t="shared" si="37"/>
        <v>4.0628714367219737E-9</v>
      </c>
      <c r="S162" s="22">
        <f t="shared" si="38"/>
        <v>1.6506924311331275E-17</v>
      </c>
      <c r="T162" s="62">
        <v>298</v>
      </c>
      <c r="U162" s="59">
        <f t="shared" si="39"/>
        <v>287.70999999999998</v>
      </c>
      <c r="V162" s="63">
        <f t="shared" si="40"/>
        <v>0.60320736834419708</v>
      </c>
      <c r="W162" s="64">
        <f t="shared" si="41"/>
        <v>4.0105817047783026</v>
      </c>
      <c r="X162" s="65">
        <f t="shared" si="31"/>
        <v>-1.0881798985169764E-7</v>
      </c>
      <c r="Y162" s="66">
        <f t="shared" si="32"/>
        <v>-1.0872368879592827E-7</v>
      </c>
      <c r="Z162" s="66">
        <f t="shared" si="33"/>
        <v>-1.0872377051669087E-7</v>
      </c>
      <c r="AA162" s="67">
        <f t="shared" si="34"/>
        <v>-1.0862955104004661E-7</v>
      </c>
      <c r="AB162" s="68">
        <f t="shared" si="43"/>
        <v>6.2784848052614066E-4</v>
      </c>
      <c r="AC162" s="69"/>
      <c r="AD162" s="70">
        <f t="shared" si="42"/>
        <v>6.2784848052614066</v>
      </c>
      <c r="AE162" s="70"/>
      <c r="AF162" s="74"/>
      <c r="AG162" s="71">
        <v>1560</v>
      </c>
    </row>
    <row r="163" spans="5:33">
      <c r="E163" s="73">
        <v>0.53152777777777782</v>
      </c>
      <c r="G163" s="58">
        <v>14.69</v>
      </c>
      <c r="H163" s="58">
        <v>6.05</v>
      </c>
      <c r="I163" s="58">
        <v>8.64</v>
      </c>
      <c r="J163" s="58">
        <v>14.75</v>
      </c>
      <c r="K163" s="58">
        <v>5.92</v>
      </c>
      <c r="L163" s="58">
        <v>10.130000000000001</v>
      </c>
      <c r="M163" s="59">
        <f t="shared" si="30"/>
        <v>14.719999999999999</v>
      </c>
      <c r="N163" s="59">
        <f t="shared" si="30"/>
        <v>5.9849999999999994</v>
      </c>
      <c r="O163" s="59">
        <f t="shared" si="30"/>
        <v>9.3850000000000016</v>
      </c>
      <c r="P163" s="60">
        <f t="shared" si="35"/>
        <v>0.1899746205404623</v>
      </c>
      <c r="Q163" s="22">
        <f t="shared" si="36"/>
        <v>1.0351421666793443E-6</v>
      </c>
      <c r="R163" s="61">
        <f t="shared" si="37"/>
        <v>4.1133340314067317E-9</v>
      </c>
      <c r="S163" s="22">
        <f t="shared" si="38"/>
        <v>1.6919516853928755E-17</v>
      </c>
      <c r="T163" s="62">
        <v>298</v>
      </c>
      <c r="U163" s="59">
        <f t="shared" si="39"/>
        <v>287.72000000000003</v>
      </c>
      <c r="V163" s="63">
        <f t="shared" si="40"/>
        <v>0.60260021628036919</v>
      </c>
      <c r="W163" s="64">
        <f t="shared" si="41"/>
        <v>4.00497875161635</v>
      </c>
      <c r="X163" s="65">
        <f t="shared" si="31"/>
        <v>-1.11578998700126E-7</v>
      </c>
      <c r="Y163" s="66">
        <f t="shared" si="32"/>
        <v>-1.114796795966547E-7</v>
      </c>
      <c r="Z163" s="66">
        <f t="shared" si="33"/>
        <v>-1.1147976800293572E-7</v>
      </c>
      <c r="AA163" s="67">
        <f t="shared" si="34"/>
        <v>-1.113805371483604E-7</v>
      </c>
      <c r="AB163" s="68">
        <f t="shared" si="43"/>
        <v>6.2676124309361239E-4</v>
      </c>
      <c r="AC163" s="69"/>
      <c r="AD163" s="70">
        <f t="shared" si="42"/>
        <v>6.2676124309361239</v>
      </c>
      <c r="AE163" s="70"/>
      <c r="AF163" s="74"/>
      <c r="AG163" s="71">
        <v>1570</v>
      </c>
    </row>
    <row r="164" spans="5:33">
      <c r="E164" s="73">
        <v>0.53164351851851854</v>
      </c>
      <c r="G164" s="58">
        <v>14.71</v>
      </c>
      <c r="H164" s="58">
        <v>6.04</v>
      </c>
      <c r="I164" s="58">
        <v>8.61</v>
      </c>
      <c r="J164" s="58">
        <v>14.76</v>
      </c>
      <c r="K164" s="58">
        <v>5.91</v>
      </c>
      <c r="L164" s="58">
        <v>10.27</v>
      </c>
      <c r="M164" s="59">
        <f t="shared" si="30"/>
        <v>14.734999999999999</v>
      </c>
      <c r="N164" s="59">
        <f t="shared" si="30"/>
        <v>5.9749999999999996</v>
      </c>
      <c r="O164" s="59">
        <f t="shared" si="30"/>
        <v>9.44</v>
      </c>
      <c r="P164" s="60">
        <f t="shared" si="35"/>
        <v>0.19113686438107969</v>
      </c>
      <c r="Q164" s="22">
        <f t="shared" si="36"/>
        <v>1.0592537251772892E-6</v>
      </c>
      <c r="R164" s="61">
        <f t="shared" si="37"/>
        <v>4.0247168017805281E-9</v>
      </c>
      <c r="S164" s="22">
        <f t="shared" si="38"/>
        <v>1.6198345334534483E-17</v>
      </c>
      <c r="T164" s="62">
        <v>298</v>
      </c>
      <c r="U164" s="59">
        <f t="shared" si="39"/>
        <v>287.73500000000001</v>
      </c>
      <c r="V164" s="63">
        <f t="shared" si="40"/>
        <v>0.60168956731369694</v>
      </c>
      <c r="W164" s="64">
        <f t="shared" si="41"/>
        <v>3.9965897233218493</v>
      </c>
      <c r="X164" s="65">
        <f t="shared" si="31"/>
        <v>-1.0751065918923356E-7</v>
      </c>
      <c r="Y164" s="66">
        <f t="shared" si="32"/>
        <v>-1.0741828639691141E-7</v>
      </c>
      <c r="Z164" s="66">
        <f t="shared" si="33"/>
        <v>-1.0741836576330008E-7</v>
      </c>
      <c r="AA164" s="67">
        <f t="shared" si="34"/>
        <v>-1.0732607220098393E-7</v>
      </c>
      <c r="AB164" s="68">
        <f t="shared" si="43"/>
        <v>6.256464457085329E-4</v>
      </c>
      <c r="AC164" s="69"/>
      <c r="AD164" s="70">
        <f t="shared" si="42"/>
        <v>6.2564644570853289</v>
      </c>
      <c r="AE164" s="70"/>
      <c r="AF164" s="74"/>
      <c r="AG164" s="71">
        <v>1580</v>
      </c>
    </row>
    <row r="165" spans="5:33">
      <c r="E165" s="73">
        <v>0.53175925925925926</v>
      </c>
      <c r="G165" s="58">
        <v>14.72</v>
      </c>
      <c r="H165" s="58">
        <v>6.03</v>
      </c>
      <c r="I165" s="58">
        <v>8.66</v>
      </c>
      <c r="J165" s="58">
        <v>14.78</v>
      </c>
      <c r="K165" s="58">
        <v>5.91</v>
      </c>
      <c r="L165" s="58">
        <v>10.33</v>
      </c>
      <c r="M165" s="59">
        <f t="shared" si="30"/>
        <v>14.75</v>
      </c>
      <c r="N165" s="59">
        <f t="shared" si="30"/>
        <v>5.9700000000000006</v>
      </c>
      <c r="O165" s="59">
        <f t="shared" si="30"/>
        <v>9.495000000000001</v>
      </c>
      <c r="P165" s="60">
        <f t="shared" si="35"/>
        <v>0.19229970338332769</v>
      </c>
      <c r="Q165" s="22">
        <f t="shared" si="36"/>
        <v>1.0715193052376028E-6</v>
      </c>
      <c r="R165" s="61">
        <f t="shared" si="37"/>
        <v>3.9836087242878166E-9</v>
      </c>
      <c r="S165" s="22">
        <f t="shared" si="38"/>
        <v>1.5869138468222007E-17</v>
      </c>
      <c r="T165" s="62">
        <v>298</v>
      </c>
      <c r="U165" s="59">
        <f t="shared" si="39"/>
        <v>287.75</v>
      </c>
      <c r="V165" s="63">
        <f t="shared" si="40"/>
        <v>0.60077901328870664</v>
      </c>
      <c r="W165" s="64">
        <f t="shared" si="41"/>
        <v>3.9882191389742094</v>
      </c>
      <c r="X165" s="65">
        <f t="shared" si="31"/>
        <v>-1.0600653606005452E-7</v>
      </c>
      <c r="Y165" s="66">
        <f t="shared" si="32"/>
        <v>-1.0591657540725683E-7</v>
      </c>
      <c r="Z165" s="66">
        <f t="shared" si="33"/>
        <v>-1.0591665175084236E-7</v>
      </c>
      <c r="AA165" s="67">
        <f t="shared" si="34"/>
        <v>-1.058267673120548E-7</v>
      </c>
      <c r="AB165" s="68">
        <f t="shared" si="43"/>
        <v>6.2457226231568187E-4</v>
      </c>
      <c r="AC165" s="69"/>
      <c r="AD165" s="70">
        <f t="shared" si="42"/>
        <v>6.2457226231568184</v>
      </c>
      <c r="AE165" s="70"/>
      <c r="AF165" s="74"/>
      <c r="AG165" s="71">
        <v>1590</v>
      </c>
    </row>
    <row r="166" spans="5:33">
      <c r="E166" s="73">
        <v>0.53187499999999999</v>
      </c>
      <c r="G166" s="58">
        <v>14.74</v>
      </c>
      <c r="H166" s="58">
        <v>6.03</v>
      </c>
      <c r="I166" s="58">
        <v>8.7200000000000006</v>
      </c>
      <c r="J166" s="58">
        <v>14.79</v>
      </c>
      <c r="K166" s="58">
        <v>5.92</v>
      </c>
      <c r="L166" s="58">
        <v>10.35</v>
      </c>
      <c r="M166" s="59">
        <f t="shared" si="30"/>
        <v>14.765000000000001</v>
      </c>
      <c r="N166" s="59">
        <f t="shared" si="30"/>
        <v>5.9749999999999996</v>
      </c>
      <c r="O166" s="59">
        <f t="shared" si="30"/>
        <v>9.5350000000000001</v>
      </c>
      <c r="P166" s="60">
        <f t="shared" si="35"/>
        <v>0.19315926920133031</v>
      </c>
      <c r="Q166" s="22">
        <f t="shared" si="36"/>
        <v>1.0592537251772892E-6</v>
      </c>
      <c r="R166" s="61">
        <f t="shared" si="37"/>
        <v>4.0347629380731548E-9</v>
      </c>
      <c r="S166" s="22">
        <f t="shared" si="38"/>
        <v>1.6279311966448716E-17</v>
      </c>
      <c r="T166" s="62">
        <v>298</v>
      </c>
      <c r="U166" s="59">
        <f t="shared" si="39"/>
        <v>287.76499999999999</v>
      </c>
      <c r="V166" s="63">
        <f t="shared" si="40"/>
        <v>0.59986855419055429</v>
      </c>
      <c r="W166" s="64">
        <f t="shared" si="41"/>
        <v>3.9798669561518363</v>
      </c>
      <c r="X166" s="65">
        <f t="shared" si="31"/>
        <v>-1.0927621014189509E-7</v>
      </c>
      <c r="Y166" s="66">
        <f t="shared" si="32"/>
        <v>-1.0918045200803576E-7</v>
      </c>
      <c r="Z166" s="66">
        <f t="shared" si="33"/>
        <v>-1.0918053592035472E-7</v>
      </c>
      <c r="AA166" s="67">
        <f t="shared" si="34"/>
        <v>-1.0908486155175055E-7</v>
      </c>
      <c r="AB166" s="68">
        <f t="shared" si="43"/>
        <v>6.2351309605286804E-4</v>
      </c>
      <c r="AC166" s="69"/>
      <c r="AD166" s="70">
        <f t="shared" si="42"/>
        <v>6.2351309605286804</v>
      </c>
      <c r="AE166" s="70"/>
      <c r="AF166" s="74"/>
      <c r="AG166" s="71">
        <v>1600</v>
      </c>
    </row>
    <row r="167" spans="5:33">
      <c r="E167" s="73">
        <v>0.53199074074074071</v>
      </c>
      <c r="G167" s="58">
        <v>14.75</v>
      </c>
      <c r="H167" s="58">
        <v>6.03</v>
      </c>
      <c r="I167" s="58">
        <v>8.7100000000000009</v>
      </c>
      <c r="J167" s="58">
        <v>14.81</v>
      </c>
      <c r="K167" s="58">
        <v>5.92</v>
      </c>
      <c r="L167" s="58">
        <v>10.3</v>
      </c>
      <c r="M167" s="59">
        <f t="shared" si="30"/>
        <v>14.780000000000001</v>
      </c>
      <c r="N167" s="59">
        <f t="shared" si="30"/>
        <v>5.9749999999999996</v>
      </c>
      <c r="O167" s="59">
        <f t="shared" si="30"/>
        <v>9.5050000000000008</v>
      </c>
      <c r="P167" s="60">
        <f t="shared" si="35"/>
        <v>0.19260085773192223</v>
      </c>
      <c r="Q167" s="22">
        <f t="shared" si="36"/>
        <v>1.0592537251772892E-6</v>
      </c>
      <c r="R167" s="61">
        <f t="shared" si="37"/>
        <v>4.0397954059094364E-9</v>
      </c>
      <c r="S167" s="22">
        <f t="shared" si="38"/>
        <v>1.631994692160699E-17</v>
      </c>
      <c r="T167" s="62">
        <v>298</v>
      </c>
      <c r="U167" s="59">
        <f t="shared" si="39"/>
        <v>287.77999999999997</v>
      </c>
      <c r="V167" s="63">
        <f t="shared" si="40"/>
        <v>0.5989581900043901</v>
      </c>
      <c r="W167" s="64">
        <f t="shared" si="41"/>
        <v>3.9715331325348391</v>
      </c>
      <c r="X167" s="65">
        <f t="shared" si="31"/>
        <v>-1.0926981519340944E-7</v>
      </c>
      <c r="Y167" s="66">
        <f t="shared" si="32"/>
        <v>-1.0917390031480906E-7</v>
      </c>
      <c r="Z167" s="66">
        <f t="shared" si="33"/>
        <v>-1.0917398450698897E-7</v>
      </c>
      <c r="AA167" s="67">
        <f t="shared" si="34"/>
        <v>-1.0907815367276404E-7</v>
      </c>
      <c r="AB167" s="68">
        <f t="shared" si="43"/>
        <v>6.2242129097361733E-4</v>
      </c>
      <c r="AC167" s="69"/>
      <c r="AD167" s="70">
        <f t="shared" si="42"/>
        <v>6.2242129097361731</v>
      </c>
      <c r="AE167" s="70"/>
      <c r="AF167" s="74"/>
      <c r="AG167" s="71">
        <v>1610</v>
      </c>
    </row>
    <row r="168" spans="5:33">
      <c r="E168" s="73">
        <v>0.53210648148148143</v>
      </c>
      <c r="G168" s="58">
        <v>14.76</v>
      </c>
      <c r="H168" s="58">
        <v>6.03</v>
      </c>
      <c r="I168" s="58">
        <v>8.7100000000000009</v>
      </c>
      <c r="J168" s="58">
        <v>14.82</v>
      </c>
      <c r="K168" s="58">
        <v>5.92</v>
      </c>
      <c r="L168" s="58">
        <v>10.36</v>
      </c>
      <c r="M168" s="59">
        <f t="shared" si="30"/>
        <v>14.79</v>
      </c>
      <c r="N168" s="59">
        <f t="shared" si="30"/>
        <v>5.9749999999999996</v>
      </c>
      <c r="O168" s="59">
        <f t="shared" si="30"/>
        <v>9.5350000000000001</v>
      </c>
      <c r="P168" s="60">
        <f t="shared" si="35"/>
        <v>0.19324175299080107</v>
      </c>
      <c r="Q168" s="22">
        <f t="shared" si="36"/>
        <v>1.0592537251772892E-6</v>
      </c>
      <c r="R168" s="61">
        <f t="shared" si="37"/>
        <v>4.0431538711407823E-9</v>
      </c>
      <c r="S168" s="22">
        <f t="shared" si="38"/>
        <v>1.6347093225720694E-17</v>
      </c>
      <c r="T168" s="62">
        <v>298</v>
      </c>
      <c r="U168" s="59">
        <f t="shared" si="39"/>
        <v>287.79000000000002</v>
      </c>
      <c r="V168" s="63">
        <f t="shared" si="40"/>
        <v>0.59835133326850043</v>
      </c>
      <c r="W168" s="64">
        <f t="shared" si="41"/>
        <v>3.9659874288293278</v>
      </c>
      <c r="X168" s="65">
        <f t="shared" si="31"/>
        <v>-1.0977645048646812E-7</v>
      </c>
      <c r="Y168" s="66">
        <f t="shared" si="32"/>
        <v>-1.0967947401839193E-7</v>
      </c>
      <c r="Z168" s="66">
        <f t="shared" si="33"/>
        <v>-1.0967955968736119E-7</v>
      </c>
      <c r="AA168" s="67">
        <f t="shared" si="34"/>
        <v>-1.0958266873689437E-7</v>
      </c>
      <c r="AB168" s="68">
        <f t="shared" si="43"/>
        <v>6.2132955140943439E-4</v>
      </c>
      <c r="AC168" s="69"/>
      <c r="AD168" s="70">
        <f t="shared" si="42"/>
        <v>6.2132955140943436</v>
      </c>
      <c r="AE168" s="70"/>
      <c r="AF168" s="74"/>
      <c r="AG168" s="71">
        <v>1620</v>
      </c>
    </row>
    <row r="169" spans="5:33">
      <c r="E169" s="73">
        <v>0.53222222222222226</v>
      </c>
      <c r="G169" s="58">
        <v>14.78</v>
      </c>
      <c r="H169" s="58">
        <v>6.03</v>
      </c>
      <c r="I169" s="58">
        <v>8.7200000000000006</v>
      </c>
      <c r="J169" s="58">
        <v>14.83</v>
      </c>
      <c r="K169" s="58">
        <v>5.92</v>
      </c>
      <c r="L169" s="58">
        <v>10.36</v>
      </c>
      <c r="M169" s="59">
        <f t="shared" si="30"/>
        <v>14.805</v>
      </c>
      <c r="N169" s="59">
        <f t="shared" si="30"/>
        <v>5.9749999999999996</v>
      </c>
      <c r="O169" s="59">
        <f t="shared" si="30"/>
        <v>9.5399999999999991</v>
      </c>
      <c r="P169" s="60">
        <f t="shared" si="35"/>
        <v>0.19339263591071709</v>
      </c>
      <c r="Q169" s="22">
        <f t="shared" si="36"/>
        <v>1.0592537251772892E-6</v>
      </c>
      <c r="R169" s="61">
        <f t="shared" si="37"/>
        <v>4.0481968047966011E-9</v>
      </c>
      <c r="S169" s="22">
        <f t="shared" si="38"/>
        <v>1.6387897370365411E-17</v>
      </c>
      <c r="T169" s="62">
        <v>298</v>
      </c>
      <c r="U169" s="59">
        <f t="shared" si="39"/>
        <v>287.80500000000001</v>
      </c>
      <c r="V169" s="63">
        <f t="shared" si="40"/>
        <v>0.59744112723601439</v>
      </c>
      <c r="W169" s="64">
        <f t="shared" si="41"/>
        <v>3.957684110119597</v>
      </c>
      <c r="X169" s="65">
        <f t="shared" si="31"/>
        <v>-1.1017263574818496E-7</v>
      </c>
      <c r="Y169" s="66">
        <f t="shared" si="32"/>
        <v>-1.1007478530777888E-7</v>
      </c>
      <c r="Z169" s="66">
        <f t="shared" si="33"/>
        <v>-1.100748722141928E-7</v>
      </c>
      <c r="AA169" s="67">
        <f t="shared" si="34"/>
        <v>-1.0997710852582785E-7</v>
      </c>
      <c r="AB169" s="68">
        <f t="shared" si="43"/>
        <v>6.2023275609837626E-4</v>
      </c>
      <c r="AC169" s="69"/>
      <c r="AD169" s="70">
        <f t="shared" si="42"/>
        <v>6.2023275609837629</v>
      </c>
      <c r="AE169" s="70"/>
      <c r="AF169" s="74"/>
      <c r="AG169" s="71">
        <v>1630</v>
      </c>
    </row>
    <row r="170" spans="5:33">
      <c r="E170" s="73">
        <v>0.53233796296296299</v>
      </c>
      <c r="G170" s="58">
        <v>14.79</v>
      </c>
      <c r="H170" s="58">
        <v>6.03</v>
      </c>
      <c r="I170" s="58">
        <v>8.69</v>
      </c>
      <c r="J170" s="58">
        <v>14.84</v>
      </c>
      <c r="K170" s="58">
        <v>5.92</v>
      </c>
      <c r="L170" s="58">
        <v>10.35</v>
      </c>
      <c r="M170" s="59">
        <f t="shared" si="30"/>
        <v>14.815</v>
      </c>
      <c r="N170" s="59">
        <f t="shared" si="30"/>
        <v>5.9749999999999996</v>
      </c>
      <c r="O170" s="59">
        <f t="shared" si="30"/>
        <v>9.52</v>
      </c>
      <c r="P170" s="60">
        <f t="shared" si="35"/>
        <v>0.19302017882258765</v>
      </c>
      <c r="Q170" s="22">
        <f t="shared" si="36"/>
        <v>1.0592537251772892E-6</v>
      </c>
      <c r="R170" s="61">
        <f t="shared" si="37"/>
        <v>4.0515622544920638E-9</v>
      </c>
      <c r="S170" s="22">
        <f t="shared" si="38"/>
        <v>1.6415156702024815E-17</v>
      </c>
      <c r="T170" s="62">
        <v>298</v>
      </c>
      <c r="U170" s="59">
        <f t="shared" si="39"/>
        <v>287.815</v>
      </c>
      <c r="V170" s="63">
        <f t="shared" si="40"/>
        <v>0.59683437592217459</v>
      </c>
      <c r="W170" s="64">
        <f t="shared" si="41"/>
        <v>3.9521587040424944</v>
      </c>
      <c r="X170" s="65">
        <f t="shared" si="31"/>
        <v>-1.1010159918244124E-7</v>
      </c>
      <c r="Y170" s="66">
        <f t="shared" si="32"/>
        <v>-1.1000370114137381E-7</v>
      </c>
      <c r="Z170" s="66">
        <f t="shared" si="33"/>
        <v>-1.1000378818848774E-7</v>
      </c>
      <c r="AA170" s="67">
        <f t="shared" si="34"/>
        <v>-1.0990597703973643E-7</v>
      </c>
      <c r="AB170" s="68">
        <f t="shared" si="43"/>
        <v>6.1913200766617964E-4</v>
      </c>
      <c r="AC170" s="69"/>
      <c r="AD170" s="70">
        <f t="shared" si="42"/>
        <v>6.1913200766617962</v>
      </c>
      <c r="AE170" s="70"/>
      <c r="AF170" s="74"/>
      <c r="AG170" s="71">
        <v>1640</v>
      </c>
    </row>
    <row r="171" spans="5:33">
      <c r="E171" s="73">
        <v>0.53245370370370371</v>
      </c>
      <c r="G171" s="58">
        <v>14.8</v>
      </c>
      <c r="H171" s="58">
        <v>6.03</v>
      </c>
      <c r="I171" s="58">
        <v>8.7100000000000009</v>
      </c>
      <c r="J171" s="58">
        <v>14.86</v>
      </c>
      <c r="K171" s="58">
        <v>5.92</v>
      </c>
      <c r="L171" s="58">
        <v>10.37</v>
      </c>
      <c r="M171" s="59">
        <f t="shared" si="30"/>
        <v>14.83</v>
      </c>
      <c r="N171" s="59">
        <f t="shared" si="30"/>
        <v>5.9749999999999996</v>
      </c>
      <c r="O171" s="59">
        <f t="shared" si="30"/>
        <v>9.5399999999999991</v>
      </c>
      <c r="P171" s="60">
        <f t="shared" si="35"/>
        <v>0.19347527581640631</v>
      </c>
      <c r="Q171" s="22">
        <f t="shared" si="36"/>
        <v>1.0592537251772892E-6</v>
      </c>
      <c r="R171" s="61">
        <f t="shared" si="37"/>
        <v>4.0566156757327586E-9</v>
      </c>
      <c r="S171" s="22">
        <f t="shared" si="38"/>
        <v>1.6456130740600747E-17</v>
      </c>
      <c r="T171" s="62">
        <v>298</v>
      </c>
      <c r="U171" s="59">
        <f t="shared" si="39"/>
        <v>287.83</v>
      </c>
      <c r="V171" s="63">
        <f t="shared" si="40"/>
        <v>0.59592432800215134</v>
      </c>
      <c r="W171" s="64">
        <f t="shared" si="41"/>
        <v>3.943885773435277</v>
      </c>
      <c r="X171" s="65">
        <f t="shared" si="31"/>
        <v>-1.1067175998664569E-7</v>
      </c>
      <c r="Y171" s="66">
        <f t="shared" si="32"/>
        <v>-1.105726693323462E-7</v>
      </c>
      <c r="Z171" s="66">
        <f t="shared" si="33"/>
        <v>-1.1057275805378491E-7</v>
      </c>
      <c r="AA171" s="67">
        <f t="shared" si="34"/>
        <v>-1.1047375596204951E-7</v>
      </c>
      <c r="AB171" s="68">
        <f t="shared" si="43"/>
        <v>6.180319700747098E-4</v>
      </c>
      <c r="AC171" s="69"/>
      <c r="AD171" s="70">
        <f t="shared" si="42"/>
        <v>6.1803197007470985</v>
      </c>
      <c r="AE171" s="70"/>
      <c r="AF171" s="74"/>
      <c r="AG171" s="71">
        <v>1650</v>
      </c>
    </row>
    <row r="172" spans="5:33">
      <c r="E172" s="73">
        <v>0.53256944444444443</v>
      </c>
      <c r="G172" s="58">
        <v>14.82</v>
      </c>
      <c r="H172" s="58">
        <v>6.03</v>
      </c>
      <c r="I172" s="58">
        <v>8.7200000000000006</v>
      </c>
      <c r="J172" s="58">
        <v>14.87</v>
      </c>
      <c r="K172" s="58">
        <v>5.92</v>
      </c>
      <c r="L172" s="58">
        <v>10.31</v>
      </c>
      <c r="M172" s="59">
        <f t="shared" si="30"/>
        <v>14.844999999999999</v>
      </c>
      <c r="N172" s="59">
        <f t="shared" si="30"/>
        <v>5.9749999999999996</v>
      </c>
      <c r="O172" s="59">
        <f t="shared" si="30"/>
        <v>9.5150000000000006</v>
      </c>
      <c r="P172" s="60">
        <f t="shared" si="35"/>
        <v>0.19301775296270954</v>
      </c>
      <c r="Q172" s="22">
        <f t="shared" si="36"/>
        <v>1.0592537251772892E-6</v>
      </c>
      <c r="R172" s="61">
        <f t="shared" si="37"/>
        <v>4.0616753999905695E-9</v>
      </c>
      <c r="S172" s="22">
        <f t="shared" si="38"/>
        <v>1.6497207054888553E-17</v>
      </c>
      <c r="T172" s="62">
        <v>298</v>
      </c>
      <c r="U172" s="59">
        <f t="shared" si="39"/>
        <v>287.84500000000003</v>
      </c>
      <c r="V172" s="63">
        <f t="shared" si="40"/>
        <v>0.59501437492983289</v>
      </c>
      <c r="W172" s="64">
        <f t="shared" si="41"/>
        <v>3.9356310198174849</v>
      </c>
      <c r="X172" s="65">
        <f t="shared" si="31"/>
        <v>-1.1071935575802981E-7</v>
      </c>
      <c r="Y172" s="66">
        <f t="shared" si="32"/>
        <v>-1.1062000210041889E-7</v>
      </c>
      <c r="Z172" s="66">
        <f t="shared" si="33"/>
        <v>-1.1062009125510386E-7</v>
      </c>
      <c r="AA172" s="67">
        <f t="shared" si="34"/>
        <v>-1.1052082659217256E-7</v>
      </c>
      <c r="AB172" s="68">
        <f t="shared" si="43"/>
        <v>6.1692624279017485E-4</v>
      </c>
      <c r="AC172" s="69"/>
      <c r="AD172" s="70">
        <f t="shared" si="42"/>
        <v>6.1692624279017485</v>
      </c>
      <c r="AE172" s="70"/>
      <c r="AF172" s="74"/>
      <c r="AG172" s="71">
        <v>1660</v>
      </c>
    </row>
    <row r="173" spans="5:33">
      <c r="E173" s="73">
        <v>0.53268518518518515</v>
      </c>
      <c r="G173" s="58">
        <v>14.83</v>
      </c>
      <c r="H173" s="58">
        <v>6.03</v>
      </c>
      <c r="I173" s="58">
        <v>8.73</v>
      </c>
      <c r="J173" s="58">
        <v>14.88</v>
      </c>
      <c r="K173" s="58">
        <v>5.93</v>
      </c>
      <c r="L173" s="58">
        <v>10.36</v>
      </c>
      <c r="M173" s="59">
        <f t="shared" si="30"/>
        <v>14.855</v>
      </c>
      <c r="N173" s="59">
        <f t="shared" si="30"/>
        <v>5.98</v>
      </c>
      <c r="O173" s="59">
        <f t="shared" si="30"/>
        <v>9.5449999999999999</v>
      </c>
      <c r="P173" s="60">
        <f t="shared" si="35"/>
        <v>0.19365943186463799</v>
      </c>
      <c r="Q173" s="22">
        <f t="shared" si="36"/>
        <v>1.0471285480508979E-6</v>
      </c>
      <c r="R173" s="61">
        <f t="shared" si="37"/>
        <v>4.1121231393894344E-9</v>
      </c>
      <c r="S173" s="22">
        <f t="shared" si="38"/>
        <v>1.6909556713502016E-17</v>
      </c>
      <c r="T173" s="62">
        <v>298</v>
      </c>
      <c r="U173" s="59">
        <f t="shared" si="39"/>
        <v>287.85500000000002</v>
      </c>
      <c r="V173" s="63">
        <f t="shared" si="40"/>
        <v>0.59440779223413442</v>
      </c>
      <c r="W173" s="64">
        <f t="shared" si="41"/>
        <v>3.9301379284295668</v>
      </c>
      <c r="X173" s="65">
        <f t="shared" si="31"/>
        <v>-1.1381877384923259E-7</v>
      </c>
      <c r="Y173" s="66">
        <f t="shared" si="32"/>
        <v>-1.1371359122774152E-7</v>
      </c>
      <c r="Z173" s="66">
        <f t="shared" si="33"/>
        <v>-1.1371368842949033E-7</v>
      </c>
      <c r="AA173" s="67">
        <f t="shared" si="34"/>
        <v>-1.1360860283009518E-7</v>
      </c>
      <c r="AB173" s="68">
        <f t="shared" si="43"/>
        <v>6.1582004217507278E-4</v>
      </c>
      <c r="AC173" s="69"/>
      <c r="AD173" s="70">
        <f t="shared" si="42"/>
        <v>6.1582004217507276</v>
      </c>
      <c r="AE173" s="70"/>
      <c r="AF173" s="74"/>
      <c r="AG173" s="71">
        <v>1670</v>
      </c>
    </row>
    <row r="174" spans="5:33">
      <c r="E174" s="73">
        <v>0.53280092592592587</v>
      </c>
      <c r="G174" s="58">
        <v>14.84</v>
      </c>
      <c r="H174" s="58">
        <v>6.03</v>
      </c>
      <c r="I174" s="58">
        <v>8.69</v>
      </c>
      <c r="J174" s="58">
        <v>14.89</v>
      </c>
      <c r="K174" s="58">
        <v>5.93</v>
      </c>
      <c r="L174" s="58">
        <v>10.35</v>
      </c>
      <c r="M174" s="59">
        <f t="shared" si="30"/>
        <v>14.865</v>
      </c>
      <c r="N174" s="59">
        <f t="shared" si="30"/>
        <v>5.98</v>
      </c>
      <c r="O174" s="59">
        <f t="shared" si="30"/>
        <v>9.52</v>
      </c>
      <c r="P174" s="60">
        <f t="shared" si="35"/>
        <v>0.19318523906588914</v>
      </c>
      <c r="Q174" s="22">
        <f t="shared" si="36"/>
        <v>1.0471285480508979E-6</v>
      </c>
      <c r="R174" s="61">
        <f t="shared" si="37"/>
        <v>4.1155417339475781E-9</v>
      </c>
      <c r="S174" s="22">
        <f t="shared" si="38"/>
        <v>1.6937683763864238E-17</v>
      </c>
      <c r="T174" s="62">
        <v>298</v>
      </c>
      <c r="U174" s="59">
        <f t="shared" si="39"/>
        <v>287.86500000000001</v>
      </c>
      <c r="V174" s="63">
        <f t="shared" si="40"/>
        <v>0.59380125168198938</v>
      </c>
      <c r="W174" s="64">
        <f t="shared" si="41"/>
        <v>3.924652884777216</v>
      </c>
      <c r="X174" s="65">
        <f t="shared" si="31"/>
        <v>-1.1367758620528769E-7</v>
      </c>
      <c r="Y174" s="66">
        <f t="shared" si="32"/>
        <v>-1.135724702708163E-7</v>
      </c>
      <c r="Z174" s="66">
        <f t="shared" si="33"/>
        <v>-1.1357256746992167E-7</v>
      </c>
      <c r="AA174" s="67">
        <f t="shared" si="34"/>
        <v>-1.1346754855479861E-7</v>
      </c>
      <c r="AB174" s="68">
        <f t="shared" si="43"/>
        <v>6.1468290561508311E-4</v>
      </c>
      <c r="AC174" s="69"/>
      <c r="AD174" s="70">
        <f t="shared" si="42"/>
        <v>6.146829056150831</v>
      </c>
      <c r="AE174" s="70"/>
      <c r="AF174" s="74"/>
      <c r="AG174" s="71">
        <v>1680</v>
      </c>
    </row>
    <row r="175" spans="5:33">
      <c r="E175" s="73">
        <v>0.53291666666666671</v>
      </c>
      <c r="G175" s="58">
        <v>14.86</v>
      </c>
      <c r="H175" s="58">
        <v>6.03</v>
      </c>
      <c r="I175" s="58">
        <v>8.69</v>
      </c>
      <c r="J175" s="58">
        <v>14.91</v>
      </c>
      <c r="K175" s="58">
        <v>5.93</v>
      </c>
      <c r="L175" s="58">
        <v>10.34</v>
      </c>
      <c r="M175" s="59">
        <f t="shared" si="30"/>
        <v>14.885</v>
      </c>
      <c r="N175" s="59">
        <f t="shared" si="30"/>
        <v>5.98</v>
      </c>
      <c r="O175" s="59">
        <f t="shared" si="30"/>
        <v>9.5150000000000006</v>
      </c>
      <c r="P175" s="60">
        <f t="shared" si="35"/>
        <v>0.19314984468081076</v>
      </c>
      <c r="Q175" s="22">
        <f t="shared" si="36"/>
        <v>1.0471285480508979E-6</v>
      </c>
      <c r="R175" s="61">
        <f t="shared" si="37"/>
        <v>4.1223874515249106E-9</v>
      </c>
      <c r="S175" s="22">
        <f t="shared" si="38"/>
        <v>1.6994078300490048E-17</v>
      </c>
      <c r="T175" s="62">
        <v>298</v>
      </c>
      <c r="U175" s="59">
        <f t="shared" si="39"/>
        <v>287.88499999999999</v>
      </c>
      <c r="V175" s="63">
        <f t="shared" si="40"/>
        <v>0.59258829699079407</v>
      </c>
      <c r="W175" s="64">
        <f t="shared" si="41"/>
        <v>3.9137068913584345</v>
      </c>
      <c r="X175" s="65">
        <f t="shared" si="31"/>
        <v>-1.1414283247615174E-7</v>
      </c>
      <c r="Y175" s="66">
        <f t="shared" si="32"/>
        <v>-1.1403665819465589E-7</v>
      </c>
      <c r="Z175" s="66">
        <f t="shared" si="33"/>
        <v>-1.1403675695668769E-7</v>
      </c>
      <c r="AA175" s="67">
        <f t="shared" si="34"/>
        <v>-1.1393068125348918E-7</v>
      </c>
      <c r="AB175" s="68">
        <f t="shared" si="43"/>
        <v>6.1354718026468056E-4</v>
      </c>
      <c r="AC175" s="69"/>
      <c r="AD175" s="70">
        <f t="shared" si="42"/>
        <v>6.1354718026468058</v>
      </c>
      <c r="AE175" s="70"/>
      <c r="AF175" s="74"/>
      <c r="AG175" s="71">
        <v>1690</v>
      </c>
    </row>
    <row r="176" spans="5:33">
      <c r="E176" s="73">
        <v>0.53303240740740743</v>
      </c>
      <c r="G176" s="58">
        <v>14.87</v>
      </c>
      <c r="H176" s="58">
        <v>6.03</v>
      </c>
      <c r="I176" s="58">
        <v>8.65</v>
      </c>
      <c r="J176" s="58">
        <v>14.92</v>
      </c>
      <c r="K176" s="58">
        <v>5.93</v>
      </c>
      <c r="L176" s="58">
        <v>10.33</v>
      </c>
      <c r="M176" s="59">
        <f t="shared" si="30"/>
        <v>14.895</v>
      </c>
      <c r="N176" s="59">
        <f t="shared" si="30"/>
        <v>5.98</v>
      </c>
      <c r="O176" s="59">
        <f t="shared" si="30"/>
        <v>9.49</v>
      </c>
      <c r="P176" s="60">
        <f t="shared" si="35"/>
        <v>0.19267532125607009</v>
      </c>
      <c r="Q176" s="22">
        <f t="shared" si="36"/>
        <v>1.0471285480508979E-6</v>
      </c>
      <c r="R176" s="61">
        <f t="shared" si="37"/>
        <v>4.1258145792714855E-9</v>
      </c>
      <c r="S176" s="22">
        <f t="shared" si="38"/>
        <v>1.7022345942529146E-17</v>
      </c>
      <c r="T176" s="62">
        <v>298</v>
      </c>
      <c r="U176" s="59">
        <f t="shared" si="39"/>
        <v>287.89499999999998</v>
      </c>
      <c r="V176" s="63">
        <f t="shared" si="40"/>
        <v>0.59198188284296172</v>
      </c>
      <c r="W176" s="64">
        <f t="shared" si="41"/>
        <v>3.9082459169808783</v>
      </c>
      <c r="X176" s="65">
        <f t="shared" si="31"/>
        <v>-1.1399889313690356E-7</v>
      </c>
      <c r="Y176" s="66">
        <f t="shared" si="32"/>
        <v>-1.1389278925823953E-7</v>
      </c>
      <c r="Z176" s="66">
        <f t="shared" si="33"/>
        <v>-1.1389288801387442E-7</v>
      </c>
      <c r="AA176" s="67">
        <f t="shared" si="34"/>
        <v>-1.1378688270701266E-7</v>
      </c>
      <c r="AB176" s="68">
        <f t="shared" si="43"/>
        <v>6.124068130246267E-4</v>
      </c>
      <c r="AC176" s="69"/>
      <c r="AD176" s="70">
        <f t="shared" si="42"/>
        <v>6.1240681302462674</v>
      </c>
      <c r="AE176" s="70"/>
      <c r="AF176" s="74"/>
      <c r="AG176" s="71">
        <v>1700</v>
      </c>
    </row>
    <row r="177" spans="5:33">
      <c r="E177" s="73">
        <v>0.53314814814814815</v>
      </c>
      <c r="G177" s="58">
        <v>14.88</v>
      </c>
      <c r="H177" s="58">
        <v>6.03</v>
      </c>
      <c r="I177" s="58">
        <v>8.69</v>
      </c>
      <c r="J177" s="58">
        <v>14.93</v>
      </c>
      <c r="K177" s="58">
        <v>5.93</v>
      </c>
      <c r="L177" s="58">
        <v>10.33</v>
      </c>
      <c r="M177" s="59">
        <f t="shared" si="30"/>
        <v>14.905000000000001</v>
      </c>
      <c r="N177" s="59">
        <f t="shared" si="30"/>
        <v>5.98</v>
      </c>
      <c r="O177" s="59">
        <f t="shared" si="30"/>
        <v>9.51</v>
      </c>
      <c r="P177" s="60">
        <f t="shared" si="35"/>
        <v>0.19311442606529033</v>
      </c>
      <c r="Q177" s="22">
        <f t="shared" si="36"/>
        <v>1.0471285480508979E-6</v>
      </c>
      <c r="R177" s="61">
        <f t="shared" si="37"/>
        <v>4.1292445561448678E-9</v>
      </c>
      <c r="S177" s="22">
        <f t="shared" si="38"/>
        <v>1.7050660604452028E-17</v>
      </c>
      <c r="T177" s="62">
        <v>298</v>
      </c>
      <c r="U177" s="59">
        <f t="shared" si="39"/>
        <v>287.90499999999997</v>
      </c>
      <c r="V177" s="63">
        <f t="shared" si="40"/>
        <v>0.59137551082111683</v>
      </c>
      <c r="W177" s="64">
        <f t="shared" si="41"/>
        <v>3.9027929411165596</v>
      </c>
      <c r="X177" s="65">
        <f t="shared" si="31"/>
        <v>-1.1439551434991438E-7</v>
      </c>
      <c r="Y177" s="66">
        <f t="shared" si="32"/>
        <v>-1.142884718073911E-7</v>
      </c>
      <c r="Z177" s="66">
        <f t="shared" si="33"/>
        <v>-1.1428857196958695E-7</v>
      </c>
      <c r="AA177" s="67">
        <f t="shared" si="34"/>
        <v>-1.1418162940181132E-7</v>
      </c>
      <c r="AB177" s="68">
        <f t="shared" si="43"/>
        <v>6.1126788447397982E-4</v>
      </c>
      <c r="AC177" s="69"/>
      <c r="AD177" s="70">
        <f t="shared" si="42"/>
        <v>6.1126788447397979</v>
      </c>
      <c r="AE177" s="70"/>
      <c r="AF177" s="74"/>
      <c r="AG177" s="71">
        <v>1710</v>
      </c>
    </row>
    <row r="178" spans="5:33">
      <c r="E178" s="73">
        <v>0.53326388888888887</v>
      </c>
      <c r="G178" s="58">
        <v>14.89</v>
      </c>
      <c r="H178" s="58">
        <v>6.03</v>
      </c>
      <c r="I178" s="58">
        <v>8.66</v>
      </c>
      <c r="J178" s="58">
        <v>14.94</v>
      </c>
      <c r="K178" s="58">
        <v>5.93</v>
      </c>
      <c r="L178" s="58">
        <v>10.33</v>
      </c>
      <c r="M178" s="59">
        <f t="shared" si="30"/>
        <v>14.914999999999999</v>
      </c>
      <c r="N178" s="59">
        <f t="shared" si="30"/>
        <v>5.98</v>
      </c>
      <c r="O178" s="59">
        <f t="shared" si="30"/>
        <v>9.495000000000001</v>
      </c>
      <c r="P178" s="60">
        <f t="shared" si="35"/>
        <v>0.19284283347498193</v>
      </c>
      <c r="Q178" s="22">
        <f t="shared" si="36"/>
        <v>1.0471285480508979E-6</v>
      </c>
      <c r="R178" s="61">
        <f t="shared" si="37"/>
        <v>4.1326773845136621E-9</v>
      </c>
      <c r="S178" s="22">
        <f t="shared" si="38"/>
        <v>1.7079022364470685E-17</v>
      </c>
      <c r="T178" s="62">
        <v>298</v>
      </c>
      <c r="U178" s="59">
        <f t="shared" si="39"/>
        <v>287.91500000000002</v>
      </c>
      <c r="V178" s="63">
        <f t="shared" si="40"/>
        <v>0.59076918092086961</v>
      </c>
      <c r="W178" s="64">
        <f t="shared" si="41"/>
        <v>3.8973479515090417</v>
      </c>
      <c r="X178" s="65">
        <f t="shared" si="31"/>
        <v>-1.1437027097546229E-7</v>
      </c>
      <c r="Y178" s="66">
        <f t="shared" si="32"/>
        <v>-1.1426307524587784E-7</v>
      </c>
      <c r="Z178" s="66">
        <f t="shared" si="33"/>
        <v>-1.1426317571713095E-7</v>
      </c>
      <c r="AA178" s="67">
        <f t="shared" si="34"/>
        <v>-1.1415608027046235E-7</v>
      </c>
      <c r="AB178" s="68">
        <f t="shared" si="43"/>
        <v>6.1012499908847035E-4</v>
      </c>
      <c r="AC178" s="69"/>
      <c r="AD178" s="70">
        <f t="shared" si="42"/>
        <v>6.1012499908847033</v>
      </c>
      <c r="AE178" s="70"/>
      <c r="AF178" s="74"/>
      <c r="AG178" s="71">
        <v>1720</v>
      </c>
    </row>
    <row r="179" spans="5:33">
      <c r="E179" s="73">
        <v>0.53337962962962959</v>
      </c>
      <c r="G179" s="58">
        <v>14.91</v>
      </c>
      <c r="H179" s="58">
        <v>6.03</v>
      </c>
      <c r="I179" s="58">
        <v>8.6999999999999993</v>
      </c>
      <c r="J179" s="58">
        <v>14.96</v>
      </c>
      <c r="K179" s="58">
        <v>5.93</v>
      </c>
      <c r="L179" s="58">
        <v>10.32</v>
      </c>
      <c r="M179" s="59">
        <f t="shared" si="30"/>
        <v>14.935</v>
      </c>
      <c r="N179" s="59">
        <f t="shared" si="30"/>
        <v>5.98</v>
      </c>
      <c r="O179" s="59">
        <f t="shared" si="30"/>
        <v>9.51</v>
      </c>
      <c r="P179" s="60">
        <f t="shared" si="35"/>
        <v>0.19321362933476055</v>
      </c>
      <c r="Q179" s="22">
        <f t="shared" si="36"/>
        <v>1.0471285480508979E-6</v>
      </c>
      <c r="R179" s="61">
        <f t="shared" si="37"/>
        <v>4.1395516052217757E-9</v>
      </c>
      <c r="S179" s="22">
        <f t="shared" si="38"/>
        <v>1.7135887492294179E-17</v>
      </c>
      <c r="T179" s="62">
        <v>298</v>
      </c>
      <c r="U179" s="59">
        <f t="shared" si="39"/>
        <v>287.935</v>
      </c>
      <c r="V179" s="63">
        <f t="shared" si="40"/>
        <v>0.58955664746762604</v>
      </c>
      <c r="W179" s="64">
        <f t="shared" si="41"/>
        <v>3.8864818821367257</v>
      </c>
      <c r="X179" s="65">
        <f t="shared" si="31"/>
        <v>-1.1507723836299365E-7</v>
      </c>
      <c r="Y179" s="66">
        <f t="shared" si="32"/>
        <v>-1.1496850967483804E-7</v>
      </c>
      <c r="Z179" s="66">
        <f t="shared" si="33"/>
        <v>-1.1496861240521112E-7</v>
      </c>
      <c r="AA179" s="67">
        <f t="shared" si="34"/>
        <v>-1.1485998625330265E-7</v>
      </c>
      <c r="AB179" s="68">
        <f t="shared" si="43"/>
        <v>6.0898236766651712E-4</v>
      </c>
      <c r="AC179" s="69"/>
      <c r="AD179" s="70">
        <f t="shared" si="42"/>
        <v>6.089823676665171</v>
      </c>
      <c r="AE179" s="70"/>
      <c r="AF179" s="74"/>
      <c r="AG179" s="71">
        <v>1730</v>
      </c>
    </row>
    <row r="180" spans="5:33">
      <c r="E180" s="73">
        <v>0.53349537037037031</v>
      </c>
      <c r="G180" s="58">
        <v>14.92</v>
      </c>
      <c r="H180" s="58">
        <v>6.03</v>
      </c>
      <c r="I180" s="58">
        <v>8.68</v>
      </c>
      <c r="J180" s="58">
        <v>14.97</v>
      </c>
      <c r="K180" s="58">
        <v>5.93</v>
      </c>
      <c r="L180" s="58">
        <v>10.29</v>
      </c>
      <c r="M180" s="59">
        <f t="shared" si="30"/>
        <v>14.945</v>
      </c>
      <c r="N180" s="59">
        <f t="shared" si="30"/>
        <v>5.98</v>
      </c>
      <c r="O180" s="59">
        <f t="shared" si="30"/>
        <v>9.4849999999999994</v>
      </c>
      <c r="P180" s="60">
        <f t="shared" si="35"/>
        <v>0.19273871049168145</v>
      </c>
      <c r="Q180" s="22">
        <f t="shared" si="36"/>
        <v>1.0471285480508979E-6</v>
      </c>
      <c r="R180" s="61">
        <f t="shared" si="37"/>
        <v>4.1429930023081645E-9</v>
      </c>
      <c r="S180" s="22">
        <f t="shared" si="38"/>
        <v>1.7164391017174418E-17</v>
      </c>
      <c r="T180" s="62">
        <v>298</v>
      </c>
      <c r="U180" s="59">
        <f t="shared" si="39"/>
        <v>287.94499999999999</v>
      </c>
      <c r="V180" s="63">
        <f t="shared" si="40"/>
        <v>0.58895044390584994</v>
      </c>
      <c r="W180" s="64">
        <f t="shared" si="41"/>
        <v>3.8810607779568604</v>
      </c>
      <c r="X180" s="65">
        <f t="shared" si="31"/>
        <v>-1.14928556455876E-7</v>
      </c>
      <c r="Y180" s="66">
        <f t="shared" si="32"/>
        <v>-1.1481990342122784E-7</v>
      </c>
      <c r="Z180" s="66">
        <f t="shared" si="33"/>
        <v>-1.1482000614140723E-7</v>
      </c>
      <c r="AA180" s="67">
        <f t="shared" si="34"/>
        <v>-1.1471145563271594E-7</v>
      </c>
      <c r="AB180" s="68">
        <f t="shared" si="43"/>
        <v>6.0783268188522319E-4</v>
      </c>
      <c r="AC180" s="69"/>
      <c r="AD180" s="70">
        <f t="shared" si="42"/>
        <v>6.0783268188522319</v>
      </c>
      <c r="AE180" s="70"/>
      <c r="AF180" s="74"/>
      <c r="AG180" s="71">
        <v>1740</v>
      </c>
    </row>
    <row r="181" spans="5:33">
      <c r="E181" s="73">
        <v>0.53361111111111115</v>
      </c>
      <c r="G181" s="58">
        <v>14.93</v>
      </c>
      <c r="H181" s="58">
        <v>6.03</v>
      </c>
      <c r="I181" s="58">
        <v>8.68</v>
      </c>
      <c r="J181" s="58">
        <v>14.98</v>
      </c>
      <c r="K181" s="58">
        <v>5.93</v>
      </c>
      <c r="L181" s="58">
        <v>10.29</v>
      </c>
      <c r="M181" s="59">
        <f t="shared" si="30"/>
        <v>14.955</v>
      </c>
      <c r="N181" s="59">
        <f t="shared" si="30"/>
        <v>5.98</v>
      </c>
      <c r="O181" s="59">
        <f t="shared" si="30"/>
        <v>9.4849999999999994</v>
      </c>
      <c r="P181" s="60">
        <f t="shared" si="35"/>
        <v>0.19277172521937741</v>
      </c>
      <c r="Q181" s="22">
        <f t="shared" si="36"/>
        <v>1.0471285480508979E-6</v>
      </c>
      <c r="R181" s="61">
        <f t="shared" si="37"/>
        <v>4.1464372603841077E-9</v>
      </c>
      <c r="S181" s="22">
        <f t="shared" si="38"/>
        <v>1.7192941954301665E-17</v>
      </c>
      <c r="T181" s="62">
        <v>298</v>
      </c>
      <c r="U181" s="59">
        <f t="shared" si="39"/>
        <v>287.95499999999998</v>
      </c>
      <c r="V181" s="63">
        <f t="shared" si="40"/>
        <v>0.58834428244812276</v>
      </c>
      <c r="W181" s="64">
        <f t="shared" si="41"/>
        <v>3.8756476112036964</v>
      </c>
      <c r="X181" s="65">
        <f t="shared" si="31"/>
        <v>-1.1508245952805303E-7</v>
      </c>
      <c r="Y181" s="66">
        <f t="shared" si="32"/>
        <v>-1.1497330911395532E-7</v>
      </c>
      <c r="Z181" s="66">
        <f t="shared" si="33"/>
        <v>-1.1497341263809745E-7</v>
      </c>
      <c r="AA181" s="67">
        <f t="shared" si="34"/>
        <v>-1.1486436555176613E-7</v>
      </c>
      <c r="AB181" s="68">
        <f t="shared" si="43"/>
        <v>6.0668448216653339E-4</v>
      </c>
      <c r="AC181" s="69"/>
      <c r="AD181" s="70">
        <f t="shared" si="42"/>
        <v>6.0668448216653337</v>
      </c>
      <c r="AE181" s="70"/>
      <c r="AF181" s="74"/>
      <c r="AG181" s="71">
        <v>1750</v>
      </c>
    </row>
    <row r="182" spans="5:33">
      <c r="E182" s="73">
        <v>0.53372685185185187</v>
      </c>
      <c r="G182" s="58">
        <v>14.94</v>
      </c>
      <c r="H182" s="58">
        <v>6.03</v>
      </c>
      <c r="I182" s="58">
        <v>8.66</v>
      </c>
      <c r="J182" s="58">
        <v>14.99</v>
      </c>
      <c r="K182" s="58">
        <v>5.93</v>
      </c>
      <c r="L182" s="58">
        <v>10.29</v>
      </c>
      <c r="M182" s="59">
        <f t="shared" si="30"/>
        <v>14.965</v>
      </c>
      <c r="N182" s="59">
        <f t="shared" si="30"/>
        <v>5.98</v>
      </c>
      <c r="O182" s="59">
        <f t="shared" si="30"/>
        <v>9.4749999999999996</v>
      </c>
      <c r="P182" s="60">
        <f t="shared" si="35"/>
        <v>0.19260147793174012</v>
      </c>
      <c r="Q182" s="22">
        <f t="shared" si="36"/>
        <v>1.0471285480508979E-6</v>
      </c>
      <c r="R182" s="61">
        <f t="shared" si="37"/>
        <v>4.1498843818280764E-9</v>
      </c>
      <c r="S182" s="22">
        <f t="shared" si="38"/>
        <v>1.7221540382540596E-17</v>
      </c>
      <c r="T182" s="62">
        <v>298</v>
      </c>
      <c r="U182" s="59">
        <f t="shared" si="39"/>
        <v>287.96499999999997</v>
      </c>
      <c r="V182" s="63">
        <f t="shared" si="40"/>
        <v>0.58773816309005922</v>
      </c>
      <c r="W182" s="64">
        <f t="shared" si="41"/>
        <v>3.8702423697184476</v>
      </c>
      <c r="X182" s="65">
        <f t="shared" si="31"/>
        <v>-1.1511436347298814E-7</v>
      </c>
      <c r="Y182" s="66">
        <f t="shared" si="32"/>
        <v>-1.1500494517194829E-7</v>
      </c>
      <c r="Z182" s="66">
        <f t="shared" si="33"/>
        <v>-1.1500504917603813E-7</v>
      </c>
      <c r="AA182" s="67">
        <f t="shared" si="34"/>
        <v>-1.1489573468137255E-7</v>
      </c>
      <c r="AB182" s="68">
        <f t="shared" si="43"/>
        <v>6.0553474838556014E-4</v>
      </c>
      <c r="AC182" s="69"/>
      <c r="AD182" s="70">
        <f t="shared" si="42"/>
        <v>6.0553474838556012</v>
      </c>
      <c r="AE182" s="70"/>
      <c r="AF182" s="74"/>
      <c r="AG182" s="71">
        <v>1760</v>
      </c>
    </row>
    <row r="183" spans="5:33">
      <c r="E183" s="73">
        <v>0.53384259259259259</v>
      </c>
      <c r="G183" s="58">
        <v>14.95</v>
      </c>
      <c r="H183" s="58">
        <v>6.03</v>
      </c>
      <c r="I183" s="58">
        <v>8.6199999999999992</v>
      </c>
      <c r="J183" s="58">
        <v>15.01</v>
      </c>
      <c r="K183" s="58">
        <v>5.93</v>
      </c>
      <c r="L183" s="58">
        <v>10.3</v>
      </c>
      <c r="M183" s="59">
        <f t="shared" si="30"/>
        <v>14.98</v>
      </c>
      <c r="N183" s="59">
        <f t="shared" si="30"/>
        <v>5.98</v>
      </c>
      <c r="O183" s="59">
        <f t="shared" si="30"/>
        <v>9.4600000000000009</v>
      </c>
      <c r="P183" s="60">
        <f t="shared" si="35"/>
        <v>0.19234599759551405</v>
      </c>
      <c r="Q183" s="22">
        <f t="shared" si="36"/>
        <v>1.0471285480508979E-6</v>
      </c>
      <c r="R183" s="61">
        <f t="shared" si="37"/>
        <v>4.1550604380168463E-9</v>
      </c>
      <c r="S183" s="22">
        <f t="shared" si="38"/>
        <v>1.7264527243572745E-17</v>
      </c>
      <c r="T183" s="62">
        <v>298</v>
      </c>
      <c r="U183" s="59">
        <f t="shared" si="39"/>
        <v>287.98</v>
      </c>
      <c r="V183" s="63">
        <f t="shared" si="40"/>
        <v>0.58682906298023108</v>
      </c>
      <c r="W183" s="64">
        <f t="shared" si="41"/>
        <v>3.8621493408182919</v>
      </c>
      <c r="X183" s="65">
        <f t="shared" si="31"/>
        <v>-1.1527078252700749E-7</v>
      </c>
      <c r="Y183" s="66">
        <f t="shared" si="32"/>
        <v>-1.1516085789338369E-7</v>
      </c>
      <c r="Z183" s="66">
        <f t="shared" si="33"/>
        <v>-1.1516096271981771E-7</v>
      </c>
      <c r="AA183" s="67">
        <f t="shared" si="34"/>
        <v>-1.1505114271269857E-7</v>
      </c>
      <c r="AB183" s="68">
        <f t="shared" si="43"/>
        <v>6.0438469824080959E-4</v>
      </c>
      <c r="AC183" s="69"/>
      <c r="AD183" s="70">
        <f t="shared" si="42"/>
        <v>6.0438469824080956</v>
      </c>
      <c r="AE183" s="70"/>
      <c r="AF183" s="74"/>
      <c r="AG183" s="71">
        <v>1770</v>
      </c>
    </row>
    <row r="184" spans="5:33">
      <c r="E184" s="73">
        <v>0.53395833333333331</v>
      </c>
      <c r="G184" s="58">
        <v>14.97</v>
      </c>
      <c r="H184" s="58">
        <v>6.03</v>
      </c>
      <c r="I184" s="58">
        <v>8.64</v>
      </c>
      <c r="J184" s="58">
        <v>15.02</v>
      </c>
      <c r="K184" s="58">
        <v>5.93</v>
      </c>
      <c r="L184" s="58">
        <v>10.3</v>
      </c>
      <c r="M184" s="59">
        <f t="shared" si="30"/>
        <v>14.995000000000001</v>
      </c>
      <c r="N184" s="59">
        <f t="shared" si="30"/>
        <v>5.98</v>
      </c>
      <c r="O184" s="59">
        <f t="shared" si="30"/>
        <v>9.4700000000000006</v>
      </c>
      <c r="P184" s="60">
        <f t="shared" si="35"/>
        <v>0.19259883052590868</v>
      </c>
      <c r="Q184" s="22">
        <f t="shared" si="36"/>
        <v>1.0471285480508979E-6</v>
      </c>
      <c r="R184" s="61">
        <f t="shared" si="37"/>
        <v>4.1602429501825102E-9</v>
      </c>
      <c r="S184" s="22">
        <f t="shared" si="38"/>
        <v>1.7307621404543276E-17</v>
      </c>
      <c r="T184" s="62">
        <v>298</v>
      </c>
      <c r="U184" s="59">
        <f t="shared" si="39"/>
        <v>287.995</v>
      </c>
      <c r="V184" s="63">
        <f t="shared" si="40"/>
        <v>0.58592005756997889</v>
      </c>
      <c r="W184" s="64">
        <f t="shared" si="41"/>
        <v>3.8540740755733789</v>
      </c>
      <c r="X184" s="65">
        <f t="shared" si="31"/>
        <v>-1.157319125728276E-7</v>
      </c>
      <c r="Y184" s="66">
        <f t="shared" si="32"/>
        <v>-1.1562089515822604E-7</v>
      </c>
      <c r="Z184" s="66">
        <f t="shared" si="33"/>
        <v>-1.1562100165319423E-7</v>
      </c>
      <c r="AA184" s="67">
        <f t="shared" si="34"/>
        <v>-1.1551009052924732E-7</v>
      </c>
      <c r="AB184" s="68">
        <f t="shared" si="43"/>
        <v>6.0323308896336608E-4</v>
      </c>
      <c r="AC184" s="69"/>
      <c r="AD184" s="70">
        <f t="shared" si="42"/>
        <v>6.0323308896336609</v>
      </c>
      <c r="AE184" s="70"/>
      <c r="AF184" s="74"/>
      <c r="AG184" s="71">
        <v>1780</v>
      </c>
    </row>
    <row r="185" spans="5:33">
      <c r="E185" s="73">
        <v>0.53407407407407403</v>
      </c>
      <c r="G185" s="58">
        <v>14.98</v>
      </c>
      <c r="H185" s="58">
        <v>6.03</v>
      </c>
      <c r="I185" s="58">
        <v>8.66</v>
      </c>
      <c r="J185" s="58">
        <v>15.03</v>
      </c>
      <c r="K185" s="58">
        <v>5.93</v>
      </c>
      <c r="L185" s="58">
        <v>10.26</v>
      </c>
      <c r="M185" s="59">
        <f t="shared" si="30"/>
        <v>15.004999999999999</v>
      </c>
      <c r="N185" s="59">
        <f t="shared" si="30"/>
        <v>5.98</v>
      </c>
      <c r="O185" s="59">
        <f t="shared" si="30"/>
        <v>9.4600000000000009</v>
      </c>
      <c r="P185" s="60">
        <f t="shared" si="35"/>
        <v>0.19242843684885352</v>
      </c>
      <c r="Q185" s="22">
        <f t="shared" si="36"/>
        <v>1.0471285480508979E-6</v>
      </c>
      <c r="R185" s="61">
        <f t="shared" si="37"/>
        <v>4.1637015489228562E-9</v>
      </c>
      <c r="S185" s="22">
        <f t="shared" si="38"/>
        <v>1.7336410588502593E-17</v>
      </c>
      <c r="T185" s="62">
        <v>298</v>
      </c>
      <c r="U185" s="59">
        <f t="shared" si="39"/>
        <v>288.005</v>
      </c>
      <c r="V185" s="63">
        <f t="shared" si="40"/>
        <v>0.58531410656670979</v>
      </c>
      <c r="W185" s="64">
        <f t="shared" si="41"/>
        <v>3.8487004139599104</v>
      </c>
      <c r="X185" s="65">
        <f t="shared" si="31"/>
        <v>-1.1576126905138278E-7</v>
      </c>
      <c r="Y185" s="66">
        <f t="shared" si="32"/>
        <v>-1.1564998200588192E-7</v>
      </c>
      <c r="Z185" s="66">
        <f t="shared" si="33"/>
        <v>-1.1565008899163454E-7</v>
      </c>
      <c r="AA185" s="67">
        <f t="shared" si="34"/>
        <v>-1.1553890872618487E-7</v>
      </c>
      <c r="AB185" s="68">
        <f t="shared" si="43"/>
        <v>6.0207687930215789E-4</v>
      </c>
      <c r="AC185" s="69"/>
      <c r="AD185" s="70">
        <f t="shared" si="42"/>
        <v>6.0207687930215785</v>
      </c>
      <c r="AE185" s="70"/>
      <c r="AF185" s="74"/>
      <c r="AG185" s="71">
        <v>1790</v>
      </c>
    </row>
    <row r="186" spans="5:33">
      <c r="E186" s="73">
        <v>0.53418981481481476</v>
      </c>
      <c r="G186" s="58">
        <v>14.99</v>
      </c>
      <c r="H186" s="58">
        <v>6.03</v>
      </c>
      <c r="I186" s="58">
        <v>8.64</v>
      </c>
      <c r="J186" s="58">
        <v>15.04</v>
      </c>
      <c r="K186" s="58">
        <v>5.93</v>
      </c>
      <c r="L186" s="58">
        <v>10.25</v>
      </c>
      <c r="M186" s="59">
        <f t="shared" si="30"/>
        <v>15.015000000000001</v>
      </c>
      <c r="N186" s="59">
        <f t="shared" si="30"/>
        <v>5.98</v>
      </c>
      <c r="O186" s="59">
        <f t="shared" si="30"/>
        <v>9.4450000000000003</v>
      </c>
      <c r="P186" s="60">
        <f t="shared" si="35"/>
        <v>0.192156260935919</v>
      </c>
      <c r="Q186" s="22">
        <f t="shared" si="36"/>
        <v>1.0471285480508979E-6</v>
      </c>
      <c r="R186" s="61">
        <f t="shared" si="37"/>
        <v>4.1671630229532752E-9</v>
      </c>
      <c r="S186" s="22">
        <f t="shared" si="38"/>
        <v>1.7365247659869079E-17</v>
      </c>
      <c r="T186" s="62">
        <v>298</v>
      </c>
      <c r="U186" s="59">
        <f t="shared" si="39"/>
        <v>288.01499999999999</v>
      </c>
      <c r="V186" s="63">
        <f t="shared" si="40"/>
        <v>0.58470819764118098</v>
      </c>
      <c r="W186" s="64">
        <f t="shared" si="41"/>
        <v>3.8433346171111959</v>
      </c>
      <c r="X186" s="65">
        <f t="shared" si="31"/>
        <v>-1.157287481554184E-7</v>
      </c>
      <c r="Y186" s="66">
        <f t="shared" si="32"/>
        <v>-1.156173095720153E-7</v>
      </c>
      <c r="Z186" s="66">
        <f t="shared" si="33"/>
        <v>-1.1561741687947405E-7</v>
      </c>
      <c r="AA186" s="67">
        <f t="shared" si="34"/>
        <v>-1.1550608539687076E-7</v>
      </c>
      <c r="AB186" s="68">
        <f t="shared" si="43"/>
        <v>6.0092037876920351E-4</v>
      </c>
      <c r="AC186" s="75">
        <f>D13</f>
        <v>5.6253529079616045E-4</v>
      </c>
      <c r="AD186" s="70">
        <f t="shared" si="42"/>
        <v>6.0092037876920354</v>
      </c>
      <c r="AE186" s="70">
        <f>AC186*10000</f>
        <v>5.625352907961604</v>
      </c>
      <c r="AF186" s="74">
        <f>(AD186-AE186)*(AD186-AE186)</f>
        <v>0.14734149786982612</v>
      </c>
      <c r="AG186" s="71">
        <v>1800</v>
      </c>
    </row>
    <row r="187" spans="5:33">
      <c r="E187" s="73">
        <v>0.53430555555555559</v>
      </c>
      <c r="G187" s="58">
        <v>15.01</v>
      </c>
      <c r="H187" s="58">
        <v>6.03</v>
      </c>
      <c r="I187" s="58">
        <v>8.66</v>
      </c>
      <c r="J187" s="58">
        <v>15.06</v>
      </c>
      <c r="K187" s="58">
        <v>5.94</v>
      </c>
      <c r="L187" s="58">
        <v>10.29</v>
      </c>
      <c r="M187" s="59">
        <f t="shared" si="30"/>
        <v>15.035</v>
      </c>
      <c r="N187" s="59">
        <f t="shared" si="30"/>
        <v>5.9850000000000003</v>
      </c>
      <c r="O187" s="59">
        <f t="shared" si="30"/>
        <v>9.4749999999999996</v>
      </c>
      <c r="P187" s="60">
        <f t="shared" si="35"/>
        <v>0.19283273337598755</v>
      </c>
      <c r="Q187" s="22">
        <f t="shared" si="36"/>
        <v>1.0351421666793424E-6</v>
      </c>
      <c r="R187" s="61">
        <f t="shared" si="37"/>
        <v>4.2224283440195964E-9</v>
      </c>
      <c r="S187" s="22">
        <f t="shared" si="38"/>
        <v>1.7828901120380073E-17</v>
      </c>
      <c r="T187" s="62">
        <v>298</v>
      </c>
      <c r="U187" s="59">
        <f t="shared" si="39"/>
        <v>288.03500000000003</v>
      </c>
      <c r="V187" s="63">
        <f t="shared" si="40"/>
        <v>0.58349650600580638</v>
      </c>
      <c r="W187" s="64">
        <f t="shared" si="41"/>
        <v>3.8326265695564241</v>
      </c>
      <c r="X187" s="65">
        <f t="shared" si="31"/>
        <v>-1.1934009250571938E-7</v>
      </c>
      <c r="Y187" s="66">
        <f t="shared" si="32"/>
        <v>-1.192213620316303E-7</v>
      </c>
      <c r="Z187" s="66">
        <f t="shared" si="33"/>
        <v>-1.1922148015560006E-7</v>
      </c>
      <c r="AA187" s="67">
        <f t="shared" si="34"/>
        <v>-1.1910286757043962E-7</v>
      </c>
      <c r="AB187" s="68">
        <f t="shared" si="43"/>
        <v>5.9976420495844477E-4</v>
      </c>
      <c r="AC187" s="69"/>
      <c r="AD187" s="70">
        <f t="shared" si="42"/>
        <v>5.9976420495844476</v>
      </c>
      <c r="AE187" s="70"/>
      <c r="AF187" s="74"/>
      <c r="AG187" s="71">
        <v>1810</v>
      </c>
    </row>
    <row r="188" spans="5:33">
      <c r="E188" s="73">
        <v>0.53442129629629631</v>
      </c>
      <c r="G188" s="58">
        <v>15.02</v>
      </c>
      <c r="H188" s="58">
        <v>6.03</v>
      </c>
      <c r="I188" s="58">
        <v>8.66</v>
      </c>
      <c r="J188" s="58">
        <v>15.07</v>
      </c>
      <c r="K188" s="58">
        <v>5.94</v>
      </c>
      <c r="L188" s="58">
        <v>10.28</v>
      </c>
      <c r="M188" s="59">
        <f t="shared" si="30"/>
        <v>15.045</v>
      </c>
      <c r="N188" s="59">
        <f t="shared" si="30"/>
        <v>5.9850000000000003</v>
      </c>
      <c r="O188" s="59">
        <f t="shared" si="30"/>
        <v>9.4699999999999989</v>
      </c>
      <c r="P188" s="60">
        <f t="shared" si="35"/>
        <v>0.19276403905340969</v>
      </c>
      <c r="Q188" s="22">
        <f t="shared" si="36"/>
        <v>1.0351421666793424E-6</v>
      </c>
      <c r="R188" s="61">
        <f t="shared" si="37"/>
        <v>4.2259386402995756E-9</v>
      </c>
      <c r="S188" s="22">
        <f t="shared" si="38"/>
        <v>1.7858557391577025E-17</v>
      </c>
      <c r="T188" s="62">
        <v>298</v>
      </c>
      <c r="U188" s="59">
        <f t="shared" si="39"/>
        <v>288.04500000000002</v>
      </c>
      <c r="V188" s="63">
        <f t="shared" si="40"/>
        <v>0.5828907232872006</v>
      </c>
      <c r="W188" s="64">
        <f t="shared" si="41"/>
        <v>3.8272842948226895</v>
      </c>
      <c r="X188" s="65">
        <f t="shared" si="31"/>
        <v>-1.1942494737770146E-7</v>
      </c>
      <c r="Y188" s="66">
        <f t="shared" si="32"/>
        <v>-1.1930581118120957E-7</v>
      </c>
      <c r="Z188" s="66">
        <f t="shared" si="33"/>
        <v>-1.1930593002935333E-7</v>
      </c>
      <c r="AA188" s="67">
        <f t="shared" si="34"/>
        <v>-1.1918691244388361E-7</v>
      </c>
      <c r="AB188" s="68">
        <f t="shared" si="43"/>
        <v>5.9857199055102705E-4</v>
      </c>
      <c r="AC188" s="69"/>
      <c r="AD188" s="70">
        <f t="shared" si="42"/>
        <v>5.9857199055102708</v>
      </c>
      <c r="AE188" s="70"/>
      <c r="AF188" s="74"/>
      <c r="AG188" s="71">
        <v>1820</v>
      </c>
    </row>
    <row r="189" spans="5:33">
      <c r="E189" s="73">
        <v>0.53453703703703703</v>
      </c>
      <c r="G189" s="58">
        <v>15.03</v>
      </c>
      <c r="H189" s="58">
        <v>6.03</v>
      </c>
      <c r="I189" s="58">
        <v>8.59</v>
      </c>
      <c r="J189" s="58">
        <v>15.08</v>
      </c>
      <c r="K189" s="58">
        <v>5.94</v>
      </c>
      <c r="L189" s="58">
        <v>10.26</v>
      </c>
      <c r="M189" s="59">
        <f t="shared" si="30"/>
        <v>15.055</v>
      </c>
      <c r="N189" s="59">
        <f t="shared" si="30"/>
        <v>5.9850000000000003</v>
      </c>
      <c r="O189" s="59">
        <f t="shared" si="30"/>
        <v>9.4250000000000007</v>
      </c>
      <c r="P189" s="60">
        <f t="shared" si="35"/>
        <v>0.1918809722031366</v>
      </c>
      <c r="Q189" s="22">
        <f t="shared" si="36"/>
        <v>1.0351421666793424E-6</v>
      </c>
      <c r="R189" s="61">
        <f t="shared" si="37"/>
        <v>4.2294518548481356E-9</v>
      </c>
      <c r="S189" s="22">
        <f t="shared" si="38"/>
        <v>1.7888262992478336E-17</v>
      </c>
      <c r="T189" s="62">
        <v>298</v>
      </c>
      <c r="U189" s="59">
        <f t="shared" si="39"/>
        <v>288.05500000000001</v>
      </c>
      <c r="V189" s="63">
        <f t="shared" si="40"/>
        <v>0.58228498262880601</v>
      </c>
      <c r="W189" s="64">
        <f t="shared" si="41"/>
        <v>3.821949836798213</v>
      </c>
      <c r="X189" s="65">
        <f t="shared" si="31"/>
        <v>-1.1900412087840806E-7</v>
      </c>
      <c r="Y189" s="66">
        <f t="shared" si="32"/>
        <v>-1.1888558656094399E-7</v>
      </c>
      <c r="Z189" s="66">
        <f t="shared" si="33"/>
        <v>-1.1888570462731274E-7</v>
      </c>
      <c r="AA189" s="67">
        <f t="shared" si="34"/>
        <v>-1.187672881410169E-7</v>
      </c>
      <c r="AB189" s="68">
        <f t="shared" si="43"/>
        <v>5.9737893164728923E-4</v>
      </c>
      <c r="AC189" s="69"/>
      <c r="AD189" s="70">
        <f t="shared" si="42"/>
        <v>5.9737893164728924</v>
      </c>
      <c r="AE189" s="70"/>
      <c r="AF189" s="74"/>
      <c r="AG189" s="71">
        <v>1830</v>
      </c>
    </row>
    <row r="190" spans="5:33">
      <c r="E190" s="73">
        <v>0.53465277777777775</v>
      </c>
      <c r="G190" s="58">
        <v>15.04</v>
      </c>
      <c r="H190" s="58">
        <v>6.03</v>
      </c>
      <c r="I190" s="58">
        <v>8.6300000000000008</v>
      </c>
      <c r="J190" s="58">
        <v>15.09</v>
      </c>
      <c r="K190" s="58">
        <v>5.94</v>
      </c>
      <c r="L190" s="58">
        <v>10.25</v>
      </c>
      <c r="M190" s="59">
        <f t="shared" si="30"/>
        <v>15.065</v>
      </c>
      <c r="N190" s="59">
        <f t="shared" si="30"/>
        <v>5.9850000000000003</v>
      </c>
      <c r="O190" s="59">
        <f t="shared" si="30"/>
        <v>9.4400000000000013</v>
      </c>
      <c r="P190" s="60">
        <f t="shared" si="35"/>
        <v>0.19221933531948251</v>
      </c>
      <c r="Q190" s="22">
        <f t="shared" si="36"/>
        <v>1.0351421666793424E-6</v>
      </c>
      <c r="R190" s="61">
        <f t="shared" si="37"/>
        <v>4.232967990091365E-9</v>
      </c>
      <c r="S190" s="22">
        <f t="shared" si="38"/>
        <v>1.7918018005138132E-17</v>
      </c>
      <c r="T190" s="62">
        <v>298</v>
      </c>
      <c r="U190" s="59">
        <f t="shared" si="39"/>
        <v>288.065</v>
      </c>
      <c r="V190" s="63">
        <f t="shared" si="40"/>
        <v>0.58167928402624602</v>
      </c>
      <c r="W190" s="64">
        <f t="shared" si="41"/>
        <v>3.816623183517089</v>
      </c>
      <c r="X190" s="65">
        <f t="shared" si="31"/>
        <v>-1.1934095185147888E-7</v>
      </c>
      <c r="Y190" s="66">
        <f t="shared" si="32"/>
        <v>-1.1922150787391067E-7</v>
      </c>
      <c r="Z190" s="66">
        <f t="shared" si="33"/>
        <v>-1.1922162742100293E-7</v>
      </c>
      <c r="AA190" s="67">
        <f t="shared" si="34"/>
        <v>-1.1910230275122633E-7</v>
      </c>
      <c r="AB190" s="68">
        <f t="shared" si="43"/>
        <v>5.9619007499496263E-4</v>
      </c>
      <c r="AC190" s="69"/>
      <c r="AD190" s="70">
        <f t="shared" si="42"/>
        <v>5.9619007499496259</v>
      </c>
      <c r="AE190" s="70"/>
      <c r="AF190" s="74"/>
      <c r="AG190" s="71">
        <v>1840</v>
      </c>
    </row>
    <row r="191" spans="5:33">
      <c r="E191" s="73">
        <v>0.53476851851851848</v>
      </c>
      <c r="G191" s="58">
        <v>15.05</v>
      </c>
      <c r="H191" s="58">
        <v>6.03</v>
      </c>
      <c r="I191" s="58">
        <v>8.65</v>
      </c>
      <c r="J191" s="58">
        <v>15.11</v>
      </c>
      <c r="K191" s="58">
        <v>5.94</v>
      </c>
      <c r="L191" s="58">
        <v>10.24</v>
      </c>
      <c r="M191" s="59">
        <f t="shared" si="30"/>
        <v>15.08</v>
      </c>
      <c r="N191" s="59">
        <f t="shared" si="30"/>
        <v>5.9850000000000003</v>
      </c>
      <c r="O191" s="59">
        <f t="shared" si="30"/>
        <v>9.4450000000000003</v>
      </c>
      <c r="P191" s="60">
        <f t="shared" si="35"/>
        <v>0.19237066724309951</v>
      </c>
      <c r="Q191" s="22">
        <f t="shared" si="36"/>
        <v>1.0351421666793424E-6</v>
      </c>
      <c r="R191" s="61">
        <f t="shared" si="37"/>
        <v>4.2382476745707516E-9</v>
      </c>
      <c r="S191" s="22">
        <f t="shared" si="38"/>
        <v>1.7962743351004384E-17</v>
      </c>
      <c r="T191" s="62">
        <v>298</v>
      </c>
      <c r="U191" s="59">
        <f t="shared" si="39"/>
        <v>288.08</v>
      </c>
      <c r="V191" s="63">
        <f t="shared" si="40"/>
        <v>0.58077081496750693</v>
      </c>
      <c r="W191" s="64">
        <f t="shared" si="41"/>
        <v>3.8086478113606481</v>
      </c>
      <c r="X191" s="65">
        <f t="shared" si="31"/>
        <v>-1.1974381871814184E-7</v>
      </c>
      <c r="Y191" s="66">
        <f t="shared" si="32"/>
        <v>-1.1962332599786196E-7</v>
      </c>
      <c r="Z191" s="66">
        <f t="shared" si="33"/>
        <v>-1.1962344724416762E-7</v>
      </c>
      <c r="AA191" s="67">
        <f t="shared" si="34"/>
        <v>-1.1950307552618416E-7</v>
      </c>
      <c r="AB191" s="68">
        <f t="shared" si="43"/>
        <v>5.9499785911964174E-4</v>
      </c>
      <c r="AC191" s="69"/>
      <c r="AD191" s="70">
        <f t="shared" si="42"/>
        <v>5.9499785911964178</v>
      </c>
      <c r="AE191" s="70"/>
      <c r="AF191" s="74"/>
      <c r="AG191" s="71">
        <v>1850</v>
      </c>
    </row>
    <row r="192" spans="5:33">
      <c r="E192" s="73">
        <v>0.5348842592592592</v>
      </c>
      <c r="G192" s="58">
        <v>15.07</v>
      </c>
      <c r="H192" s="58">
        <v>6.03</v>
      </c>
      <c r="I192" s="58">
        <v>8.66</v>
      </c>
      <c r="J192" s="58">
        <v>15.12</v>
      </c>
      <c r="K192" s="58">
        <v>5.94</v>
      </c>
      <c r="L192" s="58">
        <v>10.23</v>
      </c>
      <c r="M192" s="59">
        <f t="shared" si="30"/>
        <v>15.094999999999999</v>
      </c>
      <c r="N192" s="59">
        <f t="shared" si="30"/>
        <v>5.9850000000000003</v>
      </c>
      <c r="O192" s="59">
        <f t="shared" si="30"/>
        <v>9.4450000000000003</v>
      </c>
      <c r="P192" s="60">
        <f t="shared" si="35"/>
        <v>0.19242021358693417</v>
      </c>
      <c r="Q192" s="22">
        <f t="shared" si="36"/>
        <v>1.0351421666793424E-6</v>
      </c>
      <c r="R192" s="61">
        <f t="shared" si="37"/>
        <v>4.2435339442802332E-9</v>
      </c>
      <c r="S192" s="22">
        <f t="shared" si="38"/>
        <v>1.8007580336258552E-17</v>
      </c>
      <c r="T192" s="62">
        <v>298</v>
      </c>
      <c r="U192" s="59">
        <f t="shared" si="39"/>
        <v>288.09500000000003</v>
      </c>
      <c r="V192" s="63">
        <f t="shared" si="40"/>
        <v>0.57986244050975255</v>
      </c>
      <c r="W192" s="64">
        <f t="shared" si="41"/>
        <v>3.8006899327606871</v>
      </c>
      <c r="X192" s="65">
        <f t="shared" si="31"/>
        <v>-1.2008312860345347E-7</v>
      </c>
      <c r="Y192" s="66">
        <f t="shared" si="32"/>
        <v>-1.199617079373014E-7</v>
      </c>
      <c r="Z192" s="66">
        <f t="shared" si="33"/>
        <v>-1.1996183071040319E-7</v>
      </c>
      <c r="AA192" s="67">
        <f t="shared" si="34"/>
        <v>-1.1984053256907166E-7</v>
      </c>
      <c r="AB192" s="68">
        <f t="shared" si="43"/>
        <v>5.9380162505176114E-4</v>
      </c>
      <c r="AC192" s="69"/>
      <c r="AD192" s="70">
        <f t="shared" si="42"/>
        <v>5.9380162505176113</v>
      </c>
      <c r="AE192" s="70"/>
      <c r="AF192" s="74"/>
      <c r="AG192" s="71">
        <v>1860</v>
      </c>
    </row>
    <row r="193" spans="5:33">
      <c r="E193" s="73">
        <v>0.53500000000000003</v>
      </c>
      <c r="G193" s="58">
        <v>15.08</v>
      </c>
      <c r="H193" s="58">
        <v>6.03</v>
      </c>
      <c r="I193" s="58">
        <v>8.67</v>
      </c>
      <c r="J193" s="58">
        <v>15.13</v>
      </c>
      <c r="K193" s="58">
        <v>5.94</v>
      </c>
      <c r="L193" s="58">
        <v>10.26</v>
      </c>
      <c r="M193" s="59">
        <f t="shared" si="30"/>
        <v>15.105</v>
      </c>
      <c r="N193" s="59">
        <f t="shared" si="30"/>
        <v>5.9850000000000003</v>
      </c>
      <c r="O193" s="59">
        <f t="shared" si="30"/>
        <v>9.4649999999999999</v>
      </c>
      <c r="P193" s="60">
        <f t="shared" si="35"/>
        <v>0.19286078276930183</v>
      </c>
      <c r="Q193" s="22">
        <f t="shared" si="36"/>
        <v>1.0351421666793424E-6</v>
      </c>
      <c r="R193" s="61">
        <f t="shared" si="37"/>
        <v>4.2470617866033995E-9</v>
      </c>
      <c r="S193" s="22">
        <f t="shared" si="38"/>
        <v>1.8037533819226858E-17</v>
      </c>
      <c r="T193" s="62">
        <v>298</v>
      </c>
      <c r="U193" s="59">
        <f t="shared" si="39"/>
        <v>288.10500000000002</v>
      </c>
      <c r="V193" s="63">
        <f t="shared" si="40"/>
        <v>0.57925691008672775</v>
      </c>
      <c r="W193" s="64">
        <f t="shared" si="41"/>
        <v>3.7953943791752209</v>
      </c>
      <c r="X193" s="65">
        <f t="shared" si="31"/>
        <v>-1.2048258897511833E-7</v>
      </c>
      <c r="Y193" s="66">
        <f t="shared" si="32"/>
        <v>-1.2036011171322168E-7</v>
      </c>
      <c r="Z193" s="66">
        <f t="shared" si="33"/>
        <v>-1.2036023621817968E-7</v>
      </c>
      <c r="AA193" s="67">
        <f t="shared" si="34"/>
        <v>-1.2023788320810855E-7</v>
      </c>
      <c r="AB193" s="68">
        <f t="shared" si="43"/>
        <v>5.9260200715431459E-4</v>
      </c>
      <c r="AC193" s="69"/>
      <c r="AD193" s="70">
        <f t="shared" si="42"/>
        <v>5.9260200715431459</v>
      </c>
      <c r="AE193" s="70"/>
      <c r="AF193" s="74"/>
      <c r="AG193" s="71">
        <v>1870</v>
      </c>
    </row>
    <row r="194" spans="5:33">
      <c r="E194" s="73">
        <v>0.53511574074074075</v>
      </c>
      <c r="G194" s="58">
        <v>15.09</v>
      </c>
      <c r="H194" s="58">
        <v>6.03</v>
      </c>
      <c r="I194" s="58">
        <v>8.59</v>
      </c>
      <c r="J194" s="58">
        <v>15.14</v>
      </c>
      <c r="K194" s="58">
        <v>5.94</v>
      </c>
      <c r="L194" s="58">
        <v>10.26</v>
      </c>
      <c r="M194" s="59">
        <f t="shared" si="30"/>
        <v>15.115</v>
      </c>
      <c r="N194" s="59">
        <f t="shared" si="30"/>
        <v>5.9850000000000003</v>
      </c>
      <c r="O194" s="59">
        <f t="shared" si="30"/>
        <v>9.4250000000000007</v>
      </c>
      <c r="P194" s="60">
        <f t="shared" si="35"/>
        <v>0.19207872099031309</v>
      </c>
      <c r="Q194" s="22">
        <f t="shared" si="36"/>
        <v>1.0351421666793424E-6</v>
      </c>
      <c r="R194" s="61">
        <f t="shared" si="37"/>
        <v>4.2505925617819689E-9</v>
      </c>
      <c r="S194" s="22">
        <f t="shared" si="38"/>
        <v>1.80675371262762E-17</v>
      </c>
      <c r="T194" s="62">
        <v>298</v>
      </c>
      <c r="U194" s="59">
        <f t="shared" si="39"/>
        <v>288.11500000000001</v>
      </c>
      <c r="V194" s="63">
        <f t="shared" si="40"/>
        <v>0.57865142169764239</v>
      </c>
      <c r="W194" s="64">
        <f t="shared" si="41"/>
        <v>3.7901065707894142</v>
      </c>
      <c r="X194" s="65">
        <f t="shared" si="31"/>
        <v>-1.2011685097915979E-7</v>
      </c>
      <c r="Y194" s="66">
        <f t="shared" si="32"/>
        <v>-1.1999486842254396E-7</v>
      </c>
      <c r="Z194" s="66">
        <f t="shared" si="33"/>
        <v>-1.1999499229978511E-7</v>
      </c>
      <c r="AA194" s="67">
        <f t="shared" si="34"/>
        <v>-1.1987313336880776E-7</v>
      </c>
      <c r="AB194" s="68">
        <f t="shared" si="43"/>
        <v>5.913984052075712E-4</v>
      </c>
      <c r="AC194" s="69"/>
      <c r="AD194" s="70">
        <f t="shared" si="42"/>
        <v>5.9139840520757119</v>
      </c>
      <c r="AE194" s="70"/>
      <c r="AF194" s="74"/>
      <c r="AG194" s="71">
        <v>1880</v>
      </c>
    </row>
    <row r="195" spans="5:33">
      <c r="E195" s="73">
        <v>0.53523148148148147</v>
      </c>
      <c r="G195" s="58">
        <v>15.1</v>
      </c>
      <c r="H195" s="58">
        <v>6.03</v>
      </c>
      <c r="I195" s="58">
        <v>8.58</v>
      </c>
      <c r="J195" s="58">
        <v>15.15</v>
      </c>
      <c r="K195" s="58">
        <v>5.94</v>
      </c>
      <c r="L195" s="58">
        <v>10.23</v>
      </c>
      <c r="M195" s="59">
        <f t="shared" si="30"/>
        <v>15.125</v>
      </c>
      <c r="N195" s="59">
        <f t="shared" si="30"/>
        <v>5.9850000000000003</v>
      </c>
      <c r="O195" s="59">
        <f t="shared" si="30"/>
        <v>9.4050000000000011</v>
      </c>
      <c r="P195" s="60">
        <f t="shared" si="35"/>
        <v>0.19170405463064541</v>
      </c>
      <c r="Q195" s="22">
        <f t="shared" si="36"/>
        <v>1.0351421666793424E-6</v>
      </c>
      <c r="R195" s="61">
        <f t="shared" si="37"/>
        <v>4.2541262722541571E-9</v>
      </c>
      <c r="S195" s="22">
        <f t="shared" si="38"/>
        <v>1.8097590340283049E-17</v>
      </c>
      <c r="T195" s="62">
        <v>298</v>
      </c>
      <c r="U195" s="59">
        <f t="shared" si="39"/>
        <v>288.125</v>
      </c>
      <c r="V195" s="63">
        <f t="shared" si="40"/>
        <v>0.57804597533811775</v>
      </c>
      <c r="W195" s="64">
        <f t="shared" si="41"/>
        <v>3.7848264957514939</v>
      </c>
      <c r="X195" s="65">
        <f t="shared" si="31"/>
        <v>-1.2000549839038153E-7</v>
      </c>
      <c r="Y195" s="66">
        <f t="shared" si="32"/>
        <v>-1.198834943466155E-7</v>
      </c>
      <c r="Z195" s="66">
        <f t="shared" si="33"/>
        <v>-1.1988361838248798E-7</v>
      </c>
      <c r="AA195" s="67">
        <f t="shared" si="34"/>
        <v>-1.1976173812239135E-7</v>
      </c>
      <c r="AB195" s="68">
        <f t="shared" si="43"/>
        <v>5.901984556979168E-4</v>
      </c>
      <c r="AC195" s="69"/>
      <c r="AD195" s="70">
        <f t="shared" si="42"/>
        <v>5.9019845569791682</v>
      </c>
      <c r="AE195" s="70"/>
      <c r="AF195" s="74"/>
      <c r="AG195" s="71">
        <v>1890</v>
      </c>
    </row>
    <row r="196" spans="5:33">
      <c r="E196" s="73">
        <v>0.5353472222222222</v>
      </c>
      <c r="G196" s="58">
        <v>15.11</v>
      </c>
      <c r="H196" s="58">
        <v>6.03</v>
      </c>
      <c r="I196" s="58">
        <v>8.6199999999999992</v>
      </c>
      <c r="J196" s="58">
        <v>15.16</v>
      </c>
      <c r="K196" s="58">
        <v>5.94</v>
      </c>
      <c r="L196" s="58">
        <v>10.23</v>
      </c>
      <c r="M196" s="59">
        <f t="shared" si="30"/>
        <v>15.135</v>
      </c>
      <c r="N196" s="59">
        <f t="shared" si="30"/>
        <v>5.9850000000000003</v>
      </c>
      <c r="O196" s="59">
        <f t="shared" si="30"/>
        <v>9.4250000000000007</v>
      </c>
      <c r="P196" s="60">
        <f t="shared" si="35"/>
        <v>0.19214472785985032</v>
      </c>
      <c r="Q196" s="22">
        <f t="shared" si="36"/>
        <v>1.0351421666793424E-6</v>
      </c>
      <c r="R196" s="61">
        <f t="shared" si="37"/>
        <v>4.2576629204602083E-9</v>
      </c>
      <c r="S196" s="22">
        <f t="shared" si="38"/>
        <v>1.8127693544261748E-17</v>
      </c>
      <c r="T196" s="62">
        <v>298</v>
      </c>
      <c r="U196" s="59">
        <f t="shared" si="39"/>
        <v>288.13499999999999</v>
      </c>
      <c r="V196" s="63">
        <f t="shared" si="40"/>
        <v>0.57744057100378132</v>
      </c>
      <c r="W196" s="64">
        <f t="shared" si="41"/>
        <v>3.7795541422286592</v>
      </c>
      <c r="X196" s="65">
        <f t="shared" si="31"/>
        <v>-1.2040443013594656E-7</v>
      </c>
      <c r="Y196" s="66">
        <f t="shared" si="32"/>
        <v>-1.202813636151385E-7</v>
      </c>
      <c r="Z196" s="66">
        <f t="shared" si="33"/>
        <v>-1.2028148940260767E-7</v>
      </c>
      <c r="AA196" s="67">
        <f t="shared" si="34"/>
        <v>-1.201585484121316E-7</v>
      </c>
      <c r="AB196" s="68">
        <f t="shared" si="43"/>
        <v>5.8899961992796518E-4</v>
      </c>
      <c r="AC196" s="69"/>
      <c r="AD196" s="70">
        <f t="shared" si="42"/>
        <v>5.8899961992796515</v>
      </c>
      <c r="AE196" s="70"/>
      <c r="AF196" s="74"/>
      <c r="AG196" s="71">
        <v>1900</v>
      </c>
    </row>
    <row r="197" spans="5:33">
      <c r="E197" s="73">
        <v>0.53546296296296292</v>
      </c>
      <c r="G197" s="58">
        <v>15.12</v>
      </c>
      <c r="H197" s="58">
        <v>6.03</v>
      </c>
      <c r="I197" s="58">
        <v>8.6</v>
      </c>
      <c r="J197" s="58">
        <v>15.18</v>
      </c>
      <c r="K197" s="58">
        <v>5.94</v>
      </c>
      <c r="L197" s="58">
        <v>10.23</v>
      </c>
      <c r="M197" s="59">
        <f t="shared" si="30"/>
        <v>15.149999999999999</v>
      </c>
      <c r="N197" s="59">
        <f t="shared" si="30"/>
        <v>5.9850000000000003</v>
      </c>
      <c r="O197" s="59">
        <f t="shared" si="30"/>
        <v>9.4149999999999991</v>
      </c>
      <c r="P197" s="60">
        <f t="shared" si="35"/>
        <v>0.19199034314879596</v>
      </c>
      <c r="Q197" s="22">
        <f t="shared" si="36"/>
        <v>1.0351421666793424E-6</v>
      </c>
      <c r="R197" s="61">
        <f t="shared" si="37"/>
        <v>4.2629734063632983E-9</v>
      </c>
      <c r="S197" s="22">
        <f t="shared" si="38"/>
        <v>1.8172942263360703E-17</v>
      </c>
      <c r="T197" s="62">
        <v>298</v>
      </c>
      <c r="U197" s="59">
        <f t="shared" si="39"/>
        <v>288.14999999999998</v>
      </c>
      <c r="V197" s="63">
        <f t="shared" si="40"/>
        <v>0.5765325432899322</v>
      </c>
      <c r="W197" s="64">
        <f t="shared" si="41"/>
        <v>3.7716600639473357</v>
      </c>
      <c r="X197" s="65">
        <f t="shared" si="31"/>
        <v>-1.2061360814282143E-7</v>
      </c>
      <c r="Y197" s="66">
        <f t="shared" si="32"/>
        <v>-1.2048986093686305E-7</v>
      </c>
      <c r="Z197" s="66">
        <f t="shared" si="33"/>
        <v>-1.2048998789907917E-7</v>
      </c>
      <c r="AA197" s="67">
        <f t="shared" si="34"/>
        <v>-1.2036636739481539E-7</v>
      </c>
      <c r="AB197" s="68">
        <f t="shared" si="43"/>
        <v>5.8779680545365919E-4</v>
      </c>
      <c r="AC197" s="69"/>
      <c r="AD197" s="70">
        <f t="shared" si="42"/>
        <v>5.8779680545365922</v>
      </c>
      <c r="AE197" s="70"/>
      <c r="AF197" s="74"/>
      <c r="AG197" s="71">
        <v>1910</v>
      </c>
    </row>
    <row r="198" spans="5:33">
      <c r="E198" s="73">
        <v>0.53557870370370364</v>
      </c>
      <c r="G198" s="58">
        <v>15.13</v>
      </c>
      <c r="H198" s="58">
        <v>6.03</v>
      </c>
      <c r="I198" s="58">
        <v>8.61</v>
      </c>
      <c r="J198" s="58">
        <v>15.19</v>
      </c>
      <c r="K198" s="58">
        <v>5.94</v>
      </c>
      <c r="L198" s="58">
        <v>10.25</v>
      </c>
      <c r="M198" s="59">
        <f t="shared" ref="M198:O222" si="44">(G198+J198)/2</f>
        <v>15.16</v>
      </c>
      <c r="N198" s="59">
        <f t="shared" si="44"/>
        <v>5.9850000000000003</v>
      </c>
      <c r="O198" s="59">
        <f t="shared" si="44"/>
        <v>9.43</v>
      </c>
      <c r="P198" s="60">
        <f t="shared" si="35"/>
        <v>0.19232927761753141</v>
      </c>
      <c r="Q198" s="22">
        <f t="shared" si="36"/>
        <v>1.0351421666793424E-6</v>
      </c>
      <c r="R198" s="61">
        <f t="shared" si="37"/>
        <v>4.2665174095933821E-9</v>
      </c>
      <c r="S198" s="22">
        <f t="shared" si="38"/>
        <v>1.8203170806363425E-17</v>
      </c>
      <c r="T198" s="62">
        <v>298</v>
      </c>
      <c r="U198" s="59">
        <f t="shared" si="39"/>
        <v>288.16000000000003</v>
      </c>
      <c r="V198" s="63">
        <f t="shared" si="40"/>
        <v>0.57592724399941664</v>
      </c>
      <c r="W198" s="64">
        <f t="shared" si="41"/>
        <v>3.7664069625673768</v>
      </c>
      <c r="X198" s="65">
        <f t="shared" ref="X198:X261" si="45">-($B$2/W198)*P198*S198*AB198</f>
        <v>-1.2094788171364762E-7</v>
      </c>
      <c r="Y198" s="66">
        <f t="shared" ref="Y198:Y261" si="46">-(AB198+(5*X198))*$B$2*S198*P198/W198</f>
        <v>-1.2082319204488957E-7</v>
      </c>
      <c r="Z198" s="66">
        <f t="shared" ref="Z198:Z261" si="47">-(AB198+5*Y198)*$B$2*P198*S198/W198</f>
        <v>-1.2082332059210572E-7</v>
      </c>
      <c r="AA198" s="67">
        <f t="shared" ref="AA198:AA261" si="48">-(AB198+(10*Z198))*$B$2*P198*S198/W198</f>
        <v>-1.2069875920551559E-7</v>
      </c>
      <c r="AB198" s="68">
        <f t="shared" si="43"/>
        <v>5.8659190599831003E-4</v>
      </c>
      <c r="AC198" s="69"/>
      <c r="AD198" s="70">
        <f t="shared" si="42"/>
        <v>5.8659190599831001</v>
      </c>
      <c r="AE198" s="70"/>
      <c r="AF198" s="74"/>
      <c r="AG198" s="71">
        <v>1920</v>
      </c>
    </row>
    <row r="199" spans="5:33">
      <c r="E199" s="73">
        <v>0.53569444444444447</v>
      </c>
      <c r="G199" s="58">
        <v>15.14</v>
      </c>
      <c r="H199" s="58">
        <v>6.03</v>
      </c>
      <c r="I199" s="58">
        <v>8.61</v>
      </c>
      <c r="J199" s="58">
        <v>15.2</v>
      </c>
      <c r="K199" s="58">
        <v>5.94</v>
      </c>
      <c r="L199" s="58">
        <v>10.26</v>
      </c>
      <c r="M199" s="59">
        <f t="shared" si="44"/>
        <v>15.17</v>
      </c>
      <c r="N199" s="59">
        <f t="shared" si="44"/>
        <v>5.9850000000000003</v>
      </c>
      <c r="O199" s="59">
        <f t="shared" si="44"/>
        <v>9.4349999999999987</v>
      </c>
      <c r="P199" s="60">
        <f t="shared" ref="P199:P262" si="49">((O199/32000)*(1/((-0.026*M199+1.9067)/1000)))/1.013</f>
        <v>0.19246433886912151</v>
      </c>
      <c r="Q199" s="22">
        <f t="shared" ref="Q199:Q262" si="50">POWER(10, -N199)</f>
        <v>1.0351421666793424E-6</v>
      </c>
      <c r="R199" s="61">
        <f t="shared" ref="R199:R262" si="51">(0.00000000000001*(0.1253*EXP(0.0831*M199)))/Q199</f>
        <v>4.2700643591141649E-9</v>
      </c>
      <c r="S199" s="22">
        <f t="shared" ref="S199:S262" si="52">POWER(R199, 2)</f>
        <v>1.8233449630977063E-17</v>
      </c>
      <c r="T199" s="62">
        <v>298</v>
      </c>
      <c r="U199" s="59">
        <f t="shared" ref="U199:U262" si="53">273+M199</f>
        <v>288.17</v>
      </c>
      <c r="V199" s="63">
        <f t="shared" ref="V199:V262" si="54">((1/U199)-(1/298))*5026</f>
        <v>0.57532198671878143</v>
      </c>
      <c r="W199" s="64">
        <f t="shared" ref="W199:W262" si="55">POWER(10,V199)</f>
        <v>3.7611615414361612</v>
      </c>
      <c r="X199" s="65">
        <f t="shared" si="45"/>
        <v>-1.2115315613873943E-7</v>
      </c>
      <c r="Y199" s="66">
        <f t="shared" si="46"/>
        <v>-1.210277846267394E-7</v>
      </c>
      <c r="Z199" s="66">
        <f t="shared" si="47"/>
        <v>-1.2102791436348354E-7</v>
      </c>
      <c r="AA199" s="67">
        <f t="shared" si="48"/>
        <v>-1.2090267231971974E-7</v>
      </c>
      <c r="AB199" s="68">
        <f t="shared" si="43"/>
        <v>5.8538367322132144E-4</v>
      </c>
      <c r="AC199" s="69"/>
      <c r="AD199" s="70">
        <f t="shared" ref="AD199:AD262" si="56">AB199*10000</f>
        <v>5.8538367322132148</v>
      </c>
      <c r="AE199" s="70"/>
      <c r="AF199" s="74"/>
      <c r="AG199" s="71">
        <v>1930</v>
      </c>
    </row>
    <row r="200" spans="5:33">
      <c r="E200" s="73">
        <v>0.53581018518518519</v>
      </c>
      <c r="G200" s="58">
        <v>15.16</v>
      </c>
      <c r="H200" s="58">
        <v>6.03</v>
      </c>
      <c r="I200" s="58">
        <v>8.6</v>
      </c>
      <c r="J200" s="58">
        <v>15.21</v>
      </c>
      <c r="K200" s="58">
        <v>5.94</v>
      </c>
      <c r="L200" s="58">
        <v>10.210000000000001</v>
      </c>
      <c r="M200" s="59">
        <f t="shared" si="44"/>
        <v>15.185</v>
      </c>
      <c r="N200" s="59">
        <f t="shared" si="44"/>
        <v>5.9850000000000003</v>
      </c>
      <c r="O200" s="59">
        <f t="shared" si="44"/>
        <v>9.4050000000000011</v>
      </c>
      <c r="P200" s="60">
        <f t="shared" si="49"/>
        <v>0.19190185891880382</v>
      </c>
      <c r="Q200" s="22">
        <f t="shared" si="50"/>
        <v>1.0351421666793424E-6</v>
      </c>
      <c r="R200" s="61">
        <f t="shared" si="51"/>
        <v>4.2753903130489848E-9</v>
      </c>
      <c r="S200" s="22">
        <f t="shared" si="52"/>
        <v>1.8278962328913095E-17</v>
      </c>
      <c r="T200" s="62">
        <v>298</v>
      </c>
      <c r="U200" s="59">
        <f t="shared" si="53"/>
        <v>288.185</v>
      </c>
      <c r="V200" s="63">
        <f t="shared" si="54"/>
        <v>0.57441417955677987</v>
      </c>
      <c r="W200" s="64">
        <f t="shared" si="55"/>
        <v>3.7533077845118612</v>
      </c>
      <c r="X200" s="65">
        <f t="shared" si="45"/>
        <v>-1.211031147676129E-7</v>
      </c>
      <c r="Y200" s="66">
        <f t="shared" si="46"/>
        <v>-1.2097758727402768E-7</v>
      </c>
      <c r="Z200" s="66">
        <f t="shared" si="47"/>
        <v>-1.2097771738754022E-7</v>
      </c>
      <c r="AA200" s="67">
        <f t="shared" si="48"/>
        <v>-1.2085231973773343E-7</v>
      </c>
      <c r="AB200" s="68">
        <f t="shared" ref="AB200:AB263" si="57">AB199+10*(0.166666666666666*(X199+2*Y199+2*Z199+AA199))</f>
        <v>5.8417339451058989E-4</v>
      </c>
      <c r="AC200" s="69"/>
      <c r="AD200" s="70">
        <f t="shared" si="56"/>
        <v>5.8417339451058989</v>
      </c>
      <c r="AE200" s="70"/>
      <c r="AF200" s="74"/>
      <c r="AG200" s="71">
        <v>1940</v>
      </c>
    </row>
    <row r="201" spans="5:33">
      <c r="E201" s="73">
        <v>0.53592592592592592</v>
      </c>
      <c r="G201" s="58">
        <v>15.17</v>
      </c>
      <c r="H201" s="58">
        <v>6.03</v>
      </c>
      <c r="I201" s="58">
        <v>8.6</v>
      </c>
      <c r="J201" s="58">
        <v>15.22</v>
      </c>
      <c r="K201" s="58">
        <v>5.94</v>
      </c>
      <c r="L201" s="58">
        <v>10.199999999999999</v>
      </c>
      <c r="M201" s="59">
        <f t="shared" si="44"/>
        <v>15.195</v>
      </c>
      <c r="N201" s="59">
        <f t="shared" si="44"/>
        <v>5.9850000000000003</v>
      </c>
      <c r="O201" s="59">
        <f t="shared" si="44"/>
        <v>9.3999999999999986</v>
      </c>
      <c r="P201" s="60">
        <f t="shared" si="49"/>
        <v>0.19183282725493411</v>
      </c>
      <c r="Q201" s="22">
        <f t="shared" si="50"/>
        <v>1.0351421666793424E-6</v>
      </c>
      <c r="R201" s="61">
        <f t="shared" si="51"/>
        <v>4.2789446390170279E-9</v>
      </c>
      <c r="S201" s="22">
        <f t="shared" si="52"/>
        <v>1.8309367223772563E-17</v>
      </c>
      <c r="T201" s="62">
        <v>298</v>
      </c>
      <c r="U201" s="59">
        <f t="shared" si="53"/>
        <v>288.19499999999999</v>
      </c>
      <c r="V201" s="63">
        <f t="shared" si="54"/>
        <v>0.57380902728170124</v>
      </c>
      <c r="W201" s="64">
        <f t="shared" si="55"/>
        <v>3.7480815126455442</v>
      </c>
      <c r="X201" s="65">
        <f t="shared" si="45"/>
        <v>-1.2117853197102102E-7</v>
      </c>
      <c r="Y201" s="66">
        <f t="shared" si="46"/>
        <v>-1.2105258726226885E-7</v>
      </c>
      <c r="Z201" s="66">
        <f t="shared" si="47"/>
        <v>-1.2105271816061698E-7</v>
      </c>
      <c r="AA201" s="67">
        <f t="shared" si="48"/>
        <v>-1.2092690407811931E-7</v>
      </c>
      <c r="AB201" s="68">
        <f t="shared" si="57"/>
        <v>5.8296361777087572E-4</v>
      </c>
      <c r="AC201" s="69"/>
      <c r="AD201" s="70">
        <f t="shared" si="56"/>
        <v>5.8296361777087569</v>
      </c>
      <c r="AE201" s="70"/>
      <c r="AF201" s="74"/>
      <c r="AG201" s="71">
        <v>1950</v>
      </c>
    </row>
    <row r="202" spans="5:33">
      <c r="E202" s="73">
        <v>0.53604166666666664</v>
      </c>
      <c r="G202" s="58">
        <v>15.18</v>
      </c>
      <c r="H202" s="58">
        <v>6.03</v>
      </c>
      <c r="I202" s="58">
        <v>8.56</v>
      </c>
      <c r="J202" s="58">
        <v>15.23</v>
      </c>
      <c r="K202" s="58">
        <v>5.94</v>
      </c>
      <c r="L202" s="58">
        <v>10.23</v>
      </c>
      <c r="M202" s="59">
        <f t="shared" si="44"/>
        <v>15.205</v>
      </c>
      <c r="N202" s="59">
        <f t="shared" si="44"/>
        <v>5.9850000000000003</v>
      </c>
      <c r="O202" s="59">
        <f t="shared" si="44"/>
        <v>9.3949999999999996</v>
      </c>
      <c r="P202" s="60">
        <f t="shared" si="49"/>
        <v>0.19176377184011986</v>
      </c>
      <c r="Q202" s="22">
        <f t="shared" si="50"/>
        <v>1.0351421666793424E-6</v>
      </c>
      <c r="R202" s="61">
        <f t="shared" si="51"/>
        <v>4.2825019198575305E-9</v>
      </c>
      <c r="S202" s="22">
        <f t="shared" si="52"/>
        <v>1.8339822693583435E-17</v>
      </c>
      <c r="T202" s="62">
        <v>298</v>
      </c>
      <c r="U202" s="59">
        <f t="shared" si="53"/>
        <v>288.20499999999998</v>
      </c>
      <c r="V202" s="63">
        <f t="shared" si="54"/>
        <v>0.573203917001195</v>
      </c>
      <c r="W202" s="64">
        <f t="shared" si="55"/>
        <v>3.7428628799916064</v>
      </c>
      <c r="X202" s="65">
        <f t="shared" si="45"/>
        <v>-1.2125327519072572E-7</v>
      </c>
      <c r="Y202" s="66">
        <f t="shared" si="46"/>
        <v>-1.211269126756719E-7</v>
      </c>
      <c r="Z202" s="66">
        <f t="shared" si="47"/>
        <v>-1.2112704436271446E-7</v>
      </c>
      <c r="AA202" s="67">
        <f t="shared" si="48"/>
        <v>-1.2100081326023133E-7</v>
      </c>
      <c r="AB202" s="68">
        <f t="shared" si="57"/>
        <v>5.8175309102605091E-4</v>
      </c>
      <c r="AC202" s="69"/>
      <c r="AD202" s="70">
        <f t="shared" si="56"/>
        <v>5.8175309102605093</v>
      </c>
      <c r="AE202" s="70"/>
      <c r="AF202" s="74"/>
      <c r="AG202" s="71">
        <v>1960</v>
      </c>
    </row>
    <row r="203" spans="5:33">
      <c r="E203" s="73">
        <v>0.53615740740740736</v>
      </c>
      <c r="G203" s="58">
        <v>15.19</v>
      </c>
      <c r="H203" s="58">
        <v>6.03</v>
      </c>
      <c r="I203" s="58">
        <v>8.57</v>
      </c>
      <c r="J203" s="58">
        <v>15.24</v>
      </c>
      <c r="K203" s="58">
        <v>5.94</v>
      </c>
      <c r="L203" s="58">
        <v>10.23</v>
      </c>
      <c r="M203" s="59">
        <f t="shared" si="44"/>
        <v>15.215</v>
      </c>
      <c r="N203" s="59">
        <f t="shared" si="44"/>
        <v>5.9850000000000003</v>
      </c>
      <c r="O203" s="59">
        <f t="shared" si="44"/>
        <v>9.4</v>
      </c>
      <c r="P203" s="60">
        <f t="shared" si="49"/>
        <v>0.19189884036461685</v>
      </c>
      <c r="Q203" s="22">
        <f t="shared" si="50"/>
        <v>1.0351421666793424E-6</v>
      </c>
      <c r="R203" s="61">
        <f t="shared" si="51"/>
        <v>4.2860621580270114E-9</v>
      </c>
      <c r="S203" s="22">
        <f t="shared" si="52"/>
        <v>1.8370328822471162E-17</v>
      </c>
      <c r="T203" s="62">
        <v>298</v>
      </c>
      <c r="U203" s="59">
        <f t="shared" si="53"/>
        <v>288.21499999999997</v>
      </c>
      <c r="V203" s="63">
        <f t="shared" si="54"/>
        <v>0.57259884871088884</v>
      </c>
      <c r="W203" s="64">
        <f t="shared" si="55"/>
        <v>3.7376518748674381</v>
      </c>
      <c r="X203" s="65">
        <f t="shared" si="45"/>
        <v>-1.2145655043998677E-7</v>
      </c>
      <c r="Y203" s="66">
        <f t="shared" si="46"/>
        <v>-1.2132949935502949E-7</v>
      </c>
      <c r="Z203" s="66">
        <f t="shared" si="47"/>
        <v>-1.2132963225834455E-7</v>
      </c>
      <c r="AA203" s="67">
        <f t="shared" si="48"/>
        <v>-1.2120271379865209E-7</v>
      </c>
      <c r="AB203" s="68">
        <f t="shared" si="57"/>
        <v>5.8054182102183804E-4</v>
      </c>
      <c r="AC203" s="69"/>
      <c r="AD203" s="70">
        <f t="shared" si="56"/>
        <v>5.80541821021838</v>
      </c>
      <c r="AE203" s="70"/>
      <c r="AF203" s="74"/>
      <c r="AG203" s="71">
        <v>1970</v>
      </c>
    </row>
    <row r="204" spans="5:33">
      <c r="E204" s="73">
        <v>0.53627314814814819</v>
      </c>
      <c r="G204" s="58">
        <v>15.21</v>
      </c>
      <c r="H204" s="58">
        <v>6.03</v>
      </c>
      <c r="I204" s="58">
        <v>8.61</v>
      </c>
      <c r="J204" s="58">
        <v>15.26</v>
      </c>
      <c r="K204" s="58">
        <v>5.94</v>
      </c>
      <c r="L204" s="58">
        <v>10.18</v>
      </c>
      <c r="M204" s="59">
        <f t="shared" si="44"/>
        <v>15.234999999999999</v>
      </c>
      <c r="N204" s="59">
        <f t="shared" si="44"/>
        <v>5.9850000000000003</v>
      </c>
      <c r="O204" s="59">
        <f t="shared" si="44"/>
        <v>9.3949999999999996</v>
      </c>
      <c r="P204" s="60">
        <f t="shared" si="49"/>
        <v>0.19186278993373579</v>
      </c>
      <c r="Q204" s="22">
        <f t="shared" si="50"/>
        <v>1.0351421666793424E-6</v>
      </c>
      <c r="R204" s="61">
        <f t="shared" si="51"/>
        <v>4.2931915161891991E-9</v>
      </c>
      <c r="S204" s="22">
        <f t="shared" si="52"/>
        <v>1.8431493394678914E-17</v>
      </c>
      <c r="T204" s="62">
        <v>298</v>
      </c>
      <c r="U204" s="59">
        <f t="shared" si="53"/>
        <v>288.23500000000001</v>
      </c>
      <c r="V204" s="63">
        <f t="shared" si="54"/>
        <v>0.57138883808339092</v>
      </c>
      <c r="W204" s="64">
        <f t="shared" si="55"/>
        <v>3.7272527005711438</v>
      </c>
      <c r="X204" s="65">
        <f t="shared" si="45"/>
        <v>-1.2192263916187484E-7</v>
      </c>
      <c r="Y204" s="66">
        <f t="shared" si="46"/>
        <v>-1.217943429595039E-7</v>
      </c>
      <c r="Z204" s="66">
        <f t="shared" si="47"/>
        <v>-1.2179447796245047E-7</v>
      </c>
      <c r="AA204" s="67">
        <f t="shared" si="48"/>
        <v>-1.2166631647890553E-7</v>
      </c>
      <c r="AB204" s="68">
        <f t="shared" si="57"/>
        <v>5.7932852514272905E-4</v>
      </c>
      <c r="AC204" s="69"/>
      <c r="AD204" s="70">
        <f t="shared" si="56"/>
        <v>5.7932852514272906</v>
      </c>
      <c r="AE204" s="70"/>
      <c r="AF204" s="74"/>
      <c r="AG204" s="71">
        <v>1980</v>
      </c>
    </row>
    <row r="205" spans="5:33">
      <c r="E205" s="73">
        <v>0.53638888888888892</v>
      </c>
      <c r="G205" s="58">
        <v>15.22</v>
      </c>
      <c r="H205" s="58">
        <v>6.03</v>
      </c>
      <c r="I205" s="58">
        <v>8.57</v>
      </c>
      <c r="J205" s="58">
        <v>15.27</v>
      </c>
      <c r="K205" s="58">
        <v>5.94</v>
      </c>
      <c r="L205" s="58">
        <v>10.16</v>
      </c>
      <c r="M205" s="59">
        <f t="shared" si="44"/>
        <v>15.245000000000001</v>
      </c>
      <c r="N205" s="59">
        <f t="shared" si="44"/>
        <v>5.9850000000000003</v>
      </c>
      <c r="O205" s="59">
        <f t="shared" si="44"/>
        <v>9.3650000000000002</v>
      </c>
      <c r="P205" s="60">
        <f t="shared" si="49"/>
        <v>0.19128305929284142</v>
      </c>
      <c r="Q205" s="22">
        <f t="shared" si="50"/>
        <v>1.0351421666793424E-6</v>
      </c>
      <c r="R205" s="61">
        <f t="shared" si="51"/>
        <v>4.2967606411051649E-9</v>
      </c>
      <c r="S205" s="22">
        <f t="shared" si="52"/>
        <v>1.8462152006950468E-17</v>
      </c>
      <c r="T205" s="62">
        <v>298</v>
      </c>
      <c r="U205" s="59">
        <f t="shared" si="53"/>
        <v>288.245</v>
      </c>
      <c r="V205" s="63">
        <f t="shared" si="54"/>
        <v>0.57078389573746524</v>
      </c>
      <c r="W205" s="64">
        <f t="shared" si="55"/>
        <v>3.7220645081269375</v>
      </c>
      <c r="X205" s="65">
        <f t="shared" si="45"/>
        <v>-1.2166981662958286E-7</v>
      </c>
      <c r="Y205" s="66">
        <f t="shared" si="46"/>
        <v>-1.215417827830319E-7</v>
      </c>
      <c r="Z205" s="66">
        <f t="shared" si="47"/>
        <v>-1.2154191751378367E-7</v>
      </c>
      <c r="AA205" s="67">
        <f t="shared" si="48"/>
        <v>-1.2141401811442858E-7</v>
      </c>
      <c r="AB205" s="68">
        <f t="shared" si="57"/>
        <v>5.7811058081358793E-4</v>
      </c>
      <c r="AC205" s="69"/>
      <c r="AD205" s="70">
        <f t="shared" si="56"/>
        <v>5.7811058081358793</v>
      </c>
      <c r="AE205" s="70"/>
      <c r="AF205" s="74"/>
      <c r="AG205" s="71">
        <v>1990</v>
      </c>
    </row>
    <row r="206" spans="5:33">
      <c r="E206" s="73">
        <v>0.53650462962962964</v>
      </c>
      <c r="G206" s="58">
        <v>15.23</v>
      </c>
      <c r="H206" s="58">
        <v>6.03</v>
      </c>
      <c r="I206" s="58">
        <v>8.57</v>
      </c>
      <c r="J206" s="58">
        <v>15.28</v>
      </c>
      <c r="K206" s="58">
        <v>5.94</v>
      </c>
      <c r="L206" s="58">
        <v>10.19</v>
      </c>
      <c r="M206" s="59">
        <f t="shared" si="44"/>
        <v>15.254999999999999</v>
      </c>
      <c r="N206" s="59">
        <f t="shared" si="44"/>
        <v>5.9850000000000003</v>
      </c>
      <c r="O206" s="59">
        <f t="shared" si="44"/>
        <v>9.379999999999999</v>
      </c>
      <c r="P206" s="60">
        <f t="shared" si="49"/>
        <v>0.19162242637353205</v>
      </c>
      <c r="Q206" s="22">
        <f t="shared" si="50"/>
        <v>1.0351421666793424E-6</v>
      </c>
      <c r="R206" s="61">
        <f t="shared" si="51"/>
        <v>4.3003327331966231E-9</v>
      </c>
      <c r="S206" s="22">
        <f t="shared" si="52"/>
        <v>1.849286161620234E-17</v>
      </c>
      <c r="T206" s="62">
        <v>298</v>
      </c>
      <c r="U206" s="59">
        <f t="shared" si="53"/>
        <v>288.255</v>
      </c>
      <c r="V206" s="63">
        <f t="shared" si="54"/>
        <v>0.57017899536426064</v>
      </c>
      <c r="W206" s="64">
        <f t="shared" si="55"/>
        <v>3.716883896668183</v>
      </c>
      <c r="X206" s="65">
        <f t="shared" si="45"/>
        <v>-1.2200155219173231E-7</v>
      </c>
      <c r="Y206" s="66">
        <f t="shared" si="46"/>
        <v>-1.2187254800071675E-7</v>
      </c>
      <c r="Z206" s="66">
        <f t="shared" si="47"/>
        <v>-1.2187268440948369E-7</v>
      </c>
      <c r="AA206" s="67">
        <f t="shared" si="48"/>
        <v>-1.2174381633875836E-7</v>
      </c>
      <c r="AB206" s="68">
        <f t="shared" si="57"/>
        <v>5.768951620880252E-4</v>
      </c>
      <c r="AC206" s="69"/>
      <c r="AD206" s="70">
        <f t="shared" si="56"/>
        <v>5.7689516208802516</v>
      </c>
      <c r="AE206" s="70"/>
      <c r="AF206" s="74"/>
      <c r="AG206" s="71">
        <v>2000</v>
      </c>
    </row>
    <row r="207" spans="5:33">
      <c r="E207" s="73">
        <v>0.53662037037037036</v>
      </c>
      <c r="G207" s="58">
        <v>15.24</v>
      </c>
      <c r="H207" s="58">
        <v>6.03</v>
      </c>
      <c r="I207" s="58">
        <v>8.6</v>
      </c>
      <c r="J207" s="58">
        <v>15.29</v>
      </c>
      <c r="K207" s="58">
        <v>5.94</v>
      </c>
      <c r="L207" s="58">
        <v>10.17</v>
      </c>
      <c r="M207" s="59">
        <f t="shared" si="44"/>
        <v>15.265000000000001</v>
      </c>
      <c r="N207" s="59">
        <f t="shared" si="44"/>
        <v>5.9850000000000003</v>
      </c>
      <c r="O207" s="59">
        <f t="shared" si="44"/>
        <v>9.3849999999999998</v>
      </c>
      <c r="P207" s="60">
        <f t="shared" si="49"/>
        <v>0.19175758685613004</v>
      </c>
      <c r="Q207" s="22">
        <f t="shared" si="50"/>
        <v>1.0351421666793424E-6</v>
      </c>
      <c r="R207" s="61">
        <f t="shared" si="51"/>
        <v>4.3039077949303279E-9</v>
      </c>
      <c r="S207" s="22">
        <f t="shared" si="52"/>
        <v>1.8523622307262038E-17</v>
      </c>
      <c r="T207" s="62">
        <v>298</v>
      </c>
      <c r="U207" s="59">
        <f t="shared" si="53"/>
        <v>288.26499999999999</v>
      </c>
      <c r="V207" s="63">
        <f t="shared" si="54"/>
        <v>0.56957413695940917</v>
      </c>
      <c r="W207" s="64">
        <f t="shared" si="55"/>
        <v>3.7117108546051694</v>
      </c>
      <c r="X207" s="65">
        <f t="shared" si="45"/>
        <v>-1.2220241495741115E-7</v>
      </c>
      <c r="Y207" s="66">
        <f t="shared" si="46"/>
        <v>-1.22072711626726E-7</v>
      </c>
      <c r="Z207" s="66">
        <f t="shared" si="47"/>
        <v>-1.2207284929138668E-7</v>
      </c>
      <c r="AA207" s="67">
        <f t="shared" si="48"/>
        <v>-1.2194328333313294E-7</v>
      </c>
      <c r="AB207" s="68">
        <f t="shared" si="57"/>
        <v>5.7567643569910701E-4</v>
      </c>
      <c r="AC207" s="69"/>
      <c r="AD207" s="70">
        <f t="shared" si="56"/>
        <v>5.75676435699107</v>
      </c>
      <c r="AE207" s="70"/>
      <c r="AF207" s="74"/>
      <c r="AG207" s="71">
        <v>2010</v>
      </c>
    </row>
    <row r="208" spans="5:33">
      <c r="E208" s="73">
        <v>0.53673611111111108</v>
      </c>
      <c r="G208" s="58">
        <v>15.26</v>
      </c>
      <c r="H208" s="58">
        <v>6.03</v>
      </c>
      <c r="I208" s="58">
        <v>8.6199999999999992</v>
      </c>
      <c r="J208" s="58">
        <v>15.31</v>
      </c>
      <c r="K208" s="58">
        <v>5.94</v>
      </c>
      <c r="L208" s="58">
        <v>10.18</v>
      </c>
      <c r="M208" s="59">
        <f t="shared" si="44"/>
        <v>15.285</v>
      </c>
      <c r="N208" s="59">
        <f t="shared" si="44"/>
        <v>5.9850000000000003</v>
      </c>
      <c r="O208" s="59">
        <f t="shared" si="44"/>
        <v>9.3999999999999986</v>
      </c>
      <c r="P208" s="60">
        <f t="shared" si="49"/>
        <v>0.19213024446155216</v>
      </c>
      <c r="Q208" s="22">
        <f t="shared" si="50"/>
        <v>1.0351421666793424E-6</v>
      </c>
      <c r="R208" s="61">
        <f t="shared" si="51"/>
        <v>4.3110668372017105E-9</v>
      </c>
      <c r="S208" s="22">
        <f t="shared" si="52"/>
        <v>1.858529727482036E-17</v>
      </c>
      <c r="T208" s="62">
        <v>298</v>
      </c>
      <c r="U208" s="59">
        <f t="shared" si="53"/>
        <v>288.28500000000003</v>
      </c>
      <c r="V208" s="63">
        <f t="shared" si="54"/>
        <v>0.56836454603729725</v>
      </c>
      <c r="W208" s="64">
        <f t="shared" si="55"/>
        <v>3.7013874323999203</v>
      </c>
      <c r="X208" s="65">
        <f t="shared" si="45"/>
        <v>-1.2292897204296332E-7</v>
      </c>
      <c r="Y208" s="66">
        <f t="shared" si="46"/>
        <v>-1.227974429105525E-7</v>
      </c>
      <c r="Z208" s="66">
        <f t="shared" si="47"/>
        <v>-1.2279758364151598E-7</v>
      </c>
      <c r="AA208" s="67">
        <f t="shared" si="48"/>
        <v>-1.2266619493891547E-7</v>
      </c>
      <c r="AB208" s="68">
        <f t="shared" si="57"/>
        <v>5.7445570766556241E-4</v>
      </c>
      <c r="AC208" s="69"/>
      <c r="AD208" s="70">
        <f t="shared" si="56"/>
        <v>5.7445570766556244</v>
      </c>
      <c r="AE208" s="70"/>
      <c r="AF208" s="74"/>
      <c r="AG208" s="71">
        <v>2020</v>
      </c>
    </row>
    <row r="209" spans="5:33">
      <c r="E209" s="73">
        <v>0.5368518518518518</v>
      </c>
      <c r="G209" s="58">
        <v>15.26</v>
      </c>
      <c r="H209" s="58">
        <v>6.03</v>
      </c>
      <c r="I209" s="58">
        <v>8.6</v>
      </c>
      <c r="J209" s="58">
        <v>15.32</v>
      </c>
      <c r="K209" s="58">
        <v>5.94</v>
      </c>
      <c r="L209" s="58">
        <v>10.18</v>
      </c>
      <c r="M209" s="59">
        <f t="shared" si="44"/>
        <v>15.29</v>
      </c>
      <c r="N209" s="59">
        <f t="shared" si="44"/>
        <v>5.9850000000000003</v>
      </c>
      <c r="O209" s="59">
        <f t="shared" si="44"/>
        <v>9.39</v>
      </c>
      <c r="P209" s="60">
        <f t="shared" si="49"/>
        <v>0.19194238319901658</v>
      </c>
      <c r="Q209" s="22">
        <f t="shared" si="50"/>
        <v>1.0351421666793424E-6</v>
      </c>
      <c r="R209" s="61">
        <f t="shared" si="51"/>
        <v>4.3128584576559419E-9</v>
      </c>
      <c r="S209" s="22">
        <f t="shared" si="52"/>
        <v>1.860074807577439E-17</v>
      </c>
      <c r="T209" s="62">
        <v>298</v>
      </c>
      <c r="U209" s="59">
        <f t="shared" si="53"/>
        <v>288.29000000000002</v>
      </c>
      <c r="V209" s="63">
        <f t="shared" si="54"/>
        <v>0.5680621745301675</v>
      </c>
      <c r="W209" s="64">
        <f t="shared" si="55"/>
        <v>3.6988112896632517</v>
      </c>
      <c r="X209" s="65">
        <f t="shared" si="45"/>
        <v>-1.2273355444608049E-7</v>
      </c>
      <c r="Y209" s="66">
        <f t="shared" si="46"/>
        <v>-1.2260216229128572E-7</v>
      </c>
      <c r="Z209" s="66">
        <f t="shared" si="47"/>
        <v>-1.2260230295288733E-7</v>
      </c>
      <c r="AA209" s="67">
        <f t="shared" si="48"/>
        <v>-1.2247105115852424E-7</v>
      </c>
      <c r="AB209" s="68">
        <f t="shared" si="57"/>
        <v>5.7322773229875239E-4</v>
      </c>
      <c r="AC209" s="69"/>
      <c r="AD209" s="70">
        <f t="shared" si="56"/>
        <v>5.7322773229875237</v>
      </c>
      <c r="AE209" s="70"/>
      <c r="AF209" s="74"/>
      <c r="AG209" s="71">
        <v>2030</v>
      </c>
    </row>
    <row r="210" spans="5:33">
      <c r="E210" s="73">
        <v>0.53696759259259264</v>
      </c>
      <c r="G210" s="58">
        <v>15.28</v>
      </c>
      <c r="H210" s="58">
        <v>6.03</v>
      </c>
      <c r="I210" s="58">
        <v>8.61</v>
      </c>
      <c r="J210" s="58">
        <v>15.33</v>
      </c>
      <c r="K210" s="58">
        <v>5.95</v>
      </c>
      <c r="L210" s="58">
        <v>10.17</v>
      </c>
      <c r="M210" s="59">
        <f t="shared" si="44"/>
        <v>15.305</v>
      </c>
      <c r="N210" s="59">
        <f t="shared" si="44"/>
        <v>5.99</v>
      </c>
      <c r="O210" s="59">
        <f t="shared" si="44"/>
        <v>9.39</v>
      </c>
      <c r="P210" s="60">
        <f t="shared" si="49"/>
        <v>0.19199199813664633</v>
      </c>
      <c r="Q210" s="22">
        <f t="shared" si="50"/>
        <v>1.0232929922807527E-6</v>
      </c>
      <c r="R210" s="61">
        <f t="shared" si="51"/>
        <v>4.3682406246403129E-9</v>
      </c>
      <c r="S210" s="22">
        <f t="shared" si="52"/>
        <v>1.9081526154757991E-17</v>
      </c>
      <c r="T210" s="62">
        <v>298</v>
      </c>
      <c r="U210" s="59">
        <f t="shared" si="53"/>
        <v>288.30500000000001</v>
      </c>
      <c r="V210" s="63">
        <f t="shared" si="54"/>
        <v>0.56715512293619796</v>
      </c>
      <c r="W210" s="64">
        <f t="shared" si="55"/>
        <v>3.6910941491626486</v>
      </c>
      <c r="X210" s="65">
        <f t="shared" si="45"/>
        <v>-1.2593180817839751E-7</v>
      </c>
      <c r="Y210" s="66">
        <f t="shared" si="46"/>
        <v>-1.2579318254108665E-7</v>
      </c>
      <c r="Z210" s="66">
        <f t="shared" si="47"/>
        <v>-1.2579333514008127E-7</v>
      </c>
      <c r="AA210" s="67">
        <f t="shared" si="48"/>
        <v>-1.2565486176580336E-7</v>
      </c>
      <c r="AB210" s="68">
        <f t="shared" si="57"/>
        <v>5.7200170973859747E-4</v>
      </c>
      <c r="AC210" s="69"/>
      <c r="AD210" s="70">
        <f t="shared" si="56"/>
        <v>5.7200170973859743</v>
      </c>
      <c r="AE210" s="70"/>
      <c r="AF210" s="74"/>
      <c r="AG210" s="71">
        <v>2040</v>
      </c>
    </row>
    <row r="211" spans="5:33">
      <c r="E211" s="73">
        <v>0.53708333333333336</v>
      </c>
      <c r="G211" s="58">
        <v>15.29</v>
      </c>
      <c r="H211" s="58">
        <v>6.03</v>
      </c>
      <c r="I211" s="58">
        <v>8.6199999999999992</v>
      </c>
      <c r="J211" s="58">
        <v>15.34</v>
      </c>
      <c r="K211" s="58">
        <v>5.95</v>
      </c>
      <c r="L211" s="58">
        <v>10.16</v>
      </c>
      <c r="M211" s="59">
        <f t="shared" si="44"/>
        <v>15.315</v>
      </c>
      <c r="N211" s="59">
        <f t="shared" si="44"/>
        <v>5.99</v>
      </c>
      <c r="O211" s="59">
        <f t="shared" si="44"/>
        <v>9.39</v>
      </c>
      <c r="P211" s="60">
        <f t="shared" si="49"/>
        <v>0.19202508901407872</v>
      </c>
      <c r="Q211" s="22">
        <f t="shared" si="50"/>
        <v>1.0232929922807527E-6</v>
      </c>
      <c r="R211" s="61">
        <f t="shared" si="51"/>
        <v>4.371872141285572E-9</v>
      </c>
      <c r="S211" s="22">
        <f t="shared" si="52"/>
        <v>1.9113266019748892E-17</v>
      </c>
      <c r="T211" s="62">
        <v>298</v>
      </c>
      <c r="U211" s="59">
        <f t="shared" si="53"/>
        <v>288.315</v>
      </c>
      <c r="V211" s="63">
        <f t="shared" si="54"/>
        <v>0.56655047430761452</v>
      </c>
      <c r="W211" s="64">
        <f t="shared" si="55"/>
        <v>3.6859587808785803</v>
      </c>
      <c r="X211" s="65">
        <f t="shared" si="45"/>
        <v>-1.2606095409399053E-7</v>
      </c>
      <c r="Y211" s="66">
        <f t="shared" si="46"/>
        <v>-1.2592173782225557E-7</v>
      </c>
      <c r="Z211" s="66">
        <f t="shared" si="47"/>
        <v>-1.2592189156669181E-7</v>
      </c>
      <c r="AA211" s="67">
        <f t="shared" si="48"/>
        <v>-1.2578282869981565E-7</v>
      </c>
      <c r="AB211" s="68">
        <f t="shared" si="57"/>
        <v>5.7074377689641988E-4</v>
      </c>
      <c r="AC211" s="69"/>
      <c r="AD211" s="70">
        <f t="shared" si="56"/>
        <v>5.7074377689641986</v>
      </c>
      <c r="AE211" s="70"/>
      <c r="AF211" s="74"/>
      <c r="AG211" s="71">
        <v>2050</v>
      </c>
    </row>
    <row r="212" spans="5:33">
      <c r="E212" s="73">
        <v>0.53719907407407408</v>
      </c>
      <c r="G212" s="58">
        <v>15.3</v>
      </c>
      <c r="H212" s="58">
        <v>6.03</v>
      </c>
      <c r="I212" s="58">
        <v>8.5500000000000007</v>
      </c>
      <c r="J212" s="58">
        <v>15.35</v>
      </c>
      <c r="K212" s="58">
        <v>5.95</v>
      </c>
      <c r="L212" s="58">
        <v>10.18</v>
      </c>
      <c r="M212" s="59">
        <f t="shared" si="44"/>
        <v>15.324999999999999</v>
      </c>
      <c r="N212" s="59">
        <f t="shared" si="44"/>
        <v>5.99</v>
      </c>
      <c r="O212" s="59">
        <f t="shared" si="44"/>
        <v>9.3650000000000002</v>
      </c>
      <c r="P212" s="60">
        <f t="shared" si="49"/>
        <v>0.19154685426272647</v>
      </c>
      <c r="Q212" s="22">
        <f t="shared" si="50"/>
        <v>1.0232929922807527E-6</v>
      </c>
      <c r="R212" s="61">
        <f t="shared" si="51"/>
        <v>4.3755066769754042E-9</v>
      </c>
      <c r="S212" s="22">
        <f t="shared" si="52"/>
        <v>1.9145058680256345E-17</v>
      </c>
      <c r="T212" s="62">
        <v>298</v>
      </c>
      <c r="U212" s="59">
        <f t="shared" si="53"/>
        <v>288.32499999999999</v>
      </c>
      <c r="V212" s="63">
        <f t="shared" si="54"/>
        <v>0.56594586762118859</v>
      </c>
      <c r="W212" s="64">
        <f t="shared" si="55"/>
        <v>3.6808309128390944</v>
      </c>
      <c r="X212" s="65">
        <f t="shared" si="45"/>
        <v>-1.2585335883341717E-7</v>
      </c>
      <c r="Y212" s="66">
        <f t="shared" si="46"/>
        <v>-1.2571429388693692E-7</v>
      </c>
      <c r="Z212" s="66">
        <f t="shared" si="47"/>
        <v>-1.2571444755037122E-7</v>
      </c>
      <c r="AA212" s="67">
        <f t="shared" si="48"/>
        <v>-1.2557553592773652E-7</v>
      </c>
      <c r="AB212" s="68">
        <f t="shared" si="57"/>
        <v>5.6948455849380034E-4</v>
      </c>
      <c r="AC212" s="69"/>
      <c r="AD212" s="70">
        <f t="shared" si="56"/>
        <v>5.6948455849380037</v>
      </c>
      <c r="AE212" s="70"/>
      <c r="AF212" s="74"/>
      <c r="AG212" s="71">
        <v>2060</v>
      </c>
    </row>
    <row r="213" spans="5:33">
      <c r="E213" s="73">
        <v>0.5373148148148148</v>
      </c>
      <c r="G213" s="58">
        <v>15.31</v>
      </c>
      <c r="H213" s="58">
        <v>6.03</v>
      </c>
      <c r="I213" s="58">
        <v>8.61</v>
      </c>
      <c r="J213" s="58">
        <v>15.36</v>
      </c>
      <c r="K213" s="58">
        <v>5.95</v>
      </c>
      <c r="L213" s="58">
        <v>10.17</v>
      </c>
      <c r="M213" s="59">
        <f t="shared" si="44"/>
        <v>15.335000000000001</v>
      </c>
      <c r="N213" s="59">
        <f t="shared" si="44"/>
        <v>5.99</v>
      </c>
      <c r="O213" s="59">
        <f t="shared" si="44"/>
        <v>9.39</v>
      </c>
      <c r="P213" s="60">
        <f t="shared" si="49"/>
        <v>0.19209130500111268</v>
      </c>
      <c r="Q213" s="22">
        <f t="shared" si="50"/>
        <v>1.0232929922807527E-6</v>
      </c>
      <c r="R213" s="61">
        <f t="shared" si="51"/>
        <v>4.3791442342196765E-9</v>
      </c>
      <c r="S213" s="22">
        <f t="shared" si="52"/>
        <v>1.9176904224099436E-17</v>
      </c>
      <c r="T213" s="62">
        <v>298</v>
      </c>
      <c r="U213" s="59">
        <f t="shared" si="53"/>
        <v>288.33499999999998</v>
      </c>
      <c r="V213" s="63">
        <f t="shared" si="54"/>
        <v>0.56534130287255668</v>
      </c>
      <c r="W213" s="64">
        <f t="shared" si="55"/>
        <v>3.6757105335832327</v>
      </c>
      <c r="X213" s="65">
        <f t="shared" si="45"/>
        <v>-1.2631766405516943E-7</v>
      </c>
      <c r="Y213" s="66">
        <f t="shared" si="46"/>
        <v>-1.2617726118261951E-7</v>
      </c>
      <c r="Z213" s="66">
        <f t="shared" si="47"/>
        <v>-1.2617741724128928E-7</v>
      </c>
      <c r="AA213" s="67">
        <f t="shared" si="48"/>
        <v>-1.2603717008048874E-7</v>
      </c>
      <c r="AB213" s="68">
        <f t="shared" si="57"/>
        <v>5.682274145310741E-4</v>
      </c>
      <c r="AC213" s="69"/>
      <c r="AD213" s="70">
        <f t="shared" si="56"/>
        <v>5.6822741453107408</v>
      </c>
      <c r="AE213" s="70"/>
      <c r="AF213" s="74"/>
      <c r="AG213" s="71">
        <v>2070</v>
      </c>
    </row>
    <row r="214" spans="5:33">
      <c r="E214" s="73">
        <v>0.53743055555555552</v>
      </c>
      <c r="G214" s="58">
        <v>15.32</v>
      </c>
      <c r="H214" s="58">
        <v>6.03</v>
      </c>
      <c r="I214" s="58">
        <v>8.6300000000000008</v>
      </c>
      <c r="J214" s="58">
        <v>15.37</v>
      </c>
      <c r="K214" s="58">
        <v>5.95</v>
      </c>
      <c r="L214" s="58">
        <v>10.14</v>
      </c>
      <c r="M214" s="59">
        <f t="shared" si="44"/>
        <v>15.344999999999999</v>
      </c>
      <c r="N214" s="59">
        <f t="shared" si="44"/>
        <v>5.99</v>
      </c>
      <c r="O214" s="59">
        <f t="shared" si="44"/>
        <v>9.3850000000000016</v>
      </c>
      <c r="P214" s="60">
        <f t="shared" si="49"/>
        <v>0.19202212744407401</v>
      </c>
      <c r="Q214" s="22">
        <f t="shared" si="50"/>
        <v>1.0232929922807527E-6</v>
      </c>
      <c r="R214" s="61">
        <f t="shared" si="51"/>
        <v>4.3827848155303436E-9</v>
      </c>
      <c r="S214" s="22">
        <f t="shared" si="52"/>
        <v>1.9208802739243349E-17</v>
      </c>
      <c r="T214" s="62">
        <v>298</v>
      </c>
      <c r="U214" s="59">
        <f t="shared" si="53"/>
        <v>288.34500000000003</v>
      </c>
      <c r="V214" s="63">
        <f t="shared" si="54"/>
        <v>0.56473678005735273</v>
      </c>
      <c r="W214" s="64">
        <f t="shared" si="55"/>
        <v>3.6705976316682825</v>
      </c>
      <c r="X214" s="65">
        <f t="shared" si="45"/>
        <v>-1.2637714327582139E-7</v>
      </c>
      <c r="Y214" s="66">
        <f t="shared" si="46"/>
        <v>-1.262362953902442E-7</v>
      </c>
      <c r="Z214" s="66">
        <f t="shared" si="47"/>
        <v>-1.2623645236583612E-7</v>
      </c>
      <c r="AA214" s="67">
        <f t="shared" si="48"/>
        <v>-1.2609576110595088E-7</v>
      </c>
      <c r="AB214" s="68">
        <f t="shared" si="57"/>
        <v>5.6696564087943503E-4</v>
      </c>
      <c r="AC214" s="69"/>
      <c r="AD214" s="70">
        <f t="shared" si="56"/>
        <v>5.6696564087943502</v>
      </c>
      <c r="AE214" s="70"/>
      <c r="AF214" s="74"/>
      <c r="AG214" s="71">
        <v>2080</v>
      </c>
    </row>
    <row r="215" spans="5:33">
      <c r="E215" s="73">
        <v>0.53754629629629624</v>
      </c>
      <c r="G215" s="58">
        <v>15.33</v>
      </c>
      <c r="H215" s="58">
        <v>6.03</v>
      </c>
      <c r="I215" s="58">
        <v>8.59</v>
      </c>
      <c r="J215" s="58">
        <v>15.39</v>
      </c>
      <c r="K215" s="58">
        <v>5.95</v>
      </c>
      <c r="L215" s="58">
        <v>10.18</v>
      </c>
      <c r="M215" s="59">
        <f t="shared" si="44"/>
        <v>15.36</v>
      </c>
      <c r="N215" s="59">
        <f t="shared" si="44"/>
        <v>5.99</v>
      </c>
      <c r="O215" s="59">
        <f t="shared" si="44"/>
        <v>9.3849999999999998</v>
      </c>
      <c r="P215" s="60">
        <f t="shared" si="49"/>
        <v>0.19207181008349392</v>
      </c>
      <c r="Q215" s="22">
        <f t="shared" si="50"/>
        <v>1.0232929922807527E-6</v>
      </c>
      <c r="R215" s="61">
        <f t="shared" si="51"/>
        <v>4.3882513631208779E-9</v>
      </c>
      <c r="S215" s="22">
        <f t="shared" si="52"/>
        <v>1.9256750025932243E-17</v>
      </c>
      <c r="T215" s="62">
        <v>298</v>
      </c>
      <c r="U215" s="59">
        <f t="shared" si="53"/>
        <v>288.36</v>
      </c>
      <c r="V215" s="63">
        <f t="shared" si="54"/>
        <v>0.5638300744501874</v>
      </c>
      <c r="W215" s="64">
        <f t="shared" si="55"/>
        <v>3.6629422738241213</v>
      </c>
      <c r="X215" s="65">
        <f t="shared" si="45"/>
        <v>-1.2670747652720676E-7</v>
      </c>
      <c r="Y215" s="66">
        <f t="shared" si="46"/>
        <v>-1.2656557541699534E-7</v>
      </c>
      <c r="Z215" s="66">
        <f t="shared" si="47"/>
        <v>-1.2656573433362466E-7</v>
      </c>
      <c r="AA215" s="67">
        <f t="shared" si="48"/>
        <v>-1.2642399178409757E-7</v>
      </c>
      <c r="AB215" s="68">
        <f t="shared" si="57"/>
        <v>5.6570327687961177E-4</v>
      </c>
      <c r="AC215" s="69"/>
      <c r="AD215" s="70">
        <f t="shared" si="56"/>
        <v>5.6570327687961175</v>
      </c>
      <c r="AE215" s="70"/>
      <c r="AF215" s="74"/>
      <c r="AG215" s="71">
        <v>2090</v>
      </c>
    </row>
    <row r="216" spans="5:33">
      <c r="E216" s="73">
        <v>0.53766203703703708</v>
      </c>
      <c r="G216" s="58">
        <v>15.34</v>
      </c>
      <c r="H216" s="58">
        <v>6.03</v>
      </c>
      <c r="I216" s="58">
        <v>8.5500000000000007</v>
      </c>
      <c r="J216" s="58">
        <v>15.4</v>
      </c>
      <c r="K216" s="58">
        <v>5.95</v>
      </c>
      <c r="L216" s="58">
        <v>10.16</v>
      </c>
      <c r="M216" s="59">
        <f t="shared" si="44"/>
        <v>15.370000000000001</v>
      </c>
      <c r="N216" s="59">
        <f t="shared" si="44"/>
        <v>5.99</v>
      </c>
      <c r="O216" s="59">
        <f t="shared" si="44"/>
        <v>9.3550000000000004</v>
      </c>
      <c r="P216" s="60">
        <f t="shared" si="49"/>
        <v>0.1914908653203605</v>
      </c>
      <c r="Q216" s="22">
        <f t="shared" si="50"/>
        <v>1.0232929922807527E-6</v>
      </c>
      <c r="R216" s="61">
        <f t="shared" si="51"/>
        <v>4.391899515601049E-9</v>
      </c>
      <c r="S216" s="22">
        <f t="shared" si="52"/>
        <v>1.928878135513673E-17</v>
      </c>
      <c r="T216" s="62">
        <v>298</v>
      </c>
      <c r="U216" s="59">
        <f t="shared" si="53"/>
        <v>288.37</v>
      </c>
      <c r="V216" s="63">
        <f t="shared" si="54"/>
        <v>0.56322565644947586</v>
      </c>
      <c r="W216" s="64">
        <f t="shared" si="55"/>
        <v>3.6578480153193835</v>
      </c>
      <c r="X216" s="65">
        <f t="shared" si="45"/>
        <v>-1.2642709157013892E-7</v>
      </c>
      <c r="Y216" s="66">
        <f t="shared" si="46"/>
        <v>-1.2628550099471805E-7</v>
      </c>
      <c r="Z216" s="66">
        <f t="shared" si="47"/>
        <v>-1.262856595674638E-7</v>
      </c>
      <c r="AA216" s="67">
        <f t="shared" si="48"/>
        <v>-1.2614422720960521E-7</v>
      </c>
      <c r="AB216" s="68">
        <f t="shared" si="57"/>
        <v>5.6443762006659084E-4</v>
      </c>
      <c r="AC216" s="75">
        <f>D14</f>
        <v>5.0959909655561833E-4</v>
      </c>
      <c r="AD216" s="70">
        <f t="shared" si="56"/>
        <v>5.6443762006659082</v>
      </c>
      <c r="AE216" s="70">
        <f>AC216*10000</f>
        <v>5.095990965556183</v>
      </c>
      <c r="AF216" s="74">
        <f>(AD216-AE216)*(AD216-AE216)</f>
        <v>0.30072636608634851</v>
      </c>
      <c r="AG216" s="71">
        <v>2100</v>
      </c>
    </row>
    <row r="217" spans="5:33">
      <c r="E217" s="73">
        <v>0.5377777777777778</v>
      </c>
      <c r="G217" s="58">
        <v>15.36</v>
      </c>
      <c r="H217" s="58">
        <v>6.03</v>
      </c>
      <c r="I217" s="58">
        <v>8.57</v>
      </c>
      <c r="J217" s="58">
        <v>15.41</v>
      </c>
      <c r="K217" s="58">
        <v>5.95</v>
      </c>
      <c r="L217" s="58">
        <v>10.16</v>
      </c>
      <c r="M217" s="59">
        <f t="shared" si="44"/>
        <v>15.385</v>
      </c>
      <c r="N217" s="59">
        <f t="shared" si="44"/>
        <v>5.99</v>
      </c>
      <c r="O217" s="59">
        <f t="shared" si="44"/>
        <v>9.3650000000000002</v>
      </c>
      <c r="P217" s="60">
        <f t="shared" si="49"/>
        <v>0.1917451784652166</v>
      </c>
      <c r="Q217" s="22">
        <f t="shared" si="50"/>
        <v>1.0232929922807527E-6</v>
      </c>
      <c r="R217" s="61">
        <f t="shared" si="51"/>
        <v>4.3973774317492036E-9</v>
      </c>
      <c r="S217" s="22">
        <f t="shared" si="52"/>
        <v>1.9336928277257222E-17</v>
      </c>
      <c r="T217" s="62">
        <v>298</v>
      </c>
      <c r="U217" s="59">
        <f t="shared" si="53"/>
        <v>288.38499999999999</v>
      </c>
      <c r="V217" s="63">
        <f t="shared" si="54"/>
        <v>0.56231910804360385</v>
      </c>
      <c r="W217" s="64">
        <f t="shared" si="55"/>
        <v>3.6502205692018843</v>
      </c>
      <c r="X217" s="65">
        <f t="shared" si="45"/>
        <v>-1.2689164162732072E-7</v>
      </c>
      <c r="Y217" s="66">
        <f t="shared" si="46"/>
        <v>-1.2674868876664465E-7</v>
      </c>
      <c r="Z217" s="66">
        <f t="shared" si="47"/>
        <v>-1.2674884981366173E-7</v>
      </c>
      <c r="AA217" s="67">
        <f t="shared" si="48"/>
        <v>-1.2660605763713989E-7</v>
      </c>
      <c r="AB217" s="68">
        <f t="shared" si="57"/>
        <v>5.6317476400008395E-4</v>
      </c>
      <c r="AC217" s="69"/>
      <c r="AD217" s="70">
        <f t="shared" si="56"/>
        <v>5.6317476400008397</v>
      </c>
      <c r="AE217" s="70"/>
      <c r="AF217" s="74"/>
      <c r="AG217" s="71">
        <v>2110</v>
      </c>
    </row>
    <row r="218" spans="5:33">
      <c r="E218" s="73">
        <v>0.53789351851851852</v>
      </c>
      <c r="G218" s="58">
        <v>15.37</v>
      </c>
      <c r="H218" s="58">
        <v>6.03</v>
      </c>
      <c r="I218" s="58">
        <v>8.59</v>
      </c>
      <c r="J218" s="58">
        <v>15.42</v>
      </c>
      <c r="K218" s="58">
        <v>5.95</v>
      </c>
      <c r="L218" s="58">
        <v>10.15</v>
      </c>
      <c r="M218" s="59">
        <f t="shared" si="44"/>
        <v>15.395</v>
      </c>
      <c r="N218" s="59">
        <f t="shared" si="44"/>
        <v>5.99</v>
      </c>
      <c r="O218" s="59">
        <f t="shared" si="44"/>
        <v>9.370000000000001</v>
      </c>
      <c r="P218" s="60">
        <f t="shared" si="49"/>
        <v>0.19188066339566479</v>
      </c>
      <c r="Q218" s="22">
        <f t="shared" si="50"/>
        <v>1.0232929922807527E-6</v>
      </c>
      <c r="R218" s="61">
        <f t="shared" si="51"/>
        <v>4.4010331711443278E-9</v>
      </c>
      <c r="S218" s="22">
        <f t="shared" si="52"/>
        <v>1.9369092973512699E-17</v>
      </c>
      <c r="T218" s="62">
        <v>298</v>
      </c>
      <c r="U218" s="59">
        <f t="shared" si="53"/>
        <v>288.39499999999998</v>
      </c>
      <c r="V218" s="63">
        <f t="shared" si="54"/>
        <v>0.56171479483012565</v>
      </c>
      <c r="W218" s="64">
        <f t="shared" si="55"/>
        <v>3.6451448829886481</v>
      </c>
      <c r="X218" s="65">
        <f t="shared" si="45"/>
        <v>-1.2708296993195501E-7</v>
      </c>
      <c r="Y218" s="66">
        <f t="shared" si="46"/>
        <v>-1.2693926222487067E-7</v>
      </c>
      <c r="Z218" s="66">
        <f t="shared" si="47"/>
        <v>-1.2693942473212943E-7</v>
      </c>
      <c r="AA218" s="67">
        <f t="shared" si="48"/>
        <v>-1.2679587916477152E-7</v>
      </c>
      <c r="AB218" s="68">
        <f t="shared" si="57"/>
        <v>5.6190727603937555E-4</v>
      </c>
      <c r="AC218" s="69"/>
      <c r="AD218" s="70">
        <f t="shared" si="56"/>
        <v>5.6190727603937551</v>
      </c>
      <c r="AE218" s="70"/>
      <c r="AF218" s="74"/>
      <c r="AG218" s="71">
        <v>2120</v>
      </c>
    </row>
    <row r="219" spans="5:33">
      <c r="E219" s="73">
        <v>0.53800925925925924</v>
      </c>
      <c r="G219" s="58">
        <v>15.38</v>
      </c>
      <c r="H219" s="58">
        <v>6.03</v>
      </c>
      <c r="I219" s="58">
        <v>8.5399999999999991</v>
      </c>
      <c r="J219" s="58">
        <v>15.43</v>
      </c>
      <c r="K219" s="58">
        <v>5.95</v>
      </c>
      <c r="L219" s="58">
        <v>10.19</v>
      </c>
      <c r="M219" s="59">
        <f t="shared" si="44"/>
        <v>15.405000000000001</v>
      </c>
      <c r="N219" s="59">
        <f t="shared" si="44"/>
        <v>5.99</v>
      </c>
      <c r="O219" s="59">
        <f t="shared" si="44"/>
        <v>9.3649999999999984</v>
      </c>
      <c r="P219" s="60">
        <f t="shared" si="49"/>
        <v>0.19181137782704286</v>
      </c>
      <c r="Q219" s="22">
        <f t="shared" si="50"/>
        <v>1.0232929922807527E-6</v>
      </c>
      <c r="R219" s="61">
        <f t="shared" si="51"/>
        <v>4.404691949721498E-9</v>
      </c>
      <c r="S219" s="22">
        <f t="shared" si="52"/>
        <v>1.9401311171941372E-17</v>
      </c>
      <c r="T219" s="62">
        <v>298</v>
      </c>
      <c r="U219" s="59">
        <f t="shared" si="53"/>
        <v>288.40499999999997</v>
      </c>
      <c r="V219" s="63">
        <f t="shared" si="54"/>
        <v>0.56111052352391066</v>
      </c>
      <c r="W219" s="64">
        <f t="shared" si="55"/>
        <v>3.6400766058422107</v>
      </c>
      <c r="X219" s="65">
        <f t="shared" si="45"/>
        <v>-1.2713770340950654E-7</v>
      </c>
      <c r="Y219" s="66">
        <f t="shared" si="46"/>
        <v>-1.2699354622589863E-7</v>
      </c>
      <c r="Z219" s="66">
        <f t="shared" si="47"/>
        <v>-1.2699370968090078E-7</v>
      </c>
      <c r="AA219" s="67">
        <f t="shared" si="48"/>
        <v>-1.2684971558162274E-7</v>
      </c>
      <c r="AB219" s="68">
        <f t="shared" si="57"/>
        <v>5.6063788233435771E-4</v>
      </c>
      <c r="AC219" s="69"/>
      <c r="AD219" s="70">
        <f t="shared" si="56"/>
        <v>5.6063788233435767</v>
      </c>
      <c r="AE219" s="70"/>
      <c r="AF219" s="74"/>
      <c r="AG219" s="71">
        <v>2130</v>
      </c>
    </row>
    <row r="220" spans="5:33">
      <c r="E220" s="73">
        <v>0.53812499999999996</v>
      </c>
      <c r="G220" s="58">
        <v>15.39</v>
      </c>
      <c r="H220" s="58">
        <v>6.03</v>
      </c>
      <c r="I220" s="58">
        <v>8.57</v>
      </c>
      <c r="J220" s="58">
        <v>15.44</v>
      </c>
      <c r="K220" s="58">
        <v>5.95</v>
      </c>
      <c r="L220" s="58">
        <v>10.17</v>
      </c>
      <c r="M220" s="59">
        <f t="shared" si="44"/>
        <v>15.414999999999999</v>
      </c>
      <c r="N220" s="59">
        <f t="shared" si="44"/>
        <v>5.99</v>
      </c>
      <c r="O220" s="59">
        <f t="shared" si="44"/>
        <v>9.370000000000001</v>
      </c>
      <c r="P220" s="60">
        <f t="shared" si="49"/>
        <v>0.19194692097079596</v>
      </c>
      <c r="Q220" s="22">
        <f t="shared" si="50"/>
        <v>1.0232929922807527E-6</v>
      </c>
      <c r="R220" s="61">
        <f t="shared" si="51"/>
        <v>4.4083537700073185E-9</v>
      </c>
      <c r="S220" s="22">
        <f t="shared" si="52"/>
        <v>1.9433582961537739E-17</v>
      </c>
      <c r="T220" s="62">
        <v>298</v>
      </c>
      <c r="U220" s="59">
        <f t="shared" si="53"/>
        <v>288.41500000000002</v>
      </c>
      <c r="V220" s="63">
        <f t="shared" si="54"/>
        <v>0.56050629412059505</v>
      </c>
      <c r="W220" s="64">
        <f t="shared" si="55"/>
        <v>3.6350157264468956</v>
      </c>
      <c r="X220" s="65">
        <f t="shared" si="45"/>
        <v>-1.2732752872924224E-7</v>
      </c>
      <c r="Y220" s="66">
        <f t="shared" si="46"/>
        <v>-1.2718261249213462E-7</v>
      </c>
      <c r="Z220" s="66">
        <f t="shared" si="47"/>
        <v>-1.2718277742674059E-7</v>
      </c>
      <c r="AA220" s="67">
        <f t="shared" si="48"/>
        <v>-1.2703802574880242E-7</v>
      </c>
      <c r="AB220" s="68">
        <f t="shared" si="57"/>
        <v>5.5936794578301653E-4</v>
      </c>
      <c r="AC220" s="69"/>
      <c r="AD220" s="70">
        <f t="shared" si="56"/>
        <v>5.5936794578301656</v>
      </c>
      <c r="AE220" s="70"/>
      <c r="AF220" s="74"/>
      <c r="AG220" s="71">
        <v>2140</v>
      </c>
    </row>
    <row r="221" spans="5:33">
      <c r="E221" s="73">
        <v>0.53824074074074069</v>
      </c>
      <c r="G221" s="58">
        <v>15.4</v>
      </c>
      <c r="H221" s="58">
        <v>6.03</v>
      </c>
      <c r="I221" s="58">
        <v>8.5299999999999994</v>
      </c>
      <c r="J221" s="58">
        <v>15.45</v>
      </c>
      <c r="K221" s="58">
        <v>5.95</v>
      </c>
      <c r="L221" s="58">
        <v>10.16</v>
      </c>
      <c r="M221" s="59">
        <f t="shared" si="44"/>
        <v>15.425000000000001</v>
      </c>
      <c r="N221" s="59">
        <f t="shared" si="44"/>
        <v>5.99</v>
      </c>
      <c r="O221" s="59">
        <f t="shared" si="44"/>
        <v>9.3449999999999989</v>
      </c>
      <c r="P221" s="60">
        <f t="shared" si="49"/>
        <v>0.19146784689154892</v>
      </c>
      <c r="Q221" s="22">
        <f t="shared" si="50"/>
        <v>1.0232929922807527E-6</v>
      </c>
      <c r="R221" s="61">
        <f t="shared" si="51"/>
        <v>4.4120186345305043E-9</v>
      </c>
      <c r="S221" s="22">
        <f t="shared" si="52"/>
        <v>1.9465908431444416E-17</v>
      </c>
      <c r="T221" s="62">
        <v>298</v>
      </c>
      <c r="U221" s="59">
        <f t="shared" si="53"/>
        <v>288.42500000000001</v>
      </c>
      <c r="V221" s="63">
        <f t="shared" si="54"/>
        <v>0.5599021066158304</v>
      </c>
      <c r="W221" s="64">
        <f t="shared" si="55"/>
        <v>3.6299622335051795</v>
      </c>
      <c r="X221" s="65">
        <f t="shared" si="45"/>
        <v>-1.2710845059609946E-7</v>
      </c>
      <c r="Y221" s="66">
        <f t="shared" si="46"/>
        <v>-1.2696370350258219E-7</v>
      </c>
      <c r="Z221" s="66">
        <f t="shared" si="47"/>
        <v>-1.2696386833600579E-7</v>
      </c>
      <c r="AA221" s="67">
        <f t="shared" si="48"/>
        <v>-1.2681928570049796E-7</v>
      </c>
      <c r="AB221" s="68">
        <f t="shared" si="57"/>
        <v>5.5809611855915685E-4</v>
      </c>
      <c r="AC221" s="69"/>
      <c r="AD221" s="70">
        <f t="shared" si="56"/>
        <v>5.5809611855915682</v>
      </c>
      <c r="AE221" s="70"/>
      <c r="AF221" s="74"/>
      <c r="AG221" s="71">
        <v>2150</v>
      </c>
    </row>
    <row r="222" spans="5:33">
      <c r="E222" s="73">
        <v>0.53835648148148152</v>
      </c>
      <c r="G222" s="58">
        <v>15.41</v>
      </c>
      <c r="H222" s="58">
        <v>6.03</v>
      </c>
      <c r="I222" s="58">
        <v>8.58</v>
      </c>
      <c r="J222" s="58">
        <v>15.46</v>
      </c>
      <c r="K222" s="58">
        <v>5.95</v>
      </c>
      <c r="L222" s="58">
        <v>10.15</v>
      </c>
      <c r="M222" s="59">
        <f t="shared" si="44"/>
        <v>15.435</v>
      </c>
      <c r="N222" s="59">
        <f t="shared" si="44"/>
        <v>5.99</v>
      </c>
      <c r="O222" s="59">
        <f t="shared" si="44"/>
        <v>9.3650000000000002</v>
      </c>
      <c r="P222" s="60">
        <f t="shared" si="49"/>
        <v>0.19191076262082063</v>
      </c>
      <c r="Q222" s="22">
        <f t="shared" si="50"/>
        <v>1.0232929922807527E-6</v>
      </c>
      <c r="R222" s="61">
        <f t="shared" si="51"/>
        <v>4.4156865458218634E-9</v>
      </c>
      <c r="S222" s="22">
        <f t="shared" si="52"/>
        <v>1.9498287670952219E-17</v>
      </c>
      <c r="T222" s="62">
        <v>298</v>
      </c>
      <c r="U222" s="59">
        <f t="shared" si="53"/>
        <v>288.435</v>
      </c>
      <c r="V222" s="63">
        <f t="shared" si="54"/>
        <v>0.55929796100525297</v>
      </c>
      <c r="W222" s="64">
        <f t="shared" si="55"/>
        <v>3.6249161157374084</v>
      </c>
      <c r="X222" s="65">
        <f t="shared" si="45"/>
        <v>-1.2750133260231537E-7</v>
      </c>
      <c r="Y222" s="66">
        <f t="shared" si="46"/>
        <v>-1.273553572366778E-7</v>
      </c>
      <c r="Z222" s="66">
        <f t="shared" si="47"/>
        <v>-1.27355524362832E-7</v>
      </c>
      <c r="AA222" s="67">
        <f t="shared" si="48"/>
        <v>-1.2720971574066558E-7</v>
      </c>
      <c r="AB222" s="68">
        <f t="shared" si="57"/>
        <v>5.5682648042586723E-4</v>
      </c>
      <c r="AC222" s="69"/>
      <c r="AD222" s="70">
        <f t="shared" si="56"/>
        <v>5.5682648042586722</v>
      </c>
      <c r="AE222" s="70"/>
      <c r="AF222" s="74"/>
      <c r="AG222" s="71">
        <v>2160</v>
      </c>
    </row>
    <row r="223" spans="5:33">
      <c r="E223" s="73">
        <v>0.53847222222222224</v>
      </c>
      <c r="G223" s="58">
        <v>15.42</v>
      </c>
      <c r="H223" s="58">
        <v>6.03</v>
      </c>
      <c r="I223" s="58">
        <v>8.5299999999999994</v>
      </c>
      <c r="J223" s="58">
        <v>15.47</v>
      </c>
      <c r="K223" s="58">
        <v>5.95</v>
      </c>
      <c r="L223" s="58">
        <v>10.17</v>
      </c>
      <c r="M223" s="59">
        <f t="shared" ref="M223:O286" si="58">(G223+J223)/2</f>
        <v>15.445</v>
      </c>
      <c r="N223" s="59">
        <f t="shared" si="58"/>
        <v>5.99</v>
      </c>
      <c r="O223" s="59">
        <f t="shared" si="58"/>
        <v>9.35</v>
      </c>
      <c r="P223" s="60">
        <f t="shared" si="49"/>
        <v>0.19163647557993976</v>
      </c>
      <c r="Q223" s="22">
        <f t="shared" si="50"/>
        <v>1.0232929922807527E-6</v>
      </c>
      <c r="R223" s="61">
        <f t="shared" si="51"/>
        <v>4.4193575064143162E-9</v>
      </c>
      <c r="S223" s="22">
        <f t="shared" si="52"/>
        <v>1.9530720769500564E-17</v>
      </c>
      <c r="T223" s="62">
        <v>298</v>
      </c>
      <c r="U223" s="59">
        <f t="shared" si="53"/>
        <v>288.44499999999999</v>
      </c>
      <c r="V223" s="63">
        <f t="shared" si="54"/>
        <v>0.55869385728450782</v>
      </c>
      <c r="W223" s="64">
        <f t="shared" si="55"/>
        <v>3.6198773618819646</v>
      </c>
      <c r="X223" s="65">
        <f t="shared" si="45"/>
        <v>-1.2741631113937151E-7</v>
      </c>
      <c r="Y223" s="66">
        <f t="shared" si="46"/>
        <v>-1.2727019620061263E-7</v>
      </c>
      <c r="Z223" s="66">
        <f t="shared" si="47"/>
        <v>-1.2727036375824427E-7</v>
      </c>
      <c r="AA223" s="67">
        <f t="shared" si="48"/>
        <v>-1.2712441599282285E-7</v>
      </c>
      <c r="AB223" s="68">
        <f t="shared" si="57"/>
        <v>5.5555292573996392E-4</v>
      </c>
      <c r="AC223" s="69"/>
      <c r="AD223" s="70">
        <f t="shared" si="56"/>
        <v>5.5555292573996393</v>
      </c>
      <c r="AE223" s="70"/>
      <c r="AF223" s="74"/>
      <c r="AG223" s="71">
        <v>2170</v>
      </c>
    </row>
    <row r="224" spans="5:33">
      <c r="E224" s="73">
        <v>0.53858796296296296</v>
      </c>
      <c r="G224" s="58">
        <v>15.43</v>
      </c>
      <c r="H224" s="58">
        <v>6.03</v>
      </c>
      <c r="I224" s="58">
        <v>8.5399999999999991</v>
      </c>
      <c r="J224" s="58">
        <v>15.48</v>
      </c>
      <c r="K224" s="58">
        <v>5.95</v>
      </c>
      <c r="L224" s="58">
        <v>10.17</v>
      </c>
      <c r="M224" s="59">
        <f t="shared" si="58"/>
        <v>15.455</v>
      </c>
      <c r="N224" s="59">
        <f t="shared" si="58"/>
        <v>5.99</v>
      </c>
      <c r="O224" s="59">
        <f t="shared" si="58"/>
        <v>9.3550000000000004</v>
      </c>
      <c r="P224" s="60">
        <f t="shared" si="49"/>
        <v>0.19177208217786842</v>
      </c>
      <c r="Q224" s="22">
        <f t="shared" si="50"/>
        <v>1.0232929922807527E-6</v>
      </c>
      <c r="R224" s="61">
        <f t="shared" si="51"/>
        <v>4.4230315188428826E-9</v>
      </c>
      <c r="S224" s="22">
        <f t="shared" si="52"/>
        <v>1.9563207816677576E-17</v>
      </c>
      <c r="T224" s="62">
        <v>298</v>
      </c>
      <c r="U224" s="59">
        <f t="shared" si="53"/>
        <v>288.45499999999998</v>
      </c>
      <c r="V224" s="63">
        <f t="shared" si="54"/>
        <v>0.55808979544923554</v>
      </c>
      <c r="W224" s="64">
        <f t="shared" si="55"/>
        <v>3.6148459606951322</v>
      </c>
      <c r="X224" s="65">
        <f t="shared" si="45"/>
        <v>-1.2760333910273154E-7</v>
      </c>
      <c r="Y224" s="66">
        <f t="shared" si="46"/>
        <v>-1.2745645841418759E-7</v>
      </c>
      <c r="Z224" s="66">
        <f t="shared" si="47"/>
        <v>-1.2745662748450202E-7</v>
      </c>
      <c r="AA224" s="67">
        <f t="shared" si="48"/>
        <v>-1.2730991547704814E-7</v>
      </c>
      <c r="AB224" s="68">
        <f t="shared" si="57"/>
        <v>5.5428022266154739E-4</v>
      </c>
      <c r="AC224" s="69"/>
      <c r="AD224" s="70">
        <f t="shared" si="56"/>
        <v>5.5428022266154739</v>
      </c>
      <c r="AE224" s="70"/>
      <c r="AF224" s="74"/>
      <c r="AG224" s="71">
        <v>2180</v>
      </c>
    </row>
    <row r="225" spans="5:33">
      <c r="E225" s="73">
        <v>0.53870370370370368</v>
      </c>
      <c r="G225" s="58">
        <v>15.44</v>
      </c>
      <c r="H225" s="58">
        <v>6.03</v>
      </c>
      <c r="I225" s="58">
        <v>8.5</v>
      </c>
      <c r="J225" s="58">
        <v>15.49</v>
      </c>
      <c r="K225" s="58">
        <v>5.95</v>
      </c>
      <c r="L225" s="58">
        <v>10.19</v>
      </c>
      <c r="M225" s="59">
        <f t="shared" si="58"/>
        <v>15.465</v>
      </c>
      <c r="N225" s="59">
        <f t="shared" si="58"/>
        <v>5.99</v>
      </c>
      <c r="O225" s="59">
        <f t="shared" si="58"/>
        <v>9.3449999999999989</v>
      </c>
      <c r="P225" s="60">
        <f t="shared" si="49"/>
        <v>0.19160019119390445</v>
      </c>
      <c r="Q225" s="22">
        <f t="shared" si="50"/>
        <v>1.0232929922807527E-6</v>
      </c>
      <c r="R225" s="61">
        <f t="shared" si="51"/>
        <v>4.4267085856446943E-9</v>
      </c>
      <c r="S225" s="22">
        <f t="shared" si="52"/>
        <v>1.9595748902220451E-17</v>
      </c>
      <c r="T225" s="62">
        <v>298</v>
      </c>
      <c r="U225" s="59">
        <f t="shared" si="53"/>
        <v>288.46499999999997</v>
      </c>
      <c r="V225" s="63">
        <f t="shared" si="54"/>
        <v>0.55748577549508116</v>
      </c>
      <c r="W225" s="64">
        <f t="shared" si="55"/>
        <v>3.6098219009511348</v>
      </c>
      <c r="X225" s="65">
        <f t="shared" si="45"/>
        <v>-1.275847015646277E-7</v>
      </c>
      <c r="Y225" s="66">
        <f t="shared" si="46"/>
        <v>-1.2743752534799473E-7</v>
      </c>
      <c r="Z225" s="66">
        <f t="shared" si="47"/>
        <v>-1.2743769512413936E-7</v>
      </c>
      <c r="AA225" s="67">
        <f t="shared" si="48"/>
        <v>-1.2729068829195807E-7</v>
      </c>
      <c r="AB225" s="68">
        <f t="shared" si="57"/>
        <v>5.5300565695091876E-4</v>
      </c>
      <c r="AC225" s="69"/>
      <c r="AD225" s="70">
        <f t="shared" si="56"/>
        <v>5.5300565695091874</v>
      </c>
      <c r="AE225" s="70"/>
      <c r="AF225" s="74"/>
      <c r="AG225" s="71">
        <v>2190</v>
      </c>
    </row>
    <row r="226" spans="5:33">
      <c r="E226" s="73">
        <v>0.53881944444444441</v>
      </c>
      <c r="G226" s="58">
        <v>15.46</v>
      </c>
      <c r="H226" s="58">
        <v>6.03</v>
      </c>
      <c r="I226" s="58">
        <v>8.58</v>
      </c>
      <c r="J226" s="58">
        <v>15.51</v>
      </c>
      <c r="K226" s="58">
        <v>5.95</v>
      </c>
      <c r="L226" s="58">
        <v>10.15</v>
      </c>
      <c r="M226" s="59">
        <f t="shared" si="58"/>
        <v>15.484999999999999</v>
      </c>
      <c r="N226" s="59">
        <f t="shared" si="58"/>
        <v>5.99</v>
      </c>
      <c r="O226" s="59">
        <f t="shared" si="58"/>
        <v>9.3650000000000002</v>
      </c>
      <c r="P226" s="60">
        <f t="shared" si="49"/>
        <v>0.19207663300850158</v>
      </c>
      <c r="Q226" s="22">
        <f t="shared" si="50"/>
        <v>1.0232929922807527E-6</v>
      </c>
      <c r="R226" s="61">
        <f t="shared" si="51"/>
        <v>4.4340718925271171E-9</v>
      </c>
      <c r="S226" s="22">
        <f t="shared" si="52"/>
        <v>1.9660993548099009E-17</v>
      </c>
      <c r="T226" s="62">
        <v>298</v>
      </c>
      <c r="U226" s="59">
        <f t="shared" si="53"/>
        <v>288.48500000000001</v>
      </c>
      <c r="V226" s="63">
        <f t="shared" si="54"/>
        <v>0.55627786121270173</v>
      </c>
      <c r="W226" s="64">
        <f t="shared" si="55"/>
        <v>3.5997957609778601</v>
      </c>
      <c r="X226" s="65">
        <f t="shared" si="45"/>
        <v>-1.2838868198308982E-7</v>
      </c>
      <c r="Y226" s="66">
        <f t="shared" si="46"/>
        <v>-1.2823930080567642E-7</v>
      </c>
      <c r="Z226" s="66">
        <f t="shared" si="47"/>
        <v>-1.2823947461177694E-7</v>
      </c>
      <c r="AA226" s="67">
        <f t="shared" si="48"/>
        <v>-1.2809026683601473E-7</v>
      </c>
      <c r="AB226" s="68">
        <f t="shared" si="57"/>
        <v>5.5173128056625065E-4</v>
      </c>
      <c r="AC226" s="69"/>
      <c r="AD226" s="70">
        <f t="shared" si="56"/>
        <v>5.517312805662506</v>
      </c>
      <c r="AE226" s="70"/>
      <c r="AF226" s="74"/>
      <c r="AG226" s="71">
        <v>2200</v>
      </c>
    </row>
    <row r="227" spans="5:33">
      <c r="E227" s="73">
        <v>0.53893518518518513</v>
      </c>
      <c r="G227" s="58">
        <v>15.46</v>
      </c>
      <c r="H227" s="58">
        <v>6.03</v>
      </c>
      <c r="I227" s="58">
        <v>8.58</v>
      </c>
      <c r="J227" s="58">
        <v>15.52</v>
      </c>
      <c r="K227" s="58">
        <v>5.95</v>
      </c>
      <c r="L227" s="58">
        <v>10.119999999999999</v>
      </c>
      <c r="M227" s="59">
        <f t="shared" si="58"/>
        <v>15.49</v>
      </c>
      <c r="N227" s="59">
        <f t="shared" si="58"/>
        <v>5.99</v>
      </c>
      <c r="O227" s="59">
        <f t="shared" si="58"/>
        <v>9.35</v>
      </c>
      <c r="P227" s="60">
        <f t="shared" si="49"/>
        <v>0.19178555845210959</v>
      </c>
      <c r="Q227" s="22">
        <f t="shared" si="50"/>
        <v>1.0232929922807527E-6</v>
      </c>
      <c r="R227" s="61">
        <f t="shared" si="51"/>
        <v>4.4359146322011189E-9</v>
      </c>
      <c r="S227" s="22">
        <f t="shared" si="52"/>
        <v>1.9677338624175988E-17</v>
      </c>
      <c r="T227" s="62">
        <v>298</v>
      </c>
      <c r="U227" s="59">
        <f t="shared" si="53"/>
        <v>288.49</v>
      </c>
      <c r="V227" s="63">
        <f t="shared" si="54"/>
        <v>0.55597590881100112</v>
      </c>
      <c r="W227" s="64">
        <f t="shared" si="55"/>
        <v>3.5972937968955772</v>
      </c>
      <c r="X227" s="65">
        <f t="shared" si="45"/>
        <v>-1.2809151114815266E-7</v>
      </c>
      <c r="Y227" s="66">
        <f t="shared" si="46"/>
        <v>-1.2794247428357183E-7</v>
      </c>
      <c r="Z227" s="66">
        <f t="shared" si="47"/>
        <v>-1.2794264769074614E-7</v>
      </c>
      <c r="AA227" s="67">
        <f t="shared" si="48"/>
        <v>-1.2779378382981469E-7</v>
      </c>
      <c r="AB227" s="68">
        <f t="shared" si="57"/>
        <v>5.5044888640016067E-4</v>
      </c>
      <c r="AC227" s="69"/>
      <c r="AD227" s="70">
        <f t="shared" si="56"/>
        <v>5.5044888640016065</v>
      </c>
      <c r="AE227" s="70"/>
      <c r="AF227" s="74"/>
      <c r="AG227" s="71">
        <v>2210</v>
      </c>
    </row>
    <row r="228" spans="5:33">
      <c r="E228" s="73">
        <v>0.53905092592592596</v>
      </c>
      <c r="G228" s="58">
        <v>15.47</v>
      </c>
      <c r="H228" s="58">
        <v>6.03</v>
      </c>
      <c r="I228" s="58">
        <v>8.56</v>
      </c>
      <c r="J228" s="58">
        <v>15.53</v>
      </c>
      <c r="K228" s="58">
        <v>5.95</v>
      </c>
      <c r="L228" s="58">
        <v>10.15</v>
      </c>
      <c r="M228" s="59">
        <f t="shared" si="58"/>
        <v>15.5</v>
      </c>
      <c r="N228" s="59">
        <f t="shared" si="58"/>
        <v>5.99</v>
      </c>
      <c r="O228" s="59">
        <f t="shared" si="58"/>
        <v>9.3550000000000004</v>
      </c>
      <c r="P228" s="60">
        <f t="shared" si="49"/>
        <v>0.19192129634036639</v>
      </c>
      <c r="Q228" s="22">
        <f t="shared" si="50"/>
        <v>1.0232929922807527E-6</v>
      </c>
      <c r="R228" s="61">
        <f t="shared" si="51"/>
        <v>4.4396024093196514E-9</v>
      </c>
      <c r="S228" s="22">
        <f t="shared" si="52"/>
        <v>1.9710069552836853E-17</v>
      </c>
      <c r="T228" s="62">
        <v>298</v>
      </c>
      <c r="U228" s="59">
        <f t="shared" si="53"/>
        <v>288.5</v>
      </c>
      <c r="V228" s="63">
        <f t="shared" si="54"/>
        <v>0.55537203540646418</v>
      </c>
      <c r="W228" s="64">
        <f t="shared" si="55"/>
        <v>3.5922953440563479</v>
      </c>
      <c r="X228" s="65">
        <f t="shared" si="45"/>
        <v>-1.2827519027876961E-7</v>
      </c>
      <c r="Y228" s="66">
        <f t="shared" si="46"/>
        <v>-1.2812537746483406E-7</v>
      </c>
      <c r="Z228" s="66">
        <f t="shared" si="47"/>
        <v>-1.2812555243147547E-7</v>
      </c>
      <c r="AA228" s="67">
        <f t="shared" si="48"/>
        <v>-1.2797591417549365E-7</v>
      </c>
      <c r="AB228" s="68">
        <f t="shared" si="57"/>
        <v>5.4916946050194968E-4</v>
      </c>
      <c r="AC228" s="69"/>
      <c r="AD228" s="70">
        <f t="shared" si="56"/>
        <v>5.4916946050194966</v>
      </c>
      <c r="AE228" s="70"/>
      <c r="AF228" s="74"/>
      <c r="AG228" s="71">
        <v>2220</v>
      </c>
    </row>
    <row r="229" spans="5:33">
      <c r="E229" s="73">
        <v>0.53916666666666668</v>
      </c>
      <c r="G229" s="58">
        <v>15.48</v>
      </c>
      <c r="H229" s="58">
        <v>6.03</v>
      </c>
      <c r="I229" s="58">
        <v>8.5399999999999991</v>
      </c>
      <c r="J229" s="58">
        <v>15.54</v>
      </c>
      <c r="K229" s="58">
        <v>5.95</v>
      </c>
      <c r="L229" s="58">
        <v>10.119999999999999</v>
      </c>
      <c r="M229" s="59">
        <f t="shared" si="58"/>
        <v>15.51</v>
      </c>
      <c r="N229" s="59">
        <f t="shared" si="58"/>
        <v>5.99</v>
      </c>
      <c r="O229" s="59">
        <f t="shared" si="58"/>
        <v>9.3299999999999983</v>
      </c>
      <c r="P229" s="60">
        <f t="shared" si="49"/>
        <v>0.19144151360888237</v>
      </c>
      <c r="Q229" s="22">
        <f t="shared" si="50"/>
        <v>1.0232929922807527E-6</v>
      </c>
      <c r="R229" s="61">
        <f t="shared" si="51"/>
        <v>4.4432932522546392E-9</v>
      </c>
      <c r="S229" s="22">
        <f t="shared" si="52"/>
        <v>1.9742854925531609E-17</v>
      </c>
      <c r="T229" s="62">
        <v>298</v>
      </c>
      <c r="U229" s="59">
        <f t="shared" si="53"/>
        <v>288.51</v>
      </c>
      <c r="V229" s="63">
        <f t="shared" si="54"/>
        <v>0.55476820386345205</v>
      </c>
      <c r="W229" s="64">
        <f t="shared" si="55"/>
        <v>3.5873041823647931</v>
      </c>
      <c r="X229" s="65">
        <f t="shared" si="45"/>
        <v>-1.2804623724870965E-7</v>
      </c>
      <c r="Y229" s="66">
        <f t="shared" si="46"/>
        <v>-1.2789660965400037E-7</v>
      </c>
      <c r="Z229" s="66">
        <f t="shared" si="47"/>
        <v>-1.2789678450034944E-7</v>
      </c>
      <c r="AA229" s="67">
        <f t="shared" si="48"/>
        <v>-1.2774733134335811E-7</v>
      </c>
      <c r="AB229" s="68">
        <f t="shared" si="57"/>
        <v>5.4788820556153823E-4</v>
      </c>
      <c r="AC229" s="69"/>
      <c r="AD229" s="70">
        <f t="shared" si="56"/>
        <v>5.4788820556153821</v>
      </c>
      <c r="AE229" s="70"/>
      <c r="AF229" s="74"/>
      <c r="AG229" s="71">
        <v>2230</v>
      </c>
    </row>
    <row r="230" spans="5:33">
      <c r="E230" s="73">
        <v>0.5392824074074074</v>
      </c>
      <c r="G230" s="58">
        <v>15.49</v>
      </c>
      <c r="H230" s="58">
        <v>6.03</v>
      </c>
      <c r="I230" s="58">
        <v>8.56</v>
      </c>
      <c r="J230" s="58">
        <v>15.54</v>
      </c>
      <c r="K230" s="58">
        <v>5.95</v>
      </c>
      <c r="L230" s="58">
        <v>10.130000000000001</v>
      </c>
      <c r="M230" s="59">
        <f t="shared" si="58"/>
        <v>15.515000000000001</v>
      </c>
      <c r="N230" s="59">
        <f t="shared" si="58"/>
        <v>5.99</v>
      </c>
      <c r="O230" s="59">
        <f t="shared" si="58"/>
        <v>9.3450000000000006</v>
      </c>
      <c r="P230" s="60">
        <f t="shared" si="49"/>
        <v>0.19176587907501491</v>
      </c>
      <c r="Q230" s="22">
        <f t="shared" si="50"/>
        <v>1.0232929922807527E-6</v>
      </c>
      <c r="R230" s="61">
        <f t="shared" si="51"/>
        <v>4.4451398241997066E-9</v>
      </c>
      <c r="S230" s="22">
        <f t="shared" si="52"/>
        <v>1.9759268056686198E-17</v>
      </c>
      <c r="T230" s="62">
        <v>298</v>
      </c>
      <c r="U230" s="59">
        <f t="shared" si="53"/>
        <v>288.51499999999999</v>
      </c>
      <c r="V230" s="63">
        <f t="shared" si="54"/>
        <v>0.55446630378865691</v>
      </c>
      <c r="W230" s="64">
        <f t="shared" si="55"/>
        <v>3.5848113322212569</v>
      </c>
      <c r="X230" s="65">
        <f t="shared" si="45"/>
        <v>-1.2815921895656545E-7</v>
      </c>
      <c r="Y230" s="66">
        <f t="shared" si="46"/>
        <v>-1.280089764775448E-7</v>
      </c>
      <c r="Z230" s="66">
        <f t="shared" si="47"/>
        <v>-1.280091526084754E-7</v>
      </c>
      <c r="AA230" s="67">
        <f t="shared" si="48"/>
        <v>-1.2785908584742488E-7</v>
      </c>
      <c r="AB230" s="68">
        <f t="shared" si="57"/>
        <v>5.4660923830003691E-4</v>
      </c>
      <c r="AC230" s="69"/>
      <c r="AD230" s="70">
        <f t="shared" si="56"/>
        <v>5.4660923830003689</v>
      </c>
      <c r="AE230" s="70"/>
      <c r="AF230" s="74"/>
      <c r="AG230" s="71">
        <v>2240</v>
      </c>
    </row>
    <row r="231" spans="5:33">
      <c r="E231" s="73">
        <v>0.53939814814814813</v>
      </c>
      <c r="G231" s="58">
        <v>15.51</v>
      </c>
      <c r="H231" s="58">
        <v>6.03</v>
      </c>
      <c r="I231" s="58">
        <v>8.57</v>
      </c>
      <c r="J231" s="58">
        <v>15.56</v>
      </c>
      <c r="K231" s="58">
        <v>5.95</v>
      </c>
      <c r="L231" s="58">
        <v>10.09</v>
      </c>
      <c r="M231" s="59">
        <f t="shared" si="58"/>
        <v>15.535</v>
      </c>
      <c r="N231" s="59">
        <f t="shared" si="58"/>
        <v>5.99</v>
      </c>
      <c r="O231" s="59">
        <f t="shared" si="58"/>
        <v>9.33</v>
      </c>
      <c r="P231" s="60">
        <f t="shared" si="49"/>
        <v>0.19152431758272159</v>
      </c>
      <c r="Q231" s="22">
        <f t="shared" si="50"/>
        <v>1.0232929922807527E-6</v>
      </c>
      <c r="R231" s="61">
        <f t="shared" si="51"/>
        <v>4.452533789270506E-9</v>
      </c>
      <c r="S231" s="22">
        <f t="shared" si="52"/>
        <v>1.9825057144595571E-17</v>
      </c>
      <c r="T231" s="62">
        <v>298</v>
      </c>
      <c r="U231" s="59">
        <f t="shared" si="53"/>
        <v>288.53500000000003</v>
      </c>
      <c r="V231" s="63">
        <f t="shared" si="54"/>
        <v>0.55325880812151607</v>
      </c>
      <c r="W231" s="64">
        <f t="shared" si="55"/>
        <v>3.5748581039242575</v>
      </c>
      <c r="X231" s="65">
        <f t="shared" si="45"/>
        <v>-1.2847992487029627E-7</v>
      </c>
      <c r="Y231" s="66">
        <f t="shared" si="46"/>
        <v>-1.2832857507380606E-7</v>
      </c>
      <c r="Z231" s="66">
        <f t="shared" si="47"/>
        <v>-1.2832875336439052E-7</v>
      </c>
      <c r="AA231" s="67">
        <f t="shared" si="48"/>
        <v>-1.2817758143843088E-7</v>
      </c>
      <c r="AB231" s="68">
        <f t="shared" si="57"/>
        <v>5.4532914736174357E-4</v>
      </c>
      <c r="AC231" s="69"/>
      <c r="AD231" s="70">
        <f t="shared" si="56"/>
        <v>5.453291473617436</v>
      </c>
      <c r="AE231" s="70"/>
      <c r="AF231" s="74"/>
      <c r="AG231" s="71">
        <v>2250</v>
      </c>
    </row>
    <row r="232" spans="5:33">
      <c r="E232" s="73">
        <v>0.53951388888888885</v>
      </c>
      <c r="G232" s="58">
        <v>15.52</v>
      </c>
      <c r="H232" s="58">
        <v>6.03</v>
      </c>
      <c r="I232" s="58">
        <v>8.5399999999999991</v>
      </c>
      <c r="J232" s="58">
        <v>15.57</v>
      </c>
      <c r="K232" s="58">
        <v>5.95</v>
      </c>
      <c r="L232" s="58">
        <v>10.11</v>
      </c>
      <c r="M232" s="59">
        <f t="shared" si="58"/>
        <v>15.545</v>
      </c>
      <c r="N232" s="59">
        <f t="shared" si="58"/>
        <v>5.99</v>
      </c>
      <c r="O232" s="59">
        <f t="shared" si="58"/>
        <v>9.3249999999999993</v>
      </c>
      <c r="P232" s="60">
        <f t="shared" si="49"/>
        <v>0.19145480250162331</v>
      </c>
      <c r="Q232" s="22">
        <f t="shared" si="50"/>
        <v>1.0232929922807527E-6</v>
      </c>
      <c r="R232" s="61">
        <f t="shared" si="51"/>
        <v>4.4562353826484235E-9</v>
      </c>
      <c r="S232" s="22">
        <f t="shared" si="52"/>
        <v>1.9858033785567742E-17</v>
      </c>
      <c r="T232" s="62">
        <v>298</v>
      </c>
      <c r="U232" s="59">
        <f t="shared" si="53"/>
        <v>288.54500000000002</v>
      </c>
      <c r="V232" s="63">
        <f t="shared" si="54"/>
        <v>0.55265512305956177</v>
      </c>
      <c r="W232" s="64">
        <f t="shared" si="55"/>
        <v>3.5698923737342749</v>
      </c>
      <c r="X232" s="65">
        <f t="shared" si="45"/>
        <v>-1.2852271664088582E-7</v>
      </c>
      <c r="Y232" s="66">
        <f t="shared" si="46"/>
        <v>-1.2837090877049867E-7</v>
      </c>
      <c r="Z232" s="66">
        <f t="shared" si="47"/>
        <v>-1.2837108808221969E-7</v>
      </c>
      <c r="AA232" s="67">
        <f t="shared" si="48"/>
        <v>-1.2821945909995641E-7</v>
      </c>
      <c r="AB232" s="68">
        <f t="shared" si="57"/>
        <v>5.4404586042310174E-4</v>
      </c>
      <c r="AC232" s="69"/>
      <c r="AD232" s="70">
        <f t="shared" si="56"/>
        <v>5.4404586042310177</v>
      </c>
      <c r="AE232" s="70"/>
      <c r="AF232" s="74"/>
      <c r="AG232" s="71">
        <v>2260</v>
      </c>
    </row>
    <row r="233" spans="5:33">
      <c r="E233" s="73">
        <v>0.53962962962962957</v>
      </c>
      <c r="G233" s="58">
        <v>15.53</v>
      </c>
      <c r="H233" s="58">
        <v>6.03</v>
      </c>
      <c r="I233" s="58">
        <v>8.56</v>
      </c>
      <c r="J233" s="58">
        <v>15.58</v>
      </c>
      <c r="K233" s="58">
        <v>5.95</v>
      </c>
      <c r="L233" s="58">
        <v>10.130000000000001</v>
      </c>
      <c r="M233" s="59">
        <f t="shared" si="58"/>
        <v>15.555</v>
      </c>
      <c r="N233" s="59">
        <f t="shared" si="58"/>
        <v>5.99</v>
      </c>
      <c r="O233" s="59">
        <f t="shared" si="58"/>
        <v>9.3450000000000006</v>
      </c>
      <c r="P233" s="60">
        <f t="shared" si="49"/>
        <v>0.19189863584592692</v>
      </c>
      <c r="Q233" s="22">
        <f t="shared" si="50"/>
        <v>1.0232929922807527E-6</v>
      </c>
      <c r="R233" s="61">
        <f t="shared" si="51"/>
        <v>4.4599400533288815E-9</v>
      </c>
      <c r="S233" s="22">
        <f t="shared" si="52"/>
        <v>1.9891065279287228E-17</v>
      </c>
      <c r="T233" s="62">
        <v>298</v>
      </c>
      <c r="U233" s="59">
        <f t="shared" si="53"/>
        <v>288.55500000000001</v>
      </c>
      <c r="V233" s="63">
        <f t="shared" si="54"/>
        <v>0.55205147983954783</v>
      </c>
      <c r="W233" s="64">
        <f t="shared" si="55"/>
        <v>3.5649338847561789</v>
      </c>
      <c r="X233" s="65">
        <f t="shared" si="45"/>
        <v>-1.2890952385474404E-7</v>
      </c>
      <c r="Y233" s="66">
        <f t="shared" si="46"/>
        <v>-1.287564396231322E-7</v>
      </c>
      <c r="Z233" s="66">
        <f t="shared" si="47"/>
        <v>-1.2875662141561164E-7</v>
      </c>
      <c r="AA233" s="67">
        <f t="shared" si="48"/>
        <v>-1.2860371854471036E-7</v>
      </c>
      <c r="AB233" s="68">
        <f t="shared" si="57"/>
        <v>5.4276215014069124E-4</v>
      </c>
      <c r="AC233" s="69"/>
      <c r="AD233" s="70">
        <f t="shared" si="56"/>
        <v>5.4276215014069127</v>
      </c>
      <c r="AE233" s="70"/>
      <c r="AF233" s="74"/>
      <c r="AG233" s="71">
        <v>2270</v>
      </c>
    </row>
    <row r="234" spans="5:33">
      <c r="E234" s="73">
        <v>0.5397453703703704</v>
      </c>
      <c r="G234" s="58">
        <v>15.54</v>
      </c>
      <c r="H234" s="58">
        <v>6.03</v>
      </c>
      <c r="I234" s="58">
        <v>8.56</v>
      </c>
      <c r="J234" s="58">
        <v>15.59</v>
      </c>
      <c r="K234" s="58">
        <v>5.95</v>
      </c>
      <c r="L234" s="58">
        <v>10.1</v>
      </c>
      <c r="M234" s="59">
        <f t="shared" si="58"/>
        <v>15.565</v>
      </c>
      <c r="N234" s="59">
        <f t="shared" si="58"/>
        <v>5.99</v>
      </c>
      <c r="O234" s="59">
        <f t="shared" si="58"/>
        <v>9.33</v>
      </c>
      <c r="P234" s="60">
        <f t="shared" si="49"/>
        <v>0.19162377695230937</v>
      </c>
      <c r="Q234" s="22">
        <f t="shared" si="50"/>
        <v>1.0232929922807527E-6</v>
      </c>
      <c r="R234" s="61">
        <f t="shared" si="51"/>
        <v>4.4636478038701768E-9</v>
      </c>
      <c r="S234" s="22">
        <f t="shared" si="52"/>
        <v>1.9924151716995053E-17</v>
      </c>
      <c r="T234" s="62">
        <v>298</v>
      </c>
      <c r="U234" s="59">
        <f t="shared" si="53"/>
        <v>288.565</v>
      </c>
      <c r="V234" s="63">
        <f t="shared" si="54"/>
        <v>0.55144787845712351</v>
      </c>
      <c r="W234" s="64">
        <f t="shared" si="55"/>
        <v>3.559982625941664</v>
      </c>
      <c r="X234" s="65">
        <f t="shared" si="45"/>
        <v>-1.288120328414674E-7</v>
      </c>
      <c r="Y234" s="66">
        <f t="shared" si="46"/>
        <v>-1.2865881660308151E-7</v>
      </c>
      <c r="Z234" s="66">
        <f t="shared" si="47"/>
        <v>-1.286589988470473E-7</v>
      </c>
      <c r="AA234" s="67">
        <f t="shared" si="48"/>
        <v>-1.285059644190848E-7</v>
      </c>
      <c r="AB234" s="68">
        <f t="shared" si="57"/>
        <v>5.4147458453322967E-4</v>
      </c>
      <c r="AC234" s="69"/>
      <c r="AD234" s="70">
        <f t="shared" si="56"/>
        <v>5.4147458453322965</v>
      </c>
      <c r="AE234" s="70"/>
      <c r="AF234" s="74"/>
      <c r="AG234" s="71">
        <v>2280</v>
      </c>
    </row>
    <row r="235" spans="5:33">
      <c r="E235" s="73">
        <v>0.53986111111111112</v>
      </c>
      <c r="G235" s="58">
        <v>15.55</v>
      </c>
      <c r="H235" s="58">
        <v>6.03</v>
      </c>
      <c r="I235" s="58">
        <v>8.5399999999999991</v>
      </c>
      <c r="J235" s="58">
        <v>15.6</v>
      </c>
      <c r="K235" s="58">
        <v>5.95</v>
      </c>
      <c r="L235" s="58">
        <v>10.119999999999999</v>
      </c>
      <c r="M235" s="59">
        <f t="shared" si="58"/>
        <v>15.574999999999999</v>
      </c>
      <c r="N235" s="59">
        <f t="shared" si="58"/>
        <v>5.99</v>
      </c>
      <c r="O235" s="59">
        <f t="shared" si="58"/>
        <v>9.3299999999999983</v>
      </c>
      <c r="P235" s="60">
        <f t="shared" si="49"/>
        <v>0.19165695303488473</v>
      </c>
      <c r="Q235" s="22">
        <f t="shared" si="50"/>
        <v>1.0232929922807527E-6</v>
      </c>
      <c r="R235" s="61">
        <f t="shared" si="51"/>
        <v>4.4673586368327427E-9</v>
      </c>
      <c r="S235" s="22">
        <f t="shared" si="52"/>
        <v>1.9957293190084102E-17</v>
      </c>
      <c r="T235" s="62">
        <v>298</v>
      </c>
      <c r="U235" s="59">
        <f t="shared" si="53"/>
        <v>288.57499999999999</v>
      </c>
      <c r="V235" s="63">
        <f t="shared" si="54"/>
        <v>0.55084431890794261</v>
      </c>
      <c r="W235" s="64">
        <f t="shared" si="55"/>
        <v>3.5550385862600447</v>
      </c>
      <c r="X235" s="65">
        <f t="shared" si="45"/>
        <v>-1.2892104770247325E-7</v>
      </c>
      <c r="Y235" s="66">
        <f t="shared" si="46"/>
        <v>-1.2876720647784555E-7</v>
      </c>
      <c r="Z235" s="66">
        <f t="shared" si="47"/>
        <v>-1.2876739005626675E-7</v>
      </c>
      <c r="AA235" s="67">
        <f t="shared" si="48"/>
        <v>-1.2861373197193271E-7</v>
      </c>
      <c r="AB235" s="68">
        <f t="shared" si="57"/>
        <v>5.4018799515296169E-4</v>
      </c>
      <c r="AC235" s="69"/>
      <c r="AD235" s="70">
        <f t="shared" si="56"/>
        <v>5.401879951529617</v>
      </c>
      <c r="AE235" s="70"/>
      <c r="AF235" s="74"/>
      <c r="AG235" s="71">
        <v>2290</v>
      </c>
    </row>
    <row r="236" spans="5:33">
      <c r="E236" s="73">
        <v>0.53997685185185185</v>
      </c>
      <c r="G236" s="58">
        <v>15.56</v>
      </c>
      <c r="H236" s="58">
        <v>6.03</v>
      </c>
      <c r="I236" s="58">
        <v>8.52</v>
      </c>
      <c r="J236" s="58">
        <v>15.61</v>
      </c>
      <c r="K236" s="58">
        <v>5.95</v>
      </c>
      <c r="L236" s="58">
        <v>10.08</v>
      </c>
      <c r="M236" s="59">
        <f t="shared" si="58"/>
        <v>15.585000000000001</v>
      </c>
      <c r="N236" s="59">
        <f t="shared" si="58"/>
        <v>5.99</v>
      </c>
      <c r="O236" s="59">
        <f t="shared" si="58"/>
        <v>9.3000000000000007</v>
      </c>
      <c r="P236" s="60">
        <f t="shared" si="49"/>
        <v>0.19107377359549077</v>
      </c>
      <c r="Q236" s="22">
        <f t="shared" si="50"/>
        <v>1.0232929922807527E-6</v>
      </c>
      <c r="R236" s="61">
        <f t="shared" si="51"/>
        <v>4.4710725547791344E-9</v>
      </c>
      <c r="S236" s="22">
        <f t="shared" si="52"/>
        <v>1.9990489790099216E-17</v>
      </c>
      <c r="T236" s="62">
        <v>298</v>
      </c>
      <c r="U236" s="59">
        <f t="shared" si="53"/>
        <v>288.58499999999998</v>
      </c>
      <c r="V236" s="63">
        <f t="shared" si="54"/>
        <v>0.55024080118765228</v>
      </c>
      <c r="W236" s="64">
        <f t="shared" si="55"/>
        <v>3.550101754698133</v>
      </c>
      <c r="X236" s="65">
        <f t="shared" si="45"/>
        <v>-1.2861427005158255E-7</v>
      </c>
      <c r="Y236" s="66">
        <f t="shared" si="46"/>
        <v>-1.2846079426218562E-7</v>
      </c>
      <c r="Z236" s="66">
        <f t="shared" si="47"/>
        <v>-1.2846097740529968E-7</v>
      </c>
      <c r="AA236" s="67">
        <f t="shared" si="48"/>
        <v>-1.2830768432192639E-7</v>
      </c>
      <c r="AB236" s="68">
        <f t="shared" si="57"/>
        <v>5.3890032186505732E-4</v>
      </c>
      <c r="AC236" s="69"/>
      <c r="AD236" s="70">
        <f t="shared" si="56"/>
        <v>5.389003218650573</v>
      </c>
      <c r="AE236" s="70"/>
      <c r="AF236" s="74"/>
      <c r="AG236" s="71">
        <v>2300</v>
      </c>
    </row>
    <row r="237" spans="5:33">
      <c r="E237" s="73">
        <v>0.54009259259259257</v>
      </c>
      <c r="G237" s="58">
        <v>15.57</v>
      </c>
      <c r="H237" s="58">
        <v>6.03</v>
      </c>
      <c r="I237" s="58">
        <v>8.51</v>
      </c>
      <c r="J237" s="58">
        <v>15.62</v>
      </c>
      <c r="K237" s="58">
        <v>5.95</v>
      </c>
      <c r="L237" s="58">
        <v>10.1</v>
      </c>
      <c r="M237" s="59">
        <f t="shared" si="58"/>
        <v>15.594999999999999</v>
      </c>
      <c r="N237" s="59">
        <f t="shared" si="58"/>
        <v>5.99</v>
      </c>
      <c r="O237" s="59">
        <f t="shared" si="58"/>
        <v>9.3049999999999997</v>
      </c>
      <c r="P237" s="60">
        <f t="shared" si="49"/>
        <v>0.19120961154071495</v>
      </c>
      <c r="Q237" s="22">
        <f t="shared" si="50"/>
        <v>1.0232929922807527E-6</v>
      </c>
      <c r="R237" s="61">
        <f t="shared" si="51"/>
        <v>4.4747895602740376E-9</v>
      </c>
      <c r="S237" s="22">
        <f t="shared" si="52"/>
        <v>2.0023741608737514E-17</v>
      </c>
      <c r="T237" s="62">
        <v>298</v>
      </c>
      <c r="U237" s="59">
        <f t="shared" si="53"/>
        <v>288.59500000000003</v>
      </c>
      <c r="V237" s="63">
        <f t="shared" si="54"/>
        <v>0.54963732529190412</v>
      </c>
      <c r="W237" s="64">
        <f t="shared" si="55"/>
        <v>3.5451721202603008</v>
      </c>
      <c r="X237" s="65">
        <f t="shared" si="45"/>
        <v>-1.287913155073656E-7</v>
      </c>
      <c r="Y237" s="66">
        <f t="shared" si="46"/>
        <v>-1.2863704915541372E-7</v>
      </c>
      <c r="Z237" s="66">
        <f t="shared" si="47"/>
        <v>-1.286372339357869E-7</v>
      </c>
      <c r="AA237" s="67">
        <f t="shared" si="48"/>
        <v>-1.2848315192154802E-7</v>
      </c>
      <c r="AB237" s="68">
        <f t="shared" si="57"/>
        <v>5.3761571270220982E-4</v>
      </c>
      <c r="AC237" s="69"/>
      <c r="AD237" s="70">
        <f t="shared" si="56"/>
        <v>5.3761571270220987</v>
      </c>
      <c r="AE237" s="70"/>
      <c r="AF237" s="74"/>
      <c r="AG237" s="71">
        <v>2310</v>
      </c>
    </row>
    <row r="238" spans="5:33">
      <c r="E238" s="73">
        <v>0.54020833333333329</v>
      </c>
      <c r="G238" s="58">
        <v>15.58</v>
      </c>
      <c r="H238" s="58">
        <v>6.03</v>
      </c>
      <c r="I238" s="58">
        <v>8.5299999999999994</v>
      </c>
      <c r="J238" s="58">
        <v>15.63</v>
      </c>
      <c r="K238" s="58">
        <v>5.95</v>
      </c>
      <c r="L238" s="58">
        <v>10.08</v>
      </c>
      <c r="M238" s="59">
        <f t="shared" si="58"/>
        <v>15.605</v>
      </c>
      <c r="N238" s="59">
        <f t="shared" si="58"/>
        <v>5.99</v>
      </c>
      <c r="O238" s="59">
        <f t="shared" si="58"/>
        <v>9.3049999999999997</v>
      </c>
      <c r="P238" s="60">
        <f t="shared" si="49"/>
        <v>0.19124273312142651</v>
      </c>
      <c r="Q238" s="22">
        <f t="shared" si="50"/>
        <v>1.0232929922807527E-6</v>
      </c>
      <c r="R238" s="61">
        <f t="shared" si="51"/>
        <v>4.4785096558842708E-9</v>
      </c>
      <c r="S238" s="22">
        <f t="shared" si="52"/>
        <v>2.0057048737848649E-17</v>
      </c>
      <c r="T238" s="62">
        <v>298</v>
      </c>
      <c r="U238" s="59">
        <f t="shared" si="53"/>
        <v>288.60500000000002</v>
      </c>
      <c r="V238" s="63">
        <f t="shared" si="54"/>
        <v>0.54903389121635604</v>
      </c>
      <c r="W238" s="64">
        <f t="shared" si="55"/>
        <v>3.5402496719684691</v>
      </c>
      <c r="X238" s="65">
        <f t="shared" si="45"/>
        <v>-1.2889813587657887E-7</v>
      </c>
      <c r="Y238" s="66">
        <f t="shared" si="46"/>
        <v>-1.2874324290165684E-7</v>
      </c>
      <c r="Z238" s="66">
        <f t="shared" si="47"/>
        <v>-1.2874342903184031E-7</v>
      </c>
      <c r="AA238" s="67">
        <f t="shared" si="48"/>
        <v>-1.285887217397678E-7</v>
      </c>
      <c r="AB238" s="68">
        <f t="shared" si="57"/>
        <v>5.3632934097952434E-4</v>
      </c>
      <c r="AC238" s="69"/>
      <c r="AD238" s="70">
        <f t="shared" si="56"/>
        <v>5.3632934097952436</v>
      </c>
      <c r="AE238" s="70"/>
      <c r="AF238" s="74"/>
      <c r="AG238" s="71">
        <v>2320</v>
      </c>
    </row>
    <row r="239" spans="5:33">
      <c r="E239" s="73">
        <v>0.54032407407407401</v>
      </c>
      <c r="G239" s="58">
        <v>15.59</v>
      </c>
      <c r="H239" s="58">
        <v>6.03</v>
      </c>
      <c r="I239" s="58">
        <v>8.51</v>
      </c>
      <c r="J239" s="58">
        <v>15.64</v>
      </c>
      <c r="K239" s="58">
        <v>5.95</v>
      </c>
      <c r="L239" s="58">
        <v>10.1</v>
      </c>
      <c r="M239" s="59">
        <f t="shared" si="58"/>
        <v>15.615</v>
      </c>
      <c r="N239" s="59">
        <f t="shared" si="58"/>
        <v>5.99</v>
      </c>
      <c r="O239" s="59">
        <f t="shared" si="58"/>
        <v>9.3049999999999997</v>
      </c>
      <c r="P239" s="60">
        <f t="shared" si="49"/>
        <v>0.19127586617885367</v>
      </c>
      <c r="Q239" s="22">
        <f t="shared" si="50"/>
        <v>1.0232929922807527E-6</v>
      </c>
      <c r="R239" s="61">
        <f t="shared" si="51"/>
        <v>4.4822328441787899E-9</v>
      </c>
      <c r="S239" s="22">
        <f t="shared" si="52"/>
        <v>2.0090411269435083E-17</v>
      </c>
      <c r="T239" s="62">
        <v>298</v>
      </c>
      <c r="U239" s="59">
        <f t="shared" si="53"/>
        <v>288.61500000000001</v>
      </c>
      <c r="V239" s="63">
        <f t="shared" si="54"/>
        <v>0.54843049895665763</v>
      </c>
      <c r="W239" s="64">
        <f t="shared" si="55"/>
        <v>3.5353343988619534</v>
      </c>
      <c r="X239" s="65">
        <f t="shared" si="45"/>
        <v>-1.2900403812284496E-7</v>
      </c>
      <c r="Y239" s="66">
        <f t="shared" si="46"/>
        <v>-1.2884851720359905E-7</v>
      </c>
      <c r="Z239" s="66">
        <f t="shared" si="47"/>
        <v>-1.2884870469196515E-7</v>
      </c>
      <c r="AA239" s="67">
        <f t="shared" si="48"/>
        <v>-1.2869337080903179E-7</v>
      </c>
      <c r="AB239" s="68">
        <f t="shared" si="57"/>
        <v>5.3504190731038545E-4</v>
      </c>
      <c r="AC239" s="69"/>
      <c r="AD239" s="70">
        <f t="shared" si="56"/>
        <v>5.3504190731038541</v>
      </c>
      <c r="AE239" s="70"/>
      <c r="AF239" s="74"/>
      <c r="AG239" s="71">
        <v>2330</v>
      </c>
    </row>
    <row r="240" spans="5:33">
      <c r="E240" s="73">
        <v>0.54043981481481485</v>
      </c>
      <c r="G240" s="58">
        <v>15.6</v>
      </c>
      <c r="H240" s="58">
        <v>6.03</v>
      </c>
      <c r="I240" s="58">
        <v>8.49</v>
      </c>
      <c r="J240" s="58">
        <v>15.65</v>
      </c>
      <c r="K240" s="58">
        <v>5.95</v>
      </c>
      <c r="L240" s="58">
        <v>10.09</v>
      </c>
      <c r="M240" s="59">
        <f t="shared" si="58"/>
        <v>15.625</v>
      </c>
      <c r="N240" s="59">
        <f t="shared" si="58"/>
        <v>5.99</v>
      </c>
      <c r="O240" s="59">
        <f t="shared" si="58"/>
        <v>9.2899999999999991</v>
      </c>
      <c r="P240" s="60">
        <f t="shared" si="49"/>
        <v>0.19100061360334908</v>
      </c>
      <c r="Q240" s="22">
        <f t="shared" si="50"/>
        <v>1.0232929922807527E-6</v>
      </c>
      <c r="R240" s="61">
        <f t="shared" si="51"/>
        <v>4.4859591277286821E-9</v>
      </c>
      <c r="S240" s="22">
        <f t="shared" si="52"/>
        <v>2.012382929565228E-17</v>
      </c>
      <c r="T240" s="62">
        <v>298</v>
      </c>
      <c r="U240" s="59">
        <f t="shared" si="53"/>
        <v>288.625</v>
      </c>
      <c r="V240" s="63">
        <f t="shared" si="54"/>
        <v>0.54782714850846237</v>
      </c>
      <c r="W240" s="64">
        <f t="shared" si="55"/>
        <v>3.5304262899975414</v>
      </c>
      <c r="X240" s="65">
        <f t="shared" si="45"/>
        <v>-1.2890088818259612E-7</v>
      </c>
      <c r="Y240" s="66">
        <f t="shared" si="46"/>
        <v>-1.2874524103988943E-7</v>
      </c>
      <c r="Z240" s="66">
        <f t="shared" si="47"/>
        <v>-1.2874542898299346E-7</v>
      </c>
      <c r="AA240" s="67">
        <f t="shared" si="48"/>
        <v>-1.2858996932951017E-7</v>
      </c>
      <c r="AB240" s="68">
        <f t="shared" si="57"/>
        <v>5.3375342088918048E-4</v>
      </c>
      <c r="AC240" s="69"/>
      <c r="AD240" s="70">
        <f t="shared" si="56"/>
        <v>5.337534208891805</v>
      </c>
      <c r="AE240" s="70"/>
      <c r="AF240" s="74"/>
      <c r="AG240" s="71">
        <v>2340</v>
      </c>
    </row>
    <row r="241" spans="5:33">
      <c r="E241" s="73">
        <v>0.54055555555555557</v>
      </c>
      <c r="G241" s="58">
        <v>15.61</v>
      </c>
      <c r="H241" s="58">
        <v>6.03</v>
      </c>
      <c r="I241" s="58">
        <v>8.52</v>
      </c>
      <c r="J241" s="58">
        <v>15.66</v>
      </c>
      <c r="K241" s="58">
        <v>5.95</v>
      </c>
      <c r="L241" s="58">
        <v>10.07</v>
      </c>
      <c r="M241" s="59">
        <f t="shared" si="58"/>
        <v>15.635</v>
      </c>
      <c r="N241" s="59">
        <f t="shared" si="58"/>
        <v>5.99</v>
      </c>
      <c r="O241" s="59">
        <f t="shared" si="58"/>
        <v>9.2949999999999999</v>
      </c>
      <c r="P241" s="60">
        <f t="shared" si="49"/>
        <v>0.1911365330381613</v>
      </c>
      <c r="Q241" s="22">
        <f t="shared" si="50"/>
        <v>1.0232929922807527E-6</v>
      </c>
      <c r="R241" s="61">
        <f t="shared" si="51"/>
        <v>4.4896885091071741E-9</v>
      </c>
      <c r="S241" s="22">
        <f t="shared" si="52"/>
        <v>2.0157302908809001E-17</v>
      </c>
      <c r="T241" s="62">
        <v>298</v>
      </c>
      <c r="U241" s="59">
        <f t="shared" si="53"/>
        <v>288.63499999999999</v>
      </c>
      <c r="V241" s="63">
        <f t="shared" si="54"/>
        <v>0.54722383986742629</v>
      </c>
      <c r="W241" s="64">
        <f t="shared" si="55"/>
        <v>3.5255253344494459</v>
      </c>
      <c r="X241" s="65">
        <f t="shared" si="45"/>
        <v>-1.2907470498337332E-7</v>
      </c>
      <c r="Y241" s="66">
        <f t="shared" si="46"/>
        <v>-1.2891826043581545E-7</v>
      </c>
      <c r="Z241" s="66">
        <f t="shared" si="47"/>
        <v>-1.289184500538856E-7</v>
      </c>
      <c r="AA241" s="67">
        <f t="shared" si="48"/>
        <v>-1.2876219466474597E-7</v>
      </c>
      <c r="AB241" s="68">
        <f t="shared" si="57"/>
        <v>5.3246596722658407E-4</v>
      </c>
      <c r="AC241" s="69"/>
      <c r="AD241" s="70">
        <f t="shared" si="56"/>
        <v>5.3246596722658408</v>
      </c>
      <c r="AE241" s="70"/>
      <c r="AF241" s="74"/>
      <c r="AG241" s="71">
        <v>2350</v>
      </c>
    </row>
    <row r="242" spans="5:33">
      <c r="E242" s="73">
        <v>0.54067129629629629</v>
      </c>
      <c r="G242" s="58">
        <v>15.62</v>
      </c>
      <c r="H242" s="58">
        <v>6.03</v>
      </c>
      <c r="I242" s="58">
        <v>8.5399999999999991</v>
      </c>
      <c r="J242" s="58">
        <v>15.67</v>
      </c>
      <c r="K242" s="58">
        <v>5.95</v>
      </c>
      <c r="L242" s="58">
        <v>10.08</v>
      </c>
      <c r="M242" s="59">
        <f t="shared" si="58"/>
        <v>15.645</v>
      </c>
      <c r="N242" s="59">
        <f t="shared" si="58"/>
        <v>5.99</v>
      </c>
      <c r="O242" s="59">
        <f t="shared" si="58"/>
        <v>9.3099999999999987</v>
      </c>
      <c r="P242" s="60">
        <f t="shared" si="49"/>
        <v>0.19147816894831204</v>
      </c>
      <c r="Q242" s="22">
        <f t="shared" si="50"/>
        <v>1.0232929922807527E-6</v>
      </c>
      <c r="R242" s="61">
        <f t="shared" si="51"/>
        <v>4.4934209908896307E-9</v>
      </c>
      <c r="S242" s="22">
        <f t="shared" si="52"/>
        <v>2.0190832201367552E-17</v>
      </c>
      <c r="T242" s="62">
        <v>298</v>
      </c>
      <c r="U242" s="59">
        <f t="shared" si="53"/>
        <v>288.64499999999998</v>
      </c>
      <c r="V242" s="63">
        <f t="shared" si="54"/>
        <v>0.54662057302920097</v>
      </c>
      <c r="W242" s="64">
        <f t="shared" si="55"/>
        <v>3.5206315213092276</v>
      </c>
      <c r="X242" s="65">
        <f t="shared" si="45"/>
        <v>-1.293865094296332E-7</v>
      </c>
      <c r="Y242" s="66">
        <f t="shared" si="46"/>
        <v>-1.2922892659330774E-7</v>
      </c>
      <c r="Z242" s="66">
        <f t="shared" si="47"/>
        <v>-1.2922911851710581E-7</v>
      </c>
      <c r="AA242" s="67">
        <f t="shared" si="48"/>
        <v>-1.2907172713708145E-7</v>
      </c>
      <c r="AB242" s="68">
        <f t="shared" si="57"/>
        <v>5.3117678335887154E-4</v>
      </c>
      <c r="AC242" s="69"/>
      <c r="AD242" s="70">
        <f t="shared" si="56"/>
        <v>5.3117678335887151</v>
      </c>
      <c r="AE242" s="70"/>
      <c r="AF242" s="74"/>
      <c r="AG242" s="71">
        <v>2360</v>
      </c>
    </row>
    <row r="243" spans="5:33">
      <c r="E243" s="73">
        <v>0.54078703703703701</v>
      </c>
      <c r="G243" s="58">
        <v>15.63</v>
      </c>
      <c r="H243" s="58">
        <v>6.03</v>
      </c>
      <c r="I243" s="58">
        <v>8.5299999999999994</v>
      </c>
      <c r="J243" s="58">
        <v>15.68</v>
      </c>
      <c r="K243" s="58">
        <v>5.95</v>
      </c>
      <c r="L243" s="58">
        <v>10.08</v>
      </c>
      <c r="M243" s="59">
        <f t="shared" si="58"/>
        <v>15.655000000000001</v>
      </c>
      <c r="N243" s="59">
        <f t="shared" si="58"/>
        <v>5.99</v>
      </c>
      <c r="O243" s="59">
        <f t="shared" si="58"/>
        <v>9.3049999999999997</v>
      </c>
      <c r="P243" s="60">
        <f t="shared" si="49"/>
        <v>0.19140851329510325</v>
      </c>
      <c r="Q243" s="22">
        <f t="shared" si="50"/>
        <v>1.0232929922807527E-6</v>
      </c>
      <c r="R243" s="61">
        <f t="shared" si="51"/>
        <v>4.4971565756535591E-9</v>
      </c>
      <c r="S243" s="22">
        <f t="shared" si="52"/>
        <v>2.0224417265944046E-17</v>
      </c>
      <c r="T243" s="62">
        <v>298</v>
      </c>
      <c r="U243" s="59">
        <f t="shared" si="53"/>
        <v>288.65499999999997</v>
      </c>
      <c r="V243" s="63">
        <f t="shared" si="54"/>
        <v>0.54601734798944435</v>
      </c>
      <c r="W243" s="64">
        <f t="shared" si="55"/>
        <v>3.5157448396858442</v>
      </c>
      <c r="X243" s="65">
        <f t="shared" si="45"/>
        <v>-1.2941902650293131E-7</v>
      </c>
      <c r="Y243" s="66">
        <f t="shared" si="46"/>
        <v>-1.2926097994138719E-7</v>
      </c>
      <c r="Z243" s="66">
        <f t="shared" si="47"/>
        <v>-1.292611729479048E-7</v>
      </c>
      <c r="AA243" s="67">
        <f t="shared" si="48"/>
        <v>-1.2910331892147902E-7</v>
      </c>
      <c r="AB243" s="68">
        <f t="shared" si="57"/>
        <v>5.2988449281422562E-4</v>
      </c>
      <c r="AC243" s="69"/>
      <c r="AD243" s="70">
        <f t="shared" si="56"/>
        <v>5.2988449281422563</v>
      </c>
      <c r="AE243" s="70"/>
      <c r="AF243" s="74"/>
      <c r="AG243" s="71">
        <v>2370</v>
      </c>
    </row>
    <row r="244" spans="5:33">
      <c r="E244" s="73">
        <v>0.54090277777777773</v>
      </c>
      <c r="G244" s="58">
        <v>15.64</v>
      </c>
      <c r="H244" s="58">
        <v>6.03</v>
      </c>
      <c r="I244" s="58">
        <v>8.58</v>
      </c>
      <c r="J244" s="58">
        <v>15.69</v>
      </c>
      <c r="K244" s="58">
        <v>5.95</v>
      </c>
      <c r="L244" s="58">
        <v>10.09</v>
      </c>
      <c r="M244" s="59">
        <f t="shared" si="58"/>
        <v>15.664999999999999</v>
      </c>
      <c r="N244" s="59">
        <f t="shared" si="58"/>
        <v>5.99</v>
      </c>
      <c r="O244" s="59">
        <f t="shared" si="58"/>
        <v>9.3350000000000009</v>
      </c>
      <c r="P244" s="60">
        <f t="shared" si="49"/>
        <v>0.19205892586918347</v>
      </c>
      <c r="Q244" s="22">
        <f t="shared" si="50"/>
        <v>1.0232929922807527E-6</v>
      </c>
      <c r="R244" s="61">
        <f t="shared" si="51"/>
        <v>4.5008952659786063E-9</v>
      </c>
      <c r="S244" s="22">
        <f t="shared" si="52"/>
        <v>2.025805819530863E-17</v>
      </c>
      <c r="T244" s="62">
        <v>298</v>
      </c>
      <c r="U244" s="59">
        <f t="shared" si="53"/>
        <v>288.66500000000002</v>
      </c>
      <c r="V244" s="63">
        <f t="shared" si="54"/>
        <v>0.54541416474380811</v>
      </c>
      <c r="W244" s="64">
        <f t="shared" si="55"/>
        <v>3.5108652787055283</v>
      </c>
      <c r="X244" s="65">
        <f t="shared" si="45"/>
        <v>-1.2993783724308988E-7</v>
      </c>
      <c r="Y244" s="66">
        <f t="shared" si="46"/>
        <v>-1.2977813140829544E-7</v>
      </c>
      <c r="Z244" s="66">
        <f t="shared" si="47"/>
        <v>-1.2977832770180169E-7</v>
      </c>
      <c r="AA244" s="67">
        <f t="shared" si="48"/>
        <v>-1.2961881767798716E-7</v>
      </c>
      <c r="AB244" s="68">
        <f t="shared" si="57"/>
        <v>5.285918817288873E-4</v>
      </c>
      <c r="AC244" s="69"/>
      <c r="AD244" s="70">
        <f t="shared" si="56"/>
        <v>5.2859188172888727</v>
      </c>
      <c r="AE244" s="70"/>
      <c r="AF244" s="74"/>
      <c r="AG244" s="71">
        <v>2380</v>
      </c>
    </row>
    <row r="245" spans="5:33">
      <c r="E245" s="73">
        <v>0.54101851851851845</v>
      </c>
      <c r="G245" s="58">
        <v>15.65</v>
      </c>
      <c r="H245" s="58">
        <v>6.03</v>
      </c>
      <c r="I245" s="58">
        <v>8.5399999999999991</v>
      </c>
      <c r="J245" s="58">
        <v>15.7</v>
      </c>
      <c r="K245" s="58">
        <v>5.95</v>
      </c>
      <c r="L245" s="58">
        <v>10.1</v>
      </c>
      <c r="M245" s="59">
        <f t="shared" si="58"/>
        <v>15.675000000000001</v>
      </c>
      <c r="N245" s="59">
        <f t="shared" si="58"/>
        <v>5.99</v>
      </c>
      <c r="O245" s="59">
        <f t="shared" si="58"/>
        <v>9.32</v>
      </c>
      <c r="P245" s="60">
        <f t="shared" si="49"/>
        <v>0.19178357041349428</v>
      </c>
      <c r="Q245" s="22">
        <f t="shared" si="50"/>
        <v>1.0232929922807527E-6</v>
      </c>
      <c r="R245" s="61">
        <f t="shared" si="51"/>
        <v>4.504637064446571E-9</v>
      </c>
      <c r="S245" s="22">
        <f t="shared" si="52"/>
        <v>2.029175508238582E-17</v>
      </c>
      <c r="T245" s="62">
        <v>298</v>
      </c>
      <c r="U245" s="59">
        <f t="shared" si="53"/>
        <v>288.67500000000001</v>
      </c>
      <c r="V245" s="63">
        <f t="shared" si="54"/>
        <v>0.54481102328795672</v>
      </c>
      <c r="W245" s="64">
        <f t="shared" si="55"/>
        <v>3.5059928275119066</v>
      </c>
      <c r="X245" s="65">
        <f t="shared" si="45"/>
        <v>-1.298284580420783E-7</v>
      </c>
      <c r="Y245" s="66">
        <f t="shared" si="46"/>
        <v>-1.2966862856033243E-7</v>
      </c>
      <c r="Z245" s="66">
        <f t="shared" si="47"/>
        <v>-1.2966882532353537E-7</v>
      </c>
      <c r="AA245" s="67">
        <f t="shared" si="48"/>
        <v>-1.2950919212052912E-7</v>
      </c>
      <c r="AB245" s="68">
        <f t="shared" si="57"/>
        <v>5.2729409910698519E-4</v>
      </c>
      <c r="AC245" s="69"/>
      <c r="AD245" s="70">
        <f t="shared" si="56"/>
        <v>5.2729409910698521</v>
      </c>
      <c r="AE245" s="70"/>
      <c r="AF245" s="74"/>
      <c r="AG245" s="71">
        <v>2390</v>
      </c>
    </row>
    <row r="246" spans="5:33">
      <c r="E246" s="73">
        <v>0.54113425925925929</v>
      </c>
      <c r="G246" s="58">
        <v>15.66</v>
      </c>
      <c r="H246" s="58">
        <v>6.03</v>
      </c>
      <c r="I246" s="58">
        <v>8.51</v>
      </c>
      <c r="J246" s="58">
        <v>15.71</v>
      </c>
      <c r="K246" s="58">
        <v>5.95</v>
      </c>
      <c r="L246" s="58">
        <v>10.11</v>
      </c>
      <c r="M246" s="59">
        <f t="shared" si="58"/>
        <v>15.685</v>
      </c>
      <c r="N246" s="59">
        <f t="shared" si="58"/>
        <v>5.99</v>
      </c>
      <c r="O246" s="59">
        <f t="shared" si="58"/>
        <v>9.3099999999999987</v>
      </c>
      <c r="P246" s="60">
        <f t="shared" si="49"/>
        <v>0.19161102545926761</v>
      </c>
      <c r="Q246" s="22">
        <f t="shared" si="50"/>
        <v>1.0232929922807527E-6</v>
      </c>
      <c r="R246" s="61">
        <f t="shared" si="51"/>
        <v>4.5083819736413884E-9</v>
      </c>
      <c r="S246" s="22">
        <f t="shared" si="52"/>
        <v>2.0325508020254621E-17</v>
      </c>
      <c r="T246" s="62">
        <v>298</v>
      </c>
      <c r="U246" s="59">
        <f t="shared" si="53"/>
        <v>288.685</v>
      </c>
      <c r="V246" s="63">
        <f t="shared" si="54"/>
        <v>0.54420792361754189</v>
      </c>
      <c r="W246" s="64">
        <f t="shared" si="55"/>
        <v>3.5011274752657693</v>
      </c>
      <c r="X246" s="65">
        <f t="shared" si="45"/>
        <v>-1.2978801414375395E-7</v>
      </c>
      <c r="Y246" s="66">
        <f t="shared" si="46"/>
        <v>-1.2962789046018858E-7</v>
      </c>
      <c r="Z246" s="66">
        <f t="shared" si="47"/>
        <v>-1.2962808800997165E-7</v>
      </c>
      <c r="AA246" s="67">
        <f t="shared" si="48"/>
        <v>-1.2946816138874223E-7</v>
      </c>
      <c r="AB246" s="68">
        <f t="shared" si="57"/>
        <v>5.2599741151043461E-4</v>
      </c>
      <c r="AC246" s="75">
        <f>D15</f>
        <v>4.679559570863919E-4</v>
      </c>
      <c r="AD246" s="70">
        <f t="shared" si="56"/>
        <v>5.2599741151043462</v>
      </c>
      <c r="AE246" s="70">
        <f>AC246*10000</f>
        <v>4.679559570863919</v>
      </c>
      <c r="AF246" s="74">
        <f>(AD246-AE246)*(AD246-AE246)</f>
        <v>0.33688104316582279</v>
      </c>
      <c r="AG246" s="71">
        <v>2400</v>
      </c>
    </row>
    <row r="247" spans="5:33">
      <c r="E247" s="73">
        <v>0.54125000000000001</v>
      </c>
      <c r="G247" s="58">
        <v>15.67</v>
      </c>
      <c r="H247" s="58">
        <v>6.03</v>
      </c>
      <c r="I247" s="58">
        <v>8.5399999999999991</v>
      </c>
      <c r="J247" s="58">
        <v>15.72</v>
      </c>
      <c r="K247" s="58">
        <v>5.95</v>
      </c>
      <c r="L247" s="58">
        <v>10.11</v>
      </c>
      <c r="M247" s="59">
        <f t="shared" si="58"/>
        <v>15.695</v>
      </c>
      <c r="N247" s="59">
        <f t="shared" si="58"/>
        <v>5.99</v>
      </c>
      <c r="O247" s="59">
        <f t="shared" si="58"/>
        <v>9.3249999999999993</v>
      </c>
      <c r="P247" s="60">
        <f t="shared" si="49"/>
        <v>0.1919530400450839</v>
      </c>
      <c r="Q247" s="22">
        <f t="shared" si="50"/>
        <v>1.0232929922807527E-6</v>
      </c>
      <c r="R247" s="61">
        <f t="shared" si="51"/>
        <v>4.5121299961491502E-9</v>
      </c>
      <c r="S247" s="22">
        <f t="shared" si="52"/>
        <v>2.0359317102148932E-17</v>
      </c>
      <c r="T247" s="62">
        <v>298</v>
      </c>
      <c r="U247" s="59">
        <f t="shared" si="53"/>
        <v>288.69499999999999</v>
      </c>
      <c r="V247" s="63">
        <f t="shared" si="54"/>
        <v>0.54360486572822375</v>
      </c>
      <c r="W247" s="64">
        <f t="shared" si="55"/>
        <v>3.4962692111452092</v>
      </c>
      <c r="X247" s="65">
        <f t="shared" si="45"/>
        <v>-1.3009551835803654E-7</v>
      </c>
      <c r="Y247" s="66">
        <f t="shared" si="46"/>
        <v>-1.2993423755561813E-7</v>
      </c>
      <c r="Z247" s="66">
        <f t="shared" si="47"/>
        <v>-1.2993443749714998E-7</v>
      </c>
      <c r="AA247" s="67">
        <f t="shared" si="48"/>
        <v>-1.2977335614052417E-7</v>
      </c>
      <c r="AB247" s="68">
        <f t="shared" si="57"/>
        <v>5.2470113128964661E-4</v>
      </c>
      <c r="AC247" s="69"/>
      <c r="AD247" s="70">
        <f t="shared" si="56"/>
        <v>5.2470113128964657</v>
      </c>
      <c r="AE247" s="70"/>
      <c r="AF247" s="74"/>
      <c r="AG247" s="71">
        <v>2410</v>
      </c>
    </row>
    <row r="248" spans="5:33">
      <c r="E248" s="73">
        <v>0.54136574074074073</v>
      </c>
      <c r="G248" s="58">
        <v>15.68</v>
      </c>
      <c r="H248" s="58">
        <v>6.03</v>
      </c>
      <c r="I248" s="58">
        <v>8.52</v>
      </c>
      <c r="J248" s="58">
        <v>15.73</v>
      </c>
      <c r="K248" s="58">
        <v>5.95</v>
      </c>
      <c r="L248" s="58">
        <v>10.1</v>
      </c>
      <c r="M248" s="59">
        <f t="shared" si="58"/>
        <v>15.705</v>
      </c>
      <c r="N248" s="59">
        <f t="shared" si="58"/>
        <v>5.99</v>
      </c>
      <c r="O248" s="59">
        <f t="shared" si="58"/>
        <v>9.3099999999999987</v>
      </c>
      <c r="P248" s="60">
        <f t="shared" si="49"/>
        <v>0.19167752287528558</v>
      </c>
      <c r="Q248" s="22">
        <f t="shared" si="50"/>
        <v>1.0232929922807527E-6</v>
      </c>
      <c r="R248" s="61">
        <f t="shared" si="51"/>
        <v>4.5158811345580929E-9</v>
      </c>
      <c r="S248" s="22">
        <f t="shared" si="52"/>
        <v>2.039318242145769E-17</v>
      </c>
      <c r="T248" s="62">
        <v>298</v>
      </c>
      <c r="U248" s="59">
        <f t="shared" si="53"/>
        <v>288.70499999999998</v>
      </c>
      <c r="V248" s="63">
        <f t="shared" si="54"/>
        <v>0.54300184961566034</v>
      </c>
      <c r="W248" s="64">
        <f t="shared" si="55"/>
        <v>3.4914180243455091</v>
      </c>
      <c r="X248" s="65">
        <f t="shared" si="45"/>
        <v>-1.2998299632785143E-7</v>
      </c>
      <c r="Y248" s="66">
        <f t="shared" si="46"/>
        <v>-1.2982159470738294E-7</v>
      </c>
      <c r="Z248" s="66">
        <f t="shared" si="47"/>
        <v>-1.2982179512192812E-7</v>
      </c>
      <c r="AA248" s="67">
        <f t="shared" si="48"/>
        <v>-1.2966059341828998E-7</v>
      </c>
      <c r="AB248" s="68">
        <f t="shared" si="57"/>
        <v>5.2340178758197311E-4</v>
      </c>
      <c r="AC248" s="69"/>
      <c r="AD248" s="70">
        <f t="shared" si="56"/>
        <v>5.2340178758197311</v>
      </c>
      <c r="AE248" s="70"/>
      <c r="AF248" s="74"/>
      <c r="AG248" s="71">
        <v>2420</v>
      </c>
    </row>
    <row r="249" spans="5:33">
      <c r="E249" s="73">
        <v>0.54148148148148145</v>
      </c>
      <c r="G249" s="58">
        <v>15.69</v>
      </c>
      <c r="H249" s="58">
        <v>6.02</v>
      </c>
      <c r="I249" s="58">
        <v>8.52</v>
      </c>
      <c r="J249" s="58">
        <v>15.74</v>
      </c>
      <c r="K249" s="58">
        <v>5.95</v>
      </c>
      <c r="L249" s="58">
        <v>10.08</v>
      </c>
      <c r="M249" s="59">
        <f t="shared" si="58"/>
        <v>15.715</v>
      </c>
      <c r="N249" s="59">
        <f t="shared" si="58"/>
        <v>5.9849999999999994</v>
      </c>
      <c r="O249" s="59">
        <f t="shared" si="58"/>
        <v>9.3000000000000007</v>
      </c>
      <c r="P249" s="60">
        <f t="shared" si="49"/>
        <v>0.19150486967972544</v>
      </c>
      <c r="Q249" s="22">
        <f t="shared" si="50"/>
        <v>1.0351421666793443E-6</v>
      </c>
      <c r="R249" s="61">
        <f t="shared" si="51"/>
        <v>4.4678995529474241E-9</v>
      </c>
      <c r="S249" s="22">
        <f t="shared" si="52"/>
        <v>1.9962126415227793E-17</v>
      </c>
      <c r="T249" s="62">
        <v>298</v>
      </c>
      <c r="U249" s="59">
        <f t="shared" si="53"/>
        <v>288.71499999999997</v>
      </c>
      <c r="V249" s="63">
        <f t="shared" si="54"/>
        <v>0.54239887527550779</v>
      </c>
      <c r="W249" s="64">
        <f t="shared" si="55"/>
        <v>3.4865739040791164</v>
      </c>
      <c r="X249" s="65">
        <f t="shared" si="45"/>
        <v>-1.2698178009671919E-7</v>
      </c>
      <c r="Y249" s="66">
        <f t="shared" si="46"/>
        <v>-1.2682736272252579E-7</v>
      </c>
      <c r="Z249" s="66">
        <f t="shared" si="47"/>
        <v>-1.2682755050320924E-7</v>
      </c>
      <c r="AA249" s="67">
        <f t="shared" si="48"/>
        <v>-1.2667332045299442E-7</v>
      </c>
      <c r="AB249" s="68">
        <f t="shared" si="57"/>
        <v>5.2210357029963184E-4</v>
      </c>
      <c r="AC249" s="69"/>
      <c r="AD249" s="70">
        <f t="shared" si="56"/>
        <v>5.2210357029963186</v>
      </c>
      <c r="AE249" s="70"/>
      <c r="AF249" s="74"/>
      <c r="AG249" s="71">
        <v>2430</v>
      </c>
    </row>
    <row r="250" spans="5:33">
      <c r="E250" s="73">
        <v>0.54159722222222217</v>
      </c>
      <c r="G250" s="58">
        <v>15.7</v>
      </c>
      <c r="H250" s="58">
        <v>6.02</v>
      </c>
      <c r="I250" s="58">
        <v>8.48</v>
      </c>
      <c r="J250" s="58">
        <v>15.76</v>
      </c>
      <c r="K250" s="58">
        <v>5.95</v>
      </c>
      <c r="L250" s="58">
        <v>10.09</v>
      </c>
      <c r="M250" s="59">
        <f t="shared" si="58"/>
        <v>15.73</v>
      </c>
      <c r="N250" s="59">
        <f t="shared" si="58"/>
        <v>5.9849999999999994</v>
      </c>
      <c r="O250" s="59">
        <f t="shared" si="58"/>
        <v>9.2850000000000001</v>
      </c>
      <c r="P250" s="60">
        <f t="shared" si="49"/>
        <v>0.19124577749096694</v>
      </c>
      <c r="Q250" s="22">
        <f t="shared" si="50"/>
        <v>1.0351421666793443E-6</v>
      </c>
      <c r="R250" s="61">
        <f t="shared" si="51"/>
        <v>4.4734722622096645E-9</v>
      </c>
      <c r="S250" s="22">
        <f t="shared" si="52"/>
        <v>2.0011954080759255E-17</v>
      </c>
      <c r="T250" s="62">
        <v>298</v>
      </c>
      <c r="U250" s="59">
        <f t="shared" si="53"/>
        <v>288.73</v>
      </c>
      <c r="V250" s="63">
        <f t="shared" si="54"/>
        <v>0.54149449207905775</v>
      </c>
      <c r="W250" s="64">
        <f t="shared" si="55"/>
        <v>3.479320949873991</v>
      </c>
      <c r="X250" s="65">
        <f t="shared" si="45"/>
        <v>-1.2708206636087426E-7</v>
      </c>
      <c r="Y250" s="66">
        <f t="shared" si="46"/>
        <v>-1.2692702836966549E-7</v>
      </c>
      <c r="Z250" s="66">
        <f t="shared" si="47"/>
        <v>-1.2692721751341648E-7</v>
      </c>
      <c r="AA250" s="67">
        <f t="shared" si="48"/>
        <v>-1.2677236820445433E-7</v>
      </c>
      <c r="AB250" s="68">
        <f t="shared" si="57"/>
        <v>5.2083529542129657E-4</v>
      </c>
      <c r="AC250" s="69"/>
      <c r="AD250" s="70">
        <f t="shared" si="56"/>
        <v>5.2083529542129661</v>
      </c>
      <c r="AE250" s="70"/>
      <c r="AF250" s="74"/>
      <c r="AG250" s="71">
        <v>2440</v>
      </c>
    </row>
    <row r="251" spans="5:33">
      <c r="E251" s="73">
        <v>0.54171296296296301</v>
      </c>
      <c r="G251" s="58">
        <v>15.71</v>
      </c>
      <c r="H251" s="58">
        <v>6.02</v>
      </c>
      <c r="I251" s="58">
        <v>8.51</v>
      </c>
      <c r="J251" s="58">
        <v>15.76</v>
      </c>
      <c r="K251" s="58">
        <v>5.95</v>
      </c>
      <c r="L251" s="58">
        <v>10.11</v>
      </c>
      <c r="M251" s="59">
        <f t="shared" si="58"/>
        <v>15.734999999999999</v>
      </c>
      <c r="N251" s="59">
        <f t="shared" si="58"/>
        <v>5.9849999999999994</v>
      </c>
      <c r="O251" s="59">
        <f t="shared" si="58"/>
        <v>9.3099999999999987</v>
      </c>
      <c r="P251" s="60">
        <f t="shared" si="49"/>
        <v>0.19177735558506775</v>
      </c>
      <c r="Q251" s="22">
        <f t="shared" si="50"/>
        <v>1.0351421666793443E-6</v>
      </c>
      <c r="R251" s="61">
        <f t="shared" si="51"/>
        <v>4.475331376138785E-9</v>
      </c>
      <c r="S251" s="22">
        <f t="shared" si="52"/>
        <v>2.002859092625227E-17</v>
      </c>
      <c r="T251" s="62">
        <v>298</v>
      </c>
      <c r="U251" s="59">
        <f t="shared" si="53"/>
        <v>288.73500000000001</v>
      </c>
      <c r="V251" s="63">
        <f t="shared" si="54"/>
        <v>0.54119305189507994</v>
      </c>
      <c r="W251" s="64">
        <f t="shared" si="55"/>
        <v>3.4769068200819273</v>
      </c>
      <c r="X251" s="65">
        <f t="shared" si="45"/>
        <v>-1.2731876388342139E-7</v>
      </c>
      <c r="Y251" s="66">
        <f t="shared" si="46"/>
        <v>-1.2716276765876615E-7</v>
      </c>
      <c r="Z251" s="66">
        <f t="shared" si="47"/>
        <v>-1.2716295879180393E-7</v>
      </c>
      <c r="AA251" s="67">
        <f t="shared" si="48"/>
        <v>-1.2700715323181825E-7</v>
      </c>
      <c r="AB251" s="68">
        <f t="shared" si="57"/>
        <v>5.1956602387741074E-4</v>
      </c>
      <c r="AC251" s="69"/>
      <c r="AD251" s="70">
        <f t="shared" si="56"/>
        <v>5.1956602387741073</v>
      </c>
      <c r="AE251" s="70"/>
      <c r="AF251" s="74"/>
      <c r="AG251" s="71">
        <v>2450</v>
      </c>
    </row>
    <row r="252" spans="5:33">
      <c r="E252" s="73">
        <v>0.54182870370370373</v>
      </c>
      <c r="G252" s="58">
        <v>15.72</v>
      </c>
      <c r="H252" s="58">
        <v>6.02</v>
      </c>
      <c r="I252" s="58">
        <v>8.5</v>
      </c>
      <c r="J252" s="58">
        <v>15.77</v>
      </c>
      <c r="K252" s="58">
        <v>5.95</v>
      </c>
      <c r="L252" s="58">
        <v>10.11</v>
      </c>
      <c r="M252" s="59">
        <f t="shared" si="58"/>
        <v>15.745000000000001</v>
      </c>
      <c r="N252" s="59">
        <f t="shared" si="58"/>
        <v>5.9849999999999994</v>
      </c>
      <c r="O252" s="59">
        <f t="shared" si="58"/>
        <v>9.3049999999999997</v>
      </c>
      <c r="P252" s="60">
        <f t="shared" si="49"/>
        <v>0.19170764302676599</v>
      </c>
      <c r="Q252" s="22">
        <f t="shared" si="50"/>
        <v>1.0351421666793443E-6</v>
      </c>
      <c r="R252" s="61">
        <f t="shared" si="51"/>
        <v>4.4790519221851337E-9</v>
      </c>
      <c r="S252" s="22">
        <f t="shared" si="52"/>
        <v>2.006190612163034E-17</v>
      </c>
      <c r="T252" s="62">
        <v>298</v>
      </c>
      <c r="U252" s="59">
        <f t="shared" si="53"/>
        <v>288.745</v>
      </c>
      <c r="V252" s="63">
        <f t="shared" si="54"/>
        <v>0.54059020284612747</v>
      </c>
      <c r="W252" s="64">
        <f t="shared" si="55"/>
        <v>3.4720838348617473</v>
      </c>
      <c r="X252" s="65">
        <f t="shared" si="45"/>
        <v>-1.2734882160013009E-7</v>
      </c>
      <c r="Y252" s="66">
        <f t="shared" si="46"/>
        <v>-1.2719236879529888E-7</v>
      </c>
      <c r="Z252" s="66">
        <f t="shared" si="47"/>
        <v>-1.2719256100343894E-7</v>
      </c>
      <c r="AA252" s="67">
        <f t="shared" si="48"/>
        <v>-1.270362999344779E-7</v>
      </c>
      <c r="AB252" s="68">
        <f t="shared" si="57"/>
        <v>5.1829439492738342E-4</v>
      </c>
      <c r="AC252" s="69"/>
      <c r="AD252" s="70">
        <f t="shared" si="56"/>
        <v>5.1829439492738345</v>
      </c>
      <c r="AE252" s="70"/>
      <c r="AF252" s="74"/>
      <c r="AG252" s="71">
        <v>2460</v>
      </c>
    </row>
    <row r="253" spans="5:33">
      <c r="E253" s="73">
        <v>0.54194444444444445</v>
      </c>
      <c r="G253" s="58">
        <v>15.73</v>
      </c>
      <c r="H253" s="58">
        <v>6.02</v>
      </c>
      <c r="I253" s="58">
        <v>8.51</v>
      </c>
      <c r="J253" s="58">
        <v>15.78</v>
      </c>
      <c r="K253" s="58">
        <v>5.95</v>
      </c>
      <c r="L253" s="58">
        <v>10.119999999999999</v>
      </c>
      <c r="M253" s="59">
        <f t="shared" si="58"/>
        <v>15.754999999999999</v>
      </c>
      <c r="N253" s="59">
        <f t="shared" si="58"/>
        <v>5.9849999999999994</v>
      </c>
      <c r="O253" s="59">
        <f t="shared" si="58"/>
        <v>9.3149999999999995</v>
      </c>
      <c r="P253" s="60">
        <f t="shared" si="49"/>
        <v>0.19194699965132947</v>
      </c>
      <c r="Q253" s="22">
        <f t="shared" si="50"/>
        <v>1.0351421666793443E-6</v>
      </c>
      <c r="R253" s="61">
        <f t="shared" si="51"/>
        <v>4.4827755612902336E-9</v>
      </c>
      <c r="S253" s="22">
        <f t="shared" si="52"/>
        <v>2.0095276732900968E-17</v>
      </c>
      <c r="T253" s="62">
        <v>298</v>
      </c>
      <c r="U253" s="59">
        <f t="shared" si="53"/>
        <v>288.755</v>
      </c>
      <c r="V253" s="63">
        <f t="shared" si="54"/>
        <v>0.53998739555223119</v>
      </c>
      <c r="W253" s="64">
        <f t="shared" si="55"/>
        <v>3.467267873196052</v>
      </c>
      <c r="X253" s="65">
        <f t="shared" si="45"/>
        <v>-1.2758344991743608E-7</v>
      </c>
      <c r="Y253" s="66">
        <f t="shared" si="46"/>
        <v>-1.2742603377366447E-7</v>
      </c>
      <c r="Z253" s="66">
        <f t="shared" si="47"/>
        <v>-1.2742622799824717E-7</v>
      </c>
      <c r="AA253" s="67">
        <f t="shared" si="48"/>
        <v>-1.2726900559977854E-7</v>
      </c>
      <c r="AB253" s="68">
        <f t="shared" si="57"/>
        <v>5.1702246995883E-4</v>
      </c>
      <c r="AC253" s="69"/>
      <c r="AD253" s="70">
        <f t="shared" si="56"/>
        <v>5.1702246995883003</v>
      </c>
      <c r="AE253" s="70"/>
      <c r="AF253" s="74"/>
      <c r="AG253" s="71">
        <v>2470</v>
      </c>
    </row>
    <row r="254" spans="5:33">
      <c r="E254" s="73">
        <v>0.54206018518518517</v>
      </c>
      <c r="G254" s="58">
        <v>15.74</v>
      </c>
      <c r="H254" s="58">
        <v>6.02</v>
      </c>
      <c r="I254" s="58">
        <v>8.51</v>
      </c>
      <c r="J254" s="58">
        <v>15.79</v>
      </c>
      <c r="K254" s="58">
        <v>5.95</v>
      </c>
      <c r="L254" s="58">
        <v>10.119999999999999</v>
      </c>
      <c r="M254" s="59">
        <f t="shared" si="58"/>
        <v>15.765000000000001</v>
      </c>
      <c r="N254" s="59">
        <f t="shared" si="58"/>
        <v>5.9849999999999994</v>
      </c>
      <c r="O254" s="59">
        <f t="shared" si="58"/>
        <v>9.3149999999999995</v>
      </c>
      <c r="P254" s="60">
        <f t="shared" si="49"/>
        <v>0.19198034137132691</v>
      </c>
      <c r="Q254" s="22">
        <f t="shared" si="50"/>
        <v>1.0351421666793443E-6</v>
      </c>
      <c r="R254" s="61">
        <f t="shared" si="51"/>
        <v>4.4865022960254866E-9</v>
      </c>
      <c r="S254" s="22">
        <f t="shared" si="52"/>
        <v>2.0128702852241961E-17</v>
      </c>
      <c r="T254" s="62">
        <v>298</v>
      </c>
      <c r="U254" s="59">
        <f t="shared" si="53"/>
        <v>288.76499999999999</v>
      </c>
      <c r="V254" s="63">
        <f t="shared" si="54"/>
        <v>0.53938463000905335</v>
      </c>
      <c r="W254" s="64">
        <f t="shared" si="55"/>
        <v>3.4624589243828043</v>
      </c>
      <c r="X254" s="65">
        <f t="shared" si="45"/>
        <v>-1.2767993294600939E-7</v>
      </c>
      <c r="Y254" s="66">
        <f t="shared" si="46"/>
        <v>-1.2752188910781577E-7</v>
      </c>
      <c r="Z254" s="66">
        <f t="shared" si="47"/>
        <v>-1.2752208473648047E-7</v>
      </c>
      <c r="AA254" s="67">
        <f t="shared" si="48"/>
        <v>-1.2736423604264828E-7</v>
      </c>
      <c r="AB254" s="68">
        <f t="shared" si="57"/>
        <v>5.1574820832706156E-4</v>
      </c>
      <c r="AC254" s="69"/>
      <c r="AD254" s="70">
        <f t="shared" si="56"/>
        <v>5.1574820832706152</v>
      </c>
      <c r="AE254" s="70"/>
      <c r="AF254" s="74"/>
      <c r="AG254" s="71">
        <v>2480</v>
      </c>
    </row>
    <row r="255" spans="5:33">
      <c r="E255" s="73">
        <v>0.54217592592592589</v>
      </c>
      <c r="G255" s="58">
        <v>15.75</v>
      </c>
      <c r="H255" s="58">
        <v>6.02</v>
      </c>
      <c r="I255" s="58">
        <v>8.52</v>
      </c>
      <c r="J255" s="58">
        <v>15.8</v>
      </c>
      <c r="K255" s="58">
        <v>5.95</v>
      </c>
      <c r="L255" s="58">
        <v>10.130000000000001</v>
      </c>
      <c r="M255" s="59">
        <f t="shared" si="58"/>
        <v>15.775</v>
      </c>
      <c r="N255" s="59">
        <f t="shared" si="58"/>
        <v>5.9849999999999994</v>
      </c>
      <c r="O255" s="59">
        <f t="shared" si="58"/>
        <v>9.3249999999999993</v>
      </c>
      <c r="P255" s="60">
        <f t="shared" si="49"/>
        <v>0.19221982854081993</v>
      </c>
      <c r="Q255" s="22">
        <f t="shared" si="50"/>
        <v>1.0351421666793443E-6</v>
      </c>
      <c r="R255" s="61">
        <f t="shared" si="51"/>
        <v>4.4902321289644301E-9</v>
      </c>
      <c r="S255" s="22">
        <f t="shared" si="52"/>
        <v>2.016218457198444E-17</v>
      </c>
      <c r="T255" s="62">
        <v>298</v>
      </c>
      <c r="U255" s="59">
        <f t="shared" si="53"/>
        <v>288.77499999999998</v>
      </c>
      <c r="V255" s="63">
        <f t="shared" si="54"/>
        <v>0.53878190621225419</v>
      </c>
      <c r="W255" s="64">
        <f t="shared" si="55"/>
        <v>3.4576569777369635</v>
      </c>
      <c r="X255" s="65">
        <f t="shared" si="45"/>
        <v>-1.2791263416998999E-7</v>
      </c>
      <c r="Y255" s="66">
        <f t="shared" si="46"/>
        <v>-1.2775362055452599E-7</v>
      </c>
      <c r="Z255" s="66">
        <f t="shared" si="47"/>
        <v>-1.2775381823108917E-7</v>
      </c>
      <c r="AA255" s="67">
        <f t="shared" si="48"/>
        <v>-1.2759500180070803E-7</v>
      </c>
      <c r="AB255" s="68">
        <f t="shared" si="57"/>
        <v>5.1447298813259948E-4</v>
      </c>
      <c r="AC255" s="69"/>
      <c r="AD255" s="70">
        <f t="shared" si="56"/>
        <v>5.1447298813259952</v>
      </c>
      <c r="AE255" s="70"/>
      <c r="AF255" s="74"/>
      <c r="AG255" s="71">
        <v>2490</v>
      </c>
    </row>
    <row r="256" spans="5:33">
      <c r="E256" s="73">
        <v>0.54229166666666662</v>
      </c>
      <c r="G256" s="58">
        <v>15.76</v>
      </c>
      <c r="H256" s="58">
        <v>6.02</v>
      </c>
      <c r="I256" s="58">
        <v>8.49</v>
      </c>
      <c r="J256" s="58">
        <v>15.81</v>
      </c>
      <c r="K256" s="58">
        <v>5.95</v>
      </c>
      <c r="L256" s="58">
        <v>10.06</v>
      </c>
      <c r="M256" s="59">
        <f t="shared" si="58"/>
        <v>15.785</v>
      </c>
      <c r="N256" s="59">
        <f t="shared" si="58"/>
        <v>5.9849999999999994</v>
      </c>
      <c r="O256" s="59">
        <f t="shared" si="58"/>
        <v>9.2750000000000004</v>
      </c>
      <c r="P256" s="60">
        <f t="shared" si="49"/>
        <v>0.19122238084129595</v>
      </c>
      <c r="Q256" s="22">
        <f t="shared" si="50"/>
        <v>1.0351421666793443E-6</v>
      </c>
      <c r="R256" s="61">
        <f t="shared" si="51"/>
        <v>4.4939650626827418E-9</v>
      </c>
      <c r="S256" s="22">
        <f t="shared" si="52"/>
        <v>2.0195721984613098E-17</v>
      </c>
      <c r="T256" s="62">
        <v>298</v>
      </c>
      <c r="U256" s="59">
        <f t="shared" si="53"/>
        <v>288.78500000000003</v>
      </c>
      <c r="V256" s="63">
        <f t="shared" si="54"/>
        <v>0.5381792241574942</v>
      </c>
      <c r="W256" s="64">
        <f t="shared" si="55"/>
        <v>3.4528620225904687</v>
      </c>
      <c r="X256" s="65">
        <f t="shared" si="45"/>
        <v>-1.2732060042539764E-7</v>
      </c>
      <c r="Y256" s="66">
        <f t="shared" si="46"/>
        <v>-1.2716266317874611E-7</v>
      </c>
      <c r="Z256" s="66">
        <f t="shared" si="47"/>
        <v>-1.2716285909499062E-7</v>
      </c>
      <c r="AA256" s="67">
        <f t="shared" si="48"/>
        <v>-1.2700511727852759E-7</v>
      </c>
      <c r="AB256" s="68">
        <f t="shared" si="57"/>
        <v>5.1319545061002958E-4</v>
      </c>
      <c r="AC256" s="69"/>
      <c r="AD256" s="70">
        <f t="shared" si="56"/>
        <v>5.1319545061002954</v>
      </c>
      <c r="AE256" s="70"/>
      <c r="AF256" s="74"/>
      <c r="AG256" s="71">
        <v>2500</v>
      </c>
    </row>
    <row r="257" spans="5:33">
      <c r="E257" s="73">
        <v>0.54240740740740745</v>
      </c>
      <c r="G257" s="58">
        <v>15.77</v>
      </c>
      <c r="H257" s="58">
        <v>6.02</v>
      </c>
      <c r="I257" s="58">
        <v>8.49</v>
      </c>
      <c r="J257" s="58">
        <v>15.82</v>
      </c>
      <c r="K257" s="58">
        <v>5.95</v>
      </c>
      <c r="L257" s="58">
        <v>10.07</v>
      </c>
      <c r="M257" s="59">
        <f t="shared" si="58"/>
        <v>15.795</v>
      </c>
      <c r="N257" s="59">
        <f t="shared" si="58"/>
        <v>5.9849999999999994</v>
      </c>
      <c r="O257" s="59">
        <f t="shared" si="58"/>
        <v>9.2800000000000011</v>
      </c>
      <c r="P257" s="60">
        <f t="shared" si="49"/>
        <v>0.19135871676797717</v>
      </c>
      <c r="Q257" s="22">
        <f t="shared" si="50"/>
        <v>1.0351421666793443E-6</v>
      </c>
      <c r="R257" s="61">
        <f t="shared" si="51"/>
        <v>4.4977010997582397E-9</v>
      </c>
      <c r="S257" s="22">
        <f t="shared" si="52"/>
        <v>2.0229315182766479E-17</v>
      </c>
      <c r="T257" s="62">
        <v>298</v>
      </c>
      <c r="U257" s="59">
        <f t="shared" si="53"/>
        <v>288.79500000000002</v>
      </c>
      <c r="V257" s="63">
        <f t="shared" si="54"/>
        <v>0.53757658384044438</v>
      </c>
      <c r="W257" s="64">
        <f t="shared" si="55"/>
        <v>3.4480740482922987</v>
      </c>
      <c r="X257" s="65">
        <f t="shared" si="45"/>
        <v>-1.2748385480205661E-7</v>
      </c>
      <c r="Y257" s="66">
        <f t="shared" si="46"/>
        <v>-1.2732511894610119E-7</v>
      </c>
      <c r="Z257" s="66">
        <f t="shared" si="47"/>
        <v>-1.2732531659522317E-7</v>
      </c>
      <c r="AA257" s="67">
        <f t="shared" si="48"/>
        <v>-1.2716677789618616E-7</v>
      </c>
      <c r="AB257" s="68">
        <f t="shared" si="57"/>
        <v>5.1192382267294394E-4</v>
      </c>
      <c r="AC257" s="69"/>
      <c r="AD257" s="70">
        <f t="shared" si="56"/>
        <v>5.119238226729439</v>
      </c>
      <c r="AE257" s="70"/>
      <c r="AF257" s="74"/>
      <c r="AG257" s="71">
        <v>2510</v>
      </c>
    </row>
    <row r="258" spans="5:33">
      <c r="E258" s="73">
        <v>0.54252314814814817</v>
      </c>
      <c r="G258" s="58">
        <v>15.78</v>
      </c>
      <c r="H258" s="58">
        <v>6.02</v>
      </c>
      <c r="I258" s="58">
        <v>8.5</v>
      </c>
      <c r="J258" s="58">
        <v>15.83</v>
      </c>
      <c r="K258" s="58">
        <v>5.95</v>
      </c>
      <c r="L258" s="58">
        <v>10.11</v>
      </c>
      <c r="M258" s="59">
        <f t="shared" si="58"/>
        <v>15.805</v>
      </c>
      <c r="N258" s="59">
        <f t="shared" si="58"/>
        <v>5.9849999999999994</v>
      </c>
      <c r="O258" s="59">
        <f t="shared" si="58"/>
        <v>9.3049999999999997</v>
      </c>
      <c r="P258" s="60">
        <f t="shared" si="49"/>
        <v>0.1919075828056904</v>
      </c>
      <c r="Q258" s="22">
        <f t="shared" si="50"/>
        <v>1.0351421666793443E-6</v>
      </c>
      <c r="R258" s="61">
        <f t="shared" si="51"/>
        <v>4.5014402427708854E-9</v>
      </c>
      <c r="S258" s="22">
        <f t="shared" si="52"/>
        <v>2.0262964259237208E-17</v>
      </c>
      <c r="T258" s="62">
        <v>298</v>
      </c>
      <c r="U258" s="59">
        <f t="shared" si="53"/>
        <v>288.80500000000001</v>
      </c>
      <c r="V258" s="63">
        <f t="shared" si="54"/>
        <v>0.53697398525676721</v>
      </c>
      <c r="W258" s="64">
        <f t="shared" si="55"/>
        <v>3.4432930442082874</v>
      </c>
      <c r="X258" s="65">
        <f t="shared" si="45"/>
        <v>-1.279210304917579E-7</v>
      </c>
      <c r="Y258" s="66">
        <f t="shared" si="46"/>
        <v>-1.2776080556498721E-7</v>
      </c>
      <c r="Z258" s="66">
        <f t="shared" si="47"/>
        <v>-1.2776100625151283E-7</v>
      </c>
      <c r="AA258" s="67">
        <f t="shared" si="48"/>
        <v>-1.2760098150853591E-7</v>
      </c>
      <c r="AB258" s="68">
        <f t="shared" si="57"/>
        <v>5.1065057016664249E-4</v>
      </c>
      <c r="AC258" s="69"/>
      <c r="AD258" s="70">
        <f t="shared" si="56"/>
        <v>5.1065057016664248</v>
      </c>
      <c r="AE258" s="70"/>
      <c r="AF258" s="74"/>
      <c r="AG258" s="71">
        <v>2520</v>
      </c>
    </row>
    <row r="259" spans="5:33">
      <c r="E259" s="73">
        <v>0.54263888888888889</v>
      </c>
      <c r="G259" s="58">
        <v>15.79</v>
      </c>
      <c r="H259" s="58">
        <v>6.02</v>
      </c>
      <c r="I259" s="58">
        <v>8.51</v>
      </c>
      <c r="J259" s="58">
        <v>15.84</v>
      </c>
      <c r="K259" s="58">
        <v>5.95</v>
      </c>
      <c r="L259" s="58">
        <v>10.050000000000001</v>
      </c>
      <c r="M259" s="59">
        <f t="shared" si="58"/>
        <v>15.815</v>
      </c>
      <c r="N259" s="59">
        <f t="shared" si="58"/>
        <v>5.9849999999999994</v>
      </c>
      <c r="O259" s="59">
        <f t="shared" si="58"/>
        <v>9.2800000000000011</v>
      </c>
      <c r="P259" s="60">
        <f t="shared" si="49"/>
        <v>0.19142525362344412</v>
      </c>
      <c r="Q259" s="22">
        <f t="shared" si="50"/>
        <v>1.0351421666793443E-6</v>
      </c>
      <c r="R259" s="61">
        <f t="shared" si="51"/>
        <v>4.5051824943027835E-9</v>
      </c>
      <c r="S259" s="22">
        <f t="shared" si="52"/>
        <v>2.029666930697225E-17</v>
      </c>
      <c r="T259" s="62">
        <v>298</v>
      </c>
      <c r="U259" s="59">
        <f t="shared" si="53"/>
        <v>288.815</v>
      </c>
      <c r="V259" s="63">
        <f t="shared" si="54"/>
        <v>0.53637142840212504</v>
      </c>
      <c r="W259" s="64">
        <f t="shared" si="55"/>
        <v>3.4385189997211634</v>
      </c>
      <c r="X259" s="65">
        <f t="shared" si="45"/>
        <v>-1.2766900267097181E-7</v>
      </c>
      <c r="Y259" s="66">
        <f t="shared" si="46"/>
        <v>-1.2750900817285167E-7</v>
      </c>
      <c r="Z259" s="66">
        <f t="shared" si="47"/>
        <v>-1.2750920867758572E-7</v>
      </c>
      <c r="AA259" s="67">
        <f t="shared" si="48"/>
        <v>-1.2734941418165548E-7</v>
      </c>
      <c r="AB259" s="68">
        <f t="shared" si="57"/>
        <v>5.0937296077392029E-4</v>
      </c>
      <c r="AC259" s="69"/>
      <c r="AD259" s="70">
        <f t="shared" si="56"/>
        <v>5.0937296077392027</v>
      </c>
      <c r="AE259" s="70"/>
      <c r="AF259" s="74"/>
      <c r="AG259" s="71">
        <v>2530</v>
      </c>
    </row>
    <row r="260" spans="5:33">
      <c r="E260" s="73">
        <v>0.54275462962962961</v>
      </c>
      <c r="G260" s="58">
        <v>15.8</v>
      </c>
      <c r="H260" s="58">
        <v>6.02</v>
      </c>
      <c r="I260" s="58">
        <v>8.5</v>
      </c>
      <c r="J260" s="58">
        <v>15.85</v>
      </c>
      <c r="K260" s="58">
        <v>5.94</v>
      </c>
      <c r="L260" s="58">
        <v>10.08</v>
      </c>
      <c r="M260" s="59">
        <f t="shared" si="58"/>
        <v>15.824999999999999</v>
      </c>
      <c r="N260" s="59">
        <f t="shared" si="58"/>
        <v>5.98</v>
      </c>
      <c r="O260" s="59">
        <f t="shared" si="58"/>
        <v>9.2899999999999991</v>
      </c>
      <c r="P260" s="60">
        <f t="shared" si="49"/>
        <v>0.19166485248697215</v>
      </c>
      <c r="Q260" s="22">
        <f t="shared" si="50"/>
        <v>1.0471285480508979E-6</v>
      </c>
      <c r="R260" s="61">
        <f t="shared" si="51"/>
        <v>4.4573145865611366E-9</v>
      </c>
      <c r="S260" s="22">
        <f t="shared" si="52"/>
        <v>1.9867653323570674E-17</v>
      </c>
      <c r="T260" s="62">
        <v>298</v>
      </c>
      <c r="U260" s="59">
        <f t="shared" si="53"/>
        <v>288.82499999999999</v>
      </c>
      <c r="V260" s="63">
        <f t="shared" si="54"/>
        <v>0.53576891327218701</v>
      </c>
      <c r="W260" s="64">
        <f t="shared" si="55"/>
        <v>3.4337519042305802</v>
      </c>
      <c r="X260" s="65">
        <f t="shared" si="45"/>
        <v>-1.2498690464451762E-7</v>
      </c>
      <c r="Y260" s="66">
        <f t="shared" si="46"/>
        <v>-1.2483317711213877E-7</v>
      </c>
      <c r="Z260" s="66">
        <f t="shared" si="47"/>
        <v>-1.2483336618918073E-7</v>
      </c>
      <c r="AA260" s="67">
        <f t="shared" si="48"/>
        <v>-1.2467982726873357E-7</v>
      </c>
      <c r="AB260" s="68">
        <f t="shared" si="57"/>
        <v>5.0809786935633117E-4</v>
      </c>
      <c r="AC260" s="69"/>
      <c r="AD260" s="70">
        <f t="shared" si="56"/>
        <v>5.0809786935633117</v>
      </c>
      <c r="AE260" s="70"/>
      <c r="AF260" s="74"/>
      <c r="AG260" s="71">
        <v>2540</v>
      </c>
    </row>
    <row r="261" spans="5:33">
      <c r="E261" s="73">
        <v>0.54287037037037034</v>
      </c>
      <c r="G261" s="58">
        <v>15.81</v>
      </c>
      <c r="H261" s="58">
        <v>6.02</v>
      </c>
      <c r="I261" s="58">
        <v>8.51</v>
      </c>
      <c r="J261" s="58">
        <v>15.86</v>
      </c>
      <c r="K261" s="58">
        <v>5.95</v>
      </c>
      <c r="L261" s="58">
        <v>10.050000000000001</v>
      </c>
      <c r="M261" s="59">
        <f t="shared" si="58"/>
        <v>15.835000000000001</v>
      </c>
      <c r="N261" s="59">
        <f t="shared" si="58"/>
        <v>5.9849999999999994</v>
      </c>
      <c r="O261" s="59">
        <f t="shared" si="58"/>
        <v>9.2800000000000011</v>
      </c>
      <c r="P261" s="60">
        <f t="shared" si="49"/>
        <v>0.19149183676572878</v>
      </c>
      <c r="Q261" s="22">
        <f t="shared" si="50"/>
        <v>1.0351421666793443E-6</v>
      </c>
      <c r="R261" s="61">
        <f t="shared" si="51"/>
        <v>4.5126763332635089E-9</v>
      </c>
      <c r="S261" s="22">
        <f t="shared" si="52"/>
        <v>2.0364247688796588E-17</v>
      </c>
      <c r="T261" s="62">
        <v>298</v>
      </c>
      <c r="U261" s="59">
        <f t="shared" si="53"/>
        <v>288.83499999999998</v>
      </c>
      <c r="V261" s="63">
        <f t="shared" si="54"/>
        <v>0.53516643986261547</v>
      </c>
      <c r="W261" s="64">
        <f t="shared" si="55"/>
        <v>3.4289917471529772</v>
      </c>
      <c r="X261" s="65">
        <f t="shared" si="45"/>
        <v>-1.278581007417E-7</v>
      </c>
      <c r="Y261" s="66">
        <f t="shared" si="46"/>
        <v>-1.2769683302067384E-7</v>
      </c>
      <c r="Z261" s="66">
        <f t="shared" si="47"/>
        <v>-1.2769703642802696E-7</v>
      </c>
      <c r="AA261" s="67">
        <f t="shared" si="48"/>
        <v>-1.2753597160123755E-7</v>
      </c>
      <c r="AB261" s="68">
        <f t="shared" si="57"/>
        <v>5.0684953632547131E-4</v>
      </c>
      <c r="AC261" s="69"/>
      <c r="AD261" s="70">
        <f t="shared" si="56"/>
        <v>5.0684953632547129</v>
      </c>
      <c r="AE261" s="70"/>
      <c r="AF261" s="74"/>
      <c r="AG261" s="71">
        <v>2550</v>
      </c>
    </row>
    <row r="262" spans="5:33">
      <c r="E262" s="73">
        <v>0.54298611111111106</v>
      </c>
      <c r="G262" s="58">
        <v>15.82</v>
      </c>
      <c r="H262" s="58">
        <v>6.02</v>
      </c>
      <c r="I262" s="58">
        <v>8.5</v>
      </c>
      <c r="J262" s="58">
        <v>15.87</v>
      </c>
      <c r="K262" s="58">
        <v>5.94</v>
      </c>
      <c r="L262" s="58">
        <v>10.039999999999999</v>
      </c>
      <c r="M262" s="59">
        <f t="shared" si="58"/>
        <v>15.844999999999999</v>
      </c>
      <c r="N262" s="59">
        <f t="shared" si="58"/>
        <v>5.98</v>
      </c>
      <c r="O262" s="59">
        <f t="shared" si="58"/>
        <v>9.27</v>
      </c>
      <c r="P262" s="60">
        <f t="shared" si="49"/>
        <v>0.19131876085423358</v>
      </c>
      <c r="Q262" s="22">
        <f t="shared" si="50"/>
        <v>1.0471285480508979E-6</v>
      </c>
      <c r="R262" s="61">
        <f t="shared" si="51"/>
        <v>4.4647288029111325E-9</v>
      </c>
      <c r="S262" s="22">
        <f t="shared" si="52"/>
        <v>1.9933803283544273E-17</v>
      </c>
      <c r="T262" s="62">
        <v>298</v>
      </c>
      <c r="U262" s="59">
        <f t="shared" si="53"/>
        <v>288.84500000000003</v>
      </c>
      <c r="V262" s="63">
        <f t="shared" si="54"/>
        <v>0.53456400816907712</v>
      </c>
      <c r="W262" s="64">
        <f t="shared" si="55"/>
        <v>3.4242385179216415</v>
      </c>
      <c r="X262" s="65">
        <f t="shared" ref="X262:X325" si="59">-($B$2/W262)*P262*S262*AB262</f>
        <v>-1.2490051217132387E-7</v>
      </c>
      <c r="Y262" s="66">
        <f t="shared" ref="Y262:Y325" si="60">-(AB262+(5*X262))*$B$2*S262*P262/W262</f>
        <v>-1.2474623028411294E-7</v>
      </c>
      <c r="Z262" s="66">
        <f t="shared" ref="Z262:Z325" si="61">-(AB262+5*Y262)*$B$2*P262*S262/W262</f>
        <v>-1.2474642085899778E-7</v>
      </c>
      <c r="AA262" s="67">
        <f t="shared" ref="AA262:AA325" si="62">-(AB262+(10*Z262))*$B$2*P262*S262/W262</f>
        <v>-1.2459232907586092E-7</v>
      </c>
      <c r="AB262" s="68">
        <f t="shared" si="57"/>
        <v>5.0557256664007072E-4</v>
      </c>
      <c r="AC262" s="69"/>
      <c r="AD262" s="70">
        <f t="shared" si="56"/>
        <v>5.0557256664007069</v>
      </c>
      <c r="AE262" s="70"/>
      <c r="AF262" s="74"/>
      <c r="AG262" s="71">
        <v>2560</v>
      </c>
    </row>
    <row r="263" spans="5:33">
      <c r="E263" s="73">
        <v>0.54310185185185189</v>
      </c>
      <c r="G263" s="58">
        <v>15.83</v>
      </c>
      <c r="H263" s="58">
        <v>6.02</v>
      </c>
      <c r="I263" s="58">
        <v>8.48</v>
      </c>
      <c r="J263" s="58">
        <v>15.88</v>
      </c>
      <c r="K263" s="58">
        <v>5.94</v>
      </c>
      <c r="L263" s="58">
        <v>10.06</v>
      </c>
      <c r="M263" s="59">
        <f t="shared" si="58"/>
        <v>15.855</v>
      </c>
      <c r="N263" s="59">
        <f t="shared" si="58"/>
        <v>5.98</v>
      </c>
      <c r="O263" s="59">
        <f t="shared" si="58"/>
        <v>9.27</v>
      </c>
      <c r="P263" s="60">
        <f t="shared" ref="P263:P326" si="63">((O263/32000)*(1/((-0.026*M263+1.9067)/1000)))/1.013</f>
        <v>0.19135204548210974</v>
      </c>
      <c r="Q263" s="22">
        <f t="shared" ref="Q263:Q326" si="64">POWER(10, -N263)</f>
        <v>1.0471285480508979E-6</v>
      </c>
      <c r="R263" s="61">
        <f t="shared" ref="R263:R326" si="65">(0.00000000000001*(0.1253*EXP(0.0831*M263)))/Q263</f>
        <v>4.4684405345572523E-9</v>
      </c>
      <c r="S263" s="22">
        <f t="shared" ref="S263:S326" si="66">POWER(R263, 2)</f>
        <v>1.9966960810874303E-17</v>
      </c>
      <c r="T263" s="62">
        <v>298</v>
      </c>
      <c r="U263" s="59">
        <f t="shared" ref="U263:U326" si="67">273+M263</f>
        <v>288.85500000000002</v>
      </c>
      <c r="V263" s="63">
        <f t="shared" ref="V263:V326" si="68">((1/U263)-(1/298))*5026</f>
        <v>0.53396161818724319</v>
      </c>
      <c r="W263" s="64">
        <f t="shared" ref="W263:W326" si="69">POWER(10,V263)</f>
        <v>3.419492205986681</v>
      </c>
      <c r="X263" s="65">
        <f t="shared" si="59"/>
        <v>-1.2499453984406712E-7</v>
      </c>
      <c r="Y263" s="66">
        <f t="shared" si="60"/>
        <v>-1.2483964338049826E-7</v>
      </c>
      <c r="Z263" s="66">
        <f t="shared" si="61"/>
        <v>-1.2483983533219836E-7</v>
      </c>
      <c r="AA263" s="67">
        <f t="shared" si="62"/>
        <v>-1.2468513034458658E-7</v>
      </c>
      <c r="AB263" s="68">
        <f t="shared" si="57"/>
        <v>5.0432510306751505E-4</v>
      </c>
      <c r="AC263" s="69"/>
      <c r="AD263" s="70">
        <f t="shared" ref="AD263:AD326" si="70">AB263*10000</f>
        <v>5.0432510306751501</v>
      </c>
      <c r="AE263" s="70"/>
      <c r="AF263" s="74"/>
      <c r="AG263" s="71">
        <v>2570</v>
      </c>
    </row>
    <row r="264" spans="5:33">
      <c r="E264" s="73">
        <v>0.54321759259259261</v>
      </c>
      <c r="G264" s="58">
        <v>15.84</v>
      </c>
      <c r="H264" s="58">
        <v>6.02</v>
      </c>
      <c r="I264" s="58">
        <v>8.51</v>
      </c>
      <c r="J264" s="58">
        <v>15.89</v>
      </c>
      <c r="K264" s="58">
        <v>5.95</v>
      </c>
      <c r="L264" s="58">
        <v>10.08</v>
      </c>
      <c r="M264" s="59">
        <f t="shared" si="58"/>
        <v>15.865</v>
      </c>
      <c r="N264" s="59">
        <f t="shared" si="58"/>
        <v>5.9849999999999994</v>
      </c>
      <c r="O264" s="59">
        <f t="shared" si="58"/>
        <v>9.2949999999999999</v>
      </c>
      <c r="P264" s="60">
        <f t="shared" si="63"/>
        <v>0.19190148339157101</v>
      </c>
      <c r="Q264" s="22">
        <f t="shared" si="64"/>
        <v>1.0351421666793443E-6</v>
      </c>
      <c r="R264" s="61">
        <f t="shared" si="65"/>
        <v>4.5239404702751892E-9</v>
      </c>
      <c r="S264" s="22">
        <f t="shared" si="66"/>
        <v>2.0466037378593701E-17</v>
      </c>
      <c r="T264" s="62">
        <v>298</v>
      </c>
      <c r="U264" s="59">
        <f t="shared" si="67"/>
        <v>288.86500000000001</v>
      </c>
      <c r="V264" s="63">
        <f t="shared" si="68"/>
        <v>0.5333592699127806</v>
      </c>
      <c r="W264" s="64">
        <f t="shared" si="69"/>
        <v>3.4147528008149273</v>
      </c>
      <c r="X264" s="65">
        <f t="shared" si="59"/>
        <v>-1.2834650079586958E-7</v>
      </c>
      <c r="Y264" s="66">
        <f t="shared" si="60"/>
        <v>-1.2818277999453645E-7</v>
      </c>
      <c r="Z264" s="66">
        <f t="shared" si="61"/>
        <v>-1.2818298883934812E-7</v>
      </c>
      <c r="AA264" s="67">
        <f t="shared" si="62"/>
        <v>-1.2801947635001533E-7</v>
      </c>
      <c r="AB264" s="68">
        <f t="shared" ref="AB264:AB327" si="71">AB263+10*(0.166666666666666*(X263+2*Y263+2*Z263+AA263))</f>
        <v>5.0307670535482498E-4</v>
      </c>
      <c r="AC264" s="69"/>
      <c r="AD264" s="70">
        <f t="shared" si="70"/>
        <v>5.0307670535482503</v>
      </c>
      <c r="AE264" s="70"/>
      <c r="AF264" s="74"/>
      <c r="AG264" s="71">
        <v>2580</v>
      </c>
    </row>
    <row r="265" spans="5:33">
      <c r="E265" s="73">
        <v>0.54333333333333333</v>
      </c>
      <c r="G265" s="58">
        <v>15.85</v>
      </c>
      <c r="H265" s="58">
        <v>6.02</v>
      </c>
      <c r="I265" s="58">
        <v>8.51</v>
      </c>
      <c r="J265" s="58">
        <v>15.9</v>
      </c>
      <c r="K265" s="58">
        <v>5.95</v>
      </c>
      <c r="L265" s="58">
        <v>10.07</v>
      </c>
      <c r="M265" s="59">
        <f t="shared" si="58"/>
        <v>15.875</v>
      </c>
      <c r="N265" s="59">
        <f t="shared" si="58"/>
        <v>5.9849999999999994</v>
      </c>
      <c r="O265" s="59">
        <f t="shared" si="58"/>
        <v>9.2899999999999991</v>
      </c>
      <c r="P265" s="60">
        <f t="shared" si="63"/>
        <v>0.1918316347141103</v>
      </c>
      <c r="Q265" s="22">
        <f t="shared" si="64"/>
        <v>1.0351421666793443E-6</v>
      </c>
      <c r="R265" s="61">
        <f t="shared" si="65"/>
        <v>4.5277014272671867E-9</v>
      </c>
      <c r="S265" s="22">
        <f t="shared" si="66"/>
        <v>2.0500080214477319E-17</v>
      </c>
      <c r="T265" s="62">
        <v>298</v>
      </c>
      <c r="U265" s="59">
        <f t="shared" si="67"/>
        <v>288.875</v>
      </c>
      <c r="V265" s="63">
        <f t="shared" si="68"/>
        <v>0.53275696334135814</v>
      </c>
      <c r="W265" s="64">
        <f t="shared" si="69"/>
        <v>3.4100202918899551</v>
      </c>
      <c r="X265" s="65">
        <f t="shared" si="59"/>
        <v>-1.2836364681009004E-7</v>
      </c>
      <c r="Y265" s="66">
        <f t="shared" si="60"/>
        <v>-1.2819946392775011E-7</v>
      </c>
      <c r="Z265" s="66">
        <f t="shared" si="61"/>
        <v>-1.2819967392504701E-7</v>
      </c>
      <c r="AA265" s="67">
        <f t="shared" si="62"/>
        <v>-1.2803570050281201E-7</v>
      </c>
      <c r="AB265" s="68">
        <f t="shared" si="71"/>
        <v>5.0179487616346889E-4</v>
      </c>
      <c r="AC265" s="69"/>
      <c r="AD265" s="70">
        <f t="shared" si="70"/>
        <v>5.0179487616346892</v>
      </c>
      <c r="AE265" s="70"/>
      <c r="AF265" s="74"/>
      <c r="AG265" s="71">
        <v>2590</v>
      </c>
    </row>
    <row r="266" spans="5:33">
      <c r="E266" s="73">
        <v>0.54344907407407406</v>
      </c>
      <c r="G266" s="58">
        <v>15.86</v>
      </c>
      <c r="H266" s="58">
        <v>6.02</v>
      </c>
      <c r="I266" s="58">
        <v>8.4600000000000009</v>
      </c>
      <c r="J266" s="58">
        <v>15.91</v>
      </c>
      <c r="K266" s="58">
        <v>5.95</v>
      </c>
      <c r="L266" s="58">
        <v>10.050000000000001</v>
      </c>
      <c r="M266" s="59">
        <f t="shared" si="58"/>
        <v>15.885</v>
      </c>
      <c r="N266" s="59">
        <f t="shared" si="58"/>
        <v>5.9849999999999994</v>
      </c>
      <c r="O266" s="59">
        <f t="shared" si="58"/>
        <v>9.2550000000000008</v>
      </c>
      <c r="P266" s="60">
        <f t="shared" si="63"/>
        <v>0.1911421760603112</v>
      </c>
      <c r="Q266" s="22">
        <f t="shared" si="64"/>
        <v>1.0351421666793443E-6</v>
      </c>
      <c r="R266" s="61">
        <f t="shared" si="65"/>
        <v>4.5314655109133897E-9</v>
      </c>
      <c r="S266" s="22">
        <f t="shared" si="66"/>
        <v>2.0534179676597548E-17</v>
      </c>
      <c r="T266" s="62">
        <v>298</v>
      </c>
      <c r="U266" s="59">
        <f t="shared" si="67"/>
        <v>288.88499999999999</v>
      </c>
      <c r="V266" s="63">
        <f t="shared" si="68"/>
        <v>0.53215469846864483</v>
      </c>
      <c r="W266" s="64">
        <f t="shared" si="69"/>
        <v>3.4052946687120449</v>
      </c>
      <c r="X266" s="65">
        <f t="shared" si="59"/>
        <v>-1.2796507131751931E-7</v>
      </c>
      <c r="Y266" s="66">
        <f t="shared" si="60"/>
        <v>-1.2780148851947815E-7</v>
      </c>
      <c r="Z266" s="66">
        <f t="shared" si="61"/>
        <v>-1.2780169763382116E-7</v>
      </c>
      <c r="AA266" s="67">
        <f t="shared" si="62"/>
        <v>-1.2763832341548478E-7</v>
      </c>
      <c r="AB266" s="68">
        <f t="shared" si="71"/>
        <v>5.0051288012510468E-4</v>
      </c>
      <c r="AC266" s="69"/>
      <c r="AD266" s="70">
        <f t="shared" si="70"/>
        <v>5.0051288012510469</v>
      </c>
      <c r="AE266" s="70"/>
      <c r="AF266" s="74"/>
      <c r="AG266" s="71">
        <v>2600</v>
      </c>
    </row>
    <row r="267" spans="5:33">
      <c r="E267" s="73">
        <v>0.54356481481481478</v>
      </c>
      <c r="G267" s="58">
        <v>15.87</v>
      </c>
      <c r="H267" s="58">
        <v>6.02</v>
      </c>
      <c r="I267" s="58">
        <v>8.4700000000000006</v>
      </c>
      <c r="J267" s="58">
        <v>15.92</v>
      </c>
      <c r="K267" s="58">
        <v>5.94</v>
      </c>
      <c r="L267" s="58">
        <v>10.039999999999999</v>
      </c>
      <c r="M267" s="59">
        <f t="shared" si="58"/>
        <v>15.895</v>
      </c>
      <c r="N267" s="59">
        <f t="shared" si="58"/>
        <v>5.98</v>
      </c>
      <c r="O267" s="59">
        <f t="shared" si="58"/>
        <v>9.254999999999999</v>
      </c>
      <c r="P267" s="60">
        <f t="shared" si="63"/>
        <v>0.19117545312436884</v>
      </c>
      <c r="Q267" s="22">
        <f t="shared" si="64"/>
        <v>1.0471285480508979E-6</v>
      </c>
      <c r="R267" s="61">
        <f t="shared" si="65"/>
        <v>4.4833183441148946E-9</v>
      </c>
      <c r="S267" s="22">
        <f t="shared" si="66"/>
        <v>2.0100143374677119E-17</v>
      </c>
      <c r="T267" s="62">
        <v>298</v>
      </c>
      <c r="U267" s="59">
        <f t="shared" si="67"/>
        <v>288.89499999999998</v>
      </c>
      <c r="V267" s="63">
        <f t="shared" si="68"/>
        <v>0.53155247529030969</v>
      </c>
      <c r="W267" s="64">
        <f t="shared" si="69"/>
        <v>3.400575920798151</v>
      </c>
      <c r="X267" s="65">
        <f t="shared" si="59"/>
        <v>-1.2513555220244827E-7</v>
      </c>
      <c r="Y267" s="66">
        <f t="shared" si="60"/>
        <v>-1.249787231470378E-7</v>
      </c>
      <c r="Z267" s="66">
        <f t="shared" si="61"/>
        <v>-1.2497891969671683E-7</v>
      </c>
      <c r="AA267" s="67">
        <f t="shared" si="62"/>
        <v>-1.2482228669832444E-7</v>
      </c>
      <c r="AB267" s="68">
        <f t="shared" si="71"/>
        <v>4.9923486384670531E-4</v>
      </c>
      <c r="AC267" s="69"/>
      <c r="AD267" s="70">
        <f t="shared" si="70"/>
        <v>4.9923486384670532</v>
      </c>
      <c r="AE267" s="70"/>
      <c r="AF267" s="74"/>
      <c r="AG267" s="71">
        <v>2610</v>
      </c>
    </row>
    <row r="268" spans="5:33">
      <c r="E268" s="73">
        <v>0.5436805555555555</v>
      </c>
      <c r="G268" s="58">
        <v>15.88</v>
      </c>
      <c r="H268" s="58">
        <v>6.02</v>
      </c>
      <c r="I268" s="58">
        <v>8.49</v>
      </c>
      <c r="J268" s="58">
        <v>15.93</v>
      </c>
      <c r="K268" s="58">
        <v>5.94</v>
      </c>
      <c r="L268" s="58">
        <v>10.02</v>
      </c>
      <c r="M268" s="59">
        <f t="shared" si="58"/>
        <v>15.905000000000001</v>
      </c>
      <c r="N268" s="59">
        <f t="shared" si="58"/>
        <v>5.98</v>
      </c>
      <c r="O268" s="59">
        <f t="shared" si="58"/>
        <v>9.254999999999999</v>
      </c>
      <c r="P268" s="60">
        <f t="shared" si="63"/>
        <v>0.19120874177724315</v>
      </c>
      <c r="Q268" s="22">
        <f t="shared" si="64"/>
        <v>1.0471285480508979E-6</v>
      </c>
      <c r="R268" s="61">
        <f t="shared" si="65"/>
        <v>4.4870455300901402E-9</v>
      </c>
      <c r="S268" s="22">
        <f t="shared" si="66"/>
        <v>2.0133577589101907E-17</v>
      </c>
      <c r="T268" s="62">
        <v>298</v>
      </c>
      <c r="U268" s="59">
        <f t="shared" si="67"/>
        <v>288.90499999999997</v>
      </c>
      <c r="V268" s="63">
        <f t="shared" si="68"/>
        <v>0.53095029380202174</v>
      </c>
      <c r="W268" s="64">
        <f t="shared" si="69"/>
        <v>3.3958640376818736</v>
      </c>
      <c r="X268" s="65">
        <f t="shared" si="59"/>
        <v>-1.2522519867299506E-7</v>
      </c>
      <c r="Y268" s="66">
        <f t="shared" si="60"/>
        <v>-1.2506775067745964E-7</v>
      </c>
      <c r="Z268" s="66">
        <f t="shared" si="61"/>
        <v>-1.2506794863978319E-7</v>
      </c>
      <c r="AA268" s="67">
        <f t="shared" si="62"/>
        <v>-1.2491069810876781E-7</v>
      </c>
      <c r="AB268" s="68">
        <f t="shared" si="71"/>
        <v>4.9798507530572481E-4</v>
      </c>
      <c r="AC268" s="69"/>
      <c r="AD268" s="70">
        <f t="shared" si="70"/>
        <v>4.9798507530572484</v>
      </c>
      <c r="AE268" s="70"/>
      <c r="AF268" s="74"/>
      <c r="AG268" s="71">
        <v>2620</v>
      </c>
    </row>
    <row r="269" spans="5:33">
      <c r="E269" s="73">
        <v>0.54379629629629633</v>
      </c>
      <c r="G269" s="58">
        <v>15.89</v>
      </c>
      <c r="H269" s="58">
        <v>6.02</v>
      </c>
      <c r="I269" s="58">
        <v>8.4700000000000006</v>
      </c>
      <c r="J269" s="58">
        <v>15.94</v>
      </c>
      <c r="K269" s="58">
        <v>5.94</v>
      </c>
      <c r="L269" s="58">
        <v>10.02</v>
      </c>
      <c r="M269" s="59">
        <f t="shared" si="58"/>
        <v>15.914999999999999</v>
      </c>
      <c r="N269" s="59">
        <f t="shared" si="58"/>
        <v>5.98</v>
      </c>
      <c r="O269" s="59">
        <f t="shared" si="58"/>
        <v>9.245000000000001</v>
      </c>
      <c r="P269" s="60">
        <f t="shared" si="63"/>
        <v>0.19103540556683116</v>
      </c>
      <c r="Q269" s="22">
        <f t="shared" si="64"/>
        <v>1.0471285480508979E-6</v>
      </c>
      <c r="R269" s="61">
        <f t="shared" si="65"/>
        <v>4.4907758146442103E-9</v>
      </c>
      <c r="S269" s="22">
        <f t="shared" si="66"/>
        <v>2.0167067417393371E-17</v>
      </c>
      <c r="T269" s="62">
        <v>298</v>
      </c>
      <c r="U269" s="59">
        <f t="shared" si="67"/>
        <v>288.91500000000002</v>
      </c>
      <c r="V269" s="63">
        <f t="shared" si="68"/>
        <v>0.53034815399945201</v>
      </c>
      <c r="W269" s="64">
        <f t="shared" si="69"/>
        <v>3.39115900891345</v>
      </c>
      <c r="X269" s="65">
        <f t="shared" si="59"/>
        <v>-1.2517848595535909E-7</v>
      </c>
      <c r="Y269" s="66">
        <f t="shared" si="60"/>
        <v>-1.2502075927630166E-7</v>
      </c>
      <c r="Z269" s="66">
        <f t="shared" si="61"/>
        <v>-1.2502095801416861E-7</v>
      </c>
      <c r="AA269" s="67">
        <f t="shared" si="62"/>
        <v>-1.2486342957215301E-7</v>
      </c>
      <c r="AB269" s="68">
        <f t="shared" si="71"/>
        <v>4.9673439648003108E-4</v>
      </c>
      <c r="AC269" s="69"/>
      <c r="AD269" s="70">
        <f t="shared" si="70"/>
        <v>4.9673439648003104</v>
      </c>
      <c r="AE269" s="70"/>
      <c r="AF269" s="74"/>
      <c r="AG269" s="71">
        <v>2630</v>
      </c>
    </row>
    <row r="270" spans="5:33">
      <c r="E270" s="73">
        <v>0.54391203703703705</v>
      </c>
      <c r="G270" s="58">
        <v>15.89</v>
      </c>
      <c r="H270" s="58">
        <v>6.02</v>
      </c>
      <c r="I270" s="58">
        <v>8.48</v>
      </c>
      <c r="J270" s="58">
        <v>15.94</v>
      </c>
      <c r="K270" s="58">
        <v>5.94</v>
      </c>
      <c r="L270" s="58">
        <v>10.029999999999999</v>
      </c>
      <c r="M270" s="59">
        <f t="shared" si="58"/>
        <v>15.914999999999999</v>
      </c>
      <c r="N270" s="59">
        <f t="shared" si="58"/>
        <v>5.98</v>
      </c>
      <c r="O270" s="59">
        <f t="shared" si="58"/>
        <v>9.254999999999999</v>
      </c>
      <c r="P270" s="60">
        <f t="shared" si="63"/>
        <v>0.19124204202498885</v>
      </c>
      <c r="Q270" s="22">
        <f t="shared" si="64"/>
        <v>1.0471285480508979E-6</v>
      </c>
      <c r="R270" s="61">
        <f t="shared" si="65"/>
        <v>4.4907758146442103E-9</v>
      </c>
      <c r="S270" s="22">
        <f t="shared" si="66"/>
        <v>2.0167067417393371E-17</v>
      </c>
      <c r="T270" s="62">
        <v>298</v>
      </c>
      <c r="U270" s="59">
        <f t="shared" si="67"/>
        <v>288.91500000000002</v>
      </c>
      <c r="V270" s="63">
        <f t="shared" si="68"/>
        <v>0.53034815399945201</v>
      </c>
      <c r="W270" s="64">
        <f t="shared" si="69"/>
        <v>3.39115900891345</v>
      </c>
      <c r="X270" s="65">
        <f t="shared" si="59"/>
        <v>-1.2499849023658935E-7</v>
      </c>
      <c r="Y270" s="66">
        <f t="shared" si="60"/>
        <v>-1.248408199924765E-7</v>
      </c>
      <c r="Z270" s="66">
        <f t="shared" si="61"/>
        <v>-1.2484101887412565E-7</v>
      </c>
      <c r="AA270" s="67">
        <f t="shared" si="62"/>
        <v>-1.2468354700993242E-7</v>
      </c>
      <c r="AB270" s="68">
        <f t="shared" si="71"/>
        <v>4.9548418756318365E-4</v>
      </c>
      <c r="AC270" s="69"/>
      <c r="AD270" s="70">
        <f t="shared" si="70"/>
        <v>4.9548418756318364</v>
      </c>
      <c r="AE270" s="70"/>
      <c r="AF270" s="74"/>
      <c r="AG270" s="71">
        <v>2640</v>
      </c>
    </row>
    <row r="271" spans="5:33">
      <c r="E271" s="73">
        <v>0.54402777777777778</v>
      </c>
      <c r="G271" s="58">
        <v>15.91</v>
      </c>
      <c r="H271" s="58">
        <v>6.02</v>
      </c>
      <c r="I271" s="58">
        <v>8.51</v>
      </c>
      <c r="J271" s="58">
        <v>15.96</v>
      </c>
      <c r="K271" s="58">
        <v>5.94</v>
      </c>
      <c r="L271" s="58">
        <v>10.029999999999999</v>
      </c>
      <c r="M271" s="59">
        <f t="shared" si="58"/>
        <v>15.935</v>
      </c>
      <c r="N271" s="59">
        <f t="shared" si="58"/>
        <v>5.98</v>
      </c>
      <c r="O271" s="59">
        <f t="shared" si="58"/>
        <v>9.27</v>
      </c>
      <c r="P271" s="60">
        <f t="shared" si="63"/>
        <v>0.19161874001544404</v>
      </c>
      <c r="Q271" s="22">
        <f t="shared" si="64"/>
        <v>1.0471285480508979E-6</v>
      </c>
      <c r="R271" s="61">
        <f t="shared" si="65"/>
        <v>4.4982456897949319E-9</v>
      </c>
      <c r="S271" s="22">
        <f t="shared" si="66"/>
        <v>2.0234214285758684E-17</v>
      </c>
      <c r="T271" s="62">
        <v>298</v>
      </c>
      <c r="U271" s="59">
        <f t="shared" si="67"/>
        <v>288.935</v>
      </c>
      <c r="V271" s="63">
        <f t="shared" si="68"/>
        <v>0.52914399943416301</v>
      </c>
      <c r="W271" s="64">
        <f t="shared" si="69"/>
        <v>3.3817694727041316</v>
      </c>
      <c r="X271" s="65">
        <f t="shared" si="59"/>
        <v>-1.2569311996803033E-7</v>
      </c>
      <c r="Y271" s="66">
        <f t="shared" si="60"/>
        <v>-1.255332897704877E-7</v>
      </c>
      <c r="Z271" s="66">
        <f t="shared" si="61"/>
        <v>-1.255334930090743E-7</v>
      </c>
      <c r="AA271" s="67">
        <f t="shared" si="62"/>
        <v>-1.2537386553324568E-7</v>
      </c>
      <c r="AB271" s="68">
        <f t="shared" si="71"/>
        <v>4.942357780382175E-4</v>
      </c>
      <c r="AC271" s="69"/>
      <c r="AD271" s="70">
        <f t="shared" si="70"/>
        <v>4.9423577803821752</v>
      </c>
      <c r="AE271" s="70"/>
      <c r="AF271" s="74"/>
      <c r="AG271" s="71">
        <v>2650</v>
      </c>
    </row>
    <row r="272" spans="5:33">
      <c r="E272" s="73">
        <v>0.5441435185185185</v>
      </c>
      <c r="G272" s="58">
        <v>15.92</v>
      </c>
      <c r="H272" s="58">
        <v>6.02</v>
      </c>
      <c r="I272" s="58">
        <v>8.5299999999999994</v>
      </c>
      <c r="J272" s="58">
        <v>15.97</v>
      </c>
      <c r="K272" s="58">
        <v>5.94</v>
      </c>
      <c r="L272" s="58">
        <v>10.02</v>
      </c>
      <c r="M272" s="59">
        <f t="shared" si="58"/>
        <v>15.945</v>
      </c>
      <c r="N272" s="59">
        <f t="shared" si="58"/>
        <v>5.98</v>
      </c>
      <c r="O272" s="59">
        <f t="shared" si="58"/>
        <v>9.2749999999999986</v>
      </c>
      <c r="P272" s="60">
        <f t="shared" si="63"/>
        <v>0.19175550134976357</v>
      </c>
      <c r="Q272" s="22">
        <f t="shared" si="64"/>
        <v>1.0471285480508979E-6</v>
      </c>
      <c r="R272" s="61">
        <f t="shared" si="65"/>
        <v>4.5019852855499867E-9</v>
      </c>
      <c r="S272" s="22">
        <f t="shared" si="66"/>
        <v>2.0267871511308596E-17</v>
      </c>
      <c r="T272" s="62">
        <v>298</v>
      </c>
      <c r="U272" s="59">
        <f t="shared" si="67"/>
        <v>288.94499999999999</v>
      </c>
      <c r="V272" s="63">
        <f t="shared" si="68"/>
        <v>0.52854198466278812</v>
      </c>
      <c r="W272" s="64">
        <f t="shared" si="69"/>
        <v>3.3770849444465769</v>
      </c>
      <c r="X272" s="65">
        <f t="shared" si="59"/>
        <v>-1.2584636663387941E-7</v>
      </c>
      <c r="Y272" s="66">
        <f t="shared" si="60"/>
        <v>-1.2568573847717906E-7</v>
      </c>
      <c r="Z272" s="66">
        <f t="shared" si="61"/>
        <v>-1.2568594350021958E-7</v>
      </c>
      <c r="AA272" s="67">
        <f t="shared" si="62"/>
        <v>-1.2552551984318388E-7</v>
      </c>
      <c r="AB272" s="68">
        <f t="shared" si="71"/>
        <v>4.9298044378645015E-4</v>
      </c>
      <c r="AC272" s="69"/>
      <c r="AD272" s="70">
        <f t="shared" si="70"/>
        <v>4.9298044378645018</v>
      </c>
      <c r="AE272" s="70"/>
      <c r="AF272" s="74"/>
      <c r="AG272" s="71">
        <v>2660</v>
      </c>
    </row>
    <row r="273" spans="5:33">
      <c r="E273" s="73">
        <v>0.54425925925925922</v>
      </c>
      <c r="G273" s="58">
        <v>15.93</v>
      </c>
      <c r="H273" s="58">
        <v>6.02</v>
      </c>
      <c r="I273" s="58">
        <v>8.48</v>
      </c>
      <c r="J273" s="58">
        <v>15.98</v>
      </c>
      <c r="K273" s="58">
        <v>5.94</v>
      </c>
      <c r="L273" s="58">
        <v>10.039999999999999</v>
      </c>
      <c r="M273" s="59">
        <f t="shared" si="58"/>
        <v>15.955</v>
      </c>
      <c r="N273" s="59">
        <f t="shared" si="58"/>
        <v>5.98</v>
      </c>
      <c r="O273" s="59">
        <f t="shared" si="58"/>
        <v>9.26</v>
      </c>
      <c r="P273" s="60">
        <f t="shared" si="63"/>
        <v>0.19147874933935283</v>
      </c>
      <c r="Q273" s="22">
        <f t="shared" si="64"/>
        <v>1.0471285480508979E-6</v>
      </c>
      <c r="R273" s="61">
        <f t="shared" si="65"/>
        <v>4.5057279902006801E-9</v>
      </c>
      <c r="S273" s="22">
        <f t="shared" si="66"/>
        <v>2.0301584721677861E-17</v>
      </c>
      <c r="T273" s="62">
        <v>298</v>
      </c>
      <c r="U273" s="59">
        <f t="shared" si="67"/>
        <v>288.95499999999998</v>
      </c>
      <c r="V273" s="63">
        <f t="shared" si="68"/>
        <v>0.52794001155982284</v>
      </c>
      <c r="W273" s="64">
        <f t="shared" si="69"/>
        <v>3.3724072289035223</v>
      </c>
      <c r="X273" s="65">
        <f t="shared" si="59"/>
        <v>-1.257269990170455E-7</v>
      </c>
      <c r="Y273" s="66">
        <f t="shared" si="60"/>
        <v>-1.2556626564200636E-7</v>
      </c>
      <c r="Z273" s="66">
        <f t="shared" si="61"/>
        <v>-1.2556647112864052E-7</v>
      </c>
      <c r="AA273" s="67">
        <f t="shared" si="62"/>
        <v>-1.2540594271483424E-7</v>
      </c>
      <c r="AB273" s="68">
        <f t="shared" si="71"/>
        <v>4.9172358503573037E-4</v>
      </c>
      <c r="AC273" s="69"/>
      <c r="AD273" s="70">
        <f t="shared" si="70"/>
        <v>4.9172358503573035</v>
      </c>
      <c r="AE273" s="70"/>
      <c r="AF273" s="74"/>
      <c r="AG273" s="71">
        <v>2670</v>
      </c>
    </row>
    <row r="274" spans="5:33">
      <c r="E274" s="73">
        <v>0.54437499999999994</v>
      </c>
      <c r="G274" s="58">
        <v>15.93</v>
      </c>
      <c r="H274" s="58">
        <v>6.02</v>
      </c>
      <c r="I274" s="58">
        <v>8.4600000000000009</v>
      </c>
      <c r="J274" s="58">
        <v>15.98</v>
      </c>
      <c r="K274" s="58">
        <v>5.94</v>
      </c>
      <c r="L274" s="58">
        <v>10.01</v>
      </c>
      <c r="M274" s="59">
        <f t="shared" si="58"/>
        <v>15.955</v>
      </c>
      <c r="N274" s="59">
        <f t="shared" si="58"/>
        <v>5.98</v>
      </c>
      <c r="O274" s="59">
        <f t="shared" si="58"/>
        <v>9.2349999999999994</v>
      </c>
      <c r="P274" s="60">
        <f t="shared" si="63"/>
        <v>0.19096179807223795</v>
      </c>
      <c r="Q274" s="22">
        <f t="shared" si="64"/>
        <v>1.0471285480508979E-6</v>
      </c>
      <c r="R274" s="61">
        <f t="shared" si="65"/>
        <v>4.5057279902006801E-9</v>
      </c>
      <c r="S274" s="22">
        <f t="shared" si="66"/>
        <v>2.0301584721677861E-17</v>
      </c>
      <c r="T274" s="62">
        <v>298</v>
      </c>
      <c r="U274" s="59">
        <f t="shared" si="67"/>
        <v>288.95499999999998</v>
      </c>
      <c r="V274" s="63">
        <f t="shared" si="68"/>
        <v>0.52794001155982284</v>
      </c>
      <c r="W274" s="64">
        <f t="shared" si="69"/>
        <v>3.3724072289035223</v>
      </c>
      <c r="X274" s="65">
        <f t="shared" si="59"/>
        <v>-1.2506737392990519E-7</v>
      </c>
      <c r="Y274" s="66">
        <f t="shared" si="60"/>
        <v>-1.2490791550916379E-7</v>
      </c>
      <c r="Z274" s="66">
        <f t="shared" si="61"/>
        <v>-1.2490811881548698E-7</v>
      </c>
      <c r="AA274" s="67">
        <f t="shared" si="62"/>
        <v>-1.2474886318264575E-7</v>
      </c>
      <c r="AB274" s="68">
        <f t="shared" si="71"/>
        <v>4.9046792101027506E-4</v>
      </c>
      <c r="AC274" s="69"/>
      <c r="AD274" s="70">
        <f t="shared" si="70"/>
        <v>4.904679210102751</v>
      </c>
      <c r="AE274" s="70"/>
      <c r="AF274" s="74"/>
      <c r="AG274" s="71">
        <v>2680</v>
      </c>
    </row>
    <row r="275" spans="5:33">
      <c r="E275" s="73">
        <v>0.54449074074074078</v>
      </c>
      <c r="G275" s="58">
        <v>15.94</v>
      </c>
      <c r="H275" s="58">
        <v>6.02</v>
      </c>
      <c r="I275" s="58">
        <v>8.48</v>
      </c>
      <c r="J275" s="58">
        <v>15.99</v>
      </c>
      <c r="K275" s="58">
        <v>5.94</v>
      </c>
      <c r="L275" s="58">
        <v>10.01</v>
      </c>
      <c r="M275" s="59">
        <f t="shared" si="58"/>
        <v>15.965</v>
      </c>
      <c r="N275" s="59">
        <f t="shared" si="58"/>
        <v>5.98</v>
      </c>
      <c r="O275" s="59">
        <f t="shared" si="58"/>
        <v>9.245000000000001</v>
      </c>
      <c r="P275" s="60">
        <f t="shared" si="63"/>
        <v>0.19120190084859845</v>
      </c>
      <c r="Q275" s="22">
        <f t="shared" si="64"/>
        <v>1.0471285480508979E-6</v>
      </c>
      <c r="R275" s="61">
        <f t="shared" si="65"/>
        <v>4.5094738063315801E-9</v>
      </c>
      <c r="S275" s="22">
        <f t="shared" si="66"/>
        <v>2.0335354009990629E-17</v>
      </c>
      <c r="T275" s="62">
        <v>298</v>
      </c>
      <c r="U275" s="59">
        <f t="shared" si="67"/>
        <v>288.96499999999997</v>
      </c>
      <c r="V275" s="63">
        <f t="shared" si="68"/>
        <v>0.52733808012094241</v>
      </c>
      <c r="W275" s="64">
        <f t="shared" si="69"/>
        <v>3.3677363157079214</v>
      </c>
      <c r="X275" s="65">
        <f t="shared" si="59"/>
        <v>-1.252870075604091E-7</v>
      </c>
      <c r="Y275" s="66">
        <f t="shared" si="60"/>
        <v>-1.251265800281479E-7</v>
      </c>
      <c r="Z275" s="66">
        <f t="shared" si="61"/>
        <v>-1.251267854524262E-7</v>
      </c>
      <c r="AA275" s="67">
        <f t="shared" si="62"/>
        <v>-1.2496656281835986E-7</v>
      </c>
      <c r="AB275" s="68">
        <f t="shared" si="71"/>
        <v>4.8921884050067202E-4</v>
      </c>
      <c r="AC275" s="69"/>
      <c r="AD275" s="70">
        <f t="shared" si="70"/>
        <v>4.8921884050067206</v>
      </c>
      <c r="AE275" s="70"/>
      <c r="AF275" s="74"/>
      <c r="AG275" s="71">
        <v>2690</v>
      </c>
    </row>
    <row r="276" spans="5:33">
      <c r="E276" s="73">
        <v>0.5446064814814815</v>
      </c>
      <c r="G276" s="58">
        <v>15.95</v>
      </c>
      <c r="H276" s="58">
        <v>6.02</v>
      </c>
      <c r="I276" s="58">
        <v>8.4600000000000009</v>
      </c>
      <c r="J276" s="58">
        <v>16</v>
      </c>
      <c r="K276" s="58">
        <v>5.94</v>
      </c>
      <c r="L276" s="58">
        <v>10.01</v>
      </c>
      <c r="M276" s="59">
        <f t="shared" si="58"/>
        <v>15.975</v>
      </c>
      <c r="N276" s="59">
        <f t="shared" si="58"/>
        <v>5.98</v>
      </c>
      <c r="O276" s="59">
        <f t="shared" si="58"/>
        <v>9.2349999999999994</v>
      </c>
      <c r="P276" s="60">
        <f t="shared" si="63"/>
        <v>0.19102838213030451</v>
      </c>
      <c r="Q276" s="22">
        <f t="shared" si="64"/>
        <v>1.0471285480508979E-6</v>
      </c>
      <c r="R276" s="61">
        <f t="shared" si="65"/>
        <v>4.5132227365294004E-9</v>
      </c>
      <c r="S276" s="22">
        <f t="shared" si="66"/>
        <v>2.0369179469525931E-17</v>
      </c>
      <c r="T276" s="62">
        <v>298</v>
      </c>
      <c r="U276" s="59">
        <f t="shared" si="67"/>
        <v>288.97500000000002</v>
      </c>
      <c r="V276" s="63">
        <f t="shared" si="68"/>
        <v>0.52673619034181585</v>
      </c>
      <c r="W276" s="64">
        <f t="shared" si="69"/>
        <v>3.3630721945091371</v>
      </c>
      <c r="X276" s="65">
        <f t="shared" si="59"/>
        <v>-1.2523427462754329E-7</v>
      </c>
      <c r="Y276" s="66">
        <f t="shared" si="60"/>
        <v>-1.2507357108494518E-7</v>
      </c>
      <c r="Z276" s="66">
        <f t="shared" si="61"/>
        <v>-1.2507377730347982E-7</v>
      </c>
      <c r="AA276" s="67">
        <f t="shared" si="62"/>
        <v>-1.2491327945016747E-7</v>
      </c>
      <c r="AB276" s="68">
        <f t="shared" si="71"/>
        <v>4.8796757333177215E-4</v>
      </c>
      <c r="AC276" s="69"/>
      <c r="AD276" s="70">
        <f t="shared" si="70"/>
        <v>4.8796757333177219</v>
      </c>
      <c r="AE276" s="70"/>
      <c r="AF276" s="74"/>
      <c r="AG276" s="71">
        <v>2700</v>
      </c>
    </row>
    <row r="277" spans="5:33">
      <c r="E277" s="73">
        <v>0.54472222222222222</v>
      </c>
      <c r="G277" s="58">
        <v>15.96</v>
      </c>
      <c r="H277" s="58">
        <v>6.02</v>
      </c>
      <c r="I277" s="58">
        <v>8.4499999999999993</v>
      </c>
      <c r="J277" s="58">
        <v>16.010000000000002</v>
      </c>
      <c r="K277" s="58">
        <v>5.94</v>
      </c>
      <c r="L277" s="58">
        <v>10.02</v>
      </c>
      <c r="M277" s="59">
        <f t="shared" si="58"/>
        <v>15.985000000000001</v>
      </c>
      <c r="N277" s="59">
        <f t="shared" si="58"/>
        <v>5.98</v>
      </c>
      <c r="O277" s="59">
        <f t="shared" si="58"/>
        <v>9.2349999999999994</v>
      </c>
      <c r="P277" s="60">
        <f t="shared" si="63"/>
        <v>0.19106169157463981</v>
      </c>
      <c r="Q277" s="22">
        <f t="shared" si="64"/>
        <v>1.0471285480508979E-6</v>
      </c>
      <c r="R277" s="61">
        <f t="shared" si="65"/>
        <v>4.5169747833830055E-9</v>
      </c>
      <c r="S277" s="22">
        <f t="shared" si="66"/>
        <v>2.0403061193717948E-17</v>
      </c>
      <c r="T277" s="62">
        <v>298</v>
      </c>
      <c r="U277" s="59">
        <f t="shared" si="67"/>
        <v>288.98500000000001</v>
      </c>
      <c r="V277" s="63">
        <f t="shared" si="68"/>
        <v>0.5261343422181276</v>
      </c>
      <c r="W277" s="64">
        <f t="shared" si="69"/>
        <v>3.3584148549730775</v>
      </c>
      <c r="X277" s="65">
        <f t="shared" si="59"/>
        <v>-1.2531641939193678E-7</v>
      </c>
      <c r="Y277" s="66">
        <f t="shared" si="60"/>
        <v>-1.2515509145133883E-7</v>
      </c>
      <c r="Z277" s="66">
        <f t="shared" si="61"/>
        <v>-1.2515529913924233E-7</v>
      </c>
      <c r="AA277" s="67">
        <f t="shared" si="62"/>
        <v>-1.2499417835180772E-7</v>
      </c>
      <c r="AB277" s="68">
        <f t="shared" si="71"/>
        <v>4.8671683624701455E-4</v>
      </c>
      <c r="AC277" s="69"/>
      <c r="AD277" s="70">
        <f t="shared" si="70"/>
        <v>4.8671683624701458</v>
      </c>
      <c r="AE277" s="70"/>
      <c r="AF277" s="74"/>
      <c r="AG277" s="71">
        <v>2710</v>
      </c>
    </row>
    <row r="278" spans="5:33">
      <c r="E278" s="73">
        <v>0.54483796296296294</v>
      </c>
      <c r="G278" s="58">
        <v>15.97</v>
      </c>
      <c r="H278" s="58">
        <v>6.02</v>
      </c>
      <c r="I278" s="58">
        <v>8.4700000000000006</v>
      </c>
      <c r="J278" s="58">
        <v>16.02</v>
      </c>
      <c r="K278" s="58">
        <v>5.94</v>
      </c>
      <c r="L278" s="58">
        <v>10.02</v>
      </c>
      <c r="M278" s="59">
        <f t="shared" si="58"/>
        <v>15.995000000000001</v>
      </c>
      <c r="N278" s="59">
        <f t="shared" si="58"/>
        <v>5.98</v>
      </c>
      <c r="O278" s="59">
        <f t="shared" si="58"/>
        <v>9.245000000000001</v>
      </c>
      <c r="P278" s="60">
        <f t="shared" si="63"/>
        <v>0.19130193739378598</v>
      </c>
      <c r="Q278" s="22">
        <f t="shared" si="64"/>
        <v>1.0471285480508979E-6</v>
      </c>
      <c r="R278" s="61">
        <f t="shared" si="65"/>
        <v>4.5207299494834145E-9</v>
      </c>
      <c r="S278" s="22">
        <f t="shared" si="66"/>
        <v>2.0436999276156314E-17</v>
      </c>
      <c r="T278" s="62">
        <v>298</v>
      </c>
      <c r="U278" s="59">
        <f t="shared" si="67"/>
        <v>288.995</v>
      </c>
      <c r="V278" s="63">
        <f t="shared" si="68"/>
        <v>0.52553253574555081</v>
      </c>
      <c r="W278" s="64">
        <f t="shared" si="69"/>
        <v>3.353764286781967</v>
      </c>
      <c r="X278" s="65">
        <f t="shared" si="59"/>
        <v>-1.2553335630535782E-7</v>
      </c>
      <c r="Y278" s="66">
        <f t="shared" si="60"/>
        <v>-1.2537105197519945E-7</v>
      </c>
      <c r="Z278" s="66">
        <f t="shared" si="61"/>
        <v>-1.2537126182138189E-7</v>
      </c>
      <c r="AA278" s="67">
        <f t="shared" si="62"/>
        <v>-1.2520916679477817E-7</v>
      </c>
      <c r="AB278" s="68">
        <f t="shared" si="71"/>
        <v>4.8546528394880639E-4</v>
      </c>
      <c r="AC278" s="69"/>
      <c r="AD278" s="70">
        <f t="shared" si="70"/>
        <v>4.8546528394880637</v>
      </c>
      <c r="AE278" s="70"/>
      <c r="AF278" s="74"/>
      <c r="AG278" s="71">
        <v>2720</v>
      </c>
    </row>
    <row r="279" spans="5:33">
      <c r="E279" s="73">
        <v>0.54495370370370366</v>
      </c>
      <c r="G279" s="58">
        <v>15.98</v>
      </c>
      <c r="H279" s="58">
        <v>6.02</v>
      </c>
      <c r="I279" s="58">
        <v>8.4499999999999993</v>
      </c>
      <c r="J279" s="58">
        <v>16.03</v>
      </c>
      <c r="K279" s="58">
        <v>5.94</v>
      </c>
      <c r="L279" s="58">
        <v>10.039999999999999</v>
      </c>
      <c r="M279" s="59">
        <f t="shared" si="58"/>
        <v>16.005000000000003</v>
      </c>
      <c r="N279" s="59">
        <f t="shared" si="58"/>
        <v>5.98</v>
      </c>
      <c r="O279" s="59">
        <f t="shared" si="58"/>
        <v>9.2449999999999992</v>
      </c>
      <c r="P279" s="60">
        <f t="shared" si="63"/>
        <v>0.19133530617467007</v>
      </c>
      <c r="Q279" s="22">
        <f t="shared" si="64"/>
        <v>1.0471285480508979E-6</v>
      </c>
      <c r="R279" s="61">
        <f t="shared" si="65"/>
        <v>4.5244882374237964E-9</v>
      </c>
      <c r="S279" s="22">
        <f t="shared" si="66"/>
        <v>2.0470993810586292E-17</v>
      </c>
      <c r="T279" s="62">
        <v>298</v>
      </c>
      <c r="U279" s="59">
        <f t="shared" si="67"/>
        <v>289.005</v>
      </c>
      <c r="V279" s="63">
        <f t="shared" si="68"/>
        <v>0.52493077091975882</v>
      </c>
      <c r="W279" s="64">
        <f t="shared" si="69"/>
        <v>3.3491204796344012</v>
      </c>
      <c r="X279" s="65">
        <f t="shared" si="59"/>
        <v>-1.2561324522224807E-7</v>
      </c>
      <c r="Y279" s="66">
        <f t="shared" si="60"/>
        <v>-1.2545031347622347E-7</v>
      </c>
      <c r="Z279" s="66">
        <f t="shared" si="61"/>
        <v>-1.2545052481344205E-7</v>
      </c>
      <c r="AA279" s="67">
        <f t="shared" si="62"/>
        <v>-1.2528780385638906E-7</v>
      </c>
      <c r="AB279" s="68">
        <f t="shared" si="71"/>
        <v>4.8421157203098423E-4</v>
      </c>
      <c r="AC279" s="69"/>
      <c r="AD279" s="70">
        <f t="shared" si="70"/>
        <v>4.8421157203098426</v>
      </c>
      <c r="AE279" s="70"/>
      <c r="AF279" s="74"/>
      <c r="AG279" s="71">
        <v>2730</v>
      </c>
    </row>
    <row r="280" spans="5:33">
      <c r="E280" s="73">
        <v>0.54506944444444438</v>
      </c>
      <c r="G280" s="58">
        <v>15.99</v>
      </c>
      <c r="H280" s="58">
        <v>6.02</v>
      </c>
      <c r="I280" s="58">
        <v>8.49</v>
      </c>
      <c r="J280" s="58">
        <v>16.04</v>
      </c>
      <c r="K280" s="58">
        <v>5.94</v>
      </c>
      <c r="L280" s="58">
        <v>10</v>
      </c>
      <c r="M280" s="59">
        <f t="shared" si="58"/>
        <v>16.015000000000001</v>
      </c>
      <c r="N280" s="59">
        <f t="shared" si="58"/>
        <v>5.98</v>
      </c>
      <c r="O280" s="59">
        <f t="shared" si="58"/>
        <v>9.245000000000001</v>
      </c>
      <c r="P280" s="60">
        <f t="shared" si="63"/>
        <v>0.19136868659861231</v>
      </c>
      <c r="Q280" s="22">
        <f t="shared" si="64"/>
        <v>1.0471285480508979E-6</v>
      </c>
      <c r="R280" s="61">
        <f t="shared" si="65"/>
        <v>4.5282496497994817E-9</v>
      </c>
      <c r="S280" s="22">
        <f t="shared" si="66"/>
        <v>2.0505044890909129E-17</v>
      </c>
      <c r="T280" s="62">
        <v>298</v>
      </c>
      <c r="U280" s="59">
        <f t="shared" si="67"/>
        <v>289.01499999999999</v>
      </c>
      <c r="V280" s="63">
        <f t="shared" si="68"/>
        <v>0.52432904773642941</v>
      </c>
      <c r="W280" s="64">
        <f t="shared" si="69"/>
        <v>3.3444834232453613</v>
      </c>
      <c r="X280" s="65">
        <f t="shared" si="59"/>
        <v>-1.2569212783754419E-7</v>
      </c>
      <c r="Y280" s="66">
        <f t="shared" si="60"/>
        <v>-1.2552856763660858E-7</v>
      </c>
      <c r="Z280" s="66">
        <f t="shared" si="61"/>
        <v>-1.2552878047363976E-7</v>
      </c>
      <c r="AA280" s="67">
        <f t="shared" si="62"/>
        <v>-1.253654325558157E-7</v>
      </c>
      <c r="AB280" s="68">
        <f t="shared" si="71"/>
        <v>4.8295706748822096E-4</v>
      </c>
      <c r="AC280" s="69"/>
      <c r="AD280" s="70">
        <f t="shared" si="70"/>
        <v>4.82957067488221</v>
      </c>
      <c r="AE280" s="70"/>
      <c r="AF280" s="74"/>
      <c r="AG280" s="71">
        <v>2740</v>
      </c>
    </row>
    <row r="281" spans="5:33">
      <c r="E281" s="73">
        <v>0.54518518518518522</v>
      </c>
      <c r="G281" s="58">
        <v>16</v>
      </c>
      <c r="H281" s="58">
        <v>6.02</v>
      </c>
      <c r="I281" s="58">
        <v>8.48</v>
      </c>
      <c r="J281" s="58">
        <v>16.05</v>
      </c>
      <c r="K281" s="58">
        <v>5.94</v>
      </c>
      <c r="L281" s="58">
        <v>10.01</v>
      </c>
      <c r="M281" s="59">
        <f t="shared" si="58"/>
        <v>16.024999999999999</v>
      </c>
      <c r="N281" s="59">
        <f t="shared" si="58"/>
        <v>5.98</v>
      </c>
      <c r="O281" s="59">
        <f t="shared" si="58"/>
        <v>9.245000000000001</v>
      </c>
      <c r="P281" s="60">
        <f t="shared" si="63"/>
        <v>0.19140207867170761</v>
      </c>
      <c r="Q281" s="22">
        <f t="shared" si="64"/>
        <v>1.0471285480508979E-6</v>
      </c>
      <c r="R281" s="61">
        <f t="shared" si="65"/>
        <v>4.5320141892079516E-9</v>
      </c>
      <c r="S281" s="22">
        <f t="shared" si="66"/>
        <v>2.0539152611182206E-17</v>
      </c>
      <c r="T281" s="62">
        <v>298</v>
      </c>
      <c r="U281" s="59">
        <f t="shared" si="67"/>
        <v>289.02499999999998</v>
      </c>
      <c r="V281" s="63">
        <f t="shared" si="68"/>
        <v>0.52372736619124016</v>
      </c>
      <c r="W281" s="64">
        <f t="shared" si="69"/>
        <v>3.3398531073461424</v>
      </c>
      <c r="X281" s="65">
        <f t="shared" si="59"/>
        <v>-1.2576999882885328E-7</v>
      </c>
      <c r="Y281" s="66">
        <f t="shared" si="60"/>
        <v>-1.2560580914501534E-7</v>
      </c>
      <c r="Z281" s="66">
        <f t="shared" si="61"/>
        <v>-1.2560602349066636E-7</v>
      </c>
      <c r="AA281" s="67">
        <f t="shared" si="62"/>
        <v>-1.2544204759283333E-7</v>
      </c>
      <c r="AB281" s="68">
        <f t="shared" si="71"/>
        <v>4.8170178039386456E-4</v>
      </c>
      <c r="AC281" s="69"/>
      <c r="AD281" s="70">
        <f t="shared" si="70"/>
        <v>4.8170178039386453</v>
      </c>
      <c r="AE281" s="70"/>
      <c r="AF281" s="74"/>
      <c r="AG281" s="71">
        <v>2750</v>
      </c>
    </row>
    <row r="282" spans="5:33">
      <c r="E282" s="73">
        <v>0.54530092592592594</v>
      </c>
      <c r="G282" s="58">
        <v>16.010000000000002</v>
      </c>
      <c r="H282" s="58">
        <v>6.02</v>
      </c>
      <c r="I282" s="58">
        <v>8.52</v>
      </c>
      <c r="J282" s="58">
        <v>16.059999999999999</v>
      </c>
      <c r="K282" s="58">
        <v>5.94</v>
      </c>
      <c r="L282" s="58">
        <v>9.98</v>
      </c>
      <c r="M282" s="59">
        <f t="shared" si="58"/>
        <v>16.035</v>
      </c>
      <c r="N282" s="59">
        <f t="shared" si="58"/>
        <v>5.98</v>
      </c>
      <c r="O282" s="59">
        <f t="shared" si="58"/>
        <v>9.25</v>
      </c>
      <c r="P282" s="60">
        <f t="shared" si="63"/>
        <v>0.19153901700384079</v>
      </c>
      <c r="Q282" s="22">
        <f t="shared" si="64"/>
        <v>1.0471285480508979E-6</v>
      </c>
      <c r="R282" s="61">
        <f t="shared" si="65"/>
        <v>4.5357818582488519E-9</v>
      </c>
      <c r="S282" s="22">
        <f t="shared" si="66"/>
        <v>2.0573317065619408E-17</v>
      </c>
      <c r="T282" s="62">
        <v>298</v>
      </c>
      <c r="U282" s="59">
        <f t="shared" si="67"/>
        <v>289.03500000000003</v>
      </c>
      <c r="V282" s="63">
        <f t="shared" si="68"/>
        <v>0.52312572627986897</v>
      </c>
      <c r="W282" s="64">
        <f t="shared" si="69"/>
        <v>3.3352295216843393</v>
      </c>
      <c r="X282" s="65">
        <f t="shared" si="59"/>
        <v>-1.2591491499526438E-7</v>
      </c>
      <c r="Y282" s="66">
        <f t="shared" si="60"/>
        <v>-1.2574991648315973E-7</v>
      </c>
      <c r="Z282" s="66">
        <f t="shared" si="61"/>
        <v>-1.2575013269669564E-7</v>
      </c>
      <c r="AA282" s="67">
        <f t="shared" si="62"/>
        <v>-1.255853498314758E-7</v>
      </c>
      <c r="AB282" s="68">
        <f t="shared" si="71"/>
        <v>4.8044572087437617E-4</v>
      </c>
      <c r="AC282" s="69"/>
      <c r="AD282" s="70">
        <f t="shared" si="70"/>
        <v>4.804457208743762</v>
      </c>
      <c r="AE282" s="70"/>
      <c r="AF282" s="74"/>
      <c r="AG282" s="71">
        <v>2760</v>
      </c>
    </row>
    <row r="283" spans="5:33">
      <c r="E283" s="73">
        <v>0.54541666666666666</v>
      </c>
      <c r="G283" s="58">
        <v>16.02</v>
      </c>
      <c r="H283" s="58">
        <v>6.02</v>
      </c>
      <c r="I283" s="58">
        <v>8.49</v>
      </c>
      <c r="J283" s="58">
        <v>16.07</v>
      </c>
      <c r="K283" s="58">
        <v>5.94</v>
      </c>
      <c r="L283" s="58">
        <v>9.9700000000000006</v>
      </c>
      <c r="M283" s="59">
        <f t="shared" si="58"/>
        <v>16.045000000000002</v>
      </c>
      <c r="N283" s="59">
        <f t="shared" si="58"/>
        <v>5.98</v>
      </c>
      <c r="O283" s="59">
        <f t="shared" si="58"/>
        <v>9.23</v>
      </c>
      <c r="P283" s="60">
        <f t="shared" si="63"/>
        <v>0.1911582397619756</v>
      </c>
      <c r="Q283" s="22">
        <f t="shared" si="64"/>
        <v>1.0471285480508979E-6</v>
      </c>
      <c r="R283" s="61">
        <f t="shared" si="65"/>
        <v>4.5395526595239906E-9</v>
      </c>
      <c r="S283" s="22">
        <f t="shared" si="66"/>
        <v>2.0607538348591336E-17</v>
      </c>
      <c r="T283" s="62">
        <v>298</v>
      </c>
      <c r="U283" s="59">
        <f t="shared" si="67"/>
        <v>289.04500000000002</v>
      </c>
      <c r="V283" s="63">
        <f t="shared" si="68"/>
        <v>0.52252412799799763</v>
      </c>
      <c r="W283" s="64">
        <f t="shared" si="69"/>
        <v>3.3306126560238378</v>
      </c>
      <c r="X283" s="65">
        <f t="shared" si="59"/>
        <v>-1.2571819719271875E-7</v>
      </c>
      <c r="Y283" s="66">
        <f t="shared" si="60"/>
        <v>-1.2555328219234049E-7</v>
      </c>
      <c r="Z283" s="66">
        <f t="shared" si="61"/>
        <v>-1.2555349852504295E-7</v>
      </c>
      <c r="AA283" s="67">
        <f t="shared" si="62"/>
        <v>-1.2538879928980404E-7</v>
      </c>
      <c r="AB283" s="68">
        <f t="shared" si="71"/>
        <v>4.7918822026906543E-4</v>
      </c>
      <c r="AC283" s="69"/>
      <c r="AD283" s="70">
        <f t="shared" si="70"/>
        <v>4.7918822026906547</v>
      </c>
      <c r="AE283" s="70"/>
      <c r="AF283" s="74"/>
      <c r="AG283" s="71">
        <v>2770</v>
      </c>
    </row>
    <row r="284" spans="5:33">
      <c r="E284" s="73">
        <v>0.54553240740740738</v>
      </c>
      <c r="G284" s="58">
        <v>16.02</v>
      </c>
      <c r="H284" s="58">
        <v>6.02</v>
      </c>
      <c r="I284" s="58">
        <v>8.4499999999999993</v>
      </c>
      <c r="J284" s="58">
        <v>16.07</v>
      </c>
      <c r="K284" s="58">
        <v>5.94</v>
      </c>
      <c r="L284" s="58">
        <v>10</v>
      </c>
      <c r="M284" s="59">
        <f t="shared" si="58"/>
        <v>16.045000000000002</v>
      </c>
      <c r="N284" s="59">
        <f t="shared" si="58"/>
        <v>5.98</v>
      </c>
      <c r="O284" s="59">
        <f t="shared" si="58"/>
        <v>9.2249999999999996</v>
      </c>
      <c r="P284" s="60">
        <f t="shared" si="63"/>
        <v>0.19105468708604817</v>
      </c>
      <c r="Q284" s="22">
        <f t="shared" si="64"/>
        <v>1.0471285480508979E-6</v>
      </c>
      <c r="R284" s="61">
        <f t="shared" si="65"/>
        <v>4.5395526595239906E-9</v>
      </c>
      <c r="S284" s="22">
        <f t="shared" si="66"/>
        <v>2.0607538348591336E-17</v>
      </c>
      <c r="T284" s="62">
        <v>298</v>
      </c>
      <c r="U284" s="59">
        <f t="shared" si="67"/>
        <v>289.04500000000002</v>
      </c>
      <c r="V284" s="63">
        <f t="shared" si="68"/>
        <v>0.52252412799799763</v>
      </c>
      <c r="W284" s="64">
        <f t="shared" si="69"/>
        <v>3.3306126560238378</v>
      </c>
      <c r="X284" s="65">
        <f t="shared" si="59"/>
        <v>-1.2532087488580586E-7</v>
      </c>
      <c r="Y284" s="66">
        <f t="shared" si="60"/>
        <v>-1.2515657014015858E-7</v>
      </c>
      <c r="Z284" s="66">
        <f t="shared" si="61"/>
        <v>-1.2515678555558291E-7</v>
      </c>
      <c r="AA284" s="67">
        <f t="shared" si="62"/>
        <v>-1.2499269566050951E-7</v>
      </c>
      <c r="AB284" s="68">
        <f t="shared" si="71"/>
        <v>4.7793268600586998E-4</v>
      </c>
      <c r="AC284" s="69"/>
      <c r="AD284" s="70">
        <f t="shared" si="70"/>
        <v>4.7793268600587</v>
      </c>
      <c r="AE284" s="70"/>
      <c r="AF284" s="74"/>
      <c r="AG284" s="71">
        <v>2780</v>
      </c>
    </row>
    <row r="285" spans="5:33">
      <c r="E285" s="73">
        <v>0.5456481481481481</v>
      </c>
      <c r="G285" s="58">
        <v>16.03</v>
      </c>
      <c r="H285" s="58">
        <v>6.02</v>
      </c>
      <c r="I285" s="58">
        <v>8.4700000000000006</v>
      </c>
      <c r="J285" s="58">
        <v>16.079999999999998</v>
      </c>
      <c r="K285" s="58">
        <v>5.94</v>
      </c>
      <c r="L285" s="58">
        <v>10</v>
      </c>
      <c r="M285" s="59">
        <f t="shared" si="58"/>
        <v>16.055</v>
      </c>
      <c r="N285" s="59">
        <f t="shared" si="58"/>
        <v>5.98</v>
      </c>
      <c r="O285" s="59">
        <f t="shared" si="58"/>
        <v>9.2349999999999994</v>
      </c>
      <c r="P285" s="60">
        <f t="shared" si="63"/>
        <v>0.19129518333816542</v>
      </c>
      <c r="Q285" s="22">
        <f t="shared" si="64"/>
        <v>1.0471285480508979E-6</v>
      </c>
      <c r="R285" s="61">
        <f t="shared" si="65"/>
        <v>4.5433265956373316E-9</v>
      </c>
      <c r="S285" s="22">
        <f t="shared" si="66"/>
        <v>2.0641816554625505E-17</v>
      </c>
      <c r="T285" s="62">
        <v>298</v>
      </c>
      <c r="U285" s="59">
        <f t="shared" si="67"/>
        <v>289.05500000000001</v>
      </c>
      <c r="V285" s="63">
        <f t="shared" si="68"/>
        <v>0.52192257134130404</v>
      </c>
      <c r="W285" s="64">
        <f t="shared" si="69"/>
        <v>3.3260025001447366</v>
      </c>
      <c r="X285" s="65">
        <f t="shared" si="59"/>
        <v>-1.2553196513886035E-7</v>
      </c>
      <c r="Y285" s="66">
        <f t="shared" si="60"/>
        <v>-1.2536667356711738E-7</v>
      </c>
      <c r="Z285" s="66">
        <f t="shared" si="61"/>
        <v>-1.2536689121131388E-7</v>
      </c>
      <c r="AA285" s="67">
        <f t="shared" si="62"/>
        <v>-1.2520181671061054E-7</v>
      </c>
      <c r="AB285" s="68">
        <f t="shared" si="71"/>
        <v>4.7668111886930699E-4</v>
      </c>
      <c r="AC285" s="69"/>
      <c r="AD285" s="70">
        <f t="shared" si="70"/>
        <v>4.7668111886930697</v>
      </c>
      <c r="AE285" s="70"/>
      <c r="AF285" s="74"/>
      <c r="AG285" s="71">
        <v>2790</v>
      </c>
    </row>
    <row r="286" spans="5:33">
      <c r="E286" s="73">
        <v>0.54576388888888883</v>
      </c>
      <c r="G286" s="58">
        <v>16.04</v>
      </c>
      <c r="H286" s="58">
        <v>6.02</v>
      </c>
      <c r="I286" s="58">
        <v>8.49</v>
      </c>
      <c r="J286" s="58">
        <v>16.09</v>
      </c>
      <c r="K286" s="58">
        <v>5.94</v>
      </c>
      <c r="L286" s="58">
        <v>9.99</v>
      </c>
      <c r="M286" s="59">
        <f t="shared" si="58"/>
        <v>16.064999999999998</v>
      </c>
      <c r="N286" s="59">
        <f t="shared" si="58"/>
        <v>5.98</v>
      </c>
      <c r="O286" s="59">
        <f t="shared" si="58"/>
        <v>9.24</v>
      </c>
      <c r="P286" s="60">
        <f t="shared" si="63"/>
        <v>0.19143217473852006</v>
      </c>
      <c r="Q286" s="22">
        <f t="shared" si="64"/>
        <v>1.0471285480508979E-6</v>
      </c>
      <c r="R286" s="61">
        <f t="shared" si="65"/>
        <v>4.5471036691950107E-9</v>
      </c>
      <c r="S286" s="22">
        <f t="shared" si="66"/>
        <v>2.0676151778406728E-17</v>
      </c>
      <c r="T286" s="62">
        <v>298</v>
      </c>
      <c r="U286" s="59">
        <f t="shared" si="67"/>
        <v>289.065</v>
      </c>
      <c r="V286" s="63">
        <f t="shared" si="68"/>
        <v>0.52132105630546577</v>
      </c>
      <c r="W286" s="64">
        <f t="shared" si="69"/>
        <v>3.3213990438433423</v>
      </c>
      <c r="X286" s="65">
        <f t="shared" si="59"/>
        <v>-1.2567382745198827E-7</v>
      </c>
      <c r="Y286" s="66">
        <f t="shared" si="60"/>
        <v>-1.2550772523298808E-7</v>
      </c>
      <c r="Z286" s="66">
        <f t="shared" si="61"/>
        <v>-1.255079447691295E-7</v>
      </c>
      <c r="AA286" s="67">
        <f t="shared" si="62"/>
        <v>-1.2534206150595194E-7</v>
      </c>
      <c r="AB286" s="68">
        <f t="shared" si="71"/>
        <v>4.7542745068362979E-4</v>
      </c>
      <c r="AC286" s="69"/>
      <c r="AD286" s="70">
        <f t="shared" si="70"/>
        <v>4.7542745068362979</v>
      </c>
      <c r="AE286" s="70"/>
      <c r="AF286" s="74"/>
      <c r="AG286" s="71">
        <v>2800</v>
      </c>
    </row>
    <row r="287" spans="5:33">
      <c r="E287" s="73">
        <v>0.54587962962962966</v>
      </c>
      <c r="G287" s="58">
        <v>16.05</v>
      </c>
      <c r="H287" s="58">
        <v>6.02</v>
      </c>
      <c r="I287" s="58">
        <v>8.5</v>
      </c>
      <c r="J287" s="58">
        <v>16.100000000000001</v>
      </c>
      <c r="K287" s="58">
        <v>5.94</v>
      </c>
      <c r="L287" s="58">
        <v>9.98</v>
      </c>
      <c r="M287" s="59">
        <f t="shared" ref="M287:O302" si="72">(G287+J287)/2</f>
        <v>16.075000000000003</v>
      </c>
      <c r="N287" s="59">
        <f t="shared" si="72"/>
        <v>5.98</v>
      </c>
      <c r="O287" s="59">
        <f t="shared" si="72"/>
        <v>9.24</v>
      </c>
      <c r="P287" s="60">
        <f t="shared" si="63"/>
        <v>0.19146560705786986</v>
      </c>
      <c r="Q287" s="22">
        <f t="shared" si="64"/>
        <v>1.0471285480508979E-6</v>
      </c>
      <c r="R287" s="61">
        <f t="shared" si="65"/>
        <v>4.5508838828053295E-9</v>
      </c>
      <c r="S287" s="22">
        <f t="shared" si="66"/>
        <v>2.0710544114777312E-17</v>
      </c>
      <c r="T287" s="62">
        <v>298</v>
      </c>
      <c r="U287" s="59">
        <f t="shared" si="67"/>
        <v>289.07499999999999</v>
      </c>
      <c r="V287" s="63">
        <f t="shared" si="68"/>
        <v>0.52071958288616937</v>
      </c>
      <c r="W287" s="64">
        <f t="shared" si="69"/>
        <v>3.3168022769322163</v>
      </c>
      <c r="X287" s="65">
        <f t="shared" si="59"/>
        <v>-1.2574651126246019E-7</v>
      </c>
      <c r="Y287" s="66">
        <f t="shared" si="60"/>
        <v>-1.2557977669472242E-7</v>
      </c>
      <c r="Z287" s="66">
        <f t="shared" si="61"/>
        <v>-1.2557999777772345E-7</v>
      </c>
      <c r="AA287" s="67">
        <f t="shared" si="62"/>
        <v>-1.2541348370669321E-7</v>
      </c>
      <c r="AB287" s="68">
        <f t="shared" si="71"/>
        <v>4.7417237196869285E-4</v>
      </c>
      <c r="AC287" s="69"/>
      <c r="AD287" s="70">
        <f t="shared" si="70"/>
        <v>4.7417237196869282</v>
      </c>
      <c r="AE287" s="70"/>
      <c r="AF287" s="74"/>
      <c r="AG287" s="71">
        <v>2810</v>
      </c>
    </row>
    <row r="288" spans="5:33">
      <c r="E288" s="73">
        <v>0.54599537037037038</v>
      </c>
      <c r="G288" s="58">
        <v>16.059999999999999</v>
      </c>
      <c r="H288" s="58">
        <v>6.02</v>
      </c>
      <c r="I288" s="58">
        <v>8.4700000000000006</v>
      </c>
      <c r="J288" s="58">
        <v>16.11</v>
      </c>
      <c r="K288" s="58">
        <v>5.94</v>
      </c>
      <c r="L288" s="58">
        <v>9.99</v>
      </c>
      <c r="M288" s="59">
        <f t="shared" si="72"/>
        <v>16.085000000000001</v>
      </c>
      <c r="N288" s="59">
        <f t="shared" si="72"/>
        <v>5.98</v>
      </c>
      <c r="O288" s="59">
        <f t="shared" si="72"/>
        <v>9.23</v>
      </c>
      <c r="P288" s="60">
        <f t="shared" si="63"/>
        <v>0.19129180100145485</v>
      </c>
      <c r="Q288" s="22">
        <f t="shared" si="64"/>
        <v>1.0471285480508979E-6</v>
      </c>
      <c r="R288" s="61">
        <f t="shared" si="65"/>
        <v>4.5546672390787516E-9</v>
      </c>
      <c r="S288" s="22">
        <f t="shared" si="66"/>
        <v>2.0744993658737258E-17</v>
      </c>
      <c r="T288" s="62">
        <v>298</v>
      </c>
      <c r="U288" s="59">
        <f t="shared" si="67"/>
        <v>289.08499999999998</v>
      </c>
      <c r="V288" s="63">
        <f t="shared" si="68"/>
        <v>0.52011815107908799</v>
      </c>
      <c r="W288" s="64">
        <f t="shared" si="69"/>
        <v>3.312212189239975</v>
      </c>
      <c r="X288" s="65">
        <f t="shared" si="59"/>
        <v>-1.2568198887491418E-7</v>
      </c>
      <c r="Y288" s="66">
        <f t="shared" si="60"/>
        <v>-1.255149830726391E-7</v>
      </c>
      <c r="Z288" s="66">
        <f t="shared" si="61"/>
        <v>-1.2551520498938501E-7</v>
      </c>
      <c r="AA288" s="67">
        <f t="shared" si="62"/>
        <v>-1.2534842051409141E-7</v>
      </c>
      <c r="AB288" s="68">
        <f t="shared" si="71"/>
        <v>4.7291657272883613E-4</v>
      </c>
      <c r="AC288" s="69"/>
      <c r="AD288" s="70">
        <f t="shared" si="70"/>
        <v>4.7291657272883612</v>
      </c>
      <c r="AE288" s="70"/>
      <c r="AF288" s="74"/>
      <c r="AG288" s="71">
        <v>2820</v>
      </c>
    </row>
    <row r="289" spans="5:33">
      <c r="E289" s="73">
        <v>0.5461111111111111</v>
      </c>
      <c r="G289" s="58">
        <v>16.07</v>
      </c>
      <c r="H289" s="58">
        <v>6.02</v>
      </c>
      <c r="I289" s="58">
        <v>8.48</v>
      </c>
      <c r="J289" s="58">
        <v>16.12</v>
      </c>
      <c r="K289" s="58">
        <v>5.94</v>
      </c>
      <c r="L289" s="58">
        <v>10</v>
      </c>
      <c r="M289" s="59">
        <f t="shared" si="72"/>
        <v>16.094999999999999</v>
      </c>
      <c r="N289" s="59">
        <f t="shared" si="72"/>
        <v>5.98</v>
      </c>
      <c r="O289" s="59">
        <f t="shared" si="72"/>
        <v>9.24</v>
      </c>
      <c r="P289" s="60">
        <f t="shared" si="63"/>
        <v>0.19153250674116484</v>
      </c>
      <c r="Q289" s="22">
        <f t="shared" si="64"/>
        <v>1.0471285480508979E-6</v>
      </c>
      <c r="R289" s="61">
        <f t="shared" si="65"/>
        <v>4.558453740627918E-9</v>
      </c>
      <c r="S289" s="22">
        <f t="shared" si="66"/>
        <v>2.0779500505444659E-17</v>
      </c>
      <c r="T289" s="62">
        <v>298</v>
      </c>
      <c r="U289" s="59">
        <f t="shared" si="67"/>
        <v>289.09500000000003</v>
      </c>
      <c r="V289" s="63">
        <f t="shared" si="68"/>
        <v>0.51951676087990817</v>
      </c>
      <c r="W289" s="64">
        <f t="shared" si="69"/>
        <v>3.3076287706114718</v>
      </c>
      <c r="X289" s="65">
        <f t="shared" si="59"/>
        <v>-1.258891180023808E-7</v>
      </c>
      <c r="Y289" s="66">
        <f t="shared" si="60"/>
        <v>-1.2572111539169753E-7</v>
      </c>
      <c r="Z289" s="66">
        <f t="shared" si="61"/>
        <v>-1.2572133959596272E-7</v>
      </c>
      <c r="AA289" s="67">
        <f t="shared" si="62"/>
        <v>-1.2555356059113067E-7</v>
      </c>
      <c r="AB289" s="68">
        <f t="shared" si="71"/>
        <v>4.7166142141964772E-4</v>
      </c>
      <c r="AC289" s="69"/>
      <c r="AD289" s="70">
        <f t="shared" si="70"/>
        <v>4.7166142141964773</v>
      </c>
      <c r="AE289" s="70"/>
      <c r="AF289" s="74"/>
      <c r="AG289" s="71">
        <v>2830</v>
      </c>
    </row>
    <row r="290" spans="5:33">
      <c r="E290" s="73">
        <v>0.54622685185185182</v>
      </c>
      <c r="G290" s="58">
        <v>16.079999999999998</v>
      </c>
      <c r="H290" s="58">
        <v>6.02</v>
      </c>
      <c r="I290" s="58">
        <v>8.49</v>
      </c>
      <c r="J290" s="58">
        <v>16.13</v>
      </c>
      <c r="K290" s="58">
        <v>5.94</v>
      </c>
      <c r="L290" s="58">
        <v>9.98</v>
      </c>
      <c r="M290" s="59">
        <f t="shared" si="72"/>
        <v>16.104999999999997</v>
      </c>
      <c r="N290" s="59">
        <f t="shared" si="72"/>
        <v>5.98</v>
      </c>
      <c r="O290" s="59">
        <f t="shared" si="72"/>
        <v>9.2349999999999994</v>
      </c>
      <c r="P290" s="60">
        <f t="shared" si="63"/>
        <v>0.19146231287595153</v>
      </c>
      <c r="Q290" s="22">
        <f t="shared" si="64"/>
        <v>1.0471285480508979E-6</v>
      </c>
      <c r="R290" s="61">
        <f t="shared" si="65"/>
        <v>4.5622433900676383E-9</v>
      </c>
      <c r="S290" s="22">
        <f t="shared" si="66"/>
        <v>2.0814064750215857E-17</v>
      </c>
      <c r="T290" s="62">
        <v>298</v>
      </c>
      <c r="U290" s="59">
        <f t="shared" si="67"/>
        <v>289.10500000000002</v>
      </c>
      <c r="V290" s="63">
        <f t="shared" si="68"/>
        <v>0.51891541228431193</v>
      </c>
      <c r="W290" s="64">
        <f t="shared" si="69"/>
        <v>3.3030520109076282</v>
      </c>
      <c r="X290" s="65">
        <f t="shared" si="59"/>
        <v>-1.2589050868604694E-7</v>
      </c>
      <c r="Y290" s="66">
        <f t="shared" si="60"/>
        <v>-1.2572205334613189E-7</v>
      </c>
      <c r="Z290" s="66">
        <f t="shared" si="61"/>
        <v>-1.2572227875789517E-7</v>
      </c>
      <c r="AA290" s="67">
        <f t="shared" si="62"/>
        <v>-1.2555404822649201E-7</v>
      </c>
      <c r="AB290" s="68">
        <f t="shared" si="71"/>
        <v>4.7040420877203303E-4</v>
      </c>
      <c r="AC290" s="69"/>
      <c r="AD290" s="70">
        <f t="shared" si="70"/>
        <v>4.7040420877203299</v>
      </c>
      <c r="AE290" s="70"/>
      <c r="AF290" s="74"/>
      <c r="AG290" s="71">
        <v>2840</v>
      </c>
    </row>
    <row r="291" spans="5:33">
      <c r="E291" s="73">
        <v>0.54634259259259255</v>
      </c>
      <c r="G291" s="58">
        <v>16.09</v>
      </c>
      <c r="H291" s="58">
        <v>6.02</v>
      </c>
      <c r="I291" s="58">
        <v>8.44</v>
      </c>
      <c r="J291" s="58">
        <v>16.13</v>
      </c>
      <c r="K291" s="58">
        <v>5.94</v>
      </c>
      <c r="L291" s="58">
        <v>9.99</v>
      </c>
      <c r="M291" s="59">
        <f t="shared" si="72"/>
        <v>16.11</v>
      </c>
      <c r="N291" s="59">
        <f t="shared" si="72"/>
        <v>5.98</v>
      </c>
      <c r="O291" s="59">
        <f t="shared" si="72"/>
        <v>9.2149999999999999</v>
      </c>
      <c r="P291" s="60">
        <f t="shared" si="63"/>
        <v>0.1910643606977451</v>
      </c>
      <c r="Q291" s="22">
        <f t="shared" si="64"/>
        <v>1.0471285480508979E-6</v>
      </c>
      <c r="R291" s="61">
        <f t="shared" si="65"/>
        <v>4.5641393960641813E-9</v>
      </c>
      <c r="S291" s="22">
        <f t="shared" si="66"/>
        <v>2.0831368426705108E-17</v>
      </c>
      <c r="T291" s="62">
        <v>298</v>
      </c>
      <c r="U291" s="59">
        <f t="shared" si="67"/>
        <v>289.11</v>
      </c>
      <c r="V291" s="63">
        <f t="shared" si="68"/>
        <v>0.5186147535865101</v>
      </c>
      <c r="W291" s="64">
        <f t="shared" si="69"/>
        <v>3.3007661249884022</v>
      </c>
      <c r="X291" s="65">
        <f t="shared" si="59"/>
        <v>-1.2548408923138364E-7</v>
      </c>
      <c r="Y291" s="66">
        <f t="shared" si="60"/>
        <v>-1.253162712863111E-7</v>
      </c>
      <c r="Z291" s="66">
        <f t="shared" si="61"/>
        <v>-1.2531649572004495E-7</v>
      </c>
      <c r="AA291" s="67">
        <f t="shared" si="62"/>
        <v>-1.2514890160840695E-7</v>
      </c>
      <c r="AB291" s="68">
        <f t="shared" si="71"/>
        <v>4.6914698673683204E-4</v>
      </c>
      <c r="AC291" s="69"/>
      <c r="AD291" s="70">
        <f t="shared" si="70"/>
        <v>4.6914698673683199</v>
      </c>
      <c r="AE291" s="70"/>
      <c r="AF291" s="74"/>
      <c r="AG291" s="71">
        <v>2850</v>
      </c>
    </row>
    <row r="292" spans="5:33">
      <c r="E292" s="73">
        <v>0.54645833333333327</v>
      </c>
      <c r="G292" s="58">
        <v>16.09</v>
      </c>
      <c r="H292" s="58">
        <v>6.02</v>
      </c>
      <c r="I292" s="58">
        <v>8.4600000000000009</v>
      </c>
      <c r="J292" s="58">
        <v>16.14</v>
      </c>
      <c r="K292" s="58">
        <v>5.94</v>
      </c>
      <c r="L292" s="58">
        <v>9.9700000000000006</v>
      </c>
      <c r="M292" s="59">
        <f t="shared" si="72"/>
        <v>16.115000000000002</v>
      </c>
      <c r="N292" s="59">
        <f t="shared" si="72"/>
        <v>5.98</v>
      </c>
      <c r="O292" s="59">
        <f t="shared" si="72"/>
        <v>9.2149999999999999</v>
      </c>
      <c r="P292" s="60">
        <f t="shared" si="63"/>
        <v>0.19108105640247966</v>
      </c>
      <c r="Q292" s="22">
        <f t="shared" si="64"/>
        <v>1.0471285480508979E-6</v>
      </c>
      <c r="R292" s="61">
        <f t="shared" si="65"/>
        <v>4.5660361900149019E-9</v>
      </c>
      <c r="S292" s="22">
        <f t="shared" si="66"/>
        <v>2.0848686488525803E-17</v>
      </c>
      <c r="T292" s="62">
        <v>298</v>
      </c>
      <c r="U292" s="59">
        <f t="shared" si="67"/>
        <v>289.11500000000001</v>
      </c>
      <c r="V292" s="63">
        <f t="shared" si="68"/>
        <v>0.5183141052879835</v>
      </c>
      <c r="W292" s="64">
        <f t="shared" si="69"/>
        <v>3.2984819000054615</v>
      </c>
      <c r="X292" s="65">
        <f t="shared" si="59"/>
        <v>-1.2535063494066976E-7</v>
      </c>
      <c r="Y292" s="66">
        <f t="shared" si="60"/>
        <v>-1.2518272524702273E-7</v>
      </c>
      <c r="Z292" s="66">
        <f t="shared" si="61"/>
        <v>-1.2518295016543048E-7</v>
      </c>
      <c r="AA292" s="67">
        <f t="shared" si="62"/>
        <v>-1.2501526478762575E-7</v>
      </c>
      <c r="AB292" s="68">
        <f t="shared" si="71"/>
        <v>4.6789382252874454E-4</v>
      </c>
      <c r="AC292" s="69"/>
      <c r="AD292" s="70">
        <f t="shared" si="70"/>
        <v>4.6789382252874452</v>
      </c>
      <c r="AE292" s="70"/>
      <c r="AF292" s="74"/>
      <c r="AG292" s="71">
        <v>2860</v>
      </c>
    </row>
    <row r="293" spans="5:33">
      <c r="E293" s="73">
        <v>0.5465740740740741</v>
      </c>
      <c r="G293" s="58">
        <v>16.11</v>
      </c>
      <c r="H293" s="58">
        <v>6.02</v>
      </c>
      <c r="I293" s="58">
        <v>8.49</v>
      </c>
      <c r="J293" s="58">
        <v>16.149999999999999</v>
      </c>
      <c r="K293" s="58">
        <v>5.94</v>
      </c>
      <c r="L293" s="58">
        <v>9.9600000000000009</v>
      </c>
      <c r="M293" s="59">
        <f t="shared" si="72"/>
        <v>16.13</v>
      </c>
      <c r="N293" s="59">
        <f t="shared" si="72"/>
        <v>5.98</v>
      </c>
      <c r="O293" s="59">
        <f t="shared" si="72"/>
        <v>9.2250000000000014</v>
      </c>
      <c r="P293" s="60">
        <f t="shared" si="63"/>
        <v>0.19133857411672095</v>
      </c>
      <c r="Q293" s="22">
        <f t="shared" si="64"/>
        <v>1.0471285480508979E-6</v>
      </c>
      <c r="R293" s="61">
        <f t="shared" si="65"/>
        <v>4.5717313028674355E-9</v>
      </c>
      <c r="S293" s="22">
        <f t="shared" si="66"/>
        <v>2.0900727105617979E-17</v>
      </c>
      <c r="T293" s="62">
        <v>298</v>
      </c>
      <c r="U293" s="59">
        <f t="shared" si="67"/>
        <v>289.13</v>
      </c>
      <c r="V293" s="63">
        <f t="shared" si="68"/>
        <v>0.51741222278267407</v>
      </c>
      <c r="W293" s="64">
        <f t="shared" si="69"/>
        <v>3.2916391780508074</v>
      </c>
      <c r="X293" s="65">
        <f t="shared" si="59"/>
        <v>-1.2575710294101248E-7</v>
      </c>
      <c r="Y293" s="66">
        <f t="shared" si="60"/>
        <v>-1.2558764917183834E-7</v>
      </c>
      <c r="Z293" s="66">
        <f t="shared" si="61"/>
        <v>-1.2558787750550074E-7</v>
      </c>
      <c r="AA293" s="67">
        <f t="shared" si="62"/>
        <v>-1.2541865145464406E-7</v>
      </c>
      <c r="AB293" s="68">
        <f t="shared" si="71"/>
        <v>4.6664199377782252E-4</v>
      </c>
      <c r="AC293" s="69"/>
      <c r="AD293" s="70">
        <f t="shared" si="70"/>
        <v>4.6664199377782252</v>
      </c>
      <c r="AE293" s="70"/>
      <c r="AF293" s="74"/>
      <c r="AG293" s="71">
        <v>2870</v>
      </c>
    </row>
    <row r="294" spans="5:33">
      <c r="E294" s="73">
        <v>0.54668981481481482</v>
      </c>
      <c r="G294" s="58">
        <v>16.11</v>
      </c>
      <c r="H294" s="58">
        <v>6.02</v>
      </c>
      <c r="I294" s="58">
        <v>8.4600000000000009</v>
      </c>
      <c r="J294" s="58">
        <v>16.16</v>
      </c>
      <c r="K294" s="58">
        <v>5.94</v>
      </c>
      <c r="L294" s="58">
        <v>9.9600000000000009</v>
      </c>
      <c r="M294" s="59">
        <f t="shared" si="72"/>
        <v>16.134999999999998</v>
      </c>
      <c r="N294" s="59">
        <f t="shared" si="72"/>
        <v>5.98</v>
      </c>
      <c r="O294" s="59">
        <f t="shared" si="72"/>
        <v>9.2100000000000009</v>
      </c>
      <c r="P294" s="60">
        <f t="shared" si="63"/>
        <v>0.19104415280035433</v>
      </c>
      <c r="Q294" s="22">
        <f t="shared" si="64"/>
        <v>1.0471285480508979E-6</v>
      </c>
      <c r="R294" s="61">
        <f t="shared" si="65"/>
        <v>4.5736312519108559E-9</v>
      </c>
      <c r="S294" s="22">
        <f t="shared" si="66"/>
        <v>2.0918102828455663E-17</v>
      </c>
      <c r="T294" s="62">
        <v>298</v>
      </c>
      <c r="U294" s="59">
        <f t="shared" si="67"/>
        <v>289.13499999999999</v>
      </c>
      <c r="V294" s="63">
        <f t="shared" si="68"/>
        <v>0.51711161607586054</v>
      </c>
      <c r="W294" s="64">
        <f t="shared" si="69"/>
        <v>3.2893615841944195</v>
      </c>
      <c r="X294" s="65">
        <f t="shared" si="59"/>
        <v>-1.2541654993915468E-7</v>
      </c>
      <c r="Y294" s="66">
        <f t="shared" si="60"/>
        <v>-1.2524755788647185E-7</v>
      </c>
      <c r="Z294" s="66">
        <f t="shared" si="61"/>
        <v>-1.2524778559416979E-7</v>
      </c>
      <c r="AA294" s="67">
        <f t="shared" si="62"/>
        <v>-1.2507902063553716E-7</v>
      </c>
      <c r="AB294" s="68">
        <f t="shared" si="71"/>
        <v>4.6538611576490529E-4</v>
      </c>
      <c r="AC294" s="69"/>
      <c r="AD294" s="70">
        <f t="shared" si="70"/>
        <v>4.6538611576490529</v>
      </c>
      <c r="AE294" s="70"/>
      <c r="AF294" s="74"/>
      <c r="AG294" s="71">
        <v>2880</v>
      </c>
    </row>
    <row r="295" spans="5:33">
      <c r="E295" s="73">
        <v>0.54680555555555554</v>
      </c>
      <c r="G295" s="58">
        <v>16.12</v>
      </c>
      <c r="H295" s="58">
        <v>6.02</v>
      </c>
      <c r="I295" s="58">
        <v>8.4600000000000009</v>
      </c>
      <c r="J295" s="58">
        <v>16.170000000000002</v>
      </c>
      <c r="K295" s="58">
        <v>5.94</v>
      </c>
      <c r="L295" s="58">
        <v>9.98</v>
      </c>
      <c r="M295" s="59">
        <f t="shared" si="72"/>
        <v>16.145000000000003</v>
      </c>
      <c r="N295" s="59">
        <f t="shared" si="72"/>
        <v>5.98</v>
      </c>
      <c r="O295" s="59">
        <f t="shared" si="72"/>
        <v>9.2200000000000006</v>
      </c>
      <c r="P295" s="60">
        <f t="shared" si="63"/>
        <v>0.19128502568238401</v>
      </c>
      <c r="Q295" s="22">
        <f t="shared" si="64"/>
        <v>1.0471285480508979E-6</v>
      </c>
      <c r="R295" s="61">
        <f t="shared" si="65"/>
        <v>4.5774335191044065E-9</v>
      </c>
      <c r="S295" s="22">
        <f t="shared" si="66"/>
        <v>2.095289762182055E-17</v>
      </c>
      <c r="T295" s="62">
        <v>298</v>
      </c>
      <c r="U295" s="59">
        <f t="shared" si="67"/>
        <v>289.14499999999998</v>
      </c>
      <c r="V295" s="63">
        <f t="shared" si="68"/>
        <v>0.51651043385143658</v>
      </c>
      <c r="W295" s="64">
        <f t="shared" si="69"/>
        <v>3.2848113591197503</v>
      </c>
      <c r="X295" s="65">
        <f t="shared" si="59"/>
        <v>-1.2561881031256033E-7</v>
      </c>
      <c r="Y295" s="66">
        <f t="shared" si="60"/>
        <v>-1.2544881524875078E-7</v>
      </c>
      <c r="Z295" s="66">
        <f t="shared" si="61"/>
        <v>-1.2544904529647726E-7</v>
      </c>
      <c r="AA295" s="67">
        <f t="shared" si="62"/>
        <v>-1.2527927965776486E-7</v>
      </c>
      <c r="AB295" s="68">
        <f t="shared" si="71"/>
        <v>4.6413363866901203E-4</v>
      </c>
      <c r="AC295" s="69"/>
      <c r="AD295" s="70">
        <f t="shared" si="70"/>
        <v>4.6413363866901207</v>
      </c>
      <c r="AE295" s="70"/>
      <c r="AF295" s="74"/>
      <c r="AG295" s="71">
        <v>2890</v>
      </c>
    </row>
    <row r="296" spans="5:33">
      <c r="E296" s="73">
        <v>0.54692129629629627</v>
      </c>
      <c r="G296" s="58">
        <v>16.13</v>
      </c>
      <c r="H296" s="58">
        <v>6.02</v>
      </c>
      <c r="I296" s="58">
        <v>8.43</v>
      </c>
      <c r="J296" s="58">
        <v>16.18</v>
      </c>
      <c r="K296" s="58">
        <v>5.94</v>
      </c>
      <c r="L296" s="58">
        <v>9.9700000000000006</v>
      </c>
      <c r="M296" s="59">
        <f t="shared" si="72"/>
        <v>16.155000000000001</v>
      </c>
      <c r="N296" s="59">
        <f t="shared" si="72"/>
        <v>5.98</v>
      </c>
      <c r="O296" s="59">
        <f t="shared" si="72"/>
        <v>9.1999999999999993</v>
      </c>
      <c r="P296" s="60">
        <f t="shared" si="63"/>
        <v>0.19090347149563161</v>
      </c>
      <c r="Q296" s="22">
        <f t="shared" si="64"/>
        <v>1.0471285480508979E-6</v>
      </c>
      <c r="R296" s="61">
        <f t="shared" si="65"/>
        <v>4.5812389472952053E-9</v>
      </c>
      <c r="S296" s="22">
        <f t="shared" si="66"/>
        <v>2.098775029221448E-17</v>
      </c>
      <c r="T296" s="62">
        <v>298</v>
      </c>
      <c r="U296" s="59">
        <f t="shared" si="67"/>
        <v>289.15499999999997</v>
      </c>
      <c r="V296" s="63">
        <f t="shared" si="68"/>
        <v>0.51590929320901524</v>
      </c>
      <c r="W296" s="64">
        <f t="shared" si="69"/>
        <v>3.2802677425150728</v>
      </c>
      <c r="X296" s="65">
        <f t="shared" si="59"/>
        <v>-1.2541082900904496E-7</v>
      </c>
      <c r="Y296" s="66">
        <f t="shared" si="60"/>
        <v>-1.2524093719098339E-7</v>
      </c>
      <c r="Z296" s="66">
        <f t="shared" si="61"/>
        <v>-1.2524116734040565E-7</v>
      </c>
      <c r="AA296" s="67">
        <f t="shared" si="62"/>
        <v>-1.2507150504820772E-7</v>
      </c>
      <c r="AB296" s="68">
        <f t="shared" si="71"/>
        <v>4.6287914898391074E-4</v>
      </c>
      <c r="AC296" s="69"/>
      <c r="AD296" s="70">
        <f t="shared" si="70"/>
        <v>4.6287914898391076</v>
      </c>
      <c r="AE296" s="70"/>
      <c r="AF296" s="74"/>
      <c r="AG296" s="71">
        <v>2900</v>
      </c>
    </row>
    <row r="297" spans="5:33">
      <c r="E297" s="73">
        <v>0.54703703703703699</v>
      </c>
      <c r="G297" s="58">
        <v>16.14</v>
      </c>
      <c r="H297" s="58">
        <v>6.02</v>
      </c>
      <c r="I297" s="58">
        <v>8.4600000000000009</v>
      </c>
      <c r="J297" s="58">
        <v>16.18</v>
      </c>
      <c r="K297" s="58">
        <v>5.94</v>
      </c>
      <c r="L297" s="58">
        <v>9.99</v>
      </c>
      <c r="M297" s="59">
        <f t="shared" si="72"/>
        <v>16.16</v>
      </c>
      <c r="N297" s="59">
        <f t="shared" si="72"/>
        <v>5.98</v>
      </c>
      <c r="O297" s="59">
        <f t="shared" si="72"/>
        <v>9.2250000000000014</v>
      </c>
      <c r="P297" s="60">
        <f t="shared" si="63"/>
        <v>0.19143897107059438</v>
      </c>
      <c r="Q297" s="22">
        <f t="shared" si="64"/>
        <v>1.0471285480508979E-6</v>
      </c>
      <c r="R297" s="61">
        <f t="shared" si="65"/>
        <v>4.583142847585701E-9</v>
      </c>
      <c r="S297" s="22">
        <f t="shared" si="66"/>
        <v>2.1005198361375967E-17</v>
      </c>
      <c r="T297" s="62">
        <v>298</v>
      </c>
      <c r="U297" s="59">
        <f t="shared" si="67"/>
        <v>289.16000000000003</v>
      </c>
      <c r="V297" s="63">
        <f t="shared" si="68"/>
        <v>0.51560873847970434</v>
      </c>
      <c r="W297" s="64">
        <f t="shared" si="69"/>
        <v>3.2779984092499062</v>
      </c>
      <c r="X297" s="65">
        <f t="shared" si="59"/>
        <v>-1.2561351127372585E-7</v>
      </c>
      <c r="Y297" s="66">
        <f t="shared" si="60"/>
        <v>-1.2544260745779669E-7</v>
      </c>
      <c r="Z297" s="66">
        <f t="shared" si="61"/>
        <v>-1.2544283998146398E-7</v>
      </c>
      <c r="AA297" s="67">
        <f t="shared" si="62"/>
        <v>-1.2527216805648062E-7</v>
      </c>
      <c r="AB297" s="68">
        <f t="shared" si="71"/>
        <v>4.616267380787107E-4</v>
      </c>
      <c r="AC297" s="69"/>
      <c r="AD297" s="70">
        <f t="shared" si="70"/>
        <v>4.6162673807871073</v>
      </c>
      <c r="AE297" s="70"/>
      <c r="AF297" s="74"/>
      <c r="AG297" s="71">
        <v>2910</v>
      </c>
    </row>
    <row r="298" spans="5:33">
      <c r="E298" s="73">
        <v>0.54715277777777782</v>
      </c>
      <c r="G298" s="58">
        <v>16.14</v>
      </c>
      <c r="H298" s="58">
        <v>6.02</v>
      </c>
      <c r="I298" s="58">
        <v>8.4499999999999993</v>
      </c>
      <c r="J298" s="58">
        <v>16.190000000000001</v>
      </c>
      <c r="K298" s="58">
        <v>5.94</v>
      </c>
      <c r="L298" s="58">
        <v>9.9700000000000006</v>
      </c>
      <c r="M298" s="59">
        <f t="shared" si="72"/>
        <v>16.164999999999999</v>
      </c>
      <c r="N298" s="59">
        <f t="shared" si="72"/>
        <v>5.98</v>
      </c>
      <c r="O298" s="59">
        <f t="shared" si="72"/>
        <v>9.2100000000000009</v>
      </c>
      <c r="P298" s="60">
        <f t="shared" si="63"/>
        <v>0.19114440403600552</v>
      </c>
      <c r="Q298" s="22">
        <f t="shared" si="64"/>
        <v>1.0471285480508979E-6</v>
      </c>
      <c r="R298" s="61">
        <f t="shared" si="65"/>
        <v>4.5850475391111338E-9</v>
      </c>
      <c r="S298" s="22">
        <f t="shared" si="66"/>
        <v>2.1022660935909064E-17</v>
      </c>
      <c r="T298" s="62">
        <v>298</v>
      </c>
      <c r="U298" s="59">
        <f t="shared" si="67"/>
        <v>289.16500000000002</v>
      </c>
      <c r="V298" s="63">
        <f t="shared" si="68"/>
        <v>0.51530819414428286</v>
      </c>
      <c r="W298" s="64">
        <f t="shared" si="69"/>
        <v>3.275730724337417</v>
      </c>
      <c r="X298" s="65">
        <f t="shared" si="59"/>
        <v>-1.2527005675648552E-7</v>
      </c>
      <c r="Y298" s="66">
        <f t="shared" si="60"/>
        <v>-1.2509962310133951E-7</v>
      </c>
      <c r="Z298" s="66">
        <f t="shared" si="61"/>
        <v>-1.2509985498141968E-7</v>
      </c>
      <c r="AA298" s="67">
        <f t="shared" si="62"/>
        <v>-1.2492965257539433E-7</v>
      </c>
      <c r="AB298" s="68">
        <f t="shared" si="71"/>
        <v>4.6037231045502948E-4</v>
      </c>
      <c r="AC298" s="69"/>
      <c r="AD298" s="70">
        <f t="shared" si="70"/>
        <v>4.6037231045502951</v>
      </c>
      <c r="AE298" s="70"/>
      <c r="AF298" s="74"/>
      <c r="AG298" s="71">
        <v>2920</v>
      </c>
    </row>
    <row r="299" spans="5:33">
      <c r="E299" s="73">
        <v>0.54726851851851854</v>
      </c>
      <c r="G299" s="58">
        <v>16.16</v>
      </c>
      <c r="H299" s="58">
        <v>6.02</v>
      </c>
      <c r="I299" s="58">
        <v>8.4700000000000006</v>
      </c>
      <c r="J299" s="58">
        <v>16.2</v>
      </c>
      <c r="K299" s="58">
        <v>5.94</v>
      </c>
      <c r="L299" s="58">
        <v>9.9600000000000009</v>
      </c>
      <c r="M299" s="59">
        <f t="shared" si="72"/>
        <v>16.18</v>
      </c>
      <c r="N299" s="59">
        <f t="shared" si="72"/>
        <v>5.98</v>
      </c>
      <c r="O299" s="59">
        <f t="shared" si="72"/>
        <v>9.2149999999999999</v>
      </c>
      <c r="P299" s="60">
        <f t="shared" si="63"/>
        <v>0.19129836638842884</v>
      </c>
      <c r="Q299" s="22">
        <f t="shared" si="64"/>
        <v>1.0471285480508979E-6</v>
      </c>
      <c r="R299" s="61">
        <f t="shared" si="65"/>
        <v>4.5907663643860154E-9</v>
      </c>
      <c r="S299" s="22">
        <f t="shared" si="66"/>
        <v>2.1075135812377995E-17</v>
      </c>
      <c r="T299" s="62">
        <v>298</v>
      </c>
      <c r="U299" s="59">
        <f t="shared" si="67"/>
        <v>289.18</v>
      </c>
      <c r="V299" s="63">
        <f t="shared" si="68"/>
        <v>0.51440662349592026</v>
      </c>
      <c r="W299" s="64">
        <f t="shared" si="69"/>
        <v>3.2689375471918156</v>
      </c>
      <c r="X299" s="65">
        <f t="shared" si="59"/>
        <v>-1.2560284395417746E-7</v>
      </c>
      <c r="Y299" s="66">
        <f t="shared" si="60"/>
        <v>-1.254310367000411E-7</v>
      </c>
      <c r="Z299" s="66">
        <f t="shared" si="61"/>
        <v>-1.2543127170851417E-7</v>
      </c>
      <c r="AA299" s="67">
        <f t="shared" si="62"/>
        <v>-1.2525969881993302E-7</v>
      </c>
      <c r="AB299" s="68">
        <f t="shared" si="71"/>
        <v>4.5912131267920051E-4</v>
      </c>
      <c r="AC299" s="69"/>
      <c r="AD299" s="70">
        <f t="shared" si="70"/>
        <v>4.5912131267920051</v>
      </c>
      <c r="AE299" s="70"/>
      <c r="AF299" s="74"/>
      <c r="AG299" s="71">
        <v>2930</v>
      </c>
    </row>
    <row r="300" spans="5:33">
      <c r="E300" s="73">
        <v>0.54738425925925926</v>
      </c>
      <c r="G300" s="58">
        <v>16.16</v>
      </c>
      <c r="H300" s="58">
        <v>6.02</v>
      </c>
      <c r="I300" s="58">
        <v>8.4600000000000009</v>
      </c>
      <c r="J300" s="58">
        <v>16.21</v>
      </c>
      <c r="K300" s="58">
        <v>5.94</v>
      </c>
      <c r="L300" s="58">
        <v>9.9499999999999993</v>
      </c>
      <c r="M300" s="59">
        <f t="shared" si="72"/>
        <v>16.185000000000002</v>
      </c>
      <c r="N300" s="59">
        <f t="shared" si="72"/>
        <v>5.98</v>
      </c>
      <c r="O300" s="59">
        <f t="shared" si="72"/>
        <v>9.2050000000000001</v>
      </c>
      <c r="P300" s="60">
        <f t="shared" si="63"/>
        <v>0.19110749031609661</v>
      </c>
      <c r="Q300" s="22">
        <f t="shared" si="64"/>
        <v>1.0471285480508979E-6</v>
      </c>
      <c r="R300" s="61">
        <f t="shared" si="65"/>
        <v>4.5926742241408341E-9</v>
      </c>
      <c r="S300" s="22">
        <f t="shared" si="66"/>
        <v>2.1092656529087612E-17</v>
      </c>
      <c r="T300" s="62">
        <v>298</v>
      </c>
      <c r="U300" s="59">
        <f t="shared" si="67"/>
        <v>289.185</v>
      </c>
      <c r="V300" s="63">
        <f t="shared" si="68"/>
        <v>0.51410612073063944</v>
      </c>
      <c r="W300" s="64">
        <f t="shared" si="69"/>
        <v>3.2666764431709363</v>
      </c>
      <c r="X300" s="65">
        <f t="shared" si="59"/>
        <v>-1.2532543284765647E-7</v>
      </c>
      <c r="Y300" s="66">
        <f t="shared" si="60"/>
        <v>-1.2515391509148662E-7</v>
      </c>
      <c r="Z300" s="66">
        <f t="shared" si="61"/>
        <v>-1.2515414982708669E-7</v>
      </c>
      <c r="AA300" s="67">
        <f t="shared" si="62"/>
        <v>-1.2498286616400847E-7</v>
      </c>
      <c r="AB300" s="68">
        <f t="shared" si="71"/>
        <v>4.5786700074654848E-4</v>
      </c>
      <c r="AC300" s="69"/>
      <c r="AD300" s="70">
        <f t="shared" si="70"/>
        <v>4.5786700074654849</v>
      </c>
      <c r="AE300" s="70"/>
      <c r="AF300" s="74"/>
      <c r="AG300" s="71">
        <v>2940</v>
      </c>
    </row>
    <row r="301" spans="5:33">
      <c r="E301" s="73">
        <v>0.54749999999999999</v>
      </c>
      <c r="G301" s="58">
        <v>16.170000000000002</v>
      </c>
      <c r="H301" s="58">
        <v>6.02</v>
      </c>
      <c r="I301" s="58">
        <v>8.44</v>
      </c>
      <c r="J301" s="58">
        <v>16.22</v>
      </c>
      <c r="K301" s="58">
        <v>5.94</v>
      </c>
      <c r="L301" s="58">
        <v>9.9700000000000006</v>
      </c>
      <c r="M301" s="59">
        <f t="shared" si="72"/>
        <v>16.195</v>
      </c>
      <c r="N301" s="59">
        <f t="shared" si="72"/>
        <v>5.98</v>
      </c>
      <c r="O301" s="59">
        <f t="shared" si="72"/>
        <v>9.2050000000000001</v>
      </c>
      <c r="P301" s="60">
        <f t="shared" si="63"/>
        <v>0.19114093602430271</v>
      </c>
      <c r="Q301" s="22">
        <f t="shared" si="64"/>
        <v>1.0471285480508979E-6</v>
      </c>
      <c r="R301" s="61">
        <f t="shared" si="65"/>
        <v>4.5964923226212937E-9</v>
      </c>
      <c r="S301" s="22">
        <f t="shared" si="66"/>
        <v>2.1127741671916497E-17</v>
      </c>
      <c r="T301" s="62">
        <v>298</v>
      </c>
      <c r="U301" s="59">
        <f t="shared" si="67"/>
        <v>289.19499999999999</v>
      </c>
      <c r="V301" s="63">
        <f t="shared" si="68"/>
        <v>0.5135051463731034</v>
      </c>
      <c r="W301" s="64">
        <f t="shared" si="69"/>
        <v>3.2621591601756861</v>
      </c>
      <c r="X301" s="65">
        <f t="shared" si="59"/>
        <v>-1.2538605879665718E-7</v>
      </c>
      <c r="Y301" s="66">
        <f t="shared" si="60"/>
        <v>-1.2521390448830917E-7</v>
      </c>
      <c r="Z301" s="66">
        <f t="shared" si="61"/>
        <v>-1.2521414085514424E-7</v>
      </c>
      <c r="AA301" s="67">
        <f t="shared" si="62"/>
        <v>-1.2504222226457082E-7</v>
      </c>
      <c r="AB301" s="68">
        <f t="shared" si="71"/>
        <v>4.5661546003180047E-4</v>
      </c>
      <c r="AC301" s="69"/>
      <c r="AD301" s="70">
        <f t="shared" si="70"/>
        <v>4.5661546003180051</v>
      </c>
      <c r="AE301" s="70"/>
      <c r="AF301" s="74"/>
      <c r="AG301" s="71">
        <v>2950</v>
      </c>
    </row>
    <row r="302" spans="5:33">
      <c r="E302" s="73">
        <v>0.54761574074074071</v>
      </c>
      <c r="G302" s="58">
        <v>16.18</v>
      </c>
      <c r="H302" s="58">
        <v>6.02</v>
      </c>
      <c r="I302" s="58">
        <v>8.4700000000000006</v>
      </c>
      <c r="J302" s="58">
        <v>16.23</v>
      </c>
      <c r="K302" s="58">
        <v>5.94</v>
      </c>
      <c r="L302" s="58">
        <v>9.9600000000000009</v>
      </c>
      <c r="M302" s="59">
        <f t="shared" si="72"/>
        <v>16.204999999999998</v>
      </c>
      <c r="N302" s="59">
        <f t="shared" si="72"/>
        <v>5.98</v>
      </c>
      <c r="O302" s="59">
        <f t="shared" si="72"/>
        <v>9.2149999999999999</v>
      </c>
      <c r="P302" s="60">
        <f t="shared" si="63"/>
        <v>0.19138207882247055</v>
      </c>
      <c r="Q302" s="22">
        <f t="shared" si="64"/>
        <v>1.0471285480508979E-6</v>
      </c>
      <c r="R302" s="61">
        <f t="shared" si="65"/>
        <v>4.6003135952602705E-9</v>
      </c>
      <c r="S302" s="22">
        <f t="shared" si="66"/>
        <v>2.1162885174736477E-17</v>
      </c>
      <c r="T302" s="62">
        <v>298</v>
      </c>
      <c r="U302" s="59">
        <f t="shared" si="67"/>
        <v>289.20499999999998</v>
      </c>
      <c r="V302" s="63">
        <f t="shared" si="68"/>
        <v>0.51290421357600635</v>
      </c>
      <c r="W302" s="64">
        <f t="shared" si="69"/>
        <v>3.2576484355945539</v>
      </c>
      <c r="X302" s="65">
        <f t="shared" si="59"/>
        <v>-1.255818780645811E-7</v>
      </c>
      <c r="Y302" s="66">
        <f t="shared" si="60"/>
        <v>-1.2540871075590783E-7</v>
      </c>
      <c r="Z302" s="66">
        <f t="shared" si="61"/>
        <v>-1.254089495396978E-7</v>
      </c>
      <c r="AA302" s="67">
        <f t="shared" si="62"/>
        <v>-1.2523602035628717E-7</v>
      </c>
      <c r="AB302" s="68">
        <f t="shared" si="71"/>
        <v>4.5536331941222028E-4</v>
      </c>
      <c r="AC302" s="69"/>
      <c r="AD302" s="70">
        <f t="shared" si="70"/>
        <v>4.5536331941222024</v>
      </c>
      <c r="AE302" s="70"/>
      <c r="AF302" s="74"/>
      <c r="AG302" s="71">
        <v>2960</v>
      </c>
    </row>
    <row r="303" spans="5:33">
      <c r="E303" s="73">
        <v>0.54773148148148143</v>
      </c>
      <c r="G303" s="58">
        <v>16.18</v>
      </c>
      <c r="H303" s="58">
        <v>6.02</v>
      </c>
      <c r="I303" s="58">
        <v>8.4499999999999993</v>
      </c>
      <c r="J303" s="58">
        <v>16.23</v>
      </c>
      <c r="K303" s="58">
        <v>5.94</v>
      </c>
      <c r="L303" s="58">
        <v>9.94</v>
      </c>
      <c r="M303" s="59">
        <f t="shared" ref="M303:O366" si="73">(G303+J303)/2</f>
        <v>16.204999999999998</v>
      </c>
      <c r="N303" s="59">
        <f t="shared" si="73"/>
        <v>5.98</v>
      </c>
      <c r="O303" s="59">
        <f t="shared" si="73"/>
        <v>9.1950000000000003</v>
      </c>
      <c r="P303" s="60">
        <f t="shared" si="63"/>
        <v>0.19096670805996926</v>
      </c>
      <c r="Q303" s="22">
        <f t="shared" si="64"/>
        <v>1.0471285480508979E-6</v>
      </c>
      <c r="R303" s="61">
        <f t="shared" si="65"/>
        <v>4.6003135952602705E-9</v>
      </c>
      <c r="S303" s="22">
        <f t="shared" si="66"/>
        <v>2.1162885174736477E-17</v>
      </c>
      <c r="T303" s="62">
        <v>298</v>
      </c>
      <c r="U303" s="59">
        <f t="shared" si="67"/>
        <v>289.20499999999998</v>
      </c>
      <c r="V303" s="63">
        <f t="shared" si="68"/>
        <v>0.51290421357600635</v>
      </c>
      <c r="W303" s="64">
        <f t="shared" si="69"/>
        <v>3.2576484355945539</v>
      </c>
      <c r="X303" s="65">
        <f t="shared" si="59"/>
        <v>-1.2496421152438741E-7</v>
      </c>
      <c r="Y303" s="66">
        <f t="shared" si="60"/>
        <v>-1.2479226991754798E-7</v>
      </c>
      <c r="Z303" s="66">
        <f t="shared" si="61"/>
        <v>-1.2479250649661174E-7</v>
      </c>
      <c r="AA303" s="67">
        <f t="shared" si="62"/>
        <v>-1.246208008178051E-7</v>
      </c>
      <c r="AB303" s="68">
        <f t="shared" si="71"/>
        <v>4.5410923071386681E-4</v>
      </c>
      <c r="AC303" s="69"/>
      <c r="AD303" s="70">
        <f t="shared" si="70"/>
        <v>4.5410923071386682</v>
      </c>
      <c r="AE303" s="70"/>
      <c r="AF303" s="74"/>
      <c r="AG303" s="71">
        <v>2970</v>
      </c>
    </row>
    <row r="304" spans="5:33">
      <c r="E304" s="73">
        <v>0.54784722222222226</v>
      </c>
      <c r="G304" s="58">
        <v>16.190000000000001</v>
      </c>
      <c r="H304" s="58">
        <v>6.02</v>
      </c>
      <c r="I304" s="58">
        <v>8.48</v>
      </c>
      <c r="J304" s="58">
        <v>16.239999999999998</v>
      </c>
      <c r="K304" s="58">
        <v>5.94</v>
      </c>
      <c r="L304" s="58">
        <v>9.93</v>
      </c>
      <c r="M304" s="59">
        <f t="shared" si="73"/>
        <v>16.215</v>
      </c>
      <c r="N304" s="59">
        <f t="shared" si="73"/>
        <v>5.98</v>
      </c>
      <c r="O304" s="59">
        <f t="shared" si="73"/>
        <v>9.2050000000000001</v>
      </c>
      <c r="P304" s="60">
        <f t="shared" si="63"/>
        <v>0.19120786257299779</v>
      </c>
      <c r="Q304" s="22">
        <f t="shared" si="64"/>
        <v>1.0471285480508979E-6</v>
      </c>
      <c r="R304" s="61">
        <f t="shared" si="65"/>
        <v>4.6041380446965898E-9</v>
      </c>
      <c r="S304" s="22">
        <f t="shared" si="66"/>
        <v>2.1198087134622537E-17</v>
      </c>
      <c r="T304" s="62">
        <v>298</v>
      </c>
      <c r="U304" s="59">
        <f t="shared" si="67"/>
        <v>289.21499999999997</v>
      </c>
      <c r="V304" s="63">
        <f t="shared" si="68"/>
        <v>0.51230332233503906</v>
      </c>
      <c r="W304" s="64">
        <f t="shared" si="69"/>
        <v>3.2531442594639421</v>
      </c>
      <c r="X304" s="65">
        <f t="shared" si="59"/>
        <v>-1.2515877742339299E-7</v>
      </c>
      <c r="Y304" s="66">
        <f t="shared" si="60"/>
        <v>-1.2498582469654921E-7</v>
      </c>
      <c r="Z304" s="66">
        <f t="shared" si="61"/>
        <v>-1.2498606369413563E-7</v>
      </c>
      <c r="AA304" s="67">
        <f t="shared" si="62"/>
        <v>-1.2481334930435272E-7</v>
      </c>
      <c r="AB304" s="68">
        <f t="shared" si="71"/>
        <v>4.5286130643858261E-4</v>
      </c>
      <c r="AC304" s="69"/>
      <c r="AD304" s="70">
        <f t="shared" si="70"/>
        <v>4.5286130643858264</v>
      </c>
      <c r="AE304" s="70"/>
      <c r="AF304" s="74"/>
      <c r="AG304" s="71">
        <v>2980</v>
      </c>
    </row>
    <row r="305" spans="5:33">
      <c r="E305" s="73">
        <v>0.54796296296296299</v>
      </c>
      <c r="G305" s="58">
        <v>16.2</v>
      </c>
      <c r="H305" s="58">
        <v>6.02</v>
      </c>
      <c r="I305" s="58">
        <v>8.4600000000000009</v>
      </c>
      <c r="J305" s="58">
        <v>16.25</v>
      </c>
      <c r="K305" s="58">
        <v>5.94</v>
      </c>
      <c r="L305" s="58">
        <v>9.93</v>
      </c>
      <c r="M305" s="59">
        <f t="shared" si="73"/>
        <v>16.225000000000001</v>
      </c>
      <c r="N305" s="59">
        <f t="shared" si="73"/>
        <v>5.98</v>
      </c>
      <c r="O305" s="59">
        <f t="shared" si="73"/>
        <v>9.1950000000000003</v>
      </c>
      <c r="P305" s="60">
        <f t="shared" si="63"/>
        <v>0.19103358531234574</v>
      </c>
      <c r="Q305" s="22">
        <f t="shared" si="64"/>
        <v>1.0471285480508979E-6</v>
      </c>
      <c r="R305" s="61">
        <f t="shared" si="65"/>
        <v>4.6079656735712614E-9</v>
      </c>
      <c r="S305" s="22">
        <f t="shared" si="66"/>
        <v>2.1233347648811048E-17</v>
      </c>
      <c r="T305" s="62">
        <v>298</v>
      </c>
      <c r="U305" s="59">
        <f t="shared" si="67"/>
        <v>289.22500000000002</v>
      </c>
      <c r="V305" s="63">
        <f t="shared" si="68"/>
        <v>0.51170247264588586</v>
      </c>
      <c r="W305" s="64">
        <f t="shared" si="69"/>
        <v>3.2486466218359955</v>
      </c>
      <c r="X305" s="65">
        <f t="shared" si="59"/>
        <v>-1.2507994026352188E-7</v>
      </c>
      <c r="Y305" s="66">
        <f t="shared" si="60"/>
        <v>-1.249067272994337E-7</v>
      </c>
      <c r="Z305" s="66">
        <f t="shared" si="61"/>
        <v>-1.2490696716787995E-7</v>
      </c>
      <c r="AA305" s="67">
        <f t="shared" si="62"/>
        <v>-1.2473399340788968E-7</v>
      </c>
      <c r="AB305" s="68">
        <f t="shared" si="71"/>
        <v>4.5161144659940078E-4</v>
      </c>
      <c r="AC305" s="69"/>
      <c r="AD305" s="70">
        <f t="shared" si="70"/>
        <v>4.5161144659940078</v>
      </c>
      <c r="AE305" s="70"/>
      <c r="AF305" s="74"/>
      <c r="AG305" s="71">
        <v>2990</v>
      </c>
    </row>
    <row r="306" spans="5:33">
      <c r="E306" s="73">
        <v>0.54807870370370371</v>
      </c>
      <c r="G306" s="58">
        <v>16.21</v>
      </c>
      <c r="H306" s="58">
        <v>6.02</v>
      </c>
      <c r="I306" s="58">
        <v>8.4600000000000009</v>
      </c>
      <c r="J306" s="58">
        <v>16.260000000000002</v>
      </c>
      <c r="K306" s="58">
        <v>5.94</v>
      </c>
      <c r="L306" s="58">
        <v>9.9700000000000006</v>
      </c>
      <c r="M306" s="59">
        <f t="shared" si="73"/>
        <v>16.234999999999999</v>
      </c>
      <c r="N306" s="59">
        <f t="shared" si="73"/>
        <v>5.98</v>
      </c>
      <c r="O306" s="59">
        <f t="shared" si="73"/>
        <v>9.2149999999999999</v>
      </c>
      <c r="P306" s="60">
        <f t="shared" si="63"/>
        <v>0.19148263050440398</v>
      </c>
      <c r="Q306" s="22">
        <f t="shared" si="64"/>
        <v>1.0471285480508979E-6</v>
      </c>
      <c r="R306" s="61">
        <f t="shared" si="65"/>
        <v>4.6117964845275013E-9</v>
      </c>
      <c r="S306" s="22">
        <f t="shared" si="66"/>
        <v>2.1268666814700219E-17</v>
      </c>
      <c r="T306" s="62">
        <v>298</v>
      </c>
      <c r="U306" s="59">
        <f t="shared" si="67"/>
        <v>289.23500000000001</v>
      </c>
      <c r="V306" s="63">
        <f t="shared" si="68"/>
        <v>0.5111016645042461</v>
      </c>
      <c r="W306" s="64">
        <f t="shared" si="69"/>
        <v>3.2441555127787329</v>
      </c>
      <c r="X306" s="65">
        <f t="shared" si="59"/>
        <v>-1.2540853410562642E-7</v>
      </c>
      <c r="Y306" s="66">
        <f t="shared" si="60"/>
        <v>-1.2523392693144536E-7</v>
      </c>
      <c r="Z306" s="66">
        <f t="shared" si="61"/>
        <v>-1.2523417003822827E-7</v>
      </c>
      <c r="AA306" s="67">
        <f t="shared" si="62"/>
        <v>-1.2505980529387159E-7</v>
      </c>
      <c r="AB306" s="68">
        <f t="shared" si="71"/>
        <v>4.5036237772839072E-4</v>
      </c>
      <c r="AC306" s="75">
        <f>D16</f>
        <v>3.8608130999435352E-4</v>
      </c>
      <c r="AD306" s="70">
        <f t="shared" si="70"/>
        <v>4.5036237772839067</v>
      </c>
      <c r="AE306" s="70">
        <f>AC306*10000</f>
        <v>3.8608130999435351</v>
      </c>
      <c r="AF306" s="74">
        <f>(AD306-AE306)*(AD306-AE306)</f>
        <v>0.41320556690278742</v>
      </c>
      <c r="AG306" s="71">
        <v>3000</v>
      </c>
    </row>
    <row r="307" spans="5:33">
      <c r="E307" s="73">
        <v>0.54819444444444443</v>
      </c>
      <c r="G307" s="58">
        <v>16.22</v>
      </c>
      <c r="H307" s="58">
        <v>6.02</v>
      </c>
      <c r="I307" s="58">
        <v>8.4700000000000006</v>
      </c>
      <c r="J307" s="58">
        <v>16.27</v>
      </c>
      <c r="K307" s="58">
        <v>5.94</v>
      </c>
      <c r="L307" s="58">
        <v>9.9600000000000009</v>
      </c>
      <c r="M307" s="59">
        <f t="shared" si="73"/>
        <v>16.244999999999997</v>
      </c>
      <c r="N307" s="59">
        <f t="shared" si="73"/>
        <v>5.98</v>
      </c>
      <c r="O307" s="59">
        <f t="shared" si="73"/>
        <v>9.2149999999999999</v>
      </c>
      <c r="P307" s="60">
        <f t="shared" si="63"/>
        <v>0.19151617121565492</v>
      </c>
      <c r="Q307" s="22">
        <f t="shared" si="64"/>
        <v>1.0471285480508979E-6</v>
      </c>
      <c r="R307" s="61">
        <f t="shared" si="65"/>
        <v>4.6156304802107158E-9</v>
      </c>
      <c r="S307" s="22">
        <f t="shared" si="66"/>
        <v>2.1304044729850202E-17</v>
      </c>
      <c r="T307" s="62">
        <v>298</v>
      </c>
      <c r="U307" s="59">
        <f t="shared" si="67"/>
        <v>289.245</v>
      </c>
      <c r="V307" s="63">
        <f t="shared" si="68"/>
        <v>0.51050089790580622</v>
      </c>
      <c r="W307" s="64">
        <f t="shared" si="69"/>
        <v>3.239670922375812</v>
      </c>
      <c r="X307" s="65">
        <f t="shared" si="59"/>
        <v>-1.2546320534999721E-7</v>
      </c>
      <c r="Y307" s="66">
        <f t="shared" si="60"/>
        <v>-1.2528795858856355E-7</v>
      </c>
      <c r="Z307" s="66">
        <f t="shared" si="61"/>
        <v>-1.2528820337289937E-7</v>
      </c>
      <c r="AA307" s="67">
        <f t="shared" si="62"/>
        <v>-1.2511320071197296E-7</v>
      </c>
      <c r="AB307" s="68">
        <f t="shared" si="71"/>
        <v>4.4911003683949263E-4</v>
      </c>
      <c r="AC307" s="69"/>
      <c r="AD307" s="70">
        <f t="shared" si="70"/>
        <v>4.4911003683949264</v>
      </c>
      <c r="AE307" s="70"/>
      <c r="AF307" s="74"/>
      <c r="AG307" s="71">
        <v>3010</v>
      </c>
    </row>
    <row r="308" spans="5:33">
      <c r="E308" s="73">
        <v>0.54831018518518515</v>
      </c>
      <c r="G308" s="58">
        <v>16.23</v>
      </c>
      <c r="H308" s="58">
        <v>6.02</v>
      </c>
      <c r="I308" s="58">
        <v>8.4600000000000009</v>
      </c>
      <c r="J308" s="58">
        <v>16.28</v>
      </c>
      <c r="K308" s="58">
        <v>5.94</v>
      </c>
      <c r="L308" s="58">
        <v>9.94</v>
      </c>
      <c r="M308" s="59">
        <f t="shared" si="73"/>
        <v>16.255000000000003</v>
      </c>
      <c r="N308" s="59">
        <f t="shared" si="73"/>
        <v>5.98</v>
      </c>
      <c r="O308" s="59">
        <f t="shared" si="73"/>
        <v>9.1999999999999993</v>
      </c>
      <c r="P308" s="60">
        <f t="shared" si="63"/>
        <v>0.19123792271820783</v>
      </c>
      <c r="Q308" s="22">
        <f t="shared" si="64"/>
        <v>1.0471285480508979E-6</v>
      </c>
      <c r="R308" s="61">
        <f t="shared" si="65"/>
        <v>4.6194676632685156E-9</v>
      </c>
      <c r="S308" s="22">
        <f t="shared" si="66"/>
        <v>2.133948149198348E-17</v>
      </c>
      <c r="T308" s="62">
        <v>298</v>
      </c>
      <c r="U308" s="59">
        <f t="shared" si="67"/>
        <v>289.255</v>
      </c>
      <c r="V308" s="63">
        <f t="shared" si="68"/>
        <v>0.50990017284625921</v>
      </c>
      <c r="W308" s="64">
        <f t="shared" si="69"/>
        <v>3.2351928407266546</v>
      </c>
      <c r="X308" s="65">
        <f t="shared" si="59"/>
        <v>-1.2531245107253596E-7</v>
      </c>
      <c r="Y308" s="66">
        <f t="shared" si="60"/>
        <v>-1.2513713612895794E-7</v>
      </c>
      <c r="Z308" s="66">
        <f t="shared" si="61"/>
        <v>-1.251373813985156E-7</v>
      </c>
      <c r="AA308" s="67">
        <f t="shared" si="62"/>
        <v>-1.2496231103821992E-7</v>
      </c>
      <c r="AB308" s="68">
        <f t="shared" si="71"/>
        <v>4.4785715562285116E-4</v>
      </c>
      <c r="AC308" s="69"/>
      <c r="AD308" s="70">
        <f t="shared" si="70"/>
        <v>4.4785715562285118</v>
      </c>
      <c r="AE308" s="70"/>
      <c r="AF308" s="74"/>
      <c r="AG308" s="71">
        <v>3020</v>
      </c>
    </row>
    <row r="309" spans="5:33">
      <c r="E309" s="73">
        <v>0.54842592592592587</v>
      </c>
      <c r="G309" s="58">
        <v>16.23</v>
      </c>
      <c r="H309" s="58">
        <v>6.02</v>
      </c>
      <c r="I309" s="58">
        <v>8.4600000000000009</v>
      </c>
      <c r="J309" s="58">
        <v>16.28</v>
      </c>
      <c r="K309" s="58">
        <v>5.94</v>
      </c>
      <c r="L309" s="58">
        <v>9.94</v>
      </c>
      <c r="M309" s="59">
        <f t="shared" si="73"/>
        <v>16.255000000000003</v>
      </c>
      <c r="N309" s="59">
        <f t="shared" si="73"/>
        <v>5.98</v>
      </c>
      <c r="O309" s="59">
        <f t="shared" si="73"/>
        <v>9.1999999999999993</v>
      </c>
      <c r="P309" s="60">
        <f t="shared" si="63"/>
        <v>0.19123792271820783</v>
      </c>
      <c r="Q309" s="22">
        <f t="shared" si="64"/>
        <v>1.0471285480508979E-6</v>
      </c>
      <c r="R309" s="61">
        <f t="shared" si="65"/>
        <v>4.6194676632685156E-9</v>
      </c>
      <c r="S309" s="22">
        <f t="shared" si="66"/>
        <v>2.133948149198348E-17</v>
      </c>
      <c r="T309" s="62">
        <v>298</v>
      </c>
      <c r="U309" s="59">
        <f t="shared" si="67"/>
        <v>289.255</v>
      </c>
      <c r="V309" s="63">
        <f t="shared" si="68"/>
        <v>0.50990017284625921</v>
      </c>
      <c r="W309" s="64">
        <f t="shared" si="69"/>
        <v>3.2351928407266546</v>
      </c>
      <c r="X309" s="65">
        <f t="shared" si="59"/>
        <v>-1.2496231126729837E-7</v>
      </c>
      <c r="Y309" s="66">
        <f t="shared" si="60"/>
        <v>-1.2478748617720004E-7</v>
      </c>
      <c r="Z309" s="66">
        <f t="shared" si="61"/>
        <v>-1.2478773076144158E-7</v>
      </c>
      <c r="AA309" s="67">
        <f t="shared" si="62"/>
        <v>-1.2461314957122705E-7</v>
      </c>
      <c r="AB309" s="68">
        <f t="shared" si="71"/>
        <v>4.4660578262757498E-4</v>
      </c>
      <c r="AC309" s="69"/>
      <c r="AD309" s="70">
        <f t="shared" si="70"/>
        <v>4.4660578262757502</v>
      </c>
      <c r="AE309" s="70"/>
      <c r="AF309" s="74"/>
      <c r="AG309" s="71">
        <v>3030</v>
      </c>
    </row>
    <row r="310" spans="5:33">
      <c r="E310" s="73">
        <v>0.54854166666666671</v>
      </c>
      <c r="G310" s="58">
        <v>16.239999999999998</v>
      </c>
      <c r="H310" s="58">
        <v>6.02</v>
      </c>
      <c r="I310" s="58">
        <v>8.44</v>
      </c>
      <c r="J310" s="58">
        <v>16.29</v>
      </c>
      <c r="K310" s="58">
        <v>5.94</v>
      </c>
      <c r="L310" s="58">
        <v>9.92</v>
      </c>
      <c r="M310" s="59">
        <f t="shared" si="73"/>
        <v>16.265000000000001</v>
      </c>
      <c r="N310" s="59">
        <f t="shared" si="73"/>
        <v>5.98</v>
      </c>
      <c r="O310" s="59">
        <f t="shared" si="73"/>
        <v>9.18</v>
      </c>
      <c r="P310" s="60">
        <f t="shared" si="63"/>
        <v>0.19085562484341936</v>
      </c>
      <c r="Q310" s="22">
        <f t="shared" si="64"/>
        <v>1.0471285480508979E-6</v>
      </c>
      <c r="R310" s="61">
        <f t="shared" si="65"/>
        <v>4.623308036350706E-9</v>
      </c>
      <c r="S310" s="22">
        <f t="shared" si="66"/>
        <v>2.137497719898502E-17</v>
      </c>
      <c r="T310" s="62">
        <v>298</v>
      </c>
      <c r="U310" s="59">
        <f t="shared" si="67"/>
        <v>289.26499999999999</v>
      </c>
      <c r="V310" s="63">
        <f t="shared" si="68"/>
        <v>0.50929948932129365</v>
      </c>
      <c r="W310" s="64">
        <f t="shared" si="69"/>
        <v>3.2307212579463327</v>
      </c>
      <c r="X310" s="65">
        <f t="shared" si="59"/>
        <v>-1.2474332069136014E-7</v>
      </c>
      <c r="Y310" s="66">
        <f t="shared" si="60"/>
        <v>-1.2456861967176778E-7</v>
      </c>
      <c r="Z310" s="66">
        <f t="shared" si="61"/>
        <v>-1.2456886433774329E-7</v>
      </c>
      <c r="AA310" s="67">
        <f t="shared" si="62"/>
        <v>-1.243944072988249E-7</v>
      </c>
      <c r="AB310" s="68">
        <f t="shared" si="71"/>
        <v>4.4535790613638198E-4</v>
      </c>
      <c r="AC310" s="69"/>
      <c r="AD310" s="70">
        <f t="shared" si="70"/>
        <v>4.4535790613638202</v>
      </c>
      <c r="AE310" s="70"/>
      <c r="AF310" s="74"/>
      <c r="AG310" s="71">
        <v>3040</v>
      </c>
    </row>
    <row r="311" spans="5:33">
      <c r="E311" s="73">
        <v>0.54865740740740743</v>
      </c>
      <c r="G311" s="58">
        <v>16.25</v>
      </c>
      <c r="H311" s="58">
        <v>6.02</v>
      </c>
      <c r="I311" s="58">
        <v>8.48</v>
      </c>
      <c r="J311" s="58">
        <v>16.3</v>
      </c>
      <c r="K311" s="58">
        <v>5.94</v>
      </c>
      <c r="L311" s="58">
        <v>9.94</v>
      </c>
      <c r="M311" s="59">
        <f t="shared" si="73"/>
        <v>16.274999999999999</v>
      </c>
      <c r="N311" s="59">
        <f t="shared" si="73"/>
        <v>5.98</v>
      </c>
      <c r="O311" s="59">
        <f t="shared" si="73"/>
        <v>9.2100000000000009</v>
      </c>
      <c r="P311" s="60">
        <f t="shared" si="63"/>
        <v>0.19151289380415826</v>
      </c>
      <c r="Q311" s="22">
        <f t="shared" si="64"/>
        <v>1.0471285480508979E-6</v>
      </c>
      <c r="R311" s="61">
        <f t="shared" si="65"/>
        <v>4.6271516021093E-9</v>
      </c>
      <c r="S311" s="22">
        <f t="shared" si="66"/>
        <v>2.1410531948902661E-17</v>
      </c>
      <c r="T311" s="62">
        <v>298</v>
      </c>
      <c r="U311" s="59">
        <f t="shared" si="67"/>
        <v>289.27499999999998</v>
      </c>
      <c r="V311" s="63">
        <f t="shared" si="68"/>
        <v>0.50869884732660242</v>
      </c>
      <c r="W311" s="64">
        <f t="shared" si="69"/>
        <v>3.2262561641656093</v>
      </c>
      <c r="X311" s="65">
        <f t="shared" si="59"/>
        <v>-1.2520346557705867E-7</v>
      </c>
      <c r="Y311" s="66">
        <f t="shared" si="60"/>
        <v>-1.250269796896385E-7</v>
      </c>
      <c r="Z311" s="66">
        <f t="shared" si="61"/>
        <v>-1.2502722846285192E-7</v>
      </c>
      <c r="AA311" s="67">
        <f t="shared" si="62"/>
        <v>-1.2485099064730732E-7</v>
      </c>
      <c r="AB311" s="68">
        <f t="shared" si="71"/>
        <v>4.4411221830969999E-4</v>
      </c>
      <c r="AC311" s="69"/>
      <c r="AD311" s="70">
        <f t="shared" si="70"/>
        <v>4.4411221830969998</v>
      </c>
      <c r="AE311" s="70"/>
      <c r="AF311" s="74"/>
      <c r="AG311" s="71">
        <v>3050</v>
      </c>
    </row>
    <row r="312" spans="5:33">
      <c r="E312" s="73">
        <v>0.54877314814814815</v>
      </c>
      <c r="G312" s="58">
        <v>16.260000000000002</v>
      </c>
      <c r="H312" s="58">
        <v>6.01</v>
      </c>
      <c r="I312" s="58">
        <v>8.44</v>
      </c>
      <c r="J312" s="58">
        <v>16.309999999999999</v>
      </c>
      <c r="K312" s="58">
        <v>5.94</v>
      </c>
      <c r="L312" s="58">
        <v>9.9499999999999993</v>
      </c>
      <c r="M312" s="59">
        <f t="shared" si="73"/>
        <v>16.285</v>
      </c>
      <c r="N312" s="59">
        <f t="shared" si="73"/>
        <v>5.9749999999999996</v>
      </c>
      <c r="O312" s="59">
        <f t="shared" si="73"/>
        <v>9.1950000000000003</v>
      </c>
      <c r="P312" s="60">
        <f t="shared" si="63"/>
        <v>0.19123449841301199</v>
      </c>
      <c r="Q312" s="22">
        <f t="shared" si="64"/>
        <v>1.0592537251772892E-6</v>
      </c>
      <c r="R312" s="61">
        <f t="shared" si="65"/>
        <v>4.5779877632911033E-9</v>
      </c>
      <c r="S312" s="22">
        <f t="shared" si="66"/>
        <v>2.0957971960843077E-17</v>
      </c>
      <c r="T312" s="62">
        <v>298</v>
      </c>
      <c r="U312" s="59">
        <f t="shared" si="67"/>
        <v>289.28500000000003</v>
      </c>
      <c r="V312" s="63">
        <f t="shared" si="68"/>
        <v>0.50809824685787863</v>
      </c>
      <c r="W312" s="64">
        <f t="shared" si="69"/>
        <v>3.2217975495308844</v>
      </c>
      <c r="X312" s="65">
        <f t="shared" si="59"/>
        <v>-1.222032099595052E-7</v>
      </c>
      <c r="Y312" s="66">
        <f t="shared" si="60"/>
        <v>-1.2203460635029423E-7</v>
      </c>
      <c r="Z312" s="66">
        <f t="shared" si="61"/>
        <v>-1.220348389724737E-7</v>
      </c>
      <c r="AA312" s="67">
        <f t="shared" si="62"/>
        <v>-1.2186646734354514E-7</v>
      </c>
      <c r="AB312" s="68">
        <f t="shared" si="71"/>
        <v>4.4286194685548444E-4</v>
      </c>
      <c r="AC312" s="69"/>
      <c r="AD312" s="70">
        <f t="shared" si="70"/>
        <v>4.4286194685548441</v>
      </c>
      <c r="AE312" s="70"/>
      <c r="AF312" s="74"/>
      <c r="AG312" s="71">
        <v>3060</v>
      </c>
    </row>
    <row r="313" spans="5:33">
      <c r="E313" s="73">
        <v>0.54888888888888887</v>
      </c>
      <c r="G313" s="58">
        <v>16.27</v>
      </c>
      <c r="H313" s="58">
        <v>6.01</v>
      </c>
      <c r="I313" s="58">
        <v>8.41</v>
      </c>
      <c r="J313" s="58">
        <v>16.32</v>
      </c>
      <c r="K313" s="58">
        <v>5.94</v>
      </c>
      <c r="L313" s="58">
        <v>9.99</v>
      </c>
      <c r="M313" s="59">
        <f t="shared" si="73"/>
        <v>16.295000000000002</v>
      </c>
      <c r="N313" s="59">
        <f t="shared" si="73"/>
        <v>5.9749999999999996</v>
      </c>
      <c r="O313" s="59">
        <f t="shared" si="73"/>
        <v>9.1999999999999993</v>
      </c>
      <c r="P313" s="60">
        <f t="shared" si="63"/>
        <v>0.19137203156268631</v>
      </c>
      <c r="Q313" s="22">
        <f t="shared" si="64"/>
        <v>1.0592537251772892E-6</v>
      </c>
      <c r="R313" s="61">
        <f t="shared" si="65"/>
        <v>4.5817936522502461E-9</v>
      </c>
      <c r="S313" s="22">
        <f t="shared" si="66"/>
        <v>2.0992833071800649E-17</v>
      </c>
      <c r="T313" s="62">
        <v>298</v>
      </c>
      <c r="U313" s="59">
        <f t="shared" si="67"/>
        <v>289.29500000000002</v>
      </c>
      <c r="V313" s="63">
        <f t="shared" si="68"/>
        <v>0.50749768791082173</v>
      </c>
      <c r="W313" s="64">
        <f t="shared" si="69"/>
        <v>3.2173454042042113</v>
      </c>
      <c r="X313" s="65">
        <f t="shared" si="59"/>
        <v>-1.2232600861923557E-7</v>
      </c>
      <c r="Y313" s="66">
        <f t="shared" si="60"/>
        <v>-1.2215659916584183E-7</v>
      </c>
      <c r="Z313" s="66">
        <f t="shared" si="61"/>
        <v>-1.2215683378122103E-7</v>
      </c>
      <c r="AA313" s="67">
        <f t="shared" si="62"/>
        <v>-1.2198765829336819E-7</v>
      </c>
      <c r="AB313" s="68">
        <f t="shared" si="71"/>
        <v>4.4164159924223683E-4</v>
      </c>
      <c r="AC313" s="69"/>
      <c r="AD313" s="70">
        <f t="shared" si="70"/>
        <v>4.416415992422368</v>
      </c>
      <c r="AE313" s="70"/>
      <c r="AF313" s="74"/>
      <c r="AG313" s="71">
        <v>3070</v>
      </c>
    </row>
    <row r="314" spans="5:33">
      <c r="E314" s="73">
        <v>0.54900462962962959</v>
      </c>
      <c r="G314" s="58">
        <v>16.28</v>
      </c>
      <c r="H314" s="58">
        <v>6.01</v>
      </c>
      <c r="I314" s="58">
        <v>8.43</v>
      </c>
      <c r="J314" s="58">
        <v>16.329999999999998</v>
      </c>
      <c r="K314" s="58">
        <v>5.94</v>
      </c>
      <c r="L314" s="58">
        <v>9.9600000000000009</v>
      </c>
      <c r="M314" s="59">
        <f t="shared" si="73"/>
        <v>16.305</v>
      </c>
      <c r="N314" s="59">
        <f t="shared" si="73"/>
        <v>5.9749999999999996</v>
      </c>
      <c r="O314" s="59">
        <f t="shared" si="73"/>
        <v>9.1950000000000003</v>
      </c>
      <c r="P314" s="60">
        <f t="shared" si="63"/>
        <v>0.19130156339218929</v>
      </c>
      <c r="Q314" s="22">
        <f t="shared" si="64"/>
        <v>1.0592537251772892E-6</v>
      </c>
      <c r="R314" s="61">
        <f t="shared" si="65"/>
        <v>4.5856027052175745E-9</v>
      </c>
      <c r="S314" s="22">
        <f t="shared" si="66"/>
        <v>2.1027752170098737E-17</v>
      </c>
      <c r="T314" s="62">
        <v>298</v>
      </c>
      <c r="U314" s="59">
        <f t="shared" si="67"/>
        <v>289.30500000000001</v>
      </c>
      <c r="V314" s="63">
        <f t="shared" si="68"/>
        <v>0.50689717048112015</v>
      </c>
      <c r="W314" s="64">
        <f t="shared" si="69"/>
        <v>3.2128997183631443</v>
      </c>
      <c r="X314" s="65">
        <f t="shared" si="59"/>
        <v>-1.2231458952033945E-7</v>
      </c>
      <c r="Y314" s="66">
        <f t="shared" si="60"/>
        <v>-1.2214474190064555E-7</v>
      </c>
      <c r="Z314" s="66">
        <f t="shared" si="61"/>
        <v>-1.2214497775324523E-7</v>
      </c>
      <c r="AA314" s="67">
        <f t="shared" si="62"/>
        <v>-1.2197536533113504E-7</v>
      </c>
      <c r="AB314" s="68">
        <f t="shared" si="71"/>
        <v>4.4042003168755895E-4</v>
      </c>
      <c r="AC314" s="69"/>
      <c r="AD314" s="70">
        <f t="shared" si="70"/>
        <v>4.4042003168755892</v>
      </c>
      <c r="AE314" s="70"/>
      <c r="AF314" s="74"/>
      <c r="AG314" s="71">
        <v>3080</v>
      </c>
    </row>
    <row r="315" spans="5:33">
      <c r="E315" s="73">
        <v>0.54912037037037031</v>
      </c>
      <c r="G315" s="58">
        <v>16.28</v>
      </c>
      <c r="H315" s="58">
        <v>6.01</v>
      </c>
      <c r="I315" s="58">
        <v>8.39</v>
      </c>
      <c r="J315" s="58">
        <v>16.329999999999998</v>
      </c>
      <c r="K315" s="58">
        <v>5.94</v>
      </c>
      <c r="L315" s="58">
        <v>9.94</v>
      </c>
      <c r="M315" s="59">
        <f t="shared" si="73"/>
        <v>16.305</v>
      </c>
      <c r="N315" s="59">
        <f t="shared" si="73"/>
        <v>5.9749999999999996</v>
      </c>
      <c r="O315" s="59">
        <f t="shared" si="73"/>
        <v>9.1649999999999991</v>
      </c>
      <c r="P315" s="60">
        <f t="shared" si="63"/>
        <v>0.19067741473511854</v>
      </c>
      <c r="Q315" s="22">
        <f t="shared" si="64"/>
        <v>1.0592537251772892E-6</v>
      </c>
      <c r="R315" s="61">
        <f t="shared" si="65"/>
        <v>4.5856027052175745E-9</v>
      </c>
      <c r="S315" s="22">
        <f t="shared" si="66"/>
        <v>2.1027752170098737E-17</v>
      </c>
      <c r="T315" s="62">
        <v>298</v>
      </c>
      <c r="U315" s="59">
        <f t="shared" si="67"/>
        <v>289.30500000000001</v>
      </c>
      <c r="V315" s="63">
        <f t="shared" si="68"/>
        <v>0.50689717048112015</v>
      </c>
      <c r="W315" s="64">
        <f t="shared" si="69"/>
        <v>3.2128997183631443</v>
      </c>
      <c r="X315" s="65">
        <f t="shared" si="59"/>
        <v>-1.2157740350883144E-7</v>
      </c>
      <c r="Y315" s="66">
        <f t="shared" si="60"/>
        <v>-1.2140913036740676E-7</v>
      </c>
      <c r="Z315" s="66">
        <f t="shared" si="61"/>
        <v>-1.2140936327129604E-7</v>
      </c>
      <c r="AA315" s="67">
        <f t="shared" si="62"/>
        <v>-1.2124132238904429E-7</v>
      </c>
      <c r="AB315" s="68">
        <f t="shared" si="71"/>
        <v>4.3919858269729354E-4</v>
      </c>
      <c r="AC315" s="69"/>
      <c r="AD315" s="70">
        <f t="shared" si="70"/>
        <v>4.3919858269729355</v>
      </c>
      <c r="AE315" s="70"/>
      <c r="AF315" s="74"/>
      <c r="AG315" s="71">
        <v>3090</v>
      </c>
    </row>
    <row r="316" spans="5:33">
      <c r="E316" s="73">
        <v>0.54923611111111115</v>
      </c>
      <c r="G316" s="58">
        <v>16.29</v>
      </c>
      <c r="H316" s="58">
        <v>6.01</v>
      </c>
      <c r="I316" s="58">
        <v>8.39</v>
      </c>
      <c r="J316" s="58">
        <v>16.34</v>
      </c>
      <c r="K316" s="58">
        <v>5.94</v>
      </c>
      <c r="L316" s="58">
        <v>9.9700000000000006</v>
      </c>
      <c r="M316" s="59">
        <f t="shared" si="73"/>
        <v>16.314999999999998</v>
      </c>
      <c r="N316" s="59">
        <f t="shared" si="73"/>
        <v>5.9749999999999996</v>
      </c>
      <c r="O316" s="59">
        <f t="shared" si="73"/>
        <v>9.18</v>
      </c>
      <c r="P316" s="60">
        <f t="shared" si="63"/>
        <v>0.19102298446480231</v>
      </c>
      <c r="Q316" s="22">
        <f t="shared" si="64"/>
        <v>1.0592537251772892E-6</v>
      </c>
      <c r="R316" s="61">
        <f t="shared" si="65"/>
        <v>4.5894149248234748E-9</v>
      </c>
      <c r="S316" s="22">
        <f t="shared" si="66"/>
        <v>2.1062729352192462E-17</v>
      </c>
      <c r="T316" s="62">
        <v>298</v>
      </c>
      <c r="U316" s="59">
        <f t="shared" si="67"/>
        <v>289.315</v>
      </c>
      <c r="V316" s="63">
        <f t="shared" si="68"/>
        <v>0.50629669456446924</v>
      </c>
      <c r="W316" s="64">
        <f t="shared" si="69"/>
        <v>3.2084604822008465</v>
      </c>
      <c r="X316" s="65">
        <f t="shared" si="59"/>
        <v>-1.2183142101410436E-7</v>
      </c>
      <c r="Y316" s="66">
        <f t="shared" si="60"/>
        <v>-1.2166197557150809E-7</v>
      </c>
      <c r="Z316" s="66">
        <f t="shared" si="61"/>
        <v>-1.2166221123943167E-7</v>
      </c>
      <c r="AA316" s="67">
        <f t="shared" si="62"/>
        <v>-1.2149300080921617E-7</v>
      </c>
      <c r="AB316" s="68">
        <f t="shared" si="71"/>
        <v>4.3798448984200142E-4</v>
      </c>
      <c r="AC316" s="69"/>
      <c r="AD316" s="70">
        <f t="shared" si="70"/>
        <v>4.3798448984200142</v>
      </c>
      <c r="AE316" s="70"/>
      <c r="AF316" s="74"/>
      <c r="AG316" s="71">
        <v>3100</v>
      </c>
    </row>
    <row r="317" spans="5:33">
      <c r="E317" s="73">
        <v>0.54935185185185187</v>
      </c>
      <c r="G317" s="58">
        <v>16.3</v>
      </c>
      <c r="H317" s="58">
        <v>6.01</v>
      </c>
      <c r="I317" s="58">
        <v>8.35</v>
      </c>
      <c r="J317" s="58">
        <v>16.350000000000001</v>
      </c>
      <c r="K317" s="58">
        <v>5.94</v>
      </c>
      <c r="L317" s="58">
        <v>9.9700000000000006</v>
      </c>
      <c r="M317" s="59">
        <f t="shared" si="73"/>
        <v>16.325000000000003</v>
      </c>
      <c r="N317" s="59">
        <f t="shared" si="73"/>
        <v>5.9749999999999996</v>
      </c>
      <c r="O317" s="59">
        <f t="shared" si="73"/>
        <v>9.16</v>
      </c>
      <c r="P317" s="60">
        <f t="shared" si="63"/>
        <v>0.19064024653696582</v>
      </c>
      <c r="Q317" s="22">
        <f t="shared" si="64"/>
        <v>1.0592537251772892E-6</v>
      </c>
      <c r="R317" s="61">
        <f t="shared" si="65"/>
        <v>4.5932303137005197E-9</v>
      </c>
      <c r="S317" s="22">
        <f t="shared" si="66"/>
        <v>2.1097764714697375E-17</v>
      </c>
      <c r="T317" s="62">
        <v>298</v>
      </c>
      <c r="U317" s="59">
        <f t="shared" si="67"/>
        <v>289.32499999999999</v>
      </c>
      <c r="V317" s="63">
        <f t="shared" si="68"/>
        <v>0.50569626015656843</v>
      </c>
      <c r="W317" s="64">
        <f t="shared" si="69"/>
        <v>3.2040276859260404</v>
      </c>
      <c r="X317" s="65">
        <f t="shared" si="59"/>
        <v>-1.2161928800414902E-7</v>
      </c>
      <c r="Y317" s="66">
        <f t="shared" si="60"/>
        <v>-1.2144996177526587E-7</v>
      </c>
      <c r="Z317" s="66">
        <f t="shared" si="61"/>
        <v>-1.214501975221795E-7</v>
      </c>
      <c r="AA317" s="67">
        <f t="shared" si="62"/>
        <v>-1.2128110638376591E-7</v>
      </c>
      <c r="AB317" s="68">
        <f t="shared" si="71"/>
        <v>4.3676786851625941E-4</v>
      </c>
      <c r="AC317" s="69"/>
      <c r="AD317" s="70">
        <f t="shared" si="70"/>
        <v>4.3676786851625939</v>
      </c>
      <c r="AE317" s="70"/>
      <c r="AF317" s="74"/>
      <c r="AG317" s="71">
        <v>3110</v>
      </c>
    </row>
    <row r="318" spans="5:33">
      <c r="E318" s="73">
        <v>0.54946759259259259</v>
      </c>
      <c r="G318" s="58">
        <v>16.309999999999999</v>
      </c>
      <c r="H318" s="58">
        <v>6.01</v>
      </c>
      <c r="I318" s="58">
        <v>8.36</v>
      </c>
      <c r="J318" s="58">
        <v>16.36</v>
      </c>
      <c r="K318" s="58">
        <v>5.94</v>
      </c>
      <c r="L318" s="58">
        <v>9.98</v>
      </c>
      <c r="M318" s="59">
        <f t="shared" si="73"/>
        <v>16.335000000000001</v>
      </c>
      <c r="N318" s="59">
        <f t="shared" si="73"/>
        <v>5.9749999999999996</v>
      </c>
      <c r="O318" s="59">
        <f t="shared" si="73"/>
        <v>9.17</v>
      </c>
      <c r="P318" s="60">
        <f t="shared" si="63"/>
        <v>0.19088185147279391</v>
      </c>
      <c r="Q318" s="22">
        <f t="shared" si="64"/>
        <v>1.0592537251772892E-6</v>
      </c>
      <c r="R318" s="61">
        <f t="shared" si="65"/>
        <v>4.5970488744834638E-9</v>
      </c>
      <c r="S318" s="22">
        <f t="shared" si="66"/>
        <v>2.113285835438968E-17</v>
      </c>
      <c r="T318" s="62">
        <v>298</v>
      </c>
      <c r="U318" s="59">
        <f t="shared" si="67"/>
        <v>289.33499999999998</v>
      </c>
      <c r="V318" s="63">
        <f t="shared" si="68"/>
        <v>0.5050958672531084</v>
      </c>
      <c r="W318" s="64">
        <f t="shared" si="69"/>
        <v>3.1996013197628881</v>
      </c>
      <c r="X318" s="65">
        <f t="shared" si="59"/>
        <v>-1.2180507656720263E-7</v>
      </c>
      <c r="Y318" s="66">
        <f t="shared" si="60"/>
        <v>-1.2163475901497514E-7</v>
      </c>
      <c r="Z318" s="66">
        <f t="shared" si="61"/>
        <v>-1.2163499716653184E-7</v>
      </c>
      <c r="AA318" s="67">
        <f t="shared" si="62"/>
        <v>-1.2146491709985618E-7</v>
      </c>
      <c r="AB318" s="68">
        <f t="shared" si="71"/>
        <v>4.3555336732795476E-4</v>
      </c>
      <c r="AC318" s="69"/>
      <c r="AD318" s="70">
        <f t="shared" si="70"/>
        <v>4.355533673279548</v>
      </c>
      <c r="AE318" s="70"/>
      <c r="AF318" s="74"/>
      <c r="AG318" s="71">
        <v>3120</v>
      </c>
    </row>
    <row r="319" spans="5:33">
      <c r="E319" s="73">
        <v>0.54958333333333331</v>
      </c>
      <c r="G319" s="58">
        <v>16.32</v>
      </c>
      <c r="H319" s="58">
        <v>6.01</v>
      </c>
      <c r="I319" s="58">
        <v>8.39</v>
      </c>
      <c r="J319" s="58">
        <v>16.37</v>
      </c>
      <c r="K319" s="58">
        <v>5.94</v>
      </c>
      <c r="L319" s="58">
        <v>9.9700000000000006</v>
      </c>
      <c r="M319" s="59">
        <f t="shared" si="73"/>
        <v>16.344999999999999</v>
      </c>
      <c r="N319" s="59">
        <f t="shared" si="73"/>
        <v>5.9749999999999996</v>
      </c>
      <c r="O319" s="59">
        <f t="shared" si="73"/>
        <v>9.18</v>
      </c>
      <c r="P319" s="60">
        <f t="shared" si="63"/>
        <v>0.19112354119773109</v>
      </c>
      <c r="Q319" s="22">
        <f t="shared" si="64"/>
        <v>1.0592537251772892E-6</v>
      </c>
      <c r="R319" s="61">
        <f t="shared" si="65"/>
        <v>4.6008706098092589E-9</v>
      </c>
      <c r="S319" s="22">
        <f t="shared" si="66"/>
        <v>2.1168010368206622E-17</v>
      </c>
      <c r="T319" s="62">
        <v>298</v>
      </c>
      <c r="U319" s="59">
        <f t="shared" si="67"/>
        <v>289.34500000000003</v>
      </c>
      <c r="V319" s="63">
        <f t="shared" si="68"/>
        <v>0.50449551584978647</v>
      </c>
      <c r="W319" s="64">
        <f t="shared" si="69"/>
        <v>3.1951813739510833</v>
      </c>
      <c r="X319" s="65">
        <f t="shared" si="59"/>
        <v>-1.219895284281497E-7</v>
      </c>
      <c r="Y319" s="66">
        <f t="shared" si="60"/>
        <v>-1.2181821623940897E-7</v>
      </c>
      <c r="Z319" s="66">
        <f t="shared" si="61"/>
        <v>-1.2181845681633705E-7</v>
      </c>
      <c r="AA319" s="67">
        <f t="shared" si="62"/>
        <v>-1.2164738452883104E-7</v>
      </c>
      <c r="AB319" s="68">
        <f t="shared" si="71"/>
        <v>4.3433701815123797E-4</v>
      </c>
      <c r="AC319" s="69"/>
      <c r="AD319" s="70">
        <f t="shared" si="70"/>
        <v>4.3433701815123795</v>
      </c>
      <c r="AE319" s="70"/>
      <c r="AF319" s="74"/>
      <c r="AG319" s="71">
        <v>3130</v>
      </c>
    </row>
    <row r="320" spans="5:33">
      <c r="E320" s="73">
        <v>0.54969907407407403</v>
      </c>
      <c r="G320" s="58">
        <v>16.32</v>
      </c>
      <c r="H320" s="58">
        <v>6.01</v>
      </c>
      <c r="I320" s="58">
        <v>8.3800000000000008</v>
      </c>
      <c r="J320" s="58">
        <v>16.37</v>
      </c>
      <c r="K320" s="58">
        <v>5.94</v>
      </c>
      <c r="L320" s="58">
        <v>9.9499999999999993</v>
      </c>
      <c r="M320" s="59">
        <f t="shared" si="73"/>
        <v>16.344999999999999</v>
      </c>
      <c r="N320" s="59">
        <f t="shared" si="73"/>
        <v>5.9749999999999996</v>
      </c>
      <c r="O320" s="59">
        <f t="shared" si="73"/>
        <v>9.1649999999999991</v>
      </c>
      <c r="P320" s="60">
        <f t="shared" si="63"/>
        <v>0.19081124782976097</v>
      </c>
      <c r="Q320" s="22">
        <f t="shared" si="64"/>
        <v>1.0592537251772892E-6</v>
      </c>
      <c r="R320" s="61">
        <f t="shared" si="65"/>
        <v>4.6008706098092589E-9</v>
      </c>
      <c r="S320" s="22">
        <f t="shared" si="66"/>
        <v>2.1168010368206622E-17</v>
      </c>
      <c r="T320" s="62">
        <v>298</v>
      </c>
      <c r="U320" s="59">
        <f t="shared" si="67"/>
        <v>289.34500000000003</v>
      </c>
      <c r="V320" s="63">
        <f t="shared" si="68"/>
        <v>0.50449551584978647</v>
      </c>
      <c r="W320" s="64">
        <f t="shared" si="69"/>
        <v>3.1951813739510833</v>
      </c>
      <c r="X320" s="65">
        <f t="shared" si="59"/>
        <v>-1.2144861451785174E-7</v>
      </c>
      <c r="Y320" s="66">
        <f t="shared" si="60"/>
        <v>-1.2127834062536201E-7</v>
      </c>
      <c r="Z320" s="66">
        <f t="shared" si="61"/>
        <v>-1.2127857935347417E-7</v>
      </c>
      <c r="AA320" s="67">
        <f t="shared" si="62"/>
        <v>-1.2110854351969144E-7</v>
      </c>
      <c r="AB320" s="68">
        <f t="shared" si="71"/>
        <v>4.3311883438612386E-4</v>
      </c>
      <c r="AC320" s="69"/>
      <c r="AD320" s="70">
        <f t="shared" si="70"/>
        <v>4.3311883438612382</v>
      </c>
      <c r="AE320" s="70"/>
      <c r="AF320" s="74"/>
      <c r="AG320" s="71">
        <v>3140</v>
      </c>
    </row>
    <row r="321" spans="5:33">
      <c r="E321" s="73">
        <v>0.54981481481481476</v>
      </c>
      <c r="G321" s="58">
        <v>16.329999999999998</v>
      </c>
      <c r="H321" s="58">
        <v>6.01</v>
      </c>
      <c r="I321" s="58">
        <v>8.3699999999999992</v>
      </c>
      <c r="J321" s="58">
        <v>16.38</v>
      </c>
      <c r="K321" s="58">
        <v>5.93</v>
      </c>
      <c r="L321" s="58">
        <v>9.93</v>
      </c>
      <c r="M321" s="59">
        <f t="shared" si="73"/>
        <v>16.354999999999997</v>
      </c>
      <c r="N321" s="59">
        <f t="shared" si="73"/>
        <v>5.97</v>
      </c>
      <c r="O321" s="59">
        <f t="shared" si="73"/>
        <v>9.1499999999999986</v>
      </c>
      <c r="P321" s="60">
        <f t="shared" si="63"/>
        <v>0.19053238728740318</v>
      </c>
      <c r="Q321" s="22">
        <f t="shared" si="64"/>
        <v>1.0715193052376047E-6</v>
      </c>
      <c r="R321" s="61">
        <f t="shared" si="65"/>
        <v>4.5519860085394723E-9</v>
      </c>
      <c r="S321" s="22">
        <f t="shared" si="66"/>
        <v>2.0720576621939118E-17</v>
      </c>
      <c r="T321" s="62">
        <v>298</v>
      </c>
      <c r="U321" s="59">
        <f t="shared" si="67"/>
        <v>289.35500000000002</v>
      </c>
      <c r="V321" s="63">
        <f t="shared" si="68"/>
        <v>0.50389520594230652</v>
      </c>
      <c r="W321" s="64">
        <f t="shared" si="69"/>
        <v>3.1907678387458196</v>
      </c>
      <c r="X321" s="65">
        <f t="shared" si="59"/>
        <v>-1.1853912761080439E-7</v>
      </c>
      <c r="Y321" s="66">
        <f t="shared" si="60"/>
        <v>-1.1837645884528705E-7</v>
      </c>
      <c r="Z321" s="66">
        <f t="shared" si="61"/>
        <v>-1.183766820722317E-7</v>
      </c>
      <c r="AA321" s="67">
        <f t="shared" si="62"/>
        <v>-1.1821423592099964E-7</v>
      </c>
      <c r="AB321" s="68">
        <f t="shared" si="71"/>
        <v>4.3190604938946514E-4</v>
      </c>
      <c r="AC321" s="69"/>
      <c r="AD321" s="70">
        <f t="shared" si="70"/>
        <v>4.3190604938946517</v>
      </c>
      <c r="AE321" s="70"/>
      <c r="AF321" s="74"/>
      <c r="AG321" s="71">
        <v>3150</v>
      </c>
    </row>
    <row r="322" spans="5:33">
      <c r="E322" s="73">
        <v>0.54993055555555559</v>
      </c>
      <c r="G322" s="58">
        <v>16.34</v>
      </c>
      <c r="H322" s="58">
        <v>6.01</v>
      </c>
      <c r="I322" s="58">
        <v>8.35</v>
      </c>
      <c r="J322" s="58">
        <v>16.39</v>
      </c>
      <c r="K322" s="58">
        <v>5.93</v>
      </c>
      <c r="L322" s="58">
        <v>9.9700000000000006</v>
      </c>
      <c r="M322" s="59">
        <f t="shared" si="73"/>
        <v>16.365000000000002</v>
      </c>
      <c r="N322" s="59">
        <f t="shared" si="73"/>
        <v>5.97</v>
      </c>
      <c r="O322" s="59">
        <f t="shared" si="73"/>
        <v>9.16</v>
      </c>
      <c r="P322" s="60">
        <f t="shared" si="63"/>
        <v>0.19077410051877694</v>
      </c>
      <c r="Q322" s="22">
        <f t="shared" si="64"/>
        <v>1.0715193052376047E-6</v>
      </c>
      <c r="R322" s="61">
        <f t="shared" si="65"/>
        <v>4.5557702810600314E-9</v>
      </c>
      <c r="S322" s="22">
        <f t="shared" si="66"/>
        <v>2.0755042853789799E-17</v>
      </c>
      <c r="T322" s="62">
        <v>298</v>
      </c>
      <c r="U322" s="59">
        <f t="shared" si="67"/>
        <v>289.36500000000001</v>
      </c>
      <c r="V322" s="63">
        <f t="shared" si="68"/>
        <v>0.50329493752636167</v>
      </c>
      <c r="W322" s="64">
        <f t="shared" si="69"/>
        <v>3.1863607044176416</v>
      </c>
      <c r="X322" s="65">
        <f t="shared" si="59"/>
        <v>-1.1872507474283851E-7</v>
      </c>
      <c r="Y322" s="66">
        <f t="shared" si="60"/>
        <v>-1.1856144676352614E-7</v>
      </c>
      <c r="Z322" s="66">
        <f t="shared" si="61"/>
        <v>-1.1856167227709747E-7</v>
      </c>
      <c r="AA322" s="67">
        <f t="shared" si="62"/>
        <v>-1.1839826918974676E-7</v>
      </c>
      <c r="AB322" s="68">
        <f t="shared" si="71"/>
        <v>4.3072228331385374E-4</v>
      </c>
      <c r="AC322" s="69"/>
      <c r="AD322" s="70">
        <f t="shared" si="70"/>
        <v>4.3072228331385372</v>
      </c>
      <c r="AE322" s="70"/>
      <c r="AF322" s="74"/>
      <c r="AG322" s="71">
        <v>3160</v>
      </c>
    </row>
    <row r="323" spans="5:33">
      <c r="E323" s="73">
        <v>0.55004629629629631</v>
      </c>
      <c r="G323" s="58">
        <v>16.34</v>
      </c>
      <c r="H323" s="58">
        <v>6.01</v>
      </c>
      <c r="I323" s="58">
        <v>8.3699999999999992</v>
      </c>
      <c r="J323" s="58">
        <v>16.39</v>
      </c>
      <c r="K323" s="58">
        <v>5.93</v>
      </c>
      <c r="L323" s="58">
        <v>9.99</v>
      </c>
      <c r="M323" s="59">
        <f t="shared" si="73"/>
        <v>16.365000000000002</v>
      </c>
      <c r="N323" s="59">
        <f t="shared" si="73"/>
        <v>5.97</v>
      </c>
      <c r="O323" s="59">
        <f t="shared" si="73"/>
        <v>9.18</v>
      </c>
      <c r="P323" s="60">
        <f t="shared" si="63"/>
        <v>0.19119063785615417</v>
      </c>
      <c r="Q323" s="22">
        <f t="shared" si="64"/>
        <v>1.0715193052376047E-6</v>
      </c>
      <c r="R323" s="61">
        <f t="shared" si="65"/>
        <v>4.5557702810600314E-9</v>
      </c>
      <c r="S323" s="22">
        <f t="shared" si="66"/>
        <v>2.0755042853789799E-17</v>
      </c>
      <c r="T323" s="62">
        <v>298</v>
      </c>
      <c r="U323" s="59">
        <f t="shared" si="67"/>
        <v>289.36500000000001</v>
      </c>
      <c r="V323" s="63">
        <f t="shared" si="68"/>
        <v>0.50329493752636167</v>
      </c>
      <c r="W323" s="64">
        <f t="shared" si="69"/>
        <v>3.1863607044176416</v>
      </c>
      <c r="X323" s="65">
        <f t="shared" si="59"/>
        <v>-1.1865678090246968E-7</v>
      </c>
      <c r="Y323" s="66">
        <f t="shared" si="60"/>
        <v>-1.1849288998552886E-7</v>
      </c>
      <c r="Z323" s="66">
        <f t="shared" si="61"/>
        <v>-1.184931163546622E-7</v>
      </c>
      <c r="AA323" s="67">
        <f t="shared" si="62"/>
        <v>-1.183294511815243E-7</v>
      </c>
      <c r="AB323" s="68">
        <f t="shared" si="71"/>
        <v>4.295366673438307E-4</v>
      </c>
      <c r="AC323" s="69"/>
      <c r="AD323" s="70">
        <f t="shared" si="70"/>
        <v>4.2953666734383074</v>
      </c>
      <c r="AE323" s="70"/>
      <c r="AF323" s="74"/>
      <c r="AG323" s="71">
        <v>3170</v>
      </c>
    </row>
    <row r="324" spans="5:33">
      <c r="E324" s="73">
        <v>0.55016203703703703</v>
      </c>
      <c r="G324" s="58">
        <v>16.36</v>
      </c>
      <c r="H324" s="58">
        <v>6.01</v>
      </c>
      <c r="I324" s="58">
        <v>8.34</v>
      </c>
      <c r="J324" s="58">
        <v>16.41</v>
      </c>
      <c r="K324" s="58">
        <v>5.93</v>
      </c>
      <c r="L324" s="58">
        <v>9.9700000000000006</v>
      </c>
      <c r="M324" s="59">
        <f t="shared" si="73"/>
        <v>16.384999999999998</v>
      </c>
      <c r="N324" s="59">
        <f t="shared" si="73"/>
        <v>5.97</v>
      </c>
      <c r="O324" s="59">
        <f t="shared" si="73"/>
        <v>9.1550000000000011</v>
      </c>
      <c r="P324" s="60">
        <f t="shared" si="63"/>
        <v>0.19073692711644133</v>
      </c>
      <c r="Q324" s="22">
        <f t="shared" si="64"/>
        <v>1.0715193052376047E-6</v>
      </c>
      <c r="R324" s="61">
        <f t="shared" si="65"/>
        <v>4.5633482668289708E-9</v>
      </c>
      <c r="S324" s="22">
        <f t="shared" si="66"/>
        <v>2.0824147404370972E-17</v>
      </c>
      <c r="T324" s="62">
        <v>298</v>
      </c>
      <c r="U324" s="59">
        <f t="shared" si="67"/>
        <v>289.38499999999999</v>
      </c>
      <c r="V324" s="63">
        <f t="shared" si="68"/>
        <v>0.50209452515187025</v>
      </c>
      <c r="W324" s="64">
        <f t="shared" si="69"/>
        <v>3.177565599551857</v>
      </c>
      <c r="X324" s="65">
        <f t="shared" si="59"/>
        <v>-1.1876952449734188E-7</v>
      </c>
      <c r="Y324" s="66">
        <f t="shared" si="60"/>
        <v>-1.1860486775928092E-7</v>
      </c>
      <c r="Z324" s="66">
        <f t="shared" si="61"/>
        <v>-1.186050960319923E-7</v>
      </c>
      <c r="AA324" s="67">
        <f t="shared" si="62"/>
        <v>-1.1844066693370863E-7</v>
      </c>
      <c r="AB324" s="68">
        <f t="shared" si="71"/>
        <v>4.2835173693589007E-4</v>
      </c>
      <c r="AC324" s="69"/>
      <c r="AD324" s="70">
        <f t="shared" si="70"/>
        <v>4.2835173693589006</v>
      </c>
      <c r="AE324" s="70"/>
      <c r="AF324" s="74"/>
      <c r="AG324" s="71">
        <v>3180</v>
      </c>
    </row>
    <row r="325" spans="5:33">
      <c r="E325" s="73">
        <v>0.55027777777777775</v>
      </c>
      <c r="G325" s="58">
        <v>16.36</v>
      </c>
      <c r="H325" s="58">
        <v>6.01</v>
      </c>
      <c r="I325" s="58">
        <v>8.3699999999999992</v>
      </c>
      <c r="J325" s="58">
        <v>16.41</v>
      </c>
      <c r="K325" s="58">
        <v>5.93</v>
      </c>
      <c r="L325" s="58">
        <v>9.9499999999999993</v>
      </c>
      <c r="M325" s="59">
        <f t="shared" si="73"/>
        <v>16.384999999999998</v>
      </c>
      <c r="N325" s="59">
        <f t="shared" si="73"/>
        <v>5.97</v>
      </c>
      <c r="O325" s="59">
        <f t="shared" si="73"/>
        <v>9.16</v>
      </c>
      <c r="P325" s="60">
        <f t="shared" si="63"/>
        <v>0.19084109802147484</v>
      </c>
      <c r="Q325" s="22">
        <f t="shared" si="64"/>
        <v>1.0715193052376047E-6</v>
      </c>
      <c r="R325" s="61">
        <f t="shared" si="65"/>
        <v>4.5633482668289708E-9</v>
      </c>
      <c r="S325" s="22">
        <f t="shared" si="66"/>
        <v>2.0824147404370972E-17</v>
      </c>
      <c r="T325" s="62">
        <v>298</v>
      </c>
      <c r="U325" s="59">
        <f t="shared" si="67"/>
        <v>289.38499999999999</v>
      </c>
      <c r="V325" s="63">
        <f t="shared" si="68"/>
        <v>0.50209452515187025</v>
      </c>
      <c r="W325" s="64">
        <f t="shared" si="69"/>
        <v>3.177565599551857</v>
      </c>
      <c r="X325" s="65">
        <f t="shared" si="59"/>
        <v>-1.1850535347329424E-7</v>
      </c>
      <c r="Y325" s="66">
        <f t="shared" si="60"/>
        <v>-1.1834097324288426E-7</v>
      </c>
      <c r="Z325" s="66">
        <f t="shared" si="61"/>
        <v>-1.1834120125671955E-7</v>
      </c>
      <c r="AA325" s="67">
        <f t="shared" si="62"/>
        <v>-1.1817704840758332E-7</v>
      </c>
      <c r="AB325" s="68">
        <f t="shared" si="71"/>
        <v>4.271656867375341E-4</v>
      </c>
      <c r="AC325" s="69"/>
      <c r="AD325" s="70">
        <f t="shared" si="70"/>
        <v>4.2716568673753414</v>
      </c>
      <c r="AE325" s="70"/>
      <c r="AF325" s="74"/>
      <c r="AG325" s="71">
        <v>3190</v>
      </c>
    </row>
    <row r="326" spans="5:33">
      <c r="E326" s="73">
        <v>0.55039351851851848</v>
      </c>
      <c r="G326" s="58">
        <v>16.37</v>
      </c>
      <c r="H326" s="58">
        <v>6.01</v>
      </c>
      <c r="I326" s="58">
        <v>8.3699999999999992</v>
      </c>
      <c r="J326" s="58">
        <v>16.420000000000002</v>
      </c>
      <c r="K326" s="58">
        <v>5.93</v>
      </c>
      <c r="L326" s="58">
        <v>9.9600000000000009</v>
      </c>
      <c r="M326" s="59">
        <f t="shared" si="73"/>
        <v>16.395000000000003</v>
      </c>
      <c r="N326" s="59">
        <f t="shared" si="73"/>
        <v>5.97</v>
      </c>
      <c r="O326" s="59">
        <f t="shared" si="73"/>
        <v>9.1649999999999991</v>
      </c>
      <c r="P326" s="60">
        <f t="shared" si="63"/>
        <v>0.19097880362245545</v>
      </c>
      <c r="Q326" s="22">
        <f t="shared" si="64"/>
        <v>1.0715193052376047E-6</v>
      </c>
      <c r="R326" s="61">
        <f t="shared" si="65"/>
        <v>4.5671419853104207E-9</v>
      </c>
      <c r="S326" s="22">
        <f t="shared" si="66"/>
        <v>2.085878591398521E-17</v>
      </c>
      <c r="T326" s="62">
        <v>298</v>
      </c>
      <c r="U326" s="59">
        <f t="shared" si="67"/>
        <v>289.39499999999998</v>
      </c>
      <c r="V326" s="63">
        <f t="shared" si="68"/>
        <v>0.50149438118472489</v>
      </c>
      <c r="W326" s="64">
        <f t="shared" si="69"/>
        <v>3.1731776096323623</v>
      </c>
      <c r="X326" s="65">
        <f t="shared" ref="X326:X389" si="74">-($B$2/W326)*P326*S326*AB326</f>
        <v>-1.186228469108628E-7</v>
      </c>
      <c r="Y326" s="66">
        <f t="shared" ref="Y326:Y389" si="75">-(AB326+(5*X326))*$B$2*S326*P326/W326</f>
        <v>-1.1845768299889975E-7</v>
      </c>
      <c r="Z326" s="66">
        <f t="shared" ref="Z326:Z389" si="76">-(AB326+5*Y326)*$B$2*P326*S326/W326</f>
        <v>-1.1845791296402474E-7</v>
      </c>
      <c r="AA326" s="67">
        <f t="shared" ref="AA326:AA389" si="77">-(AB326+(10*Z326))*$B$2*P326*S326/W326</f>
        <v>-1.1829297837680517E-7</v>
      </c>
      <c r="AB326" s="68">
        <f t="shared" si="71"/>
        <v>4.2598227548606732E-4</v>
      </c>
      <c r="AC326" s="69"/>
      <c r="AD326" s="70">
        <f t="shared" si="70"/>
        <v>4.2598227548606733</v>
      </c>
      <c r="AE326" s="70"/>
      <c r="AF326" s="74"/>
      <c r="AG326" s="71">
        <v>3200</v>
      </c>
    </row>
    <row r="327" spans="5:33">
      <c r="E327" s="73">
        <v>0.5505092592592592</v>
      </c>
      <c r="G327" s="58">
        <v>16.38</v>
      </c>
      <c r="H327" s="58">
        <v>6.01</v>
      </c>
      <c r="I327" s="58">
        <v>8.41</v>
      </c>
      <c r="J327" s="58">
        <v>16.43</v>
      </c>
      <c r="K327" s="58">
        <v>5.93</v>
      </c>
      <c r="L327" s="58">
        <v>9.89</v>
      </c>
      <c r="M327" s="59">
        <f t="shared" si="73"/>
        <v>16.405000000000001</v>
      </c>
      <c r="N327" s="59">
        <f t="shared" si="73"/>
        <v>5.97</v>
      </c>
      <c r="O327" s="59">
        <f t="shared" si="73"/>
        <v>9.15</v>
      </c>
      <c r="P327" s="60">
        <f t="shared" ref="P327:P390" si="78">((O327/32000)*(1/((-0.026*M327+1.9067)/1000)))/1.013</f>
        <v>0.1906997275952555</v>
      </c>
      <c r="Q327" s="22">
        <f t="shared" ref="Q327:Q390" si="79">POWER(10, -N327)</f>
        <v>1.0715193052376047E-6</v>
      </c>
      <c r="R327" s="61">
        <f t="shared" ref="R327:R390" si="80">(0.00000000000001*(0.1253*EXP(0.0831*M327)))/Q327</f>
        <v>4.5709388576821856E-9</v>
      </c>
      <c r="S327" s="22">
        <f t="shared" ref="S327:S390" si="81">POWER(R327, 2)</f>
        <v>2.0893482040668923E-17</v>
      </c>
      <c r="T327" s="62">
        <v>298</v>
      </c>
      <c r="U327" s="59">
        <f t="shared" ref="U327:U368" si="82">273+M327</f>
        <v>289.40499999999997</v>
      </c>
      <c r="V327" s="63">
        <f t="shared" ref="V327:V368" si="83">((1/U327)-(1/298))*5026</f>
        <v>0.5008942786919125</v>
      </c>
      <c r="W327" s="64">
        <f t="shared" ref="W327:W368" si="84">POWER(10,V327)</f>
        <v>3.1687959818260931</v>
      </c>
      <c r="X327" s="65">
        <f t="shared" si="74"/>
        <v>-1.1848019807660778E-7</v>
      </c>
      <c r="Y327" s="66">
        <f t="shared" si="75"/>
        <v>-1.1831497169436383E-7</v>
      </c>
      <c r="Z327" s="66">
        <f t="shared" si="76"/>
        <v>-1.1831520211056697E-7</v>
      </c>
      <c r="AA327" s="67">
        <f t="shared" si="77"/>
        <v>-1.1815020550187308E-7</v>
      </c>
      <c r="AB327" s="68">
        <f t="shared" si="71"/>
        <v>4.2479769712404478E-4</v>
      </c>
      <c r="AC327" s="69"/>
      <c r="AD327" s="70">
        <f t="shared" ref="AD327:AD390" si="85">AB327*10000</f>
        <v>4.2479769712404476</v>
      </c>
      <c r="AE327" s="70"/>
      <c r="AF327" s="74"/>
      <c r="AG327" s="71">
        <v>3210</v>
      </c>
    </row>
    <row r="328" spans="5:33">
      <c r="E328" s="73">
        <v>0.55062500000000003</v>
      </c>
      <c r="G328" s="58">
        <v>16.38</v>
      </c>
      <c r="H328" s="58">
        <v>6.01</v>
      </c>
      <c r="I328" s="58">
        <v>8.4</v>
      </c>
      <c r="J328" s="58">
        <v>16.43</v>
      </c>
      <c r="K328" s="58">
        <v>5.93</v>
      </c>
      <c r="L328" s="58">
        <v>9.91</v>
      </c>
      <c r="M328" s="59">
        <f t="shared" si="73"/>
        <v>16.405000000000001</v>
      </c>
      <c r="N328" s="59">
        <f t="shared" si="73"/>
        <v>5.97</v>
      </c>
      <c r="O328" s="59">
        <f t="shared" si="73"/>
        <v>9.1550000000000011</v>
      </c>
      <c r="P328" s="60">
        <f t="shared" si="78"/>
        <v>0.19080393509667368</v>
      </c>
      <c r="Q328" s="22">
        <f t="shared" si="79"/>
        <v>1.0715193052376047E-6</v>
      </c>
      <c r="R328" s="61">
        <f t="shared" si="80"/>
        <v>4.5709388576821856E-9</v>
      </c>
      <c r="S328" s="22">
        <f t="shared" si="81"/>
        <v>2.0893482040668923E-17</v>
      </c>
      <c r="T328" s="62">
        <v>298</v>
      </c>
      <c r="U328" s="59">
        <f t="shared" si="82"/>
        <v>289.40499999999997</v>
      </c>
      <c r="V328" s="63">
        <f t="shared" si="83"/>
        <v>0.5008942786919125</v>
      </c>
      <c r="W328" s="64">
        <f t="shared" si="84"/>
        <v>3.1687959818260931</v>
      </c>
      <c r="X328" s="65">
        <f t="shared" si="74"/>
        <v>-1.1821476867033291E-7</v>
      </c>
      <c r="Y328" s="66">
        <f t="shared" si="75"/>
        <v>-1.1804982235689822E-7</v>
      </c>
      <c r="Z328" s="66">
        <f t="shared" si="76"/>
        <v>-1.1805005250822889E-7</v>
      </c>
      <c r="AA328" s="67">
        <f t="shared" si="77"/>
        <v>-1.1788533570385976E-7</v>
      </c>
      <c r="AB328" s="68">
        <f t="shared" ref="AB328:AB391" si="86">AB327+10*(0.166666666666666*(X327+2*Y327+2*Z327+AA327))</f>
        <v>4.2361454587206418E-4</v>
      </c>
      <c r="AC328" s="69"/>
      <c r="AD328" s="70">
        <f t="shared" si="85"/>
        <v>4.2361454587206415</v>
      </c>
      <c r="AE328" s="70"/>
      <c r="AF328" s="74"/>
      <c r="AG328" s="71">
        <v>3220</v>
      </c>
    </row>
    <row r="329" spans="5:33">
      <c r="E329" s="73">
        <v>0.55074074074074075</v>
      </c>
      <c r="G329" s="58">
        <v>16.39</v>
      </c>
      <c r="H329" s="58">
        <v>6.01</v>
      </c>
      <c r="I329" s="58">
        <v>8.4</v>
      </c>
      <c r="J329" s="58">
        <v>16.440000000000001</v>
      </c>
      <c r="K329" s="58">
        <v>5.93</v>
      </c>
      <c r="L329" s="58">
        <v>9.9</v>
      </c>
      <c r="M329" s="59">
        <f t="shared" si="73"/>
        <v>16.414999999999999</v>
      </c>
      <c r="N329" s="59">
        <f t="shared" si="73"/>
        <v>5.97</v>
      </c>
      <c r="O329" s="59">
        <f t="shared" si="73"/>
        <v>9.15</v>
      </c>
      <c r="P329" s="60">
        <f t="shared" si="78"/>
        <v>0.19073323093611727</v>
      </c>
      <c r="Q329" s="22">
        <f t="shared" si="79"/>
        <v>1.0715193052376047E-6</v>
      </c>
      <c r="R329" s="61">
        <f t="shared" si="80"/>
        <v>4.5747388865662402E-9</v>
      </c>
      <c r="S329" s="22">
        <f t="shared" si="81"/>
        <v>2.0928235880261324E-17</v>
      </c>
      <c r="T329" s="62">
        <v>298</v>
      </c>
      <c r="U329" s="59">
        <f t="shared" si="82"/>
        <v>289.41500000000002</v>
      </c>
      <c r="V329" s="63">
        <f t="shared" si="83"/>
        <v>0.50029421766913029</v>
      </c>
      <c r="W329" s="64">
        <f t="shared" si="84"/>
        <v>3.1644207064803842</v>
      </c>
      <c r="X329" s="65">
        <f t="shared" si="74"/>
        <v>-1.1820087246191747E-7</v>
      </c>
      <c r="Y329" s="66">
        <f t="shared" si="75"/>
        <v>-1.1803550408809387E-7</v>
      </c>
      <c r="Z329" s="66">
        <f t="shared" si="76"/>
        <v>-1.180357354459383E-7</v>
      </c>
      <c r="AA329" s="67">
        <f t="shared" si="77"/>
        <v>-1.1787059778259893E-7</v>
      </c>
      <c r="AB329" s="68">
        <f t="shared" si="86"/>
        <v>4.2243404611522347E-4</v>
      </c>
      <c r="AC329" s="69"/>
      <c r="AD329" s="70">
        <f t="shared" si="85"/>
        <v>4.2243404611522344</v>
      </c>
      <c r="AE329" s="70"/>
      <c r="AF329" s="74"/>
      <c r="AG329" s="71">
        <v>3230</v>
      </c>
    </row>
    <row r="330" spans="5:33">
      <c r="E330" s="73">
        <v>0.55085648148148147</v>
      </c>
      <c r="G330" s="58">
        <v>16.399999999999999</v>
      </c>
      <c r="H330" s="58">
        <v>6.01</v>
      </c>
      <c r="I330" s="58">
        <v>8.3800000000000008</v>
      </c>
      <c r="J330" s="58">
        <v>16.45</v>
      </c>
      <c r="K330" s="58">
        <v>5.93</v>
      </c>
      <c r="L330" s="58">
        <v>9.89</v>
      </c>
      <c r="M330" s="59">
        <f t="shared" si="73"/>
        <v>16.424999999999997</v>
      </c>
      <c r="N330" s="59">
        <f t="shared" si="73"/>
        <v>5.97</v>
      </c>
      <c r="O330" s="59">
        <f t="shared" si="73"/>
        <v>9.1350000000000016</v>
      </c>
      <c r="P330" s="60">
        <f t="shared" si="78"/>
        <v>0.19045401368063186</v>
      </c>
      <c r="Q330" s="22">
        <f t="shared" si="79"/>
        <v>1.0715193052376047E-6</v>
      </c>
      <c r="R330" s="61">
        <f t="shared" si="80"/>
        <v>4.5785420745867381E-9</v>
      </c>
      <c r="S330" s="22">
        <f t="shared" si="81"/>
        <v>2.0963047528761033E-17</v>
      </c>
      <c r="T330" s="62">
        <v>298</v>
      </c>
      <c r="U330" s="59">
        <f t="shared" si="82"/>
        <v>289.42500000000001</v>
      </c>
      <c r="V330" s="63">
        <f t="shared" si="83"/>
        <v>0.4996941981120866</v>
      </c>
      <c r="W330" s="64">
        <f t="shared" si="84"/>
        <v>3.1600517739579312</v>
      </c>
      <c r="X330" s="65">
        <f t="shared" si="74"/>
        <v>-1.1805681646198277E-7</v>
      </c>
      <c r="Y330" s="66">
        <f t="shared" si="75"/>
        <v>-1.1789138868936687E-7</v>
      </c>
      <c r="Z330" s="66">
        <f t="shared" si="76"/>
        <v>-1.1789162049595601E-7</v>
      </c>
      <c r="AA330" s="67">
        <f t="shared" si="77"/>
        <v>-1.1772642388028871E-7</v>
      </c>
      <c r="AB330" s="68">
        <f t="shared" si="86"/>
        <v>4.2125368953303583E-4</v>
      </c>
      <c r="AC330" s="69"/>
      <c r="AD330" s="70">
        <f t="shared" si="85"/>
        <v>4.2125368953303584</v>
      </c>
      <c r="AE330" s="70"/>
      <c r="AF330" s="74"/>
      <c r="AG330" s="71">
        <v>3240</v>
      </c>
    </row>
    <row r="331" spans="5:33">
      <c r="E331" s="73">
        <v>0.5509722222222222</v>
      </c>
      <c r="G331" s="58">
        <v>16.41</v>
      </c>
      <c r="H331" s="58">
        <v>6.01</v>
      </c>
      <c r="I331" s="58">
        <v>8.3699999999999992</v>
      </c>
      <c r="J331" s="58">
        <v>16.46</v>
      </c>
      <c r="K331" s="58">
        <v>5.93</v>
      </c>
      <c r="L331" s="58">
        <v>9.9</v>
      </c>
      <c r="M331" s="59">
        <f t="shared" si="73"/>
        <v>16.435000000000002</v>
      </c>
      <c r="N331" s="59">
        <f t="shared" si="73"/>
        <v>5.97</v>
      </c>
      <c r="O331" s="59">
        <f t="shared" si="73"/>
        <v>9.1349999999999998</v>
      </c>
      <c r="P331" s="60">
        <f t="shared" si="78"/>
        <v>0.19048748561403478</v>
      </c>
      <c r="Q331" s="22">
        <f t="shared" si="79"/>
        <v>1.0715193052376047E-6</v>
      </c>
      <c r="R331" s="61">
        <f t="shared" si="80"/>
        <v>4.5823484243700142E-9</v>
      </c>
      <c r="S331" s="22">
        <f t="shared" si="81"/>
        <v>2.0997917082326351E-17</v>
      </c>
      <c r="T331" s="62">
        <v>298</v>
      </c>
      <c r="U331" s="59">
        <f t="shared" si="82"/>
        <v>289.435</v>
      </c>
      <c r="V331" s="63">
        <f t="shared" si="83"/>
        <v>0.49909422001648074</v>
      </c>
      <c r="W331" s="64">
        <f t="shared" si="84"/>
        <v>3.1556891746366138</v>
      </c>
      <c r="X331" s="65">
        <f t="shared" si="74"/>
        <v>-1.1810602360250673E-7</v>
      </c>
      <c r="Y331" s="66">
        <f t="shared" si="75"/>
        <v>-1.179399932470656E-7</v>
      </c>
      <c r="Z331" s="66">
        <f t="shared" si="76"/>
        <v>-1.1794022664819185E-7</v>
      </c>
      <c r="AA331" s="67">
        <f t="shared" si="77"/>
        <v>-1.1777442903765862E-7</v>
      </c>
      <c r="AB331" s="68">
        <f t="shared" si="86"/>
        <v>4.2007477410184761E-4</v>
      </c>
      <c r="AC331" s="69"/>
      <c r="AD331" s="70">
        <f t="shared" si="85"/>
        <v>4.2007477410184757</v>
      </c>
      <c r="AE331" s="70"/>
      <c r="AF331" s="74"/>
      <c r="AG331" s="71">
        <v>3250</v>
      </c>
    </row>
    <row r="332" spans="5:33">
      <c r="E332" s="73">
        <v>0.55108796296296292</v>
      </c>
      <c r="G332" s="58">
        <v>16.420000000000002</v>
      </c>
      <c r="H332" s="58">
        <v>6.01</v>
      </c>
      <c r="I332" s="58">
        <v>8.35</v>
      </c>
      <c r="J332" s="58">
        <v>16.47</v>
      </c>
      <c r="K332" s="58">
        <v>5.93</v>
      </c>
      <c r="L332" s="58">
        <v>9.91</v>
      </c>
      <c r="M332" s="59">
        <f t="shared" si="73"/>
        <v>16.445</v>
      </c>
      <c r="N332" s="59">
        <f t="shared" si="73"/>
        <v>5.97</v>
      </c>
      <c r="O332" s="59">
        <f t="shared" si="73"/>
        <v>9.129999999999999</v>
      </c>
      <c r="P332" s="60">
        <f t="shared" si="78"/>
        <v>0.19041668854338206</v>
      </c>
      <c r="Q332" s="22">
        <f t="shared" si="79"/>
        <v>1.0715193052376047E-6</v>
      </c>
      <c r="R332" s="61">
        <f t="shared" si="80"/>
        <v>4.5861579385445787E-9</v>
      </c>
      <c r="S332" s="22">
        <f t="shared" si="81"/>
        <v>2.1032844637275459E-17</v>
      </c>
      <c r="T332" s="62">
        <v>298</v>
      </c>
      <c r="U332" s="59">
        <f t="shared" si="82"/>
        <v>289.44499999999999</v>
      </c>
      <c r="V332" s="63">
        <f t="shared" si="83"/>
        <v>0.49849428337801455</v>
      </c>
      <c r="W332" s="64">
        <f t="shared" si="84"/>
        <v>3.1513328989095557</v>
      </c>
      <c r="X332" s="65">
        <f t="shared" si="74"/>
        <v>-1.1808950477982207E-7</v>
      </c>
      <c r="Y332" s="66">
        <f t="shared" si="75"/>
        <v>-1.1792305353625609E-7</v>
      </c>
      <c r="Z332" s="66">
        <f t="shared" si="76"/>
        <v>-1.1792328815504406E-7</v>
      </c>
      <c r="AA332" s="67">
        <f t="shared" si="77"/>
        <v>-1.1775707086885947E-7</v>
      </c>
      <c r="AB332" s="68">
        <f t="shared" si="86"/>
        <v>4.1889537261446312E-4</v>
      </c>
      <c r="AC332" s="69"/>
      <c r="AD332" s="70">
        <f t="shared" si="85"/>
        <v>4.1889537261446312</v>
      </c>
      <c r="AE332" s="70"/>
      <c r="AF332" s="74"/>
      <c r="AG332" s="71">
        <v>3260</v>
      </c>
    </row>
    <row r="333" spans="5:33">
      <c r="E333" s="73">
        <v>0.55120370370370364</v>
      </c>
      <c r="G333" s="58">
        <v>16.420000000000002</v>
      </c>
      <c r="H333" s="58">
        <v>6.01</v>
      </c>
      <c r="I333" s="58">
        <v>8.3800000000000008</v>
      </c>
      <c r="J333" s="58">
        <v>16.47</v>
      </c>
      <c r="K333" s="58">
        <v>5.93</v>
      </c>
      <c r="L333" s="58">
        <v>9.9</v>
      </c>
      <c r="M333" s="59">
        <f t="shared" si="73"/>
        <v>16.445</v>
      </c>
      <c r="N333" s="59">
        <f t="shared" si="73"/>
        <v>5.97</v>
      </c>
      <c r="O333" s="59">
        <f t="shared" si="73"/>
        <v>9.14</v>
      </c>
      <c r="P333" s="60">
        <f t="shared" si="78"/>
        <v>0.19062525008614595</v>
      </c>
      <c r="Q333" s="22">
        <f t="shared" si="79"/>
        <v>1.0715193052376047E-6</v>
      </c>
      <c r="R333" s="61">
        <f t="shared" si="80"/>
        <v>4.5861579385445787E-9</v>
      </c>
      <c r="S333" s="22">
        <f t="shared" si="81"/>
        <v>2.1032844637275459E-17</v>
      </c>
      <c r="T333" s="62">
        <v>298</v>
      </c>
      <c r="U333" s="59">
        <f t="shared" si="82"/>
        <v>289.44499999999999</v>
      </c>
      <c r="V333" s="63">
        <f t="shared" si="83"/>
        <v>0.49849428337801455</v>
      </c>
      <c r="W333" s="64">
        <f t="shared" si="84"/>
        <v>3.1513328989095557</v>
      </c>
      <c r="X333" s="65">
        <f t="shared" si="74"/>
        <v>-1.1788604926169786E-7</v>
      </c>
      <c r="Y333" s="66">
        <f t="shared" si="75"/>
        <v>-1.1771970279740562E-7</v>
      </c>
      <c r="Z333" s="66">
        <f t="shared" si="76"/>
        <v>-1.1771993752531751E-7</v>
      </c>
      <c r="AA333" s="67">
        <f t="shared" si="77"/>
        <v>-1.1755382512649812E-7</v>
      </c>
      <c r="AB333" s="68">
        <f t="shared" si="86"/>
        <v>4.1771614051607767E-4</v>
      </c>
      <c r="AC333" s="69"/>
      <c r="AD333" s="70">
        <f t="shared" si="85"/>
        <v>4.1771614051607768</v>
      </c>
      <c r="AE333" s="70"/>
      <c r="AF333" s="74"/>
      <c r="AG333" s="71">
        <v>3270</v>
      </c>
    </row>
    <row r="334" spans="5:33">
      <c r="E334" s="73">
        <v>0.55131944444444447</v>
      </c>
      <c r="G334" s="58">
        <v>16.43</v>
      </c>
      <c r="H334" s="58">
        <v>6.01</v>
      </c>
      <c r="I334" s="58">
        <v>8.4</v>
      </c>
      <c r="J334" s="58">
        <v>16.48</v>
      </c>
      <c r="K334" s="58">
        <v>5.93</v>
      </c>
      <c r="L334" s="58">
        <v>9.9499999999999993</v>
      </c>
      <c r="M334" s="59">
        <f t="shared" si="73"/>
        <v>16.454999999999998</v>
      </c>
      <c r="N334" s="59">
        <f t="shared" si="73"/>
        <v>5.97</v>
      </c>
      <c r="O334" s="59">
        <f t="shared" si="73"/>
        <v>9.1750000000000007</v>
      </c>
      <c r="P334" s="60">
        <f t="shared" si="78"/>
        <v>0.19138885762882474</v>
      </c>
      <c r="Q334" s="22">
        <f t="shared" si="79"/>
        <v>1.0715193052376047E-6</v>
      </c>
      <c r="R334" s="61">
        <f t="shared" si="80"/>
        <v>4.5899706197411374E-9</v>
      </c>
      <c r="S334" s="22">
        <f t="shared" si="81"/>
        <v>2.1067830290086843E-17</v>
      </c>
      <c r="T334" s="62">
        <v>298</v>
      </c>
      <c r="U334" s="59">
        <f t="shared" si="82"/>
        <v>289.45499999999998</v>
      </c>
      <c r="V334" s="63">
        <f t="shared" si="83"/>
        <v>0.49789438819239179</v>
      </c>
      <c r="W334" s="64">
        <f t="shared" si="84"/>
        <v>3.146982937185097</v>
      </c>
      <c r="X334" s="65">
        <f t="shared" si="74"/>
        <v>-1.1838445592348161E-7</v>
      </c>
      <c r="Y334" s="66">
        <f t="shared" si="75"/>
        <v>-1.1821622580147246E-7</v>
      </c>
      <c r="Z334" s="66">
        <f t="shared" si="76"/>
        <v>-1.1821646486473233E-7</v>
      </c>
      <c r="AA334" s="67">
        <f t="shared" si="77"/>
        <v>-1.1804847312654181E-7</v>
      </c>
      <c r="AB334" s="68">
        <f t="shared" si="86"/>
        <v>4.1653894192435491E-4</v>
      </c>
      <c r="AC334" s="69"/>
      <c r="AD334" s="70">
        <f t="shared" si="85"/>
        <v>4.1653894192435494</v>
      </c>
      <c r="AE334" s="70"/>
      <c r="AF334" s="74"/>
      <c r="AG334" s="71">
        <v>3280</v>
      </c>
    </row>
    <row r="335" spans="5:33">
      <c r="E335" s="73">
        <v>0.55143518518518519</v>
      </c>
      <c r="G335" s="58">
        <v>16.440000000000001</v>
      </c>
      <c r="H335" s="58">
        <v>6.01</v>
      </c>
      <c r="I335" s="58">
        <v>8.34</v>
      </c>
      <c r="J335" s="58">
        <v>16.489999999999998</v>
      </c>
      <c r="K335" s="58">
        <v>5.93</v>
      </c>
      <c r="L335" s="58">
        <v>9.91</v>
      </c>
      <c r="M335" s="59">
        <f t="shared" si="73"/>
        <v>16.465</v>
      </c>
      <c r="N335" s="59">
        <f t="shared" si="73"/>
        <v>5.97</v>
      </c>
      <c r="O335" s="59">
        <f t="shared" si="73"/>
        <v>9.125</v>
      </c>
      <c r="P335" s="60">
        <f t="shared" si="78"/>
        <v>0.19037933715300087</v>
      </c>
      <c r="Q335" s="22">
        <f t="shared" si="79"/>
        <v>1.0715193052376047E-6</v>
      </c>
      <c r="R335" s="61">
        <f t="shared" si="80"/>
        <v>4.5937864705925822E-9</v>
      </c>
      <c r="S335" s="22">
        <f t="shared" si="81"/>
        <v>2.1102874137399453E-17</v>
      </c>
      <c r="T335" s="62">
        <v>298</v>
      </c>
      <c r="U335" s="59">
        <f t="shared" si="82"/>
        <v>289.46499999999997</v>
      </c>
      <c r="V335" s="63">
        <f t="shared" si="83"/>
        <v>0.49729453445531635</v>
      </c>
      <c r="W335" s="64">
        <f t="shared" si="84"/>
        <v>3.1426392798867551</v>
      </c>
      <c r="X335" s="65">
        <f t="shared" si="74"/>
        <v>-1.1778369821978051E-7</v>
      </c>
      <c r="Y335" s="66">
        <f t="shared" si="75"/>
        <v>-1.1761669721848871E-7</v>
      </c>
      <c r="Z335" s="66">
        <f t="shared" si="76"/>
        <v>-1.1761693400282182E-7</v>
      </c>
      <c r="AA335" s="67">
        <f t="shared" si="77"/>
        <v>-1.1745016911440822E-7</v>
      </c>
      <c r="AB335" s="68">
        <f t="shared" si="86"/>
        <v>4.1535677807371751E-4</v>
      </c>
      <c r="AC335" s="69"/>
      <c r="AD335" s="70">
        <f t="shared" si="85"/>
        <v>4.1535677807371751</v>
      </c>
      <c r="AE335" s="70"/>
      <c r="AF335" s="74"/>
      <c r="AG335" s="71">
        <v>3290</v>
      </c>
    </row>
    <row r="336" spans="5:33">
      <c r="E336" s="73">
        <v>0.55155092592592592</v>
      </c>
      <c r="G336" s="58">
        <v>16.440000000000001</v>
      </c>
      <c r="H336" s="58">
        <v>6.01</v>
      </c>
      <c r="I336" s="58">
        <v>8.3800000000000008</v>
      </c>
      <c r="J336" s="58">
        <v>16.489999999999998</v>
      </c>
      <c r="K336" s="58">
        <v>5.93</v>
      </c>
      <c r="L336" s="58">
        <v>9.92</v>
      </c>
      <c r="M336" s="59">
        <f t="shared" si="73"/>
        <v>16.465</v>
      </c>
      <c r="N336" s="59">
        <f t="shared" si="73"/>
        <v>5.97</v>
      </c>
      <c r="O336" s="59">
        <f t="shared" si="73"/>
        <v>9.15</v>
      </c>
      <c r="P336" s="60">
        <f t="shared" si="78"/>
        <v>0.1909009243780776</v>
      </c>
      <c r="Q336" s="22">
        <f t="shared" si="79"/>
        <v>1.0715193052376047E-6</v>
      </c>
      <c r="R336" s="61">
        <f t="shared" si="80"/>
        <v>4.5937864705925822E-9</v>
      </c>
      <c r="S336" s="22">
        <f t="shared" si="81"/>
        <v>2.1102874137399453E-17</v>
      </c>
      <c r="T336" s="62">
        <v>298</v>
      </c>
      <c r="U336" s="59">
        <f t="shared" si="82"/>
        <v>289.46499999999997</v>
      </c>
      <c r="V336" s="63">
        <f t="shared" si="83"/>
        <v>0.49729453445531635</v>
      </c>
      <c r="W336" s="64">
        <f t="shared" si="84"/>
        <v>3.1426392798867551</v>
      </c>
      <c r="X336" s="65">
        <f t="shared" si="74"/>
        <v>-1.177719506244029E-7</v>
      </c>
      <c r="Y336" s="66">
        <f t="shared" si="75"/>
        <v>-1.1760450878822164E-7</v>
      </c>
      <c r="Z336" s="66">
        <f t="shared" si="76"/>
        <v>-1.1760474684803432E-7</v>
      </c>
      <c r="AA336" s="67">
        <f t="shared" si="77"/>
        <v>-1.1743754239474441E-7</v>
      </c>
      <c r="AB336" s="68">
        <f t="shared" si="86"/>
        <v>4.1418060952408951E-4</v>
      </c>
      <c r="AC336" s="69"/>
      <c r="AD336" s="70">
        <f t="shared" si="85"/>
        <v>4.141806095240895</v>
      </c>
      <c r="AE336" s="70"/>
      <c r="AF336" s="74"/>
      <c r="AG336" s="71">
        <v>3300</v>
      </c>
    </row>
    <row r="337" spans="5:33">
      <c r="E337" s="73">
        <v>0.55166666666666664</v>
      </c>
      <c r="G337" s="58">
        <v>16.45</v>
      </c>
      <c r="H337" s="58">
        <v>6.01</v>
      </c>
      <c r="I337" s="58">
        <v>8.34</v>
      </c>
      <c r="J337" s="58">
        <v>16.5</v>
      </c>
      <c r="K337" s="58">
        <v>5.93</v>
      </c>
      <c r="L337" s="58">
        <v>9.9499999999999993</v>
      </c>
      <c r="M337" s="59">
        <f t="shared" si="73"/>
        <v>16.475000000000001</v>
      </c>
      <c r="N337" s="59">
        <f t="shared" si="73"/>
        <v>5.97</v>
      </c>
      <c r="O337" s="59">
        <f t="shared" si="73"/>
        <v>9.1449999999999996</v>
      </c>
      <c r="P337" s="60">
        <f t="shared" si="78"/>
        <v>0.19083016266600955</v>
      </c>
      <c r="Q337" s="22">
        <f t="shared" si="79"/>
        <v>1.0715193052376047E-6</v>
      </c>
      <c r="R337" s="61">
        <f t="shared" si="80"/>
        <v>4.5976054937339878E-9</v>
      </c>
      <c r="S337" s="22">
        <f t="shared" si="81"/>
        <v>2.1137976276012945E-17</v>
      </c>
      <c r="T337" s="62">
        <v>298</v>
      </c>
      <c r="U337" s="59">
        <f t="shared" si="82"/>
        <v>289.47500000000002</v>
      </c>
      <c r="V337" s="63">
        <f t="shared" si="83"/>
        <v>0.49669472216248767</v>
      </c>
      <c r="W337" s="64">
        <f t="shared" si="84"/>
        <v>3.1383019174531657</v>
      </c>
      <c r="X337" s="65">
        <f t="shared" si="74"/>
        <v>-1.1775179980888033E-7</v>
      </c>
      <c r="Y337" s="66">
        <f t="shared" si="75"/>
        <v>-1.1758393863244995E-7</v>
      </c>
      <c r="Z337" s="66">
        <f t="shared" si="76"/>
        <v>-1.1758417792709004E-7</v>
      </c>
      <c r="AA337" s="67">
        <f t="shared" si="77"/>
        <v>-1.1741655536304639E-7</v>
      </c>
      <c r="AB337" s="68">
        <f t="shared" si="86"/>
        <v>4.130045628502701E-4</v>
      </c>
      <c r="AC337" s="69"/>
      <c r="AD337" s="70">
        <f t="shared" si="85"/>
        <v>4.1300456285027014</v>
      </c>
      <c r="AE337" s="70"/>
      <c r="AF337" s="74"/>
      <c r="AG337" s="71">
        <v>3310</v>
      </c>
    </row>
    <row r="338" spans="5:33">
      <c r="E338" s="73">
        <v>0.55178240740740736</v>
      </c>
      <c r="G338" s="58">
        <v>16.46</v>
      </c>
      <c r="H338" s="58">
        <v>6.01</v>
      </c>
      <c r="I338" s="58">
        <v>8.3800000000000008</v>
      </c>
      <c r="J338" s="58">
        <v>16.510000000000002</v>
      </c>
      <c r="K338" s="58">
        <v>5.93</v>
      </c>
      <c r="L338" s="58">
        <v>9.9499999999999993</v>
      </c>
      <c r="M338" s="59">
        <f t="shared" si="73"/>
        <v>16.484999999999999</v>
      </c>
      <c r="N338" s="59">
        <f t="shared" si="73"/>
        <v>5.97</v>
      </c>
      <c r="O338" s="59">
        <f t="shared" si="73"/>
        <v>9.1649999999999991</v>
      </c>
      <c r="P338" s="60">
        <f t="shared" si="78"/>
        <v>0.19128114678185473</v>
      </c>
      <c r="Q338" s="22">
        <f t="shared" si="79"/>
        <v>1.0715193052376047E-6</v>
      </c>
      <c r="R338" s="61">
        <f t="shared" si="80"/>
        <v>4.6014276918026236E-9</v>
      </c>
      <c r="S338" s="22">
        <f t="shared" si="81"/>
        <v>2.1173136802888021E-17</v>
      </c>
      <c r="T338" s="62">
        <v>298</v>
      </c>
      <c r="U338" s="59">
        <f t="shared" si="82"/>
        <v>289.48500000000001</v>
      </c>
      <c r="V338" s="63">
        <f t="shared" si="83"/>
        <v>0.49609495130962056</v>
      </c>
      <c r="W338" s="64">
        <f t="shared" si="84"/>
        <v>3.1339708403382018</v>
      </c>
      <c r="X338" s="65">
        <f t="shared" si="74"/>
        <v>-1.1805273438500152E-7</v>
      </c>
      <c r="Y338" s="66">
        <f t="shared" si="75"/>
        <v>-1.1788353239208926E-7</v>
      </c>
      <c r="Z338" s="66">
        <f t="shared" si="76"/>
        <v>-1.1788377490501836E-7</v>
      </c>
      <c r="AA338" s="67">
        <f t="shared" si="77"/>
        <v>-1.1771481472985993E-7</v>
      </c>
      <c r="AB338" s="68">
        <f t="shared" si="86"/>
        <v>4.1182872186978507E-4</v>
      </c>
      <c r="AC338" s="69"/>
      <c r="AD338" s="70">
        <f t="shared" si="85"/>
        <v>4.1182872186978505</v>
      </c>
      <c r="AE338" s="70"/>
      <c r="AF338" s="74"/>
      <c r="AG338" s="71">
        <v>3320</v>
      </c>
    </row>
    <row r="339" spans="5:33">
      <c r="E339" s="73">
        <v>0.55189814814814819</v>
      </c>
      <c r="G339" s="58">
        <v>16.47</v>
      </c>
      <c r="H339" s="58">
        <v>6.01</v>
      </c>
      <c r="I339" s="58">
        <v>8.36</v>
      </c>
      <c r="J339" s="58">
        <v>16.52</v>
      </c>
      <c r="K339" s="58">
        <v>5.93</v>
      </c>
      <c r="L339" s="58">
        <v>9.91</v>
      </c>
      <c r="M339" s="59">
        <f t="shared" si="73"/>
        <v>16.494999999999997</v>
      </c>
      <c r="N339" s="59">
        <f t="shared" si="73"/>
        <v>5.97</v>
      </c>
      <c r="O339" s="59">
        <f t="shared" si="73"/>
        <v>9.1349999999999998</v>
      </c>
      <c r="P339" s="60">
        <f t="shared" si="78"/>
        <v>0.19068856454568306</v>
      </c>
      <c r="Q339" s="22">
        <f t="shared" si="79"/>
        <v>1.0715193052376047E-6</v>
      </c>
      <c r="R339" s="61">
        <f t="shared" si="80"/>
        <v>4.6052530674379501E-9</v>
      </c>
      <c r="S339" s="22">
        <f t="shared" si="81"/>
        <v>2.1208355815146648E-17</v>
      </c>
      <c r="T339" s="62">
        <v>298</v>
      </c>
      <c r="U339" s="59">
        <f t="shared" si="82"/>
        <v>289.495</v>
      </c>
      <c r="V339" s="63">
        <f t="shared" si="83"/>
        <v>0.49549522189241663</v>
      </c>
      <c r="W339" s="64">
        <f t="shared" si="84"/>
        <v>3.1296460390107441</v>
      </c>
      <c r="X339" s="65">
        <f t="shared" si="74"/>
        <v>-1.1770777049571673E-7</v>
      </c>
      <c r="Y339" s="66">
        <f t="shared" si="75"/>
        <v>-1.1753907302685677E-7</v>
      </c>
      <c r="Z339" s="66">
        <f t="shared" si="76"/>
        <v>-1.1753931480219481E-7</v>
      </c>
      <c r="AA339" s="67">
        <f t="shared" si="77"/>
        <v>-1.1737085841565341E-7</v>
      </c>
      <c r="AB339" s="68">
        <f t="shared" si="86"/>
        <v>4.1064988493026992E-4</v>
      </c>
      <c r="AC339" s="69"/>
      <c r="AD339" s="70">
        <f t="shared" si="85"/>
        <v>4.1064988493026995</v>
      </c>
      <c r="AE339" s="70"/>
      <c r="AF339" s="74"/>
      <c r="AG339" s="71">
        <v>3330</v>
      </c>
    </row>
    <row r="340" spans="5:33">
      <c r="E340" s="73">
        <v>0.55201388888888892</v>
      </c>
      <c r="G340" s="58">
        <v>16.48</v>
      </c>
      <c r="H340" s="58">
        <v>6.01</v>
      </c>
      <c r="I340" s="58">
        <v>8.36</v>
      </c>
      <c r="J340" s="58">
        <v>16.52</v>
      </c>
      <c r="K340" s="58">
        <v>5.93</v>
      </c>
      <c r="L340" s="58">
        <v>9.89</v>
      </c>
      <c r="M340" s="59">
        <f t="shared" si="73"/>
        <v>16.5</v>
      </c>
      <c r="N340" s="59">
        <f t="shared" si="73"/>
        <v>5.97</v>
      </c>
      <c r="O340" s="59">
        <f t="shared" si="73"/>
        <v>9.125</v>
      </c>
      <c r="P340" s="60">
        <f t="shared" si="78"/>
        <v>0.19049657691534047</v>
      </c>
      <c r="Q340" s="22">
        <f t="shared" si="79"/>
        <v>1.0715193052376047E-6</v>
      </c>
      <c r="R340" s="61">
        <f t="shared" si="80"/>
        <v>4.607166947668554E-9</v>
      </c>
      <c r="S340" s="22">
        <f t="shared" si="81"/>
        <v>2.1225987283689582E-17</v>
      </c>
      <c r="T340" s="62">
        <v>298</v>
      </c>
      <c r="U340" s="59">
        <f t="shared" si="82"/>
        <v>289.5</v>
      </c>
      <c r="V340" s="63">
        <f t="shared" si="83"/>
        <v>0.49519537272084435</v>
      </c>
      <c r="W340" s="64">
        <f t="shared" si="84"/>
        <v>3.1274859887929716</v>
      </c>
      <c r="X340" s="65">
        <f t="shared" si="74"/>
        <v>-1.1743121552339395E-7</v>
      </c>
      <c r="Y340" s="66">
        <f t="shared" si="75"/>
        <v>-1.1726282786275975E-7</v>
      </c>
      <c r="Z340" s="66">
        <f t="shared" si="76"/>
        <v>-1.1726306931818643E-7</v>
      </c>
      <c r="AA340" s="67">
        <f t="shared" si="77"/>
        <v>-1.1709492242052054E-7</v>
      </c>
      <c r="AB340" s="68">
        <f t="shared" si="86"/>
        <v>4.0947449258932079E-4</v>
      </c>
      <c r="AC340" s="69"/>
      <c r="AD340" s="70">
        <f t="shared" si="85"/>
        <v>4.0947449258932078</v>
      </c>
      <c r="AE340" s="70"/>
      <c r="AF340" s="74"/>
      <c r="AG340" s="71">
        <v>3340</v>
      </c>
    </row>
    <row r="341" spans="5:33">
      <c r="E341" s="73">
        <v>0.55212962962962964</v>
      </c>
      <c r="G341" s="58">
        <v>16.48</v>
      </c>
      <c r="H341" s="58">
        <v>6.01</v>
      </c>
      <c r="I341" s="58">
        <v>8.3699999999999992</v>
      </c>
      <c r="J341" s="58">
        <v>16.53</v>
      </c>
      <c r="K341" s="58">
        <v>5.93</v>
      </c>
      <c r="L341" s="58">
        <v>9.91</v>
      </c>
      <c r="M341" s="59">
        <f t="shared" si="73"/>
        <v>16.505000000000003</v>
      </c>
      <c r="N341" s="59">
        <f t="shared" si="73"/>
        <v>5.97</v>
      </c>
      <c r="O341" s="59">
        <f t="shared" si="73"/>
        <v>9.14</v>
      </c>
      <c r="P341" s="60">
        <f t="shared" si="78"/>
        <v>0.1908265098505797</v>
      </c>
      <c r="Q341" s="22">
        <f t="shared" si="79"/>
        <v>1.0715193052376047E-6</v>
      </c>
      <c r="R341" s="61">
        <f t="shared" si="80"/>
        <v>4.6090816232816242E-9</v>
      </c>
      <c r="S341" s="22">
        <f t="shared" si="81"/>
        <v>2.1243633410072373E-17</v>
      </c>
      <c r="T341" s="62">
        <v>298</v>
      </c>
      <c r="U341" s="59">
        <f t="shared" si="82"/>
        <v>289.505</v>
      </c>
      <c r="V341" s="63">
        <f t="shared" si="83"/>
        <v>0.49489553390657981</v>
      </c>
      <c r="W341" s="64">
        <f t="shared" si="84"/>
        <v>3.1253275039547632</v>
      </c>
      <c r="X341" s="65">
        <f t="shared" si="74"/>
        <v>-1.1747631976864848E-7</v>
      </c>
      <c r="Y341" s="66">
        <f t="shared" si="75"/>
        <v>-1.1730731875534112E-7</v>
      </c>
      <c r="Z341" s="66">
        <f t="shared" si="76"/>
        <v>-1.1730756187959423E-7</v>
      </c>
      <c r="AA341" s="67">
        <f t="shared" si="77"/>
        <v>-1.1713880329102465E-7</v>
      </c>
      <c r="AB341" s="68">
        <f t="shared" si="86"/>
        <v>4.0830186270214444E-4</v>
      </c>
      <c r="AC341" s="69"/>
      <c r="AD341" s="70">
        <f t="shared" si="85"/>
        <v>4.0830186270214446</v>
      </c>
      <c r="AE341" s="70"/>
      <c r="AF341" s="74"/>
      <c r="AG341" s="71">
        <v>3350</v>
      </c>
    </row>
    <row r="342" spans="5:33">
      <c r="E342" s="73">
        <v>0.55224537037037036</v>
      </c>
      <c r="G342" s="58">
        <v>16.489999999999998</v>
      </c>
      <c r="H342" s="58">
        <v>6.01</v>
      </c>
      <c r="I342" s="58">
        <v>8.3800000000000008</v>
      </c>
      <c r="J342" s="58">
        <v>16.54</v>
      </c>
      <c r="K342" s="58">
        <v>5.93</v>
      </c>
      <c r="L342" s="58">
        <v>9.9</v>
      </c>
      <c r="M342" s="59">
        <f t="shared" si="73"/>
        <v>16.515000000000001</v>
      </c>
      <c r="N342" s="59">
        <f t="shared" si="73"/>
        <v>5.97</v>
      </c>
      <c r="O342" s="59">
        <f t="shared" si="73"/>
        <v>9.14</v>
      </c>
      <c r="P342" s="60">
        <f t="shared" si="78"/>
        <v>0.19086009446894767</v>
      </c>
      <c r="Q342" s="22">
        <f t="shared" si="79"/>
        <v>1.0715193052376047E-6</v>
      </c>
      <c r="R342" s="61">
        <f t="shared" si="80"/>
        <v>4.6129133619774952E-9</v>
      </c>
      <c r="S342" s="22">
        <f t="shared" si="81"/>
        <v>2.1278969685110517E-17</v>
      </c>
      <c r="T342" s="62">
        <v>298</v>
      </c>
      <c r="U342" s="59">
        <f t="shared" si="82"/>
        <v>289.51499999999999</v>
      </c>
      <c r="V342" s="63">
        <f t="shared" si="83"/>
        <v>0.49429588734781821</v>
      </c>
      <c r="W342" s="64">
        <f t="shared" si="84"/>
        <v>3.1210152256693147</v>
      </c>
      <c r="X342" s="65">
        <f t="shared" si="74"/>
        <v>-1.175164476569116E-7</v>
      </c>
      <c r="Y342" s="66">
        <f t="shared" si="75"/>
        <v>-1.1734684388679619E-7</v>
      </c>
      <c r="Z342" s="66">
        <f t="shared" si="76"/>
        <v>-1.173470886647776E-7</v>
      </c>
      <c r="AA342" s="67">
        <f t="shared" si="77"/>
        <v>-1.1717772896609957E-7</v>
      </c>
      <c r="AB342" s="68">
        <f t="shared" si="86"/>
        <v>4.0712878789492854E-4</v>
      </c>
      <c r="AC342" s="69"/>
      <c r="AD342" s="70">
        <f t="shared" si="85"/>
        <v>4.0712878789492857</v>
      </c>
      <c r="AE342" s="70"/>
      <c r="AF342" s="74"/>
      <c r="AG342" s="71">
        <v>3360</v>
      </c>
    </row>
    <row r="343" spans="5:33">
      <c r="E343" s="73">
        <v>0.55236111111111108</v>
      </c>
      <c r="G343" s="58">
        <v>16.489999999999998</v>
      </c>
      <c r="H343" s="58">
        <v>6.01</v>
      </c>
      <c r="I343" s="58">
        <v>8.35</v>
      </c>
      <c r="J343" s="58">
        <v>16.54</v>
      </c>
      <c r="K343" s="58">
        <v>5.93</v>
      </c>
      <c r="L343" s="58">
        <v>9.92</v>
      </c>
      <c r="M343" s="59">
        <f t="shared" si="73"/>
        <v>16.515000000000001</v>
      </c>
      <c r="N343" s="59">
        <f t="shared" si="73"/>
        <v>5.97</v>
      </c>
      <c r="O343" s="59">
        <f t="shared" si="73"/>
        <v>9.1349999999999998</v>
      </c>
      <c r="P343" s="60">
        <f t="shared" si="78"/>
        <v>0.19075568522689676</v>
      </c>
      <c r="Q343" s="22">
        <f t="shared" si="79"/>
        <v>1.0715193052376047E-6</v>
      </c>
      <c r="R343" s="61">
        <f t="shared" si="80"/>
        <v>4.6129133619774952E-9</v>
      </c>
      <c r="S343" s="22">
        <f t="shared" si="81"/>
        <v>2.1278969685110517E-17</v>
      </c>
      <c r="T343" s="62">
        <v>298</v>
      </c>
      <c r="U343" s="59">
        <f t="shared" si="82"/>
        <v>289.51499999999999</v>
      </c>
      <c r="V343" s="63">
        <f t="shared" si="83"/>
        <v>0.49429588734781821</v>
      </c>
      <c r="W343" s="64">
        <f t="shared" si="84"/>
        <v>3.1210152256693147</v>
      </c>
      <c r="X343" s="65">
        <f t="shared" si="74"/>
        <v>-1.1711362759954604E-7</v>
      </c>
      <c r="Y343" s="66">
        <f t="shared" si="75"/>
        <v>-1.1694469765618433E-7</v>
      </c>
      <c r="Z343" s="66">
        <f t="shared" si="76"/>
        <v>-1.1694494132830303E-7</v>
      </c>
      <c r="AA343" s="67">
        <f t="shared" si="77"/>
        <v>-1.1677625435409284E-7</v>
      </c>
      <c r="AB343" s="68">
        <f t="shared" si="86"/>
        <v>4.0595531782538493E-4</v>
      </c>
      <c r="AC343" s="69"/>
      <c r="AD343" s="70">
        <f t="shared" si="85"/>
        <v>4.0595531782538492</v>
      </c>
      <c r="AE343" s="70"/>
      <c r="AF343" s="74"/>
      <c r="AG343" s="71">
        <v>3370</v>
      </c>
    </row>
    <row r="344" spans="5:33">
      <c r="E344" s="73">
        <v>0.5524768518518518</v>
      </c>
      <c r="G344" s="58">
        <v>16.510000000000002</v>
      </c>
      <c r="H344" s="58">
        <v>6.01</v>
      </c>
      <c r="I344" s="58">
        <v>8.36</v>
      </c>
      <c r="J344" s="58">
        <v>16.55</v>
      </c>
      <c r="K344" s="58">
        <v>5.93</v>
      </c>
      <c r="L344" s="58">
        <v>9.94</v>
      </c>
      <c r="M344" s="59">
        <f t="shared" si="73"/>
        <v>16.53</v>
      </c>
      <c r="N344" s="59">
        <f t="shared" si="73"/>
        <v>5.97</v>
      </c>
      <c r="O344" s="59">
        <f t="shared" si="73"/>
        <v>9.1499999999999986</v>
      </c>
      <c r="P344" s="60">
        <f t="shared" si="78"/>
        <v>0.19111936719298894</v>
      </c>
      <c r="Q344" s="22">
        <f t="shared" si="79"/>
        <v>1.0715193052376047E-6</v>
      </c>
      <c r="R344" s="61">
        <f t="shared" si="80"/>
        <v>4.6186669436580075E-9</v>
      </c>
      <c r="S344" s="22">
        <f t="shared" si="81"/>
        <v>2.1332084336439201E-17</v>
      </c>
      <c r="T344" s="62">
        <v>298</v>
      </c>
      <c r="U344" s="59">
        <f t="shared" si="82"/>
        <v>289.52999999999997</v>
      </c>
      <c r="V344" s="63">
        <f t="shared" si="83"/>
        <v>0.49339649517605383</v>
      </c>
      <c r="W344" s="64">
        <f t="shared" si="84"/>
        <v>3.1145585189395484</v>
      </c>
      <c r="X344" s="65">
        <f t="shared" si="74"/>
        <v>-1.1753408711615404E-7</v>
      </c>
      <c r="Y344" s="66">
        <f t="shared" si="75"/>
        <v>-1.1736345045755896E-7</v>
      </c>
      <c r="Z344" s="66">
        <f t="shared" si="76"/>
        <v>-1.1736369818883397E-7</v>
      </c>
      <c r="AA344" s="67">
        <f t="shared" si="77"/>
        <v>-1.1719330854219856E-7</v>
      </c>
      <c r="AB344" s="68">
        <f t="shared" si="86"/>
        <v>4.0478586922551389E-4</v>
      </c>
      <c r="AC344" s="69"/>
      <c r="AD344" s="70">
        <f t="shared" si="85"/>
        <v>4.0478586922551392</v>
      </c>
      <c r="AE344" s="70"/>
      <c r="AF344" s="74"/>
      <c r="AG344" s="71">
        <v>3380</v>
      </c>
    </row>
    <row r="345" spans="5:33">
      <c r="E345" s="73">
        <v>0.55259259259259264</v>
      </c>
      <c r="G345" s="58">
        <v>16.510000000000002</v>
      </c>
      <c r="H345" s="58">
        <v>6.01</v>
      </c>
      <c r="I345" s="58">
        <v>8.3699999999999992</v>
      </c>
      <c r="J345" s="58">
        <v>16.559999999999999</v>
      </c>
      <c r="K345" s="58">
        <v>5.93</v>
      </c>
      <c r="L345" s="58">
        <v>9.89</v>
      </c>
      <c r="M345" s="59">
        <f t="shared" si="73"/>
        <v>16.535</v>
      </c>
      <c r="N345" s="59">
        <f t="shared" si="73"/>
        <v>5.97</v>
      </c>
      <c r="O345" s="59">
        <f t="shared" si="73"/>
        <v>9.129999999999999</v>
      </c>
      <c r="P345" s="60">
        <f t="shared" si="78"/>
        <v>0.19071840717039845</v>
      </c>
      <c r="Q345" s="22">
        <f t="shared" si="79"/>
        <v>1.0715193052376047E-6</v>
      </c>
      <c r="R345" s="61">
        <f t="shared" si="80"/>
        <v>4.6205863985122281E-9</v>
      </c>
      <c r="S345" s="22">
        <f t="shared" si="81"/>
        <v>2.1349818666116204E-17</v>
      </c>
      <c r="T345" s="62">
        <v>298</v>
      </c>
      <c r="U345" s="59">
        <f t="shared" si="82"/>
        <v>289.53500000000003</v>
      </c>
      <c r="V345" s="63">
        <f t="shared" si="83"/>
        <v>0.49309671849434933</v>
      </c>
      <c r="W345" s="64">
        <f t="shared" si="84"/>
        <v>3.1124094014813135</v>
      </c>
      <c r="X345" s="65">
        <f t="shared" si="74"/>
        <v>-1.1712548538834781E-7</v>
      </c>
      <c r="Y345" s="66">
        <f t="shared" si="75"/>
        <v>-1.1695554034947857E-7</v>
      </c>
      <c r="Z345" s="66">
        <f t="shared" si="76"/>
        <v>-1.1695578693386744E-7</v>
      </c>
      <c r="AA345" s="67">
        <f t="shared" si="77"/>
        <v>-1.1678608776381619E-7</v>
      </c>
      <c r="AB345" s="68">
        <f t="shared" si="86"/>
        <v>4.0361223307059535E-4</v>
      </c>
      <c r="AC345" s="69"/>
      <c r="AD345" s="70">
        <f t="shared" si="85"/>
        <v>4.0361223307059531</v>
      </c>
      <c r="AE345" s="70"/>
      <c r="AF345" s="74"/>
      <c r="AG345" s="71">
        <v>3390</v>
      </c>
    </row>
    <row r="346" spans="5:33">
      <c r="E346" s="73">
        <v>0.55270833333333336</v>
      </c>
      <c r="G346" s="58">
        <v>16.52</v>
      </c>
      <c r="H346" s="58">
        <v>6.01</v>
      </c>
      <c r="I346" s="58">
        <v>8.36</v>
      </c>
      <c r="J346" s="58">
        <v>16.57</v>
      </c>
      <c r="K346" s="58">
        <v>5.93</v>
      </c>
      <c r="L346" s="58">
        <v>9.91</v>
      </c>
      <c r="M346" s="59">
        <f t="shared" si="73"/>
        <v>16.545000000000002</v>
      </c>
      <c r="N346" s="59">
        <f t="shared" si="73"/>
        <v>5.97</v>
      </c>
      <c r="O346" s="59">
        <f t="shared" si="73"/>
        <v>9.1349999999999998</v>
      </c>
      <c r="P346" s="60">
        <f t="shared" si="78"/>
        <v>0.1908564548925839</v>
      </c>
      <c r="Q346" s="22">
        <f t="shared" si="79"/>
        <v>1.0715193052376047E-6</v>
      </c>
      <c r="R346" s="61">
        <f t="shared" si="80"/>
        <v>4.6244277016497915E-9</v>
      </c>
      <c r="S346" s="22">
        <f t="shared" si="81"/>
        <v>2.1385331567785972E-17</v>
      </c>
      <c r="T346" s="62">
        <v>298</v>
      </c>
      <c r="U346" s="59">
        <f t="shared" si="82"/>
        <v>289.54500000000002</v>
      </c>
      <c r="V346" s="63">
        <f t="shared" si="83"/>
        <v>0.49249719619106069</v>
      </c>
      <c r="W346" s="64">
        <f t="shared" si="84"/>
        <v>3.1081158366519226</v>
      </c>
      <c r="X346" s="65">
        <f t="shared" si="74"/>
        <v>-1.1722673589589388E-7</v>
      </c>
      <c r="Y346" s="66">
        <f t="shared" si="75"/>
        <v>-1.1705600216873849E-7</v>
      </c>
      <c r="Z346" s="66">
        <f t="shared" si="76"/>
        <v>-1.1705625083219709E-7</v>
      </c>
      <c r="AA346" s="67">
        <f t="shared" si="77"/>
        <v>-1.1688576504417343E-7</v>
      </c>
      <c r="AB346" s="68">
        <f t="shared" si="86"/>
        <v>4.0244267602439725E-4</v>
      </c>
      <c r="AC346" s="69"/>
      <c r="AD346" s="70">
        <f t="shared" si="85"/>
        <v>4.0244267602439727</v>
      </c>
      <c r="AE346" s="70"/>
      <c r="AF346" s="74"/>
      <c r="AG346" s="71">
        <v>3400</v>
      </c>
    </row>
    <row r="347" spans="5:33">
      <c r="E347" s="73">
        <v>0.55282407407407408</v>
      </c>
      <c r="G347" s="58">
        <v>16.53</v>
      </c>
      <c r="H347" s="58">
        <v>6.01</v>
      </c>
      <c r="I347" s="58">
        <v>8.33</v>
      </c>
      <c r="J347" s="58">
        <v>16.57</v>
      </c>
      <c r="K347" s="58">
        <v>5.93</v>
      </c>
      <c r="L347" s="58">
        <v>9.8699999999999992</v>
      </c>
      <c r="M347" s="59">
        <f t="shared" si="73"/>
        <v>16.55</v>
      </c>
      <c r="N347" s="59">
        <f t="shared" si="73"/>
        <v>5.97</v>
      </c>
      <c r="O347" s="59">
        <f t="shared" si="73"/>
        <v>9.1</v>
      </c>
      <c r="P347" s="60">
        <f t="shared" si="78"/>
        <v>0.19014194501552967</v>
      </c>
      <c r="Q347" s="22">
        <f t="shared" si="79"/>
        <v>1.0715193052376047E-6</v>
      </c>
      <c r="R347" s="61">
        <f t="shared" si="80"/>
        <v>4.6263495505962964E-9</v>
      </c>
      <c r="S347" s="22">
        <f t="shared" si="81"/>
        <v>2.1403110164302554E-17</v>
      </c>
      <c r="T347" s="62">
        <v>298</v>
      </c>
      <c r="U347" s="59">
        <f t="shared" si="82"/>
        <v>289.55</v>
      </c>
      <c r="V347" s="63">
        <f t="shared" si="83"/>
        <v>0.4921974505683997</v>
      </c>
      <c r="W347" s="64">
        <f t="shared" si="84"/>
        <v>3.1059713869204915</v>
      </c>
      <c r="X347" s="65">
        <f t="shared" si="74"/>
        <v>-1.1662545428272731E-7</v>
      </c>
      <c r="Y347" s="66">
        <f t="shared" si="75"/>
        <v>-1.1645597456933111E-7</v>
      </c>
      <c r="Z347" s="66">
        <f t="shared" si="76"/>
        <v>-1.1645622085667406E-7</v>
      </c>
      <c r="AA347" s="67">
        <f t="shared" si="77"/>
        <v>-1.1628698671481296E-7</v>
      </c>
      <c r="AB347" s="68">
        <f t="shared" si="86"/>
        <v>4.0127211434616068E-4</v>
      </c>
      <c r="AC347" s="69"/>
      <c r="AD347" s="70">
        <f t="shared" si="85"/>
        <v>4.012721143461607</v>
      </c>
      <c r="AE347" s="70"/>
      <c r="AF347" s="74"/>
      <c r="AG347" s="71">
        <v>3410</v>
      </c>
    </row>
    <row r="348" spans="5:33">
      <c r="E348" s="73">
        <v>0.5529398148148148</v>
      </c>
      <c r="G348" s="58">
        <v>16.53</v>
      </c>
      <c r="H348" s="58">
        <v>6.01</v>
      </c>
      <c r="I348" s="58">
        <v>8.3800000000000008</v>
      </c>
      <c r="J348" s="58">
        <v>16.579999999999998</v>
      </c>
      <c r="K348" s="58">
        <v>5.93</v>
      </c>
      <c r="L348" s="58">
        <v>9.8800000000000008</v>
      </c>
      <c r="M348" s="59">
        <f t="shared" si="73"/>
        <v>16.555</v>
      </c>
      <c r="N348" s="59">
        <f t="shared" si="73"/>
        <v>5.97</v>
      </c>
      <c r="O348" s="59">
        <f t="shared" si="73"/>
        <v>9.1300000000000008</v>
      </c>
      <c r="P348" s="60">
        <f t="shared" si="78"/>
        <v>0.19078558564840634</v>
      </c>
      <c r="Q348" s="22">
        <f t="shared" si="79"/>
        <v>1.0715193052376047E-6</v>
      </c>
      <c r="R348" s="61">
        <f t="shared" si="80"/>
        <v>4.6282721982369556E-9</v>
      </c>
      <c r="S348" s="22">
        <f t="shared" si="81"/>
        <v>2.142090354097314E-17</v>
      </c>
      <c r="T348" s="62">
        <v>298</v>
      </c>
      <c r="U348" s="59">
        <f t="shared" si="82"/>
        <v>289.55500000000001</v>
      </c>
      <c r="V348" s="63">
        <f t="shared" si="83"/>
        <v>0.49189771529768228</v>
      </c>
      <c r="W348" s="64">
        <f t="shared" si="84"/>
        <v>3.1038284907393199</v>
      </c>
      <c r="X348" s="65">
        <f t="shared" si="74"/>
        <v>-1.1685825027140109E-7</v>
      </c>
      <c r="Y348" s="66">
        <f t="shared" si="75"/>
        <v>-1.1668759802358079E-7</v>
      </c>
      <c r="Z348" s="66">
        <f t="shared" si="76"/>
        <v>-1.1668784723311131E-7</v>
      </c>
      <c r="AA348" s="67">
        <f t="shared" si="77"/>
        <v>-1.1651744346696245E-7</v>
      </c>
      <c r="AB348" s="68">
        <f t="shared" si="86"/>
        <v>4.0010755295974475E-4</v>
      </c>
      <c r="AC348" s="69"/>
      <c r="AD348" s="70">
        <f t="shared" si="85"/>
        <v>4.0010755295974478</v>
      </c>
      <c r="AE348" s="70"/>
      <c r="AF348" s="74"/>
      <c r="AG348" s="71">
        <v>3420</v>
      </c>
    </row>
    <row r="349" spans="5:33">
      <c r="E349" s="73">
        <v>0.55305555555555552</v>
      </c>
      <c r="G349" s="58">
        <v>16.54</v>
      </c>
      <c r="H349" s="58">
        <v>6.01</v>
      </c>
      <c r="I349" s="58">
        <v>8.32</v>
      </c>
      <c r="J349" s="58">
        <v>16.59</v>
      </c>
      <c r="K349" s="58">
        <v>5.93</v>
      </c>
      <c r="L349" s="58">
        <v>9.91</v>
      </c>
      <c r="M349" s="59">
        <f t="shared" si="73"/>
        <v>16.564999999999998</v>
      </c>
      <c r="N349" s="59">
        <f t="shared" si="73"/>
        <v>5.97</v>
      </c>
      <c r="O349" s="59">
        <f t="shared" si="73"/>
        <v>9.1150000000000002</v>
      </c>
      <c r="P349" s="60">
        <f t="shared" si="78"/>
        <v>0.19050568903533879</v>
      </c>
      <c r="Q349" s="22">
        <f t="shared" si="79"/>
        <v>1.0715193052376047E-6</v>
      </c>
      <c r="R349" s="61">
        <f t="shared" si="80"/>
        <v>4.6321198909285806E-9</v>
      </c>
      <c r="S349" s="22">
        <f t="shared" si="81"/>
        <v>2.1456534683936207E-17</v>
      </c>
      <c r="T349" s="62">
        <v>298</v>
      </c>
      <c r="U349" s="59">
        <f t="shared" si="82"/>
        <v>289.565</v>
      </c>
      <c r="V349" s="63">
        <f t="shared" si="83"/>
        <v>0.49129827580992025</v>
      </c>
      <c r="W349" s="64">
        <f t="shared" si="84"/>
        <v>3.0995473543174343</v>
      </c>
      <c r="X349" s="65">
        <f t="shared" si="74"/>
        <v>-1.1670099929799897E-7</v>
      </c>
      <c r="Y349" s="66">
        <f t="shared" si="75"/>
        <v>-1.1653030821434035E-7</v>
      </c>
      <c r="Z349" s="66">
        <f t="shared" si="76"/>
        <v>-1.1653055787326546E-7</v>
      </c>
      <c r="AA349" s="67">
        <f t="shared" si="77"/>
        <v>-1.1636011571821165E-7</v>
      </c>
      <c r="AB349" s="68">
        <f t="shared" si="86"/>
        <v>3.9894067531932517E-4</v>
      </c>
      <c r="AC349" s="69"/>
      <c r="AD349" s="70">
        <f t="shared" si="85"/>
        <v>3.9894067531932516</v>
      </c>
      <c r="AE349" s="70"/>
      <c r="AF349" s="74"/>
      <c r="AG349" s="71">
        <v>3430</v>
      </c>
    </row>
    <row r="350" spans="5:33">
      <c r="E350" s="73">
        <v>0.55317129629629624</v>
      </c>
      <c r="G350" s="58">
        <v>16.55</v>
      </c>
      <c r="H350" s="58">
        <v>6.01</v>
      </c>
      <c r="I350" s="58">
        <v>8.3699999999999992</v>
      </c>
      <c r="J350" s="58">
        <v>16.600000000000001</v>
      </c>
      <c r="K350" s="58">
        <v>5.93</v>
      </c>
      <c r="L350" s="58">
        <v>9.93</v>
      </c>
      <c r="M350" s="59">
        <f t="shared" si="73"/>
        <v>16.575000000000003</v>
      </c>
      <c r="N350" s="59">
        <f t="shared" si="73"/>
        <v>5.97</v>
      </c>
      <c r="O350" s="59">
        <f t="shared" si="73"/>
        <v>9.1499999999999986</v>
      </c>
      <c r="P350" s="60">
        <f t="shared" si="78"/>
        <v>0.19127088991676724</v>
      </c>
      <c r="Q350" s="22">
        <f t="shared" si="79"/>
        <v>1.0715193052376047E-6</v>
      </c>
      <c r="R350" s="61">
        <f t="shared" si="80"/>
        <v>4.6359707823817369E-9</v>
      </c>
      <c r="S350" s="22">
        <f t="shared" si="81"/>
        <v>2.1492225095097135E-17</v>
      </c>
      <c r="T350" s="62">
        <v>298</v>
      </c>
      <c r="U350" s="59">
        <f t="shared" si="82"/>
        <v>289.57499999999999</v>
      </c>
      <c r="V350" s="63">
        <f t="shared" si="83"/>
        <v>0.49069887772348708</v>
      </c>
      <c r="W350" s="64">
        <f t="shared" si="84"/>
        <v>3.0952724179751421</v>
      </c>
      <c r="X350" s="65">
        <f t="shared" si="74"/>
        <v>-1.1718344730225487E-7</v>
      </c>
      <c r="Y350" s="66">
        <f t="shared" si="75"/>
        <v>-1.1701083781788905E-7</v>
      </c>
      <c r="Z350" s="66">
        <f t="shared" si="76"/>
        <v>-1.170110920691061E-7</v>
      </c>
      <c r="AA350" s="67">
        <f t="shared" si="77"/>
        <v>-1.1683873608694077E-7</v>
      </c>
      <c r="AB350" s="68">
        <f t="shared" si="86"/>
        <v>3.9777537057400617E-4</v>
      </c>
      <c r="AC350" s="69"/>
      <c r="AD350" s="70">
        <f t="shared" si="85"/>
        <v>3.9777537057400618</v>
      </c>
      <c r="AE350" s="70"/>
      <c r="AF350" s="74"/>
      <c r="AG350" s="71">
        <v>3440</v>
      </c>
    </row>
    <row r="351" spans="5:33">
      <c r="E351" s="73">
        <v>0.55328703703703708</v>
      </c>
      <c r="G351" s="58">
        <v>16.559999999999999</v>
      </c>
      <c r="H351" s="58">
        <v>6.01</v>
      </c>
      <c r="I351" s="58">
        <v>8.3699999999999992</v>
      </c>
      <c r="J351" s="58">
        <v>16.61</v>
      </c>
      <c r="K351" s="58">
        <v>5.93</v>
      </c>
      <c r="L351" s="58">
        <v>9.89</v>
      </c>
      <c r="M351" s="59">
        <f t="shared" si="73"/>
        <v>16.585000000000001</v>
      </c>
      <c r="N351" s="59">
        <f t="shared" si="73"/>
        <v>5.97</v>
      </c>
      <c r="O351" s="59">
        <f t="shared" si="73"/>
        <v>9.129999999999999</v>
      </c>
      <c r="P351" s="60">
        <f t="shared" si="78"/>
        <v>0.19088644214814926</v>
      </c>
      <c r="Q351" s="22">
        <f t="shared" si="79"/>
        <v>1.0715193052376047E-6</v>
      </c>
      <c r="R351" s="61">
        <f t="shared" si="80"/>
        <v>4.6398248752556945E-9</v>
      </c>
      <c r="S351" s="22">
        <f t="shared" si="81"/>
        <v>2.1527974873041521E-17</v>
      </c>
      <c r="T351" s="62">
        <v>298</v>
      </c>
      <c r="U351" s="59">
        <f t="shared" si="82"/>
        <v>289.58499999999998</v>
      </c>
      <c r="V351" s="63">
        <f t="shared" si="83"/>
        <v>0.49009952103409316</v>
      </c>
      <c r="W351" s="64">
        <f t="shared" si="84"/>
        <v>3.0910036723161829</v>
      </c>
      <c r="X351" s="65">
        <f t="shared" si="74"/>
        <v>-1.1695915185043915E-7</v>
      </c>
      <c r="Y351" s="66">
        <f t="shared" si="75"/>
        <v>-1.1678669519688571E-7</v>
      </c>
      <c r="Z351" s="66">
        <f t="shared" si="76"/>
        <v>-1.1678694948478782E-7</v>
      </c>
      <c r="AA351" s="67">
        <f t="shared" si="77"/>
        <v>-1.166147463692398E-7</v>
      </c>
      <c r="AB351" s="68">
        <f t="shared" si="86"/>
        <v>3.9660526050206752E-4</v>
      </c>
      <c r="AC351" s="69"/>
      <c r="AD351" s="70">
        <f t="shared" si="85"/>
        <v>3.9660526050206752</v>
      </c>
      <c r="AE351" s="70"/>
      <c r="AF351" s="74"/>
      <c r="AG351" s="71">
        <v>3450</v>
      </c>
    </row>
    <row r="352" spans="5:33">
      <c r="E352" s="73">
        <v>0.5534027777777778</v>
      </c>
      <c r="G352" s="58">
        <v>16.559999999999999</v>
      </c>
      <c r="H352" s="58">
        <v>6.01</v>
      </c>
      <c r="I352" s="58">
        <v>8.36</v>
      </c>
      <c r="J352" s="58">
        <v>16.61</v>
      </c>
      <c r="K352" s="58">
        <v>5.93</v>
      </c>
      <c r="L352" s="58">
        <v>9.86</v>
      </c>
      <c r="M352" s="59">
        <f t="shared" si="73"/>
        <v>16.585000000000001</v>
      </c>
      <c r="N352" s="59">
        <f t="shared" si="73"/>
        <v>5.97</v>
      </c>
      <c r="O352" s="59">
        <f t="shared" si="73"/>
        <v>9.11</v>
      </c>
      <c r="P352" s="60">
        <f t="shared" si="78"/>
        <v>0.19046829002953339</v>
      </c>
      <c r="Q352" s="22">
        <f t="shared" si="79"/>
        <v>1.0715193052376047E-6</v>
      </c>
      <c r="R352" s="61">
        <f t="shared" si="80"/>
        <v>4.6398248752556945E-9</v>
      </c>
      <c r="S352" s="22">
        <f t="shared" si="81"/>
        <v>2.1527974873041521E-17</v>
      </c>
      <c r="T352" s="62">
        <v>298</v>
      </c>
      <c r="U352" s="59">
        <f t="shared" si="82"/>
        <v>289.58499999999998</v>
      </c>
      <c r="V352" s="63">
        <f t="shared" si="83"/>
        <v>0.49009952103409316</v>
      </c>
      <c r="W352" s="64">
        <f t="shared" si="84"/>
        <v>3.0910036723161829</v>
      </c>
      <c r="X352" s="65">
        <f t="shared" si="74"/>
        <v>-1.163592926291696E-7</v>
      </c>
      <c r="Y352" s="66">
        <f t="shared" si="75"/>
        <v>-1.1618809631263504E-7</v>
      </c>
      <c r="Z352" s="66">
        <f t="shared" si="76"/>
        <v>-1.1618834818919888E-7</v>
      </c>
      <c r="AA352" s="67">
        <f t="shared" si="77"/>
        <v>-1.1601740300806958E-7</v>
      </c>
      <c r="AB352" s="68">
        <f t="shared" si="86"/>
        <v>3.954373918560958E-4</v>
      </c>
      <c r="AC352" s="69"/>
      <c r="AD352" s="70">
        <f t="shared" si="85"/>
        <v>3.9543739185609579</v>
      </c>
      <c r="AE352" s="70"/>
      <c r="AF352" s="74"/>
      <c r="AG352" s="71">
        <v>3460</v>
      </c>
    </row>
    <row r="353" spans="5:33">
      <c r="E353" s="73">
        <v>0.55351851851851852</v>
      </c>
      <c r="G353" s="58">
        <v>16.57</v>
      </c>
      <c r="H353" s="58">
        <v>6.01</v>
      </c>
      <c r="I353" s="58">
        <v>8.36</v>
      </c>
      <c r="J353" s="58">
        <v>16.62</v>
      </c>
      <c r="K353" s="58">
        <v>5.93</v>
      </c>
      <c r="L353" s="58">
        <v>9.8699999999999992</v>
      </c>
      <c r="M353" s="59">
        <f t="shared" si="73"/>
        <v>16.594999999999999</v>
      </c>
      <c r="N353" s="59">
        <f t="shared" si="73"/>
        <v>5.97</v>
      </c>
      <c r="O353" s="59">
        <f t="shared" si="73"/>
        <v>9.1149999999999984</v>
      </c>
      <c r="P353" s="60">
        <f t="shared" si="78"/>
        <v>0.19060641532035702</v>
      </c>
      <c r="Q353" s="22">
        <f t="shared" si="79"/>
        <v>1.0715193052376047E-6</v>
      </c>
      <c r="R353" s="61">
        <f t="shared" si="80"/>
        <v>4.6436821722119415E-9</v>
      </c>
      <c r="S353" s="22">
        <f t="shared" si="81"/>
        <v>2.1563784116519015E-17</v>
      </c>
      <c r="T353" s="62">
        <v>298</v>
      </c>
      <c r="U353" s="59">
        <f t="shared" si="82"/>
        <v>289.59500000000003</v>
      </c>
      <c r="V353" s="63">
        <f t="shared" si="83"/>
        <v>0.48950020573744896</v>
      </c>
      <c r="W353" s="64">
        <f t="shared" si="84"/>
        <v>3.0867411079591527</v>
      </c>
      <c r="X353" s="65">
        <f t="shared" si="74"/>
        <v>-1.1645525330486871E-7</v>
      </c>
      <c r="Y353" s="66">
        <f t="shared" si="75"/>
        <v>-1.1628326917568324E-7</v>
      </c>
      <c r="Z353" s="66">
        <f t="shared" si="76"/>
        <v>-1.162835231662921E-7</v>
      </c>
      <c r="AA353" s="67">
        <f t="shared" si="77"/>
        <v>-1.161117922775157E-7</v>
      </c>
      <c r="AB353" s="68">
        <f t="shared" si="86"/>
        <v>3.9427550921502765E-4</v>
      </c>
      <c r="AC353" s="69"/>
      <c r="AD353" s="70">
        <f t="shared" si="85"/>
        <v>3.9427550921502763</v>
      </c>
      <c r="AE353" s="70"/>
      <c r="AF353" s="74"/>
      <c r="AG353" s="71">
        <v>3470</v>
      </c>
    </row>
    <row r="354" spans="5:33">
      <c r="E354" s="73">
        <v>0.55363425925925924</v>
      </c>
      <c r="G354" s="58">
        <v>16.579999999999998</v>
      </c>
      <c r="H354" s="58">
        <v>6.01</v>
      </c>
      <c r="I354" s="58">
        <v>8.36</v>
      </c>
      <c r="J354" s="58">
        <v>16.63</v>
      </c>
      <c r="K354" s="58">
        <v>5.93</v>
      </c>
      <c r="L354" s="58">
        <v>9.86</v>
      </c>
      <c r="M354" s="59">
        <f t="shared" si="73"/>
        <v>16.604999999999997</v>
      </c>
      <c r="N354" s="59">
        <f t="shared" si="73"/>
        <v>5.97</v>
      </c>
      <c r="O354" s="59">
        <f t="shared" si="73"/>
        <v>9.11</v>
      </c>
      <c r="P354" s="60">
        <f t="shared" si="78"/>
        <v>0.19053543953821175</v>
      </c>
      <c r="Q354" s="22">
        <f t="shared" si="79"/>
        <v>1.0715193052376047E-6</v>
      </c>
      <c r="R354" s="61">
        <f t="shared" si="80"/>
        <v>4.6475426759141776E-9</v>
      </c>
      <c r="S354" s="22">
        <f t="shared" si="81"/>
        <v>2.1599652924443513E-17</v>
      </c>
      <c r="T354" s="62">
        <v>298</v>
      </c>
      <c r="U354" s="59">
        <f t="shared" si="82"/>
        <v>289.60500000000002</v>
      </c>
      <c r="V354" s="63">
        <f t="shared" si="83"/>
        <v>0.48890093182927136</v>
      </c>
      <c r="W354" s="64">
        <f t="shared" si="84"/>
        <v>3.082484715537523</v>
      </c>
      <c r="X354" s="65">
        <f t="shared" si="74"/>
        <v>-1.1642216024082937E-7</v>
      </c>
      <c r="Y354" s="66">
        <f t="shared" si="75"/>
        <v>-1.1624976540007589E-7</v>
      </c>
      <c r="Z354" s="66">
        <f t="shared" si="76"/>
        <v>-1.162500206777744E-7</v>
      </c>
      <c r="AA354" s="67">
        <f t="shared" si="77"/>
        <v>-1.1607788035870254E-7</v>
      </c>
      <c r="AB354" s="68">
        <f t="shared" si="86"/>
        <v>3.9311267483125044E-4</v>
      </c>
      <c r="AC354" s="69"/>
      <c r="AD354" s="70">
        <f t="shared" si="85"/>
        <v>3.9311267483125043</v>
      </c>
      <c r="AE354" s="70"/>
      <c r="AF354" s="74"/>
      <c r="AG354" s="71">
        <v>3480</v>
      </c>
    </row>
    <row r="355" spans="5:33">
      <c r="E355" s="73">
        <v>0.55374999999999996</v>
      </c>
      <c r="G355" s="58">
        <v>16.579999999999998</v>
      </c>
      <c r="H355" s="58">
        <v>6.01</v>
      </c>
      <c r="I355" s="58">
        <v>8.33</v>
      </c>
      <c r="J355" s="58">
        <v>16.63</v>
      </c>
      <c r="K355" s="58">
        <v>5.93</v>
      </c>
      <c r="L355" s="58">
        <v>9.8800000000000008</v>
      </c>
      <c r="M355" s="59">
        <f t="shared" si="73"/>
        <v>16.604999999999997</v>
      </c>
      <c r="N355" s="59">
        <f t="shared" si="73"/>
        <v>5.97</v>
      </c>
      <c r="O355" s="59">
        <f t="shared" si="73"/>
        <v>9.1050000000000004</v>
      </c>
      <c r="P355" s="60">
        <f t="shared" si="78"/>
        <v>0.19043086465372316</v>
      </c>
      <c r="Q355" s="22">
        <f t="shared" si="79"/>
        <v>1.0715193052376047E-6</v>
      </c>
      <c r="R355" s="61">
        <f t="shared" si="80"/>
        <v>4.6475426759141776E-9</v>
      </c>
      <c r="S355" s="22">
        <f t="shared" si="81"/>
        <v>2.1599652924443513E-17</v>
      </c>
      <c r="T355" s="62">
        <v>298</v>
      </c>
      <c r="U355" s="59">
        <f t="shared" si="82"/>
        <v>289.60500000000002</v>
      </c>
      <c r="V355" s="63">
        <f t="shared" si="83"/>
        <v>0.48890093182927136</v>
      </c>
      <c r="W355" s="64">
        <f t="shared" si="84"/>
        <v>3.082484715537523</v>
      </c>
      <c r="X355" s="65">
        <f t="shared" si="74"/>
        <v>-1.1601417156574041E-7</v>
      </c>
      <c r="Y355" s="66">
        <f t="shared" si="75"/>
        <v>-1.1584247515065761E-7</v>
      </c>
      <c r="Z355" s="66">
        <f t="shared" si="76"/>
        <v>-1.1584272925460505E-7</v>
      </c>
      <c r="AA355" s="67">
        <f t="shared" si="77"/>
        <v>-1.1567128619134193E-7</v>
      </c>
      <c r="AB355" s="68">
        <f t="shared" si="86"/>
        <v>3.9195017547665839E-4</v>
      </c>
      <c r="AC355" s="69"/>
      <c r="AD355" s="70">
        <f t="shared" si="85"/>
        <v>3.9195017547665838</v>
      </c>
      <c r="AE355" s="70"/>
      <c r="AF355" s="74"/>
      <c r="AG355" s="71">
        <v>3490</v>
      </c>
    </row>
    <row r="356" spans="5:33">
      <c r="E356" s="73">
        <v>0.55386574074074069</v>
      </c>
      <c r="G356" s="58">
        <v>16.59</v>
      </c>
      <c r="H356" s="58">
        <v>6.01</v>
      </c>
      <c r="I356" s="58">
        <v>8.3699999999999992</v>
      </c>
      <c r="J356" s="58">
        <v>16.64</v>
      </c>
      <c r="K356" s="58">
        <v>5.93</v>
      </c>
      <c r="L356" s="58">
        <v>9.83</v>
      </c>
      <c r="M356" s="59">
        <f t="shared" si="73"/>
        <v>16.615000000000002</v>
      </c>
      <c r="N356" s="59">
        <f t="shared" si="73"/>
        <v>5.97</v>
      </c>
      <c r="O356" s="59">
        <f t="shared" si="73"/>
        <v>9.1</v>
      </c>
      <c r="P356" s="60">
        <f t="shared" si="78"/>
        <v>0.19035984540752282</v>
      </c>
      <c r="Q356" s="22">
        <f t="shared" si="79"/>
        <v>1.0715193052376047E-6</v>
      </c>
      <c r="R356" s="61">
        <f t="shared" si="80"/>
        <v>4.6514063890283188E-9</v>
      </c>
      <c r="S356" s="22">
        <f t="shared" si="81"/>
        <v>2.1635581395893464E-17</v>
      </c>
      <c r="T356" s="62">
        <v>298</v>
      </c>
      <c r="U356" s="59">
        <f t="shared" si="82"/>
        <v>289.61500000000001</v>
      </c>
      <c r="V356" s="63">
        <f t="shared" si="83"/>
        <v>0.48830169930526851</v>
      </c>
      <c r="W356" s="64">
        <f t="shared" si="84"/>
        <v>3.0782344856995092</v>
      </c>
      <c r="X356" s="65">
        <f t="shared" si="74"/>
        <v>-1.1598039931836734E-7</v>
      </c>
      <c r="Y356" s="66">
        <f t="shared" si="75"/>
        <v>-1.158082941874459E-7</v>
      </c>
      <c r="Z356" s="66">
        <f t="shared" si="76"/>
        <v>-1.1580854957694502E-7</v>
      </c>
      <c r="AA356" s="67">
        <f t="shared" si="77"/>
        <v>-1.1563669907756973E-7</v>
      </c>
      <c r="AB356" s="68">
        <f t="shared" si="86"/>
        <v>3.9079174903237907E-4</v>
      </c>
      <c r="AC356" s="69"/>
      <c r="AD356" s="70">
        <f t="shared" si="85"/>
        <v>3.9079174903237908</v>
      </c>
      <c r="AE356" s="70"/>
      <c r="AF356" s="74"/>
      <c r="AG356" s="71">
        <v>3500</v>
      </c>
    </row>
    <row r="357" spans="5:33">
      <c r="E357" s="73">
        <v>0.55398148148148152</v>
      </c>
      <c r="G357" s="58">
        <v>16.600000000000001</v>
      </c>
      <c r="H357" s="58">
        <v>6.01</v>
      </c>
      <c r="I357" s="58">
        <v>8.36</v>
      </c>
      <c r="J357" s="58">
        <v>16.64</v>
      </c>
      <c r="K357" s="58">
        <v>5.93</v>
      </c>
      <c r="L357" s="58">
        <v>9.83</v>
      </c>
      <c r="M357" s="59">
        <f t="shared" si="73"/>
        <v>16.62</v>
      </c>
      <c r="N357" s="59">
        <f t="shared" si="73"/>
        <v>5.97</v>
      </c>
      <c r="O357" s="59">
        <f t="shared" si="73"/>
        <v>9.0949999999999989</v>
      </c>
      <c r="P357" s="60">
        <f t="shared" si="78"/>
        <v>0.19027202512142696</v>
      </c>
      <c r="Q357" s="22">
        <f t="shared" si="79"/>
        <v>1.0715193052376047E-6</v>
      </c>
      <c r="R357" s="61">
        <f t="shared" si="80"/>
        <v>4.6533394499485554E-9</v>
      </c>
      <c r="S357" s="22">
        <f t="shared" si="81"/>
        <v>2.1653568036447525E-17</v>
      </c>
      <c r="T357" s="62">
        <v>298</v>
      </c>
      <c r="U357" s="59">
        <f t="shared" si="82"/>
        <v>289.62</v>
      </c>
      <c r="V357" s="63">
        <f t="shared" si="83"/>
        <v>0.48800209856099247</v>
      </c>
      <c r="W357" s="64">
        <f t="shared" si="84"/>
        <v>3.0761116788309741</v>
      </c>
      <c r="X357" s="65">
        <f t="shared" si="74"/>
        <v>-1.1575927109120854E-7</v>
      </c>
      <c r="Y357" s="66">
        <f t="shared" si="75"/>
        <v>-1.1558731201697689E-7</v>
      </c>
      <c r="Z357" s="66">
        <f t="shared" si="76"/>
        <v>-1.1558756746021641E-7</v>
      </c>
      <c r="AA357" s="67">
        <f t="shared" si="77"/>
        <v>-1.1541586307030825E-7</v>
      </c>
      <c r="AB357" s="68">
        <f t="shared" si="86"/>
        <v>3.8963366438917119E-4</v>
      </c>
      <c r="AC357" s="69"/>
      <c r="AD357" s="70">
        <f t="shared" si="85"/>
        <v>3.8963366438917117</v>
      </c>
      <c r="AE357" s="70"/>
      <c r="AF357" s="74"/>
      <c r="AG357" s="71">
        <v>3510</v>
      </c>
    </row>
    <row r="358" spans="5:33">
      <c r="E358" s="73">
        <v>0.55409722222222224</v>
      </c>
      <c r="G358" s="58">
        <v>16.61</v>
      </c>
      <c r="H358" s="58">
        <v>6.01</v>
      </c>
      <c r="I358" s="58">
        <v>8.35</v>
      </c>
      <c r="J358" s="58">
        <v>16.66</v>
      </c>
      <c r="K358" s="58">
        <v>5.93</v>
      </c>
      <c r="L358" s="58">
        <v>9.86</v>
      </c>
      <c r="M358" s="59">
        <f t="shared" si="73"/>
        <v>16.634999999999998</v>
      </c>
      <c r="N358" s="59">
        <f t="shared" si="73"/>
        <v>5.97</v>
      </c>
      <c r="O358" s="59">
        <f t="shared" si="73"/>
        <v>9.1050000000000004</v>
      </c>
      <c r="P358" s="60">
        <f t="shared" si="78"/>
        <v>0.19053162240844268</v>
      </c>
      <c r="Q358" s="22">
        <f t="shared" si="79"/>
        <v>1.0715193052376047E-6</v>
      </c>
      <c r="R358" s="61">
        <f t="shared" si="80"/>
        <v>4.6591434541670406E-9</v>
      </c>
      <c r="S358" s="22">
        <f t="shared" si="81"/>
        <v>2.1707617726507582E-17</v>
      </c>
      <c r="T358" s="62">
        <v>298</v>
      </c>
      <c r="U358" s="59">
        <f t="shared" si="82"/>
        <v>289.63499999999999</v>
      </c>
      <c r="V358" s="63">
        <f t="shared" si="83"/>
        <v>0.48710335839264635</v>
      </c>
      <c r="W358" s="64">
        <f t="shared" si="84"/>
        <v>3.0697524764412569</v>
      </c>
      <c r="X358" s="65">
        <f t="shared" si="74"/>
        <v>-1.161018301832088E-7</v>
      </c>
      <c r="Y358" s="66">
        <f t="shared" si="75"/>
        <v>-1.1592833718909318E-7</v>
      </c>
      <c r="Z358" s="66">
        <f t="shared" si="76"/>
        <v>-1.1592859644270666E-7</v>
      </c>
      <c r="AA358" s="67">
        <f t="shared" si="77"/>
        <v>-1.1575536192739011E-7</v>
      </c>
      <c r="AB358" s="68">
        <f t="shared" si="86"/>
        <v>3.8847778956731135E-4</v>
      </c>
      <c r="AC358" s="69"/>
      <c r="AD358" s="70">
        <f t="shared" si="85"/>
        <v>3.8847778956731136</v>
      </c>
      <c r="AE358" s="70"/>
      <c r="AF358" s="74"/>
      <c r="AG358" s="71">
        <v>3520</v>
      </c>
    </row>
    <row r="359" spans="5:33">
      <c r="E359" s="73">
        <v>0.55421296296296296</v>
      </c>
      <c r="G359" s="58">
        <v>16.61</v>
      </c>
      <c r="H359" s="58">
        <v>6.01</v>
      </c>
      <c r="I359" s="58">
        <v>8.39</v>
      </c>
      <c r="J359" s="58">
        <v>16.66</v>
      </c>
      <c r="K359" s="58">
        <v>5.93</v>
      </c>
      <c r="L359" s="58">
        <v>9.85</v>
      </c>
      <c r="M359" s="59">
        <f t="shared" si="73"/>
        <v>16.634999999999998</v>
      </c>
      <c r="N359" s="59">
        <f t="shared" si="73"/>
        <v>5.97</v>
      </c>
      <c r="O359" s="59">
        <f t="shared" si="73"/>
        <v>9.120000000000001</v>
      </c>
      <c r="P359" s="60">
        <f t="shared" si="78"/>
        <v>0.1908455130549146</v>
      </c>
      <c r="Q359" s="22">
        <f t="shared" si="79"/>
        <v>1.0715193052376047E-6</v>
      </c>
      <c r="R359" s="61">
        <f t="shared" si="80"/>
        <v>4.6591434541670406E-9</v>
      </c>
      <c r="S359" s="22">
        <f t="shared" si="81"/>
        <v>2.1707617726507582E-17</v>
      </c>
      <c r="T359" s="62">
        <v>298</v>
      </c>
      <c r="U359" s="59">
        <f t="shared" si="82"/>
        <v>289.63499999999999</v>
      </c>
      <c r="V359" s="63">
        <f t="shared" si="83"/>
        <v>0.48710335839264635</v>
      </c>
      <c r="W359" s="64">
        <f t="shared" si="84"/>
        <v>3.0697524764412569</v>
      </c>
      <c r="X359" s="65">
        <f t="shared" si="74"/>
        <v>-1.159460629474743E-7</v>
      </c>
      <c r="Y359" s="66">
        <f t="shared" si="75"/>
        <v>-1.1577251728211199E-7</v>
      </c>
      <c r="Z359" s="66">
        <f t="shared" si="76"/>
        <v>-1.1577277704166914E-7</v>
      </c>
      <c r="AA359" s="67">
        <f t="shared" si="77"/>
        <v>-1.1559949035825853E-7</v>
      </c>
      <c r="AB359" s="68">
        <f t="shared" si="86"/>
        <v>3.8731850446835434E-4</v>
      </c>
      <c r="AC359" s="69"/>
      <c r="AD359" s="70">
        <f t="shared" si="85"/>
        <v>3.8731850446835434</v>
      </c>
      <c r="AE359" s="70"/>
      <c r="AF359" s="74"/>
      <c r="AG359" s="71">
        <v>3530</v>
      </c>
    </row>
    <row r="360" spans="5:33">
      <c r="E360" s="73">
        <v>0.55432870370370368</v>
      </c>
      <c r="G360" s="58">
        <v>16.62</v>
      </c>
      <c r="H360" s="58">
        <v>6.01</v>
      </c>
      <c r="I360" s="58">
        <v>8.36</v>
      </c>
      <c r="J360" s="58">
        <v>16.670000000000002</v>
      </c>
      <c r="K360" s="58">
        <v>5.93</v>
      </c>
      <c r="L360" s="58">
        <v>9.83</v>
      </c>
      <c r="M360" s="59">
        <f t="shared" si="73"/>
        <v>16.645000000000003</v>
      </c>
      <c r="N360" s="59">
        <f t="shared" si="73"/>
        <v>5.97</v>
      </c>
      <c r="O360" s="59">
        <f t="shared" si="73"/>
        <v>9.0949999999999989</v>
      </c>
      <c r="P360" s="60">
        <f t="shared" si="78"/>
        <v>0.19035593468044873</v>
      </c>
      <c r="Q360" s="22">
        <f t="shared" si="79"/>
        <v>1.0715193052376047E-6</v>
      </c>
      <c r="R360" s="61">
        <f t="shared" si="80"/>
        <v>4.663016811534542E-9</v>
      </c>
      <c r="S360" s="22">
        <f t="shared" si="81"/>
        <v>2.1743725784653766E-17</v>
      </c>
      <c r="T360" s="62">
        <v>298</v>
      </c>
      <c r="U360" s="59">
        <f t="shared" si="82"/>
        <v>289.64499999999998</v>
      </c>
      <c r="V360" s="63">
        <f t="shared" si="83"/>
        <v>0.48650424999545427</v>
      </c>
      <c r="W360" s="64">
        <f t="shared" si="84"/>
        <v>3.0655206783913362</v>
      </c>
      <c r="X360" s="65">
        <f t="shared" si="74"/>
        <v>-1.1565416933554359E-7</v>
      </c>
      <c r="Y360" s="66">
        <f t="shared" si="75"/>
        <v>-1.1548097868981004E-7</v>
      </c>
      <c r="Z360" s="66">
        <f t="shared" si="76"/>
        <v>-1.1548123804059647E-7</v>
      </c>
      <c r="AA360" s="67">
        <f t="shared" si="77"/>
        <v>-1.1530830596890033E-7</v>
      </c>
      <c r="AB360" s="68">
        <f t="shared" si="86"/>
        <v>3.8616077756509887E-4</v>
      </c>
      <c r="AC360" s="69"/>
      <c r="AD360" s="70">
        <f t="shared" si="85"/>
        <v>3.8616077756509886</v>
      </c>
      <c r="AE360" s="70"/>
      <c r="AF360" s="74"/>
      <c r="AG360" s="71">
        <v>3540</v>
      </c>
    </row>
    <row r="361" spans="5:33">
      <c r="E361" s="73">
        <v>0.55444444444444441</v>
      </c>
      <c r="G361" s="58">
        <v>16.63</v>
      </c>
      <c r="H361" s="58">
        <v>6.01</v>
      </c>
      <c r="I361" s="58">
        <v>8.31</v>
      </c>
      <c r="J361" s="58">
        <v>16.670000000000002</v>
      </c>
      <c r="K361" s="58">
        <v>5.92</v>
      </c>
      <c r="L361" s="58">
        <v>9.84</v>
      </c>
      <c r="M361" s="59">
        <f t="shared" si="73"/>
        <v>16.649999999999999</v>
      </c>
      <c r="N361" s="59">
        <f t="shared" si="73"/>
        <v>5.9649999999999999</v>
      </c>
      <c r="O361" s="59">
        <f t="shared" si="73"/>
        <v>9.0749999999999993</v>
      </c>
      <c r="P361" s="60">
        <f t="shared" si="78"/>
        <v>0.18995409386216394</v>
      </c>
      <c r="Q361" s="22">
        <f t="shared" si="79"/>
        <v>1.0839269140212018E-6</v>
      </c>
      <c r="R361" s="61">
        <f t="shared" si="80"/>
        <v>4.6115554027347269E-9</v>
      </c>
      <c r="S361" s="22">
        <f t="shared" si="81"/>
        <v>2.1266443232491849E-17</v>
      </c>
      <c r="T361" s="62">
        <v>298</v>
      </c>
      <c r="U361" s="59">
        <f t="shared" si="82"/>
        <v>289.64999999999998</v>
      </c>
      <c r="V361" s="63">
        <f t="shared" si="83"/>
        <v>0.48620471130976428</v>
      </c>
      <c r="W361" s="64">
        <f t="shared" si="84"/>
        <v>3.0634070769431903</v>
      </c>
      <c r="X361" s="65">
        <f t="shared" si="74"/>
        <v>-1.1261682179838771E-7</v>
      </c>
      <c r="Y361" s="66">
        <f t="shared" si="75"/>
        <v>-1.1245211592795574E-7</v>
      </c>
      <c r="Z361" s="66">
        <f t="shared" si="76"/>
        <v>-1.1245235681580286E-7</v>
      </c>
      <c r="AA361" s="67">
        <f t="shared" si="77"/>
        <v>-1.1228789112860495E-7</v>
      </c>
      <c r="AB361" s="68">
        <f t="shared" si="86"/>
        <v>3.850059660504901E-4</v>
      </c>
      <c r="AC361" s="69"/>
      <c r="AD361" s="70">
        <f t="shared" si="85"/>
        <v>3.8500596605049009</v>
      </c>
      <c r="AE361" s="70"/>
      <c r="AF361" s="74"/>
      <c r="AG361" s="71">
        <v>3550</v>
      </c>
    </row>
    <row r="362" spans="5:33">
      <c r="E362" s="73">
        <v>0.55456018518518513</v>
      </c>
      <c r="G362" s="58">
        <v>16.63</v>
      </c>
      <c r="H362" s="58">
        <v>6.01</v>
      </c>
      <c r="I362" s="58">
        <v>8.36</v>
      </c>
      <c r="J362" s="58">
        <v>16.68</v>
      </c>
      <c r="K362" s="58">
        <v>5.92</v>
      </c>
      <c r="L362" s="58">
        <v>9.84</v>
      </c>
      <c r="M362" s="59">
        <f t="shared" si="73"/>
        <v>16.655000000000001</v>
      </c>
      <c r="N362" s="59">
        <f t="shared" si="73"/>
        <v>5.9649999999999999</v>
      </c>
      <c r="O362" s="59">
        <f t="shared" si="73"/>
        <v>9.1</v>
      </c>
      <c r="P362" s="60">
        <f t="shared" si="78"/>
        <v>0.19049418636528392</v>
      </c>
      <c r="Q362" s="22">
        <f t="shared" si="79"/>
        <v>1.0839269140212018E-6</v>
      </c>
      <c r="R362" s="61">
        <f t="shared" si="80"/>
        <v>4.6134719021297415E-9</v>
      </c>
      <c r="S362" s="22">
        <f t="shared" si="81"/>
        <v>2.1284122991740616E-17</v>
      </c>
      <c r="T362" s="62">
        <v>298</v>
      </c>
      <c r="U362" s="59">
        <f t="shared" si="82"/>
        <v>289.65499999999997</v>
      </c>
      <c r="V362" s="63">
        <f t="shared" si="83"/>
        <v>0.485905182965296</v>
      </c>
      <c r="W362" s="64">
        <f t="shared" si="84"/>
        <v>3.0612950056656478</v>
      </c>
      <c r="X362" s="65">
        <f t="shared" si="74"/>
        <v>-1.1277852796688539E-7</v>
      </c>
      <c r="Y362" s="66">
        <f t="shared" si="75"/>
        <v>-1.1261286488792166E-7</v>
      </c>
      <c r="Z362" s="66">
        <f t="shared" si="76"/>
        <v>-1.1261310823438332E-7</v>
      </c>
      <c r="AA362" s="67">
        <f t="shared" si="77"/>
        <v>-1.1244768778696634E-7</v>
      </c>
      <c r="AB362" s="68">
        <f t="shared" si="86"/>
        <v>3.8388144328646589E-4</v>
      </c>
      <c r="AC362" s="69"/>
      <c r="AD362" s="70">
        <f t="shared" si="85"/>
        <v>3.838814432864659</v>
      </c>
      <c r="AE362" s="70"/>
      <c r="AF362" s="74"/>
      <c r="AG362" s="71">
        <v>3560</v>
      </c>
    </row>
    <row r="363" spans="5:33">
      <c r="E363" s="73">
        <v>0.55467592592592596</v>
      </c>
      <c r="G363" s="58">
        <v>16.64</v>
      </c>
      <c r="H363" s="58">
        <v>6.01</v>
      </c>
      <c r="I363" s="58">
        <v>8.3800000000000008</v>
      </c>
      <c r="J363" s="58">
        <v>16.690000000000001</v>
      </c>
      <c r="K363" s="58">
        <v>5.92</v>
      </c>
      <c r="L363" s="58">
        <v>9.85</v>
      </c>
      <c r="M363" s="59">
        <f t="shared" si="73"/>
        <v>16.664999999999999</v>
      </c>
      <c r="N363" s="59">
        <f t="shared" si="73"/>
        <v>5.9649999999999999</v>
      </c>
      <c r="O363" s="59">
        <f t="shared" si="73"/>
        <v>9.1150000000000002</v>
      </c>
      <c r="P363" s="60">
        <f t="shared" si="78"/>
        <v>0.19084185805244322</v>
      </c>
      <c r="Q363" s="22">
        <f t="shared" si="79"/>
        <v>1.0839269140212018E-6</v>
      </c>
      <c r="R363" s="61">
        <f t="shared" si="80"/>
        <v>4.6173072906636319E-9</v>
      </c>
      <c r="S363" s="22">
        <f t="shared" si="81"/>
        <v>2.131952661641553E-17</v>
      </c>
      <c r="T363" s="62">
        <v>298</v>
      </c>
      <c r="U363" s="59">
        <f t="shared" si="82"/>
        <v>289.66500000000002</v>
      </c>
      <c r="V363" s="63">
        <f t="shared" si="83"/>
        <v>0.48530615729788196</v>
      </c>
      <c r="W363" s="64">
        <f t="shared" si="84"/>
        <v>3.0570754489860867</v>
      </c>
      <c r="X363" s="65">
        <f t="shared" si="74"/>
        <v>-1.1299605043412537E-7</v>
      </c>
      <c r="Y363" s="66">
        <f t="shared" si="75"/>
        <v>-1.1282925840042263E-7</v>
      </c>
      <c r="Z363" s="66">
        <f t="shared" si="76"/>
        <v>-1.128295046000234E-7</v>
      </c>
      <c r="AA363" s="67">
        <f t="shared" si="77"/>
        <v>-1.126629580390972E-7</v>
      </c>
      <c r="AB363" s="68">
        <f t="shared" si="86"/>
        <v>3.8275531301646846E-4</v>
      </c>
      <c r="AC363" s="69"/>
      <c r="AD363" s="70">
        <f t="shared" si="85"/>
        <v>3.8275531301646848</v>
      </c>
      <c r="AE363" s="70"/>
      <c r="AF363" s="74"/>
      <c r="AG363" s="71">
        <v>3570</v>
      </c>
    </row>
    <row r="364" spans="5:33">
      <c r="E364" s="73">
        <v>0.55479166666666668</v>
      </c>
      <c r="G364" s="58">
        <v>16.64</v>
      </c>
      <c r="H364" s="58">
        <v>6.01</v>
      </c>
      <c r="I364" s="58">
        <v>8.3699999999999992</v>
      </c>
      <c r="J364" s="58">
        <v>16.690000000000001</v>
      </c>
      <c r="K364" s="58">
        <v>5.93</v>
      </c>
      <c r="L364" s="58">
        <v>9.83</v>
      </c>
      <c r="M364" s="59">
        <f t="shared" si="73"/>
        <v>16.664999999999999</v>
      </c>
      <c r="N364" s="59">
        <f t="shared" si="73"/>
        <v>5.97</v>
      </c>
      <c r="O364" s="59">
        <f t="shared" si="73"/>
        <v>9.1</v>
      </c>
      <c r="P364" s="60">
        <f t="shared" si="78"/>
        <v>0.19052780123721705</v>
      </c>
      <c r="Q364" s="22">
        <f t="shared" si="79"/>
        <v>1.0715193052376047E-6</v>
      </c>
      <c r="R364" s="61">
        <f t="shared" si="80"/>
        <v>4.6707731892397672E-9</v>
      </c>
      <c r="S364" s="22">
        <f t="shared" si="81"/>
        <v>2.1816122185321026E-17</v>
      </c>
      <c r="T364" s="62">
        <v>298</v>
      </c>
      <c r="U364" s="59">
        <f t="shared" si="82"/>
        <v>289.66500000000002</v>
      </c>
      <c r="V364" s="63">
        <f t="shared" si="83"/>
        <v>0.48530615729788196</v>
      </c>
      <c r="W364" s="64">
        <f t="shared" si="84"/>
        <v>3.0570754489860867</v>
      </c>
      <c r="X364" s="65">
        <f t="shared" si="74"/>
        <v>-1.1509749455444285E-7</v>
      </c>
      <c r="Y364" s="66">
        <f t="shared" si="75"/>
        <v>-1.1492392936381991E-7</v>
      </c>
      <c r="Z364" s="66">
        <f t="shared" si="76"/>
        <v>-1.1492419109736602E-7</v>
      </c>
      <c r="AA364" s="67">
        <f t="shared" si="77"/>
        <v>-1.1475088685090913E-7</v>
      </c>
      <c r="AB364" s="68">
        <f t="shared" si="86"/>
        <v>3.8162701879234496E-4</v>
      </c>
      <c r="AC364" s="69"/>
      <c r="AD364" s="70">
        <f t="shared" si="85"/>
        <v>3.8162701879234495</v>
      </c>
      <c r="AE364" s="70"/>
      <c r="AF364" s="74"/>
      <c r="AG364" s="71">
        <v>3580</v>
      </c>
    </row>
    <row r="365" spans="5:33">
      <c r="E365" s="73">
        <v>0.5549074074074074</v>
      </c>
      <c r="G365" s="58">
        <v>16.66</v>
      </c>
      <c r="H365" s="58">
        <v>6.01</v>
      </c>
      <c r="I365" s="58">
        <v>8.36</v>
      </c>
      <c r="J365" s="58">
        <v>16.7</v>
      </c>
      <c r="K365" s="58">
        <v>5.92</v>
      </c>
      <c r="L365" s="58">
        <v>9.84</v>
      </c>
      <c r="M365" s="59">
        <f t="shared" si="73"/>
        <v>16.68</v>
      </c>
      <c r="N365" s="59">
        <f t="shared" si="73"/>
        <v>5.9649999999999999</v>
      </c>
      <c r="O365" s="59">
        <f t="shared" si="73"/>
        <v>9.1</v>
      </c>
      <c r="P365" s="60">
        <f t="shared" si="78"/>
        <v>0.19057824579498442</v>
      </c>
      <c r="Q365" s="22">
        <f t="shared" si="79"/>
        <v>1.0839269140212018E-6</v>
      </c>
      <c r="R365" s="61">
        <f t="shared" si="80"/>
        <v>4.6230663527912307E-9</v>
      </c>
      <c r="S365" s="22">
        <f t="shared" si="81"/>
        <v>2.1372742502310412E-17</v>
      </c>
      <c r="T365" s="62">
        <v>298</v>
      </c>
      <c r="U365" s="59">
        <f t="shared" si="82"/>
        <v>289.68</v>
      </c>
      <c r="V365" s="63">
        <f t="shared" si="83"/>
        <v>0.48440769634255021</v>
      </c>
      <c r="W365" s="64">
        <f t="shared" si="84"/>
        <v>3.0507575612936439</v>
      </c>
      <c r="X365" s="65">
        <f t="shared" si="74"/>
        <v>-1.1268138549539613E-7</v>
      </c>
      <c r="Y365" s="66">
        <f t="shared" si="75"/>
        <v>-1.1251452825195766E-7</v>
      </c>
      <c r="Z365" s="66">
        <f t="shared" si="76"/>
        <v>-1.1251477533216143E-7</v>
      </c>
      <c r="AA365" s="67">
        <f t="shared" si="77"/>
        <v>-1.1234816443717992E-7</v>
      </c>
      <c r="AB365" s="68">
        <f t="shared" si="86"/>
        <v>3.804777777551321E-4</v>
      </c>
      <c r="AC365" s="69"/>
      <c r="AD365" s="70">
        <f t="shared" si="85"/>
        <v>3.8047777775513212</v>
      </c>
      <c r="AE365" s="70"/>
      <c r="AF365" s="74"/>
      <c r="AG365" s="71">
        <v>3590</v>
      </c>
    </row>
    <row r="366" spans="5:33">
      <c r="E366" s="73">
        <v>0.55502314814814813</v>
      </c>
      <c r="G366" s="58">
        <v>16.66</v>
      </c>
      <c r="H366" s="58">
        <v>6.01</v>
      </c>
      <c r="I366" s="58">
        <v>8.3699999999999992</v>
      </c>
      <c r="J366" s="58">
        <v>16.71</v>
      </c>
      <c r="K366" s="58">
        <v>5.93</v>
      </c>
      <c r="L366" s="58">
        <v>9.83</v>
      </c>
      <c r="M366" s="59">
        <f t="shared" si="73"/>
        <v>16.685000000000002</v>
      </c>
      <c r="N366" s="59">
        <f t="shared" si="73"/>
        <v>5.97</v>
      </c>
      <c r="O366" s="59">
        <f t="shared" si="73"/>
        <v>9.1</v>
      </c>
      <c r="P366" s="60">
        <f t="shared" si="78"/>
        <v>0.19059506658401371</v>
      </c>
      <c r="Q366" s="22">
        <f t="shared" si="79"/>
        <v>1.0715193052376047E-6</v>
      </c>
      <c r="R366" s="61">
        <f t="shared" si="80"/>
        <v>4.6785424687631825E-9</v>
      </c>
      <c r="S366" s="22">
        <f t="shared" si="81"/>
        <v>2.1888759632020696E-17</v>
      </c>
      <c r="T366" s="62">
        <v>298</v>
      </c>
      <c r="U366" s="59">
        <f t="shared" si="82"/>
        <v>289.685</v>
      </c>
      <c r="V366" s="63">
        <f t="shared" si="83"/>
        <v>0.48410823003417375</v>
      </c>
      <c r="W366" s="64">
        <f t="shared" si="84"/>
        <v>3.0486546467265243</v>
      </c>
      <c r="X366" s="65">
        <f t="shared" si="74"/>
        <v>-1.1515019484004541E-7</v>
      </c>
      <c r="Y366" s="66">
        <f t="shared" si="75"/>
        <v>-1.149754291168869E-7</v>
      </c>
      <c r="Z366" s="66">
        <f t="shared" si="76"/>
        <v>-1.1497569436227387E-7</v>
      </c>
      <c r="AA366" s="67">
        <f t="shared" si="77"/>
        <v>-1.1480119307936603E-7</v>
      </c>
      <c r="AB366" s="68">
        <f t="shared" si="86"/>
        <v>3.7935263082663074E-4</v>
      </c>
      <c r="AC366" s="75">
        <f>D17</f>
        <v>3.1479390175042347E-4</v>
      </c>
      <c r="AD366" s="70">
        <f t="shared" si="85"/>
        <v>3.7935263082663075</v>
      </c>
      <c r="AE366" s="70">
        <f>AC366*10000</f>
        <v>3.1479390175042345</v>
      </c>
      <c r="AF366" s="74">
        <f>(AD366-AE366)*(AD366-AE366)</f>
        <v>0.4167829499935134</v>
      </c>
      <c r="AG366" s="71">
        <v>3600</v>
      </c>
    </row>
    <row r="367" spans="5:33">
      <c r="E367" s="73">
        <v>0.55513888888888885</v>
      </c>
      <c r="G367" s="58">
        <v>16.670000000000002</v>
      </c>
      <c r="H367" s="58">
        <v>6.01</v>
      </c>
      <c r="I367" s="58">
        <v>8.3699999999999992</v>
      </c>
      <c r="J367" s="58">
        <v>16.72</v>
      </c>
      <c r="K367" s="58">
        <v>5.93</v>
      </c>
      <c r="L367" s="58">
        <v>9.83</v>
      </c>
      <c r="M367" s="59">
        <f t="shared" ref="M367:O368" si="87">(G367+J367)/2</f>
        <v>16.695</v>
      </c>
      <c r="N367" s="59">
        <f t="shared" si="87"/>
        <v>5.97</v>
      </c>
      <c r="O367" s="59">
        <f t="shared" si="87"/>
        <v>9.1</v>
      </c>
      <c r="P367" s="60">
        <f t="shared" si="78"/>
        <v>0.19062871707144902</v>
      </c>
      <c r="Q367" s="22">
        <f t="shared" si="79"/>
        <v>1.0715193052376047E-6</v>
      </c>
      <c r="R367" s="61">
        <f t="shared" si="80"/>
        <v>4.6824319534117682E-9</v>
      </c>
      <c r="S367" s="22">
        <f t="shared" si="81"/>
        <v>2.1925168998331546E-17</v>
      </c>
      <c r="T367" s="62">
        <v>298</v>
      </c>
      <c r="U367" s="59">
        <f t="shared" si="82"/>
        <v>289.69499999999999</v>
      </c>
      <c r="V367" s="63">
        <f t="shared" si="83"/>
        <v>0.48350932842931132</v>
      </c>
      <c r="W367" s="64">
        <f t="shared" si="84"/>
        <v>3.0444533826635927</v>
      </c>
      <c r="X367" s="65">
        <f t="shared" si="74"/>
        <v>-1.1517116810200106E-7</v>
      </c>
      <c r="Y367" s="66">
        <f t="shared" si="75"/>
        <v>-1.1499580721969553E-7</v>
      </c>
      <c r="Z367" s="66">
        <f t="shared" si="76"/>
        <v>-1.1499607422609608E-7</v>
      </c>
      <c r="AA367" s="67">
        <f t="shared" si="77"/>
        <v>-1.1482097953709735E-7</v>
      </c>
      <c r="AB367" s="68">
        <f t="shared" si="86"/>
        <v>3.7820287476850119E-4</v>
      </c>
      <c r="AC367" s="69"/>
      <c r="AD367" s="70">
        <f t="shared" si="85"/>
        <v>3.7820287476850121</v>
      </c>
      <c r="AE367" s="70"/>
      <c r="AF367" s="74"/>
      <c r="AG367" s="71">
        <v>3610</v>
      </c>
    </row>
    <row r="368" spans="5:33">
      <c r="E368" s="73">
        <v>0.55525462962962957</v>
      </c>
      <c r="G368" s="58">
        <v>16.670000000000002</v>
      </c>
      <c r="H368" s="58">
        <v>6.01</v>
      </c>
      <c r="I368" s="58">
        <v>8.35</v>
      </c>
      <c r="J368" s="58">
        <v>16.72</v>
      </c>
      <c r="K368" s="58">
        <v>5.93</v>
      </c>
      <c r="L368" s="58">
        <v>9.86</v>
      </c>
      <c r="M368" s="59">
        <f t="shared" si="87"/>
        <v>16.695</v>
      </c>
      <c r="N368" s="59">
        <f t="shared" si="87"/>
        <v>5.97</v>
      </c>
      <c r="O368" s="59">
        <f t="shared" si="87"/>
        <v>9.1050000000000004</v>
      </c>
      <c r="P368" s="60">
        <f t="shared" si="78"/>
        <v>0.19073345812478495</v>
      </c>
      <c r="Q368" s="22">
        <f t="shared" si="79"/>
        <v>1.0715193052376047E-6</v>
      </c>
      <c r="R368" s="61">
        <f t="shared" si="80"/>
        <v>4.6824319534117682E-9</v>
      </c>
      <c r="S368" s="22">
        <f t="shared" si="81"/>
        <v>2.1925168998331546E-17</v>
      </c>
      <c r="T368" s="62">
        <v>298</v>
      </c>
      <c r="U368" s="59">
        <f t="shared" si="82"/>
        <v>289.69499999999999</v>
      </c>
      <c r="V368" s="63">
        <f t="shared" si="83"/>
        <v>0.48350932842931132</v>
      </c>
      <c r="W368" s="64">
        <f t="shared" si="84"/>
        <v>3.0444533826635927</v>
      </c>
      <c r="X368" s="65">
        <f t="shared" si="74"/>
        <v>-1.1488406825898551E-7</v>
      </c>
      <c r="Y368" s="66">
        <f t="shared" si="75"/>
        <v>-1.1470904840610071E-7</v>
      </c>
      <c r="Z368" s="66">
        <f t="shared" si="76"/>
        <v>-1.1470931503966763E-7</v>
      </c>
      <c r="AA368" s="67">
        <f t="shared" si="77"/>
        <v>-1.1453456100794522E-7</v>
      </c>
      <c r="AB368" s="68">
        <f t="shared" si="86"/>
        <v>3.7705291491761672E-4</v>
      </c>
      <c r="AC368" s="69"/>
      <c r="AD368" s="70">
        <f t="shared" si="85"/>
        <v>3.7705291491761672</v>
      </c>
      <c r="AE368" s="70"/>
      <c r="AF368" s="74"/>
      <c r="AG368" s="71">
        <v>3620</v>
      </c>
    </row>
    <row r="369" spans="5:33">
      <c r="E369" s="73">
        <v>0.5553703703703704</v>
      </c>
      <c r="G369" s="58">
        <v>16.68</v>
      </c>
      <c r="H369" s="58">
        <v>6.01</v>
      </c>
      <c r="I369" s="58">
        <v>8.33</v>
      </c>
      <c r="J369" s="58">
        <v>16.73</v>
      </c>
      <c r="K369" s="58">
        <v>5.92</v>
      </c>
      <c r="L369" s="58">
        <v>9.85</v>
      </c>
      <c r="M369" s="59">
        <f t="shared" ref="M369:M432" si="88">(G369+J369)/2</f>
        <v>16.704999999999998</v>
      </c>
      <c r="N369" s="59">
        <f t="shared" ref="N369:N432" si="89">(H369+K369)/2</f>
        <v>5.9649999999999999</v>
      </c>
      <c r="O369" s="59">
        <f t="shared" ref="O369:O432" si="90">(I369+L369)/2</f>
        <v>9.09</v>
      </c>
      <c r="P369" s="60">
        <f t="shared" si="78"/>
        <v>0.19045286034500813</v>
      </c>
      <c r="Q369" s="22">
        <f t="shared" si="79"/>
        <v>1.0839269140212018E-6</v>
      </c>
      <c r="R369" s="61">
        <f t="shared" si="80"/>
        <v>4.6326807566431702E-9</v>
      </c>
      <c r="S369" s="22">
        <f t="shared" si="81"/>
        <v>2.1461730992971936E-17</v>
      </c>
      <c r="T369" s="62">
        <v>298</v>
      </c>
      <c r="U369" s="59">
        <f t="shared" ref="U369:U432" si="91">273+M369</f>
        <v>289.70499999999998</v>
      </c>
      <c r="V369" s="63">
        <f t="shared" ref="V369:V432" si="92">((1/U369)-(1/298))*5026</f>
        <v>0.48291046817006511</v>
      </c>
      <c r="W369" s="64">
        <f t="shared" ref="W369:W432" si="93">POWER(10,V369)</f>
        <v>3.040258197680942</v>
      </c>
      <c r="X369" s="65">
        <f t="shared" si="74"/>
        <v>-1.121031538486549E-7</v>
      </c>
      <c r="Y369" s="66">
        <f t="shared" si="75"/>
        <v>-1.1193599606144672E-7</v>
      </c>
      <c r="Z369" s="66">
        <f t="shared" si="76"/>
        <v>-1.119362453115781E-7</v>
      </c>
      <c r="AA369" s="67">
        <f t="shared" si="77"/>
        <v>-1.1176933603118409E-7</v>
      </c>
      <c r="AB369" s="68">
        <f t="shared" si="86"/>
        <v>3.7590582265735261E-4</v>
      </c>
      <c r="AC369" s="69"/>
      <c r="AD369" s="70">
        <f t="shared" si="85"/>
        <v>3.7590582265735262</v>
      </c>
      <c r="AE369" s="70"/>
      <c r="AF369" s="74"/>
      <c r="AG369" s="71">
        <v>3630</v>
      </c>
    </row>
    <row r="370" spans="5:33">
      <c r="E370" s="73">
        <v>0.55548611111111112</v>
      </c>
      <c r="G370" s="58">
        <v>16.690000000000001</v>
      </c>
      <c r="H370" s="58">
        <v>6.01</v>
      </c>
      <c r="I370" s="58">
        <v>8.39</v>
      </c>
      <c r="J370" s="58">
        <v>16.73</v>
      </c>
      <c r="K370" s="58">
        <v>5.92</v>
      </c>
      <c r="L370" s="58">
        <v>9.86</v>
      </c>
      <c r="M370" s="59">
        <f t="shared" si="88"/>
        <v>16.71</v>
      </c>
      <c r="N370" s="59">
        <f t="shared" si="89"/>
        <v>5.9649999999999999</v>
      </c>
      <c r="O370" s="59">
        <f t="shared" si="90"/>
        <v>9.125</v>
      </c>
      <c r="P370" s="60">
        <f t="shared" si="78"/>
        <v>0.19120305908533838</v>
      </c>
      <c r="Q370" s="22">
        <f t="shared" si="79"/>
        <v>1.0839269140212018E-6</v>
      </c>
      <c r="R370" s="61">
        <f t="shared" si="80"/>
        <v>4.6346060354465297E-9</v>
      </c>
      <c r="S370" s="22">
        <f t="shared" si="81"/>
        <v>2.14795731037974E-17</v>
      </c>
      <c r="T370" s="62">
        <v>298</v>
      </c>
      <c r="U370" s="59">
        <f t="shared" si="91"/>
        <v>289.70999999999998</v>
      </c>
      <c r="V370" s="63">
        <f t="shared" si="92"/>
        <v>0.48261105354370953</v>
      </c>
      <c r="W370" s="64">
        <f t="shared" si="93"/>
        <v>3.0381628819675908</v>
      </c>
      <c r="X370" s="65">
        <f t="shared" si="74"/>
        <v>-1.1238033492440963E-7</v>
      </c>
      <c r="Y370" s="66">
        <f t="shared" si="75"/>
        <v>-1.1221184778585611E-7</v>
      </c>
      <c r="Z370" s="66">
        <f t="shared" si="76"/>
        <v>-1.1221210039158001E-7</v>
      </c>
      <c r="AA370" s="67">
        <f t="shared" si="77"/>
        <v>-1.1204386510130801E-7</v>
      </c>
      <c r="AB370" s="68">
        <f t="shared" si="86"/>
        <v>3.7478646103630944E-4</v>
      </c>
      <c r="AC370" s="69"/>
      <c r="AD370" s="70">
        <f t="shared" si="85"/>
        <v>3.7478646103630946</v>
      </c>
      <c r="AE370" s="70"/>
      <c r="AF370" s="74"/>
      <c r="AG370" s="71">
        <v>3640</v>
      </c>
    </row>
    <row r="371" spans="5:33">
      <c r="E371" s="73">
        <v>0.55560185185185185</v>
      </c>
      <c r="G371" s="58">
        <v>16.690000000000001</v>
      </c>
      <c r="H371" s="58">
        <v>6.01</v>
      </c>
      <c r="I371" s="58">
        <v>8.34</v>
      </c>
      <c r="J371" s="58">
        <v>16.739999999999998</v>
      </c>
      <c r="K371" s="58">
        <v>5.92</v>
      </c>
      <c r="L371" s="58">
        <v>9.83</v>
      </c>
      <c r="M371" s="59">
        <f t="shared" si="88"/>
        <v>16.715</v>
      </c>
      <c r="N371" s="59">
        <f t="shared" si="89"/>
        <v>5.9649999999999999</v>
      </c>
      <c r="O371" s="59">
        <f t="shared" si="90"/>
        <v>9.0850000000000009</v>
      </c>
      <c r="P371" s="60">
        <f t="shared" si="78"/>
        <v>0.19038171955139599</v>
      </c>
      <c r="Q371" s="22">
        <f t="shared" si="79"/>
        <v>1.0839269140212018E-6</v>
      </c>
      <c r="R371" s="61">
        <f t="shared" si="80"/>
        <v>4.6365321143694435E-9</v>
      </c>
      <c r="S371" s="22">
        <f t="shared" si="81"/>
        <v>2.1497430047579183E-17</v>
      </c>
      <c r="T371" s="62">
        <v>298</v>
      </c>
      <c r="U371" s="59">
        <f t="shared" si="91"/>
        <v>289.71499999999997</v>
      </c>
      <c r="V371" s="63">
        <f t="shared" si="92"/>
        <v>0.48231164925215431</v>
      </c>
      <c r="W371" s="64">
        <f t="shared" si="93"/>
        <v>3.0360690825735883</v>
      </c>
      <c r="X371" s="65">
        <f t="shared" si="74"/>
        <v>-1.1173231439520687E-7</v>
      </c>
      <c r="Y371" s="66">
        <f t="shared" si="75"/>
        <v>-1.1156526460326187E-7</v>
      </c>
      <c r="Z371" s="66">
        <f t="shared" si="76"/>
        <v>-1.1156551435762469E-7</v>
      </c>
      <c r="AA371" s="67">
        <f t="shared" si="77"/>
        <v>-1.1139871357323233E-7</v>
      </c>
      <c r="AB371" s="68">
        <f t="shared" si="86"/>
        <v>3.7366434087567513E-4</v>
      </c>
      <c r="AC371" s="69"/>
      <c r="AD371" s="70">
        <f t="shared" si="85"/>
        <v>3.7366434087567515</v>
      </c>
      <c r="AE371" s="70"/>
      <c r="AF371" s="74"/>
      <c r="AG371" s="71">
        <v>3650</v>
      </c>
    </row>
    <row r="372" spans="5:33">
      <c r="E372" s="73">
        <v>0.55571759259259257</v>
      </c>
      <c r="G372" s="58">
        <v>16.7</v>
      </c>
      <c r="H372" s="58">
        <v>6.01</v>
      </c>
      <c r="I372" s="58">
        <v>8.3699999999999992</v>
      </c>
      <c r="J372" s="58">
        <v>16.75</v>
      </c>
      <c r="K372" s="58">
        <v>5.92</v>
      </c>
      <c r="L372" s="58">
        <v>9.83</v>
      </c>
      <c r="M372" s="59">
        <f t="shared" si="88"/>
        <v>16.725000000000001</v>
      </c>
      <c r="N372" s="59">
        <f t="shared" si="89"/>
        <v>5.9649999999999999</v>
      </c>
      <c r="O372" s="59">
        <f t="shared" si="90"/>
        <v>9.1</v>
      </c>
      <c r="P372" s="60">
        <f t="shared" si="78"/>
        <v>0.19072973986542649</v>
      </c>
      <c r="Q372" s="22">
        <f t="shared" si="79"/>
        <v>1.0839269140212018E-6</v>
      </c>
      <c r="R372" s="61">
        <f t="shared" si="80"/>
        <v>4.6403866739041529E-9</v>
      </c>
      <c r="S372" s="22">
        <f t="shared" si="81"/>
        <v>2.1533188483347247E-17</v>
      </c>
      <c r="T372" s="62">
        <v>298</v>
      </c>
      <c r="U372" s="59">
        <f t="shared" si="91"/>
        <v>289.72500000000002</v>
      </c>
      <c r="V372" s="63">
        <f t="shared" si="92"/>
        <v>0.48171287167129578</v>
      </c>
      <c r="W372" s="64">
        <f t="shared" si="93"/>
        <v>3.0318860281510718</v>
      </c>
      <c r="X372" s="65">
        <f t="shared" si="74"/>
        <v>-1.1194222194443414E-7</v>
      </c>
      <c r="Y372" s="66">
        <f t="shared" si="75"/>
        <v>-1.1177404176415532E-7</v>
      </c>
      <c r="Z372" s="66">
        <f t="shared" si="76"/>
        <v>-1.117742944353329E-7</v>
      </c>
      <c r="AA372" s="67">
        <f t="shared" si="77"/>
        <v>-1.1160636616701347E-7</v>
      </c>
      <c r="AB372" s="68">
        <f t="shared" si="86"/>
        <v>3.7254868656585809E-4</v>
      </c>
      <c r="AC372" s="69"/>
      <c r="AD372" s="70">
        <f t="shared" si="85"/>
        <v>3.7254868656585809</v>
      </c>
      <c r="AE372" s="70"/>
      <c r="AF372" s="74"/>
      <c r="AG372" s="71">
        <v>3660</v>
      </c>
    </row>
    <row r="373" spans="5:33">
      <c r="E373" s="73">
        <v>0.55583333333333329</v>
      </c>
      <c r="G373" s="58">
        <v>16.71</v>
      </c>
      <c r="H373" s="58">
        <v>6.01</v>
      </c>
      <c r="I373" s="58">
        <v>8.3699999999999992</v>
      </c>
      <c r="J373" s="58">
        <v>16.760000000000002</v>
      </c>
      <c r="K373" s="58">
        <v>5.92</v>
      </c>
      <c r="L373" s="58">
        <v>9.82</v>
      </c>
      <c r="M373" s="59">
        <f t="shared" si="88"/>
        <v>16.734999999999999</v>
      </c>
      <c r="N373" s="59">
        <f t="shared" si="89"/>
        <v>5.9649999999999999</v>
      </c>
      <c r="O373" s="59">
        <f t="shared" si="90"/>
        <v>9.0949999999999989</v>
      </c>
      <c r="P373" s="60">
        <f t="shared" si="78"/>
        <v>0.19065862285252941</v>
      </c>
      <c r="Q373" s="22">
        <f t="shared" si="79"/>
        <v>1.0839269140212018E-6</v>
      </c>
      <c r="R373" s="61">
        <f t="shared" si="80"/>
        <v>4.6442444379091095E-9</v>
      </c>
      <c r="S373" s="22">
        <f t="shared" si="81"/>
        <v>2.1569006399049702E-17</v>
      </c>
      <c r="T373" s="62">
        <v>298</v>
      </c>
      <c r="U373" s="59">
        <f t="shared" si="91"/>
        <v>289.73500000000001</v>
      </c>
      <c r="V373" s="63">
        <f t="shared" si="92"/>
        <v>0.48111413542321524</v>
      </c>
      <c r="W373" s="64">
        <f t="shared" si="93"/>
        <v>3.0277090252375101</v>
      </c>
      <c r="X373" s="65">
        <f t="shared" si="74"/>
        <v>-1.1190449661584325E-7</v>
      </c>
      <c r="Y373" s="66">
        <f t="shared" si="75"/>
        <v>-1.117359240110367E-7</v>
      </c>
      <c r="Z373" s="66">
        <f t="shared" si="76"/>
        <v>-1.1173617794831314E-7</v>
      </c>
      <c r="AA373" s="67">
        <f t="shared" si="77"/>
        <v>-1.1156785851572225E-7</v>
      </c>
      <c r="AB373" s="68">
        <f t="shared" si="86"/>
        <v>3.7143094446500741E-4</v>
      </c>
      <c r="AC373" s="69"/>
      <c r="AD373" s="70">
        <f t="shared" si="85"/>
        <v>3.7143094446500742</v>
      </c>
      <c r="AE373" s="70"/>
      <c r="AF373" s="74"/>
      <c r="AG373" s="71">
        <v>3670</v>
      </c>
    </row>
    <row r="374" spans="5:33">
      <c r="E374" s="73">
        <v>0.55594907407407401</v>
      </c>
      <c r="G374" s="58">
        <v>16.71</v>
      </c>
      <c r="H374" s="58">
        <v>6</v>
      </c>
      <c r="I374" s="58">
        <v>8.35</v>
      </c>
      <c r="J374" s="58">
        <v>16.760000000000002</v>
      </c>
      <c r="K374" s="58">
        <v>5.92</v>
      </c>
      <c r="L374" s="58">
        <v>9.85</v>
      </c>
      <c r="M374" s="59">
        <f t="shared" si="88"/>
        <v>16.734999999999999</v>
      </c>
      <c r="N374" s="59">
        <f t="shared" si="89"/>
        <v>5.96</v>
      </c>
      <c r="O374" s="59">
        <f t="shared" si="90"/>
        <v>9.1</v>
      </c>
      <c r="P374" s="60">
        <f t="shared" si="78"/>
        <v>0.19076343792831421</v>
      </c>
      <c r="Q374" s="22">
        <f t="shared" si="79"/>
        <v>1.0964781961431832E-6</v>
      </c>
      <c r="R374" s="61">
        <f t="shared" si="80"/>
        <v>4.5910822114383264E-9</v>
      </c>
      <c r="S374" s="22">
        <f t="shared" si="81"/>
        <v>2.1078035872185434E-17</v>
      </c>
      <c r="T374" s="62">
        <v>298</v>
      </c>
      <c r="U374" s="59">
        <f t="shared" si="91"/>
        <v>289.73500000000001</v>
      </c>
      <c r="V374" s="63">
        <f t="shared" si="92"/>
        <v>0.48111413542321524</v>
      </c>
      <c r="W374" s="64">
        <f t="shared" si="93"/>
        <v>3.0277090252375101</v>
      </c>
      <c r="X374" s="65">
        <f t="shared" si="74"/>
        <v>-1.090882028264678E-7</v>
      </c>
      <c r="Y374" s="66">
        <f t="shared" si="75"/>
        <v>-1.0892752500468273E-7</v>
      </c>
      <c r="Z374" s="66">
        <f t="shared" si="76"/>
        <v>-1.0892776166970927E-7</v>
      </c>
      <c r="AA374" s="67">
        <f t="shared" si="77"/>
        <v>-1.0876731981577501E-7</v>
      </c>
      <c r="AB374" s="68">
        <f t="shared" si="86"/>
        <v>3.7031358353325697E-4</v>
      </c>
      <c r="AC374" s="69"/>
      <c r="AD374" s="70">
        <f t="shared" si="85"/>
        <v>3.7031358353325698</v>
      </c>
      <c r="AE374" s="70"/>
      <c r="AF374" s="74"/>
      <c r="AG374" s="71">
        <v>3680</v>
      </c>
    </row>
    <row r="375" spans="5:33">
      <c r="E375" s="73">
        <v>0.55606481481481485</v>
      </c>
      <c r="G375" s="58">
        <v>16.72</v>
      </c>
      <c r="H375" s="58">
        <v>6</v>
      </c>
      <c r="I375" s="58">
        <v>8.3699999999999992</v>
      </c>
      <c r="J375" s="58">
        <v>16.77</v>
      </c>
      <c r="K375" s="58">
        <v>5.92</v>
      </c>
      <c r="L375" s="58">
        <v>9.86</v>
      </c>
      <c r="M375" s="59">
        <f t="shared" si="88"/>
        <v>16.744999999999997</v>
      </c>
      <c r="N375" s="59">
        <f t="shared" si="89"/>
        <v>5.96</v>
      </c>
      <c r="O375" s="59">
        <f t="shared" si="90"/>
        <v>9.1149999999999984</v>
      </c>
      <c r="P375" s="60">
        <f t="shared" si="78"/>
        <v>0.19111164869407293</v>
      </c>
      <c r="Q375" s="22">
        <f t="shared" si="79"/>
        <v>1.0964781961431832E-6</v>
      </c>
      <c r="R375" s="61">
        <f t="shared" si="80"/>
        <v>4.5948989864063876E-9</v>
      </c>
      <c r="S375" s="22">
        <f t="shared" si="81"/>
        <v>2.1113096695278448E-17</v>
      </c>
      <c r="T375" s="62">
        <v>298</v>
      </c>
      <c r="U375" s="59">
        <f t="shared" si="91"/>
        <v>289.745</v>
      </c>
      <c r="V375" s="63">
        <f t="shared" si="92"/>
        <v>0.48051544050363176</v>
      </c>
      <c r="W375" s="64">
        <f t="shared" si="93"/>
        <v>3.0235380646714667</v>
      </c>
      <c r="X375" s="65">
        <f t="shared" si="74"/>
        <v>-1.0929767879642587E-7</v>
      </c>
      <c r="Y375" s="66">
        <f t="shared" si="75"/>
        <v>-1.0913590745075197E-7</v>
      </c>
      <c r="Z375" s="66">
        <f t="shared" si="76"/>
        <v>-1.0913614688830061E-7</v>
      </c>
      <c r="AA375" s="67">
        <f t="shared" si="77"/>
        <v>-1.0897461427139294E-7</v>
      </c>
      <c r="AB375" s="68">
        <f t="shared" si="86"/>
        <v>3.6922430670660524E-4</v>
      </c>
      <c r="AC375" s="69"/>
      <c r="AD375" s="70">
        <f t="shared" si="85"/>
        <v>3.6922430670660522</v>
      </c>
      <c r="AE375" s="70"/>
      <c r="AF375" s="74"/>
      <c r="AG375" s="71">
        <v>3690</v>
      </c>
    </row>
    <row r="376" spans="5:33">
      <c r="E376" s="73">
        <v>0.55618055555555557</v>
      </c>
      <c r="G376" s="58">
        <v>16.73</v>
      </c>
      <c r="H376" s="58">
        <v>6</v>
      </c>
      <c r="I376" s="58">
        <v>8.33</v>
      </c>
      <c r="J376" s="58">
        <v>16.77</v>
      </c>
      <c r="K376" s="58">
        <v>5.92</v>
      </c>
      <c r="L376" s="58">
        <v>9.84</v>
      </c>
      <c r="M376" s="59">
        <f t="shared" si="88"/>
        <v>16.75</v>
      </c>
      <c r="N376" s="59">
        <f t="shared" si="89"/>
        <v>5.96</v>
      </c>
      <c r="O376" s="59">
        <f t="shared" si="90"/>
        <v>9.0850000000000009</v>
      </c>
      <c r="P376" s="60">
        <f t="shared" si="78"/>
        <v>0.19049947877161882</v>
      </c>
      <c r="Q376" s="22">
        <f t="shared" si="79"/>
        <v>1.0964781961431832E-6</v>
      </c>
      <c r="R376" s="61">
        <f t="shared" si="80"/>
        <v>4.5968085636224338E-9</v>
      </c>
      <c r="S376" s="22">
        <f t="shared" si="81"/>
        <v>2.1130648970592544E-17</v>
      </c>
      <c r="T376" s="62">
        <v>298</v>
      </c>
      <c r="U376" s="59">
        <f t="shared" si="91"/>
        <v>289.75</v>
      </c>
      <c r="V376" s="63">
        <f t="shared" si="92"/>
        <v>0.48021610854068941</v>
      </c>
      <c r="W376" s="64">
        <f t="shared" si="93"/>
        <v>3.0214548474097778</v>
      </c>
      <c r="X376" s="65">
        <f t="shared" si="74"/>
        <v>-1.0879080859777563E-7</v>
      </c>
      <c r="Y376" s="66">
        <f t="shared" si="75"/>
        <v>-1.0863005906200647E-7</v>
      </c>
      <c r="Z376" s="66">
        <f t="shared" si="76"/>
        <v>-1.0863029658587068E-7</v>
      </c>
      <c r="AA376" s="67">
        <f t="shared" si="77"/>
        <v>-1.0846978387203416E-7</v>
      </c>
      <c r="AB376" s="68">
        <f t="shared" si="86"/>
        <v>3.6813294603702868E-4</v>
      </c>
      <c r="AC376" s="69"/>
      <c r="AD376" s="70">
        <f t="shared" si="85"/>
        <v>3.6813294603702866</v>
      </c>
      <c r="AE376" s="70"/>
      <c r="AF376" s="74"/>
      <c r="AG376" s="71">
        <v>3700</v>
      </c>
    </row>
    <row r="377" spans="5:33">
      <c r="E377" s="73">
        <v>0.55629629629629629</v>
      </c>
      <c r="G377" s="58">
        <v>16.73</v>
      </c>
      <c r="H377" s="58">
        <v>6</v>
      </c>
      <c r="I377" s="58">
        <v>8.31</v>
      </c>
      <c r="J377" s="58">
        <v>16.78</v>
      </c>
      <c r="K377" s="58">
        <v>5.92</v>
      </c>
      <c r="L377" s="58">
        <v>9.83</v>
      </c>
      <c r="M377" s="59">
        <f t="shared" si="88"/>
        <v>16.755000000000003</v>
      </c>
      <c r="N377" s="59">
        <f t="shared" si="89"/>
        <v>5.96</v>
      </c>
      <c r="O377" s="59">
        <f t="shared" si="90"/>
        <v>9.07</v>
      </c>
      <c r="P377" s="60">
        <f t="shared" si="78"/>
        <v>0.19020175703174094</v>
      </c>
      <c r="Q377" s="22">
        <f t="shared" si="79"/>
        <v>1.0964781961431832E-6</v>
      </c>
      <c r="R377" s="61">
        <f t="shared" si="80"/>
        <v>4.5987189344326719E-9</v>
      </c>
      <c r="S377" s="22">
        <f t="shared" si="81"/>
        <v>2.1148215837909568E-17</v>
      </c>
      <c r="T377" s="62">
        <v>298</v>
      </c>
      <c r="U377" s="59">
        <f t="shared" si="91"/>
        <v>289.755</v>
      </c>
      <c r="V377" s="63">
        <f t="shared" si="92"/>
        <v>0.47991678690826445</v>
      </c>
      <c r="W377" s="64">
        <f t="shared" si="93"/>
        <v>3.0193731373059736</v>
      </c>
      <c r="X377" s="65">
        <f t="shared" si="74"/>
        <v>-1.0846502704624225E-7</v>
      </c>
      <c r="Y377" s="66">
        <f t="shared" si="75"/>
        <v>-1.0830476591473741E-7</v>
      </c>
      <c r="Z377" s="66">
        <f t="shared" si="76"/>
        <v>-1.0830500270654921E-7</v>
      </c>
      <c r="AA377" s="67">
        <f t="shared" si="77"/>
        <v>-1.0814497766711868E-7</v>
      </c>
      <c r="AB377" s="68">
        <f t="shared" si="86"/>
        <v>3.6704664386408607E-4</v>
      </c>
      <c r="AC377" s="69"/>
      <c r="AD377" s="70">
        <f t="shared" si="85"/>
        <v>3.6704664386408608</v>
      </c>
      <c r="AE377" s="70"/>
      <c r="AF377" s="74"/>
      <c r="AG377" s="71">
        <v>3710</v>
      </c>
    </row>
    <row r="378" spans="5:33">
      <c r="E378" s="73">
        <v>0.55641203703703701</v>
      </c>
      <c r="G378" s="58">
        <v>16.739999999999998</v>
      </c>
      <c r="H378" s="58">
        <v>6</v>
      </c>
      <c r="I378" s="58">
        <v>8.32</v>
      </c>
      <c r="J378" s="58">
        <v>16.79</v>
      </c>
      <c r="K378" s="58">
        <v>5.92</v>
      </c>
      <c r="L378" s="58">
        <v>9.82</v>
      </c>
      <c r="M378" s="59">
        <f t="shared" si="88"/>
        <v>16.765000000000001</v>
      </c>
      <c r="N378" s="59">
        <f t="shared" si="89"/>
        <v>5.96</v>
      </c>
      <c r="O378" s="59">
        <f t="shared" si="90"/>
        <v>9.07</v>
      </c>
      <c r="P378" s="60">
        <f t="shared" si="78"/>
        <v>0.190235379632096</v>
      </c>
      <c r="Q378" s="22">
        <f t="shared" si="79"/>
        <v>1.0964781961431832E-6</v>
      </c>
      <c r="R378" s="61">
        <f t="shared" si="80"/>
        <v>4.6025420581550839E-9</v>
      </c>
      <c r="S378" s="22">
        <f t="shared" si="81"/>
        <v>2.1183393397086436E-17</v>
      </c>
      <c r="T378" s="62">
        <v>298</v>
      </c>
      <c r="U378" s="59">
        <f t="shared" si="91"/>
        <v>289.76499999999999</v>
      </c>
      <c r="V378" s="63">
        <f t="shared" si="92"/>
        <v>0.47931817463283455</v>
      </c>
      <c r="W378" s="64">
        <f t="shared" si="93"/>
        <v>3.0152142340085231</v>
      </c>
      <c r="X378" s="65">
        <f t="shared" si="74"/>
        <v>-1.084934528017111E-7</v>
      </c>
      <c r="Y378" s="66">
        <f t="shared" si="75"/>
        <v>-1.0833263312628932E-7</v>
      </c>
      <c r="Z378" s="66">
        <f t="shared" si="76"/>
        <v>-1.0833287150904269E-7</v>
      </c>
      <c r="AA378" s="67">
        <f t="shared" si="77"/>
        <v>-1.0817228950966551E-7</v>
      </c>
      <c r="AB378" s="68">
        <f t="shared" si="86"/>
        <v>3.6596359462749283E-4</v>
      </c>
      <c r="AC378" s="69"/>
      <c r="AD378" s="70">
        <f t="shared" si="85"/>
        <v>3.6596359462749284</v>
      </c>
      <c r="AE378" s="70"/>
      <c r="AF378" s="74"/>
      <c r="AG378" s="71">
        <v>3720</v>
      </c>
    </row>
    <row r="379" spans="5:33">
      <c r="E379" s="73">
        <v>0.55652777777777773</v>
      </c>
      <c r="G379" s="58">
        <v>16.75</v>
      </c>
      <c r="H379" s="58">
        <v>6.01</v>
      </c>
      <c r="I379" s="58">
        <v>8.31</v>
      </c>
      <c r="J379" s="58">
        <v>16.79</v>
      </c>
      <c r="K379" s="58">
        <v>5.92</v>
      </c>
      <c r="L379" s="58">
        <v>9.83</v>
      </c>
      <c r="M379" s="59">
        <f t="shared" si="88"/>
        <v>16.77</v>
      </c>
      <c r="N379" s="59">
        <f t="shared" si="89"/>
        <v>5.9649999999999999</v>
      </c>
      <c r="O379" s="59">
        <f t="shared" si="90"/>
        <v>9.07</v>
      </c>
      <c r="P379" s="60">
        <f t="shared" si="78"/>
        <v>0.19025219539035215</v>
      </c>
      <c r="Q379" s="22">
        <f t="shared" si="79"/>
        <v>1.0839269140212018E-6</v>
      </c>
      <c r="R379" s="61">
        <f t="shared" si="80"/>
        <v>4.6577718856114483E-9</v>
      </c>
      <c r="S379" s="22">
        <f t="shared" si="81"/>
        <v>2.1694838938392426E-17</v>
      </c>
      <c r="T379" s="62">
        <v>298</v>
      </c>
      <c r="U379" s="59">
        <f t="shared" si="91"/>
        <v>289.77</v>
      </c>
      <c r="V379" s="63">
        <f t="shared" si="92"/>
        <v>0.47901888398876169</v>
      </c>
      <c r="W379" s="64">
        <f t="shared" si="93"/>
        <v>3.0131370385353669</v>
      </c>
      <c r="X379" s="65">
        <f t="shared" si="74"/>
        <v>-1.1087014095410242E-7</v>
      </c>
      <c r="Y379" s="66">
        <f t="shared" si="75"/>
        <v>-1.1070169956007912E-7</v>
      </c>
      <c r="Z379" s="66">
        <f t="shared" si="76"/>
        <v>-1.1070195546760279E-7</v>
      </c>
      <c r="AA379" s="67">
        <f t="shared" si="77"/>
        <v>-1.1053376920351924E-7</v>
      </c>
      <c r="AB379" s="68">
        <f t="shared" si="86"/>
        <v>3.6488026670818943E-4</v>
      </c>
      <c r="AC379" s="69"/>
      <c r="AD379" s="70">
        <f t="shared" si="85"/>
        <v>3.6488026670818945</v>
      </c>
      <c r="AE379" s="70"/>
      <c r="AF379" s="74"/>
      <c r="AG379" s="71">
        <v>3730</v>
      </c>
    </row>
    <row r="380" spans="5:33">
      <c r="E380" s="73">
        <v>0.55664351851851845</v>
      </c>
      <c r="G380" s="58">
        <v>16.760000000000002</v>
      </c>
      <c r="H380" s="58">
        <v>6</v>
      </c>
      <c r="I380" s="58">
        <v>8.3000000000000007</v>
      </c>
      <c r="J380" s="58">
        <v>16.8</v>
      </c>
      <c r="K380" s="58">
        <v>5.92</v>
      </c>
      <c r="L380" s="58">
        <v>9.81</v>
      </c>
      <c r="M380" s="59">
        <f t="shared" si="88"/>
        <v>16.78</v>
      </c>
      <c r="N380" s="59">
        <f t="shared" si="89"/>
        <v>5.96</v>
      </c>
      <c r="O380" s="59">
        <f t="shared" si="90"/>
        <v>9.0549999999999997</v>
      </c>
      <c r="P380" s="60">
        <f t="shared" si="78"/>
        <v>0.18997114039836288</v>
      </c>
      <c r="Q380" s="22">
        <f t="shared" si="79"/>
        <v>1.0964781961431832E-6</v>
      </c>
      <c r="R380" s="61">
        <f t="shared" si="80"/>
        <v>4.6082827039447612E-9</v>
      </c>
      <c r="S380" s="22">
        <f t="shared" si="81"/>
        <v>2.123626947947644E-17</v>
      </c>
      <c r="T380" s="62">
        <v>298</v>
      </c>
      <c r="U380" s="59">
        <f t="shared" si="91"/>
        <v>289.77999999999997</v>
      </c>
      <c r="V380" s="63">
        <f t="shared" si="92"/>
        <v>0.47842033368521897</v>
      </c>
      <c r="W380" s="64">
        <f t="shared" si="93"/>
        <v>3.008987154248091</v>
      </c>
      <c r="X380" s="65">
        <f t="shared" si="74"/>
        <v>-1.0818655241325643E-7</v>
      </c>
      <c r="Y380" s="66">
        <f t="shared" si="75"/>
        <v>-1.0802567843218219E-7</v>
      </c>
      <c r="Z380" s="66">
        <f t="shared" si="76"/>
        <v>-1.0802591765265098E-7</v>
      </c>
      <c r="AA380" s="67">
        <f t="shared" si="77"/>
        <v>-1.0786528218060134E-7</v>
      </c>
      <c r="AB380" s="68">
        <f t="shared" si="86"/>
        <v>3.6377324800783444E-4</v>
      </c>
      <c r="AC380" s="69"/>
      <c r="AD380" s="70">
        <f t="shared" si="85"/>
        <v>3.6377324800783444</v>
      </c>
      <c r="AE380" s="70"/>
      <c r="AF380" s="74"/>
      <c r="AG380" s="71">
        <v>3740</v>
      </c>
    </row>
    <row r="381" spans="5:33">
      <c r="E381" s="73">
        <v>0.55675925925925929</v>
      </c>
      <c r="G381" s="58">
        <v>16.760000000000002</v>
      </c>
      <c r="H381" s="58">
        <v>6</v>
      </c>
      <c r="I381" s="58">
        <v>8.34</v>
      </c>
      <c r="J381" s="58">
        <v>16.809999999999999</v>
      </c>
      <c r="K381" s="58">
        <v>5.92</v>
      </c>
      <c r="L381" s="58">
        <v>9.82</v>
      </c>
      <c r="M381" s="59">
        <f t="shared" si="88"/>
        <v>16.785</v>
      </c>
      <c r="N381" s="59">
        <f t="shared" si="89"/>
        <v>5.96</v>
      </c>
      <c r="O381" s="59">
        <f t="shared" si="90"/>
        <v>9.08</v>
      </c>
      <c r="P381" s="60">
        <f t="shared" si="78"/>
        <v>0.19051247600910798</v>
      </c>
      <c r="Q381" s="22">
        <f t="shared" si="79"/>
        <v>1.0964781961431832E-6</v>
      </c>
      <c r="R381" s="61">
        <f t="shared" si="80"/>
        <v>4.6101978432508901E-9</v>
      </c>
      <c r="S381" s="22">
        <f t="shared" si="81"/>
        <v>2.1253924153915158E-17</v>
      </c>
      <c r="T381" s="62">
        <v>298</v>
      </c>
      <c r="U381" s="59">
        <f t="shared" si="91"/>
        <v>289.78500000000003</v>
      </c>
      <c r="V381" s="63">
        <f t="shared" si="92"/>
        <v>0.4781210740246789</v>
      </c>
      <c r="W381" s="64">
        <f t="shared" si="93"/>
        <v>3.0069144631598426</v>
      </c>
      <c r="X381" s="65">
        <f t="shared" si="74"/>
        <v>-1.0833720696344539E-7</v>
      </c>
      <c r="Y381" s="66">
        <f t="shared" si="75"/>
        <v>-1.0817540413366618E-7</v>
      </c>
      <c r="Z381" s="66">
        <f t="shared" si="76"/>
        <v>-1.0817564578800135E-7</v>
      </c>
      <c r="AA381" s="67">
        <f t="shared" si="77"/>
        <v>-1.080140838907304E-7</v>
      </c>
      <c r="AB381" s="68">
        <f t="shared" si="86"/>
        <v>3.6269298962989525E-4</v>
      </c>
      <c r="AC381" s="69"/>
      <c r="AD381" s="70">
        <f t="shared" si="85"/>
        <v>3.6269298962989525</v>
      </c>
      <c r="AE381" s="70"/>
      <c r="AF381" s="74"/>
      <c r="AG381" s="71">
        <v>3750</v>
      </c>
    </row>
    <row r="382" spans="5:33">
      <c r="E382" s="73">
        <v>0.55687500000000001</v>
      </c>
      <c r="G382" s="58">
        <v>16.77</v>
      </c>
      <c r="H382" s="58">
        <v>6</v>
      </c>
      <c r="I382" s="58">
        <v>8.33</v>
      </c>
      <c r="J382" s="58">
        <v>16.82</v>
      </c>
      <c r="K382" s="58">
        <v>5.92</v>
      </c>
      <c r="L382" s="58">
        <v>9.85</v>
      </c>
      <c r="M382" s="59">
        <f t="shared" si="88"/>
        <v>16.795000000000002</v>
      </c>
      <c r="N382" s="59">
        <f t="shared" si="89"/>
        <v>5.96</v>
      </c>
      <c r="O382" s="59">
        <f t="shared" si="90"/>
        <v>9.09</v>
      </c>
      <c r="P382" s="60">
        <f t="shared" si="78"/>
        <v>0.19075602401731914</v>
      </c>
      <c r="Q382" s="22">
        <f t="shared" si="79"/>
        <v>1.0964781961431832E-6</v>
      </c>
      <c r="R382" s="61">
        <f t="shared" si="80"/>
        <v>4.6140305099110711E-9</v>
      </c>
      <c r="S382" s="22">
        <f t="shared" si="81"/>
        <v>2.1289277546390217E-17</v>
      </c>
      <c r="T382" s="62">
        <v>298</v>
      </c>
      <c r="U382" s="59">
        <f t="shared" si="91"/>
        <v>289.79500000000002</v>
      </c>
      <c r="V382" s="63">
        <f t="shared" si="92"/>
        <v>0.47752258568340006</v>
      </c>
      <c r="W382" s="64">
        <f t="shared" si="93"/>
        <v>3.0027735774156357</v>
      </c>
      <c r="X382" s="65">
        <f t="shared" si="74"/>
        <v>-1.0848145803147087E-7</v>
      </c>
      <c r="Y382" s="66">
        <f t="shared" si="75"/>
        <v>-1.0831873871261633E-7</v>
      </c>
      <c r="Z382" s="66">
        <f t="shared" si="76"/>
        <v>-1.0831898278729241E-7</v>
      </c>
      <c r="AA382" s="67">
        <f t="shared" si="77"/>
        <v>-1.0815650681090282E-7</v>
      </c>
      <c r="AB382" s="68">
        <f t="shared" si="86"/>
        <v>3.6161123397873273E-4</v>
      </c>
      <c r="AC382" s="69"/>
      <c r="AD382" s="70">
        <f t="shared" si="85"/>
        <v>3.6161123397873274</v>
      </c>
      <c r="AE382" s="70"/>
      <c r="AF382" s="74"/>
      <c r="AG382" s="71">
        <v>3760</v>
      </c>
    </row>
    <row r="383" spans="5:33">
      <c r="E383" s="73">
        <v>0.55699074074074073</v>
      </c>
      <c r="G383" s="58">
        <v>16.78</v>
      </c>
      <c r="H383" s="58">
        <v>6</v>
      </c>
      <c r="I383" s="58">
        <v>8.3699999999999992</v>
      </c>
      <c r="J383" s="58">
        <v>16.82</v>
      </c>
      <c r="K383" s="58">
        <v>5.92</v>
      </c>
      <c r="L383" s="58">
        <v>9.8000000000000007</v>
      </c>
      <c r="M383" s="59">
        <f t="shared" si="88"/>
        <v>16.8</v>
      </c>
      <c r="N383" s="59">
        <f t="shared" si="89"/>
        <v>5.96</v>
      </c>
      <c r="O383" s="59">
        <f t="shared" si="90"/>
        <v>9.0850000000000009</v>
      </c>
      <c r="P383" s="60">
        <f t="shared" si="78"/>
        <v>0.19066795915967452</v>
      </c>
      <c r="Q383" s="22">
        <f t="shared" si="79"/>
        <v>1.0964781961431832E-6</v>
      </c>
      <c r="R383" s="61">
        <f t="shared" si="80"/>
        <v>4.6159480379267974E-9</v>
      </c>
      <c r="S383" s="22">
        <f t="shared" si="81"/>
        <v>2.1306976288840251E-17</v>
      </c>
      <c r="T383" s="62">
        <v>298</v>
      </c>
      <c r="U383" s="59">
        <f t="shared" si="91"/>
        <v>289.8</v>
      </c>
      <c r="V383" s="63">
        <f t="shared" si="92"/>
        <v>0.47722335700158885</v>
      </c>
      <c r="W383" s="64">
        <f t="shared" si="93"/>
        <v>3.000705380490917</v>
      </c>
      <c r="X383" s="65">
        <f t="shared" si="74"/>
        <v>-1.0827102216611391E-7</v>
      </c>
      <c r="Y383" s="66">
        <f t="shared" si="75"/>
        <v>-1.0810844654398704E-7</v>
      </c>
      <c r="Z383" s="66">
        <f t="shared" si="76"/>
        <v>-1.0810869066131762E-7</v>
      </c>
      <c r="AA383" s="67">
        <f t="shared" si="77"/>
        <v>-1.0794635842340686E-7</v>
      </c>
      <c r="AB383" s="68">
        <f t="shared" si="86"/>
        <v>3.6052804496566242E-4</v>
      </c>
      <c r="AC383" s="69"/>
      <c r="AD383" s="70">
        <f t="shared" si="85"/>
        <v>3.6052804496566244</v>
      </c>
      <c r="AE383" s="70"/>
      <c r="AF383" s="74"/>
      <c r="AG383" s="71">
        <v>3770</v>
      </c>
    </row>
    <row r="384" spans="5:33">
      <c r="E384" s="73">
        <v>0.55710648148148145</v>
      </c>
      <c r="G384" s="58">
        <v>16.78</v>
      </c>
      <c r="H384" s="58">
        <v>6</v>
      </c>
      <c r="I384" s="58">
        <v>8.34</v>
      </c>
      <c r="J384" s="58">
        <v>16.829999999999998</v>
      </c>
      <c r="K384" s="58">
        <v>5.92</v>
      </c>
      <c r="L384" s="58">
        <v>9.8000000000000007</v>
      </c>
      <c r="M384" s="59">
        <f t="shared" si="88"/>
        <v>16.805</v>
      </c>
      <c r="N384" s="59">
        <f t="shared" si="89"/>
        <v>5.96</v>
      </c>
      <c r="O384" s="59">
        <f t="shared" si="90"/>
        <v>9.07</v>
      </c>
      <c r="P384" s="60">
        <f t="shared" si="78"/>
        <v>0.19036998898921811</v>
      </c>
      <c r="Q384" s="22">
        <f t="shared" si="79"/>
        <v>1.0964781961431832E-6</v>
      </c>
      <c r="R384" s="61">
        <f t="shared" si="80"/>
        <v>4.6178663628409582E-9</v>
      </c>
      <c r="S384" s="22">
        <f t="shared" si="81"/>
        <v>2.1324689745057979E-17</v>
      </c>
      <c r="T384" s="62">
        <v>298</v>
      </c>
      <c r="U384" s="59">
        <f t="shared" si="91"/>
        <v>289.80500000000001</v>
      </c>
      <c r="V384" s="63">
        <f t="shared" si="92"/>
        <v>0.47692413864495037</v>
      </c>
      <c r="W384" s="64">
        <f t="shared" si="93"/>
        <v>2.9986386793534545</v>
      </c>
      <c r="X384" s="65">
        <f t="shared" si="74"/>
        <v>-1.0794160733111442E-7</v>
      </c>
      <c r="Y384" s="66">
        <f t="shared" si="75"/>
        <v>-1.0777953347980512E-7</v>
      </c>
      <c r="Z384" s="66">
        <f t="shared" si="76"/>
        <v>-1.07779776832984E-7</v>
      </c>
      <c r="AA384" s="67">
        <f t="shared" si="77"/>
        <v>-1.0761794560406613E-7</v>
      </c>
      <c r="AB384" s="68">
        <f t="shared" si="86"/>
        <v>3.5944695887399553E-4</v>
      </c>
      <c r="AC384" s="69"/>
      <c r="AD384" s="70">
        <f t="shared" si="85"/>
        <v>3.5944695887399551</v>
      </c>
      <c r="AE384" s="70"/>
      <c r="AF384" s="74"/>
      <c r="AG384" s="71">
        <v>3780</v>
      </c>
    </row>
    <row r="385" spans="5:33">
      <c r="E385" s="73">
        <v>0.55722222222222217</v>
      </c>
      <c r="G385" s="58">
        <v>16.79</v>
      </c>
      <c r="H385" s="58">
        <v>6</v>
      </c>
      <c r="I385" s="58">
        <v>8.36</v>
      </c>
      <c r="J385" s="58">
        <v>16.84</v>
      </c>
      <c r="K385" s="58">
        <v>5.92</v>
      </c>
      <c r="L385" s="58">
        <v>9.85</v>
      </c>
      <c r="M385" s="59">
        <f t="shared" si="88"/>
        <v>16.814999999999998</v>
      </c>
      <c r="N385" s="59">
        <f t="shared" si="89"/>
        <v>5.96</v>
      </c>
      <c r="O385" s="59">
        <f t="shared" si="90"/>
        <v>9.1050000000000004</v>
      </c>
      <c r="P385" s="60">
        <f t="shared" si="78"/>
        <v>0.19113841514402902</v>
      </c>
      <c r="Q385" s="22">
        <f t="shared" si="79"/>
        <v>1.0964781961431832E-6</v>
      </c>
      <c r="R385" s="61">
        <f t="shared" si="80"/>
        <v>4.6217054046894411E-9</v>
      </c>
      <c r="S385" s="22">
        <f t="shared" si="81"/>
        <v>2.1360160847735591E-17</v>
      </c>
      <c r="T385" s="62">
        <v>298</v>
      </c>
      <c r="U385" s="59">
        <f t="shared" si="91"/>
        <v>289.815</v>
      </c>
      <c r="V385" s="63">
        <f t="shared" si="92"/>
        <v>0.47632573290505764</v>
      </c>
      <c r="W385" s="64">
        <f t="shared" si="93"/>
        <v>2.9945097599127042</v>
      </c>
      <c r="X385" s="65">
        <f t="shared" si="74"/>
        <v>-1.0838131031351953E-7</v>
      </c>
      <c r="Y385" s="66">
        <f t="shared" si="75"/>
        <v>-1.0821742193146112E-7</v>
      </c>
      <c r="Z385" s="66">
        <f t="shared" si="76"/>
        <v>-1.0821766975464848E-7</v>
      </c>
      <c r="AA385" s="67">
        <f t="shared" si="77"/>
        <v>-1.0805402844628772E-7</v>
      </c>
      <c r="AB385" s="68">
        <f t="shared" si="86"/>
        <v>3.5836916191806092E-4</v>
      </c>
      <c r="AC385" s="69"/>
      <c r="AD385" s="70">
        <f t="shared" si="85"/>
        <v>3.5836916191806094</v>
      </c>
      <c r="AE385" s="70"/>
      <c r="AF385" s="74"/>
      <c r="AG385" s="71">
        <v>3790</v>
      </c>
    </row>
    <row r="386" spans="5:33">
      <c r="E386" s="73">
        <v>0.55733796296296301</v>
      </c>
      <c r="G386" s="58">
        <v>16.79</v>
      </c>
      <c r="H386" s="58">
        <v>6</v>
      </c>
      <c r="I386" s="58">
        <v>8.33</v>
      </c>
      <c r="J386" s="58">
        <v>16.84</v>
      </c>
      <c r="K386" s="58">
        <v>5.92</v>
      </c>
      <c r="L386" s="58">
        <v>9.83</v>
      </c>
      <c r="M386" s="59">
        <f t="shared" si="88"/>
        <v>16.814999999999998</v>
      </c>
      <c r="N386" s="59">
        <f t="shared" si="89"/>
        <v>5.96</v>
      </c>
      <c r="O386" s="59">
        <f t="shared" si="90"/>
        <v>9.08</v>
      </c>
      <c r="P386" s="60">
        <f t="shared" si="78"/>
        <v>0.19061359796900421</v>
      </c>
      <c r="Q386" s="22">
        <f t="shared" si="79"/>
        <v>1.0964781961431832E-6</v>
      </c>
      <c r="R386" s="61">
        <f t="shared" si="80"/>
        <v>4.6217054046894411E-9</v>
      </c>
      <c r="S386" s="22">
        <f t="shared" si="81"/>
        <v>2.1360160847735591E-17</v>
      </c>
      <c r="T386" s="62">
        <v>298</v>
      </c>
      <c r="U386" s="59">
        <f t="shared" si="91"/>
        <v>289.815</v>
      </c>
      <c r="V386" s="63">
        <f t="shared" si="92"/>
        <v>0.47632573290505764</v>
      </c>
      <c r="W386" s="64">
        <f t="shared" si="93"/>
        <v>2.9945097599127042</v>
      </c>
      <c r="X386" s="65">
        <f t="shared" si="74"/>
        <v>-1.0775733998508271E-7</v>
      </c>
      <c r="Y386" s="66">
        <f t="shared" si="75"/>
        <v>-1.0759484254221329E-7</v>
      </c>
      <c r="Z386" s="66">
        <f t="shared" si="76"/>
        <v>-1.0759508758741338E-7</v>
      </c>
      <c r="AA386" s="67">
        <f t="shared" si="77"/>
        <v>-1.0743283445069056E-7</v>
      </c>
      <c r="AB386" s="68">
        <f t="shared" si="86"/>
        <v>3.5728698604784088E-4</v>
      </c>
      <c r="AC386" s="69"/>
      <c r="AD386" s="70">
        <f t="shared" si="85"/>
        <v>3.5728698604784088</v>
      </c>
      <c r="AE386" s="70"/>
      <c r="AF386" s="74"/>
      <c r="AG386" s="71">
        <v>3800</v>
      </c>
    </row>
    <row r="387" spans="5:33">
      <c r="E387" s="73">
        <v>0.55745370370370373</v>
      </c>
      <c r="G387" s="58">
        <v>16.8</v>
      </c>
      <c r="H387" s="58">
        <v>6</v>
      </c>
      <c r="I387" s="58">
        <v>8.33</v>
      </c>
      <c r="J387" s="58">
        <v>16.850000000000001</v>
      </c>
      <c r="K387" s="58">
        <v>5.92</v>
      </c>
      <c r="L387" s="58">
        <v>9.8000000000000007</v>
      </c>
      <c r="M387" s="59">
        <f t="shared" si="88"/>
        <v>16.825000000000003</v>
      </c>
      <c r="N387" s="59">
        <f t="shared" si="89"/>
        <v>5.96</v>
      </c>
      <c r="O387" s="59">
        <f t="shared" si="90"/>
        <v>9.0650000000000013</v>
      </c>
      <c r="P387" s="60">
        <f t="shared" si="78"/>
        <v>0.19033238312016953</v>
      </c>
      <c r="Q387" s="22">
        <f t="shared" si="79"/>
        <v>1.0964781961431832E-6</v>
      </c>
      <c r="R387" s="61">
        <f t="shared" si="80"/>
        <v>4.6255476381076178E-9</v>
      </c>
      <c r="S387" s="22">
        <f t="shared" si="81"/>
        <v>2.1395690952402962E-17</v>
      </c>
      <c r="T387" s="62">
        <v>298</v>
      </c>
      <c r="U387" s="59">
        <f t="shared" si="91"/>
        <v>289.82499999999999</v>
      </c>
      <c r="V387" s="63">
        <f t="shared" si="92"/>
        <v>0.47572736845944535</v>
      </c>
      <c r="W387" s="64">
        <f t="shared" si="93"/>
        <v>2.9903868100470605</v>
      </c>
      <c r="X387" s="65">
        <f t="shared" si="74"/>
        <v>-1.0760092462022394E-7</v>
      </c>
      <c r="Y387" s="66">
        <f t="shared" si="75"/>
        <v>-1.0743840917559504E-7</v>
      </c>
      <c r="Z387" s="66">
        <f t="shared" si="76"/>
        <v>-1.0743865463138306E-7</v>
      </c>
      <c r="AA387" s="67">
        <f t="shared" si="77"/>
        <v>-1.072763839010921E-7</v>
      </c>
      <c r="AB387" s="68">
        <f t="shared" si="86"/>
        <v>3.5621103599001581E-4</v>
      </c>
      <c r="AC387" s="69"/>
      <c r="AD387" s="70">
        <f t="shared" si="85"/>
        <v>3.5621103599001582</v>
      </c>
      <c r="AE387" s="70"/>
      <c r="AF387" s="74"/>
      <c r="AG387" s="71">
        <v>3810</v>
      </c>
    </row>
    <row r="388" spans="5:33">
      <c r="E388" s="73">
        <v>0.55756944444444445</v>
      </c>
      <c r="G388" s="58">
        <v>16.809999999999999</v>
      </c>
      <c r="H388" s="58">
        <v>6</v>
      </c>
      <c r="I388" s="58">
        <v>8.35</v>
      </c>
      <c r="J388" s="58">
        <v>16.86</v>
      </c>
      <c r="K388" s="58">
        <v>5.92</v>
      </c>
      <c r="L388" s="58">
        <v>9.81</v>
      </c>
      <c r="M388" s="59">
        <f t="shared" si="88"/>
        <v>16.835000000000001</v>
      </c>
      <c r="N388" s="59">
        <f t="shared" si="89"/>
        <v>5.96</v>
      </c>
      <c r="O388" s="59">
        <f t="shared" si="90"/>
        <v>9.08</v>
      </c>
      <c r="P388" s="60">
        <f t="shared" si="78"/>
        <v>0.19068107226831452</v>
      </c>
      <c r="Q388" s="22">
        <f t="shared" si="79"/>
        <v>1.0964781961431832E-6</v>
      </c>
      <c r="R388" s="61">
        <f t="shared" si="80"/>
        <v>4.6293930657487777E-9</v>
      </c>
      <c r="S388" s="22">
        <f t="shared" si="81"/>
        <v>2.1431280157202868E-17</v>
      </c>
      <c r="T388" s="62">
        <v>298</v>
      </c>
      <c r="U388" s="59">
        <f t="shared" si="91"/>
        <v>289.83499999999998</v>
      </c>
      <c r="V388" s="63">
        <f t="shared" si="92"/>
        <v>0.47512904530383915</v>
      </c>
      <c r="W388" s="64">
        <f t="shared" si="93"/>
        <v>2.9862698207244951</v>
      </c>
      <c r="X388" s="65">
        <f t="shared" si="74"/>
        <v>-1.0780009596421408E-7</v>
      </c>
      <c r="Y388" s="66">
        <f t="shared" si="75"/>
        <v>-1.0763648484886899E-7</v>
      </c>
      <c r="Z388" s="66">
        <f t="shared" si="76"/>
        <v>-1.0763673316587487E-7</v>
      </c>
      <c r="AA388" s="67">
        <f t="shared" si="77"/>
        <v>-1.0747336961378081E-7</v>
      </c>
      <c r="AB388" s="68">
        <f t="shared" si="86"/>
        <v>3.5513665026312371E-4</v>
      </c>
      <c r="AC388" s="69"/>
      <c r="AD388" s="70">
        <f t="shared" si="85"/>
        <v>3.5513665026312373</v>
      </c>
      <c r="AE388" s="70"/>
      <c r="AF388" s="74"/>
      <c r="AG388" s="71">
        <v>3820</v>
      </c>
    </row>
    <row r="389" spans="5:33">
      <c r="E389" s="73">
        <v>0.55768518518518517</v>
      </c>
      <c r="G389" s="58">
        <v>16.82</v>
      </c>
      <c r="H389" s="58">
        <v>6</v>
      </c>
      <c r="I389" s="58">
        <v>8.33</v>
      </c>
      <c r="J389" s="58">
        <v>16.86</v>
      </c>
      <c r="K389" s="58">
        <v>5.92</v>
      </c>
      <c r="L389" s="58">
        <v>9.86</v>
      </c>
      <c r="M389" s="59">
        <f t="shared" si="88"/>
        <v>16.84</v>
      </c>
      <c r="N389" s="59">
        <f t="shared" si="89"/>
        <v>5.96</v>
      </c>
      <c r="O389" s="59">
        <f t="shared" si="90"/>
        <v>9.0949999999999989</v>
      </c>
      <c r="P389" s="60">
        <f t="shared" si="78"/>
        <v>0.19101297795811295</v>
      </c>
      <c r="Q389" s="22">
        <f t="shared" si="79"/>
        <v>1.0964781961431832E-6</v>
      </c>
      <c r="R389" s="61">
        <f t="shared" si="80"/>
        <v>4.6313169782327359E-9</v>
      </c>
      <c r="S389" s="22">
        <f t="shared" si="81"/>
        <v>2.1449096952866801E-17</v>
      </c>
      <c r="T389" s="62">
        <v>298</v>
      </c>
      <c r="U389" s="59">
        <f t="shared" si="91"/>
        <v>289.83999999999997</v>
      </c>
      <c r="V389" s="63">
        <f t="shared" si="92"/>
        <v>0.47482989920845275</v>
      </c>
      <c r="W389" s="64">
        <f t="shared" si="93"/>
        <v>2.984213558448257</v>
      </c>
      <c r="X389" s="65">
        <f t="shared" si="74"/>
        <v>-1.0782418926189327E-7</v>
      </c>
      <c r="Y389" s="66">
        <f t="shared" si="75"/>
        <v>-1.0766000739339188E-7</v>
      </c>
      <c r="Z389" s="66">
        <f t="shared" si="76"/>
        <v>-1.076602573900404E-7</v>
      </c>
      <c r="AA389" s="67">
        <f t="shared" si="77"/>
        <v>-1.0749632475685713E-7</v>
      </c>
      <c r="AB389" s="68">
        <f t="shared" si="86"/>
        <v>3.5406028376044457E-4</v>
      </c>
      <c r="AC389" s="69"/>
      <c r="AD389" s="70">
        <f t="shared" si="85"/>
        <v>3.5406028376044456</v>
      </c>
      <c r="AE389" s="70"/>
      <c r="AF389" s="74"/>
      <c r="AG389" s="71">
        <v>3830</v>
      </c>
    </row>
    <row r="390" spans="5:33">
      <c r="E390" s="73">
        <v>0.55780092592592589</v>
      </c>
      <c r="G390" s="58">
        <v>16.82</v>
      </c>
      <c r="H390" s="58">
        <v>6</v>
      </c>
      <c r="I390" s="58">
        <v>8.34</v>
      </c>
      <c r="J390" s="58">
        <v>16.87</v>
      </c>
      <c r="K390" s="58">
        <v>5.92</v>
      </c>
      <c r="L390" s="58">
        <v>9.82</v>
      </c>
      <c r="M390" s="59">
        <f t="shared" si="88"/>
        <v>16.844999999999999</v>
      </c>
      <c r="N390" s="59">
        <f t="shared" si="89"/>
        <v>5.96</v>
      </c>
      <c r="O390" s="59">
        <f t="shared" si="90"/>
        <v>9.08</v>
      </c>
      <c r="P390" s="60">
        <f t="shared" si="78"/>
        <v>0.19071482733479359</v>
      </c>
      <c r="Q390" s="22">
        <f t="shared" si="79"/>
        <v>1.0964781961431832E-6</v>
      </c>
      <c r="R390" s="61">
        <f t="shared" si="80"/>
        <v>4.6332416902684254E-9</v>
      </c>
      <c r="S390" s="22">
        <f t="shared" si="81"/>
        <v>2.1466928560441416E-17</v>
      </c>
      <c r="T390" s="62">
        <v>298</v>
      </c>
      <c r="U390" s="59">
        <f t="shared" si="91"/>
        <v>289.84500000000003</v>
      </c>
      <c r="V390" s="63">
        <f t="shared" si="92"/>
        <v>0.47453076343396039</v>
      </c>
      <c r="W390" s="64">
        <f t="shared" si="93"/>
        <v>2.9821587829272045</v>
      </c>
      <c r="X390" s="65">
        <f t="shared" ref="X390:X453" si="94">-($B$2/W390)*P390*S390*AB390</f>
        <v>-1.0749177523342784E-7</v>
      </c>
      <c r="Y390" s="66">
        <f t="shared" ref="Y390:Y453" si="95">-(AB390+(5*X390))*$B$2*S390*P390/W390</f>
        <v>-1.0732810645309392E-7</v>
      </c>
      <c r="Z390" s="66">
        <f t="shared" ref="Z390:Z453" si="96">-(AB390+5*Y390)*$B$2*P390*S390/W390</f>
        <v>-1.0732835565792471E-7</v>
      </c>
      <c r="AA390" s="67">
        <f t="shared" ref="AA390:AA453" si="97">-(AB390+(10*Z390))*$B$2*P390*S390/W390</f>
        <v>-1.0716493532353467E-7</v>
      </c>
      <c r="AB390" s="68">
        <f t="shared" si="86"/>
        <v>3.5298368202113522E-4</v>
      </c>
      <c r="AC390" s="69"/>
      <c r="AD390" s="70">
        <f t="shared" si="85"/>
        <v>3.5298368202113521</v>
      </c>
      <c r="AE390" s="70"/>
      <c r="AF390" s="74"/>
      <c r="AG390" s="71">
        <v>3840</v>
      </c>
    </row>
    <row r="391" spans="5:33">
      <c r="E391" s="73">
        <v>0.55791666666666662</v>
      </c>
      <c r="G391" s="58">
        <v>16.829999999999998</v>
      </c>
      <c r="H391" s="58">
        <v>6</v>
      </c>
      <c r="I391" s="58">
        <v>8.32</v>
      </c>
      <c r="J391" s="58">
        <v>16.88</v>
      </c>
      <c r="K391" s="58">
        <v>5.92</v>
      </c>
      <c r="L391" s="58">
        <v>9.83</v>
      </c>
      <c r="M391" s="59">
        <f t="shared" si="88"/>
        <v>16.854999999999997</v>
      </c>
      <c r="N391" s="59">
        <f t="shared" si="89"/>
        <v>5.96</v>
      </c>
      <c r="O391" s="59">
        <f t="shared" si="90"/>
        <v>9.0749999999999993</v>
      </c>
      <c r="P391" s="60">
        <f t="shared" ref="P391:P454" si="98">((O391/32000)*(1/((-0.026*M391+1.9067)/1000)))/1.013</f>
        <v>0.19064355658205973</v>
      </c>
      <c r="Q391" s="22">
        <f t="shared" ref="Q391:Q454" si="99">POWER(10, -N391)</f>
        <v>1.0964781961431832E-6</v>
      </c>
      <c r="R391" s="61">
        <f t="shared" ref="R391:R454" si="100">(0.00000000000001*(0.1253*EXP(0.0831*M391)))/Q391</f>
        <v>4.6370935143242731E-9</v>
      </c>
      <c r="S391" s="22">
        <f t="shared" ref="S391:S454" si="101">POWER(R391, 2)</f>
        <v>2.1502636260588237E-17</v>
      </c>
      <c r="T391" s="62">
        <v>298</v>
      </c>
      <c r="U391" s="59">
        <f t="shared" si="91"/>
        <v>289.85500000000002</v>
      </c>
      <c r="V391" s="63">
        <f t="shared" si="92"/>
        <v>0.47393252284554549</v>
      </c>
      <c r="W391" s="64">
        <f t="shared" si="93"/>
        <v>2.9780536876517223</v>
      </c>
      <c r="X391" s="65">
        <f t="shared" si="94"/>
        <v>-1.0745098911387584E-7</v>
      </c>
      <c r="Y391" s="66">
        <f t="shared" si="95"/>
        <v>-1.0728694572265139E-7</v>
      </c>
      <c r="Z391" s="66">
        <f t="shared" si="96"/>
        <v>-1.0728719616459172E-7</v>
      </c>
      <c r="AA391" s="67">
        <f t="shared" si="97"/>
        <v>-1.0712340245061766E-7</v>
      </c>
      <c r="AB391" s="68">
        <f t="shared" si="86"/>
        <v>3.5191039929650356E-4</v>
      </c>
      <c r="AC391" s="69"/>
      <c r="AD391" s="70">
        <f t="shared" ref="AD391:AD454" si="102">AB391*10000</f>
        <v>3.5191039929650354</v>
      </c>
      <c r="AE391" s="70"/>
      <c r="AF391" s="74"/>
      <c r="AG391" s="71">
        <v>3850</v>
      </c>
    </row>
    <row r="392" spans="5:33">
      <c r="E392" s="73">
        <v>0.55803240740740745</v>
      </c>
      <c r="G392" s="58">
        <v>16.84</v>
      </c>
      <c r="H392" s="58">
        <v>6</v>
      </c>
      <c r="I392" s="58">
        <v>8.32</v>
      </c>
      <c r="J392" s="58">
        <v>16.88</v>
      </c>
      <c r="K392" s="58">
        <v>5.92</v>
      </c>
      <c r="L392" s="58">
        <v>9.81</v>
      </c>
      <c r="M392" s="59">
        <f t="shared" si="88"/>
        <v>16.86</v>
      </c>
      <c r="N392" s="59">
        <f t="shared" si="89"/>
        <v>5.96</v>
      </c>
      <c r="O392" s="59">
        <f t="shared" si="90"/>
        <v>9.0650000000000013</v>
      </c>
      <c r="P392" s="60">
        <f t="shared" si="98"/>
        <v>0.19045034113305437</v>
      </c>
      <c r="Q392" s="22">
        <f t="shared" si="99"/>
        <v>1.0964781961431832E-6</v>
      </c>
      <c r="R392" s="61">
        <f t="shared" si="100"/>
        <v>4.6390206270094125E-9</v>
      </c>
      <c r="S392" s="22">
        <f t="shared" si="101"/>
        <v>2.1520512377818804E-17</v>
      </c>
      <c r="T392" s="62">
        <v>298</v>
      </c>
      <c r="U392" s="59">
        <f t="shared" si="91"/>
        <v>289.86</v>
      </c>
      <c r="V392" s="63">
        <f t="shared" si="92"/>
        <v>0.47363341803055059</v>
      </c>
      <c r="W392" s="64">
        <f t="shared" si="93"/>
        <v>2.9760033656499334</v>
      </c>
      <c r="X392" s="65">
        <f t="shared" si="94"/>
        <v>-1.0717758975840815E-7</v>
      </c>
      <c r="Y392" s="66">
        <f t="shared" si="95"/>
        <v>-1.0701388099261123E-7</v>
      </c>
      <c r="Z392" s="66">
        <f t="shared" si="96"/>
        <v>-1.0701413105010981E-7</v>
      </c>
      <c r="AA392" s="67">
        <f t="shared" si="97"/>
        <v>-1.0685067157790915E-7</v>
      </c>
      <c r="AB392" s="68">
        <f t="shared" ref="AB392:AB455" si="103">AB391+10*(0.166666666666666*(X391+2*Y391+2*Z391+AA391))</f>
        <v>3.5083752817093857E-4</v>
      </c>
      <c r="AC392" s="69"/>
      <c r="AD392" s="70">
        <f t="shared" si="102"/>
        <v>3.5083752817093856</v>
      </c>
      <c r="AE392" s="70"/>
      <c r="AF392" s="74"/>
      <c r="AG392" s="71">
        <v>3860</v>
      </c>
    </row>
    <row r="393" spans="5:33">
      <c r="E393" s="73">
        <v>0.55814814814814817</v>
      </c>
      <c r="G393" s="58">
        <v>16.84</v>
      </c>
      <c r="H393" s="58">
        <v>6</v>
      </c>
      <c r="I393" s="58">
        <v>8.2799999999999994</v>
      </c>
      <c r="J393" s="58">
        <v>16.89</v>
      </c>
      <c r="K393" s="58">
        <v>5.92</v>
      </c>
      <c r="L393" s="58">
        <v>9.86</v>
      </c>
      <c r="M393" s="59">
        <f t="shared" si="88"/>
        <v>16.865000000000002</v>
      </c>
      <c r="N393" s="59">
        <f t="shared" si="89"/>
        <v>5.96</v>
      </c>
      <c r="O393" s="59">
        <f t="shared" si="90"/>
        <v>9.07</v>
      </c>
      <c r="P393" s="60">
        <f t="shared" si="98"/>
        <v>0.19057226058716611</v>
      </c>
      <c r="Q393" s="22">
        <f t="shared" si="99"/>
        <v>1.0964781961431832E-6</v>
      </c>
      <c r="R393" s="61">
        <f t="shared" si="100"/>
        <v>4.6409485405762433E-9</v>
      </c>
      <c r="S393" s="22">
        <f t="shared" si="101"/>
        <v>2.1538403356276763E-17</v>
      </c>
      <c r="T393" s="62">
        <v>298</v>
      </c>
      <c r="U393" s="59">
        <f t="shared" si="91"/>
        <v>289.86500000000001</v>
      </c>
      <c r="V393" s="63">
        <f t="shared" si="92"/>
        <v>0.47333432353431798</v>
      </c>
      <c r="W393" s="64">
        <f t="shared" si="93"/>
        <v>2.9739545259087006</v>
      </c>
      <c r="X393" s="65">
        <f t="shared" si="94"/>
        <v>-1.0708168121643137E-7</v>
      </c>
      <c r="Y393" s="66">
        <f t="shared" si="95"/>
        <v>-1.0691776532753597E-7</v>
      </c>
      <c r="Z393" s="66">
        <f t="shared" si="96"/>
        <v>-1.0691801624270956E-7</v>
      </c>
      <c r="AA393" s="67">
        <f t="shared" si="97"/>
        <v>-1.0675435050080811E-7</v>
      </c>
      <c r="AB393" s="68">
        <f t="shared" si="103"/>
        <v>3.4976738769523563E-4</v>
      </c>
      <c r="AC393" s="69"/>
      <c r="AD393" s="70">
        <f t="shared" si="102"/>
        <v>3.4976738769523563</v>
      </c>
      <c r="AE393" s="70"/>
      <c r="AF393" s="74"/>
      <c r="AG393" s="71">
        <v>3870</v>
      </c>
    </row>
    <row r="394" spans="5:33">
      <c r="E394" s="73">
        <v>0.55826388888888889</v>
      </c>
      <c r="G394" s="58">
        <v>16.850000000000001</v>
      </c>
      <c r="H394" s="58">
        <v>6</v>
      </c>
      <c r="I394" s="58">
        <v>8.27</v>
      </c>
      <c r="J394" s="58">
        <v>16.899999999999999</v>
      </c>
      <c r="K394" s="58">
        <v>5.92</v>
      </c>
      <c r="L394" s="58">
        <v>9.82</v>
      </c>
      <c r="M394" s="59">
        <f t="shared" si="88"/>
        <v>16.875</v>
      </c>
      <c r="N394" s="59">
        <f t="shared" si="89"/>
        <v>5.96</v>
      </c>
      <c r="O394" s="59">
        <f t="shared" si="90"/>
        <v>9.0449999999999999</v>
      </c>
      <c r="P394" s="60">
        <f t="shared" si="98"/>
        <v>0.19008063941538367</v>
      </c>
      <c r="Q394" s="22">
        <f t="shared" si="99"/>
        <v>1.0964781961431832E-6</v>
      </c>
      <c r="R394" s="61">
        <f t="shared" si="100"/>
        <v>4.644806771686458E-9</v>
      </c>
      <c r="S394" s="22">
        <f t="shared" si="101"/>
        <v>2.1574229946304375E-17</v>
      </c>
      <c r="T394" s="62">
        <v>298</v>
      </c>
      <c r="U394" s="59">
        <f t="shared" si="91"/>
        <v>289.875</v>
      </c>
      <c r="V394" s="63">
        <f t="shared" si="92"/>
        <v>0.47273616549600572</v>
      </c>
      <c r="W394" s="64">
        <f t="shared" si="93"/>
        <v>2.9698612887230085</v>
      </c>
      <c r="X394" s="65">
        <f t="shared" si="94"/>
        <v>-1.068030703122305E-7</v>
      </c>
      <c r="Y394" s="66">
        <f t="shared" si="95"/>
        <v>-1.0663950629678252E-7</v>
      </c>
      <c r="Z394" s="66">
        <f t="shared" si="96"/>
        <v>-1.0663975678758834E-7</v>
      </c>
      <c r="AA394" s="67">
        <f t="shared" si="97"/>
        <v>-1.0647644249571578E-7</v>
      </c>
      <c r="AB394" s="68">
        <f t="shared" si="103"/>
        <v>3.4869820837047277E-4</v>
      </c>
      <c r="AC394" s="69"/>
      <c r="AD394" s="70">
        <f t="shared" si="102"/>
        <v>3.4869820837047278</v>
      </c>
      <c r="AE394" s="70"/>
      <c r="AF394" s="74"/>
      <c r="AG394" s="71">
        <v>3880</v>
      </c>
    </row>
    <row r="395" spans="5:33">
      <c r="E395" s="73">
        <v>0.55837962962962961</v>
      </c>
      <c r="G395" s="58">
        <v>16.86</v>
      </c>
      <c r="H395" s="58">
        <v>6</v>
      </c>
      <c r="I395" s="58">
        <v>8.33</v>
      </c>
      <c r="J395" s="58">
        <v>16.91</v>
      </c>
      <c r="K395" s="58">
        <v>5.92</v>
      </c>
      <c r="L395" s="58">
        <v>9.83</v>
      </c>
      <c r="M395" s="59">
        <f t="shared" si="88"/>
        <v>16.884999999999998</v>
      </c>
      <c r="N395" s="59">
        <f t="shared" si="89"/>
        <v>5.96</v>
      </c>
      <c r="O395" s="59">
        <f t="shared" si="90"/>
        <v>9.08</v>
      </c>
      <c r="P395" s="60">
        <f t="shared" si="98"/>
        <v>0.1908499671943199</v>
      </c>
      <c r="Q395" s="22">
        <f t="shared" si="99"/>
        <v>1.0964781961431832E-6</v>
      </c>
      <c r="R395" s="61">
        <f t="shared" si="100"/>
        <v>4.6486682103192668E-9</v>
      </c>
      <c r="S395" s="22">
        <f t="shared" si="101"/>
        <v>2.1610116129632936E-17</v>
      </c>
      <c r="T395" s="62">
        <v>298</v>
      </c>
      <c r="U395" s="59">
        <f t="shared" si="91"/>
        <v>289.88499999999999</v>
      </c>
      <c r="V395" s="63">
        <f t="shared" si="92"/>
        <v>0.47213804872633652</v>
      </c>
      <c r="W395" s="64">
        <f t="shared" si="93"/>
        <v>2.9657739671336758</v>
      </c>
      <c r="X395" s="65">
        <f t="shared" si="94"/>
        <v>-1.0723280169829493E-7</v>
      </c>
      <c r="Y395" s="66">
        <f t="shared" si="95"/>
        <v>-1.0706741301154247E-7</v>
      </c>
      <c r="Z395" s="66">
        <f t="shared" si="96"/>
        <v>-1.0706766809596881E-7</v>
      </c>
      <c r="AA395" s="67">
        <f t="shared" si="97"/>
        <v>-1.0690253370679243E-7</v>
      </c>
      <c r="AB395" s="68">
        <f t="shared" si="103"/>
        <v>3.4763181163884494E-4</v>
      </c>
      <c r="AC395" s="69"/>
      <c r="AD395" s="70">
        <f t="shared" si="102"/>
        <v>3.4763181163884496</v>
      </c>
      <c r="AE395" s="70"/>
      <c r="AF395" s="74"/>
      <c r="AG395" s="71">
        <v>3890</v>
      </c>
    </row>
    <row r="396" spans="5:33">
      <c r="E396" s="73">
        <v>0.55849537037037034</v>
      </c>
      <c r="G396" s="58">
        <v>16.87</v>
      </c>
      <c r="H396" s="58">
        <v>6</v>
      </c>
      <c r="I396" s="58">
        <v>8.32</v>
      </c>
      <c r="J396" s="58">
        <v>16.91</v>
      </c>
      <c r="K396" s="58">
        <v>5.92</v>
      </c>
      <c r="L396" s="58">
        <v>9.82</v>
      </c>
      <c r="M396" s="59">
        <f t="shared" si="88"/>
        <v>16.89</v>
      </c>
      <c r="N396" s="59">
        <f t="shared" si="89"/>
        <v>5.96</v>
      </c>
      <c r="O396" s="59">
        <f t="shared" si="90"/>
        <v>9.07</v>
      </c>
      <c r="P396" s="60">
        <f t="shared" si="98"/>
        <v>0.19065666733672432</v>
      </c>
      <c r="Q396" s="22">
        <f t="shared" si="99"/>
        <v>1.0964781961431832E-6</v>
      </c>
      <c r="R396" s="61">
        <f t="shared" si="100"/>
        <v>4.6506001332898594E-9</v>
      </c>
      <c r="S396" s="22">
        <f t="shared" si="101"/>
        <v>2.1628081599755657E-17</v>
      </c>
      <c r="T396" s="62">
        <v>298</v>
      </c>
      <c r="U396" s="59">
        <f t="shared" si="91"/>
        <v>289.89</v>
      </c>
      <c r="V396" s="63">
        <f t="shared" si="92"/>
        <v>0.47183900581590721</v>
      </c>
      <c r="W396" s="64">
        <f t="shared" si="93"/>
        <v>2.9637325218912025</v>
      </c>
      <c r="X396" s="65">
        <f t="shared" si="94"/>
        <v>-1.0695666405677178E-7</v>
      </c>
      <c r="Y396" s="66">
        <f t="shared" si="95"/>
        <v>-1.067916177373189E-7</v>
      </c>
      <c r="Z396" s="66">
        <f t="shared" si="96"/>
        <v>-1.0679187242259546E-7</v>
      </c>
      <c r="AA396" s="67">
        <f t="shared" si="97"/>
        <v>-1.0662708000240231E-7</v>
      </c>
      <c r="AB396" s="68">
        <f t="shared" si="103"/>
        <v>3.4656113580947809E-4</v>
      </c>
      <c r="AC396" s="69"/>
      <c r="AD396" s="70">
        <f t="shared" si="102"/>
        <v>3.4656113580947809</v>
      </c>
      <c r="AE396" s="70"/>
      <c r="AF396" s="74"/>
      <c r="AG396" s="71">
        <v>3900</v>
      </c>
    </row>
    <row r="397" spans="5:33">
      <c r="E397" s="73">
        <v>0.55861111111111106</v>
      </c>
      <c r="G397" s="58">
        <v>16.87</v>
      </c>
      <c r="H397" s="58">
        <v>6</v>
      </c>
      <c r="I397" s="58">
        <v>8.32</v>
      </c>
      <c r="J397" s="58">
        <v>16.920000000000002</v>
      </c>
      <c r="K397" s="58">
        <v>5.92</v>
      </c>
      <c r="L397" s="58">
        <v>9.86</v>
      </c>
      <c r="M397" s="59">
        <f t="shared" si="88"/>
        <v>16.895000000000003</v>
      </c>
      <c r="N397" s="59">
        <f t="shared" si="89"/>
        <v>5.96</v>
      </c>
      <c r="O397" s="59">
        <f t="shared" si="90"/>
        <v>9.09</v>
      </c>
      <c r="P397" s="60">
        <f t="shared" si="98"/>
        <v>0.19109400651900235</v>
      </c>
      <c r="Q397" s="22">
        <f t="shared" si="99"/>
        <v>1.0964781961431832E-6</v>
      </c>
      <c r="R397" s="61">
        <f t="shared" si="100"/>
        <v>4.652532859141232E-9</v>
      </c>
      <c r="S397" s="22">
        <f t="shared" si="101"/>
        <v>2.1646062005388888E-17</v>
      </c>
      <c r="T397" s="62">
        <v>298</v>
      </c>
      <c r="U397" s="59">
        <f t="shared" si="91"/>
        <v>289.89499999999998</v>
      </c>
      <c r="V397" s="63">
        <f t="shared" si="92"/>
        <v>0.47153997322103819</v>
      </c>
      <c r="W397" s="64">
        <f t="shared" si="93"/>
        <v>2.9616925521938717</v>
      </c>
      <c r="X397" s="65">
        <f t="shared" si="94"/>
        <v>-1.0703418764342261E-7</v>
      </c>
      <c r="Y397" s="66">
        <f t="shared" si="95"/>
        <v>-1.0686839108462263E-7</v>
      </c>
      <c r="Z397" s="66">
        <f t="shared" si="96"/>
        <v>-1.0686864790442493E-7</v>
      </c>
      <c r="AA397" s="67">
        <f t="shared" si="97"/>
        <v>-1.067031073697966E-7</v>
      </c>
      <c r="AB397" s="68">
        <f t="shared" si="103"/>
        <v>3.4549321793551311E-4</v>
      </c>
      <c r="AC397" s="69"/>
      <c r="AD397" s="70">
        <f t="shared" si="102"/>
        <v>3.4549321793551311</v>
      </c>
      <c r="AE397" s="70"/>
      <c r="AF397" s="74"/>
      <c r="AG397" s="71">
        <v>3910</v>
      </c>
    </row>
    <row r="398" spans="5:33">
      <c r="E398" s="73">
        <v>0.55872685185185189</v>
      </c>
      <c r="G398" s="58">
        <v>16.88</v>
      </c>
      <c r="H398" s="58">
        <v>6</v>
      </c>
      <c r="I398" s="58">
        <v>8.33</v>
      </c>
      <c r="J398" s="58">
        <v>16.93</v>
      </c>
      <c r="K398" s="58">
        <v>5.92</v>
      </c>
      <c r="L398" s="58">
        <v>9.7899999999999991</v>
      </c>
      <c r="M398" s="59">
        <f t="shared" si="88"/>
        <v>16.905000000000001</v>
      </c>
      <c r="N398" s="59">
        <f t="shared" si="89"/>
        <v>5.96</v>
      </c>
      <c r="O398" s="59">
        <f t="shared" si="90"/>
        <v>9.0599999999999987</v>
      </c>
      <c r="P398" s="60">
        <f t="shared" si="98"/>
        <v>0.19049708560148779</v>
      </c>
      <c r="Q398" s="22">
        <f t="shared" si="99"/>
        <v>1.0964781961431832E-6</v>
      </c>
      <c r="R398" s="61">
        <f t="shared" si="100"/>
        <v>4.6564007208211237E-9</v>
      </c>
      <c r="S398" s="22">
        <f t="shared" si="101"/>
        <v>2.1682067672863481E-17</v>
      </c>
      <c r="T398" s="62">
        <v>298</v>
      </c>
      <c r="U398" s="59">
        <f t="shared" si="91"/>
        <v>289.90499999999997</v>
      </c>
      <c r="V398" s="63">
        <f t="shared" si="92"/>
        <v>0.47094193897584508</v>
      </c>
      <c r="W398" s="64">
        <f t="shared" si="93"/>
        <v>2.9576170349709252</v>
      </c>
      <c r="X398" s="65">
        <f t="shared" si="94"/>
        <v>-1.0669355096640015E-7</v>
      </c>
      <c r="Y398" s="66">
        <f t="shared" si="95"/>
        <v>-1.0652829685773743E-7</v>
      </c>
      <c r="Z398" s="66">
        <f t="shared" si="96"/>
        <v>-1.0652855281435509E-7</v>
      </c>
      <c r="AA398" s="67">
        <f t="shared" si="97"/>
        <v>-1.0636355386942453E-7</v>
      </c>
      <c r="AB398" s="68">
        <f t="shared" si="103"/>
        <v>3.4442453231386093E-4</v>
      </c>
      <c r="AC398" s="69"/>
      <c r="AD398" s="70">
        <f t="shared" si="102"/>
        <v>3.4442453231386092</v>
      </c>
      <c r="AE398" s="70"/>
      <c r="AF398" s="74"/>
      <c r="AG398" s="71">
        <v>3920</v>
      </c>
    </row>
    <row r="399" spans="5:33">
      <c r="E399" s="73">
        <v>0.55884259259259261</v>
      </c>
      <c r="G399" s="58">
        <v>16.89</v>
      </c>
      <c r="H399" s="58">
        <v>6</v>
      </c>
      <c r="I399" s="58">
        <v>8.31</v>
      </c>
      <c r="J399" s="58">
        <v>16.93</v>
      </c>
      <c r="K399" s="58">
        <v>5.92</v>
      </c>
      <c r="L399" s="58">
        <v>9.84</v>
      </c>
      <c r="M399" s="59">
        <f t="shared" si="88"/>
        <v>16.91</v>
      </c>
      <c r="N399" s="59">
        <f t="shared" si="89"/>
        <v>5.96</v>
      </c>
      <c r="O399" s="59">
        <f t="shared" si="90"/>
        <v>9.0749999999999993</v>
      </c>
      <c r="P399" s="60">
        <f t="shared" si="98"/>
        <v>0.1908293867475033</v>
      </c>
      <c r="Q399" s="22">
        <f t="shared" si="99"/>
        <v>1.0964781961431832E-6</v>
      </c>
      <c r="R399" s="61">
        <f t="shared" si="100"/>
        <v>4.6583358573173909E-9</v>
      </c>
      <c r="S399" s="22">
        <f t="shared" si="101"/>
        <v>2.1700092959568952E-17</v>
      </c>
      <c r="T399" s="62">
        <v>298</v>
      </c>
      <c r="U399" s="59">
        <f t="shared" si="91"/>
        <v>289.91000000000003</v>
      </c>
      <c r="V399" s="63">
        <f t="shared" si="92"/>
        <v>0.47064293732445078</v>
      </c>
      <c r="W399" s="64">
        <f t="shared" si="93"/>
        <v>2.9555814852156401</v>
      </c>
      <c r="X399" s="65">
        <f t="shared" si="94"/>
        <v>-1.0671111555104593E-7</v>
      </c>
      <c r="Y399" s="66">
        <f t="shared" si="95"/>
        <v>-1.0654529415173297E-7</v>
      </c>
      <c r="Z399" s="66">
        <f t="shared" si="96"/>
        <v>-1.0654555182626228E-7</v>
      </c>
      <c r="AA399" s="67">
        <f t="shared" si="97"/>
        <v>-1.0637998730066326E-7</v>
      </c>
      <c r="AB399" s="68">
        <f t="shared" si="103"/>
        <v>3.4335924764022756E-4</v>
      </c>
      <c r="AC399" s="69"/>
      <c r="AD399" s="70">
        <f t="shared" si="102"/>
        <v>3.4335924764022754</v>
      </c>
      <c r="AE399" s="70"/>
      <c r="AF399" s="74"/>
      <c r="AG399" s="71">
        <v>3930</v>
      </c>
    </row>
    <row r="400" spans="5:33">
      <c r="E400" s="73">
        <v>0.55895833333333333</v>
      </c>
      <c r="G400" s="58">
        <v>16.89</v>
      </c>
      <c r="H400" s="58">
        <v>6</v>
      </c>
      <c r="I400" s="58">
        <v>8.33</v>
      </c>
      <c r="J400" s="58">
        <v>16.940000000000001</v>
      </c>
      <c r="K400" s="58">
        <v>5.92</v>
      </c>
      <c r="L400" s="58">
        <v>9.8000000000000007</v>
      </c>
      <c r="M400" s="59">
        <f t="shared" si="88"/>
        <v>16.914999999999999</v>
      </c>
      <c r="N400" s="59">
        <f t="shared" si="89"/>
        <v>5.96</v>
      </c>
      <c r="O400" s="59">
        <f t="shared" si="90"/>
        <v>9.0650000000000013</v>
      </c>
      <c r="P400" s="60">
        <f t="shared" si="98"/>
        <v>0.19063599941326262</v>
      </c>
      <c r="Q400" s="22">
        <f t="shared" si="99"/>
        <v>1.0964781961431832E-6</v>
      </c>
      <c r="R400" s="61">
        <f t="shared" si="100"/>
        <v>4.6602717980299368E-9</v>
      </c>
      <c r="S400" s="22">
        <f t="shared" si="101"/>
        <v>2.1718133231513181E-17</v>
      </c>
      <c r="T400" s="62">
        <v>298</v>
      </c>
      <c r="U400" s="59">
        <f t="shared" si="91"/>
        <v>289.91500000000002</v>
      </c>
      <c r="V400" s="63">
        <f t="shared" si="92"/>
        <v>0.47034394598648288</v>
      </c>
      <c r="W400" s="64">
        <f t="shared" si="93"/>
        <v>2.9535474065462006</v>
      </c>
      <c r="X400" s="65">
        <f t="shared" si="94"/>
        <v>-1.0643377994823678E-7</v>
      </c>
      <c r="Y400" s="66">
        <f t="shared" si="95"/>
        <v>-1.062683058767473E-7</v>
      </c>
      <c r="Z400" s="66">
        <f t="shared" si="96"/>
        <v>-1.062685631415776E-7</v>
      </c>
      <c r="AA400" s="67">
        <f t="shared" si="97"/>
        <v>-1.0610334553497202E-7</v>
      </c>
      <c r="AB400" s="68">
        <f t="shared" si="103"/>
        <v>3.4229379298221475E-4</v>
      </c>
      <c r="AC400" s="69"/>
      <c r="AD400" s="70">
        <f t="shared" si="102"/>
        <v>3.4229379298221474</v>
      </c>
      <c r="AE400" s="70"/>
      <c r="AF400" s="74"/>
      <c r="AG400" s="71">
        <v>3940</v>
      </c>
    </row>
    <row r="401" spans="5:33">
      <c r="E401" s="73">
        <v>0.55907407407407406</v>
      </c>
      <c r="G401" s="58">
        <v>16.899999999999999</v>
      </c>
      <c r="H401" s="58">
        <v>6</v>
      </c>
      <c r="I401" s="58">
        <v>8.34</v>
      </c>
      <c r="J401" s="58">
        <v>16.95</v>
      </c>
      <c r="K401" s="58">
        <v>5.92</v>
      </c>
      <c r="L401" s="58">
        <v>9.81</v>
      </c>
      <c r="M401" s="59">
        <f t="shared" si="88"/>
        <v>16.924999999999997</v>
      </c>
      <c r="N401" s="59">
        <f t="shared" si="89"/>
        <v>5.96</v>
      </c>
      <c r="O401" s="59">
        <f t="shared" si="90"/>
        <v>9.0749999999999993</v>
      </c>
      <c r="P401" s="60">
        <f t="shared" si="98"/>
        <v>0.19088013059288667</v>
      </c>
      <c r="Q401" s="22">
        <f t="shared" si="99"/>
        <v>1.0964781961431832E-6</v>
      </c>
      <c r="R401" s="61">
        <f t="shared" si="100"/>
        <v>4.6641460934408894E-9</v>
      </c>
      <c r="S401" s="22">
        <f t="shared" si="101"/>
        <v>2.1754258780959909E-17</v>
      </c>
      <c r="T401" s="62">
        <v>298</v>
      </c>
      <c r="U401" s="59">
        <f t="shared" si="91"/>
        <v>289.92500000000001</v>
      </c>
      <c r="V401" s="63">
        <f t="shared" si="92"/>
        <v>0.46974599424868596</v>
      </c>
      <c r="W401" s="64">
        <f t="shared" si="93"/>
        <v>2.9494836580151871</v>
      </c>
      <c r="X401" s="65">
        <f t="shared" si="94"/>
        <v>-1.0656255773535674E-7</v>
      </c>
      <c r="Y401" s="66">
        <f t="shared" si="95"/>
        <v>-1.0639616641818349E-7</v>
      </c>
      <c r="Z401" s="66">
        <f t="shared" si="96"/>
        <v>-1.0639642622867432E-7</v>
      </c>
      <c r="AA401" s="67">
        <f t="shared" si="97"/>
        <v>-1.0623029391063354E-7</v>
      </c>
      <c r="AB401" s="68">
        <f t="shared" si="103"/>
        <v>3.4123110820968167E-4</v>
      </c>
      <c r="AC401" s="69"/>
      <c r="AD401" s="70">
        <f t="shared" si="102"/>
        <v>3.4123110820968168</v>
      </c>
      <c r="AE401" s="70"/>
      <c r="AF401" s="74"/>
      <c r="AG401" s="71">
        <v>3950</v>
      </c>
    </row>
    <row r="402" spans="5:33">
      <c r="E402" s="73">
        <v>0.55918981481481478</v>
      </c>
      <c r="G402" s="58">
        <v>16.91</v>
      </c>
      <c r="H402" s="58">
        <v>6</v>
      </c>
      <c r="I402" s="58">
        <v>8.34</v>
      </c>
      <c r="J402" s="58">
        <v>16.96</v>
      </c>
      <c r="K402" s="58">
        <v>5.92</v>
      </c>
      <c r="L402" s="58">
        <v>9.8000000000000007</v>
      </c>
      <c r="M402" s="59">
        <f t="shared" si="88"/>
        <v>16.935000000000002</v>
      </c>
      <c r="N402" s="59">
        <f t="shared" si="89"/>
        <v>5.96</v>
      </c>
      <c r="O402" s="59">
        <f t="shared" si="90"/>
        <v>9.07</v>
      </c>
      <c r="P402" s="60">
        <f t="shared" si="98"/>
        <v>0.19080878805548532</v>
      </c>
      <c r="Q402" s="22">
        <f t="shared" si="99"/>
        <v>1.0964781961431832E-6</v>
      </c>
      <c r="R402" s="61">
        <f t="shared" si="100"/>
        <v>4.6680236097294192E-9</v>
      </c>
      <c r="S402" s="22">
        <f t="shared" si="101"/>
        <v>2.1790444420991277E-17</v>
      </c>
      <c r="T402" s="62">
        <v>298</v>
      </c>
      <c r="U402" s="59">
        <f t="shared" si="91"/>
        <v>289.935</v>
      </c>
      <c r="V402" s="63">
        <f t="shared" si="92"/>
        <v>0.46914808375818645</v>
      </c>
      <c r="W402" s="64">
        <f t="shared" si="93"/>
        <v>2.9454257804874087</v>
      </c>
      <c r="X402" s="65">
        <f t="shared" si="94"/>
        <v>-1.0651376634930864E-7</v>
      </c>
      <c r="Y402" s="66">
        <f t="shared" si="95"/>
        <v>-1.0634700741043329E-7</v>
      </c>
      <c r="Z402" s="66">
        <f t="shared" si="96"/>
        <v>-1.0634726848977213E-7</v>
      </c>
      <c r="AA402" s="67">
        <f t="shared" si="97"/>
        <v>-1.0618076981273914E-7</v>
      </c>
      <c r="AB402" s="68">
        <f t="shared" si="103"/>
        <v>3.4016714481478218E-4</v>
      </c>
      <c r="AC402" s="69"/>
      <c r="AD402" s="70">
        <f t="shared" si="102"/>
        <v>3.4016714481478219</v>
      </c>
      <c r="AE402" s="70"/>
      <c r="AF402" s="74"/>
      <c r="AG402" s="71">
        <v>3960</v>
      </c>
    </row>
    <row r="403" spans="5:33">
      <c r="E403" s="73">
        <v>0.5593055555555555</v>
      </c>
      <c r="G403" s="58">
        <v>16.920000000000002</v>
      </c>
      <c r="H403" s="58">
        <v>6</v>
      </c>
      <c r="I403" s="58">
        <v>8.35</v>
      </c>
      <c r="J403" s="58">
        <v>16.96</v>
      </c>
      <c r="K403" s="58">
        <v>5.92</v>
      </c>
      <c r="L403" s="58">
        <v>9.7799999999999994</v>
      </c>
      <c r="M403" s="59">
        <f t="shared" si="88"/>
        <v>16.940000000000001</v>
      </c>
      <c r="N403" s="59">
        <f t="shared" si="89"/>
        <v>5.96</v>
      </c>
      <c r="O403" s="59">
        <f t="shared" si="90"/>
        <v>9.0649999999999995</v>
      </c>
      <c r="P403" s="60">
        <f t="shared" si="98"/>
        <v>0.19072050925436759</v>
      </c>
      <c r="Q403" s="22">
        <f t="shared" si="99"/>
        <v>1.0964781961431832E-6</v>
      </c>
      <c r="R403" s="61">
        <f t="shared" si="100"/>
        <v>4.6699635765394561E-9</v>
      </c>
      <c r="S403" s="22">
        <f t="shared" si="101"/>
        <v>2.1808559806205189E-17</v>
      </c>
      <c r="T403" s="62">
        <v>298</v>
      </c>
      <c r="U403" s="59">
        <f t="shared" si="91"/>
        <v>289.94</v>
      </c>
      <c r="V403" s="63">
        <f t="shared" si="92"/>
        <v>0.46884914397933819</v>
      </c>
      <c r="W403" s="64">
        <f t="shared" si="93"/>
        <v>2.9433990405752843</v>
      </c>
      <c r="X403" s="65">
        <f t="shared" si="94"/>
        <v>-1.0629301693587453E-7</v>
      </c>
      <c r="Y403" s="66">
        <f t="shared" si="95"/>
        <v>-1.0612642768384245E-7</v>
      </c>
      <c r="Z403" s="66">
        <f t="shared" si="96"/>
        <v>-1.0612668877323188E-7</v>
      </c>
      <c r="AA403" s="67">
        <f t="shared" si="97"/>
        <v>-1.0596035979219709E-7</v>
      </c>
      <c r="AB403" s="68">
        <f t="shared" si="103"/>
        <v>3.3910367300151139E-4</v>
      </c>
      <c r="AC403" s="69"/>
      <c r="AD403" s="70">
        <f t="shared" si="102"/>
        <v>3.3910367300151139</v>
      </c>
      <c r="AE403" s="70"/>
      <c r="AF403" s="74"/>
      <c r="AG403" s="71">
        <v>3970</v>
      </c>
    </row>
    <row r="404" spans="5:33">
      <c r="E404" s="73">
        <v>0.55942129629629633</v>
      </c>
      <c r="G404" s="58">
        <v>16.920000000000002</v>
      </c>
      <c r="H404" s="58">
        <v>6</v>
      </c>
      <c r="I404" s="58">
        <v>8.33</v>
      </c>
      <c r="J404" s="58">
        <v>16.97</v>
      </c>
      <c r="K404" s="58">
        <v>5.92</v>
      </c>
      <c r="L404" s="58">
        <v>9.8000000000000007</v>
      </c>
      <c r="M404" s="59">
        <f t="shared" si="88"/>
        <v>16.945</v>
      </c>
      <c r="N404" s="59">
        <f t="shared" si="89"/>
        <v>5.96</v>
      </c>
      <c r="O404" s="59">
        <f t="shared" si="90"/>
        <v>9.0650000000000013</v>
      </c>
      <c r="P404" s="60">
        <f t="shared" si="98"/>
        <v>0.19073742021465287</v>
      </c>
      <c r="Q404" s="22">
        <f t="shared" si="99"/>
        <v>1.0964781961431832E-6</v>
      </c>
      <c r="R404" s="61">
        <f t="shared" si="100"/>
        <v>4.6719043495731853E-9</v>
      </c>
      <c r="S404" s="22">
        <f t="shared" si="101"/>
        <v>2.1826690251560846E-17</v>
      </c>
      <c r="T404" s="62">
        <v>298</v>
      </c>
      <c r="U404" s="59">
        <f t="shared" si="91"/>
        <v>289.94499999999999</v>
      </c>
      <c r="V404" s="63">
        <f t="shared" si="92"/>
        <v>0.46855021451071438</v>
      </c>
      <c r="W404" s="64">
        <f t="shared" si="93"/>
        <v>2.9413737650863965</v>
      </c>
      <c r="X404" s="65">
        <f t="shared" si="94"/>
        <v>-1.0613087877766669E-7</v>
      </c>
      <c r="Y404" s="66">
        <f t="shared" si="95"/>
        <v>-1.0596427596101762E-7</v>
      </c>
      <c r="Z404" s="66">
        <f t="shared" si="96"/>
        <v>-1.0596453749186367E-7</v>
      </c>
      <c r="AA404" s="67">
        <f t="shared" si="97"/>
        <v>-1.0579819538496547E-7</v>
      </c>
      <c r="AB404" s="68">
        <f t="shared" si="103"/>
        <v>3.3804240698544105E-4</v>
      </c>
      <c r="AC404" s="69"/>
      <c r="AD404" s="70">
        <f t="shared" si="102"/>
        <v>3.3804240698544104</v>
      </c>
      <c r="AE404" s="70"/>
      <c r="AF404" s="74"/>
      <c r="AG404" s="71">
        <v>3980</v>
      </c>
    </row>
    <row r="405" spans="5:33">
      <c r="E405" s="73">
        <v>0.55953703703703705</v>
      </c>
      <c r="G405" s="58">
        <v>16.93</v>
      </c>
      <c r="H405" s="58">
        <v>6</v>
      </c>
      <c r="I405" s="58">
        <v>8.31</v>
      </c>
      <c r="J405" s="58">
        <v>16.98</v>
      </c>
      <c r="K405" s="58">
        <v>5.91</v>
      </c>
      <c r="L405" s="58">
        <v>9.81</v>
      </c>
      <c r="M405" s="59">
        <f t="shared" si="88"/>
        <v>16.954999999999998</v>
      </c>
      <c r="N405" s="59">
        <f t="shared" si="89"/>
        <v>5.9550000000000001</v>
      </c>
      <c r="O405" s="59">
        <f t="shared" si="90"/>
        <v>9.06</v>
      </c>
      <c r="P405" s="60">
        <f t="shared" si="98"/>
        <v>0.19066602705692512</v>
      </c>
      <c r="Q405" s="22">
        <f t="shared" si="99"/>
        <v>1.1091748152623991E-6</v>
      </c>
      <c r="R405" s="61">
        <f t="shared" si="100"/>
        <v>4.6222650093986164E-9</v>
      </c>
      <c r="S405" s="22">
        <f t="shared" si="101"/>
        <v>2.1365333817110793E-17</v>
      </c>
      <c r="T405" s="62">
        <v>298</v>
      </c>
      <c r="U405" s="59">
        <f t="shared" si="91"/>
        <v>289.95499999999998</v>
      </c>
      <c r="V405" s="63">
        <f t="shared" si="92"/>
        <v>0.46795238650200416</v>
      </c>
      <c r="W405" s="64">
        <f t="shared" si="93"/>
        <v>2.9373276029497104</v>
      </c>
      <c r="X405" s="65">
        <f t="shared" si="94"/>
        <v>-1.0366575125546007E-7</v>
      </c>
      <c r="Y405" s="66">
        <f t="shared" si="95"/>
        <v>-1.0350629817388177E-7</v>
      </c>
      <c r="Z405" s="66">
        <f t="shared" si="96"/>
        <v>-1.0350654343603361E-7</v>
      </c>
      <c r="AA405" s="67">
        <f t="shared" si="97"/>
        <v>-1.0334733486210903E-7</v>
      </c>
      <c r="AB405" s="68">
        <f t="shared" si="103"/>
        <v>3.3698276248366041E-4</v>
      </c>
      <c r="AC405" s="69"/>
      <c r="AD405" s="70">
        <f t="shared" si="102"/>
        <v>3.3698276248366041</v>
      </c>
      <c r="AE405" s="70"/>
      <c r="AF405" s="74"/>
      <c r="AG405" s="71">
        <v>3990</v>
      </c>
    </row>
    <row r="406" spans="5:33">
      <c r="E406" s="73">
        <v>0.55965277777777778</v>
      </c>
      <c r="G406" s="58">
        <v>16.93</v>
      </c>
      <c r="H406" s="58">
        <v>6</v>
      </c>
      <c r="I406" s="58">
        <v>8.32</v>
      </c>
      <c r="J406" s="58">
        <v>16.98</v>
      </c>
      <c r="K406" s="58">
        <v>5.92</v>
      </c>
      <c r="L406" s="58">
        <v>9.81</v>
      </c>
      <c r="M406" s="59">
        <f t="shared" si="88"/>
        <v>16.954999999999998</v>
      </c>
      <c r="N406" s="59">
        <f t="shared" si="89"/>
        <v>5.96</v>
      </c>
      <c r="O406" s="59">
        <f t="shared" si="90"/>
        <v>9.0650000000000013</v>
      </c>
      <c r="P406" s="60">
        <f t="shared" si="98"/>
        <v>0.19077125113366741</v>
      </c>
      <c r="Q406" s="22">
        <f t="shared" si="99"/>
        <v>1.0964781961431832E-6</v>
      </c>
      <c r="R406" s="61">
        <f t="shared" si="100"/>
        <v>4.6757883156520765E-9</v>
      </c>
      <c r="S406" s="22">
        <f t="shared" si="101"/>
        <v>2.1862996372788482E-17</v>
      </c>
      <c r="T406" s="62">
        <v>298</v>
      </c>
      <c r="U406" s="59">
        <f t="shared" si="91"/>
        <v>289.95499999999998</v>
      </c>
      <c r="V406" s="63">
        <f t="shared" si="92"/>
        <v>0.46795238650200416</v>
      </c>
      <c r="W406" s="64">
        <f t="shared" si="93"/>
        <v>2.9373276029497104</v>
      </c>
      <c r="X406" s="65">
        <f t="shared" si="94"/>
        <v>-1.0581296726091898E-7</v>
      </c>
      <c r="Y406" s="66">
        <f t="shared" si="95"/>
        <v>-1.0564632846399297E-7</v>
      </c>
      <c r="Z406" s="66">
        <f t="shared" si="96"/>
        <v>-1.0564659089391399E-7</v>
      </c>
      <c r="AA406" s="67">
        <f t="shared" si="97"/>
        <v>-1.0548021370033722E-7</v>
      </c>
      <c r="AB406" s="68">
        <f t="shared" si="103"/>
        <v>3.3594769786809807E-4</v>
      </c>
      <c r="AC406" s="69"/>
      <c r="AD406" s="70">
        <f t="shared" si="102"/>
        <v>3.3594769786809806</v>
      </c>
      <c r="AE406" s="70"/>
      <c r="AF406" s="74"/>
      <c r="AG406" s="71">
        <v>4000</v>
      </c>
    </row>
    <row r="407" spans="5:33">
      <c r="E407" s="73">
        <v>0.5597685185185185</v>
      </c>
      <c r="G407" s="58">
        <v>16.940000000000001</v>
      </c>
      <c r="H407" s="58">
        <v>6</v>
      </c>
      <c r="I407" s="58">
        <v>8.27</v>
      </c>
      <c r="J407" s="58">
        <v>16.989999999999998</v>
      </c>
      <c r="K407" s="58">
        <v>5.91</v>
      </c>
      <c r="L407" s="58">
        <v>9.76</v>
      </c>
      <c r="M407" s="59">
        <f t="shared" si="88"/>
        <v>16.965</v>
      </c>
      <c r="N407" s="59">
        <f t="shared" si="89"/>
        <v>5.9550000000000001</v>
      </c>
      <c r="O407" s="59">
        <f t="shared" si="90"/>
        <v>9.0150000000000006</v>
      </c>
      <c r="P407" s="60">
        <f t="shared" si="98"/>
        <v>0.1897526666204295</v>
      </c>
      <c r="Q407" s="22">
        <f t="shared" si="99"/>
        <v>1.1091748152623991E-6</v>
      </c>
      <c r="R407" s="61">
        <f t="shared" si="100"/>
        <v>4.6261077080415777E-9</v>
      </c>
      <c r="S407" s="22">
        <f t="shared" si="101"/>
        <v>2.1400872526401699E-17</v>
      </c>
      <c r="T407" s="62">
        <v>298</v>
      </c>
      <c r="U407" s="59">
        <f t="shared" si="91"/>
        <v>289.96499999999997</v>
      </c>
      <c r="V407" s="63">
        <f t="shared" si="92"/>
        <v>0.4673545997277857</v>
      </c>
      <c r="W407" s="64">
        <f t="shared" si="93"/>
        <v>2.9332872852288592</v>
      </c>
      <c r="X407" s="65">
        <f t="shared" si="94"/>
        <v>-1.028408236403787E-7</v>
      </c>
      <c r="Y407" s="66">
        <f t="shared" si="95"/>
        <v>-1.026829181180769E-7</v>
      </c>
      <c r="Z407" s="66">
        <f t="shared" si="96"/>
        <v>-1.0268316057193024E-7</v>
      </c>
      <c r="AA407" s="67">
        <f t="shared" si="97"/>
        <v>-1.0252549675893695E-7</v>
      </c>
      <c r="AB407" s="68">
        <f t="shared" si="103"/>
        <v>3.3489123283530293E-4</v>
      </c>
      <c r="AC407" s="69"/>
      <c r="AD407" s="70">
        <f t="shared" si="102"/>
        <v>3.3489123283530295</v>
      </c>
      <c r="AE407" s="70"/>
      <c r="AF407" s="74"/>
      <c r="AG407" s="71">
        <v>4010</v>
      </c>
    </row>
    <row r="408" spans="5:33">
      <c r="E408" s="73">
        <v>0.55988425925925922</v>
      </c>
      <c r="G408" s="58">
        <v>16.95</v>
      </c>
      <c r="H408" s="58">
        <v>6</v>
      </c>
      <c r="I408" s="58">
        <v>8.31</v>
      </c>
      <c r="J408" s="58">
        <v>16.989999999999998</v>
      </c>
      <c r="K408" s="58">
        <v>5.91</v>
      </c>
      <c r="L408" s="58">
        <v>9.83</v>
      </c>
      <c r="M408" s="59">
        <f t="shared" si="88"/>
        <v>16.97</v>
      </c>
      <c r="N408" s="59">
        <f t="shared" si="89"/>
        <v>5.9550000000000001</v>
      </c>
      <c r="O408" s="59">
        <f t="shared" si="90"/>
        <v>9.07</v>
      </c>
      <c r="P408" s="60">
        <f t="shared" si="98"/>
        <v>0.19092727209971005</v>
      </c>
      <c r="Q408" s="22">
        <f t="shared" si="99"/>
        <v>1.1091748152623991E-6</v>
      </c>
      <c r="R408" s="61">
        <f t="shared" si="100"/>
        <v>4.6280302551757773E-9</v>
      </c>
      <c r="S408" s="22">
        <f t="shared" si="101"/>
        <v>2.1418664042822372E-17</v>
      </c>
      <c r="T408" s="62">
        <v>298</v>
      </c>
      <c r="U408" s="59">
        <f t="shared" si="91"/>
        <v>289.97000000000003</v>
      </c>
      <c r="V408" s="63">
        <f t="shared" si="92"/>
        <v>0.46705572180227833</v>
      </c>
      <c r="W408" s="64">
        <f t="shared" si="93"/>
        <v>2.9312693152630471</v>
      </c>
      <c r="X408" s="65">
        <f t="shared" si="94"/>
        <v>-1.0331698870395416E-7</v>
      </c>
      <c r="Y408" s="66">
        <f t="shared" si="95"/>
        <v>-1.0315712739364883E-7</v>
      </c>
      <c r="Z408" s="66">
        <f t="shared" si="96"/>
        <v>-1.0315737474540437E-7</v>
      </c>
      <c r="AA408" s="67">
        <f t="shared" si="97"/>
        <v>-1.0299776002140494E-7</v>
      </c>
      <c r="AB408" s="68">
        <f t="shared" si="103"/>
        <v>3.3386440203900404E-4</v>
      </c>
      <c r="AC408" s="69"/>
      <c r="AD408" s="70">
        <f t="shared" si="102"/>
        <v>3.3386440203900403</v>
      </c>
      <c r="AE408" s="70"/>
      <c r="AF408" s="74"/>
      <c r="AG408" s="71">
        <v>4020</v>
      </c>
    </row>
    <row r="409" spans="5:33">
      <c r="E409" s="73">
        <v>0.55999999999999994</v>
      </c>
      <c r="G409" s="58">
        <v>16.96</v>
      </c>
      <c r="H409" s="58">
        <v>6</v>
      </c>
      <c r="I409" s="58">
        <v>8.32</v>
      </c>
      <c r="J409" s="58">
        <v>17.010000000000002</v>
      </c>
      <c r="K409" s="58">
        <v>5.91</v>
      </c>
      <c r="L409" s="58">
        <v>9.8000000000000007</v>
      </c>
      <c r="M409" s="59">
        <f t="shared" si="88"/>
        <v>16.984999999999999</v>
      </c>
      <c r="N409" s="59">
        <f t="shared" si="89"/>
        <v>5.9550000000000001</v>
      </c>
      <c r="O409" s="59">
        <f t="shared" si="90"/>
        <v>9.06</v>
      </c>
      <c r="P409" s="60">
        <f t="shared" si="98"/>
        <v>0.19076753583870948</v>
      </c>
      <c r="Q409" s="22">
        <f t="shared" si="99"/>
        <v>1.1091748152623991E-6</v>
      </c>
      <c r="R409" s="61">
        <f t="shared" si="100"/>
        <v>4.6338026918125724E-9</v>
      </c>
      <c r="S409" s="22">
        <f t="shared" si="101"/>
        <v>2.1472127386649442E-17</v>
      </c>
      <c r="T409" s="62">
        <v>298</v>
      </c>
      <c r="U409" s="59">
        <f t="shared" si="91"/>
        <v>289.98500000000001</v>
      </c>
      <c r="V409" s="63">
        <f t="shared" si="92"/>
        <v>0.46615914986577051</v>
      </c>
      <c r="W409" s="64">
        <f t="shared" si="93"/>
        <v>2.925224147710622</v>
      </c>
      <c r="X409" s="65">
        <f t="shared" si="94"/>
        <v>-1.0338167190301013E-7</v>
      </c>
      <c r="Y409" s="66">
        <f t="shared" si="95"/>
        <v>-1.0322111427241512E-7</v>
      </c>
      <c r="Z409" s="66">
        <f t="shared" si="96"/>
        <v>-1.0322136362756937E-7</v>
      </c>
      <c r="AA409" s="67">
        <f t="shared" si="97"/>
        <v>-1.0306105457760305E-7</v>
      </c>
      <c r="AB409" s="68">
        <f t="shared" si="103"/>
        <v>3.3283282911733162E-4</v>
      </c>
      <c r="AC409" s="69"/>
      <c r="AD409" s="70">
        <f t="shared" si="102"/>
        <v>3.3283282911733161</v>
      </c>
      <c r="AE409" s="70"/>
      <c r="AF409" s="74"/>
      <c r="AG409" s="71">
        <v>4030</v>
      </c>
    </row>
    <row r="410" spans="5:33">
      <c r="E410" s="73">
        <v>0.56011574074074078</v>
      </c>
      <c r="G410" s="58">
        <v>16.96</v>
      </c>
      <c r="H410" s="58">
        <v>5.99</v>
      </c>
      <c r="I410" s="58">
        <v>8.3000000000000007</v>
      </c>
      <c r="J410" s="58">
        <v>17.010000000000002</v>
      </c>
      <c r="K410" s="58">
        <v>5.91</v>
      </c>
      <c r="L410" s="58">
        <v>9.83</v>
      </c>
      <c r="M410" s="59">
        <f t="shared" si="88"/>
        <v>16.984999999999999</v>
      </c>
      <c r="N410" s="59">
        <f t="shared" si="89"/>
        <v>5.95</v>
      </c>
      <c r="O410" s="59">
        <f t="shared" si="90"/>
        <v>9.0650000000000013</v>
      </c>
      <c r="P410" s="60">
        <f t="shared" si="98"/>
        <v>0.19087281593575076</v>
      </c>
      <c r="Q410" s="22">
        <f t="shared" si="99"/>
        <v>1.1220184543019616E-6</v>
      </c>
      <c r="R410" s="61">
        <f t="shared" si="100"/>
        <v>4.5807599910209712E-9</v>
      </c>
      <c r="S410" s="22">
        <f t="shared" si="101"/>
        <v>2.0983362095338449E-17</v>
      </c>
      <c r="T410" s="62">
        <v>298</v>
      </c>
      <c r="U410" s="59">
        <f t="shared" si="91"/>
        <v>289.98500000000001</v>
      </c>
      <c r="V410" s="63">
        <f t="shared" si="92"/>
        <v>0.46615914986577051</v>
      </c>
      <c r="W410" s="64">
        <f t="shared" si="93"/>
        <v>2.925224147710622</v>
      </c>
      <c r="X410" s="65">
        <f t="shared" si="94"/>
        <v>-1.0077068110099745E-7</v>
      </c>
      <c r="Y410" s="66">
        <f t="shared" si="95"/>
        <v>-1.0061765651830706E-7</v>
      </c>
      <c r="Z410" s="66">
        <f t="shared" si="96"/>
        <v>-1.006178888926708E-7</v>
      </c>
      <c r="AA410" s="67">
        <f t="shared" si="97"/>
        <v>-1.004650959786034E-7</v>
      </c>
      <c r="AB410" s="68">
        <f t="shared" si="103"/>
        <v>3.3180061631353063E-4</v>
      </c>
      <c r="AC410" s="69"/>
      <c r="AD410" s="70">
        <f t="shared" si="102"/>
        <v>3.3180061631353062</v>
      </c>
      <c r="AE410" s="70"/>
      <c r="AF410" s="74"/>
      <c r="AG410" s="71">
        <v>4040</v>
      </c>
    </row>
    <row r="411" spans="5:33">
      <c r="E411" s="73">
        <v>0.5602314814814815</v>
      </c>
      <c r="G411" s="58">
        <v>16.97</v>
      </c>
      <c r="H411" s="58">
        <v>5.99</v>
      </c>
      <c r="I411" s="58">
        <v>8.31</v>
      </c>
      <c r="J411" s="58">
        <v>17.02</v>
      </c>
      <c r="K411" s="58">
        <v>5.91</v>
      </c>
      <c r="L411" s="58">
        <v>9.7899999999999991</v>
      </c>
      <c r="M411" s="59">
        <f t="shared" si="88"/>
        <v>16.994999999999997</v>
      </c>
      <c r="N411" s="59">
        <f t="shared" si="89"/>
        <v>5.95</v>
      </c>
      <c r="O411" s="59">
        <f t="shared" si="90"/>
        <v>9.0500000000000007</v>
      </c>
      <c r="P411" s="60">
        <f t="shared" si="98"/>
        <v>0.19059079855490849</v>
      </c>
      <c r="Q411" s="22">
        <f t="shared" si="99"/>
        <v>1.1220184543019616E-6</v>
      </c>
      <c r="R411" s="61">
        <f t="shared" si="100"/>
        <v>4.5845681846588162E-9</v>
      </c>
      <c r="S411" s="22">
        <f t="shared" si="101"/>
        <v>2.1018265439785833E-17</v>
      </c>
      <c r="T411" s="62">
        <v>298</v>
      </c>
      <c r="U411" s="59">
        <f t="shared" si="91"/>
        <v>289.995</v>
      </c>
      <c r="V411" s="63">
        <f t="shared" si="92"/>
        <v>0.46556148676944248</v>
      </c>
      <c r="W411" s="64">
        <f t="shared" si="93"/>
        <v>2.9212013102859906</v>
      </c>
      <c r="X411" s="65">
        <f t="shared" si="94"/>
        <v>-1.0062190009100564E-7</v>
      </c>
      <c r="Y411" s="66">
        <f t="shared" si="95"/>
        <v>-1.0046886295360684E-7</v>
      </c>
      <c r="Z411" s="66">
        <f t="shared" si="96"/>
        <v>-1.0046909570975042E-7</v>
      </c>
      <c r="AA411" s="67">
        <f t="shared" si="97"/>
        <v>-1.0031629062049161E-7</v>
      </c>
      <c r="AB411" s="68">
        <f t="shared" si="103"/>
        <v>3.3079443820036139E-4</v>
      </c>
      <c r="AC411" s="69"/>
      <c r="AD411" s="70">
        <f t="shared" si="102"/>
        <v>3.3079443820036141</v>
      </c>
      <c r="AE411" s="70"/>
      <c r="AF411" s="74"/>
      <c r="AG411" s="71">
        <v>4050</v>
      </c>
    </row>
    <row r="412" spans="5:33">
      <c r="E412" s="73">
        <v>0.56034722222222222</v>
      </c>
      <c r="G412" s="58">
        <v>16.98</v>
      </c>
      <c r="H412" s="58">
        <v>5.99</v>
      </c>
      <c r="I412" s="58">
        <v>8.33</v>
      </c>
      <c r="J412" s="58">
        <v>17.02</v>
      </c>
      <c r="K412" s="58">
        <v>5.91</v>
      </c>
      <c r="L412" s="58">
        <v>9.7799999999999994</v>
      </c>
      <c r="M412" s="59">
        <f t="shared" si="88"/>
        <v>17</v>
      </c>
      <c r="N412" s="59">
        <f t="shared" si="89"/>
        <v>5.95</v>
      </c>
      <c r="O412" s="59">
        <f t="shared" si="90"/>
        <v>9.0549999999999997</v>
      </c>
      <c r="P412" s="60">
        <f t="shared" si="98"/>
        <v>0.1907130226425621</v>
      </c>
      <c r="Q412" s="22">
        <f t="shared" si="99"/>
        <v>1.1220184543019616E-6</v>
      </c>
      <c r="R412" s="61">
        <f t="shared" si="100"/>
        <v>4.5864734685348569E-9</v>
      </c>
      <c r="S412" s="22">
        <f t="shared" si="101"/>
        <v>2.1035738877574162E-17</v>
      </c>
      <c r="T412" s="62">
        <v>298</v>
      </c>
      <c r="U412" s="59">
        <f t="shared" si="91"/>
        <v>290</v>
      </c>
      <c r="V412" s="63">
        <f t="shared" si="92"/>
        <v>0.46526267067808391</v>
      </c>
      <c r="W412" s="64">
        <f t="shared" si="93"/>
        <v>2.9191920705581889</v>
      </c>
      <c r="X412" s="65">
        <f t="shared" si="94"/>
        <v>-1.0053322175717329E-7</v>
      </c>
      <c r="Y412" s="66">
        <f t="shared" si="95"/>
        <v>-1.0037998884533251E-7</v>
      </c>
      <c r="Z412" s="66">
        <f t="shared" si="96"/>
        <v>-1.0038022240320386E-7</v>
      </c>
      <c r="AA412" s="67">
        <f t="shared" si="97"/>
        <v>-1.0022722233725578E-7</v>
      </c>
      <c r="AB412" s="68">
        <f t="shared" si="103"/>
        <v>3.297897480202977E-4</v>
      </c>
      <c r="AC412" s="69"/>
      <c r="AD412" s="70">
        <f t="shared" si="102"/>
        <v>3.2978974802029772</v>
      </c>
      <c r="AE412" s="70"/>
      <c r="AF412" s="74"/>
      <c r="AG412" s="71">
        <v>4060</v>
      </c>
    </row>
    <row r="413" spans="5:33">
      <c r="E413" s="73">
        <v>0.56046296296296294</v>
      </c>
      <c r="G413" s="58">
        <v>16.98</v>
      </c>
      <c r="H413" s="58">
        <v>5.99</v>
      </c>
      <c r="I413" s="58">
        <v>8.34</v>
      </c>
      <c r="J413" s="58">
        <v>17.03</v>
      </c>
      <c r="K413" s="58">
        <v>5.91</v>
      </c>
      <c r="L413" s="58">
        <v>9.7899999999999991</v>
      </c>
      <c r="M413" s="59">
        <f t="shared" si="88"/>
        <v>17.005000000000003</v>
      </c>
      <c r="N413" s="59">
        <f t="shared" si="89"/>
        <v>5.95</v>
      </c>
      <c r="O413" s="59">
        <f t="shared" si="90"/>
        <v>9.0649999999999995</v>
      </c>
      <c r="P413" s="60">
        <f t="shared" si="98"/>
        <v>0.19094058590528892</v>
      </c>
      <c r="Q413" s="22">
        <f t="shared" si="99"/>
        <v>1.1220184543019616E-6</v>
      </c>
      <c r="R413" s="61">
        <f t="shared" si="100"/>
        <v>4.5883795442208362E-9</v>
      </c>
      <c r="S413" s="22">
        <f t="shared" si="101"/>
        <v>2.1053226841824208E-17</v>
      </c>
      <c r="T413" s="62">
        <v>298</v>
      </c>
      <c r="U413" s="59">
        <f t="shared" si="91"/>
        <v>290.005</v>
      </c>
      <c r="V413" s="63">
        <f t="shared" si="92"/>
        <v>0.46496386489055025</v>
      </c>
      <c r="W413" s="64">
        <f t="shared" si="93"/>
        <v>2.9171842820227032</v>
      </c>
      <c r="X413" s="65">
        <f t="shared" si="94"/>
        <v>-1.0049936128195368E-7</v>
      </c>
      <c r="Y413" s="66">
        <f t="shared" si="95"/>
        <v>-1.0034576405975996E-7</v>
      </c>
      <c r="Z413" s="66">
        <f t="shared" si="96"/>
        <v>-1.003459988085819E-7</v>
      </c>
      <c r="AA413" s="67">
        <f t="shared" si="97"/>
        <v>-1.0019263561765795E-7</v>
      </c>
      <c r="AB413" s="68">
        <f t="shared" si="103"/>
        <v>3.2878594657597852E-4</v>
      </c>
      <c r="AC413" s="69"/>
      <c r="AD413" s="70">
        <f t="shared" si="102"/>
        <v>3.287859465759785</v>
      </c>
      <c r="AE413" s="70"/>
      <c r="AF413" s="74"/>
      <c r="AG413" s="71">
        <v>4070</v>
      </c>
    </row>
    <row r="414" spans="5:33">
      <c r="E414" s="73">
        <v>0.56057870370370366</v>
      </c>
      <c r="G414" s="58">
        <v>16.989999999999998</v>
      </c>
      <c r="H414" s="58">
        <v>5.99</v>
      </c>
      <c r="I414" s="58">
        <v>8.32</v>
      </c>
      <c r="J414" s="58">
        <v>17.04</v>
      </c>
      <c r="K414" s="58">
        <v>5.91</v>
      </c>
      <c r="L414" s="58">
        <v>9.76</v>
      </c>
      <c r="M414" s="59">
        <f t="shared" si="88"/>
        <v>17.015000000000001</v>
      </c>
      <c r="N414" s="59">
        <f t="shared" si="89"/>
        <v>5.95</v>
      </c>
      <c r="O414" s="59">
        <f t="shared" si="90"/>
        <v>9.0399999999999991</v>
      </c>
      <c r="P414" s="60">
        <f t="shared" si="98"/>
        <v>0.19044780805460479</v>
      </c>
      <c r="Q414" s="22">
        <f t="shared" si="99"/>
        <v>1.1220184543019616E-6</v>
      </c>
      <c r="R414" s="61">
        <f t="shared" si="100"/>
        <v>4.5921940723390023E-9</v>
      </c>
      <c r="S414" s="22">
        <f t="shared" si="101"/>
        <v>2.1088246398025468E-17</v>
      </c>
      <c r="T414" s="62">
        <v>298</v>
      </c>
      <c r="U414" s="59">
        <f t="shared" si="91"/>
        <v>290.01499999999999</v>
      </c>
      <c r="V414" s="63">
        <f t="shared" si="92"/>
        <v>0.46436628422482823</v>
      </c>
      <c r="W414" s="64">
        <f t="shared" si="93"/>
        <v>2.913173054141839</v>
      </c>
      <c r="X414" s="65">
        <f t="shared" si="94"/>
        <v>-1.002381188859705E-7</v>
      </c>
      <c r="Y414" s="66">
        <f t="shared" si="95"/>
        <v>-1.0008485138595292E-7</v>
      </c>
      <c r="Z414" s="66">
        <f t="shared" si="96"/>
        <v>-1.0008508573718399E-7</v>
      </c>
      <c r="AA414" s="67">
        <f t="shared" si="97"/>
        <v>-9.9932051871735443E-8</v>
      </c>
      <c r="AB414" s="68">
        <f t="shared" si="103"/>
        <v>3.277824873715847E-4</v>
      </c>
      <c r="AC414" s="69"/>
      <c r="AD414" s="70">
        <f t="shared" si="102"/>
        <v>3.2778248737158471</v>
      </c>
      <c r="AE414" s="70"/>
      <c r="AF414" s="74"/>
      <c r="AG414" s="71">
        <v>4080</v>
      </c>
    </row>
    <row r="415" spans="5:33">
      <c r="E415" s="73">
        <v>0.56069444444444438</v>
      </c>
      <c r="G415" s="58">
        <v>16.989999999999998</v>
      </c>
      <c r="H415" s="58">
        <v>5.99</v>
      </c>
      <c r="I415" s="58">
        <v>8.32</v>
      </c>
      <c r="J415" s="58">
        <v>17.04</v>
      </c>
      <c r="K415" s="58">
        <v>5.91</v>
      </c>
      <c r="L415" s="58">
        <v>9.8000000000000007</v>
      </c>
      <c r="M415" s="59">
        <f t="shared" si="88"/>
        <v>17.015000000000001</v>
      </c>
      <c r="N415" s="59">
        <f t="shared" si="89"/>
        <v>5.95</v>
      </c>
      <c r="O415" s="59">
        <f t="shared" si="90"/>
        <v>9.06</v>
      </c>
      <c r="P415" s="60">
        <f t="shared" si="98"/>
        <v>0.19086915276269023</v>
      </c>
      <c r="Q415" s="22">
        <f t="shared" si="99"/>
        <v>1.1220184543019616E-6</v>
      </c>
      <c r="R415" s="61">
        <f t="shared" si="100"/>
        <v>4.5921940723390023E-9</v>
      </c>
      <c r="S415" s="22">
        <f t="shared" si="101"/>
        <v>2.1088246398025468E-17</v>
      </c>
      <c r="T415" s="62">
        <v>298</v>
      </c>
      <c r="U415" s="59">
        <f t="shared" si="91"/>
        <v>290.01499999999999</v>
      </c>
      <c r="V415" s="63">
        <f t="shared" si="92"/>
        <v>0.46436628422482823</v>
      </c>
      <c r="W415" s="64">
        <f t="shared" si="93"/>
        <v>2.913173054141839</v>
      </c>
      <c r="X415" s="65">
        <f t="shared" si="94"/>
        <v>-1.0015314072185309E-7</v>
      </c>
      <c r="Y415" s="66">
        <f t="shared" si="95"/>
        <v>-9.999966435642091E-8</v>
      </c>
      <c r="Z415" s="66">
        <f t="shared" si="96"/>
        <v>-9.9999899546197059E-8</v>
      </c>
      <c r="AA415" s="67">
        <f t="shared" si="97"/>
        <v>-9.9846657649723432E-8</v>
      </c>
      <c r="AB415" s="68">
        <f t="shared" si="103"/>
        <v>3.2678163729657809E-4</v>
      </c>
      <c r="AC415" s="69"/>
      <c r="AD415" s="70">
        <f t="shared" si="102"/>
        <v>3.2678163729657808</v>
      </c>
      <c r="AE415" s="70"/>
      <c r="AF415" s="74"/>
      <c r="AG415" s="71">
        <v>4090</v>
      </c>
    </row>
    <row r="416" spans="5:33">
      <c r="E416" s="73">
        <v>0.56081018518518522</v>
      </c>
      <c r="G416" s="58">
        <v>17.010000000000002</v>
      </c>
      <c r="H416" s="58">
        <v>5.99</v>
      </c>
      <c r="I416" s="58">
        <v>8.2799999999999994</v>
      </c>
      <c r="J416" s="58">
        <v>17.05</v>
      </c>
      <c r="K416" s="58">
        <v>5.91</v>
      </c>
      <c r="L416" s="58">
        <v>9.81</v>
      </c>
      <c r="M416" s="59">
        <f t="shared" si="88"/>
        <v>17.03</v>
      </c>
      <c r="N416" s="59">
        <f t="shared" si="89"/>
        <v>5.95</v>
      </c>
      <c r="O416" s="59">
        <f t="shared" si="90"/>
        <v>9.0449999999999999</v>
      </c>
      <c r="P416" s="60">
        <f t="shared" si="98"/>
        <v>0.19060390911375785</v>
      </c>
      <c r="Q416" s="22">
        <f t="shared" si="99"/>
        <v>1.1220184543019616E-6</v>
      </c>
      <c r="R416" s="61">
        <f t="shared" si="100"/>
        <v>4.597921811321865E-9</v>
      </c>
      <c r="S416" s="22">
        <f t="shared" si="101"/>
        <v>2.1140884983029341E-17</v>
      </c>
      <c r="T416" s="62">
        <v>298</v>
      </c>
      <c r="U416" s="59">
        <f t="shared" si="91"/>
        <v>290.02999999999997</v>
      </c>
      <c r="V416" s="63">
        <f t="shared" si="92"/>
        <v>0.4634699904916133</v>
      </c>
      <c r="W416" s="64">
        <f t="shared" si="93"/>
        <v>2.9071670688677904</v>
      </c>
      <c r="X416" s="65">
        <f t="shared" si="94"/>
        <v>-1.0016328976396157E-7</v>
      </c>
      <c r="Y416" s="66">
        <f t="shared" si="95"/>
        <v>-1.0000931109523613E-7</v>
      </c>
      <c r="Z416" s="66">
        <f t="shared" si="96"/>
        <v>-1.0000954780302079E-7</v>
      </c>
      <c r="AA416" s="67">
        <f t="shared" si="97"/>
        <v>-9.9855805114309371E-8</v>
      </c>
      <c r="AB416" s="68">
        <f t="shared" si="103"/>
        <v>3.2578163908628338E-4</v>
      </c>
      <c r="AC416" s="69"/>
      <c r="AD416" s="70">
        <f t="shared" si="102"/>
        <v>3.2578163908628337</v>
      </c>
      <c r="AE416" s="70"/>
      <c r="AF416" s="74"/>
      <c r="AG416" s="71">
        <v>4100</v>
      </c>
    </row>
    <row r="417" spans="5:33">
      <c r="E417" s="73">
        <v>0.56092592592592594</v>
      </c>
      <c r="G417" s="58">
        <v>17.010000000000002</v>
      </c>
      <c r="H417" s="58">
        <v>5.99</v>
      </c>
      <c r="I417" s="58">
        <v>8.32</v>
      </c>
      <c r="J417" s="58">
        <v>17.059999999999999</v>
      </c>
      <c r="K417" s="58">
        <v>5.91</v>
      </c>
      <c r="L417" s="58">
        <v>9.7799999999999994</v>
      </c>
      <c r="M417" s="59">
        <f t="shared" si="88"/>
        <v>17.035</v>
      </c>
      <c r="N417" s="59">
        <f t="shared" si="89"/>
        <v>5.95</v>
      </c>
      <c r="O417" s="59">
        <f t="shared" si="90"/>
        <v>9.0500000000000007</v>
      </c>
      <c r="P417" s="60">
        <f t="shared" si="98"/>
        <v>0.19072621034928958</v>
      </c>
      <c r="Q417" s="22">
        <f t="shared" si="99"/>
        <v>1.1220184543019616E-6</v>
      </c>
      <c r="R417" s="61">
        <f t="shared" si="100"/>
        <v>4.5998326447826297E-9</v>
      </c>
      <c r="S417" s="22">
        <f t="shared" si="101"/>
        <v>2.1158460360007963E-17</v>
      </c>
      <c r="T417" s="62">
        <v>298</v>
      </c>
      <c r="U417" s="59">
        <f t="shared" si="91"/>
        <v>290.03500000000003</v>
      </c>
      <c r="V417" s="63">
        <f t="shared" si="92"/>
        <v>0.4631712465158388</v>
      </c>
      <c r="W417" s="64">
        <f t="shared" si="93"/>
        <v>2.9051679644809272</v>
      </c>
      <c r="X417" s="65">
        <f t="shared" si="94"/>
        <v>-1.000717599218553E-7</v>
      </c>
      <c r="Y417" s="66">
        <f t="shared" si="95"/>
        <v>-9.9917589259966151E-8</v>
      </c>
      <c r="Z417" s="66">
        <f t="shared" si="96"/>
        <v>-9.9917826775455102E-8</v>
      </c>
      <c r="AA417" s="67">
        <f t="shared" si="97"/>
        <v>-9.9763892897221685E-8</v>
      </c>
      <c r="AB417" s="68">
        <f t="shared" si="103"/>
        <v>3.2478154439849206E-4</v>
      </c>
      <c r="AC417" s="69"/>
      <c r="AD417" s="70">
        <f t="shared" si="102"/>
        <v>3.2478154439849205</v>
      </c>
      <c r="AE417" s="70"/>
      <c r="AF417" s="74"/>
      <c r="AG417" s="71">
        <v>4110</v>
      </c>
    </row>
    <row r="418" spans="5:33">
      <c r="E418" s="73">
        <v>0.56104166666666666</v>
      </c>
      <c r="G418" s="58">
        <v>17.02</v>
      </c>
      <c r="H418" s="58">
        <v>5.99</v>
      </c>
      <c r="I418" s="58">
        <v>8.2899999999999991</v>
      </c>
      <c r="J418" s="58">
        <v>17.07</v>
      </c>
      <c r="K418" s="58">
        <v>5.91</v>
      </c>
      <c r="L418" s="58">
        <v>9.8000000000000007</v>
      </c>
      <c r="M418" s="59">
        <f t="shared" si="88"/>
        <v>17.045000000000002</v>
      </c>
      <c r="N418" s="59">
        <f t="shared" si="89"/>
        <v>5.95</v>
      </c>
      <c r="O418" s="59">
        <f t="shared" si="90"/>
        <v>9.0449999999999999</v>
      </c>
      <c r="P418" s="60">
        <f t="shared" si="98"/>
        <v>0.19065470105143897</v>
      </c>
      <c r="Q418" s="22">
        <f t="shared" si="99"/>
        <v>1.1220184543019616E-6</v>
      </c>
      <c r="R418" s="61">
        <f t="shared" si="100"/>
        <v>4.603656694382992E-9</v>
      </c>
      <c r="S418" s="22">
        <f t="shared" si="101"/>
        <v>2.1193654959737338E-17</v>
      </c>
      <c r="T418" s="62">
        <v>298</v>
      </c>
      <c r="U418" s="59">
        <f t="shared" si="91"/>
        <v>290.04500000000002</v>
      </c>
      <c r="V418" s="63">
        <f t="shared" si="92"/>
        <v>0.46257378946405098</v>
      </c>
      <c r="W418" s="64">
        <f t="shared" si="93"/>
        <v>2.901174085212221</v>
      </c>
      <c r="X418" s="65">
        <f t="shared" si="94"/>
        <v>-1.0002988780729101E-7</v>
      </c>
      <c r="Y418" s="66">
        <f t="shared" si="95"/>
        <v>-9.9875370769352738E-8</v>
      </c>
      <c r="Z418" s="66">
        <f t="shared" si="96"/>
        <v>-9.9875609453165497E-8</v>
      </c>
      <c r="AA418" s="67">
        <f t="shared" si="97"/>
        <v>-9.9721330361646066E-8</v>
      </c>
      <c r="AB418" s="68">
        <f t="shared" si="103"/>
        <v>3.2378236692367552E-4</v>
      </c>
      <c r="AC418" s="69"/>
      <c r="AD418" s="70">
        <f t="shared" si="102"/>
        <v>3.237823669236755</v>
      </c>
      <c r="AE418" s="70"/>
      <c r="AF418" s="74"/>
      <c r="AG418" s="71">
        <v>4120</v>
      </c>
    </row>
    <row r="419" spans="5:33">
      <c r="E419" s="73">
        <v>0.56115740740740738</v>
      </c>
      <c r="G419" s="58">
        <v>17.02</v>
      </c>
      <c r="H419" s="58">
        <v>5.99</v>
      </c>
      <c r="I419" s="58">
        <v>8.33</v>
      </c>
      <c r="J419" s="58">
        <v>17.07</v>
      </c>
      <c r="K419" s="58">
        <v>5.91</v>
      </c>
      <c r="L419" s="58">
        <v>9.8000000000000007</v>
      </c>
      <c r="M419" s="59">
        <f t="shared" si="88"/>
        <v>17.045000000000002</v>
      </c>
      <c r="N419" s="59">
        <f t="shared" si="89"/>
        <v>5.95</v>
      </c>
      <c r="O419" s="59">
        <f t="shared" si="90"/>
        <v>9.0650000000000013</v>
      </c>
      <c r="P419" s="60">
        <f t="shared" si="98"/>
        <v>0.19107627031855109</v>
      </c>
      <c r="Q419" s="22">
        <f t="shared" si="99"/>
        <v>1.1220184543019616E-6</v>
      </c>
      <c r="R419" s="61">
        <f t="shared" si="100"/>
        <v>4.603656694382992E-9</v>
      </c>
      <c r="S419" s="22">
        <f t="shared" si="101"/>
        <v>2.1193654959737338E-17</v>
      </c>
      <c r="T419" s="62">
        <v>298</v>
      </c>
      <c r="U419" s="59">
        <f t="shared" si="91"/>
        <v>290.04500000000002</v>
      </c>
      <c r="V419" s="63">
        <f t="shared" si="92"/>
        <v>0.46257378946405098</v>
      </c>
      <c r="W419" s="64">
        <f t="shared" si="93"/>
        <v>2.901174085212221</v>
      </c>
      <c r="X419" s="65">
        <f t="shared" si="94"/>
        <v>-9.9941831062456853E-8</v>
      </c>
      <c r="Y419" s="66">
        <f t="shared" si="95"/>
        <v>-9.9787108684424697E-8</v>
      </c>
      <c r="Z419" s="66">
        <f t="shared" si="96"/>
        <v>-9.9787348213899097E-8</v>
      </c>
      <c r="AA419" s="67">
        <f t="shared" si="97"/>
        <v>-9.9632864623698496E-8</v>
      </c>
      <c r="AB419" s="68">
        <f t="shared" si="103"/>
        <v>3.2278361162598558E-4</v>
      </c>
      <c r="AC419" s="69"/>
      <c r="AD419" s="70">
        <f t="shared" si="102"/>
        <v>3.2278361162598559</v>
      </c>
      <c r="AE419" s="70"/>
      <c r="AF419" s="74"/>
      <c r="AG419" s="71">
        <v>4130</v>
      </c>
    </row>
    <row r="420" spans="5:33">
      <c r="E420" s="73">
        <v>0.5612731481481481</v>
      </c>
      <c r="G420" s="58">
        <v>17.03</v>
      </c>
      <c r="H420" s="58">
        <v>5.99</v>
      </c>
      <c r="I420" s="58">
        <v>8.32</v>
      </c>
      <c r="J420" s="58">
        <v>17.079999999999998</v>
      </c>
      <c r="K420" s="58">
        <v>5.91</v>
      </c>
      <c r="L420" s="58">
        <v>9.8000000000000007</v>
      </c>
      <c r="M420" s="59">
        <f t="shared" si="88"/>
        <v>17.055</v>
      </c>
      <c r="N420" s="59">
        <f t="shared" si="89"/>
        <v>5.95</v>
      </c>
      <c r="O420" s="59">
        <f t="shared" si="90"/>
        <v>9.06</v>
      </c>
      <c r="P420" s="60">
        <f t="shared" si="98"/>
        <v>0.1910048105147614</v>
      </c>
      <c r="Q420" s="22">
        <f t="shared" si="99"/>
        <v>1.1220184543019616E-6</v>
      </c>
      <c r="R420" s="61">
        <f t="shared" si="100"/>
        <v>4.6074839230893066E-9</v>
      </c>
      <c r="S420" s="22">
        <f t="shared" si="101"/>
        <v>2.1228908101526428E-17</v>
      </c>
      <c r="T420" s="62">
        <v>298</v>
      </c>
      <c r="U420" s="59">
        <f t="shared" si="91"/>
        <v>290.05500000000001</v>
      </c>
      <c r="V420" s="63">
        <f t="shared" si="92"/>
        <v>0.46197637360838389</v>
      </c>
      <c r="W420" s="64">
        <f t="shared" si="93"/>
        <v>2.8971859713485211</v>
      </c>
      <c r="X420" s="65">
        <f t="shared" si="94"/>
        <v>-9.9898595239169229E-8</v>
      </c>
      <c r="Y420" s="66">
        <f t="shared" si="95"/>
        <v>-9.9743527314724767E-8</v>
      </c>
      <c r="Z420" s="66">
        <f t="shared" si="96"/>
        <v>-9.9743768019422692E-8</v>
      </c>
      <c r="AA420" s="67">
        <f t="shared" si="97"/>
        <v>-9.9588940052406868E-8</v>
      </c>
      <c r="AB420" s="68">
        <f t="shared" si="103"/>
        <v>3.2178573894351423E-4</v>
      </c>
      <c r="AC420" s="69"/>
      <c r="AD420" s="70">
        <f t="shared" si="102"/>
        <v>3.2178573894351423</v>
      </c>
      <c r="AE420" s="70"/>
      <c r="AF420" s="74"/>
      <c r="AG420" s="71">
        <v>4140</v>
      </c>
    </row>
    <row r="421" spans="5:33">
      <c r="E421" s="73">
        <v>0.56138888888888883</v>
      </c>
      <c r="G421" s="58">
        <v>17.03</v>
      </c>
      <c r="H421" s="58">
        <v>5.99</v>
      </c>
      <c r="I421" s="58">
        <v>8.27</v>
      </c>
      <c r="J421" s="58">
        <v>17.079999999999998</v>
      </c>
      <c r="K421" s="58">
        <v>5.91</v>
      </c>
      <c r="L421" s="58">
        <v>9.81</v>
      </c>
      <c r="M421" s="59">
        <f t="shared" si="88"/>
        <v>17.055</v>
      </c>
      <c r="N421" s="59">
        <f t="shared" si="89"/>
        <v>5.95</v>
      </c>
      <c r="O421" s="59">
        <f t="shared" si="90"/>
        <v>9.0399999999999991</v>
      </c>
      <c r="P421" s="60">
        <f t="shared" si="98"/>
        <v>0.19058316634143957</v>
      </c>
      <c r="Q421" s="22">
        <f t="shared" si="99"/>
        <v>1.1220184543019616E-6</v>
      </c>
      <c r="R421" s="61">
        <f t="shared" si="100"/>
        <v>4.6074839230893066E-9</v>
      </c>
      <c r="S421" s="22">
        <f t="shared" si="101"/>
        <v>2.1228908101526428E-17</v>
      </c>
      <c r="T421" s="62">
        <v>298</v>
      </c>
      <c r="U421" s="59">
        <f t="shared" si="91"/>
        <v>290.05500000000001</v>
      </c>
      <c r="V421" s="63">
        <f t="shared" si="92"/>
        <v>0.46197637360838389</v>
      </c>
      <c r="W421" s="64">
        <f t="shared" si="93"/>
        <v>2.8971859713485211</v>
      </c>
      <c r="X421" s="65">
        <f t="shared" si="94"/>
        <v>-9.9369097166559013E-8</v>
      </c>
      <c r="Y421" s="66">
        <f t="shared" si="95"/>
        <v>-9.9215191656163612E-8</v>
      </c>
      <c r="Z421" s="66">
        <f t="shared" si="96"/>
        <v>-9.92154300291267E-8</v>
      </c>
      <c r="AA421" s="67">
        <f t="shared" si="97"/>
        <v>-9.9061762153297532E-8</v>
      </c>
      <c r="AB421" s="68">
        <f t="shared" si="103"/>
        <v>3.2078830206691447E-4</v>
      </c>
      <c r="AC421" s="69"/>
      <c r="AD421" s="70">
        <f t="shared" si="102"/>
        <v>3.2078830206691449</v>
      </c>
      <c r="AE421" s="70"/>
      <c r="AF421" s="74"/>
      <c r="AG421" s="71">
        <v>4150</v>
      </c>
    </row>
    <row r="422" spans="5:33">
      <c r="E422" s="73">
        <v>0.56150462962962966</v>
      </c>
      <c r="G422" s="58">
        <v>17.04</v>
      </c>
      <c r="H422" s="58">
        <v>5.99</v>
      </c>
      <c r="I422" s="58">
        <v>8.3000000000000007</v>
      </c>
      <c r="J422" s="58">
        <v>17.09</v>
      </c>
      <c r="K422" s="58">
        <v>5.91</v>
      </c>
      <c r="L422" s="58">
        <v>9.8000000000000007</v>
      </c>
      <c r="M422" s="59">
        <f t="shared" si="88"/>
        <v>17.064999999999998</v>
      </c>
      <c r="N422" s="59">
        <f t="shared" si="89"/>
        <v>5.95</v>
      </c>
      <c r="O422" s="59">
        <f t="shared" si="90"/>
        <v>9.0500000000000007</v>
      </c>
      <c r="P422" s="60">
        <f t="shared" si="98"/>
        <v>0.19082789553535973</v>
      </c>
      <c r="Q422" s="22">
        <f t="shared" si="99"/>
        <v>1.1220184543019616E-6</v>
      </c>
      <c r="R422" s="61">
        <f t="shared" si="100"/>
        <v>4.611314333544509E-9</v>
      </c>
      <c r="S422" s="22">
        <f t="shared" si="101"/>
        <v>2.126421988275304E-17</v>
      </c>
      <c r="T422" s="62">
        <v>298</v>
      </c>
      <c r="U422" s="59">
        <f t="shared" si="91"/>
        <v>290.065</v>
      </c>
      <c r="V422" s="63">
        <f t="shared" si="92"/>
        <v>0.46137899894457846</v>
      </c>
      <c r="W422" s="64">
        <f t="shared" si="93"/>
        <v>2.8932036141799244</v>
      </c>
      <c r="X422" s="65">
        <f t="shared" si="94"/>
        <v>-9.949071344090592E-8</v>
      </c>
      <c r="Y422" s="66">
        <f t="shared" si="95"/>
        <v>-9.9335952320337757E-8</v>
      </c>
      <c r="Z422" s="66">
        <f t="shared" si="96"/>
        <v>-9.933619305641865E-8</v>
      </c>
      <c r="AA422" s="67">
        <f t="shared" si="97"/>
        <v>-9.9181671922985378E-8</v>
      </c>
      <c r="AB422" s="68">
        <f t="shared" si="103"/>
        <v>3.1979614856243044E-4</v>
      </c>
      <c r="AC422" s="69"/>
      <c r="AD422" s="70">
        <f t="shared" si="102"/>
        <v>3.1979614856243042</v>
      </c>
      <c r="AE422" s="70"/>
      <c r="AF422" s="74"/>
      <c r="AG422" s="71">
        <v>4160</v>
      </c>
    </row>
    <row r="423" spans="5:33">
      <c r="E423" s="73">
        <v>0.56162037037037038</v>
      </c>
      <c r="G423" s="58">
        <v>17.05</v>
      </c>
      <c r="H423" s="58">
        <v>5.99</v>
      </c>
      <c r="I423" s="58">
        <v>8.2799999999999994</v>
      </c>
      <c r="J423" s="58">
        <v>17.09</v>
      </c>
      <c r="K423" s="58">
        <v>5.91</v>
      </c>
      <c r="L423" s="58">
        <v>9.81</v>
      </c>
      <c r="M423" s="59">
        <f t="shared" si="88"/>
        <v>17.07</v>
      </c>
      <c r="N423" s="59">
        <f t="shared" si="89"/>
        <v>5.95</v>
      </c>
      <c r="O423" s="59">
        <f t="shared" si="90"/>
        <v>9.0449999999999999</v>
      </c>
      <c r="P423" s="60">
        <f t="shared" si="98"/>
        <v>0.19073941446312234</v>
      </c>
      <c r="Q423" s="22">
        <f t="shared" si="99"/>
        <v>1.1220184543019616E-6</v>
      </c>
      <c r="R423" s="61">
        <f t="shared" si="100"/>
        <v>4.6132307327544626E-9</v>
      </c>
      <c r="S423" s="22">
        <f t="shared" si="101"/>
        <v>2.1281897793630276E-17</v>
      </c>
      <c r="T423" s="62">
        <v>298</v>
      </c>
      <c r="U423" s="59">
        <f t="shared" si="91"/>
        <v>290.07</v>
      </c>
      <c r="V423" s="63">
        <f t="shared" si="92"/>
        <v>0.46108032705829288</v>
      </c>
      <c r="W423" s="64">
        <f t="shared" si="93"/>
        <v>2.891214591638199</v>
      </c>
      <c r="X423" s="65">
        <f t="shared" si="94"/>
        <v>-9.9286358136852355E-8</v>
      </c>
      <c r="Y423" s="66">
        <f t="shared" si="95"/>
        <v>-9.9131751883384902E-8</v>
      </c>
      <c r="Z423" s="66">
        <f t="shared" si="96"/>
        <v>-9.9131992632406817E-8</v>
      </c>
      <c r="AA423" s="67">
        <f t="shared" si="97"/>
        <v>-9.8977626378184469E-8</v>
      </c>
      <c r="AB423" s="68">
        <f t="shared" si="103"/>
        <v>3.1880278743556811E-4</v>
      </c>
      <c r="AC423" s="69"/>
      <c r="AD423" s="70">
        <f t="shared" si="102"/>
        <v>3.1880278743556811</v>
      </c>
      <c r="AE423" s="70"/>
      <c r="AF423" s="74"/>
      <c r="AG423" s="71">
        <v>4170</v>
      </c>
    </row>
    <row r="424" spans="5:33">
      <c r="E424" s="73">
        <v>0.5617361111111111</v>
      </c>
      <c r="G424" s="58">
        <v>17.059999999999999</v>
      </c>
      <c r="H424" s="58">
        <v>5.99</v>
      </c>
      <c r="I424" s="58">
        <v>8.3000000000000007</v>
      </c>
      <c r="J424" s="58">
        <v>17.100000000000001</v>
      </c>
      <c r="K424" s="58">
        <v>5.91</v>
      </c>
      <c r="L424" s="58">
        <v>9.81</v>
      </c>
      <c r="M424" s="59">
        <f t="shared" si="88"/>
        <v>17.079999999999998</v>
      </c>
      <c r="N424" s="59">
        <f t="shared" si="89"/>
        <v>5.95</v>
      </c>
      <c r="O424" s="59">
        <f t="shared" si="90"/>
        <v>9.0549999999999997</v>
      </c>
      <c r="P424" s="60">
        <f t="shared" si="98"/>
        <v>0.1909842366879714</v>
      </c>
      <c r="Q424" s="22">
        <f t="shared" si="99"/>
        <v>1.1220184543019616E-6</v>
      </c>
      <c r="R424" s="61">
        <f t="shared" si="100"/>
        <v>4.6170659207933101E-9</v>
      </c>
      <c r="S424" s="22">
        <f t="shared" si="101"/>
        <v>2.1317297716950976E-17</v>
      </c>
      <c r="T424" s="62">
        <v>298</v>
      </c>
      <c r="U424" s="59">
        <f t="shared" si="91"/>
        <v>290.08</v>
      </c>
      <c r="V424" s="63">
        <f t="shared" si="92"/>
        <v>0.46048301417429027</v>
      </c>
      <c r="W424" s="64">
        <f t="shared" si="93"/>
        <v>2.887240853211186</v>
      </c>
      <c r="X424" s="65">
        <f t="shared" si="94"/>
        <v>-9.940614319977055E-8</v>
      </c>
      <c r="Y424" s="66">
        <f t="shared" si="95"/>
        <v>-9.9250680255681313E-8</v>
      </c>
      <c r="Z424" s="66">
        <f t="shared" si="96"/>
        <v>-9.9250923386801849E-8</v>
      </c>
      <c r="AA424" s="67">
        <f t="shared" si="97"/>
        <v>-9.9095702813359411E-8</v>
      </c>
      <c r="AB424" s="68">
        <f t="shared" si="103"/>
        <v>3.1781146831299042E-4</v>
      </c>
      <c r="AC424" s="69"/>
      <c r="AD424" s="70">
        <f t="shared" si="102"/>
        <v>3.1781146831299041</v>
      </c>
      <c r="AE424" s="70"/>
      <c r="AF424" s="74"/>
      <c r="AG424" s="71">
        <v>4180</v>
      </c>
    </row>
    <row r="425" spans="5:33">
      <c r="E425" s="73">
        <v>0.56185185185185182</v>
      </c>
      <c r="G425" s="58">
        <v>17.059999999999999</v>
      </c>
      <c r="H425" s="58">
        <v>5.99</v>
      </c>
      <c r="I425" s="58">
        <v>8.3000000000000007</v>
      </c>
      <c r="J425" s="58">
        <v>17.11</v>
      </c>
      <c r="K425" s="58">
        <v>5.91</v>
      </c>
      <c r="L425" s="58">
        <v>9.7799999999999994</v>
      </c>
      <c r="M425" s="59">
        <f t="shared" si="88"/>
        <v>17.085000000000001</v>
      </c>
      <c r="N425" s="59">
        <f t="shared" si="89"/>
        <v>5.95</v>
      </c>
      <c r="O425" s="59">
        <f t="shared" si="90"/>
        <v>9.0399999999999991</v>
      </c>
      <c r="P425" s="60">
        <f t="shared" si="98"/>
        <v>0.19068481139183058</v>
      </c>
      <c r="Q425" s="22">
        <f t="shared" si="99"/>
        <v>1.1220184543019616E-6</v>
      </c>
      <c r="R425" s="61">
        <f t="shared" si="100"/>
        <v>4.6189847102843117E-9</v>
      </c>
      <c r="S425" s="22">
        <f t="shared" si="101"/>
        <v>2.1335019753840246E-17</v>
      </c>
      <c r="T425" s="62">
        <v>298</v>
      </c>
      <c r="U425" s="59">
        <f t="shared" si="91"/>
        <v>290.08499999999998</v>
      </c>
      <c r="V425" s="63">
        <f t="shared" si="92"/>
        <v>0.46018437317550959</v>
      </c>
      <c r="W425" s="64">
        <f t="shared" si="93"/>
        <v>2.8852561351569981</v>
      </c>
      <c r="X425" s="65">
        <f t="shared" si="94"/>
        <v>-9.9090710248787067E-8</v>
      </c>
      <c r="Y425" s="66">
        <f t="shared" si="95"/>
        <v>-9.8935748423570054E-8</v>
      </c>
      <c r="Z425" s="66">
        <f t="shared" si="96"/>
        <v>-9.8935990758771926E-8</v>
      </c>
      <c r="AA425" s="67">
        <f t="shared" si="97"/>
        <v>-9.8781270510810752E-8</v>
      </c>
      <c r="AB425" s="68">
        <f t="shared" si="103"/>
        <v>3.1681895989082694E-4</v>
      </c>
      <c r="AC425" s="69"/>
      <c r="AD425" s="70">
        <f t="shared" si="102"/>
        <v>3.1681895989082696</v>
      </c>
      <c r="AE425" s="70"/>
      <c r="AF425" s="74"/>
      <c r="AG425" s="71">
        <v>4190</v>
      </c>
    </row>
    <row r="426" spans="5:33">
      <c r="E426" s="73">
        <v>0.56196759259259255</v>
      </c>
      <c r="G426" s="58">
        <v>17.07</v>
      </c>
      <c r="H426" s="58">
        <v>5.99</v>
      </c>
      <c r="I426" s="58">
        <v>8.3000000000000007</v>
      </c>
      <c r="J426" s="58">
        <v>17.11</v>
      </c>
      <c r="K426" s="58">
        <v>5.91</v>
      </c>
      <c r="L426" s="58">
        <v>9.77</v>
      </c>
      <c r="M426" s="59">
        <f t="shared" si="88"/>
        <v>17.09</v>
      </c>
      <c r="N426" s="59">
        <f t="shared" si="89"/>
        <v>5.95</v>
      </c>
      <c r="O426" s="59">
        <f t="shared" si="90"/>
        <v>9.0350000000000001</v>
      </c>
      <c r="P426" s="60">
        <f t="shared" si="98"/>
        <v>0.19059628613683646</v>
      </c>
      <c r="Q426" s="22">
        <f t="shared" si="99"/>
        <v>1.1220184543019616E-6</v>
      </c>
      <c r="R426" s="61">
        <f t="shared" si="100"/>
        <v>4.6209042971979982E-9</v>
      </c>
      <c r="S426" s="22">
        <f t="shared" si="101"/>
        <v>2.1352756523862925E-17</v>
      </c>
      <c r="T426" s="62">
        <v>298</v>
      </c>
      <c r="U426" s="59">
        <f t="shared" si="91"/>
        <v>290.08999999999997</v>
      </c>
      <c r="V426" s="63">
        <f t="shared" si="92"/>
        <v>0.4598857424715016</v>
      </c>
      <c r="W426" s="64">
        <f t="shared" si="93"/>
        <v>2.8832728497645248</v>
      </c>
      <c r="X426" s="65">
        <f t="shared" si="94"/>
        <v>-9.8885467384744879E-8</v>
      </c>
      <c r="Y426" s="66">
        <f t="shared" si="95"/>
        <v>-9.8730663407610221E-8</v>
      </c>
      <c r="Z426" s="66">
        <f t="shared" si="96"/>
        <v>-9.8730905751323292E-8</v>
      </c>
      <c r="AA426" s="67">
        <f t="shared" si="97"/>
        <v>-9.8576343359129577E-8</v>
      </c>
      <c r="AB426" s="68">
        <f t="shared" si="103"/>
        <v>3.1582960079228647E-4</v>
      </c>
      <c r="AC426" s="75">
        <f>D18</f>
        <v>2.5621118012422359E-4</v>
      </c>
      <c r="AD426" s="70">
        <f t="shared" si="102"/>
        <v>3.1582960079228646</v>
      </c>
      <c r="AE426" s="70">
        <f>AC426*10000</f>
        <v>2.5621118012422359</v>
      </c>
      <c r="AF426" s="74">
        <f>(AD426-AE426)*(AD426-AE426)</f>
        <v>0.35543560829541054</v>
      </c>
      <c r="AG426" s="71">
        <v>4200</v>
      </c>
    </row>
    <row r="427" spans="5:33">
      <c r="E427" s="73">
        <v>0.56208333333333327</v>
      </c>
      <c r="G427" s="58">
        <v>17.07</v>
      </c>
      <c r="H427" s="58">
        <v>5.99</v>
      </c>
      <c r="I427" s="58">
        <v>8.31</v>
      </c>
      <c r="J427" s="58">
        <v>17.12</v>
      </c>
      <c r="K427" s="58">
        <v>5.91</v>
      </c>
      <c r="L427" s="58">
        <v>9.75</v>
      </c>
      <c r="M427" s="59">
        <f t="shared" si="88"/>
        <v>17.094999999999999</v>
      </c>
      <c r="N427" s="59">
        <f t="shared" si="89"/>
        <v>5.95</v>
      </c>
      <c r="O427" s="59">
        <f t="shared" si="90"/>
        <v>9.0300000000000011</v>
      </c>
      <c r="P427" s="60">
        <f t="shared" si="98"/>
        <v>0.19050774514111329</v>
      </c>
      <c r="Q427" s="22">
        <f t="shared" si="99"/>
        <v>1.1220184543019616E-6</v>
      </c>
      <c r="R427" s="61">
        <f t="shared" si="100"/>
        <v>4.6228246818657722E-9</v>
      </c>
      <c r="S427" s="22">
        <f t="shared" si="101"/>
        <v>2.1370508039267377E-17</v>
      </c>
      <c r="T427" s="62">
        <v>298</v>
      </c>
      <c r="U427" s="59">
        <f t="shared" si="91"/>
        <v>290.09500000000003</v>
      </c>
      <c r="V427" s="63">
        <f t="shared" si="92"/>
        <v>0.45958712206172575</v>
      </c>
      <c r="W427" s="64">
        <f t="shared" si="93"/>
        <v>2.8812909959513933</v>
      </c>
      <c r="X427" s="65">
        <f t="shared" si="94"/>
        <v>-9.8680292291162898E-8</v>
      </c>
      <c r="Y427" s="66">
        <f t="shared" si="95"/>
        <v>-9.8525646611130703E-8</v>
      </c>
      <c r="Z427" s="66">
        <f t="shared" si="96"/>
        <v>-9.8525888962321578E-8</v>
      </c>
      <c r="AA427" s="67">
        <f t="shared" si="97"/>
        <v>-9.8371484873884484E-8</v>
      </c>
      <c r="AB427" s="68">
        <f t="shared" si="103"/>
        <v>3.1484229254385022E-4</v>
      </c>
      <c r="AC427" s="69"/>
      <c r="AD427" s="70">
        <f t="shared" si="102"/>
        <v>3.1484229254385023</v>
      </c>
      <c r="AE427" s="70"/>
      <c r="AF427" s="74"/>
      <c r="AG427" s="71">
        <v>4210</v>
      </c>
    </row>
    <row r="428" spans="5:33">
      <c r="E428" s="73">
        <v>0.5621990740740741</v>
      </c>
      <c r="G428" s="58">
        <v>17.079999999999998</v>
      </c>
      <c r="H428" s="58">
        <v>5.99</v>
      </c>
      <c r="I428" s="58">
        <v>8.31</v>
      </c>
      <c r="J428" s="58">
        <v>17.12</v>
      </c>
      <c r="K428" s="58">
        <v>5.91</v>
      </c>
      <c r="L428" s="58">
        <v>9.8000000000000007</v>
      </c>
      <c r="M428" s="59">
        <f t="shared" si="88"/>
        <v>17.100000000000001</v>
      </c>
      <c r="N428" s="59">
        <f t="shared" si="89"/>
        <v>5.95</v>
      </c>
      <c r="O428" s="59">
        <f t="shared" si="90"/>
        <v>9.0549999999999997</v>
      </c>
      <c r="P428" s="60">
        <f t="shared" si="98"/>
        <v>0.19105216077187659</v>
      </c>
      <c r="Q428" s="22">
        <f t="shared" si="99"/>
        <v>1.1220184543019616E-6</v>
      </c>
      <c r="R428" s="61">
        <f t="shared" si="100"/>
        <v>4.6247458646191651E-9</v>
      </c>
      <c r="S428" s="22">
        <f t="shared" si="101"/>
        <v>2.1388274312312068E-17</v>
      </c>
      <c r="T428" s="62">
        <v>298</v>
      </c>
      <c r="U428" s="59">
        <f t="shared" si="91"/>
        <v>290.10000000000002</v>
      </c>
      <c r="V428" s="63">
        <f t="shared" si="92"/>
        <v>0.45928851194565895</v>
      </c>
      <c r="W428" s="64">
        <f t="shared" si="93"/>
        <v>2.8793105726362</v>
      </c>
      <c r="X428" s="65">
        <f t="shared" si="94"/>
        <v>-9.8802527374019421E-8</v>
      </c>
      <c r="Y428" s="66">
        <f t="shared" si="95"/>
        <v>-9.8647011671907082E-8</v>
      </c>
      <c r="Z428" s="66">
        <f t="shared" si="96"/>
        <v>-9.8647256454447005E-8</v>
      </c>
      <c r="AA428" s="67">
        <f t="shared" si="97"/>
        <v>-9.849198476429657E-8</v>
      </c>
      <c r="AB428" s="68">
        <f t="shared" si="103"/>
        <v>3.1385703446333032E-4</v>
      </c>
      <c r="AC428" s="69"/>
      <c r="AD428" s="70">
        <f t="shared" si="102"/>
        <v>3.1385703446333033</v>
      </c>
      <c r="AE428" s="70"/>
      <c r="AF428" s="74"/>
      <c r="AG428" s="71">
        <v>4220</v>
      </c>
    </row>
    <row r="429" spans="5:33">
      <c r="E429" s="73">
        <v>0.56231481481481482</v>
      </c>
      <c r="G429" s="58">
        <v>17.079999999999998</v>
      </c>
      <c r="H429" s="58">
        <v>5.99</v>
      </c>
      <c r="I429" s="58">
        <v>8.3000000000000007</v>
      </c>
      <c r="J429" s="58">
        <v>17.13</v>
      </c>
      <c r="K429" s="58">
        <v>5.91</v>
      </c>
      <c r="L429" s="58">
        <v>9.7899999999999991</v>
      </c>
      <c r="M429" s="59">
        <f t="shared" si="88"/>
        <v>17.104999999999997</v>
      </c>
      <c r="N429" s="59">
        <f t="shared" si="89"/>
        <v>5.95</v>
      </c>
      <c r="O429" s="59">
        <f t="shared" si="90"/>
        <v>9.0449999999999999</v>
      </c>
      <c r="P429" s="60">
        <f t="shared" si="98"/>
        <v>0.19085813979070188</v>
      </c>
      <c r="Q429" s="22">
        <f t="shared" si="99"/>
        <v>1.1220184543019616E-6</v>
      </c>
      <c r="R429" s="61">
        <f t="shared" si="100"/>
        <v>4.626667845789849E-9</v>
      </c>
      <c r="S429" s="22">
        <f t="shared" si="101"/>
        <v>2.1406055355265682E-17</v>
      </c>
      <c r="T429" s="62">
        <v>298</v>
      </c>
      <c r="U429" s="59">
        <f t="shared" si="91"/>
        <v>290.10500000000002</v>
      </c>
      <c r="V429" s="63">
        <f t="shared" si="92"/>
        <v>0.45898991212276719</v>
      </c>
      <c r="W429" s="64">
        <f t="shared" si="93"/>
        <v>2.8773315787383233</v>
      </c>
      <c r="X429" s="65">
        <f t="shared" si="94"/>
        <v>-9.8541489303908032E-8</v>
      </c>
      <c r="Y429" s="66">
        <f t="shared" si="95"/>
        <v>-9.8386306517935226E-8</v>
      </c>
      <c r="Z429" s="66">
        <f t="shared" si="96"/>
        <v>-9.8386550899233207E-8</v>
      </c>
      <c r="AA429" s="67">
        <f t="shared" si="97"/>
        <v>-9.823161172485675E-8</v>
      </c>
      <c r="AB429" s="68">
        <f t="shared" si="103"/>
        <v>3.1287056271601195E-4</v>
      </c>
      <c r="AC429" s="69"/>
      <c r="AD429" s="70">
        <f t="shared" si="102"/>
        <v>3.1287056271601195</v>
      </c>
      <c r="AE429" s="70"/>
      <c r="AF429" s="74"/>
      <c r="AG429" s="71">
        <v>4230</v>
      </c>
    </row>
    <row r="430" spans="5:33">
      <c r="E430" s="73">
        <v>0.56243055555555554</v>
      </c>
      <c r="G430" s="58">
        <v>17.09</v>
      </c>
      <c r="H430" s="58">
        <v>5.99</v>
      </c>
      <c r="I430" s="58">
        <v>8.31</v>
      </c>
      <c r="J430" s="58">
        <v>17.13</v>
      </c>
      <c r="K430" s="58">
        <v>5.91</v>
      </c>
      <c r="L430" s="58">
        <v>9.7899999999999991</v>
      </c>
      <c r="M430" s="59">
        <f t="shared" si="88"/>
        <v>17.11</v>
      </c>
      <c r="N430" s="59">
        <f t="shared" si="89"/>
        <v>5.95</v>
      </c>
      <c r="O430" s="59">
        <f t="shared" si="90"/>
        <v>9.0500000000000007</v>
      </c>
      <c r="P430" s="60">
        <f t="shared" si="98"/>
        <v>0.19098062677665587</v>
      </c>
      <c r="Q430" s="22">
        <f t="shared" si="99"/>
        <v>1.1220184543019616E-6</v>
      </c>
      <c r="R430" s="61">
        <f t="shared" si="100"/>
        <v>4.6285906257096418E-9</v>
      </c>
      <c r="S430" s="22">
        <f t="shared" si="101"/>
        <v>2.1423851180407173E-17</v>
      </c>
      <c r="T430" s="62">
        <v>298</v>
      </c>
      <c r="U430" s="59">
        <f t="shared" si="91"/>
        <v>290.11</v>
      </c>
      <c r="V430" s="63">
        <f t="shared" si="92"/>
        <v>0.4586913225925186</v>
      </c>
      <c r="W430" s="64">
        <f t="shared" si="93"/>
        <v>2.875354013178006</v>
      </c>
      <c r="X430" s="65">
        <f t="shared" si="94"/>
        <v>-9.8444030614045756E-8</v>
      </c>
      <c r="Y430" s="66">
        <f t="shared" si="95"/>
        <v>-9.8288666066199165E-8</v>
      </c>
      <c r="Z430" s="66">
        <f t="shared" si="96"/>
        <v>-9.8288911262810668E-8</v>
      </c>
      <c r="AA430" s="67">
        <f t="shared" si="97"/>
        <v>-9.8133791137636084E-8</v>
      </c>
      <c r="AB430" s="68">
        <f t="shared" si="103"/>
        <v>3.1188669802290677E-4</v>
      </c>
      <c r="AC430" s="69"/>
      <c r="AD430" s="70">
        <f t="shared" si="102"/>
        <v>3.1188669802290678</v>
      </c>
      <c r="AE430" s="70"/>
      <c r="AF430" s="74"/>
      <c r="AG430" s="71">
        <v>4240</v>
      </c>
    </row>
    <row r="431" spans="5:33">
      <c r="E431" s="73">
        <v>0.56254629629629627</v>
      </c>
      <c r="G431" s="58">
        <v>17.09</v>
      </c>
      <c r="H431" s="58">
        <v>5.99</v>
      </c>
      <c r="I431" s="58">
        <v>8.32</v>
      </c>
      <c r="J431" s="58">
        <v>17.14</v>
      </c>
      <c r="K431" s="58">
        <v>5.91</v>
      </c>
      <c r="L431" s="58">
        <v>9.8000000000000007</v>
      </c>
      <c r="M431" s="59">
        <f t="shared" si="88"/>
        <v>17.115000000000002</v>
      </c>
      <c r="N431" s="59">
        <f t="shared" si="89"/>
        <v>5.95</v>
      </c>
      <c r="O431" s="59">
        <f t="shared" si="90"/>
        <v>9.06</v>
      </c>
      <c r="P431" s="60">
        <f t="shared" si="98"/>
        <v>0.19120865909238829</v>
      </c>
      <c r="Q431" s="22">
        <f t="shared" si="99"/>
        <v>1.1220184543019616E-6</v>
      </c>
      <c r="R431" s="61">
        <f t="shared" si="100"/>
        <v>4.6305142047104884E-9</v>
      </c>
      <c r="S431" s="22">
        <f t="shared" si="101"/>
        <v>2.1441661800025608E-17</v>
      </c>
      <c r="T431" s="62">
        <v>298</v>
      </c>
      <c r="U431" s="59">
        <f t="shared" si="91"/>
        <v>290.11500000000001</v>
      </c>
      <c r="V431" s="63">
        <f t="shared" si="92"/>
        <v>0.45839274335437702</v>
      </c>
      <c r="W431" s="64">
        <f t="shared" si="93"/>
        <v>2.873377874876311</v>
      </c>
      <c r="X431" s="65">
        <f t="shared" si="94"/>
        <v>-9.840027171201498E-8</v>
      </c>
      <c r="Y431" s="66">
        <f t="shared" si="95"/>
        <v>-9.8244554522807145E-8</v>
      </c>
      <c r="Z431" s="66">
        <f t="shared" si="96"/>
        <v>-9.8244800943295535E-8</v>
      </c>
      <c r="AA431" s="67">
        <f t="shared" si="97"/>
        <v>-9.808932939466149E-8</v>
      </c>
      <c r="AB431" s="68">
        <f t="shared" si="103"/>
        <v>3.1090380972889062E-4</v>
      </c>
      <c r="AC431" s="69"/>
      <c r="AD431" s="70">
        <f t="shared" si="102"/>
        <v>3.1090380972889062</v>
      </c>
      <c r="AE431" s="70"/>
      <c r="AF431" s="74"/>
      <c r="AG431" s="71">
        <v>4250</v>
      </c>
    </row>
    <row r="432" spans="5:33">
      <c r="E432" s="73">
        <v>0.56266203703703699</v>
      </c>
      <c r="G432" s="58">
        <v>17.100000000000001</v>
      </c>
      <c r="H432" s="58">
        <v>5.99</v>
      </c>
      <c r="I432" s="58">
        <v>8.32</v>
      </c>
      <c r="J432" s="58">
        <v>17.149999999999999</v>
      </c>
      <c r="K432" s="58">
        <v>5.91</v>
      </c>
      <c r="L432" s="58">
        <v>9.81</v>
      </c>
      <c r="M432" s="59">
        <f t="shared" si="88"/>
        <v>17.125</v>
      </c>
      <c r="N432" s="59">
        <f t="shared" si="89"/>
        <v>5.95</v>
      </c>
      <c r="O432" s="59">
        <f t="shared" si="90"/>
        <v>9.0650000000000013</v>
      </c>
      <c r="P432" s="60">
        <f t="shared" si="98"/>
        <v>0.19134821848117214</v>
      </c>
      <c r="Q432" s="22">
        <f t="shared" si="99"/>
        <v>1.1220184543019616E-6</v>
      </c>
      <c r="R432" s="61">
        <f t="shared" si="100"/>
        <v>4.6343637612838293E-9</v>
      </c>
      <c r="S432" s="22">
        <f t="shared" si="101"/>
        <v>2.1477327471900802E-17</v>
      </c>
      <c r="T432" s="62">
        <v>298</v>
      </c>
      <c r="U432" s="59">
        <f t="shared" si="91"/>
        <v>290.125</v>
      </c>
      <c r="V432" s="63">
        <f t="shared" si="92"/>
        <v>0.45779561575229388</v>
      </c>
      <c r="W432" s="64">
        <f t="shared" si="93"/>
        <v>2.8694298757374619</v>
      </c>
      <c r="X432" s="65">
        <f t="shared" si="94"/>
        <v>-9.8459484779157951E-8</v>
      </c>
      <c r="Y432" s="66">
        <f t="shared" si="95"/>
        <v>-9.8303085909724444E-8</v>
      </c>
      <c r="Z432" s="66">
        <f t="shared" si="96"/>
        <v>-9.8303334342939524E-8</v>
      </c>
      <c r="AA432" s="67">
        <f t="shared" si="97"/>
        <v>-9.8147183117469084E-8</v>
      </c>
      <c r="AB432" s="68">
        <f t="shared" si="103"/>
        <v>3.0992136254215917E-4</v>
      </c>
      <c r="AC432" s="69"/>
      <c r="AD432" s="70">
        <f t="shared" si="102"/>
        <v>3.0992136254215916</v>
      </c>
      <c r="AE432" s="70"/>
      <c r="AF432" s="74"/>
      <c r="AG432" s="71">
        <v>4260</v>
      </c>
    </row>
    <row r="433" spans="5:33">
      <c r="E433" s="73">
        <v>0.56277777777777782</v>
      </c>
      <c r="G433" s="58">
        <v>17.11</v>
      </c>
      <c r="H433" s="58">
        <v>5.99</v>
      </c>
      <c r="I433" s="58">
        <v>8.27</v>
      </c>
      <c r="J433" s="58">
        <v>17.16</v>
      </c>
      <c r="K433" s="58">
        <v>5.91</v>
      </c>
      <c r="L433" s="58">
        <v>9.8000000000000007</v>
      </c>
      <c r="M433" s="59">
        <f t="shared" ref="M433:M496" si="104">(G433+J433)/2</f>
        <v>17.134999999999998</v>
      </c>
      <c r="N433" s="59">
        <f t="shared" ref="N433:N496" si="105">(H433+K433)/2</f>
        <v>5.95</v>
      </c>
      <c r="O433" s="59">
        <f t="shared" ref="O433:O496" si="106">(I433+L433)/2</f>
        <v>9.0350000000000001</v>
      </c>
      <c r="P433" s="60">
        <f t="shared" si="98"/>
        <v>0.19074889986590665</v>
      </c>
      <c r="Q433" s="22">
        <f t="shared" si="99"/>
        <v>1.1220184543019616E-6</v>
      </c>
      <c r="R433" s="61">
        <f t="shared" si="100"/>
        <v>4.6382165181682267E-9</v>
      </c>
      <c r="S433" s="22">
        <f t="shared" si="101"/>
        <v>2.1513052469408587E-17</v>
      </c>
      <c r="T433" s="62">
        <v>298</v>
      </c>
      <c r="U433" s="59">
        <f t="shared" ref="U433:U496" si="107">273+M433</f>
        <v>290.13499999999999</v>
      </c>
      <c r="V433" s="63">
        <f t="shared" ref="V433:V496" si="108">((1/U433)-(1/298))*5026</f>
        <v>0.45719852931226307</v>
      </c>
      <c r="W433" s="64">
        <f t="shared" ref="W433:W496" si="109">POWER(10,V433)</f>
        <v>2.8654875727075182</v>
      </c>
      <c r="X433" s="65">
        <f t="shared" si="94"/>
        <v>-9.8137353795374404E-8</v>
      </c>
      <c r="Y433" s="66">
        <f t="shared" si="95"/>
        <v>-9.7981482230180777E-8</v>
      </c>
      <c r="Z433" s="66">
        <f t="shared" si="96"/>
        <v>-9.7981729800997573E-8</v>
      </c>
      <c r="AA433" s="67">
        <f t="shared" si="97"/>
        <v>-9.7826105020187233E-8</v>
      </c>
      <c r="AB433" s="68">
        <f t="shared" si="103"/>
        <v>3.0893833002815593E-4</v>
      </c>
      <c r="AC433" s="69"/>
      <c r="AD433" s="70">
        <f t="shared" si="102"/>
        <v>3.0893833002815594</v>
      </c>
      <c r="AE433" s="70"/>
      <c r="AF433" s="74"/>
      <c r="AG433" s="71">
        <v>4270</v>
      </c>
    </row>
    <row r="434" spans="5:33">
      <c r="E434" s="73">
        <v>0.56289351851851854</v>
      </c>
      <c r="G434" s="58">
        <v>17.11</v>
      </c>
      <c r="H434" s="58">
        <v>5.99</v>
      </c>
      <c r="I434" s="58">
        <v>8.27</v>
      </c>
      <c r="J434" s="58">
        <v>17.16</v>
      </c>
      <c r="K434" s="58">
        <v>5.91</v>
      </c>
      <c r="L434" s="58">
        <v>9.76</v>
      </c>
      <c r="M434" s="59">
        <f t="shared" si="104"/>
        <v>17.134999999999998</v>
      </c>
      <c r="N434" s="59">
        <f t="shared" si="105"/>
        <v>5.95</v>
      </c>
      <c r="O434" s="59">
        <f t="shared" si="106"/>
        <v>9.0150000000000006</v>
      </c>
      <c r="P434" s="60">
        <f t="shared" si="98"/>
        <v>0.19032665548324831</v>
      </c>
      <c r="Q434" s="22">
        <f t="shared" si="99"/>
        <v>1.1220184543019616E-6</v>
      </c>
      <c r="R434" s="61">
        <f t="shared" si="100"/>
        <v>4.6382165181682267E-9</v>
      </c>
      <c r="S434" s="22">
        <f t="shared" si="101"/>
        <v>2.1513052469408587E-17</v>
      </c>
      <c r="T434" s="62">
        <v>298</v>
      </c>
      <c r="U434" s="59">
        <f t="shared" si="107"/>
        <v>290.13499999999999</v>
      </c>
      <c r="V434" s="63">
        <f t="shared" si="108"/>
        <v>0.45719852931226307</v>
      </c>
      <c r="W434" s="64">
        <f t="shared" si="109"/>
        <v>2.8654875727075182</v>
      </c>
      <c r="X434" s="65">
        <f t="shared" si="94"/>
        <v>-9.7609556073489111E-8</v>
      </c>
      <c r="Y434" s="66">
        <f t="shared" si="95"/>
        <v>-9.7454865993211307E-8</v>
      </c>
      <c r="Z434" s="66">
        <f t="shared" si="96"/>
        <v>-9.7455111143603346E-8</v>
      </c>
      <c r="AA434" s="67">
        <f t="shared" si="97"/>
        <v>-9.7300665436696619E-8</v>
      </c>
      <c r="AB434" s="68">
        <f t="shared" si="103"/>
        <v>3.0795851355669272E-4</v>
      </c>
      <c r="AC434" s="69"/>
      <c r="AD434" s="70">
        <f t="shared" si="102"/>
        <v>3.0795851355669273</v>
      </c>
      <c r="AE434" s="70"/>
      <c r="AF434" s="74"/>
      <c r="AG434" s="71">
        <v>4280</v>
      </c>
    </row>
    <row r="435" spans="5:33">
      <c r="E435" s="73">
        <v>0.56300925925925926</v>
      </c>
      <c r="G435" s="58">
        <v>17.12</v>
      </c>
      <c r="H435" s="58">
        <v>5.99</v>
      </c>
      <c r="I435" s="58">
        <v>8.31</v>
      </c>
      <c r="J435" s="58">
        <v>17.170000000000002</v>
      </c>
      <c r="K435" s="58">
        <v>5.91</v>
      </c>
      <c r="L435" s="58">
        <v>9.7799999999999994</v>
      </c>
      <c r="M435" s="59">
        <f t="shared" si="104"/>
        <v>17.145000000000003</v>
      </c>
      <c r="N435" s="59">
        <f t="shared" si="105"/>
        <v>5.95</v>
      </c>
      <c r="O435" s="59">
        <f t="shared" si="106"/>
        <v>9.0449999999999999</v>
      </c>
      <c r="P435" s="60">
        <f t="shared" si="98"/>
        <v>0.19099400698857061</v>
      </c>
      <c r="Q435" s="22">
        <f t="shared" si="99"/>
        <v>1.1220184543019616E-6</v>
      </c>
      <c r="R435" s="61">
        <f t="shared" si="100"/>
        <v>4.6420724780242499E-9</v>
      </c>
      <c r="S435" s="22">
        <f t="shared" si="101"/>
        <v>2.15488368912302E-17</v>
      </c>
      <c r="T435" s="62">
        <v>298</v>
      </c>
      <c r="U435" s="59">
        <f t="shared" si="107"/>
        <v>290.14499999999998</v>
      </c>
      <c r="V435" s="63">
        <f t="shared" si="108"/>
        <v>0.45660148403002987</v>
      </c>
      <c r="W435" s="64">
        <f t="shared" si="109"/>
        <v>2.8615509571857927</v>
      </c>
      <c r="X435" s="65">
        <f t="shared" si="94"/>
        <v>-9.793879998117111E-8</v>
      </c>
      <c r="Y435" s="66">
        <f t="shared" si="95"/>
        <v>-9.7782570182718888E-8</v>
      </c>
      <c r="Z435" s="66">
        <f t="shared" si="96"/>
        <v>-9.7782819397023402E-8</v>
      </c>
      <c r="AA435" s="67">
        <f t="shared" si="97"/>
        <v>-9.7626838017793448E-8</v>
      </c>
      <c r="AB435" s="68">
        <f t="shared" si="103"/>
        <v>3.069839632637197E-4</v>
      </c>
      <c r="AC435" s="69"/>
      <c r="AD435" s="70">
        <f t="shared" si="102"/>
        <v>3.0698396326371968</v>
      </c>
      <c r="AE435" s="70"/>
      <c r="AF435" s="74"/>
      <c r="AG435" s="71">
        <v>4290</v>
      </c>
    </row>
    <row r="436" spans="5:33">
      <c r="E436" s="73">
        <v>0.56312499999999999</v>
      </c>
      <c r="G436" s="58">
        <v>17.13</v>
      </c>
      <c r="H436" s="58">
        <v>5.99</v>
      </c>
      <c r="I436" s="58">
        <v>8.2799999999999994</v>
      </c>
      <c r="J436" s="58">
        <v>17.170000000000002</v>
      </c>
      <c r="K436" s="58">
        <v>5.91</v>
      </c>
      <c r="L436" s="58">
        <v>9.77</v>
      </c>
      <c r="M436" s="59">
        <f t="shared" si="104"/>
        <v>17.149999999999999</v>
      </c>
      <c r="N436" s="59">
        <f t="shared" si="105"/>
        <v>5.95</v>
      </c>
      <c r="O436" s="59">
        <f t="shared" si="106"/>
        <v>9.0249999999999986</v>
      </c>
      <c r="P436" s="60">
        <f t="shared" si="98"/>
        <v>0.19058864687863897</v>
      </c>
      <c r="Q436" s="22">
        <f t="shared" si="99"/>
        <v>1.1220184543019616E-6</v>
      </c>
      <c r="R436" s="61">
        <f t="shared" si="100"/>
        <v>4.6440016598986468E-9</v>
      </c>
      <c r="S436" s="22">
        <f t="shared" si="101"/>
        <v>2.1566751417141387E-17</v>
      </c>
      <c r="T436" s="62">
        <v>298</v>
      </c>
      <c r="U436" s="59">
        <f t="shared" si="107"/>
        <v>290.14999999999998</v>
      </c>
      <c r="V436" s="63">
        <f t="shared" si="108"/>
        <v>0.45630297682175641</v>
      </c>
      <c r="W436" s="64">
        <f t="shared" si="109"/>
        <v>2.8595847795564926</v>
      </c>
      <c r="X436" s="65">
        <f t="shared" si="94"/>
        <v>-9.7567666241492624E-8</v>
      </c>
      <c r="Y436" s="66">
        <f t="shared" si="95"/>
        <v>-9.7412122800055433E-8</v>
      </c>
      <c r="Z436" s="66">
        <f t="shared" si="96"/>
        <v>-9.741237076911226E-8</v>
      </c>
      <c r="AA436" s="67">
        <f t="shared" si="97"/>
        <v>-9.7257074506101934E-8</v>
      </c>
      <c r="AB436" s="68">
        <f t="shared" si="103"/>
        <v>3.0600613590178895E-4</v>
      </c>
      <c r="AC436" s="69"/>
      <c r="AD436" s="70">
        <f t="shared" si="102"/>
        <v>3.0600613590178893</v>
      </c>
      <c r="AE436" s="70"/>
      <c r="AF436" s="74"/>
      <c r="AG436" s="71">
        <v>4300</v>
      </c>
    </row>
    <row r="437" spans="5:33">
      <c r="E437" s="73">
        <v>0.56324074074074071</v>
      </c>
      <c r="G437" s="58">
        <v>17.13</v>
      </c>
      <c r="H437" s="58">
        <v>5.99</v>
      </c>
      <c r="I437" s="58">
        <v>8.2799999999999994</v>
      </c>
      <c r="J437" s="58">
        <v>17.18</v>
      </c>
      <c r="K437" s="58">
        <v>5.91</v>
      </c>
      <c r="L437" s="58">
        <v>9.8000000000000007</v>
      </c>
      <c r="M437" s="59">
        <f t="shared" si="104"/>
        <v>17.155000000000001</v>
      </c>
      <c r="N437" s="59">
        <f t="shared" si="105"/>
        <v>5.95</v>
      </c>
      <c r="O437" s="59">
        <f t="shared" si="106"/>
        <v>9.0399999999999991</v>
      </c>
      <c r="P437" s="60">
        <f t="shared" si="98"/>
        <v>0.19092240534305374</v>
      </c>
      <c r="Q437" s="22">
        <f t="shared" si="99"/>
        <v>1.1220184543019616E-6</v>
      </c>
      <c r="R437" s="61">
        <f t="shared" si="100"/>
        <v>4.6459316435146662E-9</v>
      </c>
      <c r="S437" s="22">
        <f t="shared" si="101"/>
        <v>2.1584680836210888E-17</v>
      </c>
      <c r="T437" s="62">
        <v>298</v>
      </c>
      <c r="U437" s="59">
        <f t="shared" si="107"/>
        <v>290.15499999999997</v>
      </c>
      <c r="V437" s="63">
        <f t="shared" si="108"/>
        <v>0.45600447990133736</v>
      </c>
      <c r="W437" s="64">
        <f t="shared" si="109"/>
        <v>2.8576200205851299</v>
      </c>
      <c r="X437" s="65">
        <f t="shared" si="94"/>
        <v>-9.7575428950554604E-8</v>
      </c>
      <c r="Y437" s="66">
        <f t="shared" si="95"/>
        <v>-9.7419363948711669E-8</v>
      </c>
      <c r="Z437" s="66">
        <f t="shared" si="96"/>
        <v>-9.7419613563651239E-8</v>
      </c>
      <c r="AA437" s="67">
        <f t="shared" si="97"/>
        <v>-9.7263797378264977E-8</v>
      </c>
      <c r="AB437" s="68">
        <f t="shared" si="103"/>
        <v>3.0503201302197906E-4</v>
      </c>
      <c r="AC437" s="69"/>
      <c r="AD437" s="70">
        <f t="shared" si="102"/>
        <v>3.0503201302197906</v>
      </c>
      <c r="AE437" s="70"/>
      <c r="AF437" s="74"/>
      <c r="AG437" s="71">
        <v>4310</v>
      </c>
    </row>
    <row r="438" spans="5:33">
      <c r="E438" s="73">
        <v>0.56335648148148143</v>
      </c>
      <c r="G438" s="58">
        <v>17.14</v>
      </c>
      <c r="H438" s="58">
        <v>5.99</v>
      </c>
      <c r="I438" s="58">
        <v>8.34</v>
      </c>
      <c r="J438" s="58">
        <v>17.18</v>
      </c>
      <c r="K438" s="58">
        <v>5.91</v>
      </c>
      <c r="L438" s="58">
        <v>9.7799999999999994</v>
      </c>
      <c r="M438" s="59">
        <f t="shared" si="104"/>
        <v>17.16</v>
      </c>
      <c r="N438" s="59">
        <f t="shared" si="105"/>
        <v>5.95</v>
      </c>
      <c r="O438" s="59">
        <f t="shared" si="106"/>
        <v>9.0599999999999987</v>
      </c>
      <c r="P438" s="60">
        <f t="shared" si="98"/>
        <v>0.19136183129659912</v>
      </c>
      <c r="Q438" s="22">
        <f t="shared" si="99"/>
        <v>1.1220184543019616E-6</v>
      </c>
      <c r="R438" s="61">
        <f t="shared" si="100"/>
        <v>4.6478624292054955E-9</v>
      </c>
      <c r="S438" s="22">
        <f t="shared" si="101"/>
        <v>2.1602625160820011E-17</v>
      </c>
      <c r="T438" s="62">
        <v>298</v>
      </c>
      <c r="U438" s="59">
        <f t="shared" si="107"/>
        <v>290.16000000000003</v>
      </c>
      <c r="V438" s="63">
        <f t="shared" si="108"/>
        <v>0.45570599326823436</v>
      </c>
      <c r="W438" s="64">
        <f t="shared" si="109"/>
        <v>2.8556566792003828</v>
      </c>
      <c r="X438" s="65">
        <f t="shared" si="94"/>
        <v>-9.7635786509254558E-8</v>
      </c>
      <c r="Y438" s="66">
        <f t="shared" si="95"/>
        <v>-9.7479027724383107E-8</v>
      </c>
      <c r="Z438" s="66">
        <f t="shared" si="96"/>
        <v>-9.7479279407884747E-8</v>
      </c>
      <c r="AA438" s="67">
        <f t="shared" si="97"/>
        <v>-9.7322771498335894E-8</v>
      </c>
      <c r="AB438" s="68">
        <f t="shared" si="103"/>
        <v>3.0405781771972314E-4</v>
      </c>
      <c r="AC438" s="69"/>
      <c r="AD438" s="70">
        <f t="shared" si="102"/>
        <v>3.0405781771972316</v>
      </c>
      <c r="AE438" s="70"/>
      <c r="AF438" s="74"/>
      <c r="AG438" s="71">
        <v>4320</v>
      </c>
    </row>
    <row r="439" spans="5:33">
      <c r="E439" s="73">
        <v>0.56347222222222226</v>
      </c>
      <c r="G439" s="58">
        <v>17.14</v>
      </c>
      <c r="H439" s="58">
        <v>5.99</v>
      </c>
      <c r="I439" s="58">
        <v>8.31</v>
      </c>
      <c r="J439" s="58">
        <v>17.190000000000001</v>
      </c>
      <c r="K439" s="58">
        <v>5.91</v>
      </c>
      <c r="L439" s="58">
        <v>9.7899999999999991</v>
      </c>
      <c r="M439" s="59">
        <f t="shared" si="104"/>
        <v>17.164999999999999</v>
      </c>
      <c r="N439" s="59">
        <f t="shared" si="105"/>
        <v>5.95</v>
      </c>
      <c r="O439" s="59">
        <f t="shared" si="106"/>
        <v>9.0500000000000007</v>
      </c>
      <c r="P439" s="60">
        <f t="shared" si="98"/>
        <v>0.1911676306291977</v>
      </c>
      <c r="Q439" s="22">
        <f t="shared" si="99"/>
        <v>1.1220184543019616E-6</v>
      </c>
      <c r="R439" s="61">
        <f t="shared" si="100"/>
        <v>4.6497940173044678E-9</v>
      </c>
      <c r="S439" s="22">
        <f t="shared" si="101"/>
        <v>2.1620584403360422E-17</v>
      </c>
      <c r="T439" s="62">
        <v>298</v>
      </c>
      <c r="U439" s="59">
        <f t="shared" si="107"/>
        <v>290.16500000000002</v>
      </c>
      <c r="V439" s="63">
        <f t="shared" si="108"/>
        <v>0.45540751692192644</v>
      </c>
      <c r="W439" s="64">
        <f t="shared" si="109"/>
        <v>2.8536947543318871</v>
      </c>
      <c r="X439" s="65">
        <f t="shared" si="94"/>
        <v>-9.7371729352303796E-8</v>
      </c>
      <c r="Y439" s="66">
        <f t="shared" si="95"/>
        <v>-9.7215315880234592E-8</v>
      </c>
      <c r="Z439" s="66">
        <f t="shared" si="96"/>
        <v>-9.7215567135649355E-8</v>
      </c>
      <c r="AA439" s="67">
        <f t="shared" si="97"/>
        <v>-9.7059404111784585E-8</v>
      </c>
      <c r="AB439" s="68">
        <f t="shared" si="103"/>
        <v>3.0308302576593626E-4</v>
      </c>
      <c r="AC439" s="69"/>
      <c r="AD439" s="70">
        <f t="shared" si="102"/>
        <v>3.0308302576593626</v>
      </c>
      <c r="AE439" s="70"/>
      <c r="AF439" s="74"/>
      <c r="AG439" s="71">
        <v>4330</v>
      </c>
    </row>
    <row r="440" spans="5:33">
      <c r="E440" s="73">
        <v>0.56358796296296299</v>
      </c>
      <c r="G440" s="58">
        <v>17.149999999999999</v>
      </c>
      <c r="H440" s="58">
        <v>5.99</v>
      </c>
      <c r="I440" s="58">
        <v>8.25</v>
      </c>
      <c r="J440" s="58">
        <v>17.2</v>
      </c>
      <c r="K440" s="58">
        <v>5.91</v>
      </c>
      <c r="L440" s="58">
        <v>9.77</v>
      </c>
      <c r="M440" s="59">
        <f t="shared" si="104"/>
        <v>17.174999999999997</v>
      </c>
      <c r="N440" s="59">
        <f t="shared" si="105"/>
        <v>5.95</v>
      </c>
      <c r="O440" s="59">
        <f t="shared" si="106"/>
        <v>9.01</v>
      </c>
      <c r="P440" s="60">
        <f t="shared" si="98"/>
        <v>0.1903565804254313</v>
      </c>
      <c r="Q440" s="22">
        <f t="shared" si="99"/>
        <v>1.1220184543019616E-6</v>
      </c>
      <c r="R440" s="61">
        <f t="shared" si="100"/>
        <v>4.6536596020608631E-9</v>
      </c>
      <c r="S440" s="22">
        <f t="shared" si="101"/>
        <v>2.165654769185327E-17</v>
      </c>
      <c r="T440" s="62">
        <v>298</v>
      </c>
      <c r="U440" s="59">
        <f t="shared" si="107"/>
        <v>290.17500000000001</v>
      </c>
      <c r="V440" s="63">
        <f t="shared" si="108"/>
        <v>0.45481059508755106</v>
      </c>
      <c r="W440" s="64">
        <f t="shared" si="109"/>
        <v>2.8497751498660104</v>
      </c>
      <c r="X440" s="65">
        <f t="shared" si="94"/>
        <v>-9.6941531878313995E-8</v>
      </c>
      <c r="Y440" s="66">
        <f t="shared" si="95"/>
        <v>-9.6785998570726019E-8</v>
      </c>
      <c r="Z440" s="66">
        <f t="shared" si="96"/>
        <v>-9.6786248108868222E-8</v>
      </c>
      <c r="AA440" s="67">
        <f t="shared" si="97"/>
        <v>-9.6630963538702841E-8</v>
      </c>
      <c r="AB440" s="68">
        <f t="shared" si="103"/>
        <v>3.0211087093344317E-4</v>
      </c>
      <c r="AC440" s="69"/>
      <c r="AD440" s="70">
        <f t="shared" si="102"/>
        <v>3.0211087093344315</v>
      </c>
      <c r="AE440" s="70"/>
      <c r="AF440" s="74"/>
      <c r="AG440" s="71">
        <v>4340</v>
      </c>
    </row>
    <row r="441" spans="5:33">
      <c r="E441" s="73">
        <v>0.56370370370370371</v>
      </c>
      <c r="G441" s="58">
        <v>17.16</v>
      </c>
      <c r="H441" s="58">
        <v>5.99</v>
      </c>
      <c r="I441" s="58">
        <v>8.3000000000000007</v>
      </c>
      <c r="J441" s="58">
        <v>17.21</v>
      </c>
      <c r="K441" s="58">
        <v>5.9</v>
      </c>
      <c r="L441" s="58">
        <v>9.7899999999999991</v>
      </c>
      <c r="M441" s="59">
        <f t="shared" si="104"/>
        <v>17.185000000000002</v>
      </c>
      <c r="N441" s="59">
        <f t="shared" si="105"/>
        <v>5.9450000000000003</v>
      </c>
      <c r="O441" s="59">
        <f t="shared" si="106"/>
        <v>9.0449999999999999</v>
      </c>
      <c r="P441" s="60">
        <f t="shared" si="98"/>
        <v>0.1911300677652511</v>
      </c>
      <c r="Q441" s="22">
        <f t="shared" si="99"/>
        <v>1.135010815672313E-6</v>
      </c>
      <c r="R441" s="61">
        <f t="shared" si="100"/>
        <v>4.6042141137206638E-9</v>
      </c>
      <c r="S441" s="22">
        <f t="shared" si="101"/>
        <v>2.1198787604984559E-17</v>
      </c>
      <c r="T441" s="62">
        <v>298</v>
      </c>
      <c r="U441" s="59">
        <f t="shared" si="107"/>
        <v>290.185</v>
      </c>
      <c r="V441" s="63">
        <f t="shared" si="108"/>
        <v>0.45421371439395442</v>
      </c>
      <c r="W441" s="64">
        <f t="shared" si="109"/>
        <v>2.845861198640856</v>
      </c>
      <c r="X441" s="65">
        <f t="shared" si="94"/>
        <v>-9.5103414269019366E-8</v>
      </c>
      <c r="Y441" s="66">
        <f t="shared" si="95"/>
        <v>-9.4953242106180749E-8</v>
      </c>
      <c r="Z441" s="66">
        <f t="shared" si="96"/>
        <v>-9.4953479234139462E-8</v>
      </c>
      <c r="AA441" s="67">
        <f t="shared" si="97"/>
        <v>-9.4803543450390185E-8</v>
      </c>
      <c r="AB441" s="68">
        <f t="shared" si="103"/>
        <v>3.0114300928548284E-4</v>
      </c>
      <c r="AC441" s="69"/>
      <c r="AD441" s="70">
        <f t="shared" si="102"/>
        <v>3.0114300928548285</v>
      </c>
      <c r="AE441" s="70"/>
      <c r="AF441" s="74"/>
      <c r="AG441" s="71">
        <v>4350</v>
      </c>
    </row>
    <row r="442" spans="5:33">
      <c r="E442" s="73">
        <v>0.56381944444444443</v>
      </c>
      <c r="G442" s="58">
        <v>17.16</v>
      </c>
      <c r="H442" s="58">
        <v>5.98</v>
      </c>
      <c r="I442" s="58">
        <v>8.3000000000000007</v>
      </c>
      <c r="J442" s="58">
        <v>17.21</v>
      </c>
      <c r="K442" s="58">
        <v>5.9</v>
      </c>
      <c r="L442" s="58">
        <v>9.75</v>
      </c>
      <c r="M442" s="59">
        <f t="shared" si="104"/>
        <v>17.185000000000002</v>
      </c>
      <c r="N442" s="59">
        <f t="shared" si="105"/>
        <v>5.94</v>
      </c>
      <c r="O442" s="59">
        <f t="shared" si="106"/>
        <v>9.0250000000000004</v>
      </c>
      <c r="P442" s="60">
        <f t="shared" si="98"/>
        <v>0.19070744738323839</v>
      </c>
      <c r="Q442" s="22">
        <f t="shared" si="99"/>
        <v>1.1481536214968806E-6</v>
      </c>
      <c r="R442" s="61">
        <f t="shared" si="100"/>
        <v>4.5515101105817181E-9</v>
      </c>
      <c r="S442" s="22">
        <f t="shared" si="101"/>
        <v>2.0716244286727604E-17</v>
      </c>
      <c r="T442" s="62">
        <v>298</v>
      </c>
      <c r="U442" s="59">
        <f t="shared" si="107"/>
        <v>290.185</v>
      </c>
      <c r="V442" s="63">
        <f t="shared" si="108"/>
        <v>0.45421371439395442</v>
      </c>
      <c r="W442" s="64">
        <f t="shared" si="109"/>
        <v>2.845861198640856</v>
      </c>
      <c r="X442" s="65">
        <f t="shared" si="94"/>
        <v>-9.2440696852681568E-8</v>
      </c>
      <c r="Y442" s="66">
        <f t="shared" si="95"/>
        <v>-9.2298367269626805E-8</v>
      </c>
      <c r="Z442" s="66">
        <f t="shared" si="96"/>
        <v>-9.2298586412395108E-8</v>
      </c>
      <c r="AA442" s="67">
        <f t="shared" si="97"/>
        <v>-9.2156475297286857E-8</v>
      </c>
      <c r="AB442" s="68">
        <f t="shared" si="103"/>
        <v>3.0019347528481609E-4</v>
      </c>
      <c r="AC442" s="69"/>
      <c r="AD442" s="70">
        <f t="shared" si="102"/>
        <v>3.001934752848161</v>
      </c>
      <c r="AE442" s="70"/>
      <c r="AF442" s="74"/>
      <c r="AG442" s="71">
        <v>4360</v>
      </c>
    </row>
    <row r="443" spans="5:33">
      <c r="E443" s="73">
        <v>0.56393518518518515</v>
      </c>
      <c r="G443" s="58">
        <v>17.170000000000002</v>
      </c>
      <c r="H443" s="58">
        <v>5.98</v>
      </c>
      <c r="I443" s="58">
        <v>8.3000000000000007</v>
      </c>
      <c r="J443" s="58">
        <v>17.22</v>
      </c>
      <c r="K443" s="58">
        <v>5.9</v>
      </c>
      <c r="L443" s="58">
        <v>9.73</v>
      </c>
      <c r="M443" s="59">
        <f t="shared" si="104"/>
        <v>17.195</v>
      </c>
      <c r="N443" s="59">
        <f t="shared" si="105"/>
        <v>5.94</v>
      </c>
      <c r="O443" s="59">
        <f t="shared" si="106"/>
        <v>9.0150000000000006</v>
      </c>
      <c r="P443" s="60">
        <f t="shared" si="98"/>
        <v>0.1905300697612187</v>
      </c>
      <c r="Q443" s="22">
        <f t="shared" si="99"/>
        <v>1.1481536214968806E-6</v>
      </c>
      <c r="R443" s="61">
        <f t="shared" si="100"/>
        <v>4.5552939874667069E-9</v>
      </c>
      <c r="S443" s="22">
        <f t="shared" si="101"/>
        <v>2.075070331225033E-17</v>
      </c>
      <c r="T443" s="62">
        <v>298</v>
      </c>
      <c r="U443" s="59">
        <f t="shared" si="107"/>
        <v>290.19499999999999</v>
      </c>
      <c r="V443" s="63">
        <f t="shared" si="108"/>
        <v>0.45361687483688162</v>
      </c>
      <c r="W443" s="64">
        <f t="shared" si="109"/>
        <v>2.8419528921232504</v>
      </c>
      <c r="X443" s="65">
        <f t="shared" si="94"/>
        <v>-9.2350737354676891E-8</v>
      </c>
      <c r="Y443" s="66">
        <f t="shared" si="95"/>
        <v>-9.2208246548356299E-8</v>
      </c>
      <c r="Z443" s="66">
        <f t="shared" si="96"/>
        <v>-9.2208466401824367E-8</v>
      </c>
      <c r="AA443" s="67">
        <f t="shared" si="97"/>
        <v>-9.2066194770534398E-8</v>
      </c>
      <c r="AB443" s="68">
        <f t="shared" si="103"/>
        <v>2.9927049015229275E-4</v>
      </c>
      <c r="AC443" s="69"/>
      <c r="AD443" s="70">
        <f t="shared" si="102"/>
        <v>2.9927049015229277</v>
      </c>
      <c r="AE443" s="70"/>
      <c r="AF443" s="74"/>
      <c r="AG443" s="71">
        <v>4370</v>
      </c>
    </row>
    <row r="444" spans="5:33">
      <c r="E444" s="73">
        <v>0.56405092592592587</v>
      </c>
      <c r="G444" s="58">
        <v>17.170000000000002</v>
      </c>
      <c r="H444" s="58">
        <v>5.98</v>
      </c>
      <c r="I444" s="58">
        <v>8.2899999999999991</v>
      </c>
      <c r="J444" s="58">
        <v>17.22</v>
      </c>
      <c r="K444" s="58">
        <v>5.9</v>
      </c>
      <c r="L444" s="58">
        <v>9.75</v>
      </c>
      <c r="M444" s="59">
        <f t="shared" si="104"/>
        <v>17.195</v>
      </c>
      <c r="N444" s="59">
        <f t="shared" si="105"/>
        <v>5.94</v>
      </c>
      <c r="O444" s="59">
        <f t="shared" si="106"/>
        <v>9.02</v>
      </c>
      <c r="P444" s="60">
        <f t="shared" si="98"/>
        <v>0.19063574367678232</v>
      </c>
      <c r="Q444" s="22">
        <f t="shared" si="99"/>
        <v>1.1481536214968806E-6</v>
      </c>
      <c r="R444" s="61">
        <f t="shared" si="100"/>
        <v>4.5552939874667069E-9</v>
      </c>
      <c r="S444" s="22">
        <f t="shared" si="101"/>
        <v>2.075070331225033E-17</v>
      </c>
      <c r="T444" s="62">
        <v>298</v>
      </c>
      <c r="U444" s="59">
        <f t="shared" si="107"/>
        <v>290.19499999999999</v>
      </c>
      <c r="V444" s="63">
        <f t="shared" si="108"/>
        <v>0.45361687483688162</v>
      </c>
      <c r="W444" s="64">
        <f t="shared" si="109"/>
        <v>2.8419528921232504</v>
      </c>
      <c r="X444" s="65">
        <f t="shared" si="94"/>
        <v>-9.2117257778502816E-8</v>
      </c>
      <c r="Y444" s="66">
        <f t="shared" si="95"/>
        <v>-9.1975048384994107E-8</v>
      </c>
      <c r="Z444" s="66">
        <f t="shared" si="96"/>
        <v>-9.1975267925958409E-8</v>
      </c>
      <c r="AA444" s="67">
        <f t="shared" si="97"/>
        <v>-9.1833277395565192E-8</v>
      </c>
      <c r="AB444" s="68">
        <f t="shared" si="103"/>
        <v>2.9834840622225016E-4</v>
      </c>
      <c r="AC444" s="69"/>
      <c r="AD444" s="70">
        <f t="shared" si="102"/>
        <v>2.9834840622225016</v>
      </c>
      <c r="AE444" s="70"/>
      <c r="AF444" s="74"/>
      <c r="AG444" s="71">
        <v>4380</v>
      </c>
    </row>
    <row r="445" spans="5:33">
      <c r="E445" s="73">
        <v>0.56416666666666671</v>
      </c>
      <c r="G445" s="58">
        <v>17.18</v>
      </c>
      <c r="H445" s="58">
        <v>5.98</v>
      </c>
      <c r="I445" s="58">
        <v>8.3000000000000007</v>
      </c>
      <c r="J445" s="58">
        <v>17.23</v>
      </c>
      <c r="K445" s="58">
        <v>5.9</v>
      </c>
      <c r="L445" s="58">
        <v>9.77</v>
      </c>
      <c r="M445" s="59">
        <f t="shared" si="104"/>
        <v>17.204999999999998</v>
      </c>
      <c r="N445" s="59">
        <f t="shared" si="105"/>
        <v>5.94</v>
      </c>
      <c r="O445" s="59">
        <f t="shared" si="106"/>
        <v>9.0350000000000001</v>
      </c>
      <c r="P445" s="60">
        <f t="shared" si="98"/>
        <v>0.19098678539031511</v>
      </c>
      <c r="Q445" s="22">
        <f t="shared" si="99"/>
        <v>1.1481536214968806E-6</v>
      </c>
      <c r="R445" s="61">
        <f t="shared" si="100"/>
        <v>4.5590810100602482E-9</v>
      </c>
      <c r="S445" s="22">
        <f t="shared" si="101"/>
        <v>2.0785219656291974E-17</v>
      </c>
      <c r="T445" s="62">
        <v>298</v>
      </c>
      <c r="U445" s="59">
        <f t="shared" si="107"/>
        <v>290.20499999999998</v>
      </c>
      <c r="V445" s="63">
        <f t="shared" si="108"/>
        <v>0.45302007641208242</v>
      </c>
      <c r="W445" s="64">
        <f t="shared" si="109"/>
        <v>2.8380502217934902</v>
      </c>
      <c r="X445" s="65">
        <f t="shared" si="94"/>
        <v>-9.2282142054702636E-8</v>
      </c>
      <c r="Y445" s="66">
        <f t="shared" si="95"/>
        <v>-9.2138981777107055E-8</v>
      </c>
      <c r="Z445" s="66">
        <f t="shared" si="96"/>
        <v>-9.2139203866285143E-8</v>
      </c>
      <c r="AA445" s="67">
        <f t="shared" si="97"/>
        <v>-9.1996264988799373E-8</v>
      </c>
      <c r="AB445" s="68">
        <f t="shared" si="103"/>
        <v>2.9742865427592356E-4</v>
      </c>
      <c r="AC445" s="69"/>
      <c r="AD445" s="70">
        <f t="shared" si="102"/>
        <v>2.9742865427592355</v>
      </c>
      <c r="AE445" s="70"/>
      <c r="AF445" s="74"/>
      <c r="AG445" s="71">
        <v>4390</v>
      </c>
    </row>
    <row r="446" spans="5:33">
      <c r="E446" s="73">
        <v>0.56428240740740743</v>
      </c>
      <c r="G446" s="58">
        <v>17.18</v>
      </c>
      <c r="H446" s="58">
        <v>5.98</v>
      </c>
      <c r="I446" s="58">
        <v>8.2899999999999991</v>
      </c>
      <c r="J446" s="58">
        <v>17.23</v>
      </c>
      <c r="K446" s="58">
        <v>5.9</v>
      </c>
      <c r="L446" s="58">
        <v>9.76</v>
      </c>
      <c r="M446" s="59">
        <f t="shared" si="104"/>
        <v>17.204999999999998</v>
      </c>
      <c r="N446" s="59">
        <f t="shared" si="105"/>
        <v>5.94</v>
      </c>
      <c r="O446" s="59">
        <f t="shared" si="106"/>
        <v>9.0249999999999986</v>
      </c>
      <c r="P446" s="60">
        <f t="shared" si="98"/>
        <v>0.19077539990565509</v>
      </c>
      <c r="Q446" s="22">
        <f t="shared" si="99"/>
        <v>1.1481536214968806E-6</v>
      </c>
      <c r="R446" s="61">
        <f t="shared" si="100"/>
        <v>4.5590810100602482E-9</v>
      </c>
      <c r="S446" s="22">
        <f t="shared" si="101"/>
        <v>2.0785219656291974E-17</v>
      </c>
      <c r="T446" s="62">
        <v>298</v>
      </c>
      <c r="U446" s="59">
        <f t="shared" si="107"/>
        <v>290.20499999999998</v>
      </c>
      <c r="V446" s="63">
        <f t="shared" si="108"/>
        <v>0.45302007641208242</v>
      </c>
      <c r="W446" s="64">
        <f t="shared" si="109"/>
        <v>2.8380502217934902</v>
      </c>
      <c r="X446" s="65">
        <f t="shared" si="94"/>
        <v>-9.1894443121203884E-8</v>
      </c>
      <c r="Y446" s="66">
        <f t="shared" si="95"/>
        <v>-9.1752042078616893E-8</v>
      </c>
      <c r="Z446" s="66">
        <f t="shared" si="96"/>
        <v>-9.1752262745462921E-8</v>
      </c>
      <c r="AA446" s="67">
        <f t="shared" si="97"/>
        <v>-9.1610081685824459E-8</v>
      </c>
      <c r="AB446" s="68">
        <f t="shared" si="103"/>
        <v>2.9650726297870641E-4</v>
      </c>
      <c r="AC446" s="69"/>
      <c r="AD446" s="70">
        <f t="shared" si="102"/>
        <v>2.965072629787064</v>
      </c>
      <c r="AE446" s="70"/>
      <c r="AF446" s="74"/>
      <c r="AG446" s="71">
        <v>4400</v>
      </c>
    </row>
    <row r="447" spans="5:33">
      <c r="E447" s="73">
        <v>0.56439814814814815</v>
      </c>
      <c r="G447" s="58">
        <v>17.190000000000001</v>
      </c>
      <c r="H447" s="58">
        <v>5.98</v>
      </c>
      <c r="I447" s="58">
        <v>8.2899999999999991</v>
      </c>
      <c r="J447" s="58">
        <v>17.239999999999998</v>
      </c>
      <c r="K447" s="58">
        <v>5.9</v>
      </c>
      <c r="L447" s="58">
        <v>9.75</v>
      </c>
      <c r="M447" s="59">
        <f t="shared" si="104"/>
        <v>17.215</v>
      </c>
      <c r="N447" s="59">
        <f t="shared" si="105"/>
        <v>5.94</v>
      </c>
      <c r="O447" s="59">
        <f t="shared" si="106"/>
        <v>9.02</v>
      </c>
      <c r="P447" s="60">
        <f t="shared" si="98"/>
        <v>0.19070368275383059</v>
      </c>
      <c r="Q447" s="22">
        <f t="shared" si="99"/>
        <v>1.1481536214968806E-6</v>
      </c>
      <c r="R447" s="61">
        <f t="shared" si="100"/>
        <v>4.5628711809775123E-9</v>
      </c>
      <c r="S447" s="22">
        <f t="shared" si="101"/>
        <v>2.0819793414195119E-17</v>
      </c>
      <c r="T447" s="62">
        <v>298</v>
      </c>
      <c r="U447" s="59">
        <f t="shared" si="107"/>
        <v>290.21499999999997</v>
      </c>
      <c r="V447" s="63">
        <f t="shared" si="108"/>
        <v>0.45242331911530198</v>
      </c>
      <c r="W447" s="64">
        <f t="shared" si="109"/>
        <v>2.8341531791452548</v>
      </c>
      <c r="X447" s="65">
        <f t="shared" si="94"/>
        <v>-9.1854097315915686E-8</v>
      </c>
      <c r="Y447" s="66">
        <f t="shared" si="95"/>
        <v>-9.1711379656590485E-8</v>
      </c>
      <c r="Z447" s="66">
        <f t="shared" si="96"/>
        <v>-9.1711601403152481E-8</v>
      </c>
      <c r="AA447" s="67">
        <f t="shared" si="97"/>
        <v>-9.1569104801314937E-8</v>
      </c>
      <c r="AB447" s="68">
        <f t="shared" si="103"/>
        <v>2.9558974108794776E-4</v>
      </c>
      <c r="AC447" s="69"/>
      <c r="AD447" s="70">
        <f t="shared" si="102"/>
        <v>2.9558974108794778</v>
      </c>
      <c r="AE447" s="70"/>
      <c r="AF447" s="74"/>
      <c r="AG447" s="71">
        <v>4410</v>
      </c>
    </row>
    <row r="448" spans="5:33">
      <c r="E448" s="73">
        <v>0.56451388888888887</v>
      </c>
      <c r="G448" s="58">
        <v>17.2</v>
      </c>
      <c r="H448" s="58">
        <v>5.98</v>
      </c>
      <c r="I448" s="58">
        <v>8.27</v>
      </c>
      <c r="J448" s="58">
        <v>17.239999999999998</v>
      </c>
      <c r="K448" s="58">
        <v>5.9</v>
      </c>
      <c r="L448" s="58">
        <v>9.75</v>
      </c>
      <c r="M448" s="59">
        <f t="shared" si="104"/>
        <v>17.22</v>
      </c>
      <c r="N448" s="59">
        <f t="shared" si="105"/>
        <v>5.94</v>
      </c>
      <c r="O448" s="59">
        <f t="shared" si="106"/>
        <v>9.01</v>
      </c>
      <c r="P448" s="60">
        <f t="shared" si="98"/>
        <v>0.1905092330999695</v>
      </c>
      <c r="Q448" s="22">
        <f t="shared" si="99"/>
        <v>1.1481536214968806E-6</v>
      </c>
      <c r="R448" s="61">
        <f t="shared" si="100"/>
        <v>4.564767447875376E-9</v>
      </c>
      <c r="S448" s="22">
        <f t="shared" si="101"/>
        <v>2.0837101853182672E-17</v>
      </c>
      <c r="T448" s="62">
        <v>298</v>
      </c>
      <c r="U448" s="59">
        <f t="shared" si="107"/>
        <v>290.22000000000003</v>
      </c>
      <c r="V448" s="63">
        <f t="shared" si="108"/>
        <v>0.45212495588858842</v>
      </c>
      <c r="W448" s="64">
        <f t="shared" si="109"/>
        <v>2.8322067655471423</v>
      </c>
      <c r="X448" s="65">
        <f t="shared" si="94"/>
        <v>-9.1614703477480266E-8</v>
      </c>
      <c r="Y448" s="66">
        <f t="shared" si="95"/>
        <v>-9.1472286891106247E-8</v>
      </c>
      <c r="Z448" s="66">
        <f t="shared" si="96"/>
        <v>-9.1472508280067874E-8</v>
      </c>
      <c r="AA448" s="67">
        <f t="shared" si="97"/>
        <v>-9.1330312394349825E-8</v>
      </c>
      <c r="AB448" s="68">
        <f t="shared" si="103"/>
        <v>2.9467262581421989E-4</v>
      </c>
      <c r="AC448" s="69"/>
      <c r="AD448" s="70">
        <f t="shared" si="102"/>
        <v>2.9467262581421987</v>
      </c>
      <c r="AE448" s="70"/>
      <c r="AF448" s="74"/>
      <c r="AG448" s="71">
        <v>4420</v>
      </c>
    </row>
    <row r="449" spans="5:33">
      <c r="E449" s="73">
        <v>0.56462962962962959</v>
      </c>
      <c r="G449" s="58">
        <v>17.21</v>
      </c>
      <c r="H449" s="58">
        <v>5.98</v>
      </c>
      <c r="I449" s="58">
        <v>8.2799999999999994</v>
      </c>
      <c r="J449" s="58">
        <v>17.25</v>
      </c>
      <c r="K449" s="58">
        <v>5.9</v>
      </c>
      <c r="L449" s="58">
        <v>9.7799999999999994</v>
      </c>
      <c r="M449" s="59">
        <f t="shared" si="104"/>
        <v>17.23</v>
      </c>
      <c r="N449" s="59">
        <f t="shared" si="105"/>
        <v>5.94</v>
      </c>
      <c r="O449" s="59">
        <f t="shared" si="106"/>
        <v>9.0299999999999994</v>
      </c>
      <c r="P449" s="60">
        <f t="shared" si="98"/>
        <v>0.19096614852589258</v>
      </c>
      <c r="Q449" s="22">
        <f t="shared" si="99"/>
        <v>1.1481536214968806E-6</v>
      </c>
      <c r="R449" s="61">
        <f t="shared" si="100"/>
        <v>4.5685623461864241E-9</v>
      </c>
      <c r="S449" s="22">
        <f t="shared" si="101"/>
        <v>2.0871761910992405E-17</v>
      </c>
      <c r="T449" s="62">
        <v>298</v>
      </c>
      <c r="U449" s="59">
        <f t="shared" si="107"/>
        <v>290.23</v>
      </c>
      <c r="V449" s="63">
        <f t="shared" si="108"/>
        <v>0.4515282602758684</v>
      </c>
      <c r="W449" s="64">
        <f t="shared" si="109"/>
        <v>2.8283181485012014</v>
      </c>
      <c r="X449" s="65">
        <f t="shared" si="94"/>
        <v>-9.1827719236869422E-8</v>
      </c>
      <c r="Y449" s="66">
        <f t="shared" si="95"/>
        <v>-9.1684194075877454E-8</v>
      </c>
      <c r="Z449" s="66">
        <f t="shared" si="96"/>
        <v>-9.1684418403259307E-8</v>
      </c>
      <c r="AA449" s="67">
        <f t="shared" si="97"/>
        <v>-9.1541116868409408E-8</v>
      </c>
      <c r="AB449" s="68">
        <f t="shared" si="103"/>
        <v>2.9375790147052959E-4</v>
      </c>
      <c r="AC449" s="69"/>
      <c r="AD449" s="70">
        <f t="shared" si="102"/>
        <v>2.937579014705296</v>
      </c>
      <c r="AE449" s="70"/>
      <c r="AF449" s="74"/>
      <c r="AG449" s="71">
        <v>4430</v>
      </c>
    </row>
    <row r="450" spans="5:33">
      <c r="E450" s="73">
        <v>0.56474537037037031</v>
      </c>
      <c r="G450" s="58">
        <v>17.21</v>
      </c>
      <c r="H450" s="58">
        <v>5.98</v>
      </c>
      <c r="I450" s="58">
        <v>8.2799999999999994</v>
      </c>
      <c r="J450" s="58">
        <v>17.260000000000002</v>
      </c>
      <c r="K450" s="58">
        <v>5.9</v>
      </c>
      <c r="L450" s="58">
        <v>9.76</v>
      </c>
      <c r="M450" s="59">
        <f t="shared" si="104"/>
        <v>17.234999999999999</v>
      </c>
      <c r="N450" s="59">
        <f t="shared" si="105"/>
        <v>5.94</v>
      </c>
      <c r="O450" s="59">
        <f t="shared" si="106"/>
        <v>9.02</v>
      </c>
      <c r="P450" s="60">
        <f t="shared" si="98"/>
        <v>0.19077167027262068</v>
      </c>
      <c r="Q450" s="22">
        <f t="shared" si="99"/>
        <v>1.1481536214968806E-6</v>
      </c>
      <c r="R450" s="61">
        <f t="shared" si="100"/>
        <v>4.570460978254762E-9</v>
      </c>
      <c r="S450" s="22">
        <f t="shared" si="101"/>
        <v>2.0889113553749475E-17</v>
      </c>
      <c r="T450" s="62">
        <v>298</v>
      </c>
      <c r="U450" s="59">
        <f t="shared" si="107"/>
        <v>290.23500000000001</v>
      </c>
      <c r="V450" s="63">
        <f t="shared" si="108"/>
        <v>0.45122992788879829</v>
      </c>
      <c r="W450" s="64">
        <f t="shared" si="109"/>
        <v>2.8263759429351545</v>
      </c>
      <c r="X450" s="65">
        <f t="shared" si="94"/>
        <v>-9.1586809858995508E-8</v>
      </c>
      <c r="Y450" s="66">
        <f t="shared" si="95"/>
        <v>-9.1443589782609672E-8</v>
      </c>
      <c r="Z450" s="66">
        <f t="shared" si="96"/>
        <v>-9.1443813744884511E-8</v>
      </c>
      <c r="AA450" s="67">
        <f t="shared" si="97"/>
        <v>-9.1300816930325614E-8</v>
      </c>
      <c r="AB450" s="68">
        <f t="shared" si="103"/>
        <v>2.9284105803542365E-4</v>
      </c>
      <c r="AC450" s="69"/>
      <c r="AD450" s="70">
        <f t="shared" si="102"/>
        <v>2.9284105803542366</v>
      </c>
      <c r="AE450" s="70"/>
      <c r="AF450" s="74"/>
      <c r="AG450" s="71">
        <v>4440</v>
      </c>
    </row>
    <row r="451" spans="5:33">
      <c r="E451" s="73">
        <v>0.56486111111111115</v>
      </c>
      <c r="G451" s="58">
        <v>17.22</v>
      </c>
      <c r="H451" s="58">
        <v>5.98</v>
      </c>
      <c r="I451" s="58">
        <v>8.3000000000000007</v>
      </c>
      <c r="J451" s="58">
        <v>17.260000000000002</v>
      </c>
      <c r="K451" s="58">
        <v>5.9</v>
      </c>
      <c r="L451" s="58">
        <v>9.75</v>
      </c>
      <c r="M451" s="59">
        <f t="shared" si="104"/>
        <v>17.240000000000002</v>
      </c>
      <c r="N451" s="59">
        <f t="shared" si="105"/>
        <v>5.94</v>
      </c>
      <c r="O451" s="59">
        <f t="shared" si="106"/>
        <v>9.0250000000000004</v>
      </c>
      <c r="P451" s="60">
        <f t="shared" si="98"/>
        <v>0.19089443341628556</v>
      </c>
      <c r="Q451" s="22">
        <f t="shared" si="99"/>
        <v>1.1481536214968806E-6</v>
      </c>
      <c r="R451" s="61">
        <f t="shared" si="100"/>
        <v>4.5723603993686373E-9</v>
      </c>
      <c r="S451" s="22">
        <f t="shared" si="101"/>
        <v>2.0906479621714525E-17</v>
      </c>
      <c r="T451" s="62">
        <v>298</v>
      </c>
      <c r="U451" s="59">
        <f t="shared" si="107"/>
        <v>290.24</v>
      </c>
      <c r="V451" s="63">
        <f t="shared" si="108"/>
        <v>0.45093160578054342</v>
      </c>
      <c r="W451" s="64">
        <f t="shared" si="109"/>
        <v>2.8244351379296195</v>
      </c>
      <c r="X451" s="65">
        <f t="shared" si="94"/>
        <v>-9.1498351086544525E-8</v>
      </c>
      <c r="Y451" s="66">
        <f t="shared" si="95"/>
        <v>-9.13549597741483E-8</v>
      </c>
      <c r="Z451" s="66">
        <f t="shared" si="96"/>
        <v>-9.1355184489328676E-8</v>
      </c>
      <c r="AA451" s="67">
        <f t="shared" si="97"/>
        <v>-9.1212017187789658E-8</v>
      </c>
      <c r="AB451" s="68">
        <f t="shared" si="103"/>
        <v>2.9192662064568315E-4</v>
      </c>
      <c r="AC451" s="69"/>
      <c r="AD451" s="70">
        <f t="shared" si="102"/>
        <v>2.9192662064568315</v>
      </c>
      <c r="AE451" s="70"/>
      <c r="AF451" s="74"/>
      <c r="AG451" s="71">
        <v>4450</v>
      </c>
    </row>
    <row r="452" spans="5:33">
      <c r="E452" s="73">
        <v>0.56497685185185187</v>
      </c>
      <c r="G452" s="58">
        <v>17.22</v>
      </c>
      <c r="H452" s="58">
        <v>5.98</v>
      </c>
      <c r="I452" s="58">
        <v>8.2799999999999994</v>
      </c>
      <c r="J452" s="58">
        <v>17.27</v>
      </c>
      <c r="K452" s="58">
        <v>5.9</v>
      </c>
      <c r="L452" s="58">
        <v>9.75</v>
      </c>
      <c r="M452" s="59">
        <f t="shared" si="104"/>
        <v>17.244999999999997</v>
      </c>
      <c r="N452" s="59">
        <f t="shared" si="105"/>
        <v>5.94</v>
      </c>
      <c r="O452" s="59">
        <f t="shared" si="106"/>
        <v>9.0150000000000006</v>
      </c>
      <c r="P452" s="60">
        <f t="shared" si="98"/>
        <v>0.19069991409733578</v>
      </c>
      <c r="Q452" s="22">
        <f t="shared" si="99"/>
        <v>1.1481536214968806E-6</v>
      </c>
      <c r="R452" s="61">
        <f t="shared" si="100"/>
        <v>4.574260609855965E-9</v>
      </c>
      <c r="S452" s="22">
        <f t="shared" si="101"/>
        <v>2.0923860126879865E-17</v>
      </c>
      <c r="T452" s="62">
        <v>298</v>
      </c>
      <c r="U452" s="59">
        <f t="shared" si="107"/>
        <v>290.245</v>
      </c>
      <c r="V452" s="63">
        <f t="shared" si="108"/>
        <v>0.45063329395057422</v>
      </c>
      <c r="W452" s="64">
        <f t="shared" si="109"/>
        <v>2.8224957324275852</v>
      </c>
      <c r="X452" s="65">
        <f t="shared" si="94"/>
        <v>-9.1257486988395954E-8</v>
      </c>
      <c r="Y452" s="66">
        <f t="shared" si="95"/>
        <v>-9.111440185231796E-8</v>
      </c>
      <c r="Z452" s="66">
        <f t="shared" si="96"/>
        <v>-9.1114626199457478E-8</v>
      </c>
      <c r="AA452" s="67">
        <f t="shared" si="97"/>
        <v>-9.0971764706998833E-8</v>
      </c>
      <c r="AB452" s="68">
        <f t="shared" si="103"/>
        <v>2.9101306955101432E-4</v>
      </c>
      <c r="AC452" s="69"/>
      <c r="AD452" s="70">
        <f t="shared" si="102"/>
        <v>2.9101306955101434</v>
      </c>
      <c r="AE452" s="70"/>
      <c r="AF452" s="74"/>
      <c r="AG452" s="71">
        <v>4460</v>
      </c>
    </row>
    <row r="453" spans="5:33">
      <c r="E453" s="73">
        <v>0.56509259259259259</v>
      </c>
      <c r="G453" s="58">
        <v>17.23</v>
      </c>
      <c r="H453" s="58">
        <v>5.98</v>
      </c>
      <c r="I453" s="58">
        <v>8.3000000000000007</v>
      </c>
      <c r="J453" s="58">
        <v>17.28</v>
      </c>
      <c r="K453" s="58">
        <v>5.9</v>
      </c>
      <c r="L453" s="58">
        <v>9.7200000000000006</v>
      </c>
      <c r="M453" s="59">
        <f t="shared" si="104"/>
        <v>17.255000000000003</v>
      </c>
      <c r="N453" s="59">
        <f t="shared" si="105"/>
        <v>5.94</v>
      </c>
      <c r="O453" s="59">
        <f t="shared" si="106"/>
        <v>9.0100000000000016</v>
      </c>
      <c r="P453" s="60">
        <f t="shared" si="98"/>
        <v>0.190628132331228</v>
      </c>
      <c r="Q453" s="22">
        <f t="shared" si="99"/>
        <v>1.1481536214968806E-6</v>
      </c>
      <c r="R453" s="61">
        <f t="shared" si="100"/>
        <v>4.578063400263333E-9</v>
      </c>
      <c r="S453" s="22">
        <f t="shared" si="101"/>
        <v>2.095866449683067E-17</v>
      </c>
      <c r="T453" s="62">
        <v>298</v>
      </c>
      <c r="U453" s="59">
        <f t="shared" si="107"/>
        <v>290.255</v>
      </c>
      <c r="V453" s="63">
        <f t="shared" si="108"/>
        <v>0.45003670112336963</v>
      </c>
      <c r="W453" s="64">
        <f t="shared" si="109"/>
        <v>2.8186211157101018</v>
      </c>
      <c r="X453" s="65">
        <f t="shared" si="94"/>
        <v>-9.121400106434355E-8</v>
      </c>
      <c r="Y453" s="66">
        <f t="shared" si="95"/>
        <v>-9.1070603290996208E-8</v>
      </c>
      <c r="Z453" s="66">
        <f t="shared" si="96"/>
        <v>-9.1070828727016565E-8</v>
      </c>
      <c r="AA453" s="67">
        <f t="shared" si="97"/>
        <v>-9.0927655680872464E-8</v>
      </c>
      <c r="AB453" s="68">
        <f t="shared" si="103"/>
        <v>2.901019240380161E-4</v>
      </c>
      <c r="AC453" s="69"/>
      <c r="AD453" s="70">
        <f t="shared" si="102"/>
        <v>2.9010192403801609</v>
      </c>
      <c r="AE453" s="70"/>
      <c r="AF453" s="74"/>
      <c r="AG453" s="71">
        <v>4470</v>
      </c>
    </row>
    <row r="454" spans="5:33">
      <c r="E454" s="73">
        <v>0.56520833333333331</v>
      </c>
      <c r="G454" s="58">
        <v>17.23</v>
      </c>
      <c r="H454" s="58">
        <v>5.98</v>
      </c>
      <c r="I454" s="58">
        <v>8.27</v>
      </c>
      <c r="J454" s="58">
        <v>17.28</v>
      </c>
      <c r="K454" s="58">
        <v>5.9</v>
      </c>
      <c r="L454" s="58">
        <v>9.75</v>
      </c>
      <c r="M454" s="59">
        <f t="shared" si="104"/>
        <v>17.255000000000003</v>
      </c>
      <c r="N454" s="59">
        <f t="shared" si="105"/>
        <v>5.94</v>
      </c>
      <c r="O454" s="59">
        <f t="shared" si="106"/>
        <v>9.01</v>
      </c>
      <c r="P454" s="60">
        <f t="shared" si="98"/>
        <v>0.19062813233122794</v>
      </c>
      <c r="Q454" s="22">
        <f t="shared" si="99"/>
        <v>1.1481536214968806E-6</v>
      </c>
      <c r="R454" s="61">
        <f t="shared" si="100"/>
        <v>4.578063400263333E-9</v>
      </c>
      <c r="S454" s="22">
        <f t="shared" si="101"/>
        <v>2.095866449683067E-17</v>
      </c>
      <c r="T454" s="62">
        <v>298</v>
      </c>
      <c r="U454" s="59">
        <f t="shared" si="107"/>
        <v>290.255</v>
      </c>
      <c r="V454" s="63">
        <f t="shared" si="108"/>
        <v>0.45003670112336963</v>
      </c>
      <c r="W454" s="64">
        <f t="shared" si="109"/>
        <v>2.8186211157101018</v>
      </c>
      <c r="X454" s="65">
        <f t="shared" ref="X454:X517" si="110">-($B$2/W454)*P454*S454*AB454</f>
        <v>-9.0927655917516251E-8</v>
      </c>
      <c r="Y454" s="66">
        <f t="shared" ref="Y454:Y517" si="111">-(AB454+(5*X454))*$B$2*S454*P454/W454</f>
        <v>-9.0784708308134812E-8</v>
      </c>
      <c r="Z454" s="66">
        <f t="shared" ref="Z454:Z517" si="112">-(AB454+5*Y454)*$B$2*P454*S454/W454</f>
        <v>-9.0784933036451187E-8</v>
      </c>
      <c r="AA454" s="67">
        <f t="shared" ref="AA454:AA517" si="113">-(AB454+(10*Z454))*$B$2*P454*S454/W454</f>
        <v>-9.0642209448794176E-8</v>
      </c>
      <c r="AB454" s="68">
        <f t="shared" si="103"/>
        <v>2.8919121650338071E-4</v>
      </c>
      <c r="AC454" s="69"/>
      <c r="AD454" s="70">
        <f t="shared" si="102"/>
        <v>2.8919121650338071</v>
      </c>
      <c r="AE454" s="70"/>
      <c r="AF454" s="74"/>
      <c r="AG454" s="71">
        <v>4480</v>
      </c>
    </row>
    <row r="455" spans="5:33">
      <c r="E455" s="73">
        <v>0.56532407407407403</v>
      </c>
      <c r="G455" s="58">
        <v>17.239999999999998</v>
      </c>
      <c r="H455" s="58">
        <v>5.98</v>
      </c>
      <c r="I455" s="58">
        <v>8.27</v>
      </c>
      <c r="J455" s="58">
        <v>17.29</v>
      </c>
      <c r="K455" s="58">
        <v>5.9</v>
      </c>
      <c r="L455" s="58">
        <v>9.75</v>
      </c>
      <c r="M455" s="59">
        <f t="shared" si="104"/>
        <v>17.265000000000001</v>
      </c>
      <c r="N455" s="59">
        <f t="shared" si="105"/>
        <v>5.94</v>
      </c>
      <c r="O455" s="59">
        <f t="shared" si="106"/>
        <v>9.01</v>
      </c>
      <c r="P455" s="60">
        <f t="shared" ref="P455:P518" si="114">((O455/32000)*(1/((-0.026*M455+1.9067)/1000)))/1.013</f>
        <v>0.19066213080455857</v>
      </c>
      <c r="Q455" s="22">
        <f t="shared" ref="Q455:Q518" si="115">POWER(10, -N455)</f>
        <v>1.1481536214968806E-6</v>
      </c>
      <c r="R455" s="61">
        <f t="shared" ref="R455:R518" si="116">(0.00000000000001*(0.1253*EXP(0.0831*M455)))/Q455</f>
        <v>4.5818693521029212E-9</v>
      </c>
      <c r="S455" s="22">
        <f t="shared" ref="S455:S518" si="117">POWER(R455, 2)</f>
        <v>2.0993526759740044E-17</v>
      </c>
      <c r="T455" s="62">
        <v>298</v>
      </c>
      <c r="U455" s="59">
        <f t="shared" si="107"/>
        <v>290.26499999999999</v>
      </c>
      <c r="V455" s="63">
        <f t="shared" si="108"/>
        <v>0.44944014940293636</v>
      </c>
      <c r="W455" s="64">
        <f t="shared" si="109"/>
        <v>2.8147520843431746</v>
      </c>
      <c r="X455" s="65">
        <f t="shared" si="110"/>
        <v>-9.0933997397028391E-8</v>
      </c>
      <c r="Y455" s="66">
        <f t="shared" si="111"/>
        <v>-9.0790579621279281E-8</v>
      </c>
      <c r="Z455" s="66">
        <f t="shared" si="112"/>
        <v>-9.0790805814551222E-8</v>
      </c>
      <c r="AA455" s="67">
        <f t="shared" si="113"/>
        <v>-9.0647613518586543E-8</v>
      </c>
      <c r="AB455" s="68">
        <f t="shared" si="103"/>
        <v>2.8828336792328826E-4</v>
      </c>
      <c r="AC455" s="69"/>
      <c r="AD455" s="70">
        <f t="shared" ref="AD455:AD518" si="118">AB455*10000</f>
        <v>2.8828336792328826</v>
      </c>
      <c r="AE455" s="70"/>
      <c r="AF455" s="74"/>
      <c r="AG455" s="71">
        <v>4490</v>
      </c>
    </row>
    <row r="456" spans="5:33">
      <c r="E456" s="73">
        <v>0.56543981481481476</v>
      </c>
      <c r="G456" s="58">
        <v>17.25</v>
      </c>
      <c r="H456" s="58">
        <v>5.98</v>
      </c>
      <c r="I456" s="58">
        <v>8.2799999999999994</v>
      </c>
      <c r="J456" s="58">
        <v>17.29</v>
      </c>
      <c r="K456" s="58">
        <v>5.9</v>
      </c>
      <c r="L456" s="58">
        <v>9.75</v>
      </c>
      <c r="M456" s="59">
        <f t="shared" si="104"/>
        <v>17.27</v>
      </c>
      <c r="N456" s="59">
        <f t="shared" si="105"/>
        <v>5.94</v>
      </c>
      <c r="O456" s="59">
        <f t="shared" si="106"/>
        <v>9.0150000000000006</v>
      </c>
      <c r="P456" s="60">
        <f t="shared" si="114"/>
        <v>0.19078494986935929</v>
      </c>
      <c r="Q456" s="22">
        <f t="shared" si="115"/>
        <v>1.1481536214968806E-6</v>
      </c>
      <c r="R456" s="61">
        <f t="shared" si="116"/>
        <v>4.5837735143810367E-9</v>
      </c>
      <c r="S456" s="22">
        <f t="shared" si="117"/>
        <v>2.1010979631141081E-17</v>
      </c>
      <c r="T456" s="62">
        <v>298</v>
      </c>
      <c r="U456" s="59">
        <f t="shared" si="107"/>
        <v>290.27</v>
      </c>
      <c r="V456" s="63">
        <f t="shared" si="108"/>
        <v>0.4491418889564307</v>
      </c>
      <c r="W456" s="64">
        <f t="shared" si="109"/>
        <v>2.8128196605324436</v>
      </c>
      <c r="X456" s="65">
        <f t="shared" si="110"/>
        <v>-9.0843781733987138E-8</v>
      </c>
      <c r="Y456" s="66">
        <f t="shared" si="111"/>
        <v>-9.0700196184582198E-8</v>
      </c>
      <c r="Z456" s="66">
        <f t="shared" si="112"/>
        <v>-9.0700423132531815E-8</v>
      </c>
      <c r="AA456" s="67">
        <f t="shared" si="113"/>
        <v>-9.0557063813659252E-8</v>
      </c>
      <c r="AB456" s="68">
        <f t="shared" ref="AB456:AB519" si="119">AB455+10*(0.166666666666666*(X455+2*Y455+2*Z455+AA455))</f>
        <v>2.8737546062030945E-4</v>
      </c>
      <c r="AC456" s="69"/>
      <c r="AD456" s="70">
        <f t="shared" si="118"/>
        <v>2.8737546062030943</v>
      </c>
      <c r="AE456" s="70"/>
      <c r="AF456" s="74"/>
      <c r="AG456" s="71">
        <v>4500</v>
      </c>
    </row>
    <row r="457" spans="5:33">
      <c r="E457" s="73">
        <v>0.56555555555555559</v>
      </c>
      <c r="G457" s="58">
        <v>17.260000000000002</v>
      </c>
      <c r="H457" s="58">
        <v>5.98</v>
      </c>
      <c r="I457" s="58">
        <v>8.3000000000000007</v>
      </c>
      <c r="J457" s="58">
        <v>17.3</v>
      </c>
      <c r="K457" s="58">
        <v>5.9</v>
      </c>
      <c r="L457" s="58">
        <v>9.77</v>
      </c>
      <c r="M457" s="59">
        <f t="shared" si="104"/>
        <v>17.28</v>
      </c>
      <c r="N457" s="59">
        <f t="shared" si="105"/>
        <v>5.94</v>
      </c>
      <c r="O457" s="59">
        <f t="shared" si="106"/>
        <v>9.0350000000000001</v>
      </c>
      <c r="P457" s="60">
        <f t="shared" si="114"/>
        <v>0.19124232204516486</v>
      </c>
      <c r="Q457" s="22">
        <f t="shared" si="115"/>
        <v>1.1481536214968806E-6</v>
      </c>
      <c r="R457" s="61">
        <f t="shared" si="116"/>
        <v>4.5875842132975943E-9</v>
      </c>
      <c r="S457" s="22">
        <f t="shared" si="117"/>
        <v>2.1045928914097309E-17</v>
      </c>
      <c r="T457" s="62">
        <v>298</v>
      </c>
      <c r="U457" s="59">
        <f t="shared" si="107"/>
        <v>290.27999999999997</v>
      </c>
      <c r="V457" s="63">
        <f t="shared" si="108"/>
        <v>0.44854539888818434</v>
      </c>
      <c r="W457" s="64">
        <f t="shared" si="109"/>
        <v>2.8089589913962505</v>
      </c>
      <c r="X457" s="65">
        <f t="shared" si="110"/>
        <v>-9.1050118902956606E-8</v>
      </c>
      <c r="Y457" s="66">
        <f t="shared" si="111"/>
        <v>-9.0905423667836925E-8</v>
      </c>
      <c r="Z457" s="66">
        <f t="shared" si="112"/>
        <v>-9.0905653614939877E-8</v>
      </c>
      <c r="AA457" s="67">
        <f t="shared" si="113"/>
        <v>-9.0761187596067439E-8</v>
      </c>
      <c r="AB457" s="68">
        <f t="shared" si="119"/>
        <v>2.8646845714667301E-4</v>
      </c>
      <c r="AC457" s="69"/>
      <c r="AD457" s="70">
        <f t="shared" si="118"/>
        <v>2.8646845714667299</v>
      </c>
      <c r="AE457" s="70"/>
      <c r="AF457" s="74"/>
      <c r="AG457" s="71">
        <v>4510</v>
      </c>
    </row>
    <row r="458" spans="5:33">
      <c r="E458" s="73">
        <v>0.56567129629629631</v>
      </c>
      <c r="G458" s="58">
        <v>17.260000000000002</v>
      </c>
      <c r="H458" s="58">
        <v>5.98</v>
      </c>
      <c r="I458" s="58">
        <v>8.25</v>
      </c>
      <c r="J458" s="58">
        <v>17.309999999999999</v>
      </c>
      <c r="K458" s="58">
        <v>5.9</v>
      </c>
      <c r="L458" s="58">
        <v>9.76</v>
      </c>
      <c r="M458" s="59">
        <f t="shared" si="104"/>
        <v>17.285</v>
      </c>
      <c r="N458" s="59">
        <f t="shared" si="105"/>
        <v>5.94</v>
      </c>
      <c r="O458" s="59">
        <f t="shared" si="106"/>
        <v>9.004999999999999</v>
      </c>
      <c r="P458" s="60">
        <f t="shared" si="114"/>
        <v>0.19062432054760503</v>
      </c>
      <c r="Q458" s="22">
        <f t="shared" si="115"/>
        <v>1.1481536214968806E-6</v>
      </c>
      <c r="R458" s="61">
        <f t="shared" si="116"/>
        <v>4.5894907505939139E-9</v>
      </c>
      <c r="S458" s="22">
        <f t="shared" si="117"/>
        <v>2.1063425349787088E-17</v>
      </c>
      <c r="T458" s="62">
        <v>298</v>
      </c>
      <c r="U458" s="59">
        <f t="shared" si="107"/>
        <v>290.28500000000003</v>
      </c>
      <c r="V458" s="63">
        <f t="shared" si="108"/>
        <v>0.44824716926538</v>
      </c>
      <c r="W458" s="64">
        <f t="shared" si="109"/>
        <v>2.8070307439691877</v>
      </c>
      <c r="X458" s="65">
        <f t="shared" si="110"/>
        <v>-9.0605299425871049E-8</v>
      </c>
      <c r="Y458" s="66">
        <f t="shared" si="111"/>
        <v>-9.0461558399583205E-8</v>
      </c>
      <c r="Z458" s="66">
        <f t="shared" si="112"/>
        <v>-9.0461786437929412E-8</v>
      </c>
      <c r="AA458" s="67">
        <f t="shared" si="113"/>
        <v>-9.0318272726443602E-8</v>
      </c>
      <c r="AB458" s="68">
        <f t="shared" si="119"/>
        <v>2.8555940137823204E-4</v>
      </c>
      <c r="AC458" s="69"/>
      <c r="AD458" s="70">
        <f t="shared" si="118"/>
        <v>2.8555940137823206</v>
      </c>
      <c r="AE458" s="70"/>
      <c r="AF458" s="74"/>
      <c r="AG458" s="71">
        <v>4520</v>
      </c>
    </row>
    <row r="459" spans="5:33">
      <c r="E459" s="73">
        <v>0.56578703703703703</v>
      </c>
      <c r="G459" s="58">
        <v>17.27</v>
      </c>
      <c r="H459" s="58">
        <v>5.98</v>
      </c>
      <c r="I459" s="58">
        <v>8.25</v>
      </c>
      <c r="J459" s="58">
        <v>17.309999999999999</v>
      </c>
      <c r="K459" s="58">
        <v>5.9</v>
      </c>
      <c r="L459" s="58">
        <v>9.7899999999999991</v>
      </c>
      <c r="M459" s="59">
        <f t="shared" si="104"/>
        <v>17.29</v>
      </c>
      <c r="N459" s="59">
        <f t="shared" si="105"/>
        <v>5.94</v>
      </c>
      <c r="O459" s="59">
        <f t="shared" si="106"/>
        <v>9.02</v>
      </c>
      <c r="P459" s="60">
        <f t="shared" si="114"/>
        <v>0.19095888615041709</v>
      </c>
      <c r="Q459" s="22">
        <f t="shared" si="115"/>
        <v>1.1481536214968806E-6</v>
      </c>
      <c r="R459" s="61">
        <f t="shared" si="116"/>
        <v>4.591398080221075E-9</v>
      </c>
      <c r="S459" s="22">
        <f t="shared" si="117"/>
        <v>2.1080936331057772E-17</v>
      </c>
      <c r="T459" s="62">
        <v>298</v>
      </c>
      <c r="U459" s="59">
        <f t="shared" si="107"/>
        <v>290.29000000000002</v>
      </c>
      <c r="V459" s="63">
        <f t="shared" si="108"/>
        <v>0.44794894991608553</v>
      </c>
      <c r="W459" s="64">
        <f t="shared" si="109"/>
        <v>2.8051038865698326</v>
      </c>
      <c r="X459" s="65">
        <f t="shared" si="110"/>
        <v>-9.0614209629890463E-8</v>
      </c>
      <c r="Y459" s="66">
        <f t="shared" si="111"/>
        <v>-9.0469983440125949E-8</v>
      </c>
      <c r="Z459" s="66">
        <f t="shared" si="112"/>
        <v>-9.0470212997873015E-8</v>
      </c>
      <c r="AA459" s="67">
        <f t="shared" si="113"/>
        <v>-9.0326215635103951E-8</v>
      </c>
      <c r="AB459" s="68">
        <f t="shared" si="119"/>
        <v>2.8465478427518648E-4</v>
      </c>
      <c r="AC459" s="69"/>
      <c r="AD459" s="70">
        <f t="shared" si="118"/>
        <v>2.8465478427518649</v>
      </c>
      <c r="AE459" s="70"/>
      <c r="AF459" s="74"/>
      <c r="AG459" s="71">
        <v>4530</v>
      </c>
    </row>
    <row r="460" spans="5:33">
      <c r="E460" s="73">
        <v>0.56590277777777775</v>
      </c>
      <c r="G460" s="58">
        <v>17.27</v>
      </c>
      <c r="H460" s="58">
        <v>5.98</v>
      </c>
      <c r="I460" s="58">
        <v>8.2799999999999994</v>
      </c>
      <c r="J460" s="58">
        <v>17.32</v>
      </c>
      <c r="K460" s="58">
        <v>5.9</v>
      </c>
      <c r="L460" s="58">
        <v>9.76</v>
      </c>
      <c r="M460" s="59">
        <f t="shared" si="104"/>
        <v>17.295000000000002</v>
      </c>
      <c r="N460" s="59">
        <f t="shared" si="105"/>
        <v>5.94</v>
      </c>
      <c r="O460" s="59">
        <f t="shared" si="106"/>
        <v>9.02</v>
      </c>
      <c r="P460" s="60">
        <f t="shared" si="114"/>
        <v>0.19097592399809324</v>
      </c>
      <c r="Q460" s="22">
        <f t="shared" si="115"/>
        <v>1.1481536214968806E-6</v>
      </c>
      <c r="R460" s="61">
        <f t="shared" si="116"/>
        <v>4.5933062025083625E-9</v>
      </c>
      <c r="S460" s="22">
        <f t="shared" si="117"/>
        <v>2.1098461870001796E-17</v>
      </c>
      <c r="T460" s="62">
        <v>298</v>
      </c>
      <c r="U460" s="59">
        <f t="shared" si="107"/>
        <v>290.29500000000002</v>
      </c>
      <c r="V460" s="63">
        <f t="shared" si="108"/>
        <v>0.44765074083976703</v>
      </c>
      <c r="W460" s="64">
        <f t="shared" si="109"/>
        <v>2.8031784181494386</v>
      </c>
      <c r="X460" s="65">
        <f t="shared" si="110"/>
        <v>-9.0471475075933545E-8</v>
      </c>
      <c r="Y460" s="66">
        <f t="shared" si="111"/>
        <v>-9.0327244496008661E-8</v>
      </c>
      <c r="Z460" s="66">
        <f t="shared" si="112"/>
        <v>-9.0327474429920636E-8</v>
      </c>
      <c r="AA460" s="67">
        <f t="shared" si="113"/>
        <v>-9.0183473050781574E-8</v>
      </c>
      <c r="AB460" s="68">
        <f t="shared" si="119"/>
        <v>2.8375008291161815E-4</v>
      </c>
      <c r="AC460" s="69"/>
      <c r="AD460" s="70">
        <f t="shared" si="118"/>
        <v>2.8375008291161814</v>
      </c>
      <c r="AE460" s="70"/>
      <c r="AF460" s="74"/>
      <c r="AG460" s="71">
        <v>4540</v>
      </c>
    </row>
    <row r="461" spans="5:33">
      <c r="E461" s="73">
        <v>0.56601851851851848</v>
      </c>
      <c r="G461" s="58">
        <v>17.28</v>
      </c>
      <c r="H461" s="58">
        <v>5.98</v>
      </c>
      <c r="I461" s="58">
        <v>8.27</v>
      </c>
      <c r="J461" s="58">
        <v>17.32</v>
      </c>
      <c r="K461" s="58">
        <v>5.9</v>
      </c>
      <c r="L461" s="58">
        <v>9.73</v>
      </c>
      <c r="M461" s="59">
        <f t="shared" si="104"/>
        <v>17.3</v>
      </c>
      <c r="N461" s="59">
        <f t="shared" si="105"/>
        <v>5.94</v>
      </c>
      <c r="O461" s="59">
        <f t="shared" si="106"/>
        <v>9</v>
      </c>
      <c r="P461" s="60">
        <f t="shared" si="114"/>
        <v>0.19056947715934189</v>
      </c>
      <c r="Q461" s="22">
        <f t="shared" si="115"/>
        <v>1.1481536214968806E-6</v>
      </c>
      <c r="R461" s="61">
        <f t="shared" si="116"/>
        <v>4.5952151177851904E-9</v>
      </c>
      <c r="S461" s="22">
        <f t="shared" si="117"/>
        <v>2.1116001978721562E-17</v>
      </c>
      <c r="T461" s="62">
        <v>298</v>
      </c>
      <c r="U461" s="59">
        <f t="shared" si="107"/>
        <v>290.3</v>
      </c>
      <c r="V461" s="63">
        <f t="shared" si="108"/>
        <v>0.44735254203589481</v>
      </c>
      <c r="W461" s="64">
        <f t="shared" si="109"/>
        <v>2.8012543376601116</v>
      </c>
      <c r="X461" s="65">
        <f t="shared" si="110"/>
        <v>-9.0128216595942114E-8</v>
      </c>
      <c r="Y461" s="66">
        <f t="shared" si="111"/>
        <v>-8.9984621279145885E-8</v>
      </c>
      <c r="Z461" s="66">
        <f t="shared" si="112"/>
        <v>-8.9984850060051413E-8</v>
      </c>
      <c r="AA461" s="67">
        <f t="shared" si="113"/>
        <v>-8.9841482795157756E-8</v>
      </c>
      <c r="AB461" s="68">
        <f t="shared" si="119"/>
        <v>2.828468089349872E-4</v>
      </c>
      <c r="AC461" s="69"/>
      <c r="AD461" s="70">
        <f t="shared" si="118"/>
        <v>2.8284680893498719</v>
      </c>
      <c r="AE461" s="70"/>
      <c r="AF461" s="74"/>
      <c r="AG461" s="71">
        <v>4550</v>
      </c>
    </row>
    <row r="462" spans="5:33">
      <c r="E462" s="73">
        <v>0.5661342592592592</v>
      </c>
      <c r="G462" s="58">
        <v>17.28</v>
      </c>
      <c r="H462" s="58">
        <v>5.98</v>
      </c>
      <c r="I462" s="58">
        <v>8.27</v>
      </c>
      <c r="J462" s="58">
        <v>17.329999999999998</v>
      </c>
      <c r="K462" s="58">
        <v>5.9</v>
      </c>
      <c r="L462" s="58">
        <v>9.7100000000000009</v>
      </c>
      <c r="M462" s="59">
        <f t="shared" si="104"/>
        <v>17.305</v>
      </c>
      <c r="N462" s="59">
        <f t="shared" si="105"/>
        <v>5.94</v>
      </c>
      <c r="O462" s="59">
        <f t="shared" si="106"/>
        <v>8.99</v>
      </c>
      <c r="P462" s="60">
        <f t="shared" si="114"/>
        <v>0.19037472053838078</v>
      </c>
      <c r="Q462" s="22">
        <f t="shared" si="115"/>
        <v>1.1481536214968806E-6</v>
      </c>
      <c r="R462" s="61">
        <f t="shared" si="116"/>
        <v>4.5971248263811156E-9</v>
      </c>
      <c r="S462" s="22">
        <f t="shared" si="117"/>
        <v>2.1133556669329601E-17</v>
      </c>
      <c r="T462" s="62">
        <v>298</v>
      </c>
      <c r="U462" s="59">
        <f t="shared" si="107"/>
        <v>290.30500000000001</v>
      </c>
      <c r="V462" s="63">
        <f t="shared" si="108"/>
        <v>0.4470543535039348</v>
      </c>
      <c r="W462" s="64">
        <f t="shared" si="109"/>
        <v>2.7993316440547531</v>
      </c>
      <c r="X462" s="65">
        <f t="shared" si="110"/>
        <v>-8.9885975482579793E-8</v>
      </c>
      <c r="Y462" s="66">
        <f t="shared" si="111"/>
        <v>-8.9742695190532693E-8</v>
      </c>
      <c r="Z462" s="66">
        <f t="shared" si="112"/>
        <v>-8.9742923582581383E-8</v>
      </c>
      <c r="AA462" s="67">
        <f t="shared" si="113"/>
        <v>-8.9599870954458695E-8</v>
      </c>
      <c r="AB462" s="68">
        <f t="shared" si="119"/>
        <v>2.8194696119820473E-4</v>
      </c>
      <c r="AC462" s="69"/>
      <c r="AD462" s="70">
        <f t="shared" si="118"/>
        <v>2.8194696119820475</v>
      </c>
      <c r="AE462" s="70"/>
      <c r="AF462" s="74"/>
      <c r="AG462" s="71">
        <v>4560</v>
      </c>
    </row>
    <row r="463" spans="5:33">
      <c r="E463" s="73">
        <v>0.56625000000000003</v>
      </c>
      <c r="G463" s="58">
        <v>17.29</v>
      </c>
      <c r="H463" s="58">
        <v>5.98</v>
      </c>
      <c r="I463" s="58">
        <v>8.26</v>
      </c>
      <c r="J463" s="58">
        <v>17.34</v>
      </c>
      <c r="K463" s="58">
        <v>5.9</v>
      </c>
      <c r="L463" s="58">
        <v>9.73</v>
      </c>
      <c r="M463" s="59">
        <f t="shared" si="104"/>
        <v>17.314999999999998</v>
      </c>
      <c r="N463" s="59">
        <f t="shared" si="105"/>
        <v>5.94</v>
      </c>
      <c r="O463" s="59">
        <f t="shared" si="106"/>
        <v>8.995000000000001</v>
      </c>
      <c r="P463" s="60">
        <f t="shared" si="114"/>
        <v>0.19051460440097981</v>
      </c>
      <c r="Q463" s="22">
        <f t="shared" si="115"/>
        <v>1.1481536214968806E-6</v>
      </c>
      <c r="R463" s="61">
        <f t="shared" si="116"/>
        <v>4.6009466248491687E-9</v>
      </c>
      <c r="S463" s="22">
        <f t="shared" si="117"/>
        <v>2.1168709844710958E-17</v>
      </c>
      <c r="T463" s="62">
        <v>298</v>
      </c>
      <c r="U463" s="59">
        <f t="shared" si="107"/>
        <v>290.315</v>
      </c>
      <c r="V463" s="63">
        <f t="shared" si="108"/>
        <v>0.44645800725363499</v>
      </c>
      <c r="W463" s="64">
        <f t="shared" si="109"/>
        <v>2.7954904133118004</v>
      </c>
      <c r="X463" s="65">
        <f t="shared" si="110"/>
        <v>-8.9938268760321166E-8</v>
      </c>
      <c r="Y463" s="66">
        <f t="shared" si="111"/>
        <v>-8.9794363660939236E-8</v>
      </c>
      <c r="Z463" s="66">
        <f t="shared" si="112"/>
        <v>-8.9794593915289414E-8</v>
      </c>
      <c r="AA463" s="67">
        <f t="shared" si="113"/>
        <v>-8.9650918333423939E-8</v>
      </c>
      <c r="AB463" s="68">
        <f t="shared" si="119"/>
        <v>2.8104953272489931E-4</v>
      </c>
      <c r="AC463" s="69"/>
      <c r="AD463" s="70">
        <f t="shared" si="118"/>
        <v>2.8104953272489932</v>
      </c>
      <c r="AE463" s="70"/>
      <c r="AF463" s="74"/>
      <c r="AG463" s="71">
        <v>4570</v>
      </c>
    </row>
    <row r="464" spans="5:33">
      <c r="E464" s="73">
        <v>0.56636574074074075</v>
      </c>
      <c r="G464" s="58">
        <v>17.3</v>
      </c>
      <c r="H464" s="58">
        <v>5.98</v>
      </c>
      <c r="I464" s="58">
        <v>8.25</v>
      </c>
      <c r="J464" s="58">
        <v>17.34</v>
      </c>
      <c r="K464" s="58">
        <v>5.9</v>
      </c>
      <c r="L464" s="58">
        <v>9.73</v>
      </c>
      <c r="M464" s="59">
        <f t="shared" si="104"/>
        <v>17.32</v>
      </c>
      <c r="N464" s="59">
        <f t="shared" si="105"/>
        <v>5.94</v>
      </c>
      <c r="O464" s="59">
        <f t="shared" si="106"/>
        <v>8.99</v>
      </c>
      <c r="P464" s="60">
        <f t="shared" si="114"/>
        <v>0.19042570046189661</v>
      </c>
      <c r="Q464" s="22">
        <f t="shared" si="115"/>
        <v>1.1481536214968806E-6</v>
      </c>
      <c r="R464" s="61">
        <f t="shared" si="116"/>
        <v>4.6028587153810938E-9</v>
      </c>
      <c r="S464" s="22">
        <f t="shared" si="117"/>
        <v>2.1186308353759692E-17</v>
      </c>
      <c r="T464" s="62">
        <v>298</v>
      </c>
      <c r="U464" s="59">
        <f t="shared" si="107"/>
        <v>290.32</v>
      </c>
      <c r="V464" s="63">
        <f t="shared" si="108"/>
        <v>0.44615984953423371</v>
      </c>
      <c r="W464" s="64">
        <f t="shared" si="109"/>
        <v>2.7935718740841704</v>
      </c>
      <c r="X464" s="65">
        <f t="shared" si="110"/>
        <v>-8.9745170857457218E-8</v>
      </c>
      <c r="Y464" s="66">
        <f t="shared" si="111"/>
        <v>-8.9601423756779663E-8</v>
      </c>
      <c r="Z464" s="66">
        <f t="shared" si="112"/>
        <v>-8.9601654000131528E-8</v>
      </c>
      <c r="AA464" s="67">
        <f t="shared" si="113"/>
        <v>-8.9458136405232721E-8</v>
      </c>
      <c r="AB464" s="68">
        <f t="shared" si="119"/>
        <v>2.8015158755448897E-4</v>
      </c>
      <c r="AC464" s="69"/>
      <c r="AD464" s="70">
        <f t="shared" si="118"/>
        <v>2.8015158755448897</v>
      </c>
      <c r="AE464" s="70"/>
      <c r="AF464" s="74"/>
      <c r="AG464" s="71">
        <v>4580</v>
      </c>
    </row>
    <row r="465" spans="5:33">
      <c r="E465" s="73">
        <v>0.56648148148148147</v>
      </c>
      <c r="G465" s="58">
        <v>17.309999999999999</v>
      </c>
      <c r="H465" s="58">
        <v>5.98</v>
      </c>
      <c r="I465" s="58">
        <v>8.27</v>
      </c>
      <c r="J465" s="58">
        <v>17.350000000000001</v>
      </c>
      <c r="K465" s="58">
        <v>5.9</v>
      </c>
      <c r="L465" s="58">
        <v>9.74</v>
      </c>
      <c r="M465" s="59">
        <f t="shared" si="104"/>
        <v>17.329999999999998</v>
      </c>
      <c r="N465" s="59">
        <f t="shared" si="105"/>
        <v>5.94</v>
      </c>
      <c r="O465" s="59">
        <f t="shared" si="106"/>
        <v>9.004999999999999</v>
      </c>
      <c r="P465" s="60">
        <f t="shared" si="114"/>
        <v>0.19077748818148185</v>
      </c>
      <c r="Q465" s="22">
        <f t="shared" si="115"/>
        <v>1.1481536214968806E-6</v>
      </c>
      <c r="R465" s="61">
        <f t="shared" si="116"/>
        <v>4.6066852806912554E-9</v>
      </c>
      <c r="S465" s="22">
        <f t="shared" si="117"/>
        <v>2.1221549275337471E-17</v>
      </c>
      <c r="T465" s="62">
        <v>298</v>
      </c>
      <c r="U465" s="59">
        <f t="shared" si="107"/>
        <v>290.33</v>
      </c>
      <c r="V465" s="63">
        <f t="shared" si="108"/>
        <v>0.44556356490427573</v>
      </c>
      <c r="W465" s="64">
        <f t="shared" si="109"/>
        <v>2.7897389426976904</v>
      </c>
      <c r="X465" s="65">
        <f t="shared" si="110"/>
        <v>-8.9895819251169295E-8</v>
      </c>
      <c r="Y465" s="66">
        <f t="shared" si="111"/>
        <v>-8.975112637597908E-8</v>
      </c>
      <c r="Z465" s="66">
        <f t="shared" si="112"/>
        <v>-8.9751359268101399E-8</v>
      </c>
      <c r="AA465" s="67">
        <f t="shared" si="113"/>
        <v>-8.9606898535324959E-8</v>
      </c>
      <c r="AB465" s="68">
        <f t="shared" si="119"/>
        <v>2.792555717831948E-4</v>
      </c>
      <c r="AC465" s="69"/>
      <c r="AD465" s="70">
        <f t="shared" si="118"/>
        <v>2.7925557178319482</v>
      </c>
      <c r="AE465" s="70"/>
      <c r="AF465" s="74"/>
      <c r="AG465" s="71">
        <v>4590</v>
      </c>
    </row>
    <row r="466" spans="5:33">
      <c r="E466" s="73">
        <v>0.5665972222222222</v>
      </c>
      <c r="G466" s="58">
        <v>17.309999999999999</v>
      </c>
      <c r="H466" s="58">
        <v>5.98</v>
      </c>
      <c r="I466" s="58">
        <v>8.2799999999999994</v>
      </c>
      <c r="J466" s="58">
        <v>17.36</v>
      </c>
      <c r="K466" s="58">
        <v>5.9</v>
      </c>
      <c r="L466" s="58">
        <v>9.7799999999999994</v>
      </c>
      <c r="M466" s="59">
        <f t="shared" si="104"/>
        <v>17.335000000000001</v>
      </c>
      <c r="N466" s="59">
        <f t="shared" si="105"/>
        <v>5.94</v>
      </c>
      <c r="O466" s="59">
        <f t="shared" si="106"/>
        <v>9.0299999999999994</v>
      </c>
      <c r="P466" s="60">
        <f t="shared" si="114"/>
        <v>0.19132421251360932</v>
      </c>
      <c r="Q466" s="22">
        <f t="shared" si="115"/>
        <v>1.1481536214968806E-6</v>
      </c>
      <c r="R466" s="61">
        <f t="shared" si="116"/>
        <v>4.6085997561301122E-9</v>
      </c>
      <c r="S466" s="22">
        <f t="shared" si="117"/>
        <v>2.123919171220253E-17</v>
      </c>
      <c r="T466" s="62">
        <v>298</v>
      </c>
      <c r="U466" s="59">
        <f t="shared" si="107"/>
        <v>290.33499999999998</v>
      </c>
      <c r="V466" s="63">
        <f t="shared" si="108"/>
        <v>0.44526543799265539</v>
      </c>
      <c r="W466" s="64">
        <f t="shared" si="109"/>
        <v>2.7878245484537221</v>
      </c>
      <c r="X466" s="65">
        <f t="shared" si="110"/>
        <v>-9.000015982098849E-8</v>
      </c>
      <c r="Y466" s="66">
        <f t="shared" si="111"/>
        <v>-8.9854663247297875E-8</v>
      </c>
      <c r="Z466" s="66">
        <f t="shared" si="112"/>
        <v>-8.9854898460801931E-8</v>
      </c>
      <c r="AA466" s="67">
        <f t="shared" si="113"/>
        <v>-8.9709636340110956E-8</v>
      </c>
      <c r="AB466" s="68">
        <f t="shared" si="119"/>
        <v>2.7835805896807037E-4</v>
      </c>
      <c r="AC466" s="69"/>
      <c r="AD466" s="70">
        <f t="shared" si="118"/>
        <v>2.7835805896807035</v>
      </c>
      <c r="AE466" s="70"/>
      <c r="AF466" s="74"/>
      <c r="AG466" s="71">
        <v>4600</v>
      </c>
    </row>
    <row r="467" spans="5:33">
      <c r="E467" s="73">
        <v>0.56671296296296292</v>
      </c>
      <c r="G467" s="58">
        <v>17.309999999999999</v>
      </c>
      <c r="H467" s="58">
        <v>5.98</v>
      </c>
      <c r="I467" s="58">
        <v>8.26</v>
      </c>
      <c r="J467" s="58">
        <v>17.36</v>
      </c>
      <c r="K467" s="58">
        <v>5.9</v>
      </c>
      <c r="L467" s="58">
        <v>9.75</v>
      </c>
      <c r="M467" s="59">
        <f t="shared" si="104"/>
        <v>17.335000000000001</v>
      </c>
      <c r="N467" s="59">
        <f t="shared" si="105"/>
        <v>5.94</v>
      </c>
      <c r="O467" s="59">
        <f t="shared" si="106"/>
        <v>9.004999999999999</v>
      </c>
      <c r="P467" s="60">
        <f t="shared" si="114"/>
        <v>0.19079452200277427</v>
      </c>
      <c r="Q467" s="22">
        <f t="shared" si="115"/>
        <v>1.1481536214968806E-6</v>
      </c>
      <c r="R467" s="61">
        <f t="shared" si="116"/>
        <v>4.6085997561301122E-9</v>
      </c>
      <c r="S467" s="22">
        <f t="shared" si="117"/>
        <v>2.123919171220253E-17</v>
      </c>
      <c r="T467" s="62">
        <v>298</v>
      </c>
      <c r="U467" s="59">
        <f t="shared" si="107"/>
        <v>290.33499999999998</v>
      </c>
      <c r="V467" s="63">
        <f t="shared" si="108"/>
        <v>0.44526543799265539</v>
      </c>
      <c r="W467" s="64">
        <f t="shared" si="109"/>
        <v>2.7878245484537221</v>
      </c>
      <c r="X467" s="65">
        <f t="shared" si="110"/>
        <v>-8.9461271044204916E-8</v>
      </c>
      <c r="Y467" s="66">
        <f t="shared" si="111"/>
        <v>-8.9317046054499754E-8</v>
      </c>
      <c r="Z467" s="66">
        <f t="shared" si="112"/>
        <v>-8.9317278566819487E-8</v>
      </c>
      <c r="AA467" s="67">
        <f t="shared" si="113"/>
        <v>-8.917328533974456E-8</v>
      </c>
      <c r="AB467" s="68">
        <f t="shared" si="119"/>
        <v>2.7745951076877485E-4</v>
      </c>
      <c r="AC467" s="69"/>
      <c r="AD467" s="70">
        <f t="shared" si="118"/>
        <v>2.7745951076877486</v>
      </c>
      <c r="AE467" s="70"/>
      <c r="AF467" s="74"/>
      <c r="AG467" s="71">
        <v>4610</v>
      </c>
    </row>
    <row r="468" spans="5:33">
      <c r="E468" s="73">
        <v>0.56682870370370364</v>
      </c>
      <c r="G468" s="58">
        <v>17.32</v>
      </c>
      <c r="H468" s="58">
        <v>5.98</v>
      </c>
      <c r="I468" s="58">
        <v>8.3000000000000007</v>
      </c>
      <c r="J468" s="58">
        <v>17.37</v>
      </c>
      <c r="K468" s="58">
        <v>5.9</v>
      </c>
      <c r="L468" s="58">
        <v>9.75</v>
      </c>
      <c r="M468" s="59">
        <f t="shared" si="104"/>
        <v>17.344999999999999</v>
      </c>
      <c r="N468" s="59">
        <f t="shared" si="105"/>
        <v>5.94</v>
      </c>
      <c r="O468" s="59">
        <f t="shared" si="106"/>
        <v>9.0250000000000004</v>
      </c>
      <c r="P468" s="60">
        <f t="shared" si="114"/>
        <v>0.19125242686508892</v>
      </c>
      <c r="Q468" s="22">
        <f t="shared" si="115"/>
        <v>1.1481536214968806E-6</v>
      </c>
      <c r="R468" s="61">
        <f t="shared" si="116"/>
        <v>4.6124310942279547E-9</v>
      </c>
      <c r="S468" s="22">
        <f t="shared" si="117"/>
        <v>2.1274520599000887E-17</v>
      </c>
      <c r="T468" s="62">
        <v>298</v>
      </c>
      <c r="U468" s="59">
        <f t="shared" si="107"/>
        <v>290.34500000000003</v>
      </c>
      <c r="V468" s="63">
        <f t="shared" si="108"/>
        <v>0.4446692149734835</v>
      </c>
      <c r="W468" s="64">
        <f t="shared" si="109"/>
        <v>2.7839998976577531</v>
      </c>
      <c r="X468" s="65">
        <f t="shared" si="110"/>
        <v>-8.9658990033322302E-8</v>
      </c>
      <c r="Y468" s="66">
        <f t="shared" si="111"/>
        <v>-8.9513658997559682E-8</v>
      </c>
      <c r="Z468" s="66">
        <f t="shared" si="112"/>
        <v>-8.9513894569139836E-8</v>
      </c>
      <c r="AA468" s="67">
        <f t="shared" si="113"/>
        <v>-8.9368798341266815E-8</v>
      </c>
      <c r="AB468" s="68">
        <f t="shared" si="119"/>
        <v>2.7656633875939722E-4</v>
      </c>
      <c r="AC468" s="69"/>
      <c r="AD468" s="70">
        <f t="shared" si="118"/>
        <v>2.7656633875939725</v>
      </c>
      <c r="AE468" s="70"/>
      <c r="AF468" s="74"/>
      <c r="AG468" s="71">
        <v>4620</v>
      </c>
    </row>
    <row r="469" spans="5:33">
      <c r="E469" s="73">
        <v>0.56694444444444447</v>
      </c>
      <c r="G469" s="58">
        <v>17.329999999999998</v>
      </c>
      <c r="H469" s="58">
        <v>5.98</v>
      </c>
      <c r="I469" s="58">
        <v>8.2899999999999991</v>
      </c>
      <c r="J469" s="58">
        <v>17.37</v>
      </c>
      <c r="K469" s="58">
        <v>5.9</v>
      </c>
      <c r="L469" s="58">
        <v>9.7200000000000006</v>
      </c>
      <c r="M469" s="59">
        <f t="shared" si="104"/>
        <v>17.350000000000001</v>
      </c>
      <c r="N469" s="59">
        <f t="shared" si="105"/>
        <v>5.94</v>
      </c>
      <c r="O469" s="59">
        <f t="shared" si="106"/>
        <v>9.004999999999999</v>
      </c>
      <c r="P469" s="60">
        <f t="shared" si="114"/>
        <v>0.19084564172218971</v>
      </c>
      <c r="Q469" s="22">
        <f t="shared" si="115"/>
        <v>1.1481536214968806E-6</v>
      </c>
      <c r="R469" s="61">
        <f t="shared" si="116"/>
        <v>4.6143479575483846E-9</v>
      </c>
      <c r="S469" s="22">
        <f t="shared" si="117"/>
        <v>2.129220707333095E-17</v>
      </c>
      <c r="T469" s="62">
        <v>298</v>
      </c>
      <c r="U469" s="59">
        <f t="shared" si="107"/>
        <v>290.35000000000002</v>
      </c>
      <c r="V469" s="63">
        <f t="shared" si="108"/>
        <v>0.44437111886487268</v>
      </c>
      <c r="W469" s="64">
        <f t="shared" si="109"/>
        <v>2.7820896390255796</v>
      </c>
      <c r="X469" s="65">
        <f t="shared" si="110"/>
        <v>-8.9314137015605823E-8</v>
      </c>
      <c r="Y469" s="66">
        <f t="shared" si="111"/>
        <v>-8.9169453511244931E-8</v>
      </c>
      <c r="Z469" s="66">
        <f t="shared" si="112"/>
        <v>-8.9169687889778227E-8</v>
      </c>
      <c r="AA469" s="67">
        <f t="shared" si="113"/>
        <v>-8.9025238004592488E-8</v>
      </c>
      <c r="AB469" s="68">
        <f t="shared" si="119"/>
        <v>2.7567120060021722E-4</v>
      </c>
      <c r="AC469" s="69"/>
      <c r="AD469" s="70">
        <f t="shared" si="118"/>
        <v>2.7567120060021724</v>
      </c>
      <c r="AE469" s="70"/>
      <c r="AF469" s="74"/>
      <c r="AG469" s="71">
        <v>4630</v>
      </c>
    </row>
    <row r="470" spans="5:33">
      <c r="E470" s="73">
        <v>0.56706018518518519</v>
      </c>
      <c r="G470" s="58">
        <v>17.329999999999998</v>
      </c>
      <c r="H470" s="58">
        <v>5.98</v>
      </c>
      <c r="I470" s="58">
        <v>8.24</v>
      </c>
      <c r="J470" s="58">
        <v>17.38</v>
      </c>
      <c r="K470" s="58">
        <v>5.9</v>
      </c>
      <c r="L470" s="58">
        <v>9.7100000000000009</v>
      </c>
      <c r="M470" s="59">
        <f t="shared" si="104"/>
        <v>17.354999999999997</v>
      </c>
      <c r="N470" s="59">
        <f t="shared" si="105"/>
        <v>5.94</v>
      </c>
      <c r="O470" s="59">
        <f t="shared" si="106"/>
        <v>8.9750000000000014</v>
      </c>
      <c r="P470" s="60">
        <f t="shared" si="114"/>
        <v>0.19022683201067325</v>
      </c>
      <c r="Q470" s="22">
        <f t="shared" si="115"/>
        <v>1.1481536214968806E-6</v>
      </c>
      <c r="R470" s="61">
        <f t="shared" si="116"/>
        <v>4.6162656174910079E-9</v>
      </c>
      <c r="S470" s="22">
        <f t="shared" si="117"/>
        <v>2.1309908251229636E-17</v>
      </c>
      <c r="T470" s="62">
        <v>298</v>
      </c>
      <c r="U470" s="59">
        <f t="shared" si="107"/>
        <v>290.35500000000002</v>
      </c>
      <c r="V470" s="63">
        <f t="shared" si="108"/>
        <v>0.44407303302287093</v>
      </c>
      <c r="W470" s="64">
        <f t="shared" si="109"/>
        <v>2.7801807568518546</v>
      </c>
      <c r="X470" s="65">
        <f t="shared" si="110"/>
        <v>-8.8871325569635139E-8</v>
      </c>
      <c r="Y470" s="66">
        <f t="shared" si="111"/>
        <v>-8.8727608291252867E-8</v>
      </c>
      <c r="Z470" s="66">
        <f t="shared" si="112"/>
        <v>-8.8727840702055503E-8</v>
      </c>
      <c r="AA470" s="67">
        <f t="shared" si="113"/>
        <v>-8.8584355082794743E-8</v>
      </c>
      <c r="AB470" s="68">
        <f t="shared" si="119"/>
        <v>2.747795045038468E-4</v>
      </c>
      <c r="AC470" s="69"/>
      <c r="AD470" s="70">
        <f t="shared" si="118"/>
        <v>2.7477950450384681</v>
      </c>
      <c r="AE470" s="70"/>
      <c r="AF470" s="74"/>
      <c r="AG470" s="71">
        <v>4640</v>
      </c>
    </row>
    <row r="471" spans="5:33">
      <c r="E471" s="73">
        <v>0.56717592592592592</v>
      </c>
      <c r="G471" s="58">
        <v>17.34</v>
      </c>
      <c r="H471" s="58">
        <v>5.98</v>
      </c>
      <c r="I471" s="58">
        <v>8.25</v>
      </c>
      <c r="J471" s="58">
        <v>17.38</v>
      </c>
      <c r="K471" s="58">
        <v>5.9</v>
      </c>
      <c r="L471" s="58">
        <v>9.74</v>
      </c>
      <c r="M471" s="59">
        <f t="shared" si="104"/>
        <v>17.36</v>
      </c>
      <c r="N471" s="59">
        <f t="shared" si="105"/>
        <v>5.94</v>
      </c>
      <c r="O471" s="59">
        <f t="shared" si="106"/>
        <v>8.995000000000001</v>
      </c>
      <c r="P471" s="60">
        <f t="shared" si="114"/>
        <v>0.19066776592141432</v>
      </c>
      <c r="Q471" s="22">
        <f t="shared" si="115"/>
        <v>1.1481536214968806E-6</v>
      </c>
      <c r="R471" s="61">
        <f t="shared" si="116"/>
        <v>4.6181840743868978E-9</v>
      </c>
      <c r="S471" s="22">
        <f t="shared" si="117"/>
        <v>2.1327624144920769E-17</v>
      </c>
      <c r="T471" s="62">
        <v>298</v>
      </c>
      <c r="U471" s="59">
        <f t="shared" si="107"/>
        <v>290.36</v>
      </c>
      <c r="V471" s="63">
        <f t="shared" si="108"/>
        <v>0.44377495744694645</v>
      </c>
      <c r="W471" s="64">
        <f t="shared" si="109"/>
        <v>2.7782732500985219</v>
      </c>
      <c r="X471" s="65">
        <f t="shared" si="110"/>
        <v>-8.8924515132313321E-8</v>
      </c>
      <c r="Y471" s="66">
        <f t="shared" si="111"/>
        <v>-8.878015964107134E-8</v>
      </c>
      <c r="Z471" s="66">
        <f t="shared" si="112"/>
        <v>-8.8780393980362591E-8</v>
      </c>
      <c r="AA471" s="67">
        <f t="shared" si="113"/>
        <v>-8.8636272067583125E-8</v>
      </c>
      <c r="AB471" s="68">
        <f t="shared" si="119"/>
        <v>2.7389222687278171E-4</v>
      </c>
      <c r="AC471" s="69"/>
      <c r="AD471" s="70">
        <f t="shared" si="118"/>
        <v>2.738922268727817</v>
      </c>
      <c r="AE471" s="70"/>
      <c r="AF471" s="74"/>
      <c r="AG471" s="71">
        <v>4650</v>
      </c>
    </row>
    <row r="472" spans="5:33">
      <c r="E472" s="73">
        <v>0.56729166666666664</v>
      </c>
      <c r="G472" s="58">
        <v>17.34</v>
      </c>
      <c r="H472" s="58">
        <v>5.98</v>
      </c>
      <c r="I472" s="58">
        <v>8.27</v>
      </c>
      <c r="J472" s="58">
        <v>17.39</v>
      </c>
      <c r="K472" s="58">
        <v>5.9</v>
      </c>
      <c r="L472" s="58">
        <v>9.74</v>
      </c>
      <c r="M472" s="59">
        <f t="shared" si="104"/>
        <v>17.365000000000002</v>
      </c>
      <c r="N472" s="59">
        <f t="shared" si="105"/>
        <v>5.94</v>
      </c>
      <c r="O472" s="59">
        <f t="shared" si="106"/>
        <v>9.004999999999999</v>
      </c>
      <c r="P472" s="60">
        <f t="shared" si="114"/>
        <v>0.19089678884203606</v>
      </c>
      <c r="Q472" s="22">
        <f t="shared" si="115"/>
        <v>1.1481536214968806E-6</v>
      </c>
      <c r="R472" s="61">
        <f t="shared" si="116"/>
        <v>4.6201033285672507E-9</v>
      </c>
      <c r="S472" s="22">
        <f t="shared" si="117"/>
        <v>2.1345354766638189E-17</v>
      </c>
      <c r="T472" s="62">
        <v>298</v>
      </c>
      <c r="U472" s="59">
        <f t="shared" si="107"/>
        <v>290.36500000000001</v>
      </c>
      <c r="V472" s="63">
        <f t="shared" si="108"/>
        <v>0.44347689213656949</v>
      </c>
      <c r="W472" s="64">
        <f t="shared" si="109"/>
        <v>2.7763671177283569</v>
      </c>
      <c r="X472" s="65">
        <f t="shared" si="110"/>
        <v>-8.8877492269379328E-8</v>
      </c>
      <c r="Y472" s="66">
        <f t="shared" si="111"/>
        <v>-8.8732820462882727E-8</v>
      </c>
      <c r="Z472" s="66">
        <f t="shared" si="112"/>
        <v>-8.873305595480605E-8</v>
      </c>
      <c r="AA472" s="67">
        <f t="shared" si="113"/>
        <v>-8.8588618873581042E-8</v>
      </c>
      <c r="AB472" s="68">
        <f t="shared" si="119"/>
        <v>2.7300442371537711E-4</v>
      </c>
      <c r="AC472" s="69"/>
      <c r="AD472" s="70">
        <f t="shared" si="118"/>
        <v>2.7300442371537712</v>
      </c>
      <c r="AE472" s="70"/>
      <c r="AF472" s="74"/>
      <c r="AG472" s="71">
        <v>4660</v>
      </c>
    </row>
    <row r="473" spans="5:33">
      <c r="E473" s="73">
        <v>0.56740740740740736</v>
      </c>
      <c r="G473" s="58">
        <v>17.350000000000001</v>
      </c>
      <c r="H473" s="58">
        <v>5.97</v>
      </c>
      <c r="I473" s="58">
        <v>8.27</v>
      </c>
      <c r="J473" s="58">
        <v>17.39</v>
      </c>
      <c r="K473" s="58">
        <v>5.9</v>
      </c>
      <c r="L473" s="58">
        <v>9.69</v>
      </c>
      <c r="M473" s="59">
        <f t="shared" si="104"/>
        <v>17.37</v>
      </c>
      <c r="N473" s="59">
        <f t="shared" si="105"/>
        <v>5.9350000000000005</v>
      </c>
      <c r="O473" s="59">
        <f t="shared" si="106"/>
        <v>8.98</v>
      </c>
      <c r="P473" s="60">
        <f t="shared" si="114"/>
        <v>0.19038382219805694</v>
      </c>
      <c r="Q473" s="22">
        <f t="shared" si="115"/>
        <v>1.1614486138403406E-6</v>
      </c>
      <c r="R473" s="61">
        <f t="shared" si="116"/>
        <v>4.5691155162349712E-9</v>
      </c>
      <c r="S473" s="22">
        <f t="shared" si="117"/>
        <v>2.0876816600699166E-17</v>
      </c>
      <c r="T473" s="62">
        <v>298</v>
      </c>
      <c r="U473" s="59">
        <f t="shared" si="107"/>
        <v>290.37</v>
      </c>
      <c r="V473" s="63">
        <f t="shared" si="108"/>
        <v>0.44317883709121048</v>
      </c>
      <c r="W473" s="64">
        <f t="shared" si="109"/>
        <v>2.7744623587049517</v>
      </c>
      <c r="X473" s="65">
        <f t="shared" si="110"/>
        <v>-8.6470566567314538E-8</v>
      </c>
      <c r="Y473" s="66">
        <f t="shared" si="111"/>
        <v>-8.6333177938504899E-8</v>
      </c>
      <c r="Z473" s="66">
        <f t="shared" si="112"/>
        <v>-8.6333396228219849E-8</v>
      </c>
      <c r="AA473" s="67">
        <f t="shared" si="113"/>
        <v>-8.6196225195466586E-8</v>
      </c>
      <c r="AB473" s="68">
        <f t="shared" si="119"/>
        <v>2.7211709394207986E-4</v>
      </c>
      <c r="AC473" s="69"/>
      <c r="AD473" s="70">
        <f t="shared" si="118"/>
        <v>2.7211709394207988</v>
      </c>
      <c r="AE473" s="70"/>
      <c r="AF473" s="74"/>
      <c r="AG473" s="71">
        <v>4670</v>
      </c>
    </row>
    <row r="474" spans="5:33">
      <c r="E474" s="73">
        <v>0.56752314814814808</v>
      </c>
      <c r="G474" s="58">
        <v>17.36</v>
      </c>
      <c r="H474" s="58">
        <v>5.97</v>
      </c>
      <c r="I474" s="58">
        <v>8.2799999999999994</v>
      </c>
      <c r="J474" s="58">
        <v>17.399999999999999</v>
      </c>
      <c r="K474" s="58">
        <v>5.9</v>
      </c>
      <c r="L474" s="58">
        <v>9.7200000000000006</v>
      </c>
      <c r="M474" s="59">
        <f t="shared" si="104"/>
        <v>17.38</v>
      </c>
      <c r="N474" s="59">
        <f t="shared" si="105"/>
        <v>5.9350000000000005</v>
      </c>
      <c r="O474" s="59">
        <f t="shared" si="106"/>
        <v>9</v>
      </c>
      <c r="P474" s="60">
        <f t="shared" si="114"/>
        <v>0.19084194008430266</v>
      </c>
      <c r="Q474" s="22">
        <f t="shared" si="115"/>
        <v>1.1614486138403406E-6</v>
      </c>
      <c r="R474" s="61">
        <f t="shared" si="116"/>
        <v>4.5729140292925447E-9</v>
      </c>
      <c r="S474" s="22">
        <f t="shared" si="117"/>
        <v>2.0911542719300577E-17</v>
      </c>
      <c r="T474" s="62">
        <v>298</v>
      </c>
      <c r="U474" s="59">
        <f t="shared" si="107"/>
        <v>290.38</v>
      </c>
      <c r="V474" s="63">
        <f t="shared" si="108"/>
        <v>0.44258275779342099</v>
      </c>
      <c r="W474" s="64">
        <f t="shared" si="109"/>
        <v>2.7706569565568202</v>
      </c>
      <c r="X474" s="65">
        <f t="shared" si="110"/>
        <v>-8.6666230252662269E-8</v>
      </c>
      <c r="Y474" s="66">
        <f t="shared" si="111"/>
        <v>-8.6527779905530033E-8</v>
      </c>
      <c r="Z474" s="66">
        <f t="shared" si="112"/>
        <v>-8.6528001081627833E-8</v>
      </c>
      <c r="AA474" s="67">
        <f t="shared" si="113"/>
        <v>-8.6389771203930446E-8</v>
      </c>
      <c r="AB474" s="68">
        <f t="shared" si="119"/>
        <v>2.7125376070858613E-4</v>
      </c>
      <c r="AC474" s="69"/>
      <c r="AD474" s="70">
        <f t="shared" si="118"/>
        <v>2.7125376070858613</v>
      </c>
      <c r="AE474" s="70"/>
      <c r="AF474" s="74"/>
      <c r="AG474" s="71">
        <v>4680</v>
      </c>
    </row>
    <row r="475" spans="5:33">
      <c r="E475" s="73">
        <v>0.56763888888888892</v>
      </c>
      <c r="G475" s="58">
        <v>17.36</v>
      </c>
      <c r="H475" s="58">
        <v>5.97</v>
      </c>
      <c r="I475" s="58">
        <v>8.2799999999999994</v>
      </c>
      <c r="J475" s="58">
        <v>17.41</v>
      </c>
      <c r="K475" s="58">
        <v>5.9</v>
      </c>
      <c r="L475" s="58">
        <v>9.7200000000000006</v>
      </c>
      <c r="M475" s="59">
        <f t="shared" si="104"/>
        <v>17.384999999999998</v>
      </c>
      <c r="N475" s="59">
        <f t="shared" si="105"/>
        <v>5.9350000000000005</v>
      </c>
      <c r="O475" s="59">
        <f t="shared" si="106"/>
        <v>9</v>
      </c>
      <c r="P475" s="60">
        <f t="shared" si="114"/>
        <v>0.19085899488787655</v>
      </c>
      <c r="Q475" s="22">
        <f t="shared" si="115"/>
        <v>1.1614486138403406E-6</v>
      </c>
      <c r="R475" s="61">
        <f t="shared" si="116"/>
        <v>4.5748144698609027E-9</v>
      </c>
      <c r="S475" s="22">
        <f t="shared" si="117"/>
        <v>2.0928927433648691E-17</v>
      </c>
      <c r="T475" s="62">
        <v>298</v>
      </c>
      <c r="U475" s="59">
        <f t="shared" si="107"/>
        <v>290.38499999999999</v>
      </c>
      <c r="V475" s="63">
        <f t="shared" si="108"/>
        <v>0.44228473353993336</v>
      </c>
      <c r="W475" s="64">
        <f t="shared" si="109"/>
        <v>2.7687563113633646</v>
      </c>
      <c r="X475" s="65">
        <f t="shared" si="110"/>
        <v>-8.6528675789643096E-8</v>
      </c>
      <c r="Y475" s="66">
        <f t="shared" si="111"/>
        <v>-8.6390222929259762E-8</v>
      </c>
      <c r="Z475" s="66">
        <f t="shared" si="112"/>
        <v>-8.6390444465003542E-8</v>
      </c>
      <c r="AA475" s="67">
        <f t="shared" si="113"/>
        <v>-8.6252212431413863E-8</v>
      </c>
      <c r="AB475" s="68">
        <f t="shared" si="119"/>
        <v>2.7038848143620128E-4</v>
      </c>
      <c r="AC475" s="69"/>
      <c r="AD475" s="70">
        <f t="shared" si="118"/>
        <v>2.7038848143620129</v>
      </c>
      <c r="AE475" s="70"/>
      <c r="AF475" s="74"/>
      <c r="AG475" s="71">
        <v>4690</v>
      </c>
    </row>
    <row r="476" spans="5:33">
      <c r="E476" s="73">
        <v>0.56775462962962964</v>
      </c>
      <c r="G476" s="58">
        <v>17.37</v>
      </c>
      <c r="H476" s="58">
        <v>5.97</v>
      </c>
      <c r="I476" s="58">
        <v>8.2899999999999991</v>
      </c>
      <c r="J476" s="58">
        <v>17.41</v>
      </c>
      <c r="K476" s="58">
        <v>5.9</v>
      </c>
      <c r="L476" s="58">
        <v>9.74</v>
      </c>
      <c r="M476" s="59">
        <f t="shared" si="104"/>
        <v>17.39</v>
      </c>
      <c r="N476" s="59">
        <f t="shared" si="105"/>
        <v>5.9350000000000005</v>
      </c>
      <c r="O476" s="59">
        <f t="shared" si="106"/>
        <v>9.0150000000000006</v>
      </c>
      <c r="P476" s="60">
        <f t="shared" si="114"/>
        <v>0.1911941794945328</v>
      </c>
      <c r="Q476" s="22">
        <f t="shared" si="115"/>
        <v>1.1614486138403406E-6</v>
      </c>
      <c r="R476" s="61">
        <f t="shared" si="116"/>
        <v>4.5767157002263867E-9</v>
      </c>
      <c r="S476" s="22">
        <f t="shared" si="117"/>
        <v>2.0946326600698706E-17</v>
      </c>
      <c r="T476" s="62">
        <v>298</v>
      </c>
      <c r="U476" s="59">
        <f t="shared" si="107"/>
        <v>290.39</v>
      </c>
      <c r="V476" s="63">
        <f t="shared" si="108"/>
        <v>0.44198671954934066</v>
      </c>
      <c r="W476" s="64">
        <f t="shared" si="109"/>
        <v>2.7668570353791542</v>
      </c>
      <c r="X476" s="65">
        <f t="shared" si="110"/>
        <v>-8.6534879312521685E-8</v>
      </c>
      <c r="Y476" s="66">
        <f t="shared" si="111"/>
        <v>-8.6395962754323784E-8</v>
      </c>
      <c r="Z476" s="66">
        <f t="shared" si="112"/>
        <v>-8.6396185760472226E-8</v>
      </c>
      <c r="AA476" s="67">
        <f t="shared" si="113"/>
        <v>-8.6257491492428292E-8</v>
      </c>
      <c r="AB476" s="68">
        <f t="shared" si="119"/>
        <v>2.6952457773118531E-4</v>
      </c>
      <c r="AC476" s="69"/>
      <c r="AD476" s="70">
        <f t="shared" si="118"/>
        <v>2.695245777311853</v>
      </c>
      <c r="AE476" s="70"/>
      <c r="AF476" s="74"/>
      <c r="AG476" s="71">
        <v>4700</v>
      </c>
    </row>
    <row r="477" spans="5:33">
      <c r="E477" s="73">
        <v>0.56787037037037036</v>
      </c>
      <c r="G477" s="58">
        <v>17.37</v>
      </c>
      <c r="H477" s="58">
        <v>5.97</v>
      </c>
      <c r="I477" s="58">
        <v>8.2799999999999994</v>
      </c>
      <c r="J477" s="58">
        <v>17.420000000000002</v>
      </c>
      <c r="K477" s="58">
        <v>5.9</v>
      </c>
      <c r="L477" s="58">
        <v>9.7200000000000006</v>
      </c>
      <c r="M477" s="59">
        <f t="shared" si="104"/>
        <v>17.395000000000003</v>
      </c>
      <c r="N477" s="59">
        <f t="shared" si="105"/>
        <v>5.9350000000000005</v>
      </c>
      <c r="O477" s="59">
        <f t="shared" si="106"/>
        <v>9</v>
      </c>
      <c r="P477" s="60">
        <f t="shared" si="114"/>
        <v>0.19089311364138889</v>
      </c>
      <c r="Q477" s="22">
        <f t="shared" si="115"/>
        <v>1.1614486138403406E-6</v>
      </c>
      <c r="R477" s="61">
        <f t="shared" si="116"/>
        <v>4.5786177207172254E-9</v>
      </c>
      <c r="S477" s="22">
        <f t="shared" si="117"/>
        <v>2.09637402324658E-17</v>
      </c>
      <c r="T477" s="62">
        <v>298</v>
      </c>
      <c r="U477" s="59">
        <f t="shared" si="107"/>
        <v>290.39499999999998</v>
      </c>
      <c r="V477" s="63">
        <f t="shared" si="108"/>
        <v>0.44168871582111535</v>
      </c>
      <c r="W477" s="64">
        <f t="shared" si="109"/>
        <v>2.7649591275718639</v>
      </c>
      <c r="X477" s="65">
        <f t="shared" si="110"/>
        <v>-8.6252426643920846E-8</v>
      </c>
      <c r="Y477" s="66">
        <f t="shared" si="111"/>
        <v>-8.6113971644531417E-8</v>
      </c>
      <c r="Z477" s="66">
        <f t="shared" si="112"/>
        <v>-8.6114193896676686E-8</v>
      </c>
      <c r="AA477" s="67">
        <f t="shared" si="113"/>
        <v>-8.5975960435900825E-8</v>
      </c>
      <c r="AB477" s="68">
        <f t="shared" si="119"/>
        <v>2.6866061661812775E-4</v>
      </c>
      <c r="AC477" s="69"/>
      <c r="AD477" s="70">
        <f t="shared" si="118"/>
        <v>2.6866061661812775</v>
      </c>
      <c r="AE477" s="70"/>
      <c r="AF477" s="74"/>
      <c r="AG477" s="71">
        <v>4710</v>
      </c>
    </row>
    <row r="478" spans="5:33">
      <c r="E478" s="73">
        <v>0.56798611111111108</v>
      </c>
      <c r="G478" s="58">
        <v>17.38</v>
      </c>
      <c r="H478" s="58">
        <v>5.97</v>
      </c>
      <c r="I478" s="58">
        <v>8.26</v>
      </c>
      <c r="J478" s="58">
        <v>17.420000000000002</v>
      </c>
      <c r="K478" s="58">
        <v>5.9</v>
      </c>
      <c r="L478" s="58">
        <v>9.76</v>
      </c>
      <c r="M478" s="59">
        <f t="shared" si="104"/>
        <v>17.399999999999999</v>
      </c>
      <c r="N478" s="59">
        <f t="shared" si="105"/>
        <v>5.9350000000000005</v>
      </c>
      <c r="O478" s="59">
        <f t="shared" si="106"/>
        <v>9.01</v>
      </c>
      <c r="P478" s="60">
        <f t="shared" si="114"/>
        <v>0.19112230001251013</v>
      </c>
      <c r="Q478" s="22">
        <f t="shared" si="115"/>
        <v>1.1614486138403406E-6</v>
      </c>
      <c r="R478" s="61">
        <f t="shared" si="116"/>
        <v>4.5805205316617797E-9</v>
      </c>
      <c r="S478" s="22">
        <f t="shared" si="117"/>
        <v>2.0981168340975112E-17</v>
      </c>
      <c r="T478" s="62">
        <v>298</v>
      </c>
      <c r="U478" s="59">
        <f t="shared" si="107"/>
        <v>290.39999999999998</v>
      </c>
      <c r="V478" s="63">
        <f t="shared" si="108"/>
        <v>0.44139072235472565</v>
      </c>
      <c r="W478" s="64">
        <f t="shared" si="109"/>
        <v>2.7630625869099541</v>
      </c>
      <c r="X478" s="65">
        <f t="shared" si="110"/>
        <v>-8.6209878064553026E-8</v>
      </c>
      <c r="Y478" s="66">
        <f t="shared" si="111"/>
        <v>-8.6071114852559857E-8</v>
      </c>
      <c r="Z478" s="66">
        <f t="shared" si="112"/>
        <v>-8.6071338205491515E-8</v>
      </c>
      <c r="AA478" s="67">
        <f t="shared" si="113"/>
        <v>-8.5932797627413329E-8</v>
      </c>
      <c r="AB478" s="68">
        <f t="shared" si="119"/>
        <v>2.6779947542119069E-4</v>
      </c>
      <c r="AC478" s="69"/>
      <c r="AD478" s="70">
        <f t="shared" si="118"/>
        <v>2.6779947542119067</v>
      </c>
      <c r="AE478" s="70"/>
      <c r="AF478" s="74"/>
      <c r="AG478" s="71">
        <v>4720</v>
      </c>
    </row>
    <row r="479" spans="5:33">
      <c r="E479" s="73">
        <v>0.5681018518518518</v>
      </c>
      <c r="G479" s="58">
        <v>17.38</v>
      </c>
      <c r="H479" s="58">
        <v>5.97</v>
      </c>
      <c r="I479" s="58">
        <v>8.24</v>
      </c>
      <c r="J479" s="58">
        <v>17.43</v>
      </c>
      <c r="K479" s="58">
        <v>5.9</v>
      </c>
      <c r="L479" s="58">
        <v>9.75</v>
      </c>
      <c r="M479" s="59">
        <f t="shared" si="104"/>
        <v>17.405000000000001</v>
      </c>
      <c r="N479" s="59">
        <f t="shared" si="105"/>
        <v>5.9350000000000005</v>
      </c>
      <c r="O479" s="59">
        <f t="shared" si="106"/>
        <v>8.995000000000001</v>
      </c>
      <c r="P479" s="60">
        <f t="shared" si="114"/>
        <v>0.19082117390406295</v>
      </c>
      <c r="Q479" s="22">
        <f t="shared" si="115"/>
        <v>1.1614486138403406E-6</v>
      </c>
      <c r="R479" s="61">
        <f t="shared" si="116"/>
        <v>4.5824241333885578E-9</v>
      </c>
      <c r="S479" s="22">
        <f t="shared" si="117"/>
        <v>2.0998610938261876E-17</v>
      </c>
      <c r="T479" s="62">
        <v>298</v>
      </c>
      <c r="U479" s="59">
        <f t="shared" si="107"/>
        <v>290.40499999999997</v>
      </c>
      <c r="V479" s="63">
        <f t="shared" si="108"/>
        <v>0.44109273914964403</v>
      </c>
      <c r="W479" s="64">
        <f t="shared" si="109"/>
        <v>2.7611674123627235</v>
      </c>
      <c r="X479" s="65">
        <f t="shared" si="110"/>
        <v>-8.5927669684170551E-8</v>
      </c>
      <c r="Y479" s="66">
        <f t="shared" si="111"/>
        <v>-8.5789368967925327E-8</v>
      </c>
      <c r="Z479" s="66">
        <f t="shared" si="112"/>
        <v>-8.5789591563140393E-8</v>
      </c>
      <c r="AA479" s="67">
        <f t="shared" si="113"/>
        <v>-8.5651512725575564E-8</v>
      </c>
      <c r="AB479" s="68">
        <f t="shared" si="119"/>
        <v>2.669387627848439E-4</v>
      </c>
      <c r="AC479" s="69"/>
      <c r="AD479" s="70">
        <f t="shared" si="118"/>
        <v>2.669387627848439</v>
      </c>
      <c r="AE479" s="70"/>
      <c r="AF479" s="74"/>
      <c r="AG479" s="71">
        <v>4730</v>
      </c>
    </row>
    <row r="480" spans="5:33">
      <c r="E480" s="73">
        <v>0.56821759259259264</v>
      </c>
      <c r="G480" s="58">
        <v>17.39</v>
      </c>
      <c r="H480" s="58">
        <v>5.97</v>
      </c>
      <c r="I480" s="58">
        <v>8.26</v>
      </c>
      <c r="J480" s="58">
        <v>17.43</v>
      </c>
      <c r="K480" s="58">
        <v>5.9</v>
      </c>
      <c r="L480" s="58">
        <v>9.75</v>
      </c>
      <c r="M480" s="59">
        <f t="shared" si="104"/>
        <v>17.41</v>
      </c>
      <c r="N480" s="59">
        <f t="shared" si="105"/>
        <v>5.9350000000000005</v>
      </c>
      <c r="O480" s="59">
        <f t="shared" si="106"/>
        <v>9.004999999999999</v>
      </c>
      <c r="P480" s="60">
        <f t="shared" si="114"/>
        <v>0.19105039482463987</v>
      </c>
      <c r="Q480" s="22">
        <f t="shared" si="115"/>
        <v>1.1614486138403406E-6</v>
      </c>
      <c r="R480" s="61">
        <f t="shared" si="116"/>
        <v>4.5843285262261951E-9</v>
      </c>
      <c r="S480" s="22">
        <f t="shared" si="117"/>
        <v>2.101606803637124E-17</v>
      </c>
      <c r="T480" s="62">
        <v>298</v>
      </c>
      <c r="U480" s="59">
        <f t="shared" si="107"/>
        <v>290.41000000000003</v>
      </c>
      <c r="V480" s="63">
        <f t="shared" si="108"/>
        <v>0.44079476620533431</v>
      </c>
      <c r="W480" s="64">
        <f t="shared" si="109"/>
        <v>2.7592736029002269</v>
      </c>
      <c r="X480" s="65">
        <f t="shared" si="110"/>
        <v>-8.5884597920590637E-8</v>
      </c>
      <c r="Y480" s="66">
        <f t="shared" si="111"/>
        <v>-8.5745990356917061E-8</v>
      </c>
      <c r="Z480" s="66">
        <f t="shared" si="112"/>
        <v>-8.5746214053099755E-8</v>
      </c>
      <c r="AA480" s="67">
        <f t="shared" si="113"/>
        <v>-8.560782946357062E-8</v>
      </c>
      <c r="AB480" s="68">
        <f t="shared" si="119"/>
        <v>2.6608086761239076E-4</v>
      </c>
      <c r="AC480" s="69"/>
      <c r="AD480" s="70">
        <f t="shared" si="118"/>
        <v>2.6608086761239074</v>
      </c>
      <c r="AE480" s="70"/>
      <c r="AF480" s="74"/>
      <c r="AG480" s="71">
        <v>4740</v>
      </c>
    </row>
    <row r="481" spans="5:33">
      <c r="E481" s="73">
        <v>0.56833333333333336</v>
      </c>
      <c r="G481" s="58">
        <v>17.39</v>
      </c>
      <c r="H481" s="58">
        <v>5.97</v>
      </c>
      <c r="I481" s="58">
        <v>8.2799999999999994</v>
      </c>
      <c r="J481" s="58">
        <v>17.440000000000001</v>
      </c>
      <c r="K481" s="58">
        <v>5.9</v>
      </c>
      <c r="L481" s="58">
        <v>9.67</v>
      </c>
      <c r="M481" s="59">
        <f t="shared" si="104"/>
        <v>17.414999999999999</v>
      </c>
      <c r="N481" s="59">
        <f t="shared" si="105"/>
        <v>5.9350000000000005</v>
      </c>
      <c r="O481" s="59">
        <f t="shared" si="106"/>
        <v>8.9749999999999996</v>
      </c>
      <c r="P481" s="60">
        <f t="shared" si="114"/>
        <v>0.19043093945744546</v>
      </c>
      <c r="Q481" s="22">
        <f t="shared" si="115"/>
        <v>1.1614486138403406E-6</v>
      </c>
      <c r="R481" s="61">
        <f t="shared" si="116"/>
        <v>4.5862337105034655E-9</v>
      </c>
      <c r="S481" s="22">
        <f t="shared" si="117"/>
        <v>2.1033539647358385E-17</v>
      </c>
      <c r="T481" s="62">
        <v>298</v>
      </c>
      <c r="U481" s="59">
        <f t="shared" si="107"/>
        <v>290.41500000000002</v>
      </c>
      <c r="V481" s="63">
        <f t="shared" si="108"/>
        <v>0.44049680352127335</v>
      </c>
      <c r="W481" s="64">
        <f t="shared" si="109"/>
        <v>2.7573811574934108</v>
      </c>
      <c r="X481" s="65">
        <f t="shared" si="110"/>
        <v>-8.5459809211407282E-8</v>
      </c>
      <c r="Y481" s="66">
        <f t="shared" si="111"/>
        <v>-8.5322125680858958E-8</v>
      </c>
      <c r="Z481" s="66">
        <f t="shared" si="112"/>
        <v>-8.5322347501557579E-8</v>
      </c>
      <c r="AA481" s="67">
        <f t="shared" si="113"/>
        <v>-8.51848850769612E-8</v>
      </c>
      <c r="AB481" s="68">
        <f t="shared" si="119"/>
        <v>2.6522340621871712E-4</v>
      </c>
      <c r="AC481" s="69"/>
      <c r="AD481" s="70">
        <f t="shared" si="118"/>
        <v>2.6522340621871709</v>
      </c>
      <c r="AE481" s="70"/>
      <c r="AF481" s="74"/>
      <c r="AG481" s="71">
        <v>4750</v>
      </c>
    </row>
    <row r="482" spans="5:33">
      <c r="E482" s="73">
        <v>0.56844907407407408</v>
      </c>
      <c r="G482" s="58">
        <v>17.399999999999999</v>
      </c>
      <c r="H482" s="58">
        <v>5.97</v>
      </c>
      <c r="I482" s="58">
        <v>8.34</v>
      </c>
      <c r="J482" s="58">
        <v>17.440000000000001</v>
      </c>
      <c r="K482" s="58">
        <v>5.9</v>
      </c>
      <c r="L482" s="58">
        <v>9.66</v>
      </c>
      <c r="M482" s="59">
        <f t="shared" si="104"/>
        <v>17.420000000000002</v>
      </c>
      <c r="N482" s="59">
        <f t="shared" si="105"/>
        <v>5.9350000000000005</v>
      </c>
      <c r="O482" s="59">
        <f t="shared" si="106"/>
        <v>9</v>
      </c>
      <c r="P482" s="60">
        <f t="shared" si="114"/>
        <v>0.19097846391713</v>
      </c>
      <c r="Q482" s="22">
        <f t="shared" si="115"/>
        <v>1.1614486138403406E-6</v>
      </c>
      <c r="R482" s="61">
        <f t="shared" si="116"/>
        <v>4.5881396865492849E-9</v>
      </c>
      <c r="S482" s="22">
        <f t="shared" si="117"/>
        <v>2.1051025783288569E-17</v>
      </c>
      <c r="T482" s="62">
        <v>298</v>
      </c>
      <c r="U482" s="59">
        <f t="shared" si="107"/>
        <v>290.42</v>
      </c>
      <c r="V482" s="63">
        <f t="shared" si="108"/>
        <v>0.4401988510969293</v>
      </c>
      <c r="W482" s="64">
        <f t="shared" si="109"/>
        <v>2.7554900751139773</v>
      </c>
      <c r="X482" s="65">
        <f t="shared" si="110"/>
        <v>-8.5559508315241346E-8</v>
      </c>
      <c r="Y482" s="66">
        <f t="shared" si="111"/>
        <v>-8.5421057954337069E-8</v>
      </c>
      <c r="Z482" s="66">
        <f t="shared" si="112"/>
        <v>-8.5421281991417371E-8</v>
      </c>
      <c r="AA482" s="67">
        <f t="shared" si="113"/>
        <v>-8.5283054942530427E-8</v>
      </c>
      <c r="AB482" s="68">
        <f t="shared" si="119"/>
        <v>2.6437018348429513E-4</v>
      </c>
      <c r="AC482" s="69"/>
      <c r="AD482" s="70">
        <f t="shared" si="118"/>
        <v>2.6437018348429513</v>
      </c>
      <c r="AE482" s="70"/>
      <c r="AF482" s="74"/>
      <c r="AG482" s="71">
        <v>4760</v>
      </c>
    </row>
    <row r="483" spans="5:33">
      <c r="E483" s="73">
        <v>0.5685648148148148</v>
      </c>
      <c r="G483" s="58">
        <v>17.41</v>
      </c>
      <c r="H483" s="58">
        <v>5.97</v>
      </c>
      <c r="I483" s="58">
        <v>8.33</v>
      </c>
      <c r="J483" s="58">
        <v>17.45</v>
      </c>
      <c r="K483" s="58">
        <v>5.9</v>
      </c>
      <c r="L483" s="58">
        <v>9.6199999999999992</v>
      </c>
      <c r="M483" s="59">
        <f t="shared" si="104"/>
        <v>17.43</v>
      </c>
      <c r="N483" s="59">
        <f t="shared" si="105"/>
        <v>5.9350000000000005</v>
      </c>
      <c r="O483" s="59">
        <f t="shared" si="106"/>
        <v>8.9749999999999996</v>
      </c>
      <c r="P483" s="60">
        <f t="shared" si="114"/>
        <v>0.19048203477528655</v>
      </c>
      <c r="Q483" s="22">
        <f t="shared" si="115"/>
        <v>1.1614486138403406E-6</v>
      </c>
      <c r="R483" s="61">
        <f t="shared" si="116"/>
        <v>4.5919540152628845E-9</v>
      </c>
      <c r="S483" s="22">
        <f t="shared" si="117"/>
        <v>2.1086041678288925E-17</v>
      </c>
      <c r="T483" s="62">
        <v>298</v>
      </c>
      <c r="U483" s="59">
        <f t="shared" si="107"/>
        <v>290.43</v>
      </c>
      <c r="V483" s="63">
        <f t="shared" si="108"/>
        <v>0.43960297702527124</v>
      </c>
      <c r="W483" s="64">
        <f t="shared" si="109"/>
        <v>2.751711995328149</v>
      </c>
      <c r="X483" s="65">
        <f t="shared" si="110"/>
        <v>-8.5319842961193621E-8</v>
      </c>
      <c r="Y483" s="66">
        <f t="shared" si="111"/>
        <v>-8.5181720866280254E-8</v>
      </c>
      <c r="Z483" s="66">
        <f t="shared" si="112"/>
        <v>-8.5181944468580039E-8</v>
      </c>
      <c r="AA483" s="67">
        <f t="shared" si="113"/>
        <v>-8.5044045251998438E-8</v>
      </c>
      <c r="AB483" s="68">
        <f t="shared" si="119"/>
        <v>2.6351597141237965E-4</v>
      </c>
      <c r="AC483" s="69"/>
      <c r="AD483" s="70">
        <f t="shared" si="118"/>
        <v>2.6351597141237963</v>
      </c>
      <c r="AE483" s="70"/>
      <c r="AF483" s="74"/>
      <c r="AG483" s="71">
        <v>4770</v>
      </c>
    </row>
    <row r="484" spans="5:33">
      <c r="E484" s="73">
        <v>0.56868055555555552</v>
      </c>
      <c r="G484" s="58">
        <v>17.41</v>
      </c>
      <c r="H484" s="58">
        <v>5.97</v>
      </c>
      <c r="I484" s="58">
        <v>8.33</v>
      </c>
      <c r="J484" s="58">
        <v>17.46</v>
      </c>
      <c r="K484" s="58">
        <v>5.9</v>
      </c>
      <c r="L484" s="58">
        <v>9.64</v>
      </c>
      <c r="M484" s="59">
        <f t="shared" si="104"/>
        <v>17.435000000000002</v>
      </c>
      <c r="N484" s="59">
        <f t="shared" si="105"/>
        <v>5.9350000000000005</v>
      </c>
      <c r="O484" s="59">
        <f t="shared" si="106"/>
        <v>8.9849999999999994</v>
      </c>
      <c r="P484" s="60">
        <f t="shared" si="114"/>
        <v>0.19071132787574074</v>
      </c>
      <c r="Q484" s="22">
        <f t="shared" si="115"/>
        <v>1.1614486138403406E-6</v>
      </c>
      <c r="R484" s="61">
        <f t="shared" si="116"/>
        <v>4.5938623685891749E-9</v>
      </c>
      <c r="S484" s="22">
        <f t="shared" si="117"/>
        <v>2.1103571461539743E-17</v>
      </c>
      <c r="T484" s="62">
        <v>298</v>
      </c>
      <c r="U484" s="59">
        <f t="shared" si="107"/>
        <v>290.435</v>
      </c>
      <c r="V484" s="63">
        <f t="shared" si="108"/>
        <v>0.43930505537689785</v>
      </c>
      <c r="W484" s="64">
        <f t="shared" si="109"/>
        <v>2.7498249958692256</v>
      </c>
      <c r="X484" s="65">
        <f t="shared" si="110"/>
        <v>-8.5275681700945145E-8</v>
      </c>
      <c r="Y484" s="66">
        <f t="shared" si="111"/>
        <v>-8.5137255086304043E-8</v>
      </c>
      <c r="Z484" s="66">
        <f t="shared" si="112"/>
        <v>-8.5137479791955868E-8</v>
      </c>
      <c r="AA484" s="67">
        <f t="shared" si="113"/>
        <v>-8.4999277153444602E-8</v>
      </c>
      <c r="AB484" s="68">
        <f t="shared" si="119"/>
        <v>2.6266415271424144E-4</v>
      </c>
      <c r="AC484" s="69"/>
      <c r="AD484" s="70">
        <f t="shared" si="118"/>
        <v>2.6266415271424144</v>
      </c>
      <c r="AE484" s="70"/>
      <c r="AF484" s="74"/>
      <c r="AG484" s="71">
        <v>4780</v>
      </c>
    </row>
    <row r="485" spans="5:33">
      <c r="E485" s="73">
        <v>0.56879629629629624</v>
      </c>
      <c r="G485" s="58">
        <v>17.420000000000002</v>
      </c>
      <c r="H485" s="58">
        <v>5.97</v>
      </c>
      <c r="I485" s="58">
        <v>8.33</v>
      </c>
      <c r="J485" s="58">
        <v>17.46</v>
      </c>
      <c r="K485" s="58">
        <v>5.89</v>
      </c>
      <c r="L485" s="58">
        <v>9.6199999999999992</v>
      </c>
      <c r="M485" s="59">
        <f t="shared" si="104"/>
        <v>17.440000000000001</v>
      </c>
      <c r="N485" s="59">
        <f t="shared" si="105"/>
        <v>5.93</v>
      </c>
      <c r="O485" s="59">
        <f t="shared" si="106"/>
        <v>8.9749999999999996</v>
      </c>
      <c r="P485" s="60">
        <f t="shared" si="114"/>
        <v>0.19051611355612524</v>
      </c>
      <c r="Q485" s="22">
        <f t="shared" si="115"/>
        <v>1.1748975549395291E-6</v>
      </c>
      <c r="R485" s="61">
        <f t="shared" si="116"/>
        <v>4.5431641534904647E-9</v>
      </c>
      <c r="S485" s="22">
        <f t="shared" si="117"/>
        <v>2.0640340525560732E-17</v>
      </c>
      <c r="T485" s="62">
        <v>298</v>
      </c>
      <c r="U485" s="59">
        <f t="shared" si="107"/>
        <v>290.44</v>
      </c>
      <c r="V485" s="63">
        <f t="shared" si="108"/>
        <v>0.43900714398612051</v>
      </c>
      <c r="W485" s="64">
        <f t="shared" si="109"/>
        <v>2.7479393553326124</v>
      </c>
      <c r="X485" s="65">
        <f t="shared" si="110"/>
        <v>-8.3105404415681483E-8</v>
      </c>
      <c r="Y485" s="66">
        <f t="shared" si="111"/>
        <v>-8.2973506571002757E-8</v>
      </c>
      <c r="Z485" s="66">
        <f t="shared" si="112"/>
        <v>-8.2973715908067558E-8</v>
      </c>
      <c r="AA485" s="67">
        <f t="shared" si="113"/>
        <v>-8.28420267359696E-8</v>
      </c>
      <c r="AB485" s="68">
        <f t="shared" si="119"/>
        <v>2.6181277866655657E-4</v>
      </c>
      <c r="AC485" s="69"/>
      <c r="AD485" s="70">
        <f t="shared" si="118"/>
        <v>2.6181277866655659</v>
      </c>
      <c r="AE485" s="70"/>
      <c r="AF485" s="74"/>
      <c r="AG485" s="71">
        <v>4790</v>
      </c>
    </row>
    <row r="486" spans="5:33">
      <c r="E486" s="73">
        <v>0.56891203703703708</v>
      </c>
      <c r="G486" s="58">
        <v>17.420000000000002</v>
      </c>
      <c r="H486" s="58">
        <v>5.98</v>
      </c>
      <c r="I486" s="58">
        <v>8.33</v>
      </c>
      <c r="J486" s="58">
        <v>17.47</v>
      </c>
      <c r="K486" s="58">
        <v>5.9</v>
      </c>
      <c r="L486" s="58">
        <v>9.65</v>
      </c>
      <c r="M486" s="59">
        <f t="shared" si="104"/>
        <v>17.445</v>
      </c>
      <c r="N486" s="59">
        <f t="shared" si="105"/>
        <v>5.94</v>
      </c>
      <c r="O486" s="59">
        <f t="shared" si="106"/>
        <v>8.99</v>
      </c>
      <c r="P486" s="60">
        <f t="shared" si="114"/>
        <v>0.19085159733726301</v>
      </c>
      <c r="Q486" s="22">
        <f t="shared" si="115"/>
        <v>1.1481536214968806E-6</v>
      </c>
      <c r="R486" s="61">
        <f t="shared" si="116"/>
        <v>4.6509200969357946E-9</v>
      </c>
      <c r="S486" s="22">
        <f t="shared" si="117"/>
        <v>2.1631057748081261E-17</v>
      </c>
      <c r="T486" s="62">
        <v>298</v>
      </c>
      <c r="U486" s="59">
        <f t="shared" si="107"/>
        <v>290.44499999999999</v>
      </c>
      <c r="V486" s="63">
        <f t="shared" si="108"/>
        <v>0.43870924285241186</v>
      </c>
      <c r="W486" s="64">
        <f t="shared" si="109"/>
        <v>2.7460550726940753</v>
      </c>
      <c r="X486" s="65">
        <f t="shared" si="110"/>
        <v>-8.7030925526154632E-8</v>
      </c>
      <c r="Y486" s="66">
        <f t="shared" si="111"/>
        <v>-8.6885812994437916E-8</v>
      </c>
      <c r="Z486" s="66">
        <f t="shared" si="112"/>
        <v>-8.6886054950348823E-8</v>
      </c>
      <c r="AA486" s="67">
        <f t="shared" si="113"/>
        <v>-8.6741183567684179E-8</v>
      </c>
      <c r="AB486" s="68">
        <f t="shared" si="119"/>
        <v>2.609830422063736E-4</v>
      </c>
      <c r="AC486" s="75">
        <f>D19</f>
        <v>2.2092038396386224E-4</v>
      </c>
      <c r="AD486" s="70">
        <f t="shared" si="118"/>
        <v>2.6098304220637361</v>
      </c>
      <c r="AE486" s="70">
        <f>AC486*10000</f>
        <v>2.2092038396386222</v>
      </c>
      <c r="AF486" s="74">
        <f>(AD486-AE486)*(AD486-AE486)</f>
        <v>0.16050165854562654</v>
      </c>
      <c r="AG486" s="71">
        <v>4800</v>
      </c>
    </row>
    <row r="487" spans="5:33">
      <c r="E487" s="73">
        <v>0.5690277777777778</v>
      </c>
      <c r="G487" s="58">
        <v>17.43</v>
      </c>
      <c r="H487" s="58">
        <v>5.98</v>
      </c>
      <c r="I487" s="58">
        <v>8.32</v>
      </c>
      <c r="J487" s="58">
        <v>17.47</v>
      </c>
      <c r="K487" s="58">
        <v>5.89</v>
      </c>
      <c r="L487" s="58">
        <v>9.64</v>
      </c>
      <c r="M487" s="59">
        <f t="shared" si="104"/>
        <v>17.45</v>
      </c>
      <c r="N487" s="59">
        <f t="shared" si="105"/>
        <v>5.9350000000000005</v>
      </c>
      <c r="O487" s="59">
        <f t="shared" si="106"/>
        <v>8.98</v>
      </c>
      <c r="P487" s="60">
        <f t="shared" si="114"/>
        <v>0.19065636063589034</v>
      </c>
      <c r="Q487" s="22">
        <f t="shared" si="115"/>
        <v>1.1614486138403406E-6</v>
      </c>
      <c r="R487" s="61">
        <f t="shared" si="116"/>
        <v>4.5995921883999215E-9</v>
      </c>
      <c r="S487" s="22">
        <f t="shared" si="117"/>
        <v>2.1156248299589579E-17</v>
      </c>
      <c r="T487" s="62">
        <v>298</v>
      </c>
      <c r="U487" s="59">
        <f t="shared" si="107"/>
        <v>290.45</v>
      </c>
      <c r="V487" s="63">
        <f t="shared" si="108"/>
        <v>0.43841135197523995</v>
      </c>
      <c r="W487" s="64">
        <f t="shared" si="109"/>
        <v>2.7441721469301603</v>
      </c>
      <c r="X487" s="65">
        <f t="shared" si="110"/>
        <v>-8.4808549261388935E-8</v>
      </c>
      <c r="Y487" s="66">
        <f t="shared" si="111"/>
        <v>-8.4670292862609212E-8</v>
      </c>
      <c r="Z487" s="66">
        <f t="shared" si="112"/>
        <v>-8.467051825063872E-8</v>
      </c>
      <c r="AA487" s="67">
        <f t="shared" si="113"/>
        <v>-8.4532486505025377E-8</v>
      </c>
      <c r="AB487" s="68">
        <f t="shared" si="119"/>
        <v>2.601141824647346E-4</v>
      </c>
      <c r="AC487" s="69"/>
      <c r="AD487" s="70">
        <f t="shared" si="118"/>
        <v>2.6011418246473461</v>
      </c>
      <c r="AE487" s="70"/>
      <c r="AF487" s="74"/>
      <c r="AG487" s="71">
        <v>4810</v>
      </c>
    </row>
    <row r="488" spans="5:33">
      <c r="E488" s="73">
        <v>0.56914351851851852</v>
      </c>
      <c r="G488" s="58">
        <v>17.43</v>
      </c>
      <c r="H488" s="58">
        <v>5.98</v>
      </c>
      <c r="I488" s="58">
        <v>8.31</v>
      </c>
      <c r="J488" s="58">
        <v>17.48</v>
      </c>
      <c r="K488" s="58">
        <v>5.89</v>
      </c>
      <c r="L488" s="58">
        <v>9.6300000000000008</v>
      </c>
      <c r="M488" s="59">
        <f t="shared" si="104"/>
        <v>17.454999999999998</v>
      </c>
      <c r="N488" s="59">
        <f t="shared" si="105"/>
        <v>5.9350000000000005</v>
      </c>
      <c r="O488" s="59">
        <f t="shared" si="106"/>
        <v>8.9700000000000006</v>
      </c>
      <c r="P488" s="60">
        <f t="shared" si="114"/>
        <v>0.19046108899571218</v>
      </c>
      <c r="Q488" s="22">
        <f t="shared" si="115"/>
        <v>1.1614486138403406E-6</v>
      </c>
      <c r="R488" s="61">
        <f t="shared" si="116"/>
        <v>4.6015037160465679E-9</v>
      </c>
      <c r="S488" s="22">
        <f t="shared" si="117"/>
        <v>2.1173836448790372E-17</v>
      </c>
      <c r="T488" s="62">
        <v>298</v>
      </c>
      <c r="U488" s="59">
        <f t="shared" si="107"/>
        <v>290.45499999999998</v>
      </c>
      <c r="V488" s="63">
        <f t="shared" si="108"/>
        <v>0.43811347135407519</v>
      </c>
      <c r="W488" s="64">
        <f t="shared" si="109"/>
        <v>2.7422905770182271</v>
      </c>
      <c r="X488" s="65">
        <f t="shared" si="110"/>
        <v>-8.4574100777539882E-8</v>
      </c>
      <c r="Y488" s="66">
        <f t="shared" si="111"/>
        <v>-8.4436158707509594E-8</v>
      </c>
      <c r="Z488" s="66">
        <f t="shared" si="112"/>
        <v>-8.4436383693817554E-8</v>
      </c>
      <c r="AA488" s="67">
        <f t="shared" si="113"/>
        <v>-8.4298665876180789E-8</v>
      </c>
      <c r="AB488" s="68">
        <f t="shared" si="119"/>
        <v>2.5926747803474643E-4</v>
      </c>
      <c r="AC488" s="69"/>
      <c r="AD488" s="70">
        <f t="shared" si="118"/>
        <v>2.5926747803474641</v>
      </c>
      <c r="AE488" s="70"/>
      <c r="AF488" s="74"/>
      <c r="AG488" s="71">
        <v>4820</v>
      </c>
    </row>
    <row r="489" spans="5:33">
      <c r="E489" s="73">
        <v>0.56925925925925924</v>
      </c>
      <c r="G489" s="58">
        <v>17.440000000000001</v>
      </c>
      <c r="H489" s="58">
        <v>5.98</v>
      </c>
      <c r="I489" s="58">
        <v>8.33</v>
      </c>
      <c r="J489" s="58">
        <v>17.48</v>
      </c>
      <c r="K489" s="58">
        <v>5.89</v>
      </c>
      <c r="L489" s="58">
        <v>9.6300000000000008</v>
      </c>
      <c r="M489" s="59">
        <f t="shared" si="104"/>
        <v>17.46</v>
      </c>
      <c r="N489" s="59">
        <f t="shared" si="105"/>
        <v>5.9350000000000005</v>
      </c>
      <c r="O489" s="59">
        <f t="shared" si="106"/>
        <v>8.98</v>
      </c>
      <c r="P489" s="60">
        <f t="shared" si="114"/>
        <v>0.19069048281450823</v>
      </c>
      <c r="Q489" s="22">
        <f t="shared" si="115"/>
        <v>1.1614486138403406E-6</v>
      </c>
      <c r="R489" s="61">
        <f t="shared" si="116"/>
        <v>4.6034160380979796E-9</v>
      </c>
      <c r="S489" s="22">
        <f t="shared" si="117"/>
        <v>2.11914392198177E-17</v>
      </c>
      <c r="T489" s="62">
        <v>298</v>
      </c>
      <c r="U489" s="59">
        <f t="shared" si="107"/>
        <v>290.45999999999998</v>
      </c>
      <c r="V489" s="63">
        <f t="shared" si="108"/>
        <v>0.43781560098839001</v>
      </c>
      <c r="W489" s="64">
        <f t="shared" si="109"/>
        <v>2.7404103619364584</v>
      </c>
      <c r="X489" s="65">
        <f t="shared" si="110"/>
        <v>-8.4528317964511493E-8</v>
      </c>
      <c r="Y489" s="66">
        <f t="shared" si="111"/>
        <v>-8.4390074979952647E-8</v>
      </c>
      <c r="Z489" s="66">
        <f t="shared" si="112"/>
        <v>-8.4390301071317511E-8</v>
      </c>
      <c r="AA489" s="67">
        <f t="shared" si="113"/>
        <v>-8.4252283438595142E-8</v>
      </c>
      <c r="AB489" s="68">
        <f t="shared" si="119"/>
        <v>2.584231149489858E-4</v>
      </c>
      <c r="AC489" s="69"/>
      <c r="AD489" s="70">
        <f t="shared" si="118"/>
        <v>2.5842311494898578</v>
      </c>
      <c r="AE489" s="70"/>
      <c r="AF489" s="74"/>
      <c r="AG489" s="71">
        <v>4830</v>
      </c>
    </row>
    <row r="490" spans="5:33">
      <c r="E490" s="73">
        <v>0.56937499999999996</v>
      </c>
      <c r="G490" s="58">
        <v>17.440000000000001</v>
      </c>
      <c r="H490" s="58">
        <v>5.98</v>
      </c>
      <c r="I490" s="58">
        <v>8.31</v>
      </c>
      <c r="J490" s="58">
        <v>17.48</v>
      </c>
      <c r="K490" s="58">
        <v>5.89</v>
      </c>
      <c r="L490" s="58">
        <v>9.6199999999999992</v>
      </c>
      <c r="M490" s="59">
        <f t="shared" si="104"/>
        <v>17.46</v>
      </c>
      <c r="N490" s="59">
        <f t="shared" si="105"/>
        <v>5.9350000000000005</v>
      </c>
      <c r="O490" s="59">
        <f t="shared" si="106"/>
        <v>8.9649999999999999</v>
      </c>
      <c r="P490" s="60">
        <f t="shared" si="114"/>
        <v>0.19037195750913874</v>
      </c>
      <c r="Q490" s="22">
        <f t="shared" si="115"/>
        <v>1.1614486138403406E-6</v>
      </c>
      <c r="R490" s="61">
        <f t="shared" si="116"/>
        <v>4.6034160380979796E-9</v>
      </c>
      <c r="S490" s="22">
        <f t="shared" si="117"/>
        <v>2.11914392198177E-17</v>
      </c>
      <c r="T490" s="62">
        <v>298</v>
      </c>
      <c r="U490" s="59">
        <f t="shared" si="107"/>
        <v>290.45999999999998</v>
      </c>
      <c r="V490" s="63">
        <f t="shared" si="108"/>
        <v>0.43781560098839001</v>
      </c>
      <c r="W490" s="64">
        <f t="shared" si="109"/>
        <v>2.7404103619364584</v>
      </c>
      <c r="X490" s="65">
        <f t="shared" si="110"/>
        <v>-8.4111550472224602E-8</v>
      </c>
      <c r="Y490" s="66">
        <f t="shared" si="111"/>
        <v>-8.397421887529815E-8</v>
      </c>
      <c r="Z490" s="66">
        <f t="shared" si="112"/>
        <v>-8.3974443100953344E-8</v>
      </c>
      <c r="AA490" s="67">
        <f t="shared" si="113"/>
        <v>-8.3837334997481396E-8</v>
      </c>
      <c r="AB490" s="68">
        <f t="shared" si="119"/>
        <v>2.5757921269314307E-4</v>
      </c>
      <c r="AC490" s="69"/>
      <c r="AD490" s="70">
        <f t="shared" si="118"/>
        <v>2.5757921269314306</v>
      </c>
      <c r="AE490" s="70"/>
      <c r="AF490" s="74"/>
      <c r="AG490" s="71">
        <v>4840</v>
      </c>
    </row>
    <row r="491" spans="5:33">
      <c r="E491" s="73">
        <v>0.56949074074074069</v>
      </c>
      <c r="G491" s="58">
        <v>17.440000000000001</v>
      </c>
      <c r="H491" s="58">
        <v>5.98</v>
      </c>
      <c r="I491" s="58">
        <v>8.32</v>
      </c>
      <c r="J491" s="58">
        <v>17.489999999999998</v>
      </c>
      <c r="K491" s="58">
        <v>5.89</v>
      </c>
      <c r="L491" s="58">
        <v>9.6300000000000008</v>
      </c>
      <c r="M491" s="59">
        <f t="shared" si="104"/>
        <v>17.465</v>
      </c>
      <c r="N491" s="59">
        <f t="shared" si="105"/>
        <v>5.9350000000000005</v>
      </c>
      <c r="O491" s="59">
        <f t="shared" si="106"/>
        <v>8.9750000000000014</v>
      </c>
      <c r="P491" s="60">
        <f t="shared" si="114"/>
        <v>0.19060136388058369</v>
      </c>
      <c r="Q491" s="22">
        <f t="shared" si="115"/>
        <v>1.1614486138403406E-6</v>
      </c>
      <c r="R491" s="61">
        <f t="shared" si="116"/>
        <v>4.6053291548842984E-9</v>
      </c>
      <c r="S491" s="22">
        <f t="shared" si="117"/>
        <v>2.1209056624827328E-17</v>
      </c>
      <c r="T491" s="62">
        <v>298</v>
      </c>
      <c r="U491" s="59">
        <f t="shared" si="107"/>
        <v>290.46499999999997</v>
      </c>
      <c r="V491" s="63">
        <f t="shared" si="108"/>
        <v>0.43751774087765266</v>
      </c>
      <c r="W491" s="64">
        <f t="shared" si="109"/>
        <v>2.7385315006638087</v>
      </c>
      <c r="X491" s="65">
        <f t="shared" si="110"/>
        <v>-8.406578119719862E-8</v>
      </c>
      <c r="Y491" s="66">
        <f t="shared" si="111"/>
        <v>-8.3928150321908489E-8</v>
      </c>
      <c r="Z491" s="66">
        <f t="shared" si="112"/>
        <v>-8.3928375648522523E-8</v>
      </c>
      <c r="AA491" s="67">
        <f t="shared" si="113"/>
        <v>-8.3790969362045644E-8</v>
      </c>
      <c r="AB491" s="68">
        <f t="shared" si="119"/>
        <v>2.5673946901077273E-4</v>
      </c>
      <c r="AC491" s="69"/>
      <c r="AD491" s="70">
        <f t="shared" si="118"/>
        <v>2.5673946901077271</v>
      </c>
      <c r="AE491" s="70"/>
      <c r="AF491" s="74"/>
      <c r="AG491" s="71">
        <v>4850</v>
      </c>
    </row>
    <row r="492" spans="5:33">
      <c r="E492" s="73">
        <v>0.56960648148148152</v>
      </c>
      <c r="G492" s="58">
        <v>17.45</v>
      </c>
      <c r="H492" s="58">
        <v>5.98</v>
      </c>
      <c r="I492" s="58">
        <v>8.3000000000000007</v>
      </c>
      <c r="J492" s="58">
        <v>17.489999999999998</v>
      </c>
      <c r="K492" s="58">
        <v>5.89</v>
      </c>
      <c r="L492" s="58">
        <v>9.6</v>
      </c>
      <c r="M492" s="59">
        <f t="shared" si="104"/>
        <v>17.47</v>
      </c>
      <c r="N492" s="59">
        <f t="shared" si="105"/>
        <v>5.9350000000000005</v>
      </c>
      <c r="O492" s="59">
        <f t="shared" si="106"/>
        <v>8.9499999999999993</v>
      </c>
      <c r="P492" s="60">
        <f t="shared" si="114"/>
        <v>0.19008745256368684</v>
      </c>
      <c r="Q492" s="22">
        <f t="shared" si="115"/>
        <v>1.1614486138403406E-6</v>
      </c>
      <c r="R492" s="61">
        <f t="shared" si="116"/>
        <v>4.6072430667358052E-9</v>
      </c>
      <c r="S492" s="22">
        <f t="shared" si="117"/>
        <v>2.1226688675985147E-17</v>
      </c>
      <c r="T492" s="62">
        <v>298</v>
      </c>
      <c r="U492" s="59">
        <f t="shared" si="107"/>
        <v>290.47000000000003</v>
      </c>
      <c r="V492" s="63">
        <f t="shared" si="108"/>
        <v>0.43721989102133124</v>
      </c>
      <c r="W492" s="64">
        <f t="shared" si="109"/>
        <v>2.7366539921800386</v>
      </c>
      <c r="X492" s="65">
        <f t="shared" si="110"/>
        <v>-8.3691896858655033E-8</v>
      </c>
      <c r="Y492" s="66">
        <f t="shared" si="111"/>
        <v>-8.3555040107804142E-8</v>
      </c>
      <c r="Z492" s="66">
        <f t="shared" si="112"/>
        <v>-8.3555263902113485E-8</v>
      </c>
      <c r="AA492" s="67">
        <f t="shared" si="113"/>
        <v>-8.3418630213654924E-8</v>
      </c>
      <c r="AB492" s="68">
        <f t="shared" si="119"/>
        <v>2.5590018600660588E-4</v>
      </c>
      <c r="AC492" s="69"/>
      <c r="AD492" s="70">
        <f t="shared" si="118"/>
        <v>2.5590018600660587</v>
      </c>
      <c r="AE492" s="70"/>
      <c r="AF492" s="74"/>
      <c r="AG492" s="71">
        <v>4860</v>
      </c>
    </row>
    <row r="493" spans="5:33">
      <c r="E493" s="73">
        <v>0.56972222222222224</v>
      </c>
      <c r="G493" s="58">
        <v>17.46</v>
      </c>
      <c r="H493" s="58">
        <v>5.98</v>
      </c>
      <c r="I493" s="58">
        <v>8.3000000000000007</v>
      </c>
      <c r="J493" s="58">
        <v>17.5</v>
      </c>
      <c r="K493" s="58">
        <v>5.89</v>
      </c>
      <c r="L493" s="58">
        <v>9.61</v>
      </c>
      <c r="M493" s="59">
        <f t="shared" si="104"/>
        <v>17.48</v>
      </c>
      <c r="N493" s="59">
        <f t="shared" si="105"/>
        <v>5.9350000000000005</v>
      </c>
      <c r="O493" s="59">
        <f t="shared" si="106"/>
        <v>8.9550000000000001</v>
      </c>
      <c r="P493" s="60">
        <f t="shared" si="114"/>
        <v>0.19022769822552915</v>
      </c>
      <c r="Q493" s="22">
        <f t="shared" si="115"/>
        <v>1.1614486138403406E-6</v>
      </c>
      <c r="R493" s="61">
        <f t="shared" si="116"/>
        <v>4.6110732769561933E-9</v>
      </c>
      <c r="S493" s="22">
        <f t="shared" si="117"/>
        <v>2.1261996765459527E-17</v>
      </c>
      <c r="T493" s="62">
        <v>298</v>
      </c>
      <c r="U493" s="59">
        <f t="shared" si="107"/>
        <v>290.48</v>
      </c>
      <c r="V493" s="63">
        <f t="shared" si="108"/>
        <v>0.43662422206983503</v>
      </c>
      <c r="W493" s="64">
        <f t="shared" si="109"/>
        <v>2.7329030295023458</v>
      </c>
      <c r="X493" s="65">
        <f t="shared" si="110"/>
        <v>-8.3733804515659541E-8</v>
      </c>
      <c r="Y493" s="66">
        <f t="shared" si="111"/>
        <v>-8.3596361901496268E-8</v>
      </c>
      <c r="Z493" s="66">
        <f t="shared" si="112"/>
        <v>-8.3596587502999704E-8</v>
      </c>
      <c r="AA493" s="67">
        <f t="shared" si="113"/>
        <v>-8.3459369749724778E-8</v>
      </c>
      <c r="AB493" s="68">
        <f t="shared" si="119"/>
        <v>2.5506463411478563E-4</v>
      </c>
      <c r="AC493" s="69"/>
      <c r="AD493" s="70">
        <f t="shared" si="118"/>
        <v>2.5506463411478562</v>
      </c>
      <c r="AE493" s="70"/>
      <c r="AF493" s="74"/>
      <c r="AG493" s="71">
        <v>4870</v>
      </c>
    </row>
    <row r="494" spans="5:33">
      <c r="E494" s="73">
        <v>0.56983796296296296</v>
      </c>
      <c r="G494" s="58">
        <v>17.46</v>
      </c>
      <c r="H494" s="58">
        <v>5.98</v>
      </c>
      <c r="I494" s="58">
        <v>8.32</v>
      </c>
      <c r="J494" s="58">
        <v>17.510000000000002</v>
      </c>
      <c r="K494" s="58">
        <v>5.89</v>
      </c>
      <c r="L494" s="58">
        <v>9.59</v>
      </c>
      <c r="M494" s="59">
        <f t="shared" si="104"/>
        <v>17.484999999999999</v>
      </c>
      <c r="N494" s="59">
        <f t="shared" si="105"/>
        <v>5.9350000000000005</v>
      </c>
      <c r="O494" s="59">
        <f t="shared" si="106"/>
        <v>8.9550000000000001</v>
      </c>
      <c r="P494" s="60">
        <f t="shared" si="114"/>
        <v>0.19024472857541752</v>
      </c>
      <c r="Q494" s="22">
        <f t="shared" si="115"/>
        <v>1.1614486138403406E-6</v>
      </c>
      <c r="R494" s="61">
        <f t="shared" si="116"/>
        <v>4.6129895759863228E-9</v>
      </c>
      <c r="S494" s="22">
        <f t="shared" si="117"/>
        <v>2.1279672828158474E-17</v>
      </c>
      <c r="T494" s="62">
        <v>298</v>
      </c>
      <c r="U494" s="59">
        <f t="shared" si="107"/>
        <v>290.48500000000001</v>
      </c>
      <c r="V494" s="63">
        <f t="shared" si="108"/>
        <v>0.43632640297359659</v>
      </c>
      <c r="W494" s="64">
        <f t="shared" si="109"/>
        <v>2.7310295732719498</v>
      </c>
      <c r="X494" s="65">
        <f t="shared" si="110"/>
        <v>-8.3593536499983867E-8</v>
      </c>
      <c r="Y494" s="66">
        <f t="shared" si="111"/>
        <v>-8.3456103546960639E-8</v>
      </c>
      <c r="Z494" s="66">
        <f t="shared" si="112"/>
        <v>-8.3456329495250032E-8</v>
      </c>
      <c r="AA494" s="67">
        <f t="shared" si="113"/>
        <v>-8.3319121747570231E-8</v>
      </c>
      <c r="AB494" s="68">
        <f t="shared" si="119"/>
        <v>2.5422866899299501E-4</v>
      </c>
      <c r="AC494" s="69"/>
      <c r="AD494" s="70">
        <f t="shared" si="118"/>
        <v>2.5422866899299503</v>
      </c>
      <c r="AE494" s="70"/>
      <c r="AF494" s="74"/>
      <c r="AG494" s="71">
        <v>4880</v>
      </c>
    </row>
    <row r="495" spans="5:33">
      <c r="E495" s="73">
        <v>0.56995370370370368</v>
      </c>
      <c r="G495" s="58">
        <v>17.47</v>
      </c>
      <c r="H495" s="58">
        <v>5.97</v>
      </c>
      <c r="I495" s="58">
        <v>8.3000000000000007</v>
      </c>
      <c r="J495" s="58">
        <v>17.510000000000002</v>
      </c>
      <c r="K495" s="58">
        <v>5.89</v>
      </c>
      <c r="L495" s="58">
        <v>9.43</v>
      </c>
      <c r="M495" s="59">
        <f t="shared" si="104"/>
        <v>17.490000000000002</v>
      </c>
      <c r="N495" s="59">
        <f t="shared" si="105"/>
        <v>5.93</v>
      </c>
      <c r="O495" s="59">
        <f t="shared" si="106"/>
        <v>8.8650000000000002</v>
      </c>
      <c r="P495" s="60">
        <f t="shared" si="114"/>
        <v>0.18834958346259092</v>
      </c>
      <c r="Q495" s="22">
        <f t="shared" si="115"/>
        <v>1.1748975549395291E-6</v>
      </c>
      <c r="R495" s="61">
        <f t="shared" si="116"/>
        <v>4.5620802715695076E-9</v>
      </c>
      <c r="S495" s="22">
        <f t="shared" si="117"/>
        <v>2.0812576404243712E-17</v>
      </c>
      <c r="T495" s="62">
        <v>298</v>
      </c>
      <c r="U495" s="59">
        <f t="shared" si="107"/>
        <v>290.49</v>
      </c>
      <c r="V495" s="63">
        <f t="shared" si="108"/>
        <v>0.43602859412965977</v>
      </c>
      <c r="W495" s="64">
        <f t="shared" si="109"/>
        <v>2.7291574657575661</v>
      </c>
      <c r="X495" s="65">
        <f t="shared" si="110"/>
        <v>-8.0733805590403624E-8</v>
      </c>
      <c r="Y495" s="66">
        <f t="shared" si="111"/>
        <v>-8.0605192745843779E-8</v>
      </c>
      <c r="Z495" s="66">
        <f t="shared" si="112"/>
        <v>-8.0605397632305725E-8</v>
      </c>
      <c r="AA495" s="67">
        <f t="shared" si="113"/>
        <v>-8.0476989021419809E-8</v>
      </c>
      <c r="AB495" s="68">
        <f t="shared" si="119"/>
        <v>2.5339410645244174E-4</v>
      </c>
      <c r="AC495" s="69"/>
      <c r="AD495" s="70">
        <f t="shared" si="118"/>
        <v>2.5339410645244174</v>
      </c>
      <c r="AE495" s="70"/>
      <c r="AF495" s="74"/>
      <c r="AG495" s="71">
        <v>4890</v>
      </c>
    </row>
    <row r="496" spans="5:33">
      <c r="E496" s="73">
        <v>0.57006944444444441</v>
      </c>
      <c r="G496" s="58">
        <v>17.47</v>
      </c>
      <c r="H496" s="58">
        <v>5.98</v>
      </c>
      <c r="I496" s="58">
        <v>8.27</v>
      </c>
      <c r="J496" s="58">
        <v>17.510000000000002</v>
      </c>
      <c r="K496" s="58">
        <v>5.89</v>
      </c>
      <c r="L496" s="58">
        <v>9.39</v>
      </c>
      <c r="M496" s="59">
        <f t="shared" si="104"/>
        <v>17.490000000000002</v>
      </c>
      <c r="N496" s="59">
        <f t="shared" si="105"/>
        <v>5.9350000000000005</v>
      </c>
      <c r="O496" s="59">
        <f t="shared" si="106"/>
        <v>8.83</v>
      </c>
      <c r="P496" s="60">
        <f t="shared" si="114"/>
        <v>0.18760595848558126</v>
      </c>
      <c r="Q496" s="22">
        <f t="shared" si="115"/>
        <v>1.1614486138403406E-6</v>
      </c>
      <c r="R496" s="61">
        <f t="shared" si="116"/>
        <v>4.6149066714041391E-9</v>
      </c>
      <c r="S496" s="22">
        <f t="shared" si="117"/>
        <v>2.1297363585770431E-17</v>
      </c>
      <c r="T496" s="62">
        <v>298</v>
      </c>
      <c r="U496" s="59">
        <f t="shared" si="107"/>
        <v>290.49</v>
      </c>
      <c r="V496" s="63">
        <f t="shared" si="108"/>
        <v>0.43602859412965977</v>
      </c>
      <c r="W496" s="64">
        <f t="shared" si="109"/>
        <v>2.7291574657575661</v>
      </c>
      <c r="X496" s="65">
        <f t="shared" si="110"/>
        <v>-8.2026406148290773E-8</v>
      </c>
      <c r="Y496" s="66">
        <f t="shared" si="111"/>
        <v>-8.1893218310991562E-8</v>
      </c>
      <c r="Z496" s="66">
        <f t="shared" si="112"/>
        <v>-8.1893434570618624E-8</v>
      </c>
      <c r="AA496" s="67">
        <f t="shared" si="113"/>
        <v>-8.1760462290656729E-8</v>
      </c>
      <c r="AB496" s="68">
        <f t="shared" si="119"/>
        <v>2.5258805316016154E-4</v>
      </c>
      <c r="AC496" s="69"/>
      <c r="AD496" s="70">
        <f t="shared" si="118"/>
        <v>2.5258805316016155</v>
      </c>
      <c r="AE496" s="70"/>
      <c r="AF496" s="74"/>
      <c r="AG496" s="71">
        <v>4900</v>
      </c>
    </row>
    <row r="497" spans="5:33">
      <c r="E497" s="73">
        <v>0.57018518518518513</v>
      </c>
      <c r="G497" s="58">
        <v>17.47</v>
      </c>
      <c r="H497" s="58">
        <v>5.97</v>
      </c>
      <c r="I497" s="58">
        <v>8.2799999999999994</v>
      </c>
      <c r="J497" s="58">
        <v>17.510000000000002</v>
      </c>
      <c r="K497" s="58">
        <v>5.89</v>
      </c>
      <c r="L497" s="58">
        <v>9.5399999999999991</v>
      </c>
      <c r="M497" s="59">
        <f t="shared" ref="M497:M560" si="120">(G497+J497)/2</f>
        <v>17.490000000000002</v>
      </c>
      <c r="N497" s="59">
        <f t="shared" ref="N497:N560" si="121">(H497+K497)/2</f>
        <v>5.93</v>
      </c>
      <c r="O497" s="59">
        <f t="shared" ref="O497:O560" si="122">(I497+L497)/2</f>
        <v>8.91</v>
      </c>
      <c r="P497" s="60">
        <f t="shared" si="114"/>
        <v>0.18930567271874621</v>
      </c>
      <c r="Q497" s="22">
        <f t="shared" si="115"/>
        <v>1.1748975549395291E-6</v>
      </c>
      <c r="R497" s="61">
        <f t="shared" si="116"/>
        <v>4.5620802715695076E-9</v>
      </c>
      <c r="S497" s="22">
        <f t="shared" si="117"/>
        <v>2.0812576404243712E-17</v>
      </c>
      <c r="T497" s="62">
        <v>298</v>
      </c>
      <c r="U497" s="59">
        <f t="shared" ref="U497:U560" si="123">273+M497</f>
        <v>290.49</v>
      </c>
      <c r="V497" s="63">
        <f t="shared" ref="V497:V560" si="124">((1/U497)-(1/298))*5026</f>
        <v>0.43602859412965977</v>
      </c>
      <c r="W497" s="64">
        <f t="shared" ref="W497:W560" si="125">POWER(10,V497)</f>
        <v>2.7291574657575661</v>
      </c>
      <c r="X497" s="65">
        <f t="shared" si="110"/>
        <v>-8.0623257258518081E-8</v>
      </c>
      <c r="Y497" s="66">
        <f t="shared" si="111"/>
        <v>-8.0494168559655017E-8</v>
      </c>
      <c r="Z497" s="66">
        <f t="shared" si="112"/>
        <v>-8.0494375248056619E-8</v>
      </c>
      <c r="AA497" s="67">
        <f t="shared" si="113"/>
        <v>-8.0365492575723189E-8</v>
      </c>
      <c r="AB497" s="68">
        <f t="shared" si="119"/>
        <v>2.5176911953649127E-4</v>
      </c>
      <c r="AC497" s="69"/>
      <c r="AD497" s="70">
        <f t="shared" si="118"/>
        <v>2.5176911953649128</v>
      </c>
      <c r="AE497" s="70"/>
      <c r="AF497" s="74"/>
      <c r="AG497" s="71">
        <v>4910</v>
      </c>
    </row>
    <row r="498" spans="5:33">
      <c r="E498" s="73">
        <v>0.57030092592592596</v>
      </c>
      <c r="G498" s="58">
        <v>17.47</v>
      </c>
      <c r="H498" s="58">
        <v>5.96</v>
      </c>
      <c r="I498" s="58">
        <v>8.32</v>
      </c>
      <c r="J498" s="58">
        <v>17.52</v>
      </c>
      <c r="K498" s="58">
        <v>5.89</v>
      </c>
      <c r="L498" s="58">
        <v>9.56</v>
      </c>
      <c r="M498" s="59">
        <f t="shared" si="120"/>
        <v>17.494999999999997</v>
      </c>
      <c r="N498" s="59">
        <f t="shared" si="121"/>
        <v>5.9249999999999998</v>
      </c>
      <c r="O498" s="59">
        <f t="shared" si="122"/>
        <v>8.9400000000000013</v>
      </c>
      <c r="P498" s="60">
        <f t="shared" si="114"/>
        <v>0.18996007346931501</v>
      </c>
      <c r="Q498" s="22">
        <f t="shared" si="115"/>
        <v>1.188502227437018E-6</v>
      </c>
      <c r="R498" s="61">
        <f t="shared" si="116"/>
        <v>4.511732806114937E-9</v>
      </c>
      <c r="S498" s="22">
        <f t="shared" si="117"/>
        <v>2.0355732913773763E-17</v>
      </c>
      <c r="T498" s="62">
        <v>298</v>
      </c>
      <c r="U498" s="59">
        <f t="shared" si="123"/>
        <v>290.495</v>
      </c>
      <c r="V498" s="63">
        <f t="shared" si="124"/>
        <v>0.43573079553749494</v>
      </c>
      <c r="W498" s="64">
        <f t="shared" si="125"/>
        <v>2.727286705942972</v>
      </c>
      <c r="X498" s="65">
        <f t="shared" si="110"/>
        <v>-7.8927257055785532E-8</v>
      </c>
      <c r="Y498" s="66">
        <f t="shared" si="111"/>
        <v>-7.8803145479506573E-8</v>
      </c>
      <c r="Z498" s="66">
        <f t="shared" si="112"/>
        <v>-7.880334064254581E-8</v>
      </c>
      <c r="AA498" s="67">
        <f t="shared" si="113"/>
        <v>-7.8679423615525937E-8</v>
      </c>
      <c r="AB498" s="68">
        <f t="shared" si="119"/>
        <v>2.5096417647407516E-4</v>
      </c>
      <c r="AC498" s="69"/>
      <c r="AD498" s="70">
        <f t="shared" si="118"/>
        <v>2.5096417647407514</v>
      </c>
      <c r="AE498" s="70"/>
      <c r="AF498" s="74"/>
      <c r="AG498" s="71">
        <v>4920</v>
      </c>
    </row>
    <row r="499" spans="5:33">
      <c r="E499" s="73">
        <v>0.57041666666666668</v>
      </c>
      <c r="G499" s="58">
        <v>17.47</v>
      </c>
      <c r="H499" s="58">
        <v>5.96</v>
      </c>
      <c r="I499" s="58">
        <v>8.35</v>
      </c>
      <c r="J499" s="58">
        <v>17.52</v>
      </c>
      <c r="K499" s="58">
        <v>5.89</v>
      </c>
      <c r="L499" s="58">
        <v>9.56</v>
      </c>
      <c r="M499" s="59">
        <f t="shared" si="120"/>
        <v>17.494999999999997</v>
      </c>
      <c r="N499" s="59">
        <f t="shared" si="121"/>
        <v>5.9249999999999998</v>
      </c>
      <c r="O499" s="59">
        <f t="shared" si="122"/>
        <v>8.9550000000000001</v>
      </c>
      <c r="P499" s="60">
        <f t="shared" si="114"/>
        <v>0.19027879842480039</v>
      </c>
      <c r="Q499" s="22">
        <f t="shared" si="115"/>
        <v>1.188502227437018E-6</v>
      </c>
      <c r="R499" s="61">
        <f t="shared" si="116"/>
        <v>4.511732806114937E-9</v>
      </c>
      <c r="S499" s="22">
        <f t="shared" si="117"/>
        <v>2.0355732913773763E-17</v>
      </c>
      <c r="T499" s="62">
        <v>298</v>
      </c>
      <c r="U499" s="59">
        <f t="shared" si="123"/>
        <v>290.495</v>
      </c>
      <c r="V499" s="63">
        <f t="shared" si="124"/>
        <v>0.43573079553749494</v>
      </c>
      <c r="W499" s="64">
        <f t="shared" si="125"/>
        <v>2.727286705942972</v>
      </c>
      <c r="X499" s="65">
        <f t="shared" si="110"/>
        <v>-7.881143627651557E-8</v>
      </c>
      <c r="Y499" s="66">
        <f t="shared" si="111"/>
        <v>-7.8687298890839457E-8</v>
      </c>
      <c r="Z499" s="66">
        <f t="shared" si="112"/>
        <v>-7.8687494421986335E-8</v>
      </c>
      <c r="AA499" s="67">
        <f t="shared" si="113"/>
        <v>-7.8563551951487476E-8</v>
      </c>
      <c r="AB499" s="68">
        <f t="shared" si="119"/>
        <v>2.5017614371921612E-4</v>
      </c>
      <c r="AC499" s="69"/>
      <c r="AD499" s="70">
        <f t="shared" si="118"/>
        <v>2.5017614371921613</v>
      </c>
      <c r="AE499" s="70"/>
      <c r="AF499" s="74"/>
      <c r="AG499" s="71">
        <v>4930</v>
      </c>
    </row>
    <row r="500" spans="5:33">
      <c r="E500" s="73">
        <v>0.5705324074074074</v>
      </c>
      <c r="G500" s="58">
        <v>17.47</v>
      </c>
      <c r="H500" s="58">
        <v>5.96</v>
      </c>
      <c r="I500" s="58">
        <v>8.2799999999999994</v>
      </c>
      <c r="J500" s="58">
        <v>17.52</v>
      </c>
      <c r="K500" s="58">
        <v>5.89</v>
      </c>
      <c r="L500" s="58">
        <v>9.6</v>
      </c>
      <c r="M500" s="59">
        <f t="shared" si="120"/>
        <v>17.494999999999997</v>
      </c>
      <c r="N500" s="59">
        <f t="shared" si="121"/>
        <v>5.9249999999999998</v>
      </c>
      <c r="O500" s="59">
        <f t="shared" si="122"/>
        <v>8.94</v>
      </c>
      <c r="P500" s="60">
        <f t="shared" si="114"/>
        <v>0.18996007346931498</v>
      </c>
      <c r="Q500" s="22">
        <f t="shared" si="115"/>
        <v>1.188502227437018E-6</v>
      </c>
      <c r="R500" s="61">
        <f t="shared" si="116"/>
        <v>4.511732806114937E-9</v>
      </c>
      <c r="S500" s="22">
        <f t="shared" si="117"/>
        <v>2.0355732913773763E-17</v>
      </c>
      <c r="T500" s="62">
        <v>298</v>
      </c>
      <c r="U500" s="59">
        <f t="shared" si="123"/>
        <v>290.495</v>
      </c>
      <c r="V500" s="63">
        <f t="shared" si="124"/>
        <v>0.43573079553749494</v>
      </c>
      <c r="W500" s="64">
        <f t="shared" si="125"/>
        <v>2.727286705942972</v>
      </c>
      <c r="X500" s="65">
        <f t="shared" si="110"/>
        <v>-7.84319549173399E-8</v>
      </c>
      <c r="Y500" s="66">
        <f t="shared" si="111"/>
        <v>-7.8308622194038104E-8</v>
      </c>
      <c r="Z500" s="66">
        <f t="shared" si="112"/>
        <v>-7.8308816132346196E-8</v>
      </c>
      <c r="AA500" s="67">
        <f t="shared" si="113"/>
        <v>-7.8185676737424037E-8</v>
      </c>
      <c r="AB500" s="68">
        <f t="shared" si="119"/>
        <v>2.4938926942779337E-4</v>
      </c>
      <c r="AC500" s="69"/>
      <c r="AD500" s="70">
        <f t="shared" si="118"/>
        <v>2.4938926942779336</v>
      </c>
      <c r="AE500" s="70"/>
      <c r="AF500" s="74"/>
      <c r="AG500" s="71">
        <v>4940</v>
      </c>
    </row>
    <row r="501" spans="5:33">
      <c r="E501" s="73">
        <v>0.57064814814814813</v>
      </c>
      <c r="G501" s="58">
        <v>17.48</v>
      </c>
      <c r="H501" s="58">
        <v>5.96</v>
      </c>
      <c r="I501" s="58">
        <v>8.3000000000000007</v>
      </c>
      <c r="J501" s="58">
        <v>17.52</v>
      </c>
      <c r="K501" s="58">
        <v>5.89</v>
      </c>
      <c r="L501" s="58">
        <v>9.59</v>
      </c>
      <c r="M501" s="59">
        <f t="shared" si="120"/>
        <v>17.5</v>
      </c>
      <c r="N501" s="59">
        <f t="shared" si="121"/>
        <v>5.9249999999999998</v>
      </c>
      <c r="O501" s="59">
        <f t="shared" si="122"/>
        <v>8.9450000000000003</v>
      </c>
      <c r="P501" s="60">
        <f t="shared" si="114"/>
        <v>0.19008333559435814</v>
      </c>
      <c r="Q501" s="22">
        <f t="shared" si="115"/>
        <v>1.188502227437018E-6</v>
      </c>
      <c r="R501" s="61">
        <f t="shared" si="116"/>
        <v>4.513607820603163E-9</v>
      </c>
      <c r="S501" s="22">
        <f t="shared" si="117"/>
        <v>2.0372655558210036E-17</v>
      </c>
      <c r="T501" s="62">
        <v>298</v>
      </c>
      <c r="U501" s="59">
        <f t="shared" si="123"/>
        <v>290.5</v>
      </c>
      <c r="V501" s="63">
        <f t="shared" si="124"/>
        <v>0.43543300719657246</v>
      </c>
      <c r="W501" s="64">
        <f t="shared" si="125"/>
        <v>2.7254172928127427</v>
      </c>
      <c r="X501" s="65">
        <f t="shared" si="110"/>
        <v>-7.8355160269196958E-8</v>
      </c>
      <c r="Y501" s="66">
        <f t="shared" si="111"/>
        <v>-7.8231681217036102E-8</v>
      </c>
      <c r="Z501" s="66">
        <f t="shared" si="112"/>
        <v>-7.8231875806342945E-8</v>
      </c>
      <c r="AA501" s="67">
        <f t="shared" si="113"/>
        <v>-7.8108590730186562E-8</v>
      </c>
      <c r="AB501" s="68">
        <f t="shared" si="119"/>
        <v>2.4860618191394746E-4</v>
      </c>
      <c r="AC501" s="69"/>
      <c r="AD501" s="70">
        <f t="shared" si="118"/>
        <v>2.4860618191394748</v>
      </c>
      <c r="AE501" s="70"/>
      <c r="AF501" s="74"/>
      <c r="AG501" s="71">
        <v>4950</v>
      </c>
    </row>
    <row r="502" spans="5:33">
      <c r="E502" s="73">
        <v>0.57076388888888885</v>
      </c>
      <c r="G502" s="58">
        <v>17.48</v>
      </c>
      <c r="H502" s="58">
        <v>5.96</v>
      </c>
      <c r="I502" s="58">
        <v>8.32</v>
      </c>
      <c r="J502" s="58">
        <v>17.52</v>
      </c>
      <c r="K502" s="58">
        <v>5.89</v>
      </c>
      <c r="L502" s="58">
        <v>9.65</v>
      </c>
      <c r="M502" s="59">
        <f t="shared" si="120"/>
        <v>17.5</v>
      </c>
      <c r="N502" s="59">
        <f t="shared" si="121"/>
        <v>5.9249999999999998</v>
      </c>
      <c r="O502" s="59">
        <f t="shared" si="122"/>
        <v>8.9849999999999994</v>
      </c>
      <c r="P502" s="60">
        <f t="shared" si="114"/>
        <v>0.19093334492066047</v>
      </c>
      <c r="Q502" s="22">
        <f t="shared" si="115"/>
        <v>1.188502227437018E-6</v>
      </c>
      <c r="R502" s="61">
        <f t="shared" si="116"/>
        <v>4.513607820603163E-9</v>
      </c>
      <c r="S502" s="22">
        <f t="shared" si="117"/>
        <v>2.0372655558210036E-17</v>
      </c>
      <c r="T502" s="62">
        <v>298</v>
      </c>
      <c r="U502" s="59">
        <f t="shared" si="123"/>
        <v>290.5</v>
      </c>
      <c r="V502" s="63">
        <f t="shared" si="124"/>
        <v>0.43543300719657246</v>
      </c>
      <c r="W502" s="64">
        <f t="shared" si="125"/>
        <v>2.7254172928127427</v>
      </c>
      <c r="X502" s="65">
        <f t="shared" si="110"/>
        <v>-7.8457874740129839E-8</v>
      </c>
      <c r="Y502" s="66">
        <f t="shared" si="111"/>
        <v>-7.8333680927350606E-8</v>
      </c>
      <c r="Z502" s="66">
        <f t="shared" si="112"/>
        <v>-7.8333877518236921E-8</v>
      </c>
      <c r="AA502" s="67">
        <f t="shared" si="113"/>
        <v>-7.8209879673962313E-8</v>
      </c>
      <c r="AB502" s="68">
        <f t="shared" si="119"/>
        <v>2.4782386380553723E-4</v>
      </c>
      <c r="AC502" s="69"/>
      <c r="AD502" s="70">
        <f t="shared" si="118"/>
        <v>2.4782386380553723</v>
      </c>
      <c r="AE502" s="70"/>
      <c r="AF502" s="74"/>
      <c r="AG502" s="71">
        <v>4960</v>
      </c>
    </row>
    <row r="503" spans="5:33">
      <c r="E503" s="73">
        <v>0.57087962962962957</v>
      </c>
      <c r="G503" s="58">
        <v>17.48</v>
      </c>
      <c r="H503" s="58">
        <v>5.97</v>
      </c>
      <c r="I503" s="58">
        <v>8.27</v>
      </c>
      <c r="J503" s="58">
        <v>17.52</v>
      </c>
      <c r="K503" s="58">
        <v>5.89</v>
      </c>
      <c r="L503" s="58">
        <v>9.68</v>
      </c>
      <c r="M503" s="59">
        <f t="shared" si="120"/>
        <v>17.5</v>
      </c>
      <c r="N503" s="59">
        <f t="shared" si="121"/>
        <v>5.93</v>
      </c>
      <c r="O503" s="59">
        <f t="shared" si="122"/>
        <v>8.9749999999999996</v>
      </c>
      <c r="P503" s="60">
        <f t="shared" si="114"/>
        <v>0.19072084258908489</v>
      </c>
      <c r="Q503" s="22">
        <f t="shared" si="115"/>
        <v>1.1748975549395291E-6</v>
      </c>
      <c r="R503" s="61">
        <f t="shared" si="116"/>
        <v>4.5658729359089578E-9</v>
      </c>
      <c r="S503" s="22">
        <f t="shared" si="117"/>
        <v>2.0847195666865885E-17</v>
      </c>
      <c r="T503" s="62">
        <v>298</v>
      </c>
      <c r="U503" s="59">
        <f t="shared" si="123"/>
        <v>290.5</v>
      </c>
      <c r="V503" s="63">
        <f t="shared" si="124"/>
        <v>0.43543300719657246</v>
      </c>
      <c r="W503" s="64">
        <f t="shared" si="125"/>
        <v>2.7254172928127427</v>
      </c>
      <c r="X503" s="65">
        <f t="shared" si="110"/>
        <v>-7.9942549531528972E-8</v>
      </c>
      <c r="Y503" s="66">
        <f t="shared" si="111"/>
        <v>-7.981320210547738E-8</v>
      </c>
      <c r="Z503" s="66">
        <f t="shared" si="112"/>
        <v>-7.9813411390229042E-8</v>
      </c>
      <c r="AA503" s="67">
        <f t="shared" si="113"/>
        <v>-7.9684272571681682E-8</v>
      </c>
      <c r="AB503" s="68">
        <f t="shared" si="119"/>
        <v>2.4704052568669515E-4</v>
      </c>
      <c r="AC503" s="69"/>
      <c r="AD503" s="70">
        <f t="shared" si="118"/>
        <v>2.4704052568669517</v>
      </c>
      <c r="AE503" s="70"/>
      <c r="AF503" s="74"/>
      <c r="AG503" s="71">
        <v>4970</v>
      </c>
    </row>
    <row r="504" spans="5:33">
      <c r="E504" s="73">
        <v>0.5709953703703704</v>
      </c>
      <c r="G504" s="58">
        <v>17.48</v>
      </c>
      <c r="H504" s="58">
        <v>5.97</v>
      </c>
      <c r="I504" s="58">
        <v>8.3000000000000007</v>
      </c>
      <c r="J504" s="58">
        <v>17.53</v>
      </c>
      <c r="K504" s="58">
        <v>5.9</v>
      </c>
      <c r="L504" s="58">
        <v>9.67</v>
      </c>
      <c r="M504" s="59">
        <f t="shared" si="120"/>
        <v>17.505000000000003</v>
      </c>
      <c r="N504" s="59">
        <f t="shared" si="121"/>
        <v>5.9350000000000005</v>
      </c>
      <c r="O504" s="59">
        <f t="shared" si="122"/>
        <v>8.9849999999999994</v>
      </c>
      <c r="P504" s="60">
        <f t="shared" si="114"/>
        <v>0.1909504445678285</v>
      </c>
      <c r="Q504" s="22">
        <f t="shared" si="115"/>
        <v>1.1614486138403406E-6</v>
      </c>
      <c r="R504" s="61">
        <f t="shared" si="116"/>
        <v>4.6206627392940591E-9</v>
      </c>
      <c r="S504" s="22">
        <f t="shared" si="117"/>
        <v>2.1350524150300477E-17</v>
      </c>
      <c r="T504" s="62">
        <v>298</v>
      </c>
      <c r="U504" s="59">
        <f t="shared" si="123"/>
        <v>290.505</v>
      </c>
      <c r="V504" s="63">
        <f t="shared" si="124"/>
        <v>0.43513522910636265</v>
      </c>
      <c r="W504" s="64">
        <f t="shared" si="125"/>
        <v>2.7235492253522522</v>
      </c>
      <c r="X504" s="65">
        <f t="shared" si="110"/>
        <v>-8.1762433232497174E-8</v>
      </c>
      <c r="Y504" s="66">
        <f t="shared" si="111"/>
        <v>-8.1626691059380078E-8</v>
      </c>
      <c r="Z504" s="66">
        <f t="shared" si="112"/>
        <v>-8.1626916418837153E-8</v>
      </c>
      <c r="AA504" s="67">
        <f t="shared" si="113"/>
        <v>-8.1491398856892569E-8</v>
      </c>
      <c r="AB504" s="68">
        <f t="shared" si="119"/>
        <v>2.4624239227153744E-4</v>
      </c>
      <c r="AC504" s="69"/>
      <c r="AD504" s="70">
        <f t="shared" si="118"/>
        <v>2.4624239227153746</v>
      </c>
      <c r="AE504" s="70"/>
      <c r="AF504" s="74"/>
      <c r="AG504" s="71">
        <v>4980</v>
      </c>
    </row>
    <row r="505" spans="5:33">
      <c r="E505" s="73">
        <v>0.57111111111111112</v>
      </c>
      <c r="G505" s="58">
        <v>17.48</v>
      </c>
      <c r="H505" s="58">
        <v>5.97</v>
      </c>
      <c r="I505" s="58">
        <v>8.25</v>
      </c>
      <c r="J505" s="58">
        <v>17.53</v>
      </c>
      <c r="K505" s="58">
        <v>5.9</v>
      </c>
      <c r="L505" s="58">
        <v>9.65</v>
      </c>
      <c r="M505" s="59">
        <f t="shared" si="120"/>
        <v>17.505000000000003</v>
      </c>
      <c r="N505" s="59">
        <f t="shared" si="121"/>
        <v>5.9350000000000005</v>
      </c>
      <c r="O505" s="59">
        <f t="shared" si="122"/>
        <v>8.9499999999999993</v>
      </c>
      <c r="P505" s="60">
        <f t="shared" si="114"/>
        <v>0.19020661979767001</v>
      </c>
      <c r="Q505" s="22">
        <f t="shared" si="115"/>
        <v>1.1614486138403406E-6</v>
      </c>
      <c r="R505" s="61">
        <f t="shared" si="116"/>
        <v>4.6206627392940591E-9</v>
      </c>
      <c r="S505" s="22">
        <f t="shared" si="117"/>
        <v>2.1350524150300477E-17</v>
      </c>
      <c r="T505" s="62">
        <v>298</v>
      </c>
      <c r="U505" s="59">
        <f t="shared" si="123"/>
        <v>290.505</v>
      </c>
      <c r="V505" s="63">
        <f t="shared" si="124"/>
        <v>0.43513522910636265</v>
      </c>
      <c r="W505" s="64">
        <f t="shared" si="125"/>
        <v>2.7235492253522522</v>
      </c>
      <c r="X505" s="65">
        <f t="shared" si="110"/>
        <v>-8.1173959043436504E-8</v>
      </c>
      <c r="Y505" s="66">
        <f t="shared" si="111"/>
        <v>-8.1039718818248649E-8</v>
      </c>
      <c r="Z505" s="66">
        <f t="shared" si="112"/>
        <v>-8.1039940816020712E-8</v>
      </c>
      <c r="AA505" s="67">
        <f t="shared" si="113"/>
        <v>-8.0905921854353894E-8</v>
      </c>
      <c r="AB505" s="68">
        <f t="shared" si="119"/>
        <v>2.4542612385979441E-4</v>
      </c>
      <c r="AC505" s="69"/>
      <c r="AD505" s="70">
        <f t="shared" si="118"/>
        <v>2.4542612385979443</v>
      </c>
      <c r="AE505" s="70"/>
      <c r="AF505" s="74"/>
      <c r="AG505" s="71">
        <v>4990</v>
      </c>
    </row>
    <row r="506" spans="5:33">
      <c r="E506" s="73">
        <v>0.57122685185185185</v>
      </c>
      <c r="G506" s="58">
        <v>17.489999999999998</v>
      </c>
      <c r="H506" s="58">
        <v>5.97</v>
      </c>
      <c r="I506" s="58">
        <v>8</v>
      </c>
      <c r="J506" s="58">
        <v>17.53</v>
      </c>
      <c r="K506" s="58">
        <v>5.9</v>
      </c>
      <c r="L506" s="58">
        <v>9.69</v>
      </c>
      <c r="M506" s="59">
        <f t="shared" si="120"/>
        <v>17.509999999999998</v>
      </c>
      <c r="N506" s="59">
        <f t="shared" si="121"/>
        <v>5.9350000000000005</v>
      </c>
      <c r="O506" s="59">
        <f t="shared" si="122"/>
        <v>8.8449999999999989</v>
      </c>
      <c r="P506" s="60">
        <f t="shared" si="114"/>
        <v>0.18799198171116061</v>
      </c>
      <c r="Q506" s="22">
        <f t="shared" si="115"/>
        <v>1.1614486138403406E-6</v>
      </c>
      <c r="R506" s="61">
        <f t="shared" si="116"/>
        <v>4.6225830235736661E-9</v>
      </c>
      <c r="S506" s="22">
        <f t="shared" si="117"/>
        <v>2.1368273809831456E-17</v>
      </c>
      <c r="T506" s="62">
        <v>298</v>
      </c>
      <c r="U506" s="59">
        <f t="shared" si="123"/>
        <v>290.51</v>
      </c>
      <c r="V506" s="63">
        <f t="shared" si="124"/>
        <v>0.43483746126633588</v>
      </c>
      <c r="W506" s="64">
        <f t="shared" si="125"/>
        <v>2.7216825025476727</v>
      </c>
      <c r="X506" s="65">
        <f t="shared" si="110"/>
        <v>-8.0085276037935152E-8</v>
      </c>
      <c r="Y506" s="66">
        <f t="shared" si="111"/>
        <v>-7.9954179571569075E-8</v>
      </c>
      <c r="Z506" s="66">
        <f t="shared" si="112"/>
        <v>-7.9954394171359995E-8</v>
      </c>
      <c r="AA506" s="67">
        <f t="shared" si="113"/>
        <v>-7.9823511602201899E-8</v>
      </c>
      <c r="AB506" s="68">
        <f t="shared" si="119"/>
        <v>2.4461572519285054E-4</v>
      </c>
      <c r="AC506" s="69"/>
      <c r="AD506" s="70">
        <f t="shared" si="118"/>
        <v>2.4461572519285055</v>
      </c>
      <c r="AE506" s="70"/>
      <c r="AF506" s="74"/>
      <c r="AG506" s="71">
        <v>5000</v>
      </c>
    </row>
    <row r="507" spans="5:33">
      <c r="E507" s="73">
        <v>0.57134259259259257</v>
      </c>
      <c r="G507" s="58">
        <v>17.489999999999998</v>
      </c>
      <c r="H507" s="58">
        <v>5.97</v>
      </c>
      <c r="I507" s="58">
        <v>7.88</v>
      </c>
      <c r="J507" s="58">
        <v>17.53</v>
      </c>
      <c r="K507" s="58">
        <v>5.9</v>
      </c>
      <c r="L507" s="58">
        <v>9.73</v>
      </c>
      <c r="M507" s="59">
        <f t="shared" si="120"/>
        <v>17.509999999999998</v>
      </c>
      <c r="N507" s="59">
        <f t="shared" si="121"/>
        <v>5.9350000000000005</v>
      </c>
      <c r="O507" s="59">
        <f t="shared" si="122"/>
        <v>8.8049999999999997</v>
      </c>
      <c r="P507" s="60">
        <f t="shared" si="114"/>
        <v>0.18714182012060707</v>
      </c>
      <c r="Q507" s="22">
        <f t="shared" si="115"/>
        <v>1.1614486138403406E-6</v>
      </c>
      <c r="R507" s="61">
        <f t="shared" si="116"/>
        <v>4.6225830235736661E-9</v>
      </c>
      <c r="S507" s="22">
        <f t="shared" si="117"/>
        <v>2.1368273809831456E-17</v>
      </c>
      <c r="T507" s="62">
        <v>298</v>
      </c>
      <c r="U507" s="59">
        <f t="shared" si="123"/>
        <v>290.51</v>
      </c>
      <c r="V507" s="63">
        <f t="shared" si="124"/>
        <v>0.43483746126633588</v>
      </c>
      <c r="W507" s="64">
        <f t="shared" si="125"/>
        <v>2.7216825025476727</v>
      </c>
      <c r="X507" s="65">
        <f t="shared" si="110"/>
        <v>-7.9462523654363397E-8</v>
      </c>
      <c r="Y507" s="66">
        <f t="shared" si="111"/>
        <v>-7.9333034860499055E-8</v>
      </c>
      <c r="Z507" s="66">
        <f t="shared" si="112"/>
        <v>-7.9333245870003477E-8</v>
      </c>
      <c r="AA507" s="67">
        <f t="shared" si="113"/>
        <v>-7.9203967397939068E-8</v>
      </c>
      <c r="AB507" s="68">
        <f t="shared" si="119"/>
        <v>2.4381618196764055E-4</v>
      </c>
      <c r="AC507" s="69"/>
      <c r="AD507" s="70">
        <f t="shared" si="118"/>
        <v>2.4381618196764054</v>
      </c>
      <c r="AE507" s="70"/>
      <c r="AF507" s="74"/>
      <c r="AG507" s="71">
        <v>5010</v>
      </c>
    </row>
    <row r="508" spans="5:33">
      <c r="E508" s="73">
        <v>0.57145833333333329</v>
      </c>
      <c r="G508" s="58">
        <v>17.489999999999998</v>
      </c>
      <c r="H508" s="58">
        <v>5.97</v>
      </c>
      <c r="I508" s="58">
        <v>7.92</v>
      </c>
      <c r="J508" s="58">
        <v>17.54</v>
      </c>
      <c r="K508" s="58">
        <v>5.9</v>
      </c>
      <c r="L508" s="58">
        <v>9.73</v>
      </c>
      <c r="M508" s="59">
        <f t="shared" si="120"/>
        <v>17.515000000000001</v>
      </c>
      <c r="N508" s="59">
        <f t="shared" si="121"/>
        <v>5.9350000000000005</v>
      </c>
      <c r="O508" s="59">
        <f t="shared" si="122"/>
        <v>8.8249999999999993</v>
      </c>
      <c r="P508" s="60">
        <f t="shared" si="114"/>
        <v>0.18758370207974204</v>
      </c>
      <c r="Q508" s="22">
        <f t="shared" si="115"/>
        <v>1.1614486138403406E-6</v>
      </c>
      <c r="R508" s="61">
        <f t="shared" si="116"/>
        <v>4.6245041058971774E-9</v>
      </c>
      <c r="S508" s="22">
        <f t="shared" si="117"/>
        <v>2.1386038225459852E-17</v>
      </c>
      <c r="T508" s="62">
        <v>298</v>
      </c>
      <c r="U508" s="59">
        <f t="shared" si="123"/>
        <v>290.51499999999999</v>
      </c>
      <c r="V508" s="63">
        <f t="shared" si="124"/>
        <v>0.43453970367596456</v>
      </c>
      <c r="W508" s="64">
        <f t="shared" si="125"/>
        <v>2.7198171233859858</v>
      </c>
      <c r="X508" s="65">
        <f t="shared" si="110"/>
        <v>-7.95114818619472E-8</v>
      </c>
      <c r="Y508" s="66">
        <f t="shared" si="111"/>
        <v>-7.9381410229951889E-8</v>
      </c>
      <c r="Z508" s="66">
        <f t="shared" si="112"/>
        <v>-7.9381623012169678E-8</v>
      </c>
      <c r="AA508" s="67">
        <f t="shared" si="113"/>
        <v>-7.9251763466217735E-8</v>
      </c>
      <c r="AB508" s="68">
        <f t="shared" si="119"/>
        <v>2.4302285021345172E-4</v>
      </c>
      <c r="AC508" s="69"/>
      <c r="AD508" s="70">
        <f t="shared" si="118"/>
        <v>2.4302285021345171</v>
      </c>
      <c r="AE508" s="70"/>
      <c r="AF508" s="74"/>
      <c r="AG508" s="71">
        <v>5020</v>
      </c>
    </row>
    <row r="509" spans="5:33">
      <c r="E509" s="73">
        <v>0.57157407407407401</v>
      </c>
      <c r="G509" s="58">
        <v>17.489999999999998</v>
      </c>
      <c r="H509" s="58">
        <v>5.97</v>
      </c>
      <c r="I509" s="58">
        <v>7.93</v>
      </c>
      <c r="J509" s="58">
        <v>17.54</v>
      </c>
      <c r="K509" s="58">
        <v>5.9</v>
      </c>
      <c r="L509" s="58">
        <v>9.76</v>
      </c>
      <c r="M509" s="59">
        <f t="shared" si="120"/>
        <v>17.515000000000001</v>
      </c>
      <c r="N509" s="59">
        <f t="shared" si="121"/>
        <v>5.9350000000000005</v>
      </c>
      <c r="O509" s="59">
        <f t="shared" si="122"/>
        <v>8.8449999999999989</v>
      </c>
      <c r="P509" s="60">
        <f t="shared" si="114"/>
        <v>0.18800882095131083</v>
      </c>
      <c r="Q509" s="22">
        <f t="shared" si="115"/>
        <v>1.1614486138403406E-6</v>
      </c>
      <c r="R509" s="61">
        <f t="shared" si="116"/>
        <v>4.6245041058971774E-9</v>
      </c>
      <c r="S509" s="22">
        <f t="shared" si="117"/>
        <v>2.1386038225459852E-17</v>
      </c>
      <c r="T509" s="62">
        <v>298</v>
      </c>
      <c r="U509" s="59">
        <f t="shared" si="123"/>
        <v>290.51499999999999</v>
      </c>
      <c r="V509" s="63">
        <f t="shared" si="124"/>
        <v>0.43453970367596456</v>
      </c>
      <c r="W509" s="64">
        <f t="shared" si="125"/>
        <v>2.7198171233859858</v>
      </c>
      <c r="X509" s="65">
        <f t="shared" si="110"/>
        <v>-7.9431371095139694E-8</v>
      </c>
      <c r="Y509" s="66">
        <f t="shared" si="111"/>
        <v>-7.9301136032236718E-8</v>
      </c>
      <c r="Z509" s="66">
        <f t="shared" si="112"/>
        <v>-7.9301349564640552E-8</v>
      </c>
      <c r="AA509" s="67">
        <f t="shared" si="113"/>
        <v>-7.9171327333929249E-8</v>
      </c>
      <c r="AB509" s="68">
        <f t="shared" si="119"/>
        <v>2.4222903469376438E-4</v>
      </c>
      <c r="AC509" s="69"/>
      <c r="AD509" s="70">
        <f t="shared" si="118"/>
        <v>2.4222903469376438</v>
      </c>
      <c r="AE509" s="70"/>
      <c r="AF509" s="74"/>
      <c r="AG509" s="71">
        <v>5030</v>
      </c>
    </row>
    <row r="510" spans="5:33">
      <c r="E510" s="73">
        <v>0.57168981481481485</v>
      </c>
      <c r="G510" s="58">
        <v>17.5</v>
      </c>
      <c r="H510" s="58">
        <v>5.97</v>
      </c>
      <c r="I510" s="58">
        <v>7.88</v>
      </c>
      <c r="J510" s="58">
        <v>17.54</v>
      </c>
      <c r="K510" s="58">
        <v>5.9</v>
      </c>
      <c r="L510" s="58">
        <v>9.74</v>
      </c>
      <c r="M510" s="59">
        <f t="shared" si="120"/>
        <v>17.52</v>
      </c>
      <c r="N510" s="59">
        <f t="shared" si="121"/>
        <v>5.9350000000000005</v>
      </c>
      <c r="O510" s="59">
        <f t="shared" si="122"/>
        <v>8.81</v>
      </c>
      <c r="P510" s="60">
        <f t="shared" si="114"/>
        <v>0.18728163853776103</v>
      </c>
      <c r="Q510" s="22">
        <f t="shared" si="115"/>
        <v>1.1614486138403406E-6</v>
      </c>
      <c r="R510" s="61">
        <f t="shared" si="116"/>
        <v>4.6264259865962426E-9</v>
      </c>
      <c r="S510" s="22">
        <f t="shared" si="117"/>
        <v>2.1403817409453017E-17</v>
      </c>
      <c r="T510" s="62">
        <v>298</v>
      </c>
      <c r="U510" s="59">
        <f t="shared" si="123"/>
        <v>290.52</v>
      </c>
      <c r="V510" s="63">
        <f t="shared" si="124"/>
        <v>0.43424195633471918</v>
      </c>
      <c r="W510" s="64">
        <f t="shared" si="125"/>
        <v>2.7179530868549562</v>
      </c>
      <c r="X510" s="65">
        <f t="shared" si="110"/>
        <v>-7.8984804573703005E-8</v>
      </c>
      <c r="Y510" s="66">
        <f t="shared" si="111"/>
        <v>-7.8855606798984767E-8</v>
      </c>
      <c r="Z510" s="66">
        <f t="shared" si="112"/>
        <v>-7.8855818131595942E-8</v>
      </c>
      <c r="AA510" s="67">
        <f t="shared" si="113"/>
        <v>-7.8726830998122879E-8</v>
      </c>
      <c r="AB510" s="68">
        <f t="shared" si="119"/>
        <v>2.4143602191105967E-4</v>
      </c>
      <c r="AC510" s="69"/>
      <c r="AD510" s="70">
        <f t="shared" si="118"/>
        <v>2.4143602191105966</v>
      </c>
      <c r="AE510" s="70"/>
      <c r="AF510" s="74"/>
      <c r="AG510" s="71">
        <v>5040</v>
      </c>
    </row>
    <row r="511" spans="5:33">
      <c r="E511" s="73">
        <v>0.57180555555555557</v>
      </c>
      <c r="G511" s="58">
        <v>17.5</v>
      </c>
      <c r="H511" s="58">
        <v>5.97</v>
      </c>
      <c r="I511" s="58">
        <v>7.98</v>
      </c>
      <c r="J511" s="58">
        <v>17.54</v>
      </c>
      <c r="K511" s="58">
        <v>5.9</v>
      </c>
      <c r="L511" s="58">
        <v>9.75</v>
      </c>
      <c r="M511" s="59">
        <f t="shared" si="120"/>
        <v>17.52</v>
      </c>
      <c r="N511" s="59">
        <f t="shared" si="121"/>
        <v>5.9350000000000005</v>
      </c>
      <c r="O511" s="59">
        <f t="shared" si="122"/>
        <v>8.8650000000000002</v>
      </c>
      <c r="P511" s="60">
        <f t="shared" si="114"/>
        <v>0.18845082016313863</v>
      </c>
      <c r="Q511" s="22">
        <f t="shared" si="115"/>
        <v>1.1614486138403406E-6</v>
      </c>
      <c r="R511" s="61">
        <f t="shared" si="116"/>
        <v>4.6264259865962426E-9</v>
      </c>
      <c r="S511" s="22">
        <f t="shared" si="117"/>
        <v>2.1403817409453017E-17</v>
      </c>
      <c r="T511" s="62">
        <v>298</v>
      </c>
      <c r="U511" s="59">
        <f t="shared" si="123"/>
        <v>290.52</v>
      </c>
      <c r="V511" s="63">
        <f t="shared" si="124"/>
        <v>0.43424195633471918</v>
      </c>
      <c r="W511" s="64">
        <f t="shared" si="125"/>
        <v>2.7179530868549562</v>
      </c>
      <c r="X511" s="65">
        <f t="shared" si="110"/>
        <v>-7.921831541937429E-8</v>
      </c>
      <c r="Y511" s="66">
        <f t="shared" si="111"/>
        <v>-7.908792672999815E-8</v>
      </c>
      <c r="Z511" s="66">
        <f t="shared" si="112"/>
        <v>-7.9088141342114379E-8</v>
      </c>
      <c r="AA511" s="67">
        <f t="shared" si="113"/>
        <v>-7.8957966558376633E-8</v>
      </c>
      <c r="AB511" s="68">
        <f t="shared" si="119"/>
        <v>2.4064746443533804E-4</v>
      </c>
      <c r="AC511" s="69"/>
      <c r="AD511" s="70">
        <f t="shared" si="118"/>
        <v>2.4064746443533802</v>
      </c>
      <c r="AE511" s="70"/>
      <c r="AF511" s="74"/>
      <c r="AG511" s="71">
        <v>5050</v>
      </c>
    </row>
    <row r="512" spans="5:33">
      <c r="E512" s="73">
        <v>0.57192129629629629</v>
      </c>
      <c r="G512" s="58">
        <v>17.510000000000002</v>
      </c>
      <c r="H512" s="58">
        <v>5.97</v>
      </c>
      <c r="I512" s="58">
        <v>7.83</v>
      </c>
      <c r="J512" s="58">
        <v>17.55</v>
      </c>
      <c r="K512" s="58">
        <v>5.9</v>
      </c>
      <c r="L512" s="58">
        <v>9.73</v>
      </c>
      <c r="M512" s="59">
        <f t="shared" si="120"/>
        <v>17.53</v>
      </c>
      <c r="N512" s="59">
        <f t="shared" si="121"/>
        <v>5.9350000000000005</v>
      </c>
      <c r="O512" s="59">
        <f t="shared" si="122"/>
        <v>8.7800000000000011</v>
      </c>
      <c r="P512" s="60">
        <f t="shared" si="114"/>
        <v>0.18667734906747668</v>
      </c>
      <c r="Q512" s="22">
        <f t="shared" si="115"/>
        <v>1.1614486138403406E-6</v>
      </c>
      <c r="R512" s="61">
        <f t="shared" si="116"/>
        <v>4.6302721444483581E-9</v>
      </c>
      <c r="S512" s="22">
        <f t="shared" si="117"/>
        <v>2.1439420131654398E-17</v>
      </c>
      <c r="T512" s="62">
        <v>298</v>
      </c>
      <c r="U512" s="59">
        <f t="shared" si="123"/>
        <v>290.52999999999997</v>
      </c>
      <c r="V512" s="63">
        <f t="shared" si="124"/>
        <v>0.43364649239748732</v>
      </c>
      <c r="W512" s="64">
        <f t="shared" si="125"/>
        <v>2.7142290376399054</v>
      </c>
      <c r="X512" s="65">
        <f t="shared" si="110"/>
        <v>-7.8452504234196373E-8</v>
      </c>
      <c r="Y512" s="66">
        <f t="shared" si="111"/>
        <v>-7.8324202660716799E-8</v>
      </c>
      <c r="Z512" s="66">
        <f t="shared" si="112"/>
        <v>-7.8324412485679262E-8</v>
      </c>
      <c r="AA512" s="67">
        <f t="shared" si="113"/>
        <v>-7.8196320050864822E-8</v>
      </c>
      <c r="AB512" s="68">
        <f t="shared" si="119"/>
        <v>2.3985658373846809E-4</v>
      </c>
      <c r="AC512" s="69"/>
      <c r="AD512" s="70">
        <f t="shared" si="118"/>
        <v>2.3985658373846808</v>
      </c>
      <c r="AE512" s="70"/>
      <c r="AF512" s="74"/>
      <c r="AG512" s="71">
        <v>5060</v>
      </c>
    </row>
    <row r="513" spans="5:33">
      <c r="E513" s="73">
        <v>0.57203703703703701</v>
      </c>
      <c r="G513" s="58">
        <v>17.510000000000002</v>
      </c>
      <c r="H513" s="58">
        <v>5.97</v>
      </c>
      <c r="I513" s="58">
        <v>7.9</v>
      </c>
      <c r="J513" s="58">
        <v>17.55</v>
      </c>
      <c r="K513" s="58">
        <v>5.9</v>
      </c>
      <c r="L513" s="58">
        <v>9.74</v>
      </c>
      <c r="M513" s="59">
        <f t="shared" si="120"/>
        <v>17.53</v>
      </c>
      <c r="N513" s="59">
        <f t="shared" si="121"/>
        <v>5.9350000000000005</v>
      </c>
      <c r="O513" s="59">
        <f t="shared" si="122"/>
        <v>8.82</v>
      </c>
      <c r="P513" s="60">
        <f t="shared" si="114"/>
        <v>0.18752781535024421</v>
      </c>
      <c r="Q513" s="22">
        <f t="shared" si="115"/>
        <v>1.1614486138403406E-6</v>
      </c>
      <c r="R513" s="61">
        <f t="shared" si="116"/>
        <v>4.6302721444483581E-9</v>
      </c>
      <c r="S513" s="22">
        <f t="shared" si="117"/>
        <v>2.1439420131654398E-17</v>
      </c>
      <c r="T513" s="62">
        <v>298</v>
      </c>
      <c r="U513" s="59">
        <f t="shared" si="123"/>
        <v>290.52999999999997</v>
      </c>
      <c r="V513" s="63">
        <f t="shared" si="124"/>
        <v>0.43364649239748732</v>
      </c>
      <c r="W513" s="64">
        <f t="shared" si="125"/>
        <v>2.7142290376399054</v>
      </c>
      <c r="X513" s="65">
        <f t="shared" si="110"/>
        <v>-7.8552567752806573E-8</v>
      </c>
      <c r="Y513" s="66">
        <f t="shared" si="111"/>
        <v>-7.8423517272053453E-8</v>
      </c>
      <c r="Z513" s="66">
        <f t="shared" si="112"/>
        <v>-7.8423729283284396E-8</v>
      </c>
      <c r="AA513" s="67">
        <f t="shared" si="113"/>
        <v>-7.829489011715478E-8</v>
      </c>
      <c r="AB513" s="68">
        <f t="shared" si="119"/>
        <v>2.3907334031417167E-4</v>
      </c>
      <c r="AC513" s="69"/>
      <c r="AD513" s="70">
        <f t="shared" si="118"/>
        <v>2.3907334031417165</v>
      </c>
      <c r="AE513" s="70"/>
      <c r="AF513" s="74"/>
      <c r="AG513" s="71">
        <v>5070</v>
      </c>
    </row>
    <row r="514" spans="5:33">
      <c r="E514" s="73">
        <v>0.57215277777777773</v>
      </c>
      <c r="G514" s="58">
        <v>17.510000000000002</v>
      </c>
      <c r="H514" s="58">
        <v>5.97</v>
      </c>
      <c r="I514" s="58">
        <v>7.93</v>
      </c>
      <c r="J514" s="58">
        <v>17.559999999999999</v>
      </c>
      <c r="K514" s="58">
        <v>5.9</v>
      </c>
      <c r="L514" s="58">
        <v>9.75</v>
      </c>
      <c r="M514" s="59">
        <f t="shared" si="120"/>
        <v>17.535</v>
      </c>
      <c r="N514" s="59">
        <f t="shared" si="121"/>
        <v>5.9350000000000005</v>
      </c>
      <c r="O514" s="59">
        <f t="shared" si="122"/>
        <v>8.84</v>
      </c>
      <c r="P514" s="60">
        <f t="shared" si="114"/>
        <v>0.18796989027872602</v>
      </c>
      <c r="Q514" s="22">
        <f t="shared" si="115"/>
        <v>1.1614486138403406E-6</v>
      </c>
      <c r="R514" s="61">
        <f t="shared" si="116"/>
        <v>4.6321964222654086E-9</v>
      </c>
      <c r="S514" s="22">
        <f t="shared" si="117"/>
        <v>2.145724369444845E-17</v>
      </c>
      <c r="T514" s="62">
        <v>298</v>
      </c>
      <c r="U514" s="59">
        <f t="shared" si="123"/>
        <v>290.53500000000003</v>
      </c>
      <c r="V514" s="63">
        <f t="shared" si="124"/>
        <v>0.43334877580043935</v>
      </c>
      <c r="W514" s="64">
        <f t="shared" si="125"/>
        <v>2.7123690229353743</v>
      </c>
      <c r="X514" s="65">
        <f t="shared" si="110"/>
        <v>-7.8598567202065856E-8</v>
      </c>
      <c r="Y514" s="66">
        <f t="shared" si="111"/>
        <v>-7.8468940318806466E-8</v>
      </c>
      <c r="Z514" s="66">
        <f t="shared" si="112"/>
        <v>-7.846915410296898E-8</v>
      </c>
      <c r="AA514" s="67">
        <f t="shared" si="113"/>
        <v>-7.8339740298714859E-8</v>
      </c>
      <c r="AB514" s="68">
        <f t="shared" si="119"/>
        <v>2.3828910372920395E-4</v>
      </c>
      <c r="AC514" s="69"/>
      <c r="AD514" s="70">
        <f t="shared" si="118"/>
        <v>2.3828910372920395</v>
      </c>
      <c r="AE514" s="70"/>
      <c r="AF514" s="74"/>
      <c r="AG514" s="71">
        <v>5080</v>
      </c>
    </row>
    <row r="515" spans="5:33">
      <c r="E515" s="73">
        <v>0.57226851851851845</v>
      </c>
      <c r="G515" s="58">
        <v>17.510000000000002</v>
      </c>
      <c r="H515" s="58">
        <v>5.97</v>
      </c>
      <c r="I515" s="58">
        <v>7.88</v>
      </c>
      <c r="J515" s="58">
        <v>17.559999999999999</v>
      </c>
      <c r="K515" s="58">
        <v>5.9</v>
      </c>
      <c r="L515" s="58">
        <v>9.76</v>
      </c>
      <c r="M515" s="59">
        <f t="shared" si="120"/>
        <v>17.535</v>
      </c>
      <c r="N515" s="59">
        <f t="shared" si="121"/>
        <v>5.9350000000000005</v>
      </c>
      <c r="O515" s="59">
        <f t="shared" si="122"/>
        <v>8.82</v>
      </c>
      <c r="P515" s="60">
        <f t="shared" si="114"/>
        <v>0.1875446190337515</v>
      </c>
      <c r="Q515" s="22">
        <f t="shared" si="115"/>
        <v>1.1614486138403406E-6</v>
      </c>
      <c r="R515" s="61">
        <f t="shared" si="116"/>
        <v>4.6321964222654086E-9</v>
      </c>
      <c r="S515" s="22">
        <f t="shared" si="117"/>
        <v>2.145724369444845E-17</v>
      </c>
      <c r="T515" s="62">
        <v>298</v>
      </c>
      <c r="U515" s="59">
        <f t="shared" si="123"/>
        <v>290.53500000000003</v>
      </c>
      <c r="V515" s="63">
        <f t="shared" si="124"/>
        <v>0.43334877580043935</v>
      </c>
      <c r="W515" s="64">
        <f t="shared" si="125"/>
        <v>2.7123690229353743</v>
      </c>
      <c r="X515" s="65">
        <f t="shared" si="110"/>
        <v>-7.816250130217719E-8</v>
      </c>
      <c r="Y515" s="66">
        <f t="shared" si="111"/>
        <v>-7.8033885237002547E-8</v>
      </c>
      <c r="Z515" s="66">
        <f t="shared" si="112"/>
        <v>-7.8034096874193601E-8</v>
      </c>
      <c r="AA515" s="67">
        <f t="shared" si="113"/>
        <v>-7.7905691749713799E-8</v>
      </c>
      <c r="AB515" s="68">
        <f t="shared" si="119"/>
        <v>2.3750441290196339E-4</v>
      </c>
      <c r="AC515" s="69"/>
      <c r="AD515" s="70">
        <f t="shared" si="118"/>
        <v>2.375044129019634</v>
      </c>
      <c r="AE515" s="70"/>
      <c r="AF515" s="74"/>
      <c r="AG515" s="71">
        <v>5090</v>
      </c>
    </row>
    <row r="516" spans="5:33">
      <c r="E516" s="73">
        <v>0.57238425925925929</v>
      </c>
      <c r="G516" s="58">
        <v>17.510000000000002</v>
      </c>
      <c r="H516" s="58">
        <v>5.97</v>
      </c>
      <c r="I516" s="58">
        <v>7.97</v>
      </c>
      <c r="J516" s="58">
        <v>17.559999999999999</v>
      </c>
      <c r="K516" s="58">
        <v>5.9</v>
      </c>
      <c r="L516" s="58">
        <v>9.74</v>
      </c>
      <c r="M516" s="59">
        <f t="shared" si="120"/>
        <v>17.535</v>
      </c>
      <c r="N516" s="59">
        <f t="shared" si="121"/>
        <v>5.9350000000000005</v>
      </c>
      <c r="O516" s="59">
        <f t="shared" si="122"/>
        <v>8.8550000000000004</v>
      </c>
      <c r="P516" s="60">
        <f t="shared" si="114"/>
        <v>0.18828884371245688</v>
      </c>
      <c r="Q516" s="22">
        <f t="shared" si="115"/>
        <v>1.1614486138403406E-6</v>
      </c>
      <c r="R516" s="61">
        <f t="shared" si="116"/>
        <v>4.6321964222654086E-9</v>
      </c>
      <c r="S516" s="22">
        <f t="shared" si="117"/>
        <v>2.145724369444845E-17</v>
      </c>
      <c r="T516" s="62">
        <v>298</v>
      </c>
      <c r="U516" s="59">
        <f t="shared" si="123"/>
        <v>290.53500000000003</v>
      </c>
      <c r="V516" s="63">
        <f t="shared" si="124"/>
        <v>0.43334877580043935</v>
      </c>
      <c r="W516" s="64">
        <f t="shared" si="125"/>
        <v>2.7123690229353743</v>
      </c>
      <c r="X516" s="65">
        <f t="shared" si="110"/>
        <v>-7.8214841553619419E-8</v>
      </c>
      <c r="Y516" s="66">
        <f t="shared" si="111"/>
        <v>-7.8085628639802977E-8</v>
      </c>
      <c r="Z516" s="66">
        <f t="shared" si="112"/>
        <v>-7.8085842102833331E-8</v>
      </c>
      <c r="AA516" s="67">
        <f t="shared" si="113"/>
        <v>-7.7956841946754513E-8</v>
      </c>
      <c r="AB516" s="68">
        <f t="shared" si="119"/>
        <v>2.367240726398396E-4</v>
      </c>
      <c r="AC516" s="69"/>
      <c r="AD516" s="70">
        <f t="shared" si="118"/>
        <v>2.3672407263983959</v>
      </c>
      <c r="AE516" s="70"/>
      <c r="AF516" s="74"/>
      <c r="AG516" s="71">
        <v>5100</v>
      </c>
    </row>
    <row r="517" spans="5:33">
      <c r="E517" s="73">
        <v>0.57250000000000001</v>
      </c>
      <c r="G517" s="58">
        <v>17.52</v>
      </c>
      <c r="H517" s="58">
        <v>5.97</v>
      </c>
      <c r="I517" s="58">
        <v>7.97</v>
      </c>
      <c r="J517" s="58">
        <v>17.559999999999999</v>
      </c>
      <c r="K517" s="58">
        <v>5.9</v>
      </c>
      <c r="L517" s="58">
        <v>9.76</v>
      </c>
      <c r="M517" s="59">
        <f t="shared" si="120"/>
        <v>17.54</v>
      </c>
      <c r="N517" s="59">
        <f t="shared" si="121"/>
        <v>5.9350000000000005</v>
      </c>
      <c r="O517" s="59">
        <f t="shared" si="122"/>
        <v>8.8650000000000002</v>
      </c>
      <c r="P517" s="60">
        <f t="shared" si="114"/>
        <v>0.18851837177859976</v>
      </c>
      <c r="Q517" s="22">
        <f t="shared" si="115"/>
        <v>1.1614486138403406E-6</v>
      </c>
      <c r="R517" s="61">
        <f t="shared" si="116"/>
        <v>4.6341214997860193E-9</v>
      </c>
      <c r="S517" s="22">
        <f t="shared" si="117"/>
        <v>2.1475082074779025E-17</v>
      </c>
      <c r="T517" s="62">
        <v>298</v>
      </c>
      <c r="U517" s="59">
        <f t="shared" si="123"/>
        <v>290.54000000000002</v>
      </c>
      <c r="V517" s="63">
        <f t="shared" si="124"/>
        <v>0.43305106945040511</v>
      </c>
      <c r="W517" s="64">
        <f t="shared" si="125"/>
        <v>2.7105103468205498</v>
      </c>
      <c r="X517" s="65">
        <f t="shared" si="110"/>
        <v>-7.8170328223535664E-8</v>
      </c>
      <c r="Y517" s="66">
        <f t="shared" si="111"/>
        <v>-7.8040835196657374E-8</v>
      </c>
      <c r="Z517" s="66">
        <f t="shared" si="112"/>
        <v>-7.8041049708280794E-8</v>
      </c>
      <c r="AA517" s="67">
        <f t="shared" si="113"/>
        <v>-7.7911770482327628E-8</v>
      </c>
      <c r="AB517" s="68">
        <f t="shared" si="119"/>
        <v>2.3594321493153019E-4</v>
      </c>
      <c r="AC517" s="69"/>
      <c r="AD517" s="70">
        <f t="shared" si="118"/>
        <v>2.3594321493153019</v>
      </c>
      <c r="AE517" s="70"/>
      <c r="AF517" s="74"/>
      <c r="AG517" s="71">
        <v>5110</v>
      </c>
    </row>
    <row r="518" spans="5:33">
      <c r="E518" s="73">
        <v>0.57261574074074073</v>
      </c>
      <c r="G518" s="58">
        <v>17.52</v>
      </c>
      <c r="H518" s="58">
        <v>5.97</v>
      </c>
      <c r="I518" s="58">
        <v>7.96</v>
      </c>
      <c r="J518" s="58">
        <v>17.57</v>
      </c>
      <c r="K518" s="58">
        <v>5.9</v>
      </c>
      <c r="L518" s="58">
        <v>9.75</v>
      </c>
      <c r="M518" s="59">
        <f t="shared" si="120"/>
        <v>17.545000000000002</v>
      </c>
      <c r="N518" s="59">
        <f t="shared" si="121"/>
        <v>5.9350000000000005</v>
      </c>
      <c r="O518" s="59">
        <f t="shared" si="122"/>
        <v>8.8550000000000004</v>
      </c>
      <c r="P518" s="60">
        <f t="shared" si="114"/>
        <v>0.18832259351381583</v>
      </c>
      <c r="Q518" s="22">
        <f t="shared" si="115"/>
        <v>1.1614486138403406E-6</v>
      </c>
      <c r="R518" s="61">
        <f t="shared" si="116"/>
        <v>4.6360473773425365E-9</v>
      </c>
      <c r="S518" s="22">
        <f t="shared" si="117"/>
        <v>2.149293528496461E-17</v>
      </c>
      <c r="T518" s="62">
        <v>298</v>
      </c>
      <c r="U518" s="59">
        <f t="shared" si="123"/>
        <v>290.54500000000002</v>
      </c>
      <c r="V518" s="63">
        <f t="shared" si="124"/>
        <v>0.43275337334684844</v>
      </c>
      <c r="W518" s="64">
        <f t="shared" si="125"/>
        <v>2.7086530082871265</v>
      </c>
      <c r="X518" s="65">
        <f t="shared" ref="X518:X581" si="126">-($B$2/W518)*P518*S518*AB518</f>
        <v>-7.7948976293704225E-8</v>
      </c>
      <c r="Y518" s="66">
        <f t="shared" ref="Y518:Y581" si="127">-(AB518+(5*X518))*$B$2*S518*P518/W518</f>
        <v>-7.7819788284968237E-8</v>
      </c>
      <c r="Z518" s="66">
        <f t="shared" ref="Z518:Z581" si="128">-(AB518+5*Y518)*$B$2*P518*S518/W518</f>
        <v>-7.7820002393509404E-8</v>
      </c>
      <c r="AA518" s="67">
        <f t="shared" ref="AA518:AA581" si="129">-(AB518+(10*Z518))*$B$2*P518*S518/W518</f>
        <v>-7.7691027783613045E-8</v>
      </c>
      <c r="AB518" s="68">
        <f t="shared" si="119"/>
        <v>2.3516280515067063E-4</v>
      </c>
      <c r="AC518" s="69"/>
      <c r="AD518" s="70">
        <f t="shared" si="118"/>
        <v>2.3516280515067063</v>
      </c>
      <c r="AE518" s="70"/>
      <c r="AF518" s="74"/>
      <c r="AG518" s="71">
        <v>5120</v>
      </c>
    </row>
    <row r="519" spans="5:33">
      <c r="E519" s="73">
        <v>0.57273148148148145</v>
      </c>
      <c r="G519" s="58">
        <v>17.52</v>
      </c>
      <c r="H519" s="58">
        <v>5.97</v>
      </c>
      <c r="I519" s="58">
        <v>7.94</v>
      </c>
      <c r="J519" s="58">
        <v>17.57</v>
      </c>
      <c r="K519" s="58">
        <v>5.9</v>
      </c>
      <c r="L519" s="58">
        <v>9.77</v>
      </c>
      <c r="M519" s="59">
        <f t="shared" si="120"/>
        <v>17.545000000000002</v>
      </c>
      <c r="N519" s="59">
        <f t="shared" si="121"/>
        <v>5.9350000000000005</v>
      </c>
      <c r="O519" s="59">
        <f t="shared" si="122"/>
        <v>8.8550000000000004</v>
      </c>
      <c r="P519" s="60">
        <f t="shared" ref="P519:P582" si="130">((O519/32000)*(1/((-0.026*M519+1.9067)/1000)))/1.013</f>
        <v>0.18832259351381583</v>
      </c>
      <c r="Q519" s="22">
        <f t="shared" ref="Q519:Q582" si="131">POWER(10, -N519)</f>
        <v>1.1614486138403406E-6</v>
      </c>
      <c r="R519" s="61">
        <f t="shared" ref="R519:R582" si="132">(0.00000000000001*(0.1253*EXP(0.0831*M519)))/Q519</f>
        <v>4.6360473773425365E-9</v>
      </c>
      <c r="S519" s="22">
        <f t="shared" ref="S519:S582" si="133">POWER(R519, 2)</f>
        <v>2.149293528496461E-17</v>
      </c>
      <c r="T519" s="62">
        <v>298</v>
      </c>
      <c r="U519" s="59">
        <f t="shared" si="123"/>
        <v>290.54500000000002</v>
      </c>
      <c r="V519" s="63">
        <f t="shared" si="124"/>
        <v>0.43275337334684844</v>
      </c>
      <c r="W519" s="64">
        <f t="shared" si="125"/>
        <v>2.7086530082871265</v>
      </c>
      <c r="X519" s="65">
        <f t="shared" si="126"/>
        <v>-7.7691028020572312E-8</v>
      </c>
      <c r="Y519" s="66">
        <f t="shared" si="127"/>
        <v>-7.7562267520000599E-8</v>
      </c>
      <c r="Z519" s="66">
        <f t="shared" si="128"/>
        <v>-7.756248092001513E-8</v>
      </c>
      <c r="AA519" s="67">
        <f t="shared" si="129"/>
        <v>-7.7433933112104889E-8</v>
      </c>
      <c r="AB519" s="68">
        <f t="shared" si="119"/>
        <v>2.343846058416135E-4</v>
      </c>
      <c r="AC519" s="69"/>
      <c r="AD519" s="70">
        <f t="shared" ref="AD519:AD582" si="134">AB519*10000</f>
        <v>2.3438460584161351</v>
      </c>
      <c r="AE519" s="70"/>
      <c r="AF519" s="74"/>
      <c r="AG519" s="71">
        <v>5130</v>
      </c>
    </row>
    <row r="520" spans="5:33">
      <c r="E520" s="73">
        <v>0.57284722222222217</v>
      </c>
      <c r="G520" s="58">
        <v>17.52</v>
      </c>
      <c r="H520" s="58">
        <v>5.97</v>
      </c>
      <c r="I520" s="58">
        <v>7.91</v>
      </c>
      <c r="J520" s="58">
        <v>17.57</v>
      </c>
      <c r="K520" s="58">
        <v>5.9</v>
      </c>
      <c r="L520" s="58">
        <v>9.76</v>
      </c>
      <c r="M520" s="59">
        <f t="shared" si="120"/>
        <v>17.545000000000002</v>
      </c>
      <c r="N520" s="59">
        <f t="shared" si="121"/>
        <v>5.9350000000000005</v>
      </c>
      <c r="O520" s="59">
        <f t="shared" si="122"/>
        <v>8.8350000000000009</v>
      </c>
      <c r="P520" s="60">
        <f t="shared" si="130"/>
        <v>0.18789724604117031</v>
      </c>
      <c r="Q520" s="22">
        <f t="shared" si="131"/>
        <v>1.1614486138403406E-6</v>
      </c>
      <c r="R520" s="61">
        <f t="shared" si="132"/>
        <v>4.6360473773425365E-9</v>
      </c>
      <c r="S520" s="22">
        <f t="shared" si="133"/>
        <v>2.149293528496461E-17</v>
      </c>
      <c r="T520" s="62">
        <v>298</v>
      </c>
      <c r="U520" s="59">
        <f t="shared" si="123"/>
        <v>290.54500000000002</v>
      </c>
      <c r="V520" s="63">
        <f t="shared" si="124"/>
        <v>0.43275337334684844</v>
      </c>
      <c r="W520" s="64">
        <f t="shared" si="125"/>
        <v>2.7086530082871265</v>
      </c>
      <c r="X520" s="65">
        <f t="shared" si="126"/>
        <v>-7.7259040218187935E-8</v>
      </c>
      <c r="Y520" s="66">
        <f t="shared" si="127"/>
        <v>-7.713128487139322E-8</v>
      </c>
      <c r="Z520" s="66">
        <f t="shared" si="128"/>
        <v>-7.7131496127300479E-8</v>
      </c>
      <c r="AA520" s="67">
        <f t="shared" si="129"/>
        <v>-7.7003951337748591E-8</v>
      </c>
      <c r="AB520" s="68">
        <f t="shared" ref="AB520:AB583" si="135">AB519+10*(0.166666666666666*(X519+2*Y519+2*Z519+AA519))</f>
        <v>2.3360898174492565E-4</v>
      </c>
      <c r="AC520" s="69"/>
      <c r="AD520" s="70">
        <f t="shared" si="134"/>
        <v>2.3360898174492566</v>
      </c>
      <c r="AE520" s="70"/>
      <c r="AF520" s="74"/>
      <c r="AG520" s="71">
        <v>5140</v>
      </c>
    </row>
    <row r="521" spans="5:33">
      <c r="E521" s="73">
        <v>0.57296296296296301</v>
      </c>
      <c r="G521" s="58">
        <v>17.53</v>
      </c>
      <c r="H521" s="58">
        <v>5.97</v>
      </c>
      <c r="I521" s="58">
        <v>7.96</v>
      </c>
      <c r="J521" s="58">
        <v>17.57</v>
      </c>
      <c r="K521" s="58">
        <v>5.9</v>
      </c>
      <c r="L521" s="58">
        <v>9.76</v>
      </c>
      <c r="M521" s="59">
        <f t="shared" si="120"/>
        <v>17.55</v>
      </c>
      <c r="N521" s="59">
        <f t="shared" si="121"/>
        <v>5.9350000000000005</v>
      </c>
      <c r="O521" s="59">
        <f t="shared" si="122"/>
        <v>8.86</v>
      </c>
      <c r="P521" s="60">
        <f t="shared" si="130"/>
        <v>0.18844581935119237</v>
      </c>
      <c r="Q521" s="22">
        <f t="shared" si="131"/>
        <v>1.1614486138403406E-6</v>
      </c>
      <c r="R521" s="61">
        <f t="shared" si="132"/>
        <v>4.6379740552674422E-9</v>
      </c>
      <c r="S521" s="22">
        <f t="shared" si="133"/>
        <v>2.1510803337333922E-17</v>
      </c>
      <c r="T521" s="62">
        <v>298</v>
      </c>
      <c r="U521" s="59">
        <f t="shared" si="123"/>
        <v>290.55</v>
      </c>
      <c r="V521" s="63">
        <f t="shared" si="124"/>
        <v>0.43245568748924401</v>
      </c>
      <c r="W521" s="64">
        <f t="shared" si="125"/>
        <v>2.7067970063276601</v>
      </c>
      <c r="X521" s="65">
        <f t="shared" si="126"/>
        <v>-7.734596977672461E-8</v>
      </c>
      <c r="Y521" s="66">
        <f t="shared" si="127"/>
        <v>-7.7217502611054681E-8</v>
      </c>
      <c r="Z521" s="66">
        <f t="shared" si="128"/>
        <v>-7.7217715987559017E-8</v>
      </c>
      <c r="AA521" s="67">
        <f t="shared" si="129"/>
        <v>-7.7089461489581445E-8</v>
      </c>
      <c r="AB521" s="68">
        <f t="shared" si="135"/>
        <v>2.3283766748900345E-4</v>
      </c>
      <c r="AC521" s="69"/>
      <c r="AD521" s="70">
        <f t="shared" si="134"/>
        <v>2.3283766748900345</v>
      </c>
      <c r="AE521" s="70"/>
      <c r="AF521" s="74"/>
      <c r="AG521" s="71">
        <v>5150</v>
      </c>
    </row>
    <row r="522" spans="5:33">
      <c r="E522" s="73">
        <v>0.57307870370370373</v>
      </c>
      <c r="G522" s="58">
        <v>17.53</v>
      </c>
      <c r="H522" s="58">
        <v>5.97</v>
      </c>
      <c r="I522" s="58">
        <v>7.92</v>
      </c>
      <c r="J522" s="58">
        <v>17.579999999999998</v>
      </c>
      <c r="K522" s="58">
        <v>5.9</v>
      </c>
      <c r="L522" s="58">
        <v>9.77</v>
      </c>
      <c r="M522" s="59">
        <f t="shared" si="120"/>
        <v>17.555</v>
      </c>
      <c r="N522" s="59">
        <f t="shared" si="121"/>
        <v>5.9350000000000005</v>
      </c>
      <c r="O522" s="59">
        <f t="shared" si="122"/>
        <v>8.8449999999999989</v>
      </c>
      <c r="P522" s="60">
        <f t="shared" si="130"/>
        <v>0.18814364355247432</v>
      </c>
      <c r="Q522" s="22">
        <f t="shared" si="131"/>
        <v>1.1614486138403406E-6</v>
      </c>
      <c r="R522" s="61">
        <f t="shared" si="132"/>
        <v>4.6399015338933605E-9</v>
      </c>
      <c r="S522" s="22">
        <f t="shared" si="133"/>
        <v>2.1528686244225961E-17</v>
      </c>
      <c r="T522" s="62">
        <v>298</v>
      </c>
      <c r="U522" s="59">
        <f t="shared" si="123"/>
        <v>290.55500000000001</v>
      </c>
      <c r="V522" s="63">
        <f t="shared" si="124"/>
        <v>0.43215801187706221</v>
      </c>
      <c r="W522" s="64">
        <f t="shared" si="125"/>
        <v>2.7049423399354713</v>
      </c>
      <c r="X522" s="65">
        <f t="shared" si="126"/>
        <v>-7.7082648928957189E-8</v>
      </c>
      <c r="Y522" s="66">
        <f t="shared" si="127"/>
        <v>-7.695463043858974E-8</v>
      </c>
      <c r="Z522" s="66">
        <f t="shared" si="128"/>
        <v>-7.6954843051079107E-8</v>
      </c>
      <c r="AA522" s="67">
        <f t="shared" si="129"/>
        <v>-7.6827036466989436E-8</v>
      </c>
      <c r="AB522" s="68">
        <f t="shared" si="135"/>
        <v>2.3206549104156423E-4</v>
      </c>
      <c r="AC522" s="69"/>
      <c r="AD522" s="70">
        <f t="shared" si="134"/>
        <v>2.3206549104156422</v>
      </c>
      <c r="AE522" s="70"/>
      <c r="AF522" s="74"/>
      <c r="AG522" s="71">
        <v>5160</v>
      </c>
    </row>
    <row r="523" spans="5:33">
      <c r="E523" s="73">
        <v>0.57319444444444445</v>
      </c>
      <c r="G523" s="58">
        <v>17.53</v>
      </c>
      <c r="H523" s="58">
        <v>5.97</v>
      </c>
      <c r="I523" s="58">
        <v>7.95</v>
      </c>
      <c r="J523" s="58">
        <v>17.579999999999998</v>
      </c>
      <c r="K523" s="58">
        <v>5.9</v>
      </c>
      <c r="L523" s="58">
        <v>9.76</v>
      </c>
      <c r="M523" s="59">
        <f t="shared" si="120"/>
        <v>17.555</v>
      </c>
      <c r="N523" s="59">
        <f t="shared" si="121"/>
        <v>5.9350000000000005</v>
      </c>
      <c r="O523" s="59">
        <f t="shared" si="122"/>
        <v>8.8550000000000004</v>
      </c>
      <c r="P523" s="60">
        <f t="shared" si="130"/>
        <v>0.1883563554162985</v>
      </c>
      <c r="Q523" s="22">
        <f t="shared" si="131"/>
        <v>1.1614486138403406E-6</v>
      </c>
      <c r="R523" s="61">
        <f t="shared" si="132"/>
        <v>4.6399015338933605E-9</v>
      </c>
      <c r="S523" s="22">
        <f t="shared" si="133"/>
        <v>2.1528686244225961E-17</v>
      </c>
      <c r="T523" s="62">
        <v>298</v>
      </c>
      <c r="U523" s="59">
        <f t="shared" si="123"/>
        <v>290.55500000000001</v>
      </c>
      <c r="V523" s="63">
        <f t="shared" si="124"/>
        <v>0.43215801187706221</v>
      </c>
      <c r="W523" s="64">
        <f t="shared" si="125"/>
        <v>2.7049423399354713</v>
      </c>
      <c r="X523" s="65">
        <f t="shared" si="126"/>
        <v>-7.6913895986789664E-8</v>
      </c>
      <c r="Y523" s="66">
        <f t="shared" si="127"/>
        <v>-7.6786013341920762E-8</v>
      </c>
      <c r="Z523" s="66">
        <f t="shared" si="128"/>
        <v>-7.6786225968919406E-8</v>
      </c>
      <c r="AA523" s="67">
        <f t="shared" si="129"/>
        <v>-7.6658555243990883E-8</v>
      </c>
      <c r="AB523" s="68">
        <f t="shared" si="135"/>
        <v>2.3129594332093876E-4</v>
      </c>
      <c r="AC523" s="69"/>
      <c r="AD523" s="70">
        <f t="shared" si="134"/>
        <v>2.3129594332093877</v>
      </c>
      <c r="AE523" s="70"/>
      <c r="AF523" s="74"/>
      <c r="AG523" s="71">
        <v>5170</v>
      </c>
    </row>
    <row r="524" spans="5:33">
      <c r="E524" s="73">
        <v>0.57331018518518517</v>
      </c>
      <c r="G524" s="58">
        <v>17.53</v>
      </c>
      <c r="H524" s="58">
        <v>5.97</v>
      </c>
      <c r="I524" s="58">
        <v>7.95</v>
      </c>
      <c r="J524" s="58">
        <v>17.579999999999998</v>
      </c>
      <c r="K524" s="58">
        <v>5.9</v>
      </c>
      <c r="L524" s="58">
        <v>9.75</v>
      </c>
      <c r="M524" s="59">
        <f t="shared" si="120"/>
        <v>17.555</v>
      </c>
      <c r="N524" s="59">
        <f t="shared" si="121"/>
        <v>5.9350000000000005</v>
      </c>
      <c r="O524" s="59">
        <f t="shared" si="122"/>
        <v>8.85</v>
      </c>
      <c r="P524" s="60">
        <f t="shared" si="130"/>
        <v>0.18824999948438642</v>
      </c>
      <c r="Q524" s="22">
        <f t="shared" si="131"/>
        <v>1.1614486138403406E-6</v>
      </c>
      <c r="R524" s="61">
        <f t="shared" si="132"/>
        <v>4.6399015338933605E-9</v>
      </c>
      <c r="S524" s="22">
        <f t="shared" si="133"/>
        <v>2.1528686244225961E-17</v>
      </c>
      <c r="T524" s="62">
        <v>298</v>
      </c>
      <c r="U524" s="59">
        <f t="shared" si="123"/>
        <v>290.55500000000001</v>
      </c>
      <c r="V524" s="63">
        <f t="shared" si="124"/>
        <v>0.43215801187706221</v>
      </c>
      <c r="W524" s="64">
        <f t="shared" si="125"/>
        <v>2.7049423399354713</v>
      </c>
      <c r="X524" s="65">
        <f t="shared" si="126"/>
        <v>-7.6615270016782517E-8</v>
      </c>
      <c r="Y524" s="66">
        <f t="shared" si="127"/>
        <v>-7.6487955818125141E-8</v>
      </c>
      <c r="Z524" s="66">
        <f t="shared" si="128"/>
        <v>-7.6488167380456985E-8</v>
      </c>
      <c r="AA524" s="67">
        <f t="shared" si="129"/>
        <v>-7.6361064041010806E-8</v>
      </c>
      <c r="AB524" s="68">
        <f t="shared" si="135"/>
        <v>2.3052808177118466E-4</v>
      </c>
      <c r="AC524" s="69"/>
      <c r="AD524" s="70">
        <f t="shared" si="134"/>
        <v>2.3052808177118465</v>
      </c>
      <c r="AE524" s="70"/>
      <c r="AF524" s="74"/>
      <c r="AG524" s="71">
        <v>5180</v>
      </c>
    </row>
    <row r="525" spans="5:33">
      <c r="E525" s="73">
        <v>0.57342592592592589</v>
      </c>
      <c r="G525" s="58">
        <v>17.54</v>
      </c>
      <c r="H525" s="58">
        <v>5.97</v>
      </c>
      <c r="I525" s="58">
        <v>7.87</v>
      </c>
      <c r="J525" s="58">
        <v>17.579999999999998</v>
      </c>
      <c r="K525" s="58">
        <v>5.9</v>
      </c>
      <c r="L525" s="58">
        <v>9.75</v>
      </c>
      <c r="M525" s="59">
        <f t="shared" si="120"/>
        <v>17.559999999999999</v>
      </c>
      <c r="N525" s="59">
        <f t="shared" si="121"/>
        <v>5.9350000000000005</v>
      </c>
      <c r="O525" s="59">
        <f t="shared" si="122"/>
        <v>8.81</v>
      </c>
      <c r="P525" s="60">
        <f t="shared" si="130"/>
        <v>0.18741595171033695</v>
      </c>
      <c r="Q525" s="22">
        <f t="shared" si="131"/>
        <v>1.1614486138403406E-6</v>
      </c>
      <c r="R525" s="61">
        <f t="shared" si="132"/>
        <v>4.6418298135530506E-9</v>
      </c>
      <c r="S525" s="22">
        <f t="shared" si="133"/>
        <v>2.1546584017989949E-17</v>
      </c>
      <c r="T525" s="62">
        <v>298</v>
      </c>
      <c r="U525" s="59">
        <f t="shared" si="123"/>
        <v>290.56</v>
      </c>
      <c r="V525" s="63">
        <f t="shared" si="124"/>
        <v>0.43186034650977112</v>
      </c>
      <c r="W525" s="64">
        <f t="shared" si="125"/>
        <v>2.7030890081046572</v>
      </c>
      <c r="X525" s="65">
        <f t="shared" si="126"/>
        <v>-7.6138112412215134E-8</v>
      </c>
      <c r="Y525" s="66">
        <f t="shared" si="127"/>
        <v>-7.6011960527548299E-8</v>
      </c>
      <c r="Z525" s="66">
        <f t="shared" si="128"/>
        <v>-7.6012169546362956E-8</v>
      </c>
      <c r="AA525" s="67">
        <f t="shared" si="129"/>
        <v>-7.5886225987871648E-8</v>
      </c>
      <c r="AB525" s="68">
        <f t="shared" si="135"/>
        <v>2.2976320080375973E-4</v>
      </c>
      <c r="AC525" s="69"/>
      <c r="AD525" s="70">
        <f t="shared" si="134"/>
        <v>2.2976320080375974</v>
      </c>
      <c r="AE525" s="70"/>
      <c r="AF525" s="74"/>
      <c r="AG525" s="71">
        <v>5190</v>
      </c>
    </row>
    <row r="526" spans="5:33">
      <c r="E526" s="73">
        <v>0.57354166666666662</v>
      </c>
      <c r="G526" s="58">
        <v>17.54</v>
      </c>
      <c r="H526" s="58">
        <v>5.97</v>
      </c>
      <c r="I526" s="58">
        <v>8</v>
      </c>
      <c r="J526" s="58">
        <v>17.579999999999998</v>
      </c>
      <c r="K526" s="58">
        <v>5.9</v>
      </c>
      <c r="L526" s="58">
        <v>9.7799999999999994</v>
      </c>
      <c r="M526" s="59">
        <f t="shared" si="120"/>
        <v>17.559999999999999</v>
      </c>
      <c r="N526" s="59">
        <f t="shared" si="121"/>
        <v>5.9350000000000005</v>
      </c>
      <c r="O526" s="59">
        <f t="shared" si="122"/>
        <v>8.89</v>
      </c>
      <c r="P526" s="60">
        <f t="shared" si="130"/>
        <v>0.18911779917195182</v>
      </c>
      <c r="Q526" s="22">
        <f t="shared" si="131"/>
        <v>1.1614486138403406E-6</v>
      </c>
      <c r="R526" s="61">
        <f t="shared" si="132"/>
        <v>4.6418298135530506E-9</v>
      </c>
      <c r="S526" s="22">
        <f t="shared" si="133"/>
        <v>2.1546584017989949E-17</v>
      </c>
      <c r="T526" s="62">
        <v>298</v>
      </c>
      <c r="U526" s="59">
        <f t="shared" si="123"/>
        <v>290.56</v>
      </c>
      <c r="V526" s="63">
        <f t="shared" si="124"/>
        <v>0.43186034650977112</v>
      </c>
      <c r="W526" s="64">
        <f t="shared" si="125"/>
        <v>2.7030890081046572</v>
      </c>
      <c r="X526" s="65">
        <f t="shared" si="126"/>
        <v>-7.6575317944165757E-8</v>
      </c>
      <c r="Y526" s="66">
        <f t="shared" si="127"/>
        <v>-7.6447289549892346E-8</v>
      </c>
      <c r="Z526" s="66">
        <f t="shared" si="128"/>
        <v>-7.644750360410957E-8</v>
      </c>
      <c r="AA526" s="67">
        <f t="shared" si="129"/>
        <v>-7.6319688548287025E-8</v>
      </c>
      <c r="AB526" s="68">
        <f t="shared" si="135"/>
        <v>2.290030798061799E-4</v>
      </c>
      <c r="AC526" s="69"/>
      <c r="AD526" s="70">
        <f t="shared" si="134"/>
        <v>2.2900307980617991</v>
      </c>
      <c r="AE526" s="70"/>
      <c r="AF526" s="74"/>
      <c r="AG526" s="71">
        <v>5200</v>
      </c>
    </row>
    <row r="527" spans="5:33">
      <c r="E527" s="73">
        <v>0.57365740740740745</v>
      </c>
      <c r="G527" s="58">
        <v>17.54</v>
      </c>
      <c r="H527" s="58">
        <v>5.97</v>
      </c>
      <c r="I527" s="58">
        <v>7.9</v>
      </c>
      <c r="J527" s="58">
        <v>17.59</v>
      </c>
      <c r="K527" s="58">
        <v>5.9</v>
      </c>
      <c r="L527" s="58">
        <v>9.74</v>
      </c>
      <c r="M527" s="59">
        <f t="shared" si="120"/>
        <v>17.564999999999998</v>
      </c>
      <c r="N527" s="59">
        <f t="shared" si="121"/>
        <v>5.9350000000000005</v>
      </c>
      <c r="O527" s="59">
        <f t="shared" si="122"/>
        <v>8.82</v>
      </c>
      <c r="P527" s="60">
        <f t="shared" si="130"/>
        <v>0.18764550440891875</v>
      </c>
      <c r="Q527" s="22">
        <f t="shared" si="131"/>
        <v>1.1614486138403406E-6</v>
      </c>
      <c r="R527" s="61">
        <f t="shared" si="132"/>
        <v>4.6437588945794112E-9</v>
      </c>
      <c r="S527" s="22">
        <f t="shared" si="133"/>
        <v>2.1564496670985394E-17</v>
      </c>
      <c r="T527" s="62">
        <v>298</v>
      </c>
      <c r="U527" s="59">
        <f t="shared" si="123"/>
        <v>290.565</v>
      </c>
      <c r="V527" s="63">
        <f t="shared" si="124"/>
        <v>0.4315626913868455</v>
      </c>
      <c r="W527" s="64">
        <f t="shared" si="125"/>
        <v>2.7012370098301464</v>
      </c>
      <c r="X527" s="65">
        <f t="shared" si="126"/>
        <v>-7.5840450394411721E-8</v>
      </c>
      <c r="Y527" s="66">
        <f t="shared" si="127"/>
        <v>-7.5714446866134601E-8</v>
      </c>
      <c r="Z527" s="66">
        <f t="shared" si="128"/>
        <v>-7.5714656212058242E-8</v>
      </c>
      <c r="AA527" s="67">
        <f t="shared" si="129"/>
        <v>-7.5588861334078015E-8</v>
      </c>
      <c r="AB527" s="68">
        <f t="shared" si="135"/>
        <v>2.2823860548484579E-4</v>
      </c>
      <c r="AC527" s="69"/>
      <c r="AD527" s="70">
        <f t="shared" si="134"/>
        <v>2.282386054848458</v>
      </c>
      <c r="AE527" s="70"/>
      <c r="AF527" s="74"/>
      <c r="AG527" s="71">
        <v>5210</v>
      </c>
    </row>
    <row r="528" spans="5:33">
      <c r="E528" s="73">
        <v>0.57377314814814817</v>
      </c>
      <c r="G528" s="58">
        <v>17.54</v>
      </c>
      <c r="H528" s="58">
        <v>5.97</v>
      </c>
      <c r="I528" s="58">
        <v>7.95</v>
      </c>
      <c r="J528" s="58">
        <v>17.59</v>
      </c>
      <c r="K528" s="58">
        <v>5.9</v>
      </c>
      <c r="L528" s="58">
        <v>9.75</v>
      </c>
      <c r="M528" s="59">
        <f t="shared" si="120"/>
        <v>17.564999999999998</v>
      </c>
      <c r="N528" s="59">
        <f t="shared" si="121"/>
        <v>5.9350000000000005</v>
      </c>
      <c r="O528" s="59">
        <f t="shared" si="122"/>
        <v>8.85</v>
      </c>
      <c r="P528" s="60">
        <f t="shared" si="130"/>
        <v>0.1882837544239151</v>
      </c>
      <c r="Q528" s="22">
        <f t="shared" si="131"/>
        <v>1.1614486138403406E-6</v>
      </c>
      <c r="R528" s="61">
        <f t="shared" si="132"/>
        <v>4.6437588945794112E-9</v>
      </c>
      <c r="S528" s="22">
        <f t="shared" si="133"/>
        <v>2.1564496670985394E-17</v>
      </c>
      <c r="T528" s="62">
        <v>298</v>
      </c>
      <c r="U528" s="59">
        <f t="shared" si="123"/>
        <v>290.565</v>
      </c>
      <c r="V528" s="63">
        <f t="shared" si="124"/>
        <v>0.4315626913868455</v>
      </c>
      <c r="W528" s="64">
        <f t="shared" si="125"/>
        <v>2.7012370098301464</v>
      </c>
      <c r="X528" s="65">
        <f t="shared" si="126"/>
        <v>-7.5845966537652931E-8</v>
      </c>
      <c r="Y528" s="66">
        <f t="shared" si="127"/>
        <v>-7.5719525230093261E-8</v>
      </c>
      <c r="Z528" s="66">
        <f t="shared" si="128"/>
        <v>-7.5719736017891031E-8</v>
      </c>
      <c r="AA528" s="67">
        <f t="shared" si="129"/>
        <v>-7.5593504795328821E-8</v>
      </c>
      <c r="AB528" s="68">
        <f t="shared" si="135"/>
        <v>2.2748145962170433E-4</v>
      </c>
      <c r="AC528" s="69"/>
      <c r="AD528" s="70">
        <f t="shared" si="134"/>
        <v>2.2748145962170434</v>
      </c>
      <c r="AE528" s="70"/>
      <c r="AF528" s="74"/>
      <c r="AG528" s="71">
        <v>5220</v>
      </c>
    </row>
    <row r="529" spans="5:33">
      <c r="E529" s="73">
        <v>0.57388888888888889</v>
      </c>
      <c r="G529" s="58">
        <v>17.54</v>
      </c>
      <c r="H529" s="58">
        <v>5.97</v>
      </c>
      <c r="I529" s="58">
        <v>8</v>
      </c>
      <c r="J529" s="58">
        <v>17.59</v>
      </c>
      <c r="K529" s="58">
        <v>5.9</v>
      </c>
      <c r="L529" s="58">
        <v>9.76</v>
      </c>
      <c r="M529" s="59">
        <f t="shared" si="120"/>
        <v>17.564999999999998</v>
      </c>
      <c r="N529" s="59">
        <f t="shared" si="121"/>
        <v>5.9350000000000005</v>
      </c>
      <c r="O529" s="59">
        <f t="shared" si="122"/>
        <v>8.879999999999999</v>
      </c>
      <c r="P529" s="60">
        <f t="shared" si="130"/>
        <v>0.18892200443891138</v>
      </c>
      <c r="Q529" s="22">
        <f t="shared" si="131"/>
        <v>1.1614486138403406E-6</v>
      </c>
      <c r="R529" s="61">
        <f t="shared" si="132"/>
        <v>4.6437588945794112E-9</v>
      </c>
      <c r="S529" s="22">
        <f t="shared" si="133"/>
        <v>2.1564496670985394E-17</v>
      </c>
      <c r="T529" s="62">
        <v>298</v>
      </c>
      <c r="U529" s="59">
        <f t="shared" si="123"/>
        <v>290.565</v>
      </c>
      <c r="V529" s="63">
        <f t="shared" si="124"/>
        <v>0.4315626913868455</v>
      </c>
      <c r="W529" s="64">
        <f t="shared" si="125"/>
        <v>2.7012370098301464</v>
      </c>
      <c r="X529" s="65">
        <f t="shared" si="126"/>
        <v>-7.5849754199579308E-8</v>
      </c>
      <c r="Y529" s="66">
        <f t="shared" si="127"/>
        <v>-7.572287794167706E-8</v>
      </c>
      <c r="Z529" s="66">
        <f t="shared" si="128"/>
        <v>-7.5723090171564794E-8</v>
      </c>
      <c r="AA529" s="67">
        <f t="shared" si="129"/>
        <v>-7.5596425433543151E-8</v>
      </c>
      <c r="AB529" s="68">
        <f t="shared" si="135"/>
        <v>2.2672426296532275E-4</v>
      </c>
      <c r="AC529" s="69"/>
      <c r="AD529" s="70">
        <f t="shared" si="134"/>
        <v>2.2672426296532278</v>
      </c>
      <c r="AE529" s="70"/>
      <c r="AF529" s="74"/>
      <c r="AG529" s="71">
        <v>5230</v>
      </c>
    </row>
    <row r="530" spans="5:33">
      <c r="E530" s="73">
        <v>0.57400462962962961</v>
      </c>
      <c r="G530" s="58">
        <v>17.54</v>
      </c>
      <c r="H530" s="58">
        <v>5.97</v>
      </c>
      <c r="I530" s="58">
        <v>7.93</v>
      </c>
      <c r="J530" s="58">
        <v>17.59</v>
      </c>
      <c r="K530" s="58">
        <v>5.9</v>
      </c>
      <c r="L530" s="58">
        <v>9.77</v>
      </c>
      <c r="M530" s="59">
        <f t="shared" si="120"/>
        <v>17.564999999999998</v>
      </c>
      <c r="N530" s="59">
        <f t="shared" si="121"/>
        <v>5.9350000000000005</v>
      </c>
      <c r="O530" s="59">
        <f t="shared" si="122"/>
        <v>8.85</v>
      </c>
      <c r="P530" s="60">
        <f t="shared" si="130"/>
        <v>0.1882837544239151</v>
      </c>
      <c r="Q530" s="22">
        <f t="shared" si="131"/>
        <v>1.1614486138403406E-6</v>
      </c>
      <c r="R530" s="61">
        <f t="shared" si="132"/>
        <v>4.6437588945794112E-9</v>
      </c>
      <c r="S530" s="22">
        <f t="shared" si="133"/>
        <v>2.1564496670985394E-17</v>
      </c>
      <c r="T530" s="62">
        <v>298</v>
      </c>
      <c r="U530" s="59">
        <f t="shared" si="123"/>
        <v>290.565</v>
      </c>
      <c r="V530" s="63">
        <f t="shared" si="124"/>
        <v>0.4315626913868455</v>
      </c>
      <c r="W530" s="64">
        <f t="shared" si="125"/>
        <v>2.7012370098301464</v>
      </c>
      <c r="X530" s="65">
        <f t="shared" si="126"/>
        <v>-7.5341032340639842E-8</v>
      </c>
      <c r="Y530" s="66">
        <f t="shared" si="127"/>
        <v>-7.5215432798872263E-8</v>
      </c>
      <c r="Z530" s="66">
        <f t="shared" si="128"/>
        <v>-7.5215642183378995E-8</v>
      </c>
      <c r="AA530" s="67">
        <f t="shared" si="129"/>
        <v>-7.5090251327996638E-8</v>
      </c>
      <c r="AB530" s="68">
        <f t="shared" si="135"/>
        <v>2.2596703277222343E-4</v>
      </c>
      <c r="AC530" s="69"/>
      <c r="AD530" s="70">
        <f t="shared" si="134"/>
        <v>2.2596703277222341</v>
      </c>
      <c r="AE530" s="70"/>
      <c r="AF530" s="74"/>
      <c r="AG530" s="71">
        <v>5240</v>
      </c>
    </row>
    <row r="531" spans="5:33">
      <c r="E531" s="73">
        <v>0.57412037037037034</v>
      </c>
      <c r="G531" s="58">
        <v>17.55</v>
      </c>
      <c r="H531" s="58">
        <v>5.97</v>
      </c>
      <c r="I531" s="58">
        <v>7.95</v>
      </c>
      <c r="J531" s="58">
        <v>17.59</v>
      </c>
      <c r="K531" s="58">
        <v>5.9</v>
      </c>
      <c r="L531" s="58">
        <v>9.77</v>
      </c>
      <c r="M531" s="59">
        <f t="shared" si="120"/>
        <v>17.57</v>
      </c>
      <c r="N531" s="59">
        <f t="shared" si="121"/>
        <v>5.9350000000000005</v>
      </c>
      <c r="O531" s="59">
        <f t="shared" si="122"/>
        <v>8.86</v>
      </c>
      <c r="P531" s="60">
        <f t="shared" si="130"/>
        <v>0.18851340551422838</v>
      </c>
      <c r="Q531" s="22">
        <f t="shared" si="131"/>
        <v>1.1614486138403406E-6</v>
      </c>
      <c r="R531" s="61">
        <f t="shared" si="132"/>
        <v>4.6456887773054826E-9</v>
      </c>
      <c r="S531" s="22">
        <f t="shared" si="133"/>
        <v>2.1582424215582109E-17</v>
      </c>
      <c r="T531" s="62">
        <v>298</v>
      </c>
      <c r="U531" s="59">
        <f t="shared" si="123"/>
        <v>290.57</v>
      </c>
      <c r="V531" s="63">
        <f t="shared" si="124"/>
        <v>0.4312650465077556</v>
      </c>
      <c r="W531" s="64">
        <f t="shared" si="125"/>
        <v>2.6993863441076296</v>
      </c>
      <c r="X531" s="65">
        <f t="shared" si="126"/>
        <v>-7.5295928357473783E-8</v>
      </c>
      <c r="Y531" s="66">
        <f t="shared" si="127"/>
        <v>-7.5170060188783299E-8</v>
      </c>
      <c r="Z531" s="66">
        <f t="shared" si="128"/>
        <v>-7.5170270595856236E-8</v>
      </c>
      <c r="AA531" s="67">
        <f t="shared" si="129"/>
        <v>-7.5044612130786245E-8</v>
      </c>
      <c r="AB531" s="68">
        <f t="shared" si="135"/>
        <v>2.2521487704950152E-4</v>
      </c>
      <c r="AC531" s="69"/>
      <c r="AD531" s="70">
        <f t="shared" si="134"/>
        <v>2.2521487704950154</v>
      </c>
      <c r="AE531" s="70"/>
      <c r="AF531" s="74"/>
      <c r="AG531" s="71">
        <v>5250</v>
      </c>
    </row>
    <row r="532" spans="5:33">
      <c r="E532" s="73">
        <v>0.57423611111111106</v>
      </c>
      <c r="G532" s="58">
        <v>17.55</v>
      </c>
      <c r="H532" s="58">
        <v>5.97</v>
      </c>
      <c r="I532" s="58">
        <v>8.0299999999999994</v>
      </c>
      <c r="J532" s="58">
        <v>17.59</v>
      </c>
      <c r="K532" s="58">
        <v>5.9</v>
      </c>
      <c r="L532" s="58">
        <v>9.76</v>
      </c>
      <c r="M532" s="59">
        <f t="shared" si="120"/>
        <v>17.57</v>
      </c>
      <c r="N532" s="59">
        <f t="shared" si="121"/>
        <v>5.9350000000000005</v>
      </c>
      <c r="O532" s="59">
        <f t="shared" si="122"/>
        <v>8.8949999999999996</v>
      </c>
      <c r="P532" s="60">
        <f t="shared" si="130"/>
        <v>0.18925809729673379</v>
      </c>
      <c r="Q532" s="22">
        <f t="shared" si="131"/>
        <v>1.1614486138403406E-6</v>
      </c>
      <c r="R532" s="61">
        <f t="shared" si="132"/>
        <v>4.6456887773054826E-9</v>
      </c>
      <c r="S532" s="22">
        <f t="shared" si="133"/>
        <v>2.1582424215582109E-17</v>
      </c>
      <c r="T532" s="62">
        <v>298</v>
      </c>
      <c r="U532" s="59">
        <f t="shared" si="123"/>
        <v>290.57</v>
      </c>
      <c r="V532" s="63">
        <f t="shared" si="124"/>
        <v>0.4312650465077556</v>
      </c>
      <c r="W532" s="64">
        <f t="shared" si="125"/>
        <v>2.6993863441076296</v>
      </c>
      <c r="X532" s="65">
        <f t="shared" si="126"/>
        <v>-7.5341063994646375E-8</v>
      </c>
      <c r="Y532" s="66">
        <f t="shared" si="127"/>
        <v>-7.5214622855188188E-8</v>
      </c>
      <c r="Z532" s="66">
        <f t="shared" si="128"/>
        <v>-7.5214835055028487E-8</v>
      </c>
      <c r="AA532" s="67">
        <f t="shared" si="129"/>
        <v>-7.5088605403161823E-8</v>
      </c>
      <c r="AB532" s="68">
        <f t="shared" si="135"/>
        <v>2.244631750460723E-4</v>
      </c>
      <c r="AC532" s="69"/>
      <c r="AD532" s="70">
        <f t="shared" si="134"/>
        <v>2.2446317504607229</v>
      </c>
      <c r="AE532" s="70"/>
      <c r="AF532" s="74"/>
      <c r="AG532" s="71">
        <v>5260</v>
      </c>
    </row>
    <row r="533" spans="5:33">
      <c r="E533" s="73">
        <v>0.57435185185185189</v>
      </c>
      <c r="G533" s="58">
        <v>17.559999999999999</v>
      </c>
      <c r="H533" s="58">
        <v>5.97</v>
      </c>
      <c r="I533" s="58">
        <v>7.94</v>
      </c>
      <c r="J533" s="58">
        <v>17.600000000000001</v>
      </c>
      <c r="K533" s="58">
        <v>5.9</v>
      </c>
      <c r="L533" s="58">
        <v>9.75</v>
      </c>
      <c r="M533" s="59">
        <f t="shared" si="120"/>
        <v>17.579999999999998</v>
      </c>
      <c r="N533" s="59">
        <f t="shared" si="121"/>
        <v>5.9350000000000005</v>
      </c>
      <c r="O533" s="59">
        <f t="shared" si="122"/>
        <v>8.8450000000000006</v>
      </c>
      <c r="P533" s="60">
        <f t="shared" si="130"/>
        <v>0.18822800591523778</v>
      </c>
      <c r="Q533" s="22">
        <f t="shared" si="131"/>
        <v>1.1614486138403406E-6</v>
      </c>
      <c r="R533" s="61">
        <f t="shared" si="132"/>
        <v>4.6495509491895849E-9</v>
      </c>
      <c r="S533" s="22">
        <f t="shared" si="133"/>
        <v>2.1618324029109771E-17</v>
      </c>
      <c r="T533" s="62">
        <v>298</v>
      </c>
      <c r="U533" s="59">
        <f t="shared" si="123"/>
        <v>290.58</v>
      </c>
      <c r="V533" s="63">
        <f t="shared" si="124"/>
        <v>0.43066978747896678</v>
      </c>
      <c r="W533" s="64">
        <f t="shared" si="125"/>
        <v>2.6956890063053049</v>
      </c>
      <c r="X533" s="65">
        <f t="shared" si="126"/>
        <v>-7.4906735054026754E-8</v>
      </c>
      <c r="Y533" s="66">
        <f t="shared" si="127"/>
        <v>-7.4781327312138386E-8</v>
      </c>
      <c r="Z533" s="66">
        <f t="shared" si="128"/>
        <v>-7.4781537267914896E-8</v>
      </c>
      <c r="AA533" s="67">
        <f t="shared" si="129"/>
        <v>-7.4656338778793378E-8</v>
      </c>
      <c r="AB533" s="68">
        <f t="shared" si="135"/>
        <v>2.237110274040419E-4</v>
      </c>
      <c r="AC533" s="69"/>
      <c r="AD533" s="70">
        <f t="shared" si="134"/>
        <v>2.2371102740404192</v>
      </c>
      <c r="AE533" s="70"/>
      <c r="AF533" s="74"/>
      <c r="AG533" s="71">
        <v>5270</v>
      </c>
    </row>
    <row r="534" spans="5:33">
      <c r="E534" s="73">
        <v>0.57446759259259261</v>
      </c>
      <c r="G534" s="58">
        <v>17.559999999999999</v>
      </c>
      <c r="H534" s="58">
        <v>5.97</v>
      </c>
      <c r="I534" s="58">
        <v>8</v>
      </c>
      <c r="J534" s="58">
        <v>17.61</v>
      </c>
      <c r="K534" s="58">
        <v>5.9</v>
      </c>
      <c r="L534" s="58">
        <v>9.76</v>
      </c>
      <c r="M534" s="59">
        <f t="shared" si="120"/>
        <v>17.585000000000001</v>
      </c>
      <c r="N534" s="59">
        <f t="shared" si="121"/>
        <v>5.9350000000000005</v>
      </c>
      <c r="O534" s="59">
        <f t="shared" si="122"/>
        <v>8.879999999999999</v>
      </c>
      <c r="P534" s="60">
        <f t="shared" si="130"/>
        <v>0.18898977961660032</v>
      </c>
      <c r="Q534" s="22">
        <f t="shared" si="131"/>
        <v>1.1614486138403406E-6</v>
      </c>
      <c r="R534" s="61">
        <f t="shared" si="132"/>
        <v>4.6514832390143855E-9</v>
      </c>
      <c r="S534" s="22">
        <f t="shared" si="133"/>
        <v>2.1636296322831759E-17</v>
      </c>
      <c r="T534" s="62">
        <v>298</v>
      </c>
      <c r="U534" s="59">
        <f t="shared" si="123"/>
        <v>290.58499999999998</v>
      </c>
      <c r="V534" s="63">
        <f t="shared" si="124"/>
        <v>0.43037217332820843</v>
      </c>
      <c r="W534" s="64">
        <f t="shared" si="125"/>
        <v>2.693842332220822</v>
      </c>
      <c r="X534" s="65">
        <f t="shared" si="126"/>
        <v>-7.5072223549824664E-8</v>
      </c>
      <c r="Y534" s="66">
        <f t="shared" si="127"/>
        <v>-7.4945838603185988E-8</v>
      </c>
      <c r="Z534" s="66">
        <f t="shared" si="128"/>
        <v>-7.4946051373688597E-8</v>
      </c>
      <c r="AA534" s="67">
        <f t="shared" si="129"/>
        <v>-7.4819878481149375E-8</v>
      </c>
      <c r="AB534" s="68">
        <f t="shared" si="135"/>
        <v>2.2296321273238703E-4</v>
      </c>
      <c r="AC534" s="69"/>
      <c r="AD534" s="70">
        <f t="shared" si="134"/>
        <v>2.2296321273238702</v>
      </c>
      <c r="AE534" s="70"/>
      <c r="AF534" s="74"/>
      <c r="AG534" s="71">
        <v>5280</v>
      </c>
    </row>
    <row r="535" spans="5:33">
      <c r="E535" s="73">
        <v>0.57458333333333333</v>
      </c>
      <c r="G535" s="58">
        <v>17.559999999999999</v>
      </c>
      <c r="H535" s="58">
        <v>5.97</v>
      </c>
      <c r="I535" s="58">
        <v>7.91</v>
      </c>
      <c r="J535" s="58">
        <v>17.61</v>
      </c>
      <c r="K535" s="58">
        <v>5.9</v>
      </c>
      <c r="L535" s="58">
        <v>9.74</v>
      </c>
      <c r="M535" s="59">
        <f t="shared" si="120"/>
        <v>17.585000000000001</v>
      </c>
      <c r="N535" s="59">
        <f t="shared" si="121"/>
        <v>5.9350000000000005</v>
      </c>
      <c r="O535" s="59">
        <f t="shared" si="122"/>
        <v>8.8249999999999993</v>
      </c>
      <c r="P535" s="60">
        <f t="shared" si="130"/>
        <v>0.18781923481041643</v>
      </c>
      <c r="Q535" s="22">
        <f t="shared" si="131"/>
        <v>1.1614486138403406E-6</v>
      </c>
      <c r="R535" s="61">
        <f t="shared" si="132"/>
        <v>4.6514832390143855E-9</v>
      </c>
      <c r="S535" s="22">
        <f t="shared" si="133"/>
        <v>2.1636296322831759E-17</v>
      </c>
      <c r="T535" s="62">
        <v>298</v>
      </c>
      <c r="U535" s="59">
        <f t="shared" si="123"/>
        <v>290.58499999999998</v>
      </c>
      <c r="V535" s="63">
        <f t="shared" si="124"/>
        <v>0.43037217332820843</v>
      </c>
      <c r="W535" s="64">
        <f t="shared" si="125"/>
        <v>2.693842332220822</v>
      </c>
      <c r="X535" s="65">
        <f t="shared" si="126"/>
        <v>-7.435646730935927E-8</v>
      </c>
      <c r="Y535" s="66">
        <f t="shared" si="127"/>
        <v>-7.4232062672880895E-8</v>
      </c>
      <c r="Z535" s="66">
        <f t="shared" si="128"/>
        <v>-7.4232270812322383E-8</v>
      </c>
      <c r="AA535" s="67">
        <f t="shared" si="129"/>
        <v>-7.4108073618815832E-8</v>
      </c>
      <c r="AB535" s="68">
        <f t="shared" si="135"/>
        <v>2.2221375292907916E-4</v>
      </c>
      <c r="AC535" s="69"/>
      <c r="AD535" s="70">
        <f t="shared" si="134"/>
        <v>2.2221375292907917</v>
      </c>
      <c r="AE535" s="70"/>
      <c r="AF535" s="74"/>
      <c r="AG535" s="71">
        <v>5290</v>
      </c>
    </row>
    <row r="536" spans="5:33">
      <c r="E536" s="73">
        <v>0.57469907407407406</v>
      </c>
      <c r="G536" s="58">
        <v>17.559999999999999</v>
      </c>
      <c r="H536" s="58">
        <v>5.97</v>
      </c>
      <c r="I536" s="58">
        <v>7.95</v>
      </c>
      <c r="J536" s="58">
        <v>17.61</v>
      </c>
      <c r="K536" s="58">
        <v>5.9</v>
      </c>
      <c r="L536" s="58">
        <v>9.77</v>
      </c>
      <c r="M536" s="59">
        <f t="shared" si="120"/>
        <v>17.585000000000001</v>
      </c>
      <c r="N536" s="59">
        <f t="shared" si="121"/>
        <v>5.9350000000000005</v>
      </c>
      <c r="O536" s="59">
        <f t="shared" si="122"/>
        <v>8.86</v>
      </c>
      <c r="P536" s="60">
        <f t="shared" si="130"/>
        <v>0.18856412695980618</v>
      </c>
      <c r="Q536" s="22">
        <f t="shared" si="131"/>
        <v>1.1614486138403406E-6</v>
      </c>
      <c r="R536" s="61">
        <f t="shared" si="132"/>
        <v>4.6514832390143855E-9</v>
      </c>
      <c r="S536" s="22">
        <f t="shared" si="133"/>
        <v>2.1636296322831759E-17</v>
      </c>
      <c r="T536" s="62">
        <v>298</v>
      </c>
      <c r="U536" s="59">
        <f t="shared" si="123"/>
        <v>290.58499999999998</v>
      </c>
      <c r="V536" s="63">
        <f t="shared" si="124"/>
        <v>0.43037217332820843</v>
      </c>
      <c r="W536" s="64">
        <f t="shared" si="125"/>
        <v>2.693842332220822</v>
      </c>
      <c r="X536" s="65">
        <f t="shared" si="126"/>
        <v>-7.4401986892131081E-8</v>
      </c>
      <c r="Y536" s="66">
        <f t="shared" si="127"/>
        <v>-7.4277012406017833E-8</v>
      </c>
      <c r="Z536" s="66">
        <f t="shared" si="128"/>
        <v>-7.4277222328129204E-8</v>
      </c>
      <c r="AA536" s="67">
        <f t="shared" si="129"/>
        <v>-7.4152457058906699E-8</v>
      </c>
      <c r="AB536" s="68">
        <f t="shared" si="135"/>
        <v>2.2147143091591487E-4</v>
      </c>
      <c r="AC536" s="69"/>
      <c r="AD536" s="70">
        <f t="shared" si="134"/>
        <v>2.2147143091591488</v>
      </c>
      <c r="AE536" s="70"/>
      <c r="AF536" s="74"/>
      <c r="AG536" s="71">
        <v>5300</v>
      </c>
    </row>
    <row r="537" spans="5:33">
      <c r="E537" s="73">
        <v>0.57481481481481478</v>
      </c>
      <c r="G537" s="58">
        <v>17.57</v>
      </c>
      <c r="H537" s="58">
        <v>5.98</v>
      </c>
      <c r="I537" s="58">
        <v>7.88</v>
      </c>
      <c r="J537" s="58">
        <v>17.61</v>
      </c>
      <c r="K537" s="58">
        <v>5.9</v>
      </c>
      <c r="L537" s="58">
        <v>9.77</v>
      </c>
      <c r="M537" s="59">
        <f t="shared" si="120"/>
        <v>17.59</v>
      </c>
      <c r="N537" s="59">
        <f t="shared" si="121"/>
        <v>5.94</v>
      </c>
      <c r="O537" s="59">
        <f t="shared" si="122"/>
        <v>8.8249999999999993</v>
      </c>
      <c r="P537" s="60">
        <f t="shared" si="130"/>
        <v>0.187836081211949</v>
      </c>
      <c r="Q537" s="22">
        <f t="shared" si="131"/>
        <v>1.1481536214968806E-6</v>
      </c>
      <c r="R537" s="61">
        <f t="shared" si="132"/>
        <v>4.7073003534396082E-9</v>
      </c>
      <c r="S537" s="22">
        <f t="shared" si="133"/>
        <v>2.2158676617492662E-17</v>
      </c>
      <c r="T537" s="62">
        <v>298</v>
      </c>
      <c r="U537" s="59">
        <f t="shared" si="123"/>
        <v>290.58999999999997</v>
      </c>
      <c r="V537" s="63">
        <f t="shared" si="124"/>
        <v>0.43007456941917166</v>
      </c>
      <c r="W537" s="64">
        <f t="shared" si="125"/>
        <v>2.6919969866790106</v>
      </c>
      <c r="X537" s="65">
        <f t="shared" si="126"/>
        <v>-7.5701414489961315E-8</v>
      </c>
      <c r="Y537" s="66">
        <f t="shared" si="127"/>
        <v>-7.5571601166863047E-8</v>
      </c>
      <c r="Z537" s="66">
        <f t="shared" si="128"/>
        <v>-7.5571823771671251E-8</v>
      </c>
      <c r="AA537" s="67">
        <f t="shared" si="129"/>
        <v>-7.5442232289932565E-8</v>
      </c>
      <c r="AB537" s="68">
        <f t="shared" si="135"/>
        <v>2.2072865939354932E-4</v>
      </c>
      <c r="AC537" s="69"/>
      <c r="AD537" s="70">
        <f t="shared" si="134"/>
        <v>2.2072865939354931</v>
      </c>
      <c r="AE537" s="70"/>
      <c r="AF537" s="74"/>
      <c r="AG537" s="71">
        <v>5310</v>
      </c>
    </row>
    <row r="538" spans="5:33">
      <c r="E538" s="73">
        <v>0.5749305555555555</v>
      </c>
      <c r="G538" s="58">
        <v>17.57</v>
      </c>
      <c r="H538" s="58">
        <v>5.98</v>
      </c>
      <c r="I538" s="58">
        <v>7.96</v>
      </c>
      <c r="J538" s="58">
        <v>17.61</v>
      </c>
      <c r="K538" s="58">
        <v>5.9</v>
      </c>
      <c r="L538" s="58">
        <v>9.76</v>
      </c>
      <c r="M538" s="59">
        <f t="shared" si="120"/>
        <v>17.59</v>
      </c>
      <c r="N538" s="59">
        <f t="shared" si="121"/>
        <v>5.94</v>
      </c>
      <c r="O538" s="59">
        <f t="shared" si="122"/>
        <v>8.86</v>
      </c>
      <c r="P538" s="60">
        <f t="shared" si="130"/>
        <v>0.18858104017426272</v>
      </c>
      <c r="Q538" s="22">
        <f t="shared" si="131"/>
        <v>1.1481536214968806E-6</v>
      </c>
      <c r="R538" s="61">
        <f t="shared" si="132"/>
        <v>4.7073003534396082E-9</v>
      </c>
      <c r="S538" s="22">
        <f t="shared" si="133"/>
        <v>2.2158676617492662E-17</v>
      </c>
      <c r="T538" s="62">
        <v>298</v>
      </c>
      <c r="U538" s="59">
        <f t="shared" si="123"/>
        <v>290.58999999999997</v>
      </c>
      <c r="V538" s="63">
        <f t="shared" si="124"/>
        <v>0.43007456941917166</v>
      </c>
      <c r="W538" s="64">
        <f t="shared" si="125"/>
        <v>2.6919969866790106</v>
      </c>
      <c r="X538" s="65">
        <f t="shared" si="126"/>
        <v>-7.5741436866559475E-8</v>
      </c>
      <c r="Y538" s="66">
        <f t="shared" si="127"/>
        <v>-7.561103980024115E-8</v>
      </c>
      <c r="Z538" s="66">
        <f t="shared" si="128"/>
        <v>-7.5611264292878323E-8</v>
      </c>
      <c r="AA538" s="67">
        <f t="shared" si="129"/>
        <v>-7.54810909462205E-8</v>
      </c>
      <c r="AB538" s="68">
        <f t="shared" si="135"/>
        <v>2.1997294189912104E-4</v>
      </c>
      <c r="AC538" s="69"/>
      <c r="AD538" s="70">
        <f t="shared" si="134"/>
        <v>2.1997294189912102</v>
      </c>
      <c r="AE538" s="70"/>
      <c r="AF538" s="74"/>
      <c r="AG538" s="71">
        <v>5320</v>
      </c>
    </row>
    <row r="539" spans="5:33">
      <c r="E539" s="73">
        <v>0.57504629629629633</v>
      </c>
      <c r="G539" s="58">
        <v>17.57</v>
      </c>
      <c r="H539" s="58">
        <v>5.97</v>
      </c>
      <c r="I539" s="58">
        <v>7.98</v>
      </c>
      <c r="J539" s="58">
        <v>17.62</v>
      </c>
      <c r="K539" s="58">
        <v>5.9</v>
      </c>
      <c r="L539" s="58">
        <v>9.77</v>
      </c>
      <c r="M539" s="59">
        <f t="shared" si="120"/>
        <v>17.594999999999999</v>
      </c>
      <c r="N539" s="59">
        <f t="shared" si="121"/>
        <v>5.9350000000000005</v>
      </c>
      <c r="O539" s="59">
        <f t="shared" si="122"/>
        <v>8.875</v>
      </c>
      <c r="P539" s="60">
        <f t="shared" si="130"/>
        <v>0.18891725318899819</v>
      </c>
      <c r="Q539" s="22">
        <f t="shared" si="131"/>
        <v>1.1614486138403406E-6</v>
      </c>
      <c r="R539" s="61">
        <f t="shared" si="132"/>
        <v>4.6553502280974371E-9</v>
      </c>
      <c r="S539" s="22">
        <f t="shared" si="133"/>
        <v>2.1672285746246859E-17</v>
      </c>
      <c r="T539" s="62">
        <v>298</v>
      </c>
      <c r="U539" s="59">
        <f t="shared" si="123"/>
        <v>290.59500000000003</v>
      </c>
      <c r="V539" s="63">
        <f t="shared" si="124"/>
        <v>0.42977697575132445</v>
      </c>
      <c r="W539" s="64">
        <f t="shared" si="125"/>
        <v>2.6901529686794876</v>
      </c>
      <c r="X539" s="65">
        <f t="shared" si="126"/>
        <v>-7.4006566859051137E-8</v>
      </c>
      <c r="Y539" s="66">
        <f t="shared" si="127"/>
        <v>-7.3881645521165749E-8</v>
      </c>
      <c r="Z539" s="66">
        <f t="shared" si="128"/>
        <v>-7.3881856385435242E-8</v>
      </c>
      <c r="AA539" s="67">
        <f t="shared" si="129"/>
        <v>-7.375714519995155E-8</v>
      </c>
      <c r="AB539" s="68">
        <f t="shared" si="135"/>
        <v>2.1921683000578933E-4</v>
      </c>
      <c r="AC539" s="69"/>
      <c r="AD539" s="70">
        <f t="shared" si="134"/>
        <v>2.1921683000578933</v>
      </c>
      <c r="AE539" s="70"/>
      <c r="AF539" s="74"/>
      <c r="AG539" s="71">
        <v>5330</v>
      </c>
    </row>
    <row r="540" spans="5:33">
      <c r="E540" s="73">
        <v>0.57516203703703705</v>
      </c>
      <c r="G540" s="58">
        <v>17.57</v>
      </c>
      <c r="H540" s="58">
        <v>5.98</v>
      </c>
      <c r="I540" s="58">
        <v>8.02</v>
      </c>
      <c r="J540" s="58">
        <v>17.62</v>
      </c>
      <c r="K540" s="58">
        <v>5.89</v>
      </c>
      <c r="L540" s="58">
        <v>9.75</v>
      </c>
      <c r="M540" s="59">
        <f t="shared" si="120"/>
        <v>17.594999999999999</v>
      </c>
      <c r="N540" s="59">
        <f t="shared" si="121"/>
        <v>5.9350000000000005</v>
      </c>
      <c r="O540" s="59">
        <f t="shared" si="122"/>
        <v>8.8849999999999998</v>
      </c>
      <c r="P540" s="60">
        <f t="shared" si="130"/>
        <v>0.1891301176996337</v>
      </c>
      <c r="Q540" s="22">
        <f t="shared" si="131"/>
        <v>1.1614486138403406E-6</v>
      </c>
      <c r="R540" s="61">
        <f t="shared" si="132"/>
        <v>4.6553502280974371E-9</v>
      </c>
      <c r="S540" s="22">
        <f t="shared" si="133"/>
        <v>2.1672285746246859E-17</v>
      </c>
      <c r="T540" s="62">
        <v>298</v>
      </c>
      <c r="U540" s="59">
        <f t="shared" si="123"/>
        <v>290.59500000000003</v>
      </c>
      <c r="V540" s="63">
        <f t="shared" si="124"/>
        <v>0.42977697575132445</v>
      </c>
      <c r="W540" s="64">
        <f t="shared" si="125"/>
        <v>2.6901529686794876</v>
      </c>
      <c r="X540" s="65">
        <f t="shared" si="126"/>
        <v>-7.3840252080388012E-8</v>
      </c>
      <c r="Y540" s="66">
        <f t="shared" si="127"/>
        <v>-7.371547103780759E-8</v>
      </c>
      <c r="Z540" s="66">
        <f t="shared" si="128"/>
        <v>-7.3715681902588638E-8</v>
      </c>
      <c r="AA540" s="67">
        <f t="shared" si="129"/>
        <v>-7.3591111012117606E-8</v>
      </c>
      <c r="AB540" s="68">
        <f t="shared" si="135"/>
        <v>2.1847801214600233E-4</v>
      </c>
      <c r="AC540" s="69"/>
      <c r="AD540" s="70">
        <f t="shared" si="134"/>
        <v>2.1847801214600233</v>
      </c>
      <c r="AE540" s="70"/>
      <c r="AF540" s="74"/>
      <c r="AG540" s="71">
        <v>5340</v>
      </c>
    </row>
    <row r="541" spans="5:33">
      <c r="E541" s="73">
        <v>0.57527777777777778</v>
      </c>
      <c r="G541" s="58">
        <v>17.57</v>
      </c>
      <c r="H541" s="58">
        <v>5.98</v>
      </c>
      <c r="I541" s="58">
        <v>7.92</v>
      </c>
      <c r="J541" s="58">
        <v>17.62</v>
      </c>
      <c r="K541" s="58">
        <v>5.9</v>
      </c>
      <c r="L541" s="58">
        <v>9.75</v>
      </c>
      <c r="M541" s="59">
        <f t="shared" si="120"/>
        <v>17.594999999999999</v>
      </c>
      <c r="N541" s="59">
        <f t="shared" si="121"/>
        <v>5.94</v>
      </c>
      <c r="O541" s="59">
        <f t="shared" si="122"/>
        <v>8.8350000000000009</v>
      </c>
      <c r="P541" s="60">
        <f t="shared" si="130"/>
        <v>0.18806579514645624</v>
      </c>
      <c r="Q541" s="22">
        <f t="shared" si="131"/>
        <v>1.1481536214968806E-6</v>
      </c>
      <c r="R541" s="61">
        <f t="shared" si="132"/>
        <v>4.7092566431274998E-9</v>
      </c>
      <c r="S541" s="22">
        <f t="shared" si="133"/>
        <v>2.2177098130840488E-17</v>
      </c>
      <c r="T541" s="62">
        <v>298</v>
      </c>
      <c r="U541" s="59">
        <f t="shared" si="123"/>
        <v>290.59500000000003</v>
      </c>
      <c r="V541" s="63">
        <f t="shared" si="124"/>
        <v>0.42977697575132445</v>
      </c>
      <c r="W541" s="64">
        <f t="shared" si="125"/>
        <v>2.6901529686794876</v>
      </c>
      <c r="X541" s="65">
        <f t="shared" si="126"/>
        <v>-7.4881490898729219E-8</v>
      </c>
      <c r="Y541" s="66">
        <f t="shared" si="127"/>
        <v>-7.4752731469253644E-8</v>
      </c>
      <c r="Z541" s="66">
        <f t="shared" si="128"/>
        <v>-7.4752952872306378E-8</v>
      </c>
      <c r="AA541" s="67">
        <f t="shared" si="129"/>
        <v>-7.4624414084474265E-8</v>
      </c>
      <c r="AB541" s="68">
        <f t="shared" si="135"/>
        <v>2.1774085603104684E-4</v>
      </c>
      <c r="AC541" s="69"/>
      <c r="AD541" s="70">
        <f t="shared" si="134"/>
        <v>2.1774085603104685</v>
      </c>
      <c r="AE541" s="70"/>
      <c r="AF541" s="74"/>
      <c r="AG541" s="71">
        <v>5350</v>
      </c>
    </row>
    <row r="542" spans="5:33">
      <c r="E542" s="73">
        <v>0.5753935185185185</v>
      </c>
      <c r="G542" s="58">
        <v>17.579999999999998</v>
      </c>
      <c r="H542" s="58">
        <v>5.97</v>
      </c>
      <c r="I542" s="58">
        <v>7.95</v>
      </c>
      <c r="J542" s="58">
        <v>17.62</v>
      </c>
      <c r="K542" s="58">
        <v>5.89</v>
      </c>
      <c r="L542" s="58">
        <v>9.75</v>
      </c>
      <c r="M542" s="59">
        <f t="shared" si="120"/>
        <v>17.600000000000001</v>
      </c>
      <c r="N542" s="59">
        <f t="shared" si="121"/>
        <v>5.93</v>
      </c>
      <c r="O542" s="59">
        <f t="shared" si="122"/>
        <v>8.85</v>
      </c>
      <c r="P542" s="60">
        <f t="shared" si="130"/>
        <v>0.18840199210007669</v>
      </c>
      <c r="Q542" s="22">
        <f t="shared" si="131"/>
        <v>1.1748975549395291E-6</v>
      </c>
      <c r="R542" s="61">
        <f t="shared" si="132"/>
        <v>4.6039734282965336E-9</v>
      </c>
      <c r="S542" s="22">
        <f t="shared" si="133"/>
        <v>2.1196571328460536E-17</v>
      </c>
      <c r="T542" s="62">
        <v>298</v>
      </c>
      <c r="U542" s="59">
        <f t="shared" si="123"/>
        <v>290.60000000000002</v>
      </c>
      <c r="V542" s="63">
        <f t="shared" si="124"/>
        <v>0.42947939232414162</v>
      </c>
      <c r="W542" s="64">
        <f t="shared" si="125"/>
        <v>2.6883102772226963</v>
      </c>
      <c r="X542" s="65">
        <f t="shared" si="126"/>
        <v>-7.1501490312014463E-8</v>
      </c>
      <c r="Y542" s="66">
        <f t="shared" si="127"/>
        <v>-7.138368800026072E-8</v>
      </c>
      <c r="Z542" s="66">
        <f t="shared" si="128"/>
        <v>-7.1383882085511174E-8</v>
      </c>
      <c r="AA542" s="67">
        <f t="shared" si="129"/>
        <v>-7.1266273219477389E-8</v>
      </c>
      <c r="AB542" s="68">
        <f t="shared" si="135"/>
        <v>2.1699332724160297E-4</v>
      </c>
      <c r="AC542" s="69"/>
      <c r="AD542" s="70">
        <f t="shared" si="134"/>
        <v>2.1699332724160296</v>
      </c>
      <c r="AE542" s="70"/>
      <c r="AF542" s="74"/>
      <c r="AG542" s="71">
        <v>5360</v>
      </c>
    </row>
    <row r="543" spans="5:33">
      <c r="E543" s="73">
        <v>0.57550925925925922</v>
      </c>
      <c r="G543" s="58">
        <v>17.579999999999998</v>
      </c>
      <c r="H543" s="58">
        <v>5.98</v>
      </c>
      <c r="I543" s="58">
        <v>8.0299999999999994</v>
      </c>
      <c r="J543" s="58">
        <v>17.63</v>
      </c>
      <c r="K543" s="58">
        <v>5.89</v>
      </c>
      <c r="L543" s="58">
        <v>9.75</v>
      </c>
      <c r="M543" s="59">
        <f t="shared" si="120"/>
        <v>17.604999999999997</v>
      </c>
      <c r="N543" s="59">
        <f t="shared" si="121"/>
        <v>5.9350000000000005</v>
      </c>
      <c r="O543" s="59">
        <f t="shared" si="122"/>
        <v>8.89</v>
      </c>
      <c r="P543" s="60">
        <f t="shared" si="130"/>
        <v>0.18927050614658289</v>
      </c>
      <c r="Q543" s="22">
        <f t="shared" si="131"/>
        <v>1.1614486138403406E-6</v>
      </c>
      <c r="R543" s="61">
        <f t="shared" si="132"/>
        <v>4.659220431983982E-9</v>
      </c>
      <c r="S543" s="22">
        <f t="shared" si="133"/>
        <v>2.1708335033817003E-17</v>
      </c>
      <c r="T543" s="62">
        <v>298</v>
      </c>
      <c r="U543" s="59">
        <f t="shared" si="123"/>
        <v>290.60500000000002</v>
      </c>
      <c r="V543" s="63">
        <f t="shared" si="124"/>
        <v>0.42918181913709347</v>
      </c>
      <c r="W543" s="64">
        <f t="shared" si="125"/>
        <v>2.6864689113098383</v>
      </c>
      <c r="X543" s="65">
        <f t="shared" si="126"/>
        <v>-7.3373624809897546E-8</v>
      </c>
      <c r="Y543" s="66">
        <f t="shared" si="127"/>
        <v>-7.3249163427985544E-8</v>
      </c>
      <c r="Z543" s="66">
        <f t="shared" si="128"/>
        <v>-7.3249374547929907E-8</v>
      </c>
      <c r="AA543" s="67">
        <f t="shared" si="129"/>
        <v>-7.3125123569729975E-8</v>
      </c>
      <c r="AB543" s="68">
        <f t="shared" si="135"/>
        <v>2.1627948906876459E-4</v>
      </c>
      <c r="AC543" s="69"/>
      <c r="AD543" s="70">
        <f t="shared" si="134"/>
        <v>2.1627948906876457</v>
      </c>
      <c r="AE543" s="70"/>
      <c r="AF543" s="74"/>
      <c r="AG543" s="71">
        <v>5370</v>
      </c>
    </row>
    <row r="544" spans="5:33">
      <c r="E544" s="73">
        <v>0.57562499999999994</v>
      </c>
      <c r="G544" s="58">
        <v>17.579999999999998</v>
      </c>
      <c r="H544" s="58">
        <v>5.97</v>
      </c>
      <c r="I544" s="58">
        <v>7.93</v>
      </c>
      <c r="J544" s="58">
        <v>17.63</v>
      </c>
      <c r="K544" s="58">
        <v>5.89</v>
      </c>
      <c r="L544" s="58">
        <v>9.77</v>
      </c>
      <c r="M544" s="59">
        <f t="shared" si="120"/>
        <v>17.604999999999997</v>
      </c>
      <c r="N544" s="59">
        <f t="shared" si="121"/>
        <v>5.93</v>
      </c>
      <c r="O544" s="59">
        <f t="shared" si="122"/>
        <v>8.85</v>
      </c>
      <c r="P544" s="60">
        <f t="shared" si="130"/>
        <v>0.18841889532027656</v>
      </c>
      <c r="Q544" s="22">
        <f t="shared" si="131"/>
        <v>1.1748975549395291E-6</v>
      </c>
      <c r="R544" s="61">
        <f t="shared" si="132"/>
        <v>4.605886776726598E-9</v>
      </c>
      <c r="S544" s="22">
        <f t="shared" si="133"/>
        <v>2.121419300002493E-17</v>
      </c>
      <c r="T544" s="62">
        <v>298</v>
      </c>
      <c r="U544" s="59">
        <f t="shared" si="123"/>
        <v>290.60500000000002</v>
      </c>
      <c r="V544" s="63">
        <f t="shared" si="124"/>
        <v>0.42918181913709347</v>
      </c>
      <c r="W544" s="64">
        <f t="shared" si="125"/>
        <v>2.6864689113098383</v>
      </c>
      <c r="X544" s="65">
        <f t="shared" si="126"/>
        <v>-7.1139060297119152E-8</v>
      </c>
      <c r="Y544" s="66">
        <f t="shared" si="127"/>
        <v>-7.1021666735779648E-8</v>
      </c>
      <c r="Z544" s="66">
        <f t="shared" si="128"/>
        <v>-7.102186045844321E-8</v>
      </c>
      <c r="AA544" s="67">
        <f t="shared" si="129"/>
        <v>-7.0904659980405609E-8</v>
      </c>
      <c r="AB544" s="68">
        <f t="shared" si="135"/>
        <v>2.1554699602821216E-4</v>
      </c>
      <c r="AC544" s="69"/>
      <c r="AD544" s="70">
        <f t="shared" si="134"/>
        <v>2.1554699602821215</v>
      </c>
      <c r="AE544" s="70"/>
      <c r="AF544" s="74"/>
      <c r="AG544" s="71">
        <v>5380</v>
      </c>
    </row>
    <row r="545" spans="5:33">
      <c r="E545" s="73">
        <v>0.57574074074074078</v>
      </c>
      <c r="G545" s="58">
        <v>17.579999999999998</v>
      </c>
      <c r="H545" s="58">
        <v>5.97</v>
      </c>
      <c r="I545" s="58">
        <v>8.0399999999999991</v>
      </c>
      <c r="J545" s="58">
        <v>17.63</v>
      </c>
      <c r="K545" s="58">
        <v>5.89</v>
      </c>
      <c r="L545" s="58">
        <v>9.76</v>
      </c>
      <c r="M545" s="59">
        <f t="shared" si="120"/>
        <v>17.604999999999997</v>
      </c>
      <c r="N545" s="59">
        <f t="shared" si="121"/>
        <v>5.93</v>
      </c>
      <c r="O545" s="59">
        <f t="shared" si="122"/>
        <v>8.8999999999999986</v>
      </c>
      <c r="P545" s="60">
        <f t="shared" si="130"/>
        <v>0.18948340885315945</v>
      </c>
      <c r="Q545" s="22">
        <f t="shared" si="131"/>
        <v>1.1748975549395291E-6</v>
      </c>
      <c r="R545" s="61">
        <f t="shared" si="132"/>
        <v>4.605886776726598E-9</v>
      </c>
      <c r="S545" s="22">
        <f t="shared" si="133"/>
        <v>2.121419300002493E-17</v>
      </c>
      <c r="T545" s="62">
        <v>298</v>
      </c>
      <c r="U545" s="59">
        <f t="shared" si="123"/>
        <v>290.60500000000002</v>
      </c>
      <c r="V545" s="63">
        <f t="shared" si="124"/>
        <v>0.42918181913709347</v>
      </c>
      <c r="W545" s="64">
        <f t="shared" si="125"/>
        <v>2.6864689113098383</v>
      </c>
      <c r="X545" s="65">
        <f t="shared" si="126"/>
        <v>-7.1305251494408221E-8</v>
      </c>
      <c r="Y545" s="66">
        <f t="shared" si="127"/>
        <v>-7.1186918894740061E-8</v>
      </c>
      <c r="Z545" s="66">
        <f t="shared" si="128"/>
        <v>-7.1187115270236261E-8</v>
      </c>
      <c r="AA545" s="67">
        <f t="shared" si="129"/>
        <v>-7.1068978394285604E-8</v>
      </c>
      <c r="AB545" s="68">
        <f t="shared" si="135"/>
        <v>2.1483677807043554E-4</v>
      </c>
      <c r="AC545" s="69"/>
      <c r="AD545" s="70">
        <f t="shared" si="134"/>
        <v>2.1483677807043553</v>
      </c>
      <c r="AE545" s="70"/>
      <c r="AF545" s="74"/>
      <c r="AG545" s="71">
        <v>5390</v>
      </c>
    </row>
    <row r="546" spans="5:33">
      <c r="E546" s="73">
        <v>0.5758564814814815</v>
      </c>
      <c r="G546" s="58">
        <v>17.59</v>
      </c>
      <c r="H546" s="58">
        <v>5.97</v>
      </c>
      <c r="I546" s="58">
        <v>7.96</v>
      </c>
      <c r="J546" s="58">
        <v>17.63</v>
      </c>
      <c r="K546" s="58">
        <v>5.89</v>
      </c>
      <c r="L546" s="58">
        <v>9.77</v>
      </c>
      <c r="M546" s="59">
        <f t="shared" si="120"/>
        <v>17.61</v>
      </c>
      <c r="N546" s="59">
        <f t="shared" si="121"/>
        <v>5.93</v>
      </c>
      <c r="O546" s="59">
        <f t="shared" si="122"/>
        <v>8.8650000000000002</v>
      </c>
      <c r="P546" s="60">
        <f t="shared" si="130"/>
        <v>0.18875518428835728</v>
      </c>
      <c r="Q546" s="22">
        <f t="shared" si="131"/>
        <v>1.1748975549395291E-6</v>
      </c>
      <c r="R546" s="61">
        <f t="shared" si="132"/>
        <v>4.6078009203181226E-9</v>
      </c>
      <c r="S546" s="22">
        <f t="shared" si="133"/>
        <v>2.1231829321284537E-17</v>
      </c>
      <c r="T546" s="62">
        <v>298</v>
      </c>
      <c r="U546" s="59">
        <f t="shared" si="123"/>
        <v>290.61</v>
      </c>
      <c r="V546" s="63">
        <f t="shared" si="124"/>
        <v>0.42888425618965254</v>
      </c>
      <c r="W546" s="64">
        <f t="shared" si="125"/>
        <v>2.6846288699429133</v>
      </c>
      <c r="X546" s="65">
        <f t="shared" si="126"/>
        <v>-7.0903265115374257E-8</v>
      </c>
      <c r="Y546" s="66">
        <f t="shared" si="127"/>
        <v>-7.0785873984632098E-8</v>
      </c>
      <c r="Z546" s="66">
        <f t="shared" si="128"/>
        <v>-7.0786068343489255E-8</v>
      </c>
      <c r="AA546" s="67">
        <f t="shared" si="129"/>
        <v>-7.0668870928022983E-8</v>
      </c>
      <c r="AB546" s="68">
        <f t="shared" si="135"/>
        <v>2.1412490757340448E-4</v>
      </c>
      <c r="AC546" s="75">
        <f>D20</f>
        <v>1.6586674195369846E-4</v>
      </c>
      <c r="AD546" s="70">
        <f t="shared" si="134"/>
        <v>2.1412490757340445</v>
      </c>
      <c r="AE546" s="70">
        <f>AC546*10000</f>
        <v>1.6586674195369846</v>
      </c>
      <c r="AF546" s="74">
        <f>(AD546-AE546)*(AD546-AE546)</f>
        <v>0.23288505489789738</v>
      </c>
      <c r="AG546" s="71">
        <v>5400</v>
      </c>
    </row>
    <row r="547" spans="5:33">
      <c r="E547" s="73">
        <v>0.57597222222222222</v>
      </c>
      <c r="G547" s="58">
        <v>17.59</v>
      </c>
      <c r="H547" s="58">
        <v>5.97</v>
      </c>
      <c r="I547" s="58">
        <v>7.94</v>
      </c>
      <c r="J547" s="58">
        <v>17.63</v>
      </c>
      <c r="K547" s="58">
        <v>5.89</v>
      </c>
      <c r="L547" s="58">
        <v>9.76</v>
      </c>
      <c r="M547" s="59">
        <f t="shared" si="120"/>
        <v>17.61</v>
      </c>
      <c r="N547" s="59">
        <f t="shared" si="121"/>
        <v>5.93</v>
      </c>
      <c r="O547" s="59">
        <f t="shared" si="122"/>
        <v>8.85</v>
      </c>
      <c r="P547" s="60">
        <f t="shared" si="130"/>
        <v>0.18843580157382539</v>
      </c>
      <c r="Q547" s="22">
        <f t="shared" si="131"/>
        <v>1.1748975549395291E-6</v>
      </c>
      <c r="R547" s="61">
        <f t="shared" si="132"/>
        <v>4.6078009203181226E-9</v>
      </c>
      <c r="S547" s="22">
        <f t="shared" si="133"/>
        <v>2.1231829321284537E-17</v>
      </c>
      <c r="T547" s="62">
        <v>298</v>
      </c>
      <c r="U547" s="59">
        <f t="shared" si="123"/>
        <v>290.61</v>
      </c>
      <c r="V547" s="63">
        <f t="shared" si="124"/>
        <v>0.42888425618965254</v>
      </c>
      <c r="W547" s="64">
        <f t="shared" si="125"/>
        <v>2.6846288699429133</v>
      </c>
      <c r="X547" s="65">
        <f t="shared" si="126"/>
        <v>-7.0549296064829288E-8</v>
      </c>
      <c r="Y547" s="66">
        <f t="shared" si="127"/>
        <v>-7.0432688623375128E-8</v>
      </c>
      <c r="Z547" s="66">
        <f t="shared" si="128"/>
        <v>-7.0432881358046622E-8</v>
      </c>
      <c r="AA547" s="67">
        <f t="shared" si="129"/>
        <v>-7.0316466014140767E-8</v>
      </c>
      <c r="AB547" s="68">
        <f t="shared" si="135"/>
        <v>2.1341704753890508E-4</v>
      </c>
      <c r="AC547" s="69"/>
      <c r="AD547" s="70">
        <f t="shared" si="134"/>
        <v>2.1341704753890509</v>
      </c>
      <c r="AE547" s="70"/>
      <c r="AF547" s="74"/>
      <c r="AG547" s="71">
        <v>5410</v>
      </c>
    </row>
    <row r="548" spans="5:33">
      <c r="E548" s="73">
        <v>0.57608796296296294</v>
      </c>
      <c r="G548" s="58">
        <v>17.59</v>
      </c>
      <c r="H548" s="58">
        <v>5.98</v>
      </c>
      <c r="I548" s="58">
        <v>7.97</v>
      </c>
      <c r="J548" s="58">
        <v>17.64</v>
      </c>
      <c r="K548" s="58">
        <v>5.89</v>
      </c>
      <c r="L548" s="58">
        <v>9.77</v>
      </c>
      <c r="M548" s="59">
        <f t="shared" si="120"/>
        <v>17.615000000000002</v>
      </c>
      <c r="N548" s="59">
        <f t="shared" si="121"/>
        <v>5.9350000000000005</v>
      </c>
      <c r="O548" s="59">
        <f t="shared" si="122"/>
        <v>8.8699999999999992</v>
      </c>
      <c r="P548" s="60">
        <f t="shared" si="130"/>
        <v>0.18887859269399512</v>
      </c>
      <c r="Q548" s="22">
        <f t="shared" si="131"/>
        <v>1.1614486138403406E-6</v>
      </c>
      <c r="R548" s="61">
        <f t="shared" si="132"/>
        <v>4.6630938533466374E-9</v>
      </c>
      <c r="S548" s="22">
        <f t="shared" si="133"/>
        <v>2.1744444285119192E-17</v>
      </c>
      <c r="T548" s="62">
        <v>298</v>
      </c>
      <c r="U548" s="59">
        <f t="shared" si="123"/>
        <v>290.61500000000001</v>
      </c>
      <c r="V548" s="63">
        <f t="shared" si="124"/>
        <v>0.42858670348128913</v>
      </c>
      <c r="W548" s="64">
        <f t="shared" si="125"/>
        <v>2.6827901521246909</v>
      </c>
      <c r="X548" s="65">
        <f t="shared" si="126"/>
        <v>-7.2232859421771242E-8</v>
      </c>
      <c r="Y548" s="66">
        <f t="shared" si="127"/>
        <v>-7.2110215463390961E-8</v>
      </c>
      <c r="Z548" s="66">
        <f t="shared" si="128"/>
        <v>-7.2110423700205173E-8</v>
      </c>
      <c r="AA548" s="67">
        <f t="shared" si="129"/>
        <v>-7.1987987271509756E-8</v>
      </c>
      <c r="AB548" s="68">
        <f t="shared" si="135"/>
        <v>2.1271271936883541E-4</v>
      </c>
      <c r="AC548" s="69"/>
      <c r="AD548" s="70">
        <f t="shared" si="134"/>
        <v>2.127127193688354</v>
      </c>
      <c r="AE548" s="70"/>
      <c r="AF548" s="74"/>
      <c r="AG548" s="71">
        <v>5420</v>
      </c>
    </row>
    <row r="549" spans="5:33">
      <c r="E549" s="73">
        <v>0.57620370370370366</v>
      </c>
      <c r="G549" s="58">
        <v>17.59</v>
      </c>
      <c r="H549" s="58">
        <v>5.97</v>
      </c>
      <c r="I549" s="58">
        <v>8</v>
      </c>
      <c r="J549" s="58">
        <v>17.64</v>
      </c>
      <c r="K549" s="58">
        <v>5.89</v>
      </c>
      <c r="L549" s="58">
        <v>9.7799999999999994</v>
      </c>
      <c r="M549" s="59">
        <f t="shared" si="120"/>
        <v>17.615000000000002</v>
      </c>
      <c r="N549" s="59">
        <f t="shared" si="121"/>
        <v>5.93</v>
      </c>
      <c r="O549" s="59">
        <f t="shared" si="122"/>
        <v>8.89</v>
      </c>
      <c r="P549" s="60">
        <f t="shared" si="130"/>
        <v>0.18930447452645058</v>
      </c>
      <c r="Q549" s="22">
        <f t="shared" si="131"/>
        <v>1.1748975549395291E-6</v>
      </c>
      <c r="R549" s="61">
        <f t="shared" si="132"/>
        <v>4.6097158594015611E-9</v>
      </c>
      <c r="S549" s="22">
        <f t="shared" si="133"/>
        <v>2.1249480304418272E-17</v>
      </c>
      <c r="T549" s="62">
        <v>298</v>
      </c>
      <c r="U549" s="59">
        <f t="shared" si="123"/>
        <v>290.61500000000001</v>
      </c>
      <c r="V549" s="63">
        <f t="shared" si="124"/>
        <v>0.42858670348128913</v>
      </c>
      <c r="W549" s="64">
        <f t="shared" si="125"/>
        <v>2.6827901521246909</v>
      </c>
      <c r="X549" s="65">
        <f t="shared" si="126"/>
        <v>-7.0507963945137914E-8</v>
      </c>
      <c r="Y549" s="66">
        <f t="shared" si="127"/>
        <v>-7.0390709945249939E-8</v>
      </c>
      <c r="Z549" s="66">
        <f t="shared" si="128"/>
        <v>-7.0390904937414255E-8</v>
      </c>
      <c r="AA549" s="67">
        <f t="shared" si="129"/>
        <v>-7.0273845281150727E-8</v>
      </c>
      <c r="AB549" s="68">
        <f t="shared" si="135"/>
        <v>2.1199161582713462E-4</v>
      </c>
      <c r="AC549" s="69"/>
      <c r="AD549" s="70">
        <f t="shared" si="134"/>
        <v>2.1199161582713462</v>
      </c>
      <c r="AE549" s="70"/>
      <c r="AF549" s="74"/>
      <c r="AG549" s="71">
        <v>5430</v>
      </c>
    </row>
    <row r="550" spans="5:33">
      <c r="E550" s="73">
        <v>0.57631944444444438</v>
      </c>
      <c r="G550" s="58">
        <v>17.59</v>
      </c>
      <c r="H550" s="58">
        <v>5.97</v>
      </c>
      <c r="I550" s="58">
        <v>8.01</v>
      </c>
      <c r="J550" s="58">
        <v>17.64</v>
      </c>
      <c r="K550" s="58">
        <v>5.89</v>
      </c>
      <c r="L550" s="58">
        <v>9.7899999999999991</v>
      </c>
      <c r="M550" s="59">
        <f t="shared" si="120"/>
        <v>17.615000000000002</v>
      </c>
      <c r="N550" s="59">
        <f t="shared" si="121"/>
        <v>5.93</v>
      </c>
      <c r="O550" s="59">
        <f t="shared" si="122"/>
        <v>8.8999999999999986</v>
      </c>
      <c r="P550" s="60">
        <f t="shared" si="130"/>
        <v>0.18951741544267828</v>
      </c>
      <c r="Q550" s="22">
        <f t="shared" si="131"/>
        <v>1.1748975549395291E-6</v>
      </c>
      <c r="R550" s="61">
        <f t="shared" si="132"/>
        <v>4.6097158594015611E-9</v>
      </c>
      <c r="S550" s="22">
        <f t="shared" si="133"/>
        <v>2.1249480304418272E-17</v>
      </c>
      <c r="T550" s="62">
        <v>298</v>
      </c>
      <c r="U550" s="59">
        <f t="shared" si="123"/>
        <v>290.61500000000001</v>
      </c>
      <c r="V550" s="63">
        <f t="shared" si="124"/>
        <v>0.42858670348128913</v>
      </c>
      <c r="W550" s="64">
        <f t="shared" si="125"/>
        <v>2.6827901521246909</v>
      </c>
      <c r="X550" s="65">
        <f t="shared" si="126"/>
        <v>-7.035289369285068E-8</v>
      </c>
      <c r="Y550" s="66">
        <f t="shared" si="127"/>
        <v>-7.0235765968971508E-8</v>
      </c>
      <c r="Z550" s="66">
        <f t="shared" si="128"/>
        <v>-7.0235960970242686E-8</v>
      </c>
      <c r="AA550" s="67">
        <f t="shared" si="129"/>
        <v>-7.0119027598335034E-8</v>
      </c>
      <c r="AB550" s="68">
        <f t="shared" si="135"/>
        <v>2.1128770742881526E-4</v>
      </c>
      <c r="AC550" s="69"/>
      <c r="AD550" s="70">
        <f t="shared" si="134"/>
        <v>2.1128770742881526</v>
      </c>
      <c r="AE550" s="70"/>
      <c r="AF550" s="74"/>
      <c r="AG550" s="71">
        <v>5440</v>
      </c>
    </row>
    <row r="551" spans="5:33">
      <c r="E551" s="73">
        <v>0.57643518518518522</v>
      </c>
      <c r="G551" s="58">
        <v>17.600000000000001</v>
      </c>
      <c r="H551" s="58">
        <v>5.97</v>
      </c>
      <c r="I551" s="58">
        <v>7.94</v>
      </c>
      <c r="J551" s="58">
        <v>17.64</v>
      </c>
      <c r="K551" s="58">
        <v>5.89</v>
      </c>
      <c r="L551" s="58">
        <v>9.7799999999999994</v>
      </c>
      <c r="M551" s="59">
        <f t="shared" si="120"/>
        <v>17.62</v>
      </c>
      <c r="N551" s="59">
        <f t="shared" si="121"/>
        <v>5.93</v>
      </c>
      <c r="O551" s="59">
        <f t="shared" si="122"/>
        <v>8.86</v>
      </c>
      <c r="P551" s="60">
        <f t="shared" si="130"/>
        <v>0.18868258321043327</v>
      </c>
      <c r="Q551" s="22">
        <f t="shared" si="131"/>
        <v>1.1748975549395291E-6</v>
      </c>
      <c r="R551" s="61">
        <f t="shared" si="132"/>
        <v>4.611631594307507E-9</v>
      </c>
      <c r="S551" s="22">
        <f t="shared" si="133"/>
        <v>2.1267145961615198E-17</v>
      </c>
      <c r="T551" s="62">
        <v>298</v>
      </c>
      <c r="U551" s="59">
        <f t="shared" si="123"/>
        <v>290.62</v>
      </c>
      <c r="V551" s="63">
        <f t="shared" si="124"/>
        <v>0.42828916101147363</v>
      </c>
      <c r="W551" s="64">
        <f t="shared" si="125"/>
        <v>2.680952756858725</v>
      </c>
      <c r="X551" s="65">
        <f t="shared" si="126"/>
        <v>-6.9916071150970529E-8</v>
      </c>
      <c r="Y551" s="66">
        <f t="shared" si="127"/>
        <v>-6.9800007591926676E-8</v>
      </c>
      <c r="Z551" s="66">
        <f t="shared" si="128"/>
        <v>-6.9800200262217155E-8</v>
      </c>
      <c r="AA551" s="67">
        <f t="shared" si="129"/>
        <v>-6.9684328733782567E-8</v>
      </c>
      <c r="AB551" s="68">
        <f t="shared" si="135"/>
        <v>2.1058534847019923E-4</v>
      </c>
      <c r="AC551" s="69"/>
      <c r="AD551" s="70">
        <f t="shared" si="134"/>
        <v>2.1058534847019925</v>
      </c>
      <c r="AE551" s="70"/>
      <c r="AF551" s="74"/>
      <c r="AG551" s="71">
        <v>5450</v>
      </c>
    </row>
    <row r="552" spans="5:33">
      <c r="E552" s="73">
        <v>0.57655092592592594</v>
      </c>
      <c r="G552" s="58">
        <v>17.600000000000001</v>
      </c>
      <c r="H552" s="58">
        <v>5.97</v>
      </c>
      <c r="I552" s="58">
        <v>8.06</v>
      </c>
      <c r="J552" s="58">
        <v>17.649999999999999</v>
      </c>
      <c r="K552" s="58">
        <v>5.89</v>
      </c>
      <c r="L552" s="58">
        <v>9.7899999999999991</v>
      </c>
      <c r="M552" s="59">
        <f t="shared" si="120"/>
        <v>17.625</v>
      </c>
      <c r="N552" s="59">
        <f t="shared" si="121"/>
        <v>5.93</v>
      </c>
      <c r="O552" s="59">
        <f t="shared" si="122"/>
        <v>8.9250000000000007</v>
      </c>
      <c r="P552" s="60">
        <f t="shared" si="130"/>
        <v>0.190083882089705</v>
      </c>
      <c r="Q552" s="22">
        <f t="shared" si="131"/>
        <v>1.1748975549395291E-6</v>
      </c>
      <c r="R552" s="61">
        <f t="shared" si="132"/>
        <v>4.6135481253666961E-9</v>
      </c>
      <c r="S552" s="22">
        <f t="shared" si="133"/>
        <v>2.1284826305074556E-17</v>
      </c>
      <c r="T552" s="62">
        <v>298</v>
      </c>
      <c r="U552" s="59">
        <f t="shared" si="123"/>
        <v>290.625</v>
      </c>
      <c r="V552" s="63">
        <f t="shared" si="124"/>
        <v>0.4279916287796785</v>
      </c>
      <c r="W552" s="64">
        <f t="shared" si="125"/>
        <v>2.6791166831493647</v>
      </c>
      <c r="X552" s="65">
        <f t="shared" si="126"/>
        <v>-7.0308370509393864E-8</v>
      </c>
      <c r="Y552" s="66">
        <f t="shared" si="127"/>
        <v>-7.019061050547436E-8</v>
      </c>
      <c r="Z552" s="66">
        <f t="shared" si="128"/>
        <v>-7.0190807742566082E-8</v>
      </c>
      <c r="AA552" s="67">
        <f t="shared" si="129"/>
        <v>-7.0073244315030618E-8</v>
      </c>
      <c r="AB552" s="68">
        <f t="shared" si="135"/>
        <v>2.0988734711087749E-4</v>
      </c>
      <c r="AC552" s="69"/>
      <c r="AD552" s="70">
        <f t="shared" si="134"/>
        <v>2.0988734711087749</v>
      </c>
      <c r="AE552" s="70"/>
      <c r="AF552" s="74"/>
      <c r="AG552" s="71">
        <v>5460</v>
      </c>
    </row>
    <row r="553" spans="5:33">
      <c r="E553" s="73">
        <v>0.57666666666666666</v>
      </c>
      <c r="G553" s="58">
        <v>17.61</v>
      </c>
      <c r="H553" s="58">
        <v>5.97</v>
      </c>
      <c r="I553" s="58">
        <v>7.93</v>
      </c>
      <c r="J553" s="58">
        <v>17.649999999999999</v>
      </c>
      <c r="K553" s="58">
        <v>5.89</v>
      </c>
      <c r="L553" s="58">
        <v>9.7799999999999994</v>
      </c>
      <c r="M553" s="59">
        <f t="shared" si="120"/>
        <v>17.63</v>
      </c>
      <c r="N553" s="59">
        <f t="shared" si="121"/>
        <v>5.93</v>
      </c>
      <c r="O553" s="59">
        <f t="shared" si="122"/>
        <v>8.8550000000000004</v>
      </c>
      <c r="P553" s="60">
        <f t="shared" si="130"/>
        <v>0.18860995606605949</v>
      </c>
      <c r="Q553" s="22">
        <f t="shared" si="131"/>
        <v>1.1748975549395291E-6</v>
      </c>
      <c r="R553" s="61">
        <f t="shared" si="132"/>
        <v>4.6154654529099988E-9</v>
      </c>
      <c r="S553" s="22">
        <f t="shared" si="133"/>
        <v>2.13025213470057E-17</v>
      </c>
      <c r="T553" s="62">
        <v>298</v>
      </c>
      <c r="U553" s="59">
        <f t="shared" si="123"/>
        <v>290.63</v>
      </c>
      <c r="V553" s="63">
        <f t="shared" si="124"/>
        <v>0.42769410678537628</v>
      </c>
      <c r="W553" s="64">
        <f t="shared" si="125"/>
        <v>2.6772819300017412</v>
      </c>
      <c r="X553" s="65">
        <f t="shared" si="126"/>
        <v>-6.963538295381901E-8</v>
      </c>
      <c r="Y553" s="66">
        <f t="shared" si="127"/>
        <v>-6.9519478936640168E-8</v>
      </c>
      <c r="Z553" s="66">
        <f t="shared" si="128"/>
        <v>-6.9519671852089576E-8</v>
      </c>
      <c r="AA553" s="67">
        <f t="shared" si="129"/>
        <v>-6.940396010816725E-8</v>
      </c>
      <c r="AB553" s="68">
        <f t="shared" si="135"/>
        <v>2.0918543969200998E-4</v>
      </c>
      <c r="AC553" s="69"/>
      <c r="AD553" s="70">
        <f t="shared" si="134"/>
        <v>2.0918543969201</v>
      </c>
      <c r="AE553" s="70"/>
      <c r="AF553" s="74"/>
      <c r="AG553" s="71">
        <v>5470</v>
      </c>
    </row>
    <row r="554" spans="5:33">
      <c r="E554" s="73">
        <v>0.57678240740740738</v>
      </c>
      <c r="G554" s="58">
        <v>17.61</v>
      </c>
      <c r="H554" s="58">
        <v>5.97</v>
      </c>
      <c r="I554" s="58">
        <v>8</v>
      </c>
      <c r="J554" s="58">
        <v>17.66</v>
      </c>
      <c r="K554" s="58">
        <v>5.89</v>
      </c>
      <c r="L554" s="58">
        <v>9.77</v>
      </c>
      <c r="M554" s="59">
        <f t="shared" si="120"/>
        <v>17.634999999999998</v>
      </c>
      <c r="N554" s="59">
        <f t="shared" si="121"/>
        <v>5.93</v>
      </c>
      <c r="O554" s="59">
        <f t="shared" si="122"/>
        <v>8.8849999999999998</v>
      </c>
      <c r="P554" s="60">
        <f t="shared" si="130"/>
        <v>0.18926593918880821</v>
      </c>
      <c r="Q554" s="22">
        <f t="shared" si="131"/>
        <v>1.1748975549395291E-6</v>
      </c>
      <c r="R554" s="61">
        <f t="shared" si="132"/>
        <v>4.6173835772684224E-9</v>
      </c>
      <c r="S554" s="22">
        <f t="shared" si="133"/>
        <v>2.1320231099628134E-17</v>
      </c>
      <c r="T554" s="62">
        <v>298</v>
      </c>
      <c r="U554" s="59">
        <f t="shared" si="123"/>
        <v>290.63499999999999</v>
      </c>
      <c r="V554" s="63">
        <f t="shared" si="124"/>
        <v>0.42739659502803728</v>
      </c>
      <c r="W554" s="64">
        <f t="shared" si="125"/>
        <v>2.6754484964217546</v>
      </c>
      <c r="X554" s="65">
        <f t="shared" si="126"/>
        <v>-6.9751012083832218E-8</v>
      </c>
      <c r="Y554" s="66">
        <f t="shared" si="127"/>
        <v>-6.9634335072901132E-8</v>
      </c>
      <c r="Z554" s="66">
        <f t="shared" si="128"/>
        <v>-6.9634530246053082E-8</v>
      </c>
      <c r="AA554" s="67">
        <f t="shared" si="129"/>
        <v>-6.9518047755316537E-8</v>
      </c>
      <c r="AB554" s="68">
        <f t="shared" si="135"/>
        <v>2.084902436176109E-4</v>
      </c>
      <c r="AC554" s="69"/>
      <c r="AD554" s="70">
        <f t="shared" si="134"/>
        <v>2.084902436176109</v>
      </c>
      <c r="AE554" s="70"/>
      <c r="AF554" s="74"/>
      <c r="AG554" s="71">
        <v>5480</v>
      </c>
    </row>
    <row r="555" spans="5:33">
      <c r="E555" s="73">
        <v>0.5768981481481481</v>
      </c>
      <c r="G555" s="58">
        <v>17.61</v>
      </c>
      <c r="H555" s="58">
        <v>5.97</v>
      </c>
      <c r="I555" s="58">
        <v>8.02</v>
      </c>
      <c r="J555" s="58">
        <v>17.66</v>
      </c>
      <c r="K555" s="58">
        <v>5.89</v>
      </c>
      <c r="L555" s="58">
        <v>9.7799999999999994</v>
      </c>
      <c r="M555" s="59">
        <f t="shared" si="120"/>
        <v>17.634999999999998</v>
      </c>
      <c r="N555" s="59">
        <f t="shared" si="121"/>
        <v>5.93</v>
      </c>
      <c r="O555" s="59">
        <f t="shared" si="122"/>
        <v>8.8999999999999986</v>
      </c>
      <c r="P555" s="60">
        <f t="shared" si="130"/>
        <v>0.18958546525384273</v>
      </c>
      <c r="Q555" s="22">
        <f t="shared" si="131"/>
        <v>1.1748975549395291E-6</v>
      </c>
      <c r="R555" s="61">
        <f t="shared" si="132"/>
        <v>4.6173835772684224E-9</v>
      </c>
      <c r="S555" s="22">
        <f t="shared" si="133"/>
        <v>2.1320231099628134E-17</v>
      </c>
      <c r="T555" s="62">
        <v>298</v>
      </c>
      <c r="U555" s="59">
        <f t="shared" si="123"/>
        <v>290.63499999999999</v>
      </c>
      <c r="V555" s="63">
        <f t="shared" si="124"/>
        <v>0.42739659502803728</v>
      </c>
      <c r="W555" s="64">
        <f t="shared" si="125"/>
        <v>2.6754484964217546</v>
      </c>
      <c r="X555" s="65">
        <f t="shared" si="126"/>
        <v>-6.9635411025623471E-8</v>
      </c>
      <c r="Y555" s="66">
        <f t="shared" si="127"/>
        <v>-6.951873073585515E-8</v>
      </c>
      <c r="Z555" s="66">
        <f t="shared" si="128"/>
        <v>-6.9518926243999909E-8</v>
      </c>
      <c r="AA555" s="67">
        <f t="shared" si="129"/>
        <v>-6.9402440807193993E-8</v>
      </c>
      <c r="AB555" s="68">
        <f t="shared" si="135"/>
        <v>2.0779389896681582E-4</v>
      </c>
      <c r="AC555" s="69"/>
      <c r="AD555" s="70">
        <f t="shared" si="134"/>
        <v>2.0779389896681582</v>
      </c>
      <c r="AE555" s="70"/>
      <c r="AF555" s="74"/>
      <c r="AG555" s="71">
        <v>5490</v>
      </c>
    </row>
    <row r="556" spans="5:33">
      <c r="E556" s="73">
        <v>0.57701388888888883</v>
      </c>
      <c r="G556" s="58">
        <v>17.62</v>
      </c>
      <c r="H556" s="58">
        <v>5.97</v>
      </c>
      <c r="I556" s="58">
        <v>7.94</v>
      </c>
      <c r="J556" s="58">
        <v>17.66</v>
      </c>
      <c r="K556" s="58">
        <v>5.89</v>
      </c>
      <c r="L556" s="58">
        <v>9.77</v>
      </c>
      <c r="M556" s="59">
        <f t="shared" si="120"/>
        <v>17.64</v>
      </c>
      <c r="N556" s="59">
        <f t="shared" si="121"/>
        <v>5.93</v>
      </c>
      <c r="O556" s="59">
        <f t="shared" si="122"/>
        <v>8.8550000000000004</v>
      </c>
      <c r="P556" s="60">
        <f t="shared" si="130"/>
        <v>0.18864382109138797</v>
      </c>
      <c r="Q556" s="22">
        <f t="shared" si="131"/>
        <v>1.1748975549395291E-6</v>
      </c>
      <c r="R556" s="61">
        <f t="shared" si="132"/>
        <v>4.6193024987731145E-9</v>
      </c>
      <c r="S556" s="22">
        <f t="shared" si="133"/>
        <v>2.133795557517154E-17</v>
      </c>
      <c r="T556" s="62">
        <v>298</v>
      </c>
      <c r="U556" s="59">
        <f t="shared" si="123"/>
        <v>290.64</v>
      </c>
      <c r="V556" s="63">
        <f t="shared" si="124"/>
        <v>0.42709909350713193</v>
      </c>
      <c r="W556" s="64">
        <f t="shared" si="125"/>
        <v>2.6736163814160849</v>
      </c>
      <c r="X556" s="65">
        <f t="shared" si="126"/>
        <v>-6.9162501402233988E-8</v>
      </c>
      <c r="Y556" s="66">
        <f t="shared" si="127"/>
        <v>-6.9047014164482371E-8</v>
      </c>
      <c r="Z556" s="66">
        <f t="shared" si="128"/>
        <v>-6.90472070045592E-8</v>
      </c>
      <c r="AA556" s="67">
        <f t="shared" si="129"/>
        <v>-6.8931911962877388E-8</v>
      </c>
      <c r="AB556" s="68">
        <f t="shared" si="135"/>
        <v>2.0709871035716162E-4</v>
      </c>
      <c r="AC556" s="69"/>
      <c r="AD556" s="70">
        <f t="shared" si="134"/>
        <v>2.0709871035716163</v>
      </c>
      <c r="AE556" s="70"/>
      <c r="AF556" s="74"/>
      <c r="AG556" s="71">
        <v>5500</v>
      </c>
    </row>
    <row r="557" spans="5:33">
      <c r="E557" s="73">
        <v>0.57712962962962966</v>
      </c>
      <c r="G557" s="58">
        <v>17.62</v>
      </c>
      <c r="H557" s="58">
        <v>5.97</v>
      </c>
      <c r="I557" s="58">
        <v>7.95</v>
      </c>
      <c r="J557" s="58">
        <v>17.670000000000002</v>
      </c>
      <c r="K557" s="58">
        <v>5.89</v>
      </c>
      <c r="L557" s="58">
        <v>9.76</v>
      </c>
      <c r="M557" s="59">
        <f t="shared" si="120"/>
        <v>17.645000000000003</v>
      </c>
      <c r="N557" s="59">
        <f t="shared" si="121"/>
        <v>5.93</v>
      </c>
      <c r="O557" s="59">
        <f t="shared" si="122"/>
        <v>8.8550000000000004</v>
      </c>
      <c r="P557" s="60">
        <f t="shared" si="130"/>
        <v>0.18866075816482519</v>
      </c>
      <c r="Q557" s="22">
        <f t="shared" si="131"/>
        <v>1.1748975549395291E-6</v>
      </c>
      <c r="R557" s="61">
        <f t="shared" si="132"/>
        <v>4.6212222177553551E-9</v>
      </c>
      <c r="S557" s="22">
        <f t="shared" si="133"/>
        <v>2.1355694785875724E-17</v>
      </c>
      <c r="T557" s="62">
        <v>298</v>
      </c>
      <c r="U557" s="59">
        <f t="shared" si="123"/>
        <v>290.64499999999998</v>
      </c>
      <c r="V557" s="63">
        <f t="shared" si="124"/>
        <v>0.42680160222213698</v>
      </c>
      <c r="W557" s="64">
        <f t="shared" si="125"/>
        <v>2.6717855839922326</v>
      </c>
      <c r="X557" s="65">
        <f t="shared" si="126"/>
        <v>-6.9042690466486527E-8</v>
      </c>
      <c r="Y557" s="66">
        <f t="shared" si="127"/>
        <v>-6.8927218014138226E-8</v>
      </c>
      <c r="Z557" s="66">
        <f t="shared" si="128"/>
        <v>-6.8927411139393937E-8</v>
      </c>
      <c r="AA557" s="67">
        <f t="shared" si="129"/>
        <v>-6.8812131166305476E-8</v>
      </c>
      <c r="AB557" s="68">
        <f t="shared" si="135"/>
        <v>2.0640823893098962E-4</v>
      </c>
      <c r="AC557" s="69"/>
      <c r="AD557" s="70">
        <f t="shared" si="134"/>
        <v>2.0640823893098963</v>
      </c>
      <c r="AE557" s="70"/>
      <c r="AF557" s="74"/>
      <c r="AG557" s="71">
        <v>5510</v>
      </c>
    </row>
    <row r="558" spans="5:33">
      <c r="E558" s="73">
        <v>0.57724537037037038</v>
      </c>
      <c r="G558" s="58">
        <v>17.62</v>
      </c>
      <c r="H558" s="58">
        <v>5.97</v>
      </c>
      <c r="I558" s="58">
        <v>7.96</v>
      </c>
      <c r="J558" s="58">
        <v>17.670000000000002</v>
      </c>
      <c r="K558" s="58">
        <v>5.89</v>
      </c>
      <c r="L558" s="58">
        <v>9.77</v>
      </c>
      <c r="M558" s="59">
        <f t="shared" si="120"/>
        <v>17.645000000000003</v>
      </c>
      <c r="N558" s="59">
        <f t="shared" si="121"/>
        <v>5.93</v>
      </c>
      <c r="O558" s="59">
        <f t="shared" si="122"/>
        <v>8.8650000000000002</v>
      </c>
      <c r="P558" s="60">
        <f t="shared" si="130"/>
        <v>0.18887381379234053</v>
      </c>
      <c r="Q558" s="22">
        <f t="shared" si="131"/>
        <v>1.1748975549395291E-6</v>
      </c>
      <c r="R558" s="61">
        <f t="shared" si="132"/>
        <v>4.6212222177553551E-9</v>
      </c>
      <c r="S558" s="22">
        <f t="shared" si="133"/>
        <v>2.1355694785875724E-17</v>
      </c>
      <c r="T558" s="62">
        <v>298</v>
      </c>
      <c r="U558" s="59">
        <f t="shared" si="123"/>
        <v>290.64499999999998</v>
      </c>
      <c r="V558" s="63">
        <f t="shared" si="124"/>
        <v>0.42680160222213698</v>
      </c>
      <c r="W558" s="64">
        <f t="shared" si="125"/>
        <v>2.6717855839922326</v>
      </c>
      <c r="X558" s="65">
        <f t="shared" si="126"/>
        <v>-6.8889841298860351E-8</v>
      </c>
      <c r="Y558" s="66">
        <f t="shared" si="127"/>
        <v>-6.87744943685599E-8</v>
      </c>
      <c r="Z558" s="66">
        <f t="shared" si="128"/>
        <v>-6.8774687501742926E-8</v>
      </c>
      <c r="AA558" s="67">
        <f t="shared" si="129"/>
        <v>-6.8659533057873547E-8</v>
      </c>
      <c r="AB558" s="68">
        <f t="shared" si="135"/>
        <v>2.057189654644232E-4</v>
      </c>
      <c r="AC558" s="69"/>
      <c r="AD558" s="70">
        <f t="shared" si="134"/>
        <v>2.0571896546442319</v>
      </c>
      <c r="AE558" s="70"/>
      <c r="AF558" s="74"/>
      <c r="AG558" s="71">
        <v>5520</v>
      </c>
    </row>
    <row r="559" spans="5:33">
      <c r="E559" s="73">
        <v>0.5773611111111111</v>
      </c>
      <c r="G559" s="58">
        <v>17.63</v>
      </c>
      <c r="H559" s="58">
        <v>5.97</v>
      </c>
      <c r="I559" s="58">
        <v>7.92</v>
      </c>
      <c r="J559" s="58">
        <v>17.670000000000002</v>
      </c>
      <c r="K559" s="58">
        <v>5.89</v>
      </c>
      <c r="L559" s="58">
        <v>9.77</v>
      </c>
      <c r="M559" s="59">
        <f t="shared" si="120"/>
        <v>17.649999999999999</v>
      </c>
      <c r="N559" s="59">
        <f t="shared" si="121"/>
        <v>5.93</v>
      </c>
      <c r="O559" s="59">
        <f t="shared" si="122"/>
        <v>8.8449999999999989</v>
      </c>
      <c r="P559" s="60">
        <f t="shared" si="130"/>
        <v>0.18846462352178955</v>
      </c>
      <c r="Q559" s="22">
        <f t="shared" si="131"/>
        <v>1.1748975549395291E-6</v>
      </c>
      <c r="R559" s="61">
        <f t="shared" si="132"/>
        <v>4.6231427345465658E-9</v>
      </c>
      <c r="S559" s="22">
        <f t="shared" si="133"/>
        <v>2.1373448743990699E-17</v>
      </c>
      <c r="T559" s="62">
        <v>298</v>
      </c>
      <c r="U559" s="59">
        <f t="shared" si="123"/>
        <v>290.64999999999998</v>
      </c>
      <c r="V559" s="63">
        <f t="shared" si="124"/>
        <v>0.42650412117251851</v>
      </c>
      <c r="W559" s="64">
        <f t="shared" si="125"/>
        <v>2.6699561031584116</v>
      </c>
      <c r="X559" s="65">
        <f t="shared" si="126"/>
        <v>-6.861472358737428E-8</v>
      </c>
      <c r="Y559" s="66">
        <f t="shared" si="127"/>
        <v>-6.849991228423335E-8</v>
      </c>
      <c r="Z559" s="66">
        <f t="shared" si="128"/>
        <v>-6.8500104395119183E-8</v>
      </c>
      <c r="AA559" s="67">
        <f t="shared" si="129"/>
        <v>-6.8385484559955371E-8</v>
      </c>
      <c r="AB559" s="68">
        <f t="shared" si="135"/>
        <v>2.0503121923426098E-4</v>
      </c>
      <c r="AC559" s="69"/>
      <c r="AD559" s="70">
        <f t="shared" si="134"/>
        <v>2.0503121923426098</v>
      </c>
      <c r="AE559" s="70"/>
      <c r="AF559" s="74"/>
      <c r="AG559" s="71">
        <v>5530</v>
      </c>
    </row>
    <row r="560" spans="5:33">
      <c r="E560" s="73">
        <v>0.57747685185185182</v>
      </c>
      <c r="G560" s="58">
        <v>17.63</v>
      </c>
      <c r="H560" s="58">
        <v>5.97</v>
      </c>
      <c r="I560" s="58">
        <v>7.99</v>
      </c>
      <c r="J560" s="58">
        <v>17.670000000000002</v>
      </c>
      <c r="K560" s="58">
        <v>5.89</v>
      </c>
      <c r="L560" s="58">
        <v>9.7799999999999994</v>
      </c>
      <c r="M560" s="59">
        <f t="shared" si="120"/>
        <v>17.649999999999999</v>
      </c>
      <c r="N560" s="59">
        <f t="shared" si="121"/>
        <v>5.93</v>
      </c>
      <c r="O560" s="59">
        <f t="shared" si="122"/>
        <v>8.8849999999999998</v>
      </c>
      <c r="P560" s="60">
        <f t="shared" si="130"/>
        <v>0.18931692255410973</v>
      </c>
      <c r="Q560" s="22">
        <f t="shared" si="131"/>
        <v>1.1748975549395291E-6</v>
      </c>
      <c r="R560" s="61">
        <f t="shared" si="132"/>
        <v>4.6231427345465658E-9</v>
      </c>
      <c r="S560" s="22">
        <f t="shared" si="133"/>
        <v>2.1373448743990699E-17</v>
      </c>
      <c r="T560" s="62">
        <v>298</v>
      </c>
      <c r="U560" s="59">
        <f t="shared" si="123"/>
        <v>290.64999999999998</v>
      </c>
      <c r="V560" s="63">
        <f t="shared" si="124"/>
        <v>0.42650412117251851</v>
      </c>
      <c r="W560" s="64">
        <f t="shared" si="125"/>
        <v>2.6699561031584116</v>
      </c>
      <c r="X560" s="65">
        <f t="shared" si="126"/>
        <v>-6.8694746435553539E-8</v>
      </c>
      <c r="Y560" s="66">
        <f t="shared" si="127"/>
        <v>-6.8579281412152966E-8</v>
      </c>
      <c r="Z560" s="66">
        <f t="shared" si="128"/>
        <v>-6.8579475490627977E-8</v>
      </c>
      <c r="AA560" s="67">
        <f t="shared" si="129"/>
        <v>-6.8464203893271846E-8</v>
      </c>
      <c r="AB560" s="68">
        <f t="shared" si="135"/>
        <v>2.0434621883175092E-4</v>
      </c>
      <c r="AC560" s="69"/>
      <c r="AD560" s="70">
        <f t="shared" si="134"/>
        <v>2.043462188317509</v>
      </c>
      <c r="AE560" s="70"/>
      <c r="AF560" s="74"/>
      <c r="AG560" s="71">
        <v>5540</v>
      </c>
    </row>
    <row r="561" spans="5:33">
      <c r="E561" s="73">
        <v>0.57759259259259255</v>
      </c>
      <c r="G561" s="58">
        <v>17.63</v>
      </c>
      <c r="H561" s="58">
        <v>5.97</v>
      </c>
      <c r="I561" s="58">
        <v>7.99</v>
      </c>
      <c r="J561" s="58">
        <v>17.68</v>
      </c>
      <c r="K561" s="58">
        <v>5.89</v>
      </c>
      <c r="L561" s="58">
        <v>9.7799999999999994</v>
      </c>
      <c r="M561" s="59">
        <f t="shared" ref="M561:M624" si="136">(G561+J561)/2</f>
        <v>17.655000000000001</v>
      </c>
      <c r="N561" s="59">
        <f t="shared" ref="N561:N624" si="137">(H561+K561)/2</f>
        <v>5.93</v>
      </c>
      <c r="O561" s="59">
        <f t="shared" ref="O561:O624" si="138">(I561+L561)/2</f>
        <v>8.8849999999999998</v>
      </c>
      <c r="P561" s="60">
        <f t="shared" si="130"/>
        <v>0.1893339231135826</v>
      </c>
      <c r="Q561" s="22">
        <f t="shared" si="131"/>
        <v>1.1748975549395291E-6</v>
      </c>
      <c r="R561" s="61">
        <f t="shared" si="132"/>
        <v>4.6250640494783053E-9</v>
      </c>
      <c r="S561" s="22">
        <f t="shared" si="133"/>
        <v>2.1391217461776661E-17</v>
      </c>
      <c r="T561" s="62">
        <v>298</v>
      </c>
      <c r="U561" s="59">
        <f t="shared" ref="U561:U624" si="139">273+M561</f>
        <v>290.65499999999997</v>
      </c>
      <c r="V561" s="63">
        <f t="shared" ref="V561:V624" si="140">((1/U561)-(1/298))*5026</f>
        <v>0.42620665035775118</v>
      </c>
      <c r="W561" s="64">
        <f t="shared" ref="W561:W624" si="141">POWER(10,V561)</f>
        <v>2.6681279379236655</v>
      </c>
      <c r="X561" s="65">
        <f t="shared" si="126"/>
        <v>-6.8574228634355768E-8</v>
      </c>
      <c r="Y561" s="66">
        <f t="shared" si="127"/>
        <v>-6.845878095130322E-8</v>
      </c>
      <c r="Z561" s="66">
        <f t="shared" si="128"/>
        <v>-6.845897531247631E-8</v>
      </c>
      <c r="AA561" s="67">
        <f t="shared" si="129"/>
        <v>-6.834372133616595E-8</v>
      </c>
      <c r="AB561" s="68">
        <f t="shared" si="135"/>
        <v>2.0366042472486027E-4</v>
      </c>
      <c r="AC561" s="69"/>
      <c r="AD561" s="70">
        <f t="shared" si="134"/>
        <v>2.0366042472486026</v>
      </c>
      <c r="AE561" s="70"/>
      <c r="AF561" s="74"/>
      <c r="AG561" s="71">
        <v>5550</v>
      </c>
    </row>
    <row r="562" spans="5:33">
      <c r="E562" s="73">
        <v>0.57770833333333327</v>
      </c>
      <c r="G562" s="58">
        <v>17.63</v>
      </c>
      <c r="H562" s="58">
        <v>5.97</v>
      </c>
      <c r="I562" s="58">
        <v>8.0399999999999991</v>
      </c>
      <c r="J562" s="58">
        <v>17.68</v>
      </c>
      <c r="K562" s="58">
        <v>5.89</v>
      </c>
      <c r="L562" s="58">
        <v>9.7799999999999994</v>
      </c>
      <c r="M562" s="59">
        <f t="shared" si="136"/>
        <v>17.655000000000001</v>
      </c>
      <c r="N562" s="59">
        <f t="shared" si="137"/>
        <v>5.93</v>
      </c>
      <c r="O562" s="59">
        <f t="shared" si="138"/>
        <v>8.91</v>
      </c>
      <c r="P562" s="60">
        <f t="shared" si="130"/>
        <v>0.18986665784378401</v>
      </c>
      <c r="Q562" s="22">
        <f t="shared" si="131"/>
        <v>1.1748975549395291E-6</v>
      </c>
      <c r="R562" s="61">
        <f t="shared" si="132"/>
        <v>4.6250640494783053E-9</v>
      </c>
      <c r="S562" s="22">
        <f t="shared" si="133"/>
        <v>2.1391217461776661E-17</v>
      </c>
      <c r="T562" s="62">
        <v>298</v>
      </c>
      <c r="U562" s="59">
        <f t="shared" si="139"/>
        <v>290.65499999999997</v>
      </c>
      <c r="V562" s="63">
        <f t="shared" si="140"/>
        <v>0.42620665035775118</v>
      </c>
      <c r="W562" s="64">
        <f t="shared" si="141"/>
        <v>2.6681279379236655</v>
      </c>
      <c r="X562" s="65">
        <f t="shared" si="126"/>
        <v>-6.8536022403170596E-8</v>
      </c>
      <c r="Y562" s="66">
        <f t="shared" si="127"/>
        <v>-6.8420314384221345E-8</v>
      </c>
      <c r="Z562" s="66">
        <f t="shared" si="128"/>
        <v>-6.8420509731794479E-8</v>
      </c>
      <c r="AA562" s="67">
        <f t="shared" si="129"/>
        <v>-6.8304996400815449E-8</v>
      </c>
      <c r="AB562" s="68">
        <f t="shared" si="135"/>
        <v>2.0297583562069681E-4</v>
      </c>
      <c r="AC562" s="69"/>
      <c r="AD562" s="70">
        <f t="shared" si="134"/>
        <v>2.0297583562069681</v>
      </c>
      <c r="AE562" s="70"/>
      <c r="AF562" s="74"/>
      <c r="AG562" s="71">
        <v>5560</v>
      </c>
    </row>
    <row r="563" spans="5:33">
      <c r="E563" s="73">
        <v>0.5778240740740741</v>
      </c>
      <c r="G563" s="58">
        <v>17.64</v>
      </c>
      <c r="H563" s="58">
        <v>5.97</v>
      </c>
      <c r="I563" s="58">
        <v>7.94</v>
      </c>
      <c r="J563" s="58">
        <v>17.68</v>
      </c>
      <c r="K563" s="58">
        <v>5.89</v>
      </c>
      <c r="L563" s="58">
        <v>9.7799999999999994</v>
      </c>
      <c r="M563" s="59">
        <f t="shared" si="136"/>
        <v>17.66</v>
      </c>
      <c r="N563" s="59">
        <f t="shared" si="137"/>
        <v>5.93</v>
      </c>
      <c r="O563" s="59">
        <f t="shared" si="138"/>
        <v>8.86</v>
      </c>
      <c r="P563" s="60">
        <f t="shared" si="130"/>
        <v>0.18881814415281747</v>
      </c>
      <c r="Q563" s="22">
        <f t="shared" si="131"/>
        <v>1.1748975549395291E-6</v>
      </c>
      <c r="R563" s="61">
        <f t="shared" si="132"/>
        <v>4.6269861628822697E-9</v>
      </c>
      <c r="S563" s="22">
        <f t="shared" si="133"/>
        <v>2.1409000951503989E-17</v>
      </c>
      <c r="T563" s="62">
        <v>298</v>
      </c>
      <c r="U563" s="59">
        <f t="shared" si="139"/>
        <v>290.66000000000003</v>
      </c>
      <c r="V563" s="63">
        <f t="shared" si="140"/>
        <v>0.42590918977730313</v>
      </c>
      <c r="W563" s="64">
        <f t="shared" si="141"/>
        <v>2.6663010872977795</v>
      </c>
      <c r="X563" s="65">
        <f t="shared" si="126"/>
        <v>-6.8030842995541571E-8</v>
      </c>
      <c r="Y563" s="66">
        <f t="shared" si="127"/>
        <v>-6.7916448851508373E-8</v>
      </c>
      <c r="Z563" s="66">
        <f t="shared" si="128"/>
        <v>-6.7916641205734952E-8</v>
      </c>
      <c r="AA563" s="67">
        <f t="shared" si="129"/>
        <v>-6.7802438769039478E-8</v>
      </c>
      <c r="AB563" s="68">
        <f t="shared" si="135"/>
        <v>2.0229163117563677E-4</v>
      </c>
      <c r="AC563" s="69"/>
      <c r="AD563" s="70">
        <f t="shared" si="134"/>
        <v>2.0229163117563678</v>
      </c>
      <c r="AE563" s="70"/>
      <c r="AF563" s="74"/>
      <c r="AG563" s="71">
        <v>5570</v>
      </c>
    </row>
    <row r="564" spans="5:33">
      <c r="E564" s="73">
        <v>0.57793981481481482</v>
      </c>
      <c r="G564" s="58">
        <v>17.64</v>
      </c>
      <c r="H564" s="58">
        <v>5.97</v>
      </c>
      <c r="I564" s="58">
        <v>7.94</v>
      </c>
      <c r="J564" s="58">
        <v>17.68</v>
      </c>
      <c r="K564" s="58">
        <v>5.89</v>
      </c>
      <c r="L564" s="58">
        <v>9.77</v>
      </c>
      <c r="M564" s="59">
        <f t="shared" si="136"/>
        <v>17.66</v>
      </c>
      <c r="N564" s="59">
        <f t="shared" si="137"/>
        <v>5.93</v>
      </c>
      <c r="O564" s="59">
        <f t="shared" si="138"/>
        <v>8.8550000000000004</v>
      </c>
      <c r="P564" s="60">
        <f t="shared" si="130"/>
        <v>0.18871158763805856</v>
      </c>
      <c r="Q564" s="22">
        <f t="shared" si="131"/>
        <v>1.1748975549395291E-6</v>
      </c>
      <c r="R564" s="61">
        <f t="shared" si="132"/>
        <v>4.6269861628822697E-9</v>
      </c>
      <c r="S564" s="22">
        <f t="shared" si="133"/>
        <v>2.1409000951503989E-17</v>
      </c>
      <c r="T564" s="62">
        <v>298</v>
      </c>
      <c r="U564" s="59">
        <f t="shared" si="139"/>
        <v>290.66000000000003</v>
      </c>
      <c r="V564" s="63">
        <f t="shared" si="140"/>
        <v>0.42590918977730313</v>
      </c>
      <c r="W564" s="64">
        <f t="shared" si="141"/>
        <v>2.6663010872977795</v>
      </c>
      <c r="X564" s="65">
        <f t="shared" si="126"/>
        <v>-6.7764175757613502E-8</v>
      </c>
      <c r="Y564" s="66">
        <f t="shared" si="127"/>
        <v>-6.7650294319110526E-8</v>
      </c>
      <c r="Z564" s="66">
        <f t="shared" si="128"/>
        <v>-6.7650485703155136E-8</v>
      </c>
      <c r="AA564" s="67">
        <f t="shared" si="129"/>
        <v>-6.753679500543389E-8</v>
      </c>
      <c r="AB564" s="68">
        <f t="shared" si="135"/>
        <v>2.0161246540583832E-4</v>
      </c>
      <c r="AC564" s="69"/>
      <c r="AD564" s="70">
        <f t="shared" si="134"/>
        <v>2.016124654058383</v>
      </c>
      <c r="AE564" s="70"/>
      <c r="AF564" s="74"/>
      <c r="AG564" s="71">
        <v>5580</v>
      </c>
    </row>
    <row r="565" spans="5:33">
      <c r="E565" s="73">
        <v>0.57805555555555554</v>
      </c>
      <c r="G565" s="58">
        <v>17.64</v>
      </c>
      <c r="H565" s="58">
        <v>5.97</v>
      </c>
      <c r="I565" s="58">
        <v>7.95</v>
      </c>
      <c r="J565" s="58">
        <v>17.690000000000001</v>
      </c>
      <c r="K565" s="58">
        <v>5.89</v>
      </c>
      <c r="L565" s="58">
        <v>9.7799999999999994</v>
      </c>
      <c r="M565" s="59">
        <f t="shared" si="136"/>
        <v>17.664999999999999</v>
      </c>
      <c r="N565" s="59">
        <f t="shared" si="137"/>
        <v>5.93</v>
      </c>
      <c r="O565" s="59">
        <f t="shared" si="138"/>
        <v>8.8650000000000002</v>
      </c>
      <c r="P565" s="60">
        <f t="shared" si="130"/>
        <v>0.18894166905323545</v>
      </c>
      <c r="Q565" s="22">
        <f t="shared" si="131"/>
        <v>1.1748975549395291E-6</v>
      </c>
      <c r="R565" s="61">
        <f t="shared" si="132"/>
        <v>4.628909075090295E-9</v>
      </c>
      <c r="S565" s="22">
        <f t="shared" si="133"/>
        <v>2.1426799225453291E-17</v>
      </c>
      <c r="T565" s="62">
        <v>298</v>
      </c>
      <c r="U565" s="59">
        <f t="shared" si="139"/>
        <v>290.66500000000002</v>
      </c>
      <c r="V565" s="63">
        <f t="shared" si="140"/>
        <v>0.42561173943065128</v>
      </c>
      <c r="W565" s="64">
        <f t="shared" si="141"/>
        <v>2.6644755502913675</v>
      </c>
      <c r="X565" s="65">
        <f t="shared" si="126"/>
        <v>-6.7721719504426797E-8</v>
      </c>
      <c r="Y565" s="66">
        <f t="shared" si="127"/>
        <v>-6.7607597789589766E-8</v>
      </c>
      <c r="Z565" s="66">
        <f t="shared" si="128"/>
        <v>-6.760779010257136E-8</v>
      </c>
      <c r="AA565" s="67">
        <f t="shared" si="129"/>
        <v>-6.74938600525609E-8</v>
      </c>
      <c r="AB565" s="68">
        <f t="shared" si="135"/>
        <v>2.0093596118782569E-4</v>
      </c>
      <c r="AC565" s="69"/>
      <c r="AD565" s="70">
        <f t="shared" si="134"/>
        <v>2.0093596118782568</v>
      </c>
      <c r="AE565" s="70"/>
      <c r="AF565" s="74"/>
      <c r="AG565" s="71">
        <v>5590</v>
      </c>
    </row>
    <row r="566" spans="5:33">
      <c r="E566" s="73">
        <v>0.57817129629629627</v>
      </c>
      <c r="G566" s="58">
        <v>17.64</v>
      </c>
      <c r="H566" s="58">
        <v>5.97</v>
      </c>
      <c r="I566" s="58">
        <v>7.91</v>
      </c>
      <c r="J566" s="58">
        <v>17.690000000000001</v>
      </c>
      <c r="K566" s="58">
        <v>5.89</v>
      </c>
      <c r="L566" s="58">
        <v>9.76</v>
      </c>
      <c r="M566" s="59">
        <f t="shared" si="136"/>
        <v>17.664999999999999</v>
      </c>
      <c r="N566" s="59">
        <f t="shared" si="137"/>
        <v>5.93</v>
      </c>
      <c r="O566" s="59">
        <f t="shared" si="138"/>
        <v>8.8350000000000009</v>
      </c>
      <c r="P566" s="60">
        <f t="shared" si="130"/>
        <v>0.188302272542057</v>
      </c>
      <c r="Q566" s="22">
        <f t="shared" si="131"/>
        <v>1.1748975549395291E-6</v>
      </c>
      <c r="R566" s="61">
        <f t="shared" si="132"/>
        <v>4.628909075090295E-9</v>
      </c>
      <c r="S566" s="22">
        <f t="shared" si="133"/>
        <v>2.1426799225453291E-17</v>
      </c>
      <c r="T566" s="62">
        <v>298</v>
      </c>
      <c r="U566" s="59">
        <f t="shared" si="139"/>
        <v>290.66500000000002</v>
      </c>
      <c r="V566" s="63">
        <f t="shared" si="140"/>
        <v>0.42561173943065128</v>
      </c>
      <c r="W566" s="64">
        <f t="shared" si="141"/>
        <v>2.6644755502913675</v>
      </c>
      <c r="X566" s="65">
        <f t="shared" si="126"/>
        <v>-6.7265454650469138E-8</v>
      </c>
      <c r="Y566" s="66">
        <f t="shared" si="127"/>
        <v>-6.7152485410185833E-8</v>
      </c>
      <c r="Z566" s="66">
        <f t="shared" si="128"/>
        <v>-6.7152675136834035E-8</v>
      </c>
      <c r="AA566" s="67">
        <f t="shared" si="129"/>
        <v>-6.7039894985924549E-8</v>
      </c>
      <c r="AB566" s="68">
        <f t="shared" si="135"/>
        <v>2.0025988392892351E-4</v>
      </c>
      <c r="AC566" s="69"/>
      <c r="AD566" s="70">
        <f t="shared" si="134"/>
        <v>2.0025988392892353</v>
      </c>
      <c r="AE566" s="70"/>
      <c r="AF566" s="74"/>
      <c r="AG566" s="71">
        <v>5600</v>
      </c>
    </row>
    <row r="567" spans="5:33">
      <c r="E567" s="73">
        <v>0.57828703703703699</v>
      </c>
      <c r="G567" s="58">
        <v>17.64</v>
      </c>
      <c r="H567" s="58">
        <v>5.96</v>
      </c>
      <c r="I567" s="58">
        <v>7.97</v>
      </c>
      <c r="J567" s="58">
        <v>17.690000000000001</v>
      </c>
      <c r="K567" s="58">
        <v>5.89</v>
      </c>
      <c r="L567" s="58">
        <v>9.76</v>
      </c>
      <c r="M567" s="59">
        <f t="shared" si="136"/>
        <v>17.664999999999999</v>
      </c>
      <c r="N567" s="59">
        <f t="shared" si="137"/>
        <v>5.9249999999999998</v>
      </c>
      <c r="O567" s="59">
        <f t="shared" si="138"/>
        <v>8.8650000000000002</v>
      </c>
      <c r="P567" s="60">
        <f t="shared" si="130"/>
        <v>0.18894166905323545</v>
      </c>
      <c r="Q567" s="22">
        <f t="shared" si="131"/>
        <v>1.188502227437018E-6</v>
      </c>
      <c r="R567" s="61">
        <f t="shared" si="132"/>
        <v>4.5759223910660995E-9</v>
      </c>
      <c r="S567" s="22">
        <f t="shared" si="133"/>
        <v>2.093906572906009E-17</v>
      </c>
      <c r="T567" s="62">
        <v>298</v>
      </c>
      <c r="U567" s="59">
        <f t="shared" si="139"/>
        <v>290.66500000000002</v>
      </c>
      <c r="V567" s="63">
        <f t="shared" si="140"/>
        <v>0.42561173943065128</v>
      </c>
      <c r="W567" s="64">
        <f t="shared" si="141"/>
        <v>2.6644755502913675</v>
      </c>
      <c r="X567" s="65">
        <f t="shared" si="126"/>
        <v>-6.5736338876735199E-8</v>
      </c>
      <c r="Y567" s="66">
        <f t="shared" si="127"/>
        <v>-6.5628084409983982E-8</v>
      </c>
      <c r="Z567" s="66">
        <f t="shared" si="128"/>
        <v>-6.5628262683215671E-8</v>
      </c>
      <c r="AA567" s="67">
        <f t="shared" si="129"/>
        <v>-6.5520185902536187E-8</v>
      </c>
      <c r="AB567" s="68">
        <f t="shared" si="135"/>
        <v>1.9958835781103945E-4</v>
      </c>
      <c r="AC567" s="69"/>
      <c r="AD567" s="70">
        <f t="shared" si="134"/>
        <v>1.9958835781103945</v>
      </c>
      <c r="AE567" s="70"/>
      <c r="AF567" s="74"/>
      <c r="AG567" s="71">
        <v>5610</v>
      </c>
    </row>
    <row r="568" spans="5:33">
      <c r="E568" s="73">
        <v>0.57840277777777782</v>
      </c>
      <c r="G568" s="58">
        <v>17.649999999999999</v>
      </c>
      <c r="H568" s="58">
        <v>5.96</v>
      </c>
      <c r="I568" s="58">
        <v>8.01</v>
      </c>
      <c r="J568" s="58">
        <v>17.690000000000001</v>
      </c>
      <c r="K568" s="58">
        <v>5.89</v>
      </c>
      <c r="L568" s="58">
        <v>9.76</v>
      </c>
      <c r="M568" s="59">
        <f t="shared" si="136"/>
        <v>17.670000000000002</v>
      </c>
      <c r="N568" s="59">
        <f t="shared" si="137"/>
        <v>5.9249999999999998</v>
      </c>
      <c r="O568" s="59">
        <f t="shared" si="138"/>
        <v>8.8849999999999998</v>
      </c>
      <c r="P568" s="60">
        <f t="shared" si="130"/>
        <v>0.18938494311663265</v>
      </c>
      <c r="Q568" s="22">
        <f t="shared" si="131"/>
        <v>1.188502227437018E-6</v>
      </c>
      <c r="R568" s="61">
        <f t="shared" si="132"/>
        <v>4.5778240818684937E-9</v>
      </c>
      <c r="S568" s="22">
        <f t="shared" si="133"/>
        <v>2.0956473324535118E-17</v>
      </c>
      <c r="T568" s="62">
        <v>298</v>
      </c>
      <c r="U568" s="59">
        <f t="shared" si="139"/>
        <v>290.67</v>
      </c>
      <c r="V568" s="63">
        <f t="shared" si="140"/>
        <v>0.42531429931726811</v>
      </c>
      <c r="W568" s="64">
        <f t="shared" si="141"/>
        <v>2.6626513259157942</v>
      </c>
      <c r="X568" s="65">
        <f t="shared" si="126"/>
        <v>-6.5773531644352941E-8</v>
      </c>
      <c r="Y568" s="66">
        <f t="shared" si="127"/>
        <v>-6.5664797106495723E-8</v>
      </c>
      <c r="Z568" s="66">
        <f t="shared" si="128"/>
        <v>-6.5664976862689853E-8</v>
      </c>
      <c r="AA568" s="67">
        <f t="shared" si="129"/>
        <v>-6.555642148669326E-8</v>
      </c>
      <c r="AB568" s="68">
        <f t="shared" si="135"/>
        <v>1.9893207577943001E-4</v>
      </c>
      <c r="AC568" s="69"/>
      <c r="AD568" s="70">
        <f t="shared" si="134"/>
        <v>1.9893207577943002</v>
      </c>
      <c r="AE568" s="70"/>
      <c r="AF568" s="74"/>
      <c r="AG568" s="71">
        <v>5620</v>
      </c>
    </row>
    <row r="569" spans="5:33">
      <c r="E569" s="73">
        <v>0.57851851851851854</v>
      </c>
      <c r="G569" s="58">
        <v>17.649999999999999</v>
      </c>
      <c r="H569" s="58">
        <v>5.96</v>
      </c>
      <c r="I569" s="58">
        <v>8.0399999999999991</v>
      </c>
      <c r="J569" s="58">
        <v>17.690000000000001</v>
      </c>
      <c r="K569" s="58">
        <v>5.89</v>
      </c>
      <c r="L569" s="58">
        <v>9.7799999999999994</v>
      </c>
      <c r="M569" s="59">
        <f t="shared" si="136"/>
        <v>17.670000000000002</v>
      </c>
      <c r="N569" s="59">
        <f t="shared" si="137"/>
        <v>5.9249999999999998</v>
      </c>
      <c r="O569" s="59">
        <f t="shared" si="138"/>
        <v>8.91</v>
      </c>
      <c r="P569" s="60">
        <f t="shared" si="130"/>
        <v>0.18991782140339861</v>
      </c>
      <c r="Q569" s="22">
        <f t="shared" si="131"/>
        <v>1.188502227437018E-6</v>
      </c>
      <c r="R569" s="61">
        <f t="shared" si="132"/>
        <v>4.5778240818684937E-9</v>
      </c>
      <c r="S569" s="22">
        <f t="shared" si="133"/>
        <v>2.0956473324535118E-17</v>
      </c>
      <c r="T569" s="62">
        <v>298</v>
      </c>
      <c r="U569" s="59">
        <f t="shared" si="139"/>
        <v>290.67</v>
      </c>
      <c r="V569" s="63">
        <f t="shared" si="140"/>
        <v>0.42531429931726811</v>
      </c>
      <c r="W569" s="64">
        <f t="shared" si="141"/>
        <v>2.6626513259157942</v>
      </c>
      <c r="X569" s="65">
        <f t="shared" si="126"/>
        <v>-6.5740879821556053E-8</v>
      </c>
      <c r="Y569" s="66">
        <f t="shared" si="127"/>
        <v>-6.5631893464709324E-8</v>
      </c>
      <c r="Z569" s="66">
        <f t="shared" si="128"/>
        <v>-6.5632074144158859E-8</v>
      </c>
      <c r="AA569" s="67">
        <f t="shared" si="129"/>
        <v>-6.5523267867694701E-8</v>
      </c>
      <c r="AB569" s="68">
        <f t="shared" si="135"/>
        <v>1.9827542661098098E-4</v>
      </c>
      <c r="AC569" s="69"/>
      <c r="AD569" s="70">
        <f t="shared" si="134"/>
        <v>1.9827542661098099</v>
      </c>
      <c r="AE569" s="70"/>
      <c r="AF569" s="74"/>
      <c r="AG569" s="71">
        <v>5630</v>
      </c>
    </row>
    <row r="570" spans="5:33">
      <c r="E570" s="73">
        <v>0.57863425925925926</v>
      </c>
      <c r="G570" s="58">
        <v>17.66</v>
      </c>
      <c r="H570" s="58">
        <v>5.96</v>
      </c>
      <c r="I570" s="58">
        <v>8.06</v>
      </c>
      <c r="J570" s="58">
        <v>17.7</v>
      </c>
      <c r="K570" s="58">
        <v>5.89</v>
      </c>
      <c r="L570" s="58">
        <v>9.77</v>
      </c>
      <c r="M570" s="59">
        <f t="shared" si="136"/>
        <v>17.68</v>
      </c>
      <c r="N570" s="59">
        <f t="shared" si="137"/>
        <v>5.9249999999999998</v>
      </c>
      <c r="O570" s="59">
        <f t="shared" si="138"/>
        <v>8.9149999999999991</v>
      </c>
      <c r="P570" s="60">
        <f t="shared" si="130"/>
        <v>0.19005854057171626</v>
      </c>
      <c r="Q570" s="22">
        <f t="shared" si="131"/>
        <v>1.188502227437018E-6</v>
      </c>
      <c r="R570" s="61">
        <f t="shared" si="132"/>
        <v>4.581629834751839E-9</v>
      </c>
      <c r="S570" s="22">
        <f t="shared" si="133"/>
        <v>2.0991331942688164E-17</v>
      </c>
      <c r="T570" s="62">
        <v>298</v>
      </c>
      <c r="U570" s="59">
        <f t="shared" si="139"/>
        <v>290.68</v>
      </c>
      <c r="V570" s="63">
        <f t="shared" si="140"/>
        <v>0.42471944978818482</v>
      </c>
      <c r="W570" s="64">
        <f t="shared" si="141"/>
        <v>2.6590068111064231</v>
      </c>
      <c r="X570" s="65">
        <f t="shared" si="126"/>
        <v>-6.5770912557755035E-8</v>
      </c>
      <c r="Y570" s="66">
        <f t="shared" si="127"/>
        <v>-6.5661464311178859E-8</v>
      </c>
      <c r="Z570" s="66">
        <f t="shared" si="128"/>
        <v>-6.5661646442127226E-8</v>
      </c>
      <c r="AA570" s="67">
        <f t="shared" si="129"/>
        <v>-6.5552379720337427E-8</v>
      </c>
      <c r="AB570" s="68">
        <f t="shared" si="135"/>
        <v>1.9761910647280267E-4</v>
      </c>
      <c r="AC570" s="69"/>
      <c r="AD570" s="70">
        <f t="shared" si="134"/>
        <v>1.9761910647280267</v>
      </c>
      <c r="AE570" s="70"/>
      <c r="AF570" s="74"/>
      <c r="AG570" s="71">
        <v>5640</v>
      </c>
    </row>
    <row r="571" spans="5:33">
      <c r="E571" s="73">
        <v>0.57874999999999999</v>
      </c>
      <c r="G571" s="58">
        <v>17.66</v>
      </c>
      <c r="H571" s="58">
        <v>5.97</v>
      </c>
      <c r="I571" s="58">
        <v>8.1</v>
      </c>
      <c r="J571" s="58">
        <v>17.7</v>
      </c>
      <c r="K571" s="58">
        <v>5.89</v>
      </c>
      <c r="L571" s="58">
        <v>9.77</v>
      </c>
      <c r="M571" s="59">
        <f t="shared" si="136"/>
        <v>17.68</v>
      </c>
      <c r="N571" s="59">
        <f t="shared" si="137"/>
        <v>5.93</v>
      </c>
      <c r="O571" s="59">
        <f t="shared" si="138"/>
        <v>8.9349999999999987</v>
      </c>
      <c r="P571" s="60">
        <f t="shared" si="130"/>
        <v>0.19048491979902241</v>
      </c>
      <c r="Q571" s="22">
        <f t="shared" si="131"/>
        <v>1.1748975549395291E-6</v>
      </c>
      <c r="R571" s="61">
        <f t="shared" si="132"/>
        <v>4.6346826078591344E-9</v>
      </c>
      <c r="S571" s="22">
        <f t="shared" si="133"/>
        <v>2.1480282875591947E-17</v>
      </c>
      <c r="T571" s="62">
        <v>298</v>
      </c>
      <c r="U571" s="59">
        <f t="shared" si="139"/>
        <v>290.68</v>
      </c>
      <c r="V571" s="63">
        <f t="shared" si="140"/>
        <v>0.42471944978818482</v>
      </c>
      <c r="W571" s="64">
        <f t="shared" si="141"/>
        <v>2.6590068111064231</v>
      </c>
      <c r="X571" s="65">
        <f t="shared" si="126"/>
        <v>-6.7229777353351532E-8</v>
      </c>
      <c r="Y571" s="66">
        <f t="shared" si="127"/>
        <v>-6.7115038680296717E-8</v>
      </c>
      <c r="Z571" s="66">
        <f t="shared" si="128"/>
        <v>-6.7115234500714584E-8</v>
      </c>
      <c r="AA571" s="67">
        <f t="shared" si="129"/>
        <v>-6.7000690979678141E-8</v>
      </c>
      <c r="AB571" s="68">
        <f t="shared" si="135"/>
        <v>1.9696249061649482E-4</v>
      </c>
      <c r="AC571" s="69"/>
      <c r="AD571" s="70">
        <f t="shared" si="134"/>
        <v>1.9696249061649482</v>
      </c>
      <c r="AE571" s="70"/>
      <c r="AF571" s="74"/>
      <c r="AG571" s="71">
        <v>5650</v>
      </c>
    </row>
    <row r="572" spans="5:33">
      <c r="E572" s="73">
        <v>0.57886574074074071</v>
      </c>
      <c r="G572" s="58">
        <v>17.66</v>
      </c>
      <c r="H572" s="58">
        <v>5.97</v>
      </c>
      <c r="I572" s="58">
        <v>8.1</v>
      </c>
      <c r="J572" s="58">
        <v>17.71</v>
      </c>
      <c r="K572" s="58">
        <v>5.89</v>
      </c>
      <c r="L572" s="58">
        <v>9.77</v>
      </c>
      <c r="M572" s="59">
        <f t="shared" si="136"/>
        <v>17.685000000000002</v>
      </c>
      <c r="N572" s="59">
        <f t="shared" si="137"/>
        <v>5.93</v>
      </c>
      <c r="O572" s="59">
        <f t="shared" si="138"/>
        <v>8.9349999999999987</v>
      </c>
      <c r="P572" s="60">
        <f t="shared" si="130"/>
        <v>0.19050203446535771</v>
      </c>
      <c r="Q572" s="22">
        <f t="shared" si="131"/>
        <v>1.1748975549395291E-6</v>
      </c>
      <c r="R572" s="61">
        <f t="shared" si="132"/>
        <v>4.6366087186044978E-9</v>
      </c>
      <c r="S572" s="22">
        <f t="shared" si="133"/>
        <v>2.1498140409439243E-17</v>
      </c>
      <c r="T572" s="62">
        <v>298</v>
      </c>
      <c r="U572" s="59">
        <f t="shared" si="139"/>
        <v>290.685</v>
      </c>
      <c r="V572" s="63">
        <f t="shared" si="140"/>
        <v>0.42442204037142972</v>
      </c>
      <c r="W572" s="64">
        <f t="shared" si="141"/>
        <v>2.6571865186992341</v>
      </c>
      <c r="X572" s="65">
        <f t="shared" si="126"/>
        <v>-6.7108357567425749E-8</v>
      </c>
      <c r="Y572" s="66">
        <f t="shared" si="127"/>
        <v>-6.6993642071570098E-8</v>
      </c>
      <c r="Z572" s="66">
        <f t="shared" si="128"/>
        <v>-6.6993838167041163E-8</v>
      </c>
      <c r="AA572" s="67">
        <f t="shared" si="129"/>
        <v>-6.6879318096242651E-8</v>
      </c>
      <c r="AB572" s="68">
        <f t="shared" si="135"/>
        <v>1.9629133892533641E-4</v>
      </c>
      <c r="AC572" s="69"/>
      <c r="AD572" s="70">
        <f t="shared" si="134"/>
        <v>1.9629133892533641</v>
      </c>
      <c r="AE572" s="70"/>
      <c r="AF572" s="74"/>
      <c r="AG572" s="71">
        <v>5660</v>
      </c>
    </row>
    <row r="573" spans="5:33">
      <c r="E573" s="73">
        <v>0.57898148148148143</v>
      </c>
      <c r="G573" s="58">
        <v>17.66</v>
      </c>
      <c r="H573" s="58">
        <v>5.96</v>
      </c>
      <c r="I573" s="58">
        <v>8.11</v>
      </c>
      <c r="J573" s="58">
        <v>17.71</v>
      </c>
      <c r="K573" s="58">
        <v>5.89</v>
      </c>
      <c r="L573" s="58">
        <v>9.77</v>
      </c>
      <c r="M573" s="59">
        <f t="shared" si="136"/>
        <v>17.685000000000002</v>
      </c>
      <c r="N573" s="59">
        <f t="shared" si="137"/>
        <v>5.9249999999999998</v>
      </c>
      <c r="O573" s="59">
        <f t="shared" si="138"/>
        <v>8.94</v>
      </c>
      <c r="P573" s="60">
        <f t="shared" si="130"/>
        <v>0.19060863884950174</v>
      </c>
      <c r="Q573" s="22">
        <f t="shared" si="131"/>
        <v>1.188502227437018E-6</v>
      </c>
      <c r="R573" s="61">
        <f t="shared" si="132"/>
        <v>4.5835338974898205E-9</v>
      </c>
      <c r="S573" s="22">
        <f t="shared" si="133"/>
        <v>2.1008782989438224E-17</v>
      </c>
      <c r="T573" s="62">
        <v>298</v>
      </c>
      <c r="U573" s="59">
        <f t="shared" si="139"/>
        <v>290.685</v>
      </c>
      <c r="V573" s="63">
        <f t="shared" si="140"/>
        <v>0.42442204037142972</v>
      </c>
      <c r="W573" s="64">
        <f t="shared" si="141"/>
        <v>2.6571865186992341</v>
      </c>
      <c r="X573" s="65">
        <f t="shared" si="126"/>
        <v>-6.539353273872117E-8</v>
      </c>
      <c r="Y573" s="66">
        <f t="shared" si="127"/>
        <v>-6.5284231964423172E-8</v>
      </c>
      <c r="Z573" s="66">
        <f t="shared" si="128"/>
        <v>-6.5284414653119773E-8</v>
      </c>
      <c r="AA573" s="67">
        <f t="shared" si="129"/>
        <v>-6.5175295956815284E-8</v>
      </c>
      <c r="AB573" s="68">
        <f t="shared" si="135"/>
        <v>1.9562140119843492E-4</v>
      </c>
      <c r="AC573" s="69"/>
      <c r="AD573" s="70">
        <f t="shared" si="134"/>
        <v>1.9562140119843492</v>
      </c>
      <c r="AE573" s="70"/>
      <c r="AF573" s="74"/>
      <c r="AG573" s="71">
        <v>5670</v>
      </c>
    </row>
    <row r="574" spans="5:33">
      <c r="E574" s="73">
        <v>0.57909722222222226</v>
      </c>
      <c r="G574" s="58">
        <v>17.66</v>
      </c>
      <c r="H574" s="58">
        <v>5.97</v>
      </c>
      <c r="I574" s="58">
        <v>8.11</v>
      </c>
      <c r="J574" s="58">
        <v>17.71</v>
      </c>
      <c r="K574" s="58">
        <v>5.89</v>
      </c>
      <c r="L574" s="58">
        <v>9.76</v>
      </c>
      <c r="M574" s="59">
        <f t="shared" si="136"/>
        <v>17.685000000000002</v>
      </c>
      <c r="N574" s="59">
        <f t="shared" si="137"/>
        <v>5.93</v>
      </c>
      <c r="O574" s="59">
        <f t="shared" si="138"/>
        <v>8.9349999999999987</v>
      </c>
      <c r="P574" s="60">
        <f t="shared" si="130"/>
        <v>0.19050203446535771</v>
      </c>
      <c r="Q574" s="22">
        <f t="shared" si="131"/>
        <v>1.1748975549395291E-6</v>
      </c>
      <c r="R574" s="61">
        <f t="shared" si="132"/>
        <v>4.6366087186044978E-9</v>
      </c>
      <c r="S574" s="22">
        <f t="shared" si="133"/>
        <v>2.1498140409439243E-17</v>
      </c>
      <c r="T574" s="62">
        <v>298</v>
      </c>
      <c r="U574" s="59">
        <f t="shared" si="139"/>
        <v>290.685</v>
      </c>
      <c r="V574" s="63">
        <f t="shared" si="140"/>
        <v>0.42442204037142972</v>
      </c>
      <c r="W574" s="64">
        <f t="shared" si="141"/>
        <v>2.6571865186992341</v>
      </c>
      <c r="X574" s="65">
        <f t="shared" si="126"/>
        <v>-6.6656123258478319E-8</v>
      </c>
      <c r="Y574" s="66">
        <f t="shared" si="127"/>
        <v>-6.6542180815113813E-8</v>
      </c>
      <c r="Z574" s="66">
        <f t="shared" si="128"/>
        <v>-6.6542375589123563E-8</v>
      </c>
      <c r="AA574" s="67">
        <f t="shared" si="129"/>
        <v>-6.6428627253872664E-8</v>
      </c>
      <c r="AB574" s="68">
        <f t="shared" si="135"/>
        <v>1.9496855766188388E-4</v>
      </c>
      <c r="AC574" s="69"/>
      <c r="AD574" s="70">
        <f t="shared" si="134"/>
        <v>1.9496855766188388</v>
      </c>
      <c r="AE574" s="70"/>
      <c r="AF574" s="74"/>
      <c r="AG574" s="71">
        <v>5680</v>
      </c>
    </row>
    <row r="575" spans="5:33">
      <c r="E575" s="73">
        <v>0.57921296296296299</v>
      </c>
      <c r="G575" s="58">
        <v>17.670000000000002</v>
      </c>
      <c r="H575" s="58">
        <v>5.97</v>
      </c>
      <c r="I575" s="58">
        <v>8.14</v>
      </c>
      <c r="J575" s="58">
        <v>17.71</v>
      </c>
      <c r="K575" s="58">
        <v>5.89</v>
      </c>
      <c r="L575" s="58">
        <v>9.77</v>
      </c>
      <c r="M575" s="59">
        <f t="shared" si="136"/>
        <v>17.690000000000001</v>
      </c>
      <c r="N575" s="59">
        <f t="shared" si="137"/>
        <v>5.93</v>
      </c>
      <c r="O575" s="59">
        <f t="shared" si="138"/>
        <v>8.9550000000000001</v>
      </c>
      <c r="P575" s="60">
        <f t="shared" si="130"/>
        <v>0.19094560806013297</v>
      </c>
      <c r="Q575" s="22">
        <f t="shared" si="131"/>
        <v>1.1748975549395291E-6</v>
      </c>
      <c r="R575" s="61">
        <f t="shared" si="132"/>
        <v>4.6385356298151613E-9</v>
      </c>
      <c r="S575" s="22">
        <f t="shared" si="133"/>
        <v>2.1516012789064735E-17</v>
      </c>
      <c r="T575" s="62">
        <v>298</v>
      </c>
      <c r="U575" s="59">
        <f t="shared" si="139"/>
        <v>290.69</v>
      </c>
      <c r="V575" s="63">
        <f t="shared" si="140"/>
        <v>0.4241246411858291</v>
      </c>
      <c r="W575" s="64">
        <f t="shared" si="141"/>
        <v>2.6553675349760733</v>
      </c>
      <c r="X575" s="65">
        <f t="shared" si="126"/>
        <v>-6.6684305541707558E-8</v>
      </c>
      <c r="Y575" s="66">
        <f t="shared" si="127"/>
        <v>-6.6569876183279209E-8</v>
      </c>
      <c r="Z575" s="66">
        <f t="shared" si="128"/>
        <v>-6.6570072542496932E-8</v>
      </c>
      <c r="AA575" s="67">
        <f t="shared" si="129"/>
        <v>-6.6455838869386826E-8</v>
      </c>
      <c r="AB575" s="68">
        <f t="shared" si="135"/>
        <v>1.9430313455634916E-4</v>
      </c>
      <c r="AC575" s="69"/>
      <c r="AD575" s="70">
        <f t="shared" si="134"/>
        <v>1.9430313455634916</v>
      </c>
      <c r="AE575" s="70"/>
      <c r="AF575" s="74"/>
      <c r="AG575" s="71">
        <v>5690</v>
      </c>
    </row>
    <row r="576" spans="5:33">
      <c r="E576" s="73">
        <v>0.57932870370370371</v>
      </c>
      <c r="G576" s="58">
        <v>17.670000000000002</v>
      </c>
      <c r="H576" s="58">
        <v>5.97</v>
      </c>
      <c r="I576" s="58">
        <v>8.09</v>
      </c>
      <c r="J576" s="58">
        <v>17.72</v>
      </c>
      <c r="K576" s="58">
        <v>5.89</v>
      </c>
      <c r="L576" s="58">
        <v>9.74</v>
      </c>
      <c r="M576" s="59">
        <f t="shared" si="136"/>
        <v>17.695</v>
      </c>
      <c r="N576" s="59">
        <f t="shared" si="137"/>
        <v>5.93</v>
      </c>
      <c r="O576" s="59">
        <f t="shared" si="138"/>
        <v>8.9149999999999991</v>
      </c>
      <c r="P576" s="60">
        <f t="shared" si="130"/>
        <v>0.19010977885021382</v>
      </c>
      <c r="Q576" s="22">
        <f t="shared" si="131"/>
        <v>1.1748975549395291E-6</v>
      </c>
      <c r="R576" s="61">
        <f t="shared" si="132"/>
        <v>4.6404633418237855E-9</v>
      </c>
      <c r="S576" s="22">
        <f t="shared" si="133"/>
        <v>2.1533900026810374E-17</v>
      </c>
      <c r="T576" s="62">
        <v>298</v>
      </c>
      <c r="U576" s="59">
        <f t="shared" si="139"/>
        <v>290.69499999999999</v>
      </c>
      <c r="V576" s="63">
        <f t="shared" si="140"/>
        <v>0.42382725223085532</v>
      </c>
      <c r="W576" s="64">
        <f t="shared" si="141"/>
        <v>2.6535498589521787</v>
      </c>
      <c r="X576" s="65">
        <f t="shared" si="126"/>
        <v>-6.626530734669079E-8</v>
      </c>
      <c r="Y576" s="66">
        <f t="shared" si="127"/>
        <v>-6.6151922995948E-8</v>
      </c>
      <c r="Z576" s="66">
        <f t="shared" si="128"/>
        <v>-6.6152117004117702E-8</v>
      </c>
      <c r="AA576" s="67">
        <f t="shared" si="129"/>
        <v>-6.6038925997622864E-8</v>
      </c>
      <c r="AB576" s="68">
        <f t="shared" si="135"/>
        <v>1.9363743448657809E-4</v>
      </c>
      <c r="AC576" s="69"/>
      <c r="AD576" s="70">
        <f t="shared" si="134"/>
        <v>1.9363743448657809</v>
      </c>
      <c r="AE576" s="70"/>
      <c r="AF576" s="74"/>
      <c r="AG576" s="71">
        <v>5700</v>
      </c>
    </row>
    <row r="577" spans="5:33">
      <c r="E577" s="73">
        <v>0.57944444444444443</v>
      </c>
      <c r="G577" s="58">
        <v>17.670000000000002</v>
      </c>
      <c r="H577" s="58">
        <v>5.97</v>
      </c>
      <c r="I577" s="58">
        <v>8.07</v>
      </c>
      <c r="J577" s="58">
        <v>17.72</v>
      </c>
      <c r="K577" s="58">
        <v>5.89</v>
      </c>
      <c r="L577" s="58">
        <v>9.74</v>
      </c>
      <c r="M577" s="59">
        <f t="shared" si="136"/>
        <v>17.695</v>
      </c>
      <c r="N577" s="59">
        <f t="shared" si="137"/>
        <v>5.93</v>
      </c>
      <c r="O577" s="59">
        <f t="shared" si="138"/>
        <v>8.9050000000000011</v>
      </c>
      <c r="P577" s="60">
        <f t="shared" si="130"/>
        <v>0.18989653176232807</v>
      </c>
      <c r="Q577" s="22">
        <f t="shared" si="131"/>
        <v>1.1748975549395291E-6</v>
      </c>
      <c r="R577" s="61">
        <f t="shared" si="132"/>
        <v>4.6404633418237855E-9</v>
      </c>
      <c r="S577" s="22">
        <f t="shared" si="133"/>
        <v>2.1533900026810374E-17</v>
      </c>
      <c r="T577" s="62">
        <v>298</v>
      </c>
      <c r="U577" s="59">
        <f t="shared" si="139"/>
        <v>290.69499999999999</v>
      </c>
      <c r="V577" s="63">
        <f t="shared" si="140"/>
        <v>0.42382725223085532</v>
      </c>
      <c r="W577" s="64">
        <f t="shared" si="141"/>
        <v>2.6535498589521787</v>
      </c>
      <c r="X577" s="65">
        <f t="shared" si="126"/>
        <v>-6.5964850026129571E-8</v>
      </c>
      <c r="Y577" s="66">
        <f t="shared" si="127"/>
        <v>-6.5852106384978222E-8</v>
      </c>
      <c r="Z577" s="66">
        <f t="shared" si="128"/>
        <v>-6.5852299080460969E-8</v>
      </c>
      <c r="AA577" s="67">
        <f t="shared" si="129"/>
        <v>-6.5739747476102463E-8</v>
      </c>
      <c r="AB577" s="68">
        <f t="shared" si="135"/>
        <v>1.9297591396433736E-4</v>
      </c>
      <c r="AC577" s="69"/>
      <c r="AD577" s="70">
        <f t="shared" si="134"/>
        <v>1.9297591396433735</v>
      </c>
      <c r="AE577" s="70"/>
      <c r="AF577" s="74"/>
      <c r="AG577" s="71">
        <v>5710</v>
      </c>
    </row>
    <row r="578" spans="5:33">
      <c r="E578" s="73">
        <v>0.57956018518518515</v>
      </c>
      <c r="G578" s="58">
        <v>17.670000000000002</v>
      </c>
      <c r="H578" s="58">
        <v>5.97</v>
      </c>
      <c r="I578" s="58">
        <v>8.07</v>
      </c>
      <c r="J578" s="58">
        <v>17.72</v>
      </c>
      <c r="K578" s="58">
        <v>5.89</v>
      </c>
      <c r="L578" s="58">
        <v>9.74</v>
      </c>
      <c r="M578" s="59">
        <f t="shared" si="136"/>
        <v>17.695</v>
      </c>
      <c r="N578" s="59">
        <f t="shared" si="137"/>
        <v>5.93</v>
      </c>
      <c r="O578" s="59">
        <f t="shared" si="138"/>
        <v>8.9050000000000011</v>
      </c>
      <c r="P578" s="60">
        <f t="shared" si="130"/>
        <v>0.18989653176232807</v>
      </c>
      <c r="Q578" s="22">
        <f t="shared" si="131"/>
        <v>1.1748975549395291E-6</v>
      </c>
      <c r="R578" s="61">
        <f t="shared" si="132"/>
        <v>4.6404633418237855E-9</v>
      </c>
      <c r="S578" s="22">
        <f t="shared" si="133"/>
        <v>2.1533900026810374E-17</v>
      </c>
      <c r="T578" s="62">
        <v>298</v>
      </c>
      <c r="U578" s="59">
        <f t="shared" si="139"/>
        <v>290.69499999999999</v>
      </c>
      <c r="V578" s="63">
        <f t="shared" si="140"/>
        <v>0.42382725223085532</v>
      </c>
      <c r="W578" s="64">
        <f t="shared" si="141"/>
        <v>2.6535498589521787</v>
      </c>
      <c r="X578" s="65">
        <f t="shared" si="126"/>
        <v>-6.5739747696041027E-8</v>
      </c>
      <c r="Y578" s="66">
        <f t="shared" si="127"/>
        <v>-6.562738878791517E-8</v>
      </c>
      <c r="Z578" s="66">
        <f t="shared" si="128"/>
        <v>-6.5627580825832516E-8</v>
      </c>
      <c r="AA578" s="67">
        <f t="shared" si="129"/>
        <v>-6.5515413299181861E-8</v>
      </c>
      <c r="AB578" s="68">
        <f t="shared" si="135"/>
        <v>1.9231739161694884E-4</v>
      </c>
      <c r="AC578" s="69"/>
      <c r="AD578" s="70">
        <f t="shared" si="134"/>
        <v>1.9231739161694883</v>
      </c>
      <c r="AE578" s="70"/>
      <c r="AF578" s="74"/>
      <c r="AG578" s="71">
        <v>5720</v>
      </c>
    </row>
    <row r="579" spans="5:33">
      <c r="E579" s="73">
        <v>0.57967592592592587</v>
      </c>
      <c r="G579" s="58">
        <v>17.670000000000002</v>
      </c>
      <c r="H579" s="58">
        <v>5.97</v>
      </c>
      <c r="I579" s="58">
        <v>8.1</v>
      </c>
      <c r="J579" s="58">
        <v>17.72</v>
      </c>
      <c r="K579" s="58">
        <v>5.88</v>
      </c>
      <c r="L579" s="58">
        <v>9.76</v>
      </c>
      <c r="M579" s="59">
        <f t="shared" si="136"/>
        <v>17.695</v>
      </c>
      <c r="N579" s="59">
        <f t="shared" si="137"/>
        <v>5.9249999999999998</v>
      </c>
      <c r="O579" s="59">
        <f t="shared" si="138"/>
        <v>8.93</v>
      </c>
      <c r="P579" s="60">
        <f t="shared" si="130"/>
        <v>0.19042964948204261</v>
      </c>
      <c r="Q579" s="22">
        <f t="shared" si="131"/>
        <v>1.188502227437018E-6</v>
      </c>
      <c r="R579" s="61">
        <f t="shared" si="132"/>
        <v>4.5873443972019836E-9</v>
      </c>
      <c r="S579" s="22">
        <f t="shared" si="133"/>
        <v>2.1043728618540431E-17</v>
      </c>
      <c r="T579" s="62">
        <v>298</v>
      </c>
      <c r="U579" s="59">
        <f t="shared" si="139"/>
        <v>290.69499999999999</v>
      </c>
      <c r="V579" s="63">
        <f t="shared" si="140"/>
        <v>0.42382725223085532</v>
      </c>
      <c r="W579" s="64">
        <f t="shared" si="141"/>
        <v>2.6535498589521787</v>
      </c>
      <c r="X579" s="65">
        <f t="shared" si="126"/>
        <v>-6.4203842637126384E-8</v>
      </c>
      <c r="Y579" s="66">
        <f t="shared" si="127"/>
        <v>-6.4096305608079343E-8</v>
      </c>
      <c r="Z579" s="66">
        <f t="shared" si="128"/>
        <v>-6.409648572522096E-8</v>
      </c>
      <c r="AA579" s="67">
        <f t="shared" si="129"/>
        <v>-6.3989128209947802E-8</v>
      </c>
      <c r="AB579" s="68">
        <f t="shared" si="135"/>
        <v>1.9166111644991097E-4</v>
      </c>
      <c r="AC579" s="69"/>
      <c r="AD579" s="70">
        <f t="shared" si="134"/>
        <v>1.9166111644991097</v>
      </c>
      <c r="AE579" s="70"/>
      <c r="AF579" s="74"/>
      <c r="AG579" s="71">
        <v>5730</v>
      </c>
    </row>
    <row r="580" spans="5:33">
      <c r="E580" s="73">
        <v>0.57979166666666671</v>
      </c>
      <c r="G580" s="58">
        <v>17.68</v>
      </c>
      <c r="H580" s="58">
        <v>5.97</v>
      </c>
      <c r="I580" s="58">
        <v>8.14</v>
      </c>
      <c r="J580" s="58">
        <v>17.72</v>
      </c>
      <c r="K580" s="58">
        <v>5.88</v>
      </c>
      <c r="L580" s="58">
        <v>9.75</v>
      </c>
      <c r="M580" s="59">
        <f t="shared" si="136"/>
        <v>17.7</v>
      </c>
      <c r="N580" s="59">
        <f t="shared" si="137"/>
        <v>5.9249999999999998</v>
      </c>
      <c r="O580" s="59">
        <f t="shared" si="138"/>
        <v>8.9450000000000003</v>
      </c>
      <c r="P580" s="60">
        <f t="shared" si="130"/>
        <v>0.19076666317478719</v>
      </c>
      <c r="Q580" s="22">
        <f t="shared" si="131"/>
        <v>1.188502227437018E-6</v>
      </c>
      <c r="R580" s="61">
        <f t="shared" si="132"/>
        <v>4.5892508348340102E-9</v>
      </c>
      <c r="S580" s="22">
        <f t="shared" si="133"/>
        <v>2.1061223225024659E-17</v>
      </c>
      <c r="T580" s="62">
        <v>298</v>
      </c>
      <c r="U580" s="59">
        <f t="shared" si="139"/>
        <v>290.7</v>
      </c>
      <c r="V580" s="63">
        <f t="shared" si="140"/>
        <v>0.42352987350597882</v>
      </c>
      <c r="W580" s="64">
        <f t="shared" si="141"/>
        <v>2.651733489643552</v>
      </c>
      <c r="X580" s="65">
        <f t="shared" si="126"/>
        <v>-6.4199609640833672E-8</v>
      </c>
      <c r="Y580" s="66">
        <f t="shared" si="127"/>
        <v>-6.409172600052937E-8</v>
      </c>
      <c r="Z580" s="66">
        <f t="shared" si="128"/>
        <v>-6.4091907292595007E-8</v>
      </c>
      <c r="AA580" s="67">
        <f t="shared" si="129"/>
        <v>-6.3984204335055183E-8</v>
      </c>
      <c r="AB580" s="68">
        <f t="shared" si="135"/>
        <v>1.9102015219405486E-4</v>
      </c>
      <c r="AC580" s="69"/>
      <c r="AD580" s="70">
        <f t="shared" si="134"/>
        <v>1.9102015219405486</v>
      </c>
      <c r="AE580" s="70"/>
      <c r="AF580" s="74"/>
      <c r="AG580" s="71">
        <v>5740</v>
      </c>
    </row>
    <row r="581" spans="5:33">
      <c r="E581" s="73">
        <v>0.57990740740740743</v>
      </c>
      <c r="G581" s="58">
        <v>17.68</v>
      </c>
      <c r="H581" s="58">
        <v>5.97</v>
      </c>
      <c r="I581" s="58">
        <v>8.1300000000000008</v>
      </c>
      <c r="J581" s="58">
        <v>17.73</v>
      </c>
      <c r="K581" s="58">
        <v>5.88</v>
      </c>
      <c r="L581" s="58">
        <v>9.74</v>
      </c>
      <c r="M581" s="59">
        <f t="shared" si="136"/>
        <v>17.704999999999998</v>
      </c>
      <c r="N581" s="59">
        <f t="shared" si="137"/>
        <v>5.9249999999999998</v>
      </c>
      <c r="O581" s="59">
        <f t="shared" si="138"/>
        <v>8.9350000000000005</v>
      </c>
      <c r="P581" s="60">
        <f t="shared" si="130"/>
        <v>0.19057052389608567</v>
      </c>
      <c r="Q581" s="22">
        <f t="shared" si="131"/>
        <v>1.188502227437018E-6</v>
      </c>
      <c r="R581" s="61">
        <f t="shared" si="132"/>
        <v>4.5911580647554607E-9</v>
      </c>
      <c r="S581" s="22">
        <f t="shared" si="133"/>
        <v>2.1078732375569107E-17</v>
      </c>
      <c r="T581" s="62">
        <v>298</v>
      </c>
      <c r="U581" s="59">
        <f t="shared" si="139"/>
        <v>290.70499999999998</v>
      </c>
      <c r="V581" s="63">
        <f t="shared" si="140"/>
        <v>0.42323250501067428</v>
      </c>
      <c r="W581" s="64">
        <f t="shared" si="141"/>
        <v>2.6499184260669906</v>
      </c>
      <c r="X581" s="65">
        <f t="shared" si="126"/>
        <v>-6.4015373975016169E-8</v>
      </c>
      <c r="Y581" s="66">
        <f t="shared" si="127"/>
        <v>-6.3907747527925594E-8</v>
      </c>
      <c r="Z581" s="66">
        <f t="shared" si="128"/>
        <v>-6.3907928475897834E-8</v>
      </c>
      <c r="AA581" s="67">
        <f t="shared" si="129"/>
        <v>-6.3800482368338554E-8</v>
      </c>
      <c r="AB581" s="68">
        <f t="shared" si="135"/>
        <v>1.9037923372645129E-4</v>
      </c>
      <c r="AC581" s="69"/>
      <c r="AD581" s="70">
        <f t="shared" si="134"/>
        <v>1.9037923372645129</v>
      </c>
      <c r="AE581" s="70"/>
      <c r="AF581" s="74"/>
      <c r="AG581" s="71">
        <v>5750</v>
      </c>
    </row>
    <row r="582" spans="5:33">
      <c r="E582" s="73">
        <v>0.58002314814814815</v>
      </c>
      <c r="G582" s="58">
        <v>17.68</v>
      </c>
      <c r="H582" s="58">
        <v>5.97</v>
      </c>
      <c r="I582" s="58">
        <v>8.1199999999999992</v>
      </c>
      <c r="J582" s="58">
        <v>17.73</v>
      </c>
      <c r="K582" s="58">
        <v>5.88</v>
      </c>
      <c r="L582" s="58">
        <v>9.75</v>
      </c>
      <c r="M582" s="59">
        <f t="shared" si="136"/>
        <v>17.704999999999998</v>
      </c>
      <c r="N582" s="59">
        <f t="shared" si="137"/>
        <v>5.9249999999999998</v>
      </c>
      <c r="O582" s="59">
        <f t="shared" si="138"/>
        <v>8.9349999999999987</v>
      </c>
      <c r="P582" s="60">
        <f t="shared" si="130"/>
        <v>0.19057052389608564</v>
      </c>
      <c r="Q582" s="22">
        <f t="shared" si="131"/>
        <v>1.188502227437018E-6</v>
      </c>
      <c r="R582" s="61">
        <f t="shared" si="132"/>
        <v>4.5911580647554607E-9</v>
      </c>
      <c r="S582" s="22">
        <f t="shared" si="133"/>
        <v>2.1078732375569107E-17</v>
      </c>
      <c r="T582" s="62">
        <v>298</v>
      </c>
      <c r="U582" s="59">
        <f t="shared" si="139"/>
        <v>290.70499999999998</v>
      </c>
      <c r="V582" s="63">
        <f t="shared" si="140"/>
        <v>0.42323250501067428</v>
      </c>
      <c r="W582" s="64">
        <f t="shared" si="141"/>
        <v>2.6499184260669906</v>
      </c>
      <c r="X582" s="65">
        <f t="shared" ref="X582:X645" si="142">-($B$2/W582)*P582*S582*AB582</f>
        <v>-6.3800482571493173E-8</v>
      </c>
      <c r="Y582" s="66">
        <f t="shared" ref="Y582:Y645" si="143">-(AB582+(5*X582))*$B$2*S582*P582/W582</f>
        <v>-6.3693217412587518E-8</v>
      </c>
      <c r="Z582" s="66">
        <f t="shared" ref="Z582:Z645" si="144">-(AB582+5*Y582)*$B$2*P582*S582/W582</f>
        <v>-6.3693397753140626E-8</v>
      </c>
      <c r="AA582" s="67">
        <f t="shared" ref="AA582:AA645" si="145">-(AB582+(10*Z582))*$B$2*P582*S582/W582</f>
        <v>-6.3586312328389596E-8</v>
      </c>
      <c r="AB582" s="68">
        <f t="shared" si="135"/>
        <v>1.8974015504586629E-4</v>
      </c>
      <c r="AC582" s="69"/>
      <c r="AD582" s="70">
        <f t="shared" si="134"/>
        <v>1.897401550458663</v>
      </c>
      <c r="AE582" s="70"/>
      <c r="AF582" s="74"/>
      <c r="AG582" s="71">
        <v>5760</v>
      </c>
    </row>
    <row r="583" spans="5:33">
      <c r="E583" s="73">
        <v>0.58013888888888887</v>
      </c>
      <c r="G583" s="58">
        <v>17.690000000000001</v>
      </c>
      <c r="H583" s="58">
        <v>5.97</v>
      </c>
      <c r="I583" s="58">
        <v>8.1</v>
      </c>
      <c r="J583" s="58">
        <v>17.73</v>
      </c>
      <c r="K583" s="58">
        <v>5.88</v>
      </c>
      <c r="L583" s="58">
        <v>9.75</v>
      </c>
      <c r="M583" s="59">
        <f t="shared" si="136"/>
        <v>17.71</v>
      </c>
      <c r="N583" s="59">
        <f t="shared" si="137"/>
        <v>5.9249999999999998</v>
      </c>
      <c r="O583" s="59">
        <f t="shared" si="138"/>
        <v>8.9250000000000007</v>
      </c>
      <c r="P583" s="60">
        <f t="shared" ref="P583:P646" si="146">((O583/32000)*(1/((-0.026*M583+1.9067)/1000)))/1.013</f>
        <v>0.19037434935614644</v>
      </c>
      <c r="Q583" s="22">
        <f t="shared" ref="Q583:Q646" si="147">POWER(10, -N583)</f>
        <v>1.188502227437018E-6</v>
      </c>
      <c r="R583" s="61">
        <f t="shared" ref="R583:R646" si="148">(0.00000000000001*(0.1253*EXP(0.0831*M583)))/Q583</f>
        <v>4.5930660872955999E-9</v>
      </c>
      <c r="S583" s="22">
        <f t="shared" ref="S583:S646" si="149">POWER(R583, 2)</f>
        <v>2.1096256082264912E-17</v>
      </c>
      <c r="T583" s="62">
        <v>298</v>
      </c>
      <c r="U583" s="59">
        <f t="shared" si="139"/>
        <v>290.70999999999998</v>
      </c>
      <c r="V583" s="63">
        <f t="shared" si="140"/>
        <v>0.42293514674440985</v>
      </c>
      <c r="W583" s="64">
        <f t="shared" si="141"/>
        <v>2.6481046672400259</v>
      </c>
      <c r="X583" s="65">
        <f t="shared" si="142"/>
        <v>-6.3617207466006045E-8</v>
      </c>
      <c r="Y583" s="66">
        <f t="shared" si="143"/>
        <v>-6.3510198472451573E-8</v>
      </c>
      <c r="Z583" s="66">
        <f t="shared" si="144"/>
        <v>-6.3510378469737803E-8</v>
      </c>
      <c r="AA583" s="67">
        <f t="shared" si="145"/>
        <v>-6.3403548867931253E-8</v>
      </c>
      <c r="AB583" s="68">
        <f t="shared" si="135"/>
        <v>1.8910322167048073E-4</v>
      </c>
      <c r="AC583" s="69"/>
      <c r="AD583" s="70">
        <f t="shared" ref="AD583:AD646" si="150">AB583*10000</f>
        <v>1.8910322167048073</v>
      </c>
      <c r="AE583" s="70"/>
      <c r="AF583" s="74"/>
      <c r="AG583" s="71">
        <v>5770</v>
      </c>
    </row>
    <row r="584" spans="5:33">
      <c r="E584" s="73">
        <v>0.58025462962962959</v>
      </c>
      <c r="G584" s="58">
        <v>17.690000000000001</v>
      </c>
      <c r="H584" s="58">
        <v>5.97</v>
      </c>
      <c r="I584" s="58">
        <v>8.15</v>
      </c>
      <c r="J584" s="58">
        <v>17.73</v>
      </c>
      <c r="K584" s="58">
        <v>5.88</v>
      </c>
      <c r="L584" s="58">
        <v>9.76</v>
      </c>
      <c r="M584" s="59">
        <f t="shared" si="136"/>
        <v>17.71</v>
      </c>
      <c r="N584" s="59">
        <f t="shared" si="137"/>
        <v>5.9249999999999998</v>
      </c>
      <c r="O584" s="59">
        <f t="shared" si="138"/>
        <v>8.9550000000000001</v>
      </c>
      <c r="P584" s="60">
        <f t="shared" si="146"/>
        <v>0.1910142631354948</v>
      </c>
      <c r="Q584" s="22">
        <f t="shared" si="147"/>
        <v>1.188502227437018E-6</v>
      </c>
      <c r="R584" s="61">
        <f t="shared" si="148"/>
        <v>4.5930660872955999E-9</v>
      </c>
      <c r="S584" s="22">
        <f t="shared" si="149"/>
        <v>2.1096256082264912E-17</v>
      </c>
      <c r="T584" s="62">
        <v>298</v>
      </c>
      <c r="U584" s="59">
        <f t="shared" si="139"/>
        <v>290.70999999999998</v>
      </c>
      <c r="V584" s="63">
        <f t="shared" si="140"/>
        <v>0.42293514674440985</v>
      </c>
      <c r="W584" s="64">
        <f t="shared" si="141"/>
        <v>2.6481046672400259</v>
      </c>
      <c r="X584" s="65">
        <f t="shared" si="142"/>
        <v>-6.361667024346182E-8</v>
      </c>
      <c r="Y584" s="66">
        <f t="shared" si="143"/>
        <v>-6.3509302462498121E-8</v>
      </c>
      <c r="Z584" s="66">
        <f t="shared" si="144"/>
        <v>-6.3509483670353635E-8</v>
      </c>
      <c r="AA584" s="67">
        <f t="shared" si="145"/>
        <v>-6.3402296485585476E-8</v>
      </c>
      <c r="AB584" s="68">
        <f t="shared" ref="AB584:AB647" si="151">AB583+10*(0.166666666666666*(X583+2*Y583+2*Z583+AA583))</f>
        <v>1.8846811848678355E-4</v>
      </c>
      <c r="AC584" s="69"/>
      <c r="AD584" s="70">
        <f t="shared" si="150"/>
        <v>1.8846811848678355</v>
      </c>
      <c r="AE584" s="70"/>
      <c r="AF584" s="74"/>
      <c r="AG584" s="71">
        <v>5780</v>
      </c>
    </row>
    <row r="585" spans="5:33">
      <c r="E585" s="73">
        <v>0.58037037037037031</v>
      </c>
      <c r="G585" s="58">
        <v>17.690000000000001</v>
      </c>
      <c r="H585" s="58">
        <v>5.97</v>
      </c>
      <c r="I585" s="58">
        <v>8.07</v>
      </c>
      <c r="J585" s="58">
        <v>17.739999999999998</v>
      </c>
      <c r="K585" s="58">
        <v>5.88</v>
      </c>
      <c r="L585" s="58">
        <v>9.73</v>
      </c>
      <c r="M585" s="59">
        <f t="shared" si="136"/>
        <v>17.715</v>
      </c>
      <c r="N585" s="59">
        <f t="shared" si="137"/>
        <v>5.9249999999999998</v>
      </c>
      <c r="O585" s="59">
        <f t="shared" si="138"/>
        <v>8.9</v>
      </c>
      <c r="P585" s="60">
        <f t="shared" si="146"/>
        <v>0.18985815389283148</v>
      </c>
      <c r="Q585" s="22">
        <f t="shared" si="147"/>
        <v>1.188502227437018E-6</v>
      </c>
      <c r="R585" s="61">
        <f t="shared" si="148"/>
        <v>4.5949749027838269E-9</v>
      </c>
      <c r="S585" s="22">
        <f t="shared" si="149"/>
        <v>2.1113794357213239E-17</v>
      </c>
      <c r="T585" s="62">
        <v>298</v>
      </c>
      <c r="U585" s="59">
        <f t="shared" si="139"/>
        <v>290.71499999999997</v>
      </c>
      <c r="V585" s="63">
        <f t="shared" si="140"/>
        <v>0.4226377987066624</v>
      </c>
      <c r="W585" s="64">
        <f t="shared" si="141"/>
        <v>2.6462922121810131</v>
      </c>
      <c r="X585" s="65">
        <f t="shared" si="142"/>
        <v>-6.3114143513826922E-8</v>
      </c>
      <c r="Y585" s="66">
        <f t="shared" si="143"/>
        <v>-6.300810797701756E-8</v>
      </c>
      <c r="Z585" s="66">
        <f t="shared" si="144"/>
        <v>-6.3008286123062806E-8</v>
      </c>
      <c r="AA585" s="67">
        <f t="shared" si="145"/>
        <v>-6.2902428133706659E-8</v>
      </c>
      <c r="AB585" s="68">
        <f t="shared" si="151"/>
        <v>1.8783302425512562E-4</v>
      </c>
      <c r="AC585" s="69"/>
      <c r="AD585" s="70">
        <f t="shared" si="150"/>
        <v>1.8783302425512562</v>
      </c>
      <c r="AE585" s="70"/>
      <c r="AF585" s="74"/>
      <c r="AG585" s="71">
        <v>5790</v>
      </c>
    </row>
    <row r="586" spans="5:33">
      <c r="E586" s="73">
        <v>0.58048611111111115</v>
      </c>
      <c r="G586" s="58">
        <v>17.690000000000001</v>
      </c>
      <c r="H586" s="58">
        <v>5.97</v>
      </c>
      <c r="I586" s="58">
        <v>8.1</v>
      </c>
      <c r="J586" s="58">
        <v>17.739999999999998</v>
      </c>
      <c r="K586" s="58">
        <v>5.88</v>
      </c>
      <c r="L586" s="58">
        <v>9.73</v>
      </c>
      <c r="M586" s="59">
        <f t="shared" si="136"/>
        <v>17.715</v>
      </c>
      <c r="N586" s="59">
        <f t="shared" si="137"/>
        <v>5.9249999999999998</v>
      </c>
      <c r="O586" s="59">
        <f t="shared" si="138"/>
        <v>8.9149999999999991</v>
      </c>
      <c r="P586" s="60">
        <f t="shared" si="146"/>
        <v>0.19017813954545981</v>
      </c>
      <c r="Q586" s="22">
        <f t="shared" si="147"/>
        <v>1.188502227437018E-6</v>
      </c>
      <c r="R586" s="61">
        <f t="shared" si="148"/>
        <v>4.5949749027838269E-9</v>
      </c>
      <c r="S586" s="22">
        <f t="shared" si="149"/>
        <v>2.1113794357213239E-17</v>
      </c>
      <c r="T586" s="62">
        <v>298</v>
      </c>
      <c r="U586" s="59">
        <f t="shared" si="139"/>
        <v>290.71499999999997</v>
      </c>
      <c r="V586" s="63">
        <f t="shared" si="140"/>
        <v>0.4226377987066624</v>
      </c>
      <c r="W586" s="64">
        <f t="shared" si="141"/>
        <v>2.6462922121810131</v>
      </c>
      <c r="X586" s="65">
        <f t="shared" si="142"/>
        <v>-6.3008443662224648E-8</v>
      </c>
      <c r="Y586" s="66">
        <f t="shared" si="143"/>
        <v>-6.2902407295206027E-8</v>
      </c>
      <c r="Z586" s="66">
        <f t="shared" si="144"/>
        <v>-6.2902585742894582E-8</v>
      </c>
      <c r="AA586" s="67">
        <f t="shared" si="145"/>
        <v>-6.2796727222948368E-8</v>
      </c>
      <c r="AB586" s="68">
        <f t="shared" si="151"/>
        <v>1.8720294198871281E-4</v>
      </c>
      <c r="AC586" s="69"/>
      <c r="AD586" s="70">
        <f t="shared" si="150"/>
        <v>1.8720294198871281</v>
      </c>
      <c r="AE586" s="70"/>
      <c r="AF586" s="74"/>
      <c r="AG586" s="71">
        <v>5800</v>
      </c>
    </row>
    <row r="587" spans="5:33">
      <c r="E587" s="73">
        <v>0.58060185185185187</v>
      </c>
      <c r="G587" s="58">
        <v>17.7</v>
      </c>
      <c r="H587" s="58">
        <v>5.97</v>
      </c>
      <c r="I587" s="58">
        <v>8.1199999999999992</v>
      </c>
      <c r="J587" s="58">
        <v>17.739999999999998</v>
      </c>
      <c r="K587" s="58">
        <v>5.88</v>
      </c>
      <c r="L587" s="58">
        <v>9.7200000000000006</v>
      </c>
      <c r="M587" s="59">
        <f t="shared" si="136"/>
        <v>17.72</v>
      </c>
      <c r="N587" s="59">
        <f t="shared" si="137"/>
        <v>5.9249999999999998</v>
      </c>
      <c r="O587" s="59">
        <f t="shared" si="138"/>
        <v>8.92</v>
      </c>
      <c r="P587" s="60">
        <f t="shared" si="146"/>
        <v>0.19030190887526732</v>
      </c>
      <c r="Q587" s="22">
        <f t="shared" si="147"/>
        <v>1.188502227437018E-6</v>
      </c>
      <c r="R587" s="61">
        <f t="shared" si="148"/>
        <v>4.5968845115496815E-9</v>
      </c>
      <c r="S587" s="22">
        <f t="shared" si="149"/>
        <v>2.1131347212525354E-17</v>
      </c>
      <c r="T587" s="62">
        <v>298</v>
      </c>
      <c r="U587" s="59">
        <f t="shared" si="139"/>
        <v>290.72000000000003</v>
      </c>
      <c r="V587" s="63">
        <f t="shared" si="140"/>
        <v>0.42234046089689797</v>
      </c>
      <c r="W587" s="64">
        <f t="shared" si="141"/>
        <v>2.6444810599090114</v>
      </c>
      <c r="X587" s="65">
        <f t="shared" si="142"/>
        <v>-6.293290773242287E-8</v>
      </c>
      <c r="Y587" s="66">
        <f t="shared" si="143"/>
        <v>-6.2826768810510994E-8</v>
      </c>
      <c r="Z587" s="66">
        <f t="shared" si="144"/>
        <v>-6.2826947818142311E-8</v>
      </c>
      <c r="AA587" s="67">
        <f t="shared" si="145"/>
        <v>-6.2720987300054396E-8</v>
      </c>
      <c r="AB587" s="68">
        <f t="shared" si="151"/>
        <v>1.8657391672711053E-4</v>
      </c>
      <c r="AC587" s="69"/>
      <c r="AD587" s="70">
        <f t="shared" si="150"/>
        <v>1.8657391672711052</v>
      </c>
      <c r="AE587" s="70"/>
      <c r="AF587" s="74"/>
      <c r="AG587" s="71">
        <v>5810</v>
      </c>
    </row>
    <row r="588" spans="5:33">
      <c r="E588" s="73">
        <v>0.58071759259259259</v>
      </c>
      <c r="G588" s="58">
        <v>17.7</v>
      </c>
      <c r="H588" s="58">
        <v>5.96</v>
      </c>
      <c r="I588" s="58">
        <v>8.1300000000000008</v>
      </c>
      <c r="J588" s="58">
        <v>17.75</v>
      </c>
      <c r="K588" s="58">
        <v>5.88</v>
      </c>
      <c r="L588" s="58">
        <v>9.73</v>
      </c>
      <c r="M588" s="59">
        <f t="shared" si="136"/>
        <v>17.725000000000001</v>
      </c>
      <c r="N588" s="59">
        <f t="shared" si="137"/>
        <v>5.92</v>
      </c>
      <c r="O588" s="59">
        <f t="shared" si="138"/>
        <v>8.93</v>
      </c>
      <c r="P588" s="60">
        <f t="shared" si="146"/>
        <v>0.19053238152658117</v>
      </c>
      <c r="Q588" s="22">
        <f t="shared" si="147"/>
        <v>1.2022644346174125E-6</v>
      </c>
      <c r="R588" s="61">
        <f t="shared" si="148"/>
        <v>4.5461529438510145E-9</v>
      </c>
      <c r="S588" s="22">
        <f t="shared" si="149"/>
        <v>2.0667506588885247E-17</v>
      </c>
      <c r="T588" s="62">
        <v>298</v>
      </c>
      <c r="U588" s="59">
        <f t="shared" si="139"/>
        <v>290.72500000000002</v>
      </c>
      <c r="V588" s="63">
        <f t="shared" si="140"/>
        <v>0.42204313331459548</v>
      </c>
      <c r="W588" s="64">
        <f t="shared" si="141"/>
        <v>2.6426712094439289</v>
      </c>
      <c r="X588" s="65">
        <f t="shared" si="142"/>
        <v>-6.146059565557274E-8</v>
      </c>
      <c r="Y588" s="66">
        <f t="shared" si="143"/>
        <v>-6.1359022834103599E-8</v>
      </c>
      <c r="Z588" s="66">
        <f t="shared" si="144"/>
        <v>-6.1359190698374219E-8</v>
      </c>
      <c r="AA588" s="67">
        <f t="shared" si="145"/>
        <v>-6.1257785186334086E-8</v>
      </c>
      <c r="AB588" s="68">
        <f t="shared" si="151"/>
        <v>1.8594564784662755E-4</v>
      </c>
      <c r="AC588" s="69"/>
      <c r="AD588" s="70">
        <f t="shared" si="150"/>
        <v>1.8594564784662755</v>
      </c>
      <c r="AE588" s="70"/>
      <c r="AF588" s="74"/>
      <c r="AG588" s="71">
        <v>5820</v>
      </c>
    </row>
    <row r="589" spans="5:33">
      <c r="E589" s="73">
        <v>0.58083333333333331</v>
      </c>
      <c r="G589" s="58">
        <v>17.71</v>
      </c>
      <c r="H589" s="58">
        <v>5.96</v>
      </c>
      <c r="I589" s="58">
        <v>8.06</v>
      </c>
      <c r="J589" s="58">
        <v>17.75</v>
      </c>
      <c r="K589" s="58">
        <v>5.88</v>
      </c>
      <c r="L589" s="58">
        <v>9.7200000000000006</v>
      </c>
      <c r="M589" s="59">
        <f t="shared" si="136"/>
        <v>17.73</v>
      </c>
      <c r="N589" s="59">
        <f t="shared" si="137"/>
        <v>5.92</v>
      </c>
      <c r="O589" s="59">
        <f t="shared" si="138"/>
        <v>8.89</v>
      </c>
      <c r="P589" s="60">
        <f t="shared" si="146"/>
        <v>0.18969598905127841</v>
      </c>
      <c r="Q589" s="22">
        <f t="shared" si="147"/>
        <v>1.2022644346174125E-6</v>
      </c>
      <c r="R589" s="61">
        <f t="shared" si="148"/>
        <v>4.5480422628780315E-9</v>
      </c>
      <c r="S589" s="22">
        <f t="shared" si="149"/>
        <v>2.0684688424924726E-17</v>
      </c>
      <c r="T589" s="62">
        <v>298</v>
      </c>
      <c r="U589" s="59">
        <f t="shared" si="139"/>
        <v>290.73</v>
      </c>
      <c r="V589" s="63">
        <f t="shared" si="140"/>
        <v>0.42174581595922539</v>
      </c>
      <c r="W589" s="64">
        <f t="shared" si="141"/>
        <v>2.640862659806392</v>
      </c>
      <c r="X589" s="65">
        <f t="shared" si="142"/>
        <v>-6.1081382793724266E-8</v>
      </c>
      <c r="Y589" s="66">
        <f t="shared" si="143"/>
        <v>-6.0980727370306166E-8</v>
      </c>
      <c r="Z589" s="66">
        <f t="shared" si="144"/>
        <v>-6.0980893239410624E-8</v>
      </c>
      <c r="AA589" s="67">
        <f t="shared" si="145"/>
        <v>-6.0880403138428774E-8</v>
      </c>
      <c r="AB589" s="68">
        <f t="shared" si="151"/>
        <v>1.853320565001161E-4</v>
      </c>
      <c r="AC589" s="69"/>
      <c r="AD589" s="70">
        <f t="shared" si="150"/>
        <v>1.853320565001161</v>
      </c>
      <c r="AE589" s="70"/>
      <c r="AF589" s="74"/>
      <c r="AG589" s="71">
        <v>5830</v>
      </c>
    </row>
    <row r="590" spans="5:33">
      <c r="E590" s="73">
        <v>0.58094907407407403</v>
      </c>
      <c r="G590" s="58">
        <v>17.71</v>
      </c>
      <c r="H590" s="58">
        <v>5.96</v>
      </c>
      <c r="I590" s="58">
        <v>8.11</v>
      </c>
      <c r="J590" s="58">
        <v>17.760000000000002</v>
      </c>
      <c r="K590" s="58">
        <v>5.88</v>
      </c>
      <c r="L590" s="58">
        <v>9.7200000000000006</v>
      </c>
      <c r="M590" s="59">
        <f t="shared" si="136"/>
        <v>17.734999999999999</v>
      </c>
      <c r="N590" s="59">
        <f t="shared" si="137"/>
        <v>5.92</v>
      </c>
      <c r="O590" s="59">
        <f t="shared" si="138"/>
        <v>8.9149999999999991</v>
      </c>
      <c r="P590" s="60">
        <f t="shared" si="146"/>
        <v>0.19024654942140226</v>
      </c>
      <c r="Q590" s="22">
        <f t="shared" si="147"/>
        <v>1.2022644346174125E-6</v>
      </c>
      <c r="R590" s="61">
        <f t="shared" si="148"/>
        <v>4.5499323670802119E-9</v>
      </c>
      <c r="S590" s="22">
        <f t="shared" si="149"/>
        <v>2.070188454500414E-17</v>
      </c>
      <c r="T590" s="62">
        <v>298</v>
      </c>
      <c r="U590" s="59">
        <f t="shared" si="139"/>
        <v>290.73500000000001</v>
      </c>
      <c r="V590" s="63">
        <f t="shared" si="140"/>
        <v>0.42144850883025803</v>
      </c>
      <c r="W590" s="64">
        <f t="shared" si="141"/>
        <v>2.6390554100177943</v>
      </c>
      <c r="X590" s="65">
        <f t="shared" si="142"/>
        <v>-6.1149705113303485E-8</v>
      </c>
      <c r="Y590" s="66">
        <f t="shared" si="143"/>
        <v>-6.1048491359316921E-8</v>
      </c>
      <c r="Z590" s="66">
        <f t="shared" si="144"/>
        <v>-6.1048658886273545E-8</v>
      </c>
      <c r="AA590" s="67">
        <f t="shared" si="145"/>
        <v>-6.0947612104669125E-8</v>
      </c>
      <c r="AB590" s="68">
        <f t="shared" si="151"/>
        <v>1.8472224812153011E-4</v>
      </c>
      <c r="AC590" s="69"/>
      <c r="AD590" s="70">
        <f t="shared" si="150"/>
        <v>1.8472224812153011</v>
      </c>
      <c r="AE590" s="70"/>
      <c r="AF590" s="74"/>
      <c r="AG590" s="71">
        <v>5840</v>
      </c>
    </row>
    <row r="591" spans="5:33">
      <c r="E591" s="73">
        <v>0.58106481481481476</v>
      </c>
      <c r="G591" s="58">
        <v>17.71</v>
      </c>
      <c r="H591" s="58">
        <v>5.96</v>
      </c>
      <c r="I591" s="58">
        <v>8.11</v>
      </c>
      <c r="J591" s="58">
        <v>17.760000000000002</v>
      </c>
      <c r="K591" s="58">
        <v>5.88</v>
      </c>
      <c r="L591" s="58">
        <v>9.7100000000000009</v>
      </c>
      <c r="M591" s="59">
        <f t="shared" si="136"/>
        <v>17.734999999999999</v>
      </c>
      <c r="N591" s="59">
        <f t="shared" si="137"/>
        <v>5.92</v>
      </c>
      <c r="O591" s="59">
        <f t="shared" si="138"/>
        <v>8.91</v>
      </c>
      <c r="P591" s="60">
        <f t="shared" si="146"/>
        <v>0.19013984916934315</v>
      </c>
      <c r="Q591" s="22">
        <f t="shared" si="147"/>
        <v>1.2022644346174125E-6</v>
      </c>
      <c r="R591" s="61">
        <f t="shared" si="148"/>
        <v>4.5499323670802119E-9</v>
      </c>
      <c r="S591" s="22">
        <f t="shared" si="149"/>
        <v>2.070188454500414E-17</v>
      </c>
      <c r="T591" s="62">
        <v>298</v>
      </c>
      <c r="U591" s="59">
        <f t="shared" si="139"/>
        <v>290.73500000000001</v>
      </c>
      <c r="V591" s="63">
        <f t="shared" si="140"/>
        <v>0.42144850883025803</v>
      </c>
      <c r="W591" s="64">
        <f t="shared" si="141"/>
        <v>2.6390554100177943</v>
      </c>
      <c r="X591" s="65">
        <f t="shared" si="142"/>
        <v>-6.0913429669367845E-8</v>
      </c>
      <c r="Y591" s="66">
        <f t="shared" si="143"/>
        <v>-6.0812663540362179E-8</v>
      </c>
      <c r="Z591" s="66">
        <f t="shared" si="144"/>
        <v>-6.0812830232876603E-8</v>
      </c>
      <c r="AA591" s="67">
        <f t="shared" si="145"/>
        <v>-6.0712230244882726E-8</v>
      </c>
      <c r="AB591" s="68">
        <f t="shared" si="151"/>
        <v>1.8411176209201486E-4</v>
      </c>
      <c r="AC591" s="69"/>
      <c r="AD591" s="70">
        <f t="shared" si="150"/>
        <v>1.8411176209201485</v>
      </c>
      <c r="AE591" s="70"/>
      <c r="AF591" s="74"/>
      <c r="AG591" s="71">
        <v>5850</v>
      </c>
    </row>
    <row r="592" spans="5:33">
      <c r="E592" s="73">
        <v>0.58118055555555559</v>
      </c>
      <c r="G592" s="58">
        <v>17.72</v>
      </c>
      <c r="H592" s="58">
        <v>5.96</v>
      </c>
      <c r="I592" s="58">
        <v>8.1</v>
      </c>
      <c r="J592" s="58">
        <v>17.760000000000002</v>
      </c>
      <c r="K592" s="58">
        <v>5.88</v>
      </c>
      <c r="L592" s="58">
        <v>9.7200000000000006</v>
      </c>
      <c r="M592" s="59">
        <f t="shared" si="136"/>
        <v>17.740000000000002</v>
      </c>
      <c r="N592" s="59">
        <f t="shared" si="137"/>
        <v>5.92</v>
      </c>
      <c r="O592" s="59">
        <f t="shared" si="138"/>
        <v>8.91</v>
      </c>
      <c r="P592" s="60">
        <f t="shared" si="146"/>
        <v>0.19015694973275687</v>
      </c>
      <c r="Q592" s="22">
        <f t="shared" si="147"/>
        <v>1.2022644346174125E-6</v>
      </c>
      <c r="R592" s="61">
        <f t="shared" si="148"/>
        <v>4.5518232567838669E-9</v>
      </c>
      <c r="S592" s="22">
        <f t="shared" si="149"/>
        <v>2.0719094960998489E-17</v>
      </c>
      <c r="T592" s="62">
        <v>298</v>
      </c>
      <c r="U592" s="59">
        <f t="shared" si="139"/>
        <v>290.74</v>
      </c>
      <c r="V592" s="63">
        <f t="shared" si="140"/>
        <v>0.42115121192716803</v>
      </c>
      <c r="W592" s="64">
        <f t="shared" si="141"/>
        <v>2.6372494591003237</v>
      </c>
      <c r="X592" s="65">
        <f t="shared" si="142"/>
        <v>-6.0809781239307904E-8</v>
      </c>
      <c r="Y592" s="66">
        <f t="shared" si="143"/>
        <v>-6.0709024938007752E-8</v>
      </c>
      <c r="Z592" s="66">
        <f t="shared" si="144"/>
        <v>-6.0709191882075728E-8</v>
      </c>
      <c r="AA592" s="67">
        <f t="shared" si="145"/>
        <v>-6.060860197162111E-8</v>
      </c>
      <c r="AB592" s="68">
        <f t="shared" si="151"/>
        <v>1.8350363434624698E-4</v>
      </c>
      <c r="AC592" s="69"/>
      <c r="AD592" s="70">
        <f t="shared" si="150"/>
        <v>1.8350363434624697</v>
      </c>
      <c r="AE592" s="70"/>
      <c r="AF592" s="74"/>
      <c r="AG592" s="71">
        <v>5860</v>
      </c>
    </row>
    <row r="593" spans="5:33">
      <c r="E593" s="73">
        <v>0.58129629629629631</v>
      </c>
      <c r="G593" s="58">
        <v>17.72</v>
      </c>
      <c r="H593" s="58">
        <v>5.96</v>
      </c>
      <c r="I593" s="58">
        <v>8.14</v>
      </c>
      <c r="J593" s="58">
        <v>17.77</v>
      </c>
      <c r="K593" s="58">
        <v>5.88</v>
      </c>
      <c r="L593" s="58">
        <v>9.73</v>
      </c>
      <c r="M593" s="59">
        <f t="shared" si="136"/>
        <v>17.744999999999997</v>
      </c>
      <c r="N593" s="59">
        <f t="shared" si="137"/>
        <v>5.92</v>
      </c>
      <c r="O593" s="59">
        <f t="shared" si="138"/>
        <v>8.9350000000000005</v>
      </c>
      <c r="P593" s="60">
        <f t="shared" si="146"/>
        <v>0.19070765060407061</v>
      </c>
      <c r="Q593" s="22">
        <f t="shared" si="147"/>
        <v>1.2022644346174125E-6</v>
      </c>
      <c r="R593" s="61">
        <f t="shared" si="148"/>
        <v>4.5537149323154359E-9</v>
      </c>
      <c r="S593" s="22">
        <f t="shared" si="149"/>
        <v>2.0736319684792576E-17</v>
      </c>
      <c r="T593" s="62">
        <v>298</v>
      </c>
      <c r="U593" s="59">
        <f t="shared" si="139"/>
        <v>290.745</v>
      </c>
      <c r="V593" s="63">
        <f t="shared" si="140"/>
        <v>0.42085392524942578</v>
      </c>
      <c r="W593" s="64">
        <f t="shared" si="141"/>
        <v>2.6354448060769102</v>
      </c>
      <c r="X593" s="65">
        <f t="shared" si="142"/>
        <v>-6.0876316569206753E-8</v>
      </c>
      <c r="Y593" s="66">
        <f t="shared" si="143"/>
        <v>-6.0775004487016629E-8</v>
      </c>
      <c r="Z593" s="66">
        <f t="shared" si="144"/>
        <v>-6.0775173093439876E-8</v>
      </c>
      <c r="AA593" s="67">
        <f t="shared" si="145"/>
        <v>-6.0674029056473861E-8</v>
      </c>
      <c r="AB593" s="68">
        <f t="shared" si="151"/>
        <v>1.8289654298482848E-4</v>
      </c>
      <c r="AC593" s="69"/>
      <c r="AD593" s="70">
        <f t="shared" si="150"/>
        <v>1.8289654298482847</v>
      </c>
      <c r="AE593" s="70"/>
      <c r="AF593" s="74"/>
      <c r="AG593" s="71">
        <v>5870</v>
      </c>
    </row>
    <row r="594" spans="5:33">
      <c r="E594" s="73">
        <v>0.58141203703703703</v>
      </c>
      <c r="G594" s="58">
        <v>17.72</v>
      </c>
      <c r="H594" s="58">
        <v>5.96</v>
      </c>
      <c r="I594" s="58">
        <v>8.11</v>
      </c>
      <c r="J594" s="58">
        <v>17.77</v>
      </c>
      <c r="K594" s="58">
        <v>5.88</v>
      </c>
      <c r="L594" s="58">
        <v>9.7100000000000009</v>
      </c>
      <c r="M594" s="59">
        <f t="shared" si="136"/>
        <v>17.744999999999997</v>
      </c>
      <c r="N594" s="59">
        <f t="shared" si="137"/>
        <v>5.92</v>
      </c>
      <c r="O594" s="59">
        <f t="shared" si="138"/>
        <v>8.91</v>
      </c>
      <c r="P594" s="60">
        <f t="shared" si="146"/>
        <v>0.19017405337238605</v>
      </c>
      <c r="Q594" s="22">
        <f t="shared" si="147"/>
        <v>1.2022644346174125E-6</v>
      </c>
      <c r="R594" s="61">
        <f t="shared" si="148"/>
        <v>4.5537149323154359E-9</v>
      </c>
      <c r="S594" s="22">
        <f t="shared" si="149"/>
        <v>2.0736319684792576E-17</v>
      </c>
      <c r="T594" s="62">
        <v>298</v>
      </c>
      <c r="U594" s="59">
        <f t="shared" si="139"/>
        <v>290.745</v>
      </c>
      <c r="V594" s="63">
        <f t="shared" si="140"/>
        <v>0.42085392524942578</v>
      </c>
      <c r="W594" s="64">
        <f t="shared" si="141"/>
        <v>2.6354448060769102</v>
      </c>
      <c r="X594" s="65">
        <f t="shared" si="142"/>
        <v>-6.0504264192805532E-8</v>
      </c>
      <c r="Y594" s="66">
        <f t="shared" si="143"/>
        <v>-6.0403853027943828E-8</v>
      </c>
      <c r="Z594" s="66">
        <f t="shared" si="144"/>
        <v>-6.0404019667471854E-8</v>
      </c>
      <c r="AA594" s="67">
        <f t="shared" si="145"/>
        <v>-6.0303774589037692E-8</v>
      </c>
      <c r="AB594" s="68">
        <f t="shared" si="151"/>
        <v>1.8228879181685082E-4</v>
      </c>
      <c r="AC594" s="69"/>
      <c r="AD594" s="70">
        <f t="shared" si="150"/>
        <v>1.8228879181685083</v>
      </c>
      <c r="AE594" s="70"/>
      <c r="AF594" s="74"/>
      <c r="AG594" s="71">
        <v>5880</v>
      </c>
    </row>
    <row r="595" spans="5:33">
      <c r="E595" s="73">
        <v>0.58152777777777775</v>
      </c>
      <c r="G595" s="58">
        <v>17.73</v>
      </c>
      <c r="H595" s="58">
        <v>5.96</v>
      </c>
      <c r="I595" s="58">
        <v>8.1300000000000008</v>
      </c>
      <c r="J595" s="58">
        <v>17.77</v>
      </c>
      <c r="K595" s="58">
        <v>5.88</v>
      </c>
      <c r="L595" s="58">
        <v>9.7200000000000006</v>
      </c>
      <c r="M595" s="59">
        <f t="shared" si="136"/>
        <v>17.75</v>
      </c>
      <c r="N595" s="59">
        <f t="shared" si="137"/>
        <v>5.92</v>
      </c>
      <c r="O595" s="59">
        <f t="shared" si="138"/>
        <v>8.9250000000000007</v>
      </c>
      <c r="P595" s="60">
        <f t="shared" si="146"/>
        <v>0.19051134722725799</v>
      </c>
      <c r="Q595" s="22">
        <f t="shared" si="147"/>
        <v>1.2022644346174125E-6</v>
      </c>
      <c r="R595" s="61">
        <f t="shared" si="148"/>
        <v>4.5556073940015031E-9</v>
      </c>
      <c r="S595" s="22">
        <f t="shared" si="149"/>
        <v>2.0753558728281166E-17</v>
      </c>
      <c r="T595" s="62">
        <v>298</v>
      </c>
      <c r="U595" s="59">
        <f t="shared" si="139"/>
        <v>290.75</v>
      </c>
      <c r="V595" s="63">
        <f t="shared" si="140"/>
        <v>0.42055664879650595</v>
      </c>
      <c r="W595" s="64">
        <f t="shared" si="141"/>
        <v>2.6336414499712766</v>
      </c>
      <c r="X595" s="65">
        <f t="shared" si="142"/>
        <v>-6.0502352046555724E-8</v>
      </c>
      <c r="Y595" s="66">
        <f t="shared" si="143"/>
        <v>-6.0401613416612572E-8</v>
      </c>
      <c r="Z595" s="66">
        <f t="shared" si="144"/>
        <v>-6.0401781150117452E-8</v>
      </c>
      <c r="AA595" s="67">
        <f t="shared" si="145"/>
        <v>-6.0301209695114354E-8</v>
      </c>
      <c r="AB595" s="68">
        <f t="shared" si="151"/>
        <v>1.8168475217656302E-4</v>
      </c>
      <c r="AC595" s="69"/>
      <c r="AD595" s="70">
        <f t="shared" si="150"/>
        <v>1.8168475217656301</v>
      </c>
      <c r="AE595" s="70"/>
      <c r="AF595" s="74"/>
      <c r="AG595" s="71">
        <v>5890</v>
      </c>
    </row>
    <row r="596" spans="5:33">
      <c r="E596" s="73">
        <v>0.58164351851851848</v>
      </c>
      <c r="G596" s="58">
        <v>17.73</v>
      </c>
      <c r="H596" s="58">
        <v>5.96</v>
      </c>
      <c r="I596" s="58">
        <v>8.07</v>
      </c>
      <c r="J596" s="58">
        <v>17.77</v>
      </c>
      <c r="K596" s="58">
        <v>5.88</v>
      </c>
      <c r="L596" s="58">
        <v>9.6999999999999993</v>
      </c>
      <c r="M596" s="59">
        <f t="shared" si="136"/>
        <v>17.75</v>
      </c>
      <c r="N596" s="59">
        <f t="shared" si="137"/>
        <v>5.92</v>
      </c>
      <c r="O596" s="59">
        <f t="shared" si="138"/>
        <v>8.8849999999999998</v>
      </c>
      <c r="P596" s="60">
        <f t="shared" si="146"/>
        <v>0.18965751485873245</v>
      </c>
      <c r="Q596" s="22">
        <f t="shared" si="147"/>
        <v>1.2022644346174125E-6</v>
      </c>
      <c r="R596" s="61">
        <f t="shared" si="148"/>
        <v>4.5556073940015031E-9</v>
      </c>
      <c r="S596" s="22">
        <f t="shared" si="149"/>
        <v>2.0753558728281166E-17</v>
      </c>
      <c r="T596" s="62">
        <v>298</v>
      </c>
      <c r="U596" s="59">
        <f t="shared" si="139"/>
        <v>290.75</v>
      </c>
      <c r="V596" s="63">
        <f t="shared" si="140"/>
        <v>0.42055664879650595</v>
      </c>
      <c r="W596" s="64">
        <f t="shared" si="141"/>
        <v>2.6336414499712766</v>
      </c>
      <c r="X596" s="65">
        <f t="shared" si="142"/>
        <v>-6.0030952358333703E-8</v>
      </c>
      <c r="Y596" s="66">
        <f t="shared" si="143"/>
        <v>-5.9931446598029083E-8</v>
      </c>
      <c r="Z596" s="66">
        <f t="shared" si="144"/>
        <v>-5.9931611536214209E-8</v>
      </c>
      <c r="AA596" s="67">
        <f t="shared" si="145"/>
        <v>-5.9832270167300154E-8</v>
      </c>
      <c r="AB596" s="68">
        <f t="shared" si="151"/>
        <v>1.8108073492510446E-4</v>
      </c>
      <c r="AC596" s="69"/>
      <c r="AD596" s="70">
        <f t="shared" si="150"/>
        <v>1.8108073492510446</v>
      </c>
      <c r="AE596" s="70"/>
      <c r="AF596" s="74"/>
      <c r="AG596" s="71">
        <v>5900</v>
      </c>
    </row>
    <row r="597" spans="5:33">
      <c r="E597" s="73">
        <v>0.5817592592592592</v>
      </c>
      <c r="G597" s="58">
        <v>17.73</v>
      </c>
      <c r="H597" s="58">
        <v>5.96</v>
      </c>
      <c r="I597" s="58">
        <v>8.09</v>
      </c>
      <c r="J597" s="58">
        <v>17.78</v>
      </c>
      <c r="K597" s="58">
        <v>5.88</v>
      </c>
      <c r="L597" s="58">
        <v>9.69</v>
      </c>
      <c r="M597" s="59">
        <f t="shared" si="136"/>
        <v>17.755000000000003</v>
      </c>
      <c r="N597" s="59">
        <f t="shared" si="137"/>
        <v>5.92</v>
      </c>
      <c r="O597" s="59">
        <f t="shared" si="138"/>
        <v>8.89</v>
      </c>
      <c r="P597" s="60">
        <f t="shared" si="146"/>
        <v>0.18978131529352504</v>
      </c>
      <c r="Q597" s="22">
        <f t="shared" si="147"/>
        <v>1.2022644346174125E-6</v>
      </c>
      <c r="R597" s="61">
        <f t="shared" si="148"/>
        <v>4.5575006421687815E-9</v>
      </c>
      <c r="S597" s="22">
        <f t="shared" si="149"/>
        <v>2.0770812103368855E-17</v>
      </c>
      <c r="T597" s="62">
        <v>298</v>
      </c>
      <c r="U597" s="59">
        <f t="shared" si="139"/>
        <v>290.755</v>
      </c>
      <c r="V597" s="63">
        <f t="shared" si="140"/>
        <v>0.42025938256787893</v>
      </c>
      <c r="W597" s="64">
        <f t="shared" si="141"/>
        <v>2.6318393898078849</v>
      </c>
      <c r="X597" s="65">
        <f t="shared" si="142"/>
        <v>-5.9962128967195019E-8</v>
      </c>
      <c r="Y597" s="66">
        <f t="shared" si="143"/>
        <v>-5.9862521569297257E-8</v>
      </c>
      <c r="Z597" s="66">
        <f t="shared" si="144"/>
        <v>-5.9862687034298019E-8</v>
      </c>
      <c r="AA597" s="67">
        <f t="shared" si="145"/>
        <v>-5.9763244551669437E-8</v>
      </c>
      <c r="AB597" s="68">
        <f t="shared" si="151"/>
        <v>1.8048141936044759E-4</v>
      </c>
      <c r="AC597" s="69"/>
      <c r="AD597" s="70">
        <f t="shared" si="150"/>
        <v>1.8048141936044759</v>
      </c>
      <c r="AE597" s="70"/>
      <c r="AF597" s="74"/>
      <c r="AG597" s="71">
        <v>5910</v>
      </c>
    </row>
    <row r="598" spans="5:33">
      <c r="E598" s="73">
        <v>0.58187500000000003</v>
      </c>
      <c r="G598" s="58">
        <v>17.739999999999998</v>
      </c>
      <c r="H598" s="58">
        <v>5.96</v>
      </c>
      <c r="I598" s="58">
        <v>8.07</v>
      </c>
      <c r="J598" s="58">
        <v>17.78</v>
      </c>
      <c r="K598" s="58">
        <v>5.87</v>
      </c>
      <c r="L598" s="58">
        <v>9.69</v>
      </c>
      <c r="M598" s="59">
        <f t="shared" si="136"/>
        <v>17.759999999999998</v>
      </c>
      <c r="N598" s="59">
        <f t="shared" si="137"/>
        <v>5.915</v>
      </c>
      <c r="O598" s="59">
        <f t="shared" si="138"/>
        <v>8.879999999999999</v>
      </c>
      <c r="P598" s="60">
        <f t="shared" si="146"/>
        <v>0.18958489325263744</v>
      </c>
      <c r="Q598" s="22">
        <f t="shared" si="147"/>
        <v>1.2161860006463655E-6</v>
      </c>
      <c r="R598" s="61">
        <f t="shared" si="148"/>
        <v>4.5072037178531986E-9</v>
      </c>
      <c r="S598" s="22">
        <f t="shared" si="149"/>
        <v>2.0314885354229696E-17</v>
      </c>
      <c r="T598" s="62">
        <v>298</v>
      </c>
      <c r="U598" s="59">
        <f t="shared" si="139"/>
        <v>290.76</v>
      </c>
      <c r="V598" s="63">
        <f t="shared" si="140"/>
        <v>0.41996212656301929</v>
      </c>
      <c r="W598" s="64">
        <f t="shared" si="141"/>
        <v>2.6300386246119891</v>
      </c>
      <c r="X598" s="65">
        <f t="shared" si="142"/>
        <v>-5.8430903204455921E-8</v>
      </c>
      <c r="Y598" s="66">
        <f t="shared" si="143"/>
        <v>-5.833600334239739E-8</v>
      </c>
      <c r="Z598" s="66">
        <f t="shared" si="144"/>
        <v>-5.8336157472888708E-8</v>
      </c>
      <c r="AA598" s="67">
        <f t="shared" si="145"/>
        <v>-5.8241411240663051E-8</v>
      </c>
      <c r="AB598" s="68">
        <f t="shared" si="151"/>
        <v>1.7988279304257085E-4</v>
      </c>
      <c r="AC598" s="69"/>
      <c r="AD598" s="70">
        <f t="shared" si="150"/>
        <v>1.7988279304257084</v>
      </c>
      <c r="AE598" s="70"/>
      <c r="AF598" s="74"/>
      <c r="AG598" s="71">
        <v>5920</v>
      </c>
    </row>
    <row r="599" spans="5:33">
      <c r="E599" s="73">
        <v>0.58199074074074075</v>
      </c>
      <c r="G599" s="58">
        <v>17.739999999999998</v>
      </c>
      <c r="H599" s="58">
        <v>5.96</v>
      </c>
      <c r="I599" s="58">
        <v>8.1</v>
      </c>
      <c r="J599" s="58">
        <v>17.79</v>
      </c>
      <c r="K599" s="58">
        <v>5.87</v>
      </c>
      <c r="L599" s="58">
        <v>9.6999999999999993</v>
      </c>
      <c r="M599" s="59">
        <f t="shared" si="136"/>
        <v>17.765000000000001</v>
      </c>
      <c r="N599" s="59">
        <f t="shared" si="137"/>
        <v>5.915</v>
      </c>
      <c r="O599" s="59">
        <f t="shared" si="138"/>
        <v>8.8999999999999986</v>
      </c>
      <c r="P599" s="60">
        <f t="shared" si="146"/>
        <v>0.19002898299843057</v>
      </c>
      <c r="Q599" s="22">
        <f t="shared" si="147"/>
        <v>1.2161860006463655E-6</v>
      </c>
      <c r="R599" s="61">
        <f t="shared" si="148"/>
        <v>4.5090768501142474E-9</v>
      </c>
      <c r="S599" s="22">
        <f t="shared" si="149"/>
        <v>2.0331774040236222E-17</v>
      </c>
      <c r="T599" s="62">
        <v>298</v>
      </c>
      <c r="U599" s="59">
        <f t="shared" si="139"/>
        <v>290.76499999999999</v>
      </c>
      <c r="V599" s="63">
        <f t="shared" si="140"/>
        <v>0.41966488078139752</v>
      </c>
      <c r="W599" s="64">
        <f t="shared" si="141"/>
        <v>2.6282391534095844</v>
      </c>
      <c r="X599" s="65">
        <f t="shared" si="142"/>
        <v>-5.8466372772032628E-8</v>
      </c>
      <c r="Y599" s="66">
        <f t="shared" si="143"/>
        <v>-5.8371048522889071E-8</v>
      </c>
      <c r="Z599" s="66">
        <f t="shared" si="144"/>
        <v>-5.8371203940645363E-8</v>
      </c>
      <c r="AA599" s="67">
        <f t="shared" si="145"/>
        <v>-5.8276034602468287E-8</v>
      </c>
      <c r="AB599" s="68">
        <f t="shared" si="151"/>
        <v>1.7929943198244469E-4</v>
      </c>
      <c r="AC599" s="69"/>
      <c r="AD599" s="70">
        <f t="shared" si="150"/>
        <v>1.7929943198244469</v>
      </c>
      <c r="AE599" s="70"/>
      <c r="AF599" s="74"/>
      <c r="AG599" s="71">
        <v>5930</v>
      </c>
    </row>
    <row r="600" spans="5:33">
      <c r="E600" s="73">
        <v>0.58210648148148147</v>
      </c>
      <c r="G600" s="58">
        <v>17.739999999999998</v>
      </c>
      <c r="H600" s="58">
        <v>5.96</v>
      </c>
      <c r="I600" s="58">
        <v>8.1</v>
      </c>
      <c r="J600" s="58">
        <v>17.79</v>
      </c>
      <c r="K600" s="58">
        <v>5.87</v>
      </c>
      <c r="L600" s="58">
        <v>9.7100000000000009</v>
      </c>
      <c r="M600" s="59">
        <f t="shared" si="136"/>
        <v>17.765000000000001</v>
      </c>
      <c r="N600" s="59">
        <f t="shared" si="137"/>
        <v>5.915</v>
      </c>
      <c r="O600" s="59">
        <f t="shared" si="138"/>
        <v>8.9050000000000011</v>
      </c>
      <c r="P600" s="60">
        <f t="shared" si="146"/>
        <v>0.19013574085404772</v>
      </c>
      <c r="Q600" s="22">
        <f t="shared" si="147"/>
        <v>1.2161860006463655E-6</v>
      </c>
      <c r="R600" s="61">
        <f t="shared" si="148"/>
        <v>4.5090768501142474E-9</v>
      </c>
      <c r="S600" s="22">
        <f t="shared" si="149"/>
        <v>2.0331774040236222E-17</v>
      </c>
      <c r="T600" s="62">
        <v>298</v>
      </c>
      <c r="U600" s="59">
        <f t="shared" si="139"/>
        <v>290.76499999999999</v>
      </c>
      <c r="V600" s="63">
        <f t="shared" si="140"/>
        <v>0.41966488078139752</v>
      </c>
      <c r="W600" s="64">
        <f t="shared" si="141"/>
        <v>2.6282391534095844</v>
      </c>
      <c r="X600" s="65">
        <f t="shared" si="142"/>
        <v>-5.8308774117051023E-8</v>
      </c>
      <c r="Y600" s="66">
        <f t="shared" si="143"/>
        <v>-5.8213653409979325E-8</v>
      </c>
      <c r="Z600" s="66">
        <f t="shared" si="144"/>
        <v>-5.8213808583005193E-8</v>
      </c>
      <c r="AA600" s="67">
        <f t="shared" si="145"/>
        <v>-5.8118842542683304E-8</v>
      </c>
      <c r="AB600" s="68">
        <f t="shared" si="151"/>
        <v>1.7871572046194208E-4</v>
      </c>
      <c r="AC600" s="69"/>
      <c r="AD600" s="70">
        <f t="shared" si="150"/>
        <v>1.7871572046194208</v>
      </c>
      <c r="AE600" s="70"/>
      <c r="AF600" s="74"/>
      <c r="AG600" s="71">
        <v>5940</v>
      </c>
    </row>
    <row r="601" spans="5:33">
      <c r="E601" s="73">
        <v>0.5822222222222222</v>
      </c>
      <c r="G601" s="58">
        <v>17.75</v>
      </c>
      <c r="H601" s="58">
        <v>5.96</v>
      </c>
      <c r="I601" s="58">
        <v>8.06</v>
      </c>
      <c r="J601" s="58">
        <v>17.79</v>
      </c>
      <c r="K601" s="58">
        <v>5.87</v>
      </c>
      <c r="L601" s="58">
        <v>9.69</v>
      </c>
      <c r="M601" s="59">
        <f t="shared" si="136"/>
        <v>17.77</v>
      </c>
      <c r="N601" s="59">
        <f t="shared" si="137"/>
        <v>5.915</v>
      </c>
      <c r="O601" s="59">
        <f t="shared" si="138"/>
        <v>8.875</v>
      </c>
      <c r="P601" s="60">
        <f t="shared" si="146"/>
        <v>0.18951224550702703</v>
      </c>
      <c r="Q601" s="22">
        <f t="shared" si="147"/>
        <v>1.2161860006463655E-6</v>
      </c>
      <c r="R601" s="61">
        <f t="shared" si="148"/>
        <v>4.5109507608234605E-9</v>
      </c>
      <c r="S601" s="22">
        <f t="shared" si="149"/>
        <v>2.0348676766573757E-17</v>
      </c>
      <c r="T601" s="62">
        <v>298</v>
      </c>
      <c r="U601" s="59">
        <f t="shared" si="139"/>
        <v>290.77</v>
      </c>
      <c r="V601" s="63">
        <f t="shared" si="140"/>
        <v>0.41936764522248826</v>
      </c>
      <c r="W601" s="64">
        <f t="shared" si="141"/>
        <v>2.6264409752274522</v>
      </c>
      <c r="X601" s="65">
        <f t="shared" si="142"/>
        <v>-5.8016110343428638E-8</v>
      </c>
      <c r="Y601" s="66">
        <f t="shared" si="143"/>
        <v>-5.7921634360722444E-8</v>
      </c>
      <c r="Z601" s="66">
        <f t="shared" si="144"/>
        <v>-5.7921788209562965E-8</v>
      </c>
      <c r="AA601" s="67">
        <f t="shared" si="145"/>
        <v>-5.7827465574628877E-8</v>
      </c>
      <c r="AB601" s="68">
        <f t="shared" si="151"/>
        <v>1.7813358289419924E-4</v>
      </c>
      <c r="AC601" s="69"/>
      <c r="AD601" s="70">
        <f t="shared" si="150"/>
        <v>1.7813358289419925</v>
      </c>
      <c r="AE601" s="70"/>
      <c r="AF601" s="74"/>
      <c r="AG601" s="71">
        <v>5950</v>
      </c>
    </row>
    <row r="602" spans="5:33">
      <c r="E602" s="73">
        <v>0.58233796296296292</v>
      </c>
      <c r="G602" s="58">
        <v>17.760000000000002</v>
      </c>
      <c r="H602" s="58">
        <v>5.96</v>
      </c>
      <c r="I602" s="58">
        <v>8.1199999999999992</v>
      </c>
      <c r="J602" s="58">
        <v>17.8</v>
      </c>
      <c r="K602" s="58">
        <v>5.87</v>
      </c>
      <c r="L602" s="58">
        <v>9.6999999999999993</v>
      </c>
      <c r="M602" s="59">
        <f t="shared" si="136"/>
        <v>17.78</v>
      </c>
      <c r="N602" s="59">
        <f t="shared" si="137"/>
        <v>5.915</v>
      </c>
      <c r="O602" s="59">
        <f t="shared" si="138"/>
        <v>8.91</v>
      </c>
      <c r="P602" s="60">
        <f t="shared" si="146"/>
        <v>0.19029386505359297</v>
      </c>
      <c r="Q602" s="22">
        <f t="shared" si="147"/>
        <v>1.2161860006463655E-6</v>
      </c>
      <c r="R602" s="61">
        <f t="shared" si="148"/>
        <v>4.5147009188805687E-9</v>
      </c>
      <c r="S602" s="22">
        <f t="shared" si="149"/>
        <v>2.0382524386941052E-17</v>
      </c>
      <c r="T602" s="62">
        <v>298</v>
      </c>
      <c r="U602" s="59">
        <f t="shared" si="139"/>
        <v>290.77999999999997</v>
      </c>
      <c r="V602" s="63">
        <f t="shared" si="140"/>
        <v>0.41877320477069291</v>
      </c>
      <c r="W602" s="64">
        <f t="shared" si="141"/>
        <v>2.6228484940348826</v>
      </c>
      <c r="X602" s="65">
        <f t="shared" si="142"/>
        <v>-5.8242218256094935E-8</v>
      </c>
      <c r="Y602" s="66">
        <f t="shared" si="143"/>
        <v>-5.8146693823976766E-8</v>
      </c>
      <c r="Z602" s="66">
        <f t="shared" si="144"/>
        <v>-5.8146850495844779E-8</v>
      </c>
      <c r="AA602" s="67">
        <f t="shared" si="145"/>
        <v>-5.8051482221672171E-8</v>
      </c>
      <c r="AB602" s="68">
        <f t="shared" si="151"/>
        <v>1.775543655257682E-4</v>
      </c>
      <c r="AC602" s="69"/>
      <c r="AD602" s="70">
        <f t="shared" si="150"/>
        <v>1.775543655257682</v>
      </c>
      <c r="AE602" s="70"/>
      <c r="AF602" s="74"/>
      <c r="AG602" s="71">
        <v>5960</v>
      </c>
    </row>
    <row r="603" spans="5:33">
      <c r="E603" s="73">
        <v>0.58245370370370364</v>
      </c>
      <c r="G603" s="58">
        <v>17.760000000000002</v>
      </c>
      <c r="H603" s="58">
        <v>5.96</v>
      </c>
      <c r="I603" s="58">
        <v>8.06</v>
      </c>
      <c r="J603" s="58">
        <v>17.8</v>
      </c>
      <c r="K603" s="58">
        <v>5.87</v>
      </c>
      <c r="L603" s="58">
        <v>9.7100000000000009</v>
      </c>
      <c r="M603" s="59">
        <f t="shared" si="136"/>
        <v>17.78</v>
      </c>
      <c r="N603" s="59">
        <f t="shared" si="137"/>
        <v>5.915</v>
      </c>
      <c r="O603" s="59">
        <f t="shared" si="138"/>
        <v>8.8850000000000016</v>
      </c>
      <c r="P603" s="60">
        <f t="shared" si="146"/>
        <v>0.18975993164996344</v>
      </c>
      <c r="Q603" s="22">
        <f t="shared" si="147"/>
        <v>1.2161860006463655E-6</v>
      </c>
      <c r="R603" s="61">
        <f t="shared" si="148"/>
        <v>4.5147009188805687E-9</v>
      </c>
      <c r="S603" s="22">
        <f t="shared" si="149"/>
        <v>2.0382524386941052E-17</v>
      </c>
      <c r="T603" s="62">
        <v>298</v>
      </c>
      <c r="U603" s="59">
        <f t="shared" si="139"/>
        <v>290.77999999999997</v>
      </c>
      <c r="V603" s="63">
        <f t="shared" si="140"/>
        <v>0.41877320477069291</v>
      </c>
      <c r="W603" s="64">
        <f t="shared" si="141"/>
        <v>2.6228484940348826</v>
      </c>
      <c r="X603" s="65">
        <f t="shared" si="142"/>
        <v>-5.788859944602927E-8</v>
      </c>
      <c r="Y603" s="66">
        <f t="shared" si="143"/>
        <v>-5.7793921391018294E-8</v>
      </c>
      <c r="Z603" s="66">
        <f t="shared" si="144"/>
        <v>-5.7794076239022684E-8</v>
      </c>
      <c r="AA603" s="67">
        <f t="shared" si="145"/>
        <v>-5.769955252550156E-8</v>
      </c>
      <c r="AB603" s="68">
        <f t="shared" si="151"/>
        <v>1.7697289754390586E-4</v>
      </c>
      <c r="AC603" s="69"/>
      <c r="AD603" s="70">
        <f t="shared" si="150"/>
        <v>1.7697289754390586</v>
      </c>
      <c r="AE603" s="70"/>
      <c r="AF603" s="74"/>
      <c r="AG603" s="71">
        <v>5970</v>
      </c>
    </row>
    <row r="604" spans="5:33">
      <c r="E604" s="73">
        <v>0.58256944444444447</v>
      </c>
      <c r="G604" s="58">
        <v>17.760000000000002</v>
      </c>
      <c r="H604" s="58">
        <v>5.95</v>
      </c>
      <c r="I604" s="58">
        <v>8.06</v>
      </c>
      <c r="J604" s="58">
        <v>17.809999999999999</v>
      </c>
      <c r="K604" s="58">
        <v>5.87</v>
      </c>
      <c r="L604" s="58">
        <v>9.69</v>
      </c>
      <c r="M604" s="59">
        <f t="shared" si="136"/>
        <v>17.785</v>
      </c>
      <c r="N604" s="59">
        <f t="shared" si="137"/>
        <v>5.91</v>
      </c>
      <c r="O604" s="59">
        <f t="shared" si="138"/>
        <v>8.875</v>
      </c>
      <c r="P604" s="60">
        <f t="shared" si="146"/>
        <v>0.18956341928497172</v>
      </c>
      <c r="Q604" s="22">
        <f t="shared" si="147"/>
        <v>1.230268770812379E-6</v>
      </c>
      <c r="R604" s="61">
        <f t="shared" si="148"/>
        <v>4.4648763355720304E-9</v>
      </c>
      <c r="S604" s="22">
        <f t="shared" si="149"/>
        <v>1.9935120691951122E-17</v>
      </c>
      <c r="T604" s="62">
        <v>298</v>
      </c>
      <c r="U604" s="59">
        <f t="shared" si="139"/>
        <v>290.78500000000003</v>
      </c>
      <c r="V604" s="63">
        <f t="shared" si="140"/>
        <v>0.41847599987674966</v>
      </c>
      <c r="W604" s="64">
        <f t="shared" si="141"/>
        <v>2.6210541890817889</v>
      </c>
      <c r="X604" s="65">
        <f t="shared" si="142"/>
        <v>-5.6413178309555279E-8</v>
      </c>
      <c r="Y604" s="66">
        <f t="shared" si="143"/>
        <v>-5.6322970325842912E-8</v>
      </c>
      <c r="Z604" s="66">
        <f t="shared" si="144"/>
        <v>-5.6323114573704306E-8</v>
      </c>
      <c r="AA604" s="67">
        <f t="shared" si="145"/>
        <v>-5.6233050376531735E-8</v>
      </c>
      <c r="AB604" s="68">
        <f t="shared" si="151"/>
        <v>1.7639495729851982E-4</v>
      </c>
      <c r="AC604" s="69"/>
      <c r="AD604" s="70">
        <f t="shared" si="150"/>
        <v>1.7639495729851982</v>
      </c>
      <c r="AE604" s="70"/>
      <c r="AF604" s="74"/>
      <c r="AG604" s="71">
        <v>5980</v>
      </c>
    </row>
    <row r="605" spans="5:33">
      <c r="E605" s="73">
        <v>0.58268518518518519</v>
      </c>
      <c r="G605" s="58">
        <v>17.77</v>
      </c>
      <c r="H605" s="58">
        <v>5.95</v>
      </c>
      <c r="I605" s="58">
        <v>8.1</v>
      </c>
      <c r="J605" s="58">
        <v>17.809999999999999</v>
      </c>
      <c r="K605" s="58">
        <v>5.87</v>
      </c>
      <c r="L605" s="58">
        <v>9.6999999999999993</v>
      </c>
      <c r="M605" s="59">
        <f t="shared" si="136"/>
        <v>17.79</v>
      </c>
      <c r="N605" s="59">
        <f t="shared" si="137"/>
        <v>5.91</v>
      </c>
      <c r="O605" s="59">
        <f t="shared" si="138"/>
        <v>8.8999999999999986</v>
      </c>
      <c r="P605" s="60">
        <f t="shared" si="146"/>
        <v>0.19011451288358799</v>
      </c>
      <c r="Q605" s="22">
        <f t="shared" si="147"/>
        <v>1.230268770812379E-6</v>
      </c>
      <c r="R605" s="61">
        <f t="shared" si="148"/>
        <v>4.4667318771515287E-9</v>
      </c>
      <c r="S605" s="22">
        <f t="shared" si="149"/>
        <v>1.9951693662361621E-17</v>
      </c>
      <c r="T605" s="62">
        <v>298</v>
      </c>
      <c r="U605" s="59">
        <f t="shared" si="139"/>
        <v>290.79000000000002</v>
      </c>
      <c r="V605" s="63">
        <f t="shared" si="140"/>
        <v>0.41817880520341338</v>
      </c>
      <c r="W605" s="64">
        <f t="shared" si="141"/>
        <v>2.6192611732637077</v>
      </c>
      <c r="X605" s="65">
        <f t="shared" si="142"/>
        <v>-5.6482053066530867E-8</v>
      </c>
      <c r="Y605" s="66">
        <f t="shared" si="143"/>
        <v>-5.6391335015253233E-8</v>
      </c>
      <c r="Z605" s="66">
        <f t="shared" si="144"/>
        <v>-5.6391480721090404E-8</v>
      </c>
      <c r="AA605" s="67">
        <f t="shared" si="145"/>
        <v>-5.6300907907602185E-8</v>
      </c>
      <c r="AB605" s="68">
        <f t="shared" si="151"/>
        <v>1.7583172663437785E-4</v>
      </c>
      <c r="AC605" s="69"/>
      <c r="AD605" s="70">
        <f t="shared" si="150"/>
        <v>1.7583172663437785</v>
      </c>
      <c r="AE605" s="70"/>
      <c r="AF605" s="74"/>
      <c r="AG605" s="71">
        <v>5990</v>
      </c>
    </row>
    <row r="606" spans="5:33">
      <c r="E606" s="73">
        <v>0.58280092592592592</v>
      </c>
      <c r="G606" s="58">
        <v>17.77</v>
      </c>
      <c r="H606" s="58">
        <v>5.95</v>
      </c>
      <c r="I606" s="58">
        <v>8.1199999999999992</v>
      </c>
      <c r="J606" s="58">
        <v>17.82</v>
      </c>
      <c r="K606" s="58">
        <v>5.87</v>
      </c>
      <c r="L606" s="58">
        <v>9.68</v>
      </c>
      <c r="M606" s="59">
        <f t="shared" si="136"/>
        <v>17.795000000000002</v>
      </c>
      <c r="N606" s="59">
        <f t="shared" si="137"/>
        <v>5.91</v>
      </c>
      <c r="O606" s="59">
        <f t="shared" si="138"/>
        <v>8.8999999999999986</v>
      </c>
      <c r="P606" s="60">
        <f t="shared" si="146"/>
        <v>0.19013162810049822</v>
      </c>
      <c r="Q606" s="22">
        <f t="shared" si="147"/>
        <v>1.230268770812379E-6</v>
      </c>
      <c r="R606" s="61">
        <f t="shared" si="148"/>
        <v>4.4685881898687469E-9</v>
      </c>
      <c r="S606" s="22">
        <f t="shared" si="149"/>
        <v>1.9968280410634444E-17</v>
      </c>
      <c r="T606" s="62">
        <v>298</v>
      </c>
      <c r="U606" s="59">
        <f t="shared" si="139"/>
        <v>290.79500000000002</v>
      </c>
      <c r="V606" s="63">
        <f t="shared" si="140"/>
        <v>0.41788162075015001</v>
      </c>
      <c r="W606" s="64">
        <f t="shared" si="141"/>
        <v>2.6174694456111833</v>
      </c>
      <c r="X606" s="65">
        <f t="shared" si="142"/>
        <v>-5.6391361298526993E-8</v>
      </c>
      <c r="Y606" s="66">
        <f t="shared" si="143"/>
        <v>-5.6300643396958997E-8</v>
      </c>
      <c r="Z606" s="66">
        <f t="shared" si="144"/>
        <v>-5.6300789336646844E-8</v>
      </c>
      <c r="AA606" s="67">
        <f t="shared" si="145"/>
        <v>-5.621021690521455E-8</v>
      </c>
      <c r="AB606" s="68">
        <f t="shared" si="151"/>
        <v>1.7526781231363316E-4</v>
      </c>
      <c r="AC606" s="75">
        <f>D21</f>
        <v>1.432806324110672E-4</v>
      </c>
      <c r="AD606" s="70">
        <f t="shared" si="150"/>
        <v>1.7526781231363315</v>
      </c>
      <c r="AE606" s="70">
        <f>AC606*10000</f>
        <v>1.4328063241106719</v>
      </c>
      <c r="AF606" s="74">
        <f>(AD606-AE606)*(AD606-AE606)</f>
        <v>0.10231796781191201</v>
      </c>
      <c r="AG606" s="71">
        <v>6000</v>
      </c>
    </row>
    <row r="607" spans="5:33">
      <c r="E607" s="73">
        <v>0.58291666666666664</v>
      </c>
      <c r="G607" s="58">
        <v>17.77</v>
      </c>
      <c r="H607" s="58">
        <v>5.95</v>
      </c>
      <c r="I607" s="58">
        <v>8.06</v>
      </c>
      <c r="J607" s="58">
        <v>17.82</v>
      </c>
      <c r="K607" s="58">
        <v>5.87</v>
      </c>
      <c r="L607" s="58">
        <v>9.68</v>
      </c>
      <c r="M607" s="59">
        <f t="shared" si="136"/>
        <v>17.795000000000002</v>
      </c>
      <c r="N607" s="59">
        <f t="shared" si="137"/>
        <v>5.91</v>
      </c>
      <c r="O607" s="59">
        <f t="shared" si="138"/>
        <v>8.870000000000001</v>
      </c>
      <c r="P607" s="60">
        <f t="shared" si="146"/>
        <v>0.18949073497206964</v>
      </c>
      <c r="Q607" s="22">
        <f t="shared" si="147"/>
        <v>1.230268770812379E-6</v>
      </c>
      <c r="R607" s="61">
        <f t="shared" si="148"/>
        <v>4.4685881898687469E-9</v>
      </c>
      <c r="S607" s="22">
        <f t="shared" si="149"/>
        <v>1.9968280410634444E-17</v>
      </c>
      <c r="T607" s="62">
        <v>298</v>
      </c>
      <c r="U607" s="59">
        <f t="shared" si="139"/>
        <v>290.79500000000002</v>
      </c>
      <c r="V607" s="63">
        <f t="shared" si="140"/>
        <v>0.41788162075015001</v>
      </c>
      <c r="W607" s="64">
        <f t="shared" si="141"/>
        <v>2.6174694456111833</v>
      </c>
      <c r="X607" s="65">
        <f t="shared" si="142"/>
        <v>-5.6020744420201783E-8</v>
      </c>
      <c r="Y607" s="66">
        <f t="shared" si="143"/>
        <v>-5.5930926518311355E-8</v>
      </c>
      <c r="Z607" s="66">
        <f t="shared" si="144"/>
        <v>-5.5931070523100717E-8</v>
      </c>
      <c r="AA607" s="67">
        <f t="shared" si="145"/>
        <v>-5.584139616423471E-8</v>
      </c>
      <c r="AB607" s="68">
        <f t="shared" si="151"/>
        <v>1.7470480490751491E-4</v>
      </c>
      <c r="AC607" s="69"/>
      <c r="AD607" s="70">
        <f t="shared" si="150"/>
        <v>1.747048049075149</v>
      </c>
      <c r="AE607" s="70"/>
      <c r="AF607" s="74"/>
      <c r="AG607" s="71">
        <v>6010</v>
      </c>
    </row>
    <row r="608" spans="5:33">
      <c r="E608" s="73">
        <v>0.58303240740740736</v>
      </c>
      <c r="G608" s="58">
        <v>17.78</v>
      </c>
      <c r="H608" s="58">
        <v>5.95</v>
      </c>
      <c r="I608" s="58">
        <v>8.0500000000000007</v>
      </c>
      <c r="J608" s="58">
        <v>17.82</v>
      </c>
      <c r="K608" s="58">
        <v>5.87</v>
      </c>
      <c r="L608" s="58">
        <v>9.68</v>
      </c>
      <c r="M608" s="59">
        <f t="shared" si="136"/>
        <v>17.8</v>
      </c>
      <c r="N608" s="59">
        <f t="shared" si="137"/>
        <v>5.91</v>
      </c>
      <c r="O608" s="59">
        <f t="shared" si="138"/>
        <v>8.8650000000000002</v>
      </c>
      <c r="P608" s="60">
        <f t="shared" si="146"/>
        <v>0.18940097043032308</v>
      </c>
      <c r="Q608" s="22">
        <f t="shared" si="147"/>
        <v>1.230268770812379E-6</v>
      </c>
      <c r="R608" s="61">
        <f t="shared" si="148"/>
        <v>4.4704452740441578E-9</v>
      </c>
      <c r="S608" s="22">
        <f t="shared" si="149"/>
        <v>1.9984880948223744E-17</v>
      </c>
      <c r="T608" s="62">
        <v>298</v>
      </c>
      <c r="U608" s="59">
        <f t="shared" si="139"/>
        <v>290.8</v>
      </c>
      <c r="V608" s="63">
        <f t="shared" si="140"/>
        <v>0.41758444651643645</v>
      </c>
      <c r="W608" s="64">
        <f t="shared" si="141"/>
        <v>2.615679005155584</v>
      </c>
      <c r="X608" s="65">
        <f t="shared" si="142"/>
        <v>-5.5899582189913055E-8</v>
      </c>
      <c r="Y608" s="66">
        <f t="shared" si="143"/>
        <v>-5.5809865160635512E-8</v>
      </c>
      <c r="Z608" s="66">
        <f t="shared" si="144"/>
        <v>-5.5810009153578331E-8</v>
      </c>
      <c r="AA608" s="67">
        <f t="shared" si="145"/>
        <v>-5.5720435655035541E-8</v>
      </c>
      <c r="AB608" s="68">
        <f t="shared" si="151"/>
        <v>1.7414549468306947E-4</v>
      </c>
      <c r="AC608" s="69"/>
      <c r="AD608" s="70">
        <f t="shared" si="150"/>
        <v>1.7414549468306948</v>
      </c>
      <c r="AE608" s="70"/>
      <c r="AF608" s="74"/>
      <c r="AG608" s="71">
        <v>6020</v>
      </c>
    </row>
    <row r="609" spans="5:33">
      <c r="E609" s="73">
        <v>0.58314814814814808</v>
      </c>
      <c r="G609" s="58">
        <v>17.78</v>
      </c>
      <c r="H609" s="58">
        <v>5.95</v>
      </c>
      <c r="I609" s="58">
        <v>8.02</v>
      </c>
      <c r="J609" s="58">
        <v>17.829999999999998</v>
      </c>
      <c r="K609" s="58">
        <v>5.87</v>
      </c>
      <c r="L609" s="58">
        <v>9.6999999999999993</v>
      </c>
      <c r="M609" s="59">
        <f t="shared" si="136"/>
        <v>17.805</v>
      </c>
      <c r="N609" s="59">
        <f t="shared" si="137"/>
        <v>5.91</v>
      </c>
      <c r="O609" s="59">
        <f t="shared" si="138"/>
        <v>8.86</v>
      </c>
      <c r="P609" s="60">
        <f t="shared" si="146"/>
        <v>0.18931118972341118</v>
      </c>
      <c r="Q609" s="22">
        <f t="shared" si="147"/>
        <v>1.230268770812379E-6</v>
      </c>
      <c r="R609" s="61">
        <f t="shared" si="148"/>
        <v>4.4723031299983684E-9</v>
      </c>
      <c r="S609" s="22">
        <f t="shared" si="149"/>
        <v>2.0001495286593204E-17</v>
      </c>
      <c r="T609" s="62">
        <v>298</v>
      </c>
      <c r="U609" s="59">
        <f t="shared" si="139"/>
        <v>290.80500000000001</v>
      </c>
      <c r="V609" s="63">
        <f t="shared" si="140"/>
        <v>0.41728728250174296</v>
      </c>
      <c r="W609" s="64">
        <f t="shared" si="141"/>
        <v>2.6138898509290014</v>
      </c>
      <c r="X609" s="65">
        <f t="shared" si="142"/>
        <v>-5.5778477037641782E-8</v>
      </c>
      <c r="Y609" s="66">
        <f t="shared" si="143"/>
        <v>-5.5688861126897131E-8</v>
      </c>
      <c r="Z609" s="66">
        <f t="shared" si="144"/>
        <v>-5.5689005107369256E-8</v>
      </c>
      <c r="AA609" s="67">
        <f t="shared" si="145"/>
        <v>-5.5599532714447282E-8</v>
      </c>
      <c r="AB609" s="68">
        <f t="shared" si="151"/>
        <v>1.735873950722805E-4</v>
      </c>
      <c r="AC609" s="69"/>
      <c r="AD609" s="70">
        <f t="shared" si="150"/>
        <v>1.7358739507228049</v>
      </c>
      <c r="AE609" s="70"/>
      <c r="AF609" s="74"/>
      <c r="AG609" s="71">
        <v>6030</v>
      </c>
    </row>
    <row r="610" spans="5:33">
      <c r="E610" s="73">
        <v>0.58326388888888892</v>
      </c>
      <c r="G610" s="58">
        <v>17.78</v>
      </c>
      <c r="H610" s="58">
        <v>5.95</v>
      </c>
      <c r="I610" s="58">
        <v>8.06</v>
      </c>
      <c r="J610" s="58">
        <v>17.829999999999998</v>
      </c>
      <c r="K610" s="58">
        <v>5.87</v>
      </c>
      <c r="L610" s="58">
        <v>9.7100000000000009</v>
      </c>
      <c r="M610" s="59">
        <f t="shared" si="136"/>
        <v>17.805</v>
      </c>
      <c r="N610" s="59">
        <f t="shared" si="137"/>
        <v>5.91</v>
      </c>
      <c r="O610" s="59">
        <f t="shared" si="138"/>
        <v>8.8850000000000016</v>
      </c>
      <c r="P610" s="60">
        <f t="shared" si="146"/>
        <v>0.18984536350931253</v>
      </c>
      <c r="Q610" s="22">
        <f t="shared" si="147"/>
        <v>1.230268770812379E-6</v>
      </c>
      <c r="R610" s="61">
        <f t="shared" si="148"/>
        <v>4.4723031299983684E-9</v>
      </c>
      <c r="S610" s="22">
        <f t="shared" si="149"/>
        <v>2.0001495286593204E-17</v>
      </c>
      <c r="T610" s="62">
        <v>298</v>
      </c>
      <c r="U610" s="59">
        <f t="shared" si="139"/>
        <v>290.80500000000001</v>
      </c>
      <c r="V610" s="63">
        <f t="shared" si="140"/>
        <v>0.41728728250174296</v>
      </c>
      <c r="W610" s="64">
        <f t="shared" si="141"/>
        <v>2.6138898509290014</v>
      </c>
      <c r="X610" s="65">
        <f t="shared" si="142"/>
        <v>-5.5756416426668085E-8</v>
      </c>
      <c r="Y610" s="66">
        <f t="shared" si="143"/>
        <v>-5.5666583192819349E-8</v>
      </c>
      <c r="Z610" s="66">
        <f t="shared" si="144"/>
        <v>-5.5666727929702027E-8</v>
      </c>
      <c r="AA610" s="67">
        <f t="shared" si="145"/>
        <v>-5.5577038966343653E-8</v>
      </c>
      <c r="AB610" s="68">
        <f t="shared" si="151"/>
        <v>1.730305055019128E-4</v>
      </c>
      <c r="AC610" s="69"/>
      <c r="AD610" s="70">
        <f t="shared" si="150"/>
        <v>1.7303050550191281</v>
      </c>
      <c r="AE610" s="70"/>
      <c r="AF610" s="74"/>
      <c r="AG610" s="71">
        <v>6040</v>
      </c>
    </row>
    <row r="611" spans="5:33">
      <c r="E611" s="73">
        <v>0.58337962962962964</v>
      </c>
      <c r="G611" s="58">
        <v>17.79</v>
      </c>
      <c r="H611" s="58">
        <v>5.95</v>
      </c>
      <c r="I611" s="58">
        <v>8.09</v>
      </c>
      <c r="J611" s="58">
        <v>17.829999999999998</v>
      </c>
      <c r="K611" s="58">
        <v>5.87</v>
      </c>
      <c r="L611" s="58">
        <v>9.68</v>
      </c>
      <c r="M611" s="59">
        <f t="shared" si="136"/>
        <v>17.809999999999999</v>
      </c>
      <c r="N611" s="59">
        <f t="shared" si="137"/>
        <v>5.91</v>
      </c>
      <c r="O611" s="59">
        <f t="shared" si="138"/>
        <v>8.8849999999999998</v>
      </c>
      <c r="P611" s="60">
        <f t="shared" si="146"/>
        <v>0.18986245911296454</v>
      </c>
      <c r="Q611" s="22">
        <f t="shared" si="147"/>
        <v>1.230268770812379E-6</v>
      </c>
      <c r="R611" s="61">
        <f t="shared" si="148"/>
        <v>4.4741617580521205E-9</v>
      </c>
      <c r="S611" s="22">
        <f t="shared" si="149"/>
        <v>2.0018123437216043E-17</v>
      </c>
      <c r="T611" s="62">
        <v>298</v>
      </c>
      <c r="U611" s="59">
        <f t="shared" si="139"/>
        <v>290.81</v>
      </c>
      <c r="V611" s="63">
        <f t="shared" si="140"/>
        <v>0.41699012870554431</v>
      </c>
      <c r="W611" s="64">
        <f t="shared" si="141"/>
        <v>2.6121019819643103</v>
      </c>
      <c r="X611" s="65">
        <f t="shared" si="142"/>
        <v>-5.5666326810555779E-8</v>
      </c>
      <c r="Y611" s="66">
        <f t="shared" si="143"/>
        <v>-5.5576494637635212E-8</v>
      </c>
      <c r="Z611" s="66">
        <f t="shared" si="144"/>
        <v>-5.5576639605333898E-8</v>
      </c>
      <c r="AA611" s="67">
        <f t="shared" si="145"/>
        <v>-5.548695193222543E-8</v>
      </c>
      <c r="AB611" s="68">
        <f t="shared" si="151"/>
        <v>1.7247383870584937E-4</v>
      </c>
      <c r="AC611" s="69"/>
      <c r="AD611" s="70">
        <f t="shared" si="150"/>
        <v>1.7247383870584938</v>
      </c>
      <c r="AE611" s="70"/>
      <c r="AF611" s="74"/>
      <c r="AG611" s="71">
        <v>6050</v>
      </c>
    </row>
    <row r="612" spans="5:33">
      <c r="E612" s="73">
        <v>0.58349537037037036</v>
      </c>
      <c r="G612" s="58">
        <v>17.79</v>
      </c>
      <c r="H612" s="58">
        <v>5.95</v>
      </c>
      <c r="I612" s="58">
        <v>8.1199999999999992</v>
      </c>
      <c r="J612" s="58">
        <v>17.84</v>
      </c>
      <c r="K612" s="58">
        <v>5.87</v>
      </c>
      <c r="L612" s="58">
        <v>9.66</v>
      </c>
      <c r="M612" s="59">
        <f t="shared" si="136"/>
        <v>17.814999999999998</v>
      </c>
      <c r="N612" s="59">
        <f t="shared" si="137"/>
        <v>5.91</v>
      </c>
      <c r="O612" s="59">
        <f t="shared" si="138"/>
        <v>8.89</v>
      </c>
      <c r="P612" s="60">
        <f t="shared" si="146"/>
        <v>0.18998641179570233</v>
      </c>
      <c r="Q612" s="22">
        <f t="shared" si="147"/>
        <v>1.230268770812379E-6</v>
      </c>
      <c r="R612" s="61">
        <f t="shared" si="148"/>
        <v>4.476021158526289E-9</v>
      </c>
      <c r="S612" s="22">
        <f t="shared" si="149"/>
        <v>2.0034765411575023E-17</v>
      </c>
      <c r="T612" s="62">
        <v>298</v>
      </c>
      <c r="U612" s="59">
        <f t="shared" si="139"/>
        <v>290.815</v>
      </c>
      <c r="V612" s="63">
        <f t="shared" si="140"/>
        <v>0.41669298512731084</v>
      </c>
      <c r="W612" s="64">
        <f t="shared" si="141"/>
        <v>2.6103153972951199</v>
      </c>
      <c r="X612" s="65">
        <f t="shared" si="142"/>
        <v>-5.5607369425956873E-8</v>
      </c>
      <c r="Y612" s="66">
        <f t="shared" si="143"/>
        <v>-5.5517437649610608E-8</v>
      </c>
      <c r="Z612" s="66">
        <f t="shared" si="144"/>
        <v>-5.5517583093002005E-8</v>
      </c>
      <c r="AA612" s="67">
        <f t="shared" si="145"/>
        <v>-5.542779628960654E-8</v>
      </c>
      <c r="AB612" s="68">
        <f t="shared" si="151"/>
        <v>1.7191807279380152E-4</v>
      </c>
      <c r="AC612" s="69"/>
      <c r="AD612" s="70">
        <f t="shared" si="150"/>
        <v>1.7191807279380151</v>
      </c>
      <c r="AE612" s="70"/>
      <c r="AF612" s="74"/>
      <c r="AG612" s="71">
        <v>6060</v>
      </c>
    </row>
    <row r="613" spans="5:33">
      <c r="E613" s="73">
        <v>0.58361111111111108</v>
      </c>
      <c r="G613" s="58">
        <v>17.79</v>
      </c>
      <c r="H613" s="58">
        <v>5.95</v>
      </c>
      <c r="I613" s="58">
        <v>8.1</v>
      </c>
      <c r="J613" s="58">
        <v>17.84</v>
      </c>
      <c r="K613" s="58">
        <v>5.87</v>
      </c>
      <c r="L613" s="58">
        <v>9.61</v>
      </c>
      <c r="M613" s="59">
        <f t="shared" si="136"/>
        <v>17.814999999999998</v>
      </c>
      <c r="N613" s="59">
        <f t="shared" si="137"/>
        <v>5.91</v>
      </c>
      <c r="O613" s="59">
        <f t="shared" si="138"/>
        <v>8.8550000000000004</v>
      </c>
      <c r="P613" s="60">
        <f t="shared" si="146"/>
        <v>0.18923843379650665</v>
      </c>
      <c r="Q613" s="22">
        <f t="shared" si="147"/>
        <v>1.230268770812379E-6</v>
      </c>
      <c r="R613" s="61">
        <f t="shared" si="148"/>
        <v>4.476021158526289E-9</v>
      </c>
      <c r="S613" s="22">
        <f t="shared" si="149"/>
        <v>2.0034765411575023E-17</v>
      </c>
      <c r="T613" s="62">
        <v>298</v>
      </c>
      <c r="U613" s="59">
        <f t="shared" si="139"/>
        <v>290.815</v>
      </c>
      <c r="V613" s="63">
        <f t="shared" si="140"/>
        <v>0.41669298512731084</v>
      </c>
      <c r="W613" s="64">
        <f t="shared" si="141"/>
        <v>2.6103153972951199</v>
      </c>
      <c r="X613" s="65">
        <f t="shared" si="142"/>
        <v>-5.5209576775623788E-8</v>
      </c>
      <c r="Y613" s="66">
        <f t="shared" si="143"/>
        <v>-5.5120639864159042E-8</v>
      </c>
      <c r="Z613" s="66">
        <f t="shared" si="144"/>
        <v>-5.5120783132314363E-8</v>
      </c>
      <c r="AA613" s="67">
        <f t="shared" si="145"/>
        <v>-5.5031989027424603E-8</v>
      </c>
      <c r="AB613" s="68">
        <f t="shared" si="151"/>
        <v>1.7136289744846688E-4</v>
      </c>
      <c r="AC613" s="69"/>
      <c r="AD613" s="70">
        <f t="shared" si="150"/>
        <v>1.7136289744846687</v>
      </c>
      <c r="AE613" s="70"/>
      <c r="AF613" s="74"/>
      <c r="AG613" s="71">
        <v>6070</v>
      </c>
    </row>
    <row r="614" spans="5:33">
      <c r="E614" s="73">
        <v>0.5837268518518518</v>
      </c>
      <c r="G614" s="58">
        <v>17.79</v>
      </c>
      <c r="H614" s="58">
        <v>5.95</v>
      </c>
      <c r="I614" s="58">
        <v>8.1</v>
      </c>
      <c r="J614" s="58">
        <v>17.84</v>
      </c>
      <c r="K614" s="58">
        <v>5.87</v>
      </c>
      <c r="L614" s="58">
        <v>9.6199999999999992</v>
      </c>
      <c r="M614" s="59">
        <f t="shared" si="136"/>
        <v>17.814999999999998</v>
      </c>
      <c r="N614" s="59">
        <f t="shared" si="137"/>
        <v>5.91</v>
      </c>
      <c r="O614" s="59">
        <f t="shared" si="138"/>
        <v>8.86</v>
      </c>
      <c r="P614" s="60">
        <f t="shared" si="146"/>
        <v>0.18934528779639173</v>
      </c>
      <c r="Q614" s="22">
        <f t="shared" si="147"/>
        <v>1.230268770812379E-6</v>
      </c>
      <c r="R614" s="61">
        <f t="shared" si="148"/>
        <v>4.476021158526289E-9</v>
      </c>
      <c r="S614" s="22">
        <f t="shared" si="149"/>
        <v>2.0034765411575023E-17</v>
      </c>
      <c r="T614" s="62">
        <v>298</v>
      </c>
      <c r="U614" s="59">
        <f t="shared" si="139"/>
        <v>290.815</v>
      </c>
      <c r="V614" s="63">
        <f t="shared" si="140"/>
        <v>0.41669298512731084</v>
      </c>
      <c r="W614" s="64">
        <f t="shared" si="141"/>
        <v>2.6103153972951199</v>
      </c>
      <c r="X614" s="65">
        <f t="shared" si="142"/>
        <v>-5.5063063144932643E-8</v>
      </c>
      <c r="Y614" s="66">
        <f t="shared" si="143"/>
        <v>-5.4974312166553829E-8</v>
      </c>
      <c r="Z614" s="66">
        <f t="shared" si="144"/>
        <v>-5.497445521591784E-8</v>
      </c>
      <c r="AA614" s="67">
        <f t="shared" si="145"/>
        <v>-5.4885846825767348E-8</v>
      </c>
      <c r="AB614" s="68">
        <f t="shared" si="151"/>
        <v>1.7081169009547356E-4</v>
      </c>
      <c r="AC614" s="69"/>
      <c r="AD614" s="70">
        <f t="shared" si="150"/>
        <v>1.7081169009547357</v>
      </c>
      <c r="AE614" s="70"/>
      <c r="AF614" s="74"/>
      <c r="AG614" s="71">
        <v>6080</v>
      </c>
    </row>
    <row r="615" spans="5:33">
      <c r="E615" s="73">
        <v>0.58384259259259264</v>
      </c>
      <c r="G615" s="58">
        <v>17.79</v>
      </c>
      <c r="H615" s="58">
        <v>5.95</v>
      </c>
      <c r="I615" s="58">
        <v>8.11</v>
      </c>
      <c r="J615" s="58">
        <v>17.84</v>
      </c>
      <c r="K615" s="58">
        <v>5.87</v>
      </c>
      <c r="L615" s="58">
        <v>9.6300000000000008</v>
      </c>
      <c r="M615" s="59">
        <f t="shared" si="136"/>
        <v>17.814999999999998</v>
      </c>
      <c r="N615" s="59">
        <f t="shared" si="137"/>
        <v>5.91</v>
      </c>
      <c r="O615" s="59">
        <f t="shared" si="138"/>
        <v>8.870000000000001</v>
      </c>
      <c r="P615" s="60">
        <f t="shared" si="146"/>
        <v>0.18955899579616195</v>
      </c>
      <c r="Q615" s="22">
        <f t="shared" si="147"/>
        <v>1.230268770812379E-6</v>
      </c>
      <c r="R615" s="61">
        <f t="shared" si="148"/>
        <v>4.476021158526289E-9</v>
      </c>
      <c r="S615" s="22">
        <f t="shared" si="149"/>
        <v>2.0034765411575023E-17</v>
      </c>
      <c r="T615" s="62">
        <v>298</v>
      </c>
      <c r="U615" s="59">
        <f t="shared" si="139"/>
        <v>290.815</v>
      </c>
      <c r="V615" s="63">
        <f t="shared" si="140"/>
        <v>0.41669298512731084</v>
      </c>
      <c r="W615" s="64">
        <f t="shared" si="141"/>
        <v>2.6103153972951199</v>
      </c>
      <c r="X615" s="65">
        <f t="shared" si="142"/>
        <v>-5.4947794888282E-8</v>
      </c>
      <c r="Y615" s="66">
        <f t="shared" si="143"/>
        <v>-5.4859129739267612E-8</v>
      </c>
      <c r="Z615" s="66">
        <f t="shared" si="144"/>
        <v>-5.4859272811590464E-8</v>
      </c>
      <c r="AA615" s="67">
        <f t="shared" si="145"/>
        <v>-5.4770750273168696E-8</v>
      </c>
      <c r="AB615" s="68">
        <f t="shared" si="151"/>
        <v>1.7026194602091417E-4</v>
      </c>
      <c r="AC615" s="69"/>
      <c r="AD615" s="70">
        <f t="shared" si="150"/>
        <v>1.7026194602091418</v>
      </c>
      <c r="AE615" s="70"/>
      <c r="AF615" s="74"/>
      <c r="AG615" s="71">
        <v>6090</v>
      </c>
    </row>
    <row r="616" spans="5:33">
      <c r="E616" s="73">
        <v>0.58395833333333336</v>
      </c>
      <c r="G616" s="58">
        <v>17.79</v>
      </c>
      <c r="H616" s="58">
        <v>5.95</v>
      </c>
      <c r="I616" s="58">
        <v>8.18</v>
      </c>
      <c r="J616" s="58">
        <v>17.84</v>
      </c>
      <c r="K616" s="58">
        <v>5.87</v>
      </c>
      <c r="L616" s="58">
        <v>9.6</v>
      </c>
      <c r="M616" s="59">
        <f t="shared" si="136"/>
        <v>17.814999999999998</v>
      </c>
      <c r="N616" s="59">
        <f t="shared" si="137"/>
        <v>5.91</v>
      </c>
      <c r="O616" s="59">
        <f t="shared" si="138"/>
        <v>8.89</v>
      </c>
      <c r="P616" s="60">
        <f t="shared" si="146"/>
        <v>0.18998641179570233</v>
      </c>
      <c r="Q616" s="22">
        <f t="shared" si="147"/>
        <v>1.230268770812379E-6</v>
      </c>
      <c r="R616" s="61">
        <f t="shared" si="148"/>
        <v>4.476021158526289E-9</v>
      </c>
      <c r="S616" s="22">
        <f t="shared" si="149"/>
        <v>2.0034765411575023E-17</v>
      </c>
      <c r="T616" s="62">
        <v>298</v>
      </c>
      <c r="U616" s="59">
        <f t="shared" si="139"/>
        <v>290.815</v>
      </c>
      <c r="V616" s="63">
        <f t="shared" si="140"/>
        <v>0.41669298512731084</v>
      </c>
      <c r="W616" s="64">
        <f t="shared" si="141"/>
        <v>2.6103153972951199</v>
      </c>
      <c r="X616" s="65">
        <f t="shared" si="142"/>
        <v>-5.4894247046103498E-8</v>
      </c>
      <c r="Y616" s="66">
        <f t="shared" si="143"/>
        <v>-5.4805468576648639E-8</v>
      </c>
      <c r="Z616" s="66">
        <f t="shared" si="144"/>
        <v>-5.4805612154838764E-8</v>
      </c>
      <c r="AA616" s="67">
        <f t="shared" si="145"/>
        <v>-5.4716976799166446E-8</v>
      </c>
      <c r="AB616" s="68">
        <f t="shared" si="151"/>
        <v>1.6971335377047555E-4</v>
      </c>
      <c r="AC616" s="69"/>
      <c r="AD616" s="70">
        <f t="shared" si="150"/>
        <v>1.6971335377047556</v>
      </c>
      <c r="AE616" s="70"/>
      <c r="AF616" s="74"/>
      <c r="AG616" s="71">
        <v>6100</v>
      </c>
    </row>
    <row r="617" spans="5:33">
      <c r="E617" s="73">
        <v>0.58407407407407408</v>
      </c>
      <c r="G617" s="58">
        <v>17.79</v>
      </c>
      <c r="H617" s="58">
        <v>5.95</v>
      </c>
      <c r="I617" s="58">
        <v>8.1300000000000008</v>
      </c>
      <c r="J617" s="58">
        <v>17.84</v>
      </c>
      <c r="K617" s="58">
        <v>5.87</v>
      </c>
      <c r="L617" s="58">
        <v>9.59</v>
      </c>
      <c r="M617" s="59">
        <f t="shared" si="136"/>
        <v>17.814999999999998</v>
      </c>
      <c r="N617" s="59">
        <f t="shared" si="137"/>
        <v>5.91</v>
      </c>
      <c r="O617" s="59">
        <f t="shared" si="138"/>
        <v>8.86</v>
      </c>
      <c r="P617" s="60">
        <f t="shared" si="146"/>
        <v>0.18934528779639173</v>
      </c>
      <c r="Q617" s="22">
        <f t="shared" si="147"/>
        <v>1.230268770812379E-6</v>
      </c>
      <c r="R617" s="61">
        <f t="shared" si="148"/>
        <v>4.476021158526289E-9</v>
      </c>
      <c r="S617" s="22">
        <f t="shared" si="149"/>
        <v>2.0034765411575023E-17</v>
      </c>
      <c r="T617" s="62">
        <v>298</v>
      </c>
      <c r="U617" s="59">
        <f t="shared" si="139"/>
        <v>290.815</v>
      </c>
      <c r="V617" s="63">
        <f t="shared" si="140"/>
        <v>0.41669298512731084</v>
      </c>
      <c r="W617" s="64">
        <f t="shared" si="141"/>
        <v>2.6103153972951199</v>
      </c>
      <c r="X617" s="65">
        <f t="shared" si="142"/>
        <v>-5.4532330237838382E-8</v>
      </c>
      <c r="Y617" s="66">
        <f t="shared" si="143"/>
        <v>-5.4444434697970826E-8</v>
      </c>
      <c r="Z617" s="66">
        <f t="shared" si="144"/>
        <v>-5.4444576368533864E-8</v>
      </c>
      <c r="AA617" s="67">
        <f t="shared" si="145"/>
        <v>-5.4356822042538396E-8</v>
      </c>
      <c r="AB617" s="68">
        <f t="shared" si="151"/>
        <v>1.6916529812829515E-4</v>
      </c>
      <c r="AC617" s="69"/>
      <c r="AD617" s="70">
        <f t="shared" si="150"/>
        <v>1.6916529812829515</v>
      </c>
      <c r="AE617" s="70"/>
      <c r="AF617" s="74"/>
      <c r="AG617" s="71">
        <v>6110</v>
      </c>
    </row>
    <row r="618" spans="5:33">
      <c r="E618" s="73">
        <v>0.5841898148148148</v>
      </c>
      <c r="G618" s="58">
        <v>17.8</v>
      </c>
      <c r="H618" s="58">
        <v>5.95</v>
      </c>
      <c r="I618" s="58">
        <v>8.17</v>
      </c>
      <c r="J618" s="58">
        <v>17.84</v>
      </c>
      <c r="K618" s="58">
        <v>5.87</v>
      </c>
      <c r="L618" s="58">
        <v>9.6</v>
      </c>
      <c r="M618" s="59">
        <f t="shared" si="136"/>
        <v>17.82</v>
      </c>
      <c r="N618" s="59">
        <f t="shared" si="137"/>
        <v>5.91</v>
      </c>
      <c r="O618" s="59">
        <f t="shared" si="138"/>
        <v>8.8849999999999998</v>
      </c>
      <c r="P618" s="60">
        <f t="shared" si="146"/>
        <v>0.18989665955870255</v>
      </c>
      <c r="Q618" s="22">
        <f t="shared" si="147"/>
        <v>1.230268770812379E-6</v>
      </c>
      <c r="R618" s="61">
        <f t="shared" si="148"/>
        <v>4.4778813317418821E-9</v>
      </c>
      <c r="S618" s="22">
        <f t="shared" si="149"/>
        <v>2.005142122116245E-17</v>
      </c>
      <c r="T618" s="62">
        <v>298</v>
      </c>
      <c r="U618" s="59">
        <f t="shared" si="139"/>
        <v>290.82</v>
      </c>
      <c r="V618" s="63">
        <f t="shared" si="140"/>
        <v>0.41639585176651722</v>
      </c>
      <c r="W618" s="64">
        <f t="shared" si="141"/>
        <v>2.6085300959558224</v>
      </c>
      <c r="X618" s="65">
        <f t="shared" si="142"/>
        <v>-5.4597771298568691E-8</v>
      </c>
      <c r="Y618" s="66">
        <f t="shared" si="143"/>
        <v>-5.450938019567106E-8</v>
      </c>
      <c r="Z618" s="66">
        <f t="shared" si="144"/>
        <v>-5.4509523296513578E-8</v>
      </c>
      <c r="AA618" s="67">
        <f t="shared" si="145"/>
        <v>-5.4421274831112013E-8</v>
      </c>
      <c r="AB618" s="68">
        <f t="shared" si="151"/>
        <v>1.6862085283760617E-4</v>
      </c>
      <c r="AC618" s="69"/>
      <c r="AD618" s="70">
        <f t="shared" si="150"/>
        <v>1.6862085283760617</v>
      </c>
      <c r="AE618" s="70"/>
      <c r="AF618" s="74"/>
      <c r="AG618" s="71">
        <v>6120</v>
      </c>
    </row>
    <row r="619" spans="5:33">
      <c r="E619" s="73">
        <v>0.58430555555555552</v>
      </c>
      <c r="G619" s="58">
        <v>17.8</v>
      </c>
      <c r="H619" s="58">
        <v>5.95</v>
      </c>
      <c r="I619" s="58">
        <v>8.1300000000000008</v>
      </c>
      <c r="J619" s="58">
        <v>17.84</v>
      </c>
      <c r="K619" s="58">
        <v>5.87</v>
      </c>
      <c r="L619" s="58">
        <v>9.6</v>
      </c>
      <c r="M619" s="59">
        <f t="shared" si="136"/>
        <v>17.82</v>
      </c>
      <c r="N619" s="59">
        <f t="shared" si="137"/>
        <v>5.91</v>
      </c>
      <c r="O619" s="59">
        <f t="shared" si="138"/>
        <v>8.8650000000000002</v>
      </c>
      <c r="P619" s="60">
        <f t="shared" si="146"/>
        <v>0.18946920506335374</v>
      </c>
      <c r="Q619" s="22">
        <f t="shared" si="147"/>
        <v>1.230268770812379E-6</v>
      </c>
      <c r="R619" s="61">
        <f t="shared" si="148"/>
        <v>4.4778813317418821E-9</v>
      </c>
      <c r="S619" s="22">
        <f t="shared" si="149"/>
        <v>2.005142122116245E-17</v>
      </c>
      <c r="T619" s="62">
        <v>298</v>
      </c>
      <c r="U619" s="59">
        <f t="shared" si="139"/>
        <v>290.82</v>
      </c>
      <c r="V619" s="63">
        <f t="shared" si="140"/>
        <v>0.41639585176651722</v>
      </c>
      <c r="W619" s="64">
        <f t="shared" si="141"/>
        <v>2.6085300959558224</v>
      </c>
      <c r="X619" s="65">
        <f t="shared" si="142"/>
        <v>-5.4298773522702668E-8</v>
      </c>
      <c r="Y619" s="66">
        <f t="shared" si="143"/>
        <v>-5.4211064359890974E-8</v>
      </c>
      <c r="Z619" s="66">
        <f t="shared" si="144"/>
        <v>-5.4211206037073389E-8</v>
      </c>
      <c r="AA619" s="67">
        <f t="shared" si="145"/>
        <v>-5.4123638093739958E-8</v>
      </c>
      <c r="AB619" s="68">
        <f t="shared" si="151"/>
        <v>1.6807575808241607E-4</v>
      </c>
      <c r="AC619" s="69"/>
      <c r="AD619" s="70">
        <f t="shared" si="150"/>
        <v>1.6807575808241608</v>
      </c>
      <c r="AE619" s="70"/>
      <c r="AF619" s="74"/>
      <c r="AG619" s="71">
        <v>6130</v>
      </c>
    </row>
    <row r="620" spans="5:33">
      <c r="E620" s="73">
        <v>0.58442129629629624</v>
      </c>
      <c r="G620" s="58">
        <v>17.8</v>
      </c>
      <c r="H620" s="58">
        <v>5.95</v>
      </c>
      <c r="I620" s="58">
        <v>8.14</v>
      </c>
      <c r="J620" s="58">
        <v>17.84</v>
      </c>
      <c r="K620" s="58">
        <v>5.87</v>
      </c>
      <c r="L620" s="58">
        <v>9.57</v>
      </c>
      <c r="M620" s="59">
        <f t="shared" si="136"/>
        <v>17.82</v>
      </c>
      <c r="N620" s="59">
        <f t="shared" si="137"/>
        <v>5.91</v>
      </c>
      <c r="O620" s="59">
        <f t="shared" si="138"/>
        <v>8.8550000000000004</v>
      </c>
      <c r="P620" s="60">
        <f t="shared" si="146"/>
        <v>0.18925547781567936</v>
      </c>
      <c r="Q620" s="22">
        <f t="shared" si="147"/>
        <v>1.230268770812379E-6</v>
      </c>
      <c r="R620" s="61">
        <f t="shared" si="148"/>
        <v>4.4778813317418821E-9</v>
      </c>
      <c r="S620" s="22">
        <f t="shared" si="149"/>
        <v>2.005142122116245E-17</v>
      </c>
      <c r="T620" s="62">
        <v>298</v>
      </c>
      <c r="U620" s="59">
        <f t="shared" si="139"/>
        <v>290.82</v>
      </c>
      <c r="V620" s="63">
        <f t="shared" si="140"/>
        <v>0.41639585176651722</v>
      </c>
      <c r="W620" s="64">
        <f t="shared" si="141"/>
        <v>2.6085300959558224</v>
      </c>
      <c r="X620" s="65">
        <f t="shared" si="142"/>
        <v>-5.406258507312349E-8</v>
      </c>
      <c r="Y620" s="66">
        <f t="shared" si="143"/>
        <v>-5.3975355935396975E-8</v>
      </c>
      <c r="Z620" s="66">
        <f t="shared" si="144"/>
        <v>-5.3975496678250076E-8</v>
      </c>
      <c r="AA620" s="67">
        <f t="shared" si="145"/>
        <v>-5.3888407829203837E-8</v>
      </c>
      <c r="AB620" s="68">
        <f t="shared" si="151"/>
        <v>1.6753364649506545E-4</v>
      </c>
      <c r="AC620" s="69"/>
      <c r="AD620" s="70">
        <f t="shared" si="150"/>
        <v>1.6753364649506544</v>
      </c>
      <c r="AE620" s="70"/>
      <c r="AF620" s="74"/>
      <c r="AG620" s="71">
        <v>6140</v>
      </c>
    </row>
    <row r="621" spans="5:33">
      <c r="E621" s="73">
        <v>0.58453703703703708</v>
      </c>
      <c r="G621" s="58">
        <v>17.809999999999999</v>
      </c>
      <c r="H621" s="58">
        <v>5.95</v>
      </c>
      <c r="I621" s="58">
        <v>8.11</v>
      </c>
      <c r="J621" s="58">
        <v>17.850000000000001</v>
      </c>
      <c r="K621" s="58">
        <v>5.87</v>
      </c>
      <c r="L621" s="58">
        <v>9.5500000000000007</v>
      </c>
      <c r="M621" s="59">
        <f t="shared" si="136"/>
        <v>17.829999999999998</v>
      </c>
      <c r="N621" s="59">
        <f t="shared" si="137"/>
        <v>5.91</v>
      </c>
      <c r="O621" s="59">
        <f t="shared" si="138"/>
        <v>8.83</v>
      </c>
      <c r="P621" s="60">
        <f t="shared" si="146"/>
        <v>0.18875516068152653</v>
      </c>
      <c r="Q621" s="22">
        <f t="shared" si="147"/>
        <v>1.230268770812379E-6</v>
      </c>
      <c r="R621" s="61">
        <f t="shared" si="148"/>
        <v>4.4816039976820294E-9</v>
      </c>
      <c r="S621" s="22">
        <f t="shared" si="149"/>
        <v>2.0084774392039548E-17</v>
      </c>
      <c r="T621" s="62">
        <v>298</v>
      </c>
      <c r="U621" s="59">
        <f t="shared" si="139"/>
        <v>290.83</v>
      </c>
      <c r="V621" s="63">
        <f t="shared" si="140"/>
        <v>0.41580161569514174</v>
      </c>
      <c r="W621" s="64">
        <f t="shared" si="141"/>
        <v>2.604963339408223</v>
      </c>
      <c r="X621" s="65">
        <f t="shared" si="142"/>
        <v>-5.3909060437835058E-8</v>
      </c>
      <c r="Y621" s="66">
        <f t="shared" si="143"/>
        <v>-5.3822045674524981E-8</v>
      </c>
      <c r="Z621" s="66">
        <f t="shared" si="144"/>
        <v>-5.3822186125294712E-8</v>
      </c>
      <c r="AA621" s="67">
        <f t="shared" si="145"/>
        <v>-5.3735311359350413E-8</v>
      </c>
      <c r="AB621" s="68">
        <f t="shared" si="151"/>
        <v>1.6699389199818275E-4</v>
      </c>
      <c r="AC621" s="69"/>
      <c r="AD621" s="70">
        <f t="shared" si="150"/>
        <v>1.6699389199818275</v>
      </c>
      <c r="AE621" s="70"/>
      <c r="AF621" s="74"/>
      <c r="AG621" s="71">
        <v>6150</v>
      </c>
    </row>
    <row r="622" spans="5:33">
      <c r="E622" s="73">
        <v>0.5846527777777778</v>
      </c>
      <c r="G622" s="58">
        <v>17.809999999999999</v>
      </c>
      <c r="H622" s="58">
        <v>5.95</v>
      </c>
      <c r="I622" s="58">
        <v>8.1199999999999992</v>
      </c>
      <c r="J622" s="58">
        <v>17.850000000000001</v>
      </c>
      <c r="K622" s="58">
        <v>5.87</v>
      </c>
      <c r="L622" s="58">
        <v>9.5299999999999994</v>
      </c>
      <c r="M622" s="59">
        <f t="shared" si="136"/>
        <v>17.829999999999998</v>
      </c>
      <c r="N622" s="59">
        <f t="shared" si="137"/>
        <v>5.91</v>
      </c>
      <c r="O622" s="59">
        <f t="shared" si="138"/>
        <v>8.8249999999999993</v>
      </c>
      <c r="P622" s="60">
        <f t="shared" si="146"/>
        <v>0.18864827780458343</v>
      </c>
      <c r="Q622" s="22">
        <f t="shared" si="147"/>
        <v>1.230268770812379E-6</v>
      </c>
      <c r="R622" s="61">
        <f t="shared" si="148"/>
        <v>4.4816039976820294E-9</v>
      </c>
      <c r="S622" s="22">
        <f t="shared" si="149"/>
        <v>2.0084774392039548E-17</v>
      </c>
      <c r="T622" s="62">
        <v>298</v>
      </c>
      <c r="U622" s="59">
        <f t="shared" si="139"/>
        <v>290.83</v>
      </c>
      <c r="V622" s="63">
        <f t="shared" si="140"/>
        <v>0.41580161569514174</v>
      </c>
      <c r="W622" s="64">
        <f t="shared" si="141"/>
        <v>2.604963339408223</v>
      </c>
      <c r="X622" s="65">
        <f t="shared" si="142"/>
        <v>-5.3704883814516817E-8</v>
      </c>
      <c r="Y622" s="66">
        <f t="shared" si="143"/>
        <v>-5.3618247698876145E-8</v>
      </c>
      <c r="Z622" s="66">
        <f t="shared" si="144"/>
        <v>-5.361838745928527E-8</v>
      </c>
      <c r="AA622" s="67">
        <f t="shared" si="145"/>
        <v>-5.3531890653133861E-8</v>
      </c>
      <c r="AB622" s="68">
        <f t="shared" si="151"/>
        <v>1.6645567060585471E-4</v>
      </c>
      <c r="AC622" s="69"/>
      <c r="AD622" s="70">
        <f t="shared" si="150"/>
        <v>1.6645567060585471</v>
      </c>
      <c r="AE622" s="70"/>
      <c r="AF622" s="74"/>
      <c r="AG622" s="71">
        <v>6160</v>
      </c>
    </row>
    <row r="623" spans="5:33">
      <c r="E623" s="73">
        <v>0.58476851851851852</v>
      </c>
      <c r="G623" s="58">
        <v>17.809999999999999</v>
      </c>
      <c r="H623" s="58">
        <v>5.95</v>
      </c>
      <c r="I623" s="58">
        <v>8.17</v>
      </c>
      <c r="J623" s="58">
        <v>17.86</v>
      </c>
      <c r="K623" s="58">
        <v>5.87</v>
      </c>
      <c r="L623" s="58">
        <v>9.5299999999999994</v>
      </c>
      <c r="M623" s="59">
        <f t="shared" si="136"/>
        <v>17.835000000000001</v>
      </c>
      <c r="N623" s="59">
        <f t="shared" si="137"/>
        <v>5.91</v>
      </c>
      <c r="O623" s="59">
        <f t="shared" si="138"/>
        <v>8.85</v>
      </c>
      <c r="P623" s="60">
        <f t="shared" si="146"/>
        <v>0.18919973579319413</v>
      </c>
      <c r="Q623" s="22">
        <f t="shared" si="147"/>
        <v>1.230268770812379E-6</v>
      </c>
      <c r="R623" s="61">
        <f t="shared" si="148"/>
        <v>4.483466491049269E-9</v>
      </c>
      <c r="S623" s="22">
        <f t="shared" si="149"/>
        <v>2.0101471776361645E-17</v>
      </c>
      <c r="T623" s="62">
        <v>298</v>
      </c>
      <c r="U623" s="59">
        <f t="shared" si="139"/>
        <v>290.83499999999998</v>
      </c>
      <c r="V623" s="63">
        <f t="shared" si="140"/>
        <v>0.41550451298350494</v>
      </c>
      <c r="W623" s="64">
        <f t="shared" si="141"/>
        <v>2.6031818822724659</v>
      </c>
      <c r="X623" s="65">
        <f t="shared" si="142"/>
        <v>-5.3769780748420267E-8</v>
      </c>
      <c r="Y623" s="66">
        <f t="shared" si="143"/>
        <v>-5.3682654474992083E-8</v>
      </c>
      <c r="Z623" s="66">
        <f t="shared" si="144"/>
        <v>-5.3682795650712272E-8</v>
      </c>
      <c r="AA623" s="67">
        <f t="shared" si="145"/>
        <v>-5.3595810095493976E-8</v>
      </c>
      <c r="AB623" s="68">
        <f t="shared" si="151"/>
        <v>1.6591948719788143E-4</v>
      </c>
      <c r="AC623" s="69"/>
      <c r="AD623" s="70">
        <f t="shared" si="150"/>
        <v>1.6591948719788143</v>
      </c>
      <c r="AE623" s="70"/>
      <c r="AF623" s="74"/>
      <c r="AG623" s="71">
        <v>6170</v>
      </c>
    </row>
    <row r="624" spans="5:33">
      <c r="E624" s="73">
        <v>0.58488425925925924</v>
      </c>
      <c r="G624" s="58">
        <v>17.809999999999999</v>
      </c>
      <c r="H624" s="58">
        <v>5.95</v>
      </c>
      <c r="I624" s="58">
        <v>8.18</v>
      </c>
      <c r="J624" s="58">
        <v>17.86</v>
      </c>
      <c r="K624" s="58">
        <v>5.87</v>
      </c>
      <c r="L624" s="58">
        <v>9.5</v>
      </c>
      <c r="M624" s="59">
        <f t="shared" si="136"/>
        <v>17.835000000000001</v>
      </c>
      <c r="N624" s="59">
        <f t="shared" si="137"/>
        <v>5.91</v>
      </c>
      <c r="O624" s="59">
        <f t="shared" si="138"/>
        <v>8.84</v>
      </c>
      <c r="P624" s="60">
        <f t="shared" si="146"/>
        <v>0.18898595078099842</v>
      </c>
      <c r="Q624" s="22">
        <f t="shared" si="147"/>
        <v>1.230268770812379E-6</v>
      </c>
      <c r="R624" s="61">
        <f t="shared" si="148"/>
        <v>4.483466491049269E-9</v>
      </c>
      <c r="S624" s="22">
        <f t="shared" si="149"/>
        <v>2.0101471776361645E-17</v>
      </c>
      <c r="T624" s="62">
        <v>298</v>
      </c>
      <c r="U624" s="59">
        <f t="shared" si="139"/>
        <v>290.83499999999998</v>
      </c>
      <c r="V624" s="63">
        <f t="shared" si="140"/>
        <v>0.41550451298350494</v>
      </c>
      <c r="W624" s="64">
        <f t="shared" si="141"/>
        <v>2.6031818822724659</v>
      </c>
      <c r="X624" s="65">
        <f t="shared" si="142"/>
        <v>-5.353525001067588E-8</v>
      </c>
      <c r="Y624" s="66">
        <f t="shared" si="143"/>
        <v>-5.3448601779274712E-8</v>
      </c>
      <c r="Z624" s="66">
        <f t="shared" si="144"/>
        <v>-5.3448742021750524E-8</v>
      </c>
      <c r="AA624" s="67">
        <f t="shared" si="145"/>
        <v>-5.3362233578852797E-8</v>
      </c>
      <c r="AB624" s="68">
        <f t="shared" si="151"/>
        <v>1.6538265971272254E-4</v>
      </c>
      <c r="AC624" s="69"/>
      <c r="AD624" s="70">
        <f t="shared" si="150"/>
        <v>1.6538265971272255</v>
      </c>
      <c r="AE624" s="70"/>
      <c r="AF624" s="74"/>
      <c r="AG624" s="71">
        <v>6180</v>
      </c>
    </row>
    <row r="625" spans="5:33">
      <c r="E625" s="73">
        <v>0.58499999999999996</v>
      </c>
      <c r="G625" s="58">
        <v>17.82</v>
      </c>
      <c r="H625" s="58">
        <v>5.95</v>
      </c>
      <c r="I625" s="58">
        <v>8.1999999999999993</v>
      </c>
      <c r="J625" s="58">
        <v>17.86</v>
      </c>
      <c r="K625" s="58">
        <v>5.87</v>
      </c>
      <c r="L625" s="58">
        <v>9.4600000000000009</v>
      </c>
      <c r="M625" s="59">
        <f t="shared" ref="M625:M688" si="152">(G625+J625)/2</f>
        <v>17.84</v>
      </c>
      <c r="N625" s="59">
        <f t="shared" ref="N625:N688" si="153">(H625+K625)/2</f>
        <v>5.91</v>
      </c>
      <c r="O625" s="59">
        <f t="shared" ref="O625:O688" si="154">(I625+L625)/2</f>
        <v>8.83</v>
      </c>
      <c r="P625" s="60">
        <f t="shared" si="146"/>
        <v>0.18878917392035582</v>
      </c>
      <c r="Q625" s="22">
        <f t="shared" si="147"/>
        <v>1.230268770812379E-6</v>
      </c>
      <c r="R625" s="61">
        <f t="shared" si="148"/>
        <v>4.4853297584432949E-9</v>
      </c>
      <c r="S625" s="22">
        <f t="shared" si="149"/>
        <v>2.0118183041976985E-17</v>
      </c>
      <c r="T625" s="62">
        <v>298</v>
      </c>
      <c r="U625" s="59">
        <f t="shared" ref="U625:U688" si="155">273+M625</f>
        <v>290.83999999999997</v>
      </c>
      <c r="V625" s="63">
        <f t="shared" ref="V625:V688" si="156">((1/U625)-(1/298))*5026</f>
        <v>0.41520742048720027</v>
      </c>
      <c r="W625" s="64">
        <f t="shared" ref="W625:W688" si="157">POWER(10,V625)</f>
        <v>2.6014017046117019</v>
      </c>
      <c r="X625" s="65">
        <f t="shared" si="142"/>
        <v>-5.3387496773827992E-8</v>
      </c>
      <c r="Y625" s="66">
        <f t="shared" si="143"/>
        <v>-5.3301046776717238E-8</v>
      </c>
      <c r="Z625" s="66">
        <f t="shared" si="144"/>
        <v>-5.3301186764588049E-8</v>
      </c>
      <c r="AA625" s="67">
        <f t="shared" si="145"/>
        <v>-5.3214876301985335E-8</v>
      </c>
      <c r="AB625" s="68">
        <f t="shared" si="151"/>
        <v>1.6484817276073659E-4</v>
      </c>
      <c r="AC625" s="69"/>
      <c r="AD625" s="70">
        <f t="shared" si="150"/>
        <v>1.6484817276073658</v>
      </c>
      <c r="AE625" s="70"/>
      <c r="AF625" s="74"/>
      <c r="AG625" s="71">
        <v>6190</v>
      </c>
    </row>
    <row r="626" spans="5:33">
      <c r="E626" s="73">
        <v>0.58511574074074069</v>
      </c>
      <c r="G626" s="58">
        <v>17.82</v>
      </c>
      <c r="H626" s="58">
        <v>5.95</v>
      </c>
      <c r="I626" s="58">
        <v>8.11</v>
      </c>
      <c r="J626" s="58">
        <v>17.86</v>
      </c>
      <c r="K626" s="58">
        <v>5.87</v>
      </c>
      <c r="L626" s="58">
        <v>9.5</v>
      </c>
      <c r="M626" s="59">
        <f t="shared" si="152"/>
        <v>17.84</v>
      </c>
      <c r="N626" s="59">
        <f t="shared" si="153"/>
        <v>5.91</v>
      </c>
      <c r="O626" s="59">
        <f t="shared" si="154"/>
        <v>8.8049999999999997</v>
      </c>
      <c r="P626" s="60">
        <f t="shared" si="146"/>
        <v>0.18825466323541712</v>
      </c>
      <c r="Q626" s="22">
        <f t="shared" si="147"/>
        <v>1.230268770812379E-6</v>
      </c>
      <c r="R626" s="61">
        <f t="shared" si="148"/>
        <v>4.4853297584432949E-9</v>
      </c>
      <c r="S626" s="22">
        <f t="shared" si="149"/>
        <v>2.0118183041976985E-17</v>
      </c>
      <c r="T626" s="62">
        <v>298</v>
      </c>
      <c r="U626" s="59">
        <f t="shared" si="155"/>
        <v>290.83999999999997</v>
      </c>
      <c r="V626" s="63">
        <f t="shared" si="156"/>
        <v>0.41520742048720027</v>
      </c>
      <c r="W626" s="64">
        <f t="shared" si="157"/>
        <v>2.6014017046117019</v>
      </c>
      <c r="X626" s="65">
        <f t="shared" si="142"/>
        <v>-5.3064211457729923E-8</v>
      </c>
      <c r="Y626" s="66">
        <f t="shared" si="143"/>
        <v>-5.2978528234273348E-8</v>
      </c>
      <c r="Z626" s="66">
        <f t="shared" si="144"/>
        <v>-5.2978666587686699E-8</v>
      </c>
      <c r="AA626" s="67">
        <f t="shared" si="145"/>
        <v>-5.2893121270842661E-8</v>
      </c>
      <c r="AB626" s="68">
        <f t="shared" si="151"/>
        <v>1.6431516136047254E-4</v>
      </c>
      <c r="AC626" s="69"/>
      <c r="AD626" s="70">
        <f t="shared" si="150"/>
        <v>1.6431516136047253</v>
      </c>
      <c r="AE626" s="70"/>
      <c r="AF626" s="74"/>
      <c r="AG626" s="71">
        <v>6200</v>
      </c>
    </row>
    <row r="627" spans="5:33">
      <c r="E627" s="73">
        <v>0.58523148148148152</v>
      </c>
      <c r="G627" s="58">
        <v>17.82</v>
      </c>
      <c r="H627" s="58">
        <v>5.95</v>
      </c>
      <c r="I627" s="58">
        <v>8.15</v>
      </c>
      <c r="J627" s="58">
        <v>17.87</v>
      </c>
      <c r="K627" s="58">
        <v>5.87</v>
      </c>
      <c r="L627" s="58">
        <v>9.49</v>
      </c>
      <c r="M627" s="59">
        <f t="shared" si="152"/>
        <v>17.844999999999999</v>
      </c>
      <c r="N627" s="59">
        <f t="shared" si="153"/>
        <v>5.91</v>
      </c>
      <c r="O627" s="59">
        <f t="shared" si="154"/>
        <v>8.82</v>
      </c>
      <c r="P627" s="60">
        <f t="shared" si="146"/>
        <v>0.18859236159778775</v>
      </c>
      <c r="Q627" s="22">
        <f t="shared" si="147"/>
        <v>1.230268770812379E-6</v>
      </c>
      <c r="R627" s="61">
        <f t="shared" si="148"/>
        <v>4.4871938001857819E-9</v>
      </c>
      <c r="S627" s="22">
        <f t="shared" si="149"/>
        <v>2.0134908200425719E-17</v>
      </c>
      <c r="T627" s="62">
        <v>298</v>
      </c>
      <c r="U627" s="59">
        <f t="shared" si="155"/>
        <v>290.84500000000003</v>
      </c>
      <c r="V627" s="63">
        <f t="shared" si="156"/>
        <v>0.41491033820569584</v>
      </c>
      <c r="W627" s="64">
        <f t="shared" si="157"/>
        <v>2.5996228054640653</v>
      </c>
      <c r="X627" s="65">
        <f t="shared" si="142"/>
        <v>-5.306834381178646E-8</v>
      </c>
      <c r="Y627" s="66">
        <f t="shared" si="143"/>
        <v>-5.298237004544027E-8</v>
      </c>
      <c r="Z627" s="66">
        <f t="shared" si="144"/>
        <v>-5.2982509327881905E-8</v>
      </c>
      <c r="AA627" s="67">
        <f t="shared" si="145"/>
        <v>-5.2896674392686244E-8</v>
      </c>
      <c r="AB627" s="68">
        <f t="shared" si="151"/>
        <v>1.6378537515651838E-4</v>
      </c>
      <c r="AC627" s="69"/>
      <c r="AD627" s="70">
        <f t="shared" si="150"/>
        <v>1.6378537515651839</v>
      </c>
      <c r="AE627" s="70"/>
      <c r="AF627" s="74"/>
      <c r="AG627" s="71">
        <v>6210</v>
      </c>
    </row>
    <row r="628" spans="5:33">
      <c r="E628" s="73">
        <v>0.58534722222222224</v>
      </c>
      <c r="G628" s="58">
        <v>17.829999999999998</v>
      </c>
      <c r="H628" s="58">
        <v>5.95</v>
      </c>
      <c r="I628" s="58">
        <v>8.08</v>
      </c>
      <c r="J628" s="58">
        <v>17.87</v>
      </c>
      <c r="K628" s="58">
        <v>5.87</v>
      </c>
      <c r="L628" s="58">
        <v>9.48</v>
      </c>
      <c r="M628" s="59">
        <f t="shared" si="152"/>
        <v>17.850000000000001</v>
      </c>
      <c r="N628" s="59">
        <f t="shared" si="153"/>
        <v>5.91</v>
      </c>
      <c r="O628" s="59">
        <f t="shared" si="154"/>
        <v>8.7800000000000011</v>
      </c>
      <c r="P628" s="60">
        <f t="shared" si="146"/>
        <v>0.18775398537985807</v>
      </c>
      <c r="Q628" s="22">
        <f t="shared" si="147"/>
        <v>1.230268770812379E-6</v>
      </c>
      <c r="R628" s="61">
        <f t="shared" si="148"/>
        <v>4.4890586165985405E-9</v>
      </c>
      <c r="S628" s="22">
        <f t="shared" si="149"/>
        <v>2.0151647263257601E-17</v>
      </c>
      <c r="T628" s="62">
        <v>298</v>
      </c>
      <c r="U628" s="59">
        <f t="shared" si="155"/>
        <v>290.85000000000002</v>
      </c>
      <c r="V628" s="63">
        <f t="shared" si="156"/>
        <v>0.4146132661384751</v>
      </c>
      <c r="W628" s="64">
        <f t="shared" si="157"/>
        <v>2.5978451838685368</v>
      </c>
      <c r="X628" s="65">
        <f t="shared" si="142"/>
        <v>-5.2741369951972048E-8</v>
      </c>
      <c r="Y628" s="66">
        <f t="shared" si="143"/>
        <v>-5.2656176765724787E-8</v>
      </c>
      <c r="Z628" s="66">
        <f t="shared" si="144"/>
        <v>-5.2656314378361504E-8</v>
      </c>
      <c r="AA628" s="67">
        <f t="shared" si="145"/>
        <v>-5.2571258360179291E-8</v>
      </c>
      <c r="AB628" s="68">
        <f t="shared" si="151"/>
        <v>1.6325555052826651E-4</v>
      </c>
      <c r="AC628" s="69"/>
      <c r="AD628" s="70">
        <f t="shared" si="150"/>
        <v>1.632555505282665</v>
      </c>
      <c r="AE628" s="70"/>
      <c r="AF628" s="74"/>
      <c r="AG628" s="71">
        <v>6220</v>
      </c>
    </row>
    <row r="629" spans="5:33">
      <c r="E629" s="73">
        <v>0.58546296296296296</v>
      </c>
      <c r="G629" s="58">
        <v>17.829999999999998</v>
      </c>
      <c r="H629" s="58">
        <v>5.95</v>
      </c>
      <c r="I629" s="58">
        <v>8.1300000000000008</v>
      </c>
      <c r="J629" s="58">
        <v>17.87</v>
      </c>
      <c r="K629" s="58">
        <v>5.87</v>
      </c>
      <c r="L629" s="58">
        <v>9.49</v>
      </c>
      <c r="M629" s="59">
        <f t="shared" si="152"/>
        <v>17.850000000000001</v>
      </c>
      <c r="N629" s="59">
        <f t="shared" si="153"/>
        <v>5.91</v>
      </c>
      <c r="O629" s="59">
        <f t="shared" si="154"/>
        <v>8.81</v>
      </c>
      <c r="P629" s="60">
        <f t="shared" si="146"/>
        <v>0.18839551380370723</v>
      </c>
      <c r="Q629" s="22">
        <f t="shared" si="147"/>
        <v>1.230268770812379E-6</v>
      </c>
      <c r="R629" s="61">
        <f t="shared" si="148"/>
        <v>4.4890586165985405E-9</v>
      </c>
      <c r="S629" s="22">
        <f t="shared" si="149"/>
        <v>2.0151647263257601E-17</v>
      </c>
      <c r="T629" s="62">
        <v>298</v>
      </c>
      <c r="U629" s="59">
        <f t="shared" si="155"/>
        <v>290.85000000000002</v>
      </c>
      <c r="V629" s="63">
        <f t="shared" si="156"/>
        <v>0.4146132661384751</v>
      </c>
      <c r="W629" s="64">
        <f t="shared" si="157"/>
        <v>2.5978451838685368</v>
      </c>
      <c r="X629" s="65">
        <f t="shared" si="142"/>
        <v>-5.2750886954538406E-8</v>
      </c>
      <c r="Y629" s="66">
        <f t="shared" si="143"/>
        <v>-5.2665387250049383E-8</v>
      </c>
      <c r="Z629" s="66">
        <f t="shared" si="144"/>
        <v>-5.2665525829699702E-8</v>
      </c>
      <c r="AA629" s="67">
        <f t="shared" si="145"/>
        <v>-5.25801642556356E-8</v>
      </c>
      <c r="AB629" s="68">
        <f t="shared" si="151"/>
        <v>1.6272898784393264E-4</v>
      </c>
      <c r="AC629" s="69"/>
      <c r="AD629" s="70">
        <f t="shared" si="150"/>
        <v>1.6272898784393264</v>
      </c>
      <c r="AE629" s="70"/>
      <c r="AF629" s="74"/>
      <c r="AG629" s="71">
        <v>6230</v>
      </c>
    </row>
    <row r="630" spans="5:33">
      <c r="E630" s="73">
        <v>0.58557870370370368</v>
      </c>
      <c r="G630" s="58">
        <v>17.829999999999998</v>
      </c>
      <c r="H630" s="58">
        <v>5.95</v>
      </c>
      <c r="I630" s="58">
        <v>8.15</v>
      </c>
      <c r="J630" s="58">
        <v>17.87</v>
      </c>
      <c r="K630" s="58">
        <v>5.87</v>
      </c>
      <c r="L630" s="58">
        <v>9.4700000000000006</v>
      </c>
      <c r="M630" s="59">
        <f t="shared" si="152"/>
        <v>17.850000000000001</v>
      </c>
      <c r="N630" s="59">
        <f t="shared" si="153"/>
        <v>5.91</v>
      </c>
      <c r="O630" s="59">
        <f t="shared" si="154"/>
        <v>8.81</v>
      </c>
      <c r="P630" s="60">
        <f t="shared" si="146"/>
        <v>0.18839551380370723</v>
      </c>
      <c r="Q630" s="22">
        <f t="shared" si="147"/>
        <v>1.230268770812379E-6</v>
      </c>
      <c r="R630" s="61">
        <f t="shared" si="148"/>
        <v>4.4890586165985405E-9</v>
      </c>
      <c r="S630" s="22">
        <f t="shared" si="149"/>
        <v>2.0151647263257601E-17</v>
      </c>
      <c r="T630" s="62">
        <v>298</v>
      </c>
      <c r="U630" s="59">
        <f t="shared" si="155"/>
        <v>290.85000000000002</v>
      </c>
      <c r="V630" s="63">
        <f t="shared" si="156"/>
        <v>0.4146132661384751</v>
      </c>
      <c r="W630" s="64">
        <f t="shared" si="157"/>
        <v>2.5978451838685368</v>
      </c>
      <c r="X630" s="65">
        <f t="shared" si="142"/>
        <v>-5.2580164405620101E-8</v>
      </c>
      <c r="Y630" s="66">
        <f t="shared" si="143"/>
        <v>-5.2494941411691317E-8</v>
      </c>
      <c r="Z630" s="66">
        <f t="shared" si="144"/>
        <v>-5.249507954284356E-8</v>
      </c>
      <c r="AA630" s="67">
        <f t="shared" si="145"/>
        <v>-5.2409994232295486E-8</v>
      </c>
      <c r="AB630" s="68">
        <f t="shared" si="151"/>
        <v>1.6220233304831651E-4</v>
      </c>
      <c r="AC630" s="69"/>
      <c r="AD630" s="70">
        <f t="shared" si="150"/>
        <v>1.622023330483165</v>
      </c>
      <c r="AE630" s="70"/>
      <c r="AF630" s="74"/>
      <c r="AG630" s="71">
        <v>6240</v>
      </c>
    </row>
    <row r="631" spans="5:33">
      <c r="E631" s="73">
        <v>0.58569444444444441</v>
      </c>
      <c r="G631" s="58">
        <v>17.829999999999998</v>
      </c>
      <c r="H631" s="58">
        <v>5.95</v>
      </c>
      <c r="I631" s="58">
        <v>8.18</v>
      </c>
      <c r="J631" s="58">
        <v>17.88</v>
      </c>
      <c r="K631" s="58">
        <v>5.87</v>
      </c>
      <c r="L631" s="58">
        <v>9.4700000000000006</v>
      </c>
      <c r="M631" s="59">
        <f t="shared" si="152"/>
        <v>17.854999999999997</v>
      </c>
      <c r="N631" s="59">
        <f t="shared" si="153"/>
        <v>5.91</v>
      </c>
      <c r="O631" s="59">
        <f t="shared" si="154"/>
        <v>8.8249999999999993</v>
      </c>
      <c r="P631" s="60">
        <f t="shared" si="146"/>
        <v>0.18873328572888892</v>
      </c>
      <c r="Q631" s="22">
        <f t="shared" si="147"/>
        <v>1.230268770812379E-6</v>
      </c>
      <c r="R631" s="61">
        <f t="shared" si="148"/>
        <v>4.4909242080035111E-9</v>
      </c>
      <c r="S631" s="22">
        <f t="shared" si="149"/>
        <v>2.0168400242031962E-17</v>
      </c>
      <c r="T631" s="62">
        <v>298</v>
      </c>
      <c r="U631" s="59">
        <f t="shared" si="155"/>
        <v>290.85500000000002</v>
      </c>
      <c r="V631" s="63">
        <f t="shared" si="156"/>
        <v>0.41431620428500621</v>
      </c>
      <c r="W631" s="64">
        <f t="shared" si="157"/>
        <v>2.5960688388647588</v>
      </c>
      <c r="X631" s="65">
        <f t="shared" si="142"/>
        <v>-5.2583563914965187E-8</v>
      </c>
      <c r="Y631" s="66">
        <f t="shared" si="143"/>
        <v>-5.2498053154350968E-8</v>
      </c>
      <c r="Z631" s="66">
        <f t="shared" si="144"/>
        <v>-5.2498192210923724E-8</v>
      </c>
      <c r="AA631" s="67">
        <f t="shared" si="145"/>
        <v>-5.2412820054617991E-8</v>
      </c>
      <c r="AB631" s="68">
        <f t="shared" si="151"/>
        <v>1.6167738271407152E-4</v>
      </c>
      <c r="AC631" s="69"/>
      <c r="AD631" s="70">
        <f t="shared" si="150"/>
        <v>1.6167738271407153</v>
      </c>
      <c r="AE631" s="70"/>
      <c r="AF631" s="74"/>
      <c r="AG631" s="71">
        <v>6250</v>
      </c>
    </row>
    <row r="632" spans="5:33">
      <c r="E632" s="73">
        <v>0.58581018518518513</v>
      </c>
      <c r="G632" s="58">
        <v>17.84</v>
      </c>
      <c r="H632" s="58">
        <v>5.95</v>
      </c>
      <c r="I632" s="58">
        <v>8.15</v>
      </c>
      <c r="J632" s="58">
        <v>17.88</v>
      </c>
      <c r="K632" s="58">
        <v>5.87</v>
      </c>
      <c r="L632" s="58">
        <v>9.44</v>
      </c>
      <c r="M632" s="59">
        <f t="shared" si="152"/>
        <v>17.86</v>
      </c>
      <c r="N632" s="59">
        <f t="shared" si="153"/>
        <v>5.91</v>
      </c>
      <c r="O632" s="59">
        <f t="shared" si="154"/>
        <v>8.7949999999999999</v>
      </c>
      <c r="P632" s="60">
        <f t="shared" si="146"/>
        <v>0.18810865244055192</v>
      </c>
      <c r="Q632" s="22">
        <f t="shared" si="147"/>
        <v>1.230268770812379E-6</v>
      </c>
      <c r="R632" s="61">
        <f t="shared" si="148"/>
        <v>4.492790574722772E-9</v>
      </c>
      <c r="S632" s="22">
        <f t="shared" si="149"/>
        <v>2.0185167148317777E-17</v>
      </c>
      <c r="T632" s="62">
        <v>298</v>
      </c>
      <c r="U632" s="59">
        <f t="shared" si="155"/>
        <v>290.86</v>
      </c>
      <c r="V632" s="63">
        <f t="shared" si="156"/>
        <v>0.41401915264475947</v>
      </c>
      <c r="W632" s="64">
        <f t="shared" si="157"/>
        <v>2.5942937694931407</v>
      </c>
      <c r="X632" s="65">
        <f t="shared" si="142"/>
        <v>-5.2318556195516113E-8</v>
      </c>
      <c r="Y632" s="66">
        <f t="shared" si="143"/>
        <v>-5.2233629402584517E-8</v>
      </c>
      <c r="Z632" s="66">
        <f t="shared" si="144"/>
        <v>-5.2233767261131891E-8</v>
      </c>
      <c r="AA632" s="67">
        <f t="shared" si="145"/>
        <v>-5.214897787918624E-8</v>
      </c>
      <c r="AB632" s="68">
        <f t="shared" si="151"/>
        <v>1.6115240125623797E-4</v>
      </c>
      <c r="AC632" s="69"/>
      <c r="AD632" s="70">
        <f t="shared" si="150"/>
        <v>1.6115240125623798</v>
      </c>
      <c r="AE632" s="70"/>
      <c r="AF632" s="74"/>
      <c r="AG632" s="71">
        <v>6260</v>
      </c>
    </row>
    <row r="633" spans="5:33">
      <c r="E633" s="73">
        <v>0.58592592592592596</v>
      </c>
      <c r="G633" s="58">
        <v>17.84</v>
      </c>
      <c r="H633" s="58">
        <v>5.95</v>
      </c>
      <c r="I633" s="58">
        <v>8.17</v>
      </c>
      <c r="J633" s="58">
        <v>17.88</v>
      </c>
      <c r="K633" s="58">
        <v>5.87</v>
      </c>
      <c r="L633" s="58">
        <v>9.49</v>
      </c>
      <c r="M633" s="59">
        <f t="shared" si="152"/>
        <v>17.86</v>
      </c>
      <c r="N633" s="59">
        <f t="shared" si="153"/>
        <v>5.91</v>
      </c>
      <c r="O633" s="59">
        <f t="shared" si="154"/>
        <v>8.83</v>
      </c>
      <c r="P633" s="60">
        <f t="shared" si="146"/>
        <v>0.18885723718590941</v>
      </c>
      <c r="Q633" s="22">
        <f t="shared" si="147"/>
        <v>1.230268770812379E-6</v>
      </c>
      <c r="R633" s="61">
        <f t="shared" si="148"/>
        <v>4.492790574722772E-9</v>
      </c>
      <c r="S633" s="22">
        <f t="shared" si="149"/>
        <v>2.0185167148317777E-17</v>
      </c>
      <c r="T633" s="62">
        <v>298</v>
      </c>
      <c r="U633" s="59">
        <f t="shared" si="155"/>
        <v>290.86</v>
      </c>
      <c r="V633" s="63">
        <f t="shared" si="156"/>
        <v>0.41401915264475947</v>
      </c>
      <c r="W633" s="64">
        <f t="shared" si="157"/>
        <v>2.5942937694931407</v>
      </c>
      <c r="X633" s="65">
        <f t="shared" si="142"/>
        <v>-5.2356506650673708E-8</v>
      </c>
      <c r="Y633" s="66">
        <f t="shared" si="143"/>
        <v>-5.2271180039961773E-8</v>
      </c>
      <c r="Z633" s="66">
        <f t="shared" si="144"/>
        <v>-5.2271319098714177E-8</v>
      </c>
      <c r="AA633" s="67">
        <f t="shared" si="145"/>
        <v>-5.218613109350009E-8</v>
      </c>
      <c r="AB633" s="68">
        <f t="shared" si="151"/>
        <v>1.6063006404390108E-4</v>
      </c>
      <c r="AC633" s="69"/>
      <c r="AD633" s="70">
        <f t="shared" si="150"/>
        <v>1.6063006404390108</v>
      </c>
      <c r="AE633" s="70"/>
      <c r="AF633" s="74"/>
      <c r="AG633" s="71">
        <v>6270</v>
      </c>
    </row>
    <row r="634" spans="5:33">
      <c r="E634" s="73">
        <v>0.58604166666666668</v>
      </c>
      <c r="G634" s="58">
        <v>17.84</v>
      </c>
      <c r="H634" s="58">
        <v>5.95</v>
      </c>
      <c r="I634" s="58">
        <v>8.15</v>
      </c>
      <c r="J634" s="58">
        <v>17.89</v>
      </c>
      <c r="K634" s="58">
        <v>5.87</v>
      </c>
      <c r="L634" s="58">
        <v>9.4600000000000009</v>
      </c>
      <c r="M634" s="59">
        <f t="shared" si="152"/>
        <v>17.865000000000002</v>
      </c>
      <c r="N634" s="59">
        <f t="shared" si="153"/>
        <v>5.91</v>
      </c>
      <c r="O634" s="59">
        <f t="shared" si="154"/>
        <v>8.8049999999999997</v>
      </c>
      <c r="P634" s="60">
        <f t="shared" si="146"/>
        <v>0.18833950908387401</v>
      </c>
      <c r="Q634" s="22">
        <f t="shared" si="147"/>
        <v>1.230268770812379E-6</v>
      </c>
      <c r="R634" s="61">
        <f t="shared" si="148"/>
        <v>4.4946577170785325E-9</v>
      </c>
      <c r="S634" s="22">
        <f t="shared" si="149"/>
        <v>2.0201947993693607E-17</v>
      </c>
      <c r="T634" s="62">
        <v>298</v>
      </c>
      <c r="U634" s="59">
        <f t="shared" si="155"/>
        <v>290.86500000000001</v>
      </c>
      <c r="V634" s="63">
        <f t="shared" si="156"/>
        <v>0.41372211121721181</v>
      </c>
      <c r="W634" s="64">
        <f t="shared" si="157"/>
        <v>2.5925199747948833</v>
      </c>
      <c r="X634" s="65">
        <f t="shared" si="142"/>
        <v>-5.21219726875146E-8</v>
      </c>
      <c r="Y634" s="66">
        <f t="shared" si="143"/>
        <v>-5.2037132734367931E-8</v>
      </c>
      <c r="Z634" s="66">
        <f t="shared" si="144"/>
        <v>-5.2037270830017013E-8</v>
      </c>
      <c r="AA634" s="67">
        <f t="shared" si="145"/>
        <v>-5.195256852295745E-8</v>
      </c>
      <c r="AB634" s="68">
        <f t="shared" si="151"/>
        <v>1.6010735131719855E-4</v>
      </c>
      <c r="AC634" s="69"/>
      <c r="AD634" s="70">
        <f t="shared" si="150"/>
        <v>1.6010735131719855</v>
      </c>
      <c r="AE634" s="70"/>
      <c r="AF634" s="74"/>
      <c r="AG634" s="71">
        <v>6280</v>
      </c>
    </row>
    <row r="635" spans="5:33">
      <c r="E635" s="73">
        <v>0.5861574074074074</v>
      </c>
      <c r="G635" s="58">
        <v>17.84</v>
      </c>
      <c r="H635" s="58">
        <v>5.95</v>
      </c>
      <c r="I635" s="58">
        <v>8.14</v>
      </c>
      <c r="J635" s="58">
        <v>17.89</v>
      </c>
      <c r="K635" s="58">
        <v>5.87</v>
      </c>
      <c r="L635" s="58">
        <v>9.4600000000000009</v>
      </c>
      <c r="M635" s="59">
        <f t="shared" si="152"/>
        <v>17.865000000000002</v>
      </c>
      <c r="N635" s="59">
        <f t="shared" si="153"/>
        <v>5.91</v>
      </c>
      <c r="O635" s="59">
        <f t="shared" si="154"/>
        <v>8.8000000000000007</v>
      </c>
      <c r="P635" s="60">
        <f t="shared" si="146"/>
        <v>0.18823255876639311</v>
      </c>
      <c r="Q635" s="22">
        <f t="shared" si="147"/>
        <v>1.230268770812379E-6</v>
      </c>
      <c r="R635" s="61">
        <f t="shared" si="148"/>
        <v>4.4946577170785325E-9</v>
      </c>
      <c r="S635" s="22">
        <f t="shared" si="149"/>
        <v>2.0201947993693607E-17</v>
      </c>
      <c r="T635" s="62">
        <v>298</v>
      </c>
      <c r="U635" s="59">
        <f t="shared" si="155"/>
        <v>290.86500000000001</v>
      </c>
      <c r="V635" s="63">
        <f t="shared" si="156"/>
        <v>0.41372211121721181</v>
      </c>
      <c r="W635" s="64">
        <f t="shared" si="157"/>
        <v>2.5925199747948833</v>
      </c>
      <c r="X635" s="65">
        <f t="shared" si="142"/>
        <v>-5.1923066930481233E-8</v>
      </c>
      <c r="Y635" s="66">
        <f t="shared" si="143"/>
        <v>-5.1838598733414677E-8</v>
      </c>
      <c r="Z635" s="66">
        <f t="shared" si="144"/>
        <v>-5.1838736145873864E-8</v>
      </c>
      <c r="AA635" s="67">
        <f t="shared" si="145"/>
        <v>-5.1754404914182653E-8</v>
      </c>
      <c r="AB635" s="68">
        <f t="shared" si="151"/>
        <v>1.5958697906996648E-4</v>
      </c>
      <c r="AC635" s="69"/>
      <c r="AD635" s="70">
        <f t="shared" si="150"/>
        <v>1.5958697906996648</v>
      </c>
      <c r="AE635" s="70"/>
      <c r="AF635" s="74"/>
      <c r="AG635" s="71">
        <v>6290</v>
      </c>
    </row>
    <row r="636" spans="5:33">
      <c r="E636" s="73">
        <v>0.58627314814814813</v>
      </c>
      <c r="G636" s="58">
        <v>17.850000000000001</v>
      </c>
      <c r="H636" s="58">
        <v>5.95</v>
      </c>
      <c r="I636" s="58">
        <v>8.1300000000000008</v>
      </c>
      <c r="J636" s="58">
        <v>17.89</v>
      </c>
      <c r="K636" s="58">
        <v>5.87</v>
      </c>
      <c r="L636" s="58">
        <v>9.4700000000000006</v>
      </c>
      <c r="M636" s="59">
        <f t="shared" si="152"/>
        <v>17.87</v>
      </c>
      <c r="N636" s="59">
        <f t="shared" si="153"/>
        <v>5.91</v>
      </c>
      <c r="O636" s="59">
        <f t="shared" si="154"/>
        <v>8.8000000000000007</v>
      </c>
      <c r="P636" s="60">
        <f t="shared" si="146"/>
        <v>0.18824952747314974</v>
      </c>
      <c r="Q636" s="22">
        <f t="shared" si="147"/>
        <v>1.230268770812379E-6</v>
      </c>
      <c r="R636" s="61">
        <f t="shared" si="148"/>
        <v>4.4965256353931359E-9</v>
      </c>
      <c r="S636" s="22">
        <f t="shared" si="149"/>
        <v>2.0218742789747643E-17</v>
      </c>
      <c r="T636" s="62">
        <v>298</v>
      </c>
      <c r="U636" s="59">
        <f t="shared" si="155"/>
        <v>290.87</v>
      </c>
      <c r="V636" s="63">
        <f t="shared" si="156"/>
        <v>0.4134250800018357</v>
      </c>
      <c r="W636" s="64">
        <f t="shared" si="157"/>
        <v>2.5907474538119128</v>
      </c>
      <c r="X636" s="65">
        <f t="shared" si="142"/>
        <v>-5.183754188988306E-8</v>
      </c>
      <c r="Y636" s="66">
        <f t="shared" si="143"/>
        <v>-5.1753077360695569E-8</v>
      </c>
      <c r="Z636" s="66">
        <f t="shared" si="144"/>
        <v>-5.1753214987913812E-8</v>
      </c>
      <c r="AA636" s="67">
        <f t="shared" si="145"/>
        <v>-5.1668887637442663E-8</v>
      </c>
      <c r="AB636" s="68">
        <f t="shared" si="151"/>
        <v>1.5906859216729442E-4</v>
      </c>
      <c r="AC636" s="69"/>
      <c r="AD636" s="70">
        <f t="shared" si="150"/>
        <v>1.5906859216729443</v>
      </c>
      <c r="AE636" s="70"/>
      <c r="AF636" s="74"/>
      <c r="AG636" s="71">
        <v>6300</v>
      </c>
    </row>
    <row r="637" spans="5:33">
      <c r="E637" s="73">
        <v>0.58638888888888885</v>
      </c>
      <c r="G637" s="58">
        <v>17.850000000000001</v>
      </c>
      <c r="H637" s="58">
        <v>5.95</v>
      </c>
      <c r="I637" s="58">
        <v>8.17</v>
      </c>
      <c r="J637" s="58">
        <v>17.89</v>
      </c>
      <c r="K637" s="58">
        <v>5.87</v>
      </c>
      <c r="L637" s="58">
        <v>9.48</v>
      </c>
      <c r="M637" s="59">
        <f t="shared" si="152"/>
        <v>17.87</v>
      </c>
      <c r="N637" s="59">
        <f t="shared" si="153"/>
        <v>5.91</v>
      </c>
      <c r="O637" s="59">
        <f t="shared" si="154"/>
        <v>8.8249999999999993</v>
      </c>
      <c r="P637" s="60">
        <f t="shared" si="146"/>
        <v>0.18878432726710753</v>
      </c>
      <c r="Q637" s="22">
        <f t="shared" si="147"/>
        <v>1.230268770812379E-6</v>
      </c>
      <c r="R637" s="61">
        <f t="shared" si="148"/>
        <v>4.4965256353931359E-9</v>
      </c>
      <c r="S637" s="22">
        <f t="shared" si="149"/>
        <v>2.0218742789747643E-17</v>
      </c>
      <c r="T637" s="62">
        <v>298</v>
      </c>
      <c r="U637" s="59">
        <f t="shared" si="155"/>
        <v>290.87</v>
      </c>
      <c r="V637" s="63">
        <f t="shared" si="156"/>
        <v>0.4134250800018357</v>
      </c>
      <c r="W637" s="64">
        <f t="shared" si="157"/>
        <v>2.5907474538119128</v>
      </c>
      <c r="X637" s="65">
        <f t="shared" si="142"/>
        <v>-5.1815674400218668E-8</v>
      </c>
      <c r="Y637" s="66">
        <f t="shared" si="143"/>
        <v>-5.1731005647279596E-8</v>
      </c>
      <c r="Z637" s="66">
        <f t="shared" si="144"/>
        <v>-5.173114399919352E-8</v>
      </c>
      <c r="AA637" s="67">
        <f t="shared" si="145"/>
        <v>-5.1646613146023945E-8</v>
      </c>
      <c r="AB637" s="68">
        <f t="shared" si="151"/>
        <v>1.5855106047692018E-4</v>
      </c>
      <c r="AC637" s="69"/>
      <c r="AD637" s="70">
        <f t="shared" si="150"/>
        <v>1.5855106047692018</v>
      </c>
      <c r="AE637" s="70"/>
      <c r="AF637" s="74"/>
      <c r="AG637" s="71">
        <v>6310</v>
      </c>
    </row>
    <row r="638" spans="5:33">
      <c r="E638" s="73">
        <v>0.58650462962962957</v>
      </c>
      <c r="G638" s="58">
        <v>17.86</v>
      </c>
      <c r="H638" s="58">
        <v>5.95</v>
      </c>
      <c r="I638" s="58">
        <v>8.19</v>
      </c>
      <c r="J638" s="58">
        <v>17.899999999999999</v>
      </c>
      <c r="K638" s="58">
        <v>5.87</v>
      </c>
      <c r="L638" s="58">
        <v>9.41</v>
      </c>
      <c r="M638" s="59">
        <f t="shared" si="152"/>
        <v>17.88</v>
      </c>
      <c r="N638" s="59">
        <f t="shared" si="153"/>
        <v>5.91</v>
      </c>
      <c r="O638" s="59">
        <f t="shared" si="154"/>
        <v>8.8000000000000007</v>
      </c>
      <c r="P638" s="60">
        <f t="shared" si="146"/>
        <v>0.18828347406644366</v>
      </c>
      <c r="Q638" s="22">
        <f t="shared" si="147"/>
        <v>1.230268770812379E-6</v>
      </c>
      <c r="R638" s="61">
        <f t="shared" si="148"/>
        <v>4.5002638011889144E-9</v>
      </c>
      <c r="S638" s="22">
        <f t="shared" si="149"/>
        <v>2.0252374280291298E-17</v>
      </c>
      <c r="T638" s="62">
        <v>298</v>
      </c>
      <c r="U638" s="59">
        <f t="shared" si="155"/>
        <v>290.88</v>
      </c>
      <c r="V638" s="63">
        <f t="shared" si="156"/>
        <v>0.41283104820549266</v>
      </c>
      <c r="W638" s="64">
        <f t="shared" si="157"/>
        <v>2.5872062291633222</v>
      </c>
      <c r="X638" s="65">
        <f t="shared" si="142"/>
        <v>-5.1665893415200029E-8</v>
      </c>
      <c r="Y638" s="66">
        <f t="shared" si="143"/>
        <v>-5.1581437893804896E-8</v>
      </c>
      <c r="Z638" s="66">
        <f t="shared" si="144"/>
        <v>-5.1581575948808362E-8</v>
      </c>
      <c r="AA638" s="67">
        <f t="shared" si="145"/>
        <v>-5.1497258031074162E-8</v>
      </c>
      <c r="AB638" s="68">
        <f t="shared" si="151"/>
        <v>1.5803374949885488E-4</v>
      </c>
      <c r="AC638" s="69"/>
      <c r="AD638" s="70">
        <f t="shared" si="150"/>
        <v>1.5803374949885487</v>
      </c>
      <c r="AE638" s="70"/>
      <c r="AF638" s="74"/>
      <c r="AG638" s="71">
        <v>6320</v>
      </c>
    </row>
    <row r="639" spans="5:33">
      <c r="E639" s="73">
        <v>0.5866203703703704</v>
      </c>
      <c r="G639" s="58">
        <v>17.86</v>
      </c>
      <c r="H639" s="58">
        <v>5.95</v>
      </c>
      <c r="I639" s="58">
        <v>8.1300000000000008</v>
      </c>
      <c r="J639" s="58">
        <v>17.899999999999999</v>
      </c>
      <c r="K639" s="58">
        <v>5.87</v>
      </c>
      <c r="L639" s="58">
        <v>9.4600000000000009</v>
      </c>
      <c r="M639" s="59">
        <f t="shared" si="152"/>
        <v>17.88</v>
      </c>
      <c r="N639" s="59">
        <f t="shared" si="153"/>
        <v>5.91</v>
      </c>
      <c r="O639" s="59">
        <f t="shared" si="154"/>
        <v>8.7950000000000017</v>
      </c>
      <c r="P639" s="60">
        <f t="shared" si="146"/>
        <v>0.18817649481981505</v>
      </c>
      <c r="Q639" s="22">
        <f t="shared" si="147"/>
        <v>1.230268770812379E-6</v>
      </c>
      <c r="R639" s="61">
        <f t="shared" si="148"/>
        <v>4.5002638011889144E-9</v>
      </c>
      <c r="S639" s="22">
        <f t="shared" si="149"/>
        <v>2.0252374280291298E-17</v>
      </c>
      <c r="T639" s="62">
        <v>298</v>
      </c>
      <c r="U639" s="59">
        <f t="shared" si="155"/>
        <v>290.88</v>
      </c>
      <c r="V639" s="63">
        <f t="shared" si="156"/>
        <v>0.41283104820549266</v>
      </c>
      <c r="W639" s="64">
        <f t="shared" si="157"/>
        <v>2.5872062291633222</v>
      </c>
      <c r="X639" s="65">
        <f t="shared" si="142"/>
        <v>-5.1467998375982514E-8</v>
      </c>
      <c r="Y639" s="66">
        <f t="shared" si="143"/>
        <v>-5.1383914145501762E-8</v>
      </c>
      <c r="Z639" s="66">
        <f t="shared" si="144"/>
        <v>-5.1384051515479977E-8</v>
      </c>
      <c r="AA639" s="67">
        <f t="shared" si="145"/>
        <v>-5.1300104206129633E-8</v>
      </c>
      <c r="AB639" s="68">
        <f t="shared" si="151"/>
        <v>1.5751793420030238E-4</v>
      </c>
      <c r="AC639" s="69"/>
      <c r="AD639" s="70">
        <f t="shared" si="150"/>
        <v>1.5751793420030238</v>
      </c>
      <c r="AE639" s="70"/>
      <c r="AF639" s="74"/>
      <c r="AG639" s="71">
        <v>6330</v>
      </c>
    </row>
    <row r="640" spans="5:33">
      <c r="E640" s="73">
        <v>0.58673611111111112</v>
      </c>
      <c r="G640" s="58">
        <v>17.86</v>
      </c>
      <c r="H640" s="58">
        <v>5.95</v>
      </c>
      <c r="I640" s="58">
        <v>8.18</v>
      </c>
      <c r="J640" s="58">
        <v>17.91</v>
      </c>
      <c r="K640" s="58">
        <v>5.87</v>
      </c>
      <c r="L640" s="58">
        <v>9.44</v>
      </c>
      <c r="M640" s="59">
        <f t="shared" si="152"/>
        <v>17.884999999999998</v>
      </c>
      <c r="N640" s="59">
        <f t="shared" si="153"/>
        <v>5.91</v>
      </c>
      <c r="O640" s="59">
        <f t="shared" si="154"/>
        <v>8.8099999999999987</v>
      </c>
      <c r="P640" s="60">
        <f t="shared" si="146"/>
        <v>0.18851442974094845</v>
      </c>
      <c r="Q640" s="22">
        <f t="shared" si="147"/>
        <v>1.230268770812379E-6</v>
      </c>
      <c r="R640" s="61">
        <f t="shared" si="148"/>
        <v>4.5021340493154511E-9</v>
      </c>
      <c r="S640" s="22">
        <f t="shared" si="149"/>
        <v>2.026921099800554E-17</v>
      </c>
      <c r="T640" s="62">
        <v>298</v>
      </c>
      <c r="U640" s="59">
        <f t="shared" si="155"/>
        <v>290.88499999999999</v>
      </c>
      <c r="V640" s="63">
        <f t="shared" si="156"/>
        <v>0.41253404762347068</v>
      </c>
      <c r="W640" s="64">
        <f t="shared" si="157"/>
        <v>2.5854375235853095</v>
      </c>
      <c r="X640" s="65">
        <f t="shared" si="142"/>
        <v>-5.147014264914235E-8</v>
      </c>
      <c r="Y640" s="66">
        <f t="shared" si="143"/>
        <v>-5.1385776200013426E-8</v>
      </c>
      <c r="Z640" s="66">
        <f t="shared" si="144"/>
        <v>-5.1385914487909507E-8</v>
      </c>
      <c r="AA640" s="67">
        <f t="shared" si="145"/>
        <v>-5.1301685873331964E-8</v>
      </c>
      <c r="AB640" s="68">
        <f t="shared" si="151"/>
        <v>1.570040941437956E-4</v>
      </c>
      <c r="AC640" s="69"/>
      <c r="AD640" s="70">
        <f t="shared" si="150"/>
        <v>1.5700409414379559</v>
      </c>
      <c r="AE640" s="70"/>
      <c r="AF640" s="74"/>
      <c r="AG640" s="71">
        <v>6340</v>
      </c>
    </row>
    <row r="641" spans="5:33">
      <c r="E641" s="73">
        <v>0.58685185185185185</v>
      </c>
      <c r="G641" s="58">
        <v>17.86</v>
      </c>
      <c r="H641" s="58">
        <v>5.95</v>
      </c>
      <c r="I641" s="58">
        <v>8.1300000000000008</v>
      </c>
      <c r="J641" s="58">
        <v>17.91</v>
      </c>
      <c r="K641" s="58">
        <v>5.86</v>
      </c>
      <c r="L641" s="58">
        <v>9.4700000000000006</v>
      </c>
      <c r="M641" s="59">
        <f t="shared" si="152"/>
        <v>17.884999999999998</v>
      </c>
      <c r="N641" s="59">
        <f t="shared" si="153"/>
        <v>5.9050000000000002</v>
      </c>
      <c r="O641" s="59">
        <f t="shared" si="154"/>
        <v>8.8000000000000007</v>
      </c>
      <c r="P641" s="60">
        <f t="shared" si="146"/>
        <v>0.18830045195463643</v>
      </c>
      <c r="Q641" s="22">
        <f t="shared" si="147"/>
        <v>1.2445146117713822E-6</v>
      </c>
      <c r="R641" s="61">
        <f t="shared" si="148"/>
        <v>4.4505985470111655E-9</v>
      </c>
      <c r="S641" s="22">
        <f t="shared" si="149"/>
        <v>1.9807827426657899E-17</v>
      </c>
      <c r="T641" s="62">
        <v>298</v>
      </c>
      <c r="U641" s="59">
        <f t="shared" si="155"/>
        <v>290.88499999999999</v>
      </c>
      <c r="V641" s="63">
        <f t="shared" si="156"/>
        <v>0.41253404762347068</v>
      </c>
      <c r="W641" s="64">
        <f t="shared" si="157"/>
        <v>2.5854375235853095</v>
      </c>
      <c r="X641" s="65">
        <f t="shared" si="142"/>
        <v>-5.0077011386362888E-8</v>
      </c>
      <c r="Y641" s="66">
        <f t="shared" si="143"/>
        <v>-4.999688795048179E-8</v>
      </c>
      <c r="Z641" s="66">
        <f t="shared" si="144"/>
        <v>-4.9997016148327446E-8</v>
      </c>
      <c r="AA641" s="67">
        <f t="shared" si="145"/>
        <v>-4.9917020500057808E-8</v>
      </c>
      <c r="AB641" s="68">
        <f t="shared" si="151"/>
        <v>1.5649023546063175E-4</v>
      </c>
      <c r="AC641" s="69"/>
      <c r="AD641" s="70">
        <f t="shared" si="150"/>
        <v>1.5649023546063174</v>
      </c>
      <c r="AE641" s="70"/>
      <c r="AF641" s="74"/>
      <c r="AG641" s="71">
        <v>6350</v>
      </c>
    </row>
    <row r="642" spans="5:33">
      <c r="E642" s="73">
        <v>0.58696759259259257</v>
      </c>
      <c r="G642" s="58">
        <v>17.87</v>
      </c>
      <c r="H642" s="58">
        <v>5.95</v>
      </c>
      <c r="I642" s="58">
        <v>8.14</v>
      </c>
      <c r="J642" s="58">
        <v>17.91</v>
      </c>
      <c r="K642" s="58">
        <v>5.87</v>
      </c>
      <c r="L642" s="58">
        <v>9.42</v>
      </c>
      <c r="M642" s="59">
        <f t="shared" si="152"/>
        <v>17.89</v>
      </c>
      <c r="N642" s="59">
        <f t="shared" si="153"/>
        <v>5.91</v>
      </c>
      <c r="O642" s="59">
        <f t="shared" si="154"/>
        <v>8.7800000000000011</v>
      </c>
      <c r="P642" s="60">
        <f t="shared" si="146"/>
        <v>0.18788943873927086</v>
      </c>
      <c r="Q642" s="22">
        <f t="shared" si="147"/>
        <v>1.230268770812379E-6</v>
      </c>
      <c r="R642" s="61">
        <f t="shared" si="148"/>
        <v>4.5040050746915465E-9</v>
      </c>
      <c r="S642" s="22">
        <f t="shared" si="149"/>
        <v>2.0286061712847203E-17</v>
      </c>
      <c r="T642" s="62">
        <v>298</v>
      </c>
      <c r="U642" s="59">
        <f t="shared" si="155"/>
        <v>290.89</v>
      </c>
      <c r="V642" s="63">
        <f t="shared" si="156"/>
        <v>0.41223705725151477</v>
      </c>
      <c r="W642" s="64">
        <f t="shared" si="157"/>
        <v>2.5836700878978234</v>
      </c>
      <c r="X642" s="65">
        <f t="shared" si="142"/>
        <v>-5.1045510535239512E-8</v>
      </c>
      <c r="Y642" s="66">
        <f t="shared" si="143"/>
        <v>-5.0961991088251678E-8</v>
      </c>
      <c r="Z642" s="66">
        <f t="shared" si="144"/>
        <v>-5.0962127740779051E-8</v>
      </c>
      <c r="AA642" s="67">
        <f t="shared" si="145"/>
        <v>-5.0878744499143367E-8</v>
      </c>
      <c r="AB642" s="68">
        <f t="shared" si="151"/>
        <v>1.5599026572715835E-4</v>
      </c>
      <c r="AC642" s="69"/>
      <c r="AD642" s="70">
        <f t="shared" si="150"/>
        <v>1.5599026572715835</v>
      </c>
      <c r="AE642" s="70"/>
      <c r="AF642" s="74"/>
      <c r="AG642" s="71">
        <v>6360</v>
      </c>
    </row>
    <row r="643" spans="5:33">
      <c r="E643" s="73">
        <v>0.58708333333333329</v>
      </c>
      <c r="G643" s="58">
        <v>17.87</v>
      </c>
      <c r="H643" s="58">
        <v>5.94</v>
      </c>
      <c r="I643" s="58">
        <v>8.1300000000000008</v>
      </c>
      <c r="J643" s="58">
        <v>17.91</v>
      </c>
      <c r="K643" s="58">
        <v>5.86</v>
      </c>
      <c r="L643" s="58">
        <v>9.4700000000000006</v>
      </c>
      <c r="M643" s="59">
        <f t="shared" si="152"/>
        <v>17.89</v>
      </c>
      <c r="N643" s="59">
        <f t="shared" si="153"/>
        <v>5.9</v>
      </c>
      <c r="O643" s="59">
        <f t="shared" si="154"/>
        <v>8.8000000000000007</v>
      </c>
      <c r="P643" s="60">
        <f t="shared" si="146"/>
        <v>0.18831743290496397</v>
      </c>
      <c r="Q643" s="22">
        <f t="shared" si="147"/>
        <v>1.2589254117941642E-6</v>
      </c>
      <c r="R643" s="61">
        <f t="shared" si="148"/>
        <v>4.4014814023624365E-9</v>
      </c>
      <c r="S643" s="22">
        <f t="shared" si="149"/>
        <v>1.9373038535342402E-17</v>
      </c>
      <c r="T643" s="62">
        <v>298</v>
      </c>
      <c r="U643" s="59">
        <f t="shared" si="155"/>
        <v>290.89</v>
      </c>
      <c r="V643" s="63">
        <f t="shared" si="156"/>
        <v>0.41223705725151477</v>
      </c>
      <c r="W643" s="64">
        <f t="shared" si="157"/>
        <v>2.5836700878978234</v>
      </c>
      <c r="X643" s="65">
        <f t="shared" si="142"/>
        <v>-4.8699504617656293E-8</v>
      </c>
      <c r="Y643" s="66">
        <f t="shared" si="143"/>
        <v>-4.8623236547394593E-8</v>
      </c>
      <c r="Z643" s="66">
        <f t="shared" si="144"/>
        <v>-4.8623355990468748E-8</v>
      </c>
      <c r="AA643" s="67">
        <f t="shared" si="145"/>
        <v>-4.8547206989162711E-8</v>
      </c>
      <c r="AB643" s="68">
        <f t="shared" si="151"/>
        <v>1.5548064490600427E-4</v>
      </c>
      <c r="AC643" s="69"/>
      <c r="AD643" s="70">
        <f t="shared" si="150"/>
        <v>1.5548064490600426</v>
      </c>
      <c r="AE643" s="70"/>
      <c r="AF643" s="74"/>
      <c r="AG643" s="71">
        <v>6370</v>
      </c>
    </row>
    <row r="644" spans="5:33">
      <c r="E644" s="73">
        <v>0.58719907407407401</v>
      </c>
      <c r="G644" s="58">
        <v>17.87</v>
      </c>
      <c r="H644" s="58">
        <v>5.94</v>
      </c>
      <c r="I644" s="58">
        <v>8.14</v>
      </c>
      <c r="J644" s="58">
        <v>17.91</v>
      </c>
      <c r="K644" s="58">
        <v>5.86</v>
      </c>
      <c r="L644" s="58">
        <v>9.42</v>
      </c>
      <c r="M644" s="59">
        <f t="shared" si="152"/>
        <v>17.89</v>
      </c>
      <c r="N644" s="59">
        <f t="shared" si="153"/>
        <v>5.9</v>
      </c>
      <c r="O644" s="59">
        <f t="shared" si="154"/>
        <v>8.7800000000000011</v>
      </c>
      <c r="P644" s="60">
        <f t="shared" si="146"/>
        <v>0.18788943873927086</v>
      </c>
      <c r="Q644" s="22">
        <f t="shared" si="147"/>
        <v>1.2589254117941642E-6</v>
      </c>
      <c r="R644" s="61">
        <f t="shared" si="148"/>
        <v>4.4014814023624365E-9</v>
      </c>
      <c r="S644" s="22">
        <f t="shared" si="149"/>
        <v>1.9373038535342402E-17</v>
      </c>
      <c r="T644" s="62">
        <v>298</v>
      </c>
      <c r="U644" s="59">
        <f t="shared" si="155"/>
        <v>290.89</v>
      </c>
      <c r="V644" s="63">
        <f t="shared" si="156"/>
        <v>0.41223705725151477</v>
      </c>
      <c r="W644" s="64">
        <f t="shared" si="157"/>
        <v>2.5836700878978234</v>
      </c>
      <c r="X644" s="65">
        <f t="shared" si="142"/>
        <v>-4.8436872552441312E-8</v>
      </c>
      <c r="Y644" s="66">
        <f t="shared" si="143"/>
        <v>-4.836118819078433E-8</v>
      </c>
      <c r="Z644" s="66">
        <f t="shared" si="144"/>
        <v>-4.8361306450331198E-8</v>
      </c>
      <c r="AA644" s="67">
        <f t="shared" si="145"/>
        <v>-4.828573997865147E-8</v>
      </c>
      <c r="AB644" s="68">
        <f t="shared" si="151"/>
        <v>1.549944117448667E-4</v>
      </c>
      <c r="AC644" s="69"/>
      <c r="AD644" s="70">
        <f t="shared" si="150"/>
        <v>1.549944117448667</v>
      </c>
      <c r="AE644" s="70"/>
      <c r="AF644" s="74"/>
      <c r="AG644" s="71">
        <v>6380</v>
      </c>
    </row>
    <row r="645" spans="5:33">
      <c r="E645" s="73">
        <v>0.58731481481481485</v>
      </c>
      <c r="G645" s="58">
        <v>17.87</v>
      </c>
      <c r="H645" s="58">
        <v>5.94</v>
      </c>
      <c r="I645" s="58">
        <v>8.15</v>
      </c>
      <c r="J645" s="58">
        <v>17.920000000000002</v>
      </c>
      <c r="K645" s="58">
        <v>5.86</v>
      </c>
      <c r="L645" s="58">
        <v>9.39</v>
      </c>
      <c r="M645" s="59">
        <f t="shared" si="152"/>
        <v>17.895000000000003</v>
      </c>
      <c r="N645" s="59">
        <f t="shared" si="153"/>
        <v>5.9</v>
      </c>
      <c r="O645" s="59">
        <f t="shared" si="154"/>
        <v>8.77</v>
      </c>
      <c r="P645" s="60">
        <f t="shared" si="146"/>
        <v>0.18769236776966969</v>
      </c>
      <c r="Q645" s="22">
        <f t="shared" si="147"/>
        <v>1.2589254117941642E-6</v>
      </c>
      <c r="R645" s="61">
        <f t="shared" si="148"/>
        <v>4.4033105978741702E-9</v>
      </c>
      <c r="S645" s="22">
        <f t="shared" si="149"/>
        <v>1.9389144221350982E-17</v>
      </c>
      <c r="T645" s="62">
        <v>298</v>
      </c>
      <c r="U645" s="59">
        <f t="shared" si="155"/>
        <v>290.89499999999998</v>
      </c>
      <c r="V645" s="63">
        <f t="shared" si="156"/>
        <v>0.41194007708909514</v>
      </c>
      <c r="W645" s="64">
        <f t="shared" si="157"/>
        <v>2.5819039211465276</v>
      </c>
      <c r="X645" s="65">
        <f t="shared" si="142"/>
        <v>-4.8308217756195028E-8</v>
      </c>
      <c r="Y645" s="66">
        <f t="shared" si="143"/>
        <v>-4.8232699283805125E-8</v>
      </c>
      <c r="Z645" s="66">
        <f t="shared" si="144"/>
        <v>-4.823281733907475E-8</v>
      </c>
      <c r="AA645" s="67">
        <f t="shared" si="145"/>
        <v>-4.8157416552851482E-8</v>
      </c>
      <c r="AB645" s="68">
        <f t="shared" si="151"/>
        <v>1.5451079907517784E-4</v>
      </c>
      <c r="AC645" s="69"/>
      <c r="AD645" s="70">
        <f t="shared" si="150"/>
        <v>1.5451079907517784</v>
      </c>
      <c r="AE645" s="70"/>
      <c r="AF645" s="74"/>
      <c r="AG645" s="71">
        <v>6390</v>
      </c>
    </row>
    <row r="646" spans="5:33">
      <c r="E646" s="73">
        <v>0.58743055555555557</v>
      </c>
      <c r="G646" s="58">
        <v>17.88</v>
      </c>
      <c r="H646" s="58">
        <v>5.94</v>
      </c>
      <c r="I646" s="58">
        <v>8.14</v>
      </c>
      <c r="J646" s="58">
        <v>17.920000000000002</v>
      </c>
      <c r="K646" s="58">
        <v>5.86</v>
      </c>
      <c r="L646" s="58">
        <v>9.42</v>
      </c>
      <c r="M646" s="59">
        <f t="shared" si="152"/>
        <v>17.899999999999999</v>
      </c>
      <c r="N646" s="59">
        <f t="shared" si="153"/>
        <v>5.9</v>
      </c>
      <c r="O646" s="59">
        <f t="shared" si="154"/>
        <v>8.7800000000000011</v>
      </c>
      <c r="P646" s="60">
        <f t="shared" si="146"/>
        <v>0.18792333262262073</v>
      </c>
      <c r="Q646" s="22">
        <f t="shared" si="147"/>
        <v>1.2589254117941642E-6</v>
      </c>
      <c r="R646" s="61">
        <f t="shared" si="148"/>
        <v>4.4051405535745557E-9</v>
      </c>
      <c r="S646" s="22">
        <f t="shared" si="149"/>
        <v>1.9405263296747142E-17</v>
      </c>
      <c r="T646" s="62">
        <v>298</v>
      </c>
      <c r="U646" s="59">
        <f t="shared" si="155"/>
        <v>290.89999999999998</v>
      </c>
      <c r="V646" s="63">
        <f t="shared" si="156"/>
        <v>0.41164310713569091</v>
      </c>
      <c r="W646" s="64">
        <f t="shared" si="157"/>
        <v>2.5801390223778875</v>
      </c>
      <c r="X646" s="65">
        <f t="shared" ref="X646:X709" si="158">-($B$2/W646)*P646*S646*AB646</f>
        <v>-4.8289770688878791E-8</v>
      </c>
      <c r="Y646" s="66">
        <f t="shared" ref="Y646:Y709" si="159">-(AB646+(5*X646))*$B$2*S646*P646/W646</f>
        <v>-4.8214073581273777E-8</v>
      </c>
      <c r="Z646" s="66">
        <f t="shared" ref="Z646:Z709" si="160">-(AB646+5*Y646)*$B$2*P646*S646/W646</f>
        <v>-4.821419224102341E-8</v>
      </c>
      <c r="AA646" s="67">
        <f t="shared" ref="AA646:AA709" si="161">-(AB646+(10*Z646))*$B$2*P646*S646/W646</f>
        <v>-4.8138613421155512E-8</v>
      </c>
      <c r="AB646" s="68">
        <f t="shared" si="151"/>
        <v>1.5402847129591984E-4</v>
      </c>
      <c r="AC646" s="69"/>
      <c r="AD646" s="70">
        <f t="shared" si="150"/>
        <v>1.5402847129591983</v>
      </c>
      <c r="AE646" s="70"/>
      <c r="AF646" s="74"/>
      <c r="AG646" s="71">
        <v>6400</v>
      </c>
    </row>
    <row r="647" spans="5:33">
      <c r="E647" s="73">
        <v>0.58754629629629629</v>
      </c>
      <c r="G647" s="58">
        <v>17.88</v>
      </c>
      <c r="H647" s="58">
        <v>5.94</v>
      </c>
      <c r="I647" s="58">
        <v>8.15</v>
      </c>
      <c r="J647" s="58">
        <v>17.920000000000002</v>
      </c>
      <c r="K647" s="58">
        <v>5.86</v>
      </c>
      <c r="L647" s="58">
        <v>9.44</v>
      </c>
      <c r="M647" s="59">
        <f t="shared" si="152"/>
        <v>17.899999999999999</v>
      </c>
      <c r="N647" s="59">
        <f t="shared" si="153"/>
        <v>5.9</v>
      </c>
      <c r="O647" s="59">
        <f t="shared" si="154"/>
        <v>8.7949999999999999</v>
      </c>
      <c r="P647" s="60">
        <f t="shared" ref="P647:P710" si="162">((O647/32000)*(1/((-0.026*M647+1.9067)/1000)))/1.013</f>
        <v>0.18824438615215824</v>
      </c>
      <c r="Q647" s="22">
        <f t="shared" ref="Q647:Q710" si="163">POWER(10, -N647)</f>
        <v>1.2589254117941642E-6</v>
      </c>
      <c r="R647" s="61">
        <f t="shared" ref="R647:R710" si="164">(0.00000000000001*(0.1253*EXP(0.0831*M647)))/Q647</f>
        <v>4.4051405535745557E-9</v>
      </c>
      <c r="S647" s="22">
        <f t="shared" ref="S647:S710" si="165">POWER(R647, 2)</f>
        <v>1.9405263296747142E-17</v>
      </c>
      <c r="T647" s="62">
        <v>298</v>
      </c>
      <c r="U647" s="59">
        <f t="shared" si="155"/>
        <v>290.89999999999998</v>
      </c>
      <c r="V647" s="63">
        <f t="shared" si="156"/>
        <v>0.41164310713569091</v>
      </c>
      <c r="W647" s="64">
        <f t="shared" si="157"/>
        <v>2.5801390223778875</v>
      </c>
      <c r="X647" s="65">
        <f t="shared" si="158"/>
        <v>-4.8220854912458896E-8</v>
      </c>
      <c r="Y647" s="66">
        <f t="shared" si="159"/>
        <v>-4.8145136695944817E-8</v>
      </c>
      <c r="Z647" s="66">
        <f t="shared" si="160"/>
        <v>-4.8145255591562117E-8</v>
      </c>
      <c r="AA647" s="67">
        <f t="shared" si="161"/>
        <v>-4.8069655897276532E-8</v>
      </c>
      <c r="AB647" s="68">
        <f t="shared" si="151"/>
        <v>1.5354632976966214E-4</v>
      </c>
      <c r="AC647" s="69"/>
      <c r="AD647" s="70">
        <f t="shared" ref="AD647:AD710" si="166">AB647*10000</f>
        <v>1.5354632976966214</v>
      </c>
      <c r="AE647" s="70"/>
      <c r="AF647" s="74"/>
      <c r="AG647" s="71">
        <v>6410</v>
      </c>
    </row>
    <row r="648" spans="5:33">
      <c r="E648" s="73">
        <v>0.58766203703703701</v>
      </c>
      <c r="G648" s="58">
        <v>17.88</v>
      </c>
      <c r="H648" s="58">
        <v>5.94</v>
      </c>
      <c r="I648" s="58">
        <v>8.1199999999999992</v>
      </c>
      <c r="J648" s="58">
        <v>17.93</v>
      </c>
      <c r="K648" s="58">
        <v>5.86</v>
      </c>
      <c r="L648" s="58">
        <v>9.41</v>
      </c>
      <c r="M648" s="59">
        <f t="shared" si="152"/>
        <v>17.905000000000001</v>
      </c>
      <c r="N648" s="59">
        <f t="shared" si="153"/>
        <v>5.9</v>
      </c>
      <c r="O648" s="59">
        <f t="shared" si="154"/>
        <v>8.7650000000000006</v>
      </c>
      <c r="P648" s="60">
        <f t="shared" si="162"/>
        <v>0.18761920166035986</v>
      </c>
      <c r="Q648" s="22">
        <f t="shared" si="163"/>
        <v>1.2589254117941642E-6</v>
      </c>
      <c r="R648" s="61">
        <f t="shared" si="164"/>
        <v>4.4069712697795189E-9</v>
      </c>
      <c r="S648" s="22">
        <f t="shared" si="165"/>
        <v>1.9421395772662104E-17</v>
      </c>
      <c r="T648" s="62">
        <v>298</v>
      </c>
      <c r="U648" s="59">
        <f t="shared" si="155"/>
        <v>290.90499999999997</v>
      </c>
      <c r="V648" s="63">
        <f t="shared" si="156"/>
        <v>0.41134614739077024</v>
      </c>
      <c r="W648" s="64">
        <f t="shared" si="157"/>
        <v>2.578375390639049</v>
      </c>
      <c r="X648" s="65">
        <f t="shared" si="158"/>
        <v>-4.7982638223011954E-8</v>
      </c>
      <c r="Y648" s="66">
        <f t="shared" si="159"/>
        <v>-4.7907430454685895E-8</v>
      </c>
      <c r="Z648" s="66">
        <f t="shared" si="160"/>
        <v>-4.7907548334998979E-8</v>
      </c>
      <c r="AA648" s="67">
        <f t="shared" si="161"/>
        <v>-4.7832458077455877E-8</v>
      </c>
      <c r="AB648" s="68">
        <f t="shared" ref="AB648:AB711" si="167">AB647+10*(0.166666666666666*(X647+2*Y647+2*Z647+AA647))</f>
        <v>1.5306487761068756E-4</v>
      </c>
      <c r="AC648" s="69"/>
      <c r="AD648" s="70">
        <f t="shared" si="166"/>
        <v>1.5306487761068757</v>
      </c>
      <c r="AE648" s="70"/>
      <c r="AF648" s="74"/>
      <c r="AG648" s="71">
        <v>6420</v>
      </c>
    </row>
    <row r="649" spans="5:33">
      <c r="E649" s="73">
        <v>0.58777777777777773</v>
      </c>
      <c r="G649" s="58">
        <v>17.88</v>
      </c>
      <c r="H649" s="58">
        <v>5.94</v>
      </c>
      <c r="I649" s="58">
        <v>8.1300000000000008</v>
      </c>
      <c r="J649" s="58">
        <v>17.93</v>
      </c>
      <c r="K649" s="58">
        <v>5.86</v>
      </c>
      <c r="L649" s="58">
        <v>9.41</v>
      </c>
      <c r="M649" s="59">
        <f t="shared" si="152"/>
        <v>17.905000000000001</v>
      </c>
      <c r="N649" s="59">
        <f t="shared" si="153"/>
        <v>5.9</v>
      </c>
      <c r="O649" s="59">
        <f t="shared" si="154"/>
        <v>8.77</v>
      </c>
      <c r="P649" s="60">
        <f t="shared" si="162"/>
        <v>0.18772622915702863</v>
      </c>
      <c r="Q649" s="22">
        <f t="shared" si="163"/>
        <v>1.2589254117941642E-6</v>
      </c>
      <c r="R649" s="61">
        <f t="shared" si="164"/>
        <v>4.4069712697795189E-9</v>
      </c>
      <c r="S649" s="22">
        <f t="shared" si="165"/>
        <v>1.9421395772662104E-17</v>
      </c>
      <c r="T649" s="62">
        <v>298</v>
      </c>
      <c r="U649" s="59">
        <f t="shared" si="155"/>
        <v>290.90499999999997</v>
      </c>
      <c r="V649" s="63">
        <f t="shared" si="156"/>
        <v>0.41134614739077024</v>
      </c>
      <c r="W649" s="64">
        <f t="shared" si="157"/>
        <v>2.578375390639049</v>
      </c>
      <c r="X649" s="65">
        <f t="shared" si="158"/>
        <v>-4.7859744257985282E-8</v>
      </c>
      <c r="Y649" s="66">
        <f t="shared" si="159"/>
        <v>-4.7784686320660925E-8</v>
      </c>
      <c r="Z649" s="66">
        <f t="shared" si="160"/>
        <v>-4.7784804033240515E-8</v>
      </c>
      <c r="AA649" s="67">
        <f t="shared" si="161"/>
        <v>-4.7709863439280942E-8</v>
      </c>
      <c r="AB649" s="68">
        <f t="shared" si="167"/>
        <v>1.5258580252088783E-4</v>
      </c>
      <c r="AC649" s="69"/>
      <c r="AD649" s="70">
        <f t="shared" si="166"/>
        <v>1.5258580252088783</v>
      </c>
      <c r="AE649" s="70"/>
      <c r="AF649" s="74"/>
      <c r="AG649" s="71">
        <v>6430</v>
      </c>
    </row>
    <row r="650" spans="5:33">
      <c r="E650" s="73">
        <v>0.58789351851851845</v>
      </c>
      <c r="G650" s="58">
        <v>17.89</v>
      </c>
      <c r="H650" s="58">
        <v>5.94</v>
      </c>
      <c r="I650" s="58">
        <v>8.15</v>
      </c>
      <c r="J650" s="58">
        <v>17.93</v>
      </c>
      <c r="K650" s="58">
        <v>5.86</v>
      </c>
      <c r="L650" s="58">
        <v>9.42</v>
      </c>
      <c r="M650" s="59">
        <f t="shared" si="152"/>
        <v>17.91</v>
      </c>
      <c r="N650" s="59">
        <f t="shared" si="153"/>
        <v>5.9</v>
      </c>
      <c r="O650" s="59">
        <f t="shared" si="154"/>
        <v>8.7850000000000001</v>
      </c>
      <c r="P650" s="60">
        <f t="shared" si="162"/>
        <v>0.18806427588849534</v>
      </c>
      <c r="Q650" s="22">
        <f t="shared" si="163"/>
        <v>1.2589254117941642E-6</v>
      </c>
      <c r="R650" s="61">
        <f t="shared" si="164"/>
        <v>4.4088027468051166E-9</v>
      </c>
      <c r="S650" s="22">
        <f t="shared" si="165"/>
        <v>1.9437541660236341E-17</v>
      </c>
      <c r="T650" s="62">
        <v>298</v>
      </c>
      <c r="U650" s="59">
        <f t="shared" si="155"/>
        <v>290.91000000000003</v>
      </c>
      <c r="V650" s="63">
        <f t="shared" si="156"/>
        <v>0.41104919785380567</v>
      </c>
      <c r="W650" s="64">
        <f t="shared" si="157"/>
        <v>2.5766130249779331</v>
      </c>
      <c r="X650" s="65">
        <f t="shared" si="158"/>
        <v>-4.7868230364138461E-8</v>
      </c>
      <c r="Y650" s="66">
        <f t="shared" si="159"/>
        <v>-4.7792909928724706E-8</v>
      </c>
      <c r="Z650" s="66">
        <f t="shared" si="160"/>
        <v>-4.7793028445075691E-8</v>
      </c>
      <c r="AA650" s="67">
        <f t="shared" si="161"/>
        <v>-4.7717826153043073E-8</v>
      </c>
      <c r="AB650" s="68">
        <f t="shared" si="167"/>
        <v>1.5210795487354605E-4</v>
      </c>
      <c r="AC650" s="69"/>
      <c r="AD650" s="70">
        <f t="shared" si="166"/>
        <v>1.5210795487354605</v>
      </c>
      <c r="AE650" s="70"/>
      <c r="AF650" s="74"/>
      <c r="AG650" s="71">
        <v>6440</v>
      </c>
    </row>
    <row r="651" spans="5:33">
      <c r="E651" s="73">
        <v>0.58800925925925929</v>
      </c>
      <c r="G651" s="58">
        <v>17.89</v>
      </c>
      <c r="H651" s="58">
        <v>5.94</v>
      </c>
      <c r="I651" s="58">
        <v>8.15</v>
      </c>
      <c r="J651" s="58">
        <v>17.93</v>
      </c>
      <c r="K651" s="58">
        <v>5.86</v>
      </c>
      <c r="L651" s="58">
        <v>9.44</v>
      </c>
      <c r="M651" s="59">
        <f t="shared" si="152"/>
        <v>17.91</v>
      </c>
      <c r="N651" s="59">
        <f t="shared" si="153"/>
        <v>5.9</v>
      </c>
      <c r="O651" s="59">
        <f t="shared" si="154"/>
        <v>8.7949999999999999</v>
      </c>
      <c r="P651" s="60">
        <f t="shared" si="162"/>
        <v>0.18827835019229558</v>
      </c>
      <c r="Q651" s="22">
        <f t="shared" si="163"/>
        <v>1.2589254117941642E-6</v>
      </c>
      <c r="R651" s="61">
        <f t="shared" si="164"/>
        <v>4.4088027468051166E-9</v>
      </c>
      <c r="S651" s="22">
        <f t="shared" si="165"/>
        <v>1.9437541660236341E-17</v>
      </c>
      <c r="T651" s="62">
        <v>298</v>
      </c>
      <c r="U651" s="59">
        <f t="shared" si="155"/>
        <v>290.91000000000003</v>
      </c>
      <c r="V651" s="63">
        <f t="shared" si="156"/>
        <v>0.41104919785380567</v>
      </c>
      <c r="W651" s="64">
        <f t="shared" si="157"/>
        <v>2.5766130249779331</v>
      </c>
      <c r="X651" s="65">
        <f t="shared" si="158"/>
        <v>-4.7772143666608731E-8</v>
      </c>
      <c r="Y651" s="66">
        <f t="shared" si="159"/>
        <v>-4.7696888857716743E-8</v>
      </c>
      <c r="Z651" s="66">
        <f t="shared" si="160"/>
        <v>-4.7697007405594791E-8</v>
      </c>
      <c r="AA651" s="67">
        <f t="shared" si="161"/>
        <v>-4.7621870771087132E-8</v>
      </c>
      <c r="AB651" s="68">
        <f t="shared" si="167"/>
        <v>1.5163002498477142E-4</v>
      </c>
      <c r="AC651" s="69"/>
      <c r="AD651" s="70">
        <f t="shared" si="166"/>
        <v>1.5163002498477143</v>
      </c>
      <c r="AE651" s="70"/>
      <c r="AF651" s="74"/>
      <c r="AG651" s="71">
        <v>6450</v>
      </c>
    </row>
    <row r="652" spans="5:33">
      <c r="E652" s="73">
        <v>0.58812500000000001</v>
      </c>
      <c r="G652" s="58">
        <v>17.89</v>
      </c>
      <c r="H652" s="58">
        <v>5.94</v>
      </c>
      <c r="I652" s="58">
        <v>8.19</v>
      </c>
      <c r="J652" s="58">
        <v>17.940000000000001</v>
      </c>
      <c r="K652" s="58">
        <v>5.86</v>
      </c>
      <c r="L652" s="58">
        <v>9.42</v>
      </c>
      <c r="M652" s="59">
        <f t="shared" si="152"/>
        <v>17.914999999999999</v>
      </c>
      <c r="N652" s="59">
        <f t="shared" si="153"/>
        <v>5.9</v>
      </c>
      <c r="O652" s="59">
        <f t="shared" si="154"/>
        <v>8.8049999999999997</v>
      </c>
      <c r="P652" s="60">
        <f t="shared" si="162"/>
        <v>0.188509430426504</v>
      </c>
      <c r="Q652" s="22">
        <f t="shared" si="163"/>
        <v>1.2589254117941642E-6</v>
      </c>
      <c r="R652" s="61">
        <f t="shared" si="164"/>
        <v>4.4106349849675326E-9</v>
      </c>
      <c r="S652" s="22">
        <f t="shared" si="165"/>
        <v>1.9453700970619545E-17</v>
      </c>
      <c r="T652" s="62">
        <v>298</v>
      </c>
      <c r="U652" s="59">
        <f t="shared" si="155"/>
        <v>290.91500000000002</v>
      </c>
      <c r="V652" s="63">
        <f t="shared" si="156"/>
        <v>0.41075225852427838</v>
      </c>
      <c r="W652" s="64">
        <f t="shared" si="157"/>
        <v>2.5748519244432577</v>
      </c>
      <c r="X652" s="65">
        <f t="shared" si="158"/>
        <v>-4.7752596233867624E-8</v>
      </c>
      <c r="Y652" s="66">
        <f t="shared" si="159"/>
        <v>-4.7677165722640091E-8</v>
      </c>
      <c r="Z652" s="66">
        <f t="shared" si="160"/>
        <v>-4.7677284873481573E-8</v>
      </c>
      <c r="AA652" s="67">
        <f t="shared" si="161"/>
        <v>-4.7601973136671618E-8</v>
      </c>
      <c r="AB652" s="68">
        <f t="shared" si="167"/>
        <v>1.5115305530649756E-4</v>
      </c>
      <c r="AC652" s="69"/>
      <c r="AD652" s="70">
        <f t="shared" si="166"/>
        <v>1.5115305530649756</v>
      </c>
      <c r="AE652" s="70"/>
      <c r="AF652" s="74"/>
      <c r="AG652" s="71">
        <v>6460</v>
      </c>
    </row>
    <row r="653" spans="5:33">
      <c r="E653" s="73">
        <v>0.58824074074074073</v>
      </c>
      <c r="G653" s="58">
        <v>17.89</v>
      </c>
      <c r="H653" s="58">
        <v>5.94</v>
      </c>
      <c r="I653" s="58">
        <v>8.1300000000000008</v>
      </c>
      <c r="J653" s="58">
        <v>17.940000000000001</v>
      </c>
      <c r="K653" s="58">
        <v>5.86</v>
      </c>
      <c r="L653" s="58">
        <v>9.43</v>
      </c>
      <c r="M653" s="59">
        <f t="shared" si="152"/>
        <v>17.914999999999999</v>
      </c>
      <c r="N653" s="59">
        <f t="shared" si="153"/>
        <v>5.9</v>
      </c>
      <c r="O653" s="59">
        <f t="shared" si="154"/>
        <v>8.7800000000000011</v>
      </c>
      <c r="P653" s="60">
        <f t="shared" si="162"/>
        <v>0.18797419638213578</v>
      </c>
      <c r="Q653" s="22">
        <f t="shared" si="163"/>
        <v>1.2589254117941642E-6</v>
      </c>
      <c r="R653" s="61">
        <f t="shared" si="164"/>
        <v>4.4106349849675326E-9</v>
      </c>
      <c r="S653" s="22">
        <f t="shared" si="165"/>
        <v>1.9453700970619545E-17</v>
      </c>
      <c r="T653" s="62">
        <v>298</v>
      </c>
      <c r="U653" s="59">
        <f t="shared" si="155"/>
        <v>290.91500000000002</v>
      </c>
      <c r="V653" s="63">
        <f t="shared" si="156"/>
        <v>0.41075225852427838</v>
      </c>
      <c r="W653" s="64">
        <f t="shared" si="157"/>
        <v>2.5748519244432577</v>
      </c>
      <c r="X653" s="65">
        <f t="shared" si="158"/>
        <v>-4.7466817176988569E-8</v>
      </c>
      <c r="Y653" s="66">
        <f t="shared" si="159"/>
        <v>-4.7392050973236596E-8</v>
      </c>
      <c r="Z653" s="66">
        <f t="shared" si="160"/>
        <v>-4.7392168739405803E-8</v>
      </c>
      <c r="AA653" s="67">
        <f t="shared" si="161"/>
        <v>-4.7317519930829992E-8</v>
      </c>
      <c r="AB653" s="68">
        <f t="shared" si="167"/>
        <v>1.5067628285555959E-4</v>
      </c>
      <c r="AC653" s="69"/>
      <c r="AD653" s="70">
        <f t="shared" si="166"/>
        <v>1.5067628285555958</v>
      </c>
      <c r="AE653" s="70"/>
      <c r="AF653" s="74"/>
      <c r="AG653" s="71">
        <v>6470</v>
      </c>
    </row>
    <row r="654" spans="5:33">
      <c r="E654" s="73">
        <v>0.58835648148148145</v>
      </c>
      <c r="G654" s="58">
        <v>17.899999999999999</v>
      </c>
      <c r="H654" s="58">
        <v>5.94</v>
      </c>
      <c r="I654" s="58">
        <v>8.15</v>
      </c>
      <c r="J654" s="58">
        <v>17.940000000000001</v>
      </c>
      <c r="K654" s="58">
        <v>5.86</v>
      </c>
      <c r="L654" s="58">
        <v>9.43</v>
      </c>
      <c r="M654" s="59">
        <f t="shared" si="152"/>
        <v>17.920000000000002</v>
      </c>
      <c r="N654" s="59">
        <f t="shared" si="153"/>
        <v>5.9</v>
      </c>
      <c r="O654" s="59">
        <f t="shared" si="154"/>
        <v>8.7899999999999991</v>
      </c>
      <c r="P654" s="60">
        <f t="shared" si="162"/>
        <v>0.1882052700229955</v>
      </c>
      <c r="Q654" s="22">
        <f t="shared" si="163"/>
        <v>1.2589254117941642E-6</v>
      </c>
      <c r="R654" s="61">
        <f t="shared" si="164"/>
        <v>4.4124679845830867E-9</v>
      </c>
      <c r="S654" s="22">
        <f t="shared" si="165"/>
        <v>1.9469873714970727E-17</v>
      </c>
      <c r="T654" s="62">
        <v>298</v>
      </c>
      <c r="U654" s="59">
        <f t="shared" si="155"/>
        <v>290.92</v>
      </c>
      <c r="V654" s="63">
        <f t="shared" si="156"/>
        <v>0.41045532940165652</v>
      </c>
      <c r="W654" s="64">
        <f t="shared" si="157"/>
        <v>2.5730920880844086</v>
      </c>
      <c r="X654" s="65">
        <f t="shared" si="158"/>
        <v>-4.744750126159066E-8</v>
      </c>
      <c r="Y654" s="66">
        <f t="shared" si="159"/>
        <v>-4.7372560183681929E-8</v>
      </c>
      <c r="Z654" s="66">
        <f t="shared" si="160"/>
        <v>-4.7372678549560191E-8</v>
      </c>
      <c r="AA654" s="67">
        <f t="shared" si="161"/>
        <v>-4.7297855463623141E-8</v>
      </c>
      <c r="AB654" s="68">
        <f t="shared" si="167"/>
        <v>1.5020236156133775E-4</v>
      </c>
      <c r="AC654" s="69"/>
      <c r="AD654" s="70">
        <f t="shared" si="166"/>
        <v>1.5020236156133775</v>
      </c>
      <c r="AE654" s="70"/>
      <c r="AF654" s="74"/>
      <c r="AG654" s="71">
        <v>6480</v>
      </c>
    </row>
    <row r="655" spans="5:33">
      <c r="E655" s="73">
        <v>0.58847222222222217</v>
      </c>
      <c r="G655" s="58">
        <v>17.91</v>
      </c>
      <c r="H655" s="58">
        <v>5.94</v>
      </c>
      <c r="I655" s="58">
        <v>8.18</v>
      </c>
      <c r="J655" s="58">
        <v>17.940000000000001</v>
      </c>
      <c r="K655" s="58">
        <v>5.86</v>
      </c>
      <c r="L655" s="58">
        <v>9.44</v>
      </c>
      <c r="M655" s="59">
        <f t="shared" si="152"/>
        <v>17.925000000000001</v>
      </c>
      <c r="N655" s="59">
        <f t="shared" si="153"/>
        <v>5.9</v>
      </c>
      <c r="O655" s="59">
        <f t="shared" si="154"/>
        <v>8.8099999999999987</v>
      </c>
      <c r="P655" s="60">
        <f t="shared" si="162"/>
        <v>0.18865051762275917</v>
      </c>
      <c r="Q655" s="22">
        <f t="shared" si="163"/>
        <v>1.2589254117941642E-6</v>
      </c>
      <c r="R655" s="61">
        <f t="shared" si="164"/>
        <v>4.4143017459682258E-9</v>
      </c>
      <c r="S655" s="22">
        <f t="shared" si="165"/>
        <v>1.9486059904458126E-17</v>
      </c>
      <c r="T655" s="62">
        <v>298</v>
      </c>
      <c r="U655" s="59">
        <f t="shared" si="155"/>
        <v>290.92500000000001</v>
      </c>
      <c r="V655" s="63">
        <f t="shared" si="156"/>
        <v>0.41015841048541707</v>
      </c>
      <c r="W655" s="64">
        <f t="shared" si="157"/>
        <v>2.5713335149515699</v>
      </c>
      <c r="X655" s="65">
        <f t="shared" si="158"/>
        <v>-4.7481615801731026E-8</v>
      </c>
      <c r="Y655" s="66">
        <f t="shared" si="159"/>
        <v>-4.7406329473348749E-8</v>
      </c>
      <c r="Z655" s="66">
        <f t="shared" si="160"/>
        <v>-4.7406448846523938E-8</v>
      </c>
      <c r="AA655" s="67">
        <f t="shared" si="161"/>
        <v>-4.7331281512763236E-8</v>
      </c>
      <c r="AB655" s="68">
        <f t="shared" si="167"/>
        <v>1.4972863517101825E-4</v>
      </c>
      <c r="AC655" s="69"/>
      <c r="AD655" s="70">
        <f t="shared" si="166"/>
        <v>1.4972863517101824</v>
      </c>
      <c r="AE655" s="70"/>
      <c r="AF655" s="74"/>
      <c r="AG655" s="71">
        <v>6490</v>
      </c>
    </row>
    <row r="656" spans="5:33">
      <c r="E656" s="73">
        <v>0.58858796296296301</v>
      </c>
      <c r="G656" s="58">
        <v>17.91</v>
      </c>
      <c r="H656" s="58">
        <v>5.94</v>
      </c>
      <c r="I656" s="58">
        <v>8.1999999999999993</v>
      </c>
      <c r="J656" s="58">
        <v>17.95</v>
      </c>
      <c r="K656" s="58">
        <v>5.86</v>
      </c>
      <c r="L656" s="58">
        <v>9.41</v>
      </c>
      <c r="M656" s="59">
        <f t="shared" si="152"/>
        <v>17.93</v>
      </c>
      <c r="N656" s="59">
        <f t="shared" si="153"/>
        <v>5.9</v>
      </c>
      <c r="O656" s="59">
        <f t="shared" si="154"/>
        <v>8.8049999999999997</v>
      </c>
      <c r="P656" s="60">
        <f t="shared" si="162"/>
        <v>0.18856046663416956</v>
      </c>
      <c r="Q656" s="22">
        <f t="shared" si="163"/>
        <v>1.2589254117941642E-6</v>
      </c>
      <c r="R656" s="61">
        <f t="shared" si="164"/>
        <v>4.4161362694395336E-9</v>
      </c>
      <c r="S656" s="22">
        <f t="shared" si="165"/>
        <v>1.9502259550259319E-17</v>
      </c>
      <c r="T656" s="62">
        <v>298</v>
      </c>
      <c r="U656" s="59">
        <f t="shared" si="155"/>
        <v>290.93</v>
      </c>
      <c r="V656" s="63">
        <f t="shared" si="156"/>
        <v>0.40986150177503022</v>
      </c>
      <c r="W656" s="64">
        <f t="shared" si="157"/>
        <v>2.5695762040956303</v>
      </c>
      <c r="X656" s="65">
        <f t="shared" si="158"/>
        <v>-4.7380399144979214E-8</v>
      </c>
      <c r="Y656" s="66">
        <f t="shared" si="159"/>
        <v>-4.7305195343618991E-8</v>
      </c>
      <c r="Z656" s="66">
        <f t="shared" si="160"/>
        <v>-4.7305314709682617E-8</v>
      </c>
      <c r="AA656" s="67">
        <f t="shared" si="161"/>
        <v>-4.7230229895462165E-8</v>
      </c>
      <c r="AB656" s="68">
        <f t="shared" si="167"/>
        <v>1.4925457108109453E-4</v>
      </c>
      <c r="AC656" s="69"/>
      <c r="AD656" s="70">
        <f t="shared" si="166"/>
        <v>1.4925457108109452</v>
      </c>
      <c r="AE656" s="70"/>
      <c r="AF656" s="74"/>
      <c r="AG656" s="71">
        <v>6500</v>
      </c>
    </row>
    <row r="657" spans="5:33">
      <c r="E657" s="73">
        <v>0.58870370370370373</v>
      </c>
      <c r="G657" s="58">
        <v>17.91</v>
      </c>
      <c r="H657" s="58">
        <v>5.94</v>
      </c>
      <c r="I657" s="58">
        <v>8.16</v>
      </c>
      <c r="J657" s="58">
        <v>17.95</v>
      </c>
      <c r="K657" s="58">
        <v>5.86</v>
      </c>
      <c r="L657" s="58">
        <v>9.42</v>
      </c>
      <c r="M657" s="59">
        <f t="shared" si="152"/>
        <v>17.93</v>
      </c>
      <c r="N657" s="59">
        <f t="shared" si="153"/>
        <v>5.9</v>
      </c>
      <c r="O657" s="59">
        <f t="shared" si="154"/>
        <v>8.7899999999999991</v>
      </c>
      <c r="P657" s="60">
        <f t="shared" si="162"/>
        <v>0.18823923926341285</v>
      </c>
      <c r="Q657" s="22">
        <f t="shared" si="163"/>
        <v>1.2589254117941642E-6</v>
      </c>
      <c r="R657" s="61">
        <f t="shared" si="164"/>
        <v>4.4161362694395336E-9</v>
      </c>
      <c r="S657" s="22">
        <f t="shared" si="165"/>
        <v>1.9502259550259319E-17</v>
      </c>
      <c r="T657" s="62">
        <v>298</v>
      </c>
      <c r="U657" s="59">
        <f t="shared" si="155"/>
        <v>290.93</v>
      </c>
      <c r="V657" s="63">
        <f t="shared" si="156"/>
        <v>0.40986150177503022</v>
      </c>
      <c r="W657" s="64">
        <f t="shared" si="157"/>
        <v>2.5695762040956303</v>
      </c>
      <c r="X657" s="65">
        <f t="shared" si="158"/>
        <v>-4.7149769664181891E-8</v>
      </c>
      <c r="Y657" s="66">
        <f t="shared" si="159"/>
        <v>-4.7075059417764821E-8</v>
      </c>
      <c r="Z657" s="66">
        <f t="shared" si="160"/>
        <v>-4.7075177798426263E-8</v>
      </c>
      <c r="AA657" s="67">
        <f t="shared" si="161"/>
        <v>-4.7000585557515109E-8</v>
      </c>
      <c r="AB657" s="68">
        <f t="shared" si="167"/>
        <v>1.4878151833251613E-4</v>
      </c>
      <c r="AC657" s="69"/>
      <c r="AD657" s="70">
        <f t="shared" si="166"/>
        <v>1.4878151833251614</v>
      </c>
      <c r="AE657" s="70"/>
      <c r="AF657" s="74"/>
      <c r="AG657" s="71">
        <v>6510</v>
      </c>
    </row>
    <row r="658" spans="5:33">
      <c r="E658" s="73">
        <v>0.58881944444444445</v>
      </c>
      <c r="G658" s="58">
        <v>17.91</v>
      </c>
      <c r="H658" s="58">
        <v>5.94</v>
      </c>
      <c r="I658" s="58">
        <v>8.1999999999999993</v>
      </c>
      <c r="J658" s="58">
        <v>17.96</v>
      </c>
      <c r="K658" s="58">
        <v>5.86</v>
      </c>
      <c r="L658" s="58">
        <v>9.3800000000000008</v>
      </c>
      <c r="M658" s="59">
        <f t="shared" si="152"/>
        <v>17.935000000000002</v>
      </c>
      <c r="N658" s="59">
        <f t="shared" si="153"/>
        <v>5.9</v>
      </c>
      <c r="O658" s="59">
        <f t="shared" si="154"/>
        <v>8.7899999999999991</v>
      </c>
      <c r="P658" s="60">
        <f t="shared" si="162"/>
        <v>0.1882562284823773</v>
      </c>
      <c r="Q658" s="22">
        <f t="shared" si="163"/>
        <v>1.2589254117941642E-6</v>
      </c>
      <c r="R658" s="61">
        <f t="shared" si="164"/>
        <v>4.4179715553137225E-9</v>
      </c>
      <c r="S658" s="22">
        <f t="shared" si="165"/>
        <v>1.9518472663561152E-17</v>
      </c>
      <c r="T658" s="62">
        <v>298</v>
      </c>
      <c r="U658" s="59">
        <f t="shared" si="155"/>
        <v>290.935</v>
      </c>
      <c r="V658" s="63">
        <f t="shared" si="156"/>
        <v>0.4095646032699708</v>
      </c>
      <c r="W658" s="64">
        <f t="shared" si="157"/>
        <v>2.5678201545682491</v>
      </c>
      <c r="X658" s="65">
        <f t="shared" si="158"/>
        <v>-4.7076076700325049E-8</v>
      </c>
      <c r="Y658" s="66">
        <f t="shared" si="159"/>
        <v>-4.700136341271035E-8</v>
      </c>
      <c r="Z658" s="66">
        <f t="shared" si="160"/>
        <v>-4.700148198833809E-8</v>
      </c>
      <c r="AA658" s="67">
        <f t="shared" si="161"/>
        <v>-4.6926886899974171E-8</v>
      </c>
      <c r="AB658" s="68">
        <f t="shared" si="167"/>
        <v>1.4831076694975934E-4</v>
      </c>
      <c r="AC658" s="69"/>
      <c r="AD658" s="70">
        <f t="shared" si="166"/>
        <v>1.4831076694975933</v>
      </c>
      <c r="AE658" s="70"/>
      <c r="AF658" s="74"/>
      <c r="AG658" s="71">
        <v>6520</v>
      </c>
    </row>
    <row r="659" spans="5:33">
      <c r="E659" s="73">
        <v>0.58893518518518517</v>
      </c>
      <c r="G659" s="58">
        <v>17.91</v>
      </c>
      <c r="H659" s="58">
        <v>5.94</v>
      </c>
      <c r="I659" s="58">
        <v>8.16</v>
      </c>
      <c r="J659" s="58">
        <v>17.96</v>
      </c>
      <c r="K659" s="58">
        <v>5.86</v>
      </c>
      <c r="L659" s="58">
        <v>9.41</v>
      </c>
      <c r="M659" s="59">
        <f t="shared" si="152"/>
        <v>17.935000000000002</v>
      </c>
      <c r="N659" s="59">
        <f t="shared" si="153"/>
        <v>5.9</v>
      </c>
      <c r="O659" s="59">
        <f t="shared" si="154"/>
        <v>8.7850000000000001</v>
      </c>
      <c r="P659" s="60">
        <f t="shared" si="162"/>
        <v>0.18814914302817801</v>
      </c>
      <c r="Q659" s="22">
        <f t="shared" si="163"/>
        <v>1.2589254117941642E-6</v>
      </c>
      <c r="R659" s="61">
        <f t="shared" si="164"/>
        <v>4.4179715553137225E-9</v>
      </c>
      <c r="S659" s="22">
        <f t="shared" si="165"/>
        <v>1.9518472663561152E-17</v>
      </c>
      <c r="T659" s="62">
        <v>298</v>
      </c>
      <c r="U659" s="59">
        <f t="shared" si="155"/>
        <v>290.935</v>
      </c>
      <c r="V659" s="63">
        <f t="shared" si="156"/>
        <v>0.4095646032699708</v>
      </c>
      <c r="W659" s="64">
        <f t="shared" si="157"/>
        <v>2.5678201545682491</v>
      </c>
      <c r="X659" s="65">
        <f t="shared" si="158"/>
        <v>-4.6900193688302568E-8</v>
      </c>
      <c r="Y659" s="66">
        <f t="shared" si="159"/>
        <v>-4.6825801880549258E-8</v>
      </c>
      <c r="Z659" s="66">
        <f t="shared" si="160"/>
        <v>-4.6825919878805248E-8</v>
      </c>
      <c r="AA659" s="67">
        <f t="shared" si="161"/>
        <v>-4.675164569497668E-8</v>
      </c>
      <c r="AB659" s="68">
        <f t="shared" si="167"/>
        <v>1.4784075252575535E-4</v>
      </c>
      <c r="AC659" s="69"/>
      <c r="AD659" s="70">
        <f t="shared" si="166"/>
        <v>1.4784075252575535</v>
      </c>
      <c r="AE659" s="70"/>
      <c r="AF659" s="74"/>
      <c r="AG659" s="71">
        <v>6530</v>
      </c>
    </row>
    <row r="660" spans="5:33">
      <c r="E660" s="73">
        <v>0.58905092592592589</v>
      </c>
      <c r="G660" s="58">
        <v>17.920000000000002</v>
      </c>
      <c r="H660" s="58">
        <v>5.94</v>
      </c>
      <c r="I660" s="58">
        <v>8.15</v>
      </c>
      <c r="J660" s="58">
        <v>17.96</v>
      </c>
      <c r="K660" s="58">
        <v>5.86</v>
      </c>
      <c r="L660" s="58">
        <v>9.4</v>
      </c>
      <c r="M660" s="59">
        <f t="shared" si="152"/>
        <v>17.940000000000001</v>
      </c>
      <c r="N660" s="59">
        <f t="shared" si="153"/>
        <v>5.9</v>
      </c>
      <c r="O660" s="59">
        <f t="shared" si="154"/>
        <v>8.7750000000000004</v>
      </c>
      <c r="P660" s="60">
        <f t="shared" si="162"/>
        <v>0.18795193540861307</v>
      </c>
      <c r="Q660" s="22">
        <f t="shared" si="163"/>
        <v>1.2589254117941642E-6</v>
      </c>
      <c r="R660" s="61">
        <f t="shared" si="164"/>
        <v>4.4198076039076375E-9</v>
      </c>
      <c r="S660" s="22">
        <f t="shared" si="165"/>
        <v>1.9534699255559774E-17</v>
      </c>
      <c r="T660" s="62">
        <v>298</v>
      </c>
      <c r="U660" s="59">
        <f t="shared" si="155"/>
        <v>290.94</v>
      </c>
      <c r="V660" s="63">
        <f t="shared" si="156"/>
        <v>0.40926771496971559</v>
      </c>
      <c r="W660" s="64">
        <f t="shared" si="157"/>
        <v>2.5660653654218417</v>
      </c>
      <c r="X660" s="65">
        <f t="shared" si="158"/>
        <v>-4.6773433220637796E-8</v>
      </c>
      <c r="Y660" s="66">
        <f t="shared" si="159"/>
        <v>-4.6699207902194436E-8</v>
      </c>
      <c r="Z660" s="66">
        <f t="shared" si="160"/>
        <v>-4.669932569123661E-8</v>
      </c>
      <c r="AA660" s="67">
        <f t="shared" si="161"/>
        <v>-4.662521778799374E-8</v>
      </c>
      <c r="AB660" s="68">
        <f t="shared" si="167"/>
        <v>1.4737249372091872E-4</v>
      </c>
      <c r="AC660" s="69"/>
      <c r="AD660" s="70">
        <f t="shared" si="166"/>
        <v>1.4737249372091872</v>
      </c>
      <c r="AE660" s="70"/>
      <c r="AF660" s="74"/>
      <c r="AG660" s="71">
        <v>6540</v>
      </c>
    </row>
    <row r="661" spans="5:33">
      <c r="E661" s="73">
        <v>0.58916666666666662</v>
      </c>
      <c r="G661" s="58">
        <v>17.920000000000002</v>
      </c>
      <c r="H661" s="58">
        <v>5.94</v>
      </c>
      <c r="I661" s="58">
        <v>8.17</v>
      </c>
      <c r="J661" s="58">
        <v>17.96</v>
      </c>
      <c r="K661" s="58">
        <v>5.86</v>
      </c>
      <c r="L661" s="58">
        <v>9.43</v>
      </c>
      <c r="M661" s="59">
        <f t="shared" si="152"/>
        <v>17.940000000000001</v>
      </c>
      <c r="N661" s="59">
        <f t="shared" si="153"/>
        <v>5.9</v>
      </c>
      <c r="O661" s="59">
        <f t="shared" si="154"/>
        <v>8.8000000000000007</v>
      </c>
      <c r="P661" s="60">
        <f t="shared" si="162"/>
        <v>0.18848741100806782</v>
      </c>
      <c r="Q661" s="22">
        <f t="shared" si="163"/>
        <v>1.2589254117941642E-6</v>
      </c>
      <c r="R661" s="61">
        <f t="shared" si="164"/>
        <v>4.4198076039076375E-9</v>
      </c>
      <c r="S661" s="22">
        <f t="shared" si="165"/>
        <v>1.9534699255559774E-17</v>
      </c>
      <c r="T661" s="62">
        <v>298</v>
      </c>
      <c r="U661" s="59">
        <f t="shared" si="155"/>
        <v>290.94</v>
      </c>
      <c r="V661" s="63">
        <f t="shared" si="156"/>
        <v>0.40926771496971559</v>
      </c>
      <c r="W661" s="64">
        <f t="shared" si="157"/>
        <v>2.5660653654218417</v>
      </c>
      <c r="X661" s="65">
        <f t="shared" si="158"/>
        <v>-4.6758053291474348E-8</v>
      </c>
      <c r="Y661" s="66">
        <f t="shared" si="159"/>
        <v>-4.6683640981014555E-8</v>
      </c>
      <c r="Z661" s="66">
        <f t="shared" si="160"/>
        <v>-4.6683759403223313E-8</v>
      </c>
      <c r="AA661" s="67">
        <f t="shared" si="161"/>
        <v>-4.6609465138050254E-8</v>
      </c>
      <c r="AB661" s="68">
        <f t="shared" si="167"/>
        <v>1.4690550085725957E-4</v>
      </c>
      <c r="AC661" s="69"/>
      <c r="AD661" s="70">
        <f t="shared" si="166"/>
        <v>1.4690550085725957</v>
      </c>
      <c r="AE661" s="70"/>
      <c r="AF661" s="74"/>
      <c r="AG661" s="71">
        <v>6550</v>
      </c>
    </row>
    <row r="662" spans="5:33">
      <c r="E662" s="73">
        <v>0.58928240740740745</v>
      </c>
      <c r="G662" s="58">
        <v>17.920000000000002</v>
      </c>
      <c r="H662" s="58">
        <v>5.94</v>
      </c>
      <c r="I662" s="58">
        <v>8.2100000000000009</v>
      </c>
      <c r="J662" s="58">
        <v>17.97</v>
      </c>
      <c r="K662" s="58">
        <v>5.86</v>
      </c>
      <c r="L662" s="58">
        <v>9.42</v>
      </c>
      <c r="M662" s="59">
        <f t="shared" si="152"/>
        <v>17.945</v>
      </c>
      <c r="N662" s="59">
        <f t="shared" si="153"/>
        <v>5.9</v>
      </c>
      <c r="O662" s="59">
        <f t="shared" si="154"/>
        <v>8.8150000000000013</v>
      </c>
      <c r="P662" s="60">
        <f t="shared" si="162"/>
        <v>0.18882574005860736</v>
      </c>
      <c r="Q662" s="22">
        <f t="shared" si="163"/>
        <v>1.2589254117941642E-6</v>
      </c>
      <c r="R662" s="61">
        <f t="shared" si="164"/>
        <v>4.4216444155382509E-9</v>
      </c>
      <c r="S662" s="22">
        <f t="shared" si="165"/>
        <v>1.9550939337460601E-17</v>
      </c>
      <c r="T662" s="62">
        <v>298</v>
      </c>
      <c r="U662" s="59">
        <f t="shared" si="155"/>
        <v>290.94499999999999</v>
      </c>
      <c r="V662" s="63">
        <f t="shared" si="156"/>
        <v>0.40897083687373281</v>
      </c>
      <c r="W662" s="64">
        <f t="shared" si="157"/>
        <v>2.564311835709514</v>
      </c>
      <c r="X662" s="65">
        <f t="shared" si="158"/>
        <v>-4.6763902198372413E-8</v>
      </c>
      <c r="Y662" s="66">
        <f t="shared" si="159"/>
        <v>-4.6689233989369998E-8</v>
      </c>
      <c r="Z662" s="66">
        <f t="shared" si="160"/>
        <v>-4.6689353212556551E-8</v>
      </c>
      <c r="AA662" s="67">
        <f t="shared" si="161"/>
        <v>-4.66148038460119E-8</v>
      </c>
      <c r="AB662" s="68">
        <f t="shared" si="167"/>
        <v>1.4643866365859624E-4</v>
      </c>
      <c r="AC662" s="69"/>
      <c r="AD662" s="70">
        <f t="shared" si="166"/>
        <v>1.4643866365859624</v>
      </c>
      <c r="AE662" s="70"/>
      <c r="AF662" s="74"/>
      <c r="AG662" s="71">
        <v>6560</v>
      </c>
    </row>
    <row r="663" spans="5:33">
      <c r="E663" s="73">
        <v>0.58939814814814817</v>
      </c>
      <c r="G663" s="58">
        <v>17.93</v>
      </c>
      <c r="H663" s="58">
        <v>5.94</v>
      </c>
      <c r="I663" s="58">
        <v>8.18</v>
      </c>
      <c r="J663" s="58">
        <v>17.97</v>
      </c>
      <c r="K663" s="58">
        <v>5.86</v>
      </c>
      <c r="L663" s="58">
        <v>9.43</v>
      </c>
      <c r="M663" s="59">
        <f t="shared" si="152"/>
        <v>17.95</v>
      </c>
      <c r="N663" s="59">
        <f t="shared" si="153"/>
        <v>5.9</v>
      </c>
      <c r="O663" s="59">
        <f t="shared" si="154"/>
        <v>8.8049999999999997</v>
      </c>
      <c r="P663" s="60">
        <f t="shared" si="162"/>
        <v>0.18862855791378746</v>
      </c>
      <c r="Q663" s="22">
        <f t="shared" si="163"/>
        <v>1.2589254117941642E-6</v>
      </c>
      <c r="R663" s="61">
        <f t="shared" si="164"/>
        <v>4.423481990522674E-9</v>
      </c>
      <c r="S663" s="22">
        <f t="shared" si="165"/>
        <v>1.9567192920478439E-17</v>
      </c>
      <c r="T663" s="62">
        <v>298</v>
      </c>
      <c r="U663" s="59">
        <f t="shared" si="155"/>
        <v>290.95</v>
      </c>
      <c r="V663" s="63">
        <f t="shared" si="156"/>
        <v>0.40867396898150149</v>
      </c>
      <c r="W663" s="64">
        <f t="shared" si="157"/>
        <v>2.5625595644851793</v>
      </c>
      <c r="X663" s="65">
        <f t="shared" si="158"/>
        <v>-4.6636707045437102E-8</v>
      </c>
      <c r="Y663" s="66">
        <f t="shared" si="159"/>
        <v>-4.6562206940511784E-8</v>
      </c>
      <c r="Z663" s="66">
        <f t="shared" si="160"/>
        <v>-4.6562325951179259E-8</v>
      </c>
      <c r="AA663" s="67">
        <f t="shared" si="161"/>
        <v>-4.6487944476692707E-8</v>
      </c>
      <c r="AB663" s="68">
        <f t="shared" si="167"/>
        <v>1.4597177052451586E-4</v>
      </c>
      <c r="AC663" s="69"/>
      <c r="AD663" s="70">
        <f t="shared" si="166"/>
        <v>1.4597177052451586</v>
      </c>
      <c r="AE663" s="70"/>
      <c r="AF663" s="74"/>
      <c r="AG663" s="71">
        <v>6570</v>
      </c>
    </row>
    <row r="664" spans="5:33">
      <c r="E664" s="73">
        <v>0.58951388888888889</v>
      </c>
      <c r="G664" s="58">
        <v>17.93</v>
      </c>
      <c r="H664" s="58">
        <v>5.94</v>
      </c>
      <c r="I664" s="58">
        <v>8.17</v>
      </c>
      <c r="J664" s="58">
        <v>17.97</v>
      </c>
      <c r="K664" s="58">
        <v>5.86</v>
      </c>
      <c r="L664" s="58">
        <v>9.42</v>
      </c>
      <c r="M664" s="59">
        <f t="shared" si="152"/>
        <v>17.95</v>
      </c>
      <c r="N664" s="59">
        <f t="shared" si="153"/>
        <v>5.9</v>
      </c>
      <c r="O664" s="59">
        <f t="shared" si="154"/>
        <v>8.7949999999999999</v>
      </c>
      <c r="P664" s="60">
        <f t="shared" si="162"/>
        <v>0.18841432900076782</v>
      </c>
      <c r="Q664" s="22">
        <f t="shared" si="163"/>
        <v>1.2589254117941642E-6</v>
      </c>
      <c r="R664" s="61">
        <f t="shared" si="164"/>
        <v>4.423481990522674E-9</v>
      </c>
      <c r="S664" s="22">
        <f t="shared" si="165"/>
        <v>1.9567192920478439E-17</v>
      </c>
      <c r="T664" s="62">
        <v>298</v>
      </c>
      <c r="U664" s="59">
        <f t="shared" si="155"/>
        <v>290.95</v>
      </c>
      <c r="V664" s="63">
        <f t="shared" si="156"/>
        <v>0.40867396898150149</v>
      </c>
      <c r="W664" s="64">
        <f t="shared" si="157"/>
        <v>2.5625595644851793</v>
      </c>
      <c r="X664" s="65">
        <f t="shared" si="158"/>
        <v>-4.6435147392276763E-8</v>
      </c>
      <c r="Y664" s="66">
        <f t="shared" si="159"/>
        <v>-4.6361053515558019E-8</v>
      </c>
      <c r="Z664" s="66">
        <f t="shared" si="160"/>
        <v>-4.636117174286805E-8</v>
      </c>
      <c r="AA664" s="67">
        <f t="shared" si="161"/>
        <v>-4.6287195716162395E-8</v>
      </c>
      <c r="AB664" s="68">
        <f t="shared" si="167"/>
        <v>1.4550614766234001E-4</v>
      </c>
      <c r="AC664" s="69"/>
      <c r="AD664" s="70">
        <f t="shared" si="166"/>
        <v>1.4550614766234</v>
      </c>
      <c r="AE664" s="70"/>
      <c r="AF664" s="74"/>
      <c r="AG664" s="71">
        <v>6580</v>
      </c>
    </row>
    <row r="665" spans="5:33">
      <c r="E665" s="73">
        <v>0.58962962962962961</v>
      </c>
      <c r="G665" s="58">
        <v>17.93</v>
      </c>
      <c r="H665" s="58">
        <v>5.94</v>
      </c>
      <c r="I665" s="58">
        <v>8.1999999999999993</v>
      </c>
      <c r="J665" s="58">
        <v>17.98</v>
      </c>
      <c r="K665" s="58">
        <v>5.86</v>
      </c>
      <c r="L665" s="58">
        <v>9.43</v>
      </c>
      <c r="M665" s="59">
        <f t="shared" si="152"/>
        <v>17.954999999999998</v>
      </c>
      <c r="N665" s="59">
        <f t="shared" si="153"/>
        <v>5.9</v>
      </c>
      <c r="O665" s="59">
        <f t="shared" si="154"/>
        <v>8.8149999999999995</v>
      </c>
      <c r="P665" s="60">
        <f t="shared" si="162"/>
        <v>0.18885983667317341</v>
      </c>
      <c r="Q665" s="22">
        <f t="shared" si="163"/>
        <v>1.2589254117941642E-6</v>
      </c>
      <c r="R665" s="61">
        <f t="shared" si="164"/>
        <v>4.4253203291781429E-9</v>
      </c>
      <c r="S665" s="22">
        <f t="shared" si="165"/>
        <v>1.9583460015837346E-17</v>
      </c>
      <c r="T665" s="62">
        <v>298</v>
      </c>
      <c r="U665" s="59">
        <f t="shared" si="155"/>
        <v>290.95499999999998</v>
      </c>
      <c r="V665" s="63">
        <f t="shared" si="156"/>
        <v>0.40837711129249415</v>
      </c>
      <c r="W665" s="64">
        <f t="shared" si="157"/>
        <v>2.5608085508034542</v>
      </c>
      <c r="X665" s="65">
        <f t="shared" si="158"/>
        <v>-4.6466965220797647E-8</v>
      </c>
      <c r="Y665" s="66">
        <f t="shared" si="159"/>
        <v>-4.6392532612566949E-8</v>
      </c>
      <c r="Z665" s="66">
        <f t="shared" si="160"/>
        <v>-4.6392651841639513E-8</v>
      </c>
      <c r="AA665" s="67">
        <f t="shared" si="161"/>
        <v>-4.631833808050976E-8</v>
      </c>
      <c r="AB665" s="68">
        <f t="shared" si="167"/>
        <v>1.4504253633963119E-4</v>
      </c>
      <c r="AC665" s="69"/>
      <c r="AD665" s="70">
        <f t="shared" si="166"/>
        <v>1.450425363396312</v>
      </c>
      <c r="AE665" s="70"/>
      <c r="AF665" s="74"/>
      <c r="AG665" s="71">
        <v>6590</v>
      </c>
    </row>
    <row r="666" spans="5:33">
      <c r="E666" s="73">
        <v>0.58974537037037034</v>
      </c>
      <c r="G666" s="58">
        <v>17.940000000000001</v>
      </c>
      <c r="H666" s="58">
        <v>5.93</v>
      </c>
      <c r="I666" s="58">
        <v>8.2200000000000006</v>
      </c>
      <c r="J666" s="58">
        <v>17.98</v>
      </c>
      <c r="K666" s="58">
        <v>5.86</v>
      </c>
      <c r="L666" s="58">
        <v>9.41</v>
      </c>
      <c r="M666" s="59">
        <f t="shared" si="152"/>
        <v>17.96</v>
      </c>
      <c r="N666" s="59">
        <f t="shared" si="153"/>
        <v>5.8949999999999996</v>
      </c>
      <c r="O666" s="59">
        <f t="shared" si="154"/>
        <v>8.8150000000000013</v>
      </c>
      <c r="P666" s="60">
        <f t="shared" si="162"/>
        <v>0.18887688959854018</v>
      </c>
      <c r="Q666" s="22">
        <f t="shared" si="163"/>
        <v>1.2735030810166609E-6</v>
      </c>
      <c r="R666" s="61">
        <f t="shared" si="164"/>
        <v>4.3764821568673176E-9</v>
      </c>
      <c r="S666" s="22">
        <f t="shared" si="165"/>
        <v>1.9153596069378007E-17</v>
      </c>
      <c r="T666" s="62">
        <v>298</v>
      </c>
      <c r="U666" s="59">
        <f t="shared" si="155"/>
        <v>290.95999999999998</v>
      </c>
      <c r="V666" s="63">
        <f t="shared" si="156"/>
        <v>0.40808026380618545</v>
      </c>
      <c r="W666" s="64">
        <f t="shared" si="157"/>
        <v>2.5590587937197076</v>
      </c>
      <c r="X666" s="65">
        <f t="shared" si="158"/>
        <v>-4.5336702400064271E-8</v>
      </c>
      <c r="Y666" s="66">
        <f t="shared" si="159"/>
        <v>-4.5265619389188926E-8</v>
      </c>
      <c r="Z666" s="66">
        <f t="shared" si="160"/>
        <v>-4.5265730839606966E-8</v>
      </c>
      <c r="AA666" s="67">
        <f t="shared" si="161"/>
        <v>-4.5194758929665429E-8</v>
      </c>
      <c r="AB666" s="68">
        <f t="shared" si="167"/>
        <v>1.4457861021928165E-4</v>
      </c>
      <c r="AC666" s="75">
        <f>D22</f>
        <v>1.2775268210050818E-4</v>
      </c>
      <c r="AD666" s="70">
        <f t="shared" si="166"/>
        <v>1.4457861021928164</v>
      </c>
      <c r="AE666" s="70">
        <f>AC666*10000</f>
        <v>1.2775268210050819</v>
      </c>
      <c r="AF666" s="74">
        <f>(AD666-AE666)*(AD666-AE666)</f>
        <v>2.8311185705813136E-2</v>
      </c>
      <c r="AG666" s="71">
        <v>6600</v>
      </c>
    </row>
    <row r="667" spans="5:33">
      <c r="E667" s="73">
        <v>0.58986111111111106</v>
      </c>
      <c r="G667" s="58">
        <v>17.940000000000001</v>
      </c>
      <c r="H667" s="58">
        <v>5.93</v>
      </c>
      <c r="I667" s="58">
        <v>8.19</v>
      </c>
      <c r="J667" s="58">
        <v>17.98</v>
      </c>
      <c r="K667" s="58">
        <v>5.86</v>
      </c>
      <c r="L667" s="58">
        <v>9.42</v>
      </c>
      <c r="M667" s="59">
        <f t="shared" si="152"/>
        <v>17.96</v>
      </c>
      <c r="N667" s="59">
        <f t="shared" si="153"/>
        <v>5.8949999999999996</v>
      </c>
      <c r="O667" s="59">
        <f t="shared" si="154"/>
        <v>8.8049999999999997</v>
      </c>
      <c r="P667" s="60">
        <f t="shared" si="162"/>
        <v>0.18866262199831493</v>
      </c>
      <c r="Q667" s="22">
        <f t="shared" si="163"/>
        <v>1.2735030810166609E-6</v>
      </c>
      <c r="R667" s="61">
        <f t="shared" si="164"/>
        <v>4.3764821568673176E-9</v>
      </c>
      <c r="S667" s="22">
        <f t="shared" si="165"/>
        <v>1.9153596069378007E-17</v>
      </c>
      <c r="T667" s="62">
        <v>298</v>
      </c>
      <c r="U667" s="59">
        <f t="shared" si="155"/>
        <v>290.95999999999998</v>
      </c>
      <c r="V667" s="63">
        <f t="shared" si="156"/>
        <v>0.40808026380618545</v>
      </c>
      <c r="W667" s="64">
        <f t="shared" si="157"/>
        <v>2.5590587937197076</v>
      </c>
      <c r="X667" s="65">
        <f t="shared" si="158"/>
        <v>-4.5143488758145031E-8</v>
      </c>
      <c r="Y667" s="66">
        <f t="shared" si="159"/>
        <v>-4.5072788980248149E-8</v>
      </c>
      <c r="Z667" s="66">
        <f t="shared" si="160"/>
        <v>-4.5072899704047572E-8</v>
      </c>
      <c r="AA667" s="67">
        <f t="shared" si="161"/>
        <v>-4.5002310303138283E-8</v>
      </c>
      <c r="AB667" s="68">
        <f t="shared" si="167"/>
        <v>1.4412595328296946E-4</v>
      </c>
      <c r="AC667" s="69"/>
      <c r="AD667" s="70">
        <f t="shared" si="166"/>
        <v>1.4412595328296947</v>
      </c>
      <c r="AE667" s="70"/>
      <c r="AF667" s="74"/>
      <c r="AG667" s="71">
        <v>6610</v>
      </c>
    </row>
    <row r="668" spans="5:33">
      <c r="E668" s="73">
        <v>0.58997685185185189</v>
      </c>
      <c r="G668" s="58">
        <v>17.940000000000001</v>
      </c>
      <c r="H668" s="58">
        <v>5.93</v>
      </c>
      <c r="I668" s="58">
        <v>8.1999999999999993</v>
      </c>
      <c r="J668" s="58">
        <v>17.98</v>
      </c>
      <c r="K668" s="58">
        <v>5.86</v>
      </c>
      <c r="L668" s="58">
        <v>9.42</v>
      </c>
      <c r="M668" s="59">
        <f t="shared" si="152"/>
        <v>17.96</v>
      </c>
      <c r="N668" s="59">
        <f t="shared" si="153"/>
        <v>5.8949999999999996</v>
      </c>
      <c r="O668" s="59">
        <f t="shared" si="154"/>
        <v>8.8099999999999987</v>
      </c>
      <c r="P668" s="60">
        <f t="shared" si="162"/>
        <v>0.1887697557984275</v>
      </c>
      <c r="Q668" s="22">
        <f t="shared" si="163"/>
        <v>1.2735030810166609E-6</v>
      </c>
      <c r="R668" s="61">
        <f t="shared" si="164"/>
        <v>4.3764821568673176E-9</v>
      </c>
      <c r="S668" s="22">
        <f t="shared" si="165"/>
        <v>1.9153596069378007E-17</v>
      </c>
      <c r="T668" s="62">
        <v>298</v>
      </c>
      <c r="U668" s="59">
        <f t="shared" si="155"/>
        <v>290.95999999999998</v>
      </c>
      <c r="V668" s="63">
        <f t="shared" si="156"/>
        <v>0.40808026380618545</v>
      </c>
      <c r="W668" s="64">
        <f t="shared" si="157"/>
        <v>2.5590587937197076</v>
      </c>
      <c r="X668" s="65">
        <f t="shared" si="158"/>
        <v>-4.5027865393607487E-8</v>
      </c>
      <c r="Y668" s="66">
        <f t="shared" si="159"/>
        <v>-4.4957306650206692E-8</v>
      </c>
      <c r="Z668" s="66">
        <f t="shared" si="160"/>
        <v>-4.495741721588035E-8</v>
      </c>
      <c r="AA668" s="67">
        <f t="shared" si="161"/>
        <v>-4.4886968691640002E-8</v>
      </c>
      <c r="AB668" s="68">
        <f t="shared" si="167"/>
        <v>1.4367522465558633E-4</v>
      </c>
      <c r="AC668" s="69"/>
      <c r="AD668" s="70">
        <f t="shared" si="166"/>
        <v>1.4367522465558633</v>
      </c>
      <c r="AE668" s="70"/>
      <c r="AF668" s="74"/>
      <c r="AG668" s="71">
        <v>6620</v>
      </c>
    </row>
    <row r="669" spans="5:33">
      <c r="E669" s="73">
        <v>0.59009259259259261</v>
      </c>
      <c r="G669" s="58">
        <v>17.940000000000001</v>
      </c>
      <c r="H669" s="58">
        <v>5.93</v>
      </c>
      <c r="I669" s="58">
        <v>8.1999999999999993</v>
      </c>
      <c r="J669" s="58">
        <v>17.989999999999998</v>
      </c>
      <c r="K669" s="58">
        <v>5.86</v>
      </c>
      <c r="L669" s="58">
        <v>9.41</v>
      </c>
      <c r="M669" s="59">
        <f t="shared" si="152"/>
        <v>17.965</v>
      </c>
      <c r="N669" s="59">
        <f t="shared" si="153"/>
        <v>5.8949999999999996</v>
      </c>
      <c r="O669" s="59">
        <f t="shared" si="154"/>
        <v>8.8049999999999997</v>
      </c>
      <c r="P669" s="60">
        <f t="shared" si="162"/>
        <v>0.18867965865467309</v>
      </c>
      <c r="Q669" s="22">
        <f t="shared" si="163"/>
        <v>1.2735030810166609E-6</v>
      </c>
      <c r="R669" s="61">
        <f t="shared" si="164"/>
        <v>4.3783009630343113E-9</v>
      </c>
      <c r="S669" s="22">
        <f t="shared" si="165"/>
        <v>1.9169519322907178E-17</v>
      </c>
      <c r="T669" s="62">
        <v>298</v>
      </c>
      <c r="U669" s="59">
        <f t="shared" si="155"/>
        <v>290.96499999999997</v>
      </c>
      <c r="V669" s="63">
        <f t="shared" si="156"/>
        <v>0.40778342652204586</v>
      </c>
      <c r="W669" s="64">
        <f t="shared" si="157"/>
        <v>2.5573102922900244</v>
      </c>
      <c r="X669" s="65">
        <f t="shared" si="158"/>
        <v>-4.4933544927997628E-8</v>
      </c>
      <c r="Y669" s="66">
        <f t="shared" si="159"/>
        <v>-4.4863060924337047E-8</v>
      </c>
      <c r="Z669" s="66">
        <f t="shared" si="160"/>
        <v>-4.486317148749826E-8</v>
      </c>
      <c r="AA669" s="67">
        <f t="shared" si="161"/>
        <v>-4.4792797700134023E-8</v>
      </c>
      <c r="AB669" s="68">
        <f t="shared" si="167"/>
        <v>1.4322565085255729E-4</v>
      </c>
      <c r="AC669" s="69"/>
      <c r="AD669" s="70">
        <f t="shared" si="166"/>
        <v>1.432256508525573</v>
      </c>
      <c r="AE669" s="70"/>
      <c r="AF669" s="74"/>
      <c r="AG669" s="71">
        <v>6630</v>
      </c>
    </row>
    <row r="670" spans="5:33">
      <c r="E670" s="73">
        <v>0.59020833333333333</v>
      </c>
      <c r="G670" s="58">
        <v>17.95</v>
      </c>
      <c r="H670" s="58">
        <v>5.93</v>
      </c>
      <c r="I670" s="58">
        <v>8.18</v>
      </c>
      <c r="J670" s="58">
        <v>17.989999999999998</v>
      </c>
      <c r="K670" s="58">
        <v>5.86</v>
      </c>
      <c r="L670" s="58">
        <v>9.44</v>
      </c>
      <c r="M670" s="59">
        <f t="shared" si="152"/>
        <v>17.97</v>
      </c>
      <c r="N670" s="59">
        <f t="shared" si="153"/>
        <v>5.8949999999999996</v>
      </c>
      <c r="O670" s="59">
        <f t="shared" si="154"/>
        <v>8.8099999999999987</v>
      </c>
      <c r="P670" s="60">
        <f t="shared" si="162"/>
        <v>0.1888038515389085</v>
      </c>
      <c r="Q670" s="22">
        <f t="shared" si="163"/>
        <v>1.2735030810166609E-6</v>
      </c>
      <c r="R670" s="61">
        <f t="shared" si="164"/>
        <v>4.3801205250722866E-9</v>
      </c>
      <c r="S670" s="22">
        <f t="shared" si="165"/>
        <v>1.9185455814159522E-17</v>
      </c>
      <c r="T670" s="62">
        <v>298</v>
      </c>
      <c r="U670" s="59">
        <f t="shared" si="155"/>
        <v>290.97000000000003</v>
      </c>
      <c r="V670" s="63">
        <f t="shared" si="156"/>
        <v>0.4074865994395499</v>
      </c>
      <c r="W670" s="64">
        <f t="shared" si="157"/>
        <v>2.5555630455712546</v>
      </c>
      <c r="X670" s="65">
        <f t="shared" si="158"/>
        <v>-4.4890214780921022E-8</v>
      </c>
      <c r="Y670" s="66">
        <f t="shared" si="159"/>
        <v>-4.4819645602840472E-8</v>
      </c>
      <c r="Z670" s="66">
        <f t="shared" si="160"/>
        <v>-4.4819756540355903E-8</v>
      </c>
      <c r="AA670" s="67">
        <f t="shared" si="161"/>
        <v>-4.474929795099454E-8</v>
      </c>
      <c r="AB670" s="68">
        <f t="shared" si="167"/>
        <v>1.4277701950680429E-4</v>
      </c>
      <c r="AC670" s="69"/>
      <c r="AD670" s="70">
        <f t="shared" si="166"/>
        <v>1.4277701950680428</v>
      </c>
      <c r="AE670" s="70"/>
      <c r="AF670" s="74"/>
      <c r="AG670" s="71">
        <v>6640</v>
      </c>
    </row>
    <row r="671" spans="5:33">
      <c r="E671" s="73">
        <v>0.59032407407407406</v>
      </c>
      <c r="G671" s="58">
        <v>17.95</v>
      </c>
      <c r="H671" s="58">
        <v>5.93</v>
      </c>
      <c r="I671" s="58">
        <v>8.18</v>
      </c>
      <c r="J671" s="58">
        <v>17.989999999999998</v>
      </c>
      <c r="K671" s="58">
        <v>5.85</v>
      </c>
      <c r="L671" s="58">
        <v>9.39</v>
      </c>
      <c r="M671" s="59">
        <f t="shared" si="152"/>
        <v>17.97</v>
      </c>
      <c r="N671" s="59">
        <f t="shared" si="153"/>
        <v>5.89</v>
      </c>
      <c r="O671" s="59">
        <f t="shared" si="154"/>
        <v>8.7850000000000001</v>
      </c>
      <c r="P671" s="60">
        <f t="shared" si="162"/>
        <v>0.18826808578539289</v>
      </c>
      <c r="Q671" s="22">
        <f t="shared" si="163"/>
        <v>1.2882495516931333E-6</v>
      </c>
      <c r="R671" s="61">
        <f t="shared" si="164"/>
        <v>4.3299817000305847E-9</v>
      </c>
      <c r="S671" s="22">
        <f t="shared" si="165"/>
        <v>1.8748741522599753E-17</v>
      </c>
      <c r="T671" s="62">
        <v>298</v>
      </c>
      <c r="U671" s="59">
        <f t="shared" si="155"/>
        <v>290.97000000000003</v>
      </c>
      <c r="V671" s="63">
        <f t="shared" si="156"/>
        <v>0.4074865994395499</v>
      </c>
      <c r="W671" s="64">
        <f t="shared" si="157"/>
        <v>2.5555630455712546</v>
      </c>
      <c r="X671" s="65">
        <f t="shared" si="158"/>
        <v>-4.3606585813448486E-8</v>
      </c>
      <c r="Y671" s="66">
        <f t="shared" si="159"/>
        <v>-4.3539785066578675E-8</v>
      </c>
      <c r="Z671" s="66">
        <f t="shared" si="160"/>
        <v>-4.3539887398364093E-8</v>
      </c>
      <c r="AA671" s="67">
        <f t="shared" si="161"/>
        <v>-4.3473188669756431E-8</v>
      </c>
      <c r="AB671" s="68">
        <f t="shared" si="167"/>
        <v>1.4232882231177376E-4</v>
      </c>
      <c r="AC671" s="69"/>
      <c r="AD671" s="70">
        <f t="shared" si="166"/>
        <v>1.4232882231177377</v>
      </c>
      <c r="AE671" s="70"/>
      <c r="AF671" s="74"/>
      <c r="AG671" s="71">
        <v>6650</v>
      </c>
    </row>
    <row r="672" spans="5:33">
      <c r="E672" s="73">
        <v>0.59043981481481478</v>
      </c>
      <c r="G672" s="58">
        <v>17.96</v>
      </c>
      <c r="H672" s="58">
        <v>5.93</v>
      </c>
      <c r="I672" s="58">
        <v>8.17</v>
      </c>
      <c r="J672" s="58">
        <v>17.989999999999998</v>
      </c>
      <c r="K672" s="58">
        <v>5.85</v>
      </c>
      <c r="L672" s="58">
        <v>9.41</v>
      </c>
      <c r="M672" s="59">
        <f t="shared" si="152"/>
        <v>17.975000000000001</v>
      </c>
      <c r="N672" s="59">
        <f t="shared" si="153"/>
        <v>5.89</v>
      </c>
      <c r="O672" s="59">
        <f t="shared" si="154"/>
        <v>8.7899999999999991</v>
      </c>
      <c r="P672" s="60">
        <f t="shared" si="162"/>
        <v>0.18839225271388577</v>
      </c>
      <c r="Q672" s="22">
        <f t="shared" si="163"/>
        <v>1.2882495516931333E-6</v>
      </c>
      <c r="R672" s="61">
        <f t="shared" si="164"/>
        <v>4.3317811812432826E-9</v>
      </c>
      <c r="S672" s="22">
        <f t="shared" si="165"/>
        <v>1.8764328202173448E-17</v>
      </c>
      <c r="T672" s="62">
        <v>298</v>
      </c>
      <c r="U672" s="59">
        <f t="shared" si="155"/>
        <v>290.97500000000002</v>
      </c>
      <c r="V672" s="63">
        <f t="shared" si="156"/>
        <v>0.40718978255817673</v>
      </c>
      <c r="W672" s="64">
        <f t="shared" si="157"/>
        <v>2.5538170526210124</v>
      </c>
      <c r="X672" s="65">
        <f t="shared" si="158"/>
        <v>-4.3567791430931506E-8</v>
      </c>
      <c r="Y672" s="66">
        <f t="shared" si="159"/>
        <v>-4.3500904876233954E-8</v>
      </c>
      <c r="Z672" s="66">
        <f t="shared" si="160"/>
        <v>-4.3501007562439802E-8</v>
      </c>
      <c r="AA672" s="67">
        <f t="shared" si="161"/>
        <v>-4.3434223378654332E-8</v>
      </c>
      <c r="AB672" s="68">
        <f t="shared" si="167"/>
        <v>1.4189342377941863E-4</v>
      </c>
      <c r="AC672" s="69"/>
      <c r="AD672" s="70">
        <f t="shared" si="166"/>
        <v>1.4189342377941863</v>
      </c>
      <c r="AE672" s="70"/>
      <c r="AF672" s="74"/>
      <c r="AG672" s="71">
        <v>6660</v>
      </c>
    </row>
    <row r="673" spans="5:33">
      <c r="E673" s="73">
        <v>0.5905555555555555</v>
      </c>
      <c r="G673" s="58">
        <v>17.96</v>
      </c>
      <c r="H673" s="58">
        <v>5.93</v>
      </c>
      <c r="I673" s="58">
        <v>8.15</v>
      </c>
      <c r="J673" s="58">
        <v>18</v>
      </c>
      <c r="K673" s="58">
        <v>5.85</v>
      </c>
      <c r="L673" s="58">
        <v>9.42</v>
      </c>
      <c r="M673" s="59">
        <f t="shared" si="152"/>
        <v>17.98</v>
      </c>
      <c r="N673" s="59">
        <f t="shared" si="153"/>
        <v>5.89</v>
      </c>
      <c r="O673" s="59">
        <f t="shared" si="154"/>
        <v>8.7850000000000001</v>
      </c>
      <c r="P673" s="60">
        <f t="shared" si="162"/>
        <v>0.18830209705698736</v>
      </c>
      <c r="Q673" s="22">
        <f t="shared" si="163"/>
        <v>1.2882495516931333E-6</v>
      </c>
      <c r="R673" s="61">
        <f t="shared" si="164"/>
        <v>4.3335814102957747E-9</v>
      </c>
      <c r="S673" s="22">
        <f t="shared" si="165"/>
        <v>1.8779927839661117E-17</v>
      </c>
      <c r="T673" s="62">
        <v>298</v>
      </c>
      <c r="U673" s="59">
        <f t="shared" si="155"/>
        <v>290.98</v>
      </c>
      <c r="V673" s="63">
        <f t="shared" si="156"/>
        <v>0.4068929758773967</v>
      </c>
      <c r="W673" s="64">
        <f t="shared" si="157"/>
        <v>2.552072312497601</v>
      </c>
      <c r="X673" s="65">
        <f t="shared" si="158"/>
        <v>-4.3479234012934064E-8</v>
      </c>
      <c r="Y673" s="66">
        <f t="shared" si="159"/>
        <v>-4.341241424109184E-8</v>
      </c>
      <c r="Z673" s="66">
        <f t="shared" si="160"/>
        <v>-4.3412516931077301E-8</v>
      </c>
      <c r="AA673" s="67">
        <f t="shared" si="161"/>
        <v>-4.3345799533588434E-8</v>
      </c>
      <c r="AB673" s="68">
        <f t="shared" si="167"/>
        <v>1.4145841404660707E-4</v>
      </c>
      <c r="AC673" s="69"/>
      <c r="AD673" s="70">
        <f t="shared" si="166"/>
        <v>1.4145841404660706</v>
      </c>
      <c r="AE673" s="70"/>
      <c r="AF673" s="74"/>
      <c r="AG673" s="71">
        <v>6670</v>
      </c>
    </row>
    <row r="674" spans="5:33">
      <c r="E674" s="73">
        <v>0.59067129629629633</v>
      </c>
      <c r="G674" s="58">
        <v>17.96</v>
      </c>
      <c r="H674" s="58">
        <v>5.93</v>
      </c>
      <c r="I674" s="58">
        <v>8.1999999999999993</v>
      </c>
      <c r="J674" s="58">
        <v>18</v>
      </c>
      <c r="K674" s="58">
        <v>5.85</v>
      </c>
      <c r="L674" s="58">
        <v>9.41</v>
      </c>
      <c r="M674" s="59">
        <f t="shared" si="152"/>
        <v>17.98</v>
      </c>
      <c r="N674" s="59">
        <f t="shared" si="153"/>
        <v>5.89</v>
      </c>
      <c r="O674" s="59">
        <f t="shared" si="154"/>
        <v>8.8049999999999997</v>
      </c>
      <c r="P674" s="60">
        <f t="shared" si="162"/>
        <v>0.18873078709012792</v>
      </c>
      <c r="Q674" s="22">
        <f t="shared" si="163"/>
        <v>1.2882495516931333E-6</v>
      </c>
      <c r="R674" s="61">
        <f t="shared" si="164"/>
        <v>4.3335814102957747E-9</v>
      </c>
      <c r="S674" s="22">
        <f t="shared" si="165"/>
        <v>1.8779927839661117E-17</v>
      </c>
      <c r="T674" s="62">
        <v>298</v>
      </c>
      <c r="U674" s="59">
        <f t="shared" si="155"/>
        <v>290.98</v>
      </c>
      <c r="V674" s="63">
        <f t="shared" si="156"/>
        <v>0.4068929758773967</v>
      </c>
      <c r="W674" s="64">
        <f t="shared" si="157"/>
        <v>2.552072312497601</v>
      </c>
      <c r="X674" s="65">
        <f t="shared" si="158"/>
        <v>-4.3444481026869678E-8</v>
      </c>
      <c r="Y674" s="66">
        <f t="shared" si="159"/>
        <v>-4.3377562663297994E-8</v>
      </c>
      <c r="Z674" s="66">
        <f t="shared" si="160"/>
        <v>-4.3377665738931011E-8</v>
      </c>
      <c r="AA674" s="67">
        <f t="shared" si="161"/>
        <v>-4.3310850133453616E-8</v>
      </c>
      <c r="AB674" s="68">
        <f t="shared" si="167"/>
        <v>1.4102428922012231E-4</v>
      </c>
      <c r="AC674" s="69"/>
      <c r="AD674" s="70">
        <f t="shared" si="166"/>
        <v>1.4102428922012231</v>
      </c>
      <c r="AE674" s="70"/>
      <c r="AF674" s="74"/>
      <c r="AG674" s="71">
        <v>6680</v>
      </c>
    </row>
    <row r="675" spans="5:33">
      <c r="E675" s="73">
        <v>0.59078703703703705</v>
      </c>
      <c r="G675" s="58">
        <v>17.96</v>
      </c>
      <c r="H675" s="58">
        <v>5.93</v>
      </c>
      <c r="I675" s="58">
        <v>8.19</v>
      </c>
      <c r="J675" s="58">
        <v>18.010000000000002</v>
      </c>
      <c r="K675" s="58">
        <v>5.85</v>
      </c>
      <c r="L675" s="58">
        <v>9.4</v>
      </c>
      <c r="M675" s="59">
        <f t="shared" si="152"/>
        <v>17.984999999999999</v>
      </c>
      <c r="N675" s="59">
        <f t="shared" si="153"/>
        <v>5.89</v>
      </c>
      <c r="O675" s="59">
        <f t="shared" si="154"/>
        <v>8.7949999999999999</v>
      </c>
      <c r="P675" s="60">
        <f t="shared" si="162"/>
        <v>0.18853347168078829</v>
      </c>
      <c r="Q675" s="22">
        <f t="shared" si="163"/>
        <v>1.2882495516931333E-6</v>
      </c>
      <c r="R675" s="61">
        <f t="shared" si="164"/>
        <v>4.3353823874988565E-9</v>
      </c>
      <c r="S675" s="22">
        <f t="shared" si="165"/>
        <v>1.8795540445835286E-17</v>
      </c>
      <c r="T675" s="62">
        <v>298</v>
      </c>
      <c r="U675" s="59">
        <f t="shared" si="155"/>
        <v>290.98500000000001</v>
      </c>
      <c r="V675" s="63">
        <f t="shared" si="156"/>
        <v>0.40659617939668663</v>
      </c>
      <c r="W675" s="64">
        <f t="shared" si="157"/>
        <v>2.5503288242600974</v>
      </c>
      <c r="X675" s="65">
        <f t="shared" si="158"/>
        <v>-4.3331140328077325E-8</v>
      </c>
      <c r="Y675" s="66">
        <f t="shared" si="159"/>
        <v>-4.3264365277495653E-8</v>
      </c>
      <c r="Z675" s="66">
        <f t="shared" si="160"/>
        <v>-4.3264468180565977E-8</v>
      </c>
      <c r="AA675" s="67">
        <f t="shared" si="161"/>
        <v>-4.3197795715898984E-8</v>
      </c>
      <c r="AB675" s="68">
        <f t="shared" si="167"/>
        <v>1.4059051290684767E-4</v>
      </c>
      <c r="AC675" s="69"/>
      <c r="AD675" s="70">
        <f t="shared" si="166"/>
        <v>1.4059051290684768</v>
      </c>
      <c r="AE675" s="70"/>
      <c r="AF675" s="74"/>
      <c r="AG675" s="71">
        <v>6690</v>
      </c>
    </row>
    <row r="676" spans="5:33">
      <c r="E676" s="73">
        <v>0.59090277777777778</v>
      </c>
      <c r="G676" s="58">
        <v>17.97</v>
      </c>
      <c r="H676" s="58">
        <v>5.92</v>
      </c>
      <c r="I676" s="58">
        <v>8.14</v>
      </c>
      <c r="J676" s="58">
        <v>18.010000000000002</v>
      </c>
      <c r="K676" s="58">
        <v>5.85</v>
      </c>
      <c r="L676" s="58">
        <v>9.43</v>
      </c>
      <c r="M676" s="59">
        <f t="shared" si="152"/>
        <v>17.990000000000002</v>
      </c>
      <c r="N676" s="59">
        <f t="shared" si="153"/>
        <v>5.8849999999999998</v>
      </c>
      <c r="O676" s="59">
        <f t="shared" si="154"/>
        <v>8.7850000000000001</v>
      </c>
      <c r="P676" s="60">
        <f t="shared" si="162"/>
        <v>0.18833612061930655</v>
      </c>
      <c r="Q676" s="22">
        <f t="shared" si="163"/>
        <v>1.3031667784522985E-6</v>
      </c>
      <c r="R676" s="61">
        <f t="shared" si="164"/>
        <v>4.2875367771646383E-9</v>
      </c>
      <c r="S676" s="22">
        <f t="shared" si="165"/>
        <v>1.8382971615539331E-17</v>
      </c>
      <c r="T676" s="62">
        <v>298</v>
      </c>
      <c r="U676" s="59">
        <f t="shared" si="155"/>
        <v>290.99</v>
      </c>
      <c r="V676" s="63">
        <f t="shared" si="156"/>
        <v>0.40629939311551688</v>
      </c>
      <c r="W676" s="64">
        <f t="shared" si="157"/>
        <v>2.5485865869682796</v>
      </c>
      <c r="X676" s="65">
        <f t="shared" si="158"/>
        <v>-4.2234215165107512E-8</v>
      </c>
      <c r="Y676" s="66">
        <f t="shared" si="159"/>
        <v>-4.2170582314921152E-8</v>
      </c>
      <c r="Z676" s="66">
        <f t="shared" si="160"/>
        <v>-4.217067818836421E-8</v>
      </c>
      <c r="AA676" s="67">
        <f t="shared" si="161"/>
        <v>-4.2107140922722434E-8</v>
      </c>
      <c r="AB676" s="68">
        <f t="shared" si="167"/>
        <v>1.4015786856858085E-4</v>
      </c>
      <c r="AC676" s="69"/>
      <c r="AD676" s="70">
        <f t="shared" si="166"/>
        <v>1.4015786856858086</v>
      </c>
      <c r="AE676" s="70"/>
      <c r="AF676" s="74"/>
      <c r="AG676" s="71">
        <v>6700</v>
      </c>
    </row>
    <row r="677" spans="5:33">
      <c r="E677" s="73">
        <v>0.5910185185185185</v>
      </c>
      <c r="G677" s="58">
        <v>17.97</v>
      </c>
      <c r="H677" s="58">
        <v>5.92</v>
      </c>
      <c r="I677" s="58">
        <v>8.19</v>
      </c>
      <c r="J677" s="58">
        <v>18.010000000000002</v>
      </c>
      <c r="K677" s="58">
        <v>5.85</v>
      </c>
      <c r="L677" s="58">
        <v>9.4</v>
      </c>
      <c r="M677" s="59">
        <f t="shared" si="152"/>
        <v>17.990000000000002</v>
      </c>
      <c r="N677" s="59">
        <f t="shared" si="153"/>
        <v>5.8849999999999998</v>
      </c>
      <c r="O677" s="59">
        <f t="shared" si="154"/>
        <v>8.7949999999999999</v>
      </c>
      <c r="P677" s="60">
        <f t="shared" si="162"/>
        <v>0.18855050436503146</v>
      </c>
      <c r="Q677" s="22">
        <f t="shared" si="163"/>
        <v>1.3031667784522985E-6</v>
      </c>
      <c r="R677" s="61">
        <f t="shared" si="164"/>
        <v>4.2875367771646383E-9</v>
      </c>
      <c r="S677" s="22">
        <f t="shared" si="165"/>
        <v>1.8382971615539331E-17</v>
      </c>
      <c r="T677" s="62">
        <v>298</v>
      </c>
      <c r="U677" s="59">
        <f t="shared" si="155"/>
        <v>290.99</v>
      </c>
      <c r="V677" s="63">
        <f t="shared" si="156"/>
        <v>0.40629939311551688</v>
      </c>
      <c r="W677" s="64">
        <f t="shared" si="157"/>
        <v>2.5485865869682796</v>
      </c>
      <c r="X677" s="65">
        <f t="shared" si="158"/>
        <v>-4.2155071743150149E-8</v>
      </c>
      <c r="Y677" s="66">
        <f t="shared" si="159"/>
        <v>-4.2091485837866994E-8</v>
      </c>
      <c r="Z677" s="66">
        <f t="shared" si="160"/>
        <v>-4.2091581749632383E-8</v>
      </c>
      <c r="AA677" s="67">
        <f t="shared" si="161"/>
        <v>-4.2028091466771664E-8</v>
      </c>
      <c r="AB677" s="68">
        <f t="shared" si="167"/>
        <v>1.3973616210675684E-4</v>
      </c>
      <c r="AC677" s="69"/>
      <c r="AD677" s="70">
        <f t="shared" si="166"/>
        <v>1.3973616210675683</v>
      </c>
      <c r="AE677" s="70"/>
      <c r="AF677" s="74"/>
      <c r="AG677" s="71">
        <v>6710</v>
      </c>
    </row>
    <row r="678" spans="5:33">
      <c r="E678" s="73">
        <v>0.59113425925925922</v>
      </c>
      <c r="G678" s="58">
        <v>17.97</v>
      </c>
      <c r="H678" s="58">
        <v>5.92</v>
      </c>
      <c r="I678" s="58">
        <v>8.18</v>
      </c>
      <c r="J678" s="58">
        <v>18.02</v>
      </c>
      <c r="K678" s="58">
        <v>5.85</v>
      </c>
      <c r="L678" s="58">
        <v>9.41</v>
      </c>
      <c r="M678" s="59">
        <f t="shared" si="152"/>
        <v>17.994999999999997</v>
      </c>
      <c r="N678" s="59">
        <f t="shared" si="153"/>
        <v>5.8849999999999998</v>
      </c>
      <c r="O678" s="59">
        <f t="shared" si="154"/>
        <v>8.7949999999999999</v>
      </c>
      <c r="P678" s="60">
        <f t="shared" si="162"/>
        <v>0.18856754012712107</v>
      </c>
      <c r="Q678" s="22">
        <f t="shared" si="163"/>
        <v>1.3031667784522985E-6</v>
      </c>
      <c r="R678" s="61">
        <f t="shared" si="164"/>
        <v>4.2893186188475239E-9</v>
      </c>
      <c r="S678" s="22">
        <f t="shared" si="165"/>
        <v>1.8398254213992029E-17</v>
      </c>
      <c r="T678" s="62">
        <v>298</v>
      </c>
      <c r="U678" s="59">
        <f t="shared" si="155"/>
        <v>290.995</v>
      </c>
      <c r="V678" s="63">
        <f t="shared" si="156"/>
        <v>0.40600261703336649</v>
      </c>
      <c r="W678" s="64">
        <f t="shared" si="157"/>
        <v>2.5468455996827122</v>
      </c>
      <c r="X678" s="65">
        <f t="shared" si="158"/>
        <v>-4.2095588153412903E-8</v>
      </c>
      <c r="Y678" s="66">
        <f t="shared" si="159"/>
        <v>-4.2031989997966597E-8</v>
      </c>
      <c r="Z678" s="66">
        <f t="shared" si="160"/>
        <v>-4.2032086082272664E-8</v>
      </c>
      <c r="AA678" s="67">
        <f t="shared" si="161"/>
        <v>-4.1968583720803445E-8</v>
      </c>
      <c r="AB678" s="68">
        <f t="shared" si="167"/>
        <v>1.3931524660944865E-4</v>
      </c>
      <c r="AC678" s="69"/>
      <c r="AD678" s="70">
        <f t="shared" si="166"/>
        <v>1.3931524660944865</v>
      </c>
      <c r="AE678" s="70"/>
      <c r="AF678" s="74"/>
      <c r="AG678" s="71">
        <v>6720</v>
      </c>
    </row>
    <row r="679" spans="5:33">
      <c r="E679" s="73">
        <v>0.59124999999999994</v>
      </c>
      <c r="G679" s="58">
        <v>17.98</v>
      </c>
      <c r="H679" s="58">
        <v>5.92</v>
      </c>
      <c r="I679" s="58">
        <v>8.15</v>
      </c>
      <c r="J679" s="58">
        <v>18.02</v>
      </c>
      <c r="K679" s="58">
        <v>5.85</v>
      </c>
      <c r="L679" s="58">
        <v>9.44</v>
      </c>
      <c r="M679" s="59">
        <f t="shared" si="152"/>
        <v>18</v>
      </c>
      <c r="N679" s="59">
        <f t="shared" si="153"/>
        <v>5.8849999999999998</v>
      </c>
      <c r="O679" s="59">
        <f t="shared" si="154"/>
        <v>8.7949999999999999</v>
      </c>
      <c r="P679" s="60">
        <f t="shared" si="162"/>
        <v>0.1885845789678916</v>
      </c>
      <c r="Q679" s="22">
        <f t="shared" si="163"/>
        <v>1.3031667784522985E-6</v>
      </c>
      <c r="R679" s="61">
        <f t="shared" si="164"/>
        <v>4.2911012010394601E-9</v>
      </c>
      <c r="S679" s="22">
        <f t="shared" si="165"/>
        <v>1.8413549517562297E-17</v>
      </c>
      <c r="T679" s="62">
        <v>298</v>
      </c>
      <c r="U679" s="59">
        <f t="shared" si="155"/>
        <v>291</v>
      </c>
      <c r="V679" s="63">
        <f t="shared" si="156"/>
        <v>0.4057058511497037</v>
      </c>
      <c r="W679" s="64">
        <f t="shared" si="157"/>
        <v>2.5451058614646334</v>
      </c>
      <c r="X679" s="65">
        <f t="shared" si="158"/>
        <v>-4.2035984195105696E-8</v>
      </c>
      <c r="Y679" s="66">
        <f t="shared" si="159"/>
        <v>-4.197237409726928E-8</v>
      </c>
      <c r="Z679" s="66">
        <f t="shared" si="160"/>
        <v>-4.1972470353955644E-8</v>
      </c>
      <c r="AA679" s="67">
        <f t="shared" si="161"/>
        <v>-4.1908956221488641E-8</v>
      </c>
      <c r="AB679" s="68">
        <f t="shared" si="167"/>
        <v>1.3889492606939082E-4</v>
      </c>
      <c r="AC679" s="69"/>
      <c r="AD679" s="70">
        <f t="shared" si="166"/>
        <v>1.3889492606939082</v>
      </c>
      <c r="AE679" s="70"/>
      <c r="AF679" s="74"/>
      <c r="AG679" s="71">
        <v>6730</v>
      </c>
    </row>
    <row r="680" spans="5:33">
      <c r="E680" s="73">
        <v>0.59136574074074078</v>
      </c>
      <c r="G680" s="58">
        <v>17.98</v>
      </c>
      <c r="H680" s="58">
        <v>5.92</v>
      </c>
      <c r="I680" s="58">
        <v>8.17</v>
      </c>
      <c r="J680" s="58">
        <v>18.02</v>
      </c>
      <c r="K680" s="58">
        <v>5.85</v>
      </c>
      <c r="L680" s="58">
        <v>9.4</v>
      </c>
      <c r="M680" s="59">
        <f t="shared" si="152"/>
        <v>18</v>
      </c>
      <c r="N680" s="59">
        <f t="shared" si="153"/>
        <v>5.8849999999999998</v>
      </c>
      <c r="O680" s="59">
        <f t="shared" si="154"/>
        <v>8.7850000000000001</v>
      </c>
      <c r="P680" s="60">
        <f t="shared" si="162"/>
        <v>0.18837015647901392</v>
      </c>
      <c r="Q680" s="22">
        <f t="shared" si="163"/>
        <v>1.3031667784522985E-6</v>
      </c>
      <c r="R680" s="61">
        <f t="shared" si="164"/>
        <v>4.2911012010394601E-9</v>
      </c>
      <c r="S680" s="22">
        <f t="shared" si="165"/>
        <v>1.8413549517562297E-17</v>
      </c>
      <c r="T680" s="62">
        <v>298</v>
      </c>
      <c r="U680" s="59">
        <f t="shared" si="155"/>
        <v>291</v>
      </c>
      <c r="V680" s="63">
        <f t="shared" si="156"/>
        <v>0.4057058511497037</v>
      </c>
      <c r="W680" s="64">
        <f t="shared" si="157"/>
        <v>2.5451058614646334</v>
      </c>
      <c r="X680" s="65">
        <f t="shared" si="158"/>
        <v>-4.1861305430374265E-8</v>
      </c>
      <c r="Y680" s="66">
        <f t="shared" si="159"/>
        <v>-4.1798031686375925E-8</v>
      </c>
      <c r="Z680" s="66">
        <f t="shared" si="160"/>
        <v>-4.1798127325215619E-8</v>
      </c>
      <c r="AA680" s="67">
        <f t="shared" si="161"/>
        <v>-4.1734948930939005E-8</v>
      </c>
      <c r="AB680" s="68">
        <f t="shared" si="167"/>
        <v>1.3847520168719241E-4</v>
      </c>
      <c r="AC680" s="69"/>
      <c r="AD680" s="70">
        <f t="shared" si="166"/>
        <v>1.3847520168719241</v>
      </c>
      <c r="AE680" s="70"/>
      <c r="AF680" s="74"/>
      <c r="AG680" s="71">
        <v>6740</v>
      </c>
    </row>
    <row r="681" spans="5:33">
      <c r="E681" s="73">
        <v>0.5914814814814815</v>
      </c>
      <c r="G681" s="58">
        <v>17.98</v>
      </c>
      <c r="H681" s="58">
        <v>5.92</v>
      </c>
      <c r="I681" s="58">
        <v>8.1999999999999993</v>
      </c>
      <c r="J681" s="58">
        <v>18.03</v>
      </c>
      <c r="K681" s="58">
        <v>5.85</v>
      </c>
      <c r="L681" s="58">
        <v>9.42</v>
      </c>
      <c r="M681" s="59">
        <f t="shared" si="152"/>
        <v>18.005000000000003</v>
      </c>
      <c r="N681" s="59">
        <f t="shared" si="153"/>
        <v>5.8849999999999998</v>
      </c>
      <c r="O681" s="59">
        <f t="shared" si="154"/>
        <v>8.8099999999999987</v>
      </c>
      <c r="P681" s="60">
        <f t="shared" si="162"/>
        <v>0.18892328368673614</v>
      </c>
      <c r="Q681" s="22">
        <f t="shared" si="163"/>
        <v>1.3031667784522985E-6</v>
      </c>
      <c r="R681" s="61">
        <f t="shared" si="164"/>
        <v>4.292884524048193E-9</v>
      </c>
      <c r="S681" s="22">
        <f t="shared" si="165"/>
        <v>1.8428857536812481E-17</v>
      </c>
      <c r="T681" s="62">
        <v>298</v>
      </c>
      <c r="U681" s="59">
        <f t="shared" si="155"/>
        <v>291.005</v>
      </c>
      <c r="V681" s="63">
        <f t="shared" si="156"/>
        <v>0.40540909546400744</v>
      </c>
      <c r="W681" s="64">
        <f t="shared" si="157"/>
        <v>2.5433673713760792</v>
      </c>
      <c r="X681" s="65">
        <f t="shared" si="158"/>
        <v>-4.1920931930238334E-8</v>
      </c>
      <c r="Y681" s="66">
        <f t="shared" si="159"/>
        <v>-4.1857285692665008E-8</v>
      </c>
      <c r="Z681" s="66">
        <f t="shared" si="160"/>
        <v>-4.1857382323235242E-8</v>
      </c>
      <c r="AA681" s="67">
        <f t="shared" si="161"/>
        <v>-4.1793832422814432E-8</v>
      </c>
      <c r="AB681" s="68">
        <f t="shared" si="167"/>
        <v>1.3805722073321824E-4</v>
      </c>
      <c r="AC681" s="69"/>
      <c r="AD681" s="70">
        <f t="shared" si="166"/>
        <v>1.3805722073321824</v>
      </c>
      <c r="AE681" s="70"/>
      <c r="AF681" s="74"/>
      <c r="AG681" s="71">
        <v>6750</v>
      </c>
    </row>
    <row r="682" spans="5:33">
      <c r="E682" s="73">
        <v>0.59159722222222222</v>
      </c>
      <c r="G682" s="58">
        <v>17.989999999999998</v>
      </c>
      <c r="H682" s="58">
        <v>5.92</v>
      </c>
      <c r="I682" s="58">
        <v>8.16</v>
      </c>
      <c r="J682" s="58">
        <v>18.03</v>
      </c>
      <c r="K682" s="58">
        <v>5.85</v>
      </c>
      <c r="L682" s="58">
        <v>9.42</v>
      </c>
      <c r="M682" s="59">
        <f t="shared" si="152"/>
        <v>18.009999999999998</v>
      </c>
      <c r="N682" s="59">
        <f t="shared" si="153"/>
        <v>5.8849999999999998</v>
      </c>
      <c r="O682" s="59">
        <f t="shared" si="154"/>
        <v>8.7899999999999991</v>
      </c>
      <c r="P682" s="60">
        <f t="shared" si="162"/>
        <v>0.18851143526579592</v>
      </c>
      <c r="Q682" s="22">
        <f t="shared" si="163"/>
        <v>1.3031667784522985E-6</v>
      </c>
      <c r="R682" s="61">
        <f t="shared" si="164"/>
        <v>4.29466858818159E-9</v>
      </c>
      <c r="S682" s="22">
        <f t="shared" si="165"/>
        <v>1.8444178282313653E-17</v>
      </c>
      <c r="T682" s="62">
        <v>298</v>
      </c>
      <c r="U682" s="59">
        <f t="shared" si="155"/>
        <v>291.01</v>
      </c>
      <c r="V682" s="63">
        <f t="shared" si="156"/>
        <v>0.4051123499757503</v>
      </c>
      <c r="W682" s="64">
        <f t="shared" si="157"/>
        <v>2.5416301284797838</v>
      </c>
      <c r="X682" s="65">
        <f t="shared" si="158"/>
        <v>-4.1765920434497646E-8</v>
      </c>
      <c r="Y682" s="66">
        <f t="shared" si="159"/>
        <v>-4.1702551891402577E-8</v>
      </c>
      <c r="Z682" s="66">
        <f t="shared" si="160"/>
        <v>-4.1702648036111291E-8</v>
      </c>
      <c r="AA682" s="67">
        <f t="shared" si="161"/>
        <v>-4.1639375345977486E-8</v>
      </c>
      <c r="AB682" s="68">
        <f t="shared" si="167"/>
        <v>1.3763864723257682E-4</v>
      </c>
      <c r="AC682" s="69"/>
      <c r="AD682" s="70">
        <f t="shared" si="166"/>
        <v>1.3763864723257682</v>
      </c>
      <c r="AE682" s="70"/>
      <c r="AF682" s="74"/>
      <c r="AG682" s="71">
        <v>6760</v>
      </c>
    </row>
    <row r="683" spans="5:33">
      <c r="E683" s="73">
        <v>0.59171296296296294</v>
      </c>
      <c r="G683" s="58">
        <v>17.989999999999998</v>
      </c>
      <c r="H683" s="58">
        <v>5.92</v>
      </c>
      <c r="I683" s="58">
        <v>8.18</v>
      </c>
      <c r="J683" s="58">
        <v>18.03</v>
      </c>
      <c r="K683" s="58">
        <v>5.85</v>
      </c>
      <c r="L683" s="58">
        <v>9.42</v>
      </c>
      <c r="M683" s="59">
        <f t="shared" si="152"/>
        <v>18.009999999999998</v>
      </c>
      <c r="N683" s="59">
        <f t="shared" si="153"/>
        <v>5.8849999999999998</v>
      </c>
      <c r="O683" s="59">
        <f t="shared" si="154"/>
        <v>8.8000000000000007</v>
      </c>
      <c r="P683" s="60">
        <f t="shared" si="162"/>
        <v>0.18872589651183211</v>
      </c>
      <c r="Q683" s="22">
        <f t="shared" si="163"/>
        <v>1.3031667784522985E-6</v>
      </c>
      <c r="R683" s="61">
        <f t="shared" si="164"/>
        <v>4.29466858818159E-9</v>
      </c>
      <c r="S683" s="22">
        <f t="shared" si="165"/>
        <v>1.8444178282313653E-17</v>
      </c>
      <c r="T683" s="62">
        <v>298</v>
      </c>
      <c r="U683" s="59">
        <f t="shared" si="155"/>
        <v>291.01</v>
      </c>
      <c r="V683" s="63">
        <f t="shared" si="156"/>
        <v>0.4051123499757503</v>
      </c>
      <c r="W683" s="64">
        <f t="shared" si="157"/>
        <v>2.5416301284797838</v>
      </c>
      <c r="X683" s="65">
        <f t="shared" si="158"/>
        <v>-4.1686746746495205E-8</v>
      </c>
      <c r="Y683" s="66">
        <f t="shared" si="159"/>
        <v>-4.1623426373192683E-8</v>
      </c>
      <c r="Z683" s="66">
        <f t="shared" si="160"/>
        <v>-4.1623522554113187E-8</v>
      </c>
      <c r="AA683" s="67">
        <f t="shared" si="161"/>
        <v>-4.156029806954182E-8</v>
      </c>
      <c r="AB683" s="68">
        <f t="shared" si="167"/>
        <v>1.3722162107318432E-4</v>
      </c>
      <c r="AC683" s="69"/>
      <c r="AD683" s="70">
        <f t="shared" si="166"/>
        <v>1.3722162107318432</v>
      </c>
      <c r="AE683" s="70"/>
      <c r="AF683" s="74"/>
      <c r="AG683" s="71">
        <v>6770</v>
      </c>
    </row>
    <row r="684" spans="5:33">
      <c r="E684" s="73">
        <v>0.59182870370370366</v>
      </c>
      <c r="G684" s="58">
        <v>17.989999999999998</v>
      </c>
      <c r="H684" s="58">
        <v>5.92</v>
      </c>
      <c r="I684" s="58">
        <v>8.2200000000000006</v>
      </c>
      <c r="J684" s="58">
        <v>18.03</v>
      </c>
      <c r="K684" s="58">
        <v>5.85</v>
      </c>
      <c r="L684" s="58">
        <v>9.42</v>
      </c>
      <c r="M684" s="59">
        <f t="shared" si="152"/>
        <v>18.009999999999998</v>
      </c>
      <c r="N684" s="59">
        <f t="shared" si="153"/>
        <v>5.8849999999999998</v>
      </c>
      <c r="O684" s="59">
        <f t="shared" si="154"/>
        <v>8.82</v>
      </c>
      <c r="P684" s="60">
        <f t="shared" si="162"/>
        <v>0.18915481900390443</v>
      </c>
      <c r="Q684" s="22">
        <f t="shared" si="163"/>
        <v>1.3031667784522985E-6</v>
      </c>
      <c r="R684" s="61">
        <f t="shared" si="164"/>
        <v>4.29466858818159E-9</v>
      </c>
      <c r="S684" s="22">
        <f t="shared" si="165"/>
        <v>1.8444178282313653E-17</v>
      </c>
      <c r="T684" s="62">
        <v>298</v>
      </c>
      <c r="U684" s="59">
        <f t="shared" si="155"/>
        <v>291.01</v>
      </c>
      <c r="V684" s="63">
        <f t="shared" si="156"/>
        <v>0.4051123499757503</v>
      </c>
      <c r="W684" s="64">
        <f t="shared" si="157"/>
        <v>2.5416301284797838</v>
      </c>
      <c r="X684" s="65">
        <f t="shared" si="158"/>
        <v>-4.1654753390193227E-8</v>
      </c>
      <c r="Y684" s="66">
        <f t="shared" si="159"/>
        <v>-4.1591337813928633E-8</v>
      </c>
      <c r="Z684" s="66">
        <f t="shared" si="160"/>
        <v>-4.1591434358380008E-8</v>
      </c>
      <c r="AA684" s="67">
        <f t="shared" si="161"/>
        <v>-4.152811503260648E-8</v>
      </c>
      <c r="AB684" s="68">
        <f t="shared" si="167"/>
        <v>1.3680538616873324E-4</v>
      </c>
      <c r="AC684" s="69"/>
      <c r="AD684" s="70">
        <f t="shared" si="166"/>
        <v>1.3680538616873323</v>
      </c>
      <c r="AE684" s="70"/>
      <c r="AF684" s="74"/>
      <c r="AG684" s="71">
        <v>6780</v>
      </c>
    </row>
    <row r="685" spans="5:33">
      <c r="E685" s="73">
        <v>0.59194444444444438</v>
      </c>
      <c r="G685" s="58">
        <v>17.989999999999998</v>
      </c>
      <c r="H685" s="58">
        <v>5.92</v>
      </c>
      <c r="I685" s="58">
        <v>8.1999999999999993</v>
      </c>
      <c r="J685" s="58">
        <v>18.04</v>
      </c>
      <c r="K685" s="58">
        <v>5.85</v>
      </c>
      <c r="L685" s="58">
        <v>9.4</v>
      </c>
      <c r="M685" s="59">
        <f t="shared" si="152"/>
        <v>18.015000000000001</v>
      </c>
      <c r="N685" s="59">
        <f t="shared" si="153"/>
        <v>5.8849999999999998</v>
      </c>
      <c r="O685" s="59">
        <f t="shared" si="154"/>
        <v>8.8000000000000007</v>
      </c>
      <c r="P685" s="60">
        <f t="shared" si="162"/>
        <v>0.18874295428557111</v>
      </c>
      <c r="Q685" s="22">
        <f t="shared" si="163"/>
        <v>1.3031667784522985E-6</v>
      </c>
      <c r="R685" s="61">
        <f t="shared" si="164"/>
        <v>4.2964533937476592E-9</v>
      </c>
      <c r="S685" s="22">
        <f t="shared" si="165"/>
        <v>1.8459511764645777E-17</v>
      </c>
      <c r="T685" s="62">
        <v>298</v>
      </c>
      <c r="U685" s="59">
        <f t="shared" si="155"/>
        <v>291.01499999999999</v>
      </c>
      <c r="V685" s="63">
        <f t="shared" si="156"/>
        <v>0.40481561468440702</v>
      </c>
      <c r="W685" s="64">
        <f t="shared" si="157"/>
        <v>2.5398941318392274</v>
      </c>
      <c r="X685" s="65">
        <f t="shared" si="158"/>
        <v>-4.1500486928226783E-8</v>
      </c>
      <c r="Y685" s="66">
        <f t="shared" si="159"/>
        <v>-4.143734824207446E-8</v>
      </c>
      <c r="Z685" s="66">
        <f t="shared" si="160"/>
        <v>-4.1437444301036269E-8</v>
      </c>
      <c r="AA685" s="67">
        <f t="shared" si="161"/>
        <v>-4.1374401381558262E-8</v>
      </c>
      <c r="AB685" s="68">
        <f t="shared" si="167"/>
        <v>1.3638947214745422E-4</v>
      </c>
      <c r="AC685" s="69"/>
      <c r="AD685" s="70">
        <f t="shared" si="166"/>
        <v>1.363894721474542</v>
      </c>
      <c r="AE685" s="70"/>
      <c r="AF685" s="74"/>
      <c r="AG685" s="71">
        <v>6790</v>
      </c>
    </row>
    <row r="686" spans="5:33">
      <c r="E686" s="73">
        <v>0.59206018518518522</v>
      </c>
      <c r="G686" s="58">
        <v>18</v>
      </c>
      <c r="H686" s="58">
        <v>5.92</v>
      </c>
      <c r="I686" s="58">
        <v>8.14</v>
      </c>
      <c r="J686" s="58">
        <v>18.04</v>
      </c>
      <c r="K686" s="58">
        <v>5.85</v>
      </c>
      <c r="L686" s="58">
        <v>9.42</v>
      </c>
      <c r="M686" s="59">
        <f t="shared" si="152"/>
        <v>18.02</v>
      </c>
      <c r="N686" s="59">
        <f t="shared" si="153"/>
        <v>5.8849999999999998</v>
      </c>
      <c r="O686" s="59">
        <f t="shared" si="154"/>
        <v>8.7800000000000011</v>
      </c>
      <c r="P686" s="60">
        <f t="shared" si="162"/>
        <v>0.1883310151086674</v>
      </c>
      <c r="Q686" s="22">
        <f t="shared" si="163"/>
        <v>1.3031667784522985E-6</v>
      </c>
      <c r="R686" s="61">
        <f t="shared" si="164"/>
        <v>4.2982389410545247E-9</v>
      </c>
      <c r="S686" s="22">
        <f t="shared" si="165"/>
        <v>1.8474857994397521E-17</v>
      </c>
      <c r="T686" s="62">
        <v>298</v>
      </c>
      <c r="U686" s="59">
        <f t="shared" si="155"/>
        <v>291.02</v>
      </c>
      <c r="V686" s="63">
        <f t="shared" si="156"/>
        <v>0.4045188895894522</v>
      </c>
      <c r="W686" s="64">
        <f t="shared" si="157"/>
        <v>2.538159380518624</v>
      </c>
      <c r="X686" s="65">
        <f t="shared" si="158"/>
        <v>-4.1346661339097319E-8</v>
      </c>
      <c r="Y686" s="66">
        <f t="shared" si="159"/>
        <v>-4.1283798858072509E-8</v>
      </c>
      <c r="Z686" s="66">
        <f t="shared" si="160"/>
        <v>-4.1283894432694321E-8</v>
      </c>
      <c r="AA686" s="67">
        <f t="shared" si="161"/>
        <v>-4.1221127235672557E-8</v>
      </c>
      <c r="AB686" s="68">
        <f t="shared" si="167"/>
        <v>1.3597509802512755E-4</v>
      </c>
      <c r="AC686" s="69"/>
      <c r="AD686" s="70">
        <f t="shared" si="166"/>
        <v>1.3597509802512755</v>
      </c>
      <c r="AE686" s="70"/>
      <c r="AF686" s="74"/>
      <c r="AG686" s="71">
        <v>6800</v>
      </c>
    </row>
    <row r="687" spans="5:33">
      <c r="E687" s="73">
        <v>0.59217592592592594</v>
      </c>
      <c r="G687" s="58">
        <v>18</v>
      </c>
      <c r="H687" s="58">
        <v>5.92</v>
      </c>
      <c r="I687" s="58">
        <v>8.15</v>
      </c>
      <c r="J687" s="58">
        <v>18.04</v>
      </c>
      <c r="K687" s="58">
        <v>5.85</v>
      </c>
      <c r="L687" s="58">
        <v>9.3699999999999992</v>
      </c>
      <c r="M687" s="59">
        <f t="shared" si="152"/>
        <v>18.02</v>
      </c>
      <c r="N687" s="59">
        <f t="shared" si="153"/>
        <v>5.8849999999999998</v>
      </c>
      <c r="O687" s="59">
        <f t="shared" si="154"/>
        <v>8.76</v>
      </c>
      <c r="P687" s="60">
        <f t="shared" si="162"/>
        <v>0.18790201507425128</v>
      </c>
      <c r="Q687" s="22">
        <f t="shared" si="163"/>
        <v>1.3031667784522985E-6</v>
      </c>
      <c r="R687" s="61">
        <f t="shared" si="164"/>
        <v>4.2982389410545247E-9</v>
      </c>
      <c r="S687" s="22">
        <f t="shared" si="165"/>
        <v>1.8474857994397521E-17</v>
      </c>
      <c r="T687" s="62">
        <v>298</v>
      </c>
      <c r="U687" s="59">
        <f t="shared" si="155"/>
        <v>291.02</v>
      </c>
      <c r="V687" s="63">
        <f t="shared" si="156"/>
        <v>0.4045188895894522</v>
      </c>
      <c r="W687" s="64">
        <f t="shared" si="157"/>
        <v>2.538159380518624</v>
      </c>
      <c r="X687" s="65">
        <f t="shared" si="158"/>
        <v>-4.1127229548335836E-8</v>
      </c>
      <c r="Y687" s="66">
        <f t="shared" si="159"/>
        <v>-4.1064843120955177E-8</v>
      </c>
      <c r="Z687" s="66">
        <f t="shared" si="160"/>
        <v>-4.1064937755735204E-8</v>
      </c>
      <c r="AA687" s="67">
        <f t="shared" si="161"/>
        <v>-4.1002645676029128E-8</v>
      </c>
      <c r="AB687" s="68">
        <f t="shared" si="167"/>
        <v>1.3556225939986705E-4</v>
      </c>
      <c r="AC687" s="69"/>
      <c r="AD687" s="70">
        <f t="shared" si="166"/>
        <v>1.3556225939986706</v>
      </c>
      <c r="AE687" s="70"/>
      <c r="AF687" s="74"/>
      <c r="AG687" s="71">
        <v>6810</v>
      </c>
    </row>
    <row r="688" spans="5:33">
      <c r="E688" s="73">
        <v>0.59229166666666666</v>
      </c>
      <c r="G688" s="58">
        <v>18.010000000000002</v>
      </c>
      <c r="H688" s="58">
        <v>5.92</v>
      </c>
      <c r="I688" s="58">
        <v>8.16</v>
      </c>
      <c r="J688" s="58">
        <v>18.05</v>
      </c>
      <c r="K688" s="58">
        <v>5.85</v>
      </c>
      <c r="L688" s="58">
        <v>9.4</v>
      </c>
      <c r="M688" s="59">
        <f t="shared" si="152"/>
        <v>18.03</v>
      </c>
      <c r="N688" s="59">
        <f t="shared" si="153"/>
        <v>5.8849999999999998</v>
      </c>
      <c r="O688" s="59">
        <f t="shared" si="154"/>
        <v>8.7800000000000011</v>
      </c>
      <c r="P688" s="60">
        <f t="shared" si="162"/>
        <v>0.18836506850797211</v>
      </c>
      <c r="Q688" s="22">
        <f t="shared" si="163"/>
        <v>1.3031667784522985E-6</v>
      </c>
      <c r="R688" s="61">
        <f t="shared" si="164"/>
        <v>4.3018122621238141E-9</v>
      </c>
      <c r="S688" s="22">
        <f t="shared" si="165"/>
        <v>1.8505588738558808E-17</v>
      </c>
      <c r="T688" s="62">
        <v>298</v>
      </c>
      <c r="U688" s="59">
        <f t="shared" si="155"/>
        <v>291.02999999999997</v>
      </c>
      <c r="V688" s="63">
        <f t="shared" si="156"/>
        <v>0.40392546998660689</v>
      </c>
      <c r="W688" s="64">
        <f t="shared" si="157"/>
        <v>2.5346936100977993</v>
      </c>
      <c r="X688" s="65">
        <f t="shared" si="158"/>
        <v>-4.1228357064437676E-8</v>
      </c>
      <c r="Y688" s="66">
        <f t="shared" si="159"/>
        <v>-4.1165472966276403E-8</v>
      </c>
      <c r="Z688" s="66">
        <f t="shared" si="160"/>
        <v>-4.1165568881080748E-8</v>
      </c>
      <c r="AA688" s="67">
        <f t="shared" si="161"/>
        <v>-4.1102780405133182E-8</v>
      </c>
      <c r="AB688" s="68">
        <f t="shared" si="167"/>
        <v>1.3515161033823749E-4</v>
      </c>
      <c r="AC688" s="69"/>
      <c r="AD688" s="70">
        <f t="shared" si="166"/>
        <v>1.3515161033823748</v>
      </c>
      <c r="AE688" s="70"/>
      <c r="AF688" s="74"/>
      <c r="AG688" s="71">
        <v>6820</v>
      </c>
    </row>
    <row r="689" spans="5:33">
      <c r="E689" s="73">
        <v>0.59240740740740738</v>
      </c>
      <c r="G689" s="58">
        <v>18.010000000000002</v>
      </c>
      <c r="H689" s="58">
        <v>5.92</v>
      </c>
      <c r="I689" s="58">
        <v>8.16</v>
      </c>
      <c r="J689" s="58">
        <v>18.05</v>
      </c>
      <c r="K689" s="58">
        <v>5.85</v>
      </c>
      <c r="L689" s="58">
        <v>9.3800000000000008</v>
      </c>
      <c r="M689" s="59">
        <f t="shared" ref="M689:M728" si="168">(G689+J689)/2</f>
        <v>18.03</v>
      </c>
      <c r="N689" s="59">
        <f t="shared" ref="N689:N728" si="169">(H689+K689)/2</f>
        <v>5.8849999999999998</v>
      </c>
      <c r="O689" s="59">
        <f t="shared" ref="O689:O728" si="170">(I689+L689)/2</f>
        <v>8.77</v>
      </c>
      <c r="P689" s="60">
        <f t="shared" si="162"/>
        <v>0.1881505297055712</v>
      </c>
      <c r="Q689" s="22">
        <f t="shared" si="163"/>
        <v>1.3031667784522985E-6</v>
      </c>
      <c r="R689" s="61">
        <f t="shared" si="164"/>
        <v>4.3018122621238141E-9</v>
      </c>
      <c r="S689" s="22">
        <f t="shared" si="165"/>
        <v>1.8505588738558808E-17</v>
      </c>
      <c r="T689" s="62">
        <v>298</v>
      </c>
      <c r="U689" s="59">
        <f t="shared" ref="U689:U728" si="171">273+M689</f>
        <v>291.02999999999997</v>
      </c>
      <c r="V689" s="63">
        <f t="shared" ref="V689:V728" si="172">((1/U689)-(1/298))*5026</f>
        <v>0.40392546998660689</v>
      </c>
      <c r="W689" s="64">
        <f t="shared" ref="W689:W728" si="173">POWER(10,V689)</f>
        <v>2.5346936100977993</v>
      </c>
      <c r="X689" s="65">
        <f t="shared" si="158"/>
        <v>-4.105596640201168E-8</v>
      </c>
      <c r="Y689" s="66">
        <f t="shared" si="159"/>
        <v>-4.0993416567495884E-8</v>
      </c>
      <c r="Z689" s="66">
        <f t="shared" si="160"/>
        <v>-4.0993511863798491E-8</v>
      </c>
      <c r="AA689" s="67">
        <f t="shared" si="161"/>
        <v>-4.0931057035212502E-8</v>
      </c>
      <c r="AB689" s="68">
        <f t="shared" si="167"/>
        <v>1.3473995496963035E-4</v>
      </c>
      <c r="AC689" s="69"/>
      <c r="AD689" s="70">
        <f t="shared" si="166"/>
        <v>1.3473995496963036</v>
      </c>
      <c r="AE689" s="70"/>
      <c r="AF689" s="74"/>
      <c r="AG689" s="71">
        <v>6830</v>
      </c>
    </row>
    <row r="690" spans="5:33">
      <c r="E690" s="73">
        <v>0.5925231481481481</v>
      </c>
      <c r="G690" s="58">
        <v>18.010000000000002</v>
      </c>
      <c r="H690" s="58">
        <v>5.92</v>
      </c>
      <c r="I690" s="58">
        <v>8.18</v>
      </c>
      <c r="J690" s="58">
        <v>18.05</v>
      </c>
      <c r="K690" s="58">
        <v>5.85</v>
      </c>
      <c r="L690" s="58">
        <v>9.44</v>
      </c>
      <c r="M690" s="59">
        <f t="shared" si="168"/>
        <v>18.03</v>
      </c>
      <c r="N690" s="59">
        <f t="shared" si="169"/>
        <v>5.8849999999999998</v>
      </c>
      <c r="O690" s="59">
        <f t="shared" si="170"/>
        <v>8.8099999999999987</v>
      </c>
      <c r="P690" s="60">
        <f t="shared" si="162"/>
        <v>0.1890086849151747</v>
      </c>
      <c r="Q690" s="22">
        <f t="shared" si="163"/>
        <v>1.3031667784522985E-6</v>
      </c>
      <c r="R690" s="61">
        <f t="shared" si="164"/>
        <v>4.3018122621238141E-9</v>
      </c>
      <c r="S690" s="22">
        <f t="shared" si="165"/>
        <v>1.8505588738558808E-17</v>
      </c>
      <c r="T690" s="62">
        <v>298</v>
      </c>
      <c r="U690" s="59">
        <f t="shared" si="171"/>
        <v>291.02999999999997</v>
      </c>
      <c r="V690" s="63">
        <f t="shared" si="172"/>
        <v>0.40392546998660689</v>
      </c>
      <c r="W690" s="64">
        <f t="shared" si="173"/>
        <v>2.5346936100977993</v>
      </c>
      <c r="X690" s="65">
        <f t="shared" si="158"/>
        <v>-4.1117743823745648E-8</v>
      </c>
      <c r="Y690" s="66">
        <f t="shared" si="159"/>
        <v>-4.105481415042965E-8</v>
      </c>
      <c r="Z690" s="66">
        <f t="shared" si="160"/>
        <v>-4.1054910462712748E-8</v>
      </c>
      <c r="AA690" s="67">
        <f t="shared" si="161"/>
        <v>-4.0992076806872791E-8</v>
      </c>
      <c r="AB690" s="68">
        <f t="shared" si="167"/>
        <v>1.3433002016913066E-4</v>
      </c>
      <c r="AC690" s="69"/>
      <c r="AD690" s="70">
        <f t="shared" si="166"/>
        <v>1.3433002016913065</v>
      </c>
      <c r="AE690" s="70"/>
      <c r="AF690" s="74"/>
      <c r="AG690" s="71">
        <v>6840</v>
      </c>
    </row>
    <row r="691" spans="5:33">
      <c r="E691" s="73">
        <v>0.59263888888888883</v>
      </c>
      <c r="G691" s="58">
        <v>18.010000000000002</v>
      </c>
      <c r="H691" s="58">
        <v>5.92</v>
      </c>
      <c r="I691" s="58">
        <v>8.2100000000000009</v>
      </c>
      <c r="J691" s="58">
        <v>18.059999999999999</v>
      </c>
      <c r="K691" s="58">
        <v>5.85</v>
      </c>
      <c r="L691" s="58">
        <v>9.42</v>
      </c>
      <c r="M691" s="59">
        <f t="shared" si="168"/>
        <v>18.035</v>
      </c>
      <c r="N691" s="59">
        <f t="shared" si="169"/>
        <v>5.8849999999999998</v>
      </c>
      <c r="O691" s="59">
        <f t="shared" si="170"/>
        <v>8.8150000000000013</v>
      </c>
      <c r="P691" s="60">
        <f t="shared" si="162"/>
        <v>0.18913305352701174</v>
      </c>
      <c r="Q691" s="22">
        <f t="shared" si="163"/>
        <v>1.3031667784522985E-6</v>
      </c>
      <c r="R691" s="61">
        <f t="shared" si="164"/>
        <v>4.3036000365031337E-9</v>
      </c>
      <c r="S691" s="22">
        <f t="shared" si="165"/>
        <v>1.8520973274189775E-17</v>
      </c>
      <c r="T691" s="62">
        <v>298</v>
      </c>
      <c r="U691" s="59">
        <f t="shared" si="171"/>
        <v>291.03500000000003</v>
      </c>
      <c r="V691" s="63">
        <f t="shared" si="172"/>
        <v>0.40362877547765919</v>
      </c>
      <c r="W691" s="64">
        <f t="shared" si="173"/>
        <v>2.5329625891296312</v>
      </c>
      <c r="X691" s="65">
        <f t="shared" si="158"/>
        <v>-4.1081206515423957E-8</v>
      </c>
      <c r="Y691" s="66">
        <f t="shared" si="159"/>
        <v>-4.1018196054312672E-8</v>
      </c>
      <c r="Z691" s="66">
        <f t="shared" si="160"/>
        <v>-4.1018292699921361E-8</v>
      </c>
      <c r="AA691" s="67">
        <f t="shared" si="161"/>
        <v>-4.0955378587948187E-8</v>
      </c>
      <c r="AB691" s="68">
        <f t="shared" si="167"/>
        <v>1.3391947138603581E-4</v>
      </c>
      <c r="AC691" s="69"/>
      <c r="AD691" s="70">
        <f t="shared" si="166"/>
        <v>1.3391947138603582</v>
      </c>
      <c r="AE691" s="70"/>
      <c r="AF691" s="74"/>
      <c r="AG691" s="71">
        <v>6850</v>
      </c>
    </row>
    <row r="692" spans="5:33">
      <c r="E692" s="73">
        <v>0.59275462962962966</v>
      </c>
      <c r="G692" s="58">
        <v>18.02</v>
      </c>
      <c r="H692" s="58">
        <v>5.92</v>
      </c>
      <c r="I692" s="58">
        <v>8.14</v>
      </c>
      <c r="J692" s="58">
        <v>18.059999999999999</v>
      </c>
      <c r="K692" s="58">
        <v>5.85</v>
      </c>
      <c r="L692" s="58">
        <v>9.3800000000000008</v>
      </c>
      <c r="M692" s="59">
        <f t="shared" si="168"/>
        <v>18.04</v>
      </c>
      <c r="N692" s="59">
        <f t="shared" si="169"/>
        <v>5.8849999999999998</v>
      </c>
      <c r="O692" s="59">
        <f t="shared" si="170"/>
        <v>8.7600000000000016</v>
      </c>
      <c r="P692" s="60">
        <f t="shared" si="162"/>
        <v>0.18796997902110843</v>
      </c>
      <c r="Q692" s="22">
        <f t="shared" si="163"/>
        <v>1.3031667784522985E-6</v>
      </c>
      <c r="R692" s="61">
        <f t="shared" si="164"/>
        <v>4.3053885538570498E-9</v>
      </c>
      <c r="S692" s="22">
        <f t="shared" si="165"/>
        <v>1.8536370599683298E-17</v>
      </c>
      <c r="T692" s="62">
        <v>298</v>
      </c>
      <c r="U692" s="59">
        <f t="shared" si="171"/>
        <v>291.04000000000002</v>
      </c>
      <c r="V692" s="63">
        <f t="shared" si="172"/>
        <v>0.40333209116300323</v>
      </c>
      <c r="W692" s="64">
        <f t="shared" si="173"/>
        <v>2.5312328097456245</v>
      </c>
      <c r="X692" s="65">
        <f t="shared" si="158"/>
        <v>-4.0765200965156508E-8</v>
      </c>
      <c r="Y692" s="66">
        <f t="shared" si="159"/>
        <v>-4.0702965534764592E-8</v>
      </c>
      <c r="Z692" s="66">
        <f t="shared" si="160"/>
        <v>-4.0703060548371893E-8</v>
      </c>
      <c r="AA692" s="67">
        <f t="shared" si="161"/>
        <v>-4.0640919841476455E-8</v>
      </c>
      <c r="AB692" s="68">
        <f t="shared" si="167"/>
        <v>1.3350928878168276E-4</v>
      </c>
      <c r="AC692" s="69"/>
      <c r="AD692" s="70">
        <f t="shared" si="166"/>
        <v>1.3350928878168276</v>
      </c>
      <c r="AE692" s="70"/>
      <c r="AF692" s="74"/>
      <c r="AG692" s="71">
        <v>6860</v>
      </c>
    </row>
    <row r="693" spans="5:33">
      <c r="E693" s="73">
        <v>0.59287037037037038</v>
      </c>
      <c r="G693" s="58">
        <v>18.02</v>
      </c>
      <c r="H693" s="58">
        <v>5.92</v>
      </c>
      <c r="I693" s="58">
        <v>8.14</v>
      </c>
      <c r="J693" s="58">
        <v>18.059999999999999</v>
      </c>
      <c r="K693" s="58">
        <v>5.84</v>
      </c>
      <c r="L693" s="58">
        <v>9.39</v>
      </c>
      <c r="M693" s="59">
        <f t="shared" si="168"/>
        <v>18.04</v>
      </c>
      <c r="N693" s="59">
        <f t="shared" si="169"/>
        <v>5.88</v>
      </c>
      <c r="O693" s="59">
        <f t="shared" si="170"/>
        <v>8.7650000000000006</v>
      </c>
      <c r="P693" s="60">
        <f t="shared" si="162"/>
        <v>0.18807726782191952</v>
      </c>
      <c r="Q693" s="22">
        <f t="shared" si="163"/>
        <v>1.3182567385564063E-6</v>
      </c>
      <c r="R693" s="61">
        <f t="shared" si="164"/>
        <v>4.2561051786159483E-9</v>
      </c>
      <c r="S693" s="22">
        <f t="shared" si="165"/>
        <v>1.8114431291441492E-17</v>
      </c>
      <c r="T693" s="62">
        <v>298</v>
      </c>
      <c r="U693" s="59">
        <f t="shared" si="171"/>
        <v>291.04000000000002</v>
      </c>
      <c r="V693" s="63">
        <f t="shared" si="172"/>
        <v>0.40333209116300323</v>
      </c>
      <c r="W693" s="64">
        <f t="shared" si="173"/>
        <v>2.5312328097456245</v>
      </c>
      <c r="X693" s="65">
        <f t="shared" si="158"/>
        <v>-3.9738488504455466E-8</v>
      </c>
      <c r="Y693" s="66">
        <f t="shared" si="159"/>
        <v>-3.9679167667735903E-8</v>
      </c>
      <c r="Z693" s="66">
        <f t="shared" si="160"/>
        <v>-3.9679256220718194E-8</v>
      </c>
      <c r="AA693" s="67">
        <f t="shared" si="161"/>
        <v>-3.9620023672600598E-8</v>
      </c>
      <c r="AB693" s="68">
        <f t="shared" si="167"/>
        <v>1.3310225849339459E-4</v>
      </c>
      <c r="AC693" s="69"/>
      <c r="AD693" s="70">
        <f t="shared" si="166"/>
        <v>1.3310225849339459</v>
      </c>
      <c r="AE693" s="70"/>
      <c r="AF693" s="74"/>
      <c r="AG693" s="71">
        <v>6870</v>
      </c>
    </row>
    <row r="694" spans="5:33">
      <c r="E694" s="73">
        <v>0.5929861111111111</v>
      </c>
      <c r="G694" s="58">
        <v>18.02</v>
      </c>
      <c r="H694" s="58">
        <v>5.92</v>
      </c>
      <c r="I694" s="58">
        <v>8.14</v>
      </c>
      <c r="J694" s="58">
        <v>18.07</v>
      </c>
      <c r="K694" s="58">
        <v>5.85</v>
      </c>
      <c r="L694" s="58">
        <v>9.3699999999999992</v>
      </c>
      <c r="M694" s="59">
        <f t="shared" si="168"/>
        <v>18.045000000000002</v>
      </c>
      <c r="N694" s="59">
        <f t="shared" si="169"/>
        <v>5.8849999999999998</v>
      </c>
      <c r="O694" s="59">
        <f t="shared" si="170"/>
        <v>8.754999999999999</v>
      </c>
      <c r="P694" s="60">
        <f t="shared" si="162"/>
        <v>0.18787967918729526</v>
      </c>
      <c r="Q694" s="22">
        <f t="shared" si="163"/>
        <v>1.3031667784522985E-6</v>
      </c>
      <c r="R694" s="61">
        <f t="shared" si="164"/>
        <v>4.3071778144943332E-9</v>
      </c>
      <c r="S694" s="22">
        <f t="shared" si="165"/>
        <v>1.855178072567218E-17</v>
      </c>
      <c r="T694" s="62">
        <v>298</v>
      </c>
      <c r="U694" s="59">
        <f t="shared" si="171"/>
        <v>291.04500000000002</v>
      </c>
      <c r="V694" s="63">
        <f t="shared" si="172"/>
        <v>0.40303541704210705</v>
      </c>
      <c r="W694" s="64">
        <f t="shared" si="173"/>
        <v>2.5295042710136149</v>
      </c>
      <c r="X694" s="65">
        <f t="shared" si="158"/>
        <v>-4.0561668113598616E-8</v>
      </c>
      <c r="Y694" s="66">
        <f t="shared" si="159"/>
        <v>-4.0499679373913032E-8</v>
      </c>
      <c r="Z694" s="66">
        <f t="shared" si="160"/>
        <v>-4.0499774108770505E-8</v>
      </c>
      <c r="AA694" s="67">
        <f t="shared" si="161"/>
        <v>-4.0437879814383572E-8</v>
      </c>
      <c r="AB694" s="68">
        <f t="shared" si="167"/>
        <v>1.3270546622680466E-4</v>
      </c>
      <c r="AC694" s="69"/>
      <c r="AD694" s="70">
        <f t="shared" si="166"/>
        <v>1.3270546622680466</v>
      </c>
      <c r="AE694" s="70"/>
      <c r="AF694" s="74"/>
      <c r="AG694" s="71">
        <v>6880</v>
      </c>
    </row>
    <row r="695" spans="5:33">
      <c r="E695" s="73">
        <v>0.59310185185185182</v>
      </c>
      <c r="G695" s="58">
        <v>18.03</v>
      </c>
      <c r="H695" s="58">
        <v>5.91</v>
      </c>
      <c r="I695" s="58">
        <v>8.09</v>
      </c>
      <c r="J695" s="58">
        <v>18.07</v>
      </c>
      <c r="K695" s="58">
        <v>5.84</v>
      </c>
      <c r="L695" s="58">
        <v>9.42</v>
      </c>
      <c r="M695" s="59">
        <f t="shared" si="168"/>
        <v>18.05</v>
      </c>
      <c r="N695" s="59">
        <f t="shared" si="169"/>
        <v>5.875</v>
      </c>
      <c r="O695" s="59">
        <f t="shared" si="170"/>
        <v>8.754999999999999</v>
      </c>
      <c r="P695" s="60">
        <f t="shared" si="162"/>
        <v>0.18789667122729409</v>
      </c>
      <c r="Q695" s="22">
        <f t="shared" si="163"/>
        <v>1.333521432163323E-6</v>
      </c>
      <c r="R695" s="61">
        <f t="shared" si="164"/>
        <v>4.2108837363577475E-9</v>
      </c>
      <c r="S695" s="22">
        <f t="shared" si="165"/>
        <v>1.7731541841122184E-17</v>
      </c>
      <c r="T695" s="62">
        <v>298</v>
      </c>
      <c r="U695" s="59">
        <f t="shared" si="171"/>
        <v>291.05</v>
      </c>
      <c r="V695" s="63">
        <f t="shared" si="172"/>
        <v>0.40273875311444751</v>
      </c>
      <c r="W695" s="64">
        <f t="shared" si="173"/>
        <v>2.527776972002219</v>
      </c>
      <c r="X695" s="65">
        <f t="shared" si="158"/>
        <v>-3.867988882271304E-8</v>
      </c>
      <c r="Y695" s="66">
        <f t="shared" si="159"/>
        <v>-3.8623345795583758E-8</v>
      </c>
      <c r="Z695" s="66">
        <f t="shared" si="160"/>
        <v>-3.8623428451300053E-8</v>
      </c>
      <c r="AA695" s="67">
        <f t="shared" si="161"/>
        <v>-3.856696783823155E-8</v>
      </c>
      <c r="AB695" s="68">
        <f t="shared" si="167"/>
        <v>1.3230046880198241E-4</v>
      </c>
      <c r="AC695" s="69"/>
      <c r="AD695" s="70">
        <f t="shared" si="166"/>
        <v>1.3230046880198241</v>
      </c>
      <c r="AE695" s="70"/>
      <c r="AF695" s="74"/>
      <c r="AG695" s="71">
        <v>6890</v>
      </c>
    </row>
    <row r="696" spans="5:33">
      <c r="E696" s="73">
        <v>0.59321759259259255</v>
      </c>
      <c r="G696" s="58">
        <v>18.03</v>
      </c>
      <c r="H696" s="58">
        <v>5.92</v>
      </c>
      <c r="I696" s="58">
        <v>8.2100000000000009</v>
      </c>
      <c r="J696" s="58">
        <v>18.07</v>
      </c>
      <c r="K696" s="58">
        <v>5.84</v>
      </c>
      <c r="L696" s="58">
        <v>9.3800000000000008</v>
      </c>
      <c r="M696" s="59">
        <f t="shared" si="168"/>
        <v>18.05</v>
      </c>
      <c r="N696" s="59">
        <f t="shared" si="169"/>
        <v>5.88</v>
      </c>
      <c r="O696" s="59">
        <f t="shared" si="170"/>
        <v>8.7950000000000017</v>
      </c>
      <c r="P696" s="60">
        <f t="shared" si="162"/>
        <v>0.1887551368868135</v>
      </c>
      <c r="Q696" s="22">
        <f t="shared" si="163"/>
        <v>1.3182567385564063E-6</v>
      </c>
      <c r="R696" s="61">
        <f t="shared" si="164"/>
        <v>4.2596434719766522E-9</v>
      </c>
      <c r="S696" s="22">
        <f t="shared" si="165"/>
        <v>1.8144562508353309E-17</v>
      </c>
      <c r="T696" s="62">
        <v>298</v>
      </c>
      <c r="U696" s="59">
        <f t="shared" si="171"/>
        <v>291.05</v>
      </c>
      <c r="V696" s="63">
        <f t="shared" si="172"/>
        <v>0.40273875311444751</v>
      </c>
      <c r="W696" s="64">
        <f t="shared" si="173"/>
        <v>2.527776972002219</v>
      </c>
      <c r="X696" s="65">
        <f t="shared" si="158"/>
        <v>-3.9645617807349358E-8</v>
      </c>
      <c r="Y696" s="66">
        <f t="shared" si="159"/>
        <v>-3.958604216663899E-8</v>
      </c>
      <c r="Z696" s="66">
        <f t="shared" si="160"/>
        <v>-3.9586131691211006E-8</v>
      </c>
      <c r="AA696" s="67">
        <f t="shared" si="161"/>
        <v>-3.9526645306014736E-8</v>
      </c>
      <c r="AB696" s="68">
        <f t="shared" si="167"/>
        <v>1.3191423479339123E-4</v>
      </c>
      <c r="AC696" s="69"/>
      <c r="AD696" s="70">
        <f t="shared" si="166"/>
        <v>1.3191423479339124</v>
      </c>
      <c r="AE696" s="70"/>
      <c r="AF696" s="74"/>
      <c r="AG696" s="71">
        <v>6900</v>
      </c>
    </row>
    <row r="697" spans="5:33">
      <c r="E697" s="73">
        <v>0.59333333333333327</v>
      </c>
      <c r="G697" s="58">
        <v>18.03</v>
      </c>
      <c r="H697" s="58">
        <v>5.91</v>
      </c>
      <c r="I697" s="58">
        <v>8.1300000000000008</v>
      </c>
      <c r="J697" s="58">
        <v>18.07</v>
      </c>
      <c r="K697" s="58">
        <v>5.84</v>
      </c>
      <c r="L697" s="58">
        <v>9.41</v>
      </c>
      <c r="M697" s="59">
        <f t="shared" si="168"/>
        <v>18.05</v>
      </c>
      <c r="N697" s="59">
        <f t="shared" si="169"/>
        <v>5.875</v>
      </c>
      <c r="O697" s="59">
        <f t="shared" si="170"/>
        <v>8.77</v>
      </c>
      <c r="P697" s="60">
        <f t="shared" si="162"/>
        <v>0.18821859584961387</v>
      </c>
      <c r="Q697" s="22">
        <f t="shared" si="163"/>
        <v>1.333521432163323E-6</v>
      </c>
      <c r="R697" s="61">
        <f t="shared" si="164"/>
        <v>4.2108837363577475E-9</v>
      </c>
      <c r="S697" s="22">
        <f t="shared" si="165"/>
        <v>1.7731541841122184E-17</v>
      </c>
      <c r="T697" s="62">
        <v>298</v>
      </c>
      <c r="U697" s="59">
        <f t="shared" si="171"/>
        <v>291.05</v>
      </c>
      <c r="V697" s="63">
        <f t="shared" si="172"/>
        <v>0.40273875311444751</v>
      </c>
      <c r="W697" s="64">
        <f t="shared" si="173"/>
        <v>2.527776972002219</v>
      </c>
      <c r="X697" s="65">
        <f t="shared" si="158"/>
        <v>-3.8517111177932021E-8</v>
      </c>
      <c r="Y697" s="66">
        <f t="shared" si="159"/>
        <v>-3.8460709634523828E-8</v>
      </c>
      <c r="Z697" s="66">
        <f t="shared" si="160"/>
        <v>-3.8460792224676657E-8</v>
      </c>
      <c r="AA697" s="67">
        <f t="shared" si="161"/>
        <v>-3.8404473029543741E-8</v>
      </c>
      <c r="AB697" s="68">
        <f t="shared" si="167"/>
        <v>1.315183737753428E-4</v>
      </c>
      <c r="AC697" s="69"/>
      <c r="AD697" s="70">
        <f t="shared" si="166"/>
        <v>1.3151837377534279</v>
      </c>
      <c r="AE697" s="70"/>
      <c r="AF697" s="74"/>
      <c r="AG697" s="71">
        <v>6910</v>
      </c>
    </row>
    <row r="698" spans="5:33">
      <c r="E698" s="73">
        <v>0.5934490740740741</v>
      </c>
      <c r="G698" s="58">
        <v>18.03</v>
      </c>
      <c r="H698" s="58">
        <v>5.91</v>
      </c>
      <c r="I698" s="58">
        <v>8.19</v>
      </c>
      <c r="J698" s="58">
        <v>18.079999999999998</v>
      </c>
      <c r="K698" s="58">
        <v>5.84</v>
      </c>
      <c r="L698" s="58">
        <v>9.39</v>
      </c>
      <c r="M698" s="59">
        <f t="shared" si="168"/>
        <v>18.055</v>
      </c>
      <c r="N698" s="59">
        <f t="shared" si="169"/>
        <v>5.875</v>
      </c>
      <c r="O698" s="59">
        <f t="shared" si="170"/>
        <v>8.7899999999999991</v>
      </c>
      <c r="P698" s="60">
        <f t="shared" si="162"/>
        <v>0.18866489173483861</v>
      </c>
      <c r="Q698" s="22">
        <f t="shared" si="163"/>
        <v>1.333521432163323E-6</v>
      </c>
      <c r="R698" s="61">
        <f t="shared" si="164"/>
        <v>4.2126337220845628E-9</v>
      </c>
      <c r="S698" s="22">
        <f t="shared" si="165"/>
        <v>1.7746282876444038E-17</v>
      </c>
      <c r="T698" s="62">
        <v>298</v>
      </c>
      <c r="U698" s="59">
        <f t="shared" si="171"/>
        <v>291.05500000000001</v>
      </c>
      <c r="V698" s="63">
        <f t="shared" si="172"/>
        <v>0.40244209937949721</v>
      </c>
      <c r="W698" s="64">
        <f t="shared" si="173"/>
        <v>2.5260509117807572</v>
      </c>
      <c r="X698" s="65">
        <f t="shared" si="158"/>
        <v>-3.8553865255020103E-8</v>
      </c>
      <c r="Y698" s="66">
        <f t="shared" si="159"/>
        <v>-3.8497190282204847E-8</v>
      </c>
      <c r="Z698" s="66">
        <f t="shared" si="160"/>
        <v>-3.849727359557752E-8</v>
      </c>
      <c r="AA698" s="67">
        <f t="shared" si="161"/>
        <v>-3.8440681691190188E-8</v>
      </c>
      <c r="AB698" s="68">
        <f t="shared" si="167"/>
        <v>1.3113376612879966E-4</v>
      </c>
      <c r="AC698" s="69"/>
      <c r="AD698" s="70">
        <f t="shared" si="166"/>
        <v>1.3113376612879966</v>
      </c>
      <c r="AE698" s="70"/>
      <c r="AF698" s="74"/>
      <c r="AG698" s="71">
        <v>6920</v>
      </c>
    </row>
    <row r="699" spans="5:33">
      <c r="E699" s="73">
        <v>0.59356481481481482</v>
      </c>
      <c r="G699" s="58">
        <v>18.04</v>
      </c>
      <c r="H699" s="58">
        <v>5.91</v>
      </c>
      <c r="I699" s="58">
        <v>8.14</v>
      </c>
      <c r="J699" s="58">
        <v>18.079999999999998</v>
      </c>
      <c r="K699" s="58">
        <v>5.84</v>
      </c>
      <c r="L699" s="58">
        <v>9.39</v>
      </c>
      <c r="M699" s="59">
        <f t="shared" si="168"/>
        <v>18.059999999999999</v>
      </c>
      <c r="N699" s="59">
        <f t="shared" si="169"/>
        <v>5.875</v>
      </c>
      <c r="O699" s="59">
        <f t="shared" si="170"/>
        <v>8.7650000000000006</v>
      </c>
      <c r="P699" s="60">
        <f t="shared" si="162"/>
        <v>0.18814531977181126</v>
      </c>
      <c r="Q699" s="22">
        <f t="shared" si="163"/>
        <v>1.333521432163323E-6</v>
      </c>
      <c r="R699" s="61">
        <f t="shared" si="164"/>
        <v>4.214384435081527E-9</v>
      </c>
      <c r="S699" s="22">
        <f t="shared" si="165"/>
        <v>1.7761036166657443E-17</v>
      </c>
      <c r="T699" s="62">
        <v>298</v>
      </c>
      <c r="U699" s="59">
        <f t="shared" si="171"/>
        <v>291.06</v>
      </c>
      <c r="V699" s="63">
        <f t="shared" si="172"/>
        <v>0.40214545583673084</v>
      </c>
      <c r="W699" s="64">
        <f t="shared" si="173"/>
        <v>2.5243260894192936</v>
      </c>
      <c r="X699" s="65">
        <f t="shared" si="158"/>
        <v>-3.83929030840937E-8</v>
      </c>
      <c r="Y699" s="66">
        <f t="shared" si="159"/>
        <v>-3.8336534877327145E-8</v>
      </c>
      <c r="Z699" s="66">
        <f t="shared" si="160"/>
        <v>-3.833661763675606E-8</v>
      </c>
      <c r="AA699" s="67">
        <f t="shared" si="161"/>
        <v>-3.8280331946404741E-8</v>
      </c>
      <c r="AB699" s="68">
        <f t="shared" si="167"/>
        <v>1.3074879367096337E-4</v>
      </c>
      <c r="AC699" s="69"/>
      <c r="AD699" s="70">
        <f t="shared" si="166"/>
        <v>1.3074879367096337</v>
      </c>
      <c r="AE699" s="70"/>
      <c r="AF699" s="74"/>
      <c r="AG699" s="71">
        <v>6930</v>
      </c>
    </row>
    <row r="700" spans="5:33">
      <c r="E700" s="73">
        <v>0.59368055555555554</v>
      </c>
      <c r="G700" s="58">
        <v>18.04</v>
      </c>
      <c r="H700" s="58">
        <v>5.91</v>
      </c>
      <c r="I700" s="58">
        <v>8.15</v>
      </c>
      <c r="J700" s="58">
        <v>18.079999999999998</v>
      </c>
      <c r="K700" s="58">
        <v>5.84</v>
      </c>
      <c r="L700" s="58">
        <v>9.42</v>
      </c>
      <c r="M700" s="59">
        <f t="shared" si="168"/>
        <v>18.059999999999999</v>
      </c>
      <c r="N700" s="59">
        <f t="shared" si="169"/>
        <v>5.875</v>
      </c>
      <c r="O700" s="59">
        <f t="shared" si="170"/>
        <v>8.7850000000000001</v>
      </c>
      <c r="P700" s="60">
        <f t="shared" si="162"/>
        <v>0.1885746302561736</v>
      </c>
      <c r="Q700" s="22">
        <f t="shared" si="163"/>
        <v>1.333521432163323E-6</v>
      </c>
      <c r="R700" s="61">
        <f t="shared" si="164"/>
        <v>4.214384435081527E-9</v>
      </c>
      <c r="S700" s="22">
        <f t="shared" si="165"/>
        <v>1.7761036166657443E-17</v>
      </c>
      <c r="T700" s="62">
        <v>298</v>
      </c>
      <c r="U700" s="59">
        <f t="shared" si="171"/>
        <v>291.06</v>
      </c>
      <c r="V700" s="63">
        <f t="shared" si="172"/>
        <v>0.40214545583673084</v>
      </c>
      <c r="W700" s="64">
        <f t="shared" si="173"/>
        <v>2.5243260894192936</v>
      </c>
      <c r="X700" s="65">
        <f t="shared" si="158"/>
        <v>-3.8367680189599035E-8</v>
      </c>
      <c r="Y700" s="66">
        <f t="shared" si="159"/>
        <v>-3.8311220478297398E-8</v>
      </c>
      <c r="Z700" s="66">
        <f t="shared" si="160"/>
        <v>-3.8311303561219909E-8</v>
      </c>
      <c r="AA700" s="67">
        <f t="shared" si="161"/>
        <v>-3.8254926688320523E-8</v>
      </c>
      <c r="AB700" s="68">
        <f t="shared" si="167"/>
        <v>1.3036542777086559E-4</v>
      </c>
      <c r="AC700" s="69"/>
      <c r="AD700" s="70">
        <f t="shared" si="166"/>
        <v>1.3036542777086559</v>
      </c>
      <c r="AE700" s="70"/>
      <c r="AF700" s="74"/>
      <c r="AG700" s="71">
        <v>6940</v>
      </c>
    </row>
    <row r="701" spans="5:33">
      <c r="E701" s="73">
        <v>0.59379629629629627</v>
      </c>
      <c r="G701" s="58">
        <v>18.04</v>
      </c>
      <c r="H701" s="58">
        <v>5.91</v>
      </c>
      <c r="I701" s="58">
        <v>8.17</v>
      </c>
      <c r="J701" s="58">
        <v>18.079999999999998</v>
      </c>
      <c r="K701" s="58">
        <v>5.84</v>
      </c>
      <c r="L701" s="58">
        <v>9.4</v>
      </c>
      <c r="M701" s="59">
        <f t="shared" si="168"/>
        <v>18.059999999999999</v>
      </c>
      <c r="N701" s="59">
        <f t="shared" si="169"/>
        <v>5.875</v>
      </c>
      <c r="O701" s="59">
        <f t="shared" si="170"/>
        <v>8.7850000000000001</v>
      </c>
      <c r="P701" s="60">
        <f t="shared" si="162"/>
        <v>0.1885746302561736</v>
      </c>
      <c r="Q701" s="22">
        <f t="shared" si="163"/>
        <v>1.333521432163323E-6</v>
      </c>
      <c r="R701" s="61">
        <f t="shared" si="164"/>
        <v>4.214384435081527E-9</v>
      </c>
      <c r="S701" s="22">
        <f t="shared" si="165"/>
        <v>1.7761036166657443E-17</v>
      </c>
      <c r="T701" s="62">
        <v>298</v>
      </c>
      <c r="U701" s="59">
        <f t="shared" si="171"/>
        <v>291.06</v>
      </c>
      <c r="V701" s="63">
        <f t="shared" si="172"/>
        <v>0.40214545583673084</v>
      </c>
      <c r="W701" s="64">
        <f t="shared" si="173"/>
        <v>2.5243260894192936</v>
      </c>
      <c r="X701" s="65">
        <f t="shared" si="158"/>
        <v>-3.8254926769947222E-8</v>
      </c>
      <c r="Y701" s="66">
        <f t="shared" si="159"/>
        <v>-3.8198632980210057E-8</v>
      </c>
      <c r="Z701" s="66">
        <f t="shared" si="160"/>
        <v>-3.8198715818971767E-8</v>
      </c>
      <c r="AA701" s="67">
        <f t="shared" si="161"/>
        <v>-3.8142504624194613E-8</v>
      </c>
      <c r="AB701" s="68">
        <f t="shared" si="167"/>
        <v>1.29982315012604E-4</v>
      </c>
      <c r="AC701" s="69"/>
      <c r="AD701" s="70">
        <f t="shared" si="166"/>
        <v>1.29982315012604</v>
      </c>
      <c r="AE701" s="70"/>
      <c r="AF701" s="74"/>
      <c r="AG701" s="71">
        <v>6950</v>
      </c>
    </row>
    <row r="702" spans="5:33">
      <c r="E702" s="73">
        <v>0.59391203703703699</v>
      </c>
      <c r="G702" s="58">
        <v>18.04</v>
      </c>
      <c r="H702" s="58">
        <v>5.91</v>
      </c>
      <c r="I702" s="58">
        <v>8.17</v>
      </c>
      <c r="J702" s="58">
        <v>18.09</v>
      </c>
      <c r="K702" s="58">
        <v>5.84</v>
      </c>
      <c r="L702" s="58">
        <v>9.4</v>
      </c>
      <c r="M702" s="59">
        <f t="shared" si="168"/>
        <v>18.064999999999998</v>
      </c>
      <c r="N702" s="59">
        <f t="shared" si="169"/>
        <v>5.875</v>
      </c>
      <c r="O702" s="59">
        <f t="shared" si="170"/>
        <v>8.7850000000000001</v>
      </c>
      <c r="P702" s="60">
        <f t="shared" si="162"/>
        <v>0.18859168977693777</v>
      </c>
      <c r="Q702" s="22">
        <f t="shared" si="163"/>
        <v>1.333521432163323E-6</v>
      </c>
      <c r="R702" s="61">
        <f t="shared" si="164"/>
        <v>4.216135875650883E-9</v>
      </c>
      <c r="S702" s="22">
        <f t="shared" si="165"/>
        <v>1.7775801721950437E-17</v>
      </c>
      <c r="T702" s="62">
        <v>298</v>
      </c>
      <c r="U702" s="59">
        <f t="shared" si="171"/>
        <v>291.065</v>
      </c>
      <c r="V702" s="63">
        <f t="shared" si="172"/>
        <v>0.4018488224856252</v>
      </c>
      <c r="W702" s="64">
        <f t="shared" si="173"/>
        <v>2.5226025039886308</v>
      </c>
      <c r="X702" s="65">
        <f t="shared" si="158"/>
        <v>-3.8203752907311216E-8</v>
      </c>
      <c r="Y702" s="66">
        <f t="shared" si="159"/>
        <v>-3.8147444148018253E-8</v>
      </c>
      <c r="Z702" s="66">
        <f t="shared" si="160"/>
        <v>-3.8147527141863933E-8</v>
      </c>
      <c r="AA702" s="67">
        <f t="shared" si="161"/>
        <v>-3.8091301131766311E-8</v>
      </c>
      <c r="AB702" s="68">
        <f t="shared" si="167"/>
        <v>1.2960032813094983E-4</v>
      </c>
      <c r="AC702" s="69"/>
      <c r="AD702" s="70">
        <f t="shared" si="166"/>
        <v>1.2960032813094982</v>
      </c>
      <c r="AE702" s="70"/>
      <c r="AF702" s="74"/>
      <c r="AG702" s="71">
        <v>6960</v>
      </c>
    </row>
    <row r="703" spans="5:33">
      <c r="E703" s="73">
        <v>0.59402777777777782</v>
      </c>
      <c r="G703" s="58">
        <v>18.05</v>
      </c>
      <c r="H703" s="58">
        <v>5.91</v>
      </c>
      <c r="I703" s="58">
        <v>8.15</v>
      </c>
      <c r="J703" s="58">
        <v>18.09</v>
      </c>
      <c r="K703" s="58">
        <v>5.84</v>
      </c>
      <c r="L703" s="58">
        <v>9.39</v>
      </c>
      <c r="M703" s="59">
        <f t="shared" si="168"/>
        <v>18.07</v>
      </c>
      <c r="N703" s="59">
        <f t="shared" si="169"/>
        <v>5.875</v>
      </c>
      <c r="O703" s="59">
        <f t="shared" si="170"/>
        <v>8.77</v>
      </c>
      <c r="P703" s="60">
        <f t="shared" si="162"/>
        <v>0.18828671125928048</v>
      </c>
      <c r="Q703" s="22">
        <f t="shared" si="163"/>
        <v>1.333521432163323E-6</v>
      </c>
      <c r="R703" s="61">
        <f t="shared" si="164"/>
        <v>4.2178880440950041E-9</v>
      </c>
      <c r="S703" s="22">
        <f t="shared" si="165"/>
        <v>1.7790579552519578E-17</v>
      </c>
      <c r="T703" s="62">
        <v>298</v>
      </c>
      <c r="U703" s="59">
        <f t="shared" si="171"/>
        <v>291.07</v>
      </c>
      <c r="V703" s="63">
        <f t="shared" si="172"/>
        <v>0.40155219932565511</v>
      </c>
      <c r="W703" s="64">
        <f t="shared" si="173"/>
        <v>2.5208801545602877</v>
      </c>
      <c r="X703" s="65">
        <f t="shared" si="158"/>
        <v>-3.808732295708087E-8</v>
      </c>
      <c r="Y703" s="66">
        <f t="shared" si="159"/>
        <v>-3.8031191667612466E-8</v>
      </c>
      <c r="Z703" s="66">
        <f t="shared" si="160"/>
        <v>-3.8031274391243664E-8</v>
      </c>
      <c r="AA703" s="67">
        <f t="shared" si="161"/>
        <v>-3.7975225581578119E-8</v>
      </c>
      <c r="AB703" s="68">
        <f t="shared" si="167"/>
        <v>1.2921885313658509E-4</v>
      </c>
      <c r="AC703" s="69"/>
      <c r="AD703" s="70">
        <f t="shared" si="166"/>
        <v>1.292188531365851</v>
      </c>
      <c r="AE703" s="70"/>
      <c r="AF703" s="74"/>
      <c r="AG703" s="71">
        <v>6970</v>
      </c>
    </row>
    <row r="704" spans="5:33">
      <c r="E704" s="73">
        <v>0.59414351851851854</v>
      </c>
      <c r="G704" s="58">
        <v>18.05</v>
      </c>
      <c r="H704" s="58">
        <v>5.91</v>
      </c>
      <c r="I704" s="58">
        <v>8.1300000000000008</v>
      </c>
      <c r="J704" s="58">
        <v>18.09</v>
      </c>
      <c r="K704" s="58">
        <v>5.84</v>
      </c>
      <c r="L704" s="58">
        <v>9.3800000000000008</v>
      </c>
      <c r="M704" s="59">
        <f t="shared" si="168"/>
        <v>18.07</v>
      </c>
      <c r="N704" s="59">
        <f t="shared" si="169"/>
        <v>5.875</v>
      </c>
      <c r="O704" s="59">
        <f t="shared" si="170"/>
        <v>8.7550000000000008</v>
      </c>
      <c r="P704" s="60">
        <f t="shared" si="162"/>
        <v>0.18796467013397958</v>
      </c>
      <c r="Q704" s="22">
        <f t="shared" si="163"/>
        <v>1.333521432163323E-6</v>
      </c>
      <c r="R704" s="61">
        <f t="shared" si="164"/>
        <v>4.2178880440950041E-9</v>
      </c>
      <c r="S704" s="22">
        <f t="shared" si="165"/>
        <v>1.7790579552519578E-17</v>
      </c>
      <c r="T704" s="62">
        <v>298</v>
      </c>
      <c r="U704" s="59">
        <f t="shared" si="171"/>
        <v>291.07</v>
      </c>
      <c r="V704" s="63">
        <f t="shared" si="172"/>
        <v>0.40155219932565511</v>
      </c>
      <c r="W704" s="64">
        <f t="shared" si="173"/>
        <v>2.5208801545602877</v>
      </c>
      <c r="X704" s="65">
        <f t="shared" si="158"/>
        <v>-3.7910273737666764E-8</v>
      </c>
      <c r="Y704" s="66">
        <f t="shared" si="159"/>
        <v>-3.785449893428091E-8</v>
      </c>
      <c r="Z704" s="66">
        <f t="shared" si="160"/>
        <v>-3.7854580991949878E-8</v>
      </c>
      <c r="AA704" s="67">
        <f t="shared" si="161"/>
        <v>-3.7798888004781273E-8</v>
      </c>
      <c r="AB704" s="68">
        <f t="shared" si="167"/>
        <v>1.2883854066882448E-4</v>
      </c>
      <c r="AC704" s="69"/>
      <c r="AD704" s="70">
        <f t="shared" si="166"/>
        <v>1.2883854066882447</v>
      </c>
      <c r="AE704" s="70"/>
      <c r="AF704" s="74"/>
      <c r="AG704" s="71">
        <v>6980</v>
      </c>
    </row>
    <row r="705" spans="5:33">
      <c r="E705" s="73">
        <v>0.59425925925925926</v>
      </c>
      <c r="G705" s="58">
        <v>18.059999999999999</v>
      </c>
      <c r="H705" s="58">
        <v>5.91</v>
      </c>
      <c r="I705" s="58">
        <v>8.14</v>
      </c>
      <c r="J705" s="58">
        <v>18.09</v>
      </c>
      <c r="K705" s="58">
        <v>5.84</v>
      </c>
      <c r="L705" s="58">
        <v>9.3699999999999992</v>
      </c>
      <c r="M705" s="59">
        <f t="shared" si="168"/>
        <v>18.074999999999999</v>
      </c>
      <c r="N705" s="59">
        <f t="shared" si="169"/>
        <v>5.875</v>
      </c>
      <c r="O705" s="59">
        <f t="shared" si="170"/>
        <v>8.754999999999999</v>
      </c>
      <c r="P705" s="60">
        <f t="shared" si="162"/>
        <v>0.18798167755149647</v>
      </c>
      <c r="Q705" s="22">
        <f t="shared" si="163"/>
        <v>1.333521432163323E-6</v>
      </c>
      <c r="R705" s="61">
        <f t="shared" si="164"/>
        <v>4.2196409407163795E-9</v>
      </c>
      <c r="S705" s="22">
        <f t="shared" si="165"/>
        <v>1.7805369668569811E-17</v>
      </c>
      <c r="T705" s="62">
        <v>298</v>
      </c>
      <c r="U705" s="59">
        <f t="shared" si="171"/>
        <v>291.07499999999999</v>
      </c>
      <c r="V705" s="63">
        <f t="shared" si="172"/>
        <v>0.40125558635629294</v>
      </c>
      <c r="W705" s="64">
        <f t="shared" si="173"/>
        <v>2.5191590402064978</v>
      </c>
      <c r="X705" s="65">
        <f t="shared" si="158"/>
        <v>-3.78595833598118E-8</v>
      </c>
      <c r="Y705" s="66">
        <f t="shared" si="159"/>
        <v>-3.7803793693515441E-8</v>
      </c>
      <c r="Z705" s="66">
        <f t="shared" si="160"/>
        <v>-3.7803875904849777E-8</v>
      </c>
      <c r="AA705" s="67">
        <f t="shared" si="161"/>
        <v>-3.7748168207595449E-8</v>
      </c>
      <c r="AB705" s="68">
        <f t="shared" si="167"/>
        <v>1.2845999513283297E-4</v>
      </c>
      <c r="AC705" s="69"/>
      <c r="AD705" s="70">
        <f t="shared" si="166"/>
        <v>1.2845999513283297</v>
      </c>
      <c r="AE705" s="70"/>
      <c r="AF705" s="74"/>
      <c r="AG705" s="71">
        <v>6990</v>
      </c>
    </row>
    <row r="706" spans="5:33">
      <c r="E706" s="73">
        <v>0.59437499999999999</v>
      </c>
      <c r="G706" s="58">
        <v>18.059999999999999</v>
      </c>
      <c r="H706" s="58">
        <v>5.91</v>
      </c>
      <c r="I706" s="58">
        <v>8.16</v>
      </c>
      <c r="J706" s="58">
        <v>18.100000000000001</v>
      </c>
      <c r="K706" s="58">
        <v>5.84</v>
      </c>
      <c r="L706" s="58">
        <v>9.39</v>
      </c>
      <c r="M706" s="59">
        <f t="shared" si="168"/>
        <v>18.079999999999998</v>
      </c>
      <c r="N706" s="59">
        <f t="shared" si="169"/>
        <v>5.875</v>
      </c>
      <c r="O706" s="59">
        <f t="shared" si="170"/>
        <v>8.7750000000000004</v>
      </c>
      <c r="P706" s="60">
        <f t="shared" si="162"/>
        <v>0.18842815392491341</v>
      </c>
      <c r="Q706" s="22">
        <f t="shared" si="163"/>
        <v>1.333521432163323E-6</v>
      </c>
      <c r="R706" s="61">
        <f t="shared" si="164"/>
        <v>4.2213945658176325E-9</v>
      </c>
      <c r="S706" s="22">
        <f t="shared" si="165"/>
        <v>1.7820172080314639E-17</v>
      </c>
      <c r="T706" s="62">
        <v>298</v>
      </c>
      <c r="U706" s="59">
        <f t="shared" si="171"/>
        <v>291.08</v>
      </c>
      <c r="V706" s="63">
        <f t="shared" si="172"/>
        <v>0.40095898357701565</v>
      </c>
      <c r="W706" s="64">
        <f t="shared" si="173"/>
        <v>2.5174391600002464</v>
      </c>
      <c r="X706" s="65">
        <f t="shared" si="158"/>
        <v>-3.789515225979581E-8</v>
      </c>
      <c r="Y706" s="66">
        <f t="shared" si="159"/>
        <v>-3.7839092741251087E-8</v>
      </c>
      <c r="Z706" s="66">
        <f t="shared" si="160"/>
        <v>-3.7839175671901373E-8</v>
      </c>
      <c r="AA706" s="67">
        <f t="shared" si="161"/>
        <v>-3.7783198838642972E-8</v>
      </c>
      <c r="AB706" s="68">
        <f t="shared" si="167"/>
        <v>1.2808195664822607E-4</v>
      </c>
      <c r="AC706" s="69"/>
      <c r="AD706" s="70">
        <f t="shared" si="166"/>
        <v>1.2808195664822608</v>
      </c>
      <c r="AE706" s="70"/>
      <c r="AF706" s="74"/>
      <c r="AG706" s="71">
        <v>7000</v>
      </c>
    </row>
    <row r="707" spans="5:33">
      <c r="E707" s="73">
        <v>0.59449074074074071</v>
      </c>
      <c r="G707" s="58">
        <v>18.059999999999999</v>
      </c>
      <c r="H707" s="58">
        <v>5.91</v>
      </c>
      <c r="I707" s="58">
        <v>8.1999999999999993</v>
      </c>
      <c r="J707" s="58">
        <v>18.100000000000001</v>
      </c>
      <c r="K707" s="58">
        <v>5.84</v>
      </c>
      <c r="L707" s="58">
        <v>9.35</v>
      </c>
      <c r="M707" s="59">
        <f t="shared" si="168"/>
        <v>18.079999999999998</v>
      </c>
      <c r="N707" s="59">
        <f t="shared" si="169"/>
        <v>5.875</v>
      </c>
      <c r="O707" s="59">
        <f t="shared" si="170"/>
        <v>8.7749999999999986</v>
      </c>
      <c r="P707" s="60">
        <f t="shared" si="162"/>
        <v>0.18842815392491338</v>
      </c>
      <c r="Q707" s="22">
        <f t="shared" si="163"/>
        <v>1.333521432163323E-6</v>
      </c>
      <c r="R707" s="61">
        <f t="shared" si="164"/>
        <v>4.2213945658176325E-9</v>
      </c>
      <c r="S707" s="22">
        <f t="shared" si="165"/>
        <v>1.7820172080314639E-17</v>
      </c>
      <c r="T707" s="62">
        <v>298</v>
      </c>
      <c r="U707" s="59">
        <f t="shared" si="171"/>
        <v>291.08</v>
      </c>
      <c r="V707" s="63">
        <f t="shared" si="172"/>
        <v>0.40095898357701565</v>
      </c>
      <c r="W707" s="64">
        <f t="shared" si="173"/>
        <v>2.5174391600002464</v>
      </c>
      <c r="X707" s="65">
        <f t="shared" si="158"/>
        <v>-3.7783198920551938E-8</v>
      </c>
      <c r="Y707" s="66">
        <f t="shared" si="159"/>
        <v>-3.7727305018185631E-8</v>
      </c>
      <c r="Z707" s="66">
        <f t="shared" si="160"/>
        <v>-3.7727387703834568E-8</v>
      </c>
      <c r="AA707" s="67">
        <f t="shared" si="161"/>
        <v>-3.7671576242478109E-8</v>
      </c>
      <c r="AB707" s="68">
        <f t="shared" si="167"/>
        <v>1.277035651683515E-4</v>
      </c>
      <c r="AC707" s="69"/>
      <c r="AD707" s="70">
        <f t="shared" si="166"/>
        <v>1.2770356516835151</v>
      </c>
      <c r="AE707" s="70"/>
      <c r="AF707" s="74"/>
      <c r="AG707" s="71">
        <v>7010</v>
      </c>
    </row>
    <row r="708" spans="5:33">
      <c r="E708" s="73">
        <v>0.59460648148148143</v>
      </c>
      <c r="G708" s="58">
        <v>18.059999999999999</v>
      </c>
      <c r="H708" s="58">
        <v>5.91</v>
      </c>
      <c r="I708" s="58">
        <v>8.17</v>
      </c>
      <c r="J708" s="58">
        <v>18.11</v>
      </c>
      <c r="K708" s="58">
        <v>5.84</v>
      </c>
      <c r="L708" s="58">
        <v>9.3800000000000008</v>
      </c>
      <c r="M708" s="59">
        <f t="shared" si="168"/>
        <v>18.085000000000001</v>
      </c>
      <c r="N708" s="59">
        <f t="shared" si="169"/>
        <v>5.875</v>
      </c>
      <c r="O708" s="59">
        <f t="shared" si="170"/>
        <v>8.7750000000000004</v>
      </c>
      <c r="P708" s="60">
        <f t="shared" si="162"/>
        <v>0.18844520636524381</v>
      </c>
      <c r="Q708" s="22">
        <f t="shared" si="163"/>
        <v>1.333521432163323E-6</v>
      </c>
      <c r="R708" s="61">
        <f t="shared" si="164"/>
        <v>4.2231489197015102E-9</v>
      </c>
      <c r="S708" s="22">
        <f t="shared" si="165"/>
        <v>1.7834986797976031E-17</v>
      </c>
      <c r="T708" s="62">
        <v>298</v>
      </c>
      <c r="U708" s="59">
        <f t="shared" si="171"/>
        <v>291.08499999999998</v>
      </c>
      <c r="V708" s="63">
        <f t="shared" si="172"/>
        <v>0.40066239098729794</v>
      </c>
      <c r="W708" s="64">
        <f t="shared" si="173"/>
        <v>2.5157205130152311</v>
      </c>
      <c r="X708" s="65">
        <f t="shared" si="158"/>
        <v>-3.7732066015960071E-8</v>
      </c>
      <c r="Y708" s="66">
        <f t="shared" si="159"/>
        <v>-3.7676158128111169E-8</v>
      </c>
      <c r="Z708" s="66">
        <f t="shared" si="160"/>
        <v>-3.7676240967251814E-8</v>
      </c>
      <c r="AA708" s="67">
        <f t="shared" si="161"/>
        <v>-3.7620415673056799E-8</v>
      </c>
      <c r="AB708" s="68">
        <f t="shared" si="167"/>
        <v>1.2732629156733972E-4</v>
      </c>
      <c r="AC708" s="69"/>
      <c r="AD708" s="70">
        <f t="shared" si="166"/>
        <v>1.2732629156733972</v>
      </c>
      <c r="AE708" s="70"/>
      <c r="AF708" s="74"/>
      <c r="AG708" s="71">
        <v>7020</v>
      </c>
    </row>
    <row r="709" spans="5:33">
      <c r="E709" s="73">
        <v>0.59472222222222226</v>
      </c>
      <c r="G709" s="58">
        <v>18.07</v>
      </c>
      <c r="H709" s="58">
        <v>5.91</v>
      </c>
      <c r="I709" s="58">
        <v>8.15</v>
      </c>
      <c r="J709" s="58">
        <v>18.11</v>
      </c>
      <c r="K709" s="58">
        <v>5.84</v>
      </c>
      <c r="L709" s="58">
        <v>9.34</v>
      </c>
      <c r="M709" s="59">
        <f t="shared" si="168"/>
        <v>18.09</v>
      </c>
      <c r="N709" s="59">
        <f t="shared" si="169"/>
        <v>5.875</v>
      </c>
      <c r="O709" s="59">
        <f t="shared" si="170"/>
        <v>8.745000000000001</v>
      </c>
      <c r="P709" s="60">
        <f t="shared" si="162"/>
        <v>0.18781794646701686</v>
      </c>
      <c r="Q709" s="22">
        <f t="shared" si="163"/>
        <v>1.333521432163323E-6</v>
      </c>
      <c r="R709" s="61">
        <f t="shared" si="164"/>
        <v>4.2249040026708841E-9</v>
      </c>
      <c r="S709" s="22">
        <f t="shared" si="165"/>
        <v>1.7849813831784457E-17</v>
      </c>
      <c r="T709" s="62">
        <v>298</v>
      </c>
      <c r="U709" s="59">
        <f t="shared" si="171"/>
        <v>291.08999999999997</v>
      </c>
      <c r="V709" s="63">
        <f t="shared" si="172"/>
        <v>0.40036580858661236</v>
      </c>
      <c r="W709" s="64">
        <f t="shared" si="173"/>
        <v>2.514003098325865</v>
      </c>
      <c r="X709" s="65">
        <f t="shared" si="158"/>
        <v>-3.755199939672015E-8</v>
      </c>
      <c r="Y709" s="66">
        <f t="shared" si="159"/>
        <v>-3.7496459503623415E-8</v>
      </c>
      <c r="Z709" s="66">
        <f t="shared" si="160"/>
        <v>-3.7496541647844088E-8</v>
      </c>
      <c r="AA709" s="67">
        <f t="shared" si="161"/>
        <v>-3.7441083655983304E-8</v>
      </c>
      <c r="AB709" s="68">
        <f t="shared" si="167"/>
        <v>1.2694952943420682E-4</v>
      </c>
      <c r="AC709" s="69"/>
      <c r="AD709" s="70">
        <f t="shared" si="166"/>
        <v>1.2694952943420683</v>
      </c>
      <c r="AE709" s="70"/>
      <c r="AF709" s="74"/>
      <c r="AG709" s="71">
        <v>7030</v>
      </c>
    </row>
    <row r="710" spans="5:33">
      <c r="E710" s="73">
        <v>0.59483796296296299</v>
      </c>
      <c r="G710" s="58">
        <v>18.07</v>
      </c>
      <c r="H710" s="58">
        <v>5.91</v>
      </c>
      <c r="I710" s="58">
        <v>8.16</v>
      </c>
      <c r="J710" s="58">
        <v>18.11</v>
      </c>
      <c r="K710" s="58">
        <v>5.84</v>
      </c>
      <c r="L710" s="58">
        <v>9.35</v>
      </c>
      <c r="M710" s="59">
        <f t="shared" si="168"/>
        <v>18.09</v>
      </c>
      <c r="N710" s="59">
        <f t="shared" si="169"/>
        <v>5.875</v>
      </c>
      <c r="O710" s="59">
        <f t="shared" si="170"/>
        <v>8.754999999999999</v>
      </c>
      <c r="P710" s="60">
        <f t="shared" si="162"/>
        <v>0.18803271827544107</v>
      </c>
      <c r="Q710" s="22">
        <f t="shared" si="163"/>
        <v>1.333521432163323E-6</v>
      </c>
      <c r="R710" s="61">
        <f t="shared" si="164"/>
        <v>4.2249040026708841E-9</v>
      </c>
      <c r="S710" s="22">
        <f t="shared" si="165"/>
        <v>1.7849813831784457E-17</v>
      </c>
      <c r="T710" s="62">
        <v>298</v>
      </c>
      <c r="U710" s="59">
        <f t="shared" si="171"/>
        <v>291.08999999999997</v>
      </c>
      <c r="V710" s="63">
        <f t="shared" si="172"/>
        <v>0.40036580858661236</v>
      </c>
      <c r="W710" s="64">
        <f t="shared" si="173"/>
        <v>2.514003098325865</v>
      </c>
      <c r="X710" s="65">
        <f t="shared" ref="X710:X728" si="174">-($B$2/W710)*P710*S710*AB710</f>
        <v>-3.7483898012383417E-8</v>
      </c>
      <c r="Y710" s="66">
        <f t="shared" ref="Y710:Y728" si="175">-(AB710+(5*X710))*$B$2*S710*P710/W710</f>
        <v>-3.7428395446837858E-8</v>
      </c>
      <c r="Z710" s="66">
        <f t="shared" ref="Z710:Z728" si="176">-(AB710+5*Y710)*$B$2*P710*S710/W710</f>
        <v>-3.7428477629720265E-8</v>
      </c>
      <c r="AA710" s="67">
        <f t="shared" ref="AA710:AA728" si="177">-(AB710+(10*Z710))*$B$2*P710*S710/W710</f>
        <v>-3.7373057003680029E-8</v>
      </c>
      <c r="AB710" s="68">
        <f t="shared" si="167"/>
        <v>1.2657456429194744E-4</v>
      </c>
      <c r="AC710" s="69"/>
      <c r="AD710" s="70">
        <f t="shared" si="166"/>
        <v>1.2657456429194744</v>
      </c>
      <c r="AE710" s="70"/>
      <c r="AF710" s="74"/>
      <c r="AG710" s="71">
        <v>7040</v>
      </c>
    </row>
    <row r="711" spans="5:33">
      <c r="E711" s="73">
        <v>0.59495370370370371</v>
      </c>
      <c r="G711" s="58">
        <v>18.07</v>
      </c>
      <c r="H711" s="58">
        <v>5.91</v>
      </c>
      <c r="I711" s="58">
        <v>8.14</v>
      </c>
      <c r="J711" s="58">
        <v>18.12</v>
      </c>
      <c r="K711" s="58">
        <v>5.84</v>
      </c>
      <c r="L711" s="58">
        <v>9.39</v>
      </c>
      <c r="M711" s="59">
        <f t="shared" si="168"/>
        <v>18.094999999999999</v>
      </c>
      <c r="N711" s="59">
        <f t="shared" si="169"/>
        <v>5.875</v>
      </c>
      <c r="O711" s="59">
        <f t="shared" si="170"/>
        <v>8.7650000000000006</v>
      </c>
      <c r="P711" s="60">
        <f t="shared" ref="P711:P728" si="178">((O711/32000)*(1/((-0.026*M711+1.9067)/1000)))/1.013</f>
        <v>0.18826452925844803</v>
      </c>
      <c r="Q711" s="22">
        <f t="shared" ref="Q711:Q728" si="179">POWER(10, -N711)</f>
        <v>1.333521432163323E-6</v>
      </c>
      <c r="R711" s="61">
        <f t="shared" ref="R711:R728" si="180">(0.00000000000001*(0.1253*EXP(0.0831*M711)))/Q711</f>
        <v>4.2266598150287496E-9</v>
      </c>
      <c r="S711" s="22">
        <f t="shared" ref="S711:S728" si="181">POWER(R711, 2)</f>
        <v>1.7864653191978863E-17</v>
      </c>
      <c r="T711" s="62">
        <v>298</v>
      </c>
      <c r="U711" s="59">
        <f t="shared" si="171"/>
        <v>291.09500000000003</v>
      </c>
      <c r="V711" s="63">
        <f t="shared" si="172"/>
        <v>0.40006923637443348</v>
      </c>
      <c r="W711" s="64">
        <f t="shared" si="173"/>
        <v>2.5122869150072948</v>
      </c>
      <c r="X711" s="65">
        <f t="shared" si="174"/>
        <v>-3.7475822512780763E-8</v>
      </c>
      <c r="Y711" s="66">
        <f t="shared" si="175"/>
        <v>-3.7420179321048292E-8</v>
      </c>
      <c r="Z711" s="66">
        <f t="shared" si="176"/>
        <v>-3.7420261938708912E-8</v>
      </c>
      <c r="AA711" s="67">
        <f t="shared" si="177"/>
        <v>-3.7364701119299672E-8</v>
      </c>
      <c r="AB711" s="68">
        <f t="shared" si="167"/>
        <v>1.2620027978999882E-4</v>
      </c>
      <c r="AC711" s="69"/>
      <c r="AD711" s="70">
        <f t="shared" ref="AD711:AD728" si="182">AB711*10000</f>
        <v>1.2620027978999881</v>
      </c>
      <c r="AE711" s="70"/>
      <c r="AF711" s="74"/>
      <c r="AG711" s="71">
        <v>7050</v>
      </c>
    </row>
    <row r="712" spans="5:33">
      <c r="E712" s="73">
        <v>0.59506944444444443</v>
      </c>
      <c r="G712" s="58">
        <v>18.079999999999998</v>
      </c>
      <c r="H712" s="58">
        <v>5.91</v>
      </c>
      <c r="I712" s="58">
        <v>8.16</v>
      </c>
      <c r="J712" s="58">
        <v>18.12</v>
      </c>
      <c r="K712" s="58">
        <v>5.84</v>
      </c>
      <c r="L712" s="58">
        <v>9.39</v>
      </c>
      <c r="M712" s="59">
        <f t="shared" si="168"/>
        <v>18.100000000000001</v>
      </c>
      <c r="N712" s="59">
        <f t="shared" si="169"/>
        <v>5.875</v>
      </c>
      <c r="O712" s="59">
        <f t="shared" si="170"/>
        <v>8.7750000000000004</v>
      </c>
      <c r="P712" s="60">
        <f t="shared" si="178"/>
        <v>0.1884963822098803</v>
      </c>
      <c r="Q712" s="22">
        <f t="shared" si="179"/>
        <v>1.333521432163323E-6</v>
      </c>
      <c r="R712" s="61">
        <f t="shared" si="180"/>
        <v>4.228416357078236E-9</v>
      </c>
      <c r="S712" s="22">
        <f t="shared" si="181"/>
        <v>1.787950488880678E-17</v>
      </c>
      <c r="T712" s="62">
        <v>298</v>
      </c>
      <c r="U712" s="59">
        <f t="shared" si="171"/>
        <v>291.10000000000002</v>
      </c>
      <c r="V712" s="63">
        <f t="shared" si="172"/>
        <v>0.39977267435024266</v>
      </c>
      <c r="W712" s="64">
        <f t="shared" si="173"/>
        <v>2.5105719621354328</v>
      </c>
      <c r="X712" s="65">
        <f t="shared" si="174"/>
        <v>-3.7467394311033046E-8</v>
      </c>
      <c r="Y712" s="66">
        <f t="shared" si="175"/>
        <v>-3.7411610737987301E-8</v>
      </c>
      <c r="Z712" s="66">
        <f t="shared" si="176"/>
        <v>-3.7411693791721864E-8</v>
      </c>
      <c r="AA712" s="67">
        <f t="shared" si="177"/>
        <v>-3.7355993025100486E-8</v>
      </c>
      <c r="AB712" s="68">
        <f t="shared" ref="AB712:AB728" si="183">AB711+10*(0.166666666666666*(X711+2*Y711+2*Z711+AA711))</f>
        <v>1.2582607744641283E-4</v>
      </c>
      <c r="AC712" s="69"/>
      <c r="AD712" s="70">
        <f t="shared" si="182"/>
        <v>1.2582607744641283</v>
      </c>
      <c r="AE712" s="70"/>
      <c r="AF712" s="74"/>
      <c r="AG712" s="71">
        <v>7060</v>
      </c>
    </row>
    <row r="713" spans="5:33">
      <c r="E713" s="73">
        <v>0.59518518518518515</v>
      </c>
      <c r="G713" s="58">
        <v>18.079999999999998</v>
      </c>
      <c r="H713" s="58">
        <v>5.91</v>
      </c>
      <c r="I713" s="58">
        <v>8.19</v>
      </c>
      <c r="J713" s="58">
        <v>18.12</v>
      </c>
      <c r="K713" s="58">
        <v>5.84</v>
      </c>
      <c r="L713" s="58">
        <v>9.3800000000000008</v>
      </c>
      <c r="M713" s="59">
        <f t="shared" si="168"/>
        <v>18.100000000000001</v>
      </c>
      <c r="N713" s="59">
        <f t="shared" si="169"/>
        <v>5.875</v>
      </c>
      <c r="O713" s="59">
        <f t="shared" si="170"/>
        <v>8.7850000000000001</v>
      </c>
      <c r="P713" s="60">
        <f t="shared" si="178"/>
        <v>0.18871119290185734</v>
      </c>
      <c r="Q713" s="22">
        <f t="shared" si="179"/>
        <v>1.333521432163323E-6</v>
      </c>
      <c r="R713" s="61">
        <f t="shared" si="180"/>
        <v>4.228416357078236E-9</v>
      </c>
      <c r="S713" s="22">
        <f t="shared" si="181"/>
        <v>1.787950488880678E-17</v>
      </c>
      <c r="T713" s="62">
        <v>298</v>
      </c>
      <c r="U713" s="59">
        <f t="shared" si="171"/>
        <v>291.10000000000002</v>
      </c>
      <c r="V713" s="63">
        <f t="shared" si="172"/>
        <v>0.39977267435024266</v>
      </c>
      <c r="W713" s="64">
        <f t="shared" si="173"/>
        <v>2.5105719621354328</v>
      </c>
      <c r="X713" s="65">
        <f t="shared" si="174"/>
        <v>-3.7398564039976371E-8</v>
      </c>
      <c r="Y713" s="66">
        <f t="shared" si="175"/>
        <v>-3.7342819491087214E-8</v>
      </c>
      <c r="Z713" s="66">
        <f t="shared" si="176"/>
        <v>-3.7342902581302328E-8</v>
      </c>
      <c r="AA713" s="67">
        <f t="shared" si="177"/>
        <v>-3.7287240874927514E-8</v>
      </c>
      <c r="AB713" s="68">
        <f t="shared" si="183"/>
        <v>1.2545196078575358E-4</v>
      </c>
      <c r="AC713" s="69"/>
      <c r="AD713" s="70">
        <f t="shared" si="182"/>
        <v>1.2545196078575358</v>
      </c>
      <c r="AE713" s="70"/>
      <c r="AF713" s="74"/>
      <c r="AG713" s="71">
        <v>7070</v>
      </c>
    </row>
    <row r="714" spans="5:33">
      <c r="E714" s="73">
        <v>0.59530092592592587</v>
      </c>
      <c r="G714" s="58">
        <v>18.079999999999998</v>
      </c>
      <c r="H714" s="58">
        <v>5.9</v>
      </c>
      <c r="I714" s="58">
        <v>8.16</v>
      </c>
      <c r="J714" s="58">
        <v>18.12</v>
      </c>
      <c r="K714" s="58">
        <v>5.83</v>
      </c>
      <c r="L714" s="58">
        <v>9.43</v>
      </c>
      <c r="M714" s="59">
        <f t="shared" si="168"/>
        <v>18.100000000000001</v>
      </c>
      <c r="N714" s="59">
        <f t="shared" si="169"/>
        <v>5.8650000000000002</v>
      </c>
      <c r="O714" s="59">
        <f t="shared" si="170"/>
        <v>8.7949999999999999</v>
      </c>
      <c r="P714" s="60">
        <f t="shared" si="178"/>
        <v>0.18892600359383446</v>
      </c>
      <c r="Q714" s="22">
        <f t="shared" si="179"/>
        <v>1.3645831365889209E-6</v>
      </c>
      <c r="R714" s="61">
        <f t="shared" si="180"/>
        <v>4.1321658498352357E-9</v>
      </c>
      <c r="S714" s="22">
        <f t="shared" si="181"/>
        <v>1.7074794610544556E-17</v>
      </c>
      <c r="T714" s="62">
        <v>298</v>
      </c>
      <c r="U714" s="59">
        <f t="shared" si="171"/>
        <v>291.10000000000002</v>
      </c>
      <c r="V714" s="63">
        <f t="shared" si="172"/>
        <v>0.39977267435024266</v>
      </c>
      <c r="W714" s="64">
        <f t="shared" si="173"/>
        <v>2.5105719621354328</v>
      </c>
      <c r="X714" s="65">
        <f t="shared" si="174"/>
        <v>-3.5649572576277146E-8</v>
      </c>
      <c r="Y714" s="66">
        <f t="shared" si="175"/>
        <v>-3.5598768813066521E-8</v>
      </c>
      <c r="Z714" s="66">
        <f t="shared" si="176"/>
        <v>-3.5598841212878635E-8</v>
      </c>
      <c r="AA714" s="67">
        <f t="shared" si="177"/>
        <v>-3.5548109643127976E-8</v>
      </c>
      <c r="AB714" s="68">
        <f t="shared" si="183"/>
        <v>1.2507853203732079E-4</v>
      </c>
      <c r="AC714" s="69"/>
      <c r="AD714" s="70">
        <f t="shared" si="182"/>
        <v>1.2507853203732078</v>
      </c>
      <c r="AE714" s="70"/>
      <c r="AF714" s="74"/>
      <c r="AG714" s="71">
        <v>7080</v>
      </c>
    </row>
    <row r="715" spans="5:33">
      <c r="E715" s="73">
        <v>0.59541666666666671</v>
      </c>
      <c r="G715" s="58">
        <v>18.079999999999998</v>
      </c>
      <c r="H715" s="58">
        <v>5.9</v>
      </c>
      <c r="I715" s="58">
        <v>8.15</v>
      </c>
      <c r="J715" s="58">
        <v>18.13</v>
      </c>
      <c r="K715" s="58">
        <v>5.83</v>
      </c>
      <c r="L715" s="58">
        <v>9.44</v>
      </c>
      <c r="M715" s="59">
        <f t="shared" si="168"/>
        <v>18.104999999999997</v>
      </c>
      <c r="N715" s="59">
        <f t="shared" si="169"/>
        <v>5.8650000000000002</v>
      </c>
      <c r="O715" s="59">
        <f t="shared" si="170"/>
        <v>8.7949999999999999</v>
      </c>
      <c r="P715" s="60">
        <f t="shared" si="178"/>
        <v>0.18894310728016994</v>
      </c>
      <c r="Q715" s="22">
        <f t="shared" si="179"/>
        <v>1.3645831365889209E-6</v>
      </c>
      <c r="R715" s="61">
        <f t="shared" si="180"/>
        <v>4.1338831214843198E-9</v>
      </c>
      <c r="S715" s="22">
        <f t="shared" si="181"/>
        <v>1.7088989662092945E-17</v>
      </c>
      <c r="T715" s="62">
        <v>298</v>
      </c>
      <c r="U715" s="59">
        <f t="shared" si="171"/>
        <v>291.10500000000002</v>
      </c>
      <c r="V715" s="63">
        <f t="shared" si="172"/>
        <v>0.39947612251351022</v>
      </c>
      <c r="W715" s="64">
        <f t="shared" si="173"/>
        <v>2.5088582387868499</v>
      </c>
      <c r="X715" s="65">
        <f t="shared" si="174"/>
        <v>-3.5605187554232031E-8</v>
      </c>
      <c r="Y715" s="66">
        <f t="shared" si="175"/>
        <v>-3.5554365572035888E-8</v>
      </c>
      <c r="Z715" s="66">
        <f t="shared" si="176"/>
        <v>-3.555443811410213E-8</v>
      </c>
      <c r="AA715" s="67">
        <f t="shared" si="177"/>
        <v>-3.5503688466882653E-8</v>
      </c>
      <c r="AB715" s="68">
        <f t="shared" si="183"/>
        <v>1.2472254386686863E-4</v>
      </c>
      <c r="AC715" s="69"/>
      <c r="AD715" s="70">
        <f t="shared" si="182"/>
        <v>1.2472254386686863</v>
      </c>
      <c r="AE715" s="70"/>
      <c r="AF715" s="74"/>
      <c r="AG715" s="71">
        <v>7090</v>
      </c>
    </row>
    <row r="716" spans="5:33">
      <c r="E716" s="73">
        <v>0.59553240740740743</v>
      </c>
      <c r="G716" s="58">
        <v>18.079999999999998</v>
      </c>
      <c r="H716" s="58">
        <v>5.9</v>
      </c>
      <c r="I716" s="58">
        <v>8.16</v>
      </c>
      <c r="J716" s="58">
        <v>18.13</v>
      </c>
      <c r="K716" s="58">
        <v>5.83</v>
      </c>
      <c r="L716" s="58">
        <v>9.3699999999999992</v>
      </c>
      <c r="M716" s="59">
        <f t="shared" si="168"/>
        <v>18.104999999999997</v>
      </c>
      <c r="N716" s="59">
        <f t="shared" si="169"/>
        <v>5.8650000000000002</v>
      </c>
      <c r="O716" s="59">
        <f t="shared" si="170"/>
        <v>8.7650000000000006</v>
      </c>
      <c r="P716" s="60">
        <f t="shared" si="178"/>
        <v>0.1882986168630687</v>
      </c>
      <c r="Q716" s="22">
        <f t="shared" si="179"/>
        <v>1.3645831365889209E-6</v>
      </c>
      <c r="R716" s="61">
        <f t="shared" si="180"/>
        <v>4.1338831214843198E-9</v>
      </c>
      <c r="S716" s="22">
        <f t="shared" si="181"/>
        <v>1.7088989662092945E-17</v>
      </c>
      <c r="T716" s="62">
        <v>298</v>
      </c>
      <c r="U716" s="59">
        <f t="shared" si="171"/>
        <v>291.10500000000002</v>
      </c>
      <c r="V716" s="63">
        <f t="shared" si="172"/>
        <v>0.39947612251351022</v>
      </c>
      <c r="W716" s="64">
        <f t="shared" si="173"/>
        <v>2.5088582387868499</v>
      </c>
      <c r="X716" s="65">
        <f t="shared" si="174"/>
        <v>-3.5382584425029764E-8</v>
      </c>
      <c r="Y716" s="66">
        <f t="shared" si="175"/>
        <v>-3.5332252452587977E-8</v>
      </c>
      <c r="Z716" s="66">
        <f t="shared" si="176"/>
        <v>-3.5332324050168847E-8</v>
      </c>
      <c r="AA716" s="67">
        <f t="shared" si="177"/>
        <v>-3.5282063471611813E-8</v>
      </c>
      <c r="AB716" s="68">
        <f t="shared" si="183"/>
        <v>1.2436699972787966E-4</v>
      </c>
      <c r="AC716" s="69"/>
      <c r="AD716" s="70">
        <f t="shared" si="182"/>
        <v>1.2436699972787966</v>
      </c>
      <c r="AE716" s="70"/>
      <c r="AF716" s="74"/>
      <c r="AG716" s="71">
        <v>7100</v>
      </c>
    </row>
    <row r="717" spans="5:33">
      <c r="E717" s="73">
        <v>0.59564814814814815</v>
      </c>
      <c r="G717" s="58">
        <v>18.09</v>
      </c>
      <c r="H717" s="58">
        <v>5.9</v>
      </c>
      <c r="I717" s="58">
        <v>8.16</v>
      </c>
      <c r="J717" s="58">
        <v>18.13</v>
      </c>
      <c r="K717" s="58">
        <v>5.83</v>
      </c>
      <c r="L717" s="58">
        <v>9.42</v>
      </c>
      <c r="M717" s="59">
        <f t="shared" si="168"/>
        <v>18.11</v>
      </c>
      <c r="N717" s="59">
        <f t="shared" si="169"/>
        <v>5.8650000000000002</v>
      </c>
      <c r="O717" s="59">
        <f t="shared" si="170"/>
        <v>8.7899999999999991</v>
      </c>
      <c r="P717" s="60">
        <f t="shared" si="178"/>
        <v>0.1888527892688123</v>
      </c>
      <c r="Q717" s="22">
        <f t="shared" si="179"/>
        <v>1.3645831365889209E-6</v>
      </c>
      <c r="R717" s="61">
        <f t="shared" si="180"/>
        <v>4.1356011068080331E-9</v>
      </c>
      <c r="S717" s="22">
        <f t="shared" si="181"/>
        <v>1.7103196514631828E-17</v>
      </c>
      <c r="T717" s="62">
        <v>298</v>
      </c>
      <c r="U717" s="59">
        <f t="shared" si="171"/>
        <v>291.11</v>
      </c>
      <c r="V717" s="63">
        <f t="shared" si="172"/>
        <v>0.3991795808637108</v>
      </c>
      <c r="W717" s="64">
        <f t="shared" si="173"/>
        <v>2.5071457440388651</v>
      </c>
      <c r="X717" s="65">
        <f t="shared" si="174"/>
        <v>-3.5439508627327351E-8</v>
      </c>
      <c r="Y717" s="66">
        <f t="shared" si="175"/>
        <v>-3.5388870713635083E-8</v>
      </c>
      <c r="Z717" s="66">
        <f t="shared" si="176"/>
        <v>-3.5388943067863524E-8</v>
      </c>
      <c r="AA717" s="67">
        <f t="shared" si="177"/>
        <v>-3.533837730163231E-8</v>
      </c>
      <c r="AB717" s="68">
        <f t="shared" si="183"/>
        <v>1.2401367672637607E-4</v>
      </c>
      <c r="AC717" s="69"/>
      <c r="AD717" s="70">
        <f t="shared" si="182"/>
        <v>1.2401367672637607</v>
      </c>
      <c r="AE717" s="70"/>
      <c r="AF717" s="74"/>
      <c r="AG717" s="71">
        <v>7110</v>
      </c>
    </row>
    <row r="718" spans="5:33">
      <c r="E718" s="73">
        <v>0.59576388888888887</v>
      </c>
      <c r="G718" s="58">
        <v>18.09</v>
      </c>
      <c r="H718" s="58">
        <v>5.9</v>
      </c>
      <c r="I718" s="58">
        <v>8.18</v>
      </c>
      <c r="J718" s="58">
        <v>18.13</v>
      </c>
      <c r="K718" s="58">
        <v>5.83</v>
      </c>
      <c r="L718" s="58">
        <v>9.3800000000000008</v>
      </c>
      <c r="M718" s="59">
        <f t="shared" si="168"/>
        <v>18.11</v>
      </c>
      <c r="N718" s="59">
        <f t="shared" si="169"/>
        <v>5.8650000000000002</v>
      </c>
      <c r="O718" s="59">
        <f t="shared" si="170"/>
        <v>8.7800000000000011</v>
      </c>
      <c r="P718" s="60">
        <f t="shared" si="178"/>
        <v>0.18863793967920048</v>
      </c>
      <c r="Q718" s="22">
        <f t="shared" si="179"/>
        <v>1.3645831365889209E-6</v>
      </c>
      <c r="R718" s="61">
        <f t="shared" si="180"/>
        <v>4.1356011068080331E-9</v>
      </c>
      <c r="S718" s="22">
        <f t="shared" si="181"/>
        <v>1.7103196514631828E-17</v>
      </c>
      <c r="T718" s="62">
        <v>298</v>
      </c>
      <c r="U718" s="59">
        <f t="shared" si="171"/>
        <v>291.11</v>
      </c>
      <c r="V718" s="63">
        <f t="shared" si="172"/>
        <v>0.3991795808637108</v>
      </c>
      <c r="W718" s="64">
        <f t="shared" si="173"/>
        <v>2.5071457440388651</v>
      </c>
      <c r="X718" s="65">
        <f t="shared" si="174"/>
        <v>-3.5298174438490963E-8</v>
      </c>
      <c r="Y718" s="66">
        <f t="shared" si="175"/>
        <v>-3.5247795849642302E-8</v>
      </c>
      <c r="Z718" s="66">
        <f t="shared" si="176"/>
        <v>-3.5247867751440468E-8</v>
      </c>
      <c r="AA718" s="67">
        <f t="shared" si="177"/>
        <v>-3.5197560859149278E-8</v>
      </c>
      <c r="AB718" s="68">
        <f t="shared" si="183"/>
        <v>1.236597875372228E-4</v>
      </c>
      <c r="AC718" s="69"/>
      <c r="AD718" s="70">
        <f t="shared" si="182"/>
        <v>1.236597875372228</v>
      </c>
      <c r="AE718" s="70"/>
      <c r="AF718" s="74"/>
      <c r="AG718" s="71">
        <v>7120</v>
      </c>
    </row>
    <row r="719" spans="5:33">
      <c r="E719" s="73">
        <v>0.59587962962962959</v>
      </c>
      <c r="G719" s="58">
        <v>18.09</v>
      </c>
      <c r="H719" s="58">
        <v>5.9</v>
      </c>
      <c r="I719" s="58">
        <v>8.1300000000000008</v>
      </c>
      <c r="J719" s="58">
        <v>18.13</v>
      </c>
      <c r="K719" s="58">
        <v>5.83</v>
      </c>
      <c r="L719" s="58">
        <v>9.41</v>
      </c>
      <c r="M719" s="59">
        <f t="shared" si="168"/>
        <v>18.11</v>
      </c>
      <c r="N719" s="59">
        <f t="shared" si="169"/>
        <v>5.8650000000000002</v>
      </c>
      <c r="O719" s="59">
        <f t="shared" si="170"/>
        <v>8.77</v>
      </c>
      <c r="P719" s="60">
        <f t="shared" si="178"/>
        <v>0.18842309008958863</v>
      </c>
      <c r="Q719" s="22">
        <f t="shared" si="179"/>
        <v>1.3645831365889209E-6</v>
      </c>
      <c r="R719" s="61">
        <f t="shared" si="180"/>
        <v>4.1356011068080331E-9</v>
      </c>
      <c r="S719" s="22">
        <f t="shared" si="181"/>
        <v>1.7103196514631828E-17</v>
      </c>
      <c r="T719" s="62">
        <v>298</v>
      </c>
      <c r="U719" s="59">
        <f t="shared" si="171"/>
        <v>291.11</v>
      </c>
      <c r="V719" s="63">
        <f t="shared" si="172"/>
        <v>0.3991795808637108</v>
      </c>
      <c r="W719" s="64">
        <f t="shared" si="173"/>
        <v>2.5071457440388651</v>
      </c>
      <c r="X719" s="65">
        <f t="shared" si="174"/>
        <v>-3.5157472589474084E-8</v>
      </c>
      <c r="Y719" s="66">
        <f t="shared" si="175"/>
        <v>-3.5107351964512593E-8</v>
      </c>
      <c r="Z719" s="66">
        <f t="shared" si="176"/>
        <v>-3.5107423416663769E-8</v>
      </c>
      <c r="AA719" s="67">
        <f t="shared" si="177"/>
        <v>-3.5057374040128544E-8</v>
      </c>
      <c r="AB719" s="68">
        <f t="shared" si="183"/>
        <v>1.2330730909972313E-4</v>
      </c>
      <c r="AC719" s="69"/>
      <c r="AD719" s="70">
        <f t="shared" si="182"/>
        <v>1.2330730909972314</v>
      </c>
      <c r="AE719" s="70"/>
      <c r="AF719" s="74"/>
      <c r="AG719" s="71">
        <v>7130</v>
      </c>
    </row>
    <row r="720" spans="5:33">
      <c r="E720" s="73">
        <v>0.59599537037037031</v>
      </c>
      <c r="G720" s="58">
        <v>18.09</v>
      </c>
      <c r="H720" s="58">
        <v>5.9</v>
      </c>
      <c r="I720" s="58">
        <v>8.1300000000000008</v>
      </c>
      <c r="J720" s="58">
        <v>18.14</v>
      </c>
      <c r="K720" s="58">
        <v>5.83</v>
      </c>
      <c r="L720" s="58">
        <v>9.39</v>
      </c>
      <c r="M720" s="59">
        <f t="shared" si="168"/>
        <v>18.115000000000002</v>
      </c>
      <c r="N720" s="59">
        <f t="shared" si="169"/>
        <v>5.8650000000000002</v>
      </c>
      <c r="O720" s="59">
        <f t="shared" si="170"/>
        <v>8.7600000000000016</v>
      </c>
      <c r="P720" s="60">
        <f t="shared" si="178"/>
        <v>0.18822528229202748</v>
      </c>
      <c r="Q720" s="22">
        <f t="shared" si="179"/>
        <v>1.3645831365889209E-6</v>
      </c>
      <c r="R720" s="61">
        <f t="shared" si="180"/>
        <v>4.1373198061029637E-9</v>
      </c>
      <c r="S720" s="22">
        <f t="shared" si="181"/>
        <v>1.7117415177971866E-17</v>
      </c>
      <c r="T720" s="62">
        <v>298</v>
      </c>
      <c r="U720" s="59">
        <f t="shared" si="171"/>
        <v>291.11500000000001</v>
      </c>
      <c r="V720" s="63">
        <f t="shared" si="172"/>
        <v>0.39888304940032132</v>
      </c>
      <c r="W720" s="64">
        <f t="shared" si="173"/>
        <v>2.5054344769695338</v>
      </c>
      <c r="X720" s="65">
        <f t="shared" si="174"/>
        <v>-3.5073624544673505E-8</v>
      </c>
      <c r="Y720" s="66">
        <f t="shared" si="175"/>
        <v>-3.5023600276377574E-8</v>
      </c>
      <c r="Z720" s="66">
        <f t="shared" si="176"/>
        <v>-3.5023671624219469E-8</v>
      </c>
      <c r="AA720" s="67">
        <f t="shared" si="177"/>
        <v>-3.4973718500243625E-8</v>
      </c>
      <c r="AB720" s="68">
        <f t="shared" si="183"/>
        <v>1.2295623510406986E-4</v>
      </c>
      <c r="AC720" s="69"/>
      <c r="AD720" s="70">
        <f t="shared" si="182"/>
        <v>1.2295623510406986</v>
      </c>
      <c r="AE720" s="70"/>
      <c r="AF720" s="74"/>
      <c r="AG720" s="71">
        <v>7140</v>
      </c>
    </row>
    <row r="721" spans="5:33">
      <c r="E721" s="73">
        <v>0.59611111111111115</v>
      </c>
      <c r="G721" s="58">
        <v>18.09</v>
      </c>
      <c r="H721" s="58">
        <v>5.9</v>
      </c>
      <c r="I721" s="58">
        <v>8.17</v>
      </c>
      <c r="J721" s="58">
        <v>18.14</v>
      </c>
      <c r="K721" s="58">
        <v>5.83</v>
      </c>
      <c r="L721" s="58">
        <v>9.3800000000000008</v>
      </c>
      <c r="M721" s="59">
        <f t="shared" si="168"/>
        <v>18.115000000000002</v>
      </c>
      <c r="N721" s="59">
        <f t="shared" si="169"/>
        <v>5.8650000000000002</v>
      </c>
      <c r="O721" s="59">
        <f t="shared" si="170"/>
        <v>8.7750000000000004</v>
      </c>
      <c r="P721" s="60">
        <f t="shared" si="178"/>
        <v>0.18854758585759598</v>
      </c>
      <c r="Q721" s="22">
        <f t="shared" si="179"/>
        <v>1.3645831365889209E-6</v>
      </c>
      <c r="R721" s="61">
        <f t="shared" si="180"/>
        <v>4.1373198061029637E-9</v>
      </c>
      <c r="S721" s="22">
        <f t="shared" si="181"/>
        <v>1.7117415177971866E-17</v>
      </c>
      <c r="T721" s="62">
        <v>298</v>
      </c>
      <c r="U721" s="59">
        <f t="shared" si="171"/>
        <v>291.11500000000001</v>
      </c>
      <c r="V721" s="63">
        <f t="shared" si="172"/>
        <v>0.39888304940032132</v>
      </c>
      <c r="W721" s="64">
        <f t="shared" si="173"/>
        <v>2.5054344769695338</v>
      </c>
      <c r="X721" s="65">
        <f t="shared" si="174"/>
        <v>-3.5033605072578545E-8</v>
      </c>
      <c r="Y721" s="66">
        <f t="shared" si="175"/>
        <v>-3.4983552322381329E-8</v>
      </c>
      <c r="Z721" s="66">
        <f t="shared" si="176"/>
        <v>-3.4983623833086463E-8</v>
      </c>
      <c r="AA721" s="67">
        <f t="shared" si="177"/>
        <v>-3.4933642389258734E-8</v>
      </c>
      <c r="AB721" s="68">
        <f t="shared" si="183"/>
        <v>1.2260599862599301E-4</v>
      </c>
      <c r="AC721" s="69"/>
      <c r="AD721" s="70">
        <f t="shared" si="182"/>
        <v>1.2260599862599302</v>
      </c>
      <c r="AE721" s="70"/>
      <c r="AF721" s="74"/>
      <c r="AG721" s="71">
        <v>7150</v>
      </c>
    </row>
    <row r="722" spans="5:33">
      <c r="E722" s="73">
        <v>0.59622685185185187</v>
      </c>
      <c r="G722" s="58">
        <v>18.100000000000001</v>
      </c>
      <c r="H722" s="58">
        <v>5.9</v>
      </c>
      <c r="I722" s="58">
        <v>8.1300000000000008</v>
      </c>
      <c r="J722" s="58">
        <v>18.14</v>
      </c>
      <c r="K722" s="58">
        <v>5.83</v>
      </c>
      <c r="L722" s="58">
        <v>9.39</v>
      </c>
      <c r="M722" s="59">
        <f t="shared" si="168"/>
        <v>18.12</v>
      </c>
      <c r="N722" s="59">
        <f t="shared" si="169"/>
        <v>5.8650000000000002</v>
      </c>
      <c r="O722" s="59">
        <f t="shared" si="170"/>
        <v>8.7600000000000016</v>
      </c>
      <c r="P722" s="60">
        <f t="shared" si="178"/>
        <v>0.18824232717054201</v>
      </c>
      <c r="Q722" s="22">
        <f t="shared" si="179"/>
        <v>1.3645831365889209E-6</v>
      </c>
      <c r="R722" s="61">
        <f t="shared" si="180"/>
        <v>4.1390392196658302E-9</v>
      </c>
      <c r="S722" s="22">
        <f t="shared" si="181"/>
        <v>1.7131645661931925E-17</v>
      </c>
      <c r="T722" s="62">
        <v>298</v>
      </c>
      <c r="U722" s="59">
        <f t="shared" si="171"/>
        <v>291.12</v>
      </c>
      <c r="V722" s="63">
        <f t="shared" si="172"/>
        <v>0.39858652812281647</v>
      </c>
      <c r="W722" s="64">
        <f t="shared" si="173"/>
        <v>2.5037244366576199</v>
      </c>
      <c r="X722" s="65">
        <f t="shared" si="174"/>
        <v>-3.49299205705842E-8</v>
      </c>
      <c r="Y722" s="66">
        <f t="shared" si="175"/>
        <v>-3.4880021272059838E-8</v>
      </c>
      <c r="Z722" s="66">
        <f t="shared" si="176"/>
        <v>-3.4880092555932017E-8</v>
      </c>
      <c r="AA722" s="67">
        <f t="shared" si="177"/>
        <v>-3.4830264337614025E-8</v>
      </c>
      <c r="AB722" s="68">
        <f t="shared" si="183"/>
        <v>1.2225616262637174E-4</v>
      </c>
      <c r="AC722" s="69"/>
      <c r="AD722" s="70">
        <f t="shared" si="182"/>
        <v>1.2225616262637173</v>
      </c>
      <c r="AE722" s="70"/>
      <c r="AF722" s="74"/>
      <c r="AG722" s="71">
        <v>7160</v>
      </c>
    </row>
    <row r="723" spans="5:33">
      <c r="E723" s="73">
        <v>0.59634259259259259</v>
      </c>
      <c r="G723" s="58">
        <v>18.100000000000001</v>
      </c>
      <c r="H723" s="58">
        <v>5.9</v>
      </c>
      <c r="I723" s="58">
        <v>8.1199999999999992</v>
      </c>
      <c r="J723" s="58">
        <v>18.14</v>
      </c>
      <c r="K723" s="58">
        <v>5.83</v>
      </c>
      <c r="L723" s="58">
        <v>9.42</v>
      </c>
      <c r="M723" s="59">
        <f t="shared" si="168"/>
        <v>18.12</v>
      </c>
      <c r="N723" s="59">
        <f t="shared" si="169"/>
        <v>5.8650000000000002</v>
      </c>
      <c r="O723" s="59">
        <f t="shared" si="170"/>
        <v>8.77</v>
      </c>
      <c r="P723" s="60">
        <f t="shared" si="178"/>
        <v>0.18845721567187823</v>
      </c>
      <c r="Q723" s="22">
        <f t="shared" si="179"/>
        <v>1.3645831365889209E-6</v>
      </c>
      <c r="R723" s="61">
        <f t="shared" si="180"/>
        <v>4.1390392196658302E-9</v>
      </c>
      <c r="S723" s="22">
        <f t="shared" si="181"/>
        <v>1.7131645661931925E-17</v>
      </c>
      <c r="T723" s="62">
        <v>298</v>
      </c>
      <c r="U723" s="59">
        <f t="shared" si="171"/>
        <v>291.12</v>
      </c>
      <c r="V723" s="63">
        <f t="shared" si="172"/>
        <v>0.39858652812281647</v>
      </c>
      <c r="W723" s="64">
        <f t="shared" si="173"/>
        <v>2.5037244366576199</v>
      </c>
      <c r="X723" s="65">
        <f t="shared" si="174"/>
        <v>-3.4870024981405084E-8</v>
      </c>
      <c r="Y723" s="66">
        <f t="shared" si="175"/>
        <v>-3.4820154382006234E-8</v>
      </c>
      <c r="Z723" s="66">
        <f t="shared" si="176"/>
        <v>-3.4820225706207631E-8</v>
      </c>
      <c r="AA723" s="67">
        <f t="shared" si="177"/>
        <v>-3.4770426226996508E-8</v>
      </c>
      <c r="AB723" s="68">
        <f t="shared" si="183"/>
        <v>1.2190736193876476E-4</v>
      </c>
      <c r="AC723" s="69"/>
      <c r="AD723" s="70">
        <f t="shared" si="182"/>
        <v>1.2190736193876477</v>
      </c>
      <c r="AE723" s="70"/>
      <c r="AF723" s="74"/>
      <c r="AG723" s="71">
        <v>7170</v>
      </c>
    </row>
    <row r="724" spans="5:33">
      <c r="E724" s="73">
        <v>0.59645833333333331</v>
      </c>
      <c r="G724" s="58">
        <v>18.100000000000001</v>
      </c>
      <c r="H724" s="58">
        <v>5.9</v>
      </c>
      <c r="I724" s="58">
        <v>8.1199999999999992</v>
      </c>
      <c r="J724" s="58">
        <v>18.14</v>
      </c>
      <c r="K724" s="58">
        <v>5.83</v>
      </c>
      <c r="L724" s="58">
        <v>9.39</v>
      </c>
      <c r="M724" s="59">
        <f t="shared" si="168"/>
        <v>18.12</v>
      </c>
      <c r="N724" s="59">
        <f t="shared" si="169"/>
        <v>5.8650000000000002</v>
      </c>
      <c r="O724" s="59">
        <f t="shared" si="170"/>
        <v>8.754999999999999</v>
      </c>
      <c r="P724" s="60">
        <f t="shared" si="178"/>
        <v>0.18813488291987385</v>
      </c>
      <c r="Q724" s="22">
        <f t="shared" si="179"/>
        <v>1.3645831365889209E-6</v>
      </c>
      <c r="R724" s="61">
        <f t="shared" si="180"/>
        <v>4.1390392196658302E-9</v>
      </c>
      <c r="S724" s="22">
        <f t="shared" si="181"/>
        <v>1.7131645661931925E-17</v>
      </c>
      <c r="T724" s="62">
        <v>298</v>
      </c>
      <c r="U724" s="59">
        <f t="shared" si="171"/>
        <v>291.12</v>
      </c>
      <c r="V724" s="63">
        <f t="shared" si="172"/>
        <v>0.39858652812281647</v>
      </c>
      <c r="W724" s="64">
        <f t="shared" si="173"/>
        <v>2.5037244366576199</v>
      </c>
      <c r="X724" s="65">
        <f t="shared" si="174"/>
        <v>-3.471095578262095E-8</v>
      </c>
      <c r="Y724" s="66">
        <f t="shared" si="175"/>
        <v>-3.4661397590044686E-8</v>
      </c>
      <c r="Z724" s="66">
        <f t="shared" si="176"/>
        <v>-3.4661468346219382E-8</v>
      </c>
      <c r="AA724" s="67">
        <f t="shared" si="177"/>
        <v>-3.4611980707775079E-8</v>
      </c>
      <c r="AB724" s="68">
        <f t="shared" si="183"/>
        <v>1.2155915991979005E-4</v>
      </c>
      <c r="AC724" s="69"/>
      <c r="AD724" s="70">
        <f t="shared" si="182"/>
        <v>1.2155915991979005</v>
      </c>
      <c r="AE724" s="70"/>
      <c r="AF724" s="74"/>
      <c r="AG724" s="71">
        <v>7180</v>
      </c>
    </row>
    <row r="725" spans="5:33">
      <c r="E725" s="73">
        <v>0.59657407407407403</v>
      </c>
      <c r="G725" s="58">
        <v>18.11</v>
      </c>
      <c r="H725" s="58">
        <v>5.9</v>
      </c>
      <c r="I725" s="58">
        <v>8.16</v>
      </c>
      <c r="J725" s="58">
        <v>18.14</v>
      </c>
      <c r="K725" s="58">
        <v>5.83</v>
      </c>
      <c r="L725" s="58">
        <v>9.39</v>
      </c>
      <c r="M725" s="59">
        <f t="shared" si="168"/>
        <v>18.125</v>
      </c>
      <c r="N725" s="59">
        <f t="shared" si="169"/>
        <v>5.8650000000000002</v>
      </c>
      <c r="O725" s="59">
        <f t="shared" si="170"/>
        <v>8.7750000000000004</v>
      </c>
      <c r="P725" s="60">
        <f t="shared" si="178"/>
        <v>0.18858173708008577</v>
      </c>
      <c r="Q725" s="22">
        <f t="shared" si="179"/>
        <v>1.3645831365889209E-6</v>
      </c>
      <c r="R725" s="61">
        <f t="shared" si="180"/>
        <v>4.1407593477934724E-9</v>
      </c>
      <c r="S725" s="22">
        <f t="shared" si="181"/>
        <v>1.7145887976339023E-17</v>
      </c>
      <c r="T725" s="62">
        <v>298</v>
      </c>
      <c r="U725" s="59">
        <f t="shared" si="171"/>
        <v>291.125</v>
      </c>
      <c r="V725" s="63">
        <f t="shared" si="172"/>
        <v>0.39829001703067096</v>
      </c>
      <c r="W725" s="64">
        <f t="shared" si="173"/>
        <v>2.5020156221826086</v>
      </c>
      <c r="X725" s="65">
        <f t="shared" si="174"/>
        <v>-3.4746748273748614E-8</v>
      </c>
      <c r="Y725" s="66">
        <f t="shared" si="175"/>
        <v>-3.469694581679613E-8</v>
      </c>
      <c r="Z725" s="66">
        <f t="shared" si="176"/>
        <v>-3.4697017198575478E-8</v>
      </c>
      <c r="AA725" s="67">
        <f t="shared" si="177"/>
        <v>-3.464728591877957E-8</v>
      </c>
      <c r="AB725" s="68">
        <f t="shared" si="183"/>
        <v>1.2121254547251852E-4</v>
      </c>
      <c r="AC725" s="69"/>
      <c r="AD725" s="70">
        <f t="shared" si="182"/>
        <v>1.2121254547251852</v>
      </c>
      <c r="AE725" s="70"/>
      <c r="AF725" s="74"/>
      <c r="AG725" s="71">
        <v>7190</v>
      </c>
    </row>
    <row r="726" spans="5:33">
      <c r="E726" s="73">
        <v>0.59668981481481476</v>
      </c>
      <c r="G726" s="58">
        <v>18.11</v>
      </c>
      <c r="H726" s="58">
        <v>5.9</v>
      </c>
      <c r="I726" s="58">
        <v>8.1199999999999992</v>
      </c>
      <c r="J726" s="58">
        <v>18.14</v>
      </c>
      <c r="K726" s="58">
        <v>5.83</v>
      </c>
      <c r="L726" s="58">
        <v>9.36</v>
      </c>
      <c r="M726" s="59">
        <f t="shared" si="168"/>
        <v>18.125</v>
      </c>
      <c r="N726" s="59">
        <f t="shared" si="169"/>
        <v>5.8650000000000002</v>
      </c>
      <c r="O726" s="59">
        <f t="shared" si="170"/>
        <v>8.7399999999999984</v>
      </c>
      <c r="P726" s="60">
        <f t="shared" si="178"/>
        <v>0.18782955921139022</v>
      </c>
      <c r="Q726" s="22">
        <f t="shared" si="179"/>
        <v>1.3645831365889209E-6</v>
      </c>
      <c r="R726" s="61">
        <f t="shared" si="180"/>
        <v>4.1407593477934724E-9</v>
      </c>
      <c r="S726" s="22">
        <f t="shared" si="181"/>
        <v>1.7145887976339023E-17</v>
      </c>
      <c r="T726" s="62">
        <v>298</v>
      </c>
      <c r="U726" s="59">
        <f t="shared" si="171"/>
        <v>291.125</v>
      </c>
      <c r="V726" s="63">
        <f t="shared" si="172"/>
        <v>0.39829001703067096</v>
      </c>
      <c r="W726" s="64">
        <f t="shared" si="173"/>
        <v>2.5020156221826086</v>
      </c>
      <c r="X726" s="65">
        <f t="shared" si="174"/>
        <v>-3.4509091684002525E-8</v>
      </c>
      <c r="Y726" s="66">
        <f t="shared" si="175"/>
        <v>-3.4459827143476992E-8</v>
      </c>
      <c r="Z726" s="66">
        <f t="shared" si="176"/>
        <v>-3.4459897472623152E-8</v>
      </c>
      <c r="AA726" s="67">
        <f t="shared" si="177"/>
        <v>-3.4410703060442608E-8</v>
      </c>
      <c r="AB726" s="68">
        <f t="shared" si="183"/>
        <v>1.2086557553881306E-4</v>
      </c>
      <c r="AC726" s="75">
        <f>D23</f>
        <v>1.0093167701863352E-4</v>
      </c>
      <c r="AD726" s="70">
        <f t="shared" si="182"/>
        <v>1.2086557553881305</v>
      </c>
      <c r="AE726" s="70">
        <f>AC726*10000</f>
        <v>1.0093167701863353</v>
      </c>
      <c r="AF726" s="74">
        <f>(AD726-AE726)*(AD726-AE726)</f>
        <v>3.9736031021281551E-2</v>
      </c>
      <c r="AG726" s="71">
        <v>7200</v>
      </c>
    </row>
    <row r="727" spans="5:33">
      <c r="E727" s="73">
        <v>0.59680555555555559</v>
      </c>
      <c r="G727" s="58">
        <v>18.11</v>
      </c>
      <c r="H727" s="58">
        <v>5.9</v>
      </c>
      <c r="I727" s="58">
        <v>8.16</v>
      </c>
      <c r="J727" s="58">
        <v>18.149999999999999</v>
      </c>
      <c r="K727" s="58">
        <v>5.83</v>
      </c>
      <c r="L727" s="58">
        <v>9.36</v>
      </c>
      <c r="M727" s="59">
        <f t="shared" si="168"/>
        <v>18.13</v>
      </c>
      <c r="N727" s="59">
        <f t="shared" si="169"/>
        <v>5.8650000000000002</v>
      </c>
      <c r="O727" s="59">
        <f t="shared" si="170"/>
        <v>8.76</v>
      </c>
      <c r="P727" s="60">
        <f t="shared" si="178"/>
        <v>0.18827642619031762</v>
      </c>
      <c r="Q727" s="22">
        <f t="shared" si="179"/>
        <v>1.3645831365889209E-6</v>
      </c>
      <c r="R727" s="61">
        <f t="shared" si="180"/>
        <v>4.1424801907828555E-9</v>
      </c>
      <c r="S727" s="22">
        <f t="shared" si="181"/>
        <v>1.7160142131028363E-17</v>
      </c>
      <c r="T727" s="62">
        <v>298</v>
      </c>
      <c r="U727" s="59">
        <f t="shared" si="171"/>
        <v>291.13</v>
      </c>
      <c r="V727" s="63">
        <f t="shared" si="172"/>
        <v>0.39799351612335943</v>
      </c>
      <c r="W727" s="64">
        <f t="shared" si="173"/>
        <v>2.5003080326247056</v>
      </c>
      <c r="X727" s="65">
        <f t="shared" si="174"/>
        <v>-3.4544821518806213E-8</v>
      </c>
      <c r="Y727" s="66">
        <f t="shared" si="175"/>
        <v>-3.4495313759847458E-8</v>
      </c>
      <c r="Z727" s="66">
        <f t="shared" si="176"/>
        <v>-3.4495384711674378E-8</v>
      </c>
      <c r="AA727" s="67">
        <f t="shared" si="177"/>
        <v>-3.4445947701173936E-8</v>
      </c>
      <c r="AB727" s="68">
        <f t="shared" si="183"/>
        <v>1.2052097679885199E-4</v>
      </c>
      <c r="AC727" s="69"/>
      <c r="AD727" s="70">
        <f t="shared" si="182"/>
        <v>1.2052097679885199</v>
      </c>
      <c r="AE727" s="70"/>
      <c r="AF727" s="74"/>
      <c r="AG727" s="71">
        <v>7210</v>
      </c>
    </row>
    <row r="728" spans="5:33">
      <c r="E728" s="73">
        <v>0.59692129629629631</v>
      </c>
      <c r="G728" s="58">
        <v>18.11</v>
      </c>
      <c r="H728" s="58">
        <v>5.9</v>
      </c>
      <c r="I728" s="58">
        <v>8.16</v>
      </c>
      <c r="J728" s="58">
        <v>18.149999999999999</v>
      </c>
      <c r="K728" s="58">
        <v>5.83</v>
      </c>
      <c r="L728" s="58">
        <v>9.3800000000000008</v>
      </c>
      <c r="M728" s="59">
        <f t="shared" si="168"/>
        <v>18.13</v>
      </c>
      <c r="N728" s="59">
        <f t="shared" si="169"/>
        <v>5.8650000000000002</v>
      </c>
      <c r="O728" s="59">
        <f t="shared" si="170"/>
        <v>8.77</v>
      </c>
      <c r="P728" s="60">
        <f t="shared" si="178"/>
        <v>0.18849135361747552</v>
      </c>
      <c r="Q728" s="22">
        <f t="shared" si="179"/>
        <v>1.3645831365889209E-6</v>
      </c>
      <c r="R728" s="61">
        <f t="shared" si="180"/>
        <v>4.1424801907828555E-9</v>
      </c>
      <c r="S728" s="22">
        <f t="shared" si="181"/>
        <v>1.7160142131028363E-17</v>
      </c>
      <c r="T728" s="62">
        <v>298</v>
      </c>
      <c r="U728" s="59">
        <f t="shared" si="171"/>
        <v>291.13</v>
      </c>
      <c r="V728" s="63">
        <f t="shared" si="172"/>
        <v>0.39799351612335943</v>
      </c>
      <c r="W728" s="64">
        <f t="shared" si="173"/>
        <v>2.5003080326247056</v>
      </c>
      <c r="X728" s="65">
        <f t="shared" si="174"/>
        <v>-3.4485269627244485E-8</v>
      </c>
      <c r="Y728" s="66">
        <f t="shared" si="175"/>
        <v>-3.4435790796538061E-8</v>
      </c>
      <c r="Z728" s="66">
        <f t="shared" si="176"/>
        <v>-3.4435861787854484E-8</v>
      </c>
      <c r="AA728" s="67">
        <f t="shared" si="177"/>
        <v>-3.4386453744750413E-8</v>
      </c>
      <c r="AB728" s="68">
        <f t="shared" si="183"/>
        <v>1.2017602318858028E-4</v>
      </c>
      <c r="AC728" s="69"/>
      <c r="AD728" s="70">
        <f t="shared" si="182"/>
        <v>1.2017602318858029</v>
      </c>
      <c r="AE728" s="70"/>
      <c r="AF728" s="74"/>
      <c r="AG728" s="71">
        <v>7220</v>
      </c>
    </row>
    <row r="729" spans="5:33">
      <c r="E729" s="73"/>
      <c r="G729" s="58"/>
      <c r="H729" s="58"/>
      <c r="I729" s="58"/>
      <c r="J729" s="58"/>
      <c r="K729" s="58"/>
      <c r="L729" s="58"/>
      <c r="M729" s="59"/>
      <c r="N729" s="59"/>
      <c r="O729" s="59"/>
      <c r="P729" s="60"/>
      <c r="Q729" s="22"/>
      <c r="R729" s="61"/>
      <c r="S729" s="22"/>
      <c r="T729" s="62"/>
      <c r="U729" s="59"/>
      <c r="V729" s="63"/>
      <c r="W729" s="64"/>
      <c r="X729" s="65"/>
      <c r="Y729" s="66"/>
      <c r="Z729" s="66"/>
      <c r="AA729" s="67"/>
      <c r="AF729" s="101">
        <f>SUM(AF6:AF728)</f>
        <v>2.6359989886966106</v>
      </c>
    </row>
    <row r="730" spans="5:33">
      <c r="E730" s="73"/>
      <c r="G730" s="58"/>
      <c r="H730" s="58"/>
      <c r="I730" s="58"/>
      <c r="J730" s="58"/>
      <c r="K730" s="58"/>
      <c r="L730" s="58"/>
      <c r="M730" s="59"/>
      <c r="N730" s="59"/>
      <c r="O730" s="59"/>
      <c r="P730" s="60"/>
      <c r="Q730" s="22"/>
      <c r="R730" s="61"/>
      <c r="S730" s="22"/>
      <c r="T730" s="62"/>
      <c r="U730" s="59"/>
      <c r="V730" s="63"/>
      <c r="W730" s="64"/>
      <c r="X730" s="65"/>
      <c r="Y730" s="66"/>
      <c r="Z730" s="66"/>
      <c r="AA730" s="67"/>
    </row>
    <row r="731" spans="5:33">
      <c r="E731" s="73"/>
      <c r="G731" s="58"/>
      <c r="H731" s="58"/>
      <c r="I731" s="58"/>
      <c r="J731" s="58"/>
      <c r="K731" s="58"/>
      <c r="L731" s="58"/>
      <c r="M731" s="59"/>
      <c r="N731" s="59"/>
      <c r="O731" s="59"/>
      <c r="P731" s="60"/>
      <c r="Q731" s="22"/>
      <c r="R731" s="61"/>
      <c r="S731" s="22"/>
      <c r="T731" s="62"/>
      <c r="U731" s="59"/>
      <c r="V731" s="63"/>
      <c r="W731" s="64"/>
      <c r="X731" s="65"/>
      <c r="Y731" s="66"/>
      <c r="Z731" s="66"/>
      <c r="AA731" s="67"/>
    </row>
    <row r="732" spans="5:33">
      <c r="E732" s="73"/>
      <c r="G732" s="58"/>
      <c r="H732" s="58"/>
      <c r="I732" s="58"/>
      <c r="J732" s="58"/>
      <c r="K732" s="58"/>
      <c r="L732" s="58"/>
      <c r="M732" s="59"/>
      <c r="N732" s="59"/>
      <c r="O732" s="59"/>
      <c r="P732" s="60"/>
      <c r="Q732" s="22"/>
      <c r="R732" s="61"/>
      <c r="S732" s="22"/>
      <c r="T732" s="62"/>
      <c r="U732" s="59"/>
      <c r="V732" s="63"/>
      <c r="W732" s="64"/>
      <c r="X732" s="65"/>
      <c r="Y732" s="66"/>
      <c r="Z732" s="66"/>
      <c r="AA732" s="67"/>
    </row>
    <row r="733" spans="5:33">
      <c r="E733" s="73"/>
      <c r="G733" s="58"/>
      <c r="H733" s="58"/>
      <c r="I733" s="58"/>
      <c r="J733" s="58"/>
      <c r="K733" s="58"/>
      <c r="L733" s="58"/>
      <c r="M733" s="59"/>
      <c r="N733" s="59"/>
      <c r="O733" s="59"/>
      <c r="P733" s="60"/>
      <c r="Q733" s="22"/>
      <c r="R733" s="61"/>
      <c r="S733" s="22"/>
      <c r="T733" s="62"/>
      <c r="U733" s="59"/>
      <c r="V733" s="63"/>
      <c r="W733" s="64"/>
      <c r="X733" s="65"/>
      <c r="Y733" s="66"/>
      <c r="Z733" s="66"/>
      <c r="AA733" s="67"/>
    </row>
  </sheetData>
  <mergeCells count="5">
    <mergeCell ref="T4:W4"/>
    <mergeCell ref="X4:AA4"/>
    <mergeCell ref="M5:O5"/>
    <mergeCell ref="G5:I5"/>
    <mergeCell ref="J5:L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K557"/>
  <sheetViews>
    <sheetView topLeftCell="P1" workbookViewId="0">
      <selection activeCell="W5" sqref="W5:AA5"/>
    </sheetView>
  </sheetViews>
  <sheetFormatPr defaultRowHeight="15"/>
  <cols>
    <col min="1" max="1" width="10.7109375" style="54" bestFit="1" customWidth="1"/>
    <col min="2" max="3" width="9.140625" style="54"/>
    <col min="4" max="4" width="11.7109375" style="62" customWidth="1"/>
    <col min="5" max="16" width="9.140625" style="54"/>
    <col min="17" max="17" width="9.28515625" style="54" bestFit="1" customWidth="1"/>
    <col min="18" max="21" width="9.140625" style="54"/>
    <col min="22" max="23" width="9.140625" style="54" customWidth="1"/>
    <col min="24" max="24" width="13.85546875" style="54" customWidth="1"/>
    <col min="25" max="33" width="9.140625" style="54"/>
  </cols>
  <sheetData>
    <row r="1" spans="1:33" ht="15.75" thickBot="1">
      <c r="N1" s="161"/>
      <c r="Q1" s="101"/>
    </row>
    <row r="2" spans="1:33">
      <c r="A2" s="54" t="s">
        <v>38</v>
      </c>
      <c r="B2" s="103">
        <f>C2*100000000000</f>
        <v>87455125724926.031</v>
      </c>
      <c r="C2" s="85">
        <v>874.55125724926029</v>
      </c>
      <c r="D2" s="54">
        <f>B2*60</f>
        <v>5247307543495562</v>
      </c>
      <c r="E2" s="82">
        <f>AD303</f>
        <v>4.1717215768164841</v>
      </c>
      <c r="F2" s="82"/>
    </row>
    <row r="3" spans="1:33" ht="15.75" thickBot="1">
      <c r="A3" s="54" t="s">
        <v>33</v>
      </c>
      <c r="B3" s="87">
        <v>1</v>
      </c>
      <c r="C3" s="88"/>
      <c r="E3" s="62"/>
      <c r="F3" s="62"/>
    </row>
    <row r="4" spans="1:33" ht="15.75" thickTop="1">
      <c r="A4" s="183">
        <v>40014</v>
      </c>
      <c r="B4" s="183"/>
      <c r="C4" s="183"/>
      <c r="D4" s="169"/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</v>
      </c>
      <c r="B5" s="54" t="s">
        <v>3</v>
      </c>
      <c r="C5" s="54" t="s">
        <v>4</v>
      </c>
      <c r="D5" s="165" t="s">
        <v>13</v>
      </c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v>0.99</v>
      </c>
      <c r="C6" s="4">
        <f t="shared" ref="C6:C22" si="0">B6/0.0253</f>
        <v>39.130434782608695</v>
      </c>
      <c r="D6" s="76">
        <f>C6/56000</f>
        <v>6.9875776397515532E-4</v>
      </c>
      <c r="E6" s="73">
        <v>0.69446759259259261</v>
      </c>
      <c r="F6" s="71">
        <v>0</v>
      </c>
      <c r="G6" s="99">
        <v>11.79</v>
      </c>
      <c r="H6" s="99">
        <v>6.05</v>
      </c>
      <c r="I6" s="99">
        <v>1.1399999999999999</v>
      </c>
      <c r="J6" s="99">
        <v>11.97</v>
      </c>
      <c r="K6" s="99">
        <v>5.67</v>
      </c>
      <c r="L6" s="99">
        <v>1</v>
      </c>
      <c r="M6" s="59">
        <f>(G6+J6)/2</f>
        <v>11.879999999999999</v>
      </c>
      <c r="N6" s="59">
        <f>(H6+K6)/2</f>
        <v>5.8599999999999994</v>
      </c>
      <c r="O6" s="59">
        <f>(I6+L6)/2</f>
        <v>1.0699999999999998</v>
      </c>
      <c r="P6" s="60">
        <f>((O6/32000)*(1/((-0.026*M6+1.9067)/1000)))/1.013</f>
        <v>2.0658391382048759E-2</v>
      </c>
      <c r="Q6" s="22">
        <f>POWER(10, -N6)</f>
        <v>1.3803842646028861E-6</v>
      </c>
      <c r="R6" s="61">
        <f>(0.00000000000001*(0.1253*EXP(0.0831*M6)))/Q6</f>
        <v>2.4361203731567456E-9</v>
      </c>
      <c r="S6" s="22">
        <f>POWER(R6, 2)</f>
        <v>5.934682472509362E-18</v>
      </c>
      <c r="T6" s="62">
        <v>298</v>
      </c>
      <c r="U6" s="59">
        <f>273+M6</f>
        <v>284.88</v>
      </c>
      <c r="V6" s="63">
        <f>((1/U6)-(1/298))*5026</f>
        <v>0.77674433506914053</v>
      </c>
      <c r="W6" s="64">
        <f>POWER(10,V6)</f>
        <v>5.9805941965496148</v>
      </c>
      <c r="X6" s="65">
        <f t="shared" ref="X6:X69" si="1">-($B$2/W6)*P6*S6*AB6</f>
        <v>-1.2527417992204283E-9</v>
      </c>
      <c r="Y6" s="66">
        <f t="shared" ref="Y6:Y69" si="2">-(AB6+(5*X6))*$B$2*S6*P6/W6</f>
        <v>-1.2527305695633393E-9</v>
      </c>
      <c r="Z6" s="66">
        <f t="shared" ref="Z6:Z69" si="3">-(AB6+5*Y6)*$B$2*P6*S6/W6</f>
        <v>-1.2527305696640029E-9</v>
      </c>
      <c r="AA6" s="67">
        <f t="shared" ref="AA6:AA69" si="4">-(AB6+(10*Z6))*$B$2*P6*S6/W6</f>
        <v>-1.2527193401075754E-9</v>
      </c>
      <c r="AB6" s="75">
        <f>AC6</f>
        <v>6.9875776397515532E-4</v>
      </c>
      <c r="AC6" s="75">
        <f>D6</f>
        <v>6.9875776397515532E-4</v>
      </c>
      <c r="AD6" s="70">
        <f>AB6*10000</f>
        <v>6.987577639751553</v>
      </c>
      <c r="AE6" s="70">
        <f>AC6*10000</f>
        <v>6.987577639751553</v>
      </c>
      <c r="AF6" s="74">
        <f>(AD6-AE6)*(AD6-AE6)</f>
        <v>0</v>
      </c>
      <c r="AG6" s="71">
        <v>0</v>
      </c>
    </row>
    <row r="7" spans="1:33">
      <c r="A7" s="54">
        <v>5</v>
      </c>
      <c r="B7" s="54">
        <v>0.97299999999999998</v>
      </c>
      <c r="C7" s="4">
        <f t="shared" si="0"/>
        <v>38.458498023715414</v>
      </c>
      <c r="D7" s="76">
        <f t="shared" ref="D7:D22" si="5">C7/56000</f>
        <v>6.8675889328063239E-4</v>
      </c>
      <c r="E7" s="73">
        <v>0.69458333333333333</v>
      </c>
      <c r="F7" s="71">
        <v>10</v>
      </c>
      <c r="G7" s="99">
        <v>12.14</v>
      </c>
      <c r="H7" s="99">
        <v>6</v>
      </c>
      <c r="I7" s="99">
        <v>4.33</v>
      </c>
      <c r="J7" s="99">
        <v>12.35</v>
      </c>
      <c r="K7" s="99">
        <v>5.68</v>
      </c>
      <c r="L7" s="99">
        <v>4.07</v>
      </c>
      <c r="M7" s="59">
        <f t="shared" ref="M7:O69" si="6">(G7+J7)/2</f>
        <v>12.245000000000001</v>
      </c>
      <c r="N7" s="59">
        <f t="shared" si="6"/>
        <v>5.84</v>
      </c>
      <c r="O7" s="59">
        <f t="shared" si="6"/>
        <v>4.2</v>
      </c>
      <c r="P7" s="60">
        <f t="shared" ref="P7:P70" si="7">((O7/32000)*(1/((-0.026*M7+1.9067)/1000)))/1.013</f>
        <v>8.1573505879933311E-2</v>
      </c>
      <c r="Q7" s="22">
        <f t="shared" ref="Q7:Q70" si="8">POWER(10, -N7)</f>
        <v>1.445439770745926E-6</v>
      </c>
      <c r="R7" s="61">
        <f t="shared" ref="R7:R70" si="9">(0.00000000000001*(0.1253*EXP(0.0831*M7)))/Q7</f>
        <v>2.39812351080274E-9</v>
      </c>
      <c r="S7" s="22">
        <f t="shared" ref="S7:S70" si="10">POWER(R7, 2)</f>
        <v>5.7509963730648592E-18</v>
      </c>
      <c r="T7" s="62">
        <v>298</v>
      </c>
      <c r="U7" s="59">
        <f t="shared" ref="U7:U70" si="11">273+M7</f>
        <v>285.245</v>
      </c>
      <c r="V7" s="63">
        <f t="shared" ref="V7:V70" si="12">((1/U7)-(1/298))*5026</f>
        <v>0.75416894060575135</v>
      </c>
      <c r="W7" s="64">
        <f t="shared" ref="W7:W70" si="13">POWER(10,V7)</f>
        <v>5.6776542327468977</v>
      </c>
      <c r="X7" s="65">
        <f t="shared" si="1"/>
        <v>-5.0492562274212574E-9</v>
      </c>
      <c r="Y7" s="66">
        <f t="shared" si="2"/>
        <v>-5.0490737933443416E-9</v>
      </c>
      <c r="Z7" s="66">
        <f t="shared" si="3"/>
        <v>-5.0490737999358461E-9</v>
      </c>
      <c r="AA7" s="67">
        <f t="shared" si="4"/>
        <v>-5.0488913724499593E-9</v>
      </c>
      <c r="AB7" s="68">
        <f>AB6+10*(0.166666666666666*(X6+2*Y6+2*Z6+AA6))</f>
        <v>6.9874523666945906E-4</v>
      </c>
      <c r="AC7" s="69"/>
      <c r="AD7" s="70">
        <f t="shared" ref="AD7:AD70" si="14">AB7*10000</f>
        <v>6.9874523666945905</v>
      </c>
      <c r="AE7" s="70"/>
      <c r="AF7" s="74"/>
      <c r="AG7" s="71">
        <v>10</v>
      </c>
    </row>
    <row r="8" spans="1:33">
      <c r="A8" s="54">
        <v>10</v>
      </c>
      <c r="B8" s="54">
        <v>0.98199999999999998</v>
      </c>
      <c r="C8" s="4">
        <f t="shared" si="0"/>
        <v>38.814229249011859</v>
      </c>
      <c r="D8" s="76">
        <f t="shared" si="5"/>
        <v>6.931112365894975E-4</v>
      </c>
      <c r="E8" s="73">
        <v>0.69469907407407405</v>
      </c>
      <c r="F8" s="71">
        <v>20</v>
      </c>
      <c r="G8" s="99">
        <v>12.27</v>
      </c>
      <c r="H8" s="99">
        <v>6.15</v>
      </c>
      <c r="I8" s="99">
        <v>9.2200000000000006</v>
      </c>
      <c r="J8" s="99">
        <v>12.52</v>
      </c>
      <c r="K8" s="99">
        <v>5.75</v>
      </c>
      <c r="L8" s="99">
        <v>7.78</v>
      </c>
      <c r="M8" s="59">
        <f t="shared" si="6"/>
        <v>12.395</v>
      </c>
      <c r="N8" s="59">
        <f t="shared" si="6"/>
        <v>5.95</v>
      </c>
      <c r="O8" s="59">
        <f t="shared" si="6"/>
        <v>8.5</v>
      </c>
      <c r="P8" s="60">
        <f t="shared" si="7"/>
        <v>0.16549559749312473</v>
      </c>
      <c r="Q8" s="22">
        <f t="shared" si="8"/>
        <v>1.1220184543019616E-6</v>
      </c>
      <c r="R8" s="61">
        <f t="shared" si="9"/>
        <v>3.1281316871337881E-9</v>
      </c>
      <c r="S8" s="22">
        <f t="shared" si="10"/>
        <v>9.7852078520504793E-18</v>
      </c>
      <c r="T8" s="62">
        <v>298</v>
      </c>
      <c r="U8" s="59">
        <f t="shared" si="11"/>
        <v>285.39499999999998</v>
      </c>
      <c r="V8" s="63">
        <f t="shared" si="12"/>
        <v>0.74490812274663398</v>
      </c>
      <c r="W8" s="64">
        <f t="shared" si="13"/>
        <v>5.5578666527645639</v>
      </c>
      <c r="X8" s="65">
        <f t="shared" si="1"/>
        <v>-1.7804145036311517E-8</v>
      </c>
      <c r="Y8" s="66">
        <f t="shared" si="2"/>
        <v>-1.7801876609489075E-8</v>
      </c>
      <c r="Z8" s="66">
        <f t="shared" si="3"/>
        <v>-1.7801876898509425E-8</v>
      </c>
      <c r="AA8" s="67">
        <f t="shared" si="4"/>
        <v>-1.7799608760633685E-8</v>
      </c>
      <c r="AB8" s="68">
        <f t="shared" ref="AB8:AB71" si="15">AB7+10*(0.166666666666666*(X7+2*Y7+2*Z7+AA7))</f>
        <v>6.9869474593148165E-4</v>
      </c>
      <c r="AC8" s="69"/>
      <c r="AD8" s="70">
        <f t="shared" si="14"/>
        <v>6.9869474593148162</v>
      </c>
      <c r="AE8" s="70"/>
      <c r="AF8" s="74"/>
      <c r="AG8" s="71">
        <v>20</v>
      </c>
    </row>
    <row r="9" spans="1:33">
      <c r="A9" s="54">
        <v>15</v>
      </c>
      <c r="B9" s="54">
        <v>0.98799999999999999</v>
      </c>
      <c r="C9" s="4">
        <f t="shared" si="0"/>
        <v>39.051383399209485</v>
      </c>
      <c r="D9" s="76">
        <f t="shared" si="5"/>
        <v>6.9734613212874084E-4</v>
      </c>
      <c r="E9" s="73">
        <v>0.69481481481481477</v>
      </c>
      <c r="F9" s="71">
        <v>30</v>
      </c>
      <c r="G9" s="99">
        <v>12.03</v>
      </c>
      <c r="H9" s="99">
        <v>6.09</v>
      </c>
      <c r="I9" s="99">
        <v>3.46</v>
      </c>
      <c r="J9" s="99">
        <v>12.15</v>
      </c>
      <c r="K9" s="99">
        <v>5.69</v>
      </c>
      <c r="L9" s="99">
        <v>3.6</v>
      </c>
      <c r="M9" s="59">
        <f t="shared" si="6"/>
        <v>12.09</v>
      </c>
      <c r="N9" s="59">
        <f t="shared" si="6"/>
        <v>5.8900000000000006</v>
      </c>
      <c r="O9" s="59">
        <f t="shared" si="6"/>
        <v>3.5300000000000002</v>
      </c>
      <c r="P9" s="60">
        <f t="shared" si="7"/>
        <v>6.8387073944422241E-2</v>
      </c>
      <c r="Q9" s="22">
        <f t="shared" si="8"/>
        <v>1.2882495516931309E-6</v>
      </c>
      <c r="R9" s="61">
        <f t="shared" si="9"/>
        <v>2.6563030245757951E-9</v>
      </c>
      <c r="S9" s="22">
        <f t="shared" si="10"/>
        <v>7.0559457583705167E-18</v>
      </c>
      <c r="T9" s="62">
        <v>298</v>
      </c>
      <c r="U9" s="59">
        <f t="shared" si="11"/>
        <v>285.08999999999997</v>
      </c>
      <c r="V9" s="63">
        <f t="shared" si="12"/>
        <v>0.7637486902169861</v>
      </c>
      <c r="W9" s="64">
        <f t="shared" si="13"/>
        <v>5.8042844834466472</v>
      </c>
      <c r="X9" s="65">
        <f t="shared" si="1"/>
        <v>-5.0785840503615814E-9</v>
      </c>
      <c r="Y9" s="66">
        <f t="shared" si="2"/>
        <v>-5.0783994304737986E-9</v>
      </c>
      <c r="Z9" s="66">
        <f t="shared" si="3"/>
        <v>-5.0783994371852179E-9</v>
      </c>
      <c r="AA9" s="67">
        <f t="shared" si="4"/>
        <v>-5.0782148240083662E-9</v>
      </c>
      <c r="AB9" s="68">
        <f t="shared" si="15"/>
        <v>6.9851672716346013E-4</v>
      </c>
      <c r="AC9" s="69"/>
      <c r="AD9" s="70">
        <f t="shared" si="14"/>
        <v>6.9851672716346016</v>
      </c>
      <c r="AE9" s="70"/>
      <c r="AF9" s="74"/>
      <c r="AG9" s="71">
        <v>30</v>
      </c>
    </row>
    <row r="10" spans="1:33">
      <c r="A10" s="54">
        <v>20</v>
      </c>
      <c r="B10" s="54">
        <v>0.98399999999999999</v>
      </c>
      <c r="C10" s="4">
        <f t="shared" si="0"/>
        <v>38.89328063241107</v>
      </c>
      <c r="D10" s="76">
        <f t="shared" si="5"/>
        <v>6.9452286843591198E-4</v>
      </c>
      <c r="E10" s="73">
        <v>0.6949305555555555</v>
      </c>
      <c r="F10" s="71">
        <v>40</v>
      </c>
      <c r="G10" s="99">
        <v>12.03</v>
      </c>
      <c r="H10" s="99">
        <v>6.08</v>
      </c>
      <c r="I10" s="99">
        <v>2.86</v>
      </c>
      <c r="J10" s="99">
        <v>12.14</v>
      </c>
      <c r="K10" s="99">
        <v>5.68</v>
      </c>
      <c r="L10" s="99">
        <v>3.07</v>
      </c>
      <c r="M10" s="59">
        <f t="shared" si="6"/>
        <v>12.085000000000001</v>
      </c>
      <c r="N10" s="59">
        <f t="shared" si="6"/>
        <v>5.88</v>
      </c>
      <c r="O10" s="59">
        <f t="shared" si="6"/>
        <v>2.9649999999999999</v>
      </c>
      <c r="P10" s="60">
        <f t="shared" si="7"/>
        <v>5.7436578379055921E-2</v>
      </c>
      <c r="Q10" s="22">
        <f t="shared" si="8"/>
        <v>1.3182567385564063E-6</v>
      </c>
      <c r="R10" s="61">
        <f t="shared" si="9"/>
        <v>2.5947598390288254E-9</v>
      </c>
      <c r="S10" s="22">
        <f t="shared" si="10"/>
        <v>6.732778622236896E-18</v>
      </c>
      <c r="T10" s="62">
        <v>298</v>
      </c>
      <c r="U10" s="59">
        <f t="shared" si="11"/>
        <v>285.08499999999998</v>
      </c>
      <c r="V10" s="63">
        <f t="shared" si="12"/>
        <v>0.76405788783352646</v>
      </c>
      <c r="W10" s="64">
        <f t="shared" si="13"/>
        <v>5.8084183373542313</v>
      </c>
      <c r="X10" s="65">
        <f t="shared" si="1"/>
        <v>-4.0668252432713248E-9</v>
      </c>
      <c r="Y10" s="66">
        <f t="shared" si="2"/>
        <v>-4.0667068476092232E-9</v>
      </c>
      <c r="Z10" s="66">
        <f t="shared" si="3"/>
        <v>-4.0667068510560228E-9</v>
      </c>
      <c r="AA10" s="67">
        <f t="shared" si="4"/>
        <v>-4.0665884588405214E-9</v>
      </c>
      <c r="AB10" s="68">
        <f t="shared" si="15"/>
        <v>6.9846594316911063E-4</v>
      </c>
      <c r="AC10" s="69"/>
      <c r="AD10" s="70">
        <f t="shared" si="14"/>
        <v>6.9846594316911066</v>
      </c>
      <c r="AE10" s="70"/>
      <c r="AF10" s="74"/>
      <c r="AG10" s="71">
        <v>40</v>
      </c>
    </row>
    <row r="11" spans="1:33">
      <c r="A11" s="54">
        <v>25</v>
      </c>
      <c r="B11" s="54">
        <v>0.92800000000000005</v>
      </c>
      <c r="C11" s="4">
        <f t="shared" si="0"/>
        <v>36.679841897233203</v>
      </c>
      <c r="D11" s="76">
        <f t="shared" si="5"/>
        <v>6.5499717673630717E-4</v>
      </c>
      <c r="E11" s="73">
        <v>0.69504629629629633</v>
      </c>
      <c r="F11" s="71">
        <v>50</v>
      </c>
      <c r="G11" s="99">
        <v>12.06</v>
      </c>
      <c r="H11" s="99">
        <v>6.07</v>
      </c>
      <c r="I11" s="99">
        <v>2.44</v>
      </c>
      <c r="J11" s="99">
        <v>12.14</v>
      </c>
      <c r="K11" s="99">
        <v>5.67</v>
      </c>
      <c r="L11" s="99">
        <v>2.81</v>
      </c>
      <c r="M11" s="59">
        <f t="shared" si="6"/>
        <v>12.100000000000001</v>
      </c>
      <c r="N11" s="59">
        <f t="shared" si="6"/>
        <v>5.87</v>
      </c>
      <c r="O11" s="59">
        <f t="shared" si="6"/>
        <v>2.625</v>
      </c>
      <c r="P11" s="60">
        <f t="shared" si="7"/>
        <v>5.0862715357968415E-2</v>
      </c>
      <c r="Q11" s="22">
        <f t="shared" si="8"/>
        <v>1.3489628825916527E-6</v>
      </c>
      <c r="R11" s="61">
        <f t="shared" si="9"/>
        <v>2.5388586098253638E-9</v>
      </c>
      <c r="S11" s="22">
        <f t="shared" si="10"/>
        <v>6.4458030406843788E-18</v>
      </c>
      <c r="T11" s="62">
        <v>298</v>
      </c>
      <c r="U11" s="59">
        <f t="shared" si="11"/>
        <v>285.10000000000002</v>
      </c>
      <c r="V11" s="63">
        <f t="shared" si="12"/>
        <v>0.76313032751960164</v>
      </c>
      <c r="W11" s="64">
        <f t="shared" si="13"/>
        <v>5.7960260339508727</v>
      </c>
      <c r="X11" s="65">
        <f t="shared" si="1"/>
        <v>-3.4550271287990049E-9</v>
      </c>
      <c r="Y11" s="66">
        <f t="shared" si="2"/>
        <v>-3.4549416707488088E-9</v>
      </c>
      <c r="Z11" s="66">
        <f t="shared" si="3"/>
        <v>-3.454941672862563E-9</v>
      </c>
      <c r="AA11" s="67">
        <f t="shared" si="4"/>
        <v>-3.4548562169260164E-9</v>
      </c>
      <c r="AB11" s="68">
        <f t="shared" si="15"/>
        <v>6.9842527610061158E-4</v>
      </c>
      <c r="AC11" s="69"/>
      <c r="AD11" s="70">
        <f t="shared" si="14"/>
        <v>6.9842527610061156</v>
      </c>
      <c r="AE11" s="70"/>
      <c r="AF11" s="74"/>
      <c r="AG11" s="71">
        <v>50</v>
      </c>
    </row>
    <row r="12" spans="1:33">
      <c r="A12" s="54">
        <v>30</v>
      </c>
      <c r="B12" s="54">
        <v>0.85799999999999998</v>
      </c>
      <c r="C12" s="4">
        <f t="shared" si="0"/>
        <v>33.913043478260867</v>
      </c>
      <c r="D12" s="76">
        <f t="shared" si="5"/>
        <v>6.055900621118012E-4</v>
      </c>
      <c r="E12" s="73">
        <v>0.69516203703703705</v>
      </c>
      <c r="F12" s="71">
        <v>60</v>
      </c>
      <c r="G12" s="99">
        <v>12.08</v>
      </c>
      <c r="H12" s="99">
        <v>6.06</v>
      </c>
      <c r="I12" s="99">
        <v>2.2999999999999998</v>
      </c>
      <c r="J12" s="99">
        <v>12.15</v>
      </c>
      <c r="K12" s="99">
        <v>5.67</v>
      </c>
      <c r="L12" s="99">
        <v>2.66</v>
      </c>
      <c r="M12" s="59">
        <f t="shared" si="6"/>
        <v>12.115</v>
      </c>
      <c r="N12" s="59">
        <f t="shared" si="6"/>
        <v>5.8650000000000002</v>
      </c>
      <c r="O12" s="59">
        <f t="shared" si="6"/>
        <v>2.48</v>
      </c>
      <c r="P12" s="60">
        <f t="shared" si="7"/>
        <v>4.8064929803526765E-2</v>
      </c>
      <c r="Q12" s="22">
        <f t="shared" si="8"/>
        <v>1.3645831365889209E-6</v>
      </c>
      <c r="R12" s="61">
        <f t="shared" si="9"/>
        <v>2.5129269476449124E-9</v>
      </c>
      <c r="S12" s="22">
        <f t="shared" si="10"/>
        <v>6.3148018441999761E-18</v>
      </c>
      <c r="T12" s="62">
        <v>298</v>
      </c>
      <c r="U12" s="59">
        <f t="shared" si="11"/>
        <v>285.11500000000001</v>
      </c>
      <c r="V12" s="63">
        <f t="shared" si="12"/>
        <v>0.7622028648042295</v>
      </c>
      <c r="W12" s="64">
        <f t="shared" si="13"/>
        <v>5.7836614693744641</v>
      </c>
      <c r="X12" s="65">
        <f t="shared" si="1"/>
        <v>-3.2053016513649421E-9</v>
      </c>
      <c r="Y12" s="66">
        <f t="shared" si="2"/>
        <v>-3.2052280968467932E-9</v>
      </c>
      <c r="Z12" s="66">
        <f t="shared" si="3"/>
        <v>-3.2052280985347053E-9</v>
      </c>
      <c r="AA12" s="67">
        <f t="shared" si="4"/>
        <v>-3.2051545457043899E-9</v>
      </c>
      <c r="AB12" s="68">
        <f t="shared" si="15"/>
        <v>6.9839072668389005E-4</v>
      </c>
      <c r="AC12" s="69"/>
      <c r="AD12" s="70">
        <f t="shared" si="14"/>
        <v>6.9839072668389006</v>
      </c>
      <c r="AE12" s="70"/>
      <c r="AF12" s="74"/>
      <c r="AG12" s="71">
        <v>60</v>
      </c>
    </row>
    <row r="13" spans="1:33">
      <c r="A13" s="54">
        <v>35</v>
      </c>
      <c r="B13" s="54">
        <v>0.77500000000000002</v>
      </c>
      <c r="C13" s="4">
        <f t="shared" si="0"/>
        <v>30.632411067193676</v>
      </c>
      <c r="D13" s="76">
        <f t="shared" si="5"/>
        <v>5.4700734048560137E-4</v>
      </c>
      <c r="E13" s="73">
        <v>0.69527777777777777</v>
      </c>
      <c r="F13" s="71">
        <v>70</v>
      </c>
      <c r="G13" s="99">
        <v>12.08</v>
      </c>
      <c r="H13" s="99">
        <v>6.06</v>
      </c>
      <c r="I13" s="99">
        <v>2.19</v>
      </c>
      <c r="J13" s="99">
        <v>12.15</v>
      </c>
      <c r="K13" s="99">
        <v>5.67</v>
      </c>
      <c r="L13" s="99">
        <v>2.58</v>
      </c>
      <c r="M13" s="59">
        <f t="shared" si="6"/>
        <v>12.115</v>
      </c>
      <c r="N13" s="59">
        <f t="shared" si="6"/>
        <v>5.8650000000000002</v>
      </c>
      <c r="O13" s="59">
        <f t="shared" si="6"/>
        <v>2.3849999999999998</v>
      </c>
      <c r="P13" s="60">
        <f t="shared" si="7"/>
        <v>4.6223732895730375E-2</v>
      </c>
      <c r="Q13" s="22">
        <f t="shared" si="8"/>
        <v>1.3645831365889209E-6</v>
      </c>
      <c r="R13" s="61">
        <f t="shared" si="9"/>
        <v>2.5129269476449124E-9</v>
      </c>
      <c r="S13" s="22">
        <f t="shared" si="10"/>
        <v>6.3148018441999761E-18</v>
      </c>
      <c r="T13" s="62">
        <v>298</v>
      </c>
      <c r="U13" s="59">
        <f t="shared" si="11"/>
        <v>285.11500000000001</v>
      </c>
      <c r="V13" s="63">
        <f t="shared" si="12"/>
        <v>0.7622028648042295</v>
      </c>
      <c r="W13" s="64">
        <f t="shared" si="13"/>
        <v>5.7836614693744641</v>
      </c>
      <c r="X13" s="65">
        <f t="shared" si="1"/>
        <v>-3.0823764481875128E-9</v>
      </c>
      <c r="Y13" s="66">
        <f t="shared" si="2"/>
        <v>-3.0823084240838782E-9</v>
      </c>
      <c r="Z13" s="66">
        <f t="shared" si="3"/>
        <v>-3.0823084255850832E-9</v>
      </c>
      <c r="AA13" s="67">
        <f t="shared" si="4"/>
        <v>-3.0822404029825871E-9</v>
      </c>
      <c r="AB13" s="68">
        <f t="shared" si="15"/>
        <v>6.983586744029103E-4</v>
      </c>
      <c r="AC13" s="69"/>
      <c r="AD13" s="70">
        <f t="shared" si="14"/>
        <v>6.9835867440291031</v>
      </c>
      <c r="AE13" s="70"/>
      <c r="AF13" s="74"/>
      <c r="AG13" s="71">
        <v>70</v>
      </c>
    </row>
    <row r="14" spans="1:33">
      <c r="A14" s="54">
        <v>40</v>
      </c>
      <c r="B14" s="54">
        <v>0.72099999999999997</v>
      </c>
      <c r="C14" s="4">
        <f t="shared" si="0"/>
        <v>28.49802371541502</v>
      </c>
      <c r="D14" s="76">
        <f t="shared" si="5"/>
        <v>5.0889328063241103E-4</v>
      </c>
      <c r="E14" s="73">
        <v>0.69539351851851849</v>
      </c>
      <c r="F14" s="71">
        <v>80</v>
      </c>
      <c r="G14" s="99">
        <v>12.09</v>
      </c>
      <c r="H14" s="99">
        <v>6.06</v>
      </c>
      <c r="I14" s="99">
        <v>2.11</v>
      </c>
      <c r="J14" s="99">
        <v>12.16</v>
      </c>
      <c r="K14" s="99">
        <v>5.67</v>
      </c>
      <c r="L14" s="99">
        <v>2.4900000000000002</v>
      </c>
      <c r="M14" s="59">
        <f t="shared" si="6"/>
        <v>12.125</v>
      </c>
      <c r="N14" s="59">
        <f t="shared" si="6"/>
        <v>5.8650000000000002</v>
      </c>
      <c r="O14" s="59">
        <f t="shared" si="6"/>
        <v>2.2999999999999998</v>
      </c>
      <c r="P14" s="60">
        <f t="shared" si="7"/>
        <v>4.4583628761257134E-2</v>
      </c>
      <c r="Q14" s="22">
        <f t="shared" si="8"/>
        <v>1.3645831365889209E-6</v>
      </c>
      <c r="R14" s="61">
        <f t="shared" si="9"/>
        <v>2.5150160578434712E-9</v>
      </c>
      <c r="S14" s="22">
        <f t="shared" si="10"/>
        <v>6.3253057712105142E-18</v>
      </c>
      <c r="T14" s="62">
        <v>298</v>
      </c>
      <c r="U14" s="59">
        <f t="shared" si="11"/>
        <v>285.125</v>
      </c>
      <c r="V14" s="63">
        <f t="shared" si="12"/>
        <v>0.76158461054112125</v>
      </c>
      <c r="W14" s="64">
        <f t="shared" si="13"/>
        <v>5.775433804711712</v>
      </c>
      <c r="X14" s="65">
        <f t="shared" si="1"/>
        <v>-2.9820639976999354E-9</v>
      </c>
      <c r="Y14" s="66">
        <f t="shared" si="2"/>
        <v>-2.9820003262763363E-9</v>
      </c>
      <c r="Z14" s="66">
        <f t="shared" si="3"/>
        <v>-2.9820003276358151E-9</v>
      </c>
      <c r="AA14" s="67">
        <f t="shared" si="4"/>
        <v>-2.9819366575716361E-9</v>
      </c>
      <c r="AB14" s="68">
        <f t="shared" si="15"/>
        <v>6.9832785131865944E-4</v>
      </c>
      <c r="AC14" s="69"/>
      <c r="AD14" s="70">
        <f t="shared" si="14"/>
        <v>6.9832785131865949</v>
      </c>
      <c r="AE14" s="70"/>
      <c r="AF14" s="74"/>
      <c r="AG14" s="71">
        <v>80</v>
      </c>
    </row>
    <row r="15" spans="1:33">
      <c r="A15" s="54">
        <v>45</v>
      </c>
      <c r="B15" s="54">
        <v>0.67900000000000005</v>
      </c>
      <c r="C15" s="4">
        <f t="shared" si="0"/>
        <v>26.837944664031625</v>
      </c>
      <c r="D15" s="76">
        <f t="shared" si="5"/>
        <v>4.7924901185770758E-4</v>
      </c>
      <c r="E15" s="73">
        <v>0.69550925925925922</v>
      </c>
      <c r="F15" s="71">
        <v>90</v>
      </c>
      <c r="G15" s="99">
        <v>12.09</v>
      </c>
      <c r="H15" s="99">
        <v>6.05</v>
      </c>
      <c r="I15" s="99">
        <v>2.0699999999999998</v>
      </c>
      <c r="J15" s="99">
        <v>12.2</v>
      </c>
      <c r="K15" s="99">
        <v>5.66</v>
      </c>
      <c r="L15" s="99">
        <v>2.42</v>
      </c>
      <c r="M15" s="59">
        <f t="shared" si="6"/>
        <v>12.145</v>
      </c>
      <c r="N15" s="59">
        <f t="shared" si="6"/>
        <v>5.8550000000000004</v>
      </c>
      <c r="O15" s="59">
        <f t="shared" si="6"/>
        <v>2.2450000000000001</v>
      </c>
      <c r="P15" s="60">
        <f t="shared" si="7"/>
        <v>4.3531722326555645E-2</v>
      </c>
      <c r="Q15" s="22">
        <f t="shared" si="8"/>
        <v>1.3963683610559338E-6</v>
      </c>
      <c r="R15" s="61">
        <f t="shared" si="9"/>
        <v>2.4618555086416367E-9</v>
      </c>
      <c r="S15" s="22">
        <f t="shared" si="10"/>
        <v>6.0607325454291721E-18</v>
      </c>
      <c r="T15" s="62">
        <v>298</v>
      </c>
      <c r="U15" s="59">
        <f t="shared" si="11"/>
        <v>285.14499999999998</v>
      </c>
      <c r="V15" s="63">
        <f t="shared" si="12"/>
        <v>0.76034823210750835</v>
      </c>
      <c r="W15" s="64">
        <f t="shared" si="13"/>
        <v>5.7590152971371049</v>
      </c>
      <c r="X15" s="65">
        <f t="shared" si="1"/>
        <v>-2.7977494801800482E-9</v>
      </c>
      <c r="Y15" s="66">
        <f t="shared" si="2"/>
        <v>-2.7976934338946313E-9</v>
      </c>
      <c r="Z15" s="66">
        <f t="shared" si="3"/>
        <v>-2.7976934350173863E-9</v>
      </c>
      <c r="AA15" s="67">
        <f t="shared" si="4"/>
        <v>-2.7976373898546785E-9</v>
      </c>
      <c r="AB15" s="68">
        <f t="shared" si="15"/>
        <v>6.9829803131538765E-4</v>
      </c>
      <c r="AC15" s="69"/>
      <c r="AD15" s="70">
        <f t="shared" si="14"/>
        <v>6.9829803131538766</v>
      </c>
      <c r="AE15" s="70"/>
      <c r="AF15" s="74"/>
      <c r="AG15" s="71">
        <v>90</v>
      </c>
    </row>
    <row r="16" spans="1:33">
      <c r="A16" s="54">
        <v>50</v>
      </c>
      <c r="B16" s="54">
        <v>0.64600000000000002</v>
      </c>
      <c r="C16" s="4">
        <f t="shared" si="0"/>
        <v>25.533596837944664</v>
      </c>
      <c r="D16" s="76">
        <f t="shared" si="5"/>
        <v>4.5595708639186903E-4</v>
      </c>
      <c r="E16" s="73">
        <v>0.69562499999999994</v>
      </c>
      <c r="F16" s="71">
        <v>100</v>
      </c>
      <c r="G16" s="99">
        <v>12.11</v>
      </c>
      <c r="H16" s="99">
        <v>6.05</v>
      </c>
      <c r="I16" s="99">
        <v>2.0699999999999998</v>
      </c>
      <c r="J16" s="99">
        <v>12.21</v>
      </c>
      <c r="K16" s="99">
        <v>5.66</v>
      </c>
      <c r="L16" s="99">
        <v>2.44</v>
      </c>
      <c r="M16" s="59">
        <f t="shared" si="6"/>
        <v>12.16</v>
      </c>
      <c r="N16" s="59">
        <f t="shared" si="6"/>
        <v>5.8550000000000004</v>
      </c>
      <c r="O16" s="59">
        <f t="shared" si="6"/>
        <v>2.2549999999999999</v>
      </c>
      <c r="P16" s="60">
        <f t="shared" si="7"/>
        <v>4.3736349061158752E-2</v>
      </c>
      <c r="Q16" s="22">
        <f t="shared" si="8"/>
        <v>1.3963683610559338E-6</v>
      </c>
      <c r="R16" s="61">
        <f t="shared" si="9"/>
        <v>2.4649261248971555E-9</v>
      </c>
      <c r="S16" s="22">
        <f t="shared" si="10"/>
        <v>6.0758608012005075E-18</v>
      </c>
      <c r="T16" s="62">
        <v>298</v>
      </c>
      <c r="U16" s="59">
        <f t="shared" si="11"/>
        <v>285.16000000000003</v>
      </c>
      <c r="V16" s="63">
        <f t="shared" si="12"/>
        <v>0.75942106209536264</v>
      </c>
      <c r="W16" s="64">
        <f t="shared" si="13"/>
        <v>5.7467335600894724</v>
      </c>
      <c r="X16" s="65">
        <f t="shared" si="1"/>
        <v>-2.8238262201090388E-9</v>
      </c>
      <c r="Y16" s="66">
        <f t="shared" si="2"/>
        <v>-2.8237691218955951E-9</v>
      </c>
      <c r="Z16" s="66">
        <f t="shared" si="3"/>
        <v>-2.8237691230501295E-9</v>
      </c>
      <c r="AA16" s="67">
        <f t="shared" si="4"/>
        <v>-2.8237120259911735E-9</v>
      </c>
      <c r="AB16" s="68">
        <f t="shared" si="15"/>
        <v>6.982700543810412E-4</v>
      </c>
      <c r="AC16" s="69"/>
      <c r="AD16" s="70">
        <f t="shared" si="14"/>
        <v>6.9827005438104122</v>
      </c>
      <c r="AE16" s="70"/>
      <c r="AF16" s="74"/>
      <c r="AG16" s="71">
        <v>100</v>
      </c>
    </row>
    <row r="17" spans="1:33">
      <c r="A17" s="54">
        <v>55</v>
      </c>
      <c r="B17" s="54">
        <v>0.60699999999999998</v>
      </c>
      <c r="C17" s="4">
        <f t="shared" si="0"/>
        <v>23.992094861660078</v>
      </c>
      <c r="D17" s="76">
        <f t="shared" si="5"/>
        <v>4.2843026538678713E-4</v>
      </c>
      <c r="E17" s="73">
        <v>0.69574074074074077</v>
      </c>
      <c r="F17" s="71">
        <v>110</v>
      </c>
      <c r="G17" s="99">
        <v>12.13</v>
      </c>
      <c r="H17" s="99">
        <v>6.05</v>
      </c>
      <c r="I17" s="99">
        <v>2.0699999999999998</v>
      </c>
      <c r="J17" s="99">
        <v>12.24</v>
      </c>
      <c r="K17" s="99">
        <v>5.66</v>
      </c>
      <c r="L17" s="99">
        <v>2.4</v>
      </c>
      <c r="M17" s="59">
        <f t="shared" si="6"/>
        <v>12.185</v>
      </c>
      <c r="N17" s="59">
        <f t="shared" si="6"/>
        <v>5.8550000000000004</v>
      </c>
      <c r="O17" s="59">
        <f t="shared" si="6"/>
        <v>2.2349999999999999</v>
      </c>
      <c r="P17" s="60">
        <f t="shared" si="7"/>
        <v>4.3366165814137395E-2</v>
      </c>
      <c r="Q17" s="22">
        <f t="shared" si="8"/>
        <v>1.3963683610559338E-6</v>
      </c>
      <c r="R17" s="61">
        <f t="shared" si="9"/>
        <v>2.4700523319254523E-9</v>
      </c>
      <c r="S17" s="22">
        <f t="shared" si="10"/>
        <v>6.1011585224503648E-18</v>
      </c>
      <c r="T17" s="62">
        <v>298</v>
      </c>
      <c r="U17" s="59">
        <f t="shared" si="11"/>
        <v>285.185</v>
      </c>
      <c r="V17" s="63">
        <f t="shared" si="12"/>
        <v>0.75787599548297491</v>
      </c>
      <c r="W17" s="64">
        <f t="shared" si="13"/>
        <v>5.7263250333680418</v>
      </c>
      <c r="X17" s="65">
        <f t="shared" si="1"/>
        <v>-2.8214896576168799E-9</v>
      </c>
      <c r="Y17" s="66">
        <f t="shared" si="2"/>
        <v>-2.8214326515503729E-9</v>
      </c>
      <c r="Z17" s="66">
        <f t="shared" si="3"/>
        <v>-2.8214326527021375E-9</v>
      </c>
      <c r="AA17" s="67">
        <f t="shared" si="4"/>
        <v>-2.821375647787348E-9</v>
      </c>
      <c r="AB17" s="68">
        <f t="shared" si="15"/>
        <v>6.9824181668981457E-4</v>
      </c>
      <c r="AC17" s="69"/>
      <c r="AD17" s="70">
        <f t="shared" si="14"/>
        <v>6.982418166898146</v>
      </c>
      <c r="AE17" s="70"/>
      <c r="AF17" s="74"/>
      <c r="AG17" s="71">
        <v>110</v>
      </c>
    </row>
    <row r="18" spans="1:33">
      <c r="A18" s="54">
        <v>60</v>
      </c>
      <c r="B18" s="54">
        <v>0.55400000000000005</v>
      </c>
      <c r="C18" s="4">
        <f t="shared" si="0"/>
        <v>21.897233201581031</v>
      </c>
      <c r="D18" s="76">
        <f t="shared" si="5"/>
        <v>3.9102202145680415E-4</v>
      </c>
      <c r="E18" s="73">
        <v>0.69585648148148149</v>
      </c>
      <c r="F18" s="71">
        <v>120</v>
      </c>
      <c r="G18" s="99">
        <v>12.17</v>
      </c>
      <c r="H18" s="99">
        <v>6.05</v>
      </c>
      <c r="I18" s="99">
        <v>2.11</v>
      </c>
      <c r="J18" s="99">
        <v>12.24</v>
      </c>
      <c r="K18" s="99">
        <v>5.65</v>
      </c>
      <c r="L18" s="99">
        <v>2.39</v>
      </c>
      <c r="M18" s="59">
        <f t="shared" si="6"/>
        <v>12.205</v>
      </c>
      <c r="N18" s="59">
        <f t="shared" si="6"/>
        <v>5.85</v>
      </c>
      <c r="O18" s="59">
        <f t="shared" si="6"/>
        <v>2.25</v>
      </c>
      <c r="P18" s="60">
        <f t="shared" si="7"/>
        <v>4.3671497397309182E-2</v>
      </c>
      <c r="Q18" s="22">
        <f t="shared" si="8"/>
        <v>1.4125375446227531E-6</v>
      </c>
      <c r="R18" s="61">
        <f t="shared" si="9"/>
        <v>2.4458394857827738E-9</v>
      </c>
      <c r="S18" s="22">
        <f t="shared" si="10"/>
        <v>5.9821307902141436E-18</v>
      </c>
      <c r="T18" s="62">
        <v>298</v>
      </c>
      <c r="U18" s="59">
        <f t="shared" si="11"/>
        <v>285.20499999999998</v>
      </c>
      <c r="V18" s="63">
        <f t="shared" si="12"/>
        <v>0.75664013721909174</v>
      </c>
      <c r="W18" s="64">
        <f t="shared" si="13"/>
        <v>5.7100529722225168</v>
      </c>
      <c r="X18" s="65">
        <f t="shared" si="1"/>
        <v>-2.7937492489747038E-9</v>
      </c>
      <c r="Y18" s="66">
        <f t="shared" si="2"/>
        <v>-2.7936933560871989E-9</v>
      </c>
      <c r="Z18" s="66">
        <f t="shared" si="3"/>
        <v>-2.7936933572054156E-9</v>
      </c>
      <c r="AA18" s="67">
        <f t="shared" si="4"/>
        <v>-2.7936374654360822E-9</v>
      </c>
      <c r="AB18" s="68">
        <f t="shared" si="15"/>
        <v>6.9821360236329134E-4</v>
      </c>
      <c r="AC18" s="75"/>
      <c r="AD18" s="70">
        <f t="shared" si="14"/>
        <v>6.9821360236329131</v>
      </c>
      <c r="AE18" s="70"/>
      <c r="AF18" s="74"/>
      <c r="AG18" s="71">
        <v>120</v>
      </c>
    </row>
    <row r="19" spans="1:33">
      <c r="A19" s="54">
        <v>65</v>
      </c>
      <c r="B19" s="54">
        <v>0.52100000000000002</v>
      </c>
      <c r="C19" s="4">
        <f t="shared" si="0"/>
        <v>20.592885375494074</v>
      </c>
      <c r="D19" s="76">
        <f t="shared" si="5"/>
        <v>3.6773009599096559E-4</v>
      </c>
      <c r="E19" s="73">
        <v>0.69597222222222221</v>
      </c>
      <c r="F19" s="71">
        <v>130</v>
      </c>
      <c r="G19" s="99">
        <v>12.18</v>
      </c>
      <c r="H19" s="99">
        <v>6.04</v>
      </c>
      <c r="I19" s="99">
        <v>2.15</v>
      </c>
      <c r="J19" s="99">
        <v>12.26</v>
      </c>
      <c r="K19" s="99">
        <v>5.65</v>
      </c>
      <c r="L19" s="99">
        <v>2.37</v>
      </c>
      <c r="M19" s="59">
        <f t="shared" si="6"/>
        <v>12.219999999999999</v>
      </c>
      <c r="N19" s="59">
        <f t="shared" si="6"/>
        <v>5.8450000000000006</v>
      </c>
      <c r="O19" s="59">
        <f t="shared" si="6"/>
        <v>2.2599999999999998</v>
      </c>
      <c r="P19" s="60">
        <f t="shared" si="7"/>
        <v>4.3876359333100211E-2</v>
      </c>
      <c r="Q19" s="22">
        <f t="shared" si="8"/>
        <v>1.4288939585110987E-6</v>
      </c>
      <c r="R19" s="61">
        <f t="shared" si="9"/>
        <v>2.4208579121545795E-9</v>
      </c>
      <c r="S19" s="22">
        <f t="shared" si="10"/>
        <v>5.86055303084143E-18</v>
      </c>
      <c r="T19" s="62">
        <v>298</v>
      </c>
      <c r="U19" s="59">
        <f t="shared" si="11"/>
        <v>285.22000000000003</v>
      </c>
      <c r="V19" s="63">
        <f t="shared" si="12"/>
        <v>0.7557133572624255</v>
      </c>
      <c r="W19" s="64">
        <f t="shared" si="13"/>
        <v>5.6978807702169831</v>
      </c>
      <c r="X19" s="65">
        <f t="shared" si="1"/>
        <v>-2.7555736544119073E-9</v>
      </c>
      <c r="Y19" s="66">
        <f t="shared" si="2"/>
        <v>-2.7555192764252134E-9</v>
      </c>
      <c r="Z19" s="66">
        <f t="shared" si="3"/>
        <v>-2.7555192774982986E-9</v>
      </c>
      <c r="AA19" s="67">
        <f t="shared" si="4"/>
        <v>-2.7554649005846478E-9</v>
      </c>
      <c r="AB19" s="68">
        <f t="shared" si="15"/>
        <v>6.9818566542972297E-4</v>
      </c>
      <c r="AC19" s="69"/>
      <c r="AD19" s="70">
        <f t="shared" si="14"/>
        <v>6.9818566542972293</v>
      </c>
      <c r="AE19" s="70"/>
      <c r="AF19" s="74"/>
      <c r="AG19" s="71">
        <v>130</v>
      </c>
    </row>
    <row r="20" spans="1:33">
      <c r="A20" s="54">
        <v>70</v>
      </c>
      <c r="B20" s="54">
        <v>0.45500000000000002</v>
      </c>
      <c r="C20" s="4">
        <f t="shared" si="0"/>
        <v>17.98418972332016</v>
      </c>
      <c r="D20" s="76">
        <f t="shared" si="5"/>
        <v>3.2114624505928858E-4</v>
      </c>
      <c r="E20" s="73">
        <v>0.69608796296296294</v>
      </c>
      <c r="F20" s="71">
        <v>140</v>
      </c>
      <c r="G20" s="99">
        <v>12.19</v>
      </c>
      <c r="H20" s="99">
        <v>6.04</v>
      </c>
      <c r="I20" s="99">
        <v>2.2599999999999998</v>
      </c>
      <c r="J20" s="99">
        <v>12.27</v>
      </c>
      <c r="K20" s="99">
        <v>5.64</v>
      </c>
      <c r="L20" s="99">
        <v>2.38</v>
      </c>
      <c r="M20" s="59">
        <f t="shared" si="6"/>
        <v>12.23</v>
      </c>
      <c r="N20" s="59">
        <f t="shared" si="6"/>
        <v>5.84</v>
      </c>
      <c r="O20" s="59">
        <f t="shared" si="6"/>
        <v>2.3199999999999998</v>
      </c>
      <c r="P20" s="60">
        <f t="shared" si="7"/>
        <v>4.5048589595145287E-2</v>
      </c>
      <c r="Q20" s="22">
        <f t="shared" si="8"/>
        <v>1.445439770745926E-6</v>
      </c>
      <c r="R20" s="61">
        <f t="shared" si="9"/>
        <v>2.3951361121295561E-9</v>
      </c>
      <c r="S20" s="22">
        <f t="shared" si="10"/>
        <v>5.7366769956270853E-18</v>
      </c>
      <c r="T20" s="62">
        <v>298</v>
      </c>
      <c r="U20" s="59">
        <f t="shared" si="11"/>
        <v>285.23</v>
      </c>
      <c r="V20" s="63">
        <f t="shared" si="12"/>
        <v>0.75509555811193818</v>
      </c>
      <c r="W20" s="64">
        <f t="shared" si="13"/>
        <v>5.6897810971443787</v>
      </c>
      <c r="X20" s="65">
        <f t="shared" si="1"/>
        <v>-2.7732249177953859E-9</v>
      </c>
      <c r="Y20" s="66">
        <f t="shared" si="2"/>
        <v>-2.7731698387500238E-9</v>
      </c>
      <c r="Z20" s="66">
        <f t="shared" si="3"/>
        <v>-2.7731698398439494E-9</v>
      </c>
      <c r="AA20" s="67">
        <f t="shared" si="4"/>
        <v>-2.7731147618924696E-9</v>
      </c>
      <c r="AB20" s="68">
        <f t="shared" si="15"/>
        <v>6.9815811023695156E-4</v>
      </c>
      <c r="AC20" s="69"/>
      <c r="AD20" s="70">
        <f t="shared" si="14"/>
        <v>6.9815811023695158</v>
      </c>
      <c r="AE20" s="70"/>
      <c r="AF20" s="74"/>
      <c r="AG20" s="71">
        <v>140</v>
      </c>
    </row>
    <row r="21" spans="1:33">
      <c r="A21" s="54">
        <v>75</v>
      </c>
      <c r="B21" s="54">
        <v>0.40400000000000003</v>
      </c>
      <c r="C21" s="4">
        <f t="shared" si="0"/>
        <v>15.968379446640318</v>
      </c>
      <c r="D21" s="76">
        <f t="shared" si="5"/>
        <v>2.8514963297571996E-4</v>
      </c>
      <c r="E21" s="73">
        <v>0.69620370370370366</v>
      </c>
      <c r="F21" s="71">
        <v>150</v>
      </c>
      <c r="G21" s="99">
        <v>12.19</v>
      </c>
      <c r="H21" s="99">
        <v>6.04</v>
      </c>
      <c r="I21" s="99">
        <v>2.33</v>
      </c>
      <c r="J21" s="99">
        <v>12.27</v>
      </c>
      <c r="K21" s="99">
        <v>5.64</v>
      </c>
      <c r="L21" s="99">
        <v>2.41</v>
      </c>
      <c r="M21" s="59">
        <f t="shared" si="6"/>
        <v>12.23</v>
      </c>
      <c r="N21" s="59">
        <f t="shared" si="6"/>
        <v>5.84</v>
      </c>
      <c r="O21" s="59">
        <f t="shared" si="6"/>
        <v>2.37</v>
      </c>
      <c r="P21" s="60">
        <f t="shared" si="7"/>
        <v>4.6019464370902728E-2</v>
      </c>
      <c r="Q21" s="22">
        <f t="shared" si="8"/>
        <v>1.445439770745926E-6</v>
      </c>
      <c r="R21" s="61">
        <f t="shared" si="9"/>
        <v>2.3951361121295561E-9</v>
      </c>
      <c r="S21" s="22">
        <f t="shared" si="10"/>
        <v>5.7366769956270853E-18</v>
      </c>
      <c r="T21" s="62">
        <v>298</v>
      </c>
      <c r="U21" s="59">
        <f t="shared" si="11"/>
        <v>285.23</v>
      </c>
      <c r="V21" s="63">
        <f t="shared" si="12"/>
        <v>0.75509555811193818</v>
      </c>
      <c r="W21" s="64">
        <f t="shared" si="13"/>
        <v>5.6897810971443787</v>
      </c>
      <c r="X21" s="65">
        <f t="shared" si="1"/>
        <v>-2.8328801662436152E-9</v>
      </c>
      <c r="Y21" s="66">
        <f t="shared" si="2"/>
        <v>-2.8328226898016569E-9</v>
      </c>
      <c r="Z21" s="66">
        <f t="shared" si="3"/>
        <v>-2.8328226909678E-9</v>
      </c>
      <c r="AA21" s="67">
        <f t="shared" si="4"/>
        <v>-2.832765215691936E-9</v>
      </c>
      <c r="AB21" s="68">
        <f t="shared" si="15"/>
        <v>6.9813037853855677E-4</v>
      </c>
      <c r="AC21" s="69"/>
      <c r="AD21" s="70">
        <f t="shared" si="14"/>
        <v>6.9813037853855677</v>
      </c>
      <c r="AE21" s="70"/>
      <c r="AF21" s="74"/>
      <c r="AG21" s="71">
        <v>150</v>
      </c>
    </row>
    <row r="22" spans="1:33">
      <c r="A22" s="54">
        <v>85</v>
      </c>
      <c r="B22" s="54">
        <v>0.33200000000000002</v>
      </c>
      <c r="C22" s="4">
        <f t="shared" si="0"/>
        <v>13.122529644268775</v>
      </c>
      <c r="D22" s="76">
        <f t="shared" si="5"/>
        <v>2.3433088650479957E-4</v>
      </c>
      <c r="E22" s="73">
        <v>0.69631944444444438</v>
      </c>
      <c r="F22" s="71">
        <v>160</v>
      </c>
      <c r="G22" s="99">
        <v>12.21</v>
      </c>
      <c r="H22" s="99">
        <v>6.04</v>
      </c>
      <c r="I22" s="99">
        <v>2.33</v>
      </c>
      <c r="J22" s="99">
        <v>12.28</v>
      </c>
      <c r="K22" s="99">
        <v>5.64</v>
      </c>
      <c r="L22" s="99">
        <v>2.44</v>
      </c>
      <c r="M22" s="59">
        <f t="shared" si="6"/>
        <v>12.245000000000001</v>
      </c>
      <c r="N22" s="59">
        <f t="shared" si="6"/>
        <v>5.84</v>
      </c>
      <c r="O22" s="59">
        <f t="shared" si="6"/>
        <v>2.3849999999999998</v>
      </c>
      <c r="P22" s="60">
        <f t="shared" si="7"/>
        <v>4.6322097981819264E-2</v>
      </c>
      <c r="Q22" s="22">
        <f t="shared" si="8"/>
        <v>1.445439770745926E-6</v>
      </c>
      <c r="R22" s="61">
        <f t="shared" si="9"/>
        <v>2.39812351080274E-9</v>
      </c>
      <c r="S22" s="22">
        <f t="shared" si="10"/>
        <v>5.7509963730648592E-18</v>
      </c>
      <c r="T22" s="62">
        <v>298</v>
      </c>
      <c r="U22" s="59">
        <f t="shared" si="11"/>
        <v>285.245</v>
      </c>
      <c r="V22" s="63">
        <f t="shared" si="12"/>
        <v>0.75416894060575135</v>
      </c>
      <c r="W22" s="64">
        <f t="shared" si="13"/>
        <v>5.6776542327468977</v>
      </c>
      <c r="X22" s="65">
        <f t="shared" si="1"/>
        <v>-2.8646169409343927E-9</v>
      </c>
      <c r="Y22" s="66">
        <f t="shared" si="2"/>
        <v>-2.8645581670759387E-9</v>
      </c>
      <c r="Z22" s="66">
        <f t="shared" si="3"/>
        <v>-2.8645581682818133E-9</v>
      </c>
      <c r="AA22" s="67">
        <f t="shared" si="4"/>
        <v>-2.8644993956291834E-9</v>
      </c>
      <c r="AB22" s="68">
        <f t="shared" si="15"/>
        <v>6.9810205031165093E-4</v>
      </c>
      <c r="AC22" s="69"/>
      <c r="AD22" s="70">
        <f t="shared" si="14"/>
        <v>6.9810205031165093</v>
      </c>
      <c r="AE22" s="70"/>
      <c r="AF22" s="74"/>
      <c r="AG22" s="71">
        <v>160</v>
      </c>
    </row>
    <row r="23" spans="1:33">
      <c r="E23" s="73">
        <v>0.69643518518518521</v>
      </c>
      <c r="F23" s="71">
        <v>170</v>
      </c>
      <c r="G23" s="99">
        <v>12.22</v>
      </c>
      <c r="H23" s="99">
        <v>6.04</v>
      </c>
      <c r="I23" s="99">
        <v>2.39</v>
      </c>
      <c r="J23" s="99">
        <v>12.29</v>
      </c>
      <c r="K23" s="99">
        <v>5.64</v>
      </c>
      <c r="L23" s="99">
        <v>2.44</v>
      </c>
      <c r="M23" s="59">
        <f t="shared" si="6"/>
        <v>12.254999999999999</v>
      </c>
      <c r="N23" s="59">
        <f t="shared" si="6"/>
        <v>5.84</v>
      </c>
      <c r="O23" s="59">
        <f t="shared" si="6"/>
        <v>2.415</v>
      </c>
      <c r="P23" s="60">
        <f t="shared" si="7"/>
        <v>4.6912445164071989E-2</v>
      </c>
      <c r="Q23" s="22">
        <f t="shared" si="8"/>
        <v>1.445439770745926E-6</v>
      </c>
      <c r="R23" s="61">
        <f t="shared" si="9"/>
        <v>2.4001171796949118E-9</v>
      </c>
      <c r="S23" s="22">
        <f t="shared" si="10"/>
        <v>5.760562476266658E-18</v>
      </c>
      <c r="T23" s="62">
        <v>298</v>
      </c>
      <c r="U23" s="59">
        <f t="shared" si="11"/>
        <v>285.255</v>
      </c>
      <c r="V23" s="63">
        <f t="shared" si="12"/>
        <v>0.75355124974134158</v>
      </c>
      <c r="W23" s="64">
        <f t="shared" si="13"/>
        <v>5.6695847258207328</v>
      </c>
      <c r="X23" s="65">
        <f t="shared" si="1"/>
        <v>-2.9099670548522327E-9</v>
      </c>
      <c r="Y23" s="66">
        <f t="shared" si="2"/>
        <v>-2.9099064028620338E-9</v>
      </c>
      <c r="Z23" s="66">
        <f t="shared" si="3"/>
        <v>-2.9099064041261936E-9</v>
      </c>
      <c r="AA23" s="67">
        <f t="shared" si="4"/>
        <v>-2.9098457534001021E-9</v>
      </c>
      <c r="AB23" s="68">
        <f t="shared" si="15"/>
        <v>6.9807340472997209E-4</v>
      </c>
      <c r="AC23" s="69"/>
      <c r="AD23" s="70">
        <f t="shared" si="14"/>
        <v>6.9807340472997206</v>
      </c>
      <c r="AE23" s="70"/>
      <c r="AF23" s="74"/>
      <c r="AG23" s="71">
        <v>170</v>
      </c>
    </row>
    <row r="24" spans="1:33">
      <c r="E24" s="73">
        <v>0.69655092592592593</v>
      </c>
      <c r="F24" s="71">
        <v>180</v>
      </c>
      <c r="G24" s="99">
        <v>12.22</v>
      </c>
      <c r="H24" s="99">
        <v>6.04</v>
      </c>
      <c r="I24" s="99">
        <v>2.48</v>
      </c>
      <c r="J24" s="99">
        <v>12.29</v>
      </c>
      <c r="K24" s="99">
        <v>5.64</v>
      </c>
      <c r="L24" s="99">
        <v>2.46</v>
      </c>
      <c r="M24" s="59">
        <f t="shared" si="6"/>
        <v>12.254999999999999</v>
      </c>
      <c r="N24" s="59">
        <f t="shared" si="6"/>
        <v>5.84</v>
      </c>
      <c r="O24" s="59">
        <f t="shared" si="6"/>
        <v>2.4699999999999998</v>
      </c>
      <c r="P24" s="60">
        <f t="shared" si="7"/>
        <v>4.7980844536338635E-2</v>
      </c>
      <c r="Q24" s="22">
        <f t="shared" si="8"/>
        <v>1.445439770745926E-6</v>
      </c>
      <c r="R24" s="61">
        <f t="shared" si="9"/>
        <v>2.4001171796949118E-9</v>
      </c>
      <c r="S24" s="22">
        <f t="shared" si="10"/>
        <v>5.760562476266658E-18</v>
      </c>
      <c r="T24" s="62">
        <v>298</v>
      </c>
      <c r="U24" s="59">
        <f t="shared" si="11"/>
        <v>285.255</v>
      </c>
      <c r="V24" s="63">
        <f t="shared" si="12"/>
        <v>0.75355124974134158</v>
      </c>
      <c r="W24" s="64">
        <f t="shared" si="13"/>
        <v>5.6695847258207328</v>
      </c>
      <c r="X24" s="65">
        <f t="shared" si="1"/>
        <v>-2.9761155324630626E-9</v>
      </c>
      <c r="Y24" s="66">
        <f t="shared" si="2"/>
        <v>-2.9760520890427042E-9</v>
      </c>
      <c r="Z24" s="66">
        <f t="shared" si="3"/>
        <v>-2.9760520903951614E-9</v>
      </c>
      <c r="AA24" s="67">
        <f t="shared" si="4"/>
        <v>-2.9759886483272019E-9</v>
      </c>
      <c r="AB24" s="68">
        <f t="shared" si="15"/>
        <v>6.9804430566593504E-4</v>
      </c>
      <c r="AC24" s="69"/>
      <c r="AD24" s="70">
        <f t="shared" si="14"/>
        <v>6.9804430566593503</v>
      </c>
      <c r="AE24" s="70"/>
      <c r="AF24" s="74"/>
      <c r="AG24" s="71">
        <v>180</v>
      </c>
    </row>
    <row r="25" spans="1:33">
      <c r="E25" s="73">
        <v>0.69666666666666666</v>
      </c>
      <c r="F25" s="71">
        <v>190</v>
      </c>
      <c r="G25" s="99">
        <v>12.22</v>
      </c>
      <c r="H25" s="99">
        <v>6.04</v>
      </c>
      <c r="I25" s="99">
        <v>2.4900000000000002</v>
      </c>
      <c r="J25" s="99">
        <v>12.29</v>
      </c>
      <c r="K25" s="99">
        <v>5.63</v>
      </c>
      <c r="L25" s="99">
        <v>2.48</v>
      </c>
      <c r="M25" s="59">
        <f t="shared" si="6"/>
        <v>12.254999999999999</v>
      </c>
      <c r="N25" s="59">
        <f t="shared" si="6"/>
        <v>5.835</v>
      </c>
      <c r="O25" s="59">
        <f t="shared" si="6"/>
        <v>2.4850000000000003</v>
      </c>
      <c r="P25" s="60">
        <f t="shared" si="7"/>
        <v>4.8272226183320457E-2</v>
      </c>
      <c r="Q25" s="22">
        <f t="shared" si="8"/>
        <v>1.4621771744567165E-6</v>
      </c>
      <c r="R25" s="61">
        <f t="shared" si="9"/>
        <v>2.3726432655266896E-9</v>
      </c>
      <c r="S25" s="22">
        <f t="shared" si="10"/>
        <v>5.6294360654491535E-18</v>
      </c>
      <c r="T25" s="62">
        <v>298</v>
      </c>
      <c r="U25" s="59">
        <f t="shared" si="11"/>
        <v>285.255</v>
      </c>
      <c r="V25" s="63">
        <f t="shared" si="12"/>
        <v>0.75355124974134158</v>
      </c>
      <c r="W25" s="64">
        <f t="shared" si="13"/>
        <v>5.6695847258207328</v>
      </c>
      <c r="X25" s="65">
        <f t="shared" si="1"/>
        <v>-2.9259082945643829E-9</v>
      </c>
      <c r="Y25" s="66">
        <f t="shared" si="2"/>
        <v>-2.9258469710618304E-9</v>
      </c>
      <c r="Z25" s="66">
        <f t="shared" si="3"/>
        <v>-2.9258469723470966E-9</v>
      </c>
      <c r="AA25" s="67">
        <f t="shared" si="4"/>
        <v>-2.9257856501297565E-9</v>
      </c>
      <c r="AB25" s="68">
        <f t="shared" si="15"/>
        <v>6.9801454514503561E-4</v>
      </c>
      <c r="AC25" s="69"/>
      <c r="AD25" s="70">
        <f t="shared" si="14"/>
        <v>6.9801454514503565</v>
      </c>
      <c r="AE25" s="70"/>
      <c r="AF25" s="74"/>
      <c r="AG25" s="71">
        <v>190</v>
      </c>
    </row>
    <row r="26" spans="1:33">
      <c r="E26" s="73">
        <v>0.69678240740740738</v>
      </c>
      <c r="F26" s="71">
        <v>200</v>
      </c>
      <c r="G26" s="99">
        <v>12.23</v>
      </c>
      <c r="H26" s="99">
        <v>6.04</v>
      </c>
      <c r="I26" s="99">
        <v>2.46</v>
      </c>
      <c r="J26" s="99">
        <v>12.3</v>
      </c>
      <c r="K26" s="99">
        <v>5.63</v>
      </c>
      <c r="L26" s="99">
        <v>2.48</v>
      </c>
      <c r="M26" s="59">
        <f t="shared" si="6"/>
        <v>12.265000000000001</v>
      </c>
      <c r="N26" s="59">
        <f t="shared" si="6"/>
        <v>5.835</v>
      </c>
      <c r="O26" s="59">
        <f t="shared" si="6"/>
        <v>2.4699999999999998</v>
      </c>
      <c r="P26" s="60">
        <f t="shared" si="7"/>
        <v>4.7988701282157986E-2</v>
      </c>
      <c r="Q26" s="22">
        <f t="shared" si="8"/>
        <v>1.4621771744567165E-6</v>
      </c>
      <c r="R26" s="61">
        <f t="shared" si="9"/>
        <v>2.3746157515347696E-9</v>
      </c>
      <c r="S26" s="22">
        <f t="shared" si="10"/>
        <v>5.6387999674370386E-18</v>
      </c>
      <c r="T26" s="62">
        <v>298</v>
      </c>
      <c r="U26" s="59">
        <f t="shared" si="11"/>
        <v>285.26499999999999</v>
      </c>
      <c r="V26" s="63">
        <f t="shared" si="12"/>
        <v>0.75293360218339467</v>
      </c>
      <c r="W26" s="64">
        <f t="shared" si="13"/>
        <v>5.6615272524309113</v>
      </c>
      <c r="X26" s="65">
        <f t="shared" si="1"/>
        <v>-2.9175856855245696E-9</v>
      </c>
      <c r="Y26" s="66">
        <f t="shared" si="2"/>
        <v>-2.9175247078335281E-9</v>
      </c>
      <c r="Z26" s="66">
        <f t="shared" si="3"/>
        <v>-2.9175247091079661E-9</v>
      </c>
      <c r="AA26" s="67">
        <f t="shared" si="4"/>
        <v>-2.9174637326913085E-9</v>
      </c>
      <c r="AB26" s="68">
        <f t="shared" si="15"/>
        <v>6.9798528667531644E-4</v>
      </c>
      <c r="AC26" s="69"/>
      <c r="AD26" s="70">
        <f t="shared" si="14"/>
        <v>6.9798528667531645</v>
      </c>
      <c r="AE26" s="70"/>
      <c r="AF26" s="74"/>
      <c r="AG26" s="71">
        <v>200</v>
      </c>
    </row>
    <row r="27" spans="1:33">
      <c r="E27" s="73">
        <v>0.6968981481481481</v>
      </c>
      <c r="F27" s="71">
        <v>210</v>
      </c>
      <c r="G27" s="99">
        <v>12.23</v>
      </c>
      <c r="H27" s="99">
        <v>6.04</v>
      </c>
      <c r="I27" s="99">
        <v>2.42</v>
      </c>
      <c r="J27" s="99">
        <v>12.3</v>
      </c>
      <c r="K27" s="99">
        <v>5.63</v>
      </c>
      <c r="L27" s="99">
        <v>2.59</v>
      </c>
      <c r="M27" s="59">
        <f t="shared" si="6"/>
        <v>12.265000000000001</v>
      </c>
      <c r="N27" s="59">
        <f t="shared" si="6"/>
        <v>5.835</v>
      </c>
      <c r="O27" s="59">
        <f t="shared" si="6"/>
        <v>2.5049999999999999</v>
      </c>
      <c r="P27" s="60">
        <f t="shared" si="7"/>
        <v>4.8668703122188572E-2</v>
      </c>
      <c r="Q27" s="22">
        <f t="shared" si="8"/>
        <v>1.4621771744567165E-6</v>
      </c>
      <c r="R27" s="61">
        <f t="shared" si="9"/>
        <v>2.3746157515347696E-9</v>
      </c>
      <c r="S27" s="22">
        <f t="shared" si="10"/>
        <v>5.6387999674370386E-18</v>
      </c>
      <c r="T27" s="62">
        <v>298</v>
      </c>
      <c r="U27" s="59">
        <f t="shared" si="11"/>
        <v>285.26499999999999</v>
      </c>
      <c r="V27" s="63">
        <f t="shared" si="12"/>
        <v>0.75293360218339467</v>
      </c>
      <c r="W27" s="64">
        <f t="shared" si="13"/>
        <v>5.6615272524309113</v>
      </c>
      <c r="X27" s="65">
        <f t="shared" si="1"/>
        <v>-2.9588043118995038E-9</v>
      </c>
      <c r="Y27" s="66">
        <f t="shared" si="2"/>
        <v>-2.9587415964736142E-9</v>
      </c>
      <c r="Z27" s="66">
        <f t="shared" si="3"/>
        <v>-2.9587415978029427E-9</v>
      </c>
      <c r="AA27" s="67">
        <f t="shared" si="4"/>
        <v>-2.9586788837063258E-9</v>
      </c>
      <c r="AB27" s="68">
        <f t="shared" si="15"/>
        <v>6.9795611142822961E-4</v>
      </c>
      <c r="AC27" s="69"/>
      <c r="AD27" s="70">
        <f t="shared" si="14"/>
        <v>6.979561114282296</v>
      </c>
      <c r="AE27" s="70"/>
      <c r="AF27" s="74"/>
      <c r="AG27" s="71">
        <v>210</v>
      </c>
    </row>
    <row r="28" spans="1:33">
      <c r="E28" s="73">
        <v>0.69701388888888882</v>
      </c>
      <c r="F28" s="71">
        <v>220</v>
      </c>
      <c r="G28" s="99">
        <v>12.24</v>
      </c>
      <c r="H28" s="99">
        <v>6.03</v>
      </c>
      <c r="I28" s="99">
        <v>2.61</v>
      </c>
      <c r="J28" s="99">
        <v>12.32</v>
      </c>
      <c r="K28" s="99">
        <v>5.63</v>
      </c>
      <c r="L28" s="99">
        <v>2.78</v>
      </c>
      <c r="M28" s="59">
        <f t="shared" si="6"/>
        <v>12.280000000000001</v>
      </c>
      <c r="N28" s="59">
        <f t="shared" si="6"/>
        <v>5.83</v>
      </c>
      <c r="O28" s="59">
        <f t="shared" si="6"/>
        <v>2.6949999999999998</v>
      </c>
      <c r="P28" s="60">
        <f t="shared" si="7"/>
        <v>5.2373005609516979E-2</v>
      </c>
      <c r="Q28" s="22">
        <f t="shared" si="8"/>
        <v>1.4791083881682056E-6</v>
      </c>
      <c r="R28" s="61">
        <f t="shared" si="9"/>
        <v>2.3503616504048816E-9</v>
      </c>
      <c r="S28" s="22">
        <f t="shared" si="10"/>
        <v>5.5241998876939592E-18</v>
      </c>
      <c r="T28" s="62">
        <v>298</v>
      </c>
      <c r="U28" s="59">
        <f t="shared" si="11"/>
        <v>285.27999999999997</v>
      </c>
      <c r="V28" s="63">
        <f t="shared" si="12"/>
        <v>0.7520072120361222</v>
      </c>
      <c r="W28" s="64">
        <f t="shared" si="13"/>
        <v>5.6494635641826125</v>
      </c>
      <c r="X28" s="65">
        <f t="shared" si="1"/>
        <v>-3.1258248744057545E-9</v>
      </c>
      <c r="Y28" s="66">
        <f t="shared" si="2"/>
        <v>-3.1257548757682955E-9</v>
      </c>
      <c r="Z28" s="66">
        <f t="shared" si="3"/>
        <v>-3.1257548773358209E-9</v>
      </c>
      <c r="AA28" s="67">
        <f t="shared" si="4"/>
        <v>-3.1256848802658163E-9</v>
      </c>
      <c r="AB28" s="68">
        <f t="shared" si="15"/>
        <v>6.9792652401225598E-4</v>
      </c>
      <c r="AC28" s="69"/>
      <c r="AD28" s="70">
        <f t="shared" si="14"/>
        <v>6.9792652401225599</v>
      </c>
      <c r="AE28" s="70"/>
      <c r="AF28" s="74"/>
      <c r="AG28" s="71">
        <v>220</v>
      </c>
    </row>
    <row r="29" spans="1:33">
      <c r="E29" s="73">
        <v>0.69712962962962965</v>
      </c>
      <c r="F29" s="71">
        <v>230</v>
      </c>
      <c r="G29" s="99">
        <v>12.26</v>
      </c>
      <c r="H29" s="99">
        <v>6.03</v>
      </c>
      <c r="I29" s="99">
        <v>3.2</v>
      </c>
      <c r="J29" s="99">
        <v>12.33</v>
      </c>
      <c r="K29" s="99">
        <v>5.63</v>
      </c>
      <c r="L29" s="99">
        <v>3.1</v>
      </c>
      <c r="M29" s="59">
        <f t="shared" si="6"/>
        <v>12.295</v>
      </c>
      <c r="N29" s="59">
        <f t="shared" si="6"/>
        <v>5.83</v>
      </c>
      <c r="O29" s="59">
        <f t="shared" si="6"/>
        <v>3.1500000000000004</v>
      </c>
      <c r="P29" s="60">
        <f t="shared" si="7"/>
        <v>6.1230244510630458E-2</v>
      </c>
      <c r="Q29" s="22">
        <f t="shared" si="8"/>
        <v>1.4791083881682056E-6</v>
      </c>
      <c r="R29" s="61">
        <f t="shared" si="9"/>
        <v>2.3532932029126341E-9</v>
      </c>
      <c r="S29" s="22">
        <f t="shared" si="10"/>
        <v>5.5379888988748036E-18</v>
      </c>
      <c r="T29" s="62">
        <v>298</v>
      </c>
      <c r="U29" s="59">
        <f t="shared" si="11"/>
        <v>285.29500000000002</v>
      </c>
      <c r="V29" s="63">
        <f t="shared" si="12"/>
        <v>0.7510809193027681</v>
      </c>
      <c r="W29" s="64">
        <f t="shared" si="13"/>
        <v>5.6374268459633825</v>
      </c>
      <c r="X29" s="65">
        <f t="shared" si="1"/>
        <v>-3.671239153320056E-9</v>
      </c>
      <c r="Y29" s="66">
        <f t="shared" si="2"/>
        <v>-3.6711425915752744E-9</v>
      </c>
      <c r="Z29" s="66">
        <f t="shared" si="3"/>
        <v>-3.6711425941150626E-9</v>
      </c>
      <c r="AA29" s="67">
        <f t="shared" si="4"/>
        <v>-3.671046034909936E-9</v>
      </c>
      <c r="AB29" s="68">
        <f t="shared" si="15"/>
        <v>6.978952664634878E-4</v>
      </c>
      <c r="AC29" s="69"/>
      <c r="AD29" s="70">
        <f t="shared" si="14"/>
        <v>6.9789526646348783</v>
      </c>
      <c r="AE29" s="70"/>
      <c r="AF29" s="74"/>
      <c r="AG29" s="71">
        <v>230</v>
      </c>
    </row>
    <row r="30" spans="1:33">
      <c r="E30" s="73">
        <v>0.69724537037037038</v>
      </c>
      <c r="F30" s="71">
        <v>240</v>
      </c>
      <c r="G30" s="99">
        <v>12.27</v>
      </c>
      <c r="H30" s="99">
        <v>6.04</v>
      </c>
      <c r="I30" s="99">
        <v>3.2</v>
      </c>
      <c r="J30" s="99">
        <v>12.34</v>
      </c>
      <c r="K30" s="99">
        <v>5.63</v>
      </c>
      <c r="L30" s="99">
        <v>3.25</v>
      </c>
      <c r="M30" s="59">
        <f t="shared" si="6"/>
        <v>12.305</v>
      </c>
      <c r="N30" s="59">
        <f t="shared" si="6"/>
        <v>5.835</v>
      </c>
      <c r="O30" s="59">
        <f t="shared" si="6"/>
        <v>3.2250000000000001</v>
      </c>
      <c r="P30" s="60">
        <f t="shared" si="7"/>
        <v>6.2698379227183451E-2</v>
      </c>
      <c r="Q30" s="22">
        <f t="shared" si="8"/>
        <v>1.4621771744567165E-6</v>
      </c>
      <c r="R30" s="61">
        <f t="shared" si="9"/>
        <v>2.3825221073765196E-9</v>
      </c>
      <c r="S30" s="22">
        <f t="shared" si="10"/>
        <v>5.676411592137852E-18</v>
      </c>
      <c r="T30" s="62">
        <v>298</v>
      </c>
      <c r="U30" s="59">
        <f t="shared" si="11"/>
        <v>285.30500000000001</v>
      </c>
      <c r="V30" s="63">
        <f t="shared" si="12"/>
        <v>0.7504634449251244</v>
      </c>
      <c r="W30" s="64">
        <f t="shared" si="13"/>
        <v>5.6294173193553654</v>
      </c>
      <c r="X30" s="65">
        <f t="shared" si="1"/>
        <v>-3.8585081598311991E-9</v>
      </c>
      <c r="Y30" s="66">
        <f t="shared" si="2"/>
        <v>-3.8584014900403652E-9</v>
      </c>
      <c r="Z30" s="66">
        <f t="shared" si="3"/>
        <v>-3.8584014929892889E-9</v>
      </c>
      <c r="AA30" s="67">
        <f t="shared" si="4"/>
        <v>-3.8582948261472149E-9</v>
      </c>
      <c r="AB30" s="68">
        <f t="shared" si="15"/>
        <v>6.9785855503755507E-4</v>
      </c>
      <c r="AC30" s="75"/>
      <c r="AD30" s="70">
        <f t="shared" si="14"/>
        <v>6.9785855503755512</v>
      </c>
      <c r="AE30" s="70"/>
      <c r="AF30" s="74"/>
      <c r="AG30" s="71">
        <v>240</v>
      </c>
    </row>
    <row r="31" spans="1:33">
      <c r="E31" s="73">
        <v>0.6973611111111111</v>
      </c>
      <c r="F31" s="71">
        <v>250</v>
      </c>
      <c r="G31" s="99">
        <v>12.28</v>
      </c>
      <c r="H31" s="99">
        <v>6.04</v>
      </c>
      <c r="I31" s="99">
        <v>3.28</v>
      </c>
      <c r="J31" s="99">
        <v>12.35</v>
      </c>
      <c r="K31" s="99">
        <v>5.63</v>
      </c>
      <c r="L31" s="99">
        <v>3.37</v>
      </c>
      <c r="M31" s="59">
        <f t="shared" si="6"/>
        <v>12.315</v>
      </c>
      <c r="N31" s="59">
        <f t="shared" si="6"/>
        <v>5.835</v>
      </c>
      <c r="O31" s="59">
        <f t="shared" si="6"/>
        <v>3.3250000000000002</v>
      </c>
      <c r="P31" s="60">
        <f t="shared" si="7"/>
        <v>6.4653108744225113E-2</v>
      </c>
      <c r="Q31" s="22">
        <f t="shared" si="8"/>
        <v>1.4621771744567165E-6</v>
      </c>
      <c r="R31" s="61">
        <f t="shared" si="9"/>
        <v>2.3845028061140921E-9</v>
      </c>
      <c r="S31" s="22">
        <f t="shared" si="10"/>
        <v>5.6858536323659799E-18</v>
      </c>
      <c r="T31" s="62">
        <v>298</v>
      </c>
      <c r="U31" s="59">
        <f t="shared" si="11"/>
        <v>285.315</v>
      </c>
      <c r="V31" s="63">
        <f t="shared" si="12"/>
        <v>0.74984601383117477</v>
      </c>
      <c r="W31" s="64">
        <f t="shared" si="13"/>
        <v>5.62141973275416</v>
      </c>
      <c r="X31" s="65">
        <f t="shared" si="1"/>
        <v>-3.990871430877368E-9</v>
      </c>
      <c r="Y31" s="66">
        <f t="shared" si="2"/>
        <v>-3.9907573107931109E-9</v>
      </c>
      <c r="Z31" s="66">
        <f t="shared" si="3"/>
        <v>-3.9907573140564071E-9</v>
      </c>
      <c r="AA31" s="67">
        <f t="shared" si="4"/>
        <v>-3.99064319723526E-9</v>
      </c>
      <c r="AB31" s="68">
        <f t="shared" si="15"/>
        <v>6.9781997102263504E-4</v>
      </c>
      <c r="AC31" s="69"/>
      <c r="AD31" s="70">
        <f t="shared" si="14"/>
        <v>6.9781997102263507</v>
      </c>
      <c r="AE31" s="70"/>
      <c r="AF31" s="74"/>
      <c r="AG31" s="71">
        <v>250</v>
      </c>
    </row>
    <row r="32" spans="1:33">
      <c r="E32" s="73">
        <v>0.69747685185185182</v>
      </c>
      <c r="F32" s="71">
        <v>260</v>
      </c>
      <c r="G32" s="99">
        <v>12.29</v>
      </c>
      <c r="H32" s="99">
        <v>6.04</v>
      </c>
      <c r="I32" s="99">
        <v>3.71</v>
      </c>
      <c r="J32" s="99">
        <v>12.35</v>
      </c>
      <c r="K32" s="99">
        <v>5.63</v>
      </c>
      <c r="L32" s="99">
        <v>3.57</v>
      </c>
      <c r="M32" s="59">
        <f t="shared" si="6"/>
        <v>12.32</v>
      </c>
      <c r="N32" s="59">
        <f t="shared" si="6"/>
        <v>5.835</v>
      </c>
      <c r="O32" s="59">
        <f t="shared" si="6"/>
        <v>3.6399999999999997</v>
      </c>
      <c r="P32" s="60">
        <f t="shared" si="7"/>
        <v>7.0783940196151723E-2</v>
      </c>
      <c r="Q32" s="22">
        <f t="shared" si="8"/>
        <v>1.4621771744567165E-6</v>
      </c>
      <c r="R32" s="61">
        <f t="shared" si="9"/>
        <v>2.3854937728891238E-9</v>
      </c>
      <c r="S32" s="22">
        <f t="shared" si="10"/>
        <v>5.6905805404927863E-18</v>
      </c>
      <c r="T32" s="62">
        <v>298</v>
      </c>
      <c r="U32" s="59">
        <f t="shared" si="11"/>
        <v>285.32</v>
      </c>
      <c r="V32" s="63">
        <f t="shared" si="12"/>
        <v>0.74953731451416516</v>
      </c>
      <c r="W32" s="64">
        <f t="shared" si="13"/>
        <v>5.6174254111378508</v>
      </c>
      <c r="X32" s="65">
        <f t="shared" si="1"/>
        <v>-4.375803580264517E-9</v>
      </c>
      <c r="Y32" s="66">
        <f t="shared" si="2"/>
        <v>-4.375666376165575E-9</v>
      </c>
      <c r="Z32" s="66">
        <f t="shared" si="3"/>
        <v>-4.3756663804676346E-9</v>
      </c>
      <c r="AA32" s="67">
        <f t="shared" si="4"/>
        <v>-4.3755291806704817E-9</v>
      </c>
      <c r="AB32" s="68">
        <f t="shared" si="15"/>
        <v>6.9778006344950537E-4</v>
      </c>
      <c r="AC32" s="69"/>
      <c r="AD32" s="70">
        <f t="shared" si="14"/>
        <v>6.9778006344950541</v>
      </c>
      <c r="AE32" s="70"/>
      <c r="AF32" s="74"/>
      <c r="AG32" s="71">
        <v>260</v>
      </c>
    </row>
    <row r="33" spans="5:33">
      <c r="E33" s="73">
        <v>0.69759259259259254</v>
      </c>
      <c r="F33" s="71">
        <v>270</v>
      </c>
      <c r="G33" s="99">
        <v>12.3</v>
      </c>
      <c r="H33" s="99">
        <v>6.05</v>
      </c>
      <c r="I33" s="99">
        <v>3.71</v>
      </c>
      <c r="J33" s="99">
        <v>12.37</v>
      </c>
      <c r="K33" s="99">
        <v>5.63</v>
      </c>
      <c r="L33" s="99">
        <v>3.7</v>
      </c>
      <c r="M33" s="59">
        <f t="shared" si="6"/>
        <v>12.335000000000001</v>
      </c>
      <c r="N33" s="59">
        <f t="shared" si="6"/>
        <v>5.84</v>
      </c>
      <c r="O33" s="59">
        <f t="shared" si="6"/>
        <v>3.7050000000000001</v>
      </c>
      <c r="P33" s="60">
        <f t="shared" si="7"/>
        <v>7.2065655946276411E-2</v>
      </c>
      <c r="Q33" s="22">
        <f t="shared" si="8"/>
        <v>1.445439770745926E-6</v>
      </c>
      <c r="R33" s="61">
        <f t="shared" si="9"/>
        <v>2.4161263141068387E-9</v>
      </c>
      <c r="S33" s="22">
        <f t="shared" si="10"/>
        <v>5.8376663657194985E-18</v>
      </c>
      <c r="T33" s="62">
        <v>298</v>
      </c>
      <c r="U33" s="59">
        <f t="shared" si="11"/>
        <v>285.33499999999998</v>
      </c>
      <c r="V33" s="63">
        <f t="shared" si="12"/>
        <v>0.74861128147616163</v>
      </c>
      <c r="W33" s="64">
        <f t="shared" si="13"/>
        <v>5.6054603051435858</v>
      </c>
      <c r="X33" s="65">
        <f t="shared" si="1"/>
        <v>-4.5796566997750284E-9</v>
      </c>
      <c r="Y33" s="66">
        <f t="shared" si="2"/>
        <v>-4.5795064047761592E-9</v>
      </c>
      <c r="Z33" s="66">
        <f t="shared" si="3"/>
        <v>-4.5795064097085346E-9</v>
      </c>
      <c r="AA33" s="67">
        <f t="shared" si="4"/>
        <v>-4.5793561196417182E-9</v>
      </c>
      <c r="AB33" s="68">
        <f t="shared" si="15"/>
        <v>6.9773630678571501E-4</v>
      </c>
      <c r="AC33" s="69"/>
      <c r="AD33" s="70">
        <f t="shared" si="14"/>
        <v>6.9773630678571505</v>
      </c>
      <c r="AE33" s="70"/>
      <c r="AF33" s="74"/>
      <c r="AG33" s="71">
        <v>270</v>
      </c>
    </row>
    <row r="34" spans="5:33">
      <c r="E34" s="73">
        <v>0.69770833333333337</v>
      </c>
      <c r="F34" s="71">
        <v>280</v>
      </c>
      <c r="G34" s="99">
        <v>12.33</v>
      </c>
      <c r="H34" s="99">
        <v>6.05</v>
      </c>
      <c r="I34" s="99">
        <v>4.08</v>
      </c>
      <c r="J34" s="99">
        <v>12.39</v>
      </c>
      <c r="K34" s="99">
        <v>5.63</v>
      </c>
      <c r="L34" s="99">
        <v>4.03</v>
      </c>
      <c r="M34" s="59">
        <f t="shared" si="6"/>
        <v>12.36</v>
      </c>
      <c r="N34" s="59">
        <f t="shared" si="6"/>
        <v>5.84</v>
      </c>
      <c r="O34" s="59">
        <f t="shared" si="6"/>
        <v>4.0549999999999997</v>
      </c>
      <c r="P34" s="60">
        <f t="shared" si="7"/>
        <v>7.8905816348811275E-2</v>
      </c>
      <c r="Q34" s="22">
        <f t="shared" si="8"/>
        <v>1.445439770745926E-6</v>
      </c>
      <c r="R34" s="61">
        <f t="shared" si="9"/>
        <v>2.4211510341451086E-9</v>
      </c>
      <c r="S34" s="22">
        <f t="shared" si="10"/>
        <v>5.8619723301419287E-18</v>
      </c>
      <c r="T34" s="62">
        <v>298</v>
      </c>
      <c r="U34" s="59">
        <f t="shared" si="11"/>
        <v>285.36</v>
      </c>
      <c r="V34" s="63">
        <f t="shared" si="12"/>
        <v>0.74706810942212609</v>
      </c>
      <c r="W34" s="64">
        <f t="shared" si="13"/>
        <v>5.5855778522350299</v>
      </c>
      <c r="X34" s="65">
        <f t="shared" si="1"/>
        <v>-5.052807550789695E-9</v>
      </c>
      <c r="Y34" s="66">
        <f t="shared" si="2"/>
        <v>-5.0526245838171155E-9</v>
      </c>
      <c r="Z34" s="66">
        <f t="shared" si="3"/>
        <v>-5.0526245904425245E-9</v>
      </c>
      <c r="AA34" s="67">
        <f t="shared" si="4"/>
        <v>-5.0524416300948743E-9</v>
      </c>
      <c r="AB34" s="68">
        <f t="shared" si="15"/>
        <v>6.9769051172163441E-4</v>
      </c>
      <c r="AC34" s="69"/>
      <c r="AD34" s="70">
        <f t="shared" si="14"/>
        <v>6.9769051172163437</v>
      </c>
      <c r="AE34" s="70"/>
      <c r="AF34" s="74"/>
      <c r="AG34" s="71">
        <v>280</v>
      </c>
    </row>
    <row r="35" spans="5:33">
      <c r="E35" s="73">
        <v>0.6978240740740741</v>
      </c>
      <c r="F35" s="71">
        <v>290</v>
      </c>
      <c r="G35" s="99">
        <v>12.33</v>
      </c>
      <c r="H35" s="99">
        <v>6.06</v>
      </c>
      <c r="I35" s="99">
        <v>4.29</v>
      </c>
      <c r="J35" s="99">
        <v>12.4</v>
      </c>
      <c r="K35" s="99">
        <v>5.63</v>
      </c>
      <c r="L35" s="99">
        <v>4.38</v>
      </c>
      <c r="M35" s="59">
        <f t="shared" si="6"/>
        <v>12.365</v>
      </c>
      <c r="N35" s="59">
        <f t="shared" si="6"/>
        <v>5.8449999999999998</v>
      </c>
      <c r="O35" s="59">
        <f t="shared" si="6"/>
        <v>4.335</v>
      </c>
      <c r="P35" s="60">
        <f t="shared" si="7"/>
        <v>8.4361224483428782E-2</v>
      </c>
      <c r="Q35" s="22">
        <f t="shared" si="8"/>
        <v>1.4288939585111015E-6</v>
      </c>
      <c r="R35" s="61">
        <f t="shared" si="9"/>
        <v>2.4502044902943477E-9</v>
      </c>
      <c r="S35" s="22">
        <f t="shared" si="10"/>
        <v>6.0035020442585845E-18</v>
      </c>
      <c r="T35" s="62">
        <v>298</v>
      </c>
      <c r="U35" s="59">
        <f t="shared" si="11"/>
        <v>285.36500000000001</v>
      </c>
      <c r="V35" s="63">
        <f t="shared" si="12"/>
        <v>0.74675950745759856</v>
      </c>
      <c r="W35" s="64">
        <f t="shared" si="13"/>
        <v>5.5816102493929431</v>
      </c>
      <c r="X35" s="65">
        <f t="shared" si="1"/>
        <v>-5.5361093914081346E-9</v>
      </c>
      <c r="Y35" s="66">
        <f t="shared" si="2"/>
        <v>-5.5358897329321905E-9</v>
      </c>
      <c r="Z35" s="66">
        <f t="shared" si="3"/>
        <v>-5.5358897416476698E-9</v>
      </c>
      <c r="AA35" s="67">
        <f t="shared" si="4"/>
        <v>-5.5356700918865103E-9</v>
      </c>
      <c r="AB35" s="68">
        <f t="shared" si="15"/>
        <v>6.9763998547575212E-4</v>
      </c>
      <c r="AC35" s="69"/>
      <c r="AD35" s="70">
        <f t="shared" si="14"/>
        <v>6.9763998547575214</v>
      </c>
      <c r="AE35" s="70"/>
      <c r="AF35" s="74"/>
      <c r="AG35" s="71">
        <v>290</v>
      </c>
    </row>
    <row r="36" spans="5:33">
      <c r="E36" s="73">
        <v>0.69793981481481482</v>
      </c>
      <c r="F36" s="71">
        <v>300</v>
      </c>
      <c r="G36" s="99">
        <v>12.35</v>
      </c>
      <c r="H36" s="99">
        <v>6.07</v>
      </c>
      <c r="I36" s="99">
        <v>4.8600000000000003</v>
      </c>
      <c r="J36" s="99">
        <v>12.41</v>
      </c>
      <c r="K36" s="99">
        <v>5.63</v>
      </c>
      <c r="L36" s="99">
        <v>4.82</v>
      </c>
      <c r="M36" s="59">
        <f t="shared" si="6"/>
        <v>12.379999999999999</v>
      </c>
      <c r="N36" s="59">
        <f t="shared" si="6"/>
        <v>5.85</v>
      </c>
      <c r="O36" s="59">
        <f t="shared" si="6"/>
        <v>4.84</v>
      </c>
      <c r="P36" s="60">
        <f t="shared" si="7"/>
        <v>9.4211950390684043E-2</v>
      </c>
      <c r="Q36" s="22">
        <f t="shared" si="8"/>
        <v>1.4125375446227531E-6</v>
      </c>
      <c r="R36" s="61">
        <f t="shared" si="9"/>
        <v>2.4816679931103163E-9</v>
      </c>
      <c r="S36" s="22">
        <f t="shared" si="10"/>
        <v>6.1586760280281844E-18</v>
      </c>
      <c r="T36" s="62">
        <v>298</v>
      </c>
      <c r="U36" s="59">
        <f t="shared" si="11"/>
        <v>285.38</v>
      </c>
      <c r="V36" s="63">
        <f t="shared" si="12"/>
        <v>0.74583376644634025</v>
      </c>
      <c r="W36" s="64">
        <f t="shared" si="13"/>
        <v>5.5697251748020609</v>
      </c>
      <c r="X36" s="65">
        <f t="shared" si="1"/>
        <v>-6.3553834214459332E-9</v>
      </c>
      <c r="Y36" s="66">
        <f t="shared" si="2"/>
        <v>-6.3550939160806019E-9</v>
      </c>
      <c r="Z36" s="66">
        <f t="shared" si="3"/>
        <v>-6.3550939292683738E-9</v>
      </c>
      <c r="AA36" s="67">
        <f t="shared" si="4"/>
        <v>-6.3548044370896142E-9</v>
      </c>
      <c r="AB36" s="68">
        <f t="shared" si="15"/>
        <v>6.9758462657836472E-4</v>
      </c>
      <c r="AC36" s="75">
        <f>D7</f>
        <v>6.8675889328063239E-4</v>
      </c>
      <c r="AD36" s="70">
        <f t="shared" si="14"/>
        <v>6.9758462657836473</v>
      </c>
      <c r="AE36" s="70">
        <f>AC36*10000</f>
        <v>6.8675889328063242</v>
      </c>
      <c r="AF36" s="74">
        <f>(AD36-AE36)*(AD36-AE36)</f>
        <v>1.1719650143363007E-2</v>
      </c>
      <c r="AG36" s="71">
        <v>300</v>
      </c>
    </row>
    <row r="37" spans="5:33">
      <c r="E37" s="73">
        <v>0.69805555555555554</v>
      </c>
      <c r="F37" s="71">
        <v>310</v>
      </c>
      <c r="G37" s="99">
        <v>12.37</v>
      </c>
      <c r="H37" s="99">
        <v>6.07</v>
      </c>
      <c r="I37" s="99">
        <v>5.08</v>
      </c>
      <c r="J37" s="99">
        <v>12.42</v>
      </c>
      <c r="K37" s="99">
        <v>5.64</v>
      </c>
      <c r="L37" s="99">
        <v>5.01</v>
      </c>
      <c r="M37" s="59">
        <f t="shared" si="6"/>
        <v>12.395</v>
      </c>
      <c r="N37" s="59">
        <f t="shared" si="6"/>
        <v>5.8550000000000004</v>
      </c>
      <c r="O37" s="59">
        <f t="shared" si="6"/>
        <v>5.0449999999999999</v>
      </c>
      <c r="P37" s="60">
        <f t="shared" si="7"/>
        <v>9.8226504629742861E-2</v>
      </c>
      <c r="Q37" s="22">
        <f t="shared" si="8"/>
        <v>1.3963683610559338E-6</v>
      </c>
      <c r="R37" s="61">
        <f t="shared" si="9"/>
        <v>2.5135355242485678E-9</v>
      </c>
      <c r="S37" s="22">
        <f t="shared" si="10"/>
        <v>6.3178608316595225E-18</v>
      </c>
      <c r="T37" s="62">
        <v>298</v>
      </c>
      <c r="U37" s="59">
        <f t="shared" si="11"/>
        <v>285.39499999999998</v>
      </c>
      <c r="V37" s="63">
        <f t="shared" si="12"/>
        <v>0.74490812274663398</v>
      </c>
      <c r="W37" s="64">
        <f t="shared" si="13"/>
        <v>5.5578666527645639</v>
      </c>
      <c r="X37" s="65">
        <f t="shared" si="1"/>
        <v>-6.8113504433759962E-9</v>
      </c>
      <c r="Y37" s="66">
        <f t="shared" si="2"/>
        <v>-6.8110178764007254E-9</v>
      </c>
      <c r="Z37" s="66">
        <f t="shared" si="3"/>
        <v>-6.8110178926384454E-9</v>
      </c>
      <c r="AA37" s="67">
        <f t="shared" si="4"/>
        <v>-6.8106853418993073E-9</v>
      </c>
      <c r="AB37" s="68">
        <f t="shared" si="15"/>
        <v>6.9752107563911595E-4</v>
      </c>
      <c r="AC37" s="69"/>
      <c r="AD37" s="70">
        <f t="shared" si="14"/>
        <v>6.9752107563911592</v>
      </c>
      <c r="AE37" s="70"/>
      <c r="AF37" s="74"/>
      <c r="AG37" s="71">
        <v>310</v>
      </c>
    </row>
    <row r="38" spans="5:33">
      <c r="E38" s="73">
        <v>0.69817129629629626</v>
      </c>
      <c r="F38" s="71">
        <v>320</v>
      </c>
      <c r="G38" s="99">
        <v>12.37</v>
      </c>
      <c r="H38" s="99">
        <v>6.08</v>
      </c>
      <c r="I38" s="99">
        <v>5.3</v>
      </c>
      <c r="J38" s="99">
        <v>12.43</v>
      </c>
      <c r="K38" s="99">
        <v>5.64</v>
      </c>
      <c r="L38" s="99">
        <v>5.23</v>
      </c>
      <c r="M38" s="59">
        <f t="shared" si="6"/>
        <v>12.399999999999999</v>
      </c>
      <c r="N38" s="59">
        <f t="shared" si="6"/>
        <v>5.8599999999999994</v>
      </c>
      <c r="O38" s="59">
        <f t="shared" si="6"/>
        <v>5.2650000000000006</v>
      </c>
      <c r="P38" s="60">
        <f t="shared" si="7"/>
        <v>0.10251833156281354</v>
      </c>
      <c r="Q38" s="22">
        <f t="shared" si="8"/>
        <v>1.3803842646028861E-6</v>
      </c>
      <c r="R38" s="61">
        <f t="shared" si="9"/>
        <v>2.5436975806851134E-9</v>
      </c>
      <c r="S38" s="22">
        <f t="shared" si="10"/>
        <v>6.4703973819832989E-18</v>
      </c>
      <c r="T38" s="62">
        <v>298</v>
      </c>
      <c r="U38" s="59">
        <f t="shared" si="11"/>
        <v>285.39999999999998</v>
      </c>
      <c r="V38" s="63">
        <f t="shared" si="12"/>
        <v>0.74459959646886953</v>
      </c>
      <c r="W38" s="64">
        <f t="shared" si="13"/>
        <v>5.5539197019259063</v>
      </c>
      <c r="X38" s="65">
        <f t="shared" si="1"/>
        <v>-7.2850591219921866E-9</v>
      </c>
      <c r="Y38" s="66">
        <f t="shared" si="2"/>
        <v>-7.2846786512720165E-9</v>
      </c>
      <c r="Z38" s="66">
        <f t="shared" si="3"/>
        <v>-7.2846786711425434E-9</v>
      </c>
      <c r="AA38" s="67">
        <f t="shared" si="4"/>
        <v>-7.2842982202908232E-9</v>
      </c>
      <c r="AB38" s="68">
        <f t="shared" si="15"/>
        <v>6.9745296546024364E-4</v>
      </c>
      <c r="AC38" s="69"/>
      <c r="AD38" s="70">
        <f t="shared" si="14"/>
        <v>6.9745296546024367</v>
      </c>
      <c r="AE38" s="70"/>
      <c r="AF38" s="74"/>
      <c r="AG38" s="71">
        <v>320</v>
      </c>
    </row>
    <row r="39" spans="5:33">
      <c r="E39" s="73">
        <v>0.69828703703703698</v>
      </c>
      <c r="F39" s="71">
        <v>330</v>
      </c>
      <c r="G39" s="99">
        <v>12.38</v>
      </c>
      <c r="H39" s="99">
        <v>6.09</v>
      </c>
      <c r="I39" s="99">
        <v>5.21</v>
      </c>
      <c r="J39" s="99">
        <v>12.44</v>
      </c>
      <c r="K39" s="99">
        <v>5.65</v>
      </c>
      <c r="L39" s="99">
        <v>5.34</v>
      </c>
      <c r="M39" s="59">
        <f t="shared" si="6"/>
        <v>12.41</v>
      </c>
      <c r="N39" s="59">
        <f t="shared" si="6"/>
        <v>5.87</v>
      </c>
      <c r="O39" s="59">
        <f t="shared" si="6"/>
        <v>5.2750000000000004</v>
      </c>
      <c r="P39" s="60">
        <f t="shared" si="7"/>
        <v>0.10272990728120106</v>
      </c>
      <c r="Q39" s="22">
        <f t="shared" si="8"/>
        <v>1.3489628825916527E-6</v>
      </c>
      <c r="R39" s="61">
        <f t="shared" si="9"/>
        <v>2.6051118575049597E-9</v>
      </c>
      <c r="S39" s="22">
        <f t="shared" si="10"/>
        <v>6.7866077901129417E-18</v>
      </c>
      <c r="T39" s="62">
        <v>298</v>
      </c>
      <c r="U39" s="59">
        <f t="shared" si="11"/>
        <v>285.41000000000003</v>
      </c>
      <c r="V39" s="63">
        <f t="shared" si="12"/>
        <v>0.74398257634313258</v>
      </c>
      <c r="W39" s="64">
        <f t="shared" si="13"/>
        <v>5.5460346212427529</v>
      </c>
      <c r="X39" s="65">
        <f t="shared" si="1"/>
        <v>-7.6669371236557872E-9</v>
      </c>
      <c r="Y39" s="66">
        <f t="shared" si="2"/>
        <v>-7.6665156754148352E-9</v>
      </c>
      <c r="Z39" s="66">
        <f t="shared" si="3"/>
        <v>-7.6665156985816628E-9</v>
      </c>
      <c r="AA39" s="67">
        <f t="shared" si="4"/>
        <v>-7.6660942735049923E-9</v>
      </c>
      <c r="AB39" s="68">
        <f t="shared" si="15"/>
        <v>6.9738011867359845E-4</v>
      </c>
      <c r="AC39" s="69"/>
      <c r="AD39" s="70">
        <f t="shared" si="14"/>
        <v>6.9738011867359848</v>
      </c>
      <c r="AE39" s="70"/>
      <c r="AF39" s="74"/>
      <c r="AG39" s="71">
        <v>330</v>
      </c>
    </row>
    <row r="40" spans="5:33">
      <c r="E40" s="73">
        <v>0.69840277777777782</v>
      </c>
      <c r="F40" s="71">
        <v>340</v>
      </c>
      <c r="G40" s="99">
        <v>12.39</v>
      </c>
      <c r="H40" s="99">
        <v>6.09</v>
      </c>
      <c r="I40" s="99">
        <v>5.56</v>
      </c>
      <c r="J40" s="99">
        <v>12.46</v>
      </c>
      <c r="K40" s="99">
        <v>5.65</v>
      </c>
      <c r="L40" s="99">
        <v>5.48</v>
      </c>
      <c r="M40" s="59">
        <f t="shared" si="6"/>
        <v>12.425000000000001</v>
      </c>
      <c r="N40" s="59">
        <f t="shared" si="6"/>
        <v>5.87</v>
      </c>
      <c r="O40" s="59">
        <f t="shared" si="6"/>
        <v>5.52</v>
      </c>
      <c r="P40" s="60">
        <f t="shared" si="7"/>
        <v>0.10752772290660588</v>
      </c>
      <c r="Q40" s="22">
        <f t="shared" si="8"/>
        <v>1.3489628825916527E-6</v>
      </c>
      <c r="R40" s="61">
        <f t="shared" si="9"/>
        <v>2.6083611541387471E-9</v>
      </c>
      <c r="S40" s="22">
        <f t="shared" si="10"/>
        <v>6.8035479104200168E-18</v>
      </c>
      <c r="T40" s="62">
        <v>298</v>
      </c>
      <c r="U40" s="59">
        <f t="shared" si="11"/>
        <v>285.42500000000001</v>
      </c>
      <c r="V40" s="63">
        <f t="shared" si="12"/>
        <v>0.74305712722050421</v>
      </c>
      <c r="W40" s="64">
        <f t="shared" si="13"/>
        <v>5.5342290183502367</v>
      </c>
      <c r="X40" s="65">
        <f t="shared" si="1"/>
        <v>-8.0613142939842954E-9</v>
      </c>
      <c r="Y40" s="66">
        <f t="shared" si="2"/>
        <v>-8.0608483219041428E-9</v>
      </c>
      <c r="Z40" s="66">
        <f t="shared" si="3"/>
        <v>-8.060848348838955E-9</v>
      </c>
      <c r="AA40" s="67">
        <f t="shared" si="4"/>
        <v>-8.0603824036904996E-9</v>
      </c>
      <c r="AB40" s="68">
        <f t="shared" si="15"/>
        <v>6.9730345351668983E-4</v>
      </c>
      <c r="AC40" s="69"/>
      <c r="AD40" s="70">
        <f t="shared" si="14"/>
        <v>6.9730345351668985</v>
      </c>
      <c r="AE40" s="70"/>
      <c r="AF40" s="74"/>
      <c r="AG40" s="71">
        <v>340</v>
      </c>
    </row>
    <row r="41" spans="5:33">
      <c r="E41" s="73">
        <v>0.69851851851851854</v>
      </c>
      <c r="F41" s="71">
        <v>350</v>
      </c>
      <c r="G41" s="99">
        <v>12.4</v>
      </c>
      <c r="H41" s="99">
        <v>6.09</v>
      </c>
      <c r="I41" s="99">
        <v>5.56</v>
      </c>
      <c r="J41" s="99">
        <v>12.47</v>
      </c>
      <c r="K41" s="99">
        <v>5.65</v>
      </c>
      <c r="L41" s="99">
        <v>5.55</v>
      </c>
      <c r="M41" s="59">
        <f t="shared" si="6"/>
        <v>12.435</v>
      </c>
      <c r="N41" s="59">
        <f t="shared" si="6"/>
        <v>5.87</v>
      </c>
      <c r="O41" s="59">
        <f t="shared" si="6"/>
        <v>5.5549999999999997</v>
      </c>
      <c r="P41" s="60">
        <f t="shared" si="7"/>
        <v>0.10822727950957461</v>
      </c>
      <c r="Q41" s="22">
        <f t="shared" si="8"/>
        <v>1.3489628825916527E-6</v>
      </c>
      <c r="R41" s="61">
        <f t="shared" si="9"/>
        <v>2.6105296031236027E-9</v>
      </c>
      <c r="S41" s="22">
        <f t="shared" si="10"/>
        <v>6.8148648087846748E-18</v>
      </c>
      <c r="T41" s="62">
        <v>298</v>
      </c>
      <c r="U41" s="59">
        <f t="shared" si="11"/>
        <v>285.435</v>
      </c>
      <c r="V41" s="63">
        <f t="shared" si="12"/>
        <v>0.74244021517610748</v>
      </c>
      <c r="W41" s="64">
        <f t="shared" si="13"/>
        <v>5.5263732685007563</v>
      </c>
      <c r="X41" s="65">
        <f t="shared" si="1"/>
        <v>-8.1378681401545009E-9</v>
      </c>
      <c r="Y41" s="66">
        <f t="shared" si="2"/>
        <v>-8.1373932209924393E-9</v>
      </c>
      <c r="Z41" s="66">
        <f t="shared" si="3"/>
        <v>-8.1373932487083252E-9</v>
      </c>
      <c r="AA41" s="67">
        <f t="shared" si="4"/>
        <v>-8.1369183572589135E-9</v>
      </c>
      <c r="AB41" s="68">
        <f t="shared" si="15"/>
        <v>6.9722284503329123E-4</v>
      </c>
      <c r="AC41" s="69"/>
      <c r="AD41" s="70">
        <f t="shared" si="14"/>
        <v>6.9722284503329126</v>
      </c>
      <c r="AE41" s="70"/>
      <c r="AF41" s="74"/>
      <c r="AG41" s="71">
        <v>350</v>
      </c>
    </row>
    <row r="42" spans="5:33">
      <c r="E42" s="73">
        <v>0.69863425925925926</v>
      </c>
      <c r="F42" s="71">
        <v>360</v>
      </c>
      <c r="G42" s="99">
        <v>12.42</v>
      </c>
      <c r="H42" s="99">
        <v>6.1</v>
      </c>
      <c r="I42" s="99">
        <v>5.73</v>
      </c>
      <c r="J42" s="99">
        <v>12.48</v>
      </c>
      <c r="K42" s="99">
        <v>5.66</v>
      </c>
      <c r="L42" s="99">
        <v>5.65</v>
      </c>
      <c r="M42" s="59">
        <f t="shared" si="6"/>
        <v>12.45</v>
      </c>
      <c r="N42" s="59">
        <f t="shared" si="6"/>
        <v>5.88</v>
      </c>
      <c r="O42" s="59">
        <f t="shared" si="6"/>
        <v>5.69</v>
      </c>
      <c r="P42" s="60">
        <f t="shared" si="7"/>
        <v>0.1108847771141927</v>
      </c>
      <c r="Q42" s="22">
        <f t="shared" si="8"/>
        <v>1.3182567385564063E-6</v>
      </c>
      <c r="R42" s="61">
        <f t="shared" si="9"/>
        <v>2.6746685463244231E-9</v>
      </c>
      <c r="S42" s="22">
        <f t="shared" si="10"/>
        <v>7.1538518326972025E-18</v>
      </c>
      <c r="T42" s="62">
        <v>298</v>
      </c>
      <c r="U42" s="59">
        <f t="shared" si="11"/>
        <v>285.45</v>
      </c>
      <c r="V42" s="63">
        <f t="shared" si="12"/>
        <v>0.74151492815418074</v>
      </c>
      <c r="W42" s="64">
        <f t="shared" si="13"/>
        <v>5.5146115762074519</v>
      </c>
      <c r="X42" s="65">
        <f t="shared" si="1"/>
        <v>-8.7700713712903656E-9</v>
      </c>
      <c r="Y42" s="66">
        <f t="shared" si="2"/>
        <v>-8.7695197318093852E-9</v>
      </c>
      <c r="Z42" s="66">
        <f t="shared" si="3"/>
        <v>-8.7695197665076349E-9</v>
      </c>
      <c r="AA42" s="67">
        <f t="shared" si="4"/>
        <v>-8.7689681617205367E-9</v>
      </c>
      <c r="AB42" s="68">
        <f t="shared" si="15"/>
        <v>6.9714147110089655E-4</v>
      </c>
      <c r="AC42" s="75"/>
      <c r="AD42" s="70">
        <f t="shared" si="14"/>
        <v>6.9714147110089657</v>
      </c>
      <c r="AE42" s="70"/>
      <c r="AF42" s="74"/>
      <c r="AG42" s="71">
        <v>360</v>
      </c>
    </row>
    <row r="43" spans="5:33">
      <c r="E43" s="73">
        <v>0.69874999999999998</v>
      </c>
      <c r="F43" s="71">
        <v>370</v>
      </c>
      <c r="G43" s="99">
        <v>12.43</v>
      </c>
      <c r="H43" s="99">
        <v>6.1</v>
      </c>
      <c r="I43" s="99">
        <v>5.75</v>
      </c>
      <c r="J43" s="99">
        <v>12.49</v>
      </c>
      <c r="K43" s="99">
        <v>5.66</v>
      </c>
      <c r="L43" s="99">
        <v>5.95</v>
      </c>
      <c r="M43" s="59">
        <f t="shared" si="6"/>
        <v>12.46</v>
      </c>
      <c r="N43" s="59">
        <f t="shared" si="6"/>
        <v>5.88</v>
      </c>
      <c r="O43" s="59">
        <f t="shared" si="6"/>
        <v>5.85</v>
      </c>
      <c r="P43" s="60">
        <f t="shared" si="7"/>
        <v>0.11402152995927278</v>
      </c>
      <c r="Q43" s="22">
        <f t="shared" si="8"/>
        <v>1.3182567385564063E-6</v>
      </c>
      <c r="R43" s="61">
        <f t="shared" si="9"/>
        <v>2.6768921196531774E-9</v>
      </c>
      <c r="S43" s="22">
        <f t="shared" si="10"/>
        <v>7.1657514202612809E-18</v>
      </c>
      <c r="T43" s="62">
        <v>298</v>
      </c>
      <c r="U43" s="59">
        <f t="shared" si="11"/>
        <v>285.45999999999998</v>
      </c>
      <c r="V43" s="63">
        <f t="shared" si="12"/>
        <v>0.74089812416272083</v>
      </c>
      <c r="W43" s="64">
        <f t="shared" si="13"/>
        <v>5.5067850430982013</v>
      </c>
      <c r="X43" s="65">
        <f t="shared" si="1"/>
        <v>-9.0448637882324977E-9</v>
      </c>
      <c r="Y43" s="66">
        <f t="shared" si="2"/>
        <v>-9.0442769643476276E-9</v>
      </c>
      <c r="Z43" s="66">
        <f t="shared" si="3"/>
        <v>-9.0442770024203143E-9</v>
      </c>
      <c r="AA43" s="67">
        <f t="shared" si="4"/>
        <v>-9.0436902166031927E-9</v>
      </c>
      <c r="AB43" s="68">
        <f t="shared" si="15"/>
        <v>6.970537759033471E-4</v>
      </c>
      <c r="AC43" s="69"/>
      <c r="AD43" s="70">
        <f t="shared" si="14"/>
        <v>6.9705377590334709</v>
      </c>
      <c r="AE43" s="70"/>
      <c r="AF43" s="74"/>
      <c r="AG43" s="71">
        <v>370</v>
      </c>
    </row>
    <row r="44" spans="5:33">
      <c r="E44" s="73">
        <v>0.6988657407407407</v>
      </c>
      <c r="F44" s="71">
        <v>380</v>
      </c>
      <c r="G44" s="99">
        <v>12.44</v>
      </c>
      <c r="H44" s="99">
        <v>6.11</v>
      </c>
      <c r="I44" s="99">
        <v>5.79</v>
      </c>
      <c r="J44" s="99">
        <v>12.5</v>
      </c>
      <c r="K44" s="99">
        <v>5.67</v>
      </c>
      <c r="L44" s="99">
        <v>5.98</v>
      </c>
      <c r="M44" s="59">
        <f t="shared" si="6"/>
        <v>12.469999999999999</v>
      </c>
      <c r="N44" s="59">
        <f t="shared" si="6"/>
        <v>5.8900000000000006</v>
      </c>
      <c r="O44" s="59">
        <f t="shared" si="6"/>
        <v>5.8849999999999998</v>
      </c>
      <c r="P44" s="60">
        <f t="shared" si="7"/>
        <v>0.11472255576649205</v>
      </c>
      <c r="Q44" s="22">
        <f t="shared" si="8"/>
        <v>1.2882495516931309E-6</v>
      </c>
      <c r="R44" s="61">
        <f t="shared" si="9"/>
        <v>2.7415222057536501E-9</v>
      </c>
      <c r="S44" s="22">
        <f t="shared" si="10"/>
        <v>7.515944004640359E-18</v>
      </c>
      <c r="T44" s="62">
        <v>298</v>
      </c>
      <c r="U44" s="59">
        <f t="shared" si="11"/>
        <v>285.47000000000003</v>
      </c>
      <c r="V44" s="63">
        <f t="shared" si="12"/>
        <v>0.74028136338448358</v>
      </c>
      <c r="W44" s="64">
        <f t="shared" si="13"/>
        <v>5.4989701648425955</v>
      </c>
      <c r="X44" s="65">
        <f t="shared" si="1"/>
        <v>-9.5575413401347649E-9</v>
      </c>
      <c r="Y44" s="66">
        <f t="shared" si="2"/>
        <v>-9.5568860216113517E-9</v>
      </c>
      <c r="Z44" s="66">
        <f t="shared" si="3"/>
        <v>-9.556886066543657E-9</v>
      </c>
      <c r="AA44" s="67">
        <f t="shared" si="4"/>
        <v>-9.5562307929463882E-9</v>
      </c>
      <c r="AB44" s="68">
        <f t="shared" si="15"/>
        <v>6.9696333313344985E-4</v>
      </c>
      <c r="AC44" s="69"/>
      <c r="AD44" s="70">
        <f t="shared" si="14"/>
        <v>6.9696333313344985</v>
      </c>
      <c r="AE44" s="70"/>
      <c r="AF44" s="74"/>
      <c r="AG44" s="71">
        <v>380</v>
      </c>
    </row>
    <row r="45" spans="5:33">
      <c r="E45" s="73">
        <v>0.69898148148148143</v>
      </c>
      <c r="F45" s="71">
        <v>390</v>
      </c>
      <c r="G45" s="99">
        <v>12.45</v>
      </c>
      <c r="H45" s="99">
        <v>6.11</v>
      </c>
      <c r="I45" s="99">
        <v>6.03</v>
      </c>
      <c r="J45" s="99">
        <v>12.51</v>
      </c>
      <c r="K45" s="99">
        <v>5.67</v>
      </c>
      <c r="L45" s="99">
        <v>6.02</v>
      </c>
      <c r="M45" s="59">
        <f t="shared" si="6"/>
        <v>12.48</v>
      </c>
      <c r="N45" s="59">
        <f t="shared" si="6"/>
        <v>5.8900000000000006</v>
      </c>
      <c r="O45" s="59">
        <f t="shared" si="6"/>
        <v>6.0250000000000004</v>
      </c>
      <c r="P45" s="60">
        <f t="shared" si="7"/>
        <v>0.1174710248485256</v>
      </c>
      <c r="Q45" s="22">
        <f t="shared" si="8"/>
        <v>1.2882495516931309E-6</v>
      </c>
      <c r="R45" s="61">
        <f t="shared" si="9"/>
        <v>2.7438013575630509E-9</v>
      </c>
      <c r="S45" s="22">
        <f t="shared" si="10"/>
        <v>7.5284458897648404E-18</v>
      </c>
      <c r="T45" s="62">
        <v>298</v>
      </c>
      <c r="U45" s="59">
        <f t="shared" si="11"/>
        <v>285.48</v>
      </c>
      <c r="V45" s="63">
        <f t="shared" si="12"/>
        <v>0.73966464581493552</v>
      </c>
      <c r="W45" s="64">
        <f t="shared" si="13"/>
        <v>5.4911669232893994</v>
      </c>
      <c r="X45" s="65">
        <f t="shared" si="1"/>
        <v>-9.8153793471746503E-9</v>
      </c>
      <c r="Y45" s="66">
        <f t="shared" si="2"/>
        <v>-9.8146880993033323E-9</v>
      </c>
      <c r="Z45" s="66">
        <f t="shared" si="3"/>
        <v>-9.8146881479844466E-9</v>
      </c>
      <c r="AA45" s="67">
        <f t="shared" si="4"/>
        <v>-9.8139969487873856E-9</v>
      </c>
      <c r="AB45" s="68">
        <f t="shared" si="15"/>
        <v>6.9686776427293421E-4</v>
      </c>
      <c r="AC45" s="69"/>
      <c r="AD45" s="70">
        <f t="shared" si="14"/>
        <v>6.9686776427293422</v>
      </c>
      <c r="AE45" s="70"/>
      <c r="AF45" s="74"/>
      <c r="AG45" s="71">
        <v>390</v>
      </c>
    </row>
    <row r="46" spans="5:33">
      <c r="E46" s="73">
        <v>0.69909722222222226</v>
      </c>
      <c r="F46" s="71">
        <v>400</v>
      </c>
      <c r="G46" s="99">
        <v>12.47</v>
      </c>
      <c r="H46" s="99">
        <v>6.12</v>
      </c>
      <c r="I46" s="99">
        <v>5.94</v>
      </c>
      <c r="J46" s="99">
        <v>12.52</v>
      </c>
      <c r="K46" s="99">
        <v>5.67</v>
      </c>
      <c r="L46" s="99">
        <v>6.24</v>
      </c>
      <c r="M46" s="59">
        <f t="shared" si="6"/>
        <v>12.495000000000001</v>
      </c>
      <c r="N46" s="59">
        <f t="shared" si="6"/>
        <v>5.8949999999999996</v>
      </c>
      <c r="O46" s="59">
        <f t="shared" si="6"/>
        <v>6.09</v>
      </c>
      <c r="P46" s="60">
        <f t="shared" si="7"/>
        <v>0.11876762203378236</v>
      </c>
      <c r="Q46" s="22">
        <f t="shared" si="8"/>
        <v>1.2735030810166609E-6</v>
      </c>
      <c r="R46" s="61">
        <f t="shared" si="9"/>
        <v>2.7790349889118213E-9</v>
      </c>
      <c r="S46" s="22">
        <f t="shared" si="10"/>
        <v>7.7230354695961267E-18</v>
      </c>
      <c r="T46" s="62">
        <v>298</v>
      </c>
      <c r="U46" s="59">
        <f t="shared" si="11"/>
        <v>285.495</v>
      </c>
      <c r="V46" s="63">
        <f t="shared" si="12"/>
        <v>0.73873965046696854</v>
      </c>
      <c r="W46" s="64">
        <f t="shared" si="13"/>
        <v>5.4794838401430548</v>
      </c>
      <c r="X46" s="65">
        <f t="shared" si="1"/>
        <v>-1.0200487160997634E-8</v>
      </c>
      <c r="Y46" s="66">
        <f t="shared" si="2"/>
        <v>-1.0199740501443856E-8</v>
      </c>
      <c r="Z46" s="66">
        <f t="shared" si="3"/>
        <v>-1.0199740556098155E-8</v>
      </c>
      <c r="AA46" s="67">
        <f t="shared" si="4"/>
        <v>-1.0198993951190677E-8</v>
      </c>
      <c r="AB46" s="68">
        <f t="shared" si="15"/>
        <v>6.9676961739161664E-4</v>
      </c>
      <c r="AC46" s="69"/>
      <c r="AD46" s="70">
        <f t="shared" si="14"/>
        <v>6.967696173916166</v>
      </c>
      <c r="AE46" s="70"/>
      <c r="AF46" s="74"/>
      <c r="AG46" s="71">
        <v>400</v>
      </c>
    </row>
    <row r="47" spans="5:33">
      <c r="E47" s="73">
        <v>0.69921296296296298</v>
      </c>
      <c r="F47" s="71">
        <v>410</v>
      </c>
      <c r="G47" s="99">
        <v>12.48</v>
      </c>
      <c r="H47" s="99">
        <v>6.12</v>
      </c>
      <c r="I47" s="99">
        <v>6.27</v>
      </c>
      <c r="J47" s="99">
        <v>12.54</v>
      </c>
      <c r="K47" s="99">
        <v>5.68</v>
      </c>
      <c r="L47" s="99">
        <v>6.25</v>
      </c>
      <c r="M47" s="59">
        <f t="shared" si="6"/>
        <v>12.51</v>
      </c>
      <c r="N47" s="59">
        <f t="shared" si="6"/>
        <v>5.9</v>
      </c>
      <c r="O47" s="59">
        <f t="shared" si="6"/>
        <v>6.26</v>
      </c>
      <c r="P47" s="60">
        <f t="shared" si="7"/>
        <v>0.12211308133879158</v>
      </c>
      <c r="Q47" s="22">
        <f t="shared" si="8"/>
        <v>1.2589254117941642E-6</v>
      </c>
      <c r="R47" s="61">
        <f t="shared" si="9"/>
        <v>2.8147210614603263E-9</v>
      </c>
      <c r="S47" s="22">
        <f t="shared" si="10"/>
        <v>7.9226546538283465E-18</v>
      </c>
      <c r="T47" s="62">
        <v>298</v>
      </c>
      <c r="U47" s="59">
        <f t="shared" si="11"/>
        <v>285.51</v>
      </c>
      <c r="V47" s="63">
        <f t="shared" si="12"/>
        <v>0.73781475231300553</v>
      </c>
      <c r="W47" s="64">
        <f t="shared" si="13"/>
        <v>5.4678268377726109</v>
      </c>
      <c r="X47" s="65">
        <f t="shared" si="1"/>
        <v>-1.0780255586173423E-8</v>
      </c>
      <c r="Y47" s="66">
        <f t="shared" si="2"/>
        <v>-1.0779421516186755E-8</v>
      </c>
      <c r="Z47" s="66">
        <f t="shared" si="3"/>
        <v>-1.0779421580718874E-8</v>
      </c>
      <c r="AA47" s="67">
        <f t="shared" si="4"/>
        <v>-1.0778587575254334E-8</v>
      </c>
      <c r="AB47" s="68">
        <f t="shared" si="15"/>
        <v>6.966676199862379E-4</v>
      </c>
      <c r="AC47" s="69"/>
      <c r="AD47" s="70">
        <f t="shared" si="14"/>
        <v>6.9666761998623787</v>
      </c>
      <c r="AE47" s="70"/>
      <c r="AF47" s="74"/>
      <c r="AG47" s="71">
        <v>410</v>
      </c>
    </row>
    <row r="48" spans="5:33">
      <c r="E48" s="73">
        <v>0.6993287037037037</v>
      </c>
      <c r="F48" s="71">
        <v>420</v>
      </c>
      <c r="G48" s="99">
        <v>12.5</v>
      </c>
      <c r="H48" s="99">
        <v>6.13</v>
      </c>
      <c r="I48" s="99">
        <v>6.46</v>
      </c>
      <c r="J48" s="99">
        <v>12.56</v>
      </c>
      <c r="K48" s="99">
        <v>5.69</v>
      </c>
      <c r="L48" s="99">
        <v>6.57</v>
      </c>
      <c r="M48" s="59">
        <f t="shared" si="6"/>
        <v>12.530000000000001</v>
      </c>
      <c r="N48" s="59">
        <f t="shared" si="6"/>
        <v>5.91</v>
      </c>
      <c r="O48" s="59">
        <f t="shared" si="6"/>
        <v>6.5150000000000006</v>
      </c>
      <c r="P48" s="60">
        <f t="shared" si="7"/>
        <v>0.12712913812115698</v>
      </c>
      <c r="Q48" s="22">
        <f t="shared" si="8"/>
        <v>1.230268770812379E-6</v>
      </c>
      <c r="R48" s="61">
        <f t="shared" si="9"/>
        <v>2.8850753502149903E-9</v>
      </c>
      <c r="S48" s="22">
        <f t="shared" si="10"/>
        <v>8.3236597764181496E-18</v>
      </c>
      <c r="T48" s="62">
        <v>298</v>
      </c>
      <c r="U48" s="59">
        <f t="shared" si="11"/>
        <v>285.52999999999997</v>
      </c>
      <c r="V48" s="63">
        <f t="shared" si="12"/>
        <v>0.73658170593858674</v>
      </c>
      <c r="W48" s="64">
        <f t="shared" si="13"/>
        <v>5.4523246328231663</v>
      </c>
      <c r="X48" s="65">
        <f t="shared" si="1"/>
        <v>-1.1822829007010281E-8</v>
      </c>
      <c r="Y48" s="66">
        <f t="shared" si="2"/>
        <v>-1.1821825652520419E-8</v>
      </c>
      <c r="Z48" s="66">
        <f t="shared" si="3"/>
        <v>-1.1821825737670955E-8</v>
      </c>
      <c r="AA48" s="67">
        <f t="shared" si="4"/>
        <v>-1.1820822468317176E-8</v>
      </c>
      <c r="AB48" s="68">
        <f t="shared" si="15"/>
        <v>6.9655982577064579E-4</v>
      </c>
      <c r="AC48" s="69"/>
      <c r="AD48" s="70">
        <f t="shared" si="14"/>
        <v>6.9655982577064579</v>
      </c>
      <c r="AE48" s="70"/>
      <c r="AF48" s="74"/>
      <c r="AG48" s="71">
        <v>420</v>
      </c>
    </row>
    <row r="49" spans="5:33">
      <c r="E49" s="73">
        <v>0.69944444444444442</v>
      </c>
      <c r="F49" s="71">
        <v>430</v>
      </c>
      <c r="G49" s="99">
        <v>12.51</v>
      </c>
      <c r="H49" s="99">
        <v>6.14</v>
      </c>
      <c r="I49" s="99">
        <v>6.33</v>
      </c>
      <c r="J49" s="99">
        <v>12.57</v>
      </c>
      <c r="K49" s="99">
        <v>5.7</v>
      </c>
      <c r="L49" s="99">
        <v>6.66</v>
      </c>
      <c r="M49" s="59">
        <f t="shared" si="6"/>
        <v>12.54</v>
      </c>
      <c r="N49" s="59">
        <f t="shared" si="6"/>
        <v>5.92</v>
      </c>
      <c r="O49" s="59">
        <f t="shared" si="6"/>
        <v>6.4950000000000001</v>
      </c>
      <c r="P49" s="60">
        <f t="shared" si="7"/>
        <v>0.12675971921159701</v>
      </c>
      <c r="Q49" s="22">
        <f t="shared" si="8"/>
        <v>1.2022644346174125E-6</v>
      </c>
      <c r="R49" s="61">
        <f t="shared" si="9"/>
        <v>2.9547317502326639E-9</v>
      </c>
      <c r="S49" s="22">
        <f t="shared" si="10"/>
        <v>8.7304397158329809E-18</v>
      </c>
      <c r="T49" s="62">
        <v>298</v>
      </c>
      <c r="U49" s="59">
        <f t="shared" si="11"/>
        <v>285.54000000000002</v>
      </c>
      <c r="V49" s="63">
        <f t="shared" si="12"/>
        <v>0.73596524752582304</v>
      </c>
      <c r="W49" s="64">
        <f t="shared" si="13"/>
        <v>5.4445908319536365</v>
      </c>
      <c r="X49" s="65">
        <f t="shared" si="1"/>
        <v>-1.2380041957765897E-8</v>
      </c>
      <c r="Y49" s="66">
        <f t="shared" si="2"/>
        <v>-1.2378941611109247E-8</v>
      </c>
      <c r="Z49" s="66">
        <f t="shared" si="3"/>
        <v>-1.2378941708908814E-8</v>
      </c>
      <c r="AA49" s="67">
        <f t="shared" si="4"/>
        <v>-1.2377841460034348E-8</v>
      </c>
      <c r="AB49" s="68">
        <f t="shared" si="15"/>
        <v>6.9644160751355293E-4</v>
      </c>
      <c r="AC49" s="69"/>
      <c r="AD49" s="70">
        <f t="shared" si="14"/>
        <v>6.9644160751355288</v>
      </c>
      <c r="AE49" s="70"/>
      <c r="AF49" s="74"/>
      <c r="AG49" s="71">
        <v>430</v>
      </c>
    </row>
    <row r="50" spans="5:33">
      <c r="E50" s="73">
        <v>0.69956018518518515</v>
      </c>
      <c r="F50" s="71">
        <v>440</v>
      </c>
      <c r="G50" s="99">
        <v>12.53</v>
      </c>
      <c r="H50" s="99">
        <v>6.14</v>
      </c>
      <c r="I50" s="99">
        <v>6.62</v>
      </c>
      <c r="J50" s="99">
        <v>12.59</v>
      </c>
      <c r="K50" s="99">
        <v>5.7</v>
      </c>
      <c r="L50" s="99">
        <v>6.72</v>
      </c>
      <c r="M50" s="59">
        <f t="shared" si="6"/>
        <v>12.559999999999999</v>
      </c>
      <c r="N50" s="59">
        <f t="shared" si="6"/>
        <v>5.92</v>
      </c>
      <c r="O50" s="59">
        <f t="shared" si="6"/>
        <v>6.67</v>
      </c>
      <c r="P50" s="60">
        <f t="shared" si="7"/>
        <v>0.13021794674971696</v>
      </c>
      <c r="Q50" s="22">
        <f t="shared" si="8"/>
        <v>1.2022644346174125E-6</v>
      </c>
      <c r="R50" s="61">
        <f t="shared" si="9"/>
        <v>2.9596465975083024E-9</v>
      </c>
      <c r="S50" s="22">
        <f t="shared" si="10"/>
        <v>8.7595079821424719E-18</v>
      </c>
      <c r="T50" s="62">
        <v>298</v>
      </c>
      <c r="U50" s="59">
        <f t="shared" si="11"/>
        <v>285.56</v>
      </c>
      <c r="V50" s="63">
        <f t="shared" si="12"/>
        <v>0.7347324602265094</v>
      </c>
      <c r="W50" s="64">
        <f t="shared" si="13"/>
        <v>5.429157743694967</v>
      </c>
      <c r="X50" s="65">
        <f t="shared" si="1"/>
        <v>-1.2794133340961109E-8</v>
      </c>
      <c r="Y50" s="66">
        <f t="shared" si="2"/>
        <v>-1.2792957944872625E-8</v>
      </c>
      <c r="Z50" s="66">
        <f t="shared" si="3"/>
        <v>-1.2792958052856178E-8</v>
      </c>
      <c r="AA50" s="67">
        <f t="shared" si="4"/>
        <v>-1.2791782764731409E-8</v>
      </c>
      <c r="AB50" s="68">
        <f t="shared" si="15"/>
        <v>6.9631781809678986E-4</v>
      </c>
      <c r="AC50" s="69"/>
      <c r="AD50" s="70">
        <f t="shared" si="14"/>
        <v>6.9631781809678985</v>
      </c>
      <c r="AE50" s="70"/>
      <c r="AF50" s="74"/>
      <c r="AG50" s="71">
        <v>440</v>
      </c>
    </row>
    <row r="51" spans="5:33">
      <c r="E51" s="73">
        <v>0.69967592592592587</v>
      </c>
      <c r="F51" s="71">
        <v>450</v>
      </c>
      <c r="G51" s="99">
        <v>12.54</v>
      </c>
      <c r="H51" s="99">
        <v>6.14</v>
      </c>
      <c r="I51" s="99">
        <v>6.54</v>
      </c>
      <c r="J51" s="99">
        <v>12.61</v>
      </c>
      <c r="K51" s="99">
        <v>5.71</v>
      </c>
      <c r="L51" s="99">
        <v>6.76</v>
      </c>
      <c r="M51" s="59">
        <f t="shared" si="6"/>
        <v>12.574999999999999</v>
      </c>
      <c r="N51" s="59">
        <f t="shared" si="6"/>
        <v>5.9249999999999998</v>
      </c>
      <c r="O51" s="59">
        <f t="shared" si="6"/>
        <v>6.65</v>
      </c>
      <c r="P51" s="60">
        <f t="shared" si="7"/>
        <v>0.12985953923570262</v>
      </c>
      <c r="Q51" s="22">
        <f t="shared" si="8"/>
        <v>1.188502227437018E-6</v>
      </c>
      <c r="R51" s="61">
        <f t="shared" si="9"/>
        <v>2.9976519351949503E-9</v>
      </c>
      <c r="S51" s="22">
        <f t="shared" si="10"/>
        <v>8.9859171245780299E-18</v>
      </c>
      <c r="T51" s="62">
        <v>298</v>
      </c>
      <c r="U51" s="59">
        <f t="shared" si="11"/>
        <v>285.57499999999999</v>
      </c>
      <c r="V51" s="63">
        <f t="shared" si="12"/>
        <v>0.73380798306959993</v>
      </c>
      <c r="W51" s="64">
        <f t="shared" si="13"/>
        <v>5.4176130563201781</v>
      </c>
      <c r="X51" s="65">
        <f t="shared" si="1"/>
        <v>-1.31141837081631E-8</v>
      </c>
      <c r="Y51" s="66">
        <f t="shared" si="2"/>
        <v>-1.3112948543611245E-8</v>
      </c>
      <c r="Z51" s="66">
        <f t="shared" si="3"/>
        <v>-1.3112948659945704E-8</v>
      </c>
      <c r="AA51" s="67">
        <f t="shared" si="4"/>
        <v>-1.3111713611706392E-8</v>
      </c>
      <c r="AB51" s="68">
        <f t="shared" si="15"/>
        <v>6.9618988851662133E-4</v>
      </c>
      <c r="AC51" s="69"/>
      <c r="AD51" s="70">
        <f t="shared" si="14"/>
        <v>6.9618988851662129</v>
      </c>
      <c r="AE51" s="70"/>
      <c r="AF51" s="74"/>
      <c r="AG51" s="71">
        <v>450</v>
      </c>
    </row>
    <row r="52" spans="5:33">
      <c r="E52" s="73">
        <v>0.6997916666666667</v>
      </c>
      <c r="F52" s="71">
        <v>460</v>
      </c>
      <c r="G52" s="99">
        <v>12.56</v>
      </c>
      <c r="H52" s="99">
        <v>6.15</v>
      </c>
      <c r="I52" s="99">
        <v>6.52</v>
      </c>
      <c r="J52" s="99">
        <v>12.62</v>
      </c>
      <c r="K52" s="99">
        <v>5.71</v>
      </c>
      <c r="L52" s="99">
        <v>6.84</v>
      </c>
      <c r="M52" s="59">
        <f t="shared" si="6"/>
        <v>12.59</v>
      </c>
      <c r="N52" s="59">
        <f t="shared" si="6"/>
        <v>5.93</v>
      </c>
      <c r="O52" s="59">
        <f t="shared" si="6"/>
        <v>6.68</v>
      </c>
      <c r="P52" s="60">
        <f t="shared" si="7"/>
        <v>0.13047758333239159</v>
      </c>
      <c r="Q52" s="22">
        <f t="shared" si="8"/>
        <v>1.1748975549395291E-6</v>
      </c>
      <c r="R52" s="61">
        <f t="shared" si="9"/>
        <v>3.0361453060453857E-9</v>
      </c>
      <c r="S52" s="22">
        <f t="shared" si="10"/>
        <v>9.2181783194214293E-18</v>
      </c>
      <c r="T52" s="62">
        <v>298</v>
      </c>
      <c r="U52" s="59">
        <f t="shared" si="11"/>
        <v>285.58999999999997</v>
      </c>
      <c r="V52" s="63">
        <f t="shared" si="12"/>
        <v>0.73288360302503497</v>
      </c>
      <c r="W52" s="64">
        <f t="shared" si="13"/>
        <v>5.4060941266908209</v>
      </c>
      <c r="X52" s="65">
        <f t="shared" si="1"/>
        <v>-1.3543427198215186E-8</v>
      </c>
      <c r="Y52" s="66">
        <f t="shared" si="2"/>
        <v>-1.354210960528288E-8</v>
      </c>
      <c r="Z52" s="66">
        <f t="shared" si="3"/>
        <v>-1.3542109733466917E-8</v>
      </c>
      <c r="AA52" s="67">
        <f t="shared" si="4"/>
        <v>-1.3540792268693702E-8</v>
      </c>
      <c r="AB52" s="68">
        <f t="shared" si="15"/>
        <v>6.9605875903040965E-4</v>
      </c>
      <c r="AC52" s="69"/>
      <c r="AD52" s="70">
        <f t="shared" si="14"/>
        <v>6.9605875903040966</v>
      </c>
      <c r="AE52" s="70"/>
      <c r="AF52" s="74"/>
      <c r="AG52" s="71">
        <v>460</v>
      </c>
    </row>
    <row r="53" spans="5:33">
      <c r="E53" s="73">
        <v>0.69990740740740742</v>
      </c>
      <c r="F53" s="71">
        <v>470</v>
      </c>
      <c r="G53" s="99">
        <v>12.58</v>
      </c>
      <c r="H53" s="99">
        <v>6.15</v>
      </c>
      <c r="I53" s="99">
        <v>6.9</v>
      </c>
      <c r="J53" s="99">
        <v>12.63</v>
      </c>
      <c r="K53" s="99">
        <v>5.72</v>
      </c>
      <c r="L53" s="99">
        <v>7.09</v>
      </c>
      <c r="M53" s="59">
        <f t="shared" si="6"/>
        <v>12.605</v>
      </c>
      <c r="N53" s="59">
        <f t="shared" si="6"/>
        <v>5.9350000000000005</v>
      </c>
      <c r="O53" s="59">
        <f t="shared" si="6"/>
        <v>6.9950000000000001</v>
      </c>
      <c r="P53" s="60">
        <f t="shared" si="7"/>
        <v>0.13666409083542855</v>
      </c>
      <c r="Q53" s="22">
        <f t="shared" si="8"/>
        <v>1.1614486138403406E-6</v>
      </c>
      <c r="R53" s="61">
        <f t="shared" si="9"/>
        <v>3.075132976978511E-9</v>
      </c>
      <c r="S53" s="22">
        <f t="shared" si="10"/>
        <v>9.4564428261007201E-18</v>
      </c>
      <c r="T53" s="62">
        <v>298</v>
      </c>
      <c r="U53" s="59">
        <f t="shared" si="11"/>
        <v>285.60500000000002</v>
      </c>
      <c r="V53" s="63">
        <f t="shared" si="12"/>
        <v>0.73195932007751319</v>
      </c>
      <c r="W53" s="64">
        <f t="shared" si="13"/>
        <v>5.3946008947047019</v>
      </c>
      <c r="X53" s="65">
        <f t="shared" si="1"/>
        <v>-1.45804043088087E-8</v>
      </c>
      <c r="Y53" s="66">
        <f t="shared" si="2"/>
        <v>-1.4578876926565425E-8</v>
      </c>
      <c r="Z53" s="66">
        <f t="shared" si="3"/>
        <v>-1.4578877086567606E-8</v>
      </c>
      <c r="AA53" s="67">
        <f t="shared" si="4"/>
        <v>-1.457734986429299E-8</v>
      </c>
      <c r="AB53" s="68">
        <f t="shared" si="15"/>
        <v>6.9592333793350235E-4</v>
      </c>
      <c r="AC53" s="69"/>
      <c r="AD53" s="70">
        <f t="shared" si="14"/>
        <v>6.9592333793350232</v>
      </c>
      <c r="AE53" s="70"/>
      <c r="AF53" s="74"/>
      <c r="AG53" s="71">
        <v>470</v>
      </c>
    </row>
    <row r="54" spans="5:33">
      <c r="E54" s="73">
        <v>0.70002314814814814</v>
      </c>
      <c r="F54" s="71">
        <v>480</v>
      </c>
      <c r="G54" s="99">
        <v>12.58</v>
      </c>
      <c r="H54" s="99">
        <v>6.16</v>
      </c>
      <c r="I54" s="99">
        <v>6.88</v>
      </c>
      <c r="J54" s="99">
        <v>12.64</v>
      </c>
      <c r="K54" s="99">
        <v>5.72</v>
      </c>
      <c r="L54" s="99">
        <v>7.03</v>
      </c>
      <c r="M54" s="59">
        <f t="shared" si="6"/>
        <v>12.61</v>
      </c>
      <c r="N54" s="59">
        <f t="shared" si="6"/>
        <v>5.9399999999999995</v>
      </c>
      <c r="O54" s="59">
        <f t="shared" si="6"/>
        <v>6.9550000000000001</v>
      </c>
      <c r="P54" s="60">
        <f t="shared" si="7"/>
        <v>0.1358937833899721</v>
      </c>
      <c r="Q54" s="22">
        <f t="shared" si="8"/>
        <v>1.1481536214968825E-6</v>
      </c>
      <c r="R54" s="61">
        <f t="shared" si="9"/>
        <v>3.1120341202115091E-9</v>
      </c>
      <c r="S54" s="22">
        <f t="shared" si="10"/>
        <v>9.6847563653606211E-18</v>
      </c>
      <c r="T54" s="62">
        <v>298</v>
      </c>
      <c r="U54" s="59">
        <f t="shared" si="11"/>
        <v>285.61</v>
      </c>
      <c r="V54" s="63">
        <f t="shared" si="12"/>
        <v>0.73165124733614928</v>
      </c>
      <c r="W54" s="64">
        <f t="shared" si="13"/>
        <v>5.390775517596424</v>
      </c>
      <c r="X54" s="65">
        <f t="shared" si="1"/>
        <v>-1.4855686367960418E-8</v>
      </c>
      <c r="Y54" s="66">
        <f t="shared" si="2"/>
        <v>-1.4854100434225356E-8</v>
      </c>
      <c r="Z54" s="66">
        <f t="shared" si="3"/>
        <v>-1.4854100603533308E-8</v>
      </c>
      <c r="AA54" s="67">
        <f t="shared" si="4"/>
        <v>-1.4852514839070046E-8</v>
      </c>
      <c r="AB54" s="68">
        <f t="shared" si="15"/>
        <v>6.9577754916317009E-4</v>
      </c>
      <c r="AC54" s="75"/>
      <c r="AD54" s="70">
        <f t="shared" si="14"/>
        <v>6.9577754916317005</v>
      </c>
      <c r="AE54" s="70"/>
      <c r="AF54" s="74"/>
      <c r="AG54" s="71">
        <v>480</v>
      </c>
    </row>
    <row r="55" spans="5:33">
      <c r="E55" s="73">
        <v>0.70013888888888887</v>
      </c>
      <c r="F55" s="71">
        <v>490</v>
      </c>
      <c r="G55" s="99">
        <v>12.59</v>
      </c>
      <c r="H55" s="99">
        <v>6.16</v>
      </c>
      <c r="I55" s="99">
        <v>6.79</v>
      </c>
      <c r="J55" s="99">
        <v>12.66</v>
      </c>
      <c r="K55" s="99">
        <v>5.73</v>
      </c>
      <c r="L55" s="99">
        <v>7.1</v>
      </c>
      <c r="M55" s="59">
        <f t="shared" si="6"/>
        <v>12.625</v>
      </c>
      <c r="N55" s="59">
        <f t="shared" si="6"/>
        <v>5.9450000000000003</v>
      </c>
      <c r="O55" s="59">
        <f t="shared" si="6"/>
        <v>6.9450000000000003</v>
      </c>
      <c r="P55" s="60">
        <f t="shared" si="7"/>
        <v>0.13573192139926843</v>
      </c>
      <c r="Q55" s="22">
        <f t="shared" si="8"/>
        <v>1.135010815672313E-6</v>
      </c>
      <c r="R55" s="61">
        <f t="shared" si="9"/>
        <v>3.1519962926312149E-9</v>
      </c>
      <c r="S55" s="22">
        <f t="shared" si="10"/>
        <v>9.9350806287609229E-18</v>
      </c>
      <c r="T55" s="62">
        <v>298</v>
      </c>
      <c r="U55" s="59">
        <f t="shared" si="11"/>
        <v>285.625</v>
      </c>
      <c r="V55" s="63">
        <f t="shared" si="12"/>
        <v>0.7307270938275604</v>
      </c>
      <c r="W55" s="64">
        <f t="shared" si="13"/>
        <v>5.3793164558951156</v>
      </c>
      <c r="X55" s="65">
        <f t="shared" si="1"/>
        <v>-1.5250681514160523E-8</v>
      </c>
      <c r="Y55" s="66">
        <f t="shared" si="2"/>
        <v>-1.5249009766117252E-8</v>
      </c>
      <c r="Z55" s="66">
        <f t="shared" si="3"/>
        <v>-1.5249009949370799E-8</v>
      </c>
      <c r="AA55" s="67">
        <f t="shared" si="4"/>
        <v>-1.52473383845409E-8</v>
      </c>
      <c r="AB55" s="68">
        <f t="shared" si="15"/>
        <v>6.9562900815769914E-4</v>
      </c>
      <c r="AC55" s="69"/>
      <c r="AD55" s="70">
        <f t="shared" si="14"/>
        <v>6.9562900815769915</v>
      </c>
      <c r="AE55" s="70"/>
      <c r="AF55" s="74"/>
      <c r="AG55" s="71">
        <v>490</v>
      </c>
    </row>
    <row r="56" spans="5:33">
      <c r="E56" s="73">
        <v>0.70025462962962959</v>
      </c>
      <c r="F56" s="71">
        <v>500</v>
      </c>
      <c r="G56" s="99">
        <v>12.61</v>
      </c>
      <c r="H56" s="99">
        <v>6.17</v>
      </c>
      <c r="I56" s="99">
        <v>7.08</v>
      </c>
      <c r="J56" s="99">
        <v>12.66</v>
      </c>
      <c r="K56" s="99">
        <v>5.74</v>
      </c>
      <c r="L56" s="99">
        <v>7.26</v>
      </c>
      <c r="M56" s="59">
        <f t="shared" si="6"/>
        <v>12.635</v>
      </c>
      <c r="N56" s="59">
        <f t="shared" si="6"/>
        <v>5.9550000000000001</v>
      </c>
      <c r="O56" s="59">
        <f t="shared" si="6"/>
        <v>7.17</v>
      </c>
      <c r="P56" s="60">
        <f t="shared" si="7"/>
        <v>0.14015236955912239</v>
      </c>
      <c r="Q56" s="22">
        <f t="shared" si="8"/>
        <v>1.1091748152623991E-6</v>
      </c>
      <c r="R56" s="61">
        <f t="shared" si="9"/>
        <v>3.2280971523877548E-9</v>
      </c>
      <c r="S56" s="22">
        <f t="shared" si="10"/>
        <v>1.0420611225253932E-17</v>
      </c>
      <c r="T56" s="62">
        <v>298</v>
      </c>
      <c r="U56" s="59">
        <f t="shared" si="11"/>
        <v>285.63499999999999</v>
      </c>
      <c r="V56" s="63">
        <f t="shared" si="12"/>
        <v>0.73011104541241745</v>
      </c>
      <c r="W56" s="64">
        <f t="shared" si="13"/>
        <v>5.3716912839843971</v>
      </c>
      <c r="X56" s="65">
        <f t="shared" si="1"/>
        <v>-1.6536756532096412E-8</v>
      </c>
      <c r="Y56" s="66">
        <f t="shared" si="2"/>
        <v>-1.6534790510890084E-8</v>
      </c>
      <c r="Z56" s="66">
        <f t="shared" si="3"/>
        <v>-1.6534790744626331E-8</v>
      </c>
      <c r="AA56" s="67">
        <f t="shared" si="4"/>
        <v>-1.6532824957100667E-8</v>
      </c>
      <c r="AB56" s="68">
        <f t="shared" si="15"/>
        <v>6.9547651805881633E-4</v>
      </c>
      <c r="AC56" s="69"/>
      <c r="AD56" s="70">
        <f t="shared" si="14"/>
        <v>6.9547651805881632</v>
      </c>
      <c r="AE56" s="70"/>
      <c r="AF56" s="74"/>
      <c r="AG56" s="71">
        <v>500</v>
      </c>
    </row>
    <row r="57" spans="5:33">
      <c r="E57" s="73">
        <v>0.70037037037037031</v>
      </c>
      <c r="F57" s="71">
        <v>510</v>
      </c>
      <c r="G57" s="99">
        <v>12.61</v>
      </c>
      <c r="H57" s="99">
        <v>6.18</v>
      </c>
      <c r="I57" s="99">
        <v>6.99</v>
      </c>
      <c r="J57" s="99">
        <v>12.67</v>
      </c>
      <c r="K57" s="99">
        <v>5.74</v>
      </c>
      <c r="L57" s="99">
        <v>7.17</v>
      </c>
      <c r="M57" s="59">
        <f t="shared" si="6"/>
        <v>12.64</v>
      </c>
      <c r="N57" s="59">
        <f t="shared" si="6"/>
        <v>5.96</v>
      </c>
      <c r="O57" s="59">
        <f t="shared" si="6"/>
        <v>7.08</v>
      </c>
      <c r="P57" s="60">
        <f t="shared" si="7"/>
        <v>0.13840453557011581</v>
      </c>
      <c r="Q57" s="22">
        <f t="shared" si="8"/>
        <v>1.0964781961431832E-6</v>
      </c>
      <c r="R57" s="61">
        <f t="shared" si="9"/>
        <v>3.2668338432177406E-9</v>
      </c>
      <c r="S57" s="22">
        <f t="shared" si="10"/>
        <v>1.0672203359192793E-17</v>
      </c>
      <c r="T57" s="62">
        <v>298</v>
      </c>
      <c r="U57" s="59">
        <f t="shared" si="11"/>
        <v>285.64</v>
      </c>
      <c r="V57" s="63">
        <f t="shared" si="12"/>
        <v>0.72980303738032459</v>
      </c>
      <c r="W57" s="64">
        <f t="shared" si="13"/>
        <v>5.3678829521667275</v>
      </c>
      <c r="X57" s="65">
        <f t="shared" si="1"/>
        <v>-1.6732693345170548E-8</v>
      </c>
      <c r="Y57" s="66">
        <f t="shared" si="2"/>
        <v>-1.6730679980229761E-8</v>
      </c>
      <c r="Z57" s="66">
        <f t="shared" si="3"/>
        <v>-1.6730680222488334E-8</v>
      </c>
      <c r="AA57" s="67">
        <f t="shared" si="4"/>
        <v>-1.6728667099747824E-8</v>
      </c>
      <c r="AB57" s="68">
        <f t="shared" si="15"/>
        <v>6.9531117015214931E-4</v>
      </c>
      <c r="AC57" s="69"/>
      <c r="AD57" s="70">
        <f t="shared" si="14"/>
        <v>6.9531117015214932</v>
      </c>
      <c r="AE57" s="70"/>
      <c r="AF57" s="74"/>
      <c r="AG57" s="71">
        <v>510</v>
      </c>
    </row>
    <row r="58" spans="5:33">
      <c r="E58" s="73">
        <v>0.70048611111111114</v>
      </c>
      <c r="F58" s="71">
        <v>520</v>
      </c>
      <c r="G58" s="99">
        <v>12.62</v>
      </c>
      <c r="H58" s="99">
        <v>6.18</v>
      </c>
      <c r="I58" s="99">
        <v>7.16</v>
      </c>
      <c r="J58" s="99">
        <v>12.69</v>
      </c>
      <c r="K58" s="99">
        <v>5.75</v>
      </c>
      <c r="L58" s="99">
        <v>7.2</v>
      </c>
      <c r="M58" s="59">
        <f t="shared" si="6"/>
        <v>12.654999999999999</v>
      </c>
      <c r="N58" s="59">
        <f t="shared" si="6"/>
        <v>5.9649999999999999</v>
      </c>
      <c r="O58" s="59">
        <f t="shared" si="6"/>
        <v>7.18</v>
      </c>
      <c r="P58" s="60">
        <f t="shared" si="7"/>
        <v>0.14039409873374004</v>
      </c>
      <c r="Q58" s="22">
        <f t="shared" si="8"/>
        <v>1.0839269140212018E-6</v>
      </c>
      <c r="R58" s="61">
        <f t="shared" si="9"/>
        <v>3.3087838258549187E-9</v>
      </c>
      <c r="S58" s="22">
        <f t="shared" si="10"/>
        <v>1.0948050406239113E-17</v>
      </c>
      <c r="T58" s="62">
        <v>298</v>
      </c>
      <c r="U58" s="59">
        <f t="shared" si="11"/>
        <v>285.65499999999997</v>
      </c>
      <c r="V58" s="63">
        <f t="shared" si="12"/>
        <v>0.72887907797915352</v>
      </c>
      <c r="W58" s="64">
        <f t="shared" si="13"/>
        <v>5.3564749467951689</v>
      </c>
      <c r="X58" s="65">
        <f t="shared" si="1"/>
        <v>-1.7444821308063111E-8</v>
      </c>
      <c r="Y58" s="66">
        <f t="shared" si="2"/>
        <v>-1.7442632395763695E-8</v>
      </c>
      <c r="Z58" s="66">
        <f t="shared" si="3"/>
        <v>-1.7442632670420395E-8</v>
      </c>
      <c r="AA58" s="67">
        <f t="shared" si="4"/>
        <v>-1.7440444032708752E-8</v>
      </c>
      <c r="AB58" s="68">
        <f t="shared" si="15"/>
        <v>6.9514386335073201E-4</v>
      </c>
      <c r="AC58" s="69"/>
      <c r="AD58" s="70">
        <f t="shared" si="14"/>
        <v>6.9514386335073199</v>
      </c>
      <c r="AE58" s="70"/>
      <c r="AF58" s="74"/>
      <c r="AG58" s="71">
        <v>520</v>
      </c>
    </row>
    <row r="59" spans="5:33">
      <c r="E59" s="73">
        <v>0.70060185185185186</v>
      </c>
      <c r="F59" s="71">
        <v>530</v>
      </c>
      <c r="G59" s="99">
        <v>12.63</v>
      </c>
      <c r="H59" s="99">
        <v>6.18</v>
      </c>
      <c r="I59" s="99">
        <v>7.17</v>
      </c>
      <c r="J59" s="99">
        <v>12.7</v>
      </c>
      <c r="K59" s="99">
        <v>5.75</v>
      </c>
      <c r="L59" s="99">
        <v>7.29</v>
      </c>
      <c r="M59" s="59">
        <f t="shared" si="6"/>
        <v>12.664999999999999</v>
      </c>
      <c r="N59" s="59">
        <f t="shared" si="6"/>
        <v>5.9649999999999999</v>
      </c>
      <c r="O59" s="59">
        <f t="shared" si="6"/>
        <v>7.23</v>
      </c>
      <c r="P59" s="60">
        <f t="shared" si="7"/>
        <v>0.1413950754230042</v>
      </c>
      <c r="Q59" s="22">
        <f t="shared" si="8"/>
        <v>1.0839269140212018E-6</v>
      </c>
      <c r="R59" s="61">
        <f t="shared" si="9"/>
        <v>3.3115345679892653E-9</v>
      </c>
      <c r="S59" s="22">
        <f t="shared" si="10"/>
        <v>1.096626119498785E-17</v>
      </c>
      <c r="T59" s="62">
        <v>298</v>
      </c>
      <c r="U59" s="59">
        <f t="shared" si="11"/>
        <v>285.66500000000002</v>
      </c>
      <c r="V59" s="63">
        <f t="shared" si="12"/>
        <v>0.72826315895196514</v>
      </c>
      <c r="W59" s="64">
        <f t="shared" si="13"/>
        <v>5.3488837462601309</v>
      </c>
      <c r="X59" s="65">
        <f t="shared" si="1"/>
        <v>-1.7618976852041694E-8</v>
      </c>
      <c r="Y59" s="66">
        <f t="shared" si="2"/>
        <v>-1.7616743456378701E-8</v>
      </c>
      <c r="Z59" s="66">
        <f t="shared" si="3"/>
        <v>-1.7616743739485729E-8</v>
      </c>
      <c r="AA59" s="67">
        <f t="shared" si="4"/>
        <v>-1.7614510626857991E-8</v>
      </c>
      <c r="AB59" s="68">
        <f t="shared" si="15"/>
        <v>6.9496943702494339E-4</v>
      </c>
      <c r="AC59" s="69"/>
      <c r="AD59" s="70">
        <f t="shared" si="14"/>
        <v>6.9496943702494338</v>
      </c>
      <c r="AE59" s="70"/>
      <c r="AF59" s="74"/>
      <c r="AG59" s="71">
        <v>530</v>
      </c>
    </row>
    <row r="60" spans="5:33">
      <c r="E60" s="73">
        <v>0.70071759259259259</v>
      </c>
      <c r="F60" s="71">
        <v>540</v>
      </c>
      <c r="G60" s="99">
        <v>12.64</v>
      </c>
      <c r="H60" s="99">
        <v>6.19</v>
      </c>
      <c r="I60" s="99">
        <v>7.15</v>
      </c>
      <c r="J60" s="99">
        <v>12.71</v>
      </c>
      <c r="K60" s="99">
        <v>5.75</v>
      </c>
      <c r="L60" s="99">
        <v>7.28</v>
      </c>
      <c r="M60" s="59">
        <f t="shared" si="6"/>
        <v>12.675000000000001</v>
      </c>
      <c r="N60" s="59">
        <f t="shared" si="6"/>
        <v>5.9700000000000006</v>
      </c>
      <c r="O60" s="59">
        <f t="shared" si="6"/>
        <v>7.2149999999999999</v>
      </c>
      <c r="P60" s="60">
        <f t="shared" si="7"/>
        <v>0.14112498587380945</v>
      </c>
      <c r="Q60" s="22">
        <f t="shared" si="8"/>
        <v>1.0715193052376028E-6</v>
      </c>
      <c r="R60" s="61">
        <f t="shared" si="9"/>
        <v>3.3526652385732909E-9</v>
      </c>
      <c r="S60" s="22">
        <f t="shared" si="10"/>
        <v>1.1240364201937702E-17</v>
      </c>
      <c r="T60" s="62">
        <v>298</v>
      </c>
      <c r="U60" s="59">
        <f t="shared" si="11"/>
        <v>285.67500000000001</v>
      </c>
      <c r="V60" s="63">
        <f t="shared" si="12"/>
        <v>0.72764728304504278</v>
      </c>
      <c r="W60" s="64">
        <f t="shared" si="13"/>
        <v>5.3413038343082846</v>
      </c>
      <c r="X60" s="65">
        <f t="shared" si="1"/>
        <v>-1.8045872426564989E-8</v>
      </c>
      <c r="Y60" s="66">
        <f t="shared" si="2"/>
        <v>-1.8043528898454615E-8</v>
      </c>
      <c r="Z60" s="66">
        <f t="shared" si="3"/>
        <v>-1.8043529202797007E-8</v>
      </c>
      <c r="AA60" s="67">
        <f t="shared" si="4"/>
        <v>-1.804118597894998E-8</v>
      </c>
      <c r="AB60" s="68">
        <f t="shared" si="15"/>
        <v>6.9479326958849234E-4</v>
      </c>
      <c r="AC60" s="69"/>
      <c r="AD60" s="70">
        <f t="shared" si="14"/>
        <v>6.9479326958849237</v>
      </c>
      <c r="AE60" s="70"/>
      <c r="AF60" s="74"/>
      <c r="AG60" s="71">
        <v>540</v>
      </c>
    </row>
    <row r="61" spans="5:33">
      <c r="E61" s="73">
        <v>0.70083333333333331</v>
      </c>
      <c r="F61" s="71">
        <v>550</v>
      </c>
      <c r="G61" s="99">
        <v>12.66</v>
      </c>
      <c r="H61" s="99">
        <v>6.19</v>
      </c>
      <c r="I61" s="99">
        <v>7.2</v>
      </c>
      <c r="J61" s="99">
        <v>12.72</v>
      </c>
      <c r="K61" s="99">
        <v>5.76</v>
      </c>
      <c r="L61" s="99">
        <v>7.46</v>
      </c>
      <c r="M61" s="59">
        <f t="shared" si="6"/>
        <v>12.690000000000001</v>
      </c>
      <c r="N61" s="59">
        <f t="shared" si="6"/>
        <v>5.9749999999999996</v>
      </c>
      <c r="O61" s="59">
        <f t="shared" si="6"/>
        <v>7.33</v>
      </c>
      <c r="P61" s="60">
        <f t="shared" si="7"/>
        <v>0.1434098418722467</v>
      </c>
      <c r="Q61" s="22">
        <f t="shared" si="8"/>
        <v>1.0592537251772892E-6</v>
      </c>
      <c r="R61" s="61">
        <f t="shared" si="9"/>
        <v>3.3957173971146182E-9</v>
      </c>
      <c r="S61" s="22">
        <f t="shared" si="10"/>
        <v>1.1530896641066878E-17</v>
      </c>
      <c r="T61" s="62">
        <v>298</v>
      </c>
      <c r="U61" s="59">
        <f t="shared" si="11"/>
        <v>285.69</v>
      </c>
      <c r="V61" s="63">
        <f t="shared" si="12"/>
        <v>0.72672355002524314</v>
      </c>
      <c r="W61" s="64">
        <f t="shared" si="13"/>
        <v>5.3299550940761602</v>
      </c>
      <c r="X61" s="65">
        <f t="shared" si="1"/>
        <v>-1.8847187804116154E-8</v>
      </c>
      <c r="Y61" s="66">
        <f t="shared" si="2"/>
        <v>-1.8844630865411708E-8</v>
      </c>
      <c r="Z61" s="66">
        <f t="shared" si="3"/>
        <v>-1.8844631212303547E-8</v>
      </c>
      <c r="AA61" s="67">
        <f t="shared" si="4"/>
        <v>-1.8842074620396813E-8</v>
      </c>
      <c r="AB61" s="68">
        <f t="shared" si="15"/>
        <v>6.9461283429747903E-4</v>
      </c>
      <c r="AC61" s="69"/>
      <c r="AD61" s="70">
        <f t="shared" si="14"/>
        <v>6.9461283429747906</v>
      </c>
      <c r="AE61" s="70"/>
      <c r="AF61" s="74"/>
      <c r="AG61" s="71">
        <v>550</v>
      </c>
    </row>
    <row r="62" spans="5:33">
      <c r="E62" s="73">
        <v>0.70094907407407403</v>
      </c>
      <c r="F62" s="71">
        <v>560</v>
      </c>
      <c r="G62" s="99">
        <v>12.67</v>
      </c>
      <c r="H62" s="99">
        <v>6.2</v>
      </c>
      <c r="I62" s="99">
        <v>7.22</v>
      </c>
      <c r="J62" s="99">
        <v>12.73</v>
      </c>
      <c r="K62" s="99">
        <v>5.76</v>
      </c>
      <c r="L62" s="99">
        <v>7.53</v>
      </c>
      <c r="M62" s="59">
        <f t="shared" si="6"/>
        <v>12.7</v>
      </c>
      <c r="N62" s="59">
        <f t="shared" si="6"/>
        <v>5.98</v>
      </c>
      <c r="O62" s="59">
        <f t="shared" si="6"/>
        <v>7.375</v>
      </c>
      <c r="P62" s="60">
        <f t="shared" si="7"/>
        <v>0.14431405368020994</v>
      </c>
      <c r="Q62" s="22">
        <f t="shared" si="8"/>
        <v>1.0471285480508979E-6</v>
      </c>
      <c r="R62" s="61">
        <f t="shared" si="9"/>
        <v>3.4378936543118877E-9</v>
      </c>
      <c r="S62" s="22">
        <f t="shared" si="10"/>
        <v>1.1819112778357946E-17</v>
      </c>
      <c r="T62" s="62">
        <v>298</v>
      </c>
      <c r="U62" s="59">
        <f t="shared" si="11"/>
        <v>285.7</v>
      </c>
      <c r="V62" s="63">
        <f t="shared" si="12"/>
        <v>0.7261077818991637</v>
      </c>
      <c r="W62" s="64">
        <f t="shared" si="13"/>
        <v>5.3224033268333999</v>
      </c>
      <c r="X62" s="65">
        <f t="shared" si="1"/>
        <v>-1.9462380271853197E-8</v>
      </c>
      <c r="Y62" s="66">
        <f t="shared" si="2"/>
        <v>-1.9459652946514411E-8</v>
      </c>
      <c r="Z62" s="66">
        <f t="shared" si="3"/>
        <v>-1.9459653328703191E-8</v>
      </c>
      <c r="AA62" s="67">
        <f t="shared" si="4"/>
        <v>-1.9456926385446075E-8</v>
      </c>
      <c r="AB62" s="68">
        <f t="shared" si="15"/>
        <v>6.944243879865124E-4</v>
      </c>
      <c r="AC62" s="69"/>
      <c r="AD62" s="70">
        <f t="shared" si="14"/>
        <v>6.944243879865124</v>
      </c>
      <c r="AE62" s="70"/>
      <c r="AF62" s="74"/>
      <c r="AG62" s="71">
        <v>560</v>
      </c>
    </row>
    <row r="63" spans="5:33">
      <c r="E63" s="73">
        <v>0.70106481481481475</v>
      </c>
      <c r="F63" s="71">
        <v>570</v>
      </c>
      <c r="G63" s="99">
        <v>12.67</v>
      </c>
      <c r="H63" s="99">
        <v>6.2</v>
      </c>
      <c r="I63" s="99">
        <v>7.45</v>
      </c>
      <c r="J63" s="99">
        <v>12.74</v>
      </c>
      <c r="K63" s="99">
        <v>5.77</v>
      </c>
      <c r="L63" s="99">
        <v>7.53</v>
      </c>
      <c r="M63" s="59">
        <f t="shared" si="6"/>
        <v>12.705</v>
      </c>
      <c r="N63" s="59">
        <f t="shared" si="6"/>
        <v>5.9849999999999994</v>
      </c>
      <c r="O63" s="59">
        <f t="shared" si="6"/>
        <v>7.49</v>
      </c>
      <c r="P63" s="60">
        <f t="shared" si="7"/>
        <v>0.14657646138054906</v>
      </c>
      <c r="Q63" s="22">
        <f t="shared" si="8"/>
        <v>1.0351421666793443E-6</v>
      </c>
      <c r="R63" s="61">
        <f t="shared" si="9"/>
        <v>3.4791478722944304E-9</v>
      </c>
      <c r="S63" s="22">
        <f t="shared" si="10"/>
        <v>1.2104469917290863E-17</v>
      </c>
      <c r="T63" s="62">
        <v>298</v>
      </c>
      <c r="U63" s="59">
        <f t="shared" si="11"/>
        <v>285.70499999999998</v>
      </c>
      <c r="V63" s="63">
        <f t="shared" si="12"/>
        <v>0.72579991400056254</v>
      </c>
      <c r="W63" s="64">
        <f t="shared" si="13"/>
        <v>5.3186316545258165</v>
      </c>
      <c r="X63" s="65">
        <f t="shared" si="1"/>
        <v>-2.0253431213706397E-8</v>
      </c>
      <c r="Y63" s="66">
        <f t="shared" si="2"/>
        <v>-2.0250476849884956E-8</v>
      </c>
      <c r="Z63" s="66">
        <f t="shared" si="3"/>
        <v>-2.0250477280837393E-8</v>
      </c>
      <c r="AA63" s="67">
        <f t="shared" si="4"/>
        <v>-2.0247523347842666E-8</v>
      </c>
      <c r="AB63" s="68">
        <f t="shared" si="15"/>
        <v>6.9422979145449947E-4</v>
      </c>
      <c r="AC63" s="69"/>
      <c r="AD63" s="70">
        <f t="shared" si="14"/>
        <v>6.9422979145449943</v>
      </c>
      <c r="AE63" s="70"/>
      <c r="AF63" s="74"/>
      <c r="AG63" s="71">
        <v>570</v>
      </c>
    </row>
    <row r="64" spans="5:33">
      <c r="E64" s="73">
        <v>0.70118055555555558</v>
      </c>
      <c r="F64" s="71">
        <v>580</v>
      </c>
      <c r="G64" s="99">
        <v>12.68</v>
      </c>
      <c r="H64" s="99">
        <v>6.21</v>
      </c>
      <c r="I64" s="99">
        <v>7.53</v>
      </c>
      <c r="J64" s="99">
        <v>12.76</v>
      </c>
      <c r="K64" s="99">
        <v>5.77</v>
      </c>
      <c r="L64" s="99">
        <v>7.59</v>
      </c>
      <c r="M64" s="59">
        <f t="shared" si="6"/>
        <v>12.719999999999999</v>
      </c>
      <c r="N64" s="59">
        <f t="shared" si="6"/>
        <v>5.99</v>
      </c>
      <c r="O64" s="59">
        <f t="shared" si="6"/>
        <v>7.5600000000000005</v>
      </c>
      <c r="P64" s="60">
        <f t="shared" si="7"/>
        <v>0.14798294640140988</v>
      </c>
      <c r="Q64" s="22">
        <f t="shared" si="8"/>
        <v>1.0232929922807527E-6</v>
      </c>
      <c r="R64" s="61">
        <f t="shared" si="9"/>
        <v>3.5238242163753993E-9</v>
      </c>
      <c r="S64" s="22">
        <f t="shared" si="10"/>
        <v>1.2417337107913697E-17</v>
      </c>
      <c r="T64" s="62">
        <v>298</v>
      </c>
      <c r="U64" s="59">
        <f t="shared" si="11"/>
        <v>285.72000000000003</v>
      </c>
      <c r="V64" s="63">
        <f t="shared" si="12"/>
        <v>0.72487637495572155</v>
      </c>
      <c r="W64" s="64">
        <f t="shared" si="13"/>
        <v>5.3073334566668997</v>
      </c>
      <c r="X64" s="65">
        <f t="shared" si="1"/>
        <v>-2.101481547003293E-8</v>
      </c>
      <c r="Y64" s="66">
        <f t="shared" si="2"/>
        <v>-2.101163387704867E-8</v>
      </c>
      <c r="Z64" s="66">
        <f t="shared" si="3"/>
        <v>-2.1011634358734268E-8</v>
      </c>
      <c r="AA64" s="67">
        <f t="shared" si="4"/>
        <v>-2.1008453247289748E-8</v>
      </c>
      <c r="AB64" s="68">
        <f t="shared" si="15"/>
        <v>6.9402728668312781E-4</v>
      </c>
      <c r="AC64" s="69"/>
      <c r="AD64" s="70">
        <f t="shared" si="14"/>
        <v>6.9402728668312781</v>
      </c>
      <c r="AE64" s="70"/>
      <c r="AF64" s="74"/>
      <c r="AG64" s="71">
        <v>580</v>
      </c>
    </row>
    <row r="65" spans="5:33">
      <c r="E65" s="73">
        <v>0.70129629629629631</v>
      </c>
      <c r="F65" s="71">
        <v>590</v>
      </c>
      <c r="G65" s="99">
        <v>12.7</v>
      </c>
      <c r="H65" s="99">
        <v>6.21</v>
      </c>
      <c r="I65" s="99">
        <v>7.85</v>
      </c>
      <c r="J65" s="99">
        <v>12.77</v>
      </c>
      <c r="K65" s="99">
        <v>5.78</v>
      </c>
      <c r="L65" s="99">
        <v>7.64</v>
      </c>
      <c r="M65" s="59">
        <f t="shared" si="6"/>
        <v>12.734999999999999</v>
      </c>
      <c r="N65" s="59">
        <f t="shared" si="6"/>
        <v>5.9950000000000001</v>
      </c>
      <c r="O65" s="59">
        <f t="shared" si="6"/>
        <v>7.7449999999999992</v>
      </c>
      <c r="P65" s="60">
        <f t="shared" si="7"/>
        <v>0.15164174824195192</v>
      </c>
      <c r="Q65" s="22">
        <f t="shared" si="8"/>
        <v>1.0115794542598972E-6</v>
      </c>
      <c r="R65" s="61">
        <f t="shared" si="9"/>
        <v>3.5690742571757034E-9</v>
      </c>
      <c r="S65" s="22">
        <f t="shared" si="10"/>
        <v>1.2738291053234299E-17</v>
      </c>
      <c r="T65" s="62">
        <v>298</v>
      </c>
      <c r="U65" s="59">
        <f t="shared" si="11"/>
        <v>285.73500000000001</v>
      </c>
      <c r="V65" s="63">
        <f t="shared" si="12"/>
        <v>0.7239529328754537</v>
      </c>
      <c r="W65" s="64">
        <f t="shared" si="13"/>
        <v>5.2960604416526129</v>
      </c>
      <c r="X65" s="65">
        <f t="shared" si="1"/>
        <v>-2.2131320592308068E-8</v>
      </c>
      <c r="Y65" s="66">
        <f t="shared" si="2"/>
        <v>-2.2127790877477585E-8</v>
      </c>
      <c r="Z65" s="66">
        <f t="shared" si="3"/>
        <v>-2.2127791440430293E-8</v>
      </c>
      <c r="AA65" s="67">
        <f t="shared" si="4"/>
        <v>-2.2124262288372944E-8</v>
      </c>
      <c r="AB65" s="68">
        <f t="shared" si="15"/>
        <v>6.9381717034114635E-4</v>
      </c>
      <c r="AC65" s="69"/>
      <c r="AD65" s="70">
        <f t="shared" si="14"/>
        <v>6.9381717034114638</v>
      </c>
      <c r="AE65" s="70"/>
      <c r="AF65" s="74"/>
      <c r="AG65" s="71">
        <v>590</v>
      </c>
    </row>
    <row r="66" spans="5:33">
      <c r="E66" s="73">
        <v>0.70141203703703703</v>
      </c>
      <c r="F66" s="71">
        <v>600</v>
      </c>
      <c r="G66" s="99">
        <v>12.71</v>
      </c>
      <c r="H66" s="99">
        <v>6.22</v>
      </c>
      <c r="I66" s="99">
        <v>8.1300000000000008</v>
      </c>
      <c r="J66" s="99">
        <v>12.78</v>
      </c>
      <c r="K66" s="99">
        <v>5.78</v>
      </c>
      <c r="L66" s="99">
        <v>8.09</v>
      </c>
      <c r="M66" s="59">
        <f t="shared" si="6"/>
        <v>12.745000000000001</v>
      </c>
      <c r="N66" s="59">
        <f t="shared" si="6"/>
        <v>6</v>
      </c>
      <c r="O66" s="59">
        <f t="shared" si="6"/>
        <v>8.11</v>
      </c>
      <c r="P66" s="60">
        <f t="shared" si="7"/>
        <v>0.1588144031922511</v>
      </c>
      <c r="Q66" s="22">
        <f t="shared" si="8"/>
        <v>9.9999999999999995E-7</v>
      </c>
      <c r="R66" s="61">
        <f t="shared" si="9"/>
        <v>3.6134036804529974E-9</v>
      </c>
      <c r="S66" s="22">
        <f t="shared" si="10"/>
        <v>1.3056686157911267E-17</v>
      </c>
      <c r="T66" s="62">
        <v>298</v>
      </c>
      <c r="U66" s="59">
        <f t="shared" si="11"/>
        <v>285.745</v>
      </c>
      <c r="V66" s="63">
        <f t="shared" si="12"/>
        <v>0.7233373586836056</v>
      </c>
      <c r="W66" s="64">
        <f t="shared" si="13"/>
        <v>5.2885590597835535</v>
      </c>
      <c r="X66" s="65">
        <f t="shared" si="1"/>
        <v>-2.3783582595858885E-8</v>
      </c>
      <c r="Y66" s="66">
        <f t="shared" si="2"/>
        <v>-2.3779504869856838E-8</v>
      </c>
      <c r="Z66" s="66">
        <f t="shared" si="3"/>
        <v>-2.3779505568988238E-8</v>
      </c>
      <c r="AA66" s="67">
        <f t="shared" si="4"/>
        <v>-2.3775428541877857E-8</v>
      </c>
      <c r="AB66" s="68">
        <f t="shared" si="15"/>
        <v>6.9359589242861883E-4</v>
      </c>
      <c r="AC66" s="75">
        <f>D8</f>
        <v>6.931112365894975E-4</v>
      </c>
      <c r="AD66" s="70">
        <f t="shared" si="14"/>
        <v>6.9359589242861883</v>
      </c>
      <c r="AE66" s="70">
        <f>AC66*10000</f>
        <v>6.9311123658949754</v>
      </c>
      <c r="AF66" s="74">
        <f>(AD66-AE66)*(AD66-AE66)</f>
        <v>2.3489128239436677E-5</v>
      </c>
      <c r="AG66" s="71">
        <v>600</v>
      </c>
    </row>
    <row r="67" spans="5:33">
      <c r="E67" s="73">
        <v>0.70152777777777775</v>
      </c>
      <c r="F67" s="71">
        <v>610</v>
      </c>
      <c r="G67" s="99">
        <v>12.72</v>
      </c>
      <c r="H67" s="99">
        <v>6.22</v>
      </c>
      <c r="I67" s="99">
        <v>8.0399999999999991</v>
      </c>
      <c r="J67" s="99">
        <v>12.78</v>
      </c>
      <c r="K67" s="99">
        <v>5.79</v>
      </c>
      <c r="L67" s="99">
        <v>8.17</v>
      </c>
      <c r="M67" s="59">
        <f t="shared" si="6"/>
        <v>12.75</v>
      </c>
      <c r="N67" s="59">
        <f t="shared" si="6"/>
        <v>6.0049999999999999</v>
      </c>
      <c r="O67" s="59">
        <f t="shared" si="6"/>
        <v>8.1050000000000004</v>
      </c>
      <c r="P67" s="60">
        <f t="shared" si="7"/>
        <v>0.15872958923531924</v>
      </c>
      <c r="Q67" s="22">
        <f t="shared" si="8"/>
        <v>9.8855309465693763E-7</v>
      </c>
      <c r="R67" s="61">
        <f t="shared" si="9"/>
        <v>3.6567639929238038E-9</v>
      </c>
      <c r="S67" s="22">
        <f t="shared" si="10"/>
        <v>1.3371922899944041E-17</v>
      </c>
      <c r="T67" s="62">
        <v>298</v>
      </c>
      <c r="U67" s="59">
        <f t="shared" si="11"/>
        <v>285.75</v>
      </c>
      <c r="V67" s="63">
        <f t="shared" si="12"/>
        <v>0.72302958774448578</v>
      </c>
      <c r="W67" s="64">
        <f t="shared" si="13"/>
        <v>5.284812550779117</v>
      </c>
      <c r="X67" s="65">
        <f t="shared" si="1"/>
        <v>-2.43537043112731E-8</v>
      </c>
      <c r="Y67" s="66">
        <f t="shared" si="2"/>
        <v>-2.4349427279563756E-8</v>
      </c>
      <c r="Z67" s="66">
        <f t="shared" si="3"/>
        <v>-2.4349428030702068E-8</v>
      </c>
      <c r="AA67" s="67">
        <f t="shared" si="4"/>
        <v>-2.4345151749867196E-8</v>
      </c>
      <c r="AB67" s="68">
        <f t="shared" si="15"/>
        <v>6.933580973752598E-4</v>
      </c>
      <c r="AC67" s="69"/>
      <c r="AD67" s="70">
        <f t="shared" si="14"/>
        <v>6.9335809737525977</v>
      </c>
      <c r="AE67" s="70"/>
      <c r="AF67" s="74"/>
      <c r="AG67" s="71">
        <v>610</v>
      </c>
    </row>
    <row r="68" spans="5:33">
      <c r="E68" s="73">
        <v>0.70164351851851847</v>
      </c>
      <c r="F68" s="71">
        <v>620</v>
      </c>
      <c r="G68" s="99">
        <v>12.75</v>
      </c>
      <c r="H68" s="99">
        <v>6.23</v>
      </c>
      <c r="I68" s="99">
        <v>8.1199999999999992</v>
      </c>
      <c r="J68" s="99">
        <v>12.8</v>
      </c>
      <c r="K68" s="99">
        <v>5.79</v>
      </c>
      <c r="L68" s="99">
        <v>8.36</v>
      </c>
      <c r="M68" s="59">
        <f t="shared" si="6"/>
        <v>12.775</v>
      </c>
      <c r="N68" s="59">
        <f t="shared" si="6"/>
        <v>6.01</v>
      </c>
      <c r="O68" s="59">
        <f t="shared" si="6"/>
        <v>8.2399999999999984</v>
      </c>
      <c r="P68" s="60">
        <f t="shared" si="7"/>
        <v>0.16144006797661334</v>
      </c>
      <c r="Q68" s="22">
        <f t="shared" si="8"/>
        <v>9.7723722095580961E-7</v>
      </c>
      <c r="R68" s="61">
        <f t="shared" si="9"/>
        <v>3.706800208001429E-9</v>
      </c>
      <c r="S68" s="22">
        <f t="shared" si="10"/>
        <v>1.3740367782039437E-17</v>
      </c>
      <c r="T68" s="62">
        <v>298</v>
      </c>
      <c r="U68" s="59">
        <f t="shared" si="11"/>
        <v>285.77499999999998</v>
      </c>
      <c r="V68" s="63">
        <f t="shared" si="12"/>
        <v>0.7214908945942955</v>
      </c>
      <c r="W68" s="64">
        <f t="shared" si="13"/>
        <v>5.2661217384235748</v>
      </c>
      <c r="X68" s="65">
        <f t="shared" si="1"/>
        <v>-2.553342723480982E-8</v>
      </c>
      <c r="Y68" s="66">
        <f t="shared" si="2"/>
        <v>-2.5528724146002845E-8</v>
      </c>
      <c r="Z68" s="66">
        <f t="shared" si="3"/>
        <v>-2.5528725012280768E-8</v>
      </c>
      <c r="AA68" s="67">
        <f t="shared" si="4"/>
        <v>-2.55240227894326E-8</v>
      </c>
      <c r="AB68" s="68">
        <f t="shared" si="15"/>
        <v>6.9311460309745706E-4</v>
      </c>
      <c r="AC68" s="69"/>
      <c r="AD68" s="70">
        <f t="shared" si="14"/>
        <v>6.9311460309745705</v>
      </c>
      <c r="AE68" s="70"/>
      <c r="AF68" s="74"/>
      <c r="AG68" s="71">
        <v>620</v>
      </c>
    </row>
    <row r="69" spans="5:33">
      <c r="E69" s="73">
        <v>0.70175925925925919</v>
      </c>
      <c r="F69" s="71">
        <v>630</v>
      </c>
      <c r="G69" s="99">
        <v>12.75</v>
      </c>
      <c r="H69" s="99">
        <v>6.23</v>
      </c>
      <c r="I69" s="99">
        <v>8.02</v>
      </c>
      <c r="J69" s="99">
        <v>12.81</v>
      </c>
      <c r="K69" s="99">
        <v>5.8</v>
      </c>
      <c r="L69" s="99">
        <v>8.51</v>
      </c>
      <c r="M69" s="59">
        <f t="shared" si="6"/>
        <v>12.780000000000001</v>
      </c>
      <c r="N69" s="59">
        <f t="shared" si="6"/>
        <v>6.0150000000000006</v>
      </c>
      <c r="O69" s="59">
        <f t="shared" si="6"/>
        <v>8.2650000000000006</v>
      </c>
      <c r="P69" s="60">
        <f t="shared" si="7"/>
        <v>0.1619432445722534</v>
      </c>
      <c r="Q69" s="22">
        <f t="shared" si="8"/>
        <v>9.6605087898981057E-7</v>
      </c>
      <c r="R69" s="61">
        <f t="shared" si="9"/>
        <v>3.7512812650599781E-9</v>
      </c>
      <c r="S69" s="22">
        <f t="shared" si="10"/>
        <v>1.407211112958999E-17</v>
      </c>
      <c r="T69" s="62">
        <v>298</v>
      </c>
      <c r="U69" s="59">
        <f t="shared" si="11"/>
        <v>285.77999999999997</v>
      </c>
      <c r="V69" s="63">
        <f t="shared" si="12"/>
        <v>0.72118318826938432</v>
      </c>
      <c r="W69" s="64">
        <f t="shared" si="13"/>
        <v>5.2623919073525087</v>
      </c>
      <c r="X69" s="65">
        <f t="shared" si="1"/>
        <v>-2.6240326421221729E-8</v>
      </c>
      <c r="Y69" s="66">
        <f t="shared" si="2"/>
        <v>-2.6235357485140911E-8</v>
      </c>
      <c r="Z69" s="66">
        <f t="shared" si="3"/>
        <v>-2.6235358426071497E-8</v>
      </c>
      <c r="AA69" s="67">
        <f t="shared" si="4"/>
        <v>-2.6230390430564909E-8</v>
      </c>
      <c r="AB69" s="68">
        <f t="shared" si="15"/>
        <v>6.9285931585022238E-4</v>
      </c>
      <c r="AC69" s="69"/>
      <c r="AD69" s="70">
        <f t="shared" si="14"/>
        <v>6.928593158502224</v>
      </c>
      <c r="AE69" s="70"/>
      <c r="AF69" s="74"/>
      <c r="AG69" s="71">
        <v>630</v>
      </c>
    </row>
    <row r="70" spans="5:33">
      <c r="E70" s="73">
        <v>0.70187500000000003</v>
      </c>
      <c r="F70" s="71">
        <v>640</v>
      </c>
      <c r="G70" s="99">
        <v>12.76</v>
      </c>
      <c r="H70" s="99">
        <v>6.24</v>
      </c>
      <c r="I70" s="99">
        <v>7.97</v>
      </c>
      <c r="J70" s="99">
        <v>12.82</v>
      </c>
      <c r="K70" s="99">
        <v>5.8</v>
      </c>
      <c r="L70" s="99">
        <v>8.2899999999999991</v>
      </c>
      <c r="M70" s="59">
        <f t="shared" ref="M70:O133" si="16">(G70+J70)/2</f>
        <v>12.79</v>
      </c>
      <c r="N70" s="59">
        <f t="shared" si="16"/>
        <v>6.02</v>
      </c>
      <c r="O70" s="59">
        <f t="shared" si="16"/>
        <v>8.129999999999999</v>
      </c>
      <c r="P70" s="60">
        <f t="shared" si="7"/>
        <v>0.15932438446558511</v>
      </c>
      <c r="Q70" s="22">
        <f t="shared" si="8"/>
        <v>9.5499258602143498E-7</v>
      </c>
      <c r="R70" s="61">
        <f t="shared" si="9"/>
        <v>3.7978737770248622E-9</v>
      </c>
      <c r="S70" s="22">
        <f t="shared" si="10"/>
        <v>1.4423845226213094E-17</v>
      </c>
      <c r="T70" s="62">
        <v>298</v>
      </c>
      <c r="U70" s="59">
        <f t="shared" si="11"/>
        <v>285.79000000000002</v>
      </c>
      <c r="V70" s="63">
        <f t="shared" si="12"/>
        <v>0.72056780792016217</v>
      </c>
      <c r="W70" s="64">
        <f t="shared" si="13"/>
        <v>5.254940559346676</v>
      </c>
      <c r="X70" s="65">
        <f t="shared" ref="X70:X133" si="17">-($B$2/W70)*P70*S70*AB70</f>
        <v>-2.6488742762139312E-8</v>
      </c>
      <c r="Y70" s="66">
        <f t="shared" ref="Y70:Y133" si="18">-(AB70+(5*X70))*$B$2*S70*P70/W70</f>
        <v>-2.6483677381179365E-8</v>
      </c>
      <c r="Z70" s="66">
        <f t="shared" ref="Z70:Z133" si="19">-(AB70+5*Y70)*$B$2*P70*S70/W70</f>
        <v>-2.6483678349820446E-8</v>
      </c>
      <c r="AA70" s="67">
        <f t="shared" ref="AA70:AA133" si="20">-(AB70+(10*Z70))*$B$2*P70*S70/W70</f>
        <v>-2.6478613937131108E-8</v>
      </c>
      <c r="AB70" s="68">
        <f t="shared" si="15"/>
        <v>6.9259696226909868E-4</v>
      </c>
      <c r="AC70" s="69"/>
      <c r="AD70" s="70">
        <f t="shared" si="14"/>
        <v>6.925969622690987</v>
      </c>
      <c r="AE70" s="70"/>
      <c r="AF70" s="74"/>
      <c r="AG70" s="71">
        <v>640</v>
      </c>
    </row>
    <row r="71" spans="5:33">
      <c r="E71" s="73">
        <v>0.70199074074074075</v>
      </c>
      <c r="F71" s="71">
        <v>650</v>
      </c>
      <c r="G71" s="99">
        <v>12.77</v>
      </c>
      <c r="H71" s="99">
        <v>6.24</v>
      </c>
      <c r="I71" s="99">
        <v>8.2100000000000009</v>
      </c>
      <c r="J71" s="99">
        <v>12.83</v>
      </c>
      <c r="K71" s="99">
        <v>5.81</v>
      </c>
      <c r="L71" s="99">
        <v>8.5399999999999991</v>
      </c>
      <c r="M71" s="59">
        <f t="shared" si="16"/>
        <v>12.8</v>
      </c>
      <c r="N71" s="59">
        <f t="shared" si="16"/>
        <v>6.0250000000000004</v>
      </c>
      <c r="O71" s="59">
        <f t="shared" si="16"/>
        <v>8.375</v>
      </c>
      <c r="P71" s="60">
        <f t="shared" ref="P71:P134" si="21">((O71/32000)*(1/((-0.026*M71+1.9067)/1000)))/1.013</f>
        <v>0.16415278550205109</v>
      </c>
      <c r="Q71" s="22">
        <f t="shared" ref="Q71:Q134" si="22">POWER(10, -N71)</f>
        <v>9.4406087628592079E-7</v>
      </c>
      <c r="R71" s="61">
        <f t="shared" ref="R71:R134" si="23">(0.00000000000001*(0.1253*EXP(0.0831*M71)))/Q71</f>
        <v>3.8450449878443139E-9</v>
      </c>
      <c r="S71" s="22">
        <f t="shared" ref="S71:S134" si="24">POWER(R71, 2)</f>
        <v>1.4784370958546678E-17</v>
      </c>
      <c r="T71" s="62">
        <v>298</v>
      </c>
      <c r="U71" s="59">
        <f t="shared" ref="U71:U134" si="25">273+M71</f>
        <v>285.8</v>
      </c>
      <c r="V71" s="63">
        <f t="shared" ref="V71:V134" si="26">((1/U71)-(1/298))*5026</f>
        <v>0.71995247063464773</v>
      </c>
      <c r="W71" s="64">
        <f t="shared" ref="W71:W134" si="27">POWER(10,V71)</f>
        <v>5.2475002824987635</v>
      </c>
      <c r="X71" s="65">
        <f t="shared" si="17"/>
        <v>-2.8002602116174316E-8</v>
      </c>
      <c r="Y71" s="66">
        <f t="shared" si="18"/>
        <v>-2.7996939041355106E-8</v>
      </c>
      <c r="Z71" s="66">
        <f t="shared" si="19"/>
        <v>-2.7996940186620688E-8</v>
      </c>
      <c r="AA71" s="67">
        <f t="shared" si="20"/>
        <v>-2.7991278256603835E-8</v>
      </c>
      <c r="AB71" s="68">
        <f t="shared" si="15"/>
        <v>6.9233212548882987E-4</v>
      </c>
      <c r="AC71" s="69"/>
      <c r="AD71" s="70">
        <f t="shared" ref="AD71:AE134" si="28">AB71*10000</f>
        <v>6.9233212548882985</v>
      </c>
      <c r="AE71" s="70"/>
      <c r="AF71" s="74"/>
      <c r="AG71" s="71">
        <v>650</v>
      </c>
    </row>
    <row r="72" spans="5:33">
      <c r="E72" s="73">
        <v>0.70210648148148147</v>
      </c>
      <c r="F72" s="71">
        <v>660</v>
      </c>
      <c r="G72" s="99">
        <v>12.78</v>
      </c>
      <c r="H72" s="99">
        <v>6.25</v>
      </c>
      <c r="I72" s="99">
        <v>7.97</v>
      </c>
      <c r="J72" s="99">
        <v>12.84</v>
      </c>
      <c r="K72" s="99">
        <v>5.81</v>
      </c>
      <c r="L72" s="99">
        <v>8.4700000000000006</v>
      </c>
      <c r="M72" s="59">
        <f t="shared" si="16"/>
        <v>12.809999999999999</v>
      </c>
      <c r="N72" s="59">
        <f t="shared" si="16"/>
        <v>6.0299999999999994</v>
      </c>
      <c r="O72" s="59">
        <f t="shared" si="16"/>
        <v>8.2200000000000006</v>
      </c>
      <c r="P72" s="60">
        <f t="shared" si="21"/>
        <v>0.16114135365336418</v>
      </c>
      <c r="Q72" s="22">
        <f t="shared" si="22"/>
        <v>9.3325430079699167E-7</v>
      </c>
      <c r="R72" s="61">
        <f t="shared" si="23"/>
        <v>3.8928020852046897E-9</v>
      </c>
      <c r="S72" s="22">
        <f t="shared" si="24"/>
        <v>1.5153908074573979E-17</v>
      </c>
      <c r="T72" s="62">
        <v>298</v>
      </c>
      <c r="U72" s="59">
        <f t="shared" si="25"/>
        <v>285.81</v>
      </c>
      <c r="V72" s="63">
        <f t="shared" si="26"/>
        <v>0.71933717640832018</v>
      </c>
      <c r="W72" s="64">
        <f t="shared" si="27"/>
        <v>5.2400710596044986</v>
      </c>
      <c r="X72" s="65">
        <f t="shared" si="17"/>
        <v>-2.820451097510275E-8</v>
      </c>
      <c r="Y72" s="66">
        <f t="shared" si="18"/>
        <v>-2.8198763616089822E-8</v>
      </c>
      <c r="Z72" s="66">
        <f t="shared" si="19"/>
        <v>-2.8198764787254809E-8</v>
      </c>
      <c r="AA72" s="67">
        <f t="shared" si="20"/>
        <v>-2.8193018598929555E-8</v>
      </c>
      <c r="AB72" s="68">
        <f t="shared" ref="AB72:AB135" si="29">AB71+10*(0.166666666666666*(X71+2*Y71+2*Z71+AA71))</f>
        <v>6.9205215609078198E-4</v>
      </c>
      <c r="AC72" s="69"/>
      <c r="AD72" s="70">
        <f t="shared" si="28"/>
        <v>6.9205215609078197</v>
      </c>
      <c r="AE72" s="70"/>
      <c r="AF72" s="74"/>
      <c r="AG72" s="71">
        <v>660</v>
      </c>
    </row>
    <row r="73" spans="5:33">
      <c r="E73" s="73">
        <v>0.70222222222222219</v>
      </c>
      <c r="F73" s="71">
        <v>670</v>
      </c>
      <c r="G73" s="99">
        <v>12.78</v>
      </c>
      <c r="H73" s="99">
        <v>6.25</v>
      </c>
      <c r="I73" s="99">
        <v>7.71</v>
      </c>
      <c r="J73" s="99">
        <v>12.84</v>
      </c>
      <c r="K73" s="99">
        <v>5.81</v>
      </c>
      <c r="L73" s="99">
        <v>8.2899999999999991</v>
      </c>
      <c r="M73" s="59">
        <f t="shared" si="16"/>
        <v>12.809999999999999</v>
      </c>
      <c r="N73" s="59">
        <f t="shared" si="16"/>
        <v>6.0299999999999994</v>
      </c>
      <c r="O73" s="59">
        <f t="shared" si="16"/>
        <v>8</v>
      </c>
      <c r="P73" s="60">
        <f t="shared" si="21"/>
        <v>0.15682856803247122</v>
      </c>
      <c r="Q73" s="22">
        <f t="shared" si="22"/>
        <v>9.3325430079699167E-7</v>
      </c>
      <c r="R73" s="61">
        <f t="shared" si="23"/>
        <v>3.8928020852046897E-9</v>
      </c>
      <c r="S73" s="22">
        <f t="shared" si="24"/>
        <v>1.5153908074573979E-17</v>
      </c>
      <c r="T73" s="62">
        <v>298</v>
      </c>
      <c r="U73" s="59">
        <f t="shared" si="25"/>
        <v>285.81</v>
      </c>
      <c r="V73" s="63">
        <f t="shared" si="26"/>
        <v>0.71933717640832018</v>
      </c>
      <c r="W73" s="64">
        <f t="shared" si="27"/>
        <v>5.2400710596044986</v>
      </c>
      <c r="X73" s="65">
        <f t="shared" si="17"/>
        <v>-2.743846092368729E-8</v>
      </c>
      <c r="Y73" s="66">
        <f t="shared" si="18"/>
        <v>-2.7433019310473827E-8</v>
      </c>
      <c r="Z73" s="66">
        <f t="shared" si="19"/>
        <v>-2.743302038965805E-8</v>
      </c>
      <c r="AA73" s="67">
        <f t="shared" si="20"/>
        <v>-2.7427579855200767E-8</v>
      </c>
      <c r="AB73" s="68">
        <f t="shared" si="29"/>
        <v>6.9177016844681409E-4</v>
      </c>
      <c r="AC73" s="69"/>
      <c r="AD73" s="70">
        <f t="shared" si="28"/>
        <v>6.9177016844681409</v>
      </c>
      <c r="AE73" s="70"/>
      <c r="AF73" s="74"/>
      <c r="AG73" s="71">
        <v>670</v>
      </c>
    </row>
    <row r="74" spans="5:33">
      <c r="E74" s="73">
        <v>0.70233796296296291</v>
      </c>
      <c r="F74" s="71">
        <v>680</v>
      </c>
      <c r="G74" s="99">
        <v>12.8</v>
      </c>
      <c r="H74" s="99">
        <v>6.25</v>
      </c>
      <c r="I74" s="99">
        <v>7.79</v>
      </c>
      <c r="J74" s="99">
        <v>12.86</v>
      </c>
      <c r="K74" s="99">
        <v>5.82</v>
      </c>
      <c r="L74" s="99">
        <v>8.2799999999999994</v>
      </c>
      <c r="M74" s="59">
        <f t="shared" si="16"/>
        <v>12.83</v>
      </c>
      <c r="N74" s="59">
        <f t="shared" si="16"/>
        <v>6.0350000000000001</v>
      </c>
      <c r="O74" s="59">
        <f t="shared" si="16"/>
        <v>8.0350000000000001</v>
      </c>
      <c r="P74" s="60">
        <f t="shared" si="21"/>
        <v>0.15756676001845818</v>
      </c>
      <c r="Q74" s="22">
        <f t="shared" si="22"/>
        <v>9.2257142715476221E-7</v>
      </c>
      <c r="R74" s="61">
        <f t="shared" si="23"/>
        <v>3.9444288048462095E-9</v>
      </c>
      <c r="S74" s="22">
        <f t="shared" si="24"/>
        <v>1.5558518596500495E-17</v>
      </c>
      <c r="T74" s="62">
        <v>298</v>
      </c>
      <c r="U74" s="59">
        <f t="shared" si="25"/>
        <v>285.83</v>
      </c>
      <c r="V74" s="63">
        <f t="shared" si="26"/>
        <v>0.71810671711513929</v>
      </c>
      <c r="W74" s="64">
        <f t="shared" si="27"/>
        <v>5.2252457069991243</v>
      </c>
      <c r="X74" s="65">
        <f t="shared" si="17"/>
        <v>-2.8372719869535365E-8</v>
      </c>
      <c r="Y74" s="66">
        <f t="shared" si="18"/>
        <v>-2.8366899073600883E-8</v>
      </c>
      <c r="Z74" s="66">
        <f t="shared" si="19"/>
        <v>-2.836690026776434E-8</v>
      </c>
      <c r="AA74" s="67">
        <f t="shared" si="20"/>
        <v>-2.8361080665503345E-8</v>
      </c>
      <c r="AB74" s="68">
        <f t="shared" si="29"/>
        <v>6.9149583824651547E-4</v>
      </c>
      <c r="AC74" s="69"/>
      <c r="AD74" s="70">
        <f t="shared" si="28"/>
        <v>6.914958382465155</v>
      </c>
      <c r="AE74" s="70"/>
      <c r="AF74" s="74"/>
      <c r="AG74" s="71">
        <v>680</v>
      </c>
    </row>
    <row r="75" spans="5:33">
      <c r="E75" s="73">
        <v>0.70245370370370364</v>
      </c>
      <c r="F75" s="71">
        <v>690</v>
      </c>
      <c r="G75" s="99">
        <v>12.81</v>
      </c>
      <c r="H75" s="99">
        <v>6.26</v>
      </c>
      <c r="I75" s="99">
        <v>8.0500000000000007</v>
      </c>
      <c r="J75" s="99">
        <v>12.87</v>
      </c>
      <c r="K75" s="99">
        <v>5.82</v>
      </c>
      <c r="L75" s="99">
        <v>8.4</v>
      </c>
      <c r="M75" s="59">
        <f t="shared" si="16"/>
        <v>12.84</v>
      </c>
      <c r="N75" s="59">
        <f t="shared" si="16"/>
        <v>6.04</v>
      </c>
      <c r="O75" s="59">
        <f t="shared" si="16"/>
        <v>8.2250000000000014</v>
      </c>
      <c r="P75" s="60">
        <f t="shared" si="21"/>
        <v>0.16131933203238313</v>
      </c>
      <c r="Q75" s="22">
        <f t="shared" si="22"/>
        <v>9.12010839355909E-7</v>
      </c>
      <c r="R75" s="61">
        <f t="shared" si="23"/>
        <v>3.9934202915673516E-9</v>
      </c>
      <c r="S75" s="22">
        <f t="shared" si="24"/>
        <v>1.5947405625101872E-17</v>
      </c>
      <c r="T75" s="62">
        <v>298</v>
      </c>
      <c r="U75" s="59">
        <f t="shared" si="25"/>
        <v>285.83999999999997</v>
      </c>
      <c r="V75" s="63">
        <f t="shared" si="26"/>
        <v>0.71749155203925319</v>
      </c>
      <c r="W75" s="64">
        <f t="shared" si="27"/>
        <v>5.2178495430187697</v>
      </c>
      <c r="X75" s="65">
        <f t="shared" si="17"/>
        <v>-2.9804479912538588E-8</v>
      </c>
      <c r="Y75" s="66">
        <f t="shared" si="18"/>
        <v>-2.9798054193617697E-8</v>
      </c>
      <c r="Z75" s="66">
        <f t="shared" si="19"/>
        <v>-2.979805557897533E-8</v>
      </c>
      <c r="AA75" s="67">
        <f t="shared" si="20"/>
        <v>-2.9791631244814721E-8</v>
      </c>
      <c r="AB75" s="68">
        <f t="shared" si="29"/>
        <v>6.9121216924781918E-4</v>
      </c>
      <c r="AC75" s="69"/>
      <c r="AD75" s="70">
        <f t="shared" si="28"/>
        <v>6.9121216924781921</v>
      </c>
      <c r="AE75" s="70"/>
      <c r="AF75" s="74"/>
      <c r="AG75" s="71">
        <v>690</v>
      </c>
    </row>
    <row r="76" spans="5:33">
      <c r="E76" s="73">
        <v>0.70256944444444447</v>
      </c>
      <c r="F76" s="71">
        <v>700</v>
      </c>
      <c r="G76" s="99">
        <v>12.82</v>
      </c>
      <c r="H76" s="99">
        <v>6.26</v>
      </c>
      <c r="I76" s="99">
        <v>8.49</v>
      </c>
      <c r="J76" s="99">
        <v>12.88</v>
      </c>
      <c r="K76" s="99">
        <v>5.82</v>
      </c>
      <c r="L76" s="99">
        <v>8.6999999999999993</v>
      </c>
      <c r="M76" s="59">
        <f t="shared" si="16"/>
        <v>12.850000000000001</v>
      </c>
      <c r="N76" s="59">
        <f t="shared" si="16"/>
        <v>6.04</v>
      </c>
      <c r="O76" s="59">
        <f t="shared" si="16"/>
        <v>8.5949999999999989</v>
      </c>
      <c r="P76" s="60">
        <f t="shared" si="21"/>
        <v>0.16860412124261745</v>
      </c>
      <c r="Q76" s="22">
        <f t="shared" si="22"/>
        <v>9.12010839355909E-7</v>
      </c>
      <c r="R76" s="61">
        <f t="shared" si="23"/>
        <v>3.9967402030618207E-9</v>
      </c>
      <c r="S76" s="22">
        <f t="shared" si="24"/>
        <v>1.5973932250770643E-17</v>
      </c>
      <c r="T76" s="62">
        <v>298</v>
      </c>
      <c r="U76" s="59">
        <f t="shared" si="25"/>
        <v>285.85000000000002</v>
      </c>
      <c r="V76" s="63">
        <f t="shared" si="26"/>
        <v>0.71687643000447143</v>
      </c>
      <c r="W76" s="64">
        <f t="shared" si="27"/>
        <v>5.2104643644532747</v>
      </c>
      <c r="X76" s="65">
        <f t="shared" si="17"/>
        <v>-3.1232947711313261E-8</v>
      </c>
      <c r="Y76" s="66">
        <f t="shared" si="18"/>
        <v>-3.1225888245472956E-8</v>
      </c>
      <c r="Z76" s="66">
        <f t="shared" si="19"/>
        <v>-3.1225889841097502E-8</v>
      </c>
      <c r="AA76" s="67">
        <f t="shared" si="20"/>
        <v>-3.1218831970160428E-8</v>
      </c>
      <c r="AB76" s="68">
        <f t="shared" si="29"/>
        <v>6.9091418869664831E-4</v>
      </c>
      <c r="AC76" s="69"/>
      <c r="AD76" s="70">
        <f t="shared" si="28"/>
        <v>6.9091418869664833</v>
      </c>
      <c r="AE76" s="70"/>
      <c r="AF76" s="74"/>
      <c r="AG76" s="71">
        <v>700</v>
      </c>
    </row>
    <row r="77" spans="5:33">
      <c r="E77" s="73">
        <v>0.70268518518518519</v>
      </c>
      <c r="F77" s="71">
        <v>710</v>
      </c>
      <c r="G77" s="99">
        <v>12.84</v>
      </c>
      <c r="H77" s="99">
        <v>6.27</v>
      </c>
      <c r="I77" s="99">
        <v>8.5399999999999991</v>
      </c>
      <c r="J77" s="99">
        <v>12.9</v>
      </c>
      <c r="K77" s="99">
        <v>5.83</v>
      </c>
      <c r="L77" s="99">
        <v>8.56</v>
      </c>
      <c r="M77" s="59">
        <f t="shared" si="16"/>
        <v>12.870000000000001</v>
      </c>
      <c r="N77" s="59">
        <f t="shared" si="16"/>
        <v>6.05</v>
      </c>
      <c r="O77" s="59">
        <f t="shared" si="16"/>
        <v>8.5500000000000007</v>
      </c>
      <c r="P77" s="60">
        <f t="shared" si="21"/>
        <v>0.16777685468282336</v>
      </c>
      <c r="Q77" s="22">
        <f t="shared" si="22"/>
        <v>8.9125093813374487E-7</v>
      </c>
      <c r="R77" s="61">
        <f t="shared" si="23"/>
        <v>4.0966392012871371E-9</v>
      </c>
      <c r="S77" s="22">
        <f t="shared" si="24"/>
        <v>1.6782452745522511E-17</v>
      </c>
      <c r="T77" s="62">
        <v>298</v>
      </c>
      <c r="U77" s="59">
        <f t="shared" si="25"/>
        <v>285.87</v>
      </c>
      <c r="V77" s="63">
        <f t="shared" si="26"/>
        <v>0.71564631504018217</v>
      </c>
      <c r="W77" s="64">
        <f t="shared" si="27"/>
        <v>5.1957268953335953</v>
      </c>
      <c r="X77" s="65">
        <f t="shared" si="17"/>
        <v>-3.2730619278467287E-8</v>
      </c>
      <c r="Y77" s="66">
        <f t="shared" si="18"/>
        <v>-3.2722863048777518E-8</v>
      </c>
      <c r="Z77" s="66">
        <f t="shared" si="19"/>
        <v>-3.2722864886784261E-8</v>
      </c>
      <c r="AA77" s="67">
        <f t="shared" si="20"/>
        <v>-3.271511049423012E-8</v>
      </c>
      <c r="AB77" s="68">
        <f t="shared" si="29"/>
        <v>6.9060192980355728E-4</v>
      </c>
      <c r="AC77" s="69"/>
      <c r="AD77" s="70">
        <f t="shared" si="28"/>
        <v>6.9060192980355728</v>
      </c>
      <c r="AE77" s="70"/>
      <c r="AF77" s="74"/>
      <c r="AG77" s="71">
        <v>710</v>
      </c>
    </row>
    <row r="78" spans="5:33">
      <c r="E78" s="73">
        <v>0.70280092592592591</v>
      </c>
      <c r="F78" s="71">
        <v>720</v>
      </c>
      <c r="G78" s="99">
        <v>12.86</v>
      </c>
      <c r="H78" s="99">
        <v>6.27</v>
      </c>
      <c r="I78" s="99">
        <v>8.4</v>
      </c>
      <c r="J78" s="99">
        <v>12.92</v>
      </c>
      <c r="K78" s="99">
        <v>5.83</v>
      </c>
      <c r="L78" s="99">
        <v>8.6199999999999992</v>
      </c>
      <c r="M78" s="59">
        <f t="shared" si="16"/>
        <v>12.89</v>
      </c>
      <c r="N78" s="59">
        <f t="shared" si="16"/>
        <v>6.05</v>
      </c>
      <c r="O78" s="59">
        <f t="shared" si="16"/>
        <v>8.51</v>
      </c>
      <c r="P78" s="60">
        <f t="shared" si="21"/>
        <v>0.1670471882529333</v>
      </c>
      <c r="Q78" s="22">
        <f t="shared" si="22"/>
        <v>8.9125093813374487E-7</v>
      </c>
      <c r="R78" s="61">
        <f t="shared" si="23"/>
        <v>4.103453476734016E-9</v>
      </c>
      <c r="S78" s="22">
        <f t="shared" si="24"/>
        <v>1.6838330435720485E-17</v>
      </c>
      <c r="T78" s="62">
        <v>298</v>
      </c>
      <c r="U78" s="59">
        <f t="shared" si="25"/>
        <v>285.89</v>
      </c>
      <c r="V78" s="63">
        <f t="shared" si="26"/>
        <v>0.71441637218614085</v>
      </c>
      <c r="W78" s="64">
        <f t="shared" si="27"/>
        <v>5.1810331634490341</v>
      </c>
      <c r="X78" s="65">
        <f t="shared" si="17"/>
        <v>-3.2773969916285844E-8</v>
      </c>
      <c r="Y78" s="66">
        <f t="shared" si="18"/>
        <v>-3.2766189440612419E-8</v>
      </c>
      <c r="Z78" s="66">
        <f t="shared" si="19"/>
        <v>-3.2766191287681957E-8</v>
      </c>
      <c r="AA78" s="67">
        <f t="shared" si="20"/>
        <v>-3.2758412658201087E-8</v>
      </c>
      <c r="AB78" s="68">
        <f t="shared" si="29"/>
        <v>6.9027470116081761E-4</v>
      </c>
      <c r="AC78" s="75"/>
      <c r="AD78" s="70">
        <f t="shared" si="28"/>
        <v>6.9027470116081764</v>
      </c>
      <c r="AE78" s="70"/>
      <c r="AF78" s="74"/>
      <c r="AG78" s="71">
        <v>720</v>
      </c>
    </row>
    <row r="79" spans="5:33">
      <c r="E79" s="73">
        <v>0.70291666666666663</v>
      </c>
      <c r="F79" s="71">
        <v>730</v>
      </c>
      <c r="G79" s="99">
        <v>12.88</v>
      </c>
      <c r="H79" s="99">
        <v>6.27</v>
      </c>
      <c r="I79" s="99">
        <v>8.5299999999999994</v>
      </c>
      <c r="J79" s="99">
        <v>12.93</v>
      </c>
      <c r="K79" s="99">
        <v>5.84</v>
      </c>
      <c r="L79" s="99">
        <v>8.91</v>
      </c>
      <c r="M79" s="59">
        <f t="shared" si="16"/>
        <v>12.905000000000001</v>
      </c>
      <c r="N79" s="59">
        <f t="shared" si="16"/>
        <v>6.0549999999999997</v>
      </c>
      <c r="O79" s="59">
        <f t="shared" si="16"/>
        <v>8.7199999999999989</v>
      </c>
      <c r="P79" s="60">
        <f t="shared" si="21"/>
        <v>0.17121187490882184</v>
      </c>
      <c r="Q79" s="22">
        <f t="shared" si="22"/>
        <v>8.8104887300801341E-7</v>
      </c>
      <c r="R79" s="61">
        <f t="shared" si="23"/>
        <v>4.1561466378688683E-9</v>
      </c>
      <c r="S79" s="22">
        <f t="shared" si="24"/>
        <v>1.7273554875468697E-17</v>
      </c>
      <c r="T79" s="62">
        <v>298</v>
      </c>
      <c r="U79" s="59">
        <f t="shared" si="25"/>
        <v>285.90499999999997</v>
      </c>
      <c r="V79" s="63">
        <f t="shared" si="26"/>
        <v>0.71349402797123018</v>
      </c>
      <c r="W79" s="64">
        <f t="shared" si="27"/>
        <v>5.1700414854174159</v>
      </c>
      <c r="X79" s="65">
        <f t="shared" si="17"/>
        <v>-3.4516170291398509E-8</v>
      </c>
      <c r="Y79" s="66">
        <f t="shared" si="18"/>
        <v>-3.4507536541677131E-8</v>
      </c>
      <c r="Z79" s="66">
        <f t="shared" si="19"/>
        <v>-3.4507538701291994E-8</v>
      </c>
      <c r="AA79" s="67">
        <f t="shared" si="20"/>
        <v>-3.4498907110105075E-8</v>
      </c>
      <c r="AB79" s="68">
        <f t="shared" si="29"/>
        <v>6.899470392540991E-4</v>
      </c>
      <c r="AC79" s="69"/>
      <c r="AD79" s="70">
        <f t="shared" si="28"/>
        <v>6.8994703925409908</v>
      </c>
      <c r="AE79" s="70"/>
      <c r="AF79" s="74"/>
      <c r="AG79" s="71">
        <v>730</v>
      </c>
    </row>
    <row r="80" spans="5:33">
      <c r="E80" s="73">
        <v>0.70303240740740736</v>
      </c>
      <c r="F80" s="71">
        <v>740</v>
      </c>
      <c r="G80" s="99">
        <v>12.88</v>
      </c>
      <c r="H80" s="99">
        <v>6.28</v>
      </c>
      <c r="I80" s="99">
        <v>8.65</v>
      </c>
      <c r="J80" s="99">
        <v>12.94</v>
      </c>
      <c r="K80" s="99">
        <v>5.84</v>
      </c>
      <c r="L80" s="99">
        <v>8.9</v>
      </c>
      <c r="M80" s="59">
        <f t="shared" si="16"/>
        <v>12.91</v>
      </c>
      <c r="N80" s="59">
        <f t="shared" si="16"/>
        <v>6.0600000000000005</v>
      </c>
      <c r="O80" s="59">
        <f t="shared" si="16"/>
        <v>8.7750000000000004</v>
      </c>
      <c r="P80" s="60">
        <f t="shared" si="21"/>
        <v>0.17230602307491161</v>
      </c>
      <c r="Q80" s="22">
        <f t="shared" si="22"/>
        <v>8.7096358995607855E-7</v>
      </c>
      <c r="R80" s="61">
        <f t="shared" si="23"/>
        <v>4.2060197859667042E-9</v>
      </c>
      <c r="S80" s="22">
        <f t="shared" si="24"/>
        <v>1.76906024399434E-17</v>
      </c>
      <c r="T80" s="62">
        <v>298</v>
      </c>
      <c r="U80" s="59">
        <f t="shared" si="25"/>
        <v>285.91000000000003</v>
      </c>
      <c r="V80" s="63">
        <f t="shared" si="26"/>
        <v>0.71318660140622392</v>
      </c>
      <c r="W80" s="64">
        <f t="shared" si="27"/>
        <v>5.1663830330494047</v>
      </c>
      <c r="X80" s="65">
        <f t="shared" si="17"/>
        <v>-3.5582809715438951E-8</v>
      </c>
      <c r="Y80" s="66">
        <f t="shared" si="18"/>
        <v>-3.5573629518647368E-8</v>
      </c>
      <c r="Z80" s="66">
        <f t="shared" si="19"/>
        <v>-3.557363188709477E-8</v>
      </c>
      <c r="AA80" s="67">
        <f t="shared" si="20"/>
        <v>-3.5564454057528498E-8</v>
      </c>
      <c r="AB80" s="68">
        <f t="shared" si="29"/>
        <v>6.8960196387428667E-4</v>
      </c>
      <c r="AC80" s="69"/>
      <c r="AD80" s="70">
        <f t="shared" si="28"/>
        <v>6.8960196387428665</v>
      </c>
      <c r="AE80" s="70"/>
      <c r="AF80" s="74"/>
      <c r="AG80" s="71">
        <v>740</v>
      </c>
    </row>
    <row r="81" spans="5:33">
      <c r="E81" s="73">
        <v>0.70314814814814819</v>
      </c>
      <c r="F81" s="71">
        <v>750</v>
      </c>
      <c r="G81" s="99">
        <v>12.89</v>
      </c>
      <c r="H81" s="99">
        <v>6.28</v>
      </c>
      <c r="I81" s="99">
        <v>8.5299999999999994</v>
      </c>
      <c r="J81" s="99">
        <v>12.96</v>
      </c>
      <c r="K81" s="99">
        <v>5.85</v>
      </c>
      <c r="L81" s="99">
        <v>8.7799999999999994</v>
      </c>
      <c r="M81" s="59">
        <f t="shared" si="16"/>
        <v>12.925000000000001</v>
      </c>
      <c r="N81" s="59">
        <f t="shared" si="16"/>
        <v>6.0649999999999995</v>
      </c>
      <c r="O81" s="59">
        <f t="shared" si="16"/>
        <v>8.6549999999999994</v>
      </c>
      <c r="P81" s="60">
        <f t="shared" si="21"/>
        <v>0.16999190072557849</v>
      </c>
      <c r="Q81" s="22">
        <f t="shared" si="22"/>
        <v>8.6099375218460012E-7</v>
      </c>
      <c r="R81" s="61">
        <f t="shared" si="23"/>
        <v>4.260030018950919E-9</v>
      </c>
      <c r="S81" s="22">
        <f t="shared" si="24"/>
        <v>1.8147855762362966E-17</v>
      </c>
      <c r="T81" s="62">
        <v>298</v>
      </c>
      <c r="U81" s="59">
        <f t="shared" si="25"/>
        <v>285.92500000000001</v>
      </c>
      <c r="V81" s="63">
        <f t="shared" si="26"/>
        <v>0.71226438622321275</v>
      </c>
      <c r="W81" s="64">
        <f t="shared" si="27"/>
        <v>5.1554239673098836</v>
      </c>
      <c r="X81" s="65">
        <f t="shared" si="17"/>
        <v>-3.6070223121329614E-8</v>
      </c>
      <c r="Y81" s="66">
        <f t="shared" si="18"/>
        <v>-3.6060784832485995E-8</v>
      </c>
      <c r="Z81" s="66">
        <f t="shared" si="19"/>
        <v>-3.6060787302149016E-8</v>
      </c>
      <c r="AA81" s="67">
        <f t="shared" si="20"/>
        <v>-3.6051351481675992E-8</v>
      </c>
      <c r="AB81" s="68">
        <f t="shared" si="29"/>
        <v>6.8924622756331262E-4</v>
      </c>
      <c r="AC81" s="69"/>
      <c r="AD81" s="70">
        <f t="shared" si="28"/>
        <v>6.8924622756331262</v>
      </c>
      <c r="AE81" s="70"/>
      <c r="AF81" s="74"/>
      <c r="AG81" s="71">
        <v>750</v>
      </c>
    </row>
    <row r="82" spans="5:33">
      <c r="E82" s="73">
        <v>0.70326388888888891</v>
      </c>
      <c r="F82" s="71">
        <v>760</v>
      </c>
      <c r="G82" s="99">
        <v>12.91</v>
      </c>
      <c r="H82" s="99">
        <v>6.29</v>
      </c>
      <c r="I82" s="99">
        <v>8.61</v>
      </c>
      <c r="J82" s="99">
        <v>12.96</v>
      </c>
      <c r="K82" s="99">
        <v>5.85</v>
      </c>
      <c r="L82" s="99">
        <v>8.8800000000000008</v>
      </c>
      <c r="M82" s="59">
        <f t="shared" si="16"/>
        <v>12.935</v>
      </c>
      <c r="N82" s="59">
        <f t="shared" si="16"/>
        <v>6.07</v>
      </c>
      <c r="O82" s="59">
        <f t="shared" si="16"/>
        <v>8.745000000000001</v>
      </c>
      <c r="P82" s="60">
        <f t="shared" si="21"/>
        <v>0.17178801800021926</v>
      </c>
      <c r="Q82" s="22">
        <f t="shared" si="22"/>
        <v>8.511380382023744E-7</v>
      </c>
      <c r="R82" s="61">
        <f t="shared" si="23"/>
        <v>4.3129414072484371E-9</v>
      </c>
      <c r="S82" s="22">
        <f t="shared" si="24"/>
        <v>1.8601463582358129E-17</v>
      </c>
      <c r="T82" s="62">
        <v>298</v>
      </c>
      <c r="U82" s="59">
        <f t="shared" si="25"/>
        <v>285.935</v>
      </c>
      <c r="V82" s="63">
        <f t="shared" si="26"/>
        <v>0.71164962985556857</v>
      </c>
      <c r="W82" s="64">
        <f t="shared" si="27"/>
        <v>5.148131478542477</v>
      </c>
      <c r="X82" s="65">
        <f t="shared" si="17"/>
        <v>-3.7395792646669864E-8</v>
      </c>
      <c r="Y82" s="66">
        <f t="shared" si="18"/>
        <v>-3.738564259223641E-8</v>
      </c>
      <c r="Z82" s="66">
        <f t="shared" si="19"/>
        <v>-3.7385645347188188E-8</v>
      </c>
      <c r="AA82" s="67">
        <f t="shared" si="20"/>
        <v>-3.7375498046210983E-8</v>
      </c>
      <c r="AB82" s="68">
        <f t="shared" si="29"/>
        <v>6.8888561969852554E-4</v>
      </c>
      <c r="AC82" s="69"/>
      <c r="AD82" s="70">
        <f t="shared" si="28"/>
        <v>6.8888561969852553</v>
      </c>
      <c r="AE82" s="70"/>
      <c r="AF82" s="74"/>
      <c r="AG82" s="71">
        <v>760</v>
      </c>
    </row>
    <row r="83" spans="5:33">
      <c r="E83" s="73">
        <v>0.70337962962962963</v>
      </c>
      <c r="F83" s="71">
        <v>770</v>
      </c>
      <c r="G83" s="99">
        <v>12.92</v>
      </c>
      <c r="H83" s="99">
        <v>6.29</v>
      </c>
      <c r="I83" s="99">
        <v>8.6</v>
      </c>
      <c r="J83" s="99">
        <v>12.97</v>
      </c>
      <c r="K83" s="99">
        <v>5.85</v>
      </c>
      <c r="L83" s="99">
        <v>9.07</v>
      </c>
      <c r="M83" s="59">
        <f t="shared" si="16"/>
        <v>12.945</v>
      </c>
      <c r="N83" s="59">
        <f t="shared" si="16"/>
        <v>6.07</v>
      </c>
      <c r="O83" s="59">
        <f t="shared" si="16"/>
        <v>8.8350000000000009</v>
      </c>
      <c r="P83" s="60">
        <f t="shared" si="21"/>
        <v>0.17358473011795122</v>
      </c>
      <c r="Q83" s="22">
        <f t="shared" si="22"/>
        <v>8.511380382023744E-7</v>
      </c>
      <c r="R83" s="61">
        <f t="shared" si="23"/>
        <v>4.3165269511450128E-9</v>
      </c>
      <c r="S83" s="22">
        <f t="shared" si="24"/>
        <v>1.8632404919961259E-17</v>
      </c>
      <c r="T83" s="62">
        <v>298</v>
      </c>
      <c r="U83" s="59">
        <f t="shared" si="25"/>
        <v>285.94499999999999</v>
      </c>
      <c r="V83" s="63">
        <f t="shared" si="26"/>
        <v>0.71103491648614581</v>
      </c>
      <c r="W83" s="64">
        <f t="shared" si="27"/>
        <v>5.1408498141811005</v>
      </c>
      <c r="X83" s="65">
        <f t="shared" si="17"/>
        <v>-3.7882806776597122E-8</v>
      </c>
      <c r="Y83" s="66">
        <f t="shared" si="18"/>
        <v>-3.7872384971728532E-8</v>
      </c>
      <c r="Z83" s="66">
        <f t="shared" si="19"/>
        <v>-3.7872387838834381E-8</v>
      </c>
      <c r="AA83" s="67">
        <f t="shared" si="20"/>
        <v>-3.7861968899494113E-8</v>
      </c>
      <c r="AB83" s="68">
        <f t="shared" si="29"/>
        <v>6.8851176325423937E-4</v>
      </c>
      <c r="AC83" s="69"/>
      <c r="AD83" s="70">
        <f t="shared" si="28"/>
        <v>6.8851176325423937</v>
      </c>
      <c r="AE83" s="70"/>
      <c r="AF83" s="74"/>
      <c r="AG83" s="71">
        <v>770</v>
      </c>
    </row>
    <row r="84" spans="5:33">
      <c r="E84" s="73">
        <v>0.70349537037037035</v>
      </c>
      <c r="F84" s="71">
        <v>780</v>
      </c>
      <c r="G84" s="99">
        <v>12.93</v>
      </c>
      <c r="H84" s="99">
        <v>6.29</v>
      </c>
      <c r="I84" s="99">
        <v>8.43</v>
      </c>
      <c r="J84" s="99">
        <v>12.99</v>
      </c>
      <c r="K84" s="99">
        <v>5.86</v>
      </c>
      <c r="L84" s="99">
        <v>8.93</v>
      </c>
      <c r="M84" s="59">
        <f t="shared" si="16"/>
        <v>12.96</v>
      </c>
      <c r="N84" s="59">
        <f t="shared" si="16"/>
        <v>6.0750000000000002</v>
      </c>
      <c r="O84" s="59">
        <f t="shared" si="16"/>
        <v>8.68</v>
      </c>
      <c r="P84" s="60">
        <f t="shared" si="21"/>
        <v>0.17058175427873437</v>
      </c>
      <c r="Q84" s="22">
        <f t="shared" si="22"/>
        <v>8.413951416451931E-7</v>
      </c>
      <c r="R84" s="61">
        <f t="shared" si="23"/>
        <v>4.3719562258935221E-9</v>
      </c>
      <c r="S84" s="22">
        <f t="shared" si="24"/>
        <v>1.9114001241129128E-17</v>
      </c>
      <c r="T84" s="62">
        <v>298</v>
      </c>
      <c r="U84" s="59">
        <f t="shared" si="25"/>
        <v>285.95999999999998</v>
      </c>
      <c r="V84" s="63">
        <f t="shared" si="26"/>
        <v>0.71011292704381745</v>
      </c>
      <c r="W84" s="64">
        <f t="shared" si="27"/>
        <v>5.1299475766479823</v>
      </c>
      <c r="X84" s="65">
        <f t="shared" si="17"/>
        <v>-3.8249779673637528E-8</v>
      </c>
      <c r="Y84" s="66">
        <f t="shared" si="18"/>
        <v>-3.8239149130113651E-8</v>
      </c>
      <c r="Z84" s="66">
        <f t="shared" si="19"/>
        <v>-3.8239152084600094E-8</v>
      </c>
      <c r="AA84" s="67">
        <f t="shared" si="20"/>
        <v>-3.8228524493920408E-8</v>
      </c>
      <c r="AB84" s="68">
        <f t="shared" si="29"/>
        <v>6.8813303938541068E-4</v>
      </c>
      <c r="AC84" s="69"/>
      <c r="AD84" s="70">
        <f t="shared" si="28"/>
        <v>6.8813303938541068</v>
      </c>
      <c r="AE84" s="70"/>
      <c r="AF84" s="74"/>
      <c r="AG84" s="71">
        <v>780</v>
      </c>
    </row>
    <row r="85" spans="5:33">
      <c r="E85" s="73">
        <v>0.70361111111111108</v>
      </c>
      <c r="F85" s="71">
        <v>790</v>
      </c>
      <c r="G85" s="99">
        <v>12.94</v>
      </c>
      <c r="H85" s="99">
        <v>6.3</v>
      </c>
      <c r="I85" s="99">
        <v>8.27</v>
      </c>
      <c r="J85" s="99">
        <v>13</v>
      </c>
      <c r="K85" s="99">
        <v>5.86</v>
      </c>
      <c r="L85" s="99">
        <v>8.8800000000000008</v>
      </c>
      <c r="M85" s="59">
        <f t="shared" si="16"/>
        <v>12.969999999999999</v>
      </c>
      <c r="N85" s="59">
        <f t="shared" si="16"/>
        <v>6.08</v>
      </c>
      <c r="O85" s="59">
        <f t="shared" si="16"/>
        <v>8.5749999999999993</v>
      </c>
      <c r="P85" s="60">
        <f t="shared" si="21"/>
        <v>0.16854618204541863</v>
      </c>
      <c r="Q85" s="22">
        <f t="shared" si="22"/>
        <v>8.3176377110266907E-7</v>
      </c>
      <c r="R85" s="61">
        <f t="shared" si="23"/>
        <v>4.4262577853799347E-9</v>
      </c>
      <c r="S85" s="22">
        <f t="shared" si="24"/>
        <v>1.9591757982636484E-17</v>
      </c>
      <c r="T85" s="62">
        <v>298</v>
      </c>
      <c r="U85" s="59">
        <f t="shared" si="25"/>
        <v>285.97000000000003</v>
      </c>
      <c r="V85" s="63">
        <f t="shared" si="26"/>
        <v>0.70949832115021971</v>
      </c>
      <c r="W85" s="64">
        <f t="shared" si="27"/>
        <v>5.1226928998414607</v>
      </c>
      <c r="X85" s="65">
        <f t="shared" si="17"/>
        <v>-3.8771292757346132E-8</v>
      </c>
      <c r="Y85" s="66">
        <f t="shared" si="18"/>
        <v>-3.8760364282420512E-8</v>
      </c>
      <c r="Z85" s="66">
        <f t="shared" si="19"/>
        <v>-3.8760367362832729E-8</v>
      </c>
      <c r="AA85" s="67">
        <f t="shared" si="20"/>
        <v>-3.8749441966582771E-8</v>
      </c>
      <c r="AB85" s="68">
        <f t="shared" si="29"/>
        <v>6.8775064787441568E-4</v>
      </c>
      <c r="AC85" s="69"/>
      <c r="AD85" s="70">
        <f t="shared" si="28"/>
        <v>6.8775064787441567</v>
      </c>
      <c r="AE85" s="70"/>
      <c r="AF85" s="74"/>
      <c r="AG85" s="71">
        <v>790</v>
      </c>
    </row>
    <row r="86" spans="5:33">
      <c r="E86" s="73">
        <v>0.7037268518518518</v>
      </c>
      <c r="F86" s="71">
        <v>800</v>
      </c>
      <c r="G86" s="99">
        <v>12.96</v>
      </c>
      <c r="H86" s="99">
        <v>6.3</v>
      </c>
      <c r="I86" s="99">
        <v>8.4499999999999993</v>
      </c>
      <c r="J86" s="99">
        <v>13.02</v>
      </c>
      <c r="K86" s="99">
        <v>5.87</v>
      </c>
      <c r="L86" s="99">
        <v>8.86</v>
      </c>
      <c r="M86" s="59">
        <f t="shared" si="16"/>
        <v>12.99</v>
      </c>
      <c r="N86" s="59">
        <f t="shared" si="16"/>
        <v>6.085</v>
      </c>
      <c r="O86" s="59">
        <f t="shared" si="16"/>
        <v>8.6549999999999994</v>
      </c>
      <c r="P86" s="60">
        <f t="shared" si="21"/>
        <v>0.17017500693110713</v>
      </c>
      <c r="Q86" s="22">
        <f t="shared" si="22"/>
        <v>8.2224264994707078E-7</v>
      </c>
      <c r="R86" s="61">
        <f t="shared" si="23"/>
        <v>4.4849592463700407E-9</v>
      </c>
      <c r="S86" s="22">
        <f t="shared" si="24"/>
        <v>2.0114859441600123E-17</v>
      </c>
      <c r="T86" s="62">
        <v>298</v>
      </c>
      <c r="U86" s="59">
        <f t="shared" si="25"/>
        <v>285.99</v>
      </c>
      <c r="V86" s="63">
        <f t="shared" si="26"/>
        <v>0.70826923830584032</v>
      </c>
      <c r="W86" s="64">
        <f t="shared" si="27"/>
        <v>5.1082158266465401</v>
      </c>
      <c r="X86" s="65">
        <f t="shared" si="17"/>
        <v>-4.0282367573531591E-8</v>
      </c>
      <c r="Y86" s="66">
        <f t="shared" si="18"/>
        <v>-4.0270563992069108E-8</v>
      </c>
      <c r="Z86" s="66">
        <f t="shared" si="19"/>
        <v>-4.0270567450766888E-8</v>
      </c>
      <c r="AA86" s="67">
        <f t="shared" si="20"/>
        <v>-4.0258767325975235E-8</v>
      </c>
      <c r="AB86" s="68">
        <f t="shared" si="29"/>
        <v>6.8736304421105829E-4</v>
      </c>
      <c r="AC86" s="69"/>
      <c r="AD86" s="70">
        <f t="shared" si="28"/>
        <v>6.8736304421105832</v>
      </c>
      <c r="AE86" s="70"/>
      <c r="AF86" s="74"/>
      <c r="AG86" s="71">
        <v>800</v>
      </c>
    </row>
    <row r="87" spans="5:33">
      <c r="E87" s="73">
        <v>0.70384259259259263</v>
      </c>
      <c r="F87" s="71">
        <v>810</v>
      </c>
      <c r="G87" s="99">
        <v>12.97</v>
      </c>
      <c r="H87" s="99">
        <v>6.3</v>
      </c>
      <c r="I87" s="99">
        <v>8.59</v>
      </c>
      <c r="J87" s="99">
        <v>13.03</v>
      </c>
      <c r="K87" s="99">
        <v>5.87</v>
      </c>
      <c r="L87" s="99">
        <v>8.8699999999999992</v>
      </c>
      <c r="M87" s="59">
        <f t="shared" si="16"/>
        <v>13</v>
      </c>
      <c r="N87" s="59">
        <f t="shared" si="16"/>
        <v>6.085</v>
      </c>
      <c r="O87" s="59">
        <f t="shared" si="16"/>
        <v>8.73</v>
      </c>
      <c r="P87" s="60">
        <f t="shared" si="21"/>
        <v>0.17167810998612981</v>
      </c>
      <c r="Q87" s="22">
        <f t="shared" si="22"/>
        <v>8.2224264994707078E-7</v>
      </c>
      <c r="R87" s="61">
        <f t="shared" si="23"/>
        <v>4.4886877965017873E-9</v>
      </c>
      <c r="S87" s="22">
        <f t="shared" si="24"/>
        <v>2.0148318134464071E-17</v>
      </c>
      <c r="T87" s="62">
        <v>298</v>
      </c>
      <c r="U87" s="59">
        <f t="shared" si="25"/>
        <v>286</v>
      </c>
      <c r="V87" s="63">
        <f t="shared" si="26"/>
        <v>0.70765476134603689</v>
      </c>
      <c r="W87" s="64">
        <f t="shared" si="27"/>
        <v>5.1009933968661505</v>
      </c>
      <c r="X87" s="65">
        <f t="shared" si="17"/>
        <v>-4.0739518718326454E-8</v>
      </c>
      <c r="Y87" s="66">
        <f t="shared" si="18"/>
        <v>-4.0727438629475114E-8</v>
      </c>
      <c r="Z87" s="66">
        <f t="shared" si="19"/>
        <v>-4.0727442211465064E-8</v>
      </c>
      <c r="AA87" s="67">
        <f t="shared" si="20"/>
        <v>-4.0715365702479421E-8</v>
      </c>
      <c r="AB87" s="68">
        <f t="shared" si="29"/>
        <v>6.8696033854808304E-4</v>
      </c>
      <c r="AC87" s="69"/>
      <c r="AD87" s="70">
        <f t="shared" si="28"/>
        <v>6.86960338548083</v>
      </c>
      <c r="AE87" s="70"/>
      <c r="AF87" s="74"/>
      <c r="AG87" s="71">
        <v>810</v>
      </c>
    </row>
    <row r="88" spans="5:33">
      <c r="E88" s="73">
        <v>0.70395833333333335</v>
      </c>
      <c r="F88" s="71">
        <v>820</v>
      </c>
      <c r="G88" s="99">
        <v>12.98</v>
      </c>
      <c r="H88" s="99">
        <v>6.3</v>
      </c>
      <c r="I88" s="99">
        <v>8.5</v>
      </c>
      <c r="J88" s="99">
        <v>13.03</v>
      </c>
      <c r="K88" s="99">
        <v>5.87</v>
      </c>
      <c r="L88" s="99">
        <v>8.84</v>
      </c>
      <c r="M88" s="59">
        <f t="shared" si="16"/>
        <v>13.004999999999999</v>
      </c>
      <c r="N88" s="59">
        <f t="shared" si="16"/>
        <v>6.085</v>
      </c>
      <c r="O88" s="59">
        <f t="shared" si="16"/>
        <v>8.67</v>
      </c>
      <c r="P88" s="60">
        <f t="shared" si="21"/>
        <v>0.17051232225960733</v>
      </c>
      <c r="Q88" s="22">
        <f t="shared" si="22"/>
        <v>8.2224264994707078E-7</v>
      </c>
      <c r="R88" s="61">
        <f t="shared" si="23"/>
        <v>4.4905532337989954E-9</v>
      </c>
      <c r="S88" s="22">
        <f t="shared" si="24"/>
        <v>2.0165068345582615E-17</v>
      </c>
      <c r="T88" s="62">
        <v>298</v>
      </c>
      <c r="U88" s="59">
        <f t="shared" si="25"/>
        <v>286.005</v>
      </c>
      <c r="V88" s="63">
        <f t="shared" si="26"/>
        <v>0.70734753897975888</v>
      </c>
      <c r="W88" s="64">
        <f t="shared" si="27"/>
        <v>5.0973862013890319</v>
      </c>
      <c r="X88" s="65">
        <f t="shared" si="17"/>
        <v>-4.0501145517196269E-8</v>
      </c>
      <c r="Y88" s="66">
        <f t="shared" si="18"/>
        <v>-4.0489199297203321E-8</v>
      </c>
      <c r="Z88" s="66">
        <f t="shared" si="19"/>
        <v>-4.0489202820860997E-8</v>
      </c>
      <c r="AA88" s="67">
        <f t="shared" si="20"/>
        <v>-4.0477260122447032E-8</v>
      </c>
      <c r="AB88" s="68">
        <f t="shared" si="29"/>
        <v>6.865530641379119E-4</v>
      </c>
      <c r="AC88" s="69"/>
      <c r="AD88" s="70">
        <f t="shared" si="28"/>
        <v>6.8655306413791193</v>
      </c>
      <c r="AE88" s="70"/>
      <c r="AF88" s="74"/>
      <c r="AG88" s="71">
        <v>820</v>
      </c>
    </row>
    <row r="89" spans="5:33">
      <c r="E89" s="73">
        <v>0.70407407407407407</v>
      </c>
      <c r="F89" s="71">
        <v>830</v>
      </c>
      <c r="G89" s="99">
        <v>12.99</v>
      </c>
      <c r="H89" s="99">
        <v>6.31</v>
      </c>
      <c r="I89" s="99">
        <v>8.67</v>
      </c>
      <c r="J89" s="99">
        <v>13.04</v>
      </c>
      <c r="K89" s="99">
        <v>5.88</v>
      </c>
      <c r="L89" s="99">
        <v>8.81</v>
      </c>
      <c r="M89" s="59">
        <f t="shared" si="16"/>
        <v>13.015000000000001</v>
      </c>
      <c r="N89" s="59">
        <f t="shared" si="16"/>
        <v>6.0949999999999998</v>
      </c>
      <c r="O89" s="59">
        <f t="shared" si="16"/>
        <v>8.74</v>
      </c>
      <c r="P89" s="60">
        <f t="shared" si="21"/>
        <v>0.17191750404574996</v>
      </c>
      <c r="Q89" s="22">
        <f t="shared" si="22"/>
        <v>8.035261221856169E-7</v>
      </c>
      <c r="R89" s="61">
        <f t="shared" si="23"/>
        <v>4.598971813691848E-9</v>
      </c>
      <c r="S89" s="22">
        <f t="shared" si="24"/>
        <v>2.1150541743132085E-17</v>
      </c>
      <c r="T89" s="62">
        <v>298</v>
      </c>
      <c r="U89" s="59">
        <f t="shared" si="25"/>
        <v>286.01499999999999</v>
      </c>
      <c r="V89" s="63">
        <f t="shared" si="26"/>
        <v>0.70673312647163844</v>
      </c>
      <c r="W89" s="64">
        <f t="shared" si="27"/>
        <v>5.0901798388639978</v>
      </c>
      <c r="X89" s="65">
        <f t="shared" si="17"/>
        <v>-4.2865870317489753E-8</v>
      </c>
      <c r="Y89" s="66">
        <f t="shared" si="18"/>
        <v>-4.2852480477563521E-8</v>
      </c>
      <c r="Z89" s="66">
        <f t="shared" si="19"/>
        <v>-4.28524846600941E-8</v>
      </c>
      <c r="AA89" s="67">
        <f t="shared" si="20"/>
        <v>-4.2839099000085483E-8</v>
      </c>
      <c r="AB89" s="68">
        <f t="shared" si="29"/>
        <v>6.8614817212145232E-4</v>
      </c>
      <c r="AC89" s="69"/>
      <c r="AD89" s="70">
        <f t="shared" si="28"/>
        <v>6.8614817212145232</v>
      </c>
      <c r="AE89" s="70"/>
      <c r="AF89" s="74"/>
      <c r="AG89" s="71">
        <v>830</v>
      </c>
    </row>
    <row r="90" spans="5:33">
      <c r="E90" s="73">
        <v>0.7041898148148148</v>
      </c>
      <c r="F90" s="71">
        <v>840</v>
      </c>
      <c r="G90" s="99">
        <v>13.01</v>
      </c>
      <c r="H90" s="99">
        <v>6.31</v>
      </c>
      <c r="I90" s="99">
        <v>8.74</v>
      </c>
      <c r="J90" s="99">
        <v>13.06</v>
      </c>
      <c r="K90" s="99">
        <v>5.88</v>
      </c>
      <c r="L90" s="99">
        <v>8.9</v>
      </c>
      <c r="M90" s="59">
        <f t="shared" si="16"/>
        <v>13.035</v>
      </c>
      <c r="N90" s="59">
        <f t="shared" si="16"/>
        <v>6.0949999999999998</v>
      </c>
      <c r="O90" s="59">
        <f t="shared" si="16"/>
        <v>8.82</v>
      </c>
      <c r="P90" s="60">
        <f t="shared" si="21"/>
        <v>0.17354866267036803</v>
      </c>
      <c r="Q90" s="22">
        <f t="shared" si="22"/>
        <v>8.035261221856169E-7</v>
      </c>
      <c r="R90" s="61">
        <f t="shared" si="23"/>
        <v>4.6066216601076802E-9</v>
      </c>
      <c r="S90" s="22">
        <f t="shared" si="24"/>
        <v>2.1220963119373239E-17</v>
      </c>
      <c r="T90" s="62">
        <v>298</v>
      </c>
      <c r="U90" s="59">
        <f t="shared" si="25"/>
        <v>286.03500000000003</v>
      </c>
      <c r="V90" s="63">
        <f t="shared" si="26"/>
        <v>0.70550443033734811</v>
      </c>
      <c r="W90" s="64">
        <f t="shared" si="27"/>
        <v>5.0757991694132496</v>
      </c>
      <c r="X90" s="65">
        <f t="shared" si="17"/>
        <v>-4.3512475647471722E-8</v>
      </c>
      <c r="Y90" s="66">
        <f t="shared" si="18"/>
        <v>-4.3498670183792384E-8</v>
      </c>
      <c r="Z90" s="66">
        <f t="shared" si="19"/>
        <v>-4.3498674563934492E-8</v>
      </c>
      <c r="AA90" s="67">
        <f t="shared" si="20"/>
        <v>-4.3484873477617855E-8</v>
      </c>
      <c r="AB90" s="68">
        <f t="shared" si="29"/>
        <v>6.8571964728879754E-4</v>
      </c>
      <c r="AC90" s="75"/>
      <c r="AD90" s="70">
        <f t="shared" si="28"/>
        <v>6.8571964728879751</v>
      </c>
      <c r="AE90" s="70"/>
      <c r="AF90" s="74"/>
      <c r="AG90" s="71">
        <v>840</v>
      </c>
    </row>
    <row r="91" spans="5:33">
      <c r="E91" s="73">
        <v>0.70430555555555552</v>
      </c>
      <c r="F91" s="71">
        <v>850</v>
      </c>
      <c r="G91" s="99">
        <v>13.02</v>
      </c>
      <c r="H91" s="99">
        <v>6.31</v>
      </c>
      <c r="I91" s="99">
        <v>8.7200000000000006</v>
      </c>
      <c r="J91" s="99">
        <v>13.08</v>
      </c>
      <c r="K91" s="99">
        <v>5.88</v>
      </c>
      <c r="L91" s="99">
        <v>8.89</v>
      </c>
      <c r="M91" s="59">
        <f t="shared" si="16"/>
        <v>13.05</v>
      </c>
      <c r="N91" s="59">
        <f t="shared" si="16"/>
        <v>6.0949999999999998</v>
      </c>
      <c r="O91" s="59">
        <f t="shared" si="16"/>
        <v>8.8049999999999997</v>
      </c>
      <c r="P91" s="60">
        <f t="shared" si="21"/>
        <v>0.17329662077060989</v>
      </c>
      <c r="Q91" s="22">
        <f t="shared" si="22"/>
        <v>8.035261221856169E-7</v>
      </c>
      <c r="R91" s="61">
        <f t="shared" si="23"/>
        <v>4.6123673942918771E-9</v>
      </c>
      <c r="S91" s="22">
        <f t="shared" si="24"/>
        <v>2.1273932979926839E-17</v>
      </c>
      <c r="T91" s="62">
        <v>298</v>
      </c>
      <c r="U91" s="59">
        <f t="shared" si="25"/>
        <v>286.05</v>
      </c>
      <c r="V91" s="63">
        <f t="shared" si="26"/>
        <v>0.70458302099060366</v>
      </c>
      <c r="W91" s="64">
        <f t="shared" si="27"/>
        <v>5.0650416507249787</v>
      </c>
      <c r="X91" s="65">
        <f t="shared" si="17"/>
        <v>-4.3622559034871335E-8</v>
      </c>
      <c r="Y91" s="66">
        <f t="shared" si="18"/>
        <v>-4.3608674821738637E-8</v>
      </c>
      <c r="Z91" s="66">
        <f t="shared" si="19"/>
        <v>-4.3608679240813959E-8</v>
      </c>
      <c r="AA91" s="67">
        <f t="shared" si="20"/>
        <v>-4.3594799443943579E-8</v>
      </c>
      <c r="AB91" s="68">
        <f t="shared" si="29"/>
        <v>6.8528466055776331E-4</v>
      </c>
      <c r="AC91" s="69"/>
      <c r="AD91" s="70">
        <f t="shared" si="28"/>
        <v>6.8528466055776329</v>
      </c>
      <c r="AE91" s="70"/>
      <c r="AF91" s="74"/>
      <c r="AG91" s="71">
        <v>850</v>
      </c>
    </row>
    <row r="92" spans="5:33">
      <c r="E92" s="73">
        <v>0.70442129629629624</v>
      </c>
      <c r="F92" s="71">
        <v>860</v>
      </c>
      <c r="G92" s="99">
        <v>13.04</v>
      </c>
      <c r="H92" s="99">
        <v>6.32</v>
      </c>
      <c r="I92" s="99">
        <v>8.7100000000000009</v>
      </c>
      <c r="J92" s="99">
        <v>13.09</v>
      </c>
      <c r="K92" s="99">
        <v>5.88</v>
      </c>
      <c r="L92" s="99">
        <v>9.0399999999999991</v>
      </c>
      <c r="M92" s="59">
        <f t="shared" si="16"/>
        <v>13.065</v>
      </c>
      <c r="N92" s="59">
        <f t="shared" si="16"/>
        <v>6.1</v>
      </c>
      <c r="O92" s="59">
        <f t="shared" si="16"/>
        <v>8.875</v>
      </c>
      <c r="P92" s="60">
        <f t="shared" si="21"/>
        <v>0.17471780705872447</v>
      </c>
      <c r="Q92" s="22">
        <f t="shared" si="22"/>
        <v>7.9432823472428114E-7</v>
      </c>
      <c r="R92" s="61">
        <f t="shared" si="23"/>
        <v>4.6715956077219938E-9</v>
      </c>
      <c r="S92" s="22">
        <f t="shared" si="24"/>
        <v>2.1823805522087423E-17</v>
      </c>
      <c r="T92" s="62">
        <v>298</v>
      </c>
      <c r="U92" s="59">
        <f t="shared" si="25"/>
        <v>286.065</v>
      </c>
      <c r="V92" s="63">
        <f t="shared" si="26"/>
        <v>0.70366170827323005</v>
      </c>
      <c r="W92" s="64">
        <f t="shared" si="27"/>
        <v>5.0543080558161648</v>
      </c>
      <c r="X92" s="65">
        <f t="shared" si="17"/>
        <v>-4.5184113796826508E-8</v>
      </c>
      <c r="Y92" s="66">
        <f t="shared" si="18"/>
        <v>-4.5169208281813624E-8</v>
      </c>
      <c r="Z92" s="66">
        <f t="shared" si="19"/>
        <v>-4.5169213198904152E-8</v>
      </c>
      <c r="AA92" s="67">
        <f t="shared" si="20"/>
        <v>-4.5154312597737667E-8</v>
      </c>
      <c r="AB92" s="68">
        <f t="shared" si="29"/>
        <v>6.8484857378009012E-4</v>
      </c>
      <c r="AC92" s="69"/>
      <c r="AD92" s="70">
        <f t="shared" si="28"/>
        <v>6.8484857378009014</v>
      </c>
      <c r="AE92" s="70"/>
      <c r="AF92" s="74"/>
      <c r="AG92" s="71">
        <v>860</v>
      </c>
    </row>
    <row r="93" spans="5:33">
      <c r="E93" s="73">
        <v>0.70453703703703707</v>
      </c>
      <c r="F93" s="71">
        <v>870</v>
      </c>
      <c r="G93" s="99">
        <v>13.04</v>
      </c>
      <c r="H93" s="99">
        <v>6.32</v>
      </c>
      <c r="I93" s="99">
        <v>8.51</v>
      </c>
      <c r="J93" s="99">
        <v>13.1</v>
      </c>
      <c r="K93" s="99">
        <v>5.89</v>
      </c>
      <c r="L93" s="99">
        <v>8.84</v>
      </c>
      <c r="M93" s="59">
        <f t="shared" si="16"/>
        <v>13.07</v>
      </c>
      <c r="N93" s="59">
        <f t="shared" si="16"/>
        <v>6.1050000000000004</v>
      </c>
      <c r="O93" s="59">
        <f t="shared" si="16"/>
        <v>8.6750000000000007</v>
      </c>
      <c r="P93" s="60">
        <f t="shared" si="21"/>
        <v>0.17079467358325232</v>
      </c>
      <c r="Q93" s="22">
        <f t="shared" si="22"/>
        <v>7.8523563461007008E-7</v>
      </c>
      <c r="R93" s="61">
        <f t="shared" si="23"/>
        <v>4.7276540676122799E-9</v>
      </c>
      <c r="S93" s="22">
        <f t="shared" si="24"/>
        <v>2.2350712983010935E-17</v>
      </c>
      <c r="T93" s="62">
        <v>298</v>
      </c>
      <c r="U93" s="59">
        <f t="shared" si="25"/>
        <v>286.07</v>
      </c>
      <c r="V93" s="63">
        <f t="shared" si="26"/>
        <v>0.70335462550466976</v>
      </c>
      <c r="W93" s="64">
        <f t="shared" si="27"/>
        <v>5.050735497620253</v>
      </c>
      <c r="X93" s="65">
        <f t="shared" si="17"/>
        <v>-4.5238101352472651E-8</v>
      </c>
      <c r="Y93" s="66">
        <f t="shared" si="18"/>
        <v>-4.5223150335973278E-8</v>
      </c>
      <c r="Z93" s="66">
        <f t="shared" si="19"/>
        <v>-4.5223155277226076E-8</v>
      </c>
      <c r="AA93" s="67">
        <f t="shared" si="20"/>
        <v>-4.5208209198713354E-8</v>
      </c>
      <c r="AB93" s="68">
        <f t="shared" si="29"/>
        <v>6.8439688166449682E-4</v>
      </c>
      <c r="AC93" s="69"/>
      <c r="AD93" s="70">
        <f t="shared" si="28"/>
        <v>6.8439688166449679</v>
      </c>
      <c r="AE93" s="70"/>
      <c r="AF93" s="74"/>
      <c r="AG93" s="71">
        <v>870</v>
      </c>
    </row>
    <row r="94" spans="5:33">
      <c r="E94" s="73">
        <v>0.70465277777777779</v>
      </c>
      <c r="F94" s="71">
        <v>880</v>
      </c>
      <c r="G94" s="99">
        <v>13.06</v>
      </c>
      <c r="H94" s="99">
        <v>6.32</v>
      </c>
      <c r="I94" s="99">
        <v>8.69</v>
      </c>
      <c r="J94" s="99">
        <v>13.12</v>
      </c>
      <c r="K94" s="99">
        <v>5.89</v>
      </c>
      <c r="L94" s="99">
        <v>8.86</v>
      </c>
      <c r="M94" s="59">
        <f t="shared" si="16"/>
        <v>13.09</v>
      </c>
      <c r="N94" s="59">
        <f t="shared" si="16"/>
        <v>6.1050000000000004</v>
      </c>
      <c r="O94" s="59">
        <f t="shared" si="16"/>
        <v>8.7749999999999986</v>
      </c>
      <c r="P94" s="60">
        <f t="shared" si="21"/>
        <v>0.17282084226589611</v>
      </c>
      <c r="Q94" s="22">
        <f t="shared" si="22"/>
        <v>7.8523563461007008E-7</v>
      </c>
      <c r="R94" s="61">
        <f t="shared" si="23"/>
        <v>4.73551796175852E-9</v>
      </c>
      <c r="S94" s="22">
        <f t="shared" si="24"/>
        <v>2.2425130366137568E-17</v>
      </c>
      <c r="T94" s="62">
        <v>298</v>
      </c>
      <c r="U94" s="59">
        <f t="shared" si="25"/>
        <v>286.08999999999997</v>
      </c>
      <c r="V94" s="63">
        <f t="shared" si="26"/>
        <v>0.70212640176825336</v>
      </c>
      <c r="W94" s="64">
        <f t="shared" si="27"/>
        <v>5.0364717438462732</v>
      </c>
      <c r="X94" s="65">
        <f t="shared" si="17"/>
        <v>-4.6026814371730467E-8</v>
      </c>
      <c r="Y94" s="66">
        <f t="shared" si="18"/>
        <v>-4.6011327243928445E-8</v>
      </c>
      <c r="Z94" s="66">
        <f t="shared" si="19"/>
        <v>-4.6011332455045721E-8</v>
      </c>
      <c r="AA94" s="67">
        <f t="shared" si="20"/>
        <v>-4.5995850534854093E-8</v>
      </c>
      <c r="AB94" s="68">
        <f t="shared" si="29"/>
        <v>6.8394465012820086E-4</v>
      </c>
      <c r="AC94" s="69"/>
      <c r="AD94" s="70">
        <f t="shared" si="28"/>
        <v>6.8394465012820085</v>
      </c>
      <c r="AE94" s="70"/>
      <c r="AF94" s="74"/>
      <c r="AG94" s="71">
        <v>880</v>
      </c>
    </row>
    <row r="95" spans="5:33">
      <c r="E95" s="73">
        <v>0.70476851851851852</v>
      </c>
      <c r="F95" s="71">
        <v>890</v>
      </c>
      <c r="G95" s="99">
        <v>13.07</v>
      </c>
      <c r="H95" s="99">
        <v>6.32</v>
      </c>
      <c r="I95" s="99">
        <v>8.4700000000000006</v>
      </c>
      <c r="J95" s="99">
        <v>13.13</v>
      </c>
      <c r="K95" s="99">
        <v>5.89</v>
      </c>
      <c r="L95" s="99">
        <v>8.7899999999999991</v>
      </c>
      <c r="M95" s="59">
        <f t="shared" si="16"/>
        <v>13.100000000000001</v>
      </c>
      <c r="N95" s="59">
        <f t="shared" si="16"/>
        <v>6.1050000000000004</v>
      </c>
      <c r="O95" s="59">
        <f t="shared" si="16"/>
        <v>8.629999999999999</v>
      </c>
      <c r="P95" s="60">
        <f t="shared" si="21"/>
        <v>0.16999333043085316</v>
      </c>
      <c r="Q95" s="22">
        <f t="shared" si="22"/>
        <v>7.8523563461007008E-7</v>
      </c>
      <c r="R95" s="61">
        <f t="shared" si="23"/>
        <v>4.7394548127197644E-9</v>
      </c>
      <c r="S95" s="22">
        <f t="shared" si="24"/>
        <v>2.2462431921812536E-17</v>
      </c>
      <c r="T95" s="62">
        <v>298</v>
      </c>
      <c r="U95" s="59">
        <f t="shared" si="25"/>
        <v>286.10000000000002</v>
      </c>
      <c r="V95" s="63">
        <f t="shared" si="26"/>
        <v>0.70151235429485592</v>
      </c>
      <c r="W95" s="64">
        <f t="shared" si="27"/>
        <v>5.0293557256222936</v>
      </c>
      <c r="X95" s="65">
        <f t="shared" si="17"/>
        <v>-4.5382693081055575E-8</v>
      </c>
      <c r="Y95" s="66">
        <f t="shared" si="18"/>
        <v>-4.5367626252763677E-8</v>
      </c>
      <c r="Z95" s="66">
        <f t="shared" si="19"/>
        <v>-4.5367631254875706E-8</v>
      </c>
      <c r="AA95" s="67">
        <f t="shared" si="20"/>
        <v>-4.5352569425374481E-8</v>
      </c>
      <c r="AB95" s="68">
        <f t="shared" si="29"/>
        <v>6.8348453682102669E-4</v>
      </c>
      <c r="AC95" s="69"/>
      <c r="AD95" s="70">
        <f t="shared" si="28"/>
        <v>6.8348453682102672</v>
      </c>
      <c r="AE95" s="70"/>
      <c r="AF95" s="74"/>
      <c r="AG95" s="71">
        <v>890</v>
      </c>
    </row>
    <row r="96" spans="5:33">
      <c r="E96" s="73">
        <v>0.70488425925925924</v>
      </c>
      <c r="F96" s="71">
        <v>900</v>
      </c>
      <c r="G96" s="99">
        <v>13.08</v>
      </c>
      <c r="H96" s="99">
        <v>6.33</v>
      </c>
      <c r="I96" s="99">
        <v>8.5299999999999994</v>
      </c>
      <c r="J96" s="99">
        <v>13.14</v>
      </c>
      <c r="K96" s="99">
        <v>5.9</v>
      </c>
      <c r="L96" s="99">
        <v>8.81</v>
      </c>
      <c r="M96" s="59">
        <f t="shared" si="16"/>
        <v>13.11</v>
      </c>
      <c r="N96" s="59">
        <f t="shared" si="16"/>
        <v>6.1150000000000002</v>
      </c>
      <c r="O96" s="59">
        <f t="shared" si="16"/>
        <v>8.67</v>
      </c>
      <c r="P96" s="60">
        <f t="shared" si="21"/>
        <v>0.17080960591551644</v>
      </c>
      <c r="Q96" s="22">
        <f t="shared" si="22"/>
        <v>7.6736148936181744E-7</v>
      </c>
      <c r="R96" s="61">
        <f t="shared" si="23"/>
        <v>4.853882798205798E-9</v>
      </c>
      <c r="S96" s="22">
        <f t="shared" si="24"/>
        <v>2.3560178218718148E-17</v>
      </c>
      <c r="T96" s="62">
        <v>298</v>
      </c>
      <c r="U96" s="59">
        <f t="shared" si="25"/>
        <v>286.11</v>
      </c>
      <c r="V96" s="63">
        <f t="shared" si="26"/>
        <v>0.70089834974533316</v>
      </c>
      <c r="W96" s="64">
        <f t="shared" si="27"/>
        <v>5.0222502579809847</v>
      </c>
      <c r="X96" s="65">
        <f t="shared" si="17"/>
        <v>-4.7865004825319728E-8</v>
      </c>
      <c r="Y96" s="66">
        <f t="shared" si="18"/>
        <v>-4.7848233557582523E-8</v>
      </c>
      <c r="Z96" s="66">
        <f t="shared" si="19"/>
        <v>-4.7848239434014017E-8</v>
      </c>
      <c r="AA96" s="67">
        <f t="shared" si="20"/>
        <v>-4.7831474038590251E-8</v>
      </c>
      <c r="AB96" s="68">
        <f t="shared" si="29"/>
        <v>6.8303086052515715E-4</v>
      </c>
      <c r="AC96" s="101">
        <f>D9</f>
        <v>6.9734613212874084E-4</v>
      </c>
      <c r="AD96" s="70">
        <f t="shared" si="28"/>
        <v>6.8303086052515711</v>
      </c>
      <c r="AE96" s="70">
        <f>AC96*10000</f>
        <v>6.9734613212874086</v>
      </c>
      <c r="AF96" s="74">
        <f>(AD96-AE96)*(AD96-AE96)</f>
        <v>2.0492700108437116E-2</v>
      </c>
      <c r="AG96" s="71">
        <v>900</v>
      </c>
    </row>
    <row r="97" spans="5:33">
      <c r="E97" s="73">
        <v>0.70499999999999996</v>
      </c>
      <c r="F97" s="71">
        <v>910</v>
      </c>
      <c r="G97" s="99">
        <v>13.09</v>
      </c>
      <c r="H97" s="99">
        <v>6.33</v>
      </c>
      <c r="I97" s="99">
        <v>8.61</v>
      </c>
      <c r="J97" s="99">
        <v>13.16</v>
      </c>
      <c r="K97" s="99">
        <v>5.9</v>
      </c>
      <c r="L97" s="99">
        <v>8.91</v>
      </c>
      <c r="M97" s="59">
        <f t="shared" si="16"/>
        <v>13.125</v>
      </c>
      <c r="N97" s="59">
        <f t="shared" si="16"/>
        <v>6.1150000000000002</v>
      </c>
      <c r="O97" s="59">
        <f t="shared" si="16"/>
        <v>8.76</v>
      </c>
      <c r="P97" s="60">
        <f t="shared" si="21"/>
        <v>0.17262571148199352</v>
      </c>
      <c r="Q97" s="22">
        <f t="shared" si="22"/>
        <v>7.6736148936181744E-7</v>
      </c>
      <c r="R97" s="61">
        <f t="shared" si="23"/>
        <v>4.8599369355709839E-9</v>
      </c>
      <c r="S97" s="22">
        <f t="shared" si="24"/>
        <v>2.3618987017727087E-17</v>
      </c>
      <c r="T97" s="62">
        <v>298</v>
      </c>
      <c r="U97" s="59">
        <f t="shared" si="25"/>
        <v>286.125</v>
      </c>
      <c r="V97" s="63">
        <f t="shared" si="26"/>
        <v>0.69997742339346969</v>
      </c>
      <c r="W97" s="64">
        <f t="shared" si="27"/>
        <v>5.0116118030782486</v>
      </c>
      <c r="X97" s="65">
        <f t="shared" si="17"/>
        <v>-4.8563567000969384E-8</v>
      </c>
      <c r="Y97" s="66">
        <f t="shared" si="18"/>
        <v>-4.8546290524354876E-8</v>
      </c>
      <c r="Z97" s="66">
        <f t="shared" si="19"/>
        <v>-4.8546296670457043E-8</v>
      </c>
      <c r="AA97" s="67">
        <f t="shared" si="20"/>
        <v>-4.8529026335571755E-8</v>
      </c>
      <c r="AB97" s="68">
        <f t="shared" si="29"/>
        <v>6.8255237815041203E-4</v>
      </c>
      <c r="AC97" s="69"/>
      <c r="AD97" s="70">
        <f t="shared" si="28"/>
        <v>6.8255237815041205</v>
      </c>
      <c r="AE97" s="70"/>
      <c r="AF97" s="74"/>
      <c r="AG97" s="71">
        <v>910</v>
      </c>
    </row>
    <row r="98" spans="5:33">
      <c r="E98" s="73">
        <v>0.70511574074074068</v>
      </c>
      <c r="F98" s="71">
        <v>920</v>
      </c>
      <c r="G98" s="99">
        <v>13.11</v>
      </c>
      <c r="H98" s="99">
        <v>6.33</v>
      </c>
      <c r="I98" s="99">
        <v>8.75</v>
      </c>
      <c r="J98" s="99">
        <v>13.16</v>
      </c>
      <c r="K98" s="99">
        <v>5.9</v>
      </c>
      <c r="L98" s="99">
        <v>8.83</v>
      </c>
      <c r="M98" s="59">
        <f t="shared" si="16"/>
        <v>13.135</v>
      </c>
      <c r="N98" s="59">
        <f t="shared" si="16"/>
        <v>6.1150000000000002</v>
      </c>
      <c r="O98" s="59">
        <f t="shared" si="16"/>
        <v>8.7899999999999991</v>
      </c>
      <c r="P98" s="60">
        <f t="shared" si="21"/>
        <v>0.17324566917992798</v>
      </c>
      <c r="Q98" s="22">
        <f t="shared" si="22"/>
        <v>7.6736148936181744E-7</v>
      </c>
      <c r="R98" s="61">
        <f t="shared" si="23"/>
        <v>4.8639772216708118E-9</v>
      </c>
      <c r="S98" s="22">
        <f t="shared" si="24"/>
        <v>2.3658274412932511E-17</v>
      </c>
      <c r="T98" s="62">
        <v>298</v>
      </c>
      <c r="U98" s="59">
        <f t="shared" si="25"/>
        <v>286.13499999999999</v>
      </c>
      <c r="V98" s="63">
        <f t="shared" si="26"/>
        <v>0.69936352613394337</v>
      </c>
      <c r="W98" s="64">
        <f t="shared" si="27"/>
        <v>5.0045326403704324</v>
      </c>
      <c r="X98" s="65">
        <f t="shared" si="17"/>
        <v>-4.8853330670487988E-8</v>
      </c>
      <c r="Y98" s="66">
        <f t="shared" si="18"/>
        <v>-4.8835834968347939E-8</v>
      </c>
      <c r="Z98" s="66">
        <f t="shared" si="19"/>
        <v>-4.8835841234033179E-8</v>
      </c>
      <c r="AA98" s="67">
        <f t="shared" si="20"/>
        <v>-4.8818351793090551E-8</v>
      </c>
      <c r="AB98" s="68">
        <f t="shared" si="29"/>
        <v>6.8206691520420176E-4</v>
      </c>
      <c r="AC98" s="69"/>
      <c r="AD98" s="70">
        <f t="shared" si="28"/>
        <v>6.8206691520420177</v>
      </c>
      <c r="AE98" s="70"/>
      <c r="AF98" s="74"/>
      <c r="AG98" s="71">
        <v>920</v>
      </c>
    </row>
    <row r="99" spans="5:33">
      <c r="E99" s="73">
        <v>0.70523148148148151</v>
      </c>
      <c r="F99" s="71">
        <v>930</v>
      </c>
      <c r="G99" s="99">
        <v>13.13</v>
      </c>
      <c r="H99" s="99">
        <v>6.33</v>
      </c>
      <c r="I99" s="99">
        <v>8.75</v>
      </c>
      <c r="J99" s="99">
        <v>13.21</v>
      </c>
      <c r="K99" s="99">
        <v>5.91</v>
      </c>
      <c r="L99" s="99">
        <v>8.86</v>
      </c>
      <c r="M99" s="59">
        <f t="shared" si="16"/>
        <v>13.170000000000002</v>
      </c>
      <c r="N99" s="59">
        <f t="shared" si="16"/>
        <v>6.12</v>
      </c>
      <c r="O99" s="59">
        <f t="shared" si="16"/>
        <v>8.8049999999999997</v>
      </c>
      <c r="P99" s="60">
        <f t="shared" si="21"/>
        <v>0.17364226570425623</v>
      </c>
      <c r="Q99" s="22">
        <f t="shared" si="22"/>
        <v>7.585775750291823E-7</v>
      </c>
      <c r="R99" s="61">
        <f t="shared" si="23"/>
        <v>4.9346309458168433E-9</v>
      </c>
      <c r="S99" s="22">
        <f t="shared" si="24"/>
        <v>2.4350582571413233E-17</v>
      </c>
      <c r="T99" s="62">
        <v>298</v>
      </c>
      <c r="U99" s="59">
        <f t="shared" si="25"/>
        <v>286.17</v>
      </c>
      <c r="V99" s="63">
        <f t="shared" si="26"/>
        <v>0.69721522359755594</v>
      </c>
      <c r="W99" s="64">
        <f t="shared" si="27"/>
        <v>4.979838099981599</v>
      </c>
      <c r="X99" s="65">
        <f t="shared" si="17"/>
        <v>-5.0611681141412016E-8</v>
      </c>
      <c r="Y99" s="66">
        <f t="shared" si="18"/>
        <v>-5.0592889893929564E-8</v>
      </c>
      <c r="Z99" s="66">
        <f t="shared" si="19"/>
        <v>-5.0592896870796836E-8</v>
      </c>
      <c r="AA99" s="67">
        <f t="shared" si="20"/>
        <v>-5.0574112595000871E-8</v>
      </c>
      <c r="AB99" s="68">
        <f t="shared" si="29"/>
        <v>6.815785568127545E-4</v>
      </c>
      <c r="AC99" s="69"/>
      <c r="AD99" s="70">
        <f t="shared" si="28"/>
        <v>6.815785568127545</v>
      </c>
      <c r="AE99" s="70"/>
      <c r="AF99" s="74"/>
      <c r="AG99" s="71">
        <v>930</v>
      </c>
    </row>
    <row r="100" spans="5:33">
      <c r="E100" s="73">
        <v>0.70534722222222224</v>
      </c>
      <c r="F100" s="71">
        <v>940</v>
      </c>
      <c r="G100" s="99">
        <v>13.14</v>
      </c>
      <c r="H100" s="99">
        <v>6.33</v>
      </c>
      <c r="I100" s="99">
        <v>8.7899999999999991</v>
      </c>
      <c r="J100" s="99">
        <v>13.2</v>
      </c>
      <c r="K100" s="99">
        <v>5.91</v>
      </c>
      <c r="L100" s="99">
        <v>8.7799999999999994</v>
      </c>
      <c r="M100" s="59">
        <f t="shared" si="16"/>
        <v>13.17</v>
      </c>
      <c r="N100" s="59">
        <f t="shared" si="16"/>
        <v>6.12</v>
      </c>
      <c r="O100" s="59">
        <f t="shared" si="16"/>
        <v>8.7850000000000001</v>
      </c>
      <c r="P100" s="60">
        <f t="shared" si="21"/>
        <v>0.17324784829209436</v>
      </c>
      <c r="Q100" s="22">
        <f t="shared" si="22"/>
        <v>7.585775750291823E-7</v>
      </c>
      <c r="R100" s="61">
        <f t="shared" si="23"/>
        <v>4.9346309458168424E-9</v>
      </c>
      <c r="S100" s="22">
        <f t="shared" si="24"/>
        <v>2.4350582571413224E-17</v>
      </c>
      <c r="T100" s="62">
        <v>298</v>
      </c>
      <c r="U100" s="59">
        <f t="shared" si="25"/>
        <v>286.17</v>
      </c>
      <c r="V100" s="63">
        <f t="shared" si="26"/>
        <v>0.69721522359755594</v>
      </c>
      <c r="W100" s="64">
        <f t="shared" si="27"/>
        <v>4.979838099981599</v>
      </c>
      <c r="X100" s="65">
        <f t="shared" si="17"/>
        <v>-5.0459236702130523E-8</v>
      </c>
      <c r="Y100" s="66">
        <f t="shared" si="18"/>
        <v>-5.0440544609214281E-8</v>
      </c>
      <c r="Z100" s="66">
        <f t="shared" si="19"/>
        <v>-5.0440551533503279E-8</v>
      </c>
      <c r="AA100" s="67">
        <f t="shared" si="20"/>
        <v>-5.042186635974598E-8</v>
      </c>
      <c r="AB100" s="68">
        <f t="shared" si="29"/>
        <v>6.8107262786731143E-4</v>
      </c>
      <c r="AC100" s="69"/>
      <c r="AD100" s="70">
        <f t="shared" si="28"/>
        <v>6.8107262786731146</v>
      </c>
      <c r="AE100" s="70"/>
      <c r="AF100" s="74"/>
      <c r="AG100" s="71">
        <v>940</v>
      </c>
    </row>
    <row r="101" spans="5:33">
      <c r="E101" s="73">
        <v>0.70546296296296296</v>
      </c>
      <c r="F101" s="71">
        <v>950</v>
      </c>
      <c r="G101" s="99">
        <v>13.15</v>
      </c>
      <c r="H101" s="99">
        <v>6.33</v>
      </c>
      <c r="I101" s="99">
        <v>8.77</v>
      </c>
      <c r="J101" s="99">
        <v>13.21</v>
      </c>
      <c r="K101" s="99">
        <v>5.91</v>
      </c>
      <c r="L101" s="99">
        <v>8.99</v>
      </c>
      <c r="M101" s="59">
        <f t="shared" si="16"/>
        <v>13.18</v>
      </c>
      <c r="N101" s="59">
        <f t="shared" si="16"/>
        <v>6.12</v>
      </c>
      <c r="O101" s="59">
        <f t="shared" si="16"/>
        <v>8.879999999999999</v>
      </c>
      <c r="P101" s="60">
        <f t="shared" si="21"/>
        <v>0.17515044286931492</v>
      </c>
      <c r="Q101" s="22">
        <f t="shared" si="22"/>
        <v>7.585775750291823E-7</v>
      </c>
      <c r="R101" s="61">
        <f t="shared" si="23"/>
        <v>4.9387333284367164E-9</v>
      </c>
      <c r="S101" s="22">
        <f t="shared" si="24"/>
        <v>2.4391086889411606E-17</v>
      </c>
      <c r="T101" s="62">
        <v>298</v>
      </c>
      <c r="U101" s="59">
        <f t="shared" si="25"/>
        <v>286.18</v>
      </c>
      <c r="V101" s="63">
        <f t="shared" si="26"/>
        <v>0.69660151938916792</v>
      </c>
      <c r="W101" s="64">
        <f t="shared" si="27"/>
        <v>4.9728060297790799</v>
      </c>
      <c r="X101" s="65">
        <f t="shared" si="17"/>
        <v>-5.1132592063683154E-8</v>
      </c>
      <c r="Y101" s="66">
        <f t="shared" si="18"/>
        <v>-5.1113383541413139E-8</v>
      </c>
      <c r="Z101" s="66">
        <f t="shared" si="19"/>
        <v>-5.1113390757306411E-8</v>
      </c>
      <c r="AA101" s="67">
        <f t="shared" si="20"/>
        <v>-5.1094189445508233E-8</v>
      </c>
      <c r="AB101" s="68">
        <f t="shared" si="29"/>
        <v>6.8056822237506595E-4</v>
      </c>
      <c r="AC101" s="69"/>
      <c r="AD101" s="70">
        <f t="shared" si="28"/>
        <v>6.8056822237506598</v>
      </c>
      <c r="AE101" s="70"/>
      <c r="AF101" s="74"/>
      <c r="AG101" s="71">
        <v>950</v>
      </c>
    </row>
    <row r="102" spans="5:33">
      <c r="E102" s="73">
        <v>0.70557870370370368</v>
      </c>
      <c r="F102" s="71">
        <v>960</v>
      </c>
      <c r="G102" s="99">
        <v>13.16</v>
      </c>
      <c r="H102" s="99">
        <v>6.34</v>
      </c>
      <c r="I102" s="99">
        <v>8.7899999999999991</v>
      </c>
      <c r="J102" s="99">
        <v>13.22</v>
      </c>
      <c r="K102" s="99">
        <v>5.91</v>
      </c>
      <c r="L102" s="99">
        <v>8.99</v>
      </c>
      <c r="M102" s="59">
        <f t="shared" si="16"/>
        <v>13.190000000000001</v>
      </c>
      <c r="N102" s="59">
        <f t="shared" si="16"/>
        <v>6.125</v>
      </c>
      <c r="O102" s="59">
        <f t="shared" si="16"/>
        <v>8.89</v>
      </c>
      <c r="P102" s="60">
        <f t="shared" si="21"/>
        <v>0.17537683870364651</v>
      </c>
      <c r="Q102" s="22">
        <f t="shared" si="22"/>
        <v>7.4989420933245437E-7</v>
      </c>
      <c r="R102" s="61">
        <f t="shared" si="23"/>
        <v>5.0000745010754786E-9</v>
      </c>
      <c r="S102" s="22">
        <f t="shared" si="24"/>
        <v>2.5000745016305195E-17</v>
      </c>
      <c r="T102" s="62">
        <v>298</v>
      </c>
      <c r="U102" s="59">
        <f t="shared" si="25"/>
        <v>286.19</v>
      </c>
      <c r="V102" s="63">
        <f t="shared" si="26"/>
        <v>0.69598785806866592</v>
      </c>
      <c r="W102" s="64">
        <f t="shared" si="27"/>
        <v>4.9657843800066548</v>
      </c>
      <c r="X102" s="65">
        <f t="shared" si="17"/>
        <v>-5.251313791342635E-8</v>
      </c>
      <c r="Y102" s="66">
        <f t="shared" si="18"/>
        <v>-5.2492862926956966E-8</v>
      </c>
      <c r="Z102" s="66">
        <f t="shared" si="19"/>
        <v>-5.2492870754999486E-8</v>
      </c>
      <c r="AA102" s="67">
        <f t="shared" si="20"/>
        <v>-5.2472603590527911E-8</v>
      </c>
      <c r="AB102" s="68">
        <f t="shared" si="29"/>
        <v>6.8005708849155487E-4</v>
      </c>
      <c r="AC102" s="75"/>
      <c r="AD102" s="70">
        <f t="shared" si="28"/>
        <v>6.8005708849155484</v>
      </c>
      <c r="AE102" s="70"/>
      <c r="AF102" s="74"/>
      <c r="AG102" s="71">
        <v>960</v>
      </c>
    </row>
    <row r="103" spans="5:33">
      <c r="E103" s="73">
        <v>0.7056944444444444</v>
      </c>
      <c r="F103" s="71">
        <v>970</v>
      </c>
      <c r="G103" s="99">
        <v>13.16</v>
      </c>
      <c r="H103" s="99">
        <v>6.34</v>
      </c>
      <c r="I103" s="99">
        <v>8.85</v>
      </c>
      <c r="J103" s="99">
        <v>13.22</v>
      </c>
      <c r="K103" s="99">
        <v>5.92</v>
      </c>
      <c r="L103" s="99">
        <v>8.77</v>
      </c>
      <c r="M103" s="59">
        <f t="shared" si="16"/>
        <v>13.190000000000001</v>
      </c>
      <c r="N103" s="59">
        <f t="shared" si="16"/>
        <v>6.13</v>
      </c>
      <c r="O103" s="59">
        <f t="shared" si="16"/>
        <v>8.8099999999999987</v>
      </c>
      <c r="P103" s="60">
        <f t="shared" si="21"/>
        <v>0.17379864442959791</v>
      </c>
      <c r="Q103" s="22">
        <f t="shared" si="22"/>
        <v>7.4131024130091606E-7</v>
      </c>
      <c r="R103" s="61">
        <f t="shared" si="23"/>
        <v>5.0579726350567672E-9</v>
      </c>
      <c r="S103" s="22">
        <f t="shared" si="24"/>
        <v>2.5583087176983097E-17</v>
      </c>
      <c r="T103" s="62">
        <v>298</v>
      </c>
      <c r="U103" s="59">
        <f t="shared" si="25"/>
        <v>286.19</v>
      </c>
      <c r="V103" s="63">
        <f t="shared" si="26"/>
        <v>0.69598785806866592</v>
      </c>
      <c r="W103" s="64">
        <f t="shared" si="27"/>
        <v>4.9657843800066548</v>
      </c>
      <c r="X103" s="65">
        <f t="shared" si="17"/>
        <v>-5.3211654314242595E-8</v>
      </c>
      <c r="Y103" s="66">
        <f t="shared" si="18"/>
        <v>-5.3190820273395645E-8</v>
      </c>
      <c r="Z103" s="66">
        <f t="shared" si="19"/>
        <v>-5.3190828430579704E-8</v>
      </c>
      <c r="AA103" s="67">
        <f t="shared" si="20"/>
        <v>-5.3170002540529231E-8</v>
      </c>
      <c r="AB103" s="68">
        <f t="shared" si="29"/>
        <v>6.7953215981010845E-4</v>
      </c>
      <c r="AC103" s="69"/>
      <c r="AD103" s="70">
        <f t="shared" si="28"/>
        <v>6.7953215981010846</v>
      </c>
      <c r="AE103" s="70"/>
      <c r="AF103" s="74"/>
      <c r="AG103" s="71">
        <v>970</v>
      </c>
    </row>
    <row r="104" spans="5:33">
      <c r="E104" s="73">
        <v>0.70581018518518512</v>
      </c>
      <c r="F104" s="71">
        <v>980</v>
      </c>
      <c r="G104" s="99">
        <v>13.16</v>
      </c>
      <c r="H104" s="99">
        <v>6.34</v>
      </c>
      <c r="I104" s="99">
        <v>8.85</v>
      </c>
      <c r="J104" s="99">
        <v>13.23</v>
      </c>
      <c r="K104" s="99">
        <v>5.92</v>
      </c>
      <c r="L104" s="99">
        <v>8.6199999999999992</v>
      </c>
      <c r="M104" s="59">
        <f t="shared" si="16"/>
        <v>13.195</v>
      </c>
      <c r="N104" s="59">
        <f t="shared" si="16"/>
        <v>6.13</v>
      </c>
      <c r="O104" s="59">
        <f t="shared" si="16"/>
        <v>8.7349999999999994</v>
      </c>
      <c r="P104" s="60">
        <f t="shared" si="21"/>
        <v>0.17233341388475276</v>
      </c>
      <c r="Q104" s="22">
        <f t="shared" si="22"/>
        <v>7.4131024130091606E-7</v>
      </c>
      <c r="R104" s="61">
        <f t="shared" si="23"/>
        <v>5.0600746593519387E-9</v>
      </c>
      <c r="S104" s="22">
        <f t="shared" si="24"/>
        <v>2.5604355558215638E-17</v>
      </c>
      <c r="T104" s="62">
        <v>298</v>
      </c>
      <c r="U104" s="59">
        <f t="shared" si="25"/>
        <v>286.19499999999999</v>
      </c>
      <c r="V104" s="63">
        <f t="shared" si="26"/>
        <v>0.69568104348996562</v>
      </c>
      <c r="W104" s="64">
        <f t="shared" si="27"/>
        <v>4.9622774577335269</v>
      </c>
      <c r="X104" s="65">
        <f t="shared" si="17"/>
        <v>-5.2802866661404046E-8</v>
      </c>
      <c r="Y104" s="66">
        <f t="shared" si="18"/>
        <v>-5.2782335426538628E-8</v>
      </c>
      <c r="Z104" s="66">
        <f t="shared" si="19"/>
        <v>-5.2782343409658336E-8</v>
      </c>
      <c r="AA104" s="67">
        <f t="shared" si="20"/>
        <v>-5.2761820151704496E-8</v>
      </c>
      <c r="AB104" s="68">
        <f t="shared" si="29"/>
        <v>6.7900025155300393E-4</v>
      </c>
      <c r="AC104" s="69"/>
      <c r="AD104" s="70">
        <f t="shared" si="28"/>
        <v>6.7900025155300394</v>
      </c>
      <c r="AE104" s="70"/>
      <c r="AF104" s="74"/>
      <c r="AG104" s="71">
        <v>980</v>
      </c>
    </row>
    <row r="105" spans="5:33">
      <c r="E105" s="73">
        <v>0.70592592592592596</v>
      </c>
      <c r="F105" s="71">
        <v>990</v>
      </c>
      <c r="G105" s="99">
        <v>13.17</v>
      </c>
      <c r="H105" s="99">
        <v>6.34</v>
      </c>
      <c r="I105" s="99">
        <v>8.6300000000000008</v>
      </c>
      <c r="J105" s="99">
        <v>13.23</v>
      </c>
      <c r="K105" s="99">
        <v>5.92</v>
      </c>
      <c r="L105" s="99">
        <v>8.48</v>
      </c>
      <c r="M105" s="59">
        <f t="shared" si="16"/>
        <v>13.2</v>
      </c>
      <c r="N105" s="59">
        <f t="shared" si="16"/>
        <v>6.13</v>
      </c>
      <c r="O105" s="59">
        <f t="shared" si="16"/>
        <v>8.5549999999999997</v>
      </c>
      <c r="P105" s="60">
        <f t="shared" si="21"/>
        <v>0.16879621523962077</v>
      </c>
      <c r="Q105" s="22">
        <f t="shared" si="22"/>
        <v>7.4131024130091606E-7</v>
      </c>
      <c r="R105" s="61">
        <f t="shared" si="23"/>
        <v>5.0621775572196767E-9</v>
      </c>
      <c r="S105" s="22">
        <f t="shared" si="24"/>
        <v>2.5625641620818572E-17</v>
      </c>
      <c r="T105" s="62">
        <v>298</v>
      </c>
      <c r="U105" s="59">
        <f t="shared" si="25"/>
        <v>286.2</v>
      </c>
      <c r="V105" s="63">
        <f t="shared" si="26"/>
        <v>0.69537423963155309</v>
      </c>
      <c r="W105" s="64">
        <f t="shared" si="27"/>
        <v>4.9587731345133914</v>
      </c>
      <c r="X105" s="65">
        <f t="shared" si="17"/>
        <v>-5.1758381225347297E-8</v>
      </c>
      <c r="Y105" s="66">
        <f t="shared" si="18"/>
        <v>-5.1738638860617815E-8</v>
      </c>
      <c r="Z105" s="66">
        <f t="shared" si="19"/>
        <v>-5.1738646391011079E-8</v>
      </c>
      <c r="AA105" s="67">
        <f t="shared" si="20"/>
        <v>-5.1718911550930177E-8</v>
      </c>
      <c r="AB105" s="68">
        <f t="shared" si="29"/>
        <v>6.784724281455281E-4</v>
      </c>
      <c r="AC105" s="69"/>
      <c r="AD105" s="70">
        <f t="shared" si="28"/>
        <v>6.7847242814552811</v>
      </c>
      <c r="AE105" s="70"/>
      <c r="AF105" s="74"/>
      <c r="AG105" s="71">
        <v>990</v>
      </c>
    </row>
    <row r="106" spans="5:33">
      <c r="E106" s="73">
        <v>0.70604166666666668</v>
      </c>
      <c r="F106" s="71">
        <v>1000</v>
      </c>
      <c r="G106" s="99">
        <v>13.19</v>
      </c>
      <c r="H106" s="99">
        <v>6.34</v>
      </c>
      <c r="I106" s="99">
        <v>8.77</v>
      </c>
      <c r="J106" s="99">
        <v>13.25</v>
      </c>
      <c r="K106" s="99">
        <v>5.92</v>
      </c>
      <c r="L106" s="99">
        <v>8.83</v>
      </c>
      <c r="M106" s="59">
        <f t="shared" si="16"/>
        <v>13.219999999999999</v>
      </c>
      <c r="N106" s="59">
        <f t="shared" si="16"/>
        <v>6.13</v>
      </c>
      <c r="O106" s="59">
        <f t="shared" si="16"/>
        <v>8.8000000000000007</v>
      </c>
      <c r="P106" s="60">
        <f t="shared" si="21"/>
        <v>0.17368800533498815</v>
      </c>
      <c r="Q106" s="22">
        <f t="shared" si="22"/>
        <v>7.4131024130091606E-7</v>
      </c>
      <c r="R106" s="61">
        <f t="shared" si="23"/>
        <v>5.0705978916794601E-9</v>
      </c>
      <c r="S106" s="22">
        <f t="shared" si="24"/>
        <v>2.5710962979104186E-17</v>
      </c>
      <c r="T106" s="62">
        <v>298</v>
      </c>
      <c r="U106" s="59">
        <f t="shared" si="25"/>
        <v>286.22000000000003</v>
      </c>
      <c r="V106" s="63">
        <f t="shared" si="26"/>
        <v>0.69414713138951956</v>
      </c>
      <c r="W106" s="64">
        <f t="shared" si="27"/>
        <v>4.9447817918912289</v>
      </c>
      <c r="X106" s="65">
        <f t="shared" si="17"/>
        <v>-5.3546020822844639E-8</v>
      </c>
      <c r="Y106" s="66">
        <f t="shared" si="18"/>
        <v>-5.3524875052332032E-8</v>
      </c>
      <c r="Z106" s="66">
        <f t="shared" si="19"/>
        <v>-5.3524883402973288E-8</v>
      </c>
      <c r="AA106" s="67">
        <f t="shared" si="20"/>
        <v>-5.3503745976506435E-8</v>
      </c>
      <c r="AB106" s="68">
        <f t="shared" si="29"/>
        <v>6.7795504170672883E-4</v>
      </c>
      <c r="AC106" s="69"/>
      <c r="AD106" s="70">
        <f t="shared" si="28"/>
        <v>6.7795504170672887</v>
      </c>
      <c r="AE106" s="70"/>
      <c r="AF106" s="74"/>
      <c r="AG106" s="71">
        <v>1000</v>
      </c>
    </row>
    <row r="107" spans="5:33">
      <c r="E107" s="73">
        <v>0.7061574074074074</v>
      </c>
      <c r="F107" s="71">
        <v>1010</v>
      </c>
      <c r="G107" s="99">
        <v>13.22</v>
      </c>
      <c r="H107" s="99">
        <v>6.36</v>
      </c>
      <c r="I107" s="99">
        <v>9.48</v>
      </c>
      <c r="J107" s="99">
        <v>13.27</v>
      </c>
      <c r="K107" s="99">
        <v>5.93</v>
      </c>
      <c r="L107" s="99">
        <v>9.4499999999999993</v>
      </c>
      <c r="M107" s="59">
        <f t="shared" si="16"/>
        <v>13.245000000000001</v>
      </c>
      <c r="N107" s="59">
        <f t="shared" si="16"/>
        <v>6.1449999999999996</v>
      </c>
      <c r="O107" s="59">
        <f t="shared" si="16"/>
        <v>9.4649999999999999</v>
      </c>
      <c r="P107" s="60">
        <f t="shared" si="21"/>
        <v>0.18689101488753326</v>
      </c>
      <c r="Q107" s="22">
        <f t="shared" si="22"/>
        <v>7.1614341021290198E-7</v>
      </c>
      <c r="R107" s="61">
        <f t="shared" si="23"/>
        <v>5.2597053832820082E-9</v>
      </c>
      <c r="S107" s="22">
        <f t="shared" si="24"/>
        <v>2.7664500718925735E-17</v>
      </c>
      <c r="T107" s="62">
        <v>298</v>
      </c>
      <c r="U107" s="59">
        <f t="shared" si="25"/>
        <v>286.245</v>
      </c>
      <c r="V107" s="63">
        <f t="shared" si="26"/>
        <v>0.69261348722600136</v>
      </c>
      <c r="W107" s="64">
        <f t="shared" si="27"/>
        <v>4.927350851013176</v>
      </c>
      <c r="X107" s="65">
        <f t="shared" si="17"/>
        <v>-6.2164282013202031E-8</v>
      </c>
      <c r="Y107" s="66">
        <f t="shared" si="18"/>
        <v>-6.2135759094336091E-8</v>
      </c>
      <c r="Z107" s="66">
        <f t="shared" si="19"/>
        <v>-6.2135772181544282E-8</v>
      </c>
      <c r="AA107" s="67">
        <f t="shared" si="20"/>
        <v>-6.2107262337876889E-8</v>
      </c>
      <c r="AB107" s="68">
        <f t="shared" si="29"/>
        <v>6.7741979290054553E-4</v>
      </c>
      <c r="AC107" s="69"/>
      <c r="AD107" s="70">
        <f t="shared" si="28"/>
        <v>6.7741979290054557</v>
      </c>
      <c r="AE107" s="70"/>
      <c r="AF107" s="74"/>
      <c r="AG107" s="71">
        <v>1010</v>
      </c>
    </row>
    <row r="108" spans="5:33">
      <c r="E108" s="73">
        <v>0.70627314814814812</v>
      </c>
      <c r="F108" s="71">
        <v>1020</v>
      </c>
      <c r="G108" s="99">
        <v>13.22</v>
      </c>
      <c r="H108" s="99">
        <v>6.36</v>
      </c>
      <c r="I108" s="99">
        <v>9.4700000000000006</v>
      </c>
      <c r="J108" s="99">
        <v>13.28</v>
      </c>
      <c r="K108" s="99">
        <v>5.94</v>
      </c>
      <c r="L108" s="99">
        <v>9.5399999999999991</v>
      </c>
      <c r="M108" s="59">
        <f t="shared" si="16"/>
        <v>13.25</v>
      </c>
      <c r="N108" s="59">
        <f t="shared" si="16"/>
        <v>6.15</v>
      </c>
      <c r="O108" s="59">
        <f t="shared" si="16"/>
        <v>9.504999999999999</v>
      </c>
      <c r="P108" s="60">
        <f t="shared" si="21"/>
        <v>0.18769645232891624</v>
      </c>
      <c r="Q108" s="22">
        <f t="shared" si="22"/>
        <v>7.0794578438413674E-7</v>
      </c>
      <c r="R108" s="61">
        <f t="shared" si="23"/>
        <v>5.3228210739415442E-9</v>
      </c>
      <c r="S108" s="22">
        <f t="shared" si="24"/>
        <v>2.8332424185196212E-17</v>
      </c>
      <c r="T108" s="62">
        <v>298</v>
      </c>
      <c r="U108" s="59">
        <f t="shared" si="25"/>
        <v>286.25</v>
      </c>
      <c r="V108" s="63">
        <f t="shared" si="26"/>
        <v>0.69230679053955113</v>
      </c>
      <c r="W108" s="64">
        <f t="shared" si="27"/>
        <v>4.9238724077778997</v>
      </c>
      <c r="X108" s="65">
        <f t="shared" si="17"/>
        <v>-6.3926013653408793E-8</v>
      </c>
      <c r="Y108" s="66">
        <f t="shared" si="18"/>
        <v>-6.3895823459335179E-8</v>
      </c>
      <c r="Z108" s="66">
        <f t="shared" si="19"/>
        <v>-6.3895837717189953E-8</v>
      </c>
      <c r="AA108" s="67">
        <f t="shared" si="20"/>
        <v>-6.3865661767504043E-8</v>
      </c>
      <c r="AB108" s="68">
        <f t="shared" si="29"/>
        <v>6.7679843522237414E-4</v>
      </c>
      <c r="AC108" s="69"/>
      <c r="AD108" s="70">
        <f t="shared" si="28"/>
        <v>6.7679843522237411</v>
      </c>
      <c r="AE108" s="70"/>
      <c r="AF108" s="74"/>
      <c r="AG108" s="71">
        <v>1020</v>
      </c>
    </row>
    <row r="109" spans="5:33">
      <c r="E109" s="73">
        <v>0.70638888888888884</v>
      </c>
      <c r="F109" s="71">
        <v>1030</v>
      </c>
      <c r="G109" s="99">
        <v>13.23</v>
      </c>
      <c r="H109" s="99">
        <v>6.37</v>
      </c>
      <c r="I109" s="99">
        <v>9.49</v>
      </c>
      <c r="J109" s="99">
        <v>13.29</v>
      </c>
      <c r="K109" s="99">
        <v>5.94</v>
      </c>
      <c r="L109" s="99">
        <v>9.6300000000000008</v>
      </c>
      <c r="M109" s="59">
        <f t="shared" si="16"/>
        <v>13.26</v>
      </c>
      <c r="N109" s="59">
        <f t="shared" si="16"/>
        <v>6.1550000000000002</v>
      </c>
      <c r="O109" s="59">
        <f t="shared" si="16"/>
        <v>9.56</v>
      </c>
      <c r="P109" s="60">
        <f t="shared" si="21"/>
        <v>0.18881396905089085</v>
      </c>
      <c r="Q109" s="22">
        <f t="shared" si="22"/>
        <v>6.9984199600227242E-7</v>
      </c>
      <c r="R109" s="61">
        <f t="shared" si="23"/>
        <v>5.3889327800630062E-9</v>
      </c>
      <c r="S109" s="22">
        <f t="shared" si="24"/>
        <v>2.9040596508037601E-17</v>
      </c>
      <c r="T109" s="62">
        <v>298</v>
      </c>
      <c r="U109" s="59">
        <f t="shared" si="25"/>
        <v>286.26</v>
      </c>
      <c r="V109" s="63">
        <f t="shared" si="26"/>
        <v>0.69169342930841127</v>
      </c>
      <c r="W109" s="64">
        <f t="shared" si="27"/>
        <v>4.9169232502495159</v>
      </c>
      <c r="X109" s="65">
        <f t="shared" si="17"/>
        <v>-6.5944811759912725E-8</v>
      </c>
      <c r="Y109" s="66">
        <f t="shared" si="18"/>
        <v>-6.5912654270839041E-8</v>
      </c>
      <c r="Z109" s="66">
        <f t="shared" si="19"/>
        <v>-6.5912669952195548E-8</v>
      </c>
      <c r="AA109" s="67">
        <f t="shared" si="20"/>
        <v>-6.5880528129184583E-8</v>
      </c>
      <c r="AB109" s="68">
        <f t="shared" si="29"/>
        <v>6.7615947689275084E-4</v>
      </c>
      <c r="AC109" s="69"/>
      <c r="AD109" s="70">
        <f t="shared" si="28"/>
        <v>6.761594768927508</v>
      </c>
      <c r="AE109" s="70"/>
      <c r="AF109" s="74"/>
      <c r="AG109" s="71">
        <v>1030</v>
      </c>
    </row>
    <row r="110" spans="5:33">
      <c r="E110" s="73">
        <v>0.70650462962962957</v>
      </c>
      <c r="F110" s="71">
        <v>1040</v>
      </c>
      <c r="G110" s="99">
        <v>13.24</v>
      </c>
      <c r="H110" s="99">
        <v>6.37</v>
      </c>
      <c r="I110" s="99">
        <v>9.4600000000000009</v>
      </c>
      <c r="J110" s="99">
        <v>13.3</v>
      </c>
      <c r="K110" s="99">
        <v>5.95</v>
      </c>
      <c r="L110" s="99">
        <v>9.6300000000000008</v>
      </c>
      <c r="M110" s="59">
        <f t="shared" si="16"/>
        <v>13.27</v>
      </c>
      <c r="N110" s="59">
        <f t="shared" si="16"/>
        <v>6.16</v>
      </c>
      <c r="O110" s="59">
        <f t="shared" si="16"/>
        <v>9.5450000000000017</v>
      </c>
      <c r="P110" s="60">
        <f t="shared" si="21"/>
        <v>0.18854909864199201</v>
      </c>
      <c r="Q110" s="22">
        <f t="shared" si="22"/>
        <v>6.9183097091893534E-7</v>
      </c>
      <c r="R110" s="61">
        <f t="shared" si="23"/>
        <v>5.4558656217487823E-9</v>
      </c>
      <c r="S110" s="22">
        <f t="shared" si="24"/>
        <v>2.9766469682580228E-17</v>
      </c>
      <c r="T110" s="62">
        <v>298</v>
      </c>
      <c r="U110" s="59">
        <f t="shared" si="25"/>
        <v>286.27</v>
      </c>
      <c r="V110" s="63">
        <f t="shared" si="26"/>
        <v>0.69108011092921007</v>
      </c>
      <c r="W110" s="64">
        <f t="shared" si="27"/>
        <v>4.9099843846724927</v>
      </c>
      <c r="X110" s="65">
        <f t="shared" si="17"/>
        <v>-6.7527788470411096E-8</v>
      </c>
      <c r="Y110" s="66">
        <f t="shared" si="18"/>
        <v>-6.7494035695789686E-8</v>
      </c>
      <c r="Z110" s="66">
        <f t="shared" si="19"/>
        <v>-6.7494052566619023E-8</v>
      </c>
      <c r="AA110" s="67">
        <f t="shared" si="20"/>
        <v>-6.7460316645961677E-8</v>
      </c>
      <c r="AB110" s="68">
        <f t="shared" si="29"/>
        <v>6.7550035024552561E-4</v>
      </c>
      <c r="AC110" s="69"/>
      <c r="AD110" s="70">
        <f t="shared" si="28"/>
        <v>6.7550035024552564</v>
      </c>
      <c r="AE110" s="70"/>
      <c r="AF110" s="74"/>
      <c r="AG110" s="71">
        <v>1040</v>
      </c>
    </row>
    <row r="111" spans="5:33">
      <c r="E111" s="73">
        <v>0.7066203703703704</v>
      </c>
      <c r="F111" s="71">
        <v>1050</v>
      </c>
      <c r="G111" s="99">
        <v>13.26</v>
      </c>
      <c r="H111" s="99">
        <v>6.38</v>
      </c>
      <c r="I111" s="99">
        <v>9.39</v>
      </c>
      <c r="J111" s="99">
        <v>13.31</v>
      </c>
      <c r="K111" s="99">
        <v>5.95</v>
      </c>
      <c r="L111" s="99">
        <v>9.36</v>
      </c>
      <c r="M111" s="59">
        <f t="shared" si="16"/>
        <v>13.285</v>
      </c>
      <c r="N111" s="59">
        <f t="shared" si="16"/>
        <v>6.165</v>
      </c>
      <c r="O111" s="59">
        <f t="shared" si="16"/>
        <v>9.375</v>
      </c>
      <c r="P111" s="60">
        <f t="shared" si="21"/>
        <v>0.18523722855875938</v>
      </c>
      <c r="Q111" s="22">
        <f t="shared" si="22"/>
        <v>6.8391164728142821E-7</v>
      </c>
      <c r="R111" s="61">
        <f t="shared" si="23"/>
        <v>5.5259253428999841E-9</v>
      </c>
      <c r="S111" s="22">
        <f t="shared" si="24"/>
        <v>3.0535850895304305E-17</v>
      </c>
      <c r="T111" s="62">
        <v>298</v>
      </c>
      <c r="U111" s="59">
        <f t="shared" si="25"/>
        <v>286.28500000000003</v>
      </c>
      <c r="V111" s="63">
        <f t="shared" si="26"/>
        <v>0.69016021369796876</v>
      </c>
      <c r="W111" s="64">
        <f t="shared" si="27"/>
        <v>4.8995953488468844</v>
      </c>
      <c r="X111" s="65">
        <f t="shared" si="17"/>
        <v>-6.8132571837522062E-8</v>
      </c>
      <c r="Y111" s="66">
        <f t="shared" si="18"/>
        <v>-6.8098177405436779E-8</v>
      </c>
      <c r="Z111" s="66">
        <f t="shared" si="19"/>
        <v>-6.8098194768306338E-8</v>
      </c>
      <c r="AA111" s="67">
        <f t="shared" si="20"/>
        <v>-6.8063817681560513E-8</v>
      </c>
      <c r="AB111" s="68">
        <f t="shared" si="29"/>
        <v>6.7482540977612361E-4</v>
      </c>
      <c r="AC111" s="69"/>
      <c r="AD111" s="70">
        <f t="shared" si="28"/>
        <v>6.7482540977612357</v>
      </c>
      <c r="AE111" s="70"/>
      <c r="AF111" s="74"/>
      <c r="AG111" s="71">
        <v>1050</v>
      </c>
    </row>
    <row r="112" spans="5:33">
      <c r="E112" s="73">
        <v>0.70673611111111112</v>
      </c>
      <c r="F112" s="71">
        <v>1060</v>
      </c>
      <c r="G112" s="99">
        <v>13.26</v>
      </c>
      <c r="H112" s="99">
        <v>6.39</v>
      </c>
      <c r="I112" s="99">
        <v>9.19</v>
      </c>
      <c r="J112" s="99">
        <v>13.32</v>
      </c>
      <c r="K112" s="99">
        <v>5.96</v>
      </c>
      <c r="L112" s="99">
        <v>9.3699999999999992</v>
      </c>
      <c r="M112" s="59">
        <f t="shared" si="16"/>
        <v>13.29</v>
      </c>
      <c r="N112" s="59">
        <f t="shared" si="16"/>
        <v>6.1749999999999998</v>
      </c>
      <c r="O112" s="59">
        <f t="shared" si="16"/>
        <v>9.2799999999999994</v>
      </c>
      <c r="P112" s="60">
        <f t="shared" si="21"/>
        <v>0.18337542663557665</v>
      </c>
      <c r="Q112" s="22">
        <f t="shared" si="22"/>
        <v>6.6834391756861362E-7</v>
      </c>
      <c r="R112" s="61">
        <f t="shared" si="23"/>
        <v>5.6569906706353076E-9</v>
      </c>
      <c r="S112" s="22">
        <f t="shared" si="24"/>
        <v>3.200154344765491E-17</v>
      </c>
      <c r="T112" s="62">
        <v>298</v>
      </c>
      <c r="U112" s="59">
        <f t="shared" si="25"/>
        <v>286.29000000000002</v>
      </c>
      <c r="V112" s="63">
        <f t="shared" si="26"/>
        <v>0.68985360270866292</v>
      </c>
      <c r="W112" s="64">
        <f t="shared" si="27"/>
        <v>4.8961374656252215</v>
      </c>
      <c r="X112" s="65">
        <f t="shared" si="17"/>
        <v>-7.066374940232533E-8</v>
      </c>
      <c r="Y112" s="66">
        <f t="shared" si="18"/>
        <v>-7.0626714567703526E-8</v>
      </c>
      <c r="Z112" s="66">
        <f t="shared" si="19"/>
        <v>-7.0626733977641271E-8</v>
      </c>
      <c r="AA112" s="67">
        <f t="shared" si="20"/>
        <v>-7.0589718532611718E-8</v>
      </c>
      <c r="AB112" s="68">
        <f t="shared" si="29"/>
        <v>6.7414442788634604E-4</v>
      </c>
      <c r="AC112" s="69"/>
      <c r="AD112" s="70">
        <f t="shared" si="28"/>
        <v>6.7414442788634608</v>
      </c>
      <c r="AE112" s="70"/>
      <c r="AF112" s="74"/>
      <c r="AG112" s="71">
        <v>1060</v>
      </c>
    </row>
    <row r="113" spans="5:33">
      <c r="E113" s="73">
        <v>0.70685185185185184</v>
      </c>
      <c r="F113" s="71">
        <v>1070</v>
      </c>
      <c r="G113" s="99">
        <v>13.27</v>
      </c>
      <c r="H113" s="99">
        <v>6.39</v>
      </c>
      <c r="I113" s="99">
        <v>9.31</v>
      </c>
      <c r="J113" s="99">
        <v>13.33</v>
      </c>
      <c r="K113" s="99">
        <v>5.96</v>
      </c>
      <c r="L113" s="99">
        <v>9.57</v>
      </c>
      <c r="M113" s="59">
        <f t="shared" si="16"/>
        <v>13.3</v>
      </c>
      <c r="N113" s="59">
        <f t="shared" si="16"/>
        <v>6.1749999999999998</v>
      </c>
      <c r="O113" s="59">
        <f t="shared" si="16"/>
        <v>9.4400000000000013</v>
      </c>
      <c r="P113" s="60">
        <f t="shared" si="21"/>
        <v>0.18656814350846895</v>
      </c>
      <c r="Q113" s="22">
        <f t="shared" si="22"/>
        <v>6.6834391756861362E-7</v>
      </c>
      <c r="R113" s="61">
        <f t="shared" si="23"/>
        <v>5.6616935836723344E-9</v>
      </c>
      <c r="S113" s="22">
        <f t="shared" si="24"/>
        <v>3.2054774235396483E-17</v>
      </c>
      <c r="T113" s="62">
        <v>298</v>
      </c>
      <c r="U113" s="59">
        <f t="shared" si="25"/>
        <v>286.3</v>
      </c>
      <c r="V113" s="63">
        <f t="shared" si="26"/>
        <v>0.68924041285833904</v>
      </c>
      <c r="W113" s="64">
        <f t="shared" si="27"/>
        <v>4.8892293803456885</v>
      </c>
      <c r="X113" s="65">
        <f t="shared" si="17"/>
        <v>-7.2039848406212642E-8</v>
      </c>
      <c r="Y113" s="66">
        <f t="shared" si="18"/>
        <v>-7.2001316733507311E-8</v>
      </c>
      <c r="Z113" s="66">
        <f t="shared" si="19"/>
        <v>-7.200133734279278E-8</v>
      </c>
      <c r="AA113" s="67">
        <f t="shared" si="20"/>
        <v>-7.1962826257326516E-8</v>
      </c>
      <c r="AB113" s="68">
        <f t="shared" si="29"/>
        <v>6.7343816061130328E-4</v>
      </c>
      <c r="AC113" s="69"/>
      <c r="AD113" s="70">
        <f t="shared" si="28"/>
        <v>6.7343816061130326</v>
      </c>
      <c r="AE113" s="70"/>
      <c r="AF113" s="74"/>
      <c r="AG113" s="71">
        <v>1070</v>
      </c>
    </row>
    <row r="114" spans="5:33">
      <c r="E114" s="73">
        <v>0.70696759259259256</v>
      </c>
      <c r="F114" s="71">
        <v>1080</v>
      </c>
      <c r="G114" s="99">
        <v>13.28</v>
      </c>
      <c r="H114" s="99">
        <v>6.4</v>
      </c>
      <c r="I114" s="99">
        <v>9.44</v>
      </c>
      <c r="J114" s="99">
        <v>13.33</v>
      </c>
      <c r="K114" s="99">
        <v>5.97</v>
      </c>
      <c r="L114" s="99">
        <v>9.6300000000000008</v>
      </c>
      <c r="M114" s="59">
        <f t="shared" si="16"/>
        <v>13.305</v>
      </c>
      <c r="N114" s="59">
        <f t="shared" si="16"/>
        <v>6.1850000000000005</v>
      </c>
      <c r="O114" s="59">
        <f t="shared" si="16"/>
        <v>9.5350000000000001</v>
      </c>
      <c r="P114" s="60">
        <f t="shared" si="21"/>
        <v>0.18846137914777822</v>
      </c>
      <c r="Q114" s="22">
        <f t="shared" si="22"/>
        <v>6.5313055264747031E-7</v>
      </c>
      <c r="R114" s="61">
        <f t="shared" si="23"/>
        <v>5.7959790976875531E-9</v>
      </c>
      <c r="S114" s="22">
        <f t="shared" si="24"/>
        <v>3.3593373700831024E-17</v>
      </c>
      <c r="T114" s="62">
        <v>298</v>
      </c>
      <c r="U114" s="59">
        <f t="shared" si="25"/>
        <v>286.30500000000001</v>
      </c>
      <c r="V114" s="63">
        <f t="shared" si="26"/>
        <v>0.68893383399619834</v>
      </c>
      <c r="W114" s="64">
        <f t="shared" si="27"/>
        <v>4.8857791743212857</v>
      </c>
      <c r="X114" s="65">
        <f t="shared" si="17"/>
        <v>-7.6236081203557116E-8</v>
      </c>
      <c r="Y114" s="66">
        <f t="shared" si="18"/>
        <v>-7.6192883765666193E-8</v>
      </c>
      <c r="Z114" s="66">
        <f t="shared" si="19"/>
        <v>-7.6192908242509844E-8</v>
      </c>
      <c r="AA114" s="67">
        <f t="shared" si="20"/>
        <v>-7.6149735253724069E-8</v>
      </c>
      <c r="AB114" s="68">
        <f t="shared" si="29"/>
        <v>6.7271814730660972E-4</v>
      </c>
      <c r="AC114" s="75"/>
      <c r="AD114" s="70">
        <f t="shared" si="28"/>
        <v>6.7271814730660973</v>
      </c>
      <c r="AE114" s="70"/>
      <c r="AF114" s="74"/>
      <c r="AG114" s="71">
        <v>1080</v>
      </c>
    </row>
    <row r="115" spans="5:33">
      <c r="E115" s="73">
        <v>0.70708333333333329</v>
      </c>
      <c r="F115" s="71">
        <v>1090</v>
      </c>
      <c r="G115" s="99">
        <v>13.28</v>
      </c>
      <c r="H115" s="99">
        <v>6.41</v>
      </c>
      <c r="I115" s="99">
        <v>9.5500000000000007</v>
      </c>
      <c r="J115" s="99">
        <v>13.34</v>
      </c>
      <c r="K115" s="99">
        <v>5.98</v>
      </c>
      <c r="L115" s="99">
        <v>9.7200000000000006</v>
      </c>
      <c r="M115" s="59">
        <f t="shared" si="16"/>
        <v>13.309999999999999</v>
      </c>
      <c r="N115" s="59">
        <f t="shared" si="16"/>
        <v>6.1950000000000003</v>
      </c>
      <c r="O115" s="59">
        <f t="shared" si="16"/>
        <v>9.6350000000000016</v>
      </c>
      <c r="P115" s="60">
        <f t="shared" si="21"/>
        <v>0.1904537645324742</v>
      </c>
      <c r="Q115" s="22">
        <f t="shared" si="22"/>
        <v>6.3826348619054789E-7</v>
      </c>
      <c r="R115" s="61">
        <f t="shared" si="23"/>
        <v>5.9334496302855889E-9</v>
      </c>
      <c r="S115" s="22">
        <f t="shared" si="24"/>
        <v>3.5205824515136194E-17</v>
      </c>
      <c r="T115" s="62">
        <v>298</v>
      </c>
      <c r="U115" s="59">
        <f t="shared" si="25"/>
        <v>286.31</v>
      </c>
      <c r="V115" s="63">
        <f t="shared" si="26"/>
        <v>0.6886272658419953</v>
      </c>
      <c r="W115" s="64">
        <f t="shared" si="27"/>
        <v>4.8823315233988298</v>
      </c>
      <c r="X115" s="65">
        <f t="shared" si="17"/>
        <v>-8.0705486750702864E-8</v>
      </c>
      <c r="Y115" s="66">
        <f t="shared" si="18"/>
        <v>-8.0657020977083791E-8</v>
      </c>
      <c r="Z115" s="66">
        <f t="shared" si="19"/>
        <v>-8.065705008205927E-8</v>
      </c>
      <c r="AA115" s="67">
        <f t="shared" si="20"/>
        <v>-8.0608613378459049E-8</v>
      </c>
      <c r="AB115" s="68">
        <f t="shared" si="29"/>
        <v>6.7195621830582028E-4</v>
      </c>
      <c r="AC115" s="69"/>
      <c r="AD115" s="70">
        <f t="shared" si="28"/>
        <v>6.7195621830582031</v>
      </c>
      <c r="AE115" s="70"/>
      <c r="AF115" s="74"/>
      <c r="AG115" s="71">
        <v>1090</v>
      </c>
    </row>
    <row r="116" spans="5:33">
      <c r="E116" s="73">
        <v>0.70719907407407401</v>
      </c>
      <c r="F116" s="71">
        <v>1100</v>
      </c>
      <c r="G116" s="99">
        <v>13.29</v>
      </c>
      <c r="H116" s="99">
        <v>6.42</v>
      </c>
      <c r="I116" s="99">
        <v>9.8000000000000007</v>
      </c>
      <c r="J116" s="99">
        <v>13.35</v>
      </c>
      <c r="K116" s="99">
        <v>5.99</v>
      </c>
      <c r="L116" s="99">
        <v>9.93</v>
      </c>
      <c r="M116" s="59">
        <f t="shared" si="16"/>
        <v>13.32</v>
      </c>
      <c r="N116" s="59">
        <f t="shared" si="16"/>
        <v>6.2050000000000001</v>
      </c>
      <c r="O116" s="59">
        <f t="shared" si="16"/>
        <v>9.8650000000000002</v>
      </c>
      <c r="P116" s="60">
        <f t="shared" si="21"/>
        <v>0.19503263607529631</v>
      </c>
      <c r="Q116" s="22">
        <f t="shared" si="22"/>
        <v>6.2373483548241851E-7</v>
      </c>
      <c r="R116" s="61">
        <f t="shared" si="23"/>
        <v>6.0767050710494262E-9</v>
      </c>
      <c r="S116" s="22">
        <f t="shared" si="24"/>
        <v>3.6926344520517814E-17</v>
      </c>
      <c r="T116" s="62">
        <v>298</v>
      </c>
      <c r="U116" s="59">
        <f t="shared" si="25"/>
        <v>286.32</v>
      </c>
      <c r="V116" s="63">
        <f t="shared" si="26"/>
        <v>0.68801416165514395</v>
      </c>
      <c r="W116" s="64">
        <f t="shared" si="27"/>
        <v>4.8754438789441599</v>
      </c>
      <c r="X116" s="65">
        <f t="shared" si="17"/>
        <v>-8.6702991385893996E-8</v>
      </c>
      <c r="Y116" s="66">
        <f t="shared" si="18"/>
        <v>-8.6646987417637748E-8</v>
      </c>
      <c r="Z116" s="66">
        <f t="shared" si="19"/>
        <v>-8.6647023592219628E-8</v>
      </c>
      <c r="AA116" s="67">
        <f t="shared" si="20"/>
        <v>-8.6591055751812797E-8</v>
      </c>
      <c r="AB116" s="68">
        <f t="shared" si="29"/>
        <v>6.7114964790207456E-4</v>
      </c>
      <c r="AC116" s="69"/>
      <c r="AD116" s="70">
        <f t="shared" si="28"/>
        <v>6.7114964790207452</v>
      </c>
      <c r="AE116" s="70"/>
      <c r="AF116" s="74"/>
      <c r="AG116" s="71">
        <v>1100</v>
      </c>
    </row>
    <row r="117" spans="5:33">
      <c r="E117" s="73">
        <v>0.70731481481481484</v>
      </c>
      <c r="F117" s="71">
        <v>1110</v>
      </c>
      <c r="G117" s="99">
        <v>13.31</v>
      </c>
      <c r="H117" s="99">
        <v>6.42</v>
      </c>
      <c r="I117" s="99">
        <v>9.81</v>
      </c>
      <c r="J117" s="99">
        <v>13.36</v>
      </c>
      <c r="K117" s="99">
        <v>6</v>
      </c>
      <c r="L117" s="99">
        <v>9.8000000000000007</v>
      </c>
      <c r="M117" s="59">
        <f t="shared" si="16"/>
        <v>13.335000000000001</v>
      </c>
      <c r="N117" s="59">
        <f t="shared" si="16"/>
        <v>6.21</v>
      </c>
      <c r="O117" s="59">
        <f t="shared" si="16"/>
        <v>9.8049999999999997</v>
      </c>
      <c r="P117" s="60">
        <f t="shared" si="21"/>
        <v>0.19389488834587473</v>
      </c>
      <c r="Q117" s="22">
        <f t="shared" si="22"/>
        <v>6.1659500186148145E-7</v>
      </c>
      <c r="R117" s="61">
        <f t="shared" si="23"/>
        <v>6.1547370997523869E-9</v>
      </c>
      <c r="S117" s="22">
        <f t="shared" si="24"/>
        <v>3.7880788767068422E-17</v>
      </c>
      <c r="T117" s="62">
        <v>298</v>
      </c>
      <c r="U117" s="59">
        <f t="shared" si="25"/>
        <v>286.33499999999998</v>
      </c>
      <c r="V117" s="63">
        <f t="shared" si="26"/>
        <v>0.68709458567035098</v>
      </c>
      <c r="W117" s="64">
        <f t="shared" si="27"/>
        <v>4.8651315260969206</v>
      </c>
      <c r="X117" s="65">
        <f t="shared" si="17"/>
        <v>-8.8498187494701221E-8</v>
      </c>
      <c r="Y117" s="66">
        <f t="shared" si="18"/>
        <v>-8.843976495442723E-8</v>
      </c>
      <c r="Z117" s="66">
        <f t="shared" si="19"/>
        <v>-8.8439803522372051E-8</v>
      </c>
      <c r="AA117" s="67">
        <f t="shared" si="20"/>
        <v>-8.8381419499121205E-8</v>
      </c>
      <c r="AB117" s="68">
        <f t="shared" si="29"/>
        <v>6.7028317778681222E-4</v>
      </c>
      <c r="AC117" s="69"/>
      <c r="AD117" s="70">
        <f t="shared" si="28"/>
        <v>6.7028317778681226</v>
      </c>
      <c r="AE117" s="70"/>
      <c r="AF117" s="74"/>
      <c r="AG117" s="71">
        <v>1110</v>
      </c>
    </row>
    <row r="118" spans="5:33">
      <c r="E118" s="73">
        <v>0.70743055555555556</v>
      </c>
      <c r="F118" s="71">
        <v>1120</v>
      </c>
      <c r="G118" s="99">
        <v>13.32</v>
      </c>
      <c r="H118" s="99">
        <v>6.43</v>
      </c>
      <c r="I118" s="99">
        <v>9.7799999999999994</v>
      </c>
      <c r="J118" s="99">
        <v>13.38</v>
      </c>
      <c r="K118" s="99">
        <v>6</v>
      </c>
      <c r="L118" s="99">
        <v>9.8000000000000007</v>
      </c>
      <c r="M118" s="59">
        <f t="shared" si="16"/>
        <v>13.350000000000001</v>
      </c>
      <c r="N118" s="59">
        <f t="shared" si="16"/>
        <v>6.2149999999999999</v>
      </c>
      <c r="O118" s="59">
        <f t="shared" si="16"/>
        <v>9.7899999999999991</v>
      </c>
      <c r="P118" s="60">
        <f t="shared" si="21"/>
        <v>0.19364667377440284</v>
      </c>
      <c r="Q118" s="22">
        <f t="shared" si="22"/>
        <v>6.0953689724016853E-7</v>
      </c>
      <c r="R118" s="61">
        <f t="shared" si="23"/>
        <v>6.2337711513332601E-9</v>
      </c>
      <c r="S118" s="22">
        <f t="shared" si="24"/>
        <v>3.8859902767194797E-17</v>
      </c>
      <c r="T118" s="62">
        <v>298</v>
      </c>
      <c r="U118" s="59">
        <f t="shared" si="25"/>
        <v>286.35000000000002</v>
      </c>
      <c r="V118" s="63">
        <f t="shared" si="26"/>
        <v>0.68617510602667287</v>
      </c>
      <c r="W118" s="64">
        <f t="shared" si="27"/>
        <v>4.8548420625119535</v>
      </c>
      <c r="X118" s="65">
        <f t="shared" si="17"/>
        <v>-9.0741683029296588E-8</v>
      </c>
      <c r="Y118" s="66">
        <f t="shared" si="18"/>
        <v>-9.0680179682663216E-8</v>
      </c>
      <c r="Z118" s="66">
        <f t="shared" si="19"/>
        <v>-9.0680221368705616E-8</v>
      </c>
      <c r="AA118" s="67">
        <f t="shared" si="20"/>
        <v>-9.0618759651606298E-8</v>
      </c>
      <c r="AB118" s="68">
        <f t="shared" si="29"/>
        <v>6.6939877988023318E-4</v>
      </c>
      <c r="AC118" s="69"/>
      <c r="AD118" s="70">
        <f t="shared" si="28"/>
        <v>6.6939877988023317</v>
      </c>
      <c r="AE118" s="70"/>
      <c r="AF118" s="74"/>
      <c r="AG118" s="71">
        <v>1120</v>
      </c>
    </row>
    <row r="119" spans="5:33">
      <c r="E119" s="73">
        <v>0.70754629629629628</v>
      </c>
      <c r="F119" s="71">
        <v>1130</v>
      </c>
      <c r="G119" s="99">
        <v>13.33</v>
      </c>
      <c r="H119" s="99">
        <v>6.44</v>
      </c>
      <c r="I119" s="99">
        <v>9.86</v>
      </c>
      <c r="J119" s="99">
        <v>13.39</v>
      </c>
      <c r="K119" s="99">
        <v>6.01</v>
      </c>
      <c r="L119" s="99">
        <v>9.82</v>
      </c>
      <c r="M119" s="59">
        <f t="shared" si="16"/>
        <v>13.36</v>
      </c>
      <c r="N119" s="59">
        <f t="shared" si="16"/>
        <v>6.2249999999999996</v>
      </c>
      <c r="O119" s="59">
        <f t="shared" si="16"/>
        <v>9.84</v>
      </c>
      <c r="P119" s="60">
        <f t="shared" si="21"/>
        <v>0.19466812920357338</v>
      </c>
      <c r="Q119" s="22">
        <f t="shared" si="22"/>
        <v>5.9566214352900984E-7</v>
      </c>
      <c r="R119" s="61">
        <f t="shared" si="23"/>
        <v>6.3842774654590166E-9</v>
      </c>
      <c r="S119" s="22">
        <f t="shared" si="24"/>
        <v>4.0758998755967804E-17</v>
      </c>
      <c r="T119" s="62">
        <v>298</v>
      </c>
      <c r="U119" s="59">
        <f t="shared" si="25"/>
        <v>286.36</v>
      </c>
      <c r="V119" s="63">
        <f t="shared" si="26"/>
        <v>0.68556217311292644</v>
      </c>
      <c r="W119" s="64">
        <f t="shared" si="27"/>
        <v>4.8479951101323007</v>
      </c>
      <c r="X119" s="65">
        <f t="shared" si="17"/>
        <v>-9.5683633198835284E-8</v>
      </c>
      <c r="Y119" s="66">
        <f t="shared" si="18"/>
        <v>-9.5615155506012526E-8</v>
      </c>
      <c r="Z119" s="66">
        <f t="shared" si="19"/>
        <v>-9.5615204513290543E-8</v>
      </c>
      <c r="AA119" s="67">
        <f t="shared" si="20"/>
        <v>-9.5546775757599959E-8</v>
      </c>
      <c r="AB119" s="68">
        <f t="shared" si="29"/>
        <v>6.6849197780559377E-4</v>
      </c>
      <c r="AC119" s="69"/>
      <c r="AD119" s="70">
        <f t="shared" si="28"/>
        <v>6.6849197780559377</v>
      </c>
      <c r="AE119" s="70"/>
      <c r="AF119" s="74"/>
      <c r="AG119" s="71">
        <v>1130</v>
      </c>
    </row>
    <row r="120" spans="5:33">
      <c r="E120" s="73">
        <v>0.70766203703703701</v>
      </c>
      <c r="F120" s="71">
        <v>1140</v>
      </c>
      <c r="G120" s="99">
        <v>13.34</v>
      </c>
      <c r="H120" s="99">
        <v>6.44</v>
      </c>
      <c r="I120" s="99">
        <v>9.81</v>
      </c>
      <c r="J120" s="99">
        <v>13.39</v>
      </c>
      <c r="K120" s="99">
        <v>6.01</v>
      </c>
      <c r="L120" s="99">
        <v>9.8000000000000007</v>
      </c>
      <c r="M120" s="59">
        <f t="shared" si="16"/>
        <v>13.365</v>
      </c>
      <c r="N120" s="59">
        <f t="shared" si="16"/>
        <v>6.2249999999999996</v>
      </c>
      <c r="O120" s="59">
        <f t="shared" si="16"/>
        <v>9.8049999999999997</v>
      </c>
      <c r="P120" s="60">
        <f t="shared" si="21"/>
        <v>0.19399188491010266</v>
      </c>
      <c r="Q120" s="22">
        <f t="shared" si="22"/>
        <v>5.9566214352900984E-7</v>
      </c>
      <c r="R120" s="61">
        <f t="shared" si="23"/>
        <v>6.386930683913878E-9</v>
      </c>
      <c r="S120" s="22">
        <f t="shared" si="24"/>
        <v>4.0792883561120597E-17</v>
      </c>
      <c r="T120" s="62">
        <v>298</v>
      </c>
      <c r="U120" s="59">
        <f t="shared" si="25"/>
        <v>286.36500000000001</v>
      </c>
      <c r="V120" s="63">
        <f t="shared" si="26"/>
        <v>0.6852557227089805</v>
      </c>
      <c r="W120" s="64">
        <f t="shared" si="27"/>
        <v>4.8445754350507935</v>
      </c>
      <c r="X120" s="65">
        <f t="shared" si="17"/>
        <v>-9.5361284680201259E-8</v>
      </c>
      <c r="Y120" s="66">
        <f t="shared" si="18"/>
        <v>-9.5293170174112598E-8</v>
      </c>
      <c r="Z120" s="66">
        <f t="shared" si="19"/>
        <v>-9.5293218826833212E-8</v>
      </c>
      <c r="AA120" s="67">
        <f t="shared" si="20"/>
        <v>-9.5225152903961968E-8</v>
      </c>
      <c r="AB120" s="68">
        <f t="shared" si="29"/>
        <v>6.6753582592393539E-4</v>
      </c>
      <c r="AC120" s="69"/>
      <c r="AD120" s="70">
        <f t="shared" si="28"/>
        <v>6.6753582592393537</v>
      </c>
      <c r="AE120" s="70"/>
      <c r="AF120" s="74"/>
      <c r="AG120" s="71">
        <v>1140</v>
      </c>
    </row>
    <row r="121" spans="5:33">
      <c r="E121" s="73">
        <v>0.70777777777777773</v>
      </c>
      <c r="F121" s="71">
        <v>1150</v>
      </c>
      <c r="G121" s="99">
        <v>13.36</v>
      </c>
      <c r="H121" s="99">
        <v>6.45</v>
      </c>
      <c r="I121" s="99">
        <v>9.9499999999999993</v>
      </c>
      <c r="J121" s="99">
        <v>13.41</v>
      </c>
      <c r="K121" s="99">
        <v>6.02</v>
      </c>
      <c r="L121" s="99">
        <v>9.9700000000000006</v>
      </c>
      <c r="M121" s="59">
        <f t="shared" si="16"/>
        <v>13.385</v>
      </c>
      <c r="N121" s="59">
        <f t="shared" si="16"/>
        <v>6.2349999999999994</v>
      </c>
      <c r="O121" s="59">
        <f t="shared" si="16"/>
        <v>9.9600000000000009</v>
      </c>
      <c r="P121" s="60">
        <f t="shared" si="21"/>
        <v>0.1971243006686893</v>
      </c>
      <c r="Q121" s="22">
        <f t="shared" si="22"/>
        <v>5.8210321777087084E-7</v>
      </c>
      <c r="R121" s="61">
        <f t="shared" si="23"/>
        <v>6.5465727783809491E-9</v>
      </c>
      <c r="S121" s="22">
        <f t="shared" si="24"/>
        <v>4.2857615142638457E-17</v>
      </c>
      <c r="T121" s="62">
        <v>298</v>
      </c>
      <c r="U121" s="59">
        <f t="shared" si="25"/>
        <v>286.38499999999999</v>
      </c>
      <c r="V121" s="63">
        <f t="shared" si="26"/>
        <v>0.68403002809964053</v>
      </c>
      <c r="W121" s="64">
        <f t="shared" si="27"/>
        <v>4.8309220296914619</v>
      </c>
      <c r="X121" s="65">
        <f t="shared" si="17"/>
        <v>-1.0194773256437816E-7</v>
      </c>
      <c r="Y121" s="66">
        <f t="shared" si="18"/>
        <v>-1.0186977271669709E-7</v>
      </c>
      <c r="Z121" s="66">
        <f t="shared" si="19"/>
        <v>-1.0186983233291118E-7</v>
      </c>
      <c r="AA121" s="67">
        <f t="shared" si="20"/>
        <v>-1.0179193201026666E-7</v>
      </c>
      <c r="AB121" s="68">
        <f t="shared" si="29"/>
        <v>6.6658289389795867E-4</v>
      </c>
      <c r="AC121" s="69"/>
      <c r="AD121" s="70">
        <f t="shared" si="28"/>
        <v>6.6658289389795868</v>
      </c>
      <c r="AE121" s="70"/>
      <c r="AF121" s="74"/>
      <c r="AG121" s="71">
        <v>1150</v>
      </c>
    </row>
    <row r="122" spans="5:33">
      <c r="E122" s="73">
        <v>0.70789351851851845</v>
      </c>
      <c r="F122" s="71">
        <v>1160</v>
      </c>
      <c r="G122" s="99">
        <v>13.37</v>
      </c>
      <c r="H122" s="99">
        <v>6.45</v>
      </c>
      <c r="I122" s="99">
        <v>9.98</v>
      </c>
      <c r="J122" s="99">
        <v>13.43</v>
      </c>
      <c r="K122" s="99">
        <v>6.03</v>
      </c>
      <c r="L122" s="99">
        <v>10</v>
      </c>
      <c r="M122" s="59">
        <f t="shared" si="16"/>
        <v>13.399999999999999</v>
      </c>
      <c r="N122" s="59">
        <f t="shared" si="16"/>
        <v>6.24</v>
      </c>
      <c r="O122" s="59">
        <f t="shared" si="16"/>
        <v>9.99</v>
      </c>
      <c r="P122" s="60">
        <f t="shared" si="21"/>
        <v>0.19776753199866795</v>
      </c>
      <c r="Q122" s="22">
        <f t="shared" si="22"/>
        <v>5.7543993733715549E-7</v>
      </c>
      <c r="R122" s="61">
        <f t="shared" si="23"/>
        <v>6.6306384601897423E-9</v>
      </c>
      <c r="S122" s="22">
        <f t="shared" si="24"/>
        <v>4.3965366389747398E-17</v>
      </c>
      <c r="T122" s="62">
        <v>298</v>
      </c>
      <c r="U122" s="59">
        <f t="shared" si="25"/>
        <v>286.39999999999998</v>
      </c>
      <c r="V122" s="63">
        <f t="shared" si="26"/>
        <v>0.68311086948371036</v>
      </c>
      <c r="W122" s="64">
        <f t="shared" si="27"/>
        <v>4.8207084805911551</v>
      </c>
      <c r="X122" s="65">
        <f t="shared" si="17"/>
        <v>-1.0498567395009374E-7</v>
      </c>
      <c r="Y122" s="66">
        <f t="shared" si="18"/>
        <v>-1.0490287208210905E-7</v>
      </c>
      <c r="Z122" s="66">
        <f t="shared" si="19"/>
        <v>-1.0490293738767965E-7</v>
      </c>
      <c r="AA122" s="67">
        <f t="shared" si="20"/>
        <v>-1.0482020072225294E-7</v>
      </c>
      <c r="AB122" s="68">
        <f t="shared" si="29"/>
        <v>6.6556419577350223E-4</v>
      </c>
      <c r="AC122" s="69"/>
      <c r="AD122" s="70">
        <f t="shared" si="28"/>
        <v>6.6556419577350221</v>
      </c>
      <c r="AE122" s="70"/>
      <c r="AF122" s="74"/>
      <c r="AG122" s="71">
        <v>1160</v>
      </c>
    </row>
    <row r="123" spans="5:33">
      <c r="E123" s="73">
        <v>0.70800925925925928</v>
      </c>
      <c r="F123" s="71">
        <v>1170</v>
      </c>
      <c r="G123" s="99">
        <v>13.38</v>
      </c>
      <c r="H123" s="99">
        <v>6.46</v>
      </c>
      <c r="I123" s="99">
        <v>10</v>
      </c>
      <c r="J123" s="99">
        <v>13.44</v>
      </c>
      <c r="K123" s="99">
        <v>6.04</v>
      </c>
      <c r="L123" s="99">
        <v>10</v>
      </c>
      <c r="M123" s="59">
        <f t="shared" si="16"/>
        <v>13.41</v>
      </c>
      <c r="N123" s="59">
        <f t="shared" si="16"/>
        <v>6.25</v>
      </c>
      <c r="O123" s="59">
        <f t="shared" si="16"/>
        <v>10</v>
      </c>
      <c r="P123" s="60">
        <f t="shared" si="21"/>
        <v>0.19799853325220948</v>
      </c>
      <c r="Q123" s="22">
        <f t="shared" si="22"/>
        <v>5.6234132519034872E-7</v>
      </c>
      <c r="R123" s="61">
        <f t="shared" si="23"/>
        <v>6.790726620424842E-9</v>
      </c>
      <c r="S123" s="22">
        <f t="shared" si="24"/>
        <v>4.6113968033346596E-17</v>
      </c>
      <c r="T123" s="62">
        <v>298</v>
      </c>
      <c r="U123" s="59">
        <f t="shared" si="25"/>
        <v>286.41000000000003</v>
      </c>
      <c r="V123" s="63">
        <f t="shared" si="26"/>
        <v>0.68249815056043184</v>
      </c>
      <c r="W123" s="64">
        <f t="shared" si="27"/>
        <v>4.8139120399519841</v>
      </c>
      <c r="X123" s="65">
        <f t="shared" si="17"/>
        <v>-1.1022661805327693E-7</v>
      </c>
      <c r="Y123" s="66">
        <f t="shared" si="18"/>
        <v>-1.1013519871525559E-7</v>
      </c>
      <c r="Z123" s="66">
        <f t="shared" si="19"/>
        <v>-1.1013527453628241E-7</v>
      </c>
      <c r="AA123" s="67">
        <f t="shared" si="20"/>
        <v>-1.1004393089351958E-7</v>
      </c>
      <c r="AB123" s="68">
        <f t="shared" si="29"/>
        <v>6.6451516661748236E-4</v>
      </c>
      <c r="AC123" s="69"/>
      <c r="AD123" s="70">
        <f t="shared" si="28"/>
        <v>6.645151666174824</v>
      </c>
      <c r="AE123" s="70"/>
      <c r="AF123" s="74"/>
      <c r="AG123" s="71">
        <v>1170</v>
      </c>
    </row>
    <row r="124" spans="5:33">
      <c r="E124" s="73">
        <v>0.708125</v>
      </c>
      <c r="F124" s="71">
        <v>1180</v>
      </c>
      <c r="G124" s="99">
        <v>13.4</v>
      </c>
      <c r="H124" s="99">
        <v>6.47</v>
      </c>
      <c r="I124" s="99">
        <v>9.99</v>
      </c>
      <c r="J124" s="99">
        <v>13.46</v>
      </c>
      <c r="K124" s="99">
        <v>6.04</v>
      </c>
      <c r="L124" s="99">
        <v>10.01</v>
      </c>
      <c r="M124" s="59">
        <f t="shared" si="16"/>
        <v>13.43</v>
      </c>
      <c r="N124" s="59">
        <f t="shared" si="16"/>
        <v>6.2549999999999999</v>
      </c>
      <c r="O124" s="59">
        <f t="shared" si="16"/>
        <v>10</v>
      </c>
      <c r="P124" s="60">
        <f t="shared" si="21"/>
        <v>0.19806463785265838</v>
      </c>
      <c r="Q124" s="22">
        <f t="shared" si="22"/>
        <v>5.5590425727040323E-7</v>
      </c>
      <c r="R124" s="61">
        <f t="shared" si="23"/>
        <v>6.8807858969360404E-9</v>
      </c>
      <c r="S124" s="22">
        <f t="shared" si="24"/>
        <v>4.7345214559473909E-17</v>
      </c>
      <c r="T124" s="62">
        <v>298</v>
      </c>
      <c r="U124" s="59">
        <f t="shared" si="25"/>
        <v>286.43</v>
      </c>
      <c r="V124" s="63">
        <f t="shared" si="26"/>
        <v>0.6812728410633383</v>
      </c>
      <c r="W124" s="64">
        <f t="shared" si="27"/>
        <v>4.8003493095749432</v>
      </c>
      <c r="X124" s="65">
        <f t="shared" si="17"/>
        <v>-1.1333915518350482E-7</v>
      </c>
      <c r="Y124" s="66">
        <f t="shared" si="18"/>
        <v>-1.1324233956236302E-7</v>
      </c>
      <c r="Z124" s="66">
        <f t="shared" si="19"/>
        <v>-1.132424222633897E-7</v>
      </c>
      <c r="AA124" s="67">
        <f t="shared" si="20"/>
        <v>-1.1314568920198628E-7</v>
      </c>
      <c r="AB124" s="68">
        <f t="shared" si="29"/>
        <v>6.6341381412506593E-4</v>
      </c>
      <c r="AC124" s="69"/>
      <c r="AD124" s="70">
        <f t="shared" si="28"/>
        <v>6.6341381412506593</v>
      </c>
      <c r="AE124" s="70"/>
      <c r="AF124" s="74"/>
      <c r="AG124" s="71">
        <v>1180</v>
      </c>
    </row>
    <row r="125" spans="5:33">
      <c r="E125" s="73">
        <v>0.70824074074074073</v>
      </c>
      <c r="F125" s="71">
        <v>1190</v>
      </c>
      <c r="G125" s="99">
        <v>13.42</v>
      </c>
      <c r="H125" s="99">
        <v>6.47</v>
      </c>
      <c r="I125" s="99">
        <v>9.83</v>
      </c>
      <c r="J125" s="99">
        <v>13.48</v>
      </c>
      <c r="K125" s="99">
        <v>6.05</v>
      </c>
      <c r="L125" s="99">
        <v>9.8699999999999992</v>
      </c>
      <c r="M125" s="59">
        <f t="shared" si="16"/>
        <v>13.45</v>
      </c>
      <c r="N125" s="59">
        <f t="shared" si="16"/>
        <v>6.26</v>
      </c>
      <c r="O125" s="59">
        <f t="shared" si="16"/>
        <v>9.85</v>
      </c>
      <c r="P125" s="60">
        <f t="shared" si="21"/>
        <v>0.19515882480863733</v>
      </c>
      <c r="Q125" s="22">
        <f t="shared" si="22"/>
        <v>5.4954087385762417E-7</v>
      </c>
      <c r="R125" s="61">
        <f t="shared" si="23"/>
        <v>6.9720395483262626E-9</v>
      </c>
      <c r="S125" s="22">
        <f t="shared" si="24"/>
        <v>4.8609335463425477E-17</v>
      </c>
      <c r="T125" s="62">
        <v>298</v>
      </c>
      <c r="U125" s="59">
        <f t="shared" si="25"/>
        <v>286.45</v>
      </c>
      <c r="V125" s="63">
        <f t="shared" si="26"/>
        <v>0.68004770266898373</v>
      </c>
      <c r="W125" s="64">
        <f t="shared" si="27"/>
        <v>4.7868266767825682</v>
      </c>
      <c r="X125" s="65">
        <f t="shared" si="17"/>
        <v>-1.1478575514094998E-7</v>
      </c>
      <c r="Y125" s="66">
        <f t="shared" si="18"/>
        <v>-1.1468628254683308E-7</v>
      </c>
      <c r="Z125" s="66">
        <f t="shared" si="19"/>
        <v>-1.1468636874914075E-7</v>
      </c>
      <c r="AA125" s="67">
        <f t="shared" si="20"/>
        <v>-1.1458698220792676E-7</v>
      </c>
      <c r="AB125" s="68">
        <f t="shared" si="29"/>
        <v>6.6228139017833758E-4</v>
      </c>
      <c r="AC125" s="69"/>
      <c r="AD125" s="70">
        <f t="shared" si="28"/>
        <v>6.6228139017833758</v>
      </c>
      <c r="AE125" s="70"/>
      <c r="AF125" s="74"/>
      <c r="AG125" s="71">
        <v>1190</v>
      </c>
    </row>
    <row r="126" spans="5:33">
      <c r="E126" s="73">
        <v>0.70835648148148145</v>
      </c>
      <c r="F126" s="71">
        <v>1200</v>
      </c>
      <c r="G126" s="99">
        <v>13.43</v>
      </c>
      <c r="H126" s="99">
        <v>6.48</v>
      </c>
      <c r="I126" s="99">
        <v>9.99</v>
      </c>
      <c r="J126" s="99">
        <v>13.49</v>
      </c>
      <c r="K126" s="99">
        <v>6.05</v>
      </c>
      <c r="L126" s="99">
        <v>10.039999999999999</v>
      </c>
      <c r="M126" s="59">
        <f t="shared" si="16"/>
        <v>13.46</v>
      </c>
      <c r="N126" s="59">
        <f t="shared" si="16"/>
        <v>6.2650000000000006</v>
      </c>
      <c r="O126" s="59">
        <f t="shared" si="16"/>
        <v>10.015000000000001</v>
      </c>
      <c r="P126" s="60">
        <f t="shared" si="21"/>
        <v>0.19846112337345664</v>
      </c>
      <c r="Q126" s="22">
        <f t="shared" si="22"/>
        <v>5.432503314924319E-7</v>
      </c>
      <c r="R126" s="61">
        <f t="shared" si="23"/>
        <v>7.0586352507335405E-9</v>
      </c>
      <c r="S126" s="22">
        <f t="shared" si="24"/>
        <v>4.9824331602898151E-17</v>
      </c>
      <c r="T126" s="62">
        <v>298</v>
      </c>
      <c r="U126" s="59">
        <f t="shared" si="25"/>
        <v>286.45999999999998</v>
      </c>
      <c r="V126" s="63">
        <f t="shared" si="26"/>
        <v>0.6794351976241354</v>
      </c>
      <c r="W126" s="64">
        <f t="shared" si="27"/>
        <v>4.7800803582183073</v>
      </c>
      <c r="X126" s="65">
        <f t="shared" si="17"/>
        <v>-1.1960706558327445E-7</v>
      </c>
      <c r="Y126" s="66">
        <f t="shared" si="18"/>
        <v>-1.1949887391003702E-7</v>
      </c>
      <c r="Z126" s="66">
        <f t="shared" si="19"/>
        <v>-1.1949897177581193E-7</v>
      </c>
      <c r="AA126" s="67">
        <f t="shared" si="20"/>
        <v>-1.1939087779129862E-7</v>
      </c>
      <c r="AB126" s="68">
        <f t="shared" si="29"/>
        <v>6.6113452677843626E-4</v>
      </c>
      <c r="AC126" s="75">
        <f>D10</f>
        <v>6.9452286843591198E-4</v>
      </c>
      <c r="AD126" s="70">
        <f t="shared" si="28"/>
        <v>6.6113452677843627</v>
      </c>
      <c r="AE126" s="70">
        <f t="shared" si="28"/>
        <v>6.9452286843591198</v>
      </c>
      <c r="AF126" s="74">
        <f>(AD126-AE126)*(AD126-AE126)</f>
        <v>0.11147813586363275</v>
      </c>
      <c r="AG126" s="71">
        <v>1200</v>
      </c>
    </row>
    <row r="127" spans="5:33">
      <c r="E127" s="73">
        <v>0.70847222222222217</v>
      </c>
      <c r="F127" s="71">
        <v>1210</v>
      </c>
      <c r="G127" s="99">
        <v>13.44</v>
      </c>
      <c r="H127" s="99">
        <v>6.48</v>
      </c>
      <c r="I127" s="99">
        <v>10</v>
      </c>
      <c r="J127" s="99">
        <v>13.5</v>
      </c>
      <c r="K127" s="99">
        <v>6.06</v>
      </c>
      <c r="L127" s="99">
        <v>9.99</v>
      </c>
      <c r="M127" s="59">
        <f t="shared" si="16"/>
        <v>13.469999999999999</v>
      </c>
      <c r="N127" s="59">
        <f t="shared" si="16"/>
        <v>6.27</v>
      </c>
      <c r="O127" s="59">
        <f t="shared" si="16"/>
        <v>9.995000000000001</v>
      </c>
      <c r="P127" s="60">
        <f t="shared" si="21"/>
        <v>0.19809788107196905</v>
      </c>
      <c r="Q127" s="22">
        <f t="shared" si="22"/>
        <v>5.3703179637025244E-7</v>
      </c>
      <c r="R127" s="61">
        <f t="shared" si="23"/>
        <v>7.1463065086684723E-9</v>
      </c>
      <c r="S127" s="22">
        <f t="shared" si="24"/>
        <v>5.1069696715837368E-17</v>
      </c>
      <c r="T127" s="62">
        <v>298</v>
      </c>
      <c r="U127" s="59">
        <f t="shared" si="25"/>
        <v>286.47000000000003</v>
      </c>
      <c r="V127" s="63">
        <f t="shared" si="26"/>
        <v>0.6788227353415297</v>
      </c>
      <c r="W127" s="64">
        <f t="shared" si="27"/>
        <v>4.7733440175854014</v>
      </c>
      <c r="X127" s="65">
        <f t="shared" si="17"/>
        <v>-1.2232346934135333E-7</v>
      </c>
      <c r="Y127" s="66">
        <f t="shared" si="18"/>
        <v>-1.2221010265922555E-7</v>
      </c>
      <c r="Z127" s="66">
        <f t="shared" si="19"/>
        <v>-1.2221020772495569E-7</v>
      </c>
      <c r="AA127" s="67">
        <f t="shared" si="20"/>
        <v>-1.2209694591381284E-7</v>
      </c>
      <c r="AB127" s="68">
        <f t="shared" si="29"/>
        <v>6.5993953738719248E-4</v>
      </c>
      <c r="AC127" s="69"/>
      <c r="AD127" s="70">
        <f t="shared" si="28"/>
        <v>6.5993953738719249</v>
      </c>
      <c r="AE127" s="70"/>
      <c r="AF127" s="74"/>
      <c r="AG127" s="71">
        <v>1210</v>
      </c>
    </row>
    <row r="128" spans="5:33">
      <c r="E128" s="73">
        <v>0.708587962962963</v>
      </c>
      <c r="F128" s="71">
        <v>1220</v>
      </c>
      <c r="G128" s="99">
        <v>13.47</v>
      </c>
      <c r="H128" s="99">
        <v>6.49</v>
      </c>
      <c r="I128" s="99">
        <v>9.9600000000000009</v>
      </c>
      <c r="J128" s="99">
        <v>13.52</v>
      </c>
      <c r="K128" s="99">
        <v>6.06</v>
      </c>
      <c r="L128" s="99">
        <v>9.91</v>
      </c>
      <c r="M128" s="59">
        <f t="shared" si="16"/>
        <v>13.495000000000001</v>
      </c>
      <c r="N128" s="59">
        <f t="shared" si="16"/>
        <v>6.2750000000000004</v>
      </c>
      <c r="O128" s="59">
        <f t="shared" si="16"/>
        <v>9.9350000000000005</v>
      </c>
      <c r="P128" s="60">
        <f t="shared" si="21"/>
        <v>0.1969909643871173</v>
      </c>
      <c r="Q128" s="22">
        <f t="shared" si="22"/>
        <v>5.3088444423098713E-7</v>
      </c>
      <c r="R128" s="61">
        <f t="shared" si="23"/>
        <v>7.244090814729885E-9</v>
      </c>
      <c r="S128" s="22">
        <f t="shared" si="24"/>
        <v>5.2476851732053891E-17</v>
      </c>
      <c r="T128" s="62">
        <v>298</v>
      </c>
      <c r="U128" s="59">
        <f t="shared" si="25"/>
        <v>286.495</v>
      </c>
      <c r="V128" s="63">
        <f t="shared" si="26"/>
        <v>0.67729176669047086</v>
      </c>
      <c r="W128" s="64">
        <f t="shared" si="27"/>
        <v>4.75654671821429</v>
      </c>
      <c r="X128" s="65">
        <f t="shared" si="17"/>
        <v>-1.2520069491713658E-7</v>
      </c>
      <c r="Y128" s="66">
        <f t="shared" si="18"/>
        <v>-1.2508171207897915E-7</v>
      </c>
      <c r="Z128" s="66">
        <f t="shared" si="19"/>
        <v>-1.2508182515275872E-7</v>
      </c>
      <c r="AA128" s="67">
        <f t="shared" si="20"/>
        <v>-1.2496295517346446E-7</v>
      </c>
      <c r="AB128" s="68">
        <f t="shared" si="29"/>
        <v>6.587174356604866E-4</v>
      </c>
      <c r="AC128" s="69"/>
      <c r="AD128" s="70">
        <f t="shared" si="28"/>
        <v>6.5871743566048657</v>
      </c>
      <c r="AE128" s="70"/>
      <c r="AF128" s="74"/>
      <c r="AG128" s="71">
        <v>1220</v>
      </c>
    </row>
    <row r="129" spans="5:33">
      <c r="E129" s="73">
        <v>0.70870370370370372</v>
      </c>
      <c r="F129" s="71">
        <v>1230</v>
      </c>
      <c r="G129" s="99">
        <v>13.48</v>
      </c>
      <c r="H129" s="99">
        <v>6.49</v>
      </c>
      <c r="I129" s="99">
        <v>9.75</v>
      </c>
      <c r="J129" s="99">
        <v>13.54</v>
      </c>
      <c r="K129" s="99">
        <v>6.06</v>
      </c>
      <c r="L129" s="99">
        <v>9.8699999999999992</v>
      </c>
      <c r="M129" s="59">
        <f t="shared" si="16"/>
        <v>13.51</v>
      </c>
      <c r="N129" s="59">
        <f t="shared" si="16"/>
        <v>6.2750000000000004</v>
      </c>
      <c r="O129" s="59">
        <f t="shared" si="16"/>
        <v>9.8099999999999987</v>
      </c>
      <c r="P129" s="60">
        <f t="shared" si="21"/>
        <v>0.19456123777712755</v>
      </c>
      <c r="Q129" s="22">
        <f t="shared" si="22"/>
        <v>5.3088444423098713E-7</v>
      </c>
      <c r="R129" s="61">
        <f t="shared" si="23"/>
        <v>7.253126204066947E-9</v>
      </c>
      <c r="S129" s="22">
        <f t="shared" si="24"/>
        <v>5.2607839732122602E-17</v>
      </c>
      <c r="T129" s="62">
        <v>298</v>
      </c>
      <c r="U129" s="59">
        <f t="shared" si="25"/>
        <v>286.51</v>
      </c>
      <c r="V129" s="63">
        <f t="shared" si="26"/>
        <v>0.6763733137440423</v>
      </c>
      <c r="W129" s="64">
        <f t="shared" si="27"/>
        <v>4.7464981260171459</v>
      </c>
      <c r="X129" s="65">
        <f t="shared" si="17"/>
        <v>-1.239916532030568E-7</v>
      </c>
      <c r="Y129" s="66">
        <f t="shared" si="18"/>
        <v>-1.2387473525126945E-7</v>
      </c>
      <c r="Z129" s="66">
        <f t="shared" si="19"/>
        <v>-1.2387484549907317E-7</v>
      </c>
      <c r="AA129" s="67">
        <f t="shared" si="20"/>
        <v>-1.2375803758717321E-7</v>
      </c>
      <c r="AB129" s="68">
        <f t="shared" si="29"/>
        <v>6.5746661778622983E-4</v>
      </c>
      <c r="AC129" s="69"/>
      <c r="AD129" s="70">
        <f t="shared" si="28"/>
        <v>6.5746661778622979</v>
      </c>
      <c r="AE129" s="70"/>
      <c r="AF129" s="74"/>
      <c r="AG129" s="71">
        <v>1230</v>
      </c>
    </row>
    <row r="130" spans="5:33">
      <c r="E130" s="73">
        <v>0.70881944444444445</v>
      </c>
      <c r="F130" s="71">
        <v>1240</v>
      </c>
      <c r="G130" s="99">
        <v>13.5</v>
      </c>
      <c r="H130" s="99">
        <v>6.49</v>
      </c>
      <c r="I130" s="99">
        <v>9.89</v>
      </c>
      <c r="J130" s="99">
        <v>13.55</v>
      </c>
      <c r="K130" s="99">
        <v>6.07</v>
      </c>
      <c r="L130" s="99">
        <v>9.81</v>
      </c>
      <c r="M130" s="59">
        <f t="shared" si="16"/>
        <v>13.525</v>
      </c>
      <c r="N130" s="59">
        <f t="shared" si="16"/>
        <v>6.28</v>
      </c>
      <c r="O130" s="59">
        <f t="shared" si="16"/>
        <v>9.8500000000000014</v>
      </c>
      <c r="P130" s="60">
        <f t="shared" si="21"/>
        <v>0.19540354987109637</v>
      </c>
      <c r="Q130" s="22">
        <f t="shared" si="22"/>
        <v>5.2480746024977148E-7</v>
      </c>
      <c r="R130" s="61">
        <f t="shared" si="23"/>
        <v>7.3462648615341942E-9</v>
      </c>
      <c r="S130" s="22">
        <f t="shared" si="24"/>
        <v>5.396760741581201E-17</v>
      </c>
      <c r="T130" s="62">
        <v>298</v>
      </c>
      <c r="U130" s="59">
        <f t="shared" si="25"/>
        <v>286.52499999999998</v>
      </c>
      <c r="V130" s="63">
        <f t="shared" si="26"/>
        <v>0.67545495696230529</v>
      </c>
      <c r="W130" s="64">
        <f t="shared" si="27"/>
        <v>4.7364718110735771</v>
      </c>
      <c r="X130" s="65">
        <f t="shared" si="17"/>
        <v>-1.2777638470107404E-7</v>
      </c>
      <c r="Y130" s="66">
        <f t="shared" si="18"/>
        <v>-1.2765198580519387E-7</v>
      </c>
      <c r="Z130" s="66">
        <f t="shared" si="19"/>
        <v>-1.2765210691587743E-7</v>
      </c>
      <c r="AA130" s="67">
        <f t="shared" si="20"/>
        <v>-1.2752782889486205E-7</v>
      </c>
      <c r="AB130" s="68">
        <f t="shared" si="29"/>
        <v>6.5622786969907827E-4</v>
      </c>
      <c r="AC130" s="69"/>
      <c r="AD130" s="70">
        <f t="shared" si="28"/>
        <v>6.5622786969907825</v>
      </c>
      <c r="AE130" s="70"/>
      <c r="AF130" s="74"/>
      <c r="AG130" s="71">
        <v>1240</v>
      </c>
    </row>
    <row r="131" spans="5:33">
      <c r="E131" s="73">
        <v>0.70893518518518517</v>
      </c>
      <c r="F131" s="71">
        <v>1250</v>
      </c>
      <c r="G131" s="99">
        <v>13.51</v>
      </c>
      <c r="H131" s="99">
        <v>6.49</v>
      </c>
      <c r="I131" s="99">
        <v>9.6300000000000008</v>
      </c>
      <c r="J131" s="99">
        <v>13.56</v>
      </c>
      <c r="K131" s="99">
        <v>6.07</v>
      </c>
      <c r="L131" s="99">
        <v>9.68</v>
      </c>
      <c r="M131" s="59">
        <f t="shared" si="16"/>
        <v>13.535</v>
      </c>
      <c r="N131" s="59">
        <f t="shared" si="16"/>
        <v>6.28</v>
      </c>
      <c r="O131" s="59">
        <f t="shared" si="16"/>
        <v>9.6550000000000011</v>
      </c>
      <c r="P131" s="60">
        <f t="shared" si="21"/>
        <v>0.19156718421745514</v>
      </c>
      <c r="Q131" s="22">
        <f t="shared" si="22"/>
        <v>5.2480746024977148E-7</v>
      </c>
      <c r="R131" s="61">
        <f t="shared" si="23"/>
        <v>7.3523721448588969E-9</v>
      </c>
      <c r="S131" s="22">
        <f t="shared" si="24"/>
        <v>5.4057376156497015E-17</v>
      </c>
      <c r="T131" s="62">
        <v>298</v>
      </c>
      <c r="U131" s="59">
        <f t="shared" si="25"/>
        <v>286.53500000000003</v>
      </c>
      <c r="V131" s="63">
        <f t="shared" si="26"/>
        <v>0.67484277252518277</v>
      </c>
      <c r="W131" s="64">
        <f t="shared" si="27"/>
        <v>4.7297999518481637</v>
      </c>
      <c r="X131" s="65">
        <f t="shared" si="17"/>
        <v>-1.2540868521294705E-7</v>
      </c>
      <c r="Y131" s="66">
        <f t="shared" si="18"/>
        <v>-1.2528862027720765E-7</v>
      </c>
      <c r="Z131" s="66">
        <f t="shared" si="19"/>
        <v>-1.2528873522609472E-7</v>
      </c>
      <c r="AA131" s="67">
        <f t="shared" si="20"/>
        <v>-1.2516878501914071E-7</v>
      </c>
      <c r="AB131" s="68">
        <f t="shared" si="29"/>
        <v>6.5495134903401477E-4</v>
      </c>
      <c r="AC131" s="69"/>
      <c r="AD131" s="70">
        <f t="shared" si="28"/>
        <v>6.5495134903401473</v>
      </c>
      <c r="AE131" s="70"/>
      <c r="AF131" s="74"/>
      <c r="AG131" s="71">
        <v>1250</v>
      </c>
    </row>
    <row r="132" spans="5:33">
      <c r="E132" s="73">
        <v>0.70905092592592589</v>
      </c>
      <c r="F132" s="71">
        <v>1260</v>
      </c>
      <c r="G132" s="99">
        <v>13.53</v>
      </c>
      <c r="H132" s="99">
        <v>6.5</v>
      </c>
      <c r="I132" s="99">
        <v>9.82</v>
      </c>
      <c r="J132" s="99">
        <v>13.59</v>
      </c>
      <c r="K132" s="99">
        <v>6.07</v>
      </c>
      <c r="L132" s="99">
        <v>9.83</v>
      </c>
      <c r="M132" s="59">
        <f t="shared" si="16"/>
        <v>13.559999999999999</v>
      </c>
      <c r="N132" s="59">
        <f t="shared" si="16"/>
        <v>6.2850000000000001</v>
      </c>
      <c r="O132" s="59">
        <f t="shared" si="16"/>
        <v>9.8249999999999993</v>
      </c>
      <c r="P132" s="60">
        <f t="shared" si="21"/>
        <v>0.19502172657558373</v>
      </c>
      <c r="Q132" s="22">
        <f t="shared" si="22"/>
        <v>5.1880003892896003E-7</v>
      </c>
      <c r="R132" s="61">
        <f t="shared" si="23"/>
        <v>7.4529760872196257E-9</v>
      </c>
      <c r="S132" s="22">
        <f t="shared" si="24"/>
        <v>5.5546852556667562E-17</v>
      </c>
      <c r="T132" s="62">
        <v>298</v>
      </c>
      <c r="U132" s="59">
        <f t="shared" si="25"/>
        <v>286.56</v>
      </c>
      <c r="V132" s="63">
        <f t="shared" si="26"/>
        <v>0.67331249836055695</v>
      </c>
      <c r="W132" s="64">
        <f t="shared" si="27"/>
        <v>4.7131634200284154</v>
      </c>
      <c r="X132" s="65">
        <f t="shared" si="17"/>
        <v>-1.3139918936565321E-7</v>
      </c>
      <c r="Y132" s="66">
        <f t="shared" si="18"/>
        <v>-1.3126712735260056E-7</v>
      </c>
      <c r="Z132" s="66">
        <f t="shared" si="19"/>
        <v>-1.3126726008078084E-7</v>
      </c>
      <c r="AA132" s="67">
        <f t="shared" si="20"/>
        <v>-1.31135330529113E-7</v>
      </c>
      <c r="AB132" s="68">
        <f t="shared" si="29"/>
        <v>6.5369846206528358E-4</v>
      </c>
      <c r="AC132" s="69"/>
      <c r="AD132" s="70">
        <f t="shared" si="28"/>
        <v>6.5369846206528361</v>
      </c>
      <c r="AE132" s="70"/>
      <c r="AF132" s="74"/>
      <c r="AG132" s="71">
        <v>1260</v>
      </c>
    </row>
    <row r="133" spans="5:33">
      <c r="E133" s="73">
        <v>0.70916666666666661</v>
      </c>
      <c r="F133" s="71">
        <v>1270</v>
      </c>
      <c r="G133" s="99">
        <v>13.58</v>
      </c>
      <c r="H133" s="99">
        <v>6.5</v>
      </c>
      <c r="I133" s="99">
        <v>9.93</v>
      </c>
      <c r="J133" s="99">
        <v>13.63</v>
      </c>
      <c r="K133" s="99">
        <v>6.07</v>
      </c>
      <c r="L133" s="99">
        <v>9.94</v>
      </c>
      <c r="M133" s="59">
        <f t="shared" si="16"/>
        <v>13.605</v>
      </c>
      <c r="N133" s="59">
        <f t="shared" si="16"/>
        <v>6.2850000000000001</v>
      </c>
      <c r="O133" s="59">
        <f t="shared" si="16"/>
        <v>9.9349999999999987</v>
      </c>
      <c r="P133" s="60">
        <f t="shared" si="21"/>
        <v>0.19735374934635486</v>
      </c>
      <c r="Q133" s="22">
        <f t="shared" si="22"/>
        <v>5.1880003892896003E-7</v>
      </c>
      <c r="R133" s="61">
        <f t="shared" si="23"/>
        <v>7.4808986670025528E-9</v>
      </c>
      <c r="S133" s="22">
        <f t="shared" si="24"/>
        <v>5.5963844865960575E-17</v>
      </c>
      <c r="T133" s="62">
        <v>298</v>
      </c>
      <c r="U133" s="59">
        <f t="shared" si="25"/>
        <v>286.60500000000002</v>
      </c>
      <c r="V133" s="63">
        <f t="shared" si="26"/>
        <v>0.67055867761782839</v>
      </c>
      <c r="W133" s="64">
        <f t="shared" si="27"/>
        <v>4.6833722423892876</v>
      </c>
      <c r="X133" s="65">
        <f t="shared" si="17"/>
        <v>-1.3455009515807485E-7</v>
      </c>
      <c r="Y133" s="66">
        <f t="shared" si="18"/>
        <v>-1.3441134498611282E-7</v>
      </c>
      <c r="Z133" s="66">
        <f t="shared" si="19"/>
        <v>-1.3441148806746995E-7</v>
      </c>
      <c r="AA133" s="67">
        <f t="shared" si="20"/>
        <v>-1.3427288068176958E-7</v>
      </c>
      <c r="AB133" s="68">
        <f t="shared" si="29"/>
        <v>6.5238578990734766E-4</v>
      </c>
      <c r="AC133" s="69"/>
      <c r="AD133" s="70">
        <f t="shared" si="28"/>
        <v>6.5238578990734766</v>
      </c>
      <c r="AE133" s="70"/>
      <c r="AF133" s="74"/>
      <c r="AG133" s="71">
        <v>1270</v>
      </c>
    </row>
    <row r="134" spans="5:33">
      <c r="E134" s="73">
        <v>0.70928240740740744</v>
      </c>
      <c r="F134" s="71">
        <v>1280</v>
      </c>
      <c r="G134" s="99">
        <v>13.63</v>
      </c>
      <c r="H134" s="99">
        <v>6.51</v>
      </c>
      <c r="I134" s="99">
        <v>9.99</v>
      </c>
      <c r="J134" s="99">
        <v>13.67</v>
      </c>
      <c r="K134" s="99">
        <v>6.08</v>
      </c>
      <c r="L134" s="99">
        <v>9.8800000000000008</v>
      </c>
      <c r="M134" s="59">
        <f t="shared" ref="M134:O197" si="30">(G134+J134)/2</f>
        <v>13.65</v>
      </c>
      <c r="N134" s="59">
        <f t="shared" si="30"/>
        <v>6.2949999999999999</v>
      </c>
      <c r="O134" s="59">
        <f t="shared" si="30"/>
        <v>9.9350000000000005</v>
      </c>
      <c r="P134" s="60">
        <f t="shared" si="21"/>
        <v>0.1975025467988199</v>
      </c>
      <c r="Q134" s="22">
        <f t="shared" si="22"/>
        <v>5.0699070827470331E-7</v>
      </c>
      <c r="R134" s="61">
        <f t="shared" si="23"/>
        <v>7.6838312108134826E-9</v>
      </c>
      <c r="S134" s="22">
        <f t="shared" si="24"/>
        <v>5.904126207627139E-17</v>
      </c>
      <c r="T134" s="62">
        <v>298</v>
      </c>
      <c r="U134" s="59">
        <f t="shared" si="25"/>
        <v>286.64999999999998</v>
      </c>
      <c r="V134" s="63">
        <f t="shared" si="26"/>
        <v>0.66780572149699946</v>
      </c>
      <c r="W134" s="64">
        <f t="shared" si="27"/>
        <v>4.6537786352183934</v>
      </c>
      <c r="X134" s="65">
        <f t="shared" ref="X134:X197" si="31">-($B$2/W134)*P134*S134*AB134</f>
        <v>-1.4266474677256215E-7</v>
      </c>
      <c r="Y134" s="66">
        <f t="shared" ref="Y134:Y197" si="32">-(AB134+(5*X134))*$B$2*S134*P134/W134</f>
        <v>-1.425084339685015E-7</v>
      </c>
      <c r="Z134" s="66">
        <f t="shared" ref="Z134:Z197" si="33">-(AB134+5*Y134)*$B$2*P134*S134/W134</f>
        <v>-1.4250860523500754E-7</v>
      </c>
      <c r="AA134" s="67">
        <f t="shared" ref="AA134:AA197" si="34">-(AB134+(10*Z134))*$B$2*P134*S134/W134</f>
        <v>-1.4235246332215137E-7</v>
      </c>
      <c r="AB134" s="68">
        <f t="shared" si="29"/>
        <v>6.5104167550410262E-4</v>
      </c>
      <c r="AC134" s="69"/>
      <c r="AD134" s="70">
        <f t="shared" si="28"/>
        <v>6.5104167550410263</v>
      </c>
      <c r="AE134" s="70"/>
      <c r="AF134" s="74"/>
      <c r="AG134" s="71">
        <v>1280</v>
      </c>
    </row>
    <row r="135" spans="5:33">
      <c r="E135" s="73">
        <v>0.70939814814814817</v>
      </c>
      <c r="F135" s="71">
        <v>1290</v>
      </c>
      <c r="G135" s="99">
        <v>13.65</v>
      </c>
      <c r="H135" s="99">
        <v>6.51</v>
      </c>
      <c r="I135" s="99">
        <v>9.82</v>
      </c>
      <c r="J135" s="99">
        <v>13.7</v>
      </c>
      <c r="K135" s="99">
        <v>6.08</v>
      </c>
      <c r="L135" s="99">
        <v>9.91</v>
      </c>
      <c r="M135" s="59">
        <f t="shared" si="30"/>
        <v>13.675000000000001</v>
      </c>
      <c r="N135" s="59">
        <f t="shared" si="30"/>
        <v>6.2949999999999999</v>
      </c>
      <c r="O135" s="59">
        <f t="shared" si="30"/>
        <v>9.8650000000000002</v>
      </c>
      <c r="P135" s="60">
        <f t="shared" ref="P135:P198" si="35">((O135/32000)*(1/((-0.026*M135+1.9067)/1000)))/1.013</f>
        <v>0.19619316293019423</v>
      </c>
      <c r="Q135" s="22">
        <f t="shared" ref="Q135:Q198" si="36">POWER(10, -N135)</f>
        <v>5.0699070827470331E-7</v>
      </c>
      <c r="R135" s="61">
        <f t="shared" ref="R135:R198" si="37">(0.00000000000001*(0.1253*EXP(0.0831*M135)))/Q135</f>
        <v>7.6998109633745291E-9</v>
      </c>
      <c r="S135" s="22">
        <f t="shared" ref="S135:S198" si="38">POWER(R135, 2)</f>
        <v>5.9287088871702593E-17</v>
      </c>
      <c r="T135" s="62">
        <v>298</v>
      </c>
      <c r="U135" s="59">
        <f t="shared" ref="U135:U198" si="39">273+M135</f>
        <v>286.67500000000001</v>
      </c>
      <c r="V135" s="63">
        <f t="shared" ref="V135:V198" si="40">((1/U135)-(1/298))*5026</f>
        <v>0.66627667488205011</v>
      </c>
      <c r="W135" s="64">
        <f t="shared" ref="W135:W198" si="41">POWER(10,V135)</f>
        <v>4.6374226075391967</v>
      </c>
      <c r="X135" s="65">
        <f t="shared" si="31"/>
        <v>-1.4249830411840565E-7</v>
      </c>
      <c r="Y135" s="66">
        <f t="shared" si="32"/>
        <v>-1.4234201372351367E-7</v>
      </c>
      <c r="Z135" s="66">
        <f t="shared" si="33"/>
        <v>-1.4234218514090483E-7</v>
      </c>
      <c r="AA135" s="67">
        <f t="shared" si="34"/>
        <v>-1.4218606578738706E-7</v>
      </c>
      <c r="AB135" s="68">
        <f t="shared" si="29"/>
        <v>6.4961659002326646E-4</v>
      </c>
      <c r="AC135" s="69"/>
      <c r="AD135" s="70">
        <f t="shared" ref="AD135:AD198" si="42">AB135*10000</f>
        <v>6.4961659002326648</v>
      </c>
      <c r="AE135" s="70"/>
      <c r="AF135" s="74"/>
      <c r="AG135" s="71">
        <v>1290</v>
      </c>
    </row>
    <row r="136" spans="5:33">
      <c r="E136" s="73">
        <v>0.70951388888888889</v>
      </c>
      <c r="F136" s="71">
        <v>1300</v>
      </c>
      <c r="G136" s="99">
        <v>13.67</v>
      </c>
      <c r="H136" s="99">
        <v>6.51</v>
      </c>
      <c r="I136" s="99">
        <v>9.8800000000000008</v>
      </c>
      <c r="J136" s="99">
        <v>13.72</v>
      </c>
      <c r="K136" s="99">
        <v>6.09</v>
      </c>
      <c r="L136" s="99">
        <v>9.89</v>
      </c>
      <c r="M136" s="59">
        <f t="shared" si="30"/>
        <v>13.695</v>
      </c>
      <c r="N136" s="59">
        <f t="shared" si="30"/>
        <v>6.3</v>
      </c>
      <c r="O136" s="59">
        <f t="shared" si="30"/>
        <v>9.8850000000000016</v>
      </c>
      <c r="P136" s="60">
        <f t="shared" si="35"/>
        <v>0.19665684524913582</v>
      </c>
      <c r="Q136" s="22">
        <f t="shared" si="36"/>
        <v>5.0118723362727218E-7</v>
      </c>
      <c r="R136" s="61">
        <f t="shared" si="37"/>
        <v>7.8019266048065852E-9</v>
      </c>
      <c r="S136" s="22">
        <f t="shared" si="38"/>
        <v>6.0870058746788811E-17</v>
      </c>
      <c r="T136" s="62">
        <v>298</v>
      </c>
      <c r="U136" s="59">
        <f t="shared" si="39"/>
        <v>286.69499999999999</v>
      </c>
      <c r="V136" s="63">
        <f t="shared" si="40"/>
        <v>0.66505362959092562</v>
      </c>
      <c r="W136" s="64">
        <f t="shared" si="41"/>
        <v>4.6243812282972838</v>
      </c>
      <c r="X136" s="65">
        <f t="shared" si="31"/>
        <v>-1.4674012255822705E-7</v>
      </c>
      <c r="Y136" s="66">
        <f t="shared" si="32"/>
        <v>-1.4657402497646658E-7</v>
      </c>
      <c r="Z136" s="66">
        <f t="shared" si="33"/>
        <v>-1.4657421298507793E-7</v>
      </c>
      <c r="AA136" s="67">
        <f t="shared" si="34"/>
        <v>-1.464083029863086E-7</v>
      </c>
      <c r="AB136" s="68">
        <f t="shared" ref="AB136:AB199" si="43">AB135+10*(0.166666666666666*(X135+2*Y135+2*Z135+AA135))</f>
        <v>6.4819316874387546E-4</v>
      </c>
      <c r="AC136" s="69"/>
      <c r="AD136" s="70">
        <f t="shared" si="42"/>
        <v>6.4819316874387543</v>
      </c>
      <c r="AE136" s="70"/>
      <c r="AF136" s="74"/>
      <c r="AG136" s="71">
        <v>1300</v>
      </c>
    </row>
    <row r="137" spans="5:33">
      <c r="E137" s="73">
        <v>0.70962962962962961</v>
      </c>
      <c r="F137" s="71">
        <v>1310</v>
      </c>
      <c r="G137" s="99">
        <v>13.67</v>
      </c>
      <c r="H137" s="99">
        <v>6.54</v>
      </c>
      <c r="I137" s="99">
        <v>10.08</v>
      </c>
      <c r="J137" s="99">
        <v>13.73</v>
      </c>
      <c r="K137" s="99">
        <v>6.1</v>
      </c>
      <c r="L137" s="99">
        <v>9.99</v>
      </c>
      <c r="M137" s="59">
        <f t="shared" si="30"/>
        <v>13.7</v>
      </c>
      <c r="N137" s="59">
        <f t="shared" si="30"/>
        <v>6.32</v>
      </c>
      <c r="O137" s="59">
        <f t="shared" si="30"/>
        <v>10.035</v>
      </c>
      <c r="P137" s="60">
        <f t="shared" si="35"/>
        <v>0.19965775457587323</v>
      </c>
      <c r="Q137" s="22">
        <f t="shared" si="36"/>
        <v>4.7863009232263745E-7</v>
      </c>
      <c r="R137" s="61">
        <f t="shared" si="37"/>
        <v>8.1730152601334064E-9</v>
      </c>
      <c r="S137" s="22">
        <f t="shared" si="38"/>
        <v>6.6798178442373537E-17</v>
      </c>
      <c r="T137" s="62">
        <v>298</v>
      </c>
      <c r="U137" s="59">
        <f t="shared" si="39"/>
        <v>286.7</v>
      </c>
      <c r="V137" s="63">
        <f t="shared" si="40"/>
        <v>0.66474789493027586</v>
      </c>
      <c r="W137" s="64">
        <f t="shared" si="41"/>
        <v>4.6211269016920618</v>
      </c>
      <c r="X137" s="65">
        <f t="shared" si="31"/>
        <v>-1.6323356105385897E-7</v>
      </c>
      <c r="Y137" s="66">
        <f t="shared" si="32"/>
        <v>-1.6302756085708385E-7</v>
      </c>
      <c r="Z137" s="66">
        <f t="shared" si="33"/>
        <v>-1.6302782082862891E-7</v>
      </c>
      <c r="AA137" s="67">
        <f t="shared" si="34"/>
        <v>-1.6282207994723239E-7</v>
      </c>
      <c r="AB137" s="68">
        <f t="shared" si="43"/>
        <v>6.4672742724142945E-4</v>
      </c>
      <c r="AC137" s="69"/>
      <c r="AD137" s="70">
        <f t="shared" si="42"/>
        <v>6.4672742724142944</v>
      </c>
      <c r="AE137" s="70"/>
      <c r="AF137" s="74"/>
      <c r="AG137" s="71">
        <v>1310</v>
      </c>
    </row>
    <row r="138" spans="5:33">
      <c r="E138" s="73">
        <v>0.70974537037037033</v>
      </c>
      <c r="F138" s="71">
        <v>1320</v>
      </c>
      <c r="G138" s="99">
        <v>13.68</v>
      </c>
      <c r="H138" s="99">
        <v>6.55</v>
      </c>
      <c r="I138" s="99">
        <v>10.029999999999999</v>
      </c>
      <c r="J138" s="99">
        <v>13.74</v>
      </c>
      <c r="K138" s="99">
        <v>6.1</v>
      </c>
      <c r="L138" s="99">
        <v>9.93</v>
      </c>
      <c r="M138" s="59">
        <f t="shared" si="30"/>
        <v>13.71</v>
      </c>
      <c r="N138" s="59">
        <f t="shared" si="30"/>
        <v>6.3249999999999993</v>
      </c>
      <c r="O138" s="59">
        <f t="shared" si="30"/>
        <v>9.98</v>
      </c>
      <c r="P138" s="60">
        <f t="shared" si="35"/>
        <v>0.19859676919623798</v>
      </c>
      <c r="Q138" s="22">
        <f t="shared" si="36"/>
        <v>4.7315125896148053E-7</v>
      </c>
      <c r="R138" s="61">
        <f t="shared" si="37"/>
        <v>8.2745275926912931E-9</v>
      </c>
      <c r="S138" s="22">
        <f t="shared" si="38"/>
        <v>6.8467806882209567E-17</v>
      </c>
      <c r="T138" s="62">
        <v>298</v>
      </c>
      <c r="U138" s="59">
        <f t="shared" si="39"/>
        <v>286.70999999999998</v>
      </c>
      <c r="V138" s="63">
        <f t="shared" si="40"/>
        <v>0.66413645759963036</v>
      </c>
      <c r="W138" s="64">
        <f t="shared" si="41"/>
        <v>4.6146254573133909</v>
      </c>
      <c r="X138" s="65">
        <f t="shared" si="31"/>
        <v>-1.6623885161294261E-7</v>
      </c>
      <c r="Y138" s="66">
        <f t="shared" si="32"/>
        <v>-1.6602465631080987E-7</v>
      </c>
      <c r="Z138" s="66">
        <f t="shared" si="33"/>
        <v>-1.6602493229700088E-7</v>
      </c>
      <c r="AA138" s="67">
        <f t="shared" si="34"/>
        <v>-1.6581101226985426E-7</v>
      </c>
      <c r="AB138" s="68">
        <f t="shared" si="43"/>
        <v>6.4509714990080864E-4</v>
      </c>
      <c r="AC138" s="75"/>
      <c r="AD138" s="70">
        <f t="shared" si="42"/>
        <v>6.4509714990080864</v>
      </c>
      <c r="AE138" s="70"/>
      <c r="AF138" s="74"/>
      <c r="AG138" s="71">
        <v>1320</v>
      </c>
    </row>
    <row r="139" spans="5:33">
      <c r="E139" s="73">
        <v>0.70986111111111105</v>
      </c>
      <c r="F139" s="71">
        <v>1330</v>
      </c>
      <c r="G139" s="99">
        <v>13.69</v>
      </c>
      <c r="H139" s="99">
        <v>6.56</v>
      </c>
      <c r="I139" s="99">
        <v>10</v>
      </c>
      <c r="J139" s="99">
        <v>13.74</v>
      </c>
      <c r="K139" s="99">
        <v>6.1</v>
      </c>
      <c r="L139" s="99">
        <v>9.93</v>
      </c>
      <c r="M139" s="59">
        <f t="shared" si="30"/>
        <v>13.715</v>
      </c>
      <c r="N139" s="59">
        <f t="shared" si="30"/>
        <v>6.33</v>
      </c>
      <c r="O139" s="59">
        <f t="shared" si="30"/>
        <v>9.9649999999999999</v>
      </c>
      <c r="P139" s="60">
        <f t="shared" si="35"/>
        <v>0.19831490734635188</v>
      </c>
      <c r="Q139" s="22">
        <f t="shared" si="36"/>
        <v>4.6773514128719735E-7</v>
      </c>
      <c r="R139" s="61">
        <f t="shared" si="37"/>
        <v>8.3738207062474422E-9</v>
      </c>
      <c r="S139" s="22">
        <f t="shared" si="38"/>
        <v>7.0120873220378408E-17</v>
      </c>
      <c r="T139" s="62">
        <v>298</v>
      </c>
      <c r="U139" s="59">
        <f t="shared" si="39"/>
        <v>286.71499999999997</v>
      </c>
      <c r="V139" s="63">
        <f t="shared" si="40"/>
        <v>0.6638307549285164</v>
      </c>
      <c r="W139" s="64">
        <f t="shared" si="41"/>
        <v>4.6113783358274647</v>
      </c>
      <c r="X139" s="65">
        <f t="shared" si="31"/>
        <v>-1.6969269811359432E-7</v>
      </c>
      <c r="Y139" s="66">
        <f t="shared" si="32"/>
        <v>-1.6946893404499655E-7</v>
      </c>
      <c r="Z139" s="66">
        <f t="shared" si="33"/>
        <v>-1.69469229109893E-7</v>
      </c>
      <c r="AA139" s="67">
        <f t="shared" si="34"/>
        <v>-1.6924575932802122E-7</v>
      </c>
      <c r="AB139" s="68">
        <f t="shared" si="43"/>
        <v>6.4343690149897795E-4</v>
      </c>
      <c r="AC139" s="69"/>
      <c r="AD139" s="70">
        <f t="shared" si="42"/>
        <v>6.4343690149897794</v>
      </c>
      <c r="AE139" s="70"/>
      <c r="AF139" s="74"/>
      <c r="AG139" s="71">
        <v>1330</v>
      </c>
    </row>
    <row r="140" spans="5:33">
      <c r="E140" s="73">
        <v>0.70997685185185189</v>
      </c>
      <c r="F140" s="71">
        <v>1340</v>
      </c>
      <c r="G140" s="99">
        <v>13.69</v>
      </c>
      <c r="H140" s="99">
        <v>6.56</v>
      </c>
      <c r="I140" s="99">
        <v>9.9600000000000009</v>
      </c>
      <c r="J140" s="99">
        <v>13.75</v>
      </c>
      <c r="K140" s="99">
        <v>6.11</v>
      </c>
      <c r="L140" s="99">
        <v>9.94</v>
      </c>
      <c r="M140" s="59">
        <f t="shared" si="30"/>
        <v>13.719999999999999</v>
      </c>
      <c r="N140" s="59">
        <f t="shared" si="30"/>
        <v>6.335</v>
      </c>
      <c r="O140" s="59">
        <f t="shared" si="30"/>
        <v>9.9499999999999993</v>
      </c>
      <c r="P140" s="60">
        <f t="shared" si="35"/>
        <v>0.19803299821580347</v>
      </c>
      <c r="Q140" s="22">
        <f t="shared" si="36"/>
        <v>4.623810213992595E-7</v>
      </c>
      <c r="R140" s="61">
        <f t="shared" si="37"/>
        <v>8.4743053225557562E-9</v>
      </c>
      <c r="S140" s="22">
        <f t="shared" si="38"/>
        <v>7.181385069989682E-17</v>
      </c>
      <c r="T140" s="62">
        <v>298</v>
      </c>
      <c r="U140" s="59">
        <f t="shared" si="39"/>
        <v>286.72000000000003</v>
      </c>
      <c r="V140" s="63">
        <f t="shared" si="40"/>
        <v>0.66352506291946223</v>
      </c>
      <c r="W140" s="64">
        <f t="shared" si="41"/>
        <v>4.6081336123379781</v>
      </c>
      <c r="X140" s="65">
        <f t="shared" si="31"/>
        <v>-1.7320745816079514E-7</v>
      </c>
      <c r="Y140" s="66">
        <f t="shared" si="32"/>
        <v>-1.7297371302851286E-7</v>
      </c>
      <c r="Z140" s="66">
        <f t="shared" si="33"/>
        <v>-1.7297402846981918E-7</v>
      </c>
      <c r="AA140" s="67">
        <f t="shared" si="34"/>
        <v>-1.7274059792746102E-7</v>
      </c>
      <c r="AB140" s="68">
        <f t="shared" si="43"/>
        <v>6.4174221019272558E-4</v>
      </c>
      <c r="AC140" s="69"/>
      <c r="AD140" s="70">
        <f t="shared" si="42"/>
        <v>6.4174221019272562</v>
      </c>
      <c r="AE140" s="70"/>
      <c r="AF140" s="74"/>
      <c r="AG140" s="71">
        <v>1340</v>
      </c>
    </row>
    <row r="141" spans="5:33">
      <c r="E141" s="73">
        <v>0.71009259259259261</v>
      </c>
      <c r="F141" s="71">
        <v>1350</v>
      </c>
      <c r="G141" s="99">
        <v>13.71</v>
      </c>
      <c r="H141" s="99">
        <v>6.56</v>
      </c>
      <c r="I141" s="99">
        <v>9.9700000000000006</v>
      </c>
      <c r="J141" s="99">
        <v>13.76</v>
      </c>
      <c r="K141" s="99">
        <v>6.11</v>
      </c>
      <c r="L141" s="99">
        <v>9.84</v>
      </c>
      <c r="M141" s="59">
        <f t="shared" si="30"/>
        <v>13.734999999999999</v>
      </c>
      <c r="N141" s="59">
        <f t="shared" si="30"/>
        <v>6.335</v>
      </c>
      <c r="O141" s="59">
        <f t="shared" si="30"/>
        <v>9.9050000000000011</v>
      </c>
      <c r="P141" s="60">
        <f t="shared" si="35"/>
        <v>0.19718698702118878</v>
      </c>
      <c r="Q141" s="22">
        <f t="shared" si="36"/>
        <v>4.623810213992595E-7</v>
      </c>
      <c r="R141" s="61">
        <f t="shared" si="37"/>
        <v>8.484875130404482E-9</v>
      </c>
      <c r="S141" s="22">
        <f t="shared" si="38"/>
        <v>7.1993105978556471E-17</v>
      </c>
      <c r="T141" s="62">
        <v>298</v>
      </c>
      <c r="U141" s="59">
        <f t="shared" si="39"/>
        <v>286.73500000000001</v>
      </c>
      <c r="V141" s="63">
        <f t="shared" si="40"/>
        <v>0.66260805085911045</v>
      </c>
      <c r="W141" s="64">
        <f t="shared" si="41"/>
        <v>4.5984138113310493</v>
      </c>
      <c r="X141" s="65">
        <f t="shared" si="31"/>
        <v>-1.7279644997146738E-7</v>
      </c>
      <c r="Y141" s="66">
        <f t="shared" si="32"/>
        <v>-1.7256318410183582E-7</v>
      </c>
      <c r="Z141" s="66">
        <f t="shared" si="33"/>
        <v>-1.7256349899815431E-7</v>
      </c>
      <c r="AA141" s="67">
        <f t="shared" si="34"/>
        <v>-1.7233054717465521E-7</v>
      </c>
      <c r="AB141" s="68">
        <f t="shared" si="43"/>
        <v>6.4001247096091742E-4</v>
      </c>
      <c r="AC141" s="69"/>
      <c r="AD141" s="70">
        <f t="shared" si="42"/>
        <v>6.400124709609174</v>
      </c>
      <c r="AE141" s="70"/>
      <c r="AF141" s="74"/>
      <c r="AG141" s="71">
        <v>1350</v>
      </c>
    </row>
    <row r="142" spans="5:33">
      <c r="E142" s="73">
        <v>0.71020833333333333</v>
      </c>
      <c r="F142" s="71">
        <v>1360</v>
      </c>
      <c r="G142" s="99">
        <v>13.71</v>
      </c>
      <c r="H142" s="99">
        <v>6.57</v>
      </c>
      <c r="I142" s="99">
        <v>10.039999999999999</v>
      </c>
      <c r="J142" s="99">
        <v>13.77</v>
      </c>
      <c r="K142" s="99">
        <v>6.11</v>
      </c>
      <c r="L142" s="99">
        <v>9.9</v>
      </c>
      <c r="M142" s="59">
        <f t="shared" si="30"/>
        <v>13.74</v>
      </c>
      <c r="N142" s="59">
        <f t="shared" si="30"/>
        <v>6.34</v>
      </c>
      <c r="O142" s="59">
        <f t="shared" si="30"/>
        <v>9.9699999999999989</v>
      </c>
      <c r="P142" s="60">
        <f t="shared" si="35"/>
        <v>0.19849764811226339</v>
      </c>
      <c r="Q142" s="22">
        <f t="shared" si="36"/>
        <v>4.5708818961487426E-7</v>
      </c>
      <c r="R142" s="61">
        <f t="shared" si="37"/>
        <v>8.5866923834615682E-9</v>
      </c>
      <c r="S142" s="22">
        <f t="shared" si="38"/>
        <v>7.3731286088196907E-17</v>
      </c>
      <c r="T142" s="62">
        <v>298</v>
      </c>
      <c r="U142" s="59">
        <f t="shared" si="39"/>
        <v>286.74</v>
      </c>
      <c r="V142" s="63">
        <f t="shared" si="40"/>
        <v>0.66230240149273478</v>
      </c>
      <c r="W142" s="64">
        <f t="shared" si="41"/>
        <v>4.5951786613175374</v>
      </c>
      <c r="X142" s="65">
        <f t="shared" si="31"/>
        <v>-1.7778942692485787E-7</v>
      </c>
      <c r="Y142" s="66">
        <f t="shared" si="32"/>
        <v>-1.7754181818147733E-7</v>
      </c>
      <c r="Z142" s="66">
        <f t="shared" si="33"/>
        <v>-1.7754216302813587E-7</v>
      </c>
      <c r="AA142" s="67">
        <f t="shared" si="34"/>
        <v>-1.7729489817087254E-7</v>
      </c>
      <c r="AB142" s="68">
        <f t="shared" si="43"/>
        <v>6.3828683702200721E-4</v>
      </c>
      <c r="AC142" s="69"/>
      <c r="AD142" s="70">
        <f t="shared" si="42"/>
        <v>6.3828683702200717</v>
      </c>
      <c r="AE142" s="70"/>
      <c r="AF142" s="74"/>
      <c r="AG142" s="71">
        <v>1360</v>
      </c>
    </row>
    <row r="143" spans="5:33">
      <c r="E143" s="73">
        <v>0.71032407407407405</v>
      </c>
      <c r="F143" s="71">
        <v>1370</v>
      </c>
      <c r="G143" s="99">
        <v>13.72</v>
      </c>
      <c r="H143" s="99">
        <v>6.58</v>
      </c>
      <c r="I143" s="99">
        <v>10.1</v>
      </c>
      <c r="J143" s="99">
        <v>13.77</v>
      </c>
      <c r="K143" s="99">
        <v>6.11</v>
      </c>
      <c r="L143" s="99">
        <v>9.94</v>
      </c>
      <c r="M143" s="59">
        <f t="shared" si="30"/>
        <v>13.745000000000001</v>
      </c>
      <c r="N143" s="59">
        <f t="shared" si="30"/>
        <v>6.3450000000000006</v>
      </c>
      <c r="O143" s="59">
        <f t="shared" si="30"/>
        <v>10.02</v>
      </c>
      <c r="P143" s="60">
        <f t="shared" si="35"/>
        <v>0.19950986169361531</v>
      </c>
      <c r="Q143" s="22">
        <f t="shared" si="36"/>
        <v>4.518559443749209E-7</v>
      </c>
      <c r="R143" s="61">
        <f t="shared" si="37"/>
        <v>8.6897314285734413E-9</v>
      </c>
      <c r="S143" s="22">
        <f t="shared" si="38"/>
        <v>7.5511432300737021E-17</v>
      </c>
      <c r="T143" s="62">
        <v>298</v>
      </c>
      <c r="U143" s="59">
        <f t="shared" si="39"/>
        <v>286.745</v>
      </c>
      <c r="V143" s="63">
        <f t="shared" si="40"/>
        <v>0.66199676278563313</v>
      </c>
      <c r="W143" s="64">
        <f t="shared" si="41"/>
        <v>4.5919459000529681</v>
      </c>
      <c r="X143" s="65">
        <f t="shared" si="31"/>
        <v>-1.8262985692948361E-7</v>
      </c>
      <c r="Y143" s="66">
        <f t="shared" si="32"/>
        <v>-1.8236785326564325E-7</v>
      </c>
      <c r="Z143" s="66">
        <f t="shared" si="33"/>
        <v>-1.8236822914021833E-7</v>
      </c>
      <c r="AA143" s="67">
        <f t="shared" si="34"/>
        <v>-1.8210660027248188E-7</v>
      </c>
      <c r="AB143" s="68">
        <f t="shared" si="43"/>
        <v>6.3651141654281563E-4</v>
      </c>
      <c r="AC143" s="69"/>
      <c r="AD143" s="70">
        <f t="shared" si="42"/>
        <v>6.3651141654281567</v>
      </c>
      <c r="AE143" s="70"/>
      <c r="AF143" s="74"/>
      <c r="AG143" s="71">
        <v>1370</v>
      </c>
    </row>
    <row r="144" spans="5:33">
      <c r="E144" s="73">
        <v>0.71043981481481477</v>
      </c>
      <c r="F144" s="71">
        <v>1380</v>
      </c>
      <c r="G144" s="99">
        <v>13.72</v>
      </c>
      <c r="H144" s="99">
        <v>6.57</v>
      </c>
      <c r="I144" s="99">
        <v>10.029999999999999</v>
      </c>
      <c r="J144" s="99">
        <v>13.78</v>
      </c>
      <c r="K144" s="99">
        <v>6.11</v>
      </c>
      <c r="L144" s="99">
        <v>9.86</v>
      </c>
      <c r="M144" s="59">
        <f t="shared" si="30"/>
        <v>13.75</v>
      </c>
      <c r="N144" s="59">
        <f t="shared" si="30"/>
        <v>6.34</v>
      </c>
      <c r="O144" s="59">
        <f t="shared" si="30"/>
        <v>9.9450000000000003</v>
      </c>
      <c r="P144" s="60">
        <f t="shared" si="35"/>
        <v>0.19803314081923382</v>
      </c>
      <c r="Q144" s="22">
        <f t="shared" si="36"/>
        <v>4.5708818961487426E-7</v>
      </c>
      <c r="R144" s="61">
        <f t="shared" si="37"/>
        <v>8.5938308904710876E-9</v>
      </c>
      <c r="S144" s="22">
        <f t="shared" si="38"/>
        <v>7.3853929374015085E-17</v>
      </c>
      <c r="T144" s="62">
        <v>298</v>
      </c>
      <c r="U144" s="59">
        <f t="shared" si="39"/>
        <v>286.75</v>
      </c>
      <c r="V144" s="63">
        <f t="shared" si="40"/>
        <v>0.66169113473724972</v>
      </c>
      <c r="W144" s="64">
        <f t="shared" si="41"/>
        <v>4.5887155256923213</v>
      </c>
      <c r="X144" s="65">
        <f t="shared" si="31"/>
        <v>-1.7691543400797421E-7</v>
      </c>
      <c r="Y144" s="66">
        <f t="shared" si="32"/>
        <v>-1.7666886337930695E-7</v>
      </c>
      <c r="Z144" s="66">
        <f t="shared" si="33"/>
        <v>-1.7666920702979321E-7</v>
      </c>
      <c r="AA144" s="67">
        <f t="shared" si="34"/>
        <v>-1.7642297909370688E-7</v>
      </c>
      <c r="AB144" s="68">
        <f t="shared" si="43"/>
        <v>6.3468773550612615E-4</v>
      </c>
      <c r="AC144" s="69"/>
      <c r="AD144" s="70">
        <f t="shared" si="42"/>
        <v>6.3468773550612614</v>
      </c>
      <c r="AE144" s="70"/>
      <c r="AF144" s="74"/>
      <c r="AG144" s="71">
        <v>1380</v>
      </c>
    </row>
    <row r="145" spans="5:33">
      <c r="E145" s="73">
        <v>0.7105555555555555</v>
      </c>
      <c r="F145" s="71">
        <v>1390</v>
      </c>
      <c r="G145" s="99">
        <v>13.73</v>
      </c>
      <c r="H145" s="99">
        <v>6.56</v>
      </c>
      <c r="I145" s="99">
        <v>9.9499999999999993</v>
      </c>
      <c r="J145" s="99">
        <v>13.79</v>
      </c>
      <c r="K145" s="99">
        <v>6.11</v>
      </c>
      <c r="L145" s="99">
        <v>9.69</v>
      </c>
      <c r="M145" s="59">
        <f t="shared" si="30"/>
        <v>13.76</v>
      </c>
      <c r="N145" s="59">
        <f t="shared" si="30"/>
        <v>6.335</v>
      </c>
      <c r="O145" s="59">
        <f t="shared" si="30"/>
        <v>9.82</v>
      </c>
      <c r="P145" s="60">
        <f t="shared" si="35"/>
        <v>0.19557685986726639</v>
      </c>
      <c r="Q145" s="22">
        <f t="shared" si="36"/>
        <v>4.623810213992595E-7</v>
      </c>
      <c r="R145" s="61">
        <f t="shared" si="37"/>
        <v>8.5025207815614753E-9</v>
      </c>
      <c r="S145" s="22">
        <f t="shared" si="38"/>
        <v>7.2292859640884757E-17</v>
      </c>
      <c r="T145" s="62">
        <v>298</v>
      </c>
      <c r="U145" s="59">
        <f t="shared" si="39"/>
        <v>286.76</v>
      </c>
      <c r="V145" s="63">
        <f t="shared" si="40"/>
        <v>0.6610799106144013</v>
      </c>
      <c r="W145" s="64">
        <f t="shared" si="41"/>
        <v>4.5822619303100192</v>
      </c>
      <c r="X145" s="65">
        <f t="shared" si="31"/>
        <v>-1.7079209553217115E-7</v>
      </c>
      <c r="Y145" s="66">
        <f t="shared" si="32"/>
        <v>-1.705616565212872E-7</v>
      </c>
      <c r="Z145" s="66">
        <f t="shared" si="33"/>
        <v>-1.7056196743812189E-7</v>
      </c>
      <c r="AA145" s="67">
        <f t="shared" si="34"/>
        <v>-1.7033183850507163E-7</v>
      </c>
      <c r="AB145" s="68">
        <f t="shared" si="43"/>
        <v>6.3292104458292637E-4</v>
      </c>
      <c r="AC145" s="69"/>
      <c r="AD145" s="70">
        <f t="shared" si="42"/>
        <v>6.329210445829264</v>
      </c>
      <c r="AE145" s="70"/>
      <c r="AF145" s="74"/>
      <c r="AG145" s="71">
        <v>1390</v>
      </c>
    </row>
    <row r="146" spans="5:33">
      <c r="E146" s="73">
        <v>0.71067129629629633</v>
      </c>
      <c r="F146" s="71">
        <v>1400</v>
      </c>
      <c r="G146" s="99">
        <v>13.74</v>
      </c>
      <c r="H146" s="99">
        <v>6.56</v>
      </c>
      <c r="I146" s="99">
        <v>9.94</v>
      </c>
      <c r="J146" s="99">
        <v>13.79</v>
      </c>
      <c r="K146" s="99">
        <v>6.12</v>
      </c>
      <c r="L146" s="99">
        <v>9.81</v>
      </c>
      <c r="M146" s="59">
        <f t="shared" si="30"/>
        <v>13.765000000000001</v>
      </c>
      <c r="N146" s="59">
        <f t="shared" si="30"/>
        <v>6.34</v>
      </c>
      <c r="O146" s="59">
        <f t="shared" si="30"/>
        <v>9.875</v>
      </c>
      <c r="P146" s="60">
        <f t="shared" si="35"/>
        <v>0.19668875737754735</v>
      </c>
      <c r="Q146" s="22">
        <f t="shared" si="36"/>
        <v>4.5708818961487426E-7</v>
      </c>
      <c r="R146" s="61">
        <f t="shared" si="37"/>
        <v>8.6045497798359724E-9</v>
      </c>
      <c r="S146" s="22">
        <f t="shared" si="38"/>
        <v>7.403827691367528E-17</v>
      </c>
      <c r="T146" s="62">
        <v>298</v>
      </c>
      <c r="U146" s="59">
        <f t="shared" si="39"/>
        <v>286.76499999999999</v>
      </c>
      <c r="V146" s="63">
        <f t="shared" si="40"/>
        <v>0.66077431453882252</v>
      </c>
      <c r="W146" s="64">
        <f t="shared" si="41"/>
        <v>4.5790387056057282</v>
      </c>
      <c r="X146" s="65">
        <f t="shared" si="31"/>
        <v>-1.7555952504524285E-7</v>
      </c>
      <c r="Y146" s="66">
        <f t="shared" si="32"/>
        <v>-1.7531538377771992E-7</v>
      </c>
      <c r="Z146" s="66">
        <f t="shared" si="33"/>
        <v>-1.7531572329195874E-7</v>
      </c>
      <c r="AA146" s="67">
        <f t="shared" si="34"/>
        <v>-1.7507192059438591E-7</v>
      </c>
      <c r="AB146" s="68">
        <f t="shared" si="43"/>
        <v>6.3121542594633297E-4</v>
      </c>
      <c r="AC146" s="69"/>
      <c r="AD146" s="70">
        <f t="shared" si="42"/>
        <v>6.3121542594633295</v>
      </c>
      <c r="AE146" s="70"/>
      <c r="AF146" s="74"/>
      <c r="AG146" s="71">
        <v>1400</v>
      </c>
    </row>
    <row r="147" spans="5:33">
      <c r="E147" s="73">
        <v>0.71078703703703705</v>
      </c>
      <c r="F147" s="71">
        <v>1410</v>
      </c>
      <c r="G147" s="99">
        <v>13.74</v>
      </c>
      <c r="H147" s="99">
        <v>6.56</v>
      </c>
      <c r="I147" s="99">
        <v>9.94</v>
      </c>
      <c r="J147" s="99">
        <v>13.8</v>
      </c>
      <c r="K147" s="99">
        <v>6.12</v>
      </c>
      <c r="L147" s="99">
        <v>9.7799999999999994</v>
      </c>
      <c r="M147" s="59">
        <f t="shared" si="30"/>
        <v>13.77</v>
      </c>
      <c r="N147" s="59">
        <f t="shared" si="30"/>
        <v>6.34</v>
      </c>
      <c r="O147" s="59">
        <f t="shared" si="30"/>
        <v>9.86</v>
      </c>
      <c r="P147" s="60">
        <f t="shared" si="35"/>
        <v>0.19640647510253678</v>
      </c>
      <c r="Q147" s="22">
        <f t="shared" si="36"/>
        <v>4.5708818961487426E-7</v>
      </c>
      <c r="R147" s="61">
        <f t="shared" si="37"/>
        <v>8.6081257131181866E-9</v>
      </c>
      <c r="S147" s="22">
        <f t="shared" si="38"/>
        <v>7.4099828292846494E-17</v>
      </c>
      <c r="T147" s="62">
        <v>298</v>
      </c>
      <c r="U147" s="59">
        <f t="shared" si="39"/>
        <v>286.77</v>
      </c>
      <c r="V147" s="63">
        <f t="shared" si="40"/>
        <v>0.66046872911972998</v>
      </c>
      <c r="W147" s="64">
        <f t="shared" si="41"/>
        <v>4.5758178604400452</v>
      </c>
      <c r="X147" s="65">
        <f t="shared" si="31"/>
        <v>-1.7508915464528083E-7</v>
      </c>
      <c r="Y147" s="66">
        <f t="shared" si="32"/>
        <v>-1.7484564352838842E-7</v>
      </c>
      <c r="Z147" s="66">
        <f t="shared" si="33"/>
        <v>-1.7484598219964515E-7</v>
      </c>
      <c r="AA147" s="67">
        <f t="shared" si="34"/>
        <v>-1.7460280881197275E-7</v>
      </c>
      <c r="AB147" s="68">
        <f t="shared" si="43"/>
        <v>6.2946226984670131E-4</v>
      </c>
      <c r="AC147" s="69"/>
      <c r="AD147" s="70">
        <f t="shared" si="42"/>
        <v>6.2946226984670135</v>
      </c>
      <c r="AE147" s="70"/>
      <c r="AF147" s="74"/>
      <c r="AG147" s="71">
        <v>1410</v>
      </c>
    </row>
    <row r="148" spans="5:33">
      <c r="E148" s="73">
        <v>0.71090277777777777</v>
      </c>
      <c r="F148" s="71">
        <v>1420</v>
      </c>
      <c r="G148" s="99">
        <v>13.75</v>
      </c>
      <c r="H148" s="99">
        <v>6.55</v>
      </c>
      <c r="I148" s="99">
        <v>9.94</v>
      </c>
      <c r="J148" s="99">
        <v>13.81</v>
      </c>
      <c r="K148" s="99">
        <v>6.12</v>
      </c>
      <c r="L148" s="99">
        <v>9.76</v>
      </c>
      <c r="M148" s="59">
        <f t="shared" si="30"/>
        <v>13.780000000000001</v>
      </c>
      <c r="N148" s="59">
        <f t="shared" si="30"/>
        <v>6.335</v>
      </c>
      <c r="O148" s="59">
        <f t="shared" si="30"/>
        <v>9.85</v>
      </c>
      <c r="P148" s="60">
        <f t="shared" si="35"/>
        <v>0.19624022566683993</v>
      </c>
      <c r="Q148" s="22">
        <f t="shared" si="36"/>
        <v>4.623810213992595E-7</v>
      </c>
      <c r="R148" s="61">
        <f t="shared" si="37"/>
        <v>8.5166637206272737E-9</v>
      </c>
      <c r="S148" s="22">
        <f t="shared" si="38"/>
        <v>7.2533560930248795E-17</v>
      </c>
      <c r="T148" s="62">
        <v>298</v>
      </c>
      <c r="U148" s="59">
        <f t="shared" si="39"/>
        <v>286.77999999999997</v>
      </c>
      <c r="V148" s="63">
        <f t="shared" si="40"/>
        <v>0.6598575902487761</v>
      </c>
      <c r="W148" s="64">
        <f t="shared" si="41"/>
        <v>4.5693833013755318</v>
      </c>
      <c r="X148" s="65">
        <f t="shared" si="31"/>
        <v>-1.7100798752734066E-7</v>
      </c>
      <c r="Y148" s="66">
        <f t="shared" si="32"/>
        <v>-1.7077504911433734E-7</v>
      </c>
      <c r="Z148" s="66">
        <f t="shared" si="33"/>
        <v>-1.7077536641123695E-7</v>
      </c>
      <c r="AA148" s="67">
        <f t="shared" si="34"/>
        <v>-1.7054274443072175E-7</v>
      </c>
      <c r="AB148" s="68">
        <f t="shared" si="43"/>
        <v>6.2771381115517917E-4</v>
      </c>
      <c r="AC148" s="69"/>
      <c r="AD148" s="70">
        <f t="shared" si="42"/>
        <v>6.2771381115517917</v>
      </c>
      <c r="AE148" s="70"/>
      <c r="AF148" s="74"/>
      <c r="AG148" s="71">
        <v>1420</v>
      </c>
    </row>
    <row r="149" spans="5:33">
      <c r="E149" s="73">
        <v>0.71101851851851849</v>
      </c>
      <c r="F149" s="71">
        <v>1430</v>
      </c>
      <c r="G149" s="99">
        <v>13.76</v>
      </c>
      <c r="H149" s="99">
        <v>6.55</v>
      </c>
      <c r="I149" s="99">
        <v>9.86</v>
      </c>
      <c r="J149" s="99">
        <v>13.82</v>
      </c>
      <c r="K149" s="99">
        <v>6.12</v>
      </c>
      <c r="L149" s="99">
        <v>9.7899999999999991</v>
      </c>
      <c r="M149" s="59">
        <f t="shared" si="30"/>
        <v>13.79</v>
      </c>
      <c r="N149" s="59">
        <f t="shared" si="30"/>
        <v>6.335</v>
      </c>
      <c r="O149" s="59">
        <f t="shared" si="30"/>
        <v>9.8249999999999993</v>
      </c>
      <c r="P149" s="60">
        <f t="shared" si="35"/>
        <v>0.19577502721952358</v>
      </c>
      <c r="Q149" s="22">
        <f t="shared" si="36"/>
        <v>4.623810213992595E-7</v>
      </c>
      <c r="R149" s="61">
        <f t="shared" si="37"/>
        <v>8.5237440096317492E-9</v>
      </c>
      <c r="S149" s="22">
        <f t="shared" si="38"/>
        <v>7.2654211941733134E-17</v>
      </c>
      <c r="T149" s="62">
        <v>298</v>
      </c>
      <c r="U149" s="59">
        <f t="shared" si="39"/>
        <v>286.79000000000002</v>
      </c>
      <c r="V149" s="63">
        <f t="shared" si="40"/>
        <v>0.65924649399708002</v>
      </c>
      <c r="W149" s="64">
        <f t="shared" si="41"/>
        <v>4.5629582384332883</v>
      </c>
      <c r="X149" s="65">
        <f t="shared" si="31"/>
        <v>-1.7066143785899299E-7</v>
      </c>
      <c r="Y149" s="66">
        <f t="shared" si="32"/>
        <v>-1.7042880970808057E-7</v>
      </c>
      <c r="Z149" s="66">
        <f t="shared" si="33"/>
        <v>-1.7042912680289279E-7</v>
      </c>
      <c r="AA149" s="67">
        <f t="shared" si="34"/>
        <v>-1.7019681488233046E-7</v>
      </c>
      <c r="AB149" s="68">
        <f t="shared" si="43"/>
        <v>6.2600605855016387E-4</v>
      </c>
      <c r="AC149" s="69"/>
      <c r="AD149" s="70">
        <f t="shared" si="42"/>
        <v>6.2600605855016385</v>
      </c>
      <c r="AE149" s="70"/>
      <c r="AF149" s="74"/>
      <c r="AG149" s="71">
        <v>1430</v>
      </c>
    </row>
    <row r="150" spans="5:33">
      <c r="E150" s="73">
        <v>0.71113425925925922</v>
      </c>
      <c r="F150" s="71">
        <v>1440</v>
      </c>
      <c r="G150" s="99">
        <v>13.77</v>
      </c>
      <c r="H150" s="99">
        <v>6.55</v>
      </c>
      <c r="I150" s="99">
        <v>9.83</v>
      </c>
      <c r="J150" s="99">
        <v>13.82</v>
      </c>
      <c r="K150" s="99">
        <v>6.12</v>
      </c>
      <c r="L150" s="99">
        <v>9.8699999999999992</v>
      </c>
      <c r="M150" s="59">
        <f t="shared" si="30"/>
        <v>13.795</v>
      </c>
      <c r="N150" s="59">
        <f t="shared" si="30"/>
        <v>6.335</v>
      </c>
      <c r="O150" s="59">
        <f t="shared" si="30"/>
        <v>9.85</v>
      </c>
      <c r="P150" s="60">
        <f t="shared" si="35"/>
        <v>0.19628966507564349</v>
      </c>
      <c r="Q150" s="22">
        <f t="shared" si="36"/>
        <v>4.623810213992595E-7</v>
      </c>
      <c r="R150" s="61">
        <f t="shared" si="37"/>
        <v>8.5272863611403133E-9</v>
      </c>
      <c r="S150" s="22">
        <f t="shared" si="38"/>
        <v>7.2714612684889605E-17</v>
      </c>
      <c r="T150" s="62">
        <v>298</v>
      </c>
      <c r="U150" s="59">
        <f t="shared" si="39"/>
        <v>286.79500000000002</v>
      </c>
      <c r="V150" s="63">
        <f t="shared" si="40"/>
        <v>0.65894096185206186</v>
      </c>
      <c r="W150" s="64">
        <f t="shared" si="41"/>
        <v>4.5597492634260046</v>
      </c>
      <c r="X150" s="65">
        <f t="shared" si="31"/>
        <v>-1.7090627196292729E-7</v>
      </c>
      <c r="Y150" s="66">
        <f t="shared" si="32"/>
        <v>-1.7067233898950398E-7</v>
      </c>
      <c r="Z150" s="66">
        <f t="shared" si="33"/>
        <v>-1.7067265919212398E-7</v>
      </c>
      <c r="AA150" s="67">
        <f t="shared" si="34"/>
        <v>-1.704390455447472E-7</v>
      </c>
      <c r="AB150" s="68">
        <f t="shared" si="43"/>
        <v>6.2430176834055845E-4</v>
      </c>
      <c r="AC150" s="69"/>
      <c r="AD150" s="70">
        <f t="shared" si="42"/>
        <v>6.2430176834055846</v>
      </c>
      <c r="AE150" s="70"/>
      <c r="AF150" s="74"/>
      <c r="AG150" s="71">
        <v>1440</v>
      </c>
    </row>
    <row r="151" spans="5:33">
      <c r="E151" s="73">
        <v>0.71124999999999994</v>
      </c>
      <c r="F151" s="71">
        <v>1450</v>
      </c>
      <c r="G151" s="99">
        <v>13.77</v>
      </c>
      <c r="H151" s="99">
        <v>6.55</v>
      </c>
      <c r="I151" s="99">
        <v>9.67</v>
      </c>
      <c r="J151" s="99">
        <v>13.83</v>
      </c>
      <c r="K151" s="99">
        <v>6.12</v>
      </c>
      <c r="L151" s="99">
        <v>9.6</v>
      </c>
      <c r="M151" s="59">
        <f t="shared" si="30"/>
        <v>13.8</v>
      </c>
      <c r="N151" s="59">
        <f t="shared" si="30"/>
        <v>6.335</v>
      </c>
      <c r="O151" s="59">
        <f t="shared" si="30"/>
        <v>9.6349999999999998</v>
      </c>
      <c r="P151" s="60">
        <f t="shared" si="35"/>
        <v>0.19202129535497156</v>
      </c>
      <c r="Q151" s="22">
        <f t="shared" si="36"/>
        <v>4.623810213992595E-7</v>
      </c>
      <c r="R151" s="61">
        <f t="shared" si="37"/>
        <v>8.5308301848017499E-9</v>
      </c>
      <c r="S151" s="22">
        <f t="shared" si="38"/>
        <v>7.2775063641924661E-17</v>
      </c>
      <c r="T151" s="62">
        <v>298</v>
      </c>
      <c r="U151" s="59">
        <f t="shared" si="39"/>
        <v>286.8</v>
      </c>
      <c r="V151" s="63">
        <f t="shared" si="40"/>
        <v>0.65863544036018862</v>
      </c>
      <c r="W151" s="64">
        <f t="shared" si="41"/>
        <v>4.5565426569538321</v>
      </c>
      <c r="X151" s="65">
        <f t="shared" si="31"/>
        <v>-1.66988850635469E-7</v>
      </c>
      <c r="Y151" s="66">
        <f t="shared" si="32"/>
        <v>-1.6676490670467278E-7</v>
      </c>
      <c r="Z151" s="66">
        <f t="shared" si="33"/>
        <v>-1.6676520702941871E-7</v>
      </c>
      <c r="AA151" s="67">
        <f t="shared" si="34"/>
        <v>-1.6654156261785477E-7</v>
      </c>
      <c r="AB151" s="68">
        <f t="shared" si="43"/>
        <v>6.2259504281744022E-4</v>
      </c>
      <c r="AC151" s="69"/>
      <c r="AD151" s="70">
        <f t="shared" si="42"/>
        <v>6.2259504281744018</v>
      </c>
      <c r="AE151" s="70"/>
      <c r="AF151" s="74"/>
      <c r="AG151" s="71">
        <v>1450</v>
      </c>
    </row>
    <row r="152" spans="5:33">
      <c r="E152" s="73">
        <v>0.71136574074074077</v>
      </c>
      <c r="F152" s="71">
        <v>1460</v>
      </c>
      <c r="G152" s="99">
        <v>13.78</v>
      </c>
      <c r="H152" s="99">
        <v>6.55</v>
      </c>
      <c r="I152" s="99">
        <v>9.5500000000000007</v>
      </c>
      <c r="J152" s="99">
        <v>13.83</v>
      </c>
      <c r="K152" s="99">
        <v>6.12</v>
      </c>
      <c r="L152" s="99">
        <v>9.56</v>
      </c>
      <c r="M152" s="59">
        <f t="shared" si="30"/>
        <v>13.805</v>
      </c>
      <c r="N152" s="59">
        <f t="shared" si="30"/>
        <v>6.335</v>
      </c>
      <c r="O152" s="59">
        <f t="shared" si="30"/>
        <v>9.5549999999999997</v>
      </c>
      <c r="P152" s="60">
        <f t="shared" si="35"/>
        <v>0.1904429249836696</v>
      </c>
      <c r="Q152" s="22">
        <f t="shared" si="36"/>
        <v>4.623810213992595E-7</v>
      </c>
      <c r="R152" s="61">
        <f t="shared" si="37"/>
        <v>8.5343754812278617E-9</v>
      </c>
      <c r="S152" s="22">
        <f t="shared" si="38"/>
        <v>7.2835564854583292E-17</v>
      </c>
      <c r="T152" s="62">
        <v>298</v>
      </c>
      <c r="U152" s="59">
        <f t="shared" si="39"/>
        <v>286.80500000000001</v>
      </c>
      <c r="V152" s="63">
        <f t="shared" si="40"/>
        <v>0.65832992952089997</v>
      </c>
      <c r="W152" s="64">
        <f t="shared" si="41"/>
        <v>4.5533384171879829</v>
      </c>
      <c r="X152" s="65">
        <f t="shared" si="31"/>
        <v>-1.6542627611465746E-7</v>
      </c>
      <c r="Y152" s="66">
        <f t="shared" si="32"/>
        <v>-1.6520591337021434E-7</v>
      </c>
      <c r="Z152" s="66">
        <f t="shared" si="33"/>
        <v>-1.6520620691329759E-7</v>
      </c>
      <c r="AA152" s="67">
        <f t="shared" si="34"/>
        <v>-1.6498613692988593E-7</v>
      </c>
      <c r="AB152" s="68">
        <f t="shared" si="43"/>
        <v>6.20927391749571E-4</v>
      </c>
      <c r="AC152" s="69"/>
      <c r="AD152" s="70">
        <f t="shared" si="42"/>
        <v>6.2092739174957101</v>
      </c>
      <c r="AE152" s="70"/>
      <c r="AF152" s="74"/>
      <c r="AG152" s="71">
        <v>1460</v>
      </c>
    </row>
    <row r="153" spans="5:33">
      <c r="E153" s="73">
        <v>0.71148148148148149</v>
      </c>
      <c r="F153" s="71">
        <v>1470</v>
      </c>
      <c r="G153" s="99">
        <v>13.78</v>
      </c>
      <c r="H153" s="99">
        <v>6.55</v>
      </c>
      <c r="I153" s="99">
        <v>9.59</v>
      </c>
      <c r="J153" s="99">
        <v>13.84</v>
      </c>
      <c r="K153" s="99">
        <v>6.12</v>
      </c>
      <c r="L153" s="99">
        <v>9.58</v>
      </c>
      <c r="M153" s="59">
        <f t="shared" si="30"/>
        <v>13.809999999999999</v>
      </c>
      <c r="N153" s="59">
        <f t="shared" si="30"/>
        <v>6.335</v>
      </c>
      <c r="O153" s="59">
        <f t="shared" si="30"/>
        <v>9.5850000000000009</v>
      </c>
      <c r="P153" s="60">
        <f t="shared" si="35"/>
        <v>0.19105690916894061</v>
      </c>
      <c r="Q153" s="22">
        <f t="shared" si="36"/>
        <v>4.623810213992595E-7</v>
      </c>
      <c r="R153" s="61">
        <f t="shared" si="37"/>
        <v>8.537922251030711E-9</v>
      </c>
      <c r="S153" s="22">
        <f t="shared" si="38"/>
        <v>7.2896116364645323E-17</v>
      </c>
      <c r="T153" s="62">
        <v>298</v>
      </c>
      <c r="U153" s="59">
        <f t="shared" si="39"/>
        <v>286.81</v>
      </c>
      <c r="V153" s="63">
        <f t="shared" si="40"/>
        <v>0.65802442933364025</v>
      </c>
      <c r="W153" s="64">
        <f t="shared" si="41"/>
        <v>4.5501365423011908</v>
      </c>
      <c r="X153" s="65">
        <f t="shared" si="31"/>
        <v>-1.657722217020533E-7</v>
      </c>
      <c r="Y153" s="66">
        <f t="shared" si="32"/>
        <v>-1.6555034600212241E-7</v>
      </c>
      <c r="Z153" s="66">
        <f t="shared" si="33"/>
        <v>-1.6555064296880179E-7</v>
      </c>
      <c r="AA153" s="67">
        <f t="shared" si="34"/>
        <v>-1.6532906344060785E-7</v>
      </c>
      <c r="AB153" s="68">
        <f t="shared" si="43"/>
        <v>6.1927533066021836E-4</v>
      </c>
      <c r="AC153" s="69"/>
      <c r="AD153" s="70">
        <f t="shared" si="42"/>
        <v>6.1927533066021834</v>
      </c>
      <c r="AE153" s="70"/>
      <c r="AF153" s="74"/>
      <c r="AG153" s="71">
        <v>1470</v>
      </c>
    </row>
    <row r="154" spans="5:33">
      <c r="E154" s="73">
        <v>0.71159722222222221</v>
      </c>
      <c r="F154" s="71">
        <v>1480</v>
      </c>
      <c r="G154" s="99">
        <v>13.79</v>
      </c>
      <c r="H154" s="99">
        <v>6.56</v>
      </c>
      <c r="I154" s="99">
        <v>9.85</v>
      </c>
      <c r="J154" s="99">
        <v>13.85</v>
      </c>
      <c r="K154" s="99">
        <v>6.12</v>
      </c>
      <c r="L154" s="99">
        <v>9.75</v>
      </c>
      <c r="M154" s="59">
        <f t="shared" si="30"/>
        <v>13.82</v>
      </c>
      <c r="N154" s="59">
        <f t="shared" si="30"/>
        <v>6.34</v>
      </c>
      <c r="O154" s="59">
        <f t="shared" si="30"/>
        <v>9.8000000000000007</v>
      </c>
      <c r="P154" s="60">
        <f t="shared" si="35"/>
        <v>0.19537530668181513</v>
      </c>
      <c r="Q154" s="22">
        <f t="shared" si="36"/>
        <v>4.5708818961487426E-7</v>
      </c>
      <c r="R154" s="61">
        <f t="shared" si="37"/>
        <v>8.6439668839249878E-9</v>
      </c>
      <c r="S154" s="22">
        <f t="shared" si="38"/>
        <v>7.4718163490391861E-17</v>
      </c>
      <c r="T154" s="62">
        <v>298</v>
      </c>
      <c r="U154" s="59">
        <f t="shared" si="39"/>
        <v>286.82</v>
      </c>
      <c r="V154" s="63">
        <f t="shared" si="40"/>
        <v>0.65741346091297947</v>
      </c>
      <c r="W154" s="64">
        <f t="shared" si="41"/>
        <v>4.5437398798630131</v>
      </c>
      <c r="X154" s="65">
        <f t="shared" si="31"/>
        <v>-1.7353572606163683E-7</v>
      </c>
      <c r="Y154" s="66">
        <f t="shared" si="32"/>
        <v>-1.7329193006456913E-7</v>
      </c>
      <c r="Z154" s="66">
        <f t="shared" si="33"/>
        <v>-1.7329227256746194E-7</v>
      </c>
      <c r="AA154" s="67">
        <f t="shared" si="34"/>
        <v>-1.7304881811093964E-7</v>
      </c>
      <c r="AB154" s="68">
        <f t="shared" si="43"/>
        <v>6.1761982522174415E-4</v>
      </c>
      <c r="AC154" s="69"/>
      <c r="AD154" s="70">
        <f t="shared" si="42"/>
        <v>6.1761982522174419</v>
      </c>
      <c r="AE154" s="70"/>
      <c r="AF154" s="74"/>
      <c r="AG154" s="71">
        <v>1480</v>
      </c>
    </row>
    <row r="155" spans="5:33">
      <c r="E155" s="73">
        <v>0.71171296296296294</v>
      </c>
      <c r="F155" s="71">
        <v>1490</v>
      </c>
      <c r="G155" s="99">
        <v>13.8</v>
      </c>
      <c r="H155" s="99">
        <v>6.56</v>
      </c>
      <c r="I155" s="99">
        <v>9.9</v>
      </c>
      <c r="J155" s="99">
        <v>13.86</v>
      </c>
      <c r="K155" s="99">
        <v>6.13</v>
      </c>
      <c r="L155" s="99">
        <v>9.81</v>
      </c>
      <c r="M155" s="59">
        <f t="shared" si="30"/>
        <v>13.83</v>
      </c>
      <c r="N155" s="59">
        <f t="shared" si="30"/>
        <v>6.3449999999999998</v>
      </c>
      <c r="O155" s="59">
        <f t="shared" si="30"/>
        <v>9.8550000000000004</v>
      </c>
      <c r="P155" s="60">
        <f t="shared" si="35"/>
        <v>0.19650481865945921</v>
      </c>
      <c r="Q155" s="22">
        <f t="shared" si="36"/>
        <v>4.5185594437492164E-7</v>
      </c>
      <c r="R155" s="61">
        <f t="shared" si="37"/>
        <v>8.7513286363519812E-9</v>
      </c>
      <c r="S155" s="22">
        <f t="shared" si="38"/>
        <v>7.6585752901434222E-17</v>
      </c>
      <c r="T155" s="62">
        <v>298</v>
      </c>
      <c r="U155" s="59">
        <f t="shared" si="39"/>
        <v>286.83</v>
      </c>
      <c r="V155" s="63">
        <f t="shared" si="40"/>
        <v>0.65680253509374886</v>
      </c>
      <c r="W155" s="64">
        <f t="shared" si="41"/>
        <v>4.5373526550504497</v>
      </c>
      <c r="X155" s="65">
        <f t="shared" si="31"/>
        <v>-1.7865077039477851E-7</v>
      </c>
      <c r="Y155" s="66">
        <f t="shared" si="32"/>
        <v>-1.7839166358820371E-7</v>
      </c>
      <c r="Z155" s="66">
        <f t="shared" si="33"/>
        <v>-1.7839203938472039E-7</v>
      </c>
      <c r="AA155" s="67">
        <f t="shared" si="34"/>
        <v>-1.7813330728458647E-7</v>
      </c>
      <c r="AB155" s="68">
        <f t="shared" si="43"/>
        <v>6.1588690363934971E-4</v>
      </c>
      <c r="AC155" s="69"/>
      <c r="AD155" s="70">
        <f t="shared" si="42"/>
        <v>6.1588690363934973</v>
      </c>
      <c r="AE155" s="70"/>
      <c r="AF155" s="74"/>
      <c r="AG155" s="71">
        <v>1490</v>
      </c>
    </row>
    <row r="156" spans="5:33">
      <c r="E156" s="73">
        <v>0.71182870370370366</v>
      </c>
      <c r="F156" s="71">
        <v>1500</v>
      </c>
      <c r="G156" s="99">
        <v>13.81</v>
      </c>
      <c r="H156" s="99">
        <v>6.57</v>
      </c>
      <c r="I156" s="99">
        <v>9.98</v>
      </c>
      <c r="J156" s="99">
        <v>13.86</v>
      </c>
      <c r="K156" s="99">
        <v>6.13</v>
      </c>
      <c r="L156" s="99">
        <v>9.8000000000000007</v>
      </c>
      <c r="M156" s="59">
        <f t="shared" si="30"/>
        <v>13.835000000000001</v>
      </c>
      <c r="N156" s="59">
        <f t="shared" si="30"/>
        <v>6.35</v>
      </c>
      <c r="O156" s="59">
        <f t="shared" si="30"/>
        <v>9.89</v>
      </c>
      <c r="P156" s="60">
        <f t="shared" si="35"/>
        <v>0.19721927663788485</v>
      </c>
      <c r="Q156" s="22">
        <f t="shared" si="36"/>
        <v>4.4668359215096327E-7</v>
      </c>
      <c r="R156" s="61">
        <f t="shared" si="37"/>
        <v>8.8563432922730894E-9</v>
      </c>
      <c r="S156" s="22">
        <f t="shared" si="38"/>
        <v>7.8434816510590544E-17</v>
      </c>
      <c r="T156" s="62">
        <v>298</v>
      </c>
      <c r="U156" s="59">
        <f t="shared" si="39"/>
        <v>286.83499999999998</v>
      </c>
      <c r="V156" s="63">
        <f t="shared" si="40"/>
        <v>0.65649708815827845</v>
      </c>
      <c r="W156" s="64">
        <f t="shared" si="41"/>
        <v>4.5341625772011955</v>
      </c>
      <c r="X156" s="65">
        <f t="shared" si="31"/>
        <v>-1.8322622535785739E-7</v>
      </c>
      <c r="Y156" s="66">
        <f t="shared" si="32"/>
        <v>-1.8295288480662864E-7</v>
      </c>
      <c r="Z156" s="66">
        <f t="shared" si="33"/>
        <v>-1.8295329258153532E-7</v>
      </c>
      <c r="AA156" s="67">
        <f t="shared" si="34"/>
        <v>-1.8268035858855973E-7</v>
      </c>
      <c r="AB156" s="68">
        <f t="shared" si="43"/>
        <v>6.1410298449997432E-4</v>
      </c>
      <c r="AC156" s="75">
        <f>D11</f>
        <v>6.5499717673630717E-4</v>
      </c>
      <c r="AD156" s="70">
        <f t="shared" si="42"/>
        <v>6.1410298449997436</v>
      </c>
      <c r="AE156" s="70">
        <f>AC156*10000</f>
        <v>6.549971767363072</v>
      </c>
      <c r="AF156" s="74">
        <f>(AD162-AE162)*(AD162-AE162)</f>
        <v>36.432005166173838</v>
      </c>
      <c r="AG156" s="71">
        <v>1500</v>
      </c>
    </row>
    <row r="157" spans="5:33">
      <c r="E157" s="73">
        <v>0.71194444444444438</v>
      </c>
      <c r="F157" s="71">
        <v>1510</v>
      </c>
      <c r="G157" s="99">
        <v>13.82</v>
      </c>
      <c r="H157" s="99">
        <v>6.57</v>
      </c>
      <c r="I157" s="99">
        <v>9.84</v>
      </c>
      <c r="J157" s="99">
        <v>13.87</v>
      </c>
      <c r="K157" s="99">
        <v>6.13</v>
      </c>
      <c r="L157" s="99">
        <v>9.7799999999999994</v>
      </c>
      <c r="M157" s="59">
        <f t="shared" si="30"/>
        <v>13.844999999999999</v>
      </c>
      <c r="N157" s="59">
        <f t="shared" si="30"/>
        <v>6.35</v>
      </c>
      <c r="O157" s="59">
        <f t="shared" si="30"/>
        <v>9.8099999999999987</v>
      </c>
      <c r="P157" s="60">
        <f t="shared" si="35"/>
        <v>0.19565685781490971</v>
      </c>
      <c r="Q157" s="22">
        <f t="shared" si="36"/>
        <v>4.4668359215096327E-7</v>
      </c>
      <c r="R157" s="61">
        <f t="shared" si="37"/>
        <v>8.8637059723188307E-9</v>
      </c>
      <c r="S157" s="22">
        <f t="shared" si="38"/>
        <v>7.8565283563720505E-17</v>
      </c>
      <c r="T157" s="62">
        <v>298</v>
      </c>
      <c r="U157" s="59">
        <f t="shared" si="39"/>
        <v>286.84500000000003</v>
      </c>
      <c r="V157" s="63">
        <f t="shared" si="40"/>
        <v>0.65588622623283743</v>
      </c>
      <c r="W157" s="64">
        <f t="shared" si="41"/>
        <v>4.5277894815243354</v>
      </c>
      <c r="X157" s="65">
        <f t="shared" si="31"/>
        <v>-1.8179010010912834E-7</v>
      </c>
      <c r="Y157" s="66">
        <f t="shared" si="32"/>
        <v>-1.8152022363204734E-7</v>
      </c>
      <c r="Z157" s="66">
        <f t="shared" si="33"/>
        <v>-1.8152062427714761E-7</v>
      </c>
      <c r="AA157" s="67">
        <f t="shared" si="34"/>
        <v>-1.8125114725561153E-7</v>
      </c>
      <c r="AB157" s="68">
        <f t="shared" si="43"/>
        <v>6.1227345293543643E-4</v>
      </c>
      <c r="AC157" s="69"/>
      <c r="AD157" s="70">
        <f t="shared" si="42"/>
        <v>6.1227345293543642</v>
      </c>
      <c r="AE157" s="70"/>
      <c r="AF157" s="74"/>
      <c r="AG157" s="71">
        <v>1510</v>
      </c>
    </row>
    <row r="158" spans="5:33">
      <c r="E158" s="73">
        <v>0.71206018518518521</v>
      </c>
      <c r="F158" s="71">
        <v>1520</v>
      </c>
      <c r="G158" s="99">
        <v>13.82</v>
      </c>
      <c r="H158" s="99">
        <v>6.56</v>
      </c>
      <c r="I158" s="99">
        <v>9.7799999999999994</v>
      </c>
      <c r="J158" s="99">
        <v>13.88</v>
      </c>
      <c r="K158" s="99">
        <v>6.13</v>
      </c>
      <c r="L158" s="99">
        <v>9.84</v>
      </c>
      <c r="M158" s="59">
        <f t="shared" si="30"/>
        <v>13.850000000000001</v>
      </c>
      <c r="N158" s="59">
        <f t="shared" si="30"/>
        <v>6.3449999999999998</v>
      </c>
      <c r="O158" s="59">
        <f t="shared" si="30"/>
        <v>9.8099999999999987</v>
      </c>
      <c r="P158" s="60">
        <f t="shared" si="35"/>
        <v>0.19567330382002801</v>
      </c>
      <c r="Q158" s="22">
        <f t="shared" si="36"/>
        <v>4.5185594437492164E-7</v>
      </c>
      <c r="R158" s="61">
        <f t="shared" si="37"/>
        <v>8.765885437896898E-9</v>
      </c>
      <c r="S158" s="22">
        <f t="shared" si="38"/>
        <v>7.684074751033289E-17</v>
      </c>
      <c r="T158" s="62">
        <v>298</v>
      </c>
      <c r="U158" s="59">
        <f t="shared" si="39"/>
        <v>286.85000000000002</v>
      </c>
      <c r="V158" s="63">
        <f t="shared" si="40"/>
        <v>0.65558081124175516</v>
      </c>
      <c r="W158" s="64">
        <f t="shared" si="41"/>
        <v>4.5246064600642013</v>
      </c>
      <c r="X158" s="65">
        <f t="shared" si="31"/>
        <v>-1.7741224112996323E-7</v>
      </c>
      <c r="Y158" s="66">
        <f t="shared" si="32"/>
        <v>-1.7715444214531259E-7</v>
      </c>
      <c r="Z158" s="66">
        <f t="shared" si="33"/>
        <v>-1.7715481675484383E-7</v>
      </c>
      <c r="AA158" s="67">
        <f t="shared" si="34"/>
        <v>-1.7689739129102889E-7</v>
      </c>
      <c r="AB158" s="68">
        <f t="shared" si="43"/>
        <v>6.1045824803013119E-4</v>
      </c>
      <c r="AC158" s="69"/>
      <c r="AD158" s="70">
        <f t="shared" si="42"/>
        <v>6.1045824803013122</v>
      </c>
      <c r="AE158" s="70"/>
      <c r="AF158" s="74"/>
      <c r="AG158" s="71">
        <v>1520</v>
      </c>
    </row>
    <row r="159" spans="5:33">
      <c r="E159" s="73">
        <v>0.71217592592592593</v>
      </c>
      <c r="F159" s="71">
        <v>1530</v>
      </c>
      <c r="G159" s="99">
        <v>13.82</v>
      </c>
      <c r="H159" s="99">
        <v>6.55</v>
      </c>
      <c r="I159" s="99">
        <v>9.75</v>
      </c>
      <c r="J159" s="99">
        <v>13.88</v>
      </c>
      <c r="K159" s="99">
        <v>6.13</v>
      </c>
      <c r="L159" s="99">
        <v>9.6</v>
      </c>
      <c r="M159" s="59">
        <f t="shared" si="30"/>
        <v>13.850000000000001</v>
      </c>
      <c r="N159" s="59">
        <f t="shared" si="30"/>
        <v>6.34</v>
      </c>
      <c r="O159" s="59">
        <f t="shared" si="30"/>
        <v>9.6750000000000007</v>
      </c>
      <c r="P159" s="60">
        <f t="shared" si="35"/>
        <v>0.19298055193259647</v>
      </c>
      <c r="Q159" s="22">
        <f t="shared" si="36"/>
        <v>4.5708818961487426E-7</v>
      </c>
      <c r="R159" s="61">
        <f t="shared" si="37"/>
        <v>8.6655431770411749E-9</v>
      </c>
      <c r="S159" s="22">
        <f t="shared" si="38"/>
        <v>7.5091638553164861E-17</v>
      </c>
      <c r="T159" s="62">
        <v>298</v>
      </c>
      <c r="U159" s="59">
        <f t="shared" si="39"/>
        <v>286.85000000000002</v>
      </c>
      <c r="V159" s="63">
        <f t="shared" si="40"/>
        <v>0.65558081124175516</v>
      </c>
      <c r="W159" s="64">
        <f t="shared" si="41"/>
        <v>4.5246064600642013</v>
      </c>
      <c r="X159" s="65">
        <f t="shared" si="31"/>
        <v>-1.7049176061544574E-7</v>
      </c>
      <c r="Y159" s="66">
        <f t="shared" si="32"/>
        <v>-1.7025298884349314E-7</v>
      </c>
      <c r="Z159" s="66">
        <f t="shared" si="33"/>
        <v>-1.7025332324064446E-7</v>
      </c>
      <c r="AA159" s="67">
        <f t="shared" si="34"/>
        <v>-1.7001488492920441E-7</v>
      </c>
      <c r="AB159" s="68">
        <f t="shared" si="43"/>
        <v>6.0868670111309563E-4</v>
      </c>
      <c r="AC159" s="69"/>
      <c r="AD159" s="70">
        <f t="shared" si="42"/>
        <v>6.0868670111309564</v>
      </c>
      <c r="AE159" s="70"/>
      <c r="AF159" s="74"/>
      <c r="AG159" s="71">
        <v>1530</v>
      </c>
    </row>
    <row r="160" spans="5:33">
      <c r="E160" s="73">
        <v>0.71229166666666666</v>
      </c>
      <c r="F160" s="71">
        <v>1540</v>
      </c>
      <c r="G160" s="99">
        <v>13.83</v>
      </c>
      <c r="H160" s="99">
        <v>6.55</v>
      </c>
      <c r="I160" s="99">
        <v>9.48</v>
      </c>
      <c r="J160" s="99">
        <v>13.89</v>
      </c>
      <c r="K160" s="99">
        <v>6.13</v>
      </c>
      <c r="L160" s="99">
        <v>9.73</v>
      </c>
      <c r="M160" s="59">
        <f t="shared" si="30"/>
        <v>13.86</v>
      </c>
      <c r="N160" s="59">
        <f t="shared" si="30"/>
        <v>6.34</v>
      </c>
      <c r="O160" s="59">
        <f t="shared" si="30"/>
        <v>9.6050000000000004</v>
      </c>
      <c r="P160" s="60">
        <f t="shared" si="35"/>
        <v>0.19161652299993259</v>
      </c>
      <c r="Q160" s="22">
        <f t="shared" si="36"/>
        <v>4.5708818961487426E-7</v>
      </c>
      <c r="R160" s="61">
        <f t="shared" si="37"/>
        <v>8.6727472362933433E-9</v>
      </c>
      <c r="S160" s="22">
        <f t="shared" si="38"/>
        <v>7.5216544624633824E-17</v>
      </c>
      <c r="T160" s="62">
        <v>298</v>
      </c>
      <c r="U160" s="59">
        <f t="shared" si="39"/>
        <v>286.86</v>
      </c>
      <c r="V160" s="63">
        <f t="shared" si="40"/>
        <v>0.65497001320008796</v>
      </c>
      <c r="W160" s="64">
        <f t="shared" si="41"/>
        <v>4.5182474608301737</v>
      </c>
      <c r="X160" s="65">
        <f t="shared" si="31"/>
        <v>-1.6933196701354145E-7</v>
      </c>
      <c r="Y160" s="66">
        <f t="shared" si="32"/>
        <v>-1.6909577209679375E-7</v>
      </c>
      <c r="Z160" s="66">
        <f t="shared" si="33"/>
        <v>-1.6909610155637356E-7</v>
      </c>
      <c r="AA160" s="67">
        <f t="shared" si="34"/>
        <v>-1.6886023518010366E-7</v>
      </c>
      <c r="AB160" s="68">
        <f t="shared" si="43"/>
        <v>6.0698416899690748E-4</v>
      </c>
      <c r="AC160" s="69"/>
      <c r="AD160" s="70">
        <f t="shared" si="42"/>
        <v>6.069841689969075</v>
      </c>
      <c r="AE160" s="70"/>
      <c r="AF160" s="74"/>
      <c r="AG160" s="71">
        <v>1540</v>
      </c>
    </row>
    <row r="161" spans="5:33">
      <c r="E161" s="73">
        <v>0.71240740740740738</v>
      </c>
      <c r="F161" s="71">
        <v>1550</v>
      </c>
      <c r="G161" s="99">
        <v>13.84</v>
      </c>
      <c r="H161" s="99">
        <v>6.55</v>
      </c>
      <c r="I161" s="99">
        <v>9.6300000000000008</v>
      </c>
      <c r="J161" s="99">
        <v>13.89</v>
      </c>
      <c r="K161" s="99">
        <v>6.13</v>
      </c>
      <c r="L161" s="99">
        <v>9.75</v>
      </c>
      <c r="M161" s="59">
        <f t="shared" si="30"/>
        <v>13.865</v>
      </c>
      <c r="N161" s="59">
        <f t="shared" si="30"/>
        <v>6.34</v>
      </c>
      <c r="O161" s="59">
        <f t="shared" si="30"/>
        <v>9.6900000000000013</v>
      </c>
      <c r="P161" s="60">
        <f t="shared" si="35"/>
        <v>0.19332849746869832</v>
      </c>
      <c r="Q161" s="22">
        <f t="shared" si="36"/>
        <v>4.5708818961487426E-7</v>
      </c>
      <c r="R161" s="61">
        <f t="shared" si="37"/>
        <v>8.676351511506346E-9</v>
      </c>
      <c r="S161" s="22">
        <f t="shared" si="38"/>
        <v>7.527907555121845E-17</v>
      </c>
      <c r="T161" s="62">
        <v>298</v>
      </c>
      <c r="U161" s="59">
        <f t="shared" si="39"/>
        <v>286.86500000000001</v>
      </c>
      <c r="V161" s="63">
        <f t="shared" si="40"/>
        <v>0.65466463014838494</v>
      </c>
      <c r="W161" s="64">
        <f t="shared" si="41"/>
        <v>4.5150714794324491</v>
      </c>
      <c r="X161" s="65">
        <f t="shared" si="31"/>
        <v>-1.7063047220705684E-7</v>
      </c>
      <c r="Y161" s="66">
        <f t="shared" si="32"/>
        <v>-1.7038997092925629E-7</v>
      </c>
      <c r="Z161" s="66">
        <f t="shared" si="33"/>
        <v>-1.703903099124629E-7</v>
      </c>
      <c r="AA161" s="67">
        <f t="shared" si="34"/>
        <v>-1.7015014666228479E-7</v>
      </c>
      <c r="AB161" s="68">
        <f t="shared" si="43"/>
        <v>6.052932090810742E-4</v>
      </c>
      <c r="AC161" s="69"/>
      <c r="AD161" s="70">
        <f t="shared" si="42"/>
        <v>6.0529320908107422</v>
      </c>
      <c r="AE161" s="70"/>
      <c r="AF161" s="74"/>
      <c r="AG161" s="71">
        <v>1550</v>
      </c>
    </row>
    <row r="162" spans="5:33">
      <c r="E162" s="73">
        <v>0.7125231481481481</v>
      </c>
      <c r="F162" s="71">
        <v>1560</v>
      </c>
      <c r="G162" s="99">
        <v>13.85</v>
      </c>
      <c r="H162" s="99">
        <v>6.55</v>
      </c>
      <c r="I162" s="99">
        <v>9.85</v>
      </c>
      <c r="J162" s="99">
        <v>13.9</v>
      </c>
      <c r="K162" s="99">
        <v>6.13</v>
      </c>
      <c r="L162" s="99">
        <v>9.82</v>
      </c>
      <c r="M162" s="59">
        <f t="shared" si="30"/>
        <v>13.875</v>
      </c>
      <c r="N162" s="59">
        <f t="shared" si="30"/>
        <v>6.34</v>
      </c>
      <c r="O162" s="59">
        <f t="shared" si="30"/>
        <v>9.8350000000000009</v>
      </c>
      <c r="P162" s="60">
        <f t="shared" si="35"/>
        <v>0.19625444275359874</v>
      </c>
      <c r="Q162" s="22">
        <f t="shared" si="36"/>
        <v>4.5708818961487426E-7</v>
      </c>
      <c r="R162" s="61">
        <f t="shared" si="37"/>
        <v>8.6835645562173984E-9</v>
      </c>
      <c r="S162" s="22">
        <f t="shared" si="38"/>
        <v>7.5404293401995065E-17</v>
      </c>
      <c r="T162" s="62">
        <v>298</v>
      </c>
      <c r="U162" s="59">
        <f t="shared" si="39"/>
        <v>286.875</v>
      </c>
      <c r="V162" s="63">
        <f t="shared" si="40"/>
        <v>0.65405389598046515</v>
      </c>
      <c r="W162" s="64">
        <f t="shared" si="41"/>
        <v>4.508726544027156</v>
      </c>
      <c r="X162" s="65">
        <f t="shared" si="31"/>
        <v>-1.7325607897711097E-7</v>
      </c>
      <c r="Y162" s="66">
        <f t="shared" si="32"/>
        <v>-1.7300741926305743E-7</v>
      </c>
      <c r="Z162" s="66">
        <f t="shared" si="33"/>
        <v>-1.7300777614319557E-7</v>
      </c>
      <c r="AA162" s="67">
        <f t="shared" si="34"/>
        <v>-1.727594722848807E-7</v>
      </c>
      <c r="AB162" s="68">
        <f t="shared" si="43"/>
        <v>6.035893071134862E-4</v>
      </c>
      <c r="AC162" s="69"/>
      <c r="AD162" s="70">
        <f t="shared" si="42"/>
        <v>6.0358930711348622</v>
      </c>
      <c r="AE162" s="70"/>
      <c r="AG162" s="71">
        <v>1560</v>
      </c>
    </row>
    <row r="163" spans="5:33">
      <c r="E163" s="73">
        <v>0.71263888888888882</v>
      </c>
      <c r="F163" s="71">
        <v>1570</v>
      </c>
      <c r="G163" s="99">
        <v>13.86</v>
      </c>
      <c r="H163" s="99">
        <v>6.55</v>
      </c>
      <c r="I163" s="99">
        <v>9.8699999999999992</v>
      </c>
      <c r="J163" s="99">
        <v>13.91</v>
      </c>
      <c r="K163" s="99">
        <v>6.13</v>
      </c>
      <c r="L163" s="99">
        <v>9.7100000000000009</v>
      </c>
      <c r="M163" s="59">
        <f t="shared" si="30"/>
        <v>13.885</v>
      </c>
      <c r="N163" s="59">
        <f t="shared" si="30"/>
        <v>6.34</v>
      </c>
      <c r="O163" s="59">
        <f t="shared" si="30"/>
        <v>9.7899999999999991</v>
      </c>
      <c r="P163" s="60">
        <f t="shared" si="35"/>
        <v>0.19538934224751323</v>
      </c>
      <c r="Q163" s="22">
        <f t="shared" si="36"/>
        <v>4.5708818961487426E-7</v>
      </c>
      <c r="R163" s="61">
        <f t="shared" si="37"/>
        <v>8.6907835974598164E-9</v>
      </c>
      <c r="S163" s="22">
        <f t="shared" si="38"/>
        <v>7.5529719537876585E-17</v>
      </c>
      <c r="T163" s="62">
        <v>298</v>
      </c>
      <c r="U163" s="59">
        <f t="shared" si="39"/>
        <v>286.88499999999999</v>
      </c>
      <c r="V163" s="63">
        <f t="shared" si="40"/>
        <v>0.65344320438947812</v>
      </c>
      <c r="W163" s="64">
        <f t="shared" si="41"/>
        <v>4.5023909664276545</v>
      </c>
      <c r="X163" s="65">
        <f t="shared" si="31"/>
        <v>-1.7252646845674838E-7</v>
      </c>
      <c r="Y163" s="66">
        <f t="shared" si="32"/>
        <v>-1.7227918985065904E-7</v>
      </c>
      <c r="Z163" s="66">
        <f t="shared" si="33"/>
        <v>-1.7227954426995233E-7</v>
      </c>
      <c r="AA163" s="67">
        <f t="shared" si="34"/>
        <v>-1.7203261906719265E-7</v>
      </c>
      <c r="AB163" s="68">
        <f t="shared" si="43"/>
        <v>6.0185923054336201E-4</v>
      </c>
      <c r="AC163" s="69"/>
      <c r="AD163" s="70">
        <f t="shared" si="42"/>
        <v>6.0185923054336206</v>
      </c>
      <c r="AE163" s="70"/>
      <c r="AF163" s="74"/>
      <c r="AG163" s="71">
        <v>1570</v>
      </c>
    </row>
    <row r="164" spans="5:33">
      <c r="E164" s="73">
        <v>0.71275462962962965</v>
      </c>
      <c r="F164" s="71">
        <v>1580</v>
      </c>
      <c r="G164" s="99">
        <v>13.86</v>
      </c>
      <c r="H164" s="99">
        <v>6.55</v>
      </c>
      <c r="I164" s="99">
        <v>9.85</v>
      </c>
      <c r="J164" s="99">
        <v>13.92</v>
      </c>
      <c r="K164" s="99">
        <v>6.14</v>
      </c>
      <c r="L164" s="99">
        <v>9.89</v>
      </c>
      <c r="M164" s="59">
        <f t="shared" si="30"/>
        <v>13.89</v>
      </c>
      <c r="N164" s="59">
        <f t="shared" si="30"/>
        <v>6.3449999999999998</v>
      </c>
      <c r="O164" s="59">
        <f t="shared" si="30"/>
        <v>9.870000000000001</v>
      </c>
      <c r="P164" s="60">
        <f t="shared" si="35"/>
        <v>0.19700255538222067</v>
      </c>
      <c r="Q164" s="22">
        <f t="shared" si="36"/>
        <v>4.5185594437492164E-7</v>
      </c>
      <c r="R164" s="61">
        <f t="shared" si="37"/>
        <v>8.7950717218231438E-9</v>
      </c>
      <c r="S164" s="22">
        <f t="shared" si="38"/>
        <v>7.7353286592013125E-17</v>
      </c>
      <c r="T164" s="62">
        <v>298</v>
      </c>
      <c r="U164" s="59">
        <f t="shared" si="39"/>
        <v>286.89</v>
      </c>
      <c r="V164" s="63">
        <f t="shared" si="40"/>
        <v>0.65313787455894212</v>
      </c>
      <c r="W164" s="64">
        <f t="shared" si="41"/>
        <v>4.4992266822926368</v>
      </c>
      <c r="X164" s="65">
        <f t="shared" si="31"/>
        <v>-1.7776572125715949E-7</v>
      </c>
      <c r="Y164" s="66">
        <f t="shared" si="32"/>
        <v>-1.7750244236136571E-7</v>
      </c>
      <c r="Z164" s="66">
        <f t="shared" si="33"/>
        <v>-1.7750283228905528E-7</v>
      </c>
      <c r="AA164" s="67">
        <f t="shared" si="34"/>
        <v>-1.7723994216595074E-7</v>
      </c>
      <c r="AB164" s="68">
        <f t="shared" si="43"/>
        <v>6.001364362837534E-4</v>
      </c>
      <c r="AC164" s="69"/>
      <c r="AD164" s="70">
        <f t="shared" si="42"/>
        <v>6.0013643628375339</v>
      </c>
      <c r="AE164" s="70"/>
      <c r="AF164" s="74"/>
      <c r="AG164" s="71">
        <v>1580</v>
      </c>
    </row>
    <row r="165" spans="5:33">
      <c r="E165" s="73">
        <v>0.71287037037037038</v>
      </c>
      <c r="F165" s="71">
        <v>1590</v>
      </c>
      <c r="G165" s="99">
        <v>13.87</v>
      </c>
      <c r="H165" s="99">
        <v>6.55</v>
      </c>
      <c r="I165" s="99">
        <v>9.7799999999999994</v>
      </c>
      <c r="J165" s="99">
        <v>13.92</v>
      </c>
      <c r="K165" s="99">
        <v>6.14</v>
      </c>
      <c r="L165" s="99">
        <v>9.86</v>
      </c>
      <c r="M165" s="59">
        <f t="shared" si="30"/>
        <v>13.895</v>
      </c>
      <c r="N165" s="59">
        <f t="shared" si="30"/>
        <v>6.3449999999999998</v>
      </c>
      <c r="O165" s="59">
        <f t="shared" si="30"/>
        <v>9.82</v>
      </c>
      <c r="P165" s="60">
        <f t="shared" si="35"/>
        <v>0.19602105648447593</v>
      </c>
      <c r="Q165" s="22">
        <f t="shared" si="36"/>
        <v>4.5185594437492164E-7</v>
      </c>
      <c r="R165" s="61">
        <f t="shared" si="37"/>
        <v>8.7987268334204084E-9</v>
      </c>
      <c r="S165" s="22">
        <f t="shared" si="38"/>
        <v>7.7417593889152325E-17</v>
      </c>
      <c r="T165" s="62">
        <v>298</v>
      </c>
      <c r="U165" s="59">
        <f t="shared" si="39"/>
        <v>286.89499999999998</v>
      </c>
      <c r="V165" s="63">
        <f t="shared" si="40"/>
        <v>0.65283255537097085</v>
      </c>
      <c r="W165" s="64">
        <f t="shared" si="41"/>
        <v>4.4960647321970644</v>
      </c>
      <c r="X165" s="65">
        <f t="shared" si="31"/>
        <v>-1.7662764744762785E-7</v>
      </c>
      <c r="Y165" s="66">
        <f t="shared" si="32"/>
        <v>-1.7636695779284776E-7</v>
      </c>
      <c r="Z165" s="66">
        <f t="shared" si="33"/>
        <v>-1.7636734255195589E-7</v>
      </c>
      <c r="AA165" s="67">
        <f t="shared" si="34"/>
        <v>-1.7610703652053057E-7</v>
      </c>
      <c r="AB165" s="68">
        <f t="shared" si="43"/>
        <v>5.9836140926254687E-4</v>
      </c>
      <c r="AC165" s="69"/>
      <c r="AD165" s="70">
        <f t="shared" si="42"/>
        <v>5.9836140926254684</v>
      </c>
      <c r="AE165" s="70"/>
      <c r="AF165" s="74"/>
      <c r="AG165" s="71">
        <v>1590</v>
      </c>
    </row>
    <row r="166" spans="5:33">
      <c r="E166" s="73">
        <v>0.7129861111111111</v>
      </c>
      <c r="F166" s="71">
        <v>1600</v>
      </c>
      <c r="G166" s="99">
        <v>13.87</v>
      </c>
      <c r="H166" s="99">
        <v>6.55</v>
      </c>
      <c r="I166" s="99">
        <v>9.85</v>
      </c>
      <c r="J166" s="99">
        <v>13.93</v>
      </c>
      <c r="K166" s="99">
        <v>6.15</v>
      </c>
      <c r="L166" s="99">
        <v>9.89</v>
      </c>
      <c r="M166" s="59">
        <f t="shared" si="30"/>
        <v>13.899999999999999</v>
      </c>
      <c r="N166" s="59">
        <f t="shared" si="30"/>
        <v>6.35</v>
      </c>
      <c r="O166" s="59">
        <f t="shared" si="30"/>
        <v>9.870000000000001</v>
      </c>
      <c r="P166" s="60">
        <f t="shared" si="35"/>
        <v>0.19703570147967706</v>
      </c>
      <c r="Q166" s="22">
        <f t="shared" si="36"/>
        <v>4.4668359215096327E-7</v>
      </c>
      <c r="R166" s="61">
        <f t="shared" si="37"/>
        <v>8.904310260731926E-9</v>
      </c>
      <c r="S166" s="22">
        <f t="shared" si="38"/>
        <v>7.9286741219375863E-17</v>
      </c>
      <c r="T166" s="62">
        <v>298</v>
      </c>
      <c r="U166" s="59">
        <f t="shared" si="39"/>
        <v>286.89999999999998</v>
      </c>
      <c r="V166" s="63">
        <f t="shared" si="40"/>
        <v>0.65252724682500618</v>
      </c>
      <c r="W166" s="64">
        <f t="shared" si="41"/>
        <v>4.492905114339945</v>
      </c>
      <c r="X166" s="65">
        <f t="shared" si="31"/>
        <v>-1.8141998052167258E-7</v>
      </c>
      <c r="Y166" s="66">
        <f t="shared" si="32"/>
        <v>-1.8114413963857361E-7</v>
      </c>
      <c r="Z166" s="66">
        <f t="shared" si="33"/>
        <v>-1.8114455904217278E-7</v>
      </c>
      <c r="AA166" s="67">
        <f t="shared" si="34"/>
        <v>-1.8086913628730449E-7</v>
      </c>
      <c r="AB166" s="68">
        <f t="shared" si="43"/>
        <v>5.9659773712145061E-4</v>
      </c>
      <c r="AC166" s="69"/>
      <c r="AD166" s="70">
        <f t="shared" si="42"/>
        <v>5.9659773712145059</v>
      </c>
      <c r="AE166" s="70"/>
      <c r="AF166" s="74"/>
      <c r="AG166" s="71">
        <v>1600</v>
      </c>
    </row>
    <row r="167" spans="5:33">
      <c r="E167" s="73">
        <v>0.71310185185185182</v>
      </c>
      <c r="F167" s="71">
        <v>1610</v>
      </c>
      <c r="G167" s="99">
        <v>13.88</v>
      </c>
      <c r="H167" s="99">
        <v>6.55</v>
      </c>
      <c r="I167" s="99">
        <v>9.9</v>
      </c>
      <c r="J167" s="99">
        <v>13.93</v>
      </c>
      <c r="K167" s="99">
        <v>6.14</v>
      </c>
      <c r="L167" s="99">
        <v>9.82</v>
      </c>
      <c r="M167" s="59">
        <f t="shared" si="30"/>
        <v>13.905000000000001</v>
      </c>
      <c r="N167" s="59">
        <f t="shared" si="30"/>
        <v>6.3449999999999998</v>
      </c>
      <c r="O167" s="59">
        <f t="shared" si="30"/>
        <v>9.86</v>
      </c>
      <c r="P167" s="60">
        <f t="shared" si="35"/>
        <v>0.1968526310126372</v>
      </c>
      <c r="Q167" s="22">
        <f t="shared" si="36"/>
        <v>4.5185594437492164E-7</v>
      </c>
      <c r="R167" s="61">
        <f t="shared" si="37"/>
        <v>8.8060416142894934E-9</v>
      </c>
      <c r="S167" s="22">
        <f t="shared" si="38"/>
        <v>7.7546368912598307E-17</v>
      </c>
      <c r="T167" s="62">
        <v>298</v>
      </c>
      <c r="U167" s="59">
        <f t="shared" si="39"/>
        <v>286.90499999999997</v>
      </c>
      <c r="V167" s="63">
        <f t="shared" si="40"/>
        <v>0.65222194892049223</v>
      </c>
      <c r="W167" s="64">
        <f t="shared" si="41"/>
        <v>4.4897478269217501</v>
      </c>
      <c r="X167" s="65">
        <f t="shared" si="31"/>
        <v>-1.7685891713955993E-7</v>
      </c>
      <c r="Y167" s="66">
        <f t="shared" si="32"/>
        <v>-1.7659597331466415E-7</v>
      </c>
      <c r="Z167" s="66">
        <f t="shared" si="33"/>
        <v>-1.7659636424465607E-7</v>
      </c>
      <c r="AA167" s="67">
        <f t="shared" si="34"/>
        <v>-1.763338101873271E-7</v>
      </c>
      <c r="AB167" s="68">
        <f t="shared" si="43"/>
        <v>5.9478629293116655E-4</v>
      </c>
      <c r="AC167" s="69"/>
      <c r="AD167" s="70">
        <f t="shared" si="42"/>
        <v>5.9478629293116656</v>
      </c>
      <c r="AE167" s="70"/>
      <c r="AF167" s="74"/>
      <c r="AG167" s="71">
        <v>1610</v>
      </c>
    </row>
    <row r="168" spans="5:33">
      <c r="E168" s="73">
        <v>0.71321759259259254</v>
      </c>
      <c r="F168" s="71">
        <v>1620</v>
      </c>
      <c r="G168" s="99">
        <v>13.88</v>
      </c>
      <c r="H168" s="99">
        <v>6.55</v>
      </c>
      <c r="I168" s="99">
        <v>9.83</v>
      </c>
      <c r="J168" s="99">
        <v>13.94</v>
      </c>
      <c r="K168" s="99">
        <v>6.14</v>
      </c>
      <c r="L168" s="99">
        <v>9.86</v>
      </c>
      <c r="M168" s="59">
        <f t="shared" si="30"/>
        <v>13.91</v>
      </c>
      <c r="N168" s="59">
        <f t="shared" si="30"/>
        <v>6.3449999999999998</v>
      </c>
      <c r="O168" s="59">
        <f t="shared" si="30"/>
        <v>9.8449999999999989</v>
      </c>
      <c r="P168" s="60">
        <f t="shared" si="35"/>
        <v>0.19656969748982175</v>
      </c>
      <c r="Q168" s="22">
        <f t="shared" si="36"/>
        <v>4.5185594437492164E-7</v>
      </c>
      <c r="R168" s="61">
        <f t="shared" si="37"/>
        <v>8.8097012848241324E-9</v>
      </c>
      <c r="S168" s="22">
        <f t="shared" si="38"/>
        <v>7.7610836727831973E-17</v>
      </c>
      <c r="T168" s="62">
        <v>298</v>
      </c>
      <c r="U168" s="59">
        <f t="shared" si="39"/>
        <v>286.91000000000003</v>
      </c>
      <c r="V168" s="63">
        <f t="shared" si="40"/>
        <v>0.65191666165687123</v>
      </c>
      <c r="W168" s="64">
        <f t="shared" si="41"/>
        <v>4.4865928681443856</v>
      </c>
      <c r="X168" s="65">
        <f t="shared" si="31"/>
        <v>-1.7635067419382411E-7</v>
      </c>
      <c r="Y168" s="66">
        <f t="shared" si="32"/>
        <v>-1.7608846092149433E-7</v>
      </c>
      <c r="Z168" s="66">
        <f t="shared" si="33"/>
        <v>-1.7608885080262462E-7</v>
      </c>
      <c r="AA168" s="67">
        <f t="shared" si="34"/>
        <v>-1.7582702625200788E-7</v>
      </c>
      <c r="AB168" s="68">
        <f t="shared" si="43"/>
        <v>5.9302033059375732E-4</v>
      </c>
      <c r="AC168" s="69"/>
      <c r="AD168" s="70">
        <f t="shared" si="42"/>
        <v>5.9302033059375736</v>
      </c>
      <c r="AE168" s="70"/>
      <c r="AF168" s="74"/>
      <c r="AG168" s="71">
        <v>1620</v>
      </c>
    </row>
    <row r="169" spans="5:33">
      <c r="E169" s="73">
        <v>0.71333333333333337</v>
      </c>
      <c r="F169" s="71">
        <v>1630</v>
      </c>
      <c r="G169" s="99">
        <v>13.89</v>
      </c>
      <c r="H169" s="99">
        <v>6.55</v>
      </c>
      <c r="I169" s="99">
        <v>9.86</v>
      </c>
      <c r="J169" s="99">
        <v>13.95</v>
      </c>
      <c r="K169" s="99">
        <v>6.15</v>
      </c>
      <c r="L169" s="99">
        <v>9.98</v>
      </c>
      <c r="M169" s="59">
        <f t="shared" si="30"/>
        <v>13.92</v>
      </c>
      <c r="N169" s="59">
        <f t="shared" si="30"/>
        <v>6.35</v>
      </c>
      <c r="O169" s="59">
        <f t="shared" si="30"/>
        <v>9.92</v>
      </c>
      <c r="P169" s="60">
        <f t="shared" si="35"/>
        <v>0.19810051765965789</v>
      </c>
      <c r="Q169" s="22">
        <f t="shared" si="36"/>
        <v>4.4668359215096327E-7</v>
      </c>
      <c r="R169" s="61">
        <f t="shared" si="37"/>
        <v>8.9191215291399494E-9</v>
      </c>
      <c r="S169" s="22">
        <f t="shared" si="38"/>
        <v>7.955072885156775E-17</v>
      </c>
      <c r="T169" s="62">
        <v>298</v>
      </c>
      <c r="U169" s="59">
        <f t="shared" si="39"/>
        <v>286.92</v>
      </c>
      <c r="V169" s="63">
        <f t="shared" si="40"/>
        <v>0.65130611905009106</v>
      </c>
      <c r="W169" s="64">
        <f t="shared" si="41"/>
        <v>4.4802899293271388</v>
      </c>
      <c r="X169" s="65">
        <f t="shared" si="31"/>
        <v>-1.8188086587102672E-7</v>
      </c>
      <c r="Y169" s="66">
        <f t="shared" si="32"/>
        <v>-1.8160111854741123E-7</v>
      </c>
      <c r="Z169" s="66">
        <f t="shared" si="33"/>
        <v>-1.8160154882117694E-7</v>
      </c>
      <c r="AA169" s="67">
        <f t="shared" si="34"/>
        <v>-1.8132223044773619E-7</v>
      </c>
      <c r="AB169" s="68">
        <f t="shared" si="43"/>
        <v>5.9125944338726723E-4</v>
      </c>
      <c r="AC169" s="69"/>
      <c r="AD169" s="70">
        <f t="shared" si="42"/>
        <v>5.9125944338726724</v>
      </c>
      <c r="AE169" s="70"/>
      <c r="AF169" s="74"/>
      <c r="AG169" s="71">
        <v>1630</v>
      </c>
    </row>
    <row r="170" spans="5:33">
      <c r="E170" s="73">
        <v>0.7134490740740741</v>
      </c>
      <c r="F170" s="71">
        <v>1640</v>
      </c>
      <c r="G170" s="99">
        <v>13.9</v>
      </c>
      <c r="H170" s="99">
        <v>6.54</v>
      </c>
      <c r="I170" s="99">
        <v>9.6</v>
      </c>
      <c r="J170" s="99">
        <v>13.96</v>
      </c>
      <c r="K170" s="99">
        <v>6.14</v>
      </c>
      <c r="L170" s="99">
        <v>9.6999999999999993</v>
      </c>
      <c r="M170" s="59">
        <f t="shared" si="30"/>
        <v>13.93</v>
      </c>
      <c r="N170" s="59">
        <f t="shared" si="30"/>
        <v>6.34</v>
      </c>
      <c r="O170" s="59">
        <f t="shared" si="30"/>
        <v>9.6499999999999986</v>
      </c>
      <c r="P170" s="60">
        <f t="shared" si="35"/>
        <v>0.19274110890897034</v>
      </c>
      <c r="Q170" s="22">
        <f t="shared" si="36"/>
        <v>4.5708818961487426E-7</v>
      </c>
      <c r="R170" s="61">
        <f t="shared" si="37"/>
        <v>8.7233436238890374E-9</v>
      </c>
      <c r="S170" s="22">
        <f t="shared" si="38"/>
        <v>7.6096723980445528E-17</v>
      </c>
      <c r="T170" s="62">
        <v>298</v>
      </c>
      <c r="U170" s="59">
        <f t="shared" si="39"/>
        <v>286.93</v>
      </c>
      <c r="V170" s="63">
        <f t="shared" si="40"/>
        <v>0.65069561900021455</v>
      </c>
      <c r="W170" s="64">
        <f t="shared" si="41"/>
        <v>4.4739962835324647</v>
      </c>
      <c r="X170" s="65">
        <f t="shared" si="31"/>
        <v>-1.6899431461595867E-7</v>
      </c>
      <c r="Y170" s="66">
        <f t="shared" si="32"/>
        <v>-1.6875205999955966E-7</v>
      </c>
      <c r="Z170" s="66">
        <f t="shared" si="33"/>
        <v>-1.6875240727336762E-7</v>
      </c>
      <c r="AA170" s="67">
        <f t="shared" si="34"/>
        <v>-1.6851049893513742E-7</v>
      </c>
      <c r="AB170" s="68">
        <f t="shared" si="43"/>
        <v>5.8944342933550729E-4</v>
      </c>
      <c r="AC170" s="69"/>
      <c r="AD170" s="70">
        <f t="shared" si="42"/>
        <v>5.8944342933550731</v>
      </c>
      <c r="AE170" s="70"/>
      <c r="AF170" s="74"/>
      <c r="AG170" s="71">
        <v>1640</v>
      </c>
    </row>
    <row r="171" spans="5:33">
      <c r="E171" s="73">
        <v>0.71356481481481482</v>
      </c>
      <c r="F171" s="71">
        <v>1650</v>
      </c>
      <c r="G171" s="99">
        <v>13.91</v>
      </c>
      <c r="H171" s="99">
        <v>6.55</v>
      </c>
      <c r="I171" s="99">
        <v>9.8800000000000008</v>
      </c>
      <c r="J171" s="99">
        <v>13.96</v>
      </c>
      <c r="K171" s="99">
        <v>6.14</v>
      </c>
      <c r="L171" s="99">
        <v>9.7799999999999994</v>
      </c>
      <c r="M171" s="59">
        <f t="shared" si="30"/>
        <v>13.935</v>
      </c>
      <c r="N171" s="59">
        <f t="shared" si="30"/>
        <v>6.3449999999999998</v>
      </c>
      <c r="O171" s="59">
        <f t="shared" si="30"/>
        <v>9.83</v>
      </c>
      <c r="P171" s="60">
        <f t="shared" si="35"/>
        <v>0.19635280658224402</v>
      </c>
      <c r="Q171" s="22">
        <f t="shared" si="36"/>
        <v>4.5185594437492164E-7</v>
      </c>
      <c r="R171" s="61">
        <f t="shared" si="37"/>
        <v>8.8280224637784677E-9</v>
      </c>
      <c r="S171" s="22">
        <f t="shared" si="38"/>
        <v>7.7933980620977243E-17</v>
      </c>
      <c r="T171" s="62">
        <v>298</v>
      </c>
      <c r="U171" s="59">
        <f t="shared" si="39"/>
        <v>286.935</v>
      </c>
      <c r="V171" s="63">
        <f t="shared" si="40"/>
        <v>0.65039038493272472</v>
      </c>
      <c r="W171" s="64">
        <f t="shared" si="41"/>
        <v>4.4708529410387436</v>
      </c>
      <c r="X171" s="65">
        <f t="shared" si="31"/>
        <v>-1.7593646354617691E-7</v>
      </c>
      <c r="Y171" s="66">
        <f t="shared" si="32"/>
        <v>-1.7567314301747675E-7</v>
      </c>
      <c r="Z171" s="66">
        <f t="shared" si="33"/>
        <v>-1.7567353712395949E-7</v>
      </c>
      <c r="AA171" s="67">
        <f t="shared" si="34"/>
        <v>-1.7541060952203977E-7</v>
      </c>
      <c r="AB171" s="68">
        <f t="shared" si="43"/>
        <v>5.8775590642201234E-4</v>
      </c>
      <c r="AC171" s="69"/>
      <c r="AD171" s="70">
        <f t="shared" si="42"/>
        <v>5.8775590642201232</v>
      </c>
      <c r="AE171" s="70"/>
      <c r="AF171" s="74"/>
      <c r="AG171" s="71">
        <v>1650</v>
      </c>
    </row>
    <row r="172" spans="5:33">
      <c r="E172" s="73">
        <v>0.71368055555555554</v>
      </c>
      <c r="F172" s="71">
        <v>1660</v>
      </c>
      <c r="G172" s="99">
        <v>13.92</v>
      </c>
      <c r="H172" s="99">
        <v>6.55</v>
      </c>
      <c r="I172" s="99">
        <v>9.84</v>
      </c>
      <c r="J172" s="99">
        <v>13.97</v>
      </c>
      <c r="K172" s="99">
        <v>6.15</v>
      </c>
      <c r="L172" s="99">
        <v>9.92</v>
      </c>
      <c r="M172" s="59">
        <f t="shared" si="30"/>
        <v>13.945</v>
      </c>
      <c r="N172" s="59">
        <f t="shared" si="30"/>
        <v>6.35</v>
      </c>
      <c r="O172" s="59">
        <f t="shared" si="30"/>
        <v>9.879999999999999</v>
      </c>
      <c r="P172" s="60">
        <f t="shared" si="35"/>
        <v>0.19738477921631803</v>
      </c>
      <c r="Q172" s="22">
        <f t="shared" si="36"/>
        <v>4.4668359215096327E-7</v>
      </c>
      <c r="R172" s="61">
        <f t="shared" si="37"/>
        <v>8.9376702649446857E-9</v>
      </c>
      <c r="S172" s="22">
        <f t="shared" si="38"/>
        <v>7.9881949764876405E-17</v>
      </c>
      <c r="T172" s="62">
        <v>298</v>
      </c>
      <c r="U172" s="59">
        <f t="shared" si="39"/>
        <v>286.94499999999999</v>
      </c>
      <c r="V172" s="63">
        <f t="shared" si="40"/>
        <v>0.64977994870985889</v>
      </c>
      <c r="W172" s="64">
        <f t="shared" si="41"/>
        <v>4.464573207911422</v>
      </c>
      <c r="X172" s="65">
        <f t="shared" si="31"/>
        <v>-1.8099419216151097E-7</v>
      </c>
      <c r="Y172" s="66">
        <f t="shared" si="32"/>
        <v>-1.8071467898861764E-7</v>
      </c>
      <c r="Z172" s="66">
        <f t="shared" si="33"/>
        <v>-1.8071511064674376E-7</v>
      </c>
      <c r="AA172" s="67">
        <f t="shared" si="34"/>
        <v>-1.8043602779873892E-7</v>
      </c>
      <c r="AB172" s="68">
        <f t="shared" si="43"/>
        <v>5.8599917236642725E-4</v>
      </c>
      <c r="AC172" s="69"/>
      <c r="AD172" s="70">
        <f t="shared" si="42"/>
        <v>5.8599917236642725</v>
      </c>
      <c r="AE172" s="70"/>
      <c r="AF172" s="74"/>
      <c r="AG172" s="71">
        <v>1660</v>
      </c>
    </row>
    <row r="173" spans="5:33">
      <c r="E173" s="73">
        <v>0.71379629629629626</v>
      </c>
      <c r="F173" s="71">
        <v>1670</v>
      </c>
      <c r="G173" s="99">
        <v>13.92</v>
      </c>
      <c r="H173" s="99">
        <v>6.54</v>
      </c>
      <c r="I173" s="99">
        <v>9.8800000000000008</v>
      </c>
      <c r="J173" s="99">
        <v>13.98</v>
      </c>
      <c r="K173" s="99">
        <v>6.15</v>
      </c>
      <c r="L173" s="99">
        <v>9.91</v>
      </c>
      <c r="M173" s="59">
        <f t="shared" si="30"/>
        <v>13.95</v>
      </c>
      <c r="N173" s="59">
        <f t="shared" si="30"/>
        <v>6.3450000000000006</v>
      </c>
      <c r="O173" s="59">
        <f t="shared" si="30"/>
        <v>9.8949999999999996</v>
      </c>
      <c r="P173" s="60">
        <f t="shared" si="35"/>
        <v>0.19770109688045051</v>
      </c>
      <c r="Q173" s="22">
        <f t="shared" si="36"/>
        <v>4.518559443749209E-7</v>
      </c>
      <c r="R173" s="61">
        <f t="shared" si="37"/>
        <v>8.8390334549541242E-9</v>
      </c>
      <c r="S173" s="22">
        <f t="shared" si="38"/>
        <v>7.8128512417798237E-17</v>
      </c>
      <c r="T173" s="62">
        <v>298</v>
      </c>
      <c r="U173" s="59">
        <f t="shared" si="39"/>
        <v>286.95</v>
      </c>
      <c r="V173" s="63">
        <f t="shared" si="40"/>
        <v>0.64947474655337334</v>
      </c>
      <c r="W173" s="64">
        <f t="shared" si="41"/>
        <v>4.4614368137033349</v>
      </c>
      <c r="X173" s="65">
        <f t="shared" si="31"/>
        <v>-1.7688246358236829E-7</v>
      </c>
      <c r="Y173" s="66">
        <f t="shared" si="32"/>
        <v>-1.7661468000516105E-7</v>
      </c>
      <c r="Z173" s="66">
        <f t="shared" si="33"/>
        <v>-1.7661508540455886E-7</v>
      </c>
      <c r="AA173" s="67">
        <f t="shared" si="34"/>
        <v>-1.7634770599927555E-7</v>
      </c>
      <c r="AB173" s="68">
        <f t="shared" si="43"/>
        <v>5.8419202270104231E-4</v>
      </c>
      <c r="AC173" s="69"/>
      <c r="AD173" s="70">
        <f t="shared" si="42"/>
        <v>5.8419202270104229</v>
      </c>
      <c r="AE173" s="70"/>
      <c r="AF173" s="74"/>
      <c r="AG173" s="71">
        <v>1670</v>
      </c>
    </row>
    <row r="174" spans="5:33">
      <c r="E174" s="73">
        <v>0.71391203703703698</v>
      </c>
      <c r="F174" s="71">
        <v>1680</v>
      </c>
      <c r="G174" s="99">
        <v>13.93</v>
      </c>
      <c r="H174" s="99">
        <v>6.54</v>
      </c>
      <c r="I174" s="99">
        <v>9.84</v>
      </c>
      <c r="J174" s="99">
        <v>13.98</v>
      </c>
      <c r="K174" s="99">
        <v>6.15</v>
      </c>
      <c r="L174" s="99">
        <v>9.94</v>
      </c>
      <c r="M174" s="59">
        <f t="shared" si="30"/>
        <v>13.955</v>
      </c>
      <c r="N174" s="59">
        <f t="shared" si="30"/>
        <v>6.3450000000000006</v>
      </c>
      <c r="O174" s="59">
        <f t="shared" si="30"/>
        <v>9.89</v>
      </c>
      <c r="P174" s="60">
        <f t="shared" si="35"/>
        <v>0.19761783619478421</v>
      </c>
      <c r="Q174" s="22">
        <f t="shared" si="36"/>
        <v>4.518559443749209E-7</v>
      </c>
      <c r="R174" s="61">
        <f t="shared" si="37"/>
        <v>8.8427068364468163E-9</v>
      </c>
      <c r="S174" s="22">
        <f t="shared" si="38"/>
        <v>7.8193464195343264E-17</v>
      </c>
      <c r="T174" s="62">
        <v>298</v>
      </c>
      <c r="U174" s="59">
        <f t="shared" si="39"/>
        <v>286.95499999999998</v>
      </c>
      <c r="V174" s="63">
        <f t="shared" si="40"/>
        <v>0.64916955503277385</v>
      </c>
      <c r="W174" s="64">
        <f t="shared" si="41"/>
        <v>4.4583027320183053</v>
      </c>
      <c r="X174" s="65">
        <f t="shared" si="31"/>
        <v>-1.7654400177719987E-7</v>
      </c>
      <c r="Y174" s="66">
        <f t="shared" si="32"/>
        <v>-1.7627643309595085E-7</v>
      </c>
      <c r="Z174" s="66">
        <f t="shared" si="33"/>
        <v>-1.7627683862091044E-7</v>
      </c>
      <c r="AA174" s="67">
        <f t="shared" si="34"/>
        <v>-1.7600967423540018E-7</v>
      </c>
      <c r="AB174" s="68">
        <f t="shared" si="43"/>
        <v>5.8242587320037379E-4</v>
      </c>
      <c r="AC174" s="69"/>
      <c r="AD174" s="70">
        <f t="shared" si="42"/>
        <v>5.824258732003738</v>
      </c>
      <c r="AE174" s="70"/>
      <c r="AF174" s="74"/>
      <c r="AG174" s="71">
        <v>1680</v>
      </c>
    </row>
    <row r="175" spans="5:33">
      <c r="E175" s="73">
        <v>0.71402777777777782</v>
      </c>
      <c r="F175" s="71">
        <v>1690</v>
      </c>
      <c r="G175" s="99">
        <v>13.94</v>
      </c>
      <c r="H175" s="99">
        <v>6.54</v>
      </c>
      <c r="I175" s="99">
        <v>9.86</v>
      </c>
      <c r="J175" s="99">
        <v>13.99</v>
      </c>
      <c r="K175" s="99">
        <v>6.15</v>
      </c>
      <c r="L175" s="99">
        <v>9.9600000000000009</v>
      </c>
      <c r="M175" s="59">
        <f t="shared" si="30"/>
        <v>13.965</v>
      </c>
      <c r="N175" s="59">
        <f t="shared" si="30"/>
        <v>6.3450000000000006</v>
      </c>
      <c r="O175" s="59">
        <f t="shared" si="30"/>
        <v>9.91</v>
      </c>
      <c r="P175" s="60">
        <f t="shared" si="35"/>
        <v>0.19805082115012085</v>
      </c>
      <c r="Q175" s="22">
        <f t="shared" si="36"/>
        <v>4.518559443749209E-7</v>
      </c>
      <c r="R175" s="61">
        <f t="shared" si="37"/>
        <v>8.8500581798880565E-9</v>
      </c>
      <c r="S175" s="22">
        <f t="shared" si="38"/>
        <v>7.8323529787403504E-17</v>
      </c>
      <c r="T175" s="62">
        <v>298</v>
      </c>
      <c r="U175" s="59">
        <f t="shared" si="39"/>
        <v>286.96499999999997</v>
      </c>
      <c r="V175" s="63">
        <f t="shared" si="40"/>
        <v>0.64855920389702293</v>
      </c>
      <c r="W175" s="64">
        <f t="shared" si="41"/>
        <v>4.4520414990843458</v>
      </c>
      <c r="X175" s="65">
        <f t="shared" si="31"/>
        <v>-1.7693721876008831E-7</v>
      </c>
      <c r="Y175" s="66">
        <f t="shared" si="32"/>
        <v>-1.7666764093561483E-7</v>
      </c>
      <c r="Z175" s="66">
        <f t="shared" si="33"/>
        <v>-1.7666805165871741E-7</v>
      </c>
      <c r="AA175" s="67">
        <f t="shared" si="34"/>
        <v>-1.7639888330580834E-7</v>
      </c>
      <c r="AB175" s="68">
        <f t="shared" si="43"/>
        <v>5.8066310616796324E-4</v>
      </c>
      <c r="AC175" s="69"/>
      <c r="AD175" s="70">
        <f t="shared" si="42"/>
        <v>5.8066310616796324</v>
      </c>
      <c r="AE175" s="70"/>
      <c r="AF175" s="74"/>
      <c r="AG175" s="71">
        <v>1690</v>
      </c>
    </row>
    <row r="176" spans="5:33">
      <c r="E176" s="73">
        <v>0.71414351851851854</v>
      </c>
      <c r="F176" s="71">
        <v>1700</v>
      </c>
      <c r="G176" s="99">
        <v>13.94</v>
      </c>
      <c r="H176" s="99">
        <v>6.54</v>
      </c>
      <c r="I176" s="99">
        <v>9.8800000000000008</v>
      </c>
      <c r="J176" s="99">
        <v>14</v>
      </c>
      <c r="K176" s="99">
        <v>6.15</v>
      </c>
      <c r="L176" s="99">
        <v>9.8800000000000008</v>
      </c>
      <c r="M176" s="59">
        <f t="shared" si="30"/>
        <v>13.969999999999999</v>
      </c>
      <c r="N176" s="59">
        <f t="shared" si="30"/>
        <v>6.3450000000000006</v>
      </c>
      <c r="O176" s="59">
        <f t="shared" si="30"/>
        <v>9.8800000000000008</v>
      </c>
      <c r="P176" s="60">
        <f t="shared" si="35"/>
        <v>0.19746790313531318</v>
      </c>
      <c r="Q176" s="22">
        <f t="shared" si="36"/>
        <v>4.518559443749209E-7</v>
      </c>
      <c r="R176" s="61">
        <f t="shared" si="37"/>
        <v>8.8537361431057462E-9</v>
      </c>
      <c r="S176" s="22">
        <f t="shared" si="38"/>
        <v>7.8388643691737014E-17</v>
      </c>
      <c r="T176" s="62">
        <v>298</v>
      </c>
      <c r="U176" s="59">
        <f t="shared" si="39"/>
        <v>286.97000000000003</v>
      </c>
      <c r="V176" s="63">
        <f t="shared" si="40"/>
        <v>0.64825404428075351</v>
      </c>
      <c r="W176" s="64">
        <f t="shared" si="41"/>
        <v>4.4489143442723256</v>
      </c>
      <c r="X176" s="65">
        <f t="shared" si="31"/>
        <v>-1.7614963920638076E-7</v>
      </c>
      <c r="Y176" s="66">
        <f t="shared" si="32"/>
        <v>-1.7588164052868872E-7</v>
      </c>
      <c r="Z176" s="66">
        <f t="shared" si="33"/>
        <v>-1.7588204826890078E-7</v>
      </c>
      <c r="AA176" s="67">
        <f t="shared" si="34"/>
        <v>-1.7561445609072751E-7</v>
      </c>
      <c r="AB176" s="68">
        <f t="shared" si="43"/>
        <v>5.7889642702253893E-4</v>
      </c>
      <c r="AC176" s="69"/>
      <c r="AD176" s="70">
        <f t="shared" si="42"/>
        <v>5.7889642702253896</v>
      </c>
      <c r="AE176" s="70"/>
      <c r="AF176" s="74"/>
      <c r="AG176" s="71">
        <v>1700</v>
      </c>
    </row>
    <row r="177" spans="5:33">
      <c r="E177" s="73">
        <v>0.71425925925925926</v>
      </c>
      <c r="F177" s="71">
        <v>1710</v>
      </c>
      <c r="G177" s="99">
        <v>13.95</v>
      </c>
      <c r="H177" s="99">
        <v>6.55</v>
      </c>
      <c r="I177" s="99">
        <v>9.9600000000000009</v>
      </c>
      <c r="J177" s="99">
        <v>14.01</v>
      </c>
      <c r="K177" s="99">
        <v>6.15</v>
      </c>
      <c r="L177" s="99">
        <v>9.92</v>
      </c>
      <c r="M177" s="59">
        <f t="shared" si="30"/>
        <v>13.98</v>
      </c>
      <c r="N177" s="59">
        <f t="shared" si="30"/>
        <v>6.35</v>
      </c>
      <c r="O177" s="59">
        <f t="shared" si="30"/>
        <v>9.9400000000000013</v>
      </c>
      <c r="P177" s="60">
        <f t="shared" si="35"/>
        <v>0.19870057214122608</v>
      </c>
      <c r="Q177" s="22">
        <f t="shared" si="36"/>
        <v>4.4668359215096327E-7</v>
      </c>
      <c r="R177" s="61">
        <f t="shared" si="37"/>
        <v>8.9637033191273835E-9</v>
      </c>
      <c r="S177" s="22">
        <f t="shared" si="38"/>
        <v>8.0347977193335274E-17</v>
      </c>
      <c r="T177" s="62">
        <v>298</v>
      </c>
      <c r="U177" s="59">
        <f t="shared" si="39"/>
        <v>286.98</v>
      </c>
      <c r="V177" s="63">
        <f t="shared" si="40"/>
        <v>0.64764375694866239</v>
      </c>
      <c r="W177" s="64">
        <f t="shared" si="41"/>
        <v>4.4426669490615476</v>
      </c>
      <c r="X177" s="65">
        <f t="shared" si="31"/>
        <v>-1.8138231971748944E-7</v>
      </c>
      <c r="Y177" s="66">
        <f t="shared" si="32"/>
        <v>-1.810972963066451E-7</v>
      </c>
      <c r="Z177" s="66">
        <f t="shared" si="33"/>
        <v>-1.8109774419122867E-7</v>
      </c>
      <c r="AA177" s="67">
        <f t="shared" si="34"/>
        <v>-1.8081316725736002E-7</v>
      </c>
      <c r="AB177" s="68">
        <f t="shared" si="43"/>
        <v>5.7713760790105179E-4</v>
      </c>
      <c r="AC177" s="69"/>
      <c r="AD177" s="70">
        <f t="shared" si="42"/>
        <v>5.7713760790105182</v>
      </c>
      <c r="AE177" s="70"/>
      <c r="AF177" s="74"/>
      <c r="AG177" s="71">
        <v>1710</v>
      </c>
    </row>
    <row r="178" spans="5:33">
      <c r="E178" s="73">
        <v>0.71437499999999998</v>
      </c>
      <c r="F178" s="71">
        <v>1720</v>
      </c>
      <c r="G178" s="99">
        <v>13.96</v>
      </c>
      <c r="H178" s="99">
        <v>6.54</v>
      </c>
      <c r="I178" s="99">
        <v>9.9700000000000006</v>
      </c>
      <c r="J178" s="99">
        <v>14.02</v>
      </c>
      <c r="K178" s="99">
        <v>6.15</v>
      </c>
      <c r="L178" s="99">
        <v>9.89</v>
      </c>
      <c r="M178" s="59">
        <f t="shared" si="30"/>
        <v>13.99</v>
      </c>
      <c r="N178" s="59">
        <f t="shared" si="30"/>
        <v>6.3450000000000006</v>
      </c>
      <c r="O178" s="59">
        <f t="shared" si="30"/>
        <v>9.93</v>
      </c>
      <c r="P178" s="60">
        <f t="shared" si="35"/>
        <v>0.19853412097853124</v>
      </c>
      <c r="Q178" s="22">
        <f t="shared" si="36"/>
        <v>4.518559443749209E-7</v>
      </c>
      <c r="R178" s="61">
        <f t="shared" si="37"/>
        <v>8.8684632874425356E-9</v>
      </c>
      <c r="S178" s="22">
        <f t="shared" si="38"/>
        <v>7.8649641080716067E-17</v>
      </c>
      <c r="T178" s="62">
        <v>298</v>
      </c>
      <c r="U178" s="59">
        <f t="shared" si="39"/>
        <v>286.99</v>
      </c>
      <c r="V178" s="63">
        <f t="shared" si="40"/>
        <v>0.64703351214678695</v>
      </c>
      <c r="W178" s="64">
        <f t="shared" si="41"/>
        <v>4.4364287612226301</v>
      </c>
      <c r="X178" s="65">
        <f t="shared" si="31"/>
        <v>-1.7709167135974697E-7</v>
      </c>
      <c r="Y178" s="66">
        <f t="shared" si="32"/>
        <v>-1.768191178369033E-7</v>
      </c>
      <c r="Z178" s="66">
        <f t="shared" si="33"/>
        <v>-1.768195373113046E-7</v>
      </c>
      <c r="AA178" s="67">
        <f t="shared" si="34"/>
        <v>-1.765474019716753E-7</v>
      </c>
      <c r="AB178" s="68">
        <f t="shared" si="43"/>
        <v>5.7532663195443412E-4</v>
      </c>
      <c r="AC178" s="69"/>
      <c r="AD178" s="70">
        <f t="shared" si="42"/>
        <v>5.7532663195443412</v>
      </c>
      <c r="AE178" s="70"/>
      <c r="AF178" s="74"/>
      <c r="AG178" s="71">
        <v>1720</v>
      </c>
    </row>
    <row r="179" spans="5:33">
      <c r="E179" s="73">
        <v>0.7144907407407407</v>
      </c>
      <c r="F179" s="71">
        <v>1730</v>
      </c>
      <c r="G179" s="99">
        <v>13.97</v>
      </c>
      <c r="H179" s="99">
        <v>6.54</v>
      </c>
      <c r="I179" s="99">
        <v>9.99</v>
      </c>
      <c r="J179" s="99">
        <v>14.03</v>
      </c>
      <c r="K179" s="99">
        <v>6.15</v>
      </c>
      <c r="L179" s="99">
        <v>9.89</v>
      </c>
      <c r="M179" s="59">
        <f t="shared" si="30"/>
        <v>14</v>
      </c>
      <c r="N179" s="59">
        <f t="shared" si="30"/>
        <v>6.3450000000000006</v>
      </c>
      <c r="O179" s="59">
        <f t="shared" si="30"/>
        <v>9.9400000000000013</v>
      </c>
      <c r="P179" s="60">
        <f t="shared" si="35"/>
        <v>0.1987675484149756</v>
      </c>
      <c r="Q179" s="22">
        <f t="shared" si="36"/>
        <v>4.518559443749209E-7</v>
      </c>
      <c r="R179" s="61">
        <f t="shared" si="37"/>
        <v>8.8758360433902191E-9</v>
      </c>
      <c r="S179" s="22">
        <f t="shared" si="38"/>
        <v>7.8780465469144946E-17</v>
      </c>
      <c r="T179" s="62">
        <v>298</v>
      </c>
      <c r="U179" s="59">
        <f t="shared" si="39"/>
        <v>287</v>
      </c>
      <c r="V179" s="63">
        <f t="shared" si="40"/>
        <v>0.64642330987068297</v>
      </c>
      <c r="W179" s="64">
        <f t="shared" si="41"/>
        <v>4.430199766560726</v>
      </c>
      <c r="X179" s="65">
        <f t="shared" si="31"/>
        <v>-1.772979261072146E-7</v>
      </c>
      <c r="Y179" s="66">
        <f t="shared" si="32"/>
        <v>-1.7702389514087982E-7</v>
      </c>
      <c r="Z179" s="66">
        <f t="shared" si="33"/>
        <v>-1.770243186820467E-7</v>
      </c>
      <c r="AA179" s="67">
        <f t="shared" si="34"/>
        <v>-1.7675070994763174E-7</v>
      </c>
      <c r="AB179" s="68">
        <f t="shared" si="43"/>
        <v>5.7355843798172104E-4</v>
      </c>
      <c r="AC179" s="69"/>
      <c r="AD179" s="70">
        <f t="shared" si="42"/>
        <v>5.7355843798172108</v>
      </c>
      <c r="AE179" s="70"/>
      <c r="AF179" s="74"/>
      <c r="AG179" s="71">
        <v>1730</v>
      </c>
    </row>
    <row r="180" spans="5:33">
      <c r="E180" s="73">
        <v>0.71460648148148143</v>
      </c>
      <c r="F180" s="71">
        <v>1740</v>
      </c>
      <c r="G180" s="99">
        <v>13.98</v>
      </c>
      <c r="H180" s="99">
        <v>6.54</v>
      </c>
      <c r="I180" s="99">
        <v>9.9700000000000006</v>
      </c>
      <c r="J180" s="99">
        <v>14.03</v>
      </c>
      <c r="K180" s="99">
        <v>6.15</v>
      </c>
      <c r="L180" s="99">
        <v>9.9</v>
      </c>
      <c r="M180" s="59">
        <f t="shared" si="30"/>
        <v>14.004999999999999</v>
      </c>
      <c r="N180" s="59">
        <f t="shared" si="30"/>
        <v>6.3450000000000006</v>
      </c>
      <c r="O180" s="59">
        <f t="shared" si="30"/>
        <v>9.9350000000000005</v>
      </c>
      <c r="P180" s="60">
        <f t="shared" si="35"/>
        <v>0.19868430743655635</v>
      </c>
      <c r="Q180" s="22">
        <f t="shared" si="36"/>
        <v>4.518559443749209E-7</v>
      </c>
      <c r="R180" s="61">
        <f t="shared" si="37"/>
        <v>8.8795247195356468E-9</v>
      </c>
      <c r="S180" s="22">
        <f t="shared" si="38"/>
        <v>7.8845959244844609E-17</v>
      </c>
      <c r="T180" s="62">
        <v>298</v>
      </c>
      <c r="U180" s="59">
        <f t="shared" si="39"/>
        <v>287.005</v>
      </c>
      <c r="V180" s="63">
        <f t="shared" si="40"/>
        <v>0.64611822467840507</v>
      </c>
      <c r="W180" s="64">
        <f t="shared" si="41"/>
        <v>4.4270887122414901</v>
      </c>
      <c r="X180" s="65">
        <f t="shared" si="31"/>
        <v>-1.7694782856624249E-7</v>
      </c>
      <c r="Y180" s="66">
        <f t="shared" si="32"/>
        <v>-1.7667403370442211E-7</v>
      </c>
      <c r="Z180" s="66">
        <f t="shared" si="33"/>
        <v>-1.7667445735260677E-7</v>
      </c>
      <c r="AA180" s="67">
        <f t="shared" si="34"/>
        <v>-1.7640108482793276E-7</v>
      </c>
      <c r="AB180" s="68">
        <f t="shared" si="43"/>
        <v>5.7178819620888654E-4</v>
      </c>
      <c r="AC180" s="69"/>
      <c r="AD180" s="70">
        <f t="shared" si="42"/>
        <v>5.7178819620888657</v>
      </c>
      <c r="AE180" s="70"/>
      <c r="AF180" s="74"/>
      <c r="AG180" s="71">
        <v>1740</v>
      </c>
    </row>
    <row r="181" spans="5:33">
      <c r="E181" s="73">
        <v>0.71472222222222226</v>
      </c>
      <c r="F181" s="71">
        <v>1750</v>
      </c>
      <c r="G181" s="99">
        <v>13.99</v>
      </c>
      <c r="H181" s="99">
        <v>6.54</v>
      </c>
      <c r="I181" s="99">
        <v>9.9700000000000006</v>
      </c>
      <c r="J181" s="99">
        <v>14.04</v>
      </c>
      <c r="K181" s="99">
        <v>6.15</v>
      </c>
      <c r="L181" s="99">
        <v>9.85</v>
      </c>
      <c r="M181" s="59">
        <f t="shared" si="30"/>
        <v>14.015000000000001</v>
      </c>
      <c r="N181" s="59">
        <f t="shared" si="30"/>
        <v>6.3450000000000006</v>
      </c>
      <c r="O181" s="59">
        <f t="shared" si="30"/>
        <v>9.91</v>
      </c>
      <c r="P181" s="60">
        <f t="shared" si="35"/>
        <v>0.19821775650520196</v>
      </c>
      <c r="Q181" s="22">
        <f t="shared" si="36"/>
        <v>4.518559443749209E-7</v>
      </c>
      <c r="R181" s="61">
        <f t="shared" si="37"/>
        <v>8.8869066713537565E-9</v>
      </c>
      <c r="S181" s="22">
        <f t="shared" si="38"/>
        <v>7.8977110185351898E-17</v>
      </c>
      <c r="T181" s="62">
        <v>298</v>
      </c>
      <c r="U181" s="59">
        <f t="shared" si="39"/>
        <v>287.01499999999999</v>
      </c>
      <c r="V181" s="63">
        <f t="shared" si="40"/>
        <v>0.64550808618262079</v>
      </c>
      <c r="W181" s="64">
        <f t="shared" si="41"/>
        <v>4.4208734807796279</v>
      </c>
      <c r="X181" s="65">
        <f t="shared" si="31"/>
        <v>-1.7652742170794402E-7</v>
      </c>
      <c r="Y181" s="66">
        <f t="shared" si="32"/>
        <v>-1.762540817270702E-7</v>
      </c>
      <c r="Z181" s="66">
        <f t="shared" si="33"/>
        <v>-1.7625450497431657E-7</v>
      </c>
      <c r="AA181" s="67">
        <f t="shared" si="34"/>
        <v>-1.7598158692995345E-7</v>
      </c>
      <c r="AB181" s="68">
        <f t="shared" si="43"/>
        <v>5.7002145304970613E-4</v>
      </c>
      <c r="AC181" s="69"/>
      <c r="AD181" s="70">
        <f t="shared" si="42"/>
        <v>5.7002145304970613</v>
      </c>
      <c r="AE181" s="70"/>
      <c r="AF181" s="74"/>
      <c r="AG181" s="71">
        <v>1750</v>
      </c>
    </row>
    <row r="182" spans="5:33">
      <c r="E182" s="73">
        <v>0.71483796296296298</v>
      </c>
      <c r="F182" s="71">
        <v>1760</v>
      </c>
      <c r="G182" s="99">
        <v>13.99</v>
      </c>
      <c r="H182" s="99">
        <v>6.54</v>
      </c>
      <c r="I182" s="99">
        <v>9.9600000000000009</v>
      </c>
      <c r="J182" s="99">
        <v>14.06</v>
      </c>
      <c r="K182" s="99">
        <v>6.15</v>
      </c>
      <c r="L182" s="99">
        <v>9.9</v>
      </c>
      <c r="M182" s="59">
        <f t="shared" si="30"/>
        <v>14.025</v>
      </c>
      <c r="N182" s="59">
        <f t="shared" si="30"/>
        <v>6.3450000000000006</v>
      </c>
      <c r="O182" s="59">
        <f t="shared" si="30"/>
        <v>9.93</v>
      </c>
      <c r="P182" s="60">
        <f t="shared" si="35"/>
        <v>0.19865128063618853</v>
      </c>
      <c r="Q182" s="22">
        <f t="shared" si="36"/>
        <v>4.518559443749209E-7</v>
      </c>
      <c r="R182" s="61">
        <f t="shared" si="37"/>
        <v>8.8942947601233744E-9</v>
      </c>
      <c r="S182" s="22">
        <f t="shared" si="38"/>
        <v>7.910847927995812E-17</v>
      </c>
      <c r="T182" s="62">
        <v>298</v>
      </c>
      <c r="U182" s="59">
        <f t="shared" si="39"/>
        <v>287.02499999999998</v>
      </c>
      <c r="V182" s="63">
        <f t="shared" si="40"/>
        <v>0.64489799020149574</v>
      </c>
      <c r="W182" s="64">
        <f t="shared" si="41"/>
        <v>4.414667407107399</v>
      </c>
      <c r="X182" s="65">
        <f t="shared" si="31"/>
        <v>-1.7690818912204822E-7</v>
      </c>
      <c r="Y182" s="66">
        <f t="shared" si="32"/>
        <v>-1.7663281721973368E-7</v>
      </c>
      <c r="Z182" s="66">
        <f t="shared" si="33"/>
        <v>-1.7663324585836803E-7</v>
      </c>
      <c r="AA182" s="67">
        <f t="shared" si="34"/>
        <v>-1.7635830126026644E-7</v>
      </c>
      <c r="AB182" s="68">
        <f t="shared" si="43"/>
        <v>5.6825890941297167E-4</v>
      </c>
      <c r="AC182" s="69"/>
      <c r="AD182" s="70">
        <f t="shared" si="42"/>
        <v>5.6825890941297166</v>
      </c>
      <c r="AE182" s="70"/>
      <c r="AF182" s="74"/>
      <c r="AG182" s="71">
        <v>1760</v>
      </c>
    </row>
    <row r="183" spans="5:33">
      <c r="E183" s="73">
        <v>0.7149537037037037</v>
      </c>
      <c r="F183" s="71">
        <v>1770</v>
      </c>
      <c r="G183" s="99">
        <v>14.01</v>
      </c>
      <c r="H183" s="99">
        <v>6.54</v>
      </c>
      <c r="I183" s="99">
        <v>9.9499999999999993</v>
      </c>
      <c r="J183" s="99">
        <v>14.06</v>
      </c>
      <c r="K183" s="99">
        <v>6.15</v>
      </c>
      <c r="L183" s="99">
        <v>9.94</v>
      </c>
      <c r="M183" s="59">
        <f t="shared" si="30"/>
        <v>14.035</v>
      </c>
      <c r="N183" s="59">
        <f t="shared" si="30"/>
        <v>6.3450000000000006</v>
      </c>
      <c r="O183" s="59">
        <f t="shared" si="30"/>
        <v>9.9450000000000003</v>
      </c>
      <c r="P183" s="60">
        <f t="shared" si="35"/>
        <v>0.19898490829306004</v>
      </c>
      <c r="Q183" s="22">
        <f t="shared" si="36"/>
        <v>4.518559443749209E-7</v>
      </c>
      <c r="R183" s="61">
        <f t="shared" si="37"/>
        <v>8.9016889909464298E-9</v>
      </c>
      <c r="S183" s="22">
        <f t="shared" si="38"/>
        <v>7.9240066891536873E-17</v>
      </c>
      <c r="T183" s="62">
        <v>298</v>
      </c>
      <c r="U183" s="59">
        <f t="shared" si="39"/>
        <v>287.03500000000003</v>
      </c>
      <c r="V183" s="63">
        <f t="shared" si="40"/>
        <v>0.6442879367305836</v>
      </c>
      <c r="W183" s="64">
        <f t="shared" si="41"/>
        <v>4.4084704771096401</v>
      </c>
      <c r="X183" s="65">
        <f t="shared" si="31"/>
        <v>-1.7719706697228704E-7</v>
      </c>
      <c r="Y183" s="66">
        <f t="shared" si="32"/>
        <v>-1.7691993359277239E-7</v>
      </c>
      <c r="Z183" s="66">
        <f t="shared" si="33"/>
        <v>-1.7692036702494679E-7</v>
      </c>
      <c r="AA183" s="67">
        <f t="shared" si="34"/>
        <v>-1.7664366572184463E-7</v>
      </c>
      <c r="AB183" s="68">
        <f t="shared" si="43"/>
        <v>5.6649257838540742E-4</v>
      </c>
      <c r="AC183" s="69"/>
      <c r="AD183" s="70">
        <f t="shared" si="42"/>
        <v>5.6649257838540743</v>
      </c>
      <c r="AE183" s="70"/>
      <c r="AF183" s="74"/>
      <c r="AG183" s="71">
        <v>1770</v>
      </c>
    </row>
    <row r="184" spans="5:33">
      <c r="E184" s="73">
        <v>0.71506944444444442</v>
      </c>
      <c r="F184" s="71">
        <v>1780</v>
      </c>
      <c r="G184" s="99">
        <v>14.01</v>
      </c>
      <c r="H184" s="99">
        <v>6.53</v>
      </c>
      <c r="I184" s="99">
        <v>9.73</v>
      </c>
      <c r="J184" s="99">
        <v>14.07</v>
      </c>
      <c r="K184" s="99">
        <v>6.14</v>
      </c>
      <c r="L184" s="99">
        <v>9.76</v>
      </c>
      <c r="M184" s="59">
        <f t="shared" si="30"/>
        <v>14.04</v>
      </c>
      <c r="N184" s="59">
        <f t="shared" si="30"/>
        <v>6.335</v>
      </c>
      <c r="O184" s="59">
        <f t="shared" si="30"/>
        <v>9.745000000000001</v>
      </c>
      <c r="P184" s="60">
        <f t="shared" si="35"/>
        <v>0.1949996426333897</v>
      </c>
      <c r="Q184" s="22">
        <f t="shared" si="36"/>
        <v>4.623810213992595E-7</v>
      </c>
      <c r="R184" s="61">
        <f t="shared" si="37"/>
        <v>8.7026770225161274E-9</v>
      </c>
      <c r="S184" s="22">
        <f t="shared" si="38"/>
        <v>7.5736587358230168E-17</v>
      </c>
      <c r="T184" s="62">
        <v>298</v>
      </c>
      <c r="U184" s="59">
        <f t="shared" si="39"/>
        <v>287.04000000000002</v>
      </c>
      <c r="V184" s="63">
        <f t="shared" si="40"/>
        <v>0.64398292593506878</v>
      </c>
      <c r="W184" s="64">
        <f t="shared" si="41"/>
        <v>4.4053754365839124</v>
      </c>
      <c r="X184" s="65">
        <f t="shared" si="31"/>
        <v>-1.6556847760014516E-7</v>
      </c>
      <c r="Y184" s="66">
        <f t="shared" si="32"/>
        <v>-1.653257665496382E-7</v>
      </c>
      <c r="Z184" s="66">
        <f t="shared" si="33"/>
        <v>-1.6532612234595216E-7</v>
      </c>
      <c r="AA184" s="67">
        <f t="shared" si="34"/>
        <v>-1.6508376604861741E-7</v>
      </c>
      <c r="AB184" s="68">
        <f t="shared" si="43"/>
        <v>5.647233761621915E-4</v>
      </c>
      <c r="AC184" s="69"/>
      <c r="AD184" s="70">
        <f t="shared" si="42"/>
        <v>5.6472337616219148</v>
      </c>
      <c r="AE184" s="70"/>
      <c r="AF184" s="74"/>
      <c r="AG184" s="71">
        <v>1780</v>
      </c>
    </row>
    <row r="185" spans="5:33">
      <c r="E185" s="73">
        <v>0.71518518518518515</v>
      </c>
      <c r="F185" s="71">
        <v>1790</v>
      </c>
      <c r="G185" s="99">
        <v>14.02</v>
      </c>
      <c r="H185" s="99">
        <v>6.53</v>
      </c>
      <c r="I185" s="99">
        <v>9.73</v>
      </c>
      <c r="J185" s="99">
        <v>14.08</v>
      </c>
      <c r="K185" s="99">
        <v>6.13</v>
      </c>
      <c r="L185" s="99">
        <v>9.83</v>
      </c>
      <c r="M185" s="59">
        <f t="shared" si="30"/>
        <v>14.05</v>
      </c>
      <c r="N185" s="59">
        <f t="shared" si="30"/>
        <v>6.33</v>
      </c>
      <c r="O185" s="59">
        <f t="shared" si="30"/>
        <v>9.7800000000000011</v>
      </c>
      <c r="P185" s="60">
        <f t="shared" si="35"/>
        <v>0.19573301075892727</v>
      </c>
      <c r="Q185" s="22">
        <f t="shared" si="36"/>
        <v>4.6773514128719735E-7</v>
      </c>
      <c r="R185" s="61">
        <f t="shared" si="37"/>
        <v>8.6102104151487176E-9</v>
      </c>
      <c r="S185" s="22">
        <f t="shared" si="38"/>
        <v>7.413572339313545E-17</v>
      </c>
      <c r="T185" s="62">
        <v>298</v>
      </c>
      <c r="U185" s="59">
        <f t="shared" si="39"/>
        <v>287.05</v>
      </c>
      <c r="V185" s="63">
        <f t="shared" si="40"/>
        <v>0.64337293622115155</v>
      </c>
      <c r="W185" s="64">
        <f t="shared" si="41"/>
        <v>4.3991921956816737</v>
      </c>
      <c r="X185" s="65">
        <f t="shared" si="31"/>
        <v>-1.6243006455919381E-7</v>
      </c>
      <c r="Y185" s="66">
        <f t="shared" si="32"/>
        <v>-1.6219578178412662E-7</v>
      </c>
      <c r="Z185" s="66">
        <f t="shared" si="33"/>
        <v>-1.621961197044423E-7</v>
      </c>
      <c r="AA185" s="67">
        <f t="shared" si="34"/>
        <v>-1.6196217387488466E-7</v>
      </c>
      <c r="AB185" s="68">
        <f t="shared" si="43"/>
        <v>5.6307011612645832E-4</v>
      </c>
      <c r="AC185" s="69"/>
      <c r="AD185" s="70">
        <f t="shared" si="42"/>
        <v>5.6307011612645832</v>
      </c>
      <c r="AE185" s="70"/>
      <c r="AF185" s="74"/>
      <c r="AG185" s="71">
        <v>1790</v>
      </c>
    </row>
    <row r="186" spans="5:33">
      <c r="E186" s="73">
        <v>0.71530092592592587</v>
      </c>
      <c r="F186" s="71">
        <v>1800</v>
      </c>
      <c r="G186" s="99">
        <v>14.03</v>
      </c>
      <c r="H186" s="99">
        <v>6.53</v>
      </c>
      <c r="I186" s="99">
        <v>9.7100000000000009</v>
      </c>
      <c r="J186" s="99">
        <v>14.09</v>
      </c>
      <c r="K186" s="99">
        <v>6.13</v>
      </c>
      <c r="L186" s="99">
        <v>9.83</v>
      </c>
      <c r="M186" s="59">
        <f t="shared" si="30"/>
        <v>14.059999999999999</v>
      </c>
      <c r="N186" s="59">
        <f t="shared" si="30"/>
        <v>6.33</v>
      </c>
      <c r="O186" s="59">
        <f t="shared" si="30"/>
        <v>9.77</v>
      </c>
      <c r="P186" s="60">
        <f t="shared" si="35"/>
        <v>0.19556586238048596</v>
      </c>
      <c r="Q186" s="22">
        <f t="shared" si="36"/>
        <v>4.6773514128719735E-7</v>
      </c>
      <c r="R186" s="61">
        <f t="shared" si="37"/>
        <v>8.6173684737651351E-9</v>
      </c>
      <c r="S186" s="22">
        <f t="shared" si="38"/>
        <v>7.4259039412641248E-17</v>
      </c>
      <c r="T186" s="62">
        <v>298</v>
      </c>
      <c r="U186" s="59">
        <f t="shared" si="39"/>
        <v>287.06</v>
      </c>
      <c r="V186" s="63">
        <f t="shared" si="40"/>
        <v>0.64276298900634388</v>
      </c>
      <c r="W186" s="64">
        <f t="shared" si="41"/>
        <v>4.3930180632652984</v>
      </c>
      <c r="X186" s="65">
        <f t="shared" si="31"/>
        <v>-1.6232085206629563E-7</v>
      </c>
      <c r="Y186" s="66">
        <f t="shared" si="32"/>
        <v>-1.6208620832643062E-7</v>
      </c>
      <c r="Z186" s="66">
        <f t="shared" si="33"/>
        <v>-1.6208654751689168E-7</v>
      </c>
      <c r="AA186" s="67">
        <f t="shared" si="34"/>
        <v>-1.6185224198685076E-7</v>
      </c>
      <c r="AB186" s="68">
        <f t="shared" si="43"/>
        <v>5.6144815605743963E-4</v>
      </c>
      <c r="AC186" s="75">
        <f>D12</f>
        <v>6.055900621118012E-4</v>
      </c>
      <c r="AD186" s="70">
        <f t="shared" si="42"/>
        <v>5.6144815605743963</v>
      </c>
      <c r="AE186" s="70">
        <f>AC186*10000</f>
        <v>6.0559006211180115</v>
      </c>
      <c r="AF186" s="74">
        <f>(AD190-AE186)*(AD190-AE186)</f>
        <v>0.25480959841961726</v>
      </c>
      <c r="AG186" s="71">
        <v>1800</v>
      </c>
    </row>
    <row r="187" spans="5:33">
      <c r="E187" s="73">
        <v>0.7154166666666667</v>
      </c>
      <c r="F187" s="71">
        <v>1810</v>
      </c>
      <c r="G187" s="99">
        <v>14.04</v>
      </c>
      <c r="H187" s="99">
        <v>6.53</v>
      </c>
      <c r="I187" s="99">
        <v>9.67</v>
      </c>
      <c r="J187" s="99">
        <v>14.09</v>
      </c>
      <c r="K187" s="99">
        <v>6.13</v>
      </c>
      <c r="L187" s="99">
        <v>9.82</v>
      </c>
      <c r="M187" s="59">
        <f t="shared" si="30"/>
        <v>14.065</v>
      </c>
      <c r="N187" s="59">
        <f t="shared" si="30"/>
        <v>6.33</v>
      </c>
      <c r="O187" s="59">
        <f t="shared" si="30"/>
        <v>9.745000000000001</v>
      </c>
      <c r="P187" s="60">
        <f t="shared" si="35"/>
        <v>0.19508189373345503</v>
      </c>
      <c r="Q187" s="22">
        <f t="shared" si="36"/>
        <v>4.6773514128719735E-7</v>
      </c>
      <c r="R187" s="61">
        <f t="shared" si="37"/>
        <v>8.6209497343213453E-9</v>
      </c>
      <c r="S187" s="22">
        <f t="shared" si="38"/>
        <v>7.4320774321695277E-17</v>
      </c>
      <c r="T187" s="62">
        <v>298</v>
      </c>
      <c r="U187" s="59">
        <f t="shared" si="39"/>
        <v>287.065</v>
      </c>
      <c r="V187" s="63">
        <f t="shared" si="40"/>
        <v>0.64245803133471702</v>
      </c>
      <c r="W187" s="64">
        <f t="shared" si="41"/>
        <v>4.3899344083522074</v>
      </c>
      <c r="X187" s="65">
        <f t="shared" si="31"/>
        <v>-1.6169943123088281E-7</v>
      </c>
      <c r="Y187" s="66">
        <f t="shared" si="32"/>
        <v>-1.614659064773797E-7</v>
      </c>
      <c r="Z187" s="66">
        <f t="shared" si="33"/>
        <v>-1.6146624373156844E-7</v>
      </c>
      <c r="AA187" s="67">
        <f t="shared" si="34"/>
        <v>-1.6123305525813558E-7</v>
      </c>
      <c r="AB187" s="68">
        <f t="shared" si="43"/>
        <v>5.5982729171453994E-4</v>
      </c>
      <c r="AC187" s="69"/>
      <c r="AD187" s="70">
        <f t="shared" si="42"/>
        <v>5.5982729171453993</v>
      </c>
      <c r="AE187" s="70"/>
      <c r="AF187" s="74"/>
      <c r="AG187" s="71">
        <v>1810</v>
      </c>
    </row>
    <row r="188" spans="5:33">
      <c r="E188" s="73">
        <v>0.71553240740740742</v>
      </c>
      <c r="F188" s="71">
        <v>1820</v>
      </c>
      <c r="G188" s="99">
        <v>14.05</v>
      </c>
      <c r="H188" s="99">
        <v>6.53</v>
      </c>
      <c r="I188" s="99">
        <v>9.6300000000000008</v>
      </c>
      <c r="J188" s="99">
        <v>14.11</v>
      </c>
      <c r="K188" s="99">
        <v>6.12</v>
      </c>
      <c r="L188" s="99">
        <v>9.74</v>
      </c>
      <c r="M188" s="59">
        <f t="shared" si="30"/>
        <v>14.08</v>
      </c>
      <c r="N188" s="59">
        <f t="shared" si="30"/>
        <v>6.3250000000000002</v>
      </c>
      <c r="O188" s="59">
        <f t="shared" si="30"/>
        <v>9.6850000000000005</v>
      </c>
      <c r="P188" s="60">
        <f t="shared" si="35"/>
        <v>0.19392985373012286</v>
      </c>
      <c r="Q188" s="22">
        <f t="shared" si="36"/>
        <v>4.7315125896147963E-7</v>
      </c>
      <c r="R188" s="61">
        <f t="shared" si="37"/>
        <v>8.532896167525638E-9</v>
      </c>
      <c r="S188" s="22">
        <f t="shared" si="38"/>
        <v>7.2810317005773723E-17</v>
      </c>
      <c r="T188" s="62">
        <v>298</v>
      </c>
      <c r="U188" s="59">
        <f t="shared" si="39"/>
        <v>287.08</v>
      </c>
      <c r="V188" s="63">
        <f t="shared" si="40"/>
        <v>0.64154322205629022</v>
      </c>
      <c r="W188" s="64">
        <f t="shared" si="41"/>
        <v>4.3806970677691952</v>
      </c>
      <c r="X188" s="65">
        <f t="shared" si="31"/>
        <v>-1.5735454700378366E-7</v>
      </c>
      <c r="Y188" s="66">
        <f t="shared" si="32"/>
        <v>-1.5713276365354947E-7</v>
      </c>
      <c r="Z188" s="66">
        <f t="shared" si="33"/>
        <v>-1.5713307624606987E-7</v>
      </c>
      <c r="AA188" s="67">
        <f t="shared" si="34"/>
        <v>-1.5691160460718899E-7</v>
      </c>
      <c r="AB188" s="68">
        <f t="shared" si="43"/>
        <v>5.5821263040302838E-4</v>
      </c>
      <c r="AC188" s="69"/>
      <c r="AD188" s="70">
        <f t="shared" si="42"/>
        <v>5.5821263040302842</v>
      </c>
      <c r="AE188" s="70"/>
      <c r="AF188" s="74"/>
      <c r="AG188" s="71">
        <v>1820</v>
      </c>
    </row>
    <row r="189" spans="5:33">
      <c r="E189" s="73">
        <v>0.71564814814814814</v>
      </c>
      <c r="F189" s="71">
        <v>1830</v>
      </c>
      <c r="G189" s="99">
        <v>14.06</v>
      </c>
      <c r="H189" s="99">
        <v>6.52</v>
      </c>
      <c r="I189" s="99">
        <v>9.58</v>
      </c>
      <c r="J189" s="99">
        <v>14.12</v>
      </c>
      <c r="K189" s="99">
        <v>6.12</v>
      </c>
      <c r="L189" s="99">
        <v>9.7100000000000009</v>
      </c>
      <c r="M189" s="59">
        <f t="shared" si="30"/>
        <v>14.09</v>
      </c>
      <c r="N189" s="59">
        <f t="shared" si="30"/>
        <v>6.32</v>
      </c>
      <c r="O189" s="59">
        <f t="shared" si="30"/>
        <v>9.6449999999999996</v>
      </c>
      <c r="P189" s="60">
        <f t="shared" si="35"/>
        <v>0.19316150296989584</v>
      </c>
      <c r="Q189" s="22">
        <f t="shared" si="36"/>
        <v>4.7863009232263745E-7</v>
      </c>
      <c r="R189" s="61">
        <f t="shared" si="37"/>
        <v>8.442233494696565E-9</v>
      </c>
      <c r="S189" s="22">
        <f t="shared" si="38"/>
        <v>7.1271306378976573E-17</v>
      </c>
      <c r="T189" s="62">
        <v>298</v>
      </c>
      <c r="U189" s="59">
        <f t="shared" si="39"/>
        <v>287.08999999999997</v>
      </c>
      <c r="V189" s="63">
        <f t="shared" si="40"/>
        <v>0.64093340231216434</v>
      </c>
      <c r="W189" s="64">
        <f t="shared" si="41"/>
        <v>4.3745501766853803</v>
      </c>
      <c r="X189" s="65">
        <f t="shared" si="31"/>
        <v>-1.5320134835976744E-7</v>
      </c>
      <c r="Y189" s="66">
        <f t="shared" si="32"/>
        <v>-1.5299052450326949E-7</v>
      </c>
      <c r="Z189" s="66">
        <f t="shared" si="33"/>
        <v>-1.5299081462276876E-7</v>
      </c>
      <c r="AA189" s="67">
        <f t="shared" si="34"/>
        <v>-1.5278028008728993E-7</v>
      </c>
      <c r="AB189" s="68">
        <f t="shared" si="43"/>
        <v>5.5664130068401141E-4</v>
      </c>
      <c r="AC189" s="69"/>
      <c r="AD189" s="70">
        <f t="shared" si="42"/>
        <v>5.5664130068401141</v>
      </c>
      <c r="AE189" s="70"/>
      <c r="AF189" s="74"/>
      <c r="AG189" s="71">
        <v>1830</v>
      </c>
    </row>
    <row r="190" spans="5:33">
      <c r="E190" s="73">
        <v>0.71576388888888887</v>
      </c>
      <c r="F190" s="71">
        <v>1840</v>
      </c>
      <c r="G190" s="99">
        <v>14.08</v>
      </c>
      <c r="H190" s="99">
        <v>6.52</v>
      </c>
      <c r="I190" s="99">
        <v>9.31</v>
      </c>
      <c r="J190" s="99">
        <v>14.13</v>
      </c>
      <c r="K190" s="99">
        <v>6.11</v>
      </c>
      <c r="L190" s="99">
        <v>9.59</v>
      </c>
      <c r="M190" s="59">
        <f t="shared" si="30"/>
        <v>14.105</v>
      </c>
      <c r="N190" s="59">
        <f t="shared" si="30"/>
        <v>6.3149999999999995</v>
      </c>
      <c r="O190" s="59">
        <f t="shared" si="30"/>
        <v>9.4499999999999993</v>
      </c>
      <c r="P190" s="60">
        <f t="shared" si="35"/>
        <v>0.18930414542953272</v>
      </c>
      <c r="Q190" s="22">
        <f t="shared" si="36"/>
        <v>4.8417236758409929E-7</v>
      </c>
      <c r="R190" s="61">
        <f t="shared" si="37"/>
        <v>8.3560053187021174E-9</v>
      </c>
      <c r="S190" s="22">
        <f t="shared" si="38"/>
        <v>6.9822824886178073E-17</v>
      </c>
      <c r="T190" s="62">
        <v>298</v>
      </c>
      <c r="U190" s="59">
        <f t="shared" si="39"/>
        <v>287.10500000000002</v>
      </c>
      <c r="V190" s="63">
        <f t="shared" si="40"/>
        <v>0.64001875234711025</v>
      </c>
      <c r="W190" s="64">
        <f t="shared" si="41"/>
        <v>4.3653468090961383</v>
      </c>
      <c r="X190" s="65">
        <f t="shared" si="31"/>
        <v>-1.4699555325346706E-7</v>
      </c>
      <c r="Y190" s="66">
        <f t="shared" si="32"/>
        <v>-1.4680092841844237E-7</v>
      </c>
      <c r="Z190" s="66">
        <f t="shared" si="33"/>
        <v>-1.4680118610532861E-7</v>
      </c>
      <c r="AA190" s="67">
        <f t="shared" si="34"/>
        <v>-1.4660681827482578E-7</v>
      </c>
      <c r="AB190" s="68">
        <f t="shared" si="43"/>
        <v>5.5511139350617952E-4</v>
      </c>
      <c r="AC190" s="69"/>
      <c r="AD190" s="70">
        <f t="shared" si="42"/>
        <v>5.5511139350617951</v>
      </c>
      <c r="AE190" s="70"/>
      <c r="AF190" s="74"/>
      <c r="AG190" s="71">
        <v>1840</v>
      </c>
    </row>
    <row r="191" spans="5:33">
      <c r="E191" s="73">
        <v>0.71587962962962959</v>
      </c>
      <c r="F191" s="71">
        <v>1850</v>
      </c>
      <c r="G191" s="99">
        <v>14.11</v>
      </c>
      <c r="H191" s="99">
        <v>6.52</v>
      </c>
      <c r="I191" s="99">
        <v>9.83</v>
      </c>
      <c r="J191" s="99">
        <v>14.17</v>
      </c>
      <c r="K191" s="99">
        <v>6.12</v>
      </c>
      <c r="L191" s="99">
        <v>9.75</v>
      </c>
      <c r="M191" s="59">
        <f t="shared" si="30"/>
        <v>14.14</v>
      </c>
      <c r="N191" s="59">
        <f t="shared" si="30"/>
        <v>6.32</v>
      </c>
      <c r="O191" s="59">
        <f t="shared" si="30"/>
        <v>9.7899999999999991</v>
      </c>
      <c r="P191" s="60">
        <f t="shared" si="35"/>
        <v>0.19623104519548212</v>
      </c>
      <c r="Q191" s="22">
        <f t="shared" si="36"/>
        <v>4.7863009232263745E-7</v>
      </c>
      <c r="R191" s="61">
        <f t="shared" si="37"/>
        <v>8.4773839493667614E-9</v>
      </c>
      <c r="S191" s="22">
        <f t="shared" si="38"/>
        <v>7.1866038624981184E-17</v>
      </c>
      <c r="T191" s="62">
        <v>298</v>
      </c>
      <c r="U191" s="59">
        <f t="shared" si="39"/>
        <v>287.14</v>
      </c>
      <c r="V191" s="63">
        <f t="shared" si="40"/>
        <v>0.63788494072297464</v>
      </c>
      <c r="W191" s="64">
        <f t="shared" si="41"/>
        <v>4.3439512298490168</v>
      </c>
      <c r="X191" s="65">
        <f t="shared" si="31"/>
        <v>-1.5718889631486749E-7</v>
      </c>
      <c r="Y191" s="66">
        <f t="shared" si="32"/>
        <v>-1.5696575313366588E-7</v>
      </c>
      <c r="Z191" s="66">
        <f t="shared" si="33"/>
        <v>-1.5696606990463687E-7</v>
      </c>
      <c r="AA191" s="67">
        <f t="shared" si="34"/>
        <v>-1.5674324259503889E-7</v>
      </c>
      <c r="AB191" s="68">
        <f t="shared" si="43"/>
        <v>5.5364338250521981E-4</v>
      </c>
      <c r="AC191" s="69"/>
      <c r="AD191" s="70">
        <f t="shared" si="42"/>
        <v>5.5364338250521978</v>
      </c>
      <c r="AE191" s="70"/>
      <c r="AF191" s="74"/>
      <c r="AG191" s="71">
        <v>1850</v>
      </c>
    </row>
    <row r="192" spans="5:33">
      <c r="E192" s="73">
        <v>0.71599537037037031</v>
      </c>
      <c r="F192" s="71">
        <v>1860</v>
      </c>
      <c r="G192" s="99">
        <v>14.13</v>
      </c>
      <c r="H192" s="99">
        <v>6.52</v>
      </c>
      <c r="I192" s="99">
        <v>9.7899999999999991</v>
      </c>
      <c r="J192" s="99">
        <v>14.19</v>
      </c>
      <c r="K192" s="99">
        <v>6.12</v>
      </c>
      <c r="L192" s="99">
        <v>9.76</v>
      </c>
      <c r="M192" s="59">
        <f t="shared" si="30"/>
        <v>14.16</v>
      </c>
      <c r="N192" s="59">
        <f t="shared" si="30"/>
        <v>6.32</v>
      </c>
      <c r="O192" s="59">
        <f t="shared" si="30"/>
        <v>9.7749999999999986</v>
      </c>
      <c r="P192" s="60">
        <f t="shared" si="35"/>
        <v>0.1959966058512852</v>
      </c>
      <c r="Q192" s="22">
        <f t="shared" si="36"/>
        <v>4.7863009232263745E-7</v>
      </c>
      <c r="R192" s="61">
        <f t="shared" si="37"/>
        <v>8.4914850762811788E-9</v>
      </c>
      <c r="S192" s="22">
        <f t="shared" si="38"/>
        <v>7.2105318800705977E-17</v>
      </c>
      <c r="T192" s="62">
        <v>298</v>
      </c>
      <c r="U192" s="59">
        <f t="shared" si="39"/>
        <v>287.16000000000003</v>
      </c>
      <c r="V192" s="63">
        <f t="shared" si="40"/>
        <v>0.63666585333247128</v>
      </c>
      <c r="W192" s="64">
        <f t="shared" si="41"/>
        <v>4.3317746290700763</v>
      </c>
      <c r="X192" s="65">
        <f t="shared" si="31"/>
        <v>-1.5751878145641298E-7</v>
      </c>
      <c r="Y192" s="66">
        <f t="shared" si="32"/>
        <v>-1.572940635837454E-7</v>
      </c>
      <c r="Z192" s="66">
        <f t="shared" si="33"/>
        <v>-1.5729438416851519E-7</v>
      </c>
      <c r="AA192" s="67">
        <f t="shared" si="34"/>
        <v>-1.5706998596591859E-7</v>
      </c>
      <c r="AB192" s="68">
        <f t="shared" si="43"/>
        <v>5.5207372286357568E-4</v>
      </c>
      <c r="AC192" s="69"/>
      <c r="AD192" s="70">
        <f t="shared" si="42"/>
        <v>5.520737228635757</v>
      </c>
      <c r="AE192" s="70"/>
      <c r="AF192" s="74"/>
      <c r="AG192" s="71">
        <v>1860</v>
      </c>
    </row>
    <row r="193" spans="5:33">
      <c r="E193" s="73">
        <v>0.71611111111111114</v>
      </c>
      <c r="F193" s="71">
        <v>1870</v>
      </c>
      <c r="G193" s="99">
        <v>14.14</v>
      </c>
      <c r="H193" s="99">
        <v>6.51</v>
      </c>
      <c r="I193" s="99">
        <v>9.3699999999999992</v>
      </c>
      <c r="J193" s="99">
        <v>14.2</v>
      </c>
      <c r="K193" s="99">
        <v>6.11</v>
      </c>
      <c r="L193" s="99">
        <v>9.3699999999999992</v>
      </c>
      <c r="M193" s="59">
        <f t="shared" si="30"/>
        <v>14.17</v>
      </c>
      <c r="N193" s="59">
        <f t="shared" si="30"/>
        <v>6.3100000000000005</v>
      </c>
      <c r="O193" s="59">
        <f t="shared" si="30"/>
        <v>9.3699999999999992</v>
      </c>
      <c r="P193" s="60">
        <f t="shared" si="35"/>
        <v>0.18790778516208445</v>
      </c>
      <c r="Q193" s="22">
        <f t="shared" si="36"/>
        <v>4.8977881936844524E-7</v>
      </c>
      <c r="R193" s="61">
        <f t="shared" si="37"/>
        <v>8.3050939440073973E-9</v>
      </c>
      <c r="S193" s="22">
        <f t="shared" si="38"/>
        <v>6.8974585418788347E-17</v>
      </c>
      <c r="T193" s="62">
        <v>298</v>
      </c>
      <c r="U193" s="59">
        <f t="shared" si="39"/>
        <v>287.17</v>
      </c>
      <c r="V193" s="63">
        <f t="shared" si="40"/>
        <v>0.63605637331487319</v>
      </c>
      <c r="W193" s="64">
        <f t="shared" si="41"/>
        <v>4.325699768575527</v>
      </c>
      <c r="X193" s="65">
        <f t="shared" si="31"/>
        <v>-1.4425162236659577E-7</v>
      </c>
      <c r="Y193" s="66">
        <f t="shared" si="32"/>
        <v>-1.4406262598995197E-7</v>
      </c>
      <c r="Z193" s="66">
        <f t="shared" si="33"/>
        <v>-1.440628736102546E-7</v>
      </c>
      <c r="AA193" s="67">
        <f t="shared" si="34"/>
        <v>-1.4387412420505636E-7</v>
      </c>
      <c r="AB193" s="68">
        <f t="shared" si="43"/>
        <v>5.5050078009203089E-4</v>
      </c>
      <c r="AC193" s="69"/>
      <c r="AD193" s="70">
        <f t="shared" si="42"/>
        <v>5.5050078009203087</v>
      </c>
      <c r="AE193" s="70"/>
      <c r="AF193" s="74"/>
      <c r="AG193" s="71">
        <v>1870</v>
      </c>
    </row>
    <row r="194" spans="5:33">
      <c r="E194" s="73">
        <v>0.71622685185185186</v>
      </c>
      <c r="F194" s="71">
        <v>1880</v>
      </c>
      <c r="G194" s="99">
        <v>14.14</v>
      </c>
      <c r="H194" s="99">
        <v>6.51</v>
      </c>
      <c r="I194" s="99">
        <v>9.0399999999999991</v>
      </c>
      <c r="J194" s="99">
        <v>14.21</v>
      </c>
      <c r="K194" s="99">
        <v>6.11</v>
      </c>
      <c r="L194" s="99">
        <v>9.1999999999999993</v>
      </c>
      <c r="M194" s="59">
        <f t="shared" si="30"/>
        <v>14.175000000000001</v>
      </c>
      <c r="N194" s="59">
        <f t="shared" si="30"/>
        <v>6.3100000000000005</v>
      </c>
      <c r="O194" s="59">
        <f t="shared" si="30"/>
        <v>9.1199999999999992</v>
      </c>
      <c r="P194" s="60">
        <f t="shared" si="35"/>
        <v>0.18290969469195104</v>
      </c>
      <c r="Q194" s="22">
        <f t="shared" si="36"/>
        <v>4.8977881936844524E-7</v>
      </c>
      <c r="R194" s="61">
        <f t="shared" si="37"/>
        <v>8.3085454275371793E-9</v>
      </c>
      <c r="S194" s="22">
        <f t="shared" si="38"/>
        <v>6.9031927121448967E-17</v>
      </c>
      <c r="T194" s="62">
        <v>298</v>
      </c>
      <c r="U194" s="59">
        <f t="shared" si="39"/>
        <v>287.17500000000001</v>
      </c>
      <c r="V194" s="63">
        <f t="shared" si="40"/>
        <v>0.6357516492235451</v>
      </c>
      <c r="W194" s="64">
        <f t="shared" si="41"/>
        <v>4.3226656922653026</v>
      </c>
      <c r="X194" s="65">
        <f t="shared" si="31"/>
        <v>-1.4026207765255742E-7</v>
      </c>
      <c r="Y194" s="66">
        <f t="shared" si="32"/>
        <v>-1.4008292195942239E-7</v>
      </c>
      <c r="Z194" s="66">
        <f t="shared" si="33"/>
        <v>-1.4008315079363704E-7</v>
      </c>
      <c r="AA194" s="67">
        <f t="shared" si="34"/>
        <v>-1.399042233501402E-7</v>
      </c>
      <c r="AB194" s="68">
        <f t="shared" si="43"/>
        <v>5.4906015218241075E-4</v>
      </c>
      <c r="AC194" s="75"/>
      <c r="AD194" s="70">
        <f t="shared" si="42"/>
        <v>5.4906015218241073</v>
      </c>
      <c r="AE194" s="70"/>
      <c r="AF194" s="74"/>
      <c r="AG194" s="71">
        <v>1880</v>
      </c>
    </row>
    <row r="195" spans="5:33">
      <c r="E195" s="73">
        <v>0.71634259259259259</v>
      </c>
      <c r="F195" s="71">
        <v>1890</v>
      </c>
      <c r="G195" s="99">
        <v>14.19</v>
      </c>
      <c r="H195" s="99">
        <v>6.51</v>
      </c>
      <c r="I195" s="99">
        <v>9.4600000000000009</v>
      </c>
      <c r="J195" s="99">
        <v>14.25</v>
      </c>
      <c r="K195" s="99">
        <v>6.11</v>
      </c>
      <c r="L195" s="99">
        <v>9.49</v>
      </c>
      <c r="M195" s="59">
        <f t="shared" si="30"/>
        <v>14.219999999999999</v>
      </c>
      <c r="N195" s="59">
        <f t="shared" si="30"/>
        <v>6.3100000000000005</v>
      </c>
      <c r="O195" s="59">
        <f t="shared" si="30"/>
        <v>9.4750000000000014</v>
      </c>
      <c r="P195" s="60">
        <f t="shared" si="35"/>
        <v>0.19017419154705215</v>
      </c>
      <c r="Q195" s="22">
        <f t="shared" si="36"/>
        <v>4.8977881936844524E-7</v>
      </c>
      <c r="R195" s="61">
        <f t="shared" si="37"/>
        <v>8.3396733984129074E-9</v>
      </c>
      <c r="S195" s="22">
        <f t="shared" si="38"/>
        <v>6.9550152392195896E-17</v>
      </c>
      <c r="T195" s="62">
        <v>298</v>
      </c>
      <c r="U195" s="59">
        <f t="shared" si="39"/>
        <v>287.22000000000003</v>
      </c>
      <c r="V195" s="63">
        <f t="shared" si="40"/>
        <v>0.63300960982601373</v>
      </c>
      <c r="W195" s="64">
        <f t="shared" si="41"/>
        <v>4.2954593141246775</v>
      </c>
      <c r="X195" s="65">
        <f t="shared" si="31"/>
        <v>-1.4748090951110191E-7</v>
      </c>
      <c r="Y195" s="66">
        <f t="shared" si="32"/>
        <v>-1.4728233150997246E-7</v>
      </c>
      <c r="Z195" s="66">
        <f t="shared" si="33"/>
        <v>-1.4728259888846007E-7</v>
      </c>
      <c r="AA195" s="67">
        <f t="shared" si="34"/>
        <v>-1.4708428754578624E-7</v>
      </c>
      <c r="AB195" s="68">
        <f t="shared" si="43"/>
        <v>5.4765932143822937E-4</v>
      </c>
      <c r="AC195" s="69"/>
      <c r="AD195" s="70">
        <f t="shared" si="42"/>
        <v>5.4765932143822935</v>
      </c>
      <c r="AE195" s="70"/>
      <c r="AF195" s="74"/>
      <c r="AG195" s="71">
        <v>1890</v>
      </c>
    </row>
    <row r="196" spans="5:33">
      <c r="E196" s="73">
        <v>0.71645833333333331</v>
      </c>
      <c r="F196" s="71">
        <v>1900</v>
      </c>
      <c r="G196" s="99">
        <v>14.22</v>
      </c>
      <c r="H196" s="99">
        <v>6.52</v>
      </c>
      <c r="I196" s="99">
        <v>9.8000000000000007</v>
      </c>
      <c r="J196" s="99">
        <v>14.28</v>
      </c>
      <c r="K196" s="99">
        <v>6.11</v>
      </c>
      <c r="L196" s="99">
        <v>9.67</v>
      </c>
      <c r="M196" s="59">
        <f t="shared" si="30"/>
        <v>14.25</v>
      </c>
      <c r="N196" s="59">
        <f t="shared" si="30"/>
        <v>6.3149999999999995</v>
      </c>
      <c r="O196" s="59">
        <f t="shared" si="30"/>
        <v>9.7349999999999994</v>
      </c>
      <c r="P196" s="60">
        <f t="shared" si="35"/>
        <v>0.19549190172337147</v>
      </c>
      <c r="Q196" s="22">
        <f t="shared" si="36"/>
        <v>4.8417236758409929E-7</v>
      </c>
      <c r="R196" s="61">
        <f t="shared" si="37"/>
        <v>8.4573000546675996E-9</v>
      </c>
      <c r="S196" s="22">
        <f t="shared" si="38"/>
        <v>7.1525924214680582E-17</v>
      </c>
      <c r="T196" s="62">
        <v>298</v>
      </c>
      <c r="U196" s="59">
        <f t="shared" si="39"/>
        <v>287.25</v>
      </c>
      <c r="V196" s="63">
        <f t="shared" si="40"/>
        <v>0.63118206085244821</v>
      </c>
      <c r="W196" s="64">
        <f t="shared" si="41"/>
        <v>4.2774216262238118</v>
      </c>
      <c r="X196" s="65">
        <f t="shared" si="31"/>
        <v>-1.5614799635275919E-7</v>
      </c>
      <c r="Y196" s="66">
        <f t="shared" si="32"/>
        <v>-1.5592479240201812E-7</v>
      </c>
      <c r="Z196" s="66">
        <f t="shared" si="33"/>
        <v>-1.5592511145832878E-7</v>
      </c>
      <c r="AA196" s="67">
        <f t="shared" si="34"/>
        <v>-1.5570222565175559E-7</v>
      </c>
      <c r="AB196" s="68">
        <f t="shared" si="43"/>
        <v>5.4618649634180646E-4</v>
      </c>
      <c r="AC196" s="69"/>
      <c r="AD196" s="70">
        <f t="shared" si="42"/>
        <v>5.4618649634180647</v>
      </c>
      <c r="AE196" s="70"/>
      <c r="AF196" s="74"/>
      <c r="AG196" s="71">
        <v>1900</v>
      </c>
    </row>
    <row r="197" spans="5:33">
      <c r="E197" s="73">
        <v>0.71657407407407403</v>
      </c>
      <c r="F197" s="71">
        <v>1910</v>
      </c>
      <c r="G197" s="99">
        <v>14.24</v>
      </c>
      <c r="H197" s="99">
        <v>6.52</v>
      </c>
      <c r="I197" s="99">
        <v>9.7799999999999994</v>
      </c>
      <c r="J197" s="99">
        <v>14.3</v>
      </c>
      <c r="K197" s="99">
        <v>6.11</v>
      </c>
      <c r="L197" s="99">
        <v>9.64</v>
      </c>
      <c r="M197" s="59">
        <f t="shared" si="30"/>
        <v>14.27</v>
      </c>
      <c r="N197" s="59">
        <f t="shared" si="30"/>
        <v>6.3149999999999995</v>
      </c>
      <c r="O197" s="59">
        <f t="shared" si="30"/>
        <v>9.7100000000000009</v>
      </c>
      <c r="P197" s="60">
        <f t="shared" si="35"/>
        <v>0.1950558940277744</v>
      </c>
      <c r="Q197" s="22">
        <f t="shared" si="36"/>
        <v>4.8417236758409929E-7</v>
      </c>
      <c r="R197" s="61">
        <f t="shared" si="37"/>
        <v>8.4713677743953421E-9</v>
      </c>
      <c r="S197" s="22">
        <f t="shared" si="38"/>
        <v>7.1764071969063898E-17</v>
      </c>
      <c r="T197" s="62">
        <v>298</v>
      </c>
      <c r="U197" s="59">
        <f t="shared" si="39"/>
        <v>287.27</v>
      </c>
      <c r="V197" s="63">
        <f t="shared" si="40"/>
        <v>0.62996390692945514</v>
      </c>
      <c r="W197" s="64">
        <f t="shared" si="41"/>
        <v>4.2654406837442771</v>
      </c>
      <c r="X197" s="65">
        <f t="shared" si="31"/>
        <v>-1.5631004090814705E-7</v>
      </c>
      <c r="Y197" s="66">
        <f t="shared" si="32"/>
        <v>-1.560857330989524E-7</v>
      </c>
      <c r="Z197" s="66">
        <f t="shared" si="33"/>
        <v>-1.5608605498482085E-7</v>
      </c>
      <c r="AA197" s="67">
        <f t="shared" si="34"/>
        <v>-1.5586206813767025E-7</v>
      </c>
      <c r="AB197" s="68">
        <f t="shared" si="43"/>
        <v>5.4462724629226447E-4</v>
      </c>
      <c r="AC197" s="69"/>
      <c r="AD197" s="70">
        <f t="shared" si="42"/>
        <v>5.4462724629226447</v>
      </c>
      <c r="AE197" s="70"/>
      <c r="AF197" s="74"/>
      <c r="AG197" s="71">
        <v>1910</v>
      </c>
    </row>
    <row r="198" spans="5:33">
      <c r="E198" s="73">
        <v>0.71668981481481475</v>
      </c>
      <c r="F198" s="71">
        <v>1920</v>
      </c>
      <c r="G198" s="99">
        <v>14.27</v>
      </c>
      <c r="H198" s="99">
        <v>6.52</v>
      </c>
      <c r="I198" s="99">
        <v>9.6300000000000008</v>
      </c>
      <c r="J198" s="99">
        <v>14.32</v>
      </c>
      <c r="K198" s="99">
        <v>6.11</v>
      </c>
      <c r="L198" s="99">
        <v>9.64</v>
      </c>
      <c r="M198" s="59">
        <f t="shared" ref="M198:O222" si="44">(G198+J198)/2</f>
        <v>14.295</v>
      </c>
      <c r="N198" s="59">
        <f t="shared" si="44"/>
        <v>6.3149999999999995</v>
      </c>
      <c r="O198" s="59">
        <f t="shared" si="44"/>
        <v>9.6350000000000016</v>
      </c>
      <c r="P198" s="60">
        <f t="shared" si="35"/>
        <v>0.19363124048387362</v>
      </c>
      <c r="Q198" s="22">
        <f t="shared" si="36"/>
        <v>4.8417236758409929E-7</v>
      </c>
      <c r="R198" s="61">
        <f t="shared" si="37"/>
        <v>8.4889853348511171E-9</v>
      </c>
      <c r="S198" s="22">
        <f t="shared" si="38"/>
        <v>7.2062872015317334E-17</v>
      </c>
      <c r="T198" s="62">
        <v>298</v>
      </c>
      <c r="U198" s="59">
        <f t="shared" si="39"/>
        <v>287.29500000000002</v>
      </c>
      <c r="V198" s="63">
        <f t="shared" si="40"/>
        <v>0.62844145303023735</v>
      </c>
      <c r="W198" s="64">
        <f t="shared" si="41"/>
        <v>4.2505140202619494</v>
      </c>
      <c r="X198" s="65">
        <f t="shared" ref="X198:X261" si="45">-($B$2/W198)*P198*S198*AB198</f>
        <v>-1.5591350425700094E-7</v>
      </c>
      <c r="Y198" s="66">
        <f t="shared" ref="Y198:Y261" si="46">-(AB198+(5*X198))*$B$2*S198*P198/W198</f>
        <v>-1.556896916495573E-7</v>
      </c>
      <c r="Z198" s="66">
        <f t="shared" ref="Z198:Z261" si="47">-(AB198+5*Y198)*$B$2*P198*S198/W198</f>
        <v>-1.556900129307926E-7</v>
      </c>
      <c r="AA198" s="67">
        <f t="shared" ref="AA198:AA261" si="48">-(AB198+(10*Z198))*$B$2*P198*S198/W198</f>
        <v>-1.5546652068219094E-7</v>
      </c>
      <c r="AB198" s="68">
        <f t="shared" si="43"/>
        <v>5.4306638681690883E-4</v>
      </c>
      <c r="AC198" s="69"/>
      <c r="AD198" s="70">
        <f t="shared" si="42"/>
        <v>5.4306638681690886</v>
      </c>
      <c r="AG198" s="71">
        <v>1920</v>
      </c>
    </row>
    <row r="199" spans="5:33">
      <c r="E199" s="73">
        <v>0.71680555555555558</v>
      </c>
      <c r="F199" s="71">
        <v>1930</v>
      </c>
      <c r="G199" s="99">
        <v>14.28</v>
      </c>
      <c r="H199" s="99">
        <v>6.51</v>
      </c>
      <c r="I199" s="99">
        <v>9.64</v>
      </c>
      <c r="J199" s="99">
        <v>14.33</v>
      </c>
      <c r="K199" s="99">
        <v>6.11</v>
      </c>
      <c r="L199" s="99">
        <v>9.65</v>
      </c>
      <c r="M199" s="59">
        <f t="shared" si="44"/>
        <v>14.305</v>
      </c>
      <c r="N199" s="59">
        <f t="shared" si="44"/>
        <v>6.3100000000000005</v>
      </c>
      <c r="O199" s="59">
        <f t="shared" si="44"/>
        <v>9.6449999999999996</v>
      </c>
      <c r="P199" s="60">
        <f t="shared" ref="P199:P262" si="49">((O199/32000)*(1/((-0.026*M199+1.9067)/1000)))/1.013</f>
        <v>0.19386504343628608</v>
      </c>
      <c r="Q199" s="22">
        <f t="shared" ref="Q199:Q262" si="50">POWER(10, -N199)</f>
        <v>4.8977881936844524E-7</v>
      </c>
      <c r="R199" s="61">
        <f t="shared" ref="R199:R262" si="51">(0.00000000000001*(0.1253*EXP(0.0831*M199)))/Q199</f>
        <v>8.3987892179695627E-9</v>
      </c>
      <c r="S199" s="22">
        <f t="shared" ref="S199:S262" si="52">POWER(R199, 2)</f>
        <v>7.0539660327881785E-17</v>
      </c>
      <c r="T199" s="62">
        <v>298</v>
      </c>
      <c r="U199" s="59">
        <f t="shared" ref="U199:U262" si="53">273+M199</f>
        <v>287.30500000000001</v>
      </c>
      <c r="V199" s="63">
        <f t="shared" ref="V199:V262" si="54">((1/U199)-(1/298))*5026</f>
        <v>0.62783254565775415</v>
      </c>
      <c r="W199" s="64">
        <f t="shared" ref="W199:W262" si="55">POWER(10,V199)</f>
        <v>4.2445587159844838</v>
      </c>
      <c r="X199" s="65">
        <f t="shared" si="45"/>
        <v>-1.5257791080067671E-7</v>
      </c>
      <c r="Y199" s="66">
        <f t="shared" si="46"/>
        <v>-1.5236295594401671E-7</v>
      </c>
      <c r="Z199" s="66">
        <f t="shared" si="47"/>
        <v>-1.5236325877678036E-7</v>
      </c>
      <c r="AA199" s="67">
        <f t="shared" si="48"/>
        <v>-1.5214860589961015E-7</v>
      </c>
      <c r="AB199" s="68">
        <f t="shared" si="43"/>
        <v>5.4150948776007573E-4</v>
      </c>
      <c r="AC199" s="69"/>
      <c r="AD199" s="70">
        <f t="shared" ref="AD199:AD262" si="56">AB199*10000</f>
        <v>5.4150948776007573</v>
      </c>
      <c r="AE199" s="70"/>
      <c r="AF199" s="74"/>
      <c r="AG199" s="71">
        <v>1930</v>
      </c>
    </row>
    <row r="200" spans="5:33">
      <c r="E200" s="73">
        <v>0.71692129629629631</v>
      </c>
      <c r="F200" s="71">
        <v>1940</v>
      </c>
      <c r="G200" s="99">
        <v>14.29</v>
      </c>
      <c r="H200" s="99">
        <v>6.51</v>
      </c>
      <c r="I200" s="99">
        <v>9.58</v>
      </c>
      <c r="J200" s="99">
        <v>14.35</v>
      </c>
      <c r="K200" s="99">
        <v>6.11</v>
      </c>
      <c r="L200" s="99">
        <v>9.6300000000000008</v>
      </c>
      <c r="M200" s="59">
        <f t="shared" si="44"/>
        <v>14.32</v>
      </c>
      <c r="N200" s="59">
        <f t="shared" si="44"/>
        <v>6.3100000000000005</v>
      </c>
      <c r="O200" s="59">
        <f t="shared" si="44"/>
        <v>9.6050000000000004</v>
      </c>
      <c r="P200" s="60">
        <f t="shared" si="49"/>
        <v>0.19311011234225922</v>
      </c>
      <c r="Q200" s="22">
        <f t="shared" si="50"/>
        <v>4.8977881936844524E-7</v>
      </c>
      <c r="R200" s="61">
        <f t="shared" si="51"/>
        <v>8.4092648363025031E-9</v>
      </c>
      <c r="S200" s="22">
        <f t="shared" si="52"/>
        <v>7.0715735087073761E-17</v>
      </c>
      <c r="T200" s="62">
        <v>298</v>
      </c>
      <c r="U200" s="59">
        <f t="shared" si="53"/>
        <v>287.32</v>
      </c>
      <c r="V200" s="63">
        <f t="shared" si="54"/>
        <v>0.62691926407148912</v>
      </c>
      <c r="W200" s="64">
        <f t="shared" si="55"/>
        <v>4.235642175721094</v>
      </c>
      <c r="X200" s="65">
        <f t="shared" si="45"/>
        <v>-1.5225426448611685E-7</v>
      </c>
      <c r="Y200" s="66">
        <f t="shared" si="46"/>
        <v>-1.5203961663202249E-7</v>
      </c>
      <c r="Z200" s="66">
        <f t="shared" si="47"/>
        <v>-1.5203991924227398E-7</v>
      </c>
      <c r="AA200" s="67">
        <f t="shared" si="48"/>
        <v>-1.5182557314519207E-7</v>
      </c>
      <c r="AB200" s="68">
        <f t="shared" ref="AB200:AB263" si="57">AB199+10*(0.166666666666666*(X199+2*Y199+2*Z199+AA199))</f>
        <v>5.3998585618317263E-4</v>
      </c>
      <c r="AC200" s="69"/>
      <c r="AD200" s="70">
        <f t="shared" si="56"/>
        <v>5.3998585618317261</v>
      </c>
      <c r="AE200" s="70"/>
      <c r="AF200" s="74"/>
      <c r="AG200" s="71">
        <v>1940</v>
      </c>
    </row>
    <row r="201" spans="5:33">
      <c r="E201" s="73">
        <v>0.71703703703703703</v>
      </c>
      <c r="F201" s="71">
        <v>1950</v>
      </c>
      <c r="G201" s="99">
        <v>14.31</v>
      </c>
      <c r="H201" s="99">
        <v>6.51</v>
      </c>
      <c r="I201" s="99">
        <v>9.75</v>
      </c>
      <c r="J201" s="99">
        <v>14.36</v>
      </c>
      <c r="K201" s="99">
        <v>6.11</v>
      </c>
      <c r="L201" s="99">
        <v>9.7100000000000009</v>
      </c>
      <c r="M201" s="59">
        <f t="shared" si="44"/>
        <v>14.335000000000001</v>
      </c>
      <c r="N201" s="59">
        <f t="shared" si="44"/>
        <v>6.3100000000000005</v>
      </c>
      <c r="O201" s="59">
        <f t="shared" si="44"/>
        <v>9.73</v>
      </c>
      <c r="P201" s="60">
        <f t="shared" si="49"/>
        <v>0.1956729930508472</v>
      </c>
      <c r="Q201" s="22">
        <f t="shared" si="50"/>
        <v>4.8977881936844524E-7</v>
      </c>
      <c r="R201" s="61">
        <f t="shared" si="51"/>
        <v>8.4197535206353897E-9</v>
      </c>
      <c r="S201" s="22">
        <f t="shared" si="52"/>
        <v>7.0892249348252038E-17</v>
      </c>
      <c r="T201" s="62">
        <v>298</v>
      </c>
      <c r="U201" s="59">
        <f t="shared" si="53"/>
        <v>287.33499999999998</v>
      </c>
      <c r="V201" s="63">
        <f t="shared" si="54"/>
        <v>0.62600607783889584</v>
      </c>
      <c r="W201" s="64">
        <f t="shared" si="55"/>
        <v>4.2267452944488015</v>
      </c>
      <c r="X201" s="65">
        <f t="shared" si="45"/>
        <v>-1.5454917249956635E-7</v>
      </c>
      <c r="Y201" s="66">
        <f t="shared" si="46"/>
        <v>-1.5432738068018964E-7</v>
      </c>
      <c r="Z201" s="66">
        <f t="shared" si="47"/>
        <v>-1.5432769897119275E-7</v>
      </c>
      <c r="AA201" s="67">
        <f t="shared" si="48"/>
        <v>-1.5410622452926738E-7</v>
      </c>
      <c r="AB201" s="68">
        <f t="shared" si="57"/>
        <v>5.3846545800087281E-4</v>
      </c>
      <c r="AC201" s="69"/>
      <c r="AD201" s="70">
        <f t="shared" si="56"/>
        <v>5.3846545800087284</v>
      </c>
      <c r="AE201" s="70"/>
      <c r="AF201" s="74"/>
      <c r="AG201" s="71">
        <v>1950</v>
      </c>
    </row>
    <row r="202" spans="5:33">
      <c r="E202" s="73">
        <v>0.71715277777777775</v>
      </c>
      <c r="F202" s="71">
        <v>1960</v>
      </c>
      <c r="G202" s="99">
        <v>14.32</v>
      </c>
      <c r="H202" s="99">
        <v>6.52</v>
      </c>
      <c r="I202" s="99">
        <v>9.82</v>
      </c>
      <c r="J202" s="99">
        <v>14.38</v>
      </c>
      <c r="K202" s="99">
        <v>6.11</v>
      </c>
      <c r="L202" s="99">
        <v>9.61</v>
      </c>
      <c r="M202" s="59">
        <f t="shared" si="44"/>
        <v>14.350000000000001</v>
      </c>
      <c r="N202" s="59">
        <f t="shared" si="44"/>
        <v>6.3149999999999995</v>
      </c>
      <c r="O202" s="59">
        <f t="shared" si="44"/>
        <v>9.7149999999999999</v>
      </c>
      <c r="P202" s="60">
        <f t="shared" si="49"/>
        <v>0.19542102253387239</v>
      </c>
      <c r="Q202" s="22">
        <f t="shared" si="50"/>
        <v>4.8417236758409929E-7</v>
      </c>
      <c r="R202" s="61">
        <f t="shared" si="51"/>
        <v>8.5278730427632801E-9</v>
      </c>
      <c r="S202" s="22">
        <f t="shared" si="52"/>
        <v>7.2724618633488642E-17</v>
      </c>
      <c r="T202" s="62">
        <v>298</v>
      </c>
      <c r="U202" s="59">
        <f t="shared" si="53"/>
        <v>287.35000000000002</v>
      </c>
      <c r="V202" s="63">
        <f t="shared" si="54"/>
        <v>0.62509298694504134</v>
      </c>
      <c r="W202" s="64">
        <f t="shared" si="55"/>
        <v>4.2178680268265678</v>
      </c>
      <c r="X202" s="65">
        <f t="shared" si="45"/>
        <v>-1.5821817177844674E-7</v>
      </c>
      <c r="Y202" s="66">
        <f t="shared" si="46"/>
        <v>-1.579850561546497E-7</v>
      </c>
      <c r="Z202" s="66">
        <f t="shared" si="47"/>
        <v>-1.579853996227447E-7</v>
      </c>
      <c r="AA202" s="67">
        <f t="shared" si="48"/>
        <v>-1.5775262645492405E-7</v>
      </c>
      <c r="AB202" s="68">
        <f t="shared" si="57"/>
        <v>5.3692218207365347E-4</v>
      </c>
      <c r="AC202" s="69"/>
      <c r="AD202" s="70">
        <f t="shared" si="56"/>
        <v>5.3692218207365343</v>
      </c>
      <c r="AE202" s="70"/>
      <c r="AF202" s="74"/>
      <c r="AG202" s="71">
        <v>1960</v>
      </c>
    </row>
    <row r="203" spans="5:33">
      <c r="E203" s="73">
        <v>0.71726851851851847</v>
      </c>
      <c r="F203" s="71">
        <v>1970</v>
      </c>
      <c r="G203" s="99">
        <v>14.34</v>
      </c>
      <c r="H203" s="99">
        <v>6.52</v>
      </c>
      <c r="I203" s="99">
        <v>9.83</v>
      </c>
      <c r="J203" s="99">
        <v>14.39</v>
      </c>
      <c r="K203" s="99">
        <v>6.11</v>
      </c>
      <c r="L203" s="99">
        <v>9.64</v>
      </c>
      <c r="M203" s="59">
        <f t="shared" si="44"/>
        <v>14.365</v>
      </c>
      <c r="N203" s="59">
        <f t="shared" si="44"/>
        <v>6.3149999999999995</v>
      </c>
      <c r="O203" s="59">
        <f t="shared" si="44"/>
        <v>9.7349999999999994</v>
      </c>
      <c r="P203" s="60">
        <f t="shared" si="49"/>
        <v>0.19587314159667837</v>
      </c>
      <c r="Q203" s="22">
        <f t="shared" si="50"/>
        <v>4.8417236758409929E-7</v>
      </c>
      <c r="R203" s="61">
        <f t="shared" si="51"/>
        <v>8.5385096644082947E-9</v>
      </c>
      <c r="S203" s="22">
        <f t="shared" si="52"/>
        <v>7.2906147289193848E-17</v>
      </c>
      <c r="T203" s="62">
        <v>298</v>
      </c>
      <c r="U203" s="59">
        <f t="shared" si="53"/>
        <v>287.36500000000001</v>
      </c>
      <c r="V203" s="63">
        <f t="shared" si="54"/>
        <v>0.62417999137499935</v>
      </c>
      <c r="W203" s="64">
        <f t="shared" si="55"/>
        <v>4.2090103276224688</v>
      </c>
      <c r="X203" s="65">
        <f t="shared" si="45"/>
        <v>-1.5884585948731008E-7</v>
      </c>
      <c r="Y203" s="66">
        <f t="shared" si="46"/>
        <v>-1.5861019712979733E-7</v>
      </c>
      <c r="Z203" s="66">
        <f t="shared" si="47"/>
        <v>-1.5861054675645382E-7</v>
      </c>
      <c r="AA203" s="67">
        <f t="shared" si="48"/>
        <v>-1.5837523298819131E-7</v>
      </c>
      <c r="AB203" s="68">
        <f t="shared" si="57"/>
        <v>5.3534232922400652E-4</v>
      </c>
      <c r="AC203" s="69"/>
      <c r="AD203" s="70">
        <f t="shared" si="56"/>
        <v>5.3534232922400653</v>
      </c>
      <c r="AE203" s="70"/>
      <c r="AF203" s="74"/>
      <c r="AG203" s="71">
        <v>1970</v>
      </c>
    </row>
    <row r="204" spans="5:33">
      <c r="E204" s="73">
        <v>0.71738425925925919</v>
      </c>
      <c r="F204" s="71">
        <v>1980</v>
      </c>
      <c r="G204" s="99">
        <v>14.36</v>
      </c>
      <c r="H204" s="99">
        <v>6.53</v>
      </c>
      <c r="I204" s="99">
        <v>9.8800000000000008</v>
      </c>
      <c r="J204" s="99">
        <v>14.41</v>
      </c>
      <c r="K204" s="99">
        <v>6.12</v>
      </c>
      <c r="L204" s="99">
        <v>9.74</v>
      </c>
      <c r="M204" s="59">
        <f t="shared" si="44"/>
        <v>14.385</v>
      </c>
      <c r="N204" s="59">
        <f t="shared" si="44"/>
        <v>6.3250000000000002</v>
      </c>
      <c r="O204" s="59">
        <f t="shared" si="44"/>
        <v>9.81</v>
      </c>
      <c r="P204" s="60">
        <f t="shared" si="49"/>
        <v>0.19744914606871272</v>
      </c>
      <c r="Q204" s="22">
        <f t="shared" si="50"/>
        <v>4.7315125896147963E-7</v>
      </c>
      <c r="R204" s="61">
        <f t="shared" si="51"/>
        <v>8.7519307321970332E-9</v>
      </c>
      <c r="S204" s="22">
        <f t="shared" si="52"/>
        <v>7.65962915411749E-17</v>
      </c>
      <c r="T204" s="62">
        <v>298</v>
      </c>
      <c r="U204" s="59">
        <f t="shared" si="53"/>
        <v>287.38499999999999</v>
      </c>
      <c r="V204" s="63">
        <f t="shared" si="54"/>
        <v>0.62296281220396021</v>
      </c>
      <c r="W204" s="64">
        <f t="shared" si="55"/>
        <v>4.1972304238035223</v>
      </c>
      <c r="X204" s="65">
        <f t="shared" si="45"/>
        <v>-1.6820093769656408E-7</v>
      </c>
      <c r="Y204" s="66">
        <f t="shared" si="46"/>
        <v>-1.6793591450694174E-7</v>
      </c>
      <c r="Z204" s="66">
        <f t="shared" si="47"/>
        <v>-1.6793633208660567E-7</v>
      </c>
      <c r="AA204" s="67">
        <f t="shared" si="48"/>
        <v>-1.6767172516074144E-7</v>
      </c>
      <c r="AB204" s="68">
        <f t="shared" si="57"/>
        <v>5.3375622492359324E-4</v>
      </c>
      <c r="AC204" s="69"/>
      <c r="AD204" s="70">
        <f t="shared" si="56"/>
        <v>5.3375622492359325</v>
      </c>
      <c r="AE204" s="70"/>
      <c r="AF204" s="74"/>
      <c r="AG204" s="71">
        <v>1980</v>
      </c>
    </row>
    <row r="205" spans="5:33">
      <c r="E205" s="73">
        <v>0.71750000000000003</v>
      </c>
      <c r="F205" s="71">
        <v>1990</v>
      </c>
      <c r="G205" s="99">
        <v>14.38</v>
      </c>
      <c r="H205" s="99">
        <v>6.53</v>
      </c>
      <c r="I205" s="99">
        <v>9.9</v>
      </c>
      <c r="J205" s="99">
        <v>14.43</v>
      </c>
      <c r="K205" s="99">
        <v>6.12</v>
      </c>
      <c r="L205" s="99">
        <v>9.77</v>
      </c>
      <c r="M205" s="59">
        <f t="shared" si="44"/>
        <v>14.405000000000001</v>
      </c>
      <c r="N205" s="59">
        <f t="shared" si="44"/>
        <v>6.3250000000000002</v>
      </c>
      <c r="O205" s="59">
        <f t="shared" si="44"/>
        <v>9.8350000000000009</v>
      </c>
      <c r="P205" s="60">
        <f t="shared" si="49"/>
        <v>0.1980195120482231</v>
      </c>
      <c r="Q205" s="22">
        <f t="shared" si="50"/>
        <v>4.7315125896147963E-7</v>
      </c>
      <c r="R205" s="61">
        <f t="shared" si="51"/>
        <v>8.766488535257274E-9</v>
      </c>
      <c r="S205" s="22">
        <f t="shared" si="52"/>
        <v>7.6851321238797229E-17</v>
      </c>
      <c r="T205" s="62">
        <v>298</v>
      </c>
      <c r="U205" s="59">
        <f t="shared" si="53"/>
        <v>287.40499999999997</v>
      </c>
      <c r="V205" s="63">
        <f t="shared" si="54"/>
        <v>0.62174580243556621</v>
      </c>
      <c r="W205" s="64">
        <f t="shared" si="55"/>
        <v>4.1854851214185027</v>
      </c>
      <c r="X205" s="65">
        <f t="shared" si="45"/>
        <v>-1.6918940562525779E-7</v>
      </c>
      <c r="Y205" s="66">
        <f t="shared" si="46"/>
        <v>-1.6892041201769327E-7</v>
      </c>
      <c r="Z205" s="66">
        <f t="shared" si="47"/>
        <v>-1.6892083968963078E-7</v>
      </c>
      <c r="AA205" s="67">
        <f t="shared" si="48"/>
        <v>-1.6865227239409569E-7</v>
      </c>
      <c r="AB205" s="68">
        <f t="shared" si="57"/>
        <v>5.3207686299685262E-4</v>
      </c>
      <c r="AC205" s="69"/>
      <c r="AD205" s="70">
        <f t="shared" si="56"/>
        <v>5.3207686299685264</v>
      </c>
      <c r="AE205" s="70"/>
      <c r="AF205" s="74"/>
      <c r="AG205" s="71">
        <v>1990</v>
      </c>
    </row>
    <row r="206" spans="5:33">
      <c r="E206" s="73">
        <v>0.71761574074074075</v>
      </c>
      <c r="F206" s="71">
        <v>2000</v>
      </c>
      <c r="G206" s="99">
        <v>14.39</v>
      </c>
      <c r="H206" s="99">
        <v>6.53</v>
      </c>
      <c r="I206" s="99">
        <v>9.82</v>
      </c>
      <c r="J206" s="99">
        <v>14.44</v>
      </c>
      <c r="K206" s="99">
        <v>6.12</v>
      </c>
      <c r="L206" s="99">
        <v>9.7200000000000006</v>
      </c>
      <c r="M206" s="59">
        <f t="shared" si="44"/>
        <v>14.414999999999999</v>
      </c>
      <c r="N206" s="59">
        <f t="shared" si="44"/>
        <v>6.3250000000000002</v>
      </c>
      <c r="O206" s="59">
        <f t="shared" si="44"/>
        <v>9.77</v>
      </c>
      <c r="P206" s="60">
        <f t="shared" si="49"/>
        <v>0.19674417762731636</v>
      </c>
      <c r="Q206" s="22">
        <f t="shared" si="50"/>
        <v>4.7315125896147963E-7</v>
      </c>
      <c r="R206" s="61">
        <f t="shared" si="51"/>
        <v>8.7737765149662396E-9</v>
      </c>
      <c r="S206" s="22">
        <f t="shared" si="52"/>
        <v>7.6979154334573134E-17</v>
      </c>
      <c r="T206" s="62">
        <v>298</v>
      </c>
      <c r="U206" s="59">
        <f t="shared" si="53"/>
        <v>287.41500000000002</v>
      </c>
      <c r="V206" s="63">
        <f t="shared" si="54"/>
        <v>0.62113736106630524</v>
      </c>
      <c r="W206" s="64">
        <f t="shared" si="55"/>
        <v>4.1796254125263941</v>
      </c>
      <c r="X206" s="65">
        <f t="shared" si="45"/>
        <v>-1.6808011634493281E-7</v>
      </c>
      <c r="Y206" s="66">
        <f t="shared" si="46"/>
        <v>-1.6781379297570031E-7</v>
      </c>
      <c r="Z206" s="66">
        <f t="shared" si="47"/>
        <v>-1.6781421496575211E-7</v>
      </c>
      <c r="AA206" s="67">
        <f t="shared" si="48"/>
        <v>-1.6754831224928281E-7</v>
      </c>
      <c r="AB206" s="68">
        <f t="shared" si="57"/>
        <v>5.30387656027796E-4</v>
      </c>
      <c r="AC206" s="69"/>
      <c r="AD206" s="70">
        <f t="shared" si="56"/>
        <v>5.3038765602779598</v>
      </c>
      <c r="AE206" s="70"/>
      <c r="AF206" s="74"/>
      <c r="AG206" s="71">
        <v>2000</v>
      </c>
    </row>
    <row r="207" spans="5:33">
      <c r="E207" s="73">
        <v>0.71773148148148147</v>
      </c>
      <c r="F207" s="71">
        <v>2010</v>
      </c>
      <c r="G207" s="99">
        <v>14.41</v>
      </c>
      <c r="H207" s="99">
        <v>6.53</v>
      </c>
      <c r="I207" s="99">
        <v>9.8800000000000008</v>
      </c>
      <c r="J207" s="99">
        <v>14.47</v>
      </c>
      <c r="K207" s="99">
        <v>6.12</v>
      </c>
      <c r="L207" s="99">
        <v>9.74</v>
      </c>
      <c r="M207" s="59">
        <f t="shared" si="44"/>
        <v>14.440000000000001</v>
      </c>
      <c r="N207" s="59">
        <f t="shared" si="44"/>
        <v>6.3250000000000002</v>
      </c>
      <c r="O207" s="59">
        <f t="shared" si="44"/>
        <v>9.81</v>
      </c>
      <c r="P207" s="60">
        <f t="shared" si="49"/>
        <v>0.19763353818950102</v>
      </c>
      <c r="Q207" s="22">
        <f t="shared" si="50"/>
        <v>4.7315125896147963E-7</v>
      </c>
      <c r="R207" s="61">
        <f t="shared" si="51"/>
        <v>8.7920229826317178E-9</v>
      </c>
      <c r="S207" s="22">
        <f t="shared" si="52"/>
        <v>7.729966812712432E-17</v>
      </c>
      <c r="T207" s="62">
        <v>298</v>
      </c>
      <c r="U207" s="59">
        <f t="shared" si="53"/>
        <v>287.44</v>
      </c>
      <c r="V207" s="63">
        <f t="shared" si="54"/>
        <v>0.61961644285962525</v>
      </c>
      <c r="W207" s="64">
        <f t="shared" si="55"/>
        <v>4.1650137823566817</v>
      </c>
      <c r="X207" s="65">
        <f t="shared" si="45"/>
        <v>-1.6959936712017446E-7</v>
      </c>
      <c r="Y207" s="66">
        <f t="shared" si="46"/>
        <v>-1.6932734680943779E-7</v>
      </c>
      <c r="Z207" s="66">
        <f t="shared" si="47"/>
        <v>-1.6932778310263098E-7</v>
      </c>
      <c r="AA207" s="67">
        <f t="shared" si="48"/>
        <v>-1.6905619768554686E-7</v>
      </c>
      <c r="AB207" s="68">
        <f t="shared" si="57"/>
        <v>5.2870951528700082E-4</v>
      </c>
      <c r="AD207" s="70">
        <f t="shared" si="56"/>
        <v>5.2870951528700081</v>
      </c>
      <c r="AE207" s="70"/>
      <c r="AF207" s="74"/>
      <c r="AG207" s="71">
        <v>2010</v>
      </c>
    </row>
    <row r="208" spans="5:33">
      <c r="E208" s="73">
        <v>0.71784722222222219</v>
      </c>
      <c r="F208" s="71">
        <v>2020</v>
      </c>
      <c r="G208" s="99">
        <v>14.43</v>
      </c>
      <c r="H208" s="99">
        <v>6.52</v>
      </c>
      <c r="I208" s="99">
        <v>9.86</v>
      </c>
      <c r="J208" s="99">
        <v>14.48</v>
      </c>
      <c r="K208" s="99">
        <v>6.12</v>
      </c>
      <c r="L208" s="99">
        <v>9.74</v>
      </c>
      <c r="M208" s="59">
        <f t="shared" si="44"/>
        <v>14.455</v>
      </c>
      <c r="N208" s="59">
        <f t="shared" si="44"/>
        <v>6.32</v>
      </c>
      <c r="O208" s="59">
        <f t="shared" si="44"/>
        <v>9.8000000000000007</v>
      </c>
      <c r="P208" s="60">
        <f t="shared" si="49"/>
        <v>0.19748237410969388</v>
      </c>
      <c r="Q208" s="22">
        <f t="shared" si="50"/>
        <v>4.7863009232263745E-7</v>
      </c>
      <c r="R208" s="61">
        <f t="shared" si="51"/>
        <v>8.7022220898265458E-9</v>
      </c>
      <c r="S208" s="22">
        <f t="shared" si="52"/>
        <v>7.57286693006651E-17</v>
      </c>
      <c r="T208" s="62">
        <v>298</v>
      </c>
      <c r="U208" s="59">
        <f t="shared" si="53"/>
        <v>287.45499999999998</v>
      </c>
      <c r="V208" s="63">
        <f t="shared" si="54"/>
        <v>0.61870401891910021</v>
      </c>
      <c r="W208" s="64">
        <f t="shared" si="55"/>
        <v>4.1562725498645374</v>
      </c>
      <c r="X208" s="65">
        <f t="shared" si="45"/>
        <v>-1.6584176530226575E-7</v>
      </c>
      <c r="Y208" s="66">
        <f t="shared" si="46"/>
        <v>-1.6558082940420578E-7</v>
      </c>
      <c r="Z208" s="66">
        <f t="shared" si="47"/>
        <v>-1.6558123996147869E-7</v>
      </c>
      <c r="AA208" s="67">
        <f t="shared" si="48"/>
        <v>-1.6532071332874769E-7</v>
      </c>
      <c r="AB208" s="68">
        <f t="shared" si="57"/>
        <v>5.2701623891261771E-4</v>
      </c>
      <c r="AC208" s="69"/>
      <c r="AD208" s="70">
        <f t="shared" si="56"/>
        <v>5.2701623891261775</v>
      </c>
      <c r="AE208" s="70"/>
      <c r="AF208" s="74"/>
      <c r="AG208" s="71">
        <v>2020</v>
      </c>
    </row>
    <row r="209" spans="5:33">
      <c r="E209" s="73">
        <v>0.71796296296296291</v>
      </c>
      <c r="F209" s="71">
        <v>2030</v>
      </c>
      <c r="G209" s="99">
        <v>14.44</v>
      </c>
      <c r="H209" s="99">
        <v>6.52</v>
      </c>
      <c r="I209" s="99">
        <v>9.86</v>
      </c>
      <c r="J209" s="99">
        <v>14.49</v>
      </c>
      <c r="K209" s="99">
        <v>6.12</v>
      </c>
      <c r="L209" s="99">
        <v>9.7799999999999994</v>
      </c>
      <c r="M209" s="59">
        <f t="shared" si="44"/>
        <v>14.465</v>
      </c>
      <c r="N209" s="59">
        <f t="shared" si="44"/>
        <v>6.32</v>
      </c>
      <c r="O209" s="59">
        <f t="shared" si="44"/>
        <v>9.82</v>
      </c>
      <c r="P209" s="60">
        <f t="shared" si="49"/>
        <v>0.19791901354545155</v>
      </c>
      <c r="Q209" s="22">
        <f t="shared" si="50"/>
        <v>4.7863009232263745E-7</v>
      </c>
      <c r="R209" s="61">
        <f t="shared" si="51"/>
        <v>8.7094566419232625E-9</v>
      </c>
      <c r="S209" s="22">
        <f t="shared" si="52"/>
        <v>7.5854634997541238E-17</v>
      </c>
      <c r="T209" s="62">
        <v>298</v>
      </c>
      <c r="U209" s="59">
        <f t="shared" si="53"/>
        <v>287.46499999999997</v>
      </c>
      <c r="V209" s="63">
        <f t="shared" si="54"/>
        <v>0.61809578919266317</v>
      </c>
      <c r="W209" s="64">
        <f t="shared" si="55"/>
        <v>4.1504557614029478</v>
      </c>
      <c r="X209" s="65">
        <f t="shared" si="45"/>
        <v>-1.661944348096209E-7</v>
      </c>
      <c r="Y209" s="66">
        <f t="shared" si="46"/>
        <v>-1.6593156203984497E-7</v>
      </c>
      <c r="Z209" s="66">
        <f t="shared" si="47"/>
        <v>-1.6593197783050106E-7</v>
      </c>
      <c r="AA209" s="67">
        <f t="shared" si="48"/>
        <v>-1.6566951953605394E-7</v>
      </c>
      <c r="AB209" s="68">
        <f t="shared" si="57"/>
        <v>5.2536042788368042E-4</v>
      </c>
      <c r="AC209" s="69"/>
      <c r="AD209" s="70">
        <f t="shared" si="56"/>
        <v>5.2536042788368045</v>
      </c>
      <c r="AE209" s="70"/>
      <c r="AF209" s="74"/>
      <c r="AG209" s="71">
        <v>2030</v>
      </c>
    </row>
    <row r="210" spans="5:33">
      <c r="E210" s="73">
        <v>0.71807870370370364</v>
      </c>
      <c r="F210" s="71">
        <v>2040</v>
      </c>
      <c r="G210" s="99">
        <v>14.46</v>
      </c>
      <c r="H210" s="99">
        <v>6.51</v>
      </c>
      <c r="I210" s="99">
        <v>9.7799999999999994</v>
      </c>
      <c r="J210" s="99">
        <v>14.51</v>
      </c>
      <c r="K210" s="99">
        <v>6.11</v>
      </c>
      <c r="L210" s="99">
        <v>9.73</v>
      </c>
      <c r="M210" s="59">
        <f t="shared" si="44"/>
        <v>14.484999999999999</v>
      </c>
      <c r="N210" s="59">
        <f t="shared" si="44"/>
        <v>6.3100000000000005</v>
      </c>
      <c r="O210" s="59">
        <f t="shared" si="44"/>
        <v>9.754999999999999</v>
      </c>
      <c r="P210" s="60">
        <f t="shared" si="49"/>
        <v>0.19667577639023834</v>
      </c>
      <c r="Q210" s="22">
        <f t="shared" si="50"/>
        <v>4.8977881936844524E-7</v>
      </c>
      <c r="R210" s="61">
        <f t="shared" si="51"/>
        <v>8.525362589366312E-9</v>
      </c>
      <c r="S210" s="22">
        <f t="shared" si="52"/>
        <v>7.2681807280166664E-17</v>
      </c>
      <c r="T210" s="62">
        <v>298</v>
      </c>
      <c r="U210" s="59">
        <f t="shared" si="53"/>
        <v>287.48500000000001</v>
      </c>
      <c r="V210" s="63">
        <f t="shared" si="54"/>
        <v>0.61687945668131006</v>
      </c>
      <c r="W210" s="64">
        <f t="shared" si="55"/>
        <v>4.138847804988794</v>
      </c>
      <c r="X210" s="65">
        <f t="shared" si="45"/>
        <v>-1.581852177942975E-7</v>
      </c>
      <c r="Y210" s="66">
        <f t="shared" si="46"/>
        <v>-1.5794631660929879E-7</v>
      </c>
      <c r="Z210" s="66">
        <f t="shared" si="47"/>
        <v>-1.5794667741277329E-7</v>
      </c>
      <c r="AA210" s="67">
        <f t="shared" si="48"/>
        <v>-1.5770813594143325E-7</v>
      </c>
      <c r="AB210" s="68">
        <f t="shared" si="57"/>
        <v>5.2370110949353653E-4</v>
      </c>
      <c r="AC210" s="69"/>
      <c r="AD210" s="70">
        <f t="shared" si="56"/>
        <v>5.2370110949353652</v>
      </c>
      <c r="AG210" s="71">
        <v>2040</v>
      </c>
    </row>
    <row r="211" spans="5:33">
      <c r="E211" s="73">
        <v>0.71819444444444447</v>
      </c>
      <c r="F211" s="71">
        <v>2050</v>
      </c>
      <c r="G211" s="99">
        <v>14.47</v>
      </c>
      <c r="H211" s="99">
        <v>6.51</v>
      </c>
      <c r="I211" s="99">
        <v>9.8699999999999992</v>
      </c>
      <c r="J211" s="99">
        <v>14.52</v>
      </c>
      <c r="K211" s="99">
        <v>6.12</v>
      </c>
      <c r="L211" s="99">
        <v>9.7899999999999991</v>
      </c>
      <c r="M211" s="59">
        <f t="shared" si="44"/>
        <v>14.495000000000001</v>
      </c>
      <c r="N211" s="59">
        <f t="shared" si="44"/>
        <v>6.3149999999999995</v>
      </c>
      <c r="O211" s="59">
        <f t="shared" si="44"/>
        <v>9.8299999999999983</v>
      </c>
      <c r="P211" s="60">
        <f t="shared" si="49"/>
        <v>0.19822157426482145</v>
      </c>
      <c r="Q211" s="22">
        <f t="shared" si="50"/>
        <v>4.8417236758409929E-7</v>
      </c>
      <c r="R211" s="61">
        <f t="shared" si="51"/>
        <v>8.6312512259102518E-9</v>
      </c>
      <c r="S211" s="22">
        <f t="shared" si="52"/>
        <v>7.4498497724777227E-17</v>
      </c>
      <c r="T211" s="62">
        <v>298</v>
      </c>
      <c r="U211" s="59">
        <f t="shared" si="53"/>
        <v>287.495</v>
      </c>
      <c r="V211" s="63">
        <f t="shared" si="54"/>
        <v>0.61627135388756638</v>
      </c>
      <c r="W211" s="64">
        <f t="shared" si="55"/>
        <v>4.1330566107961619</v>
      </c>
      <c r="X211" s="65">
        <f t="shared" si="45"/>
        <v>-1.6314886149264738E-7</v>
      </c>
      <c r="Y211" s="66">
        <f t="shared" si="46"/>
        <v>-1.6289396350751207E-7</v>
      </c>
      <c r="Z211" s="66">
        <f t="shared" si="47"/>
        <v>-1.6289436175106852E-7</v>
      </c>
      <c r="AA211" s="67">
        <f t="shared" si="48"/>
        <v>-1.6263986076508643E-7</v>
      </c>
      <c r="AB211" s="68">
        <f t="shared" si="57"/>
        <v>5.2212164392390341E-4</v>
      </c>
      <c r="AC211" s="69"/>
      <c r="AD211" s="70">
        <f t="shared" si="56"/>
        <v>5.2212164392390346</v>
      </c>
      <c r="AE211" s="70"/>
      <c r="AF211" s="74"/>
      <c r="AG211" s="71">
        <v>2050</v>
      </c>
    </row>
    <row r="212" spans="5:33">
      <c r="E212" s="73">
        <v>0.71831018518518519</v>
      </c>
      <c r="F212" s="71">
        <v>2060</v>
      </c>
      <c r="G212" s="99">
        <v>14.48</v>
      </c>
      <c r="H212" s="99">
        <v>6.51</v>
      </c>
      <c r="I212" s="99">
        <v>9.8699999999999992</v>
      </c>
      <c r="J212" s="99">
        <v>14.54</v>
      </c>
      <c r="K212" s="99">
        <v>6.12</v>
      </c>
      <c r="L212" s="99">
        <v>9.81</v>
      </c>
      <c r="M212" s="59">
        <f t="shared" si="44"/>
        <v>14.51</v>
      </c>
      <c r="N212" s="59">
        <f t="shared" si="44"/>
        <v>6.3149999999999995</v>
      </c>
      <c r="O212" s="59">
        <f t="shared" si="44"/>
        <v>9.84</v>
      </c>
      <c r="P212" s="60">
        <f t="shared" si="49"/>
        <v>0.19847382087058013</v>
      </c>
      <c r="Q212" s="22">
        <f t="shared" si="50"/>
        <v>4.8417236758409929E-7</v>
      </c>
      <c r="R212" s="61">
        <f t="shared" si="51"/>
        <v>8.6420167888064969E-9</v>
      </c>
      <c r="S212" s="22">
        <f t="shared" si="52"/>
        <v>7.4684454178013358E-17</v>
      </c>
      <c r="T212" s="62">
        <v>298</v>
      </c>
      <c r="U212" s="59">
        <f t="shared" si="53"/>
        <v>287.51</v>
      </c>
      <c r="V212" s="63">
        <f t="shared" si="54"/>
        <v>0.6153592790119482</v>
      </c>
      <c r="W212" s="64">
        <f t="shared" si="55"/>
        <v>4.1243857627064076</v>
      </c>
      <c r="X212" s="65">
        <f t="shared" si="45"/>
        <v>-1.6359652538832829E-7</v>
      </c>
      <c r="Y212" s="66">
        <f t="shared" si="46"/>
        <v>-1.6333942453912314E-7</v>
      </c>
      <c r="Z212" s="66">
        <f t="shared" si="47"/>
        <v>-1.6333982858710955E-7</v>
      </c>
      <c r="AA212" s="67">
        <f t="shared" si="48"/>
        <v>-1.6308313051592396E-7</v>
      </c>
      <c r="AB212" s="68">
        <f t="shared" si="57"/>
        <v>5.2049270163594531E-4</v>
      </c>
      <c r="AC212" s="69"/>
      <c r="AD212" s="70">
        <f t="shared" si="56"/>
        <v>5.204927016359453</v>
      </c>
      <c r="AE212" s="70"/>
      <c r="AF212" s="74"/>
      <c r="AG212" s="71">
        <v>2060</v>
      </c>
    </row>
    <row r="213" spans="5:33">
      <c r="E213" s="73">
        <v>0.71842592592592591</v>
      </c>
      <c r="F213" s="71">
        <v>2070</v>
      </c>
      <c r="G213" s="99">
        <v>14.49</v>
      </c>
      <c r="H213" s="99">
        <v>6.51</v>
      </c>
      <c r="I213" s="99">
        <v>9.86</v>
      </c>
      <c r="J213" s="99">
        <v>14.55</v>
      </c>
      <c r="K213" s="99">
        <v>6.12</v>
      </c>
      <c r="L213" s="99">
        <v>9.8000000000000007</v>
      </c>
      <c r="M213" s="59">
        <f t="shared" si="44"/>
        <v>14.52</v>
      </c>
      <c r="N213" s="59">
        <f t="shared" si="44"/>
        <v>6.3149999999999995</v>
      </c>
      <c r="O213" s="59">
        <f t="shared" si="44"/>
        <v>9.83</v>
      </c>
      <c r="P213" s="60">
        <f t="shared" si="49"/>
        <v>0.19830583120205067</v>
      </c>
      <c r="Q213" s="22">
        <f t="shared" si="50"/>
        <v>4.8417236758409929E-7</v>
      </c>
      <c r="R213" s="61">
        <f t="shared" si="51"/>
        <v>8.64920128950459E-9</v>
      </c>
      <c r="S213" s="22">
        <f t="shared" si="52"/>
        <v>7.4808682946367864E-17</v>
      </c>
      <c r="T213" s="62">
        <v>298</v>
      </c>
      <c r="U213" s="59">
        <f t="shared" si="53"/>
        <v>287.52</v>
      </c>
      <c r="V213" s="63">
        <f t="shared" si="54"/>
        <v>0.61475128196509643</v>
      </c>
      <c r="W213" s="64">
        <f t="shared" si="55"/>
        <v>4.1186158070635095</v>
      </c>
      <c r="X213" s="65">
        <f t="shared" si="45"/>
        <v>-1.6344479301353385E-7</v>
      </c>
      <c r="Y213" s="66">
        <f t="shared" si="46"/>
        <v>-1.6318736098792205E-7</v>
      </c>
      <c r="Z213" s="66">
        <f t="shared" si="47"/>
        <v>-1.6318776645356329E-7</v>
      </c>
      <c r="AA213" s="67">
        <f t="shared" si="48"/>
        <v>-1.6293073861634389E-7</v>
      </c>
      <c r="AB213" s="68">
        <f t="shared" si="57"/>
        <v>5.1885930469901741E-4</v>
      </c>
      <c r="AC213" s="69"/>
      <c r="AD213" s="70">
        <f t="shared" si="56"/>
        <v>5.1885930469901744</v>
      </c>
      <c r="AE213" s="70"/>
      <c r="AF213" s="74"/>
      <c r="AG213" s="71">
        <v>2070</v>
      </c>
    </row>
    <row r="214" spans="5:33">
      <c r="E214" s="73">
        <v>0.71854166666666663</v>
      </c>
      <c r="F214" s="71">
        <v>2080</v>
      </c>
      <c r="G214" s="99">
        <v>14.51</v>
      </c>
      <c r="H214" s="99">
        <v>6.51</v>
      </c>
      <c r="I214" s="99">
        <v>9.82</v>
      </c>
      <c r="J214" s="99">
        <v>14.56</v>
      </c>
      <c r="K214" s="99">
        <v>6.12</v>
      </c>
      <c r="L214" s="99">
        <v>9.7200000000000006</v>
      </c>
      <c r="M214" s="59">
        <f t="shared" si="44"/>
        <v>14.535</v>
      </c>
      <c r="N214" s="59">
        <f t="shared" si="44"/>
        <v>6.3149999999999995</v>
      </c>
      <c r="O214" s="59">
        <f t="shared" si="44"/>
        <v>9.77</v>
      </c>
      <c r="P214" s="60">
        <f t="shared" si="49"/>
        <v>0.1971456989835505</v>
      </c>
      <c r="Q214" s="22">
        <f t="shared" si="50"/>
        <v>4.8417236758409929E-7</v>
      </c>
      <c r="R214" s="61">
        <f t="shared" si="51"/>
        <v>8.6599892411059689E-9</v>
      </c>
      <c r="S214" s="22">
        <f t="shared" si="52"/>
        <v>7.4995413656071132E-17</v>
      </c>
      <c r="T214" s="62">
        <v>298</v>
      </c>
      <c r="U214" s="59">
        <f t="shared" si="53"/>
        <v>287.53500000000003</v>
      </c>
      <c r="V214" s="63">
        <f t="shared" si="54"/>
        <v>0.61383936568912556</v>
      </c>
      <c r="W214" s="64">
        <f t="shared" si="55"/>
        <v>4.1099767556342242</v>
      </c>
      <c r="X214" s="65">
        <f t="shared" si="45"/>
        <v>-1.6272319459136255E-7</v>
      </c>
      <c r="Y214" s="66">
        <f t="shared" si="46"/>
        <v>-1.6246722558619459E-7</v>
      </c>
      <c r="Z214" s="66">
        <f t="shared" si="47"/>
        <v>-1.6246762823396569E-7</v>
      </c>
      <c r="AA214" s="67">
        <f t="shared" si="48"/>
        <v>-1.6221206060981211E-7</v>
      </c>
      <c r="AB214" s="68">
        <f t="shared" si="57"/>
        <v>5.1722742838816271E-4</v>
      </c>
      <c r="AC214" s="69"/>
      <c r="AD214" s="70">
        <f t="shared" si="56"/>
        <v>5.1722742838816274</v>
      </c>
      <c r="AE214" s="70"/>
      <c r="AF214" s="74"/>
      <c r="AG214" s="71">
        <v>2080</v>
      </c>
    </row>
    <row r="215" spans="5:33">
      <c r="E215" s="73">
        <v>0.71865740740740736</v>
      </c>
      <c r="F215" s="71">
        <v>2090</v>
      </c>
      <c r="G215" s="99">
        <v>14.52</v>
      </c>
      <c r="H215" s="99">
        <v>6.5</v>
      </c>
      <c r="I215" s="99">
        <v>9.6199999999999992</v>
      </c>
      <c r="J215" s="99">
        <v>14.57</v>
      </c>
      <c r="K215" s="99">
        <v>6.11</v>
      </c>
      <c r="L215" s="99">
        <v>9.5500000000000007</v>
      </c>
      <c r="M215" s="59">
        <f t="shared" si="44"/>
        <v>14.545</v>
      </c>
      <c r="N215" s="59">
        <f t="shared" si="44"/>
        <v>6.3049999999999997</v>
      </c>
      <c r="O215" s="59">
        <f t="shared" si="44"/>
        <v>9.5850000000000009</v>
      </c>
      <c r="P215" s="60">
        <f t="shared" si="49"/>
        <v>0.19344554238792777</v>
      </c>
      <c r="Q215" s="22">
        <f t="shared" si="50"/>
        <v>4.9545019080479015E-7</v>
      </c>
      <c r="R215" s="61">
        <f t="shared" si="51"/>
        <v>8.4698993821910397E-9</v>
      </c>
      <c r="S215" s="22">
        <f t="shared" si="52"/>
        <v>7.1739195544440161E-17</v>
      </c>
      <c r="T215" s="62">
        <v>298</v>
      </c>
      <c r="U215" s="59">
        <f t="shared" si="53"/>
        <v>287.54500000000002</v>
      </c>
      <c r="V215" s="63">
        <f t="shared" si="54"/>
        <v>0.61323147436158409</v>
      </c>
      <c r="W215" s="64">
        <f t="shared" si="55"/>
        <v>4.1042279570651488</v>
      </c>
      <c r="X215" s="65">
        <f t="shared" si="45"/>
        <v>-1.5246994758785085E-7</v>
      </c>
      <c r="Y215" s="66">
        <f t="shared" si="46"/>
        <v>-1.5224451158346678E-7</v>
      </c>
      <c r="Z215" s="66">
        <f t="shared" si="47"/>
        <v>-1.5224484490418257E-7</v>
      </c>
      <c r="AA215" s="67">
        <f t="shared" si="48"/>
        <v>-1.5201974123484486E-7</v>
      </c>
      <c r="AB215" s="68">
        <f t="shared" si="57"/>
        <v>5.1560275345009354E-4</v>
      </c>
      <c r="AC215" s="69"/>
      <c r="AD215" s="70">
        <f t="shared" si="56"/>
        <v>5.156027534500935</v>
      </c>
      <c r="AE215" s="70"/>
      <c r="AF215" s="74"/>
      <c r="AG215" s="71">
        <v>2090</v>
      </c>
    </row>
    <row r="216" spans="5:33">
      <c r="E216" s="73">
        <v>0.71877314814814819</v>
      </c>
      <c r="F216" s="71">
        <v>2100</v>
      </c>
      <c r="G216" s="99">
        <v>14.52</v>
      </c>
      <c r="H216" s="99">
        <v>6.5</v>
      </c>
      <c r="I216" s="99">
        <v>9.4600000000000009</v>
      </c>
      <c r="J216" s="99">
        <v>14.57</v>
      </c>
      <c r="K216" s="99">
        <v>6.1</v>
      </c>
      <c r="L216" s="99">
        <v>9.31</v>
      </c>
      <c r="M216" s="59">
        <f t="shared" si="44"/>
        <v>14.545</v>
      </c>
      <c r="N216" s="59">
        <f t="shared" si="44"/>
        <v>6.3</v>
      </c>
      <c r="O216" s="59">
        <f t="shared" si="44"/>
        <v>9.3850000000000016</v>
      </c>
      <c r="P216" s="60">
        <f t="shared" si="49"/>
        <v>0.18940912001154953</v>
      </c>
      <c r="Q216" s="22">
        <f t="shared" si="50"/>
        <v>5.0118723362727218E-7</v>
      </c>
      <c r="R216" s="61">
        <f t="shared" si="51"/>
        <v>8.3729452456978467E-9</v>
      </c>
      <c r="S216" s="22">
        <f t="shared" si="52"/>
        <v>7.0106212087454181E-17</v>
      </c>
      <c r="T216" s="62">
        <v>298</v>
      </c>
      <c r="U216" s="59">
        <f t="shared" si="53"/>
        <v>287.54500000000002</v>
      </c>
      <c r="V216" s="63">
        <f t="shared" si="54"/>
        <v>0.61323147436158409</v>
      </c>
      <c r="W216" s="64">
        <f t="shared" si="55"/>
        <v>4.1042279570651488</v>
      </c>
      <c r="X216" s="65">
        <f t="shared" si="45"/>
        <v>-1.4545951983836238E-7</v>
      </c>
      <c r="Y216" s="66">
        <f t="shared" si="46"/>
        <v>-1.4525373027922175E-7</v>
      </c>
      <c r="Z216" s="66">
        <f t="shared" si="47"/>
        <v>-1.4525402142099574E-7</v>
      </c>
      <c r="AA216" s="67">
        <f t="shared" si="48"/>
        <v>-1.4504852217984066E-7</v>
      </c>
      <c r="AB216" s="68">
        <f t="shared" si="57"/>
        <v>5.1408030611376355E-4</v>
      </c>
      <c r="AC216" s="75">
        <f>D13</f>
        <v>5.4700734048560137E-4</v>
      </c>
      <c r="AD216" s="70">
        <f t="shared" si="56"/>
        <v>5.1408030611376354</v>
      </c>
      <c r="AE216" s="70">
        <f>AC216*10000</f>
        <v>5.4700734048560138</v>
      </c>
      <c r="AF216" s="74">
        <f>(AD216-AE216)*(AD216-AE216)</f>
        <v>0.10841895925241904</v>
      </c>
      <c r="AG216" s="71">
        <v>2100</v>
      </c>
    </row>
    <row r="217" spans="5:33">
      <c r="E217" s="73">
        <v>0.71888888888888891</v>
      </c>
      <c r="F217" s="71">
        <v>2110</v>
      </c>
      <c r="G217" s="99">
        <v>14.52</v>
      </c>
      <c r="H217" s="99">
        <v>6.49</v>
      </c>
      <c r="I217" s="99">
        <v>8.92</v>
      </c>
      <c r="J217" s="99">
        <v>14.58</v>
      </c>
      <c r="K217" s="99">
        <v>6.1</v>
      </c>
      <c r="L217" s="99">
        <v>8.93</v>
      </c>
      <c r="M217" s="59">
        <f t="shared" si="44"/>
        <v>14.55</v>
      </c>
      <c r="N217" s="59">
        <f t="shared" si="44"/>
        <v>6.2949999999999999</v>
      </c>
      <c r="O217" s="59">
        <f t="shared" si="44"/>
        <v>8.9250000000000007</v>
      </c>
      <c r="P217" s="60">
        <f t="shared" si="49"/>
        <v>0.1801406693357977</v>
      </c>
      <c r="Q217" s="22">
        <f t="shared" si="50"/>
        <v>5.0699070827470331E-7</v>
      </c>
      <c r="R217" s="61">
        <f t="shared" si="51"/>
        <v>8.2805407840451673E-9</v>
      </c>
      <c r="S217" s="22">
        <f t="shared" si="52"/>
        <v>6.8567355676235351E-17</v>
      </c>
      <c r="T217" s="62">
        <v>298</v>
      </c>
      <c r="U217" s="59">
        <f t="shared" si="53"/>
        <v>287.55</v>
      </c>
      <c r="V217" s="63">
        <f t="shared" si="54"/>
        <v>0.61292754455309162</v>
      </c>
      <c r="W217" s="64">
        <f t="shared" si="55"/>
        <v>4.1013567236248134</v>
      </c>
      <c r="X217" s="65">
        <f t="shared" si="45"/>
        <v>-1.3501717703705092E-7</v>
      </c>
      <c r="Y217" s="66">
        <f t="shared" si="46"/>
        <v>-1.3483937123649597E-7</v>
      </c>
      <c r="Z217" s="66">
        <f t="shared" si="47"/>
        <v>-1.3483960539116728E-7</v>
      </c>
      <c r="AA217" s="67">
        <f t="shared" si="48"/>
        <v>-1.3466203312856124E-7</v>
      </c>
      <c r="AB217" s="68">
        <f t="shared" si="57"/>
        <v>5.1262776687139916E-4</v>
      </c>
      <c r="AC217" s="69"/>
      <c r="AD217" s="70">
        <f t="shared" si="56"/>
        <v>5.1262776687139917</v>
      </c>
      <c r="AE217" s="70"/>
      <c r="AF217" s="74"/>
      <c r="AG217" s="71">
        <v>2110</v>
      </c>
    </row>
    <row r="218" spans="5:33">
      <c r="E218" s="73">
        <v>0.71900462962962963</v>
      </c>
      <c r="F218" s="71">
        <v>2120</v>
      </c>
      <c r="G218" s="99">
        <v>14.52</v>
      </c>
      <c r="H218" s="99">
        <v>6.49</v>
      </c>
      <c r="I218" s="99">
        <v>8.3800000000000008</v>
      </c>
      <c r="J218" s="99">
        <v>14.58</v>
      </c>
      <c r="K218" s="99">
        <v>6.09</v>
      </c>
      <c r="L218" s="99">
        <v>8.57</v>
      </c>
      <c r="M218" s="59">
        <f t="shared" si="44"/>
        <v>14.55</v>
      </c>
      <c r="N218" s="59">
        <f t="shared" si="44"/>
        <v>6.29</v>
      </c>
      <c r="O218" s="59">
        <f t="shared" si="44"/>
        <v>8.4750000000000014</v>
      </c>
      <c r="P218" s="60">
        <f t="shared" si="49"/>
        <v>0.17105794651214407</v>
      </c>
      <c r="Q218" s="22">
        <f t="shared" si="50"/>
        <v>5.1286138399136375E-7</v>
      </c>
      <c r="R218" s="61">
        <f t="shared" si="51"/>
        <v>8.1857542175008446E-9</v>
      </c>
      <c r="S218" s="22">
        <f t="shared" si="52"/>
        <v>6.7006572109332862E-17</v>
      </c>
      <c r="T218" s="62">
        <v>298</v>
      </c>
      <c r="U218" s="59">
        <f t="shared" si="53"/>
        <v>287.55</v>
      </c>
      <c r="V218" s="63">
        <f t="shared" si="54"/>
        <v>0.61292754455309162</v>
      </c>
      <c r="W218" s="64">
        <f t="shared" si="55"/>
        <v>4.1013567236248134</v>
      </c>
      <c r="X218" s="65">
        <f t="shared" si="45"/>
        <v>-1.2496162091015996E-7</v>
      </c>
      <c r="Y218" s="66">
        <f t="shared" si="46"/>
        <v>-1.2480891176944442E-7</v>
      </c>
      <c r="Z218" s="66">
        <f t="shared" si="47"/>
        <v>-1.248090983873955E-7</v>
      </c>
      <c r="AA218" s="67">
        <f t="shared" si="48"/>
        <v>-1.2465657540851872E-7</v>
      </c>
      <c r="AB218" s="68">
        <f t="shared" si="57"/>
        <v>5.1127937159903096E-4</v>
      </c>
      <c r="AC218" s="69"/>
      <c r="AD218" s="70">
        <f t="shared" si="56"/>
        <v>5.1127937159903096</v>
      </c>
      <c r="AE218" s="70"/>
      <c r="AF218" s="74"/>
      <c r="AG218" s="71">
        <v>2120</v>
      </c>
    </row>
    <row r="219" spans="5:33">
      <c r="E219" s="73">
        <v>0.71912037037037035</v>
      </c>
      <c r="F219" s="71">
        <v>2130</v>
      </c>
      <c r="G219" s="99">
        <v>14.52</v>
      </c>
      <c r="H219" s="99">
        <v>6.48</v>
      </c>
      <c r="I219" s="99">
        <v>8.0299999999999994</v>
      </c>
      <c r="J219" s="99">
        <v>14.58</v>
      </c>
      <c r="K219" s="99">
        <v>6.09</v>
      </c>
      <c r="L219" s="99">
        <v>8.31</v>
      </c>
      <c r="M219" s="59">
        <f t="shared" si="44"/>
        <v>14.55</v>
      </c>
      <c r="N219" s="59">
        <f t="shared" si="44"/>
        <v>6.2850000000000001</v>
      </c>
      <c r="O219" s="59">
        <f t="shared" si="44"/>
        <v>8.17</v>
      </c>
      <c r="P219" s="60">
        <f t="shared" si="49"/>
        <v>0.16490187882055654</v>
      </c>
      <c r="Q219" s="22">
        <f t="shared" si="50"/>
        <v>5.1880003892896003E-7</v>
      </c>
      <c r="R219" s="61">
        <f t="shared" si="51"/>
        <v>8.0920526638115488E-9</v>
      </c>
      <c r="S219" s="22">
        <f t="shared" si="52"/>
        <v>6.5481316313899585E-17</v>
      </c>
      <c r="T219" s="62">
        <v>298</v>
      </c>
      <c r="U219" s="59">
        <f t="shared" si="53"/>
        <v>287.55</v>
      </c>
      <c r="V219" s="63">
        <f t="shared" si="54"/>
        <v>0.61292754455309162</v>
      </c>
      <c r="W219" s="64">
        <f t="shared" si="55"/>
        <v>4.1013567236248134</v>
      </c>
      <c r="X219" s="65">
        <f t="shared" si="45"/>
        <v>-1.1743499723061992E-7</v>
      </c>
      <c r="Y219" s="66">
        <f t="shared" si="46"/>
        <v>-1.1729979985075449E-7</v>
      </c>
      <c r="Z219" s="66">
        <f t="shared" si="47"/>
        <v>-1.1729995549712867E-7</v>
      </c>
      <c r="AA219" s="67">
        <f t="shared" si="48"/>
        <v>-1.1716491340526082E-7</v>
      </c>
      <c r="AB219" s="68">
        <f t="shared" si="57"/>
        <v>5.1003128123797701E-4</v>
      </c>
      <c r="AC219" s="69"/>
      <c r="AD219" s="70">
        <f t="shared" si="56"/>
        <v>5.1003128123797703</v>
      </c>
      <c r="AE219" s="70"/>
      <c r="AF219" s="74"/>
      <c r="AG219" s="71">
        <v>2130</v>
      </c>
    </row>
    <row r="220" spans="5:33">
      <c r="E220" s="73">
        <v>0.71923611111111108</v>
      </c>
      <c r="F220" s="71">
        <v>2140</v>
      </c>
      <c r="G220" s="99">
        <v>14.56</v>
      </c>
      <c r="H220" s="99">
        <v>6.48</v>
      </c>
      <c r="I220" s="99">
        <v>9.33</v>
      </c>
      <c r="J220" s="99">
        <v>14.61</v>
      </c>
      <c r="K220" s="99">
        <v>6.08</v>
      </c>
      <c r="L220" s="99">
        <v>9.0299999999999994</v>
      </c>
      <c r="M220" s="59">
        <f t="shared" si="44"/>
        <v>14.585000000000001</v>
      </c>
      <c r="N220" s="59">
        <f t="shared" si="44"/>
        <v>6.28</v>
      </c>
      <c r="O220" s="59">
        <f t="shared" si="44"/>
        <v>9.18</v>
      </c>
      <c r="P220" s="60">
        <f t="shared" si="49"/>
        <v>0.18539793039490543</v>
      </c>
      <c r="Q220" s="22">
        <f t="shared" si="50"/>
        <v>5.2480746024977148E-7</v>
      </c>
      <c r="R220" s="61">
        <f t="shared" si="51"/>
        <v>8.0227238946562211E-9</v>
      </c>
      <c r="S220" s="22">
        <f t="shared" si="52"/>
        <v>6.4364098689887888E-17</v>
      </c>
      <c r="T220" s="62">
        <v>298</v>
      </c>
      <c r="U220" s="59">
        <f t="shared" si="53"/>
        <v>287.58499999999998</v>
      </c>
      <c r="V220" s="63">
        <f t="shared" si="54"/>
        <v>0.61080033180735793</v>
      </c>
      <c r="W220" s="64">
        <f t="shared" si="55"/>
        <v>4.081317034154643</v>
      </c>
      <c r="X220" s="65">
        <f t="shared" si="45"/>
        <v>-1.3011589639789504E-7</v>
      </c>
      <c r="Y220" s="66">
        <f t="shared" si="46"/>
        <v>-1.2994954215853638E-7</v>
      </c>
      <c r="Z220" s="66">
        <f t="shared" si="47"/>
        <v>-1.2994975484379403E-7</v>
      </c>
      <c r="AA220" s="67">
        <f t="shared" si="48"/>
        <v>-1.2978361274585337E-7</v>
      </c>
      <c r="AB220" s="68">
        <f t="shared" si="57"/>
        <v>5.0885828220242424E-4</v>
      </c>
      <c r="AC220" s="69"/>
      <c r="AD220" s="70">
        <f t="shared" si="56"/>
        <v>5.0885828220242422</v>
      </c>
      <c r="AE220" s="70"/>
      <c r="AF220" s="74"/>
      <c r="AG220" s="71">
        <v>2140</v>
      </c>
    </row>
    <row r="221" spans="5:33">
      <c r="E221" s="73">
        <v>0.7193518518518518</v>
      </c>
      <c r="F221" s="71">
        <v>2150</v>
      </c>
      <c r="G221" s="99">
        <v>14.56</v>
      </c>
      <c r="H221" s="99">
        <v>6.48</v>
      </c>
      <c r="I221" s="99">
        <v>9.3000000000000007</v>
      </c>
      <c r="J221" s="99">
        <v>14.62</v>
      </c>
      <c r="K221" s="99">
        <v>6.08</v>
      </c>
      <c r="L221" s="99">
        <v>9.0399999999999991</v>
      </c>
      <c r="M221" s="59">
        <f t="shared" si="44"/>
        <v>14.59</v>
      </c>
      <c r="N221" s="59">
        <f t="shared" si="44"/>
        <v>6.28</v>
      </c>
      <c r="O221" s="59">
        <f t="shared" si="44"/>
        <v>9.17</v>
      </c>
      <c r="P221" s="60">
        <f t="shared" si="49"/>
        <v>0.18521173466907989</v>
      </c>
      <c r="Q221" s="22">
        <f t="shared" si="50"/>
        <v>5.2480746024977148E-7</v>
      </c>
      <c r="R221" s="61">
        <f t="shared" si="51"/>
        <v>8.026058029052903E-9</v>
      </c>
      <c r="S221" s="22">
        <f t="shared" si="52"/>
        <v>6.441760748572457E-17</v>
      </c>
      <c r="T221" s="62">
        <v>298</v>
      </c>
      <c r="U221" s="59">
        <f t="shared" si="53"/>
        <v>287.58999999999997</v>
      </c>
      <c r="V221" s="63">
        <f t="shared" si="54"/>
        <v>0.61049648653902677</v>
      </c>
      <c r="W221" s="64">
        <f t="shared" si="55"/>
        <v>4.0784626226418075</v>
      </c>
      <c r="X221" s="65">
        <f t="shared" si="45"/>
        <v>-1.2985187392315125E-7</v>
      </c>
      <c r="Y221" s="66">
        <f t="shared" si="46"/>
        <v>-1.2968576992054527E-7</v>
      </c>
      <c r="Z221" s="66">
        <f t="shared" si="47"/>
        <v>-1.2968598239756886E-7</v>
      </c>
      <c r="AA221" s="67">
        <f t="shared" si="48"/>
        <v>-1.2952009032839348E-7</v>
      </c>
      <c r="AB221" s="68">
        <f t="shared" si="57"/>
        <v>5.0755878536384359E-4</v>
      </c>
      <c r="AC221" s="69"/>
      <c r="AD221" s="70">
        <f t="shared" si="56"/>
        <v>5.075587853638436</v>
      </c>
      <c r="AE221" s="70"/>
      <c r="AF221" s="74"/>
      <c r="AG221" s="71">
        <v>2150</v>
      </c>
    </row>
    <row r="222" spans="5:33">
      <c r="E222" s="73">
        <v>0.71946759259259263</v>
      </c>
      <c r="F222" s="71">
        <v>2160</v>
      </c>
      <c r="G222" s="99">
        <v>14.57</v>
      </c>
      <c r="H222" s="99">
        <v>6.47</v>
      </c>
      <c r="I222" s="99">
        <v>9.24</v>
      </c>
      <c r="J222" s="99">
        <v>14.63</v>
      </c>
      <c r="K222" s="99">
        <v>6.08</v>
      </c>
      <c r="L222" s="99">
        <v>8.8699999999999992</v>
      </c>
      <c r="M222" s="59">
        <f t="shared" si="44"/>
        <v>14.600000000000001</v>
      </c>
      <c r="N222" s="59">
        <f t="shared" si="44"/>
        <v>6.2750000000000004</v>
      </c>
      <c r="O222" s="59">
        <f t="shared" si="44"/>
        <v>9.0549999999999997</v>
      </c>
      <c r="P222" s="60">
        <f t="shared" si="49"/>
        <v>0.18292015209518744</v>
      </c>
      <c r="Q222" s="22">
        <f t="shared" si="50"/>
        <v>5.3088444423098713E-7</v>
      </c>
      <c r="R222" s="61">
        <f t="shared" si="51"/>
        <v>7.9407805501162074E-9</v>
      </c>
      <c r="S222" s="22">
        <f t="shared" si="52"/>
        <v>6.3055995745103853E-17</v>
      </c>
      <c r="T222" s="62">
        <v>298</v>
      </c>
      <c r="U222" s="59">
        <f t="shared" si="53"/>
        <v>287.60000000000002</v>
      </c>
      <c r="V222" s="63">
        <f t="shared" si="54"/>
        <v>0.60988882769693076</v>
      </c>
      <c r="W222" s="64">
        <f t="shared" si="55"/>
        <v>4.0727600844446004</v>
      </c>
      <c r="X222" s="65">
        <f t="shared" si="45"/>
        <v>-1.2538906097827122E-7</v>
      </c>
      <c r="Y222" s="66">
        <f t="shared" si="46"/>
        <v>-1.252337815093064E-7</v>
      </c>
      <c r="Z222" s="66">
        <f t="shared" si="47"/>
        <v>-1.2523397380449781E-7</v>
      </c>
      <c r="AA222" s="67">
        <f t="shared" si="48"/>
        <v>-1.2507888615445486E-7</v>
      </c>
      <c r="AB222" s="68">
        <f t="shared" si="57"/>
        <v>5.0626192624903064E-4</v>
      </c>
      <c r="AC222" s="69"/>
      <c r="AD222" s="70">
        <f t="shared" si="56"/>
        <v>5.0626192624903066</v>
      </c>
      <c r="AG222" s="71">
        <v>2160</v>
      </c>
    </row>
    <row r="223" spans="5:33">
      <c r="E223" s="73">
        <v>0.71958333333333335</v>
      </c>
      <c r="F223" s="71">
        <v>2170</v>
      </c>
      <c r="G223" s="99">
        <v>14.57</v>
      </c>
      <c r="H223" s="99">
        <v>6.47</v>
      </c>
      <c r="I223" s="99">
        <v>8.81</v>
      </c>
      <c r="J223" s="99">
        <v>14.63</v>
      </c>
      <c r="K223" s="99">
        <v>6.08</v>
      </c>
      <c r="L223" s="99">
        <v>8.73</v>
      </c>
      <c r="M223" s="59">
        <f t="shared" ref="M223:O286" si="58">(G223+J223)/2</f>
        <v>14.600000000000001</v>
      </c>
      <c r="N223" s="59">
        <f t="shared" si="58"/>
        <v>6.2750000000000004</v>
      </c>
      <c r="O223" s="59">
        <f t="shared" si="58"/>
        <v>8.77</v>
      </c>
      <c r="P223" s="60">
        <f t="shared" si="49"/>
        <v>0.17716286403918211</v>
      </c>
      <c r="Q223" s="22">
        <f t="shared" si="50"/>
        <v>5.3088444423098713E-7</v>
      </c>
      <c r="R223" s="61">
        <f t="shared" si="51"/>
        <v>7.9407805501162074E-9</v>
      </c>
      <c r="S223" s="22">
        <f t="shared" si="52"/>
        <v>6.3055995745103853E-17</v>
      </c>
      <c r="T223" s="62">
        <v>298</v>
      </c>
      <c r="U223" s="59">
        <f t="shared" si="53"/>
        <v>287.60000000000002</v>
      </c>
      <c r="V223" s="63">
        <f t="shared" si="54"/>
        <v>0.60988882769693076</v>
      </c>
      <c r="W223" s="64">
        <f t="shared" si="55"/>
        <v>4.0727600844446004</v>
      </c>
      <c r="X223" s="65">
        <f t="shared" si="45"/>
        <v>-1.2114211297278719E-7</v>
      </c>
      <c r="Y223" s="66">
        <f t="shared" si="46"/>
        <v>-1.2099681462688593E-7</v>
      </c>
      <c r="Z223" s="66">
        <f t="shared" si="47"/>
        <v>-1.2099698889831647E-7</v>
      </c>
      <c r="AA223" s="67">
        <f t="shared" si="48"/>
        <v>-1.2085186440580198E-7</v>
      </c>
      <c r="AB223" s="68">
        <f t="shared" si="57"/>
        <v>5.0500958715276342E-4</v>
      </c>
      <c r="AC223" s="69"/>
      <c r="AD223" s="70">
        <f t="shared" si="56"/>
        <v>5.0500958715276338</v>
      </c>
      <c r="AG223" s="71">
        <v>2170</v>
      </c>
    </row>
    <row r="224" spans="5:33">
      <c r="E224" s="73">
        <v>0.71969907407407407</v>
      </c>
      <c r="F224" s="71">
        <v>2180</v>
      </c>
      <c r="G224" s="99">
        <v>14.57</v>
      </c>
      <c r="H224" s="99">
        <v>6.47</v>
      </c>
      <c r="I224" s="99">
        <v>8.58</v>
      </c>
      <c r="J224" s="99">
        <v>14.63</v>
      </c>
      <c r="K224" s="99">
        <v>6.07</v>
      </c>
      <c r="L224" s="99">
        <v>8.48</v>
      </c>
      <c r="M224" s="59">
        <f t="shared" si="58"/>
        <v>14.600000000000001</v>
      </c>
      <c r="N224" s="59">
        <f t="shared" si="58"/>
        <v>6.27</v>
      </c>
      <c r="O224" s="59">
        <f t="shared" si="58"/>
        <v>8.5300000000000011</v>
      </c>
      <c r="P224" s="60">
        <f t="shared" si="49"/>
        <v>0.17231462146570392</v>
      </c>
      <c r="Q224" s="22">
        <f t="shared" si="50"/>
        <v>5.3703179637025244E-7</v>
      </c>
      <c r="R224" s="61">
        <f t="shared" si="51"/>
        <v>7.8498831868089921E-9</v>
      </c>
      <c r="S224" s="22">
        <f t="shared" si="52"/>
        <v>6.1620666046546493E-17</v>
      </c>
      <c r="T224" s="62">
        <v>298</v>
      </c>
      <c r="U224" s="59">
        <f t="shared" si="53"/>
        <v>287.60000000000002</v>
      </c>
      <c r="V224" s="63">
        <f t="shared" si="54"/>
        <v>0.60988882769693076</v>
      </c>
      <c r="W224" s="64">
        <f t="shared" si="55"/>
        <v>4.0727600844446004</v>
      </c>
      <c r="X224" s="65">
        <f t="shared" si="45"/>
        <v>-1.1486898750059417E-7</v>
      </c>
      <c r="Y224" s="66">
        <f t="shared" si="46"/>
        <v>-1.1473803380569217E-7</v>
      </c>
      <c r="Z224" s="66">
        <f t="shared" si="47"/>
        <v>-1.1473818309638047E-7</v>
      </c>
      <c r="AA224" s="67">
        <f t="shared" si="48"/>
        <v>-1.1460737835177611E-7</v>
      </c>
      <c r="AB224" s="68">
        <f t="shared" si="57"/>
        <v>5.0379961784538182E-4</v>
      </c>
      <c r="AC224" s="69"/>
      <c r="AD224" s="70">
        <f t="shared" si="56"/>
        <v>5.0379961784538185</v>
      </c>
      <c r="AG224" s="71">
        <v>2180</v>
      </c>
    </row>
    <row r="225" spans="5:33">
      <c r="E225" s="73">
        <v>0.7198148148148148</v>
      </c>
      <c r="F225" s="71">
        <v>2190</v>
      </c>
      <c r="G225" s="99">
        <v>14.57</v>
      </c>
      <c r="H225" s="99">
        <v>6.46</v>
      </c>
      <c r="I225" s="99">
        <v>8.65</v>
      </c>
      <c r="J225" s="99">
        <v>14.64</v>
      </c>
      <c r="K225" s="99">
        <v>6.07</v>
      </c>
      <c r="L225" s="99">
        <v>8.36</v>
      </c>
      <c r="M225" s="59">
        <f t="shared" si="58"/>
        <v>14.605</v>
      </c>
      <c r="N225" s="59">
        <f t="shared" si="58"/>
        <v>6.2650000000000006</v>
      </c>
      <c r="O225" s="59">
        <f t="shared" si="58"/>
        <v>8.504999999999999</v>
      </c>
      <c r="P225" s="60">
        <f t="shared" si="49"/>
        <v>0.17182422336614717</v>
      </c>
      <c r="Q225" s="22">
        <f t="shared" si="50"/>
        <v>5.432503314924319E-7</v>
      </c>
      <c r="R225" s="61">
        <f t="shared" si="51"/>
        <v>7.763251277889461E-9</v>
      </c>
      <c r="S225" s="22">
        <f t="shared" si="52"/>
        <v>6.0268070403652354E-17</v>
      </c>
      <c r="T225" s="62">
        <v>298</v>
      </c>
      <c r="U225" s="59">
        <f t="shared" si="53"/>
        <v>287.60500000000002</v>
      </c>
      <c r="V225" s="63">
        <f t="shared" si="54"/>
        <v>0.60958501412206734</v>
      </c>
      <c r="W225" s="64">
        <f t="shared" si="55"/>
        <v>4.0699119545427695</v>
      </c>
      <c r="X225" s="65">
        <f t="shared" si="45"/>
        <v>-1.118509172977157E-7</v>
      </c>
      <c r="Y225" s="66">
        <f t="shared" si="46"/>
        <v>-1.1172647114198843E-7</v>
      </c>
      <c r="Z225" s="66">
        <f t="shared" si="47"/>
        <v>-1.1172660960169939E-7</v>
      </c>
      <c r="AA225" s="67">
        <f t="shared" si="48"/>
        <v>-1.1160230159758045E-7</v>
      </c>
      <c r="AB225" s="68">
        <f t="shared" si="57"/>
        <v>5.0265223651262093E-4</v>
      </c>
      <c r="AC225" s="69"/>
      <c r="AD225" s="70">
        <f t="shared" si="56"/>
        <v>5.0265223651262092</v>
      </c>
      <c r="AG225" s="71">
        <v>2190</v>
      </c>
    </row>
    <row r="226" spans="5:33">
      <c r="E226" s="73">
        <v>0.71993055555555552</v>
      </c>
      <c r="F226" s="71">
        <v>2200</v>
      </c>
      <c r="G226" s="99">
        <v>14.64</v>
      </c>
      <c r="H226" s="99">
        <v>6.46</v>
      </c>
      <c r="I226" s="99">
        <v>9.3800000000000008</v>
      </c>
      <c r="J226" s="99">
        <v>14.69</v>
      </c>
      <c r="K226" s="99">
        <v>6.07</v>
      </c>
      <c r="L226" s="99">
        <v>9.1</v>
      </c>
      <c r="M226" s="59">
        <f t="shared" si="58"/>
        <v>14.664999999999999</v>
      </c>
      <c r="N226" s="59">
        <f t="shared" si="58"/>
        <v>6.2650000000000006</v>
      </c>
      <c r="O226" s="59">
        <f t="shared" si="58"/>
        <v>9.24</v>
      </c>
      <c r="P226" s="60">
        <f t="shared" si="49"/>
        <v>0.18686413653208239</v>
      </c>
      <c r="Q226" s="22">
        <f t="shared" si="50"/>
        <v>5.432503314924319E-7</v>
      </c>
      <c r="R226" s="61">
        <f t="shared" si="51"/>
        <v>7.8020555073149456E-9</v>
      </c>
      <c r="S226" s="22">
        <f t="shared" si="52"/>
        <v>6.0872070139223473E-17</v>
      </c>
      <c r="T226" s="62">
        <v>298</v>
      </c>
      <c r="U226" s="59">
        <f t="shared" si="53"/>
        <v>287.66500000000002</v>
      </c>
      <c r="V226" s="63">
        <f t="shared" si="54"/>
        <v>0.60594007501034863</v>
      </c>
      <c r="W226" s="64">
        <f t="shared" si="55"/>
        <v>4.0358970085478472</v>
      </c>
      <c r="X226" s="65">
        <f t="shared" si="45"/>
        <v>-1.23620485286373E-7</v>
      </c>
      <c r="Y226" s="66">
        <f t="shared" si="46"/>
        <v>-1.2346813275594361E-7</v>
      </c>
      <c r="Z226" s="66">
        <f t="shared" si="47"/>
        <v>-1.2346832051846109E-7</v>
      </c>
      <c r="AA226" s="67">
        <f t="shared" si="48"/>
        <v>-1.2331615528774405E-7</v>
      </c>
      <c r="AB226" s="68">
        <f t="shared" si="57"/>
        <v>5.0153497087864981E-4</v>
      </c>
      <c r="AC226" s="69"/>
      <c r="AD226" s="70">
        <f t="shared" si="56"/>
        <v>5.0153497087864984</v>
      </c>
      <c r="AG226" s="71">
        <v>2200</v>
      </c>
    </row>
    <row r="227" spans="5:33">
      <c r="E227" s="73">
        <v>0.72004629629629624</v>
      </c>
      <c r="F227" s="71">
        <v>2210</v>
      </c>
      <c r="G227" s="99">
        <v>14.66</v>
      </c>
      <c r="H227" s="99">
        <v>6.46</v>
      </c>
      <c r="I227" s="99">
        <v>9.36</v>
      </c>
      <c r="J227" s="99">
        <v>14.71</v>
      </c>
      <c r="K227" s="99">
        <v>6.07</v>
      </c>
      <c r="L227" s="99">
        <v>9.11</v>
      </c>
      <c r="M227" s="59">
        <f t="shared" si="58"/>
        <v>14.685</v>
      </c>
      <c r="N227" s="59">
        <f t="shared" si="58"/>
        <v>6.2650000000000006</v>
      </c>
      <c r="O227" s="59">
        <f t="shared" si="58"/>
        <v>9.2349999999999994</v>
      </c>
      <c r="P227" s="60">
        <f t="shared" si="49"/>
        <v>0.1868267072969392</v>
      </c>
      <c r="Q227" s="22">
        <f t="shared" si="50"/>
        <v>5.432503314924319E-7</v>
      </c>
      <c r="R227" s="61">
        <f t="shared" si="51"/>
        <v>7.8150333051307696E-9</v>
      </c>
      <c r="S227" s="22">
        <f t="shared" si="52"/>
        <v>6.1074745560303158E-17</v>
      </c>
      <c r="T227" s="62">
        <v>298</v>
      </c>
      <c r="U227" s="59">
        <f t="shared" si="53"/>
        <v>287.685</v>
      </c>
      <c r="V227" s="63">
        <f t="shared" si="54"/>
        <v>0.60472543317034633</v>
      </c>
      <c r="W227" s="64">
        <f t="shared" si="55"/>
        <v>4.0246251164892435</v>
      </c>
      <c r="X227" s="65">
        <f t="shared" si="45"/>
        <v>-1.2404841355939521E-7</v>
      </c>
      <c r="Y227" s="66">
        <f t="shared" si="46"/>
        <v>-1.2389462583163982E-7</v>
      </c>
      <c r="Z227" s="66">
        <f t="shared" si="47"/>
        <v>-1.2389481648837239E-7</v>
      </c>
      <c r="AA227" s="67">
        <f t="shared" si="48"/>
        <v>-1.2374121894462024E-7</v>
      </c>
      <c r="AB227" s="68">
        <f t="shared" si="57"/>
        <v>5.0030028830011161E-4</v>
      </c>
      <c r="AC227" s="69"/>
      <c r="AD227" s="70">
        <f t="shared" si="56"/>
        <v>5.0030028830011162</v>
      </c>
      <c r="AG227" s="71">
        <v>2210</v>
      </c>
    </row>
    <row r="228" spans="5:33">
      <c r="E228" s="73">
        <v>0.72016203703703707</v>
      </c>
      <c r="F228" s="71">
        <v>2220</v>
      </c>
      <c r="G228" s="99">
        <v>14.68</v>
      </c>
      <c r="H228" s="99">
        <v>6.46</v>
      </c>
      <c r="I228" s="99">
        <v>9.58</v>
      </c>
      <c r="J228" s="99">
        <v>14.74</v>
      </c>
      <c r="K228" s="99">
        <v>6.07</v>
      </c>
      <c r="L228" s="99">
        <v>9.2899999999999991</v>
      </c>
      <c r="M228" s="59">
        <f t="shared" si="58"/>
        <v>14.71</v>
      </c>
      <c r="N228" s="59">
        <f t="shared" si="58"/>
        <v>6.2650000000000006</v>
      </c>
      <c r="O228" s="59">
        <f t="shared" si="58"/>
        <v>9.4349999999999987</v>
      </c>
      <c r="P228" s="60">
        <f t="shared" si="49"/>
        <v>0.19095416101466633</v>
      </c>
      <c r="Q228" s="22">
        <f t="shared" si="50"/>
        <v>5.432503314924319E-7</v>
      </c>
      <c r="R228" s="61">
        <f t="shared" si="51"/>
        <v>7.8312859133734617E-9</v>
      </c>
      <c r="S228" s="22">
        <f t="shared" si="52"/>
        <v>6.1329039057001618E-17</v>
      </c>
      <c r="T228" s="62">
        <v>298</v>
      </c>
      <c r="U228" s="59">
        <f t="shared" si="53"/>
        <v>287.70999999999998</v>
      </c>
      <c r="V228" s="63">
        <f t="shared" si="54"/>
        <v>0.60320736834419708</v>
      </c>
      <c r="W228" s="64">
        <f t="shared" si="55"/>
        <v>4.0105817047783026</v>
      </c>
      <c r="X228" s="65">
        <f t="shared" si="45"/>
        <v>-1.2744626590971216E-7</v>
      </c>
      <c r="Y228" s="66">
        <f t="shared" si="46"/>
        <v>-1.2728353490484987E-7</v>
      </c>
      <c r="Z228" s="66">
        <f t="shared" si="47"/>
        <v>-1.2728374268951709E-7</v>
      </c>
      <c r="AA228" s="67">
        <f t="shared" si="48"/>
        <v>-1.2712121893869826E-7</v>
      </c>
      <c r="AB228" s="68">
        <f t="shared" si="57"/>
        <v>4.9906134077153824E-4</v>
      </c>
      <c r="AC228" s="69"/>
      <c r="AD228" s="70">
        <f t="shared" si="56"/>
        <v>4.9906134077153821</v>
      </c>
      <c r="AG228" s="71">
        <v>2220</v>
      </c>
    </row>
    <row r="229" spans="5:33">
      <c r="E229" s="73">
        <v>0.72027777777777779</v>
      </c>
      <c r="F229" s="71">
        <v>2230</v>
      </c>
      <c r="G229" s="99">
        <v>14.69</v>
      </c>
      <c r="H229" s="99">
        <v>6.46</v>
      </c>
      <c r="I229" s="99">
        <v>9.16</v>
      </c>
      <c r="J229" s="99">
        <v>14.74</v>
      </c>
      <c r="K229" s="99">
        <v>6.07</v>
      </c>
      <c r="L229" s="99">
        <v>9</v>
      </c>
      <c r="M229" s="59">
        <f t="shared" si="58"/>
        <v>14.715</v>
      </c>
      <c r="N229" s="59">
        <f t="shared" si="58"/>
        <v>6.2650000000000006</v>
      </c>
      <c r="O229" s="59">
        <f t="shared" si="58"/>
        <v>9.08</v>
      </c>
      <c r="P229" s="60">
        <f t="shared" si="49"/>
        <v>0.18378502099679905</v>
      </c>
      <c r="Q229" s="22">
        <f t="shared" si="50"/>
        <v>5.432503314924319E-7</v>
      </c>
      <c r="R229" s="61">
        <f t="shared" si="51"/>
        <v>7.8345404887616821E-9</v>
      </c>
      <c r="S229" s="22">
        <f t="shared" si="52"/>
        <v>6.1380024670046138E-17</v>
      </c>
      <c r="T229" s="62">
        <v>298</v>
      </c>
      <c r="U229" s="59">
        <f t="shared" si="53"/>
        <v>287.71499999999997</v>
      </c>
      <c r="V229" s="63">
        <f t="shared" si="54"/>
        <v>0.60290378703664771</v>
      </c>
      <c r="W229" s="64">
        <f t="shared" si="55"/>
        <v>4.0077792003828927</v>
      </c>
      <c r="X229" s="65">
        <f t="shared" si="45"/>
        <v>-1.2253594801102427E-7</v>
      </c>
      <c r="Y229" s="66">
        <f t="shared" si="46"/>
        <v>-1.223851303602232E-7</v>
      </c>
      <c r="Z229" s="66">
        <f t="shared" si="47"/>
        <v>-1.2238531598708749E-7</v>
      </c>
      <c r="AA229" s="67">
        <f t="shared" si="48"/>
        <v>-1.2223468350621044E-7</v>
      </c>
      <c r="AB229" s="68">
        <f t="shared" si="57"/>
        <v>4.9778850403814302E-4</v>
      </c>
      <c r="AC229" s="69"/>
      <c r="AD229" s="70">
        <f t="shared" si="56"/>
        <v>4.9778850403814303</v>
      </c>
      <c r="AG229" s="71">
        <v>2230</v>
      </c>
    </row>
    <row r="230" spans="5:33">
      <c r="E230" s="73">
        <v>0.72039351851851852</v>
      </c>
      <c r="F230" s="71">
        <v>2240</v>
      </c>
      <c r="G230" s="99">
        <v>14.69</v>
      </c>
      <c r="H230" s="99">
        <v>6.46</v>
      </c>
      <c r="I230" s="99">
        <v>8.74</v>
      </c>
      <c r="J230" s="99">
        <v>14.75</v>
      </c>
      <c r="K230" s="99">
        <v>6.06</v>
      </c>
      <c r="L230" s="99">
        <v>8.69</v>
      </c>
      <c r="M230" s="59">
        <f t="shared" si="58"/>
        <v>14.719999999999999</v>
      </c>
      <c r="N230" s="59">
        <f t="shared" si="58"/>
        <v>6.26</v>
      </c>
      <c r="O230" s="59">
        <f t="shared" si="58"/>
        <v>8.7149999999999999</v>
      </c>
      <c r="P230" s="60">
        <f t="shared" si="49"/>
        <v>0.17641223420459554</v>
      </c>
      <c r="Q230" s="22">
        <f t="shared" si="50"/>
        <v>5.4954087385762417E-7</v>
      </c>
      <c r="R230" s="61">
        <f t="shared" si="51"/>
        <v>7.7480779030267094E-9</v>
      </c>
      <c r="S230" s="22">
        <f t="shared" si="52"/>
        <v>6.0032711191370776E-17</v>
      </c>
      <c r="T230" s="62">
        <v>298</v>
      </c>
      <c r="U230" s="59">
        <f t="shared" si="53"/>
        <v>287.72000000000003</v>
      </c>
      <c r="V230" s="63">
        <f t="shared" si="54"/>
        <v>0.60260021628036919</v>
      </c>
      <c r="W230" s="64">
        <f t="shared" si="55"/>
        <v>4.00497875161635</v>
      </c>
      <c r="X230" s="65">
        <f t="shared" si="45"/>
        <v>-1.1483585555124199E-7</v>
      </c>
      <c r="Y230" s="66">
        <f t="shared" si="46"/>
        <v>-1.147030704881046E-7</v>
      </c>
      <c r="Z230" s="66">
        <f t="shared" si="47"/>
        <v>-1.1470322402789327E-7</v>
      </c>
      <c r="AA230" s="67">
        <f t="shared" si="48"/>
        <v>-1.1457059214946746E-7</v>
      </c>
      <c r="AB230" s="68">
        <f t="shared" si="57"/>
        <v>4.9656465149778997E-4</v>
      </c>
      <c r="AC230" s="69"/>
      <c r="AD230" s="70">
        <f t="shared" si="56"/>
        <v>4.9656465149778999</v>
      </c>
      <c r="AG230" s="71">
        <v>2240</v>
      </c>
    </row>
    <row r="231" spans="5:33">
      <c r="E231" s="73">
        <v>0.72050925925925924</v>
      </c>
      <c r="F231" s="71">
        <v>2250</v>
      </c>
      <c r="G231" s="99">
        <v>14.74</v>
      </c>
      <c r="H231" s="99">
        <v>6.46</v>
      </c>
      <c r="I231" s="99">
        <v>9.5500000000000007</v>
      </c>
      <c r="J231" s="99">
        <v>14.79</v>
      </c>
      <c r="K231" s="99">
        <v>6.07</v>
      </c>
      <c r="L231" s="99">
        <v>9.3000000000000007</v>
      </c>
      <c r="M231" s="59">
        <f t="shared" si="58"/>
        <v>14.765000000000001</v>
      </c>
      <c r="N231" s="59">
        <f t="shared" si="58"/>
        <v>6.2650000000000006</v>
      </c>
      <c r="O231" s="59">
        <f t="shared" si="58"/>
        <v>9.4250000000000007</v>
      </c>
      <c r="P231" s="60">
        <f t="shared" si="49"/>
        <v>0.19093089797824209</v>
      </c>
      <c r="Q231" s="22">
        <f t="shared" si="50"/>
        <v>5.432503314924319E-7</v>
      </c>
      <c r="R231" s="61">
        <f t="shared" si="51"/>
        <v>7.8671607261058666E-9</v>
      </c>
      <c r="S231" s="22">
        <f t="shared" si="52"/>
        <v>6.1892217890382586E-17</v>
      </c>
      <c r="T231" s="62">
        <v>298</v>
      </c>
      <c r="U231" s="59">
        <f t="shared" si="53"/>
        <v>287.76499999999999</v>
      </c>
      <c r="V231" s="63">
        <f t="shared" si="54"/>
        <v>0.59986855419055429</v>
      </c>
      <c r="W231" s="64">
        <f t="shared" si="55"/>
        <v>3.9798669561518363</v>
      </c>
      <c r="X231" s="65">
        <f t="shared" si="45"/>
        <v>-1.2864722528262972E-7</v>
      </c>
      <c r="Y231" s="66">
        <f t="shared" si="46"/>
        <v>-1.2848019338961179E-7</v>
      </c>
      <c r="Z231" s="66">
        <f t="shared" si="47"/>
        <v>-1.2848041025906408E-7</v>
      </c>
      <c r="AA231" s="67">
        <f t="shared" si="48"/>
        <v>-1.2831359467234418E-7</v>
      </c>
      <c r="AB231" s="68">
        <f t="shared" si="57"/>
        <v>4.9541761976990212E-4</v>
      </c>
      <c r="AC231" s="69"/>
      <c r="AD231" s="70">
        <f t="shared" si="56"/>
        <v>4.9541761976990211</v>
      </c>
      <c r="AG231" s="71">
        <v>2250</v>
      </c>
    </row>
    <row r="232" spans="5:33">
      <c r="E232" s="73">
        <v>0.72062499999999996</v>
      </c>
      <c r="F232" s="71">
        <v>2260</v>
      </c>
      <c r="G232" s="99">
        <v>14.77</v>
      </c>
      <c r="H232" s="99">
        <v>6.46</v>
      </c>
      <c r="I232" s="99">
        <v>9.65</v>
      </c>
      <c r="J232" s="99">
        <v>14.82</v>
      </c>
      <c r="K232" s="99">
        <v>6.07</v>
      </c>
      <c r="L232" s="99">
        <v>9.4499999999999993</v>
      </c>
      <c r="M232" s="59">
        <f t="shared" si="58"/>
        <v>14.795</v>
      </c>
      <c r="N232" s="59">
        <f t="shared" si="58"/>
        <v>6.2650000000000006</v>
      </c>
      <c r="O232" s="59">
        <f t="shared" si="58"/>
        <v>9.5500000000000007</v>
      </c>
      <c r="P232" s="60">
        <f t="shared" si="49"/>
        <v>0.19356228273069537</v>
      </c>
      <c r="Q232" s="22">
        <f t="shared" si="50"/>
        <v>5.432503314924319E-7</v>
      </c>
      <c r="R232" s="61">
        <f t="shared" si="51"/>
        <v>7.8867980255192034E-9</v>
      </c>
      <c r="S232" s="22">
        <f t="shared" si="52"/>
        <v>6.2201583095333607E-17</v>
      </c>
      <c r="T232" s="62">
        <v>298</v>
      </c>
      <c r="U232" s="59">
        <f t="shared" si="53"/>
        <v>287.79500000000002</v>
      </c>
      <c r="V232" s="63">
        <f t="shared" si="54"/>
        <v>0.59804792071537671</v>
      </c>
      <c r="W232" s="64">
        <f t="shared" si="55"/>
        <v>3.9632176259049379</v>
      </c>
      <c r="X232" s="65">
        <f t="shared" si="45"/>
        <v>-1.3128140569950353E-7</v>
      </c>
      <c r="Y232" s="66">
        <f t="shared" si="46"/>
        <v>-1.3110701121576626E-7</v>
      </c>
      <c r="Z232" s="66">
        <f t="shared" si="47"/>
        <v>-1.3110724288174967E-7</v>
      </c>
      <c r="AA232" s="67">
        <f t="shared" si="48"/>
        <v>-1.3093307944850468E-7</v>
      </c>
      <c r="AB232" s="68">
        <f t="shared" si="57"/>
        <v>4.9413281639114825E-4</v>
      </c>
      <c r="AC232" s="69"/>
      <c r="AD232" s="70">
        <f t="shared" si="56"/>
        <v>4.9413281639114821</v>
      </c>
      <c r="AG232" s="71">
        <v>2260</v>
      </c>
    </row>
    <row r="233" spans="5:33">
      <c r="E233" s="73">
        <v>0.72074074074074068</v>
      </c>
      <c r="F233" s="71">
        <v>2270</v>
      </c>
      <c r="G233" s="99">
        <v>14.79</v>
      </c>
      <c r="H233" s="99">
        <v>6.46</v>
      </c>
      <c r="I233" s="99">
        <v>9.69</v>
      </c>
      <c r="J233" s="99">
        <v>14.85</v>
      </c>
      <c r="K233" s="99">
        <v>6.07</v>
      </c>
      <c r="L233" s="99">
        <v>9.49</v>
      </c>
      <c r="M233" s="59">
        <f t="shared" si="58"/>
        <v>14.82</v>
      </c>
      <c r="N233" s="59">
        <f t="shared" si="58"/>
        <v>6.2650000000000006</v>
      </c>
      <c r="O233" s="59">
        <f t="shared" si="58"/>
        <v>9.59</v>
      </c>
      <c r="P233" s="60">
        <f t="shared" si="49"/>
        <v>0.19445605944839112</v>
      </c>
      <c r="Q233" s="22">
        <f t="shared" si="50"/>
        <v>5.432503314924319E-7</v>
      </c>
      <c r="R233" s="61">
        <f t="shared" si="51"/>
        <v>7.9031998799442952E-9</v>
      </c>
      <c r="S233" s="22">
        <f t="shared" si="52"/>
        <v>6.2460568342351522E-17</v>
      </c>
      <c r="T233" s="62">
        <v>298</v>
      </c>
      <c r="U233" s="59">
        <f t="shared" si="53"/>
        <v>287.82</v>
      </c>
      <c r="V233" s="63">
        <f t="shared" si="54"/>
        <v>0.59653101607595083</v>
      </c>
      <c r="W233" s="64">
        <f t="shared" si="55"/>
        <v>3.9493990382580413</v>
      </c>
      <c r="X233" s="65">
        <f t="shared" si="45"/>
        <v>-1.3254749568524738E-7</v>
      </c>
      <c r="Y233" s="66">
        <f t="shared" si="46"/>
        <v>-1.3236924828849485E-7</v>
      </c>
      <c r="Z233" s="66">
        <f t="shared" si="47"/>
        <v>-1.3236948799226506E-7</v>
      </c>
      <c r="AA233" s="67">
        <f t="shared" si="48"/>
        <v>-1.3219147965458445E-7</v>
      </c>
      <c r="AB233" s="68">
        <f t="shared" si="57"/>
        <v>4.9282174473557654E-4</v>
      </c>
      <c r="AC233" s="69"/>
      <c r="AD233" s="70">
        <f t="shared" si="56"/>
        <v>4.9282174473557658</v>
      </c>
      <c r="AG233" s="71">
        <v>2270</v>
      </c>
    </row>
    <row r="234" spans="5:33">
      <c r="E234" s="73">
        <v>0.72085648148148151</v>
      </c>
      <c r="F234" s="71">
        <v>2280</v>
      </c>
      <c r="G234" s="99">
        <v>14.81</v>
      </c>
      <c r="H234" s="99">
        <v>6.46</v>
      </c>
      <c r="I234" s="99">
        <v>9.66</v>
      </c>
      <c r="J234" s="99">
        <v>14.87</v>
      </c>
      <c r="K234" s="99">
        <v>6.08</v>
      </c>
      <c r="L234" s="99">
        <v>9.49</v>
      </c>
      <c r="M234" s="59">
        <f t="shared" si="58"/>
        <v>14.84</v>
      </c>
      <c r="N234" s="59">
        <f t="shared" si="58"/>
        <v>6.27</v>
      </c>
      <c r="O234" s="59">
        <f t="shared" si="58"/>
        <v>9.5749999999999993</v>
      </c>
      <c r="P234" s="60">
        <f t="shared" si="49"/>
        <v>0.19421828785783757</v>
      </c>
      <c r="Q234" s="22">
        <f t="shared" si="50"/>
        <v>5.3703179637025244E-7</v>
      </c>
      <c r="R234" s="61">
        <f t="shared" si="51"/>
        <v>8.008012884957678E-9</v>
      </c>
      <c r="S234" s="22">
        <f t="shared" si="52"/>
        <v>6.4128270365648194E-17</v>
      </c>
      <c r="T234" s="62">
        <v>298</v>
      </c>
      <c r="U234" s="59">
        <f t="shared" si="53"/>
        <v>287.83999999999997</v>
      </c>
      <c r="V234" s="63">
        <f t="shared" si="54"/>
        <v>0.59531768208288871</v>
      </c>
      <c r="W234" s="64">
        <f t="shared" si="55"/>
        <v>3.9383805872724258</v>
      </c>
      <c r="X234" s="65">
        <f t="shared" si="45"/>
        <v>-1.3593429334116018E-7</v>
      </c>
      <c r="Y234" s="66">
        <f t="shared" si="46"/>
        <v>-1.3574631566676751E-7</v>
      </c>
      <c r="Z234" s="66">
        <f t="shared" si="47"/>
        <v>-1.3574657561299004E-7</v>
      </c>
      <c r="AA234" s="67">
        <f t="shared" si="48"/>
        <v>-1.355588571658831E-7</v>
      </c>
      <c r="AB234" s="68">
        <f t="shared" si="57"/>
        <v>4.9149805065574093E-4</v>
      </c>
      <c r="AC234" s="69"/>
      <c r="AD234" s="70">
        <f t="shared" si="56"/>
        <v>4.9149805065574093</v>
      </c>
      <c r="AG234" s="71">
        <v>2280</v>
      </c>
    </row>
    <row r="235" spans="5:33">
      <c r="E235" s="73">
        <v>0.72097222222222224</v>
      </c>
      <c r="F235" s="71">
        <v>2290</v>
      </c>
      <c r="G235" s="99">
        <v>14.84</v>
      </c>
      <c r="H235" s="99">
        <v>6.46</v>
      </c>
      <c r="I235" s="99">
        <v>9.68</v>
      </c>
      <c r="J235" s="99">
        <v>14.89</v>
      </c>
      <c r="K235" s="99">
        <v>6.08</v>
      </c>
      <c r="L235" s="99">
        <v>9.5299999999999994</v>
      </c>
      <c r="M235" s="59">
        <f t="shared" si="58"/>
        <v>14.865</v>
      </c>
      <c r="N235" s="59">
        <f t="shared" si="58"/>
        <v>6.27</v>
      </c>
      <c r="O235" s="59">
        <f t="shared" si="58"/>
        <v>9.6050000000000004</v>
      </c>
      <c r="P235" s="60">
        <f t="shared" si="49"/>
        <v>0.19491010727183461</v>
      </c>
      <c r="Q235" s="22">
        <f t="shared" si="50"/>
        <v>5.3703179637025244E-7</v>
      </c>
      <c r="R235" s="61">
        <f t="shared" si="51"/>
        <v>8.0246668250165395E-9</v>
      </c>
      <c r="S235" s="22">
        <f t="shared" si="52"/>
        <v>6.4395277652521026E-17</v>
      </c>
      <c r="T235" s="62">
        <v>298</v>
      </c>
      <c r="U235" s="59">
        <f t="shared" si="53"/>
        <v>287.86500000000001</v>
      </c>
      <c r="V235" s="63">
        <f t="shared" si="54"/>
        <v>0.59380125168198938</v>
      </c>
      <c r="W235" s="64">
        <f t="shared" si="55"/>
        <v>3.924652884777216</v>
      </c>
      <c r="X235" s="65">
        <f t="shared" si="45"/>
        <v>-1.3708598686847092E-7</v>
      </c>
      <c r="Y235" s="66">
        <f t="shared" si="46"/>
        <v>-1.3689428097488242E-7</v>
      </c>
      <c r="Z235" s="66">
        <f t="shared" si="47"/>
        <v>-1.3689454906318579E-7</v>
      </c>
      <c r="AA235" s="67">
        <f t="shared" si="48"/>
        <v>-1.3670311050809232E-7</v>
      </c>
      <c r="AB235" s="68">
        <f t="shared" si="57"/>
        <v>4.9014058576729667E-4</v>
      </c>
      <c r="AC235" s="69"/>
      <c r="AD235" s="70">
        <f t="shared" si="56"/>
        <v>4.9014058576729669</v>
      </c>
      <c r="AG235" s="71">
        <v>2290</v>
      </c>
    </row>
    <row r="236" spans="5:33">
      <c r="E236" s="73">
        <v>0.72108796296296296</v>
      </c>
      <c r="F236" s="71">
        <v>2300</v>
      </c>
      <c r="G236" s="99">
        <v>14.86</v>
      </c>
      <c r="H236" s="99">
        <v>6.46</v>
      </c>
      <c r="I236" s="99">
        <v>9.64</v>
      </c>
      <c r="J236" s="99">
        <v>14.91</v>
      </c>
      <c r="K236" s="99">
        <v>6.08</v>
      </c>
      <c r="L236" s="99">
        <v>9.51</v>
      </c>
      <c r="M236" s="59">
        <f t="shared" si="58"/>
        <v>14.885</v>
      </c>
      <c r="N236" s="59">
        <f t="shared" si="58"/>
        <v>6.27</v>
      </c>
      <c r="O236" s="59">
        <f t="shared" si="58"/>
        <v>9.5749999999999993</v>
      </c>
      <c r="P236" s="60">
        <f t="shared" si="49"/>
        <v>0.19436781532514583</v>
      </c>
      <c r="Q236" s="22">
        <f t="shared" si="50"/>
        <v>5.3703179637025244E-7</v>
      </c>
      <c r="R236" s="61">
        <f t="shared" si="51"/>
        <v>8.0380149104661694E-9</v>
      </c>
      <c r="S236" s="22">
        <f t="shared" si="52"/>
        <v>6.4609683700876459E-17</v>
      </c>
      <c r="T236" s="62">
        <v>298</v>
      </c>
      <c r="U236" s="59">
        <f t="shared" si="53"/>
        <v>287.88499999999999</v>
      </c>
      <c r="V236" s="63">
        <f t="shared" si="54"/>
        <v>0.59258829699079407</v>
      </c>
      <c r="W236" s="64">
        <f t="shared" si="55"/>
        <v>3.9137068913584345</v>
      </c>
      <c r="X236" s="65">
        <f t="shared" si="45"/>
        <v>-1.3715919881369322E-7</v>
      </c>
      <c r="Y236" s="66">
        <f t="shared" si="46"/>
        <v>-1.3696675060030954E-7</v>
      </c>
      <c r="Z236" s="66">
        <f t="shared" si="47"/>
        <v>-1.3696702062459633E-7</v>
      </c>
      <c r="AA236" s="67">
        <f t="shared" si="48"/>
        <v>-1.3677484167775671E-7</v>
      </c>
      <c r="AB236" s="68">
        <f t="shared" si="57"/>
        <v>4.8877164117154222E-4</v>
      </c>
      <c r="AC236" s="69"/>
      <c r="AD236" s="70">
        <f t="shared" si="56"/>
        <v>4.8877164117154219</v>
      </c>
      <c r="AG236" s="71">
        <v>2300</v>
      </c>
    </row>
    <row r="237" spans="5:33">
      <c r="E237" s="73">
        <v>0.72120370370370368</v>
      </c>
      <c r="F237" s="71">
        <v>2310</v>
      </c>
      <c r="G237" s="99">
        <v>14.87</v>
      </c>
      <c r="H237" s="99">
        <v>6.46</v>
      </c>
      <c r="I237" s="99">
        <v>9.67</v>
      </c>
      <c r="J237" s="99">
        <v>14.93</v>
      </c>
      <c r="K237" s="99">
        <v>6.08</v>
      </c>
      <c r="L237" s="99">
        <v>9.52</v>
      </c>
      <c r="M237" s="59">
        <f t="shared" si="58"/>
        <v>14.899999999999999</v>
      </c>
      <c r="N237" s="59">
        <f t="shared" si="58"/>
        <v>6.27</v>
      </c>
      <c r="O237" s="59">
        <f t="shared" si="58"/>
        <v>9.5949999999999989</v>
      </c>
      <c r="P237" s="60">
        <f t="shared" si="49"/>
        <v>0.19482380342326561</v>
      </c>
      <c r="Q237" s="22">
        <f t="shared" si="50"/>
        <v>5.3703179637025244E-7</v>
      </c>
      <c r="R237" s="61">
        <f t="shared" si="51"/>
        <v>8.0480405432295623E-9</v>
      </c>
      <c r="S237" s="22">
        <f t="shared" si="52"/>
        <v>6.4770956585466789E-17</v>
      </c>
      <c r="T237" s="62">
        <v>298</v>
      </c>
      <c r="U237" s="59">
        <f t="shared" si="53"/>
        <v>287.89999999999998</v>
      </c>
      <c r="V237" s="63">
        <f t="shared" si="54"/>
        <v>0.59167869156656439</v>
      </c>
      <c r="W237" s="64">
        <f t="shared" si="55"/>
        <v>3.9055184300010439</v>
      </c>
      <c r="X237" s="65">
        <f t="shared" si="45"/>
        <v>-1.3772608023749602E-7</v>
      </c>
      <c r="Y237" s="66">
        <f t="shared" si="46"/>
        <v>-1.3753149266632821E-7</v>
      </c>
      <c r="Z237" s="66">
        <f t="shared" si="47"/>
        <v>-1.3753176759118476E-7</v>
      </c>
      <c r="AA237" s="67">
        <f t="shared" si="48"/>
        <v>-1.3733745416801326E-7</v>
      </c>
      <c r="AB237" s="68">
        <f t="shared" si="57"/>
        <v>4.8740197186664011E-4</v>
      </c>
      <c r="AC237" s="69"/>
      <c r="AD237" s="70">
        <f t="shared" si="56"/>
        <v>4.8740197186664007</v>
      </c>
      <c r="AG237" s="71">
        <v>2310</v>
      </c>
    </row>
    <row r="238" spans="5:33">
      <c r="E238" s="73">
        <v>0.7213194444444444</v>
      </c>
      <c r="F238" s="71">
        <v>2320</v>
      </c>
      <c r="G238" s="99">
        <v>14.88</v>
      </c>
      <c r="H238" s="99">
        <v>6.46</v>
      </c>
      <c r="I238" s="99">
        <v>9.4</v>
      </c>
      <c r="J238" s="99">
        <v>14.94</v>
      </c>
      <c r="K238" s="99">
        <v>6.08</v>
      </c>
      <c r="L238" s="99">
        <v>9.32</v>
      </c>
      <c r="M238" s="59">
        <f t="shared" si="58"/>
        <v>14.91</v>
      </c>
      <c r="N238" s="59">
        <f t="shared" si="58"/>
        <v>6.27</v>
      </c>
      <c r="O238" s="59">
        <f t="shared" si="58"/>
        <v>9.36</v>
      </c>
      <c r="P238" s="60">
        <f t="shared" si="49"/>
        <v>0.1900847233281435</v>
      </c>
      <c r="Q238" s="22">
        <f t="shared" si="50"/>
        <v>5.3703179637025244E-7</v>
      </c>
      <c r="R238" s="61">
        <f t="shared" si="51"/>
        <v>8.0547312445223466E-9</v>
      </c>
      <c r="S238" s="22">
        <f t="shared" si="52"/>
        <v>6.4878695421484506E-17</v>
      </c>
      <c r="T238" s="62">
        <v>298</v>
      </c>
      <c r="U238" s="59">
        <f t="shared" si="53"/>
        <v>287.91000000000003</v>
      </c>
      <c r="V238" s="63">
        <f t="shared" si="54"/>
        <v>0.5910723406060655</v>
      </c>
      <c r="W238" s="64">
        <f t="shared" si="55"/>
        <v>3.9000694487959411</v>
      </c>
      <c r="X238" s="65">
        <f t="shared" si="45"/>
        <v>-1.3440713977400872E-7</v>
      </c>
      <c r="Y238" s="66">
        <f t="shared" si="46"/>
        <v>-1.3422129318481089E-7</v>
      </c>
      <c r="Z238" s="66">
        <f t="shared" si="47"/>
        <v>-1.3422155015742984E-7</v>
      </c>
      <c r="AA238" s="67">
        <f t="shared" si="48"/>
        <v>-1.3403595983021186E-7</v>
      </c>
      <c r="AB238" s="68">
        <f t="shared" si="57"/>
        <v>4.860266551084392E-4</v>
      </c>
      <c r="AC238" s="75"/>
      <c r="AD238" s="70">
        <f t="shared" si="56"/>
        <v>4.8602665510843917</v>
      </c>
      <c r="AE238" s="70"/>
      <c r="AF238" s="74"/>
      <c r="AG238" s="71">
        <v>2320</v>
      </c>
    </row>
    <row r="239" spans="5:33">
      <c r="E239" s="73">
        <v>0.72143518518518512</v>
      </c>
      <c r="F239" s="71">
        <v>2330</v>
      </c>
      <c r="G239" s="99">
        <v>14.89</v>
      </c>
      <c r="H239" s="99">
        <v>6.46</v>
      </c>
      <c r="I239" s="99">
        <v>9.33</v>
      </c>
      <c r="J239" s="99">
        <v>14.94</v>
      </c>
      <c r="K239" s="99">
        <v>6.07</v>
      </c>
      <c r="L239" s="99">
        <v>9.07</v>
      </c>
      <c r="M239" s="59">
        <f t="shared" si="58"/>
        <v>14.914999999999999</v>
      </c>
      <c r="N239" s="59">
        <f t="shared" si="58"/>
        <v>6.2650000000000006</v>
      </c>
      <c r="O239" s="59">
        <f t="shared" si="58"/>
        <v>9.1999999999999993</v>
      </c>
      <c r="P239" s="60">
        <f t="shared" si="49"/>
        <v>0.18685140262978758</v>
      </c>
      <c r="Q239" s="22">
        <f t="shared" si="50"/>
        <v>5.432503314924319E-7</v>
      </c>
      <c r="R239" s="61">
        <f t="shared" si="51"/>
        <v>7.9658386168308489E-9</v>
      </c>
      <c r="S239" s="22">
        <f t="shared" si="52"/>
        <v>6.3454584869393613E-17</v>
      </c>
      <c r="T239" s="62">
        <v>298</v>
      </c>
      <c r="U239" s="59">
        <f t="shared" si="53"/>
        <v>287.91500000000002</v>
      </c>
      <c r="V239" s="63">
        <f t="shared" si="54"/>
        <v>0.59076918092086961</v>
      </c>
      <c r="W239" s="64">
        <f t="shared" si="55"/>
        <v>3.8973479515090417</v>
      </c>
      <c r="X239" s="65">
        <f t="shared" si="45"/>
        <v>-1.2895391600920777E-7</v>
      </c>
      <c r="Y239" s="66">
        <f t="shared" si="46"/>
        <v>-1.2878237024596676E-7</v>
      </c>
      <c r="Z239" s="66">
        <f t="shared" si="47"/>
        <v>-1.2878259845112561E-7</v>
      </c>
      <c r="AA239" s="67">
        <f t="shared" si="48"/>
        <v>-1.2861128028588656E-7</v>
      </c>
      <c r="AB239" s="68">
        <f t="shared" si="57"/>
        <v>4.8468444046462472E-4</v>
      </c>
      <c r="AC239" s="69"/>
      <c r="AD239" s="70">
        <f t="shared" si="56"/>
        <v>4.8468444046462471</v>
      </c>
      <c r="AG239" s="71">
        <v>2330</v>
      </c>
    </row>
    <row r="240" spans="5:33">
      <c r="E240" s="73">
        <v>0.72155092592592596</v>
      </c>
      <c r="F240" s="71">
        <v>2340</v>
      </c>
      <c r="G240" s="99">
        <v>14.89</v>
      </c>
      <c r="H240" s="99">
        <v>6.45</v>
      </c>
      <c r="I240" s="99">
        <v>9.17</v>
      </c>
      <c r="J240" s="99">
        <v>14.95</v>
      </c>
      <c r="K240" s="99">
        <v>6.06</v>
      </c>
      <c r="L240" s="99">
        <v>8.8000000000000007</v>
      </c>
      <c r="M240" s="59">
        <f t="shared" si="58"/>
        <v>14.92</v>
      </c>
      <c r="N240" s="59">
        <f t="shared" si="58"/>
        <v>6.2549999999999999</v>
      </c>
      <c r="O240" s="59">
        <f t="shared" si="58"/>
        <v>8.9849999999999994</v>
      </c>
      <c r="P240" s="60">
        <f t="shared" si="49"/>
        <v>0.18250038637677796</v>
      </c>
      <c r="Q240" s="22">
        <f t="shared" si="50"/>
        <v>5.5590425727040323E-7</v>
      </c>
      <c r="R240" s="61">
        <f t="shared" si="51"/>
        <v>7.7877491301114218E-9</v>
      </c>
      <c r="S240" s="22">
        <f t="shared" si="52"/>
        <v>6.0649036513551203E-17</v>
      </c>
      <c r="T240" s="62">
        <v>298</v>
      </c>
      <c r="U240" s="59">
        <f t="shared" si="53"/>
        <v>287.92</v>
      </c>
      <c r="V240" s="63">
        <f t="shared" si="54"/>
        <v>0.59046603176497581</v>
      </c>
      <c r="W240" s="64">
        <f t="shared" si="55"/>
        <v>3.8946284477268267</v>
      </c>
      <c r="X240" s="65">
        <f t="shared" si="45"/>
        <v>-1.2014633738115847E-7</v>
      </c>
      <c r="Y240" s="66">
        <f t="shared" si="46"/>
        <v>-1.1999702787080033E-7</v>
      </c>
      <c r="Z240" s="66">
        <f t="shared" si="47"/>
        <v>-1.1999721342227339E-7</v>
      </c>
      <c r="AA240" s="67">
        <f t="shared" si="48"/>
        <v>-1.1984808900220738E-7</v>
      </c>
      <c r="AB240" s="68">
        <f t="shared" si="57"/>
        <v>4.8339661524180924E-4</v>
      </c>
      <c r="AC240" s="69"/>
      <c r="AD240" s="70">
        <f t="shared" si="56"/>
        <v>4.8339661524180926</v>
      </c>
      <c r="AG240" s="71">
        <v>2340</v>
      </c>
    </row>
    <row r="241" spans="5:37">
      <c r="E241" s="73">
        <v>0.72166666666666668</v>
      </c>
      <c r="F241" s="71">
        <v>2350</v>
      </c>
      <c r="G241" s="99">
        <v>14.89</v>
      </c>
      <c r="H241" s="99">
        <v>6.45</v>
      </c>
      <c r="I241" s="99">
        <v>9.0299999999999994</v>
      </c>
      <c r="J241" s="99">
        <v>14.96</v>
      </c>
      <c r="K241" s="99">
        <v>6.06</v>
      </c>
      <c r="L241" s="99">
        <v>8.6300000000000008</v>
      </c>
      <c r="M241" s="59">
        <f t="shared" si="58"/>
        <v>14.925000000000001</v>
      </c>
      <c r="N241" s="59">
        <f t="shared" si="58"/>
        <v>6.2549999999999999</v>
      </c>
      <c r="O241" s="59">
        <f t="shared" si="58"/>
        <v>8.83</v>
      </c>
      <c r="P241" s="60">
        <f t="shared" si="49"/>
        <v>0.17936742994286015</v>
      </c>
      <c r="Q241" s="22">
        <f t="shared" si="50"/>
        <v>5.5590425727040323E-7</v>
      </c>
      <c r="R241" s="61">
        <f t="shared" si="51"/>
        <v>7.7909856122075766E-9</v>
      </c>
      <c r="S241" s="22">
        <f t="shared" si="52"/>
        <v>6.0699456809625462E-17</v>
      </c>
      <c r="T241" s="62">
        <v>298</v>
      </c>
      <c r="U241" s="59">
        <f t="shared" si="53"/>
        <v>287.92500000000001</v>
      </c>
      <c r="V241" s="63">
        <f t="shared" si="54"/>
        <v>0.59016289313783454</v>
      </c>
      <c r="W241" s="64">
        <f t="shared" si="55"/>
        <v>3.8919109359215156</v>
      </c>
      <c r="X241" s="65">
        <f t="shared" si="45"/>
        <v>-1.1797091519308917E-7</v>
      </c>
      <c r="Y241" s="66">
        <f t="shared" si="46"/>
        <v>-1.1782660542846771E-7</v>
      </c>
      <c r="Z241" s="66">
        <f t="shared" si="47"/>
        <v>-1.1782678195764128E-7</v>
      </c>
      <c r="AA241" s="67">
        <f t="shared" si="48"/>
        <v>-1.1768264829030928E-7</v>
      </c>
      <c r="AB241" s="68">
        <f t="shared" si="57"/>
        <v>4.8219664372686007E-4</v>
      </c>
      <c r="AC241" s="69"/>
      <c r="AD241" s="70">
        <f t="shared" si="56"/>
        <v>4.8219664372686006</v>
      </c>
      <c r="AG241" s="71">
        <v>2350</v>
      </c>
    </row>
    <row r="242" spans="5:37">
      <c r="E242" s="73">
        <v>0.7217824074074074</v>
      </c>
      <c r="F242" s="71">
        <v>2360</v>
      </c>
      <c r="G242" s="99">
        <v>14.91</v>
      </c>
      <c r="H242" s="99">
        <v>6.45</v>
      </c>
      <c r="I242" s="99">
        <v>8.8800000000000008</v>
      </c>
      <c r="J242" s="99">
        <v>14.96</v>
      </c>
      <c r="K242" s="99">
        <v>6.06</v>
      </c>
      <c r="L242" s="99">
        <v>8.6300000000000008</v>
      </c>
      <c r="M242" s="59">
        <f t="shared" si="58"/>
        <v>14.935</v>
      </c>
      <c r="N242" s="59">
        <f t="shared" si="58"/>
        <v>6.2549999999999999</v>
      </c>
      <c r="O242" s="59">
        <f t="shared" si="58"/>
        <v>8.7550000000000008</v>
      </c>
      <c r="P242" s="60">
        <f t="shared" si="49"/>
        <v>0.17787437695329433</v>
      </c>
      <c r="Q242" s="22">
        <f t="shared" si="50"/>
        <v>5.5590425727040323E-7</v>
      </c>
      <c r="R242" s="61">
        <f t="shared" si="51"/>
        <v>7.7974626120720332E-9</v>
      </c>
      <c r="S242" s="22">
        <f t="shared" si="52"/>
        <v>6.0800423186661209E-17</v>
      </c>
      <c r="T242" s="62">
        <v>298</v>
      </c>
      <c r="U242" s="59">
        <f t="shared" si="53"/>
        <v>287.935</v>
      </c>
      <c r="V242" s="63">
        <f t="shared" si="54"/>
        <v>0.58955664746762604</v>
      </c>
      <c r="W242" s="64">
        <f t="shared" si="55"/>
        <v>3.8864818821367257</v>
      </c>
      <c r="X242" s="65">
        <f t="shared" si="45"/>
        <v>-1.1706047529717588E-7</v>
      </c>
      <c r="Y242" s="66">
        <f t="shared" si="46"/>
        <v>-1.169180363016368E-7</v>
      </c>
      <c r="Z242" s="66">
        <f t="shared" si="47"/>
        <v>-1.169182096211744E-7</v>
      </c>
      <c r="AA242" s="67">
        <f t="shared" si="48"/>
        <v>-1.1677594352338304E-7</v>
      </c>
      <c r="AB242" s="68">
        <f t="shared" si="57"/>
        <v>4.8101837649643407E-4</v>
      </c>
      <c r="AC242" s="69"/>
      <c r="AD242" s="70">
        <f t="shared" si="56"/>
        <v>4.8101837649643411</v>
      </c>
      <c r="AG242" s="71">
        <v>2360</v>
      </c>
    </row>
    <row r="243" spans="5:37">
      <c r="E243" s="73">
        <v>0.72189814814814812</v>
      </c>
      <c r="F243" s="71">
        <v>2370</v>
      </c>
      <c r="G243" s="99">
        <v>14.98</v>
      </c>
      <c r="H243" s="99">
        <v>6.45</v>
      </c>
      <c r="I243" s="99">
        <v>9.36</v>
      </c>
      <c r="J243" s="99">
        <v>15.03</v>
      </c>
      <c r="K243" s="99">
        <v>6.05</v>
      </c>
      <c r="L243" s="99">
        <v>9.1</v>
      </c>
      <c r="M243" s="59">
        <f t="shared" si="58"/>
        <v>15.004999999999999</v>
      </c>
      <c r="N243" s="59">
        <f t="shared" si="58"/>
        <v>6.25</v>
      </c>
      <c r="O243" s="59">
        <f t="shared" si="58"/>
        <v>9.23</v>
      </c>
      <c r="P243" s="60">
        <f t="shared" si="49"/>
        <v>0.18774994419819427</v>
      </c>
      <c r="Q243" s="22">
        <f t="shared" si="50"/>
        <v>5.6234132519034872E-7</v>
      </c>
      <c r="R243" s="61">
        <f t="shared" si="51"/>
        <v>7.7531750951525012E-9</v>
      </c>
      <c r="S243" s="22">
        <f t="shared" si="52"/>
        <v>6.0111724056092997E-17</v>
      </c>
      <c r="T243" s="62">
        <v>298</v>
      </c>
      <c r="U243" s="59">
        <f t="shared" si="53"/>
        <v>288.005</v>
      </c>
      <c r="V243" s="63">
        <f t="shared" si="54"/>
        <v>0.58531410656670979</v>
      </c>
      <c r="W243" s="64">
        <f t="shared" si="55"/>
        <v>3.8487004139599104</v>
      </c>
      <c r="X243" s="65">
        <f t="shared" si="45"/>
        <v>-1.230594396282797E-7</v>
      </c>
      <c r="Y243" s="66">
        <f t="shared" si="46"/>
        <v>-1.2290164395163696E-7</v>
      </c>
      <c r="Z243" s="66">
        <f t="shared" si="47"/>
        <v>-1.2290184628861853E-7</v>
      </c>
      <c r="AA243" s="67">
        <f t="shared" si="48"/>
        <v>-1.2274425243005524E-7</v>
      </c>
      <c r="AB243" s="68">
        <f t="shared" si="57"/>
        <v>4.798491949786571E-4</v>
      </c>
      <c r="AC243" s="69"/>
      <c r="AD243" s="70">
        <f t="shared" si="56"/>
        <v>4.7984919497865706</v>
      </c>
      <c r="AG243" s="71">
        <v>2370</v>
      </c>
    </row>
    <row r="244" spans="5:37">
      <c r="E244" s="73">
        <v>0.72201388888888884</v>
      </c>
      <c r="F244" s="71">
        <v>2380</v>
      </c>
      <c r="G244" s="99">
        <v>15</v>
      </c>
      <c r="H244" s="99">
        <v>6.45</v>
      </c>
      <c r="I244" s="99">
        <v>9.48</v>
      </c>
      <c r="J244" s="99">
        <v>15.04</v>
      </c>
      <c r="K244" s="99">
        <v>6.05</v>
      </c>
      <c r="L244" s="99">
        <v>9.34</v>
      </c>
      <c r="M244" s="59">
        <f t="shared" si="58"/>
        <v>15.02</v>
      </c>
      <c r="N244" s="59">
        <f t="shared" si="58"/>
        <v>6.25</v>
      </c>
      <c r="O244" s="59">
        <f t="shared" si="58"/>
        <v>9.41</v>
      </c>
      <c r="P244" s="60">
        <f t="shared" si="49"/>
        <v>0.19146060909530821</v>
      </c>
      <c r="Q244" s="22">
        <f t="shared" si="50"/>
        <v>5.6234132519034872E-7</v>
      </c>
      <c r="R244" s="61">
        <f t="shared" si="51"/>
        <v>7.7628454537074592E-9</v>
      </c>
      <c r="S244" s="22">
        <f t="shared" si="52"/>
        <v>6.0261769538146573E-17</v>
      </c>
      <c r="T244" s="62">
        <v>298</v>
      </c>
      <c r="U244" s="59">
        <f t="shared" si="53"/>
        <v>288.02</v>
      </c>
      <c r="V244" s="63">
        <f t="shared" si="54"/>
        <v>0.58440525895619733</v>
      </c>
      <c r="W244" s="64">
        <f t="shared" si="55"/>
        <v>3.8406546642095076</v>
      </c>
      <c r="X244" s="65">
        <f t="shared" si="45"/>
        <v>-1.25745464403793E-7</v>
      </c>
      <c r="Y244" s="66">
        <f t="shared" si="46"/>
        <v>-1.2558028204655386E-7</v>
      </c>
      <c r="Z244" s="66">
        <f t="shared" si="47"/>
        <v>-1.2558049903419054E-7</v>
      </c>
      <c r="AA244" s="67">
        <f t="shared" si="48"/>
        <v>-1.2541553309450745E-7</v>
      </c>
      <c r="AB244" s="68">
        <f t="shared" si="57"/>
        <v>4.7862017719109239E-4</v>
      </c>
      <c r="AC244" s="69"/>
      <c r="AD244" s="70">
        <f t="shared" si="56"/>
        <v>4.7862017719109238</v>
      </c>
      <c r="AG244" s="71">
        <v>2380</v>
      </c>
      <c r="AH244" t="s">
        <v>2</v>
      </c>
      <c r="AI244" t="s">
        <v>3</v>
      </c>
      <c r="AJ244" t="s">
        <v>4</v>
      </c>
      <c r="AK244" s="7" t="s">
        <v>13</v>
      </c>
    </row>
    <row r="245" spans="5:37">
      <c r="E245" s="73">
        <v>0.72212962962962957</v>
      </c>
      <c r="F245" s="71">
        <v>2390</v>
      </c>
      <c r="G245" s="99">
        <v>15.01</v>
      </c>
      <c r="H245" s="99">
        <v>6.45</v>
      </c>
      <c r="I245" s="99">
        <v>9.36</v>
      </c>
      <c r="J245" s="99">
        <v>15.06</v>
      </c>
      <c r="K245" s="99">
        <v>6.05</v>
      </c>
      <c r="L245" s="99">
        <v>9.31</v>
      </c>
      <c r="M245" s="59">
        <f t="shared" si="58"/>
        <v>15.035</v>
      </c>
      <c r="N245" s="59">
        <f t="shared" si="58"/>
        <v>6.25</v>
      </c>
      <c r="O245" s="59">
        <f t="shared" si="58"/>
        <v>9.3350000000000009</v>
      </c>
      <c r="P245" s="60">
        <f t="shared" si="49"/>
        <v>0.18998348982214713</v>
      </c>
      <c r="Q245" s="22">
        <f t="shared" si="50"/>
        <v>5.6234132519034872E-7</v>
      </c>
      <c r="R245" s="61">
        <f t="shared" si="51"/>
        <v>7.7725278738801951E-9</v>
      </c>
      <c r="S245" s="22">
        <f t="shared" si="52"/>
        <v>6.0412189550244592E-17</v>
      </c>
      <c r="T245" s="62">
        <v>298</v>
      </c>
      <c r="U245" s="59">
        <f t="shared" si="53"/>
        <v>288.03500000000003</v>
      </c>
      <c r="V245" s="63">
        <f t="shared" si="54"/>
        <v>0.58349650600580638</v>
      </c>
      <c r="W245" s="64">
        <f t="shared" si="55"/>
        <v>3.8326265695564241</v>
      </c>
      <c r="X245" s="65">
        <f t="shared" si="45"/>
        <v>-1.2501991608600789E-7</v>
      </c>
      <c r="Y245" s="66">
        <f t="shared" si="46"/>
        <v>-1.2485620488022202E-7</v>
      </c>
      <c r="Z245" s="66">
        <f t="shared" si="47"/>
        <v>-1.2485641925693683E-7</v>
      </c>
      <c r="AA245" s="67">
        <f t="shared" si="48"/>
        <v>-1.2469292186642137E-7</v>
      </c>
      <c r="AB245" s="68">
        <f t="shared" si="57"/>
        <v>4.7736437292499273E-4</v>
      </c>
      <c r="AC245" s="69"/>
      <c r="AD245" s="70">
        <f t="shared" si="56"/>
        <v>4.773643729249927</v>
      </c>
      <c r="AG245" s="71">
        <v>2390</v>
      </c>
      <c r="AH245">
        <v>0</v>
      </c>
      <c r="AI245">
        <v>0.99</v>
      </c>
      <c r="AJ245" s="4">
        <f t="shared" ref="AJ245:AJ261" si="59">AI245/0.0253</f>
        <v>39.130434782608695</v>
      </c>
      <c r="AK245" s="8">
        <f>AJ245/56000</f>
        <v>6.9875776397515532E-4</v>
      </c>
    </row>
    <row r="246" spans="5:37">
      <c r="E246" s="73">
        <v>0.7222453703703704</v>
      </c>
      <c r="F246" s="71">
        <v>2400</v>
      </c>
      <c r="G246" s="99">
        <v>15.02</v>
      </c>
      <c r="H246" s="99">
        <v>6.45</v>
      </c>
      <c r="I246" s="99">
        <v>9.42</v>
      </c>
      <c r="J246" s="99">
        <v>15.07</v>
      </c>
      <c r="K246" s="99">
        <v>6.05</v>
      </c>
      <c r="L246" s="99">
        <v>9.26</v>
      </c>
      <c r="M246" s="59">
        <f t="shared" si="58"/>
        <v>15.045</v>
      </c>
      <c r="N246" s="59">
        <f t="shared" si="58"/>
        <v>6.25</v>
      </c>
      <c r="O246" s="59">
        <f t="shared" si="58"/>
        <v>9.34</v>
      </c>
      <c r="P246" s="60">
        <f t="shared" si="49"/>
        <v>0.19011785900304612</v>
      </c>
      <c r="Q246" s="22">
        <f t="shared" si="50"/>
        <v>5.6234132519034872E-7</v>
      </c>
      <c r="R246" s="61">
        <f t="shared" si="51"/>
        <v>7.7789895289892424E-9</v>
      </c>
      <c r="S246" s="22">
        <f t="shared" si="52"/>
        <v>6.0512678092124278E-17</v>
      </c>
      <c r="T246" s="62">
        <v>298</v>
      </c>
      <c r="U246" s="59">
        <f t="shared" si="53"/>
        <v>288.04500000000002</v>
      </c>
      <c r="V246" s="63">
        <f t="shared" si="54"/>
        <v>0.5828907232872006</v>
      </c>
      <c r="W246" s="64">
        <f t="shared" si="55"/>
        <v>3.8272842948226895</v>
      </c>
      <c r="X246" s="65">
        <f t="shared" si="45"/>
        <v>-1.2516313610040708E-7</v>
      </c>
      <c r="Y246" s="66">
        <f t="shared" si="46"/>
        <v>-1.2499861929244124E-7</v>
      </c>
      <c r="Z246" s="66">
        <f t="shared" si="47"/>
        <v>-1.249988355364644E-7</v>
      </c>
      <c r="AA246" s="67">
        <f t="shared" si="48"/>
        <v>-1.2483453440405126E-7</v>
      </c>
      <c r="AB246" s="68">
        <f t="shared" si="57"/>
        <v>4.7611580944794817E-4</v>
      </c>
      <c r="AC246" s="75">
        <f>D14</f>
        <v>5.0889328063241103E-4</v>
      </c>
      <c r="AD246" s="70">
        <f t="shared" si="56"/>
        <v>4.761158094479482</v>
      </c>
      <c r="AE246" s="70">
        <f>AC246*10000</f>
        <v>5.0889328063241104</v>
      </c>
      <c r="AF246" s="74">
        <f>(AD246-AE246)*(AD246-AE246)</f>
        <v>0.10743626172482916</v>
      </c>
      <c r="AG246" s="71">
        <v>2400</v>
      </c>
      <c r="AH246">
        <v>5</v>
      </c>
      <c r="AI246">
        <v>0.97299999999999998</v>
      </c>
      <c r="AJ246" s="4">
        <f t="shared" si="59"/>
        <v>38.458498023715414</v>
      </c>
      <c r="AK246" s="8">
        <f t="shared" ref="AK246:AK261" si="60">AJ246/56000</f>
        <v>6.8675889328063239E-4</v>
      </c>
    </row>
    <row r="247" spans="5:37">
      <c r="E247" s="73">
        <v>0.72236111111111112</v>
      </c>
      <c r="F247" s="71">
        <v>2410</v>
      </c>
      <c r="G247" s="99">
        <v>15.04</v>
      </c>
      <c r="H247" s="99">
        <v>6.45</v>
      </c>
      <c r="I247" s="99">
        <v>9.26</v>
      </c>
      <c r="J247" s="99">
        <v>15.09</v>
      </c>
      <c r="K247" s="99">
        <v>6.05</v>
      </c>
      <c r="L247" s="99">
        <v>9.23</v>
      </c>
      <c r="M247" s="59">
        <f t="shared" si="58"/>
        <v>15.065</v>
      </c>
      <c r="N247" s="59">
        <f t="shared" si="58"/>
        <v>6.25</v>
      </c>
      <c r="O247" s="59">
        <f t="shared" si="58"/>
        <v>9.245000000000001</v>
      </c>
      <c r="P247" s="60">
        <f t="shared" si="49"/>
        <v>0.18824870286320086</v>
      </c>
      <c r="Q247" s="22">
        <f t="shared" si="50"/>
        <v>5.6234132519034872E-7</v>
      </c>
      <c r="R247" s="61">
        <f t="shared" si="51"/>
        <v>7.7919289592744988E-9</v>
      </c>
      <c r="S247" s="22">
        <f t="shared" si="52"/>
        <v>6.0714156906380574E-17</v>
      </c>
      <c r="T247" s="62">
        <v>298</v>
      </c>
      <c r="U247" s="59">
        <f t="shared" si="53"/>
        <v>288.065</v>
      </c>
      <c r="V247" s="63">
        <f t="shared" si="54"/>
        <v>0.58167928402624602</v>
      </c>
      <c r="W247" s="64">
        <f t="shared" si="55"/>
        <v>3.816623183517089</v>
      </c>
      <c r="X247" s="65">
        <f t="shared" si="45"/>
        <v>-1.2436519583394976E-7</v>
      </c>
      <c r="Y247" s="66">
        <f t="shared" si="46"/>
        <v>-1.2420234244227252E-7</v>
      </c>
      <c r="Z247" s="66">
        <f t="shared" si="47"/>
        <v>-1.2420255569508012E-7</v>
      </c>
      <c r="AA247" s="67">
        <f t="shared" si="48"/>
        <v>-1.2403991499771105E-7</v>
      </c>
      <c r="AB247" s="68">
        <f t="shared" si="57"/>
        <v>4.7486582181434437E-4</v>
      </c>
      <c r="AC247" s="69"/>
      <c r="AD247" s="70">
        <f t="shared" si="56"/>
        <v>4.7486582181434436</v>
      </c>
      <c r="AG247" s="71">
        <v>2410</v>
      </c>
      <c r="AH247">
        <v>10</v>
      </c>
      <c r="AI247">
        <v>0.98199999999999998</v>
      </c>
      <c r="AJ247" s="4">
        <f t="shared" si="59"/>
        <v>38.814229249011859</v>
      </c>
      <c r="AK247" s="8">
        <f t="shared" si="60"/>
        <v>6.931112365894975E-4</v>
      </c>
    </row>
    <row r="248" spans="5:37">
      <c r="E248" s="73">
        <v>0.72247685185185184</v>
      </c>
      <c r="F248" s="71">
        <v>2420</v>
      </c>
      <c r="G248" s="99">
        <v>15.06</v>
      </c>
      <c r="H248" s="99">
        <v>6.45</v>
      </c>
      <c r="I248" s="99">
        <v>9.19</v>
      </c>
      <c r="J248" s="99">
        <v>15.11</v>
      </c>
      <c r="K248" s="99">
        <v>6.05</v>
      </c>
      <c r="L248" s="99">
        <v>9.09</v>
      </c>
      <c r="M248" s="59">
        <f t="shared" si="58"/>
        <v>15.085000000000001</v>
      </c>
      <c r="N248" s="59">
        <f t="shared" si="58"/>
        <v>6.25</v>
      </c>
      <c r="O248" s="59">
        <f t="shared" si="58"/>
        <v>9.14</v>
      </c>
      <c r="P248" s="60">
        <f t="shared" si="49"/>
        <v>0.18617457108328284</v>
      </c>
      <c r="Q248" s="22">
        <f t="shared" si="50"/>
        <v>5.6234132519034872E-7</v>
      </c>
      <c r="R248" s="61">
        <f t="shared" si="51"/>
        <v>7.8048899127737307E-9</v>
      </c>
      <c r="S248" s="22">
        <f t="shared" si="52"/>
        <v>6.0916306550517128E-17</v>
      </c>
      <c r="T248" s="62">
        <v>298</v>
      </c>
      <c r="U248" s="59">
        <f t="shared" si="53"/>
        <v>288.08499999999998</v>
      </c>
      <c r="V248" s="63">
        <f t="shared" si="54"/>
        <v>0.58046801297109829</v>
      </c>
      <c r="W248" s="64">
        <f t="shared" si="55"/>
        <v>3.8059932434165535</v>
      </c>
      <c r="X248" s="65">
        <f t="shared" si="45"/>
        <v>-1.2342544341575416E-7</v>
      </c>
      <c r="Y248" s="66">
        <f t="shared" si="46"/>
        <v>-1.232646212592255E-7</v>
      </c>
      <c r="Z248" s="66">
        <f t="shared" si="47"/>
        <v>-1.232648308089368E-7</v>
      </c>
      <c r="AA248" s="67">
        <f t="shared" si="48"/>
        <v>-1.2310421765603687E-7</v>
      </c>
      <c r="AB248" s="68">
        <f t="shared" si="57"/>
        <v>4.7362379696916709E-4</v>
      </c>
      <c r="AC248" s="69"/>
      <c r="AD248" s="70">
        <f t="shared" si="56"/>
        <v>4.736237969691671</v>
      </c>
      <c r="AG248" s="71">
        <v>2420</v>
      </c>
      <c r="AH248">
        <v>15</v>
      </c>
      <c r="AI248">
        <v>0.98799999999999999</v>
      </c>
      <c r="AJ248" s="4">
        <f t="shared" si="59"/>
        <v>39.051383399209485</v>
      </c>
      <c r="AK248" s="8">
        <f t="shared" si="60"/>
        <v>6.9734613212874084E-4</v>
      </c>
    </row>
    <row r="249" spans="5:37">
      <c r="E249" s="73">
        <v>0.72259259259259256</v>
      </c>
      <c r="F249" s="71">
        <v>2430</v>
      </c>
      <c r="G249" s="99">
        <v>15.07</v>
      </c>
      <c r="H249" s="99">
        <v>6.44</v>
      </c>
      <c r="I249" s="99">
        <v>9.25</v>
      </c>
      <c r="J249" s="99">
        <v>15.12</v>
      </c>
      <c r="K249" s="99">
        <v>6.04</v>
      </c>
      <c r="L249" s="99">
        <v>9.06</v>
      </c>
      <c r="M249" s="59">
        <f t="shared" si="58"/>
        <v>15.094999999999999</v>
      </c>
      <c r="N249" s="59">
        <f t="shared" si="58"/>
        <v>6.24</v>
      </c>
      <c r="O249" s="59">
        <f t="shared" si="58"/>
        <v>9.1550000000000011</v>
      </c>
      <c r="P249" s="60">
        <f t="shared" si="49"/>
        <v>0.18651212868061226</v>
      </c>
      <c r="Q249" s="22">
        <f t="shared" si="50"/>
        <v>5.7543993733715549E-7</v>
      </c>
      <c r="R249" s="61">
        <f t="shared" si="51"/>
        <v>7.6335697897274666E-9</v>
      </c>
      <c r="S249" s="22">
        <f t="shared" si="52"/>
        <v>5.827138773463984E-17</v>
      </c>
      <c r="T249" s="62">
        <v>298</v>
      </c>
      <c r="U249" s="59">
        <f t="shared" si="53"/>
        <v>288.09500000000003</v>
      </c>
      <c r="V249" s="63">
        <f t="shared" si="54"/>
        <v>0.57986244050975255</v>
      </c>
      <c r="W249" s="64">
        <f t="shared" si="55"/>
        <v>3.8006899327606871</v>
      </c>
      <c r="X249" s="65">
        <f t="shared" si="45"/>
        <v>-1.1813729425284495E-7</v>
      </c>
      <c r="Y249" s="66">
        <f t="shared" si="46"/>
        <v>-1.1798957323486782E-7</v>
      </c>
      <c r="Z249" s="66">
        <f t="shared" si="47"/>
        <v>-1.1798975794791116E-7</v>
      </c>
      <c r="AA249" s="67">
        <f t="shared" si="48"/>
        <v>-1.1784222118104027E-7</v>
      </c>
      <c r="AB249" s="68">
        <f t="shared" si="57"/>
        <v>4.7239114936048693E-4</v>
      </c>
      <c r="AC249" s="69"/>
      <c r="AD249" s="70">
        <f t="shared" si="56"/>
        <v>4.7239114936048692</v>
      </c>
      <c r="AG249" s="71">
        <v>2430</v>
      </c>
      <c r="AH249">
        <v>20</v>
      </c>
      <c r="AI249">
        <v>0.98399999999999999</v>
      </c>
      <c r="AJ249" s="4">
        <f t="shared" si="59"/>
        <v>38.89328063241107</v>
      </c>
      <c r="AK249" s="8">
        <f t="shared" si="60"/>
        <v>6.9452286843591198E-4</v>
      </c>
    </row>
    <row r="250" spans="5:37">
      <c r="E250" s="73">
        <v>0.72270833333333329</v>
      </c>
      <c r="F250" s="71">
        <v>2440</v>
      </c>
      <c r="G250" s="99">
        <v>15.09</v>
      </c>
      <c r="H250" s="99">
        <v>6.44</v>
      </c>
      <c r="I250" s="99">
        <v>9.07</v>
      </c>
      <c r="J250" s="99">
        <v>15.14</v>
      </c>
      <c r="K250" s="99">
        <v>6.04</v>
      </c>
      <c r="L250" s="99">
        <v>9.19</v>
      </c>
      <c r="M250" s="59">
        <f t="shared" si="58"/>
        <v>15.115</v>
      </c>
      <c r="N250" s="59">
        <f t="shared" si="58"/>
        <v>6.24</v>
      </c>
      <c r="O250" s="59">
        <f t="shared" si="58"/>
        <v>9.129999999999999</v>
      </c>
      <c r="P250" s="60">
        <f t="shared" si="49"/>
        <v>0.18606670797257913</v>
      </c>
      <c r="Q250" s="22">
        <f t="shared" si="50"/>
        <v>5.7543993733715549E-7</v>
      </c>
      <c r="R250" s="61">
        <f t="shared" si="51"/>
        <v>7.6462673314523586E-9</v>
      </c>
      <c r="S250" s="22">
        <f t="shared" si="52"/>
        <v>5.8465404104035578E-17</v>
      </c>
      <c r="T250" s="62">
        <v>298</v>
      </c>
      <c r="U250" s="59">
        <f t="shared" si="53"/>
        <v>288.11500000000001</v>
      </c>
      <c r="V250" s="63">
        <f t="shared" si="54"/>
        <v>0.57865142169764239</v>
      </c>
      <c r="W250" s="64">
        <f t="shared" si="55"/>
        <v>3.7901065707894142</v>
      </c>
      <c r="X250" s="65">
        <f t="shared" si="45"/>
        <v>-1.1828158326067941E-7</v>
      </c>
      <c r="Y250" s="66">
        <f t="shared" si="46"/>
        <v>-1.1813313038665029E-7</v>
      </c>
      <c r="Z250" s="66">
        <f t="shared" si="47"/>
        <v>-1.181333167069142E-7</v>
      </c>
      <c r="AA250" s="67">
        <f t="shared" si="48"/>
        <v>-1.1798504968545524E-7</v>
      </c>
      <c r="AB250" s="68">
        <f t="shared" si="57"/>
        <v>4.7121125239748786E-4</v>
      </c>
      <c r="AC250" s="69"/>
      <c r="AD250" s="70">
        <f t="shared" si="56"/>
        <v>4.7121125239748789</v>
      </c>
      <c r="AG250" s="71">
        <v>2440</v>
      </c>
      <c r="AH250">
        <v>25</v>
      </c>
      <c r="AI250">
        <v>0.92800000000000005</v>
      </c>
      <c r="AJ250" s="4">
        <f t="shared" si="59"/>
        <v>36.679841897233203</v>
      </c>
      <c r="AK250" s="8">
        <f t="shared" si="60"/>
        <v>6.5499717673630717E-4</v>
      </c>
    </row>
    <row r="251" spans="5:37">
      <c r="E251" s="73">
        <v>0.72282407407407401</v>
      </c>
      <c r="F251" s="71">
        <v>2450</v>
      </c>
      <c r="G251" s="99">
        <v>15.11</v>
      </c>
      <c r="H251" s="99">
        <v>6.44</v>
      </c>
      <c r="I251" s="99">
        <v>9.39</v>
      </c>
      <c r="J251" s="99">
        <v>15.17</v>
      </c>
      <c r="K251" s="99">
        <v>6.04</v>
      </c>
      <c r="L251" s="99">
        <v>9.25</v>
      </c>
      <c r="M251" s="59">
        <f t="shared" si="58"/>
        <v>15.14</v>
      </c>
      <c r="N251" s="59">
        <f t="shared" si="58"/>
        <v>6.24</v>
      </c>
      <c r="O251" s="59">
        <f t="shared" si="58"/>
        <v>9.32</v>
      </c>
      <c r="P251" s="60">
        <f t="shared" si="49"/>
        <v>0.1900204483532642</v>
      </c>
      <c r="Q251" s="22">
        <f t="shared" si="50"/>
        <v>5.7543993733715549E-7</v>
      </c>
      <c r="R251" s="61">
        <f t="shared" si="51"/>
        <v>7.6621689639348958E-9</v>
      </c>
      <c r="S251" s="22">
        <f t="shared" si="52"/>
        <v>5.8708833231887149E-17</v>
      </c>
      <c r="T251" s="62">
        <v>298</v>
      </c>
      <c r="U251" s="59">
        <f t="shared" si="53"/>
        <v>288.14</v>
      </c>
      <c r="V251" s="63">
        <f t="shared" si="54"/>
        <v>0.57713788459469173</v>
      </c>
      <c r="W251" s="64">
        <f t="shared" si="55"/>
        <v>3.7769208573428084</v>
      </c>
      <c r="X251" s="65">
        <f t="shared" si="45"/>
        <v>-1.2141621094182319E-7</v>
      </c>
      <c r="Y251" s="66">
        <f t="shared" si="46"/>
        <v>-1.2125939224096148E-7</v>
      </c>
      <c r="Z251" s="66">
        <f t="shared" si="47"/>
        <v>-1.2125959478479603E-7</v>
      </c>
      <c r="AA251" s="67">
        <f t="shared" si="48"/>
        <v>-1.2110297810456595E-7</v>
      </c>
      <c r="AB251" s="68">
        <f t="shared" si="57"/>
        <v>4.7002991985226576E-4</v>
      </c>
      <c r="AC251" s="69"/>
      <c r="AD251" s="70">
        <f t="shared" si="56"/>
        <v>4.7002991985226572</v>
      </c>
      <c r="AG251" s="71">
        <v>2450</v>
      </c>
      <c r="AH251">
        <f>30*60</f>
        <v>1800</v>
      </c>
      <c r="AI251">
        <v>0.85799999999999998</v>
      </c>
      <c r="AJ251" s="4">
        <f t="shared" si="59"/>
        <v>33.913043478260867</v>
      </c>
      <c r="AK251" s="8">
        <f t="shared" si="60"/>
        <v>6.055900621118012E-4</v>
      </c>
    </row>
    <row r="252" spans="5:37">
      <c r="E252" s="73">
        <v>0.72293981481481484</v>
      </c>
      <c r="F252" s="71">
        <v>2460</v>
      </c>
      <c r="G252" s="99">
        <v>15.12</v>
      </c>
      <c r="H252" s="99">
        <v>6.44</v>
      </c>
      <c r="I252" s="99">
        <v>9.3000000000000007</v>
      </c>
      <c r="J252" s="99">
        <v>15.18</v>
      </c>
      <c r="K252" s="99">
        <v>6.04</v>
      </c>
      <c r="L252" s="99">
        <v>9.02</v>
      </c>
      <c r="M252" s="59">
        <f t="shared" si="58"/>
        <v>15.149999999999999</v>
      </c>
      <c r="N252" s="59">
        <f t="shared" si="58"/>
        <v>6.24</v>
      </c>
      <c r="O252" s="59">
        <f t="shared" si="58"/>
        <v>9.16</v>
      </c>
      <c r="P252" s="60">
        <f t="shared" si="49"/>
        <v>0.18679039227222211</v>
      </c>
      <c r="Q252" s="22">
        <f t="shared" si="50"/>
        <v>5.7543993733715549E-7</v>
      </c>
      <c r="R252" s="61">
        <f t="shared" si="51"/>
        <v>7.6685388726744402E-9</v>
      </c>
      <c r="S252" s="22">
        <f t="shared" si="52"/>
        <v>5.8806488441718968E-17</v>
      </c>
      <c r="T252" s="62">
        <v>298</v>
      </c>
      <c r="U252" s="59">
        <f t="shared" si="53"/>
        <v>288.14999999999998</v>
      </c>
      <c r="V252" s="63">
        <f t="shared" si="54"/>
        <v>0.5765325432899322</v>
      </c>
      <c r="W252" s="64">
        <f t="shared" si="55"/>
        <v>3.7716600639473357</v>
      </c>
      <c r="X252" s="65">
        <f t="shared" si="45"/>
        <v>-1.1940875170471866E-7</v>
      </c>
      <c r="Y252" s="66">
        <f t="shared" si="46"/>
        <v>-1.1925668341248523E-7</v>
      </c>
      <c r="Z252" s="66">
        <f t="shared" si="47"/>
        <v>-1.1925687707304335E-7</v>
      </c>
      <c r="AA252" s="67">
        <f t="shared" si="48"/>
        <v>-1.1910500194811059E-7</v>
      </c>
      <c r="AB252" s="68">
        <f t="shared" si="57"/>
        <v>4.6881732458043594E-4</v>
      </c>
      <c r="AC252" s="69"/>
      <c r="AD252" s="70">
        <f t="shared" si="56"/>
        <v>4.688173245804359</v>
      </c>
      <c r="AG252" s="71">
        <v>2460</v>
      </c>
      <c r="AH252">
        <v>35</v>
      </c>
      <c r="AI252">
        <v>0.77500000000000002</v>
      </c>
      <c r="AJ252" s="4">
        <f t="shared" si="59"/>
        <v>30.632411067193676</v>
      </c>
      <c r="AK252" s="8">
        <f t="shared" si="60"/>
        <v>5.4700734048560137E-4</v>
      </c>
    </row>
    <row r="253" spans="5:37">
      <c r="E253" s="73">
        <v>0.72305555555555556</v>
      </c>
      <c r="F253" s="71">
        <v>2470</v>
      </c>
      <c r="G253" s="99">
        <v>15.13</v>
      </c>
      <c r="H253" s="99">
        <v>6.44</v>
      </c>
      <c r="I253" s="99">
        <v>9.1199999999999992</v>
      </c>
      <c r="J253" s="99">
        <v>15.18</v>
      </c>
      <c r="K253" s="99">
        <v>6.04</v>
      </c>
      <c r="L253" s="99">
        <v>8.81</v>
      </c>
      <c r="M253" s="59">
        <f t="shared" si="58"/>
        <v>15.155000000000001</v>
      </c>
      <c r="N253" s="59">
        <f t="shared" si="58"/>
        <v>6.24</v>
      </c>
      <c r="O253" s="59">
        <f t="shared" si="58"/>
        <v>8.9649999999999999</v>
      </c>
      <c r="P253" s="60">
        <f t="shared" si="49"/>
        <v>0.18282967041841663</v>
      </c>
      <c r="Q253" s="22">
        <f t="shared" si="50"/>
        <v>5.7543993733715549E-7</v>
      </c>
      <c r="R253" s="61">
        <f t="shared" si="51"/>
        <v>7.6717258126169605E-9</v>
      </c>
      <c r="S253" s="22">
        <f t="shared" si="52"/>
        <v>5.8855376943973366E-17</v>
      </c>
      <c r="T253" s="62">
        <v>298</v>
      </c>
      <c r="U253" s="59">
        <f t="shared" si="53"/>
        <v>288.15499999999997</v>
      </c>
      <c r="V253" s="63">
        <f t="shared" si="54"/>
        <v>0.57622988839316802</v>
      </c>
      <c r="W253" s="64">
        <f t="shared" si="55"/>
        <v>3.7690325524912929</v>
      </c>
      <c r="X253" s="65">
        <f t="shared" si="45"/>
        <v>-1.1675774455093797E-7</v>
      </c>
      <c r="Y253" s="66">
        <f t="shared" si="46"/>
        <v>-1.1661198269033914E-7</v>
      </c>
      <c r="Z253" s="66">
        <f t="shared" si="47"/>
        <v>-1.1661216466130893E-7</v>
      </c>
      <c r="AA253" s="67">
        <f t="shared" si="48"/>
        <v>-1.1646658431733011E-7</v>
      </c>
      <c r="AB253" s="68">
        <f t="shared" si="57"/>
        <v>4.6762475645606281E-4</v>
      </c>
      <c r="AC253" s="69"/>
      <c r="AD253" s="70">
        <f t="shared" si="56"/>
        <v>4.6762475645606285</v>
      </c>
      <c r="AG253" s="71">
        <v>2470</v>
      </c>
      <c r="AH253">
        <v>40</v>
      </c>
      <c r="AI253">
        <v>0.72099999999999997</v>
      </c>
      <c r="AJ253" s="4">
        <f t="shared" si="59"/>
        <v>28.49802371541502</v>
      </c>
      <c r="AK253" s="8">
        <f t="shared" si="60"/>
        <v>5.0889328063241103E-4</v>
      </c>
    </row>
    <row r="254" spans="5:37">
      <c r="E254" s="73">
        <v>0.72317129629629628</v>
      </c>
      <c r="F254" s="71">
        <v>2480</v>
      </c>
      <c r="G254" s="99">
        <v>15.13</v>
      </c>
      <c r="H254" s="99">
        <v>6.44</v>
      </c>
      <c r="I254" s="99">
        <v>9.09</v>
      </c>
      <c r="J254" s="99">
        <v>15.19</v>
      </c>
      <c r="K254" s="99">
        <v>6.04</v>
      </c>
      <c r="L254" s="99">
        <v>8.7200000000000006</v>
      </c>
      <c r="M254" s="59">
        <f t="shared" si="58"/>
        <v>15.16</v>
      </c>
      <c r="N254" s="59">
        <f t="shared" si="58"/>
        <v>6.24</v>
      </c>
      <c r="O254" s="59">
        <f t="shared" si="58"/>
        <v>8.9050000000000011</v>
      </c>
      <c r="P254" s="60">
        <f t="shared" si="49"/>
        <v>0.18162165611708561</v>
      </c>
      <c r="Q254" s="22">
        <f t="shared" si="50"/>
        <v>5.7543993733715549E-7</v>
      </c>
      <c r="R254" s="61">
        <f t="shared" si="51"/>
        <v>7.6749140770081608E-9</v>
      </c>
      <c r="S254" s="22">
        <f t="shared" si="52"/>
        <v>5.8904306089458024E-17</v>
      </c>
      <c r="T254" s="62">
        <v>298</v>
      </c>
      <c r="U254" s="59">
        <f t="shared" si="53"/>
        <v>288.16000000000003</v>
      </c>
      <c r="V254" s="63">
        <f t="shared" si="54"/>
        <v>0.57592724399941664</v>
      </c>
      <c r="W254" s="64">
        <f t="shared" si="55"/>
        <v>3.7664069625673768</v>
      </c>
      <c r="X254" s="65">
        <f t="shared" si="45"/>
        <v>-1.1587395689620127E-7</v>
      </c>
      <c r="Y254" s="66">
        <f t="shared" si="46"/>
        <v>-1.1573003444662772E-7</v>
      </c>
      <c r="Z254" s="66">
        <f t="shared" si="47"/>
        <v>-1.1573021320699844E-7</v>
      </c>
      <c r="AA254" s="67">
        <f t="shared" si="48"/>
        <v>-1.1558646907373329E-7</v>
      </c>
      <c r="AB254" s="68">
        <f t="shared" si="57"/>
        <v>4.6645863541677687E-4</v>
      </c>
      <c r="AC254" s="69"/>
      <c r="AD254" s="70">
        <f t="shared" si="56"/>
        <v>4.6645863541677688</v>
      </c>
      <c r="AG254" s="71">
        <v>2480</v>
      </c>
      <c r="AH254">
        <v>45</v>
      </c>
      <c r="AI254">
        <v>0.67900000000000005</v>
      </c>
      <c r="AJ254" s="4">
        <f t="shared" si="59"/>
        <v>26.837944664031625</v>
      </c>
      <c r="AK254" s="8">
        <f t="shared" si="60"/>
        <v>4.7924901185770758E-4</v>
      </c>
    </row>
    <row r="255" spans="5:37">
      <c r="E255" s="73">
        <v>0.72328703703703701</v>
      </c>
      <c r="F255" s="71">
        <v>2490</v>
      </c>
      <c r="G255" s="99">
        <v>15.18</v>
      </c>
      <c r="H255" s="99">
        <v>6.44</v>
      </c>
      <c r="I255" s="99">
        <v>9.15</v>
      </c>
      <c r="J255" s="99">
        <v>15.22</v>
      </c>
      <c r="K255" s="99">
        <v>6.04</v>
      </c>
      <c r="L255" s="99">
        <v>8.89</v>
      </c>
      <c r="M255" s="59">
        <f t="shared" si="58"/>
        <v>15.2</v>
      </c>
      <c r="N255" s="59">
        <f t="shared" si="58"/>
        <v>6.24</v>
      </c>
      <c r="O255" s="59">
        <f t="shared" si="58"/>
        <v>9.02</v>
      </c>
      <c r="P255" s="60">
        <f t="shared" si="49"/>
        <v>0.18409371521200249</v>
      </c>
      <c r="Q255" s="22">
        <f t="shared" si="50"/>
        <v>5.7543993733715549E-7</v>
      </c>
      <c r="R255" s="61">
        <f t="shared" si="51"/>
        <v>7.7004679383890863E-9</v>
      </c>
      <c r="S255" s="22">
        <f t="shared" si="52"/>
        <v>5.9297206470158267E-17</v>
      </c>
      <c r="T255" s="62">
        <v>298</v>
      </c>
      <c r="U255" s="59">
        <f t="shared" si="53"/>
        <v>288.2</v>
      </c>
      <c r="V255" s="63">
        <f t="shared" si="54"/>
        <v>0.57350646689240037</v>
      </c>
      <c r="W255" s="64">
        <f t="shared" si="55"/>
        <v>3.7454712421476324</v>
      </c>
      <c r="X255" s="65">
        <f t="shared" si="45"/>
        <v>-1.1860043867856257E-7</v>
      </c>
      <c r="Y255" s="66">
        <f t="shared" si="46"/>
        <v>-1.1844928862771898E-7</v>
      </c>
      <c r="Z255" s="66">
        <f t="shared" si="47"/>
        <v>-1.1844948126054671E-7</v>
      </c>
      <c r="AA255" s="67">
        <f t="shared" si="48"/>
        <v>-1.1829852335152992E-7</v>
      </c>
      <c r="AB255" s="68">
        <f t="shared" si="57"/>
        <v>4.653013338813149E-4</v>
      </c>
      <c r="AC255" s="69"/>
      <c r="AD255" s="70">
        <f t="shared" si="56"/>
        <v>4.6530133388131487</v>
      </c>
      <c r="AG255" s="71">
        <v>2490</v>
      </c>
      <c r="AH255">
        <v>50</v>
      </c>
      <c r="AI255">
        <v>0.64600000000000002</v>
      </c>
      <c r="AJ255" s="4">
        <f t="shared" si="59"/>
        <v>25.533596837944664</v>
      </c>
      <c r="AK255" s="8">
        <f t="shared" si="60"/>
        <v>4.5595708639186903E-4</v>
      </c>
    </row>
    <row r="256" spans="5:37">
      <c r="E256" s="73">
        <v>0.72340277777777773</v>
      </c>
      <c r="F256" s="71">
        <v>2500</v>
      </c>
      <c r="G256" s="99">
        <v>15.21</v>
      </c>
      <c r="H256" s="99">
        <v>6.44</v>
      </c>
      <c r="I256" s="99">
        <v>9.5299999999999994</v>
      </c>
      <c r="J256" s="99">
        <v>15.26</v>
      </c>
      <c r="K256" s="99">
        <v>6.04</v>
      </c>
      <c r="L256" s="99">
        <v>9.36</v>
      </c>
      <c r="M256" s="59">
        <f t="shared" si="58"/>
        <v>15.234999999999999</v>
      </c>
      <c r="N256" s="59">
        <f t="shared" si="58"/>
        <v>6.24</v>
      </c>
      <c r="O256" s="59">
        <f t="shared" si="58"/>
        <v>9.4450000000000003</v>
      </c>
      <c r="P256" s="60">
        <f t="shared" si="49"/>
        <v>0.19288387982162158</v>
      </c>
      <c r="Q256" s="22">
        <f t="shared" si="50"/>
        <v>5.7543993733715549E-7</v>
      </c>
      <c r="R256" s="61">
        <f t="shared" si="51"/>
        <v>7.7228973515504213E-9</v>
      </c>
      <c r="S256" s="22">
        <f t="shared" si="52"/>
        <v>5.9643143502584508E-17</v>
      </c>
      <c r="T256" s="62">
        <v>298</v>
      </c>
      <c r="U256" s="59">
        <f t="shared" si="53"/>
        <v>288.23500000000001</v>
      </c>
      <c r="V256" s="63">
        <f t="shared" si="54"/>
        <v>0.57138883808339092</v>
      </c>
      <c r="W256" s="64">
        <f t="shared" si="55"/>
        <v>3.7272527005711438</v>
      </c>
      <c r="X256" s="65">
        <f t="shared" si="45"/>
        <v>-1.2527955869808141E-7</v>
      </c>
      <c r="Y256" s="66">
        <f t="shared" si="46"/>
        <v>-1.2511047446664804E-7</v>
      </c>
      <c r="Z256" s="66">
        <f t="shared" si="47"/>
        <v>-1.2511070267209205E-7</v>
      </c>
      <c r="AA256" s="67">
        <f t="shared" si="48"/>
        <v>-1.2494184603010528E-7</v>
      </c>
      <c r="AB256" s="68">
        <f t="shared" si="57"/>
        <v>4.6411683971163718E-4</v>
      </c>
      <c r="AC256" s="69"/>
      <c r="AD256" s="70">
        <f t="shared" si="56"/>
        <v>4.6411683971163722</v>
      </c>
      <c r="AG256" s="71">
        <v>2500</v>
      </c>
      <c r="AH256">
        <v>55</v>
      </c>
      <c r="AI256">
        <v>0.60699999999999998</v>
      </c>
      <c r="AJ256" s="4">
        <f t="shared" si="59"/>
        <v>23.992094861660078</v>
      </c>
      <c r="AK256" s="8">
        <f t="shared" si="60"/>
        <v>4.2843026538678713E-4</v>
      </c>
    </row>
    <row r="257" spans="5:37">
      <c r="E257" s="73">
        <v>0.72351851851851845</v>
      </c>
      <c r="F257" s="71">
        <v>2510</v>
      </c>
      <c r="G257" s="99">
        <v>15.22</v>
      </c>
      <c r="H257" s="99">
        <v>6.44</v>
      </c>
      <c r="I257" s="99">
        <v>9.41</v>
      </c>
      <c r="J257" s="99">
        <v>15.27</v>
      </c>
      <c r="K257" s="99">
        <v>6.04</v>
      </c>
      <c r="L257" s="99">
        <v>9.25</v>
      </c>
      <c r="M257" s="59">
        <f t="shared" si="58"/>
        <v>15.245000000000001</v>
      </c>
      <c r="N257" s="59">
        <f t="shared" si="58"/>
        <v>6.24</v>
      </c>
      <c r="O257" s="59">
        <f t="shared" si="58"/>
        <v>9.33</v>
      </c>
      <c r="P257" s="60">
        <f t="shared" si="49"/>
        <v>0.19056817332645065</v>
      </c>
      <c r="Q257" s="22">
        <f t="shared" si="50"/>
        <v>5.7543993733715549E-7</v>
      </c>
      <c r="R257" s="61">
        <f t="shared" si="51"/>
        <v>7.7293177465542125E-9</v>
      </c>
      <c r="S257" s="22">
        <f t="shared" si="52"/>
        <v>5.974235282719789E-17</v>
      </c>
      <c r="T257" s="62">
        <v>298</v>
      </c>
      <c r="U257" s="59">
        <f t="shared" si="53"/>
        <v>288.245</v>
      </c>
      <c r="V257" s="63">
        <f t="shared" si="54"/>
        <v>0.57078389573746524</v>
      </c>
      <c r="W257" s="64">
        <f t="shared" si="55"/>
        <v>3.7220645081269375</v>
      </c>
      <c r="X257" s="65">
        <f t="shared" si="45"/>
        <v>-1.2381951449907675E-7</v>
      </c>
      <c r="Y257" s="66">
        <f t="shared" si="46"/>
        <v>-1.2365390197839364E-7</v>
      </c>
      <c r="Z257" s="66">
        <f t="shared" si="47"/>
        <v>-1.2365412349038324E-7</v>
      </c>
      <c r="AA257" s="67">
        <f t="shared" si="48"/>
        <v>-1.234887318891311E-7</v>
      </c>
      <c r="AB257" s="68">
        <f t="shared" si="57"/>
        <v>4.6286573344662773E-4</v>
      </c>
      <c r="AC257" s="69"/>
      <c r="AD257" s="70">
        <f t="shared" si="56"/>
        <v>4.6286573344662774</v>
      </c>
      <c r="AG257" s="71">
        <v>2510</v>
      </c>
      <c r="AH257">
        <v>60</v>
      </c>
      <c r="AI257">
        <v>0.55400000000000005</v>
      </c>
      <c r="AJ257" s="4">
        <f t="shared" si="59"/>
        <v>21.897233201581031</v>
      </c>
      <c r="AK257" s="8">
        <f t="shared" si="60"/>
        <v>3.9102202145680415E-4</v>
      </c>
    </row>
    <row r="258" spans="5:37">
      <c r="E258" s="73">
        <v>0.72363425925925928</v>
      </c>
      <c r="F258" s="71">
        <v>2520</v>
      </c>
      <c r="G258" s="99">
        <v>15.23</v>
      </c>
      <c r="H258" s="99">
        <v>6.44</v>
      </c>
      <c r="I258" s="99">
        <v>8.81</v>
      </c>
      <c r="J258" s="99">
        <v>15.28</v>
      </c>
      <c r="K258" s="99">
        <v>6.03</v>
      </c>
      <c r="L258" s="99">
        <v>8.9</v>
      </c>
      <c r="M258" s="59">
        <f t="shared" si="58"/>
        <v>15.254999999999999</v>
      </c>
      <c r="N258" s="59">
        <f t="shared" si="58"/>
        <v>6.2350000000000003</v>
      </c>
      <c r="O258" s="59">
        <f t="shared" si="58"/>
        <v>8.8550000000000004</v>
      </c>
      <c r="P258" s="60">
        <f t="shared" si="49"/>
        <v>0.18089729056904336</v>
      </c>
      <c r="Q258" s="22">
        <f t="shared" si="50"/>
        <v>5.8210321777086989E-7</v>
      </c>
      <c r="R258" s="61">
        <f t="shared" si="51"/>
        <v>7.6471931557599697E-9</v>
      </c>
      <c r="S258" s="22">
        <f t="shared" si="52"/>
        <v>5.847956316150213E-17</v>
      </c>
      <c r="T258" s="62">
        <v>298</v>
      </c>
      <c r="U258" s="59">
        <f t="shared" si="53"/>
        <v>288.255</v>
      </c>
      <c r="V258" s="63">
        <f t="shared" si="54"/>
        <v>0.57017899536426064</v>
      </c>
      <c r="W258" s="64">
        <f t="shared" si="55"/>
        <v>3.716883896668183</v>
      </c>
      <c r="X258" s="65">
        <f t="shared" si="45"/>
        <v>-1.1490415158938589E-7</v>
      </c>
      <c r="Y258" s="66">
        <f t="shared" si="46"/>
        <v>-1.147611475912194E-7</v>
      </c>
      <c r="Z258" s="66">
        <f t="shared" si="47"/>
        <v>-1.1476132556689049E-7</v>
      </c>
      <c r="AA258" s="67">
        <f t="shared" si="48"/>
        <v>-1.1461849910139574E-7</v>
      </c>
      <c r="AB258" s="68">
        <f t="shared" si="57"/>
        <v>4.6162919295108482E-4</v>
      </c>
      <c r="AC258" s="69"/>
      <c r="AD258" s="70">
        <f t="shared" si="56"/>
        <v>4.6162919295108482</v>
      </c>
      <c r="AG258" s="71">
        <v>2520</v>
      </c>
      <c r="AH258">
        <v>65</v>
      </c>
      <c r="AI258">
        <v>0.52100000000000002</v>
      </c>
      <c r="AJ258" s="4">
        <f t="shared" si="59"/>
        <v>20.592885375494074</v>
      </c>
      <c r="AK258" s="8">
        <f t="shared" si="60"/>
        <v>3.6773009599096559E-4</v>
      </c>
    </row>
    <row r="259" spans="5:37">
      <c r="E259" s="73">
        <v>0.72375</v>
      </c>
      <c r="F259" s="71">
        <v>2530</v>
      </c>
      <c r="G259" s="99">
        <v>15.26</v>
      </c>
      <c r="H259" s="99">
        <v>6.43</v>
      </c>
      <c r="I259" s="99">
        <v>8.4600000000000009</v>
      </c>
      <c r="J259" s="99">
        <v>15.29</v>
      </c>
      <c r="K259" s="99">
        <v>6.03</v>
      </c>
      <c r="L259" s="99">
        <v>8.8800000000000008</v>
      </c>
      <c r="M259" s="59">
        <f t="shared" si="58"/>
        <v>15.274999999999999</v>
      </c>
      <c r="N259" s="59">
        <f t="shared" si="58"/>
        <v>6.23</v>
      </c>
      <c r="O259" s="59">
        <f t="shared" si="58"/>
        <v>8.6700000000000017</v>
      </c>
      <c r="P259" s="60">
        <f t="shared" si="49"/>
        <v>0.17717896944569725</v>
      </c>
      <c r="Q259" s="22">
        <f t="shared" si="50"/>
        <v>5.8884365535558744E-7</v>
      </c>
      <c r="R259" s="61">
        <f t="shared" si="51"/>
        <v>7.5722310551961401E-9</v>
      </c>
      <c r="S259" s="22">
        <f t="shared" si="52"/>
        <v>5.7338683153276844E-17</v>
      </c>
      <c r="T259" s="62">
        <v>298</v>
      </c>
      <c r="U259" s="59">
        <f t="shared" si="53"/>
        <v>288.27499999999998</v>
      </c>
      <c r="V259" s="63">
        <f t="shared" si="54"/>
        <v>0.56896932051854476</v>
      </c>
      <c r="W259" s="64">
        <f t="shared" si="55"/>
        <v>3.7065453703666824</v>
      </c>
      <c r="X259" s="65">
        <f t="shared" si="45"/>
        <v>-1.1037941717872357E-7</v>
      </c>
      <c r="Y259" s="66">
        <f t="shared" si="46"/>
        <v>-1.1024712507130575E-7</v>
      </c>
      <c r="Z259" s="66">
        <f t="shared" si="47"/>
        <v>-1.1024728362624411E-7</v>
      </c>
      <c r="AA259" s="67">
        <f t="shared" si="48"/>
        <v>-1.101151496937016E-7</v>
      </c>
      <c r="AB259" s="68">
        <f t="shared" si="57"/>
        <v>4.6048158028940648E-4</v>
      </c>
      <c r="AC259" s="69"/>
      <c r="AD259" s="70">
        <f t="shared" si="56"/>
        <v>4.6048158028940644</v>
      </c>
      <c r="AG259" s="71">
        <v>2530</v>
      </c>
      <c r="AH259">
        <v>70</v>
      </c>
      <c r="AI259">
        <v>0.45500000000000002</v>
      </c>
      <c r="AJ259" s="4">
        <f t="shared" si="59"/>
        <v>17.98418972332016</v>
      </c>
      <c r="AK259" s="8">
        <f t="shared" si="60"/>
        <v>3.2114624505928858E-4</v>
      </c>
    </row>
    <row r="260" spans="5:37">
      <c r="E260" s="73">
        <v>0.72386574074074073</v>
      </c>
      <c r="F260" s="71">
        <v>2540</v>
      </c>
      <c r="G260" s="99">
        <v>15.28</v>
      </c>
      <c r="H260" s="99">
        <v>6.44</v>
      </c>
      <c r="I260" s="99">
        <v>9.44</v>
      </c>
      <c r="J260" s="99">
        <v>15.33</v>
      </c>
      <c r="K260" s="99">
        <v>6.03</v>
      </c>
      <c r="L260" s="99">
        <v>9.41</v>
      </c>
      <c r="M260" s="59">
        <f t="shared" si="58"/>
        <v>15.305</v>
      </c>
      <c r="N260" s="59">
        <f t="shared" si="58"/>
        <v>6.2350000000000003</v>
      </c>
      <c r="O260" s="59">
        <f t="shared" si="58"/>
        <v>9.4250000000000007</v>
      </c>
      <c r="P260" s="60">
        <f t="shared" si="49"/>
        <v>0.19270762326282126</v>
      </c>
      <c r="Q260" s="22">
        <f t="shared" si="50"/>
        <v>5.8210321777086989E-7</v>
      </c>
      <c r="R260" s="61">
        <f t="shared" si="51"/>
        <v>7.6790333455088844E-9</v>
      </c>
      <c r="S260" s="22">
        <f t="shared" si="52"/>
        <v>5.8967553121437365E-17</v>
      </c>
      <c r="T260" s="62">
        <v>298</v>
      </c>
      <c r="U260" s="59">
        <f t="shared" si="53"/>
        <v>288.30500000000001</v>
      </c>
      <c r="V260" s="63">
        <f t="shared" si="54"/>
        <v>0.56715512293619796</v>
      </c>
      <c r="W260" s="64">
        <f t="shared" si="55"/>
        <v>3.6910941491626486</v>
      </c>
      <c r="X260" s="65">
        <f t="shared" si="45"/>
        <v>-1.2368396172832274E-7</v>
      </c>
      <c r="Y260" s="66">
        <f t="shared" si="46"/>
        <v>-1.2351745739537642E-7</v>
      </c>
      <c r="Z260" s="66">
        <f t="shared" si="47"/>
        <v>-1.2351768154483366E-7</v>
      </c>
      <c r="AA260" s="67">
        <f t="shared" si="48"/>
        <v>-1.2335140075784099E-7</v>
      </c>
      <c r="AB260" s="68">
        <f t="shared" si="57"/>
        <v>4.5937910798229394E-4</v>
      </c>
      <c r="AC260" s="69"/>
      <c r="AD260" s="70">
        <f t="shared" si="56"/>
        <v>4.5937910798229398</v>
      </c>
      <c r="AG260" s="71">
        <v>2540</v>
      </c>
      <c r="AH260">
        <v>75</v>
      </c>
      <c r="AI260">
        <v>0.40400000000000003</v>
      </c>
      <c r="AJ260" s="4">
        <f t="shared" si="59"/>
        <v>15.968379446640318</v>
      </c>
      <c r="AK260" s="8">
        <f t="shared" si="60"/>
        <v>2.8514963297571996E-4</v>
      </c>
    </row>
    <row r="261" spans="5:37">
      <c r="E261" s="73">
        <v>0.72398148148148145</v>
      </c>
      <c r="F261" s="71">
        <v>2550</v>
      </c>
      <c r="G261" s="99">
        <v>15.3</v>
      </c>
      <c r="H261" s="99">
        <v>6.44</v>
      </c>
      <c r="I261" s="99">
        <v>9.5299999999999994</v>
      </c>
      <c r="J261" s="99">
        <v>15.35</v>
      </c>
      <c r="K261" s="99">
        <v>6.03</v>
      </c>
      <c r="L261" s="99">
        <v>9.48</v>
      </c>
      <c r="M261" s="59">
        <f t="shared" si="58"/>
        <v>15.324999999999999</v>
      </c>
      <c r="N261" s="59">
        <f t="shared" si="58"/>
        <v>6.2350000000000003</v>
      </c>
      <c r="O261" s="59">
        <f t="shared" si="58"/>
        <v>9.504999999999999</v>
      </c>
      <c r="P261" s="60">
        <f t="shared" si="49"/>
        <v>0.1944103416729541</v>
      </c>
      <c r="Q261" s="22">
        <f t="shared" si="50"/>
        <v>5.8210321777086989E-7</v>
      </c>
      <c r="R261" s="61">
        <f t="shared" si="51"/>
        <v>7.6918065104890024E-9</v>
      </c>
      <c r="S261" s="22">
        <f t="shared" si="52"/>
        <v>5.9163887394801009E-17</v>
      </c>
      <c r="T261" s="62">
        <v>298</v>
      </c>
      <c r="U261" s="59">
        <f t="shared" si="53"/>
        <v>288.32499999999999</v>
      </c>
      <c r="V261" s="63">
        <f t="shared" si="54"/>
        <v>0.56594586762118859</v>
      </c>
      <c r="W261" s="64">
        <f t="shared" si="55"/>
        <v>3.6808309128390944</v>
      </c>
      <c r="X261" s="65">
        <f t="shared" si="45"/>
        <v>-1.2520376966815256E-7</v>
      </c>
      <c r="Y261" s="66">
        <f t="shared" si="46"/>
        <v>-1.2503268823667325E-7</v>
      </c>
      <c r="Z261" s="66">
        <f t="shared" si="47"/>
        <v>-1.2503292200644133E-7</v>
      </c>
      <c r="AA261" s="67">
        <f t="shared" si="48"/>
        <v>-1.2486207370587287E-7</v>
      </c>
      <c r="AB261" s="68">
        <f t="shared" si="57"/>
        <v>4.5814393191501629E-4</v>
      </c>
      <c r="AC261" s="69"/>
      <c r="AD261" s="70">
        <f t="shared" si="56"/>
        <v>4.5814393191501628</v>
      </c>
      <c r="AG261" s="71">
        <v>2550</v>
      </c>
      <c r="AH261">
        <v>85</v>
      </c>
      <c r="AI261">
        <v>0.33200000000000002</v>
      </c>
      <c r="AJ261" s="4">
        <f t="shared" si="59"/>
        <v>13.122529644268775</v>
      </c>
      <c r="AK261" s="8">
        <f t="shared" si="60"/>
        <v>2.3433088650479957E-4</v>
      </c>
    </row>
    <row r="262" spans="5:37">
      <c r="E262" s="73">
        <v>0.72409722222222217</v>
      </c>
      <c r="F262" s="71">
        <v>2560</v>
      </c>
      <c r="G262" s="99">
        <v>15.31</v>
      </c>
      <c r="H262" s="99">
        <v>6.44</v>
      </c>
      <c r="I262" s="99">
        <v>9.52</v>
      </c>
      <c r="J262" s="99">
        <v>15.36</v>
      </c>
      <c r="K262" s="99">
        <v>6.03</v>
      </c>
      <c r="L262" s="99">
        <v>9.4499999999999993</v>
      </c>
      <c r="M262" s="59">
        <f t="shared" si="58"/>
        <v>15.335000000000001</v>
      </c>
      <c r="N262" s="59">
        <f t="shared" si="58"/>
        <v>6.2350000000000003</v>
      </c>
      <c r="O262" s="59">
        <f t="shared" si="58"/>
        <v>9.4849999999999994</v>
      </c>
      <c r="P262" s="60">
        <f t="shared" si="49"/>
        <v>0.19403472075990985</v>
      </c>
      <c r="Q262" s="22">
        <f t="shared" si="50"/>
        <v>5.8210321777086989E-7</v>
      </c>
      <c r="R262" s="61">
        <f t="shared" si="51"/>
        <v>7.6982010582658348E-9</v>
      </c>
      <c r="S262" s="22">
        <f t="shared" si="52"/>
        <v>5.9262299533485218E-17</v>
      </c>
      <c r="T262" s="62">
        <v>298</v>
      </c>
      <c r="U262" s="59">
        <f t="shared" si="53"/>
        <v>288.33499999999998</v>
      </c>
      <c r="V262" s="63">
        <f t="shared" si="54"/>
        <v>0.56534130287255668</v>
      </c>
      <c r="W262" s="64">
        <f t="shared" si="55"/>
        <v>3.6757105335832327</v>
      </c>
      <c r="X262" s="65">
        <f t="shared" ref="X262:X325" si="61">-($B$2/W262)*P262*S262*AB262</f>
        <v>-1.2500200894722583E-7</v>
      </c>
      <c r="Y262" s="66">
        <f t="shared" ref="Y262:Y325" si="62">-(AB262+(5*X262))*$B$2*S262*P262/W262</f>
        <v>-1.2483101178156196E-7</v>
      </c>
      <c r="Z262" s="66">
        <f t="shared" ref="Z262:Z325" si="63">-(AB262+5*Y262)*$B$2*P262*S262/W262</f>
        <v>-1.248312456980479E-7</v>
      </c>
      <c r="AA262" s="67">
        <f t="shared" ref="AA262:AA325" si="64">-(AB262+(10*Z262))*$B$2*P262*S262/W262</f>
        <v>-1.2466048180889535E-7</v>
      </c>
      <c r="AB262" s="68">
        <f t="shared" si="57"/>
        <v>4.568936034752492E-4</v>
      </c>
      <c r="AC262" s="69"/>
      <c r="AD262" s="70">
        <f t="shared" si="56"/>
        <v>4.5689360347524923</v>
      </c>
      <c r="AG262" s="71">
        <v>2560</v>
      </c>
    </row>
    <row r="263" spans="5:37">
      <c r="E263" s="73">
        <v>0.724212962962963</v>
      </c>
      <c r="F263" s="71">
        <v>2570</v>
      </c>
      <c r="G263" s="99">
        <v>15.32</v>
      </c>
      <c r="H263" s="99">
        <v>6.44</v>
      </c>
      <c r="I263" s="99">
        <v>9.56</v>
      </c>
      <c r="J263" s="99">
        <v>15.37</v>
      </c>
      <c r="K263" s="99">
        <v>6.03</v>
      </c>
      <c r="L263" s="99">
        <v>9.5399999999999991</v>
      </c>
      <c r="M263" s="59">
        <f t="shared" si="58"/>
        <v>15.344999999999999</v>
      </c>
      <c r="N263" s="59">
        <f t="shared" si="58"/>
        <v>6.2350000000000003</v>
      </c>
      <c r="O263" s="59">
        <f t="shared" si="58"/>
        <v>9.5500000000000007</v>
      </c>
      <c r="P263" s="60">
        <f t="shared" ref="P263:P326" si="65">((O263/32000)*(1/((-0.026*M263+1.9067)/1000)))/1.013</f>
        <v>0.19539811583280842</v>
      </c>
      <c r="Q263" s="22">
        <f t="shared" ref="Q263:Q326" si="66">POWER(10, -N263)</f>
        <v>5.8210321777086989E-7</v>
      </c>
      <c r="R263" s="61">
        <f t="shared" ref="R263:R326" si="67">(0.00000000000001*(0.1253*EXP(0.0831*M263)))/Q263</f>
        <v>7.7046009221203931E-9</v>
      </c>
      <c r="S263" s="22">
        <f t="shared" ref="S263:S326" si="68">POWER(R263, 2)</f>
        <v>5.9360875369138408E-17</v>
      </c>
      <c r="T263" s="62">
        <v>298</v>
      </c>
      <c r="U263" s="59">
        <f t="shared" ref="U263:U326" si="69">273+M263</f>
        <v>288.34500000000003</v>
      </c>
      <c r="V263" s="63">
        <f t="shared" ref="V263:V326" si="70">((1/U263)-(1/298))*5026</f>
        <v>0.56473678005735273</v>
      </c>
      <c r="W263" s="64">
        <f t="shared" ref="W263:W326" si="71">POWER(10,V263)</f>
        <v>3.6705976316682825</v>
      </c>
      <c r="X263" s="65">
        <f t="shared" si="61"/>
        <v>-1.2592038525680541E-7</v>
      </c>
      <c r="Y263" s="66">
        <f t="shared" si="62"/>
        <v>-1.2574639088323673E-7</v>
      </c>
      <c r="Z263" s="66">
        <f t="shared" si="63"/>
        <v>-1.2574663130532542E-7</v>
      </c>
      <c r="AA263" s="67">
        <f t="shared" si="64"/>
        <v>-1.2557287668942413E-7</v>
      </c>
      <c r="AB263" s="68">
        <f t="shared" si="57"/>
        <v>4.55645291799057E-4</v>
      </c>
      <c r="AC263" s="69"/>
      <c r="AD263" s="70">
        <f t="shared" ref="AD263:AD326" si="72">AB263*10000</f>
        <v>4.55645291799057</v>
      </c>
      <c r="AG263" s="71">
        <v>2570</v>
      </c>
    </row>
    <row r="264" spans="5:37">
      <c r="E264" s="73">
        <v>0.72432870370370372</v>
      </c>
      <c r="F264" s="71">
        <v>2580</v>
      </c>
      <c r="G264" s="99">
        <v>15.33</v>
      </c>
      <c r="H264" s="99">
        <v>6.44</v>
      </c>
      <c r="I264" s="99">
        <v>9.58</v>
      </c>
      <c r="J264" s="99">
        <v>15.38</v>
      </c>
      <c r="K264" s="99">
        <v>6.03</v>
      </c>
      <c r="L264" s="99">
        <v>9.57</v>
      </c>
      <c r="M264" s="59">
        <f t="shared" si="58"/>
        <v>15.355</v>
      </c>
      <c r="N264" s="59">
        <f t="shared" si="58"/>
        <v>6.2350000000000003</v>
      </c>
      <c r="O264" s="59">
        <f t="shared" si="58"/>
        <v>9.5749999999999993</v>
      </c>
      <c r="P264" s="60">
        <f t="shared" si="65"/>
        <v>0.19594341862290515</v>
      </c>
      <c r="Q264" s="22">
        <f t="shared" si="66"/>
        <v>5.8210321777086989E-7</v>
      </c>
      <c r="R264" s="61">
        <f t="shared" si="67"/>
        <v>7.7110061064721744E-9</v>
      </c>
      <c r="S264" s="22">
        <f t="shared" si="68"/>
        <v>5.9459615174051168E-17</v>
      </c>
      <c r="T264" s="62">
        <v>298</v>
      </c>
      <c r="U264" s="59">
        <f t="shared" si="69"/>
        <v>288.35500000000002</v>
      </c>
      <c r="V264" s="63">
        <f t="shared" si="70"/>
        <v>0.56413229917121743</v>
      </c>
      <c r="W264" s="64">
        <f t="shared" si="71"/>
        <v>3.6654921956698243</v>
      </c>
      <c r="X264" s="65">
        <f t="shared" si="61"/>
        <v>-1.2630845758231761E-7</v>
      </c>
      <c r="Y264" s="66">
        <f t="shared" si="62"/>
        <v>-1.2613290461265361E-7</v>
      </c>
      <c r="Z264" s="66">
        <f t="shared" si="63"/>
        <v>-1.2613314860934035E-7</v>
      </c>
      <c r="AA264" s="67">
        <f t="shared" si="64"/>
        <v>-1.2595783895811329E-7</v>
      </c>
      <c r="AB264" s="68">
        <f t="shared" ref="AB264:AB327" si="73">AB263+10*(0.166666666666666*(X263+2*Y263+2*Z263+AA263))</f>
        <v>4.5438782628851807E-4</v>
      </c>
      <c r="AC264" s="69"/>
      <c r="AD264" s="70">
        <f t="shared" si="72"/>
        <v>4.5438782628851806</v>
      </c>
      <c r="AG264" s="71">
        <v>2580</v>
      </c>
    </row>
    <row r="265" spans="5:37">
      <c r="E265" s="73">
        <v>0.72444444444444445</v>
      </c>
      <c r="F265" s="71">
        <v>2590</v>
      </c>
      <c r="G265" s="99">
        <v>15.34</v>
      </c>
      <c r="H265" s="99">
        <v>6.44</v>
      </c>
      <c r="I265" s="99">
        <v>9.5500000000000007</v>
      </c>
      <c r="J265" s="99">
        <v>15.39</v>
      </c>
      <c r="K265" s="99">
        <v>6.03</v>
      </c>
      <c r="L265" s="99">
        <v>9.5500000000000007</v>
      </c>
      <c r="M265" s="59">
        <f t="shared" si="58"/>
        <v>15.365</v>
      </c>
      <c r="N265" s="59">
        <f t="shared" si="58"/>
        <v>6.2350000000000003</v>
      </c>
      <c r="O265" s="59">
        <f t="shared" si="58"/>
        <v>9.5500000000000007</v>
      </c>
      <c r="P265" s="60">
        <f t="shared" si="65"/>
        <v>0.19546552980978116</v>
      </c>
      <c r="Q265" s="22">
        <f t="shared" si="66"/>
        <v>5.8210321777086989E-7</v>
      </c>
      <c r="R265" s="61">
        <f t="shared" si="67"/>
        <v>7.7174166157443533E-9</v>
      </c>
      <c r="S265" s="22">
        <f t="shared" si="68"/>
        <v>5.9558519220967028E-17</v>
      </c>
      <c r="T265" s="62">
        <v>298</v>
      </c>
      <c r="U265" s="59">
        <f t="shared" si="69"/>
        <v>288.36500000000001</v>
      </c>
      <c r="V265" s="63">
        <f t="shared" si="70"/>
        <v>0.56352786020978929</v>
      </c>
      <c r="W265" s="64">
        <f t="shared" si="71"/>
        <v>3.6603942141816264</v>
      </c>
      <c r="X265" s="65">
        <f t="shared" si="61"/>
        <v>-1.2603493395876318E-7</v>
      </c>
      <c r="Y265" s="66">
        <f t="shared" si="62"/>
        <v>-1.2585965393506514E-7</v>
      </c>
      <c r="Z265" s="66">
        <f t="shared" si="63"/>
        <v>-1.2585989770150148E-7</v>
      </c>
      <c r="AA265" s="67">
        <f t="shared" si="64"/>
        <v>-1.2568486076621528E-7</v>
      </c>
      <c r="AB265" s="68">
        <f t="shared" si="73"/>
        <v>4.5312649561687738E-4</v>
      </c>
      <c r="AC265" s="69"/>
      <c r="AD265" s="70">
        <f t="shared" si="72"/>
        <v>4.5312649561687737</v>
      </c>
      <c r="AG265" s="71">
        <v>2590</v>
      </c>
    </row>
    <row r="266" spans="5:37">
      <c r="E266" s="73">
        <v>0.72456018518518517</v>
      </c>
      <c r="F266" s="71">
        <v>2600</v>
      </c>
      <c r="G266" s="99">
        <v>15.35</v>
      </c>
      <c r="H266" s="99">
        <v>6.44</v>
      </c>
      <c r="I266" s="99">
        <v>9.57</v>
      </c>
      <c r="J266" s="99">
        <v>15.4</v>
      </c>
      <c r="K266" s="99">
        <v>6.03</v>
      </c>
      <c r="L266" s="99">
        <v>9.58</v>
      </c>
      <c r="M266" s="59">
        <f t="shared" si="58"/>
        <v>15.375</v>
      </c>
      <c r="N266" s="59">
        <f t="shared" si="58"/>
        <v>6.2350000000000003</v>
      </c>
      <c r="O266" s="59">
        <f t="shared" si="58"/>
        <v>9.5749999999999993</v>
      </c>
      <c r="P266" s="60">
        <f t="shared" si="65"/>
        <v>0.19601103239753867</v>
      </c>
      <c r="Q266" s="22">
        <f t="shared" si="66"/>
        <v>5.8210321777086989E-7</v>
      </c>
      <c r="R266" s="61">
        <f t="shared" si="67"/>
        <v>7.723832454363772E-9</v>
      </c>
      <c r="S266" s="22">
        <f t="shared" si="68"/>
        <v>5.9657587783083088E-17</v>
      </c>
      <c r="T266" s="62">
        <v>298</v>
      </c>
      <c r="U266" s="59">
        <f t="shared" si="69"/>
        <v>288.375</v>
      </c>
      <c r="V266" s="63">
        <f t="shared" si="70"/>
        <v>0.56292346316870456</v>
      </c>
      <c r="W266" s="64">
        <f t="shared" si="71"/>
        <v>3.655303675815611</v>
      </c>
      <c r="X266" s="65">
        <f t="shared" si="61"/>
        <v>-1.2642108075968891E-7</v>
      </c>
      <c r="Y266" s="66">
        <f t="shared" si="62"/>
        <v>-1.2624423383439821E-7</v>
      </c>
      <c r="Z266" s="66">
        <f t="shared" si="63"/>
        <v>-1.2624448122063157E-7</v>
      </c>
      <c r="AA266" s="67">
        <f t="shared" si="64"/>
        <v>-1.2606788098945079E-7</v>
      </c>
      <c r="AB266" s="68">
        <f t="shared" si="73"/>
        <v>4.5186789745354719E-4</v>
      </c>
      <c r="AC266" s="69"/>
      <c r="AD266" s="70">
        <f t="shared" si="72"/>
        <v>4.5186789745354723</v>
      </c>
      <c r="AG266" s="71">
        <v>2600</v>
      </c>
    </row>
    <row r="267" spans="5:37">
      <c r="E267" s="73">
        <v>0.72467592592592589</v>
      </c>
      <c r="F267" s="71">
        <v>2610</v>
      </c>
      <c r="G267" s="99">
        <v>15.36</v>
      </c>
      <c r="H267" s="99">
        <v>6.44</v>
      </c>
      <c r="I267" s="99">
        <v>9.57</v>
      </c>
      <c r="J267" s="99">
        <v>15.41</v>
      </c>
      <c r="K267" s="99">
        <v>6.03</v>
      </c>
      <c r="L267" s="99">
        <v>9.56</v>
      </c>
      <c r="M267" s="59">
        <f t="shared" si="58"/>
        <v>15.385</v>
      </c>
      <c r="N267" s="59">
        <f t="shared" si="58"/>
        <v>6.2350000000000003</v>
      </c>
      <c r="O267" s="59">
        <f t="shared" si="58"/>
        <v>9.5650000000000013</v>
      </c>
      <c r="P267" s="60">
        <f t="shared" si="65"/>
        <v>0.19584011019965797</v>
      </c>
      <c r="Q267" s="22">
        <f t="shared" si="66"/>
        <v>5.8210321777086989E-7</v>
      </c>
      <c r="R267" s="61">
        <f t="shared" si="67"/>
        <v>7.7302536267609622E-9</v>
      </c>
      <c r="S267" s="22">
        <f t="shared" si="68"/>
        <v>5.9756821134051007E-17</v>
      </c>
      <c r="T267" s="62">
        <v>298</v>
      </c>
      <c r="U267" s="59">
        <f t="shared" si="69"/>
        <v>288.38499999999999</v>
      </c>
      <c r="V267" s="63">
        <f t="shared" si="70"/>
        <v>0.56231910804360385</v>
      </c>
      <c r="W267" s="64">
        <f t="shared" si="71"/>
        <v>3.6502205692018843</v>
      </c>
      <c r="X267" s="65">
        <f t="shared" si="61"/>
        <v>-1.2634316005522978E-7</v>
      </c>
      <c r="Y267" s="66">
        <f t="shared" si="62"/>
        <v>-1.261660362103016E-7</v>
      </c>
      <c r="Z267" s="66">
        <f t="shared" si="63"/>
        <v>-1.2616628452494268E-7</v>
      </c>
      <c r="AA267" s="67">
        <f t="shared" si="64"/>
        <v>-1.2598940829841776E-7</v>
      </c>
      <c r="AB267" s="68">
        <f t="shared" si="73"/>
        <v>4.5060545346711518E-4</v>
      </c>
      <c r="AC267" s="69"/>
      <c r="AD267" s="70">
        <f t="shared" si="72"/>
        <v>4.5060545346711516</v>
      </c>
      <c r="AE267" s="70"/>
      <c r="AF267" s="74"/>
      <c r="AG267" s="71">
        <v>2610</v>
      </c>
    </row>
    <row r="268" spans="5:37">
      <c r="E268" s="73">
        <v>0.72479166666666661</v>
      </c>
      <c r="F268" s="71">
        <v>2620</v>
      </c>
      <c r="G268" s="99">
        <v>15.37</v>
      </c>
      <c r="H268" s="99">
        <v>6.43</v>
      </c>
      <c r="I268" s="99">
        <v>9.57</v>
      </c>
      <c r="J268" s="99">
        <v>15.42</v>
      </c>
      <c r="K268" s="99">
        <v>6.03</v>
      </c>
      <c r="L268" s="99">
        <v>9.5500000000000007</v>
      </c>
      <c r="M268" s="59">
        <f t="shared" si="58"/>
        <v>15.395</v>
      </c>
      <c r="N268" s="59">
        <f t="shared" si="58"/>
        <v>6.23</v>
      </c>
      <c r="O268" s="59">
        <f t="shared" si="58"/>
        <v>9.56</v>
      </c>
      <c r="P268" s="60">
        <f t="shared" si="65"/>
        <v>0.1957715199639867</v>
      </c>
      <c r="Q268" s="22">
        <f t="shared" si="66"/>
        <v>5.8884365535558744E-7</v>
      </c>
      <c r="R268" s="61">
        <f t="shared" si="67"/>
        <v>7.648119092168115E-9</v>
      </c>
      <c r="S268" s="22">
        <f t="shared" si="68"/>
        <v>5.849372564798643E-17</v>
      </c>
      <c r="T268" s="62">
        <v>298</v>
      </c>
      <c r="U268" s="59">
        <f t="shared" si="69"/>
        <v>288.39499999999998</v>
      </c>
      <c r="V268" s="63">
        <f t="shared" si="70"/>
        <v>0.56171479483012565</v>
      </c>
      <c r="W268" s="64">
        <f t="shared" si="71"/>
        <v>3.6451448829886481</v>
      </c>
      <c r="X268" s="65">
        <f t="shared" si="61"/>
        <v>-1.2345481004840215E-7</v>
      </c>
      <c r="Y268" s="66">
        <f t="shared" si="62"/>
        <v>-1.2328521729543586E-7</v>
      </c>
      <c r="Z268" s="66">
        <f t="shared" si="63"/>
        <v>-1.232854502689575E-7</v>
      </c>
      <c r="AA268" s="67">
        <f t="shared" si="64"/>
        <v>-1.2311608984943053E-7</v>
      </c>
      <c r="AB268" s="68">
        <f t="shared" si="73"/>
        <v>4.4934379145074164E-4</v>
      </c>
      <c r="AC268" s="69"/>
      <c r="AD268" s="70">
        <f t="shared" si="72"/>
        <v>4.4934379145074166</v>
      </c>
      <c r="AG268" s="71">
        <v>2620</v>
      </c>
    </row>
    <row r="269" spans="5:37">
      <c r="E269" s="73">
        <v>0.72490740740740744</v>
      </c>
      <c r="F269" s="71">
        <v>2630</v>
      </c>
      <c r="G269" s="99">
        <v>15.38</v>
      </c>
      <c r="H269" s="99">
        <v>6.43</v>
      </c>
      <c r="I269" s="99">
        <v>9.52</v>
      </c>
      <c r="J269" s="99">
        <v>15.43</v>
      </c>
      <c r="K269" s="99">
        <v>6.03</v>
      </c>
      <c r="L269" s="99">
        <v>9.43</v>
      </c>
      <c r="M269" s="59">
        <f t="shared" si="58"/>
        <v>15.405000000000001</v>
      </c>
      <c r="N269" s="59">
        <f t="shared" si="58"/>
        <v>6.23</v>
      </c>
      <c r="O269" s="59">
        <f t="shared" si="58"/>
        <v>9.4749999999999996</v>
      </c>
      <c r="P269" s="60">
        <f t="shared" si="65"/>
        <v>0.19406436784957087</v>
      </c>
      <c r="Q269" s="22">
        <f t="shared" si="66"/>
        <v>5.8884365535558744E-7</v>
      </c>
      <c r="R269" s="61">
        <f t="shared" si="67"/>
        <v>7.6544773206117314E-9</v>
      </c>
      <c r="S269" s="22">
        <f t="shared" si="68"/>
        <v>5.859102305175935E-17</v>
      </c>
      <c r="T269" s="62">
        <v>298</v>
      </c>
      <c r="U269" s="59">
        <f t="shared" si="69"/>
        <v>288.40499999999997</v>
      </c>
      <c r="V269" s="63">
        <f t="shared" si="70"/>
        <v>0.56111052352391066</v>
      </c>
      <c r="W269" s="64">
        <f t="shared" si="71"/>
        <v>3.6400766058422107</v>
      </c>
      <c r="X269" s="65">
        <f t="shared" si="61"/>
        <v>-1.2241571474656695E-7</v>
      </c>
      <c r="Y269" s="66">
        <f t="shared" si="62"/>
        <v>-1.2224850607171326E-7</v>
      </c>
      <c r="Z269" s="66">
        <f t="shared" si="63"/>
        <v>-1.2224873446347656E-7</v>
      </c>
      <c r="AA269" s="67">
        <f t="shared" si="64"/>
        <v>-1.2208175355646163E-7</v>
      </c>
      <c r="AB269" s="68">
        <f t="shared" si="73"/>
        <v>4.4811093772569727E-4</v>
      </c>
      <c r="AC269" s="69"/>
      <c r="AD269" s="70">
        <f t="shared" si="72"/>
        <v>4.4811093772569723</v>
      </c>
      <c r="AG269" s="71">
        <v>2630</v>
      </c>
    </row>
    <row r="270" spans="5:37">
      <c r="E270" s="73">
        <v>0.72502314814814817</v>
      </c>
      <c r="F270" s="71">
        <v>2640</v>
      </c>
      <c r="G270" s="99">
        <v>15.39</v>
      </c>
      <c r="H270" s="99">
        <v>6.43</v>
      </c>
      <c r="I270" s="99">
        <v>9.42</v>
      </c>
      <c r="J270" s="99">
        <v>15.44</v>
      </c>
      <c r="K270" s="99">
        <v>6.03</v>
      </c>
      <c r="L270" s="99">
        <v>9.43</v>
      </c>
      <c r="M270" s="59">
        <f t="shared" si="58"/>
        <v>15.414999999999999</v>
      </c>
      <c r="N270" s="59">
        <f t="shared" si="58"/>
        <v>6.23</v>
      </c>
      <c r="O270" s="59">
        <f t="shared" si="58"/>
        <v>9.4250000000000007</v>
      </c>
      <c r="P270" s="60">
        <f t="shared" si="65"/>
        <v>0.19307361047489346</v>
      </c>
      <c r="Q270" s="22">
        <f t="shared" si="66"/>
        <v>5.8884365535558744E-7</v>
      </c>
      <c r="R270" s="61">
        <f t="shared" si="67"/>
        <v>7.6608408349391616E-9</v>
      </c>
      <c r="S270" s="22">
        <f t="shared" si="68"/>
        <v>5.8688482298271356E-17</v>
      </c>
      <c r="T270" s="62">
        <v>298</v>
      </c>
      <c r="U270" s="59">
        <f t="shared" si="69"/>
        <v>288.41500000000002</v>
      </c>
      <c r="V270" s="63">
        <f t="shared" si="70"/>
        <v>0.56050629412059505</v>
      </c>
      <c r="W270" s="64">
        <f t="shared" si="71"/>
        <v>3.6350157264468956</v>
      </c>
      <c r="X270" s="65">
        <f t="shared" si="61"/>
        <v>-1.2182990411092812E-7</v>
      </c>
      <c r="Y270" s="66">
        <f t="shared" si="62"/>
        <v>-1.2166383889378386E-7</v>
      </c>
      <c r="Z270" s="66">
        <f t="shared" si="63"/>
        <v>-1.216640652557477E-7</v>
      </c>
      <c r="AA270" s="67">
        <f t="shared" si="64"/>
        <v>-1.2149822578346341E-7</v>
      </c>
      <c r="AB270" s="68">
        <f t="shared" si="73"/>
        <v>4.4688845114340827E-4</v>
      </c>
      <c r="AC270" s="69"/>
      <c r="AD270" s="70">
        <f t="shared" si="72"/>
        <v>4.4688845114340827</v>
      </c>
      <c r="AG270" s="71">
        <v>2640</v>
      </c>
    </row>
    <row r="271" spans="5:37">
      <c r="E271" s="73">
        <v>0.72513888888888889</v>
      </c>
      <c r="F271" s="71">
        <v>2650</v>
      </c>
      <c r="G271" s="99">
        <v>15.4</v>
      </c>
      <c r="H271" s="99">
        <v>6.43</v>
      </c>
      <c r="I271" s="99">
        <v>9.5</v>
      </c>
      <c r="J271" s="99">
        <v>15.45</v>
      </c>
      <c r="K271" s="99">
        <v>6.03</v>
      </c>
      <c r="L271" s="99">
        <v>9.5</v>
      </c>
      <c r="M271" s="59">
        <f t="shared" si="58"/>
        <v>15.425000000000001</v>
      </c>
      <c r="N271" s="59">
        <f t="shared" si="58"/>
        <v>6.23</v>
      </c>
      <c r="O271" s="59">
        <f t="shared" si="58"/>
        <v>9.5</v>
      </c>
      <c r="P271" s="60">
        <f t="shared" si="65"/>
        <v>0.1946436110722006</v>
      </c>
      <c r="Q271" s="22">
        <f t="shared" si="66"/>
        <v>5.8884365535558744E-7</v>
      </c>
      <c r="R271" s="61">
        <f t="shared" si="67"/>
        <v>7.6672096395448059E-9</v>
      </c>
      <c r="S271" s="22">
        <f t="shared" si="68"/>
        <v>5.8786103656728798E-17</v>
      </c>
      <c r="T271" s="62">
        <v>298</v>
      </c>
      <c r="U271" s="59">
        <f t="shared" si="69"/>
        <v>288.42500000000001</v>
      </c>
      <c r="V271" s="63">
        <f t="shared" si="70"/>
        <v>0.5599021066158304</v>
      </c>
      <c r="W271" s="64">
        <f t="shared" si="71"/>
        <v>3.6299622335051795</v>
      </c>
      <c r="X271" s="65">
        <f t="shared" si="61"/>
        <v>-1.2286074851811099E-7</v>
      </c>
      <c r="Y271" s="66">
        <f t="shared" si="62"/>
        <v>-1.2269140009685662E-7</v>
      </c>
      <c r="Z271" s="66">
        <f t="shared" si="63"/>
        <v>-1.2269163352281347E-7</v>
      </c>
      <c r="AA271" s="67">
        <f t="shared" si="64"/>
        <v>-1.2252251788401804E-7</v>
      </c>
      <c r="AB271" s="68">
        <f t="shared" si="73"/>
        <v>4.4567181124641919E-4</v>
      </c>
      <c r="AC271" s="69"/>
      <c r="AD271" s="70">
        <f t="shared" si="72"/>
        <v>4.4567181124641921</v>
      </c>
      <c r="AG271" s="71">
        <v>2650</v>
      </c>
    </row>
    <row r="272" spans="5:37">
      <c r="E272" s="73">
        <v>0.72525462962962961</v>
      </c>
      <c r="F272" s="71">
        <v>2660</v>
      </c>
      <c r="G272" s="99">
        <v>15.41</v>
      </c>
      <c r="H272" s="99">
        <v>6.43</v>
      </c>
      <c r="I272" s="99">
        <v>9.52</v>
      </c>
      <c r="J272" s="99">
        <v>15.46</v>
      </c>
      <c r="K272" s="99">
        <v>6.03</v>
      </c>
      <c r="L272" s="99">
        <v>9.49</v>
      </c>
      <c r="M272" s="59">
        <f t="shared" si="58"/>
        <v>15.435</v>
      </c>
      <c r="N272" s="59">
        <f t="shared" si="58"/>
        <v>6.23</v>
      </c>
      <c r="O272" s="59">
        <f t="shared" si="58"/>
        <v>9.504999999999999</v>
      </c>
      <c r="P272" s="60">
        <f t="shared" si="65"/>
        <v>0.19477969019870797</v>
      </c>
      <c r="Q272" s="22">
        <f t="shared" si="66"/>
        <v>5.8884365535558744E-7</v>
      </c>
      <c r="R272" s="61">
        <f t="shared" si="67"/>
        <v>7.6735837388267109E-9</v>
      </c>
      <c r="S272" s="22">
        <f t="shared" si="68"/>
        <v>5.888388739678572E-17</v>
      </c>
      <c r="T272" s="62">
        <v>298</v>
      </c>
      <c r="U272" s="59">
        <f t="shared" si="69"/>
        <v>288.435</v>
      </c>
      <c r="V272" s="63">
        <f t="shared" si="70"/>
        <v>0.55929796100525297</v>
      </c>
      <c r="W272" s="64">
        <f t="shared" si="71"/>
        <v>3.6249161157374084</v>
      </c>
      <c r="X272" s="65">
        <f t="shared" si="61"/>
        <v>-1.2298308260585809E-7</v>
      </c>
      <c r="Y272" s="66">
        <f t="shared" si="62"/>
        <v>-1.2281292834428486E-7</v>
      </c>
      <c r="Z272" s="66">
        <f t="shared" si="63"/>
        <v>-1.2281316376262141E-7</v>
      </c>
      <c r="AA272" s="67">
        <f t="shared" si="64"/>
        <v>-1.226432442679547E-7</v>
      </c>
      <c r="AB272" s="68">
        <f t="shared" si="73"/>
        <v>4.4444489569035007E-4</v>
      </c>
      <c r="AC272" s="69"/>
      <c r="AD272" s="70">
        <f t="shared" si="72"/>
        <v>4.4444489569035008</v>
      </c>
      <c r="AG272" s="71">
        <v>2660</v>
      </c>
    </row>
    <row r="273" spans="5:33">
      <c r="E273" s="73">
        <v>0.72537037037037033</v>
      </c>
      <c r="F273" s="71">
        <v>2670</v>
      </c>
      <c r="G273" s="99">
        <v>15.42</v>
      </c>
      <c r="H273" s="99">
        <v>6.43</v>
      </c>
      <c r="I273" s="99">
        <v>9.5299999999999994</v>
      </c>
      <c r="J273" s="99">
        <v>15.47</v>
      </c>
      <c r="K273" s="99">
        <v>6.03</v>
      </c>
      <c r="L273" s="99">
        <v>9.52</v>
      </c>
      <c r="M273" s="59">
        <f t="shared" si="58"/>
        <v>15.445</v>
      </c>
      <c r="N273" s="59">
        <f t="shared" si="58"/>
        <v>6.23</v>
      </c>
      <c r="O273" s="59">
        <f t="shared" si="58"/>
        <v>9.5249999999999986</v>
      </c>
      <c r="P273" s="60">
        <f t="shared" si="65"/>
        <v>0.19522325453464454</v>
      </c>
      <c r="Q273" s="22">
        <f t="shared" si="66"/>
        <v>5.8884365535558744E-7</v>
      </c>
      <c r="R273" s="61">
        <f t="shared" si="67"/>
        <v>7.6799631371865808E-9</v>
      </c>
      <c r="S273" s="22">
        <f t="shared" si="68"/>
        <v>5.8981833788544744E-17</v>
      </c>
      <c r="T273" s="62">
        <v>298</v>
      </c>
      <c r="U273" s="59">
        <f t="shared" si="69"/>
        <v>288.44499999999999</v>
      </c>
      <c r="V273" s="63">
        <f t="shared" si="70"/>
        <v>0.55869385728450782</v>
      </c>
      <c r="W273" s="64">
        <f t="shared" si="71"/>
        <v>3.6198773618819646</v>
      </c>
      <c r="X273" s="65">
        <f t="shared" si="61"/>
        <v>-1.2329839123323069E-7</v>
      </c>
      <c r="Y273" s="66">
        <f t="shared" si="62"/>
        <v>-1.2312688944802355E-7</v>
      </c>
      <c r="Z273" s="66">
        <f t="shared" si="63"/>
        <v>-1.2312712799827584E-7</v>
      </c>
      <c r="AA273" s="67">
        <f t="shared" si="64"/>
        <v>-1.2295586409969847E-7</v>
      </c>
      <c r="AB273" s="68">
        <f t="shared" si="73"/>
        <v>4.4321676483853736E-4</v>
      </c>
      <c r="AC273" s="69"/>
      <c r="AD273" s="70">
        <f t="shared" si="72"/>
        <v>4.4321676483853736</v>
      </c>
      <c r="AG273" s="71">
        <v>2670</v>
      </c>
    </row>
    <row r="274" spans="5:33">
      <c r="E274" s="73">
        <v>0.72548611111111105</v>
      </c>
      <c r="F274" s="71">
        <v>2680</v>
      </c>
      <c r="G274" s="99">
        <v>15.42</v>
      </c>
      <c r="H274" s="99">
        <v>6.43</v>
      </c>
      <c r="I274" s="99">
        <v>9.5399999999999991</v>
      </c>
      <c r="J274" s="99">
        <v>15.47</v>
      </c>
      <c r="K274" s="99">
        <v>6.03</v>
      </c>
      <c r="L274" s="99">
        <v>9.4700000000000006</v>
      </c>
      <c r="M274" s="59">
        <f t="shared" si="58"/>
        <v>15.445</v>
      </c>
      <c r="N274" s="59">
        <f t="shared" si="58"/>
        <v>6.23</v>
      </c>
      <c r="O274" s="59">
        <f t="shared" si="58"/>
        <v>9.504999999999999</v>
      </c>
      <c r="P274" s="60">
        <f t="shared" si="65"/>
        <v>0.19481333693982114</v>
      </c>
      <c r="Q274" s="22">
        <f t="shared" si="66"/>
        <v>5.8884365535558744E-7</v>
      </c>
      <c r="R274" s="61">
        <f t="shared" si="67"/>
        <v>7.6799631371865808E-9</v>
      </c>
      <c r="S274" s="22">
        <f t="shared" si="68"/>
        <v>5.8981833788544744E-17</v>
      </c>
      <c r="T274" s="62">
        <v>298</v>
      </c>
      <c r="U274" s="59">
        <f t="shared" si="69"/>
        <v>288.44499999999999</v>
      </c>
      <c r="V274" s="63">
        <f t="shared" si="70"/>
        <v>0.55869385728450782</v>
      </c>
      <c r="W274" s="64">
        <f t="shared" si="71"/>
        <v>3.6198773618819646</v>
      </c>
      <c r="X274" s="65">
        <f t="shared" si="61"/>
        <v>-1.2269768927801955E-7</v>
      </c>
      <c r="Y274" s="66">
        <f t="shared" si="62"/>
        <v>-1.2252738139295942E-7</v>
      </c>
      <c r="Z274" s="66">
        <f t="shared" si="63"/>
        <v>-1.2252761778515132E-7</v>
      </c>
      <c r="AA274" s="67">
        <f t="shared" si="64"/>
        <v>-1.2235754563604493E-7</v>
      </c>
      <c r="AB274" s="68">
        <f t="shared" si="73"/>
        <v>4.4198549435482817E-4</v>
      </c>
      <c r="AC274" s="69"/>
      <c r="AD274" s="70">
        <f t="shared" si="72"/>
        <v>4.4198549435482821</v>
      </c>
      <c r="AG274" s="71">
        <v>2680</v>
      </c>
    </row>
    <row r="275" spans="5:33">
      <c r="E275" s="73">
        <v>0.72560185185185189</v>
      </c>
      <c r="F275" s="71">
        <v>2690</v>
      </c>
      <c r="G275" s="99">
        <v>15.42</v>
      </c>
      <c r="H275" s="99">
        <v>6.42</v>
      </c>
      <c r="I275" s="99">
        <v>9.14</v>
      </c>
      <c r="J275" s="99">
        <v>15.48</v>
      </c>
      <c r="K275" s="99">
        <v>6.02</v>
      </c>
      <c r="L275" s="99">
        <v>9.18</v>
      </c>
      <c r="M275" s="59">
        <f t="shared" si="58"/>
        <v>15.45</v>
      </c>
      <c r="N275" s="59">
        <f t="shared" si="58"/>
        <v>6.22</v>
      </c>
      <c r="O275" s="59">
        <f t="shared" si="58"/>
        <v>9.16</v>
      </c>
      <c r="P275" s="60">
        <f t="shared" si="65"/>
        <v>0.18775847536838378</v>
      </c>
      <c r="Q275" s="22">
        <f t="shared" si="66"/>
        <v>6.0255958607435721E-7</v>
      </c>
      <c r="R275" s="61">
        <f t="shared" si="67"/>
        <v>7.5082648692558392E-9</v>
      </c>
      <c r="S275" s="22">
        <f t="shared" si="68"/>
        <v>5.637404134690141E-17</v>
      </c>
      <c r="T275" s="62">
        <v>298</v>
      </c>
      <c r="U275" s="59">
        <f t="shared" si="69"/>
        <v>288.45</v>
      </c>
      <c r="V275" s="63">
        <f t="shared" si="70"/>
        <v>0.55839182113145891</v>
      </c>
      <c r="W275" s="64">
        <f t="shared" si="71"/>
        <v>3.6173607429069952</v>
      </c>
      <c r="X275" s="65">
        <f t="shared" si="61"/>
        <v>-1.1279102859401972E-7</v>
      </c>
      <c r="Y275" s="66">
        <f t="shared" si="62"/>
        <v>-1.1264671184781768E-7</v>
      </c>
      <c r="Z275" s="66">
        <f t="shared" si="63"/>
        <v>-1.1264689650189427E-7</v>
      </c>
      <c r="AA275" s="67">
        <f t="shared" si="64"/>
        <v>-1.1250276393723702E-7</v>
      </c>
      <c r="AB275" s="68">
        <f t="shared" si="73"/>
        <v>4.4076021896604435E-4</v>
      </c>
      <c r="AC275" s="69"/>
      <c r="AD275" s="70">
        <f t="shared" si="72"/>
        <v>4.4076021896604436</v>
      </c>
      <c r="AG275" s="71">
        <v>2690</v>
      </c>
    </row>
    <row r="276" spans="5:33">
      <c r="E276" s="73">
        <v>0.72571759259259261</v>
      </c>
      <c r="F276" s="71">
        <v>2700</v>
      </c>
      <c r="G276" s="99">
        <v>15.43</v>
      </c>
      <c r="H276" s="99">
        <v>6.41</v>
      </c>
      <c r="I276" s="99">
        <v>9.17</v>
      </c>
      <c r="J276" s="99">
        <v>15.48</v>
      </c>
      <c r="K276" s="99">
        <v>6.02</v>
      </c>
      <c r="L276" s="99">
        <v>9.24</v>
      </c>
      <c r="M276" s="59">
        <f t="shared" si="58"/>
        <v>15.455</v>
      </c>
      <c r="N276" s="59">
        <f t="shared" si="58"/>
        <v>6.2149999999999999</v>
      </c>
      <c r="O276" s="59">
        <f t="shared" si="58"/>
        <v>9.2050000000000001</v>
      </c>
      <c r="P276" s="60">
        <f t="shared" si="65"/>
        <v>0.18869716904834621</v>
      </c>
      <c r="Q276" s="22">
        <f t="shared" si="66"/>
        <v>6.0953689724016853E-7</v>
      </c>
      <c r="R276" s="61">
        <f t="shared" si="67"/>
        <v>7.4254030861161587E-9</v>
      </c>
      <c r="S276" s="22">
        <f t="shared" si="68"/>
        <v>5.5136610991303371E-17</v>
      </c>
      <c r="T276" s="62">
        <v>298</v>
      </c>
      <c r="U276" s="59">
        <f t="shared" si="69"/>
        <v>288.45499999999998</v>
      </c>
      <c r="V276" s="63">
        <f t="shared" si="70"/>
        <v>0.55808979544923554</v>
      </c>
      <c r="W276" s="64">
        <f t="shared" si="71"/>
        <v>3.6148459606951322</v>
      </c>
      <c r="X276" s="65">
        <f t="shared" si="61"/>
        <v>-1.1066032766215694E-7</v>
      </c>
      <c r="Y276" s="66">
        <f t="shared" si="62"/>
        <v>-1.1052105596041542E-7</v>
      </c>
      <c r="Z276" s="66">
        <f t="shared" si="63"/>
        <v>-1.1052123124099984E-7</v>
      </c>
      <c r="AA276" s="67">
        <f t="shared" si="64"/>
        <v>-1.1038213437864354E-7</v>
      </c>
      <c r="AB276" s="68">
        <f t="shared" si="73"/>
        <v>4.3963375061732658E-4</v>
      </c>
      <c r="AC276" s="75">
        <f>D15</f>
        <v>4.7924901185770758E-4</v>
      </c>
      <c r="AD276" s="70">
        <f t="shared" si="72"/>
        <v>4.3963375061732659</v>
      </c>
      <c r="AE276" s="70">
        <f>AC276*10000</f>
        <v>4.7924901185770761</v>
      </c>
      <c r="AF276" s="74">
        <f>(AD276-AE276)*(AD276-AE276)</f>
        <v>0.15693689231436345</v>
      </c>
      <c r="AG276" s="71">
        <v>2700</v>
      </c>
    </row>
    <row r="277" spans="5:33">
      <c r="E277" s="73">
        <v>0.72583333333333333</v>
      </c>
      <c r="F277" s="71">
        <v>2710</v>
      </c>
      <c r="G277" s="99">
        <v>15.44</v>
      </c>
      <c r="H277" s="99">
        <v>6.41</v>
      </c>
      <c r="I277" s="99">
        <v>9.23</v>
      </c>
      <c r="J277" s="99">
        <v>15.49</v>
      </c>
      <c r="K277" s="99">
        <v>6.02</v>
      </c>
      <c r="L277" s="99">
        <v>9.17</v>
      </c>
      <c r="M277" s="59">
        <f t="shared" si="58"/>
        <v>15.465</v>
      </c>
      <c r="N277" s="59">
        <f t="shared" si="58"/>
        <v>6.2149999999999999</v>
      </c>
      <c r="O277" s="59">
        <f t="shared" si="58"/>
        <v>9.1999999999999993</v>
      </c>
      <c r="P277" s="60">
        <f t="shared" si="65"/>
        <v>0.1886272615285095</v>
      </c>
      <c r="Q277" s="22">
        <f t="shared" si="66"/>
        <v>6.0953689724016853E-7</v>
      </c>
      <c r="R277" s="61">
        <f t="shared" si="67"/>
        <v>7.431576160637946E-9</v>
      </c>
      <c r="S277" s="22">
        <f t="shared" si="68"/>
        <v>5.5228324231362234E-17</v>
      </c>
      <c r="T277" s="62">
        <v>298</v>
      </c>
      <c r="U277" s="59">
        <f t="shared" si="69"/>
        <v>288.46499999999997</v>
      </c>
      <c r="V277" s="63">
        <f t="shared" si="70"/>
        <v>0.55748577549508116</v>
      </c>
      <c r="W277" s="64">
        <f t="shared" si="71"/>
        <v>3.6098219009511348</v>
      </c>
      <c r="X277" s="65">
        <f t="shared" si="61"/>
        <v>-1.1067860598539899E-7</v>
      </c>
      <c r="Y277" s="66">
        <f t="shared" si="62"/>
        <v>-1.1053893715274012E-7</v>
      </c>
      <c r="Z277" s="66">
        <f t="shared" si="63"/>
        <v>-1.1053911340525654E-7</v>
      </c>
      <c r="AA277" s="67">
        <f t="shared" si="64"/>
        <v>-1.1039962038027681E-7</v>
      </c>
      <c r="AB277" s="68">
        <f t="shared" si="73"/>
        <v>4.3852853888992052E-4</v>
      </c>
      <c r="AC277" s="69"/>
      <c r="AD277" s="70">
        <f t="shared" si="72"/>
        <v>4.3852853888992049</v>
      </c>
      <c r="AG277" s="71">
        <v>2710</v>
      </c>
    </row>
    <row r="278" spans="5:33">
      <c r="E278" s="73">
        <v>0.72594907407407405</v>
      </c>
      <c r="F278" s="71">
        <v>2720</v>
      </c>
      <c r="G278" s="99">
        <v>15.44</v>
      </c>
      <c r="H278" s="99">
        <v>6.41</v>
      </c>
      <c r="I278" s="99">
        <v>9.31</v>
      </c>
      <c r="J278" s="99">
        <v>15.49</v>
      </c>
      <c r="K278" s="99">
        <v>6.02</v>
      </c>
      <c r="L278" s="99">
        <v>9.23</v>
      </c>
      <c r="M278" s="59">
        <f t="shared" si="58"/>
        <v>15.465</v>
      </c>
      <c r="N278" s="59">
        <f t="shared" si="58"/>
        <v>6.2149999999999999</v>
      </c>
      <c r="O278" s="59">
        <f t="shared" si="58"/>
        <v>9.27</v>
      </c>
      <c r="P278" s="60">
        <f t="shared" si="65"/>
        <v>0.19006246895318291</v>
      </c>
      <c r="Q278" s="22">
        <f t="shared" si="66"/>
        <v>6.0953689724016853E-7</v>
      </c>
      <c r="R278" s="61">
        <f t="shared" si="67"/>
        <v>7.431576160637946E-9</v>
      </c>
      <c r="S278" s="22">
        <f t="shared" si="68"/>
        <v>5.5228324231362234E-17</v>
      </c>
      <c r="T278" s="62">
        <v>298</v>
      </c>
      <c r="U278" s="59">
        <f t="shared" si="69"/>
        <v>288.46499999999997</v>
      </c>
      <c r="V278" s="63">
        <f t="shared" si="70"/>
        <v>0.55748577549508116</v>
      </c>
      <c r="W278" s="64">
        <f t="shared" si="71"/>
        <v>3.6098219009511348</v>
      </c>
      <c r="X278" s="65">
        <f t="shared" si="61"/>
        <v>-1.1123961764146169E-7</v>
      </c>
      <c r="Y278" s="66">
        <f t="shared" si="62"/>
        <v>-1.1109817276617487E-7</v>
      </c>
      <c r="Z278" s="66">
        <f t="shared" si="63"/>
        <v>-1.110983526180403E-7</v>
      </c>
      <c r="AA278" s="67">
        <f t="shared" si="64"/>
        <v>-1.1095708713724373E-7</v>
      </c>
      <c r="AB278" s="68">
        <f t="shared" si="73"/>
        <v>4.3742314834411774E-4</v>
      </c>
      <c r="AC278" s="69"/>
      <c r="AD278" s="70">
        <f t="shared" si="72"/>
        <v>4.3742314834411777</v>
      </c>
      <c r="AG278" s="71">
        <v>2720</v>
      </c>
    </row>
    <row r="279" spans="5:33">
      <c r="E279" s="73">
        <v>0.72606481481481477</v>
      </c>
      <c r="F279" s="71">
        <v>2730</v>
      </c>
      <c r="G279" s="99">
        <v>15.45</v>
      </c>
      <c r="H279" s="99">
        <v>6.41</v>
      </c>
      <c r="I279" s="99">
        <v>9.33</v>
      </c>
      <c r="J279" s="99">
        <v>15.51</v>
      </c>
      <c r="K279" s="99">
        <v>6.02</v>
      </c>
      <c r="L279" s="99">
        <v>9.32</v>
      </c>
      <c r="M279" s="59">
        <f t="shared" si="58"/>
        <v>15.48</v>
      </c>
      <c r="N279" s="59">
        <f t="shared" si="58"/>
        <v>6.2149999999999999</v>
      </c>
      <c r="O279" s="59">
        <f t="shared" si="58"/>
        <v>9.3249999999999993</v>
      </c>
      <c r="P279" s="60">
        <f t="shared" si="65"/>
        <v>0.19123970190714396</v>
      </c>
      <c r="Q279" s="22">
        <f t="shared" si="66"/>
        <v>6.0953689724016853E-7</v>
      </c>
      <c r="R279" s="61">
        <f t="shared" si="67"/>
        <v>7.4408453961730454E-9</v>
      </c>
      <c r="S279" s="22">
        <f t="shared" si="68"/>
        <v>5.5366180209749602E-17</v>
      </c>
      <c r="T279" s="62">
        <v>298</v>
      </c>
      <c r="U279" s="59">
        <f t="shared" si="69"/>
        <v>288.48</v>
      </c>
      <c r="V279" s="63">
        <f t="shared" si="70"/>
        <v>0.55657982408141549</v>
      </c>
      <c r="W279" s="64">
        <f t="shared" si="71"/>
        <v>3.6022995520280263</v>
      </c>
      <c r="X279" s="65">
        <f t="shared" si="61"/>
        <v>-1.1215674240917849E-7</v>
      </c>
      <c r="Y279" s="66">
        <f t="shared" si="62"/>
        <v>-1.1201258948536784E-7</v>
      </c>
      <c r="Z279" s="66">
        <f t="shared" si="63"/>
        <v>-1.1201277476237387E-7</v>
      </c>
      <c r="AA279" s="67">
        <f t="shared" si="64"/>
        <v>-1.1186880663930326E-7</v>
      </c>
      <c r="AB279" s="68">
        <f t="shared" si="73"/>
        <v>4.3631216541820583E-4</v>
      </c>
      <c r="AC279" s="69"/>
      <c r="AD279" s="70">
        <f t="shared" si="72"/>
        <v>4.3631216541820583</v>
      </c>
      <c r="AG279" s="71">
        <v>2730</v>
      </c>
    </row>
    <row r="280" spans="5:33">
      <c r="E280" s="73">
        <v>0.7261805555555555</v>
      </c>
      <c r="F280" s="71">
        <v>2740</v>
      </c>
      <c r="G280" s="99">
        <v>15.47</v>
      </c>
      <c r="H280" s="99">
        <v>6.4</v>
      </c>
      <c r="I280" s="99">
        <v>9.2799999999999994</v>
      </c>
      <c r="J280" s="99">
        <v>15.52</v>
      </c>
      <c r="K280" s="99">
        <v>6.02</v>
      </c>
      <c r="L280" s="99">
        <v>9.39</v>
      </c>
      <c r="M280" s="59">
        <f t="shared" si="58"/>
        <v>15.495000000000001</v>
      </c>
      <c r="N280" s="59">
        <f t="shared" si="58"/>
        <v>6.21</v>
      </c>
      <c r="O280" s="59">
        <f t="shared" si="58"/>
        <v>9.3350000000000009</v>
      </c>
      <c r="P280" s="60">
        <f t="shared" si="65"/>
        <v>0.19149443357128956</v>
      </c>
      <c r="Q280" s="22">
        <f t="shared" si="66"/>
        <v>6.1659500186148145E-7</v>
      </c>
      <c r="R280" s="61">
        <f t="shared" si="67"/>
        <v>7.364845303689034E-9</v>
      </c>
      <c r="S280" s="22">
        <f t="shared" si="68"/>
        <v>5.4240946347270423E-17</v>
      </c>
      <c r="T280" s="62">
        <v>298</v>
      </c>
      <c r="U280" s="59">
        <f t="shared" si="69"/>
        <v>288.495</v>
      </c>
      <c r="V280" s="63">
        <f t="shared" si="70"/>
        <v>0.55567396687577097</v>
      </c>
      <c r="W280" s="64">
        <f t="shared" si="71"/>
        <v>3.5947936583863309</v>
      </c>
      <c r="X280" s="65">
        <f t="shared" si="61"/>
        <v>-1.0997036219183326E-7</v>
      </c>
      <c r="Y280" s="66">
        <f t="shared" si="62"/>
        <v>-1.0983141800746642E-7</v>
      </c>
      <c r="Z280" s="66">
        <f t="shared" si="63"/>
        <v>-1.0983159355918765E-7</v>
      </c>
      <c r="AA280" s="67">
        <f t="shared" si="64"/>
        <v>-1.0969282448293361E-7</v>
      </c>
      <c r="AB280" s="68">
        <f t="shared" si="73"/>
        <v>4.351920382889659E-4</v>
      </c>
      <c r="AC280" s="69"/>
      <c r="AD280" s="70">
        <f t="shared" si="72"/>
        <v>4.3519203828896593</v>
      </c>
      <c r="AG280" s="71">
        <v>2740</v>
      </c>
    </row>
    <row r="281" spans="5:33">
      <c r="E281" s="73">
        <v>0.72629629629629633</v>
      </c>
      <c r="F281" s="71">
        <v>2750</v>
      </c>
      <c r="G281" s="99">
        <v>15.47</v>
      </c>
      <c r="H281" s="99">
        <v>6.4</v>
      </c>
      <c r="I281" s="99">
        <v>9.2799999999999994</v>
      </c>
      <c r="J281" s="99">
        <v>15.52</v>
      </c>
      <c r="K281" s="99">
        <v>6.01</v>
      </c>
      <c r="L281" s="99">
        <v>9.24</v>
      </c>
      <c r="M281" s="59">
        <f t="shared" si="58"/>
        <v>15.495000000000001</v>
      </c>
      <c r="N281" s="59">
        <f t="shared" si="58"/>
        <v>6.2050000000000001</v>
      </c>
      <c r="O281" s="59">
        <f t="shared" si="58"/>
        <v>9.26</v>
      </c>
      <c r="P281" s="60">
        <f t="shared" si="65"/>
        <v>0.18995591375148804</v>
      </c>
      <c r="Q281" s="22">
        <f t="shared" si="66"/>
        <v>6.2373483548241851E-7</v>
      </c>
      <c r="R281" s="61">
        <f t="shared" si="67"/>
        <v>7.2805406166314166E-9</v>
      </c>
      <c r="S281" s="22">
        <f t="shared" si="68"/>
        <v>5.3006271670419768E-17</v>
      </c>
      <c r="T281" s="62">
        <v>298</v>
      </c>
      <c r="U281" s="59">
        <f t="shared" si="69"/>
        <v>288.495</v>
      </c>
      <c r="V281" s="63">
        <f t="shared" si="70"/>
        <v>0.55567396687577097</v>
      </c>
      <c r="W281" s="64">
        <f t="shared" si="71"/>
        <v>3.5947936583863309</v>
      </c>
      <c r="X281" s="65">
        <f t="shared" si="61"/>
        <v>-1.0633466918017589E-7</v>
      </c>
      <c r="Y281" s="66">
        <f t="shared" si="62"/>
        <v>-1.0620443161542724E-7</v>
      </c>
      <c r="Z281" s="66">
        <f t="shared" si="63"/>
        <v>-1.0620459112900264E-7</v>
      </c>
      <c r="AA281" s="67">
        <f t="shared" si="64"/>
        <v>-1.0607451268708838E-7</v>
      </c>
      <c r="AB281" s="68">
        <f t="shared" si="73"/>
        <v>4.3409372293928578E-4</v>
      </c>
      <c r="AC281" s="69"/>
      <c r="AD281" s="70">
        <f t="shared" si="72"/>
        <v>4.3409372293928579</v>
      </c>
      <c r="AG281" s="71">
        <v>2750</v>
      </c>
    </row>
    <row r="282" spans="5:33">
      <c r="E282" s="73">
        <v>0.72641203703703705</v>
      </c>
      <c r="F282" s="71">
        <v>2760</v>
      </c>
      <c r="G282" s="99">
        <v>15.47</v>
      </c>
      <c r="H282" s="99">
        <v>6.4</v>
      </c>
      <c r="I282" s="99">
        <v>8.93</v>
      </c>
      <c r="J282" s="99">
        <v>15.53</v>
      </c>
      <c r="K282" s="99">
        <v>6.01</v>
      </c>
      <c r="L282" s="99">
        <v>8.86</v>
      </c>
      <c r="M282" s="59">
        <f t="shared" si="58"/>
        <v>15.5</v>
      </c>
      <c r="N282" s="59">
        <f t="shared" si="58"/>
        <v>6.2050000000000001</v>
      </c>
      <c r="O282" s="59">
        <f t="shared" si="58"/>
        <v>8.8949999999999996</v>
      </c>
      <c r="P282" s="60">
        <f t="shared" si="65"/>
        <v>0.18248422564912442</v>
      </c>
      <c r="Q282" s="22">
        <f t="shared" si="66"/>
        <v>6.2373483548241851E-7</v>
      </c>
      <c r="R282" s="61">
        <f t="shared" si="67"/>
        <v>7.2835663098018528E-9</v>
      </c>
      <c r="S282" s="22">
        <f t="shared" si="68"/>
        <v>5.3050338189280579E-17</v>
      </c>
      <c r="T282" s="62">
        <v>298</v>
      </c>
      <c r="U282" s="59">
        <f t="shared" si="69"/>
        <v>288.5</v>
      </c>
      <c r="V282" s="63">
        <f t="shared" si="70"/>
        <v>0.55537203540646418</v>
      </c>
      <c r="W282" s="64">
        <f t="shared" si="71"/>
        <v>3.5922953440563479</v>
      </c>
      <c r="X282" s="65">
        <f t="shared" si="61"/>
        <v>-1.0205784325702032E-7</v>
      </c>
      <c r="Y282" s="66">
        <f t="shared" si="62"/>
        <v>-1.0193757718977836E-7</v>
      </c>
      <c r="Z282" s="66">
        <f t="shared" si="63"/>
        <v>-1.0193771891261386E-7</v>
      </c>
      <c r="AA282" s="67">
        <f t="shared" si="64"/>
        <v>-1.0181759423419192E-7</v>
      </c>
      <c r="AB282" s="68">
        <f t="shared" si="73"/>
        <v>4.330316775603589E-4</v>
      </c>
      <c r="AC282" s="69"/>
      <c r="AD282" s="70">
        <f t="shared" si="72"/>
        <v>4.3303167756035892</v>
      </c>
      <c r="AG282" s="71">
        <v>2760</v>
      </c>
    </row>
    <row r="283" spans="5:33">
      <c r="E283" s="73">
        <v>0.72652777777777777</v>
      </c>
      <c r="F283" s="71">
        <v>2770</v>
      </c>
      <c r="G283" s="99">
        <v>15.47</v>
      </c>
      <c r="H283" s="99">
        <v>6.4</v>
      </c>
      <c r="I283" s="99">
        <v>8.9</v>
      </c>
      <c r="J283" s="99">
        <v>15.53</v>
      </c>
      <c r="K283" s="99">
        <v>6.01</v>
      </c>
      <c r="L283" s="99">
        <v>8.5299999999999994</v>
      </c>
      <c r="M283" s="59">
        <f t="shared" si="58"/>
        <v>15.5</v>
      </c>
      <c r="N283" s="59">
        <f t="shared" si="58"/>
        <v>6.2050000000000001</v>
      </c>
      <c r="O283" s="59">
        <f t="shared" si="58"/>
        <v>8.7149999999999999</v>
      </c>
      <c r="P283" s="60">
        <f t="shared" si="65"/>
        <v>0.17879145885689932</v>
      </c>
      <c r="Q283" s="22">
        <f t="shared" si="66"/>
        <v>6.2373483548241851E-7</v>
      </c>
      <c r="R283" s="61">
        <f t="shared" si="67"/>
        <v>7.2835663098018528E-9</v>
      </c>
      <c r="S283" s="22">
        <f t="shared" si="68"/>
        <v>5.3050338189280579E-17</v>
      </c>
      <c r="T283" s="62">
        <v>298</v>
      </c>
      <c r="U283" s="59">
        <f t="shared" si="69"/>
        <v>288.5</v>
      </c>
      <c r="V283" s="63">
        <f t="shared" si="70"/>
        <v>0.55537203540646418</v>
      </c>
      <c r="W283" s="64">
        <f t="shared" si="71"/>
        <v>3.5922953440563479</v>
      </c>
      <c r="X283" s="65">
        <f t="shared" si="61"/>
        <v>-9.9757204578127154E-8</v>
      </c>
      <c r="Y283" s="66">
        <f t="shared" si="62"/>
        <v>-9.9642028461083757E-8</v>
      </c>
      <c r="Z283" s="66">
        <f t="shared" si="63"/>
        <v>-9.9642161439328238E-8</v>
      </c>
      <c r="AA283" s="67">
        <f t="shared" si="64"/>
        <v>-9.9527117993465399E-8</v>
      </c>
      <c r="AB283" s="68">
        <f t="shared" si="73"/>
        <v>4.320123008441989E-4</v>
      </c>
      <c r="AC283" s="69"/>
      <c r="AD283" s="70">
        <f t="shared" si="72"/>
        <v>4.320123008441989</v>
      </c>
      <c r="AG283" s="71">
        <v>2770</v>
      </c>
    </row>
    <row r="284" spans="5:33">
      <c r="E284" s="73">
        <v>0.72664351851851849</v>
      </c>
      <c r="F284" s="71">
        <v>2780</v>
      </c>
      <c r="G284" s="99">
        <v>15.47</v>
      </c>
      <c r="H284" s="99">
        <v>6.4</v>
      </c>
      <c r="I284" s="99">
        <v>8.77</v>
      </c>
      <c r="J284" s="99">
        <v>15.53</v>
      </c>
      <c r="K284" s="99">
        <v>6.01</v>
      </c>
      <c r="L284" s="99">
        <v>8.23</v>
      </c>
      <c r="M284" s="59">
        <f t="shared" si="58"/>
        <v>15.5</v>
      </c>
      <c r="N284" s="59">
        <f t="shared" si="58"/>
        <v>6.2050000000000001</v>
      </c>
      <c r="O284" s="59">
        <f t="shared" si="58"/>
        <v>8.5</v>
      </c>
      <c r="P284" s="60">
        <f t="shared" si="65"/>
        <v>0.17438065407729711</v>
      </c>
      <c r="Q284" s="22">
        <f t="shared" si="66"/>
        <v>6.2373483548241851E-7</v>
      </c>
      <c r="R284" s="61">
        <f t="shared" si="67"/>
        <v>7.2835663098018528E-9</v>
      </c>
      <c r="S284" s="22">
        <f t="shared" si="68"/>
        <v>5.3050338189280579E-17</v>
      </c>
      <c r="T284" s="62">
        <v>298</v>
      </c>
      <c r="U284" s="59">
        <f t="shared" si="69"/>
        <v>288.5</v>
      </c>
      <c r="V284" s="63">
        <f t="shared" si="70"/>
        <v>0.55537203540646418</v>
      </c>
      <c r="W284" s="64">
        <f t="shared" si="71"/>
        <v>3.5922953440563479</v>
      </c>
      <c r="X284" s="65">
        <f t="shared" si="61"/>
        <v>-9.7071773243313253E-8</v>
      </c>
      <c r="Y284" s="66">
        <f t="shared" si="62"/>
        <v>-9.696246254729275E-8</v>
      </c>
      <c r="Z284" s="66">
        <f t="shared" si="63"/>
        <v>-9.696258564000925E-8</v>
      </c>
      <c r="AA284" s="67">
        <f t="shared" si="64"/>
        <v>-9.685339775948047E-8</v>
      </c>
      <c r="AB284" s="68">
        <f t="shared" si="73"/>
        <v>4.3101587967357821E-4</v>
      </c>
      <c r="AC284" s="69"/>
      <c r="AD284" s="70">
        <f t="shared" si="72"/>
        <v>4.3101587967357817</v>
      </c>
      <c r="AG284" s="71">
        <v>2780</v>
      </c>
    </row>
    <row r="285" spans="5:33">
      <c r="E285" s="73">
        <v>0.72675925925925922</v>
      </c>
      <c r="F285" s="71">
        <v>2790</v>
      </c>
      <c r="G285" s="99">
        <v>15.48</v>
      </c>
      <c r="H285" s="99">
        <v>6.39</v>
      </c>
      <c r="I285" s="99">
        <v>8.48</v>
      </c>
      <c r="J285" s="99">
        <v>15.53</v>
      </c>
      <c r="K285" s="99">
        <v>6.01</v>
      </c>
      <c r="L285" s="99">
        <v>8.01</v>
      </c>
      <c r="M285" s="59">
        <f t="shared" si="58"/>
        <v>15.504999999999999</v>
      </c>
      <c r="N285" s="59">
        <f t="shared" si="58"/>
        <v>6.1999999999999993</v>
      </c>
      <c r="O285" s="59">
        <f t="shared" si="58"/>
        <v>8.245000000000001</v>
      </c>
      <c r="P285" s="60">
        <f t="shared" si="65"/>
        <v>0.16916385924828953</v>
      </c>
      <c r="Q285" s="22">
        <f t="shared" si="66"/>
        <v>6.309573444801936E-7</v>
      </c>
      <c r="R285" s="61">
        <f t="shared" si="67"/>
        <v>7.2031843170837141E-9</v>
      </c>
      <c r="S285" s="22">
        <f t="shared" si="68"/>
        <v>5.1885864305880774E-17</v>
      </c>
      <c r="T285" s="62">
        <v>298</v>
      </c>
      <c r="U285" s="59">
        <f t="shared" si="69"/>
        <v>288.505</v>
      </c>
      <c r="V285" s="63">
        <f t="shared" si="70"/>
        <v>0.55507011440254028</v>
      </c>
      <c r="W285" s="64">
        <f t="shared" si="71"/>
        <v>3.5897988525130202</v>
      </c>
      <c r="X285" s="65">
        <f t="shared" si="61"/>
        <v>-9.1957459229787166E-8</v>
      </c>
      <c r="Y285" s="66">
        <f t="shared" si="62"/>
        <v>-9.1859142197318417E-8</v>
      </c>
      <c r="Z285" s="66">
        <f t="shared" si="63"/>
        <v>-9.1859247313738064E-8</v>
      </c>
      <c r="AA285" s="67">
        <f t="shared" si="64"/>
        <v>-9.1761035172916884E-8</v>
      </c>
      <c r="AB285" s="68">
        <f t="shared" si="73"/>
        <v>4.3004625422794919E-4</v>
      </c>
      <c r="AC285" s="69"/>
      <c r="AD285" s="70">
        <f t="shared" si="72"/>
        <v>4.300462542279492</v>
      </c>
      <c r="AG285" s="71">
        <v>2790</v>
      </c>
    </row>
    <row r="286" spans="5:33">
      <c r="E286" s="73">
        <v>0.72687499999999994</v>
      </c>
      <c r="F286" s="71">
        <v>2800</v>
      </c>
      <c r="G286" s="99">
        <v>15.48</v>
      </c>
      <c r="H286" s="99">
        <v>6.39</v>
      </c>
      <c r="I286" s="99">
        <v>8.14</v>
      </c>
      <c r="J286" s="99">
        <v>15.53</v>
      </c>
      <c r="K286" s="99">
        <v>6.01</v>
      </c>
      <c r="L286" s="99">
        <v>7.92</v>
      </c>
      <c r="M286" s="59">
        <f t="shared" si="58"/>
        <v>15.504999999999999</v>
      </c>
      <c r="N286" s="59">
        <f t="shared" si="58"/>
        <v>6.1999999999999993</v>
      </c>
      <c r="O286" s="59">
        <f t="shared" si="58"/>
        <v>8.0300000000000011</v>
      </c>
      <c r="P286" s="60">
        <f t="shared" si="65"/>
        <v>0.16475267310658154</v>
      </c>
      <c r="Q286" s="22">
        <f t="shared" si="66"/>
        <v>6.309573444801936E-7</v>
      </c>
      <c r="R286" s="61">
        <f t="shared" si="67"/>
        <v>7.2031843170837141E-9</v>
      </c>
      <c r="S286" s="22">
        <f t="shared" si="68"/>
        <v>5.1885864305880774E-17</v>
      </c>
      <c r="T286" s="62">
        <v>298</v>
      </c>
      <c r="U286" s="59">
        <f t="shared" si="69"/>
        <v>288.505</v>
      </c>
      <c r="V286" s="63">
        <f t="shared" si="70"/>
        <v>0.55507011440254028</v>
      </c>
      <c r="W286" s="64">
        <f t="shared" si="71"/>
        <v>3.5897988525130202</v>
      </c>
      <c r="X286" s="65">
        <f t="shared" si="61"/>
        <v>-8.9368236875779941E-8</v>
      </c>
      <c r="Y286" s="66">
        <f t="shared" si="62"/>
        <v>-8.9275179698772308E-8</v>
      </c>
      <c r="Z286" s="66">
        <f t="shared" si="63"/>
        <v>-8.927527659716145E-8</v>
      </c>
      <c r="AA286" s="67">
        <f t="shared" si="64"/>
        <v>-8.9182316116746623E-8</v>
      </c>
      <c r="AB286" s="68">
        <f t="shared" si="73"/>
        <v>4.2912766210557448E-4</v>
      </c>
      <c r="AC286" s="69"/>
      <c r="AD286" s="70">
        <f t="shared" si="72"/>
        <v>4.2912766210557445</v>
      </c>
      <c r="AG286" s="71">
        <v>2800</v>
      </c>
    </row>
    <row r="287" spans="5:33">
      <c r="E287" s="73">
        <v>0.72699074074074077</v>
      </c>
      <c r="F287" s="71">
        <v>2810</v>
      </c>
      <c r="G287" s="99">
        <v>15.47</v>
      </c>
      <c r="H287" s="99">
        <v>6.39</v>
      </c>
      <c r="I287" s="99">
        <v>7.85</v>
      </c>
      <c r="J287" s="99">
        <v>15.53</v>
      </c>
      <c r="K287" s="99">
        <v>6</v>
      </c>
      <c r="L287" s="99">
        <v>7.82</v>
      </c>
      <c r="M287" s="59">
        <f t="shared" ref="M287:O302" si="74">(G287+J287)/2</f>
        <v>15.5</v>
      </c>
      <c r="N287" s="59">
        <f t="shared" si="74"/>
        <v>6.1950000000000003</v>
      </c>
      <c r="O287" s="59">
        <f t="shared" si="74"/>
        <v>7.835</v>
      </c>
      <c r="P287" s="60">
        <f t="shared" si="65"/>
        <v>0.1607379323171321</v>
      </c>
      <c r="Q287" s="22">
        <f t="shared" si="66"/>
        <v>6.3826348619054789E-7</v>
      </c>
      <c r="R287" s="61">
        <f t="shared" si="67"/>
        <v>7.1177720992381325E-9</v>
      </c>
      <c r="S287" s="22">
        <f t="shared" si="68"/>
        <v>5.0662679656692811E-17</v>
      </c>
      <c r="T287" s="62">
        <v>298</v>
      </c>
      <c r="U287" s="59">
        <f t="shared" si="69"/>
        <v>288.5</v>
      </c>
      <c r="V287" s="63">
        <f t="shared" si="70"/>
        <v>0.55537203540646418</v>
      </c>
      <c r="W287" s="64">
        <f t="shared" si="71"/>
        <v>3.5922953440563479</v>
      </c>
      <c r="X287" s="65">
        <f t="shared" si="61"/>
        <v>-8.489885543019938E-8</v>
      </c>
      <c r="Y287" s="66">
        <f t="shared" si="62"/>
        <v>-8.4814698166385566E-8</v>
      </c>
      <c r="Z287" s="66">
        <f t="shared" si="63"/>
        <v>-8.4814781588535573E-8</v>
      </c>
      <c r="AA287" s="67">
        <f t="shared" si="64"/>
        <v>-8.4730707581484838E-8</v>
      </c>
      <c r="AB287" s="68">
        <f t="shared" si="73"/>
        <v>4.2823490966293384E-4</v>
      </c>
      <c r="AC287" s="69"/>
      <c r="AD287" s="70">
        <f t="shared" si="72"/>
        <v>4.2823490966293383</v>
      </c>
      <c r="AG287" s="71">
        <v>2810</v>
      </c>
    </row>
    <row r="288" spans="5:33">
      <c r="E288" s="73">
        <v>0.72710648148148149</v>
      </c>
      <c r="F288" s="71">
        <v>2820</v>
      </c>
      <c r="G288" s="99">
        <v>15.47</v>
      </c>
      <c r="H288" s="99">
        <v>6.38</v>
      </c>
      <c r="I288" s="99">
        <v>7.62</v>
      </c>
      <c r="J288" s="99">
        <v>15.53</v>
      </c>
      <c r="K288" s="99">
        <v>6</v>
      </c>
      <c r="L288" s="99">
        <v>7.67</v>
      </c>
      <c r="M288" s="59">
        <f t="shared" si="74"/>
        <v>15.5</v>
      </c>
      <c r="N288" s="59">
        <f t="shared" si="74"/>
        <v>6.1899999999999995</v>
      </c>
      <c r="O288" s="59">
        <f t="shared" si="74"/>
        <v>7.6449999999999996</v>
      </c>
      <c r="P288" s="60">
        <f t="shared" si="65"/>
        <v>0.1568400118142278</v>
      </c>
      <c r="Q288" s="22">
        <f t="shared" si="66"/>
        <v>6.4565422903465583E-7</v>
      </c>
      <c r="R288" s="61">
        <f t="shared" si="67"/>
        <v>7.0362956357646593E-9</v>
      </c>
      <c r="S288" s="22">
        <f t="shared" si="68"/>
        <v>4.9509456273880793E-17</v>
      </c>
      <c r="T288" s="62">
        <v>298</v>
      </c>
      <c r="U288" s="59">
        <f t="shared" si="69"/>
        <v>288.5</v>
      </c>
      <c r="V288" s="63">
        <f t="shared" si="70"/>
        <v>0.55537203540646418</v>
      </c>
      <c r="W288" s="64">
        <f t="shared" si="71"/>
        <v>3.5922953440563479</v>
      </c>
      <c r="X288" s="65">
        <f t="shared" si="61"/>
        <v>-8.0794039519635706E-8</v>
      </c>
      <c r="Y288" s="66">
        <f t="shared" si="62"/>
        <v>-8.0717672193827128E-8</v>
      </c>
      <c r="Z288" s="66">
        <f t="shared" si="63"/>
        <v>-8.0717744376979325E-8</v>
      </c>
      <c r="AA288" s="67">
        <f t="shared" si="64"/>
        <v>-8.0641449097866466E-8</v>
      </c>
      <c r="AB288" s="68">
        <f t="shared" si="73"/>
        <v>4.2738676212539798E-4</v>
      </c>
      <c r="AC288" s="69"/>
      <c r="AD288" s="70">
        <f t="shared" si="72"/>
        <v>4.2738676212539799</v>
      </c>
      <c r="AG288" s="71">
        <v>2820</v>
      </c>
    </row>
    <row r="289" spans="5:33">
      <c r="E289" s="73">
        <v>0.72722222222222221</v>
      </c>
      <c r="F289" s="71">
        <v>2830</v>
      </c>
      <c r="G289" s="99">
        <v>15.47</v>
      </c>
      <c r="H289" s="99">
        <v>6.38</v>
      </c>
      <c r="I289" s="99">
        <v>7.46</v>
      </c>
      <c r="J289" s="99">
        <v>15.53</v>
      </c>
      <c r="K289" s="99">
        <v>6</v>
      </c>
      <c r="L289" s="99">
        <v>7.53</v>
      </c>
      <c r="M289" s="59">
        <f t="shared" si="74"/>
        <v>15.5</v>
      </c>
      <c r="N289" s="59">
        <f t="shared" si="74"/>
        <v>6.1899999999999995</v>
      </c>
      <c r="O289" s="59">
        <f t="shared" si="74"/>
        <v>7.4950000000000001</v>
      </c>
      <c r="P289" s="60">
        <f t="shared" si="65"/>
        <v>0.1537627061540402</v>
      </c>
      <c r="Q289" s="22">
        <f t="shared" si="66"/>
        <v>6.4565422903465583E-7</v>
      </c>
      <c r="R289" s="61">
        <f t="shared" si="67"/>
        <v>7.0362956357646593E-9</v>
      </c>
      <c r="S289" s="22">
        <f t="shared" si="68"/>
        <v>4.9509456273880793E-17</v>
      </c>
      <c r="T289" s="62">
        <v>298</v>
      </c>
      <c r="U289" s="59">
        <f t="shared" si="69"/>
        <v>288.5</v>
      </c>
      <c r="V289" s="63">
        <f t="shared" si="70"/>
        <v>0.55537203540646418</v>
      </c>
      <c r="W289" s="64">
        <f t="shared" si="71"/>
        <v>3.5922953440563479</v>
      </c>
      <c r="X289" s="65">
        <f t="shared" si="61"/>
        <v>-7.9059210115074588E-8</v>
      </c>
      <c r="Y289" s="66">
        <f t="shared" si="62"/>
        <v>-7.8985948771530032E-8</v>
      </c>
      <c r="Z289" s="66">
        <f t="shared" si="63"/>
        <v>-7.8986016660197896E-8</v>
      </c>
      <c r="AA289" s="67">
        <f t="shared" si="64"/>
        <v>-7.8912823079501222E-8</v>
      </c>
      <c r="AB289" s="68">
        <f t="shared" si="73"/>
        <v>4.265795849224661E-4</v>
      </c>
      <c r="AC289" s="69"/>
      <c r="AD289" s="70">
        <f t="shared" si="72"/>
        <v>4.265795849224661</v>
      </c>
      <c r="AG289" s="71">
        <v>2830</v>
      </c>
    </row>
    <row r="290" spans="5:33">
      <c r="E290" s="73">
        <v>0.72733796296296294</v>
      </c>
      <c r="F290" s="71">
        <v>2840</v>
      </c>
      <c r="G290" s="99">
        <v>15.47</v>
      </c>
      <c r="H290" s="99">
        <v>6.38</v>
      </c>
      <c r="I290" s="99">
        <v>7.32</v>
      </c>
      <c r="J290" s="99">
        <v>15.54</v>
      </c>
      <c r="K290" s="99">
        <v>6</v>
      </c>
      <c r="L290" s="99">
        <v>7.4</v>
      </c>
      <c r="M290" s="59">
        <f t="shared" si="74"/>
        <v>15.504999999999999</v>
      </c>
      <c r="N290" s="59">
        <f t="shared" si="74"/>
        <v>6.1899999999999995</v>
      </c>
      <c r="O290" s="59">
        <f t="shared" si="74"/>
        <v>7.36</v>
      </c>
      <c r="P290" s="60">
        <f t="shared" si="65"/>
        <v>0.15100618606032878</v>
      </c>
      <c r="Q290" s="22">
        <f t="shared" si="66"/>
        <v>6.4565422903465583E-7</v>
      </c>
      <c r="R290" s="61">
        <f t="shared" si="67"/>
        <v>7.0392198240593686E-9</v>
      </c>
      <c r="S290" s="22">
        <f t="shared" si="68"/>
        <v>4.9550615731430407E-17</v>
      </c>
      <c r="T290" s="62">
        <v>298</v>
      </c>
      <c r="U290" s="59">
        <f t="shared" si="69"/>
        <v>288.505</v>
      </c>
      <c r="V290" s="63">
        <f t="shared" si="70"/>
        <v>0.55507011440254028</v>
      </c>
      <c r="W290" s="64">
        <f t="shared" si="71"/>
        <v>3.5897988525130202</v>
      </c>
      <c r="X290" s="65">
        <f t="shared" si="61"/>
        <v>-7.7616512578098639E-8</v>
      </c>
      <c r="Y290" s="66">
        <f t="shared" si="62"/>
        <v>-7.7545769642427329E-8</v>
      </c>
      <c r="Z290" s="66">
        <f t="shared" si="63"/>
        <v>-7.7545834120497536E-8</v>
      </c>
      <c r="AA290" s="67">
        <f t="shared" si="64"/>
        <v>-7.7475155545360407E-8</v>
      </c>
      <c r="AB290" s="68">
        <f t="shared" si="73"/>
        <v>4.2578972498236937E-4</v>
      </c>
      <c r="AC290" s="69"/>
      <c r="AD290" s="70">
        <f t="shared" si="72"/>
        <v>4.257897249823694</v>
      </c>
      <c r="AG290" s="71">
        <v>2840</v>
      </c>
    </row>
    <row r="291" spans="5:33">
      <c r="E291" s="73">
        <v>0.72745370370370366</v>
      </c>
      <c r="F291" s="71">
        <v>2850</v>
      </c>
      <c r="G291" s="99">
        <v>15.47</v>
      </c>
      <c r="H291" s="99">
        <v>6.38</v>
      </c>
      <c r="I291" s="99">
        <v>7.17</v>
      </c>
      <c r="J291" s="99">
        <v>15.54</v>
      </c>
      <c r="K291" s="99">
        <v>6</v>
      </c>
      <c r="L291" s="99">
        <v>7.27</v>
      </c>
      <c r="M291" s="59">
        <f t="shared" si="74"/>
        <v>15.504999999999999</v>
      </c>
      <c r="N291" s="59">
        <f t="shared" si="74"/>
        <v>6.1899999999999995</v>
      </c>
      <c r="O291" s="59">
        <f t="shared" si="74"/>
        <v>7.22</v>
      </c>
      <c r="P291" s="60">
        <f t="shared" si="65"/>
        <v>0.14813378578200728</v>
      </c>
      <c r="Q291" s="22">
        <f t="shared" si="66"/>
        <v>6.4565422903465583E-7</v>
      </c>
      <c r="R291" s="61">
        <f t="shared" si="67"/>
        <v>7.0392198240593686E-9</v>
      </c>
      <c r="S291" s="22">
        <f t="shared" si="68"/>
        <v>4.9550615731430407E-17</v>
      </c>
      <c r="T291" s="62">
        <v>298</v>
      </c>
      <c r="U291" s="59">
        <f t="shared" si="69"/>
        <v>288.505</v>
      </c>
      <c r="V291" s="63">
        <f t="shared" si="70"/>
        <v>0.55507011440254028</v>
      </c>
      <c r="W291" s="64">
        <f t="shared" si="71"/>
        <v>3.5897988525130202</v>
      </c>
      <c r="X291" s="65">
        <f t="shared" si="61"/>
        <v>-7.6001443385955167E-8</v>
      </c>
      <c r="Y291" s="66">
        <f t="shared" si="62"/>
        <v>-7.593349014476783E-8</v>
      </c>
      <c r="Z291" s="66">
        <f t="shared" si="63"/>
        <v>-7.5933550902074279E-8</v>
      </c>
      <c r="AA291" s="67">
        <f t="shared" si="64"/>
        <v>-7.5865658309546658E-8</v>
      </c>
      <c r="AB291" s="68">
        <f t="shared" si="73"/>
        <v>4.2501426685628721E-4</v>
      </c>
      <c r="AC291" s="69"/>
      <c r="AD291" s="70">
        <f t="shared" si="72"/>
        <v>4.250142668562872</v>
      </c>
      <c r="AG291" s="71">
        <v>2850</v>
      </c>
    </row>
    <row r="292" spans="5:33">
      <c r="E292" s="73">
        <v>0.72756944444444438</v>
      </c>
      <c r="F292" s="71">
        <v>2860</v>
      </c>
      <c r="G292" s="99">
        <v>15.47</v>
      </c>
      <c r="H292" s="99">
        <v>6.37</v>
      </c>
      <c r="I292" s="99">
        <v>7.05</v>
      </c>
      <c r="J292" s="99">
        <v>15.54</v>
      </c>
      <c r="K292" s="99">
        <v>6</v>
      </c>
      <c r="L292" s="99">
        <v>7.17</v>
      </c>
      <c r="M292" s="59">
        <f t="shared" si="74"/>
        <v>15.504999999999999</v>
      </c>
      <c r="N292" s="59">
        <f t="shared" si="74"/>
        <v>6.1850000000000005</v>
      </c>
      <c r="O292" s="59">
        <f t="shared" si="74"/>
        <v>7.1099999999999994</v>
      </c>
      <c r="P292" s="60">
        <f t="shared" si="65"/>
        <v>0.14587689984904043</v>
      </c>
      <c r="Q292" s="22">
        <f t="shared" si="66"/>
        <v>6.5313055264747031E-7</v>
      </c>
      <c r="R292" s="61">
        <f t="shared" si="67"/>
        <v>6.9586425410443858E-9</v>
      </c>
      <c r="S292" s="22">
        <f t="shared" si="68"/>
        <v>4.8422706014032665E-17</v>
      </c>
      <c r="T292" s="62">
        <v>298</v>
      </c>
      <c r="U292" s="59">
        <f t="shared" si="69"/>
        <v>288.505</v>
      </c>
      <c r="V292" s="63">
        <f t="shared" si="70"/>
        <v>0.55507011440254028</v>
      </c>
      <c r="W292" s="64">
        <f t="shared" si="71"/>
        <v>3.5897988525130202</v>
      </c>
      <c r="X292" s="65">
        <f t="shared" si="61"/>
        <v>-7.3009207459675382E-8</v>
      </c>
      <c r="Y292" s="66">
        <f t="shared" si="62"/>
        <v>-7.294638739587064E-8</v>
      </c>
      <c r="Z292" s="66">
        <f t="shared" si="63"/>
        <v>-7.2946441448784692E-8</v>
      </c>
      <c r="AA292" s="67">
        <f t="shared" si="64"/>
        <v>-7.2883675344875372E-8</v>
      </c>
      <c r="AB292" s="68">
        <f t="shared" si="73"/>
        <v>4.2425493154997192E-4</v>
      </c>
      <c r="AC292" s="69"/>
      <c r="AD292" s="70">
        <f t="shared" si="72"/>
        <v>4.2425493154997191</v>
      </c>
      <c r="AG292" s="71">
        <v>2860</v>
      </c>
    </row>
    <row r="293" spans="5:33">
      <c r="E293" s="73">
        <v>0.72768518518518521</v>
      </c>
      <c r="F293" s="71">
        <v>2870</v>
      </c>
      <c r="G293" s="99">
        <v>15.47</v>
      </c>
      <c r="H293" s="99">
        <v>6.37</v>
      </c>
      <c r="I293" s="99">
        <v>6.93</v>
      </c>
      <c r="J293" s="99">
        <v>15.54</v>
      </c>
      <c r="K293" s="99">
        <v>5.99</v>
      </c>
      <c r="L293" s="99">
        <v>7.06</v>
      </c>
      <c r="M293" s="59">
        <f t="shared" si="74"/>
        <v>15.504999999999999</v>
      </c>
      <c r="N293" s="59">
        <f t="shared" si="74"/>
        <v>6.18</v>
      </c>
      <c r="O293" s="59">
        <f t="shared" si="74"/>
        <v>6.9949999999999992</v>
      </c>
      <c r="P293" s="60">
        <f t="shared" si="65"/>
        <v>0.14351742819184779</v>
      </c>
      <c r="Q293" s="22">
        <f t="shared" si="66"/>
        <v>6.6069344800759506E-7</v>
      </c>
      <c r="R293" s="61">
        <f t="shared" si="67"/>
        <v>6.8789876185608412E-9</v>
      </c>
      <c r="S293" s="22">
        <f t="shared" si="68"/>
        <v>4.7320470656313352E-17</v>
      </c>
      <c r="T293" s="62">
        <v>298</v>
      </c>
      <c r="U293" s="59">
        <f t="shared" si="69"/>
        <v>288.505</v>
      </c>
      <c r="V293" s="63">
        <f t="shared" si="70"/>
        <v>0.55507011440254028</v>
      </c>
      <c r="W293" s="64">
        <f t="shared" si="71"/>
        <v>3.5897988525130202</v>
      </c>
      <c r="X293" s="65">
        <f t="shared" si="61"/>
        <v>-7.0072624393797139E-8</v>
      </c>
      <c r="Y293" s="66">
        <f t="shared" si="62"/>
        <v>-7.0014656537453659E-8</v>
      </c>
      <c r="Z293" s="66">
        <f t="shared" si="63"/>
        <v>-7.0014704491592651E-8</v>
      </c>
      <c r="AA293" s="67">
        <f t="shared" si="64"/>
        <v>-6.9956784510047658E-8</v>
      </c>
      <c r="AB293" s="68">
        <f t="shared" si="73"/>
        <v>4.235254673158155E-4</v>
      </c>
      <c r="AC293" s="69"/>
      <c r="AD293" s="70">
        <f t="shared" si="72"/>
        <v>4.2352546731581553</v>
      </c>
      <c r="AG293" s="71">
        <v>2870</v>
      </c>
    </row>
    <row r="294" spans="5:33">
      <c r="E294" s="73">
        <v>0.72780092592592593</v>
      </c>
      <c r="F294" s="71">
        <v>2880</v>
      </c>
      <c r="G294" s="99">
        <v>15.47</v>
      </c>
      <c r="H294" s="99">
        <v>6.37</v>
      </c>
      <c r="I294" s="99">
        <v>6.81</v>
      </c>
      <c r="J294" s="99">
        <v>15.54</v>
      </c>
      <c r="K294" s="99">
        <v>5.99</v>
      </c>
      <c r="L294" s="99">
        <v>6.96</v>
      </c>
      <c r="M294" s="59">
        <f t="shared" si="74"/>
        <v>15.504999999999999</v>
      </c>
      <c r="N294" s="59">
        <f t="shared" si="74"/>
        <v>6.18</v>
      </c>
      <c r="O294" s="59">
        <f t="shared" si="74"/>
        <v>6.8849999999999998</v>
      </c>
      <c r="P294" s="60">
        <f t="shared" si="65"/>
        <v>0.14126054225888091</v>
      </c>
      <c r="Q294" s="22">
        <f t="shared" si="66"/>
        <v>6.6069344800759506E-7</v>
      </c>
      <c r="R294" s="61">
        <f t="shared" si="67"/>
        <v>6.8789876185608412E-9</v>
      </c>
      <c r="S294" s="22">
        <f t="shared" si="68"/>
        <v>4.7320470656313352E-17</v>
      </c>
      <c r="T294" s="62">
        <v>298</v>
      </c>
      <c r="U294" s="59">
        <f t="shared" si="69"/>
        <v>288.505</v>
      </c>
      <c r="V294" s="63">
        <f t="shared" si="70"/>
        <v>0.55507011440254028</v>
      </c>
      <c r="W294" s="64">
        <f t="shared" si="71"/>
        <v>3.5897988525130202</v>
      </c>
      <c r="X294" s="65">
        <f t="shared" si="61"/>
        <v>-6.8856677846163692E-8</v>
      </c>
      <c r="Y294" s="66">
        <f t="shared" si="62"/>
        <v>-6.8800611642758723E-8</v>
      </c>
      <c r="Z294" s="66">
        <f t="shared" si="63"/>
        <v>-6.8800657294382683E-8</v>
      </c>
      <c r="AA294" s="67">
        <f t="shared" si="64"/>
        <v>-6.8744636668258452E-8</v>
      </c>
      <c r="AB294" s="68">
        <f t="shared" si="73"/>
        <v>4.2282532043087892E-4</v>
      </c>
      <c r="AC294" s="69"/>
      <c r="AD294" s="70">
        <f t="shared" si="72"/>
        <v>4.228253204308789</v>
      </c>
      <c r="AG294" s="71">
        <v>2880</v>
      </c>
    </row>
    <row r="295" spans="5:33">
      <c r="E295" s="73">
        <v>0.72791666666666666</v>
      </c>
      <c r="F295" s="71">
        <v>2890</v>
      </c>
      <c r="G295" s="99">
        <v>15.47</v>
      </c>
      <c r="H295" s="99">
        <v>6.37</v>
      </c>
      <c r="I295" s="99">
        <v>6.7</v>
      </c>
      <c r="J295" s="99">
        <v>15.54</v>
      </c>
      <c r="K295" s="99">
        <v>5.99</v>
      </c>
      <c r="L295" s="99">
        <v>6.86</v>
      </c>
      <c r="M295" s="59">
        <f t="shared" si="74"/>
        <v>15.504999999999999</v>
      </c>
      <c r="N295" s="59">
        <f t="shared" si="74"/>
        <v>6.18</v>
      </c>
      <c r="O295" s="59">
        <f t="shared" si="74"/>
        <v>6.78</v>
      </c>
      <c r="P295" s="60">
        <f t="shared" si="65"/>
        <v>0.13910624205013983</v>
      </c>
      <c r="Q295" s="22">
        <f t="shared" si="66"/>
        <v>6.6069344800759506E-7</v>
      </c>
      <c r="R295" s="61">
        <f t="shared" si="67"/>
        <v>6.8789876185608412E-9</v>
      </c>
      <c r="S295" s="22">
        <f t="shared" si="68"/>
        <v>4.7320470656313352E-17</v>
      </c>
      <c r="T295" s="62">
        <v>298</v>
      </c>
      <c r="U295" s="59">
        <f t="shared" si="69"/>
        <v>288.505</v>
      </c>
      <c r="V295" s="63">
        <f t="shared" si="70"/>
        <v>0.55507011440254028</v>
      </c>
      <c r="W295" s="64">
        <f t="shared" si="71"/>
        <v>3.5897988525130202</v>
      </c>
      <c r="X295" s="65">
        <f t="shared" si="61"/>
        <v>-6.7696243540877978E-8</v>
      </c>
      <c r="Y295" s="66">
        <f t="shared" si="62"/>
        <v>-6.7641962845504118E-8</v>
      </c>
      <c r="Z295" s="66">
        <f t="shared" si="63"/>
        <v>-6.7642006369246887E-8</v>
      </c>
      <c r="AA295" s="67">
        <f t="shared" si="64"/>
        <v>-6.7587769127818746E-8</v>
      </c>
      <c r="AB295" s="68">
        <f t="shared" si="73"/>
        <v>4.2213731401023107E-4</v>
      </c>
      <c r="AC295" s="69"/>
      <c r="AD295" s="70">
        <f t="shared" si="72"/>
        <v>4.2213731401023109</v>
      </c>
      <c r="AG295" s="71">
        <v>2890</v>
      </c>
    </row>
    <row r="296" spans="5:33">
      <c r="E296" s="73">
        <v>0.72803240740740738</v>
      </c>
      <c r="F296" s="71">
        <v>2900</v>
      </c>
      <c r="G296" s="99">
        <v>15.47</v>
      </c>
      <c r="H296" s="99">
        <v>6.36</v>
      </c>
      <c r="I296" s="99">
        <v>6.59</v>
      </c>
      <c r="J296" s="99">
        <v>15.54</v>
      </c>
      <c r="K296" s="99">
        <v>5.99</v>
      </c>
      <c r="L296" s="99">
        <v>6.76</v>
      </c>
      <c r="M296" s="59">
        <f t="shared" si="74"/>
        <v>15.504999999999999</v>
      </c>
      <c r="N296" s="59">
        <f t="shared" si="74"/>
        <v>6.1750000000000007</v>
      </c>
      <c r="O296" s="59">
        <f t="shared" si="74"/>
        <v>6.6749999999999998</v>
      </c>
      <c r="P296" s="60">
        <f t="shared" si="65"/>
        <v>0.13695194184139869</v>
      </c>
      <c r="Q296" s="22">
        <f t="shared" si="66"/>
        <v>6.6834391756861246E-7</v>
      </c>
      <c r="R296" s="61">
        <f t="shared" si="67"/>
        <v>6.8002444984350974E-9</v>
      </c>
      <c r="S296" s="22">
        <f t="shared" si="68"/>
        <v>4.624332523849681E-17</v>
      </c>
      <c r="T296" s="62">
        <v>298</v>
      </c>
      <c r="U296" s="59">
        <f t="shared" si="69"/>
        <v>288.505</v>
      </c>
      <c r="V296" s="63">
        <f t="shared" si="70"/>
        <v>0.55507011440254028</v>
      </c>
      <c r="W296" s="64">
        <f t="shared" si="71"/>
        <v>3.5897988525130202</v>
      </c>
      <c r="X296" s="65">
        <f t="shared" si="61"/>
        <v>-6.502639655894477E-8</v>
      </c>
      <c r="Y296" s="66">
        <f t="shared" si="62"/>
        <v>-6.4976232566167311E-8</v>
      </c>
      <c r="Z296" s="66">
        <f t="shared" si="63"/>
        <v>-6.4976271264700578E-8</v>
      </c>
      <c r="AA296" s="67">
        <f t="shared" si="64"/>
        <v>-6.4926145910749153E-8</v>
      </c>
      <c r="AB296" s="68">
        <f t="shared" si="73"/>
        <v>4.2146089409173405E-4</v>
      </c>
      <c r="AC296" s="69"/>
      <c r="AD296" s="70">
        <f t="shared" si="72"/>
        <v>4.2146089409173406</v>
      </c>
      <c r="AG296" s="71">
        <v>2900</v>
      </c>
    </row>
    <row r="297" spans="5:33">
      <c r="E297" s="73">
        <v>0.7281481481481481</v>
      </c>
      <c r="F297" s="71">
        <v>2910</v>
      </c>
      <c r="G297" s="99">
        <v>15.47</v>
      </c>
      <c r="H297" s="99">
        <v>6.36</v>
      </c>
      <c r="I297" s="99">
        <v>6.49</v>
      </c>
      <c r="J297" s="99">
        <v>15.54</v>
      </c>
      <c r="K297" s="99">
        <v>5.99</v>
      </c>
      <c r="L297" s="99">
        <v>6.67</v>
      </c>
      <c r="M297" s="59">
        <f t="shared" si="74"/>
        <v>15.504999999999999</v>
      </c>
      <c r="N297" s="59">
        <f t="shared" si="74"/>
        <v>6.1750000000000007</v>
      </c>
      <c r="O297" s="59">
        <f t="shared" si="74"/>
        <v>6.58</v>
      </c>
      <c r="P297" s="60">
        <f t="shared" si="65"/>
        <v>0.13500281308110915</v>
      </c>
      <c r="Q297" s="22">
        <f t="shared" si="66"/>
        <v>6.6834391756861246E-7</v>
      </c>
      <c r="R297" s="61">
        <f t="shared" si="67"/>
        <v>6.8002444984350974E-9</v>
      </c>
      <c r="S297" s="22">
        <f t="shared" si="68"/>
        <v>4.624332523849681E-17</v>
      </c>
      <c r="T297" s="62">
        <v>298</v>
      </c>
      <c r="U297" s="59">
        <f t="shared" si="69"/>
        <v>288.505</v>
      </c>
      <c r="V297" s="63">
        <f t="shared" si="70"/>
        <v>0.55507011440254028</v>
      </c>
      <c r="W297" s="64">
        <f t="shared" si="71"/>
        <v>3.5897988525130202</v>
      </c>
      <c r="X297" s="65">
        <f t="shared" si="61"/>
        <v>-6.400210340431287E-8</v>
      </c>
      <c r="Y297" s="66">
        <f t="shared" si="62"/>
        <v>-6.3953432291152272E-8</v>
      </c>
      <c r="Z297" s="66">
        <f t="shared" si="63"/>
        <v>-6.3953469303642952E-8</v>
      </c>
      <c r="AA297" s="67">
        <f t="shared" si="64"/>
        <v>-6.3904835146679901E-8</v>
      </c>
      <c r="AB297" s="68">
        <f t="shared" si="73"/>
        <v>4.2081113150818167E-4</v>
      </c>
      <c r="AC297" s="69"/>
      <c r="AD297" s="70">
        <f t="shared" si="72"/>
        <v>4.2081113150818164</v>
      </c>
      <c r="AG297" s="71">
        <v>2910</v>
      </c>
    </row>
    <row r="298" spans="5:33">
      <c r="E298" s="73">
        <v>0.72826388888888882</v>
      </c>
      <c r="F298" s="71">
        <v>2920</v>
      </c>
      <c r="G298" s="99">
        <v>15.46</v>
      </c>
      <c r="H298" s="99">
        <v>6.36</v>
      </c>
      <c r="I298" s="99">
        <v>6.4</v>
      </c>
      <c r="J298" s="99">
        <v>15.55</v>
      </c>
      <c r="K298" s="99">
        <v>5.99</v>
      </c>
      <c r="L298" s="99">
        <v>6.58</v>
      </c>
      <c r="M298" s="59">
        <f t="shared" si="74"/>
        <v>15.505000000000001</v>
      </c>
      <c r="N298" s="59">
        <f t="shared" si="74"/>
        <v>6.1750000000000007</v>
      </c>
      <c r="O298" s="59">
        <f t="shared" si="74"/>
        <v>6.49</v>
      </c>
      <c r="P298" s="60">
        <f t="shared" si="65"/>
        <v>0.13315627004504535</v>
      </c>
      <c r="Q298" s="22">
        <f t="shared" si="66"/>
        <v>6.6834391756861246E-7</v>
      </c>
      <c r="R298" s="61">
        <f t="shared" si="67"/>
        <v>6.8002444984350982E-9</v>
      </c>
      <c r="S298" s="22">
        <f t="shared" si="68"/>
        <v>4.6243325238496822E-17</v>
      </c>
      <c r="T298" s="62">
        <v>298</v>
      </c>
      <c r="U298" s="59">
        <f t="shared" si="69"/>
        <v>288.505</v>
      </c>
      <c r="V298" s="63">
        <f t="shared" si="70"/>
        <v>0.55507011440254028</v>
      </c>
      <c r="W298" s="64">
        <f t="shared" si="71"/>
        <v>3.5897988525130202</v>
      </c>
      <c r="X298" s="65">
        <f t="shared" si="61"/>
        <v>-6.3030756872921893E-8</v>
      </c>
      <c r="Y298" s="66">
        <f t="shared" si="62"/>
        <v>-6.2983480041968547E-8</v>
      </c>
      <c r="Z298" s="66">
        <f t="shared" si="63"/>
        <v>-6.2983515502414447E-8</v>
      </c>
      <c r="AA298" s="67">
        <f t="shared" si="64"/>
        <v>-6.2936274078712128E-8</v>
      </c>
      <c r="AB298" s="68">
        <f t="shared" si="73"/>
        <v>4.2017159693861404E-4</v>
      </c>
      <c r="AC298" s="69"/>
      <c r="AD298" s="70">
        <f t="shared" si="72"/>
        <v>4.2017159693861403</v>
      </c>
      <c r="AG298" s="71">
        <v>2920</v>
      </c>
    </row>
    <row r="299" spans="5:33">
      <c r="E299" s="73">
        <v>0.72837962962962965</v>
      </c>
      <c r="F299" s="71">
        <v>2930</v>
      </c>
      <c r="G299" s="99">
        <v>15.46</v>
      </c>
      <c r="H299" s="99">
        <v>6.36</v>
      </c>
      <c r="I299" s="99">
        <v>6.32</v>
      </c>
      <c r="J299" s="99">
        <v>15.55</v>
      </c>
      <c r="K299" s="99">
        <v>5.99</v>
      </c>
      <c r="L299" s="99">
        <v>6.5</v>
      </c>
      <c r="M299" s="59">
        <f t="shared" si="74"/>
        <v>15.505000000000001</v>
      </c>
      <c r="N299" s="59">
        <f t="shared" si="74"/>
        <v>6.1750000000000007</v>
      </c>
      <c r="O299" s="59">
        <f t="shared" si="74"/>
        <v>6.41</v>
      </c>
      <c r="P299" s="60">
        <f t="shared" si="65"/>
        <v>0.13151489845743308</v>
      </c>
      <c r="Q299" s="22">
        <f t="shared" si="66"/>
        <v>6.6834391756861246E-7</v>
      </c>
      <c r="R299" s="61">
        <f t="shared" si="67"/>
        <v>6.8002444984350982E-9</v>
      </c>
      <c r="S299" s="22">
        <f t="shared" si="68"/>
        <v>4.6243325238496822E-17</v>
      </c>
      <c r="T299" s="62">
        <v>298</v>
      </c>
      <c r="U299" s="59">
        <f t="shared" si="69"/>
        <v>288.505</v>
      </c>
      <c r="V299" s="63">
        <f t="shared" si="70"/>
        <v>0.55507011440254028</v>
      </c>
      <c r="W299" s="64">
        <f t="shared" si="71"/>
        <v>3.5897988525130202</v>
      </c>
      <c r="X299" s="65">
        <f t="shared" si="61"/>
        <v>-6.2160480270922909E-8</v>
      </c>
      <c r="Y299" s="66">
        <f t="shared" si="62"/>
        <v>-6.2114430918291163E-8</v>
      </c>
      <c r="Z299" s="66">
        <f t="shared" si="63"/>
        <v>-6.2114465032295264E-8</v>
      </c>
      <c r="AA299" s="67">
        <f t="shared" si="64"/>
        <v>-6.206844974312335E-8</v>
      </c>
      <c r="AB299" s="68">
        <f t="shared" si="73"/>
        <v>4.1954176190188002E-4</v>
      </c>
      <c r="AC299" s="69"/>
      <c r="AD299" s="70">
        <f t="shared" si="72"/>
        <v>4.1954176190188006</v>
      </c>
      <c r="AG299" s="71">
        <v>2930</v>
      </c>
    </row>
    <row r="300" spans="5:33">
      <c r="E300" s="73">
        <v>0.72849537037037038</v>
      </c>
      <c r="F300" s="71">
        <v>2940</v>
      </c>
      <c r="G300" s="99">
        <v>15.46</v>
      </c>
      <c r="H300" s="99">
        <v>6.36</v>
      </c>
      <c r="I300" s="99">
        <v>6.24</v>
      </c>
      <c r="J300" s="99">
        <v>15.55</v>
      </c>
      <c r="K300" s="99">
        <v>5.98</v>
      </c>
      <c r="L300" s="99">
        <v>6.42</v>
      </c>
      <c r="M300" s="59">
        <f t="shared" si="74"/>
        <v>15.505000000000001</v>
      </c>
      <c r="N300" s="59">
        <f t="shared" si="74"/>
        <v>6.17</v>
      </c>
      <c r="O300" s="59">
        <f t="shared" si="74"/>
        <v>6.33</v>
      </c>
      <c r="P300" s="60">
        <f t="shared" si="65"/>
        <v>0.12987352686982082</v>
      </c>
      <c r="Q300" s="22">
        <f t="shared" si="66"/>
        <v>6.7608297539198085E-7</v>
      </c>
      <c r="R300" s="61">
        <f t="shared" si="67"/>
        <v>6.7224027433518269E-9</v>
      </c>
      <c r="S300" s="22">
        <f t="shared" si="68"/>
        <v>4.5190698643824171E-17</v>
      </c>
      <c r="T300" s="62">
        <v>298</v>
      </c>
      <c r="U300" s="59">
        <f t="shared" si="69"/>
        <v>288.505</v>
      </c>
      <c r="V300" s="63">
        <f t="shared" si="70"/>
        <v>0.55507011440254028</v>
      </c>
      <c r="W300" s="64">
        <f t="shared" si="71"/>
        <v>3.5897988525130202</v>
      </c>
      <c r="X300" s="65">
        <f t="shared" si="61"/>
        <v>-5.989858719207643E-8</v>
      </c>
      <c r="Y300" s="66">
        <f t="shared" si="62"/>
        <v>-5.9855764750319183E-8</v>
      </c>
      <c r="Z300" s="66">
        <f t="shared" si="63"/>
        <v>-5.9855795364756092E-8</v>
      </c>
      <c r="AA300" s="67">
        <f t="shared" si="64"/>
        <v>-5.9813003493662282E-8</v>
      </c>
      <c r="AB300" s="68">
        <f t="shared" si="73"/>
        <v>4.1892061736535467E-4</v>
      </c>
      <c r="AC300" s="69"/>
      <c r="AD300" s="70">
        <f t="shared" si="72"/>
        <v>4.1892061736535471</v>
      </c>
      <c r="AG300" s="71">
        <v>2940</v>
      </c>
    </row>
    <row r="301" spans="5:33">
      <c r="E301" s="73">
        <v>0.7286111111111111</v>
      </c>
      <c r="F301" s="71">
        <v>2950</v>
      </c>
      <c r="G301" s="99">
        <v>15.46</v>
      </c>
      <c r="H301" s="99">
        <v>6.35</v>
      </c>
      <c r="I301" s="99">
        <v>6.17</v>
      </c>
      <c r="J301" s="99">
        <v>15.55</v>
      </c>
      <c r="K301" s="99">
        <v>5.98</v>
      </c>
      <c r="L301" s="99">
        <v>6.36</v>
      </c>
      <c r="M301" s="59">
        <f t="shared" si="74"/>
        <v>15.505000000000001</v>
      </c>
      <c r="N301" s="59">
        <f t="shared" si="74"/>
        <v>6.165</v>
      </c>
      <c r="O301" s="59">
        <f t="shared" si="74"/>
        <v>6.2650000000000006</v>
      </c>
      <c r="P301" s="60">
        <f t="shared" si="65"/>
        <v>0.12853991245488586</v>
      </c>
      <c r="Q301" s="22">
        <f t="shared" si="66"/>
        <v>6.8391164728142821E-7</v>
      </c>
      <c r="R301" s="61">
        <f t="shared" si="67"/>
        <v>6.6454520354707457E-9</v>
      </c>
      <c r="S301" s="22">
        <f t="shared" si="68"/>
        <v>4.4162032755742274E-17</v>
      </c>
      <c r="T301" s="62">
        <v>298</v>
      </c>
      <c r="U301" s="59">
        <f t="shared" si="69"/>
        <v>288.505</v>
      </c>
      <c r="V301" s="63">
        <f t="shared" si="70"/>
        <v>0.55507011440254028</v>
      </c>
      <c r="W301" s="64">
        <f t="shared" si="71"/>
        <v>3.5897988525130202</v>
      </c>
      <c r="X301" s="65">
        <f t="shared" si="61"/>
        <v>-5.7851280518776674E-8</v>
      </c>
      <c r="Y301" s="66">
        <f t="shared" si="62"/>
        <v>-5.7811278197819095E-8</v>
      </c>
      <c r="Z301" s="66">
        <f t="shared" si="63"/>
        <v>-5.781130585815205E-8</v>
      </c>
      <c r="AA301" s="67">
        <f t="shared" si="64"/>
        <v>-5.7771331159274948E-8</v>
      </c>
      <c r="AB301" s="68">
        <f t="shared" si="73"/>
        <v>4.1832205951382822E-4</v>
      </c>
      <c r="AC301" s="69"/>
      <c r="AD301" s="70">
        <f t="shared" si="72"/>
        <v>4.1832205951382821</v>
      </c>
      <c r="AE301" s="70"/>
      <c r="AF301" s="74"/>
      <c r="AG301" s="71">
        <v>2950</v>
      </c>
    </row>
    <row r="302" spans="5:33">
      <c r="E302" s="73">
        <v>0.72872685185185182</v>
      </c>
      <c r="F302" s="71">
        <v>2960</v>
      </c>
      <c r="G302" s="99">
        <v>15.46</v>
      </c>
      <c r="H302" s="99">
        <v>6.35</v>
      </c>
      <c r="I302" s="99">
        <v>6.11</v>
      </c>
      <c r="J302" s="99">
        <v>15.55</v>
      </c>
      <c r="K302" s="99">
        <v>5.98</v>
      </c>
      <c r="L302" s="99">
        <v>6.3</v>
      </c>
      <c r="M302" s="59">
        <f t="shared" si="74"/>
        <v>15.505000000000001</v>
      </c>
      <c r="N302" s="59">
        <f t="shared" si="74"/>
        <v>6.165</v>
      </c>
      <c r="O302" s="59">
        <f t="shared" si="74"/>
        <v>6.2050000000000001</v>
      </c>
      <c r="P302" s="60">
        <f t="shared" si="65"/>
        <v>0.12730888376417665</v>
      </c>
      <c r="Q302" s="22">
        <f t="shared" si="66"/>
        <v>6.8391164728142821E-7</v>
      </c>
      <c r="R302" s="61">
        <f t="shared" si="67"/>
        <v>6.6454520354707457E-9</v>
      </c>
      <c r="S302" s="22">
        <f t="shared" si="68"/>
        <v>4.4162032755742274E-17</v>
      </c>
      <c r="T302" s="62">
        <v>298</v>
      </c>
      <c r="U302" s="59">
        <f t="shared" si="69"/>
        <v>288.505</v>
      </c>
      <c r="V302" s="63">
        <f t="shared" si="70"/>
        <v>0.55507011440254028</v>
      </c>
      <c r="W302" s="64">
        <f t="shared" si="71"/>
        <v>3.5897988525130202</v>
      </c>
      <c r="X302" s="65">
        <f t="shared" si="61"/>
        <v>-5.7218054257378247E-8</v>
      </c>
      <c r="Y302" s="66">
        <f t="shared" si="62"/>
        <v>-5.7178868701727982E-8</v>
      </c>
      <c r="Z302" s="66">
        <f t="shared" si="63"/>
        <v>-5.7178895537799067E-8</v>
      </c>
      <c r="AA302" s="67">
        <f t="shared" si="64"/>
        <v>-5.713973678146274E-8</v>
      </c>
      <c r="AB302" s="68">
        <f t="shared" si="73"/>
        <v>4.1774394654751158E-4</v>
      </c>
      <c r="AC302" s="69"/>
      <c r="AD302" s="70">
        <f t="shared" si="72"/>
        <v>4.1774394654751159</v>
      </c>
      <c r="AG302" s="71">
        <v>2960</v>
      </c>
    </row>
    <row r="303" spans="5:33">
      <c r="E303" s="73">
        <v>0.72884259259259254</v>
      </c>
      <c r="F303" s="71">
        <v>2970</v>
      </c>
      <c r="G303" s="99">
        <v>15.46</v>
      </c>
      <c r="H303" s="99">
        <v>6.35</v>
      </c>
      <c r="I303" s="99">
        <v>6.06</v>
      </c>
      <c r="J303" s="99">
        <v>15.56</v>
      </c>
      <c r="K303" s="99">
        <v>5.98</v>
      </c>
      <c r="L303" s="99">
        <v>6.26</v>
      </c>
      <c r="M303" s="59">
        <f t="shared" ref="M303:O357" si="75">(G303+J303)/2</f>
        <v>15.510000000000002</v>
      </c>
      <c r="N303" s="59">
        <f t="shared" si="75"/>
        <v>6.165</v>
      </c>
      <c r="O303" s="59">
        <f t="shared" si="75"/>
        <v>6.16</v>
      </c>
      <c r="P303" s="60">
        <f t="shared" si="65"/>
        <v>0.12639654060350652</v>
      </c>
      <c r="Q303" s="22">
        <f t="shared" si="66"/>
        <v>6.8391164728142821E-7</v>
      </c>
      <c r="R303" s="61">
        <f t="shared" si="67"/>
        <v>6.6482137945071904E-9</v>
      </c>
      <c r="S303" s="22">
        <f t="shared" si="68"/>
        <v>4.4198746657475697E-17</v>
      </c>
      <c r="T303" s="62">
        <v>298</v>
      </c>
      <c r="U303" s="59">
        <f t="shared" si="69"/>
        <v>288.51</v>
      </c>
      <c r="V303" s="63">
        <f t="shared" si="70"/>
        <v>0.55476820386345205</v>
      </c>
      <c r="W303" s="64">
        <f t="shared" si="71"/>
        <v>3.5873041823647931</v>
      </c>
      <c r="X303" s="65">
        <f t="shared" si="61"/>
        <v>-5.6816898408649509E-8</v>
      </c>
      <c r="Y303" s="66">
        <f t="shared" si="62"/>
        <v>-5.6778207428375105E-8</v>
      </c>
      <c r="Z303" s="66">
        <f t="shared" si="63"/>
        <v>-5.6778233776028636E-8</v>
      </c>
      <c r="AA303" s="67">
        <f t="shared" si="64"/>
        <v>-5.6739569107523496E-8</v>
      </c>
      <c r="AB303" s="68">
        <f t="shared" si="73"/>
        <v>4.1717215768164844E-4</v>
      </c>
      <c r="AC303" s="69"/>
      <c r="AD303" s="70">
        <f t="shared" si="72"/>
        <v>4.1717215768164841</v>
      </c>
      <c r="AG303" s="71">
        <v>2970</v>
      </c>
    </row>
    <row r="304" spans="5:33">
      <c r="E304" s="73">
        <v>0.72895833333333337</v>
      </c>
      <c r="F304" s="71">
        <v>2980</v>
      </c>
      <c r="G304" s="99">
        <v>15.46</v>
      </c>
      <c r="H304" s="99">
        <v>6.35</v>
      </c>
      <c r="I304" s="99">
        <v>6.02</v>
      </c>
      <c r="J304" s="99">
        <v>15.56</v>
      </c>
      <c r="K304" s="99">
        <v>5.98</v>
      </c>
      <c r="L304" s="99">
        <v>6.22</v>
      </c>
      <c r="M304" s="59">
        <f t="shared" si="75"/>
        <v>15.510000000000002</v>
      </c>
      <c r="N304" s="59">
        <f t="shared" si="75"/>
        <v>6.165</v>
      </c>
      <c r="O304" s="59">
        <f t="shared" si="75"/>
        <v>6.1199999999999992</v>
      </c>
      <c r="P304" s="60">
        <f t="shared" si="65"/>
        <v>0.12557578384634085</v>
      </c>
      <c r="Q304" s="22">
        <f t="shared" si="66"/>
        <v>6.8391164728142821E-7</v>
      </c>
      <c r="R304" s="61">
        <f t="shared" si="67"/>
        <v>6.6482137945071904E-9</v>
      </c>
      <c r="S304" s="22">
        <f t="shared" si="68"/>
        <v>4.4198746657475697E-17</v>
      </c>
      <c r="T304" s="62">
        <v>298</v>
      </c>
      <c r="U304" s="59">
        <f t="shared" si="69"/>
        <v>288.51</v>
      </c>
      <c r="V304" s="63">
        <f t="shared" si="70"/>
        <v>0.55476820386345205</v>
      </c>
      <c r="W304" s="64">
        <f t="shared" si="71"/>
        <v>3.5873041823647931</v>
      </c>
      <c r="X304" s="65">
        <f t="shared" si="61"/>
        <v>-5.6371130358976862E-8</v>
      </c>
      <c r="Y304" s="66">
        <f t="shared" si="62"/>
        <v>-5.6332992205307032E-8</v>
      </c>
      <c r="Z304" s="66">
        <f t="shared" si="63"/>
        <v>-5.6333018007854462E-8</v>
      </c>
      <c r="AA304" s="67">
        <f t="shared" si="64"/>
        <v>-5.6294905621818403E-8</v>
      </c>
      <c r="AB304" s="68">
        <f t="shared" si="73"/>
        <v>4.166043754317735E-4</v>
      </c>
      <c r="AC304" s="69"/>
      <c r="AD304" s="70">
        <f t="shared" si="72"/>
        <v>4.1660437543177347</v>
      </c>
      <c r="AG304" s="71">
        <v>2980</v>
      </c>
    </row>
    <row r="305" spans="5:33">
      <c r="E305" s="73">
        <v>0.7290740740740741</v>
      </c>
      <c r="F305" s="71">
        <v>2990</v>
      </c>
      <c r="G305" s="99">
        <v>15.46</v>
      </c>
      <c r="H305" s="99">
        <v>6.35</v>
      </c>
      <c r="I305" s="99">
        <v>5.98</v>
      </c>
      <c r="J305" s="99">
        <v>15.56</v>
      </c>
      <c r="K305" s="99">
        <v>5.98</v>
      </c>
      <c r="L305" s="99">
        <v>6.19</v>
      </c>
      <c r="M305" s="59">
        <f t="shared" si="75"/>
        <v>15.510000000000002</v>
      </c>
      <c r="N305" s="59">
        <f t="shared" si="75"/>
        <v>6.165</v>
      </c>
      <c r="O305" s="59">
        <f t="shared" si="75"/>
        <v>6.0850000000000009</v>
      </c>
      <c r="P305" s="60">
        <f t="shared" si="65"/>
        <v>0.12485762168382096</v>
      </c>
      <c r="Q305" s="22">
        <f t="shared" si="66"/>
        <v>6.8391164728142821E-7</v>
      </c>
      <c r="R305" s="61">
        <f t="shared" si="67"/>
        <v>6.6482137945071904E-9</v>
      </c>
      <c r="S305" s="22">
        <f t="shared" si="68"/>
        <v>4.4198746657475697E-17</v>
      </c>
      <c r="T305" s="62">
        <v>298</v>
      </c>
      <c r="U305" s="59">
        <f t="shared" si="69"/>
        <v>288.51</v>
      </c>
      <c r="V305" s="63">
        <f t="shared" si="70"/>
        <v>0.55476820386345205</v>
      </c>
      <c r="W305" s="64">
        <f t="shared" si="71"/>
        <v>3.5873041823647931</v>
      </c>
      <c r="X305" s="65">
        <f t="shared" si="61"/>
        <v>-5.5972957643730313E-8</v>
      </c>
      <c r="Y305" s="66">
        <f t="shared" si="62"/>
        <v>-5.5935305445437665E-8</v>
      </c>
      <c r="Z305" s="66">
        <f t="shared" si="63"/>
        <v>-5.5935330773526379E-8</v>
      </c>
      <c r="AA305" s="67">
        <f t="shared" si="64"/>
        <v>-5.5897703869246767E-8</v>
      </c>
      <c r="AB305" s="68">
        <f t="shared" si="73"/>
        <v>4.1604104533776162E-4</v>
      </c>
      <c r="AC305" s="69"/>
      <c r="AD305" s="70">
        <f t="shared" si="72"/>
        <v>4.1604104533776161</v>
      </c>
      <c r="AG305" s="71">
        <v>2990</v>
      </c>
    </row>
    <row r="306" spans="5:33">
      <c r="E306" s="73">
        <v>0.72918981481481482</v>
      </c>
      <c r="F306" s="71">
        <v>3000</v>
      </c>
      <c r="G306" s="99">
        <v>15.46</v>
      </c>
      <c r="H306" s="99">
        <v>6.35</v>
      </c>
      <c r="I306" s="99">
        <v>5.95</v>
      </c>
      <c r="J306" s="99">
        <v>15.56</v>
      </c>
      <c r="K306" s="99">
        <v>5.98</v>
      </c>
      <c r="L306" s="99">
        <v>6.16</v>
      </c>
      <c r="M306" s="59">
        <f t="shared" si="75"/>
        <v>15.510000000000002</v>
      </c>
      <c r="N306" s="59">
        <f t="shared" si="75"/>
        <v>6.165</v>
      </c>
      <c r="O306" s="59">
        <f t="shared" si="75"/>
        <v>6.0549999999999997</v>
      </c>
      <c r="P306" s="60">
        <f t="shared" si="65"/>
        <v>0.12424205411594672</v>
      </c>
      <c r="Q306" s="22">
        <f t="shared" si="66"/>
        <v>6.8391164728142821E-7</v>
      </c>
      <c r="R306" s="61">
        <f t="shared" si="67"/>
        <v>6.6482137945071904E-9</v>
      </c>
      <c r="S306" s="22">
        <f t="shared" si="68"/>
        <v>4.4198746657475697E-17</v>
      </c>
      <c r="T306" s="62">
        <v>298</v>
      </c>
      <c r="U306" s="59">
        <f t="shared" si="69"/>
        <v>288.51</v>
      </c>
      <c r="V306" s="63">
        <f t="shared" si="70"/>
        <v>0.55476820386345205</v>
      </c>
      <c r="W306" s="64">
        <f t="shared" si="71"/>
        <v>3.5873041823647931</v>
      </c>
      <c r="X306" s="65">
        <f t="shared" si="61"/>
        <v>-5.5622119473641973E-8</v>
      </c>
      <c r="Y306" s="66">
        <f t="shared" si="62"/>
        <v>-5.558488774678784E-8</v>
      </c>
      <c r="Z306" s="66">
        <f t="shared" si="63"/>
        <v>-5.5584912668554538E-8</v>
      </c>
      <c r="AA306" s="67">
        <f t="shared" si="64"/>
        <v>-5.5547705830103383E-8</v>
      </c>
      <c r="AB306" s="68">
        <f t="shared" si="73"/>
        <v>4.1548169211451011E-4</v>
      </c>
      <c r="AC306" s="75">
        <f>D16</f>
        <v>4.5595708639186903E-4</v>
      </c>
      <c r="AD306" s="70">
        <f t="shared" si="72"/>
        <v>4.1548169211451009</v>
      </c>
      <c r="AE306" s="70">
        <f>AC306*10000</f>
        <v>4.5595708639186903</v>
      </c>
      <c r="AF306" s="74">
        <f>(AD306-AE306)*(AD306-AE306)</f>
        <v>0.16382575419076603</v>
      </c>
      <c r="AG306" s="71">
        <v>3000</v>
      </c>
    </row>
    <row r="307" spans="5:33">
      <c r="E307" s="73">
        <v>0.72930555555555554</v>
      </c>
      <c r="F307" s="71">
        <v>3010</v>
      </c>
      <c r="G307" s="99">
        <v>15.46</v>
      </c>
      <c r="H307" s="99">
        <v>6.34</v>
      </c>
      <c r="I307" s="99">
        <v>5.92</v>
      </c>
      <c r="J307" s="99">
        <v>15.56</v>
      </c>
      <c r="K307" s="99">
        <v>5.97</v>
      </c>
      <c r="L307" s="99">
        <v>6.14</v>
      </c>
      <c r="M307" s="59">
        <f t="shared" si="75"/>
        <v>15.510000000000002</v>
      </c>
      <c r="N307" s="59">
        <f t="shared" si="75"/>
        <v>6.1549999999999994</v>
      </c>
      <c r="O307" s="59">
        <f t="shared" si="75"/>
        <v>6.0299999999999994</v>
      </c>
      <c r="P307" s="60">
        <f t="shared" si="65"/>
        <v>0.1237290811427182</v>
      </c>
      <c r="Q307" s="22">
        <f t="shared" si="66"/>
        <v>6.9984199600227358E-7</v>
      </c>
      <c r="R307" s="61">
        <f t="shared" si="67"/>
        <v>6.4968819728642803E-9</v>
      </c>
      <c r="S307" s="22">
        <f t="shared" si="68"/>
        <v>4.2209475369328863E-17</v>
      </c>
      <c r="T307" s="62">
        <v>298</v>
      </c>
      <c r="U307" s="59">
        <f t="shared" si="69"/>
        <v>288.51</v>
      </c>
      <c r="V307" s="63">
        <f t="shared" si="70"/>
        <v>0.55476820386345205</v>
      </c>
      <c r="W307" s="64">
        <f t="shared" si="71"/>
        <v>3.5873041823647931</v>
      </c>
      <c r="X307" s="65">
        <f t="shared" si="61"/>
        <v>-5.2828623106642856E-8</v>
      </c>
      <c r="Y307" s="66">
        <f t="shared" si="62"/>
        <v>-5.2794992236621765E-8</v>
      </c>
      <c r="Z307" s="66">
        <f t="shared" si="63"/>
        <v>-5.2795013646140917E-8</v>
      </c>
      <c r="AA307" s="67">
        <f t="shared" si="64"/>
        <v>-5.276140415838022E-8</v>
      </c>
      <c r="AB307" s="68">
        <f t="shared" si="73"/>
        <v>4.1492584307095275E-4</v>
      </c>
      <c r="AC307" s="69"/>
      <c r="AD307" s="70">
        <f t="shared" si="72"/>
        <v>4.1492584307095273</v>
      </c>
      <c r="AG307" s="71">
        <v>3010</v>
      </c>
    </row>
    <row r="308" spans="5:33">
      <c r="E308" s="73">
        <v>0.72942129629629626</v>
      </c>
      <c r="F308" s="71">
        <v>3020</v>
      </c>
      <c r="G308" s="99">
        <v>15.47</v>
      </c>
      <c r="H308" s="99">
        <v>6.34</v>
      </c>
      <c r="I308" s="99">
        <v>5.9</v>
      </c>
      <c r="J308" s="99">
        <v>15.56</v>
      </c>
      <c r="K308" s="99">
        <v>5.97</v>
      </c>
      <c r="L308" s="99">
        <v>6.12</v>
      </c>
      <c r="M308" s="59">
        <f t="shared" si="75"/>
        <v>15.515000000000001</v>
      </c>
      <c r="N308" s="59">
        <f t="shared" si="75"/>
        <v>6.1549999999999994</v>
      </c>
      <c r="O308" s="59">
        <f t="shared" si="75"/>
        <v>6.01</v>
      </c>
      <c r="P308" s="60">
        <f t="shared" si="65"/>
        <v>0.12332936685295232</v>
      </c>
      <c r="Q308" s="22">
        <f t="shared" si="66"/>
        <v>6.9984199600227358E-7</v>
      </c>
      <c r="R308" s="61">
        <f t="shared" si="67"/>
        <v>6.4995819882133498E-9</v>
      </c>
      <c r="S308" s="22">
        <f t="shared" si="68"/>
        <v>4.2244566021507401E-17</v>
      </c>
      <c r="T308" s="62">
        <v>298</v>
      </c>
      <c r="U308" s="59">
        <f t="shared" si="69"/>
        <v>288.51499999999999</v>
      </c>
      <c r="V308" s="63">
        <f t="shared" si="70"/>
        <v>0.55446630378865691</v>
      </c>
      <c r="W308" s="64">
        <f t="shared" si="71"/>
        <v>3.5848113322212569</v>
      </c>
      <c r="X308" s="65">
        <f t="shared" si="61"/>
        <v>-5.2671278251478502E-8</v>
      </c>
      <c r="Y308" s="66">
        <f t="shared" si="62"/>
        <v>-5.2637804824134062E-8</v>
      </c>
      <c r="Z308" s="66">
        <f t="shared" si="63"/>
        <v>-5.2637826097024622E-8</v>
      </c>
      <c r="AA308" s="67">
        <f t="shared" si="64"/>
        <v>-5.2604373915532239E-8</v>
      </c>
      <c r="AB308" s="68">
        <f t="shared" si="73"/>
        <v>4.1439789300590186E-4</v>
      </c>
      <c r="AC308" s="69"/>
      <c r="AD308" s="70">
        <f t="shared" si="72"/>
        <v>4.1439789300590189</v>
      </c>
      <c r="AG308" s="71">
        <v>3020</v>
      </c>
    </row>
    <row r="309" spans="5:33">
      <c r="E309" s="73">
        <v>0.72953703703703698</v>
      </c>
      <c r="F309" s="71">
        <v>3030</v>
      </c>
      <c r="G309" s="99">
        <v>15.47</v>
      </c>
      <c r="H309" s="99">
        <v>6.34</v>
      </c>
      <c r="I309" s="99">
        <v>5.87</v>
      </c>
      <c r="J309" s="99">
        <v>15.56</v>
      </c>
      <c r="K309" s="99">
        <v>5.97</v>
      </c>
      <c r="L309" s="99">
        <v>6.09</v>
      </c>
      <c r="M309" s="59">
        <f t="shared" si="75"/>
        <v>15.515000000000001</v>
      </c>
      <c r="N309" s="59">
        <f t="shared" si="75"/>
        <v>6.1549999999999994</v>
      </c>
      <c r="O309" s="59">
        <f t="shared" si="75"/>
        <v>5.98</v>
      </c>
      <c r="P309" s="60">
        <f t="shared" si="65"/>
        <v>0.12271374605335357</v>
      </c>
      <c r="Q309" s="22">
        <f t="shared" si="66"/>
        <v>6.9984199600227358E-7</v>
      </c>
      <c r="R309" s="61">
        <f t="shared" si="67"/>
        <v>6.4995819882133498E-9</v>
      </c>
      <c r="S309" s="22">
        <f t="shared" si="68"/>
        <v>4.2244566021507401E-17</v>
      </c>
      <c r="T309" s="62">
        <v>298</v>
      </c>
      <c r="U309" s="59">
        <f t="shared" si="69"/>
        <v>288.51499999999999</v>
      </c>
      <c r="V309" s="63">
        <f t="shared" si="70"/>
        <v>0.55446630378865691</v>
      </c>
      <c r="W309" s="64">
        <f t="shared" si="71"/>
        <v>3.5848113322212569</v>
      </c>
      <c r="X309" s="65">
        <f t="shared" si="61"/>
        <v>-5.2341789695310125E-8</v>
      </c>
      <c r="Y309" s="66">
        <f t="shared" si="62"/>
        <v>-5.2308691706557178E-8</v>
      </c>
      <c r="Z309" s="66">
        <f t="shared" si="63"/>
        <v>-5.2308712635854124E-8</v>
      </c>
      <c r="AA309" s="67">
        <f t="shared" si="64"/>
        <v>-5.2275635549929124E-8</v>
      </c>
      <c r="AB309" s="68">
        <f t="shared" si="73"/>
        <v>4.1387151481588633E-4</v>
      </c>
      <c r="AC309" s="69"/>
      <c r="AD309" s="70">
        <f t="shared" si="72"/>
        <v>4.1387151481588633</v>
      </c>
      <c r="AG309" s="71">
        <v>3030</v>
      </c>
    </row>
    <row r="310" spans="5:33">
      <c r="E310" s="73">
        <v>0.72965277777777782</v>
      </c>
      <c r="F310" s="71">
        <v>3040</v>
      </c>
      <c r="G310" s="99">
        <v>15.47</v>
      </c>
      <c r="H310" s="99">
        <v>6.34</v>
      </c>
      <c r="I310" s="99">
        <v>5.85</v>
      </c>
      <c r="J310" s="99">
        <v>15.56</v>
      </c>
      <c r="K310" s="99">
        <v>5.97</v>
      </c>
      <c r="L310" s="99">
        <v>6.08</v>
      </c>
      <c r="M310" s="59">
        <f t="shared" si="75"/>
        <v>15.515000000000001</v>
      </c>
      <c r="N310" s="59">
        <f t="shared" si="75"/>
        <v>6.1549999999999994</v>
      </c>
      <c r="O310" s="59">
        <f t="shared" si="75"/>
        <v>5.9649999999999999</v>
      </c>
      <c r="P310" s="60">
        <f t="shared" si="65"/>
        <v>0.12240593565355418</v>
      </c>
      <c r="Q310" s="22">
        <f t="shared" si="66"/>
        <v>6.9984199600227358E-7</v>
      </c>
      <c r="R310" s="61">
        <f t="shared" si="67"/>
        <v>6.4995819882133498E-9</v>
      </c>
      <c r="S310" s="22">
        <f t="shared" si="68"/>
        <v>4.2244566021507401E-17</v>
      </c>
      <c r="T310" s="62">
        <v>298</v>
      </c>
      <c r="U310" s="59">
        <f t="shared" si="69"/>
        <v>288.51499999999999</v>
      </c>
      <c r="V310" s="63">
        <f t="shared" si="70"/>
        <v>0.55446630378865691</v>
      </c>
      <c r="W310" s="64">
        <f t="shared" si="71"/>
        <v>3.5848113322212569</v>
      </c>
      <c r="X310" s="65">
        <f t="shared" si="61"/>
        <v>-5.214450938260696E-8</v>
      </c>
      <c r="Y310" s="66">
        <f t="shared" si="62"/>
        <v>-5.2111618851566461E-8</v>
      </c>
      <c r="Z310" s="66">
        <f t="shared" si="63"/>
        <v>-5.2111639597509698E-8</v>
      </c>
      <c r="AA310" s="67">
        <f t="shared" si="64"/>
        <v>-5.2078769786241136E-8</v>
      </c>
      <c r="AB310" s="68">
        <f t="shared" si="73"/>
        <v>4.1334842775933621E-4</v>
      </c>
      <c r="AC310" s="69"/>
      <c r="AD310" s="70">
        <f t="shared" si="72"/>
        <v>4.1334842775933618</v>
      </c>
      <c r="AG310" s="71">
        <v>3040</v>
      </c>
    </row>
    <row r="311" spans="5:33">
      <c r="E311" s="73">
        <v>0.72976851851851854</v>
      </c>
      <c r="F311" s="71">
        <v>3050</v>
      </c>
      <c r="G311" s="99">
        <v>15.47</v>
      </c>
      <c r="H311" s="99">
        <v>6.34</v>
      </c>
      <c r="I311" s="99">
        <v>5.8</v>
      </c>
      <c r="J311" s="99">
        <v>15.56</v>
      </c>
      <c r="K311" s="99">
        <v>5.97</v>
      </c>
      <c r="L311" s="99">
        <v>6.07</v>
      </c>
      <c r="M311" s="59">
        <f t="shared" si="75"/>
        <v>15.515000000000001</v>
      </c>
      <c r="N311" s="59">
        <f t="shared" si="75"/>
        <v>6.1549999999999994</v>
      </c>
      <c r="O311" s="59">
        <f t="shared" si="75"/>
        <v>5.9350000000000005</v>
      </c>
      <c r="P311" s="60">
        <f t="shared" si="65"/>
        <v>0.12179031485395542</v>
      </c>
      <c r="Q311" s="22">
        <f t="shared" si="66"/>
        <v>6.9984199600227358E-7</v>
      </c>
      <c r="R311" s="61">
        <f t="shared" si="67"/>
        <v>6.4995819882133498E-9</v>
      </c>
      <c r="S311" s="22">
        <f t="shared" si="68"/>
        <v>4.2244566021507401E-17</v>
      </c>
      <c r="T311" s="62">
        <v>298</v>
      </c>
      <c r="U311" s="59">
        <f t="shared" si="69"/>
        <v>288.51499999999999</v>
      </c>
      <c r="V311" s="63">
        <f t="shared" si="70"/>
        <v>0.55446630378865691</v>
      </c>
      <c r="W311" s="64">
        <f t="shared" si="71"/>
        <v>3.5848113322212569</v>
      </c>
      <c r="X311" s="65">
        <f t="shared" si="61"/>
        <v>-5.1816848069262259E-8</v>
      </c>
      <c r="Y311" s="66">
        <f t="shared" si="62"/>
        <v>-5.1784328591147835E-8</v>
      </c>
      <c r="Z311" s="66">
        <f t="shared" si="63"/>
        <v>-5.178434899988547E-8</v>
      </c>
      <c r="AA311" s="67">
        <f t="shared" si="64"/>
        <v>-5.175184990489224E-8</v>
      </c>
      <c r="AB311" s="68">
        <f t="shared" si="73"/>
        <v>4.1282731143255791E-4</v>
      </c>
      <c r="AC311" s="69"/>
      <c r="AD311" s="70">
        <f t="shared" si="72"/>
        <v>4.1282731143255793</v>
      </c>
      <c r="AG311" s="71">
        <v>3050</v>
      </c>
    </row>
    <row r="312" spans="5:33">
      <c r="E312" s="73">
        <v>0.72988425925925926</v>
      </c>
      <c r="F312" s="71">
        <v>3060</v>
      </c>
      <c r="G312" s="99">
        <v>15.47</v>
      </c>
      <c r="H312" s="99">
        <v>6.33</v>
      </c>
      <c r="I312" s="99">
        <v>5.9</v>
      </c>
      <c r="J312" s="99">
        <v>15.57</v>
      </c>
      <c r="K312" s="99">
        <v>5.97</v>
      </c>
      <c r="L312" s="99">
        <v>6.02</v>
      </c>
      <c r="M312" s="59">
        <f t="shared" si="75"/>
        <v>15.52</v>
      </c>
      <c r="N312" s="59">
        <f t="shared" si="75"/>
        <v>6.15</v>
      </c>
      <c r="O312" s="59">
        <f t="shared" si="75"/>
        <v>5.96</v>
      </c>
      <c r="P312" s="60">
        <f t="shared" si="65"/>
        <v>0.12231390938541652</v>
      </c>
      <c r="Q312" s="22">
        <f t="shared" si="66"/>
        <v>7.0794578438413674E-7</v>
      </c>
      <c r="R312" s="61">
        <f t="shared" si="67"/>
        <v>6.4278521061987854E-9</v>
      </c>
      <c r="S312" s="22">
        <f t="shared" si="68"/>
        <v>4.1317282699164164E-17</v>
      </c>
      <c r="T312" s="62">
        <v>298</v>
      </c>
      <c r="U312" s="59">
        <f t="shared" si="69"/>
        <v>288.52</v>
      </c>
      <c r="V312" s="63">
        <f t="shared" si="70"/>
        <v>0.55416441417760975</v>
      </c>
      <c r="W312" s="64">
        <f t="shared" si="71"/>
        <v>3.5823203006930897</v>
      </c>
      <c r="X312" s="65">
        <f t="shared" si="61"/>
        <v>-5.0868831426653506E-8</v>
      </c>
      <c r="Y312" s="66">
        <f t="shared" si="62"/>
        <v>-5.0837451623235463E-8</v>
      </c>
      <c r="Z312" s="66">
        <f t="shared" si="63"/>
        <v>-5.0837470980709091E-8</v>
      </c>
      <c r="AA312" s="67">
        <f t="shared" si="64"/>
        <v>-5.0806110510882331E-8</v>
      </c>
      <c r="AB312" s="68">
        <f t="shared" si="73"/>
        <v>4.1230946801063087E-4</v>
      </c>
      <c r="AC312" s="69"/>
      <c r="AD312" s="70">
        <f t="shared" si="72"/>
        <v>4.1230946801063091</v>
      </c>
      <c r="AG312" s="71">
        <v>3060</v>
      </c>
    </row>
    <row r="313" spans="5:33">
      <c r="E313" s="73">
        <v>0.73</v>
      </c>
      <c r="F313" s="71">
        <v>3070</v>
      </c>
      <c r="G313" s="99">
        <v>15.47</v>
      </c>
      <c r="H313" s="99">
        <v>6.33</v>
      </c>
      <c r="I313" s="99">
        <v>6.02</v>
      </c>
      <c r="J313" s="99">
        <v>15.57</v>
      </c>
      <c r="K313" s="99">
        <v>5.97</v>
      </c>
      <c r="L313" s="99">
        <v>6.09</v>
      </c>
      <c r="M313" s="59">
        <f t="shared" si="75"/>
        <v>15.52</v>
      </c>
      <c r="N313" s="59">
        <f t="shared" si="75"/>
        <v>6.15</v>
      </c>
      <c r="O313" s="59">
        <f t="shared" si="75"/>
        <v>6.0549999999999997</v>
      </c>
      <c r="P313" s="60">
        <f t="shared" si="65"/>
        <v>0.12426354384709681</v>
      </c>
      <c r="Q313" s="22">
        <f t="shared" si="66"/>
        <v>7.0794578438413674E-7</v>
      </c>
      <c r="R313" s="61">
        <f t="shared" si="67"/>
        <v>6.4278521061987854E-9</v>
      </c>
      <c r="S313" s="22">
        <f t="shared" si="68"/>
        <v>4.1317282699164164E-17</v>
      </c>
      <c r="T313" s="62">
        <v>298</v>
      </c>
      <c r="U313" s="59">
        <f t="shared" si="69"/>
        <v>288.52</v>
      </c>
      <c r="V313" s="63">
        <f t="shared" si="70"/>
        <v>0.55416441417760975</v>
      </c>
      <c r="W313" s="64">
        <f t="shared" si="71"/>
        <v>3.5823203006930897</v>
      </c>
      <c r="X313" s="65">
        <f t="shared" si="61"/>
        <v>-5.1615939461682019E-8</v>
      </c>
      <c r="Y313" s="66">
        <f t="shared" si="62"/>
        <v>-5.1583591257058028E-8</v>
      </c>
      <c r="Z313" s="66">
        <f t="shared" si="63"/>
        <v>-5.1583611529988322E-8</v>
      </c>
      <c r="AA313" s="67">
        <f t="shared" si="64"/>
        <v>-5.155128357288416E-8</v>
      </c>
      <c r="AB313" s="68">
        <f t="shared" si="73"/>
        <v>4.118010933653885E-4</v>
      </c>
      <c r="AC313" s="69"/>
      <c r="AD313" s="70">
        <f t="shared" si="72"/>
        <v>4.1180109336538848</v>
      </c>
      <c r="AG313" s="71">
        <v>3070</v>
      </c>
    </row>
    <row r="314" spans="5:33">
      <c r="E314" s="73">
        <v>0.7301157407407407</v>
      </c>
      <c r="F314" s="71">
        <v>3080</v>
      </c>
      <c r="G314" s="99">
        <v>15.47</v>
      </c>
      <c r="H314" s="99">
        <v>6.33</v>
      </c>
      <c r="I314" s="99">
        <v>6.13</v>
      </c>
      <c r="J314" s="99">
        <v>15.57</v>
      </c>
      <c r="K314" s="99">
        <v>5.96</v>
      </c>
      <c r="L314" s="99">
        <v>6.2</v>
      </c>
      <c r="M314" s="59">
        <f t="shared" si="75"/>
        <v>15.52</v>
      </c>
      <c r="N314" s="59">
        <f t="shared" si="75"/>
        <v>6.1449999999999996</v>
      </c>
      <c r="O314" s="59">
        <f t="shared" si="75"/>
        <v>6.165</v>
      </c>
      <c r="P314" s="60">
        <f t="shared" si="65"/>
        <v>0.12652101532904245</v>
      </c>
      <c r="Q314" s="22">
        <f t="shared" si="66"/>
        <v>7.1614341021290198E-7</v>
      </c>
      <c r="R314" s="61">
        <f t="shared" si="67"/>
        <v>6.3542730915799213E-9</v>
      </c>
      <c r="S314" s="22">
        <f t="shared" si="68"/>
        <v>4.037678652237665E-17</v>
      </c>
      <c r="T314" s="62">
        <v>298</v>
      </c>
      <c r="U314" s="59">
        <f t="shared" si="69"/>
        <v>288.52</v>
      </c>
      <c r="V314" s="63">
        <f t="shared" si="70"/>
        <v>0.55416441417760975</v>
      </c>
      <c r="W314" s="64">
        <f t="shared" si="71"/>
        <v>3.5823203006930897</v>
      </c>
      <c r="X314" s="65">
        <f t="shared" si="61"/>
        <v>-5.129303733850289E-8</v>
      </c>
      <c r="Y314" s="66">
        <f t="shared" si="62"/>
        <v>-5.1261052534372455E-8</v>
      </c>
      <c r="Z314" s="66">
        <f t="shared" si="63"/>
        <v>-5.1261072479139772E-8</v>
      </c>
      <c r="AA314" s="67">
        <f t="shared" si="64"/>
        <v>-5.1229107594902737E-8</v>
      </c>
      <c r="AB314" s="68">
        <f t="shared" si="73"/>
        <v>4.112852573177074E-4</v>
      </c>
      <c r="AC314" s="69"/>
      <c r="AD314" s="70">
        <f t="shared" si="72"/>
        <v>4.112852573177074</v>
      </c>
      <c r="AG314" s="71">
        <v>3080</v>
      </c>
    </row>
    <row r="315" spans="5:33">
      <c r="E315" s="73">
        <v>0.73023148148148143</v>
      </c>
      <c r="F315" s="71">
        <v>3090</v>
      </c>
      <c r="G315" s="99">
        <v>15.47</v>
      </c>
      <c r="H315" s="99">
        <v>6.33</v>
      </c>
      <c r="I315" s="99">
        <v>6.17</v>
      </c>
      <c r="J315" s="99">
        <v>15.57</v>
      </c>
      <c r="K315" s="99">
        <v>5.96</v>
      </c>
      <c r="L315" s="99">
        <v>6.25</v>
      </c>
      <c r="M315" s="59">
        <f t="shared" si="75"/>
        <v>15.52</v>
      </c>
      <c r="N315" s="59">
        <f t="shared" si="75"/>
        <v>6.1449999999999996</v>
      </c>
      <c r="O315" s="59">
        <f t="shared" si="75"/>
        <v>6.21</v>
      </c>
      <c r="P315" s="60">
        <f t="shared" si="65"/>
        <v>0.12744452638983836</v>
      </c>
      <c r="Q315" s="22">
        <f t="shared" si="66"/>
        <v>7.1614341021290198E-7</v>
      </c>
      <c r="R315" s="61">
        <f t="shared" si="67"/>
        <v>6.3542730915799213E-9</v>
      </c>
      <c r="S315" s="22">
        <f t="shared" si="68"/>
        <v>4.037678652237665E-17</v>
      </c>
      <c r="T315" s="62">
        <v>298</v>
      </c>
      <c r="U315" s="59">
        <f t="shared" si="69"/>
        <v>288.52</v>
      </c>
      <c r="V315" s="63">
        <f t="shared" si="70"/>
        <v>0.55416441417760975</v>
      </c>
      <c r="W315" s="64">
        <f t="shared" si="71"/>
        <v>3.5823203006930897</v>
      </c>
      <c r="X315" s="65">
        <f t="shared" si="61"/>
        <v>-5.1603042695193374E-8</v>
      </c>
      <c r="Y315" s="66">
        <f t="shared" si="62"/>
        <v>-5.1570629704247429E-8</v>
      </c>
      <c r="Z315" s="66">
        <f t="shared" si="63"/>
        <v>-5.157065006355044E-8</v>
      </c>
      <c r="AA315" s="67">
        <f t="shared" si="64"/>
        <v>-5.1538257406331274E-8</v>
      </c>
      <c r="AB315" s="68">
        <f t="shared" si="73"/>
        <v>4.1077264665944003E-4</v>
      </c>
      <c r="AC315" s="69"/>
      <c r="AD315" s="70">
        <f t="shared" si="72"/>
        <v>4.1077264665944</v>
      </c>
      <c r="AG315" s="71">
        <v>3090</v>
      </c>
    </row>
    <row r="316" spans="5:33">
      <c r="E316" s="73">
        <v>0.73034722222222226</v>
      </c>
      <c r="F316" s="71">
        <v>3100</v>
      </c>
      <c r="G316" s="99">
        <v>15.47</v>
      </c>
      <c r="H316" s="99">
        <v>6.33</v>
      </c>
      <c r="I316" s="99">
        <v>6.19</v>
      </c>
      <c r="J316" s="99">
        <v>15.57</v>
      </c>
      <c r="K316" s="99">
        <v>5.96</v>
      </c>
      <c r="L316" s="99">
        <v>6.24</v>
      </c>
      <c r="M316" s="59">
        <f t="shared" si="75"/>
        <v>15.52</v>
      </c>
      <c r="N316" s="59">
        <f t="shared" si="75"/>
        <v>6.1449999999999996</v>
      </c>
      <c r="O316" s="59">
        <f t="shared" si="75"/>
        <v>6.2149999999999999</v>
      </c>
      <c r="P316" s="60">
        <f t="shared" si="65"/>
        <v>0.12754713872992679</v>
      </c>
      <c r="Q316" s="22">
        <f t="shared" si="66"/>
        <v>7.1614341021290198E-7</v>
      </c>
      <c r="R316" s="61">
        <f t="shared" si="67"/>
        <v>6.3542730915799213E-9</v>
      </c>
      <c r="S316" s="22">
        <f t="shared" si="68"/>
        <v>4.037678652237665E-17</v>
      </c>
      <c r="T316" s="62">
        <v>298</v>
      </c>
      <c r="U316" s="59">
        <f t="shared" si="69"/>
        <v>288.52</v>
      </c>
      <c r="V316" s="63">
        <f t="shared" si="70"/>
        <v>0.55416441417760975</v>
      </c>
      <c r="W316" s="64">
        <f t="shared" si="71"/>
        <v>3.5823203006930897</v>
      </c>
      <c r="X316" s="65">
        <f t="shared" si="61"/>
        <v>-5.1579753596355472E-8</v>
      </c>
      <c r="Y316" s="66">
        <f t="shared" si="62"/>
        <v>-5.1547329148159788E-8</v>
      </c>
      <c r="Z316" s="66">
        <f t="shared" si="63"/>
        <v>-5.1547349531057484E-8</v>
      </c>
      <c r="AA316" s="67">
        <f t="shared" si="64"/>
        <v>-5.1514945440132998E-8</v>
      </c>
      <c r="AB316" s="68">
        <f t="shared" si="73"/>
        <v>4.1025694022671149E-4</v>
      </c>
      <c r="AC316" s="69"/>
      <c r="AD316" s="70">
        <f t="shared" si="72"/>
        <v>4.1025694022671146</v>
      </c>
      <c r="AG316" s="71">
        <v>3100</v>
      </c>
    </row>
    <row r="317" spans="5:33">
      <c r="E317" s="73">
        <v>0.73046296296296298</v>
      </c>
      <c r="F317" s="71">
        <v>3110</v>
      </c>
      <c r="G317" s="99">
        <v>15.65</v>
      </c>
      <c r="H317" s="99">
        <v>6.33</v>
      </c>
      <c r="I317" s="99">
        <v>8.5500000000000007</v>
      </c>
      <c r="J317" s="99">
        <v>15.72</v>
      </c>
      <c r="K317" s="99">
        <v>5.95</v>
      </c>
      <c r="L317" s="99">
        <v>7.73</v>
      </c>
      <c r="M317" s="59">
        <f t="shared" si="75"/>
        <v>15.685</v>
      </c>
      <c r="N317" s="59">
        <f t="shared" si="75"/>
        <v>6.1400000000000006</v>
      </c>
      <c r="O317" s="59">
        <f t="shared" si="75"/>
        <v>8.14</v>
      </c>
      <c r="P317" s="60">
        <f t="shared" si="65"/>
        <v>0.16753101474097087</v>
      </c>
      <c r="Q317" s="22">
        <f t="shared" si="66"/>
        <v>7.2443596007498751E-7</v>
      </c>
      <c r="R317" s="61">
        <f t="shared" si="67"/>
        <v>6.3682588032689071E-9</v>
      </c>
      <c r="S317" s="22">
        <f t="shared" si="68"/>
        <v>4.0554720185411933E-17</v>
      </c>
      <c r="T317" s="62">
        <v>298</v>
      </c>
      <c r="U317" s="59">
        <f t="shared" si="69"/>
        <v>288.685</v>
      </c>
      <c r="V317" s="63">
        <f t="shared" si="70"/>
        <v>0.54420792361754189</v>
      </c>
      <c r="W317" s="64">
        <f t="shared" si="71"/>
        <v>3.5011274752657693</v>
      </c>
      <c r="X317" s="65">
        <f t="shared" si="61"/>
        <v>-6.9538271441114656E-8</v>
      </c>
      <c r="Y317" s="66">
        <f t="shared" si="62"/>
        <v>-6.9479263852344238E-8</v>
      </c>
      <c r="Z317" s="66">
        <f t="shared" si="63"/>
        <v>-6.9479313923987658E-8</v>
      </c>
      <c r="AA317" s="67">
        <f t="shared" si="64"/>
        <v>-6.9420356321882807E-8</v>
      </c>
      <c r="AB317" s="68">
        <f t="shared" si="73"/>
        <v>4.0974146679938661E-4</v>
      </c>
      <c r="AC317" s="69"/>
      <c r="AD317" s="70">
        <f t="shared" si="72"/>
        <v>4.0974146679938661</v>
      </c>
      <c r="AG317" s="71">
        <v>3110</v>
      </c>
    </row>
    <row r="318" spans="5:33">
      <c r="E318" s="73">
        <v>0.7305787037037037</v>
      </c>
      <c r="F318" s="71">
        <v>3120</v>
      </c>
      <c r="G318" s="99">
        <v>15.69</v>
      </c>
      <c r="H318" s="99">
        <v>6.34</v>
      </c>
      <c r="I318" s="99">
        <v>9.0399999999999991</v>
      </c>
      <c r="J318" s="99">
        <v>15.74</v>
      </c>
      <c r="K318" s="99">
        <v>5.96</v>
      </c>
      <c r="L318" s="99">
        <v>8.4499999999999993</v>
      </c>
      <c r="M318" s="59">
        <f t="shared" si="75"/>
        <v>15.715</v>
      </c>
      <c r="N318" s="59">
        <f t="shared" si="75"/>
        <v>6.15</v>
      </c>
      <c r="O318" s="59">
        <f t="shared" si="75"/>
        <v>8.7449999999999992</v>
      </c>
      <c r="P318" s="60">
        <f t="shared" si="65"/>
        <v>0.18007635326335469</v>
      </c>
      <c r="Q318" s="22">
        <f t="shared" si="66"/>
        <v>7.0794578438413674E-7</v>
      </c>
      <c r="R318" s="61">
        <f t="shared" si="67"/>
        <v>6.5328607440851118E-9</v>
      </c>
      <c r="S318" s="22">
        <f t="shared" si="68"/>
        <v>4.2678269501608282E-17</v>
      </c>
      <c r="T318" s="62">
        <v>298</v>
      </c>
      <c r="U318" s="59">
        <f t="shared" si="69"/>
        <v>288.71499999999997</v>
      </c>
      <c r="V318" s="63">
        <f t="shared" si="70"/>
        <v>0.54239887527550779</v>
      </c>
      <c r="W318" s="64">
        <f t="shared" si="71"/>
        <v>3.4865739040791164</v>
      </c>
      <c r="X318" s="65">
        <f t="shared" si="61"/>
        <v>-7.8853821861821969E-8</v>
      </c>
      <c r="Y318" s="66">
        <f t="shared" si="62"/>
        <v>-7.8777816779516335E-8</v>
      </c>
      <c r="Z318" s="66">
        <f t="shared" si="63"/>
        <v>-7.8777890038775054E-8</v>
      </c>
      <c r="AA318" s="67">
        <f t="shared" si="64"/>
        <v>-7.8701958074502879E-8</v>
      </c>
      <c r="AB318" s="68">
        <f t="shared" si="73"/>
        <v>4.0904667382719384E-4</v>
      </c>
      <c r="AC318" s="69"/>
      <c r="AD318" s="70">
        <f t="shared" si="72"/>
        <v>4.0904667382719389</v>
      </c>
      <c r="AG318" s="71">
        <v>3120</v>
      </c>
    </row>
    <row r="319" spans="5:33">
      <c r="E319" s="73">
        <v>0.73069444444444442</v>
      </c>
      <c r="F319" s="71">
        <v>3130</v>
      </c>
      <c r="G319" s="99">
        <v>15.7</v>
      </c>
      <c r="H319" s="99">
        <v>6.35</v>
      </c>
      <c r="I319" s="99">
        <v>9.1999999999999993</v>
      </c>
      <c r="J319" s="99">
        <v>15.75</v>
      </c>
      <c r="K319" s="99">
        <v>5.96</v>
      </c>
      <c r="L319" s="99">
        <v>8.73</v>
      </c>
      <c r="M319" s="59">
        <f t="shared" si="75"/>
        <v>15.725</v>
      </c>
      <c r="N319" s="59">
        <f t="shared" si="75"/>
        <v>6.1549999999999994</v>
      </c>
      <c r="O319" s="59">
        <f t="shared" si="75"/>
        <v>8.9649999999999999</v>
      </c>
      <c r="P319" s="60">
        <f t="shared" si="65"/>
        <v>0.18463862039044376</v>
      </c>
      <c r="Q319" s="22">
        <f t="shared" si="66"/>
        <v>6.9984199600227358E-7</v>
      </c>
      <c r="R319" s="61">
        <f t="shared" si="67"/>
        <v>6.6140016585824524E-9</v>
      </c>
      <c r="S319" s="22">
        <f t="shared" si="68"/>
        <v>4.374501793973143E-17</v>
      </c>
      <c r="T319" s="62">
        <v>298</v>
      </c>
      <c r="U319" s="59">
        <f t="shared" si="69"/>
        <v>288.72500000000002</v>
      </c>
      <c r="V319" s="63">
        <f t="shared" si="70"/>
        <v>0.54179594270342601</v>
      </c>
      <c r="W319" s="64">
        <f t="shared" si="71"/>
        <v>3.4817368395756589</v>
      </c>
      <c r="X319" s="65">
        <f t="shared" si="61"/>
        <v>-8.2827800186775471E-8</v>
      </c>
      <c r="Y319" s="66">
        <f t="shared" si="62"/>
        <v>-8.2743779427339195E-8</v>
      </c>
      <c r="Z319" s="66">
        <f t="shared" si="63"/>
        <v>-8.2743864658239943E-8</v>
      </c>
      <c r="AA319" s="67">
        <f t="shared" si="64"/>
        <v>-8.2659928956787457E-8</v>
      </c>
      <c r="AB319" s="68">
        <f t="shared" si="73"/>
        <v>4.0825889517123899E-4</v>
      </c>
      <c r="AC319" s="69"/>
      <c r="AD319" s="70">
        <f t="shared" si="72"/>
        <v>4.0825889517123901</v>
      </c>
      <c r="AG319" s="71">
        <v>3130</v>
      </c>
    </row>
    <row r="320" spans="5:33">
      <c r="E320" s="73">
        <v>0.73081018518518515</v>
      </c>
      <c r="F320" s="71">
        <v>3140</v>
      </c>
      <c r="G320" s="99">
        <v>15.71</v>
      </c>
      <c r="H320" s="99">
        <v>6.35</v>
      </c>
      <c r="I320" s="99">
        <v>9.16</v>
      </c>
      <c r="J320" s="99">
        <v>15.76</v>
      </c>
      <c r="K320" s="99">
        <v>5.96</v>
      </c>
      <c r="L320" s="99">
        <v>8.83</v>
      </c>
      <c r="M320" s="59">
        <f t="shared" si="75"/>
        <v>15.734999999999999</v>
      </c>
      <c r="N320" s="59">
        <f t="shared" si="75"/>
        <v>6.1549999999999994</v>
      </c>
      <c r="O320" s="59">
        <f t="shared" si="75"/>
        <v>8.995000000000001</v>
      </c>
      <c r="P320" s="60">
        <f t="shared" si="65"/>
        <v>0.18528864806527226</v>
      </c>
      <c r="Q320" s="22">
        <f t="shared" si="66"/>
        <v>6.9984199600227358E-7</v>
      </c>
      <c r="R320" s="61">
        <f t="shared" si="67"/>
        <v>6.6195001782792457E-9</v>
      </c>
      <c r="S320" s="22">
        <f t="shared" si="68"/>
        <v>4.3817782610238968E-17</v>
      </c>
      <c r="T320" s="62">
        <v>298</v>
      </c>
      <c r="U320" s="59">
        <f t="shared" si="69"/>
        <v>288.73500000000001</v>
      </c>
      <c r="V320" s="63">
        <f t="shared" si="70"/>
        <v>0.54119305189507994</v>
      </c>
      <c r="W320" s="64">
        <f t="shared" si="71"/>
        <v>3.4769068200819273</v>
      </c>
      <c r="X320" s="65">
        <f t="shared" si="61"/>
        <v>-8.3204340443054451E-8</v>
      </c>
      <c r="Y320" s="66">
        <f t="shared" si="62"/>
        <v>-8.3119381830349598E-8</v>
      </c>
      <c r="Z320" s="66">
        <f t="shared" si="63"/>
        <v>-8.3119468580221468E-8</v>
      </c>
      <c r="AA320" s="67">
        <f t="shared" si="64"/>
        <v>-8.3034596540230671E-8</v>
      </c>
      <c r="AB320" s="68">
        <f t="shared" si="73"/>
        <v>4.0743145680904782E-4</v>
      </c>
      <c r="AC320" s="69"/>
      <c r="AD320" s="70">
        <f t="shared" si="72"/>
        <v>4.074314568090478</v>
      </c>
      <c r="AG320" s="71">
        <v>3140</v>
      </c>
    </row>
    <row r="321" spans="5:33">
      <c r="E321" s="73">
        <v>0.73092592592592587</v>
      </c>
      <c r="F321" s="71">
        <v>3150</v>
      </c>
      <c r="G321" s="99">
        <v>15.73</v>
      </c>
      <c r="H321" s="99">
        <v>6.36</v>
      </c>
      <c r="I321" s="99">
        <v>9.1999999999999993</v>
      </c>
      <c r="J321" s="99">
        <v>15.78</v>
      </c>
      <c r="K321" s="99">
        <v>5.96</v>
      </c>
      <c r="L321" s="99">
        <v>8.99</v>
      </c>
      <c r="M321" s="59">
        <f t="shared" si="75"/>
        <v>15.754999999999999</v>
      </c>
      <c r="N321" s="59">
        <f t="shared" si="75"/>
        <v>6.16</v>
      </c>
      <c r="O321" s="59">
        <f t="shared" si="75"/>
        <v>9.0949999999999989</v>
      </c>
      <c r="P321" s="60">
        <f t="shared" si="65"/>
        <v>0.18741362982596257</v>
      </c>
      <c r="Q321" s="22">
        <f t="shared" si="66"/>
        <v>6.9183097091893534E-7</v>
      </c>
      <c r="R321" s="61">
        <f t="shared" si="67"/>
        <v>6.7072886330711982E-9</v>
      </c>
      <c r="S321" s="22">
        <f t="shared" si="68"/>
        <v>4.4987720807326101E-17</v>
      </c>
      <c r="T321" s="62">
        <v>298</v>
      </c>
      <c r="U321" s="59">
        <f t="shared" si="69"/>
        <v>288.755</v>
      </c>
      <c r="V321" s="63">
        <f t="shared" si="70"/>
        <v>0.53998739555223119</v>
      </c>
      <c r="W321" s="64">
        <f t="shared" si="71"/>
        <v>3.467267873196052</v>
      </c>
      <c r="X321" s="65">
        <f t="shared" si="61"/>
        <v>-8.6469050662439495E-8</v>
      </c>
      <c r="Y321" s="66">
        <f t="shared" si="62"/>
        <v>-8.6377106590907211E-8</v>
      </c>
      <c r="Z321" s="66">
        <f t="shared" si="63"/>
        <v>-8.637720435666529E-8</v>
      </c>
      <c r="AA321" s="67">
        <f t="shared" si="64"/>
        <v>-8.6285357842979001E-8</v>
      </c>
      <c r="AB321" s="68">
        <f t="shared" si="73"/>
        <v>4.0660026241270709E-4</v>
      </c>
      <c r="AC321" s="69"/>
      <c r="AD321" s="70">
        <f t="shared" si="72"/>
        <v>4.066002624127071</v>
      </c>
      <c r="AG321" s="71">
        <v>3150</v>
      </c>
    </row>
    <row r="322" spans="5:33">
      <c r="E322" s="73">
        <v>0.7310416666666667</v>
      </c>
      <c r="F322" s="71">
        <v>3160</v>
      </c>
      <c r="G322" s="99">
        <v>15.74</v>
      </c>
      <c r="H322" s="99">
        <v>6.36</v>
      </c>
      <c r="I322" s="99">
        <v>9.06</v>
      </c>
      <c r="J322" s="99">
        <v>15.79</v>
      </c>
      <c r="K322" s="99">
        <v>5.97</v>
      </c>
      <c r="L322" s="99">
        <v>8.9600000000000009</v>
      </c>
      <c r="M322" s="59">
        <f t="shared" si="75"/>
        <v>15.765000000000001</v>
      </c>
      <c r="N322" s="59">
        <f t="shared" si="75"/>
        <v>6.165</v>
      </c>
      <c r="O322" s="59">
        <f t="shared" si="75"/>
        <v>9.0100000000000016</v>
      </c>
      <c r="P322" s="60">
        <f t="shared" si="65"/>
        <v>0.18569435059105271</v>
      </c>
      <c r="Q322" s="22">
        <f t="shared" si="66"/>
        <v>6.8391164728142821E-7</v>
      </c>
      <c r="R322" s="61">
        <f t="shared" si="67"/>
        <v>6.7905960162842635E-9</v>
      </c>
      <c r="S322" s="22">
        <f t="shared" si="68"/>
        <v>4.6112194256375711E-17</v>
      </c>
      <c r="T322" s="62">
        <v>298</v>
      </c>
      <c r="U322" s="59">
        <f t="shared" si="69"/>
        <v>288.76499999999999</v>
      </c>
      <c r="V322" s="63">
        <f t="shared" si="70"/>
        <v>0.53938463000905335</v>
      </c>
      <c r="W322" s="64">
        <f t="shared" si="71"/>
        <v>3.4624589243828043</v>
      </c>
      <c r="X322" s="65">
        <f t="shared" si="61"/>
        <v>-8.7752437163837177E-8</v>
      </c>
      <c r="Y322" s="66">
        <f t="shared" si="62"/>
        <v>-8.7657541949766138E-8</v>
      </c>
      <c r="Z322" s="66">
        <f t="shared" si="63"/>
        <v>-8.7657644569157061E-8</v>
      </c>
      <c r="AA322" s="67">
        <f t="shared" si="64"/>
        <v>-8.756285175253237E-8</v>
      </c>
      <c r="AB322" s="68">
        <f t="shared" si="73"/>
        <v>4.0573649069537281E-4</v>
      </c>
      <c r="AC322" s="69"/>
      <c r="AD322" s="70">
        <f t="shared" si="72"/>
        <v>4.0573649069537279</v>
      </c>
      <c r="AG322" s="71">
        <v>3160</v>
      </c>
    </row>
    <row r="323" spans="5:33">
      <c r="E323" s="73">
        <v>0.73115740740740742</v>
      </c>
      <c r="F323" s="71">
        <v>3170</v>
      </c>
      <c r="G323" s="99">
        <v>15.76</v>
      </c>
      <c r="H323" s="99">
        <v>6.36</v>
      </c>
      <c r="I323" s="99">
        <v>9.15</v>
      </c>
      <c r="J323" s="99">
        <v>15.8</v>
      </c>
      <c r="K323" s="99">
        <v>5.97</v>
      </c>
      <c r="L323" s="99">
        <v>9</v>
      </c>
      <c r="M323" s="59">
        <f t="shared" si="75"/>
        <v>15.780000000000001</v>
      </c>
      <c r="N323" s="59">
        <f t="shared" si="75"/>
        <v>6.165</v>
      </c>
      <c r="O323" s="59">
        <f t="shared" si="75"/>
        <v>9.0749999999999993</v>
      </c>
      <c r="P323" s="60">
        <f t="shared" si="65"/>
        <v>0.18708273314581284</v>
      </c>
      <c r="Q323" s="22">
        <f t="shared" si="66"/>
        <v>6.8391164728142821E-7</v>
      </c>
      <c r="R323" s="61">
        <f t="shared" si="67"/>
        <v>6.7990657718970835E-9</v>
      </c>
      <c r="S323" s="22">
        <f t="shared" si="68"/>
        <v>4.6227295370582486E-17</v>
      </c>
      <c r="T323" s="62">
        <v>298</v>
      </c>
      <c r="U323" s="59">
        <f t="shared" si="69"/>
        <v>288.77999999999997</v>
      </c>
      <c r="V323" s="63">
        <f t="shared" si="70"/>
        <v>0.53848055996739042</v>
      </c>
      <c r="W323" s="64">
        <f t="shared" si="71"/>
        <v>3.4552586268923879</v>
      </c>
      <c r="X323" s="65">
        <f t="shared" si="61"/>
        <v>-8.8622026861535977E-8</v>
      </c>
      <c r="Y323" s="66">
        <f t="shared" si="62"/>
        <v>-8.8525032032436138E-8</v>
      </c>
      <c r="Z323" s="66">
        <f t="shared" si="63"/>
        <v>-8.8525138191110291E-8</v>
      </c>
      <c r="AA323" s="67">
        <f t="shared" si="64"/>
        <v>-8.8428249288308025E-8</v>
      </c>
      <c r="AB323" s="68">
        <f t="shared" si="73"/>
        <v>4.0485991459211578E-4</v>
      </c>
      <c r="AC323" s="69"/>
      <c r="AD323" s="70">
        <f t="shared" si="72"/>
        <v>4.0485991459211581</v>
      </c>
      <c r="AG323" s="71">
        <v>3170</v>
      </c>
    </row>
    <row r="324" spans="5:33">
      <c r="E324" s="73">
        <v>0.73127314814814814</v>
      </c>
      <c r="F324" s="71">
        <v>3180</v>
      </c>
      <c r="G324" s="99">
        <v>15.76</v>
      </c>
      <c r="H324" s="99">
        <v>6.36</v>
      </c>
      <c r="I324" s="99">
        <v>8.9700000000000006</v>
      </c>
      <c r="J324" s="99">
        <v>15.81</v>
      </c>
      <c r="K324" s="99">
        <v>5.97</v>
      </c>
      <c r="L324" s="99">
        <v>8.8800000000000008</v>
      </c>
      <c r="M324" s="59">
        <f t="shared" si="75"/>
        <v>15.785</v>
      </c>
      <c r="N324" s="59">
        <f t="shared" si="75"/>
        <v>6.165</v>
      </c>
      <c r="O324" s="59">
        <f t="shared" si="75"/>
        <v>8.9250000000000007</v>
      </c>
      <c r="P324" s="60">
        <f t="shared" si="65"/>
        <v>0.18400644194162441</v>
      </c>
      <c r="Q324" s="22">
        <f t="shared" si="66"/>
        <v>6.8391164728142821E-7</v>
      </c>
      <c r="R324" s="61">
        <f t="shared" si="67"/>
        <v>6.8018913707028075E-9</v>
      </c>
      <c r="S324" s="22">
        <f t="shared" si="68"/>
        <v>4.6265726218841316E-17</v>
      </c>
      <c r="T324" s="62">
        <v>298</v>
      </c>
      <c r="U324" s="59">
        <f t="shared" si="69"/>
        <v>288.78500000000003</v>
      </c>
      <c r="V324" s="63">
        <f t="shared" si="70"/>
        <v>0.5381792241574942</v>
      </c>
      <c r="W324" s="64">
        <f t="shared" si="71"/>
        <v>3.4528620225904687</v>
      </c>
      <c r="X324" s="65">
        <f t="shared" si="61"/>
        <v>-8.7106905068382174E-8</v>
      </c>
      <c r="Y324" s="66">
        <f t="shared" si="62"/>
        <v>-8.7012993078411773E-8</v>
      </c>
      <c r="Z324" s="66">
        <f t="shared" si="63"/>
        <v>-8.7013094327122797E-8</v>
      </c>
      <c r="AA324" s="67">
        <f t="shared" si="64"/>
        <v>-8.6919283367546237E-8</v>
      </c>
      <c r="AB324" s="68">
        <f t="shared" si="73"/>
        <v>4.0397466356445423E-4</v>
      </c>
      <c r="AC324" s="69"/>
      <c r="AD324" s="70">
        <f t="shared" si="72"/>
        <v>4.0397466356445424</v>
      </c>
      <c r="AG324" s="71">
        <v>3180</v>
      </c>
    </row>
    <row r="325" spans="5:33">
      <c r="E325" s="73">
        <v>0.73138888888888887</v>
      </c>
      <c r="F325" s="71">
        <v>3190</v>
      </c>
      <c r="G325" s="99">
        <v>15.77</v>
      </c>
      <c r="H325" s="99">
        <v>6.37</v>
      </c>
      <c r="I325" s="99">
        <v>9.35</v>
      </c>
      <c r="J325" s="99">
        <v>15.82</v>
      </c>
      <c r="K325" s="99">
        <v>5.97</v>
      </c>
      <c r="L325" s="99">
        <v>9.1300000000000008</v>
      </c>
      <c r="M325" s="59">
        <f t="shared" si="75"/>
        <v>15.795</v>
      </c>
      <c r="N325" s="59">
        <f t="shared" si="75"/>
        <v>6.17</v>
      </c>
      <c r="O325" s="59">
        <f t="shared" si="75"/>
        <v>9.24</v>
      </c>
      <c r="P325" s="60">
        <f t="shared" si="65"/>
        <v>0.19053389471294274</v>
      </c>
      <c r="Q325" s="22">
        <f t="shared" si="66"/>
        <v>6.7608297539198085E-7</v>
      </c>
      <c r="R325" s="61">
        <f t="shared" si="67"/>
        <v>6.8863737602333306E-9</v>
      </c>
      <c r="S325" s="22">
        <f t="shared" si="68"/>
        <v>4.7422143565630139E-17</v>
      </c>
      <c r="T325" s="62">
        <v>298</v>
      </c>
      <c r="U325" s="59">
        <f t="shared" si="69"/>
        <v>288.79500000000002</v>
      </c>
      <c r="V325" s="63">
        <f t="shared" si="70"/>
        <v>0.53757658384044438</v>
      </c>
      <c r="W325" s="64">
        <f t="shared" si="71"/>
        <v>3.4480740482922987</v>
      </c>
      <c r="X325" s="65">
        <f t="shared" si="61"/>
        <v>-9.2380390231330186E-8</v>
      </c>
      <c r="Y325" s="66">
        <f t="shared" si="62"/>
        <v>-9.2274535101934226E-8</v>
      </c>
      <c r="Z325" s="66">
        <f t="shared" si="63"/>
        <v>-9.2274656397248004E-8</v>
      </c>
      <c r="AA325" s="67">
        <f t="shared" si="64"/>
        <v>-9.2168922285190611E-8</v>
      </c>
      <c r="AB325" s="68">
        <f t="shared" si="73"/>
        <v>4.0310453295904256E-4</v>
      </c>
      <c r="AC325" s="69"/>
      <c r="AD325" s="70">
        <f t="shared" si="72"/>
        <v>4.0310453295904258</v>
      </c>
      <c r="AG325" s="71">
        <v>3190</v>
      </c>
    </row>
    <row r="326" spans="5:33">
      <c r="E326" s="73">
        <v>0.73150462962962959</v>
      </c>
      <c r="F326" s="71">
        <v>3200</v>
      </c>
      <c r="G326" s="99">
        <v>15.77</v>
      </c>
      <c r="H326" s="99">
        <v>6.37</v>
      </c>
      <c r="I326" s="99">
        <v>9.43</v>
      </c>
      <c r="J326" s="99">
        <v>15.82</v>
      </c>
      <c r="K326" s="99">
        <v>5.98</v>
      </c>
      <c r="L326" s="99">
        <v>9.2100000000000009</v>
      </c>
      <c r="M326" s="59">
        <f t="shared" si="75"/>
        <v>15.795</v>
      </c>
      <c r="N326" s="59">
        <f t="shared" si="75"/>
        <v>6.1750000000000007</v>
      </c>
      <c r="O326" s="59">
        <f t="shared" si="75"/>
        <v>9.32</v>
      </c>
      <c r="P326" s="60">
        <f t="shared" si="65"/>
        <v>0.19218353882301153</v>
      </c>
      <c r="Q326" s="22">
        <f t="shared" si="66"/>
        <v>6.6834391756861246E-7</v>
      </c>
      <c r="R326" s="61">
        <f t="shared" si="67"/>
        <v>6.9661142102065313E-9</v>
      </c>
      <c r="S326" s="22">
        <f t="shared" si="68"/>
        <v>4.8526747189641366E-17</v>
      </c>
      <c r="T326" s="62">
        <v>298</v>
      </c>
      <c r="U326" s="59">
        <f t="shared" si="69"/>
        <v>288.79500000000002</v>
      </c>
      <c r="V326" s="63">
        <f t="shared" si="70"/>
        <v>0.53757658384044438</v>
      </c>
      <c r="W326" s="64">
        <f t="shared" si="71"/>
        <v>3.4480740482922987</v>
      </c>
      <c r="X326" s="65">
        <f t="shared" ref="X326:X389" si="76">-($B$2/W326)*P326*S326*AB326</f>
        <v>-9.5132399495564315E-8</v>
      </c>
      <c r="Y326" s="66">
        <f t="shared" ref="Y326:Y389" si="77">-(AB326+(5*X326))*$B$2*S326*P326/W326</f>
        <v>-9.5019886028634409E-8</v>
      </c>
      <c r="Z326" s="66">
        <f t="shared" ref="Z326:Z389" si="78">-(AB326+5*Y326)*$B$2*P326*S326/W326</f>
        <v>-9.5020019098758883E-8</v>
      </c>
      <c r="AA326" s="67">
        <f t="shared" ref="AA326:AA389" si="79">-(AB326+(10*Z326))*$B$2*P326*S326/W326</f>
        <v>-9.4907638387188278E-8</v>
      </c>
      <c r="AB326" s="68">
        <f t="shared" si="73"/>
        <v>4.0218178679985106E-4</v>
      </c>
      <c r="AC326" s="69"/>
      <c r="AD326" s="70">
        <f t="shared" si="72"/>
        <v>4.0218178679985108</v>
      </c>
      <c r="AG326" s="71">
        <v>3200</v>
      </c>
    </row>
    <row r="327" spans="5:33">
      <c r="E327" s="73">
        <v>0.73162037037037031</v>
      </c>
      <c r="F327" s="71">
        <v>3210</v>
      </c>
      <c r="G327" s="99">
        <v>15.78</v>
      </c>
      <c r="H327" s="99">
        <v>6.37</v>
      </c>
      <c r="I327" s="99">
        <v>9.24</v>
      </c>
      <c r="J327" s="99">
        <v>15.83</v>
      </c>
      <c r="K327" s="99">
        <v>5.98</v>
      </c>
      <c r="L327" s="99">
        <v>9.1300000000000008</v>
      </c>
      <c r="M327" s="59">
        <f t="shared" si="75"/>
        <v>15.805</v>
      </c>
      <c r="N327" s="59">
        <f t="shared" si="75"/>
        <v>6.1750000000000007</v>
      </c>
      <c r="O327" s="59">
        <f t="shared" si="75"/>
        <v>9.1850000000000005</v>
      </c>
      <c r="P327" s="60">
        <f t="shared" ref="P327:P390" si="80">((O327/32000)*(1/((-0.026*M327+1.9067)/1000)))/1.013</f>
        <v>0.18943268652017908</v>
      </c>
      <c r="Q327" s="22">
        <f t="shared" ref="Q327:Q390" si="81">POWER(10, -N327)</f>
        <v>6.6834391756861246E-7</v>
      </c>
      <c r="R327" s="61">
        <f t="shared" ref="R327:R390" si="82">(0.00000000000001*(0.1253*EXP(0.0831*M327)))/Q327</f>
        <v>6.9719054570450071E-9</v>
      </c>
      <c r="S327" s="22">
        <f t="shared" ref="S327:S390" si="83">POWER(R327, 2)</f>
        <v>4.860746570197395E-17</v>
      </c>
      <c r="T327" s="62">
        <v>298</v>
      </c>
      <c r="U327" s="59">
        <f t="shared" ref="U327:U360" si="84">273+M327</f>
        <v>288.80500000000001</v>
      </c>
      <c r="V327" s="63">
        <f t="shared" ref="V327:V360" si="85">((1/U327)-(1/298))*5026</f>
        <v>0.53697398525676721</v>
      </c>
      <c r="W327" s="64">
        <f t="shared" ref="W327:W360" si="86">POWER(10,V327)</f>
        <v>3.4432930442082874</v>
      </c>
      <c r="X327" s="65">
        <f t="shared" si="76"/>
        <v>-9.3834878430891921E-8</v>
      </c>
      <c r="Y327" s="66">
        <f t="shared" si="77"/>
        <v>-9.3725153963847684E-8</v>
      </c>
      <c r="Z327" s="66">
        <f t="shared" si="78"/>
        <v>-9.372528226857692E-8</v>
      </c>
      <c r="AA327" s="67">
        <f t="shared" si="79"/>
        <v>-9.3615685806199307E-8</v>
      </c>
      <c r="AB327" s="68">
        <f t="shared" si="73"/>
        <v>4.0123158705295518E-4</v>
      </c>
      <c r="AC327" s="69"/>
      <c r="AD327" s="70">
        <f t="shared" ref="AD327:AD390" si="87">AB327*10000</f>
        <v>4.0123158705295516</v>
      </c>
      <c r="AG327" s="71">
        <v>3210</v>
      </c>
    </row>
    <row r="328" spans="5:33">
      <c r="E328" s="73">
        <v>0.73173611111111114</v>
      </c>
      <c r="F328" s="71">
        <v>3220</v>
      </c>
      <c r="G328" s="99">
        <v>15.78</v>
      </c>
      <c r="H328" s="99">
        <v>6.37</v>
      </c>
      <c r="I328" s="99">
        <v>9.3699999999999992</v>
      </c>
      <c r="J328" s="99">
        <v>15.83</v>
      </c>
      <c r="K328" s="99">
        <v>5.98</v>
      </c>
      <c r="L328" s="99">
        <v>9.19</v>
      </c>
      <c r="M328" s="59">
        <f t="shared" si="75"/>
        <v>15.805</v>
      </c>
      <c r="N328" s="59">
        <f t="shared" si="75"/>
        <v>6.1750000000000007</v>
      </c>
      <c r="O328" s="59">
        <f t="shared" si="75"/>
        <v>9.2799999999999994</v>
      </c>
      <c r="P328" s="60">
        <f t="shared" si="80"/>
        <v>0.19139197941287556</v>
      </c>
      <c r="Q328" s="22">
        <f t="shared" si="81"/>
        <v>6.6834391756861246E-7</v>
      </c>
      <c r="R328" s="61">
        <f t="shared" si="82"/>
        <v>6.9719054570450071E-9</v>
      </c>
      <c r="S328" s="22">
        <f t="shared" si="83"/>
        <v>4.860746570197395E-17</v>
      </c>
      <c r="T328" s="62">
        <v>298</v>
      </c>
      <c r="U328" s="59">
        <f t="shared" si="84"/>
        <v>288.80500000000001</v>
      </c>
      <c r="V328" s="63">
        <f t="shared" si="85"/>
        <v>0.53697398525676721</v>
      </c>
      <c r="W328" s="64">
        <f t="shared" si="86"/>
        <v>3.4432930442082874</v>
      </c>
      <c r="X328" s="65">
        <f t="shared" si="76"/>
        <v>-9.4583948308199071E-8</v>
      </c>
      <c r="Y328" s="66">
        <f t="shared" si="77"/>
        <v>-9.4472203992791723E-8</v>
      </c>
      <c r="Z328" s="66">
        <f t="shared" si="78"/>
        <v>-9.4472336010879888E-8</v>
      </c>
      <c r="AA328" s="67">
        <f t="shared" si="79"/>
        <v>-9.4360723401620455E-8</v>
      </c>
      <c r="AB328" s="68">
        <f t="shared" ref="AB328:AB391" si="88">AB327+10*(0.166666666666666*(X327+2*Y327+2*Z327+AA327))</f>
        <v>4.0029433465845192E-4</v>
      </c>
      <c r="AC328" s="69"/>
      <c r="AD328" s="70">
        <f t="shared" si="87"/>
        <v>4.0029433465845194</v>
      </c>
      <c r="AG328" s="71">
        <v>3220</v>
      </c>
    </row>
    <row r="329" spans="5:33">
      <c r="E329" s="73">
        <v>0.73185185185185186</v>
      </c>
      <c r="F329" s="71">
        <v>3230</v>
      </c>
      <c r="G329" s="99">
        <v>15.79</v>
      </c>
      <c r="H329" s="99">
        <v>6.37</v>
      </c>
      <c r="I329" s="99">
        <v>9.17</v>
      </c>
      <c r="J329" s="99">
        <v>15.84</v>
      </c>
      <c r="K329" s="99">
        <v>5.98</v>
      </c>
      <c r="L329" s="99">
        <v>9.08</v>
      </c>
      <c r="M329" s="59">
        <f t="shared" si="75"/>
        <v>15.815</v>
      </c>
      <c r="N329" s="59">
        <f t="shared" si="75"/>
        <v>6.1750000000000007</v>
      </c>
      <c r="O329" s="59">
        <f t="shared" si="75"/>
        <v>9.125</v>
      </c>
      <c r="P329" s="60">
        <f t="shared" si="80"/>
        <v>0.18822795682262147</v>
      </c>
      <c r="Q329" s="22">
        <f t="shared" si="81"/>
        <v>6.6834391756861246E-7</v>
      </c>
      <c r="R329" s="61">
        <f t="shared" si="82"/>
        <v>6.977701518409762E-9</v>
      </c>
      <c r="S329" s="22">
        <f t="shared" si="83"/>
        <v>4.8688318480017898E-17</v>
      </c>
      <c r="T329" s="62">
        <v>298</v>
      </c>
      <c r="U329" s="59">
        <f t="shared" si="84"/>
        <v>288.815</v>
      </c>
      <c r="V329" s="63">
        <f t="shared" si="85"/>
        <v>0.53637142840212504</v>
      </c>
      <c r="W329" s="64">
        <f t="shared" si="86"/>
        <v>3.4385189997211634</v>
      </c>
      <c r="X329" s="65">
        <f t="shared" si="76"/>
        <v>-9.3084208549738083E-8</v>
      </c>
      <c r="Y329" s="66">
        <f t="shared" si="77"/>
        <v>-9.2975723783174762E-8</v>
      </c>
      <c r="Z329" s="66">
        <f t="shared" si="78"/>
        <v>-9.2975850216484532E-8</v>
      </c>
      <c r="AA329" s="67">
        <f t="shared" si="79"/>
        <v>-9.2867491588528208E-8</v>
      </c>
      <c r="AB329" s="68">
        <f t="shared" si="88"/>
        <v>3.9934961173892331E-4</v>
      </c>
      <c r="AC329" s="69"/>
      <c r="AD329" s="70">
        <f t="shared" si="87"/>
        <v>3.9934961173892329</v>
      </c>
      <c r="AG329" s="71">
        <v>3230</v>
      </c>
    </row>
    <row r="330" spans="5:33">
      <c r="E330" s="73">
        <v>0.73196759259259259</v>
      </c>
      <c r="F330" s="71">
        <v>3240</v>
      </c>
      <c r="G330" s="99">
        <v>15.79</v>
      </c>
      <c r="H330" s="99">
        <v>6.37</v>
      </c>
      <c r="I330" s="99">
        <v>9.24</v>
      </c>
      <c r="J330" s="99">
        <v>15.84</v>
      </c>
      <c r="K330" s="99">
        <v>5.98</v>
      </c>
      <c r="L330" s="99">
        <v>9.18</v>
      </c>
      <c r="M330" s="59">
        <f t="shared" si="75"/>
        <v>15.815</v>
      </c>
      <c r="N330" s="59">
        <f t="shared" si="75"/>
        <v>6.1750000000000007</v>
      </c>
      <c r="O330" s="59">
        <f t="shared" si="75"/>
        <v>9.2100000000000009</v>
      </c>
      <c r="P330" s="60">
        <f t="shared" si="80"/>
        <v>0.18998131313275005</v>
      </c>
      <c r="Q330" s="22">
        <f t="shared" si="81"/>
        <v>6.6834391756861246E-7</v>
      </c>
      <c r="R330" s="61">
        <f t="shared" si="82"/>
        <v>6.977701518409762E-9</v>
      </c>
      <c r="S330" s="22">
        <f t="shared" si="83"/>
        <v>4.8688318480017898E-17</v>
      </c>
      <c r="T330" s="62">
        <v>298</v>
      </c>
      <c r="U330" s="59">
        <f t="shared" si="84"/>
        <v>288.815</v>
      </c>
      <c r="V330" s="63">
        <f t="shared" si="85"/>
        <v>0.53637142840212504</v>
      </c>
      <c r="W330" s="64">
        <f t="shared" si="86"/>
        <v>3.4385189997211634</v>
      </c>
      <c r="X330" s="65">
        <f t="shared" si="76"/>
        <v>-9.3732558732727354E-8</v>
      </c>
      <c r="Y330" s="66">
        <f t="shared" si="77"/>
        <v>-9.3622300766339565E-8</v>
      </c>
      <c r="Z330" s="66">
        <f t="shared" si="78"/>
        <v>-9.362243046320599E-8</v>
      </c>
      <c r="AA330" s="67">
        <f t="shared" si="79"/>
        <v>-9.3512301888558874E-8</v>
      </c>
      <c r="AB330" s="68">
        <f t="shared" si="88"/>
        <v>3.9841985365869403E-4</v>
      </c>
      <c r="AC330" s="69"/>
      <c r="AD330" s="70">
        <f t="shared" si="87"/>
        <v>3.9841985365869403</v>
      </c>
      <c r="AG330" s="71">
        <v>3240</v>
      </c>
    </row>
    <row r="331" spans="5:33">
      <c r="E331" s="73">
        <v>0.73208333333333331</v>
      </c>
      <c r="F331" s="71">
        <v>3250</v>
      </c>
      <c r="G331" s="99">
        <v>15.8</v>
      </c>
      <c r="H331" s="99">
        <v>6.37</v>
      </c>
      <c r="I331" s="99">
        <v>9.2899999999999991</v>
      </c>
      <c r="J331" s="99">
        <v>15.85</v>
      </c>
      <c r="K331" s="99">
        <v>5.98</v>
      </c>
      <c r="L331" s="99">
        <v>9.17</v>
      </c>
      <c r="M331" s="59">
        <f t="shared" si="75"/>
        <v>15.824999999999999</v>
      </c>
      <c r="N331" s="59">
        <f t="shared" si="75"/>
        <v>6.1750000000000007</v>
      </c>
      <c r="O331" s="59">
        <f t="shared" si="75"/>
        <v>9.23</v>
      </c>
      <c r="P331" s="60">
        <f t="shared" si="80"/>
        <v>0.1904269739994352</v>
      </c>
      <c r="Q331" s="22">
        <f t="shared" si="81"/>
        <v>6.6834391756861246E-7</v>
      </c>
      <c r="R331" s="61">
        <f t="shared" si="82"/>
        <v>6.9835023983033352E-9</v>
      </c>
      <c r="S331" s="22">
        <f t="shared" si="83"/>
        <v>4.8769305747108436E-17</v>
      </c>
      <c r="T331" s="62">
        <v>298</v>
      </c>
      <c r="U331" s="59">
        <f t="shared" si="84"/>
        <v>288.82499999999999</v>
      </c>
      <c r="V331" s="63">
        <f t="shared" si="85"/>
        <v>0.53576891327218701</v>
      </c>
      <c r="W331" s="64">
        <f t="shared" si="86"/>
        <v>3.4337519042305802</v>
      </c>
      <c r="X331" s="65">
        <f t="shared" si="76"/>
        <v>-9.4017920637879737E-8</v>
      </c>
      <c r="Y331" s="66">
        <f t="shared" si="77"/>
        <v>-9.3906729022192175E-8</v>
      </c>
      <c r="Z331" s="66">
        <f t="shared" si="78"/>
        <v>-9.3906860524519796E-8</v>
      </c>
      <c r="AA331" s="67">
        <f t="shared" si="79"/>
        <v>-9.3795800100113674E-8</v>
      </c>
      <c r="AB331" s="68">
        <f t="shared" si="88"/>
        <v>3.9748362978689339E-4</v>
      </c>
      <c r="AC331" s="69"/>
      <c r="AD331" s="70">
        <f t="shared" si="87"/>
        <v>3.9748362978689338</v>
      </c>
      <c r="AG331" s="71">
        <v>3250</v>
      </c>
    </row>
    <row r="332" spans="5:33">
      <c r="E332" s="73">
        <v>0.73219907407407403</v>
      </c>
      <c r="F332" s="71">
        <v>3260</v>
      </c>
      <c r="G332" s="99">
        <v>15.81</v>
      </c>
      <c r="H332" s="99">
        <v>6.37</v>
      </c>
      <c r="I332" s="99">
        <v>9.1999999999999993</v>
      </c>
      <c r="J332" s="99">
        <v>15.85</v>
      </c>
      <c r="K332" s="99">
        <v>5.98</v>
      </c>
      <c r="L332" s="99">
        <v>9</v>
      </c>
      <c r="M332" s="59">
        <f t="shared" si="75"/>
        <v>15.83</v>
      </c>
      <c r="N332" s="59">
        <f t="shared" si="75"/>
        <v>6.1750000000000007</v>
      </c>
      <c r="O332" s="59">
        <f t="shared" si="75"/>
        <v>9.1</v>
      </c>
      <c r="P332" s="60">
        <f t="shared" si="80"/>
        <v>0.1877612282766119</v>
      </c>
      <c r="Q332" s="22">
        <f t="shared" si="81"/>
        <v>6.6834391756861246E-7</v>
      </c>
      <c r="R332" s="61">
        <f t="shared" si="82"/>
        <v>6.9864046464501292E-9</v>
      </c>
      <c r="S332" s="22">
        <f t="shared" si="83"/>
        <v>4.8809849883939956E-17</v>
      </c>
      <c r="T332" s="62">
        <v>298</v>
      </c>
      <c r="U332" s="59">
        <f t="shared" si="84"/>
        <v>288.83</v>
      </c>
      <c r="V332" s="63">
        <f t="shared" si="85"/>
        <v>0.53546767135262574</v>
      </c>
      <c r="W332" s="64">
        <f t="shared" si="86"/>
        <v>3.4313709590509656</v>
      </c>
      <c r="X332" s="65">
        <f t="shared" si="76"/>
        <v>-9.262388326157666E-8</v>
      </c>
      <c r="Y332" s="66">
        <f t="shared" si="77"/>
        <v>-9.2515708990879383E-8</v>
      </c>
      <c r="Z332" s="66">
        <f t="shared" si="78"/>
        <v>-9.2515835326252372E-8</v>
      </c>
      <c r="AA332" s="67">
        <f t="shared" si="79"/>
        <v>-9.2407787095837104E-8</v>
      </c>
      <c r="AB332" s="68">
        <f t="shared" si="88"/>
        <v>3.9654456162050767E-4</v>
      </c>
      <c r="AC332" s="69"/>
      <c r="AD332" s="70">
        <f t="shared" si="87"/>
        <v>3.9654456162050766</v>
      </c>
      <c r="AG332" s="71">
        <v>3260</v>
      </c>
    </row>
    <row r="333" spans="5:33">
      <c r="E333" s="73">
        <v>0.73231481481481475</v>
      </c>
      <c r="F333" s="71">
        <v>3270</v>
      </c>
      <c r="G333" s="99">
        <v>15.81</v>
      </c>
      <c r="H333" s="99">
        <v>6.37</v>
      </c>
      <c r="I333" s="99">
        <v>9.02</v>
      </c>
      <c r="J333" s="99">
        <v>15.86</v>
      </c>
      <c r="K333" s="99">
        <v>5.98</v>
      </c>
      <c r="L333" s="99">
        <v>9.0500000000000007</v>
      </c>
      <c r="M333" s="59">
        <f t="shared" si="75"/>
        <v>15.835000000000001</v>
      </c>
      <c r="N333" s="59">
        <f t="shared" si="75"/>
        <v>6.1750000000000007</v>
      </c>
      <c r="O333" s="59">
        <f t="shared" si="75"/>
        <v>9.0350000000000001</v>
      </c>
      <c r="P333" s="60">
        <f t="shared" si="80"/>
        <v>0.18643628719594391</v>
      </c>
      <c r="Q333" s="22">
        <f t="shared" si="81"/>
        <v>6.6834391756861246E-7</v>
      </c>
      <c r="R333" s="61">
        <f t="shared" si="82"/>
        <v>6.989308100731587E-9</v>
      </c>
      <c r="S333" s="22">
        <f t="shared" si="83"/>
        <v>4.8850427726952187E-17</v>
      </c>
      <c r="T333" s="62">
        <v>298</v>
      </c>
      <c r="U333" s="59">
        <f t="shared" si="84"/>
        <v>288.83499999999998</v>
      </c>
      <c r="V333" s="63">
        <f t="shared" si="85"/>
        <v>0.53516643986261547</v>
      </c>
      <c r="W333" s="64">
        <f t="shared" si="86"/>
        <v>3.4289917471529772</v>
      </c>
      <c r="X333" s="65">
        <f t="shared" si="76"/>
        <v>-9.1895708159982068E-8</v>
      </c>
      <c r="Y333" s="66">
        <f t="shared" si="77"/>
        <v>-9.1788979052417051E-8</v>
      </c>
      <c r="Z333" s="66">
        <f t="shared" si="78"/>
        <v>-9.1789103009265858E-8</v>
      </c>
      <c r="AA333" s="67">
        <f t="shared" si="79"/>
        <v>-9.1682497570618796E-8</v>
      </c>
      <c r="AB333" s="68">
        <f t="shared" si="88"/>
        <v>3.9561940368885485E-4</v>
      </c>
      <c r="AC333" s="69"/>
      <c r="AD333" s="70">
        <f t="shared" si="87"/>
        <v>3.9561940368885486</v>
      </c>
      <c r="AG333" s="71">
        <v>3270</v>
      </c>
    </row>
    <row r="334" spans="5:33">
      <c r="E334" s="73">
        <v>0.73243055555555558</v>
      </c>
      <c r="F334" s="71">
        <v>3280</v>
      </c>
      <c r="G334" s="99">
        <v>15.81</v>
      </c>
      <c r="H334" s="99">
        <v>6.37</v>
      </c>
      <c r="I334" s="99">
        <v>9.31</v>
      </c>
      <c r="J334" s="99">
        <v>15.86</v>
      </c>
      <c r="K334" s="99">
        <v>5.98</v>
      </c>
      <c r="L334" s="99">
        <v>9.17</v>
      </c>
      <c r="M334" s="59">
        <f t="shared" si="75"/>
        <v>15.835000000000001</v>
      </c>
      <c r="N334" s="59">
        <f t="shared" si="75"/>
        <v>6.1750000000000007</v>
      </c>
      <c r="O334" s="59">
        <f t="shared" si="75"/>
        <v>9.24</v>
      </c>
      <c r="P334" s="60">
        <f t="shared" si="80"/>
        <v>0.19066644091760063</v>
      </c>
      <c r="Q334" s="22">
        <f t="shared" si="81"/>
        <v>6.6834391756861246E-7</v>
      </c>
      <c r="R334" s="61">
        <f t="shared" si="82"/>
        <v>6.989308100731587E-9</v>
      </c>
      <c r="S334" s="22">
        <f t="shared" si="83"/>
        <v>4.8850427726952187E-17</v>
      </c>
      <c r="T334" s="62">
        <v>298</v>
      </c>
      <c r="U334" s="59">
        <f t="shared" si="84"/>
        <v>288.83499999999998</v>
      </c>
      <c r="V334" s="63">
        <f t="shared" si="85"/>
        <v>0.53516643986261547</v>
      </c>
      <c r="W334" s="64">
        <f t="shared" si="86"/>
        <v>3.4289917471529772</v>
      </c>
      <c r="X334" s="65">
        <f t="shared" si="76"/>
        <v>-9.3762731426715473E-8</v>
      </c>
      <c r="Y334" s="66">
        <f t="shared" si="77"/>
        <v>-9.3651363095034121E-8</v>
      </c>
      <c r="Z334" s="66">
        <f t="shared" si="78"/>
        <v>-9.3651495374726825E-8</v>
      </c>
      <c r="AA334" s="67">
        <f t="shared" si="79"/>
        <v>-9.3540259008503088E-8</v>
      </c>
      <c r="AB334" s="68">
        <f t="shared" si="88"/>
        <v>3.9470151307243156E-4</v>
      </c>
      <c r="AC334" s="69"/>
      <c r="AD334" s="70">
        <f t="shared" si="87"/>
        <v>3.9470151307243158</v>
      </c>
      <c r="AG334" s="71">
        <v>3280</v>
      </c>
    </row>
    <row r="335" spans="5:33">
      <c r="E335" s="73">
        <v>0.73254629629629631</v>
      </c>
      <c r="F335" s="71">
        <v>3290</v>
      </c>
      <c r="G335" s="99">
        <v>15.82</v>
      </c>
      <c r="H335" s="99">
        <v>6.38</v>
      </c>
      <c r="I335" s="99">
        <v>9.4600000000000009</v>
      </c>
      <c r="J335" s="99">
        <v>15.87</v>
      </c>
      <c r="K335" s="99">
        <v>5.99</v>
      </c>
      <c r="L335" s="99">
        <v>9.3000000000000007</v>
      </c>
      <c r="M335" s="59">
        <f t="shared" si="75"/>
        <v>15.844999999999999</v>
      </c>
      <c r="N335" s="59">
        <f t="shared" si="75"/>
        <v>6.1850000000000005</v>
      </c>
      <c r="O335" s="59">
        <f t="shared" si="75"/>
        <v>9.3800000000000008</v>
      </c>
      <c r="P335" s="60">
        <f t="shared" si="80"/>
        <v>0.1935889942624284</v>
      </c>
      <c r="Q335" s="22">
        <f t="shared" si="81"/>
        <v>6.5313055264747031E-7</v>
      </c>
      <c r="R335" s="61">
        <f t="shared" si="82"/>
        <v>7.1580558739483519E-9</v>
      </c>
      <c r="S335" s="22">
        <f t="shared" si="83"/>
        <v>5.1237763894566505E-17</v>
      </c>
      <c r="T335" s="62">
        <v>298</v>
      </c>
      <c r="U335" s="59">
        <f t="shared" si="84"/>
        <v>288.84500000000003</v>
      </c>
      <c r="V335" s="63">
        <f t="shared" si="85"/>
        <v>0.53456400816907712</v>
      </c>
      <c r="W335" s="64">
        <f t="shared" si="86"/>
        <v>3.4242385179216415</v>
      </c>
      <c r="X335" s="65">
        <f t="shared" si="76"/>
        <v>-9.9753743228683995E-8</v>
      </c>
      <c r="Y335" s="66">
        <f t="shared" si="77"/>
        <v>-9.9627388558709272E-8</v>
      </c>
      <c r="Z335" s="66">
        <f t="shared" si="78"/>
        <v>-9.962754860786737E-8</v>
      </c>
      <c r="AA335" s="67">
        <f t="shared" si="79"/>
        <v>-9.9501353581593146E-8</v>
      </c>
      <c r="AB335" s="68">
        <f t="shared" si="88"/>
        <v>3.9376499856014034E-4</v>
      </c>
      <c r="AC335" s="69"/>
      <c r="AD335" s="70">
        <f t="shared" si="87"/>
        <v>3.9376499856014036</v>
      </c>
      <c r="AG335" s="71">
        <v>3290</v>
      </c>
    </row>
    <row r="336" spans="5:33">
      <c r="E336" s="73">
        <v>0.73266203703703703</v>
      </c>
      <c r="F336" s="71">
        <v>3300</v>
      </c>
      <c r="G336" s="99">
        <v>15.82</v>
      </c>
      <c r="H336" s="99">
        <v>6.38</v>
      </c>
      <c r="I336" s="99">
        <v>9.49</v>
      </c>
      <c r="J336" s="99">
        <v>15.87</v>
      </c>
      <c r="K336" s="99">
        <v>5.99</v>
      </c>
      <c r="L336" s="99">
        <v>9.4</v>
      </c>
      <c r="M336" s="59">
        <f t="shared" si="75"/>
        <v>15.844999999999999</v>
      </c>
      <c r="N336" s="59">
        <f t="shared" si="75"/>
        <v>6.1850000000000005</v>
      </c>
      <c r="O336" s="59">
        <f t="shared" si="75"/>
        <v>9.4450000000000003</v>
      </c>
      <c r="P336" s="60">
        <f t="shared" si="80"/>
        <v>0.19493049582181624</v>
      </c>
      <c r="Q336" s="22">
        <f t="shared" si="81"/>
        <v>6.5313055264747031E-7</v>
      </c>
      <c r="R336" s="61">
        <f t="shared" si="82"/>
        <v>7.1580558739483519E-9</v>
      </c>
      <c r="S336" s="22">
        <f t="shared" si="83"/>
        <v>5.1237763894566505E-17</v>
      </c>
      <c r="T336" s="62">
        <v>298</v>
      </c>
      <c r="U336" s="59">
        <f t="shared" si="84"/>
        <v>288.84500000000003</v>
      </c>
      <c r="V336" s="63">
        <f t="shared" si="85"/>
        <v>0.53456400816907712</v>
      </c>
      <c r="W336" s="64">
        <f t="shared" si="86"/>
        <v>3.4242385179216415</v>
      </c>
      <c r="X336" s="65">
        <f t="shared" si="76"/>
        <v>-1.0019086203158635E-7</v>
      </c>
      <c r="Y336" s="66">
        <f t="shared" si="77"/>
        <v>-1.0006307424921899E-7</v>
      </c>
      <c r="Z336" s="66">
        <f t="shared" si="78"/>
        <v>-1.0006323723531361E-7</v>
      </c>
      <c r="AA336" s="67">
        <f t="shared" si="79"/>
        <v>-9.9935612023281797E-8</v>
      </c>
      <c r="AB336" s="68">
        <f t="shared" si="88"/>
        <v>3.9276872360823463E-4</v>
      </c>
      <c r="AC336" s="75">
        <f>D17</f>
        <v>4.2843026538678713E-4</v>
      </c>
      <c r="AD336" s="70">
        <f t="shared" si="87"/>
        <v>3.9276872360823463</v>
      </c>
      <c r="AE336" s="70">
        <f>AC336*10000</f>
        <v>4.2843026538678712</v>
      </c>
      <c r="AF336" s="74">
        <f>(AD336-AE336)*(AD336-AE336)</f>
        <v>0.12717455620234452</v>
      </c>
      <c r="AG336" s="71">
        <v>3300</v>
      </c>
    </row>
    <row r="337" spans="5:33">
      <c r="E337" s="73">
        <v>0.73277777777777775</v>
      </c>
      <c r="F337" s="71">
        <v>3310</v>
      </c>
      <c r="G337" s="99">
        <v>15.83</v>
      </c>
      <c r="H337" s="99">
        <v>6.38</v>
      </c>
      <c r="I337" s="99">
        <v>9.51</v>
      </c>
      <c r="J337" s="99">
        <v>15.88</v>
      </c>
      <c r="K337" s="99">
        <v>5.99</v>
      </c>
      <c r="L337" s="99">
        <v>9.4</v>
      </c>
      <c r="M337" s="59">
        <f t="shared" si="75"/>
        <v>15.855</v>
      </c>
      <c r="N337" s="59">
        <f t="shared" si="75"/>
        <v>6.1850000000000005</v>
      </c>
      <c r="O337" s="59">
        <f t="shared" si="75"/>
        <v>9.4550000000000001</v>
      </c>
      <c r="P337" s="60">
        <f t="shared" si="80"/>
        <v>0.19517082956131043</v>
      </c>
      <c r="Q337" s="22">
        <f t="shared" si="81"/>
        <v>6.5313055264747031E-7</v>
      </c>
      <c r="R337" s="61">
        <f t="shared" si="82"/>
        <v>7.1640066906014715E-9</v>
      </c>
      <c r="S337" s="22">
        <f t="shared" si="83"/>
        <v>5.1322991862982646E-17</v>
      </c>
      <c r="T337" s="62">
        <v>298</v>
      </c>
      <c r="U337" s="59">
        <f t="shared" si="84"/>
        <v>288.85500000000002</v>
      </c>
      <c r="V337" s="63">
        <f t="shared" si="85"/>
        <v>0.53396161818724319</v>
      </c>
      <c r="W337" s="64">
        <f t="shared" si="86"/>
        <v>3.419492205986681</v>
      </c>
      <c r="X337" s="65">
        <f t="shared" si="76"/>
        <v>-1.0036437515600359E-7</v>
      </c>
      <c r="Y337" s="66">
        <f t="shared" si="77"/>
        <v>-1.0023581685822731E-7</v>
      </c>
      <c r="Z337" s="66">
        <f t="shared" si="78"/>
        <v>-1.0023598153056152E-7</v>
      </c>
      <c r="AA337" s="67">
        <f t="shared" si="79"/>
        <v>-1.0010758748325672E-7</v>
      </c>
      <c r="AB337" s="68">
        <f t="shared" si="88"/>
        <v>3.917680917798614E-4</v>
      </c>
      <c r="AC337" s="69"/>
      <c r="AD337" s="70">
        <f t="shared" si="87"/>
        <v>3.9176809177986138</v>
      </c>
      <c r="AG337" s="71">
        <v>3310</v>
      </c>
    </row>
    <row r="338" spans="5:33">
      <c r="E338" s="73">
        <v>0.73289351851851847</v>
      </c>
      <c r="F338" s="71">
        <v>3320</v>
      </c>
      <c r="G338" s="99">
        <v>15.83</v>
      </c>
      <c r="H338" s="99">
        <v>6.39</v>
      </c>
      <c r="I338" s="99">
        <v>9.52</v>
      </c>
      <c r="J338" s="99">
        <v>15.88</v>
      </c>
      <c r="K338" s="99">
        <v>6</v>
      </c>
      <c r="L338" s="99">
        <v>9.42</v>
      </c>
      <c r="M338" s="59">
        <f t="shared" si="75"/>
        <v>15.855</v>
      </c>
      <c r="N338" s="59">
        <f t="shared" si="75"/>
        <v>6.1950000000000003</v>
      </c>
      <c r="O338" s="59">
        <f t="shared" si="75"/>
        <v>9.4699999999999989</v>
      </c>
      <c r="P338" s="60">
        <f t="shared" si="80"/>
        <v>0.19548046070286726</v>
      </c>
      <c r="Q338" s="22">
        <f t="shared" si="81"/>
        <v>6.3826348619054789E-7</v>
      </c>
      <c r="R338" s="61">
        <f t="shared" si="82"/>
        <v>7.3308778431449081E-9</v>
      </c>
      <c r="S338" s="22">
        <f t="shared" si="83"/>
        <v>5.3741769951112941E-17</v>
      </c>
      <c r="T338" s="62">
        <v>298</v>
      </c>
      <c r="U338" s="59">
        <f t="shared" si="84"/>
        <v>288.85500000000002</v>
      </c>
      <c r="V338" s="63">
        <f t="shared" si="85"/>
        <v>0.53396161818724319</v>
      </c>
      <c r="W338" s="64">
        <f t="shared" si="86"/>
        <v>3.419492205986681</v>
      </c>
      <c r="X338" s="65">
        <f t="shared" si="76"/>
        <v>-1.0499181459031364E-7</v>
      </c>
      <c r="Y338" s="66">
        <f t="shared" si="77"/>
        <v>-1.0485076740764434E-7</v>
      </c>
      <c r="Z338" s="66">
        <f t="shared" si="78"/>
        <v>-1.0485095689201334E-7</v>
      </c>
      <c r="AA338" s="67">
        <f t="shared" si="79"/>
        <v>-1.0471009868460218E-7</v>
      </c>
      <c r="AB338" s="68">
        <f t="shared" si="88"/>
        <v>3.9076573251416668E-4</v>
      </c>
      <c r="AC338" s="69"/>
      <c r="AD338" s="70">
        <f t="shared" si="87"/>
        <v>3.9076573251416669</v>
      </c>
      <c r="AG338" s="71">
        <v>3320</v>
      </c>
    </row>
    <row r="339" spans="5:33">
      <c r="E339" s="73">
        <v>0.73300925925925919</v>
      </c>
      <c r="F339" s="71">
        <v>3330</v>
      </c>
      <c r="G339" s="99">
        <v>15.83</v>
      </c>
      <c r="H339" s="99">
        <v>6.39</v>
      </c>
      <c r="I339" s="99">
        <v>9.52</v>
      </c>
      <c r="J339" s="99">
        <v>15.88</v>
      </c>
      <c r="K339" s="99">
        <v>6</v>
      </c>
      <c r="L339" s="99">
        <v>9.42</v>
      </c>
      <c r="M339" s="59">
        <f t="shared" si="75"/>
        <v>15.855</v>
      </c>
      <c r="N339" s="59">
        <f t="shared" si="75"/>
        <v>6.1950000000000003</v>
      </c>
      <c r="O339" s="59">
        <f t="shared" si="75"/>
        <v>9.4699999999999989</v>
      </c>
      <c r="P339" s="60">
        <f t="shared" si="80"/>
        <v>0.19548046070286726</v>
      </c>
      <c r="Q339" s="22">
        <f t="shared" si="81"/>
        <v>6.3826348619054789E-7</v>
      </c>
      <c r="R339" s="61">
        <f t="shared" si="82"/>
        <v>7.3308778431449081E-9</v>
      </c>
      <c r="S339" s="22">
        <f t="shared" si="83"/>
        <v>5.3741769951112941E-17</v>
      </c>
      <c r="T339" s="62">
        <v>298</v>
      </c>
      <c r="U339" s="59">
        <f t="shared" si="84"/>
        <v>288.85500000000002</v>
      </c>
      <c r="V339" s="63">
        <f t="shared" si="85"/>
        <v>0.53396161818724319</v>
      </c>
      <c r="W339" s="64">
        <f t="shared" si="86"/>
        <v>3.419492205986681</v>
      </c>
      <c r="X339" s="65">
        <f t="shared" si="76"/>
        <v>-1.0471009885453377E-7</v>
      </c>
      <c r="Y339" s="66">
        <f t="shared" si="77"/>
        <v>-1.0456943013194728E-7</v>
      </c>
      <c r="Z339" s="66">
        <f t="shared" si="78"/>
        <v>-1.0456961910788877E-7</v>
      </c>
      <c r="AA339" s="67">
        <f t="shared" si="79"/>
        <v>-1.0442913885349896E-7</v>
      </c>
      <c r="AB339" s="68">
        <f t="shared" si="88"/>
        <v>3.8971722357770961E-4</v>
      </c>
      <c r="AC339" s="69"/>
      <c r="AD339" s="70">
        <f t="shared" si="87"/>
        <v>3.8971722357770959</v>
      </c>
      <c r="AG339" s="71">
        <v>3330</v>
      </c>
    </row>
    <row r="340" spans="5:33">
      <c r="E340" s="73">
        <v>0.73312500000000003</v>
      </c>
      <c r="F340" s="71">
        <v>3340</v>
      </c>
      <c r="G340" s="99">
        <v>15.84</v>
      </c>
      <c r="H340" s="99">
        <v>6.39</v>
      </c>
      <c r="I340" s="99">
        <v>9.51</v>
      </c>
      <c r="J340" s="99">
        <v>15.89</v>
      </c>
      <c r="K340" s="99">
        <v>6</v>
      </c>
      <c r="L340" s="99">
        <v>9.4700000000000006</v>
      </c>
      <c r="M340" s="59">
        <f t="shared" si="75"/>
        <v>15.865</v>
      </c>
      <c r="N340" s="59">
        <f t="shared" si="75"/>
        <v>6.1950000000000003</v>
      </c>
      <c r="O340" s="59">
        <f t="shared" si="75"/>
        <v>9.49</v>
      </c>
      <c r="P340" s="60">
        <f t="shared" si="80"/>
        <v>0.19592738863754802</v>
      </c>
      <c r="Q340" s="22">
        <f t="shared" si="81"/>
        <v>6.3826348619054789E-7</v>
      </c>
      <c r="R340" s="61">
        <f t="shared" si="82"/>
        <v>7.3369723345430211E-9</v>
      </c>
      <c r="S340" s="22">
        <f t="shared" si="83"/>
        <v>5.3831163037849671E-17</v>
      </c>
      <c r="T340" s="62">
        <v>298</v>
      </c>
      <c r="U340" s="59">
        <f t="shared" si="84"/>
        <v>288.86500000000001</v>
      </c>
      <c r="V340" s="63">
        <f t="shared" si="85"/>
        <v>0.5333592699127806</v>
      </c>
      <c r="W340" s="64">
        <f t="shared" si="86"/>
        <v>3.4147528008149273</v>
      </c>
      <c r="X340" s="65">
        <f t="shared" si="76"/>
        <v>-1.0498751090876686E-7</v>
      </c>
      <c r="Y340" s="66">
        <f t="shared" si="77"/>
        <v>-1.0484571537381935E-7</v>
      </c>
      <c r="Z340" s="66">
        <f t="shared" si="78"/>
        <v>-1.0484590688206217E-7</v>
      </c>
      <c r="AA340" s="67">
        <f t="shared" si="79"/>
        <v>-1.0470430233805759E-7</v>
      </c>
      <c r="AB340" s="68">
        <f t="shared" si="88"/>
        <v>3.8867152801739678E-4</v>
      </c>
      <c r="AC340" s="69"/>
      <c r="AD340" s="70">
        <f t="shared" si="87"/>
        <v>3.8867152801739677</v>
      </c>
      <c r="AG340" s="71">
        <v>3340</v>
      </c>
    </row>
    <row r="341" spans="5:33">
      <c r="E341" s="73">
        <v>0.73324074074074075</v>
      </c>
      <c r="F341" s="71">
        <v>3350</v>
      </c>
      <c r="G341" s="99">
        <v>15.84</v>
      </c>
      <c r="H341" s="99">
        <v>6.39</v>
      </c>
      <c r="I341" s="99">
        <v>9.52</v>
      </c>
      <c r="J341" s="99">
        <v>15.89</v>
      </c>
      <c r="K341" s="99">
        <v>6</v>
      </c>
      <c r="L341" s="99">
        <v>9.4600000000000009</v>
      </c>
      <c r="M341" s="59">
        <f t="shared" si="75"/>
        <v>15.865</v>
      </c>
      <c r="N341" s="59">
        <f t="shared" si="75"/>
        <v>6.1950000000000003</v>
      </c>
      <c r="O341" s="59">
        <f t="shared" si="75"/>
        <v>9.49</v>
      </c>
      <c r="P341" s="60">
        <f t="shared" si="80"/>
        <v>0.19592738863754802</v>
      </c>
      <c r="Q341" s="22">
        <f t="shared" si="81"/>
        <v>6.3826348619054789E-7</v>
      </c>
      <c r="R341" s="61">
        <f t="shared" si="82"/>
        <v>7.3369723345430211E-9</v>
      </c>
      <c r="S341" s="22">
        <f t="shared" si="83"/>
        <v>5.3831163037849671E-17</v>
      </c>
      <c r="T341" s="62">
        <v>298</v>
      </c>
      <c r="U341" s="59">
        <f t="shared" si="84"/>
        <v>288.86500000000001</v>
      </c>
      <c r="V341" s="63">
        <f t="shared" si="85"/>
        <v>0.5333592699127806</v>
      </c>
      <c r="W341" s="64">
        <f t="shared" si="86"/>
        <v>3.4147528008149273</v>
      </c>
      <c r="X341" s="65">
        <f t="shared" si="76"/>
        <v>-1.0470430251072376E-7</v>
      </c>
      <c r="Y341" s="66">
        <f t="shared" si="77"/>
        <v>-1.0456288947542746E-7</v>
      </c>
      <c r="Z341" s="66">
        <f t="shared" si="78"/>
        <v>-1.045630804670684E-7</v>
      </c>
      <c r="AA341" s="67">
        <f t="shared" si="79"/>
        <v>-1.0442185790750859E-7</v>
      </c>
      <c r="AB341" s="68">
        <f t="shared" si="88"/>
        <v>3.8762306958779914E-4</v>
      </c>
      <c r="AC341" s="69"/>
      <c r="AD341" s="70">
        <f t="shared" si="87"/>
        <v>3.8762306958779913</v>
      </c>
      <c r="AG341" s="71">
        <v>3350</v>
      </c>
    </row>
    <row r="342" spans="5:33">
      <c r="E342" s="73">
        <v>0.73335648148148147</v>
      </c>
      <c r="F342" s="71">
        <v>3360</v>
      </c>
      <c r="G342" s="99">
        <v>15.84</v>
      </c>
      <c r="H342" s="99">
        <v>6.38</v>
      </c>
      <c r="I342" s="99">
        <v>9.33</v>
      </c>
      <c r="J342" s="99">
        <v>15.89</v>
      </c>
      <c r="K342" s="99">
        <v>6</v>
      </c>
      <c r="L342" s="99">
        <v>9.2899999999999991</v>
      </c>
      <c r="M342" s="59">
        <f t="shared" si="75"/>
        <v>15.865</v>
      </c>
      <c r="N342" s="59">
        <f t="shared" si="75"/>
        <v>6.1899999999999995</v>
      </c>
      <c r="O342" s="59">
        <f t="shared" si="75"/>
        <v>9.3099999999999987</v>
      </c>
      <c r="P342" s="60">
        <f t="shared" si="80"/>
        <v>0.19221116841049229</v>
      </c>
      <c r="Q342" s="22">
        <f t="shared" si="81"/>
        <v>6.4565422903465583E-7</v>
      </c>
      <c r="R342" s="61">
        <f t="shared" si="82"/>
        <v>7.2529867067248357E-9</v>
      </c>
      <c r="S342" s="22">
        <f t="shared" si="83"/>
        <v>5.2605816167927177E-17</v>
      </c>
      <c r="T342" s="62">
        <v>298</v>
      </c>
      <c r="U342" s="59">
        <f t="shared" si="84"/>
        <v>288.86500000000001</v>
      </c>
      <c r="V342" s="63">
        <f t="shared" si="85"/>
        <v>0.5333592699127806</v>
      </c>
      <c r="W342" s="64">
        <f t="shared" si="86"/>
        <v>3.4147528008149273</v>
      </c>
      <c r="X342" s="65">
        <f t="shared" si="76"/>
        <v>-1.0010940619122595E-7</v>
      </c>
      <c r="Y342" s="66">
        <f t="shared" si="77"/>
        <v>-9.9979782832669627E-8</v>
      </c>
      <c r="Z342" s="66">
        <f t="shared" si="78"/>
        <v>-9.9979950671194721E-8</v>
      </c>
      <c r="AA342" s="67">
        <f t="shared" si="79"/>
        <v>-9.9850494716523172E-8</v>
      </c>
      <c r="AB342" s="68">
        <f t="shared" si="88"/>
        <v>3.8657743942062709E-4</v>
      </c>
      <c r="AC342" s="69"/>
      <c r="AD342" s="70">
        <f t="shared" si="87"/>
        <v>3.8657743942062708</v>
      </c>
      <c r="AG342" s="71">
        <v>3360</v>
      </c>
    </row>
    <row r="343" spans="5:33">
      <c r="E343" s="73">
        <v>0.73347222222222219</v>
      </c>
      <c r="F343" s="71">
        <v>3370</v>
      </c>
      <c r="G343" s="99">
        <v>15.84</v>
      </c>
      <c r="H343" s="99">
        <v>6.38</v>
      </c>
      <c r="I343" s="99">
        <v>9.23</v>
      </c>
      <c r="J343" s="99">
        <v>15.89</v>
      </c>
      <c r="K343" s="99">
        <v>6</v>
      </c>
      <c r="L343" s="99">
        <v>9.2899999999999991</v>
      </c>
      <c r="M343" s="59">
        <f t="shared" si="75"/>
        <v>15.865</v>
      </c>
      <c r="N343" s="59">
        <f t="shared" si="75"/>
        <v>6.1899999999999995</v>
      </c>
      <c r="O343" s="59">
        <f t="shared" si="75"/>
        <v>9.26</v>
      </c>
      <c r="P343" s="60">
        <f t="shared" si="80"/>
        <v>0.19117888501408792</v>
      </c>
      <c r="Q343" s="22">
        <f t="shared" si="81"/>
        <v>6.4565422903465583E-7</v>
      </c>
      <c r="R343" s="61">
        <f t="shared" si="82"/>
        <v>7.2529867067248357E-9</v>
      </c>
      <c r="S343" s="22">
        <f t="shared" si="83"/>
        <v>5.2605816167927177E-17</v>
      </c>
      <c r="T343" s="62">
        <v>298</v>
      </c>
      <c r="U343" s="59">
        <f t="shared" si="84"/>
        <v>288.86500000000001</v>
      </c>
      <c r="V343" s="63">
        <f t="shared" si="85"/>
        <v>0.5333592699127806</v>
      </c>
      <c r="W343" s="64">
        <f t="shared" si="86"/>
        <v>3.4147528008149273</v>
      </c>
      <c r="X343" s="65">
        <f t="shared" si="76"/>
        <v>-9.9314240861260092E-8</v>
      </c>
      <c r="Y343" s="66">
        <f t="shared" si="77"/>
        <v>-9.9186337717995343E-8</v>
      </c>
      <c r="Z343" s="66">
        <f t="shared" si="78"/>
        <v>-9.9186502439730266E-8</v>
      </c>
      <c r="AA343" s="67">
        <f t="shared" si="79"/>
        <v>-9.9058763593922338E-8</v>
      </c>
      <c r="AB343" s="68">
        <f t="shared" si="88"/>
        <v>3.8557764047410128E-4</v>
      </c>
      <c r="AC343" s="69"/>
      <c r="AD343" s="70">
        <f t="shared" si="87"/>
        <v>3.8557764047410128</v>
      </c>
      <c r="AG343" s="71">
        <v>3370</v>
      </c>
    </row>
    <row r="344" spans="5:33">
      <c r="E344" s="73">
        <v>0.73358796296296291</v>
      </c>
      <c r="F344" s="71">
        <v>3380</v>
      </c>
      <c r="G344" s="99">
        <v>15.85</v>
      </c>
      <c r="H344" s="99">
        <v>6.38</v>
      </c>
      <c r="I344" s="99">
        <v>9.31</v>
      </c>
      <c r="J344" s="99">
        <v>15.9</v>
      </c>
      <c r="K344" s="99">
        <v>5.99</v>
      </c>
      <c r="L344" s="99">
        <v>9.2200000000000006</v>
      </c>
      <c r="M344" s="59">
        <f t="shared" si="75"/>
        <v>15.875</v>
      </c>
      <c r="N344" s="59">
        <f t="shared" si="75"/>
        <v>6.1850000000000005</v>
      </c>
      <c r="O344" s="59">
        <f t="shared" si="75"/>
        <v>9.2650000000000006</v>
      </c>
      <c r="P344" s="60">
        <f t="shared" si="80"/>
        <v>0.19131540318904544</v>
      </c>
      <c r="Q344" s="22">
        <f t="shared" si="81"/>
        <v>6.5313055264747031E-7</v>
      </c>
      <c r="R344" s="61">
        <f t="shared" si="82"/>
        <v>7.1759231695722575E-9</v>
      </c>
      <c r="S344" s="22">
        <f t="shared" si="83"/>
        <v>5.1493873335603957E-17</v>
      </c>
      <c r="T344" s="62">
        <v>298</v>
      </c>
      <c r="U344" s="59">
        <f t="shared" si="84"/>
        <v>288.875</v>
      </c>
      <c r="V344" s="63">
        <f t="shared" si="85"/>
        <v>0.53275696334135814</v>
      </c>
      <c r="W344" s="64">
        <f t="shared" si="86"/>
        <v>3.4100202918899551</v>
      </c>
      <c r="X344" s="65">
        <f t="shared" si="76"/>
        <v>-9.7168840544343768E-8</v>
      </c>
      <c r="Y344" s="66">
        <f t="shared" si="77"/>
        <v>-9.7046087908105524E-8</v>
      </c>
      <c r="Z344" s="66">
        <f t="shared" si="78"/>
        <v>-9.7046242980550763E-8</v>
      </c>
      <c r="AA344" s="67">
        <f t="shared" si="79"/>
        <v>-9.6923645024954144E-8</v>
      </c>
      <c r="AB344" s="68">
        <f t="shared" si="88"/>
        <v>3.8458577599948359E-4</v>
      </c>
      <c r="AC344" s="69"/>
      <c r="AD344" s="70">
        <f t="shared" si="87"/>
        <v>3.845857759994836</v>
      </c>
      <c r="AG344" s="71">
        <v>3380</v>
      </c>
    </row>
    <row r="345" spans="5:33">
      <c r="E345" s="73">
        <v>0.73370370370370364</v>
      </c>
      <c r="F345" s="71">
        <v>3390</v>
      </c>
      <c r="G345" s="99">
        <v>15.86</v>
      </c>
      <c r="H345" s="99">
        <v>6.38</v>
      </c>
      <c r="I345" s="99">
        <v>9.4700000000000006</v>
      </c>
      <c r="J345" s="99">
        <v>15.91</v>
      </c>
      <c r="K345" s="99">
        <v>5.99</v>
      </c>
      <c r="L345" s="99">
        <v>9.35</v>
      </c>
      <c r="M345" s="59">
        <f t="shared" si="75"/>
        <v>15.885</v>
      </c>
      <c r="N345" s="59">
        <f t="shared" si="75"/>
        <v>6.1850000000000005</v>
      </c>
      <c r="O345" s="59">
        <f t="shared" si="75"/>
        <v>9.41</v>
      </c>
      <c r="P345" s="60">
        <f t="shared" si="80"/>
        <v>0.19434336863614568</v>
      </c>
      <c r="Q345" s="22">
        <f t="shared" si="81"/>
        <v>6.5313055264747031E-7</v>
      </c>
      <c r="R345" s="61">
        <f t="shared" si="82"/>
        <v>7.1818888401189789E-9</v>
      </c>
      <c r="S345" s="22">
        <f t="shared" si="83"/>
        <v>5.157952731182553E-17</v>
      </c>
      <c r="T345" s="62">
        <v>298</v>
      </c>
      <c r="U345" s="59">
        <f t="shared" si="84"/>
        <v>288.88499999999999</v>
      </c>
      <c r="V345" s="63">
        <f t="shared" si="85"/>
        <v>0.53215469846864483</v>
      </c>
      <c r="W345" s="64">
        <f t="shared" si="86"/>
        <v>3.4052946687120449</v>
      </c>
      <c r="X345" s="65">
        <f t="shared" si="76"/>
        <v>-9.8758296514017833E-8</v>
      </c>
      <c r="Y345" s="66">
        <f t="shared" si="77"/>
        <v>-9.8631174358407924E-8</v>
      </c>
      <c r="Z345" s="66">
        <f t="shared" si="78"/>
        <v>-9.8631337990659755E-8</v>
      </c>
      <c r="AA345" s="67">
        <f t="shared" si="79"/>
        <v>-9.8504379046045206E-8</v>
      </c>
      <c r="AB345" s="68">
        <f t="shared" si="88"/>
        <v>3.8361531408723926E-4</v>
      </c>
      <c r="AC345" s="69"/>
      <c r="AD345" s="70">
        <f t="shared" si="87"/>
        <v>3.8361531408723923</v>
      </c>
      <c r="AG345" s="71">
        <v>3390</v>
      </c>
    </row>
    <row r="346" spans="5:33">
      <c r="E346" s="73">
        <v>0.73381944444444447</v>
      </c>
      <c r="F346" s="71">
        <v>3400</v>
      </c>
      <c r="G346" s="99">
        <v>15.86</v>
      </c>
      <c r="H346" s="99">
        <v>6.38</v>
      </c>
      <c r="I346" s="99">
        <v>9.36</v>
      </c>
      <c r="J346" s="99">
        <v>15.91</v>
      </c>
      <c r="K346" s="99">
        <v>5.99</v>
      </c>
      <c r="L346" s="99">
        <v>9.31</v>
      </c>
      <c r="M346" s="59">
        <f t="shared" si="75"/>
        <v>15.885</v>
      </c>
      <c r="N346" s="59">
        <f t="shared" si="75"/>
        <v>6.1850000000000005</v>
      </c>
      <c r="O346" s="59">
        <f t="shared" si="75"/>
        <v>9.3350000000000009</v>
      </c>
      <c r="P346" s="60">
        <f t="shared" si="80"/>
        <v>0.19279440448654836</v>
      </c>
      <c r="Q346" s="22">
        <f t="shared" si="81"/>
        <v>6.5313055264747031E-7</v>
      </c>
      <c r="R346" s="61">
        <f t="shared" si="82"/>
        <v>7.1818888401189789E-9</v>
      </c>
      <c r="S346" s="22">
        <f t="shared" si="83"/>
        <v>5.157952731182553E-17</v>
      </c>
      <c r="T346" s="62">
        <v>298</v>
      </c>
      <c r="U346" s="59">
        <f t="shared" si="84"/>
        <v>288.88499999999999</v>
      </c>
      <c r="V346" s="63">
        <f t="shared" si="85"/>
        <v>0.53215469846864483</v>
      </c>
      <c r="W346" s="64">
        <f t="shared" si="86"/>
        <v>3.4052946687120449</v>
      </c>
      <c r="X346" s="65">
        <f t="shared" si="76"/>
        <v>-9.7719275208005214E-8</v>
      </c>
      <c r="Y346" s="66">
        <f t="shared" si="77"/>
        <v>-9.7594493020613588E-8</v>
      </c>
      <c r="Z346" s="66">
        <f t="shared" si="78"/>
        <v>-9.7594652360664541E-8</v>
      </c>
      <c r="AA346" s="67">
        <f t="shared" si="79"/>
        <v>-9.7470029106386701E-8</v>
      </c>
      <c r="AB346" s="68">
        <f t="shared" si="88"/>
        <v>3.8262900125347562E-4</v>
      </c>
      <c r="AC346" s="69"/>
      <c r="AD346" s="70">
        <f t="shared" si="87"/>
        <v>3.8262900125347561</v>
      </c>
      <c r="AG346" s="71">
        <v>3400</v>
      </c>
    </row>
    <row r="347" spans="5:33">
      <c r="E347" s="73">
        <v>0.73393518518518519</v>
      </c>
      <c r="F347" s="71">
        <v>3410</v>
      </c>
      <c r="G347" s="99">
        <v>15.86</v>
      </c>
      <c r="H347" s="99">
        <v>6.38</v>
      </c>
      <c r="I347" s="99">
        <v>9</v>
      </c>
      <c r="J347" s="99">
        <v>15.91</v>
      </c>
      <c r="K347" s="99">
        <v>5.99</v>
      </c>
      <c r="L347" s="99">
        <v>8.9700000000000006</v>
      </c>
      <c r="M347" s="59">
        <f t="shared" si="75"/>
        <v>15.885</v>
      </c>
      <c r="N347" s="59">
        <f t="shared" si="75"/>
        <v>6.1850000000000005</v>
      </c>
      <c r="O347" s="59">
        <f t="shared" si="75"/>
        <v>8.9849999999999994</v>
      </c>
      <c r="P347" s="60">
        <f t="shared" si="80"/>
        <v>0.18556590512176074</v>
      </c>
      <c r="Q347" s="22">
        <f t="shared" si="81"/>
        <v>6.5313055264747031E-7</v>
      </c>
      <c r="R347" s="61">
        <f t="shared" si="82"/>
        <v>7.1818888401189789E-9</v>
      </c>
      <c r="S347" s="22">
        <f t="shared" si="83"/>
        <v>5.157952731182553E-17</v>
      </c>
      <c r="T347" s="62">
        <v>298</v>
      </c>
      <c r="U347" s="59">
        <f t="shared" si="84"/>
        <v>288.88499999999999</v>
      </c>
      <c r="V347" s="63">
        <f t="shared" si="85"/>
        <v>0.53215469846864483</v>
      </c>
      <c r="W347" s="64">
        <f t="shared" si="86"/>
        <v>3.4052946687120449</v>
      </c>
      <c r="X347" s="65">
        <f t="shared" si="76"/>
        <v>-9.3815555730178609E-8</v>
      </c>
      <c r="Y347" s="66">
        <f t="shared" si="77"/>
        <v>-9.3700249978323321E-8</v>
      </c>
      <c r="Z347" s="66">
        <f t="shared" si="78"/>
        <v>-9.3700391697000027E-8</v>
      </c>
      <c r="AA347" s="67">
        <f t="shared" si="79"/>
        <v>-9.3585227315457493E-8</v>
      </c>
      <c r="AB347" s="68">
        <f t="shared" si="88"/>
        <v>3.8165305526168073E-4</v>
      </c>
      <c r="AC347" s="69"/>
      <c r="AD347" s="70">
        <f t="shared" si="87"/>
        <v>3.8165305526168072</v>
      </c>
      <c r="AG347" s="71">
        <v>3410</v>
      </c>
    </row>
    <row r="348" spans="5:33">
      <c r="E348" s="73">
        <v>0.73405092592592591</v>
      </c>
      <c r="F348" s="71">
        <v>3420</v>
      </c>
      <c r="G348" s="99">
        <v>15.87</v>
      </c>
      <c r="H348" s="99">
        <v>6.38</v>
      </c>
      <c r="I348" s="99">
        <v>9.2899999999999991</v>
      </c>
      <c r="J348" s="99">
        <v>15.92</v>
      </c>
      <c r="K348" s="99">
        <v>5.99</v>
      </c>
      <c r="L348" s="99">
        <v>9.26</v>
      </c>
      <c r="M348" s="59">
        <f t="shared" si="75"/>
        <v>15.895</v>
      </c>
      <c r="N348" s="59">
        <f t="shared" si="75"/>
        <v>6.1850000000000005</v>
      </c>
      <c r="O348" s="59">
        <f t="shared" si="75"/>
        <v>9.2749999999999986</v>
      </c>
      <c r="P348" s="60">
        <f t="shared" si="80"/>
        <v>0.1915885821424658</v>
      </c>
      <c r="Q348" s="22">
        <f t="shared" si="81"/>
        <v>6.5313055264747031E-7</v>
      </c>
      <c r="R348" s="61">
        <f t="shared" si="82"/>
        <v>7.1878594701983264E-9</v>
      </c>
      <c r="S348" s="22">
        <f t="shared" si="83"/>
        <v>5.1665323763319763E-17</v>
      </c>
      <c r="T348" s="62">
        <v>298</v>
      </c>
      <c r="U348" s="59">
        <f t="shared" si="84"/>
        <v>288.89499999999998</v>
      </c>
      <c r="V348" s="63">
        <f t="shared" si="85"/>
        <v>0.53155247529030969</v>
      </c>
      <c r="W348" s="64">
        <f t="shared" si="86"/>
        <v>3.400575920798151</v>
      </c>
      <c r="X348" s="65">
        <f t="shared" si="76"/>
        <v>-9.6917624286002945E-8</v>
      </c>
      <c r="Y348" s="66">
        <f t="shared" si="77"/>
        <v>-9.6794264293005602E-8</v>
      </c>
      <c r="Z348" s="66">
        <f t="shared" si="78"/>
        <v>-9.6794421309729699E-8</v>
      </c>
      <c r="AA348" s="67">
        <f t="shared" si="79"/>
        <v>-9.6671217933744132E-8</v>
      </c>
      <c r="AB348" s="68">
        <f t="shared" si="88"/>
        <v>3.8071605181768693E-4</v>
      </c>
      <c r="AC348" s="69"/>
      <c r="AD348" s="70">
        <f t="shared" si="87"/>
        <v>3.8071605181768695</v>
      </c>
      <c r="AG348" s="71">
        <v>3420</v>
      </c>
    </row>
    <row r="349" spans="5:33">
      <c r="E349" s="73">
        <v>0.73416666666666663</v>
      </c>
      <c r="F349" s="71">
        <v>3430</v>
      </c>
      <c r="G349" s="99">
        <v>15.87</v>
      </c>
      <c r="H349" s="99">
        <v>6.38</v>
      </c>
      <c r="I349" s="99">
        <v>9.17</v>
      </c>
      <c r="J349" s="99">
        <v>15.92</v>
      </c>
      <c r="K349" s="99">
        <v>5.98</v>
      </c>
      <c r="L349" s="99">
        <v>9.2799999999999994</v>
      </c>
      <c r="M349" s="59">
        <f t="shared" si="75"/>
        <v>15.895</v>
      </c>
      <c r="N349" s="59">
        <f t="shared" si="75"/>
        <v>6.18</v>
      </c>
      <c r="O349" s="59">
        <f t="shared" si="75"/>
        <v>9.2249999999999996</v>
      </c>
      <c r="P349" s="60">
        <f t="shared" si="80"/>
        <v>0.1905557595972234</v>
      </c>
      <c r="Q349" s="22">
        <f t="shared" si="81"/>
        <v>6.6069344800759506E-7</v>
      </c>
      <c r="R349" s="61">
        <f t="shared" si="82"/>
        <v>7.1055807232237281E-9</v>
      </c>
      <c r="S349" s="22">
        <f t="shared" si="83"/>
        <v>5.048927741424864E-17</v>
      </c>
      <c r="T349" s="62">
        <v>298</v>
      </c>
      <c r="U349" s="59">
        <f t="shared" si="84"/>
        <v>288.89499999999998</v>
      </c>
      <c r="V349" s="63">
        <f t="shared" si="85"/>
        <v>0.53155247529030969</v>
      </c>
      <c r="W349" s="64">
        <f t="shared" si="86"/>
        <v>3.400575920798151</v>
      </c>
      <c r="X349" s="65">
        <f t="shared" si="76"/>
        <v>-9.3961436412240503E-8</v>
      </c>
      <c r="Y349" s="66">
        <f t="shared" si="77"/>
        <v>-9.3845191573310845E-8</v>
      </c>
      <c r="Z349" s="66">
        <f t="shared" si="78"/>
        <v>-9.3845335386167391E-8</v>
      </c>
      <c r="AA349" s="67">
        <f t="shared" si="79"/>
        <v>-9.3729234004256797E-8</v>
      </c>
      <c r="AB349" s="68">
        <f t="shared" si="88"/>
        <v>3.7974810812864488E-4</v>
      </c>
      <c r="AC349" s="69"/>
      <c r="AD349" s="70">
        <f t="shared" si="87"/>
        <v>3.797481081286449</v>
      </c>
      <c r="AG349" s="71">
        <v>3430</v>
      </c>
    </row>
    <row r="350" spans="5:33">
      <c r="E350" s="73">
        <v>0.73428240740740736</v>
      </c>
      <c r="F350" s="71">
        <v>3440</v>
      </c>
      <c r="G350" s="99">
        <v>15.87</v>
      </c>
      <c r="H350" s="99">
        <v>6.38</v>
      </c>
      <c r="I350" s="99">
        <v>8.94</v>
      </c>
      <c r="J350" s="99">
        <v>15.92</v>
      </c>
      <c r="K350" s="99">
        <v>5.98</v>
      </c>
      <c r="L350" s="99">
        <v>9.35</v>
      </c>
      <c r="M350" s="59">
        <f t="shared" si="75"/>
        <v>15.895</v>
      </c>
      <c r="N350" s="59">
        <f t="shared" si="75"/>
        <v>6.18</v>
      </c>
      <c r="O350" s="59">
        <f t="shared" si="75"/>
        <v>9.1449999999999996</v>
      </c>
      <c r="P350" s="60">
        <f t="shared" si="80"/>
        <v>0.18890324352483559</v>
      </c>
      <c r="Q350" s="22">
        <f t="shared" si="81"/>
        <v>6.6069344800759506E-7</v>
      </c>
      <c r="R350" s="61">
        <f t="shared" si="82"/>
        <v>7.1055807232237281E-9</v>
      </c>
      <c r="S350" s="22">
        <f t="shared" si="83"/>
        <v>5.048927741424864E-17</v>
      </c>
      <c r="T350" s="62">
        <v>298</v>
      </c>
      <c r="U350" s="59">
        <f t="shared" si="84"/>
        <v>288.89499999999998</v>
      </c>
      <c r="V350" s="63">
        <f t="shared" si="85"/>
        <v>0.53155247529030969</v>
      </c>
      <c r="W350" s="64">
        <f t="shared" si="86"/>
        <v>3.400575920798151</v>
      </c>
      <c r="X350" s="65">
        <f t="shared" si="76"/>
        <v>-9.2916406076420808E-8</v>
      </c>
      <c r="Y350" s="66">
        <f t="shared" si="77"/>
        <v>-9.2802450975245351E-8</v>
      </c>
      <c r="Z350" s="66">
        <f t="shared" si="78"/>
        <v>-9.2802590732750318E-8</v>
      </c>
      <c r="AA350" s="67">
        <f t="shared" si="79"/>
        <v>-9.268877504627535E-8</v>
      </c>
      <c r="AB350" s="68">
        <f t="shared" si="88"/>
        <v>3.7880965525475245E-4</v>
      </c>
      <c r="AC350" s="69"/>
      <c r="AD350" s="70">
        <f t="shared" si="87"/>
        <v>3.7880965525475245</v>
      </c>
      <c r="AG350" s="71">
        <v>3440</v>
      </c>
    </row>
    <row r="351" spans="5:33">
      <c r="E351" s="73">
        <v>0.73439814814814819</v>
      </c>
      <c r="F351" s="71">
        <v>3450</v>
      </c>
      <c r="G351" s="99">
        <v>15.88</v>
      </c>
      <c r="H351" s="99">
        <v>6.38</v>
      </c>
      <c r="I351" s="99">
        <v>9.11</v>
      </c>
      <c r="J351" s="99">
        <v>15.93</v>
      </c>
      <c r="K351" s="99">
        <v>5.98</v>
      </c>
      <c r="L351" s="99">
        <v>9.3800000000000008</v>
      </c>
      <c r="M351" s="59">
        <f t="shared" si="75"/>
        <v>15.905000000000001</v>
      </c>
      <c r="N351" s="59">
        <f t="shared" si="75"/>
        <v>6.18</v>
      </c>
      <c r="O351" s="59">
        <f t="shared" si="75"/>
        <v>9.245000000000001</v>
      </c>
      <c r="P351" s="60">
        <f t="shared" si="80"/>
        <v>0.19100214129990417</v>
      </c>
      <c r="Q351" s="22">
        <f t="shared" si="81"/>
        <v>6.6069344800759506E-7</v>
      </c>
      <c r="R351" s="61">
        <f t="shared" si="82"/>
        <v>7.1114879149029309E-9</v>
      </c>
      <c r="S351" s="22">
        <f t="shared" si="83"/>
        <v>5.0573260363810434E-17</v>
      </c>
      <c r="T351" s="62">
        <v>298</v>
      </c>
      <c r="U351" s="59">
        <f t="shared" si="84"/>
        <v>288.90499999999997</v>
      </c>
      <c r="V351" s="63">
        <f t="shared" si="85"/>
        <v>0.53095029380202174</v>
      </c>
      <c r="W351" s="64">
        <f t="shared" si="86"/>
        <v>3.3958640376818736</v>
      </c>
      <c r="X351" s="65">
        <f t="shared" si="76"/>
        <v>-9.4004781272874946E-8</v>
      </c>
      <c r="Y351" s="66">
        <f t="shared" si="77"/>
        <v>-9.3887854460284003E-8</v>
      </c>
      <c r="Z351" s="66">
        <f t="shared" si="78"/>
        <v>-9.388799989841297E-8</v>
      </c>
      <c r="AA351" s="67">
        <f t="shared" si="79"/>
        <v>-9.3771218162147778E-8</v>
      </c>
      <c r="AB351" s="68">
        <f t="shared" si="88"/>
        <v>3.7788162981385466E-4</v>
      </c>
      <c r="AC351" s="69"/>
      <c r="AD351" s="70">
        <f t="shared" si="87"/>
        <v>3.7788162981385467</v>
      </c>
      <c r="AG351" s="71">
        <v>3450</v>
      </c>
    </row>
    <row r="352" spans="5:33">
      <c r="E352" s="73">
        <v>0.73451388888888891</v>
      </c>
      <c r="F352" s="71">
        <v>3460</v>
      </c>
      <c r="G352" s="99">
        <v>15.88</v>
      </c>
      <c r="H352" s="99">
        <v>6.38</v>
      </c>
      <c r="I352" s="99">
        <v>9.4700000000000006</v>
      </c>
      <c r="J352" s="99">
        <v>15.93</v>
      </c>
      <c r="K352" s="99">
        <v>5.98</v>
      </c>
      <c r="L352" s="99">
        <v>9.51</v>
      </c>
      <c r="M352" s="59">
        <f t="shared" si="75"/>
        <v>15.905000000000001</v>
      </c>
      <c r="N352" s="59">
        <f t="shared" si="75"/>
        <v>6.18</v>
      </c>
      <c r="O352" s="59">
        <f t="shared" si="75"/>
        <v>9.49</v>
      </c>
      <c r="P352" s="60">
        <f t="shared" si="80"/>
        <v>0.19606385299470963</v>
      </c>
      <c r="Q352" s="22">
        <f t="shared" si="81"/>
        <v>6.6069344800759506E-7</v>
      </c>
      <c r="R352" s="61">
        <f t="shared" si="82"/>
        <v>7.1114879149029309E-9</v>
      </c>
      <c r="S352" s="22">
        <f t="shared" si="83"/>
        <v>5.0573260363810434E-17</v>
      </c>
      <c r="T352" s="62">
        <v>298</v>
      </c>
      <c r="U352" s="59">
        <f t="shared" si="84"/>
        <v>288.90499999999997</v>
      </c>
      <c r="V352" s="63">
        <f t="shared" si="85"/>
        <v>0.53095029380202174</v>
      </c>
      <c r="W352" s="64">
        <f t="shared" si="86"/>
        <v>3.3958640376818736</v>
      </c>
      <c r="X352" s="65">
        <f t="shared" si="76"/>
        <v>-9.625623163923311E-8</v>
      </c>
      <c r="Y352" s="66">
        <f t="shared" si="77"/>
        <v>-9.6133331515514007E-8</v>
      </c>
      <c r="Z352" s="66">
        <f t="shared" si="78"/>
        <v>-9.6133488434605407E-8</v>
      </c>
      <c r="AA352" s="67">
        <f t="shared" si="79"/>
        <v>-9.6010744829268532E-8</v>
      </c>
      <c r="AB352" s="68">
        <f t="shared" si="88"/>
        <v>3.7694275030026729E-4</v>
      </c>
      <c r="AC352" s="69"/>
      <c r="AD352" s="70">
        <f t="shared" si="87"/>
        <v>3.7694275030026732</v>
      </c>
      <c r="AG352" s="71">
        <v>3460</v>
      </c>
    </row>
    <row r="353" spans="5:37">
      <c r="E353" s="73">
        <v>0.73462962962962963</v>
      </c>
      <c r="F353" s="71">
        <v>3470</v>
      </c>
      <c r="G353" s="99">
        <v>15.89</v>
      </c>
      <c r="H353" s="99">
        <v>6.38</v>
      </c>
      <c r="I353" s="99">
        <v>9.5</v>
      </c>
      <c r="J353" s="99">
        <v>15.94</v>
      </c>
      <c r="K353" s="99">
        <v>5.99</v>
      </c>
      <c r="L353" s="99">
        <v>9.5</v>
      </c>
      <c r="M353" s="59">
        <f t="shared" si="75"/>
        <v>15.914999999999999</v>
      </c>
      <c r="N353" s="59">
        <f t="shared" si="75"/>
        <v>6.1850000000000005</v>
      </c>
      <c r="O353" s="59">
        <f t="shared" si="75"/>
        <v>9.5</v>
      </c>
      <c r="P353" s="60">
        <f t="shared" si="80"/>
        <v>0.1963046352498535</v>
      </c>
      <c r="Q353" s="22">
        <f t="shared" si="81"/>
        <v>6.5313055264747031E-7</v>
      </c>
      <c r="R353" s="61">
        <f t="shared" si="82"/>
        <v>7.1998156254506582E-9</v>
      </c>
      <c r="S353" s="22">
        <f t="shared" si="83"/>
        <v>5.1837345040483453E-17</v>
      </c>
      <c r="T353" s="62">
        <v>298</v>
      </c>
      <c r="U353" s="59">
        <f t="shared" si="84"/>
        <v>288.91500000000002</v>
      </c>
      <c r="V353" s="63">
        <f t="shared" si="85"/>
        <v>0.53034815399945201</v>
      </c>
      <c r="W353" s="64">
        <f t="shared" si="86"/>
        <v>3.39115900891345</v>
      </c>
      <c r="X353" s="65">
        <f t="shared" si="76"/>
        <v>-9.8668107471404234E-8</v>
      </c>
      <c r="Y353" s="66">
        <f t="shared" si="77"/>
        <v>-9.853864102679741E-8</v>
      </c>
      <c r="Z353" s="66">
        <f t="shared" si="78"/>
        <v>-9.8538810904995232E-8</v>
      </c>
      <c r="AA353" s="67">
        <f t="shared" si="79"/>
        <v>-9.8409513892778006E-8</v>
      </c>
      <c r="AB353" s="68">
        <f t="shared" si="88"/>
        <v>3.7598141593965273E-4</v>
      </c>
      <c r="AC353" s="69"/>
      <c r="AD353" s="70">
        <f t="shared" si="87"/>
        <v>3.7598141593965275</v>
      </c>
      <c r="AG353" s="71">
        <v>3470</v>
      </c>
    </row>
    <row r="354" spans="5:37">
      <c r="E354" s="73">
        <v>0.73474537037037035</v>
      </c>
      <c r="F354" s="71">
        <v>3480</v>
      </c>
      <c r="G354" s="99">
        <v>15.89</v>
      </c>
      <c r="H354" s="99">
        <v>6.38</v>
      </c>
      <c r="I354" s="99">
        <v>9.4499999999999993</v>
      </c>
      <c r="J354" s="99">
        <v>15.94</v>
      </c>
      <c r="K354" s="99">
        <v>5.99</v>
      </c>
      <c r="L354" s="99">
        <v>9.3699999999999992</v>
      </c>
      <c r="M354" s="59">
        <f t="shared" si="75"/>
        <v>15.914999999999999</v>
      </c>
      <c r="N354" s="59">
        <f t="shared" si="75"/>
        <v>6.1850000000000005</v>
      </c>
      <c r="O354" s="59">
        <f t="shared" si="75"/>
        <v>9.41</v>
      </c>
      <c r="P354" s="60">
        <f t="shared" si="80"/>
        <v>0.19444490712643386</v>
      </c>
      <c r="Q354" s="22">
        <f t="shared" si="81"/>
        <v>6.5313055264747031E-7</v>
      </c>
      <c r="R354" s="61">
        <f t="shared" si="82"/>
        <v>7.1998156254506582E-9</v>
      </c>
      <c r="S354" s="22">
        <f t="shared" si="83"/>
        <v>5.1837345040483453E-17</v>
      </c>
      <c r="T354" s="62">
        <v>298</v>
      </c>
      <c r="U354" s="59">
        <f t="shared" si="84"/>
        <v>288.91500000000002</v>
      </c>
      <c r="V354" s="63">
        <f t="shared" si="85"/>
        <v>0.53034815399945201</v>
      </c>
      <c r="W354" s="64">
        <f t="shared" si="86"/>
        <v>3.39115900891345</v>
      </c>
      <c r="X354" s="65">
        <f t="shared" si="76"/>
        <v>-9.7477213382234508E-8</v>
      </c>
      <c r="Y354" s="66">
        <f t="shared" si="77"/>
        <v>-9.7350521278729207E-8</v>
      </c>
      <c r="Z354" s="66">
        <f t="shared" si="78"/>
        <v>-9.7350685941715896E-8</v>
      </c>
      <c r="AA354" s="67">
        <f t="shared" si="79"/>
        <v>-9.722415807316905E-8</v>
      </c>
      <c r="AB354" s="68">
        <f t="shared" si="88"/>
        <v>3.7499602839760648E-4</v>
      </c>
      <c r="AC354" s="69"/>
      <c r="AD354" s="70">
        <f t="shared" si="87"/>
        <v>3.7499602839760646</v>
      </c>
      <c r="AG354" s="71">
        <v>3480</v>
      </c>
    </row>
    <row r="355" spans="5:37">
      <c r="E355" s="73">
        <v>0.73486111111111108</v>
      </c>
      <c r="F355" s="71">
        <v>3490</v>
      </c>
      <c r="G355" s="99">
        <v>15.9</v>
      </c>
      <c r="H355" s="99">
        <v>6.38</v>
      </c>
      <c r="I355" s="99">
        <v>9.2799999999999994</v>
      </c>
      <c r="J355" s="99">
        <v>15.95</v>
      </c>
      <c r="K355" s="99">
        <v>5.98</v>
      </c>
      <c r="L355" s="99">
        <v>9.24</v>
      </c>
      <c r="M355" s="59">
        <f t="shared" si="75"/>
        <v>15.925000000000001</v>
      </c>
      <c r="N355" s="59">
        <f t="shared" si="75"/>
        <v>6.18</v>
      </c>
      <c r="O355" s="59">
        <f t="shared" si="75"/>
        <v>9.26</v>
      </c>
      <c r="P355" s="60">
        <f t="shared" si="80"/>
        <v>0.19137869009942071</v>
      </c>
      <c r="Q355" s="22">
        <f t="shared" si="81"/>
        <v>6.6069344800759506E-7</v>
      </c>
      <c r="R355" s="61">
        <f t="shared" si="82"/>
        <v>7.1233170350934688E-9</v>
      </c>
      <c r="S355" s="22">
        <f t="shared" si="83"/>
        <v>5.0741645582452805E-17</v>
      </c>
      <c r="T355" s="62">
        <v>298</v>
      </c>
      <c r="U355" s="59">
        <f t="shared" si="84"/>
        <v>288.92500000000001</v>
      </c>
      <c r="V355" s="63">
        <f t="shared" si="85"/>
        <v>0.52974605587827617</v>
      </c>
      <c r="W355" s="64">
        <f t="shared" si="86"/>
        <v>3.3864608240597449</v>
      </c>
      <c r="X355" s="65">
        <f t="shared" si="76"/>
        <v>-9.3798326984936114E-8</v>
      </c>
      <c r="Y355" s="66">
        <f t="shared" si="77"/>
        <v>-9.368071206035801E-8</v>
      </c>
      <c r="Z355" s="66">
        <f t="shared" si="78"/>
        <v>-9.3680859539219621E-8</v>
      </c>
      <c r="AA355" s="67">
        <f t="shared" si="79"/>
        <v>-9.3563391723651843E-8</v>
      </c>
      <c r="AB355" s="68">
        <f t="shared" si="88"/>
        <v>3.7402252208777932E-4</v>
      </c>
      <c r="AC355" s="69"/>
      <c r="AD355" s="70">
        <f t="shared" si="87"/>
        <v>3.7402252208777931</v>
      </c>
      <c r="AG355" s="71">
        <v>3490</v>
      </c>
    </row>
    <row r="356" spans="5:37">
      <c r="E356" s="73">
        <v>0.7349768518518518</v>
      </c>
      <c r="F356" s="71">
        <v>3500</v>
      </c>
      <c r="G356" s="99">
        <v>15.91</v>
      </c>
      <c r="H356" s="99">
        <v>6.37</v>
      </c>
      <c r="I356" s="99">
        <v>9.25</v>
      </c>
      <c r="J356" s="99">
        <v>15.95</v>
      </c>
      <c r="K356" s="99">
        <v>5.98</v>
      </c>
      <c r="L356" s="99">
        <v>9.1199999999999992</v>
      </c>
      <c r="M356" s="59">
        <f t="shared" si="75"/>
        <v>15.93</v>
      </c>
      <c r="N356" s="59">
        <f t="shared" si="75"/>
        <v>6.1750000000000007</v>
      </c>
      <c r="O356" s="59">
        <f t="shared" si="75"/>
        <v>9.1849999999999987</v>
      </c>
      <c r="P356" s="60">
        <f t="shared" si="80"/>
        <v>0.18984518098001246</v>
      </c>
      <c r="Q356" s="22">
        <f t="shared" si="81"/>
        <v>6.6834391756861246E-7</v>
      </c>
      <c r="R356" s="61">
        <f t="shared" si="82"/>
        <v>7.0447035655801695E-9</v>
      </c>
      <c r="S356" s="22">
        <f t="shared" si="83"/>
        <v>4.9627848326897952E-17</v>
      </c>
      <c r="T356" s="62">
        <v>298</v>
      </c>
      <c r="U356" s="59">
        <f t="shared" si="84"/>
        <v>288.93</v>
      </c>
      <c r="V356" s="63">
        <f t="shared" si="85"/>
        <v>0.52944502244685732</v>
      </c>
      <c r="W356" s="64">
        <f t="shared" si="86"/>
        <v>3.3841142948450682</v>
      </c>
      <c r="X356" s="65">
        <f t="shared" si="76"/>
        <v>-9.0839323097808857E-8</v>
      </c>
      <c r="Y356" s="66">
        <f t="shared" si="77"/>
        <v>-9.0728734802524958E-8</v>
      </c>
      <c r="Z356" s="66">
        <f t="shared" si="78"/>
        <v>-9.0728869433328403E-8</v>
      </c>
      <c r="AA356" s="67">
        <f t="shared" si="79"/>
        <v>-9.0618415441047363E-8</v>
      </c>
      <c r="AB356" s="68">
        <f t="shared" si="88"/>
        <v>3.7308571398459974E-4</v>
      </c>
      <c r="AC356" s="69"/>
      <c r="AD356" s="70">
        <f t="shared" si="87"/>
        <v>3.7308571398459973</v>
      </c>
      <c r="AG356" s="71">
        <v>3500</v>
      </c>
    </row>
    <row r="357" spans="5:37">
      <c r="E357" s="73">
        <v>0.73509259259259263</v>
      </c>
      <c r="F357" s="71">
        <v>3510</v>
      </c>
      <c r="G357" s="99">
        <v>15.91</v>
      </c>
      <c r="H357" s="99">
        <v>6.37</v>
      </c>
      <c r="I357" s="99">
        <v>9.18</v>
      </c>
      <c r="J357" s="99">
        <v>15.96</v>
      </c>
      <c r="K357" s="99">
        <v>5.98</v>
      </c>
      <c r="L357" s="99">
        <v>9.2200000000000006</v>
      </c>
      <c r="M357" s="59">
        <f t="shared" si="75"/>
        <v>15.935</v>
      </c>
      <c r="N357" s="59">
        <f t="shared" si="75"/>
        <v>6.1750000000000007</v>
      </c>
      <c r="O357" s="59">
        <f t="shared" si="75"/>
        <v>9.1999999999999993</v>
      </c>
      <c r="P357" s="60">
        <f t="shared" si="80"/>
        <v>0.19017178081360145</v>
      </c>
      <c r="Q357" s="22">
        <f t="shared" si="81"/>
        <v>6.6834391756861246E-7</v>
      </c>
      <c r="R357" s="61">
        <f t="shared" si="82"/>
        <v>7.0476312480955907E-9</v>
      </c>
      <c r="S357" s="22">
        <f t="shared" si="83"/>
        <v>4.9669106209133414E-17</v>
      </c>
      <c r="T357" s="62">
        <v>298</v>
      </c>
      <c r="U357" s="59">
        <f t="shared" si="84"/>
        <v>288.935</v>
      </c>
      <c r="V357" s="63">
        <f t="shared" si="85"/>
        <v>0.52914399943416301</v>
      </c>
      <c r="W357" s="64">
        <f t="shared" si="86"/>
        <v>3.3817694727041316</v>
      </c>
      <c r="X357" s="65">
        <f t="shared" si="76"/>
        <v>-9.0912768224363616E-8</v>
      </c>
      <c r="Y357" s="66">
        <f t="shared" si="77"/>
        <v>-9.0801731005994583E-8</v>
      </c>
      <c r="Z357" s="66">
        <f t="shared" si="78"/>
        <v>-9.0801866622411336E-8</v>
      </c>
      <c r="AA357" s="67">
        <f t="shared" si="79"/>
        <v>-9.0690964689186137E-8</v>
      </c>
      <c r="AB357" s="68">
        <f t="shared" si="88"/>
        <v>3.7217842573958212E-4</v>
      </c>
      <c r="AD357" s="70">
        <f t="shared" si="87"/>
        <v>3.7217842573958211</v>
      </c>
      <c r="AE357" s="70"/>
      <c r="AF357" s="74"/>
      <c r="AG357" s="71">
        <v>3510</v>
      </c>
    </row>
    <row r="358" spans="5:37">
      <c r="E358" s="73">
        <v>0.73520833333333335</v>
      </c>
      <c r="F358" s="71">
        <v>3520</v>
      </c>
      <c r="G358" s="99">
        <v>15.91</v>
      </c>
      <c r="H358" s="99">
        <v>6.37</v>
      </c>
      <c r="I358" s="99">
        <v>9.17</v>
      </c>
      <c r="J358" s="99">
        <v>15.96</v>
      </c>
      <c r="K358" s="99">
        <v>5.98</v>
      </c>
      <c r="L358" s="99">
        <v>9.23</v>
      </c>
      <c r="M358" s="59">
        <f t="shared" ref="M358:O360" si="89">(G358+J358)/2</f>
        <v>15.935</v>
      </c>
      <c r="N358" s="59">
        <f t="shared" si="89"/>
        <v>6.1750000000000007</v>
      </c>
      <c r="O358" s="59">
        <f t="shared" si="89"/>
        <v>9.1999999999999993</v>
      </c>
      <c r="P358" s="60">
        <f t="shared" si="80"/>
        <v>0.19017178081360145</v>
      </c>
      <c r="Q358" s="22">
        <f t="shared" si="81"/>
        <v>6.6834391756861246E-7</v>
      </c>
      <c r="R358" s="61">
        <f t="shared" si="82"/>
        <v>7.0476312480955907E-9</v>
      </c>
      <c r="S358" s="22">
        <f t="shared" si="83"/>
        <v>4.9669106209133414E-17</v>
      </c>
      <c r="T358" s="62">
        <v>298</v>
      </c>
      <c r="U358" s="59">
        <f t="shared" si="84"/>
        <v>288.935</v>
      </c>
      <c r="V358" s="63">
        <f t="shared" si="85"/>
        <v>0.52914399943416301</v>
      </c>
      <c r="W358" s="64">
        <f t="shared" si="86"/>
        <v>3.3817694727041316</v>
      </c>
      <c r="X358" s="65">
        <f t="shared" si="76"/>
        <v>-9.0690964799745311E-8</v>
      </c>
      <c r="Y358" s="66">
        <f t="shared" si="77"/>
        <v>-9.0580198483206407E-8</v>
      </c>
      <c r="Z358" s="66">
        <f t="shared" si="78"/>
        <v>-9.0580333768754501E-8</v>
      </c>
      <c r="AA358" s="67">
        <f t="shared" si="79"/>
        <v>-9.0469702407299002E-8</v>
      </c>
      <c r="AB358" s="68">
        <f t="shared" si="88"/>
        <v>3.7127040752596484E-4</v>
      </c>
      <c r="AC358" s="75"/>
      <c r="AD358" s="70">
        <f t="shared" si="87"/>
        <v>3.7127040752596483</v>
      </c>
      <c r="AE358" s="70"/>
      <c r="AF358" s="74"/>
      <c r="AG358" s="71">
        <v>3520</v>
      </c>
    </row>
    <row r="359" spans="5:37">
      <c r="E359" s="73">
        <v>0.73532407407407407</v>
      </c>
      <c r="F359" s="71">
        <v>3530</v>
      </c>
      <c r="G359" s="99">
        <v>15.92</v>
      </c>
      <c r="H359" s="99">
        <v>6.37</v>
      </c>
      <c r="I359" s="99">
        <v>8.91</v>
      </c>
      <c r="J359" s="99">
        <v>15.96</v>
      </c>
      <c r="K359" s="99">
        <v>5.98</v>
      </c>
      <c r="L359" s="99">
        <v>9.09</v>
      </c>
      <c r="M359" s="59">
        <f t="shared" si="89"/>
        <v>15.940000000000001</v>
      </c>
      <c r="N359" s="59">
        <f t="shared" si="89"/>
        <v>6.1750000000000007</v>
      </c>
      <c r="O359" s="59">
        <f t="shared" si="89"/>
        <v>9</v>
      </c>
      <c r="P359" s="60">
        <f t="shared" si="80"/>
        <v>0.18605381855269537</v>
      </c>
      <c r="Q359" s="22">
        <f t="shared" si="81"/>
        <v>6.6834391756861246E-7</v>
      </c>
      <c r="R359" s="61">
        <f t="shared" si="82"/>
        <v>7.0505601473158512E-9</v>
      </c>
      <c r="S359" s="22">
        <f t="shared" si="83"/>
        <v>4.9710398390918516E-17</v>
      </c>
      <c r="T359" s="62">
        <v>298</v>
      </c>
      <c r="U359" s="59">
        <f t="shared" si="84"/>
        <v>288.94</v>
      </c>
      <c r="V359" s="63">
        <f t="shared" si="85"/>
        <v>0.52884298683965492</v>
      </c>
      <c r="W359" s="64">
        <f t="shared" si="86"/>
        <v>3.3794263563374649</v>
      </c>
      <c r="X359" s="65">
        <f t="shared" si="76"/>
        <v>-8.864568250524611E-8</v>
      </c>
      <c r="Y359" s="66">
        <f t="shared" si="77"/>
        <v>-8.8539597083902125E-8</v>
      </c>
      <c r="Z359" s="66">
        <f t="shared" si="78"/>
        <v>-8.8539724040075328E-8</v>
      </c>
      <c r="AA359" s="67">
        <f t="shared" si="79"/>
        <v>-8.8433765271038689E-8</v>
      </c>
      <c r="AB359" s="68">
        <f t="shared" si="88"/>
        <v>3.703646046397799E-4</v>
      </c>
      <c r="AC359" s="75"/>
      <c r="AD359" s="70">
        <f t="shared" si="87"/>
        <v>3.7036460463977989</v>
      </c>
      <c r="AE359" s="70"/>
      <c r="AF359" s="74"/>
      <c r="AG359" s="71">
        <v>3530</v>
      </c>
    </row>
    <row r="360" spans="5:37">
      <c r="E360" s="73">
        <v>0.7354398148148148</v>
      </c>
      <c r="F360" s="71">
        <v>3540</v>
      </c>
      <c r="G360" s="99">
        <v>15.92</v>
      </c>
      <c r="H360" s="99">
        <v>6.37</v>
      </c>
      <c r="I360" s="99">
        <v>9.43</v>
      </c>
      <c r="J360" s="99">
        <v>15.97</v>
      </c>
      <c r="K360" s="99">
        <v>5.98</v>
      </c>
      <c r="L360" s="99">
        <v>9.42</v>
      </c>
      <c r="M360" s="59">
        <f t="shared" si="89"/>
        <v>15.945</v>
      </c>
      <c r="N360" s="59">
        <f t="shared" si="89"/>
        <v>6.1750000000000007</v>
      </c>
      <c r="O360" s="59">
        <f t="shared" si="89"/>
        <v>9.4250000000000007</v>
      </c>
      <c r="P360" s="60">
        <f t="shared" si="80"/>
        <v>0.19485666848749567</v>
      </c>
      <c r="Q360" s="22">
        <f t="shared" si="81"/>
        <v>6.6834391756861246E-7</v>
      </c>
      <c r="R360" s="61">
        <f t="shared" si="82"/>
        <v>7.0534902637465948E-9</v>
      </c>
      <c r="S360" s="22">
        <f t="shared" si="83"/>
        <v>4.9751724900768008E-17</v>
      </c>
      <c r="T360" s="62">
        <v>298</v>
      </c>
      <c r="U360" s="59">
        <f t="shared" si="84"/>
        <v>288.94499999999999</v>
      </c>
      <c r="V360" s="63">
        <f t="shared" si="85"/>
        <v>0.52854198466278812</v>
      </c>
      <c r="W360" s="64">
        <f t="shared" si="86"/>
        <v>3.3770849444465769</v>
      </c>
      <c r="X360" s="65">
        <f t="shared" si="76"/>
        <v>-9.2759137768151294E-8</v>
      </c>
      <c r="Y360" s="66">
        <f t="shared" si="77"/>
        <v>-9.264270012487787E-8</v>
      </c>
      <c r="Z360" s="66">
        <f t="shared" si="78"/>
        <v>-9.264284628540823E-8</v>
      </c>
      <c r="AA360" s="67">
        <f t="shared" si="79"/>
        <v>-9.2526554435723663E-8</v>
      </c>
      <c r="AB360" s="68">
        <f t="shared" si="88"/>
        <v>3.6947920782307286E-4</v>
      </c>
      <c r="AC360" s="75"/>
      <c r="AD360" s="70">
        <f t="shared" si="87"/>
        <v>3.6947920782307286</v>
      </c>
      <c r="AE360" s="70"/>
      <c r="AF360" s="74"/>
      <c r="AG360" s="71">
        <v>3540</v>
      </c>
    </row>
    <row r="361" spans="5:37">
      <c r="E361" s="73">
        <v>0.73555555555555552</v>
      </c>
      <c r="G361" s="99">
        <v>15.93</v>
      </c>
      <c r="H361" s="99">
        <v>6.38</v>
      </c>
      <c r="I361" s="99">
        <v>9.43</v>
      </c>
      <c r="J361" s="99">
        <v>15.98</v>
      </c>
      <c r="K361" s="99">
        <v>5.98</v>
      </c>
      <c r="L361" s="99">
        <v>9.42</v>
      </c>
      <c r="M361" s="59">
        <f t="shared" ref="M361:M424" si="90">(G361+J361)/2</f>
        <v>15.955</v>
      </c>
      <c r="N361" s="59">
        <f t="shared" ref="N361:N424" si="91">(H361+K361)/2</f>
        <v>6.18</v>
      </c>
      <c r="O361" s="59">
        <f t="shared" ref="O361:O424" si="92">(I361+L361)/2</f>
        <v>9.4250000000000007</v>
      </c>
      <c r="P361" s="60">
        <f t="shared" si="80"/>
        <v>0.19489062770231108</v>
      </c>
      <c r="Q361" s="22">
        <f t="shared" si="81"/>
        <v>6.6069344800759506E-7</v>
      </c>
      <c r="R361" s="61">
        <f t="shared" si="82"/>
        <v>7.1410976187505522E-9</v>
      </c>
      <c r="S361" s="22">
        <f t="shared" si="83"/>
        <v>5.0995275200524809E-17</v>
      </c>
      <c r="T361" s="62">
        <v>298</v>
      </c>
      <c r="U361" s="59">
        <f t="shared" ref="U361:U424" si="93">273+M361</f>
        <v>288.95499999999998</v>
      </c>
      <c r="V361" s="63">
        <f t="shared" ref="V361:V424" si="94">((1/U361)-(1/298))*5026</f>
        <v>0.52794001155982284</v>
      </c>
      <c r="W361" s="64">
        <f t="shared" ref="W361:W424" si="95">POWER(10,V361)</f>
        <v>3.3724072289035223</v>
      </c>
      <c r="X361" s="65">
        <f t="shared" si="76"/>
        <v>-9.4987365458561565E-8</v>
      </c>
      <c r="Y361" s="66">
        <f t="shared" si="77"/>
        <v>-9.4864959658224386E-8</v>
      </c>
      <c r="Z361" s="66">
        <f t="shared" si="78"/>
        <v>-9.4865117396886628E-8</v>
      </c>
      <c r="AA361" s="67">
        <f t="shared" si="79"/>
        <v>-9.4742868928670712E-8</v>
      </c>
      <c r="AB361" s="68">
        <f t="shared" si="88"/>
        <v>3.6855277984803209E-4</v>
      </c>
      <c r="AD361" s="70">
        <f t="shared" si="87"/>
        <v>3.685527798480321</v>
      </c>
      <c r="AG361" s="71">
        <v>3550</v>
      </c>
    </row>
    <row r="362" spans="5:37">
      <c r="E362" s="73">
        <v>0.73567129629629624</v>
      </c>
      <c r="G362" s="99">
        <v>15.93</v>
      </c>
      <c r="H362" s="99">
        <v>6.38</v>
      </c>
      <c r="I362" s="99">
        <v>9.42</v>
      </c>
      <c r="J362" s="99">
        <v>15.98</v>
      </c>
      <c r="K362" s="99">
        <v>5.98</v>
      </c>
      <c r="L362" s="99">
        <v>9.43</v>
      </c>
      <c r="M362" s="59">
        <f t="shared" si="90"/>
        <v>15.955</v>
      </c>
      <c r="N362" s="59">
        <f t="shared" si="91"/>
        <v>6.18</v>
      </c>
      <c r="O362" s="59">
        <f t="shared" si="92"/>
        <v>9.4250000000000007</v>
      </c>
      <c r="P362" s="60">
        <f t="shared" si="80"/>
        <v>0.19489062770231108</v>
      </c>
      <c r="Q362" s="22">
        <f t="shared" si="81"/>
        <v>6.6069344800759506E-7</v>
      </c>
      <c r="R362" s="61">
        <f t="shared" si="82"/>
        <v>7.1410976187505522E-9</v>
      </c>
      <c r="S362" s="22">
        <f t="shared" si="83"/>
        <v>5.0995275200524809E-17</v>
      </c>
      <c r="T362" s="62">
        <v>298</v>
      </c>
      <c r="U362" s="59">
        <f t="shared" si="93"/>
        <v>288.95499999999998</v>
      </c>
      <c r="V362" s="63">
        <f t="shared" si="94"/>
        <v>0.52794001155982284</v>
      </c>
      <c r="W362" s="64">
        <f t="shared" si="95"/>
        <v>3.3724072289035223</v>
      </c>
      <c r="X362" s="65">
        <f t="shared" si="76"/>
        <v>-9.4742869064358997E-8</v>
      </c>
      <c r="Y362" s="66">
        <f t="shared" si="77"/>
        <v>-9.4620778335154353E-8</v>
      </c>
      <c r="Z362" s="66">
        <f t="shared" si="78"/>
        <v>-9.4620935667799055E-8</v>
      </c>
      <c r="AA362" s="67">
        <f t="shared" si="79"/>
        <v>-9.4499001865744628E-8</v>
      </c>
      <c r="AB362" s="68">
        <f t="shared" si="88"/>
        <v>3.6760412920053634E-4</v>
      </c>
      <c r="AD362" s="70">
        <f t="shared" si="87"/>
        <v>3.6760412920053636</v>
      </c>
      <c r="AG362" s="71">
        <v>3560</v>
      </c>
    </row>
    <row r="363" spans="5:37">
      <c r="E363" s="73">
        <v>0.73578703703703707</v>
      </c>
      <c r="G363" s="99">
        <v>15.94</v>
      </c>
      <c r="H363" s="99">
        <v>6.38</v>
      </c>
      <c r="I363" s="99">
        <v>9.5299999999999994</v>
      </c>
      <c r="J363" s="99">
        <v>15.99</v>
      </c>
      <c r="K363" s="99">
        <v>5.98</v>
      </c>
      <c r="L363" s="99">
        <v>9.5399999999999991</v>
      </c>
      <c r="M363" s="59">
        <f t="shared" si="90"/>
        <v>15.965</v>
      </c>
      <c r="N363" s="59">
        <f t="shared" si="91"/>
        <v>6.18</v>
      </c>
      <c r="O363" s="59">
        <f t="shared" si="92"/>
        <v>9.5350000000000001</v>
      </c>
      <c r="P363" s="60">
        <f t="shared" si="80"/>
        <v>0.19719958081031755</v>
      </c>
      <c r="Q363" s="22">
        <f t="shared" si="81"/>
        <v>6.6069344800759506E-7</v>
      </c>
      <c r="R363" s="61">
        <f t="shared" si="82"/>
        <v>7.1470343372366251E-9</v>
      </c>
      <c r="S363" s="22">
        <f t="shared" si="83"/>
        <v>5.1080099817639366E-17</v>
      </c>
      <c r="T363" s="62">
        <v>298</v>
      </c>
      <c r="U363" s="59">
        <f t="shared" si="93"/>
        <v>288.96499999999997</v>
      </c>
      <c r="V363" s="63">
        <f t="shared" si="94"/>
        <v>0.52733808012094241</v>
      </c>
      <c r="W363" s="64">
        <f t="shared" si="95"/>
        <v>3.3677363157079214</v>
      </c>
      <c r="X363" s="65">
        <f t="shared" si="76"/>
        <v>-9.591046219651323E-8</v>
      </c>
      <c r="Y363" s="66">
        <f t="shared" si="77"/>
        <v>-9.5785020793945277E-8</v>
      </c>
      <c r="Z363" s="66">
        <f t="shared" si="78"/>
        <v>-9.5785184858898317E-8</v>
      </c>
      <c r="AA363" s="67">
        <f t="shared" si="79"/>
        <v>-9.5659907092121918E-8</v>
      </c>
      <c r="AB363" s="68">
        <f t="shared" si="88"/>
        <v>3.6665792036897634E-4</v>
      </c>
      <c r="AD363" s="70">
        <f t="shared" si="87"/>
        <v>3.6665792036897633</v>
      </c>
      <c r="AG363" s="71">
        <v>3570</v>
      </c>
    </row>
    <row r="364" spans="5:37">
      <c r="E364" s="73">
        <v>0.73590277777777779</v>
      </c>
      <c r="G364" s="99">
        <v>15.94</v>
      </c>
      <c r="H364" s="99">
        <v>6.37</v>
      </c>
      <c r="I364" s="99">
        <v>9.14</v>
      </c>
      <c r="J364" s="99">
        <v>15.99</v>
      </c>
      <c r="K364" s="99">
        <v>5.98</v>
      </c>
      <c r="L364" s="99">
        <v>9.1</v>
      </c>
      <c r="M364" s="59">
        <f t="shared" si="90"/>
        <v>15.965</v>
      </c>
      <c r="N364" s="59">
        <f t="shared" si="91"/>
        <v>6.1750000000000007</v>
      </c>
      <c r="O364" s="59">
        <f t="shared" si="92"/>
        <v>9.120000000000001</v>
      </c>
      <c r="P364" s="60">
        <f t="shared" si="80"/>
        <v>0.18861669396854708</v>
      </c>
      <c r="Q364" s="22">
        <f t="shared" si="81"/>
        <v>6.6834391756861246E-7</v>
      </c>
      <c r="R364" s="61">
        <f t="shared" si="82"/>
        <v>7.0652229116946826E-9</v>
      </c>
      <c r="S364" s="22">
        <f t="shared" si="83"/>
        <v>4.9917374791935487E-17</v>
      </c>
      <c r="T364" s="62">
        <v>298</v>
      </c>
      <c r="U364" s="59">
        <f t="shared" si="93"/>
        <v>288.96499999999997</v>
      </c>
      <c r="V364" s="63">
        <f t="shared" si="94"/>
        <v>0.52733808012094241</v>
      </c>
      <c r="W364" s="64">
        <f t="shared" si="95"/>
        <v>3.3677363157079214</v>
      </c>
      <c r="X364" s="65">
        <f t="shared" si="76"/>
        <v>-8.9413706110185859E-8</v>
      </c>
      <c r="Y364" s="66">
        <f t="shared" si="77"/>
        <v>-8.9304397806515935E-8</v>
      </c>
      <c r="Z364" s="66">
        <f t="shared" si="78"/>
        <v>-8.9304531435975783E-8</v>
      </c>
      <c r="AA364" s="67">
        <f t="shared" si="79"/>
        <v>-8.9195356435041555E-8</v>
      </c>
      <c r="AB364" s="68">
        <f t="shared" si="88"/>
        <v>3.6570006906798581E-4</v>
      </c>
      <c r="AD364" s="70">
        <f t="shared" si="87"/>
        <v>3.6570006906798582</v>
      </c>
      <c r="AG364" s="71">
        <v>3580</v>
      </c>
    </row>
    <row r="365" spans="5:37">
      <c r="E365" s="73">
        <v>0.73601851851851852</v>
      </c>
      <c r="G365" s="99">
        <v>15.94</v>
      </c>
      <c r="H365" s="99">
        <v>6.37</v>
      </c>
      <c r="I365" s="99">
        <v>8.43</v>
      </c>
      <c r="J365" s="99">
        <v>15.99</v>
      </c>
      <c r="K365" s="99">
        <v>5.98</v>
      </c>
      <c r="L365" s="99">
        <v>8.68</v>
      </c>
      <c r="M365" s="59">
        <f t="shared" si="90"/>
        <v>15.965</v>
      </c>
      <c r="N365" s="59">
        <f t="shared" si="91"/>
        <v>6.1750000000000007</v>
      </c>
      <c r="O365" s="59">
        <f t="shared" si="92"/>
        <v>8.5549999999999997</v>
      </c>
      <c r="P365" s="60">
        <f t="shared" si="80"/>
        <v>0.17693155887071491</v>
      </c>
      <c r="Q365" s="22">
        <f t="shared" si="81"/>
        <v>6.6834391756861246E-7</v>
      </c>
      <c r="R365" s="61">
        <f t="shared" si="82"/>
        <v>7.0652229116946826E-9</v>
      </c>
      <c r="S365" s="22">
        <f t="shared" si="83"/>
        <v>4.9917374791935487E-17</v>
      </c>
      <c r="T365" s="62">
        <v>298</v>
      </c>
      <c r="U365" s="59">
        <f t="shared" si="93"/>
        <v>288.96499999999997</v>
      </c>
      <c r="V365" s="63">
        <f t="shared" si="94"/>
        <v>0.52733808012094241</v>
      </c>
      <c r="W365" s="64">
        <f t="shared" si="95"/>
        <v>3.3677363157079214</v>
      </c>
      <c r="X365" s="65">
        <f t="shared" si="76"/>
        <v>-8.3669547723095171E-8</v>
      </c>
      <c r="Y365" s="66">
        <f t="shared" si="77"/>
        <v>-8.3573598457431397E-8</v>
      </c>
      <c r="Z365" s="66">
        <f t="shared" si="78"/>
        <v>-8.3573708488641453E-8</v>
      </c>
      <c r="AA365" s="67">
        <f t="shared" si="79"/>
        <v>-8.3477869001827992E-8</v>
      </c>
      <c r="AB365" s="68">
        <f t="shared" si="88"/>
        <v>3.6480702419960215E-4</v>
      </c>
      <c r="AD365" s="70">
        <f t="shared" si="87"/>
        <v>3.6480702419960216</v>
      </c>
      <c r="AG365" s="71">
        <v>3590</v>
      </c>
    </row>
    <row r="366" spans="5:37">
      <c r="E366" s="73">
        <v>0.73613425925925924</v>
      </c>
      <c r="G366" s="99">
        <v>15.94</v>
      </c>
      <c r="H366" s="99">
        <v>6.37</v>
      </c>
      <c r="I366" s="99">
        <v>8.01</v>
      </c>
      <c r="J366" s="99">
        <v>15.99</v>
      </c>
      <c r="K366" s="99">
        <v>5.97</v>
      </c>
      <c r="L366" s="99">
        <v>8.42</v>
      </c>
      <c r="M366" s="59">
        <f t="shared" si="90"/>
        <v>15.965</v>
      </c>
      <c r="N366" s="59">
        <f t="shared" si="91"/>
        <v>6.17</v>
      </c>
      <c r="O366" s="59">
        <f t="shared" si="92"/>
        <v>8.2149999999999999</v>
      </c>
      <c r="P366" s="60">
        <f t="shared" si="80"/>
        <v>0.16989979615697523</v>
      </c>
      <c r="Q366" s="22">
        <f t="shared" si="81"/>
        <v>6.7608297539198085E-7</v>
      </c>
      <c r="R366" s="61">
        <f t="shared" si="82"/>
        <v>6.9843479737968736E-9</v>
      </c>
      <c r="S366" s="22">
        <f t="shared" si="83"/>
        <v>4.8781116619080497E-17</v>
      </c>
      <c r="T366" s="62">
        <v>298</v>
      </c>
      <c r="U366" s="59">
        <f t="shared" si="93"/>
        <v>288.96499999999997</v>
      </c>
      <c r="V366" s="63">
        <f t="shared" si="94"/>
        <v>0.52733808012094241</v>
      </c>
      <c r="W366" s="64">
        <f t="shared" si="95"/>
        <v>3.3677363157079214</v>
      </c>
      <c r="X366" s="65">
        <f t="shared" si="76"/>
        <v>-7.8335552045238531E-8</v>
      </c>
      <c r="Y366" s="66">
        <f t="shared" si="77"/>
        <v>-7.8251253380408606E-8</v>
      </c>
      <c r="Z366" s="66">
        <f t="shared" si="78"/>
        <v>-7.8251344096114384E-8</v>
      </c>
      <c r="AA366" s="67">
        <f t="shared" si="79"/>
        <v>-7.8167135951747767E-8</v>
      </c>
      <c r="AB366" s="68">
        <f t="shared" si="88"/>
        <v>3.6397128748190703E-4</v>
      </c>
      <c r="AC366" s="101">
        <f>D18</f>
        <v>3.9102202145680415E-4</v>
      </c>
      <c r="AD366" s="70">
        <f t="shared" si="87"/>
        <v>3.6397128748190704</v>
      </c>
      <c r="AE366" s="70">
        <f>AC366*10000</f>
        <v>3.9102202145680414</v>
      </c>
      <c r="AF366" s="74">
        <f>(AD366-AE366)*(AD366-AE366)</f>
        <v>7.3174220858065228E-2</v>
      </c>
      <c r="AG366" s="71">
        <v>3600</v>
      </c>
      <c r="AH366" t="s">
        <v>2</v>
      </c>
      <c r="AI366" t="s">
        <v>3</v>
      </c>
      <c r="AJ366" t="s">
        <v>4</v>
      </c>
      <c r="AK366" s="7" t="s">
        <v>13</v>
      </c>
    </row>
    <row r="367" spans="5:37">
      <c r="E367" s="73">
        <v>0.73624999999999996</v>
      </c>
      <c r="G367" s="99">
        <v>15.94</v>
      </c>
      <c r="H367" s="99">
        <v>6.36</v>
      </c>
      <c r="I367" s="99">
        <v>7.68</v>
      </c>
      <c r="J367" s="99">
        <v>15.99</v>
      </c>
      <c r="K367" s="99">
        <v>5.97</v>
      </c>
      <c r="L367" s="99">
        <v>8.34</v>
      </c>
      <c r="M367" s="59">
        <f t="shared" si="90"/>
        <v>15.965</v>
      </c>
      <c r="N367" s="59">
        <f t="shared" si="91"/>
        <v>6.165</v>
      </c>
      <c r="O367" s="59">
        <f t="shared" si="92"/>
        <v>8.01</v>
      </c>
      <c r="P367" s="60">
        <f t="shared" si="80"/>
        <v>0.16566005687369098</v>
      </c>
      <c r="Q367" s="22">
        <f t="shared" si="81"/>
        <v>6.8391164728142821E-7</v>
      </c>
      <c r="R367" s="61">
        <f t="shared" si="82"/>
        <v>6.9043988036578215E-9</v>
      </c>
      <c r="S367" s="22">
        <f t="shared" si="83"/>
        <v>4.7670722839951557E-17</v>
      </c>
      <c r="T367" s="62">
        <v>298</v>
      </c>
      <c r="U367" s="59">
        <f t="shared" si="93"/>
        <v>288.96499999999997</v>
      </c>
      <c r="V367" s="63">
        <f t="shared" si="94"/>
        <v>0.52733808012094241</v>
      </c>
      <c r="W367" s="64">
        <f t="shared" si="95"/>
        <v>3.3677363157079214</v>
      </c>
      <c r="X367" s="65">
        <f t="shared" si="76"/>
        <v>-7.4481625869451416E-8</v>
      </c>
      <c r="Y367" s="66">
        <f t="shared" si="77"/>
        <v>-7.4405253566890817E-8</v>
      </c>
      <c r="Z367" s="66">
        <f t="shared" si="78"/>
        <v>-7.4405331877863907E-8</v>
      </c>
      <c r="AA367" s="67">
        <f t="shared" si="79"/>
        <v>-7.4329037725678688E-8</v>
      </c>
      <c r="AB367" s="68">
        <f t="shared" si="88"/>
        <v>3.6318877434365698E-4</v>
      </c>
      <c r="AD367" s="70">
        <f t="shared" si="87"/>
        <v>3.6318877434365699</v>
      </c>
      <c r="AG367" s="71">
        <v>3610</v>
      </c>
      <c r="AH367">
        <v>0</v>
      </c>
      <c r="AI367">
        <v>0.99</v>
      </c>
      <c r="AJ367" s="4">
        <f t="shared" ref="AJ367:AJ383" si="96">AI367/0.0253</f>
        <v>39.130434782608695</v>
      </c>
      <c r="AK367" s="8">
        <f>AJ367/56000</f>
        <v>6.9875776397515532E-4</v>
      </c>
    </row>
    <row r="368" spans="5:37">
      <c r="E368" s="73">
        <v>0.73636574074074068</v>
      </c>
      <c r="G368" s="99">
        <v>15.95</v>
      </c>
      <c r="H368" s="99">
        <v>6.36</v>
      </c>
      <c r="I368" s="99">
        <v>7.43</v>
      </c>
      <c r="J368" s="99">
        <v>15.99</v>
      </c>
      <c r="K368" s="99">
        <v>5.97</v>
      </c>
      <c r="L368" s="99">
        <v>8.09</v>
      </c>
      <c r="M368" s="59">
        <f t="shared" si="90"/>
        <v>15.969999999999999</v>
      </c>
      <c r="N368" s="59">
        <f t="shared" si="91"/>
        <v>6.165</v>
      </c>
      <c r="O368" s="59">
        <f t="shared" si="92"/>
        <v>7.76</v>
      </c>
      <c r="P368" s="60">
        <f t="shared" si="80"/>
        <v>0.16050363167099754</v>
      </c>
      <c r="Q368" s="22">
        <f t="shared" si="81"/>
        <v>6.8391164728142821E-7</v>
      </c>
      <c r="R368" s="61">
        <f t="shared" si="82"/>
        <v>6.9072681774318615E-9</v>
      </c>
      <c r="S368" s="22">
        <f t="shared" si="83"/>
        <v>4.7710353674962867E-17</v>
      </c>
      <c r="T368" s="62">
        <v>298</v>
      </c>
      <c r="U368" s="59">
        <f t="shared" si="93"/>
        <v>288.97000000000003</v>
      </c>
      <c r="V368" s="63">
        <f t="shared" si="94"/>
        <v>0.52703713002417796</v>
      </c>
      <c r="W368" s="64">
        <f t="shared" si="95"/>
        <v>3.3654034067551795</v>
      </c>
      <c r="X368" s="65">
        <f t="shared" si="76"/>
        <v>-7.2125264182783804E-8</v>
      </c>
      <c r="Y368" s="66">
        <f t="shared" si="77"/>
        <v>-7.2053500774077276E-8</v>
      </c>
      <c r="Z368" s="66">
        <f t="shared" si="78"/>
        <v>-7.2053572177445965E-8</v>
      </c>
      <c r="AA368" s="67">
        <f t="shared" si="79"/>
        <v>-7.1981880030017846E-8</v>
      </c>
      <c r="AB368" s="68">
        <f t="shared" si="88"/>
        <v>3.624447212861826E-4</v>
      </c>
      <c r="AD368" s="70">
        <f t="shared" si="87"/>
        <v>3.6244472128618259</v>
      </c>
      <c r="AG368" s="71">
        <v>3620</v>
      </c>
      <c r="AH368">
        <v>5</v>
      </c>
      <c r="AI368">
        <v>0.97299999999999998</v>
      </c>
      <c r="AJ368" s="4">
        <f t="shared" si="96"/>
        <v>38.458498023715414</v>
      </c>
      <c r="AK368" s="8">
        <f t="shared" ref="AK368:AK383" si="97">AJ368/56000</f>
        <v>6.8675889328063239E-4</v>
      </c>
    </row>
    <row r="369" spans="5:37">
      <c r="E369" s="73">
        <v>0.73648148148148151</v>
      </c>
      <c r="G369" s="99">
        <v>15.95</v>
      </c>
      <c r="H369" s="99">
        <v>6.35</v>
      </c>
      <c r="I369" s="99">
        <v>7.21</v>
      </c>
      <c r="J369" s="99">
        <v>15.99</v>
      </c>
      <c r="K369" s="99">
        <v>5.97</v>
      </c>
      <c r="L369" s="99">
        <v>7.81</v>
      </c>
      <c r="M369" s="59">
        <f t="shared" si="90"/>
        <v>15.969999999999999</v>
      </c>
      <c r="N369" s="59">
        <f t="shared" si="91"/>
        <v>6.16</v>
      </c>
      <c r="O369" s="59">
        <f t="shared" si="92"/>
        <v>7.51</v>
      </c>
      <c r="P369" s="60">
        <f t="shared" si="80"/>
        <v>0.15533276724860717</v>
      </c>
      <c r="Q369" s="22">
        <f t="shared" si="81"/>
        <v>6.9183097091893534E-7</v>
      </c>
      <c r="R369" s="61">
        <f t="shared" si="82"/>
        <v>6.8282013324256608E-9</v>
      </c>
      <c r="S369" s="22">
        <f t="shared" si="83"/>
        <v>4.6624333436139569E-17</v>
      </c>
      <c r="T369" s="62">
        <v>298</v>
      </c>
      <c r="U369" s="59">
        <f t="shared" si="93"/>
        <v>288.97000000000003</v>
      </c>
      <c r="V369" s="63">
        <f t="shared" si="94"/>
        <v>0.52703713002417796</v>
      </c>
      <c r="W369" s="64">
        <f t="shared" si="95"/>
        <v>3.3654034067551795</v>
      </c>
      <c r="X369" s="65">
        <f t="shared" si="76"/>
        <v>-6.8077155550227402E-8</v>
      </c>
      <c r="Y369" s="66">
        <f t="shared" si="77"/>
        <v>-6.801309432222953E-8</v>
      </c>
      <c r="Z369" s="66">
        <f t="shared" si="78"/>
        <v>-6.8013154604432869E-8</v>
      </c>
      <c r="AA369" s="67">
        <f t="shared" si="79"/>
        <v>-6.7949153545186094E-8</v>
      </c>
      <c r="AB369" s="68">
        <f t="shared" si="88"/>
        <v>3.617241858026562E-4</v>
      </c>
      <c r="AD369" s="70">
        <f t="shared" si="87"/>
        <v>3.6172418580265622</v>
      </c>
      <c r="AG369" s="71">
        <v>3630</v>
      </c>
      <c r="AH369">
        <v>10</v>
      </c>
      <c r="AI369">
        <v>0.98199999999999998</v>
      </c>
      <c r="AJ369" s="4">
        <f t="shared" si="96"/>
        <v>38.814229249011859</v>
      </c>
      <c r="AK369" s="8">
        <f t="shared" si="97"/>
        <v>6.931112365894975E-4</v>
      </c>
    </row>
    <row r="370" spans="5:37">
      <c r="E370" s="73">
        <v>0.73659722222222224</v>
      </c>
      <c r="G370" s="99">
        <v>15.97</v>
      </c>
      <c r="H370" s="99">
        <v>6.35</v>
      </c>
      <c r="I370" s="99">
        <v>8.81</v>
      </c>
      <c r="J370" s="99">
        <v>16.02</v>
      </c>
      <c r="K370" s="99">
        <v>5.96</v>
      </c>
      <c r="L370" s="99">
        <v>8.6199999999999992</v>
      </c>
      <c r="M370" s="59">
        <f t="shared" si="90"/>
        <v>15.995000000000001</v>
      </c>
      <c r="N370" s="59">
        <f t="shared" si="91"/>
        <v>6.1549999999999994</v>
      </c>
      <c r="O370" s="59">
        <f t="shared" si="92"/>
        <v>8.7149999999999999</v>
      </c>
      <c r="P370" s="60">
        <f t="shared" si="80"/>
        <v>0.18033492529873929</v>
      </c>
      <c r="Q370" s="22">
        <f t="shared" si="81"/>
        <v>6.9984199600227358E-7</v>
      </c>
      <c r="R370" s="61">
        <f t="shared" si="82"/>
        <v>6.7640773419910595E-9</v>
      </c>
      <c r="S370" s="22">
        <f t="shared" si="83"/>
        <v>4.5752742288436839E-17</v>
      </c>
      <c r="T370" s="62">
        <v>298</v>
      </c>
      <c r="U370" s="59">
        <f t="shared" si="93"/>
        <v>288.995</v>
      </c>
      <c r="V370" s="63">
        <f t="shared" si="94"/>
        <v>0.52553253574555081</v>
      </c>
      <c r="W370" s="64">
        <f t="shared" si="95"/>
        <v>3.353764286781967</v>
      </c>
      <c r="X370" s="65">
        <f t="shared" si="76"/>
        <v>-7.7680122921797605E-8</v>
      </c>
      <c r="Y370" s="66">
        <f t="shared" si="77"/>
        <v>-7.7596556921711985E-8</v>
      </c>
      <c r="Z370" s="66">
        <f t="shared" si="78"/>
        <v>-7.7596646819566252E-8</v>
      </c>
      <c r="AA370" s="67">
        <f t="shared" si="79"/>
        <v>-7.7513170523915959E-8</v>
      </c>
      <c r="AB370" s="68">
        <f t="shared" si="88"/>
        <v>3.6104405445774163E-4</v>
      </c>
      <c r="AD370" s="70">
        <f t="shared" si="87"/>
        <v>3.6104405445774161</v>
      </c>
      <c r="AG370" s="71">
        <v>3640</v>
      </c>
      <c r="AH370">
        <v>15</v>
      </c>
      <c r="AI370">
        <v>0.98799999999999999</v>
      </c>
      <c r="AJ370" s="4">
        <f t="shared" si="96"/>
        <v>39.051383399209485</v>
      </c>
      <c r="AK370" s="8">
        <f t="shared" si="97"/>
        <v>6.9734613212874084E-4</v>
      </c>
    </row>
    <row r="371" spans="5:37">
      <c r="E371" s="73">
        <v>0.73671296296296296</v>
      </c>
      <c r="G371" s="99">
        <v>15.97</v>
      </c>
      <c r="H371" s="99">
        <v>6.36</v>
      </c>
      <c r="I371" s="99">
        <v>9.27</v>
      </c>
      <c r="J371" s="99">
        <v>16.02</v>
      </c>
      <c r="K371" s="99">
        <v>5.97</v>
      </c>
      <c r="L371" s="99">
        <v>9.1199999999999992</v>
      </c>
      <c r="M371" s="59">
        <f t="shared" si="90"/>
        <v>15.995000000000001</v>
      </c>
      <c r="N371" s="59">
        <f t="shared" si="91"/>
        <v>6.165</v>
      </c>
      <c r="O371" s="59">
        <f t="shared" si="92"/>
        <v>9.1950000000000003</v>
      </c>
      <c r="P371" s="60">
        <f t="shared" si="80"/>
        <v>0.19026731361123439</v>
      </c>
      <c r="Q371" s="22">
        <f t="shared" si="81"/>
        <v>6.8391164728142821E-7</v>
      </c>
      <c r="R371" s="61">
        <f t="shared" si="82"/>
        <v>6.9216329433044936E-9</v>
      </c>
      <c r="S371" s="22">
        <f t="shared" si="83"/>
        <v>4.7909002601838029E-17</v>
      </c>
      <c r="T371" s="62">
        <v>298</v>
      </c>
      <c r="U371" s="59">
        <f t="shared" si="93"/>
        <v>288.995</v>
      </c>
      <c r="V371" s="63">
        <f t="shared" si="94"/>
        <v>0.52553253574555081</v>
      </c>
      <c r="W371" s="64">
        <f t="shared" si="95"/>
        <v>3.353764286781967</v>
      </c>
      <c r="X371" s="65">
        <f t="shared" si="76"/>
        <v>-8.5636684273526797E-8</v>
      </c>
      <c r="Y371" s="66">
        <f t="shared" si="77"/>
        <v>-8.5534903933666812E-8</v>
      </c>
      <c r="Z371" s="66">
        <f t="shared" si="78"/>
        <v>-8.5535024900956361E-8</v>
      </c>
      <c r="AA371" s="67">
        <f t="shared" si="79"/>
        <v>-8.5433365240843438E-8</v>
      </c>
      <c r="AB371" s="68">
        <f t="shared" si="88"/>
        <v>3.6026808828952783E-4</v>
      </c>
      <c r="AD371" s="70">
        <f t="shared" si="87"/>
        <v>3.6026808828952781</v>
      </c>
      <c r="AG371" s="71">
        <v>3650</v>
      </c>
      <c r="AH371">
        <v>20</v>
      </c>
      <c r="AI371">
        <v>0.98399999999999999</v>
      </c>
      <c r="AJ371" s="4">
        <f t="shared" si="96"/>
        <v>38.89328063241107</v>
      </c>
      <c r="AK371" s="8">
        <f t="shared" si="97"/>
        <v>6.9452286843591198E-4</v>
      </c>
    </row>
    <row r="372" spans="5:37">
      <c r="E372" s="73">
        <v>0.73682870370370368</v>
      </c>
      <c r="G372" s="99">
        <v>15.97</v>
      </c>
      <c r="H372" s="99">
        <v>6.36</v>
      </c>
      <c r="I372" s="99">
        <v>9.36</v>
      </c>
      <c r="J372" s="99">
        <v>16.02</v>
      </c>
      <c r="K372" s="99">
        <v>5.97</v>
      </c>
      <c r="L372" s="99">
        <v>9.2200000000000006</v>
      </c>
      <c r="M372" s="59">
        <f t="shared" si="90"/>
        <v>15.995000000000001</v>
      </c>
      <c r="N372" s="59">
        <f t="shared" si="91"/>
        <v>6.165</v>
      </c>
      <c r="O372" s="59">
        <f t="shared" si="92"/>
        <v>9.2899999999999991</v>
      </c>
      <c r="P372" s="60">
        <f t="shared" si="80"/>
        <v>0.19223309879808234</v>
      </c>
      <c r="Q372" s="22">
        <f t="shared" si="81"/>
        <v>6.8391164728142821E-7</v>
      </c>
      <c r="R372" s="61">
        <f t="shared" si="82"/>
        <v>6.9216329433044936E-9</v>
      </c>
      <c r="S372" s="22">
        <f t="shared" si="83"/>
        <v>4.7909002601838029E-17</v>
      </c>
      <c r="T372" s="62">
        <v>298</v>
      </c>
      <c r="U372" s="59">
        <f t="shared" si="93"/>
        <v>288.995</v>
      </c>
      <c r="V372" s="63">
        <f t="shared" si="94"/>
        <v>0.52553253574555081</v>
      </c>
      <c r="W372" s="64">
        <f t="shared" si="95"/>
        <v>3.353764286781967</v>
      </c>
      <c r="X372" s="65">
        <f t="shared" si="76"/>
        <v>-8.6316037409343857E-8</v>
      </c>
      <c r="Y372" s="66">
        <f t="shared" si="77"/>
        <v>-8.6212389743066058E-8</v>
      </c>
      <c r="Z372" s="66">
        <f t="shared" si="78"/>
        <v>-8.6212514202425498E-8</v>
      </c>
      <c r="AA372" s="67">
        <f t="shared" si="79"/>
        <v>-8.6108990696607344E-8</v>
      </c>
      <c r="AB372" s="68">
        <f t="shared" si="88"/>
        <v>3.5941273844422182E-4</v>
      </c>
      <c r="AD372" s="70">
        <f t="shared" si="87"/>
        <v>3.5941273844422184</v>
      </c>
      <c r="AG372" s="71">
        <v>3660</v>
      </c>
      <c r="AH372">
        <v>25</v>
      </c>
      <c r="AI372">
        <v>0.92800000000000005</v>
      </c>
      <c r="AJ372" s="4">
        <f t="shared" si="96"/>
        <v>36.679841897233203</v>
      </c>
      <c r="AK372" s="8">
        <f t="shared" si="97"/>
        <v>6.5499717673630717E-4</v>
      </c>
    </row>
    <row r="373" spans="5:37">
      <c r="E373" s="73">
        <v>0.7369444444444444</v>
      </c>
      <c r="G373" s="99">
        <v>15.98</v>
      </c>
      <c r="H373" s="99">
        <v>6.36</v>
      </c>
      <c r="I373" s="99">
        <v>9.44</v>
      </c>
      <c r="J373" s="99">
        <v>16.03</v>
      </c>
      <c r="K373" s="99">
        <v>5.97</v>
      </c>
      <c r="L373" s="99">
        <v>9.3000000000000007</v>
      </c>
      <c r="M373" s="59">
        <f t="shared" si="90"/>
        <v>16.005000000000003</v>
      </c>
      <c r="N373" s="59">
        <f t="shared" si="91"/>
        <v>6.165</v>
      </c>
      <c r="O373" s="59">
        <f t="shared" si="92"/>
        <v>9.370000000000001</v>
      </c>
      <c r="P373" s="60">
        <f t="shared" si="80"/>
        <v>0.19392231680439792</v>
      </c>
      <c r="Q373" s="22">
        <f t="shared" si="81"/>
        <v>6.8391164728142821E-7</v>
      </c>
      <c r="R373" s="61">
        <f t="shared" si="82"/>
        <v>6.9273872108474041E-9</v>
      </c>
      <c r="S373" s="22">
        <f t="shared" si="83"/>
        <v>4.7988693569012178E-17</v>
      </c>
      <c r="T373" s="62">
        <v>298</v>
      </c>
      <c r="U373" s="59">
        <f t="shared" si="93"/>
        <v>289.005</v>
      </c>
      <c r="V373" s="63">
        <f t="shared" si="94"/>
        <v>0.52493077091975882</v>
      </c>
      <c r="W373" s="64">
        <f t="shared" si="95"/>
        <v>3.3491204796344012</v>
      </c>
      <c r="X373" s="65">
        <f t="shared" si="76"/>
        <v>-8.7130796834299662E-8</v>
      </c>
      <c r="Y373" s="66">
        <f t="shared" si="77"/>
        <v>-8.7024929273814035E-8</v>
      </c>
      <c r="Z373" s="66">
        <f t="shared" si="78"/>
        <v>-8.7025057907325595E-8</v>
      </c>
      <c r="AA373" s="67">
        <f t="shared" si="79"/>
        <v>-8.6919318667761376E-8</v>
      </c>
      <c r="AB373" s="68">
        <f t="shared" si="88"/>
        <v>3.5855061371756029E-4</v>
      </c>
      <c r="AD373" s="70">
        <f t="shared" si="87"/>
        <v>3.585506137175603</v>
      </c>
      <c r="AG373" s="71">
        <v>3670</v>
      </c>
      <c r="AH373">
        <f>30*60</f>
        <v>1800</v>
      </c>
      <c r="AI373">
        <v>0.85799999999999998</v>
      </c>
      <c r="AJ373" s="4">
        <f t="shared" si="96"/>
        <v>33.913043478260867</v>
      </c>
      <c r="AK373" s="8">
        <f t="shared" si="97"/>
        <v>6.055900621118012E-4</v>
      </c>
    </row>
    <row r="374" spans="5:37">
      <c r="E374" s="73">
        <v>0.73706018518518512</v>
      </c>
      <c r="G374" s="99">
        <v>15.98</v>
      </c>
      <c r="H374" s="99">
        <v>6.37</v>
      </c>
      <c r="I374" s="99">
        <v>9.4499999999999993</v>
      </c>
      <c r="J374" s="99">
        <v>16.03</v>
      </c>
      <c r="K374" s="99">
        <v>5.98</v>
      </c>
      <c r="L374" s="99">
        <v>9.35</v>
      </c>
      <c r="M374" s="59">
        <f t="shared" si="90"/>
        <v>16.005000000000003</v>
      </c>
      <c r="N374" s="59">
        <f t="shared" si="91"/>
        <v>6.1750000000000007</v>
      </c>
      <c r="O374" s="59">
        <f t="shared" si="92"/>
        <v>9.3999999999999986</v>
      </c>
      <c r="P374" s="60">
        <f t="shared" si="80"/>
        <v>0.19454319935553252</v>
      </c>
      <c r="Q374" s="22">
        <f t="shared" si="81"/>
        <v>6.6834391756861246E-7</v>
      </c>
      <c r="R374" s="61">
        <f t="shared" si="82"/>
        <v>7.0887467876754789E-9</v>
      </c>
      <c r="S374" s="22">
        <f t="shared" si="83"/>
        <v>5.0250331019779424E-17</v>
      </c>
      <c r="T374" s="62">
        <v>298</v>
      </c>
      <c r="U374" s="59">
        <f t="shared" si="93"/>
        <v>289.005</v>
      </c>
      <c r="V374" s="63">
        <f t="shared" si="94"/>
        <v>0.52493077091975882</v>
      </c>
      <c r="W374" s="64">
        <f t="shared" si="95"/>
        <v>3.3491204796344012</v>
      </c>
      <c r="X374" s="65">
        <f t="shared" si="76"/>
        <v>-9.1307105719939633E-8</v>
      </c>
      <c r="Y374" s="66">
        <f t="shared" si="77"/>
        <v>-9.1190563292619975E-8</v>
      </c>
      <c r="Z374" s="66">
        <f t="shared" si="78"/>
        <v>-9.1190712044869413E-8</v>
      </c>
      <c r="AA374" s="67">
        <f t="shared" si="79"/>
        <v>-9.1074317990070856E-8</v>
      </c>
      <c r="AB374" s="68">
        <f t="shared" si="88"/>
        <v>3.5768036356778642E-4</v>
      </c>
      <c r="AD374" s="70">
        <f t="shared" si="87"/>
        <v>3.5768036356778641</v>
      </c>
      <c r="AG374" s="71">
        <v>3680</v>
      </c>
      <c r="AH374">
        <v>35</v>
      </c>
      <c r="AI374">
        <v>0.77500000000000002</v>
      </c>
      <c r="AJ374" s="4">
        <f t="shared" si="96"/>
        <v>30.632411067193676</v>
      </c>
      <c r="AK374" s="8">
        <f t="shared" si="97"/>
        <v>5.4700734048560137E-4</v>
      </c>
    </row>
    <row r="375" spans="5:37">
      <c r="E375" s="73">
        <v>0.73717592592592596</v>
      </c>
      <c r="G375" s="99">
        <v>15.99</v>
      </c>
      <c r="H375" s="99">
        <v>6.37</v>
      </c>
      <c r="I375" s="99">
        <v>9.41</v>
      </c>
      <c r="J375" s="99">
        <v>16.04</v>
      </c>
      <c r="K375" s="99">
        <v>5.98</v>
      </c>
      <c r="L375" s="99">
        <v>9.3000000000000007</v>
      </c>
      <c r="M375" s="59">
        <f t="shared" si="90"/>
        <v>16.015000000000001</v>
      </c>
      <c r="N375" s="59">
        <f t="shared" si="91"/>
        <v>6.1750000000000007</v>
      </c>
      <c r="O375" s="59">
        <f t="shared" si="92"/>
        <v>9.3550000000000004</v>
      </c>
      <c r="P375" s="60">
        <f t="shared" si="80"/>
        <v>0.19364565312385268</v>
      </c>
      <c r="Q375" s="22">
        <f t="shared" si="81"/>
        <v>6.6834391756861246E-7</v>
      </c>
      <c r="R375" s="61">
        <f t="shared" si="82"/>
        <v>7.0946399845402005E-9</v>
      </c>
      <c r="S375" s="22">
        <f t="shared" si="83"/>
        <v>5.0333916510236578E-17</v>
      </c>
      <c r="T375" s="62">
        <v>298</v>
      </c>
      <c r="U375" s="59">
        <f t="shared" si="93"/>
        <v>289.01499999999999</v>
      </c>
      <c r="V375" s="63">
        <f t="shared" si="94"/>
        <v>0.52432904773642941</v>
      </c>
      <c r="W375" s="64">
        <f t="shared" si="95"/>
        <v>3.3444834232453613</v>
      </c>
      <c r="X375" s="65">
        <f t="shared" si="76"/>
        <v>-9.0930828420667353E-8</v>
      </c>
      <c r="Y375" s="66">
        <f t="shared" si="77"/>
        <v>-9.0814949124216928E-8</v>
      </c>
      <c r="Z375" s="66">
        <f t="shared" si="78"/>
        <v>-9.0815096797031309E-8</v>
      </c>
      <c r="AA375" s="67">
        <f t="shared" si="79"/>
        <v>-9.0699364797016387E-8</v>
      </c>
      <c r="AB375" s="68">
        <f t="shared" si="88"/>
        <v>3.5676845694381144E-4</v>
      </c>
      <c r="AD375" s="70">
        <f t="shared" si="87"/>
        <v>3.5676845694381143</v>
      </c>
      <c r="AG375" s="71">
        <v>3690</v>
      </c>
      <c r="AH375">
        <v>40</v>
      </c>
      <c r="AI375">
        <v>0.72099999999999997</v>
      </c>
      <c r="AJ375" s="4">
        <f t="shared" si="96"/>
        <v>28.49802371541502</v>
      </c>
      <c r="AK375" s="8">
        <f t="shared" si="97"/>
        <v>5.0889328063241103E-4</v>
      </c>
    </row>
    <row r="376" spans="5:37">
      <c r="E376" s="73">
        <v>0.73729166666666668</v>
      </c>
      <c r="G376" s="99">
        <v>15.99</v>
      </c>
      <c r="H376" s="99">
        <v>6.36</v>
      </c>
      <c r="I376" s="99">
        <v>9.31</v>
      </c>
      <c r="J376" s="99">
        <v>16.04</v>
      </c>
      <c r="K376" s="99">
        <v>5.97</v>
      </c>
      <c r="L376" s="99">
        <v>9.24</v>
      </c>
      <c r="M376" s="59">
        <f t="shared" si="90"/>
        <v>16.015000000000001</v>
      </c>
      <c r="N376" s="59">
        <f t="shared" si="91"/>
        <v>6.165</v>
      </c>
      <c r="O376" s="59">
        <f t="shared" si="92"/>
        <v>9.2750000000000004</v>
      </c>
      <c r="P376" s="60">
        <f t="shared" si="80"/>
        <v>0.1919896774691324</v>
      </c>
      <c r="Q376" s="22">
        <f t="shared" si="81"/>
        <v>6.8391164728142821E-7</v>
      </c>
      <c r="R376" s="61">
        <f t="shared" si="82"/>
        <v>6.9331462621740301E-9</v>
      </c>
      <c r="S376" s="22">
        <f t="shared" si="83"/>
        <v>4.8068517092697722E-17</v>
      </c>
      <c r="T376" s="62">
        <v>298</v>
      </c>
      <c r="U376" s="59">
        <f t="shared" si="93"/>
        <v>289.01499999999999</v>
      </c>
      <c r="V376" s="63">
        <f t="shared" si="94"/>
        <v>0.52432904773642941</v>
      </c>
      <c r="W376" s="64">
        <f t="shared" si="95"/>
        <v>3.3444834232453613</v>
      </c>
      <c r="X376" s="65">
        <f t="shared" si="76"/>
        <v>-8.5876507248815485E-8</v>
      </c>
      <c r="Y376" s="66">
        <f t="shared" si="77"/>
        <v>-8.5772888295490276E-8</v>
      </c>
      <c r="Z376" s="66">
        <f t="shared" si="78"/>
        <v>-8.577301332255334E-8</v>
      </c>
      <c r="AA376" s="67">
        <f t="shared" si="79"/>
        <v>-8.5669519094574843E-8</v>
      </c>
      <c r="AB376" s="68">
        <f t="shared" si="88"/>
        <v>3.5586030646871114E-4</v>
      </c>
      <c r="AD376" s="70">
        <f t="shared" si="87"/>
        <v>3.5586030646871114</v>
      </c>
      <c r="AG376" s="71">
        <v>3700</v>
      </c>
      <c r="AH376">
        <v>45</v>
      </c>
      <c r="AI376">
        <v>0.67900000000000005</v>
      </c>
      <c r="AJ376" s="4">
        <f t="shared" si="96"/>
        <v>26.837944664031625</v>
      </c>
      <c r="AK376" s="8">
        <f t="shared" si="97"/>
        <v>4.7924901185770758E-4</v>
      </c>
    </row>
    <row r="377" spans="5:37">
      <c r="E377" s="73">
        <v>0.7374074074074074</v>
      </c>
      <c r="G377" s="99">
        <v>15.99</v>
      </c>
      <c r="H377" s="99">
        <v>6.36</v>
      </c>
      <c r="I377" s="99">
        <v>9.39</v>
      </c>
      <c r="J377" s="99">
        <v>16.04</v>
      </c>
      <c r="K377" s="99">
        <v>5.97</v>
      </c>
      <c r="L377" s="99">
        <v>9.32</v>
      </c>
      <c r="M377" s="59">
        <f t="shared" si="90"/>
        <v>16.015000000000001</v>
      </c>
      <c r="N377" s="59">
        <f t="shared" si="91"/>
        <v>6.165</v>
      </c>
      <c r="O377" s="59">
        <f t="shared" si="92"/>
        <v>9.3550000000000004</v>
      </c>
      <c r="P377" s="60">
        <f t="shared" si="80"/>
        <v>0.19364565312385268</v>
      </c>
      <c r="Q377" s="22">
        <f t="shared" si="81"/>
        <v>6.8391164728142821E-7</v>
      </c>
      <c r="R377" s="61">
        <f t="shared" si="82"/>
        <v>6.9331462621740301E-9</v>
      </c>
      <c r="S377" s="22">
        <f t="shared" si="83"/>
        <v>4.8068517092697722E-17</v>
      </c>
      <c r="T377" s="62">
        <v>298</v>
      </c>
      <c r="U377" s="59">
        <f t="shared" si="93"/>
        <v>289.01499999999999</v>
      </c>
      <c r="V377" s="63">
        <f t="shared" si="94"/>
        <v>0.52432904773642941</v>
      </c>
      <c r="W377" s="64">
        <f t="shared" si="95"/>
        <v>3.3444834232453613</v>
      </c>
      <c r="X377" s="65">
        <f t="shared" si="76"/>
        <v>-8.6408447662720757E-8</v>
      </c>
      <c r="Y377" s="66">
        <f t="shared" si="77"/>
        <v>-8.6303287583380229E-8</v>
      </c>
      <c r="Z377" s="66">
        <f t="shared" si="78"/>
        <v>-8.6303415564412039E-8</v>
      </c>
      <c r="AA377" s="67">
        <f t="shared" si="79"/>
        <v>-8.6198383154594513E-8</v>
      </c>
      <c r="AB377" s="68">
        <f t="shared" si="88"/>
        <v>3.5500257675274532E-4</v>
      </c>
      <c r="AD377" s="70">
        <f t="shared" si="87"/>
        <v>3.5500257675274534</v>
      </c>
      <c r="AG377" s="71">
        <v>3710</v>
      </c>
      <c r="AH377">
        <v>50</v>
      </c>
      <c r="AI377">
        <v>0.64600000000000002</v>
      </c>
      <c r="AJ377" s="4">
        <f t="shared" si="96"/>
        <v>25.533596837944664</v>
      </c>
      <c r="AK377" s="8">
        <f t="shared" si="97"/>
        <v>4.5595708639186903E-4</v>
      </c>
    </row>
    <row r="378" spans="5:37">
      <c r="E378" s="73">
        <v>0.73752314814814812</v>
      </c>
      <c r="G378" s="99">
        <v>16</v>
      </c>
      <c r="H378" s="99">
        <v>6.36</v>
      </c>
      <c r="I378" s="99">
        <v>9.23</v>
      </c>
      <c r="J378" s="99">
        <v>16.05</v>
      </c>
      <c r="K378" s="99">
        <v>5.97</v>
      </c>
      <c r="L378" s="99">
        <v>9.2200000000000006</v>
      </c>
      <c r="M378" s="59">
        <f t="shared" si="90"/>
        <v>16.024999999999999</v>
      </c>
      <c r="N378" s="59">
        <f t="shared" si="91"/>
        <v>6.165</v>
      </c>
      <c r="O378" s="59">
        <f t="shared" si="92"/>
        <v>9.2250000000000014</v>
      </c>
      <c r="P378" s="60">
        <f t="shared" si="80"/>
        <v>0.19098801251990297</v>
      </c>
      <c r="Q378" s="22">
        <f t="shared" si="81"/>
        <v>6.8391164728142821E-7</v>
      </c>
      <c r="R378" s="61">
        <f t="shared" si="82"/>
        <v>6.9389101012613466E-9</v>
      </c>
      <c r="S378" s="22">
        <f t="shared" si="83"/>
        <v>4.8148473393386751E-17</v>
      </c>
      <c r="T378" s="62">
        <v>298</v>
      </c>
      <c r="U378" s="59">
        <f t="shared" si="93"/>
        <v>289.02499999999998</v>
      </c>
      <c r="V378" s="63">
        <f t="shared" si="94"/>
        <v>0.52372736619124016</v>
      </c>
      <c r="W378" s="64">
        <f t="shared" si="95"/>
        <v>3.3398531073461424</v>
      </c>
      <c r="X378" s="65">
        <f t="shared" si="76"/>
        <v>-8.5274848399282469E-8</v>
      </c>
      <c r="Y378" s="66">
        <f t="shared" si="77"/>
        <v>-8.5172179833843232E-8</v>
      </c>
      <c r="Z378" s="66">
        <f t="shared" si="78"/>
        <v>-8.517230344396425E-8</v>
      </c>
      <c r="AA378" s="67">
        <f t="shared" si="79"/>
        <v>-8.5069758190999672E-8</v>
      </c>
      <c r="AB378" s="68">
        <f t="shared" si="88"/>
        <v>3.5413954302422385E-4</v>
      </c>
      <c r="AD378" s="70">
        <f t="shared" si="87"/>
        <v>3.5413954302422384</v>
      </c>
      <c r="AG378" s="71">
        <v>3720</v>
      </c>
      <c r="AH378">
        <v>55</v>
      </c>
      <c r="AI378">
        <v>0.60699999999999998</v>
      </c>
      <c r="AJ378" s="4">
        <f t="shared" si="96"/>
        <v>23.992094861660078</v>
      </c>
      <c r="AK378" s="8">
        <f t="shared" si="97"/>
        <v>4.2843026538678713E-4</v>
      </c>
    </row>
    <row r="379" spans="5:37">
      <c r="E379" s="73">
        <v>0.73763888888888884</v>
      </c>
      <c r="G379" s="99">
        <v>16.010000000000002</v>
      </c>
      <c r="H379" s="99">
        <v>6.36</v>
      </c>
      <c r="I379" s="99">
        <v>9.2200000000000006</v>
      </c>
      <c r="J379" s="99">
        <v>16.059999999999999</v>
      </c>
      <c r="K379" s="99">
        <v>5.97</v>
      </c>
      <c r="L379" s="99">
        <v>9.16</v>
      </c>
      <c r="M379" s="59">
        <f t="shared" si="90"/>
        <v>16.035</v>
      </c>
      <c r="N379" s="59">
        <f t="shared" si="91"/>
        <v>6.165</v>
      </c>
      <c r="O379" s="59">
        <f t="shared" si="92"/>
        <v>9.1900000000000013</v>
      </c>
      <c r="P379" s="60">
        <f t="shared" si="80"/>
        <v>0.19029660175841057</v>
      </c>
      <c r="Q379" s="22">
        <f t="shared" si="81"/>
        <v>6.8391164728142821E-7</v>
      </c>
      <c r="R379" s="61">
        <f t="shared" si="82"/>
        <v>6.9446787320896377E-9</v>
      </c>
      <c r="S379" s="22">
        <f t="shared" si="83"/>
        <v>4.8228562691938138E-17</v>
      </c>
      <c r="T379" s="62">
        <v>298</v>
      </c>
      <c r="U379" s="59">
        <f t="shared" si="93"/>
        <v>289.03500000000003</v>
      </c>
      <c r="V379" s="63">
        <f t="shared" si="94"/>
        <v>0.52312572627986897</v>
      </c>
      <c r="W379" s="64">
        <f t="shared" si="95"/>
        <v>3.3352295216843393</v>
      </c>
      <c r="X379" s="65">
        <f t="shared" si="76"/>
        <v>-8.5020481409798882E-8</v>
      </c>
      <c r="Y379" s="66">
        <f t="shared" si="77"/>
        <v>-8.4918178388838207E-8</v>
      </c>
      <c r="Z379" s="66">
        <f t="shared" si="78"/>
        <v>-8.4918301487507179E-8</v>
      </c>
      <c r="AA379" s="67">
        <f t="shared" si="79"/>
        <v>-8.4816121268972373E-8</v>
      </c>
      <c r="AB379" s="68">
        <f t="shared" si="88"/>
        <v>3.5328782040231404E-4</v>
      </c>
      <c r="AD379" s="70">
        <f t="shared" si="87"/>
        <v>3.5328782040231403</v>
      </c>
      <c r="AG379" s="71">
        <v>3730</v>
      </c>
      <c r="AH379">
        <v>60</v>
      </c>
      <c r="AI379">
        <v>0.55400000000000005</v>
      </c>
      <c r="AJ379" s="4">
        <f t="shared" si="96"/>
        <v>21.897233201581031</v>
      </c>
      <c r="AK379" s="8">
        <f t="shared" si="97"/>
        <v>3.9102202145680415E-4</v>
      </c>
    </row>
    <row r="380" spans="5:37">
      <c r="E380" s="73">
        <v>0.73775462962962957</v>
      </c>
      <c r="G380" s="99">
        <v>16.010000000000002</v>
      </c>
      <c r="H380" s="99">
        <v>6.36</v>
      </c>
      <c r="I380" s="99">
        <v>9.42</v>
      </c>
      <c r="J380" s="99">
        <v>16.059999999999999</v>
      </c>
      <c r="K380" s="99">
        <v>5.97</v>
      </c>
      <c r="L380" s="99">
        <v>9.3699999999999992</v>
      </c>
      <c r="M380" s="59">
        <f t="shared" si="90"/>
        <v>16.035</v>
      </c>
      <c r="N380" s="59">
        <f t="shared" si="91"/>
        <v>6.165</v>
      </c>
      <c r="O380" s="59">
        <f t="shared" si="92"/>
        <v>9.3949999999999996</v>
      </c>
      <c r="P380" s="60">
        <f t="shared" si="80"/>
        <v>0.19454152051363074</v>
      </c>
      <c r="Q380" s="22">
        <f t="shared" si="81"/>
        <v>6.8391164728142821E-7</v>
      </c>
      <c r="R380" s="61">
        <f t="shared" si="82"/>
        <v>6.9446787320896377E-9</v>
      </c>
      <c r="S380" s="22">
        <f t="shared" si="83"/>
        <v>4.8228562691938138E-17</v>
      </c>
      <c r="T380" s="62">
        <v>298</v>
      </c>
      <c r="U380" s="59">
        <f t="shared" si="93"/>
        <v>289.03500000000003</v>
      </c>
      <c r="V380" s="63">
        <f t="shared" si="94"/>
        <v>0.52312572627986897</v>
      </c>
      <c r="W380" s="64">
        <f t="shared" si="95"/>
        <v>3.3352295216843393</v>
      </c>
      <c r="X380" s="65">
        <f t="shared" si="76"/>
        <v>-8.6708102312388051E-8</v>
      </c>
      <c r="Y380" s="66">
        <f t="shared" si="77"/>
        <v>-8.6601441262771267E-8</v>
      </c>
      <c r="Z380" s="66">
        <f t="shared" si="78"/>
        <v>-8.6601572468266501E-8</v>
      </c>
      <c r="AA380" s="67">
        <f t="shared" si="79"/>
        <v>-8.6495042301348913E-8</v>
      </c>
      <c r="AB380" s="68">
        <f t="shared" si="88"/>
        <v>3.5243863779826164E-4</v>
      </c>
      <c r="AD380" s="70">
        <f t="shared" si="87"/>
        <v>3.5243863779826166</v>
      </c>
      <c r="AG380" s="71">
        <v>3740</v>
      </c>
      <c r="AH380">
        <v>65</v>
      </c>
      <c r="AI380">
        <v>0.52100000000000002</v>
      </c>
      <c r="AJ380" s="4">
        <f t="shared" si="96"/>
        <v>20.592885375494074</v>
      </c>
      <c r="AK380" s="8">
        <f t="shared" si="97"/>
        <v>3.6773009599096559E-4</v>
      </c>
    </row>
    <row r="381" spans="5:37">
      <c r="E381" s="73">
        <v>0.7378703703703704</v>
      </c>
      <c r="G381" s="99">
        <v>16.010000000000002</v>
      </c>
      <c r="H381" s="99">
        <v>6.36</v>
      </c>
      <c r="I381" s="99">
        <v>9.44</v>
      </c>
      <c r="J381" s="99">
        <v>16.059999999999999</v>
      </c>
      <c r="K381" s="99">
        <v>5.97</v>
      </c>
      <c r="L381" s="99">
        <v>9.3800000000000008</v>
      </c>
      <c r="M381" s="59">
        <f t="shared" si="90"/>
        <v>16.035</v>
      </c>
      <c r="N381" s="59">
        <f t="shared" si="91"/>
        <v>6.165</v>
      </c>
      <c r="O381" s="59">
        <f t="shared" si="92"/>
        <v>9.41</v>
      </c>
      <c r="P381" s="60">
        <f t="shared" si="80"/>
        <v>0.19485212432498836</v>
      </c>
      <c r="Q381" s="22">
        <f t="shared" si="81"/>
        <v>6.8391164728142821E-7</v>
      </c>
      <c r="R381" s="61">
        <f t="shared" si="82"/>
        <v>6.9446787320896377E-9</v>
      </c>
      <c r="S381" s="22">
        <f t="shared" si="83"/>
        <v>4.8228562691938138E-17</v>
      </c>
      <c r="T381" s="62">
        <v>298</v>
      </c>
      <c r="U381" s="59">
        <f t="shared" si="93"/>
        <v>289.03500000000003</v>
      </c>
      <c r="V381" s="63">
        <f t="shared" si="94"/>
        <v>0.52312572627986897</v>
      </c>
      <c r="W381" s="64">
        <f t="shared" si="95"/>
        <v>3.3352295216843393</v>
      </c>
      <c r="X381" s="65">
        <f t="shared" si="76"/>
        <v>-8.6633139869019944E-8</v>
      </c>
      <c r="Y381" s="66">
        <f t="shared" si="77"/>
        <v>-8.6526400884767575E-8</v>
      </c>
      <c r="Z381" s="66">
        <f t="shared" si="78"/>
        <v>-8.6526532395766418E-8</v>
      </c>
      <c r="AA381" s="67">
        <f t="shared" si="79"/>
        <v>-8.6419924598448687E-8</v>
      </c>
      <c r="AB381" s="68">
        <f t="shared" si="88"/>
        <v>3.5157262251146862E-4</v>
      </c>
      <c r="AD381" s="70">
        <f t="shared" si="87"/>
        <v>3.5157262251146864</v>
      </c>
      <c r="AG381" s="71">
        <v>3750</v>
      </c>
      <c r="AH381">
        <v>70</v>
      </c>
      <c r="AI381">
        <v>0.45500000000000002</v>
      </c>
      <c r="AJ381" s="4">
        <f t="shared" si="96"/>
        <v>17.98418972332016</v>
      </c>
      <c r="AK381" s="8">
        <f t="shared" si="97"/>
        <v>3.2114624505928858E-4</v>
      </c>
    </row>
    <row r="382" spans="5:37">
      <c r="E382" s="73">
        <v>0.73798611111111112</v>
      </c>
      <c r="G382" s="99">
        <v>16.02</v>
      </c>
      <c r="H382" s="99">
        <v>6.36</v>
      </c>
      <c r="I382" s="99">
        <v>9.39</v>
      </c>
      <c r="J382" s="99">
        <v>16.07</v>
      </c>
      <c r="K382" s="99">
        <v>5.97</v>
      </c>
      <c r="L382" s="99">
        <v>9.31</v>
      </c>
      <c r="M382" s="59">
        <f t="shared" si="90"/>
        <v>16.045000000000002</v>
      </c>
      <c r="N382" s="59">
        <f t="shared" si="91"/>
        <v>6.165</v>
      </c>
      <c r="O382" s="59">
        <f t="shared" si="92"/>
        <v>9.3500000000000014</v>
      </c>
      <c r="P382" s="60">
        <f t="shared" si="80"/>
        <v>0.19364350398423313</v>
      </c>
      <c r="Q382" s="22">
        <f t="shared" si="81"/>
        <v>6.8391164728142821E-7</v>
      </c>
      <c r="R382" s="61">
        <f t="shared" si="82"/>
        <v>6.9504521586424959E-9</v>
      </c>
      <c r="S382" s="22">
        <f t="shared" si="83"/>
        <v>4.8308785209578131E-17</v>
      </c>
      <c r="T382" s="62">
        <v>298</v>
      </c>
      <c r="U382" s="59">
        <f t="shared" si="93"/>
        <v>289.04500000000002</v>
      </c>
      <c r="V382" s="63">
        <f t="shared" si="94"/>
        <v>0.52252412799799763</v>
      </c>
      <c r="W382" s="64">
        <f t="shared" si="95"/>
        <v>3.3306126560238378</v>
      </c>
      <c r="X382" s="65">
        <f t="shared" si="76"/>
        <v>-8.614599012878232E-8</v>
      </c>
      <c r="Y382" s="66">
        <f t="shared" si="77"/>
        <v>-8.6040187791678614E-8</v>
      </c>
      <c r="Z382" s="66">
        <f t="shared" si="78"/>
        <v>-8.6040317735446395E-8</v>
      </c>
      <c r="AA382" s="67">
        <f t="shared" si="79"/>
        <v>-8.5934645022923138E-8</v>
      </c>
      <c r="AB382" s="68">
        <f t="shared" si="88"/>
        <v>3.5070735762642106E-4</v>
      </c>
      <c r="AD382" s="70">
        <f t="shared" si="87"/>
        <v>3.5070735762642107</v>
      </c>
      <c r="AG382" s="71">
        <v>3760</v>
      </c>
      <c r="AH382">
        <v>75</v>
      </c>
      <c r="AI382">
        <v>0.40400000000000003</v>
      </c>
      <c r="AJ382" s="4">
        <f t="shared" si="96"/>
        <v>15.968379446640318</v>
      </c>
      <c r="AK382" s="8">
        <f t="shared" si="97"/>
        <v>2.8514963297571996E-4</v>
      </c>
    </row>
    <row r="383" spans="5:37">
      <c r="E383" s="73">
        <v>0.73810185185185184</v>
      </c>
      <c r="G383" s="99">
        <v>16.02</v>
      </c>
      <c r="H383" s="99">
        <v>6.36</v>
      </c>
      <c r="I383" s="99">
        <v>9.3699999999999992</v>
      </c>
      <c r="J383" s="99">
        <v>16.07</v>
      </c>
      <c r="K383" s="99">
        <v>5.97</v>
      </c>
      <c r="L383" s="99">
        <v>9.32</v>
      </c>
      <c r="M383" s="59">
        <f t="shared" si="90"/>
        <v>16.045000000000002</v>
      </c>
      <c r="N383" s="59">
        <f t="shared" si="91"/>
        <v>6.165</v>
      </c>
      <c r="O383" s="59">
        <f t="shared" si="92"/>
        <v>9.3449999999999989</v>
      </c>
      <c r="P383" s="60">
        <f t="shared" si="80"/>
        <v>0.1935399513083057</v>
      </c>
      <c r="Q383" s="22">
        <f t="shared" si="81"/>
        <v>6.8391164728142821E-7</v>
      </c>
      <c r="R383" s="61">
        <f t="shared" si="82"/>
        <v>6.9504521586424959E-9</v>
      </c>
      <c r="S383" s="22">
        <f t="shared" si="83"/>
        <v>4.8308785209578131E-17</v>
      </c>
      <c r="T383" s="62">
        <v>298</v>
      </c>
      <c r="U383" s="59">
        <f t="shared" si="93"/>
        <v>289.04500000000002</v>
      </c>
      <c r="V383" s="63">
        <f t="shared" si="94"/>
        <v>0.52252412799799763</v>
      </c>
      <c r="W383" s="64">
        <f t="shared" si="95"/>
        <v>3.3306126560238378</v>
      </c>
      <c r="X383" s="65">
        <f t="shared" si="76"/>
        <v>-8.5888690773765388E-8</v>
      </c>
      <c r="Y383" s="66">
        <f t="shared" si="77"/>
        <v>-8.5783260855055578E-8</v>
      </c>
      <c r="Z383" s="66">
        <f t="shared" si="78"/>
        <v>-8.5783390272184409E-8</v>
      </c>
      <c r="AA383" s="67">
        <f t="shared" si="79"/>
        <v>-8.5678089452879718E-8</v>
      </c>
      <c r="AB383" s="68">
        <f t="shared" si="88"/>
        <v>3.4984695488274445E-4</v>
      </c>
      <c r="AD383" s="70">
        <f t="shared" si="87"/>
        <v>3.4984695488274444</v>
      </c>
      <c r="AG383" s="71">
        <v>3770</v>
      </c>
      <c r="AH383">
        <v>85</v>
      </c>
      <c r="AI383">
        <v>0.33200000000000002</v>
      </c>
      <c r="AJ383" s="4">
        <f t="shared" si="96"/>
        <v>13.122529644268775</v>
      </c>
      <c r="AK383" s="8">
        <f t="shared" si="97"/>
        <v>2.3433088650479957E-4</v>
      </c>
    </row>
    <row r="384" spans="5:37">
      <c r="E384" s="73">
        <v>0.73821759259259256</v>
      </c>
      <c r="G384" s="99">
        <v>16.04</v>
      </c>
      <c r="H384" s="99">
        <v>6.36</v>
      </c>
      <c r="I384" s="99">
        <v>9.3800000000000008</v>
      </c>
      <c r="J384" s="99">
        <v>16.079999999999998</v>
      </c>
      <c r="K384" s="99">
        <v>5.97</v>
      </c>
      <c r="L384" s="99">
        <v>9.32</v>
      </c>
      <c r="M384" s="59">
        <f t="shared" si="90"/>
        <v>16.059999999999999</v>
      </c>
      <c r="N384" s="59">
        <f t="shared" si="91"/>
        <v>6.165</v>
      </c>
      <c r="O384" s="59">
        <f t="shared" si="92"/>
        <v>9.3500000000000014</v>
      </c>
      <c r="P384" s="60">
        <f t="shared" si="80"/>
        <v>0.19369421846813245</v>
      </c>
      <c r="Q384" s="22">
        <f t="shared" si="81"/>
        <v>6.8391164728142821E-7</v>
      </c>
      <c r="R384" s="61">
        <f t="shared" si="82"/>
        <v>6.9591212991775983E-9</v>
      </c>
      <c r="S384" s="22">
        <f t="shared" si="83"/>
        <v>4.8429369256667303E-17</v>
      </c>
      <c r="T384" s="62">
        <v>298</v>
      </c>
      <c r="U384" s="59">
        <f t="shared" si="93"/>
        <v>289.06</v>
      </c>
      <c r="V384" s="63">
        <f t="shared" si="94"/>
        <v>0.52162180862104879</v>
      </c>
      <c r="W384" s="64">
        <f t="shared" si="95"/>
        <v>3.3236999351839294</v>
      </c>
      <c r="X384" s="65">
        <f t="shared" si="76"/>
        <v>-8.6139197200079507E-8</v>
      </c>
      <c r="Y384" s="66">
        <f t="shared" si="77"/>
        <v>-8.6032890716022743E-8</v>
      </c>
      <c r="Z384" s="66">
        <f t="shared" si="78"/>
        <v>-8.6033021911447365E-8</v>
      </c>
      <c r="AA384" s="67">
        <f t="shared" si="79"/>
        <v>-8.5926846298992211E-8</v>
      </c>
      <c r="AB384" s="68">
        <f t="shared" si="88"/>
        <v>3.4898912141194258E-4</v>
      </c>
      <c r="AD384" s="70">
        <f t="shared" si="87"/>
        <v>3.4898912141194258</v>
      </c>
      <c r="AG384" s="71">
        <v>3780</v>
      </c>
    </row>
    <row r="385" spans="5:33">
      <c r="E385" s="73">
        <v>0.73833333333333329</v>
      </c>
      <c r="G385" s="99">
        <v>16.059999999999999</v>
      </c>
      <c r="H385" s="99">
        <v>6.36</v>
      </c>
      <c r="I385" s="99">
        <v>9.4700000000000006</v>
      </c>
      <c r="J385" s="99">
        <v>16.11</v>
      </c>
      <c r="K385" s="99">
        <v>5.97</v>
      </c>
      <c r="L385" s="99">
        <v>9.41</v>
      </c>
      <c r="M385" s="59">
        <f t="shared" si="90"/>
        <v>16.085000000000001</v>
      </c>
      <c r="N385" s="59">
        <f t="shared" si="91"/>
        <v>6.165</v>
      </c>
      <c r="O385" s="59">
        <f t="shared" si="92"/>
        <v>9.4400000000000013</v>
      </c>
      <c r="P385" s="60">
        <f t="shared" si="80"/>
        <v>0.19564405216183461</v>
      </c>
      <c r="Q385" s="22">
        <f t="shared" si="81"/>
        <v>6.8391164728142821E-7</v>
      </c>
      <c r="R385" s="61">
        <f t="shared" si="82"/>
        <v>6.9735939018873868E-9</v>
      </c>
      <c r="S385" s="22">
        <f t="shared" si="83"/>
        <v>4.8631011908440945E-17</v>
      </c>
      <c r="T385" s="62">
        <v>298</v>
      </c>
      <c r="U385" s="59">
        <f t="shared" si="93"/>
        <v>289.08499999999998</v>
      </c>
      <c r="V385" s="63">
        <f t="shared" si="94"/>
        <v>0.52011815107908799</v>
      </c>
      <c r="W385" s="64">
        <f t="shared" si="95"/>
        <v>3.312212189239975</v>
      </c>
      <c r="X385" s="65">
        <f t="shared" si="76"/>
        <v>-8.7455477581795149E-8</v>
      </c>
      <c r="Y385" s="66">
        <f t="shared" si="77"/>
        <v>-8.7345626561958E-8</v>
      </c>
      <c r="Z385" s="66">
        <f t="shared" si="78"/>
        <v>-8.7345764543556114E-8</v>
      </c>
      <c r="AA385" s="67">
        <f t="shared" si="79"/>
        <v>-8.7236051158685403E-8</v>
      </c>
      <c r="AB385" s="68">
        <f t="shared" si="88"/>
        <v>3.4812879163068587E-4</v>
      </c>
      <c r="AD385" s="70">
        <f t="shared" si="87"/>
        <v>3.4812879163068589</v>
      </c>
      <c r="AG385" s="71">
        <v>3790</v>
      </c>
    </row>
    <row r="386" spans="5:33">
      <c r="E386" s="73">
        <v>0.73844907407407401</v>
      </c>
      <c r="G386" s="99">
        <v>16.07</v>
      </c>
      <c r="H386" s="99">
        <v>6.36</v>
      </c>
      <c r="I386" s="99">
        <v>9.4600000000000009</v>
      </c>
      <c r="J386" s="99">
        <v>16.12</v>
      </c>
      <c r="K386" s="99">
        <v>5.97</v>
      </c>
      <c r="L386" s="99">
        <v>9.43</v>
      </c>
      <c r="M386" s="59">
        <f t="shared" si="90"/>
        <v>16.094999999999999</v>
      </c>
      <c r="N386" s="59">
        <f t="shared" si="91"/>
        <v>6.165</v>
      </c>
      <c r="O386" s="59">
        <f t="shared" si="92"/>
        <v>9.4450000000000003</v>
      </c>
      <c r="P386" s="60">
        <f t="shared" si="80"/>
        <v>0.19578187512665607</v>
      </c>
      <c r="Q386" s="22">
        <f t="shared" si="81"/>
        <v>6.8391164728142821E-7</v>
      </c>
      <c r="R386" s="61">
        <f t="shared" si="82"/>
        <v>6.9793913669329553E-9</v>
      </c>
      <c r="S386" s="22">
        <f t="shared" si="83"/>
        <v>4.8711903852818266E-17</v>
      </c>
      <c r="T386" s="62">
        <v>298</v>
      </c>
      <c r="U386" s="59">
        <f t="shared" si="93"/>
        <v>289.09500000000003</v>
      </c>
      <c r="V386" s="63">
        <f t="shared" si="94"/>
        <v>0.51951676087990817</v>
      </c>
      <c r="W386" s="64">
        <f t="shared" si="95"/>
        <v>3.3076287706114718</v>
      </c>
      <c r="X386" s="65">
        <f t="shared" si="76"/>
        <v>-8.7563884833548161E-8</v>
      </c>
      <c r="Y386" s="66">
        <f t="shared" si="77"/>
        <v>-8.7453484313144617E-8</v>
      </c>
      <c r="Z386" s="66">
        <f t="shared" si="78"/>
        <v>-8.7453623506088467E-8</v>
      </c>
      <c r="AA386" s="67">
        <f t="shared" si="79"/>
        <v>-8.7343361827639945E-8</v>
      </c>
      <c r="AB386" s="68">
        <f t="shared" si="88"/>
        <v>3.4725533444576669E-4</v>
      </c>
      <c r="AD386" s="70">
        <f t="shared" si="87"/>
        <v>3.4725533444576668</v>
      </c>
      <c r="AG386" s="71">
        <v>3800</v>
      </c>
    </row>
    <row r="387" spans="5:33">
      <c r="E387" s="73">
        <v>0.73856481481481484</v>
      </c>
      <c r="G387" s="99">
        <v>16.09</v>
      </c>
      <c r="H387" s="99">
        <v>6.36</v>
      </c>
      <c r="I387" s="99">
        <v>9.4499999999999993</v>
      </c>
      <c r="J387" s="99">
        <v>16.14</v>
      </c>
      <c r="K387" s="99">
        <v>5.97</v>
      </c>
      <c r="L387" s="99">
        <v>9.43</v>
      </c>
      <c r="M387" s="59">
        <f t="shared" si="90"/>
        <v>16.115000000000002</v>
      </c>
      <c r="N387" s="59">
        <f t="shared" si="91"/>
        <v>6.165</v>
      </c>
      <c r="O387" s="59">
        <f t="shared" si="92"/>
        <v>9.44</v>
      </c>
      <c r="P387" s="60">
        <f t="shared" si="80"/>
        <v>0.19574662750292002</v>
      </c>
      <c r="Q387" s="22">
        <f t="shared" si="81"/>
        <v>6.8391164728142821E-7</v>
      </c>
      <c r="R387" s="61">
        <f t="shared" si="82"/>
        <v>6.9910007601182046E-9</v>
      </c>
      <c r="S387" s="22">
        <f t="shared" si="83"/>
        <v>4.8874091627973313E-17</v>
      </c>
      <c r="T387" s="62">
        <v>298</v>
      </c>
      <c r="U387" s="59">
        <f t="shared" si="93"/>
        <v>289.11500000000001</v>
      </c>
      <c r="V387" s="63">
        <f t="shared" si="94"/>
        <v>0.5183141052879835</v>
      </c>
      <c r="W387" s="64">
        <f t="shared" si="95"/>
        <v>3.2984819000054615</v>
      </c>
      <c r="X387" s="65">
        <f t="shared" si="76"/>
        <v>-8.786136771306393E-8</v>
      </c>
      <c r="Y387" s="66">
        <f t="shared" si="77"/>
        <v>-8.7749935151473702E-8</v>
      </c>
      <c r="Z387" s="66">
        <f t="shared" si="78"/>
        <v>-8.7750076478840973E-8</v>
      </c>
      <c r="AA387" s="67">
        <f t="shared" si="79"/>
        <v>-8.7638784886133489E-8</v>
      </c>
      <c r="AB387" s="68">
        <f t="shared" si="88"/>
        <v>3.4638079867526728E-4</v>
      </c>
      <c r="AD387" s="70">
        <f t="shared" si="87"/>
        <v>3.463807986752673</v>
      </c>
      <c r="AG387" s="71">
        <v>3810</v>
      </c>
    </row>
    <row r="388" spans="5:33">
      <c r="E388" s="73">
        <v>0.73868055555555556</v>
      </c>
      <c r="G388" s="99">
        <v>16.12</v>
      </c>
      <c r="H388" s="99">
        <v>6.37</v>
      </c>
      <c r="I388" s="99">
        <v>9.3800000000000008</v>
      </c>
      <c r="J388" s="99">
        <v>16.170000000000002</v>
      </c>
      <c r="K388" s="99">
        <v>5.97</v>
      </c>
      <c r="L388" s="99">
        <v>9.36</v>
      </c>
      <c r="M388" s="59">
        <f t="shared" si="90"/>
        <v>16.145000000000003</v>
      </c>
      <c r="N388" s="59">
        <f t="shared" si="91"/>
        <v>6.17</v>
      </c>
      <c r="O388" s="59">
        <f t="shared" si="92"/>
        <v>9.370000000000001</v>
      </c>
      <c r="P388" s="60">
        <f t="shared" si="80"/>
        <v>0.19439703803079592</v>
      </c>
      <c r="Q388" s="22">
        <f t="shared" si="81"/>
        <v>6.7608297539198085E-7</v>
      </c>
      <c r="R388" s="61">
        <f t="shared" si="82"/>
        <v>7.0896051063559474E-9</v>
      </c>
      <c r="S388" s="22">
        <f t="shared" si="83"/>
        <v>5.0262500564068324E-17</v>
      </c>
      <c r="T388" s="62">
        <v>298</v>
      </c>
      <c r="U388" s="59">
        <f t="shared" si="93"/>
        <v>289.14499999999998</v>
      </c>
      <c r="V388" s="63">
        <f t="shared" si="94"/>
        <v>0.51651043385143658</v>
      </c>
      <c r="W388" s="64">
        <f t="shared" si="95"/>
        <v>3.2848113591197503</v>
      </c>
      <c r="X388" s="65">
        <f t="shared" si="76"/>
        <v>-8.9879524630737925E-8</v>
      </c>
      <c r="Y388" s="66">
        <f t="shared" si="77"/>
        <v>-8.9762617947275361E-8</v>
      </c>
      <c r="Z388" s="66">
        <f t="shared" si="78"/>
        <v>-8.9762770008300295E-8</v>
      </c>
      <c r="AA388" s="67">
        <f t="shared" si="79"/>
        <v>-8.9646014990289848E-8</v>
      </c>
      <c r="AB388" s="68">
        <f t="shared" si="88"/>
        <v>3.455032983821676E-4</v>
      </c>
      <c r="AD388" s="70">
        <f t="shared" si="87"/>
        <v>3.4550329838216758</v>
      </c>
      <c r="AG388" s="71">
        <v>3820</v>
      </c>
    </row>
    <row r="389" spans="5:33">
      <c r="E389" s="73">
        <v>0.73879629629629628</v>
      </c>
      <c r="G389" s="99">
        <v>16.14</v>
      </c>
      <c r="H389" s="99">
        <v>6.37</v>
      </c>
      <c r="I389" s="99">
        <v>9.42</v>
      </c>
      <c r="J389" s="99">
        <v>16.190000000000001</v>
      </c>
      <c r="K389" s="99">
        <v>5.97</v>
      </c>
      <c r="L389" s="99">
        <v>9.42</v>
      </c>
      <c r="M389" s="59">
        <f t="shared" si="90"/>
        <v>16.164999999999999</v>
      </c>
      <c r="N389" s="59">
        <f t="shared" si="91"/>
        <v>6.17</v>
      </c>
      <c r="O389" s="59">
        <f t="shared" si="92"/>
        <v>9.42</v>
      </c>
      <c r="P389" s="60">
        <f t="shared" si="80"/>
        <v>0.19550274549610983</v>
      </c>
      <c r="Q389" s="22">
        <f t="shared" si="81"/>
        <v>6.7608297539198085E-7</v>
      </c>
      <c r="R389" s="61">
        <f t="shared" si="82"/>
        <v>7.1013978270790978E-9</v>
      </c>
      <c r="S389" s="22">
        <f t="shared" si="83"/>
        <v>5.0429851098443731E-17</v>
      </c>
      <c r="T389" s="62">
        <v>298</v>
      </c>
      <c r="U389" s="59">
        <f t="shared" si="93"/>
        <v>289.16500000000002</v>
      </c>
      <c r="V389" s="63">
        <f t="shared" si="94"/>
        <v>0.51530819414428286</v>
      </c>
      <c r="W389" s="64">
        <f t="shared" si="95"/>
        <v>3.275730724337417</v>
      </c>
      <c r="X389" s="65">
        <f t="shared" si="76"/>
        <v>-9.0706840782582073E-8</v>
      </c>
      <c r="Y389" s="66">
        <f t="shared" si="77"/>
        <v>-9.0587461856861647E-8</v>
      </c>
      <c r="Z389" s="66">
        <f t="shared" si="78"/>
        <v>-9.0587618971008522E-8</v>
      </c>
      <c r="AA389" s="67">
        <f t="shared" si="79"/>
        <v>-9.0468396745880346E-8</v>
      </c>
      <c r="AB389" s="68">
        <f t="shared" si="88"/>
        <v>3.4460567118961398E-4</v>
      </c>
      <c r="AD389" s="70">
        <f t="shared" si="87"/>
        <v>3.4460567118961398</v>
      </c>
      <c r="AG389" s="71">
        <v>3830</v>
      </c>
    </row>
    <row r="390" spans="5:33">
      <c r="E390" s="73">
        <v>0.73891203703703701</v>
      </c>
      <c r="G390" s="99">
        <v>16.170000000000002</v>
      </c>
      <c r="H390" s="99">
        <v>6.37</v>
      </c>
      <c r="I390" s="99">
        <v>9.4700000000000006</v>
      </c>
      <c r="J390" s="99">
        <v>16.22</v>
      </c>
      <c r="K390" s="99">
        <v>5.97</v>
      </c>
      <c r="L390" s="99">
        <v>9.5</v>
      </c>
      <c r="M390" s="59">
        <f t="shared" si="90"/>
        <v>16.195</v>
      </c>
      <c r="N390" s="59">
        <f t="shared" si="91"/>
        <v>6.17</v>
      </c>
      <c r="O390" s="59">
        <f t="shared" si="92"/>
        <v>9.4849999999999994</v>
      </c>
      <c r="P390" s="60">
        <f t="shared" si="80"/>
        <v>0.19695510898321686</v>
      </c>
      <c r="Q390" s="22">
        <f t="shared" si="81"/>
        <v>6.7608297539198085E-7</v>
      </c>
      <c r="R390" s="61">
        <f t="shared" si="82"/>
        <v>7.1191236979794886E-9</v>
      </c>
      <c r="S390" s="22">
        <f t="shared" si="83"/>
        <v>5.0681922227133146E-17</v>
      </c>
      <c r="T390" s="62">
        <v>298</v>
      </c>
      <c r="U390" s="59">
        <f t="shared" si="93"/>
        <v>289.19499999999999</v>
      </c>
      <c r="V390" s="63">
        <f t="shared" si="94"/>
        <v>0.5135051463731034</v>
      </c>
      <c r="W390" s="64">
        <f t="shared" si="95"/>
        <v>3.2621591601756861</v>
      </c>
      <c r="X390" s="65">
        <f t="shared" ref="X390:X453" si="98">-($B$2/W390)*P390*S390*AB390</f>
        <v>-9.1977102641508413E-8</v>
      </c>
      <c r="Y390" s="66">
        <f t="shared" ref="Y390:Y453" si="99">-(AB390+(5*X390))*$B$2*S390*P390/W390</f>
        <v>-9.1854033214053256E-8</v>
      </c>
      <c r="Z390" s="66">
        <f t="shared" ref="Z390:Z453" si="100">-(AB390+5*Y390)*$B$2*P390*S390/W390</f>
        <v>-9.1854197886385181E-8</v>
      </c>
      <c r="AA390" s="67">
        <f t="shared" ref="AA390:AA453" si="101">-(AB390+(10*Z390))*$B$2*P390*S390/W390</f>
        <v>-9.1731292690584191E-8</v>
      </c>
      <c r="AB390" s="68">
        <f t="shared" si="88"/>
        <v>3.4369979552430696E-4</v>
      </c>
      <c r="AD390" s="70">
        <f t="shared" si="87"/>
        <v>3.4369979552430694</v>
      </c>
      <c r="AG390" s="71">
        <v>3840</v>
      </c>
    </row>
    <row r="391" spans="5:33">
      <c r="E391" s="73">
        <v>0.73902777777777773</v>
      </c>
      <c r="G391" s="99">
        <v>16.190000000000001</v>
      </c>
      <c r="H391" s="99">
        <v>6.37</v>
      </c>
      <c r="I391" s="99">
        <v>9.4700000000000006</v>
      </c>
      <c r="J391" s="99">
        <v>16.239999999999998</v>
      </c>
      <c r="K391" s="99">
        <v>5.97</v>
      </c>
      <c r="L391" s="99">
        <v>9.52</v>
      </c>
      <c r="M391" s="59">
        <f t="shared" si="90"/>
        <v>16.215</v>
      </c>
      <c r="N391" s="59">
        <f t="shared" si="91"/>
        <v>6.17</v>
      </c>
      <c r="O391" s="59">
        <f t="shared" si="92"/>
        <v>9.495000000000001</v>
      </c>
      <c r="P391" s="60">
        <f t="shared" ref="P391:P454" si="102">((O391/32000)*(1/((-0.026*M391+1.9067)/1000)))/1.013</f>
        <v>0.19723179306144648</v>
      </c>
      <c r="Q391" s="22">
        <f t="shared" ref="Q391:Q454" si="103">POWER(10, -N391)</f>
        <v>6.7608297539198085E-7</v>
      </c>
      <c r="R391" s="61">
        <f t="shared" ref="R391:R454" si="104">(0.00000000000001*(0.1253*EXP(0.0831*M391)))/Q391</f>
        <v>7.1309655193932934E-9</v>
      </c>
      <c r="S391" s="22">
        <f t="shared" ref="S391:S454" si="105">POWER(R391, 2)</f>
        <v>5.0850669238776059E-17</v>
      </c>
      <c r="T391" s="62">
        <v>298</v>
      </c>
      <c r="U391" s="59">
        <f t="shared" si="93"/>
        <v>289.21499999999997</v>
      </c>
      <c r="V391" s="63">
        <f t="shared" si="94"/>
        <v>0.51230332233503906</v>
      </c>
      <c r="W391" s="64">
        <f t="shared" si="95"/>
        <v>3.2531442594639421</v>
      </c>
      <c r="X391" s="65">
        <f t="shared" si="98"/>
        <v>-9.2421413301703283E-8</v>
      </c>
      <c r="Y391" s="66">
        <f t="shared" si="99"/>
        <v>-9.2296819008190466E-8</v>
      </c>
      <c r="Z391" s="66">
        <f t="shared" si="100"/>
        <v>-9.2296986975087122E-8</v>
      </c>
      <c r="AA391" s="67">
        <f t="shared" si="101"/>
        <v>-9.2172560195594988E-8</v>
      </c>
      <c r="AB391" s="68">
        <f t="shared" si="88"/>
        <v>3.4278125409508537E-4</v>
      </c>
      <c r="AD391" s="70">
        <f t="shared" ref="AD391:AD454" si="106">AB391*10000</f>
        <v>3.4278125409508537</v>
      </c>
      <c r="AG391" s="71">
        <v>3850</v>
      </c>
    </row>
    <row r="392" spans="5:33">
      <c r="E392" s="73">
        <v>0.73914351851851845</v>
      </c>
      <c r="G392" s="99">
        <v>16.21</v>
      </c>
      <c r="H392" s="99">
        <v>6.37</v>
      </c>
      <c r="I392" s="99">
        <v>9.23</v>
      </c>
      <c r="J392" s="99">
        <v>16.25</v>
      </c>
      <c r="K392" s="99">
        <v>5.97</v>
      </c>
      <c r="L392" s="99">
        <v>9.2200000000000006</v>
      </c>
      <c r="M392" s="59">
        <f t="shared" si="90"/>
        <v>16.23</v>
      </c>
      <c r="N392" s="59">
        <f t="shared" si="91"/>
        <v>6.17</v>
      </c>
      <c r="O392" s="59">
        <f t="shared" si="92"/>
        <v>9.2250000000000014</v>
      </c>
      <c r="P392" s="60">
        <f t="shared" si="102"/>
        <v>0.19167364085839847</v>
      </c>
      <c r="Q392" s="22">
        <f t="shared" si="103"/>
        <v>6.7608297539198085E-7</v>
      </c>
      <c r="R392" s="61">
        <f t="shared" si="104"/>
        <v>7.1398598101282837E-9</v>
      </c>
      <c r="S392" s="22">
        <f t="shared" si="105"/>
        <v>5.0977598108285091E-17</v>
      </c>
      <c r="T392" s="62">
        <v>298</v>
      </c>
      <c r="U392" s="59">
        <f t="shared" si="93"/>
        <v>289.23</v>
      </c>
      <c r="V392" s="63">
        <f t="shared" si="94"/>
        <v>0.51140206338189753</v>
      </c>
      <c r="W392" s="64">
        <f t="shared" si="95"/>
        <v>3.2464002518561768</v>
      </c>
      <c r="X392" s="65">
        <f t="shared" si="98"/>
        <v>-8.9985197855906989E-8</v>
      </c>
      <c r="Y392" s="66">
        <f t="shared" si="99"/>
        <v>-8.9866766678522523E-8</v>
      </c>
      <c r="Z392" s="66">
        <f t="shared" si="100"/>
        <v>-8.9866922547977855E-8</v>
      </c>
      <c r="AA392" s="67">
        <f t="shared" si="101"/>
        <v>-8.9748646829763393E-8</v>
      </c>
      <c r="AB392" s="68">
        <f t="shared" ref="AB392:AB455" si="107">AB391+10*(0.166666666666666*(X391+2*Y391+2*Z391+AA391))</f>
        <v>3.4185828478597893E-4</v>
      </c>
      <c r="AD392" s="70">
        <f t="shared" si="106"/>
        <v>3.4185828478597893</v>
      </c>
      <c r="AG392" s="71">
        <v>3860</v>
      </c>
    </row>
    <row r="393" spans="5:33">
      <c r="E393" s="73">
        <v>0.73925925925925928</v>
      </c>
      <c r="G393" s="99">
        <v>16.23</v>
      </c>
      <c r="H393" s="99">
        <v>6.36</v>
      </c>
      <c r="I393" s="99">
        <v>9.35</v>
      </c>
      <c r="J393" s="99">
        <v>16.28</v>
      </c>
      <c r="K393" s="99">
        <v>5.97</v>
      </c>
      <c r="L393" s="99">
        <v>9.4</v>
      </c>
      <c r="M393" s="59">
        <f t="shared" si="90"/>
        <v>16.255000000000003</v>
      </c>
      <c r="N393" s="59">
        <f t="shared" si="91"/>
        <v>6.165</v>
      </c>
      <c r="O393" s="59">
        <f t="shared" si="92"/>
        <v>9.375</v>
      </c>
      <c r="P393" s="60">
        <f t="shared" si="102"/>
        <v>0.19487560059599981</v>
      </c>
      <c r="Q393" s="22">
        <f t="shared" si="103"/>
        <v>6.8391164728142821E-7</v>
      </c>
      <c r="R393" s="61">
        <f t="shared" si="104"/>
        <v>7.0728090188760111E-9</v>
      </c>
      <c r="S393" s="22">
        <f t="shared" si="105"/>
        <v>5.0024627417493841E-17</v>
      </c>
      <c r="T393" s="62">
        <v>298</v>
      </c>
      <c r="U393" s="59">
        <f t="shared" si="93"/>
        <v>289.255</v>
      </c>
      <c r="V393" s="63">
        <f t="shared" si="94"/>
        <v>0.50990017284625921</v>
      </c>
      <c r="W393" s="64">
        <f t="shared" si="95"/>
        <v>3.2351928407266546</v>
      </c>
      <c r="X393" s="65">
        <f t="shared" si="98"/>
        <v>-8.9852335146286336E-8</v>
      </c>
      <c r="Y393" s="66">
        <f t="shared" si="99"/>
        <v>-8.9733942208377109E-8</v>
      </c>
      <c r="Z393" s="66">
        <f t="shared" si="100"/>
        <v>-8.9734098207525308E-8</v>
      </c>
      <c r="AA393" s="67">
        <f t="shared" si="101"/>
        <v>-8.9615860857663179E-8</v>
      </c>
      <c r="AB393" s="68">
        <f t="shared" si="107"/>
        <v>3.4095961608074783E-4</v>
      </c>
      <c r="AD393" s="70">
        <f t="shared" si="106"/>
        <v>3.4095961608074785</v>
      </c>
      <c r="AG393" s="71">
        <v>3870</v>
      </c>
    </row>
    <row r="394" spans="5:33">
      <c r="E394" s="73">
        <v>0.739375</v>
      </c>
      <c r="G394" s="99">
        <v>16.25</v>
      </c>
      <c r="H394" s="99">
        <v>6.36</v>
      </c>
      <c r="I394" s="99">
        <v>9.41</v>
      </c>
      <c r="J394" s="99">
        <v>16.3</v>
      </c>
      <c r="K394" s="99">
        <v>5.96</v>
      </c>
      <c r="L394" s="99">
        <v>9.4600000000000009</v>
      </c>
      <c r="M394" s="59">
        <f t="shared" si="90"/>
        <v>16.274999999999999</v>
      </c>
      <c r="N394" s="59">
        <f t="shared" si="91"/>
        <v>6.16</v>
      </c>
      <c r="O394" s="59">
        <f t="shared" si="92"/>
        <v>9.4350000000000005</v>
      </c>
      <c r="P394" s="60">
        <f t="shared" si="102"/>
        <v>0.19619154756158882</v>
      </c>
      <c r="Q394" s="22">
        <f t="shared" si="103"/>
        <v>6.9183097091893534E-7</v>
      </c>
      <c r="R394" s="61">
        <f t="shared" si="104"/>
        <v>7.0034773555921536E-9</v>
      </c>
      <c r="S394" s="22">
        <f t="shared" si="105"/>
        <v>4.9048695070292065E-17</v>
      </c>
      <c r="T394" s="62">
        <v>298</v>
      </c>
      <c r="U394" s="59">
        <f t="shared" si="93"/>
        <v>289.27499999999998</v>
      </c>
      <c r="V394" s="63">
        <f t="shared" si="94"/>
        <v>0.50869884732660242</v>
      </c>
      <c r="W394" s="64">
        <f t="shared" si="95"/>
        <v>3.2262561641656093</v>
      </c>
      <c r="X394" s="65">
        <f t="shared" si="98"/>
        <v>-8.870592486858929E-8</v>
      </c>
      <c r="Y394" s="66">
        <f t="shared" si="99"/>
        <v>-8.8590229278826185E-8</v>
      </c>
      <c r="Z394" s="66">
        <f t="shared" si="100"/>
        <v>-8.8590380175956354E-8</v>
      </c>
      <c r="AA394" s="67">
        <f t="shared" si="101"/>
        <v>-8.8474835089705236E-8</v>
      </c>
      <c r="AB394" s="68">
        <f t="shared" si="107"/>
        <v>3.4006227561935489E-4</v>
      </c>
      <c r="AD394" s="70">
        <f t="shared" si="106"/>
        <v>3.4006227561935489</v>
      </c>
      <c r="AG394" s="71">
        <v>3880</v>
      </c>
    </row>
    <row r="395" spans="5:33">
      <c r="E395" s="73">
        <v>0.73949074074074073</v>
      </c>
      <c r="G395" s="99">
        <v>16.27</v>
      </c>
      <c r="H395" s="99">
        <v>6.36</v>
      </c>
      <c r="I395" s="99">
        <v>9.3699999999999992</v>
      </c>
      <c r="J395" s="99">
        <v>16.32</v>
      </c>
      <c r="K395" s="99">
        <v>5.96</v>
      </c>
      <c r="L395" s="99">
        <v>9.3800000000000008</v>
      </c>
      <c r="M395" s="59">
        <f t="shared" si="90"/>
        <v>16.295000000000002</v>
      </c>
      <c r="N395" s="59">
        <f t="shared" si="91"/>
        <v>6.16</v>
      </c>
      <c r="O395" s="59">
        <f t="shared" si="92"/>
        <v>9.375</v>
      </c>
      <c r="P395" s="60">
        <f t="shared" si="102"/>
        <v>0.19501226042393308</v>
      </c>
      <c r="Q395" s="22">
        <f t="shared" si="103"/>
        <v>6.9183097091893534E-7</v>
      </c>
      <c r="R395" s="61">
        <f t="shared" si="104"/>
        <v>7.0151268129746813E-9</v>
      </c>
      <c r="S395" s="22">
        <f t="shared" si="105"/>
        <v>4.9212004202116306E-17</v>
      </c>
      <c r="T395" s="62">
        <v>298</v>
      </c>
      <c r="U395" s="59">
        <f t="shared" si="93"/>
        <v>289.29500000000002</v>
      </c>
      <c r="V395" s="63">
        <f t="shared" si="94"/>
        <v>0.50749768791082173</v>
      </c>
      <c r="W395" s="64">
        <f t="shared" si="95"/>
        <v>3.2173454042042113</v>
      </c>
      <c r="X395" s="65">
        <f t="shared" si="98"/>
        <v>-8.8480209066524908E-8</v>
      </c>
      <c r="Y395" s="66">
        <f t="shared" si="99"/>
        <v>-8.8364800859536927E-8</v>
      </c>
      <c r="Z395" s="66">
        <f t="shared" si="100"/>
        <v>-8.8364951390987753E-8</v>
      </c>
      <c r="AA395" s="67">
        <f t="shared" si="101"/>
        <v>-8.8249693322762458E-8</v>
      </c>
      <c r="AB395" s="68">
        <f t="shared" si="107"/>
        <v>3.3917637232124182E-4</v>
      </c>
      <c r="AD395" s="70">
        <f t="shared" si="106"/>
        <v>3.391763723212418</v>
      </c>
      <c r="AG395" s="71">
        <v>3890</v>
      </c>
    </row>
    <row r="396" spans="5:33">
      <c r="E396" s="73">
        <v>0.73960648148148145</v>
      </c>
      <c r="G396" s="99">
        <v>16.29</v>
      </c>
      <c r="H396" s="99">
        <v>6.36</v>
      </c>
      <c r="I396" s="99">
        <v>9.3800000000000008</v>
      </c>
      <c r="J396" s="99">
        <v>16.329999999999998</v>
      </c>
      <c r="K396" s="99">
        <v>5.96</v>
      </c>
      <c r="L396" s="99">
        <v>9.41</v>
      </c>
      <c r="M396" s="59">
        <f t="shared" si="90"/>
        <v>16.309999999999999</v>
      </c>
      <c r="N396" s="59">
        <f t="shared" si="91"/>
        <v>6.16</v>
      </c>
      <c r="O396" s="59">
        <f t="shared" si="92"/>
        <v>9.3949999999999996</v>
      </c>
      <c r="P396" s="60">
        <f t="shared" si="102"/>
        <v>0.19547969287622211</v>
      </c>
      <c r="Q396" s="22">
        <f t="shared" si="103"/>
        <v>6.9183097091893534E-7</v>
      </c>
      <c r="R396" s="61">
        <f t="shared" si="104"/>
        <v>7.0238766207318098E-9</v>
      </c>
      <c r="S396" s="22">
        <f t="shared" si="105"/>
        <v>4.9334842783262906E-17</v>
      </c>
      <c r="T396" s="62">
        <v>298</v>
      </c>
      <c r="U396" s="59">
        <f t="shared" si="93"/>
        <v>289.31</v>
      </c>
      <c r="V396" s="63">
        <f t="shared" si="94"/>
        <v>0.50659692733393125</v>
      </c>
      <c r="W396" s="64">
        <f t="shared" si="95"/>
        <v>3.2106792946844616</v>
      </c>
      <c r="X396" s="65">
        <f t="shared" si="98"/>
        <v>-8.8866155837190454E-8</v>
      </c>
      <c r="Y396" s="66">
        <f t="shared" si="99"/>
        <v>-8.8749434531807143E-8</v>
      </c>
      <c r="Z396" s="66">
        <f t="shared" si="100"/>
        <v>-8.8749587839475317E-8</v>
      </c>
      <c r="AA396" s="67">
        <f t="shared" si="101"/>
        <v>-8.8633019439036036E-8</v>
      </c>
      <c r="AB396" s="68">
        <f t="shared" si="107"/>
        <v>3.3829272330975792E-4</v>
      </c>
      <c r="AC396" s="101">
        <f>D19</f>
        <v>3.6773009599096559E-4</v>
      </c>
      <c r="AD396" s="70">
        <f t="shared" si="106"/>
        <v>3.382927233097579</v>
      </c>
      <c r="AE396" s="70">
        <f>AC396*10000</f>
        <v>3.677300959909656</v>
      </c>
      <c r="AF396" s="74">
        <f>(AD396-AE396)*(AD396-AE396)</f>
        <v>8.6655891037231314E-2</v>
      </c>
      <c r="AG396" s="71">
        <v>3900</v>
      </c>
    </row>
    <row r="397" spans="5:33">
      <c r="E397" s="73">
        <v>0.73972222222222217</v>
      </c>
      <c r="G397" s="99">
        <v>16.309999999999999</v>
      </c>
      <c r="H397" s="99">
        <v>6.36</v>
      </c>
      <c r="I397" s="99">
        <v>9.35</v>
      </c>
      <c r="J397" s="99">
        <v>16.36</v>
      </c>
      <c r="K397" s="99">
        <v>5.96</v>
      </c>
      <c r="L397" s="99">
        <v>9.3699999999999992</v>
      </c>
      <c r="M397" s="59">
        <f t="shared" si="90"/>
        <v>16.335000000000001</v>
      </c>
      <c r="N397" s="59">
        <f t="shared" si="91"/>
        <v>6.16</v>
      </c>
      <c r="O397" s="59">
        <f t="shared" si="92"/>
        <v>9.36</v>
      </c>
      <c r="P397" s="60">
        <f t="shared" si="102"/>
        <v>0.19483687347713752</v>
      </c>
      <c r="Q397" s="22">
        <f t="shared" si="103"/>
        <v>6.9183097091893534E-7</v>
      </c>
      <c r="R397" s="61">
        <f t="shared" si="104"/>
        <v>7.0384838924611333E-9</v>
      </c>
      <c r="S397" s="22">
        <f t="shared" si="105"/>
        <v>4.9540255504434829E-17</v>
      </c>
      <c r="T397" s="62">
        <v>298</v>
      </c>
      <c r="U397" s="59">
        <f t="shared" si="93"/>
        <v>289.33499999999998</v>
      </c>
      <c r="V397" s="63">
        <f t="shared" si="94"/>
        <v>0.5050958672531084</v>
      </c>
      <c r="W397" s="64">
        <f t="shared" si="95"/>
        <v>3.1996013197628881</v>
      </c>
      <c r="X397" s="65">
        <f t="shared" si="98"/>
        <v>-8.9016518094843292E-8</v>
      </c>
      <c r="Y397" s="66">
        <f t="shared" si="99"/>
        <v>-8.8899093410257987E-8</v>
      </c>
      <c r="Z397" s="66">
        <f t="shared" si="100"/>
        <v>-8.8899248309110983E-8</v>
      </c>
      <c r="AA397" s="67">
        <f t="shared" si="101"/>
        <v>-8.8781978114714089E-8</v>
      </c>
      <c r="AB397" s="68">
        <f t="shared" si="107"/>
        <v>3.3740522794305992E-4</v>
      </c>
      <c r="AD397" s="70">
        <f t="shared" si="106"/>
        <v>3.3740522794305994</v>
      </c>
      <c r="AG397" s="71">
        <v>3910</v>
      </c>
    </row>
    <row r="398" spans="5:33">
      <c r="E398" s="73">
        <v>0.739837962962963</v>
      </c>
      <c r="G398" s="99">
        <v>16.329999999999998</v>
      </c>
      <c r="H398" s="99">
        <v>6.36</v>
      </c>
      <c r="I398" s="99">
        <v>9.42</v>
      </c>
      <c r="J398" s="99">
        <v>16.38</v>
      </c>
      <c r="K398" s="99">
        <v>5.96</v>
      </c>
      <c r="L398" s="99">
        <v>9.4600000000000009</v>
      </c>
      <c r="M398" s="59">
        <f t="shared" si="90"/>
        <v>16.354999999999997</v>
      </c>
      <c r="N398" s="59">
        <f t="shared" si="91"/>
        <v>6.16</v>
      </c>
      <c r="O398" s="59">
        <f t="shared" si="92"/>
        <v>9.4400000000000013</v>
      </c>
      <c r="P398" s="60">
        <f t="shared" si="102"/>
        <v>0.19657111868776905</v>
      </c>
      <c r="Q398" s="22">
        <f t="shared" si="103"/>
        <v>6.9183097091893534E-7</v>
      </c>
      <c r="R398" s="61">
        <f t="shared" si="104"/>
        <v>7.0501915790830269E-9</v>
      </c>
      <c r="S398" s="22">
        <f t="shared" si="105"/>
        <v>4.9705201301773224E-17</v>
      </c>
      <c r="T398" s="62">
        <v>298</v>
      </c>
      <c r="U398" s="59">
        <f t="shared" si="93"/>
        <v>289.35500000000002</v>
      </c>
      <c r="V398" s="63">
        <f t="shared" si="94"/>
        <v>0.50389520594230652</v>
      </c>
      <c r="W398" s="64">
        <f t="shared" si="95"/>
        <v>3.1907678387458196</v>
      </c>
      <c r="X398" s="65">
        <f t="shared" si="98"/>
        <v>-9.0119262988313423E-8</v>
      </c>
      <c r="Y398" s="66">
        <f t="shared" si="99"/>
        <v>-8.9998593007294836E-8</v>
      </c>
      <c r="Z398" s="66">
        <f t="shared" si="100"/>
        <v>-8.9998754584784908E-8</v>
      </c>
      <c r="AA398" s="67">
        <f t="shared" si="101"/>
        <v>-8.9878245748550817E-8</v>
      </c>
      <c r="AB398" s="68">
        <f t="shared" si="107"/>
        <v>3.3651623597697941E-4</v>
      </c>
      <c r="AD398" s="70">
        <f t="shared" si="106"/>
        <v>3.3651623597697942</v>
      </c>
      <c r="AG398" s="71">
        <v>3920</v>
      </c>
    </row>
    <row r="399" spans="5:33">
      <c r="E399" s="73">
        <v>0.73995370370370372</v>
      </c>
      <c r="G399" s="99">
        <v>16.36</v>
      </c>
      <c r="H399" s="99">
        <v>6.35</v>
      </c>
      <c r="I399" s="99">
        <v>9.42</v>
      </c>
      <c r="J399" s="99">
        <v>16.399999999999999</v>
      </c>
      <c r="K399" s="99">
        <v>5.96</v>
      </c>
      <c r="L399" s="99">
        <v>9.4700000000000006</v>
      </c>
      <c r="M399" s="59">
        <f t="shared" si="90"/>
        <v>16.38</v>
      </c>
      <c r="N399" s="59">
        <f t="shared" si="91"/>
        <v>6.1549999999999994</v>
      </c>
      <c r="O399" s="59">
        <f t="shared" si="92"/>
        <v>9.4450000000000003</v>
      </c>
      <c r="P399" s="60">
        <f t="shared" si="102"/>
        <v>0.19676156455189919</v>
      </c>
      <c r="Q399" s="22">
        <f t="shared" si="103"/>
        <v>6.9984199600227358E-7</v>
      </c>
      <c r="R399" s="61">
        <f t="shared" si="104"/>
        <v>6.9839828668073127E-9</v>
      </c>
      <c r="S399" s="22">
        <f t="shared" si="105"/>
        <v>4.8776016683858087E-17</v>
      </c>
      <c r="T399" s="62">
        <v>298</v>
      </c>
      <c r="U399" s="59">
        <f t="shared" si="93"/>
        <v>289.38</v>
      </c>
      <c r="V399" s="63">
        <f t="shared" si="94"/>
        <v>0.50239461268966257</v>
      </c>
      <c r="W399" s="64">
        <f t="shared" si="95"/>
        <v>3.1797619833247057</v>
      </c>
      <c r="X399" s="65">
        <f t="shared" si="98"/>
        <v>-8.8589088396257764E-8</v>
      </c>
      <c r="Y399" s="66">
        <f t="shared" si="99"/>
        <v>-8.8472168750576806E-8</v>
      </c>
      <c r="Z399" s="66">
        <f t="shared" si="100"/>
        <v>-8.8472323060817422E-8</v>
      </c>
      <c r="AA399" s="67">
        <f t="shared" si="101"/>
        <v>-8.8355557318060549E-8</v>
      </c>
      <c r="AB399" s="68">
        <f t="shared" si="107"/>
        <v>3.3561624897044437E-4</v>
      </c>
      <c r="AD399" s="70">
        <f t="shared" si="106"/>
        <v>3.3561624897044435</v>
      </c>
      <c r="AG399" s="71">
        <v>3930</v>
      </c>
    </row>
    <row r="400" spans="5:33">
      <c r="E400" s="73">
        <v>0.74006944444444445</v>
      </c>
      <c r="G400" s="99">
        <v>16.38</v>
      </c>
      <c r="H400" s="99">
        <v>6.35</v>
      </c>
      <c r="I400" s="99">
        <v>9.42</v>
      </c>
      <c r="J400" s="99">
        <v>16.420000000000002</v>
      </c>
      <c r="K400" s="99">
        <v>5.96</v>
      </c>
      <c r="L400" s="99">
        <v>9.4600000000000009</v>
      </c>
      <c r="M400" s="59">
        <f t="shared" si="90"/>
        <v>16.399999999999999</v>
      </c>
      <c r="N400" s="59">
        <f t="shared" si="91"/>
        <v>6.1549999999999994</v>
      </c>
      <c r="O400" s="59">
        <f t="shared" si="92"/>
        <v>9.4400000000000013</v>
      </c>
      <c r="P400" s="60">
        <f t="shared" si="102"/>
        <v>0.19672648463309414</v>
      </c>
      <c r="Q400" s="22">
        <f t="shared" si="103"/>
        <v>6.9984199600227358E-7</v>
      </c>
      <c r="R400" s="61">
        <f t="shared" si="104"/>
        <v>6.9955998974102878E-9</v>
      </c>
      <c r="S400" s="22">
        <f t="shared" si="105"/>
        <v>4.8938417924646828E-17</v>
      </c>
      <c r="T400" s="62">
        <v>298</v>
      </c>
      <c r="U400" s="59">
        <f t="shared" si="93"/>
        <v>289.39999999999998</v>
      </c>
      <c r="V400" s="63">
        <f t="shared" si="94"/>
        <v>0.50119432475429515</v>
      </c>
      <c r="W400" s="64">
        <f t="shared" si="95"/>
        <v>3.1709860010687181</v>
      </c>
      <c r="X400" s="65">
        <f t="shared" si="98"/>
        <v>-8.8879237140370311E-8</v>
      </c>
      <c r="Y400" s="66">
        <f t="shared" si="99"/>
        <v>-8.8761239309645536E-8</v>
      </c>
      <c r="Z400" s="66">
        <f t="shared" si="100"/>
        <v>-8.8761395965896247E-8</v>
      </c>
      <c r="AA400" s="67">
        <f t="shared" si="101"/>
        <v>-8.8643554375462302E-8</v>
      </c>
      <c r="AB400" s="68">
        <f t="shared" si="107"/>
        <v>3.347315262548825E-4</v>
      </c>
      <c r="AD400" s="70">
        <f t="shared" si="106"/>
        <v>3.3473152625488249</v>
      </c>
      <c r="AG400" s="71">
        <v>3940</v>
      </c>
    </row>
    <row r="401" spans="5:33">
      <c r="E401" s="73">
        <v>0.74018518518518517</v>
      </c>
      <c r="G401" s="99">
        <v>16.39</v>
      </c>
      <c r="H401" s="99">
        <v>6.35</v>
      </c>
      <c r="I401" s="99">
        <v>9.27</v>
      </c>
      <c r="J401" s="99">
        <v>16.440000000000001</v>
      </c>
      <c r="K401" s="99">
        <v>5.96</v>
      </c>
      <c r="L401" s="99">
        <v>9.36</v>
      </c>
      <c r="M401" s="59">
        <f t="shared" si="90"/>
        <v>16.414999999999999</v>
      </c>
      <c r="N401" s="59">
        <f t="shared" si="91"/>
        <v>6.1549999999999994</v>
      </c>
      <c r="O401" s="59">
        <f t="shared" si="92"/>
        <v>9.3149999999999995</v>
      </c>
      <c r="P401" s="60">
        <f t="shared" si="102"/>
        <v>0.19417268264152265</v>
      </c>
      <c r="Q401" s="22">
        <f t="shared" si="103"/>
        <v>6.9984199600227358E-7</v>
      </c>
      <c r="R401" s="61">
        <f t="shared" si="104"/>
        <v>7.0043253496907698E-9</v>
      </c>
      <c r="S401" s="22">
        <f t="shared" si="105"/>
        <v>4.9060573604320728E-17</v>
      </c>
      <c r="T401" s="62">
        <v>298</v>
      </c>
      <c r="U401" s="59">
        <f t="shared" si="93"/>
        <v>289.41500000000002</v>
      </c>
      <c r="V401" s="63">
        <f t="shared" si="94"/>
        <v>0.50029421766913029</v>
      </c>
      <c r="W401" s="64">
        <f t="shared" si="95"/>
        <v>3.1644207064803842</v>
      </c>
      <c r="X401" s="65">
        <f t="shared" si="98"/>
        <v>-8.7893197677383741E-8</v>
      </c>
      <c r="Y401" s="66">
        <f t="shared" si="99"/>
        <v>-8.7777496688068942E-8</v>
      </c>
      <c r="Z401" s="66">
        <f t="shared" si="100"/>
        <v>-8.7777648994723862E-8</v>
      </c>
      <c r="AA401" s="67">
        <f t="shared" si="101"/>
        <v>-8.7662099911076615E-8</v>
      </c>
      <c r="AB401" s="68">
        <f t="shared" si="107"/>
        <v>3.3384391281810432E-4</v>
      </c>
      <c r="AD401" s="70">
        <f t="shared" si="106"/>
        <v>3.3384391281810433</v>
      </c>
      <c r="AG401" s="71">
        <v>3950</v>
      </c>
    </row>
    <row r="402" spans="5:33">
      <c r="E402" s="73">
        <v>0.74030092592592589</v>
      </c>
      <c r="G402" s="99">
        <v>16.399999999999999</v>
      </c>
      <c r="H402" s="99">
        <v>6.35</v>
      </c>
      <c r="I402" s="99">
        <v>8.91</v>
      </c>
      <c r="J402" s="99">
        <v>16.440000000000001</v>
      </c>
      <c r="K402" s="99">
        <v>5.96</v>
      </c>
      <c r="L402" s="99">
        <v>8.92</v>
      </c>
      <c r="M402" s="59">
        <f t="shared" si="90"/>
        <v>16.420000000000002</v>
      </c>
      <c r="N402" s="59">
        <f t="shared" si="91"/>
        <v>6.1549999999999994</v>
      </c>
      <c r="O402" s="59">
        <f t="shared" si="92"/>
        <v>8.9149999999999991</v>
      </c>
      <c r="P402" s="60">
        <f t="shared" si="102"/>
        <v>0.18585094363897667</v>
      </c>
      <c r="Q402" s="22">
        <f t="shared" si="103"/>
        <v>6.9984199600227358E-7</v>
      </c>
      <c r="R402" s="61">
        <f t="shared" si="104"/>
        <v>7.0072362515715567E-9</v>
      </c>
      <c r="S402" s="22">
        <f t="shared" si="105"/>
        <v>4.91013598853386E-17</v>
      </c>
      <c r="T402" s="62">
        <v>298</v>
      </c>
      <c r="U402" s="59">
        <f t="shared" si="93"/>
        <v>289.42</v>
      </c>
      <c r="V402" s="63">
        <f t="shared" si="94"/>
        <v>0.4999942027076606</v>
      </c>
      <c r="W402" s="64">
        <f t="shared" si="95"/>
        <v>3.1622354479679955</v>
      </c>
      <c r="X402" s="65">
        <f t="shared" si="98"/>
        <v>-8.4032914021685209E-8</v>
      </c>
      <c r="Y402" s="66">
        <f t="shared" si="99"/>
        <v>-8.3926874249802299E-8</v>
      </c>
      <c r="Z402" s="66">
        <f t="shared" si="100"/>
        <v>-8.3927008059671337E-8</v>
      </c>
      <c r="AA402" s="67">
        <f t="shared" si="101"/>
        <v>-8.382110175995247E-8</v>
      </c>
      <c r="AB402" s="68">
        <f t="shared" si="107"/>
        <v>3.3296613683651426E-4</v>
      </c>
      <c r="AD402" s="70">
        <f t="shared" si="106"/>
        <v>3.3296613683651426</v>
      </c>
      <c r="AG402" s="71">
        <v>3960</v>
      </c>
    </row>
    <row r="403" spans="5:33">
      <c r="E403" s="73">
        <v>0.74041666666666661</v>
      </c>
      <c r="G403" s="99">
        <v>16.41</v>
      </c>
      <c r="H403" s="99">
        <v>6.34</v>
      </c>
      <c r="I403" s="99">
        <v>8.68</v>
      </c>
      <c r="J403" s="99">
        <v>16.45</v>
      </c>
      <c r="K403" s="99">
        <v>5.95</v>
      </c>
      <c r="L403" s="99">
        <v>8.66</v>
      </c>
      <c r="M403" s="59">
        <f t="shared" si="90"/>
        <v>16.43</v>
      </c>
      <c r="N403" s="59">
        <f t="shared" si="91"/>
        <v>6.1449999999999996</v>
      </c>
      <c r="O403" s="59">
        <f t="shared" si="92"/>
        <v>8.67</v>
      </c>
      <c r="P403" s="60">
        <f t="shared" si="102"/>
        <v>0.18077519285089233</v>
      </c>
      <c r="Q403" s="22">
        <f t="shared" si="103"/>
        <v>7.1614341021290198E-7</v>
      </c>
      <c r="R403" s="61">
        <f t="shared" si="104"/>
        <v>6.8534249114693936E-9</v>
      </c>
      <c r="S403" s="22">
        <f t="shared" si="105"/>
        <v>4.6969433017149266E-17</v>
      </c>
      <c r="T403" s="62">
        <v>298</v>
      </c>
      <c r="U403" s="59">
        <f t="shared" si="93"/>
        <v>289.43</v>
      </c>
      <c r="V403" s="63">
        <f t="shared" si="94"/>
        <v>0.49939420388187206</v>
      </c>
      <c r="W403" s="64">
        <f t="shared" si="95"/>
        <v>3.1578696832479127</v>
      </c>
      <c r="X403" s="65">
        <f t="shared" si="98"/>
        <v>-7.8099674672500273E-8</v>
      </c>
      <c r="Y403" s="66">
        <f t="shared" si="99"/>
        <v>-7.8007848930799116E-8</v>
      </c>
      <c r="Z403" s="66">
        <f t="shared" si="100"/>
        <v>-7.8007956894972781E-8</v>
      </c>
      <c r="AA403" s="67">
        <f t="shared" si="101"/>
        <v>-7.7916238863567398E-8</v>
      </c>
      <c r="AB403" s="68">
        <f t="shared" si="107"/>
        <v>3.3212686720251327E-4</v>
      </c>
      <c r="AD403" s="70">
        <f t="shared" si="106"/>
        <v>3.3212686720251328</v>
      </c>
      <c r="AG403" s="71">
        <v>3970</v>
      </c>
    </row>
    <row r="404" spans="5:33">
      <c r="E404" s="73">
        <v>0.74053240740740744</v>
      </c>
      <c r="G404" s="99">
        <v>16.41</v>
      </c>
      <c r="H404" s="99">
        <v>6.34</v>
      </c>
      <c r="I404" s="99">
        <v>8.27</v>
      </c>
      <c r="J404" s="99">
        <v>16.45</v>
      </c>
      <c r="K404" s="99">
        <v>5.95</v>
      </c>
      <c r="L404" s="99">
        <v>8.32</v>
      </c>
      <c r="M404" s="59">
        <f t="shared" si="90"/>
        <v>16.43</v>
      </c>
      <c r="N404" s="59">
        <f t="shared" si="91"/>
        <v>6.1449999999999996</v>
      </c>
      <c r="O404" s="59">
        <f t="shared" si="92"/>
        <v>8.2949999999999999</v>
      </c>
      <c r="P404" s="60">
        <f t="shared" si="102"/>
        <v>0.17295619662031742</v>
      </c>
      <c r="Q404" s="22">
        <f t="shared" si="103"/>
        <v>7.1614341021290198E-7</v>
      </c>
      <c r="R404" s="61">
        <f t="shared" si="104"/>
        <v>6.8534249114693936E-9</v>
      </c>
      <c r="S404" s="22">
        <f t="shared" si="105"/>
        <v>4.6969433017149266E-17</v>
      </c>
      <c r="T404" s="62">
        <v>298</v>
      </c>
      <c r="U404" s="59">
        <f t="shared" si="93"/>
        <v>289.43</v>
      </c>
      <c r="V404" s="63">
        <f t="shared" si="94"/>
        <v>0.49939420388187206</v>
      </c>
      <c r="W404" s="64">
        <f t="shared" si="95"/>
        <v>3.1578696832479127</v>
      </c>
      <c r="X404" s="65">
        <f t="shared" si="98"/>
        <v>-7.4546159409006831E-8</v>
      </c>
      <c r="Y404" s="66">
        <f t="shared" si="99"/>
        <v>-7.4462302705335749E-8</v>
      </c>
      <c r="Z404" s="66">
        <f t="shared" si="100"/>
        <v>-7.4462397035436807E-8</v>
      </c>
      <c r="AA404" s="67">
        <f t="shared" si="101"/>
        <v>-7.4378634449643605E-8</v>
      </c>
      <c r="AB404" s="68">
        <f t="shared" si="107"/>
        <v>3.3134678799386726E-4</v>
      </c>
      <c r="AD404" s="70">
        <f t="shared" si="106"/>
        <v>3.3134678799386728</v>
      </c>
      <c r="AG404" s="71">
        <v>3980</v>
      </c>
    </row>
    <row r="405" spans="5:33">
      <c r="E405" s="73">
        <v>0.74064814814814817</v>
      </c>
      <c r="G405" s="99">
        <v>16.440000000000001</v>
      </c>
      <c r="H405" s="99">
        <v>6.34</v>
      </c>
      <c r="I405" s="99">
        <v>8.8699999999999992</v>
      </c>
      <c r="J405" s="99">
        <v>16.489999999999998</v>
      </c>
      <c r="K405" s="99">
        <v>5.95</v>
      </c>
      <c r="L405" s="99">
        <v>8.91</v>
      </c>
      <c r="M405" s="59">
        <f t="shared" si="90"/>
        <v>16.465</v>
      </c>
      <c r="N405" s="59">
        <f t="shared" si="91"/>
        <v>6.1449999999999996</v>
      </c>
      <c r="O405" s="59">
        <f t="shared" si="92"/>
        <v>8.89</v>
      </c>
      <c r="P405" s="60">
        <f t="shared" si="102"/>
        <v>0.18547641723727978</v>
      </c>
      <c r="Q405" s="22">
        <f t="shared" si="103"/>
        <v>7.1614341021290198E-7</v>
      </c>
      <c r="R405" s="61">
        <f t="shared" si="104"/>
        <v>6.8733871137848134E-9</v>
      </c>
      <c r="S405" s="22">
        <f t="shared" si="105"/>
        <v>4.7243450415943127E-17</v>
      </c>
      <c r="T405" s="62">
        <v>298</v>
      </c>
      <c r="U405" s="59">
        <f t="shared" si="93"/>
        <v>289.46499999999997</v>
      </c>
      <c r="V405" s="63">
        <f t="shared" si="94"/>
        <v>0.49729453445531635</v>
      </c>
      <c r="W405" s="64">
        <f t="shared" si="95"/>
        <v>3.1426392798867551</v>
      </c>
      <c r="X405" s="65">
        <f t="shared" si="98"/>
        <v>-8.0617018684386606E-8</v>
      </c>
      <c r="Y405" s="66">
        <f t="shared" si="99"/>
        <v>-8.0518726773404006E-8</v>
      </c>
      <c r="Z405" s="66">
        <f t="shared" si="100"/>
        <v>-8.0518846615342124E-8</v>
      </c>
      <c r="AA405" s="67">
        <f t="shared" si="101"/>
        <v>-8.0420674254064248E-8</v>
      </c>
      <c r="AB405" s="68">
        <f t="shared" si="107"/>
        <v>3.3060216433830028E-4</v>
      </c>
      <c r="AD405" s="70">
        <f t="shared" si="106"/>
        <v>3.3060216433830028</v>
      </c>
      <c r="AG405" s="71">
        <v>3990</v>
      </c>
    </row>
    <row r="406" spans="5:33">
      <c r="E406" s="73">
        <v>0.74076388888888889</v>
      </c>
      <c r="G406" s="99">
        <v>16.48</v>
      </c>
      <c r="H406" s="99">
        <v>6.34</v>
      </c>
      <c r="I406" s="99">
        <v>9.31</v>
      </c>
      <c r="J406" s="99">
        <v>16.52</v>
      </c>
      <c r="K406" s="99">
        <v>5.95</v>
      </c>
      <c r="L406" s="99">
        <v>9.19</v>
      </c>
      <c r="M406" s="59">
        <f t="shared" si="90"/>
        <v>16.5</v>
      </c>
      <c r="N406" s="59">
        <f t="shared" si="91"/>
        <v>6.1449999999999996</v>
      </c>
      <c r="O406" s="59">
        <f t="shared" si="92"/>
        <v>9.25</v>
      </c>
      <c r="P406" s="60">
        <f t="shared" si="102"/>
        <v>0.19310611906486572</v>
      </c>
      <c r="Q406" s="22">
        <f t="shared" si="103"/>
        <v>7.1614341021290198E-7</v>
      </c>
      <c r="R406" s="61">
        <f t="shared" si="104"/>
        <v>6.8934074606814355E-9</v>
      </c>
      <c r="S406" s="22">
        <f t="shared" si="105"/>
        <v>4.7519066418978476E-17</v>
      </c>
      <c r="T406" s="62">
        <v>298</v>
      </c>
      <c r="U406" s="59">
        <f t="shared" si="93"/>
        <v>289.5</v>
      </c>
      <c r="V406" s="63">
        <f t="shared" si="94"/>
        <v>0.49519537272084435</v>
      </c>
      <c r="W406" s="64">
        <f t="shared" si="95"/>
        <v>3.1274859887929716</v>
      </c>
      <c r="X406" s="65">
        <f t="shared" si="98"/>
        <v>-8.4625354446989244E-8</v>
      </c>
      <c r="Y406" s="66">
        <f t="shared" si="99"/>
        <v>-8.4516780822448661E-8</v>
      </c>
      <c r="Z406" s="66">
        <f t="shared" si="100"/>
        <v>-8.4516920121504139E-8</v>
      </c>
      <c r="AA406" s="67">
        <f t="shared" si="101"/>
        <v>-8.4408485438580024E-8</v>
      </c>
      <c r="AB406" s="68">
        <f t="shared" si="107"/>
        <v>3.2979697627210703E-4</v>
      </c>
      <c r="AD406" s="70">
        <f t="shared" si="106"/>
        <v>3.2979697627210705</v>
      </c>
      <c r="AG406" s="71">
        <v>4000</v>
      </c>
    </row>
    <row r="407" spans="5:33">
      <c r="E407" s="73">
        <v>0.74087962962962961</v>
      </c>
      <c r="G407" s="99">
        <v>16.489999999999998</v>
      </c>
      <c r="H407" s="99">
        <v>6.34</v>
      </c>
      <c r="I407" s="99">
        <v>9.31</v>
      </c>
      <c r="J407" s="99">
        <v>16.54</v>
      </c>
      <c r="K407" s="99">
        <v>5.95</v>
      </c>
      <c r="L407" s="99">
        <v>9.2100000000000009</v>
      </c>
      <c r="M407" s="59">
        <f t="shared" si="90"/>
        <v>16.515000000000001</v>
      </c>
      <c r="N407" s="59">
        <f t="shared" si="91"/>
        <v>6.1449999999999996</v>
      </c>
      <c r="O407" s="59">
        <f t="shared" si="92"/>
        <v>9.2600000000000016</v>
      </c>
      <c r="P407" s="60">
        <f t="shared" si="102"/>
        <v>0.19336591627816799</v>
      </c>
      <c r="Q407" s="22">
        <f t="shared" si="103"/>
        <v>7.1614341021290198E-7</v>
      </c>
      <c r="R407" s="61">
        <f t="shared" si="104"/>
        <v>6.9020054506651653E-9</v>
      </c>
      <c r="S407" s="22">
        <f t="shared" si="105"/>
        <v>4.763767924101165E-17</v>
      </c>
      <c r="T407" s="62">
        <v>298</v>
      </c>
      <c r="U407" s="59">
        <f t="shared" si="93"/>
        <v>289.51499999999999</v>
      </c>
      <c r="V407" s="63">
        <f t="shared" si="94"/>
        <v>0.49429588734781821</v>
      </c>
      <c r="W407" s="64">
        <f t="shared" si="95"/>
        <v>3.1210152256693147</v>
      </c>
      <c r="X407" s="65">
        <f t="shared" si="98"/>
        <v>-8.4908697623586062E-8</v>
      </c>
      <c r="Y407" s="66">
        <f t="shared" si="99"/>
        <v>-8.4799114901026474E-8</v>
      </c>
      <c r="Z407" s="66">
        <f t="shared" si="100"/>
        <v>-8.4799256327917006E-8</v>
      </c>
      <c r="AA407" s="67">
        <f t="shared" si="101"/>
        <v>-8.4689814667198336E-8</v>
      </c>
      <c r="AB407" s="68">
        <f t="shared" si="107"/>
        <v>3.2895180753581791E-4</v>
      </c>
      <c r="AD407" s="70">
        <f t="shared" si="106"/>
        <v>3.289518075358179</v>
      </c>
      <c r="AG407" s="71">
        <v>4010</v>
      </c>
    </row>
    <row r="408" spans="5:33">
      <c r="E408" s="73">
        <v>0.74099537037037033</v>
      </c>
      <c r="G408" s="99">
        <v>16.510000000000002</v>
      </c>
      <c r="H408" s="99">
        <v>6.35</v>
      </c>
      <c r="I408" s="99">
        <v>9.33</v>
      </c>
      <c r="J408" s="99">
        <v>16.559999999999999</v>
      </c>
      <c r="K408" s="99">
        <v>5.95</v>
      </c>
      <c r="L408" s="99">
        <v>9.19</v>
      </c>
      <c r="M408" s="59">
        <f t="shared" si="90"/>
        <v>16.535</v>
      </c>
      <c r="N408" s="59">
        <f t="shared" si="91"/>
        <v>6.15</v>
      </c>
      <c r="O408" s="59">
        <f t="shared" si="92"/>
        <v>9.26</v>
      </c>
      <c r="P408" s="60">
        <f t="shared" si="102"/>
        <v>0.19343400332945127</v>
      </c>
      <c r="Q408" s="22">
        <f t="shared" si="103"/>
        <v>7.0794578438413674E-7</v>
      </c>
      <c r="R408" s="61">
        <f t="shared" si="104"/>
        <v>6.9935405178395309E-9</v>
      </c>
      <c r="S408" s="22">
        <f t="shared" si="105"/>
        <v>4.8909608974663215E-17</v>
      </c>
      <c r="T408" s="62">
        <v>298</v>
      </c>
      <c r="U408" s="59">
        <f t="shared" si="93"/>
        <v>289.53500000000003</v>
      </c>
      <c r="V408" s="63">
        <f t="shared" si="94"/>
        <v>0.49309671849434933</v>
      </c>
      <c r="W408" s="64">
        <f t="shared" si="95"/>
        <v>3.1124094014813135</v>
      </c>
      <c r="X408" s="65">
        <f t="shared" si="98"/>
        <v>-8.7222160808633671E-8</v>
      </c>
      <c r="Y408" s="66">
        <f t="shared" si="99"/>
        <v>-8.7106226385167439E-8</v>
      </c>
      <c r="Z408" s="66">
        <f t="shared" si="100"/>
        <v>-8.7106380483511501E-8</v>
      </c>
      <c r="AA408" s="67">
        <f t="shared" si="101"/>
        <v>-8.6990599748738773E-8</v>
      </c>
      <c r="AB408" s="68">
        <f t="shared" si="107"/>
        <v>3.281038154445701E-4</v>
      </c>
      <c r="AD408" s="70">
        <f t="shared" si="106"/>
        <v>3.2810381544457012</v>
      </c>
      <c r="AG408" s="71">
        <v>4020</v>
      </c>
    </row>
    <row r="409" spans="5:33">
      <c r="E409" s="73">
        <v>0.74111111111111105</v>
      </c>
      <c r="G409" s="99">
        <v>16.53</v>
      </c>
      <c r="H409" s="99">
        <v>6.34</v>
      </c>
      <c r="I409" s="99">
        <v>9.11</v>
      </c>
      <c r="J409" s="99">
        <v>16.57</v>
      </c>
      <c r="K409" s="99">
        <v>5.95</v>
      </c>
      <c r="L409" s="99">
        <v>9.1300000000000008</v>
      </c>
      <c r="M409" s="59">
        <f t="shared" si="90"/>
        <v>16.55</v>
      </c>
      <c r="N409" s="59">
        <f t="shared" si="91"/>
        <v>6.1449999999999996</v>
      </c>
      <c r="O409" s="59">
        <f t="shared" si="92"/>
        <v>9.120000000000001</v>
      </c>
      <c r="P409" s="60">
        <f t="shared" si="102"/>
        <v>0.1905598394001792</v>
      </c>
      <c r="Q409" s="22">
        <f t="shared" si="103"/>
        <v>7.1614341021290198E-7</v>
      </c>
      <c r="R409" s="61">
        <f t="shared" si="104"/>
        <v>6.9221091551586258E-9</v>
      </c>
      <c r="S409" s="22">
        <f t="shared" si="105"/>
        <v>4.7915595155930865E-17</v>
      </c>
      <c r="T409" s="62">
        <v>298</v>
      </c>
      <c r="U409" s="59">
        <f t="shared" si="93"/>
        <v>289.55</v>
      </c>
      <c r="V409" s="63">
        <f t="shared" si="94"/>
        <v>0.4921974505683997</v>
      </c>
      <c r="W409" s="64">
        <f t="shared" si="95"/>
        <v>3.1059713869204915</v>
      </c>
      <c r="X409" s="65">
        <f t="shared" si="98"/>
        <v>-8.4130379473612303E-8</v>
      </c>
      <c r="Y409" s="66">
        <f t="shared" si="99"/>
        <v>-8.402223136337912E-8</v>
      </c>
      <c r="Z409" s="66">
        <f t="shared" si="100"/>
        <v>-8.4022370385856133E-8</v>
      </c>
      <c r="AA409" s="67">
        <f t="shared" si="101"/>
        <v>-8.3914360940678106E-8</v>
      </c>
      <c r="AB409" s="68">
        <f t="shared" si="107"/>
        <v>3.2723275215407888E-4</v>
      </c>
      <c r="AD409" s="70">
        <f t="shared" si="106"/>
        <v>3.2723275215407885</v>
      </c>
      <c r="AG409" s="71">
        <v>4030</v>
      </c>
    </row>
    <row r="410" spans="5:33">
      <c r="E410" s="73">
        <v>0.74122685185185189</v>
      </c>
      <c r="G410" s="99">
        <v>16.55</v>
      </c>
      <c r="H410" s="99">
        <v>6.34</v>
      </c>
      <c r="I410" s="99">
        <v>9.23</v>
      </c>
      <c r="J410" s="99">
        <v>16.59</v>
      </c>
      <c r="K410" s="99">
        <v>5.95</v>
      </c>
      <c r="L410" s="99">
        <v>9.24</v>
      </c>
      <c r="M410" s="59">
        <f t="shared" si="90"/>
        <v>16.57</v>
      </c>
      <c r="N410" s="59">
        <f t="shared" si="91"/>
        <v>6.1449999999999996</v>
      </c>
      <c r="O410" s="59">
        <f t="shared" si="92"/>
        <v>9.2349999999999994</v>
      </c>
      <c r="P410" s="60">
        <f t="shared" si="102"/>
        <v>0.19303071908964795</v>
      </c>
      <c r="Q410" s="22">
        <f t="shared" si="103"/>
        <v>7.1614341021290198E-7</v>
      </c>
      <c r="R410" s="61">
        <f t="shared" si="104"/>
        <v>6.9336232661503343E-9</v>
      </c>
      <c r="S410" s="22">
        <f t="shared" si="105"/>
        <v>4.807513159690123E-17</v>
      </c>
      <c r="T410" s="62">
        <v>298</v>
      </c>
      <c r="U410" s="59">
        <f t="shared" si="93"/>
        <v>289.57</v>
      </c>
      <c r="V410" s="63">
        <f t="shared" si="94"/>
        <v>0.49099857159180538</v>
      </c>
      <c r="W410" s="64">
        <f t="shared" si="95"/>
        <v>3.0974091117239513</v>
      </c>
      <c r="X410" s="65">
        <f t="shared" si="98"/>
        <v>-8.5521205961853826E-8</v>
      </c>
      <c r="Y410" s="66">
        <f t="shared" si="99"/>
        <v>-8.5409164845387394E-8</v>
      </c>
      <c r="Z410" s="66">
        <f t="shared" si="100"/>
        <v>-8.5409311630171797E-8</v>
      </c>
      <c r="AA410" s="67">
        <f t="shared" si="101"/>
        <v>-8.5297416913885036E-8</v>
      </c>
      <c r="AB410" s="68">
        <f t="shared" si="107"/>
        <v>3.2639252891422427E-4</v>
      </c>
      <c r="AD410" s="70">
        <f t="shared" si="106"/>
        <v>3.2639252891422426</v>
      </c>
      <c r="AG410" s="71">
        <v>4040</v>
      </c>
    </row>
    <row r="411" spans="5:33">
      <c r="E411" s="73">
        <v>0.74134259259259261</v>
      </c>
      <c r="G411" s="99">
        <v>16.57</v>
      </c>
      <c r="H411" s="99">
        <v>6.34</v>
      </c>
      <c r="I411" s="99">
        <v>9.34</v>
      </c>
      <c r="J411" s="99">
        <v>16.62</v>
      </c>
      <c r="K411" s="99">
        <v>5.95</v>
      </c>
      <c r="L411" s="99">
        <v>9.3000000000000007</v>
      </c>
      <c r="M411" s="59">
        <f t="shared" si="90"/>
        <v>16.594999999999999</v>
      </c>
      <c r="N411" s="59">
        <f t="shared" si="91"/>
        <v>6.1449999999999996</v>
      </c>
      <c r="O411" s="59">
        <f t="shared" si="92"/>
        <v>9.32</v>
      </c>
      <c r="P411" s="60">
        <f t="shared" si="102"/>
        <v>0.19489322992712318</v>
      </c>
      <c r="Q411" s="22">
        <f t="shared" si="103"/>
        <v>7.1614341021290198E-7</v>
      </c>
      <c r="R411" s="61">
        <f t="shared" si="104"/>
        <v>6.9480428416335462E-9</v>
      </c>
      <c r="S411" s="22">
        <f t="shared" si="105"/>
        <v>4.8275299329175163E-17</v>
      </c>
      <c r="T411" s="62">
        <v>298</v>
      </c>
      <c r="U411" s="59">
        <f t="shared" si="93"/>
        <v>289.59500000000003</v>
      </c>
      <c r="V411" s="63">
        <f t="shared" si="94"/>
        <v>0.48950020573744896</v>
      </c>
      <c r="W411" s="64">
        <f t="shared" si="95"/>
        <v>3.0867411079591527</v>
      </c>
      <c r="X411" s="65">
        <f t="shared" si="98"/>
        <v>-8.677788562689069E-8</v>
      </c>
      <c r="Y411" s="66">
        <f t="shared" si="99"/>
        <v>-8.666222491536699E-8</v>
      </c>
      <c r="Z411" s="66">
        <f t="shared" si="100"/>
        <v>-8.6662379072155809E-8</v>
      </c>
      <c r="AA411" s="67">
        <f t="shared" si="101"/>
        <v>-8.6546872106489418E-8</v>
      </c>
      <c r="AB411" s="68">
        <f t="shared" si="107"/>
        <v>3.2553843628784618E-4</v>
      </c>
      <c r="AD411" s="70">
        <f t="shared" si="106"/>
        <v>3.2553843628784618</v>
      </c>
      <c r="AG411" s="71">
        <v>4050</v>
      </c>
    </row>
    <row r="412" spans="5:33">
      <c r="E412" s="73">
        <v>0.74145833333333333</v>
      </c>
      <c r="G412" s="99">
        <v>16.59</v>
      </c>
      <c r="H412" s="99">
        <v>6.34</v>
      </c>
      <c r="I412" s="99">
        <v>9.2799999999999994</v>
      </c>
      <c r="J412" s="99">
        <v>16.64</v>
      </c>
      <c r="K412" s="99">
        <v>5.95</v>
      </c>
      <c r="L412" s="99">
        <v>9.3000000000000007</v>
      </c>
      <c r="M412" s="59">
        <f t="shared" si="90"/>
        <v>16.615000000000002</v>
      </c>
      <c r="N412" s="59">
        <f t="shared" si="91"/>
        <v>6.1449999999999996</v>
      </c>
      <c r="O412" s="59">
        <f t="shared" si="92"/>
        <v>9.2899999999999991</v>
      </c>
      <c r="P412" s="60">
        <f t="shared" si="102"/>
        <v>0.19433439163031724</v>
      </c>
      <c r="Q412" s="22">
        <f t="shared" si="103"/>
        <v>7.1614341021290198E-7</v>
      </c>
      <c r="R412" s="61">
        <f t="shared" si="104"/>
        <v>6.959600090249615E-9</v>
      </c>
      <c r="S412" s="22">
        <f t="shared" si="105"/>
        <v>4.8436033416202448E-17</v>
      </c>
      <c r="T412" s="62">
        <v>298</v>
      </c>
      <c r="U412" s="59">
        <f t="shared" si="93"/>
        <v>289.61500000000001</v>
      </c>
      <c r="V412" s="63">
        <f t="shared" si="94"/>
        <v>0.48830169930526851</v>
      </c>
      <c r="W412" s="64">
        <f t="shared" si="95"/>
        <v>3.0782344856995092</v>
      </c>
      <c r="X412" s="65">
        <f t="shared" si="98"/>
        <v>-8.6825319596041856E-8</v>
      </c>
      <c r="Y412" s="66">
        <f t="shared" si="99"/>
        <v>-8.6709223344060112E-8</v>
      </c>
      <c r="Z412" s="66">
        <f t="shared" si="100"/>
        <v>-8.6709378579189529E-8</v>
      </c>
      <c r="AA412" s="67">
        <f t="shared" si="101"/>
        <v>-8.6593437147199844E-8</v>
      </c>
      <c r="AB412" s="68">
        <f t="shared" si="107"/>
        <v>3.2467181301166549E-4</v>
      </c>
      <c r="AD412" s="70">
        <f t="shared" si="106"/>
        <v>3.2467181301166548</v>
      </c>
      <c r="AG412" s="71">
        <v>4060</v>
      </c>
    </row>
    <row r="413" spans="5:33">
      <c r="E413" s="73">
        <v>0.74157407407407405</v>
      </c>
      <c r="G413" s="99">
        <v>16.59</v>
      </c>
      <c r="H413" s="99">
        <v>6.34</v>
      </c>
      <c r="I413" s="99">
        <v>9.2200000000000006</v>
      </c>
      <c r="J413" s="99">
        <v>16.64</v>
      </c>
      <c r="K413" s="99">
        <v>5.95</v>
      </c>
      <c r="L413" s="99">
        <v>9.07</v>
      </c>
      <c r="M413" s="59">
        <f t="shared" si="90"/>
        <v>16.615000000000002</v>
      </c>
      <c r="N413" s="59">
        <f t="shared" si="91"/>
        <v>6.1449999999999996</v>
      </c>
      <c r="O413" s="59">
        <f t="shared" si="92"/>
        <v>9.1449999999999996</v>
      </c>
      <c r="P413" s="60">
        <f t="shared" si="102"/>
        <v>0.19130118530239518</v>
      </c>
      <c r="Q413" s="22">
        <f t="shared" si="103"/>
        <v>7.1614341021290198E-7</v>
      </c>
      <c r="R413" s="61">
        <f t="shared" si="104"/>
        <v>6.959600090249615E-9</v>
      </c>
      <c r="S413" s="22">
        <f t="shared" si="105"/>
        <v>4.8436033416202448E-17</v>
      </c>
      <c r="T413" s="62">
        <v>298</v>
      </c>
      <c r="U413" s="59">
        <f t="shared" si="93"/>
        <v>289.61500000000001</v>
      </c>
      <c r="V413" s="63">
        <f t="shared" si="94"/>
        <v>0.48830169930526851</v>
      </c>
      <c r="W413" s="64">
        <f t="shared" si="95"/>
        <v>3.0782344856995092</v>
      </c>
      <c r="X413" s="65">
        <f t="shared" si="98"/>
        <v>-8.5241871257084146E-8</v>
      </c>
      <c r="Y413" s="66">
        <f t="shared" si="99"/>
        <v>-8.5129671277090741E-8</v>
      </c>
      <c r="Z413" s="66">
        <f t="shared" si="100"/>
        <v>-8.512981896079741E-8</v>
      </c>
      <c r="AA413" s="67">
        <f t="shared" si="101"/>
        <v>-8.501776627573204E-8</v>
      </c>
      <c r="AB413" s="68">
        <f t="shared" si="107"/>
        <v>3.2380471974401592E-4</v>
      </c>
      <c r="AD413" s="70">
        <f t="shared" si="106"/>
        <v>3.2380471974401592</v>
      </c>
      <c r="AG413" s="71">
        <v>4070</v>
      </c>
    </row>
    <row r="414" spans="5:33">
      <c r="E414" s="73">
        <v>0.74168981481481477</v>
      </c>
      <c r="G414" s="99">
        <v>16.62</v>
      </c>
      <c r="H414" s="99">
        <v>6.33</v>
      </c>
      <c r="I414" s="99">
        <v>9.1199999999999992</v>
      </c>
      <c r="J414" s="99">
        <v>16.670000000000002</v>
      </c>
      <c r="K414" s="99">
        <v>5.95</v>
      </c>
      <c r="L414" s="99">
        <v>9.1199999999999992</v>
      </c>
      <c r="M414" s="59">
        <f t="shared" si="90"/>
        <v>16.645000000000003</v>
      </c>
      <c r="N414" s="59">
        <f t="shared" si="91"/>
        <v>6.1400000000000006</v>
      </c>
      <c r="O414" s="59">
        <f t="shared" si="92"/>
        <v>9.1199999999999992</v>
      </c>
      <c r="P414" s="60">
        <f t="shared" si="102"/>
        <v>0.19087917804130758</v>
      </c>
      <c r="Q414" s="22">
        <f t="shared" si="103"/>
        <v>7.2443596007498751E-7</v>
      </c>
      <c r="R414" s="61">
        <f t="shared" si="104"/>
        <v>6.8971072801101237E-9</v>
      </c>
      <c r="S414" s="22">
        <f t="shared" si="105"/>
        <v>4.7570088833348065E-17</v>
      </c>
      <c r="T414" s="62">
        <v>298</v>
      </c>
      <c r="U414" s="59">
        <f t="shared" si="93"/>
        <v>289.64499999999998</v>
      </c>
      <c r="V414" s="63">
        <f t="shared" si="94"/>
        <v>0.48650424999545427</v>
      </c>
      <c r="W414" s="64">
        <f t="shared" si="95"/>
        <v>3.0655206783913362</v>
      </c>
      <c r="X414" s="65">
        <f t="shared" si="98"/>
        <v>-8.3659146165911383E-8</v>
      </c>
      <c r="Y414" s="66">
        <f t="shared" si="99"/>
        <v>-8.3550789166737305E-8</v>
      </c>
      <c r="Z414" s="66">
        <f t="shared" si="100"/>
        <v>-8.3550929512889619E-8</v>
      </c>
      <c r="AA414" s="67">
        <f t="shared" si="101"/>
        <v>-8.3442712496309587E-8</v>
      </c>
      <c r="AB414" s="68">
        <f t="shared" si="107"/>
        <v>3.2295342204733492E-4</v>
      </c>
      <c r="AD414" s="70">
        <f t="shared" si="106"/>
        <v>3.229534220473349</v>
      </c>
      <c r="AG414" s="71">
        <v>4080</v>
      </c>
    </row>
    <row r="415" spans="5:33">
      <c r="E415" s="73">
        <v>0.7418055555555555</v>
      </c>
      <c r="G415" s="99">
        <v>16.63</v>
      </c>
      <c r="H415" s="99">
        <v>6.34</v>
      </c>
      <c r="I415" s="99">
        <v>9.2200000000000006</v>
      </c>
      <c r="J415" s="99">
        <v>16.68</v>
      </c>
      <c r="K415" s="99">
        <v>5.94</v>
      </c>
      <c r="L415" s="99">
        <v>9.18</v>
      </c>
      <c r="M415" s="59">
        <f t="shared" si="90"/>
        <v>16.655000000000001</v>
      </c>
      <c r="N415" s="59">
        <f t="shared" si="91"/>
        <v>6.1400000000000006</v>
      </c>
      <c r="O415" s="59">
        <f t="shared" si="92"/>
        <v>9.1999999999999993</v>
      </c>
      <c r="P415" s="60">
        <f t="shared" si="102"/>
        <v>0.19258752907259472</v>
      </c>
      <c r="Q415" s="22">
        <f t="shared" si="103"/>
        <v>7.2443596007498751E-7</v>
      </c>
      <c r="R415" s="61">
        <f t="shared" si="104"/>
        <v>6.9028411583563403E-9</v>
      </c>
      <c r="S415" s="22">
        <f t="shared" si="105"/>
        <v>4.7649216057498305E-17</v>
      </c>
      <c r="T415" s="62">
        <v>298</v>
      </c>
      <c r="U415" s="59">
        <f t="shared" si="93"/>
        <v>289.65499999999997</v>
      </c>
      <c r="V415" s="63">
        <f t="shared" si="94"/>
        <v>0.485905182965296</v>
      </c>
      <c r="W415" s="64">
        <f t="shared" si="95"/>
        <v>3.0612950056656478</v>
      </c>
      <c r="X415" s="65">
        <f t="shared" si="98"/>
        <v>-8.4445961207972309E-8</v>
      </c>
      <c r="Y415" s="66">
        <f t="shared" si="99"/>
        <v>-8.4335270059301975E-8</v>
      </c>
      <c r="Z415" s="66">
        <f t="shared" si="100"/>
        <v>-8.4335415152450529E-8</v>
      </c>
      <c r="AA415" s="67">
        <f t="shared" si="101"/>
        <v>-8.4224868716554628E-8</v>
      </c>
      <c r="AB415" s="68">
        <f t="shared" si="107"/>
        <v>3.2211791322063244E-4</v>
      </c>
      <c r="AD415" s="70">
        <f t="shared" si="106"/>
        <v>3.2211791322063243</v>
      </c>
      <c r="AG415" s="71">
        <v>4090</v>
      </c>
    </row>
    <row r="416" spans="5:33">
      <c r="E416" s="73">
        <v>0.74192129629629633</v>
      </c>
      <c r="G416" s="99">
        <v>16.649999999999999</v>
      </c>
      <c r="H416" s="99">
        <v>6.34</v>
      </c>
      <c r="I416" s="99">
        <v>9.35</v>
      </c>
      <c r="J416" s="99">
        <v>16.690000000000001</v>
      </c>
      <c r="K416" s="99">
        <v>5.94</v>
      </c>
      <c r="L416" s="99">
        <v>9.26</v>
      </c>
      <c r="M416" s="59">
        <f t="shared" si="90"/>
        <v>16.670000000000002</v>
      </c>
      <c r="N416" s="59">
        <f t="shared" si="91"/>
        <v>6.1400000000000006</v>
      </c>
      <c r="O416" s="59">
        <f t="shared" si="92"/>
        <v>9.3049999999999997</v>
      </c>
      <c r="P416" s="60">
        <f t="shared" si="102"/>
        <v>0.19483710165974394</v>
      </c>
      <c r="Q416" s="22">
        <f t="shared" si="103"/>
        <v>7.2443596007498751E-7</v>
      </c>
      <c r="R416" s="61">
        <f t="shared" si="104"/>
        <v>6.9114509147761287E-9</v>
      </c>
      <c r="S416" s="22">
        <f t="shared" si="105"/>
        <v>4.7768153747359785E-17</v>
      </c>
      <c r="T416" s="62">
        <v>298</v>
      </c>
      <c r="U416" s="59">
        <f t="shared" si="93"/>
        <v>289.67</v>
      </c>
      <c r="V416" s="63">
        <f t="shared" si="94"/>
        <v>0.48500665997387032</v>
      </c>
      <c r="W416" s="64">
        <f t="shared" si="95"/>
        <v>3.0549679612682539</v>
      </c>
      <c r="X416" s="65">
        <f t="shared" si="98"/>
        <v>-8.5598284682801869E-8</v>
      </c>
      <c r="Y416" s="66">
        <f t="shared" si="99"/>
        <v>-8.5484253457440862E-8</v>
      </c>
      <c r="Z416" s="66">
        <f t="shared" si="100"/>
        <v>-8.548440536609656E-8</v>
      </c>
      <c r="AA416" s="67">
        <f t="shared" si="101"/>
        <v>-8.5370525644655827E-8</v>
      </c>
      <c r="AB416" s="68">
        <f t="shared" si="107"/>
        <v>3.212745595533857E-4</v>
      </c>
      <c r="AD416" s="70">
        <f t="shared" si="106"/>
        <v>3.2127455955338569</v>
      </c>
      <c r="AG416" s="71">
        <v>4100</v>
      </c>
    </row>
    <row r="417" spans="5:33">
      <c r="E417" s="73">
        <v>0.74203703703703705</v>
      </c>
      <c r="G417" s="99">
        <v>16.670000000000002</v>
      </c>
      <c r="H417" s="99">
        <v>6.34</v>
      </c>
      <c r="I417" s="99">
        <v>9.34</v>
      </c>
      <c r="J417" s="99">
        <v>16.71</v>
      </c>
      <c r="K417" s="99">
        <v>5.95</v>
      </c>
      <c r="L417" s="99">
        <v>9.34</v>
      </c>
      <c r="M417" s="59">
        <f t="shared" si="90"/>
        <v>16.690000000000001</v>
      </c>
      <c r="N417" s="59">
        <f t="shared" si="91"/>
        <v>6.1449999999999996</v>
      </c>
      <c r="O417" s="59">
        <f t="shared" si="92"/>
        <v>9.34</v>
      </c>
      <c r="P417" s="60">
        <f t="shared" si="102"/>
        <v>0.19563901712083875</v>
      </c>
      <c r="Q417" s="22">
        <f t="shared" si="103"/>
        <v>7.1614341021290198E-7</v>
      </c>
      <c r="R417" s="61">
        <f t="shared" si="104"/>
        <v>7.0031112486136128E-9</v>
      </c>
      <c r="S417" s="22">
        <f t="shared" si="105"/>
        <v>4.9043567160458517E-17</v>
      </c>
      <c r="T417" s="62">
        <v>298</v>
      </c>
      <c r="U417" s="59">
        <f t="shared" si="93"/>
        <v>289.69</v>
      </c>
      <c r="V417" s="63">
        <f t="shared" si="94"/>
        <v>0.48380877406327211</v>
      </c>
      <c r="W417" s="64">
        <f t="shared" si="95"/>
        <v>3.0465532542341371</v>
      </c>
      <c r="X417" s="65">
        <f t="shared" si="98"/>
        <v>-8.8253766378410171E-8</v>
      </c>
      <c r="Y417" s="66">
        <f t="shared" si="99"/>
        <v>-8.8132226927326414E-8</v>
      </c>
      <c r="Z417" s="66">
        <f t="shared" si="100"/>
        <v>-8.8132394306451145E-8</v>
      </c>
      <c r="AA417" s="67">
        <f t="shared" si="101"/>
        <v>-8.8011021773476821E-8</v>
      </c>
      <c r="AB417" s="68">
        <f t="shared" si="107"/>
        <v>3.2041971600676149E-4</v>
      </c>
      <c r="AD417" s="70">
        <f t="shared" si="106"/>
        <v>3.2041971600676149</v>
      </c>
      <c r="AG417" s="71">
        <v>4110</v>
      </c>
    </row>
    <row r="418" spans="5:33">
      <c r="E418" s="73">
        <v>0.74215277777777777</v>
      </c>
      <c r="G418" s="99">
        <v>16.690000000000001</v>
      </c>
      <c r="H418" s="99">
        <v>6.34</v>
      </c>
      <c r="I418" s="99">
        <v>9.33</v>
      </c>
      <c r="J418" s="99">
        <v>16.73</v>
      </c>
      <c r="K418" s="99">
        <v>5.95</v>
      </c>
      <c r="L418" s="99">
        <v>9.3000000000000007</v>
      </c>
      <c r="M418" s="59">
        <f t="shared" si="90"/>
        <v>16.71</v>
      </c>
      <c r="N418" s="59">
        <f t="shared" si="91"/>
        <v>6.1449999999999996</v>
      </c>
      <c r="O418" s="59">
        <f t="shared" si="92"/>
        <v>9.3150000000000013</v>
      </c>
      <c r="P418" s="60">
        <f t="shared" si="102"/>
        <v>0.19518427346629344</v>
      </c>
      <c r="Q418" s="22">
        <f t="shared" si="103"/>
        <v>7.1614341021290198E-7</v>
      </c>
      <c r="R418" s="61">
        <f t="shared" si="104"/>
        <v>7.0147600970204234E-9</v>
      </c>
      <c r="S418" s="22">
        <f t="shared" si="105"/>
        <v>4.9206859218749982E-17</v>
      </c>
      <c r="T418" s="62">
        <v>298</v>
      </c>
      <c r="U418" s="59">
        <f t="shared" si="93"/>
        <v>289.70999999999998</v>
      </c>
      <c r="V418" s="63">
        <f t="shared" si="94"/>
        <v>0.48261105354370953</v>
      </c>
      <c r="W418" s="64">
        <f t="shared" si="95"/>
        <v>3.0381628819675908</v>
      </c>
      <c r="X418" s="65">
        <f t="shared" si="98"/>
        <v>-8.8342102144971354E-8</v>
      </c>
      <c r="Y418" s="66">
        <f t="shared" si="99"/>
        <v>-8.821998337627907E-8</v>
      </c>
      <c r="Z418" s="66">
        <f t="shared" si="100"/>
        <v>-8.8220152185864811E-8</v>
      </c>
      <c r="AA418" s="67">
        <f t="shared" si="101"/>
        <v>-8.8098201760053953E-8</v>
      </c>
      <c r="AB418" s="68">
        <f t="shared" si="107"/>
        <v>3.1953839262239577E-4</v>
      </c>
      <c r="AD418" s="70">
        <f t="shared" si="106"/>
        <v>3.1953839262239576</v>
      </c>
      <c r="AG418" s="71">
        <v>4120</v>
      </c>
    </row>
    <row r="419" spans="5:33">
      <c r="E419" s="73">
        <v>0.74226851851851849</v>
      </c>
      <c r="G419" s="99">
        <v>16.71</v>
      </c>
      <c r="H419" s="99">
        <v>6.34</v>
      </c>
      <c r="I419" s="99">
        <v>9.35</v>
      </c>
      <c r="J419" s="99">
        <v>16.75</v>
      </c>
      <c r="K419" s="99">
        <v>5.95</v>
      </c>
      <c r="L419" s="99">
        <v>9.32</v>
      </c>
      <c r="M419" s="59">
        <f t="shared" si="90"/>
        <v>16.73</v>
      </c>
      <c r="N419" s="59">
        <f t="shared" si="91"/>
        <v>6.1449999999999996</v>
      </c>
      <c r="O419" s="59">
        <f t="shared" si="92"/>
        <v>9.3350000000000009</v>
      </c>
      <c r="P419" s="60">
        <f t="shared" si="102"/>
        <v>0.19567246081966161</v>
      </c>
      <c r="Q419" s="22">
        <f t="shared" si="103"/>
        <v>7.1614341021290198E-7</v>
      </c>
      <c r="R419" s="61">
        <f t="shared" si="104"/>
        <v>7.0264283219106806E-9</v>
      </c>
      <c r="S419" s="22">
        <f t="shared" si="105"/>
        <v>4.937069496294854E-17</v>
      </c>
      <c r="T419" s="62">
        <v>298</v>
      </c>
      <c r="U419" s="59">
        <f t="shared" si="93"/>
        <v>289.73</v>
      </c>
      <c r="V419" s="63">
        <f t="shared" si="94"/>
        <v>0.48141349838092662</v>
      </c>
      <c r="W419" s="64">
        <f t="shared" si="95"/>
        <v>3.0297967708286064</v>
      </c>
      <c r="X419" s="65">
        <f t="shared" si="98"/>
        <v>-8.8857293092231595E-8</v>
      </c>
      <c r="Y419" s="66">
        <f t="shared" si="99"/>
        <v>-8.8733403791753113E-8</v>
      </c>
      <c r="Z419" s="66">
        <f t="shared" si="100"/>
        <v>-8.8733576524437633E-8</v>
      </c>
      <c r="AA419" s="67">
        <f t="shared" si="101"/>
        <v>-8.8609859474978465E-8</v>
      </c>
      <c r="AB419" s="68">
        <f t="shared" si="107"/>
        <v>3.1865619166401361E-4</v>
      </c>
      <c r="AD419" s="70">
        <f t="shared" si="106"/>
        <v>3.186561916640136</v>
      </c>
      <c r="AG419" s="71">
        <v>4130</v>
      </c>
    </row>
    <row r="420" spans="5:33">
      <c r="E420" s="73">
        <v>0.74238425925925922</v>
      </c>
      <c r="G420" s="99">
        <v>16.73</v>
      </c>
      <c r="H420" s="99">
        <v>6.34</v>
      </c>
      <c r="I420" s="99">
        <v>9.35</v>
      </c>
      <c r="J420" s="99">
        <v>16.77</v>
      </c>
      <c r="K420" s="99">
        <v>5.95</v>
      </c>
      <c r="L420" s="99">
        <v>9.33</v>
      </c>
      <c r="M420" s="59">
        <f t="shared" si="90"/>
        <v>16.75</v>
      </c>
      <c r="N420" s="59">
        <f t="shared" si="91"/>
        <v>6.1449999999999996</v>
      </c>
      <c r="O420" s="59">
        <f t="shared" si="92"/>
        <v>9.34</v>
      </c>
      <c r="P420" s="60">
        <f t="shared" si="102"/>
        <v>0.19584646469201095</v>
      </c>
      <c r="Q420" s="22">
        <f t="shared" si="103"/>
        <v>7.1614341021290198E-7</v>
      </c>
      <c r="R420" s="61">
        <f t="shared" si="104"/>
        <v>7.0381159555148798E-9</v>
      </c>
      <c r="S420" s="22">
        <f t="shared" si="105"/>
        <v>4.953507620327313E-17</v>
      </c>
      <c r="T420" s="62">
        <v>298</v>
      </c>
      <c r="U420" s="59">
        <f t="shared" si="93"/>
        <v>289.75</v>
      </c>
      <c r="V420" s="63">
        <f t="shared" si="94"/>
        <v>0.48021610854068941</v>
      </c>
      <c r="W420" s="64">
        <f t="shared" si="95"/>
        <v>3.0214548474097778</v>
      </c>
      <c r="X420" s="65">
        <f t="shared" si="98"/>
        <v>-8.9229623970906084E-8</v>
      </c>
      <c r="Y420" s="66">
        <f t="shared" si="99"/>
        <v>-8.9104345397632704E-8</v>
      </c>
      <c r="Z420" s="66">
        <f t="shared" si="100"/>
        <v>-8.9104521289003988E-8</v>
      </c>
      <c r="AA420" s="67">
        <f t="shared" si="101"/>
        <v>-8.8979418113198237E-8</v>
      </c>
      <c r="AB420" s="68">
        <f t="shared" si="107"/>
        <v>3.1776885647534763E-4</v>
      </c>
      <c r="AD420" s="70">
        <f t="shared" si="106"/>
        <v>3.1776885647534763</v>
      </c>
      <c r="AG420" s="71">
        <v>4140</v>
      </c>
    </row>
    <row r="421" spans="5:33">
      <c r="E421" s="73">
        <v>0.74249999999999994</v>
      </c>
      <c r="G421" s="99">
        <v>16.739999999999998</v>
      </c>
      <c r="H421" s="99">
        <v>6.34</v>
      </c>
      <c r="I421" s="99">
        <v>9.2799999999999994</v>
      </c>
      <c r="J421" s="99">
        <v>16.78</v>
      </c>
      <c r="K421" s="99">
        <v>5.95</v>
      </c>
      <c r="L421" s="99">
        <v>9.24</v>
      </c>
      <c r="M421" s="59">
        <f t="shared" si="90"/>
        <v>16.759999999999998</v>
      </c>
      <c r="N421" s="59">
        <f t="shared" si="91"/>
        <v>6.1449999999999996</v>
      </c>
      <c r="O421" s="59">
        <f t="shared" si="92"/>
        <v>9.26</v>
      </c>
      <c r="P421" s="60">
        <f t="shared" si="102"/>
        <v>0.19420329977898504</v>
      </c>
      <c r="Q421" s="22">
        <f t="shared" si="103"/>
        <v>7.1614341021290198E-7</v>
      </c>
      <c r="R421" s="61">
        <f t="shared" si="104"/>
        <v>7.0439670606713912E-9</v>
      </c>
      <c r="S421" s="22">
        <f t="shared" si="105"/>
        <v>4.9617471951823557E-17</v>
      </c>
      <c r="T421" s="62">
        <v>298</v>
      </c>
      <c r="U421" s="59">
        <f t="shared" si="93"/>
        <v>289.76</v>
      </c>
      <c r="V421" s="63">
        <f t="shared" si="94"/>
        <v>0.47961747560582485</v>
      </c>
      <c r="W421" s="64">
        <f t="shared" si="95"/>
        <v>3.017292933218962</v>
      </c>
      <c r="X421" s="65">
        <f t="shared" si="98"/>
        <v>-8.8501546768819845E-8</v>
      </c>
      <c r="Y421" s="66">
        <f t="shared" si="99"/>
        <v>-8.8377957746686134E-8</v>
      </c>
      <c r="Z421" s="66">
        <f t="shared" si="100"/>
        <v>-8.8378130334024419E-8</v>
      </c>
      <c r="AA421" s="67">
        <f t="shared" si="101"/>
        <v>-8.8254713417205744E-8</v>
      </c>
      <c r="AB421" s="68">
        <f t="shared" si="107"/>
        <v>3.1687781184958536E-4</v>
      </c>
      <c r="AD421" s="70">
        <f t="shared" si="106"/>
        <v>3.1687781184958537</v>
      </c>
      <c r="AG421" s="71">
        <v>4150</v>
      </c>
    </row>
    <row r="422" spans="5:33">
      <c r="E422" s="73">
        <v>0.74261574074074077</v>
      </c>
      <c r="G422" s="99">
        <v>16.75</v>
      </c>
      <c r="H422" s="99">
        <v>6.34</v>
      </c>
      <c r="I422" s="99">
        <v>9.02</v>
      </c>
      <c r="J422" s="99">
        <v>16.8</v>
      </c>
      <c r="K422" s="99">
        <v>5.94</v>
      </c>
      <c r="L422" s="99">
        <v>9.07</v>
      </c>
      <c r="M422" s="59">
        <f t="shared" si="90"/>
        <v>16.774999999999999</v>
      </c>
      <c r="N422" s="59">
        <f t="shared" si="91"/>
        <v>6.1400000000000006</v>
      </c>
      <c r="O422" s="59">
        <f t="shared" si="92"/>
        <v>9.0449999999999999</v>
      </c>
      <c r="P422" s="60">
        <f t="shared" si="102"/>
        <v>0.18974456810704321</v>
      </c>
      <c r="Q422" s="22">
        <f t="shared" si="103"/>
        <v>7.2443596007498751E-7</v>
      </c>
      <c r="R422" s="61">
        <f t="shared" si="104"/>
        <v>6.9720206460421445E-9</v>
      </c>
      <c r="S422" s="22">
        <f t="shared" si="105"/>
        <v>4.8609071888837924E-17</v>
      </c>
      <c r="T422" s="62">
        <v>298</v>
      </c>
      <c r="U422" s="59">
        <f t="shared" si="93"/>
        <v>289.77499999999998</v>
      </c>
      <c r="V422" s="63">
        <f t="shared" si="94"/>
        <v>0.47871960367306782</v>
      </c>
      <c r="W422" s="64">
        <f t="shared" si="95"/>
        <v>3.0110613456610582</v>
      </c>
      <c r="X422" s="65">
        <f t="shared" si="98"/>
        <v>-8.4650830842057198E-8</v>
      </c>
      <c r="Y422" s="66">
        <f t="shared" si="99"/>
        <v>-8.4537446371837923E-8</v>
      </c>
      <c r="Z422" s="66">
        <f t="shared" si="100"/>
        <v>-8.4537598243213093E-8</v>
      </c>
      <c r="AA422" s="67">
        <f t="shared" si="101"/>
        <v>-8.4424365237524624E-8</v>
      </c>
      <c r="AB422" s="68">
        <f t="shared" si="107"/>
        <v>3.1599403112233962E-4</v>
      </c>
      <c r="AD422" s="70">
        <f t="shared" si="106"/>
        <v>3.1599403112233961</v>
      </c>
      <c r="AG422" s="71">
        <v>4160</v>
      </c>
    </row>
    <row r="423" spans="5:33">
      <c r="E423" s="73">
        <v>0.74273148148148149</v>
      </c>
      <c r="G423" s="99">
        <v>16.760000000000002</v>
      </c>
      <c r="H423" s="99">
        <v>6.33</v>
      </c>
      <c r="I423" s="99">
        <v>8.9499999999999993</v>
      </c>
      <c r="J423" s="99">
        <v>16.8</v>
      </c>
      <c r="K423" s="99">
        <v>5.94</v>
      </c>
      <c r="L423" s="99">
        <v>9.0299999999999994</v>
      </c>
      <c r="M423" s="59">
        <f t="shared" si="90"/>
        <v>16.78</v>
      </c>
      <c r="N423" s="59">
        <f t="shared" si="91"/>
        <v>6.1349999999999998</v>
      </c>
      <c r="O423" s="59">
        <f t="shared" si="92"/>
        <v>8.9899999999999984</v>
      </c>
      <c r="P423" s="60">
        <f t="shared" si="102"/>
        <v>0.18860746020776167</v>
      </c>
      <c r="Q423" s="22">
        <f t="shared" si="103"/>
        <v>7.3282453313890403E-7</v>
      </c>
      <c r="R423" s="61">
        <f t="shared" si="104"/>
        <v>6.8950768950054086E-9</v>
      </c>
      <c r="S423" s="22">
        <f t="shared" si="105"/>
        <v>4.7542085388037424E-17</v>
      </c>
      <c r="T423" s="62">
        <v>298</v>
      </c>
      <c r="U423" s="59">
        <f t="shared" si="93"/>
        <v>289.77999999999997</v>
      </c>
      <c r="V423" s="63">
        <f t="shared" si="94"/>
        <v>0.47842033368521897</v>
      </c>
      <c r="W423" s="64">
        <f t="shared" si="95"/>
        <v>3.008987154248091</v>
      </c>
      <c r="X423" s="65">
        <f t="shared" si="98"/>
        <v>-8.2132962562175773E-8</v>
      </c>
      <c r="Y423" s="66">
        <f t="shared" si="99"/>
        <v>-8.202593650608497E-8</v>
      </c>
      <c r="Z423" s="66">
        <f t="shared" si="100"/>
        <v>-8.2026075969904675E-8</v>
      </c>
      <c r="AA423" s="67">
        <f t="shared" si="101"/>
        <v>-8.1919189014167742E-8</v>
      </c>
      <c r="AB423" s="68">
        <f t="shared" si="107"/>
        <v>3.1514865564682347E-4</v>
      </c>
      <c r="AD423" s="70">
        <f t="shared" si="106"/>
        <v>3.1514865564682348</v>
      </c>
      <c r="AG423" s="71">
        <v>4170</v>
      </c>
    </row>
    <row r="424" spans="5:33">
      <c r="E424" s="73">
        <v>0.74284722222222221</v>
      </c>
      <c r="G424" s="99">
        <v>16.79</v>
      </c>
      <c r="H424" s="99">
        <v>6.33</v>
      </c>
      <c r="I424" s="99">
        <v>9.1300000000000008</v>
      </c>
      <c r="J424" s="99">
        <v>16.84</v>
      </c>
      <c r="K424" s="99">
        <v>5.94</v>
      </c>
      <c r="L424" s="99">
        <v>9.19</v>
      </c>
      <c r="M424" s="59">
        <f t="shared" si="90"/>
        <v>16.814999999999998</v>
      </c>
      <c r="N424" s="59">
        <f t="shared" si="91"/>
        <v>6.1349999999999998</v>
      </c>
      <c r="O424" s="59">
        <f t="shared" si="92"/>
        <v>9.16</v>
      </c>
      <c r="P424" s="60">
        <f t="shared" si="102"/>
        <v>0.19229301292908355</v>
      </c>
      <c r="Q424" s="22">
        <f t="shared" si="103"/>
        <v>7.3282453313890403E-7</v>
      </c>
      <c r="R424" s="61">
        <f t="shared" si="104"/>
        <v>6.9151604184606844E-9</v>
      </c>
      <c r="S424" s="22">
        <f t="shared" si="105"/>
        <v>4.7819443613045348E-17</v>
      </c>
      <c r="T424" s="62">
        <v>298</v>
      </c>
      <c r="U424" s="59">
        <f t="shared" si="93"/>
        <v>289.815</v>
      </c>
      <c r="V424" s="63">
        <f t="shared" si="94"/>
        <v>0.47632573290505764</v>
      </c>
      <c r="W424" s="64">
        <f t="shared" si="95"/>
        <v>2.9945097599127042</v>
      </c>
      <c r="X424" s="65">
        <f t="shared" si="98"/>
        <v>-8.4413357399489525E-8</v>
      </c>
      <c r="Y424" s="66">
        <f t="shared" si="99"/>
        <v>-8.4300010737005197E-8</v>
      </c>
      <c r="Z424" s="66">
        <f t="shared" si="100"/>
        <v>-8.430016293407793E-8</v>
      </c>
      <c r="AA424" s="67">
        <f t="shared" si="101"/>
        <v>-8.4186968059938871E-8</v>
      </c>
      <c r="AB424" s="68">
        <f t="shared" si="107"/>
        <v>3.1432839535260959E-4</v>
      </c>
      <c r="AD424" s="70">
        <f t="shared" si="106"/>
        <v>3.1432839535260961</v>
      </c>
      <c r="AG424" s="71">
        <v>4180</v>
      </c>
    </row>
    <row r="425" spans="5:33">
      <c r="E425" s="73">
        <v>0.74296296296296294</v>
      </c>
      <c r="G425" s="99">
        <v>16.809999999999999</v>
      </c>
      <c r="H425" s="99">
        <v>6.33</v>
      </c>
      <c r="I425" s="99">
        <v>9.18</v>
      </c>
      <c r="J425" s="99">
        <v>16.86</v>
      </c>
      <c r="K425" s="99">
        <v>5.94</v>
      </c>
      <c r="L425" s="99">
        <v>9.1999999999999993</v>
      </c>
      <c r="M425" s="59">
        <f t="shared" ref="M425:M488" si="108">(G425+J425)/2</f>
        <v>16.835000000000001</v>
      </c>
      <c r="N425" s="59">
        <f t="shared" ref="N425:N488" si="109">(H425+K425)/2</f>
        <v>6.1349999999999998</v>
      </c>
      <c r="O425" s="59">
        <f t="shared" ref="O425:O488" si="110">(I425+L425)/2</f>
        <v>9.19</v>
      </c>
      <c r="P425" s="60">
        <f t="shared" si="102"/>
        <v>0.19299108525834918</v>
      </c>
      <c r="Q425" s="22">
        <f t="shared" si="103"/>
        <v>7.3282453313890403E-7</v>
      </c>
      <c r="R425" s="61">
        <f t="shared" si="104"/>
        <v>6.9266629710496313E-9</v>
      </c>
      <c r="S425" s="22">
        <f t="shared" si="105"/>
        <v>4.7978659914510108E-17</v>
      </c>
      <c r="T425" s="62">
        <v>298</v>
      </c>
      <c r="U425" s="59">
        <f t="shared" ref="U425:U488" si="111">273+M425</f>
        <v>289.83499999999998</v>
      </c>
      <c r="V425" s="63">
        <f t="shared" ref="V425:V488" si="112">((1/U425)-(1/298))*5026</f>
        <v>0.47512904530383915</v>
      </c>
      <c r="W425" s="64">
        <f t="shared" ref="W425:W488" si="113">POWER(10,V425)</f>
        <v>2.9862698207244951</v>
      </c>
      <c r="X425" s="65">
        <f t="shared" si="98"/>
        <v>-8.5007823381821643E-8</v>
      </c>
      <c r="Y425" s="66">
        <f t="shared" si="99"/>
        <v>-8.4892565539365608E-8</v>
      </c>
      <c r="Z425" s="66">
        <f t="shared" si="100"/>
        <v>-8.4892721811691144E-8</v>
      </c>
      <c r="AA425" s="67">
        <f t="shared" si="101"/>
        <v>-8.477761981779701E-8</v>
      </c>
      <c r="AB425" s="68">
        <f t="shared" si="107"/>
        <v>3.1348539423127361E-4</v>
      </c>
      <c r="AD425" s="70">
        <f t="shared" si="106"/>
        <v>3.134853942312736</v>
      </c>
      <c r="AG425" s="71">
        <v>4190</v>
      </c>
    </row>
    <row r="426" spans="5:33">
      <c r="E426" s="73">
        <v>0.74307870370370366</v>
      </c>
      <c r="G426" s="99">
        <v>16.829999999999998</v>
      </c>
      <c r="H426" s="99">
        <v>6.33</v>
      </c>
      <c r="I426" s="99">
        <v>9.14</v>
      </c>
      <c r="J426" s="99">
        <v>16.87</v>
      </c>
      <c r="K426" s="99">
        <v>5.93</v>
      </c>
      <c r="L426" s="99">
        <v>9.17</v>
      </c>
      <c r="M426" s="59">
        <f t="shared" si="108"/>
        <v>16.850000000000001</v>
      </c>
      <c r="N426" s="59">
        <f t="shared" si="109"/>
        <v>6.13</v>
      </c>
      <c r="O426" s="59">
        <f t="shared" si="110"/>
        <v>9.1550000000000011</v>
      </c>
      <c r="P426" s="60">
        <f t="shared" si="102"/>
        <v>0.19230713646468986</v>
      </c>
      <c r="Q426" s="22">
        <f t="shared" si="103"/>
        <v>7.4131024130091606E-7</v>
      </c>
      <c r="R426" s="61">
        <f t="shared" si="104"/>
        <v>6.8559146893186321E-9</v>
      </c>
      <c r="S426" s="22">
        <f t="shared" si="105"/>
        <v>4.7003566227214996E-17</v>
      </c>
      <c r="T426" s="62">
        <v>298</v>
      </c>
      <c r="U426" s="59">
        <f t="shared" si="111"/>
        <v>289.85000000000002</v>
      </c>
      <c r="V426" s="63">
        <f t="shared" si="112"/>
        <v>0.47423163797983886</v>
      </c>
      <c r="W426" s="64">
        <f t="shared" si="113"/>
        <v>2.9801054930364157</v>
      </c>
      <c r="X426" s="65">
        <f t="shared" si="98"/>
        <v>-8.2931491531416279E-8</v>
      </c>
      <c r="Y426" s="66">
        <f t="shared" si="99"/>
        <v>-8.2821497448802419E-8</v>
      </c>
      <c r="Z426" s="66">
        <f t="shared" si="100"/>
        <v>-8.2821643336667023E-8</v>
      </c>
      <c r="AA426" s="67">
        <f t="shared" si="101"/>
        <v>-8.2711794754928464E-8</v>
      </c>
      <c r="AB426" s="68">
        <f t="shared" si="107"/>
        <v>3.1263646753477075E-4</v>
      </c>
      <c r="AC426" s="101">
        <f>D20</f>
        <v>3.2114624505928858E-4</v>
      </c>
      <c r="AD426" s="70">
        <f t="shared" si="106"/>
        <v>3.1263646753477077</v>
      </c>
      <c r="AE426" s="70">
        <f>AC426*10000</f>
        <v>3.2114624505928857</v>
      </c>
      <c r="AF426" s="74">
        <f>(AD426-AE426)*(AD426-AE426)</f>
        <v>7.2416313516788346E-3</v>
      </c>
      <c r="AG426" s="71">
        <v>4200</v>
      </c>
    </row>
    <row r="427" spans="5:33">
      <c r="E427" s="73">
        <v>0.74319444444444438</v>
      </c>
      <c r="G427" s="99">
        <v>16.850000000000001</v>
      </c>
      <c r="H427" s="99">
        <v>6.32</v>
      </c>
      <c r="I427" s="99">
        <v>9.1</v>
      </c>
      <c r="J427" s="99">
        <v>16.89</v>
      </c>
      <c r="K427" s="99">
        <v>5.93</v>
      </c>
      <c r="L427" s="99">
        <v>9.19</v>
      </c>
      <c r="M427" s="59">
        <f t="shared" si="108"/>
        <v>16.87</v>
      </c>
      <c r="N427" s="59">
        <f t="shared" si="109"/>
        <v>6.125</v>
      </c>
      <c r="O427" s="59">
        <f t="shared" si="110"/>
        <v>9.1449999999999996</v>
      </c>
      <c r="P427" s="60">
        <f t="shared" si="102"/>
        <v>0.19216512109510053</v>
      </c>
      <c r="Q427" s="22">
        <f t="shared" si="103"/>
        <v>7.4989420933245437E-7</v>
      </c>
      <c r="R427" s="61">
        <f t="shared" si="104"/>
        <v>6.7887091465881393E-9</v>
      </c>
      <c r="S427" s="22">
        <f t="shared" si="105"/>
        <v>4.608657187696946E-17</v>
      </c>
      <c r="T427" s="62">
        <v>298</v>
      </c>
      <c r="U427" s="59">
        <f t="shared" si="111"/>
        <v>289.87</v>
      </c>
      <c r="V427" s="63">
        <f t="shared" si="112"/>
        <v>0.47303523935631364</v>
      </c>
      <c r="W427" s="64">
        <f t="shared" si="113"/>
        <v>2.9719071673065747</v>
      </c>
      <c r="X427" s="65">
        <f t="shared" si="98"/>
        <v>-8.126183061975104E-8</v>
      </c>
      <c r="Y427" s="66">
        <f t="shared" si="99"/>
        <v>-8.1155940459980815E-8</v>
      </c>
      <c r="Z427" s="66">
        <f t="shared" si="100"/>
        <v>-8.1156078442670225E-8</v>
      </c>
      <c r="AA427" s="67">
        <f t="shared" si="101"/>
        <v>-8.1050325905986178E-8</v>
      </c>
      <c r="AB427" s="68">
        <f t="shared" si="107"/>
        <v>3.1180825158834196E-4</v>
      </c>
      <c r="AD427" s="70">
        <f t="shared" si="106"/>
        <v>3.1180825158834198</v>
      </c>
      <c r="AG427" s="71">
        <v>4210</v>
      </c>
    </row>
    <row r="428" spans="5:33">
      <c r="E428" s="73">
        <v>0.74331018518518521</v>
      </c>
      <c r="G428" s="99">
        <v>16.87</v>
      </c>
      <c r="H428" s="99">
        <v>6.32</v>
      </c>
      <c r="I428" s="99">
        <v>9.31</v>
      </c>
      <c r="J428" s="99">
        <v>16.920000000000002</v>
      </c>
      <c r="K428" s="99">
        <v>5.93</v>
      </c>
      <c r="L428" s="99">
        <v>9.27</v>
      </c>
      <c r="M428" s="59">
        <f t="shared" si="108"/>
        <v>16.895000000000003</v>
      </c>
      <c r="N428" s="59">
        <f t="shared" si="109"/>
        <v>6.125</v>
      </c>
      <c r="O428" s="59">
        <f t="shared" si="110"/>
        <v>9.2899999999999991</v>
      </c>
      <c r="P428" s="60">
        <f t="shared" si="102"/>
        <v>0.19529849511127964</v>
      </c>
      <c r="Q428" s="22">
        <f t="shared" si="103"/>
        <v>7.4989420933245437E-7</v>
      </c>
      <c r="R428" s="61">
        <f t="shared" si="104"/>
        <v>6.8028273500461651E-9</v>
      </c>
      <c r="S428" s="22">
        <f t="shared" si="105"/>
        <v>4.6278459954536131E-17</v>
      </c>
      <c r="T428" s="62">
        <v>298</v>
      </c>
      <c r="U428" s="59">
        <f t="shared" si="111"/>
        <v>289.89499999999998</v>
      </c>
      <c r="V428" s="63">
        <f t="shared" si="112"/>
        <v>0.47153997322103819</v>
      </c>
      <c r="W428" s="64">
        <f t="shared" si="113"/>
        <v>2.9616925521938717</v>
      </c>
      <c r="X428" s="65">
        <f t="shared" si="98"/>
        <v>-8.3000146462817428E-8</v>
      </c>
      <c r="Y428" s="66">
        <f t="shared" si="99"/>
        <v>-8.2889389266577842E-8</v>
      </c>
      <c r="Z428" s="66">
        <f t="shared" si="100"/>
        <v>-8.2889537063383526E-8</v>
      </c>
      <c r="AA428" s="67">
        <f t="shared" si="101"/>
        <v>-8.2778927269503083E-8</v>
      </c>
      <c r="AB428" s="68">
        <f t="shared" si="107"/>
        <v>3.1099669126445688E-4</v>
      </c>
      <c r="AD428" s="70">
        <f t="shared" si="106"/>
        <v>3.1099669126445688</v>
      </c>
      <c r="AG428" s="71">
        <v>4220</v>
      </c>
    </row>
    <row r="429" spans="5:33">
      <c r="E429" s="73">
        <v>0.74342592592592593</v>
      </c>
      <c r="G429" s="99">
        <v>16.89</v>
      </c>
      <c r="H429" s="99">
        <v>6.33</v>
      </c>
      <c r="I429" s="99">
        <v>9.33</v>
      </c>
      <c r="J429" s="99">
        <v>16.940000000000001</v>
      </c>
      <c r="K429" s="99">
        <v>5.93</v>
      </c>
      <c r="L429" s="99">
        <v>9.31</v>
      </c>
      <c r="M429" s="59">
        <f t="shared" si="108"/>
        <v>16.914999999999999</v>
      </c>
      <c r="N429" s="59">
        <f t="shared" si="109"/>
        <v>6.13</v>
      </c>
      <c r="O429" s="59">
        <f t="shared" si="110"/>
        <v>9.32</v>
      </c>
      <c r="P429" s="60">
        <f t="shared" si="102"/>
        <v>0.19599862267309512</v>
      </c>
      <c r="Q429" s="22">
        <f t="shared" si="103"/>
        <v>7.4131024130091606E-7</v>
      </c>
      <c r="R429" s="61">
        <f t="shared" si="104"/>
        <v>6.8930471076098153E-9</v>
      </c>
      <c r="S429" s="22">
        <f t="shared" si="105"/>
        <v>4.7514098427728043E-17</v>
      </c>
      <c r="T429" s="62">
        <v>298</v>
      </c>
      <c r="U429" s="59">
        <f t="shared" si="111"/>
        <v>289.91500000000002</v>
      </c>
      <c r="V429" s="63">
        <f t="shared" si="112"/>
        <v>0.47034394598648288</v>
      </c>
      <c r="W429" s="64">
        <f t="shared" si="113"/>
        <v>2.9535474065462006</v>
      </c>
      <c r="X429" s="65">
        <f t="shared" si="98"/>
        <v>-8.5529028601206695E-8</v>
      </c>
      <c r="Y429" s="66">
        <f t="shared" si="99"/>
        <v>-8.5411105096273652E-8</v>
      </c>
      <c r="Z429" s="66">
        <f t="shared" si="100"/>
        <v>-8.5411267683797958E-8</v>
      </c>
      <c r="AA429" s="67">
        <f t="shared" si="101"/>
        <v>-8.5293506318052723E-8</v>
      </c>
      <c r="AB429" s="68">
        <f t="shared" si="107"/>
        <v>3.1016779638713649E-4</v>
      </c>
      <c r="AD429" s="70">
        <f t="shared" si="106"/>
        <v>3.101677963871365</v>
      </c>
      <c r="AG429" s="71">
        <v>4230</v>
      </c>
    </row>
    <row r="430" spans="5:33">
      <c r="E430" s="73">
        <v>0.74354166666666666</v>
      </c>
      <c r="G430" s="99">
        <v>16.91</v>
      </c>
      <c r="H430" s="99">
        <v>6.33</v>
      </c>
      <c r="I430" s="99">
        <v>9.27</v>
      </c>
      <c r="J430" s="99">
        <v>16.96</v>
      </c>
      <c r="K430" s="99">
        <v>5.93</v>
      </c>
      <c r="L430" s="99">
        <v>9.32</v>
      </c>
      <c r="M430" s="59">
        <f t="shared" si="108"/>
        <v>16.935000000000002</v>
      </c>
      <c r="N430" s="59">
        <f t="shared" si="109"/>
        <v>6.13</v>
      </c>
      <c r="O430" s="59">
        <f t="shared" si="110"/>
        <v>9.2949999999999999</v>
      </c>
      <c r="P430" s="60">
        <f t="shared" si="102"/>
        <v>0.19554219238982756</v>
      </c>
      <c r="Q430" s="22">
        <f t="shared" si="103"/>
        <v>7.4131024130091606E-7</v>
      </c>
      <c r="R430" s="61">
        <f t="shared" si="104"/>
        <v>6.9045128773180209E-9</v>
      </c>
      <c r="S430" s="22">
        <f t="shared" si="105"/>
        <v>4.7672298073050378E-17</v>
      </c>
      <c r="T430" s="62">
        <v>298</v>
      </c>
      <c r="U430" s="59">
        <f t="shared" si="111"/>
        <v>289.935</v>
      </c>
      <c r="V430" s="63">
        <f t="shared" si="112"/>
        <v>0.46914808375818645</v>
      </c>
      <c r="W430" s="64">
        <f t="shared" si="113"/>
        <v>2.9454257804874087</v>
      </c>
      <c r="X430" s="65">
        <f t="shared" si="98"/>
        <v>-8.5613625106401676E-8</v>
      </c>
      <c r="Y430" s="66">
        <f t="shared" si="99"/>
        <v>-8.5495141942270745E-8</v>
      </c>
      <c r="Z430" s="66">
        <f t="shared" si="100"/>
        <v>-8.5495305914537589E-8</v>
      </c>
      <c r="AA430" s="67">
        <f t="shared" si="101"/>
        <v>-8.5376986268821589E-8</v>
      </c>
      <c r="AB430" s="68">
        <f t="shared" si="107"/>
        <v>3.0931368425300416E-4</v>
      </c>
      <c r="AD430" s="70">
        <f t="shared" si="106"/>
        <v>3.0931368425300416</v>
      </c>
      <c r="AG430" s="71">
        <v>4240</v>
      </c>
    </row>
    <row r="431" spans="5:33">
      <c r="E431" s="73">
        <v>0.74365740740740738</v>
      </c>
      <c r="G431" s="99">
        <v>16.93</v>
      </c>
      <c r="H431" s="99">
        <v>6.32</v>
      </c>
      <c r="I431" s="99">
        <v>9.1300000000000008</v>
      </c>
      <c r="J431" s="99">
        <v>16.97</v>
      </c>
      <c r="K431" s="99">
        <v>5.93</v>
      </c>
      <c r="L431" s="99">
        <v>9.09</v>
      </c>
      <c r="M431" s="59">
        <f t="shared" si="108"/>
        <v>16.95</v>
      </c>
      <c r="N431" s="59">
        <f t="shared" si="109"/>
        <v>6.125</v>
      </c>
      <c r="O431" s="59">
        <f t="shared" si="110"/>
        <v>9.11</v>
      </c>
      <c r="P431" s="60">
        <f t="shared" si="102"/>
        <v>0.19170126688654585</v>
      </c>
      <c r="Q431" s="22">
        <f t="shared" si="103"/>
        <v>7.4989420933245437E-7</v>
      </c>
      <c r="R431" s="61">
        <f t="shared" si="104"/>
        <v>6.8339908345534813E-9</v>
      </c>
      <c r="S431" s="22">
        <f t="shared" si="105"/>
        <v>4.670343072676099E-17</v>
      </c>
      <c r="T431" s="62">
        <v>298</v>
      </c>
      <c r="U431" s="59">
        <f t="shared" si="111"/>
        <v>289.95</v>
      </c>
      <c r="V431" s="63">
        <f t="shared" si="112"/>
        <v>0.46825129535178106</v>
      </c>
      <c r="W431" s="64">
        <f t="shared" si="113"/>
        <v>2.9393499529133713</v>
      </c>
      <c r="X431" s="65">
        <f t="shared" si="98"/>
        <v>-8.2168395900971954E-8</v>
      </c>
      <c r="Y431" s="66">
        <f t="shared" si="99"/>
        <v>-8.2058954270857829E-8</v>
      </c>
      <c r="Z431" s="66">
        <f t="shared" si="100"/>
        <v>-8.2059100038220945E-8</v>
      </c>
      <c r="AA431" s="67">
        <f t="shared" si="101"/>
        <v>-8.194980378716936E-8</v>
      </c>
      <c r="AB431" s="68">
        <f t="shared" si="107"/>
        <v>3.0845873174118946E-4</v>
      </c>
      <c r="AD431" s="70">
        <f t="shared" si="106"/>
        <v>3.0845873174118945</v>
      </c>
      <c r="AG431" s="71">
        <v>4250</v>
      </c>
    </row>
    <row r="432" spans="5:33">
      <c r="E432" s="73">
        <v>0.7437731481481481</v>
      </c>
      <c r="G432" s="99">
        <v>16.93</v>
      </c>
      <c r="H432" s="99">
        <v>6.32</v>
      </c>
      <c r="I432" s="99">
        <v>8.64</v>
      </c>
      <c r="J432" s="99">
        <v>16.97</v>
      </c>
      <c r="K432" s="99">
        <v>5.93</v>
      </c>
      <c r="L432" s="99">
        <v>8.59</v>
      </c>
      <c r="M432" s="59">
        <f t="shared" si="108"/>
        <v>16.95</v>
      </c>
      <c r="N432" s="59">
        <f t="shared" si="109"/>
        <v>6.125</v>
      </c>
      <c r="O432" s="59">
        <f t="shared" si="110"/>
        <v>8.6150000000000002</v>
      </c>
      <c r="P432" s="60">
        <f t="shared" si="102"/>
        <v>0.18128500705022965</v>
      </c>
      <c r="Q432" s="22">
        <f t="shared" si="103"/>
        <v>7.4989420933245437E-7</v>
      </c>
      <c r="R432" s="61">
        <f t="shared" si="104"/>
        <v>6.8339908345534813E-9</v>
      </c>
      <c r="S432" s="22">
        <f t="shared" si="105"/>
        <v>4.670343072676099E-17</v>
      </c>
      <c r="T432" s="62">
        <v>298</v>
      </c>
      <c r="U432" s="59">
        <f t="shared" si="111"/>
        <v>289.95</v>
      </c>
      <c r="V432" s="63">
        <f t="shared" si="112"/>
        <v>0.46825129535178106</v>
      </c>
      <c r="W432" s="64">
        <f t="shared" si="113"/>
        <v>2.9393499529133713</v>
      </c>
      <c r="X432" s="65">
        <f t="shared" si="98"/>
        <v>-7.7496988006917525E-8</v>
      </c>
      <c r="Y432" s="66">
        <f t="shared" si="99"/>
        <v>-7.739937684716043E-8</v>
      </c>
      <c r="Z432" s="66">
        <f t="shared" si="100"/>
        <v>-7.7399499793080708E-8</v>
      </c>
      <c r="AA432" s="67">
        <f t="shared" si="101"/>
        <v>-7.7302011269531363E-8</v>
      </c>
      <c r="AB432" s="68">
        <f t="shared" si="107"/>
        <v>3.0763814122734563E-4</v>
      </c>
      <c r="AD432" s="70">
        <f t="shared" si="106"/>
        <v>3.0763814122734563</v>
      </c>
      <c r="AG432" s="71">
        <v>4260</v>
      </c>
    </row>
    <row r="433" spans="5:33">
      <c r="E433" s="73">
        <v>0.74388888888888882</v>
      </c>
      <c r="G433" s="99">
        <v>16.96</v>
      </c>
      <c r="H433" s="99">
        <v>6.32</v>
      </c>
      <c r="I433" s="99">
        <v>8.98</v>
      </c>
      <c r="J433" s="99">
        <v>17.010000000000002</v>
      </c>
      <c r="K433" s="99">
        <v>5.93</v>
      </c>
      <c r="L433" s="99">
        <v>8.91</v>
      </c>
      <c r="M433" s="59">
        <f t="shared" si="108"/>
        <v>16.984999999999999</v>
      </c>
      <c r="N433" s="59">
        <f t="shared" si="109"/>
        <v>6.125</v>
      </c>
      <c r="O433" s="59">
        <f t="shared" si="110"/>
        <v>8.9450000000000003</v>
      </c>
      <c r="P433" s="60">
        <f t="shared" si="102"/>
        <v>0.18834609360676116</v>
      </c>
      <c r="Q433" s="22">
        <f t="shared" si="103"/>
        <v>7.4989420933245437E-7</v>
      </c>
      <c r="R433" s="61">
        <f t="shared" si="104"/>
        <v>6.8538964305763961E-9</v>
      </c>
      <c r="S433" s="22">
        <f t="shared" si="105"/>
        <v>4.6975896281067864E-17</v>
      </c>
      <c r="T433" s="62">
        <v>298</v>
      </c>
      <c r="U433" s="59">
        <f t="shared" si="111"/>
        <v>289.98500000000001</v>
      </c>
      <c r="V433" s="63">
        <f t="shared" si="112"/>
        <v>0.46615914986577051</v>
      </c>
      <c r="W433" s="64">
        <f t="shared" si="113"/>
        <v>2.925224147710622</v>
      </c>
      <c r="X433" s="65">
        <f t="shared" si="98"/>
        <v>-8.1171572623454792E-8</v>
      </c>
      <c r="Y433" s="66">
        <f t="shared" si="99"/>
        <v>-8.1064215275352798E-8</v>
      </c>
      <c r="Z433" s="66">
        <f t="shared" si="100"/>
        <v>-8.1064357265951446E-8</v>
      </c>
      <c r="AA433" s="67">
        <f t="shared" si="101"/>
        <v>-8.0957141532855229E-8</v>
      </c>
      <c r="AB433" s="68">
        <f t="shared" si="107"/>
        <v>3.0686414663975075E-4</v>
      </c>
      <c r="AD433" s="70">
        <f t="shared" si="106"/>
        <v>3.0686414663975077</v>
      </c>
      <c r="AG433" s="71">
        <v>4270</v>
      </c>
    </row>
    <row r="434" spans="5:33">
      <c r="E434" s="73">
        <v>0.74400462962962965</v>
      </c>
      <c r="G434" s="99">
        <v>16.97</v>
      </c>
      <c r="H434" s="99">
        <v>6.32</v>
      </c>
      <c r="I434" s="99">
        <v>9.2899999999999991</v>
      </c>
      <c r="J434" s="99">
        <v>17.010000000000002</v>
      </c>
      <c r="K434" s="99">
        <v>5.93</v>
      </c>
      <c r="L434" s="99">
        <v>9.2200000000000006</v>
      </c>
      <c r="M434" s="59">
        <f t="shared" si="108"/>
        <v>16.990000000000002</v>
      </c>
      <c r="N434" s="59">
        <f t="shared" si="109"/>
        <v>6.125</v>
      </c>
      <c r="O434" s="59">
        <f t="shared" si="110"/>
        <v>9.254999999999999</v>
      </c>
      <c r="P434" s="60">
        <f t="shared" si="102"/>
        <v>0.19489075262090855</v>
      </c>
      <c r="Q434" s="22">
        <f t="shared" si="103"/>
        <v>7.4989420933245437E-7</v>
      </c>
      <c r="R434" s="61">
        <f t="shared" si="104"/>
        <v>6.8567448162544468E-9</v>
      </c>
      <c r="S434" s="22">
        <f t="shared" si="105"/>
        <v>4.701494947523223E-17</v>
      </c>
      <c r="T434" s="62">
        <v>298</v>
      </c>
      <c r="U434" s="59">
        <f t="shared" si="111"/>
        <v>289.99</v>
      </c>
      <c r="V434" s="63">
        <f t="shared" si="112"/>
        <v>0.46586031316516002</v>
      </c>
      <c r="W434" s="64">
        <f t="shared" si="113"/>
        <v>2.9232120023039121</v>
      </c>
      <c r="X434" s="65">
        <f t="shared" si="98"/>
        <v>-8.389759609151265E-8</v>
      </c>
      <c r="Y434" s="66">
        <f t="shared" si="99"/>
        <v>-8.3782603017613884E-8</v>
      </c>
      <c r="Z434" s="66">
        <f t="shared" si="100"/>
        <v>-8.3782760631272181E-8</v>
      </c>
      <c r="AA434" s="67">
        <f t="shared" si="101"/>
        <v>-8.3667924738969815E-8</v>
      </c>
      <c r="AB434" s="68">
        <f t="shared" si="107"/>
        <v>3.0605350354101924E-4</v>
      </c>
      <c r="AD434" s="70">
        <f t="shared" si="106"/>
        <v>3.0605350354101923</v>
      </c>
      <c r="AG434" s="71">
        <v>4280</v>
      </c>
    </row>
    <row r="435" spans="5:33">
      <c r="E435" s="73">
        <v>0.74412037037037038</v>
      </c>
      <c r="G435" s="99">
        <v>16.98</v>
      </c>
      <c r="H435" s="99">
        <v>6.33</v>
      </c>
      <c r="I435" s="99">
        <v>9.32</v>
      </c>
      <c r="J435" s="99">
        <v>17.02</v>
      </c>
      <c r="K435" s="99">
        <v>5.93</v>
      </c>
      <c r="L435" s="99">
        <v>9.26</v>
      </c>
      <c r="M435" s="59">
        <f t="shared" si="108"/>
        <v>17</v>
      </c>
      <c r="N435" s="59">
        <f t="shared" si="109"/>
        <v>6.13</v>
      </c>
      <c r="O435" s="59">
        <f t="shared" si="110"/>
        <v>9.2899999999999991</v>
      </c>
      <c r="P435" s="60">
        <f t="shared" si="102"/>
        <v>0.1956625047321261</v>
      </c>
      <c r="Q435" s="22">
        <f t="shared" si="103"/>
        <v>7.4131024130091606E-7</v>
      </c>
      <c r="R435" s="61">
        <f t="shared" si="104"/>
        <v>6.9419085089551657E-9</v>
      </c>
      <c r="S435" s="22">
        <f t="shared" si="105"/>
        <v>4.8190093746704129E-17</v>
      </c>
      <c r="T435" s="62">
        <v>298</v>
      </c>
      <c r="U435" s="59">
        <f t="shared" si="111"/>
        <v>290</v>
      </c>
      <c r="V435" s="63">
        <f t="shared" si="112"/>
        <v>0.46526267067808391</v>
      </c>
      <c r="W435" s="64">
        <f t="shared" si="113"/>
        <v>2.9191920705581889</v>
      </c>
      <c r="X435" s="65">
        <f t="shared" si="98"/>
        <v>-8.6217378511086437E-8</v>
      </c>
      <c r="Y435" s="66">
        <f t="shared" si="99"/>
        <v>-8.609560500909073E-8</v>
      </c>
      <c r="Z435" s="66">
        <f t="shared" si="100"/>
        <v>-8.6095777002093128E-8</v>
      </c>
      <c r="AA435" s="67">
        <f t="shared" si="101"/>
        <v>-8.5974175007253685E-8</v>
      </c>
      <c r="AB435" s="68">
        <f t="shared" si="107"/>
        <v>3.0521567646080551E-4</v>
      </c>
      <c r="AD435" s="70">
        <f t="shared" si="106"/>
        <v>3.0521567646080552</v>
      </c>
      <c r="AG435" s="71">
        <v>4290</v>
      </c>
    </row>
    <row r="436" spans="5:33">
      <c r="E436" s="73">
        <v>0.7442361111111111</v>
      </c>
      <c r="G436" s="99">
        <v>16.98</v>
      </c>
      <c r="H436" s="99">
        <v>6.33</v>
      </c>
      <c r="I436" s="99">
        <v>9.34</v>
      </c>
      <c r="J436" s="99">
        <v>17.03</v>
      </c>
      <c r="K436" s="99">
        <v>5.93</v>
      </c>
      <c r="L436" s="99">
        <v>9.26</v>
      </c>
      <c r="M436" s="59">
        <f t="shared" si="108"/>
        <v>17.005000000000003</v>
      </c>
      <c r="N436" s="59">
        <f t="shared" si="109"/>
        <v>6.13</v>
      </c>
      <c r="O436" s="59">
        <f t="shared" si="110"/>
        <v>9.3000000000000007</v>
      </c>
      <c r="P436" s="60">
        <f t="shared" si="102"/>
        <v>0.19589050732699254</v>
      </c>
      <c r="Q436" s="22">
        <f t="shared" si="103"/>
        <v>7.4131024130091606E-7</v>
      </c>
      <c r="R436" s="61">
        <f t="shared" si="104"/>
        <v>6.9447934712500514E-9</v>
      </c>
      <c r="S436" s="22">
        <f t="shared" si="105"/>
        <v>4.8230156358317338E-17</v>
      </c>
      <c r="T436" s="62">
        <v>298</v>
      </c>
      <c r="U436" s="59">
        <f t="shared" si="111"/>
        <v>290.005</v>
      </c>
      <c r="V436" s="63">
        <f t="shared" si="112"/>
        <v>0.46496386489055025</v>
      </c>
      <c r="W436" s="64">
        <f t="shared" si="113"/>
        <v>2.9171842820227032</v>
      </c>
      <c r="X436" s="65">
        <f t="shared" si="98"/>
        <v>-8.6205208116665564E-8</v>
      </c>
      <c r="Y436" s="66">
        <f t="shared" si="99"/>
        <v>-8.6083124616130618E-8</v>
      </c>
      <c r="Z436" s="66">
        <f t="shared" si="100"/>
        <v>-8.6083297510337704E-8</v>
      </c>
      <c r="AA436" s="67">
        <f t="shared" si="101"/>
        <v>-8.5961386414305555E-8</v>
      </c>
      <c r="AB436" s="68">
        <f t="shared" si="107"/>
        <v>3.0435471926490432E-4</v>
      </c>
      <c r="AD436" s="70">
        <f t="shared" si="106"/>
        <v>3.0435471926490432</v>
      </c>
      <c r="AG436" s="71">
        <v>4300</v>
      </c>
    </row>
    <row r="437" spans="5:33">
      <c r="E437" s="73">
        <v>0.74435185185185182</v>
      </c>
      <c r="G437" s="99">
        <v>16.98</v>
      </c>
      <c r="H437" s="99">
        <v>6.33</v>
      </c>
      <c r="I437" s="99">
        <v>9.33</v>
      </c>
      <c r="J437" s="99">
        <v>17.03</v>
      </c>
      <c r="K437" s="99">
        <v>5.93</v>
      </c>
      <c r="L437" s="99">
        <v>9.3000000000000007</v>
      </c>
      <c r="M437" s="59">
        <f t="shared" si="108"/>
        <v>17.005000000000003</v>
      </c>
      <c r="N437" s="59">
        <f t="shared" si="109"/>
        <v>6.13</v>
      </c>
      <c r="O437" s="59">
        <f t="shared" si="110"/>
        <v>9.3150000000000013</v>
      </c>
      <c r="P437" s="60">
        <f t="shared" si="102"/>
        <v>0.19620645975816511</v>
      </c>
      <c r="Q437" s="22">
        <f t="shared" si="103"/>
        <v>7.4131024130091606E-7</v>
      </c>
      <c r="R437" s="61">
        <f t="shared" si="104"/>
        <v>6.9447934712500514E-9</v>
      </c>
      <c r="S437" s="22">
        <f t="shared" si="105"/>
        <v>4.8230156358317338E-17</v>
      </c>
      <c r="T437" s="62">
        <v>298</v>
      </c>
      <c r="U437" s="59">
        <f t="shared" si="111"/>
        <v>290.005</v>
      </c>
      <c r="V437" s="63">
        <f t="shared" si="112"/>
        <v>0.46496386489055025</v>
      </c>
      <c r="W437" s="64">
        <f t="shared" si="113"/>
        <v>2.9171842820227032</v>
      </c>
      <c r="X437" s="65">
        <f t="shared" si="98"/>
        <v>-8.6100033975477577E-8</v>
      </c>
      <c r="Y437" s="66">
        <f t="shared" si="99"/>
        <v>-8.5977902753542459E-8</v>
      </c>
      <c r="Z437" s="66">
        <f t="shared" si="100"/>
        <v>-8.5978075994303043E-8</v>
      </c>
      <c r="AA437" s="67">
        <f t="shared" si="101"/>
        <v>-8.5856117521651222E-8</v>
      </c>
      <c r="AB437" s="68">
        <f t="shared" si="107"/>
        <v>3.0349388686693113E-4</v>
      </c>
      <c r="AD437" s="70">
        <f t="shared" si="106"/>
        <v>3.0349388686693115</v>
      </c>
      <c r="AG437" s="71">
        <v>4310</v>
      </c>
    </row>
    <row r="438" spans="5:33">
      <c r="E438" s="73">
        <v>0.74446759259259254</v>
      </c>
      <c r="G438" s="99">
        <v>16.989999999999998</v>
      </c>
      <c r="H438" s="99">
        <v>6.32</v>
      </c>
      <c r="I438" s="99">
        <v>9.32</v>
      </c>
      <c r="J438" s="99">
        <v>17.04</v>
      </c>
      <c r="K438" s="99">
        <v>5.93</v>
      </c>
      <c r="L438" s="99">
        <v>9.27</v>
      </c>
      <c r="M438" s="59">
        <f t="shared" si="108"/>
        <v>17.015000000000001</v>
      </c>
      <c r="N438" s="59">
        <f t="shared" si="109"/>
        <v>6.125</v>
      </c>
      <c r="O438" s="59">
        <f t="shared" si="110"/>
        <v>9.2949999999999999</v>
      </c>
      <c r="P438" s="60">
        <f t="shared" si="102"/>
        <v>0.19581995308269376</v>
      </c>
      <c r="Q438" s="22">
        <f t="shared" si="103"/>
        <v>7.4989420933245437E-7</v>
      </c>
      <c r="R438" s="61">
        <f t="shared" si="104"/>
        <v>6.8710045107391177E-9</v>
      </c>
      <c r="S438" s="22">
        <f t="shared" si="105"/>
        <v>4.7210702986597304E-17</v>
      </c>
      <c r="T438" s="62">
        <v>298</v>
      </c>
      <c r="U438" s="59">
        <f t="shared" si="111"/>
        <v>290.01499999999999</v>
      </c>
      <c r="V438" s="63">
        <f t="shared" si="112"/>
        <v>0.46436628422482823</v>
      </c>
      <c r="W438" s="64">
        <f t="shared" si="113"/>
        <v>2.913173054141839</v>
      </c>
      <c r="X438" s="65">
        <f t="shared" si="98"/>
        <v>-8.3991292584991104E-8</v>
      </c>
      <c r="Y438" s="66">
        <f t="shared" si="99"/>
        <v>-8.3874740334695101E-8</v>
      </c>
      <c r="Z438" s="66">
        <f t="shared" si="100"/>
        <v>-8.3874902070830235E-8</v>
      </c>
      <c r="AA438" s="67">
        <f t="shared" si="101"/>
        <v>-8.3758511107796432E-8</v>
      </c>
      <c r="AB438" s="68">
        <f t="shared" si="107"/>
        <v>3.0263410668527642E-4</v>
      </c>
      <c r="AD438" s="70">
        <f t="shared" si="106"/>
        <v>3.0263410668527642</v>
      </c>
      <c r="AG438" s="71">
        <v>4320</v>
      </c>
    </row>
    <row r="439" spans="5:33">
      <c r="E439" s="73">
        <v>0.74458333333333337</v>
      </c>
      <c r="G439" s="99">
        <v>17</v>
      </c>
      <c r="H439" s="99">
        <v>6.32</v>
      </c>
      <c r="I439" s="99">
        <v>9.2100000000000009</v>
      </c>
      <c r="J439" s="99">
        <v>17.05</v>
      </c>
      <c r="K439" s="99">
        <v>5.93</v>
      </c>
      <c r="L439" s="99">
        <v>9.1300000000000008</v>
      </c>
      <c r="M439" s="59">
        <f t="shared" si="108"/>
        <v>17.024999999999999</v>
      </c>
      <c r="N439" s="59">
        <f t="shared" si="109"/>
        <v>6.125</v>
      </c>
      <c r="O439" s="59">
        <f t="shared" si="110"/>
        <v>9.1700000000000017</v>
      </c>
      <c r="P439" s="60">
        <f t="shared" si="102"/>
        <v>0.1932208565719517</v>
      </c>
      <c r="Q439" s="22">
        <f t="shared" si="103"/>
        <v>7.4989420933245437E-7</v>
      </c>
      <c r="R439" s="61">
        <f t="shared" si="104"/>
        <v>6.8767166885687105E-9</v>
      </c>
      <c r="S439" s="22">
        <f t="shared" si="105"/>
        <v>4.7289232414839411E-17</v>
      </c>
      <c r="T439" s="62">
        <v>298</v>
      </c>
      <c r="U439" s="59">
        <f t="shared" si="111"/>
        <v>290.02499999999998</v>
      </c>
      <c r="V439" s="63">
        <f t="shared" si="112"/>
        <v>0.46376874476801294</v>
      </c>
      <c r="W439" s="64">
        <f t="shared" si="113"/>
        <v>2.9091676178783348</v>
      </c>
      <c r="X439" s="65">
        <f t="shared" si="98"/>
        <v>-8.2898247072645544E-8</v>
      </c>
      <c r="Y439" s="66">
        <f t="shared" si="99"/>
        <v>-8.2784393111991498E-8</v>
      </c>
      <c r="Z439" s="66">
        <f t="shared" si="100"/>
        <v>-8.2784549481092335E-8</v>
      </c>
      <c r="AA439" s="67">
        <f t="shared" si="101"/>
        <v>-8.2670851460018778E-8</v>
      </c>
      <c r="AB439" s="68">
        <f t="shared" si="107"/>
        <v>3.017953582044367E-4</v>
      </c>
      <c r="AD439" s="70">
        <f t="shared" si="106"/>
        <v>3.0179535820443668</v>
      </c>
      <c r="AG439" s="71">
        <v>4330</v>
      </c>
    </row>
    <row r="440" spans="5:33">
      <c r="E440" s="73">
        <v>0.7446990740740741</v>
      </c>
      <c r="G440" s="99">
        <v>17.010000000000002</v>
      </c>
      <c r="H440" s="99">
        <v>6.32</v>
      </c>
      <c r="I440" s="99">
        <v>9.1199999999999992</v>
      </c>
      <c r="J440" s="99">
        <v>17.05</v>
      </c>
      <c r="K440" s="99">
        <v>5.93</v>
      </c>
      <c r="L440" s="99">
        <v>9.0500000000000007</v>
      </c>
      <c r="M440" s="59">
        <f t="shared" si="108"/>
        <v>17.03</v>
      </c>
      <c r="N440" s="59">
        <f t="shared" si="109"/>
        <v>6.125</v>
      </c>
      <c r="O440" s="59">
        <f t="shared" si="110"/>
        <v>9.0850000000000009</v>
      </c>
      <c r="P440" s="60">
        <f t="shared" si="102"/>
        <v>0.19144682302913107</v>
      </c>
      <c r="Q440" s="22">
        <f t="shared" si="103"/>
        <v>7.4989420933245437E-7</v>
      </c>
      <c r="R440" s="61">
        <f t="shared" si="104"/>
        <v>6.879574558034078E-9</v>
      </c>
      <c r="S440" s="22">
        <f t="shared" si="105"/>
        <v>4.7328546099549779E-17</v>
      </c>
      <c r="T440" s="62">
        <v>298</v>
      </c>
      <c r="U440" s="59">
        <f t="shared" si="111"/>
        <v>290.02999999999997</v>
      </c>
      <c r="V440" s="63">
        <f t="shared" si="112"/>
        <v>0.4634699904916133</v>
      </c>
      <c r="W440" s="64">
        <f t="shared" si="113"/>
        <v>2.9071670688677904</v>
      </c>
      <c r="X440" s="65">
        <f t="shared" si="98"/>
        <v>-8.2036330325651319E-8</v>
      </c>
      <c r="Y440" s="66">
        <f t="shared" si="99"/>
        <v>-8.1924524911488205E-8</v>
      </c>
      <c r="Z440" s="66">
        <f t="shared" si="100"/>
        <v>-8.1924677288497126E-8</v>
      </c>
      <c r="AA440" s="67">
        <f t="shared" si="101"/>
        <v>-8.1813023836000724E-8</v>
      </c>
      <c r="AB440" s="68">
        <f t="shared" si="107"/>
        <v>3.0096751323157201E-4</v>
      </c>
      <c r="AD440" s="70">
        <f t="shared" si="106"/>
        <v>3.0096751323157203</v>
      </c>
      <c r="AG440" s="71">
        <v>4340</v>
      </c>
    </row>
    <row r="441" spans="5:33">
      <c r="E441" s="73">
        <v>0.74481481481481482</v>
      </c>
      <c r="G441" s="99">
        <v>17.02</v>
      </c>
      <c r="H441" s="99">
        <v>6.32</v>
      </c>
      <c r="I441" s="99">
        <v>9.24</v>
      </c>
      <c r="J441" s="99">
        <v>17.059999999999999</v>
      </c>
      <c r="K441" s="99">
        <v>5.93</v>
      </c>
      <c r="L441" s="99">
        <v>9.16</v>
      </c>
      <c r="M441" s="59">
        <f t="shared" si="108"/>
        <v>17.04</v>
      </c>
      <c r="N441" s="59">
        <f t="shared" si="109"/>
        <v>6.125</v>
      </c>
      <c r="O441" s="59">
        <f t="shared" si="110"/>
        <v>9.1999999999999993</v>
      </c>
      <c r="P441" s="60">
        <f t="shared" si="102"/>
        <v>0.19390463903393593</v>
      </c>
      <c r="Q441" s="22">
        <f t="shared" si="103"/>
        <v>7.4989420933245437E-7</v>
      </c>
      <c r="R441" s="61">
        <f t="shared" si="104"/>
        <v>6.8852938605328649E-9</v>
      </c>
      <c r="S441" s="22">
        <f t="shared" si="105"/>
        <v>4.7407271545891564E-17</v>
      </c>
      <c r="T441" s="62">
        <v>298</v>
      </c>
      <c r="U441" s="59">
        <f t="shared" si="111"/>
        <v>290.04000000000002</v>
      </c>
      <c r="V441" s="63">
        <f t="shared" si="112"/>
        <v>0.46287251284016195</v>
      </c>
      <c r="W441" s="64">
        <f t="shared" si="113"/>
        <v>2.9031703036260317</v>
      </c>
      <c r="X441" s="65">
        <f t="shared" si="98"/>
        <v>-8.3115449128841984E-8</v>
      </c>
      <c r="Y441" s="66">
        <f t="shared" si="99"/>
        <v>-8.30003697057007E-8</v>
      </c>
      <c r="Z441" s="66">
        <f t="shared" si="100"/>
        <v>-8.3000529041585561E-8</v>
      </c>
      <c r="AA441" s="67">
        <f t="shared" si="101"/>
        <v>-8.2885608513104713E-8</v>
      </c>
      <c r="AB441" s="68">
        <f t="shared" si="107"/>
        <v>3.0014826696730262E-4</v>
      </c>
      <c r="AD441" s="70">
        <f t="shared" si="106"/>
        <v>3.0014826696730261</v>
      </c>
      <c r="AG441" s="71">
        <v>4350</v>
      </c>
    </row>
    <row r="442" spans="5:33">
      <c r="E442" s="73">
        <v>0.74493055555555554</v>
      </c>
      <c r="G442" s="99">
        <v>17.02</v>
      </c>
      <c r="H442" s="99">
        <v>6.31</v>
      </c>
      <c r="I442" s="99">
        <v>9.26</v>
      </c>
      <c r="J442" s="99">
        <v>17.07</v>
      </c>
      <c r="K442" s="99">
        <v>5.93</v>
      </c>
      <c r="L442" s="99">
        <v>9.2200000000000006</v>
      </c>
      <c r="M442" s="59">
        <f t="shared" si="108"/>
        <v>17.045000000000002</v>
      </c>
      <c r="N442" s="59">
        <f t="shared" si="109"/>
        <v>6.1199999999999992</v>
      </c>
      <c r="O442" s="59">
        <f t="shared" si="110"/>
        <v>9.24</v>
      </c>
      <c r="P442" s="60">
        <f t="shared" si="102"/>
        <v>0.19476500140578179</v>
      </c>
      <c r="Q442" s="22">
        <f t="shared" si="103"/>
        <v>7.5857757502918357E-7</v>
      </c>
      <c r="R442" s="61">
        <f t="shared" si="104"/>
        <v>6.8093072329085951E-9</v>
      </c>
      <c r="S442" s="22">
        <f t="shared" si="105"/>
        <v>4.6366664992141311E-17</v>
      </c>
      <c r="T442" s="62">
        <v>298</v>
      </c>
      <c r="U442" s="59">
        <f t="shared" si="111"/>
        <v>290.04500000000002</v>
      </c>
      <c r="V442" s="63">
        <f t="shared" si="112"/>
        <v>0.46257378946405098</v>
      </c>
      <c r="W442" s="64">
        <f t="shared" si="113"/>
        <v>2.901174085212221</v>
      </c>
      <c r="X442" s="65">
        <f t="shared" si="98"/>
        <v>-8.1481960918910603E-8</v>
      </c>
      <c r="Y442" s="66">
        <f t="shared" si="99"/>
        <v>-8.1371053720896746E-8</v>
      </c>
      <c r="Z442" s="66">
        <f t="shared" si="100"/>
        <v>-8.137120467954369E-8</v>
      </c>
      <c r="AA442" s="67">
        <f t="shared" si="101"/>
        <v>-8.1260448029229345E-8</v>
      </c>
      <c r="AB442" s="68">
        <f t="shared" si="107"/>
        <v>2.9931826220874178E-4</v>
      </c>
      <c r="AD442" s="70">
        <f t="shared" si="106"/>
        <v>2.9931826220874176</v>
      </c>
      <c r="AG442" s="71">
        <v>4360</v>
      </c>
    </row>
    <row r="443" spans="5:33">
      <c r="E443" s="73">
        <v>0.74504629629629626</v>
      </c>
      <c r="G443" s="99">
        <v>17.03</v>
      </c>
      <c r="H443" s="99">
        <v>6.31</v>
      </c>
      <c r="I443" s="99">
        <v>9.27</v>
      </c>
      <c r="J443" s="99">
        <v>17.07</v>
      </c>
      <c r="K443" s="99">
        <v>5.93</v>
      </c>
      <c r="L443" s="99">
        <v>9.23</v>
      </c>
      <c r="M443" s="59">
        <f t="shared" si="108"/>
        <v>17.05</v>
      </c>
      <c r="N443" s="59">
        <f t="shared" si="109"/>
        <v>6.1199999999999992</v>
      </c>
      <c r="O443" s="59">
        <f t="shared" si="110"/>
        <v>9.25</v>
      </c>
      <c r="P443" s="60">
        <f t="shared" si="102"/>
        <v>0.19499310656153615</v>
      </c>
      <c r="Q443" s="22">
        <f t="shared" si="103"/>
        <v>7.5857757502918357E-7</v>
      </c>
      <c r="R443" s="61">
        <f t="shared" si="104"/>
        <v>6.8121370879255353E-9</v>
      </c>
      <c r="S443" s="22">
        <f t="shared" si="105"/>
        <v>4.6405211704690592E-17</v>
      </c>
      <c r="T443" s="62">
        <v>298</v>
      </c>
      <c r="U443" s="59">
        <f t="shared" si="111"/>
        <v>290.05</v>
      </c>
      <c r="V443" s="63">
        <f t="shared" si="112"/>
        <v>0.46227507638696741</v>
      </c>
      <c r="W443" s="64">
        <f t="shared" si="113"/>
        <v>2.8991793081494293</v>
      </c>
      <c r="X443" s="65">
        <f t="shared" si="98"/>
        <v>-8.1479276691102989E-8</v>
      </c>
      <c r="Y443" s="66">
        <f t="shared" si="99"/>
        <v>-8.1368074491416297E-8</v>
      </c>
      <c r="Z443" s="66">
        <f t="shared" si="100"/>
        <v>-8.1368226259199682E-8</v>
      </c>
      <c r="AA443" s="67">
        <f t="shared" si="101"/>
        <v>-8.125717541303371E-8</v>
      </c>
      <c r="AB443" s="68">
        <f t="shared" si="107"/>
        <v>2.9850455066582674E-4</v>
      </c>
      <c r="AD443" s="70">
        <f t="shared" si="106"/>
        <v>2.9850455066582673</v>
      </c>
      <c r="AG443" s="71">
        <v>4370</v>
      </c>
    </row>
    <row r="444" spans="5:33">
      <c r="E444" s="73">
        <v>0.74516203703703698</v>
      </c>
      <c r="G444" s="99">
        <v>17.03</v>
      </c>
      <c r="H444" s="99">
        <v>6.31</v>
      </c>
      <c r="I444" s="99">
        <v>9.2200000000000006</v>
      </c>
      <c r="J444" s="99">
        <v>17.079999999999998</v>
      </c>
      <c r="K444" s="99">
        <v>5.93</v>
      </c>
      <c r="L444" s="99">
        <v>9.15</v>
      </c>
      <c r="M444" s="59">
        <f t="shared" si="108"/>
        <v>17.055</v>
      </c>
      <c r="N444" s="59">
        <f t="shared" si="109"/>
        <v>6.1199999999999992</v>
      </c>
      <c r="O444" s="59">
        <f t="shared" si="110"/>
        <v>9.1850000000000005</v>
      </c>
      <c r="P444" s="60">
        <f t="shared" si="102"/>
        <v>0.19364008659802243</v>
      </c>
      <c r="Q444" s="22">
        <f t="shared" si="103"/>
        <v>7.5857757502918357E-7</v>
      </c>
      <c r="R444" s="61">
        <f t="shared" si="104"/>
        <v>6.814968118991544E-9</v>
      </c>
      <c r="S444" s="22">
        <f t="shared" si="105"/>
        <v>4.6443790462871142E-17</v>
      </c>
      <c r="T444" s="62">
        <v>298</v>
      </c>
      <c r="U444" s="59">
        <f t="shared" si="111"/>
        <v>290.05500000000001</v>
      </c>
      <c r="V444" s="63">
        <f t="shared" si="112"/>
        <v>0.46197637360838389</v>
      </c>
      <c r="W444" s="64">
        <f t="shared" si="113"/>
        <v>2.8971859713485211</v>
      </c>
      <c r="X444" s="65">
        <f t="shared" si="98"/>
        <v>-8.08159967623447E-8</v>
      </c>
      <c r="Y444" s="66">
        <f t="shared" si="99"/>
        <v>-8.0706298649053399E-8</v>
      </c>
      <c r="Z444" s="66">
        <f t="shared" si="100"/>
        <v>-8.0706447551208201E-8</v>
      </c>
      <c r="AA444" s="67">
        <f t="shared" si="101"/>
        <v>-8.0596897935837708E-8</v>
      </c>
      <c r="AB444" s="68">
        <f t="shared" si="107"/>
        <v>2.9769086890981777E-4</v>
      </c>
      <c r="AD444" s="70">
        <f t="shared" si="106"/>
        <v>2.9769086890981775</v>
      </c>
      <c r="AG444" s="71">
        <v>4380</v>
      </c>
    </row>
    <row r="445" spans="5:33">
      <c r="E445" s="73">
        <v>0.74527777777777782</v>
      </c>
      <c r="G445" s="99">
        <v>17.04</v>
      </c>
      <c r="H445" s="99">
        <v>6.31</v>
      </c>
      <c r="I445" s="99">
        <v>9.19</v>
      </c>
      <c r="J445" s="99">
        <v>17.079999999999998</v>
      </c>
      <c r="K445" s="99">
        <v>5.92</v>
      </c>
      <c r="L445" s="99">
        <v>9.09</v>
      </c>
      <c r="M445" s="59">
        <f t="shared" si="108"/>
        <v>17.059999999999999</v>
      </c>
      <c r="N445" s="59">
        <f t="shared" si="109"/>
        <v>6.1150000000000002</v>
      </c>
      <c r="O445" s="59">
        <f t="shared" si="110"/>
        <v>9.14</v>
      </c>
      <c r="P445" s="60">
        <f t="shared" si="102"/>
        <v>0.19270850783925053</v>
      </c>
      <c r="Q445" s="22">
        <f t="shared" si="103"/>
        <v>7.6736148936181744E-7</v>
      </c>
      <c r="R445" s="61">
        <f t="shared" si="104"/>
        <v>6.7397576116089513E-9</v>
      </c>
      <c r="S445" s="22">
        <f t="shared" si="105"/>
        <v>4.5424332663240796E-17</v>
      </c>
      <c r="T445" s="62">
        <v>298</v>
      </c>
      <c r="U445" s="59">
        <f t="shared" si="111"/>
        <v>290.06</v>
      </c>
      <c r="V445" s="63">
        <f t="shared" si="112"/>
        <v>0.46167768112776408</v>
      </c>
      <c r="W445" s="64">
        <f t="shared" si="113"/>
        <v>2.8951940737211634</v>
      </c>
      <c r="X445" s="65">
        <f t="shared" si="98"/>
        <v>-7.8502509315538729E-8</v>
      </c>
      <c r="Y445" s="66">
        <f t="shared" si="99"/>
        <v>-7.8398720495359363E-8</v>
      </c>
      <c r="Z445" s="66">
        <f t="shared" si="100"/>
        <v>-7.8398857715421349E-8</v>
      </c>
      <c r="AA445" s="67">
        <f t="shared" si="101"/>
        <v>-7.8295205752464435E-8</v>
      </c>
      <c r="AB445" s="68">
        <f t="shared" si="107"/>
        <v>2.9688380493131996E-4</v>
      </c>
      <c r="AD445" s="70">
        <f t="shared" si="106"/>
        <v>2.9688380493131996</v>
      </c>
      <c r="AG445" s="71">
        <v>4390</v>
      </c>
    </row>
    <row r="446" spans="5:33">
      <c r="E446" s="73">
        <v>0.74539351851851854</v>
      </c>
      <c r="G446" s="99">
        <v>17.04</v>
      </c>
      <c r="H446" s="99">
        <v>6.31</v>
      </c>
      <c r="I446" s="99">
        <v>9.27</v>
      </c>
      <c r="J446" s="99">
        <v>17.079999999999998</v>
      </c>
      <c r="K446" s="99">
        <v>5.92</v>
      </c>
      <c r="L446" s="99">
        <v>9.2200000000000006</v>
      </c>
      <c r="M446" s="59">
        <f t="shared" si="108"/>
        <v>17.059999999999999</v>
      </c>
      <c r="N446" s="59">
        <f t="shared" si="109"/>
        <v>6.1150000000000002</v>
      </c>
      <c r="O446" s="59">
        <f t="shared" si="110"/>
        <v>9.245000000000001</v>
      </c>
      <c r="P446" s="60">
        <f t="shared" si="102"/>
        <v>0.19492233643040169</v>
      </c>
      <c r="Q446" s="22">
        <f t="shared" si="103"/>
        <v>7.6736148936181744E-7</v>
      </c>
      <c r="R446" s="61">
        <f t="shared" si="104"/>
        <v>6.7397576116089513E-9</v>
      </c>
      <c r="S446" s="22">
        <f t="shared" si="105"/>
        <v>4.5424332663240796E-17</v>
      </c>
      <c r="T446" s="62">
        <v>298</v>
      </c>
      <c r="U446" s="59">
        <f t="shared" si="111"/>
        <v>290.06</v>
      </c>
      <c r="V446" s="63">
        <f t="shared" si="112"/>
        <v>0.46167768112776408</v>
      </c>
      <c r="W446" s="64">
        <f t="shared" si="113"/>
        <v>2.8951940737211634</v>
      </c>
      <c r="X446" s="65">
        <f t="shared" si="98"/>
        <v>-7.9194658457457606E-8</v>
      </c>
      <c r="Y446" s="66">
        <f t="shared" si="99"/>
        <v>-7.9088751706218853E-8</v>
      </c>
      <c r="Z446" s="66">
        <f t="shared" si="100"/>
        <v>-7.9088893334962206E-8</v>
      </c>
      <c r="AA446" s="67">
        <f t="shared" si="101"/>
        <v>-7.8983127833667532E-8</v>
      </c>
      <c r="AB446" s="68">
        <f t="shared" si="107"/>
        <v>2.9609981681217066E-4</v>
      </c>
      <c r="AD446" s="70">
        <f t="shared" si="106"/>
        <v>2.9609981681217068</v>
      </c>
      <c r="AG446" s="71">
        <v>4400</v>
      </c>
    </row>
    <row r="447" spans="5:33">
      <c r="E447" s="73">
        <v>0.74550925925925926</v>
      </c>
      <c r="G447" s="99">
        <v>17.04</v>
      </c>
      <c r="H447" s="99">
        <v>6.31</v>
      </c>
      <c r="I447" s="99">
        <v>9.24</v>
      </c>
      <c r="J447" s="99">
        <v>17.09</v>
      </c>
      <c r="K447" s="99">
        <v>5.92</v>
      </c>
      <c r="L447" s="99">
        <v>9.18</v>
      </c>
      <c r="M447" s="59">
        <f t="shared" si="108"/>
        <v>17.064999999999998</v>
      </c>
      <c r="N447" s="59">
        <f t="shared" si="109"/>
        <v>6.1150000000000002</v>
      </c>
      <c r="O447" s="59">
        <f t="shared" si="110"/>
        <v>9.2100000000000009</v>
      </c>
      <c r="P447" s="60">
        <f t="shared" si="102"/>
        <v>0.19420164838460363</v>
      </c>
      <c r="Q447" s="22">
        <f t="shared" si="103"/>
        <v>7.6736148936181744E-7</v>
      </c>
      <c r="R447" s="61">
        <f t="shared" si="104"/>
        <v>6.7425585627538771E-9</v>
      </c>
      <c r="S447" s="22">
        <f t="shared" si="105"/>
        <v>4.5462095972165631E-17</v>
      </c>
      <c r="T447" s="62">
        <v>298</v>
      </c>
      <c r="U447" s="59">
        <f t="shared" si="111"/>
        <v>290.065</v>
      </c>
      <c r="V447" s="63">
        <f t="shared" si="112"/>
        <v>0.46137899894457846</v>
      </c>
      <c r="W447" s="64">
        <f t="shared" si="113"/>
        <v>2.8932036141799244</v>
      </c>
      <c r="X447" s="65">
        <f t="shared" si="98"/>
        <v>-7.881070517079463E-8</v>
      </c>
      <c r="Y447" s="66">
        <f t="shared" si="99"/>
        <v>-7.8705541956052195E-8</v>
      </c>
      <c r="Z447" s="66">
        <f t="shared" si="100"/>
        <v>-7.8705682283457089E-8</v>
      </c>
      <c r="AA447" s="67">
        <f t="shared" si="101"/>
        <v>-7.8600659021620182E-8</v>
      </c>
      <c r="AB447" s="68">
        <f t="shared" si="107"/>
        <v>2.9530892835154818E-4</v>
      </c>
      <c r="AD447" s="70">
        <f t="shared" si="106"/>
        <v>2.9530892835154816</v>
      </c>
      <c r="AG447" s="71">
        <v>4410</v>
      </c>
    </row>
    <row r="448" spans="5:33">
      <c r="E448" s="73">
        <v>0.74562499999999998</v>
      </c>
      <c r="G448" s="99">
        <v>17.04</v>
      </c>
      <c r="H448" s="99">
        <v>6.3</v>
      </c>
      <c r="I448" s="99">
        <v>9.09</v>
      </c>
      <c r="J448" s="99">
        <v>17.09</v>
      </c>
      <c r="K448" s="99">
        <v>5.92</v>
      </c>
      <c r="L448" s="99">
        <v>9.02</v>
      </c>
      <c r="M448" s="59">
        <f t="shared" si="108"/>
        <v>17.064999999999998</v>
      </c>
      <c r="N448" s="59">
        <f t="shared" si="109"/>
        <v>6.1099999999999994</v>
      </c>
      <c r="O448" s="59">
        <f t="shared" si="110"/>
        <v>9.0549999999999997</v>
      </c>
      <c r="P448" s="60">
        <f t="shared" si="102"/>
        <v>0.19093332531189858</v>
      </c>
      <c r="Q448" s="22">
        <f t="shared" si="103"/>
        <v>7.7624711662869157E-7</v>
      </c>
      <c r="R448" s="61">
        <f t="shared" si="104"/>
        <v>6.6653771331159755E-9</v>
      </c>
      <c r="S448" s="22">
        <f t="shared" si="105"/>
        <v>4.4427252326665341E-17</v>
      </c>
      <c r="T448" s="62">
        <v>298</v>
      </c>
      <c r="U448" s="59">
        <f t="shared" si="111"/>
        <v>290.065</v>
      </c>
      <c r="V448" s="63">
        <f t="shared" si="112"/>
        <v>0.46137899894457846</v>
      </c>
      <c r="W448" s="64">
        <f t="shared" si="113"/>
        <v>2.8932036141799244</v>
      </c>
      <c r="X448" s="65">
        <f t="shared" si="98"/>
        <v>-7.5518788199964456E-8</v>
      </c>
      <c r="Y448" s="66">
        <f t="shared" si="99"/>
        <v>-7.5421968779856222E-8</v>
      </c>
      <c r="Z448" s="66">
        <f t="shared" si="100"/>
        <v>-7.542209290790877E-8</v>
      </c>
      <c r="AA448" s="67">
        <f t="shared" si="101"/>
        <v>-7.5325397297574485E-8</v>
      </c>
      <c r="AB448" s="68">
        <f t="shared" si="107"/>
        <v>2.945218719970958E-4</v>
      </c>
      <c r="AD448" s="70">
        <f t="shared" si="106"/>
        <v>2.9452187199709581</v>
      </c>
      <c r="AG448" s="71">
        <v>4420</v>
      </c>
    </row>
    <row r="449" spans="5:37">
      <c r="E449" s="73">
        <v>0.7457407407407407</v>
      </c>
      <c r="G449" s="99">
        <v>17.04</v>
      </c>
      <c r="H449" s="99">
        <v>6.3</v>
      </c>
      <c r="I449" s="99">
        <v>8.92</v>
      </c>
      <c r="J449" s="99">
        <v>17.09</v>
      </c>
      <c r="K449" s="99">
        <v>5.92</v>
      </c>
      <c r="L449" s="99">
        <v>8.92</v>
      </c>
      <c r="M449" s="59">
        <f t="shared" si="108"/>
        <v>17.064999999999998</v>
      </c>
      <c r="N449" s="59">
        <f t="shared" si="109"/>
        <v>6.1099999999999994</v>
      </c>
      <c r="O449" s="59">
        <f t="shared" si="110"/>
        <v>8.92</v>
      </c>
      <c r="P449" s="60">
        <f t="shared" si="102"/>
        <v>0.18808672134534898</v>
      </c>
      <c r="Q449" s="22">
        <f t="shared" si="103"/>
        <v>7.7624711662869157E-7</v>
      </c>
      <c r="R449" s="61">
        <f t="shared" si="104"/>
        <v>6.6653771331159755E-9</v>
      </c>
      <c r="S449" s="22">
        <f t="shared" si="105"/>
        <v>4.4427252326665341E-17</v>
      </c>
      <c r="T449" s="62">
        <v>298</v>
      </c>
      <c r="U449" s="59">
        <f t="shared" si="111"/>
        <v>290.065</v>
      </c>
      <c r="V449" s="63">
        <f t="shared" si="112"/>
        <v>0.46137899894457846</v>
      </c>
      <c r="W449" s="64">
        <f t="shared" si="113"/>
        <v>2.8932036141799244</v>
      </c>
      <c r="X449" s="65">
        <f t="shared" si="98"/>
        <v>-7.4202379330969181E-8</v>
      </c>
      <c r="Y449" s="66">
        <f t="shared" si="99"/>
        <v>-7.4108665930759938E-8</v>
      </c>
      <c r="Z449" s="66">
        <f t="shared" si="100"/>
        <v>-7.4108784285473889E-8</v>
      </c>
      <c r="AA449" s="67">
        <f t="shared" si="101"/>
        <v>-7.4015188941027993E-8</v>
      </c>
      <c r="AB449" s="68">
        <f t="shared" si="107"/>
        <v>2.9376765148230735E-4</v>
      </c>
      <c r="AD449" s="70">
        <f t="shared" si="106"/>
        <v>2.9376765148230732</v>
      </c>
      <c r="AG449" s="71">
        <v>4430</v>
      </c>
    </row>
    <row r="450" spans="5:37">
      <c r="E450" s="73">
        <v>0.74585648148148143</v>
      </c>
      <c r="G450" s="99">
        <v>17.05</v>
      </c>
      <c r="H450" s="99">
        <v>6.3</v>
      </c>
      <c r="I450" s="99">
        <v>8.75</v>
      </c>
      <c r="J450" s="99">
        <v>17.09</v>
      </c>
      <c r="K450" s="99">
        <v>5.91</v>
      </c>
      <c r="L450" s="99">
        <v>8.64</v>
      </c>
      <c r="M450" s="59">
        <f t="shared" si="108"/>
        <v>17.07</v>
      </c>
      <c r="N450" s="59">
        <f t="shared" si="109"/>
        <v>6.1050000000000004</v>
      </c>
      <c r="O450" s="59">
        <f t="shared" si="110"/>
        <v>8.6950000000000003</v>
      </c>
      <c r="P450" s="60">
        <f t="shared" si="102"/>
        <v>0.18335867426830835</v>
      </c>
      <c r="Q450" s="22">
        <f t="shared" si="103"/>
        <v>7.8523563461007008E-7</v>
      </c>
      <c r="R450" s="61">
        <f t="shared" si="104"/>
        <v>6.5918175232506037E-9</v>
      </c>
      <c r="S450" s="22">
        <f t="shared" si="105"/>
        <v>4.3452058259833722E-17</v>
      </c>
      <c r="T450" s="62">
        <v>298</v>
      </c>
      <c r="U450" s="59">
        <f t="shared" si="111"/>
        <v>290.07</v>
      </c>
      <c r="V450" s="63">
        <f t="shared" si="112"/>
        <v>0.46108032705829288</v>
      </c>
      <c r="W450" s="64">
        <f t="shared" si="113"/>
        <v>2.891214591638199</v>
      </c>
      <c r="X450" s="65">
        <f t="shared" si="98"/>
        <v>-7.0619355137670153E-8</v>
      </c>
      <c r="Y450" s="66">
        <f t="shared" si="99"/>
        <v>-7.0534258871116765E-8</v>
      </c>
      <c r="Z450" s="66">
        <f t="shared" si="100"/>
        <v>-7.0534361412050017E-8</v>
      </c>
      <c r="AA450" s="67">
        <f t="shared" si="101"/>
        <v>-7.0449367439306391E-8</v>
      </c>
      <c r="AB450" s="68">
        <f t="shared" si="107"/>
        <v>2.9302656403446659E-4</v>
      </c>
      <c r="AD450" s="70">
        <f t="shared" si="106"/>
        <v>2.9302656403446661</v>
      </c>
      <c r="AG450" s="71">
        <v>4440</v>
      </c>
    </row>
    <row r="451" spans="5:37">
      <c r="E451" s="73">
        <v>0.74597222222222226</v>
      </c>
      <c r="G451" s="99">
        <v>17.05</v>
      </c>
      <c r="H451" s="99">
        <v>6.29</v>
      </c>
      <c r="I451" s="99">
        <v>8.58</v>
      </c>
      <c r="J451" s="99">
        <v>17.09</v>
      </c>
      <c r="K451" s="99">
        <v>5.91</v>
      </c>
      <c r="L451" s="99">
        <v>8.49</v>
      </c>
      <c r="M451" s="59">
        <f t="shared" si="108"/>
        <v>17.07</v>
      </c>
      <c r="N451" s="59">
        <f t="shared" si="109"/>
        <v>6.1</v>
      </c>
      <c r="O451" s="59">
        <f t="shared" si="110"/>
        <v>8.5350000000000001</v>
      </c>
      <c r="P451" s="60">
        <f t="shared" si="102"/>
        <v>0.17998462160782194</v>
      </c>
      <c r="Q451" s="22">
        <f t="shared" si="103"/>
        <v>7.9432823472428114E-7</v>
      </c>
      <c r="R451" s="61">
        <f t="shared" si="104"/>
        <v>6.5163616120232105E-9</v>
      </c>
      <c r="S451" s="22">
        <f t="shared" si="105"/>
        <v>4.2462968658649734E-17</v>
      </c>
      <c r="T451" s="62">
        <v>298</v>
      </c>
      <c r="U451" s="59">
        <f t="shared" si="111"/>
        <v>290.07</v>
      </c>
      <c r="V451" s="63">
        <f t="shared" si="112"/>
        <v>0.46108032705829288</v>
      </c>
      <c r="W451" s="64">
        <f t="shared" si="113"/>
        <v>2.891214591638199</v>
      </c>
      <c r="X451" s="65">
        <f t="shared" si="98"/>
        <v>-6.7578887428740311E-8</v>
      </c>
      <c r="Y451" s="66">
        <f t="shared" si="99"/>
        <v>-6.7500772914607644E-8</v>
      </c>
      <c r="Z451" s="66">
        <f t="shared" si="100"/>
        <v>-6.7500863207264882E-8</v>
      </c>
      <c r="AA451" s="67">
        <f t="shared" si="101"/>
        <v>-6.7422838777050664E-8</v>
      </c>
      <c r="AB451" s="68">
        <f t="shared" si="107"/>
        <v>2.9232122076256107E-4</v>
      </c>
      <c r="AD451" s="70">
        <f t="shared" si="106"/>
        <v>2.9232122076256108</v>
      </c>
      <c r="AG451" s="71">
        <v>4450</v>
      </c>
    </row>
    <row r="452" spans="5:37">
      <c r="E452" s="73">
        <v>0.74608796296296298</v>
      </c>
      <c r="G452" s="99">
        <v>17.05</v>
      </c>
      <c r="H452" s="99">
        <v>6.29</v>
      </c>
      <c r="I452" s="99">
        <v>8.4</v>
      </c>
      <c r="J452" s="99">
        <v>17.09</v>
      </c>
      <c r="K452" s="99">
        <v>5.91</v>
      </c>
      <c r="L452" s="99">
        <v>8.25</v>
      </c>
      <c r="M452" s="59">
        <f t="shared" si="108"/>
        <v>17.07</v>
      </c>
      <c r="N452" s="59">
        <f t="shared" si="109"/>
        <v>6.1</v>
      </c>
      <c r="O452" s="59">
        <f t="shared" si="110"/>
        <v>8.3249999999999993</v>
      </c>
      <c r="P452" s="60">
        <f t="shared" si="102"/>
        <v>0.1755561774909335</v>
      </c>
      <c r="Q452" s="22">
        <f t="shared" si="103"/>
        <v>7.9432823472428114E-7</v>
      </c>
      <c r="R452" s="61">
        <f t="shared" si="104"/>
        <v>6.5163616120232105E-9</v>
      </c>
      <c r="S452" s="22">
        <f t="shared" si="105"/>
        <v>4.2462968658649734E-17</v>
      </c>
      <c r="T452" s="62">
        <v>298</v>
      </c>
      <c r="U452" s="59">
        <f t="shared" si="111"/>
        <v>290.07</v>
      </c>
      <c r="V452" s="63">
        <f t="shared" si="112"/>
        <v>0.46108032705829288</v>
      </c>
      <c r="W452" s="64">
        <f t="shared" si="113"/>
        <v>2.891214591638199</v>
      </c>
      <c r="X452" s="65">
        <f t="shared" si="98"/>
        <v>-6.5763928927810942E-8</v>
      </c>
      <c r="Y452" s="66">
        <f t="shared" si="99"/>
        <v>-6.5689782682057218E-8</v>
      </c>
      <c r="Z452" s="66">
        <f t="shared" si="100"/>
        <v>-6.5689866279035819E-8</v>
      </c>
      <c r="AA452" s="67">
        <f t="shared" si="101"/>
        <v>-6.5615803441756081E-8</v>
      </c>
      <c r="AB452" s="68">
        <f t="shared" si="107"/>
        <v>2.9164621243181184E-4</v>
      </c>
      <c r="AD452" s="70">
        <f t="shared" si="106"/>
        <v>2.9164621243181186</v>
      </c>
      <c r="AG452" s="71">
        <v>4460</v>
      </c>
    </row>
    <row r="453" spans="5:37">
      <c r="E453" s="73">
        <v>0.7462037037037037</v>
      </c>
      <c r="G453" s="99">
        <v>17.05</v>
      </c>
      <c r="H453" s="99">
        <v>6.28</v>
      </c>
      <c r="I453" s="99">
        <v>8.25</v>
      </c>
      <c r="J453" s="99">
        <v>17.100000000000001</v>
      </c>
      <c r="K453" s="99">
        <v>5.91</v>
      </c>
      <c r="L453" s="99">
        <v>8.16</v>
      </c>
      <c r="M453" s="59">
        <f t="shared" si="108"/>
        <v>17.075000000000003</v>
      </c>
      <c r="N453" s="59">
        <f t="shared" si="109"/>
        <v>6.0950000000000006</v>
      </c>
      <c r="O453" s="59">
        <f t="shared" si="110"/>
        <v>8.2050000000000001</v>
      </c>
      <c r="P453" s="60">
        <f t="shared" si="102"/>
        <v>0.17304101542365924</v>
      </c>
      <c r="Q453" s="22">
        <f t="shared" si="103"/>
        <v>8.0352612218561553E-7</v>
      </c>
      <c r="R453" s="61">
        <f t="shared" si="104"/>
        <v>6.4444465488018708E-9</v>
      </c>
      <c r="S453" s="22">
        <f t="shared" si="105"/>
        <v>4.153089132036434E-17</v>
      </c>
      <c r="T453" s="62">
        <v>298</v>
      </c>
      <c r="U453" s="59">
        <f t="shared" si="111"/>
        <v>290.07499999999999</v>
      </c>
      <c r="V453" s="63">
        <f t="shared" si="112"/>
        <v>0.46078166546837335</v>
      </c>
      <c r="W453" s="64">
        <f t="shared" si="113"/>
        <v>2.8892270050102402</v>
      </c>
      <c r="X453" s="65">
        <f t="shared" si="98"/>
        <v>-6.3299597798641887E-8</v>
      </c>
      <c r="Y453" s="66">
        <f t="shared" si="99"/>
        <v>-6.3230749238092883E-8</v>
      </c>
      <c r="Z453" s="66">
        <f t="shared" si="100"/>
        <v>-6.3230824122048781E-8</v>
      </c>
      <c r="AA453" s="67">
        <f t="shared" si="101"/>
        <v>-6.3162050282558799E-8</v>
      </c>
      <c r="AB453" s="68">
        <f t="shared" si="107"/>
        <v>2.9098931404799227E-4</v>
      </c>
      <c r="AD453" s="70">
        <f t="shared" si="106"/>
        <v>2.9098931404799226</v>
      </c>
      <c r="AG453" s="71">
        <v>4470</v>
      </c>
    </row>
    <row r="454" spans="5:37">
      <c r="E454" s="73">
        <v>0.74631944444444442</v>
      </c>
      <c r="G454" s="99">
        <v>17.05</v>
      </c>
      <c r="H454" s="99">
        <v>6.28</v>
      </c>
      <c r="I454" s="99">
        <v>8.08</v>
      </c>
      <c r="J454" s="99">
        <v>17.100000000000001</v>
      </c>
      <c r="K454" s="99">
        <v>5.9</v>
      </c>
      <c r="L454" s="99">
        <v>8</v>
      </c>
      <c r="M454" s="59">
        <f t="shared" si="108"/>
        <v>17.075000000000003</v>
      </c>
      <c r="N454" s="59">
        <f t="shared" si="109"/>
        <v>6.09</v>
      </c>
      <c r="O454" s="59">
        <f t="shared" si="110"/>
        <v>8.0399999999999991</v>
      </c>
      <c r="P454" s="60">
        <f t="shared" si="102"/>
        <v>0.16956121438223279</v>
      </c>
      <c r="Q454" s="22">
        <f t="shared" si="103"/>
        <v>8.1283051616409889E-7</v>
      </c>
      <c r="R454" s="61">
        <f t="shared" si="104"/>
        <v>6.3706775791693077E-9</v>
      </c>
      <c r="S454" s="22">
        <f t="shared" si="105"/>
        <v>4.0585532817730512E-17</v>
      </c>
      <c r="T454" s="62">
        <v>298</v>
      </c>
      <c r="U454" s="59">
        <f t="shared" si="111"/>
        <v>290.07499999999999</v>
      </c>
      <c r="V454" s="63">
        <f t="shared" si="112"/>
        <v>0.46078166546837335</v>
      </c>
      <c r="W454" s="64">
        <f t="shared" si="113"/>
        <v>2.8892270050102402</v>
      </c>
      <c r="X454" s="65">
        <f t="shared" ref="X454:X517" si="114">-($B$2/W454)*P454*S454*AB454</f>
        <v>-6.0483049919634357E-8</v>
      </c>
      <c r="Y454" s="66">
        <f t="shared" ref="Y454:Y517" si="115">-(AB454+(5*X454))*$B$2*S454*P454/W454</f>
        <v>-6.0420055067585456E-8</v>
      </c>
      <c r="Z454" s="66">
        <f t="shared" ref="Z454:Z517" si="116">-(AB454+5*Y454)*$B$2*P454*S454/W454</f>
        <v>-6.0420120678552317E-8</v>
      </c>
      <c r="AA454" s="67">
        <f t="shared" ref="AA454:AA517" si="117">-(AB454+(10*Z454))*$B$2*P454*S454/W454</f>
        <v>-6.0357191300798824E-8</v>
      </c>
      <c r="AB454" s="68">
        <f t="shared" si="107"/>
        <v>2.9035700605665646E-4</v>
      </c>
      <c r="AD454" s="70">
        <f t="shared" si="106"/>
        <v>2.9035700605665644</v>
      </c>
      <c r="AG454" s="71">
        <v>4480</v>
      </c>
    </row>
    <row r="455" spans="5:37">
      <c r="E455" s="73">
        <v>0.74643518518518515</v>
      </c>
      <c r="G455" s="99">
        <v>17.05</v>
      </c>
      <c r="H455" s="99">
        <v>6.28</v>
      </c>
      <c r="I455" s="99">
        <v>7.87</v>
      </c>
      <c r="J455" s="99">
        <v>17.100000000000001</v>
      </c>
      <c r="K455" s="99">
        <v>5.9</v>
      </c>
      <c r="L455" s="99">
        <v>7.79</v>
      </c>
      <c r="M455" s="59">
        <f t="shared" si="108"/>
        <v>17.075000000000003</v>
      </c>
      <c r="N455" s="59">
        <f t="shared" si="109"/>
        <v>6.09</v>
      </c>
      <c r="O455" s="59">
        <f t="shared" si="110"/>
        <v>7.83</v>
      </c>
      <c r="P455" s="60">
        <f t="shared" ref="P455:P518" si="118">((O455/32000)*(1/((-0.026*M455+1.9067)/1000)))/1.013</f>
        <v>0.16513237669314465</v>
      </c>
      <c r="Q455" s="22">
        <f t="shared" ref="Q455:Q518" si="119">POWER(10, -N455)</f>
        <v>8.1283051616409889E-7</v>
      </c>
      <c r="R455" s="61">
        <f t="shared" ref="R455:R518" si="120">(0.00000000000001*(0.1253*EXP(0.0831*M455)))/Q455</f>
        <v>6.3706775791693077E-9</v>
      </c>
      <c r="S455" s="22">
        <f t="shared" ref="S455:S518" si="121">POWER(R455, 2)</f>
        <v>4.0585532817730512E-17</v>
      </c>
      <c r="T455" s="62">
        <v>298</v>
      </c>
      <c r="U455" s="59">
        <f t="shared" si="111"/>
        <v>290.07499999999999</v>
      </c>
      <c r="V455" s="63">
        <f t="shared" si="112"/>
        <v>0.46078166546837335</v>
      </c>
      <c r="W455" s="64">
        <f t="shared" si="113"/>
        <v>2.8892270050102402</v>
      </c>
      <c r="X455" s="65">
        <f t="shared" si="114"/>
        <v>-5.8780697542579456E-8</v>
      </c>
      <c r="Y455" s="66">
        <f t="shared" si="115"/>
        <v>-5.8721074816877612E-8</v>
      </c>
      <c r="Z455" s="66">
        <f t="shared" si="116"/>
        <v>-5.8721135293693441E-8</v>
      </c>
      <c r="AA455" s="67">
        <f t="shared" si="117"/>
        <v>-5.8661572922121136E-8</v>
      </c>
      <c r="AB455" s="68">
        <f t="shared" si="107"/>
        <v>2.8975280506880193E-4</v>
      </c>
      <c r="AD455" s="70">
        <f t="shared" ref="AD455:AD518" si="122">AB455*10000</f>
        <v>2.8975280506880194</v>
      </c>
      <c r="AG455" s="71">
        <v>4490</v>
      </c>
    </row>
    <row r="456" spans="5:37">
      <c r="E456" s="73">
        <v>0.74655092592592587</v>
      </c>
      <c r="G456" s="99">
        <v>17.05</v>
      </c>
      <c r="H456" s="99">
        <v>6.27</v>
      </c>
      <c r="I456" s="99">
        <v>7.69</v>
      </c>
      <c r="J456" s="99">
        <v>17.100000000000001</v>
      </c>
      <c r="K456" s="99">
        <v>5.9</v>
      </c>
      <c r="L456" s="99">
        <v>7.55</v>
      </c>
      <c r="M456" s="59">
        <f t="shared" si="108"/>
        <v>17.075000000000003</v>
      </c>
      <c r="N456" s="59">
        <f t="shared" si="109"/>
        <v>6.085</v>
      </c>
      <c r="O456" s="59">
        <f t="shared" si="110"/>
        <v>7.62</v>
      </c>
      <c r="P456" s="60">
        <f t="shared" si="118"/>
        <v>0.16070353900405648</v>
      </c>
      <c r="Q456" s="22">
        <f t="shared" si="119"/>
        <v>8.2224264994707078E-7</v>
      </c>
      <c r="R456" s="61">
        <f t="shared" si="120"/>
        <v>6.2977530359493946E-9</v>
      </c>
      <c r="S456" s="22">
        <f t="shared" si="121"/>
        <v>3.9661693301809814E-17</v>
      </c>
      <c r="T456" s="62">
        <v>298</v>
      </c>
      <c r="U456" s="59">
        <f t="shared" si="111"/>
        <v>290.07499999999999</v>
      </c>
      <c r="V456" s="63">
        <f t="shared" si="112"/>
        <v>0.46078166546837335</v>
      </c>
      <c r="W456" s="64">
        <f t="shared" si="113"/>
        <v>2.8892270050102402</v>
      </c>
      <c r="X456" s="65">
        <f t="shared" si="114"/>
        <v>-5.5788786302628747E-8</v>
      </c>
      <c r="Y456" s="66">
        <f t="shared" si="115"/>
        <v>-5.5734969584067012E-8</v>
      </c>
      <c r="Z456" s="66">
        <f t="shared" si="116"/>
        <v>-5.5735021498428106E-8</v>
      </c>
      <c r="AA456" s="67">
        <f t="shared" si="117"/>
        <v>-5.5681256594068963E-8</v>
      </c>
      <c r="AB456" s="68">
        <f t="shared" ref="AB456:AB519" si="123">AB455+10*(0.166666666666666*(X455+2*Y455+2*Z455+AA455))</f>
        <v>2.8916559391765884E-4</v>
      </c>
      <c r="AC456" s="101">
        <f>D21</f>
        <v>2.8514963297571996E-4</v>
      </c>
      <c r="AD456" s="70">
        <f t="shared" si="122"/>
        <v>2.8916559391765886</v>
      </c>
      <c r="AE456" s="70">
        <f>AC456*10000</f>
        <v>2.8514963297571998</v>
      </c>
      <c r="AF456" s="74">
        <f>(AD456-AE456)*(AD456-AE456)</f>
        <v>1.6127942287178605E-3</v>
      </c>
      <c r="AG456" s="71">
        <v>4500</v>
      </c>
    </row>
    <row r="457" spans="5:37">
      <c r="E457" s="73">
        <v>0.7466666666666667</v>
      </c>
      <c r="G457" s="99">
        <v>17.05</v>
      </c>
      <c r="H457" s="99">
        <v>6.27</v>
      </c>
      <c r="I457" s="99">
        <v>7.53</v>
      </c>
      <c r="J457" s="99">
        <v>17.11</v>
      </c>
      <c r="K457" s="99">
        <v>5.9</v>
      </c>
      <c r="L457" s="99">
        <v>7.32</v>
      </c>
      <c r="M457" s="59">
        <f t="shared" si="108"/>
        <v>17.079999999999998</v>
      </c>
      <c r="N457" s="59">
        <f t="shared" si="109"/>
        <v>6.085</v>
      </c>
      <c r="O457" s="59">
        <f t="shared" si="110"/>
        <v>7.4250000000000007</v>
      </c>
      <c r="P457" s="60">
        <f t="shared" si="118"/>
        <v>0.15660496492635975</v>
      </c>
      <c r="Q457" s="22">
        <f t="shared" si="119"/>
        <v>8.2224264994707078E-7</v>
      </c>
      <c r="R457" s="61">
        <f t="shared" si="120"/>
        <v>6.3003702960339584E-9</v>
      </c>
      <c r="S457" s="22">
        <f t="shared" si="121"/>
        <v>3.9694665867147026E-17</v>
      </c>
      <c r="T457" s="62">
        <v>298</v>
      </c>
      <c r="U457" s="59">
        <f t="shared" si="111"/>
        <v>290.08</v>
      </c>
      <c r="V457" s="63">
        <f t="shared" si="112"/>
        <v>0.46048301417429027</v>
      </c>
      <c r="W457" s="64">
        <f t="shared" si="113"/>
        <v>2.887240853211186</v>
      </c>
      <c r="X457" s="65">
        <f t="shared" si="114"/>
        <v>-5.4343632379167008E-8</v>
      </c>
      <c r="Y457" s="66">
        <f t="shared" si="115"/>
        <v>-5.4292469073148767E-8</v>
      </c>
      <c r="Z457" s="66">
        <f t="shared" si="116"/>
        <v>-5.4292517242249137E-8</v>
      </c>
      <c r="AA457" s="67">
        <f t="shared" si="117"/>
        <v>-5.424140201463103E-8</v>
      </c>
      <c r="AB457" s="68">
        <f t="shared" si="123"/>
        <v>2.8860824387588936E-4</v>
      </c>
      <c r="AD457" s="70">
        <f t="shared" si="122"/>
        <v>2.8860824387588937</v>
      </c>
      <c r="AG457" s="71">
        <v>4510</v>
      </c>
      <c r="AH457" t="s">
        <v>2</v>
      </c>
      <c r="AI457" t="s">
        <v>3</v>
      </c>
      <c r="AJ457" t="s">
        <v>4</v>
      </c>
      <c r="AK457" s="7" t="s">
        <v>13</v>
      </c>
    </row>
    <row r="458" spans="5:37">
      <c r="E458" s="73">
        <v>0.74678240740740742</v>
      </c>
      <c r="G458" s="99">
        <v>17.04</v>
      </c>
      <c r="H458" s="99">
        <v>6.27</v>
      </c>
      <c r="I458" s="99">
        <v>7.33</v>
      </c>
      <c r="J458" s="99">
        <v>17.11</v>
      </c>
      <c r="K458" s="99">
        <v>5.89</v>
      </c>
      <c r="L458" s="99">
        <v>7.17</v>
      </c>
      <c r="M458" s="59">
        <f t="shared" si="108"/>
        <v>17.074999999999999</v>
      </c>
      <c r="N458" s="59">
        <f t="shared" si="109"/>
        <v>6.08</v>
      </c>
      <c r="O458" s="59">
        <f t="shared" si="110"/>
        <v>7.25</v>
      </c>
      <c r="P458" s="60">
        <f t="shared" si="118"/>
        <v>0.15290034878994871</v>
      </c>
      <c r="Q458" s="22">
        <f t="shared" si="119"/>
        <v>8.3176377110266907E-7</v>
      </c>
      <c r="R458" s="61">
        <f t="shared" si="120"/>
        <v>6.2256632530729156E-9</v>
      </c>
      <c r="S458" s="22">
        <f t="shared" si="121"/>
        <v>3.8758882940662439E-17</v>
      </c>
      <c r="T458" s="62">
        <v>298</v>
      </c>
      <c r="U458" s="59">
        <f t="shared" si="111"/>
        <v>290.07499999999999</v>
      </c>
      <c r="V458" s="63">
        <f t="shared" si="112"/>
        <v>0.46078166546837335</v>
      </c>
      <c r="W458" s="64">
        <f t="shared" si="113"/>
        <v>2.8892270050102402</v>
      </c>
      <c r="X458" s="65">
        <f t="shared" si="114"/>
        <v>-5.1674264784921862E-8</v>
      </c>
      <c r="Y458" s="66">
        <f t="shared" si="115"/>
        <v>-5.1627917143151044E-8</v>
      </c>
      <c r="Z458" s="66">
        <f t="shared" si="116"/>
        <v>-5.1627958713242211E-8</v>
      </c>
      <c r="AA458" s="67">
        <f t="shared" si="117"/>
        <v>-5.1581652566992526E-8</v>
      </c>
      <c r="AB458" s="68">
        <f t="shared" si="123"/>
        <v>2.880653188641817E-4</v>
      </c>
      <c r="AD458" s="70">
        <f t="shared" si="122"/>
        <v>2.880653188641817</v>
      </c>
      <c r="AG458" s="71">
        <v>4520</v>
      </c>
      <c r="AH458">
        <v>0</v>
      </c>
      <c r="AI458">
        <v>0.99</v>
      </c>
      <c r="AJ458" s="4">
        <f t="shared" ref="AJ458:AJ474" si="124">AI458/0.0253</f>
        <v>39.130434782608695</v>
      </c>
      <c r="AK458" s="8">
        <f>AJ458/56000</f>
        <v>6.9875776397515532E-4</v>
      </c>
    </row>
    <row r="459" spans="5:37">
      <c r="E459" s="73">
        <v>0.74689814814814814</v>
      </c>
      <c r="G459" s="99">
        <v>17.04</v>
      </c>
      <c r="H459" s="99">
        <v>6.26</v>
      </c>
      <c r="I459" s="99">
        <v>7.16</v>
      </c>
      <c r="J459" s="99">
        <v>17.11</v>
      </c>
      <c r="K459" s="99">
        <v>5.89</v>
      </c>
      <c r="L459" s="99">
        <v>7.03</v>
      </c>
      <c r="M459" s="59">
        <f t="shared" si="108"/>
        <v>17.074999999999999</v>
      </c>
      <c r="N459" s="59">
        <f t="shared" si="109"/>
        <v>6.0749999999999993</v>
      </c>
      <c r="O459" s="59">
        <f t="shared" si="110"/>
        <v>7.0950000000000006</v>
      </c>
      <c r="P459" s="60">
        <f t="shared" si="118"/>
        <v>0.14963144478133605</v>
      </c>
      <c r="Q459" s="22">
        <f t="shared" si="119"/>
        <v>8.4139514164519607E-7</v>
      </c>
      <c r="R459" s="61">
        <f t="shared" si="120"/>
        <v>6.1543986751171943E-9</v>
      </c>
      <c r="S459" s="22">
        <f t="shared" si="121"/>
        <v>3.7876623052284277E-17</v>
      </c>
      <c r="T459" s="62">
        <v>298</v>
      </c>
      <c r="U459" s="59">
        <f t="shared" si="111"/>
        <v>290.07499999999999</v>
      </c>
      <c r="V459" s="63">
        <f t="shared" si="112"/>
        <v>0.46078166546837335</v>
      </c>
      <c r="W459" s="64">
        <f t="shared" si="113"/>
        <v>2.8892270050102402</v>
      </c>
      <c r="X459" s="65">
        <f t="shared" si="114"/>
        <v>-4.9329833013418023E-8</v>
      </c>
      <c r="Y459" s="66">
        <f t="shared" si="115"/>
        <v>-4.9287519666969783E-8</v>
      </c>
      <c r="Z459" s="66">
        <f t="shared" si="116"/>
        <v>-4.928755596182784E-8</v>
      </c>
      <c r="AA459" s="67">
        <f t="shared" si="117"/>
        <v>-4.9245278847972827E-8</v>
      </c>
      <c r="AB459" s="68">
        <f t="shared" si="123"/>
        <v>2.8754903941574054E-4</v>
      </c>
      <c r="AD459" s="70">
        <f t="shared" si="122"/>
        <v>2.8754903941574055</v>
      </c>
      <c r="AG459" s="71">
        <v>4530</v>
      </c>
      <c r="AH459">
        <v>5</v>
      </c>
      <c r="AI459">
        <v>0.97299999999999998</v>
      </c>
      <c r="AJ459" s="4">
        <f t="shared" si="124"/>
        <v>38.458498023715414</v>
      </c>
      <c r="AK459" s="8">
        <f t="shared" ref="AK459:AK474" si="125">AJ459/56000</f>
        <v>6.8675889328063239E-4</v>
      </c>
    </row>
    <row r="460" spans="5:37">
      <c r="E460" s="73">
        <v>0.74701388888888887</v>
      </c>
      <c r="G460" s="99">
        <v>17.04</v>
      </c>
      <c r="H460" s="99">
        <v>6.26</v>
      </c>
      <c r="I460" s="99">
        <v>7</v>
      </c>
      <c r="J460" s="99">
        <v>17.11</v>
      </c>
      <c r="K460" s="99">
        <v>5.89</v>
      </c>
      <c r="L460" s="99">
        <v>6.91</v>
      </c>
      <c r="M460" s="59">
        <f t="shared" si="108"/>
        <v>17.074999999999999</v>
      </c>
      <c r="N460" s="59">
        <f t="shared" si="109"/>
        <v>6.0749999999999993</v>
      </c>
      <c r="O460" s="59">
        <f t="shared" si="110"/>
        <v>6.9550000000000001</v>
      </c>
      <c r="P460" s="60">
        <f t="shared" si="118"/>
        <v>0.1466788863219439</v>
      </c>
      <c r="Q460" s="22">
        <f t="shared" si="119"/>
        <v>8.4139514164519607E-7</v>
      </c>
      <c r="R460" s="61">
        <f t="shared" si="120"/>
        <v>6.1543986751171943E-9</v>
      </c>
      <c r="S460" s="22">
        <f t="shared" si="121"/>
        <v>3.7876623052284277E-17</v>
      </c>
      <c r="T460" s="62">
        <v>298</v>
      </c>
      <c r="U460" s="59">
        <f t="shared" si="111"/>
        <v>290.07499999999999</v>
      </c>
      <c r="V460" s="63">
        <f t="shared" si="112"/>
        <v>0.46078166546837335</v>
      </c>
      <c r="W460" s="64">
        <f t="shared" si="113"/>
        <v>2.8892270050102402</v>
      </c>
      <c r="X460" s="65">
        <f t="shared" si="114"/>
        <v>-4.827356089247715E-8</v>
      </c>
      <c r="Y460" s="66">
        <f t="shared" si="115"/>
        <v>-4.8232970635696867E-8</v>
      </c>
      <c r="Z460" s="66">
        <f t="shared" si="116"/>
        <v>-4.8233004765537612E-8</v>
      </c>
      <c r="AA460" s="67">
        <f t="shared" si="117"/>
        <v>-4.8192448581202717E-8</v>
      </c>
      <c r="AB460" s="68">
        <f t="shared" si="123"/>
        <v>2.8705616397720887E-4</v>
      </c>
      <c r="AD460" s="70">
        <f t="shared" si="122"/>
        <v>2.8705616397720886</v>
      </c>
      <c r="AG460" s="71">
        <v>4540</v>
      </c>
      <c r="AH460">
        <v>10</v>
      </c>
      <c r="AI460">
        <v>0.98199999999999998</v>
      </c>
      <c r="AJ460" s="4">
        <f t="shared" si="124"/>
        <v>38.814229249011859</v>
      </c>
      <c r="AK460" s="8">
        <f t="shared" si="125"/>
        <v>6.931112365894975E-4</v>
      </c>
    </row>
    <row r="461" spans="5:37">
      <c r="E461" s="73">
        <v>0.74712962962962959</v>
      </c>
      <c r="G461" s="99">
        <v>17.04</v>
      </c>
      <c r="H461" s="99">
        <v>6.26</v>
      </c>
      <c r="I461" s="99">
        <v>6.84</v>
      </c>
      <c r="J461" s="99">
        <v>17.11</v>
      </c>
      <c r="K461" s="99">
        <v>5.89</v>
      </c>
      <c r="L461" s="99">
        <v>6.78</v>
      </c>
      <c r="M461" s="59">
        <f t="shared" si="108"/>
        <v>17.074999999999999</v>
      </c>
      <c r="N461" s="59">
        <f t="shared" si="109"/>
        <v>6.0749999999999993</v>
      </c>
      <c r="O461" s="59">
        <f t="shared" si="110"/>
        <v>6.8100000000000005</v>
      </c>
      <c r="P461" s="60">
        <f t="shared" si="118"/>
        <v>0.14362087934614495</v>
      </c>
      <c r="Q461" s="22">
        <f t="shared" si="119"/>
        <v>8.4139514164519607E-7</v>
      </c>
      <c r="R461" s="61">
        <f t="shared" si="120"/>
        <v>6.1543986751171943E-9</v>
      </c>
      <c r="S461" s="22">
        <f t="shared" si="121"/>
        <v>3.7876623052284277E-17</v>
      </c>
      <c r="T461" s="62">
        <v>298</v>
      </c>
      <c r="U461" s="59">
        <f t="shared" si="111"/>
        <v>290.07499999999999</v>
      </c>
      <c r="V461" s="63">
        <f t="shared" si="112"/>
        <v>0.46078166546837335</v>
      </c>
      <c r="W461" s="64">
        <f t="shared" si="113"/>
        <v>2.8892270050102402</v>
      </c>
      <c r="X461" s="65">
        <f t="shared" si="114"/>
        <v>-4.7187717464901171E-8</v>
      </c>
      <c r="Y461" s="66">
        <f t="shared" si="115"/>
        <v>-4.714886743019754E-8</v>
      </c>
      <c r="Z461" s="66">
        <f t="shared" si="116"/>
        <v>-4.7148899415749663E-8</v>
      </c>
      <c r="AA461" s="67">
        <f t="shared" si="117"/>
        <v>-4.7110081313930235E-8</v>
      </c>
      <c r="AB461" s="68">
        <f t="shared" si="123"/>
        <v>2.8657383404341531E-4</v>
      </c>
      <c r="AD461" s="70">
        <f t="shared" si="122"/>
        <v>2.8657383404341532</v>
      </c>
      <c r="AG461" s="71">
        <v>4550</v>
      </c>
      <c r="AH461">
        <v>15</v>
      </c>
      <c r="AI461">
        <v>0.98799999999999999</v>
      </c>
      <c r="AJ461" s="4">
        <f t="shared" si="124"/>
        <v>39.051383399209485</v>
      </c>
      <c r="AK461" s="8">
        <f t="shared" si="125"/>
        <v>6.9734613212874084E-4</v>
      </c>
    </row>
    <row r="462" spans="5:37">
      <c r="E462" s="73">
        <v>0.74724537037037031</v>
      </c>
      <c r="G462" s="99">
        <v>17.04</v>
      </c>
      <c r="H462" s="99">
        <v>6.26</v>
      </c>
      <c r="I462" s="99">
        <v>6.7</v>
      </c>
      <c r="J462" s="99">
        <v>17.11</v>
      </c>
      <c r="K462" s="99">
        <v>5.89</v>
      </c>
      <c r="L462" s="99">
        <v>6.64</v>
      </c>
      <c r="M462" s="59">
        <f t="shared" si="108"/>
        <v>17.074999999999999</v>
      </c>
      <c r="N462" s="59">
        <f t="shared" si="109"/>
        <v>6.0749999999999993</v>
      </c>
      <c r="O462" s="59">
        <f t="shared" si="110"/>
        <v>6.67</v>
      </c>
      <c r="P462" s="60">
        <f t="shared" si="118"/>
        <v>0.14066832088675282</v>
      </c>
      <c r="Q462" s="22">
        <f t="shared" si="119"/>
        <v>8.4139514164519607E-7</v>
      </c>
      <c r="R462" s="61">
        <f t="shared" si="120"/>
        <v>6.1543986751171943E-9</v>
      </c>
      <c r="S462" s="22">
        <f t="shared" si="121"/>
        <v>3.7876623052284277E-17</v>
      </c>
      <c r="T462" s="62">
        <v>298</v>
      </c>
      <c r="U462" s="59">
        <f t="shared" si="111"/>
        <v>290.07499999999999</v>
      </c>
      <c r="V462" s="63">
        <f t="shared" si="112"/>
        <v>0.46078166546837335</v>
      </c>
      <c r="W462" s="64">
        <f t="shared" si="113"/>
        <v>2.8892270050102402</v>
      </c>
      <c r="X462" s="65">
        <f t="shared" si="114"/>
        <v>-4.6141592141132073E-8</v>
      </c>
      <c r="Y462" s="66">
        <f t="shared" si="115"/>
        <v>-4.6104384362842832E-8</v>
      </c>
      <c r="Z462" s="66">
        <f t="shared" si="116"/>
        <v>-4.6104414366548856E-8</v>
      </c>
      <c r="AA462" s="67">
        <f t="shared" si="117"/>
        <v>-4.6067236543576684E-8</v>
      </c>
      <c r="AB462" s="68">
        <f t="shared" si="123"/>
        <v>2.8610234515596413E-4</v>
      </c>
      <c r="AD462" s="70">
        <f t="shared" si="122"/>
        <v>2.8610234515596411</v>
      </c>
      <c r="AG462" s="71">
        <v>4560</v>
      </c>
      <c r="AH462">
        <v>20</v>
      </c>
      <c r="AI462">
        <v>0.98399999999999999</v>
      </c>
      <c r="AJ462" s="4">
        <f t="shared" si="124"/>
        <v>38.89328063241107</v>
      </c>
      <c r="AK462" s="8">
        <f t="shared" si="125"/>
        <v>6.9452286843591198E-4</v>
      </c>
    </row>
    <row r="463" spans="5:37">
      <c r="E463" s="73">
        <v>0.74736111111111114</v>
      </c>
      <c r="G463" s="99">
        <v>17.07</v>
      </c>
      <c r="H463" s="99">
        <v>6.26</v>
      </c>
      <c r="I463" s="99">
        <v>8.49</v>
      </c>
      <c r="J463" s="99">
        <v>17.13</v>
      </c>
      <c r="K463" s="99">
        <v>5.88</v>
      </c>
      <c r="L463" s="99">
        <v>7.99</v>
      </c>
      <c r="M463" s="59">
        <f t="shared" si="108"/>
        <v>17.100000000000001</v>
      </c>
      <c r="N463" s="59">
        <f t="shared" si="109"/>
        <v>6.07</v>
      </c>
      <c r="O463" s="59">
        <f t="shared" si="110"/>
        <v>8.24</v>
      </c>
      <c r="P463" s="60">
        <f t="shared" si="118"/>
        <v>0.17385641134845536</v>
      </c>
      <c r="Q463" s="22">
        <f t="shared" si="119"/>
        <v>8.511380382023744E-7</v>
      </c>
      <c r="R463" s="61">
        <f t="shared" si="120"/>
        <v>6.0966024001450972E-9</v>
      </c>
      <c r="S463" s="22">
        <f t="shared" si="121"/>
        <v>3.7168560825454957E-17</v>
      </c>
      <c r="T463" s="62">
        <v>298</v>
      </c>
      <c r="U463" s="59">
        <f t="shared" si="111"/>
        <v>290.10000000000002</v>
      </c>
      <c r="V463" s="63">
        <f t="shared" si="112"/>
        <v>0.45928851194565895</v>
      </c>
      <c r="W463" s="64">
        <f t="shared" si="113"/>
        <v>2.8793105726362</v>
      </c>
      <c r="X463" s="65">
        <f t="shared" si="114"/>
        <v>-5.6064017473872285E-8</v>
      </c>
      <c r="Y463" s="66">
        <f t="shared" si="115"/>
        <v>-5.6008997873361608E-8</v>
      </c>
      <c r="Z463" s="66">
        <f t="shared" si="116"/>
        <v>-5.6009051868001614E-8</v>
      </c>
      <c r="AA463" s="67">
        <f t="shared" si="117"/>
        <v>-5.5954086156153383E-8</v>
      </c>
      <c r="AB463" s="68">
        <f t="shared" si="123"/>
        <v>2.8564130111239164E-4</v>
      </c>
      <c r="AD463" s="70">
        <f t="shared" si="122"/>
        <v>2.8564130111239163</v>
      </c>
      <c r="AG463" s="71">
        <v>4570</v>
      </c>
      <c r="AH463">
        <v>25</v>
      </c>
      <c r="AI463">
        <v>0.92800000000000005</v>
      </c>
      <c r="AJ463" s="4">
        <f t="shared" si="124"/>
        <v>36.679841897233203</v>
      </c>
      <c r="AK463" s="8">
        <f t="shared" si="125"/>
        <v>6.5499717673630717E-4</v>
      </c>
    </row>
    <row r="464" spans="5:37">
      <c r="E464" s="73">
        <v>0.74747685185185186</v>
      </c>
      <c r="G464" s="99">
        <v>17.09</v>
      </c>
      <c r="H464" s="99">
        <v>6.26</v>
      </c>
      <c r="I464" s="99">
        <v>8.9499999999999993</v>
      </c>
      <c r="J464" s="99">
        <v>17.13</v>
      </c>
      <c r="K464" s="99">
        <v>5.88</v>
      </c>
      <c r="L464" s="99">
        <v>8.57</v>
      </c>
      <c r="M464" s="59">
        <f t="shared" si="108"/>
        <v>17.11</v>
      </c>
      <c r="N464" s="59">
        <f t="shared" si="109"/>
        <v>6.07</v>
      </c>
      <c r="O464" s="59">
        <f t="shared" si="110"/>
        <v>8.76</v>
      </c>
      <c r="P464" s="60">
        <f t="shared" si="118"/>
        <v>0.18486080558712764</v>
      </c>
      <c r="Q464" s="22">
        <f t="shared" si="119"/>
        <v>8.511380382023744E-7</v>
      </c>
      <c r="R464" s="61">
        <f t="shared" si="120"/>
        <v>6.1016707823607572E-9</v>
      </c>
      <c r="S464" s="22">
        <f t="shared" si="121"/>
        <v>3.7230386336314937E-17</v>
      </c>
      <c r="T464" s="62">
        <v>298</v>
      </c>
      <c r="U464" s="59">
        <f t="shared" si="111"/>
        <v>290.11</v>
      </c>
      <c r="V464" s="63">
        <f t="shared" si="112"/>
        <v>0.4586913225925186</v>
      </c>
      <c r="W464" s="64">
        <f t="shared" si="113"/>
        <v>2.875354013178006</v>
      </c>
      <c r="X464" s="65">
        <f t="shared" si="114"/>
        <v>-5.9676717192884389E-8</v>
      </c>
      <c r="Y464" s="66">
        <f t="shared" si="115"/>
        <v>-5.9614255858353561E-8</v>
      </c>
      <c r="Z464" s="66">
        <f t="shared" si="116"/>
        <v>-5.961432123424043E-8</v>
      </c>
      <c r="AA464" s="67">
        <f t="shared" si="117"/>
        <v>-5.9551925138743602E-8</v>
      </c>
      <c r="AB464" s="68">
        <f t="shared" si="123"/>
        <v>2.8508121077387038E-4</v>
      </c>
      <c r="AD464" s="70">
        <f t="shared" si="122"/>
        <v>2.8508121077387036</v>
      </c>
      <c r="AG464" s="71">
        <v>4580</v>
      </c>
      <c r="AH464">
        <f>30*60</f>
        <v>1800</v>
      </c>
      <c r="AI464">
        <v>0.85799999999999998</v>
      </c>
      <c r="AJ464" s="4">
        <f t="shared" si="124"/>
        <v>33.913043478260867</v>
      </c>
      <c r="AK464" s="8">
        <f t="shared" si="125"/>
        <v>6.055900621118012E-4</v>
      </c>
    </row>
    <row r="465" spans="5:37">
      <c r="E465" s="73">
        <v>0.74759259259259259</v>
      </c>
      <c r="G465" s="99">
        <v>17.09</v>
      </c>
      <c r="H465" s="99">
        <v>6.26</v>
      </c>
      <c r="I465" s="99">
        <v>9.08</v>
      </c>
      <c r="J465" s="99">
        <v>17.13</v>
      </c>
      <c r="K465" s="99">
        <v>5.88</v>
      </c>
      <c r="L465" s="99">
        <v>8.77</v>
      </c>
      <c r="M465" s="59">
        <f t="shared" si="108"/>
        <v>17.11</v>
      </c>
      <c r="N465" s="59">
        <f t="shared" si="109"/>
        <v>6.07</v>
      </c>
      <c r="O465" s="59">
        <f t="shared" si="110"/>
        <v>8.9250000000000007</v>
      </c>
      <c r="P465" s="60">
        <f t="shared" si="118"/>
        <v>0.18834277281565234</v>
      </c>
      <c r="Q465" s="22">
        <f t="shared" si="119"/>
        <v>8.511380382023744E-7</v>
      </c>
      <c r="R465" s="61">
        <f t="shared" si="120"/>
        <v>6.1016707823607572E-9</v>
      </c>
      <c r="S465" s="22">
        <f t="shared" si="121"/>
        <v>3.7230386336314937E-17</v>
      </c>
      <c r="T465" s="62">
        <v>298</v>
      </c>
      <c r="U465" s="59">
        <f t="shared" si="111"/>
        <v>290.11</v>
      </c>
      <c r="V465" s="63">
        <f t="shared" si="112"/>
        <v>0.4586913225925186</v>
      </c>
      <c r="W465" s="64">
        <f t="shared" si="113"/>
        <v>2.875354013178006</v>
      </c>
      <c r="X465" s="65">
        <f t="shared" si="114"/>
        <v>-6.0673622405348209E-8</v>
      </c>
      <c r="Y465" s="66">
        <f t="shared" si="115"/>
        <v>-6.0608921497062943E-8</v>
      </c>
      <c r="Z465" s="66">
        <f t="shared" si="116"/>
        <v>-6.0608990492573138E-8</v>
      </c>
      <c r="AA465" s="67">
        <f t="shared" si="117"/>
        <v>-6.0544358432647745E-8</v>
      </c>
      <c r="AB465" s="68">
        <f t="shared" si="123"/>
        <v>2.8448506777967571E-4</v>
      </c>
      <c r="AD465" s="70">
        <f t="shared" si="122"/>
        <v>2.844850677796757</v>
      </c>
      <c r="AG465" s="71">
        <v>4590</v>
      </c>
      <c r="AH465">
        <v>35</v>
      </c>
      <c r="AI465">
        <v>0.77500000000000002</v>
      </c>
      <c r="AJ465" s="4">
        <f t="shared" si="124"/>
        <v>30.632411067193676</v>
      </c>
      <c r="AK465" s="8">
        <f t="shared" si="125"/>
        <v>5.4700734048560137E-4</v>
      </c>
    </row>
    <row r="466" spans="5:37">
      <c r="E466" s="73">
        <v>0.74770833333333331</v>
      </c>
      <c r="G466" s="99">
        <v>17.09</v>
      </c>
      <c r="H466" s="99">
        <v>6.26</v>
      </c>
      <c r="I466" s="99">
        <v>9.08</v>
      </c>
      <c r="J466" s="99">
        <v>17.14</v>
      </c>
      <c r="K466" s="99">
        <v>5.88</v>
      </c>
      <c r="L466" s="99">
        <v>8.81</v>
      </c>
      <c r="M466" s="59">
        <f t="shared" si="108"/>
        <v>17.115000000000002</v>
      </c>
      <c r="N466" s="59">
        <f t="shared" si="109"/>
        <v>6.07</v>
      </c>
      <c r="O466" s="59">
        <f t="shared" si="110"/>
        <v>8.9450000000000003</v>
      </c>
      <c r="P466" s="60">
        <f t="shared" si="118"/>
        <v>0.18878161761384249</v>
      </c>
      <c r="Q466" s="22">
        <f t="shared" si="119"/>
        <v>8.511380382023744E-7</v>
      </c>
      <c r="R466" s="61">
        <f t="shared" si="120"/>
        <v>6.1042065533407692E-9</v>
      </c>
      <c r="S466" s="22">
        <f t="shared" si="121"/>
        <v>3.7261337645848394E-17</v>
      </c>
      <c r="T466" s="62">
        <v>298</v>
      </c>
      <c r="U466" s="59">
        <f t="shared" si="111"/>
        <v>290.11500000000001</v>
      </c>
      <c r="V466" s="63">
        <f t="shared" si="112"/>
        <v>0.45839274335437702</v>
      </c>
      <c r="W466" s="64">
        <f t="shared" si="113"/>
        <v>2.873377874876311</v>
      </c>
      <c r="X466" s="65">
        <f t="shared" si="114"/>
        <v>-6.0777649883921246E-8</v>
      </c>
      <c r="Y466" s="66">
        <f t="shared" si="115"/>
        <v>-6.0712588308209108E-8</v>
      </c>
      <c r="Z466" s="66">
        <f t="shared" si="116"/>
        <v>-6.0712657955664085E-8</v>
      </c>
      <c r="AA466" s="67">
        <f t="shared" si="117"/>
        <v>-6.0647665878293787E-8</v>
      </c>
      <c r="AB466" s="68">
        <f t="shared" si="123"/>
        <v>2.8387897810498025E-4</v>
      </c>
      <c r="AD466" s="70">
        <f t="shared" si="122"/>
        <v>2.8387897810498024</v>
      </c>
      <c r="AG466" s="71">
        <v>4600</v>
      </c>
      <c r="AH466">
        <v>40</v>
      </c>
      <c r="AI466">
        <v>0.72099999999999997</v>
      </c>
      <c r="AJ466" s="4">
        <f t="shared" si="124"/>
        <v>28.49802371541502</v>
      </c>
      <c r="AK466" s="8">
        <f t="shared" si="125"/>
        <v>5.0889328063241103E-4</v>
      </c>
    </row>
    <row r="467" spans="5:37">
      <c r="E467" s="73">
        <v>0.74782407407407403</v>
      </c>
      <c r="G467" s="99">
        <v>17.09</v>
      </c>
      <c r="H467" s="99">
        <v>6.27</v>
      </c>
      <c r="I467" s="99">
        <v>9.1300000000000008</v>
      </c>
      <c r="J467" s="99">
        <v>17.14</v>
      </c>
      <c r="K467" s="99">
        <v>5.88</v>
      </c>
      <c r="L467" s="99">
        <v>8.9600000000000009</v>
      </c>
      <c r="M467" s="59">
        <f t="shared" si="108"/>
        <v>17.115000000000002</v>
      </c>
      <c r="N467" s="59">
        <f t="shared" si="109"/>
        <v>6.0749999999999993</v>
      </c>
      <c r="O467" s="59">
        <f t="shared" si="110"/>
        <v>9.0450000000000017</v>
      </c>
      <c r="P467" s="60">
        <f t="shared" si="118"/>
        <v>0.19089208846475189</v>
      </c>
      <c r="Q467" s="22">
        <f t="shared" si="119"/>
        <v>8.4139514164519607E-7</v>
      </c>
      <c r="R467" s="61">
        <f t="shared" si="120"/>
        <v>6.1748899339181286E-9</v>
      </c>
      <c r="S467" s="22">
        <f t="shared" si="121"/>
        <v>3.8129265696003428E-17</v>
      </c>
      <c r="T467" s="62">
        <v>298</v>
      </c>
      <c r="U467" s="59">
        <f t="shared" si="111"/>
        <v>290.11500000000001</v>
      </c>
      <c r="V467" s="63">
        <f t="shared" si="112"/>
        <v>0.45839274335437702</v>
      </c>
      <c r="W467" s="64">
        <f t="shared" si="113"/>
        <v>2.873377874876311</v>
      </c>
      <c r="X467" s="65">
        <f t="shared" si="114"/>
        <v>-6.2754130665247093E-8</v>
      </c>
      <c r="Y467" s="66">
        <f t="shared" si="115"/>
        <v>-6.2684620036303296E-8</v>
      </c>
      <c r="Z467" s="66">
        <f t="shared" si="116"/>
        <v>-6.2684697030876966E-8</v>
      </c>
      <c r="AA467" s="67">
        <f t="shared" si="117"/>
        <v>-6.2615263225938279E-8</v>
      </c>
      <c r="AB467" s="68">
        <f t="shared" si="123"/>
        <v>2.8327185175783032E-4</v>
      </c>
      <c r="AD467" s="70">
        <f t="shared" si="122"/>
        <v>2.8327185175783032</v>
      </c>
      <c r="AG467" s="71">
        <v>4610</v>
      </c>
      <c r="AH467">
        <v>45</v>
      </c>
      <c r="AI467">
        <v>0.67900000000000005</v>
      </c>
      <c r="AJ467" s="4">
        <f t="shared" si="124"/>
        <v>26.837944664031625</v>
      </c>
      <c r="AK467" s="8">
        <f t="shared" si="125"/>
        <v>4.7924901185770758E-4</v>
      </c>
    </row>
    <row r="468" spans="5:37">
      <c r="E468" s="73">
        <v>0.74793981481481475</v>
      </c>
      <c r="G468" s="99">
        <v>17.100000000000001</v>
      </c>
      <c r="H468" s="99">
        <v>6.27</v>
      </c>
      <c r="I468" s="99">
        <v>9.0399999999999991</v>
      </c>
      <c r="J468" s="99">
        <v>17.14</v>
      </c>
      <c r="K468" s="99">
        <v>5.88</v>
      </c>
      <c r="L468" s="99">
        <v>8.91</v>
      </c>
      <c r="M468" s="59">
        <f t="shared" si="108"/>
        <v>17.12</v>
      </c>
      <c r="N468" s="59">
        <f t="shared" si="109"/>
        <v>6.0749999999999993</v>
      </c>
      <c r="O468" s="59">
        <f t="shared" si="110"/>
        <v>8.9749999999999996</v>
      </c>
      <c r="P468" s="60">
        <f t="shared" si="118"/>
        <v>0.18943160633463416</v>
      </c>
      <c r="Q468" s="22">
        <f t="shared" si="119"/>
        <v>8.4139514164519607E-7</v>
      </c>
      <c r="R468" s="61">
        <f t="shared" si="120"/>
        <v>6.1774561337767733E-9</v>
      </c>
      <c r="S468" s="22">
        <f t="shared" si="121"/>
        <v>3.8160964284736279E-17</v>
      </c>
      <c r="T468" s="62">
        <v>298</v>
      </c>
      <c r="U468" s="59">
        <f t="shared" si="111"/>
        <v>290.12</v>
      </c>
      <c r="V468" s="63">
        <f t="shared" si="112"/>
        <v>0.45809417440781269</v>
      </c>
      <c r="W468" s="64">
        <f t="shared" si="113"/>
        <v>2.8714031627551986</v>
      </c>
      <c r="X468" s="65">
        <f t="shared" si="114"/>
        <v>-6.2230629088288892E-8</v>
      </c>
      <c r="Y468" s="66">
        <f t="shared" si="115"/>
        <v>-6.2162121753511934E-8</v>
      </c>
      <c r="Z468" s="66">
        <f t="shared" si="116"/>
        <v>-6.2162197170633475E-8</v>
      </c>
      <c r="AA468" s="67">
        <f t="shared" si="117"/>
        <v>-6.2093765086930377E-8</v>
      </c>
      <c r="AB468" s="68">
        <f t="shared" si="123"/>
        <v>2.8264500504445443E-4</v>
      </c>
      <c r="AD468" s="70">
        <f t="shared" si="122"/>
        <v>2.8264500504445444</v>
      </c>
      <c r="AG468" s="71">
        <v>4620</v>
      </c>
      <c r="AH468">
        <v>50</v>
      </c>
      <c r="AI468">
        <v>0.64600000000000002</v>
      </c>
      <c r="AJ468" s="4">
        <f t="shared" si="124"/>
        <v>25.533596837944664</v>
      </c>
      <c r="AK468" s="8">
        <f t="shared" si="125"/>
        <v>4.5595708639186903E-4</v>
      </c>
    </row>
    <row r="469" spans="5:37">
      <c r="E469" s="73">
        <v>0.74805555555555558</v>
      </c>
      <c r="G469" s="99">
        <v>17.100000000000001</v>
      </c>
      <c r="H469" s="99">
        <v>6.27</v>
      </c>
      <c r="I469" s="99">
        <v>9.1</v>
      </c>
      <c r="J469" s="99">
        <v>17.14</v>
      </c>
      <c r="K469" s="99">
        <v>5.88</v>
      </c>
      <c r="L469" s="99">
        <v>8.9700000000000006</v>
      </c>
      <c r="M469" s="59">
        <f t="shared" si="108"/>
        <v>17.12</v>
      </c>
      <c r="N469" s="59">
        <f t="shared" si="109"/>
        <v>6.0749999999999993</v>
      </c>
      <c r="O469" s="59">
        <f t="shared" si="110"/>
        <v>9.0350000000000001</v>
      </c>
      <c r="P469" s="60">
        <f t="shared" si="118"/>
        <v>0.19069800147447569</v>
      </c>
      <c r="Q469" s="22">
        <f t="shared" si="119"/>
        <v>8.4139514164519607E-7</v>
      </c>
      <c r="R469" s="61">
        <f t="shared" si="120"/>
        <v>6.1774561337767733E-9</v>
      </c>
      <c r="S469" s="22">
        <f t="shared" si="121"/>
        <v>3.8160964284736279E-17</v>
      </c>
      <c r="T469" s="62">
        <v>298</v>
      </c>
      <c r="U469" s="59">
        <f t="shared" si="111"/>
        <v>290.12</v>
      </c>
      <c r="V469" s="63">
        <f t="shared" si="112"/>
        <v>0.45809417440781269</v>
      </c>
      <c r="W469" s="64">
        <f t="shared" si="113"/>
        <v>2.8714031627551986</v>
      </c>
      <c r="X469" s="65">
        <f t="shared" si="114"/>
        <v>-6.2508876664183463E-8</v>
      </c>
      <c r="Y469" s="66">
        <f t="shared" si="115"/>
        <v>-6.2439602981700844E-8</v>
      </c>
      <c r="Z469" s="66">
        <f t="shared" si="116"/>
        <v>-6.2439679752286723E-8</v>
      </c>
      <c r="AA469" s="67">
        <f t="shared" si="117"/>
        <v>-6.2370482670232379E-8</v>
      </c>
      <c r="AB469" s="68">
        <f t="shared" si="123"/>
        <v>2.8202338332441524E-4</v>
      </c>
      <c r="AD469" s="70">
        <f t="shared" si="122"/>
        <v>2.8202338332441523</v>
      </c>
      <c r="AG469" s="71">
        <v>4630</v>
      </c>
      <c r="AH469">
        <v>55</v>
      </c>
      <c r="AI469">
        <v>0.60699999999999998</v>
      </c>
      <c r="AJ469" s="4">
        <f t="shared" si="124"/>
        <v>23.992094861660078</v>
      </c>
      <c r="AK469" s="8">
        <f t="shared" si="125"/>
        <v>4.2843026538678713E-4</v>
      </c>
    </row>
    <row r="470" spans="5:37">
      <c r="E470" s="73">
        <v>0.74817129629629631</v>
      </c>
      <c r="G470" s="99">
        <v>17.11</v>
      </c>
      <c r="H470" s="99">
        <v>6.27</v>
      </c>
      <c r="I470" s="99">
        <v>9.14</v>
      </c>
      <c r="J470" s="99">
        <v>17.149999999999999</v>
      </c>
      <c r="K470" s="99">
        <v>5.88</v>
      </c>
      <c r="L470" s="99">
        <v>9.0500000000000007</v>
      </c>
      <c r="M470" s="59">
        <f t="shared" si="108"/>
        <v>17.13</v>
      </c>
      <c r="N470" s="59">
        <f t="shared" si="109"/>
        <v>6.0749999999999993</v>
      </c>
      <c r="O470" s="59">
        <f t="shared" si="110"/>
        <v>9.0950000000000006</v>
      </c>
      <c r="P470" s="60">
        <f t="shared" si="118"/>
        <v>0.19199855117534406</v>
      </c>
      <c r="Q470" s="22">
        <f t="shared" si="119"/>
        <v>8.4139514164519607E-7</v>
      </c>
      <c r="R470" s="61">
        <f t="shared" si="120"/>
        <v>6.1825917333700346E-9</v>
      </c>
      <c r="S470" s="22">
        <f t="shared" si="121"/>
        <v>3.8224440541535487E-17</v>
      </c>
      <c r="T470" s="62">
        <v>298</v>
      </c>
      <c r="U470" s="59">
        <f t="shared" si="111"/>
        <v>290.13</v>
      </c>
      <c r="V470" s="63">
        <f t="shared" si="112"/>
        <v>0.45749706738728868</v>
      </c>
      <c r="W470" s="64">
        <f t="shared" si="113"/>
        <v>2.8674580127467428</v>
      </c>
      <c r="X470" s="65">
        <f t="shared" si="114"/>
        <v>-6.2986839855897417E-8</v>
      </c>
      <c r="Y470" s="66">
        <f t="shared" si="115"/>
        <v>-6.2916346673949868E-8</v>
      </c>
      <c r="Z470" s="66">
        <f t="shared" si="116"/>
        <v>-6.2916425568028565E-8</v>
      </c>
      <c r="AA470" s="67">
        <f t="shared" si="117"/>
        <v>-6.2846011103567439E-8</v>
      </c>
      <c r="AB470" s="68">
        <f t="shared" si="123"/>
        <v>2.8139898678307792E-4</v>
      </c>
      <c r="AD470" s="70">
        <f t="shared" si="122"/>
        <v>2.8139898678307791</v>
      </c>
      <c r="AG470" s="71">
        <v>4640</v>
      </c>
      <c r="AH470">
        <v>60</v>
      </c>
      <c r="AI470">
        <v>0.55400000000000005</v>
      </c>
      <c r="AJ470" s="4">
        <f t="shared" si="124"/>
        <v>21.897233201581031</v>
      </c>
      <c r="AK470" s="8">
        <f t="shared" si="125"/>
        <v>3.9102202145680415E-4</v>
      </c>
    </row>
    <row r="471" spans="5:37">
      <c r="E471" s="73">
        <v>0.74828703703703703</v>
      </c>
      <c r="G471" s="99">
        <v>17.11</v>
      </c>
      <c r="H471" s="99">
        <v>6.27</v>
      </c>
      <c r="I471" s="99">
        <v>9.15</v>
      </c>
      <c r="J471" s="99">
        <v>17.149999999999999</v>
      </c>
      <c r="K471" s="99">
        <v>5.88</v>
      </c>
      <c r="L471" s="99">
        <v>9.09</v>
      </c>
      <c r="M471" s="59">
        <f t="shared" si="108"/>
        <v>17.13</v>
      </c>
      <c r="N471" s="59">
        <f t="shared" si="109"/>
        <v>6.0749999999999993</v>
      </c>
      <c r="O471" s="59">
        <f t="shared" si="110"/>
        <v>9.120000000000001</v>
      </c>
      <c r="P471" s="60">
        <f t="shared" si="118"/>
        <v>0.19252630969974033</v>
      </c>
      <c r="Q471" s="22">
        <f t="shared" si="119"/>
        <v>8.4139514164519607E-7</v>
      </c>
      <c r="R471" s="61">
        <f t="shared" si="120"/>
        <v>6.1825917333700346E-9</v>
      </c>
      <c r="S471" s="22">
        <f t="shared" si="121"/>
        <v>3.8224440541535487E-17</v>
      </c>
      <c r="T471" s="62">
        <v>298</v>
      </c>
      <c r="U471" s="59">
        <f t="shared" si="111"/>
        <v>290.13</v>
      </c>
      <c r="V471" s="63">
        <f t="shared" si="112"/>
        <v>0.45749706738728868</v>
      </c>
      <c r="W471" s="64">
        <f t="shared" si="113"/>
        <v>2.8674580127467428</v>
      </c>
      <c r="X471" s="65">
        <f t="shared" si="114"/>
        <v>-6.3018759956237096E-8</v>
      </c>
      <c r="Y471" s="66">
        <f t="shared" si="115"/>
        <v>-6.2948037182917868E-8</v>
      </c>
      <c r="Z471" s="66">
        <f t="shared" si="116"/>
        <v>-6.2948116551516505E-8</v>
      </c>
      <c r="AA471" s="67">
        <f t="shared" si="117"/>
        <v>-6.287747296865316E-8</v>
      </c>
      <c r="AB471" s="68">
        <f t="shared" si="123"/>
        <v>2.8076982279067223E-4</v>
      </c>
      <c r="AD471" s="70">
        <f t="shared" si="122"/>
        <v>2.8076982279067222</v>
      </c>
      <c r="AG471" s="71">
        <v>4650</v>
      </c>
      <c r="AH471">
        <f>65*60</f>
        <v>3900</v>
      </c>
      <c r="AI471">
        <v>0.52100000000000002</v>
      </c>
      <c r="AJ471" s="4">
        <f t="shared" si="124"/>
        <v>20.592885375494074</v>
      </c>
      <c r="AK471" s="8">
        <f t="shared" si="125"/>
        <v>3.6773009599096559E-4</v>
      </c>
    </row>
    <row r="472" spans="5:37">
      <c r="E472" s="73">
        <v>0.74840277777777775</v>
      </c>
      <c r="G472" s="99">
        <v>17.11</v>
      </c>
      <c r="H472" s="99">
        <v>6.27</v>
      </c>
      <c r="I472" s="99">
        <v>9.17</v>
      </c>
      <c r="J472" s="99">
        <v>17.16</v>
      </c>
      <c r="K472" s="99">
        <v>5.89</v>
      </c>
      <c r="L472" s="99">
        <v>9.11</v>
      </c>
      <c r="M472" s="59">
        <f t="shared" si="108"/>
        <v>17.134999999999998</v>
      </c>
      <c r="N472" s="59">
        <f t="shared" si="109"/>
        <v>6.08</v>
      </c>
      <c r="O472" s="59">
        <f t="shared" si="110"/>
        <v>9.14</v>
      </c>
      <c r="P472" s="60">
        <f t="shared" si="118"/>
        <v>0.19296568287486296</v>
      </c>
      <c r="Q472" s="22">
        <f t="shared" si="119"/>
        <v>8.3176377110266907E-7</v>
      </c>
      <c r="R472" s="61">
        <f t="shared" si="120"/>
        <v>6.2567819244324372E-9</v>
      </c>
      <c r="S472" s="22">
        <f t="shared" si="121"/>
        <v>3.9147320049904476E-17</v>
      </c>
      <c r="T472" s="62">
        <v>298</v>
      </c>
      <c r="U472" s="59">
        <f t="shared" si="111"/>
        <v>290.13499999999999</v>
      </c>
      <c r="V472" s="63">
        <f t="shared" si="112"/>
        <v>0.45719852931226307</v>
      </c>
      <c r="W472" s="64">
        <f t="shared" si="113"/>
        <v>2.8654875727075182</v>
      </c>
      <c r="X472" s="65">
        <f t="shared" si="114"/>
        <v>-6.4586910495909427E-8</v>
      </c>
      <c r="Y472" s="66">
        <f t="shared" si="115"/>
        <v>-6.4512457295430288E-8</v>
      </c>
      <c r="Z472" s="66">
        <f t="shared" si="116"/>
        <v>-6.4512543122094227E-8</v>
      </c>
      <c r="AA472" s="67">
        <f t="shared" si="117"/>
        <v>-6.4438175550403952E-8</v>
      </c>
      <c r="AB472" s="68">
        <f t="shared" si="123"/>
        <v>2.8014034189001598E-4</v>
      </c>
      <c r="AD472" s="70">
        <f t="shared" si="122"/>
        <v>2.80140341890016</v>
      </c>
      <c r="AG472" s="71">
        <v>4660</v>
      </c>
      <c r="AH472">
        <f>70*60</f>
        <v>4200</v>
      </c>
      <c r="AI472">
        <v>0.45500000000000002</v>
      </c>
      <c r="AJ472" s="4">
        <f t="shared" si="124"/>
        <v>17.98418972332016</v>
      </c>
      <c r="AK472" s="8">
        <f t="shared" si="125"/>
        <v>3.2114624505928858E-4</v>
      </c>
    </row>
    <row r="473" spans="5:37">
      <c r="E473" s="73">
        <v>0.74851851851851847</v>
      </c>
      <c r="G473" s="99">
        <v>17.11</v>
      </c>
      <c r="H473" s="99">
        <v>6.27</v>
      </c>
      <c r="I473" s="99">
        <v>9.14</v>
      </c>
      <c r="J473" s="99">
        <v>17.16</v>
      </c>
      <c r="K473" s="99">
        <v>5.89</v>
      </c>
      <c r="L473" s="99">
        <v>9.0399999999999991</v>
      </c>
      <c r="M473" s="59">
        <f t="shared" si="108"/>
        <v>17.134999999999998</v>
      </c>
      <c r="N473" s="59">
        <f t="shared" si="109"/>
        <v>6.08</v>
      </c>
      <c r="O473" s="59">
        <f t="shared" si="110"/>
        <v>9.09</v>
      </c>
      <c r="P473" s="60">
        <f t="shared" si="118"/>
        <v>0.19191007191821707</v>
      </c>
      <c r="Q473" s="22">
        <f t="shared" si="119"/>
        <v>8.3176377110266907E-7</v>
      </c>
      <c r="R473" s="61">
        <f t="shared" si="120"/>
        <v>6.2567819244324372E-9</v>
      </c>
      <c r="S473" s="22">
        <f t="shared" si="121"/>
        <v>3.9147320049904476E-17</v>
      </c>
      <c r="T473" s="62">
        <v>298</v>
      </c>
      <c r="U473" s="59">
        <f t="shared" si="111"/>
        <v>290.13499999999999</v>
      </c>
      <c r="V473" s="63">
        <f t="shared" si="112"/>
        <v>0.45719852931226307</v>
      </c>
      <c r="W473" s="64">
        <f t="shared" si="113"/>
        <v>2.8654875727075182</v>
      </c>
      <c r="X473" s="65">
        <f t="shared" si="114"/>
        <v>-6.4085669185276188E-8</v>
      </c>
      <c r="Y473" s="66">
        <f t="shared" si="115"/>
        <v>-6.4012197928008348E-8</v>
      </c>
      <c r="Z473" s="66">
        <f t="shared" si="116"/>
        <v>-6.4012282159408485E-8</v>
      </c>
      <c r="AA473" s="67">
        <f t="shared" si="117"/>
        <v>-6.3938894940405942E-8</v>
      </c>
      <c r="AB473" s="68">
        <f t="shared" si="123"/>
        <v>2.7949521674521373E-4</v>
      </c>
      <c r="AD473" s="70">
        <f t="shared" si="122"/>
        <v>2.7949521674521374</v>
      </c>
      <c r="AG473" s="71">
        <v>4670</v>
      </c>
      <c r="AH473">
        <f>75*60</f>
        <v>4500</v>
      </c>
      <c r="AI473">
        <v>0.40400000000000003</v>
      </c>
      <c r="AJ473" s="4">
        <f t="shared" si="124"/>
        <v>15.968379446640318</v>
      </c>
      <c r="AK473" s="8">
        <f t="shared" si="125"/>
        <v>2.8514963297571996E-4</v>
      </c>
    </row>
    <row r="474" spans="5:37">
      <c r="E474" s="73">
        <v>0.74863425925925919</v>
      </c>
      <c r="G474" s="99">
        <v>17.12</v>
      </c>
      <c r="H474" s="99">
        <v>6.27</v>
      </c>
      <c r="I474" s="99">
        <v>9.16</v>
      </c>
      <c r="J474" s="99">
        <v>17.16</v>
      </c>
      <c r="K474" s="99">
        <v>5.89</v>
      </c>
      <c r="L474" s="99">
        <v>9.07</v>
      </c>
      <c r="M474" s="59">
        <f t="shared" si="108"/>
        <v>17.14</v>
      </c>
      <c r="N474" s="59">
        <f t="shared" si="109"/>
        <v>6.08</v>
      </c>
      <c r="O474" s="59">
        <f t="shared" si="110"/>
        <v>9.1150000000000002</v>
      </c>
      <c r="P474" s="60">
        <f t="shared" si="118"/>
        <v>0.19245499984466782</v>
      </c>
      <c r="Q474" s="22">
        <f t="shared" si="119"/>
        <v>8.3176377110266907E-7</v>
      </c>
      <c r="R474" s="61">
        <f t="shared" si="120"/>
        <v>6.2593821574830499E-9</v>
      </c>
      <c r="S474" s="22">
        <f t="shared" si="121"/>
        <v>3.9179864993417161E-17</v>
      </c>
      <c r="T474" s="62">
        <v>298</v>
      </c>
      <c r="U474" s="59">
        <f t="shared" si="111"/>
        <v>290.14</v>
      </c>
      <c r="V474" s="63">
        <f t="shared" si="112"/>
        <v>0.45690000152668742</v>
      </c>
      <c r="W474" s="64">
        <f t="shared" si="113"/>
        <v>2.8635185545451396</v>
      </c>
      <c r="X474" s="65">
        <f t="shared" si="114"/>
        <v>-6.4217882777201045E-8</v>
      </c>
      <c r="Y474" s="66">
        <f t="shared" si="115"/>
        <v>-6.4143938700974856E-8</v>
      </c>
      <c r="Z474" s="66">
        <f t="shared" si="116"/>
        <v>-6.4144023844336377E-8</v>
      </c>
      <c r="AA474" s="67">
        <f t="shared" si="117"/>
        <v>-6.4070164715394025E-8</v>
      </c>
      <c r="AB474" s="68">
        <f t="shared" si="123"/>
        <v>2.7885509420471288E-4</v>
      </c>
      <c r="AD474" s="70">
        <f t="shared" si="122"/>
        <v>2.7885509420471286</v>
      </c>
      <c r="AG474" s="71">
        <v>4680</v>
      </c>
      <c r="AH474">
        <f>85*60</f>
        <v>5100</v>
      </c>
      <c r="AI474">
        <v>0.33200000000000002</v>
      </c>
      <c r="AJ474" s="4">
        <f t="shared" si="124"/>
        <v>13.122529644268775</v>
      </c>
      <c r="AK474" s="8">
        <f t="shared" si="125"/>
        <v>2.3433088650479957E-4</v>
      </c>
    </row>
    <row r="475" spans="5:37">
      <c r="E475" s="73">
        <v>0.74875000000000003</v>
      </c>
      <c r="G475" s="99">
        <v>17.12</v>
      </c>
      <c r="H475" s="99">
        <v>6.27</v>
      </c>
      <c r="I475" s="99">
        <v>9.14</v>
      </c>
      <c r="J475" s="99">
        <v>17.16</v>
      </c>
      <c r="K475" s="99">
        <v>5.89</v>
      </c>
      <c r="L475" s="99">
        <v>9.0500000000000007</v>
      </c>
      <c r="M475" s="59">
        <f t="shared" si="108"/>
        <v>17.14</v>
      </c>
      <c r="N475" s="59">
        <f t="shared" si="109"/>
        <v>6.08</v>
      </c>
      <c r="O475" s="59">
        <f t="shared" si="110"/>
        <v>9.0950000000000006</v>
      </c>
      <c r="P475" s="60">
        <f t="shared" si="118"/>
        <v>0.19203271789218365</v>
      </c>
      <c r="Q475" s="22">
        <f t="shared" si="119"/>
        <v>8.3176377110266907E-7</v>
      </c>
      <c r="R475" s="61">
        <f t="shared" si="120"/>
        <v>6.2593821574830499E-9</v>
      </c>
      <c r="S475" s="22">
        <f t="shared" si="121"/>
        <v>3.9179864993417161E-17</v>
      </c>
      <c r="T475" s="62">
        <v>298</v>
      </c>
      <c r="U475" s="59">
        <f t="shared" si="111"/>
        <v>290.14</v>
      </c>
      <c r="V475" s="63">
        <f t="shared" si="112"/>
        <v>0.45690000152668742</v>
      </c>
      <c r="W475" s="64">
        <f t="shared" si="113"/>
        <v>2.8635185545451396</v>
      </c>
      <c r="X475" s="65">
        <f t="shared" si="114"/>
        <v>-6.3929582960135519E-8</v>
      </c>
      <c r="Y475" s="66">
        <f t="shared" si="115"/>
        <v>-6.3856132367128711E-8</v>
      </c>
      <c r="Z475" s="66">
        <f t="shared" si="116"/>
        <v>-6.3856216756692412E-8</v>
      </c>
      <c r="AA475" s="67">
        <f t="shared" si="117"/>
        <v>-6.378285035933395E-8</v>
      </c>
      <c r="AB475" s="68">
        <f t="shared" si="123"/>
        <v>2.7821365425040751E-4</v>
      </c>
      <c r="AD475" s="70">
        <f t="shared" si="122"/>
        <v>2.7821365425040749</v>
      </c>
      <c r="AG475" s="71">
        <v>4690</v>
      </c>
    </row>
    <row r="476" spans="5:37">
      <c r="E476" s="73">
        <v>0.74886574074074075</v>
      </c>
      <c r="G476" s="99">
        <v>17.12</v>
      </c>
      <c r="H476" s="99">
        <v>6.27</v>
      </c>
      <c r="I476" s="99">
        <v>9.0399999999999991</v>
      </c>
      <c r="J476" s="99">
        <v>17.170000000000002</v>
      </c>
      <c r="K476" s="99">
        <v>5.89</v>
      </c>
      <c r="L476" s="99">
        <v>9.02</v>
      </c>
      <c r="M476" s="59">
        <f t="shared" si="108"/>
        <v>17.145000000000003</v>
      </c>
      <c r="N476" s="59">
        <f t="shared" si="109"/>
        <v>6.08</v>
      </c>
      <c r="O476" s="59">
        <f t="shared" si="110"/>
        <v>9.0299999999999994</v>
      </c>
      <c r="P476" s="60">
        <f t="shared" si="118"/>
        <v>0.19067726734182341</v>
      </c>
      <c r="Q476" s="22">
        <f t="shared" si="119"/>
        <v>8.3176377110266907E-7</v>
      </c>
      <c r="R476" s="61">
        <f t="shared" si="120"/>
        <v>6.2619834711549769E-9</v>
      </c>
      <c r="S476" s="22">
        <f t="shared" si="121"/>
        <v>3.9212436993018132E-17</v>
      </c>
      <c r="T476" s="62">
        <v>298</v>
      </c>
      <c r="U476" s="59">
        <f t="shared" si="111"/>
        <v>290.14499999999998</v>
      </c>
      <c r="V476" s="63">
        <f t="shared" si="112"/>
        <v>0.45660148403002987</v>
      </c>
      <c r="W476" s="64">
        <f t="shared" si="113"/>
        <v>2.8615509571857927</v>
      </c>
      <c r="X476" s="65">
        <f t="shared" si="114"/>
        <v>-6.3428878205462095E-8</v>
      </c>
      <c r="Y476" s="66">
        <f t="shared" si="115"/>
        <v>-6.3356407319185304E-8</v>
      </c>
      <c r="Z476" s="66">
        <f t="shared" si="116"/>
        <v>-6.3356490121049471E-8</v>
      </c>
      <c r="AA476" s="67">
        <f t="shared" si="117"/>
        <v>-6.3284101847425741E-8</v>
      </c>
      <c r="AB476" s="68">
        <f t="shared" si="123"/>
        <v>2.7757509236446234E-4</v>
      </c>
      <c r="AD476" s="70">
        <f t="shared" si="122"/>
        <v>2.7757509236446234</v>
      </c>
      <c r="AG476" s="71">
        <v>4700</v>
      </c>
    </row>
    <row r="477" spans="5:37">
      <c r="E477" s="73">
        <v>0.74898148148148147</v>
      </c>
      <c r="G477" s="99">
        <v>17.12</v>
      </c>
      <c r="H477" s="99">
        <v>6.27</v>
      </c>
      <c r="I477" s="99">
        <v>9.06</v>
      </c>
      <c r="J477" s="99">
        <v>17.170000000000002</v>
      </c>
      <c r="K477" s="99">
        <v>5.88</v>
      </c>
      <c r="L477" s="99">
        <v>9.02</v>
      </c>
      <c r="M477" s="59">
        <f t="shared" si="108"/>
        <v>17.145000000000003</v>
      </c>
      <c r="N477" s="59">
        <f t="shared" si="109"/>
        <v>6.0749999999999993</v>
      </c>
      <c r="O477" s="59">
        <f t="shared" si="110"/>
        <v>9.0399999999999991</v>
      </c>
      <c r="P477" s="60">
        <f t="shared" si="118"/>
        <v>0.19088842710632153</v>
      </c>
      <c r="Q477" s="22">
        <f t="shared" si="119"/>
        <v>8.4139514164519607E-7</v>
      </c>
      <c r="R477" s="61">
        <f t="shared" si="120"/>
        <v>6.190303139100831E-9</v>
      </c>
      <c r="S477" s="22">
        <f t="shared" si="121"/>
        <v>3.8319852953961602E-17</v>
      </c>
      <c r="T477" s="62">
        <v>298</v>
      </c>
      <c r="U477" s="59">
        <f t="shared" si="111"/>
        <v>290.14499999999998</v>
      </c>
      <c r="V477" s="63">
        <f t="shared" si="112"/>
        <v>0.45660148403002987</v>
      </c>
      <c r="W477" s="64">
        <f t="shared" si="113"/>
        <v>2.8615509571857927</v>
      </c>
      <c r="X477" s="65">
        <f t="shared" si="114"/>
        <v>-6.1912066681193604E-8</v>
      </c>
      <c r="Y477" s="66">
        <f t="shared" si="115"/>
        <v>-6.1842862469892701E-8</v>
      </c>
      <c r="Z477" s="66">
        <f t="shared" si="116"/>
        <v>-6.1842939825134072E-8</v>
      </c>
      <c r="AA477" s="67">
        <f t="shared" si="117"/>
        <v>-6.1773812796141898E-8</v>
      </c>
      <c r="AB477" s="68">
        <f t="shared" si="123"/>
        <v>2.769415277395734E-4</v>
      </c>
      <c r="AD477" s="70">
        <f t="shared" si="122"/>
        <v>2.7694152773957339</v>
      </c>
      <c r="AG477" s="71">
        <v>4710</v>
      </c>
    </row>
    <row r="478" spans="5:37">
      <c r="E478" s="73">
        <v>0.74909722222222219</v>
      </c>
      <c r="G478" s="99">
        <v>17.13</v>
      </c>
      <c r="H478" s="99">
        <v>6.26</v>
      </c>
      <c r="I478" s="99">
        <v>9.14</v>
      </c>
      <c r="J478" s="99">
        <v>17.170000000000002</v>
      </c>
      <c r="K478" s="99">
        <v>5.88</v>
      </c>
      <c r="L478" s="99">
        <v>9.09</v>
      </c>
      <c r="M478" s="59">
        <f t="shared" si="108"/>
        <v>17.149999999999999</v>
      </c>
      <c r="N478" s="59">
        <f t="shared" si="109"/>
        <v>6.07</v>
      </c>
      <c r="O478" s="59">
        <f t="shared" si="110"/>
        <v>9.1150000000000002</v>
      </c>
      <c r="P478" s="60">
        <f t="shared" si="118"/>
        <v>0.19248925388352295</v>
      </c>
      <c r="Q478" s="22">
        <f t="shared" si="119"/>
        <v>8.511380382023744E-7</v>
      </c>
      <c r="R478" s="61">
        <f t="shared" si="120"/>
        <v>6.1219864820285367E-9</v>
      </c>
      <c r="S478" s="22">
        <f t="shared" si="121"/>
        <v>3.7478718486140138E-17</v>
      </c>
      <c r="T478" s="62">
        <v>298</v>
      </c>
      <c r="U478" s="59">
        <f t="shared" si="111"/>
        <v>290.14999999999998</v>
      </c>
      <c r="V478" s="63">
        <f t="shared" si="112"/>
        <v>0.45630297682175641</v>
      </c>
      <c r="W478" s="64">
        <f t="shared" si="113"/>
        <v>2.8595847795564926</v>
      </c>
      <c r="X478" s="65">
        <f t="shared" si="114"/>
        <v>-6.0966421405614601E-8</v>
      </c>
      <c r="Y478" s="66">
        <f t="shared" si="115"/>
        <v>-6.0899164912077753E-8</v>
      </c>
      <c r="Z478" s="66">
        <f t="shared" si="116"/>
        <v>-6.0899239107607332E-8</v>
      </c>
      <c r="AA478" s="67">
        <f t="shared" si="117"/>
        <v>-6.0832056645899101E-8</v>
      </c>
      <c r="AB478" s="68">
        <f t="shared" si="123"/>
        <v>2.7632309859946109E-4</v>
      </c>
      <c r="AD478" s="70">
        <f t="shared" si="122"/>
        <v>2.7632309859946109</v>
      </c>
      <c r="AG478" s="71">
        <v>4720</v>
      </c>
    </row>
    <row r="479" spans="5:37">
      <c r="E479" s="73">
        <v>0.74921296296296291</v>
      </c>
      <c r="G479" s="99">
        <v>17.13</v>
      </c>
      <c r="H479" s="99">
        <v>6.26</v>
      </c>
      <c r="I479" s="99">
        <v>9.06</v>
      </c>
      <c r="J479" s="99">
        <v>17.18</v>
      </c>
      <c r="K479" s="99">
        <v>5.88</v>
      </c>
      <c r="L479" s="99">
        <v>9</v>
      </c>
      <c r="M479" s="59">
        <f t="shared" si="108"/>
        <v>17.155000000000001</v>
      </c>
      <c r="N479" s="59">
        <f t="shared" si="109"/>
        <v>6.07</v>
      </c>
      <c r="O479" s="59">
        <f t="shared" si="110"/>
        <v>9.0300000000000011</v>
      </c>
      <c r="P479" s="60">
        <f t="shared" si="118"/>
        <v>0.19071120799201055</v>
      </c>
      <c r="Q479" s="22">
        <f t="shared" si="119"/>
        <v>8.511380382023744E-7</v>
      </c>
      <c r="R479" s="61">
        <f t="shared" si="120"/>
        <v>6.1245306959356567E-9</v>
      </c>
      <c r="S479" s="22">
        <f t="shared" si="121"/>
        <v>3.7509876245458099E-17</v>
      </c>
      <c r="T479" s="62">
        <v>298</v>
      </c>
      <c r="U479" s="59">
        <f t="shared" si="111"/>
        <v>290.15499999999997</v>
      </c>
      <c r="V479" s="63">
        <f t="shared" si="112"/>
        <v>0.45600447990133736</v>
      </c>
      <c r="W479" s="64">
        <f t="shared" si="113"/>
        <v>2.8576200205851299</v>
      </c>
      <c r="X479" s="65">
        <f t="shared" si="114"/>
        <v>-6.0361722375465809E-8</v>
      </c>
      <c r="Y479" s="66">
        <f t="shared" si="115"/>
        <v>-6.0295647817747911E-8</v>
      </c>
      <c r="Z479" s="66">
        <f t="shared" si="116"/>
        <v>-6.0295720145822813E-8</v>
      </c>
      <c r="AA479" s="67">
        <f t="shared" si="117"/>
        <v>-6.0229717757832936E-8</v>
      </c>
      <c r="AB479" s="68">
        <f t="shared" si="123"/>
        <v>2.7571410645597629E-4</v>
      </c>
      <c r="AD479" s="70">
        <f t="shared" si="122"/>
        <v>2.7571410645597627</v>
      </c>
      <c r="AG479" s="71">
        <v>4730</v>
      </c>
    </row>
    <row r="480" spans="5:37">
      <c r="E480" s="73">
        <v>0.74932870370370364</v>
      </c>
      <c r="G480" s="99">
        <v>17.13</v>
      </c>
      <c r="H480" s="99">
        <v>6.26</v>
      </c>
      <c r="I480" s="99">
        <v>9.02</v>
      </c>
      <c r="J480" s="99">
        <v>17.18</v>
      </c>
      <c r="K480" s="99">
        <v>5.88</v>
      </c>
      <c r="L480" s="99">
        <v>8.99</v>
      </c>
      <c r="M480" s="59">
        <f t="shared" si="108"/>
        <v>17.155000000000001</v>
      </c>
      <c r="N480" s="59">
        <f t="shared" si="109"/>
        <v>6.07</v>
      </c>
      <c r="O480" s="59">
        <f t="shared" si="110"/>
        <v>9.004999999999999</v>
      </c>
      <c r="P480" s="60">
        <f t="shared" si="118"/>
        <v>0.19018321461440252</v>
      </c>
      <c r="Q480" s="22">
        <f t="shared" si="119"/>
        <v>8.511380382023744E-7</v>
      </c>
      <c r="R480" s="61">
        <f t="shared" si="120"/>
        <v>6.1245306959356567E-9</v>
      </c>
      <c r="S480" s="22">
        <f t="shared" si="121"/>
        <v>3.7509876245458099E-17</v>
      </c>
      <c r="T480" s="62">
        <v>298</v>
      </c>
      <c r="U480" s="59">
        <f t="shared" si="111"/>
        <v>290.15499999999997</v>
      </c>
      <c r="V480" s="63">
        <f t="shared" si="112"/>
        <v>0.45600447990133736</v>
      </c>
      <c r="W480" s="64">
        <f t="shared" si="113"/>
        <v>2.8576200205851299</v>
      </c>
      <c r="X480" s="65">
        <f t="shared" si="114"/>
        <v>-6.0062968868782996E-8</v>
      </c>
      <c r="Y480" s="66">
        <f t="shared" si="115"/>
        <v>-5.9997403364877703E-8</v>
      </c>
      <c r="Z480" s="66">
        <f t="shared" si="116"/>
        <v>-5.999747493701911E-8</v>
      </c>
      <c r="AA480" s="67">
        <f t="shared" si="117"/>
        <v>-5.9931980848997128E-8</v>
      </c>
      <c r="AB480" s="68">
        <f t="shared" si="123"/>
        <v>2.7511114949587556E-4</v>
      </c>
      <c r="AD480" s="70">
        <f t="shared" si="122"/>
        <v>2.7511114949587556</v>
      </c>
      <c r="AG480" s="71">
        <v>4740</v>
      </c>
    </row>
    <row r="481" spans="5:33">
      <c r="E481" s="73">
        <v>0.74944444444444447</v>
      </c>
      <c r="G481" s="99">
        <v>17.14</v>
      </c>
      <c r="H481" s="99">
        <v>6.26</v>
      </c>
      <c r="I481" s="99">
        <v>8.9600000000000009</v>
      </c>
      <c r="J481" s="99">
        <v>17.190000000000001</v>
      </c>
      <c r="K481" s="99">
        <v>5.88</v>
      </c>
      <c r="L481" s="99">
        <v>8.94</v>
      </c>
      <c r="M481" s="59">
        <f t="shared" si="108"/>
        <v>17.164999999999999</v>
      </c>
      <c r="N481" s="59">
        <f t="shared" si="109"/>
        <v>6.07</v>
      </c>
      <c r="O481" s="59">
        <f t="shared" si="110"/>
        <v>8.9499999999999993</v>
      </c>
      <c r="P481" s="60">
        <f t="shared" si="118"/>
        <v>0.18905528111948278</v>
      </c>
      <c r="Q481" s="22">
        <f t="shared" si="119"/>
        <v>8.511380382023744E-7</v>
      </c>
      <c r="R481" s="61">
        <f t="shared" si="120"/>
        <v>6.1296222962108863E-9</v>
      </c>
      <c r="S481" s="22">
        <f t="shared" si="121"/>
        <v>3.757226949420562E-17</v>
      </c>
      <c r="T481" s="62">
        <v>298</v>
      </c>
      <c r="U481" s="59">
        <f t="shared" si="111"/>
        <v>290.16500000000002</v>
      </c>
      <c r="V481" s="63">
        <f t="shared" si="112"/>
        <v>0.45540751692192644</v>
      </c>
      <c r="W481" s="64">
        <f t="shared" si="113"/>
        <v>2.8536947543318871</v>
      </c>
      <c r="X481" s="65">
        <f t="shared" si="114"/>
        <v>-5.975772048319794E-8</v>
      </c>
      <c r="Y481" s="66">
        <f t="shared" si="115"/>
        <v>-5.9692677864121715E-8</v>
      </c>
      <c r="Z481" s="66">
        <f t="shared" si="116"/>
        <v>-5.9692748659029236E-8</v>
      </c>
      <c r="AA481" s="67">
        <f t="shared" si="117"/>
        <v>-5.9627776680748711E-8</v>
      </c>
      <c r="AB481" s="68">
        <f t="shared" si="123"/>
        <v>2.745111749853396E-4</v>
      </c>
      <c r="AD481" s="70">
        <f t="shared" si="122"/>
        <v>2.7451117498533959</v>
      </c>
      <c r="AG481" s="71">
        <v>4750</v>
      </c>
    </row>
    <row r="482" spans="5:33">
      <c r="E482" s="73">
        <v>0.74956018518518519</v>
      </c>
      <c r="G482" s="99">
        <v>17.149999999999999</v>
      </c>
      <c r="H482" s="99">
        <v>6.26</v>
      </c>
      <c r="I482" s="99">
        <v>9</v>
      </c>
      <c r="J482" s="99">
        <v>17.190000000000001</v>
      </c>
      <c r="K482" s="99">
        <v>5.88</v>
      </c>
      <c r="L482" s="99">
        <v>8.93</v>
      </c>
      <c r="M482" s="59">
        <f t="shared" si="108"/>
        <v>17.170000000000002</v>
      </c>
      <c r="N482" s="59">
        <f t="shared" si="109"/>
        <v>6.07</v>
      </c>
      <c r="O482" s="59">
        <f t="shared" si="110"/>
        <v>8.9649999999999999</v>
      </c>
      <c r="P482" s="60">
        <f t="shared" si="118"/>
        <v>0.18938899221507266</v>
      </c>
      <c r="Q482" s="22">
        <f t="shared" si="119"/>
        <v>8.511380382023744E-7</v>
      </c>
      <c r="R482" s="61">
        <f t="shared" si="120"/>
        <v>6.1321696834580159E-9</v>
      </c>
      <c r="S482" s="22">
        <f t="shared" si="121"/>
        <v>3.7603505026721586E-17</v>
      </c>
      <c r="T482" s="62">
        <v>298</v>
      </c>
      <c r="U482" s="59">
        <f t="shared" si="111"/>
        <v>290.17</v>
      </c>
      <c r="V482" s="63">
        <f t="shared" si="112"/>
        <v>0.45510905086187525</v>
      </c>
      <c r="W482" s="64">
        <f t="shared" si="113"/>
        <v>2.8517342449100087</v>
      </c>
      <c r="X482" s="65">
        <f t="shared" si="114"/>
        <v>-5.9823786916409894E-8</v>
      </c>
      <c r="Y482" s="66">
        <f t="shared" si="115"/>
        <v>-5.9758458341671364E-8</v>
      </c>
      <c r="Z482" s="66">
        <f t="shared" si="116"/>
        <v>-5.9758529681566383E-8</v>
      </c>
      <c r="AA482" s="67">
        <f t="shared" si="117"/>
        <v>-5.9693272290914139E-8</v>
      </c>
      <c r="AB482" s="68">
        <f t="shared" si="123"/>
        <v>2.739142477349892E-4</v>
      </c>
      <c r="AD482" s="70">
        <f t="shared" si="122"/>
        <v>2.7391424773498918</v>
      </c>
      <c r="AG482" s="71">
        <v>4760</v>
      </c>
    </row>
    <row r="483" spans="5:33">
      <c r="E483" s="73">
        <v>0.74967592592592591</v>
      </c>
      <c r="G483" s="99">
        <v>17.16</v>
      </c>
      <c r="H483" s="99">
        <v>6.26</v>
      </c>
      <c r="I483" s="99">
        <v>9.07</v>
      </c>
      <c r="J483" s="99">
        <v>17.21</v>
      </c>
      <c r="K483" s="99">
        <v>5.88</v>
      </c>
      <c r="L483" s="99">
        <v>9.0399999999999991</v>
      </c>
      <c r="M483" s="59">
        <f t="shared" si="108"/>
        <v>17.185000000000002</v>
      </c>
      <c r="N483" s="59">
        <f t="shared" si="109"/>
        <v>6.07</v>
      </c>
      <c r="O483" s="59">
        <f t="shared" si="110"/>
        <v>9.0549999999999997</v>
      </c>
      <c r="P483" s="60">
        <f t="shared" si="118"/>
        <v>0.19134137795625747</v>
      </c>
      <c r="Q483" s="22">
        <f t="shared" si="119"/>
        <v>8.511380382023744E-7</v>
      </c>
      <c r="R483" s="61">
        <f t="shared" si="120"/>
        <v>6.1398181989153733E-9</v>
      </c>
      <c r="S483" s="22">
        <f t="shared" si="121"/>
        <v>3.769736751573242E-17</v>
      </c>
      <c r="T483" s="62">
        <v>298</v>
      </c>
      <c r="U483" s="59">
        <f t="shared" si="111"/>
        <v>290.185</v>
      </c>
      <c r="V483" s="63">
        <f t="shared" si="112"/>
        <v>0.45421371439395442</v>
      </c>
      <c r="W483" s="64">
        <f t="shared" si="113"/>
        <v>2.845861198640856</v>
      </c>
      <c r="X483" s="65">
        <f t="shared" si="114"/>
        <v>-6.0583949811285876E-8</v>
      </c>
      <c r="Y483" s="66">
        <f t="shared" si="115"/>
        <v>-6.0516803978704787E-8</v>
      </c>
      <c r="Z483" s="66">
        <f t="shared" si="116"/>
        <v>-6.0516878397141462E-8</v>
      </c>
      <c r="AA483" s="67">
        <f t="shared" si="117"/>
        <v>-6.0449806818039565E-8</v>
      </c>
      <c r="AB483" s="68">
        <f t="shared" si="123"/>
        <v>2.7331666267623285E-4</v>
      </c>
      <c r="AD483" s="70">
        <f t="shared" si="122"/>
        <v>2.7331666267623285</v>
      </c>
      <c r="AG483" s="71">
        <v>4770</v>
      </c>
    </row>
    <row r="484" spans="5:33">
      <c r="E484" s="73">
        <v>0.74979166666666663</v>
      </c>
      <c r="G484" s="99">
        <v>17.170000000000002</v>
      </c>
      <c r="H484" s="99">
        <v>6.26</v>
      </c>
      <c r="I484" s="99">
        <v>9.08</v>
      </c>
      <c r="J484" s="99">
        <v>17.21</v>
      </c>
      <c r="K484" s="99">
        <v>5.88</v>
      </c>
      <c r="L484" s="99">
        <v>9.0399999999999991</v>
      </c>
      <c r="M484" s="59">
        <f t="shared" si="108"/>
        <v>17.190000000000001</v>
      </c>
      <c r="N484" s="59">
        <f t="shared" si="109"/>
        <v>6.07</v>
      </c>
      <c r="O484" s="59">
        <f t="shared" si="110"/>
        <v>9.0599999999999987</v>
      </c>
      <c r="P484" s="60">
        <f t="shared" si="118"/>
        <v>0.19146408250803887</v>
      </c>
      <c r="Q484" s="22">
        <f t="shared" si="119"/>
        <v>8.511380382023744E-7</v>
      </c>
      <c r="R484" s="61">
        <f t="shared" si="120"/>
        <v>6.1423698234403085E-9</v>
      </c>
      <c r="S484" s="22">
        <f t="shared" si="121"/>
        <v>3.7728707047910123E-17</v>
      </c>
      <c r="T484" s="62">
        <v>298</v>
      </c>
      <c r="U484" s="59">
        <f t="shared" si="111"/>
        <v>290.19</v>
      </c>
      <c r="V484" s="63">
        <f t="shared" si="112"/>
        <v>0.45391528947361814</v>
      </c>
      <c r="W484" s="64">
        <f t="shared" si="113"/>
        <v>2.8439063403264053</v>
      </c>
      <c r="X484" s="65">
        <f t="shared" si="114"/>
        <v>-6.0580472883163835E-8</v>
      </c>
      <c r="Y484" s="66">
        <f t="shared" si="115"/>
        <v>-6.0513185772543259E-8</v>
      </c>
      <c r="Z484" s="66">
        <f t="shared" si="116"/>
        <v>-6.0513260508758413E-8</v>
      </c>
      <c r="AA484" s="67">
        <f t="shared" si="117"/>
        <v>-6.0446047968333037E-8</v>
      </c>
      <c r="AB484" s="68">
        <f t="shared" si="123"/>
        <v>2.7271149414059782E-4</v>
      </c>
      <c r="AD484" s="70">
        <f t="shared" si="122"/>
        <v>2.7271149414059783</v>
      </c>
      <c r="AG484" s="71">
        <v>4780</v>
      </c>
    </row>
    <row r="485" spans="5:33">
      <c r="E485" s="73">
        <v>0.74990740740740736</v>
      </c>
      <c r="G485" s="99">
        <v>17.170000000000002</v>
      </c>
      <c r="H485" s="99">
        <v>6.26</v>
      </c>
      <c r="I485" s="99">
        <v>9.09</v>
      </c>
      <c r="J485" s="99">
        <v>17.22</v>
      </c>
      <c r="K485" s="99">
        <v>5.88</v>
      </c>
      <c r="L485" s="99">
        <v>9.06</v>
      </c>
      <c r="M485" s="59">
        <f t="shared" si="108"/>
        <v>17.195</v>
      </c>
      <c r="N485" s="59">
        <f t="shared" si="109"/>
        <v>6.07</v>
      </c>
      <c r="O485" s="59">
        <f t="shared" si="110"/>
        <v>9.0749999999999993</v>
      </c>
      <c r="P485" s="60">
        <f t="shared" si="118"/>
        <v>0.1917981567479822</v>
      </c>
      <c r="Q485" s="22">
        <f t="shared" si="119"/>
        <v>8.511380382023744E-7</v>
      </c>
      <c r="R485" s="61">
        <f t="shared" si="120"/>
        <v>6.1449225083855202E-9</v>
      </c>
      <c r="S485" s="22">
        <f t="shared" si="121"/>
        <v>3.7760072634062993E-17</v>
      </c>
      <c r="T485" s="62">
        <v>298</v>
      </c>
      <c r="U485" s="59">
        <f t="shared" si="111"/>
        <v>290.19499999999999</v>
      </c>
      <c r="V485" s="63">
        <f t="shared" si="112"/>
        <v>0.45361687483688162</v>
      </c>
      <c r="W485" s="64">
        <f t="shared" si="113"/>
        <v>2.8419528921232504</v>
      </c>
      <c r="X485" s="65">
        <f t="shared" si="114"/>
        <v>-6.0643511311021945E-8</v>
      </c>
      <c r="Y485" s="66">
        <f t="shared" si="115"/>
        <v>-6.0575934143035011E-8</v>
      </c>
      <c r="Z485" s="66">
        <f t="shared" si="116"/>
        <v>-6.0576009446617132E-8</v>
      </c>
      <c r="AA485" s="67">
        <f t="shared" si="117"/>
        <v>-6.0508507414385499E-8</v>
      </c>
      <c r="AB485" s="68">
        <f t="shared" si="123"/>
        <v>2.7210636178490768E-4</v>
      </c>
      <c r="AD485" s="70">
        <f t="shared" si="122"/>
        <v>2.7210636178490768</v>
      </c>
      <c r="AG485" s="71">
        <v>4790</v>
      </c>
    </row>
    <row r="486" spans="5:33">
      <c r="E486" s="73">
        <v>0.75002314814814819</v>
      </c>
      <c r="G486" s="99">
        <v>17.18</v>
      </c>
      <c r="H486" s="99">
        <v>6.26</v>
      </c>
      <c r="I486" s="99">
        <v>8.8800000000000008</v>
      </c>
      <c r="J486" s="99">
        <v>17.22</v>
      </c>
      <c r="K486" s="99">
        <v>5.88</v>
      </c>
      <c r="L486" s="99">
        <v>8.9</v>
      </c>
      <c r="M486" s="59">
        <f t="shared" si="108"/>
        <v>17.2</v>
      </c>
      <c r="N486" s="59">
        <f t="shared" si="109"/>
        <v>6.07</v>
      </c>
      <c r="O486" s="59">
        <f t="shared" si="110"/>
        <v>8.89</v>
      </c>
      <c r="P486" s="60">
        <f t="shared" si="118"/>
        <v>0.18790495737664559</v>
      </c>
      <c r="Q486" s="22">
        <f t="shared" si="119"/>
        <v>8.511380382023744E-7</v>
      </c>
      <c r="R486" s="61">
        <f t="shared" si="120"/>
        <v>6.1474762541917055E-9</v>
      </c>
      <c r="S486" s="22">
        <f t="shared" si="121"/>
        <v>3.7791464295850881E-17</v>
      </c>
      <c r="T486" s="62">
        <v>298</v>
      </c>
      <c r="U486" s="59">
        <f t="shared" si="111"/>
        <v>290.2</v>
      </c>
      <c r="V486" s="63">
        <f t="shared" si="112"/>
        <v>0.45331847048321294</v>
      </c>
      <c r="W486" s="64">
        <f t="shared" si="113"/>
        <v>2.8400008529668437</v>
      </c>
      <c r="X486" s="65">
        <f t="shared" si="114"/>
        <v>-5.9370342247550089E-8</v>
      </c>
      <c r="Y486" s="66">
        <f t="shared" si="115"/>
        <v>-5.9305428256321657E-8</v>
      </c>
      <c r="Z486" s="66">
        <f t="shared" si="116"/>
        <v>-5.93054992315948E-8</v>
      </c>
      <c r="AA486" s="67">
        <f t="shared" si="117"/>
        <v>-5.9240656060434481E-8</v>
      </c>
      <c r="AB486" s="68">
        <f t="shared" si="123"/>
        <v>2.7150060194173315E-4</v>
      </c>
      <c r="AD486" s="70">
        <f t="shared" si="122"/>
        <v>2.7150060194173316</v>
      </c>
      <c r="AE486" s="70"/>
      <c r="AF486" s="74"/>
      <c r="AG486" s="71">
        <v>4800</v>
      </c>
    </row>
    <row r="487" spans="5:33">
      <c r="E487" s="73">
        <v>0.75013888888888891</v>
      </c>
      <c r="G487" s="99">
        <v>17.18</v>
      </c>
      <c r="H487" s="99">
        <v>6.26</v>
      </c>
      <c r="I487" s="99">
        <v>9</v>
      </c>
      <c r="J487" s="99">
        <v>17.23</v>
      </c>
      <c r="K487" s="99">
        <v>5.88</v>
      </c>
      <c r="L487" s="99">
        <v>8.94</v>
      </c>
      <c r="M487" s="59">
        <f t="shared" si="108"/>
        <v>17.204999999999998</v>
      </c>
      <c r="N487" s="59">
        <f t="shared" si="109"/>
        <v>6.07</v>
      </c>
      <c r="O487" s="59">
        <f t="shared" si="110"/>
        <v>8.9699999999999989</v>
      </c>
      <c r="P487" s="60">
        <f t="shared" si="118"/>
        <v>0.18961277974002508</v>
      </c>
      <c r="Q487" s="22">
        <f t="shared" si="119"/>
        <v>8.511380382023744E-7</v>
      </c>
      <c r="R487" s="61">
        <f t="shared" si="120"/>
        <v>6.1500310612997442E-9</v>
      </c>
      <c r="S487" s="22">
        <f t="shared" si="121"/>
        <v>3.7822882054951661E-17</v>
      </c>
      <c r="T487" s="62">
        <v>298</v>
      </c>
      <c r="U487" s="59">
        <f t="shared" si="111"/>
        <v>290.20499999999998</v>
      </c>
      <c r="V487" s="63">
        <f t="shared" si="112"/>
        <v>0.45302007641208242</v>
      </c>
      <c r="W487" s="64">
        <f t="shared" si="113"/>
        <v>2.8380502217934902</v>
      </c>
      <c r="X487" s="65">
        <f t="shared" si="114"/>
        <v>-5.9869898205894102E-8</v>
      </c>
      <c r="Y487" s="66">
        <f t="shared" si="115"/>
        <v>-5.9803742708411427E-8</v>
      </c>
      <c r="Z487" s="66">
        <f t="shared" si="116"/>
        <v>-5.9803815809418399E-8</v>
      </c>
      <c r="AA487" s="67">
        <f t="shared" si="117"/>
        <v>-5.9737733251391292E-8</v>
      </c>
      <c r="AB487" s="68">
        <f t="shared" si="123"/>
        <v>2.7090754718626014E-4</v>
      </c>
      <c r="AD487" s="70">
        <f t="shared" si="122"/>
        <v>2.7090754718626013</v>
      </c>
      <c r="AG487" s="71">
        <v>4810</v>
      </c>
    </row>
    <row r="488" spans="5:33">
      <c r="E488" s="73">
        <v>0.75025462962962963</v>
      </c>
      <c r="G488" s="99">
        <v>17.190000000000001</v>
      </c>
      <c r="H488" s="99">
        <v>6.26</v>
      </c>
      <c r="I488" s="99">
        <v>9.11</v>
      </c>
      <c r="J488" s="99">
        <v>17.239999999999998</v>
      </c>
      <c r="K488" s="99">
        <v>5.87</v>
      </c>
      <c r="L488" s="99">
        <v>9.02</v>
      </c>
      <c r="M488" s="59">
        <f t="shared" si="108"/>
        <v>17.215</v>
      </c>
      <c r="N488" s="59">
        <f t="shared" si="109"/>
        <v>6.0649999999999995</v>
      </c>
      <c r="O488" s="59">
        <f t="shared" si="110"/>
        <v>9.0649999999999995</v>
      </c>
      <c r="P488" s="60">
        <f t="shared" si="118"/>
        <v>0.19165508693608363</v>
      </c>
      <c r="Q488" s="22">
        <f t="shared" si="119"/>
        <v>8.6099375218460012E-7</v>
      </c>
      <c r="R488" s="61">
        <f t="shared" si="120"/>
        <v>6.0846865120338828E-9</v>
      </c>
      <c r="S488" s="22">
        <f t="shared" si="121"/>
        <v>3.7023409949727057E-17</v>
      </c>
      <c r="T488" s="62">
        <v>298</v>
      </c>
      <c r="U488" s="59">
        <f t="shared" si="111"/>
        <v>290.21499999999997</v>
      </c>
      <c r="V488" s="63">
        <f t="shared" si="112"/>
        <v>0.45242331911530198</v>
      </c>
      <c r="W488" s="64">
        <f t="shared" si="113"/>
        <v>2.8341531791452548</v>
      </c>
      <c r="X488" s="65">
        <f t="shared" si="114"/>
        <v>-5.9186143145747114E-8</v>
      </c>
      <c r="Y488" s="66">
        <f t="shared" si="115"/>
        <v>-5.9121347061622989E-8</v>
      </c>
      <c r="Z488" s="66">
        <f t="shared" si="116"/>
        <v>-5.9121417999384675E-8</v>
      </c>
      <c r="AA488" s="67">
        <f t="shared" si="117"/>
        <v>-5.9056692697699092E-8</v>
      </c>
      <c r="AB488" s="68">
        <f t="shared" si="123"/>
        <v>2.7030950927210522E-4</v>
      </c>
      <c r="AD488" s="70">
        <f t="shared" si="122"/>
        <v>2.703095092721052</v>
      </c>
      <c r="AG488" s="71">
        <v>4820</v>
      </c>
    </row>
    <row r="489" spans="5:33">
      <c r="E489" s="73">
        <v>0.75037037037037035</v>
      </c>
      <c r="G489" s="99">
        <v>17.190000000000001</v>
      </c>
      <c r="H489" s="99">
        <v>6.26</v>
      </c>
      <c r="I489" s="99">
        <v>9.09</v>
      </c>
      <c r="J489" s="99">
        <v>17.239999999999998</v>
      </c>
      <c r="K489" s="99">
        <v>5.87</v>
      </c>
      <c r="L489" s="99">
        <v>9.0399999999999991</v>
      </c>
      <c r="M489" s="59">
        <f t="shared" ref="M489:M530" si="126">(G489+J489)/2</f>
        <v>17.215</v>
      </c>
      <c r="N489" s="59">
        <f t="shared" ref="N489:N530" si="127">(H489+K489)/2</f>
        <v>6.0649999999999995</v>
      </c>
      <c r="O489" s="59">
        <f t="shared" ref="O489:O530" si="128">(I489+L489)/2</f>
        <v>9.0649999999999995</v>
      </c>
      <c r="P489" s="60">
        <f t="shared" si="118"/>
        <v>0.19165508693608363</v>
      </c>
      <c r="Q489" s="22">
        <f t="shared" si="119"/>
        <v>8.6099375218460012E-7</v>
      </c>
      <c r="R489" s="61">
        <f t="shared" si="120"/>
        <v>6.0846865120338828E-9</v>
      </c>
      <c r="S489" s="22">
        <f t="shared" si="121"/>
        <v>3.7023409949727057E-17</v>
      </c>
      <c r="T489" s="62">
        <v>298</v>
      </c>
      <c r="U489" s="59">
        <f t="shared" ref="U489:U530" si="129">273+M489</f>
        <v>290.21499999999997</v>
      </c>
      <c r="V489" s="63">
        <f t="shared" ref="V489:V530" si="130">((1/U489)-(1/298))*5026</f>
        <v>0.45242331911530198</v>
      </c>
      <c r="W489" s="64">
        <f t="shared" ref="W489:W530" si="131">POWER(10,V489)</f>
        <v>2.8341531791452548</v>
      </c>
      <c r="X489" s="65">
        <f t="shared" si="114"/>
        <v>-5.9056692749530169E-8</v>
      </c>
      <c r="Y489" s="66">
        <f t="shared" si="115"/>
        <v>-5.8992038385719582E-8</v>
      </c>
      <c r="Z489" s="66">
        <f t="shared" si="116"/>
        <v>-5.899210916832804E-8</v>
      </c>
      <c r="AA489" s="67">
        <f t="shared" si="117"/>
        <v>-5.8927525432142466E-8</v>
      </c>
      <c r="AB489" s="68">
        <f t="shared" si="123"/>
        <v>2.6971829532882943E-4</v>
      </c>
      <c r="AD489" s="70">
        <f t="shared" si="122"/>
        <v>2.6971829532882943</v>
      </c>
      <c r="AG489" s="71">
        <v>4830</v>
      </c>
    </row>
    <row r="490" spans="5:33">
      <c r="E490" s="73">
        <v>0.75048611111111108</v>
      </c>
      <c r="G490" s="99">
        <v>17.21</v>
      </c>
      <c r="H490" s="99">
        <v>6.26</v>
      </c>
      <c r="I490" s="99">
        <v>9.11</v>
      </c>
      <c r="J490" s="99">
        <v>17.260000000000002</v>
      </c>
      <c r="K490" s="99">
        <v>5.87</v>
      </c>
      <c r="L490" s="99">
        <v>9.09</v>
      </c>
      <c r="M490" s="59">
        <f t="shared" si="126"/>
        <v>17.234999999999999</v>
      </c>
      <c r="N490" s="59">
        <f t="shared" si="127"/>
        <v>6.0649999999999995</v>
      </c>
      <c r="O490" s="59">
        <f t="shared" si="128"/>
        <v>9.1</v>
      </c>
      <c r="P490" s="60">
        <f t="shared" si="118"/>
        <v>0.19246365847902974</v>
      </c>
      <c r="Q490" s="22">
        <f t="shared" si="119"/>
        <v>8.6099375218460012E-7</v>
      </c>
      <c r="R490" s="61">
        <f t="shared" si="120"/>
        <v>6.0948076693688692E-9</v>
      </c>
      <c r="S490" s="22">
        <f t="shared" si="121"/>
        <v>3.7146680526597586E-17</v>
      </c>
      <c r="T490" s="62">
        <v>298</v>
      </c>
      <c r="U490" s="59">
        <f t="shared" si="129"/>
        <v>290.23500000000001</v>
      </c>
      <c r="V490" s="63">
        <f t="shared" si="130"/>
        <v>0.45122992788879829</v>
      </c>
      <c r="W490" s="64">
        <f t="shared" si="131"/>
        <v>2.8263759429351545</v>
      </c>
      <c r="X490" s="65">
        <f t="shared" si="114"/>
        <v>-5.9536537904593958E-8</v>
      </c>
      <c r="Y490" s="66">
        <f t="shared" si="115"/>
        <v>-5.9470684585474383E-8</v>
      </c>
      <c r="Z490" s="66">
        <f t="shared" si="116"/>
        <v>-5.947075742578037E-8</v>
      </c>
      <c r="AA490" s="67">
        <f t="shared" si="117"/>
        <v>-5.9404976785829596E-8</v>
      </c>
      <c r="AB490" s="68">
        <f t="shared" si="123"/>
        <v>2.6912837447334647E-4</v>
      </c>
      <c r="AD490" s="70">
        <f t="shared" si="122"/>
        <v>2.6912837447334645</v>
      </c>
      <c r="AG490" s="71">
        <v>4840</v>
      </c>
    </row>
    <row r="491" spans="5:33">
      <c r="E491" s="73">
        <v>0.7506018518518518</v>
      </c>
      <c r="G491" s="99">
        <v>17.22</v>
      </c>
      <c r="H491" s="99">
        <v>6.26</v>
      </c>
      <c r="I491" s="99">
        <v>8.92</v>
      </c>
      <c r="J491" s="99">
        <v>17.260000000000002</v>
      </c>
      <c r="K491" s="99">
        <v>5.87</v>
      </c>
      <c r="L491" s="99">
        <v>8.9499999999999993</v>
      </c>
      <c r="M491" s="59">
        <f t="shared" si="126"/>
        <v>17.240000000000002</v>
      </c>
      <c r="N491" s="59">
        <f t="shared" si="127"/>
        <v>6.0649999999999995</v>
      </c>
      <c r="O491" s="59">
        <f t="shared" si="128"/>
        <v>8.9349999999999987</v>
      </c>
      <c r="P491" s="60">
        <f t="shared" si="118"/>
        <v>0.18899077701656636</v>
      </c>
      <c r="Q491" s="22">
        <f t="shared" si="119"/>
        <v>8.6099375218460012E-7</v>
      </c>
      <c r="R491" s="61">
        <f t="shared" si="120"/>
        <v>6.0973405881329263E-9</v>
      </c>
      <c r="S491" s="22">
        <f t="shared" si="121"/>
        <v>3.7177562247693177E-17</v>
      </c>
      <c r="T491" s="62">
        <v>298</v>
      </c>
      <c r="U491" s="59">
        <f t="shared" si="129"/>
        <v>290.24</v>
      </c>
      <c r="V491" s="63">
        <f t="shared" si="130"/>
        <v>0.45093160578054342</v>
      </c>
      <c r="W491" s="64">
        <f t="shared" si="131"/>
        <v>2.8244351379296195</v>
      </c>
      <c r="X491" s="65">
        <f t="shared" si="114"/>
        <v>-5.8421664371446835E-8</v>
      </c>
      <c r="Y491" s="66">
        <f t="shared" si="115"/>
        <v>-5.8358113850868668E-8</v>
      </c>
      <c r="Z491" s="66">
        <f t="shared" si="116"/>
        <v>-5.8358182980509336E-8</v>
      </c>
      <c r="AA491" s="67">
        <f t="shared" si="117"/>
        <v>-5.8294701439174726E-8</v>
      </c>
      <c r="AB491" s="68">
        <f t="shared" si="123"/>
        <v>2.6853366714215825E-4</v>
      </c>
      <c r="AD491" s="70">
        <f t="shared" si="122"/>
        <v>2.6853366714215823</v>
      </c>
      <c r="AG491" s="71">
        <v>4850</v>
      </c>
    </row>
    <row r="492" spans="5:33">
      <c r="E492" s="73">
        <v>0.75071759259259263</v>
      </c>
      <c r="G492" s="99">
        <v>17.22</v>
      </c>
      <c r="H492" s="99">
        <v>6.25</v>
      </c>
      <c r="I492" s="99">
        <v>8.83</v>
      </c>
      <c r="J492" s="99">
        <v>17.27</v>
      </c>
      <c r="K492" s="99">
        <v>5.87</v>
      </c>
      <c r="L492" s="99">
        <v>8.81</v>
      </c>
      <c r="M492" s="59">
        <f t="shared" si="126"/>
        <v>17.244999999999997</v>
      </c>
      <c r="N492" s="59">
        <f t="shared" si="127"/>
        <v>6.0600000000000005</v>
      </c>
      <c r="O492" s="59">
        <f t="shared" si="128"/>
        <v>8.82</v>
      </c>
      <c r="P492" s="60">
        <f t="shared" si="118"/>
        <v>0.18657495755280104</v>
      </c>
      <c r="Q492" s="22">
        <f t="shared" si="119"/>
        <v>8.7096358995607855E-7</v>
      </c>
      <c r="R492" s="61">
        <f t="shared" si="120"/>
        <v>6.030049872855769E-9</v>
      </c>
      <c r="S492" s="22">
        <f t="shared" si="121"/>
        <v>3.6361501469127873E-17</v>
      </c>
      <c r="T492" s="62">
        <v>298</v>
      </c>
      <c r="U492" s="59">
        <f t="shared" si="129"/>
        <v>290.245</v>
      </c>
      <c r="V492" s="63">
        <f t="shared" si="130"/>
        <v>0.45063329395057422</v>
      </c>
      <c r="W492" s="64">
        <f t="shared" si="131"/>
        <v>2.8224957324275852</v>
      </c>
      <c r="X492" s="65">
        <f t="shared" si="114"/>
        <v>-5.6324978444516508E-8</v>
      </c>
      <c r="Y492" s="66">
        <f t="shared" si="115"/>
        <v>-5.6265778926249041E-8</v>
      </c>
      <c r="Z492" s="66">
        <f t="shared" si="116"/>
        <v>-5.6265841147008988E-8</v>
      </c>
      <c r="AA492" s="67">
        <f t="shared" si="117"/>
        <v>-5.6206703718709067E-8</v>
      </c>
      <c r="AB492" s="68">
        <f t="shared" si="123"/>
        <v>2.6795008554303596E-4</v>
      </c>
      <c r="AD492" s="70">
        <f t="shared" si="122"/>
        <v>2.6795008554303594</v>
      </c>
      <c r="AG492" s="71">
        <v>4860</v>
      </c>
    </row>
    <row r="493" spans="5:33">
      <c r="E493" s="73">
        <v>0.75083333333333335</v>
      </c>
      <c r="G493" s="99">
        <v>17.23</v>
      </c>
      <c r="H493" s="99">
        <v>6.25</v>
      </c>
      <c r="I493" s="99">
        <v>8.8699999999999992</v>
      </c>
      <c r="J493" s="99">
        <v>17.29</v>
      </c>
      <c r="K493" s="99">
        <v>5.87</v>
      </c>
      <c r="L493" s="99">
        <v>8.91</v>
      </c>
      <c r="M493" s="59">
        <f t="shared" si="126"/>
        <v>17.259999999999998</v>
      </c>
      <c r="N493" s="59">
        <f t="shared" si="127"/>
        <v>6.0600000000000005</v>
      </c>
      <c r="O493" s="59">
        <f t="shared" si="128"/>
        <v>8.89</v>
      </c>
      <c r="P493" s="60">
        <f t="shared" si="118"/>
        <v>0.18810601622235085</v>
      </c>
      <c r="Q493" s="22">
        <f t="shared" si="119"/>
        <v>8.7096358995607855E-7</v>
      </c>
      <c r="R493" s="61">
        <f t="shared" si="120"/>
        <v>6.0375710166012839E-9</v>
      </c>
      <c r="S493" s="22">
        <f t="shared" si="121"/>
        <v>3.6452263780503863E-17</v>
      </c>
      <c r="T493" s="62">
        <v>298</v>
      </c>
      <c r="U493" s="59">
        <f t="shared" si="129"/>
        <v>290.26</v>
      </c>
      <c r="V493" s="63">
        <f t="shared" si="130"/>
        <v>0.44973842012507276</v>
      </c>
      <c r="W493" s="64">
        <f t="shared" si="131"/>
        <v>2.8166859023847746</v>
      </c>
      <c r="X493" s="65">
        <f t="shared" si="114"/>
        <v>-5.6926570551093353E-8</v>
      </c>
      <c r="Y493" s="66">
        <f t="shared" si="115"/>
        <v>-5.6865972443191341E-8</v>
      </c>
      <c r="Z493" s="66">
        <f t="shared" si="116"/>
        <v>-5.6866036949636139E-8</v>
      </c>
      <c r="AA493" s="67">
        <f t="shared" si="117"/>
        <v>-5.6805503210845224E-8</v>
      </c>
      <c r="AB493" s="68">
        <f t="shared" si="123"/>
        <v>2.673874273391864E-4</v>
      </c>
      <c r="AD493" s="70">
        <f t="shared" si="122"/>
        <v>2.6738742733918639</v>
      </c>
      <c r="AG493" s="71">
        <v>4870</v>
      </c>
    </row>
    <row r="494" spans="5:33">
      <c r="E494" s="73">
        <v>0.75094907407407407</v>
      </c>
      <c r="G494" s="99">
        <v>17.260000000000002</v>
      </c>
      <c r="H494" s="99">
        <v>6.25</v>
      </c>
      <c r="I494" s="99">
        <v>9.1199999999999992</v>
      </c>
      <c r="J494" s="99">
        <v>17.309999999999999</v>
      </c>
      <c r="K494" s="99">
        <v>5.87</v>
      </c>
      <c r="L494" s="99">
        <v>9.0299999999999994</v>
      </c>
      <c r="M494" s="59">
        <f t="shared" si="126"/>
        <v>17.285</v>
      </c>
      <c r="N494" s="59">
        <f t="shared" si="127"/>
        <v>6.0600000000000005</v>
      </c>
      <c r="O494" s="59">
        <f t="shared" si="128"/>
        <v>9.0749999999999993</v>
      </c>
      <c r="P494" s="60">
        <f t="shared" si="118"/>
        <v>0.19210613092387738</v>
      </c>
      <c r="Q494" s="22">
        <f t="shared" si="119"/>
        <v>8.7096358995607855E-7</v>
      </c>
      <c r="R494" s="61">
        <f t="shared" si="120"/>
        <v>6.0501271085127336E-9</v>
      </c>
      <c r="S494" s="22">
        <f t="shared" si="121"/>
        <v>3.6604038029160653E-17</v>
      </c>
      <c r="T494" s="62">
        <v>298</v>
      </c>
      <c r="U494" s="59">
        <f t="shared" si="129"/>
        <v>290.28500000000003</v>
      </c>
      <c r="V494" s="63">
        <f t="shared" si="130"/>
        <v>0.44824716926538</v>
      </c>
      <c r="W494" s="64">
        <f t="shared" si="131"/>
        <v>2.8070307439691877</v>
      </c>
      <c r="X494" s="65">
        <f t="shared" si="114"/>
        <v>-5.8455407927805801E-8</v>
      </c>
      <c r="Y494" s="66">
        <f t="shared" si="115"/>
        <v>-5.8391375049757952E-8</v>
      </c>
      <c r="Z494" s="66">
        <f t="shared" si="116"/>
        <v>-5.8391445192275416E-8</v>
      </c>
      <c r="AA494" s="67">
        <f t="shared" si="117"/>
        <v>-5.8327482303074826E-8</v>
      </c>
      <c r="AB494" s="68">
        <f t="shared" si="123"/>
        <v>2.6681876718494041E-4</v>
      </c>
      <c r="AD494" s="70">
        <f t="shared" si="122"/>
        <v>2.6681876718494042</v>
      </c>
      <c r="AG494" s="71">
        <v>4880</v>
      </c>
    </row>
    <row r="495" spans="5:33">
      <c r="E495" s="73">
        <v>0.7510648148148148</v>
      </c>
      <c r="G495" s="99">
        <v>17.27</v>
      </c>
      <c r="H495" s="99">
        <v>6.25</v>
      </c>
      <c r="I495" s="99">
        <v>8.9600000000000009</v>
      </c>
      <c r="J495" s="99">
        <v>17.309999999999999</v>
      </c>
      <c r="K495" s="99">
        <v>5.87</v>
      </c>
      <c r="L495" s="99">
        <v>8.8800000000000008</v>
      </c>
      <c r="M495" s="59">
        <f t="shared" si="126"/>
        <v>17.29</v>
      </c>
      <c r="N495" s="59">
        <f t="shared" si="127"/>
        <v>6.0600000000000005</v>
      </c>
      <c r="O495" s="59">
        <f t="shared" si="128"/>
        <v>8.9200000000000017</v>
      </c>
      <c r="P495" s="60">
        <f t="shared" si="118"/>
        <v>0.18884182532835039</v>
      </c>
      <c r="Q495" s="22">
        <f t="shared" si="119"/>
        <v>8.7096358995607855E-7</v>
      </c>
      <c r="R495" s="61">
        <f t="shared" si="120"/>
        <v>6.052641458646387E-9</v>
      </c>
      <c r="S495" s="22">
        <f t="shared" si="121"/>
        <v>3.6634468626925064E-17</v>
      </c>
      <c r="T495" s="62">
        <v>298</v>
      </c>
      <c r="U495" s="59">
        <f t="shared" si="129"/>
        <v>290.29000000000002</v>
      </c>
      <c r="V495" s="63">
        <f t="shared" si="130"/>
        <v>0.44794894991608553</v>
      </c>
      <c r="W495" s="64">
        <f t="shared" si="131"/>
        <v>2.8051038865698326</v>
      </c>
      <c r="X495" s="65">
        <f t="shared" si="114"/>
        <v>-5.7423454236236301E-8</v>
      </c>
      <c r="Y495" s="66">
        <f t="shared" si="115"/>
        <v>-5.736152671135232E-8</v>
      </c>
      <c r="Z495" s="66">
        <f t="shared" si="116"/>
        <v>-5.7361593496229488E-8</v>
      </c>
      <c r="AA495" s="67">
        <f t="shared" si="117"/>
        <v>-5.7299732612176225E-8</v>
      </c>
      <c r="AB495" s="68">
        <f t="shared" si="123"/>
        <v>2.6623485296708218E-4</v>
      </c>
      <c r="AD495" s="70">
        <f t="shared" si="122"/>
        <v>2.6623485296708216</v>
      </c>
      <c r="AG495" s="71">
        <v>4890</v>
      </c>
    </row>
    <row r="496" spans="5:33">
      <c r="E496" s="73">
        <v>0.75118055555555552</v>
      </c>
      <c r="G496" s="99">
        <v>17.28</v>
      </c>
      <c r="H496" s="99">
        <v>6.25</v>
      </c>
      <c r="I496" s="99">
        <v>8.8699999999999992</v>
      </c>
      <c r="J496" s="99">
        <v>17.32</v>
      </c>
      <c r="K496" s="99">
        <v>5.87</v>
      </c>
      <c r="L496" s="99">
        <v>8.94</v>
      </c>
      <c r="M496" s="59">
        <f t="shared" si="126"/>
        <v>17.3</v>
      </c>
      <c r="N496" s="59">
        <f t="shared" si="127"/>
        <v>6.0600000000000005</v>
      </c>
      <c r="O496" s="59">
        <f t="shared" si="128"/>
        <v>8.9049999999999994</v>
      </c>
      <c r="P496" s="60">
        <f t="shared" si="118"/>
        <v>0.18855791045599329</v>
      </c>
      <c r="Q496" s="22">
        <f t="shared" si="119"/>
        <v>8.7096358995607855E-7</v>
      </c>
      <c r="R496" s="61">
        <f t="shared" si="120"/>
        <v>6.0576732941366043E-9</v>
      </c>
      <c r="S496" s="22">
        <f t="shared" si="121"/>
        <v>3.6695405738495821E-17</v>
      </c>
      <c r="T496" s="62">
        <v>298</v>
      </c>
      <c r="U496" s="59">
        <f t="shared" si="129"/>
        <v>290.3</v>
      </c>
      <c r="V496" s="63">
        <f t="shared" si="130"/>
        <v>0.44735254203589481</v>
      </c>
      <c r="W496" s="64">
        <f t="shared" si="131"/>
        <v>2.8012543376601116</v>
      </c>
      <c r="X496" s="65">
        <f t="shared" si="114"/>
        <v>-5.7387508249851366E-8</v>
      </c>
      <c r="Y496" s="66">
        <f t="shared" si="115"/>
        <v>-5.7325524685046122E-8</v>
      </c>
      <c r="Z496" s="66">
        <f t="shared" si="116"/>
        <v>-5.732559163275693E-8</v>
      </c>
      <c r="AA496" s="67">
        <f t="shared" si="117"/>
        <v>-5.7263674871043629E-8</v>
      </c>
      <c r="AB496" s="68">
        <f t="shared" si="123"/>
        <v>2.6566123725497623E-4</v>
      </c>
      <c r="AD496" s="70">
        <f t="shared" si="122"/>
        <v>2.6566123725497621</v>
      </c>
      <c r="AG496" s="71">
        <v>4900</v>
      </c>
    </row>
    <row r="497" spans="5:33">
      <c r="E497" s="73">
        <v>0.75129629629629624</v>
      </c>
      <c r="G497" s="99">
        <v>17.28</v>
      </c>
      <c r="H497" s="99">
        <v>6.25</v>
      </c>
      <c r="I497" s="99">
        <v>8.99</v>
      </c>
      <c r="J497" s="99">
        <v>17.329999999999998</v>
      </c>
      <c r="K497" s="99">
        <v>5.87</v>
      </c>
      <c r="L497" s="99">
        <v>8.9499999999999993</v>
      </c>
      <c r="M497" s="59">
        <f t="shared" si="126"/>
        <v>17.305</v>
      </c>
      <c r="N497" s="59">
        <f t="shared" si="127"/>
        <v>6.0600000000000005</v>
      </c>
      <c r="O497" s="59">
        <f t="shared" si="128"/>
        <v>8.9699999999999989</v>
      </c>
      <c r="P497" s="60">
        <f t="shared" si="118"/>
        <v>0.18995119501994165</v>
      </c>
      <c r="Q497" s="22">
        <f t="shared" si="119"/>
        <v>8.7096358995607855E-7</v>
      </c>
      <c r="R497" s="61">
        <f t="shared" si="120"/>
        <v>6.0601907803618618E-9</v>
      </c>
      <c r="S497" s="22">
        <f t="shared" si="121"/>
        <v>3.6725912294382909E-17</v>
      </c>
      <c r="T497" s="62">
        <v>298</v>
      </c>
      <c r="U497" s="59">
        <f t="shared" si="129"/>
        <v>290.30500000000001</v>
      </c>
      <c r="V497" s="63">
        <f t="shared" si="130"/>
        <v>0.4470543535039348</v>
      </c>
      <c r="W497" s="64">
        <f t="shared" si="131"/>
        <v>2.7993316440547531</v>
      </c>
      <c r="X497" s="65">
        <f t="shared" si="114"/>
        <v>-5.7774417590889736E-8</v>
      </c>
      <c r="Y497" s="66">
        <f t="shared" si="115"/>
        <v>-5.7711459562609882E-8</v>
      </c>
      <c r="Z497" s="66">
        <f t="shared" si="116"/>
        <v>-5.7711528169330465E-8</v>
      </c>
      <c r="AA497" s="67">
        <f t="shared" si="117"/>
        <v>-5.7648638598246764E-8</v>
      </c>
      <c r="AB497" s="68">
        <f t="shared" si="123"/>
        <v>2.6508798156204871E-4</v>
      </c>
      <c r="AD497" s="70">
        <f t="shared" si="122"/>
        <v>2.6508798156204874</v>
      </c>
      <c r="AG497" s="71">
        <v>4910</v>
      </c>
    </row>
    <row r="498" spans="5:33">
      <c r="E498" s="73">
        <v>0.75141203703703707</v>
      </c>
      <c r="G498" s="99">
        <v>17.29</v>
      </c>
      <c r="H498" s="99">
        <v>6.25</v>
      </c>
      <c r="I498" s="99">
        <v>9.1300000000000008</v>
      </c>
      <c r="J498" s="99">
        <v>17.329999999999998</v>
      </c>
      <c r="K498" s="99">
        <v>5.87</v>
      </c>
      <c r="L498" s="99">
        <v>9</v>
      </c>
      <c r="M498" s="59">
        <f t="shared" si="126"/>
        <v>17.309999999999999</v>
      </c>
      <c r="N498" s="59">
        <f t="shared" si="127"/>
        <v>6.0600000000000005</v>
      </c>
      <c r="O498" s="59">
        <f t="shared" si="128"/>
        <v>9.0650000000000013</v>
      </c>
      <c r="P498" s="60">
        <f t="shared" si="118"/>
        <v>0.19198007325029454</v>
      </c>
      <c r="Q498" s="22">
        <f t="shared" si="119"/>
        <v>8.7096358995607855E-7</v>
      </c>
      <c r="R498" s="61">
        <f t="shared" si="120"/>
        <v>6.0627093128199853E-9</v>
      </c>
      <c r="S498" s="22">
        <f t="shared" si="121"/>
        <v>3.6756444211754176E-17</v>
      </c>
      <c r="T498" s="62">
        <v>298</v>
      </c>
      <c r="U498" s="59">
        <f t="shared" si="129"/>
        <v>290.31</v>
      </c>
      <c r="V498" s="63">
        <f t="shared" si="130"/>
        <v>0.44675617524335953</v>
      </c>
      <c r="W498" s="64">
        <f t="shared" si="131"/>
        <v>2.7974103362871325</v>
      </c>
      <c r="X498" s="65">
        <f t="shared" si="114"/>
        <v>-5.8352874688109204E-8</v>
      </c>
      <c r="Y498" s="66">
        <f t="shared" si="115"/>
        <v>-5.8288509506646099E-8</v>
      </c>
      <c r="Z498" s="66">
        <f t="shared" si="116"/>
        <v>-5.8288580503603967E-8</v>
      </c>
      <c r="AA498" s="67">
        <f t="shared" si="117"/>
        <v>-5.8224286162474661E-8</v>
      </c>
      <c r="AB498" s="68">
        <f t="shared" si="123"/>
        <v>2.6451086650929371E-4</v>
      </c>
      <c r="AD498" s="70">
        <f t="shared" si="122"/>
        <v>2.6451086650929372</v>
      </c>
      <c r="AG498" s="71">
        <v>4920</v>
      </c>
    </row>
    <row r="499" spans="5:33">
      <c r="E499" s="73">
        <v>0.75152777777777779</v>
      </c>
      <c r="G499" s="99">
        <v>17.29</v>
      </c>
      <c r="H499" s="99">
        <v>6.25</v>
      </c>
      <c r="I499" s="99">
        <v>8.94</v>
      </c>
      <c r="J499" s="99">
        <v>17.34</v>
      </c>
      <c r="K499" s="99">
        <v>5.87</v>
      </c>
      <c r="L499" s="99">
        <v>8.8000000000000007</v>
      </c>
      <c r="M499" s="59">
        <f t="shared" si="126"/>
        <v>17.314999999999998</v>
      </c>
      <c r="N499" s="59">
        <f t="shared" si="127"/>
        <v>6.0600000000000005</v>
      </c>
      <c r="O499" s="59">
        <f t="shared" si="128"/>
        <v>8.870000000000001</v>
      </c>
      <c r="P499" s="60">
        <f t="shared" si="118"/>
        <v>0.1878670973915165</v>
      </c>
      <c r="Q499" s="22">
        <f t="shared" si="119"/>
        <v>8.7096358995607855E-7</v>
      </c>
      <c r="R499" s="61">
        <f t="shared" si="120"/>
        <v>6.0652288919457773E-9</v>
      </c>
      <c r="S499" s="22">
        <f t="shared" si="121"/>
        <v>3.6787001511693801E-17</v>
      </c>
      <c r="T499" s="62">
        <v>298</v>
      </c>
      <c r="U499" s="59">
        <f t="shared" si="129"/>
        <v>290.315</v>
      </c>
      <c r="V499" s="63">
        <f t="shared" si="130"/>
        <v>0.44645800725363499</v>
      </c>
      <c r="W499" s="64">
        <f t="shared" si="131"/>
        <v>2.7954904133118004</v>
      </c>
      <c r="X499" s="65">
        <f t="shared" si="114"/>
        <v>-5.7063422023623598E-8</v>
      </c>
      <c r="Y499" s="66">
        <f t="shared" si="115"/>
        <v>-5.7001734094184774E-8</v>
      </c>
      <c r="Z499" s="66">
        <f t="shared" si="116"/>
        <v>-5.7001800781398812E-8</v>
      </c>
      <c r="AA499" s="67">
        <f t="shared" si="117"/>
        <v>-5.694017939499074E-8</v>
      </c>
      <c r="AB499" s="68">
        <f t="shared" si="123"/>
        <v>2.6392798094117525E-4</v>
      </c>
      <c r="AD499" s="70">
        <f t="shared" si="122"/>
        <v>2.6392798094117524</v>
      </c>
      <c r="AG499" s="71">
        <v>4930</v>
      </c>
    </row>
    <row r="500" spans="5:33">
      <c r="E500" s="73">
        <v>0.75164351851851852</v>
      </c>
      <c r="G500" s="99">
        <v>17.29</v>
      </c>
      <c r="H500" s="99">
        <v>6.25</v>
      </c>
      <c r="I500" s="99">
        <v>8.82</v>
      </c>
      <c r="J500" s="99">
        <v>17.34</v>
      </c>
      <c r="K500" s="99">
        <v>5.87</v>
      </c>
      <c r="L500" s="99">
        <v>8.52</v>
      </c>
      <c r="M500" s="59">
        <f t="shared" si="126"/>
        <v>17.314999999999998</v>
      </c>
      <c r="N500" s="59">
        <f t="shared" si="127"/>
        <v>6.0600000000000005</v>
      </c>
      <c r="O500" s="59">
        <f t="shared" si="128"/>
        <v>8.67</v>
      </c>
      <c r="P500" s="60">
        <f t="shared" si="118"/>
        <v>0.18363108617637519</v>
      </c>
      <c r="Q500" s="22">
        <f t="shared" si="119"/>
        <v>8.7096358995607855E-7</v>
      </c>
      <c r="R500" s="61">
        <f t="shared" si="120"/>
        <v>6.0652288919457773E-9</v>
      </c>
      <c r="S500" s="22">
        <f t="shared" si="121"/>
        <v>3.6787001511693801E-17</v>
      </c>
      <c r="T500" s="62">
        <v>298</v>
      </c>
      <c r="U500" s="59">
        <f t="shared" si="129"/>
        <v>290.315</v>
      </c>
      <c r="V500" s="63">
        <f t="shared" si="130"/>
        <v>0.44645800725363499</v>
      </c>
      <c r="W500" s="64">
        <f t="shared" si="131"/>
        <v>2.7954904133118004</v>
      </c>
      <c r="X500" s="65">
        <f t="shared" si="114"/>
        <v>-5.565629715577338E-8</v>
      </c>
      <c r="Y500" s="66">
        <f t="shared" si="115"/>
        <v>-5.5597487021916552E-8</v>
      </c>
      <c r="Z500" s="66">
        <f t="shared" si="116"/>
        <v>-5.5597549164603381E-8</v>
      </c>
      <c r="AA500" s="67">
        <f t="shared" si="117"/>
        <v>-5.5538801042105218E-8</v>
      </c>
      <c r="AB500" s="68">
        <f t="shared" si="123"/>
        <v>2.6335796315589226E-4</v>
      </c>
      <c r="AD500" s="70">
        <f t="shared" si="122"/>
        <v>2.6335796315589226</v>
      </c>
      <c r="AG500" s="71">
        <v>4940</v>
      </c>
    </row>
    <row r="501" spans="5:33">
      <c r="E501" s="73">
        <v>0.75175925925925924</v>
      </c>
      <c r="G501" s="99">
        <v>17.29</v>
      </c>
      <c r="H501" s="99">
        <v>6.25</v>
      </c>
      <c r="I501" s="99">
        <v>8.56</v>
      </c>
      <c r="J501" s="99">
        <v>17.34</v>
      </c>
      <c r="K501" s="99">
        <v>5.87</v>
      </c>
      <c r="L501" s="99">
        <v>8.57</v>
      </c>
      <c r="M501" s="59">
        <f t="shared" si="126"/>
        <v>17.314999999999998</v>
      </c>
      <c r="N501" s="59">
        <f t="shared" si="127"/>
        <v>6.0600000000000005</v>
      </c>
      <c r="O501" s="59">
        <f t="shared" si="128"/>
        <v>8.5650000000000013</v>
      </c>
      <c r="P501" s="60">
        <f t="shared" si="118"/>
        <v>0.18140718028842603</v>
      </c>
      <c r="Q501" s="22">
        <f t="shared" si="119"/>
        <v>8.7096358995607855E-7</v>
      </c>
      <c r="R501" s="61">
        <f t="shared" si="120"/>
        <v>6.0652288919457773E-9</v>
      </c>
      <c r="S501" s="22">
        <f t="shared" si="121"/>
        <v>3.6787001511693801E-17</v>
      </c>
      <c r="T501" s="62">
        <v>298</v>
      </c>
      <c r="U501" s="59">
        <f t="shared" si="129"/>
        <v>290.315</v>
      </c>
      <c r="V501" s="63">
        <f t="shared" si="130"/>
        <v>0.44645800725363499</v>
      </c>
      <c r="W501" s="64">
        <f t="shared" si="131"/>
        <v>2.7954904133118004</v>
      </c>
      <c r="X501" s="65">
        <f t="shared" si="114"/>
        <v>-5.4866185847862668E-8</v>
      </c>
      <c r="Y501" s="66">
        <f t="shared" si="115"/>
        <v>-5.4808912720405138E-8</v>
      </c>
      <c r="Z501" s="66">
        <f t="shared" si="116"/>
        <v>-5.4808972506065064E-8</v>
      </c>
      <c r="AA501" s="67">
        <f t="shared" si="117"/>
        <v>-5.4751759039450644E-8</v>
      </c>
      <c r="AB501" s="68">
        <f t="shared" si="123"/>
        <v>2.6280198787160739E-4</v>
      </c>
      <c r="AD501" s="70">
        <f t="shared" si="122"/>
        <v>2.6280198787160738</v>
      </c>
      <c r="AG501" s="71">
        <v>4950</v>
      </c>
    </row>
    <row r="502" spans="5:33">
      <c r="E502" s="73">
        <v>0.75187499999999996</v>
      </c>
      <c r="G502" s="99">
        <v>17.3</v>
      </c>
      <c r="H502" s="99">
        <v>6.25</v>
      </c>
      <c r="I502" s="99">
        <v>8.42</v>
      </c>
      <c r="J502" s="99">
        <v>17.350000000000001</v>
      </c>
      <c r="K502" s="99">
        <v>5.87</v>
      </c>
      <c r="L502" s="99">
        <v>8.44</v>
      </c>
      <c r="M502" s="59">
        <f t="shared" si="126"/>
        <v>17.325000000000003</v>
      </c>
      <c r="N502" s="59">
        <f t="shared" si="127"/>
        <v>6.0600000000000005</v>
      </c>
      <c r="O502" s="59">
        <f t="shared" si="128"/>
        <v>8.43</v>
      </c>
      <c r="P502" s="60">
        <f t="shared" si="118"/>
        <v>0.17857975079333474</v>
      </c>
      <c r="Q502" s="22">
        <f t="shared" si="119"/>
        <v>8.7096358995607855E-7</v>
      </c>
      <c r="R502" s="61">
        <f t="shared" si="120"/>
        <v>6.070271191940467E-9</v>
      </c>
      <c r="S502" s="22">
        <f t="shared" si="121"/>
        <v>3.6848192343702338E-17</v>
      </c>
      <c r="T502" s="62">
        <v>298</v>
      </c>
      <c r="U502" s="59">
        <f t="shared" si="129"/>
        <v>290.32499999999999</v>
      </c>
      <c r="V502" s="63">
        <f t="shared" si="130"/>
        <v>0.44586170208462389</v>
      </c>
      <c r="W502" s="64">
        <f t="shared" si="131"/>
        <v>2.7916547175604527</v>
      </c>
      <c r="X502" s="65">
        <f t="shared" si="114"/>
        <v>-5.4062225432952858E-8</v>
      </c>
      <c r="Y502" s="66">
        <f t="shared" si="115"/>
        <v>-5.4006502253293843E-8</v>
      </c>
      <c r="Z502" s="66">
        <f t="shared" si="116"/>
        <v>-5.4006559688457226E-8</v>
      </c>
      <c r="AA502" s="67">
        <f t="shared" si="117"/>
        <v>-5.3950893825562105E-8</v>
      </c>
      <c r="AB502" s="68">
        <f t="shared" si="123"/>
        <v>2.622538983460403E-4</v>
      </c>
      <c r="AD502" s="70">
        <f t="shared" si="122"/>
        <v>2.6225389834604029</v>
      </c>
      <c r="AG502" s="71">
        <v>4960</v>
      </c>
    </row>
    <row r="503" spans="5:33">
      <c r="E503" s="73">
        <v>0.75199074074074068</v>
      </c>
      <c r="G503" s="99">
        <v>17.3</v>
      </c>
      <c r="H503" s="99">
        <v>6.24</v>
      </c>
      <c r="I503" s="99">
        <v>8.2799999999999994</v>
      </c>
      <c r="J503" s="99">
        <v>17.350000000000001</v>
      </c>
      <c r="K503" s="99">
        <v>5.86</v>
      </c>
      <c r="L503" s="99">
        <v>8.3000000000000007</v>
      </c>
      <c r="M503" s="59">
        <f t="shared" si="126"/>
        <v>17.325000000000003</v>
      </c>
      <c r="N503" s="59">
        <f t="shared" si="127"/>
        <v>6.0500000000000007</v>
      </c>
      <c r="O503" s="59">
        <f t="shared" si="128"/>
        <v>8.2899999999999991</v>
      </c>
      <c r="P503" s="60">
        <f t="shared" si="118"/>
        <v>0.17561401353223541</v>
      </c>
      <c r="Q503" s="22">
        <f t="shared" si="119"/>
        <v>8.9125093813374317E-7</v>
      </c>
      <c r="R503" s="61">
        <f t="shared" si="120"/>
        <v>5.9320949500600197E-9</v>
      </c>
      <c r="S503" s="22">
        <f t="shared" si="121"/>
        <v>3.5189750496527586E-17</v>
      </c>
      <c r="T503" s="62">
        <v>298</v>
      </c>
      <c r="U503" s="59">
        <f t="shared" si="129"/>
        <v>290.32499999999999</v>
      </c>
      <c r="V503" s="63">
        <f t="shared" si="130"/>
        <v>0.44586170208462389</v>
      </c>
      <c r="W503" s="64">
        <f t="shared" si="131"/>
        <v>2.7916547175604527</v>
      </c>
      <c r="X503" s="65">
        <f t="shared" si="114"/>
        <v>-5.0667047836485367E-8</v>
      </c>
      <c r="Y503" s="66">
        <f t="shared" si="115"/>
        <v>-5.06180028603827E-8</v>
      </c>
      <c r="Z503" s="66">
        <f t="shared" si="116"/>
        <v>-5.0618050335216604E-8</v>
      </c>
      <c r="AA503" s="67">
        <f t="shared" si="117"/>
        <v>-5.0569052742037924E-8</v>
      </c>
      <c r="AB503" s="68">
        <f t="shared" si="123"/>
        <v>2.6171383294080358E-4</v>
      </c>
      <c r="AD503" s="70">
        <f t="shared" si="122"/>
        <v>2.6171383294080357</v>
      </c>
      <c r="AG503" s="71">
        <v>4970</v>
      </c>
    </row>
    <row r="504" spans="5:33">
      <c r="E504" s="73">
        <v>0.75210648148148151</v>
      </c>
      <c r="G504" s="99">
        <v>17.3</v>
      </c>
      <c r="H504" s="99">
        <v>6.24</v>
      </c>
      <c r="I504" s="99">
        <v>8.2100000000000009</v>
      </c>
      <c r="J504" s="99">
        <v>17.36</v>
      </c>
      <c r="K504" s="99">
        <v>5.86</v>
      </c>
      <c r="L504" s="99">
        <v>8.1199999999999992</v>
      </c>
      <c r="M504" s="59">
        <f t="shared" si="126"/>
        <v>17.329999999999998</v>
      </c>
      <c r="N504" s="59">
        <f t="shared" si="127"/>
        <v>6.0500000000000007</v>
      </c>
      <c r="O504" s="59">
        <f t="shared" si="128"/>
        <v>8.1649999999999991</v>
      </c>
      <c r="P504" s="60">
        <f t="shared" si="118"/>
        <v>0.17298147595800104</v>
      </c>
      <c r="Q504" s="22">
        <f t="shared" si="119"/>
        <v>8.9125093813374317E-7</v>
      </c>
      <c r="R504" s="61">
        <f t="shared" si="120"/>
        <v>5.9345602476418738E-9</v>
      </c>
      <c r="S504" s="22">
        <f t="shared" si="121"/>
        <v>3.5219005332891182E-17</v>
      </c>
      <c r="T504" s="62">
        <v>298</v>
      </c>
      <c r="U504" s="59">
        <f t="shared" si="129"/>
        <v>290.33</v>
      </c>
      <c r="V504" s="63">
        <f t="shared" si="130"/>
        <v>0.44556356490427573</v>
      </c>
      <c r="W504" s="64">
        <f t="shared" si="131"/>
        <v>2.7897389426976904</v>
      </c>
      <c r="X504" s="65">
        <f t="shared" si="114"/>
        <v>-4.9886643508954752E-8</v>
      </c>
      <c r="Y504" s="66">
        <f t="shared" si="115"/>
        <v>-4.9839005601415348E-8</v>
      </c>
      <c r="Z504" s="66">
        <f t="shared" si="116"/>
        <v>-4.9839051091952997E-8</v>
      </c>
      <c r="AA504" s="67">
        <f t="shared" si="117"/>
        <v>-4.9791458588071297E-8</v>
      </c>
      <c r="AB504" s="68">
        <f t="shared" si="123"/>
        <v>2.6120765259585405E-4</v>
      </c>
      <c r="AD504" s="70">
        <f t="shared" si="122"/>
        <v>2.6120765259585403</v>
      </c>
      <c r="AG504" s="71">
        <v>4980</v>
      </c>
    </row>
    <row r="505" spans="5:33">
      <c r="E505" s="73">
        <v>0.75222222222222224</v>
      </c>
      <c r="G505" s="99">
        <v>17.3</v>
      </c>
      <c r="H505" s="99">
        <v>6.24</v>
      </c>
      <c r="I505" s="99">
        <v>8.1</v>
      </c>
      <c r="J505" s="99">
        <v>17.36</v>
      </c>
      <c r="K505" s="99">
        <v>5.86</v>
      </c>
      <c r="L505" s="99">
        <v>7.88</v>
      </c>
      <c r="M505" s="59">
        <f t="shared" si="126"/>
        <v>17.329999999999998</v>
      </c>
      <c r="N505" s="59">
        <f t="shared" si="127"/>
        <v>6.0500000000000007</v>
      </c>
      <c r="O505" s="59">
        <f t="shared" si="128"/>
        <v>7.99</v>
      </c>
      <c r="P505" s="60">
        <f t="shared" si="118"/>
        <v>0.16927397341144257</v>
      </c>
      <c r="Q505" s="22">
        <f t="shared" si="119"/>
        <v>8.9125093813374317E-7</v>
      </c>
      <c r="R505" s="61">
        <f t="shared" si="120"/>
        <v>5.9345602476418738E-9</v>
      </c>
      <c r="S505" s="22">
        <f t="shared" si="121"/>
        <v>3.5219005332891182E-17</v>
      </c>
      <c r="T505" s="62">
        <v>298</v>
      </c>
      <c r="U505" s="59">
        <f t="shared" si="129"/>
        <v>290.33</v>
      </c>
      <c r="V505" s="63">
        <f t="shared" si="130"/>
        <v>0.44556356490427573</v>
      </c>
      <c r="W505" s="64">
        <f t="shared" si="131"/>
        <v>2.7897389426976904</v>
      </c>
      <c r="X505" s="65">
        <f t="shared" si="114"/>
        <v>-4.8724280998199758E-8</v>
      </c>
      <c r="Y505" s="66">
        <f t="shared" si="115"/>
        <v>-4.867875028827361E-8</v>
      </c>
      <c r="Z505" s="66">
        <f t="shared" si="116"/>
        <v>-4.8678792834731026E-8</v>
      </c>
      <c r="AA505" s="67">
        <f t="shared" si="117"/>
        <v>-4.8633304591746687E-8</v>
      </c>
      <c r="AB505" s="68">
        <f t="shared" si="123"/>
        <v>2.6070926223671447E-4</v>
      </c>
      <c r="AD505" s="70">
        <f t="shared" si="122"/>
        <v>2.6070926223671447</v>
      </c>
      <c r="AG505" s="71">
        <v>4990</v>
      </c>
    </row>
    <row r="506" spans="5:33">
      <c r="E506" s="73">
        <v>0.75233796296296296</v>
      </c>
      <c r="G506" s="99">
        <v>17.3</v>
      </c>
      <c r="H506" s="99">
        <v>6.23</v>
      </c>
      <c r="I506" s="99">
        <v>7.9</v>
      </c>
      <c r="J506" s="99">
        <v>17.36</v>
      </c>
      <c r="K506" s="99">
        <v>5.86</v>
      </c>
      <c r="L506" s="99">
        <v>7.7</v>
      </c>
      <c r="M506" s="59">
        <f t="shared" si="126"/>
        <v>17.329999999999998</v>
      </c>
      <c r="N506" s="59">
        <f t="shared" si="127"/>
        <v>6.0449999999999999</v>
      </c>
      <c r="O506" s="59">
        <f t="shared" si="128"/>
        <v>7.8000000000000007</v>
      </c>
      <c r="P506" s="60">
        <f t="shared" si="118"/>
        <v>0.16524868493232189</v>
      </c>
      <c r="Q506" s="22">
        <f t="shared" si="119"/>
        <v>9.0157113760595613E-7</v>
      </c>
      <c r="R506" s="61">
        <f t="shared" si="120"/>
        <v>5.866627898234413E-9</v>
      </c>
      <c r="S506" s="22">
        <f t="shared" si="121"/>
        <v>3.4417322896342326E-17</v>
      </c>
      <c r="T506" s="62">
        <v>298</v>
      </c>
      <c r="U506" s="59">
        <f t="shared" si="129"/>
        <v>290.33</v>
      </c>
      <c r="V506" s="63">
        <f t="shared" si="130"/>
        <v>0.44556356490427573</v>
      </c>
      <c r="W506" s="64">
        <f t="shared" si="131"/>
        <v>2.7897389426976904</v>
      </c>
      <c r="X506" s="65">
        <f t="shared" si="114"/>
        <v>-4.6396113706919001E-8</v>
      </c>
      <c r="Y506" s="66">
        <f t="shared" si="115"/>
        <v>-4.6354752956437087E-8</v>
      </c>
      <c r="Z506" s="66">
        <f t="shared" si="116"/>
        <v>-4.6354789828311556E-8</v>
      </c>
      <c r="AA506" s="67">
        <f t="shared" si="117"/>
        <v>-4.6313465883963748E-8</v>
      </c>
      <c r="AB506" s="68">
        <f t="shared" si="123"/>
        <v>2.6022247445032121E-4</v>
      </c>
      <c r="AD506" s="70">
        <f t="shared" si="122"/>
        <v>2.6022247445032121</v>
      </c>
      <c r="AG506" s="71">
        <v>5000</v>
      </c>
    </row>
    <row r="507" spans="5:33">
      <c r="E507" s="73">
        <v>0.75245370370370368</v>
      </c>
      <c r="G507" s="99">
        <v>17.3</v>
      </c>
      <c r="H507" s="99">
        <v>6.23</v>
      </c>
      <c r="I507" s="99">
        <v>7.65</v>
      </c>
      <c r="J507" s="99">
        <v>17.37</v>
      </c>
      <c r="K507" s="99">
        <v>5.86</v>
      </c>
      <c r="L507" s="99">
        <v>7.53</v>
      </c>
      <c r="M507" s="59">
        <f t="shared" si="126"/>
        <v>17.335000000000001</v>
      </c>
      <c r="N507" s="59">
        <f t="shared" si="127"/>
        <v>6.0449999999999999</v>
      </c>
      <c r="O507" s="59">
        <f t="shared" si="128"/>
        <v>7.59</v>
      </c>
      <c r="P507" s="60">
        <f t="shared" si="118"/>
        <v>0.16081403908951217</v>
      </c>
      <c r="Q507" s="22">
        <f t="shared" si="119"/>
        <v>9.0157113760595613E-7</v>
      </c>
      <c r="R507" s="61">
        <f t="shared" si="120"/>
        <v>5.8690659886043271E-9</v>
      </c>
      <c r="S507" s="22">
        <f t="shared" si="121"/>
        <v>3.4445935578592086E-17</v>
      </c>
      <c r="T507" s="62">
        <v>298</v>
      </c>
      <c r="U507" s="59">
        <f t="shared" si="129"/>
        <v>290.33499999999998</v>
      </c>
      <c r="V507" s="63">
        <f t="shared" si="130"/>
        <v>0.44526543799265539</v>
      </c>
      <c r="W507" s="64">
        <f t="shared" si="131"/>
        <v>2.7878245484537221</v>
      </c>
      <c r="X507" s="65">
        <f t="shared" si="114"/>
        <v>-4.5139033578895237E-8</v>
      </c>
      <c r="Y507" s="66">
        <f t="shared" si="115"/>
        <v>-4.5099813899738934E-8</v>
      </c>
      <c r="Z507" s="66">
        <f t="shared" si="116"/>
        <v>-4.509984797630441E-8</v>
      </c>
      <c r="AA507" s="67">
        <f t="shared" si="117"/>
        <v>-4.5060662314497768E-8</v>
      </c>
      <c r="AB507" s="68">
        <f t="shared" si="123"/>
        <v>2.5975892667505393E-4</v>
      </c>
      <c r="AD507" s="70">
        <f t="shared" si="122"/>
        <v>2.5975892667505391</v>
      </c>
      <c r="AG507" s="71">
        <v>5010</v>
      </c>
    </row>
    <row r="508" spans="5:33">
      <c r="E508" s="73">
        <v>0.7525694444444444</v>
      </c>
      <c r="G508" s="99">
        <v>17.3</v>
      </c>
      <c r="H508" s="99">
        <v>6.23</v>
      </c>
      <c r="I508" s="99">
        <v>7.44</v>
      </c>
      <c r="J508" s="99">
        <v>17.37</v>
      </c>
      <c r="K508" s="99">
        <v>5.86</v>
      </c>
      <c r="L508" s="99">
        <v>7.35</v>
      </c>
      <c r="M508" s="59">
        <f t="shared" si="126"/>
        <v>17.335000000000001</v>
      </c>
      <c r="N508" s="59">
        <f t="shared" si="127"/>
        <v>6.0449999999999999</v>
      </c>
      <c r="O508" s="59">
        <f t="shared" si="128"/>
        <v>7.3949999999999996</v>
      </c>
      <c r="P508" s="60">
        <f t="shared" si="118"/>
        <v>0.15668245310499898</v>
      </c>
      <c r="Q508" s="22">
        <f t="shared" si="119"/>
        <v>9.0157113760595613E-7</v>
      </c>
      <c r="R508" s="61">
        <f t="shared" si="120"/>
        <v>5.8690659886043271E-9</v>
      </c>
      <c r="S508" s="22">
        <f t="shared" si="121"/>
        <v>3.4445935578592086E-17</v>
      </c>
      <c r="T508" s="62">
        <v>298</v>
      </c>
      <c r="U508" s="59">
        <f t="shared" si="129"/>
        <v>290.33499999999998</v>
      </c>
      <c r="V508" s="63">
        <f t="shared" si="130"/>
        <v>0.44526543799265539</v>
      </c>
      <c r="W508" s="64">
        <f t="shared" si="131"/>
        <v>2.7878245484537221</v>
      </c>
      <c r="X508" s="65">
        <f t="shared" si="114"/>
        <v>-4.3902977333571106E-8</v>
      </c>
      <c r="Y508" s="66">
        <f t="shared" si="115"/>
        <v>-4.3865811647367032E-8</v>
      </c>
      <c r="Z508" s="66">
        <f t="shared" si="116"/>
        <v>-4.386584310965763E-8</v>
      </c>
      <c r="AA508" s="67">
        <f t="shared" si="117"/>
        <v>-4.3828708832475906E-8</v>
      </c>
      <c r="AB508" s="68">
        <f t="shared" si="123"/>
        <v>2.5930792830897815E-4</v>
      </c>
      <c r="AD508" s="70">
        <f t="shared" si="122"/>
        <v>2.5930792830897813</v>
      </c>
      <c r="AG508" s="71">
        <v>5020</v>
      </c>
    </row>
    <row r="509" spans="5:33">
      <c r="E509" s="73">
        <v>0.75268518518518512</v>
      </c>
      <c r="G509" s="99">
        <v>17.38</v>
      </c>
      <c r="H509" s="99">
        <v>6.23</v>
      </c>
      <c r="I509" s="99">
        <v>8.49</v>
      </c>
      <c r="J509" s="99">
        <v>17.41</v>
      </c>
      <c r="K509" s="99">
        <v>5.86</v>
      </c>
      <c r="L509" s="99">
        <v>8.26</v>
      </c>
      <c r="M509" s="59">
        <f t="shared" si="126"/>
        <v>17.395</v>
      </c>
      <c r="N509" s="59">
        <f t="shared" si="127"/>
        <v>6.0449999999999999</v>
      </c>
      <c r="O509" s="59">
        <f t="shared" si="128"/>
        <v>8.375</v>
      </c>
      <c r="P509" s="60">
        <f t="shared" si="118"/>
        <v>0.17763664741629243</v>
      </c>
      <c r="Q509" s="22">
        <f t="shared" si="119"/>
        <v>9.0157113760595613E-7</v>
      </c>
      <c r="R509" s="61">
        <f t="shared" si="120"/>
        <v>5.8984022260881972E-9</v>
      </c>
      <c r="S509" s="22">
        <f t="shared" si="121"/>
        <v>3.4791148820722197E-17</v>
      </c>
      <c r="T509" s="62">
        <v>298</v>
      </c>
      <c r="U509" s="59">
        <f t="shared" si="129"/>
        <v>290.39499999999998</v>
      </c>
      <c r="V509" s="63">
        <f t="shared" si="130"/>
        <v>0.44168871582111535</v>
      </c>
      <c r="W509" s="64">
        <f t="shared" si="131"/>
        <v>2.7649591275718639</v>
      </c>
      <c r="X509" s="65">
        <f t="shared" si="114"/>
        <v>-5.0603247541656866E-8</v>
      </c>
      <c r="Y509" s="66">
        <f t="shared" si="115"/>
        <v>-5.0553788433166848E-8</v>
      </c>
      <c r="Z509" s="66">
        <f t="shared" si="116"/>
        <v>-5.0553836774005278E-8</v>
      </c>
      <c r="AA509" s="67">
        <f t="shared" si="117"/>
        <v>-5.050442591185796E-8</v>
      </c>
      <c r="AB509" s="68">
        <f t="shared" si="123"/>
        <v>2.5886926998284468E-4</v>
      </c>
      <c r="AD509" s="70">
        <f t="shared" si="122"/>
        <v>2.5886926998284467</v>
      </c>
      <c r="AG509" s="71">
        <v>5030</v>
      </c>
    </row>
    <row r="510" spans="5:33">
      <c r="E510" s="73">
        <v>0.75280092592592596</v>
      </c>
      <c r="G510" s="99">
        <v>17.39</v>
      </c>
      <c r="H510" s="99">
        <v>6.24</v>
      </c>
      <c r="I510" s="99">
        <v>8.8699999999999992</v>
      </c>
      <c r="J510" s="99">
        <v>17.43</v>
      </c>
      <c r="K510" s="99">
        <v>5.85</v>
      </c>
      <c r="L510" s="99">
        <v>8.61</v>
      </c>
      <c r="M510" s="59">
        <f t="shared" si="126"/>
        <v>17.41</v>
      </c>
      <c r="N510" s="59">
        <f t="shared" si="127"/>
        <v>6.0449999999999999</v>
      </c>
      <c r="O510" s="59">
        <f t="shared" si="128"/>
        <v>8.7399999999999984</v>
      </c>
      <c r="P510" s="60">
        <f t="shared" si="118"/>
        <v>0.18542814555995027</v>
      </c>
      <c r="Q510" s="22">
        <f t="shared" si="119"/>
        <v>9.0157113760595613E-7</v>
      </c>
      <c r="R510" s="61">
        <f t="shared" si="120"/>
        <v>5.9057591687249357E-9</v>
      </c>
      <c r="S510" s="22">
        <f t="shared" si="121"/>
        <v>3.4877991358978642E-17</v>
      </c>
      <c r="T510" s="62">
        <v>298</v>
      </c>
      <c r="U510" s="59">
        <f t="shared" si="129"/>
        <v>290.41000000000003</v>
      </c>
      <c r="V510" s="63">
        <f t="shared" si="130"/>
        <v>0.44079476620533431</v>
      </c>
      <c r="W510" s="64">
        <f t="shared" si="131"/>
        <v>2.7592736029002269</v>
      </c>
      <c r="X510" s="65">
        <f t="shared" si="114"/>
        <v>-5.2960145773276034E-8</v>
      </c>
      <c r="Y510" s="66">
        <f t="shared" si="115"/>
        <v>-5.2905866153202374E-8</v>
      </c>
      <c r="Z510" s="66">
        <f t="shared" si="116"/>
        <v>-5.2905921785170771E-8</v>
      </c>
      <c r="AA510" s="67">
        <f t="shared" si="117"/>
        <v>-5.285169768302949E-8</v>
      </c>
      <c r="AB510" s="68">
        <f t="shared" si="123"/>
        <v>2.5836373177639827E-4</v>
      </c>
      <c r="AD510" s="70">
        <f t="shared" si="122"/>
        <v>2.5836373177639826</v>
      </c>
      <c r="AG510" s="71">
        <v>5040</v>
      </c>
    </row>
    <row r="511" spans="5:33">
      <c r="E511" s="73">
        <v>0.75291666666666668</v>
      </c>
      <c r="G511" s="99">
        <v>17.39</v>
      </c>
      <c r="H511" s="99">
        <v>6.24</v>
      </c>
      <c r="I511" s="99">
        <v>8.8699999999999992</v>
      </c>
      <c r="J511" s="99">
        <v>17.43</v>
      </c>
      <c r="K511" s="99">
        <v>5.85</v>
      </c>
      <c r="L511" s="99">
        <v>8.68</v>
      </c>
      <c r="M511" s="59">
        <f t="shared" si="126"/>
        <v>17.41</v>
      </c>
      <c r="N511" s="59">
        <f t="shared" si="127"/>
        <v>6.0449999999999999</v>
      </c>
      <c r="O511" s="59">
        <f t="shared" si="128"/>
        <v>8.7749999999999986</v>
      </c>
      <c r="P511" s="60">
        <f t="shared" si="118"/>
        <v>0.18617070678358852</v>
      </c>
      <c r="Q511" s="22">
        <f t="shared" si="119"/>
        <v>9.0157113760595613E-7</v>
      </c>
      <c r="R511" s="61">
        <f t="shared" si="120"/>
        <v>5.9057591687249357E-9</v>
      </c>
      <c r="S511" s="22">
        <f t="shared" si="121"/>
        <v>3.4877991358978642E-17</v>
      </c>
      <c r="T511" s="62">
        <v>298</v>
      </c>
      <c r="U511" s="59">
        <f t="shared" si="129"/>
        <v>290.41000000000003</v>
      </c>
      <c r="V511" s="63">
        <f t="shared" si="130"/>
        <v>0.44079476620533431</v>
      </c>
      <c r="W511" s="64">
        <f t="shared" si="131"/>
        <v>2.7592736029002269</v>
      </c>
      <c r="X511" s="65">
        <f t="shared" si="114"/>
        <v>-5.3063346396164874E-8</v>
      </c>
      <c r="Y511" s="66">
        <f t="shared" si="115"/>
        <v>-5.3008743213807927E-8</v>
      </c>
      <c r="Z511" s="66">
        <f t="shared" si="116"/>
        <v>-5.3008799401510452E-8</v>
      </c>
      <c r="AA511" s="67">
        <f t="shared" si="117"/>
        <v>-5.2954252291219642E-8</v>
      </c>
      <c r="AB511" s="68">
        <f t="shared" si="123"/>
        <v>2.5783467274417653E-4</v>
      </c>
      <c r="AD511" s="70">
        <f t="shared" si="122"/>
        <v>2.5783467274417653</v>
      </c>
      <c r="AG511" s="71">
        <v>5050</v>
      </c>
    </row>
    <row r="512" spans="5:33">
      <c r="E512" s="73">
        <v>0.7530324074074074</v>
      </c>
      <c r="G512" s="99">
        <v>17.39</v>
      </c>
      <c r="H512" s="99">
        <v>6.24</v>
      </c>
      <c r="I512" s="99">
        <v>8.76</v>
      </c>
      <c r="J512" s="99">
        <v>17.440000000000001</v>
      </c>
      <c r="K512" s="99">
        <v>5.85</v>
      </c>
      <c r="L512" s="99">
        <v>8.42</v>
      </c>
      <c r="M512" s="59">
        <f t="shared" si="126"/>
        <v>17.414999999999999</v>
      </c>
      <c r="N512" s="59">
        <f t="shared" si="127"/>
        <v>6.0449999999999999</v>
      </c>
      <c r="O512" s="59">
        <f t="shared" si="128"/>
        <v>8.59</v>
      </c>
      <c r="P512" s="60">
        <f t="shared" si="118"/>
        <v>0.18226203564785029</v>
      </c>
      <c r="Q512" s="22">
        <f t="shared" si="119"/>
        <v>9.0157113760595613E-7</v>
      </c>
      <c r="R512" s="61">
        <f t="shared" si="120"/>
        <v>5.9082135215160225E-9</v>
      </c>
      <c r="S512" s="22">
        <f t="shared" si="121"/>
        <v>3.4906987015824759E-17</v>
      </c>
      <c r="T512" s="62">
        <v>298</v>
      </c>
      <c r="U512" s="59">
        <f t="shared" si="129"/>
        <v>290.41500000000002</v>
      </c>
      <c r="V512" s="63">
        <f t="shared" si="130"/>
        <v>0.44049680352127335</v>
      </c>
      <c r="W512" s="64">
        <f t="shared" si="131"/>
        <v>2.7573811574934108</v>
      </c>
      <c r="X512" s="65">
        <f t="shared" si="114"/>
        <v>-5.1921182022715588E-8</v>
      </c>
      <c r="Y512" s="66">
        <f t="shared" si="115"/>
        <v>-5.1868796459059783E-8</v>
      </c>
      <c r="Z512" s="66">
        <f t="shared" si="116"/>
        <v>-5.1868849313158491E-8</v>
      </c>
      <c r="AA512" s="67">
        <f t="shared" si="117"/>
        <v>-5.1816516496947743E-8</v>
      </c>
      <c r="AB512" s="68">
        <f t="shared" si="123"/>
        <v>2.5730458493764647E-4</v>
      </c>
      <c r="AD512" s="70">
        <f t="shared" si="122"/>
        <v>2.5730458493764647</v>
      </c>
      <c r="AG512" s="71">
        <v>5060</v>
      </c>
    </row>
    <row r="513" spans="5:33">
      <c r="E513" s="73">
        <v>0.75314814814814812</v>
      </c>
      <c r="G513" s="99">
        <v>17.399999999999999</v>
      </c>
      <c r="H513" s="99">
        <v>6.24</v>
      </c>
      <c r="I513" s="99">
        <v>8.69</v>
      </c>
      <c r="J513" s="99">
        <v>17.440000000000001</v>
      </c>
      <c r="K513" s="99">
        <v>5.85</v>
      </c>
      <c r="L513" s="99">
        <v>8.5500000000000007</v>
      </c>
      <c r="M513" s="59">
        <f t="shared" si="126"/>
        <v>17.420000000000002</v>
      </c>
      <c r="N513" s="59">
        <f t="shared" si="127"/>
        <v>6.0449999999999999</v>
      </c>
      <c r="O513" s="59">
        <f t="shared" si="128"/>
        <v>8.620000000000001</v>
      </c>
      <c r="P513" s="60">
        <f t="shared" si="118"/>
        <v>0.18291492877396232</v>
      </c>
      <c r="Q513" s="22">
        <f t="shared" si="119"/>
        <v>9.0157113760595613E-7</v>
      </c>
      <c r="R513" s="61">
        <f t="shared" si="120"/>
        <v>5.9106688943025862E-9</v>
      </c>
      <c r="S513" s="22">
        <f t="shared" si="121"/>
        <v>3.493600677807616E-17</v>
      </c>
      <c r="T513" s="62">
        <v>298</v>
      </c>
      <c r="U513" s="59">
        <f t="shared" si="129"/>
        <v>290.42</v>
      </c>
      <c r="V513" s="63">
        <f t="shared" si="130"/>
        <v>0.4401988510969293</v>
      </c>
      <c r="W513" s="64">
        <f t="shared" si="131"/>
        <v>2.7554900751139773</v>
      </c>
      <c r="X513" s="65">
        <f t="shared" si="114"/>
        <v>-5.2081082237429127E-8</v>
      </c>
      <c r="Y513" s="66">
        <f t="shared" si="115"/>
        <v>-5.2028267048536057E-8</v>
      </c>
      <c r="Z513" s="66">
        <f t="shared" si="116"/>
        <v>-5.2028320608179163E-8</v>
      </c>
      <c r="AA513" s="67">
        <f t="shared" si="117"/>
        <v>-5.1975558870300022E-8</v>
      </c>
      <c r="AB513" s="68">
        <f t="shared" si="123"/>
        <v>2.5678589662087297E-4</v>
      </c>
      <c r="AD513" s="70">
        <f t="shared" si="122"/>
        <v>2.5678589662087297</v>
      </c>
      <c r="AG513" s="71">
        <v>5070</v>
      </c>
    </row>
    <row r="514" spans="5:33">
      <c r="E514" s="73">
        <v>0.75326388888888884</v>
      </c>
      <c r="G514" s="99">
        <v>17.41</v>
      </c>
      <c r="H514" s="99">
        <v>6.24</v>
      </c>
      <c r="I514" s="99">
        <v>8.81</v>
      </c>
      <c r="J514" s="99">
        <v>17.45</v>
      </c>
      <c r="K514" s="99">
        <v>5.85</v>
      </c>
      <c r="L514" s="99">
        <v>8.74</v>
      </c>
      <c r="M514" s="59">
        <f t="shared" si="126"/>
        <v>17.43</v>
      </c>
      <c r="N514" s="59">
        <f t="shared" si="127"/>
        <v>6.0449999999999999</v>
      </c>
      <c r="O514" s="59">
        <f t="shared" si="128"/>
        <v>8.7750000000000004</v>
      </c>
      <c r="P514" s="60">
        <f t="shared" si="118"/>
        <v>0.18623730976636649</v>
      </c>
      <c r="Q514" s="22">
        <f t="shared" si="119"/>
        <v>9.0157113760595613E-7</v>
      </c>
      <c r="R514" s="61">
        <f t="shared" si="120"/>
        <v>5.9155827015578913E-9</v>
      </c>
      <c r="S514" s="22">
        <f t="shared" si="121"/>
        <v>3.4994118698970961E-17</v>
      </c>
      <c r="T514" s="62">
        <v>298</v>
      </c>
      <c r="U514" s="59">
        <f t="shared" si="129"/>
        <v>290.43</v>
      </c>
      <c r="V514" s="63">
        <f t="shared" si="130"/>
        <v>0.43960297702527124</v>
      </c>
      <c r="W514" s="64">
        <f t="shared" si="131"/>
        <v>2.751711995328149</v>
      </c>
      <c r="X514" s="65">
        <f t="shared" si="114"/>
        <v>-5.3080423215810875E-8</v>
      </c>
      <c r="Y514" s="66">
        <f t="shared" si="115"/>
        <v>-5.3025450344319063E-8</v>
      </c>
      <c r="Z514" s="66">
        <f t="shared" si="116"/>
        <v>-5.302550727710929E-8</v>
      </c>
      <c r="AA514" s="67">
        <f t="shared" si="117"/>
        <v>-5.2970591220482508E-8</v>
      </c>
      <c r="AB514" s="68">
        <f t="shared" si="123"/>
        <v>2.5626561359350439E-4</v>
      </c>
      <c r="AD514" s="70">
        <f t="shared" si="122"/>
        <v>2.5626561359350437</v>
      </c>
      <c r="AG514" s="71">
        <v>5080</v>
      </c>
    </row>
    <row r="515" spans="5:33">
      <c r="E515" s="73">
        <v>0.75337962962962957</v>
      </c>
      <c r="G515" s="99">
        <v>17.41</v>
      </c>
      <c r="H515" s="99">
        <v>6.25</v>
      </c>
      <c r="I515" s="99">
        <v>8.86</v>
      </c>
      <c r="J515" s="99">
        <v>17.46</v>
      </c>
      <c r="K515" s="99">
        <v>5.85</v>
      </c>
      <c r="L515" s="99">
        <v>8.75</v>
      </c>
      <c r="M515" s="59">
        <f t="shared" si="126"/>
        <v>17.435000000000002</v>
      </c>
      <c r="N515" s="59">
        <f t="shared" si="127"/>
        <v>6.05</v>
      </c>
      <c r="O515" s="59">
        <f t="shared" si="128"/>
        <v>8.8049999999999997</v>
      </c>
      <c r="P515" s="60">
        <f t="shared" si="118"/>
        <v>0.18689073366120171</v>
      </c>
      <c r="Q515" s="22">
        <f t="shared" si="119"/>
        <v>8.9125093813374487E-7</v>
      </c>
      <c r="R515" s="61">
        <f t="shared" si="120"/>
        <v>5.9865688235275982E-9</v>
      </c>
      <c r="S515" s="22">
        <f t="shared" si="121"/>
        <v>3.5839006278832614E-17</v>
      </c>
      <c r="T515" s="62">
        <v>298</v>
      </c>
      <c r="U515" s="59">
        <f t="shared" si="129"/>
        <v>290.435</v>
      </c>
      <c r="V515" s="63">
        <f t="shared" si="130"/>
        <v>0.43930505537689785</v>
      </c>
      <c r="W515" s="64">
        <f t="shared" si="131"/>
        <v>2.7498249958692256</v>
      </c>
      <c r="X515" s="65">
        <f t="shared" si="114"/>
        <v>-5.4477192791105215E-8</v>
      </c>
      <c r="Y515" s="66">
        <f t="shared" si="115"/>
        <v>-5.4419168657302192E-8</v>
      </c>
      <c r="Z515" s="66">
        <f t="shared" si="116"/>
        <v>-5.4419230459313846E-8</v>
      </c>
      <c r="AA515" s="67">
        <f t="shared" si="117"/>
        <v>-5.4361267995870733E-8</v>
      </c>
      <c r="AB515" s="68">
        <f t="shared" si="123"/>
        <v>2.5573535871070582E-4</v>
      </c>
      <c r="AD515" s="70">
        <f t="shared" si="122"/>
        <v>2.5573535871070581</v>
      </c>
      <c r="AG515" s="71">
        <v>5090</v>
      </c>
    </row>
    <row r="516" spans="5:33">
      <c r="E516" s="73">
        <v>0.7534953703703704</v>
      </c>
      <c r="G516" s="99">
        <v>17.420000000000002</v>
      </c>
      <c r="H516" s="99">
        <v>6.25</v>
      </c>
      <c r="I516" s="99">
        <v>9.01</v>
      </c>
      <c r="J516" s="99">
        <v>17.47</v>
      </c>
      <c r="K516" s="99">
        <v>5.85</v>
      </c>
      <c r="L516" s="99">
        <v>8.7899999999999991</v>
      </c>
      <c r="M516" s="59">
        <f t="shared" si="126"/>
        <v>17.445</v>
      </c>
      <c r="N516" s="59">
        <f t="shared" si="127"/>
        <v>6.05</v>
      </c>
      <c r="O516" s="59">
        <f t="shared" si="128"/>
        <v>8.8999999999999986</v>
      </c>
      <c r="P516" s="60">
        <f t="shared" si="118"/>
        <v>0.18894095843177311</v>
      </c>
      <c r="Q516" s="22">
        <f t="shared" si="119"/>
        <v>8.9125093813374487E-7</v>
      </c>
      <c r="R516" s="61">
        <f t="shared" si="120"/>
        <v>5.9915457298381177E-9</v>
      </c>
      <c r="S516" s="22">
        <f t="shared" si="121"/>
        <v>3.5898620232741383E-17</v>
      </c>
      <c r="T516" s="62">
        <v>298</v>
      </c>
      <c r="U516" s="59">
        <f t="shared" si="129"/>
        <v>290.44499999999999</v>
      </c>
      <c r="V516" s="63">
        <f t="shared" si="130"/>
        <v>0.43870924285241186</v>
      </c>
      <c r="W516" s="64">
        <f t="shared" si="131"/>
        <v>2.7460550726940753</v>
      </c>
      <c r="X516" s="65">
        <f t="shared" si="114"/>
        <v>-5.5124610481984022E-8</v>
      </c>
      <c r="Y516" s="66">
        <f t="shared" si="115"/>
        <v>-5.5065072318474495E-8</v>
      </c>
      <c r="Z516" s="66">
        <f t="shared" si="116"/>
        <v>-5.5065136623562251E-8</v>
      </c>
      <c r="AA516" s="67">
        <f t="shared" si="117"/>
        <v>-5.5005662626233118E-8</v>
      </c>
      <c r="AB516" s="68">
        <f t="shared" si="123"/>
        <v>2.5519116661233882E-4</v>
      </c>
      <c r="AC516" s="101">
        <f>D22</f>
        <v>2.3433088650479957E-4</v>
      </c>
      <c r="AD516" s="70">
        <f t="shared" si="122"/>
        <v>2.551911666123388</v>
      </c>
      <c r="AE516" s="70">
        <f>AC516*10000</f>
        <v>2.3433088650479958</v>
      </c>
      <c r="AF516" s="74">
        <f>(AD516-AE516)*(AD516-AE516)</f>
        <v>4.351512861649965E-2</v>
      </c>
      <c r="AG516" s="71">
        <v>5100</v>
      </c>
    </row>
    <row r="517" spans="5:33">
      <c r="E517" s="73">
        <v>0.75361111111111112</v>
      </c>
      <c r="G517" s="99">
        <v>17.440000000000001</v>
      </c>
      <c r="H517" s="99">
        <v>6.25</v>
      </c>
      <c r="I517" s="99">
        <v>9</v>
      </c>
      <c r="J517" s="99">
        <v>17.48</v>
      </c>
      <c r="K517" s="99">
        <v>5.85</v>
      </c>
      <c r="L517" s="99">
        <v>8.74</v>
      </c>
      <c r="M517" s="59">
        <f t="shared" si="126"/>
        <v>17.46</v>
      </c>
      <c r="N517" s="59">
        <f t="shared" si="127"/>
        <v>6.05</v>
      </c>
      <c r="O517" s="59">
        <f t="shared" si="128"/>
        <v>8.870000000000001</v>
      </c>
      <c r="P517" s="60">
        <f t="shared" si="118"/>
        <v>0.1883546305751323</v>
      </c>
      <c r="Q517" s="22">
        <f t="shared" si="119"/>
        <v>8.9125093813374487E-7</v>
      </c>
      <c r="R517" s="61">
        <f t="shared" si="120"/>
        <v>5.9990188482437854E-9</v>
      </c>
      <c r="S517" s="22">
        <f t="shared" si="121"/>
        <v>3.5988227141584196E-17</v>
      </c>
      <c r="T517" s="62">
        <v>298</v>
      </c>
      <c r="U517" s="59">
        <f t="shared" si="129"/>
        <v>290.45999999999998</v>
      </c>
      <c r="V517" s="63">
        <f t="shared" si="130"/>
        <v>0.43781560098839001</v>
      </c>
      <c r="W517" s="64">
        <f t="shared" si="131"/>
        <v>2.7404103619364584</v>
      </c>
      <c r="X517" s="65">
        <f t="shared" si="114"/>
        <v>-5.5085072659218336E-8</v>
      </c>
      <c r="Y517" s="66">
        <f t="shared" si="115"/>
        <v>-5.5025491307358795E-8</v>
      </c>
      <c r="Z517" s="66">
        <f t="shared" si="116"/>
        <v>-5.502555575199538E-8</v>
      </c>
      <c r="AA517" s="67">
        <f t="shared" si="117"/>
        <v>-5.4966038705362673E-8</v>
      </c>
      <c r="AB517" s="68">
        <f t="shared" si="123"/>
        <v>2.5464051546068503E-4</v>
      </c>
      <c r="AD517" s="70">
        <f t="shared" si="122"/>
        <v>2.5464051546068505</v>
      </c>
      <c r="AG517" s="71">
        <v>5110</v>
      </c>
    </row>
    <row r="518" spans="5:33">
      <c r="E518" s="73">
        <v>0.75372685185185184</v>
      </c>
      <c r="G518" s="99">
        <v>17.46</v>
      </c>
      <c r="H518" s="99">
        <v>6.24</v>
      </c>
      <c r="I518" s="99">
        <v>8.99</v>
      </c>
      <c r="J518" s="99">
        <v>17.5</v>
      </c>
      <c r="K518" s="99">
        <v>5.85</v>
      </c>
      <c r="L518" s="99">
        <v>8.76</v>
      </c>
      <c r="M518" s="59">
        <f t="shared" si="126"/>
        <v>17.48</v>
      </c>
      <c r="N518" s="59">
        <f t="shared" si="127"/>
        <v>6.0449999999999999</v>
      </c>
      <c r="O518" s="59">
        <f t="shared" si="128"/>
        <v>8.875</v>
      </c>
      <c r="P518" s="60">
        <f t="shared" si="118"/>
        <v>0.18852828830279972</v>
      </c>
      <c r="Q518" s="22">
        <f t="shared" si="119"/>
        <v>9.0157113760595613E-7</v>
      </c>
      <c r="R518" s="61">
        <f t="shared" si="120"/>
        <v>5.9402130818630003E-9</v>
      </c>
      <c r="S518" s="22">
        <f t="shared" si="121"/>
        <v>3.5286131457936323E-17</v>
      </c>
      <c r="T518" s="62">
        <v>298</v>
      </c>
      <c r="U518" s="59">
        <f t="shared" si="129"/>
        <v>290.48</v>
      </c>
      <c r="V518" s="63">
        <f t="shared" si="130"/>
        <v>0.43662422206983503</v>
      </c>
      <c r="W518" s="64">
        <f t="shared" si="131"/>
        <v>2.7329030295023458</v>
      </c>
      <c r="X518" s="65">
        <f t="shared" ref="X518:X530" si="132">-($B$2/W518)*P518*S518*AB518</f>
        <v>-5.4091576163200349E-8</v>
      </c>
      <c r="Y518" s="66">
        <f t="shared" ref="Y518:Y530" si="133">-(AB518+(5*X518))*$B$2*S518*P518/W518</f>
        <v>-5.4034000193730715E-8</v>
      </c>
      <c r="Z518" s="66">
        <f t="shared" ref="Z518:Z530" si="134">-(AB518+5*Y518)*$B$2*P518*S518/W518</f>
        <v>-5.4034061478546122E-8</v>
      </c>
      <c r="AA518" s="67">
        <f t="shared" ref="AA518:AA530" si="135">-(AB518+(10*Z518))*$B$2*P518*S518/W518</f>
        <v>-5.3976546663426765E-8</v>
      </c>
      <c r="AB518" s="68">
        <f t="shared" si="123"/>
        <v>2.5409026011821289E-4</v>
      </c>
      <c r="AD518" s="70">
        <f t="shared" si="122"/>
        <v>2.540902601182129</v>
      </c>
      <c r="AG518" s="71">
        <v>5120</v>
      </c>
    </row>
    <row r="519" spans="5:33">
      <c r="E519" s="73">
        <v>0.75384259259259256</v>
      </c>
      <c r="G519" s="99">
        <v>17.47</v>
      </c>
      <c r="H519" s="99">
        <v>6.25</v>
      </c>
      <c r="I519" s="99">
        <v>9</v>
      </c>
      <c r="J519" s="99">
        <v>17.53</v>
      </c>
      <c r="K519" s="99">
        <v>5.85</v>
      </c>
      <c r="L519" s="99">
        <v>8.81</v>
      </c>
      <c r="M519" s="59">
        <f t="shared" si="126"/>
        <v>17.5</v>
      </c>
      <c r="N519" s="59">
        <f t="shared" si="127"/>
        <v>6.05</v>
      </c>
      <c r="O519" s="59">
        <f t="shared" si="128"/>
        <v>8.9050000000000011</v>
      </c>
      <c r="P519" s="60">
        <f t="shared" ref="P519:P530" si="136">((O519/32000)*(1/((-0.026*M519+1.9067)/1000)))/1.013</f>
        <v>0.18923332626805586</v>
      </c>
      <c r="Q519" s="22">
        <f t="shared" ref="Q519:Q530" si="137">POWER(10, -N519)</f>
        <v>8.9125093813374487E-7</v>
      </c>
      <c r="R519" s="61">
        <f t="shared" ref="R519:R530" si="138">(0.00000000000001*(0.1253*EXP(0.0831*M519)))/Q519</f>
        <v>6.0189927651543121E-9</v>
      </c>
      <c r="S519" s="22">
        <f t="shared" ref="S519:S530" si="139">POWER(R519, 2)</f>
        <v>3.6228273906979951E-17</v>
      </c>
      <c r="T519" s="62">
        <v>298</v>
      </c>
      <c r="U519" s="59">
        <f t="shared" si="129"/>
        <v>290.5</v>
      </c>
      <c r="V519" s="63">
        <f t="shared" si="130"/>
        <v>0.43543300719657246</v>
      </c>
      <c r="W519" s="64">
        <f t="shared" si="131"/>
        <v>2.7254172928127427</v>
      </c>
      <c r="X519" s="65">
        <f t="shared" si="132"/>
        <v>-5.5777751681279361E-8</v>
      </c>
      <c r="Y519" s="66">
        <f t="shared" si="133"/>
        <v>-5.5716399707944042E-8</v>
      </c>
      <c r="Z519" s="66">
        <f t="shared" si="134"/>
        <v>-5.5716467191206068E-8</v>
      </c>
      <c r="AA519" s="67">
        <f t="shared" si="135"/>
        <v>-5.5655182552678201E-8</v>
      </c>
      <c r="AB519" s="68">
        <f t="shared" si="123"/>
        <v>2.5354991970792759E-4</v>
      </c>
      <c r="AD519" s="70">
        <f t="shared" ref="AD519:AD530" si="140">AB519*10000</f>
        <v>2.5354991970792757</v>
      </c>
      <c r="AG519" s="71">
        <v>5130</v>
      </c>
    </row>
    <row r="520" spans="5:33">
      <c r="E520" s="73">
        <v>0.75395833333333329</v>
      </c>
      <c r="G520" s="99">
        <v>17.5</v>
      </c>
      <c r="H520" s="99">
        <v>6.25</v>
      </c>
      <c r="I520" s="99">
        <v>8.91</v>
      </c>
      <c r="J520" s="99">
        <v>17.54</v>
      </c>
      <c r="K520" s="99">
        <v>5.85</v>
      </c>
      <c r="L520" s="99">
        <v>8.9499999999999993</v>
      </c>
      <c r="M520" s="59">
        <f t="shared" si="126"/>
        <v>17.52</v>
      </c>
      <c r="N520" s="59">
        <f t="shared" si="127"/>
        <v>6.05</v>
      </c>
      <c r="O520" s="59">
        <f t="shared" si="128"/>
        <v>8.93</v>
      </c>
      <c r="P520" s="60">
        <f t="shared" si="136"/>
        <v>0.18983258026585767</v>
      </c>
      <c r="Q520" s="22">
        <f t="shared" si="137"/>
        <v>8.9125093813374487E-7</v>
      </c>
      <c r="R520" s="61">
        <f t="shared" si="138"/>
        <v>6.0290046487006196E-9</v>
      </c>
      <c r="S520" s="22">
        <f t="shared" si="139"/>
        <v>3.6348897054053679E-17</v>
      </c>
      <c r="T520" s="62">
        <v>298</v>
      </c>
      <c r="U520" s="59">
        <f t="shared" si="129"/>
        <v>290.52</v>
      </c>
      <c r="V520" s="63">
        <f t="shared" si="130"/>
        <v>0.43424195633471918</v>
      </c>
      <c r="W520" s="64">
        <f t="shared" si="131"/>
        <v>2.7179530868549562</v>
      </c>
      <c r="X520" s="65">
        <f t="shared" si="132"/>
        <v>-5.6171159044415167E-8</v>
      </c>
      <c r="Y520" s="66">
        <f t="shared" si="133"/>
        <v>-5.6108801545182906E-8</v>
      </c>
      <c r="Z520" s="66">
        <f t="shared" si="134"/>
        <v>-5.6108870770347158E-8</v>
      </c>
      <c r="AA520" s="67">
        <f t="shared" si="135"/>
        <v>-5.6046582342580773E-8</v>
      </c>
      <c r="AB520" s="68">
        <f t="shared" ref="AB520:AB530" si="141">AB519+10*(0.166666666666666*(X519+2*Y519+2*Z519+AA519))</f>
        <v>2.5299275526120715E-4</v>
      </c>
      <c r="AD520" s="70">
        <f t="shared" si="140"/>
        <v>2.5299275526120715</v>
      </c>
      <c r="AG520" s="71">
        <v>5140</v>
      </c>
    </row>
    <row r="521" spans="5:33">
      <c r="E521" s="73">
        <v>0.75407407407407401</v>
      </c>
      <c r="G521" s="99">
        <v>17.52</v>
      </c>
      <c r="H521" s="99">
        <v>6.25</v>
      </c>
      <c r="I521" s="99">
        <v>8.89</v>
      </c>
      <c r="J521" s="99">
        <v>17.559999999999999</v>
      </c>
      <c r="K521" s="99">
        <v>5.85</v>
      </c>
      <c r="L521" s="99">
        <v>8.86</v>
      </c>
      <c r="M521" s="59">
        <f t="shared" si="126"/>
        <v>17.54</v>
      </c>
      <c r="N521" s="59">
        <f t="shared" si="127"/>
        <v>6.05</v>
      </c>
      <c r="O521" s="59">
        <f t="shared" si="128"/>
        <v>8.875</v>
      </c>
      <c r="P521" s="60">
        <f t="shared" si="136"/>
        <v>0.18873102645629697</v>
      </c>
      <c r="Q521" s="22">
        <f t="shared" si="137"/>
        <v>8.9125093813374487E-7</v>
      </c>
      <c r="R521" s="61">
        <f t="shared" si="138"/>
        <v>6.0390331858326785E-9</v>
      </c>
      <c r="S521" s="22">
        <f t="shared" si="139"/>
        <v>3.6469921819588388E-17</v>
      </c>
      <c r="T521" s="62">
        <v>298</v>
      </c>
      <c r="U521" s="59">
        <f t="shared" si="129"/>
        <v>290.54000000000002</v>
      </c>
      <c r="V521" s="63">
        <f t="shared" si="130"/>
        <v>0.43305106945040511</v>
      </c>
      <c r="W521" s="64">
        <f t="shared" si="131"/>
        <v>2.7105103468205498</v>
      </c>
      <c r="X521" s="65">
        <f t="shared" si="132"/>
        <v>-5.6060396897368953E-8</v>
      </c>
      <c r="Y521" s="66">
        <f t="shared" si="133"/>
        <v>-5.5998147019207399E-8</v>
      </c>
      <c r="Z521" s="66">
        <f t="shared" si="134"/>
        <v>-5.5998216141931202E-8</v>
      </c>
      <c r="AA521" s="67">
        <f t="shared" si="135"/>
        <v>-5.5936035232984684E-8</v>
      </c>
      <c r="AB521" s="68">
        <f t="shared" si="141"/>
        <v>2.5243166678451037E-4</v>
      </c>
      <c r="AD521" s="70">
        <f t="shared" si="140"/>
        <v>2.5243166678451039</v>
      </c>
      <c r="AG521" s="71">
        <v>5150</v>
      </c>
    </row>
    <row r="522" spans="5:33">
      <c r="E522" s="73">
        <v>0.75418981481481484</v>
      </c>
      <c r="G522" s="99">
        <v>17.53</v>
      </c>
      <c r="H522" s="99">
        <v>6.25</v>
      </c>
      <c r="I522" s="99">
        <v>8.81</v>
      </c>
      <c r="J522" s="99">
        <v>17.57</v>
      </c>
      <c r="K522" s="99">
        <v>5.85</v>
      </c>
      <c r="L522" s="99">
        <v>8.82</v>
      </c>
      <c r="M522" s="59">
        <f t="shared" si="126"/>
        <v>17.55</v>
      </c>
      <c r="N522" s="59">
        <f t="shared" si="127"/>
        <v>6.05</v>
      </c>
      <c r="O522" s="59">
        <f t="shared" si="128"/>
        <v>8.8150000000000013</v>
      </c>
      <c r="P522" s="60">
        <f t="shared" si="136"/>
        <v>0.1874887017585509</v>
      </c>
      <c r="Q522" s="22">
        <f t="shared" si="137"/>
        <v>8.9125093813374487E-7</v>
      </c>
      <c r="R522" s="61">
        <f t="shared" si="138"/>
        <v>6.0440537081482129E-9</v>
      </c>
      <c r="S522" s="22">
        <f t="shared" si="139"/>
        <v>3.6530585226980161E-17</v>
      </c>
      <c r="T522" s="62">
        <v>298</v>
      </c>
      <c r="U522" s="59">
        <f t="shared" si="129"/>
        <v>290.55</v>
      </c>
      <c r="V522" s="63">
        <f t="shared" si="130"/>
        <v>0.43245568748924401</v>
      </c>
      <c r="W522" s="64">
        <f t="shared" si="131"/>
        <v>2.7067970063276601</v>
      </c>
      <c r="X522" s="65">
        <f t="shared" si="132"/>
        <v>-5.5736624026321851E-8</v>
      </c>
      <c r="Y522" s="66">
        <f t="shared" si="133"/>
        <v>-5.5674954306288509E-8</v>
      </c>
      <c r="Z522" s="66">
        <f t="shared" si="134"/>
        <v>-5.5675022540675412E-8</v>
      </c>
      <c r="AA522" s="67">
        <f t="shared" si="135"/>
        <v>-5.561342090403328E-8</v>
      </c>
      <c r="AB522" s="68">
        <f t="shared" si="141"/>
        <v>2.5187168485375598E-4</v>
      </c>
      <c r="AD522" s="70">
        <f t="shared" si="140"/>
        <v>2.5187168485375597</v>
      </c>
      <c r="AG522" s="71">
        <v>5160</v>
      </c>
    </row>
    <row r="523" spans="5:33">
      <c r="E523" s="73">
        <v>0.75430555555555556</v>
      </c>
      <c r="G523" s="99">
        <v>17.54</v>
      </c>
      <c r="H523" s="99">
        <v>6.25</v>
      </c>
      <c r="I523" s="99">
        <v>8.92</v>
      </c>
      <c r="J523" s="99">
        <v>17.579999999999998</v>
      </c>
      <c r="K523" s="99">
        <v>5.85</v>
      </c>
      <c r="L523" s="99">
        <v>8.86</v>
      </c>
      <c r="M523" s="59">
        <f t="shared" si="126"/>
        <v>17.559999999999999</v>
      </c>
      <c r="N523" s="59">
        <f t="shared" si="127"/>
        <v>6.05</v>
      </c>
      <c r="O523" s="59">
        <f t="shared" si="128"/>
        <v>8.89</v>
      </c>
      <c r="P523" s="60">
        <f t="shared" si="136"/>
        <v>0.18911779917195182</v>
      </c>
      <c r="Q523" s="22">
        <f t="shared" si="137"/>
        <v>8.9125093813374487E-7</v>
      </c>
      <c r="R523" s="61">
        <f t="shared" si="138"/>
        <v>6.0490784042517591E-9</v>
      </c>
      <c r="S523" s="22">
        <f t="shared" si="139"/>
        <v>3.6591349540785009E-17</v>
      </c>
      <c r="T523" s="62">
        <v>298</v>
      </c>
      <c r="U523" s="59">
        <f t="shared" si="129"/>
        <v>290.56</v>
      </c>
      <c r="V523" s="63">
        <f t="shared" si="130"/>
        <v>0.43186034650977112</v>
      </c>
      <c r="W523" s="64">
        <f t="shared" si="131"/>
        <v>2.7030890081046572</v>
      </c>
      <c r="X523" s="65">
        <f t="shared" si="132"/>
        <v>-5.6267037837142519E-8</v>
      </c>
      <c r="Y523" s="66">
        <f t="shared" si="133"/>
        <v>-5.6204049548189874E-8</v>
      </c>
      <c r="Z523" s="66">
        <f t="shared" si="134"/>
        <v>-5.620412006060169E-8</v>
      </c>
      <c r="AA523" s="67">
        <f t="shared" si="135"/>
        <v>-5.6141202126190258E-8</v>
      </c>
      <c r="AB523" s="68">
        <f t="shared" si="141"/>
        <v>2.5131493485604884E-4</v>
      </c>
      <c r="AD523" s="70">
        <f t="shared" si="140"/>
        <v>2.5131493485604883</v>
      </c>
      <c r="AG523" s="71">
        <v>5170</v>
      </c>
    </row>
    <row r="524" spans="5:33">
      <c r="E524" s="73">
        <v>0.75442129629629628</v>
      </c>
      <c r="G524" s="99">
        <v>17.55</v>
      </c>
      <c r="H524" s="99">
        <v>6.24</v>
      </c>
      <c r="I524" s="99">
        <v>8.86</v>
      </c>
      <c r="J524" s="99">
        <v>17.59</v>
      </c>
      <c r="K524" s="99">
        <v>5.85</v>
      </c>
      <c r="L524" s="99">
        <v>8.73</v>
      </c>
      <c r="M524" s="59">
        <f t="shared" si="126"/>
        <v>17.57</v>
      </c>
      <c r="N524" s="59">
        <f t="shared" si="127"/>
        <v>6.0449999999999999</v>
      </c>
      <c r="O524" s="59">
        <f t="shared" si="128"/>
        <v>8.7949999999999999</v>
      </c>
      <c r="P524" s="60">
        <f t="shared" si="136"/>
        <v>0.18713040648957546</v>
      </c>
      <c r="Q524" s="22">
        <f t="shared" si="137"/>
        <v>9.0157113760595613E-7</v>
      </c>
      <c r="R524" s="61">
        <f t="shared" si="138"/>
        <v>5.984806484669606E-9</v>
      </c>
      <c r="S524" s="22">
        <f t="shared" si="139"/>
        <v>3.5817908658943366E-17</v>
      </c>
      <c r="T524" s="62">
        <v>298</v>
      </c>
      <c r="U524" s="59">
        <f t="shared" si="129"/>
        <v>290.57</v>
      </c>
      <c r="V524" s="63">
        <f t="shared" si="130"/>
        <v>0.4312650465077556</v>
      </c>
      <c r="W524" s="64">
        <f t="shared" si="131"/>
        <v>2.6993863441076296</v>
      </c>
      <c r="X524" s="65">
        <f t="shared" si="132"/>
        <v>-5.4451614522163505E-8</v>
      </c>
      <c r="Y524" s="66">
        <f t="shared" si="133"/>
        <v>-5.439249300459963E-8</v>
      </c>
      <c r="Z524" s="66">
        <f t="shared" si="134"/>
        <v>-5.4392557196522507E-8</v>
      </c>
      <c r="AA524" s="67">
        <f t="shared" si="135"/>
        <v>-5.4333499731487136E-8</v>
      </c>
      <c r="AB524" s="68">
        <f t="shared" si="141"/>
        <v>2.5075289389074731E-4</v>
      </c>
      <c r="AD524" s="70">
        <f t="shared" si="140"/>
        <v>2.5075289389074733</v>
      </c>
      <c r="AG524" s="71">
        <v>5180</v>
      </c>
    </row>
    <row r="525" spans="5:33">
      <c r="E525" s="73">
        <v>0.75453703703703701</v>
      </c>
      <c r="G525" s="99">
        <v>17.559999999999999</v>
      </c>
      <c r="H525" s="99">
        <v>6.24</v>
      </c>
      <c r="I525" s="99">
        <v>8.93</v>
      </c>
      <c r="J525" s="99">
        <v>17.61</v>
      </c>
      <c r="K525" s="99">
        <v>5.85</v>
      </c>
      <c r="L525" s="99">
        <v>8.9</v>
      </c>
      <c r="M525" s="59">
        <f t="shared" si="126"/>
        <v>17.585000000000001</v>
      </c>
      <c r="N525" s="59">
        <f t="shared" si="127"/>
        <v>6.0449999999999999</v>
      </c>
      <c r="O525" s="59">
        <f t="shared" si="128"/>
        <v>8.9149999999999991</v>
      </c>
      <c r="P525" s="60">
        <f t="shared" si="136"/>
        <v>0.18973467176599007</v>
      </c>
      <c r="Q525" s="22">
        <f t="shared" si="137"/>
        <v>9.0157113760595613E-7</v>
      </c>
      <c r="R525" s="61">
        <f t="shared" si="138"/>
        <v>5.992271197368403E-9</v>
      </c>
      <c r="S525" s="22">
        <f t="shared" si="139"/>
        <v>3.5907314102810956E-17</v>
      </c>
      <c r="T525" s="62">
        <v>298</v>
      </c>
      <c r="U525" s="59">
        <f t="shared" si="129"/>
        <v>290.58499999999998</v>
      </c>
      <c r="V525" s="63">
        <f t="shared" si="130"/>
        <v>0.43037217332820843</v>
      </c>
      <c r="W525" s="64">
        <f t="shared" si="131"/>
        <v>2.693842332220822</v>
      </c>
      <c r="X525" s="65">
        <f t="shared" si="132"/>
        <v>-5.5340819853493397E-8</v>
      </c>
      <c r="Y525" s="66">
        <f t="shared" si="133"/>
        <v>-5.5279618882960379E-8</v>
      </c>
      <c r="Z525" s="66">
        <f t="shared" si="134"/>
        <v>-5.5279686564624733E-8</v>
      </c>
      <c r="AA525" s="67">
        <f t="shared" si="135"/>
        <v>-5.5218553126058837E-8</v>
      </c>
      <c r="AB525" s="68">
        <f t="shared" si="141"/>
        <v>2.5020896853298751E-4</v>
      </c>
      <c r="AD525" s="70">
        <f t="shared" si="140"/>
        <v>2.5020896853298753</v>
      </c>
      <c r="AG525" s="71">
        <v>5190</v>
      </c>
    </row>
    <row r="526" spans="5:33">
      <c r="E526" s="73">
        <v>0.75465277777777773</v>
      </c>
      <c r="G526" s="99">
        <v>17.57</v>
      </c>
      <c r="H526" s="99">
        <v>6.24</v>
      </c>
      <c r="I526" s="99">
        <v>8.9700000000000006</v>
      </c>
      <c r="J526" s="99">
        <v>17.61</v>
      </c>
      <c r="K526" s="99">
        <v>5.85</v>
      </c>
      <c r="L526" s="99">
        <v>8.9</v>
      </c>
      <c r="M526" s="59">
        <f t="shared" si="126"/>
        <v>17.59</v>
      </c>
      <c r="N526" s="59">
        <f t="shared" si="127"/>
        <v>6.0449999999999999</v>
      </c>
      <c r="O526" s="59">
        <f t="shared" si="128"/>
        <v>8.9350000000000005</v>
      </c>
      <c r="P526" s="60">
        <f t="shared" si="136"/>
        <v>0.19017738080779203</v>
      </c>
      <c r="Q526" s="22">
        <f t="shared" si="137"/>
        <v>9.0157113760595613E-7</v>
      </c>
      <c r="R526" s="61">
        <f t="shared" si="138"/>
        <v>5.994761503376156E-9</v>
      </c>
      <c r="S526" s="22">
        <f t="shared" si="139"/>
        <v>3.593716548236075E-17</v>
      </c>
      <c r="T526" s="62">
        <v>298</v>
      </c>
      <c r="U526" s="59">
        <f t="shared" si="129"/>
        <v>290.58999999999997</v>
      </c>
      <c r="V526" s="63">
        <f t="shared" si="130"/>
        <v>0.43007456941917166</v>
      </c>
      <c r="W526" s="64">
        <f t="shared" si="131"/>
        <v>2.6919969866790106</v>
      </c>
      <c r="X526" s="65">
        <f t="shared" si="132"/>
        <v>-5.5431379559065859E-8</v>
      </c>
      <c r="Y526" s="66">
        <f t="shared" si="133"/>
        <v>-5.5369842169132311E-8</v>
      </c>
      <c r="Z526" s="66">
        <f t="shared" si="134"/>
        <v>-5.5369910485136549E-8</v>
      </c>
      <c r="AA526" s="67">
        <f t="shared" si="135"/>
        <v>-5.5308441259524595E-8</v>
      </c>
      <c r="AB526" s="68">
        <f t="shared" si="141"/>
        <v>2.496561718931963E-4</v>
      </c>
      <c r="AD526" s="70">
        <f t="shared" si="140"/>
        <v>2.4965617189319631</v>
      </c>
      <c r="AG526" s="71">
        <v>5200</v>
      </c>
    </row>
    <row r="527" spans="5:33">
      <c r="E527" s="73">
        <v>0.75476851851851845</v>
      </c>
      <c r="G527" s="99">
        <v>17.57</v>
      </c>
      <c r="H527" s="99">
        <v>6.24</v>
      </c>
      <c r="I527" s="99">
        <v>8.48</v>
      </c>
      <c r="J527" s="99">
        <v>17.62</v>
      </c>
      <c r="K527" s="99">
        <v>5.85</v>
      </c>
      <c r="L527" s="99">
        <v>8.73</v>
      </c>
      <c r="M527" s="59">
        <f t="shared" si="126"/>
        <v>17.594999999999999</v>
      </c>
      <c r="N527" s="59">
        <f t="shared" si="127"/>
        <v>6.0449999999999999</v>
      </c>
      <c r="O527" s="59">
        <f t="shared" si="128"/>
        <v>8.6050000000000004</v>
      </c>
      <c r="P527" s="60">
        <f t="shared" si="136"/>
        <v>0.18316991140183994</v>
      </c>
      <c r="Q527" s="22">
        <f t="shared" si="137"/>
        <v>9.0157113760595613E-7</v>
      </c>
      <c r="R527" s="61">
        <f t="shared" si="138"/>
        <v>5.9972528443210463E-9</v>
      </c>
      <c r="S527" s="22">
        <f t="shared" si="139"/>
        <v>3.5967041678716879E-17</v>
      </c>
      <c r="T527" s="62">
        <v>298</v>
      </c>
      <c r="U527" s="59">
        <f t="shared" si="129"/>
        <v>290.59500000000003</v>
      </c>
      <c r="V527" s="63">
        <f t="shared" si="130"/>
        <v>0.42977697575132445</v>
      </c>
      <c r="W527" s="64">
        <f t="shared" si="131"/>
        <v>2.6901529686794876</v>
      </c>
      <c r="X527" s="65">
        <f t="shared" si="132"/>
        <v>-5.3351322000808568E-8</v>
      </c>
      <c r="Y527" s="66">
        <f t="shared" si="133"/>
        <v>-5.3294189618203772E-8</v>
      </c>
      <c r="Z527" s="66">
        <f t="shared" si="134"/>
        <v>-5.3294250799614456E-8</v>
      </c>
      <c r="AA527" s="67">
        <f t="shared" si="135"/>
        <v>-5.323717946738555E-8</v>
      </c>
      <c r="AB527" s="68">
        <f t="shared" si="141"/>
        <v>2.4910247301631775E-4</v>
      </c>
      <c r="AD527" s="70">
        <f t="shared" si="140"/>
        <v>2.4910247301631774</v>
      </c>
      <c r="AG527" s="71">
        <v>5210</v>
      </c>
    </row>
    <row r="528" spans="5:33">
      <c r="E528" s="73">
        <v>0.75488425925925928</v>
      </c>
      <c r="G528" s="99">
        <v>17.57</v>
      </c>
      <c r="H528" s="99">
        <v>6.24</v>
      </c>
      <c r="I528" s="99">
        <v>8</v>
      </c>
      <c r="J528" s="99">
        <v>17.62</v>
      </c>
      <c r="K528" s="99">
        <v>5.85</v>
      </c>
      <c r="L528" s="99">
        <v>8.2899999999999991</v>
      </c>
      <c r="M528" s="59">
        <f t="shared" si="126"/>
        <v>17.594999999999999</v>
      </c>
      <c r="N528" s="59">
        <f t="shared" si="127"/>
        <v>6.0449999999999999</v>
      </c>
      <c r="O528" s="59">
        <f t="shared" si="128"/>
        <v>8.1449999999999996</v>
      </c>
      <c r="P528" s="60">
        <f t="shared" si="136"/>
        <v>0.17337814391260736</v>
      </c>
      <c r="Q528" s="22">
        <f t="shared" si="137"/>
        <v>9.0157113760595613E-7</v>
      </c>
      <c r="R528" s="61">
        <f t="shared" si="138"/>
        <v>5.9972528443210463E-9</v>
      </c>
      <c r="S528" s="22">
        <f t="shared" si="139"/>
        <v>3.5967041678716879E-17</v>
      </c>
      <c r="T528" s="62">
        <v>298</v>
      </c>
      <c r="U528" s="59">
        <f t="shared" si="129"/>
        <v>290.59500000000003</v>
      </c>
      <c r="V528" s="63">
        <f t="shared" si="130"/>
        <v>0.42977697575132445</v>
      </c>
      <c r="W528" s="64">
        <f t="shared" si="131"/>
        <v>2.6901529686794876</v>
      </c>
      <c r="X528" s="65">
        <f t="shared" si="132"/>
        <v>-5.0391264046251694E-8</v>
      </c>
      <c r="Y528" s="66">
        <f t="shared" si="133"/>
        <v>-5.0340186195219415E-8</v>
      </c>
      <c r="Z528" s="66">
        <f t="shared" si="134"/>
        <v>-5.0340237969012275E-8</v>
      </c>
      <c r="AA528" s="67">
        <f t="shared" si="135"/>
        <v>-5.0289211786814403E-8</v>
      </c>
      <c r="AB528" s="68">
        <f t="shared" si="141"/>
        <v>2.4856953071247806E-4</v>
      </c>
      <c r="AD528" s="70">
        <f t="shared" si="140"/>
        <v>2.4856953071247805</v>
      </c>
      <c r="AG528" s="71">
        <v>5220</v>
      </c>
    </row>
    <row r="529" spans="5:33">
      <c r="E529" s="73">
        <v>0.755</v>
      </c>
      <c r="G529" s="99">
        <v>17.57</v>
      </c>
      <c r="H529" s="99">
        <v>6.24</v>
      </c>
      <c r="I529" s="99">
        <v>7.79</v>
      </c>
      <c r="J529" s="99">
        <v>17.62</v>
      </c>
      <c r="K529" s="99">
        <v>5.85</v>
      </c>
      <c r="L529" s="99">
        <v>7.95</v>
      </c>
      <c r="M529" s="59">
        <f t="shared" si="126"/>
        <v>17.594999999999999</v>
      </c>
      <c r="N529" s="59">
        <f t="shared" si="127"/>
        <v>6.0449999999999999</v>
      </c>
      <c r="O529" s="59">
        <f t="shared" si="128"/>
        <v>7.87</v>
      </c>
      <c r="P529" s="60">
        <f t="shared" si="136"/>
        <v>0.16752436987013136</v>
      </c>
      <c r="Q529" s="22">
        <f t="shared" si="137"/>
        <v>9.0157113760595613E-7</v>
      </c>
      <c r="R529" s="61">
        <f t="shared" si="138"/>
        <v>5.9972528443210463E-9</v>
      </c>
      <c r="S529" s="22">
        <f t="shared" si="139"/>
        <v>3.5967041678716879E-17</v>
      </c>
      <c r="T529" s="62">
        <v>298</v>
      </c>
      <c r="U529" s="59">
        <f t="shared" si="129"/>
        <v>290.59500000000003</v>
      </c>
      <c r="V529" s="63">
        <f t="shared" si="130"/>
        <v>0.42977697575132445</v>
      </c>
      <c r="W529" s="64">
        <f t="shared" si="131"/>
        <v>2.6901529686794876</v>
      </c>
      <c r="X529" s="65">
        <f t="shared" si="132"/>
        <v>-4.8591294909496547E-8</v>
      </c>
      <c r="Y529" s="66">
        <f t="shared" si="133"/>
        <v>-4.8543704495698305E-8</v>
      </c>
      <c r="Z529" s="66">
        <f t="shared" si="134"/>
        <v>-4.8543751105847075E-8</v>
      </c>
      <c r="AA529" s="67">
        <f t="shared" si="135"/>
        <v>-4.8496207210897475E-8</v>
      </c>
      <c r="AB529" s="68">
        <f t="shared" si="141"/>
        <v>2.4806612850554216E-4</v>
      </c>
      <c r="AD529" s="70">
        <f t="shared" si="140"/>
        <v>2.4806612850554215</v>
      </c>
      <c r="AG529" s="71">
        <v>5230</v>
      </c>
    </row>
    <row r="530" spans="5:33">
      <c r="E530" s="73">
        <v>0.75511574074074073</v>
      </c>
      <c r="G530" s="99">
        <v>17.57</v>
      </c>
      <c r="H530" s="99">
        <v>6.24</v>
      </c>
      <c r="I530" s="99">
        <v>7.93</v>
      </c>
      <c r="J530" s="99">
        <v>17.62</v>
      </c>
      <c r="K530" s="99">
        <v>5.85</v>
      </c>
      <c r="L530" s="99">
        <v>7.63</v>
      </c>
      <c r="M530" s="59">
        <f t="shared" si="126"/>
        <v>17.594999999999999</v>
      </c>
      <c r="N530" s="59">
        <f t="shared" si="127"/>
        <v>6.0449999999999999</v>
      </c>
      <c r="O530" s="59">
        <f t="shared" si="128"/>
        <v>7.7799999999999994</v>
      </c>
      <c r="P530" s="60">
        <f t="shared" si="136"/>
        <v>0.16560858927441194</v>
      </c>
      <c r="Q530" s="22">
        <f t="shared" si="137"/>
        <v>9.0157113760595613E-7</v>
      </c>
      <c r="R530" s="61">
        <f t="shared" si="138"/>
        <v>5.9972528443210463E-9</v>
      </c>
      <c r="S530" s="22">
        <f t="shared" si="139"/>
        <v>3.5967041678716879E-17</v>
      </c>
      <c r="T530" s="62">
        <v>298</v>
      </c>
      <c r="U530" s="59">
        <f t="shared" si="129"/>
        <v>290.59500000000003</v>
      </c>
      <c r="V530" s="63">
        <f t="shared" si="130"/>
        <v>0.42977697575132445</v>
      </c>
      <c r="W530" s="64">
        <f t="shared" si="131"/>
        <v>2.6901529686794876</v>
      </c>
      <c r="X530" s="65">
        <f t="shared" si="132"/>
        <v>-4.7941612749401007E-8</v>
      </c>
      <c r="Y530" s="66">
        <f t="shared" si="133"/>
        <v>-4.7895195595011111E-8</v>
      </c>
      <c r="Z530" s="66">
        <f t="shared" si="134"/>
        <v>-4.7895240536182215E-8</v>
      </c>
      <c r="AA530" s="67">
        <f t="shared" si="135"/>
        <v>-4.7848868235939179E-8</v>
      </c>
      <c r="AB530" s="68">
        <f t="shared" si="141"/>
        <v>2.4758069115000302E-4</v>
      </c>
      <c r="AD530" s="70">
        <f t="shared" si="140"/>
        <v>2.4758069115000301</v>
      </c>
      <c r="AG530" s="71">
        <v>5240</v>
      </c>
    </row>
    <row r="531" spans="5:33">
      <c r="E531" s="73"/>
      <c r="G531" s="99"/>
      <c r="H531" s="99"/>
      <c r="I531" s="99"/>
      <c r="J531" s="99"/>
      <c r="K531" s="99"/>
      <c r="L531" s="99"/>
      <c r="M531" s="59"/>
      <c r="N531" s="59"/>
      <c r="O531" s="59"/>
      <c r="P531" s="60"/>
      <c r="Q531" s="22"/>
      <c r="R531" s="61"/>
      <c r="S531" s="22"/>
      <c r="T531" s="62"/>
      <c r="U531" s="59"/>
      <c r="V531" s="63"/>
      <c r="W531" s="64"/>
      <c r="X531" s="65"/>
      <c r="Y531" s="66"/>
      <c r="Z531" s="66"/>
      <c r="AA531" s="67"/>
      <c r="AB531" s="68"/>
      <c r="AD531" s="70"/>
      <c r="AF531" s="101">
        <f>SUM(AF6:AF530)</f>
        <v>37.706520829614036</v>
      </c>
      <c r="AG531" s="71"/>
    </row>
    <row r="532" spans="5:33">
      <c r="E532" s="73"/>
      <c r="G532" s="99"/>
      <c r="H532" s="99"/>
      <c r="I532" s="99"/>
      <c r="J532" s="99"/>
      <c r="K532" s="99"/>
      <c r="L532" s="99"/>
      <c r="M532" s="59"/>
      <c r="N532" s="59"/>
      <c r="O532" s="59"/>
      <c r="P532" s="60"/>
      <c r="Q532" s="22"/>
      <c r="R532" s="61"/>
      <c r="S532" s="22"/>
      <c r="T532" s="62"/>
      <c r="U532" s="59"/>
      <c r="V532" s="63"/>
      <c r="W532" s="64"/>
      <c r="X532" s="65"/>
      <c r="Y532" s="66"/>
      <c r="Z532" s="66"/>
      <c r="AA532" s="67"/>
      <c r="AB532" s="68"/>
      <c r="AD532" s="70"/>
      <c r="AG532" s="71"/>
    </row>
    <row r="533" spans="5:33">
      <c r="E533" s="73"/>
      <c r="G533" s="99"/>
      <c r="H533" s="99"/>
      <c r="I533" s="99"/>
      <c r="J533" s="99"/>
      <c r="K533" s="99"/>
      <c r="L533" s="99"/>
      <c r="M533" s="59"/>
      <c r="N533" s="59"/>
      <c r="O533" s="59"/>
      <c r="P533" s="60"/>
      <c r="Q533" s="22"/>
      <c r="R533" s="61"/>
      <c r="S533" s="22"/>
      <c r="T533" s="62"/>
      <c r="U533" s="59"/>
      <c r="V533" s="63"/>
      <c r="W533" s="64"/>
      <c r="X533" s="65"/>
      <c r="Y533" s="66"/>
      <c r="Z533" s="66"/>
      <c r="AA533" s="67"/>
      <c r="AB533" s="68"/>
      <c r="AD533" s="70"/>
      <c r="AG533" s="71"/>
    </row>
    <row r="534" spans="5:33">
      <c r="E534" s="73"/>
      <c r="G534" s="99"/>
      <c r="H534" s="99"/>
      <c r="I534" s="99"/>
      <c r="J534" s="99"/>
      <c r="K534" s="99"/>
      <c r="L534" s="99"/>
      <c r="M534" s="59"/>
      <c r="N534" s="59"/>
      <c r="O534" s="59"/>
      <c r="P534" s="60"/>
      <c r="Q534" s="22"/>
      <c r="R534" s="61"/>
      <c r="S534" s="22"/>
      <c r="T534" s="62"/>
      <c r="U534" s="59"/>
      <c r="V534" s="63"/>
      <c r="W534" s="64"/>
      <c r="X534" s="65"/>
      <c r="Y534" s="66"/>
      <c r="Z534" s="66"/>
      <c r="AA534" s="67"/>
      <c r="AB534" s="68"/>
      <c r="AD534" s="70"/>
      <c r="AG534" s="71"/>
    </row>
    <row r="535" spans="5:33">
      <c r="E535" s="73"/>
      <c r="G535" s="99"/>
      <c r="H535" s="99"/>
      <c r="I535" s="99"/>
      <c r="J535" s="99"/>
      <c r="K535" s="99"/>
      <c r="L535" s="99"/>
      <c r="M535" s="59"/>
      <c r="N535" s="59"/>
      <c r="O535" s="59"/>
      <c r="P535" s="60"/>
      <c r="Q535" s="22"/>
      <c r="R535" s="61"/>
      <c r="S535" s="22"/>
      <c r="T535" s="62"/>
      <c r="U535" s="59"/>
      <c r="V535" s="63"/>
      <c r="W535" s="64"/>
      <c r="X535" s="65"/>
      <c r="Y535" s="66"/>
      <c r="Z535" s="66"/>
      <c r="AA535" s="67"/>
      <c r="AB535" s="68"/>
      <c r="AD535" s="70"/>
      <c r="AG535" s="71"/>
    </row>
    <row r="536" spans="5:33">
      <c r="E536" s="73"/>
      <c r="G536" s="99"/>
      <c r="H536" s="99"/>
      <c r="I536" s="99"/>
      <c r="J536" s="99"/>
      <c r="K536" s="99"/>
      <c r="L536" s="99"/>
      <c r="M536" s="59"/>
      <c r="N536" s="59"/>
      <c r="O536" s="59"/>
      <c r="P536" s="60"/>
      <c r="Q536" s="22"/>
      <c r="R536" s="61"/>
      <c r="S536" s="22"/>
      <c r="T536" s="62"/>
      <c r="U536" s="59"/>
      <c r="V536" s="63"/>
      <c r="W536" s="64"/>
      <c r="X536" s="65"/>
      <c r="Y536" s="66"/>
      <c r="Z536" s="66"/>
      <c r="AA536" s="67"/>
      <c r="AB536" s="68"/>
      <c r="AD536" s="70"/>
      <c r="AG536" s="71"/>
    </row>
    <row r="537" spans="5:33">
      <c r="E537" s="73"/>
      <c r="G537" s="99"/>
      <c r="H537" s="99"/>
      <c r="I537" s="99"/>
      <c r="J537" s="99"/>
      <c r="K537" s="99"/>
      <c r="L537" s="99"/>
      <c r="M537" s="59"/>
      <c r="N537" s="59"/>
      <c r="O537" s="59"/>
      <c r="P537" s="60"/>
      <c r="Q537" s="22"/>
      <c r="R537" s="61"/>
      <c r="S537" s="22"/>
      <c r="T537" s="62"/>
      <c r="U537" s="59"/>
      <c r="V537" s="63"/>
      <c r="W537" s="64"/>
      <c r="X537" s="65"/>
      <c r="Y537" s="66"/>
      <c r="Z537" s="66"/>
      <c r="AA537" s="67"/>
      <c r="AB537" s="68"/>
      <c r="AD537" s="70"/>
      <c r="AG537" s="71"/>
    </row>
    <row r="538" spans="5:33">
      <c r="E538" s="73"/>
      <c r="G538" s="99"/>
      <c r="H538" s="99"/>
      <c r="I538" s="99"/>
      <c r="J538" s="99"/>
      <c r="K538" s="99"/>
      <c r="L538" s="99"/>
      <c r="M538" s="59"/>
      <c r="N538" s="59"/>
      <c r="O538" s="59"/>
      <c r="P538" s="60"/>
      <c r="Q538" s="22"/>
      <c r="R538" s="61"/>
      <c r="S538" s="22"/>
      <c r="T538" s="62"/>
      <c r="U538" s="59"/>
      <c r="V538" s="63"/>
      <c r="W538" s="64"/>
      <c r="X538" s="65"/>
      <c r="Y538" s="66"/>
      <c r="Z538" s="66"/>
      <c r="AA538" s="67"/>
      <c r="AB538" s="68"/>
      <c r="AD538" s="70"/>
      <c r="AG538" s="71"/>
    </row>
    <row r="539" spans="5:33">
      <c r="E539" s="73"/>
      <c r="G539" s="99"/>
      <c r="H539" s="99"/>
      <c r="I539" s="99"/>
      <c r="J539" s="99"/>
      <c r="K539" s="99"/>
      <c r="L539" s="99"/>
      <c r="M539" s="59"/>
      <c r="N539" s="59"/>
      <c r="O539" s="59"/>
      <c r="P539" s="60"/>
      <c r="Q539" s="22"/>
      <c r="R539" s="61"/>
      <c r="S539" s="22"/>
      <c r="T539" s="62"/>
      <c r="U539" s="59"/>
      <c r="V539" s="63"/>
      <c r="W539" s="64"/>
      <c r="X539" s="65"/>
      <c r="Y539" s="66"/>
      <c r="Z539" s="66"/>
      <c r="AA539" s="67"/>
      <c r="AB539" s="68"/>
      <c r="AD539" s="70"/>
      <c r="AG539" s="71"/>
    </row>
    <row r="540" spans="5:33">
      <c r="E540" s="73"/>
      <c r="G540" s="99"/>
      <c r="H540" s="99"/>
      <c r="I540" s="99"/>
      <c r="J540" s="99"/>
      <c r="K540" s="99"/>
      <c r="L540" s="99"/>
      <c r="M540" s="59"/>
      <c r="N540" s="59"/>
      <c r="O540" s="59"/>
      <c r="P540" s="60"/>
      <c r="Q540" s="22"/>
      <c r="R540" s="61"/>
      <c r="S540" s="22"/>
      <c r="T540" s="62"/>
      <c r="U540" s="59"/>
      <c r="V540" s="63"/>
      <c r="W540" s="64"/>
      <c r="X540" s="65"/>
      <c r="Y540" s="66"/>
      <c r="Z540" s="66"/>
      <c r="AA540" s="67"/>
      <c r="AB540" s="68"/>
      <c r="AD540" s="70"/>
      <c r="AG540" s="71"/>
    </row>
    <row r="541" spans="5:33">
      <c r="E541" s="73"/>
      <c r="G541" s="99"/>
      <c r="H541" s="99"/>
      <c r="I541" s="99"/>
      <c r="J541" s="99"/>
      <c r="K541" s="99"/>
      <c r="L541" s="99"/>
      <c r="M541" s="59"/>
      <c r="N541" s="59"/>
      <c r="O541" s="59"/>
      <c r="P541" s="60"/>
      <c r="Q541" s="22"/>
      <c r="R541" s="61"/>
      <c r="S541" s="22"/>
      <c r="T541" s="62"/>
      <c r="U541" s="59"/>
      <c r="V541" s="63"/>
      <c r="W541" s="64"/>
      <c r="X541" s="65"/>
      <c r="Y541" s="66"/>
      <c r="Z541" s="66"/>
      <c r="AA541" s="67"/>
      <c r="AB541" s="68"/>
      <c r="AD541" s="70"/>
      <c r="AG541" s="71"/>
    </row>
    <row r="542" spans="5:33">
      <c r="E542" s="73"/>
      <c r="G542" s="99"/>
      <c r="H542" s="99"/>
      <c r="I542" s="99"/>
      <c r="J542" s="99"/>
      <c r="K542" s="99"/>
      <c r="L542" s="99"/>
      <c r="M542" s="59"/>
      <c r="N542" s="59"/>
      <c r="O542" s="59"/>
      <c r="P542" s="60"/>
      <c r="Q542" s="22"/>
      <c r="R542" s="61"/>
      <c r="S542" s="22"/>
      <c r="T542" s="62"/>
      <c r="U542" s="59"/>
      <c r="V542" s="63"/>
      <c r="W542" s="64"/>
      <c r="X542" s="65"/>
      <c r="Y542" s="66"/>
      <c r="Z542" s="66"/>
      <c r="AA542" s="67"/>
      <c r="AB542" s="68"/>
      <c r="AD542" s="70"/>
      <c r="AG542" s="71"/>
    </row>
    <row r="543" spans="5:33">
      <c r="E543" s="73"/>
      <c r="G543" s="99"/>
      <c r="H543" s="99"/>
      <c r="I543" s="99"/>
      <c r="J543" s="99"/>
      <c r="K543" s="99"/>
      <c r="L543" s="99"/>
      <c r="M543" s="59"/>
      <c r="N543" s="59"/>
      <c r="O543" s="59"/>
      <c r="P543" s="60"/>
      <c r="Q543" s="22"/>
      <c r="R543" s="61"/>
      <c r="S543" s="22"/>
      <c r="T543" s="62"/>
      <c r="U543" s="59"/>
      <c r="V543" s="63"/>
      <c r="W543" s="64"/>
      <c r="X543" s="65"/>
      <c r="Y543" s="66"/>
      <c r="Z543" s="66"/>
      <c r="AA543" s="67"/>
      <c r="AB543" s="68"/>
      <c r="AD543" s="70"/>
      <c r="AG543" s="71"/>
    </row>
    <row r="544" spans="5:33">
      <c r="E544" s="73"/>
      <c r="G544" s="99"/>
      <c r="H544" s="99"/>
      <c r="I544" s="99"/>
      <c r="J544" s="99"/>
      <c r="K544" s="99"/>
      <c r="L544" s="99"/>
      <c r="M544" s="59"/>
      <c r="N544" s="59"/>
      <c r="O544" s="59"/>
      <c r="P544" s="60"/>
      <c r="Q544" s="22"/>
      <c r="R544" s="61"/>
      <c r="S544" s="22"/>
      <c r="T544" s="62"/>
      <c r="U544" s="59"/>
      <c r="V544" s="63"/>
      <c r="W544" s="64"/>
      <c r="X544" s="65"/>
      <c r="Y544" s="66"/>
      <c r="Z544" s="66"/>
      <c r="AA544" s="67"/>
      <c r="AB544" s="68"/>
      <c r="AD544" s="70"/>
      <c r="AG544" s="71"/>
    </row>
    <row r="545" spans="5:33">
      <c r="E545" s="73"/>
      <c r="G545" s="99"/>
      <c r="H545" s="99"/>
      <c r="I545" s="99"/>
      <c r="J545" s="99"/>
      <c r="K545" s="99"/>
      <c r="L545" s="99"/>
      <c r="M545" s="59"/>
      <c r="N545" s="59"/>
      <c r="O545" s="59"/>
      <c r="P545" s="60"/>
      <c r="Q545" s="22"/>
      <c r="R545" s="61"/>
      <c r="S545" s="22"/>
      <c r="T545" s="62"/>
      <c r="U545" s="59"/>
      <c r="V545" s="63"/>
      <c r="W545" s="64"/>
      <c r="X545" s="65"/>
      <c r="Y545" s="66"/>
      <c r="Z545" s="66"/>
      <c r="AA545" s="67"/>
      <c r="AB545" s="68"/>
      <c r="AD545" s="70"/>
      <c r="AG545" s="71"/>
    </row>
    <row r="546" spans="5:33">
      <c r="E546" s="73"/>
      <c r="G546" s="99"/>
      <c r="H546" s="99"/>
      <c r="I546" s="99"/>
      <c r="J546" s="99"/>
      <c r="K546" s="99"/>
      <c r="L546" s="99"/>
      <c r="M546" s="59"/>
      <c r="N546" s="59"/>
      <c r="O546" s="59"/>
      <c r="P546" s="60"/>
      <c r="Q546" s="22"/>
      <c r="R546" s="61"/>
      <c r="S546" s="22"/>
      <c r="T546" s="62"/>
      <c r="U546" s="59"/>
      <c r="V546" s="63"/>
      <c r="W546" s="64"/>
      <c r="X546" s="65"/>
      <c r="Y546" s="66"/>
      <c r="Z546" s="66"/>
      <c r="AA546" s="67"/>
      <c r="AB546" s="68"/>
      <c r="AD546" s="70"/>
      <c r="AG546" s="71"/>
    </row>
    <row r="547" spans="5:33">
      <c r="E547" s="73"/>
      <c r="G547" s="99"/>
      <c r="H547" s="99"/>
      <c r="I547" s="99"/>
      <c r="J547" s="99"/>
      <c r="K547" s="99"/>
      <c r="L547" s="99"/>
      <c r="M547" s="59"/>
      <c r="N547" s="59"/>
      <c r="O547" s="59"/>
      <c r="P547" s="60"/>
      <c r="Q547" s="22"/>
      <c r="R547" s="61"/>
      <c r="S547" s="22"/>
      <c r="T547" s="62"/>
      <c r="U547" s="59"/>
      <c r="V547" s="63"/>
      <c r="W547" s="64"/>
      <c r="X547" s="65"/>
      <c r="Y547" s="66"/>
      <c r="Z547" s="66"/>
      <c r="AA547" s="67"/>
      <c r="AB547" s="68"/>
      <c r="AD547" s="70"/>
      <c r="AG547" s="71"/>
    </row>
    <row r="548" spans="5:33">
      <c r="E548" s="73"/>
      <c r="G548" s="99"/>
      <c r="H548" s="99"/>
      <c r="I548" s="99"/>
      <c r="J548" s="99"/>
      <c r="K548" s="99"/>
      <c r="L548" s="99"/>
      <c r="M548" s="59"/>
      <c r="N548" s="59"/>
      <c r="O548" s="59"/>
      <c r="P548" s="60"/>
      <c r="Q548" s="22"/>
      <c r="R548" s="61"/>
      <c r="S548" s="22"/>
      <c r="T548" s="62"/>
      <c r="U548" s="59"/>
      <c r="V548" s="63"/>
      <c r="W548" s="64"/>
      <c r="X548" s="65"/>
      <c r="Y548" s="66"/>
      <c r="Z548" s="66"/>
      <c r="AA548" s="67"/>
      <c r="AB548" s="68"/>
      <c r="AD548" s="70"/>
      <c r="AG548" s="71"/>
    </row>
    <row r="549" spans="5:33">
      <c r="E549" s="73"/>
      <c r="G549" s="99"/>
      <c r="H549" s="99"/>
      <c r="I549" s="99"/>
      <c r="J549" s="99"/>
      <c r="K549" s="99"/>
      <c r="L549" s="99"/>
      <c r="M549" s="59"/>
      <c r="N549" s="59"/>
      <c r="O549" s="59"/>
      <c r="P549" s="60"/>
      <c r="Q549" s="22"/>
      <c r="R549" s="61"/>
      <c r="S549" s="22"/>
      <c r="T549" s="62"/>
      <c r="U549" s="59"/>
      <c r="V549" s="63"/>
      <c r="W549" s="64"/>
      <c r="X549" s="65"/>
      <c r="Y549" s="66"/>
      <c r="Z549" s="66"/>
      <c r="AA549" s="67"/>
      <c r="AB549" s="68"/>
      <c r="AD549" s="70"/>
      <c r="AG549" s="71"/>
    </row>
    <row r="550" spans="5:33">
      <c r="E550" s="73"/>
      <c r="G550" s="99"/>
      <c r="H550" s="99"/>
      <c r="I550" s="99"/>
      <c r="J550" s="99"/>
      <c r="K550" s="99"/>
      <c r="L550" s="99"/>
      <c r="M550" s="59"/>
      <c r="N550" s="59"/>
      <c r="O550" s="59"/>
      <c r="P550" s="60"/>
      <c r="Q550" s="22"/>
      <c r="R550" s="61"/>
      <c r="S550" s="22"/>
      <c r="T550" s="62"/>
      <c r="U550" s="59"/>
      <c r="V550" s="63"/>
      <c r="W550" s="64"/>
      <c r="X550" s="65"/>
      <c r="Y550" s="66"/>
      <c r="Z550" s="66"/>
      <c r="AA550" s="67"/>
      <c r="AB550" s="68"/>
      <c r="AD550" s="70"/>
      <c r="AG550" s="71"/>
    </row>
    <row r="551" spans="5:33">
      <c r="E551" s="73"/>
      <c r="G551" s="99"/>
      <c r="H551" s="99"/>
      <c r="I551" s="99"/>
      <c r="J551" s="99"/>
      <c r="K551" s="99"/>
      <c r="L551" s="99"/>
      <c r="M551" s="59"/>
      <c r="N551" s="59"/>
      <c r="O551" s="59"/>
      <c r="P551" s="60"/>
      <c r="Q551" s="22"/>
      <c r="R551" s="61"/>
      <c r="S551" s="22"/>
      <c r="T551" s="62"/>
      <c r="U551" s="59"/>
      <c r="V551" s="63"/>
      <c r="W551" s="64"/>
      <c r="X551" s="65"/>
      <c r="Y551" s="66"/>
      <c r="Z551" s="66"/>
      <c r="AA551" s="67"/>
      <c r="AB551" s="68"/>
      <c r="AD551" s="70"/>
      <c r="AG551" s="71"/>
    </row>
    <row r="552" spans="5:33">
      <c r="E552" s="73"/>
      <c r="G552" s="99"/>
      <c r="H552" s="99"/>
      <c r="I552" s="99"/>
      <c r="J552" s="99"/>
      <c r="K552" s="99"/>
      <c r="L552" s="99"/>
      <c r="M552" s="59"/>
      <c r="N552" s="59"/>
      <c r="O552" s="59"/>
      <c r="P552" s="60"/>
      <c r="Q552" s="22"/>
      <c r="R552" s="61"/>
      <c r="S552" s="22"/>
      <c r="T552" s="62"/>
      <c r="U552" s="59"/>
      <c r="V552" s="63"/>
      <c r="W552" s="64"/>
      <c r="X552" s="65"/>
      <c r="Y552" s="66"/>
      <c r="Z552" s="66"/>
      <c r="AA552" s="67"/>
      <c r="AB552" s="68"/>
      <c r="AD552" s="70"/>
      <c r="AG552" s="71"/>
    </row>
    <row r="553" spans="5:33">
      <c r="E553" s="73"/>
      <c r="G553" s="99"/>
      <c r="H553" s="99"/>
      <c r="I553" s="99"/>
      <c r="J553" s="99"/>
      <c r="K553" s="99"/>
      <c r="L553" s="99"/>
      <c r="M553" s="59"/>
      <c r="N553" s="59"/>
      <c r="O553" s="59"/>
      <c r="P553" s="60"/>
      <c r="Q553" s="22"/>
      <c r="R553" s="61"/>
      <c r="S553" s="22"/>
      <c r="T553" s="62"/>
      <c r="U553" s="59"/>
      <c r="V553" s="63"/>
      <c r="W553" s="64"/>
      <c r="X553" s="65"/>
      <c r="Y553" s="66"/>
      <c r="Z553" s="66"/>
      <c r="AA553" s="67"/>
      <c r="AB553" s="68"/>
      <c r="AD553" s="70"/>
      <c r="AG553" s="71"/>
    </row>
    <row r="554" spans="5:33">
      <c r="E554" s="73"/>
      <c r="G554" s="99"/>
      <c r="H554" s="99"/>
      <c r="I554" s="99"/>
      <c r="J554" s="99"/>
      <c r="K554" s="99"/>
      <c r="L554" s="99"/>
      <c r="M554" s="59"/>
      <c r="N554" s="59"/>
      <c r="O554" s="59"/>
      <c r="P554" s="60"/>
      <c r="Q554" s="22"/>
      <c r="R554" s="61"/>
      <c r="S554" s="22"/>
      <c r="T554" s="62"/>
      <c r="U554" s="59"/>
      <c r="V554" s="63"/>
      <c r="W554" s="64"/>
      <c r="X554" s="65"/>
      <c r="Y554" s="66"/>
      <c r="Z554" s="66"/>
      <c r="AA554" s="67"/>
      <c r="AB554" s="68"/>
      <c r="AD554" s="70"/>
      <c r="AG554" s="71"/>
    </row>
    <row r="555" spans="5:33">
      <c r="E555" s="73"/>
      <c r="G555" s="99"/>
      <c r="H555" s="99"/>
      <c r="I555" s="99"/>
      <c r="J555" s="99"/>
      <c r="K555" s="99"/>
      <c r="L555" s="99"/>
      <c r="M555" s="59"/>
      <c r="N555" s="59"/>
      <c r="O555" s="59"/>
      <c r="P555" s="60"/>
      <c r="Q555" s="22"/>
      <c r="R555" s="61"/>
      <c r="S555" s="22"/>
      <c r="T555" s="62"/>
      <c r="U555" s="59"/>
      <c r="V555" s="63"/>
      <c r="W555" s="64"/>
      <c r="X555" s="65"/>
      <c r="Y555" s="66"/>
      <c r="Z555" s="66"/>
      <c r="AA555" s="67"/>
      <c r="AB555" s="68"/>
      <c r="AD555" s="70"/>
      <c r="AG555" s="71"/>
    </row>
    <row r="556" spans="5:33">
      <c r="E556" s="73"/>
      <c r="G556" s="99"/>
      <c r="H556" s="99"/>
      <c r="I556" s="99"/>
      <c r="J556" s="99"/>
      <c r="K556" s="99"/>
      <c r="L556" s="99"/>
      <c r="M556" s="59"/>
      <c r="N556" s="59"/>
      <c r="O556" s="59"/>
      <c r="P556" s="60"/>
      <c r="Q556" s="22"/>
      <c r="R556" s="61"/>
      <c r="S556" s="22"/>
      <c r="T556" s="62"/>
      <c r="U556" s="59"/>
      <c r="V556" s="63"/>
      <c r="W556" s="64"/>
      <c r="X556" s="65"/>
      <c r="Y556" s="66"/>
      <c r="Z556" s="66"/>
      <c r="AA556" s="67"/>
      <c r="AB556" s="68"/>
      <c r="AD556" s="70"/>
      <c r="AG556" s="71"/>
    </row>
    <row r="557" spans="5:33">
      <c r="E557" s="73"/>
      <c r="G557" s="99"/>
      <c r="H557" s="99"/>
      <c r="I557" s="99"/>
      <c r="J557" s="99"/>
      <c r="K557" s="99"/>
      <c r="L557" s="99"/>
      <c r="M557" s="59"/>
      <c r="N557" s="59"/>
      <c r="O557" s="59"/>
      <c r="P557" s="60"/>
      <c r="Q557" s="22"/>
      <c r="R557" s="61"/>
      <c r="S557" s="22"/>
      <c r="T557" s="62"/>
      <c r="U557" s="59"/>
      <c r="V557" s="63"/>
      <c r="W557" s="64"/>
      <c r="X557" s="65"/>
      <c r="Y557" s="66"/>
      <c r="Z557" s="66"/>
      <c r="AA557" s="67"/>
      <c r="AB557" s="68"/>
      <c r="AD557" s="70"/>
      <c r="AG557" s="71"/>
    </row>
  </sheetData>
  <mergeCells count="6">
    <mergeCell ref="A4:C4"/>
    <mergeCell ref="T4:W4"/>
    <mergeCell ref="X4:AA4"/>
    <mergeCell ref="G5:I5"/>
    <mergeCell ref="J5:L5"/>
    <mergeCell ref="M5:O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361"/>
  <sheetViews>
    <sheetView topLeftCell="N1" zoomScaleNormal="100" workbookViewId="0">
      <selection activeCell="U8" sqref="U8"/>
    </sheetView>
  </sheetViews>
  <sheetFormatPr defaultRowHeight="15"/>
  <cols>
    <col min="1" max="1" width="9.140625" style="54"/>
    <col min="2" max="2" width="10.7109375" style="54" bestFit="1" customWidth="1"/>
    <col min="3" max="16" width="9.140625" style="54"/>
    <col min="17" max="17" width="9.5703125" style="54" bestFit="1" customWidth="1"/>
    <col min="18" max="19" width="9.140625" style="54"/>
    <col min="20" max="23" width="9.28515625" style="54" bestFit="1" customWidth="1"/>
    <col min="24" max="26" width="9.85546875" style="54" bestFit="1" customWidth="1"/>
    <col min="27" max="27" width="10.42578125" style="54" bestFit="1" customWidth="1"/>
    <col min="28" max="28" width="16.28515625" style="54" customWidth="1"/>
    <col min="29" max="29" width="9.7109375" style="54" bestFit="1" customWidth="1"/>
    <col min="30" max="30" width="10.42578125" style="54" bestFit="1" customWidth="1"/>
    <col min="31" max="31" width="9.85546875" style="54" bestFit="1" customWidth="1"/>
    <col min="32" max="36" width="9.28515625" style="54" bestFit="1" customWidth="1"/>
    <col min="37" max="37" width="12.5703125" bestFit="1" customWidth="1"/>
  </cols>
  <sheetData>
    <row r="1" spans="1:33" ht="15.75" thickBot="1">
      <c r="N1" s="161"/>
      <c r="Q1" s="101"/>
    </row>
    <row r="2" spans="1:33">
      <c r="A2" s="83" t="s">
        <v>32</v>
      </c>
      <c r="B2" s="103">
        <f>C2*100000000000</f>
        <v>28994724390220.648</v>
      </c>
      <c r="C2" s="85">
        <v>289.94724390220648</v>
      </c>
      <c r="D2" s="54">
        <f>B2*60</f>
        <v>1739683463413239</v>
      </c>
    </row>
    <row r="3" spans="1:33" ht="15.75" thickBot="1">
      <c r="A3" s="86" t="s">
        <v>33</v>
      </c>
      <c r="B3" s="87">
        <v>1</v>
      </c>
      <c r="C3" s="88"/>
    </row>
    <row r="4" spans="1:33" ht="15.75" thickTop="1">
      <c r="B4" s="166">
        <v>40021</v>
      </c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2" t="s">
        <v>16</v>
      </c>
      <c r="S4" s="92" t="s">
        <v>21</v>
      </c>
      <c r="T4" s="178" t="s">
        <v>18</v>
      </c>
      <c r="U4" s="178"/>
      <c r="V4" s="178"/>
      <c r="W4" s="178"/>
      <c r="X4" s="181" t="s">
        <v>24</v>
      </c>
      <c r="Y4" s="181"/>
      <c r="Z4" s="181"/>
      <c r="AA4" s="181"/>
      <c r="AB4" s="69" t="s">
        <v>26</v>
      </c>
      <c r="AC4" s="69" t="s">
        <v>25</v>
      </c>
      <c r="AD4" s="69"/>
      <c r="AE4" s="69"/>
      <c r="AF4" s="69" t="s">
        <v>27</v>
      </c>
      <c r="AG4" s="90" t="s">
        <v>9</v>
      </c>
    </row>
    <row r="5" spans="1:33">
      <c r="A5" s="54" t="s">
        <v>29</v>
      </c>
      <c r="C5" s="54" t="s">
        <v>30</v>
      </c>
      <c r="D5" s="167" t="s">
        <v>31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22</v>
      </c>
      <c r="S5" s="96"/>
      <c r="T5" s="97" t="s">
        <v>19</v>
      </c>
      <c r="U5" s="96" t="s">
        <v>20</v>
      </c>
      <c r="V5" s="62" t="s">
        <v>23</v>
      </c>
      <c r="W5" s="102" t="s">
        <v>45</v>
      </c>
      <c r="X5" s="62" t="s">
        <v>46</v>
      </c>
      <c r="Y5" s="62" t="s">
        <v>47</v>
      </c>
      <c r="Z5" s="62" t="s">
        <v>48</v>
      </c>
      <c r="AA5" s="62" t="s">
        <v>49</v>
      </c>
      <c r="AB5" s="69"/>
      <c r="AC5" s="69"/>
      <c r="AD5" s="69"/>
      <c r="AE5" s="69"/>
      <c r="AF5" s="69"/>
      <c r="AG5" s="71"/>
    </row>
    <row r="6" spans="1:33">
      <c r="A6" s="54">
        <v>0</v>
      </c>
      <c r="B6" s="54">
        <f>A6*60</f>
        <v>0</v>
      </c>
      <c r="C6" s="54">
        <v>16.690000000000001</v>
      </c>
      <c r="D6" s="76">
        <f>C6/56000</f>
        <v>2.9803571428571433E-4</v>
      </c>
      <c r="E6" s="73">
        <v>0.51768518518518514</v>
      </c>
      <c r="F6" s="71">
        <v>0</v>
      </c>
      <c r="G6" s="58">
        <v>15.27</v>
      </c>
      <c r="H6" s="58">
        <v>6.61</v>
      </c>
      <c r="I6" s="58">
        <v>3.07</v>
      </c>
      <c r="J6" s="99">
        <v>15.27</v>
      </c>
      <c r="K6" s="99">
        <v>6.78</v>
      </c>
      <c r="L6" s="99">
        <v>2.71</v>
      </c>
      <c r="M6" s="59">
        <f>(G6+J6)/2</f>
        <v>15.27</v>
      </c>
      <c r="N6" s="59">
        <f>(H6+K6)/2</f>
        <v>6.6950000000000003</v>
      </c>
      <c r="O6" s="59">
        <f>(I6+L6)/2</f>
        <v>2.8899999999999997</v>
      </c>
      <c r="P6" s="60">
        <f>((O6/32000)*(1/((-0.026*M6+1.9067)/1000)))/1.013</f>
        <v>5.9054570797951039E-2</v>
      </c>
      <c r="Q6" s="22">
        <f>POWER(10, -N6)</f>
        <v>2.0183663636815574E-7</v>
      </c>
      <c r="R6" s="61">
        <f>(0.00000000000001*(0.1253*EXP(0.0831*M6)))/Q6</f>
        <v>2.2082254353596856E-8</v>
      </c>
      <c r="S6" s="22">
        <f>POWER(R6, 2)</f>
        <v>4.8762595733694732E-16</v>
      </c>
      <c r="T6" s="62">
        <v>298</v>
      </c>
      <c r="U6" s="59">
        <f>273+M6</f>
        <v>288.27</v>
      </c>
      <c r="V6" s="63">
        <f>((1/U6)-(1/298))*5026</f>
        <v>0.56927172349375232</v>
      </c>
      <c r="W6" s="64">
        <f>POWER(10,V6)</f>
        <v>3.7091271684803475</v>
      </c>
      <c r="X6" s="65">
        <f t="shared" ref="X6:X69" si="0">-($B$2/W6)*P6*S6*AB6</f>
        <v>-6.7089708437682848E-8</v>
      </c>
      <c r="Y6" s="66">
        <f t="shared" ref="Y6:Y69" si="1">-(AB6+(5*X6))*$B$2*S6*P6/W6</f>
        <v>-6.7014196867047082E-8</v>
      </c>
      <c r="Z6" s="66">
        <f t="shared" ref="Z6:Z69" si="2">-(AB6+5*Y6)*$B$2*P6*S6/W6</f>
        <v>-6.7014281857687729E-8</v>
      </c>
      <c r="AA6" s="67">
        <f t="shared" ref="AA6:AA69" si="3">-(AB6+(10*Z6))*$B$2*P6*S6/W6</f>
        <v>-6.6938855086373318E-8</v>
      </c>
      <c r="AB6" s="75">
        <f>AC6</f>
        <v>2.9803571428571433E-4</v>
      </c>
      <c r="AC6" s="75">
        <f>D6</f>
        <v>2.9803571428571433E-4</v>
      </c>
      <c r="AD6" s="70">
        <f>AB6*10000</f>
        <v>2.9803571428571431</v>
      </c>
      <c r="AE6" s="70">
        <f>AC6*10000</f>
        <v>2.9803571428571431</v>
      </c>
      <c r="AF6" s="74">
        <f>(AD6-AE6)*(AD6-AE6)</f>
        <v>0</v>
      </c>
      <c r="AG6" s="71">
        <v>0</v>
      </c>
    </row>
    <row r="7" spans="1:33">
      <c r="A7" s="54">
        <v>2</v>
      </c>
      <c r="B7" s="54">
        <f t="shared" ref="B7:B23" si="4">A7*60</f>
        <v>120</v>
      </c>
      <c r="C7" s="54">
        <v>16.11</v>
      </c>
      <c r="D7" s="76">
        <f t="shared" ref="D7:D23" si="5">C7/56000</f>
        <v>2.8767857142857143E-4</v>
      </c>
      <c r="E7" s="73">
        <v>0.51780092592592597</v>
      </c>
      <c r="F7" s="71">
        <v>10</v>
      </c>
      <c r="G7" s="58">
        <v>15.27</v>
      </c>
      <c r="H7" s="58">
        <v>6.59</v>
      </c>
      <c r="I7" s="58">
        <v>2.69</v>
      </c>
      <c r="J7" s="99">
        <v>15.27</v>
      </c>
      <c r="K7" s="99">
        <v>6.76</v>
      </c>
      <c r="L7" s="99">
        <v>2.31</v>
      </c>
      <c r="M7" s="59">
        <f t="shared" ref="M7:O69" si="6">(G7+J7)/2</f>
        <v>15.27</v>
      </c>
      <c r="N7" s="59">
        <f t="shared" si="6"/>
        <v>6.6749999999999998</v>
      </c>
      <c r="O7" s="59">
        <f t="shared" si="6"/>
        <v>2.5</v>
      </c>
      <c r="P7" s="60">
        <f t="shared" ref="P7:P70" si="7">((O7/32000)*(1/((-0.026*M7+1.9067)/1000)))/1.013</f>
        <v>5.1085268856359042E-2</v>
      </c>
      <c r="Q7" s="22">
        <f t="shared" ref="Q7:Q70" si="8">POWER(10, -N7)</f>
        <v>2.1134890398366464E-7</v>
      </c>
      <c r="R7" s="61">
        <f t="shared" ref="R7:R70" si="9">(0.00000000000001*(0.1253*EXP(0.0831*M7)))/Q7</f>
        <v>2.1088389190324536E-8</v>
      </c>
      <c r="S7" s="22">
        <f t="shared" ref="S7:S70" si="10">POWER(R7, 2)</f>
        <v>4.4472015864259671E-16</v>
      </c>
      <c r="T7" s="62">
        <v>298</v>
      </c>
      <c r="U7" s="59">
        <f t="shared" ref="U7:U70" si="11">273+M7</f>
        <v>288.27</v>
      </c>
      <c r="V7" s="63">
        <f t="shared" ref="V7:V70" si="12">((1/U7)-(1/298))*5026</f>
        <v>0.56927172349375232</v>
      </c>
      <c r="W7" s="64">
        <f t="shared" ref="W7:W70" si="13">POWER(10,V7)</f>
        <v>3.7091271684803475</v>
      </c>
      <c r="X7" s="65">
        <f t="shared" si="0"/>
        <v>-5.2810520303697173E-8</v>
      </c>
      <c r="Y7" s="66">
        <f t="shared" si="1"/>
        <v>-5.2763625987076615E-8</v>
      </c>
      <c r="Z7" s="66">
        <f t="shared" si="2"/>
        <v>-5.276366762796404E-8</v>
      </c>
      <c r="AA7" s="67">
        <f t="shared" si="3"/>
        <v>-5.2716814878278942E-8</v>
      </c>
      <c r="AB7" s="68">
        <f>AB6+10*(0.166666666666666*(X6+2*Y6+2*Z6+AA6))</f>
        <v>2.9736557175075846E-4</v>
      </c>
      <c r="AC7" s="69"/>
      <c r="AD7" s="70">
        <f t="shared" ref="AD7:AD70" si="14">AB7*10000</f>
        <v>2.9736557175075844</v>
      </c>
      <c r="AE7" s="70"/>
      <c r="AF7" s="74"/>
      <c r="AG7" s="71">
        <v>10</v>
      </c>
    </row>
    <row r="8" spans="1:33">
      <c r="A8" s="54">
        <v>4</v>
      </c>
      <c r="B8" s="54">
        <f t="shared" si="4"/>
        <v>240</v>
      </c>
      <c r="C8" s="54">
        <v>16.14</v>
      </c>
      <c r="D8" s="76">
        <f t="shared" si="5"/>
        <v>2.8821428571428574E-4</v>
      </c>
      <c r="E8" s="73">
        <v>0.51791666666666669</v>
      </c>
      <c r="F8" s="71">
        <v>20</v>
      </c>
      <c r="G8" s="58">
        <v>15.27</v>
      </c>
      <c r="H8" s="58">
        <v>6.59</v>
      </c>
      <c r="I8" s="58">
        <v>2.4</v>
      </c>
      <c r="J8" s="99">
        <v>15.28</v>
      </c>
      <c r="K8" s="99">
        <v>6.74</v>
      </c>
      <c r="L8" s="99">
        <v>2.09</v>
      </c>
      <c r="M8" s="59">
        <f t="shared" si="6"/>
        <v>15.274999999999999</v>
      </c>
      <c r="N8" s="59">
        <f t="shared" si="6"/>
        <v>6.665</v>
      </c>
      <c r="O8" s="59">
        <f t="shared" si="6"/>
        <v>2.2450000000000001</v>
      </c>
      <c r="P8" s="60">
        <f t="shared" si="7"/>
        <v>4.5878522076769346E-2</v>
      </c>
      <c r="Q8" s="22">
        <f t="shared" si="8"/>
        <v>2.1627185237270158E-7</v>
      </c>
      <c r="R8" s="61">
        <f t="shared" si="9"/>
        <v>2.0616923399050712E-8</v>
      </c>
      <c r="S8" s="22">
        <f t="shared" si="10"/>
        <v>4.2505753044232476E-16</v>
      </c>
      <c r="T8" s="62">
        <v>298</v>
      </c>
      <c r="U8" s="59">
        <f t="shared" si="11"/>
        <v>288.27499999999998</v>
      </c>
      <c r="V8" s="63">
        <f t="shared" si="12"/>
        <v>0.56896932051854476</v>
      </c>
      <c r="W8" s="64">
        <f t="shared" si="13"/>
        <v>3.7065453703666824</v>
      </c>
      <c r="X8" s="65">
        <f t="shared" si="0"/>
        <v>-4.5282062543853844E-8</v>
      </c>
      <c r="Y8" s="66">
        <f t="shared" si="1"/>
        <v>-4.5247524081194894E-8</v>
      </c>
      <c r="Z8" s="66">
        <f t="shared" si="2"/>
        <v>-4.524755042507889E-8</v>
      </c>
      <c r="AA8" s="67">
        <f t="shared" si="3"/>
        <v>-4.5213038266116849E-8</v>
      </c>
      <c r="AB8" s="68">
        <f t="shared" ref="AB8:AB71" si="15">AB7+10*(0.166666666666666*(X7+2*Y7+2*Z7+AA7))</f>
        <v>2.9683793521340503E-4</v>
      </c>
      <c r="AC8" s="69"/>
      <c r="AD8" s="70">
        <f t="shared" si="14"/>
        <v>2.9683793521340505</v>
      </c>
      <c r="AE8" s="70"/>
      <c r="AF8" s="74"/>
      <c r="AG8" s="71">
        <v>20</v>
      </c>
    </row>
    <row r="9" spans="1:33">
      <c r="A9" s="54">
        <v>6</v>
      </c>
      <c r="B9" s="54">
        <f t="shared" si="4"/>
        <v>360</v>
      </c>
      <c r="C9" s="54">
        <v>15.51</v>
      </c>
      <c r="D9" s="76">
        <f t="shared" si="5"/>
        <v>2.7696428571428571E-4</v>
      </c>
      <c r="E9" s="73">
        <v>0.51803240740740741</v>
      </c>
      <c r="F9" s="71">
        <v>30</v>
      </c>
      <c r="G9" s="58">
        <v>15.27</v>
      </c>
      <c r="H9" s="58">
        <v>6.58</v>
      </c>
      <c r="I9" s="58">
        <v>2.17</v>
      </c>
      <c r="J9" s="99">
        <v>15.28</v>
      </c>
      <c r="K9" s="99">
        <v>6.72</v>
      </c>
      <c r="L9" s="99">
        <v>1.98</v>
      </c>
      <c r="M9" s="59">
        <f t="shared" si="6"/>
        <v>15.274999999999999</v>
      </c>
      <c r="N9" s="59">
        <f t="shared" si="6"/>
        <v>6.65</v>
      </c>
      <c r="O9" s="59">
        <f t="shared" si="6"/>
        <v>2.0750000000000002</v>
      </c>
      <c r="P9" s="60">
        <f t="shared" si="7"/>
        <v>4.2404424636657639E-2</v>
      </c>
      <c r="Q9" s="22">
        <f t="shared" si="8"/>
        <v>2.2387211385683346E-7</v>
      </c>
      <c r="R9" s="61">
        <f t="shared" si="9"/>
        <v>1.9916996971718594E-8</v>
      </c>
      <c r="S9" s="22">
        <f t="shared" si="10"/>
        <v>3.9668676837144762E-16</v>
      </c>
      <c r="T9" s="62">
        <v>298</v>
      </c>
      <c r="U9" s="59">
        <f t="shared" si="11"/>
        <v>288.27499999999998</v>
      </c>
      <c r="V9" s="63">
        <f t="shared" si="12"/>
        <v>0.56896932051854476</v>
      </c>
      <c r="W9" s="64">
        <f t="shared" si="13"/>
        <v>3.7065453703666824</v>
      </c>
      <c r="X9" s="65">
        <f t="shared" si="0"/>
        <v>-3.9000075516664593E-8</v>
      </c>
      <c r="Y9" s="66">
        <f t="shared" si="1"/>
        <v>-3.8974416263822926E-8</v>
      </c>
      <c r="Z9" s="66">
        <f t="shared" si="2"/>
        <v>-3.8974433145771159E-8</v>
      </c>
      <c r="AA9" s="67">
        <f t="shared" si="3"/>
        <v>-3.8948790752663517E-8</v>
      </c>
      <c r="AB9" s="68">
        <f t="shared" si="15"/>
        <v>2.9638545979703419E-4</v>
      </c>
      <c r="AC9" s="69"/>
      <c r="AD9" s="70">
        <f t="shared" si="14"/>
        <v>2.9638545979703417</v>
      </c>
      <c r="AE9" s="70"/>
      <c r="AF9" s="74"/>
      <c r="AG9" s="71">
        <v>30</v>
      </c>
    </row>
    <row r="10" spans="1:33">
      <c r="A10" s="54">
        <v>8</v>
      </c>
      <c r="B10" s="54">
        <f t="shared" si="4"/>
        <v>480</v>
      </c>
      <c r="C10" s="54">
        <v>14.36</v>
      </c>
      <c r="D10" s="76">
        <f t="shared" si="5"/>
        <v>2.564285714285714E-4</v>
      </c>
      <c r="E10" s="73">
        <v>0.51814814814814814</v>
      </c>
      <c r="F10" s="71">
        <v>40</v>
      </c>
      <c r="G10" s="58">
        <v>15.27</v>
      </c>
      <c r="H10" s="58">
        <v>6.58</v>
      </c>
      <c r="I10" s="58">
        <v>1.98</v>
      </c>
      <c r="J10" s="99">
        <v>15.28</v>
      </c>
      <c r="K10" s="99">
        <v>6.71</v>
      </c>
      <c r="L10" s="99">
        <v>1.91</v>
      </c>
      <c r="M10" s="59">
        <f t="shared" si="6"/>
        <v>15.274999999999999</v>
      </c>
      <c r="N10" s="59">
        <f t="shared" si="6"/>
        <v>6.6449999999999996</v>
      </c>
      <c r="O10" s="59">
        <f t="shared" si="6"/>
        <v>1.9449999999999998</v>
      </c>
      <c r="P10" s="60">
        <f t="shared" si="7"/>
        <v>3.974776188833691E-2</v>
      </c>
      <c r="Q10" s="22">
        <f t="shared" si="8"/>
        <v>2.2646443075930583E-7</v>
      </c>
      <c r="R10" s="61">
        <f t="shared" si="9"/>
        <v>1.9689008992665262E-8</v>
      </c>
      <c r="S10" s="22">
        <f t="shared" si="10"/>
        <v>3.8765707511325356E-16</v>
      </c>
      <c r="T10" s="62">
        <v>298</v>
      </c>
      <c r="U10" s="59">
        <f t="shared" si="11"/>
        <v>288.27499999999998</v>
      </c>
      <c r="V10" s="63">
        <f t="shared" si="12"/>
        <v>0.56896932051854476</v>
      </c>
      <c r="W10" s="64">
        <f t="shared" si="13"/>
        <v>3.7065453703666824</v>
      </c>
      <c r="X10" s="65">
        <f t="shared" si="0"/>
        <v>-3.5677587779093104E-8</v>
      </c>
      <c r="Y10" s="66">
        <f t="shared" si="1"/>
        <v>-3.5656085943036286E-8</v>
      </c>
      <c r="Z10" s="66">
        <f t="shared" si="2"/>
        <v>-3.5656098901562417E-8</v>
      </c>
      <c r="AA10" s="67">
        <f t="shared" si="3"/>
        <v>-3.5634610008412284E-8</v>
      </c>
      <c r="AB10" s="68">
        <f t="shared" si="15"/>
        <v>2.9599571552188666E-4</v>
      </c>
      <c r="AC10" s="69"/>
      <c r="AD10" s="70">
        <f t="shared" si="14"/>
        <v>2.9599571552188664</v>
      </c>
      <c r="AE10" s="70"/>
      <c r="AF10" s="74"/>
      <c r="AG10" s="71">
        <v>40</v>
      </c>
    </row>
    <row r="11" spans="1:33">
      <c r="A11" s="54">
        <v>10</v>
      </c>
      <c r="B11" s="54">
        <f t="shared" si="4"/>
        <v>600</v>
      </c>
      <c r="C11" s="54">
        <v>11.64</v>
      </c>
      <c r="D11" s="76">
        <f t="shared" si="5"/>
        <v>2.0785714285714288E-4</v>
      </c>
      <c r="E11" s="73">
        <v>0.51826388888888886</v>
      </c>
      <c r="F11" s="71">
        <v>50</v>
      </c>
      <c r="G11" s="58">
        <v>15.27</v>
      </c>
      <c r="H11" s="58">
        <v>6.57</v>
      </c>
      <c r="I11" s="58">
        <v>1.85</v>
      </c>
      <c r="J11" s="99">
        <v>15.27</v>
      </c>
      <c r="K11" s="99">
        <v>6.71</v>
      </c>
      <c r="L11" s="99">
        <v>1.85</v>
      </c>
      <c r="M11" s="59">
        <f t="shared" si="6"/>
        <v>15.27</v>
      </c>
      <c r="N11" s="59">
        <f t="shared" si="6"/>
        <v>6.6400000000000006</v>
      </c>
      <c r="O11" s="59">
        <f t="shared" si="6"/>
        <v>1.85</v>
      </c>
      <c r="P11" s="60">
        <f t="shared" si="7"/>
        <v>3.7803098953705684E-2</v>
      </c>
      <c r="Q11" s="22">
        <f t="shared" si="8"/>
        <v>2.2908676527677676E-7</v>
      </c>
      <c r="R11" s="61">
        <f t="shared" si="9"/>
        <v>1.9455545311712832E-8</v>
      </c>
      <c r="S11" s="22">
        <f t="shared" si="10"/>
        <v>3.785182433761112E-16</v>
      </c>
      <c r="T11" s="62">
        <v>298</v>
      </c>
      <c r="U11" s="59">
        <f t="shared" si="11"/>
        <v>288.27</v>
      </c>
      <c r="V11" s="63">
        <f t="shared" si="12"/>
        <v>0.56927172349375232</v>
      </c>
      <c r="W11" s="64">
        <f t="shared" si="13"/>
        <v>3.7091271684803475</v>
      </c>
      <c r="X11" s="65">
        <f t="shared" si="0"/>
        <v>-3.3069180463515098E-8</v>
      </c>
      <c r="Y11" s="66">
        <f t="shared" si="1"/>
        <v>-3.3050685438759379E-8</v>
      </c>
      <c r="Z11" s="66">
        <f t="shared" si="2"/>
        <v>-3.3050695782709128E-8</v>
      </c>
      <c r="AA11" s="67">
        <f t="shared" si="3"/>
        <v>-3.3032211090332767E-8</v>
      </c>
      <c r="AB11" s="68">
        <f t="shared" si="15"/>
        <v>2.9563915457609215E-4</v>
      </c>
      <c r="AC11" s="69"/>
      <c r="AD11" s="70">
        <f t="shared" si="14"/>
        <v>2.9563915457609213</v>
      </c>
      <c r="AE11" s="70"/>
      <c r="AF11" s="74"/>
      <c r="AG11" s="71">
        <v>50</v>
      </c>
    </row>
    <row r="12" spans="1:33">
      <c r="A12" s="54">
        <v>12</v>
      </c>
      <c r="B12" s="54">
        <f t="shared" si="4"/>
        <v>720</v>
      </c>
      <c r="C12" s="54">
        <v>9.3870000000000005</v>
      </c>
      <c r="D12" s="76">
        <f t="shared" si="5"/>
        <v>1.67625E-4</v>
      </c>
      <c r="E12" s="73">
        <v>0.51837962962962958</v>
      </c>
      <c r="F12" s="71">
        <v>60</v>
      </c>
      <c r="G12" s="58">
        <v>15.28</v>
      </c>
      <c r="H12" s="58">
        <v>6.57</v>
      </c>
      <c r="I12" s="58">
        <v>1.74</v>
      </c>
      <c r="J12" s="99">
        <v>15.27</v>
      </c>
      <c r="K12" s="99">
        <v>6.7</v>
      </c>
      <c r="L12" s="99">
        <v>1.8</v>
      </c>
      <c r="M12" s="59">
        <f t="shared" si="6"/>
        <v>15.274999999999999</v>
      </c>
      <c r="N12" s="59">
        <f t="shared" si="6"/>
        <v>6.6349999999999998</v>
      </c>
      <c r="O12" s="59">
        <f t="shared" si="6"/>
        <v>1.77</v>
      </c>
      <c r="P12" s="60">
        <f t="shared" si="7"/>
        <v>3.6171485111751334E-2</v>
      </c>
      <c r="Q12" s="22">
        <f t="shared" si="8"/>
        <v>2.3173946499684774E-7</v>
      </c>
      <c r="R12" s="61">
        <f t="shared" si="9"/>
        <v>1.9240832431366166E-8</v>
      </c>
      <c r="S12" s="22">
        <f t="shared" si="10"/>
        <v>3.7020963265191205E-16</v>
      </c>
      <c r="T12" s="62">
        <v>298</v>
      </c>
      <c r="U12" s="59">
        <f t="shared" si="11"/>
        <v>288.27499999999998</v>
      </c>
      <c r="V12" s="63">
        <f t="shared" si="12"/>
        <v>0.56896932051854476</v>
      </c>
      <c r="W12" s="64">
        <f t="shared" si="13"/>
        <v>3.7065453703666824</v>
      </c>
      <c r="X12" s="65">
        <f t="shared" si="0"/>
        <v>-3.0934270870555864E-8</v>
      </c>
      <c r="Y12" s="66">
        <f t="shared" si="1"/>
        <v>-3.0918068684776693E-8</v>
      </c>
      <c r="Z12" s="66">
        <f t="shared" si="2"/>
        <v>-3.0918077170860794E-8</v>
      </c>
      <c r="AA12" s="67">
        <f t="shared" si="3"/>
        <v>-3.0901883462276344E-8</v>
      </c>
      <c r="AB12" s="68">
        <f t="shared" si="15"/>
        <v>2.9530864765276419E-4</v>
      </c>
      <c r="AC12" s="69"/>
      <c r="AD12" s="70">
        <f t="shared" si="14"/>
        <v>2.9530864765276421</v>
      </c>
      <c r="AE12" s="70"/>
      <c r="AF12" s="74"/>
      <c r="AG12" s="71">
        <v>60</v>
      </c>
    </row>
    <row r="13" spans="1:33">
      <c r="A13" s="54">
        <v>14</v>
      </c>
      <c r="B13" s="54">
        <f t="shared" si="4"/>
        <v>840</v>
      </c>
      <c r="C13" s="54">
        <v>7.5339999999999998</v>
      </c>
      <c r="D13" s="76">
        <f t="shared" si="5"/>
        <v>1.3453571428571429E-4</v>
      </c>
      <c r="E13" s="73">
        <v>0.51849537037037041</v>
      </c>
      <c r="F13" s="71">
        <v>70</v>
      </c>
      <c r="G13" s="58">
        <v>15.29</v>
      </c>
      <c r="H13" s="58">
        <v>6.57</v>
      </c>
      <c r="I13" s="58">
        <v>1.66</v>
      </c>
      <c r="J13" s="99">
        <v>15.26</v>
      </c>
      <c r="K13" s="99">
        <v>6.7</v>
      </c>
      <c r="L13" s="99">
        <v>1.83</v>
      </c>
      <c r="M13" s="59">
        <f t="shared" si="6"/>
        <v>15.274999999999999</v>
      </c>
      <c r="N13" s="59">
        <f t="shared" si="6"/>
        <v>6.6349999999999998</v>
      </c>
      <c r="O13" s="59">
        <f t="shared" si="6"/>
        <v>1.7450000000000001</v>
      </c>
      <c r="P13" s="60">
        <f t="shared" si="7"/>
        <v>3.5660588429381967E-2</v>
      </c>
      <c r="Q13" s="22">
        <f t="shared" si="8"/>
        <v>2.3173946499684774E-7</v>
      </c>
      <c r="R13" s="61">
        <f t="shared" si="9"/>
        <v>1.9240832431366166E-8</v>
      </c>
      <c r="S13" s="22">
        <f t="shared" si="10"/>
        <v>3.7020963265191205E-16</v>
      </c>
      <c r="T13" s="62">
        <v>298</v>
      </c>
      <c r="U13" s="59">
        <f t="shared" si="11"/>
        <v>288.27499999999998</v>
      </c>
      <c r="V13" s="63">
        <f t="shared" si="12"/>
        <v>0.56896932051854476</v>
      </c>
      <c r="W13" s="64">
        <f t="shared" si="13"/>
        <v>3.7065453703666824</v>
      </c>
      <c r="X13" s="65">
        <f t="shared" si="0"/>
        <v>-3.0465416184658525E-8</v>
      </c>
      <c r="Y13" s="66">
        <f t="shared" si="1"/>
        <v>-3.0449684942954455E-8</v>
      </c>
      <c r="Z13" s="66">
        <f t="shared" si="2"/>
        <v>-3.0449693066000082E-8</v>
      </c>
      <c r="AA13" s="67">
        <f t="shared" si="3"/>
        <v>-3.0433969938952744E-8</v>
      </c>
      <c r="AB13" s="68">
        <f t="shared" si="15"/>
        <v>2.9499946690935737E-4</v>
      </c>
      <c r="AC13" s="69"/>
      <c r="AD13" s="70">
        <f t="shared" si="14"/>
        <v>2.9499946690935737</v>
      </c>
      <c r="AE13" s="70"/>
      <c r="AF13" s="74"/>
      <c r="AG13" s="71">
        <v>70</v>
      </c>
    </row>
    <row r="14" spans="1:33">
      <c r="A14" s="54">
        <v>16</v>
      </c>
      <c r="B14" s="54">
        <f t="shared" si="4"/>
        <v>960</v>
      </c>
      <c r="C14" s="54">
        <v>6.2889999999999997</v>
      </c>
      <c r="D14" s="76">
        <f t="shared" si="5"/>
        <v>1.1230357142857142E-4</v>
      </c>
      <c r="E14" s="73">
        <v>0.51861111111111113</v>
      </c>
      <c r="F14" s="71">
        <v>80</v>
      </c>
      <c r="G14" s="58">
        <v>15.3</v>
      </c>
      <c r="H14" s="58">
        <v>6.56</v>
      </c>
      <c r="I14" s="58">
        <v>1.73</v>
      </c>
      <c r="J14" s="99">
        <v>15.27</v>
      </c>
      <c r="K14" s="99">
        <v>6.68</v>
      </c>
      <c r="L14" s="99">
        <v>1.99</v>
      </c>
      <c r="M14" s="59">
        <f t="shared" si="6"/>
        <v>15.285</v>
      </c>
      <c r="N14" s="59">
        <f t="shared" si="6"/>
        <v>6.6199999999999992</v>
      </c>
      <c r="O14" s="59">
        <f t="shared" si="6"/>
        <v>1.8599999999999999</v>
      </c>
      <c r="P14" s="60">
        <f t="shared" si="7"/>
        <v>3.8017261138136929E-2</v>
      </c>
      <c r="Q14" s="22">
        <f t="shared" si="8"/>
        <v>2.398832919019493E-7</v>
      </c>
      <c r="R14" s="61">
        <f t="shared" si="9"/>
        <v>1.8603075817320714E-8</v>
      </c>
      <c r="S14" s="22">
        <f t="shared" si="10"/>
        <v>3.4607442986498277E-16</v>
      </c>
      <c r="T14" s="62">
        <v>298</v>
      </c>
      <c r="U14" s="59">
        <f t="shared" si="11"/>
        <v>288.28500000000003</v>
      </c>
      <c r="V14" s="63">
        <f t="shared" si="12"/>
        <v>0.56836454603729725</v>
      </c>
      <c r="W14" s="64">
        <f t="shared" si="13"/>
        <v>3.7013874323999203</v>
      </c>
      <c r="X14" s="65">
        <f t="shared" si="0"/>
        <v>-3.0372287353057677E-8</v>
      </c>
      <c r="Y14" s="66">
        <f t="shared" si="1"/>
        <v>-3.0356635985831456E-8</v>
      </c>
      <c r="Z14" s="66">
        <f t="shared" si="2"/>
        <v>-3.0356644051252843E-8</v>
      </c>
      <c r="AA14" s="67">
        <f t="shared" si="3"/>
        <v>-3.0341000741135492E-8</v>
      </c>
      <c r="AB14" s="68">
        <f t="shared" si="15"/>
        <v>2.9469497000578817E-4</v>
      </c>
      <c r="AC14" s="69"/>
      <c r="AD14" s="70">
        <f t="shared" si="14"/>
        <v>2.9469497000578815</v>
      </c>
      <c r="AE14" s="70"/>
      <c r="AF14" s="74"/>
      <c r="AG14" s="71">
        <v>80</v>
      </c>
    </row>
    <row r="15" spans="1:33">
      <c r="A15" s="54">
        <v>18</v>
      </c>
      <c r="B15" s="54">
        <f t="shared" si="4"/>
        <v>1080</v>
      </c>
      <c r="C15" s="54">
        <v>5.0709999999999997</v>
      </c>
      <c r="D15" s="76">
        <f t="shared" si="5"/>
        <v>9.0553571428571424E-5</v>
      </c>
      <c r="E15" s="73">
        <v>0.51872685185185186</v>
      </c>
      <c r="F15" s="71">
        <v>90</v>
      </c>
      <c r="G15" s="58">
        <v>15.32</v>
      </c>
      <c r="H15" s="58">
        <v>6.56</v>
      </c>
      <c r="I15" s="58">
        <v>1.98</v>
      </c>
      <c r="J15" s="99">
        <v>15.28</v>
      </c>
      <c r="K15" s="99">
        <v>6.68</v>
      </c>
      <c r="L15" s="99">
        <v>2.08</v>
      </c>
      <c r="M15" s="59">
        <f t="shared" si="6"/>
        <v>15.3</v>
      </c>
      <c r="N15" s="59">
        <f t="shared" si="6"/>
        <v>6.6199999999999992</v>
      </c>
      <c r="O15" s="59">
        <f t="shared" si="6"/>
        <v>2.0300000000000002</v>
      </c>
      <c r="P15" s="60">
        <f t="shared" si="7"/>
        <v>4.1502681326727631E-2</v>
      </c>
      <c r="Q15" s="22">
        <f t="shared" si="8"/>
        <v>2.398832919019493E-7</v>
      </c>
      <c r="R15" s="61">
        <f t="shared" si="9"/>
        <v>1.8626279009712312E-8</v>
      </c>
      <c r="S15" s="22">
        <f t="shared" si="10"/>
        <v>3.4693826974764945E-16</v>
      </c>
      <c r="T15" s="62">
        <v>298</v>
      </c>
      <c r="U15" s="59">
        <f t="shared" si="11"/>
        <v>288.3</v>
      </c>
      <c r="V15" s="63">
        <f t="shared" si="12"/>
        <v>0.56745746298016286</v>
      </c>
      <c r="W15" s="64">
        <f t="shared" si="13"/>
        <v>3.6936646494829564</v>
      </c>
      <c r="X15" s="65">
        <f t="shared" si="0"/>
        <v>-3.3274766000813962E-8</v>
      </c>
      <c r="Y15" s="66">
        <f t="shared" si="1"/>
        <v>-3.3255960933157455E-8</v>
      </c>
      <c r="Z15" s="66">
        <f t="shared" si="2"/>
        <v>-3.3255971560747429E-8</v>
      </c>
      <c r="AA15" s="67">
        <f t="shared" si="3"/>
        <v>-3.3237177108668638E-8</v>
      </c>
      <c r="AB15" s="68">
        <f t="shared" si="15"/>
        <v>2.9439140359217424E-4</v>
      </c>
      <c r="AC15" s="69"/>
      <c r="AD15" s="70">
        <f t="shared" si="14"/>
        <v>2.9439140359217424</v>
      </c>
      <c r="AE15" s="70"/>
      <c r="AF15" s="74"/>
      <c r="AG15" s="71">
        <v>90</v>
      </c>
    </row>
    <row r="16" spans="1:33">
      <c r="A16" s="54">
        <v>20</v>
      </c>
      <c r="B16" s="54">
        <f t="shared" si="4"/>
        <v>1200</v>
      </c>
      <c r="C16" s="54">
        <v>4.1680000000000001</v>
      </c>
      <c r="D16" s="76">
        <f t="shared" si="5"/>
        <v>7.4428571428571426E-5</v>
      </c>
      <c r="E16" s="73">
        <v>0.51884259259259258</v>
      </c>
      <c r="F16" s="71">
        <v>100</v>
      </c>
      <c r="G16" s="58">
        <v>15.33</v>
      </c>
      <c r="H16" s="58">
        <v>6.56</v>
      </c>
      <c r="I16" s="58">
        <v>2.02</v>
      </c>
      <c r="J16" s="99">
        <v>15.28</v>
      </c>
      <c r="K16" s="99">
        <v>6.68</v>
      </c>
      <c r="L16" s="99">
        <v>2.12</v>
      </c>
      <c r="M16" s="59">
        <f t="shared" si="6"/>
        <v>15.305</v>
      </c>
      <c r="N16" s="59">
        <f t="shared" si="6"/>
        <v>6.6199999999999992</v>
      </c>
      <c r="O16" s="59">
        <f t="shared" si="6"/>
        <v>2.0700000000000003</v>
      </c>
      <c r="P16" s="60">
        <f t="shared" si="7"/>
        <v>4.2324114605203182E-2</v>
      </c>
      <c r="Q16" s="22">
        <f t="shared" si="8"/>
        <v>2.398832919019493E-7</v>
      </c>
      <c r="R16" s="61">
        <f t="shared" si="9"/>
        <v>1.8634019836686284E-8</v>
      </c>
      <c r="S16" s="22">
        <f t="shared" si="10"/>
        <v>3.4722669527401791E-16</v>
      </c>
      <c r="T16" s="62">
        <v>298</v>
      </c>
      <c r="U16" s="59">
        <f t="shared" si="11"/>
        <v>288.30500000000001</v>
      </c>
      <c r="V16" s="63">
        <f t="shared" si="12"/>
        <v>0.56715512293619796</v>
      </c>
      <c r="W16" s="64">
        <f t="shared" si="13"/>
        <v>3.6910941491626486</v>
      </c>
      <c r="X16" s="65">
        <f t="shared" si="0"/>
        <v>-3.3946819884707138E-8</v>
      </c>
      <c r="Y16" s="66">
        <f t="shared" si="1"/>
        <v>-3.3927225395302328E-8</v>
      </c>
      <c r="Z16" s="66">
        <f t="shared" si="2"/>
        <v>-3.3927236705463823E-8</v>
      </c>
      <c r="AA16" s="67">
        <f t="shared" si="3"/>
        <v>-3.3907653513163787E-8</v>
      </c>
      <c r="AB16" s="68">
        <f t="shared" si="15"/>
        <v>2.9405884391201209E-4</v>
      </c>
      <c r="AC16" s="69"/>
      <c r="AD16" s="70">
        <f t="shared" si="14"/>
        <v>2.9405884391201207</v>
      </c>
      <c r="AE16" s="70"/>
      <c r="AF16" s="74"/>
      <c r="AG16" s="71">
        <v>100</v>
      </c>
    </row>
    <row r="17" spans="1:33">
      <c r="A17" s="54">
        <v>22</v>
      </c>
      <c r="B17" s="54">
        <f t="shared" si="4"/>
        <v>1320</v>
      </c>
      <c r="C17" s="54">
        <v>3.5609999999999999</v>
      </c>
      <c r="D17" s="76">
        <f t="shared" si="5"/>
        <v>6.3589285714285717E-5</v>
      </c>
      <c r="E17" s="73">
        <v>0.5189583333333333</v>
      </c>
      <c r="F17" s="71">
        <v>110</v>
      </c>
      <c r="G17" s="58">
        <v>15.34</v>
      </c>
      <c r="H17" s="58">
        <v>6.56</v>
      </c>
      <c r="I17" s="58">
        <v>2.06</v>
      </c>
      <c r="J17" s="99">
        <v>15.29</v>
      </c>
      <c r="K17" s="99">
        <v>6.68</v>
      </c>
      <c r="L17" s="99">
        <v>2.19</v>
      </c>
      <c r="M17" s="59">
        <f t="shared" si="6"/>
        <v>15.315</v>
      </c>
      <c r="N17" s="59">
        <f t="shared" si="6"/>
        <v>6.6199999999999992</v>
      </c>
      <c r="O17" s="59">
        <f t="shared" si="6"/>
        <v>2.125</v>
      </c>
      <c r="P17" s="60">
        <f t="shared" si="7"/>
        <v>4.3456156992003968E-2</v>
      </c>
      <c r="Q17" s="22">
        <f t="shared" si="8"/>
        <v>2.398832919019493E-7</v>
      </c>
      <c r="R17" s="61">
        <f t="shared" si="9"/>
        <v>1.864951114291683E-8</v>
      </c>
      <c r="S17" s="22">
        <f t="shared" si="10"/>
        <v>3.4780426586977898E-16</v>
      </c>
      <c r="T17" s="62">
        <v>298</v>
      </c>
      <c r="U17" s="59">
        <f t="shared" si="11"/>
        <v>288.315</v>
      </c>
      <c r="V17" s="63">
        <f t="shared" si="12"/>
        <v>0.56655047430761452</v>
      </c>
      <c r="W17" s="64">
        <f t="shared" si="13"/>
        <v>3.6859587808785803</v>
      </c>
      <c r="X17" s="65">
        <f t="shared" si="0"/>
        <v>-3.4921076114135211E-8</v>
      </c>
      <c r="Y17" s="66">
        <f t="shared" si="1"/>
        <v>-3.4900316830877411E-8</v>
      </c>
      <c r="Z17" s="66">
        <f t="shared" si="2"/>
        <v>-3.4900329171500584E-8</v>
      </c>
      <c r="AA17" s="67">
        <f t="shared" si="3"/>
        <v>-3.4879582214193878E-8</v>
      </c>
      <c r="AB17" s="68">
        <f t="shared" si="15"/>
        <v>2.9371957158267974E-4</v>
      </c>
      <c r="AC17" s="69"/>
      <c r="AD17" s="70">
        <f t="shared" si="14"/>
        <v>2.9371957158267974</v>
      </c>
      <c r="AE17" s="70"/>
      <c r="AF17" s="74"/>
      <c r="AG17" s="71">
        <v>110</v>
      </c>
    </row>
    <row r="18" spans="1:33">
      <c r="A18" s="54">
        <v>25</v>
      </c>
      <c r="B18" s="54">
        <f t="shared" si="4"/>
        <v>1500</v>
      </c>
      <c r="C18" s="54">
        <v>2.4700000000000002</v>
      </c>
      <c r="D18" s="76">
        <f t="shared" si="5"/>
        <v>4.410714285714286E-5</v>
      </c>
      <c r="E18" s="73">
        <v>0.51907407407407402</v>
      </c>
      <c r="F18" s="71">
        <v>120</v>
      </c>
      <c r="G18" s="58">
        <v>15.34</v>
      </c>
      <c r="H18" s="58">
        <v>6.56</v>
      </c>
      <c r="I18" s="58">
        <v>2.2200000000000002</v>
      </c>
      <c r="J18" s="99">
        <v>15.29</v>
      </c>
      <c r="K18" s="99">
        <v>6.68</v>
      </c>
      <c r="L18" s="99">
        <v>2.29</v>
      </c>
      <c r="M18" s="59">
        <f t="shared" si="6"/>
        <v>15.315</v>
      </c>
      <c r="N18" s="59">
        <f t="shared" si="6"/>
        <v>6.6199999999999992</v>
      </c>
      <c r="O18" s="59">
        <f t="shared" si="6"/>
        <v>2.2549999999999999</v>
      </c>
      <c r="P18" s="60">
        <f t="shared" si="7"/>
        <v>4.611465130210303E-2</v>
      </c>
      <c r="Q18" s="22">
        <f t="shared" si="8"/>
        <v>2.398832919019493E-7</v>
      </c>
      <c r="R18" s="61">
        <f t="shared" si="9"/>
        <v>1.864951114291683E-8</v>
      </c>
      <c r="S18" s="22">
        <f t="shared" si="10"/>
        <v>3.4780426586977898E-16</v>
      </c>
      <c r="T18" s="62">
        <v>298</v>
      </c>
      <c r="U18" s="59">
        <f t="shared" si="11"/>
        <v>288.315</v>
      </c>
      <c r="V18" s="63">
        <f t="shared" si="12"/>
        <v>0.56655047430761452</v>
      </c>
      <c r="W18" s="64">
        <f t="shared" si="13"/>
        <v>3.6859587808785803</v>
      </c>
      <c r="X18" s="65">
        <f t="shared" si="0"/>
        <v>-3.7013391954843411E-8</v>
      </c>
      <c r="Y18" s="66">
        <f t="shared" si="1"/>
        <v>-3.6990042796272555E-8</v>
      </c>
      <c r="Z18" s="66">
        <f t="shared" si="2"/>
        <v>-3.6990057525622574E-8</v>
      </c>
      <c r="AA18" s="67">
        <f t="shared" si="3"/>
        <v>-3.6966723077818297E-8</v>
      </c>
      <c r="AB18" s="68">
        <f t="shared" si="15"/>
        <v>2.9337056833212463E-4</v>
      </c>
      <c r="AC18" s="75">
        <f>D7</f>
        <v>2.8767857142857143E-4</v>
      </c>
      <c r="AD18" s="70">
        <f t="shared" si="14"/>
        <v>2.933705683321246</v>
      </c>
      <c r="AE18" s="70">
        <f>AC18*10000</f>
        <v>2.8767857142857145</v>
      </c>
      <c r="AF18" s="74">
        <f>(AD18-AE18)*(AD18-AE18)</f>
        <v>3.2398828750058689E-3</v>
      </c>
      <c r="AG18" s="71">
        <v>120</v>
      </c>
    </row>
    <row r="19" spans="1:33">
      <c r="A19" s="54">
        <v>30</v>
      </c>
      <c r="B19" s="54">
        <f t="shared" si="4"/>
        <v>1800</v>
      </c>
      <c r="C19" s="54">
        <v>1.609</v>
      </c>
      <c r="D19" s="76">
        <f t="shared" si="5"/>
        <v>2.8732142857142859E-5</v>
      </c>
      <c r="E19" s="73">
        <v>0.51918981481481485</v>
      </c>
      <c r="F19" s="71">
        <v>130</v>
      </c>
      <c r="G19" s="58">
        <v>15.36</v>
      </c>
      <c r="H19" s="58">
        <v>6.56</v>
      </c>
      <c r="I19" s="58">
        <v>2.2400000000000002</v>
      </c>
      <c r="J19" s="99">
        <v>15.31</v>
      </c>
      <c r="K19" s="99">
        <v>6.68</v>
      </c>
      <c r="L19" s="99">
        <v>2.38</v>
      </c>
      <c r="M19" s="59">
        <f t="shared" si="6"/>
        <v>15.335000000000001</v>
      </c>
      <c r="N19" s="59">
        <f t="shared" si="6"/>
        <v>6.6199999999999992</v>
      </c>
      <c r="O19" s="59">
        <f t="shared" si="6"/>
        <v>2.31</v>
      </c>
      <c r="P19" s="60">
        <f t="shared" si="7"/>
        <v>4.725568845075296E-2</v>
      </c>
      <c r="Q19" s="22">
        <f t="shared" si="8"/>
        <v>2.398832919019493E-7</v>
      </c>
      <c r="R19" s="61">
        <f t="shared" si="9"/>
        <v>1.868053240196194E-8</v>
      </c>
      <c r="S19" s="22">
        <f t="shared" si="10"/>
        <v>3.4896229082074995E-16</v>
      </c>
      <c r="T19" s="62">
        <v>298</v>
      </c>
      <c r="U19" s="59">
        <f t="shared" si="11"/>
        <v>288.33499999999998</v>
      </c>
      <c r="V19" s="63">
        <f t="shared" si="12"/>
        <v>0.56534130287255668</v>
      </c>
      <c r="W19" s="64">
        <f t="shared" si="13"/>
        <v>3.6757105335832327</v>
      </c>
      <c r="X19" s="65">
        <f t="shared" si="0"/>
        <v>-3.8113504722538189E-8</v>
      </c>
      <c r="Y19" s="66">
        <f t="shared" si="1"/>
        <v>-3.8088715713470175E-8</v>
      </c>
      <c r="Z19" s="66">
        <f t="shared" si="2"/>
        <v>-3.8088731836232312E-8</v>
      </c>
      <c r="AA19" s="67">
        <f t="shared" si="3"/>
        <v>-3.8063958928953953E-8</v>
      </c>
      <c r="AB19" s="68">
        <f t="shared" si="15"/>
        <v>2.9300066780599721E-4</v>
      </c>
      <c r="AC19" s="69"/>
      <c r="AD19" s="70">
        <f t="shared" si="14"/>
        <v>2.9300066780599723</v>
      </c>
      <c r="AE19" s="70"/>
      <c r="AF19" s="74"/>
      <c r="AG19" s="71">
        <v>130</v>
      </c>
    </row>
    <row r="20" spans="1:33">
      <c r="A20" s="54">
        <v>35</v>
      </c>
      <c r="B20" s="54">
        <f t="shared" si="4"/>
        <v>2100</v>
      </c>
      <c r="C20" s="54">
        <v>0.92900000000000005</v>
      </c>
      <c r="D20" s="76">
        <f t="shared" si="5"/>
        <v>1.6589285714285716E-5</v>
      </c>
      <c r="E20" s="73">
        <v>0.51930555555555558</v>
      </c>
      <c r="F20" s="71">
        <v>140</v>
      </c>
      <c r="G20" s="58">
        <v>15.36</v>
      </c>
      <c r="H20" s="58">
        <v>6.56</v>
      </c>
      <c r="I20" s="58">
        <v>2.3199999999999998</v>
      </c>
      <c r="J20" s="99">
        <v>15.31</v>
      </c>
      <c r="K20" s="99">
        <v>6.68</v>
      </c>
      <c r="L20" s="99">
        <v>2.48</v>
      </c>
      <c r="M20" s="59">
        <f t="shared" si="6"/>
        <v>15.335000000000001</v>
      </c>
      <c r="N20" s="59">
        <f t="shared" si="6"/>
        <v>6.6199999999999992</v>
      </c>
      <c r="O20" s="59">
        <f t="shared" si="6"/>
        <v>2.4</v>
      </c>
      <c r="P20" s="60">
        <f t="shared" si="7"/>
        <v>4.9096819169613455E-2</v>
      </c>
      <c r="Q20" s="22">
        <f t="shared" si="8"/>
        <v>2.398832919019493E-7</v>
      </c>
      <c r="R20" s="61">
        <f t="shared" si="9"/>
        <v>1.868053240196194E-8</v>
      </c>
      <c r="S20" s="22">
        <f t="shared" si="10"/>
        <v>3.4896229082074995E-16</v>
      </c>
      <c r="T20" s="62">
        <v>298</v>
      </c>
      <c r="U20" s="59">
        <f t="shared" si="11"/>
        <v>288.33499999999998</v>
      </c>
      <c r="V20" s="63">
        <f t="shared" si="12"/>
        <v>0.56534130287255668</v>
      </c>
      <c r="W20" s="64">
        <f t="shared" si="13"/>
        <v>3.6757105335832327</v>
      </c>
      <c r="X20" s="65">
        <f t="shared" si="0"/>
        <v>-3.954697032306423E-8</v>
      </c>
      <c r="Y20" s="66">
        <f t="shared" si="1"/>
        <v>-3.9520246858593714E-8</v>
      </c>
      <c r="Z20" s="66">
        <f t="shared" si="2"/>
        <v>-3.9520264916704038E-8</v>
      </c>
      <c r="AA20" s="67">
        <f t="shared" si="3"/>
        <v>-3.9493559485938697E-8</v>
      </c>
      <c r="AB20" s="68">
        <f t="shared" si="15"/>
        <v>2.9261978054141236E-4</v>
      </c>
      <c r="AC20" s="69"/>
      <c r="AD20" s="70">
        <f t="shared" si="14"/>
        <v>2.9261978054141236</v>
      </c>
      <c r="AE20" s="70"/>
      <c r="AF20" s="74"/>
      <c r="AG20" s="71">
        <v>140</v>
      </c>
    </row>
    <row r="21" spans="1:33">
      <c r="A21" s="54">
        <v>40</v>
      </c>
      <c r="B21" s="54">
        <f t="shared" si="4"/>
        <v>2400</v>
      </c>
      <c r="C21" s="54">
        <v>0.51500000000000001</v>
      </c>
      <c r="D21" s="76">
        <f t="shared" si="5"/>
        <v>9.1964285714285709E-6</v>
      </c>
      <c r="E21" s="73">
        <v>0.5194212962962963</v>
      </c>
      <c r="F21" s="71">
        <v>150</v>
      </c>
      <c r="G21" s="58">
        <v>15.37</v>
      </c>
      <c r="H21" s="58">
        <v>6.56</v>
      </c>
      <c r="I21" s="58">
        <v>2.44</v>
      </c>
      <c r="J21" s="99">
        <v>15.32</v>
      </c>
      <c r="K21" s="99">
        <v>6.68</v>
      </c>
      <c r="L21" s="99">
        <v>2.57</v>
      </c>
      <c r="M21" s="59">
        <f t="shared" si="6"/>
        <v>15.344999999999999</v>
      </c>
      <c r="N21" s="59">
        <f t="shared" si="6"/>
        <v>6.6199999999999992</v>
      </c>
      <c r="O21" s="59">
        <f t="shared" si="6"/>
        <v>2.5049999999999999</v>
      </c>
      <c r="P21" s="60">
        <f t="shared" si="7"/>
        <v>5.1253641901694763E-2</v>
      </c>
      <c r="Q21" s="22">
        <f t="shared" si="8"/>
        <v>2.398832919019493E-7</v>
      </c>
      <c r="R21" s="61">
        <f t="shared" si="9"/>
        <v>1.8696062376198564E-8</v>
      </c>
      <c r="S21" s="22">
        <f t="shared" si="10"/>
        <v>3.4954274837470746E-16</v>
      </c>
      <c r="T21" s="62">
        <v>298</v>
      </c>
      <c r="U21" s="59">
        <f t="shared" si="11"/>
        <v>288.34500000000003</v>
      </c>
      <c r="V21" s="63">
        <f t="shared" si="12"/>
        <v>0.56473678005735273</v>
      </c>
      <c r="W21" s="64">
        <f t="shared" si="13"/>
        <v>3.6705976316682825</v>
      </c>
      <c r="X21" s="65">
        <f t="shared" si="0"/>
        <v>-4.1354614031176555E-8</v>
      </c>
      <c r="Y21" s="66">
        <f t="shared" si="1"/>
        <v>-4.1325352219701792E-8</v>
      </c>
      <c r="Z21" s="66">
        <f t="shared" si="2"/>
        <v>-4.1325372924854795E-8</v>
      </c>
      <c r="AA21" s="67">
        <f t="shared" si="3"/>
        <v>-4.1296131789231816E-8</v>
      </c>
      <c r="AB21" s="68">
        <f t="shared" si="15"/>
        <v>2.9222457795247971E-4</v>
      </c>
      <c r="AC21" s="69"/>
      <c r="AD21" s="70">
        <f t="shared" si="14"/>
        <v>2.9222457795247969</v>
      </c>
      <c r="AE21" s="70"/>
      <c r="AF21" s="74"/>
      <c r="AG21" s="71">
        <v>150</v>
      </c>
    </row>
    <row r="22" spans="1:33">
      <c r="A22" s="54">
        <v>50</v>
      </c>
      <c r="B22" s="54">
        <f t="shared" si="4"/>
        <v>3000</v>
      </c>
      <c r="C22" s="54">
        <v>9.9000000000000005E-2</v>
      </c>
      <c r="D22" s="76">
        <f t="shared" si="5"/>
        <v>1.7678571428571429E-6</v>
      </c>
      <c r="E22" s="73">
        <v>0.51953703703703702</v>
      </c>
      <c r="F22" s="71">
        <v>160</v>
      </c>
      <c r="G22" s="58">
        <v>15.38</v>
      </c>
      <c r="H22" s="58">
        <v>6.56</v>
      </c>
      <c r="I22" s="58">
        <v>2.5099999999999998</v>
      </c>
      <c r="J22" s="99">
        <v>15.33</v>
      </c>
      <c r="K22" s="99">
        <v>6.68</v>
      </c>
      <c r="L22" s="99">
        <v>2.67</v>
      </c>
      <c r="M22" s="59">
        <f t="shared" si="6"/>
        <v>15.355</v>
      </c>
      <c r="N22" s="59">
        <f t="shared" si="6"/>
        <v>6.6199999999999992</v>
      </c>
      <c r="O22" s="59">
        <f t="shared" si="6"/>
        <v>2.59</v>
      </c>
      <c r="P22" s="60">
        <f t="shared" si="7"/>
        <v>5.3001927335073043E-2</v>
      </c>
      <c r="Q22" s="22">
        <f t="shared" si="8"/>
        <v>2.398832919019493E-7</v>
      </c>
      <c r="R22" s="61">
        <f t="shared" si="9"/>
        <v>1.8711605261207463E-8</v>
      </c>
      <c r="S22" s="22">
        <f t="shared" si="10"/>
        <v>3.5012417145124684E-16</v>
      </c>
      <c r="T22" s="62">
        <v>298</v>
      </c>
      <c r="U22" s="59">
        <f t="shared" si="11"/>
        <v>288.35500000000002</v>
      </c>
      <c r="V22" s="63">
        <f t="shared" si="12"/>
        <v>0.56413229917121743</v>
      </c>
      <c r="W22" s="64">
        <f t="shared" si="13"/>
        <v>3.6654921956698243</v>
      </c>
      <c r="X22" s="65">
        <f t="shared" si="0"/>
        <v>-4.2835376029310033E-8</v>
      </c>
      <c r="Y22" s="66">
        <f t="shared" si="1"/>
        <v>-4.2803936717555733E-8</v>
      </c>
      <c r="Z22" s="66">
        <f t="shared" si="2"/>
        <v>-4.2803959792649621E-8</v>
      </c>
      <c r="AA22" s="67">
        <f t="shared" si="3"/>
        <v>-4.2772543522116964E-8</v>
      </c>
      <c r="AB22" s="68">
        <f t="shared" si="15"/>
        <v>2.9181132429229717E-4</v>
      </c>
      <c r="AC22" s="69"/>
      <c r="AD22" s="70">
        <f t="shared" si="14"/>
        <v>2.9181132429229719</v>
      </c>
      <c r="AE22" s="70"/>
      <c r="AF22" s="74"/>
      <c r="AG22" s="71">
        <v>160</v>
      </c>
    </row>
    <row r="23" spans="1:33">
      <c r="A23" s="54">
        <v>59</v>
      </c>
      <c r="B23" s="54">
        <f t="shared" si="4"/>
        <v>3540</v>
      </c>
      <c r="C23" s="54">
        <v>3.1E-2</v>
      </c>
      <c r="D23" s="76">
        <f t="shared" si="5"/>
        <v>5.5357142857142854E-7</v>
      </c>
      <c r="E23" s="73">
        <v>0.51965277777777774</v>
      </c>
      <c r="F23" s="71">
        <v>170</v>
      </c>
      <c r="G23" s="58">
        <v>15.38</v>
      </c>
      <c r="H23" s="58">
        <v>6.56</v>
      </c>
      <c r="I23" s="58">
        <v>2.62</v>
      </c>
      <c r="J23" s="99">
        <v>15.33</v>
      </c>
      <c r="K23" s="99">
        <v>6.68</v>
      </c>
      <c r="L23" s="99">
        <v>2.77</v>
      </c>
      <c r="M23" s="59">
        <f t="shared" si="6"/>
        <v>15.355</v>
      </c>
      <c r="N23" s="59">
        <f t="shared" si="6"/>
        <v>6.6199999999999992</v>
      </c>
      <c r="O23" s="59">
        <f t="shared" si="6"/>
        <v>2.6950000000000003</v>
      </c>
      <c r="P23" s="60">
        <f t="shared" si="7"/>
        <v>5.5150654118927368E-2</v>
      </c>
      <c r="Q23" s="22">
        <f t="shared" si="8"/>
        <v>2.398832919019493E-7</v>
      </c>
      <c r="R23" s="61">
        <f t="shared" si="9"/>
        <v>1.8711605261207463E-8</v>
      </c>
      <c r="S23" s="22">
        <f t="shared" si="10"/>
        <v>3.5012417145124684E-16</v>
      </c>
      <c r="T23" s="62">
        <v>298</v>
      </c>
      <c r="U23" s="59">
        <f t="shared" si="11"/>
        <v>288.35500000000002</v>
      </c>
      <c r="V23" s="63">
        <f t="shared" si="12"/>
        <v>0.56413229917121743</v>
      </c>
      <c r="W23" s="64">
        <f t="shared" si="13"/>
        <v>3.6654921956698243</v>
      </c>
      <c r="X23" s="65">
        <f t="shared" si="0"/>
        <v>-4.4506565568554494E-8</v>
      </c>
      <c r="Y23" s="66">
        <f t="shared" si="1"/>
        <v>-4.4472575383080031E-8</v>
      </c>
      <c r="Z23" s="66">
        <f t="shared" si="2"/>
        <v>-4.4472601341782823E-8</v>
      </c>
      <c r="AA23" s="67">
        <f t="shared" si="3"/>
        <v>-4.4438637075361228E-8</v>
      </c>
      <c r="AB23" s="68">
        <f t="shared" si="15"/>
        <v>2.9138328477134413E-4</v>
      </c>
      <c r="AC23" s="69"/>
      <c r="AD23" s="70">
        <f t="shared" si="14"/>
        <v>2.9138328477134414</v>
      </c>
      <c r="AE23" s="70"/>
      <c r="AF23" s="74"/>
      <c r="AG23" s="71">
        <v>170</v>
      </c>
    </row>
    <row r="24" spans="1:33">
      <c r="E24" s="73">
        <v>0.51976851851851846</v>
      </c>
      <c r="F24" s="71">
        <v>180</v>
      </c>
      <c r="G24" s="58">
        <v>15.39</v>
      </c>
      <c r="H24" s="58">
        <v>6.57</v>
      </c>
      <c r="I24" s="58">
        <v>2.76</v>
      </c>
      <c r="J24" s="99">
        <v>15.34</v>
      </c>
      <c r="K24" s="99">
        <v>6.69</v>
      </c>
      <c r="L24" s="99">
        <v>2.97</v>
      </c>
      <c r="M24" s="59">
        <f t="shared" si="6"/>
        <v>15.365</v>
      </c>
      <c r="N24" s="59">
        <f t="shared" si="6"/>
        <v>6.6300000000000008</v>
      </c>
      <c r="O24" s="59">
        <f t="shared" si="6"/>
        <v>2.8650000000000002</v>
      </c>
      <c r="P24" s="60">
        <f t="shared" si="7"/>
        <v>5.8639658942934339E-2</v>
      </c>
      <c r="Q24" s="22">
        <f t="shared" si="8"/>
        <v>2.3442288153199164E-7</v>
      </c>
      <c r="R24" s="61">
        <f t="shared" si="9"/>
        <v>1.9163372685912901E-8</v>
      </c>
      <c r="S24" s="22">
        <f t="shared" si="10"/>
        <v>3.6723485269919267E-16</v>
      </c>
      <c r="T24" s="62">
        <v>298</v>
      </c>
      <c r="U24" s="59">
        <f t="shared" si="11"/>
        <v>288.36500000000001</v>
      </c>
      <c r="V24" s="63">
        <f t="shared" si="12"/>
        <v>0.56352786020978929</v>
      </c>
      <c r="W24" s="64">
        <f t="shared" si="13"/>
        <v>3.6603942141816264</v>
      </c>
      <c r="X24" s="65">
        <f t="shared" si="0"/>
        <v>-4.9628109888469764E-8</v>
      </c>
      <c r="Y24" s="66">
        <f t="shared" si="1"/>
        <v>-4.9585782235152097E-8</v>
      </c>
      <c r="Z24" s="66">
        <f t="shared" si="2"/>
        <v>-4.9585818336269783E-8</v>
      </c>
      <c r="AA24" s="67">
        <f t="shared" si="3"/>
        <v>-4.9543526722488754E-8</v>
      </c>
      <c r="AB24" s="68">
        <f t="shared" si="15"/>
        <v>2.9093855884452141E-4</v>
      </c>
      <c r="AC24" s="69"/>
      <c r="AD24" s="70">
        <f t="shared" si="14"/>
        <v>2.9093855884452142</v>
      </c>
      <c r="AE24" s="70"/>
      <c r="AF24" s="74"/>
      <c r="AG24" s="71">
        <v>180</v>
      </c>
    </row>
    <row r="25" spans="1:33">
      <c r="E25" s="73">
        <v>0.5198842592592593</v>
      </c>
      <c r="F25" s="71">
        <v>190</v>
      </c>
      <c r="G25" s="58">
        <v>15.41</v>
      </c>
      <c r="H25" s="58">
        <v>6.57</v>
      </c>
      <c r="I25" s="58">
        <v>3.13</v>
      </c>
      <c r="J25" s="99">
        <v>15.36</v>
      </c>
      <c r="K25" s="99">
        <v>6.69</v>
      </c>
      <c r="L25" s="99">
        <v>3.32</v>
      </c>
      <c r="M25" s="59">
        <f t="shared" si="6"/>
        <v>15.385</v>
      </c>
      <c r="N25" s="59">
        <f t="shared" si="6"/>
        <v>6.6300000000000008</v>
      </c>
      <c r="O25" s="59">
        <f t="shared" si="6"/>
        <v>3.2249999999999996</v>
      </c>
      <c r="P25" s="60">
        <f t="shared" si="7"/>
        <v>6.6030774217866892E-2</v>
      </c>
      <c r="Q25" s="22">
        <f t="shared" si="8"/>
        <v>2.3442288153199164E-7</v>
      </c>
      <c r="R25" s="61">
        <f t="shared" si="9"/>
        <v>1.919524869294129E-8</v>
      </c>
      <c r="S25" s="22">
        <f t="shared" si="10"/>
        <v>3.6845757238386431E-16</v>
      </c>
      <c r="T25" s="62">
        <v>298</v>
      </c>
      <c r="U25" s="59">
        <f t="shared" si="11"/>
        <v>288.38499999999999</v>
      </c>
      <c r="V25" s="63">
        <f t="shared" si="12"/>
        <v>0.56231910804360385</v>
      </c>
      <c r="W25" s="64">
        <f t="shared" si="13"/>
        <v>3.6502205692018843</v>
      </c>
      <c r="X25" s="65">
        <f t="shared" si="0"/>
        <v>-5.612989363576275E-8</v>
      </c>
      <c r="Y25" s="66">
        <f t="shared" si="1"/>
        <v>-5.6075656346426789E-8</v>
      </c>
      <c r="Z25" s="66">
        <f t="shared" si="2"/>
        <v>-5.6075708754927205E-8</v>
      </c>
      <c r="AA25" s="67">
        <f t="shared" si="3"/>
        <v>-5.6021523772808926E-8</v>
      </c>
      <c r="AB25" s="68">
        <f t="shared" si="15"/>
        <v>2.9044270078159841E-4</v>
      </c>
      <c r="AC25" s="69"/>
      <c r="AD25" s="70">
        <f t="shared" si="14"/>
        <v>2.904427007815984</v>
      </c>
      <c r="AE25" s="70"/>
      <c r="AF25" s="74"/>
      <c r="AG25" s="71">
        <v>190</v>
      </c>
    </row>
    <row r="26" spans="1:33">
      <c r="E26" s="73">
        <v>0.52</v>
      </c>
      <c r="F26" s="71">
        <v>200</v>
      </c>
      <c r="G26" s="58">
        <v>15.41</v>
      </c>
      <c r="H26" s="58">
        <v>6.58</v>
      </c>
      <c r="I26" s="58">
        <v>3.58</v>
      </c>
      <c r="J26" s="99">
        <v>15.36</v>
      </c>
      <c r="K26" s="99">
        <v>6.7</v>
      </c>
      <c r="L26" s="99">
        <v>3.77</v>
      </c>
      <c r="M26" s="59">
        <f t="shared" si="6"/>
        <v>15.385</v>
      </c>
      <c r="N26" s="59">
        <f t="shared" si="6"/>
        <v>6.6400000000000006</v>
      </c>
      <c r="O26" s="59">
        <f t="shared" si="6"/>
        <v>3.6749999999999998</v>
      </c>
      <c r="P26" s="60">
        <f t="shared" si="7"/>
        <v>7.5244370620359949E-2</v>
      </c>
      <c r="Q26" s="22">
        <f t="shared" si="8"/>
        <v>2.2908676527677676E-7</v>
      </c>
      <c r="R26" s="61">
        <f t="shared" si="9"/>
        <v>1.9642363472573126E-8</v>
      </c>
      <c r="S26" s="22">
        <f t="shared" si="10"/>
        <v>3.85822442788675E-16</v>
      </c>
      <c r="T26" s="62">
        <v>298</v>
      </c>
      <c r="U26" s="59">
        <f t="shared" si="11"/>
        <v>288.38499999999999</v>
      </c>
      <c r="V26" s="63">
        <f t="shared" si="12"/>
        <v>0.56231910804360385</v>
      </c>
      <c r="W26" s="64">
        <f t="shared" si="13"/>
        <v>3.6502205692018843</v>
      </c>
      <c r="X26" s="65">
        <f t="shared" si="0"/>
        <v>-6.6847095518072565E-8</v>
      </c>
      <c r="Y26" s="66">
        <f t="shared" si="1"/>
        <v>-6.6770020448829486E-8</v>
      </c>
      <c r="Z26" s="66">
        <f t="shared" si="2"/>
        <v>-6.6770109316808765E-8</v>
      </c>
      <c r="AA26" s="67">
        <f t="shared" si="3"/>
        <v>-6.6693122910614436E-8</v>
      </c>
      <c r="AB26" s="68">
        <f t="shared" si="15"/>
        <v>2.8988194386891296E-4</v>
      </c>
      <c r="AC26" s="69"/>
      <c r="AD26" s="70">
        <f t="shared" si="14"/>
        <v>2.8988194386891295</v>
      </c>
      <c r="AE26" s="70"/>
      <c r="AF26" s="74"/>
      <c r="AG26" s="71">
        <v>200</v>
      </c>
    </row>
    <row r="27" spans="1:33">
      <c r="E27" s="73">
        <v>0.52011574074074074</v>
      </c>
      <c r="F27" s="71">
        <v>210</v>
      </c>
      <c r="G27" s="58">
        <v>15.42</v>
      </c>
      <c r="H27" s="58">
        <v>6.58</v>
      </c>
      <c r="I27" s="58">
        <v>3.9</v>
      </c>
      <c r="J27" s="99">
        <v>15.37</v>
      </c>
      <c r="K27" s="99">
        <v>6.71</v>
      </c>
      <c r="L27" s="99">
        <v>4.18</v>
      </c>
      <c r="M27" s="59">
        <f t="shared" si="6"/>
        <v>15.395</v>
      </c>
      <c r="N27" s="59">
        <f t="shared" si="6"/>
        <v>6.6449999999999996</v>
      </c>
      <c r="O27" s="59">
        <f t="shared" si="6"/>
        <v>4.04</v>
      </c>
      <c r="P27" s="60">
        <f t="shared" si="7"/>
        <v>8.2731897558002754E-2</v>
      </c>
      <c r="Q27" s="22">
        <f t="shared" si="8"/>
        <v>2.2646443075930583E-7</v>
      </c>
      <c r="R27" s="61">
        <f t="shared" si="9"/>
        <v>1.9886329997727781E-8</v>
      </c>
      <c r="S27" s="22">
        <f t="shared" si="10"/>
        <v>3.9546612077852782E-16</v>
      </c>
      <c r="T27" s="62">
        <v>298</v>
      </c>
      <c r="U27" s="59">
        <f t="shared" si="11"/>
        <v>288.39499999999998</v>
      </c>
      <c r="V27" s="63">
        <f t="shared" si="12"/>
        <v>0.56171479483012565</v>
      </c>
      <c r="W27" s="64">
        <f t="shared" si="13"/>
        <v>3.6451448829886481</v>
      </c>
      <c r="X27" s="65">
        <f t="shared" si="0"/>
        <v>-7.5267265206184618E-8</v>
      </c>
      <c r="Y27" s="66">
        <f t="shared" si="1"/>
        <v>-7.5169324642271891E-8</v>
      </c>
      <c r="Z27" s="66">
        <f t="shared" si="2"/>
        <v>-7.5169452086175095E-8</v>
      </c>
      <c r="AA27" s="67">
        <f t="shared" si="3"/>
        <v>-7.5071638634496071E-8</v>
      </c>
      <c r="AB27" s="68">
        <f t="shared" si="15"/>
        <v>2.8921424307231302E-4</v>
      </c>
      <c r="AC27" s="69"/>
      <c r="AD27" s="70">
        <f t="shared" si="14"/>
        <v>2.8921424307231303</v>
      </c>
      <c r="AE27" s="70"/>
      <c r="AF27" s="74"/>
      <c r="AG27" s="71">
        <v>210</v>
      </c>
    </row>
    <row r="28" spans="1:33">
      <c r="E28" s="73">
        <v>0.52023148148148146</v>
      </c>
      <c r="F28" s="71">
        <v>220</v>
      </c>
      <c r="G28" s="58">
        <v>15.43</v>
      </c>
      <c r="H28" s="58">
        <v>6.59</v>
      </c>
      <c r="I28" s="58">
        <v>4.2300000000000004</v>
      </c>
      <c r="J28" s="99">
        <v>15.38</v>
      </c>
      <c r="K28" s="99">
        <v>6.71</v>
      </c>
      <c r="L28" s="99">
        <v>4.5</v>
      </c>
      <c r="M28" s="59">
        <f t="shared" si="6"/>
        <v>15.405000000000001</v>
      </c>
      <c r="N28" s="59">
        <f t="shared" si="6"/>
        <v>6.65</v>
      </c>
      <c r="O28" s="59">
        <f t="shared" si="6"/>
        <v>4.3650000000000002</v>
      </c>
      <c r="P28" s="60">
        <f t="shared" si="7"/>
        <v>8.9402740439406547E-2</v>
      </c>
      <c r="Q28" s="22">
        <f t="shared" si="8"/>
        <v>2.2387211385683346E-7</v>
      </c>
      <c r="R28" s="61">
        <f t="shared" si="9"/>
        <v>2.0133326691094156E-8</v>
      </c>
      <c r="S28" s="22">
        <f t="shared" si="10"/>
        <v>4.0535084365032433E-16</v>
      </c>
      <c r="T28" s="62">
        <v>298</v>
      </c>
      <c r="U28" s="59">
        <f t="shared" si="11"/>
        <v>288.40499999999997</v>
      </c>
      <c r="V28" s="63">
        <f t="shared" si="12"/>
        <v>0.56111052352391066</v>
      </c>
      <c r="W28" s="64">
        <f t="shared" si="13"/>
        <v>3.6400766058422107</v>
      </c>
      <c r="X28" s="65">
        <f t="shared" si="0"/>
        <v>-8.3268321575955737E-8</v>
      </c>
      <c r="Y28" s="66">
        <f t="shared" si="1"/>
        <v>-8.3148139365081721E-8</v>
      </c>
      <c r="Z28" s="66">
        <f t="shared" si="2"/>
        <v>-8.3148312825571109E-8</v>
      </c>
      <c r="AA28" s="67">
        <f t="shared" si="3"/>
        <v>-8.3028303574471107E-8</v>
      </c>
      <c r="AB28" s="68">
        <f t="shared" si="15"/>
        <v>2.8846254897681709E-4</v>
      </c>
      <c r="AC28" s="69"/>
      <c r="AD28" s="70">
        <f t="shared" si="14"/>
        <v>2.8846254897681711</v>
      </c>
      <c r="AE28" s="70"/>
      <c r="AF28" s="74"/>
      <c r="AG28" s="71">
        <v>220</v>
      </c>
    </row>
    <row r="29" spans="1:33">
      <c r="E29" s="73">
        <v>0.52034722222222218</v>
      </c>
      <c r="F29" s="71">
        <v>230</v>
      </c>
      <c r="G29" s="58">
        <v>15.44</v>
      </c>
      <c r="H29" s="58">
        <v>6.59</v>
      </c>
      <c r="I29" s="58">
        <v>4.4400000000000004</v>
      </c>
      <c r="J29" s="99">
        <v>15.39</v>
      </c>
      <c r="K29" s="99">
        <v>6.72</v>
      </c>
      <c r="L29" s="99">
        <v>4.83</v>
      </c>
      <c r="M29" s="59">
        <f t="shared" si="6"/>
        <v>15.414999999999999</v>
      </c>
      <c r="N29" s="59">
        <f t="shared" si="6"/>
        <v>6.6549999999999994</v>
      </c>
      <c r="O29" s="59">
        <f t="shared" si="6"/>
        <v>4.6349999999999998</v>
      </c>
      <c r="P29" s="60">
        <f t="shared" si="7"/>
        <v>9.4949197299854751E-2</v>
      </c>
      <c r="Q29" s="22">
        <f t="shared" si="8"/>
        <v>2.2130947096056368E-7</v>
      </c>
      <c r="R29" s="61">
        <f t="shared" si="9"/>
        <v>2.0383391188652617E-8</v>
      </c>
      <c r="S29" s="22">
        <f t="shared" si="10"/>
        <v>4.1548263634964119E-16</v>
      </c>
      <c r="T29" s="62">
        <v>298</v>
      </c>
      <c r="U29" s="59">
        <f t="shared" si="11"/>
        <v>288.41500000000002</v>
      </c>
      <c r="V29" s="63">
        <f t="shared" si="12"/>
        <v>0.56050629412059505</v>
      </c>
      <c r="W29" s="64">
        <f t="shared" si="13"/>
        <v>3.6350157264468956</v>
      </c>
      <c r="X29" s="65">
        <f t="shared" si="0"/>
        <v>-9.0509185885464158E-8</v>
      </c>
      <c r="Y29" s="66">
        <f t="shared" si="1"/>
        <v>-9.036678275718956E-8</v>
      </c>
      <c r="Z29" s="66">
        <f t="shared" si="2"/>
        <v>-9.036700680793916E-8</v>
      </c>
      <c r="AA29" s="67">
        <f t="shared" si="3"/>
        <v>-9.0224827025391173E-8</v>
      </c>
      <c r="AB29" s="68">
        <f t="shared" si="15"/>
        <v>2.8763106642759752E-4</v>
      </c>
      <c r="AC29" s="69"/>
      <c r="AD29" s="70">
        <f t="shared" si="14"/>
        <v>2.8763106642759753</v>
      </c>
      <c r="AE29" s="70"/>
      <c r="AF29" s="74"/>
      <c r="AG29" s="71">
        <v>230</v>
      </c>
    </row>
    <row r="30" spans="1:33">
      <c r="E30" s="73">
        <v>0.52046296296296291</v>
      </c>
      <c r="F30" s="71">
        <v>240</v>
      </c>
      <c r="G30" s="58">
        <v>15.44</v>
      </c>
      <c r="H30" s="58">
        <v>6.6</v>
      </c>
      <c r="I30" s="58">
        <v>4.78</v>
      </c>
      <c r="J30" s="99">
        <v>15.39</v>
      </c>
      <c r="K30" s="99">
        <v>6.72</v>
      </c>
      <c r="L30" s="99">
        <v>4.99</v>
      </c>
      <c r="M30" s="59">
        <f t="shared" si="6"/>
        <v>15.414999999999999</v>
      </c>
      <c r="N30" s="59">
        <f t="shared" si="6"/>
        <v>6.66</v>
      </c>
      <c r="O30" s="59">
        <f t="shared" si="6"/>
        <v>4.8849999999999998</v>
      </c>
      <c r="P30" s="60">
        <f t="shared" si="7"/>
        <v>0.10007051322757077</v>
      </c>
      <c r="Q30" s="22">
        <f t="shared" si="8"/>
        <v>2.1877616239495479E-7</v>
      </c>
      <c r="R30" s="61">
        <f t="shared" si="9"/>
        <v>2.0619419734583274E-8</v>
      </c>
      <c r="S30" s="22">
        <f t="shared" si="10"/>
        <v>4.2516047019092219E-16</v>
      </c>
      <c r="T30" s="62">
        <v>298</v>
      </c>
      <c r="U30" s="59">
        <f t="shared" si="11"/>
        <v>288.41500000000002</v>
      </c>
      <c r="V30" s="63">
        <f t="shared" si="12"/>
        <v>0.56050629412059505</v>
      </c>
      <c r="W30" s="64">
        <f t="shared" si="13"/>
        <v>3.6350157264468956</v>
      </c>
      <c r="X30" s="65">
        <f t="shared" si="0"/>
        <v>-9.7306284245928349E-8</v>
      </c>
      <c r="Y30" s="66">
        <f t="shared" si="1"/>
        <v>-9.7141170743534326E-8</v>
      </c>
      <c r="Z30" s="66">
        <f t="shared" si="2"/>
        <v>-9.7141450915250718E-8</v>
      </c>
      <c r="AA30" s="67">
        <f t="shared" si="3"/>
        <v>-9.6976616633758183E-8</v>
      </c>
      <c r="AB30" s="68">
        <f t="shared" si="15"/>
        <v>2.8672739710752901E-4</v>
      </c>
      <c r="AC30" s="75">
        <f>D8</f>
        <v>2.8821428571428574E-4</v>
      </c>
      <c r="AD30" s="70">
        <f t="shared" si="14"/>
        <v>2.8672739710752899</v>
      </c>
      <c r="AE30" s="70">
        <f>AC30*10000</f>
        <v>2.8821428571428576</v>
      </c>
      <c r="AF30" s="74">
        <f>(AD30-AE30)*(AD30-AE30)</f>
        <v>2.2108377289030719E-4</v>
      </c>
      <c r="AG30" s="71">
        <v>240</v>
      </c>
    </row>
    <row r="31" spans="1:33">
      <c r="E31" s="73">
        <v>0.52057870370370374</v>
      </c>
      <c r="F31" s="71">
        <v>250</v>
      </c>
      <c r="G31" s="58">
        <v>15.46</v>
      </c>
      <c r="H31" s="58">
        <v>6.6</v>
      </c>
      <c r="I31" s="58">
        <v>4.91</v>
      </c>
      <c r="J31" s="99">
        <v>15.41</v>
      </c>
      <c r="K31" s="99">
        <v>6.72</v>
      </c>
      <c r="L31" s="99">
        <v>5.07</v>
      </c>
      <c r="M31" s="59">
        <f t="shared" si="6"/>
        <v>15.435</v>
      </c>
      <c r="N31" s="59">
        <f t="shared" si="6"/>
        <v>6.66</v>
      </c>
      <c r="O31" s="59">
        <f t="shared" si="6"/>
        <v>4.99</v>
      </c>
      <c r="P31" s="60">
        <f t="shared" si="7"/>
        <v>0.10225677581184144</v>
      </c>
      <c r="Q31" s="22">
        <f t="shared" si="8"/>
        <v>2.1877616239495479E-7</v>
      </c>
      <c r="R31" s="61">
        <f t="shared" si="9"/>
        <v>2.0653717703899708E-8</v>
      </c>
      <c r="S31" s="22">
        <f t="shared" si="10"/>
        <v>4.2657605499238024E-16</v>
      </c>
      <c r="T31" s="62">
        <v>298</v>
      </c>
      <c r="U31" s="59">
        <f t="shared" si="11"/>
        <v>288.435</v>
      </c>
      <c r="V31" s="63">
        <f t="shared" si="12"/>
        <v>0.55929796100525297</v>
      </c>
      <c r="W31" s="64">
        <f t="shared" si="13"/>
        <v>3.6249161157374084</v>
      </c>
      <c r="X31" s="65">
        <f t="shared" si="0"/>
        <v>-9.9702242277886701E-8</v>
      </c>
      <c r="Y31" s="66">
        <f t="shared" si="1"/>
        <v>-9.9528308262712161E-8</v>
      </c>
      <c r="Z31" s="66">
        <f t="shared" si="2"/>
        <v>-9.9528611696626401E-8</v>
      </c>
      <c r="AA31" s="67">
        <f t="shared" si="3"/>
        <v>-9.9354980056664187E-8</v>
      </c>
      <c r="AB31" s="68">
        <f t="shared" si="15"/>
        <v>2.8575598353386693E-4</v>
      </c>
      <c r="AC31" s="69"/>
      <c r="AD31" s="70">
        <f t="shared" si="14"/>
        <v>2.8575598353386691</v>
      </c>
      <c r="AE31" s="70"/>
      <c r="AF31" s="74"/>
      <c r="AG31" s="71">
        <v>250</v>
      </c>
    </row>
    <row r="32" spans="1:33">
      <c r="E32" s="73">
        <v>0.52069444444444446</v>
      </c>
      <c r="F32" s="71">
        <v>260</v>
      </c>
      <c r="G32" s="58">
        <v>15.47</v>
      </c>
      <c r="H32" s="58">
        <v>6.61</v>
      </c>
      <c r="I32" s="58">
        <v>4.9800000000000004</v>
      </c>
      <c r="J32" s="99">
        <v>15.42</v>
      </c>
      <c r="K32" s="99">
        <v>6.73</v>
      </c>
      <c r="L32" s="99">
        <v>5.16</v>
      </c>
      <c r="M32" s="59">
        <f t="shared" si="6"/>
        <v>15.445</v>
      </c>
      <c r="N32" s="59">
        <f t="shared" si="6"/>
        <v>6.67</v>
      </c>
      <c r="O32" s="59">
        <f t="shared" si="6"/>
        <v>5.07</v>
      </c>
      <c r="P32" s="60">
        <f t="shared" si="7"/>
        <v>0.10391411028773205</v>
      </c>
      <c r="Q32" s="22">
        <f t="shared" si="8"/>
        <v>2.1379620895022279E-7</v>
      </c>
      <c r="R32" s="61">
        <f t="shared" si="9"/>
        <v>2.1152374913018299E-8</v>
      </c>
      <c r="S32" s="22">
        <f t="shared" si="10"/>
        <v>4.4742296446088589E-16</v>
      </c>
      <c r="T32" s="62">
        <v>298</v>
      </c>
      <c r="U32" s="59">
        <f t="shared" si="11"/>
        <v>288.44499999999999</v>
      </c>
      <c r="V32" s="63">
        <f t="shared" si="12"/>
        <v>0.55869385728450782</v>
      </c>
      <c r="W32" s="64">
        <f t="shared" si="13"/>
        <v>3.6198773618819646</v>
      </c>
      <c r="X32" s="65">
        <f t="shared" si="0"/>
        <v>-1.0604689853189006E-7</v>
      </c>
      <c r="Y32" s="66">
        <f t="shared" si="1"/>
        <v>-1.0584943545587166E-7</v>
      </c>
      <c r="Z32" s="66">
        <f t="shared" si="2"/>
        <v>-1.058498031391036E-7</v>
      </c>
      <c r="AA32" s="67">
        <f t="shared" si="3"/>
        <v>-1.0565270637703876E-7</v>
      </c>
      <c r="AB32" s="68">
        <f t="shared" si="15"/>
        <v>2.8476069843011155E-4</v>
      </c>
      <c r="AC32" s="69"/>
      <c r="AD32" s="70">
        <f t="shared" si="14"/>
        <v>2.8476069843011156</v>
      </c>
      <c r="AE32" s="70"/>
      <c r="AF32" s="74"/>
      <c r="AG32" s="71">
        <v>260</v>
      </c>
    </row>
    <row r="33" spans="5:33">
      <c r="E33" s="73">
        <v>0.52081018518518518</v>
      </c>
      <c r="F33" s="71">
        <v>270</v>
      </c>
      <c r="G33" s="58">
        <v>15.47</v>
      </c>
      <c r="H33" s="58">
        <v>6.61</v>
      </c>
      <c r="I33" s="58">
        <v>5.01</v>
      </c>
      <c r="J33" s="99">
        <v>15.42</v>
      </c>
      <c r="K33" s="99">
        <v>6.73</v>
      </c>
      <c r="L33" s="99">
        <v>5.23</v>
      </c>
      <c r="M33" s="59">
        <f t="shared" si="6"/>
        <v>15.445</v>
      </c>
      <c r="N33" s="59">
        <f t="shared" si="6"/>
        <v>6.67</v>
      </c>
      <c r="O33" s="59">
        <f t="shared" si="6"/>
        <v>5.12</v>
      </c>
      <c r="P33" s="60">
        <f t="shared" si="7"/>
        <v>0.10493890427479056</v>
      </c>
      <c r="Q33" s="22">
        <f t="shared" si="8"/>
        <v>2.1379620895022279E-7</v>
      </c>
      <c r="R33" s="61">
        <f t="shared" si="9"/>
        <v>2.1152374913018299E-8</v>
      </c>
      <c r="S33" s="22">
        <f t="shared" si="10"/>
        <v>4.4742296446088589E-16</v>
      </c>
      <c r="T33" s="62">
        <v>298</v>
      </c>
      <c r="U33" s="59">
        <f t="shared" si="11"/>
        <v>288.44499999999999</v>
      </c>
      <c r="V33" s="63">
        <f t="shared" si="12"/>
        <v>0.55869385728450782</v>
      </c>
      <c r="W33" s="64">
        <f t="shared" si="13"/>
        <v>3.6198773618819646</v>
      </c>
      <c r="X33" s="65">
        <f t="shared" si="0"/>
        <v>-1.0669464674392339E-7</v>
      </c>
      <c r="Y33" s="66">
        <f t="shared" si="1"/>
        <v>-1.064940182754353E-7</v>
      </c>
      <c r="Z33" s="66">
        <f t="shared" si="2"/>
        <v>-1.0649439553693431E-7</v>
      </c>
      <c r="AA33" s="67">
        <f t="shared" si="3"/>
        <v>-1.0629414291114122E-7</v>
      </c>
      <c r="AB33" s="68">
        <f t="shared" si="15"/>
        <v>2.837022016266134E-4</v>
      </c>
      <c r="AC33" s="69"/>
      <c r="AD33" s="70">
        <f t="shared" si="14"/>
        <v>2.8370220162661339</v>
      </c>
      <c r="AE33" s="70"/>
      <c r="AF33" s="74"/>
      <c r="AG33" s="71">
        <v>270</v>
      </c>
    </row>
    <row r="34" spans="5:33">
      <c r="E34" s="73">
        <v>0.5209259259259259</v>
      </c>
      <c r="F34" s="71">
        <v>280</v>
      </c>
      <c r="G34" s="58">
        <v>15.5</v>
      </c>
      <c r="H34" s="58">
        <v>6.61</v>
      </c>
      <c r="I34" s="58">
        <v>5.18</v>
      </c>
      <c r="J34" s="99">
        <v>15.45</v>
      </c>
      <c r="K34" s="99">
        <v>6.73</v>
      </c>
      <c r="L34" s="99">
        <v>5.32</v>
      </c>
      <c r="M34" s="59">
        <f t="shared" si="6"/>
        <v>15.475</v>
      </c>
      <c r="N34" s="59">
        <f t="shared" si="6"/>
        <v>6.67</v>
      </c>
      <c r="O34" s="59">
        <f t="shared" si="6"/>
        <v>5.25</v>
      </c>
      <c r="P34" s="60">
        <f t="shared" si="7"/>
        <v>0.10765916059616649</v>
      </c>
      <c r="Q34" s="22">
        <f t="shared" si="8"/>
        <v>2.1379620895022279E-7</v>
      </c>
      <c r="R34" s="61">
        <f t="shared" si="9"/>
        <v>2.1205173569856688E-8</v>
      </c>
      <c r="S34" s="22">
        <f t="shared" si="10"/>
        <v>4.4965938612774865E-16</v>
      </c>
      <c r="T34" s="62">
        <v>298</v>
      </c>
      <c r="U34" s="59">
        <f t="shared" si="11"/>
        <v>288.47500000000002</v>
      </c>
      <c r="V34" s="63">
        <f t="shared" si="12"/>
        <v>0.55688179741768529</v>
      </c>
      <c r="W34" s="64">
        <f t="shared" si="13"/>
        <v>3.6048051714420368</v>
      </c>
      <c r="X34" s="65">
        <f t="shared" si="0"/>
        <v>-1.1005283957742943E-7</v>
      </c>
      <c r="Y34" s="66">
        <f t="shared" si="1"/>
        <v>-1.09838578592433E-7</v>
      </c>
      <c r="Z34" s="66">
        <f t="shared" si="2"/>
        <v>-1.0983899573541513E-7</v>
      </c>
      <c r="AA34" s="67">
        <f t="shared" si="3"/>
        <v>-1.096251502691362E-7</v>
      </c>
      <c r="AB34" s="68">
        <f t="shared" si="15"/>
        <v>2.8263725893114706E-4</v>
      </c>
      <c r="AC34" s="69"/>
      <c r="AD34" s="70">
        <f t="shared" si="14"/>
        <v>2.8263725893114704</v>
      </c>
      <c r="AE34" s="70"/>
      <c r="AF34" s="74"/>
      <c r="AG34" s="71">
        <v>280</v>
      </c>
    </row>
    <row r="35" spans="5:33">
      <c r="E35" s="73">
        <v>0.52104166666666663</v>
      </c>
      <c r="F35" s="71">
        <v>290</v>
      </c>
      <c r="G35" s="58">
        <v>15.53</v>
      </c>
      <c r="H35" s="58">
        <v>6.61</v>
      </c>
      <c r="I35" s="58">
        <v>5.21</v>
      </c>
      <c r="J35" s="99">
        <v>15.46</v>
      </c>
      <c r="K35" s="99">
        <v>6.73</v>
      </c>
      <c r="L35" s="99">
        <v>5.17</v>
      </c>
      <c r="M35" s="59">
        <f t="shared" si="6"/>
        <v>15.495000000000001</v>
      </c>
      <c r="N35" s="59">
        <f t="shared" si="6"/>
        <v>6.67</v>
      </c>
      <c r="O35" s="59">
        <f t="shared" si="6"/>
        <v>5.1899999999999995</v>
      </c>
      <c r="P35" s="60">
        <f t="shared" si="7"/>
        <v>0.10646557153026165</v>
      </c>
      <c r="Q35" s="22">
        <f t="shared" si="8"/>
        <v>2.1379620895022279E-7</v>
      </c>
      <c r="R35" s="61">
        <f t="shared" si="9"/>
        <v>2.1240445871493224E-8</v>
      </c>
      <c r="S35" s="22">
        <f t="shared" si="10"/>
        <v>4.5115654081983351E-16</v>
      </c>
      <c r="T35" s="62">
        <v>298</v>
      </c>
      <c r="U35" s="59">
        <f t="shared" si="11"/>
        <v>288.495</v>
      </c>
      <c r="V35" s="63">
        <f t="shared" si="12"/>
        <v>0.55567396687577097</v>
      </c>
      <c r="W35" s="64">
        <f t="shared" si="13"/>
        <v>3.5947936583863309</v>
      </c>
      <c r="X35" s="65">
        <f t="shared" si="0"/>
        <v>-1.090736457939881E-7</v>
      </c>
      <c r="Y35" s="66">
        <f t="shared" si="1"/>
        <v>-1.0886235951242979E-7</v>
      </c>
      <c r="Z35" s="66">
        <f t="shared" si="2"/>
        <v>-1.0886276879454784E-7</v>
      </c>
      <c r="AA35" s="67">
        <f t="shared" si="3"/>
        <v>-1.0865189020946893E-7</v>
      </c>
      <c r="AB35" s="68">
        <f t="shared" si="15"/>
        <v>2.8153887036697664E-4</v>
      </c>
      <c r="AC35" s="69"/>
      <c r="AD35" s="70">
        <f t="shared" si="14"/>
        <v>2.8153887036697665</v>
      </c>
      <c r="AE35" s="70"/>
      <c r="AF35" s="74"/>
      <c r="AG35" s="71">
        <v>290</v>
      </c>
    </row>
    <row r="36" spans="5:33">
      <c r="E36" s="73">
        <v>0.52115740740740735</v>
      </c>
      <c r="F36" s="71">
        <v>300</v>
      </c>
      <c r="G36" s="58">
        <v>15.56</v>
      </c>
      <c r="H36" s="58">
        <v>6.61</v>
      </c>
      <c r="I36" s="58">
        <v>5.08</v>
      </c>
      <c r="J36" s="99">
        <v>15.49</v>
      </c>
      <c r="K36" s="99">
        <v>6.73</v>
      </c>
      <c r="L36" s="99">
        <v>5.2</v>
      </c>
      <c r="M36" s="59">
        <f t="shared" si="6"/>
        <v>15.525</v>
      </c>
      <c r="N36" s="59">
        <f t="shared" si="6"/>
        <v>6.67</v>
      </c>
      <c r="O36" s="59">
        <f t="shared" si="6"/>
        <v>5.1400000000000006</v>
      </c>
      <c r="P36" s="60">
        <f t="shared" si="7"/>
        <v>0.10549460913516655</v>
      </c>
      <c r="Q36" s="22">
        <f t="shared" si="8"/>
        <v>2.1379620895022279E-7</v>
      </c>
      <c r="R36" s="61">
        <f t="shared" si="9"/>
        <v>2.1293464363141322E-8</v>
      </c>
      <c r="S36" s="22">
        <f t="shared" si="10"/>
        <v>4.5341162458436941E-16</v>
      </c>
      <c r="T36" s="62">
        <v>298</v>
      </c>
      <c r="U36" s="59">
        <f t="shared" si="11"/>
        <v>288.52499999999998</v>
      </c>
      <c r="V36" s="63">
        <f t="shared" si="12"/>
        <v>0.5538625350297679</v>
      </c>
      <c r="W36" s="64">
        <f t="shared" si="13"/>
        <v>3.5798310863920961</v>
      </c>
      <c r="X36" s="65">
        <f t="shared" si="0"/>
        <v>-1.0865136578454448E-7</v>
      </c>
      <c r="Y36" s="66">
        <f t="shared" si="1"/>
        <v>-1.0844089851740041E-7</v>
      </c>
      <c r="Z36" s="66">
        <f t="shared" si="2"/>
        <v>-1.0844130621103794E-7</v>
      </c>
      <c r="AA36" s="67">
        <f t="shared" si="3"/>
        <v>-1.0823124505805442E-7</v>
      </c>
      <c r="AB36" s="68">
        <f t="shared" si="15"/>
        <v>2.8045024404594764E-4</v>
      </c>
      <c r="AC36" s="69"/>
      <c r="AD36" s="70">
        <f t="shared" si="14"/>
        <v>2.8045024404594763</v>
      </c>
      <c r="AE36" s="70"/>
      <c r="AF36" s="74"/>
      <c r="AG36" s="71">
        <v>300</v>
      </c>
    </row>
    <row r="37" spans="5:33">
      <c r="E37" s="73">
        <v>0.52127314814814818</v>
      </c>
      <c r="F37" s="71">
        <v>310</v>
      </c>
      <c r="G37" s="58">
        <v>15.57</v>
      </c>
      <c r="H37" s="58">
        <v>6.62</v>
      </c>
      <c r="I37" s="58">
        <v>5.1100000000000003</v>
      </c>
      <c r="J37" s="99">
        <v>15.51</v>
      </c>
      <c r="K37" s="99">
        <v>6.73</v>
      </c>
      <c r="L37" s="99">
        <v>5.38</v>
      </c>
      <c r="M37" s="59">
        <f t="shared" si="6"/>
        <v>15.54</v>
      </c>
      <c r="N37" s="59">
        <f t="shared" si="6"/>
        <v>6.6750000000000007</v>
      </c>
      <c r="O37" s="59">
        <f t="shared" si="6"/>
        <v>5.2450000000000001</v>
      </c>
      <c r="P37" s="60">
        <f t="shared" si="7"/>
        <v>0.10767759401692262</v>
      </c>
      <c r="Q37" s="22">
        <f t="shared" si="8"/>
        <v>2.1134890398366388E-7</v>
      </c>
      <c r="R37" s="61">
        <f t="shared" si="9"/>
        <v>2.1566897449483861E-8</v>
      </c>
      <c r="S37" s="22">
        <f t="shared" si="10"/>
        <v>4.6513106559655351E-16</v>
      </c>
      <c r="T37" s="62">
        <v>298</v>
      </c>
      <c r="U37" s="59">
        <f t="shared" si="11"/>
        <v>288.54000000000002</v>
      </c>
      <c r="V37" s="63">
        <f t="shared" si="12"/>
        <v>0.55295696036002506</v>
      </c>
      <c r="W37" s="64">
        <f t="shared" si="13"/>
        <v>3.5723743329865782</v>
      </c>
      <c r="X37" s="65">
        <f t="shared" si="0"/>
        <v>-1.1356277674034534E-7</v>
      </c>
      <c r="Y37" s="66">
        <f t="shared" si="1"/>
        <v>-1.1333195924643951E-7</v>
      </c>
      <c r="Z37" s="66">
        <f t="shared" si="2"/>
        <v>-1.1333242838533363E-7</v>
      </c>
      <c r="AA37" s="67">
        <f t="shared" si="3"/>
        <v>-1.1310207812326282E-7</v>
      </c>
      <c r="AB37" s="68">
        <f t="shared" si="15"/>
        <v>2.7936583234544854E-4</v>
      </c>
      <c r="AC37" s="69"/>
      <c r="AD37" s="70">
        <f t="shared" si="14"/>
        <v>2.7936583234544852</v>
      </c>
      <c r="AE37" s="70"/>
      <c r="AF37" s="74"/>
      <c r="AG37" s="71">
        <v>310</v>
      </c>
    </row>
    <row r="38" spans="5:33">
      <c r="E38" s="73">
        <v>0.5213888888888889</v>
      </c>
      <c r="F38" s="71">
        <v>320</v>
      </c>
      <c r="G38" s="58">
        <v>15.57</v>
      </c>
      <c r="H38" s="58">
        <v>6.62</v>
      </c>
      <c r="I38" s="58">
        <v>5.39</v>
      </c>
      <c r="J38" s="99">
        <v>15.52</v>
      </c>
      <c r="K38" s="99">
        <v>6.74</v>
      </c>
      <c r="L38" s="99">
        <v>5.71</v>
      </c>
      <c r="M38" s="59">
        <f t="shared" si="6"/>
        <v>15.545</v>
      </c>
      <c r="N38" s="59">
        <f t="shared" si="6"/>
        <v>6.68</v>
      </c>
      <c r="O38" s="59">
        <f t="shared" si="6"/>
        <v>5.55</v>
      </c>
      <c r="P38" s="60">
        <f t="shared" si="7"/>
        <v>0.11394897092589913</v>
      </c>
      <c r="Q38" s="22">
        <f t="shared" si="8"/>
        <v>2.089296130854039E-7</v>
      </c>
      <c r="R38" s="61">
        <f t="shared" si="9"/>
        <v>2.1825697045414382E-8</v>
      </c>
      <c r="S38" s="22">
        <f t="shared" si="10"/>
        <v>4.7636105151821007E-16</v>
      </c>
      <c r="T38" s="62">
        <v>298</v>
      </c>
      <c r="U38" s="59">
        <f t="shared" si="11"/>
        <v>288.54500000000002</v>
      </c>
      <c r="V38" s="63">
        <f t="shared" si="12"/>
        <v>0.55265512305956177</v>
      </c>
      <c r="W38" s="64">
        <f t="shared" si="13"/>
        <v>3.5698923737342749</v>
      </c>
      <c r="X38" s="65">
        <f t="shared" si="0"/>
        <v>-1.2266435726714285E-7</v>
      </c>
      <c r="Y38" s="66">
        <f t="shared" si="1"/>
        <v>-1.2239396211159744E-7</v>
      </c>
      <c r="Z38" s="66">
        <f t="shared" si="2"/>
        <v>-1.2239455815711362E-7</v>
      </c>
      <c r="AA38" s="67">
        <f t="shared" si="3"/>
        <v>-1.221247564192987E-7</v>
      </c>
      <c r="AB38" s="68">
        <f t="shared" si="15"/>
        <v>2.7823250962856998E-4</v>
      </c>
      <c r="AC38" s="69"/>
      <c r="AD38" s="70">
        <f t="shared" si="14"/>
        <v>2.7823250962856996</v>
      </c>
      <c r="AE38" s="70"/>
      <c r="AF38" s="74"/>
      <c r="AG38" s="71">
        <v>320</v>
      </c>
    </row>
    <row r="39" spans="5:33">
      <c r="E39" s="73">
        <v>0.52150462962962962</v>
      </c>
      <c r="F39" s="71">
        <v>330</v>
      </c>
      <c r="G39" s="58">
        <v>15.58</v>
      </c>
      <c r="H39" s="58">
        <v>6.63</v>
      </c>
      <c r="I39" s="58">
        <v>5.58</v>
      </c>
      <c r="J39" s="99">
        <v>15.53</v>
      </c>
      <c r="K39" s="99">
        <v>6.74</v>
      </c>
      <c r="L39" s="99">
        <v>5.92</v>
      </c>
      <c r="M39" s="59">
        <f t="shared" si="6"/>
        <v>15.555</v>
      </c>
      <c r="N39" s="59">
        <f t="shared" si="6"/>
        <v>6.6850000000000005</v>
      </c>
      <c r="O39" s="59">
        <f t="shared" si="6"/>
        <v>5.75</v>
      </c>
      <c r="P39" s="60">
        <f t="shared" si="7"/>
        <v>0.11807567213633811</v>
      </c>
      <c r="Q39" s="22">
        <f t="shared" si="8"/>
        <v>2.0653801558105255E-7</v>
      </c>
      <c r="R39" s="61">
        <f t="shared" si="9"/>
        <v>2.2096781503997215E-8</v>
      </c>
      <c r="S39" s="22">
        <f t="shared" si="10"/>
        <v>4.8826775283539344E-16</v>
      </c>
      <c r="T39" s="62">
        <v>298</v>
      </c>
      <c r="U39" s="59">
        <f t="shared" si="11"/>
        <v>288.55500000000001</v>
      </c>
      <c r="V39" s="63">
        <f t="shared" si="12"/>
        <v>0.55205147983954783</v>
      </c>
      <c r="W39" s="64">
        <f t="shared" si="13"/>
        <v>3.5649338847561789</v>
      </c>
      <c r="X39" s="65">
        <f t="shared" si="0"/>
        <v>-1.2989103378753531E-7</v>
      </c>
      <c r="Y39" s="66">
        <f t="shared" si="1"/>
        <v>-1.2958650023285692E-7</v>
      </c>
      <c r="Z39" s="66">
        <f t="shared" si="2"/>
        <v>-1.2958721422121485E-7</v>
      </c>
      <c r="AA39" s="67">
        <f t="shared" si="3"/>
        <v>-1.2928339130695875E-7</v>
      </c>
      <c r="AB39" s="68">
        <f t="shared" si="15"/>
        <v>2.7700856603819687E-4</v>
      </c>
      <c r="AC39" s="69"/>
      <c r="AD39" s="70">
        <f t="shared" si="14"/>
        <v>2.7700856603819686</v>
      </c>
      <c r="AE39" s="70"/>
      <c r="AF39" s="74"/>
      <c r="AG39" s="71">
        <v>330</v>
      </c>
    </row>
    <row r="40" spans="5:33">
      <c r="E40" s="73">
        <v>0.52162037037037035</v>
      </c>
      <c r="F40" s="71">
        <v>340</v>
      </c>
      <c r="G40" s="58">
        <v>15.59</v>
      </c>
      <c r="H40" s="58">
        <v>6.63</v>
      </c>
      <c r="I40" s="58">
        <v>5.93</v>
      </c>
      <c r="J40" s="99">
        <v>15.54</v>
      </c>
      <c r="K40" s="99">
        <v>6.74</v>
      </c>
      <c r="L40" s="99">
        <v>6.2</v>
      </c>
      <c r="M40" s="59">
        <f t="shared" si="6"/>
        <v>15.565</v>
      </c>
      <c r="N40" s="59">
        <f t="shared" si="6"/>
        <v>6.6850000000000005</v>
      </c>
      <c r="O40" s="59">
        <f t="shared" si="6"/>
        <v>6.0649999999999995</v>
      </c>
      <c r="P40" s="60">
        <f t="shared" si="7"/>
        <v>0.12456572424606176</v>
      </c>
      <c r="Q40" s="22">
        <f t="shared" si="8"/>
        <v>2.0653801558105255E-7</v>
      </c>
      <c r="R40" s="61">
        <f t="shared" si="9"/>
        <v>2.2115151561128631E-8</v>
      </c>
      <c r="S40" s="22">
        <f t="shared" si="10"/>
        <v>4.8907992857169009E-16</v>
      </c>
      <c r="T40" s="62">
        <v>298</v>
      </c>
      <c r="U40" s="59">
        <f t="shared" si="11"/>
        <v>288.565</v>
      </c>
      <c r="V40" s="63">
        <f t="shared" si="12"/>
        <v>0.55144787845712351</v>
      </c>
      <c r="W40" s="64">
        <f t="shared" si="13"/>
        <v>3.559982625941664</v>
      </c>
      <c r="X40" s="65">
        <f t="shared" si="0"/>
        <v>-1.3680635419083994E-7</v>
      </c>
      <c r="Y40" s="66">
        <f t="shared" si="1"/>
        <v>-1.3646694329682947E-7</v>
      </c>
      <c r="Z40" s="66">
        <f t="shared" si="2"/>
        <v>-1.3646778536118868E-7</v>
      </c>
      <c r="AA40" s="67">
        <f t="shared" si="3"/>
        <v>-1.3612921235328383E-7</v>
      </c>
      <c r="AB40" s="68">
        <f t="shared" si="15"/>
        <v>2.7571269628152582E-4</v>
      </c>
      <c r="AC40" s="69"/>
      <c r="AD40" s="70">
        <f t="shared" si="14"/>
        <v>2.7571269628152582</v>
      </c>
      <c r="AE40" s="70"/>
      <c r="AF40" s="74"/>
      <c r="AG40" s="71">
        <v>340</v>
      </c>
    </row>
    <row r="41" spans="5:33">
      <c r="E41" s="73">
        <v>0.52173611111111107</v>
      </c>
      <c r="F41" s="71">
        <v>350</v>
      </c>
      <c r="G41" s="58">
        <v>15.59</v>
      </c>
      <c r="H41" s="58">
        <v>6.64</v>
      </c>
      <c r="I41" s="58">
        <v>6.12</v>
      </c>
      <c r="J41" s="99">
        <v>15.55</v>
      </c>
      <c r="K41" s="99">
        <v>6.75</v>
      </c>
      <c r="L41" s="99">
        <v>6.34</v>
      </c>
      <c r="M41" s="59">
        <f t="shared" si="6"/>
        <v>15.57</v>
      </c>
      <c r="N41" s="59">
        <f t="shared" si="6"/>
        <v>6.6950000000000003</v>
      </c>
      <c r="O41" s="59">
        <f t="shared" si="6"/>
        <v>6.23</v>
      </c>
      <c r="P41" s="60">
        <f t="shared" si="7"/>
        <v>0.12796564469077004</v>
      </c>
      <c r="Q41" s="22">
        <f t="shared" si="8"/>
        <v>2.0183663636815574E-7</v>
      </c>
      <c r="R41" s="61">
        <f t="shared" si="9"/>
        <v>2.2639684450629192E-8</v>
      </c>
      <c r="S41" s="22">
        <f t="shared" si="10"/>
        <v>5.1255531202406123E-16</v>
      </c>
      <c r="T41" s="62">
        <v>298</v>
      </c>
      <c r="U41" s="59">
        <f t="shared" si="11"/>
        <v>288.57</v>
      </c>
      <c r="V41" s="63">
        <f t="shared" si="12"/>
        <v>0.55114609345364962</v>
      </c>
      <c r="W41" s="64">
        <f t="shared" si="13"/>
        <v>3.5575097043979773</v>
      </c>
      <c r="X41" s="65">
        <f t="shared" si="0"/>
        <v>-1.4665904458026661E-7</v>
      </c>
      <c r="Y41" s="66">
        <f t="shared" si="1"/>
        <v>-1.4626704475355298E-7</v>
      </c>
      <c r="Z41" s="66">
        <f t="shared" si="2"/>
        <v>-1.4626809251616855E-7</v>
      </c>
      <c r="AA41" s="67">
        <f t="shared" si="3"/>
        <v>-1.4587713485101449E-7</v>
      </c>
      <c r="AB41" s="68">
        <f t="shared" si="15"/>
        <v>2.7434802124175889E-4</v>
      </c>
      <c r="AC41" s="69"/>
      <c r="AD41" s="70">
        <f t="shared" si="14"/>
        <v>2.7434802124175888</v>
      </c>
      <c r="AE41" s="70"/>
      <c r="AF41" s="74"/>
      <c r="AG41" s="71">
        <v>350</v>
      </c>
    </row>
    <row r="42" spans="5:33">
      <c r="E42" s="73">
        <v>0.52185185185185179</v>
      </c>
      <c r="F42" s="71">
        <v>360</v>
      </c>
      <c r="G42" s="58">
        <v>15.61</v>
      </c>
      <c r="H42" s="58">
        <v>6.64</v>
      </c>
      <c r="I42" s="58">
        <v>6.17</v>
      </c>
      <c r="J42" s="99">
        <v>15.56</v>
      </c>
      <c r="K42" s="99">
        <v>6.76</v>
      </c>
      <c r="L42" s="99">
        <v>6.31</v>
      </c>
      <c r="M42" s="59">
        <f t="shared" si="6"/>
        <v>15.585000000000001</v>
      </c>
      <c r="N42" s="59">
        <f t="shared" si="6"/>
        <v>6.6999999999999993</v>
      </c>
      <c r="O42" s="59">
        <f t="shared" si="6"/>
        <v>6.24</v>
      </c>
      <c r="P42" s="60">
        <f t="shared" si="7"/>
        <v>0.12820433841245829</v>
      </c>
      <c r="Q42" s="22">
        <f t="shared" si="8"/>
        <v>1.9952623149688798E-7</v>
      </c>
      <c r="R42" s="61">
        <f t="shared" si="9"/>
        <v>2.2930404583698309E-8</v>
      </c>
      <c r="S42" s="22">
        <f t="shared" si="10"/>
        <v>5.2580345437209241E-16</v>
      </c>
      <c r="T42" s="62">
        <v>298</v>
      </c>
      <c r="U42" s="59">
        <f t="shared" si="11"/>
        <v>288.58499999999998</v>
      </c>
      <c r="V42" s="63">
        <f t="shared" si="12"/>
        <v>0.55024080118765228</v>
      </c>
      <c r="W42" s="64">
        <f t="shared" si="13"/>
        <v>3.550101754698133</v>
      </c>
      <c r="X42" s="65">
        <f t="shared" si="0"/>
        <v>-1.5023964602301567E-7</v>
      </c>
      <c r="Y42" s="66">
        <f t="shared" si="1"/>
        <v>-1.4982606662513981E-7</v>
      </c>
      <c r="Z42" s="66">
        <f t="shared" si="2"/>
        <v>-1.4982720512568122E-7</v>
      </c>
      <c r="AA42" s="67">
        <f t="shared" si="3"/>
        <v>-1.4941475796022279E-7</v>
      </c>
      <c r="AB42" s="68">
        <f t="shared" si="15"/>
        <v>2.7288534381847434E-4</v>
      </c>
      <c r="AC42" s="75">
        <f>D9</f>
        <v>2.7696428571428571E-4</v>
      </c>
      <c r="AD42" s="70">
        <f t="shared" si="14"/>
        <v>2.7288534381847436</v>
      </c>
      <c r="AE42" s="70">
        <f>AC42*10000</f>
        <v>2.7696428571428573</v>
      </c>
      <c r="AF42" s="74">
        <f>(AD42-AE42)*(AD42-AE42)</f>
        <v>1.663776698940527E-3</v>
      </c>
      <c r="AG42" s="71">
        <v>360</v>
      </c>
    </row>
    <row r="43" spans="5:33">
      <c r="E43" s="73">
        <v>0.52196759259259262</v>
      </c>
      <c r="F43" s="71">
        <v>370</v>
      </c>
      <c r="G43" s="58">
        <v>15.61</v>
      </c>
      <c r="H43" s="58">
        <v>6.65</v>
      </c>
      <c r="I43" s="58">
        <v>6.34</v>
      </c>
      <c r="J43" s="99">
        <v>15.56</v>
      </c>
      <c r="K43" s="99">
        <v>6.76</v>
      </c>
      <c r="L43" s="99">
        <v>6.29</v>
      </c>
      <c r="M43" s="59">
        <f t="shared" si="6"/>
        <v>15.585000000000001</v>
      </c>
      <c r="N43" s="59">
        <f t="shared" si="6"/>
        <v>6.7050000000000001</v>
      </c>
      <c r="O43" s="59">
        <f t="shared" si="6"/>
        <v>6.3149999999999995</v>
      </c>
      <c r="P43" s="60">
        <f t="shared" si="7"/>
        <v>0.1297452559414542</v>
      </c>
      <c r="Q43" s="22">
        <f t="shared" si="8"/>
        <v>1.9724227361148502E-7</v>
      </c>
      <c r="R43" s="61">
        <f t="shared" si="9"/>
        <v>2.3195926154736254E-8</v>
      </c>
      <c r="S43" s="22">
        <f t="shared" si="10"/>
        <v>5.3805099017597747E-16</v>
      </c>
      <c r="T43" s="62">
        <v>298</v>
      </c>
      <c r="U43" s="59">
        <f t="shared" si="11"/>
        <v>288.58499999999998</v>
      </c>
      <c r="V43" s="63">
        <f t="shared" si="12"/>
        <v>0.55024080118765228</v>
      </c>
      <c r="W43" s="64">
        <f t="shared" si="13"/>
        <v>3.550101754698133</v>
      </c>
      <c r="X43" s="65">
        <f t="shared" si="0"/>
        <v>-1.5473275812078558E-7</v>
      </c>
      <c r="Y43" s="66">
        <f t="shared" si="1"/>
        <v>-1.5429164967107137E-7</v>
      </c>
      <c r="Z43" s="66">
        <f t="shared" si="2"/>
        <v>-1.5429290717250014E-7</v>
      </c>
      <c r="AA43" s="67">
        <f t="shared" si="3"/>
        <v>-1.538530490545046E-7</v>
      </c>
      <c r="AB43" s="68">
        <f t="shared" si="15"/>
        <v>2.7138707557266623E-4</v>
      </c>
      <c r="AC43" s="69"/>
      <c r="AD43" s="70">
        <f t="shared" si="14"/>
        <v>2.7138707557266621</v>
      </c>
      <c r="AE43" s="70"/>
      <c r="AF43" s="74"/>
      <c r="AG43" s="71">
        <v>370</v>
      </c>
    </row>
    <row r="44" spans="5:33">
      <c r="E44" s="73">
        <v>0.52208333333333334</v>
      </c>
      <c r="F44" s="71">
        <v>380</v>
      </c>
      <c r="G44" s="58">
        <v>15.62</v>
      </c>
      <c r="H44" s="58">
        <v>6.66</v>
      </c>
      <c r="I44" s="58">
        <v>6.51</v>
      </c>
      <c r="J44" s="99">
        <v>15.57</v>
      </c>
      <c r="K44" s="99">
        <v>6.77</v>
      </c>
      <c r="L44" s="99">
        <v>6.12</v>
      </c>
      <c r="M44" s="59">
        <f t="shared" si="6"/>
        <v>15.594999999999999</v>
      </c>
      <c r="N44" s="59">
        <f t="shared" si="6"/>
        <v>6.7149999999999999</v>
      </c>
      <c r="O44" s="59">
        <f t="shared" si="6"/>
        <v>6.3149999999999995</v>
      </c>
      <c r="P44" s="60">
        <f t="shared" si="7"/>
        <v>0.12976772669313433</v>
      </c>
      <c r="Q44" s="22">
        <f t="shared" si="8"/>
        <v>1.9275249131909328E-7</v>
      </c>
      <c r="R44" s="61">
        <f t="shared" si="9"/>
        <v>2.3755961687567115E-8</v>
      </c>
      <c r="S44" s="22">
        <f t="shared" si="10"/>
        <v>5.643457157011566E-16</v>
      </c>
      <c r="T44" s="62">
        <v>298</v>
      </c>
      <c r="U44" s="59">
        <f t="shared" si="11"/>
        <v>288.59500000000003</v>
      </c>
      <c r="V44" s="63">
        <f t="shared" si="12"/>
        <v>0.54963732529190412</v>
      </c>
      <c r="W44" s="64">
        <f t="shared" si="13"/>
        <v>3.5451721202603008</v>
      </c>
      <c r="X44" s="65">
        <f t="shared" si="0"/>
        <v>-1.6162427773155662E-7</v>
      </c>
      <c r="Y44" s="66">
        <f t="shared" si="1"/>
        <v>-1.6114025006069471E-7</v>
      </c>
      <c r="Z44" s="66">
        <f t="shared" si="2"/>
        <v>-1.6114169961263981E-7</v>
      </c>
      <c r="AA44" s="67">
        <f t="shared" si="3"/>
        <v>-1.6065911281157127E-7</v>
      </c>
      <c r="AB44" s="68">
        <f t="shared" si="15"/>
        <v>2.6984415070456221E-4</v>
      </c>
      <c r="AC44" s="69"/>
      <c r="AD44" s="70">
        <f t="shared" si="14"/>
        <v>2.6984415070456222</v>
      </c>
      <c r="AE44" s="70"/>
      <c r="AF44" s="74"/>
      <c r="AG44" s="71">
        <v>380</v>
      </c>
    </row>
    <row r="45" spans="5:33">
      <c r="E45" s="73">
        <v>0.52219907407407407</v>
      </c>
      <c r="F45" s="71">
        <v>390</v>
      </c>
      <c r="G45" s="58">
        <v>15.63</v>
      </c>
      <c r="H45" s="58">
        <v>6.67</v>
      </c>
      <c r="I45" s="58">
        <v>6.62</v>
      </c>
      <c r="J45" s="99">
        <v>15.58</v>
      </c>
      <c r="K45" s="99">
        <v>6.77</v>
      </c>
      <c r="L45" s="99">
        <v>6.21</v>
      </c>
      <c r="M45" s="59">
        <f t="shared" si="6"/>
        <v>15.605</v>
      </c>
      <c r="N45" s="59">
        <f t="shared" si="6"/>
        <v>6.72</v>
      </c>
      <c r="O45" s="59">
        <f t="shared" si="6"/>
        <v>6.415</v>
      </c>
      <c r="P45" s="60">
        <f t="shared" si="7"/>
        <v>0.13184547372100494</v>
      </c>
      <c r="Q45" s="22">
        <f t="shared" si="8"/>
        <v>1.9054607179632443E-7</v>
      </c>
      <c r="R45" s="61">
        <f t="shared" si="9"/>
        <v>2.4051020855610527E-8</v>
      </c>
      <c r="S45" s="22">
        <f t="shared" si="10"/>
        <v>5.7845160419701254E-16</v>
      </c>
      <c r="T45" s="62">
        <v>298</v>
      </c>
      <c r="U45" s="59">
        <f t="shared" si="11"/>
        <v>288.60500000000002</v>
      </c>
      <c r="V45" s="63">
        <f t="shared" si="12"/>
        <v>0.54903389121635604</v>
      </c>
      <c r="W45" s="64">
        <f t="shared" si="13"/>
        <v>3.5402496719684691</v>
      </c>
      <c r="X45" s="65">
        <f t="shared" si="0"/>
        <v>-1.6754409736500681E-7</v>
      </c>
      <c r="Y45" s="66">
        <f t="shared" si="1"/>
        <v>-1.6702083863243929E-7</v>
      </c>
      <c r="Z45" s="66">
        <f t="shared" si="2"/>
        <v>-1.6702247282729016E-7</v>
      </c>
      <c r="AA45" s="67">
        <f t="shared" si="3"/>
        <v>-1.6650083808203126E-7</v>
      </c>
      <c r="AB45" s="68">
        <f t="shared" si="15"/>
        <v>2.6823273855474587E-4</v>
      </c>
      <c r="AC45" s="69"/>
      <c r="AD45" s="70">
        <f t="shared" si="14"/>
        <v>2.6823273855474588</v>
      </c>
      <c r="AE45" s="70"/>
      <c r="AF45" s="74"/>
      <c r="AG45" s="71">
        <v>390</v>
      </c>
    </row>
    <row r="46" spans="5:33">
      <c r="E46" s="73">
        <v>0.52231481481481479</v>
      </c>
      <c r="F46" s="71">
        <v>400</v>
      </c>
      <c r="G46" s="58">
        <v>15.63</v>
      </c>
      <c r="H46" s="58">
        <v>6.67</v>
      </c>
      <c r="I46" s="58">
        <v>6.76</v>
      </c>
      <c r="J46" s="99">
        <v>15.58</v>
      </c>
      <c r="K46" s="99">
        <v>6.77</v>
      </c>
      <c r="L46" s="99">
        <v>6.27</v>
      </c>
      <c r="M46" s="59">
        <f t="shared" si="6"/>
        <v>15.605</v>
      </c>
      <c r="N46" s="59">
        <f t="shared" si="6"/>
        <v>6.72</v>
      </c>
      <c r="O46" s="59">
        <f t="shared" si="6"/>
        <v>6.5149999999999997</v>
      </c>
      <c r="P46" s="60">
        <f t="shared" si="7"/>
        <v>0.13390074221236903</v>
      </c>
      <c r="Q46" s="22">
        <f t="shared" si="8"/>
        <v>1.9054607179632443E-7</v>
      </c>
      <c r="R46" s="61">
        <f t="shared" si="9"/>
        <v>2.4051020855610527E-8</v>
      </c>
      <c r="S46" s="22">
        <f t="shared" si="10"/>
        <v>5.7845160419701254E-16</v>
      </c>
      <c r="T46" s="62">
        <v>298</v>
      </c>
      <c r="U46" s="59">
        <f t="shared" si="11"/>
        <v>288.60500000000002</v>
      </c>
      <c r="V46" s="63">
        <f t="shared" si="12"/>
        <v>0.54903389121635604</v>
      </c>
      <c r="W46" s="64">
        <f t="shared" si="13"/>
        <v>3.5402496719684691</v>
      </c>
      <c r="X46" s="65">
        <f t="shared" si="0"/>
        <v>-1.6909633395807392E-7</v>
      </c>
      <c r="Y46" s="66">
        <f t="shared" si="1"/>
        <v>-1.6855999504902296E-7</v>
      </c>
      <c r="Z46" s="66">
        <f t="shared" si="2"/>
        <v>-1.6856169620610088E-7</v>
      </c>
      <c r="AA46" s="67">
        <f t="shared" si="3"/>
        <v>-1.6802704766268479E-7</v>
      </c>
      <c r="AB46" s="68">
        <f t="shared" si="15"/>
        <v>2.6656251929080174E-4</v>
      </c>
      <c r="AC46" s="69"/>
      <c r="AD46" s="70">
        <f t="shared" si="14"/>
        <v>2.6656251929080175</v>
      </c>
      <c r="AE46" s="70"/>
      <c r="AF46" s="74"/>
      <c r="AG46" s="71">
        <v>400</v>
      </c>
    </row>
    <row r="47" spans="5:33">
      <c r="E47" s="73">
        <v>0.52243055555555551</v>
      </c>
      <c r="F47" s="71">
        <v>410</v>
      </c>
      <c r="G47" s="58">
        <v>15.64</v>
      </c>
      <c r="H47" s="58">
        <v>6.68</v>
      </c>
      <c r="I47" s="58">
        <v>6.89</v>
      </c>
      <c r="J47" s="99">
        <v>15.59</v>
      </c>
      <c r="K47" s="99">
        <v>6.78</v>
      </c>
      <c r="L47" s="99">
        <v>6.25</v>
      </c>
      <c r="M47" s="59">
        <f t="shared" si="6"/>
        <v>15.615</v>
      </c>
      <c r="N47" s="59">
        <f t="shared" si="6"/>
        <v>6.73</v>
      </c>
      <c r="O47" s="59">
        <f t="shared" si="6"/>
        <v>6.57</v>
      </c>
      <c r="P47" s="60">
        <f t="shared" si="7"/>
        <v>0.13505453420688543</v>
      </c>
      <c r="Q47" s="22">
        <f t="shared" si="8"/>
        <v>1.8620871366628614E-7</v>
      </c>
      <c r="R47" s="61">
        <f t="shared" si="9"/>
        <v>2.4631701540233626E-8</v>
      </c>
      <c r="S47" s="22">
        <f t="shared" si="10"/>
        <v>6.067207207671476E-16</v>
      </c>
      <c r="T47" s="62">
        <v>298</v>
      </c>
      <c r="U47" s="59">
        <f t="shared" si="11"/>
        <v>288.61500000000001</v>
      </c>
      <c r="V47" s="63">
        <f t="shared" si="12"/>
        <v>0.54843049895665763</v>
      </c>
      <c r="W47" s="64">
        <f t="shared" si="13"/>
        <v>3.5353343988619534</v>
      </c>
      <c r="X47" s="65">
        <f t="shared" si="0"/>
        <v>-1.7800433573124315E-7</v>
      </c>
      <c r="Y47" s="66">
        <f t="shared" si="1"/>
        <v>-1.7740621746234032E-7</v>
      </c>
      <c r="Z47" s="66">
        <f t="shared" si="2"/>
        <v>-1.7740822721936187E-7</v>
      </c>
      <c r="AA47" s="67">
        <f t="shared" si="3"/>
        <v>-1.7681210520137818E-7</v>
      </c>
      <c r="AB47" s="68">
        <f t="shared" si="15"/>
        <v>2.6487690801725008E-4</v>
      </c>
      <c r="AC47" s="69"/>
      <c r="AD47" s="70">
        <f t="shared" si="14"/>
        <v>2.6487690801725008</v>
      </c>
      <c r="AE47" s="70"/>
      <c r="AF47" s="74"/>
      <c r="AG47" s="71">
        <v>410</v>
      </c>
    </row>
    <row r="48" spans="5:33">
      <c r="E48" s="73">
        <v>0.52254629629629623</v>
      </c>
      <c r="F48" s="71">
        <v>420</v>
      </c>
      <c r="G48" s="58">
        <v>15.64</v>
      </c>
      <c r="H48" s="58">
        <v>6.69</v>
      </c>
      <c r="I48" s="58">
        <v>6.97</v>
      </c>
      <c r="J48" s="99">
        <v>15.59</v>
      </c>
      <c r="K48" s="99">
        <v>6.78</v>
      </c>
      <c r="L48" s="99">
        <v>6.35</v>
      </c>
      <c r="M48" s="59">
        <f t="shared" si="6"/>
        <v>15.615</v>
      </c>
      <c r="N48" s="59">
        <f t="shared" si="6"/>
        <v>6.7350000000000003</v>
      </c>
      <c r="O48" s="59">
        <f t="shared" si="6"/>
        <v>6.66</v>
      </c>
      <c r="P48" s="60">
        <f t="shared" si="7"/>
        <v>0.13690459631930851</v>
      </c>
      <c r="Q48" s="22">
        <f t="shared" si="8"/>
        <v>1.8407720014689531E-7</v>
      </c>
      <c r="R48" s="61">
        <f t="shared" si="9"/>
        <v>2.491692320156219E-8</v>
      </c>
      <c r="S48" s="22">
        <f t="shared" si="10"/>
        <v>6.208530618325482E-16</v>
      </c>
      <c r="T48" s="62">
        <v>298</v>
      </c>
      <c r="U48" s="59">
        <f t="shared" si="11"/>
        <v>288.61500000000001</v>
      </c>
      <c r="V48" s="63">
        <f t="shared" si="12"/>
        <v>0.54843049895665763</v>
      </c>
      <c r="W48" s="64">
        <f t="shared" si="13"/>
        <v>3.5353343988619534</v>
      </c>
      <c r="X48" s="65">
        <f t="shared" si="0"/>
        <v>-1.8340909409693715E-7</v>
      </c>
      <c r="Y48" s="66">
        <f t="shared" si="1"/>
        <v>-1.8276982131750575E-7</v>
      </c>
      <c r="Z48" s="66">
        <f t="shared" si="2"/>
        <v>-1.8277204950410976E-7</v>
      </c>
      <c r="AA48" s="67">
        <f t="shared" si="3"/>
        <v>-1.8213498937858428E-7</v>
      </c>
      <c r="AB48" s="68">
        <f t="shared" si="15"/>
        <v>2.6310283246675669E-4</v>
      </c>
      <c r="AC48" s="69"/>
      <c r="AD48" s="70">
        <f t="shared" si="14"/>
        <v>2.6310283246675668</v>
      </c>
      <c r="AE48" s="70"/>
      <c r="AF48" s="74"/>
      <c r="AG48" s="71">
        <v>420</v>
      </c>
    </row>
    <row r="49" spans="5:33">
      <c r="E49" s="73">
        <v>0.52266203703703706</v>
      </c>
      <c r="F49" s="71">
        <v>430</v>
      </c>
      <c r="G49" s="58">
        <v>15.66</v>
      </c>
      <c r="H49" s="58">
        <v>6.69</v>
      </c>
      <c r="I49" s="58">
        <v>7.04</v>
      </c>
      <c r="J49" s="99">
        <v>15.61</v>
      </c>
      <c r="K49" s="99">
        <v>6.79</v>
      </c>
      <c r="L49" s="99">
        <v>6.4</v>
      </c>
      <c r="M49" s="59">
        <f t="shared" si="6"/>
        <v>15.635</v>
      </c>
      <c r="N49" s="59">
        <f t="shared" si="6"/>
        <v>6.74</v>
      </c>
      <c r="O49" s="59">
        <f t="shared" si="6"/>
        <v>6.7200000000000006</v>
      </c>
      <c r="P49" s="60">
        <f t="shared" si="7"/>
        <v>0.13818585282586812</v>
      </c>
      <c r="Q49" s="22">
        <f t="shared" si="8"/>
        <v>1.8197008586099811E-7</v>
      </c>
      <c r="R49" s="61">
        <f t="shared" si="9"/>
        <v>2.5247373859032106E-8</v>
      </c>
      <c r="S49" s="22">
        <f t="shared" si="10"/>
        <v>6.374298867777377E-16</v>
      </c>
      <c r="T49" s="62">
        <v>298</v>
      </c>
      <c r="U49" s="59">
        <f t="shared" si="11"/>
        <v>288.63499999999999</v>
      </c>
      <c r="V49" s="63">
        <f t="shared" si="12"/>
        <v>0.54722383986742629</v>
      </c>
      <c r="W49" s="64">
        <f t="shared" si="13"/>
        <v>3.5255253344494459</v>
      </c>
      <c r="X49" s="65">
        <f t="shared" si="0"/>
        <v>-1.8927323509791556E-7</v>
      </c>
      <c r="Y49" s="66">
        <f t="shared" si="1"/>
        <v>-1.8858766737904344E-7</v>
      </c>
      <c r="Z49" s="66">
        <f t="shared" si="2"/>
        <v>-1.8859015057798557E-7</v>
      </c>
      <c r="AA49" s="67">
        <f t="shared" si="3"/>
        <v>-1.8790704806923603E-7</v>
      </c>
      <c r="AB49" s="68">
        <f t="shared" si="15"/>
        <v>2.6127511942489212E-4</v>
      </c>
      <c r="AC49" s="69"/>
      <c r="AD49" s="70">
        <f t="shared" si="14"/>
        <v>2.6127511942489212</v>
      </c>
      <c r="AE49" s="70"/>
      <c r="AF49" s="74"/>
      <c r="AG49" s="71">
        <v>430</v>
      </c>
    </row>
    <row r="50" spans="5:33">
      <c r="E50" s="73">
        <v>0.52277777777777779</v>
      </c>
      <c r="F50" s="71">
        <v>440</v>
      </c>
      <c r="G50" s="58">
        <v>15.66</v>
      </c>
      <c r="H50" s="58">
        <v>6.7</v>
      </c>
      <c r="I50" s="58">
        <v>7.14</v>
      </c>
      <c r="J50" s="99">
        <v>15.61</v>
      </c>
      <c r="K50" s="99">
        <v>6.79</v>
      </c>
      <c r="L50" s="99">
        <v>6.5</v>
      </c>
      <c r="M50" s="59">
        <f t="shared" si="6"/>
        <v>15.635</v>
      </c>
      <c r="N50" s="59">
        <f t="shared" si="6"/>
        <v>6.7450000000000001</v>
      </c>
      <c r="O50" s="59">
        <f t="shared" si="6"/>
        <v>6.82</v>
      </c>
      <c r="P50" s="60">
        <f t="shared" si="7"/>
        <v>0.14024218992149115</v>
      </c>
      <c r="Q50" s="22">
        <f t="shared" si="8"/>
        <v>1.7988709151287854E-7</v>
      </c>
      <c r="R50" s="61">
        <f t="shared" si="9"/>
        <v>2.5539724669815325E-8</v>
      </c>
      <c r="S50" s="22">
        <f t="shared" si="10"/>
        <v>6.5227753620997346E-16</v>
      </c>
      <c r="T50" s="62">
        <v>298</v>
      </c>
      <c r="U50" s="59">
        <f t="shared" si="11"/>
        <v>288.63499999999999</v>
      </c>
      <c r="V50" s="63">
        <f t="shared" si="12"/>
        <v>0.54722383986742629</v>
      </c>
      <c r="W50" s="64">
        <f t="shared" si="13"/>
        <v>3.5255253344494459</v>
      </c>
      <c r="X50" s="65">
        <f t="shared" si="0"/>
        <v>-1.9514534027328944E-7</v>
      </c>
      <c r="Y50" s="66">
        <f t="shared" si="1"/>
        <v>-1.9441127540127471E-7</v>
      </c>
      <c r="Z50" s="66">
        <f t="shared" si="2"/>
        <v>-1.9441403668286913E-7</v>
      </c>
      <c r="AA50" s="67">
        <f t="shared" si="3"/>
        <v>-1.9368271231860079E-7</v>
      </c>
      <c r="AB50" s="68">
        <f t="shared" si="15"/>
        <v>2.5938922622642345E-4</v>
      </c>
      <c r="AC50" s="69"/>
      <c r="AD50" s="70">
        <f t="shared" si="14"/>
        <v>2.5938922622642346</v>
      </c>
      <c r="AE50" s="70"/>
      <c r="AF50" s="74"/>
      <c r="AG50" s="71">
        <v>440</v>
      </c>
    </row>
    <row r="51" spans="5:33">
      <c r="E51" s="73">
        <v>0.52289351851851851</v>
      </c>
      <c r="F51" s="71">
        <v>450</v>
      </c>
      <c r="G51" s="58">
        <v>15.67</v>
      </c>
      <c r="H51" s="58">
        <v>6.71</v>
      </c>
      <c r="I51" s="58">
        <v>7.18</v>
      </c>
      <c r="J51" s="99">
        <v>15.61</v>
      </c>
      <c r="K51" s="99">
        <v>6.8</v>
      </c>
      <c r="L51" s="99">
        <v>6.59</v>
      </c>
      <c r="M51" s="59">
        <f t="shared" si="6"/>
        <v>15.64</v>
      </c>
      <c r="N51" s="59">
        <f t="shared" si="6"/>
        <v>6.7549999999999999</v>
      </c>
      <c r="O51" s="59">
        <f t="shared" si="6"/>
        <v>6.8849999999999998</v>
      </c>
      <c r="P51" s="60">
        <f t="shared" si="7"/>
        <v>0.14159107870630883</v>
      </c>
      <c r="Q51" s="22">
        <f t="shared" si="8"/>
        <v>1.7579236139586906E-7</v>
      </c>
      <c r="R51" s="61">
        <f t="shared" si="9"/>
        <v>2.614548247079976E-8</v>
      </c>
      <c r="S51" s="22">
        <f t="shared" si="10"/>
        <v>6.835862536308975E-16</v>
      </c>
      <c r="T51" s="62">
        <v>298</v>
      </c>
      <c r="U51" s="59">
        <f t="shared" si="11"/>
        <v>288.64</v>
      </c>
      <c r="V51" s="63">
        <f t="shared" si="12"/>
        <v>0.54692220122323365</v>
      </c>
      <c r="W51" s="64">
        <f t="shared" si="13"/>
        <v>3.5230775357594486</v>
      </c>
      <c r="X51" s="65">
        <f t="shared" si="0"/>
        <v>-2.0507400680960062E-7</v>
      </c>
      <c r="Y51" s="66">
        <f t="shared" si="1"/>
        <v>-2.0425722394852387E-7</v>
      </c>
      <c r="Z51" s="66">
        <f t="shared" si="2"/>
        <v>-2.0426047708748835E-7</v>
      </c>
      <c r="AA51" s="67">
        <f t="shared" si="3"/>
        <v>-2.0344692145172472E-7</v>
      </c>
      <c r="AB51" s="68">
        <f t="shared" si="15"/>
        <v>2.5744509509848982E-4</v>
      </c>
      <c r="AC51" s="69"/>
      <c r="AD51" s="70">
        <f t="shared" si="14"/>
        <v>2.5744509509848981</v>
      </c>
      <c r="AE51" s="70"/>
      <c r="AF51" s="74"/>
      <c r="AG51" s="71">
        <v>450</v>
      </c>
    </row>
    <row r="52" spans="5:33">
      <c r="E52" s="73">
        <v>0.52300925925925923</v>
      </c>
      <c r="F52" s="71">
        <v>460</v>
      </c>
      <c r="G52" s="58">
        <v>15.67</v>
      </c>
      <c r="H52" s="58">
        <v>6.72</v>
      </c>
      <c r="I52" s="58">
        <v>7.26</v>
      </c>
      <c r="J52" s="99">
        <v>15.62</v>
      </c>
      <c r="K52" s="99">
        <v>6.8</v>
      </c>
      <c r="L52" s="99">
        <v>6.67</v>
      </c>
      <c r="M52" s="59">
        <f t="shared" si="6"/>
        <v>15.645</v>
      </c>
      <c r="N52" s="59">
        <f t="shared" si="6"/>
        <v>6.76</v>
      </c>
      <c r="O52" s="59">
        <f t="shared" si="6"/>
        <v>6.9649999999999999</v>
      </c>
      <c r="P52" s="60">
        <f t="shared" si="7"/>
        <v>0.14324870534103046</v>
      </c>
      <c r="Q52" s="22">
        <f t="shared" si="8"/>
        <v>1.7378008287493735E-7</v>
      </c>
      <c r="R52" s="61">
        <f t="shared" si="9"/>
        <v>2.6459224413269821E-8</v>
      </c>
      <c r="S52" s="22">
        <f t="shared" si="10"/>
        <v>7.0009055655177371E-16</v>
      </c>
      <c r="T52" s="62">
        <v>298</v>
      </c>
      <c r="U52" s="59">
        <f t="shared" si="11"/>
        <v>288.64499999999998</v>
      </c>
      <c r="V52" s="63">
        <f t="shared" si="12"/>
        <v>0.54662057302920097</v>
      </c>
      <c r="W52" s="64">
        <f t="shared" si="13"/>
        <v>3.5206315213092276</v>
      </c>
      <c r="X52" s="65">
        <f t="shared" si="0"/>
        <v>-2.1094463438419076E-7</v>
      </c>
      <c r="Y52" s="66">
        <f t="shared" si="1"/>
        <v>-2.1007350668254599E-7</v>
      </c>
      <c r="Z52" s="66">
        <f t="shared" si="2"/>
        <v>-2.1007710413585306E-7</v>
      </c>
      <c r="AA52" s="67">
        <f t="shared" si="3"/>
        <v>-2.0920954417506272E-7</v>
      </c>
      <c r="AB52" s="68">
        <f t="shared" si="15"/>
        <v>2.5540250121460092E-4</v>
      </c>
      <c r="AC52" s="69"/>
      <c r="AD52" s="70">
        <f t="shared" si="14"/>
        <v>2.5540250121460093</v>
      </c>
      <c r="AE52" s="70"/>
      <c r="AF52" s="74"/>
      <c r="AG52" s="71">
        <v>460</v>
      </c>
    </row>
    <row r="53" spans="5:33">
      <c r="E53" s="73">
        <v>0.52312499999999995</v>
      </c>
      <c r="F53" s="71">
        <v>470</v>
      </c>
      <c r="G53" s="58">
        <v>15.68</v>
      </c>
      <c r="H53" s="58">
        <v>6.72</v>
      </c>
      <c r="I53" s="58">
        <v>7.32</v>
      </c>
      <c r="J53" s="99">
        <v>15.63</v>
      </c>
      <c r="K53" s="99">
        <v>6.81</v>
      </c>
      <c r="L53" s="99">
        <v>6.74</v>
      </c>
      <c r="M53" s="59">
        <f t="shared" si="6"/>
        <v>15.655000000000001</v>
      </c>
      <c r="N53" s="59">
        <f t="shared" si="6"/>
        <v>6.7649999999999997</v>
      </c>
      <c r="O53" s="59">
        <f t="shared" si="6"/>
        <v>7.03</v>
      </c>
      <c r="P53" s="60">
        <f t="shared" si="7"/>
        <v>0.14461062315578466</v>
      </c>
      <c r="Q53" s="22">
        <f t="shared" si="8"/>
        <v>1.7179083871575862E-7</v>
      </c>
      <c r="R53" s="61">
        <f t="shared" si="9"/>
        <v>2.6787859256393825E-8</v>
      </c>
      <c r="S53" s="22">
        <f t="shared" si="10"/>
        <v>7.1758940354036436E-16</v>
      </c>
      <c r="T53" s="62">
        <v>298</v>
      </c>
      <c r="U53" s="59">
        <f t="shared" si="11"/>
        <v>288.65499999999997</v>
      </c>
      <c r="V53" s="63">
        <f t="shared" si="12"/>
        <v>0.54601734798944435</v>
      </c>
      <c r="W53" s="64">
        <f t="shared" si="13"/>
        <v>3.5157448396858442</v>
      </c>
      <c r="X53" s="65">
        <f t="shared" si="0"/>
        <v>-2.1677841090079796E-7</v>
      </c>
      <c r="Y53" s="66">
        <f t="shared" si="1"/>
        <v>-2.1585080418514965E-7</v>
      </c>
      <c r="Z53" s="66">
        <f t="shared" si="2"/>
        <v>-2.1585477346518702E-7</v>
      </c>
      <c r="AA53" s="67">
        <f t="shared" si="3"/>
        <v>-2.1493110206004186E-7</v>
      </c>
      <c r="AB53" s="68">
        <f t="shared" si="15"/>
        <v>2.5330174221427419E-4</v>
      </c>
      <c r="AC53" s="69"/>
      <c r="AD53" s="70">
        <f t="shared" si="14"/>
        <v>2.5330174221427417</v>
      </c>
      <c r="AE53" s="70"/>
      <c r="AF53" s="74"/>
      <c r="AG53" s="71">
        <v>470</v>
      </c>
    </row>
    <row r="54" spans="5:33">
      <c r="E54" s="73">
        <v>0.52324074074074078</v>
      </c>
      <c r="F54" s="71">
        <v>480</v>
      </c>
      <c r="G54" s="58">
        <v>15.68</v>
      </c>
      <c r="H54" s="58">
        <v>6.73</v>
      </c>
      <c r="I54" s="58">
        <v>7.41</v>
      </c>
      <c r="J54" s="99">
        <v>15.63</v>
      </c>
      <c r="K54" s="99">
        <v>6.82</v>
      </c>
      <c r="L54" s="99">
        <v>6.7</v>
      </c>
      <c r="M54" s="59">
        <f t="shared" si="6"/>
        <v>15.655000000000001</v>
      </c>
      <c r="N54" s="59">
        <f t="shared" si="6"/>
        <v>6.7750000000000004</v>
      </c>
      <c r="O54" s="59">
        <f t="shared" si="6"/>
        <v>7.0549999999999997</v>
      </c>
      <c r="P54" s="60">
        <f t="shared" si="7"/>
        <v>0.14512488568478812</v>
      </c>
      <c r="Q54" s="22">
        <f t="shared" si="8"/>
        <v>1.6788040181225557E-7</v>
      </c>
      <c r="R54" s="61">
        <f t="shared" si="9"/>
        <v>2.741182865527098E-8</v>
      </c>
      <c r="S54" s="22">
        <f t="shared" si="10"/>
        <v>7.514083502259352E-16</v>
      </c>
      <c r="T54" s="62">
        <v>298</v>
      </c>
      <c r="U54" s="59">
        <f t="shared" si="11"/>
        <v>288.65499999999997</v>
      </c>
      <c r="V54" s="63">
        <f t="shared" si="12"/>
        <v>0.54601734798944435</v>
      </c>
      <c r="W54" s="64">
        <f t="shared" si="13"/>
        <v>3.5157448396858442</v>
      </c>
      <c r="X54" s="65">
        <f t="shared" si="0"/>
        <v>-2.2586086215239321E-7</v>
      </c>
      <c r="Y54" s="66">
        <f t="shared" si="1"/>
        <v>-2.2484524382240206E-7</v>
      </c>
      <c r="Z54" s="66">
        <f t="shared" si="2"/>
        <v>-2.2484981070744089E-7</v>
      </c>
      <c r="AA54" s="67">
        <f t="shared" si="3"/>
        <v>-2.2383871819107746E-7</v>
      </c>
      <c r="AB54" s="68">
        <f t="shared" si="15"/>
        <v>2.5114320776717169E-4</v>
      </c>
      <c r="AC54" s="75">
        <f>D10</f>
        <v>2.564285714285714E-4</v>
      </c>
      <c r="AD54" s="70">
        <f t="shared" si="14"/>
        <v>2.5114320776717167</v>
      </c>
      <c r="AE54" s="70">
        <f>AC54*10000</f>
        <v>2.5642857142857141</v>
      </c>
      <c r="AF54" s="74">
        <f>(AD54-AE54)*(AD54-AE54)</f>
        <v>2.7935069033244797E-3</v>
      </c>
      <c r="AG54" s="71">
        <v>480</v>
      </c>
    </row>
    <row r="55" spans="5:33">
      <c r="E55" s="73">
        <v>0.52335648148148151</v>
      </c>
      <c r="F55" s="71">
        <v>490</v>
      </c>
      <c r="G55" s="58">
        <v>15.69</v>
      </c>
      <c r="H55" s="58">
        <v>6.73</v>
      </c>
      <c r="I55" s="58">
        <v>7.46</v>
      </c>
      <c r="J55" s="99">
        <v>15.64</v>
      </c>
      <c r="K55" s="99">
        <v>6.82</v>
      </c>
      <c r="L55" s="99">
        <v>6.76</v>
      </c>
      <c r="M55" s="59">
        <f t="shared" si="6"/>
        <v>15.664999999999999</v>
      </c>
      <c r="N55" s="59">
        <f t="shared" si="6"/>
        <v>6.7750000000000004</v>
      </c>
      <c r="O55" s="59">
        <f t="shared" si="6"/>
        <v>7.1099999999999994</v>
      </c>
      <c r="P55" s="60">
        <f t="shared" si="7"/>
        <v>0.14628162430957625</v>
      </c>
      <c r="Q55" s="22">
        <f t="shared" si="8"/>
        <v>1.6788040181225557E-7</v>
      </c>
      <c r="R55" s="61">
        <f t="shared" si="9"/>
        <v>2.7434617352275693E-8</v>
      </c>
      <c r="S55" s="22">
        <f t="shared" si="10"/>
        <v>7.5265822926578656E-16</v>
      </c>
      <c r="T55" s="62">
        <v>298</v>
      </c>
      <c r="U55" s="59">
        <f t="shared" si="11"/>
        <v>288.66500000000002</v>
      </c>
      <c r="V55" s="63">
        <f t="shared" si="12"/>
        <v>0.54541416474380811</v>
      </c>
      <c r="W55" s="64">
        <f t="shared" si="13"/>
        <v>3.5108652787055283</v>
      </c>
      <c r="X55" s="65">
        <f t="shared" si="0"/>
        <v>-2.2631227009520229E-7</v>
      </c>
      <c r="Y55" s="66">
        <f t="shared" si="1"/>
        <v>-2.2528337638109032E-7</v>
      </c>
      <c r="Z55" s="66">
        <f t="shared" si="2"/>
        <v>-2.2528805408713998E-7</v>
      </c>
      <c r="AA55" s="67">
        <f t="shared" si="3"/>
        <v>-2.2426379554614437E-7</v>
      </c>
      <c r="AB55" s="68">
        <f t="shared" si="15"/>
        <v>2.4889472495149976E-4</v>
      </c>
      <c r="AC55" s="69"/>
      <c r="AD55" s="70">
        <f t="shared" si="14"/>
        <v>2.4889472495149976</v>
      </c>
      <c r="AE55" s="70"/>
      <c r="AF55" s="74"/>
      <c r="AG55" s="71">
        <v>490</v>
      </c>
    </row>
    <row r="56" spans="5:33">
      <c r="E56" s="73">
        <v>0.52347222222222223</v>
      </c>
      <c r="F56" s="71">
        <v>500</v>
      </c>
      <c r="G56" s="58">
        <v>15.7</v>
      </c>
      <c r="H56" s="58">
        <v>6.74</v>
      </c>
      <c r="I56" s="58">
        <v>7.53</v>
      </c>
      <c r="J56" s="99">
        <v>15.64</v>
      </c>
      <c r="K56" s="99">
        <v>6.83</v>
      </c>
      <c r="L56" s="99">
        <v>6.77</v>
      </c>
      <c r="M56" s="59">
        <f t="shared" si="6"/>
        <v>15.67</v>
      </c>
      <c r="N56" s="59">
        <f t="shared" si="6"/>
        <v>6.7850000000000001</v>
      </c>
      <c r="O56" s="59">
        <f t="shared" si="6"/>
        <v>7.15</v>
      </c>
      <c r="P56" s="60">
        <f t="shared" si="7"/>
        <v>0.14711734222094258</v>
      </c>
      <c r="Q56" s="22">
        <f t="shared" si="8"/>
        <v>1.6405897731995348E-7</v>
      </c>
      <c r="R56" s="61">
        <f t="shared" si="9"/>
        <v>2.8085318708418558E-8</v>
      </c>
      <c r="S56" s="22">
        <f t="shared" si="10"/>
        <v>7.8878512695344545E-16</v>
      </c>
      <c r="T56" s="62">
        <v>298</v>
      </c>
      <c r="U56" s="59">
        <f t="shared" si="11"/>
        <v>288.67</v>
      </c>
      <c r="V56" s="63">
        <f t="shared" si="12"/>
        <v>0.54511258879243174</v>
      </c>
      <c r="W56" s="64">
        <f t="shared" si="13"/>
        <v>3.5084281650632412</v>
      </c>
      <c r="X56" s="65">
        <f t="shared" si="0"/>
        <v>-2.3653519305897187E-7</v>
      </c>
      <c r="Y56" s="66">
        <f t="shared" si="1"/>
        <v>-2.3540097971946238E-7</v>
      </c>
      <c r="Z56" s="66">
        <f t="shared" si="2"/>
        <v>-2.354064184023192E-7</v>
      </c>
      <c r="AA56" s="67">
        <f t="shared" si="3"/>
        <v>-2.3427759158745213E-7</v>
      </c>
      <c r="AB56" s="68">
        <f t="shared" si="15"/>
        <v>2.4664186007387006E-4</v>
      </c>
      <c r="AC56" s="69"/>
      <c r="AD56" s="70">
        <f t="shared" si="14"/>
        <v>2.4664186007387006</v>
      </c>
      <c r="AE56" s="70"/>
      <c r="AF56" s="74"/>
      <c r="AG56" s="71">
        <v>500</v>
      </c>
    </row>
    <row r="57" spans="5:33">
      <c r="E57" s="73">
        <v>0.52358796296296295</v>
      </c>
      <c r="F57" s="71">
        <v>510</v>
      </c>
      <c r="G57" s="58">
        <v>15.71</v>
      </c>
      <c r="H57" s="58">
        <v>6.74</v>
      </c>
      <c r="I57" s="58">
        <v>7.58</v>
      </c>
      <c r="J57" s="99">
        <v>15.65</v>
      </c>
      <c r="K57" s="99">
        <v>6.83</v>
      </c>
      <c r="L57" s="99">
        <v>6.75</v>
      </c>
      <c r="M57" s="59">
        <f t="shared" si="6"/>
        <v>15.68</v>
      </c>
      <c r="N57" s="59">
        <f t="shared" si="6"/>
        <v>6.7850000000000001</v>
      </c>
      <c r="O57" s="59">
        <f t="shared" si="6"/>
        <v>7.165</v>
      </c>
      <c r="P57" s="60">
        <f t="shared" si="7"/>
        <v>0.14745155054444717</v>
      </c>
      <c r="Q57" s="22">
        <f t="shared" si="8"/>
        <v>1.6405897731995348E-7</v>
      </c>
      <c r="R57" s="61">
        <f t="shared" si="9"/>
        <v>2.8108667308264856E-8</v>
      </c>
      <c r="S57" s="22">
        <f t="shared" si="10"/>
        <v>7.9009717784671746E-16</v>
      </c>
      <c r="T57" s="62">
        <v>298</v>
      </c>
      <c r="U57" s="59">
        <f t="shared" si="11"/>
        <v>288.68</v>
      </c>
      <c r="V57" s="63">
        <f t="shared" si="12"/>
        <v>0.54450946822984025</v>
      </c>
      <c r="W57" s="64">
        <f t="shared" si="13"/>
        <v>3.5035592646971701</v>
      </c>
      <c r="X57" s="65">
        <f t="shared" si="0"/>
        <v>-2.3552725712779008E-7</v>
      </c>
      <c r="Y57" s="66">
        <f t="shared" si="1"/>
        <v>-2.3439185278817505E-7</v>
      </c>
      <c r="Z57" s="66">
        <f t="shared" si="2"/>
        <v>-2.3439732622267323E-7</v>
      </c>
      <c r="AA57" s="67">
        <f t="shared" si="3"/>
        <v>-2.3326734254607366E-7</v>
      </c>
      <c r="AB57" s="68">
        <f t="shared" si="15"/>
        <v>2.4428781410572011E-4</v>
      </c>
      <c r="AC57" s="69"/>
      <c r="AD57" s="70">
        <f t="shared" si="14"/>
        <v>2.4428781410572009</v>
      </c>
      <c r="AE57" s="70"/>
      <c r="AF57" s="74"/>
      <c r="AG57" s="71">
        <v>510</v>
      </c>
    </row>
    <row r="58" spans="5:33">
      <c r="E58" s="73">
        <v>0.52370370370370367</v>
      </c>
      <c r="F58" s="71">
        <v>520</v>
      </c>
      <c r="G58" s="58">
        <v>15.71</v>
      </c>
      <c r="H58" s="58">
        <v>6.75</v>
      </c>
      <c r="I58" s="58">
        <v>7.67</v>
      </c>
      <c r="J58" s="99">
        <v>15.66</v>
      </c>
      <c r="K58" s="99">
        <v>6.84</v>
      </c>
      <c r="L58" s="99">
        <v>6.85</v>
      </c>
      <c r="M58" s="59">
        <f t="shared" si="6"/>
        <v>15.685</v>
      </c>
      <c r="N58" s="59">
        <f t="shared" si="6"/>
        <v>6.7949999999999999</v>
      </c>
      <c r="O58" s="59">
        <f t="shared" si="6"/>
        <v>7.26</v>
      </c>
      <c r="P58" s="60">
        <f t="shared" si="7"/>
        <v>0.14941955368789292</v>
      </c>
      <c r="Q58" s="22">
        <f t="shared" si="8"/>
        <v>1.6032453906900401E-7</v>
      </c>
      <c r="R58" s="61">
        <f t="shared" si="9"/>
        <v>2.877535595574977E-8</v>
      </c>
      <c r="S58" s="22">
        <f t="shared" si="10"/>
        <v>8.2802111038010374E-16</v>
      </c>
      <c r="T58" s="62">
        <v>298</v>
      </c>
      <c r="U58" s="59">
        <f t="shared" si="11"/>
        <v>288.685</v>
      </c>
      <c r="V58" s="63">
        <f t="shared" si="12"/>
        <v>0.54420792361754189</v>
      </c>
      <c r="W58" s="64">
        <f t="shared" si="13"/>
        <v>3.5011274752657693</v>
      </c>
      <c r="X58" s="65">
        <f t="shared" si="0"/>
        <v>-2.4789884827882953E-7</v>
      </c>
      <c r="Y58" s="66">
        <f t="shared" si="1"/>
        <v>-2.4662884623812455E-7</v>
      </c>
      <c r="Z58" s="66">
        <f t="shared" si="2"/>
        <v>-2.4663535254178267E-7</v>
      </c>
      <c r="AA58" s="67">
        <f t="shared" si="3"/>
        <v>-2.4537179014029593E-7</v>
      </c>
      <c r="AB58" s="68">
        <f t="shared" si="15"/>
        <v>2.419438591762275E-4</v>
      </c>
      <c r="AC58" s="69"/>
      <c r="AD58" s="70">
        <f t="shared" si="14"/>
        <v>2.4194385917622752</v>
      </c>
      <c r="AE58" s="70"/>
      <c r="AF58" s="74"/>
      <c r="AG58" s="71">
        <v>520</v>
      </c>
    </row>
    <row r="59" spans="5:33">
      <c r="E59" s="73">
        <v>0.52381944444444439</v>
      </c>
      <c r="F59" s="71">
        <v>530</v>
      </c>
      <c r="G59" s="58">
        <v>15.72</v>
      </c>
      <c r="H59" s="58">
        <v>6.76</v>
      </c>
      <c r="I59" s="58">
        <v>7.66</v>
      </c>
      <c r="J59" s="99">
        <v>15.67</v>
      </c>
      <c r="K59" s="99">
        <v>6.84</v>
      </c>
      <c r="L59" s="99">
        <v>6.98</v>
      </c>
      <c r="M59" s="59">
        <f t="shared" si="6"/>
        <v>15.695</v>
      </c>
      <c r="N59" s="59">
        <f t="shared" si="6"/>
        <v>6.8</v>
      </c>
      <c r="O59" s="59">
        <f t="shared" si="6"/>
        <v>7.32</v>
      </c>
      <c r="P59" s="60">
        <f t="shared" si="7"/>
        <v>0.15068056333833929</v>
      </c>
      <c r="Q59" s="22">
        <f t="shared" si="8"/>
        <v>1.5848931924611122E-7</v>
      </c>
      <c r="R59" s="61">
        <f t="shared" si="9"/>
        <v>2.9132758139678207E-8</v>
      </c>
      <c r="S59" s="22">
        <f t="shared" si="10"/>
        <v>8.4871759682498686E-16</v>
      </c>
      <c r="T59" s="62">
        <v>298</v>
      </c>
      <c r="U59" s="59">
        <f t="shared" si="11"/>
        <v>288.69499999999999</v>
      </c>
      <c r="V59" s="63">
        <f t="shared" si="12"/>
        <v>0.54360486572822375</v>
      </c>
      <c r="W59" s="64">
        <f t="shared" si="13"/>
        <v>3.4962692111452092</v>
      </c>
      <c r="X59" s="65">
        <f t="shared" si="0"/>
        <v>-2.5397988754907891E-7</v>
      </c>
      <c r="Y59" s="66">
        <f t="shared" si="1"/>
        <v>-2.5263308511700058E-7</v>
      </c>
      <c r="Z59" s="66">
        <f t="shared" si="2"/>
        <v>-2.5264022692971876E-7</v>
      </c>
      <c r="AA59" s="67">
        <f t="shared" si="3"/>
        <v>-2.5130049056726862E-7</v>
      </c>
      <c r="AB59" s="68">
        <f t="shared" si="15"/>
        <v>2.3947752744959595E-4</v>
      </c>
      <c r="AC59" s="69"/>
      <c r="AD59" s="70">
        <f t="shared" si="14"/>
        <v>2.3947752744959594</v>
      </c>
      <c r="AE59" s="70"/>
      <c r="AF59" s="74"/>
      <c r="AG59" s="71">
        <v>530</v>
      </c>
    </row>
    <row r="60" spans="5:33">
      <c r="E60" s="73">
        <v>0.52393518518518523</v>
      </c>
      <c r="F60" s="71">
        <v>540</v>
      </c>
      <c r="G60" s="58">
        <v>15.72</v>
      </c>
      <c r="H60" s="58">
        <v>6.76</v>
      </c>
      <c r="I60" s="58">
        <v>7.71</v>
      </c>
      <c r="J60" s="99">
        <v>15.67</v>
      </c>
      <c r="K60" s="99">
        <v>6.85</v>
      </c>
      <c r="L60" s="99">
        <v>7</v>
      </c>
      <c r="M60" s="59">
        <f t="shared" si="6"/>
        <v>15.695</v>
      </c>
      <c r="N60" s="59">
        <f t="shared" si="6"/>
        <v>6.8049999999999997</v>
      </c>
      <c r="O60" s="59">
        <f t="shared" si="6"/>
        <v>7.3550000000000004</v>
      </c>
      <c r="P60" s="60">
        <f t="shared" si="7"/>
        <v>0.15140103051277126</v>
      </c>
      <c r="Q60" s="22">
        <f t="shared" si="8"/>
        <v>1.5667510701081482E-7</v>
      </c>
      <c r="R60" s="61">
        <f t="shared" si="9"/>
        <v>2.9470099580021292E-8</v>
      </c>
      <c r="S60" s="22">
        <f t="shared" si="10"/>
        <v>8.6848676925637112E-16</v>
      </c>
      <c r="T60" s="62">
        <v>298</v>
      </c>
      <c r="U60" s="59">
        <f t="shared" si="11"/>
        <v>288.69499999999999</v>
      </c>
      <c r="V60" s="63">
        <f t="shared" si="12"/>
        <v>0.54360486572822375</v>
      </c>
      <c r="W60" s="64">
        <f t="shared" si="13"/>
        <v>3.4962692111452092</v>
      </c>
      <c r="X60" s="65">
        <f t="shared" si="0"/>
        <v>-2.5838361867459632E-7</v>
      </c>
      <c r="Y60" s="66">
        <f t="shared" si="1"/>
        <v>-2.569748452913607E-7</v>
      </c>
      <c r="Z60" s="66">
        <f t="shared" si="2"/>
        <v>-2.5698252628311819E-7</v>
      </c>
      <c r="AA60" s="67">
        <f t="shared" si="3"/>
        <v>-2.5558135013418833E-7</v>
      </c>
      <c r="AB60" s="68">
        <f t="shared" si="15"/>
        <v>2.3695114911257965E-4</v>
      </c>
      <c r="AC60" s="69"/>
      <c r="AD60" s="70">
        <f t="shared" si="14"/>
        <v>2.3695114911257966</v>
      </c>
      <c r="AE60" s="70"/>
      <c r="AF60" s="74"/>
      <c r="AG60" s="71">
        <v>540</v>
      </c>
    </row>
    <row r="61" spans="5:33">
      <c r="E61" s="73">
        <v>0.52405092592592595</v>
      </c>
      <c r="F61" s="71">
        <v>550</v>
      </c>
      <c r="G61" s="58">
        <v>15.73</v>
      </c>
      <c r="H61" s="58">
        <v>6.77</v>
      </c>
      <c r="I61" s="58">
        <v>7.71</v>
      </c>
      <c r="J61" s="99">
        <v>15.68</v>
      </c>
      <c r="K61" s="99">
        <v>6.85</v>
      </c>
      <c r="L61" s="99">
        <v>7.07</v>
      </c>
      <c r="M61" s="59">
        <f t="shared" si="6"/>
        <v>15.705</v>
      </c>
      <c r="N61" s="59">
        <f t="shared" si="6"/>
        <v>6.81</v>
      </c>
      <c r="O61" s="59">
        <f t="shared" si="6"/>
        <v>7.3900000000000006</v>
      </c>
      <c r="P61" s="60">
        <f t="shared" si="7"/>
        <v>0.15214789409756829</v>
      </c>
      <c r="Q61" s="22">
        <f t="shared" si="8"/>
        <v>1.5488166189124805E-7</v>
      </c>
      <c r="R61" s="61">
        <f t="shared" si="9"/>
        <v>2.9836130775836385E-8</v>
      </c>
      <c r="S61" s="22">
        <f t="shared" si="10"/>
        <v>8.9019469967281118E-16</v>
      </c>
      <c r="T61" s="62">
        <v>298</v>
      </c>
      <c r="U61" s="59">
        <f t="shared" si="11"/>
        <v>288.70499999999998</v>
      </c>
      <c r="V61" s="63">
        <f t="shared" si="12"/>
        <v>0.54300184961566034</v>
      </c>
      <c r="W61" s="64">
        <f t="shared" si="13"/>
        <v>3.4914180243455091</v>
      </c>
      <c r="X61" s="65">
        <f t="shared" si="0"/>
        <v>-2.6362775764223542E-7</v>
      </c>
      <c r="Y61" s="66">
        <f t="shared" si="1"/>
        <v>-2.621451397905962E-7</v>
      </c>
      <c r="Z61" s="66">
        <f t="shared" si="2"/>
        <v>-2.6215347789472319E-7</v>
      </c>
      <c r="AA61" s="67">
        <f t="shared" si="3"/>
        <v>-2.6067910436177546E-7</v>
      </c>
      <c r="AB61" s="68">
        <f t="shared" si="15"/>
        <v>2.3438134959265008E-4</v>
      </c>
      <c r="AC61" s="69"/>
      <c r="AD61" s="70">
        <f t="shared" si="14"/>
        <v>2.3438134959265007</v>
      </c>
      <c r="AE61" s="70"/>
      <c r="AF61" s="74"/>
      <c r="AG61" s="71">
        <v>550</v>
      </c>
    </row>
    <row r="62" spans="5:33">
      <c r="E62" s="73">
        <v>0.52416666666666667</v>
      </c>
      <c r="F62" s="71">
        <v>560</v>
      </c>
      <c r="G62" s="58">
        <v>15.73</v>
      </c>
      <c r="H62" s="58">
        <v>6.78</v>
      </c>
      <c r="I62" s="58">
        <v>7.76</v>
      </c>
      <c r="J62" s="99">
        <v>15.68</v>
      </c>
      <c r="K62" s="99">
        <v>6.86</v>
      </c>
      <c r="L62" s="99">
        <v>7.15</v>
      </c>
      <c r="M62" s="59">
        <f t="shared" si="6"/>
        <v>15.705</v>
      </c>
      <c r="N62" s="59">
        <f t="shared" si="6"/>
        <v>6.82</v>
      </c>
      <c r="O62" s="59">
        <f t="shared" si="6"/>
        <v>7.4550000000000001</v>
      </c>
      <c r="P62" s="60">
        <f t="shared" si="7"/>
        <v>0.15348613673848058</v>
      </c>
      <c r="Q62" s="22">
        <f t="shared" si="8"/>
        <v>1.5135612484362046E-7</v>
      </c>
      <c r="R62" s="61">
        <f t="shared" si="9"/>
        <v>3.0531103539685567E-8</v>
      </c>
      <c r="S62" s="22">
        <f t="shared" si="10"/>
        <v>9.3214828335100055E-16</v>
      </c>
      <c r="T62" s="62">
        <v>298</v>
      </c>
      <c r="U62" s="59">
        <f t="shared" si="11"/>
        <v>288.70499999999998</v>
      </c>
      <c r="V62" s="63">
        <f t="shared" si="12"/>
        <v>0.54300184961566034</v>
      </c>
      <c r="W62" s="64">
        <f t="shared" si="13"/>
        <v>3.4914180243455091</v>
      </c>
      <c r="X62" s="65">
        <f t="shared" si="0"/>
        <v>-2.7536547116400209E-7</v>
      </c>
      <c r="Y62" s="66">
        <f t="shared" si="1"/>
        <v>-2.7372959365810713E-7</v>
      </c>
      <c r="Z62" s="66">
        <f t="shared" si="2"/>
        <v>-2.7373931199789381E-7</v>
      </c>
      <c r="AA62" s="67">
        <f t="shared" si="3"/>
        <v>-2.7211303736332554E-7</v>
      </c>
      <c r="AB62" s="68">
        <f t="shared" si="15"/>
        <v>2.3175984276369233E-4</v>
      </c>
      <c r="AC62" s="69"/>
      <c r="AD62" s="70">
        <f t="shared" si="14"/>
        <v>2.3175984276369235</v>
      </c>
      <c r="AE62" s="70"/>
      <c r="AF62" s="74"/>
      <c r="AG62" s="71">
        <v>560</v>
      </c>
    </row>
    <row r="63" spans="5:33">
      <c r="E63" s="73">
        <v>0.52428240740740739</v>
      </c>
      <c r="F63" s="71">
        <v>570</v>
      </c>
      <c r="G63" s="58">
        <v>15.74</v>
      </c>
      <c r="H63" s="58">
        <v>6.78</v>
      </c>
      <c r="I63" s="58">
        <v>7.78</v>
      </c>
      <c r="J63" s="99">
        <v>15.69</v>
      </c>
      <c r="K63" s="99">
        <v>6.86</v>
      </c>
      <c r="L63" s="99">
        <v>7.17</v>
      </c>
      <c r="M63" s="59">
        <f t="shared" si="6"/>
        <v>15.715</v>
      </c>
      <c r="N63" s="59">
        <f t="shared" si="6"/>
        <v>6.82</v>
      </c>
      <c r="O63" s="59">
        <f t="shared" si="6"/>
        <v>7.4749999999999996</v>
      </c>
      <c r="P63" s="60">
        <f t="shared" si="7"/>
        <v>0.15392461299526317</v>
      </c>
      <c r="Q63" s="22">
        <f t="shared" si="8"/>
        <v>1.5135612484362046E-7</v>
      </c>
      <c r="R63" s="61">
        <f t="shared" si="9"/>
        <v>3.055648543144243E-8</v>
      </c>
      <c r="S63" s="22">
        <f t="shared" si="10"/>
        <v>9.3369880192195348E-16</v>
      </c>
      <c r="T63" s="62">
        <v>298</v>
      </c>
      <c r="U63" s="59">
        <f t="shared" si="11"/>
        <v>288.71499999999997</v>
      </c>
      <c r="V63" s="63">
        <f t="shared" si="12"/>
        <v>0.54239887527550779</v>
      </c>
      <c r="W63" s="64">
        <f t="shared" si="13"/>
        <v>3.4865739040791164</v>
      </c>
      <c r="X63" s="65">
        <f t="shared" si="0"/>
        <v>-2.737241393480565E-7</v>
      </c>
      <c r="Y63" s="66">
        <f t="shared" si="1"/>
        <v>-2.7208838499477022E-7</v>
      </c>
      <c r="Z63" s="66">
        <f t="shared" si="2"/>
        <v>-2.7209816013667285E-7</v>
      </c>
      <c r="AA63" s="67">
        <f t="shared" si="3"/>
        <v>-2.7047206409430048E-7</v>
      </c>
      <c r="AB63" s="68">
        <f t="shared" si="15"/>
        <v>2.290224822306268E-4</v>
      </c>
      <c r="AC63" s="69"/>
      <c r="AD63" s="70">
        <f t="shared" si="14"/>
        <v>2.2902248223062678</v>
      </c>
      <c r="AE63" s="70"/>
      <c r="AF63" s="74"/>
      <c r="AG63" s="71">
        <v>570</v>
      </c>
    </row>
    <row r="64" spans="5:33">
      <c r="E64" s="73">
        <v>0.52439814814814811</v>
      </c>
      <c r="F64" s="71">
        <v>580</v>
      </c>
      <c r="G64" s="58">
        <v>15.74</v>
      </c>
      <c r="H64" s="58">
        <v>6.79</v>
      </c>
      <c r="I64" s="58">
        <v>7.81</v>
      </c>
      <c r="J64" s="99">
        <v>15.69</v>
      </c>
      <c r="K64" s="99">
        <v>6.87</v>
      </c>
      <c r="L64" s="99">
        <v>7.14</v>
      </c>
      <c r="M64" s="59">
        <f t="shared" si="6"/>
        <v>15.715</v>
      </c>
      <c r="N64" s="59">
        <f t="shared" si="6"/>
        <v>6.83</v>
      </c>
      <c r="O64" s="59">
        <f t="shared" si="6"/>
        <v>7.4749999999999996</v>
      </c>
      <c r="P64" s="60">
        <f t="shared" si="7"/>
        <v>0.15392461299526317</v>
      </c>
      <c r="Q64" s="22">
        <f t="shared" si="8"/>
        <v>1.479108388168204E-7</v>
      </c>
      <c r="R64" s="61">
        <f t="shared" si="9"/>
        <v>3.1268237410723992E-8</v>
      </c>
      <c r="S64" s="22">
        <f t="shared" si="10"/>
        <v>9.7770267077339943E-16</v>
      </c>
      <c r="T64" s="62">
        <v>298</v>
      </c>
      <c r="U64" s="59">
        <f t="shared" si="11"/>
        <v>288.71499999999997</v>
      </c>
      <c r="V64" s="63">
        <f t="shared" si="12"/>
        <v>0.54239887527550779</v>
      </c>
      <c r="W64" s="64">
        <f t="shared" si="13"/>
        <v>3.4865739040791164</v>
      </c>
      <c r="X64" s="65">
        <f t="shared" si="0"/>
        <v>-2.8321906078610809E-7</v>
      </c>
      <c r="Y64" s="66">
        <f t="shared" si="1"/>
        <v>-2.8144680066960184E-7</v>
      </c>
      <c r="Z64" s="66">
        <f t="shared" si="2"/>
        <v>-2.8145789069268094E-7</v>
      </c>
      <c r="AA64" s="67">
        <f t="shared" si="3"/>
        <v>-2.7969658180629583E-7</v>
      </c>
      <c r="AB64" s="68">
        <f t="shared" si="15"/>
        <v>2.2630153340778473E-4</v>
      </c>
      <c r="AC64" s="69"/>
      <c r="AD64" s="70">
        <f t="shared" si="14"/>
        <v>2.2630153340778474</v>
      </c>
      <c r="AE64" s="70"/>
      <c r="AF64" s="74"/>
      <c r="AG64" s="71">
        <v>580</v>
      </c>
    </row>
    <row r="65" spans="5:33">
      <c r="E65" s="73">
        <v>0.52451388888888884</v>
      </c>
      <c r="F65" s="71">
        <v>590</v>
      </c>
      <c r="G65" s="58">
        <v>15.75</v>
      </c>
      <c r="H65" s="58">
        <v>6.79</v>
      </c>
      <c r="I65" s="58">
        <v>7.87</v>
      </c>
      <c r="J65" s="99">
        <v>15.7</v>
      </c>
      <c r="K65" s="99">
        <v>6.88</v>
      </c>
      <c r="L65" s="99">
        <v>7.19</v>
      </c>
      <c r="M65" s="59">
        <f t="shared" si="6"/>
        <v>15.725</v>
      </c>
      <c r="N65" s="59">
        <f t="shared" si="6"/>
        <v>6.835</v>
      </c>
      <c r="O65" s="59">
        <f t="shared" si="6"/>
        <v>7.53</v>
      </c>
      <c r="P65" s="60">
        <f t="shared" si="7"/>
        <v>0.15508408383045641</v>
      </c>
      <c r="Q65" s="22">
        <f t="shared" si="8"/>
        <v>1.4621771744567149E-7</v>
      </c>
      <c r="R65" s="61">
        <f t="shared" si="9"/>
        <v>3.1656602244694096E-8</v>
      </c>
      <c r="S65" s="22">
        <f t="shared" si="10"/>
        <v>1.0021404656787713E-15</v>
      </c>
      <c r="T65" s="62">
        <v>298</v>
      </c>
      <c r="U65" s="59">
        <f t="shared" si="11"/>
        <v>288.72500000000002</v>
      </c>
      <c r="V65" s="63">
        <f t="shared" si="12"/>
        <v>0.54179594270342601</v>
      </c>
      <c r="W65" s="64">
        <f t="shared" si="13"/>
        <v>3.4817368395756589</v>
      </c>
      <c r="X65" s="65">
        <f t="shared" si="0"/>
        <v>-2.8924850274846874E-7</v>
      </c>
      <c r="Y65" s="66">
        <f t="shared" si="1"/>
        <v>-2.8737670037406157E-7</v>
      </c>
      <c r="Z65" s="66">
        <f t="shared" si="2"/>
        <v>-2.8738881329459723E-7</v>
      </c>
      <c r="AA65" s="67">
        <f t="shared" si="3"/>
        <v>-2.8552896706900021E-7</v>
      </c>
      <c r="AB65" s="68">
        <f t="shared" si="15"/>
        <v>2.2348699169892313E-4</v>
      </c>
      <c r="AC65" s="69"/>
      <c r="AD65" s="70">
        <f t="shared" si="14"/>
        <v>2.2348699169892314</v>
      </c>
      <c r="AE65" s="70"/>
      <c r="AF65" s="74"/>
      <c r="AG65" s="71">
        <v>590</v>
      </c>
    </row>
    <row r="66" spans="5:33">
      <c r="E66" s="73">
        <v>0.52462962962962967</v>
      </c>
      <c r="F66" s="71">
        <v>600</v>
      </c>
      <c r="G66" s="58">
        <v>15.76</v>
      </c>
      <c r="H66" s="58">
        <v>6.8</v>
      </c>
      <c r="I66" s="58">
        <v>7.94</v>
      </c>
      <c r="J66" s="99">
        <v>15.71</v>
      </c>
      <c r="K66" s="99">
        <v>6.88</v>
      </c>
      <c r="L66" s="99">
        <v>7.17</v>
      </c>
      <c r="M66" s="59">
        <f t="shared" si="6"/>
        <v>15.734999999999999</v>
      </c>
      <c r="N66" s="59">
        <f t="shared" si="6"/>
        <v>6.84</v>
      </c>
      <c r="O66" s="59">
        <f t="shared" si="6"/>
        <v>7.5549999999999997</v>
      </c>
      <c r="P66" s="60">
        <f t="shared" si="7"/>
        <v>0.15562598511763556</v>
      </c>
      <c r="Q66" s="22">
        <f t="shared" si="8"/>
        <v>1.4454397707459271E-7</v>
      </c>
      <c r="R66" s="61">
        <f t="shared" si="9"/>
        <v>3.204979073540831E-8</v>
      </c>
      <c r="S66" s="22">
        <f t="shared" si="10"/>
        <v>1.0271890861834643E-15</v>
      </c>
      <c r="T66" s="62">
        <v>298</v>
      </c>
      <c r="U66" s="59">
        <f t="shared" si="11"/>
        <v>288.73500000000001</v>
      </c>
      <c r="V66" s="63">
        <f t="shared" si="12"/>
        <v>0.54119305189507994</v>
      </c>
      <c r="W66" s="64">
        <f t="shared" si="13"/>
        <v>3.4769068200819273</v>
      </c>
      <c r="X66" s="65">
        <f t="shared" si="0"/>
        <v>-2.9409648048583132E-7</v>
      </c>
      <c r="Y66" s="66">
        <f t="shared" si="1"/>
        <v>-2.9213619973859023E-7</v>
      </c>
      <c r="Z66" s="66">
        <f t="shared" si="2"/>
        <v>-2.9214926586097856E-7</v>
      </c>
      <c r="AA66" s="67">
        <f t="shared" si="3"/>
        <v>-2.9020187705336702E-7</v>
      </c>
      <c r="AB66" s="68">
        <f t="shared" si="15"/>
        <v>2.2061314420366516E-4</v>
      </c>
      <c r="AC66" s="75">
        <f>D11</f>
        <v>2.0785714285714288E-4</v>
      </c>
      <c r="AD66" s="70">
        <f t="shared" si="14"/>
        <v>2.2061314420366518</v>
      </c>
      <c r="AE66" s="70">
        <f>AC66*10000</f>
        <v>2.0785714285714287</v>
      </c>
      <c r="AF66" s="74">
        <f>(AD66-AE66)*(AD66-AE66)</f>
        <v>1.6271557035247887E-2</v>
      </c>
      <c r="AG66" s="71">
        <v>600</v>
      </c>
    </row>
    <row r="67" spans="5:33">
      <c r="E67" s="73">
        <v>0.52474537037037039</v>
      </c>
      <c r="F67" s="71">
        <v>610</v>
      </c>
      <c r="G67" s="58">
        <v>15.76</v>
      </c>
      <c r="H67" s="58">
        <v>6.81</v>
      </c>
      <c r="I67" s="58">
        <v>7.96</v>
      </c>
      <c r="J67" s="99">
        <v>15.71</v>
      </c>
      <c r="K67" s="99">
        <v>6.89</v>
      </c>
      <c r="L67" s="99">
        <v>7.24</v>
      </c>
      <c r="M67" s="59">
        <f t="shared" si="6"/>
        <v>15.734999999999999</v>
      </c>
      <c r="N67" s="59">
        <f t="shared" si="6"/>
        <v>6.85</v>
      </c>
      <c r="O67" s="59">
        <f t="shared" si="6"/>
        <v>7.6</v>
      </c>
      <c r="P67" s="60">
        <f t="shared" si="7"/>
        <v>0.1565529433347492</v>
      </c>
      <c r="Q67" s="22">
        <f t="shared" si="8"/>
        <v>1.4125375446227539E-7</v>
      </c>
      <c r="R67" s="61">
        <f t="shared" si="9"/>
        <v>3.2796326263607965E-8</v>
      </c>
      <c r="S67" s="22">
        <f t="shared" si="10"/>
        <v>1.0755990163890215E-15</v>
      </c>
      <c r="T67" s="62">
        <v>298</v>
      </c>
      <c r="U67" s="59">
        <f t="shared" si="11"/>
        <v>288.73500000000001</v>
      </c>
      <c r="V67" s="63">
        <f t="shared" si="12"/>
        <v>0.54119305189507994</v>
      </c>
      <c r="W67" s="64">
        <f t="shared" si="13"/>
        <v>3.4769068200819273</v>
      </c>
      <c r="X67" s="65">
        <f t="shared" si="0"/>
        <v>-3.0568873042474994E-7</v>
      </c>
      <c r="Y67" s="66">
        <f t="shared" si="1"/>
        <v>-3.0354244735819394E-7</v>
      </c>
      <c r="Z67" s="66">
        <f t="shared" si="2"/>
        <v>-3.0355751670993419E-7</v>
      </c>
      <c r="AA67" s="67">
        <f t="shared" si="3"/>
        <v>-3.0142609138709213E-7</v>
      </c>
      <c r="AB67" s="68">
        <f t="shared" si="15"/>
        <v>2.1769169538910128E-4</v>
      </c>
      <c r="AC67" s="69"/>
      <c r="AD67" s="70">
        <f t="shared" si="14"/>
        <v>2.1769169538910127</v>
      </c>
      <c r="AE67" s="70"/>
      <c r="AF67" s="74"/>
      <c r="AG67" s="71">
        <v>610</v>
      </c>
    </row>
    <row r="68" spans="5:33">
      <c r="E68" s="73">
        <v>0.52486111111111111</v>
      </c>
      <c r="F68" s="71">
        <v>620</v>
      </c>
      <c r="G68" s="58">
        <v>15.77</v>
      </c>
      <c r="H68" s="58">
        <v>6.81</v>
      </c>
      <c r="I68" s="58">
        <v>7.93</v>
      </c>
      <c r="J68" s="99">
        <v>15.72</v>
      </c>
      <c r="K68" s="99">
        <v>6.89</v>
      </c>
      <c r="L68" s="99">
        <v>7.26</v>
      </c>
      <c r="M68" s="59">
        <f t="shared" si="6"/>
        <v>15.745000000000001</v>
      </c>
      <c r="N68" s="59">
        <f t="shared" si="6"/>
        <v>6.85</v>
      </c>
      <c r="O68" s="59">
        <f t="shared" si="6"/>
        <v>7.5949999999999998</v>
      </c>
      <c r="P68" s="60">
        <f t="shared" si="7"/>
        <v>0.15647711432437267</v>
      </c>
      <c r="Q68" s="22">
        <f t="shared" si="8"/>
        <v>1.4125375446227539E-7</v>
      </c>
      <c r="R68" s="61">
        <f t="shared" si="9"/>
        <v>3.282359133780234E-8</v>
      </c>
      <c r="S68" s="22">
        <f t="shared" si="10"/>
        <v>1.0773881483110528E-15</v>
      </c>
      <c r="T68" s="62">
        <v>298</v>
      </c>
      <c r="U68" s="59">
        <f t="shared" si="11"/>
        <v>288.745</v>
      </c>
      <c r="V68" s="63">
        <f t="shared" si="12"/>
        <v>0.54059020284612747</v>
      </c>
      <c r="W68" s="64">
        <f t="shared" si="13"/>
        <v>3.4720838348617473</v>
      </c>
      <c r="X68" s="65">
        <f t="shared" si="0"/>
        <v>-3.0220050252843422E-7</v>
      </c>
      <c r="Y68" s="66">
        <f t="shared" si="1"/>
        <v>-3.0007326007866938E-7</v>
      </c>
      <c r="Z68" s="66">
        <f t="shared" si="2"/>
        <v>-3.0008823411214127E-7</v>
      </c>
      <c r="AA68" s="67">
        <f t="shared" si="3"/>
        <v>-2.9797575488614165E-7</v>
      </c>
      <c r="AB68" s="68">
        <f t="shared" si="15"/>
        <v>2.1465617080585446E-4</v>
      </c>
      <c r="AC68" s="69"/>
      <c r="AD68" s="70">
        <f t="shared" si="14"/>
        <v>2.1465617080585444</v>
      </c>
      <c r="AE68" s="70"/>
      <c r="AF68" s="74"/>
      <c r="AG68" s="71">
        <v>620</v>
      </c>
    </row>
    <row r="69" spans="5:33">
      <c r="E69" s="73">
        <v>0.52497685185185183</v>
      </c>
      <c r="F69" s="71">
        <v>630</v>
      </c>
      <c r="G69" s="58">
        <v>15.77</v>
      </c>
      <c r="H69" s="58">
        <v>6.82</v>
      </c>
      <c r="I69" s="58">
        <v>7.96</v>
      </c>
      <c r="J69" s="99">
        <v>15.72</v>
      </c>
      <c r="K69" s="99">
        <v>6.9</v>
      </c>
      <c r="L69" s="99">
        <v>7.3</v>
      </c>
      <c r="M69" s="59">
        <f t="shared" si="6"/>
        <v>15.745000000000001</v>
      </c>
      <c r="N69" s="59">
        <f t="shared" si="6"/>
        <v>6.86</v>
      </c>
      <c r="O69" s="59">
        <f t="shared" si="6"/>
        <v>7.63</v>
      </c>
      <c r="P69" s="60">
        <f t="shared" si="7"/>
        <v>0.15719820701711174</v>
      </c>
      <c r="Q69" s="22">
        <f t="shared" si="8"/>
        <v>1.3803842646028823E-7</v>
      </c>
      <c r="R69" s="61">
        <f t="shared" si="9"/>
        <v>3.3588150997460451E-8</v>
      </c>
      <c r="S69" s="22">
        <f t="shared" si="10"/>
        <v>1.1281638874282035E-15</v>
      </c>
      <c r="T69" s="62">
        <v>298</v>
      </c>
      <c r="U69" s="59">
        <f t="shared" si="11"/>
        <v>288.745</v>
      </c>
      <c r="V69" s="63">
        <f t="shared" si="12"/>
        <v>0.54059020284612747</v>
      </c>
      <c r="W69" s="64">
        <f t="shared" si="13"/>
        <v>3.4720838348617473</v>
      </c>
      <c r="X69" s="65">
        <f t="shared" si="0"/>
        <v>-3.1345686921472844E-7</v>
      </c>
      <c r="Y69" s="66">
        <f t="shared" si="1"/>
        <v>-3.1113575580819498E-7</v>
      </c>
      <c r="Z69" s="66">
        <f t="shared" si="2"/>
        <v>-3.1115294339594657E-7</v>
      </c>
      <c r="AA69" s="67">
        <f t="shared" si="3"/>
        <v>-3.0884876303279662E-7</v>
      </c>
      <c r="AB69" s="68">
        <f t="shared" si="15"/>
        <v>2.1165533872952746E-4</v>
      </c>
      <c r="AC69" s="69"/>
      <c r="AD69" s="70">
        <f t="shared" si="14"/>
        <v>2.1165533872952746</v>
      </c>
      <c r="AE69" s="70"/>
      <c r="AF69" s="74"/>
      <c r="AG69" s="71">
        <v>630</v>
      </c>
    </row>
    <row r="70" spans="5:33">
      <c r="E70" s="73">
        <v>0.52509259259259256</v>
      </c>
      <c r="F70" s="71">
        <v>640</v>
      </c>
      <c r="G70" s="58">
        <v>15.78</v>
      </c>
      <c r="H70" s="58">
        <v>6.82</v>
      </c>
      <c r="I70" s="58">
        <v>7.9</v>
      </c>
      <c r="J70" s="99">
        <v>15.73</v>
      </c>
      <c r="K70" s="99">
        <v>6.91</v>
      </c>
      <c r="L70" s="99">
        <v>7.55</v>
      </c>
      <c r="M70" s="59">
        <f t="shared" ref="M70:O133" si="16">(G70+J70)/2</f>
        <v>15.754999999999999</v>
      </c>
      <c r="N70" s="59">
        <f t="shared" si="16"/>
        <v>6.8650000000000002</v>
      </c>
      <c r="O70" s="59">
        <f t="shared" si="16"/>
        <v>7.7249999999999996</v>
      </c>
      <c r="P70" s="60">
        <f t="shared" si="7"/>
        <v>0.15918309954981427</v>
      </c>
      <c r="Q70" s="22">
        <f t="shared" si="8"/>
        <v>1.364583136588922E-7</v>
      </c>
      <c r="R70" s="61">
        <f t="shared" si="9"/>
        <v>3.4005330146836409E-8</v>
      </c>
      <c r="S70" s="22">
        <f t="shared" si="10"/>
        <v>1.156362478395341E-15</v>
      </c>
      <c r="T70" s="62">
        <v>298</v>
      </c>
      <c r="U70" s="59">
        <f t="shared" si="11"/>
        <v>288.755</v>
      </c>
      <c r="V70" s="63">
        <f t="shared" si="12"/>
        <v>0.53998739555223119</v>
      </c>
      <c r="W70" s="64">
        <f t="shared" si="13"/>
        <v>3.467267873196052</v>
      </c>
      <c r="X70" s="65">
        <f t="shared" ref="X70:X133" si="17">-($B$2/W70)*P70*S70*AB70</f>
        <v>-3.2101103350157964E-7</v>
      </c>
      <c r="Y70" s="66">
        <f t="shared" ref="Y70:Y133" si="18">-(AB70+(5*X70))*$B$2*S70*P70/W70</f>
        <v>-3.1854037624595447E-7</v>
      </c>
      <c r="Z70" s="66">
        <f t="shared" ref="Z70:Z133" si="19">-(AB70+5*Y70)*$B$2*P70*S70/W70</f>
        <v>-3.1855939162747637E-7</v>
      </c>
      <c r="AA70" s="67">
        <f t="shared" ref="AA70:AA133" si="20">-(AB70+(10*Z70))*$B$2*P70*S70/W70</f>
        <v>-3.1610745705009859E-7</v>
      </c>
      <c r="AB70" s="68">
        <f t="shared" si="15"/>
        <v>2.085438670117678E-4</v>
      </c>
      <c r="AC70" s="69"/>
      <c r="AD70" s="70">
        <f t="shared" si="14"/>
        <v>2.0854386701176781</v>
      </c>
      <c r="AE70" s="70"/>
      <c r="AF70" s="74"/>
      <c r="AG70" s="71">
        <v>640</v>
      </c>
    </row>
    <row r="71" spans="5:33">
      <c r="E71" s="73">
        <v>0.52520833333333328</v>
      </c>
      <c r="F71" s="71">
        <v>650</v>
      </c>
      <c r="G71" s="58">
        <v>15.78</v>
      </c>
      <c r="H71" s="58">
        <v>6.83</v>
      </c>
      <c r="I71" s="58">
        <v>7.89</v>
      </c>
      <c r="J71" s="99">
        <v>15.73</v>
      </c>
      <c r="K71" s="99">
        <v>6.92</v>
      </c>
      <c r="L71" s="99">
        <v>7.93</v>
      </c>
      <c r="M71" s="59">
        <f t="shared" si="16"/>
        <v>15.754999999999999</v>
      </c>
      <c r="N71" s="59">
        <f t="shared" si="16"/>
        <v>6.875</v>
      </c>
      <c r="O71" s="59">
        <f t="shared" si="16"/>
        <v>7.91</v>
      </c>
      <c r="P71" s="60">
        <f t="shared" ref="P71:P134" si="21">((O71/32000)*(1/((-0.026*M71+1.9067)/1000)))/1.013</f>
        <v>0.16299525144841828</v>
      </c>
      <c r="Q71" s="22">
        <f t="shared" ref="Q71:Q134" si="22">POWER(10, -N71)</f>
        <v>1.3335214321633217E-7</v>
      </c>
      <c r="R71" s="61">
        <f t="shared" ref="R71:R134" si="23">(0.00000000000001*(0.1253*EXP(0.0831*M71)))/Q71</f>
        <v>3.4797416039451166E-8</v>
      </c>
      <c r="S71" s="22">
        <f t="shared" ref="S71:S134" si="24">POWER(R71, 2)</f>
        <v>1.2108601630226532E-15</v>
      </c>
      <c r="T71" s="62">
        <v>298</v>
      </c>
      <c r="U71" s="59">
        <f t="shared" ref="U71:U134" si="25">273+M71</f>
        <v>288.755</v>
      </c>
      <c r="V71" s="63">
        <f t="shared" ref="V71:V134" si="26">((1/U71)-(1/298))*5026</f>
        <v>0.53998739555223119</v>
      </c>
      <c r="W71" s="64">
        <f t="shared" ref="W71:W134" si="27">POWER(10,V71)</f>
        <v>3.467267873196052</v>
      </c>
      <c r="X71" s="65">
        <f t="shared" si="17"/>
        <v>-3.3893223194259888E-7</v>
      </c>
      <c r="Y71" s="66">
        <f t="shared" si="18"/>
        <v>-3.3613529027600548E-7</v>
      </c>
      <c r="Z71" s="66">
        <f t="shared" si="19"/>
        <v>-3.3615837124013075E-7</v>
      </c>
      <c r="AA71" s="67">
        <f t="shared" si="20"/>
        <v>-3.3338412959950322E-7</v>
      </c>
      <c r="AB71" s="68">
        <f t="shared" si="15"/>
        <v>2.0535833696793692E-4</v>
      </c>
      <c r="AC71" s="69"/>
      <c r="AD71" s="70">
        <f t="shared" ref="AD71:AE134" si="28">AB71*10000</f>
        <v>2.0535833696793691</v>
      </c>
      <c r="AE71" s="70"/>
      <c r="AF71" s="74"/>
      <c r="AG71" s="71">
        <v>650</v>
      </c>
    </row>
    <row r="72" spans="5:33">
      <c r="E72" s="73">
        <v>0.52532407407407411</v>
      </c>
      <c r="F72" s="71">
        <v>660</v>
      </c>
      <c r="G72" s="58">
        <v>15.79</v>
      </c>
      <c r="H72" s="58">
        <v>6.84</v>
      </c>
      <c r="I72" s="58">
        <v>7.93</v>
      </c>
      <c r="J72" s="99">
        <v>15.74</v>
      </c>
      <c r="K72" s="99">
        <v>6.93</v>
      </c>
      <c r="L72" s="99">
        <v>8.06</v>
      </c>
      <c r="M72" s="59">
        <f t="shared" si="16"/>
        <v>15.765000000000001</v>
      </c>
      <c r="N72" s="59">
        <f t="shared" si="16"/>
        <v>6.8849999999999998</v>
      </c>
      <c r="O72" s="59">
        <f t="shared" si="16"/>
        <v>7.9950000000000001</v>
      </c>
      <c r="P72" s="60">
        <f t="shared" si="21"/>
        <v>0.16477539766653343</v>
      </c>
      <c r="Q72" s="22">
        <f t="shared" si="22"/>
        <v>1.303166778452297E-7</v>
      </c>
      <c r="R72" s="61">
        <f t="shared" si="23"/>
        <v>3.5637554488883688E-8</v>
      </c>
      <c r="S72" s="22">
        <f t="shared" si="24"/>
        <v>1.270035289948154E-15</v>
      </c>
      <c r="T72" s="62">
        <v>298</v>
      </c>
      <c r="U72" s="59">
        <f t="shared" si="25"/>
        <v>288.76499999999999</v>
      </c>
      <c r="V72" s="63">
        <f t="shared" si="26"/>
        <v>0.53938463000905335</v>
      </c>
      <c r="W72" s="64">
        <f t="shared" si="27"/>
        <v>3.4624589243828043</v>
      </c>
      <c r="X72" s="65">
        <f t="shared" si="17"/>
        <v>-3.5398680007074318E-7</v>
      </c>
      <c r="Y72" s="66">
        <f t="shared" si="18"/>
        <v>-3.5088510154133273E-7</v>
      </c>
      <c r="Z72" s="66">
        <f t="shared" si="19"/>
        <v>-3.5091227920379191E-7</v>
      </c>
      <c r="AA72" s="67">
        <f t="shared" si="20"/>
        <v>-3.478372820653206E-7</v>
      </c>
      <c r="AB72" s="68">
        <f t="shared" ref="AB72:AB135" si="29">AB71+10*(0.166666666666666*(X71+2*Y71+2*Z71+AA71))</f>
        <v>2.0199683082697964E-4</v>
      </c>
      <c r="AC72" s="69"/>
      <c r="AD72" s="70">
        <f t="shared" si="28"/>
        <v>2.0199683082697963</v>
      </c>
      <c r="AE72" s="70"/>
      <c r="AF72" s="74"/>
      <c r="AG72" s="71">
        <v>660</v>
      </c>
    </row>
    <row r="73" spans="5:33">
      <c r="E73" s="73">
        <v>0.52543981481481483</v>
      </c>
      <c r="F73" s="71">
        <v>670</v>
      </c>
      <c r="G73" s="58">
        <v>15.79</v>
      </c>
      <c r="H73" s="58">
        <v>6.85</v>
      </c>
      <c r="I73" s="58">
        <v>7.88</v>
      </c>
      <c r="J73" s="99">
        <v>15.74</v>
      </c>
      <c r="K73" s="99">
        <v>6.93</v>
      </c>
      <c r="L73" s="99">
        <v>8.06</v>
      </c>
      <c r="M73" s="59">
        <f t="shared" si="16"/>
        <v>15.765000000000001</v>
      </c>
      <c r="N73" s="59">
        <f t="shared" si="16"/>
        <v>6.89</v>
      </c>
      <c r="O73" s="59">
        <f t="shared" si="16"/>
        <v>7.9700000000000006</v>
      </c>
      <c r="P73" s="60">
        <f t="shared" si="21"/>
        <v>0.1642601525206093</v>
      </c>
      <c r="Q73" s="22">
        <f t="shared" si="22"/>
        <v>1.288249551693134E-7</v>
      </c>
      <c r="R73" s="61">
        <f t="shared" si="23"/>
        <v>3.6050217921022289E-8</v>
      </c>
      <c r="S73" s="22">
        <f t="shared" si="24"/>
        <v>1.2996182121531966E-15</v>
      </c>
      <c r="T73" s="62">
        <v>298</v>
      </c>
      <c r="U73" s="59">
        <f t="shared" si="25"/>
        <v>288.76499999999999</v>
      </c>
      <c r="V73" s="63">
        <f t="shared" si="26"/>
        <v>0.53938463000905335</v>
      </c>
      <c r="W73" s="64">
        <f t="shared" si="27"/>
        <v>3.4624589243828043</v>
      </c>
      <c r="X73" s="65">
        <f t="shared" si="17"/>
        <v>-3.5482661013731351E-7</v>
      </c>
      <c r="Y73" s="66">
        <f t="shared" si="18"/>
        <v>-3.5165508212327851E-7</v>
      </c>
      <c r="Z73" s="66">
        <f t="shared" si="19"/>
        <v>-3.5168343002520133E-7</v>
      </c>
      <c r="AA73" s="67">
        <f t="shared" si="20"/>
        <v>-3.4853974315196961E-7</v>
      </c>
      <c r="AB73" s="68">
        <f t="shared" si="29"/>
        <v>1.9848779942093579E-4</v>
      </c>
      <c r="AC73" s="69"/>
      <c r="AD73" s="70">
        <f t="shared" si="28"/>
        <v>1.984877994209358</v>
      </c>
      <c r="AE73" s="70"/>
      <c r="AF73" s="74"/>
      <c r="AG73" s="71">
        <v>670</v>
      </c>
    </row>
    <row r="74" spans="5:33">
      <c r="E74" s="73">
        <v>0.52555555555555555</v>
      </c>
      <c r="F74" s="71">
        <v>680</v>
      </c>
      <c r="G74" s="58">
        <v>15.8</v>
      </c>
      <c r="H74" s="58">
        <v>6.85</v>
      </c>
      <c r="I74" s="58">
        <v>7.93</v>
      </c>
      <c r="J74" s="99">
        <v>15.75</v>
      </c>
      <c r="K74" s="99">
        <v>6.94</v>
      </c>
      <c r="L74" s="99">
        <v>8.07</v>
      </c>
      <c r="M74" s="59">
        <f t="shared" si="16"/>
        <v>15.775</v>
      </c>
      <c r="N74" s="59">
        <f t="shared" si="16"/>
        <v>6.8949999999999996</v>
      </c>
      <c r="O74" s="59">
        <f t="shared" si="16"/>
        <v>8</v>
      </c>
      <c r="P74" s="60">
        <f t="shared" si="21"/>
        <v>0.1649070915095506</v>
      </c>
      <c r="Q74" s="22">
        <f t="shared" si="22"/>
        <v>1.2735030810166618E-7</v>
      </c>
      <c r="R74" s="61">
        <f t="shared" si="23"/>
        <v>3.6497976990827814E-8</v>
      </c>
      <c r="S74" s="22">
        <f t="shared" si="24"/>
        <v>1.3321023244229964E-15</v>
      </c>
      <c r="T74" s="62">
        <v>298</v>
      </c>
      <c r="U74" s="59">
        <f t="shared" si="25"/>
        <v>288.77499999999998</v>
      </c>
      <c r="V74" s="63">
        <f t="shared" si="26"/>
        <v>0.53878190621225419</v>
      </c>
      <c r="W74" s="64">
        <f t="shared" si="27"/>
        <v>3.4576569777369635</v>
      </c>
      <c r="X74" s="65">
        <f t="shared" si="17"/>
        <v>-3.5915684734476527E-7</v>
      </c>
      <c r="Y74" s="66">
        <f t="shared" si="18"/>
        <v>-3.5584882715214224E-7</v>
      </c>
      <c r="Z74" s="66">
        <f t="shared" si="19"/>
        <v>-3.5587929572785151E-7</v>
      </c>
      <c r="AA74" s="67">
        <f t="shared" si="20"/>
        <v>-3.52601182848278E-7</v>
      </c>
      <c r="AB74" s="68">
        <f t="shared" si="29"/>
        <v>1.9497106045829207E-4</v>
      </c>
      <c r="AC74" s="69"/>
      <c r="AD74" s="70">
        <f t="shared" si="28"/>
        <v>1.9497106045829207</v>
      </c>
      <c r="AE74" s="70"/>
      <c r="AF74" s="74"/>
      <c r="AG74" s="71">
        <v>680</v>
      </c>
    </row>
    <row r="75" spans="5:33">
      <c r="E75" s="73">
        <v>0.52567129629629628</v>
      </c>
      <c r="F75" s="71">
        <v>690</v>
      </c>
      <c r="G75" s="58">
        <v>15.81</v>
      </c>
      <c r="H75" s="58">
        <v>6.85</v>
      </c>
      <c r="I75" s="58">
        <v>7.88</v>
      </c>
      <c r="J75" s="99">
        <v>15.76</v>
      </c>
      <c r="K75" s="99">
        <v>6.94</v>
      </c>
      <c r="L75" s="99">
        <v>8.08</v>
      </c>
      <c r="M75" s="59">
        <f t="shared" si="16"/>
        <v>15.785</v>
      </c>
      <c r="N75" s="59">
        <f t="shared" si="16"/>
        <v>6.8949999999999996</v>
      </c>
      <c r="O75" s="59">
        <f t="shared" si="16"/>
        <v>7.98</v>
      </c>
      <c r="P75" s="60">
        <f t="shared" si="21"/>
        <v>0.16452340691251124</v>
      </c>
      <c r="Q75" s="22">
        <f t="shared" si="22"/>
        <v>1.2735030810166618E-7</v>
      </c>
      <c r="R75" s="61">
        <f t="shared" si="23"/>
        <v>3.6528319415238434E-8</v>
      </c>
      <c r="S75" s="22">
        <f t="shared" si="24"/>
        <v>1.3343181193016852E-15</v>
      </c>
      <c r="T75" s="62">
        <v>298</v>
      </c>
      <c r="U75" s="59">
        <f t="shared" si="25"/>
        <v>288.78500000000003</v>
      </c>
      <c r="V75" s="63">
        <f t="shared" si="26"/>
        <v>0.5381792241574942</v>
      </c>
      <c r="W75" s="64">
        <f t="shared" si="27"/>
        <v>3.4528620225904687</v>
      </c>
      <c r="X75" s="65">
        <f t="shared" si="17"/>
        <v>-3.5285545762479504E-7</v>
      </c>
      <c r="Y75" s="66">
        <f t="shared" si="18"/>
        <v>-3.4960313453886642E-7</v>
      </c>
      <c r="Z75" s="66">
        <f t="shared" si="19"/>
        <v>-3.4963311170154508E-7</v>
      </c>
      <c r="AA75" s="67">
        <f t="shared" si="20"/>
        <v>-3.4641021317004644E-7</v>
      </c>
      <c r="AB75" s="68">
        <f t="shared" si="29"/>
        <v>1.9141236999837036E-4</v>
      </c>
      <c r="AC75" s="69"/>
      <c r="AD75" s="70">
        <f t="shared" si="28"/>
        <v>1.9141236999837037</v>
      </c>
      <c r="AE75" s="70"/>
      <c r="AF75" s="74"/>
      <c r="AG75" s="71">
        <v>690</v>
      </c>
    </row>
    <row r="76" spans="5:33">
      <c r="E76" s="73">
        <v>0.525787037037037</v>
      </c>
      <c r="F76" s="71">
        <v>700</v>
      </c>
      <c r="G76" s="58">
        <v>15.81</v>
      </c>
      <c r="H76" s="58">
        <v>6.85</v>
      </c>
      <c r="I76" s="58">
        <v>7.92</v>
      </c>
      <c r="J76" s="99">
        <v>15.76</v>
      </c>
      <c r="K76" s="99">
        <v>6.95</v>
      </c>
      <c r="L76" s="99">
        <v>8.06</v>
      </c>
      <c r="M76" s="59">
        <f t="shared" si="16"/>
        <v>15.785</v>
      </c>
      <c r="N76" s="59">
        <f t="shared" si="16"/>
        <v>6.9</v>
      </c>
      <c r="O76" s="59">
        <f t="shared" si="16"/>
        <v>7.99</v>
      </c>
      <c r="P76" s="60">
        <f t="shared" si="21"/>
        <v>0.164729576595359</v>
      </c>
      <c r="Q76" s="22">
        <f t="shared" si="22"/>
        <v>1.2589254117941651E-7</v>
      </c>
      <c r="R76" s="61">
        <f t="shared" si="23"/>
        <v>3.6951297419098214E-8</v>
      </c>
      <c r="S76" s="22">
        <f t="shared" si="24"/>
        <v>1.3653983809546544E-15</v>
      </c>
      <c r="T76" s="62">
        <v>298</v>
      </c>
      <c r="U76" s="59">
        <f t="shared" si="25"/>
        <v>288.78500000000003</v>
      </c>
      <c r="V76" s="63">
        <f t="shared" si="26"/>
        <v>0.5381792241574942</v>
      </c>
      <c r="W76" s="64">
        <f t="shared" si="27"/>
        <v>3.4528620225904687</v>
      </c>
      <c r="X76" s="65">
        <f t="shared" si="17"/>
        <v>-3.5492354351365364E-7</v>
      </c>
      <c r="Y76" s="66">
        <f t="shared" si="18"/>
        <v>-3.5157176324816388E-7</v>
      </c>
      <c r="Z76" s="66">
        <f t="shared" si="19"/>
        <v>-3.5160341634966542E-7</v>
      </c>
      <c r="AA76" s="67">
        <f t="shared" si="20"/>
        <v>-3.482826913428861E-7</v>
      </c>
      <c r="AB76" s="68">
        <f t="shared" si="29"/>
        <v>1.8791613972624427E-4</v>
      </c>
      <c r="AC76" s="69"/>
      <c r="AD76" s="70">
        <f t="shared" si="28"/>
        <v>1.8791613972624426</v>
      </c>
      <c r="AE76" s="70"/>
      <c r="AF76" s="74"/>
      <c r="AG76" s="71">
        <v>700</v>
      </c>
    </row>
    <row r="77" spans="5:33">
      <c r="E77" s="73">
        <v>0.52590277777777772</v>
      </c>
      <c r="F77" s="71">
        <v>710</v>
      </c>
      <c r="G77" s="58">
        <v>15.82</v>
      </c>
      <c r="H77" s="58">
        <v>6.85</v>
      </c>
      <c r="I77" s="58">
        <v>7.83</v>
      </c>
      <c r="J77" s="99">
        <v>15.77</v>
      </c>
      <c r="K77" s="99">
        <v>6.95</v>
      </c>
      <c r="L77" s="99">
        <v>8.07</v>
      </c>
      <c r="M77" s="59">
        <f t="shared" si="16"/>
        <v>15.795</v>
      </c>
      <c r="N77" s="59">
        <f t="shared" si="16"/>
        <v>6.9</v>
      </c>
      <c r="O77" s="59">
        <f t="shared" si="16"/>
        <v>7.95</v>
      </c>
      <c r="P77" s="60">
        <f t="shared" si="21"/>
        <v>0.16393338343808386</v>
      </c>
      <c r="Q77" s="22">
        <f t="shared" si="22"/>
        <v>1.2589254117941651E-7</v>
      </c>
      <c r="R77" s="61">
        <f t="shared" si="23"/>
        <v>3.6982016709350791E-8</v>
      </c>
      <c r="S77" s="22">
        <f t="shared" si="24"/>
        <v>1.367669559890701E-15</v>
      </c>
      <c r="T77" s="62">
        <v>298</v>
      </c>
      <c r="U77" s="59">
        <f t="shared" si="25"/>
        <v>288.79500000000002</v>
      </c>
      <c r="V77" s="63">
        <f t="shared" si="26"/>
        <v>0.53757658384044438</v>
      </c>
      <c r="W77" s="64">
        <f t="shared" si="27"/>
        <v>3.4480740482922987</v>
      </c>
      <c r="X77" s="65">
        <f t="shared" si="17"/>
        <v>-3.4765813865174294E-7</v>
      </c>
      <c r="Y77" s="66">
        <f t="shared" si="18"/>
        <v>-3.4438085984565219E-7</v>
      </c>
      <c r="Z77" s="66">
        <f t="shared" si="19"/>
        <v>-3.4441175386244265E-7</v>
      </c>
      <c r="AA77" s="67">
        <f t="shared" si="20"/>
        <v>-3.4116478661413919E-7</v>
      </c>
      <c r="AB77" s="68">
        <f t="shared" si="29"/>
        <v>1.8440021206949061E-4</v>
      </c>
      <c r="AC77" s="69"/>
      <c r="AD77" s="70">
        <f t="shared" si="28"/>
        <v>1.8440021206949062</v>
      </c>
      <c r="AE77" s="70"/>
      <c r="AF77" s="74"/>
      <c r="AG77" s="71">
        <v>710</v>
      </c>
    </row>
    <row r="78" spans="5:33">
      <c r="E78" s="73">
        <v>0.52601851851851855</v>
      </c>
      <c r="F78" s="71">
        <v>720</v>
      </c>
      <c r="G78" s="58">
        <v>15.82</v>
      </c>
      <c r="H78" s="58">
        <v>6.85</v>
      </c>
      <c r="I78" s="58">
        <v>7.87</v>
      </c>
      <c r="J78" s="99">
        <v>15.78</v>
      </c>
      <c r="K78" s="99">
        <v>6.95</v>
      </c>
      <c r="L78" s="99">
        <v>8.0299999999999994</v>
      </c>
      <c r="M78" s="59">
        <f t="shared" si="16"/>
        <v>15.8</v>
      </c>
      <c r="N78" s="59">
        <f t="shared" si="16"/>
        <v>6.9</v>
      </c>
      <c r="O78" s="59">
        <f t="shared" si="16"/>
        <v>7.9499999999999993</v>
      </c>
      <c r="P78" s="60">
        <f t="shared" si="21"/>
        <v>0.16394762993841605</v>
      </c>
      <c r="Q78" s="22">
        <f t="shared" si="22"/>
        <v>1.2589254117941651E-7</v>
      </c>
      <c r="R78" s="61">
        <f t="shared" si="23"/>
        <v>3.6997385930028012E-8</v>
      </c>
      <c r="S78" s="22">
        <f t="shared" si="24"/>
        <v>1.3688065656554346E-15</v>
      </c>
      <c r="T78" s="62">
        <v>298</v>
      </c>
      <c r="U78" s="59">
        <f t="shared" si="25"/>
        <v>288.8</v>
      </c>
      <c r="V78" s="63">
        <f t="shared" si="26"/>
        <v>0.53727527933220531</v>
      </c>
      <c r="W78" s="64">
        <f t="shared" si="27"/>
        <v>3.4456826756374985</v>
      </c>
      <c r="X78" s="65">
        <f t="shared" si="17"/>
        <v>-3.4171527460159761E-7</v>
      </c>
      <c r="Y78" s="66">
        <f t="shared" si="18"/>
        <v>-3.3848882173963988E-7</v>
      </c>
      <c r="Z78" s="66">
        <f t="shared" si="19"/>
        <v>-3.3851928569265631E-7</v>
      </c>
      <c r="AA78" s="67">
        <f t="shared" si="20"/>
        <v>-3.3532272150648439E-7</v>
      </c>
      <c r="AB78" s="68">
        <f t="shared" si="29"/>
        <v>1.8095619848168716E-4</v>
      </c>
      <c r="AC78" s="75">
        <f>D12</f>
        <v>1.67625E-4</v>
      </c>
      <c r="AD78" s="70">
        <f t="shared" si="28"/>
        <v>1.8095619848168716</v>
      </c>
      <c r="AE78" s="70">
        <f>AC78*10000</f>
        <v>1.67625</v>
      </c>
      <c r="AF78" s="74">
        <f>(AD78-AE78)*(AD78-AE78)</f>
        <v>1.7772085295813794E-2</v>
      </c>
      <c r="AG78" s="71">
        <v>720</v>
      </c>
    </row>
    <row r="79" spans="5:33">
      <c r="E79" s="73">
        <v>0.52613425925925927</v>
      </c>
      <c r="F79" s="71">
        <v>730</v>
      </c>
      <c r="G79" s="58">
        <v>15.83</v>
      </c>
      <c r="H79" s="58">
        <v>6.86</v>
      </c>
      <c r="I79" s="58">
        <v>7.81</v>
      </c>
      <c r="J79" s="99">
        <v>15.78</v>
      </c>
      <c r="K79" s="99">
        <v>6.95</v>
      </c>
      <c r="L79" s="99">
        <v>8.01</v>
      </c>
      <c r="M79" s="59">
        <f t="shared" si="16"/>
        <v>15.805</v>
      </c>
      <c r="N79" s="59">
        <f t="shared" si="16"/>
        <v>6.9050000000000002</v>
      </c>
      <c r="O79" s="59">
        <f t="shared" si="16"/>
        <v>7.91</v>
      </c>
      <c r="P79" s="60">
        <f t="shared" si="21"/>
        <v>0.16313691348662132</v>
      </c>
      <c r="Q79" s="22">
        <f t="shared" si="22"/>
        <v>1.2445146117713832E-7</v>
      </c>
      <c r="R79" s="61">
        <f t="shared" si="23"/>
        <v>3.7441349117204418E-8</v>
      </c>
      <c r="S79" s="22">
        <f t="shared" si="24"/>
        <v>1.4018546237163841E-15</v>
      </c>
      <c r="T79" s="62">
        <v>298</v>
      </c>
      <c r="U79" s="59">
        <f t="shared" si="25"/>
        <v>288.80500000000001</v>
      </c>
      <c r="V79" s="63">
        <f t="shared" si="26"/>
        <v>0.53697398525676721</v>
      </c>
      <c r="W79" s="64">
        <f t="shared" si="27"/>
        <v>3.4432930442082874</v>
      </c>
      <c r="X79" s="65">
        <f t="shared" si="17"/>
        <v>-3.419578077906095E-7</v>
      </c>
      <c r="Y79" s="66">
        <f t="shared" si="18"/>
        <v>-3.3866517917719488E-7</v>
      </c>
      <c r="Z79" s="66">
        <f t="shared" si="19"/>
        <v>-3.3869688309779229E-7</v>
      </c>
      <c r="AA79" s="67">
        <f t="shared" si="20"/>
        <v>-3.3543534786628452E-7</v>
      </c>
      <c r="AB79" s="68">
        <f t="shared" si="29"/>
        <v>1.7757110813006606E-4</v>
      </c>
      <c r="AC79" s="69"/>
      <c r="AD79" s="70">
        <f t="shared" si="28"/>
        <v>1.7757110813006605</v>
      </c>
      <c r="AE79" s="70"/>
      <c r="AF79" s="74"/>
      <c r="AG79" s="71">
        <v>730</v>
      </c>
    </row>
    <row r="80" spans="5:33">
      <c r="E80" s="73">
        <v>0.52625</v>
      </c>
      <c r="F80" s="71">
        <v>740</v>
      </c>
      <c r="G80" s="58">
        <v>15.83</v>
      </c>
      <c r="H80" s="58">
        <v>6.86</v>
      </c>
      <c r="I80" s="58">
        <v>7.73</v>
      </c>
      <c r="J80" s="99">
        <v>15.78</v>
      </c>
      <c r="K80" s="99">
        <v>6.95</v>
      </c>
      <c r="L80" s="99">
        <v>8.02</v>
      </c>
      <c r="M80" s="59">
        <f t="shared" si="16"/>
        <v>15.805</v>
      </c>
      <c r="N80" s="59">
        <f t="shared" si="16"/>
        <v>6.9050000000000002</v>
      </c>
      <c r="O80" s="59">
        <f t="shared" si="16"/>
        <v>7.875</v>
      </c>
      <c r="P80" s="60">
        <f t="shared" si="21"/>
        <v>0.16241506873668049</v>
      </c>
      <c r="Q80" s="22">
        <f t="shared" si="22"/>
        <v>1.2445146117713832E-7</v>
      </c>
      <c r="R80" s="61">
        <f t="shared" si="23"/>
        <v>3.7441349117204418E-8</v>
      </c>
      <c r="S80" s="22">
        <f t="shared" si="24"/>
        <v>1.4018546237163841E-15</v>
      </c>
      <c r="T80" s="62">
        <v>298</v>
      </c>
      <c r="U80" s="59">
        <f t="shared" si="25"/>
        <v>288.80500000000001</v>
      </c>
      <c r="V80" s="63">
        <f t="shared" si="26"/>
        <v>0.53697398525676721</v>
      </c>
      <c r="W80" s="64">
        <f t="shared" si="27"/>
        <v>3.4432930442082874</v>
      </c>
      <c r="X80" s="65">
        <f t="shared" si="17"/>
        <v>-3.3395132522663916E-7</v>
      </c>
      <c r="Y80" s="66">
        <f t="shared" si="18"/>
        <v>-3.3075001712375419E-7</v>
      </c>
      <c r="Z80" s="66">
        <f t="shared" si="19"/>
        <v>-3.3078070534923933E-7</v>
      </c>
      <c r="AA80" s="67">
        <f t="shared" si="20"/>
        <v>-3.2760949710786253E-7</v>
      </c>
      <c r="AB80" s="68">
        <f t="shared" si="29"/>
        <v>1.7418424599638794E-4</v>
      </c>
      <c r="AC80" s="69"/>
      <c r="AD80" s="70">
        <f t="shared" si="28"/>
        <v>1.7418424599638795</v>
      </c>
      <c r="AE80" s="70"/>
      <c r="AF80" s="74"/>
      <c r="AG80" s="71">
        <v>740</v>
      </c>
    </row>
    <row r="81" spans="5:33">
      <c r="E81" s="73">
        <v>0.52636574074074072</v>
      </c>
      <c r="F81" s="71">
        <v>750</v>
      </c>
      <c r="G81" s="58">
        <v>15.84</v>
      </c>
      <c r="H81" s="58">
        <v>6.86</v>
      </c>
      <c r="I81" s="58">
        <v>7.73</v>
      </c>
      <c r="J81" s="99">
        <v>15.79</v>
      </c>
      <c r="K81" s="99">
        <v>6.96</v>
      </c>
      <c r="L81" s="99">
        <v>7.99</v>
      </c>
      <c r="M81" s="59">
        <f t="shared" si="16"/>
        <v>15.815</v>
      </c>
      <c r="N81" s="59">
        <f t="shared" si="16"/>
        <v>6.91</v>
      </c>
      <c r="O81" s="59">
        <f t="shared" si="16"/>
        <v>7.86</v>
      </c>
      <c r="P81" s="60">
        <f t="shared" si="21"/>
        <v>0.16213388938364987</v>
      </c>
      <c r="Q81" s="22">
        <f t="shared" si="22"/>
        <v>1.2302687708123796E-7</v>
      </c>
      <c r="R81" s="61">
        <f t="shared" si="23"/>
        <v>3.790638662931351E-8</v>
      </c>
      <c r="S81" s="22">
        <f t="shared" si="24"/>
        <v>1.436894147290998E-15</v>
      </c>
      <c r="T81" s="62">
        <v>298</v>
      </c>
      <c r="U81" s="59">
        <f t="shared" si="25"/>
        <v>288.815</v>
      </c>
      <c r="V81" s="63">
        <f t="shared" si="26"/>
        <v>0.53637142840212504</v>
      </c>
      <c r="W81" s="64">
        <f t="shared" si="27"/>
        <v>3.4385189997211634</v>
      </c>
      <c r="X81" s="65">
        <f t="shared" si="17"/>
        <v>-3.3568240696811958E-7</v>
      </c>
      <c r="Y81" s="66">
        <f t="shared" si="18"/>
        <v>-3.3238521131781128E-7</v>
      </c>
      <c r="Z81" s="66">
        <f t="shared" si="19"/>
        <v>-3.3241759758212173E-7</v>
      </c>
      <c r="AA81" s="67">
        <f t="shared" si="20"/>
        <v>-3.2915215197660434E-7</v>
      </c>
      <c r="AB81" s="68">
        <f t="shared" si="29"/>
        <v>1.7087654221758714E-4</v>
      </c>
      <c r="AC81" s="69"/>
      <c r="AD81" s="70">
        <f t="shared" si="28"/>
        <v>1.7087654221758715</v>
      </c>
      <c r="AE81" s="70"/>
      <c r="AF81" s="74"/>
      <c r="AG81" s="71">
        <v>750</v>
      </c>
    </row>
    <row r="82" spans="5:33">
      <c r="E82" s="73">
        <v>0.52648148148148144</v>
      </c>
      <c r="F82" s="71">
        <v>760</v>
      </c>
      <c r="G82" s="58">
        <v>15.84</v>
      </c>
      <c r="H82" s="58">
        <v>6.86</v>
      </c>
      <c r="I82" s="58">
        <v>7.79</v>
      </c>
      <c r="J82" s="99">
        <v>15.79</v>
      </c>
      <c r="K82" s="99">
        <v>6.96</v>
      </c>
      <c r="L82" s="99">
        <v>7.97</v>
      </c>
      <c r="M82" s="59">
        <f t="shared" si="16"/>
        <v>15.815</v>
      </c>
      <c r="N82" s="59">
        <f t="shared" si="16"/>
        <v>6.91</v>
      </c>
      <c r="O82" s="59">
        <f t="shared" si="16"/>
        <v>7.88</v>
      </c>
      <c r="P82" s="60">
        <f t="shared" si="21"/>
        <v>0.16254644380956246</v>
      </c>
      <c r="Q82" s="22">
        <f t="shared" si="22"/>
        <v>1.2302687708123796E-7</v>
      </c>
      <c r="R82" s="61">
        <f t="shared" si="23"/>
        <v>3.790638662931351E-8</v>
      </c>
      <c r="S82" s="22">
        <f t="shared" si="24"/>
        <v>1.436894147290998E-15</v>
      </c>
      <c r="T82" s="62">
        <v>298</v>
      </c>
      <c r="U82" s="59">
        <f t="shared" si="25"/>
        <v>288.815</v>
      </c>
      <c r="V82" s="63">
        <f t="shared" si="26"/>
        <v>0.53637142840212504</v>
      </c>
      <c r="W82" s="64">
        <f t="shared" si="27"/>
        <v>3.4385189997211634</v>
      </c>
      <c r="X82" s="65">
        <f t="shared" si="17"/>
        <v>-3.2998990396014797E-7</v>
      </c>
      <c r="Y82" s="66">
        <f t="shared" si="18"/>
        <v>-3.2674037462466589E-7</v>
      </c>
      <c r="Z82" s="66">
        <f t="shared" si="19"/>
        <v>-3.2677237390941797E-7</v>
      </c>
      <c r="AA82" s="67">
        <f t="shared" si="20"/>
        <v>-3.2355421364174339E-7</v>
      </c>
      <c r="AB82" s="68">
        <f t="shared" si="29"/>
        <v>1.6755247525634617E-4</v>
      </c>
      <c r="AC82" s="69"/>
      <c r="AD82" s="70">
        <f t="shared" si="28"/>
        <v>1.6755247525634618</v>
      </c>
      <c r="AE82" s="70"/>
      <c r="AF82" s="74"/>
      <c r="AG82" s="71">
        <v>760</v>
      </c>
    </row>
    <row r="83" spans="5:33">
      <c r="E83" s="73">
        <v>0.52659722222222216</v>
      </c>
      <c r="F83" s="71">
        <v>770</v>
      </c>
      <c r="G83" s="58">
        <v>15.85</v>
      </c>
      <c r="H83" s="58">
        <v>6.86</v>
      </c>
      <c r="I83" s="58">
        <v>7.66</v>
      </c>
      <c r="J83" s="99">
        <v>15.8</v>
      </c>
      <c r="K83" s="99">
        <v>6.96</v>
      </c>
      <c r="L83" s="99">
        <v>7.96</v>
      </c>
      <c r="M83" s="59">
        <f t="shared" si="16"/>
        <v>15.824999999999999</v>
      </c>
      <c r="N83" s="59">
        <f t="shared" si="16"/>
        <v>6.91</v>
      </c>
      <c r="O83" s="59">
        <f t="shared" si="16"/>
        <v>7.8100000000000005</v>
      </c>
      <c r="P83" s="60">
        <f t="shared" si="21"/>
        <v>0.16113051646106058</v>
      </c>
      <c r="Q83" s="22">
        <f t="shared" si="22"/>
        <v>1.2302687708123796E-7</v>
      </c>
      <c r="R83" s="61">
        <f t="shared" si="23"/>
        <v>3.7937899928564828E-8</v>
      </c>
      <c r="S83" s="22">
        <f t="shared" si="24"/>
        <v>1.4392842509897992E-15</v>
      </c>
      <c r="T83" s="62">
        <v>298</v>
      </c>
      <c r="U83" s="59">
        <f t="shared" si="25"/>
        <v>288.82499999999999</v>
      </c>
      <c r="V83" s="63">
        <f t="shared" si="26"/>
        <v>0.53576891327218701</v>
      </c>
      <c r="W83" s="64">
        <f t="shared" si="27"/>
        <v>3.4337519042305802</v>
      </c>
      <c r="X83" s="65">
        <f t="shared" si="17"/>
        <v>-3.2171549897036081E-7</v>
      </c>
      <c r="Y83" s="66">
        <f t="shared" si="18"/>
        <v>-3.1856545633217557E-7</v>
      </c>
      <c r="Z83" s="66">
        <f t="shared" si="19"/>
        <v>-3.1859629963519994E-7</v>
      </c>
      <c r="AA83" s="67">
        <f t="shared" si="20"/>
        <v>-3.1547649630228368E-7</v>
      </c>
      <c r="AB83" s="68">
        <f t="shared" si="29"/>
        <v>1.6428485923189608E-4</v>
      </c>
      <c r="AC83" s="69"/>
      <c r="AD83" s="70">
        <f t="shared" si="28"/>
        <v>1.6428485923189609</v>
      </c>
      <c r="AE83" s="70"/>
      <c r="AF83" s="74"/>
      <c r="AG83" s="71">
        <v>770</v>
      </c>
    </row>
    <row r="84" spans="5:33">
      <c r="E84" s="73">
        <v>0.52671296296296299</v>
      </c>
      <c r="F84" s="71">
        <v>780</v>
      </c>
      <c r="G84" s="58">
        <v>15.86</v>
      </c>
      <c r="H84" s="58">
        <v>6.86</v>
      </c>
      <c r="I84" s="58">
        <v>7.74</v>
      </c>
      <c r="J84" s="99">
        <v>15.81</v>
      </c>
      <c r="K84" s="99">
        <v>6.96</v>
      </c>
      <c r="L84" s="99">
        <v>7.95</v>
      </c>
      <c r="M84" s="59">
        <f t="shared" si="16"/>
        <v>15.835000000000001</v>
      </c>
      <c r="N84" s="59">
        <f t="shared" si="16"/>
        <v>6.91</v>
      </c>
      <c r="O84" s="59">
        <f t="shared" si="16"/>
        <v>7.8450000000000006</v>
      </c>
      <c r="P84" s="60">
        <f t="shared" si="21"/>
        <v>0.16188076071413174</v>
      </c>
      <c r="Q84" s="22">
        <f t="shared" si="22"/>
        <v>1.2302687708123796E-7</v>
      </c>
      <c r="R84" s="61">
        <f t="shared" si="23"/>
        <v>3.7969439426251773E-8</v>
      </c>
      <c r="S84" s="22">
        <f t="shared" si="24"/>
        <v>1.4416783303438026E-15</v>
      </c>
      <c r="T84" s="62">
        <v>298</v>
      </c>
      <c r="U84" s="59">
        <f t="shared" si="25"/>
        <v>288.83499999999998</v>
      </c>
      <c r="V84" s="63">
        <f t="shared" si="26"/>
        <v>0.53516643986261547</v>
      </c>
      <c r="W84" s="64">
        <f t="shared" si="27"/>
        <v>3.4289917471529772</v>
      </c>
      <c r="X84" s="65">
        <f t="shared" si="17"/>
        <v>-3.1791351954754473E-7</v>
      </c>
      <c r="Y84" s="66">
        <f t="shared" si="18"/>
        <v>-3.147766594218543E-7</v>
      </c>
      <c r="Z84" s="66">
        <f t="shared" si="19"/>
        <v>-3.1480761089400983E-7</v>
      </c>
      <c r="AA84" s="67">
        <f t="shared" si="20"/>
        <v>-3.1170109144267705E-7</v>
      </c>
      <c r="AB84" s="68">
        <f t="shared" si="29"/>
        <v>1.6109900005321711E-4</v>
      </c>
      <c r="AC84" s="69"/>
      <c r="AD84" s="70">
        <f t="shared" si="28"/>
        <v>1.6109900005321711</v>
      </c>
      <c r="AE84" s="70"/>
      <c r="AF84" s="74"/>
      <c r="AG84" s="71">
        <v>780</v>
      </c>
    </row>
    <row r="85" spans="5:33">
      <c r="E85" s="73">
        <v>0.52682870370370372</v>
      </c>
      <c r="F85" s="71">
        <v>790</v>
      </c>
      <c r="G85" s="58">
        <v>15.86</v>
      </c>
      <c r="H85" s="58">
        <v>6.86</v>
      </c>
      <c r="I85" s="58">
        <v>7.78</v>
      </c>
      <c r="J85" s="99">
        <v>15.81</v>
      </c>
      <c r="K85" s="99">
        <v>6.96</v>
      </c>
      <c r="L85" s="99">
        <v>7.92</v>
      </c>
      <c r="M85" s="59">
        <f t="shared" si="16"/>
        <v>15.835000000000001</v>
      </c>
      <c r="N85" s="59">
        <f t="shared" si="16"/>
        <v>6.91</v>
      </c>
      <c r="O85" s="59">
        <f t="shared" si="16"/>
        <v>7.85</v>
      </c>
      <c r="P85" s="60">
        <f t="shared" si="21"/>
        <v>0.16198393519514773</v>
      </c>
      <c r="Q85" s="22">
        <f t="shared" si="22"/>
        <v>1.2302687708123796E-7</v>
      </c>
      <c r="R85" s="61">
        <f t="shared" si="23"/>
        <v>3.7969439426251773E-8</v>
      </c>
      <c r="S85" s="22">
        <f t="shared" si="24"/>
        <v>1.4416783303438026E-15</v>
      </c>
      <c r="T85" s="62">
        <v>298</v>
      </c>
      <c r="U85" s="59">
        <f t="shared" si="25"/>
        <v>288.83499999999998</v>
      </c>
      <c r="V85" s="63">
        <f t="shared" si="26"/>
        <v>0.53516643986261547</v>
      </c>
      <c r="W85" s="64">
        <f t="shared" si="27"/>
        <v>3.4289917471529772</v>
      </c>
      <c r="X85" s="65">
        <f t="shared" si="17"/>
        <v>-3.1189995944541295E-7</v>
      </c>
      <c r="Y85" s="66">
        <f t="shared" si="18"/>
        <v>-3.0882047380193824E-7</v>
      </c>
      <c r="Z85" s="66">
        <f t="shared" si="19"/>
        <v>-3.0885087852480263E-7</v>
      </c>
      <c r="AA85" s="67">
        <f t="shared" si="20"/>
        <v>-3.0580119721355606E-7</v>
      </c>
      <c r="AB85" s="68">
        <f t="shared" si="29"/>
        <v>1.579510281338472E-4</v>
      </c>
      <c r="AC85" s="69"/>
      <c r="AD85" s="70">
        <f t="shared" si="28"/>
        <v>1.579510281338472</v>
      </c>
      <c r="AE85" s="70"/>
      <c r="AF85" s="74"/>
      <c r="AG85" s="71">
        <v>790</v>
      </c>
    </row>
    <row r="86" spans="5:33">
      <c r="E86" s="73">
        <v>0.52694444444444444</v>
      </c>
      <c r="F86" s="71">
        <v>800</v>
      </c>
      <c r="G86" s="58">
        <v>15.86</v>
      </c>
      <c r="H86" s="58">
        <v>6.86</v>
      </c>
      <c r="I86" s="58">
        <v>7.73</v>
      </c>
      <c r="J86" s="99">
        <v>15.82</v>
      </c>
      <c r="K86" s="99">
        <v>6.96</v>
      </c>
      <c r="L86" s="99">
        <v>7.92</v>
      </c>
      <c r="M86" s="59">
        <f t="shared" si="16"/>
        <v>15.84</v>
      </c>
      <c r="N86" s="59">
        <f t="shared" si="16"/>
        <v>6.91</v>
      </c>
      <c r="O86" s="59">
        <f t="shared" si="16"/>
        <v>7.8250000000000002</v>
      </c>
      <c r="P86" s="60">
        <f t="shared" si="21"/>
        <v>0.16148210480615124</v>
      </c>
      <c r="Q86" s="22">
        <f t="shared" si="22"/>
        <v>1.2302687708123796E-7</v>
      </c>
      <c r="R86" s="61">
        <f t="shared" si="23"/>
        <v>3.7985219006314114E-8</v>
      </c>
      <c r="S86" s="22">
        <f t="shared" si="24"/>
        <v>1.4428768629576471E-15</v>
      </c>
      <c r="T86" s="62">
        <v>298</v>
      </c>
      <c r="U86" s="59">
        <f t="shared" si="25"/>
        <v>288.83999999999997</v>
      </c>
      <c r="V86" s="63">
        <f t="shared" si="26"/>
        <v>0.53486521880161342</v>
      </c>
      <c r="W86" s="64">
        <f t="shared" si="27"/>
        <v>3.4266142672162934</v>
      </c>
      <c r="X86" s="65">
        <f t="shared" si="17"/>
        <v>-3.0531914972355055E-7</v>
      </c>
      <c r="Y86" s="66">
        <f t="shared" si="18"/>
        <v>-3.0230939236035982E-7</v>
      </c>
      <c r="Z86" s="66">
        <f t="shared" si="19"/>
        <v>-3.0233906177151035E-7</v>
      </c>
      <c r="AA86" s="67">
        <f t="shared" si="20"/>
        <v>-2.9935838887267754E-7</v>
      </c>
      <c r="AB86" s="68">
        <f t="shared" si="29"/>
        <v>1.5486262169832647E-4</v>
      </c>
      <c r="AC86" s="69"/>
      <c r="AD86" s="70">
        <f t="shared" si="28"/>
        <v>1.5486262169832647</v>
      </c>
      <c r="AE86" s="70"/>
      <c r="AF86" s="74"/>
      <c r="AG86" s="71">
        <v>800</v>
      </c>
    </row>
    <row r="87" spans="5:33">
      <c r="E87" s="73">
        <v>0.52706018518518516</v>
      </c>
      <c r="F87" s="71">
        <v>810</v>
      </c>
      <c r="G87" s="58">
        <v>15.87</v>
      </c>
      <c r="H87" s="58">
        <v>6.86</v>
      </c>
      <c r="I87" s="58">
        <v>7.74</v>
      </c>
      <c r="J87" s="99">
        <v>15.82</v>
      </c>
      <c r="K87" s="99">
        <v>6.96</v>
      </c>
      <c r="L87" s="99">
        <v>7.92</v>
      </c>
      <c r="M87" s="59">
        <f t="shared" si="16"/>
        <v>15.844999999999999</v>
      </c>
      <c r="N87" s="59">
        <f t="shared" si="16"/>
        <v>6.91</v>
      </c>
      <c r="O87" s="59">
        <f t="shared" si="16"/>
        <v>7.83</v>
      </c>
      <c r="P87" s="60">
        <f t="shared" si="21"/>
        <v>0.16159934169241091</v>
      </c>
      <c r="Q87" s="22">
        <f t="shared" si="22"/>
        <v>1.2302687708123796E-7</v>
      </c>
      <c r="R87" s="61">
        <f t="shared" si="23"/>
        <v>3.8001005144154263E-8</v>
      </c>
      <c r="S87" s="22">
        <f t="shared" si="24"/>
        <v>1.4440763919660388E-15</v>
      </c>
      <c r="T87" s="62">
        <v>298</v>
      </c>
      <c r="U87" s="59">
        <f t="shared" si="25"/>
        <v>288.84500000000003</v>
      </c>
      <c r="V87" s="63">
        <f t="shared" si="26"/>
        <v>0.53456400816907712</v>
      </c>
      <c r="W87" s="64">
        <f t="shared" si="27"/>
        <v>3.4242385179216415</v>
      </c>
      <c r="X87" s="65">
        <f t="shared" si="17"/>
        <v>-3.0003299246594898E-7</v>
      </c>
      <c r="Y87" s="66">
        <f t="shared" si="18"/>
        <v>-2.9706868157223177E-7</v>
      </c>
      <c r="Z87" s="66">
        <f t="shared" si="19"/>
        <v>-2.9709796881495265E-7</v>
      </c>
      <c r="AA87" s="67">
        <f t="shared" si="20"/>
        <v>-2.9416236645098262E-7</v>
      </c>
      <c r="AB87" s="68">
        <f t="shared" si="29"/>
        <v>1.5183933095355985E-4</v>
      </c>
      <c r="AC87" s="69"/>
      <c r="AD87" s="70">
        <f t="shared" si="28"/>
        <v>1.5183933095355986</v>
      </c>
      <c r="AE87" s="70"/>
      <c r="AF87" s="74"/>
      <c r="AG87" s="71">
        <v>810</v>
      </c>
    </row>
    <row r="88" spans="5:33">
      <c r="E88" s="73">
        <v>0.52717592592592588</v>
      </c>
      <c r="F88" s="71">
        <v>820</v>
      </c>
      <c r="G88" s="58">
        <v>15.87</v>
      </c>
      <c r="H88" s="58">
        <v>6.86</v>
      </c>
      <c r="I88" s="58">
        <v>7.7</v>
      </c>
      <c r="J88" s="99">
        <v>15.82</v>
      </c>
      <c r="K88" s="99">
        <v>6.96</v>
      </c>
      <c r="L88" s="99">
        <v>7.88</v>
      </c>
      <c r="M88" s="59">
        <f t="shared" si="16"/>
        <v>15.844999999999999</v>
      </c>
      <c r="N88" s="59">
        <f t="shared" si="16"/>
        <v>6.91</v>
      </c>
      <c r="O88" s="59">
        <f t="shared" si="16"/>
        <v>7.79</v>
      </c>
      <c r="P88" s="60">
        <f t="shared" si="21"/>
        <v>0.16077380227124916</v>
      </c>
      <c r="Q88" s="22">
        <f t="shared" si="22"/>
        <v>1.2302687708123796E-7</v>
      </c>
      <c r="R88" s="61">
        <f t="shared" si="23"/>
        <v>3.8001005144154263E-8</v>
      </c>
      <c r="S88" s="22">
        <f t="shared" si="24"/>
        <v>1.4440763919660388E-15</v>
      </c>
      <c r="T88" s="62">
        <v>298</v>
      </c>
      <c r="U88" s="59">
        <f t="shared" si="25"/>
        <v>288.84500000000003</v>
      </c>
      <c r="V88" s="63">
        <f t="shared" si="26"/>
        <v>0.53456400816907712</v>
      </c>
      <c r="W88" s="64">
        <f t="shared" si="27"/>
        <v>3.4242385179216415</v>
      </c>
      <c r="X88" s="65">
        <f t="shared" si="17"/>
        <v>-2.9265981509893842E-7</v>
      </c>
      <c r="Y88" s="66">
        <f t="shared" si="18"/>
        <v>-2.8978312203678515E-7</v>
      </c>
      <c r="Z88" s="66">
        <f t="shared" si="19"/>
        <v>-2.8981139842645977E-7</v>
      </c>
      <c r="AA88" s="67">
        <f t="shared" si="20"/>
        <v>-2.8696242586971006E-7</v>
      </c>
      <c r="AB88" s="68">
        <f t="shared" si="29"/>
        <v>1.4886844985407437E-4</v>
      </c>
      <c r="AC88" s="69"/>
      <c r="AD88" s="70">
        <f t="shared" si="28"/>
        <v>1.4886844985407437</v>
      </c>
      <c r="AE88" s="70"/>
      <c r="AF88" s="74"/>
      <c r="AG88" s="71">
        <v>820</v>
      </c>
    </row>
    <row r="89" spans="5:33">
      <c r="E89" s="73">
        <v>0.5272916666666666</v>
      </c>
      <c r="F89" s="71">
        <v>830</v>
      </c>
      <c r="G89" s="58">
        <v>15.87</v>
      </c>
      <c r="H89" s="58">
        <v>6.86</v>
      </c>
      <c r="I89" s="58">
        <v>7.66</v>
      </c>
      <c r="J89" s="99">
        <v>15.83</v>
      </c>
      <c r="K89" s="99">
        <v>6.97</v>
      </c>
      <c r="L89" s="99">
        <v>7.88</v>
      </c>
      <c r="M89" s="59">
        <f t="shared" si="16"/>
        <v>15.85</v>
      </c>
      <c r="N89" s="59">
        <f t="shared" si="16"/>
        <v>6.915</v>
      </c>
      <c r="O89" s="59">
        <f t="shared" si="16"/>
        <v>7.77</v>
      </c>
      <c r="P89" s="60">
        <f t="shared" si="21"/>
        <v>0.16037498073023396</v>
      </c>
      <c r="Q89" s="22">
        <f t="shared" si="22"/>
        <v>1.2161860006463664E-7</v>
      </c>
      <c r="R89" s="61">
        <f t="shared" si="23"/>
        <v>3.8457011614222532E-8</v>
      </c>
      <c r="S89" s="22">
        <f t="shared" si="24"/>
        <v>1.4789417422964467E-15</v>
      </c>
      <c r="T89" s="62">
        <v>298</v>
      </c>
      <c r="U89" s="59">
        <f t="shared" si="25"/>
        <v>288.85000000000002</v>
      </c>
      <c r="V89" s="63">
        <f t="shared" si="26"/>
        <v>0.5342628079644679</v>
      </c>
      <c r="W89" s="64">
        <f t="shared" si="27"/>
        <v>3.4218644979508301</v>
      </c>
      <c r="X89" s="65">
        <f t="shared" si="17"/>
        <v>-2.9336530567132851E-7</v>
      </c>
      <c r="Y89" s="66">
        <f t="shared" si="18"/>
        <v>-2.9041733867719073E-7</v>
      </c>
      <c r="Z89" s="66">
        <f t="shared" si="19"/>
        <v>-2.9044696218491476E-7</v>
      </c>
      <c r="AA89" s="67">
        <f t="shared" si="20"/>
        <v>-2.8752802333755471E-7</v>
      </c>
      <c r="AB89" s="68">
        <f t="shared" si="29"/>
        <v>1.4597043105091581E-4</v>
      </c>
      <c r="AC89" s="69"/>
      <c r="AD89" s="70">
        <f t="shared" si="28"/>
        <v>1.4597043105091581</v>
      </c>
      <c r="AE89" s="70"/>
      <c r="AF89" s="74"/>
      <c r="AG89" s="71">
        <v>830</v>
      </c>
    </row>
    <row r="90" spans="5:33">
      <c r="E90" s="73">
        <v>0.52740740740740744</v>
      </c>
      <c r="F90" s="71">
        <v>840</v>
      </c>
      <c r="G90" s="58">
        <v>15.88</v>
      </c>
      <c r="H90" s="58">
        <v>6.86</v>
      </c>
      <c r="I90" s="58">
        <v>7.72</v>
      </c>
      <c r="J90" s="99">
        <v>15.83</v>
      </c>
      <c r="K90" s="99">
        <v>6.97</v>
      </c>
      <c r="L90" s="99">
        <v>7.86</v>
      </c>
      <c r="M90" s="59">
        <f t="shared" si="16"/>
        <v>15.855</v>
      </c>
      <c r="N90" s="59">
        <f t="shared" si="16"/>
        <v>6.915</v>
      </c>
      <c r="O90" s="59">
        <f t="shared" si="16"/>
        <v>7.79</v>
      </c>
      <c r="P90" s="60">
        <f t="shared" si="21"/>
        <v>0.16080177284850433</v>
      </c>
      <c r="Q90" s="22">
        <f t="shared" si="22"/>
        <v>1.2161860006463664E-7</v>
      </c>
      <c r="R90" s="61">
        <f t="shared" si="23"/>
        <v>3.8472993822622104E-8</v>
      </c>
      <c r="S90" s="22">
        <f t="shared" si="24"/>
        <v>1.4801712536755186E-15</v>
      </c>
      <c r="T90" s="62">
        <v>298</v>
      </c>
      <c r="U90" s="59">
        <f t="shared" si="25"/>
        <v>288.85500000000002</v>
      </c>
      <c r="V90" s="63">
        <f t="shared" si="26"/>
        <v>0.53396161818724319</v>
      </c>
      <c r="W90" s="64">
        <f t="shared" si="27"/>
        <v>3.419492205986681</v>
      </c>
      <c r="X90" s="65">
        <f t="shared" si="17"/>
        <v>-2.8873324069795739E-7</v>
      </c>
      <c r="Y90" s="66">
        <f t="shared" si="18"/>
        <v>-2.8581966064954175E-7</v>
      </c>
      <c r="Z90" s="66">
        <f t="shared" si="19"/>
        <v>-2.8584906131251351E-7</v>
      </c>
      <c r="AA90" s="67">
        <f t="shared" si="20"/>
        <v>-2.829642885684052E-7</v>
      </c>
      <c r="AB90" s="68">
        <f t="shared" si="29"/>
        <v>1.4306606116636067E-4</v>
      </c>
      <c r="AC90" s="75">
        <f>D13</f>
        <v>1.3453571428571429E-4</v>
      </c>
      <c r="AD90" s="70">
        <f t="shared" si="28"/>
        <v>1.4306606116636067</v>
      </c>
      <c r="AE90" s="70">
        <f>AC90*10000</f>
        <v>1.3453571428571429</v>
      </c>
      <c r="AF90" s="74">
        <f>(AD90-AE90)*(AD90-AE90)</f>
        <v>7.2766817904153392E-3</v>
      </c>
      <c r="AG90" s="71">
        <v>840</v>
      </c>
    </row>
    <row r="91" spans="5:33">
      <c r="E91" s="73">
        <v>0.52752314814814816</v>
      </c>
      <c r="F91" s="71">
        <v>850</v>
      </c>
      <c r="G91" s="58">
        <v>15.88</v>
      </c>
      <c r="H91" s="58">
        <v>6.86</v>
      </c>
      <c r="I91" s="58">
        <v>7.66</v>
      </c>
      <c r="J91" s="99">
        <v>15.83</v>
      </c>
      <c r="K91" s="99">
        <v>6.97</v>
      </c>
      <c r="L91" s="99">
        <v>7.85</v>
      </c>
      <c r="M91" s="59">
        <f t="shared" si="16"/>
        <v>15.855</v>
      </c>
      <c r="N91" s="59">
        <f t="shared" si="16"/>
        <v>6.915</v>
      </c>
      <c r="O91" s="59">
        <f t="shared" si="16"/>
        <v>7.7549999999999999</v>
      </c>
      <c r="P91" s="60">
        <f t="shared" si="21"/>
        <v>0.16007930018487174</v>
      </c>
      <c r="Q91" s="22">
        <f t="shared" si="22"/>
        <v>1.2161860006463664E-7</v>
      </c>
      <c r="R91" s="61">
        <f t="shared" si="23"/>
        <v>3.8472993822622104E-8</v>
      </c>
      <c r="S91" s="22">
        <f t="shared" si="24"/>
        <v>1.4801712536755186E-15</v>
      </c>
      <c r="T91" s="62">
        <v>298</v>
      </c>
      <c r="U91" s="59">
        <f t="shared" si="25"/>
        <v>288.85500000000002</v>
      </c>
      <c r="V91" s="63">
        <f t="shared" si="26"/>
        <v>0.53396161818724319</v>
      </c>
      <c r="W91" s="64">
        <f t="shared" si="27"/>
        <v>3.419492205986681</v>
      </c>
      <c r="X91" s="65">
        <f t="shared" si="17"/>
        <v>-2.8169314597662211E-7</v>
      </c>
      <c r="Y91" s="66">
        <f t="shared" si="18"/>
        <v>-2.7886337822040488E-7</v>
      </c>
      <c r="Z91" s="66">
        <f t="shared" si="19"/>
        <v>-2.7889180484586066E-7</v>
      </c>
      <c r="AA91" s="67">
        <f t="shared" si="20"/>
        <v>-2.7608989259188032E-7</v>
      </c>
      <c r="AB91" s="68">
        <f t="shared" si="29"/>
        <v>1.4020766954437656E-4</v>
      </c>
      <c r="AC91" s="69"/>
      <c r="AD91" s="70">
        <f t="shared" si="28"/>
        <v>1.4020766954437656</v>
      </c>
      <c r="AE91" s="70"/>
      <c r="AF91" s="74"/>
      <c r="AG91" s="71">
        <v>850</v>
      </c>
    </row>
    <row r="92" spans="5:33">
      <c r="E92" s="73">
        <v>0.52763888888888888</v>
      </c>
      <c r="F92" s="71">
        <v>860</v>
      </c>
      <c r="G92" s="58">
        <v>15.89</v>
      </c>
      <c r="H92" s="58">
        <v>6.86</v>
      </c>
      <c r="I92" s="58">
        <v>7.61</v>
      </c>
      <c r="J92" s="99">
        <v>15.84</v>
      </c>
      <c r="K92" s="99">
        <v>6.97</v>
      </c>
      <c r="L92" s="99">
        <v>7.82</v>
      </c>
      <c r="M92" s="59">
        <f t="shared" si="16"/>
        <v>15.865</v>
      </c>
      <c r="N92" s="59">
        <f t="shared" si="16"/>
        <v>6.915</v>
      </c>
      <c r="O92" s="59">
        <f t="shared" si="16"/>
        <v>7.7149999999999999</v>
      </c>
      <c r="P92" s="60">
        <f t="shared" si="21"/>
        <v>0.15928132806519313</v>
      </c>
      <c r="Q92" s="22">
        <f t="shared" si="22"/>
        <v>1.2161860006463664E-7</v>
      </c>
      <c r="R92" s="61">
        <f t="shared" si="23"/>
        <v>3.8504978168143682E-8</v>
      </c>
      <c r="S92" s="22">
        <f t="shared" si="24"/>
        <v>1.4826333437292216E-15</v>
      </c>
      <c r="T92" s="62">
        <v>298</v>
      </c>
      <c r="U92" s="59">
        <f t="shared" si="25"/>
        <v>288.86500000000001</v>
      </c>
      <c r="V92" s="63">
        <f t="shared" si="26"/>
        <v>0.5333592699127806</v>
      </c>
      <c r="W92" s="64">
        <f t="shared" si="27"/>
        <v>3.4147528008149273</v>
      </c>
      <c r="X92" s="65">
        <f t="shared" si="17"/>
        <v>-2.7555268492283594E-7</v>
      </c>
      <c r="Y92" s="66">
        <f t="shared" si="18"/>
        <v>-2.7278998956795842E-7</v>
      </c>
      <c r="Z92" s="66">
        <f t="shared" si="19"/>
        <v>-2.7281768839305247E-7</v>
      </c>
      <c r="AA92" s="67">
        <f t="shared" si="20"/>
        <v>-2.7008213644559668E-7</v>
      </c>
      <c r="AB92" s="68">
        <f t="shared" si="29"/>
        <v>1.3741884720320819E-4</v>
      </c>
      <c r="AC92" s="69"/>
      <c r="AD92" s="70">
        <f t="shared" si="28"/>
        <v>1.3741884720320818</v>
      </c>
      <c r="AE92" s="70"/>
      <c r="AF92" s="74"/>
      <c r="AG92" s="71">
        <v>860</v>
      </c>
    </row>
    <row r="93" spans="5:33">
      <c r="E93" s="73">
        <v>0.5277546296296296</v>
      </c>
      <c r="F93" s="71">
        <v>870</v>
      </c>
      <c r="G93" s="58">
        <v>15.89</v>
      </c>
      <c r="H93" s="58">
        <v>6.87</v>
      </c>
      <c r="I93" s="58">
        <v>7.64</v>
      </c>
      <c r="J93" s="99">
        <v>15.84</v>
      </c>
      <c r="K93" s="99">
        <v>6.97</v>
      </c>
      <c r="L93" s="99">
        <v>7.84</v>
      </c>
      <c r="M93" s="59">
        <f t="shared" si="16"/>
        <v>15.865</v>
      </c>
      <c r="N93" s="59">
        <f t="shared" si="16"/>
        <v>6.92</v>
      </c>
      <c r="O93" s="59">
        <f t="shared" si="16"/>
        <v>7.74</v>
      </c>
      <c r="P93" s="60">
        <f t="shared" si="21"/>
        <v>0.15979746976339532</v>
      </c>
      <c r="Q93" s="22">
        <f t="shared" si="22"/>
        <v>1.2022644346174111E-7</v>
      </c>
      <c r="R93" s="61">
        <f t="shared" si="23"/>
        <v>3.8950844801620095E-8</v>
      </c>
      <c r="S93" s="22">
        <f t="shared" si="24"/>
        <v>1.5171683107598952E-15</v>
      </c>
      <c r="T93" s="62">
        <v>298</v>
      </c>
      <c r="U93" s="59">
        <f t="shared" si="25"/>
        <v>288.86500000000001</v>
      </c>
      <c r="V93" s="63">
        <f t="shared" si="26"/>
        <v>0.5333592699127806</v>
      </c>
      <c r="W93" s="64">
        <f t="shared" si="27"/>
        <v>3.4147528008149273</v>
      </c>
      <c r="X93" s="65">
        <f t="shared" si="17"/>
        <v>-2.7726892036431474E-7</v>
      </c>
      <c r="Y93" s="66">
        <f t="shared" si="18"/>
        <v>-2.7441504782844732E-7</v>
      </c>
      <c r="Z93" s="66">
        <f t="shared" si="19"/>
        <v>-2.7444442215731288E-7</v>
      </c>
      <c r="AA93" s="67">
        <f t="shared" si="20"/>
        <v>-2.7161931926234025E-7</v>
      </c>
      <c r="AB93" s="68">
        <f t="shared" si="29"/>
        <v>1.3469076357439078E-4</v>
      </c>
      <c r="AC93" s="69"/>
      <c r="AD93" s="70">
        <f t="shared" si="28"/>
        <v>1.3469076357439078</v>
      </c>
      <c r="AE93" s="70"/>
      <c r="AF93" s="74"/>
      <c r="AG93" s="71">
        <v>870</v>
      </c>
    </row>
    <row r="94" spans="5:33">
      <c r="E94" s="73">
        <v>0.52787037037037032</v>
      </c>
      <c r="F94" s="71">
        <v>880</v>
      </c>
      <c r="G94" s="58">
        <v>15.89</v>
      </c>
      <c r="H94" s="58">
        <v>6.87</v>
      </c>
      <c r="I94" s="58">
        <v>7.63</v>
      </c>
      <c r="J94" s="99">
        <v>15.84</v>
      </c>
      <c r="K94" s="99">
        <v>6.97</v>
      </c>
      <c r="L94" s="99">
        <v>7.82</v>
      </c>
      <c r="M94" s="59">
        <f t="shared" si="16"/>
        <v>15.865</v>
      </c>
      <c r="N94" s="59">
        <f t="shared" si="16"/>
        <v>6.92</v>
      </c>
      <c r="O94" s="59">
        <f t="shared" si="16"/>
        <v>7.7249999999999996</v>
      </c>
      <c r="P94" s="60">
        <f t="shared" si="21"/>
        <v>0.159487784744474</v>
      </c>
      <c r="Q94" s="22">
        <f t="shared" si="22"/>
        <v>1.2022644346174111E-7</v>
      </c>
      <c r="R94" s="61">
        <f t="shared" si="23"/>
        <v>3.8950844801620095E-8</v>
      </c>
      <c r="S94" s="22">
        <f t="shared" si="24"/>
        <v>1.5171683107598952E-15</v>
      </c>
      <c r="T94" s="62">
        <v>298</v>
      </c>
      <c r="U94" s="59">
        <f t="shared" si="25"/>
        <v>288.86500000000001</v>
      </c>
      <c r="V94" s="63">
        <f t="shared" si="26"/>
        <v>0.5333592699127806</v>
      </c>
      <c r="W94" s="64">
        <f t="shared" si="27"/>
        <v>3.4147528008149273</v>
      </c>
      <c r="X94" s="65">
        <f t="shared" si="17"/>
        <v>-2.7109312847541645E-7</v>
      </c>
      <c r="Y94" s="66">
        <f t="shared" si="18"/>
        <v>-2.6830822967833864E-7</v>
      </c>
      <c r="Z94" s="66">
        <f t="shared" si="19"/>
        <v>-2.6833683852340077E-7</v>
      </c>
      <c r="AA94" s="67">
        <f t="shared" si="20"/>
        <v>-2.655799607826894E-7</v>
      </c>
      <c r="AB94" s="68">
        <f t="shared" si="29"/>
        <v>1.319464182750605E-4</v>
      </c>
      <c r="AC94" s="69"/>
      <c r="AD94" s="70">
        <f t="shared" si="28"/>
        <v>1.3194641827506051</v>
      </c>
      <c r="AE94" s="70"/>
      <c r="AF94" s="74"/>
      <c r="AG94" s="71">
        <v>880</v>
      </c>
    </row>
    <row r="95" spans="5:33">
      <c r="E95" s="73">
        <v>0.52798611111111116</v>
      </c>
      <c r="F95" s="71">
        <v>890</v>
      </c>
      <c r="G95" s="58">
        <v>15.89</v>
      </c>
      <c r="H95" s="58">
        <v>6.87</v>
      </c>
      <c r="I95" s="58">
        <v>7.59</v>
      </c>
      <c r="J95" s="99">
        <v>15.85</v>
      </c>
      <c r="K95" s="99">
        <v>6.97</v>
      </c>
      <c r="L95" s="99">
        <v>7.8</v>
      </c>
      <c r="M95" s="59">
        <f t="shared" si="16"/>
        <v>15.870000000000001</v>
      </c>
      <c r="N95" s="59">
        <f t="shared" si="16"/>
        <v>6.92</v>
      </c>
      <c r="O95" s="59">
        <f t="shared" si="16"/>
        <v>7.6950000000000003</v>
      </c>
      <c r="P95" s="60">
        <f t="shared" si="21"/>
        <v>0.15888223785794314</v>
      </c>
      <c r="Q95" s="22">
        <f t="shared" si="22"/>
        <v>1.2022644346174111E-7</v>
      </c>
      <c r="R95" s="61">
        <f t="shared" si="23"/>
        <v>3.8967032240342685E-8</v>
      </c>
      <c r="S95" s="22">
        <f t="shared" si="24"/>
        <v>1.5184296016199063E-15</v>
      </c>
      <c r="T95" s="62">
        <v>298</v>
      </c>
      <c r="U95" s="59">
        <f t="shared" si="25"/>
        <v>288.87</v>
      </c>
      <c r="V95" s="63">
        <f t="shared" si="26"/>
        <v>0.53305811141446147</v>
      </c>
      <c r="W95" s="64">
        <f t="shared" si="27"/>
        <v>3.4123856849782284</v>
      </c>
      <c r="X95" s="65">
        <f t="shared" si="17"/>
        <v>-2.6497543009718118E-7</v>
      </c>
      <c r="Y95" s="66">
        <f t="shared" si="18"/>
        <v>-2.6225957563279218E-7</v>
      </c>
      <c r="Z95" s="66">
        <f t="shared" si="19"/>
        <v>-2.6228741166826557E-7</v>
      </c>
      <c r="AA95" s="67">
        <f t="shared" si="20"/>
        <v>-2.5959882263081316E-7</v>
      </c>
      <c r="AB95" s="68">
        <f t="shared" si="29"/>
        <v>1.2926314623229121E-4</v>
      </c>
      <c r="AC95" s="69"/>
      <c r="AD95" s="70">
        <f t="shared" si="28"/>
        <v>1.292631462322912</v>
      </c>
      <c r="AE95" s="70"/>
      <c r="AF95" s="74"/>
      <c r="AG95" s="71">
        <v>890</v>
      </c>
    </row>
    <row r="96" spans="5:33">
      <c r="E96" s="73">
        <v>0.52810185185185188</v>
      </c>
      <c r="F96" s="71">
        <v>900</v>
      </c>
      <c r="G96" s="58">
        <v>15.9</v>
      </c>
      <c r="H96" s="58">
        <v>6.87</v>
      </c>
      <c r="I96" s="58">
        <v>7.6</v>
      </c>
      <c r="J96" s="99">
        <v>15.85</v>
      </c>
      <c r="K96" s="99">
        <v>6.97</v>
      </c>
      <c r="L96" s="99">
        <v>7.76</v>
      </c>
      <c r="M96" s="59">
        <f t="shared" si="16"/>
        <v>15.875</v>
      </c>
      <c r="N96" s="59">
        <f t="shared" si="16"/>
        <v>6.92</v>
      </c>
      <c r="O96" s="59">
        <f t="shared" si="16"/>
        <v>7.68</v>
      </c>
      <c r="P96" s="60">
        <f t="shared" si="21"/>
        <v>0.15858632449993187</v>
      </c>
      <c r="Q96" s="22">
        <f t="shared" si="22"/>
        <v>1.2022644346174111E-7</v>
      </c>
      <c r="R96" s="61">
        <f t="shared" si="23"/>
        <v>3.8983226406343541E-8</v>
      </c>
      <c r="S96" s="22">
        <f t="shared" si="24"/>
        <v>1.5196919410482402E-15</v>
      </c>
      <c r="T96" s="62">
        <v>298</v>
      </c>
      <c r="U96" s="59">
        <f t="shared" si="25"/>
        <v>288.875</v>
      </c>
      <c r="V96" s="63">
        <f t="shared" si="26"/>
        <v>0.53275696334135814</v>
      </c>
      <c r="W96" s="64">
        <f t="shared" si="27"/>
        <v>3.4100202918899551</v>
      </c>
      <c r="X96" s="65">
        <f t="shared" si="17"/>
        <v>-2.5951082134114198E-7</v>
      </c>
      <c r="Y96" s="66">
        <f t="shared" si="18"/>
        <v>-2.5685187978094814E-7</v>
      </c>
      <c r="Z96" s="66">
        <f t="shared" si="19"/>
        <v>-2.568791232314678E-7</v>
      </c>
      <c r="AA96" s="67">
        <f t="shared" si="20"/>
        <v>-2.5424686685033161E-7</v>
      </c>
      <c r="AB96" s="68">
        <f t="shared" si="29"/>
        <v>1.266403658534077E-4</v>
      </c>
      <c r="AD96" s="70">
        <f t="shared" si="28"/>
        <v>1.266403658534077</v>
      </c>
      <c r="AE96" s="70"/>
      <c r="AF96" s="74"/>
      <c r="AG96" s="71">
        <v>900</v>
      </c>
    </row>
    <row r="97" spans="5:33">
      <c r="E97" s="73">
        <v>0.5282175925925926</v>
      </c>
      <c r="F97" s="71">
        <v>910</v>
      </c>
      <c r="G97" s="58">
        <v>15.91</v>
      </c>
      <c r="H97" s="58">
        <v>6.87</v>
      </c>
      <c r="I97" s="58">
        <v>7.62</v>
      </c>
      <c r="J97" s="99">
        <v>15.86</v>
      </c>
      <c r="K97" s="99">
        <v>6.98</v>
      </c>
      <c r="L97" s="99">
        <v>7.79</v>
      </c>
      <c r="M97" s="59">
        <f t="shared" si="16"/>
        <v>15.885</v>
      </c>
      <c r="N97" s="59">
        <f t="shared" si="16"/>
        <v>6.9250000000000007</v>
      </c>
      <c r="O97" s="59">
        <f t="shared" si="16"/>
        <v>7.7050000000000001</v>
      </c>
      <c r="P97" s="60">
        <f t="shared" si="21"/>
        <v>0.15913025030196623</v>
      </c>
      <c r="Q97" s="22">
        <f t="shared" si="22"/>
        <v>1.1885022274370147E-7</v>
      </c>
      <c r="R97" s="61">
        <f t="shared" si="23"/>
        <v>3.9467414691473055E-8</v>
      </c>
      <c r="S97" s="22">
        <f t="shared" si="24"/>
        <v>1.5576768224287032E-15</v>
      </c>
      <c r="T97" s="62">
        <v>298</v>
      </c>
      <c r="U97" s="59">
        <f t="shared" si="25"/>
        <v>288.88499999999999</v>
      </c>
      <c r="V97" s="63">
        <f t="shared" si="26"/>
        <v>0.53215469846864483</v>
      </c>
      <c r="W97" s="64">
        <f t="shared" si="27"/>
        <v>3.4052946687120449</v>
      </c>
      <c r="X97" s="65">
        <f t="shared" si="17"/>
        <v>-2.618586986785828E-7</v>
      </c>
      <c r="Y97" s="66">
        <f t="shared" si="18"/>
        <v>-2.5909537728202009E-7</v>
      </c>
      <c r="Z97" s="66">
        <f t="shared" si="19"/>
        <v>-2.5912453783761452E-7</v>
      </c>
      <c r="AA97" s="67">
        <f t="shared" si="20"/>
        <v>-2.563897615503187E-7</v>
      </c>
      <c r="AB97" s="68">
        <f t="shared" si="29"/>
        <v>1.2407166636304719E-4</v>
      </c>
      <c r="AC97" s="69"/>
      <c r="AD97" s="70">
        <f t="shared" si="28"/>
        <v>1.2407166636304718</v>
      </c>
      <c r="AE97" s="70"/>
      <c r="AF97" s="74"/>
      <c r="AG97" s="71">
        <v>910</v>
      </c>
    </row>
    <row r="98" spans="5:33">
      <c r="E98" s="73">
        <v>0.52833333333333332</v>
      </c>
      <c r="F98" s="71">
        <v>920</v>
      </c>
      <c r="G98" s="58">
        <v>15.91</v>
      </c>
      <c r="H98" s="58">
        <v>6.87</v>
      </c>
      <c r="I98" s="58">
        <v>7.54</v>
      </c>
      <c r="J98" s="99">
        <v>15.86</v>
      </c>
      <c r="K98" s="99">
        <v>6.98</v>
      </c>
      <c r="L98" s="99">
        <v>7.76</v>
      </c>
      <c r="M98" s="59">
        <f t="shared" si="16"/>
        <v>15.885</v>
      </c>
      <c r="N98" s="59">
        <f t="shared" si="16"/>
        <v>6.9250000000000007</v>
      </c>
      <c r="O98" s="59">
        <f t="shared" si="16"/>
        <v>7.65</v>
      </c>
      <c r="P98" s="60">
        <f t="shared" si="21"/>
        <v>0.15799434325892822</v>
      </c>
      <c r="Q98" s="22">
        <f t="shared" si="22"/>
        <v>1.1885022274370147E-7</v>
      </c>
      <c r="R98" s="61">
        <f t="shared" si="23"/>
        <v>3.9467414691473055E-8</v>
      </c>
      <c r="S98" s="22">
        <f t="shared" si="24"/>
        <v>1.5576768224287032E-15</v>
      </c>
      <c r="T98" s="62">
        <v>298</v>
      </c>
      <c r="U98" s="59">
        <f t="shared" si="25"/>
        <v>288.88499999999999</v>
      </c>
      <c r="V98" s="63">
        <f t="shared" si="26"/>
        <v>0.53215469846864483</v>
      </c>
      <c r="W98" s="64">
        <f t="shared" si="27"/>
        <v>3.4052946687120449</v>
      </c>
      <c r="X98" s="65">
        <f t="shared" si="17"/>
        <v>-2.5455980036461861E-7</v>
      </c>
      <c r="Y98" s="66">
        <f t="shared" si="18"/>
        <v>-2.5189267758716137E-7</v>
      </c>
      <c r="Z98" s="66">
        <f t="shared" si="19"/>
        <v>-2.5192062207761048E-7</v>
      </c>
      <c r="AA98" s="67">
        <f t="shared" si="20"/>
        <v>-2.4928085821984953E-7</v>
      </c>
      <c r="AB98" s="68">
        <f t="shared" si="29"/>
        <v>1.2148051921226691E-4</v>
      </c>
      <c r="AC98" s="69"/>
      <c r="AD98" s="70">
        <f t="shared" si="28"/>
        <v>1.214805192122669</v>
      </c>
      <c r="AE98" s="70"/>
      <c r="AF98" s="74"/>
      <c r="AG98" s="71">
        <v>920</v>
      </c>
    </row>
    <row r="99" spans="5:33">
      <c r="E99" s="73">
        <v>0.52844907407407404</v>
      </c>
      <c r="F99" s="71">
        <v>930</v>
      </c>
      <c r="G99" s="58">
        <v>15.92</v>
      </c>
      <c r="H99" s="58">
        <v>6.87</v>
      </c>
      <c r="I99" s="58">
        <v>7.53</v>
      </c>
      <c r="J99" s="99">
        <v>15.87</v>
      </c>
      <c r="K99" s="99">
        <v>6.98</v>
      </c>
      <c r="L99" s="99">
        <v>7.75</v>
      </c>
      <c r="M99" s="59">
        <f t="shared" si="16"/>
        <v>15.895</v>
      </c>
      <c r="N99" s="59">
        <f t="shared" si="16"/>
        <v>6.9250000000000007</v>
      </c>
      <c r="O99" s="59">
        <f t="shared" si="16"/>
        <v>7.6400000000000006</v>
      </c>
      <c r="P99" s="60">
        <f t="shared" si="21"/>
        <v>0.15781528491303923</v>
      </c>
      <c r="Q99" s="22">
        <f t="shared" si="22"/>
        <v>1.1885022274370147E-7</v>
      </c>
      <c r="R99" s="61">
        <f t="shared" si="23"/>
        <v>3.9500225744185901E-8</v>
      </c>
      <c r="S99" s="22">
        <f t="shared" si="24"/>
        <v>1.5602678338416467E-15</v>
      </c>
      <c r="T99" s="62">
        <v>298</v>
      </c>
      <c r="U99" s="59">
        <f t="shared" si="25"/>
        <v>288.89499999999998</v>
      </c>
      <c r="V99" s="63">
        <f t="shared" si="26"/>
        <v>0.53155247529030969</v>
      </c>
      <c r="W99" s="64">
        <f t="shared" si="27"/>
        <v>3.400575920798151</v>
      </c>
      <c r="X99" s="65">
        <f t="shared" si="17"/>
        <v>-2.4975881266736107E-7</v>
      </c>
      <c r="Y99" s="66">
        <f t="shared" si="18"/>
        <v>-2.4713697647622063E-7</v>
      </c>
      <c r="Z99" s="66">
        <f t="shared" si="19"/>
        <v>-2.4716449912873399E-7</v>
      </c>
      <c r="AA99" s="67">
        <f t="shared" si="20"/>
        <v>-2.445696077535478E-7</v>
      </c>
      <c r="AB99" s="68">
        <f t="shared" si="29"/>
        <v>1.1896140711574357E-4</v>
      </c>
      <c r="AC99" s="69"/>
      <c r="AD99" s="70">
        <f t="shared" si="28"/>
        <v>1.1896140711574357</v>
      </c>
      <c r="AE99" s="70"/>
      <c r="AF99" s="74"/>
      <c r="AG99" s="71">
        <v>930</v>
      </c>
    </row>
    <row r="100" spans="5:33">
      <c r="E100" s="73">
        <v>0.52856481481481477</v>
      </c>
      <c r="F100" s="71">
        <v>940</v>
      </c>
      <c r="G100" s="58">
        <v>15.92</v>
      </c>
      <c r="H100" s="58">
        <v>6.88</v>
      </c>
      <c r="I100" s="58">
        <v>7.6</v>
      </c>
      <c r="J100" s="99">
        <v>15.87</v>
      </c>
      <c r="K100" s="99">
        <v>6.98</v>
      </c>
      <c r="L100" s="99">
        <v>7.77</v>
      </c>
      <c r="M100" s="59">
        <f t="shared" si="16"/>
        <v>15.895</v>
      </c>
      <c r="N100" s="59">
        <f t="shared" si="16"/>
        <v>6.93</v>
      </c>
      <c r="O100" s="59">
        <f t="shared" si="16"/>
        <v>7.6849999999999996</v>
      </c>
      <c r="P100" s="60">
        <f t="shared" si="21"/>
        <v>0.15874482520375738</v>
      </c>
      <c r="Q100" s="22">
        <f t="shared" si="22"/>
        <v>1.174897554939528E-7</v>
      </c>
      <c r="R100" s="61">
        <f t="shared" si="23"/>
        <v>3.9957616801446299E-8</v>
      </c>
      <c r="S100" s="22">
        <f t="shared" si="24"/>
        <v>1.5966111404512236E-15</v>
      </c>
      <c r="T100" s="62">
        <v>298</v>
      </c>
      <c r="U100" s="59">
        <f t="shared" si="25"/>
        <v>288.89499999999998</v>
      </c>
      <c r="V100" s="63">
        <f t="shared" si="26"/>
        <v>0.53155247529030969</v>
      </c>
      <c r="W100" s="64">
        <f t="shared" si="27"/>
        <v>3.400575920798151</v>
      </c>
      <c r="X100" s="65">
        <f t="shared" si="17"/>
        <v>-2.5174064807705858E-7</v>
      </c>
      <c r="Y100" s="66">
        <f t="shared" si="18"/>
        <v>-2.4902052476731162E-7</v>
      </c>
      <c r="Z100" s="66">
        <f t="shared" si="19"/>
        <v>-2.4904991640857712E-7</v>
      </c>
      <c r="AA100" s="67">
        <f t="shared" si="20"/>
        <v>-2.4635854957140813E-7</v>
      </c>
      <c r="AB100" s="68">
        <f t="shared" si="29"/>
        <v>1.1648985482969222E-4</v>
      </c>
      <c r="AC100" s="69"/>
      <c r="AD100" s="70">
        <f t="shared" si="28"/>
        <v>1.1648985482969223</v>
      </c>
      <c r="AE100" s="70"/>
      <c r="AF100" s="74"/>
      <c r="AG100" s="71">
        <v>940</v>
      </c>
    </row>
    <row r="101" spans="5:33">
      <c r="E101" s="73">
        <v>0.5286805555555556</v>
      </c>
      <c r="F101" s="71">
        <v>950</v>
      </c>
      <c r="G101" s="58">
        <v>15.92</v>
      </c>
      <c r="H101" s="58">
        <v>6.88</v>
      </c>
      <c r="I101" s="58">
        <v>7.56</v>
      </c>
      <c r="J101" s="99">
        <v>15.88</v>
      </c>
      <c r="K101" s="99">
        <v>6.98</v>
      </c>
      <c r="L101" s="99">
        <v>7.77</v>
      </c>
      <c r="M101" s="59">
        <f t="shared" si="16"/>
        <v>15.9</v>
      </c>
      <c r="N101" s="59">
        <f t="shared" si="16"/>
        <v>6.93</v>
      </c>
      <c r="O101" s="59">
        <f t="shared" si="16"/>
        <v>7.6649999999999991</v>
      </c>
      <c r="P101" s="60">
        <f t="shared" si="21"/>
        <v>0.15834547983295441</v>
      </c>
      <c r="Q101" s="22">
        <f t="shared" si="22"/>
        <v>1.174897554939528E-7</v>
      </c>
      <c r="R101" s="61">
        <f t="shared" si="23"/>
        <v>3.9974222640851525E-8</v>
      </c>
      <c r="S101" s="22">
        <f t="shared" si="24"/>
        <v>1.5979384757403666E-15</v>
      </c>
      <c r="T101" s="62">
        <v>298</v>
      </c>
      <c r="U101" s="59">
        <f t="shared" si="25"/>
        <v>288.89999999999998</v>
      </c>
      <c r="V101" s="63">
        <f t="shared" si="26"/>
        <v>0.53125137933518063</v>
      </c>
      <c r="W101" s="64">
        <f t="shared" si="27"/>
        <v>3.3982191217938116</v>
      </c>
      <c r="X101" s="65">
        <f t="shared" si="17"/>
        <v>-2.4611387816249905E-7</v>
      </c>
      <c r="Y101" s="66">
        <f t="shared" si="18"/>
        <v>-2.4345719698864953E-7</v>
      </c>
      <c r="Z101" s="66">
        <f t="shared" si="19"/>
        <v>-2.4348587458664679E-7</v>
      </c>
      <c r="AA101" s="67">
        <f t="shared" si="20"/>
        <v>-2.4085725188898562E-7</v>
      </c>
      <c r="AB101" s="68">
        <f t="shared" si="29"/>
        <v>1.1399945469635849E-4</v>
      </c>
      <c r="AC101" s="69"/>
      <c r="AD101" s="70">
        <f t="shared" si="28"/>
        <v>1.1399945469635848</v>
      </c>
      <c r="AE101" s="70"/>
      <c r="AF101" s="74"/>
      <c r="AG101" s="71">
        <v>950</v>
      </c>
    </row>
    <row r="102" spans="5:33">
      <c r="E102" s="73">
        <v>0.52879629629629632</v>
      </c>
      <c r="F102" s="71">
        <v>960</v>
      </c>
      <c r="G102" s="58">
        <v>15.93</v>
      </c>
      <c r="H102" s="58">
        <v>6.88</v>
      </c>
      <c r="I102" s="58">
        <v>7.58</v>
      </c>
      <c r="J102" s="99">
        <v>15.88</v>
      </c>
      <c r="K102" s="99">
        <v>6.98</v>
      </c>
      <c r="L102" s="99">
        <v>7.75</v>
      </c>
      <c r="M102" s="59">
        <f t="shared" si="16"/>
        <v>15.905000000000001</v>
      </c>
      <c r="N102" s="59">
        <f t="shared" si="16"/>
        <v>6.93</v>
      </c>
      <c r="O102" s="59">
        <f t="shared" si="16"/>
        <v>7.665</v>
      </c>
      <c r="P102" s="60">
        <f t="shared" si="21"/>
        <v>0.15835926588034241</v>
      </c>
      <c r="Q102" s="22">
        <f t="shared" si="22"/>
        <v>1.174897554939528E-7</v>
      </c>
      <c r="R102" s="61">
        <f t="shared" si="23"/>
        <v>3.9990835381416661E-8</v>
      </c>
      <c r="S102" s="22">
        <f t="shared" si="24"/>
        <v>1.5992669145035667E-15</v>
      </c>
      <c r="T102" s="62">
        <v>298</v>
      </c>
      <c r="U102" s="59">
        <f t="shared" si="25"/>
        <v>288.90499999999997</v>
      </c>
      <c r="V102" s="63">
        <f t="shared" si="26"/>
        <v>0.53095029380202174</v>
      </c>
      <c r="W102" s="64">
        <f t="shared" si="27"/>
        <v>3.3958640376818736</v>
      </c>
      <c r="X102" s="65">
        <f t="shared" si="17"/>
        <v>-2.4124587524265565E-7</v>
      </c>
      <c r="Y102" s="66">
        <f t="shared" si="18"/>
        <v>-2.3863754231139218E-7</v>
      </c>
      <c r="Z102" s="66">
        <f t="shared" si="19"/>
        <v>-2.3866574341814054E-7</v>
      </c>
      <c r="AA102" s="67">
        <f t="shared" si="20"/>
        <v>-2.3608500177697794E-7</v>
      </c>
      <c r="AB102" s="68">
        <f t="shared" si="29"/>
        <v>1.1156469257435503E-4</v>
      </c>
      <c r="AC102" s="75">
        <f>D14</f>
        <v>1.1230357142857142E-4</v>
      </c>
      <c r="AD102" s="70">
        <f t="shared" si="28"/>
        <v>1.1156469257435504</v>
      </c>
      <c r="AE102" s="70">
        <f>AC102*10000</f>
        <v>1.1230357142857141</v>
      </c>
      <c r="AF102" s="74">
        <f>(AD102-AE102)*(AD102-AE102)</f>
        <v>5.4594196120810136E-5</v>
      </c>
      <c r="AG102" s="71">
        <v>960</v>
      </c>
    </row>
    <row r="103" spans="5:33">
      <c r="E103" s="73">
        <v>0.52891203703703704</v>
      </c>
      <c r="F103" s="71">
        <v>970</v>
      </c>
      <c r="G103" s="58">
        <v>15.93</v>
      </c>
      <c r="H103" s="58">
        <v>6.88</v>
      </c>
      <c r="I103" s="58">
        <v>7.55</v>
      </c>
      <c r="J103" s="99">
        <v>15.88</v>
      </c>
      <c r="K103" s="99">
        <v>6.99</v>
      </c>
      <c r="L103" s="99">
        <v>7.73</v>
      </c>
      <c r="M103" s="59">
        <f t="shared" si="16"/>
        <v>15.905000000000001</v>
      </c>
      <c r="N103" s="59">
        <f t="shared" si="16"/>
        <v>6.9350000000000005</v>
      </c>
      <c r="O103" s="59">
        <f t="shared" si="16"/>
        <v>7.6400000000000006</v>
      </c>
      <c r="P103" s="60">
        <f t="shared" si="21"/>
        <v>0.15784276468699493</v>
      </c>
      <c r="Q103" s="22">
        <f t="shared" si="22"/>
        <v>1.1614486138403394E-7</v>
      </c>
      <c r="R103" s="61">
        <f t="shared" si="23"/>
        <v>4.0453907430530971E-8</v>
      </c>
      <c r="S103" s="22">
        <f t="shared" si="24"/>
        <v>1.6365186263979689E-15</v>
      </c>
      <c r="T103" s="62">
        <v>298</v>
      </c>
      <c r="U103" s="59">
        <f t="shared" si="25"/>
        <v>288.90499999999997</v>
      </c>
      <c r="V103" s="63">
        <f t="shared" si="26"/>
        <v>0.53095029380202174</v>
      </c>
      <c r="W103" s="64">
        <f t="shared" si="27"/>
        <v>3.3958640376818736</v>
      </c>
      <c r="X103" s="65">
        <f t="shared" si="17"/>
        <v>-2.4079639184855774E-7</v>
      </c>
      <c r="Y103" s="66">
        <f t="shared" si="18"/>
        <v>-2.3814096524241455E-7</v>
      </c>
      <c r="Z103" s="66">
        <f t="shared" si="19"/>
        <v>-2.3817024844888818E-7</v>
      </c>
      <c r="AA103" s="67">
        <f t="shared" si="20"/>
        <v>-2.3554345919730219E-7</v>
      </c>
      <c r="AB103" s="68">
        <f t="shared" si="29"/>
        <v>1.0917813016022388E-4</v>
      </c>
      <c r="AC103" s="69"/>
      <c r="AD103" s="70">
        <f t="shared" si="28"/>
        <v>1.0917813016022389</v>
      </c>
      <c r="AE103" s="70"/>
      <c r="AF103" s="74"/>
      <c r="AG103" s="71">
        <v>970</v>
      </c>
    </row>
    <row r="104" spans="5:33">
      <c r="E104" s="73">
        <v>0.52902777777777776</v>
      </c>
      <c r="F104" s="71">
        <v>980</v>
      </c>
      <c r="G104" s="58">
        <v>15.94</v>
      </c>
      <c r="H104" s="58">
        <v>6.88</v>
      </c>
      <c r="I104" s="58">
        <v>7.51</v>
      </c>
      <c r="J104" s="99">
        <v>15.89</v>
      </c>
      <c r="K104" s="99">
        <v>6.98</v>
      </c>
      <c r="L104" s="99">
        <v>7.72</v>
      </c>
      <c r="M104" s="59">
        <f t="shared" si="16"/>
        <v>15.914999999999999</v>
      </c>
      <c r="N104" s="59">
        <f t="shared" si="16"/>
        <v>6.93</v>
      </c>
      <c r="O104" s="59">
        <f t="shared" si="16"/>
        <v>7.6150000000000002</v>
      </c>
      <c r="P104" s="60">
        <f t="shared" si="21"/>
        <v>0.15735366288711944</v>
      </c>
      <c r="Q104" s="22">
        <f t="shared" si="22"/>
        <v>1.174897554939528E-7</v>
      </c>
      <c r="R104" s="61">
        <f t="shared" si="23"/>
        <v>4.0024081577499875E-8</v>
      </c>
      <c r="S104" s="22">
        <f t="shared" si="24"/>
        <v>1.6019271061223648E-15</v>
      </c>
      <c r="T104" s="62">
        <v>298</v>
      </c>
      <c r="U104" s="59">
        <f t="shared" si="25"/>
        <v>288.91500000000002</v>
      </c>
      <c r="V104" s="63">
        <f t="shared" si="26"/>
        <v>0.53034815399945201</v>
      </c>
      <c r="W104" s="64">
        <f t="shared" si="27"/>
        <v>3.39115900891345</v>
      </c>
      <c r="X104" s="65">
        <f t="shared" si="17"/>
        <v>-2.3016938912965958E-7</v>
      </c>
      <c r="Y104" s="66">
        <f t="shared" si="18"/>
        <v>-2.2768906746112849E-7</v>
      </c>
      <c r="Z104" s="66">
        <f t="shared" si="19"/>
        <v>-2.2771579558341554E-7</v>
      </c>
      <c r="AA104" s="67">
        <f t="shared" si="20"/>
        <v>-2.2526162598888715E-7</v>
      </c>
      <c r="AB104" s="68">
        <f t="shared" si="29"/>
        <v>1.0679652636284312E-4</v>
      </c>
      <c r="AC104" s="69"/>
      <c r="AD104" s="70">
        <f t="shared" si="28"/>
        <v>1.0679652636284311</v>
      </c>
      <c r="AE104" s="70"/>
      <c r="AF104" s="74"/>
      <c r="AG104" s="71">
        <v>980</v>
      </c>
    </row>
    <row r="105" spans="5:33">
      <c r="E105" s="73">
        <v>0.52914351851851849</v>
      </c>
      <c r="F105" s="71">
        <v>990</v>
      </c>
      <c r="G105" s="58">
        <v>15.94</v>
      </c>
      <c r="H105" s="58">
        <v>6.88</v>
      </c>
      <c r="I105" s="58">
        <v>7.46</v>
      </c>
      <c r="J105" s="99">
        <v>15.89</v>
      </c>
      <c r="K105" s="99">
        <v>6.99</v>
      </c>
      <c r="L105" s="99">
        <v>7.72</v>
      </c>
      <c r="M105" s="59">
        <f t="shared" si="16"/>
        <v>15.914999999999999</v>
      </c>
      <c r="N105" s="59">
        <f t="shared" si="16"/>
        <v>6.9350000000000005</v>
      </c>
      <c r="O105" s="59">
        <f t="shared" si="16"/>
        <v>7.59</v>
      </c>
      <c r="P105" s="60">
        <f t="shared" si="21"/>
        <v>0.15683707174172506</v>
      </c>
      <c r="Q105" s="22">
        <f t="shared" si="22"/>
        <v>1.1614486138403394E-7</v>
      </c>
      <c r="R105" s="61">
        <f t="shared" si="23"/>
        <v>4.048753859942104E-8</v>
      </c>
      <c r="S105" s="22">
        <f t="shared" si="24"/>
        <v>1.6392407818396087E-15</v>
      </c>
      <c r="T105" s="62">
        <v>298</v>
      </c>
      <c r="U105" s="59">
        <f t="shared" si="25"/>
        <v>288.91500000000002</v>
      </c>
      <c r="V105" s="63">
        <f t="shared" si="26"/>
        <v>0.53034815399945201</v>
      </c>
      <c r="W105" s="64">
        <f t="shared" si="27"/>
        <v>3.39115900891345</v>
      </c>
      <c r="X105" s="65">
        <f t="shared" si="17"/>
        <v>-2.2975208274447273E-7</v>
      </c>
      <c r="Y105" s="66">
        <f t="shared" si="18"/>
        <v>-2.2722690607867489E-7</v>
      </c>
      <c r="Z105" s="66">
        <f t="shared" si="19"/>
        <v>-2.2725465998243636E-7</v>
      </c>
      <c r="AA105" s="67">
        <f t="shared" si="20"/>
        <v>-2.247566271409672E-7</v>
      </c>
      <c r="AB105" s="68">
        <f t="shared" si="29"/>
        <v>1.0451945846083041E-4</v>
      </c>
      <c r="AC105" s="69"/>
      <c r="AD105" s="70">
        <f t="shared" si="28"/>
        <v>1.0451945846083042</v>
      </c>
      <c r="AE105" s="70"/>
      <c r="AF105" s="74"/>
      <c r="AG105" s="71">
        <v>990</v>
      </c>
    </row>
    <row r="106" spans="5:33">
      <c r="E106" s="73">
        <v>0.52925925925925921</v>
      </c>
      <c r="F106" s="71">
        <v>1000</v>
      </c>
      <c r="G106" s="58">
        <v>15.95</v>
      </c>
      <c r="H106" s="58">
        <v>6.89</v>
      </c>
      <c r="I106" s="58">
        <v>7.39</v>
      </c>
      <c r="J106" s="99">
        <v>15.9</v>
      </c>
      <c r="K106" s="99">
        <v>6.99</v>
      </c>
      <c r="L106" s="99">
        <v>7.73</v>
      </c>
      <c r="M106" s="59">
        <f t="shared" si="16"/>
        <v>15.925000000000001</v>
      </c>
      <c r="N106" s="59">
        <f t="shared" si="16"/>
        <v>6.9399999999999995</v>
      </c>
      <c r="O106" s="59">
        <f t="shared" si="16"/>
        <v>7.5600000000000005</v>
      </c>
      <c r="P106" s="60">
        <f t="shared" si="21"/>
        <v>0.15624437334250763</v>
      </c>
      <c r="Q106" s="22">
        <f t="shared" si="22"/>
        <v>1.1481536214968814E-7</v>
      </c>
      <c r="R106" s="61">
        <f t="shared" si="23"/>
        <v>4.0990411083068872E-8</v>
      </c>
      <c r="S106" s="22">
        <f t="shared" si="24"/>
        <v>1.6802138007589754E-15</v>
      </c>
      <c r="T106" s="62">
        <v>298</v>
      </c>
      <c r="U106" s="59">
        <f t="shared" si="25"/>
        <v>288.92500000000001</v>
      </c>
      <c r="V106" s="63">
        <f t="shared" si="26"/>
        <v>0.52974605587827617</v>
      </c>
      <c r="W106" s="64">
        <f t="shared" si="27"/>
        <v>3.3864608240597449</v>
      </c>
      <c r="X106" s="65">
        <f t="shared" si="17"/>
        <v>-2.2982245543456349E-7</v>
      </c>
      <c r="Y106" s="66">
        <f t="shared" si="18"/>
        <v>-2.2723957484945083E-7</v>
      </c>
      <c r="Z106" s="66">
        <f t="shared" si="19"/>
        <v>-2.2726860278801464E-7</v>
      </c>
      <c r="AA106" s="67">
        <f t="shared" si="20"/>
        <v>-2.2471409767520616E-7</v>
      </c>
      <c r="AB106" s="68">
        <f t="shared" si="29"/>
        <v>1.0224700539081765E-4</v>
      </c>
      <c r="AC106" s="69"/>
      <c r="AD106" s="70">
        <f t="shared" si="28"/>
        <v>1.0224700539081764</v>
      </c>
      <c r="AE106" s="70"/>
      <c r="AF106" s="74"/>
      <c r="AG106" s="71">
        <v>1000</v>
      </c>
    </row>
    <row r="107" spans="5:33">
      <c r="E107" s="73">
        <v>0.52937500000000004</v>
      </c>
      <c r="F107" s="71">
        <v>1010</v>
      </c>
      <c r="G107" s="58">
        <v>15.96</v>
      </c>
      <c r="H107" s="58">
        <v>6.89</v>
      </c>
      <c r="I107" s="58">
        <v>7.46</v>
      </c>
      <c r="J107" s="99">
        <v>15.91</v>
      </c>
      <c r="K107" s="99">
        <v>6.99</v>
      </c>
      <c r="L107" s="99">
        <v>7.71</v>
      </c>
      <c r="M107" s="59">
        <f t="shared" si="16"/>
        <v>15.935</v>
      </c>
      <c r="N107" s="59">
        <f t="shared" si="16"/>
        <v>6.9399999999999995</v>
      </c>
      <c r="O107" s="59">
        <f t="shared" si="16"/>
        <v>7.585</v>
      </c>
      <c r="P107" s="60">
        <f t="shared" si="21"/>
        <v>0.15678836494251816</v>
      </c>
      <c r="Q107" s="22">
        <f t="shared" si="22"/>
        <v>1.1481536214968814E-7</v>
      </c>
      <c r="R107" s="61">
        <f t="shared" si="23"/>
        <v>4.1024488271789779E-8</v>
      </c>
      <c r="S107" s="22">
        <f t="shared" si="24"/>
        <v>1.683008637962217E-15</v>
      </c>
      <c r="T107" s="62">
        <v>298</v>
      </c>
      <c r="U107" s="59">
        <f t="shared" si="25"/>
        <v>288.935</v>
      </c>
      <c r="V107" s="63">
        <f t="shared" si="26"/>
        <v>0.52914399943416301</v>
      </c>
      <c r="W107" s="64">
        <f t="shared" si="27"/>
        <v>3.3817694727041316</v>
      </c>
      <c r="X107" s="65">
        <f t="shared" si="17"/>
        <v>-2.2618512627273271E-7</v>
      </c>
      <c r="Y107" s="66">
        <f t="shared" si="18"/>
        <v>-2.2362648613385305E-7</v>
      </c>
      <c r="Z107" s="66">
        <f t="shared" si="19"/>
        <v>-2.2365542985560949E-7</v>
      </c>
      <c r="AA107" s="67">
        <f t="shared" si="20"/>
        <v>-2.2112507860702612E-7</v>
      </c>
      <c r="AB107" s="68">
        <f t="shared" si="29"/>
        <v>9.9974417210176483E-5</v>
      </c>
      <c r="AC107" s="69"/>
      <c r="AD107" s="70">
        <f t="shared" si="28"/>
        <v>0.99974417210176481</v>
      </c>
      <c r="AE107" s="70"/>
      <c r="AF107" s="74"/>
      <c r="AG107" s="71">
        <v>1010</v>
      </c>
    </row>
    <row r="108" spans="5:33">
      <c r="E108" s="73">
        <v>0.52949074074074076</v>
      </c>
      <c r="F108" s="71">
        <v>1020</v>
      </c>
      <c r="G108" s="58">
        <v>15.96</v>
      </c>
      <c r="H108" s="58">
        <v>6.89</v>
      </c>
      <c r="I108" s="58">
        <v>7.49</v>
      </c>
      <c r="J108" s="99">
        <v>15.91</v>
      </c>
      <c r="K108" s="99">
        <v>6.99</v>
      </c>
      <c r="L108" s="99">
        <v>7.71</v>
      </c>
      <c r="M108" s="59">
        <f t="shared" si="16"/>
        <v>15.935</v>
      </c>
      <c r="N108" s="59">
        <f t="shared" si="16"/>
        <v>6.9399999999999995</v>
      </c>
      <c r="O108" s="59">
        <f t="shared" si="16"/>
        <v>7.6</v>
      </c>
      <c r="P108" s="60">
        <f t="shared" si="21"/>
        <v>0.1570984276286273</v>
      </c>
      <c r="Q108" s="22">
        <f t="shared" si="22"/>
        <v>1.1481536214968814E-7</v>
      </c>
      <c r="R108" s="61">
        <f t="shared" si="23"/>
        <v>4.1024488271789779E-8</v>
      </c>
      <c r="S108" s="22">
        <f t="shared" si="24"/>
        <v>1.683008637962217E-15</v>
      </c>
      <c r="T108" s="62">
        <v>298</v>
      </c>
      <c r="U108" s="59">
        <f t="shared" si="25"/>
        <v>288.935</v>
      </c>
      <c r="V108" s="63">
        <f t="shared" si="26"/>
        <v>0.52914399943416301</v>
      </c>
      <c r="W108" s="64">
        <f t="shared" si="27"/>
        <v>3.3817694727041316</v>
      </c>
      <c r="X108" s="65">
        <f t="shared" si="17"/>
        <v>-2.215625939466793E-7</v>
      </c>
      <c r="Y108" s="66">
        <f t="shared" si="18"/>
        <v>-2.1905128806336379E-7</v>
      </c>
      <c r="Z108" s="66">
        <f t="shared" si="19"/>
        <v>-2.1907975251274229E-7</v>
      </c>
      <c r="AA108" s="67">
        <f t="shared" si="20"/>
        <v>-2.1659626581700446E-7</v>
      </c>
      <c r="AB108" s="68">
        <f t="shared" si="29"/>
        <v>9.773796048207868E-5</v>
      </c>
      <c r="AC108" s="69"/>
      <c r="AD108" s="70">
        <f t="shared" si="28"/>
        <v>0.97737960482078678</v>
      </c>
      <c r="AE108" s="70"/>
      <c r="AF108" s="74"/>
      <c r="AG108" s="71">
        <v>1020</v>
      </c>
    </row>
    <row r="109" spans="5:33">
      <c r="E109" s="73">
        <v>0.52960648148148148</v>
      </c>
      <c r="F109" s="71">
        <v>1030</v>
      </c>
      <c r="G109" s="58">
        <v>15.97</v>
      </c>
      <c r="H109" s="58">
        <v>6.89</v>
      </c>
      <c r="I109" s="58">
        <v>7.46</v>
      </c>
      <c r="J109" s="99">
        <v>15.92</v>
      </c>
      <c r="K109" s="99">
        <v>6.99</v>
      </c>
      <c r="L109" s="99">
        <v>7.7</v>
      </c>
      <c r="M109" s="59">
        <f t="shared" si="16"/>
        <v>15.945</v>
      </c>
      <c r="N109" s="59">
        <f t="shared" si="16"/>
        <v>6.9399999999999995</v>
      </c>
      <c r="O109" s="59">
        <f t="shared" si="16"/>
        <v>7.58</v>
      </c>
      <c r="P109" s="60">
        <f t="shared" si="21"/>
        <v>0.1567123126933917</v>
      </c>
      <c r="Q109" s="22">
        <f t="shared" si="22"/>
        <v>1.1481536214968814E-7</v>
      </c>
      <c r="R109" s="61">
        <f t="shared" si="23"/>
        <v>4.1058593790423965E-8</v>
      </c>
      <c r="S109" s="22">
        <f t="shared" si="24"/>
        <v>1.6858081240470414E-15</v>
      </c>
      <c r="T109" s="62">
        <v>298</v>
      </c>
      <c r="U109" s="59">
        <f t="shared" si="25"/>
        <v>288.94499999999999</v>
      </c>
      <c r="V109" s="63">
        <f t="shared" si="26"/>
        <v>0.52854198466278812</v>
      </c>
      <c r="W109" s="64">
        <f t="shared" si="27"/>
        <v>3.3770849444465769</v>
      </c>
      <c r="X109" s="65">
        <f t="shared" si="17"/>
        <v>-2.1672374406699154E-7</v>
      </c>
      <c r="Y109" s="66">
        <f t="shared" si="18"/>
        <v>-2.1426584094259388E-7</v>
      </c>
      <c r="Z109" s="66">
        <f t="shared" si="19"/>
        <v>-2.1429371646585476E-7</v>
      </c>
      <c r="AA109" s="67">
        <f t="shared" si="20"/>
        <v>-2.1186305658203002E-7</v>
      </c>
      <c r="AB109" s="68">
        <f t="shared" si="29"/>
        <v>9.5547258913885528E-5</v>
      </c>
      <c r="AC109" s="69"/>
      <c r="AD109" s="70">
        <f t="shared" si="28"/>
        <v>0.95547258913885524</v>
      </c>
      <c r="AE109" s="70"/>
      <c r="AF109" s="74"/>
      <c r="AG109" s="71">
        <v>1030</v>
      </c>
    </row>
    <row r="110" spans="5:33">
      <c r="E110" s="73">
        <v>0.52972222222222221</v>
      </c>
      <c r="F110" s="71">
        <v>1040</v>
      </c>
      <c r="G110" s="58">
        <v>15.97</v>
      </c>
      <c r="H110" s="58">
        <v>6.89</v>
      </c>
      <c r="I110" s="58">
        <v>7.44</v>
      </c>
      <c r="J110" s="99">
        <v>15.92</v>
      </c>
      <c r="K110" s="99">
        <v>6.99</v>
      </c>
      <c r="L110" s="99">
        <v>7.7</v>
      </c>
      <c r="M110" s="59">
        <f t="shared" si="16"/>
        <v>15.945</v>
      </c>
      <c r="N110" s="59">
        <f t="shared" si="16"/>
        <v>6.9399999999999995</v>
      </c>
      <c r="O110" s="59">
        <f t="shared" si="16"/>
        <v>7.57</v>
      </c>
      <c r="P110" s="60">
        <f t="shared" si="21"/>
        <v>0.15650556821754291</v>
      </c>
      <c r="Q110" s="22">
        <f t="shared" si="22"/>
        <v>1.1481536214968814E-7</v>
      </c>
      <c r="R110" s="61">
        <f t="shared" si="23"/>
        <v>4.1058593790423965E-8</v>
      </c>
      <c r="S110" s="22">
        <f t="shared" si="24"/>
        <v>1.6858081240470414E-15</v>
      </c>
      <c r="T110" s="62">
        <v>298</v>
      </c>
      <c r="U110" s="59">
        <f t="shared" si="25"/>
        <v>288.94499999999999</v>
      </c>
      <c r="V110" s="63">
        <f t="shared" si="26"/>
        <v>0.52854198466278812</v>
      </c>
      <c r="W110" s="64">
        <f t="shared" si="27"/>
        <v>3.3770849444465769</v>
      </c>
      <c r="X110" s="65">
        <f t="shared" si="17"/>
        <v>-2.115837667388324E-7</v>
      </c>
      <c r="Y110" s="66">
        <f t="shared" si="18"/>
        <v>-2.0918732273767825E-7</v>
      </c>
      <c r="Z110" s="66">
        <f t="shared" si="19"/>
        <v>-2.0921446538637564E-7</v>
      </c>
      <c r="AA110" s="67">
        <f t="shared" si="20"/>
        <v>-2.0684454918677204E-7</v>
      </c>
      <c r="AB110" s="68">
        <f t="shared" si="29"/>
        <v>9.340441572144234E-5</v>
      </c>
      <c r="AC110" s="69"/>
      <c r="AD110" s="70">
        <f t="shared" si="28"/>
        <v>0.93404415721442335</v>
      </c>
      <c r="AE110" s="70"/>
      <c r="AF110" s="74"/>
      <c r="AG110" s="71">
        <v>1040</v>
      </c>
    </row>
    <row r="111" spans="5:33">
      <c r="E111" s="73">
        <v>0.52983796296296293</v>
      </c>
      <c r="F111" s="71">
        <v>1050</v>
      </c>
      <c r="G111" s="58">
        <v>15.98</v>
      </c>
      <c r="H111" s="58">
        <v>6.89</v>
      </c>
      <c r="I111" s="58">
        <v>7.49</v>
      </c>
      <c r="J111" s="99">
        <v>15.93</v>
      </c>
      <c r="K111" s="99">
        <v>6.99</v>
      </c>
      <c r="L111" s="99">
        <v>7.7</v>
      </c>
      <c r="M111" s="59">
        <f t="shared" si="16"/>
        <v>15.955</v>
      </c>
      <c r="N111" s="59">
        <f t="shared" si="16"/>
        <v>6.9399999999999995</v>
      </c>
      <c r="O111" s="59">
        <f t="shared" si="16"/>
        <v>7.5950000000000006</v>
      </c>
      <c r="P111" s="60">
        <f t="shared" si="21"/>
        <v>0.15704979494950164</v>
      </c>
      <c r="Q111" s="22">
        <f t="shared" si="22"/>
        <v>1.1481536214968814E-7</v>
      </c>
      <c r="R111" s="61">
        <f t="shared" si="23"/>
        <v>4.1092727662523368E-8</v>
      </c>
      <c r="S111" s="22">
        <f t="shared" si="24"/>
        <v>1.6886122667463132E-15</v>
      </c>
      <c r="T111" s="62">
        <v>298</v>
      </c>
      <c r="U111" s="59">
        <f t="shared" si="25"/>
        <v>288.95499999999998</v>
      </c>
      <c r="V111" s="63">
        <f t="shared" si="26"/>
        <v>0.52794001155982284</v>
      </c>
      <c r="W111" s="64">
        <f t="shared" si="27"/>
        <v>3.3724072289035223</v>
      </c>
      <c r="X111" s="65">
        <f t="shared" si="17"/>
        <v>-2.0819767078337703E-7</v>
      </c>
      <c r="Y111" s="66">
        <f t="shared" si="18"/>
        <v>-2.0582415481573194E-7</v>
      </c>
      <c r="Z111" s="66">
        <f t="shared" si="19"/>
        <v>-2.0585121361051802E-7</v>
      </c>
      <c r="AA111" s="67">
        <f t="shared" si="20"/>
        <v>-2.0350413948088659E-7</v>
      </c>
      <c r="AB111" s="68">
        <f t="shared" si="29"/>
        <v>9.13123625678195E-5</v>
      </c>
      <c r="AC111" s="69"/>
      <c r="AD111" s="70">
        <f t="shared" si="28"/>
        <v>0.91312362567819505</v>
      </c>
      <c r="AE111" s="70"/>
      <c r="AF111" s="74"/>
      <c r="AG111" s="71">
        <v>1050</v>
      </c>
    </row>
    <row r="112" spans="5:33">
      <c r="E112" s="73">
        <v>0.52995370370370365</v>
      </c>
      <c r="F112" s="71">
        <v>1060</v>
      </c>
      <c r="G112" s="58">
        <v>15.98</v>
      </c>
      <c r="H112" s="58">
        <v>6.89</v>
      </c>
      <c r="I112" s="58">
        <v>7.45</v>
      </c>
      <c r="J112" s="99">
        <v>15.94</v>
      </c>
      <c r="K112" s="99">
        <v>6.99</v>
      </c>
      <c r="L112" s="99">
        <v>7.68</v>
      </c>
      <c r="M112" s="59">
        <f t="shared" si="16"/>
        <v>15.96</v>
      </c>
      <c r="N112" s="59">
        <f t="shared" si="16"/>
        <v>6.9399999999999995</v>
      </c>
      <c r="O112" s="59">
        <f t="shared" si="16"/>
        <v>7.5649999999999995</v>
      </c>
      <c r="P112" s="60">
        <f t="shared" si="21"/>
        <v>0.15644308571672549</v>
      </c>
      <c r="Q112" s="22">
        <f t="shared" si="22"/>
        <v>1.1481536214968814E-7</v>
      </c>
      <c r="R112" s="61">
        <f t="shared" si="23"/>
        <v>4.1109805238487867E-8</v>
      </c>
      <c r="S112" s="22">
        <f t="shared" si="24"/>
        <v>1.6900160867464044E-15</v>
      </c>
      <c r="T112" s="62">
        <v>298</v>
      </c>
      <c r="U112" s="59">
        <f t="shared" si="25"/>
        <v>288.95999999999998</v>
      </c>
      <c r="V112" s="63">
        <f t="shared" si="26"/>
        <v>0.52763904063264311</v>
      </c>
      <c r="W112" s="64">
        <f t="shared" si="27"/>
        <v>3.3700709226595933</v>
      </c>
      <c r="X112" s="65">
        <f t="shared" si="17"/>
        <v>-2.0302735695771612E-7</v>
      </c>
      <c r="Y112" s="66">
        <f t="shared" si="18"/>
        <v>-2.0071820920981472E-7</v>
      </c>
      <c r="Z112" s="66">
        <f t="shared" si="19"/>
        <v>-2.0074447248488039E-7</v>
      </c>
      <c r="AA112" s="67">
        <f t="shared" si="20"/>
        <v>-1.9846099059716046E-7</v>
      </c>
      <c r="AB112" s="68">
        <f t="shared" si="29"/>
        <v>8.925394165595824E-5</v>
      </c>
      <c r="AC112" s="69"/>
      <c r="AD112" s="70">
        <f t="shared" si="28"/>
        <v>0.89253941655958235</v>
      </c>
      <c r="AE112" s="70"/>
      <c r="AF112" s="74"/>
      <c r="AG112" s="71">
        <v>1060</v>
      </c>
    </row>
    <row r="113" spans="5:33">
      <c r="E113" s="73">
        <v>0.53006944444444448</v>
      </c>
      <c r="F113" s="71">
        <v>1070</v>
      </c>
      <c r="G113" s="58">
        <v>15.99</v>
      </c>
      <c r="H113" s="58">
        <v>6.89</v>
      </c>
      <c r="I113" s="58">
        <v>7.44</v>
      </c>
      <c r="J113" s="99">
        <v>15.94</v>
      </c>
      <c r="K113" s="99">
        <v>6.99</v>
      </c>
      <c r="L113" s="99">
        <v>7.69</v>
      </c>
      <c r="M113" s="59">
        <f t="shared" si="16"/>
        <v>15.965</v>
      </c>
      <c r="N113" s="59">
        <f t="shared" si="16"/>
        <v>6.9399999999999995</v>
      </c>
      <c r="O113" s="59">
        <f t="shared" si="16"/>
        <v>7.5650000000000004</v>
      </c>
      <c r="P113" s="60">
        <f t="shared" si="21"/>
        <v>0.15645672038070818</v>
      </c>
      <c r="Q113" s="22">
        <f t="shared" si="22"/>
        <v>1.1481536214968814E-7</v>
      </c>
      <c r="R113" s="61">
        <f t="shared" si="23"/>
        <v>4.1126889911659519E-8</v>
      </c>
      <c r="S113" s="22">
        <f t="shared" si="24"/>
        <v>1.6914210738057616E-15</v>
      </c>
      <c r="T113" s="62">
        <v>298</v>
      </c>
      <c r="U113" s="59">
        <f t="shared" si="25"/>
        <v>288.96499999999997</v>
      </c>
      <c r="V113" s="63">
        <f t="shared" si="26"/>
        <v>0.52733808012094241</v>
      </c>
      <c r="W113" s="64">
        <f t="shared" si="27"/>
        <v>3.3677363157079214</v>
      </c>
      <c r="X113" s="65">
        <f t="shared" si="17"/>
        <v>-1.9878119799444867E-7</v>
      </c>
      <c r="Y113" s="66">
        <f t="shared" si="18"/>
        <v>-1.9651669879010908E-7</v>
      </c>
      <c r="Z113" s="66">
        <f t="shared" si="19"/>
        <v>-1.9654249578045924E-7</v>
      </c>
      <c r="AA113" s="67">
        <f t="shared" si="20"/>
        <v>-1.9430320581204725E-7</v>
      </c>
      <c r="AB113" s="68">
        <f t="shared" si="29"/>
        <v>8.7246585471051141E-5</v>
      </c>
      <c r="AC113" s="69"/>
      <c r="AD113" s="70">
        <f t="shared" si="28"/>
        <v>0.87246585471051141</v>
      </c>
      <c r="AE113" s="70"/>
      <c r="AF113" s="74"/>
      <c r="AG113" s="71">
        <v>1070</v>
      </c>
    </row>
    <row r="114" spans="5:33">
      <c r="E114" s="73">
        <v>0.5301851851851852</v>
      </c>
      <c r="F114" s="71">
        <v>1080</v>
      </c>
      <c r="G114" s="58">
        <v>15.99</v>
      </c>
      <c r="H114" s="58">
        <v>6.89</v>
      </c>
      <c r="I114" s="58">
        <v>7.48</v>
      </c>
      <c r="J114" s="99">
        <v>15.95</v>
      </c>
      <c r="K114" s="99">
        <v>6.99</v>
      </c>
      <c r="L114" s="99">
        <v>7.66</v>
      </c>
      <c r="M114" s="59">
        <f t="shared" si="16"/>
        <v>15.969999999999999</v>
      </c>
      <c r="N114" s="59">
        <f t="shared" si="16"/>
        <v>6.9399999999999995</v>
      </c>
      <c r="O114" s="59">
        <f t="shared" si="16"/>
        <v>7.57</v>
      </c>
      <c r="P114" s="60">
        <f t="shared" si="21"/>
        <v>0.15657377470998088</v>
      </c>
      <c r="Q114" s="22">
        <f t="shared" si="22"/>
        <v>1.1481536214968814E-7</v>
      </c>
      <c r="R114" s="61">
        <f t="shared" si="23"/>
        <v>4.114398168498782E-8</v>
      </c>
      <c r="S114" s="22">
        <f t="shared" si="24"/>
        <v>1.6928272288946132E-15</v>
      </c>
      <c r="T114" s="62">
        <v>298</v>
      </c>
      <c r="U114" s="59">
        <f t="shared" si="25"/>
        <v>288.97000000000003</v>
      </c>
      <c r="V114" s="63">
        <f t="shared" si="26"/>
        <v>0.52703713002417796</v>
      </c>
      <c r="W114" s="64">
        <f t="shared" si="27"/>
        <v>3.3654034067551795</v>
      </c>
      <c r="X114" s="65">
        <f t="shared" si="17"/>
        <v>-1.9474533227752391E-7</v>
      </c>
      <c r="Y114" s="66">
        <f t="shared" si="18"/>
        <v>-1.9252176346472425E-7</v>
      </c>
      <c r="Z114" s="66">
        <f t="shared" si="19"/>
        <v>-1.9254715179217441E-7</v>
      </c>
      <c r="AA114" s="67">
        <f t="shared" si="20"/>
        <v>-1.9034839154768549E-7</v>
      </c>
      <c r="AB114" s="68">
        <f t="shared" si="29"/>
        <v>8.5281247482805095E-5</v>
      </c>
      <c r="AC114" s="75">
        <f>D15</f>
        <v>9.0553571428571424E-5</v>
      </c>
      <c r="AD114" s="70">
        <f t="shared" si="28"/>
        <v>0.852812474828051</v>
      </c>
      <c r="AE114" s="70">
        <f>AC114*10000</f>
        <v>0.90553571428571422</v>
      </c>
      <c r="AF114" s="74">
        <f>(AD114-AE114)*(AD114-AE114)</f>
        <v>2.7797399789100956E-3</v>
      </c>
      <c r="AG114" s="71">
        <v>1080</v>
      </c>
    </row>
    <row r="115" spans="5:33">
      <c r="E115" s="73">
        <v>0.53030092592592593</v>
      </c>
      <c r="F115" s="71">
        <v>1090</v>
      </c>
      <c r="G115" s="58">
        <v>16.010000000000002</v>
      </c>
      <c r="H115" s="58">
        <v>6.89</v>
      </c>
      <c r="I115" s="58">
        <v>7.44</v>
      </c>
      <c r="J115" s="99">
        <v>15.96</v>
      </c>
      <c r="K115" s="99">
        <v>6.99</v>
      </c>
      <c r="L115" s="99">
        <v>7.65</v>
      </c>
      <c r="M115" s="59">
        <f t="shared" si="16"/>
        <v>15.985000000000001</v>
      </c>
      <c r="N115" s="59">
        <f t="shared" si="16"/>
        <v>6.9399999999999995</v>
      </c>
      <c r="O115" s="59">
        <f t="shared" si="16"/>
        <v>7.5449999999999999</v>
      </c>
      <c r="P115" s="60">
        <f t="shared" si="21"/>
        <v>0.15609750546081833</v>
      </c>
      <c r="Q115" s="22">
        <f t="shared" si="22"/>
        <v>1.1481536214968814E-7</v>
      </c>
      <c r="R115" s="61">
        <f t="shared" si="23"/>
        <v>4.1195299635426116E-8</v>
      </c>
      <c r="S115" s="22">
        <f t="shared" si="24"/>
        <v>1.6970527120525391E-15</v>
      </c>
      <c r="T115" s="62">
        <v>298</v>
      </c>
      <c r="U115" s="59">
        <f t="shared" si="25"/>
        <v>288.98500000000001</v>
      </c>
      <c r="V115" s="63">
        <f t="shared" si="26"/>
        <v>0.5261343422181276</v>
      </c>
      <c r="W115" s="64">
        <f t="shared" si="27"/>
        <v>3.3584148549730775</v>
      </c>
      <c r="X115" s="65">
        <f t="shared" si="17"/>
        <v>-1.9063914532942251E-7</v>
      </c>
      <c r="Y115" s="66">
        <f t="shared" si="18"/>
        <v>-1.8845913764596466E-7</v>
      </c>
      <c r="Z115" s="66">
        <f t="shared" si="19"/>
        <v>-1.8848406659480007E-7</v>
      </c>
      <c r="AA115" s="67">
        <f t="shared" si="20"/>
        <v>-1.8632841772228795E-7</v>
      </c>
      <c r="AB115" s="68">
        <f t="shared" si="29"/>
        <v>8.3355861558906754E-5</v>
      </c>
      <c r="AC115" s="69"/>
      <c r="AD115" s="70">
        <f t="shared" si="28"/>
        <v>0.83355861558906752</v>
      </c>
      <c r="AE115" s="70"/>
      <c r="AF115" s="74"/>
      <c r="AG115" s="71">
        <v>1090</v>
      </c>
    </row>
    <row r="116" spans="5:33">
      <c r="E116" s="73">
        <v>0.53041666666666665</v>
      </c>
      <c r="F116" s="71">
        <v>1100</v>
      </c>
      <c r="G116" s="58">
        <v>16.010000000000002</v>
      </c>
      <c r="H116" s="58">
        <v>6.89</v>
      </c>
      <c r="I116" s="58">
        <v>7.42</v>
      </c>
      <c r="J116" s="99">
        <v>15.96</v>
      </c>
      <c r="K116" s="99">
        <v>7</v>
      </c>
      <c r="L116" s="99">
        <v>7.66</v>
      </c>
      <c r="M116" s="59">
        <f t="shared" si="16"/>
        <v>15.985000000000001</v>
      </c>
      <c r="N116" s="59">
        <f t="shared" si="16"/>
        <v>6.9450000000000003</v>
      </c>
      <c r="O116" s="59">
        <f t="shared" si="16"/>
        <v>7.54</v>
      </c>
      <c r="P116" s="60">
        <f t="shared" si="21"/>
        <v>0.15599406112320346</v>
      </c>
      <c r="Q116" s="22">
        <f t="shared" si="22"/>
        <v>1.1350108156723117E-7</v>
      </c>
      <c r="R116" s="61">
        <f t="shared" si="23"/>
        <v>4.1672318723277423E-8</v>
      </c>
      <c r="S116" s="22">
        <f t="shared" si="24"/>
        <v>1.736582147774418E-15</v>
      </c>
      <c r="T116" s="62">
        <v>298</v>
      </c>
      <c r="U116" s="59">
        <f t="shared" si="25"/>
        <v>288.98500000000001</v>
      </c>
      <c r="V116" s="63">
        <f t="shared" si="26"/>
        <v>0.5261343422181276</v>
      </c>
      <c r="W116" s="64">
        <f t="shared" si="27"/>
        <v>3.3584148549730775</v>
      </c>
      <c r="X116" s="65">
        <f t="shared" si="17"/>
        <v>-1.9054240643360268E-7</v>
      </c>
      <c r="Y116" s="66">
        <f t="shared" si="18"/>
        <v>-1.8831422942063673E-7</v>
      </c>
      <c r="Z116" s="66">
        <f t="shared" si="19"/>
        <v>-1.8834028541989716E-7</v>
      </c>
      <c r="AA116" s="67">
        <f t="shared" si="20"/>
        <v>-1.8613755501556105E-7</v>
      </c>
      <c r="AB116" s="68">
        <f t="shared" si="29"/>
        <v>8.1471104939684702E-5</v>
      </c>
      <c r="AC116" s="69"/>
      <c r="AD116" s="70">
        <f t="shared" si="28"/>
        <v>0.81471104939684702</v>
      </c>
      <c r="AE116" s="70"/>
      <c r="AF116" s="74"/>
      <c r="AG116" s="71">
        <v>1100</v>
      </c>
    </row>
    <row r="117" spans="5:33">
      <c r="E117" s="73">
        <v>0.53053240740740737</v>
      </c>
      <c r="F117" s="71">
        <v>1110</v>
      </c>
      <c r="G117" s="58">
        <v>16.02</v>
      </c>
      <c r="H117" s="58">
        <v>6.89</v>
      </c>
      <c r="I117" s="58">
        <v>7.37</v>
      </c>
      <c r="J117" s="99">
        <v>15.97</v>
      </c>
      <c r="K117" s="99">
        <v>7</v>
      </c>
      <c r="L117" s="99">
        <v>7.65</v>
      </c>
      <c r="M117" s="59">
        <f t="shared" si="16"/>
        <v>15.995000000000001</v>
      </c>
      <c r="N117" s="59">
        <f t="shared" si="16"/>
        <v>6.9450000000000003</v>
      </c>
      <c r="O117" s="59">
        <f t="shared" si="16"/>
        <v>7.51</v>
      </c>
      <c r="P117" s="60">
        <f t="shared" si="21"/>
        <v>0.15540049213924634</v>
      </c>
      <c r="Q117" s="22">
        <f t="shared" si="22"/>
        <v>1.1350108156723117E-7</v>
      </c>
      <c r="R117" s="61">
        <f t="shared" si="23"/>
        <v>4.1706962812761993E-8</v>
      </c>
      <c r="S117" s="22">
        <f t="shared" si="24"/>
        <v>1.7394707470651117E-15</v>
      </c>
      <c r="T117" s="62">
        <v>298</v>
      </c>
      <c r="U117" s="59">
        <f t="shared" si="25"/>
        <v>288.995</v>
      </c>
      <c r="V117" s="63">
        <f t="shared" si="26"/>
        <v>0.52553253574555081</v>
      </c>
      <c r="W117" s="64">
        <f t="shared" si="27"/>
        <v>3.353764286781967</v>
      </c>
      <c r="X117" s="65">
        <f t="shared" si="17"/>
        <v>-1.8599549001546991E-7</v>
      </c>
      <c r="Y117" s="66">
        <f t="shared" si="18"/>
        <v>-1.8382214644569083E-7</v>
      </c>
      <c r="Z117" s="66">
        <f t="shared" si="19"/>
        <v>-1.8384754180485737E-7</v>
      </c>
      <c r="AA117" s="67">
        <f t="shared" si="20"/>
        <v>-1.8169900010845065E-7</v>
      </c>
      <c r="AB117" s="68">
        <f t="shared" si="29"/>
        <v>7.9587789954467652E-5</v>
      </c>
      <c r="AC117" s="69"/>
      <c r="AD117" s="70">
        <f t="shared" si="28"/>
        <v>0.79587789954467647</v>
      </c>
      <c r="AE117" s="70"/>
      <c r="AF117" s="74"/>
      <c r="AG117" s="71">
        <v>1110</v>
      </c>
    </row>
    <row r="118" spans="5:33">
      <c r="E118" s="73">
        <v>0.53064814814814809</v>
      </c>
      <c r="F118" s="71">
        <v>1120</v>
      </c>
      <c r="G118" s="58">
        <v>16.03</v>
      </c>
      <c r="H118" s="58">
        <v>6.9</v>
      </c>
      <c r="I118" s="58">
        <v>7.34</v>
      </c>
      <c r="J118" s="99">
        <v>15.98</v>
      </c>
      <c r="K118" s="99">
        <v>7</v>
      </c>
      <c r="L118" s="99">
        <v>7.63</v>
      </c>
      <c r="M118" s="59">
        <f t="shared" si="16"/>
        <v>16.005000000000003</v>
      </c>
      <c r="N118" s="59">
        <f t="shared" si="16"/>
        <v>6.95</v>
      </c>
      <c r="O118" s="59">
        <f t="shared" si="16"/>
        <v>7.4849999999999994</v>
      </c>
      <c r="P118" s="60">
        <f t="shared" si="21"/>
        <v>0.15491019650810223</v>
      </c>
      <c r="Q118" s="22">
        <f t="shared" si="22"/>
        <v>1.1220184543019621E-7</v>
      </c>
      <c r="R118" s="61">
        <f t="shared" si="23"/>
        <v>4.222498106481154E-8</v>
      </c>
      <c r="S118" s="22">
        <f t="shared" si="24"/>
        <v>1.7829490259236931E-15</v>
      </c>
      <c r="T118" s="62">
        <v>298</v>
      </c>
      <c r="U118" s="59">
        <f t="shared" si="25"/>
        <v>289.005</v>
      </c>
      <c r="V118" s="63">
        <f t="shared" si="26"/>
        <v>0.52493077091975882</v>
      </c>
      <c r="W118" s="64">
        <f t="shared" si="27"/>
        <v>3.3491204796344012</v>
      </c>
      <c r="X118" s="65">
        <f t="shared" si="17"/>
        <v>-1.8591061735324785E-7</v>
      </c>
      <c r="Y118" s="66">
        <f t="shared" si="18"/>
        <v>-1.8368791482653457E-7</v>
      </c>
      <c r="Z118" s="66">
        <f t="shared" si="19"/>
        <v>-1.8371448892215423E-7</v>
      </c>
      <c r="AA118" s="67">
        <f t="shared" si="20"/>
        <v>-1.8151772506409766E-7</v>
      </c>
      <c r="AB118" s="68">
        <f t="shared" si="29"/>
        <v>7.7749400176759301E-5</v>
      </c>
      <c r="AC118" s="69"/>
      <c r="AD118" s="70">
        <f t="shared" si="28"/>
        <v>0.77749400176759298</v>
      </c>
      <c r="AE118" s="70"/>
      <c r="AF118" s="74"/>
      <c r="AG118" s="71">
        <v>1120</v>
      </c>
    </row>
    <row r="119" spans="5:33">
      <c r="E119" s="73">
        <v>0.53076388888888892</v>
      </c>
      <c r="F119" s="71">
        <v>1130</v>
      </c>
      <c r="G119" s="58">
        <v>16.03</v>
      </c>
      <c r="H119" s="58">
        <v>6.9</v>
      </c>
      <c r="I119" s="58">
        <v>7.37</v>
      </c>
      <c r="J119" s="99">
        <v>15.98</v>
      </c>
      <c r="K119" s="99">
        <v>7</v>
      </c>
      <c r="L119" s="99">
        <v>7.65</v>
      </c>
      <c r="M119" s="59">
        <f t="shared" si="16"/>
        <v>16.005000000000003</v>
      </c>
      <c r="N119" s="59">
        <f t="shared" si="16"/>
        <v>6.95</v>
      </c>
      <c r="O119" s="59">
        <f t="shared" si="16"/>
        <v>7.51</v>
      </c>
      <c r="P119" s="60">
        <f t="shared" si="21"/>
        <v>0.15542759863404781</v>
      </c>
      <c r="Q119" s="22">
        <f t="shared" si="22"/>
        <v>1.1220184543019621E-7</v>
      </c>
      <c r="R119" s="61">
        <f t="shared" si="23"/>
        <v>4.222498106481154E-8</v>
      </c>
      <c r="S119" s="22">
        <f t="shared" si="24"/>
        <v>1.7829490259236931E-15</v>
      </c>
      <c r="T119" s="62">
        <v>298</v>
      </c>
      <c r="U119" s="59">
        <f t="shared" si="25"/>
        <v>289.005</v>
      </c>
      <c r="V119" s="63">
        <f t="shared" si="26"/>
        <v>0.52493077091975882</v>
      </c>
      <c r="W119" s="64">
        <f t="shared" si="27"/>
        <v>3.3491204796344012</v>
      </c>
      <c r="X119" s="65">
        <f t="shared" si="17"/>
        <v>-1.8212421174812604E-7</v>
      </c>
      <c r="Y119" s="66">
        <f t="shared" si="18"/>
        <v>-1.7993950591821025E-7</v>
      </c>
      <c r="Z119" s="66">
        <f t="shared" si="19"/>
        <v>-1.7996571297501756E-7</v>
      </c>
      <c r="AA119" s="67">
        <f t="shared" si="20"/>
        <v>-1.7780658545838017E-7</v>
      </c>
      <c r="AB119" s="68">
        <f t="shared" si="29"/>
        <v>7.5912344926901441E-5</v>
      </c>
      <c r="AC119" s="69"/>
      <c r="AD119" s="70">
        <f t="shared" si="28"/>
        <v>0.75912344926901443</v>
      </c>
      <c r="AE119" s="70"/>
      <c r="AF119" s="74"/>
      <c r="AG119" s="71">
        <v>1130</v>
      </c>
    </row>
    <row r="120" spans="5:33">
      <c r="E120" s="73">
        <v>0.53087962962962965</v>
      </c>
      <c r="F120" s="71">
        <v>1140</v>
      </c>
      <c r="G120" s="58">
        <v>16.04</v>
      </c>
      <c r="H120" s="58">
        <v>6.9</v>
      </c>
      <c r="I120" s="58">
        <v>7.36</v>
      </c>
      <c r="J120" s="99">
        <v>15.99</v>
      </c>
      <c r="K120" s="99">
        <v>7</v>
      </c>
      <c r="L120" s="99">
        <v>7.67</v>
      </c>
      <c r="M120" s="59">
        <f t="shared" si="16"/>
        <v>16.015000000000001</v>
      </c>
      <c r="N120" s="59">
        <f t="shared" si="16"/>
        <v>6.95</v>
      </c>
      <c r="O120" s="59">
        <f t="shared" si="16"/>
        <v>7.5150000000000006</v>
      </c>
      <c r="P120" s="60">
        <f t="shared" si="21"/>
        <v>0.15555821306528625</v>
      </c>
      <c r="Q120" s="22">
        <f t="shared" si="22"/>
        <v>1.1220184543019621E-7</v>
      </c>
      <c r="R120" s="61">
        <f t="shared" si="23"/>
        <v>4.2260084607578331E-8</v>
      </c>
      <c r="S120" s="22">
        <f t="shared" si="24"/>
        <v>1.785914751039679E-15</v>
      </c>
      <c r="T120" s="62">
        <v>298</v>
      </c>
      <c r="U120" s="59">
        <f t="shared" si="25"/>
        <v>289.01499999999999</v>
      </c>
      <c r="V120" s="63">
        <f t="shared" si="26"/>
        <v>0.52432904773642941</v>
      </c>
      <c r="W120" s="64">
        <f t="shared" si="27"/>
        <v>3.3444834232453613</v>
      </c>
      <c r="X120" s="65">
        <f t="shared" si="17"/>
        <v>-1.7849937060675501E-7</v>
      </c>
      <c r="Y120" s="66">
        <f t="shared" si="18"/>
        <v>-1.7634980699978644E-7</v>
      </c>
      <c r="Z120" s="66">
        <f t="shared" si="19"/>
        <v>-1.7637569293812166E-7</v>
      </c>
      <c r="AA120" s="67">
        <f t="shared" si="20"/>
        <v>-1.742513918110326E-7</v>
      </c>
      <c r="AB120" s="68">
        <f t="shared" si="29"/>
        <v>7.411277620191318E-5</v>
      </c>
      <c r="AC120" s="69"/>
      <c r="AD120" s="70">
        <f t="shared" si="28"/>
        <v>0.74112776201913177</v>
      </c>
      <c r="AE120" s="70"/>
      <c r="AF120" s="74"/>
      <c r="AG120" s="71">
        <v>1140</v>
      </c>
    </row>
    <row r="121" spans="5:33">
      <c r="E121" s="73">
        <v>0.53099537037037037</v>
      </c>
      <c r="F121" s="71">
        <v>1150</v>
      </c>
      <c r="G121" s="58">
        <v>16.04</v>
      </c>
      <c r="H121" s="58">
        <v>6.9</v>
      </c>
      <c r="I121" s="58">
        <v>7.37</v>
      </c>
      <c r="J121" s="99">
        <v>16</v>
      </c>
      <c r="K121" s="99">
        <v>7</v>
      </c>
      <c r="L121" s="99">
        <v>7.67</v>
      </c>
      <c r="M121" s="59">
        <f t="shared" si="16"/>
        <v>16.02</v>
      </c>
      <c r="N121" s="59">
        <f t="shared" si="16"/>
        <v>6.95</v>
      </c>
      <c r="O121" s="59">
        <f t="shared" si="16"/>
        <v>7.52</v>
      </c>
      <c r="P121" s="60">
        <f t="shared" si="21"/>
        <v>0.1556752911263746</v>
      </c>
      <c r="Q121" s="22">
        <f t="shared" si="22"/>
        <v>1.1220184543019621E-7</v>
      </c>
      <c r="R121" s="61">
        <f t="shared" si="23"/>
        <v>4.2277647321133847E-8</v>
      </c>
      <c r="S121" s="22">
        <f t="shared" si="24"/>
        <v>1.787399463010176E-15</v>
      </c>
      <c r="T121" s="62">
        <v>298</v>
      </c>
      <c r="U121" s="59">
        <f t="shared" si="25"/>
        <v>289.02</v>
      </c>
      <c r="V121" s="63">
        <f t="shared" si="26"/>
        <v>0.52402820175933651</v>
      </c>
      <c r="W121" s="64">
        <f t="shared" si="27"/>
        <v>3.342167423375674</v>
      </c>
      <c r="X121" s="65">
        <f t="shared" si="17"/>
        <v>-1.7464866305837059E-7</v>
      </c>
      <c r="Y121" s="66">
        <f t="shared" si="18"/>
        <v>-1.7254067880380886E-7</v>
      </c>
      <c r="Z121" s="66">
        <f t="shared" si="19"/>
        <v>-1.7256612187070482E-7</v>
      </c>
      <c r="AA121" s="67">
        <f t="shared" si="20"/>
        <v>-1.7048296649471985E-7</v>
      </c>
      <c r="AB121" s="68">
        <f t="shared" si="29"/>
        <v>7.2349106598090511E-5</v>
      </c>
      <c r="AC121" s="69"/>
      <c r="AD121" s="70">
        <f t="shared" si="28"/>
        <v>0.72349106598090507</v>
      </c>
      <c r="AE121" s="70"/>
      <c r="AF121" s="74"/>
      <c r="AG121" s="71">
        <v>1150</v>
      </c>
    </row>
    <row r="122" spans="5:33">
      <c r="E122" s="73">
        <v>0.53111111111111109</v>
      </c>
      <c r="F122" s="71">
        <v>1160</v>
      </c>
      <c r="G122" s="58">
        <v>16.05</v>
      </c>
      <c r="H122" s="58">
        <v>6.9</v>
      </c>
      <c r="I122" s="58">
        <v>7.38</v>
      </c>
      <c r="J122" s="99">
        <v>16.010000000000002</v>
      </c>
      <c r="K122" s="99">
        <v>7.01</v>
      </c>
      <c r="L122" s="99">
        <v>7.66</v>
      </c>
      <c r="M122" s="59">
        <f t="shared" si="16"/>
        <v>16.03</v>
      </c>
      <c r="N122" s="59">
        <f t="shared" si="16"/>
        <v>6.9550000000000001</v>
      </c>
      <c r="O122" s="59">
        <f t="shared" si="16"/>
        <v>7.52</v>
      </c>
      <c r="P122" s="60">
        <f t="shared" si="21"/>
        <v>0.15570245740086777</v>
      </c>
      <c r="Q122" s="22">
        <f t="shared" si="22"/>
        <v>1.1091748152623998E-7</v>
      </c>
      <c r="R122" s="61">
        <f t="shared" si="23"/>
        <v>4.2802753717981397E-8</v>
      </c>
      <c r="S122" s="22">
        <f t="shared" si="24"/>
        <v>1.8320757258421701E-15</v>
      </c>
      <c r="T122" s="62">
        <v>298</v>
      </c>
      <c r="U122" s="59">
        <f t="shared" si="25"/>
        <v>289.02999999999997</v>
      </c>
      <c r="V122" s="63">
        <f t="shared" si="26"/>
        <v>0.52342654103159791</v>
      </c>
      <c r="W122" s="64">
        <f t="shared" si="27"/>
        <v>3.3375404738757073</v>
      </c>
      <c r="X122" s="65">
        <f t="shared" si="17"/>
        <v>-1.7501721151314305E-7</v>
      </c>
      <c r="Y122" s="66">
        <f t="shared" si="18"/>
        <v>-1.7284859831867228E-7</v>
      </c>
      <c r="Z122" s="66">
        <f t="shared" si="19"/>
        <v>-1.728754692940842E-7</v>
      </c>
      <c r="AA122" s="67">
        <f t="shared" si="20"/>
        <v>-1.7073306116621188E-7</v>
      </c>
      <c r="AB122" s="68">
        <f t="shared" si="29"/>
        <v>7.062353121325366E-5</v>
      </c>
      <c r="AC122" s="69"/>
      <c r="AD122" s="70">
        <f t="shared" si="28"/>
        <v>0.70623531213253665</v>
      </c>
      <c r="AE122" s="70"/>
      <c r="AF122" s="74"/>
      <c r="AG122" s="71">
        <v>1160</v>
      </c>
    </row>
    <row r="123" spans="5:33">
      <c r="E123" s="73">
        <v>0.53122685185185181</v>
      </c>
      <c r="F123" s="71">
        <v>1170</v>
      </c>
      <c r="G123" s="58">
        <v>16.059999999999999</v>
      </c>
      <c r="H123" s="58">
        <v>6.9</v>
      </c>
      <c r="I123" s="58">
        <v>7.41</v>
      </c>
      <c r="J123" s="99">
        <v>16.010000000000002</v>
      </c>
      <c r="K123" s="99">
        <v>7.01</v>
      </c>
      <c r="L123" s="99">
        <v>7.63</v>
      </c>
      <c r="M123" s="59">
        <f t="shared" si="16"/>
        <v>16.035</v>
      </c>
      <c r="N123" s="59">
        <f t="shared" si="16"/>
        <v>6.9550000000000001</v>
      </c>
      <c r="O123" s="59">
        <f t="shared" si="16"/>
        <v>7.52</v>
      </c>
      <c r="P123" s="60">
        <f t="shared" si="21"/>
        <v>0.1557160440939333</v>
      </c>
      <c r="Q123" s="22">
        <f t="shared" si="22"/>
        <v>1.1091748152623998E-7</v>
      </c>
      <c r="R123" s="61">
        <f t="shared" si="23"/>
        <v>4.2820541957402034E-8</v>
      </c>
      <c r="S123" s="22">
        <f t="shared" si="24"/>
        <v>1.8335988135256279E-15</v>
      </c>
      <c r="T123" s="62">
        <v>298</v>
      </c>
      <c r="U123" s="59">
        <f t="shared" si="25"/>
        <v>289.03500000000003</v>
      </c>
      <c r="V123" s="63">
        <f t="shared" si="26"/>
        <v>0.52312572627986897</v>
      </c>
      <c r="W123" s="64">
        <f t="shared" si="27"/>
        <v>3.3352295216843393</v>
      </c>
      <c r="X123" s="65">
        <f t="shared" si="17"/>
        <v>-1.7100854321427194E-7</v>
      </c>
      <c r="Y123" s="66">
        <f t="shared" si="18"/>
        <v>-1.6888618468157171E-7</v>
      </c>
      <c r="Z123" s="66">
        <f t="shared" si="19"/>
        <v>-1.6891252491964786E-7</v>
      </c>
      <c r="AA123" s="67">
        <f t="shared" si="20"/>
        <v>-1.6681585281641305E-7</v>
      </c>
      <c r="AB123" s="68">
        <f t="shared" si="29"/>
        <v>6.8894867200078885E-5</v>
      </c>
      <c r="AC123" s="69"/>
      <c r="AD123" s="70">
        <f t="shared" si="28"/>
        <v>0.68894867200078891</v>
      </c>
      <c r="AE123" s="70"/>
      <c r="AF123" s="74"/>
      <c r="AG123" s="71">
        <v>1170</v>
      </c>
    </row>
    <row r="124" spans="5:33">
      <c r="E124" s="73">
        <v>0.53134259259259253</v>
      </c>
      <c r="F124" s="71">
        <v>1180</v>
      </c>
      <c r="G124" s="58">
        <v>16.07</v>
      </c>
      <c r="H124" s="58">
        <v>6.9</v>
      </c>
      <c r="I124" s="58">
        <v>7.4</v>
      </c>
      <c r="J124" s="99">
        <v>16.02</v>
      </c>
      <c r="K124" s="99">
        <v>7.01</v>
      </c>
      <c r="L124" s="99">
        <v>7.66</v>
      </c>
      <c r="M124" s="59">
        <f t="shared" si="16"/>
        <v>16.045000000000002</v>
      </c>
      <c r="N124" s="59">
        <f t="shared" si="16"/>
        <v>6.9550000000000001</v>
      </c>
      <c r="O124" s="59">
        <f t="shared" si="16"/>
        <v>7.53</v>
      </c>
      <c r="P124" s="60">
        <f t="shared" si="21"/>
        <v>0.1559503299466605</v>
      </c>
      <c r="Q124" s="22">
        <f t="shared" si="22"/>
        <v>1.1091748152623998E-7</v>
      </c>
      <c r="R124" s="61">
        <f t="shared" si="23"/>
        <v>4.2856140616963104E-8</v>
      </c>
      <c r="S124" s="22">
        <f t="shared" si="24"/>
        <v>1.8366487885809148E-15</v>
      </c>
      <c r="T124" s="62">
        <v>298</v>
      </c>
      <c r="U124" s="59">
        <f t="shared" si="25"/>
        <v>289.04500000000002</v>
      </c>
      <c r="V124" s="63">
        <f t="shared" si="26"/>
        <v>0.52252412799799763</v>
      </c>
      <c r="W124" s="64">
        <f t="shared" si="27"/>
        <v>3.3306126560238378</v>
      </c>
      <c r="X124" s="65">
        <f t="shared" si="17"/>
        <v>-1.6757692850593275E-7</v>
      </c>
      <c r="Y124" s="66">
        <f t="shared" si="18"/>
        <v>-1.6548767325710087E-7</v>
      </c>
      <c r="Z124" s="66">
        <f t="shared" si="19"/>
        <v>-1.6551372092090335E-7</v>
      </c>
      <c r="AA124" s="67">
        <f t="shared" si="20"/>
        <v>-1.6344986384051908E-7</v>
      </c>
      <c r="AB124" s="68">
        <f t="shared" si="29"/>
        <v>6.7205830841357022E-5</v>
      </c>
      <c r="AC124" s="69"/>
      <c r="AD124" s="70">
        <f t="shared" si="28"/>
        <v>0.67205830841357017</v>
      </c>
      <c r="AE124" s="70"/>
      <c r="AF124" s="74"/>
      <c r="AG124" s="71">
        <v>1180</v>
      </c>
    </row>
    <row r="125" spans="5:33">
      <c r="E125" s="73">
        <v>0.53145833333333337</v>
      </c>
      <c r="F125" s="71">
        <v>1190</v>
      </c>
      <c r="G125" s="58">
        <v>16.07</v>
      </c>
      <c r="H125" s="58">
        <v>6.91</v>
      </c>
      <c r="I125" s="58">
        <v>7.41</v>
      </c>
      <c r="J125" s="99">
        <v>16.02</v>
      </c>
      <c r="K125" s="99">
        <v>7.01</v>
      </c>
      <c r="L125" s="99">
        <v>7.64</v>
      </c>
      <c r="M125" s="59">
        <f t="shared" si="16"/>
        <v>16.045000000000002</v>
      </c>
      <c r="N125" s="59">
        <f t="shared" si="16"/>
        <v>6.96</v>
      </c>
      <c r="O125" s="59">
        <f t="shared" si="16"/>
        <v>7.5250000000000004</v>
      </c>
      <c r="P125" s="60">
        <f t="shared" si="21"/>
        <v>0.15584677727073307</v>
      </c>
      <c r="Q125" s="22">
        <f t="shared" si="22"/>
        <v>1.0964781961431838E-7</v>
      </c>
      <c r="R125" s="61">
        <f t="shared" si="23"/>
        <v>4.335239133699301E-8</v>
      </c>
      <c r="S125" s="22">
        <f t="shared" si="24"/>
        <v>1.8794298346357867E-15</v>
      </c>
      <c r="T125" s="62">
        <v>298</v>
      </c>
      <c r="U125" s="59">
        <f t="shared" si="25"/>
        <v>289.04500000000002</v>
      </c>
      <c r="V125" s="63">
        <f t="shared" si="26"/>
        <v>0.52252412799799763</v>
      </c>
      <c r="W125" s="64">
        <f t="shared" si="27"/>
        <v>3.3306126560238378</v>
      </c>
      <c r="X125" s="65">
        <f t="shared" si="17"/>
        <v>-1.6714626392016991E-7</v>
      </c>
      <c r="Y125" s="66">
        <f t="shared" si="18"/>
        <v>-1.6501525396986566E-7</v>
      </c>
      <c r="Z125" s="66">
        <f t="shared" si="19"/>
        <v>-1.6504242300913576E-7</v>
      </c>
      <c r="AA125" s="67">
        <f t="shared" si="20"/>
        <v>-1.6293788932170724E-7</v>
      </c>
      <c r="AB125" s="68">
        <f t="shared" si="29"/>
        <v>6.5550781540186267E-5</v>
      </c>
      <c r="AC125" s="69"/>
      <c r="AD125" s="70">
        <f t="shared" si="28"/>
        <v>0.65550781540186265</v>
      </c>
      <c r="AE125" s="70"/>
      <c r="AF125" s="74"/>
      <c r="AG125" s="71">
        <v>1190</v>
      </c>
    </row>
    <row r="126" spans="5:33">
      <c r="E126" s="73">
        <v>0.53157407407407409</v>
      </c>
      <c r="F126" s="71">
        <v>1200</v>
      </c>
      <c r="G126" s="58">
        <v>16.079999999999998</v>
      </c>
      <c r="H126" s="58">
        <v>6.91</v>
      </c>
      <c r="I126" s="58">
        <v>7.4</v>
      </c>
      <c r="J126" s="99">
        <v>16.03</v>
      </c>
      <c r="K126" s="99">
        <v>7.01</v>
      </c>
      <c r="L126" s="99">
        <v>7.64</v>
      </c>
      <c r="M126" s="59">
        <f t="shared" si="16"/>
        <v>16.055</v>
      </c>
      <c r="N126" s="59">
        <f t="shared" si="16"/>
        <v>6.96</v>
      </c>
      <c r="O126" s="59">
        <f t="shared" si="16"/>
        <v>7.52</v>
      </c>
      <c r="P126" s="60">
        <f t="shared" si="21"/>
        <v>0.15577041458614013</v>
      </c>
      <c r="Q126" s="22">
        <f t="shared" si="22"/>
        <v>1.0964781961431838E-7</v>
      </c>
      <c r="R126" s="61">
        <f t="shared" si="23"/>
        <v>4.3388432147076601E-8</v>
      </c>
      <c r="S126" s="22">
        <f t="shared" si="24"/>
        <v>1.8825560441814703E-15</v>
      </c>
      <c r="T126" s="62">
        <v>298</v>
      </c>
      <c r="U126" s="59">
        <f t="shared" si="25"/>
        <v>289.05500000000001</v>
      </c>
      <c r="V126" s="63">
        <f t="shared" si="26"/>
        <v>0.52192257134130404</v>
      </c>
      <c r="W126" s="64">
        <f t="shared" si="27"/>
        <v>3.3260025001447366</v>
      </c>
      <c r="X126" s="65">
        <f t="shared" si="17"/>
        <v>-1.6335529393630527E-7</v>
      </c>
      <c r="Y126" s="66">
        <f t="shared" si="18"/>
        <v>-1.6126728419123718E-7</v>
      </c>
      <c r="Z126" s="66">
        <f t="shared" si="19"/>
        <v>-1.6129397316219386E-7</v>
      </c>
      <c r="AA126" s="67">
        <f t="shared" si="20"/>
        <v>-1.5923197011045193E-7</v>
      </c>
      <c r="AB126" s="68">
        <f t="shared" si="29"/>
        <v>6.3900449028186468E-5</v>
      </c>
      <c r="AC126" s="75">
        <f>D16</f>
        <v>7.4428571428571426E-5</v>
      </c>
      <c r="AD126" s="70">
        <f t="shared" si="28"/>
        <v>0.63900449028186468</v>
      </c>
      <c r="AE126" s="70">
        <f t="shared" si="28"/>
        <v>0.74428571428571422</v>
      </c>
      <c r="AF126" s="74">
        <f>(AD126-AE126)*(AD126-AE126)</f>
        <v>1.1084136127748744E-2</v>
      </c>
      <c r="AG126" s="71">
        <v>1200</v>
      </c>
    </row>
    <row r="127" spans="5:33">
      <c r="E127" s="73">
        <v>0.53168981481481481</v>
      </c>
      <c r="F127" s="71">
        <v>1210</v>
      </c>
      <c r="G127" s="58">
        <v>16.079999999999998</v>
      </c>
      <c r="H127" s="58">
        <v>6.91</v>
      </c>
      <c r="I127" s="58">
        <v>7.38</v>
      </c>
      <c r="J127" s="99">
        <v>16.03</v>
      </c>
      <c r="K127" s="99">
        <v>7.01</v>
      </c>
      <c r="L127" s="99">
        <v>7.64</v>
      </c>
      <c r="M127" s="59">
        <f t="shared" si="16"/>
        <v>16.055</v>
      </c>
      <c r="N127" s="59">
        <f t="shared" si="16"/>
        <v>6.96</v>
      </c>
      <c r="O127" s="59">
        <f t="shared" si="16"/>
        <v>7.51</v>
      </c>
      <c r="P127" s="60">
        <f t="shared" si="21"/>
        <v>0.15556327307738196</v>
      </c>
      <c r="Q127" s="22">
        <f t="shared" si="22"/>
        <v>1.0964781961431838E-7</v>
      </c>
      <c r="R127" s="61">
        <f t="shared" si="23"/>
        <v>4.3388432147076601E-8</v>
      </c>
      <c r="S127" s="22">
        <f t="shared" si="24"/>
        <v>1.8825560441814703E-15</v>
      </c>
      <c r="T127" s="62">
        <v>298</v>
      </c>
      <c r="U127" s="59">
        <f t="shared" si="25"/>
        <v>289.05500000000001</v>
      </c>
      <c r="V127" s="63">
        <f t="shared" si="26"/>
        <v>0.52192257134130404</v>
      </c>
      <c r="W127" s="64">
        <f t="shared" si="27"/>
        <v>3.3260025001447366</v>
      </c>
      <c r="X127" s="65">
        <f t="shared" si="17"/>
        <v>-1.5902045549589169E-7</v>
      </c>
      <c r="Y127" s="66">
        <f t="shared" si="18"/>
        <v>-1.5699055664676644E-7</v>
      </c>
      <c r="Z127" s="66">
        <f t="shared" si="19"/>
        <v>-1.5701646834048428E-7</v>
      </c>
      <c r="AA127" s="67">
        <f t="shared" si="20"/>
        <v>-1.5501181965864498E-7</v>
      </c>
      <c r="AB127" s="68">
        <f t="shared" si="29"/>
        <v>6.2287599396930441E-5</v>
      </c>
      <c r="AC127" s="69"/>
      <c r="AD127" s="70">
        <f t="shared" si="28"/>
        <v>0.62287599396930438</v>
      </c>
      <c r="AE127" s="70"/>
      <c r="AF127" s="74"/>
      <c r="AG127" s="71">
        <v>1210</v>
      </c>
    </row>
    <row r="128" spans="5:33">
      <c r="E128" s="73">
        <v>0.53180555555555553</v>
      </c>
      <c r="F128" s="71">
        <v>1220</v>
      </c>
      <c r="G128" s="58">
        <v>16.09</v>
      </c>
      <c r="H128" s="58">
        <v>6.91</v>
      </c>
      <c r="I128" s="58">
        <v>7.38</v>
      </c>
      <c r="J128" s="99">
        <v>16.04</v>
      </c>
      <c r="K128" s="99">
        <v>7.02</v>
      </c>
      <c r="L128" s="99">
        <v>7.63</v>
      </c>
      <c r="M128" s="59">
        <f t="shared" si="16"/>
        <v>16.064999999999998</v>
      </c>
      <c r="N128" s="59">
        <f t="shared" si="16"/>
        <v>6.9649999999999999</v>
      </c>
      <c r="O128" s="59">
        <f t="shared" si="16"/>
        <v>7.5049999999999999</v>
      </c>
      <c r="P128" s="60">
        <f t="shared" si="21"/>
        <v>0.15548684755547543</v>
      </c>
      <c r="Q128" s="22">
        <f t="shared" si="22"/>
        <v>1.0839269140212026E-7</v>
      </c>
      <c r="R128" s="61">
        <f t="shared" si="23"/>
        <v>4.3927334964836424E-8</v>
      </c>
      <c r="S128" s="22">
        <f t="shared" si="24"/>
        <v>1.9296107571129407E-15</v>
      </c>
      <c r="T128" s="62">
        <v>298</v>
      </c>
      <c r="U128" s="59">
        <f t="shared" si="25"/>
        <v>289.065</v>
      </c>
      <c r="V128" s="63">
        <f t="shared" si="26"/>
        <v>0.52132105630546577</v>
      </c>
      <c r="W128" s="64">
        <f t="shared" si="27"/>
        <v>3.3213990438433423</v>
      </c>
      <c r="X128" s="65">
        <f t="shared" si="17"/>
        <v>-1.5902863777171808E-7</v>
      </c>
      <c r="Y128" s="66">
        <f t="shared" si="18"/>
        <v>-1.5694603404218319E-7</v>
      </c>
      <c r="Z128" s="66">
        <f t="shared" si="19"/>
        <v>-1.5697330735820382E-7</v>
      </c>
      <c r="AA128" s="67">
        <f t="shared" si="20"/>
        <v>-1.5491726261410781E-7</v>
      </c>
      <c r="AB128" s="68">
        <f t="shared" si="29"/>
        <v>6.0717522188382048E-5</v>
      </c>
      <c r="AC128" s="69"/>
      <c r="AD128" s="70">
        <f t="shared" si="28"/>
        <v>0.60717522188382045</v>
      </c>
      <c r="AE128" s="70"/>
      <c r="AF128" s="74"/>
      <c r="AG128" s="71">
        <v>1220</v>
      </c>
    </row>
    <row r="129" spans="5:33">
      <c r="E129" s="73">
        <v>0.53192129629629625</v>
      </c>
      <c r="F129" s="71">
        <v>1230</v>
      </c>
      <c r="G129" s="58">
        <v>16.09</v>
      </c>
      <c r="H129" s="58">
        <v>6.91</v>
      </c>
      <c r="I129" s="58">
        <v>7.37</v>
      </c>
      <c r="J129" s="99">
        <v>16.04</v>
      </c>
      <c r="K129" s="99">
        <v>7.02</v>
      </c>
      <c r="L129" s="99">
        <v>7.62</v>
      </c>
      <c r="M129" s="59">
        <f t="shared" si="16"/>
        <v>16.064999999999998</v>
      </c>
      <c r="N129" s="59">
        <f t="shared" si="16"/>
        <v>6.9649999999999999</v>
      </c>
      <c r="O129" s="59">
        <f t="shared" si="16"/>
        <v>7.4950000000000001</v>
      </c>
      <c r="P129" s="60">
        <f t="shared" si="21"/>
        <v>0.155279669877187</v>
      </c>
      <c r="Q129" s="22">
        <f t="shared" si="22"/>
        <v>1.0839269140212026E-7</v>
      </c>
      <c r="R129" s="61">
        <f t="shared" si="23"/>
        <v>4.3927334964836424E-8</v>
      </c>
      <c r="S129" s="22">
        <f t="shared" si="24"/>
        <v>1.9296107571129407E-15</v>
      </c>
      <c r="T129" s="62">
        <v>298</v>
      </c>
      <c r="U129" s="59">
        <f t="shared" si="25"/>
        <v>289.065</v>
      </c>
      <c r="V129" s="63">
        <f t="shared" si="26"/>
        <v>0.52132105630546577</v>
      </c>
      <c r="W129" s="64">
        <f t="shared" si="27"/>
        <v>3.3213990438433423</v>
      </c>
      <c r="X129" s="65">
        <f t="shared" si="17"/>
        <v>-1.5471108478345598E-7</v>
      </c>
      <c r="Y129" s="66">
        <f t="shared" si="18"/>
        <v>-1.5268772238546063E-7</v>
      </c>
      <c r="Z129" s="66">
        <f t="shared" si="19"/>
        <v>-1.5271418458368872E-7</v>
      </c>
      <c r="AA129" s="67">
        <f t="shared" si="20"/>
        <v>-1.5071659222127596E-7</v>
      </c>
      <c r="AB129" s="68">
        <f t="shared" si="29"/>
        <v>5.9147881216404387E-5</v>
      </c>
      <c r="AC129" s="69"/>
      <c r="AD129" s="70">
        <f t="shared" si="28"/>
        <v>0.59147881216404385</v>
      </c>
      <c r="AE129" s="70"/>
      <c r="AF129" s="74"/>
      <c r="AG129" s="71">
        <v>1230</v>
      </c>
    </row>
    <row r="130" spans="5:33">
      <c r="E130" s="73">
        <v>0.53203703703703698</v>
      </c>
      <c r="F130" s="71">
        <v>1240</v>
      </c>
      <c r="G130" s="58">
        <v>16.100000000000001</v>
      </c>
      <c r="H130" s="58">
        <v>6.92</v>
      </c>
      <c r="I130" s="58">
        <v>7.35</v>
      </c>
      <c r="J130" s="99">
        <v>16.059999999999999</v>
      </c>
      <c r="K130" s="99">
        <v>7.02</v>
      </c>
      <c r="L130" s="99">
        <v>7.61</v>
      </c>
      <c r="M130" s="59">
        <f t="shared" si="16"/>
        <v>16.079999999999998</v>
      </c>
      <c r="N130" s="59">
        <f t="shared" si="16"/>
        <v>6.97</v>
      </c>
      <c r="O130" s="59">
        <f t="shared" si="16"/>
        <v>7.48</v>
      </c>
      <c r="P130" s="60">
        <f t="shared" si="21"/>
        <v>0.15500950329278651</v>
      </c>
      <c r="Q130" s="22">
        <f t="shared" si="22"/>
        <v>1.0715193052376054E-7</v>
      </c>
      <c r="R130" s="61">
        <f t="shared" si="23"/>
        <v>4.4491413527600836E-8</v>
      </c>
      <c r="S130" s="22">
        <f t="shared" si="24"/>
        <v>1.9794858776839826E-15</v>
      </c>
      <c r="T130" s="62">
        <v>298</v>
      </c>
      <c r="U130" s="59">
        <f t="shared" si="25"/>
        <v>289.08</v>
      </c>
      <c r="V130" s="63">
        <f t="shared" si="26"/>
        <v>0.52041886178137042</v>
      </c>
      <c r="W130" s="64">
        <f t="shared" si="27"/>
        <v>3.3145063988188026</v>
      </c>
      <c r="X130" s="65">
        <f t="shared" si="17"/>
        <v>-1.5466439806152617E-7</v>
      </c>
      <c r="Y130" s="66">
        <f t="shared" si="18"/>
        <v>-1.5258866637262583E-7</v>
      </c>
      <c r="Z130" s="66">
        <f t="shared" si="19"/>
        <v>-1.5261652450997558E-7</v>
      </c>
      <c r="AA130" s="67">
        <f t="shared" si="20"/>
        <v>-1.5056790319721788E-7</v>
      </c>
      <c r="AB130" s="68">
        <f t="shared" si="29"/>
        <v>5.7620828731499339E-5</v>
      </c>
      <c r="AC130" s="69"/>
      <c r="AD130" s="70">
        <f t="shared" si="28"/>
        <v>0.57620828731499341</v>
      </c>
      <c r="AE130" s="70"/>
      <c r="AF130" s="74"/>
      <c r="AG130" s="71">
        <v>1240</v>
      </c>
    </row>
    <row r="131" spans="5:33">
      <c r="E131" s="73">
        <v>0.53215277777777781</v>
      </c>
      <c r="F131" s="71">
        <v>1250</v>
      </c>
      <c r="G131" s="58">
        <v>16.11</v>
      </c>
      <c r="H131" s="58">
        <v>6.92</v>
      </c>
      <c r="I131" s="58">
        <v>7.3</v>
      </c>
      <c r="J131" s="99">
        <v>16.059999999999999</v>
      </c>
      <c r="K131" s="99">
        <v>7.02</v>
      </c>
      <c r="L131" s="99">
        <v>7.63</v>
      </c>
      <c r="M131" s="59">
        <f t="shared" si="16"/>
        <v>16.085000000000001</v>
      </c>
      <c r="N131" s="59">
        <f t="shared" si="16"/>
        <v>6.97</v>
      </c>
      <c r="O131" s="59">
        <f t="shared" si="16"/>
        <v>7.4649999999999999</v>
      </c>
      <c r="P131" s="60">
        <f t="shared" si="21"/>
        <v>0.15471216624873893</v>
      </c>
      <c r="Q131" s="22">
        <f t="shared" si="22"/>
        <v>1.0715193052376054E-7</v>
      </c>
      <c r="R131" s="61">
        <f t="shared" si="23"/>
        <v>4.4509903550957919E-8</v>
      </c>
      <c r="S131" s="22">
        <f t="shared" si="24"/>
        <v>1.9811315141155765E-15</v>
      </c>
      <c r="T131" s="62">
        <v>298</v>
      </c>
      <c r="U131" s="59">
        <f t="shared" si="25"/>
        <v>289.08499999999998</v>
      </c>
      <c r="V131" s="63">
        <f t="shared" si="26"/>
        <v>0.52011815107908799</v>
      </c>
      <c r="W131" s="64">
        <f t="shared" si="27"/>
        <v>3.312212189239975</v>
      </c>
      <c r="X131" s="65">
        <f t="shared" si="17"/>
        <v>-1.5050844989783846E-7</v>
      </c>
      <c r="Y131" s="66">
        <f t="shared" si="18"/>
        <v>-1.4848929566109512E-7</v>
      </c>
      <c r="Z131" s="66">
        <f t="shared" si="19"/>
        <v>-1.4851638373378821E-7</v>
      </c>
      <c r="AA131" s="67">
        <f t="shared" si="20"/>
        <v>-1.4652359076673419E-7</v>
      </c>
      <c r="AB131" s="68">
        <f t="shared" si="29"/>
        <v>5.60947575931261E-5</v>
      </c>
      <c r="AC131" s="69"/>
      <c r="AD131" s="70">
        <f t="shared" si="28"/>
        <v>0.56094757593126099</v>
      </c>
      <c r="AE131" s="70"/>
      <c r="AF131" s="74"/>
      <c r="AG131" s="71">
        <v>1250</v>
      </c>
    </row>
    <row r="132" spans="5:33">
      <c r="E132" s="73">
        <v>0.53226851851851853</v>
      </c>
      <c r="F132" s="71">
        <v>1260</v>
      </c>
      <c r="G132" s="58">
        <v>16.11</v>
      </c>
      <c r="H132" s="58">
        <v>6.92</v>
      </c>
      <c r="I132" s="58">
        <v>7.37</v>
      </c>
      <c r="J132" s="99">
        <v>16.07</v>
      </c>
      <c r="K132" s="99">
        <v>7.02</v>
      </c>
      <c r="L132" s="99">
        <v>7.62</v>
      </c>
      <c r="M132" s="59">
        <f t="shared" si="16"/>
        <v>16.09</v>
      </c>
      <c r="N132" s="59">
        <f t="shared" si="16"/>
        <v>6.97</v>
      </c>
      <c r="O132" s="59">
        <f t="shared" si="16"/>
        <v>7.4950000000000001</v>
      </c>
      <c r="P132" s="60">
        <f t="shared" si="21"/>
        <v>0.15534748397150569</v>
      </c>
      <c r="Q132" s="22">
        <f t="shared" si="22"/>
        <v>1.0715193052376054E-7</v>
      </c>
      <c r="R132" s="61">
        <f t="shared" si="23"/>
        <v>4.4528401258515957E-8</v>
      </c>
      <c r="S132" s="22">
        <f t="shared" si="24"/>
        <v>1.9827785186394056E-15</v>
      </c>
      <c r="T132" s="62">
        <v>298</v>
      </c>
      <c r="U132" s="59">
        <f t="shared" si="25"/>
        <v>289.08999999999997</v>
      </c>
      <c r="V132" s="63">
        <f t="shared" si="26"/>
        <v>0.5198174507787815</v>
      </c>
      <c r="W132" s="64">
        <f t="shared" si="27"/>
        <v>3.3099196469268355</v>
      </c>
      <c r="X132" s="65">
        <f t="shared" si="17"/>
        <v>-1.4734982911685332E-7</v>
      </c>
      <c r="Y132" s="66">
        <f t="shared" si="18"/>
        <v>-1.453619059089906E-7</v>
      </c>
      <c r="Z132" s="66">
        <f t="shared" si="19"/>
        <v>-1.4538872534070655E-7</v>
      </c>
      <c r="AA132" s="67">
        <f t="shared" si="20"/>
        <v>-1.4342689791294717E-7</v>
      </c>
      <c r="AB132" s="68">
        <f t="shared" si="29"/>
        <v>5.4609685260702205E-5</v>
      </c>
      <c r="AC132" s="69"/>
      <c r="AD132" s="70">
        <f t="shared" si="28"/>
        <v>0.54609685260702201</v>
      </c>
      <c r="AE132" s="70"/>
      <c r="AF132" s="74"/>
      <c r="AG132" s="71">
        <v>1260</v>
      </c>
    </row>
    <row r="133" spans="5:33">
      <c r="E133" s="73">
        <v>0.53238425925925925</v>
      </c>
      <c r="F133" s="71">
        <v>1270</v>
      </c>
      <c r="G133" s="58">
        <v>16.12</v>
      </c>
      <c r="H133" s="58">
        <v>6.92</v>
      </c>
      <c r="I133" s="58">
        <v>7.32</v>
      </c>
      <c r="J133" s="99">
        <v>16.07</v>
      </c>
      <c r="K133" s="99">
        <v>7.02</v>
      </c>
      <c r="L133" s="99">
        <v>7.61</v>
      </c>
      <c r="M133" s="59">
        <f t="shared" si="16"/>
        <v>16.094999999999999</v>
      </c>
      <c r="N133" s="59">
        <f t="shared" si="16"/>
        <v>6.97</v>
      </c>
      <c r="O133" s="59">
        <f t="shared" si="16"/>
        <v>7.4649999999999999</v>
      </c>
      <c r="P133" s="60">
        <f t="shared" si="21"/>
        <v>0.15473919511069217</v>
      </c>
      <c r="Q133" s="22">
        <f t="shared" si="22"/>
        <v>1.0715193052376054E-7</v>
      </c>
      <c r="R133" s="61">
        <f t="shared" si="23"/>
        <v>4.454690665346844E-8</v>
      </c>
      <c r="S133" s="22">
        <f t="shared" si="24"/>
        <v>1.9844268923928308E-15</v>
      </c>
      <c r="T133" s="62">
        <v>298</v>
      </c>
      <c r="U133" s="59">
        <f t="shared" si="25"/>
        <v>289.09500000000003</v>
      </c>
      <c r="V133" s="63">
        <f t="shared" si="26"/>
        <v>0.51951676087990817</v>
      </c>
      <c r="W133" s="64">
        <f t="shared" si="27"/>
        <v>3.3076287706114718</v>
      </c>
      <c r="X133" s="65">
        <f t="shared" si="17"/>
        <v>-1.4308333166956612E-7</v>
      </c>
      <c r="Y133" s="66">
        <f t="shared" si="18"/>
        <v>-1.4115759584457619E-7</v>
      </c>
      <c r="Z133" s="66">
        <f t="shared" si="19"/>
        <v>-1.4118351401704517E-7</v>
      </c>
      <c r="AA133" s="67">
        <f t="shared" si="20"/>
        <v>-1.3928299870739449E-7</v>
      </c>
      <c r="AB133" s="68">
        <f t="shared" si="29"/>
        <v>5.3155888611486885E-5</v>
      </c>
      <c r="AC133" s="69"/>
      <c r="AD133" s="70">
        <f t="shared" si="28"/>
        <v>0.5315588861148689</v>
      </c>
      <c r="AE133" s="70"/>
      <c r="AF133" s="74"/>
      <c r="AG133" s="71">
        <v>1270</v>
      </c>
    </row>
    <row r="134" spans="5:33">
      <c r="E134" s="73">
        <v>0.53249999999999997</v>
      </c>
      <c r="F134" s="71">
        <v>1280</v>
      </c>
      <c r="G134" s="58">
        <v>16.12</v>
      </c>
      <c r="H134" s="58">
        <v>6.92</v>
      </c>
      <c r="I134" s="58">
        <v>7.42</v>
      </c>
      <c r="J134" s="99">
        <v>16.079999999999998</v>
      </c>
      <c r="K134" s="99">
        <v>7.02</v>
      </c>
      <c r="L134" s="99">
        <v>7.6</v>
      </c>
      <c r="M134" s="59">
        <f t="shared" ref="M134:O197" si="30">(G134+J134)/2</f>
        <v>16.100000000000001</v>
      </c>
      <c r="N134" s="59">
        <f t="shared" si="30"/>
        <v>6.97</v>
      </c>
      <c r="O134" s="59">
        <f t="shared" si="30"/>
        <v>7.51</v>
      </c>
      <c r="P134" s="60">
        <f t="shared" si="21"/>
        <v>0.15568558275381536</v>
      </c>
      <c r="Q134" s="22">
        <f t="shared" si="22"/>
        <v>1.0715193052376054E-7</v>
      </c>
      <c r="R134" s="61">
        <f t="shared" si="23"/>
        <v>4.4565419739010134E-8</v>
      </c>
      <c r="S134" s="22">
        <f t="shared" si="24"/>
        <v>1.9860766365141542E-15</v>
      </c>
      <c r="T134" s="62">
        <v>298</v>
      </c>
      <c r="U134" s="59">
        <f t="shared" si="25"/>
        <v>289.10000000000002</v>
      </c>
      <c r="V134" s="63">
        <f t="shared" si="26"/>
        <v>0.51921608138193187</v>
      </c>
      <c r="W134" s="64">
        <f t="shared" si="27"/>
        <v>3.3053395590270305</v>
      </c>
      <c r="X134" s="65">
        <f t="shared" ref="X134:X197" si="31">-($B$2/W134)*P134*S134*AB134</f>
        <v>-1.4034872919456599E-7</v>
      </c>
      <c r="Y134" s="66">
        <f t="shared" ref="Y134:Y197" si="32">-(AB134+(5*X134))*$B$2*S134*P134/W134</f>
        <v>-1.3844534792325687E-7</v>
      </c>
      <c r="Z134" s="66">
        <f t="shared" ref="Z134:Z197" si="33">-(AB134+5*Y134)*$B$2*P134*S134/W134</f>
        <v>-1.3847116119769664E-7</v>
      </c>
      <c r="AA134" s="67">
        <f t="shared" ref="AA134:AA197" si="34">-(AB134+(10*Z134))*$B$2*P134*S134/W134</f>
        <v>-1.3659289305194238E-7</v>
      </c>
      <c r="AB134" s="68">
        <f t="shared" si="29"/>
        <v>5.1744141027986555E-5</v>
      </c>
      <c r="AC134" s="69"/>
      <c r="AD134" s="70">
        <f t="shared" si="28"/>
        <v>0.51744141027986557</v>
      </c>
      <c r="AE134" s="70"/>
      <c r="AF134" s="74"/>
      <c r="AG134" s="71">
        <v>1280</v>
      </c>
    </row>
    <row r="135" spans="5:33">
      <c r="E135" s="73">
        <v>0.5326157407407407</v>
      </c>
      <c r="F135" s="71">
        <v>1290</v>
      </c>
      <c r="G135" s="58">
        <v>16.13</v>
      </c>
      <c r="H135" s="58">
        <v>6.92</v>
      </c>
      <c r="I135" s="58">
        <v>7.44</v>
      </c>
      <c r="J135" s="99">
        <v>16.079999999999998</v>
      </c>
      <c r="K135" s="99">
        <v>7.02</v>
      </c>
      <c r="L135" s="99">
        <v>7.62</v>
      </c>
      <c r="M135" s="59">
        <f t="shared" si="30"/>
        <v>16.104999999999997</v>
      </c>
      <c r="N135" s="59">
        <f t="shared" si="30"/>
        <v>6.97</v>
      </c>
      <c r="O135" s="59">
        <f t="shared" si="30"/>
        <v>7.53</v>
      </c>
      <c r="P135" s="60">
        <f t="shared" ref="P135:P198" si="35">((O135/32000)*(1/((-0.026*M135+1.9067)/1000)))/1.013</f>
        <v>0.15611382955667732</v>
      </c>
      <c r="Q135" s="22">
        <f t="shared" ref="Q135:Q198" si="36">POWER(10, -N135)</f>
        <v>1.0715193052376054E-7</v>
      </c>
      <c r="R135" s="61">
        <f t="shared" ref="R135:R198" si="37">(0.00000000000001*(0.1253*EXP(0.0831*M135)))/Q135</f>
        <v>4.4583940518337132E-8</v>
      </c>
      <c r="S135" s="22">
        <f t="shared" ref="S135:S198" si="38">POWER(R135, 2)</f>
        <v>1.9877277521426236E-15</v>
      </c>
      <c r="T135" s="62">
        <v>298</v>
      </c>
      <c r="U135" s="59">
        <f t="shared" ref="U135:U198" si="39">273+M135</f>
        <v>289.10500000000002</v>
      </c>
      <c r="V135" s="63">
        <f t="shared" ref="V135:V198" si="40">((1/U135)-(1/298))*5026</f>
        <v>0.51891541228431193</v>
      </c>
      <c r="W135" s="64">
        <f t="shared" ref="W135:W198" si="41">POWER(10,V135)</f>
        <v>3.3030520109076282</v>
      </c>
      <c r="X135" s="65">
        <f t="shared" si="31"/>
        <v>-1.3717766436590257E-7</v>
      </c>
      <c r="Y135" s="66">
        <f t="shared" si="32"/>
        <v>-1.353093271715449E-7</v>
      </c>
      <c r="Z135" s="66">
        <f t="shared" si="33"/>
        <v>-1.3533477361640132E-7</v>
      </c>
      <c r="AA135" s="67">
        <f t="shared" si="34"/>
        <v>-1.3349118971412465E-7</v>
      </c>
      <c r="AB135" s="68">
        <f t="shared" si="29"/>
        <v>5.0359516627172537E-5</v>
      </c>
      <c r="AC135" s="69"/>
      <c r="AD135" s="70">
        <f t="shared" ref="AD135:AD198" si="42">AB135*10000</f>
        <v>0.5035951662717254</v>
      </c>
      <c r="AE135" s="70"/>
      <c r="AF135" s="74"/>
      <c r="AG135" s="71">
        <v>1290</v>
      </c>
    </row>
    <row r="136" spans="5:33">
      <c r="E136" s="73">
        <v>0.53273148148148142</v>
      </c>
      <c r="F136" s="71">
        <v>1300</v>
      </c>
      <c r="G136" s="58">
        <v>16.14</v>
      </c>
      <c r="H136" s="58">
        <v>6.92</v>
      </c>
      <c r="I136" s="58">
        <v>7.34</v>
      </c>
      <c r="J136" s="99">
        <v>16.09</v>
      </c>
      <c r="K136" s="99">
        <v>7.02</v>
      </c>
      <c r="L136" s="99">
        <v>7.6</v>
      </c>
      <c r="M136" s="59">
        <f t="shared" si="30"/>
        <v>16.115000000000002</v>
      </c>
      <c r="N136" s="59">
        <f t="shared" si="30"/>
        <v>6.97</v>
      </c>
      <c r="O136" s="59">
        <f t="shared" si="30"/>
        <v>7.47</v>
      </c>
      <c r="P136" s="60">
        <f t="shared" si="35"/>
        <v>0.15489696053461999</v>
      </c>
      <c r="Q136" s="22">
        <f t="shared" si="36"/>
        <v>1.0715193052376054E-7</v>
      </c>
      <c r="R136" s="61">
        <f t="shared" si="37"/>
        <v>4.4621005171138181E-8</v>
      </c>
      <c r="S136" s="22">
        <f t="shared" si="38"/>
        <v>1.9910341024827401E-15</v>
      </c>
      <c r="T136" s="62">
        <v>298</v>
      </c>
      <c r="U136" s="59">
        <f t="shared" si="39"/>
        <v>289.11500000000001</v>
      </c>
      <c r="V136" s="63">
        <f t="shared" si="40"/>
        <v>0.5183141052879835</v>
      </c>
      <c r="W136" s="64">
        <f t="shared" si="41"/>
        <v>3.2984819000054615</v>
      </c>
      <c r="X136" s="65">
        <f t="shared" si="31"/>
        <v>-1.3285502594918554E-7</v>
      </c>
      <c r="Y136" s="66">
        <f t="shared" si="32"/>
        <v>-1.3105418869202396E-7</v>
      </c>
      <c r="Z136" s="66">
        <f t="shared" si="33"/>
        <v>-1.3107859886998757E-7</v>
      </c>
      <c r="AA136" s="67">
        <f t="shared" si="34"/>
        <v>-1.2930151003550233E-7</v>
      </c>
      <c r="AB136" s="68">
        <f t="shared" ref="AB136:AB199" si="43">AB135+10*(0.166666666666666*(X135+2*Y135+2*Z135+AA135))</f>
        <v>4.9006254867746013E-5</v>
      </c>
      <c r="AC136" s="69"/>
      <c r="AD136" s="70">
        <f t="shared" si="42"/>
        <v>0.49006254867746013</v>
      </c>
      <c r="AE136" s="70"/>
      <c r="AF136" s="74"/>
      <c r="AG136" s="71">
        <v>1300</v>
      </c>
    </row>
    <row r="137" spans="5:33">
      <c r="E137" s="73">
        <v>0.53284722222222225</v>
      </c>
      <c r="F137" s="71">
        <v>1310</v>
      </c>
      <c r="G137" s="58">
        <v>16.14</v>
      </c>
      <c r="H137" s="58">
        <v>6.92</v>
      </c>
      <c r="I137" s="58">
        <v>7.35</v>
      </c>
      <c r="J137" s="99">
        <v>16.09</v>
      </c>
      <c r="K137" s="99">
        <v>7.03</v>
      </c>
      <c r="L137" s="99">
        <v>7.62</v>
      </c>
      <c r="M137" s="59">
        <f t="shared" si="30"/>
        <v>16.115000000000002</v>
      </c>
      <c r="N137" s="59">
        <f t="shared" si="30"/>
        <v>6.9749999999999996</v>
      </c>
      <c r="O137" s="59">
        <f t="shared" si="30"/>
        <v>7.4849999999999994</v>
      </c>
      <c r="P137" s="60">
        <f t="shared" si="35"/>
        <v>0.15520799860798268</v>
      </c>
      <c r="Q137" s="22">
        <f t="shared" si="36"/>
        <v>1.059253725177288E-7</v>
      </c>
      <c r="R137" s="61">
        <f t="shared" si="37"/>
        <v>4.5137692059548062E-8</v>
      </c>
      <c r="S137" s="22">
        <f t="shared" si="38"/>
        <v>2.037411244462588E-15</v>
      </c>
      <c r="T137" s="62">
        <v>298</v>
      </c>
      <c r="U137" s="59">
        <f t="shared" si="39"/>
        <v>289.11500000000001</v>
      </c>
      <c r="V137" s="63">
        <f t="shared" si="40"/>
        <v>0.5183141052879835</v>
      </c>
      <c r="W137" s="64">
        <f t="shared" si="41"/>
        <v>3.2984819000054615</v>
      </c>
      <c r="X137" s="65">
        <f t="shared" si="31"/>
        <v>-1.3257924776877624E-7</v>
      </c>
      <c r="Y137" s="66">
        <f t="shared" si="32"/>
        <v>-1.3073659615434868E-7</v>
      </c>
      <c r="Z137" s="66">
        <f t="shared" si="33"/>
        <v>-1.3076220623306985E-7</v>
      </c>
      <c r="AA137" s="67">
        <f t="shared" si="34"/>
        <v>-1.2894445281441508E-7</v>
      </c>
      <c r="AB137" s="68">
        <f t="shared" si="43"/>
        <v>4.7695551349231498E-5</v>
      </c>
      <c r="AC137" s="69"/>
      <c r="AD137" s="70">
        <f t="shared" si="42"/>
        <v>0.47695551349231496</v>
      </c>
      <c r="AE137" s="70"/>
      <c r="AF137" s="74"/>
      <c r="AG137" s="71">
        <v>1310</v>
      </c>
    </row>
    <row r="138" spans="5:33">
      <c r="E138" s="73">
        <v>0.53296296296296297</v>
      </c>
      <c r="F138" s="71">
        <v>1320</v>
      </c>
      <c r="G138" s="58">
        <v>16.14</v>
      </c>
      <c r="H138" s="58">
        <v>6.93</v>
      </c>
      <c r="I138" s="58">
        <v>7.28</v>
      </c>
      <c r="J138" s="99">
        <v>16.100000000000001</v>
      </c>
      <c r="K138" s="99">
        <v>7.03</v>
      </c>
      <c r="L138" s="99">
        <v>7.61</v>
      </c>
      <c r="M138" s="59">
        <f t="shared" si="30"/>
        <v>16.12</v>
      </c>
      <c r="N138" s="59">
        <f t="shared" si="30"/>
        <v>6.98</v>
      </c>
      <c r="O138" s="59">
        <f t="shared" si="30"/>
        <v>7.4450000000000003</v>
      </c>
      <c r="P138" s="60">
        <f t="shared" si="35"/>
        <v>0.15439205492819805</v>
      </c>
      <c r="Q138" s="22">
        <f t="shared" si="36"/>
        <v>1.0471285480508987E-7</v>
      </c>
      <c r="R138" s="61">
        <f t="shared" si="37"/>
        <v>4.567933772247259E-8</v>
      </c>
      <c r="S138" s="22">
        <f t="shared" si="38"/>
        <v>2.0866018947637074E-15</v>
      </c>
      <c r="T138" s="62">
        <v>298</v>
      </c>
      <c r="U138" s="59">
        <f t="shared" si="39"/>
        <v>289.12</v>
      </c>
      <c r="V138" s="63">
        <f t="shared" si="40"/>
        <v>0.51801346738819609</v>
      </c>
      <c r="W138" s="64">
        <f t="shared" si="41"/>
        <v>3.2961993346959662</v>
      </c>
      <c r="X138" s="65">
        <f t="shared" si="31"/>
        <v>-1.3145462159415813E-7</v>
      </c>
      <c r="Y138" s="66">
        <f t="shared" si="32"/>
        <v>-1.295920373441706E-7</v>
      </c>
      <c r="Z138" s="66">
        <f t="shared" si="33"/>
        <v>-1.2961842835306957E-7</v>
      </c>
      <c r="AA138" s="67">
        <f t="shared" si="34"/>
        <v>-1.2778148724207854E-7</v>
      </c>
      <c r="AB138" s="68">
        <f t="shared" si="43"/>
        <v>4.6388015840301459E-5</v>
      </c>
      <c r="AC138" s="75">
        <f>D17</f>
        <v>6.3589285714285717E-5</v>
      </c>
      <c r="AD138" s="70">
        <f t="shared" si="42"/>
        <v>0.46388015840301461</v>
      </c>
      <c r="AE138" s="70">
        <f t="shared" ref="AE138" si="44">AC138*10000</f>
        <v>0.63589285714285715</v>
      </c>
      <c r="AF138" s="74">
        <f>(AD138-AE138)*(AD138-AE138)</f>
        <v>2.9588368527763826E-2</v>
      </c>
      <c r="AG138" s="71">
        <v>1320</v>
      </c>
    </row>
    <row r="139" spans="5:33">
      <c r="E139" s="73">
        <v>0.53307870370370369</v>
      </c>
      <c r="F139" s="71">
        <v>1330</v>
      </c>
      <c r="G139" s="58">
        <v>16.149999999999999</v>
      </c>
      <c r="H139" s="58">
        <v>6.93</v>
      </c>
      <c r="I139" s="58">
        <v>7.35</v>
      </c>
      <c r="J139" s="99">
        <v>16.11</v>
      </c>
      <c r="K139" s="99">
        <v>7.03</v>
      </c>
      <c r="L139" s="99">
        <v>7.61</v>
      </c>
      <c r="M139" s="59">
        <f t="shared" si="30"/>
        <v>16.13</v>
      </c>
      <c r="N139" s="59">
        <f t="shared" si="30"/>
        <v>6.98</v>
      </c>
      <c r="O139" s="59">
        <f t="shared" si="30"/>
        <v>7.48</v>
      </c>
      <c r="P139" s="60">
        <f t="shared" si="35"/>
        <v>0.15514499017811084</v>
      </c>
      <c r="Q139" s="22">
        <f t="shared" si="36"/>
        <v>1.0471285480508987E-7</v>
      </c>
      <c r="R139" s="61">
        <f t="shared" si="37"/>
        <v>4.5717313028674324E-8</v>
      </c>
      <c r="S139" s="22">
        <f t="shared" si="38"/>
        <v>2.0900727105617951E-15</v>
      </c>
      <c r="T139" s="62">
        <v>298</v>
      </c>
      <c r="U139" s="59">
        <f t="shared" si="39"/>
        <v>289.13</v>
      </c>
      <c r="V139" s="63">
        <f t="shared" si="40"/>
        <v>0.51741222278267407</v>
      </c>
      <c r="W139" s="64">
        <f t="shared" si="41"/>
        <v>3.2916391780508074</v>
      </c>
      <c r="X139" s="65">
        <f t="shared" si="31"/>
        <v>-1.2879667411482034E-7</v>
      </c>
      <c r="Y139" s="66">
        <f t="shared" si="32"/>
        <v>-1.2695725554730615E-7</v>
      </c>
      <c r="Z139" s="66">
        <f t="shared" si="33"/>
        <v>-1.2698352533020054E-7</v>
      </c>
      <c r="AA139" s="67">
        <f t="shared" si="34"/>
        <v>-1.2516962619815517E-7</v>
      </c>
      <c r="AB139" s="68">
        <f t="shared" si="43"/>
        <v>4.5091920773250268E-5</v>
      </c>
      <c r="AC139" s="69"/>
      <c r="AD139" s="70">
        <f t="shared" si="42"/>
        <v>0.45091920773250266</v>
      </c>
      <c r="AE139" s="70"/>
      <c r="AF139" s="74"/>
      <c r="AG139" s="71">
        <v>1330</v>
      </c>
    </row>
    <row r="140" spans="5:33">
      <c r="E140" s="73">
        <v>0.53319444444444442</v>
      </c>
      <c r="F140" s="71">
        <v>1340</v>
      </c>
      <c r="G140" s="58">
        <v>16.16</v>
      </c>
      <c r="H140" s="58">
        <v>6.93</v>
      </c>
      <c r="I140" s="58">
        <v>7.35</v>
      </c>
      <c r="J140" s="99">
        <v>16.11</v>
      </c>
      <c r="K140" s="99">
        <v>7.04</v>
      </c>
      <c r="L140" s="99">
        <v>7.6</v>
      </c>
      <c r="M140" s="59">
        <f t="shared" si="30"/>
        <v>16.134999999999998</v>
      </c>
      <c r="N140" s="59">
        <f t="shared" si="30"/>
        <v>6.9849999999999994</v>
      </c>
      <c r="O140" s="59">
        <f t="shared" si="30"/>
        <v>7.4749999999999996</v>
      </c>
      <c r="P140" s="60">
        <f t="shared" si="35"/>
        <v>0.15505483628476097</v>
      </c>
      <c r="Q140" s="22">
        <f t="shared" si="36"/>
        <v>1.0351421666793431E-7</v>
      </c>
      <c r="R140" s="61">
        <f t="shared" si="37"/>
        <v>4.6265914057939963E-8</v>
      </c>
      <c r="S140" s="22">
        <f t="shared" si="38"/>
        <v>2.1405348036166867E-15</v>
      </c>
      <c r="T140" s="62">
        <v>298</v>
      </c>
      <c r="U140" s="59">
        <f t="shared" si="39"/>
        <v>289.13499999999999</v>
      </c>
      <c r="V140" s="63">
        <f t="shared" si="40"/>
        <v>0.51711161607586054</v>
      </c>
      <c r="W140" s="64">
        <f t="shared" si="41"/>
        <v>3.2893615841944195</v>
      </c>
      <c r="X140" s="65">
        <f t="shared" si="31"/>
        <v>-1.282061626379123E-7</v>
      </c>
      <c r="Y140" s="66">
        <f t="shared" si="32"/>
        <v>-1.2633076275335439E-7</v>
      </c>
      <c r="Z140" s="66">
        <f t="shared" si="33"/>
        <v>-1.2635819610487689E-7</v>
      </c>
      <c r="AA140" s="67">
        <f t="shared" si="34"/>
        <v>-1.2450942698165055E-7</v>
      </c>
      <c r="AB140" s="68">
        <f t="shared" si="43"/>
        <v>4.382217433647029E-5</v>
      </c>
      <c r="AC140" s="69"/>
      <c r="AD140" s="70">
        <f t="shared" si="42"/>
        <v>0.43822174336470288</v>
      </c>
      <c r="AE140" s="70"/>
      <c r="AF140" s="74"/>
      <c r="AG140" s="71">
        <v>1340</v>
      </c>
    </row>
    <row r="141" spans="5:33">
      <c r="E141" s="73">
        <v>0.53331018518518514</v>
      </c>
      <c r="F141" s="71">
        <v>1350</v>
      </c>
      <c r="G141" s="58">
        <v>16.16</v>
      </c>
      <c r="H141" s="58">
        <v>6.93</v>
      </c>
      <c r="I141" s="58">
        <v>7.32</v>
      </c>
      <c r="J141" s="99">
        <v>16.11</v>
      </c>
      <c r="K141" s="99">
        <v>7.04</v>
      </c>
      <c r="L141" s="99">
        <v>7.62</v>
      </c>
      <c r="M141" s="59">
        <f t="shared" si="30"/>
        <v>16.134999999999998</v>
      </c>
      <c r="N141" s="59">
        <f t="shared" si="30"/>
        <v>6.9849999999999994</v>
      </c>
      <c r="O141" s="59">
        <f t="shared" si="30"/>
        <v>7.4700000000000006</v>
      </c>
      <c r="P141" s="60">
        <f t="shared" si="35"/>
        <v>0.15495112067520597</v>
      </c>
      <c r="Q141" s="22">
        <f t="shared" si="36"/>
        <v>1.0351421666793431E-7</v>
      </c>
      <c r="R141" s="61">
        <f t="shared" si="37"/>
        <v>4.6265914057939963E-8</v>
      </c>
      <c r="S141" s="22">
        <f t="shared" si="38"/>
        <v>2.1405348036166867E-15</v>
      </c>
      <c r="T141" s="62">
        <v>298</v>
      </c>
      <c r="U141" s="59">
        <f t="shared" si="39"/>
        <v>289.13499999999999</v>
      </c>
      <c r="V141" s="63">
        <f t="shared" si="40"/>
        <v>0.51711161607586054</v>
      </c>
      <c r="W141" s="64">
        <f t="shared" si="41"/>
        <v>3.2893615841944195</v>
      </c>
      <c r="X141" s="65">
        <f t="shared" si="31"/>
        <v>-1.2442641434593013E-7</v>
      </c>
      <c r="Y141" s="66">
        <f t="shared" si="32"/>
        <v>-1.2260752208813809E-7</v>
      </c>
      <c r="Z141" s="66">
        <f t="shared" si="33"/>
        <v>-1.2263411104887321E-7</v>
      </c>
      <c r="AA141" s="67">
        <f t="shared" si="34"/>
        <v>-1.2084103038544956E-7</v>
      </c>
      <c r="AB141" s="68">
        <f t="shared" si="43"/>
        <v>4.2558685157576923E-5</v>
      </c>
      <c r="AC141" s="69"/>
      <c r="AD141" s="70">
        <f t="shared" si="42"/>
        <v>0.4255868515757692</v>
      </c>
      <c r="AE141" s="70"/>
      <c r="AF141" s="74"/>
      <c r="AG141" s="71">
        <v>1350</v>
      </c>
    </row>
    <row r="142" spans="5:33">
      <c r="E142" s="73">
        <v>0.53342592592592597</v>
      </c>
      <c r="F142" s="71">
        <v>1360</v>
      </c>
      <c r="G142" s="58">
        <v>16.170000000000002</v>
      </c>
      <c r="H142" s="58">
        <v>6.93</v>
      </c>
      <c r="I142" s="58">
        <v>7.38</v>
      </c>
      <c r="J142" s="99">
        <v>16.12</v>
      </c>
      <c r="K142" s="99">
        <v>7.04</v>
      </c>
      <c r="L142" s="99">
        <v>7.58</v>
      </c>
      <c r="M142" s="59">
        <f t="shared" si="30"/>
        <v>16.145000000000003</v>
      </c>
      <c r="N142" s="59">
        <f t="shared" si="30"/>
        <v>6.9849999999999994</v>
      </c>
      <c r="O142" s="59">
        <f t="shared" si="30"/>
        <v>7.48</v>
      </c>
      <c r="P142" s="60">
        <f t="shared" si="35"/>
        <v>0.15518568244080611</v>
      </c>
      <c r="Q142" s="22">
        <f t="shared" si="36"/>
        <v>1.0351421666793431E-7</v>
      </c>
      <c r="R142" s="61">
        <f t="shared" si="37"/>
        <v>4.6304377011665986E-8</v>
      </c>
      <c r="S142" s="22">
        <f t="shared" si="38"/>
        <v>2.1440953304385013E-15</v>
      </c>
      <c r="T142" s="62">
        <v>298</v>
      </c>
      <c r="U142" s="59">
        <f t="shared" si="39"/>
        <v>289.14499999999998</v>
      </c>
      <c r="V142" s="63">
        <f t="shared" si="40"/>
        <v>0.51651043385143658</v>
      </c>
      <c r="W142" s="64">
        <f t="shared" si="41"/>
        <v>3.2848113591197503</v>
      </c>
      <c r="X142" s="65">
        <f t="shared" si="31"/>
        <v>-1.2139345526986093E-7</v>
      </c>
      <c r="Y142" s="66">
        <f t="shared" si="32"/>
        <v>-1.1961079095929356E-7</v>
      </c>
      <c r="Z142" s="66">
        <f t="shared" si="33"/>
        <v>-1.1963696940554592E-7</v>
      </c>
      <c r="AA142" s="67">
        <f t="shared" si="34"/>
        <v>-1.1787971467965208E-7</v>
      </c>
      <c r="AB142" s="68">
        <f t="shared" si="43"/>
        <v>4.133243397256792E-5</v>
      </c>
      <c r="AC142" s="69"/>
      <c r="AD142" s="70">
        <f t="shared" si="42"/>
        <v>0.41332433972567922</v>
      </c>
      <c r="AE142" s="70"/>
      <c r="AF142" s="74"/>
      <c r="AG142" s="71">
        <v>1360</v>
      </c>
    </row>
    <row r="143" spans="5:33">
      <c r="E143" s="73">
        <v>0.53354166666666669</v>
      </c>
      <c r="F143" s="71">
        <v>1370</v>
      </c>
      <c r="G143" s="58">
        <v>16.170000000000002</v>
      </c>
      <c r="H143" s="58">
        <v>6.94</v>
      </c>
      <c r="I143" s="58">
        <v>7.38</v>
      </c>
      <c r="J143" s="99">
        <v>16.12</v>
      </c>
      <c r="K143" s="99">
        <v>7.04</v>
      </c>
      <c r="L143" s="99">
        <v>7.6</v>
      </c>
      <c r="M143" s="59">
        <f t="shared" si="30"/>
        <v>16.145000000000003</v>
      </c>
      <c r="N143" s="59">
        <f t="shared" si="30"/>
        <v>6.99</v>
      </c>
      <c r="O143" s="59">
        <f t="shared" si="30"/>
        <v>7.49</v>
      </c>
      <c r="P143" s="60">
        <f t="shared" si="35"/>
        <v>0.15539314993070022</v>
      </c>
      <c r="Q143" s="22">
        <f t="shared" si="36"/>
        <v>1.0232929922807534E-7</v>
      </c>
      <c r="R143" s="61">
        <f t="shared" si="37"/>
        <v>4.6840556427305675E-8</v>
      </c>
      <c r="S143" s="22">
        <f t="shared" si="38"/>
        <v>2.1940377264196069E-15</v>
      </c>
      <c r="T143" s="62">
        <v>298</v>
      </c>
      <c r="U143" s="59">
        <f t="shared" si="39"/>
        <v>289.14499999999998</v>
      </c>
      <c r="V143" s="63">
        <f t="shared" si="40"/>
        <v>0.51651043385143658</v>
      </c>
      <c r="W143" s="64">
        <f t="shared" si="41"/>
        <v>3.2848113591197503</v>
      </c>
      <c r="X143" s="65">
        <f t="shared" si="31"/>
        <v>-1.2078701644630443E-7</v>
      </c>
      <c r="Y143" s="66">
        <f t="shared" si="32"/>
        <v>-1.1896951497737841E-7</v>
      </c>
      <c r="Z143" s="66">
        <f t="shared" si="33"/>
        <v>-1.1899686321137519E-7</v>
      </c>
      <c r="AA143" s="67">
        <f t="shared" si="34"/>
        <v>-1.1720588694998297E-7</v>
      </c>
      <c r="AB143" s="68">
        <f t="shared" si="43"/>
        <v>4.0136152821435936E-5</v>
      </c>
      <c r="AC143" s="69"/>
      <c r="AD143" s="70">
        <f t="shared" si="42"/>
        <v>0.40136152821435939</v>
      </c>
      <c r="AE143" s="70"/>
      <c r="AF143" s="74"/>
      <c r="AG143" s="71">
        <v>1370</v>
      </c>
    </row>
    <row r="144" spans="5:33">
      <c r="E144" s="73">
        <v>0.53365740740740741</v>
      </c>
      <c r="F144" s="71">
        <v>1380</v>
      </c>
      <c r="G144" s="58">
        <v>16.170000000000002</v>
      </c>
      <c r="H144" s="58">
        <v>6.94</v>
      </c>
      <c r="I144" s="58">
        <v>7.28</v>
      </c>
      <c r="J144" s="99">
        <v>16.12</v>
      </c>
      <c r="K144" s="99">
        <v>7.04</v>
      </c>
      <c r="L144" s="99">
        <v>7.6</v>
      </c>
      <c r="M144" s="59">
        <f t="shared" si="30"/>
        <v>16.145000000000003</v>
      </c>
      <c r="N144" s="59">
        <f t="shared" si="30"/>
        <v>6.99</v>
      </c>
      <c r="O144" s="59">
        <f t="shared" si="30"/>
        <v>7.4399999999999995</v>
      </c>
      <c r="P144" s="60">
        <f t="shared" si="35"/>
        <v>0.15435581248122959</v>
      </c>
      <c r="Q144" s="22">
        <f t="shared" si="36"/>
        <v>1.0232929922807534E-7</v>
      </c>
      <c r="R144" s="61">
        <f t="shared" si="37"/>
        <v>4.6840556427305675E-8</v>
      </c>
      <c r="S144" s="22">
        <f t="shared" si="38"/>
        <v>2.1940377264196069E-15</v>
      </c>
      <c r="T144" s="62">
        <v>298</v>
      </c>
      <c r="U144" s="59">
        <f t="shared" si="39"/>
        <v>289.14499999999998</v>
      </c>
      <c r="V144" s="63">
        <f t="shared" si="40"/>
        <v>0.51651043385143658</v>
      </c>
      <c r="W144" s="64">
        <f t="shared" si="41"/>
        <v>3.2848113591197503</v>
      </c>
      <c r="X144" s="65">
        <f t="shared" si="31"/>
        <v>-1.1642374776052644E-7</v>
      </c>
      <c r="Y144" s="66">
        <f t="shared" si="32"/>
        <v>-1.1468359566082454E-7</v>
      </c>
      <c r="Z144" s="66">
        <f t="shared" si="33"/>
        <v>-1.1470960521118128E-7</v>
      </c>
      <c r="AA144" s="67">
        <f t="shared" si="34"/>
        <v>-1.1299468514737648E-7</v>
      </c>
      <c r="AB144" s="68">
        <f t="shared" si="43"/>
        <v>3.8946276721812947E-5</v>
      </c>
      <c r="AC144" s="69"/>
      <c r="AD144" s="70">
        <f t="shared" si="42"/>
        <v>0.38946276721812945</v>
      </c>
      <c r="AE144" s="70"/>
      <c r="AF144" s="74"/>
      <c r="AG144" s="71">
        <v>1380</v>
      </c>
    </row>
    <row r="145" spans="5:33">
      <c r="E145" s="73">
        <v>0.53377314814814814</v>
      </c>
      <c r="F145" s="71">
        <v>1390</v>
      </c>
      <c r="G145" s="58">
        <v>16.18</v>
      </c>
      <c r="H145" s="58">
        <v>6.94</v>
      </c>
      <c r="I145" s="58">
        <v>7.33</v>
      </c>
      <c r="J145" s="99">
        <v>16.13</v>
      </c>
      <c r="K145" s="99">
        <v>7.04</v>
      </c>
      <c r="L145" s="99">
        <v>7.57</v>
      </c>
      <c r="M145" s="59">
        <f t="shared" si="30"/>
        <v>16.155000000000001</v>
      </c>
      <c r="N145" s="59">
        <f t="shared" si="30"/>
        <v>6.99</v>
      </c>
      <c r="O145" s="59">
        <f t="shared" si="30"/>
        <v>7.45</v>
      </c>
      <c r="P145" s="60">
        <f t="shared" si="35"/>
        <v>0.15459031115678865</v>
      </c>
      <c r="Q145" s="22">
        <f t="shared" si="36"/>
        <v>1.0232929922807534E-7</v>
      </c>
      <c r="R145" s="61">
        <f t="shared" si="37"/>
        <v>4.6879497107308389E-8</v>
      </c>
      <c r="S145" s="22">
        <f t="shared" si="38"/>
        <v>2.1976872490341358E-15</v>
      </c>
      <c r="T145" s="62">
        <v>298</v>
      </c>
      <c r="U145" s="59">
        <f t="shared" si="39"/>
        <v>289.15499999999997</v>
      </c>
      <c r="V145" s="63">
        <f t="shared" si="40"/>
        <v>0.51590929320901524</v>
      </c>
      <c r="W145" s="64">
        <f t="shared" si="41"/>
        <v>3.2802677425150728</v>
      </c>
      <c r="X145" s="65">
        <f t="shared" si="31"/>
        <v>-1.1351186225165148E-7</v>
      </c>
      <c r="Y145" s="66">
        <f t="shared" si="32"/>
        <v>-1.118074717532066E-7</v>
      </c>
      <c r="Z145" s="66">
        <f t="shared" si="33"/>
        <v>-1.1183306332499096E-7</v>
      </c>
      <c r="AA145" s="67">
        <f t="shared" si="34"/>
        <v>-1.1015349587897176E-7</v>
      </c>
      <c r="AB145" s="68">
        <f t="shared" si="43"/>
        <v>3.7799268664059758E-5</v>
      </c>
      <c r="AC145" s="69"/>
      <c r="AD145" s="70">
        <f t="shared" si="42"/>
        <v>0.3779926866405976</v>
      </c>
      <c r="AE145" s="70"/>
      <c r="AF145" s="74"/>
      <c r="AG145" s="71">
        <v>1390</v>
      </c>
    </row>
    <row r="146" spans="5:33">
      <c r="E146" s="73">
        <v>0.53388888888888886</v>
      </c>
      <c r="F146" s="71">
        <v>1400</v>
      </c>
      <c r="G146" s="58">
        <v>16.18</v>
      </c>
      <c r="H146" s="58">
        <v>6.94</v>
      </c>
      <c r="I146" s="58">
        <v>7.32</v>
      </c>
      <c r="J146" s="99">
        <v>16.13</v>
      </c>
      <c r="K146" s="99">
        <v>7.05</v>
      </c>
      <c r="L146" s="99">
        <v>7.63</v>
      </c>
      <c r="M146" s="59">
        <f t="shared" si="30"/>
        <v>16.155000000000001</v>
      </c>
      <c r="N146" s="59">
        <f t="shared" si="30"/>
        <v>6.9950000000000001</v>
      </c>
      <c r="O146" s="59">
        <f t="shared" si="30"/>
        <v>7.4749999999999996</v>
      </c>
      <c r="P146" s="60">
        <f t="shared" si="35"/>
        <v>0.15510907059020068</v>
      </c>
      <c r="Q146" s="22">
        <f t="shared" si="36"/>
        <v>1.0115794542598979E-7</v>
      </c>
      <c r="R146" s="61">
        <f t="shared" si="37"/>
        <v>4.7422336099789501E-8</v>
      </c>
      <c r="S146" s="22">
        <f t="shared" si="38"/>
        <v>2.2488779611613984E-15</v>
      </c>
      <c r="T146" s="62">
        <v>298</v>
      </c>
      <c r="U146" s="59">
        <f t="shared" si="39"/>
        <v>289.15499999999997</v>
      </c>
      <c r="V146" s="63">
        <f t="shared" si="40"/>
        <v>0.51590929320901524</v>
      </c>
      <c r="W146" s="64">
        <f t="shared" si="41"/>
        <v>3.2802677425150728</v>
      </c>
      <c r="X146" s="65">
        <f t="shared" si="31"/>
        <v>-1.1309782006320071E-7</v>
      </c>
      <c r="Y146" s="66">
        <f t="shared" si="32"/>
        <v>-1.1135425959336178E-7</v>
      </c>
      <c r="Z146" s="66">
        <f t="shared" si="33"/>
        <v>-1.113811390072204E-7</v>
      </c>
      <c r="AA146" s="67">
        <f t="shared" si="34"/>
        <v>-1.0966362918401133E-7</v>
      </c>
      <c r="AB146" s="68">
        <f t="shared" si="43"/>
        <v>3.6681024616914732E-5</v>
      </c>
      <c r="AC146" s="69"/>
      <c r="AD146" s="70">
        <f t="shared" si="42"/>
        <v>0.36681024616914731</v>
      </c>
      <c r="AE146" s="70"/>
      <c r="AF146" s="74"/>
      <c r="AG146" s="71">
        <v>1400</v>
      </c>
    </row>
    <row r="147" spans="5:33">
      <c r="E147" s="73">
        <v>0.53400462962962958</v>
      </c>
      <c r="F147" s="71">
        <v>1410</v>
      </c>
      <c r="G147" s="58">
        <v>16.18</v>
      </c>
      <c r="H147" s="58">
        <v>6.94</v>
      </c>
      <c r="I147" s="58">
        <v>7.42</v>
      </c>
      <c r="J147" s="99">
        <v>16.14</v>
      </c>
      <c r="K147" s="99">
        <v>7.05</v>
      </c>
      <c r="L147" s="99">
        <v>7.61</v>
      </c>
      <c r="M147" s="59">
        <f t="shared" si="30"/>
        <v>16.16</v>
      </c>
      <c r="N147" s="59">
        <f t="shared" si="30"/>
        <v>6.9950000000000001</v>
      </c>
      <c r="O147" s="59">
        <f t="shared" si="30"/>
        <v>7.5150000000000006</v>
      </c>
      <c r="P147" s="60">
        <f t="shared" si="35"/>
        <v>0.15595272277458175</v>
      </c>
      <c r="Q147" s="22">
        <f t="shared" si="36"/>
        <v>1.0115794542598979E-7</v>
      </c>
      <c r="R147" s="61">
        <f t="shared" si="37"/>
        <v>4.7442044174507954E-8</v>
      </c>
      <c r="S147" s="22">
        <f t="shared" si="38"/>
        <v>2.2507475554559642E-15</v>
      </c>
      <c r="T147" s="62">
        <v>298</v>
      </c>
      <c r="U147" s="59">
        <f t="shared" si="39"/>
        <v>289.16000000000003</v>
      </c>
      <c r="V147" s="63">
        <f t="shared" si="40"/>
        <v>0.51560873847970434</v>
      </c>
      <c r="W147" s="64">
        <f t="shared" si="41"/>
        <v>3.2779984092499062</v>
      </c>
      <c r="X147" s="65">
        <f t="shared" si="31"/>
        <v>-1.1042844190299876E-7</v>
      </c>
      <c r="Y147" s="66">
        <f t="shared" si="32"/>
        <v>-1.0871416511800005E-7</v>
      </c>
      <c r="Z147" s="66">
        <f t="shared" si="33"/>
        <v>-1.087407773280878E-7</v>
      </c>
      <c r="AA147" s="67">
        <f t="shared" si="34"/>
        <v>-1.0705228650419306E-7</v>
      </c>
      <c r="AB147" s="68">
        <f t="shared" si="43"/>
        <v>3.5567304206167445E-5</v>
      </c>
      <c r="AC147" s="69"/>
      <c r="AD147" s="70">
        <f t="shared" si="42"/>
        <v>0.35567304206167444</v>
      </c>
      <c r="AE147" s="70"/>
      <c r="AF147" s="74"/>
      <c r="AG147" s="71">
        <v>1410</v>
      </c>
    </row>
    <row r="148" spans="5:33">
      <c r="E148" s="73">
        <v>0.53412037037037041</v>
      </c>
      <c r="F148" s="71">
        <v>1420</v>
      </c>
      <c r="G148" s="58">
        <v>16.190000000000001</v>
      </c>
      <c r="H148" s="58">
        <v>6.94</v>
      </c>
      <c r="I148" s="58">
        <v>7.36</v>
      </c>
      <c r="J148" s="99">
        <v>16.14</v>
      </c>
      <c r="K148" s="99">
        <v>7.05</v>
      </c>
      <c r="L148" s="99">
        <v>7.61</v>
      </c>
      <c r="M148" s="59">
        <f t="shared" si="30"/>
        <v>16.164999999999999</v>
      </c>
      <c r="N148" s="59">
        <f t="shared" si="30"/>
        <v>6.9950000000000001</v>
      </c>
      <c r="O148" s="59">
        <f t="shared" si="30"/>
        <v>7.4850000000000003</v>
      </c>
      <c r="P148" s="60">
        <f t="shared" si="35"/>
        <v>0.15534374204229109</v>
      </c>
      <c r="Q148" s="22">
        <f t="shared" si="36"/>
        <v>1.0115794542598979E-7</v>
      </c>
      <c r="R148" s="61">
        <f t="shared" si="37"/>
        <v>4.7461760439632878E-8</v>
      </c>
      <c r="S148" s="22">
        <f t="shared" si="38"/>
        <v>2.2526187040291005E-15</v>
      </c>
      <c r="T148" s="62">
        <v>298</v>
      </c>
      <c r="U148" s="59">
        <f t="shared" si="39"/>
        <v>289.16500000000002</v>
      </c>
      <c r="V148" s="63">
        <f t="shared" si="40"/>
        <v>0.51530819414428286</v>
      </c>
      <c r="W148" s="64">
        <f t="shared" si="41"/>
        <v>3.275730724337417</v>
      </c>
      <c r="X148" s="65">
        <f t="shared" si="31"/>
        <v>-1.0679706720072198E-7</v>
      </c>
      <c r="Y148" s="66">
        <f t="shared" si="32"/>
        <v>-1.0514312027169094E-7</v>
      </c>
      <c r="Z148" s="66">
        <f t="shared" si="33"/>
        <v>-1.0516873464964863E-7</v>
      </c>
      <c r="AA148" s="67">
        <f t="shared" si="34"/>
        <v>-1.0353960872806666E-7</v>
      </c>
      <c r="AB148" s="68">
        <f t="shared" si="43"/>
        <v>3.4479986517335168E-5</v>
      </c>
      <c r="AC148" s="69"/>
      <c r="AD148" s="70">
        <f t="shared" si="42"/>
        <v>0.34479986517335171</v>
      </c>
      <c r="AE148" s="70"/>
      <c r="AF148" s="74"/>
      <c r="AG148" s="71">
        <v>1420</v>
      </c>
    </row>
    <row r="149" spans="5:33">
      <c r="E149" s="73">
        <v>0.53423611111111113</v>
      </c>
      <c r="F149" s="71">
        <v>1430</v>
      </c>
      <c r="G149" s="58">
        <v>16.190000000000001</v>
      </c>
      <c r="H149" s="58">
        <v>6.94</v>
      </c>
      <c r="I149" s="58">
        <v>7.36</v>
      </c>
      <c r="J149" s="99">
        <v>16.149999999999999</v>
      </c>
      <c r="K149" s="99">
        <v>7.06</v>
      </c>
      <c r="L149" s="99">
        <v>7.59</v>
      </c>
      <c r="M149" s="59">
        <f t="shared" si="30"/>
        <v>16.170000000000002</v>
      </c>
      <c r="N149" s="59">
        <f t="shared" si="30"/>
        <v>7</v>
      </c>
      <c r="O149" s="59">
        <f t="shared" si="30"/>
        <v>7.4749999999999996</v>
      </c>
      <c r="P149" s="60">
        <f t="shared" si="35"/>
        <v>0.15514977122368173</v>
      </c>
      <c r="Q149" s="22">
        <f t="shared" si="36"/>
        <v>9.9999999999999995E-8</v>
      </c>
      <c r="R149" s="61">
        <f t="shared" si="37"/>
        <v>4.8031294581143147E-8</v>
      </c>
      <c r="S149" s="22">
        <f t="shared" si="38"/>
        <v>2.3070052591405511E-15</v>
      </c>
      <c r="T149" s="62">
        <v>298</v>
      </c>
      <c r="U149" s="59">
        <f t="shared" si="39"/>
        <v>289.17</v>
      </c>
      <c r="V149" s="63">
        <f t="shared" si="40"/>
        <v>0.51500766020220357</v>
      </c>
      <c r="W149" s="64">
        <f t="shared" si="41"/>
        <v>3.2734646865246595</v>
      </c>
      <c r="X149" s="65">
        <f t="shared" si="31"/>
        <v>-1.0598061991606225E-7</v>
      </c>
      <c r="Y149" s="66">
        <f t="shared" si="32"/>
        <v>-1.0430062677490376E-7</v>
      </c>
      <c r="Z149" s="66">
        <f t="shared" si="33"/>
        <v>-1.043272578415702E-7</v>
      </c>
      <c r="AA149" s="67">
        <f t="shared" si="34"/>
        <v>-1.0267305146159331E-7</v>
      </c>
      <c r="AB149" s="68">
        <f t="shared" si="43"/>
        <v>3.3428385874382725E-5</v>
      </c>
      <c r="AC149" s="69"/>
      <c r="AD149" s="70">
        <f t="shared" si="42"/>
        <v>0.33428385874382727</v>
      </c>
      <c r="AE149" s="70"/>
      <c r="AF149" s="74"/>
      <c r="AG149" s="71">
        <v>1430</v>
      </c>
    </row>
    <row r="150" spans="5:33">
      <c r="E150" s="73">
        <v>0.53435185185185186</v>
      </c>
      <c r="F150" s="71">
        <v>1440</v>
      </c>
      <c r="G150" s="58">
        <v>16.2</v>
      </c>
      <c r="H150" s="58">
        <v>6.94</v>
      </c>
      <c r="I150" s="58">
        <v>7.33</v>
      </c>
      <c r="J150" s="99">
        <v>16.16</v>
      </c>
      <c r="K150" s="99">
        <v>7.06</v>
      </c>
      <c r="L150" s="99">
        <v>7.6</v>
      </c>
      <c r="M150" s="59">
        <f t="shared" si="30"/>
        <v>16.18</v>
      </c>
      <c r="N150" s="59">
        <f t="shared" si="30"/>
        <v>7</v>
      </c>
      <c r="O150" s="59">
        <f t="shared" si="30"/>
        <v>7.4649999999999999</v>
      </c>
      <c r="P150" s="60">
        <f t="shared" si="35"/>
        <v>0.15496932231032245</v>
      </c>
      <c r="Q150" s="22">
        <f t="shared" si="36"/>
        <v>9.9999999999999995E-8</v>
      </c>
      <c r="R150" s="61">
        <f t="shared" si="37"/>
        <v>4.8071225175804279E-8</v>
      </c>
      <c r="S150" s="22">
        <f t="shared" si="38"/>
        <v>2.3108426899028792E-15</v>
      </c>
      <c r="T150" s="62">
        <v>298</v>
      </c>
      <c r="U150" s="59">
        <f t="shared" si="39"/>
        <v>289.18</v>
      </c>
      <c r="V150" s="63">
        <f t="shared" si="40"/>
        <v>0.51440662349592026</v>
      </c>
      <c r="W150" s="64">
        <f t="shared" si="41"/>
        <v>3.2689375471918156</v>
      </c>
      <c r="X150" s="65">
        <f t="shared" si="31"/>
        <v>-1.0286677094969101E-7</v>
      </c>
      <c r="Y150" s="66">
        <f t="shared" si="32"/>
        <v>-1.0123306613534289E-7</v>
      </c>
      <c r="Z150" s="66">
        <f t="shared" si="33"/>
        <v>-1.012590122343191E-7</v>
      </c>
      <c r="AA150" s="67">
        <f t="shared" si="34"/>
        <v>-9.9650429379792782E-8</v>
      </c>
      <c r="AB150" s="68">
        <f t="shared" si="43"/>
        <v>3.2385203473365058E-5</v>
      </c>
      <c r="AC150" s="69"/>
      <c r="AD150" s="70">
        <f t="shared" si="42"/>
        <v>0.3238520347336506</v>
      </c>
      <c r="AE150" s="70"/>
      <c r="AF150" s="74"/>
      <c r="AG150" s="71">
        <v>1440</v>
      </c>
    </row>
    <row r="151" spans="5:33">
      <c r="E151" s="73">
        <v>0.53446759259259258</v>
      </c>
      <c r="F151" s="71">
        <v>1450</v>
      </c>
      <c r="G151" s="58">
        <v>16.21</v>
      </c>
      <c r="H151" s="58">
        <v>6.95</v>
      </c>
      <c r="I151" s="58">
        <v>7.36</v>
      </c>
      <c r="J151" s="99">
        <v>16.16</v>
      </c>
      <c r="K151" s="99">
        <v>7.06</v>
      </c>
      <c r="L151" s="99">
        <v>7.63</v>
      </c>
      <c r="M151" s="59">
        <f t="shared" si="30"/>
        <v>16.185000000000002</v>
      </c>
      <c r="N151" s="59">
        <f t="shared" si="30"/>
        <v>7.0049999999999999</v>
      </c>
      <c r="O151" s="59">
        <f t="shared" si="30"/>
        <v>7.4950000000000001</v>
      </c>
      <c r="P151" s="60">
        <f t="shared" si="35"/>
        <v>0.15560571862239481</v>
      </c>
      <c r="Q151" s="22">
        <f t="shared" si="36"/>
        <v>9.8855309465693834E-8</v>
      </c>
      <c r="R151" s="61">
        <f t="shared" si="37"/>
        <v>4.8648072804468883E-8</v>
      </c>
      <c r="S151" s="22">
        <f t="shared" si="38"/>
        <v>2.3666349875889049E-15</v>
      </c>
      <c r="T151" s="62">
        <v>298</v>
      </c>
      <c r="U151" s="59">
        <f t="shared" si="39"/>
        <v>289.185</v>
      </c>
      <c r="V151" s="63">
        <f t="shared" si="40"/>
        <v>0.51410612073063944</v>
      </c>
      <c r="W151" s="64">
        <f t="shared" si="41"/>
        <v>3.2666764431709363</v>
      </c>
      <c r="X151" s="65">
        <f t="shared" si="31"/>
        <v>-1.0254668174720966E-7</v>
      </c>
      <c r="Y151" s="66">
        <f t="shared" si="32"/>
        <v>-1.0087073075618045E-7</v>
      </c>
      <c r="Z151" s="66">
        <f t="shared" si="33"/>
        <v>-1.0089812132286164E-7</v>
      </c>
      <c r="AA151" s="67">
        <f t="shared" si="34"/>
        <v>-9.9248665594119715E-8</v>
      </c>
      <c r="AB151" s="68">
        <f t="shared" si="43"/>
        <v>3.1372701211583716E-5</v>
      </c>
      <c r="AC151" s="69"/>
      <c r="AD151" s="70">
        <f t="shared" si="42"/>
        <v>0.31372701211583714</v>
      </c>
      <c r="AE151" s="70"/>
      <c r="AF151" s="74"/>
      <c r="AG151" s="71">
        <v>1450</v>
      </c>
    </row>
    <row r="152" spans="5:33">
      <c r="E152" s="73">
        <v>0.5345833333333333</v>
      </c>
      <c r="F152" s="71">
        <v>1460</v>
      </c>
      <c r="G152" s="58">
        <v>16.21</v>
      </c>
      <c r="H152" s="58">
        <v>6.95</v>
      </c>
      <c r="I152" s="58">
        <v>7.29</v>
      </c>
      <c r="J152" s="99">
        <v>16.16</v>
      </c>
      <c r="K152" s="99">
        <v>7.06</v>
      </c>
      <c r="L152" s="99">
        <v>7.61</v>
      </c>
      <c r="M152" s="59">
        <f t="shared" si="30"/>
        <v>16.185000000000002</v>
      </c>
      <c r="N152" s="59">
        <f t="shared" si="30"/>
        <v>7.0049999999999999</v>
      </c>
      <c r="O152" s="59">
        <f t="shared" si="30"/>
        <v>7.45</v>
      </c>
      <c r="P152" s="60">
        <f t="shared" si="35"/>
        <v>0.15467146147256056</v>
      </c>
      <c r="Q152" s="22">
        <f t="shared" si="36"/>
        <v>9.8855309465693834E-8</v>
      </c>
      <c r="R152" s="61">
        <f t="shared" si="37"/>
        <v>4.8648072804468883E-8</v>
      </c>
      <c r="S152" s="22">
        <f t="shared" si="38"/>
        <v>2.3666349875889049E-15</v>
      </c>
      <c r="T152" s="62">
        <v>298</v>
      </c>
      <c r="U152" s="59">
        <f t="shared" si="39"/>
        <v>289.185</v>
      </c>
      <c r="V152" s="63">
        <f t="shared" si="40"/>
        <v>0.51410612073063944</v>
      </c>
      <c r="W152" s="64">
        <f t="shared" si="41"/>
        <v>3.2666764431709363</v>
      </c>
      <c r="X152" s="65">
        <f t="shared" si="31"/>
        <v>-9.8653077832172487E-8</v>
      </c>
      <c r="Y152" s="66">
        <f t="shared" si="32"/>
        <v>-9.7050441524226518E-8</v>
      </c>
      <c r="Z152" s="66">
        <f t="shared" si="33"/>
        <v>-9.7076476628168403E-8</v>
      </c>
      <c r="AA152" s="67">
        <f t="shared" si="34"/>
        <v>-9.5499029534633538E-8</v>
      </c>
      <c r="AB152" s="68">
        <f t="shared" si="43"/>
        <v>3.036381279241803E-5</v>
      </c>
      <c r="AC152" s="69"/>
      <c r="AD152" s="70">
        <f t="shared" si="42"/>
        <v>0.30363812792418032</v>
      </c>
      <c r="AE152" s="70"/>
      <c r="AF152" s="74"/>
      <c r="AG152" s="71">
        <v>1460</v>
      </c>
    </row>
    <row r="153" spans="5:33">
      <c r="E153" s="73">
        <v>0.53469907407407402</v>
      </c>
      <c r="F153" s="71">
        <v>1470</v>
      </c>
      <c r="G153" s="58">
        <v>16.22</v>
      </c>
      <c r="H153" s="58">
        <v>6.95</v>
      </c>
      <c r="I153" s="58">
        <v>7.37</v>
      </c>
      <c r="J153" s="99">
        <v>16.170000000000002</v>
      </c>
      <c r="K153" s="99">
        <v>7.06</v>
      </c>
      <c r="L153" s="99">
        <v>7.56</v>
      </c>
      <c r="M153" s="59">
        <f t="shared" si="30"/>
        <v>16.195</v>
      </c>
      <c r="N153" s="59">
        <f t="shared" si="30"/>
        <v>7.0049999999999999</v>
      </c>
      <c r="O153" s="59">
        <f t="shared" si="30"/>
        <v>7.4649999999999999</v>
      </c>
      <c r="P153" s="60">
        <f t="shared" si="35"/>
        <v>0.15501000406533619</v>
      </c>
      <c r="Q153" s="22">
        <f t="shared" si="36"/>
        <v>9.8855309465693834E-8</v>
      </c>
      <c r="R153" s="61">
        <f t="shared" si="37"/>
        <v>4.8688516154854085E-8</v>
      </c>
      <c r="S153" s="22">
        <f t="shared" si="38"/>
        <v>2.3705716053614871E-15</v>
      </c>
      <c r="T153" s="62">
        <v>298</v>
      </c>
      <c r="U153" s="59">
        <f t="shared" si="39"/>
        <v>289.19499999999999</v>
      </c>
      <c r="V153" s="63">
        <f t="shared" si="40"/>
        <v>0.5135051463731034</v>
      </c>
      <c r="W153" s="64">
        <f t="shared" si="41"/>
        <v>3.2621591601756861</v>
      </c>
      <c r="X153" s="65">
        <f t="shared" si="31"/>
        <v>-9.6000295903424243E-8</v>
      </c>
      <c r="Y153" s="66">
        <f t="shared" si="32"/>
        <v>-9.4432573298956224E-8</v>
      </c>
      <c r="Z153" s="66">
        <f t="shared" si="33"/>
        <v>-9.4458174825924761E-8</v>
      </c>
      <c r="AA153" s="67">
        <f t="shared" si="34"/>
        <v>-9.291521758240809E-8</v>
      </c>
      <c r="AB153" s="68">
        <f t="shared" si="43"/>
        <v>2.9393136219632042E-5</v>
      </c>
      <c r="AC153" s="69"/>
      <c r="AD153" s="70">
        <f t="shared" si="42"/>
        <v>0.29393136219632043</v>
      </c>
      <c r="AE153" s="70"/>
      <c r="AF153" s="74"/>
      <c r="AG153" s="71">
        <v>1470</v>
      </c>
    </row>
    <row r="154" spans="5:33">
      <c r="E154" s="73">
        <v>0.53481481481481485</v>
      </c>
      <c r="F154" s="71">
        <v>1480</v>
      </c>
      <c r="G154" s="58">
        <v>16.22</v>
      </c>
      <c r="H154" s="58">
        <v>6.95</v>
      </c>
      <c r="I154" s="58">
        <v>7.31</v>
      </c>
      <c r="J154" s="99">
        <v>16.170000000000002</v>
      </c>
      <c r="K154" s="99">
        <v>7.07</v>
      </c>
      <c r="L154" s="99">
        <v>7.58</v>
      </c>
      <c r="M154" s="59">
        <f t="shared" si="30"/>
        <v>16.195</v>
      </c>
      <c r="N154" s="59">
        <f t="shared" si="30"/>
        <v>7.01</v>
      </c>
      <c r="O154" s="59">
        <f t="shared" si="30"/>
        <v>7.4450000000000003</v>
      </c>
      <c r="P154" s="60">
        <f t="shared" si="35"/>
        <v>0.15459470599684233</v>
      </c>
      <c r="Q154" s="22">
        <f t="shared" si="36"/>
        <v>9.7723722095581017E-8</v>
      </c>
      <c r="R154" s="61">
        <f t="shared" si="37"/>
        <v>4.9252302600651551E-8</v>
      </c>
      <c r="S154" s="22">
        <f t="shared" si="38"/>
        <v>2.4257893114661473E-15</v>
      </c>
      <c r="T154" s="62">
        <v>298</v>
      </c>
      <c r="U154" s="59">
        <f t="shared" si="39"/>
        <v>289.19499999999999</v>
      </c>
      <c r="V154" s="63">
        <f t="shared" si="40"/>
        <v>0.5135051463731034</v>
      </c>
      <c r="W154" s="64">
        <f t="shared" si="41"/>
        <v>3.2621591601756861</v>
      </c>
      <c r="X154" s="65">
        <f t="shared" si="31"/>
        <v>-9.4825046055245605E-8</v>
      </c>
      <c r="Y154" s="66">
        <f t="shared" si="32"/>
        <v>-9.3244691251111232E-8</v>
      </c>
      <c r="Z154" s="66">
        <f t="shared" si="33"/>
        <v>-9.3271029454052846E-8</v>
      </c>
      <c r="AA154" s="67">
        <f t="shared" si="34"/>
        <v>-9.171613494755381E-8</v>
      </c>
      <c r="AB154" s="68">
        <f t="shared" si="43"/>
        <v>2.8448641203406054E-5</v>
      </c>
      <c r="AC154" s="69"/>
      <c r="AD154" s="70">
        <f t="shared" si="42"/>
        <v>0.28448641203406055</v>
      </c>
      <c r="AE154" s="70"/>
      <c r="AF154" s="74"/>
      <c r="AG154" s="71">
        <v>1480</v>
      </c>
    </row>
    <row r="155" spans="5:33">
      <c r="E155" s="73">
        <v>0.53493055555555558</v>
      </c>
      <c r="F155" s="71">
        <v>1490</v>
      </c>
      <c r="G155" s="58">
        <v>16.23</v>
      </c>
      <c r="H155" s="58">
        <v>6.95</v>
      </c>
      <c r="I155" s="58">
        <v>7.33</v>
      </c>
      <c r="J155" s="99">
        <v>16.18</v>
      </c>
      <c r="K155" s="99">
        <v>7.07</v>
      </c>
      <c r="L155" s="99">
        <v>7.58</v>
      </c>
      <c r="M155" s="59">
        <f t="shared" si="30"/>
        <v>16.204999999999998</v>
      </c>
      <c r="N155" s="59">
        <f t="shared" si="30"/>
        <v>7.01</v>
      </c>
      <c r="O155" s="59">
        <f t="shared" si="30"/>
        <v>7.4550000000000001</v>
      </c>
      <c r="P155" s="60">
        <f t="shared" si="35"/>
        <v>0.15482945172235679</v>
      </c>
      <c r="Q155" s="22">
        <f t="shared" si="36"/>
        <v>9.7723722095581017E-8</v>
      </c>
      <c r="R155" s="61">
        <f t="shared" si="37"/>
        <v>4.9293248274683954E-8</v>
      </c>
      <c r="S155" s="22">
        <f t="shared" si="38"/>
        <v>2.4298243254696327E-15</v>
      </c>
      <c r="T155" s="62">
        <v>298</v>
      </c>
      <c r="U155" s="59">
        <f t="shared" si="39"/>
        <v>289.20499999999998</v>
      </c>
      <c r="V155" s="63">
        <f t="shared" si="40"/>
        <v>0.51290421357600635</v>
      </c>
      <c r="W155" s="64">
        <f t="shared" si="41"/>
        <v>3.2576484355945539</v>
      </c>
      <c r="X155" s="65">
        <f t="shared" si="31"/>
        <v>-9.2135891381063871E-8</v>
      </c>
      <c r="Y155" s="66">
        <f t="shared" si="32"/>
        <v>-9.0593331368868349E-8</v>
      </c>
      <c r="Z155" s="66">
        <f t="shared" si="33"/>
        <v>-9.061915725881805E-8</v>
      </c>
      <c r="AA155" s="67">
        <f t="shared" si="34"/>
        <v>-8.9101558370746014E-8</v>
      </c>
      <c r="AB155" s="68">
        <f t="shared" si="43"/>
        <v>2.7516020166050845E-5</v>
      </c>
      <c r="AC155" s="69"/>
      <c r="AD155" s="70">
        <f t="shared" si="42"/>
        <v>0.27516020166050847</v>
      </c>
      <c r="AE155" s="70"/>
      <c r="AF155" s="74"/>
      <c r="AG155" s="71">
        <v>1490</v>
      </c>
    </row>
    <row r="156" spans="5:33">
      <c r="E156" s="73">
        <v>0.5350462962962963</v>
      </c>
      <c r="F156" s="71">
        <v>1500</v>
      </c>
      <c r="G156" s="58">
        <v>16.23</v>
      </c>
      <c r="H156" s="58">
        <v>6.96</v>
      </c>
      <c r="I156" s="58">
        <v>7.34</v>
      </c>
      <c r="J156" s="99">
        <v>16.18</v>
      </c>
      <c r="K156" s="99">
        <v>7.07</v>
      </c>
      <c r="L156" s="99">
        <v>7.61</v>
      </c>
      <c r="M156" s="59">
        <f t="shared" si="30"/>
        <v>16.204999999999998</v>
      </c>
      <c r="N156" s="59">
        <f t="shared" si="30"/>
        <v>7.0150000000000006</v>
      </c>
      <c r="O156" s="59">
        <f t="shared" si="30"/>
        <v>7.4749999999999996</v>
      </c>
      <c r="P156" s="60">
        <f t="shared" si="35"/>
        <v>0.1552448224848581</v>
      </c>
      <c r="Q156" s="22">
        <f t="shared" si="36"/>
        <v>9.6605087898980944E-8</v>
      </c>
      <c r="R156" s="61">
        <f t="shared" si="37"/>
        <v>4.9864037188402651E-8</v>
      </c>
      <c r="S156" s="22">
        <f t="shared" si="38"/>
        <v>2.4864222047264024E-15</v>
      </c>
      <c r="T156" s="62">
        <v>298</v>
      </c>
      <c r="U156" s="59">
        <f t="shared" si="39"/>
        <v>289.20499999999998</v>
      </c>
      <c r="V156" s="63">
        <f t="shared" si="40"/>
        <v>0.51290421357600635</v>
      </c>
      <c r="W156" s="64">
        <f t="shared" si="41"/>
        <v>3.2576484355945539</v>
      </c>
      <c r="X156" s="65">
        <f t="shared" si="31"/>
        <v>-9.1421907299963659E-8</v>
      </c>
      <c r="Y156" s="66">
        <f t="shared" si="32"/>
        <v>-8.9851446668606216E-8</v>
      </c>
      <c r="Z156" s="66">
        <f t="shared" si="33"/>
        <v>-8.9878424300855232E-8</v>
      </c>
      <c r="AA156" s="67">
        <f t="shared" si="34"/>
        <v>-8.833401444929698E-8</v>
      </c>
      <c r="AB156" s="68">
        <f t="shared" si="43"/>
        <v>2.6609916121038878E-5</v>
      </c>
      <c r="AC156" s="75">
        <f>D18</f>
        <v>4.410714285714286E-5</v>
      </c>
      <c r="AD156" s="70">
        <f t="shared" si="42"/>
        <v>0.26609916121038879</v>
      </c>
      <c r="AE156" s="70">
        <f>AC156*10000</f>
        <v>0.44107142857142861</v>
      </c>
      <c r="AF156" s="74">
        <f>(AD162-AE162)*(AD162-AE162)</f>
        <v>4.6660771834581338E-2</v>
      </c>
      <c r="AG156" s="71">
        <v>1500</v>
      </c>
    </row>
    <row r="157" spans="5:33">
      <c r="E157" s="73">
        <v>0.53516203703703702</v>
      </c>
      <c r="F157" s="71">
        <v>1510</v>
      </c>
      <c r="G157" s="58">
        <v>16.239999999999998</v>
      </c>
      <c r="H157" s="58">
        <v>6.96</v>
      </c>
      <c r="I157" s="58">
        <v>7.32</v>
      </c>
      <c r="J157" s="99">
        <v>16.190000000000001</v>
      </c>
      <c r="K157" s="99">
        <v>7.07</v>
      </c>
      <c r="L157" s="99">
        <v>7.54</v>
      </c>
      <c r="M157" s="59">
        <f t="shared" si="30"/>
        <v>16.215</v>
      </c>
      <c r="N157" s="59">
        <f t="shared" si="30"/>
        <v>7.0150000000000006</v>
      </c>
      <c r="O157" s="59">
        <f t="shared" si="30"/>
        <v>7.43</v>
      </c>
      <c r="P157" s="60">
        <f t="shared" si="35"/>
        <v>0.15433725354887276</v>
      </c>
      <c r="Q157" s="22">
        <f t="shared" si="36"/>
        <v>9.6605087898980944E-8</v>
      </c>
      <c r="R157" s="61">
        <f t="shared" si="37"/>
        <v>4.9905491425156048E-8</v>
      </c>
      <c r="S157" s="22">
        <f t="shared" si="38"/>
        <v>2.4905580743863237E-15</v>
      </c>
      <c r="T157" s="62">
        <v>298</v>
      </c>
      <c r="U157" s="59">
        <f t="shared" si="39"/>
        <v>289.21499999999997</v>
      </c>
      <c r="V157" s="63">
        <f t="shared" si="40"/>
        <v>0.51230332233503906</v>
      </c>
      <c r="W157" s="64">
        <f t="shared" si="41"/>
        <v>3.2531442594639421</v>
      </c>
      <c r="X157" s="65">
        <f t="shared" si="31"/>
        <v>-8.8085788083358945E-8</v>
      </c>
      <c r="Y157" s="66">
        <f t="shared" si="32"/>
        <v>-8.6576893318380366E-8</v>
      </c>
      <c r="Z157" s="66">
        <f t="shared" si="33"/>
        <v>-8.6602740432441773E-8</v>
      </c>
      <c r="AA157" s="67">
        <f t="shared" si="34"/>
        <v>-8.5118807268073564E-8</v>
      </c>
      <c r="AB157" s="68">
        <f t="shared" si="43"/>
        <v>2.5711223348225241E-5</v>
      </c>
      <c r="AC157" s="69"/>
      <c r="AD157" s="70">
        <f t="shared" si="42"/>
        <v>0.25711223348225243</v>
      </c>
      <c r="AE157" s="70"/>
      <c r="AF157" s="74"/>
      <c r="AG157" s="71">
        <v>1510</v>
      </c>
    </row>
    <row r="158" spans="5:33">
      <c r="E158" s="73">
        <v>0.53527777777777774</v>
      </c>
      <c r="F158" s="71">
        <v>1520</v>
      </c>
      <c r="G158" s="58">
        <v>16.239999999999998</v>
      </c>
      <c r="H158" s="58">
        <v>6.96</v>
      </c>
      <c r="I158" s="58">
        <v>7.36</v>
      </c>
      <c r="J158" s="99">
        <v>16.190000000000001</v>
      </c>
      <c r="K158" s="99">
        <v>7.07</v>
      </c>
      <c r="L158" s="99">
        <v>7.54</v>
      </c>
      <c r="M158" s="59">
        <f t="shared" si="30"/>
        <v>16.215</v>
      </c>
      <c r="N158" s="59">
        <f t="shared" si="30"/>
        <v>7.0150000000000006</v>
      </c>
      <c r="O158" s="59">
        <f t="shared" si="30"/>
        <v>7.45</v>
      </c>
      <c r="P158" s="60">
        <f t="shared" si="35"/>
        <v>0.15475269703083472</v>
      </c>
      <c r="Q158" s="22">
        <f t="shared" si="36"/>
        <v>9.6605087898980944E-8</v>
      </c>
      <c r="R158" s="61">
        <f t="shared" si="37"/>
        <v>4.9905491425156048E-8</v>
      </c>
      <c r="S158" s="22">
        <f t="shared" si="38"/>
        <v>2.4905580743863237E-15</v>
      </c>
      <c r="T158" s="62">
        <v>298</v>
      </c>
      <c r="U158" s="59">
        <f t="shared" si="39"/>
        <v>289.21499999999997</v>
      </c>
      <c r="V158" s="63">
        <f t="shared" si="40"/>
        <v>0.51230332233503906</v>
      </c>
      <c r="W158" s="64">
        <f t="shared" si="41"/>
        <v>3.2531442594639421</v>
      </c>
      <c r="X158" s="65">
        <f t="shared" si="31"/>
        <v>-8.5348230261258212E-8</v>
      </c>
      <c r="Y158" s="66">
        <f t="shared" si="32"/>
        <v>-8.3882294002931572E-8</v>
      </c>
      <c r="Z158" s="66">
        <f t="shared" si="33"/>
        <v>-8.3907472839175714E-8</v>
      </c>
      <c r="AA158" s="67">
        <f t="shared" si="34"/>
        <v>-8.2465850476628037E-8</v>
      </c>
      <c r="AB158" s="68">
        <f t="shared" si="43"/>
        <v>2.4845283576803451E-5</v>
      </c>
      <c r="AC158" s="69"/>
      <c r="AD158" s="70">
        <f t="shared" si="42"/>
        <v>0.24845283576803451</v>
      </c>
      <c r="AE158" s="70"/>
      <c r="AF158" s="74"/>
      <c r="AG158" s="71">
        <v>1520</v>
      </c>
    </row>
    <row r="159" spans="5:33">
      <c r="E159" s="73">
        <v>0.53539351851851846</v>
      </c>
      <c r="F159" s="71">
        <v>1530</v>
      </c>
      <c r="G159" s="58">
        <v>16.239999999999998</v>
      </c>
      <c r="H159" s="58">
        <v>6.96</v>
      </c>
      <c r="I159" s="58">
        <v>7.31</v>
      </c>
      <c r="J159" s="99">
        <v>16.2</v>
      </c>
      <c r="K159" s="99">
        <v>7.07</v>
      </c>
      <c r="L159" s="99">
        <v>7.62</v>
      </c>
      <c r="M159" s="59">
        <f t="shared" si="30"/>
        <v>16.22</v>
      </c>
      <c r="N159" s="59">
        <f t="shared" si="30"/>
        <v>7.0150000000000006</v>
      </c>
      <c r="O159" s="59">
        <f t="shared" si="30"/>
        <v>7.4649999999999999</v>
      </c>
      <c r="P159" s="60">
        <f t="shared" si="35"/>
        <v>0.15507785447587538</v>
      </c>
      <c r="Q159" s="22">
        <f t="shared" si="36"/>
        <v>9.6605087898980944E-8</v>
      </c>
      <c r="R159" s="61">
        <f t="shared" si="37"/>
        <v>4.9926231465288152E-8</v>
      </c>
      <c r="S159" s="22">
        <f t="shared" si="38"/>
        <v>2.4926285883255286E-15</v>
      </c>
      <c r="T159" s="62">
        <v>298</v>
      </c>
      <c r="U159" s="59">
        <f t="shared" si="39"/>
        <v>289.22000000000003</v>
      </c>
      <c r="V159" s="63">
        <f t="shared" si="40"/>
        <v>0.51200289229675355</v>
      </c>
      <c r="W159" s="64">
        <f t="shared" si="41"/>
        <v>3.250894623958247</v>
      </c>
      <c r="X159" s="65">
        <f t="shared" si="31"/>
        <v>-8.2765353182141767E-8</v>
      </c>
      <c r="Y159" s="66">
        <f t="shared" si="32"/>
        <v>-8.1338622420461044E-8</v>
      </c>
      <c r="Z159" s="66">
        <f t="shared" si="33"/>
        <v>-8.1363216777738149E-8</v>
      </c>
      <c r="AA159" s="67">
        <f t="shared" si="34"/>
        <v>-7.996023244543372E-8</v>
      </c>
      <c r="AB159" s="68">
        <f t="shared" si="43"/>
        <v>2.4006294219433288E-5</v>
      </c>
      <c r="AC159" s="69"/>
      <c r="AD159" s="70">
        <f t="shared" si="42"/>
        <v>0.24006294219433288</v>
      </c>
      <c r="AE159" s="70"/>
      <c r="AF159" s="74"/>
      <c r="AG159" s="71">
        <v>1530</v>
      </c>
    </row>
    <row r="160" spans="5:33">
      <c r="E160" s="73">
        <v>0.5355092592592593</v>
      </c>
      <c r="F160" s="71">
        <v>1540</v>
      </c>
      <c r="G160" s="58">
        <v>16.25</v>
      </c>
      <c r="H160" s="58">
        <v>6.96</v>
      </c>
      <c r="I160" s="58">
        <v>7.37</v>
      </c>
      <c r="J160" s="99">
        <v>16.2</v>
      </c>
      <c r="K160" s="99">
        <v>7.08</v>
      </c>
      <c r="L160" s="99">
        <v>7.62</v>
      </c>
      <c r="M160" s="59">
        <f t="shared" si="30"/>
        <v>16.225000000000001</v>
      </c>
      <c r="N160" s="59">
        <f t="shared" si="30"/>
        <v>7.02</v>
      </c>
      <c r="O160" s="59">
        <f t="shared" si="30"/>
        <v>7.4950000000000001</v>
      </c>
      <c r="P160" s="60">
        <f t="shared" si="35"/>
        <v>0.15571470602675708</v>
      </c>
      <c r="Q160" s="22">
        <f t="shared" si="36"/>
        <v>9.5499258602143556E-8</v>
      </c>
      <c r="R160" s="61">
        <f t="shared" si="37"/>
        <v>5.0525338896471275E-8</v>
      </c>
      <c r="S160" s="22">
        <f t="shared" si="38"/>
        <v>2.5528098706032733E-15</v>
      </c>
      <c r="T160" s="62">
        <v>298</v>
      </c>
      <c r="U160" s="59">
        <f t="shared" si="39"/>
        <v>289.22500000000002</v>
      </c>
      <c r="V160" s="63">
        <f t="shared" si="40"/>
        <v>0.51170247264588586</v>
      </c>
      <c r="W160" s="64">
        <f t="shared" si="41"/>
        <v>3.2486466218359955</v>
      </c>
      <c r="X160" s="65">
        <f t="shared" si="31"/>
        <v>-8.2284261225633541E-8</v>
      </c>
      <c r="Y160" s="66">
        <f t="shared" si="32"/>
        <v>-8.0824602285902773E-8</v>
      </c>
      <c r="Z160" s="66">
        <f t="shared" si="33"/>
        <v>-8.085049550276589E-8</v>
      </c>
      <c r="AA160" s="67">
        <f t="shared" si="34"/>
        <v>-7.9415811128751354E-8</v>
      </c>
      <c r="AB160" s="68">
        <f t="shared" si="43"/>
        <v>2.319274544606E-5</v>
      </c>
      <c r="AC160" s="69"/>
      <c r="AD160" s="70">
        <f t="shared" si="42"/>
        <v>0.23192745446060001</v>
      </c>
      <c r="AE160" s="70"/>
      <c r="AF160" s="74"/>
      <c r="AG160" s="71">
        <v>1540</v>
      </c>
    </row>
    <row r="161" spans="5:33">
      <c r="E161" s="73">
        <v>0.53562500000000002</v>
      </c>
      <c r="F161" s="71">
        <v>1550</v>
      </c>
      <c r="G161" s="58">
        <v>16.260000000000002</v>
      </c>
      <c r="H161" s="58">
        <v>6.96</v>
      </c>
      <c r="I161" s="58">
        <v>7.38</v>
      </c>
      <c r="J161" s="99">
        <v>16.21</v>
      </c>
      <c r="K161" s="99">
        <v>7.08</v>
      </c>
      <c r="L161" s="99">
        <v>7.62</v>
      </c>
      <c r="M161" s="59">
        <f t="shared" si="30"/>
        <v>16.234999999999999</v>
      </c>
      <c r="N161" s="59">
        <f t="shared" si="30"/>
        <v>7.02</v>
      </c>
      <c r="O161" s="59">
        <f t="shared" si="30"/>
        <v>7.5</v>
      </c>
      <c r="P161" s="60">
        <f t="shared" si="35"/>
        <v>0.15584587398622138</v>
      </c>
      <c r="Q161" s="22">
        <f t="shared" si="36"/>
        <v>9.5499258602143556E-8</v>
      </c>
      <c r="R161" s="61">
        <f t="shared" si="37"/>
        <v>5.0567342903341913E-8</v>
      </c>
      <c r="S161" s="22">
        <f t="shared" si="38"/>
        <v>2.5570561683041637E-15</v>
      </c>
      <c r="T161" s="62">
        <v>298</v>
      </c>
      <c r="U161" s="59">
        <f t="shared" si="39"/>
        <v>289.23500000000001</v>
      </c>
      <c r="V161" s="63">
        <f t="shared" si="40"/>
        <v>0.5111016645042461</v>
      </c>
      <c r="W161" s="64">
        <f t="shared" si="41"/>
        <v>3.2441555127787329</v>
      </c>
      <c r="X161" s="65">
        <f t="shared" si="31"/>
        <v>-7.9725447294523654E-8</v>
      </c>
      <c r="Y161" s="66">
        <f t="shared" si="32"/>
        <v>-7.8305671178885958E-8</v>
      </c>
      <c r="Z161" s="66">
        <f t="shared" si="33"/>
        <v>-7.8330955003397949E-8</v>
      </c>
      <c r="AA161" s="67">
        <f t="shared" si="34"/>
        <v>-7.6935562187499472E-8</v>
      </c>
      <c r="AB161" s="68">
        <f t="shared" si="43"/>
        <v>2.2384328332840467E-5</v>
      </c>
      <c r="AC161" s="69"/>
      <c r="AD161" s="70">
        <f t="shared" si="42"/>
        <v>0.22384328332840467</v>
      </c>
      <c r="AE161" s="70"/>
      <c r="AF161" s="74"/>
      <c r="AG161" s="71">
        <v>1550</v>
      </c>
    </row>
    <row r="162" spans="5:33">
      <c r="E162" s="73">
        <v>0.53574074074074074</v>
      </c>
      <c r="F162" s="71">
        <v>1560</v>
      </c>
      <c r="G162" s="58">
        <v>16.260000000000002</v>
      </c>
      <c r="H162" s="58">
        <v>6.97</v>
      </c>
      <c r="I162" s="58">
        <v>7.4</v>
      </c>
      <c r="J162" s="99">
        <v>16.21</v>
      </c>
      <c r="K162" s="99">
        <v>7.08</v>
      </c>
      <c r="L162" s="99">
        <v>7.62</v>
      </c>
      <c r="M162" s="59">
        <f t="shared" si="30"/>
        <v>16.234999999999999</v>
      </c>
      <c r="N162" s="59">
        <f t="shared" si="30"/>
        <v>7.0250000000000004</v>
      </c>
      <c r="O162" s="59">
        <f t="shared" si="30"/>
        <v>7.51</v>
      </c>
      <c r="P162" s="60">
        <f t="shared" si="35"/>
        <v>0.15605366848486968</v>
      </c>
      <c r="Q162" s="22">
        <f t="shared" si="36"/>
        <v>9.4406087628591968E-8</v>
      </c>
      <c r="R162" s="61">
        <f t="shared" si="37"/>
        <v>5.1152885137535944E-8</v>
      </c>
      <c r="S162" s="22">
        <f t="shared" si="38"/>
        <v>2.6166176578939456E-15</v>
      </c>
      <c r="T162" s="62">
        <v>298</v>
      </c>
      <c r="U162" s="59">
        <f t="shared" si="39"/>
        <v>289.23500000000001</v>
      </c>
      <c r="V162" s="63">
        <f t="shared" si="40"/>
        <v>0.5111016645042461</v>
      </c>
      <c r="W162" s="64">
        <f t="shared" si="41"/>
        <v>3.2441555127787329</v>
      </c>
      <c r="X162" s="65">
        <f t="shared" si="31"/>
        <v>-7.8832904859712049E-8</v>
      </c>
      <c r="Y162" s="66">
        <f t="shared" si="32"/>
        <v>-7.7394407381384571E-8</v>
      </c>
      <c r="Z162" s="66">
        <f t="shared" si="33"/>
        <v>-7.7420656255491618E-8</v>
      </c>
      <c r="AA162" s="67">
        <f t="shared" si="34"/>
        <v>-7.6007449702575026E-8</v>
      </c>
      <c r="AB162" s="68">
        <f t="shared" si="43"/>
        <v>2.1601104563096153E-5</v>
      </c>
      <c r="AC162" s="69"/>
      <c r="AD162" s="70">
        <f t="shared" si="42"/>
        <v>0.21601104563096152</v>
      </c>
      <c r="AE162" s="70"/>
      <c r="AG162" s="71">
        <v>1560</v>
      </c>
    </row>
    <row r="163" spans="5:33">
      <c r="E163" s="73">
        <v>0.53585648148148146</v>
      </c>
      <c r="F163" s="71">
        <v>1570</v>
      </c>
      <c r="G163" s="58">
        <v>16.260000000000002</v>
      </c>
      <c r="H163" s="58">
        <v>6.97</v>
      </c>
      <c r="I163" s="58">
        <v>7.43</v>
      </c>
      <c r="J163" s="99">
        <v>16.22</v>
      </c>
      <c r="K163" s="99">
        <v>7.08</v>
      </c>
      <c r="L163" s="99">
        <v>7.63</v>
      </c>
      <c r="M163" s="59">
        <f t="shared" si="30"/>
        <v>16.240000000000002</v>
      </c>
      <c r="N163" s="59">
        <f t="shared" si="30"/>
        <v>7.0250000000000004</v>
      </c>
      <c r="O163" s="59">
        <f t="shared" si="30"/>
        <v>7.5299999999999994</v>
      </c>
      <c r="P163" s="60">
        <f t="shared" si="35"/>
        <v>0.1564829601103763</v>
      </c>
      <c r="Q163" s="22">
        <f t="shared" si="36"/>
        <v>9.4406087628591968E-8</v>
      </c>
      <c r="R163" s="61">
        <f t="shared" si="37"/>
        <v>5.1174143577445655E-8</v>
      </c>
      <c r="S163" s="22">
        <f t="shared" si="38"/>
        <v>2.6187929708850222E-15</v>
      </c>
      <c r="T163" s="62">
        <v>298</v>
      </c>
      <c r="U163" s="59">
        <f t="shared" si="39"/>
        <v>289.24</v>
      </c>
      <c r="V163" s="63">
        <f t="shared" si="40"/>
        <v>0.510801276012395</v>
      </c>
      <c r="W163" s="64">
        <f t="shared" si="41"/>
        <v>3.2419124033646307</v>
      </c>
      <c r="X163" s="65">
        <f t="shared" si="31"/>
        <v>-7.6333007922282916E-8</v>
      </c>
      <c r="Y163" s="66">
        <f t="shared" si="32"/>
        <v>-7.4934167064423471E-8</v>
      </c>
      <c r="Z163" s="66">
        <f t="shared" si="33"/>
        <v>-7.4959801528449956E-8</v>
      </c>
      <c r="AA163" s="67">
        <f t="shared" si="34"/>
        <v>-7.3585655605660216E-8</v>
      </c>
      <c r="AB163" s="68">
        <f t="shared" si="43"/>
        <v>2.0826987093369424E-5</v>
      </c>
      <c r="AC163" s="69"/>
      <c r="AD163" s="70">
        <f t="shared" si="42"/>
        <v>0.20826987093369426</v>
      </c>
      <c r="AE163" s="70"/>
      <c r="AF163" s="74"/>
      <c r="AG163" s="71">
        <v>1570</v>
      </c>
    </row>
    <row r="164" spans="5:33">
      <c r="E164" s="73">
        <v>0.53597222222222218</v>
      </c>
      <c r="F164" s="71">
        <v>1580</v>
      </c>
      <c r="G164" s="58">
        <v>16.27</v>
      </c>
      <c r="H164" s="58">
        <v>6.97</v>
      </c>
      <c r="I164" s="58">
        <v>7.39</v>
      </c>
      <c r="J164" s="99">
        <v>16.22</v>
      </c>
      <c r="K164" s="99">
        <v>7.08</v>
      </c>
      <c r="L164" s="99">
        <v>7.6</v>
      </c>
      <c r="M164" s="59">
        <f t="shared" si="30"/>
        <v>16.244999999999997</v>
      </c>
      <c r="N164" s="59">
        <f t="shared" si="30"/>
        <v>7.0250000000000004</v>
      </c>
      <c r="O164" s="59">
        <f t="shared" si="30"/>
        <v>7.4949999999999992</v>
      </c>
      <c r="P164" s="60">
        <f t="shared" si="35"/>
        <v>0.15576925700068731</v>
      </c>
      <c r="Q164" s="22">
        <f t="shared" si="36"/>
        <v>9.4406087628591968E-8</v>
      </c>
      <c r="R164" s="61">
        <f t="shared" si="37"/>
        <v>5.1195410852072397E-8</v>
      </c>
      <c r="S164" s="22">
        <f t="shared" si="38"/>
        <v>2.6209700923124922E-15</v>
      </c>
      <c r="T164" s="62">
        <v>298</v>
      </c>
      <c r="U164" s="59">
        <f t="shared" si="39"/>
        <v>289.245</v>
      </c>
      <c r="V164" s="63">
        <f t="shared" si="40"/>
        <v>0.51050089790580622</v>
      </c>
      <c r="W164" s="64">
        <f t="shared" si="41"/>
        <v>3.239670922375812</v>
      </c>
      <c r="X164" s="65">
        <f t="shared" si="31"/>
        <v>-7.3361975590541161E-8</v>
      </c>
      <c r="Y164" s="66">
        <f t="shared" si="32"/>
        <v>-7.2021672796047132E-8</v>
      </c>
      <c r="Z164" s="66">
        <f t="shared" si="33"/>
        <v>-7.2046159753581579E-8</v>
      </c>
      <c r="AA164" s="67">
        <f t="shared" si="34"/>
        <v>-7.0729449176878464E-8</v>
      </c>
      <c r="AB164" s="68">
        <f t="shared" si="43"/>
        <v>2.0077476092179943E-5</v>
      </c>
      <c r="AC164" s="69"/>
      <c r="AD164" s="70">
        <f t="shared" si="42"/>
        <v>0.20077476092179944</v>
      </c>
      <c r="AE164" s="70"/>
      <c r="AF164" s="74"/>
      <c r="AG164" s="71">
        <v>1580</v>
      </c>
    </row>
    <row r="165" spans="5:33">
      <c r="E165" s="73">
        <v>0.53608796296296291</v>
      </c>
      <c r="F165" s="71">
        <v>1590</v>
      </c>
      <c r="G165" s="58">
        <v>16.28</v>
      </c>
      <c r="H165" s="58">
        <v>6.97</v>
      </c>
      <c r="I165" s="58">
        <v>7.34</v>
      </c>
      <c r="J165" s="99">
        <v>16.23</v>
      </c>
      <c r="K165" s="99">
        <v>7.09</v>
      </c>
      <c r="L165" s="99">
        <v>7.6</v>
      </c>
      <c r="M165" s="59">
        <f t="shared" si="30"/>
        <v>16.255000000000003</v>
      </c>
      <c r="N165" s="59">
        <f t="shared" si="30"/>
        <v>7.0299999999999994</v>
      </c>
      <c r="O165" s="59">
        <f t="shared" si="30"/>
        <v>7.47</v>
      </c>
      <c r="P165" s="60">
        <f t="shared" si="35"/>
        <v>0.15527687855489264</v>
      </c>
      <c r="Q165" s="22">
        <f t="shared" si="36"/>
        <v>9.3325430079699072E-8</v>
      </c>
      <c r="R165" s="61">
        <f t="shared" si="37"/>
        <v>5.1831279672384364E-8</v>
      </c>
      <c r="S165" s="22">
        <f t="shared" si="38"/>
        <v>2.6864815524769246E-15</v>
      </c>
      <c r="T165" s="62">
        <v>298</v>
      </c>
      <c r="U165" s="59">
        <f t="shared" si="39"/>
        <v>289.255</v>
      </c>
      <c r="V165" s="63">
        <f t="shared" si="40"/>
        <v>0.50990017284625921</v>
      </c>
      <c r="W165" s="64">
        <f t="shared" si="41"/>
        <v>3.2351928407266546</v>
      </c>
      <c r="X165" s="65">
        <f t="shared" si="31"/>
        <v>-7.2368522642366696E-8</v>
      </c>
      <c r="Y165" s="66">
        <f t="shared" si="32"/>
        <v>-7.101573639950943E-8</v>
      </c>
      <c r="Z165" s="66">
        <f t="shared" si="33"/>
        <v>-7.1041024059835269E-8</v>
      </c>
      <c r="AA165" s="67">
        <f t="shared" si="34"/>
        <v>-6.9712580071822195E-8</v>
      </c>
      <c r="AB165" s="68">
        <f t="shared" si="43"/>
        <v>1.9357097609068815E-5</v>
      </c>
      <c r="AC165" s="69"/>
      <c r="AD165" s="70">
        <f t="shared" si="42"/>
        <v>0.19357097609068816</v>
      </c>
      <c r="AE165" s="70"/>
      <c r="AF165" s="74"/>
      <c r="AG165" s="71">
        <v>1590</v>
      </c>
    </row>
    <row r="166" spans="5:33">
      <c r="E166" s="73">
        <v>0.53620370370370374</v>
      </c>
      <c r="F166" s="71">
        <v>1600</v>
      </c>
      <c r="G166" s="58">
        <v>16.28</v>
      </c>
      <c r="H166" s="58">
        <v>6.97</v>
      </c>
      <c r="I166" s="58">
        <v>7.34</v>
      </c>
      <c r="J166" s="99">
        <v>16.23</v>
      </c>
      <c r="K166" s="99">
        <v>7.09</v>
      </c>
      <c r="L166" s="99">
        <v>7.59</v>
      </c>
      <c r="M166" s="59">
        <f t="shared" si="30"/>
        <v>16.255000000000003</v>
      </c>
      <c r="N166" s="59">
        <f t="shared" si="30"/>
        <v>7.0299999999999994</v>
      </c>
      <c r="O166" s="59">
        <f t="shared" si="30"/>
        <v>7.4649999999999999</v>
      </c>
      <c r="P166" s="60">
        <f t="shared" si="35"/>
        <v>0.15517294490124145</v>
      </c>
      <c r="Q166" s="22">
        <f t="shared" si="36"/>
        <v>9.3325430079699072E-8</v>
      </c>
      <c r="R166" s="61">
        <f t="shared" si="37"/>
        <v>5.1831279672384364E-8</v>
      </c>
      <c r="S166" s="22">
        <f t="shared" si="38"/>
        <v>2.6864815524769246E-15</v>
      </c>
      <c r="T166" s="62">
        <v>298</v>
      </c>
      <c r="U166" s="59">
        <f t="shared" si="39"/>
        <v>289.255</v>
      </c>
      <c r="V166" s="63">
        <f t="shared" si="40"/>
        <v>0.50990017284625921</v>
      </c>
      <c r="W166" s="64">
        <f t="shared" si="41"/>
        <v>3.2351928407266546</v>
      </c>
      <c r="X166" s="65">
        <f t="shared" si="31"/>
        <v>-6.9666239182751862E-8</v>
      </c>
      <c r="Y166" s="66">
        <f t="shared" si="32"/>
        <v>-6.8364838446991342E-8</v>
      </c>
      <c r="Z166" s="66">
        <f t="shared" si="33"/>
        <v>-6.8389149273797923E-8</v>
      </c>
      <c r="AA166" s="67">
        <f t="shared" si="34"/>
        <v>-6.7111151087656531E-8</v>
      </c>
      <c r="AB166" s="68">
        <f t="shared" si="43"/>
        <v>1.8646773236347354E-5</v>
      </c>
      <c r="AC166" s="69"/>
      <c r="AD166" s="70">
        <f t="shared" si="42"/>
        <v>0.18646773236347355</v>
      </c>
      <c r="AE166" s="70"/>
      <c r="AF166" s="74"/>
      <c r="AG166" s="71">
        <v>1600</v>
      </c>
    </row>
    <row r="167" spans="5:33">
      <c r="E167" s="73">
        <v>0.53631944444444446</v>
      </c>
      <c r="F167" s="71">
        <v>1610</v>
      </c>
      <c r="G167" s="58">
        <v>16.28</v>
      </c>
      <c r="H167" s="58">
        <v>6.97</v>
      </c>
      <c r="I167" s="58">
        <v>7.39</v>
      </c>
      <c r="J167" s="99">
        <v>16.239999999999998</v>
      </c>
      <c r="K167" s="99">
        <v>7.09</v>
      </c>
      <c r="L167" s="99">
        <v>7.59</v>
      </c>
      <c r="M167" s="59">
        <f t="shared" si="30"/>
        <v>16.259999999999998</v>
      </c>
      <c r="N167" s="59">
        <f t="shared" si="30"/>
        <v>7.0299999999999994</v>
      </c>
      <c r="O167" s="59">
        <f t="shared" si="30"/>
        <v>7.49</v>
      </c>
      <c r="P167" s="60">
        <f t="shared" si="35"/>
        <v>0.15570625256173168</v>
      </c>
      <c r="Q167" s="22">
        <f t="shared" si="36"/>
        <v>9.3325430079699072E-8</v>
      </c>
      <c r="R167" s="61">
        <f t="shared" si="37"/>
        <v>5.1852820043790482E-8</v>
      </c>
      <c r="S167" s="22">
        <f t="shared" si="38"/>
        <v>2.6887149464937201E-15</v>
      </c>
      <c r="T167" s="62">
        <v>298</v>
      </c>
      <c r="U167" s="59">
        <f t="shared" si="39"/>
        <v>289.26</v>
      </c>
      <c r="V167" s="63">
        <f t="shared" si="40"/>
        <v>0.50959982589222208</v>
      </c>
      <c r="W167" s="64">
        <f t="shared" si="41"/>
        <v>3.2329562375950767</v>
      </c>
      <c r="X167" s="65">
        <f t="shared" si="31"/>
        <v>-6.7444723655788413E-8</v>
      </c>
      <c r="Y167" s="66">
        <f t="shared" si="32"/>
        <v>-6.617856549985055E-8</v>
      </c>
      <c r="Z167" s="66">
        <f t="shared" si="33"/>
        <v>-6.6202335431565732E-8</v>
      </c>
      <c r="AA167" s="67">
        <f t="shared" si="34"/>
        <v>-6.4959054728546316E-8</v>
      </c>
      <c r="AB167" s="68">
        <f t="shared" si="43"/>
        <v>1.7962964293494045E-5</v>
      </c>
      <c r="AC167" s="69"/>
      <c r="AD167" s="70">
        <f t="shared" si="42"/>
        <v>0.17962964293494046</v>
      </c>
      <c r="AE167" s="70"/>
      <c r="AF167" s="74"/>
      <c r="AG167" s="71">
        <v>1610</v>
      </c>
    </row>
    <row r="168" spans="5:33">
      <c r="E168" s="73">
        <v>0.53643518518518518</v>
      </c>
      <c r="F168" s="71">
        <v>1620</v>
      </c>
      <c r="G168" s="58">
        <v>16.29</v>
      </c>
      <c r="H168" s="58">
        <v>6.97</v>
      </c>
      <c r="I168" s="58">
        <v>7.39</v>
      </c>
      <c r="J168" s="99">
        <v>16.239999999999998</v>
      </c>
      <c r="K168" s="99">
        <v>7.09</v>
      </c>
      <c r="L168" s="99">
        <v>7.62</v>
      </c>
      <c r="M168" s="59">
        <f t="shared" si="30"/>
        <v>16.265000000000001</v>
      </c>
      <c r="N168" s="59">
        <f t="shared" si="30"/>
        <v>7.0299999999999994</v>
      </c>
      <c r="O168" s="59">
        <f t="shared" si="30"/>
        <v>7.5049999999999999</v>
      </c>
      <c r="P168" s="60">
        <f t="shared" si="35"/>
        <v>0.15603174994007218</v>
      </c>
      <c r="Q168" s="22">
        <f t="shared" si="36"/>
        <v>9.3325430079699072E-8</v>
      </c>
      <c r="R168" s="61">
        <f t="shared" si="37"/>
        <v>5.1874369367080581E-8</v>
      </c>
      <c r="S168" s="22">
        <f t="shared" si="38"/>
        <v>2.690950197232308E-15</v>
      </c>
      <c r="T168" s="62">
        <v>298</v>
      </c>
      <c r="U168" s="59">
        <f t="shared" si="39"/>
        <v>289.26499999999999</v>
      </c>
      <c r="V168" s="63">
        <f t="shared" si="40"/>
        <v>0.50929948932129365</v>
      </c>
      <c r="W168" s="64">
        <f t="shared" si="41"/>
        <v>3.2307212579463327</v>
      </c>
      <c r="X168" s="65">
        <f t="shared" si="31"/>
        <v>-6.5194338761035111E-8</v>
      </c>
      <c r="Y168" s="66">
        <f t="shared" si="32"/>
        <v>-6.396600037441341E-8</v>
      </c>
      <c r="Z168" s="66">
        <f t="shared" si="33"/>
        <v>-6.3989143721224223E-8</v>
      </c>
      <c r="AA168" s="67">
        <f t="shared" si="34"/>
        <v>-6.2783076585405512E-8</v>
      </c>
      <c r="AB168" s="68">
        <f t="shared" si="43"/>
        <v>1.7301021659748769E-5</v>
      </c>
      <c r="AC168" s="69"/>
      <c r="AD168" s="70">
        <f t="shared" si="42"/>
        <v>0.17301021659748769</v>
      </c>
      <c r="AE168" s="70"/>
      <c r="AF168" s="74"/>
      <c r="AG168" s="71">
        <v>1620</v>
      </c>
    </row>
    <row r="169" spans="5:33">
      <c r="E169" s="73">
        <v>0.5365509259259259</v>
      </c>
      <c r="F169" s="71">
        <v>1630</v>
      </c>
      <c r="G169" s="58">
        <v>16.3</v>
      </c>
      <c r="H169" s="58">
        <v>6.98</v>
      </c>
      <c r="I169" s="58">
        <v>7.31</v>
      </c>
      <c r="J169" s="99">
        <v>16.25</v>
      </c>
      <c r="K169" s="99">
        <v>7.09</v>
      </c>
      <c r="L169" s="99">
        <v>7.56</v>
      </c>
      <c r="M169" s="59">
        <f t="shared" si="30"/>
        <v>16.274999999999999</v>
      </c>
      <c r="N169" s="59">
        <f t="shared" si="30"/>
        <v>7.0350000000000001</v>
      </c>
      <c r="O169" s="59">
        <f t="shared" si="30"/>
        <v>7.4349999999999996</v>
      </c>
      <c r="P169" s="60">
        <f t="shared" si="35"/>
        <v>0.15460351416220591</v>
      </c>
      <c r="Q169" s="22">
        <f t="shared" si="36"/>
        <v>9.2257142715476292E-8</v>
      </c>
      <c r="R169" s="61">
        <f t="shared" si="37"/>
        <v>5.2518671141495292E-8</v>
      </c>
      <c r="S169" s="22">
        <f t="shared" si="38"/>
        <v>2.7582108184685304E-15</v>
      </c>
      <c r="T169" s="62">
        <v>298</v>
      </c>
      <c r="U169" s="59">
        <f t="shared" si="39"/>
        <v>289.27499999999998</v>
      </c>
      <c r="V169" s="63">
        <f t="shared" si="40"/>
        <v>0.50869884732660242</v>
      </c>
      <c r="W169" s="64">
        <f t="shared" si="41"/>
        <v>3.2262561641656093</v>
      </c>
      <c r="X169" s="65">
        <f t="shared" si="31"/>
        <v>-6.3851846951431881E-8</v>
      </c>
      <c r="Y169" s="66">
        <f t="shared" si="32"/>
        <v>-6.2628328777261952E-8</v>
      </c>
      <c r="Z169" s="66">
        <f t="shared" si="33"/>
        <v>-6.2651773623323533E-8</v>
      </c>
      <c r="AA169" s="67">
        <f t="shared" si="34"/>
        <v>-6.1450801802951743E-8</v>
      </c>
      <c r="AB169" s="68">
        <f t="shared" si="43"/>
        <v>1.6661208820519245E-5</v>
      </c>
      <c r="AC169" s="69"/>
      <c r="AD169" s="70">
        <f t="shared" si="42"/>
        <v>0.16661208820519244</v>
      </c>
      <c r="AE169" s="70"/>
      <c r="AF169" s="74"/>
      <c r="AG169" s="71">
        <v>1630</v>
      </c>
    </row>
    <row r="170" spans="5:33">
      <c r="E170" s="73">
        <v>0.53666666666666663</v>
      </c>
      <c r="F170" s="71">
        <v>1640</v>
      </c>
      <c r="G170" s="58">
        <v>16.309999999999999</v>
      </c>
      <c r="H170" s="58">
        <v>6.98</v>
      </c>
      <c r="I170" s="58">
        <v>7.34</v>
      </c>
      <c r="J170" s="99">
        <v>16.260000000000002</v>
      </c>
      <c r="K170" s="99">
        <v>7.1</v>
      </c>
      <c r="L170" s="99">
        <v>7.61</v>
      </c>
      <c r="M170" s="59">
        <f t="shared" si="30"/>
        <v>16.285</v>
      </c>
      <c r="N170" s="59">
        <f t="shared" si="30"/>
        <v>7.04</v>
      </c>
      <c r="O170" s="59">
        <f t="shared" si="30"/>
        <v>7.4749999999999996</v>
      </c>
      <c r="P170" s="60">
        <f t="shared" si="35"/>
        <v>0.15546252046082271</v>
      </c>
      <c r="Q170" s="22">
        <f t="shared" si="36"/>
        <v>9.120108393559095E-8</v>
      </c>
      <c r="R170" s="61">
        <f t="shared" si="37"/>
        <v>5.3170975418525063E-8</v>
      </c>
      <c r="S170" s="22">
        <f t="shared" si="38"/>
        <v>2.8271526269573963E-15</v>
      </c>
      <c r="T170" s="62">
        <v>298</v>
      </c>
      <c r="U170" s="59">
        <f t="shared" si="39"/>
        <v>289.28500000000003</v>
      </c>
      <c r="V170" s="63">
        <f t="shared" si="40"/>
        <v>0.50809824685787863</v>
      </c>
      <c r="W170" s="64">
        <f t="shared" si="41"/>
        <v>3.2217975495308844</v>
      </c>
      <c r="X170" s="65">
        <f t="shared" si="31"/>
        <v>-6.3424704458542132E-8</v>
      </c>
      <c r="Y170" s="66">
        <f t="shared" si="32"/>
        <v>-6.2170338804341933E-8</v>
      </c>
      <c r="Z170" s="66">
        <f t="shared" si="33"/>
        <v>-6.2195146695965067E-8</v>
      </c>
      <c r="AA170" s="67">
        <f t="shared" si="34"/>
        <v>-6.0964607670094138E-8</v>
      </c>
      <c r="AB170" s="68">
        <f t="shared" si="43"/>
        <v>1.6034770731259988E-5</v>
      </c>
      <c r="AC170" s="69"/>
      <c r="AD170" s="70">
        <f t="shared" si="42"/>
        <v>0.1603477073125999</v>
      </c>
      <c r="AE170" s="70"/>
      <c r="AF170" s="74"/>
      <c r="AG170" s="71">
        <v>1640</v>
      </c>
    </row>
    <row r="171" spans="5:33">
      <c r="E171" s="73">
        <v>0.53678240740740735</v>
      </c>
      <c r="F171" s="71">
        <v>1650</v>
      </c>
      <c r="G171" s="58">
        <v>16.309999999999999</v>
      </c>
      <c r="H171" s="58">
        <v>6.98</v>
      </c>
      <c r="I171" s="58">
        <v>7.34</v>
      </c>
      <c r="J171" s="99">
        <v>16.260000000000002</v>
      </c>
      <c r="K171" s="99">
        <v>7.1</v>
      </c>
      <c r="L171" s="99">
        <v>7.62</v>
      </c>
      <c r="M171" s="59">
        <f t="shared" si="30"/>
        <v>16.285</v>
      </c>
      <c r="N171" s="59">
        <f t="shared" si="30"/>
        <v>7.04</v>
      </c>
      <c r="O171" s="59">
        <f t="shared" si="30"/>
        <v>7.48</v>
      </c>
      <c r="P171" s="60">
        <f t="shared" si="35"/>
        <v>0.15556650876882325</v>
      </c>
      <c r="Q171" s="22">
        <f t="shared" si="36"/>
        <v>9.120108393559095E-8</v>
      </c>
      <c r="R171" s="61">
        <f t="shared" si="37"/>
        <v>5.3170975418525063E-8</v>
      </c>
      <c r="S171" s="22">
        <f t="shared" si="38"/>
        <v>2.8271526269573963E-15</v>
      </c>
      <c r="T171" s="62">
        <v>298</v>
      </c>
      <c r="U171" s="59">
        <f t="shared" si="39"/>
        <v>289.28500000000003</v>
      </c>
      <c r="V171" s="63">
        <f t="shared" si="40"/>
        <v>0.50809824685787863</v>
      </c>
      <c r="W171" s="64">
        <f t="shared" si="41"/>
        <v>3.2217975495308844</v>
      </c>
      <c r="X171" s="65">
        <f t="shared" si="31"/>
        <v>-6.1005720451653096E-8</v>
      </c>
      <c r="Y171" s="66">
        <f t="shared" si="32"/>
        <v>-5.9798388586687294E-8</v>
      </c>
      <c r="Z171" s="66">
        <f t="shared" si="33"/>
        <v>-5.9822282251434949E-8</v>
      </c>
      <c r="AA171" s="67">
        <f t="shared" si="34"/>
        <v>-5.8637898317518188E-8</v>
      </c>
      <c r="AB171" s="68">
        <f t="shared" si="43"/>
        <v>1.5412903592711241E-5</v>
      </c>
      <c r="AC171" s="69"/>
      <c r="AD171" s="70">
        <f t="shared" si="42"/>
        <v>0.15412903592711241</v>
      </c>
      <c r="AE171" s="70"/>
      <c r="AF171" s="74"/>
      <c r="AG171" s="71">
        <v>1650</v>
      </c>
    </row>
    <row r="172" spans="5:33">
      <c r="E172" s="73">
        <v>0.53689814814814818</v>
      </c>
      <c r="F172" s="71">
        <v>1660</v>
      </c>
      <c r="G172" s="58">
        <v>16.309999999999999</v>
      </c>
      <c r="H172" s="58">
        <v>6.98</v>
      </c>
      <c r="I172" s="58">
        <v>7.37</v>
      </c>
      <c r="J172" s="99">
        <v>16.27</v>
      </c>
      <c r="K172" s="99">
        <v>7.1</v>
      </c>
      <c r="L172" s="99">
        <v>7.62</v>
      </c>
      <c r="M172" s="59">
        <f t="shared" si="30"/>
        <v>16.29</v>
      </c>
      <c r="N172" s="59">
        <f t="shared" si="30"/>
        <v>7.04</v>
      </c>
      <c r="O172" s="59">
        <f t="shared" si="30"/>
        <v>7.4950000000000001</v>
      </c>
      <c r="P172" s="60">
        <f t="shared" si="35"/>
        <v>0.15589213654887552</v>
      </c>
      <c r="Q172" s="22">
        <f t="shared" si="36"/>
        <v>9.120108393559095E-8</v>
      </c>
      <c r="R172" s="61">
        <f t="shared" si="37"/>
        <v>5.319307254917245E-8</v>
      </c>
      <c r="S172" s="22">
        <f t="shared" si="38"/>
        <v>2.8295029672215236E-15</v>
      </c>
      <c r="T172" s="62">
        <v>298</v>
      </c>
      <c r="U172" s="59">
        <f t="shared" si="39"/>
        <v>289.29000000000002</v>
      </c>
      <c r="V172" s="63">
        <f t="shared" si="40"/>
        <v>0.50779796219441098</v>
      </c>
      <c r="W172" s="64">
        <f t="shared" si="41"/>
        <v>3.2195706688183066</v>
      </c>
      <c r="X172" s="65">
        <f t="shared" si="31"/>
        <v>-5.8850487439990491E-8</v>
      </c>
      <c r="Y172" s="66">
        <f t="shared" si="32"/>
        <v>-5.7681592565472097E-8</v>
      </c>
      <c r="Z172" s="66">
        <f t="shared" si="33"/>
        <v>-5.7704809284434168E-8</v>
      </c>
      <c r="AA172" s="67">
        <f t="shared" si="34"/>
        <v>-5.6558208862810798E-8</v>
      </c>
      <c r="AB172" s="68">
        <f t="shared" si="43"/>
        <v>1.4814761991968884E-5</v>
      </c>
      <c r="AC172" s="69"/>
      <c r="AD172" s="70">
        <f t="shared" si="42"/>
        <v>0.14814761991968883</v>
      </c>
      <c r="AE172" s="70"/>
      <c r="AF172" s="74"/>
      <c r="AG172" s="71">
        <v>1660</v>
      </c>
    </row>
    <row r="173" spans="5:33">
      <c r="E173" s="73">
        <v>0.5370138888888889</v>
      </c>
      <c r="F173" s="71">
        <v>1670</v>
      </c>
      <c r="G173" s="58">
        <v>16.32</v>
      </c>
      <c r="H173" s="58">
        <v>6.98</v>
      </c>
      <c r="I173" s="58">
        <v>7.4</v>
      </c>
      <c r="J173" s="99">
        <v>16.27</v>
      </c>
      <c r="K173" s="99">
        <v>7.1</v>
      </c>
      <c r="L173" s="99">
        <v>7.61</v>
      </c>
      <c r="M173" s="59">
        <f t="shared" si="30"/>
        <v>16.295000000000002</v>
      </c>
      <c r="N173" s="59">
        <f t="shared" si="30"/>
        <v>7.04</v>
      </c>
      <c r="O173" s="59">
        <f t="shared" si="30"/>
        <v>7.5050000000000008</v>
      </c>
      <c r="P173" s="60">
        <f t="shared" si="35"/>
        <v>0.15611381487803924</v>
      </c>
      <c r="Q173" s="22">
        <f t="shared" si="36"/>
        <v>9.120108393559095E-8</v>
      </c>
      <c r="R173" s="61">
        <f t="shared" si="37"/>
        <v>5.3215178863085328E-8</v>
      </c>
      <c r="S173" s="22">
        <f t="shared" si="38"/>
        <v>2.8318552614301633E-15</v>
      </c>
      <c r="T173" s="62">
        <v>298</v>
      </c>
      <c r="U173" s="59">
        <f t="shared" si="39"/>
        <v>289.29500000000002</v>
      </c>
      <c r="V173" s="63">
        <f t="shared" si="40"/>
        <v>0.50749768791082173</v>
      </c>
      <c r="W173" s="64">
        <f t="shared" si="41"/>
        <v>3.2173454042042113</v>
      </c>
      <c r="X173" s="65">
        <f t="shared" si="31"/>
        <v>-5.6725241711625818E-8</v>
      </c>
      <c r="Y173" s="66">
        <f t="shared" si="32"/>
        <v>-5.5595237543590371E-8</v>
      </c>
      <c r="Z173" s="66">
        <f t="shared" si="33"/>
        <v>-5.5617747970716782E-8</v>
      </c>
      <c r="AA173" s="67">
        <f t="shared" si="34"/>
        <v>-5.4509357384745129E-8</v>
      </c>
      <c r="AB173" s="68">
        <f t="shared" si="43"/>
        <v>1.4237792825297864E-5</v>
      </c>
      <c r="AC173" s="69"/>
      <c r="AD173" s="70">
        <f t="shared" si="42"/>
        <v>0.14237792825297865</v>
      </c>
      <c r="AE173" s="70"/>
      <c r="AF173" s="74"/>
      <c r="AG173" s="71">
        <v>1670</v>
      </c>
    </row>
    <row r="174" spans="5:33">
      <c r="E174" s="73">
        <v>0.53712962962962962</v>
      </c>
      <c r="F174" s="71">
        <v>1680</v>
      </c>
      <c r="G174" s="58">
        <v>16.32</v>
      </c>
      <c r="H174" s="58">
        <v>6.98</v>
      </c>
      <c r="I174" s="58">
        <v>7.4</v>
      </c>
      <c r="J174" s="99">
        <v>16.28</v>
      </c>
      <c r="K174" s="99">
        <v>7.11</v>
      </c>
      <c r="L174" s="99">
        <v>7.6</v>
      </c>
      <c r="M174" s="59">
        <f t="shared" si="30"/>
        <v>16.3</v>
      </c>
      <c r="N174" s="59">
        <f t="shared" si="30"/>
        <v>7.0449999999999999</v>
      </c>
      <c r="O174" s="59">
        <f t="shared" si="30"/>
        <v>7.5</v>
      </c>
      <c r="P174" s="60">
        <f t="shared" si="35"/>
        <v>0.15602348510432554</v>
      </c>
      <c r="Q174" s="22">
        <f t="shared" si="36"/>
        <v>9.0157113760595674E-8</v>
      </c>
      <c r="R174" s="61">
        <f t="shared" si="37"/>
        <v>5.3853753179089716E-8</v>
      </c>
      <c r="S174" s="22">
        <f t="shared" si="38"/>
        <v>2.9002267314743155E-15</v>
      </c>
      <c r="T174" s="62">
        <v>298</v>
      </c>
      <c r="U174" s="59">
        <f t="shared" si="39"/>
        <v>289.3</v>
      </c>
      <c r="V174" s="63">
        <f t="shared" si="40"/>
        <v>0.5071974240065702</v>
      </c>
      <c r="W174" s="64">
        <f t="shared" si="41"/>
        <v>3.2151217544612662</v>
      </c>
      <c r="X174" s="65">
        <f t="shared" si="31"/>
        <v>-5.5832013719532685E-8</v>
      </c>
      <c r="Y174" s="66">
        <f t="shared" si="32"/>
        <v>-5.4692822095997587E-8</v>
      </c>
      <c r="Z174" s="66">
        <f t="shared" si="33"/>
        <v>-5.4716066064263747E-8</v>
      </c>
      <c r="AA174" s="67">
        <f t="shared" si="34"/>
        <v>-5.3599169873121469E-8</v>
      </c>
      <c r="AB174" s="68">
        <f t="shared" si="43"/>
        <v>1.3681691875089559E-5</v>
      </c>
      <c r="AC174" s="69"/>
      <c r="AD174" s="70">
        <f t="shared" si="42"/>
        <v>0.13681691875089558</v>
      </c>
      <c r="AE174" s="70"/>
      <c r="AF174" s="74"/>
      <c r="AG174" s="71">
        <v>1680</v>
      </c>
    </row>
    <row r="175" spans="5:33">
      <c r="E175" s="73">
        <v>0.53724537037037035</v>
      </c>
      <c r="F175" s="71">
        <v>1690</v>
      </c>
      <c r="G175" s="58">
        <v>16.329999999999998</v>
      </c>
      <c r="H175" s="58">
        <v>6.99</v>
      </c>
      <c r="I175" s="58">
        <v>7.35</v>
      </c>
      <c r="J175" s="99">
        <v>16.28</v>
      </c>
      <c r="K175" s="99">
        <v>7.11</v>
      </c>
      <c r="L175" s="99">
        <v>7.61</v>
      </c>
      <c r="M175" s="59">
        <f t="shared" si="30"/>
        <v>16.305</v>
      </c>
      <c r="N175" s="59">
        <f t="shared" si="30"/>
        <v>7.0500000000000007</v>
      </c>
      <c r="O175" s="59">
        <f t="shared" si="30"/>
        <v>7.48</v>
      </c>
      <c r="P175" s="60">
        <f t="shared" si="35"/>
        <v>0.15562106516297727</v>
      </c>
      <c r="Q175" s="22">
        <f t="shared" si="36"/>
        <v>8.9125093813374219E-8</v>
      </c>
      <c r="R175" s="61">
        <f t="shared" si="37"/>
        <v>5.4499990292923272E-8</v>
      </c>
      <c r="S175" s="22">
        <f t="shared" si="38"/>
        <v>2.9702489419287309E-15</v>
      </c>
      <c r="T175" s="62">
        <v>298</v>
      </c>
      <c r="U175" s="59">
        <f t="shared" si="39"/>
        <v>289.30500000000001</v>
      </c>
      <c r="V175" s="63">
        <f t="shared" si="40"/>
        <v>0.50689717048112015</v>
      </c>
      <c r="W175" s="64">
        <f t="shared" si="41"/>
        <v>3.2128997183631443</v>
      </c>
      <c r="X175" s="65">
        <f t="shared" si="31"/>
        <v>-5.4789866083707978E-8</v>
      </c>
      <c r="Y175" s="66">
        <f t="shared" si="32"/>
        <v>-5.3647110660225448E-8</v>
      </c>
      <c r="Z175" s="66">
        <f t="shared" si="33"/>
        <v>-5.3670945176555591E-8</v>
      </c>
      <c r="AA175" s="67">
        <f t="shared" si="34"/>
        <v>-5.2551030033616595E-8</v>
      </c>
      <c r="AB175" s="68">
        <f t="shared" si="43"/>
        <v>1.3134610275234266E-5</v>
      </c>
      <c r="AC175" s="69"/>
      <c r="AD175" s="70">
        <f t="shared" si="42"/>
        <v>0.13134610275234265</v>
      </c>
      <c r="AE175" s="70"/>
      <c r="AF175" s="74"/>
      <c r="AG175" s="71">
        <v>1690</v>
      </c>
    </row>
    <row r="176" spans="5:33">
      <c r="E176" s="73">
        <v>0.53736111111111107</v>
      </c>
      <c r="F176" s="71">
        <v>1700</v>
      </c>
      <c r="G176" s="58">
        <v>16.329999999999998</v>
      </c>
      <c r="H176" s="58">
        <v>6.99</v>
      </c>
      <c r="I176" s="58">
        <v>7.39</v>
      </c>
      <c r="J176" s="99">
        <v>16.29</v>
      </c>
      <c r="K176" s="99">
        <v>7.11</v>
      </c>
      <c r="L176" s="99">
        <v>7.61</v>
      </c>
      <c r="M176" s="59">
        <f t="shared" si="30"/>
        <v>16.309999999999999</v>
      </c>
      <c r="N176" s="59">
        <f t="shared" si="30"/>
        <v>7.0500000000000007</v>
      </c>
      <c r="O176" s="59">
        <f t="shared" si="30"/>
        <v>7.5</v>
      </c>
      <c r="P176" s="60">
        <f t="shared" si="35"/>
        <v>0.15605084582987397</v>
      </c>
      <c r="Q176" s="22">
        <f t="shared" si="36"/>
        <v>8.9125093813374219E-8</v>
      </c>
      <c r="R176" s="61">
        <f t="shared" si="37"/>
        <v>5.4522639743987576E-8</v>
      </c>
      <c r="S176" s="22">
        <f t="shared" si="38"/>
        <v>2.9727182446526537E-15</v>
      </c>
      <c r="T176" s="62">
        <v>298</v>
      </c>
      <c r="U176" s="59">
        <f t="shared" si="39"/>
        <v>289.31</v>
      </c>
      <c r="V176" s="63">
        <f t="shared" si="40"/>
        <v>0.50659692733393125</v>
      </c>
      <c r="W176" s="64">
        <f t="shared" si="41"/>
        <v>3.2106792946844616</v>
      </c>
      <c r="X176" s="65">
        <f t="shared" si="31"/>
        <v>-5.2776782978031569E-8</v>
      </c>
      <c r="Y176" s="66">
        <f t="shared" si="32"/>
        <v>-5.1671292893497899E-8</v>
      </c>
      <c r="Z176" s="66">
        <f t="shared" si="33"/>
        <v>-5.1694449066686984E-8</v>
      </c>
      <c r="AA176" s="67">
        <f t="shared" si="34"/>
        <v>-5.0611145072726082E-8</v>
      </c>
      <c r="AB176" s="68">
        <f t="shared" si="43"/>
        <v>1.2597981928916124E-5</v>
      </c>
      <c r="AC176" s="69"/>
      <c r="AD176" s="70">
        <f t="shared" si="42"/>
        <v>0.12597981928916124</v>
      </c>
      <c r="AE176" s="70"/>
      <c r="AF176" s="74"/>
      <c r="AG176" s="71">
        <v>1700</v>
      </c>
    </row>
    <row r="177" spans="5:33">
      <c r="E177" s="73">
        <v>0.53747685185185179</v>
      </c>
      <c r="F177" s="71">
        <v>1710</v>
      </c>
      <c r="G177" s="58">
        <v>16.34</v>
      </c>
      <c r="H177" s="58">
        <v>6.99</v>
      </c>
      <c r="I177" s="58">
        <v>7.37</v>
      </c>
      <c r="J177" s="99">
        <v>16.29</v>
      </c>
      <c r="K177" s="99">
        <v>7.12</v>
      </c>
      <c r="L177" s="99">
        <v>7.62</v>
      </c>
      <c r="M177" s="59">
        <f t="shared" si="30"/>
        <v>16.314999999999998</v>
      </c>
      <c r="N177" s="59">
        <f t="shared" si="30"/>
        <v>7.0549999999999997</v>
      </c>
      <c r="O177" s="59">
        <f t="shared" si="30"/>
        <v>7.4950000000000001</v>
      </c>
      <c r="P177" s="60">
        <f t="shared" si="35"/>
        <v>0.15596048677164417</v>
      </c>
      <c r="Q177" s="22">
        <f t="shared" si="36"/>
        <v>8.8104887300801405E-8</v>
      </c>
      <c r="R177" s="61">
        <f t="shared" si="37"/>
        <v>5.517690339817613E-8</v>
      </c>
      <c r="S177" s="22">
        <f t="shared" si="38"/>
        <v>3.0444906686116606E-15</v>
      </c>
      <c r="T177" s="62">
        <v>298</v>
      </c>
      <c r="U177" s="59">
        <f t="shared" si="39"/>
        <v>289.315</v>
      </c>
      <c r="V177" s="63">
        <f t="shared" si="40"/>
        <v>0.50629669456446924</v>
      </c>
      <c r="W177" s="64">
        <f t="shared" si="41"/>
        <v>3.2084604822008465</v>
      </c>
      <c r="X177" s="65">
        <f t="shared" si="31"/>
        <v>-5.1839234847340513E-8</v>
      </c>
      <c r="Y177" s="66">
        <f t="shared" si="32"/>
        <v>-5.0727041977219322E-8</v>
      </c>
      <c r="Z177" s="66">
        <f t="shared" si="33"/>
        <v>-5.0750903690919211E-8</v>
      </c>
      <c r="AA177" s="67">
        <f t="shared" si="34"/>
        <v>-4.9661548644854315E-8</v>
      </c>
      <c r="AB177" s="68">
        <f t="shared" si="43"/>
        <v>1.208111624229758E-5</v>
      </c>
      <c r="AC177" s="69"/>
      <c r="AD177" s="70">
        <f t="shared" si="42"/>
        <v>0.12081116242297581</v>
      </c>
      <c r="AE177" s="70"/>
      <c r="AF177" s="74"/>
      <c r="AG177" s="71">
        <v>1710</v>
      </c>
    </row>
    <row r="178" spans="5:33">
      <c r="E178" s="73">
        <v>0.53759259259259262</v>
      </c>
      <c r="F178" s="71">
        <v>1720</v>
      </c>
      <c r="G178" s="58">
        <v>16.34</v>
      </c>
      <c r="H178" s="58">
        <v>6.99</v>
      </c>
      <c r="I178" s="58">
        <v>7.32</v>
      </c>
      <c r="J178" s="99">
        <v>16.3</v>
      </c>
      <c r="K178" s="99">
        <v>7.12</v>
      </c>
      <c r="L178" s="99">
        <v>7.61</v>
      </c>
      <c r="M178" s="59">
        <f t="shared" si="30"/>
        <v>16.32</v>
      </c>
      <c r="N178" s="59">
        <f t="shared" si="30"/>
        <v>7.0549999999999997</v>
      </c>
      <c r="O178" s="59">
        <f t="shared" si="30"/>
        <v>7.4649999999999999</v>
      </c>
      <c r="P178" s="60">
        <f t="shared" si="35"/>
        <v>0.15534985114450103</v>
      </c>
      <c r="Q178" s="22">
        <f t="shared" si="36"/>
        <v>8.8104887300801405E-8</v>
      </c>
      <c r="R178" s="61">
        <f t="shared" si="37"/>
        <v>5.5199834165075007E-8</v>
      </c>
      <c r="S178" s="22">
        <f t="shared" si="38"/>
        <v>3.047021691851782E-15</v>
      </c>
      <c r="T178" s="62">
        <v>298</v>
      </c>
      <c r="U178" s="59">
        <f t="shared" si="39"/>
        <v>289.32</v>
      </c>
      <c r="V178" s="63">
        <f t="shared" si="40"/>
        <v>0.50599647217219368</v>
      </c>
      <c r="W178" s="64">
        <f t="shared" si="41"/>
        <v>3.2062432796888545</v>
      </c>
      <c r="X178" s="65">
        <f t="shared" si="31"/>
        <v>-4.9542815951854783E-8</v>
      </c>
      <c r="Y178" s="66">
        <f t="shared" si="32"/>
        <v>-4.8482440677866424E-8</v>
      </c>
      <c r="Z178" s="66">
        <f t="shared" si="33"/>
        <v>-4.8505136112110191E-8</v>
      </c>
      <c r="AA178" s="67">
        <f t="shared" si="34"/>
        <v>-4.7466484762093421E-8</v>
      </c>
      <c r="AB178" s="68">
        <f t="shared" si="43"/>
        <v>1.1573688450916796E-5</v>
      </c>
      <c r="AC178" s="69"/>
      <c r="AD178" s="70">
        <f t="shared" si="42"/>
        <v>0.11573688450916797</v>
      </c>
      <c r="AE178" s="70"/>
      <c r="AF178" s="74"/>
      <c r="AG178" s="71">
        <v>1720</v>
      </c>
    </row>
    <row r="179" spans="5:33">
      <c r="E179" s="73">
        <v>0.53770833333333334</v>
      </c>
      <c r="F179" s="71">
        <v>1730</v>
      </c>
      <c r="G179" s="58">
        <v>16.350000000000001</v>
      </c>
      <c r="H179" s="58">
        <v>6.99</v>
      </c>
      <c r="I179" s="58">
        <v>7.36</v>
      </c>
      <c r="J179" s="99">
        <v>16.3</v>
      </c>
      <c r="K179" s="99">
        <v>7.12</v>
      </c>
      <c r="L179" s="99">
        <v>7.63</v>
      </c>
      <c r="M179" s="59">
        <f t="shared" si="30"/>
        <v>16.325000000000003</v>
      </c>
      <c r="N179" s="59">
        <f t="shared" si="30"/>
        <v>7.0549999999999997</v>
      </c>
      <c r="O179" s="59">
        <f t="shared" si="30"/>
        <v>7.4950000000000001</v>
      </c>
      <c r="P179" s="60">
        <f t="shared" si="35"/>
        <v>0.15598784364569421</v>
      </c>
      <c r="Q179" s="22">
        <f t="shared" si="36"/>
        <v>8.8104887300801405E-8</v>
      </c>
      <c r="R179" s="61">
        <f t="shared" si="37"/>
        <v>5.5222774461687198E-8</v>
      </c>
      <c r="S179" s="22">
        <f t="shared" si="38"/>
        <v>3.0495548192463719E-15</v>
      </c>
      <c r="T179" s="62">
        <v>298</v>
      </c>
      <c r="U179" s="59">
        <f t="shared" si="39"/>
        <v>289.32499999999999</v>
      </c>
      <c r="V179" s="63">
        <f t="shared" si="40"/>
        <v>0.50569626015656843</v>
      </c>
      <c r="W179" s="64">
        <f t="shared" si="41"/>
        <v>3.2040276859260404</v>
      </c>
      <c r="X179" s="65">
        <f t="shared" si="31"/>
        <v>-4.7734361785087868E-8</v>
      </c>
      <c r="Y179" s="66">
        <f t="shared" si="32"/>
        <v>-4.6706934609597921E-8</v>
      </c>
      <c r="Z179" s="66">
        <f t="shared" si="33"/>
        <v>-4.6729048796557992E-8</v>
      </c>
      <c r="AA179" s="67">
        <f t="shared" si="34"/>
        <v>-4.5722783843204576E-8</v>
      </c>
      <c r="AB179" s="68">
        <f t="shared" si="43"/>
        <v>1.1088714360426962E-5</v>
      </c>
      <c r="AC179" s="69"/>
      <c r="AD179" s="70">
        <f t="shared" si="42"/>
        <v>0.11088714360426961</v>
      </c>
      <c r="AE179" s="70"/>
      <c r="AF179" s="74"/>
      <c r="AG179" s="71">
        <v>1730</v>
      </c>
    </row>
    <row r="180" spans="5:33">
      <c r="E180" s="73">
        <v>0.53782407407407407</v>
      </c>
      <c r="F180" s="71">
        <v>1740</v>
      </c>
      <c r="G180" s="58">
        <v>16.36</v>
      </c>
      <c r="H180" s="58">
        <v>6.99</v>
      </c>
      <c r="I180" s="58">
        <v>7.36</v>
      </c>
      <c r="J180" s="99">
        <v>16.309999999999999</v>
      </c>
      <c r="K180" s="99">
        <v>7.12</v>
      </c>
      <c r="L180" s="99">
        <v>7.62</v>
      </c>
      <c r="M180" s="59">
        <f t="shared" si="30"/>
        <v>16.335000000000001</v>
      </c>
      <c r="N180" s="59">
        <f t="shared" si="30"/>
        <v>7.0549999999999997</v>
      </c>
      <c r="O180" s="59">
        <f t="shared" si="30"/>
        <v>7.49</v>
      </c>
      <c r="P180" s="60">
        <f t="shared" si="35"/>
        <v>0.15591113059228207</v>
      </c>
      <c r="Q180" s="22">
        <f t="shared" si="36"/>
        <v>8.8104887300801405E-8</v>
      </c>
      <c r="R180" s="61">
        <f t="shared" si="37"/>
        <v>5.5268683659894774E-8</v>
      </c>
      <c r="S180" s="22">
        <f t="shared" si="38"/>
        <v>3.0546273934975195E-15</v>
      </c>
      <c r="T180" s="62">
        <v>298</v>
      </c>
      <c r="U180" s="59">
        <f t="shared" si="39"/>
        <v>289.33499999999998</v>
      </c>
      <c r="V180" s="63">
        <f t="shared" si="40"/>
        <v>0.5050958672531084</v>
      </c>
      <c r="W180" s="64">
        <f t="shared" si="41"/>
        <v>3.1996013197628881</v>
      </c>
      <c r="X180" s="65">
        <f t="shared" si="31"/>
        <v>-4.5839967417626642E-8</v>
      </c>
      <c r="Y180" s="66">
        <f t="shared" si="32"/>
        <v>-4.4850793206614377E-8</v>
      </c>
      <c r="Z180" s="66">
        <f t="shared" si="33"/>
        <v>-4.4872138457818791E-8</v>
      </c>
      <c r="AA180" s="67">
        <f t="shared" si="34"/>
        <v>-4.3903388285662501E-8</v>
      </c>
      <c r="AB180" s="68">
        <f t="shared" si="43"/>
        <v>1.0621499173025957E-5</v>
      </c>
      <c r="AC180" s="69"/>
      <c r="AD180" s="70">
        <f t="shared" si="42"/>
        <v>0.10621499173025957</v>
      </c>
      <c r="AE180" s="70"/>
      <c r="AF180" s="74"/>
      <c r="AG180" s="71">
        <v>1740</v>
      </c>
    </row>
    <row r="181" spans="5:33">
      <c r="E181" s="73">
        <v>0.53793981481481479</v>
      </c>
      <c r="F181" s="71">
        <v>1750</v>
      </c>
      <c r="G181" s="58">
        <v>16.36</v>
      </c>
      <c r="H181" s="58">
        <v>7</v>
      </c>
      <c r="I181" s="58">
        <v>7.33</v>
      </c>
      <c r="J181" s="99">
        <v>16.309999999999999</v>
      </c>
      <c r="K181" s="99">
        <v>7.12</v>
      </c>
      <c r="L181" s="99">
        <v>7.61</v>
      </c>
      <c r="M181" s="59">
        <f t="shared" si="30"/>
        <v>16.335000000000001</v>
      </c>
      <c r="N181" s="59">
        <f t="shared" si="30"/>
        <v>7.0600000000000005</v>
      </c>
      <c r="O181" s="59">
        <f t="shared" si="30"/>
        <v>7.4700000000000006</v>
      </c>
      <c r="P181" s="60">
        <f t="shared" si="35"/>
        <v>0.15549481248656169</v>
      </c>
      <c r="Q181" s="22">
        <f t="shared" si="36"/>
        <v>8.7096358995607744E-8</v>
      </c>
      <c r="R181" s="61">
        <f t="shared" si="37"/>
        <v>5.5908664854339533E-8</v>
      </c>
      <c r="S181" s="22">
        <f t="shared" si="38"/>
        <v>3.1257788057948605E-15</v>
      </c>
      <c r="T181" s="62">
        <v>298</v>
      </c>
      <c r="U181" s="59">
        <f t="shared" si="39"/>
        <v>289.33499999999998</v>
      </c>
      <c r="V181" s="63">
        <f t="shared" si="40"/>
        <v>0.5050958672531084</v>
      </c>
      <c r="W181" s="64">
        <f t="shared" si="41"/>
        <v>3.1996013197628881</v>
      </c>
      <c r="X181" s="65">
        <f t="shared" si="31"/>
        <v>-4.480638702112731E-8</v>
      </c>
      <c r="Y181" s="66">
        <f t="shared" si="32"/>
        <v>-4.3819636885119686E-8</v>
      </c>
      <c r="Z181" s="66">
        <f t="shared" si="33"/>
        <v>-4.3841367622535583E-8</v>
      </c>
      <c r="AA181" s="67">
        <f t="shared" si="34"/>
        <v>-4.2875391092180902E-8</v>
      </c>
      <c r="AB181" s="68">
        <f t="shared" si="43"/>
        <v>1.0172850474639032E-5</v>
      </c>
      <c r="AC181" s="69"/>
      <c r="AD181" s="70">
        <f t="shared" si="42"/>
        <v>0.10172850474639032</v>
      </c>
      <c r="AE181" s="70"/>
      <c r="AF181" s="74"/>
      <c r="AG181" s="71">
        <v>1750</v>
      </c>
    </row>
    <row r="182" spans="5:33">
      <c r="E182" s="73">
        <v>0.53805555555555551</v>
      </c>
      <c r="F182" s="71">
        <v>1760</v>
      </c>
      <c r="G182" s="58">
        <v>16.36</v>
      </c>
      <c r="H182" s="58">
        <v>7</v>
      </c>
      <c r="I182" s="58">
        <v>7.39</v>
      </c>
      <c r="J182" s="99">
        <v>16.309999999999999</v>
      </c>
      <c r="K182" s="99">
        <v>7.13</v>
      </c>
      <c r="L182" s="99">
        <v>7.63</v>
      </c>
      <c r="M182" s="59">
        <f t="shared" si="30"/>
        <v>16.335000000000001</v>
      </c>
      <c r="N182" s="59">
        <f t="shared" si="30"/>
        <v>7.0649999999999995</v>
      </c>
      <c r="O182" s="59">
        <f t="shared" si="30"/>
        <v>7.51</v>
      </c>
      <c r="P182" s="60">
        <f t="shared" si="35"/>
        <v>0.15632744869800244</v>
      </c>
      <c r="Q182" s="22">
        <f t="shared" si="36"/>
        <v>8.6099375218460073E-8</v>
      </c>
      <c r="R182" s="61">
        <f t="shared" si="37"/>
        <v>5.6556056681752141E-8</v>
      </c>
      <c r="S182" s="22">
        <f t="shared" si="38"/>
        <v>3.1985875473895609E-15</v>
      </c>
      <c r="T182" s="62">
        <v>298</v>
      </c>
      <c r="U182" s="59">
        <f t="shared" si="39"/>
        <v>289.33499999999998</v>
      </c>
      <c r="V182" s="63">
        <f t="shared" si="40"/>
        <v>0.5050958672531084</v>
      </c>
      <c r="W182" s="64">
        <f t="shared" si="41"/>
        <v>3.1996013197628881</v>
      </c>
      <c r="X182" s="65">
        <f t="shared" si="31"/>
        <v>-4.4109357569307857E-8</v>
      </c>
      <c r="Y182" s="66">
        <f t="shared" si="32"/>
        <v>-4.3110008213562135E-8</v>
      </c>
      <c r="Z182" s="66">
        <f t="shared" si="33"/>
        <v>-4.3132649648166106E-8</v>
      </c>
      <c r="AA182" s="67">
        <f t="shared" si="34"/>
        <v>-4.2154915790382754E-8</v>
      </c>
      <c r="AB182" s="68">
        <f t="shared" si="43"/>
        <v>9.7345108294246692E-6</v>
      </c>
      <c r="AC182" s="69"/>
      <c r="AD182" s="70">
        <f t="shared" si="42"/>
        <v>9.7345108294246696E-2</v>
      </c>
      <c r="AE182" s="70"/>
      <c r="AF182" s="74"/>
      <c r="AG182" s="71">
        <v>1760</v>
      </c>
    </row>
    <row r="183" spans="5:33">
      <c r="E183" s="73">
        <v>0.53817129629629623</v>
      </c>
      <c r="F183" s="71">
        <v>1770</v>
      </c>
      <c r="G183" s="58">
        <v>16.36</v>
      </c>
      <c r="H183" s="58">
        <v>7</v>
      </c>
      <c r="I183" s="58">
        <v>7.36</v>
      </c>
      <c r="J183" s="99">
        <v>16.32</v>
      </c>
      <c r="K183" s="99">
        <v>7.13</v>
      </c>
      <c r="L183" s="99">
        <v>7.64</v>
      </c>
      <c r="M183" s="59">
        <f t="shared" si="30"/>
        <v>16.34</v>
      </c>
      <c r="N183" s="59">
        <f t="shared" si="30"/>
        <v>7.0649999999999995</v>
      </c>
      <c r="O183" s="59">
        <f t="shared" si="30"/>
        <v>7.5</v>
      </c>
      <c r="P183" s="60">
        <f t="shared" si="35"/>
        <v>0.15613298561348868</v>
      </c>
      <c r="Q183" s="22">
        <f t="shared" si="36"/>
        <v>8.6099375218460073E-8</v>
      </c>
      <c r="R183" s="61">
        <f t="shared" si="37"/>
        <v>5.6579560605905504E-8</v>
      </c>
      <c r="S183" s="22">
        <f t="shared" si="38"/>
        <v>3.2012466783573339E-15</v>
      </c>
      <c r="T183" s="62">
        <v>298</v>
      </c>
      <c r="U183" s="59">
        <f t="shared" si="39"/>
        <v>289.33999999999997</v>
      </c>
      <c r="V183" s="63">
        <f t="shared" si="40"/>
        <v>0.50479568636420125</v>
      </c>
      <c r="W183" s="64">
        <f t="shared" si="41"/>
        <v>3.1973905449224986</v>
      </c>
      <c r="X183" s="65">
        <f t="shared" si="31"/>
        <v>-4.2166963984566694E-8</v>
      </c>
      <c r="Y183" s="66">
        <f t="shared" si="32"/>
        <v>-4.1211356723099651E-8</v>
      </c>
      <c r="Z183" s="66">
        <f t="shared" si="33"/>
        <v>-4.1233013137312991E-8</v>
      </c>
      <c r="AA183" s="67">
        <f t="shared" si="34"/>
        <v>-4.0298080714687272E-8</v>
      </c>
      <c r="AB183" s="68">
        <f t="shared" si="43"/>
        <v>9.3032615142860925E-6</v>
      </c>
      <c r="AC183" s="69"/>
      <c r="AD183" s="70">
        <f t="shared" si="42"/>
        <v>9.303261514286093E-2</v>
      </c>
      <c r="AE183" s="70"/>
      <c r="AF183" s="74"/>
      <c r="AG183" s="71">
        <v>1770</v>
      </c>
    </row>
    <row r="184" spans="5:33">
      <c r="E184" s="73">
        <v>0.53828703703703706</v>
      </c>
      <c r="F184" s="71">
        <v>1780</v>
      </c>
      <c r="G184" s="58">
        <v>16.37</v>
      </c>
      <c r="H184" s="58">
        <v>7</v>
      </c>
      <c r="I184" s="58">
        <v>7.41</v>
      </c>
      <c r="J184" s="99">
        <v>16.32</v>
      </c>
      <c r="K184" s="99">
        <v>7.13</v>
      </c>
      <c r="L184" s="99">
        <v>7.64</v>
      </c>
      <c r="M184" s="59">
        <f t="shared" si="30"/>
        <v>16.344999999999999</v>
      </c>
      <c r="N184" s="59">
        <f t="shared" si="30"/>
        <v>7.0649999999999995</v>
      </c>
      <c r="O184" s="59">
        <f t="shared" si="30"/>
        <v>7.5250000000000004</v>
      </c>
      <c r="P184" s="60">
        <f t="shared" si="35"/>
        <v>0.15666717293169136</v>
      </c>
      <c r="Q184" s="22">
        <f t="shared" si="36"/>
        <v>8.6099375218460073E-8</v>
      </c>
      <c r="R184" s="61">
        <f t="shared" si="37"/>
        <v>5.6603074297968507E-8</v>
      </c>
      <c r="S184" s="22">
        <f t="shared" si="38"/>
        <v>3.203908019981343E-15</v>
      </c>
      <c r="T184" s="62">
        <v>298</v>
      </c>
      <c r="U184" s="59">
        <f t="shared" si="39"/>
        <v>289.34500000000003</v>
      </c>
      <c r="V184" s="63">
        <f t="shared" si="40"/>
        <v>0.50449551584978647</v>
      </c>
      <c r="W184" s="64">
        <f t="shared" si="41"/>
        <v>3.1951813739510833</v>
      </c>
      <c r="X184" s="65">
        <f t="shared" si="31"/>
        <v>-4.0497888453776581E-8</v>
      </c>
      <c r="Y184" s="66">
        <f t="shared" si="32"/>
        <v>-3.9575563626017983E-8</v>
      </c>
      <c r="Z184" s="66">
        <f t="shared" si="33"/>
        <v>-3.9596569241875485E-8</v>
      </c>
      <c r="AA184" s="67">
        <f t="shared" si="34"/>
        <v>-3.8694293239298752E-8</v>
      </c>
      <c r="AB184" s="68">
        <f t="shared" si="43"/>
        <v>8.8910052069192956E-6</v>
      </c>
      <c r="AC184" s="69"/>
      <c r="AD184" s="70">
        <f t="shared" si="42"/>
        <v>8.891005206919296E-2</v>
      </c>
      <c r="AE184" s="70"/>
      <c r="AF184" s="74"/>
      <c r="AG184" s="71">
        <v>1780</v>
      </c>
    </row>
    <row r="185" spans="5:33">
      <c r="E185" s="73">
        <v>0.53840277777777779</v>
      </c>
      <c r="F185" s="71">
        <v>1790</v>
      </c>
      <c r="G185" s="58">
        <v>16.37</v>
      </c>
      <c r="H185" s="58">
        <v>7</v>
      </c>
      <c r="I185" s="58">
        <v>7.4</v>
      </c>
      <c r="J185" s="99">
        <v>16.329999999999998</v>
      </c>
      <c r="K185" s="99">
        <v>7.13</v>
      </c>
      <c r="L185" s="99">
        <v>7.61</v>
      </c>
      <c r="M185" s="59">
        <f t="shared" si="30"/>
        <v>16.350000000000001</v>
      </c>
      <c r="N185" s="59">
        <f t="shared" si="30"/>
        <v>7.0649999999999995</v>
      </c>
      <c r="O185" s="59">
        <f t="shared" si="30"/>
        <v>7.5050000000000008</v>
      </c>
      <c r="P185" s="60">
        <f t="shared" si="35"/>
        <v>0.15626449168370579</v>
      </c>
      <c r="Q185" s="22">
        <f t="shared" si="36"/>
        <v>8.6099375218460073E-8</v>
      </c>
      <c r="R185" s="61">
        <f t="shared" si="37"/>
        <v>5.6626597762000536E-8</v>
      </c>
      <c r="S185" s="22">
        <f t="shared" si="38"/>
        <v>3.2065715740994041E-15</v>
      </c>
      <c r="T185" s="62">
        <v>298</v>
      </c>
      <c r="U185" s="59">
        <f t="shared" si="39"/>
        <v>289.35000000000002</v>
      </c>
      <c r="V185" s="63">
        <f t="shared" si="40"/>
        <v>0.50419535570933649</v>
      </c>
      <c r="W185" s="64">
        <f t="shared" si="41"/>
        <v>3.1929738056310941</v>
      </c>
      <c r="X185" s="65">
        <f t="shared" si="31"/>
        <v>-3.8653954887539216E-8</v>
      </c>
      <c r="Y185" s="66">
        <f t="shared" si="32"/>
        <v>-3.7774550129933452E-8</v>
      </c>
      <c r="Z185" s="66">
        <f t="shared" si="33"/>
        <v>-3.7794557208897287E-8</v>
      </c>
      <c r="AA185" s="67">
        <f t="shared" si="34"/>
        <v>-3.6934249179918502E-8</v>
      </c>
      <c r="AB185" s="68">
        <f t="shared" si="43"/>
        <v>8.4951111278711933E-6</v>
      </c>
      <c r="AC185" s="69"/>
      <c r="AD185" s="70">
        <f t="shared" si="42"/>
        <v>8.4951111278711938E-2</v>
      </c>
      <c r="AE185" s="70"/>
      <c r="AF185" s="74"/>
      <c r="AG185" s="71">
        <v>1790</v>
      </c>
    </row>
    <row r="186" spans="5:33">
      <c r="E186" s="73">
        <v>0.53851851851851851</v>
      </c>
      <c r="F186" s="71">
        <v>1800</v>
      </c>
      <c r="G186" s="58">
        <v>16.38</v>
      </c>
      <c r="H186" s="58">
        <v>7.01</v>
      </c>
      <c r="I186" s="58">
        <v>7.42</v>
      </c>
      <c r="J186" s="99">
        <v>16.329999999999998</v>
      </c>
      <c r="K186" s="99">
        <v>7.13</v>
      </c>
      <c r="L186" s="99">
        <v>7.64</v>
      </c>
      <c r="M186" s="59">
        <f t="shared" si="30"/>
        <v>16.354999999999997</v>
      </c>
      <c r="N186" s="59">
        <f t="shared" si="30"/>
        <v>7.07</v>
      </c>
      <c r="O186" s="59">
        <f t="shared" si="30"/>
        <v>7.5299999999999994</v>
      </c>
      <c r="P186" s="60">
        <f t="shared" si="35"/>
        <v>0.15679878429225641</v>
      </c>
      <c r="Q186" s="22">
        <f t="shared" si="36"/>
        <v>8.5113803820237355E-8</v>
      </c>
      <c r="R186" s="61">
        <f t="shared" si="37"/>
        <v>5.7306108602818531E-8</v>
      </c>
      <c r="S186" s="22">
        <f t="shared" si="38"/>
        <v>3.2839900831980322E-15</v>
      </c>
      <c r="T186" s="62">
        <v>298</v>
      </c>
      <c r="U186" s="59">
        <f t="shared" si="39"/>
        <v>289.35500000000002</v>
      </c>
      <c r="V186" s="63">
        <f t="shared" si="40"/>
        <v>0.50389520594230652</v>
      </c>
      <c r="W186" s="64">
        <f t="shared" si="41"/>
        <v>3.1907678387458196</v>
      </c>
      <c r="X186" s="65">
        <f t="shared" si="31"/>
        <v>-3.7981871508613233E-8</v>
      </c>
      <c r="Y186" s="66">
        <f t="shared" si="32"/>
        <v>-3.7093254397559978E-8</v>
      </c>
      <c r="Z186" s="66">
        <f t="shared" si="33"/>
        <v>-3.7114044325456963E-8</v>
      </c>
      <c r="AA186" s="67">
        <f t="shared" si="34"/>
        <v>-3.6245244347389179E-8</v>
      </c>
      <c r="AB186" s="68">
        <f t="shared" si="43"/>
        <v>8.1172337632959962E-6</v>
      </c>
      <c r="AC186" s="75">
        <f>D19</f>
        <v>2.8732142857142859E-5</v>
      </c>
      <c r="AD186" s="70">
        <f t="shared" si="42"/>
        <v>8.1172337632959959E-2</v>
      </c>
      <c r="AE186" s="70">
        <f>AC186*10000</f>
        <v>0.28732142857142856</v>
      </c>
      <c r="AF186" s="74">
        <f>(AD190-AE186)*(AD190-AE186)</f>
        <v>4.8498554029822623E-2</v>
      </c>
      <c r="AG186" s="71">
        <v>1800</v>
      </c>
    </row>
    <row r="187" spans="5:33">
      <c r="E187" s="73">
        <v>0.53863425925925923</v>
      </c>
      <c r="F187" s="71">
        <v>1810</v>
      </c>
      <c r="G187" s="58">
        <v>16.38</v>
      </c>
      <c r="H187" s="58">
        <v>7.01</v>
      </c>
      <c r="I187" s="58">
        <v>7.37</v>
      </c>
      <c r="J187" s="99">
        <v>16.329999999999998</v>
      </c>
      <c r="K187" s="99">
        <v>7.14</v>
      </c>
      <c r="L187" s="99">
        <v>7.62</v>
      </c>
      <c r="M187" s="59">
        <f t="shared" si="30"/>
        <v>16.354999999999997</v>
      </c>
      <c r="N187" s="59">
        <f t="shared" si="30"/>
        <v>7.0749999999999993</v>
      </c>
      <c r="O187" s="59">
        <f t="shared" si="30"/>
        <v>7.4950000000000001</v>
      </c>
      <c r="P187" s="60">
        <f t="shared" si="35"/>
        <v>0.15606997188186747</v>
      </c>
      <c r="Q187" s="22">
        <f t="shared" si="36"/>
        <v>8.4139514164519509E-8</v>
      </c>
      <c r="R187" s="61">
        <f t="shared" si="37"/>
        <v>5.7969682066197445E-8</v>
      </c>
      <c r="S187" s="22">
        <f t="shared" si="38"/>
        <v>3.3604840388560138E-15</v>
      </c>
      <c r="T187" s="62">
        <v>298</v>
      </c>
      <c r="U187" s="59">
        <f t="shared" si="39"/>
        <v>289.35500000000002</v>
      </c>
      <c r="V187" s="63">
        <f t="shared" si="40"/>
        <v>0.50389520594230652</v>
      </c>
      <c r="W187" s="64">
        <f t="shared" si="41"/>
        <v>3.1907678387458196</v>
      </c>
      <c r="X187" s="65">
        <f t="shared" si="31"/>
        <v>-3.6917447771578682E-8</v>
      </c>
      <c r="Y187" s="66">
        <f t="shared" si="32"/>
        <v>-3.6037723363767043E-8</v>
      </c>
      <c r="Z187" s="66">
        <f t="shared" si="33"/>
        <v>-3.6058686758595632E-8</v>
      </c>
      <c r="AA187" s="67">
        <f t="shared" si="34"/>
        <v>-3.5198926651080622E-8</v>
      </c>
      <c r="AB187" s="68">
        <f t="shared" si="43"/>
        <v>7.7461642411259367E-6</v>
      </c>
      <c r="AC187" s="69"/>
      <c r="AD187" s="70">
        <f t="shared" si="42"/>
        <v>7.7461642411259371E-2</v>
      </c>
      <c r="AE187" s="70"/>
      <c r="AF187" s="74"/>
      <c r="AG187" s="71">
        <v>1810</v>
      </c>
    </row>
    <row r="188" spans="5:33">
      <c r="E188" s="73">
        <v>0.53874999999999995</v>
      </c>
      <c r="F188" s="71">
        <v>1820</v>
      </c>
      <c r="G188" s="58">
        <v>16.39</v>
      </c>
      <c r="H188" s="58">
        <v>7.01</v>
      </c>
      <c r="I188" s="58">
        <v>7.41</v>
      </c>
      <c r="J188" s="99">
        <v>16.34</v>
      </c>
      <c r="K188" s="99">
        <v>7.14</v>
      </c>
      <c r="L188" s="99">
        <v>7.65</v>
      </c>
      <c r="M188" s="59">
        <f t="shared" si="30"/>
        <v>16.365000000000002</v>
      </c>
      <c r="N188" s="59">
        <f t="shared" si="30"/>
        <v>7.0749999999999993</v>
      </c>
      <c r="O188" s="59">
        <f t="shared" si="30"/>
        <v>7.53</v>
      </c>
      <c r="P188" s="60">
        <f t="shared" si="35"/>
        <v>0.15682630752253171</v>
      </c>
      <c r="Q188" s="22">
        <f t="shared" si="36"/>
        <v>8.4139514164519509E-8</v>
      </c>
      <c r="R188" s="61">
        <f t="shared" si="37"/>
        <v>5.8017874893340831E-8</v>
      </c>
      <c r="S188" s="22">
        <f t="shared" si="38"/>
        <v>3.3660738071393482E-15</v>
      </c>
      <c r="T188" s="62">
        <v>298</v>
      </c>
      <c r="U188" s="59">
        <f t="shared" si="39"/>
        <v>289.36500000000001</v>
      </c>
      <c r="V188" s="63">
        <f t="shared" si="40"/>
        <v>0.50329493752636167</v>
      </c>
      <c r="W188" s="64">
        <f t="shared" si="41"/>
        <v>3.1863607044176416</v>
      </c>
      <c r="X188" s="65">
        <f t="shared" si="31"/>
        <v>-3.5477683756052659E-8</v>
      </c>
      <c r="Y188" s="66">
        <f t="shared" si="32"/>
        <v>-3.4625581213071082E-8</v>
      </c>
      <c r="Z188" s="66">
        <f t="shared" si="33"/>
        <v>-3.4646047000768732E-8</v>
      </c>
      <c r="AA188" s="67">
        <f t="shared" si="34"/>
        <v>-3.3813427151443985E-8</v>
      </c>
      <c r="AB188" s="68">
        <f t="shared" si="43"/>
        <v>7.3856489166802971E-6</v>
      </c>
      <c r="AC188" s="69"/>
      <c r="AD188" s="70">
        <f t="shared" si="42"/>
        <v>7.3856489166802972E-2</v>
      </c>
      <c r="AE188" s="70"/>
      <c r="AF188" s="74"/>
      <c r="AG188" s="71">
        <v>1820</v>
      </c>
    </row>
    <row r="189" spans="5:33">
      <c r="E189" s="73">
        <v>0.53886574074074078</v>
      </c>
      <c r="F189" s="71">
        <v>1830</v>
      </c>
      <c r="G189" s="58">
        <v>16.39</v>
      </c>
      <c r="H189" s="58">
        <v>7.01</v>
      </c>
      <c r="I189" s="58">
        <v>7.38</v>
      </c>
      <c r="J189" s="99">
        <v>16.34</v>
      </c>
      <c r="K189" s="99">
        <v>7.14</v>
      </c>
      <c r="L189" s="99">
        <v>7.65</v>
      </c>
      <c r="M189" s="59">
        <f t="shared" si="30"/>
        <v>16.365000000000002</v>
      </c>
      <c r="N189" s="59">
        <f t="shared" si="30"/>
        <v>7.0749999999999993</v>
      </c>
      <c r="O189" s="59">
        <f t="shared" si="30"/>
        <v>7.5150000000000006</v>
      </c>
      <c r="P189" s="60">
        <f t="shared" si="35"/>
        <v>0.15651390451949879</v>
      </c>
      <c r="Q189" s="22">
        <f t="shared" si="36"/>
        <v>8.4139514164519509E-8</v>
      </c>
      <c r="R189" s="61">
        <f t="shared" si="37"/>
        <v>5.8017874893340831E-8</v>
      </c>
      <c r="S189" s="22">
        <f t="shared" si="38"/>
        <v>3.3660738071393482E-15</v>
      </c>
      <c r="T189" s="62">
        <v>298</v>
      </c>
      <c r="U189" s="59">
        <f t="shared" si="39"/>
        <v>289.36500000000001</v>
      </c>
      <c r="V189" s="63">
        <f t="shared" si="40"/>
        <v>0.50329493752636167</v>
      </c>
      <c r="W189" s="64">
        <f t="shared" si="41"/>
        <v>3.1863607044176416</v>
      </c>
      <c r="X189" s="65">
        <f t="shared" si="31"/>
        <v>-3.3746404627036256E-8</v>
      </c>
      <c r="Y189" s="66">
        <f t="shared" si="32"/>
        <v>-3.2937498506535667E-8</v>
      </c>
      <c r="Z189" s="66">
        <f t="shared" si="33"/>
        <v>-3.2956888101338869E-8</v>
      </c>
      <c r="AA189" s="67">
        <f t="shared" si="34"/>
        <v>-3.216644203294894E-8</v>
      </c>
      <c r="AB189" s="68">
        <f t="shared" si="43"/>
        <v>7.039258304455005E-6</v>
      </c>
      <c r="AC189" s="69"/>
      <c r="AD189" s="70">
        <f t="shared" si="42"/>
        <v>7.0392583044550053E-2</v>
      </c>
      <c r="AE189" s="70"/>
      <c r="AF189" s="74"/>
      <c r="AG189" s="71">
        <v>1830</v>
      </c>
    </row>
    <row r="190" spans="5:33">
      <c r="E190" s="73">
        <v>0.53898148148148151</v>
      </c>
      <c r="F190" s="71">
        <v>1840</v>
      </c>
      <c r="G190" s="58">
        <v>16.39</v>
      </c>
      <c r="H190" s="58">
        <v>7.02</v>
      </c>
      <c r="I190" s="58">
        <v>7.41</v>
      </c>
      <c r="J190" s="99">
        <v>16.350000000000001</v>
      </c>
      <c r="K190" s="99">
        <v>7.14</v>
      </c>
      <c r="L190" s="99">
        <v>7.65</v>
      </c>
      <c r="M190" s="59">
        <f t="shared" si="30"/>
        <v>16.37</v>
      </c>
      <c r="N190" s="59">
        <f t="shared" si="30"/>
        <v>7.08</v>
      </c>
      <c r="O190" s="59">
        <f t="shared" si="30"/>
        <v>7.53</v>
      </c>
      <c r="P190" s="60">
        <f t="shared" si="35"/>
        <v>0.15684007276139655</v>
      </c>
      <c r="Q190" s="22">
        <f t="shared" si="36"/>
        <v>8.3176377110266823E-8</v>
      </c>
      <c r="R190" s="61">
        <f t="shared" si="37"/>
        <v>5.8714080855015311E-8</v>
      </c>
      <c r="S190" s="22">
        <f t="shared" si="38"/>
        <v>3.4473432906492754E-15</v>
      </c>
      <c r="T190" s="62">
        <v>298</v>
      </c>
      <c r="U190" s="59">
        <f t="shared" si="39"/>
        <v>289.37</v>
      </c>
      <c r="V190" s="63">
        <f t="shared" si="40"/>
        <v>0.50299481887636988</v>
      </c>
      <c r="W190" s="64">
        <f t="shared" si="41"/>
        <v>3.1841595345462226</v>
      </c>
      <c r="X190" s="65">
        <f t="shared" si="31"/>
        <v>-3.303485736909122E-8</v>
      </c>
      <c r="Y190" s="66">
        <f t="shared" si="32"/>
        <v>-3.2221637137464642E-8</v>
      </c>
      <c r="Z190" s="66">
        <f t="shared" si="33"/>
        <v>-3.2241656208161326E-8</v>
      </c>
      <c r="AA190" s="67">
        <f t="shared" si="34"/>
        <v>-3.1447469426913662E-8</v>
      </c>
      <c r="AB190" s="68">
        <f t="shared" si="43"/>
        <v>6.7097556046621163E-6</v>
      </c>
      <c r="AC190" s="69"/>
      <c r="AD190" s="70">
        <f t="shared" si="42"/>
        <v>6.7097556046621168E-2</v>
      </c>
      <c r="AE190" s="70"/>
      <c r="AF190" s="74"/>
      <c r="AG190" s="71">
        <v>1840</v>
      </c>
    </row>
    <row r="191" spans="5:33">
      <c r="E191" s="73">
        <v>0.53909722222222223</v>
      </c>
      <c r="F191" s="71">
        <v>1850</v>
      </c>
      <c r="G191" s="58">
        <v>16.399999999999999</v>
      </c>
      <c r="H191" s="58">
        <v>7.02</v>
      </c>
      <c r="I191" s="58">
        <v>7.41</v>
      </c>
      <c r="J191" s="99">
        <v>16.36</v>
      </c>
      <c r="K191" s="99">
        <v>7.15</v>
      </c>
      <c r="L191" s="99">
        <v>7.66</v>
      </c>
      <c r="M191" s="59">
        <f t="shared" si="30"/>
        <v>16.38</v>
      </c>
      <c r="N191" s="59">
        <f t="shared" si="30"/>
        <v>7.085</v>
      </c>
      <c r="O191" s="59">
        <f t="shared" si="30"/>
        <v>7.5350000000000001</v>
      </c>
      <c r="P191" s="60">
        <f t="shared" si="35"/>
        <v>0.15697177224971523</v>
      </c>
      <c r="Q191" s="22">
        <f t="shared" si="36"/>
        <v>8.222426499470712E-8</v>
      </c>
      <c r="R191" s="61">
        <f t="shared" si="37"/>
        <v>5.9443334760933854E-8</v>
      </c>
      <c r="S191" s="22">
        <f t="shared" si="38"/>
        <v>3.533510047500447E-15</v>
      </c>
      <c r="T191" s="62">
        <v>298</v>
      </c>
      <c r="U191" s="59">
        <f t="shared" si="39"/>
        <v>289.38</v>
      </c>
      <c r="V191" s="63">
        <f t="shared" si="40"/>
        <v>0.50239461268966257</v>
      </c>
      <c r="W191" s="64">
        <f t="shared" si="41"/>
        <v>3.1797619833247057</v>
      </c>
      <c r="X191" s="65">
        <f t="shared" si="31"/>
        <v>-3.2305530901974013E-8</v>
      </c>
      <c r="Y191" s="66">
        <f t="shared" si="32"/>
        <v>-3.1488573990533614E-8</v>
      </c>
      <c r="Z191" s="66">
        <f t="shared" si="33"/>
        <v>-3.1509233567284593E-8</v>
      </c>
      <c r="AA191" s="67">
        <f t="shared" si="34"/>
        <v>-3.0711891335109017E-8</v>
      </c>
      <c r="AB191" s="68">
        <f t="shared" si="43"/>
        <v>6.3874074155166896E-6</v>
      </c>
      <c r="AC191" s="69"/>
      <c r="AD191" s="70">
        <f t="shared" si="42"/>
        <v>6.3874074155166896E-2</v>
      </c>
      <c r="AE191" s="70"/>
      <c r="AF191" s="74"/>
      <c r="AG191" s="71">
        <v>1850</v>
      </c>
    </row>
    <row r="192" spans="5:33">
      <c r="E192" s="73">
        <v>0.53921296296296295</v>
      </c>
      <c r="F192" s="71">
        <v>1860</v>
      </c>
      <c r="G192" s="58">
        <v>16.41</v>
      </c>
      <c r="H192" s="58">
        <v>7.02</v>
      </c>
      <c r="I192" s="58">
        <v>7.39</v>
      </c>
      <c r="J192" s="99">
        <v>16.36</v>
      </c>
      <c r="K192" s="99">
        <v>7.15</v>
      </c>
      <c r="L192" s="99">
        <v>7.64</v>
      </c>
      <c r="M192" s="59">
        <f t="shared" si="30"/>
        <v>16.384999999999998</v>
      </c>
      <c r="N192" s="59">
        <f t="shared" si="30"/>
        <v>7.085</v>
      </c>
      <c r="O192" s="59">
        <f t="shared" si="30"/>
        <v>7.5149999999999997</v>
      </c>
      <c r="P192" s="60">
        <f t="shared" si="35"/>
        <v>0.15656887026543487</v>
      </c>
      <c r="Q192" s="22">
        <f t="shared" si="36"/>
        <v>8.222426499470712E-8</v>
      </c>
      <c r="R192" s="61">
        <f t="shared" si="37"/>
        <v>5.946803859839383E-8</v>
      </c>
      <c r="S192" s="22">
        <f t="shared" si="38"/>
        <v>3.5364476147400582E-15</v>
      </c>
      <c r="T192" s="62">
        <v>298</v>
      </c>
      <c r="U192" s="59">
        <f t="shared" si="39"/>
        <v>289.38499999999999</v>
      </c>
      <c r="V192" s="63">
        <f t="shared" si="40"/>
        <v>0.50209452515187025</v>
      </c>
      <c r="W192" s="64">
        <f t="shared" si="41"/>
        <v>3.177565599551857</v>
      </c>
      <c r="X192" s="65">
        <f t="shared" si="31"/>
        <v>-3.0680077677388185E-8</v>
      </c>
      <c r="Y192" s="66">
        <f t="shared" si="32"/>
        <v>-2.9905038660706174E-8</v>
      </c>
      <c r="Z192" s="66">
        <f t="shared" si="33"/>
        <v>-2.9924617668415866E-8</v>
      </c>
      <c r="AA192" s="67">
        <f t="shared" si="34"/>
        <v>-2.9168168451069139E-8</v>
      </c>
      <c r="AB192" s="68">
        <f t="shared" si="43"/>
        <v>6.0723856865954917E-6</v>
      </c>
      <c r="AC192" s="69"/>
      <c r="AD192" s="70">
        <f t="shared" si="42"/>
        <v>6.0723856865954919E-2</v>
      </c>
      <c r="AE192" s="70"/>
      <c r="AF192" s="74"/>
      <c r="AG192" s="71">
        <v>1860</v>
      </c>
    </row>
    <row r="193" spans="5:33">
      <c r="E193" s="73">
        <v>0.53932870370370367</v>
      </c>
      <c r="F193" s="71">
        <v>1870</v>
      </c>
      <c r="G193" s="58">
        <v>16.41</v>
      </c>
      <c r="H193" s="58">
        <v>7.02</v>
      </c>
      <c r="I193" s="58">
        <v>7.39</v>
      </c>
      <c r="J193" s="99">
        <v>16.36</v>
      </c>
      <c r="K193" s="99">
        <v>7.15</v>
      </c>
      <c r="L193" s="99">
        <v>7.62</v>
      </c>
      <c r="M193" s="59">
        <f t="shared" si="30"/>
        <v>16.384999999999998</v>
      </c>
      <c r="N193" s="59">
        <f t="shared" si="30"/>
        <v>7.085</v>
      </c>
      <c r="O193" s="59">
        <f t="shared" si="30"/>
        <v>7.5049999999999999</v>
      </c>
      <c r="P193" s="60">
        <f t="shared" si="35"/>
        <v>0.15636052845536777</v>
      </c>
      <c r="Q193" s="22">
        <f t="shared" si="36"/>
        <v>8.222426499470712E-8</v>
      </c>
      <c r="R193" s="61">
        <f t="shared" si="37"/>
        <v>5.946803859839383E-8</v>
      </c>
      <c r="S193" s="22">
        <f t="shared" si="38"/>
        <v>3.5364476147400582E-15</v>
      </c>
      <c r="T193" s="62">
        <v>298</v>
      </c>
      <c r="U193" s="59">
        <f t="shared" si="39"/>
        <v>289.38499999999999</v>
      </c>
      <c r="V193" s="63">
        <f t="shared" si="40"/>
        <v>0.50209452515187025</v>
      </c>
      <c r="W193" s="64">
        <f t="shared" si="41"/>
        <v>3.177565599551857</v>
      </c>
      <c r="X193" s="65">
        <f t="shared" si="31"/>
        <v>-2.9129692802382609E-8</v>
      </c>
      <c r="Y193" s="66">
        <f t="shared" si="32"/>
        <v>-2.8394798758463743E-8</v>
      </c>
      <c r="Z193" s="66">
        <f t="shared" si="33"/>
        <v>-2.8413338921569868E-8</v>
      </c>
      <c r="AA193" s="67">
        <f t="shared" si="34"/>
        <v>-2.7696049565362151E-8</v>
      </c>
      <c r="AB193" s="68">
        <f t="shared" si="43"/>
        <v>5.7732064219509905E-6</v>
      </c>
      <c r="AC193" s="69"/>
      <c r="AD193" s="70">
        <f t="shared" si="42"/>
        <v>5.7732064219509903E-2</v>
      </c>
      <c r="AE193" s="70"/>
      <c r="AF193" s="74"/>
      <c r="AG193" s="71">
        <v>1870</v>
      </c>
    </row>
    <row r="194" spans="5:33">
      <c r="E194" s="73">
        <v>0.53944444444444439</v>
      </c>
      <c r="F194" s="71">
        <v>1880</v>
      </c>
      <c r="G194" s="58">
        <v>16.41</v>
      </c>
      <c r="H194" s="58">
        <v>7.02</v>
      </c>
      <c r="I194" s="58">
        <v>7.39</v>
      </c>
      <c r="J194" s="99">
        <v>16.37</v>
      </c>
      <c r="K194" s="99">
        <v>7.15</v>
      </c>
      <c r="L194" s="99">
        <v>7.6</v>
      </c>
      <c r="M194" s="59">
        <f t="shared" si="30"/>
        <v>16.39</v>
      </c>
      <c r="N194" s="59">
        <f t="shared" si="30"/>
        <v>7.085</v>
      </c>
      <c r="O194" s="59">
        <f t="shared" si="30"/>
        <v>7.4949999999999992</v>
      </c>
      <c r="P194" s="60">
        <f t="shared" si="35"/>
        <v>0.15616589752784771</v>
      </c>
      <c r="Q194" s="22">
        <f t="shared" si="36"/>
        <v>8.222426499470712E-8</v>
      </c>
      <c r="R194" s="61">
        <f t="shared" si="37"/>
        <v>5.9492752702431058E-8</v>
      </c>
      <c r="S194" s="22">
        <f t="shared" si="38"/>
        <v>3.539387624112618E-15</v>
      </c>
      <c r="T194" s="62">
        <v>298</v>
      </c>
      <c r="U194" s="59">
        <f t="shared" si="39"/>
        <v>289.39</v>
      </c>
      <c r="V194" s="63">
        <f t="shared" si="40"/>
        <v>0.50179444798373785</v>
      </c>
      <c r="W194" s="64">
        <f t="shared" si="41"/>
        <v>3.175370808724074</v>
      </c>
      <c r="X194" s="65">
        <f t="shared" si="31"/>
        <v>-2.7704026158202431E-8</v>
      </c>
      <c r="Y194" s="66">
        <f t="shared" si="32"/>
        <v>-2.7004906104967482E-8</v>
      </c>
      <c r="Z194" s="66">
        <f t="shared" si="33"/>
        <v>-2.7022548625446066E-8</v>
      </c>
      <c r="AA194" s="67">
        <f t="shared" si="34"/>
        <v>-2.6340180663278047E-8</v>
      </c>
      <c r="AB194" s="68">
        <f t="shared" si="43"/>
        <v>5.4891363924046382E-6</v>
      </c>
      <c r="AC194" s="75"/>
      <c r="AD194" s="70">
        <f t="shared" si="42"/>
        <v>5.489136392404638E-2</v>
      </c>
      <c r="AE194" s="70"/>
      <c r="AF194" s="74"/>
      <c r="AG194" s="71">
        <v>1880</v>
      </c>
    </row>
    <row r="195" spans="5:33">
      <c r="E195" s="73">
        <v>0.53956018518518523</v>
      </c>
      <c r="F195" s="71">
        <v>1890</v>
      </c>
      <c r="G195" s="58">
        <v>16.420000000000002</v>
      </c>
      <c r="H195" s="58">
        <v>7.02</v>
      </c>
      <c r="I195" s="58">
        <v>7.39</v>
      </c>
      <c r="J195" s="99">
        <v>16.37</v>
      </c>
      <c r="K195" s="99">
        <v>7.16</v>
      </c>
      <c r="L195" s="99">
        <v>7.64</v>
      </c>
      <c r="M195" s="59">
        <f t="shared" si="30"/>
        <v>16.395000000000003</v>
      </c>
      <c r="N195" s="59">
        <f t="shared" si="30"/>
        <v>7.09</v>
      </c>
      <c r="O195" s="59">
        <f t="shared" si="30"/>
        <v>7.5149999999999997</v>
      </c>
      <c r="P195" s="60">
        <f t="shared" si="35"/>
        <v>0.15659636761841275</v>
      </c>
      <c r="Q195" s="22">
        <f t="shared" si="36"/>
        <v>8.128305161640995E-8</v>
      </c>
      <c r="R195" s="61">
        <f t="shared" si="37"/>
        <v>6.0206656980793373E-8</v>
      </c>
      <c r="S195" s="22">
        <f t="shared" si="38"/>
        <v>3.6248415448029154E-15</v>
      </c>
      <c r="T195" s="62">
        <v>298</v>
      </c>
      <c r="U195" s="59">
        <f t="shared" si="39"/>
        <v>289.39499999999998</v>
      </c>
      <c r="V195" s="63">
        <f t="shared" si="40"/>
        <v>0.50149438118472489</v>
      </c>
      <c r="W195" s="64">
        <f t="shared" si="41"/>
        <v>3.1731776096323623</v>
      </c>
      <c r="X195" s="65">
        <f t="shared" si="31"/>
        <v>-2.7069498791934661E-8</v>
      </c>
      <c r="Y195" s="66">
        <f t="shared" si="32"/>
        <v>-2.6367485179517135E-8</v>
      </c>
      <c r="Z195" s="66">
        <f t="shared" si="33"/>
        <v>-2.638569102498947E-8</v>
      </c>
      <c r="AA195" s="67">
        <f t="shared" si="34"/>
        <v>-2.5700938966356768E-8</v>
      </c>
      <c r="AB195" s="68">
        <f t="shared" si="43"/>
        <v>5.2189711986007931E-6</v>
      </c>
      <c r="AC195" s="69"/>
      <c r="AD195" s="70">
        <f t="shared" si="42"/>
        <v>5.2189711986007928E-2</v>
      </c>
      <c r="AE195" s="70"/>
      <c r="AF195" s="74"/>
      <c r="AG195" s="71">
        <v>1890</v>
      </c>
    </row>
    <row r="196" spans="5:33">
      <c r="E196" s="73">
        <v>0.53967592592592595</v>
      </c>
      <c r="F196" s="71">
        <v>1900</v>
      </c>
      <c r="G196" s="58">
        <v>16.420000000000002</v>
      </c>
      <c r="H196" s="58">
        <v>7.03</v>
      </c>
      <c r="I196" s="58">
        <v>7.46</v>
      </c>
      <c r="J196" s="99">
        <v>16.37</v>
      </c>
      <c r="K196" s="99">
        <v>7.16</v>
      </c>
      <c r="L196" s="99">
        <v>7.64</v>
      </c>
      <c r="M196" s="59">
        <f t="shared" si="30"/>
        <v>16.395000000000003</v>
      </c>
      <c r="N196" s="59">
        <f t="shared" si="30"/>
        <v>7.0950000000000006</v>
      </c>
      <c r="O196" s="59">
        <f t="shared" si="30"/>
        <v>7.55</v>
      </c>
      <c r="P196" s="60">
        <f t="shared" si="35"/>
        <v>0.1573256920184985</v>
      </c>
      <c r="Q196" s="22">
        <f t="shared" si="36"/>
        <v>8.0352612218561473E-8</v>
      </c>
      <c r="R196" s="61">
        <f t="shared" si="37"/>
        <v>6.0903817211444092E-8</v>
      </c>
      <c r="S196" s="22">
        <f t="shared" si="38"/>
        <v>3.7092749509249934E-15</v>
      </c>
      <c r="T196" s="62">
        <v>298</v>
      </c>
      <c r="U196" s="59">
        <f t="shared" si="39"/>
        <v>289.39499999999998</v>
      </c>
      <c r="V196" s="63">
        <f t="shared" si="40"/>
        <v>0.50149438118472489</v>
      </c>
      <c r="W196" s="64">
        <f t="shared" si="41"/>
        <v>3.1731776096323623</v>
      </c>
      <c r="X196" s="65">
        <f t="shared" si="31"/>
        <v>-2.6422409177711875E-8</v>
      </c>
      <c r="Y196" s="66">
        <f t="shared" si="32"/>
        <v>-2.57179502144981E-8</v>
      </c>
      <c r="Z196" s="66">
        <f t="shared" si="33"/>
        <v>-2.5736732091181424E-8</v>
      </c>
      <c r="AA196" s="67">
        <f t="shared" si="34"/>
        <v>-2.505005350162476E-8</v>
      </c>
      <c r="AB196" s="68">
        <f t="shared" si="43"/>
        <v>4.9551765483219535E-6</v>
      </c>
      <c r="AC196" s="69"/>
      <c r="AD196" s="70">
        <f t="shared" si="42"/>
        <v>4.9551765483219531E-2</v>
      </c>
      <c r="AE196" s="70"/>
      <c r="AF196" s="74"/>
      <c r="AG196" s="71">
        <v>1900</v>
      </c>
    </row>
    <row r="197" spans="5:33">
      <c r="E197" s="73">
        <v>0.53979166666666667</v>
      </c>
      <c r="F197" s="71">
        <v>1910</v>
      </c>
      <c r="G197" s="58">
        <v>16.420000000000002</v>
      </c>
      <c r="H197" s="58">
        <v>7.03</v>
      </c>
      <c r="I197" s="58">
        <v>7.41</v>
      </c>
      <c r="J197" s="99">
        <v>16.37</v>
      </c>
      <c r="K197" s="99">
        <v>7.16</v>
      </c>
      <c r="L197" s="99">
        <v>7.65</v>
      </c>
      <c r="M197" s="59">
        <f t="shared" si="30"/>
        <v>16.395000000000003</v>
      </c>
      <c r="N197" s="59">
        <f t="shared" si="30"/>
        <v>7.0950000000000006</v>
      </c>
      <c r="O197" s="59">
        <f t="shared" si="30"/>
        <v>7.53</v>
      </c>
      <c r="P197" s="60">
        <f t="shared" si="35"/>
        <v>0.15690893521844951</v>
      </c>
      <c r="Q197" s="22">
        <f t="shared" si="36"/>
        <v>8.0352612218561473E-8</v>
      </c>
      <c r="R197" s="61">
        <f t="shared" si="37"/>
        <v>6.0903817211444092E-8</v>
      </c>
      <c r="S197" s="22">
        <f t="shared" si="38"/>
        <v>3.7092749509249934E-15</v>
      </c>
      <c r="T197" s="62">
        <v>298</v>
      </c>
      <c r="U197" s="59">
        <f t="shared" si="39"/>
        <v>289.39499999999998</v>
      </c>
      <c r="V197" s="63">
        <f t="shared" si="40"/>
        <v>0.50149438118472489</v>
      </c>
      <c r="W197" s="64">
        <f t="shared" si="41"/>
        <v>3.1731776096323623</v>
      </c>
      <c r="X197" s="65">
        <f t="shared" si="31"/>
        <v>-2.4984037570937564E-8</v>
      </c>
      <c r="Y197" s="66">
        <f t="shared" si="32"/>
        <v>-2.4319692167672653E-8</v>
      </c>
      <c r="Z197" s="66">
        <f t="shared" si="33"/>
        <v>-2.4337357639619933E-8</v>
      </c>
      <c r="AA197" s="67">
        <f t="shared" si="34"/>
        <v>-2.3689738230441575E-8</v>
      </c>
      <c r="AB197" s="68">
        <f t="shared" si="43"/>
        <v>4.6978735028374617E-6</v>
      </c>
      <c r="AC197" s="69"/>
      <c r="AD197" s="70">
        <f t="shared" si="42"/>
        <v>4.6978735028374616E-2</v>
      </c>
      <c r="AE197" s="70"/>
      <c r="AF197" s="74"/>
      <c r="AG197" s="71">
        <v>1910</v>
      </c>
    </row>
    <row r="198" spans="5:33">
      <c r="E198" s="73">
        <v>0.53990740740740739</v>
      </c>
      <c r="F198" s="71">
        <v>1920</v>
      </c>
      <c r="G198" s="58">
        <v>16.43</v>
      </c>
      <c r="H198" s="58">
        <v>7.03</v>
      </c>
      <c r="I198" s="58">
        <v>7.38</v>
      </c>
      <c r="J198" s="99">
        <v>16.38</v>
      </c>
      <c r="K198" s="99">
        <v>7.16</v>
      </c>
      <c r="L198" s="99">
        <v>7.66</v>
      </c>
      <c r="M198" s="59">
        <f t="shared" ref="M198:O222" si="45">(G198+J198)/2</f>
        <v>16.405000000000001</v>
      </c>
      <c r="N198" s="59">
        <f t="shared" si="45"/>
        <v>7.0950000000000006</v>
      </c>
      <c r="O198" s="59">
        <f t="shared" si="45"/>
        <v>7.52</v>
      </c>
      <c r="P198" s="60">
        <f t="shared" si="35"/>
        <v>0.1567280821329313</v>
      </c>
      <c r="Q198" s="22">
        <f t="shared" si="36"/>
        <v>8.0352612218561473E-8</v>
      </c>
      <c r="R198" s="61">
        <f t="shared" si="37"/>
        <v>6.0954449318273456E-8</v>
      </c>
      <c r="S198" s="22">
        <f t="shared" si="38"/>
        <v>3.715444891693967E-15</v>
      </c>
      <c r="T198" s="62">
        <v>298</v>
      </c>
      <c r="U198" s="59">
        <f t="shared" si="39"/>
        <v>289.40499999999997</v>
      </c>
      <c r="V198" s="63">
        <f t="shared" si="40"/>
        <v>0.5008942786919125</v>
      </c>
      <c r="W198" s="64">
        <f t="shared" si="41"/>
        <v>3.1687959818260931</v>
      </c>
      <c r="X198" s="65">
        <f t="shared" ref="X198:X261" si="46">-($B$2/W198)*P198*S198*AB198</f>
        <v>-2.3734888687979368E-8</v>
      </c>
      <c r="Y198" s="66">
        <f t="shared" ref="Y198:Y261" si="47">-(AB198+(5*X198))*$B$2*S198*P198/W198</f>
        <v>-2.3102564852027757E-8</v>
      </c>
      <c r="Z198" s="66">
        <f t="shared" ref="Z198:Z261" si="48">-(AB198+5*Y198)*$B$2*P198*S198/W198</f>
        <v>-2.3119410662377609E-8</v>
      </c>
      <c r="AA198" s="67">
        <f t="shared" ref="AA198:AA261" si="49">-(AB198+(10*Z198))*$B$2*P198*S198/W198</f>
        <v>-2.2503035054523829E-8</v>
      </c>
      <c r="AB198" s="68">
        <f t="shared" si="43"/>
        <v>4.454560377144189E-6</v>
      </c>
      <c r="AC198" s="69"/>
      <c r="AD198" s="70">
        <f t="shared" si="42"/>
        <v>4.4545603771441893E-2</v>
      </c>
      <c r="AG198" s="71">
        <v>1920</v>
      </c>
    </row>
    <row r="199" spans="5:33">
      <c r="E199" s="73">
        <v>0.54002314814814811</v>
      </c>
      <c r="F199" s="71">
        <v>1930</v>
      </c>
      <c r="G199" s="58">
        <v>16.43</v>
      </c>
      <c r="H199" s="58">
        <v>7.03</v>
      </c>
      <c r="I199" s="58">
        <v>7.34</v>
      </c>
      <c r="J199" s="99">
        <v>16.38</v>
      </c>
      <c r="K199" s="99">
        <v>7.17</v>
      </c>
      <c r="L199" s="99">
        <v>7.68</v>
      </c>
      <c r="M199" s="59">
        <f t="shared" si="45"/>
        <v>16.405000000000001</v>
      </c>
      <c r="N199" s="59">
        <f t="shared" si="45"/>
        <v>7.1</v>
      </c>
      <c r="O199" s="59">
        <f t="shared" si="45"/>
        <v>7.51</v>
      </c>
      <c r="P199" s="60">
        <f t="shared" ref="P199:P262" si="50">((O199/32000)*(1/((-0.026*M199+1.9067)/1000)))/1.013</f>
        <v>0.15651966713009496</v>
      </c>
      <c r="Q199" s="22">
        <f t="shared" ref="Q199:Q262" si="51">POWER(10, -N199)</f>
        <v>7.943282347242818E-8</v>
      </c>
      <c r="R199" s="61">
        <f t="shared" ref="R199:R262" si="52">(0.00000000000001*(0.1253*EXP(0.0831*M199)))/Q199</f>
        <v>6.166026857609149E-8</v>
      </c>
      <c r="S199" s="22">
        <f t="shared" ref="S199:S262" si="53">POWER(R199, 2)</f>
        <v>3.8019887208757353E-15</v>
      </c>
      <c r="T199" s="62">
        <v>298</v>
      </c>
      <c r="U199" s="59">
        <f t="shared" ref="U199:U262" si="54">273+M199</f>
        <v>289.40499999999997</v>
      </c>
      <c r="V199" s="63">
        <f t="shared" ref="V199:V262" si="55">((1/U199)-(1/298))*5026</f>
        <v>0.5008942786919125</v>
      </c>
      <c r="W199" s="64">
        <f t="shared" ref="W199:W262" si="56">POWER(10,V199)</f>
        <v>3.1687959818260931</v>
      </c>
      <c r="X199" s="65">
        <f t="shared" si="46"/>
        <v>-2.2996890704064128E-8</v>
      </c>
      <c r="Y199" s="66">
        <f t="shared" si="47"/>
        <v>-2.2370790894793917E-8</v>
      </c>
      <c r="Z199" s="66">
        <f t="shared" si="48"/>
        <v>-2.2387836719649663E-8</v>
      </c>
      <c r="AA199" s="67">
        <f t="shared" si="49"/>
        <v>-2.1777854576048084E-8</v>
      </c>
      <c r="AB199" s="68">
        <f t="shared" si="43"/>
        <v>4.2234239191919996E-6</v>
      </c>
      <c r="AC199" s="69"/>
      <c r="AD199" s="70">
        <f t="shared" ref="AD199:AD262" si="57">AB199*10000</f>
        <v>4.2234239191919994E-2</v>
      </c>
      <c r="AE199" s="70"/>
      <c r="AF199" s="74"/>
      <c r="AG199" s="71">
        <v>1930</v>
      </c>
    </row>
    <row r="200" spans="5:33">
      <c r="E200" s="73">
        <v>0.54013888888888884</v>
      </c>
      <c r="F200" s="71">
        <v>1940</v>
      </c>
      <c r="G200" s="58">
        <v>16.43</v>
      </c>
      <c r="H200" s="58">
        <v>7.03</v>
      </c>
      <c r="I200" s="58">
        <v>7.35</v>
      </c>
      <c r="J200" s="99">
        <v>16.39</v>
      </c>
      <c r="K200" s="99">
        <v>7.17</v>
      </c>
      <c r="L200" s="99">
        <v>7.64</v>
      </c>
      <c r="M200" s="59">
        <f t="shared" si="45"/>
        <v>16.41</v>
      </c>
      <c r="N200" s="59">
        <f t="shared" si="45"/>
        <v>7.1</v>
      </c>
      <c r="O200" s="59">
        <f t="shared" si="45"/>
        <v>7.4949999999999992</v>
      </c>
      <c r="P200" s="60">
        <f t="shared" si="50"/>
        <v>0.15622076514407057</v>
      </c>
      <c r="Q200" s="22">
        <f t="shared" si="51"/>
        <v>7.943282347242818E-8</v>
      </c>
      <c r="R200" s="61">
        <f t="shared" si="52"/>
        <v>6.1685893740944184E-8</v>
      </c>
      <c r="S200" s="22">
        <f t="shared" si="53"/>
        <v>3.8051494866190566E-15</v>
      </c>
      <c r="T200" s="62">
        <v>298</v>
      </c>
      <c r="U200" s="59">
        <f t="shared" si="54"/>
        <v>289.41000000000003</v>
      </c>
      <c r="V200" s="63">
        <f t="shared" si="55"/>
        <v>0.50059424299703403</v>
      </c>
      <c r="W200" s="64">
        <f t="shared" si="56"/>
        <v>3.1666075506983447</v>
      </c>
      <c r="X200" s="65">
        <f t="shared" si="46"/>
        <v>-2.1769688284891328E-8</v>
      </c>
      <c r="Y200" s="66">
        <f t="shared" si="47"/>
        <v>-2.1177230459445456E-8</v>
      </c>
      <c r="Z200" s="66">
        <f t="shared" si="48"/>
        <v>-2.1193354083740788E-8</v>
      </c>
      <c r="AA200" s="67">
        <f t="shared" si="49"/>
        <v>-2.0616142280002348E-8</v>
      </c>
      <c r="AB200" s="68">
        <f t="shared" ref="AB200:AB263" si="58">AB199+10*(0.166666666666666*(X199+2*Y199+2*Z199+AA199))</f>
        <v>3.9996039183436682E-6</v>
      </c>
      <c r="AC200" s="69"/>
      <c r="AD200" s="70">
        <f t="shared" si="57"/>
        <v>3.999603918343668E-2</v>
      </c>
      <c r="AE200" s="70"/>
      <c r="AF200" s="74"/>
      <c r="AG200" s="71">
        <v>1940</v>
      </c>
    </row>
    <row r="201" spans="5:33">
      <c r="E201" s="73">
        <v>0.54025462962962967</v>
      </c>
      <c r="F201" s="71">
        <v>1950</v>
      </c>
      <c r="G201" s="58">
        <v>16.440000000000001</v>
      </c>
      <c r="H201" s="58">
        <v>7.04</v>
      </c>
      <c r="I201" s="58">
        <v>7.31</v>
      </c>
      <c r="J201" s="99">
        <v>16.39</v>
      </c>
      <c r="K201" s="99">
        <v>7.17</v>
      </c>
      <c r="L201" s="99">
        <v>7.65</v>
      </c>
      <c r="M201" s="59">
        <f t="shared" si="45"/>
        <v>16.414999999999999</v>
      </c>
      <c r="N201" s="59">
        <f t="shared" si="45"/>
        <v>7.1050000000000004</v>
      </c>
      <c r="O201" s="59">
        <f t="shared" si="45"/>
        <v>7.48</v>
      </c>
      <c r="P201" s="60">
        <f t="shared" si="50"/>
        <v>0.15592181064504448</v>
      </c>
      <c r="Q201" s="22">
        <f t="shared" si="51"/>
        <v>7.8523563461006931E-8</v>
      </c>
      <c r="R201" s="61">
        <f t="shared" si="52"/>
        <v>6.2426115389058948E-8</v>
      </c>
      <c r="S201" s="22">
        <f t="shared" si="53"/>
        <v>3.8970198825681023E-15</v>
      </c>
      <c r="T201" s="62">
        <v>298</v>
      </c>
      <c r="U201" s="59">
        <f t="shared" si="54"/>
        <v>289.41500000000002</v>
      </c>
      <c r="V201" s="63">
        <f t="shared" si="55"/>
        <v>0.50029421766913029</v>
      </c>
      <c r="W201" s="64">
        <f t="shared" si="56"/>
        <v>3.1644207064803842</v>
      </c>
      <c r="X201" s="65">
        <f t="shared" si="46"/>
        <v>-2.108835800564905E-8</v>
      </c>
      <c r="Y201" s="66">
        <f t="shared" si="47"/>
        <v>-2.0501305388814653E-8</v>
      </c>
      <c r="Z201" s="66">
        <f t="shared" si="48"/>
        <v>-2.0517647617775286E-8</v>
      </c>
      <c r="AA201" s="67">
        <f t="shared" si="49"/>
        <v>-1.9946027367855971E-8</v>
      </c>
      <c r="AB201" s="68">
        <f t="shared" si="58"/>
        <v>3.7877255855915586E-6</v>
      </c>
      <c r="AC201" s="69"/>
      <c r="AD201" s="70">
        <f t="shared" si="57"/>
        <v>3.7877255855915587E-2</v>
      </c>
      <c r="AE201" s="70"/>
      <c r="AF201" s="74"/>
      <c r="AG201" s="71">
        <v>1950</v>
      </c>
    </row>
    <row r="202" spans="5:33">
      <c r="E202" s="73">
        <v>0.54037037037037039</v>
      </c>
      <c r="F202" s="71">
        <v>1960</v>
      </c>
      <c r="G202" s="58">
        <v>16.440000000000001</v>
      </c>
      <c r="H202" s="58">
        <v>7.04</v>
      </c>
      <c r="I202" s="58">
        <v>7.31</v>
      </c>
      <c r="J202" s="99">
        <v>16.399999999999999</v>
      </c>
      <c r="K202" s="99">
        <v>7.17</v>
      </c>
      <c r="L202" s="99">
        <v>7.64</v>
      </c>
      <c r="M202" s="59">
        <f t="shared" si="45"/>
        <v>16.420000000000002</v>
      </c>
      <c r="N202" s="59">
        <f t="shared" si="45"/>
        <v>7.1050000000000004</v>
      </c>
      <c r="O202" s="59">
        <f t="shared" si="45"/>
        <v>7.4749999999999996</v>
      </c>
      <c r="P202" s="60">
        <f t="shared" si="50"/>
        <v>0.15583127355034779</v>
      </c>
      <c r="Q202" s="22">
        <f t="shared" si="51"/>
        <v>7.8523563461006931E-8</v>
      </c>
      <c r="R202" s="61">
        <f t="shared" si="52"/>
        <v>6.245205882937961E-8</v>
      </c>
      <c r="S202" s="22">
        <f t="shared" si="53"/>
        <v>3.9002596520282916E-15</v>
      </c>
      <c r="T202" s="62">
        <v>298</v>
      </c>
      <c r="U202" s="59">
        <f t="shared" si="54"/>
        <v>289.42</v>
      </c>
      <c r="V202" s="63">
        <f t="shared" si="55"/>
        <v>0.4999942027076606</v>
      </c>
      <c r="W202" s="64">
        <f t="shared" si="56"/>
        <v>3.1622354479679955</v>
      </c>
      <c r="X202" s="65">
        <f t="shared" si="46"/>
        <v>-1.9965117123634171E-8</v>
      </c>
      <c r="Y202" s="66">
        <f t="shared" si="47"/>
        <v>-1.9408809784923695E-8</v>
      </c>
      <c r="Z202" s="66">
        <f t="shared" si="48"/>
        <v>-1.9424310713527656E-8</v>
      </c>
      <c r="AA202" s="67">
        <f t="shared" si="49"/>
        <v>-1.8882640468735283E-8</v>
      </c>
      <c r="AB202" s="68">
        <f t="shared" si="58"/>
        <v>3.5826050999470847E-6</v>
      </c>
      <c r="AC202" s="69"/>
      <c r="AD202" s="70">
        <f t="shared" si="57"/>
        <v>3.5826050999470845E-2</v>
      </c>
      <c r="AE202" s="70"/>
      <c r="AF202" s="74"/>
      <c r="AG202" s="71">
        <v>1960</v>
      </c>
    </row>
    <row r="203" spans="5:33">
      <c r="E203" s="73">
        <v>0.54048611111111111</v>
      </c>
      <c r="F203" s="71">
        <v>1970</v>
      </c>
      <c r="G203" s="58">
        <v>16.45</v>
      </c>
      <c r="H203" s="58">
        <v>7.04</v>
      </c>
      <c r="I203" s="58">
        <v>7.4</v>
      </c>
      <c r="J203" s="99">
        <v>16.41</v>
      </c>
      <c r="K203" s="99">
        <v>7.18</v>
      </c>
      <c r="L203" s="99">
        <v>7.65</v>
      </c>
      <c r="M203" s="59">
        <f t="shared" si="45"/>
        <v>16.43</v>
      </c>
      <c r="N203" s="59">
        <f t="shared" si="45"/>
        <v>7.1099999999999994</v>
      </c>
      <c r="O203" s="59">
        <f t="shared" si="45"/>
        <v>7.5250000000000004</v>
      </c>
      <c r="P203" s="60">
        <f t="shared" si="50"/>
        <v>0.15690119102687022</v>
      </c>
      <c r="Q203" s="22">
        <f t="shared" si="51"/>
        <v>7.762471166286921E-8</v>
      </c>
      <c r="R203" s="61">
        <f t="shared" si="52"/>
        <v>6.3227740014723218E-8</v>
      </c>
      <c r="S203" s="22">
        <f t="shared" si="53"/>
        <v>3.9977471073694317E-15</v>
      </c>
      <c r="T203" s="62">
        <v>298</v>
      </c>
      <c r="U203" s="59">
        <f t="shared" si="54"/>
        <v>289.43</v>
      </c>
      <c r="V203" s="63">
        <f t="shared" si="55"/>
        <v>0.49939420388187206</v>
      </c>
      <c r="W203" s="64">
        <f t="shared" si="56"/>
        <v>3.1578696832479127</v>
      </c>
      <c r="X203" s="65">
        <f t="shared" si="46"/>
        <v>-1.9514748013768715E-8</v>
      </c>
      <c r="Y203" s="66">
        <f t="shared" si="47"/>
        <v>-1.89527959232728E-8</v>
      </c>
      <c r="Z203" s="66">
        <f t="shared" si="48"/>
        <v>-1.8968978051363309E-8</v>
      </c>
      <c r="AA203" s="67">
        <f t="shared" si="49"/>
        <v>-1.8422276118870178E-8</v>
      </c>
      <c r="AB203" s="68">
        <f t="shared" si="58"/>
        <v>3.3884151022982983E-6</v>
      </c>
      <c r="AC203" s="69"/>
      <c r="AD203" s="70">
        <f t="shared" si="57"/>
        <v>3.3884151022982985E-2</v>
      </c>
      <c r="AE203" s="70"/>
      <c r="AF203" s="74"/>
      <c r="AG203" s="71">
        <v>1970</v>
      </c>
    </row>
    <row r="204" spans="5:33">
      <c r="E204" s="73">
        <v>0.54060185185185183</v>
      </c>
      <c r="F204" s="71">
        <v>1980</v>
      </c>
      <c r="G204" s="58">
        <v>16.46</v>
      </c>
      <c r="H204" s="58">
        <v>7.04</v>
      </c>
      <c r="I204" s="58">
        <v>7.37</v>
      </c>
      <c r="J204" s="99">
        <v>16.41</v>
      </c>
      <c r="K204" s="99">
        <v>7.18</v>
      </c>
      <c r="L204" s="99">
        <v>7.66</v>
      </c>
      <c r="M204" s="59">
        <f t="shared" si="45"/>
        <v>16.435000000000002</v>
      </c>
      <c r="N204" s="59">
        <f t="shared" si="45"/>
        <v>7.1099999999999994</v>
      </c>
      <c r="O204" s="59">
        <f t="shared" si="45"/>
        <v>7.5150000000000006</v>
      </c>
      <c r="P204" s="60">
        <f t="shared" si="50"/>
        <v>0.15670645368248184</v>
      </c>
      <c r="Q204" s="22">
        <f t="shared" si="51"/>
        <v>7.762471166286921E-8</v>
      </c>
      <c r="R204" s="61">
        <f t="shared" si="52"/>
        <v>6.3254016599281763E-8</v>
      </c>
      <c r="S204" s="22">
        <f t="shared" si="53"/>
        <v>4.0010706159422131E-15</v>
      </c>
      <c r="T204" s="62">
        <v>298</v>
      </c>
      <c r="U204" s="59">
        <f t="shared" si="54"/>
        <v>289.435</v>
      </c>
      <c r="V204" s="63">
        <f t="shared" si="55"/>
        <v>0.49909422001648074</v>
      </c>
      <c r="W204" s="64">
        <f t="shared" si="56"/>
        <v>3.1556891746366138</v>
      </c>
      <c r="X204" s="65">
        <f t="shared" si="46"/>
        <v>-1.8427751474408057E-8</v>
      </c>
      <c r="Y204" s="66">
        <f t="shared" si="47"/>
        <v>-1.7896952329375067E-8</v>
      </c>
      <c r="Z204" s="66">
        <f t="shared" si="48"/>
        <v>-1.7912241646292491E-8</v>
      </c>
      <c r="AA204" s="67">
        <f t="shared" si="49"/>
        <v>-1.7395851020933792E-8</v>
      </c>
      <c r="AB204" s="68">
        <f t="shared" si="58"/>
        <v>3.1987808154951138E-6</v>
      </c>
      <c r="AC204" s="69"/>
      <c r="AD204" s="70">
        <f t="shared" si="57"/>
        <v>3.1987808154951135E-2</v>
      </c>
      <c r="AE204" s="70"/>
      <c r="AF204" s="74"/>
      <c r="AG204" s="71">
        <v>1980</v>
      </c>
    </row>
    <row r="205" spans="5:33">
      <c r="E205" s="73">
        <v>0.54071759259259256</v>
      </c>
      <c r="F205" s="71">
        <v>1990</v>
      </c>
      <c r="G205" s="58">
        <v>16.46</v>
      </c>
      <c r="H205" s="58">
        <v>7.05</v>
      </c>
      <c r="I205" s="58">
        <v>7.37</v>
      </c>
      <c r="J205" s="99">
        <v>16.420000000000002</v>
      </c>
      <c r="K205" s="99">
        <v>7.18</v>
      </c>
      <c r="L205" s="99">
        <v>7.67</v>
      </c>
      <c r="M205" s="59">
        <f t="shared" si="45"/>
        <v>16.440000000000001</v>
      </c>
      <c r="N205" s="59">
        <f t="shared" si="45"/>
        <v>7.1150000000000002</v>
      </c>
      <c r="O205" s="59">
        <f t="shared" si="45"/>
        <v>7.52</v>
      </c>
      <c r="P205" s="60">
        <f t="shared" si="50"/>
        <v>0.15682449693137171</v>
      </c>
      <c r="Q205" s="22">
        <f t="shared" si="51"/>
        <v>7.6736148936181657E-8</v>
      </c>
      <c r="R205" s="61">
        <f t="shared" si="52"/>
        <v>6.401305549095498E-8</v>
      </c>
      <c r="S205" s="22">
        <f t="shared" si="53"/>
        <v>4.0976712732880819E-15</v>
      </c>
      <c r="T205" s="62">
        <v>298</v>
      </c>
      <c r="U205" s="59">
        <f t="shared" si="54"/>
        <v>289.44</v>
      </c>
      <c r="V205" s="63">
        <f t="shared" si="55"/>
        <v>0.49879424651537224</v>
      </c>
      <c r="W205" s="64">
        <f t="shared" si="56"/>
        <v>3.1535102469236262</v>
      </c>
      <c r="X205" s="65">
        <f t="shared" si="46"/>
        <v>-1.7841900510955059E-8</v>
      </c>
      <c r="Y205" s="66">
        <f t="shared" si="47"/>
        <v>-1.7314807965319806E-8</v>
      </c>
      <c r="Z205" s="66">
        <f t="shared" si="48"/>
        <v>-1.7330379543666723E-8</v>
      </c>
      <c r="AA205" s="67">
        <f t="shared" si="49"/>
        <v>-1.6817938532814044E-8</v>
      </c>
      <c r="AB205" s="68">
        <f t="shared" si="58"/>
        <v>3.0197108314173197E-6</v>
      </c>
      <c r="AC205" s="69"/>
      <c r="AD205" s="70">
        <f t="shared" si="57"/>
        <v>3.0197108314173198E-2</v>
      </c>
      <c r="AE205" s="70"/>
      <c r="AF205" s="74"/>
      <c r="AG205" s="71">
        <v>1990</v>
      </c>
    </row>
    <row r="206" spans="5:33">
      <c r="E206" s="73">
        <v>0.54083333333333328</v>
      </c>
      <c r="F206" s="71">
        <v>2000</v>
      </c>
      <c r="G206" s="58">
        <v>16.47</v>
      </c>
      <c r="H206" s="58">
        <v>7.05</v>
      </c>
      <c r="I206" s="58">
        <v>7.43</v>
      </c>
      <c r="J206" s="99">
        <v>16.420000000000002</v>
      </c>
      <c r="K206" s="99">
        <v>7.18</v>
      </c>
      <c r="L206" s="99">
        <v>7.69</v>
      </c>
      <c r="M206" s="59">
        <f t="shared" si="45"/>
        <v>16.445</v>
      </c>
      <c r="N206" s="59">
        <f t="shared" si="45"/>
        <v>7.1150000000000002</v>
      </c>
      <c r="O206" s="59">
        <f t="shared" si="45"/>
        <v>7.5600000000000005</v>
      </c>
      <c r="P206" s="60">
        <f t="shared" si="50"/>
        <v>0.15767252632945988</v>
      </c>
      <c r="Q206" s="22">
        <f t="shared" si="51"/>
        <v>7.6736148936181657E-8</v>
      </c>
      <c r="R206" s="61">
        <f t="shared" si="52"/>
        <v>6.4039658441891795E-8</v>
      </c>
      <c r="S206" s="22">
        <f t="shared" si="53"/>
        <v>4.1010778533541628E-15</v>
      </c>
      <c r="T206" s="62">
        <v>298</v>
      </c>
      <c r="U206" s="59">
        <f t="shared" si="54"/>
        <v>289.44499999999999</v>
      </c>
      <c r="V206" s="63">
        <f t="shared" si="55"/>
        <v>0.49849428337801455</v>
      </c>
      <c r="W206" s="64">
        <f t="shared" si="56"/>
        <v>3.1513328989095557</v>
      </c>
      <c r="X206" s="65">
        <f t="shared" si="46"/>
        <v>-1.6934949240960759E-8</v>
      </c>
      <c r="Y206" s="66">
        <f t="shared" si="47"/>
        <v>-1.6431178841989369E-8</v>
      </c>
      <c r="Z206" s="66">
        <f t="shared" si="48"/>
        <v>-1.6446164692331687E-8</v>
      </c>
      <c r="AA206" s="67">
        <f t="shared" si="49"/>
        <v>-1.5956488564082452E-8</v>
      </c>
      <c r="AB206" s="68">
        <f t="shared" si="58"/>
        <v>2.84646047464775E-6</v>
      </c>
      <c r="AC206" s="69"/>
      <c r="AD206" s="70">
        <f t="shared" si="57"/>
        <v>2.8464604746477499E-2</v>
      </c>
      <c r="AE206" s="70"/>
      <c r="AF206" s="74"/>
      <c r="AG206" s="71">
        <v>2000</v>
      </c>
    </row>
    <row r="207" spans="5:33">
      <c r="E207" s="73">
        <v>0.54094907407407411</v>
      </c>
      <c r="F207" s="71">
        <v>2010</v>
      </c>
      <c r="G207" s="58">
        <v>16.47</v>
      </c>
      <c r="H207" s="58">
        <v>7.05</v>
      </c>
      <c r="I207" s="58">
        <v>7.51</v>
      </c>
      <c r="J207" s="99">
        <v>16.420000000000002</v>
      </c>
      <c r="K207" s="99">
        <v>7.18</v>
      </c>
      <c r="L207" s="99">
        <v>7.71</v>
      </c>
      <c r="M207" s="59">
        <f t="shared" si="45"/>
        <v>16.445</v>
      </c>
      <c r="N207" s="59">
        <f t="shared" si="45"/>
        <v>7.1150000000000002</v>
      </c>
      <c r="O207" s="59">
        <f t="shared" si="45"/>
        <v>7.6099999999999994</v>
      </c>
      <c r="P207" s="60">
        <f t="shared" si="50"/>
        <v>0.15871533404327903</v>
      </c>
      <c r="Q207" s="22">
        <f t="shared" si="51"/>
        <v>7.6736148936181657E-8</v>
      </c>
      <c r="R207" s="61">
        <f t="shared" si="52"/>
        <v>6.4039658441891795E-8</v>
      </c>
      <c r="S207" s="22">
        <f t="shared" si="53"/>
        <v>4.1010778533541628E-15</v>
      </c>
      <c r="T207" s="62">
        <v>298</v>
      </c>
      <c r="U207" s="59">
        <f t="shared" si="54"/>
        <v>289.44499999999999</v>
      </c>
      <c r="V207" s="63">
        <f t="shared" si="55"/>
        <v>0.49849428337801455</v>
      </c>
      <c r="W207" s="64">
        <f t="shared" si="56"/>
        <v>3.1513328989095557</v>
      </c>
      <c r="X207" s="65">
        <f t="shared" si="46"/>
        <v>-1.606232895381587E-8</v>
      </c>
      <c r="Y207" s="66">
        <f t="shared" si="47"/>
        <v>-1.5581356589798858E-8</v>
      </c>
      <c r="Z207" s="66">
        <f t="shared" si="48"/>
        <v>-1.5595758885730741E-8</v>
      </c>
      <c r="AA207" s="67">
        <f t="shared" si="49"/>
        <v>-1.5128326289385666E-8</v>
      </c>
      <c r="AB207" s="68">
        <f t="shared" si="58"/>
        <v>2.6820502665249418E-6</v>
      </c>
      <c r="AD207" s="70">
        <f t="shared" si="57"/>
        <v>2.6820502665249418E-2</v>
      </c>
      <c r="AE207" s="70"/>
      <c r="AF207" s="74"/>
      <c r="AG207" s="71">
        <v>2010</v>
      </c>
    </row>
    <row r="208" spans="5:33">
      <c r="E208" s="73">
        <v>0.54106481481481483</v>
      </c>
      <c r="F208" s="71">
        <v>2020</v>
      </c>
      <c r="G208" s="58">
        <v>16.48</v>
      </c>
      <c r="H208" s="58">
        <v>7.05</v>
      </c>
      <c r="I208" s="58">
        <v>7.47</v>
      </c>
      <c r="J208" s="99">
        <v>16.43</v>
      </c>
      <c r="K208" s="99">
        <v>7.19</v>
      </c>
      <c r="L208" s="99">
        <v>7.69</v>
      </c>
      <c r="M208" s="59">
        <f t="shared" si="45"/>
        <v>16.454999999999998</v>
      </c>
      <c r="N208" s="59">
        <f t="shared" si="45"/>
        <v>7.12</v>
      </c>
      <c r="O208" s="59">
        <f t="shared" si="45"/>
        <v>7.58</v>
      </c>
      <c r="P208" s="60">
        <f t="shared" si="50"/>
        <v>0.15811744314185192</v>
      </c>
      <c r="Q208" s="22">
        <f t="shared" si="51"/>
        <v>7.5857757502918145E-8</v>
      </c>
      <c r="R208" s="61">
        <f t="shared" si="52"/>
        <v>6.4835058290997385E-8</v>
      </c>
      <c r="S208" s="22">
        <f t="shared" si="53"/>
        <v>4.2035847835970285E-15</v>
      </c>
      <c r="T208" s="62">
        <v>298</v>
      </c>
      <c r="U208" s="59">
        <f t="shared" si="54"/>
        <v>289.45499999999998</v>
      </c>
      <c r="V208" s="63">
        <f t="shared" si="55"/>
        <v>0.49789438819239179</v>
      </c>
      <c r="W208" s="64">
        <f t="shared" si="56"/>
        <v>3.146982937185097</v>
      </c>
      <c r="X208" s="65">
        <f t="shared" si="46"/>
        <v>-1.5469702848697714E-8</v>
      </c>
      <c r="Y208" s="66">
        <f t="shared" si="47"/>
        <v>-1.4996032535256829E-8</v>
      </c>
      <c r="Z208" s="66">
        <f t="shared" si="48"/>
        <v>-1.5010535953197667E-8</v>
      </c>
      <c r="AA208" s="67">
        <f t="shared" si="49"/>
        <v>-1.4550480890860904E-8</v>
      </c>
      <c r="AB208" s="68">
        <f t="shared" si="58"/>
        <v>2.5261421228678411E-6</v>
      </c>
      <c r="AC208" s="69"/>
      <c r="AD208" s="70">
        <f t="shared" si="57"/>
        <v>2.5261421228678412E-2</v>
      </c>
      <c r="AE208" s="70"/>
      <c r="AF208" s="74"/>
      <c r="AG208" s="71">
        <v>2020</v>
      </c>
    </row>
    <row r="209" spans="5:33">
      <c r="E209" s="73">
        <v>0.54118055555555555</v>
      </c>
      <c r="F209" s="71">
        <v>2030</v>
      </c>
      <c r="G209" s="58">
        <v>16.48</v>
      </c>
      <c r="H209" s="58">
        <v>7.05</v>
      </c>
      <c r="I209" s="58">
        <v>7.41</v>
      </c>
      <c r="J209" s="99">
        <v>16.43</v>
      </c>
      <c r="K209" s="99">
        <v>7.19</v>
      </c>
      <c r="L209" s="99">
        <v>7.72</v>
      </c>
      <c r="M209" s="59">
        <f t="shared" si="45"/>
        <v>16.454999999999998</v>
      </c>
      <c r="N209" s="59">
        <f t="shared" si="45"/>
        <v>7.12</v>
      </c>
      <c r="O209" s="59">
        <f t="shared" si="45"/>
        <v>7.5649999999999995</v>
      </c>
      <c r="P209" s="60">
        <f t="shared" si="50"/>
        <v>0.15780454582692738</v>
      </c>
      <c r="Q209" s="22">
        <f t="shared" si="51"/>
        <v>7.5857757502918145E-8</v>
      </c>
      <c r="R209" s="61">
        <f t="shared" si="52"/>
        <v>6.4835058290997385E-8</v>
      </c>
      <c r="S209" s="22">
        <f t="shared" si="53"/>
        <v>4.2035847835970285E-15</v>
      </c>
      <c r="T209" s="62">
        <v>298</v>
      </c>
      <c r="U209" s="59">
        <f t="shared" si="54"/>
        <v>289.45499999999998</v>
      </c>
      <c r="V209" s="63">
        <f t="shared" si="55"/>
        <v>0.49789438819239179</v>
      </c>
      <c r="W209" s="64">
        <f t="shared" si="56"/>
        <v>3.146982937185097</v>
      </c>
      <c r="X209" s="65">
        <f t="shared" si="46"/>
        <v>-1.452199158004546E-8</v>
      </c>
      <c r="Y209" s="66">
        <f t="shared" si="47"/>
        <v>-1.4078219369710716E-8</v>
      </c>
      <c r="Z209" s="66">
        <f t="shared" si="48"/>
        <v>-1.4091780441797828E-8</v>
      </c>
      <c r="AA209" s="67">
        <f t="shared" si="49"/>
        <v>-1.3660740487901672E-8</v>
      </c>
      <c r="AB209" s="68">
        <f t="shared" si="58"/>
        <v>2.3760865883403955E-6</v>
      </c>
      <c r="AC209" s="69"/>
      <c r="AD209" s="70">
        <f t="shared" si="57"/>
        <v>2.3760865883403953E-2</v>
      </c>
      <c r="AE209" s="70"/>
      <c r="AF209" s="74"/>
      <c r="AG209" s="71">
        <v>2030</v>
      </c>
    </row>
    <row r="210" spans="5:33">
      <c r="E210" s="73">
        <v>0.54129629629629628</v>
      </c>
      <c r="F210" s="71">
        <v>2040</v>
      </c>
      <c r="G210" s="58">
        <v>16.48</v>
      </c>
      <c r="H210" s="58">
        <v>7.05</v>
      </c>
      <c r="I210" s="58">
        <v>7.5</v>
      </c>
      <c r="J210" s="99">
        <v>16.440000000000001</v>
      </c>
      <c r="K210" s="99">
        <v>7.19</v>
      </c>
      <c r="L210" s="99">
        <v>7.69</v>
      </c>
      <c r="M210" s="59">
        <f t="shared" si="45"/>
        <v>16.46</v>
      </c>
      <c r="N210" s="59">
        <f t="shared" si="45"/>
        <v>7.12</v>
      </c>
      <c r="O210" s="59">
        <f t="shared" si="45"/>
        <v>7.5950000000000006</v>
      </c>
      <c r="P210" s="60">
        <f t="shared" si="50"/>
        <v>0.15844426849298254</v>
      </c>
      <c r="Q210" s="22">
        <f t="shared" si="51"/>
        <v>7.5857757502918145E-8</v>
      </c>
      <c r="R210" s="61">
        <f t="shared" si="52"/>
        <v>6.4862002855062842E-8</v>
      </c>
      <c r="S210" s="22">
        <f t="shared" si="53"/>
        <v>4.2070794143701804E-15</v>
      </c>
      <c r="T210" s="62">
        <v>298</v>
      </c>
      <c r="U210" s="59">
        <f t="shared" si="54"/>
        <v>289.45999999999998</v>
      </c>
      <c r="V210" s="63">
        <f t="shared" si="55"/>
        <v>0.49759445614305431</v>
      </c>
      <c r="W210" s="64">
        <f t="shared" si="56"/>
        <v>3.1448103210806009</v>
      </c>
      <c r="X210" s="65">
        <f t="shared" si="46"/>
        <v>-1.3737292561184548E-8</v>
      </c>
      <c r="Y210" s="66">
        <f t="shared" si="47"/>
        <v>-1.3315156042393057E-8</v>
      </c>
      <c r="Z210" s="66">
        <f t="shared" si="48"/>
        <v>-1.332812797552353E-8</v>
      </c>
      <c r="AA210" s="67">
        <f t="shared" si="49"/>
        <v>-1.291816615464759E-8</v>
      </c>
      <c r="AB210" s="68">
        <f t="shared" si="58"/>
        <v>2.2352153688554559E-6</v>
      </c>
      <c r="AC210" s="69"/>
      <c r="AD210" s="70">
        <f t="shared" si="57"/>
        <v>2.235215368855456E-2</v>
      </c>
      <c r="AG210" s="71">
        <v>2040</v>
      </c>
    </row>
    <row r="211" spans="5:33">
      <c r="E211" s="73">
        <v>0.541412037037037</v>
      </c>
      <c r="F211" s="71">
        <v>2050</v>
      </c>
      <c r="G211" s="58">
        <v>16.489999999999998</v>
      </c>
      <c r="H211" s="58">
        <v>7.05</v>
      </c>
      <c r="I211" s="58">
        <v>7.49</v>
      </c>
      <c r="J211" s="99">
        <v>16.440000000000001</v>
      </c>
      <c r="K211" s="99">
        <v>7.2</v>
      </c>
      <c r="L211" s="99">
        <v>7.74</v>
      </c>
      <c r="M211" s="59">
        <f t="shared" si="45"/>
        <v>16.465</v>
      </c>
      <c r="N211" s="59">
        <f t="shared" si="45"/>
        <v>7.125</v>
      </c>
      <c r="O211" s="59">
        <f t="shared" si="45"/>
        <v>7.6150000000000002</v>
      </c>
      <c r="P211" s="60">
        <f t="shared" si="50"/>
        <v>0.15887546875836731</v>
      </c>
      <c r="Q211" s="22">
        <f t="shared" si="51"/>
        <v>7.4989420933245362E-8</v>
      </c>
      <c r="R211" s="61">
        <f t="shared" si="52"/>
        <v>6.5640337345197917E-8</v>
      </c>
      <c r="S211" s="22">
        <f t="shared" si="53"/>
        <v>4.3086538867913844E-15</v>
      </c>
      <c r="T211" s="62">
        <v>298</v>
      </c>
      <c r="U211" s="59">
        <f t="shared" si="54"/>
        <v>289.46499999999997</v>
      </c>
      <c r="V211" s="63">
        <f t="shared" si="55"/>
        <v>0.49729453445531635</v>
      </c>
      <c r="W211" s="64">
        <f t="shared" si="56"/>
        <v>3.1426392798867551</v>
      </c>
      <c r="X211" s="65">
        <f t="shared" si="46"/>
        <v>-1.3275509756302914E-8</v>
      </c>
      <c r="Y211" s="66">
        <f t="shared" si="47"/>
        <v>-1.2856287708894743E-8</v>
      </c>
      <c r="Z211" s="66">
        <f t="shared" si="48"/>
        <v>-1.2869526155346842E-8</v>
      </c>
      <c r="AA211" s="67">
        <f t="shared" si="49"/>
        <v>-1.2462706451110666E-8</v>
      </c>
      <c r="AB211" s="68">
        <f t="shared" si="58"/>
        <v>2.1019786576026808E-6</v>
      </c>
      <c r="AC211" s="69"/>
      <c r="AD211" s="70">
        <f t="shared" si="57"/>
        <v>2.1019786576026808E-2</v>
      </c>
      <c r="AE211" s="70"/>
      <c r="AF211" s="74"/>
      <c r="AG211" s="71">
        <v>2050</v>
      </c>
    </row>
    <row r="212" spans="5:33">
      <c r="E212" s="73">
        <v>0.54152777777777772</v>
      </c>
      <c r="F212" s="71">
        <v>2060</v>
      </c>
      <c r="G212" s="58">
        <v>16.5</v>
      </c>
      <c r="H212" s="58">
        <v>7.05</v>
      </c>
      <c r="I212" s="58">
        <v>7.47</v>
      </c>
      <c r="J212" s="99">
        <v>16.45</v>
      </c>
      <c r="K212" s="99">
        <v>7.2</v>
      </c>
      <c r="L212" s="99">
        <v>7.7</v>
      </c>
      <c r="M212" s="59">
        <f t="shared" si="45"/>
        <v>16.475000000000001</v>
      </c>
      <c r="N212" s="59">
        <f t="shared" si="45"/>
        <v>7.125</v>
      </c>
      <c r="O212" s="59">
        <f t="shared" si="45"/>
        <v>7.585</v>
      </c>
      <c r="P212" s="60">
        <f t="shared" si="50"/>
        <v>0.1582773957158756</v>
      </c>
      <c r="Q212" s="22">
        <f t="shared" si="51"/>
        <v>7.4989420933245362E-8</v>
      </c>
      <c r="R212" s="61">
        <f t="shared" si="52"/>
        <v>6.5694907136139609E-8</v>
      </c>
      <c r="S212" s="22">
        <f t="shared" si="53"/>
        <v>4.3158208236260069E-15</v>
      </c>
      <c r="T212" s="62">
        <v>298</v>
      </c>
      <c r="U212" s="59">
        <f t="shared" si="54"/>
        <v>289.47500000000002</v>
      </c>
      <c r="V212" s="63">
        <f t="shared" si="55"/>
        <v>0.49669472216248767</v>
      </c>
      <c r="W212" s="64">
        <f t="shared" si="56"/>
        <v>3.1383019174531657</v>
      </c>
      <c r="X212" s="65">
        <f t="shared" si="46"/>
        <v>-1.2453919233531976E-8</v>
      </c>
      <c r="Y212" s="66">
        <f t="shared" si="47"/>
        <v>-1.2060928225080718E-8</v>
      </c>
      <c r="Z212" s="66">
        <f t="shared" si="48"/>
        <v>-1.2073329295765979E-8</v>
      </c>
      <c r="AA212" s="67">
        <f t="shared" si="49"/>
        <v>-1.1691956711319354E-8</v>
      </c>
      <c r="AB212" s="68">
        <f t="shared" si="58"/>
        <v>1.9733289177095201E-6</v>
      </c>
      <c r="AC212" s="69"/>
      <c r="AD212" s="70">
        <f t="shared" si="57"/>
        <v>1.9733289177095201E-2</v>
      </c>
      <c r="AE212" s="70"/>
      <c r="AF212" s="74"/>
      <c r="AG212" s="71">
        <v>2060</v>
      </c>
    </row>
    <row r="213" spans="5:33">
      <c r="E213" s="73">
        <v>0.54164351851851855</v>
      </c>
      <c r="F213" s="71">
        <v>2070</v>
      </c>
      <c r="G213" s="58">
        <v>16.510000000000002</v>
      </c>
      <c r="H213" s="58">
        <v>7.06</v>
      </c>
      <c r="I213" s="58">
        <v>7.43</v>
      </c>
      <c r="J213" s="99">
        <v>16.46</v>
      </c>
      <c r="K213" s="99">
        <v>7.2</v>
      </c>
      <c r="L213" s="99">
        <v>7.69</v>
      </c>
      <c r="M213" s="59">
        <f t="shared" si="45"/>
        <v>16.484999999999999</v>
      </c>
      <c r="N213" s="59">
        <f t="shared" si="45"/>
        <v>7.13</v>
      </c>
      <c r="O213" s="59">
        <f t="shared" si="45"/>
        <v>7.5600000000000005</v>
      </c>
      <c r="P213" s="60">
        <f t="shared" si="50"/>
        <v>0.15778346641252833</v>
      </c>
      <c r="Q213" s="22">
        <f t="shared" si="51"/>
        <v>7.413102413009154E-8</v>
      </c>
      <c r="R213" s="61">
        <f t="shared" si="52"/>
        <v>6.651086587943154E-8</v>
      </c>
      <c r="S213" s="22">
        <f t="shared" si="53"/>
        <v>4.4236952800317309E-15</v>
      </c>
      <c r="T213" s="62">
        <v>298</v>
      </c>
      <c r="U213" s="59">
        <f t="shared" si="54"/>
        <v>289.48500000000001</v>
      </c>
      <c r="V213" s="63">
        <f t="shared" si="55"/>
        <v>0.49609495130962056</v>
      </c>
      <c r="W213" s="64">
        <f t="shared" si="56"/>
        <v>3.1339708403382018</v>
      </c>
      <c r="X213" s="65">
        <f t="shared" si="46"/>
        <v>-1.1963585572035188E-8</v>
      </c>
      <c r="Y213" s="66">
        <f t="shared" si="47"/>
        <v>-1.157730568577496E-8</v>
      </c>
      <c r="Z213" s="66">
        <f t="shared" si="48"/>
        <v>-1.1589777878967444E-8</v>
      </c>
      <c r="AA213" s="67">
        <f t="shared" si="49"/>
        <v>-1.1215164782312486E-8</v>
      </c>
      <c r="AB213" s="68">
        <f t="shared" si="58"/>
        <v>1.8526382660652793E-6</v>
      </c>
      <c r="AC213" s="69"/>
      <c r="AD213" s="70">
        <f t="shared" si="57"/>
        <v>1.8526382660652794E-2</v>
      </c>
      <c r="AE213" s="70"/>
      <c r="AF213" s="74"/>
      <c r="AG213" s="71">
        <v>2070</v>
      </c>
    </row>
    <row r="214" spans="5:33">
      <c r="E214" s="73">
        <v>0.54175925925925927</v>
      </c>
      <c r="F214" s="71">
        <v>2080</v>
      </c>
      <c r="G214" s="58">
        <v>16.510000000000002</v>
      </c>
      <c r="H214" s="58">
        <v>7.06</v>
      </c>
      <c r="I214" s="58">
        <v>7.47</v>
      </c>
      <c r="J214" s="99">
        <v>16.47</v>
      </c>
      <c r="K214" s="99">
        <v>7.2</v>
      </c>
      <c r="L214" s="99">
        <v>7.72</v>
      </c>
      <c r="M214" s="59">
        <f t="shared" si="45"/>
        <v>16.490000000000002</v>
      </c>
      <c r="N214" s="59">
        <f t="shared" si="45"/>
        <v>7.13</v>
      </c>
      <c r="O214" s="59">
        <f t="shared" si="45"/>
        <v>7.5949999999999998</v>
      </c>
      <c r="P214" s="60">
        <f t="shared" si="50"/>
        <v>0.1585278881643028</v>
      </c>
      <c r="Q214" s="22">
        <f t="shared" si="51"/>
        <v>7.413102413009154E-8</v>
      </c>
      <c r="R214" s="61">
        <f t="shared" si="52"/>
        <v>6.6538506886225962E-8</v>
      </c>
      <c r="S214" s="22">
        <f t="shared" si="53"/>
        <v>4.42737289864834E-15</v>
      </c>
      <c r="T214" s="62">
        <v>298</v>
      </c>
      <c r="U214" s="59">
        <f t="shared" si="54"/>
        <v>289.49</v>
      </c>
      <c r="V214" s="63">
        <f t="shared" si="55"/>
        <v>0.49579508142182854</v>
      </c>
      <c r="W214" s="64">
        <f t="shared" si="56"/>
        <v>3.131807655796135</v>
      </c>
      <c r="X214" s="65">
        <f t="shared" si="46"/>
        <v>-1.1285513909816852E-8</v>
      </c>
      <c r="Y214" s="66">
        <f t="shared" si="47"/>
        <v>-1.0918850962827488E-8</v>
      </c>
      <c r="Z214" s="66">
        <f t="shared" si="48"/>
        <v>-1.0930763731512128E-8</v>
      </c>
      <c r="AA214" s="67">
        <f t="shared" si="49"/>
        <v>-1.0575239468676092E-8</v>
      </c>
      <c r="AB214" s="68">
        <f t="shared" si="58"/>
        <v>1.7367834035922256E-6</v>
      </c>
      <c r="AC214" s="69"/>
      <c r="AD214" s="70">
        <f t="shared" si="57"/>
        <v>1.7367834035922257E-2</v>
      </c>
      <c r="AE214" s="70"/>
      <c r="AF214" s="74"/>
      <c r="AG214" s="71">
        <v>2080</v>
      </c>
    </row>
    <row r="215" spans="5:33">
      <c r="E215" s="73">
        <v>0.541875</v>
      </c>
      <c r="F215" s="71">
        <v>2090</v>
      </c>
      <c r="G215" s="58">
        <v>16.52</v>
      </c>
      <c r="H215" s="58">
        <v>7.06</v>
      </c>
      <c r="I215" s="58">
        <v>7.5</v>
      </c>
      <c r="J215" s="99">
        <v>16.47</v>
      </c>
      <c r="K215" s="99">
        <v>7.21</v>
      </c>
      <c r="L215" s="99">
        <v>7.72</v>
      </c>
      <c r="M215" s="59">
        <f t="shared" si="45"/>
        <v>16.494999999999997</v>
      </c>
      <c r="N215" s="59">
        <f t="shared" si="45"/>
        <v>7.1349999999999998</v>
      </c>
      <c r="O215" s="59">
        <f t="shared" si="45"/>
        <v>7.6099999999999994</v>
      </c>
      <c r="P215" s="60">
        <f t="shared" si="50"/>
        <v>0.15885495086947435</v>
      </c>
      <c r="Q215" s="22">
        <f t="shared" si="51"/>
        <v>7.3282453313890461E-8</v>
      </c>
      <c r="R215" s="61">
        <f t="shared" si="52"/>
        <v>6.7336959178045399E-8</v>
      </c>
      <c r="S215" s="22">
        <f t="shared" si="53"/>
        <v>4.5342660713457527E-15</v>
      </c>
      <c r="T215" s="62">
        <v>298</v>
      </c>
      <c r="U215" s="59">
        <f t="shared" si="54"/>
        <v>289.495</v>
      </c>
      <c r="V215" s="63">
        <f t="shared" si="55"/>
        <v>0.49549522189241663</v>
      </c>
      <c r="W215" s="64">
        <f t="shared" si="56"/>
        <v>3.1296460390107441</v>
      </c>
      <c r="X215" s="65">
        <f t="shared" si="46"/>
        <v>-1.086067929720147E-8</v>
      </c>
      <c r="Y215" s="66">
        <f t="shared" si="47"/>
        <v>-1.0498304060010676E-8</v>
      </c>
      <c r="Z215" s="66">
        <f t="shared" si="48"/>
        <v>-1.051039499916242E-8</v>
      </c>
      <c r="AA215" s="67">
        <f t="shared" si="49"/>
        <v>-1.0159303853444131E-8</v>
      </c>
      <c r="AB215" s="68">
        <f t="shared" si="58"/>
        <v>1.627516765646939E-6</v>
      </c>
      <c r="AC215" s="69"/>
      <c r="AD215" s="70">
        <f t="shared" si="57"/>
        <v>1.6275167656469389E-2</v>
      </c>
      <c r="AE215" s="70"/>
      <c r="AF215" s="74"/>
      <c r="AG215" s="71">
        <v>2090</v>
      </c>
    </row>
    <row r="216" spans="5:33">
      <c r="E216" s="73">
        <v>0.54199074074074072</v>
      </c>
      <c r="F216" s="71">
        <v>2100</v>
      </c>
      <c r="G216" s="58">
        <v>16.52</v>
      </c>
      <c r="H216" s="58">
        <v>7.06</v>
      </c>
      <c r="I216" s="58">
        <v>7.44</v>
      </c>
      <c r="J216" s="99">
        <v>16.48</v>
      </c>
      <c r="K216" s="99">
        <v>7.21</v>
      </c>
      <c r="L216" s="99">
        <v>7.71</v>
      </c>
      <c r="M216" s="59">
        <f t="shared" si="45"/>
        <v>16.5</v>
      </c>
      <c r="N216" s="59">
        <f t="shared" si="45"/>
        <v>7.1349999999999998</v>
      </c>
      <c r="O216" s="59">
        <f t="shared" si="45"/>
        <v>7.5750000000000002</v>
      </c>
      <c r="P216" s="60">
        <f t="shared" si="50"/>
        <v>0.15813825426122785</v>
      </c>
      <c r="Q216" s="22">
        <f t="shared" si="51"/>
        <v>7.3282453313890461E-8</v>
      </c>
      <c r="R216" s="61">
        <f t="shared" si="52"/>
        <v>6.7364943497923725E-8</v>
      </c>
      <c r="S216" s="22">
        <f t="shared" si="53"/>
        <v>4.5380356124784557E-15</v>
      </c>
      <c r="T216" s="62">
        <v>298</v>
      </c>
      <c r="U216" s="59">
        <f t="shared" si="54"/>
        <v>289.5</v>
      </c>
      <c r="V216" s="63">
        <f t="shared" si="55"/>
        <v>0.49519537272084435</v>
      </c>
      <c r="W216" s="64">
        <f t="shared" si="56"/>
        <v>3.1274859887929716</v>
      </c>
      <c r="X216" s="65">
        <f t="shared" si="46"/>
        <v>-1.0129144433437882E-8</v>
      </c>
      <c r="Y216" s="66">
        <f t="shared" si="47"/>
        <v>-9.7921899648115302E-9</v>
      </c>
      <c r="Z216" s="66">
        <f t="shared" si="48"/>
        <v>-9.8033990372730148E-9</v>
      </c>
      <c r="AA216" s="67">
        <f t="shared" si="49"/>
        <v>-9.4769078827511863E-9</v>
      </c>
      <c r="AB216" s="68">
        <f t="shared" si="58"/>
        <v>1.5224544635319531E-6</v>
      </c>
      <c r="AC216" s="75">
        <f>D20</f>
        <v>1.6589285714285716E-5</v>
      </c>
      <c r="AD216" s="70">
        <f t="shared" si="57"/>
        <v>1.5224544635319531E-2</v>
      </c>
      <c r="AE216" s="70">
        <f>AC216*10000</f>
        <v>0.16589285714285718</v>
      </c>
      <c r="AF216" s="74">
        <f>(AD216-AE216)*(AD216-AE216)</f>
        <v>2.2700940393869027E-2</v>
      </c>
      <c r="AG216" s="71">
        <v>2100</v>
      </c>
    </row>
    <row r="217" spans="5:33">
      <c r="E217" s="73">
        <v>0.54210648148148144</v>
      </c>
      <c r="F217" s="71">
        <v>2110</v>
      </c>
      <c r="G217" s="58">
        <v>16.53</v>
      </c>
      <c r="H217" s="58">
        <v>7.07</v>
      </c>
      <c r="I217" s="58">
        <v>7.46</v>
      </c>
      <c r="J217" s="99">
        <v>16.48</v>
      </c>
      <c r="K217" s="99">
        <v>7.21</v>
      </c>
      <c r="L217" s="99">
        <v>7.71</v>
      </c>
      <c r="M217" s="59">
        <f t="shared" si="45"/>
        <v>16.505000000000003</v>
      </c>
      <c r="N217" s="59">
        <f t="shared" si="45"/>
        <v>7.1400000000000006</v>
      </c>
      <c r="O217" s="59">
        <f t="shared" si="45"/>
        <v>7.585</v>
      </c>
      <c r="P217" s="60">
        <f t="shared" si="50"/>
        <v>0.15836094936724801</v>
      </c>
      <c r="Q217" s="22">
        <f t="shared" si="51"/>
        <v>7.2443596007498796E-8</v>
      </c>
      <c r="R217" s="61">
        <f t="shared" si="52"/>
        <v>6.8173312907477964E-8</v>
      </c>
      <c r="S217" s="22">
        <f t="shared" si="53"/>
        <v>4.6476005927809018E-15</v>
      </c>
      <c r="T217" s="62">
        <v>298</v>
      </c>
      <c r="U217" s="59">
        <f t="shared" si="54"/>
        <v>289.505</v>
      </c>
      <c r="V217" s="63">
        <f t="shared" si="55"/>
        <v>0.49489553390657981</v>
      </c>
      <c r="W217" s="64">
        <f t="shared" si="56"/>
        <v>3.1253275039547632</v>
      </c>
      <c r="X217" s="65">
        <f t="shared" si="46"/>
        <v>-9.7263596396769268E-9</v>
      </c>
      <c r="Y217" s="66">
        <f t="shared" si="47"/>
        <v>-9.394296496583322E-9</v>
      </c>
      <c r="Z217" s="66">
        <f t="shared" si="48"/>
        <v>-9.4056333106726736E-9</v>
      </c>
      <c r="AA217" s="67">
        <f t="shared" si="49"/>
        <v>-9.0841328918221399E-9</v>
      </c>
      <c r="AB217" s="68">
        <f t="shared" si="58"/>
        <v>1.42445907966469E-6</v>
      </c>
      <c r="AC217" s="69"/>
      <c r="AD217" s="70">
        <f t="shared" si="57"/>
        <v>1.4244590796646901E-2</v>
      </c>
      <c r="AE217" s="70"/>
      <c r="AF217" s="74"/>
      <c r="AG217" s="71">
        <v>2110</v>
      </c>
    </row>
    <row r="218" spans="5:33">
      <c r="E218" s="73">
        <v>0.54222222222222216</v>
      </c>
      <c r="F218" s="71">
        <v>2120</v>
      </c>
      <c r="G218" s="58">
        <v>16.53</v>
      </c>
      <c r="H218" s="58">
        <v>7.07</v>
      </c>
      <c r="I218" s="58">
        <v>7.4</v>
      </c>
      <c r="J218" s="99">
        <v>16.489999999999998</v>
      </c>
      <c r="K218" s="99">
        <v>7.21</v>
      </c>
      <c r="L218" s="99">
        <v>7.71</v>
      </c>
      <c r="M218" s="59">
        <f t="shared" si="45"/>
        <v>16.509999999999998</v>
      </c>
      <c r="N218" s="59">
        <f t="shared" si="45"/>
        <v>7.1400000000000006</v>
      </c>
      <c r="O218" s="59">
        <f t="shared" si="45"/>
        <v>7.5549999999999997</v>
      </c>
      <c r="P218" s="60">
        <f t="shared" si="50"/>
        <v>0.15774848322254703</v>
      </c>
      <c r="Q218" s="22">
        <f t="shared" si="51"/>
        <v>7.2443596007498796E-8</v>
      </c>
      <c r="R218" s="61">
        <f t="shared" si="52"/>
        <v>6.8201644804535011E-8</v>
      </c>
      <c r="S218" s="22">
        <f t="shared" si="53"/>
        <v>4.6514643540439574E-15</v>
      </c>
      <c r="T218" s="62">
        <v>298</v>
      </c>
      <c r="U218" s="59">
        <f t="shared" si="54"/>
        <v>289.51</v>
      </c>
      <c r="V218" s="63">
        <f t="shared" si="55"/>
        <v>0.49459570544908243</v>
      </c>
      <c r="W218" s="64">
        <f t="shared" si="56"/>
        <v>3.1231705833089412</v>
      </c>
      <c r="X218" s="65">
        <f t="shared" si="46"/>
        <v>-9.0630433727940847E-9</v>
      </c>
      <c r="Y218" s="66">
        <f t="shared" si="47"/>
        <v>-8.7543536068587124E-9</v>
      </c>
      <c r="Z218" s="66">
        <f t="shared" si="48"/>
        <v>-8.7648676657320565E-9</v>
      </c>
      <c r="AA218" s="67">
        <f t="shared" si="49"/>
        <v>-8.4659757351589761E-9</v>
      </c>
      <c r="AB218" s="68">
        <f t="shared" si="58"/>
        <v>1.3304418260880053E-6</v>
      </c>
      <c r="AC218" s="69"/>
      <c r="AD218" s="70">
        <f t="shared" si="57"/>
        <v>1.3304418260880054E-2</v>
      </c>
      <c r="AE218" s="70"/>
      <c r="AF218" s="74"/>
      <c r="AG218" s="71">
        <v>2120</v>
      </c>
    </row>
    <row r="219" spans="5:33">
      <c r="E219" s="73">
        <v>0.54233796296296299</v>
      </c>
      <c r="F219" s="71">
        <v>2130</v>
      </c>
      <c r="G219" s="58">
        <v>16.54</v>
      </c>
      <c r="H219" s="58">
        <v>7.07</v>
      </c>
      <c r="I219" s="58">
        <v>7.47</v>
      </c>
      <c r="J219" s="99">
        <v>16.489999999999998</v>
      </c>
      <c r="K219" s="99">
        <v>7.22</v>
      </c>
      <c r="L219" s="99">
        <v>7.73</v>
      </c>
      <c r="M219" s="59">
        <f t="shared" si="45"/>
        <v>16.515000000000001</v>
      </c>
      <c r="N219" s="59">
        <f t="shared" si="45"/>
        <v>7.1449999999999996</v>
      </c>
      <c r="O219" s="59">
        <f t="shared" si="45"/>
        <v>7.6</v>
      </c>
      <c r="P219" s="60">
        <f t="shared" si="50"/>
        <v>0.1587020479172869</v>
      </c>
      <c r="Q219" s="22">
        <f t="shared" si="51"/>
        <v>7.1614341021290254E-8</v>
      </c>
      <c r="R219" s="61">
        <f t="shared" si="52"/>
        <v>6.9020054506651595E-8</v>
      </c>
      <c r="S219" s="22">
        <f t="shared" si="53"/>
        <v>4.763767924101157E-15</v>
      </c>
      <c r="T219" s="62">
        <v>298</v>
      </c>
      <c r="U219" s="59">
        <f t="shared" si="54"/>
        <v>289.51499999999999</v>
      </c>
      <c r="V219" s="63">
        <f t="shared" si="55"/>
        <v>0.49429588734781821</v>
      </c>
      <c r="W219" s="64">
        <f t="shared" si="56"/>
        <v>3.1210152256693147</v>
      </c>
      <c r="X219" s="65">
        <f t="shared" si="46"/>
        <v>-8.7290652359058516E-9</v>
      </c>
      <c r="Y219" s="66">
        <f t="shared" si="47"/>
        <v>-8.4225204257097641E-9</v>
      </c>
      <c r="Z219" s="66">
        <f t="shared" si="48"/>
        <v>-8.4332855784630774E-9</v>
      </c>
      <c r="AA219" s="67">
        <f t="shared" si="49"/>
        <v>-8.1367498259245931E-9</v>
      </c>
      <c r="AB219" s="68">
        <f t="shared" si="58"/>
        <v>1.242829389999448E-6</v>
      </c>
      <c r="AC219" s="69"/>
      <c r="AD219" s="70">
        <f t="shared" si="57"/>
        <v>1.242829389999448E-2</v>
      </c>
      <c r="AE219" s="70"/>
      <c r="AF219" s="74"/>
      <c r="AG219" s="71">
        <v>2130</v>
      </c>
    </row>
    <row r="220" spans="5:33">
      <c r="E220" s="73">
        <v>0.54245370370370372</v>
      </c>
      <c r="F220" s="71">
        <v>2140</v>
      </c>
      <c r="G220" s="58">
        <v>16.54</v>
      </c>
      <c r="H220" s="58">
        <v>7.07</v>
      </c>
      <c r="I220" s="58">
        <v>7.47</v>
      </c>
      <c r="J220" s="99">
        <v>16.5</v>
      </c>
      <c r="K220" s="99">
        <v>7.22</v>
      </c>
      <c r="L220" s="99">
        <v>7.7</v>
      </c>
      <c r="M220" s="59">
        <f t="shared" si="45"/>
        <v>16.52</v>
      </c>
      <c r="N220" s="59">
        <f t="shared" si="45"/>
        <v>7.1449999999999996</v>
      </c>
      <c r="O220" s="59">
        <f t="shared" si="45"/>
        <v>7.585</v>
      </c>
      <c r="P220" s="60">
        <f t="shared" si="50"/>
        <v>0.15840275928225714</v>
      </c>
      <c r="Q220" s="22">
        <f t="shared" si="51"/>
        <v>7.1614341021290254E-8</v>
      </c>
      <c r="R220" s="61">
        <f t="shared" si="52"/>
        <v>6.9048738297944078E-8</v>
      </c>
      <c r="S220" s="22">
        <f t="shared" si="53"/>
        <v>4.7677282605379694E-15</v>
      </c>
      <c r="T220" s="62">
        <v>298</v>
      </c>
      <c r="U220" s="59">
        <f t="shared" si="54"/>
        <v>289.52</v>
      </c>
      <c r="V220" s="63">
        <f t="shared" si="55"/>
        <v>0.49399607960224878</v>
      </c>
      <c r="W220" s="64">
        <f t="shared" si="56"/>
        <v>3.1188614298505994</v>
      </c>
      <c r="X220" s="65">
        <f t="shared" si="46"/>
        <v>-8.1340306672518518E-9</v>
      </c>
      <c r="Y220" s="66">
        <f t="shared" si="47"/>
        <v>-7.8484867243356402E-9</v>
      </c>
      <c r="Z220" s="66">
        <f t="shared" si="48"/>
        <v>-7.8585107021974886E-9</v>
      </c>
      <c r="AA220" s="67">
        <f t="shared" si="49"/>
        <v>-7.582286956624103E-9</v>
      </c>
      <c r="AB220" s="68">
        <f t="shared" si="58"/>
        <v>1.1585336782158214E-6</v>
      </c>
      <c r="AC220" s="69"/>
      <c r="AD220" s="70">
        <f t="shared" si="57"/>
        <v>1.1585336782158215E-2</v>
      </c>
      <c r="AE220" s="70"/>
      <c r="AF220" s="74"/>
      <c r="AG220" s="71">
        <v>2140</v>
      </c>
    </row>
    <row r="221" spans="5:33">
      <c r="E221" s="73">
        <v>0.54256944444444444</v>
      </c>
      <c r="F221" s="71">
        <v>2150</v>
      </c>
      <c r="G221" s="58">
        <v>16.55</v>
      </c>
      <c r="H221" s="58">
        <v>7.08</v>
      </c>
      <c r="I221" s="58">
        <v>7.52</v>
      </c>
      <c r="J221" s="99">
        <v>16.510000000000002</v>
      </c>
      <c r="K221" s="99">
        <v>7.22</v>
      </c>
      <c r="L221" s="99">
        <v>7.71</v>
      </c>
      <c r="M221" s="59">
        <f t="shared" si="45"/>
        <v>16.53</v>
      </c>
      <c r="N221" s="59">
        <f t="shared" si="45"/>
        <v>7.15</v>
      </c>
      <c r="O221" s="59">
        <f t="shared" si="45"/>
        <v>7.6150000000000002</v>
      </c>
      <c r="P221" s="60">
        <f t="shared" si="50"/>
        <v>0.15905726570214329</v>
      </c>
      <c r="Q221" s="22">
        <f t="shared" si="51"/>
        <v>7.0794578438413597E-8</v>
      </c>
      <c r="R221" s="61">
        <f t="shared" si="52"/>
        <v>6.9906353053540675E-8</v>
      </c>
      <c r="S221" s="22">
        <f t="shared" si="53"/>
        <v>4.886898197246276E-15</v>
      </c>
      <c r="T221" s="62">
        <v>298</v>
      </c>
      <c r="U221" s="59">
        <f t="shared" si="54"/>
        <v>289.52999999999997</v>
      </c>
      <c r="V221" s="63">
        <f t="shared" si="55"/>
        <v>0.49339649517605383</v>
      </c>
      <c r="W221" s="64">
        <f t="shared" si="56"/>
        <v>3.1145585189395484</v>
      </c>
      <c r="X221" s="65">
        <f t="shared" si="46"/>
        <v>-7.8149513132301254E-9</v>
      </c>
      <c r="Y221" s="66">
        <f t="shared" si="47"/>
        <v>-7.5321993850704073E-9</v>
      </c>
      <c r="Z221" s="66">
        <f t="shared" si="48"/>
        <v>-7.5424296027229068E-9</v>
      </c>
      <c r="AA221" s="67">
        <f t="shared" si="49"/>
        <v>-7.2691676153666584E-9</v>
      </c>
      <c r="AB221" s="68">
        <f t="shared" si="58"/>
        <v>1.079983157420918E-6</v>
      </c>
      <c r="AC221" s="69"/>
      <c r="AD221" s="70">
        <f t="shared" si="57"/>
        <v>1.079983157420918E-2</v>
      </c>
      <c r="AE221" s="70"/>
      <c r="AF221" s="74"/>
      <c r="AG221" s="71">
        <v>2150</v>
      </c>
    </row>
    <row r="222" spans="5:33">
      <c r="E222" s="73">
        <v>0.54268518518518516</v>
      </c>
      <c r="F222" s="71">
        <v>2160</v>
      </c>
      <c r="G222" s="58">
        <v>16.559999999999999</v>
      </c>
      <c r="H222" s="58">
        <v>7.08</v>
      </c>
      <c r="I222" s="58">
        <v>7.33</v>
      </c>
      <c r="J222" s="99">
        <v>16.510000000000002</v>
      </c>
      <c r="K222" s="99">
        <v>7.22</v>
      </c>
      <c r="L222" s="99">
        <v>7.72</v>
      </c>
      <c r="M222" s="59">
        <f t="shared" si="45"/>
        <v>16.535</v>
      </c>
      <c r="N222" s="59">
        <f t="shared" si="45"/>
        <v>7.15</v>
      </c>
      <c r="O222" s="59">
        <f t="shared" si="45"/>
        <v>7.5250000000000004</v>
      </c>
      <c r="P222" s="60">
        <f t="shared" si="50"/>
        <v>0.15719123920670852</v>
      </c>
      <c r="Q222" s="22">
        <f t="shared" si="51"/>
        <v>7.0794578438413597E-8</v>
      </c>
      <c r="R222" s="61">
        <f t="shared" si="52"/>
        <v>6.993540517839538E-8</v>
      </c>
      <c r="S222" s="22">
        <f t="shared" si="53"/>
        <v>4.890960897466331E-15</v>
      </c>
      <c r="T222" s="62">
        <v>298</v>
      </c>
      <c r="U222" s="59">
        <f t="shared" si="54"/>
        <v>289.53500000000003</v>
      </c>
      <c r="V222" s="63">
        <f t="shared" si="55"/>
        <v>0.49309671849434933</v>
      </c>
      <c r="W222" s="64">
        <f t="shared" si="56"/>
        <v>3.1124094014813135</v>
      </c>
      <c r="X222" s="65">
        <f t="shared" si="46"/>
        <v>-7.1950772234325236E-9</v>
      </c>
      <c r="Y222" s="66">
        <f t="shared" si="47"/>
        <v>-6.9374152915712731E-9</v>
      </c>
      <c r="Z222" s="66">
        <f t="shared" si="48"/>
        <v>-6.9466423879691066E-9</v>
      </c>
      <c r="AA222" s="67">
        <f t="shared" si="49"/>
        <v>-6.6975466919173999E-9</v>
      </c>
      <c r="AB222" s="68">
        <f t="shared" si="58"/>
        <v>1.0045941959139459E-6</v>
      </c>
      <c r="AC222" s="69"/>
      <c r="AD222" s="70">
        <f t="shared" si="57"/>
        <v>1.004594195913946E-2</v>
      </c>
      <c r="AG222" s="71">
        <v>2160</v>
      </c>
    </row>
    <row r="223" spans="5:33">
      <c r="E223" s="73">
        <v>0.54280092592592588</v>
      </c>
      <c r="F223" s="71">
        <v>2170</v>
      </c>
      <c r="G223" s="58">
        <v>16.559999999999999</v>
      </c>
      <c r="H223" s="58">
        <v>7.08</v>
      </c>
      <c r="I223" s="58">
        <v>7.5</v>
      </c>
      <c r="J223" s="99">
        <v>16.52</v>
      </c>
      <c r="K223" s="99">
        <v>7.22</v>
      </c>
      <c r="L223" s="99">
        <v>7.74</v>
      </c>
      <c r="M223" s="59">
        <f t="shared" ref="M223:O286" si="59">(G223+J223)/2</f>
        <v>16.54</v>
      </c>
      <c r="N223" s="59">
        <f t="shared" si="59"/>
        <v>7.15</v>
      </c>
      <c r="O223" s="59">
        <f t="shared" si="59"/>
        <v>7.62</v>
      </c>
      <c r="P223" s="60">
        <f t="shared" si="50"/>
        <v>0.15918972659798708</v>
      </c>
      <c r="Q223" s="22">
        <f t="shared" si="51"/>
        <v>7.0794578438413597E-8</v>
      </c>
      <c r="R223" s="61">
        <f t="shared" si="52"/>
        <v>6.9964469376916107E-8</v>
      </c>
      <c r="S223" s="22">
        <f t="shared" si="53"/>
        <v>4.8950269751934318E-15</v>
      </c>
      <c r="T223" s="62">
        <v>298</v>
      </c>
      <c r="U223" s="59">
        <f t="shared" si="54"/>
        <v>289.54000000000002</v>
      </c>
      <c r="V223" s="63">
        <f t="shared" si="55"/>
        <v>0.49279695216619923</v>
      </c>
      <c r="W223" s="64">
        <f t="shared" si="56"/>
        <v>3.1102618411123166</v>
      </c>
      <c r="X223" s="65">
        <f t="shared" si="46"/>
        <v>-6.7932548840680822E-9</v>
      </c>
      <c r="Y223" s="66">
        <f t="shared" si="47"/>
        <v>-6.5465145928015292E-9</v>
      </c>
      <c r="Z223" s="66">
        <f t="shared" si="48"/>
        <v>-6.5554765370202106E-9</v>
      </c>
      <c r="AA223" s="67">
        <f t="shared" si="49"/>
        <v>-6.3170471698753259E-9</v>
      </c>
      <c r="AB223" s="68">
        <f t="shared" si="58"/>
        <v>9.3515963045656172E-7</v>
      </c>
      <c r="AC223" s="69"/>
      <c r="AD223" s="70">
        <f t="shared" si="57"/>
        <v>9.3515963045656177E-3</v>
      </c>
      <c r="AG223" s="71">
        <v>2170</v>
      </c>
    </row>
    <row r="224" spans="5:33">
      <c r="E224" s="73">
        <v>0.5429166666666666</v>
      </c>
      <c r="F224" s="71">
        <v>2180</v>
      </c>
      <c r="G224" s="58">
        <v>16.57</v>
      </c>
      <c r="H224" s="58">
        <v>7.08</v>
      </c>
      <c r="I224" s="58">
        <v>7.47</v>
      </c>
      <c r="J224" s="99">
        <v>16.52</v>
      </c>
      <c r="K224" s="99">
        <v>7.23</v>
      </c>
      <c r="L224" s="99">
        <v>7.7</v>
      </c>
      <c r="M224" s="59">
        <f t="shared" si="59"/>
        <v>16.545000000000002</v>
      </c>
      <c r="N224" s="59">
        <f t="shared" si="59"/>
        <v>7.1550000000000002</v>
      </c>
      <c r="O224" s="59">
        <f t="shared" si="59"/>
        <v>7.585</v>
      </c>
      <c r="P224" s="60">
        <f t="shared" si="50"/>
        <v>0.15847249155558282</v>
      </c>
      <c r="Q224" s="22">
        <f t="shared" si="51"/>
        <v>6.9984199600227168E-8</v>
      </c>
      <c r="R224" s="61">
        <f t="shared" si="52"/>
        <v>7.0804032714510514E-8</v>
      </c>
      <c r="S224" s="22">
        <f t="shared" si="53"/>
        <v>5.0132110486374754E-15</v>
      </c>
      <c r="T224" s="62">
        <v>298</v>
      </c>
      <c r="U224" s="59">
        <f t="shared" si="54"/>
        <v>289.54500000000002</v>
      </c>
      <c r="V224" s="63">
        <f t="shared" si="55"/>
        <v>0.49249719619106069</v>
      </c>
      <c r="W224" s="64">
        <f t="shared" si="56"/>
        <v>3.1081158366519226</v>
      </c>
      <c r="X224" s="65">
        <f t="shared" si="46"/>
        <v>-6.4450914574104201E-9</v>
      </c>
      <c r="Y224" s="66">
        <f t="shared" si="47"/>
        <v>-6.2062604273229037E-9</v>
      </c>
      <c r="Z224" s="66">
        <f t="shared" si="48"/>
        <v>-6.2151106137492086E-9</v>
      </c>
      <c r="AA224" s="67">
        <f t="shared" si="49"/>
        <v>-5.9844738603450133E-9</v>
      </c>
      <c r="AB224" s="68">
        <f t="shared" si="58"/>
        <v>8.6963582326725047E-7</v>
      </c>
      <c r="AC224" s="69"/>
      <c r="AD224" s="70">
        <f t="shared" si="57"/>
        <v>8.696358232672504E-3</v>
      </c>
      <c r="AG224" s="71">
        <v>2180</v>
      </c>
    </row>
    <row r="225" spans="5:33">
      <c r="E225" s="73">
        <v>0.54303240740740744</v>
      </c>
      <c r="F225" s="71">
        <v>2190</v>
      </c>
      <c r="G225" s="58">
        <v>16.57</v>
      </c>
      <c r="H225" s="58">
        <v>7.09</v>
      </c>
      <c r="I225" s="58">
        <v>7.5</v>
      </c>
      <c r="J225" s="99">
        <v>16.53</v>
      </c>
      <c r="K225" s="99">
        <v>7.23</v>
      </c>
      <c r="L225" s="99">
        <v>7.71</v>
      </c>
      <c r="M225" s="59">
        <f t="shared" si="59"/>
        <v>16.55</v>
      </c>
      <c r="N225" s="59">
        <f t="shared" si="59"/>
        <v>7.16</v>
      </c>
      <c r="O225" s="59">
        <f t="shared" si="59"/>
        <v>7.6050000000000004</v>
      </c>
      <c r="P225" s="60">
        <f t="shared" si="50"/>
        <v>0.15890433976297838</v>
      </c>
      <c r="Q225" s="22">
        <f t="shared" si="51"/>
        <v>6.9183097091893466E-8</v>
      </c>
      <c r="R225" s="61">
        <f t="shared" si="52"/>
        <v>7.1653670688618405E-8</v>
      </c>
      <c r="S225" s="22">
        <f t="shared" si="53"/>
        <v>5.1342485231529725E-15</v>
      </c>
      <c r="T225" s="62">
        <v>298</v>
      </c>
      <c r="U225" s="59">
        <f t="shared" si="54"/>
        <v>289.55</v>
      </c>
      <c r="V225" s="63">
        <f t="shared" si="55"/>
        <v>0.4921974505683997</v>
      </c>
      <c r="W225" s="64">
        <f t="shared" si="56"/>
        <v>3.1059713869204915</v>
      </c>
      <c r="X225" s="65">
        <f t="shared" si="46"/>
        <v>-6.1501391911989738E-9</v>
      </c>
      <c r="Y225" s="66">
        <f t="shared" si="47"/>
        <v>-5.9159379843675586E-9</v>
      </c>
      <c r="Z225" s="66">
        <f t="shared" si="48"/>
        <v>-5.924856515083056E-9</v>
      </c>
      <c r="AA225" s="67">
        <f t="shared" si="49"/>
        <v>-5.6988945923381434E-9</v>
      </c>
      <c r="AB225" s="68">
        <f t="shared" si="58"/>
        <v>8.0751531093408459E-7</v>
      </c>
      <c r="AC225" s="69"/>
      <c r="AD225" s="70">
        <f t="shared" si="57"/>
        <v>8.0751531093408453E-3</v>
      </c>
      <c r="AG225" s="71">
        <v>2190</v>
      </c>
    </row>
    <row r="226" spans="5:33">
      <c r="E226" s="73">
        <v>0.54314814814814816</v>
      </c>
      <c r="F226" s="71">
        <v>2200</v>
      </c>
      <c r="G226" s="58">
        <v>16.579999999999998</v>
      </c>
      <c r="H226" s="58">
        <v>7.09</v>
      </c>
      <c r="I226" s="58">
        <v>7.53</v>
      </c>
      <c r="J226" s="99">
        <v>16.53</v>
      </c>
      <c r="K226" s="99">
        <v>7.23</v>
      </c>
      <c r="L226" s="99">
        <v>7.73</v>
      </c>
      <c r="M226" s="59">
        <f t="shared" si="59"/>
        <v>16.555</v>
      </c>
      <c r="N226" s="59">
        <f t="shared" si="59"/>
        <v>7.16</v>
      </c>
      <c r="O226" s="59">
        <f t="shared" si="59"/>
        <v>7.6300000000000008</v>
      </c>
      <c r="P226" s="60">
        <f t="shared" si="50"/>
        <v>0.15944074682336695</v>
      </c>
      <c r="Q226" s="22">
        <f t="shared" si="51"/>
        <v>6.9183097091893466E-8</v>
      </c>
      <c r="R226" s="61">
        <f t="shared" si="52"/>
        <v>7.1683448974800063E-8</v>
      </c>
      <c r="S226" s="22">
        <f t="shared" si="53"/>
        <v>5.1385168569227643E-15</v>
      </c>
      <c r="T226" s="62">
        <v>298</v>
      </c>
      <c r="U226" s="59">
        <f t="shared" si="54"/>
        <v>289.55500000000001</v>
      </c>
      <c r="V226" s="63">
        <f t="shared" si="55"/>
        <v>0.49189771529768228</v>
      </c>
      <c r="W226" s="64">
        <f t="shared" si="56"/>
        <v>3.1038284907393199</v>
      </c>
      <c r="X226" s="65">
        <f t="shared" si="46"/>
        <v>-5.7270731612447072E-9</v>
      </c>
      <c r="Y226" s="66">
        <f t="shared" si="47"/>
        <v>-5.5079132526852442E-9</v>
      </c>
      <c r="Z226" s="66">
        <f t="shared" si="48"/>
        <v>-5.5162999214368885E-9</v>
      </c>
      <c r="AA226" s="67">
        <f t="shared" si="49"/>
        <v>-5.30488481046557E-9</v>
      </c>
      <c r="AB226" s="68">
        <f t="shared" si="58"/>
        <v>7.4829760629668758E-7</v>
      </c>
      <c r="AC226" s="69"/>
      <c r="AD226" s="70">
        <f t="shared" si="57"/>
        <v>7.4829760629668762E-3</v>
      </c>
      <c r="AG226" s="71">
        <v>2200</v>
      </c>
    </row>
    <row r="227" spans="5:33">
      <c r="E227" s="73">
        <v>0.54326388888888888</v>
      </c>
      <c r="F227" s="71">
        <v>2210</v>
      </c>
      <c r="G227" s="58">
        <v>16.59</v>
      </c>
      <c r="H227" s="58">
        <v>7.09</v>
      </c>
      <c r="I227" s="58">
        <v>7.5</v>
      </c>
      <c r="J227" s="99">
        <v>16.54</v>
      </c>
      <c r="K227" s="99">
        <v>7.23</v>
      </c>
      <c r="L227" s="99">
        <v>7.76</v>
      </c>
      <c r="M227" s="59">
        <f t="shared" si="59"/>
        <v>16.564999999999998</v>
      </c>
      <c r="N227" s="59">
        <f t="shared" si="59"/>
        <v>7.16</v>
      </c>
      <c r="O227" s="59">
        <f t="shared" si="59"/>
        <v>7.63</v>
      </c>
      <c r="P227" s="60">
        <f t="shared" si="50"/>
        <v>0.15946883240149587</v>
      </c>
      <c r="Q227" s="22">
        <f t="shared" si="51"/>
        <v>6.9183097091893466E-8</v>
      </c>
      <c r="R227" s="61">
        <f t="shared" si="52"/>
        <v>7.1743042678652634E-8</v>
      </c>
      <c r="S227" s="22">
        <f t="shared" si="53"/>
        <v>5.147064172790973E-15</v>
      </c>
      <c r="T227" s="62">
        <v>298</v>
      </c>
      <c r="U227" s="59">
        <f t="shared" si="54"/>
        <v>289.565</v>
      </c>
      <c r="V227" s="63">
        <f t="shared" si="55"/>
        <v>0.49129827580992025</v>
      </c>
      <c r="W227" s="64">
        <f t="shared" si="56"/>
        <v>3.0995473543174343</v>
      </c>
      <c r="X227" s="65">
        <f t="shared" si="46"/>
        <v>-5.3222083921886273E-9</v>
      </c>
      <c r="Y227" s="66">
        <f t="shared" si="47"/>
        <v>-5.1178850488636322E-9</v>
      </c>
      <c r="Z227" s="66">
        <f t="shared" si="48"/>
        <v>-5.1257291664838257E-9</v>
      </c>
      <c r="AA227" s="67">
        <f t="shared" si="49"/>
        <v>-4.9286476583355363E-9</v>
      </c>
      <c r="AB227" s="68">
        <f t="shared" si="58"/>
        <v>6.9316363243009685E-7</v>
      </c>
      <c r="AC227" s="69"/>
      <c r="AD227" s="70">
        <f t="shared" si="57"/>
        <v>6.9316363243009686E-3</v>
      </c>
      <c r="AG227" s="71">
        <v>2210</v>
      </c>
    </row>
    <row r="228" spans="5:33">
      <c r="E228" s="73">
        <v>0.5433796296296296</v>
      </c>
      <c r="F228" s="71">
        <v>2220</v>
      </c>
      <c r="G228" s="58">
        <v>16.59</v>
      </c>
      <c r="H228" s="58">
        <v>7.09</v>
      </c>
      <c r="I228" s="58">
        <v>7.45</v>
      </c>
      <c r="J228" s="99">
        <v>16.55</v>
      </c>
      <c r="K228" s="99">
        <v>7.24</v>
      </c>
      <c r="L228" s="99">
        <v>7.72</v>
      </c>
      <c r="M228" s="59">
        <f t="shared" si="59"/>
        <v>16.57</v>
      </c>
      <c r="N228" s="59">
        <f t="shared" si="59"/>
        <v>7.165</v>
      </c>
      <c r="O228" s="59">
        <f t="shared" si="59"/>
        <v>7.585</v>
      </c>
      <c r="P228" s="60">
        <f t="shared" si="50"/>
        <v>0.158542285251216</v>
      </c>
      <c r="Q228" s="22">
        <f t="shared" si="51"/>
        <v>6.839116472814276E-8</v>
      </c>
      <c r="R228" s="61">
        <f t="shared" si="52"/>
        <v>7.2603948634159528E-8</v>
      </c>
      <c r="S228" s="22">
        <f t="shared" si="53"/>
        <v>5.2713333572716754E-15</v>
      </c>
      <c r="T228" s="62">
        <v>298</v>
      </c>
      <c r="U228" s="59">
        <f t="shared" si="54"/>
        <v>289.57</v>
      </c>
      <c r="V228" s="63">
        <f t="shared" si="55"/>
        <v>0.49099857159180538</v>
      </c>
      <c r="W228" s="64">
        <f t="shared" si="56"/>
        <v>3.0974091117239513</v>
      </c>
      <c r="X228" s="65">
        <f t="shared" si="46"/>
        <v>-5.0219923135196247E-9</v>
      </c>
      <c r="Y228" s="66">
        <f t="shared" si="47"/>
        <v>-4.8255513494168904E-9</v>
      </c>
      <c r="Z228" s="66">
        <f t="shared" si="48"/>
        <v>-4.833235362049434E-9</v>
      </c>
      <c r="AA228" s="67">
        <f t="shared" si="49"/>
        <v>-4.6438772727218018E-9</v>
      </c>
      <c r="AB228" s="68">
        <f t="shared" si="58"/>
        <v>6.4193349162806528E-7</v>
      </c>
      <c r="AC228" s="69"/>
      <c r="AD228" s="70">
        <f t="shared" si="57"/>
        <v>6.4193349162806525E-3</v>
      </c>
      <c r="AG228" s="71">
        <v>2220</v>
      </c>
    </row>
    <row r="229" spans="5:33">
      <c r="E229" s="73">
        <v>0.54349537037037032</v>
      </c>
      <c r="F229" s="71">
        <v>2230</v>
      </c>
      <c r="G229" s="58">
        <v>16.600000000000001</v>
      </c>
      <c r="H229" s="58">
        <v>7.09</v>
      </c>
      <c r="I229" s="58">
        <v>7.5</v>
      </c>
      <c r="J229" s="99">
        <v>16.559999999999999</v>
      </c>
      <c r="K229" s="99">
        <v>7.24</v>
      </c>
      <c r="L229" s="99">
        <v>7.75</v>
      </c>
      <c r="M229" s="59">
        <f t="shared" si="59"/>
        <v>16.579999999999998</v>
      </c>
      <c r="N229" s="59">
        <f t="shared" si="59"/>
        <v>7.165</v>
      </c>
      <c r="O229" s="59">
        <f t="shared" si="59"/>
        <v>7.625</v>
      </c>
      <c r="P229" s="60">
        <f t="shared" si="50"/>
        <v>0.15940645050592817</v>
      </c>
      <c r="Q229" s="22">
        <f t="shared" si="51"/>
        <v>6.839116472814276E-8</v>
      </c>
      <c r="R229" s="61">
        <f t="shared" si="52"/>
        <v>7.2664307591147665E-8</v>
      </c>
      <c r="S229" s="22">
        <f t="shared" si="53"/>
        <v>5.2801015977009206E-15</v>
      </c>
      <c r="T229" s="62">
        <v>298</v>
      </c>
      <c r="U229" s="59">
        <f t="shared" si="54"/>
        <v>289.58</v>
      </c>
      <c r="V229" s="63">
        <f t="shared" si="55"/>
        <v>0.49039919420442912</v>
      </c>
      <c r="W229" s="64">
        <f t="shared" si="56"/>
        <v>3.0931372718969374</v>
      </c>
      <c r="X229" s="65">
        <f t="shared" si="46"/>
        <v>-4.6836254606901006E-9</v>
      </c>
      <c r="Y229" s="66">
        <f t="shared" si="47"/>
        <v>-4.4988602830611977E-9</v>
      </c>
      <c r="Z229" s="66">
        <f t="shared" si="48"/>
        <v>-4.5061491175657415E-9</v>
      </c>
      <c r="AA229" s="67">
        <f t="shared" si="49"/>
        <v>-4.3280976973720303E-9</v>
      </c>
      <c r="AB229" s="68">
        <f t="shared" si="58"/>
        <v>5.93627753279442E-7</v>
      </c>
      <c r="AC229" s="69"/>
      <c r="AD229" s="70">
        <f t="shared" si="57"/>
        <v>5.9362775327944199E-3</v>
      </c>
      <c r="AG229" s="71">
        <v>2230</v>
      </c>
    </row>
    <row r="230" spans="5:33">
      <c r="E230" s="73">
        <v>0.54361111111111116</v>
      </c>
      <c r="F230" s="71">
        <v>2240</v>
      </c>
      <c r="G230" s="58">
        <v>16.61</v>
      </c>
      <c r="H230" s="58">
        <v>7.09</v>
      </c>
      <c r="I230" s="58">
        <v>7.47</v>
      </c>
      <c r="J230" s="99">
        <v>16.559999999999999</v>
      </c>
      <c r="K230" s="99">
        <v>7.24</v>
      </c>
      <c r="L230" s="99">
        <v>7.77</v>
      </c>
      <c r="M230" s="59">
        <f t="shared" si="59"/>
        <v>16.585000000000001</v>
      </c>
      <c r="N230" s="59">
        <f t="shared" si="59"/>
        <v>7.165</v>
      </c>
      <c r="O230" s="59">
        <f t="shared" si="59"/>
        <v>7.6199999999999992</v>
      </c>
      <c r="P230" s="60">
        <f t="shared" si="50"/>
        <v>0.15931595719265029</v>
      </c>
      <c r="Q230" s="22">
        <f t="shared" si="51"/>
        <v>6.839116472814276E-8</v>
      </c>
      <c r="R230" s="61">
        <f t="shared" si="52"/>
        <v>7.2694505884212752E-8</v>
      </c>
      <c r="S230" s="22">
        <f t="shared" si="53"/>
        <v>5.2844911857498421E-15</v>
      </c>
      <c r="T230" s="62">
        <v>298</v>
      </c>
      <c r="U230" s="59">
        <f t="shared" si="54"/>
        <v>289.58499999999998</v>
      </c>
      <c r="V230" s="63">
        <f t="shared" si="55"/>
        <v>0.49009952103409316</v>
      </c>
      <c r="W230" s="64">
        <f t="shared" si="56"/>
        <v>3.0910036723161829</v>
      </c>
      <c r="X230" s="65">
        <f t="shared" si="46"/>
        <v>-4.3324245328281441E-9</v>
      </c>
      <c r="Y230" s="66">
        <f t="shared" si="47"/>
        <v>-4.1613509583931612E-9</v>
      </c>
      <c r="Z230" s="66">
        <f t="shared" si="48"/>
        <v>-4.1681061061512356E-9</v>
      </c>
      <c r="AA230" s="67">
        <f t="shared" si="49"/>
        <v>-4.0032542011579456E-9</v>
      </c>
      <c r="AB230" s="68">
        <f t="shared" si="58"/>
        <v>5.4859151668058214E-7</v>
      </c>
      <c r="AC230" s="69"/>
      <c r="AD230" s="70">
        <f t="shared" si="57"/>
        <v>5.4859151668058218E-3</v>
      </c>
      <c r="AG230" s="71">
        <v>2240</v>
      </c>
    </row>
    <row r="231" spans="5:33">
      <c r="E231" s="73">
        <v>0.54372685185185188</v>
      </c>
      <c r="F231" s="71">
        <v>2250</v>
      </c>
      <c r="G231" s="58">
        <v>16.62</v>
      </c>
      <c r="H231" s="58">
        <v>7.1</v>
      </c>
      <c r="I231" s="58">
        <v>7.48</v>
      </c>
      <c r="J231" s="99">
        <v>16.57</v>
      </c>
      <c r="K231" s="99">
        <v>7.24</v>
      </c>
      <c r="L231" s="99">
        <v>7.77</v>
      </c>
      <c r="M231" s="59">
        <f t="shared" si="59"/>
        <v>16.594999999999999</v>
      </c>
      <c r="N231" s="59">
        <f t="shared" si="59"/>
        <v>7.17</v>
      </c>
      <c r="O231" s="59">
        <f t="shared" si="59"/>
        <v>7.625</v>
      </c>
      <c r="P231" s="60">
        <f t="shared" si="50"/>
        <v>0.15944859208093501</v>
      </c>
      <c r="Q231" s="22">
        <f t="shared" si="51"/>
        <v>6.7608297539197998E-8</v>
      </c>
      <c r="R231" s="61">
        <f t="shared" si="52"/>
        <v>7.3597402626917496E-8</v>
      </c>
      <c r="S231" s="22">
        <f t="shared" si="53"/>
        <v>5.4165776734286023E-15</v>
      </c>
      <c r="T231" s="62">
        <v>298</v>
      </c>
      <c r="U231" s="59">
        <f t="shared" si="54"/>
        <v>289.59500000000003</v>
      </c>
      <c r="V231" s="63">
        <f t="shared" si="55"/>
        <v>0.48950020573744896</v>
      </c>
      <c r="W231" s="64">
        <f t="shared" si="56"/>
        <v>3.0867411079591527</v>
      </c>
      <c r="X231" s="65">
        <f t="shared" si="46"/>
        <v>-4.1125931256331537E-9</v>
      </c>
      <c r="Y231" s="66">
        <f t="shared" si="47"/>
        <v>-3.9457723282088123E-9</v>
      </c>
      <c r="Z231" s="66">
        <f t="shared" si="48"/>
        <v>-3.9525391484614269E-9</v>
      </c>
      <c r="AA231" s="67">
        <f t="shared" si="49"/>
        <v>-3.7919362006932473E-9</v>
      </c>
      <c r="AB231" s="68">
        <f t="shared" si="58"/>
        <v>5.0693386190879084E-7</v>
      </c>
      <c r="AC231" s="69"/>
      <c r="AD231" s="70">
        <f t="shared" si="57"/>
        <v>5.0693386190879082E-3</v>
      </c>
      <c r="AG231" s="71">
        <v>2250</v>
      </c>
    </row>
    <row r="232" spans="5:33">
      <c r="E232" s="73">
        <v>0.5438425925925926</v>
      </c>
      <c r="F232" s="71">
        <v>2260</v>
      </c>
      <c r="G232" s="58">
        <v>16.62</v>
      </c>
      <c r="H232" s="58">
        <v>7.1</v>
      </c>
      <c r="I232" s="58">
        <v>7.43</v>
      </c>
      <c r="J232" s="99">
        <v>16.57</v>
      </c>
      <c r="K232" s="99">
        <v>7.25</v>
      </c>
      <c r="L232" s="99">
        <v>7.77</v>
      </c>
      <c r="M232" s="59">
        <f t="shared" si="59"/>
        <v>16.594999999999999</v>
      </c>
      <c r="N232" s="59">
        <f t="shared" si="59"/>
        <v>7.1749999999999998</v>
      </c>
      <c r="O232" s="59">
        <f t="shared" si="59"/>
        <v>7.6</v>
      </c>
      <c r="P232" s="60">
        <f t="shared" si="50"/>
        <v>0.1589258098118172</v>
      </c>
      <c r="Q232" s="22">
        <f t="shared" si="51"/>
        <v>6.6834391756861291E-8</v>
      </c>
      <c r="R232" s="61">
        <f t="shared" si="52"/>
        <v>7.4449620384283211E-8</v>
      </c>
      <c r="S232" s="22">
        <f t="shared" si="53"/>
        <v>5.5427459753638782E-15</v>
      </c>
      <c r="T232" s="62">
        <v>298</v>
      </c>
      <c r="U232" s="59">
        <f t="shared" si="54"/>
        <v>289.59500000000003</v>
      </c>
      <c r="V232" s="63">
        <f t="shared" si="55"/>
        <v>0.48950020573744896</v>
      </c>
      <c r="W232" s="64">
        <f t="shared" si="56"/>
        <v>3.0867411079591527</v>
      </c>
      <c r="X232" s="65">
        <f t="shared" si="46"/>
        <v>-3.867733781046267E-9</v>
      </c>
      <c r="Y232" s="66">
        <f t="shared" si="47"/>
        <v>-3.7077172815867301E-9</v>
      </c>
      <c r="Z232" s="66">
        <f t="shared" si="48"/>
        <v>-3.7143375097484412E-9</v>
      </c>
      <c r="AA232" s="67">
        <f t="shared" si="49"/>
        <v>-3.5603934521778121E-9</v>
      </c>
      <c r="AB232" s="68">
        <f t="shared" si="58"/>
        <v>4.6743194144267953E-7</v>
      </c>
      <c r="AC232" s="69"/>
      <c r="AD232" s="70">
        <f t="shared" si="57"/>
        <v>4.6743194144267955E-3</v>
      </c>
      <c r="AG232" s="71">
        <v>2260</v>
      </c>
    </row>
    <row r="233" spans="5:33">
      <c r="E233" s="73">
        <v>0.54395833333333332</v>
      </c>
      <c r="F233" s="71">
        <v>2270</v>
      </c>
      <c r="G233" s="58">
        <v>16.62</v>
      </c>
      <c r="H233" s="58">
        <v>7.1</v>
      </c>
      <c r="I233" s="58">
        <v>7.44</v>
      </c>
      <c r="J233" s="99">
        <v>16.579999999999998</v>
      </c>
      <c r="K233" s="99">
        <v>7.25</v>
      </c>
      <c r="L233" s="99">
        <v>7.77</v>
      </c>
      <c r="M233" s="59">
        <f t="shared" si="59"/>
        <v>16.600000000000001</v>
      </c>
      <c r="N233" s="59">
        <f t="shared" si="59"/>
        <v>7.1749999999999998</v>
      </c>
      <c r="O233" s="59">
        <f t="shared" si="59"/>
        <v>7.6050000000000004</v>
      </c>
      <c r="P233" s="60">
        <f t="shared" si="50"/>
        <v>0.15904438155112283</v>
      </c>
      <c r="Q233" s="22">
        <f t="shared" si="51"/>
        <v>6.6834391756861291E-8</v>
      </c>
      <c r="R233" s="61">
        <f t="shared" si="52"/>
        <v>7.4480560628943585E-8</v>
      </c>
      <c r="S233" s="22">
        <f t="shared" si="53"/>
        <v>5.5473539116017408E-15</v>
      </c>
      <c r="T233" s="62">
        <v>298</v>
      </c>
      <c r="U233" s="59">
        <f t="shared" si="54"/>
        <v>289.60000000000002</v>
      </c>
      <c r="V233" s="63">
        <f t="shared" si="55"/>
        <v>0.48920056361007047</v>
      </c>
      <c r="W233" s="64">
        <f t="shared" si="56"/>
        <v>3.0846121408412488</v>
      </c>
      <c r="X233" s="65">
        <f t="shared" si="46"/>
        <v>-3.5686637293430778E-9</v>
      </c>
      <c r="Y233" s="66">
        <f t="shared" si="47"/>
        <v>-3.4206853528699278E-9</v>
      </c>
      <c r="Z233" s="66">
        <f t="shared" si="48"/>
        <v>-3.4268214311234146E-9</v>
      </c>
      <c r="AA233" s="67">
        <f t="shared" si="49"/>
        <v>-3.2844702550902457E-9</v>
      </c>
      <c r="AB233" s="68">
        <f t="shared" si="58"/>
        <v>4.3031154674952229E-7</v>
      </c>
      <c r="AC233" s="69"/>
      <c r="AD233" s="70">
        <f t="shared" si="57"/>
        <v>4.3031154674952228E-3</v>
      </c>
      <c r="AG233" s="71">
        <v>2270</v>
      </c>
    </row>
    <row r="234" spans="5:33">
      <c r="E234" s="73">
        <v>0.54407407407407404</v>
      </c>
      <c r="F234" s="71">
        <v>2280</v>
      </c>
      <c r="G234" s="58">
        <v>16.63</v>
      </c>
      <c r="H234" s="58">
        <v>7.1</v>
      </c>
      <c r="I234" s="58">
        <v>7.5</v>
      </c>
      <c r="J234" s="99">
        <v>16.579999999999998</v>
      </c>
      <c r="K234" s="99">
        <v>7.25</v>
      </c>
      <c r="L234" s="99">
        <v>7.78</v>
      </c>
      <c r="M234" s="59">
        <f t="shared" si="59"/>
        <v>16.604999999999997</v>
      </c>
      <c r="N234" s="59">
        <f t="shared" si="59"/>
        <v>7.1749999999999998</v>
      </c>
      <c r="O234" s="59">
        <f t="shared" si="59"/>
        <v>7.6400000000000006</v>
      </c>
      <c r="P234" s="60">
        <f t="shared" si="50"/>
        <v>0.1597904234985662</v>
      </c>
      <c r="Q234" s="22">
        <f t="shared" si="51"/>
        <v>6.6834391756861291E-8</v>
      </c>
      <c r="R234" s="61">
        <f t="shared" si="52"/>
        <v>7.4511513731946732E-8</v>
      </c>
      <c r="S234" s="22">
        <f t="shared" si="53"/>
        <v>5.5519656786260861E-15</v>
      </c>
      <c r="T234" s="62">
        <v>298</v>
      </c>
      <c r="U234" s="59">
        <f t="shared" si="54"/>
        <v>289.60500000000002</v>
      </c>
      <c r="V234" s="63">
        <f t="shared" si="55"/>
        <v>0.48890093182927136</v>
      </c>
      <c r="W234" s="64">
        <f t="shared" si="56"/>
        <v>3.082484715537523</v>
      </c>
      <c r="X234" s="65">
        <f t="shared" si="46"/>
        <v>-3.3050774284680804E-9</v>
      </c>
      <c r="Y234" s="66">
        <f t="shared" si="47"/>
        <v>-3.1671764917778222E-9</v>
      </c>
      <c r="Z234" s="66">
        <f t="shared" si="48"/>
        <v>-3.1729302657064606E-9</v>
      </c>
      <c r="AA234" s="67">
        <f t="shared" si="49"/>
        <v>-3.0403029624147399E-9</v>
      </c>
      <c r="AB234" s="68">
        <f t="shared" si="58"/>
        <v>3.9606463416215576E-7</v>
      </c>
      <c r="AC234" s="69"/>
      <c r="AD234" s="70">
        <f t="shared" si="57"/>
        <v>3.9606463416215574E-3</v>
      </c>
      <c r="AG234" s="71">
        <v>2280</v>
      </c>
    </row>
    <row r="235" spans="5:33">
      <c r="E235" s="73">
        <v>0.54418981481481477</v>
      </c>
      <c r="F235" s="71">
        <v>2290</v>
      </c>
      <c r="G235" s="58">
        <v>16.63</v>
      </c>
      <c r="H235" s="58">
        <v>7.1</v>
      </c>
      <c r="I235" s="58">
        <v>7.47</v>
      </c>
      <c r="J235" s="99">
        <v>16.59</v>
      </c>
      <c r="K235" s="99">
        <v>7.25</v>
      </c>
      <c r="L235" s="99">
        <v>7.73</v>
      </c>
      <c r="M235" s="59">
        <f t="shared" si="59"/>
        <v>16.61</v>
      </c>
      <c r="N235" s="59">
        <f t="shared" si="59"/>
        <v>7.1749999999999998</v>
      </c>
      <c r="O235" s="59">
        <f t="shared" si="59"/>
        <v>7.6</v>
      </c>
      <c r="P235" s="60">
        <f t="shared" si="50"/>
        <v>0.15896783543210591</v>
      </c>
      <c r="Q235" s="22">
        <f t="shared" si="51"/>
        <v>6.6834391756861291E-8</v>
      </c>
      <c r="R235" s="61">
        <f t="shared" si="52"/>
        <v>7.4542479698636451E-8</v>
      </c>
      <c r="S235" s="22">
        <f t="shared" si="53"/>
        <v>5.5565812796216274E-15</v>
      </c>
      <c r="T235" s="62">
        <v>298</v>
      </c>
      <c r="U235" s="59">
        <f t="shared" si="54"/>
        <v>289.61</v>
      </c>
      <c r="V235" s="63">
        <f t="shared" si="55"/>
        <v>0.48860131039451538</v>
      </c>
      <c r="W235" s="64">
        <f t="shared" si="56"/>
        <v>3.0803588308794665</v>
      </c>
      <c r="X235" s="65">
        <f t="shared" si="46"/>
        <v>-3.0294215540287999E-9</v>
      </c>
      <c r="Y235" s="66">
        <f t="shared" si="47"/>
        <v>-2.9034813704318388E-9</v>
      </c>
      <c r="Z235" s="66">
        <f t="shared" si="48"/>
        <v>-2.9087170002580491E-9</v>
      </c>
      <c r="AA235" s="67">
        <f t="shared" si="49"/>
        <v>-2.7875771315799479E-9</v>
      </c>
      <c r="AB235" s="68">
        <f t="shared" si="58"/>
        <v>3.6435531098573692E-7</v>
      </c>
      <c r="AC235" s="69"/>
      <c r="AD235" s="70">
        <f t="shared" si="57"/>
        <v>3.6435531098573692E-3</v>
      </c>
      <c r="AG235" s="71">
        <v>2290</v>
      </c>
    </row>
    <row r="236" spans="5:33">
      <c r="E236" s="73">
        <v>0.5443055555555556</v>
      </c>
      <c r="F236" s="71">
        <v>2300</v>
      </c>
      <c r="G236" s="58">
        <v>16.64</v>
      </c>
      <c r="H236" s="58">
        <v>7.11</v>
      </c>
      <c r="I236" s="58">
        <v>7.46</v>
      </c>
      <c r="J236" s="99">
        <v>16.59</v>
      </c>
      <c r="K236" s="99">
        <v>7.26</v>
      </c>
      <c r="L236" s="99">
        <v>7.74</v>
      </c>
      <c r="M236" s="59">
        <f t="shared" si="59"/>
        <v>16.615000000000002</v>
      </c>
      <c r="N236" s="59">
        <f t="shared" si="59"/>
        <v>7.1850000000000005</v>
      </c>
      <c r="O236" s="59">
        <f t="shared" si="59"/>
        <v>7.6</v>
      </c>
      <c r="P236" s="60">
        <f t="shared" si="50"/>
        <v>0.15898184891177727</v>
      </c>
      <c r="Q236" s="22">
        <f t="shared" si="51"/>
        <v>6.5313055264747081E-8</v>
      </c>
      <c r="R236" s="61">
        <f t="shared" si="52"/>
        <v>7.6310497528348622E-8</v>
      </c>
      <c r="S236" s="22">
        <f t="shared" si="53"/>
        <v>5.8232920330241011E-15</v>
      </c>
      <c r="T236" s="62">
        <v>298</v>
      </c>
      <c r="U236" s="59">
        <f t="shared" si="54"/>
        <v>289.61500000000001</v>
      </c>
      <c r="V236" s="63">
        <f t="shared" si="55"/>
        <v>0.48830169930526851</v>
      </c>
      <c r="W236" s="64">
        <f t="shared" si="56"/>
        <v>3.0782344856995092</v>
      </c>
      <c r="X236" s="65">
        <f t="shared" si="46"/>
        <v>-2.9238105679634457E-9</v>
      </c>
      <c r="Y236" s="66">
        <f t="shared" si="47"/>
        <v>-2.796327462287665E-9</v>
      </c>
      <c r="Z236" s="66">
        <f t="shared" si="48"/>
        <v>-2.8018859421737482E-9</v>
      </c>
      <c r="AA236" s="67">
        <f t="shared" si="49"/>
        <v>-2.6794765980603124E-9</v>
      </c>
      <c r="AB236" s="68">
        <f t="shared" si="58"/>
        <v>3.3528631860742286E-7</v>
      </c>
      <c r="AC236" s="69"/>
      <c r="AD236" s="70">
        <f t="shared" si="57"/>
        <v>3.3528631860742287E-3</v>
      </c>
      <c r="AG236" s="71">
        <v>2300</v>
      </c>
    </row>
    <row r="237" spans="5:33">
      <c r="E237" s="73">
        <v>0.54442129629629632</v>
      </c>
      <c r="F237" s="71">
        <v>2310</v>
      </c>
      <c r="G237" s="58">
        <v>16.64</v>
      </c>
      <c r="H237" s="58">
        <v>7.11</v>
      </c>
      <c r="I237" s="58">
        <v>7.44</v>
      </c>
      <c r="J237" s="99">
        <v>16.600000000000001</v>
      </c>
      <c r="K237" s="99">
        <v>7.26</v>
      </c>
      <c r="L237" s="99">
        <v>7.76</v>
      </c>
      <c r="M237" s="59">
        <f t="shared" si="59"/>
        <v>16.62</v>
      </c>
      <c r="N237" s="59">
        <f t="shared" si="59"/>
        <v>7.1850000000000005</v>
      </c>
      <c r="O237" s="59">
        <f t="shared" si="59"/>
        <v>7.6</v>
      </c>
      <c r="P237" s="60">
        <f t="shared" si="50"/>
        <v>0.15899586486232492</v>
      </c>
      <c r="Q237" s="22">
        <f t="shared" si="51"/>
        <v>6.5313055264747081E-8</v>
      </c>
      <c r="R237" s="61">
        <f t="shared" si="52"/>
        <v>7.6342211128115752E-8</v>
      </c>
      <c r="S237" s="22">
        <f t="shared" si="53"/>
        <v>5.8281331999298006E-15</v>
      </c>
      <c r="T237" s="62">
        <v>298</v>
      </c>
      <c r="U237" s="59">
        <f t="shared" si="54"/>
        <v>289.62</v>
      </c>
      <c r="V237" s="63">
        <f t="shared" si="55"/>
        <v>0.48800209856099247</v>
      </c>
      <c r="W237" s="64">
        <f t="shared" si="56"/>
        <v>3.0761116788309741</v>
      </c>
      <c r="X237" s="65">
        <f t="shared" si="46"/>
        <v>-2.6839602702772516E-9</v>
      </c>
      <c r="Y237" s="66">
        <f t="shared" si="47"/>
        <v>-2.5667465981924733E-9</v>
      </c>
      <c r="Z237" s="66">
        <f t="shared" si="48"/>
        <v>-2.5718655431618707E-9</v>
      </c>
      <c r="AA237" s="67">
        <f t="shared" si="49"/>
        <v>-2.4593237078357563E-9</v>
      </c>
      <c r="AB237" s="68">
        <f t="shared" si="58"/>
        <v>3.0728679531584531E-7</v>
      </c>
      <c r="AC237" s="69"/>
      <c r="AD237" s="70">
        <f t="shared" si="57"/>
        <v>3.0728679531584532E-3</v>
      </c>
      <c r="AG237" s="71">
        <v>2310</v>
      </c>
    </row>
    <row r="238" spans="5:33">
      <c r="E238" s="73">
        <v>0.54453703703703704</v>
      </c>
      <c r="F238" s="71">
        <v>2320</v>
      </c>
      <c r="G238" s="58">
        <v>16.66</v>
      </c>
      <c r="H238" s="58">
        <v>7.11</v>
      </c>
      <c r="I238" s="58">
        <v>7.48</v>
      </c>
      <c r="J238" s="99">
        <v>16.61</v>
      </c>
      <c r="K238" s="99">
        <v>7.26</v>
      </c>
      <c r="L238" s="99">
        <v>7.78</v>
      </c>
      <c r="M238" s="59">
        <f t="shared" si="59"/>
        <v>16.634999999999998</v>
      </c>
      <c r="N238" s="59">
        <f t="shared" si="59"/>
        <v>7.1850000000000005</v>
      </c>
      <c r="O238" s="59">
        <f t="shared" si="59"/>
        <v>7.6300000000000008</v>
      </c>
      <c r="P238" s="60">
        <f t="shared" si="50"/>
        <v>0.15966570883870596</v>
      </c>
      <c r="Q238" s="22">
        <f t="shared" si="51"/>
        <v>6.5313055264747081E-8</v>
      </c>
      <c r="R238" s="61">
        <f t="shared" si="52"/>
        <v>7.6437431027760287E-8</v>
      </c>
      <c r="S238" s="22">
        <f t="shared" si="53"/>
        <v>5.8426808621236108E-15</v>
      </c>
      <c r="T238" s="62">
        <v>298</v>
      </c>
      <c r="U238" s="59">
        <f t="shared" si="54"/>
        <v>289.63499999999999</v>
      </c>
      <c r="V238" s="63">
        <f t="shared" si="55"/>
        <v>0.48710335839264635</v>
      </c>
      <c r="W238" s="64">
        <f t="shared" si="56"/>
        <v>3.0697524764412569</v>
      </c>
      <c r="X238" s="65">
        <f t="shared" si="46"/>
        <v>-2.4811351628030106E-9</v>
      </c>
      <c r="Y238" s="66">
        <f t="shared" si="47"/>
        <v>-2.3718251681968768E-9</v>
      </c>
      <c r="Z238" s="66">
        <f t="shared" si="48"/>
        <v>-2.3766409779519943E-9</v>
      </c>
      <c r="AA238" s="67">
        <f t="shared" si="49"/>
        <v>-2.2717224581866632E-9</v>
      </c>
      <c r="AB238" s="68">
        <f t="shared" si="58"/>
        <v>2.8158594821447593E-7</v>
      </c>
      <c r="AC238" s="75"/>
      <c r="AD238" s="70">
        <f t="shared" si="57"/>
        <v>2.8158594821447594E-3</v>
      </c>
      <c r="AE238" s="70"/>
      <c r="AF238" s="74"/>
      <c r="AG238" s="71">
        <v>2320</v>
      </c>
    </row>
    <row r="239" spans="5:33">
      <c r="E239" s="73">
        <v>0.54465277777777776</v>
      </c>
      <c r="F239" s="71">
        <v>2330</v>
      </c>
      <c r="G239" s="58">
        <v>16.66</v>
      </c>
      <c r="H239" s="58">
        <v>7.11</v>
      </c>
      <c r="I239" s="58">
        <v>7.51</v>
      </c>
      <c r="J239" s="99">
        <v>16.62</v>
      </c>
      <c r="K239" s="99">
        <v>7.26</v>
      </c>
      <c r="L239" s="99">
        <v>7.79</v>
      </c>
      <c r="M239" s="59">
        <f t="shared" si="59"/>
        <v>16.64</v>
      </c>
      <c r="N239" s="59">
        <f t="shared" si="59"/>
        <v>7.1850000000000005</v>
      </c>
      <c r="O239" s="59">
        <f t="shared" si="59"/>
        <v>7.65</v>
      </c>
      <c r="P239" s="60">
        <f t="shared" si="50"/>
        <v>0.1600983478165261</v>
      </c>
      <c r="Q239" s="22">
        <f t="shared" si="51"/>
        <v>6.5313055264747081E-8</v>
      </c>
      <c r="R239" s="61">
        <f t="shared" si="52"/>
        <v>7.646919737935487E-8</v>
      </c>
      <c r="S239" s="22">
        <f t="shared" si="53"/>
        <v>5.8475381478427335E-15</v>
      </c>
      <c r="T239" s="62">
        <v>298</v>
      </c>
      <c r="U239" s="59">
        <f t="shared" si="54"/>
        <v>289.64</v>
      </c>
      <c r="V239" s="63">
        <f t="shared" si="55"/>
        <v>0.48680379902290216</v>
      </c>
      <c r="W239" s="64">
        <f t="shared" si="56"/>
        <v>3.067635811170307</v>
      </c>
      <c r="X239" s="65">
        <f t="shared" si="46"/>
        <v>-2.2814930875574176E-9</v>
      </c>
      <c r="Y239" s="66">
        <f t="shared" si="47"/>
        <v>-2.1805528642121995E-9</v>
      </c>
      <c r="Z239" s="66">
        <f t="shared" si="48"/>
        <v>-2.1850187680295504E-9</v>
      </c>
      <c r="AA239" s="67">
        <f t="shared" si="49"/>
        <v>-2.0881492780484222E-9</v>
      </c>
      <c r="AB239" s="68">
        <f t="shared" si="58"/>
        <v>2.5783629835899702E-7</v>
      </c>
      <c r="AC239" s="69"/>
      <c r="AD239" s="70">
        <f t="shared" si="57"/>
        <v>2.5783629835899702E-3</v>
      </c>
      <c r="AG239" s="71">
        <v>2330</v>
      </c>
    </row>
    <row r="240" spans="5:33">
      <c r="E240" s="73">
        <v>0.54476851851851849</v>
      </c>
      <c r="F240" s="71">
        <v>2340</v>
      </c>
      <c r="G240" s="58">
        <v>16.670000000000002</v>
      </c>
      <c r="H240" s="58">
        <v>7.12</v>
      </c>
      <c r="I240" s="58">
        <v>7.51</v>
      </c>
      <c r="J240" s="99">
        <v>16.62</v>
      </c>
      <c r="K240" s="99">
        <v>7.26</v>
      </c>
      <c r="L240" s="99">
        <v>7.8</v>
      </c>
      <c r="M240" s="59">
        <f t="shared" si="59"/>
        <v>16.645000000000003</v>
      </c>
      <c r="N240" s="59">
        <f t="shared" si="59"/>
        <v>7.1899999999999995</v>
      </c>
      <c r="O240" s="59">
        <f t="shared" si="59"/>
        <v>7.6549999999999994</v>
      </c>
      <c r="P240" s="60">
        <f t="shared" si="50"/>
        <v>0.16021711709497913</v>
      </c>
      <c r="Q240" s="22">
        <f t="shared" si="51"/>
        <v>6.4565422903465636E-8</v>
      </c>
      <c r="R240" s="61">
        <f t="shared" si="52"/>
        <v>7.7386816495839427E-8</v>
      </c>
      <c r="S240" s="22">
        <f t="shared" si="53"/>
        <v>5.9887193673607256E-15</v>
      </c>
      <c r="T240" s="62">
        <v>298</v>
      </c>
      <c r="U240" s="59">
        <f t="shared" si="54"/>
        <v>289.64499999999998</v>
      </c>
      <c r="V240" s="63">
        <f t="shared" si="55"/>
        <v>0.48650424999545427</v>
      </c>
      <c r="W240" s="64">
        <f t="shared" si="56"/>
        <v>3.0655206783913362</v>
      </c>
      <c r="X240" s="65">
        <f t="shared" si="46"/>
        <v>-2.141769156176038E-9</v>
      </c>
      <c r="Y240" s="66">
        <f t="shared" si="47"/>
        <v>-2.0445839244482155E-9</v>
      </c>
      <c r="Z240" s="66">
        <f t="shared" si="48"/>
        <v>-2.0489938157937676E-9</v>
      </c>
      <c r="AA240" s="67">
        <f t="shared" si="49"/>
        <v>-1.9558182676570092E-9</v>
      </c>
      <c r="AB240" s="68">
        <f t="shared" si="58"/>
        <v>2.3600165564218154E-7</v>
      </c>
      <c r="AC240" s="69"/>
      <c r="AD240" s="70">
        <f t="shared" si="57"/>
        <v>2.3600165564218152E-3</v>
      </c>
      <c r="AG240" s="71">
        <v>2340</v>
      </c>
    </row>
    <row r="241" spans="5:33">
      <c r="E241" s="73">
        <v>0.54488425925925921</v>
      </c>
      <c r="F241" s="71">
        <v>2350</v>
      </c>
      <c r="G241" s="58">
        <v>16.670000000000002</v>
      </c>
      <c r="H241" s="58">
        <v>7.12</v>
      </c>
      <c r="I241" s="58">
        <v>7.52</v>
      </c>
      <c r="J241" s="99">
        <v>16.63</v>
      </c>
      <c r="K241" s="99">
        <v>7.26</v>
      </c>
      <c r="L241" s="99">
        <v>7.76</v>
      </c>
      <c r="M241" s="59">
        <f t="shared" si="59"/>
        <v>16.649999999999999</v>
      </c>
      <c r="N241" s="59">
        <f t="shared" si="59"/>
        <v>7.1899999999999995</v>
      </c>
      <c r="O241" s="59">
        <f t="shared" si="59"/>
        <v>7.64</v>
      </c>
      <c r="P241" s="60">
        <f t="shared" si="50"/>
        <v>0.15991727571426254</v>
      </c>
      <c r="Q241" s="22">
        <f t="shared" si="51"/>
        <v>6.4565422903465636E-8</v>
      </c>
      <c r="R241" s="61">
        <f t="shared" si="52"/>
        <v>7.741897739905838E-8</v>
      </c>
      <c r="S241" s="22">
        <f t="shared" si="53"/>
        <v>5.9936980615159121E-15</v>
      </c>
      <c r="T241" s="62">
        <v>298</v>
      </c>
      <c r="U241" s="59">
        <f t="shared" si="54"/>
        <v>289.64999999999998</v>
      </c>
      <c r="V241" s="63">
        <f t="shared" si="55"/>
        <v>0.48620471130976428</v>
      </c>
      <c r="W241" s="64">
        <f t="shared" si="56"/>
        <v>3.0634070769431903</v>
      </c>
      <c r="X241" s="65">
        <f t="shared" si="46"/>
        <v>-1.9552683520473828E-9</v>
      </c>
      <c r="Y241" s="66">
        <f t="shared" si="47"/>
        <v>-1.8665770781905054E-9</v>
      </c>
      <c r="Z241" s="66">
        <f t="shared" si="48"/>
        <v>-1.8706001280445666E-9</v>
      </c>
      <c r="AA241" s="67">
        <f t="shared" si="49"/>
        <v>-1.7855669317186702E-9</v>
      </c>
      <c r="AB241" s="68">
        <f t="shared" si="58"/>
        <v>2.1552708413498659E-7</v>
      </c>
      <c r="AC241" s="69"/>
      <c r="AD241" s="70">
        <f t="shared" si="57"/>
        <v>2.155270841349866E-3</v>
      </c>
      <c r="AG241" s="71">
        <v>2350</v>
      </c>
    </row>
    <row r="242" spans="5:33">
      <c r="E242" s="73">
        <v>0.54500000000000004</v>
      </c>
      <c r="F242" s="71">
        <v>2360</v>
      </c>
      <c r="G242" s="58">
        <v>16.68</v>
      </c>
      <c r="H242" s="58">
        <v>7.12</v>
      </c>
      <c r="I242" s="58">
        <v>7.48</v>
      </c>
      <c r="J242" s="99">
        <v>16.63</v>
      </c>
      <c r="K242" s="99">
        <v>7.27</v>
      </c>
      <c r="L242" s="99">
        <v>7.76</v>
      </c>
      <c r="M242" s="59">
        <f t="shared" si="59"/>
        <v>16.655000000000001</v>
      </c>
      <c r="N242" s="59">
        <f t="shared" si="59"/>
        <v>7.1950000000000003</v>
      </c>
      <c r="O242" s="59">
        <f t="shared" si="59"/>
        <v>7.62</v>
      </c>
      <c r="P242" s="60">
        <f t="shared" si="50"/>
        <v>0.15951271429708389</v>
      </c>
      <c r="Q242" s="22">
        <f t="shared" si="51"/>
        <v>6.3826348619054715E-8</v>
      </c>
      <c r="R242" s="61">
        <f t="shared" si="52"/>
        <v>7.8347993736024497E-8</v>
      </c>
      <c r="S242" s="22">
        <f t="shared" si="53"/>
        <v>6.1384081224601336E-15</v>
      </c>
      <c r="T242" s="62">
        <v>298</v>
      </c>
      <c r="U242" s="59">
        <f t="shared" si="54"/>
        <v>289.65499999999997</v>
      </c>
      <c r="V242" s="63">
        <f t="shared" si="55"/>
        <v>0.485905182965296</v>
      </c>
      <c r="W242" s="64">
        <f t="shared" si="56"/>
        <v>3.0612950056656478</v>
      </c>
      <c r="X242" s="65">
        <f t="shared" si="46"/>
        <v>-1.8254393789003047E-9</v>
      </c>
      <c r="Y242" s="66">
        <f t="shared" si="47"/>
        <v>-1.7407941884871625E-9</v>
      </c>
      <c r="Z242" s="66">
        <f t="shared" si="48"/>
        <v>-1.7447191658613184E-9</v>
      </c>
      <c r="AA242" s="67">
        <f t="shared" si="49"/>
        <v>-1.6636349522852086E-9</v>
      </c>
      <c r="AB242" s="68">
        <f t="shared" si="58"/>
        <v>1.9683510130792633E-7</v>
      </c>
      <c r="AC242" s="69"/>
      <c r="AD242" s="70">
        <f t="shared" si="57"/>
        <v>1.9683510130792635E-3</v>
      </c>
      <c r="AG242" s="71">
        <v>2360</v>
      </c>
    </row>
    <row r="243" spans="5:33">
      <c r="E243" s="73">
        <v>0.54511574074074076</v>
      </c>
      <c r="F243" s="71">
        <v>2370</v>
      </c>
      <c r="G243" s="58">
        <v>16.68</v>
      </c>
      <c r="H243" s="58">
        <v>7.12</v>
      </c>
      <c r="I243" s="58">
        <v>7.53</v>
      </c>
      <c r="J243" s="99">
        <v>16.64</v>
      </c>
      <c r="K243" s="99">
        <v>7.27</v>
      </c>
      <c r="L243" s="99">
        <v>7.77</v>
      </c>
      <c r="M243" s="59">
        <f t="shared" si="59"/>
        <v>16.66</v>
      </c>
      <c r="N243" s="59">
        <f t="shared" si="59"/>
        <v>7.1950000000000003</v>
      </c>
      <c r="O243" s="59">
        <f t="shared" si="59"/>
        <v>7.65</v>
      </c>
      <c r="P243" s="60">
        <f t="shared" si="50"/>
        <v>0.16015484519078438</v>
      </c>
      <c r="Q243" s="22">
        <f t="shared" si="51"/>
        <v>6.3826348619054715E-8</v>
      </c>
      <c r="R243" s="61">
        <f t="shared" si="52"/>
        <v>7.8380554091367183E-8</v>
      </c>
      <c r="S243" s="22">
        <f t="shared" si="53"/>
        <v>6.1435112596697372E-15</v>
      </c>
      <c r="T243" s="62">
        <v>298</v>
      </c>
      <c r="U243" s="59">
        <f t="shared" si="54"/>
        <v>289.66000000000003</v>
      </c>
      <c r="V243" s="63">
        <f t="shared" si="55"/>
        <v>0.48560566496151109</v>
      </c>
      <c r="W243" s="64">
        <f t="shared" si="56"/>
        <v>3.0591844633993888</v>
      </c>
      <c r="X243" s="65">
        <f t="shared" si="46"/>
        <v>-1.6730016584234188E-9</v>
      </c>
      <c r="Y243" s="66">
        <f t="shared" si="47"/>
        <v>-1.5949941446743376E-9</v>
      </c>
      <c r="Z243" s="66">
        <f t="shared" si="48"/>
        <v>-1.5986314227192663E-9</v>
      </c>
      <c r="AA243" s="67">
        <f t="shared" si="49"/>
        <v>-1.5239219942645621E-9</v>
      </c>
      <c r="AB243" s="68">
        <f t="shared" si="58"/>
        <v>1.7940159957478894E-7</v>
      </c>
      <c r="AC243" s="69"/>
      <c r="AD243" s="70">
        <f t="shared" si="57"/>
        <v>1.7940159957478895E-3</v>
      </c>
      <c r="AG243" s="71">
        <v>2370</v>
      </c>
    </row>
    <row r="244" spans="5:33">
      <c r="E244" s="73">
        <v>0.54523148148148148</v>
      </c>
      <c r="F244" s="71">
        <v>2380</v>
      </c>
      <c r="G244" s="58">
        <v>16.690000000000001</v>
      </c>
      <c r="H244" s="58">
        <v>7.12</v>
      </c>
      <c r="I244" s="58">
        <v>7.55</v>
      </c>
      <c r="J244" s="99">
        <v>16.64</v>
      </c>
      <c r="K244" s="99">
        <v>7.27</v>
      </c>
      <c r="L244" s="99">
        <v>7.78</v>
      </c>
      <c r="M244" s="59">
        <f t="shared" si="59"/>
        <v>16.664999999999999</v>
      </c>
      <c r="N244" s="59">
        <f t="shared" si="59"/>
        <v>7.1950000000000003</v>
      </c>
      <c r="O244" s="59">
        <f t="shared" si="59"/>
        <v>7.665</v>
      </c>
      <c r="P244" s="60">
        <f t="shared" si="50"/>
        <v>0.16048303258057897</v>
      </c>
      <c r="Q244" s="22">
        <f t="shared" si="51"/>
        <v>6.3826348619054715E-8</v>
      </c>
      <c r="R244" s="61">
        <f t="shared" si="52"/>
        <v>7.8413127978348531E-8</v>
      </c>
      <c r="S244" s="22">
        <f t="shared" si="53"/>
        <v>6.1486186393488651E-15</v>
      </c>
      <c r="T244" s="62">
        <v>298</v>
      </c>
      <c r="U244" s="59">
        <f t="shared" si="54"/>
        <v>289.66500000000002</v>
      </c>
      <c r="V244" s="63">
        <f t="shared" si="55"/>
        <v>0.48530615729788196</v>
      </c>
      <c r="W244" s="64">
        <f t="shared" si="56"/>
        <v>3.0570754489860867</v>
      </c>
      <c r="X244" s="65">
        <f t="shared" si="46"/>
        <v>-1.5294874107306035E-9</v>
      </c>
      <c r="Y244" s="66">
        <f t="shared" si="47"/>
        <v>-1.4579166854432177E-9</v>
      </c>
      <c r="Z244" s="66">
        <f t="shared" si="48"/>
        <v>-1.4612657608800112E-9</v>
      </c>
      <c r="AA244" s="67">
        <f t="shared" si="49"/>
        <v>-1.392730678233082E-9</v>
      </c>
      <c r="AB244" s="68">
        <f t="shared" si="58"/>
        <v>1.6342797492899703E-7</v>
      </c>
      <c r="AC244" s="69"/>
      <c r="AD244" s="70">
        <f t="shared" si="57"/>
        <v>1.6342797492899703E-3</v>
      </c>
      <c r="AG244" s="71">
        <v>2380</v>
      </c>
    </row>
    <row r="245" spans="5:33">
      <c r="E245" s="73">
        <v>0.54534722222222221</v>
      </c>
      <c r="F245" s="71">
        <v>2390</v>
      </c>
      <c r="G245" s="58">
        <v>16.7</v>
      </c>
      <c r="H245" s="58">
        <v>7.12</v>
      </c>
      <c r="I245" s="58">
        <v>7.54</v>
      </c>
      <c r="J245" s="99">
        <v>16.66</v>
      </c>
      <c r="K245" s="99">
        <v>7.27</v>
      </c>
      <c r="L245" s="99">
        <v>7.79</v>
      </c>
      <c r="M245" s="59">
        <f t="shared" si="59"/>
        <v>16.68</v>
      </c>
      <c r="N245" s="59">
        <f t="shared" si="59"/>
        <v>7.1950000000000003</v>
      </c>
      <c r="O245" s="59">
        <f t="shared" si="59"/>
        <v>7.665</v>
      </c>
      <c r="P245" s="60">
        <f t="shared" si="50"/>
        <v>0.16052552241962151</v>
      </c>
      <c r="Q245" s="22">
        <f t="shared" si="51"/>
        <v>6.3826348619054715E-8</v>
      </c>
      <c r="R245" s="61">
        <f t="shared" si="52"/>
        <v>7.8510930885371821E-8</v>
      </c>
      <c r="S245" s="22">
        <f t="shared" si="53"/>
        <v>6.1639662684876311E-15</v>
      </c>
      <c r="T245" s="62">
        <v>298</v>
      </c>
      <c r="U245" s="59">
        <f t="shared" si="54"/>
        <v>289.68</v>
      </c>
      <c r="V245" s="63">
        <f t="shared" si="55"/>
        <v>0.48440769634255021</v>
      </c>
      <c r="W245" s="64">
        <f t="shared" si="56"/>
        <v>3.0507575612936439</v>
      </c>
      <c r="X245" s="65">
        <f t="shared" si="46"/>
        <v>-1.3995788504561588E-9</v>
      </c>
      <c r="Y245" s="66">
        <f t="shared" si="47"/>
        <v>-1.33377019627033E-9</v>
      </c>
      <c r="Z245" s="66">
        <f t="shared" si="48"/>
        <v>-1.3368645406613864E-9</v>
      </c>
      <c r="AA245" s="67">
        <f t="shared" si="49"/>
        <v>-1.2738592367009098E-9</v>
      </c>
      <c r="AB245" s="68">
        <f t="shared" si="58"/>
        <v>1.4882700329298017E-7</v>
      </c>
      <c r="AC245" s="69"/>
      <c r="AD245" s="70">
        <f t="shared" si="57"/>
        <v>1.4882700329298018E-3</v>
      </c>
      <c r="AG245" s="71">
        <v>2390</v>
      </c>
    </row>
    <row r="246" spans="5:33">
      <c r="E246" s="73">
        <v>0.54546296296296293</v>
      </c>
      <c r="F246" s="71">
        <v>2400</v>
      </c>
      <c r="G246" s="58">
        <v>16.71</v>
      </c>
      <c r="H246" s="58">
        <v>7.13</v>
      </c>
      <c r="I246" s="58">
        <v>7.57</v>
      </c>
      <c r="J246" s="99">
        <v>16.66</v>
      </c>
      <c r="K246" s="99">
        <v>7.28</v>
      </c>
      <c r="L246" s="99">
        <v>7.8</v>
      </c>
      <c r="M246" s="59">
        <f t="shared" si="59"/>
        <v>16.685000000000002</v>
      </c>
      <c r="N246" s="59">
        <f t="shared" si="59"/>
        <v>7.2050000000000001</v>
      </c>
      <c r="O246" s="59">
        <f t="shared" si="59"/>
        <v>7.6850000000000005</v>
      </c>
      <c r="P246" s="60">
        <f t="shared" si="50"/>
        <v>0.16095858095584017</v>
      </c>
      <c r="Q246" s="22">
        <f t="shared" si="51"/>
        <v>6.2373483548241788E-8</v>
      </c>
      <c r="R246" s="61">
        <f t="shared" si="52"/>
        <v>8.0373073467612441E-8</v>
      </c>
      <c r="S246" s="22">
        <f t="shared" si="53"/>
        <v>6.4598309386302272E-15</v>
      </c>
      <c r="T246" s="62">
        <v>298</v>
      </c>
      <c r="U246" s="59">
        <f t="shared" si="54"/>
        <v>289.685</v>
      </c>
      <c r="V246" s="63">
        <f t="shared" si="55"/>
        <v>0.48410823003417375</v>
      </c>
      <c r="W246" s="64">
        <f t="shared" si="56"/>
        <v>3.0486546467265243</v>
      </c>
      <c r="X246" s="65">
        <f t="shared" si="46"/>
        <v>-1.3396349549396207E-9</v>
      </c>
      <c r="Y246" s="66">
        <f t="shared" si="47"/>
        <v>-1.2733976708412852E-9</v>
      </c>
      <c r="Z246" s="66">
        <f t="shared" si="48"/>
        <v>-1.2766727255780596E-9</v>
      </c>
      <c r="AA246" s="67">
        <f t="shared" si="49"/>
        <v>-1.2133866307780262E-9</v>
      </c>
      <c r="AB246" s="68">
        <f t="shared" si="58"/>
        <v>1.3546915735794606E-7</v>
      </c>
      <c r="AC246" s="75">
        <f>D21</f>
        <v>9.1964285714285709E-6</v>
      </c>
      <c r="AD246" s="70">
        <f t="shared" si="57"/>
        <v>1.3546915735794605E-3</v>
      </c>
      <c r="AE246" s="70">
        <f>AC246*10000</f>
        <v>9.1964285714285707E-2</v>
      </c>
      <c r="AF246" s="74">
        <f>(AD246-AE246)*(AD246-AE246)</f>
        <v>8.2100985503435059E-3</v>
      </c>
      <c r="AG246" s="71">
        <v>2400</v>
      </c>
    </row>
    <row r="247" spans="5:33">
      <c r="E247" s="73">
        <v>0.54557870370370365</v>
      </c>
      <c r="F247" s="71">
        <v>2410</v>
      </c>
      <c r="G247" s="58">
        <v>16.72</v>
      </c>
      <c r="H247" s="58">
        <v>7.13</v>
      </c>
      <c r="I247" s="58">
        <v>7.6</v>
      </c>
      <c r="J247" s="99">
        <v>16.670000000000002</v>
      </c>
      <c r="K247" s="99">
        <v>7.28</v>
      </c>
      <c r="L247" s="99">
        <v>7.8</v>
      </c>
      <c r="M247" s="59">
        <f t="shared" si="59"/>
        <v>16.695</v>
      </c>
      <c r="N247" s="59">
        <f t="shared" si="59"/>
        <v>7.2050000000000001</v>
      </c>
      <c r="O247" s="59">
        <f t="shared" si="59"/>
        <v>7.6999999999999993</v>
      </c>
      <c r="P247" s="60">
        <f t="shared" si="50"/>
        <v>0.16130122213737991</v>
      </c>
      <c r="Q247" s="22">
        <f t="shared" si="51"/>
        <v>6.2373483548241788E-8</v>
      </c>
      <c r="R247" s="61">
        <f t="shared" si="52"/>
        <v>8.0439891250607693E-8</v>
      </c>
      <c r="S247" s="22">
        <f t="shared" si="53"/>
        <v>6.4705761044095923E-15</v>
      </c>
      <c r="T247" s="62">
        <v>298</v>
      </c>
      <c r="U247" s="59">
        <f t="shared" si="54"/>
        <v>289.69499999999999</v>
      </c>
      <c r="V247" s="63">
        <f t="shared" si="55"/>
        <v>0.48350932842931132</v>
      </c>
      <c r="W247" s="64">
        <f t="shared" si="56"/>
        <v>3.0444533826635927</v>
      </c>
      <c r="X247" s="65">
        <f t="shared" si="46"/>
        <v>-1.2197869305018192E-9</v>
      </c>
      <c r="Y247" s="66">
        <f t="shared" si="47"/>
        <v>-1.1591629784982089E-9</v>
      </c>
      <c r="Z247" s="66">
        <f t="shared" si="48"/>
        <v>-1.1621760158284451E-9</v>
      </c>
      <c r="AA247" s="67">
        <f t="shared" si="49"/>
        <v>-1.1042656025690054E-9</v>
      </c>
      <c r="AB247" s="68">
        <f t="shared" si="58"/>
        <v>1.2271388672701889E-7</v>
      </c>
      <c r="AC247" s="69"/>
      <c r="AD247" s="70">
        <f t="shared" si="57"/>
        <v>1.2271388672701888E-3</v>
      </c>
      <c r="AG247" s="71">
        <v>2410</v>
      </c>
    </row>
    <row r="248" spans="5:33">
      <c r="E248" s="73">
        <v>0.54569444444444448</v>
      </c>
      <c r="F248" s="71">
        <v>2420</v>
      </c>
      <c r="G248" s="58">
        <v>16.72</v>
      </c>
      <c r="H248" s="58">
        <v>7.13</v>
      </c>
      <c r="I248" s="58">
        <v>7.58</v>
      </c>
      <c r="J248" s="99">
        <v>16.68</v>
      </c>
      <c r="K248" s="99">
        <v>7.28</v>
      </c>
      <c r="L248" s="99">
        <v>7.81</v>
      </c>
      <c r="M248" s="59">
        <f t="shared" si="59"/>
        <v>16.7</v>
      </c>
      <c r="N248" s="59">
        <f t="shared" si="59"/>
        <v>7.2050000000000001</v>
      </c>
      <c r="O248" s="59">
        <f t="shared" si="59"/>
        <v>7.6950000000000003</v>
      </c>
      <c r="P248" s="60">
        <f t="shared" si="50"/>
        <v>0.16121071235232304</v>
      </c>
      <c r="Q248" s="22">
        <f t="shared" si="51"/>
        <v>6.2373483548241788E-8</v>
      </c>
      <c r="R248" s="61">
        <f t="shared" si="52"/>
        <v>8.0473320969965557E-8</v>
      </c>
      <c r="S248" s="22">
        <f t="shared" si="53"/>
        <v>6.4759553879350979E-15</v>
      </c>
      <c r="T248" s="62">
        <v>298</v>
      </c>
      <c r="U248" s="59">
        <f t="shared" si="54"/>
        <v>289.7</v>
      </c>
      <c r="V248" s="63">
        <f t="shared" si="55"/>
        <v>0.48320989313175289</v>
      </c>
      <c r="W248" s="64">
        <f t="shared" si="56"/>
        <v>3.0423550308628791</v>
      </c>
      <c r="X248" s="65">
        <f t="shared" si="46"/>
        <v>-1.1054302119526131E-9</v>
      </c>
      <c r="Y248" s="66">
        <f t="shared" si="47"/>
        <v>-1.0504371158192103E-9</v>
      </c>
      <c r="Z248" s="66">
        <f t="shared" si="48"/>
        <v>-1.0531729200243402E-9</v>
      </c>
      <c r="AA248" s="67">
        <f t="shared" si="49"/>
        <v>-1.000643425758863E-9</v>
      </c>
      <c r="AB248" s="68">
        <f t="shared" si="58"/>
        <v>1.1110266919081205E-7</v>
      </c>
      <c r="AC248" s="69"/>
      <c r="AD248" s="70">
        <f t="shared" si="57"/>
        <v>1.1110266919081206E-3</v>
      </c>
      <c r="AG248" s="71">
        <v>2420</v>
      </c>
    </row>
    <row r="249" spans="5:33">
      <c r="E249" s="73">
        <v>0.5458101851851852</v>
      </c>
      <c r="F249" s="71">
        <v>2430</v>
      </c>
      <c r="G249" s="58">
        <v>16.73</v>
      </c>
      <c r="H249" s="58">
        <v>7.13</v>
      </c>
      <c r="I249" s="58">
        <v>7.56</v>
      </c>
      <c r="J249" s="99">
        <v>16.690000000000001</v>
      </c>
      <c r="K249" s="99">
        <v>7.28</v>
      </c>
      <c r="L249" s="99">
        <v>7.79</v>
      </c>
      <c r="M249" s="59">
        <f t="shared" si="59"/>
        <v>16.71</v>
      </c>
      <c r="N249" s="59">
        <f t="shared" si="59"/>
        <v>7.2050000000000001</v>
      </c>
      <c r="O249" s="59">
        <f t="shared" si="59"/>
        <v>7.6749999999999998</v>
      </c>
      <c r="P249" s="60">
        <f t="shared" si="50"/>
        <v>0.16082010723068188</v>
      </c>
      <c r="Q249" s="22">
        <f t="shared" si="51"/>
        <v>6.2373483548241788E-8</v>
      </c>
      <c r="R249" s="61">
        <f t="shared" si="52"/>
        <v>8.054022209325841E-8</v>
      </c>
      <c r="S249" s="22">
        <f t="shared" si="53"/>
        <v>6.4867273748313897E-15</v>
      </c>
      <c r="T249" s="62">
        <v>298</v>
      </c>
      <c r="U249" s="59">
        <f t="shared" si="54"/>
        <v>289.70999999999998</v>
      </c>
      <c r="V249" s="63">
        <f t="shared" si="55"/>
        <v>0.48261105354370953</v>
      </c>
      <c r="W249" s="64">
        <f t="shared" si="56"/>
        <v>3.0381628819675908</v>
      </c>
      <c r="X249" s="65">
        <f t="shared" si="46"/>
        <v>-1.0013543086278768E-9</v>
      </c>
      <c r="Y249" s="66">
        <f t="shared" si="47"/>
        <v>-9.5150814949548764E-10</v>
      </c>
      <c r="Z249" s="66">
        <f t="shared" si="48"/>
        <v>-9.5398942865796095E-10</v>
      </c>
      <c r="AA249" s="67">
        <f t="shared" si="49"/>
        <v>-9.0637751877082496E-10</v>
      </c>
      <c r="AB249" s="68">
        <f t="shared" si="58"/>
        <v>1.0058051300848113E-7</v>
      </c>
      <c r="AC249" s="69"/>
      <c r="AD249" s="70">
        <f t="shared" si="57"/>
        <v>1.0058051300848112E-3</v>
      </c>
      <c r="AG249" s="71">
        <v>2430</v>
      </c>
    </row>
    <row r="250" spans="5:33">
      <c r="E250" s="73">
        <v>0.54592592592592593</v>
      </c>
      <c r="F250" s="71">
        <v>2440</v>
      </c>
      <c r="G250" s="58">
        <v>16.739999999999998</v>
      </c>
      <c r="H250" s="58">
        <v>7.13</v>
      </c>
      <c r="I250" s="58">
        <v>7.56</v>
      </c>
      <c r="J250" s="99">
        <v>16.690000000000001</v>
      </c>
      <c r="K250" s="99">
        <v>7.29</v>
      </c>
      <c r="L250" s="99">
        <v>7.79</v>
      </c>
      <c r="M250" s="59">
        <f t="shared" si="59"/>
        <v>16.715</v>
      </c>
      <c r="N250" s="59">
        <f t="shared" si="59"/>
        <v>7.21</v>
      </c>
      <c r="O250" s="59">
        <f t="shared" si="59"/>
        <v>7.6749999999999998</v>
      </c>
      <c r="P250" s="60">
        <f t="shared" si="50"/>
        <v>0.16083430903213694</v>
      </c>
      <c r="Q250" s="22">
        <f t="shared" si="51"/>
        <v>6.1659500186148087E-8</v>
      </c>
      <c r="R250" s="61">
        <f t="shared" si="52"/>
        <v>8.1506692907278746E-8</v>
      </c>
      <c r="S250" s="22">
        <f t="shared" si="53"/>
        <v>6.6433409886814437E-15</v>
      </c>
      <c r="T250" s="62">
        <v>298</v>
      </c>
      <c r="U250" s="59">
        <f t="shared" si="54"/>
        <v>289.71499999999997</v>
      </c>
      <c r="V250" s="63">
        <f t="shared" si="55"/>
        <v>0.48231164925215431</v>
      </c>
      <c r="W250" s="64">
        <f t="shared" si="56"/>
        <v>3.0360690825735883</v>
      </c>
      <c r="X250" s="65">
        <f t="shared" si="46"/>
        <v>-9.2907162301110872E-10</v>
      </c>
      <c r="Y250" s="66">
        <f t="shared" si="47"/>
        <v>-8.8167015656895936E-10</v>
      </c>
      <c r="Z250" s="66">
        <f t="shared" si="48"/>
        <v>-8.8408859123558276E-10</v>
      </c>
      <c r="AA250" s="67">
        <f t="shared" si="49"/>
        <v>-8.3885878117762259E-10</v>
      </c>
      <c r="AB250" s="68">
        <f t="shared" si="58"/>
        <v>9.104930136897183E-8</v>
      </c>
      <c r="AC250" s="69"/>
      <c r="AD250" s="70">
        <f t="shared" si="57"/>
        <v>9.1049301368971826E-4</v>
      </c>
      <c r="AG250" s="71">
        <v>2440</v>
      </c>
    </row>
    <row r="251" spans="5:33">
      <c r="E251" s="73">
        <v>0.54604166666666665</v>
      </c>
      <c r="F251" s="71">
        <v>2450</v>
      </c>
      <c r="G251" s="58">
        <v>16.75</v>
      </c>
      <c r="H251" s="58">
        <v>7.13</v>
      </c>
      <c r="I251" s="58">
        <v>7.53</v>
      </c>
      <c r="J251" s="99">
        <v>16.71</v>
      </c>
      <c r="K251" s="99">
        <v>7.29</v>
      </c>
      <c r="L251" s="99">
        <v>7.81</v>
      </c>
      <c r="M251" s="59">
        <f t="shared" si="59"/>
        <v>16.73</v>
      </c>
      <c r="N251" s="59">
        <f t="shared" si="59"/>
        <v>7.21</v>
      </c>
      <c r="O251" s="59">
        <f t="shared" si="59"/>
        <v>7.67</v>
      </c>
      <c r="P251" s="60">
        <f t="shared" si="50"/>
        <v>0.16077212367293026</v>
      </c>
      <c r="Q251" s="22">
        <f t="shared" si="51"/>
        <v>6.1659500186148087E-8</v>
      </c>
      <c r="R251" s="61">
        <f t="shared" si="52"/>
        <v>8.1608354347317031E-8</v>
      </c>
      <c r="S251" s="22">
        <f t="shared" si="53"/>
        <v>6.6599234992772588E-15</v>
      </c>
      <c r="T251" s="62">
        <v>298</v>
      </c>
      <c r="U251" s="59">
        <f t="shared" si="54"/>
        <v>289.73</v>
      </c>
      <c r="V251" s="63">
        <f t="shared" si="55"/>
        <v>0.48141349838092662</v>
      </c>
      <c r="W251" s="64">
        <f t="shared" si="56"/>
        <v>3.0297967708286064</v>
      </c>
      <c r="X251" s="65">
        <f t="shared" si="46"/>
        <v>-8.4245460953289905E-10</v>
      </c>
      <c r="Y251" s="66">
        <f t="shared" si="47"/>
        <v>-7.9929256675563294E-10</v>
      </c>
      <c r="Z251" s="66">
        <f t="shared" si="48"/>
        <v>-8.0150391667956474E-10</v>
      </c>
      <c r="AA251" s="67">
        <f t="shared" si="49"/>
        <v>-7.6032663267477328E-10</v>
      </c>
      <c r="AB251" s="68">
        <f t="shared" si="58"/>
        <v>8.2216888202642169E-8</v>
      </c>
      <c r="AC251" s="69"/>
      <c r="AD251" s="70">
        <f t="shared" si="57"/>
        <v>8.221688820264217E-4</v>
      </c>
      <c r="AG251" s="71">
        <v>2450</v>
      </c>
    </row>
    <row r="252" spans="5:33">
      <c r="E252" s="73">
        <v>0.54615740740740737</v>
      </c>
      <c r="F252" s="71">
        <v>2460</v>
      </c>
      <c r="G252" s="58">
        <v>16.760000000000002</v>
      </c>
      <c r="H252" s="58">
        <v>7.14</v>
      </c>
      <c r="I252" s="58">
        <v>7.47</v>
      </c>
      <c r="J252" s="99">
        <v>16.71</v>
      </c>
      <c r="K252" s="99">
        <v>7.29</v>
      </c>
      <c r="L252" s="99">
        <v>7.81</v>
      </c>
      <c r="M252" s="59">
        <f t="shared" si="59"/>
        <v>16.734999999999999</v>
      </c>
      <c r="N252" s="59">
        <f t="shared" si="59"/>
        <v>7.2149999999999999</v>
      </c>
      <c r="O252" s="59">
        <f t="shared" si="59"/>
        <v>7.64</v>
      </c>
      <c r="P252" s="60">
        <f t="shared" si="50"/>
        <v>0.16015743579915609</v>
      </c>
      <c r="Q252" s="22">
        <f t="shared" si="51"/>
        <v>6.0953689724016779E-8</v>
      </c>
      <c r="R252" s="61">
        <f t="shared" si="52"/>
        <v>8.2587642591215653E-8</v>
      </c>
      <c r="S252" s="22">
        <f t="shared" si="53"/>
        <v>6.8207187087743779E-15</v>
      </c>
      <c r="T252" s="62">
        <v>298</v>
      </c>
      <c r="U252" s="59">
        <f t="shared" si="54"/>
        <v>289.73500000000001</v>
      </c>
      <c r="V252" s="63">
        <f t="shared" si="55"/>
        <v>0.48111413542321524</v>
      </c>
      <c r="W252" s="64">
        <f t="shared" si="56"/>
        <v>3.0277090252375101</v>
      </c>
      <c r="X252" s="65">
        <f t="shared" si="46"/>
        <v>-7.7632250073611768E-10</v>
      </c>
      <c r="Y252" s="66">
        <f t="shared" si="47"/>
        <v>-7.3571612079497909E-10</v>
      </c>
      <c r="Z252" s="66">
        <f t="shared" si="48"/>
        <v>-7.3784008099239769E-10</v>
      </c>
      <c r="AA252" s="67">
        <f t="shared" si="49"/>
        <v>-6.9913546922236276E-10</v>
      </c>
      <c r="AB252" s="68">
        <f t="shared" si="58"/>
        <v>7.420959785417875E-8</v>
      </c>
      <c r="AC252" s="69"/>
      <c r="AD252" s="70">
        <f t="shared" si="57"/>
        <v>7.4209597854178755E-4</v>
      </c>
      <c r="AG252" s="71">
        <v>2460</v>
      </c>
    </row>
    <row r="253" spans="5:33">
      <c r="E253" s="73">
        <v>0.54627314814814809</v>
      </c>
      <c r="F253" s="71">
        <v>2470</v>
      </c>
      <c r="G253" s="58">
        <v>16.77</v>
      </c>
      <c r="H253" s="58">
        <v>7.14</v>
      </c>
      <c r="I253" s="58">
        <v>7.53</v>
      </c>
      <c r="J253" s="99">
        <v>16.72</v>
      </c>
      <c r="K253" s="99">
        <v>7.29</v>
      </c>
      <c r="L253" s="99">
        <v>7.86</v>
      </c>
      <c r="M253" s="59">
        <f t="shared" si="59"/>
        <v>16.744999999999997</v>
      </c>
      <c r="N253" s="59">
        <f t="shared" si="59"/>
        <v>7.2149999999999999</v>
      </c>
      <c r="O253" s="59">
        <f t="shared" si="59"/>
        <v>7.6950000000000003</v>
      </c>
      <c r="P253" s="60">
        <f t="shared" si="50"/>
        <v>0.16133890693372369</v>
      </c>
      <c r="Q253" s="22">
        <f t="shared" si="51"/>
        <v>6.0953689724016779E-8</v>
      </c>
      <c r="R253" s="61">
        <f t="shared" si="52"/>
        <v>8.265630144601203E-8</v>
      </c>
      <c r="S253" s="22">
        <f t="shared" si="53"/>
        <v>6.8320641687340101E-15</v>
      </c>
      <c r="T253" s="62">
        <v>298</v>
      </c>
      <c r="U253" s="59">
        <f t="shared" si="54"/>
        <v>289.745</v>
      </c>
      <c r="V253" s="63">
        <f t="shared" si="55"/>
        <v>0.48051544050363176</v>
      </c>
      <c r="W253" s="64">
        <f t="shared" si="56"/>
        <v>3.0235380646714667</v>
      </c>
      <c r="X253" s="65">
        <f t="shared" si="46"/>
        <v>-7.0651639275346227E-10</v>
      </c>
      <c r="Y253" s="66">
        <f t="shared" si="47"/>
        <v>-6.6917531585377941E-10</v>
      </c>
      <c r="Z253" s="66">
        <f t="shared" si="48"/>
        <v>-6.7114888085287851E-10</v>
      </c>
      <c r="AA253" s="67">
        <f t="shared" si="49"/>
        <v>-6.3557275371518562E-10</v>
      </c>
      <c r="AB253" s="68">
        <f t="shared" si="58"/>
        <v>6.6838647231623393E-8</v>
      </c>
      <c r="AC253" s="69"/>
      <c r="AD253" s="70">
        <f t="shared" si="57"/>
        <v>6.6838647231623396E-4</v>
      </c>
      <c r="AG253" s="71">
        <v>2470</v>
      </c>
    </row>
    <row r="254" spans="5:33">
      <c r="E254" s="73">
        <v>0.54638888888888892</v>
      </c>
      <c r="F254" s="71">
        <v>2480</v>
      </c>
      <c r="G254" s="58">
        <v>16.77</v>
      </c>
      <c r="H254" s="58">
        <v>7.14</v>
      </c>
      <c r="I254" s="58">
        <v>7.47</v>
      </c>
      <c r="J254" s="99">
        <v>16.73</v>
      </c>
      <c r="K254" s="99">
        <v>7.29</v>
      </c>
      <c r="L254" s="99">
        <v>7.82</v>
      </c>
      <c r="M254" s="59">
        <f t="shared" si="59"/>
        <v>16.75</v>
      </c>
      <c r="N254" s="59">
        <f t="shared" si="59"/>
        <v>7.2149999999999999</v>
      </c>
      <c r="O254" s="59">
        <f t="shared" si="59"/>
        <v>7.6449999999999996</v>
      </c>
      <c r="P254" s="60">
        <f t="shared" si="50"/>
        <v>0.16030473475058071</v>
      </c>
      <c r="Q254" s="22">
        <f t="shared" si="51"/>
        <v>6.0953689724016779E-8</v>
      </c>
      <c r="R254" s="61">
        <f t="shared" si="52"/>
        <v>8.2690652275153416E-8</v>
      </c>
      <c r="S254" s="22">
        <f t="shared" si="53"/>
        <v>6.8377439736903345E-15</v>
      </c>
      <c r="T254" s="62">
        <v>298</v>
      </c>
      <c r="U254" s="59">
        <f t="shared" si="54"/>
        <v>289.75</v>
      </c>
      <c r="V254" s="63">
        <f t="shared" si="55"/>
        <v>0.48021610854068941</v>
      </c>
      <c r="W254" s="64">
        <f t="shared" si="56"/>
        <v>3.0214548474097778</v>
      </c>
      <c r="X254" s="65">
        <f t="shared" si="46"/>
        <v>-6.3253238575114096E-10</v>
      </c>
      <c r="Y254" s="66">
        <f t="shared" si="47"/>
        <v>-5.9926529427948202E-10</v>
      </c>
      <c r="Z254" s="66">
        <f t="shared" si="48"/>
        <v>-6.0101492702543144E-10</v>
      </c>
      <c r="AA254" s="67">
        <f t="shared" si="49"/>
        <v>-5.6931342968316258E-10</v>
      </c>
      <c r="AB254" s="68">
        <f t="shared" si="58"/>
        <v>6.0134084665153481E-8</v>
      </c>
      <c r="AC254" s="69"/>
      <c r="AD254" s="70">
        <f t="shared" si="57"/>
        <v>6.0134084665153481E-4</v>
      </c>
      <c r="AG254" s="71">
        <v>2480</v>
      </c>
    </row>
    <row r="255" spans="5:33">
      <c r="E255" s="73">
        <v>0.54650462962962965</v>
      </c>
      <c r="F255" s="71">
        <v>2490</v>
      </c>
      <c r="G255" s="58">
        <v>16.78</v>
      </c>
      <c r="H255" s="58">
        <v>7.14</v>
      </c>
      <c r="I255" s="58">
        <v>7.56</v>
      </c>
      <c r="J255" s="99">
        <v>16.73</v>
      </c>
      <c r="K255" s="99">
        <v>7.3</v>
      </c>
      <c r="L255" s="99">
        <v>7.86</v>
      </c>
      <c r="M255" s="59">
        <f t="shared" si="59"/>
        <v>16.755000000000003</v>
      </c>
      <c r="N255" s="59">
        <f t="shared" si="59"/>
        <v>7.22</v>
      </c>
      <c r="O255" s="59">
        <f t="shared" si="59"/>
        <v>7.71</v>
      </c>
      <c r="P255" s="60">
        <f t="shared" si="50"/>
        <v>0.16168197868960557</v>
      </c>
      <c r="Q255" s="22">
        <f t="shared" si="51"/>
        <v>6.0255958607435649E-8</v>
      </c>
      <c r="R255" s="61">
        <f t="shared" si="52"/>
        <v>8.3682927934931259E-8</v>
      </c>
      <c r="S255" s="22">
        <f t="shared" si="53"/>
        <v>7.0028324277628983E-15</v>
      </c>
      <c r="T255" s="62">
        <v>298</v>
      </c>
      <c r="U255" s="59">
        <f t="shared" si="54"/>
        <v>289.755</v>
      </c>
      <c r="V255" s="63">
        <f t="shared" si="55"/>
        <v>0.47991678690826445</v>
      </c>
      <c r="W255" s="64">
        <f t="shared" si="56"/>
        <v>3.0193731373059736</v>
      </c>
      <c r="X255" s="65">
        <f t="shared" si="46"/>
        <v>-5.8854025128864751E-10</v>
      </c>
      <c r="Y255" s="66">
        <f t="shared" si="47"/>
        <v>-5.5654513283724638E-10</v>
      </c>
      <c r="Z255" s="66">
        <f t="shared" si="48"/>
        <v>-5.5828450003002153E-10</v>
      </c>
      <c r="AA255" s="67">
        <f t="shared" si="49"/>
        <v>-5.2783963253256091E-10</v>
      </c>
      <c r="AB255" s="68">
        <f t="shared" si="58"/>
        <v>5.4130074235079952E-8</v>
      </c>
      <c r="AC255" s="69"/>
      <c r="AD255" s="70">
        <f t="shared" si="57"/>
        <v>5.4130074235079952E-4</v>
      </c>
      <c r="AG255" s="71">
        <v>2490</v>
      </c>
    </row>
    <row r="256" spans="5:33">
      <c r="E256" s="73">
        <v>0.54662037037037037</v>
      </c>
      <c r="F256" s="71">
        <v>2500</v>
      </c>
      <c r="G256" s="58">
        <v>16.78</v>
      </c>
      <c r="H256" s="58">
        <v>7.15</v>
      </c>
      <c r="I256" s="58">
        <v>7.57</v>
      </c>
      <c r="J256" s="99">
        <v>16.739999999999998</v>
      </c>
      <c r="K256" s="99">
        <v>7.3</v>
      </c>
      <c r="L256" s="99">
        <v>7.82</v>
      </c>
      <c r="M256" s="59">
        <f t="shared" si="59"/>
        <v>16.759999999999998</v>
      </c>
      <c r="N256" s="59">
        <f t="shared" si="59"/>
        <v>7.2249999999999996</v>
      </c>
      <c r="O256" s="59">
        <f t="shared" si="59"/>
        <v>7.6950000000000003</v>
      </c>
      <c r="P256" s="60">
        <f t="shared" si="50"/>
        <v>0.16138168377962095</v>
      </c>
      <c r="Q256" s="22">
        <f t="shared" si="51"/>
        <v>5.9566214352900919E-8</v>
      </c>
      <c r="R256" s="61">
        <f t="shared" si="52"/>
        <v>8.4687110756617882E-8</v>
      </c>
      <c r="S256" s="22">
        <f t="shared" si="53"/>
        <v>7.1719067283036635E-15</v>
      </c>
      <c r="T256" s="62">
        <v>298</v>
      </c>
      <c r="U256" s="59">
        <f t="shared" si="54"/>
        <v>289.76</v>
      </c>
      <c r="V256" s="63">
        <f t="shared" si="55"/>
        <v>0.47961747560582485</v>
      </c>
      <c r="W256" s="64">
        <f t="shared" si="56"/>
        <v>3.017292933218962</v>
      </c>
      <c r="X256" s="65">
        <f t="shared" si="46"/>
        <v>-5.400195912969341E-10</v>
      </c>
      <c r="Y256" s="66">
        <f t="shared" si="47"/>
        <v>-5.0998858364069422E-10</v>
      </c>
      <c r="Z256" s="66">
        <f t="shared" si="48"/>
        <v>-5.1165863679317918E-10</v>
      </c>
      <c r="AA256" s="67">
        <f t="shared" si="49"/>
        <v>-4.8311193577275403E-10</v>
      </c>
      <c r="AB256" s="68">
        <f t="shared" si="58"/>
        <v>4.8553342319153737E-8</v>
      </c>
      <c r="AC256" s="69"/>
      <c r="AD256" s="70">
        <f t="shared" si="57"/>
        <v>4.8553342319153738E-4</v>
      </c>
      <c r="AG256" s="71">
        <v>2500</v>
      </c>
    </row>
    <row r="257" spans="5:33">
      <c r="E257" s="73">
        <v>0.54673611111111109</v>
      </c>
      <c r="F257" s="71">
        <v>2510</v>
      </c>
      <c r="G257" s="58">
        <v>16.79</v>
      </c>
      <c r="H257" s="58">
        <v>7.15</v>
      </c>
      <c r="I257" s="58">
        <v>7.54</v>
      </c>
      <c r="J257" s="99">
        <v>16.739999999999998</v>
      </c>
      <c r="K257" s="99">
        <v>7.3</v>
      </c>
      <c r="L257" s="99">
        <v>7.83</v>
      </c>
      <c r="M257" s="59">
        <f t="shared" si="59"/>
        <v>16.765000000000001</v>
      </c>
      <c r="N257" s="59">
        <f t="shared" si="59"/>
        <v>7.2249999999999996</v>
      </c>
      <c r="O257" s="59">
        <f t="shared" si="59"/>
        <v>7.6850000000000005</v>
      </c>
      <c r="P257" s="60">
        <f t="shared" si="50"/>
        <v>0.16118620644682005</v>
      </c>
      <c r="Q257" s="22">
        <f t="shared" si="51"/>
        <v>5.9566214352900919E-8</v>
      </c>
      <c r="R257" s="61">
        <f t="shared" si="52"/>
        <v>8.4722305562351848E-8</v>
      </c>
      <c r="S257" s="22">
        <f t="shared" si="53"/>
        <v>7.1778690598005154E-15</v>
      </c>
      <c r="T257" s="62">
        <v>298</v>
      </c>
      <c r="U257" s="59">
        <f t="shared" si="54"/>
        <v>289.76499999999999</v>
      </c>
      <c r="V257" s="63">
        <f t="shared" si="55"/>
        <v>0.47931817463283455</v>
      </c>
      <c r="W257" s="64">
        <f t="shared" si="56"/>
        <v>3.0152142340085231</v>
      </c>
      <c r="X257" s="65">
        <f t="shared" si="46"/>
        <v>-4.8332621255649815E-10</v>
      </c>
      <c r="Y257" s="66">
        <f t="shared" si="47"/>
        <v>-4.5643969406232963E-10</v>
      </c>
      <c r="Z257" s="66">
        <f t="shared" si="48"/>
        <v>-4.579353399800498E-10</v>
      </c>
      <c r="AA257" s="67">
        <f t="shared" si="49"/>
        <v>-4.3237806752466728E-10</v>
      </c>
      <c r="AB257" s="68">
        <f t="shared" si="58"/>
        <v>4.3442632372591366E-8</v>
      </c>
      <c r="AC257" s="69"/>
      <c r="AD257" s="70">
        <f t="shared" si="57"/>
        <v>4.3442632372591366E-4</v>
      </c>
      <c r="AG257" s="71">
        <v>2510</v>
      </c>
    </row>
    <row r="258" spans="5:33">
      <c r="E258" s="73">
        <v>0.54685185185185181</v>
      </c>
      <c r="F258" s="71">
        <v>2520</v>
      </c>
      <c r="G258" s="58">
        <v>16.8</v>
      </c>
      <c r="H258" s="58">
        <v>7.15</v>
      </c>
      <c r="I258" s="58">
        <v>7.53</v>
      </c>
      <c r="J258" s="99">
        <v>16.760000000000002</v>
      </c>
      <c r="K258" s="99">
        <v>7.3</v>
      </c>
      <c r="L258" s="99">
        <v>7.82</v>
      </c>
      <c r="M258" s="59">
        <f t="shared" si="59"/>
        <v>16.78</v>
      </c>
      <c r="N258" s="59">
        <f t="shared" si="59"/>
        <v>7.2249999999999996</v>
      </c>
      <c r="O258" s="59">
        <f t="shared" si="59"/>
        <v>7.6750000000000007</v>
      </c>
      <c r="P258" s="60">
        <f t="shared" si="50"/>
        <v>0.16101916096713806</v>
      </c>
      <c r="Q258" s="22">
        <f t="shared" si="51"/>
        <v>5.9566214352900919E-8</v>
      </c>
      <c r="R258" s="61">
        <f t="shared" si="52"/>
        <v>8.4827977762751746E-8</v>
      </c>
      <c r="S258" s="22">
        <f t="shared" si="53"/>
        <v>7.1957858113179042E-15</v>
      </c>
      <c r="T258" s="62">
        <v>298</v>
      </c>
      <c r="U258" s="59">
        <f t="shared" si="54"/>
        <v>289.77999999999997</v>
      </c>
      <c r="V258" s="63">
        <f t="shared" si="55"/>
        <v>0.47842033368521897</v>
      </c>
      <c r="W258" s="64">
        <f t="shared" si="56"/>
        <v>3.008987154248091</v>
      </c>
      <c r="X258" s="65">
        <f t="shared" si="46"/>
        <v>-4.3396298321009301E-10</v>
      </c>
      <c r="Y258" s="66">
        <f t="shared" si="47"/>
        <v>-4.0973723893045566E-10</v>
      </c>
      <c r="Z258" s="66">
        <f t="shared" si="48"/>
        <v>-4.1108962774841678E-10</v>
      </c>
      <c r="AA258" s="67">
        <f t="shared" si="49"/>
        <v>-3.8806527956644807E-10</v>
      </c>
      <c r="AB258" s="68">
        <f t="shared" si="58"/>
        <v>3.8868541792314842E-8</v>
      </c>
      <c r="AC258" s="69"/>
      <c r="AD258" s="70">
        <f t="shared" si="57"/>
        <v>3.886854179231484E-4</v>
      </c>
      <c r="AG258" s="71">
        <v>2520</v>
      </c>
    </row>
    <row r="259" spans="5:33">
      <c r="E259" s="73">
        <v>0.54696759259259253</v>
      </c>
      <c r="F259" s="71">
        <v>2530</v>
      </c>
      <c r="G259" s="58">
        <v>16.809999999999999</v>
      </c>
      <c r="H259" s="58">
        <v>7.15</v>
      </c>
      <c r="I259" s="58">
        <v>7.6</v>
      </c>
      <c r="J259" s="99">
        <v>16.760000000000002</v>
      </c>
      <c r="K259" s="99">
        <v>7.3</v>
      </c>
      <c r="L259" s="99">
        <v>7.85</v>
      </c>
      <c r="M259" s="59">
        <f t="shared" si="59"/>
        <v>16.785</v>
      </c>
      <c r="N259" s="59">
        <f t="shared" si="59"/>
        <v>7.2249999999999996</v>
      </c>
      <c r="O259" s="59">
        <f t="shared" si="59"/>
        <v>7.7249999999999996</v>
      </c>
      <c r="P259" s="60">
        <f t="shared" si="50"/>
        <v>0.16208247545929066</v>
      </c>
      <c r="Q259" s="22">
        <f t="shared" si="51"/>
        <v>5.9566214352900919E-8</v>
      </c>
      <c r="R259" s="61">
        <f t="shared" si="52"/>
        <v>8.4863231110888075E-8</v>
      </c>
      <c r="S259" s="22">
        <f t="shared" si="53"/>
        <v>7.2017679945800024E-15</v>
      </c>
      <c r="T259" s="62">
        <v>298</v>
      </c>
      <c r="U259" s="59">
        <f t="shared" si="54"/>
        <v>289.78500000000003</v>
      </c>
      <c r="V259" s="63">
        <f t="shared" si="55"/>
        <v>0.4781210740246789</v>
      </c>
      <c r="W259" s="64">
        <f t="shared" si="56"/>
        <v>3.0069144631598426</v>
      </c>
      <c r="X259" s="65">
        <f t="shared" si="46"/>
        <v>-3.9127573413683299E-10</v>
      </c>
      <c r="Y259" s="66">
        <f t="shared" si="47"/>
        <v>-3.6925529286664795E-10</v>
      </c>
      <c r="Z259" s="66">
        <f t="shared" si="48"/>
        <v>-3.7049457195151978E-10</v>
      </c>
      <c r="AA259" s="67">
        <f t="shared" si="49"/>
        <v>-3.4957392004105933E-10</v>
      </c>
      <c r="AB259" s="68">
        <f t="shared" si="58"/>
        <v>3.4762405132091047E-8</v>
      </c>
      <c r="AC259" s="69"/>
      <c r="AD259" s="70">
        <f t="shared" si="57"/>
        <v>3.4762405132091046E-4</v>
      </c>
      <c r="AG259" s="71">
        <v>2530</v>
      </c>
    </row>
    <row r="260" spans="5:33">
      <c r="E260" s="73">
        <v>0.54708333333333337</v>
      </c>
      <c r="F260" s="71">
        <v>2540</v>
      </c>
      <c r="G260" s="58">
        <v>16.809999999999999</v>
      </c>
      <c r="H260" s="58">
        <v>7.15</v>
      </c>
      <c r="I260" s="58">
        <v>7.55</v>
      </c>
      <c r="J260" s="99">
        <v>16.77</v>
      </c>
      <c r="K260" s="99">
        <v>7.31</v>
      </c>
      <c r="L260" s="99">
        <v>7.81</v>
      </c>
      <c r="M260" s="59">
        <f t="shared" si="59"/>
        <v>16.79</v>
      </c>
      <c r="N260" s="59">
        <f t="shared" si="59"/>
        <v>7.23</v>
      </c>
      <c r="O260" s="59">
        <f t="shared" si="59"/>
        <v>7.68</v>
      </c>
      <c r="P260" s="60">
        <f t="shared" si="50"/>
        <v>0.16115255447480087</v>
      </c>
      <c r="Q260" s="22">
        <f t="shared" si="51"/>
        <v>5.8884365535558776E-8</v>
      </c>
      <c r="R260" s="61">
        <f t="shared" si="52"/>
        <v>8.5881577397010379E-8</v>
      </c>
      <c r="S260" s="22">
        <f t="shared" si="53"/>
        <v>7.3756453361986835E-15</v>
      </c>
      <c r="T260" s="62">
        <v>298</v>
      </c>
      <c r="U260" s="59">
        <f t="shared" si="54"/>
        <v>289.79000000000002</v>
      </c>
      <c r="V260" s="63">
        <f t="shared" si="55"/>
        <v>0.477821824690918</v>
      </c>
      <c r="W260" s="64">
        <f t="shared" si="56"/>
        <v>3.0048432712606332</v>
      </c>
      <c r="X260" s="65">
        <f t="shared" si="46"/>
        <v>-3.5625528649541439E-10</v>
      </c>
      <c r="Y260" s="66">
        <f t="shared" si="47"/>
        <v>-3.3582541187601801E-10</v>
      </c>
      <c r="Z260" s="66">
        <f t="shared" si="48"/>
        <v>-3.3699698684707361E-10</v>
      </c>
      <c r="AA260" s="67">
        <f t="shared" si="49"/>
        <v>-3.1760431653436276E-10</v>
      </c>
      <c r="AB260" s="68">
        <f t="shared" si="58"/>
        <v>3.1061822825734013E-8</v>
      </c>
      <c r="AC260" s="69"/>
      <c r="AD260" s="70">
        <f t="shared" si="57"/>
        <v>3.1061822825734014E-4</v>
      </c>
      <c r="AG260" s="71">
        <v>2540</v>
      </c>
    </row>
    <row r="261" spans="5:33">
      <c r="E261" s="73">
        <v>0.54719907407407409</v>
      </c>
      <c r="F261" s="71">
        <v>2550</v>
      </c>
      <c r="G261" s="58">
        <v>16.82</v>
      </c>
      <c r="H261" s="58">
        <v>7.15</v>
      </c>
      <c r="I261" s="58">
        <v>7.59</v>
      </c>
      <c r="J261" s="99">
        <v>16.77</v>
      </c>
      <c r="K261" s="99">
        <v>7.31</v>
      </c>
      <c r="L261" s="99">
        <v>7.83</v>
      </c>
      <c r="M261" s="59">
        <f t="shared" si="59"/>
        <v>16.795000000000002</v>
      </c>
      <c r="N261" s="59">
        <f t="shared" si="59"/>
        <v>7.23</v>
      </c>
      <c r="O261" s="59">
        <f t="shared" si="59"/>
        <v>7.71</v>
      </c>
      <c r="P261" s="60">
        <f t="shared" si="50"/>
        <v>0.16179636360544891</v>
      </c>
      <c r="Q261" s="22">
        <f t="shared" si="51"/>
        <v>5.8884365535558776E-8</v>
      </c>
      <c r="R261" s="61">
        <f t="shared" si="52"/>
        <v>8.5917268606754205E-8</v>
      </c>
      <c r="S261" s="22">
        <f t="shared" si="53"/>
        <v>7.3817770448451517E-15</v>
      </c>
      <c r="T261" s="62">
        <v>298</v>
      </c>
      <c r="U261" s="59">
        <f t="shared" si="54"/>
        <v>289.79500000000002</v>
      </c>
      <c r="V261" s="63">
        <f t="shared" si="55"/>
        <v>0.47752258568340006</v>
      </c>
      <c r="W261" s="64">
        <f t="shared" si="56"/>
        <v>3.0027735774156357</v>
      </c>
      <c r="X261" s="65">
        <f t="shared" si="46"/>
        <v>-3.194058384696892E-10</v>
      </c>
      <c r="Y261" s="66">
        <f t="shared" si="47"/>
        <v>-3.009879883523849E-10</v>
      </c>
      <c r="Z261" s="66">
        <f t="shared" si="48"/>
        <v>-3.0205001403284432E-10</v>
      </c>
      <c r="AA261" s="67">
        <f t="shared" si="49"/>
        <v>-2.8457171074653862E-10</v>
      </c>
      <c r="AB261" s="68">
        <f t="shared" si="58"/>
        <v>2.7695982158274091E-8</v>
      </c>
      <c r="AC261" s="69"/>
      <c r="AD261" s="70">
        <f t="shared" si="57"/>
        <v>2.7695982158274093E-4</v>
      </c>
      <c r="AG261" s="71">
        <v>2550</v>
      </c>
    </row>
    <row r="262" spans="5:33">
      <c r="E262" s="73">
        <v>0.54731481481481481</v>
      </c>
      <c r="F262" s="71">
        <v>2560</v>
      </c>
      <c r="G262" s="58">
        <v>16.829999999999998</v>
      </c>
      <c r="H262" s="58">
        <v>7.16</v>
      </c>
      <c r="I262" s="58">
        <v>7.55</v>
      </c>
      <c r="J262" s="99">
        <v>16.78</v>
      </c>
      <c r="K262" s="99">
        <v>7.31</v>
      </c>
      <c r="L262" s="99">
        <v>7.84</v>
      </c>
      <c r="M262" s="59">
        <f t="shared" si="59"/>
        <v>16.805</v>
      </c>
      <c r="N262" s="59">
        <f t="shared" si="59"/>
        <v>7.2349999999999994</v>
      </c>
      <c r="O262" s="59">
        <f t="shared" si="59"/>
        <v>7.6950000000000003</v>
      </c>
      <c r="P262" s="60">
        <f t="shared" si="50"/>
        <v>0.16151015052613379</v>
      </c>
      <c r="Q262" s="22">
        <f t="shared" si="51"/>
        <v>5.8210321777087027E-8</v>
      </c>
      <c r="R262" s="61">
        <f t="shared" si="52"/>
        <v>8.6984397697509494E-8</v>
      </c>
      <c r="S262" s="22">
        <f t="shared" si="53"/>
        <v>7.5662854427984945E-15</v>
      </c>
      <c r="T262" s="62">
        <v>298</v>
      </c>
      <c r="U262" s="59">
        <f t="shared" si="54"/>
        <v>289.80500000000001</v>
      </c>
      <c r="V262" s="63">
        <f t="shared" si="55"/>
        <v>0.47692413864495037</v>
      </c>
      <c r="W262" s="64">
        <f t="shared" si="56"/>
        <v>2.9986386793534545</v>
      </c>
      <c r="X262" s="65">
        <f t="shared" ref="X262:X325" si="60">-($B$2/W262)*P262*S262*AB262</f>
        <v>-2.9161437507748779E-10</v>
      </c>
      <c r="Y262" s="66">
        <f t="shared" ref="Y262:Y325" si="61">-(AB262+(5*X262))*$B$2*S262*P262/W262</f>
        <v>-2.7438552378729634E-10</v>
      </c>
      <c r="Z262" s="66">
        <f t="shared" ref="Z262:Z325" si="62">-(AB262+5*Y262)*$B$2*P262*S262/W262</f>
        <v>-2.7540342051032539E-10</v>
      </c>
      <c r="AA262" s="67">
        <f t="shared" ref="AA262:AA325" si="63">-(AB262+(10*Z262))*$B$2*P262*S262/W262</f>
        <v>-2.5907218935347026E-10</v>
      </c>
      <c r="AB262" s="68">
        <f t="shared" si="58"/>
        <v>2.4679226234962961E-8</v>
      </c>
      <c r="AC262" s="69"/>
      <c r="AD262" s="70">
        <f t="shared" si="57"/>
        <v>2.4679226234962961E-4</v>
      </c>
      <c r="AG262" s="71">
        <v>2560</v>
      </c>
    </row>
    <row r="263" spans="5:33">
      <c r="E263" s="73">
        <v>0.54743055555555553</v>
      </c>
      <c r="F263" s="71">
        <v>2570</v>
      </c>
      <c r="G263" s="58">
        <v>16.829999999999998</v>
      </c>
      <c r="H263" s="58">
        <v>7.16</v>
      </c>
      <c r="I263" s="58">
        <v>7.63</v>
      </c>
      <c r="J263" s="99">
        <v>16.78</v>
      </c>
      <c r="K263" s="99">
        <v>7.31</v>
      </c>
      <c r="L263" s="99">
        <v>7.86</v>
      </c>
      <c r="M263" s="59">
        <f t="shared" si="59"/>
        <v>16.805</v>
      </c>
      <c r="N263" s="59">
        <f t="shared" si="59"/>
        <v>7.2349999999999994</v>
      </c>
      <c r="O263" s="59">
        <f t="shared" si="59"/>
        <v>7.7450000000000001</v>
      </c>
      <c r="P263" s="60">
        <f t="shared" ref="P263:P326" si="64">((O263/32000)*(1/((-0.026*M263+1.9067)/1000)))/1.013</f>
        <v>0.16255959919751869</v>
      </c>
      <c r="Q263" s="22">
        <f t="shared" ref="Q263:Q326" si="65">POWER(10, -N263)</f>
        <v>5.8210321777087027E-8</v>
      </c>
      <c r="R263" s="61">
        <f t="shared" ref="R263:R326" si="66">(0.00000000000001*(0.1253*EXP(0.0831*M263)))/Q263</f>
        <v>8.6984397697509494E-8</v>
      </c>
      <c r="S263" s="22">
        <f t="shared" ref="S263:S326" si="67">POWER(R263, 2)</f>
        <v>7.5662854427984945E-15</v>
      </c>
      <c r="T263" s="62">
        <v>298</v>
      </c>
      <c r="U263" s="59">
        <f t="shared" ref="U263:U302" si="68">273+M263</f>
        <v>289.80500000000001</v>
      </c>
      <c r="V263" s="63">
        <f t="shared" ref="V263:V302" si="69">((1/U263)-(1/298))*5026</f>
        <v>0.47692413864495037</v>
      </c>
      <c r="W263" s="64">
        <f t="shared" ref="W263:W302" si="70">POWER(10,V263)</f>
        <v>2.9986386793534545</v>
      </c>
      <c r="X263" s="65">
        <f t="shared" si="60"/>
        <v>-2.6079830618162364E-10</v>
      </c>
      <c r="Y263" s="66">
        <f t="shared" si="61"/>
        <v>-2.4528997888062296E-10</v>
      </c>
      <c r="Z263" s="66">
        <f t="shared" si="62"/>
        <v>-2.4621217894854623E-10</v>
      </c>
      <c r="AA263" s="67">
        <f t="shared" si="63"/>
        <v>-2.3151637477239539E-10</v>
      </c>
      <c r="AB263" s="68">
        <f t="shared" si="58"/>
        <v>2.1928785479919304E-8</v>
      </c>
      <c r="AC263" s="69"/>
      <c r="AD263" s="70">
        <f t="shared" ref="AD263:AD302" si="71">AB263*10000</f>
        <v>2.1928785479919305E-4</v>
      </c>
      <c r="AG263" s="71">
        <v>2570</v>
      </c>
    </row>
    <row r="264" spans="5:33">
      <c r="E264" s="73">
        <v>0.54754629629629625</v>
      </c>
      <c r="F264" s="71">
        <v>2580</v>
      </c>
      <c r="G264" s="58">
        <v>16.84</v>
      </c>
      <c r="H264" s="58">
        <v>7.16</v>
      </c>
      <c r="I264" s="58">
        <v>7.56</v>
      </c>
      <c r="J264" s="99">
        <v>16.79</v>
      </c>
      <c r="K264" s="99">
        <v>7.31</v>
      </c>
      <c r="L264" s="99">
        <v>7.86</v>
      </c>
      <c r="M264" s="59">
        <f t="shared" si="59"/>
        <v>16.814999999999998</v>
      </c>
      <c r="N264" s="59">
        <f t="shared" si="59"/>
        <v>7.2349999999999994</v>
      </c>
      <c r="O264" s="59">
        <f t="shared" si="59"/>
        <v>7.71</v>
      </c>
      <c r="P264" s="60">
        <f t="shared" si="64"/>
        <v>0.16185361677764565</v>
      </c>
      <c r="Q264" s="22">
        <f t="shared" si="65"/>
        <v>5.8210321777087027E-8</v>
      </c>
      <c r="R264" s="61">
        <f t="shared" si="66"/>
        <v>8.7056711774333586E-8</v>
      </c>
      <c r="S264" s="22">
        <f t="shared" si="67"/>
        <v>7.5788710649593924E-15</v>
      </c>
      <c r="T264" s="62">
        <v>298</v>
      </c>
      <c r="U264" s="59">
        <f t="shared" si="68"/>
        <v>289.815</v>
      </c>
      <c r="V264" s="63">
        <f t="shared" si="69"/>
        <v>0.47632573290505764</v>
      </c>
      <c r="W264" s="64">
        <f t="shared" si="70"/>
        <v>2.9945097599127042</v>
      </c>
      <c r="X264" s="65">
        <f t="shared" si="60"/>
        <v>-2.3125139283675544E-10</v>
      </c>
      <c r="Y264" s="66">
        <f t="shared" si="61"/>
        <v>-2.175181044217908E-10</v>
      </c>
      <c r="Z264" s="66">
        <f t="shared" si="62"/>
        <v>-2.1833368096113622E-10</v>
      </c>
      <c r="AA264" s="67">
        <f t="shared" si="63"/>
        <v>-2.0531910006603206E-10</v>
      </c>
      <c r="AB264" s="68">
        <f t="shared" ref="AB264:AB302" si="72">AB263+10*(0.166666666666666*(X263+2*Y263+2*Z263+AA263))</f>
        <v>1.9469920485565385E-8</v>
      </c>
      <c r="AC264" s="69"/>
      <c r="AD264" s="70">
        <f t="shared" si="71"/>
        <v>1.9469920485565384E-4</v>
      </c>
      <c r="AG264" s="71">
        <v>2580</v>
      </c>
    </row>
    <row r="265" spans="5:33">
      <c r="E265" s="73">
        <v>0.54766203703703698</v>
      </c>
      <c r="F265" s="71">
        <v>2590</v>
      </c>
      <c r="G265" s="58">
        <v>16.84</v>
      </c>
      <c r="H265" s="58">
        <v>7.16</v>
      </c>
      <c r="I265" s="58">
        <v>7.55</v>
      </c>
      <c r="J265" s="99">
        <v>16.8</v>
      </c>
      <c r="K265" s="99">
        <v>7.32</v>
      </c>
      <c r="L265" s="99">
        <v>7.89</v>
      </c>
      <c r="M265" s="59">
        <f t="shared" si="59"/>
        <v>16.82</v>
      </c>
      <c r="N265" s="59">
        <f t="shared" si="59"/>
        <v>7.24</v>
      </c>
      <c r="O265" s="59">
        <f t="shared" si="59"/>
        <v>7.72</v>
      </c>
      <c r="P265" s="60">
        <f t="shared" si="64"/>
        <v>0.1620778818451771</v>
      </c>
      <c r="Q265" s="22">
        <f t="shared" si="65"/>
        <v>5.7543993733715586E-8</v>
      </c>
      <c r="R265" s="61">
        <f t="shared" si="66"/>
        <v>8.8101379505657336E-8</v>
      </c>
      <c r="S265" s="22">
        <f t="shared" si="67"/>
        <v>7.7618530707998584E-15</v>
      </c>
      <c r="T265" s="62">
        <v>298</v>
      </c>
      <c r="U265" s="59">
        <f t="shared" si="68"/>
        <v>289.82</v>
      </c>
      <c r="V265" s="63">
        <f t="shared" si="69"/>
        <v>0.4760265455207332</v>
      </c>
      <c r="W265" s="64">
        <f t="shared" si="70"/>
        <v>2.9924475393478276</v>
      </c>
      <c r="X265" s="65">
        <f t="shared" si="60"/>
        <v>-2.1074783976944715E-10</v>
      </c>
      <c r="Y265" s="66">
        <f t="shared" si="61"/>
        <v>-1.9790341246235634E-10</v>
      </c>
      <c r="Z265" s="66">
        <f t="shared" si="62"/>
        <v>-1.9868624047628818E-10</v>
      </c>
      <c r="AA265" s="67">
        <f t="shared" si="63"/>
        <v>-1.8652921930331394E-10</v>
      </c>
      <c r="AB265" s="68">
        <f t="shared" si="72"/>
        <v>1.7289463712784325E-8</v>
      </c>
      <c r="AC265" s="69"/>
      <c r="AD265" s="70">
        <f t="shared" si="71"/>
        <v>1.7289463712784326E-4</v>
      </c>
      <c r="AG265" s="71">
        <v>2590</v>
      </c>
    </row>
    <row r="266" spans="5:33">
      <c r="E266" s="73">
        <v>0.54777777777777781</v>
      </c>
      <c r="F266" s="71">
        <v>2600</v>
      </c>
      <c r="G266" s="58">
        <v>16.850000000000001</v>
      </c>
      <c r="H266" s="58">
        <v>7.16</v>
      </c>
      <c r="I266" s="58">
        <v>7.66</v>
      </c>
      <c r="J266" s="99">
        <v>16.809999999999999</v>
      </c>
      <c r="K266" s="99">
        <v>7.32</v>
      </c>
      <c r="L266" s="99">
        <v>7.86</v>
      </c>
      <c r="M266" s="59">
        <f t="shared" si="59"/>
        <v>16.829999999999998</v>
      </c>
      <c r="N266" s="59">
        <f t="shared" si="59"/>
        <v>7.24</v>
      </c>
      <c r="O266" s="59">
        <f t="shared" si="59"/>
        <v>7.76</v>
      </c>
      <c r="P266" s="60">
        <f t="shared" si="64"/>
        <v>0.16294649624582022</v>
      </c>
      <c r="Q266" s="22">
        <f t="shared" si="65"/>
        <v>5.7543993733715586E-8</v>
      </c>
      <c r="R266" s="61">
        <f t="shared" si="66"/>
        <v>8.8174622180142916E-8</v>
      </c>
      <c r="S266" s="22">
        <f t="shared" si="67"/>
        <v>7.7747639966109512E-15</v>
      </c>
      <c r="T266" s="62">
        <v>298</v>
      </c>
      <c r="U266" s="59">
        <f t="shared" si="68"/>
        <v>289.83</v>
      </c>
      <c r="V266" s="63">
        <f t="shared" si="69"/>
        <v>0.47542820172065797</v>
      </c>
      <c r="W266" s="64">
        <f t="shared" si="70"/>
        <v>2.9883275708818329</v>
      </c>
      <c r="X266" s="65">
        <f t="shared" si="60"/>
        <v>-1.8813381011287967E-10</v>
      </c>
      <c r="Y266" s="66">
        <f t="shared" si="61"/>
        <v>-1.7657109355107922E-10</v>
      </c>
      <c r="Z266" s="66">
        <f t="shared" si="62"/>
        <v>-1.7728173888488875E-10</v>
      </c>
      <c r="AA266" s="67">
        <f t="shared" si="63"/>
        <v>-1.6634231503733551E-10</v>
      </c>
      <c r="AB266" s="68">
        <f t="shared" si="72"/>
        <v>1.5305369771200915E-8</v>
      </c>
      <c r="AC266" s="69"/>
      <c r="AD266" s="70">
        <f t="shared" si="71"/>
        <v>1.5305369771200915E-4</v>
      </c>
      <c r="AG266" s="71">
        <v>2600</v>
      </c>
    </row>
    <row r="267" spans="5:33">
      <c r="E267" s="73">
        <v>0.54789351851851853</v>
      </c>
      <c r="F267" s="71">
        <v>2610</v>
      </c>
      <c r="G267" s="58">
        <v>16.86</v>
      </c>
      <c r="H267" s="58">
        <v>7.16</v>
      </c>
      <c r="I267" s="58">
        <v>7.6</v>
      </c>
      <c r="J267" s="99">
        <v>16.809999999999999</v>
      </c>
      <c r="K267" s="99">
        <v>7.32</v>
      </c>
      <c r="L267" s="99">
        <v>7.82</v>
      </c>
      <c r="M267" s="59">
        <f t="shared" si="59"/>
        <v>16.835000000000001</v>
      </c>
      <c r="N267" s="59">
        <f t="shared" si="59"/>
        <v>7.24</v>
      </c>
      <c r="O267" s="59">
        <f t="shared" si="59"/>
        <v>7.71</v>
      </c>
      <c r="P267" s="60">
        <f t="shared" si="64"/>
        <v>0.16191091048333756</v>
      </c>
      <c r="Q267" s="22">
        <f t="shared" si="65"/>
        <v>5.7543993733715586E-8</v>
      </c>
      <c r="R267" s="61">
        <f t="shared" si="66"/>
        <v>8.8211266347957449E-8</v>
      </c>
      <c r="S267" s="22">
        <f t="shared" si="67"/>
        <v>7.7812275107102897E-15</v>
      </c>
      <c r="T267" s="62">
        <v>298</v>
      </c>
      <c r="U267" s="59">
        <f t="shared" si="68"/>
        <v>289.83499999999998</v>
      </c>
      <c r="V267" s="63">
        <f t="shared" si="69"/>
        <v>0.47512904530383915</v>
      </c>
      <c r="W267" s="64">
        <f t="shared" si="70"/>
        <v>2.9862698207244951</v>
      </c>
      <c r="X267" s="65">
        <f t="shared" si="60"/>
        <v>-1.6556730180142558E-10</v>
      </c>
      <c r="Y267" s="66">
        <f t="shared" si="61"/>
        <v>-1.5544081633389509E-10</v>
      </c>
      <c r="Z267" s="66">
        <f t="shared" si="62"/>
        <v>-1.5606017599494153E-10</v>
      </c>
      <c r="AA267" s="67">
        <f t="shared" si="63"/>
        <v>-1.4647728720218524E-10</v>
      </c>
      <c r="AB267" s="68">
        <f t="shared" si="72"/>
        <v>1.3535066787830671E-8</v>
      </c>
      <c r="AC267" s="69"/>
      <c r="AD267" s="70">
        <f t="shared" si="71"/>
        <v>1.3535066787830671E-4</v>
      </c>
      <c r="AE267" s="70"/>
      <c r="AF267" s="74"/>
      <c r="AG267" s="71">
        <v>2610</v>
      </c>
    </row>
    <row r="268" spans="5:33">
      <c r="E268" s="73">
        <v>0.54800925925925925</v>
      </c>
      <c r="F268" s="71">
        <v>2620</v>
      </c>
      <c r="G268" s="58">
        <v>16.86</v>
      </c>
      <c r="H268" s="58">
        <v>7.17</v>
      </c>
      <c r="I268" s="58">
        <v>7.64</v>
      </c>
      <c r="J268" s="99">
        <v>16.82</v>
      </c>
      <c r="K268" s="99">
        <v>7.32</v>
      </c>
      <c r="L268" s="99">
        <v>7.88</v>
      </c>
      <c r="M268" s="59">
        <f t="shared" si="59"/>
        <v>16.84</v>
      </c>
      <c r="N268" s="59">
        <f t="shared" si="59"/>
        <v>7.2450000000000001</v>
      </c>
      <c r="O268" s="59">
        <f t="shared" si="59"/>
        <v>7.76</v>
      </c>
      <c r="P268" s="60">
        <f t="shared" si="64"/>
        <v>0.16297533908245812</v>
      </c>
      <c r="Q268" s="22">
        <f t="shared" si="65"/>
        <v>5.6885293084384036E-8</v>
      </c>
      <c r="R268" s="61">
        <f t="shared" si="66"/>
        <v>8.9269788564277643E-8</v>
      </c>
      <c r="S268" s="22">
        <f t="shared" si="67"/>
        <v>7.969095150310835E-15</v>
      </c>
      <c r="T268" s="62">
        <v>298</v>
      </c>
      <c r="U268" s="59">
        <f t="shared" si="68"/>
        <v>289.83999999999997</v>
      </c>
      <c r="V268" s="63">
        <f t="shared" si="69"/>
        <v>0.47482989920845275</v>
      </c>
      <c r="W268" s="64">
        <f t="shared" si="70"/>
        <v>2.984213558448257</v>
      </c>
      <c r="X268" s="65">
        <f t="shared" si="60"/>
        <v>-1.5113169768980601E-10</v>
      </c>
      <c r="Y268" s="66">
        <f t="shared" si="61"/>
        <v>-1.4159615188824214E-10</v>
      </c>
      <c r="Z268" s="66">
        <f t="shared" si="62"/>
        <v>-1.4219779029450384E-10</v>
      </c>
      <c r="AA268" s="67">
        <f t="shared" si="63"/>
        <v>-1.3318796301387541E-10</v>
      </c>
      <c r="AB268" s="68">
        <f t="shared" si="72"/>
        <v>1.1976655831728537E-8</v>
      </c>
      <c r="AC268" s="69"/>
      <c r="AD268" s="70">
        <f t="shared" si="71"/>
        <v>1.1976655831728537E-4</v>
      </c>
      <c r="AG268" s="71">
        <v>2620</v>
      </c>
    </row>
    <row r="269" spans="5:33">
      <c r="E269" s="73">
        <v>0.54812499999999997</v>
      </c>
      <c r="F269" s="71">
        <v>2630</v>
      </c>
      <c r="G269" s="58">
        <v>16.87</v>
      </c>
      <c r="H269" s="58">
        <v>7.17</v>
      </c>
      <c r="I269" s="58">
        <v>7.59</v>
      </c>
      <c r="J269" s="99">
        <v>16.82</v>
      </c>
      <c r="K269" s="99">
        <v>7.32</v>
      </c>
      <c r="L269" s="99">
        <v>7.83</v>
      </c>
      <c r="M269" s="59">
        <f t="shared" si="59"/>
        <v>16.844999999999999</v>
      </c>
      <c r="N269" s="59">
        <f t="shared" si="59"/>
        <v>7.2450000000000001</v>
      </c>
      <c r="O269" s="59">
        <f t="shared" si="59"/>
        <v>7.71</v>
      </c>
      <c r="P269" s="60">
        <f t="shared" si="64"/>
        <v>0.16193957254969807</v>
      </c>
      <c r="Q269" s="22">
        <f t="shared" si="65"/>
        <v>5.6885293084384036E-8</v>
      </c>
      <c r="R269" s="61">
        <f t="shared" si="66"/>
        <v>8.9306887868272742E-8</v>
      </c>
      <c r="S269" s="22">
        <f t="shared" si="67"/>
        <v>7.9757202207162416E-15</v>
      </c>
      <c r="T269" s="62">
        <v>298</v>
      </c>
      <c r="U269" s="59">
        <f t="shared" si="68"/>
        <v>289.84500000000003</v>
      </c>
      <c r="V269" s="63">
        <f t="shared" si="69"/>
        <v>0.47453076343396039</v>
      </c>
      <c r="W269" s="64">
        <f t="shared" si="70"/>
        <v>2.9821587829272045</v>
      </c>
      <c r="X269" s="65">
        <f t="shared" si="60"/>
        <v>-1.32569562539949E-10</v>
      </c>
      <c r="Y269" s="66">
        <f t="shared" si="61"/>
        <v>-1.2424569906236675E-10</v>
      </c>
      <c r="Z269" s="66">
        <f t="shared" si="62"/>
        <v>-1.2476834318871022E-10</v>
      </c>
      <c r="AA269" s="67">
        <f t="shared" si="63"/>
        <v>-1.1690149160226317E-10</v>
      </c>
      <c r="AB269" s="68">
        <f t="shared" si="72"/>
        <v>1.055680992327992E-8</v>
      </c>
      <c r="AC269" s="69"/>
      <c r="AD269" s="70">
        <f t="shared" si="71"/>
        <v>1.055680992327992E-4</v>
      </c>
      <c r="AG269" s="71">
        <v>2630</v>
      </c>
    </row>
    <row r="270" spans="5:33">
      <c r="E270" s="73">
        <v>0.5482407407407407</v>
      </c>
      <c r="F270" s="71">
        <v>2640</v>
      </c>
      <c r="G270" s="58">
        <v>16.87</v>
      </c>
      <c r="H270" s="58">
        <v>7.17</v>
      </c>
      <c r="I270" s="58">
        <v>7.6</v>
      </c>
      <c r="J270" s="99">
        <v>16.829999999999998</v>
      </c>
      <c r="K270" s="99">
        <v>7.33</v>
      </c>
      <c r="L270" s="99">
        <v>7.82</v>
      </c>
      <c r="M270" s="59">
        <f t="shared" si="59"/>
        <v>16.850000000000001</v>
      </c>
      <c r="N270" s="59">
        <f t="shared" si="59"/>
        <v>7.25</v>
      </c>
      <c r="O270" s="59">
        <f t="shared" si="59"/>
        <v>7.71</v>
      </c>
      <c r="P270" s="60">
        <f t="shared" si="64"/>
        <v>0.1619539073886137</v>
      </c>
      <c r="Q270" s="22">
        <f t="shared" si="65"/>
        <v>5.6234132519034806E-8</v>
      </c>
      <c r="R270" s="61">
        <f t="shared" si="66"/>
        <v>9.0378557381621416E-8</v>
      </c>
      <c r="S270" s="22">
        <f t="shared" si="67"/>
        <v>8.1682836343830354E-15</v>
      </c>
      <c r="T270" s="62">
        <v>298</v>
      </c>
      <c r="U270" s="59">
        <f t="shared" si="68"/>
        <v>289.85000000000002</v>
      </c>
      <c r="V270" s="63">
        <f t="shared" si="69"/>
        <v>0.47423163797983886</v>
      </c>
      <c r="W270" s="64">
        <f t="shared" si="70"/>
        <v>2.9801054930364157</v>
      </c>
      <c r="X270" s="65">
        <f t="shared" si="60"/>
        <v>-1.1984085224587354E-10</v>
      </c>
      <c r="Y270" s="66">
        <f t="shared" si="61"/>
        <v>-1.1212854220302741E-10</v>
      </c>
      <c r="Z270" s="66">
        <f t="shared" si="62"/>
        <v>-1.1262486482659282E-10</v>
      </c>
      <c r="AA270" s="67">
        <f t="shared" si="63"/>
        <v>-1.0534499612004682E-10</v>
      </c>
      <c r="AB270" s="68">
        <f t="shared" si="72"/>
        <v>9.310978025539315E-9</v>
      </c>
      <c r="AC270" s="69"/>
      <c r="AD270" s="70">
        <f t="shared" si="71"/>
        <v>9.3109780255393152E-5</v>
      </c>
      <c r="AG270" s="71">
        <v>2640</v>
      </c>
    </row>
    <row r="271" spans="5:33">
      <c r="E271" s="73">
        <v>0.54835648148148142</v>
      </c>
      <c r="F271" s="71">
        <v>2650</v>
      </c>
      <c r="G271" s="58">
        <v>16.88</v>
      </c>
      <c r="H271" s="58">
        <v>7.17</v>
      </c>
      <c r="I271" s="58">
        <v>7.61</v>
      </c>
      <c r="J271" s="99">
        <v>16.829999999999998</v>
      </c>
      <c r="K271" s="99">
        <v>7.33</v>
      </c>
      <c r="L271" s="99">
        <v>7.86</v>
      </c>
      <c r="M271" s="59">
        <f t="shared" si="59"/>
        <v>16.854999999999997</v>
      </c>
      <c r="N271" s="59">
        <f t="shared" si="59"/>
        <v>7.25</v>
      </c>
      <c r="O271" s="59">
        <f t="shared" si="59"/>
        <v>7.7350000000000003</v>
      </c>
      <c r="P271" s="60">
        <f t="shared" si="64"/>
        <v>0.16249343362669225</v>
      </c>
      <c r="Q271" s="22">
        <f t="shared" si="65"/>
        <v>5.6234132519034806E-8</v>
      </c>
      <c r="R271" s="61">
        <f t="shared" si="66"/>
        <v>9.041611747478241E-8</v>
      </c>
      <c r="S271" s="22">
        <f t="shared" si="67"/>
        <v>8.1750742992136537E-15</v>
      </c>
      <c r="T271" s="62">
        <v>298</v>
      </c>
      <c r="U271" s="59">
        <f t="shared" si="68"/>
        <v>289.85500000000002</v>
      </c>
      <c r="V271" s="63">
        <f t="shared" si="69"/>
        <v>0.47393252284554549</v>
      </c>
      <c r="W271" s="64">
        <f t="shared" si="70"/>
        <v>2.9780536876517223</v>
      </c>
      <c r="X271" s="65">
        <f t="shared" si="60"/>
        <v>-1.0587946433996203E-10</v>
      </c>
      <c r="Y271" s="66">
        <f t="shared" si="61"/>
        <v>-9.9032536890007406E-11</v>
      </c>
      <c r="Z271" s="66">
        <f t="shared" si="62"/>
        <v>-9.9475308449130685E-11</v>
      </c>
      <c r="AA271" s="67">
        <f t="shared" si="63"/>
        <v>-9.301388697311491E-11</v>
      </c>
      <c r="AB271" s="68">
        <f t="shared" si="72"/>
        <v>8.1864902548307178E-9</v>
      </c>
      <c r="AC271" s="69"/>
      <c r="AD271" s="70">
        <f t="shared" si="71"/>
        <v>8.1864902548307183E-5</v>
      </c>
      <c r="AG271" s="71">
        <v>2650</v>
      </c>
    </row>
    <row r="272" spans="5:33">
      <c r="E272" s="73">
        <v>0.54847222222222225</v>
      </c>
      <c r="F272" s="71">
        <v>2660</v>
      </c>
      <c r="G272" s="58">
        <v>16.88</v>
      </c>
      <c r="H272" s="58">
        <v>7.17</v>
      </c>
      <c r="I272" s="58">
        <v>7.6</v>
      </c>
      <c r="J272" s="99">
        <v>16.84</v>
      </c>
      <c r="K272" s="99">
        <v>7.33</v>
      </c>
      <c r="L272" s="99">
        <v>7.86</v>
      </c>
      <c r="M272" s="59">
        <f t="shared" si="59"/>
        <v>16.86</v>
      </c>
      <c r="N272" s="59">
        <f t="shared" si="59"/>
        <v>7.25</v>
      </c>
      <c r="O272" s="59">
        <f t="shared" si="59"/>
        <v>7.73</v>
      </c>
      <c r="P272" s="60">
        <f t="shared" si="64"/>
        <v>0.16240277296839606</v>
      </c>
      <c r="Q272" s="22">
        <f t="shared" si="65"/>
        <v>5.6234132519034806E-8</v>
      </c>
      <c r="R272" s="61">
        <f t="shared" si="66"/>
        <v>9.0453693177404852E-8</v>
      </c>
      <c r="S272" s="22">
        <f t="shared" si="67"/>
        <v>8.1818706094320963E-15</v>
      </c>
      <c r="T272" s="62">
        <v>298</v>
      </c>
      <c r="U272" s="59">
        <f t="shared" si="68"/>
        <v>289.86</v>
      </c>
      <c r="V272" s="63">
        <f t="shared" si="69"/>
        <v>0.47363341803055059</v>
      </c>
      <c r="W272" s="64">
        <f t="shared" si="70"/>
        <v>2.9760033656499334</v>
      </c>
      <c r="X272" s="65">
        <f t="shared" si="60"/>
        <v>-9.3123716888790159E-11</v>
      </c>
      <c r="Y272" s="66">
        <f t="shared" si="61"/>
        <v>-8.7095874050360408E-11</v>
      </c>
      <c r="Z272" s="66">
        <f t="shared" si="62"/>
        <v>-8.7486052734145123E-11</v>
      </c>
      <c r="AA272" s="67">
        <f t="shared" si="63"/>
        <v>-8.1797876510967255E-11</v>
      </c>
      <c r="AB272" s="68">
        <f t="shared" si="72"/>
        <v>7.1933085181784663E-9</v>
      </c>
      <c r="AC272" s="69"/>
      <c r="AD272" s="70">
        <f t="shared" si="71"/>
        <v>7.1933085181784658E-5</v>
      </c>
      <c r="AG272" s="71">
        <v>2660</v>
      </c>
    </row>
    <row r="273" spans="5:37">
      <c r="E273" s="73">
        <v>0.54858796296296297</v>
      </c>
      <c r="F273" s="71">
        <v>2670</v>
      </c>
      <c r="G273" s="58">
        <v>16.88</v>
      </c>
      <c r="H273" s="58">
        <v>7.18</v>
      </c>
      <c r="I273" s="58">
        <v>7.58</v>
      </c>
      <c r="J273" s="99">
        <v>16.84</v>
      </c>
      <c r="K273" s="99">
        <v>7.33</v>
      </c>
      <c r="L273" s="99">
        <v>7.93</v>
      </c>
      <c r="M273" s="59">
        <f t="shared" si="59"/>
        <v>16.86</v>
      </c>
      <c r="N273" s="59">
        <f t="shared" si="59"/>
        <v>7.2549999999999999</v>
      </c>
      <c r="O273" s="59">
        <f t="shared" si="59"/>
        <v>7.7549999999999999</v>
      </c>
      <c r="P273" s="60">
        <f t="shared" si="64"/>
        <v>0.16292800832728474</v>
      </c>
      <c r="Q273" s="22">
        <f t="shared" si="65"/>
        <v>5.5590425727040265E-8</v>
      </c>
      <c r="R273" s="61">
        <f t="shared" si="66"/>
        <v>9.1501097580191497E-8</v>
      </c>
      <c r="S273" s="22">
        <f t="shared" si="67"/>
        <v>8.3724508583797259E-15</v>
      </c>
      <c r="T273" s="62">
        <v>298</v>
      </c>
      <c r="U273" s="59">
        <f t="shared" si="68"/>
        <v>289.86</v>
      </c>
      <c r="V273" s="63">
        <f t="shared" si="69"/>
        <v>0.47363341803055059</v>
      </c>
      <c r="W273" s="64">
        <f t="shared" si="70"/>
        <v>2.9760033656499334</v>
      </c>
      <c r="X273" s="65">
        <f t="shared" si="60"/>
        <v>-8.3992306860313732E-11</v>
      </c>
      <c r="Y273" s="66">
        <f t="shared" si="61"/>
        <v>-7.8410903154823785E-11</v>
      </c>
      <c r="Z273" s="66">
        <f t="shared" si="62"/>
        <v>-7.8781795067287453E-11</v>
      </c>
      <c r="AA273" s="67">
        <f t="shared" si="63"/>
        <v>-7.3521990724218398E-11</v>
      </c>
      <c r="AB273" s="68">
        <f t="shared" si="72"/>
        <v>6.3198327732305223E-9</v>
      </c>
      <c r="AC273" s="69"/>
      <c r="AD273" s="70">
        <f t="shared" si="71"/>
        <v>6.3198327732305216E-5</v>
      </c>
      <c r="AG273" s="71">
        <v>2670</v>
      </c>
    </row>
    <row r="274" spans="5:37">
      <c r="E274" s="73">
        <v>0.54870370370370369</v>
      </c>
      <c r="F274" s="71">
        <v>2680</v>
      </c>
      <c r="G274" s="58">
        <v>16.89</v>
      </c>
      <c r="H274" s="58">
        <v>7.18</v>
      </c>
      <c r="I274" s="58">
        <v>7.64</v>
      </c>
      <c r="J274" s="99">
        <v>16.84</v>
      </c>
      <c r="K274" s="99">
        <v>7.34</v>
      </c>
      <c r="L274" s="99">
        <v>7.91</v>
      </c>
      <c r="M274" s="59">
        <f t="shared" si="59"/>
        <v>16.865000000000002</v>
      </c>
      <c r="N274" s="59">
        <f t="shared" si="59"/>
        <v>7.26</v>
      </c>
      <c r="O274" s="59">
        <f t="shared" si="59"/>
        <v>7.7750000000000004</v>
      </c>
      <c r="P274" s="60">
        <f t="shared" si="64"/>
        <v>0.16336265998513963</v>
      </c>
      <c r="Q274" s="22">
        <f t="shared" si="65"/>
        <v>5.4954087385762357E-8</v>
      </c>
      <c r="R274" s="61">
        <f t="shared" si="66"/>
        <v>9.2599097287215997E-8</v>
      </c>
      <c r="S274" s="22">
        <f t="shared" si="67"/>
        <v>8.5745928184072928E-15</v>
      </c>
      <c r="T274" s="62">
        <v>298</v>
      </c>
      <c r="U274" s="59">
        <f t="shared" si="68"/>
        <v>289.86500000000001</v>
      </c>
      <c r="V274" s="63">
        <f t="shared" si="69"/>
        <v>0.47333432353431798</v>
      </c>
      <c r="W274" s="64">
        <f t="shared" si="70"/>
        <v>2.9739545259087006</v>
      </c>
      <c r="X274" s="65">
        <f t="shared" si="60"/>
        <v>-7.5567976454586927E-11</v>
      </c>
      <c r="Y274" s="66">
        <f t="shared" si="61"/>
        <v>-7.040786881856496E-11</v>
      </c>
      <c r="Z274" s="66">
        <f t="shared" si="62"/>
        <v>-7.0760223242549482E-11</v>
      </c>
      <c r="AA274" s="67">
        <f t="shared" si="63"/>
        <v>-6.590434946836146E-11</v>
      </c>
      <c r="AB274" s="68">
        <f t="shared" si="72"/>
        <v>5.5333332831826011E-9</v>
      </c>
      <c r="AC274" s="69"/>
      <c r="AD274" s="70">
        <f t="shared" si="71"/>
        <v>5.5333332831826011E-5</v>
      </c>
      <c r="AG274" s="71">
        <v>2680</v>
      </c>
    </row>
    <row r="275" spans="5:37">
      <c r="E275" s="73">
        <v>0.54881944444444442</v>
      </c>
      <c r="F275" s="71">
        <v>2690</v>
      </c>
      <c r="G275" s="58">
        <v>16.89</v>
      </c>
      <c r="H275" s="58">
        <v>7.18</v>
      </c>
      <c r="I275" s="58">
        <v>7.57</v>
      </c>
      <c r="J275" s="99">
        <v>16.850000000000001</v>
      </c>
      <c r="K275" s="99">
        <v>7.34</v>
      </c>
      <c r="L275" s="99">
        <v>7.92</v>
      </c>
      <c r="M275" s="59">
        <f t="shared" si="59"/>
        <v>16.87</v>
      </c>
      <c r="N275" s="59">
        <f t="shared" si="59"/>
        <v>7.26</v>
      </c>
      <c r="O275" s="59">
        <f t="shared" si="59"/>
        <v>7.7450000000000001</v>
      </c>
      <c r="P275" s="60">
        <f t="shared" si="64"/>
        <v>0.16274673186238967</v>
      </c>
      <c r="Q275" s="22">
        <f t="shared" si="65"/>
        <v>5.4954087385762357E-8</v>
      </c>
      <c r="R275" s="61">
        <f t="shared" si="66"/>
        <v>9.263758020641163E-8</v>
      </c>
      <c r="S275" s="22">
        <f t="shared" si="67"/>
        <v>8.5817212664993484E-15</v>
      </c>
      <c r="T275" s="62">
        <v>298</v>
      </c>
      <c r="U275" s="59">
        <f t="shared" si="68"/>
        <v>289.87</v>
      </c>
      <c r="V275" s="63">
        <f t="shared" si="69"/>
        <v>0.47303523935631364</v>
      </c>
      <c r="W275" s="64">
        <f t="shared" si="70"/>
        <v>2.9719071673065747</v>
      </c>
      <c r="X275" s="65">
        <f t="shared" si="60"/>
        <v>-6.5772817269070622E-11</v>
      </c>
      <c r="Y275" s="66">
        <f t="shared" si="61"/>
        <v>-6.129169416157435E-11</v>
      </c>
      <c r="Z275" s="66">
        <f t="shared" si="62"/>
        <v>-6.1596994514186412E-11</v>
      </c>
      <c r="AA275" s="67">
        <f t="shared" si="63"/>
        <v>-5.7379571337680637E-11</v>
      </c>
      <c r="AB275" s="68">
        <f t="shared" si="72"/>
        <v>4.8269857664406419E-9</v>
      </c>
      <c r="AC275" s="69"/>
      <c r="AD275" s="70">
        <f t="shared" si="71"/>
        <v>4.8269857664406422E-5</v>
      </c>
      <c r="AG275" s="71">
        <v>2690</v>
      </c>
      <c r="AH275" s="54" t="s">
        <v>29</v>
      </c>
      <c r="AJ275" s="54" t="s">
        <v>30</v>
      </c>
      <c r="AK275" s="33" t="s">
        <v>31</v>
      </c>
    </row>
    <row r="276" spans="5:37">
      <c r="E276" s="73">
        <v>0.54893518518518514</v>
      </c>
      <c r="F276" s="71">
        <v>2700</v>
      </c>
      <c r="G276" s="58">
        <v>16.899999999999999</v>
      </c>
      <c r="H276" s="58">
        <v>7.18</v>
      </c>
      <c r="I276" s="58">
        <v>7.7</v>
      </c>
      <c r="J276" s="99">
        <v>16.86</v>
      </c>
      <c r="K276" s="99">
        <v>7.34</v>
      </c>
      <c r="L276" s="99">
        <v>7.95</v>
      </c>
      <c r="M276" s="59">
        <f t="shared" si="59"/>
        <v>16.88</v>
      </c>
      <c r="N276" s="59">
        <f t="shared" si="59"/>
        <v>7.26</v>
      </c>
      <c r="O276" s="59">
        <f t="shared" si="59"/>
        <v>7.8250000000000002</v>
      </c>
      <c r="P276" s="60">
        <f t="shared" si="64"/>
        <v>0.16445690833380333</v>
      </c>
      <c r="Q276" s="22">
        <f t="shared" si="65"/>
        <v>5.4954087385762357E-8</v>
      </c>
      <c r="R276" s="61">
        <f t="shared" si="66"/>
        <v>9.2714594030375107E-8</v>
      </c>
      <c r="S276" s="22">
        <f t="shared" si="67"/>
        <v>8.5959959462172676E-15</v>
      </c>
      <c r="T276" s="62">
        <v>298</v>
      </c>
      <c r="U276" s="59">
        <f t="shared" si="68"/>
        <v>289.88</v>
      </c>
      <c r="V276" s="63">
        <f t="shared" si="69"/>
        <v>0.47243710195285588</v>
      </c>
      <c r="W276" s="64">
        <f t="shared" si="70"/>
        <v>2.9678168890382923</v>
      </c>
      <c r="X276" s="65">
        <f t="shared" si="60"/>
        <v>-5.8174032729449965E-11</v>
      </c>
      <c r="Y276" s="66">
        <f t="shared" si="61"/>
        <v>-5.4156777897272496E-11</v>
      </c>
      <c r="Z276" s="66">
        <f t="shared" si="62"/>
        <v>-5.4434192675472731E-11</v>
      </c>
      <c r="AA276" s="67">
        <f t="shared" si="63"/>
        <v>-5.0656038418200523E-11</v>
      </c>
      <c r="AB276" s="68">
        <f t="shared" si="72"/>
        <v>4.2121028231768567E-9</v>
      </c>
      <c r="AC276" s="69"/>
      <c r="AD276" s="70">
        <f t="shared" si="71"/>
        <v>4.2121028231768566E-5</v>
      </c>
      <c r="AG276" s="71">
        <v>2700</v>
      </c>
      <c r="AH276" s="54">
        <v>0</v>
      </c>
      <c r="AI276" s="54">
        <f>AH276*60</f>
        <v>0</v>
      </c>
      <c r="AJ276" s="54">
        <v>16.690000000000001</v>
      </c>
      <c r="AK276" s="8">
        <f>AJ276/56000</f>
        <v>2.9803571428571433E-4</v>
      </c>
    </row>
    <row r="277" spans="5:37">
      <c r="E277" s="73">
        <v>0.54905092592592597</v>
      </c>
      <c r="F277" s="71">
        <v>2710</v>
      </c>
      <c r="G277" s="58">
        <v>16.91</v>
      </c>
      <c r="H277" s="58">
        <v>7.18</v>
      </c>
      <c r="I277" s="58">
        <v>7.68</v>
      </c>
      <c r="J277" s="99">
        <v>16.86</v>
      </c>
      <c r="K277" s="99">
        <v>7.34</v>
      </c>
      <c r="L277" s="99">
        <v>7.89</v>
      </c>
      <c r="M277" s="59">
        <f t="shared" si="59"/>
        <v>16.884999999999998</v>
      </c>
      <c r="N277" s="59">
        <f t="shared" si="59"/>
        <v>7.26</v>
      </c>
      <c r="O277" s="59">
        <f t="shared" si="59"/>
        <v>7.7850000000000001</v>
      </c>
      <c r="P277" s="60">
        <f t="shared" si="64"/>
        <v>0.16363072627838993</v>
      </c>
      <c r="Q277" s="22">
        <f t="shared" si="65"/>
        <v>5.4954087385762357E-8</v>
      </c>
      <c r="R277" s="61">
        <f t="shared" si="66"/>
        <v>9.275312494843859E-8</v>
      </c>
      <c r="S277" s="22">
        <f t="shared" si="67"/>
        <v>8.6031421877006614E-15</v>
      </c>
      <c r="T277" s="62">
        <v>298</v>
      </c>
      <c r="U277" s="59">
        <f t="shared" si="68"/>
        <v>289.88499999999999</v>
      </c>
      <c r="V277" s="63">
        <f t="shared" si="69"/>
        <v>0.47213804872633652</v>
      </c>
      <c r="W277" s="64">
        <f t="shared" si="70"/>
        <v>2.9657739671336758</v>
      </c>
      <c r="X277" s="65">
        <f t="shared" si="60"/>
        <v>-5.049181132542403E-11</v>
      </c>
      <c r="Y277" s="66">
        <f t="shared" si="61"/>
        <v>-4.7017299053303054E-11</v>
      </c>
      <c r="Z277" s="66">
        <f t="shared" si="62"/>
        <v>-4.7256391991587895E-11</v>
      </c>
      <c r="AA277" s="67">
        <f t="shared" si="63"/>
        <v>-4.3988067070630151E-11</v>
      </c>
      <c r="AB277" s="68">
        <f t="shared" si="72"/>
        <v>3.6687494693549576E-9</v>
      </c>
      <c r="AC277" s="69"/>
      <c r="AD277" s="70">
        <f t="shared" si="71"/>
        <v>3.6687494693549575E-5</v>
      </c>
      <c r="AG277" s="71">
        <v>2710</v>
      </c>
      <c r="AH277" s="54">
        <v>2</v>
      </c>
      <c r="AI277" s="54">
        <f t="shared" ref="AI277:AI293" si="73">AH277*60</f>
        <v>120</v>
      </c>
      <c r="AJ277" s="54">
        <v>16.11</v>
      </c>
      <c r="AK277" s="8">
        <f t="shared" ref="AK277:AK293" si="74">AJ277/56000</f>
        <v>2.8767857142857143E-4</v>
      </c>
    </row>
    <row r="278" spans="5:37">
      <c r="E278" s="73">
        <v>0.54916666666666669</v>
      </c>
      <c r="F278" s="71">
        <v>2720</v>
      </c>
      <c r="G278" s="58">
        <v>16.91</v>
      </c>
      <c r="H278" s="58">
        <v>7.19</v>
      </c>
      <c r="I278" s="58">
        <v>7.57</v>
      </c>
      <c r="J278" s="99">
        <v>16.87</v>
      </c>
      <c r="K278" s="99">
        <v>7.34</v>
      </c>
      <c r="L278" s="99">
        <v>7.87</v>
      </c>
      <c r="M278" s="59">
        <f t="shared" si="59"/>
        <v>16.89</v>
      </c>
      <c r="N278" s="59">
        <f t="shared" si="59"/>
        <v>7.2650000000000006</v>
      </c>
      <c r="O278" s="59">
        <f t="shared" si="59"/>
        <v>7.7200000000000006</v>
      </c>
      <c r="P278" s="60">
        <f t="shared" si="64"/>
        <v>0.16227888333401452</v>
      </c>
      <c r="Q278" s="22">
        <f t="shared" si="65"/>
        <v>5.4325033149243234E-8</v>
      </c>
      <c r="R278" s="61">
        <f t="shared" si="66"/>
        <v>9.3866148799652368E-8</v>
      </c>
      <c r="S278" s="22">
        <f t="shared" si="67"/>
        <v>8.8108538904784805E-15</v>
      </c>
      <c r="T278" s="62">
        <v>298</v>
      </c>
      <c r="U278" s="59">
        <f t="shared" si="68"/>
        <v>289.89</v>
      </c>
      <c r="V278" s="63">
        <f t="shared" si="69"/>
        <v>0.47183900581590721</v>
      </c>
      <c r="W278" s="64">
        <f t="shared" si="70"/>
        <v>2.9637325218912025</v>
      </c>
      <c r="X278" s="65">
        <f t="shared" si="60"/>
        <v>-4.4720608236898999E-11</v>
      </c>
      <c r="Y278" s="66">
        <f t="shared" si="61"/>
        <v>-4.159281745666761E-11</v>
      </c>
      <c r="Z278" s="66">
        <f t="shared" si="62"/>
        <v>-4.1811577342782678E-11</v>
      </c>
      <c r="AA278" s="67">
        <f t="shared" si="63"/>
        <v>-3.8871946008204969E-11</v>
      </c>
      <c r="AB278" s="68">
        <f t="shared" si="72"/>
        <v>3.1970373685452329E-9</v>
      </c>
      <c r="AC278" s="69"/>
      <c r="AD278" s="70">
        <f t="shared" si="71"/>
        <v>3.1970373685452326E-5</v>
      </c>
      <c r="AG278" s="71">
        <v>2720</v>
      </c>
      <c r="AH278" s="54">
        <v>4</v>
      </c>
      <c r="AI278" s="54">
        <f t="shared" si="73"/>
        <v>240</v>
      </c>
      <c r="AJ278" s="54">
        <v>16.14</v>
      </c>
      <c r="AK278" s="8">
        <f t="shared" si="74"/>
        <v>2.8821428571428574E-4</v>
      </c>
    </row>
    <row r="279" spans="5:37">
      <c r="E279" s="73">
        <v>0.54928240740740741</v>
      </c>
      <c r="F279" s="71">
        <v>2730</v>
      </c>
      <c r="G279" s="58">
        <v>16.920000000000002</v>
      </c>
      <c r="H279" s="58">
        <v>7.19</v>
      </c>
      <c r="I279" s="58">
        <v>7.63</v>
      </c>
      <c r="J279" s="99">
        <v>16.87</v>
      </c>
      <c r="K279" s="99">
        <v>7.34</v>
      </c>
      <c r="L279" s="99">
        <v>7.9</v>
      </c>
      <c r="M279" s="59">
        <f t="shared" si="59"/>
        <v>16.895000000000003</v>
      </c>
      <c r="N279" s="59">
        <f t="shared" si="59"/>
        <v>7.2650000000000006</v>
      </c>
      <c r="O279" s="59">
        <f t="shared" si="59"/>
        <v>7.7650000000000006</v>
      </c>
      <c r="P279" s="60">
        <f t="shared" si="64"/>
        <v>0.16323926959516541</v>
      </c>
      <c r="Q279" s="22">
        <f t="shared" si="65"/>
        <v>5.4325033149243234E-8</v>
      </c>
      <c r="R279" s="61">
        <f t="shared" si="66"/>
        <v>9.3905158288138636E-8</v>
      </c>
      <c r="S279" s="22">
        <f t="shared" si="67"/>
        <v>8.8181787531203727E-15</v>
      </c>
      <c r="T279" s="62">
        <v>298</v>
      </c>
      <c r="U279" s="59">
        <f t="shared" si="68"/>
        <v>289.89499999999998</v>
      </c>
      <c r="V279" s="63">
        <f t="shared" si="69"/>
        <v>0.47153997322103819</v>
      </c>
      <c r="W279" s="64">
        <f t="shared" si="70"/>
        <v>2.9616925521938717</v>
      </c>
      <c r="X279" s="65">
        <f t="shared" si="60"/>
        <v>-3.9172452293757464E-11</v>
      </c>
      <c r="Y279" s="66">
        <f t="shared" si="61"/>
        <v>-3.6412298270749749E-11</v>
      </c>
      <c r="Z279" s="66">
        <f t="shared" si="62"/>
        <v>-3.6606783164715397E-11</v>
      </c>
      <c r="AA279" s="67">
        <f t="shared" si="63"/>
        <v>-3.4013706598504569E-11</v>
      </c>
      <c r="AB279" s="68">
        <f t="shared" si="72"/>
        <v>2.7797017954718938E-9</v>
      </c>
      <c r="AC279" s="69"/>
      <c r="AD279" s="70">
        <f t="shared" si="71"/>
        <v>2.7797017954718938E-5</v>
      </c>
      <c r="AG279" s="71">
        <v>2730</v>
      </c>
      <c r="AH279" s="54">
        <v>6</v>
      </c>
      <c r="AI279" s="54">
        <f t="shared" si="73"/>
        <v>360</v>
      </c>
      <c r="AJ279" s="54">
        <v>15.51</v>
      </c>
      <c r="AK279" s="8">
        <f t="shared" si="74"/>
        <v>2.7696428571428571E-4</v>
      </c>
    </row>
    <row r="280" spans="5:37">
      <c r="E280" s="73">
        <v>0.54939814814814814</v>
      </c>
      <c r="F280" s="71">
        <v>2740</v>
      </c>
      <c r="G280" s="58">
        <v>16.920000000000002</v>
      </c>
      <c r="H280" s="58">
        <v>7.19</v>
      </c>
      <c r="I280" s="58">
        <v>7.66</v>
      </c>
      <c r="J280" s="99">
        <v>16.87</v>
      </c>
      <c r="K280" s="99">
        <v>7.35</v>
      </c>
      <c r="L280" s="99">
        <v>7.9</v>
      </c>
      <c r="M280" s="59">
        <f t="shared" si="59"/>
        <v>16.895000000000003</v>
      </c>
      <c r="N280" s="59">
        <f t="shared" si="59"/>
        <v>7.27</v>
      </c>
      <c r="O280" s="59">
        <f t="shared" si="59"/>
        <v>7.78</v>
      </c>
      <c r="P280" s="60">
        <f t="shared" si="64"/>
        <v>0.1635546062395862</v>
      </c>
      <c r="Q280" s="22">
        <f t="shared" si="65"/>
        <v>5.3703179637025192E-8</v>
      </c>
      <c r="R280" s="61">
        <f t="shared" si="66"/>
        <v>9.4992528773304662E-8</v>
      </c>
      <c r="S280" s="22">
        <f t="shared" si="67"/>
        <v>9.0235805227471147E-15</v>
      </c>
      <c r="T280" s="62">
        <v>298</v>
      </c>
      <c r="U280" s="59">
        <f t="shared" si="68"/>
        <v>289.89499999999998</v>
      </c>
      <c r="V280" s="63">
        <f t="shared" si="69"/>
        <v>0.47153997322103819</v>
      </c>
      <c r="W280" s="64">
        <f t="shared" si="70"/>
        <v>2.9616925521938717</v>
      </c>
      <c r="X280" s="65">
        <f t="shared" si="60"/>
        <v>-3.4883250559313134E-11</v>
      </c>
      <c r="Y280" s="66">
        <f t="shared" si="61"/>
        <v>-3.2363209357480419E-11</v>
      </c>
      <c r="Z280" s="66">
        <f t="shared" si="62"/>
        <v>-3.25452625651692E-11</v>
      </c>
      <c r="AA280" s="67">
        <f t="shared" si="63"/>
        <v>-3.0180970738845314E-11</v>
      </c>
      <c r="AB280" s="68">
        <f t="shared" si="72"/>
        <v>2.4143279258665747E-9</v>
      </c>
      <c r="AC280" s="69"/>
      <c r="AD280" s="70">
        <f t="shared" si="71"/>
        <v>2.4143279258665748E-5</v>
      </c>
      <c r="AG280" s="71">
        <v>2740</v>
      </c>
      <c r="AH280" s="54">
        <v>8</v>
      </c>
      <c r="AI280" s="54">
        <f t="shared" si="73"/>
        <v>480</v>
      </c>
      <c r="AJ280" s="54">
        <v>14.36</v>
      </c>
      <c r="AK280" s="8">
        <f t="shared" si="74"/>
        <v>2.564285714285714E-4</v>
      </c>
    </row>
    <row r="281" spans="5:37">
      <c r="E281" s="73">
        <v>0.54951388888888886</v>
      </c>
      <c r="F281" s="71">
        <v>2750</v>
      </c>
      <c r="G281" s="58">
        <v>16.920000000000002</v>
      </c>
      <c r="H281" s="58">
        <v>7.19</v>
      </c>
      <c r="I281" s="58">
        <v>7.66</v>
      </c>
      <c r="J281" s="99">
        <v>16.87</v>
      </c>
      <c r="K281" s="99">
        <v>7.35</v>
      </c>
      <c r="L281" s="99">
        <v>7.9</v>
      </c>
      <c r="M281" s="59">
        <f t="shared" si="59"/>
        <v>16.895000000000003</v>
      </c>
      <c r="N281" s="59">
        <f t="shared" si="59"/>
        <v>7.27</v>
      </c>
      <c r="O281" s="59">
        <f t="shared" si="59"/>
        <v>7.78</v>
      </c>
      <c r="P281" s="60">
        <f t="shared" si="64"/>
        <v>0.1635546062395862</v>
      </c>
      <c r="Q281" s="22">
        <f t="shared" si="65"/>
        <v>5.3703179637025192E-8</v>
      </c>
      <c r="R281" s="61">
        <f t="shared" si="66"/>
        <v>9.4992528773304662E-8</v>
      </c>
      <c r="S281" s="22">
        <f t="shared" si="67"/>
        <v>9.0235805227471147E-15</v>
      </c>
      <c r="T281" s="62">
        <v>298</v>
      </c>
      <c r="U281" s="59">
        <f t="shared" si="68"/>
        <v>289.89499999999998</v>
      </c>
      <c r="V281" s="63">
        <f t="shared" si="69"/>
        <v>0.47153997322103819</v>
      </c>
      <c r="W281" s="64">
        <f t="shared" si="70"/>
        <v>2.9616925521938717</v>
      </c>
      <c r="X281" s="65">
        <f t="shared" si="60"/>
        <v>-3.0190372098081147E-11</v>
      </c>
      <c r="Y281" s="66">
        <f t="shared" si="61"/>
        <v>-2.8009354550520248E-11</v>
      </c>
      <c r="Z281" s="66">
        <f t="shared" si="62"/>
        <v>-2.8166915958750488E-11</v>
      </c>
      <c r="AA281" s="67">
        <f t="shared" si="63"/>
        <v>-2.6120694667996582E-11</v>
      </c>
      <c r="AB281" s="68">
        <f t="shared" si="72"/>
        <v>2.0895259839608131E-9</v>
      </c>
      <c r="AC281" s="69"/>
      <c r="AD281" s="70">
        <f t="shared" si="71"/>
        <v>2.0895259839608132E-5</v>
      </c>
      <c r="AG281" s="71">
        <v>2750</v>
      </c>
      <c r="AH281" s="54">
        <v>10</v>
      </c>
      <c r="AI281" s="54">
        <f t="shared" si="73"/>
        <v>600</v>
      </c>
      <c r="AJ281" s="54">
        <v>11.64</v>
      </c>
      <c r="AK281" s="8">
        <f t="shared" si="74"/>
        <v>2.0785714285714288E-4</v>
      </c>
    </row>
    <row r="282" spans="5:37">
      <c r="E282" s="73">
        <v>0.54962962962962958</v>
      </c>
      <c r="F282" s="71">
        <v>2760</v>
      </c>
      <c r="G282" s="58">
        <v>16.920000000000002</v>
      </c>
      <c r="H282" s="58">
        <v>7.19</v>
      </c>
      <c r="I282" s="58">
        <v>7.6</v>
      </c>
      <c r="J282" s="99">
        <v>16.88</v>
      </c>
      <c r="K282" s="99">
        <v>7.35</v>
      </c>
      <c r="L282" s="99">
        <v>7.91</v>
      </c>
      <c r="M282" s="59">
        <f t="shared" si="59"/>
        <v>16.899999999999999</v>
      </c>
      <c r="N282" s="59">
        <f t="shared" si="59"/>
        <v>7.27</v>
      </c>
      <c r="O282" s="59">
        <f t="shared" si="59"/>
        <v>7.7549999999999999</v>
      </c>
      <c r="P282" s="60">
        <f t="shared" si="64"/>
        <v>0.16304348923007245</v>
      </c>
      <c r="Q282" s="22">
        <f t="shared" si="65"/>
        <v>5.3703179637025192E-8</v>
      </c>
      <c r="R282" s="61">
        <f t="shared" si="66"/>
        <v>9.5032006369912691E-8</v>
      </c>
      <c r="S282" s="22">
        <f t="shared" si="67"/>
        <v>9.0310822346911266E-15</v>
      </c>
      <c r="T282" s="62">
        <v>298</v>
      </c>
      <c r="U282" s="59">
        <f t="shared" si="68"/>
        <v>289.89999999999998</v>
      </c>
      <c r="V282" s="63">
        <f t="shared" si="69"/>
        <v>0.4712409509411955</v>
      </c>
      <c r="W282" s="64">
        <f t="shared" si="70"/>
        <v>2.9596540569255354</v>
      </c>
      <c r="X282" s="65">
        <f t="shared" si="60"/>
        <v>-2.6086786642506863E-11</v>
      </c>
      <c r="Y282" s="66">
        <f t="shared" si="61"/>
        <v>-2.4205253458153485E-11</v>
      </c>
      <c r="Z282" s="66">
        <f t="shared" si="62"/>
        <v>-2.4340960748297631E-11</v>
      </c>
      <c r="AA282" s="67">
        <f t="shared" si="63"/>
        <v>-2.2575558830926628E-11</v>
      </c>
      <c r="AB282" s="68">
        <f t="shared" si="72"/>
        <v>1.808419970986449E-9</v>
      </c>
      <c r="AC282" s="69"/>
      <c r="AD282" s="70">
        <f t="shared" si="71"/>
        <v>1.8084199709864489E-5</v>
      </c>
      <c r="AG282" s="71">
        <v>2760</v>
      </c>
      <c r="AH282" s="54">
        <v>12</v>
      </c>
      <c r="AI282" s="54">
        <f t="shared" si="73"/>
        <v>720</v>
      </c>
      <c r="AJ282" s="54">
        <v>9.3870000000000005</v>
      </c>
      <c r="AK282" s="8">
        <f t="shared" si="74"/>
        <v>1.67625E-4</v>
      </c>
    </row>
    <row r="283" spans="5:37">
      <c r="E283" s="73">
        <v>0.54974537037037041</v>
      </c>
      <c r="F283" s="71">
        <v>2770</v>
      </c>
      <c r="G283" s="58">
        <v>16.93</v>
      </c>
      <c r="H283" s="58">
        <v>7.19</v>
      </c>
      <c r="I283" s="58">
        <v>7.59</v>
      </c>
      <c r="J283" s="99">
        <v>16.88</v>
      </c>
      <c r="K283" s="99">
        <v>7.35</v>
      </c>
      <c r="L283" s="99">
        <v>7.95</v>
      </c>
      <c r="M283" s="59">
        <f t="shared" si="59"/>
        <v>16.905000000000001</v>
      </c>
      <c r="N283" s="59">
        <f t="shared" si="59"/>
        <v>7.27</v>
      </c>
      <c r="O283" s="59">
        <f t="shared" si="59"/>
        <v>7.77</v>
      </c>
      <c r="P283" s="60">
        <f t="shared" si="64"/>
        <v>0.16337332838008392</v>
      </c>
      <c r="Q283" s="22">
        <f t="shared" si="65"/>
        <v>5.3703179637025192E-8</v>
      </c>
      <c r="R283" s="61">
        <f t="shared" si="66"/>
        <v>9.5071500372870354E-8</v>
      </c>
      <c r="S283" s="22">
        <f t="shared" si="67"/>
        <v>9.0385901831486878E-15</v>
      </c>
      <c r="T283" s="62">
        <v>298</v>
      </c>
      <c r="U283" s="59">
        <f t="shared" si="68"/>
        <v>289.90499999999997</v>
      </c>
      <c r="V283" s="63">
        <f t="shared" si="69"/>
        <v>0.47094193897584508</v>
      </c>
      <c r="W283" s="64">
        <f t="shared" si="70"/>
        <v>2.9576170349709252</v>
      </c>
      <c r="X283" s="65">
        <f t="shared" si="60"/>
        <v>-2.2662649384761618E-11</v>
      </c>
      <c r="Y283" s="66">
        <f t="shared" si="61"/>
        <v>-2.1022287828132165E-11</v>
      </c>
      <c r="Z283" s="66">
        <f t="shared" si="62"/>
        <v>-2.1141020020065432E-11</v>
      </c>
      <c r="AA283" s="67">
        <f t="shared" si="63"/>
        <v>-1.9602202574675323E-11</v>
      </c>
      <c r="AB283" s="68">
        <f t="shared" si="72"/>
        <v>1.565495347842557E-9</v>
      </c>
      <c r="AC283" s="69"/>
      <c r="AD283" s="70">
        <f t="shared" si="71"/>
        <v>1.5654953478425571E-5</v>
      </c>
      <c r="AG283" s="71">
        <v>2770</v>
      </c>
      <c r="AH283" s="54">
        <v>14</v>
      </c>
      <c r="AI283" s="54">
        <f t="shared" si="73"/>
        <v>840</v>
      </c>
      <c r="AJ283" s="54">
        <v>7.5339999999999998</v>
      </c>
      <c r="AK283" s="8">
        <f t="shared" si="74"/>
        <v>1.3453571428571429E-4</v>
      </c>
    </row>
    <row r="284" spans="5:37">
      <c r="E284" s="73">
        <v>0.54986111111111113</v>
      </c>
      <c r="F284" s="71">
        <v>2780</v>
      </c>
      <c r="G284" s="58">
        <v>16.93</v>
      </c>
      <c r="H284" s="58">
        <v>7.2</v>
      </c>
      <c r="I284" s="58">
        <v>7.68</v>
      </c>
      <c r="J284" s="99">
        <v>16.88</v>
      </c>
      <c r="K284" s="99">
        <v>7.36</v>
      </c>
      <c r="L284" s="99">
        <v>7.93</v>
      </c>
      <c r="M284" s="59">
        <f t="shared" si="59"/>
        <v>16.905000000000001</v>
      </c>
      <c r="N284" s="59">
        <f t="shared" si="59"/>
        <v>7.28</v>
      </c>
      <c r="O284" s="59">
        <f t="shared" si="59"/>
        <v>7.8049999999999997</v>
      </c>
      <c r="P284" s="60">
        <f t="shared" si="64"/>
        <v>0.16410924427368789</v>
      </c>
      <c r="Q284" s="22">
        <f t="shared" si="65"/>
        <v>5.2480746024977185E-8</v>
      </c>
      <c r="R284" s="61">
        <f t="shared" si="66"/>
        <v>9.7286000097175327E-8</v>
      </c>
      <c r="S284" s="22">
        <f t="shared" si="67"/>
        <v>9.4645658149075982E-15</v>
      </c>
      <c r="T284" s="62">
        <v>298</v>
      </c>
      <c r="U284" s="59">
        <f t="shared" si="68"/>
        <v>289.90499999999997</v>
      </c>
      <c r="V284" s="63">
        <f t="shared" si="69"/>
        <v>0.47094193897584508</v>
      </c>
      <c r="W284" s="64">
        <f t="shared" si="70"/>
        <v>2.9576170349709252</v>
      </c>
      <c r="X284" s="65">
        <f t="shared" si="60"/>
        <v>-2.0624948098982745E-11</v>
      </c>
      <c r="Y284" s="66">
        <f t="shared" si="61"/>
        <v>-1.9054680549735606E-11</v>
      </c>
      <c r="Z284" s="66">
        <f t="shared" si="62"/>
        <v>-1.9174231889423107E-11</v>
      </c>
      <c r="AA284" s="67">
        <f t="shared" si="63"/>
        <v>-1.7705311746619192E-11</v>
      </c>
      <c r="AB284" s="68">
        <f t="shared" si="72"/>
        <v>1.3545095684161709E-9</v>
      </c>
      <c r="AC284" s="69"/>
      <c r="AD284" s="70">
        <f t="shared" si="71"/>
        <v>1.3545095684161708E-5</v>
      </c>
      <c r="AG284" s="71">
        <v>2780</v>
      </c>
      <c r="AH284" s="54">
        <v>16</v>
      </c>
      <c r="AI284" s="54">
        <f t="shared" si="73"/>
        <v>960</v>
      </c>
      <c r="AJ284" s="54">
        <v>6.2889999999999997</v>
      </c>
      <c r="AK284" s="8">
        <f t="shared" si="74"/>
        <v>1.1230357142857142E-4</v>
      </c>
    </row>
    <row r="285" spans="5:37">
      <c r="E285" s="73">
        <v>0.54997685185185186</v>
      </c>
      <c r="F285" s="71">
        <v>2790</v>
      </c>
      <c r="G285" s="58">
        <v>16.93</v>
      </c>
      <c r="H285" s="58">
        <v>7.2</v>
      </c>
      <c r="I285" s="58">
        <v>7.67</v>
      </c>
      <c r="J285" s="99">
        <v>16.89</v>
      </c>
      <c r="K285" s="99">
        <v>7.36</v>
      </c>
      <c r="L285" s="99">
        <v>7.92</v>
      </c>
      <c r="M285" s="59">
        <f t="shared" si="59"/>
        <v>16.91</v>
      </c>
      <c r="N285" s="59">
        <f t="shared" si="59"/>
        <v>7.28</v>
      </c>
      <c r="O285" s="59">
        <f t="shared" si="59"/>
        <v>7.7949999999999999</v>
      </c>
      <c r="P285" s="60">
        <f t="shared" si="64"/>
        <v>0.1639135063026764</v>
      </c>
      <c r="Q285" s="22">
        <f t="shared" si="65"/>
        <v>5.2480746024977185E-8</v>
      </c>
      <c r="R285" s="61">
        <f t="shared" si="66"/>
        <v>9.7326430829118576E-8</v>
      </c>
      <c r="S285" s="22">
        <f t="shared" si="67"/>
        <v>9.4724341379352024E-15</v>
      </c>
      <c r="T285" s="62">
        <v>298</v>
      </c>
      <c r="U285" s="59">
        <f t="shared" si="68"/>
        <v>289.91000000000003</v>
      </c>
      <c r="V285" s="63">
        <f t="shared" si="69"/>
        <v>0.47064293732445078</v>
      </c>
      <c r="W285" s="64">
        <f t="shared" si="70"/>
        <v>2.9555814852156401</v>
      </c>
      <c r="X285" s="65">
        <f t="shared" si="60"/>
        <v>-1.7717617330847493E-11</v>
      </c>
      <c r="Y285" s="66">
        <f t="shared" si="61"/>
        <v>-1.6368257727875301E-11</v>
      </c>
      <c r="Z285" s="66">
        <f t="shared" si="62"/>
        <v>-1.6471023878883832E-11</v>
      </c>
      <c r="AA285" s="67">
        <f t="shared" si="63"/>
        <v>-1.5208777250747049E-11</v>
      </c>
      <c r="AB285" s="68">
        <f t="shared" si="72"/>
        <v>1.1631960938763061E-9</v>
      </c>
      <c r="AC285" s="69"/>
      <c r="AD285" s="70">
        <f t="shared" si="71"/>
        <v>1.1631960938763062E-5</v>
      </c>
      <c r="AG285" s="71">
        <v>2790</v>
      </c>
      <c r="AH285" s="54">
        <v>18</v>
      </c>
      <c r="AI285" s="54">
        <f t="shared" si="73"/>
        <v>1080</v>
      </c>
      <c r="AJ285" s="54">
        <v>5.0709999999999997</v>
      </c>
      <c r="AK285" s="8">
        <f t="shared" si="74"/>
        <v>9.0553571428571424E-5</v>
      </c>
    </row>
    <row r="286" spans="5:37">
      <c r="E286" s="73">
        <v>0.55009259259259258</v>
      </c>
      <c r="F286" s="71">
        <v>2800</v>
      </c>
      <c r="G286" s="58">
        <v>16.940000000000001</v>
      </c>
      <c r="H286" s="58">
        <v>7.2</v>
      </c>
      <c r="I286" s="58">
        <v>7.67</v>
      </c>
      <c r="J286" s="99">
        <v>16.89</v>
      </c>
      <c r="K286" s="99">
        <v>7.36</v>
      </c>
      <c r="L286" s="99">
        <v>7.93</v>
      </c>
      <c r="M286" s="59">
        <f t="shared" si="59"/>
        <v>16.914999999999999</v>
      </c>
      <c r="N286" s="59">
        <f t="shared" si="59"/>
        <v>7.28</v>
      </c>
      <c r="O286" s="59">
        <f t="shared" si="59"/>
        <v>7.8</v>
      </c>
      <c r="P286" s="60">
        <f t="shared" si="64"/>
        <v>0.16403318206546585</v>
      </c>
      <c r="Q286" s="22">
        <f t="shared" si="65"/>
        <v>5.2480746024977185E-8</v>
      </c>
      <c r="R286" s="61">
        <f t="shared" si="66"/>
        <v>9.7366878363521416E-8</v>
      </c>
      <c r="S286" s="22">
        <f t="shared" si="67"/>
        <v>9.4803090022567754E-15</v>
      </c>
      <c r="T286" s="62">
        <v>298</v>
      </c>
      <c r="U286" s="59">
        <f t="shared" si="68"/>
        <v>289.91500000000002</v>
      </c>
      <c r="V286" s="63">
        <f t="shared" si="69"/>
        <v>0.47034394598648288</v>
      </c>
      <c r="W286" s="64">
        <f t="shared" si="70"/>
        <v>2.9535474065462006</v>
      </c>
      <c r="X286" s="65">
        <f t="shared" si="60"/>
        <v>-1.5248652632245491E-11</v>
      </c>
      <c r="Y286" s="66">
        <f t="shared" si="61"/>
        <v>-1.4084712300250401E-11</v>
      </c>
      <c r="Z286" s="66">
        <f t="shared" si="62"/>
        <v>-1.4173556680742091E-11</v>
      </c>
      <c r="AA286" s="67">
        <f t="shared" si="63"/>
        <v>-1.3084897621701347E-11</v>
      </c>
      <c r="AB286" s="68">
        <f t="shared" si="72"/>
        <v>9.9885449755111888E-10</v>
      </c>
      <c r="AC286" s="69"/>
      <c r="AD286" s="70">
        <f t="shared" si="71"/>
        <v>9.988544975511189E-6</v>
      </c>
      <c r="AG286" s="71">
        <v>2800</v>
      </c>
      <c r="AH286" s="54">
        <v>20</v>
      </c>
      <c r="AI286" s="54">
        <f t="shared" si="73"/>
        <v>1200</v>
      </c>
      <c r="AJ286" s="54">
        <v>4.1680000000000001</v>
      </c>
      <c r="AK286" s="8">
        <f t="shared" si="74"/>
        <v>7.4428571428571426E-5</v>
      </c>
    </row>
    <row r="287" spans="5:37">
      <c r="E287" s="73">
        <v>0.5502083333333333</v>
      </c>
      <c r="F287" s="71">
        <v>2810</v>
      </c>
      <c r="G287" s="58">
        <v>16.940000000000001</v>
      </c>
      <c r="H287" s="58">
        <v>7.2</v>
      </c>
      <c r="I287" s="58">
        <v>7.63</v>
      </c>
      <c r="J287" s="99">
        <v>16.89</v>
      </c>
      <c r="K287" s="99">
        <v>7.36</v>
      </c>
      <c r="L287" s="99">
        <v>7.93</v>
      </c>
      <c r="M287" s="59">
        <f t="shared" ref="M287:O302" si="75">(G287+J287)/2</f>
        <v>16.914999999999999</v>
      </c>
      <c r="N287" s="59">
        <f t="shared" si="75"/>
        <v>7.28</v>
      </c>
      <c r="O287" s="59">
        <f t="shared" si="75"/>
        <v>7.7799999999999994</v>
      </c>
      <c r="P287" s="60">
        <f t="shared" si="64"/>
        <v>0.16361258416273392</v>
      </c>
      <c r="Q287" s="22">
        <f t="shared" si="65"/>
        <v>5.2480746024977185E-8</v>
      </c>
      <c r="R287" s="61">
        <f t="shared" si="66"/>
        <v>9.7366878363521416E-8</v>
      </c>
      <c r="S287" s="22">
        <f t="shared" si="67"/>
        <v>9.4803090022567754E-15</v>
      </c>
      <c r="T287" s="62">
        <v>298</v>
      </c>
      <c r="U287" s="59">
        <f t="shared" si="68"/>
        <v>289.91500000000002</v>
      </c>
      <c r="V287" s="63">
        <f t="shared" si="69"/>
        <v>0.47034394598648288</v>
      </c>
      <c r="W287" s="64">
        <f t="shared" si="70"/>
        <v>2.9535474065462006</v>
      </c>
      <c r="X287" s="65">
        <f t="shared" si="60"/>
        <v>-1.3056200254580314E-11</v>
      </c>
      <c r="Y287" s="66">
        <f t="shared" si="61"/>
        <v>-1.2062166703822861E-11</v>
      </c>
      <c r="Z287" s="66">
        <f t="shared" si="62"/>
        <v>-1.2137847428747775E-11</v>
      </c>
      <c r="AA287" s="67">
        <f t="shared" si="63"/>
        <v>-1.1207970701894395E-11</v>
      </c>
      <c r="AB287" s="68">
        <f t="shared" si="72"/>
        <v>8.5743768385789975E-10</v>
      </c>
      <c r="AC287" s="69"/>
      <c r="AD287" s="70">
        <f t="shared" si="71"/>
        <v>8.5743768385789975E-6</v>
      </c>
      <c r="AG287" s="71">
        <v>2810</v>
      </c>
      <c r="AH287" s="54">
        <v>22</v>
      </c>
      <c r="AI287" s="54">
        <f t="shared" si="73"/>
        <v>1320</v>
      </c>
      <c r="AJ287" s="54">
        <v>3.5609999999999999</v>
      </c>
      <c r="AK287" s="8">
        <f t="shared" si="74"/>
        <v>6.3589285714285717E-5</v>
      </c>
    </row>
    <row r="288" spans="5:37">
      <c r="E288" s="73">
        <v>0.55032407407407402</v>
      </c>
      <c r="F288" s="71">
        <v>2820</v>
      </c>
      <c r="G288" s="58">
        <v>16.940000000000001</v>
      </c>
      <c r="H288" s="58">
        <v>7.2</v>
      </c>
      <c r="I288" s="58">
        <v>7.63</v>
      </c>
      <c r="J288" s="99">
        <v>16.899999999999999</v>
      </c>
      <c r="K288" s="99">
        <v>7.36</v>
      </c>
      <c r="L288" s="99">
        <v>7.96</v>
      </c>
      <c r="M288" s="59">
        <f t="shared" si="75"/>
        <v>16.920000000000002</v>
      </c>
      <c r="N288" s="59">
        <f t="shared" si="75"/>
        <v>7.28</v>
      </c>
      <c r="O288" s="59">
        <f t="shared" si="75"/>
        <v>7.7949999999999999</v>
      </c>
      <c r="P288" s="60">
        <f t="shared" si="64"/>
        <v>0.16394256145180491</v>
      </c>
      <c r="Q288" s="22">
        <f t="shared" si="65"/>
        <v>5.2480746024977185E-8</v>
      </c>
      <c r="R288" s="61">
        <f t="shared" si="66"/>
        <v>9.7407342707366773E-8</v>
      </c>
      <c r="S288" s="22">
        <f t="shared" si="67"/>
        <v>9.4881904133103996E-15</v>
      </c>
      <c r="T288" s="62">
        <v>298</v>
      </c>
      <c r="U288" s="59">
        <f t="shared" si="68"/>
        <v>289.92</v>
      </c>
      <c r="V288" s="63">
        <f t="shared" si="69"/>
        <v>0.47004496496140524</v>
      </c>
      <c r="W288" s="64">
        <f t="shared" si="70"/>
        <v>2.9515147978499616</v>
      </c>
      <c r="X288" s="65">
        <f t="shared" si="60"/>
        <v>-1.1251800600059717E-11</v>
      </c>
      <c r="Y288" s="66">
        <f t="shared" si="61"/>
        <v>-1.039211201654769E-11</v>
      </c>
      <c r="Z288" s="66">
        <f t="shared" si="62"/>
        <v>-1.0457796122309125E-11</v>
      </c>
      <c r="AA288" s="67">
        <f t="shared" si="63"/>
        <v>-9.6537545175513229E-12</v>
      </c>
      <c r="AB288" s="68">
        <f t="shared" si="72"/>
        <v>7.3633068515520693E-10</v>
      </c>
      <c r="AC288" s="69"/>
      <c r="AD288" s="70">
        <f t="shared" si="71"/>
        <v>7.3633068515520697E-6</v>
      </c>
      <c r="AG288" s="71">
        <v>2820</v>
      </c>
      <c r="AH288" s="54">
        <v>25</v>
      </c>
      <c r="AI288" s="54">
        <f t="shared" si="73"/>
        <v>1500</v>
      </c>
      <c r="AJ288" s="54">
        <v>2.4700000000000002</v>
      </c>
      <c r="AK288" s="8">
        <f t="shared" si="74"/>
        <v>4.410714285714286E-5</v>
      </c>
    </row>
    <row r="289" spans="5:37">
      <c r="E289" s="73">
        <v>0.55043981481481485</v>
      </c>
      <c r="F289" s="71">
        <v>2830</v>
      </c>
      <c r="G289" s="58">
        <v>16.95</v>
      </c>
      <c r="H289" s="58">
        <v>7.2</v>
      </c>
      <c r="I289" s="58">
        <v>7.65</v>
      </c>
      <c r="J289" s="99">
        <v>16.91</v>
      </c>
      <c r="K289" s="99">
        <v>7.37</v>
      </c>
      <c r="L289" s="99">
        <v>7.94</v>
      </c>
      <c r="M289" s="59">
        <f t="shared" si="75"/>
        <v>16.93</v>
      </c>
      <c r="N289" s="59">
        <f t="shared" si="75"/>
        <v>7.2850000000000001</v>
      </c>
      <c r="O289" s="59">
        <f t="shared" si="75"/>
        <v>7.7949999999999999</v>
      </c>
      <c r="P289" s="60">
        <f t="shared" si="64"/>
        <v>0.16397162690333469</v>
      </c>
      <c r="Q289" s="22">
        <f t="shared" si="65"/>
        <v>5.1880003892896032E-8</v>
      </c>
      <c r="R289" s="61">
        <f t="shared" si="66"/>
        <v>9.8617183415082584E-8</v>
      </c>
      <c r="S289" s="22">
        <f t="shared" si="67"/>
        <v>9.7253488647240395E-15</v>
      </c>
      <c r="T289" s="62">
        <v>298</v>
      </c>
      <c r="U289" s="59">
        <f t="shared" si="68"/>
        <v>289.93</v>
      </c>
      <c r="V289" s="63">
        <f t="shared" si="69"/>
        <v>0.46944703384779102</v>
      </c>
      <c r="W289" s="64">
        <f t="shared" si="70"/>
        <v>2.9474539859310021</v>
      </c>
      <c r="X289" s="65">
        <f t="shared" si="60"/>
        <v>-9.9141378349962818E-12</v>
      </c>
      <c r="Y289" s="66">
        <f t="shared" si="61"/>
        <v>-9.1365117813405692E-12</v>
      </c>
      <c r="Z289" s="66">
        <f t="shared" si="62"/>
        <v>-9.1975057164046564E-12</v>
      </c>
      <c r="AA289" s="67">
        <f t="shared" si="63"/>
        <v>-8.4713053481456904E-12</v>
      </c>
      <c r="AB289" s="68">
        <f t="shared" si="72"/>
        <v>6.3198839949633294E-10</v>
      </c>
      <c r="AC289" s="69"/>
      <c r="AD289" s="70">
        <f t="shared" si="71"/>
        <v>6.3198839949633293E-6</v>
      </c>
      <c r="AG289" s="71">
        <v>2830</v>
      </c>
      <c r="AH289" s="54">
        <v>30</v>
      </c>
      <c r="AI289" s="54">
        <f t="shared" si="73"/>
        <v>1800</v>
      </c>
      <c r="AJ289" s="54">
        <v>1.609</v>
      </c>
      <c r="AK289" s="8">
        <f t="shared" si="74"/>
        <v>2.8732142857142859E-5</v>
      </c>
    </row>
    <row r="290" spans="5:37">
      <c r="E290" s="73">
        <v>0.55055555555555558</v>
      </c>
      <c r="F290" s="71">
        <v>2840</v>
      </c>
      <c r="G290" s="58">
        <v>16.96</v>
      </c>
      <c r="H290" s="58">
        <v>7.21</v>
      </c>
      <c r="I290" s="58">
        <v>7.56</v>
      </c>
      <c r="J290" s="99">
        <v>16.91</v>
      </c>
      <c r="K290" s="99">
        <v>7.37</v>
      </c>
      <c r="L290" s="99">
        <v>7.95</v>
      </c>
      <c r="M290" s="59">
        <f t="shared" si="75"/>
        <v>16.935000000000002</v>
      </c>
      <c r="N290" s="59">
        <f t="shared" si="75"/>
        <v>7.29</v>
      </c>
      <c r="O290" s="59">
        <f t="shared" si="75"/>
        <v>7.7549999999999999</v>
      </c>
      <c r="P290" s="60">
        <f t="shared" si="64"/>
        <v>0.16314466939032948</v>
      </c>
      <c r="Q290" s="22">
        <f t="shared" si="65"/>
        <v>5.1286138399136415E-8</v>
      </c>
      <c r="R290" s="61">
        <f t="shared" si="66"/>
        <v>9.9800575105028593E-8</v>
      </c>
      <c r="S290" s="22">
        <f t="shared" si="67"/>
        <v>9.9601547912944528E-15</v>
      </c>
      <c r="T290" s="62">
        <v>298</v>
      </c>
      <c r="U290" s="59">
        <f t="shared" si="68"/>
        <v>289.935</v>
      </c>
      <c r="V290" s="63">
        <f t="shared" si="69"/>
        <v>0.46914808375818645</v>
      </c>
      <c r="W290" s="64">
        <f t="shared" si="70"/>
        <v>2.9454257804874087</v>
      </c>
      <c r="X290" s="65">
        <f t="shared" si="60"/>
        <v>-8.6415304996047403E-12</v>
      </c>
      <c r="Y290" s="66">
        <f t="shared" si="61"/>
        <v>-7.9503833064733981E-12</v>
      </c>
      <c r="Z290" s="66">
        <f t="shared" si="62"/>
        <v>-8.0056610657308793E-12</v>
      </c>
      <c r="AA290" s="67">
        <f t="shared" si="63"/>
        <v>-7.3609494323982199E-12</v>
      </c>
      <c r="AB290" s="68">
        <f t="shared" si="72"/>
        <v>5.4023260253194599E-10</v>
      </c>
      <c r="AC290" s="69"/>
      <c r="AD290" s="70">
        <f t="shared" si="71"/>
        <v>5.40232602531946E-6</v>
      </c>
      <c r="AG290" s="71">
        <v>2840</v>
      </c>
      <c r="AH290" s="54">
        <v>35</v>
      </c>
      <c r="AI290" s="54">
        <f t="shared" si="73"/>
        <v>2100</v>
      </c>
      <c r="AJ290" s="54">
        <v>0.92900000000000005</v>
      </c>
      <c r="AK290" s="8">
        <f t="shared" si="74"/>
        <v>1.6589285714285716E-5</v>
      </c>
    </row>
    <row r="291" spans="5:37">
      <c r="E291" s="73">
        <v>0.5506712962962963</v>
      </c>
      <c r="F291" s="71">
        <v>2850</v>
      </c>
      <c r="G291" s="58">
        <v>16.96</v>
      </c>
      <c r="H291" s="58">
        <v>7.21</v>
      </c>
      <c r="I291" s="58">
        <v>7.69</v>
      </c>
      <c r="J291" s="99">
        <v>16.91</v>
      </c>
      <c r="K291" s="99">
        <v>7.37</v>
      </c>
      <c r="L291" s="99">
        <v>7.93</v>
      </c>
      <c r="M291" s="59">
        <f t="shared" si="75"/>
        <v>16.935000000000002</v>
      </c>
      <c r="N291" s="59">
        <f t="shared" si="75"/>
        <v>7.29</v>
      </c>
      <c r="O291" s="59">
        <f t="shared" si="75"/>
        <v>7.8100000000000005</v>
      </c>
      <c r="P291" s="60">
        <f t="shared" si="64"/>
        <v>0.16430172378316873</v>
      </c>
      <c r="Q291" s="22">
        <f t="shared" si="65"/>
        <v>5.1286138399136415E-8</v>
      </c>
      <c r="R291" s="61">
        <f t="shared" si="66"/>
        <v>9.9800575105028593E-8</v>
      </c>
      <c r="S291" s="22">
        <f t="shared" si="67"/>
        <v>9.9601547912944528E-15</v>
      </c>
      <c r="T291" s="62">
        <v>298</v>
      </c>
      <c r="U291" s="59">
        <f t="shared" si="68"/>
        <v>289.935</v>
      </c>
      <c r="V291" s="63">
        <f t="shared" si="69"/>
        <v>0.46914808375818645</v>
      </c>
      <c r="W291" s="64">
        <f t="shared" si="70"/>
        <v>2.9454257804874087</v>
      </c>
      <c r="X291" s="65">
        <f t="shared" si="60"/>
        <v>-7.4163604549591654E-12</v>
      </c>
      <c r="Y291" s="66">
        <f t="shared" si="61"/>
        <v>-6.8189952220181387E-12</v>
      </c>
      <c r="Z291" s="66">
        <f t="shared" si="62"/>
        <v>-6.8671111710330058E-12</v>
      </c>
      <c r="AA291" s="67">
        <f t="shared" si="63"/>
        <v>-6.310110700991769E-12</v>
      </c>
      <c r="AB291" s="68">
        <f t="shared" si="72"/>
        <v>4.6037498807126041E-10</v>
      </c>
      <c r="AC291" s="69"/>
      <c r="AD291" s="70">
        <f t="shared" si="71"/>
        <v>4.6037498807126039E-6</v>
      </c>
      <c r="AG291" s="71">
        <v>2850</v>
      </c>
      <c r="AH291" s="54">
        <v>40</v>
      </c>
      <c r="AI291" s="54">
        <f t="shared" si="73"/>
        <v>2400</v>
      </c>
      <c r="AJ291" s="54">
        <v>0.51500000000000001</v>
      </c>
      <c r="AK291" s="8">
        <f t="shared" si="74"/>
        <v>9.1964285714285709E-6</v>
      </c>
    </row>
    <row r="292" spans="5:37">
      <c r="E292" s="73">
        <v>0.55078703703703702</v>
      </c>
      <c r="F292" s="71">
        <v>2860</v>
      </c>
      <c r="G292" s="58">
        <v>16.96</v>
      </c>
      <c r="H292" s="58">
        <v>7.21</v>
      </c>
      <c r="I292" s="58">
        <v>7.66</v>
      </c>
      <c r="J292" s="99">
        <v>16.920000000000002</v>
      </c>
      <c r="K292" s="99">
        <v>7.37</v>
      </c>
      <c r="L292" s="99">
        <v>7.97</v>
      </c>
      <c r="M292" s="59">
        <f t="shared" si="75"/>
        <v>16.940000000000001</v>
      </c>
      <c r="N292" s="59">
        <f t="shared" si="75"/>
        <v>7.29</v>
      </c>
      <c r="O292" s="59">
        <f t="shared" si="75"/>
        <v>7.8149999999999995</v>
      </c>
      <c r="P292" s="60">
        <f t="shared" si="64"/>
        <v>0.16442148701851986</v>
      </c>
      <c r="Q292" s="22">
        <f t="shared" si="65"/>
        <v>5.1286138399136415E-8</v>
      </c>
      <c r="R292" s="61">
        <f t="shared" si="66"/>
        <v>9.9842050859976111E-8</v>
      </c>
      <c r="S292" s="22">
        <f t="shared" si="67"/>
        <v>9.9684351199260569E-15</v>
      </c>
      <c r="T292" s="62">
        <v>298</v>
      </c>
      <c r="U292" s="59">
        <f t="shared" si="68"/>
        <v>289.94</v>
      </c>
      <c r="V292" s="63">
        <f t="shared" si="69"/>
        <v>0.46884914397933819</v>
      </c>
      <c r="W292" s="64">
        <f t="shared" si="70"/>
        <v>2.9433990405752843</v>
      </c>
      <c r="X292" s="65">
        <f t="shared" si="60"/>
        <v>-6.3271098542432366E-12</v>
      </c>
      <c r="Y292" s="66">
        <f t="shared" si="61"/>
        <v>-5.8163335064815576E-12</v>
      </c>
      <c r="Z292" s="66">
        <f t="shared" si="62"/>
        <v>-5.8575675743961205E-12</v>
      </c>
      <c r="AA292" s="67">
        <f t="shared" si="63"/>
        <v>-5.381367788326431E-12</v>
      </c>
      <c r="AB292" s="68">
        <f t="shared" si="72"/>
        <v>3.9187718150117197E-10</v>
      </c>
      <c r="AC292" s="69"/>
      <c r="AD292" s="70">
        <f t="shared" si="71"/>
        <v>3.91877181501172E-6</v>
      </c>
      <c r="AG292" s="71">
        <v>2860</v>
      </c>
      <c r="AH292" s="54">
        <v>50</v>
      </c>
      <c r="AI292" s="54">
        <f t="shared" si="73"/>
        <v>3000</v>
      </c>
      <c r="AJ292" s="54">
        <v>9.9000000000000005E-2</v>
      </c>
      <c r="AK292" s="8">
        <f t="shared" si="74"/>
        <v>1.7678571428571429E-6</v>
      </c>
    </row>
    <row r="293" spans="5:37">
      <c r="E293" s="73">
        <v>0.55090277777777774</v>
      </c>
      <c r="F293" s="71">
        <v>2870</v>
      </c>
      <c r="G293" s="58">
        <v>16.97</v>
      </c>
      <c r="H293" s="58">
        <v>7.21</v>
      </c>
      <c r="I293" s="58">
        <v>7.71</v>
      </c>
      <c r="J293" s="99">
        <v>16.920000000000002</v>
      </c>
      <c r="K293" s="99">
        <v>7.38</v>
      </c>
      <c r="L293" s="99">
        <v>7.96</v>
      </c>
      <c r="M293" s="59">
        <f t="shared" si="75"/>
        <v>16.945</v>
      </c>
      <c r="N293" s="59">
        <f t="shared" si="75"/>
        <v>7.2949999999999999</v>
      </c>
      <c r="O293" s="59">
        <f t="shared" si="75"/>
        <v>7.835</v>
      </c>
      <c r="P293" s="60">
        <f t="shared" si="64"/>
        <v>0.16485688774206342</v>
      </c>
      <c r="Q293" s="22">
        <f t="shared" si="65"/>
        <v>5.0699070827470363E-8</v>
      </c>
      <c r="R293" s="61">
        <f t="shared" si="66"/>
        <v>1.0104014077902763E-7</v>
      </c>
      <c r="S293" s="22">
        <f t="shared" si="67"/>
        <v>1.0209110048645721E-14</v>
      </c>
      <c r="T293" s="62">
        <v>298</v>
      </c>
      <c r="U293" s="59">
        <f t="shared" si="68"/>
        <v>289.94499999999999</v>
      </c>
      <c r="V293" s="63">
        <f t="shared" si="69"/>
        <v>0.46855021451071438</v>
      </c>
      <c r="W293" s="64">
        <f t="shared" si="70"/>
        <v>2.9413737650863965</v>
      </c>
      <c r="X293" s="65">
        <f t="shared" si="60"/>
        <v>-5.5321575180310388E-12</v>
      </c>
      <c r="Y293" s="66">
        <f t="shared" si="61"/>
        <v>-5.0732467015154225E-12</v>
      </c>
      <c r="Z293" s="66">
        <f t="shared" si="62"/>
        <v>-5.1113148759715224E-12</v>
      </c>
      <c r="AA293" s="67">
        <f t="shared" si="63"/>
        <v>-4.6841564712223256E-12</v>
      </c>
      <c r="AB293" s="68">
        <f t="shared" si="72"/>
        <v>3.3345004849396383E-10</v>
      </c>
      <c r="AC293" s="69"/>
      <c r="AD293" s="70">
        <f t="shared" si="71"/>
        <v>3.3345004849396383E-6</v>
      </c>
      <c r="AG293" s="71">
        <v>2870</v>
      </c>
      <c r="AH293" s="54">
        <v>59</v>
      </c>
      <c r="AI293" s="54">
        <f t="shared" si="73"/>
        <v>3540</v>
      </c>
      <c r="AJ293" s="54">
        <v>3.1E-2</v>
      </c>
      <c r="AK293" s="8">
        <f t="shared" si="74"/>
        <v>5.5357142857142854E-7</v>
      </c>
    </row>
    <row r="294" spans="5:37">
      <c r="E294" s="73">
        <v>0.55101851851851846</v>
      </c>
      <c r="F294" s="71">
        <v>2880</v>
      </c>
      <c r="G294" s="58">
        <v>16.97</v>
      </c>
      <c r="H294" s="58">
        <v>7.21</v>
      </c>
      <c r="I294" s="58">
        <v>7.73</v>
      </c>
      <c r="J294" s="99">
        <v>16.920000000000002</v>
      </c>
      <c r="K294" s="99">
        <v>7.38</v>
      </c>
      <c r="L294" s="99">
        <v>7.98</v>
      </c>
      <c r="M294" s="59">
        <f t="shared" si="75"/>
        <v>16.945</v>
      </c>
      <c r="N294" s="59">
        <f t="shared" si="75"/>
        <v>7.2949999999999999</v>
      </c>
      <c r="O294" s="59">
        <f t="shared" si="75"/>
        <v>7.8550000000000004</v>
      </c>
      <c r="P294" s="60">
        <f t="shared" si="64"/>
        <v>0.16527770940828443</v>
      </c>
      <c r="Q294" s="22">
        <f t="shared" si="65"/>
        <v>5.0699070827470363E-8</v>
      </c>
      <c r="R294" s="61">
        <f t="shared" si="66"/>
        <v>1.0104014077902763E-7</v>
      </c>
      <c r="S294" s="22">
        <f t="shared" si="67"/>
        <v>1.0209110048645721E-14</v>
      </c>
      <c r="T294" s="62">
        <v>298</v>
      </c>
      <c r="U294" s="59">
        <f t="shared" si="68"/>
        <v>289.94499999999999</v>
      </c>
      <c r="V294" s="63">
        <f t="shared" si="69"/>
        <v>0.46855021451071438</v>
      </c>
      <c r="W294" s="64">
        <f t="shared" si="70"/>
        <v>2.9413737650863965</v>
      </c>
      <c r="X294" s="65">
        <f t="shared" si="60"/>
        <v>-4.6983991874302198E-12</v>
      </c>
      <c r="Y294" s="66">
        <f t="shared" si="61"/>
        <v>-4.3076565009680108E-12</v>
      </c>
      <c r="Z294" s="66">
        <f t="shared" si="62"/>
        <v>-4.3401526429374234E-12</v>
      </c>
      <c r="AA294" s="67">
        <f t="shared" si="63"/>
        <v>-3.976501010751457E-12</v>
      </c>
      <c r="AB294" s="68">
        <f t="shared" si="72"/>
        <v>2.8247431992025195E-10</v>
      </c>
      <c r="AC294" s="69"/>
      <c r="AD294" s="70">
        <f t="shared" si="71"/>
        <v>2.8247431992025196E-6</v>
      </c>
      <c r="AG294" s="71">
        <v>2880</v>
      </c>
    </row>
    <row r="295" spans="5:37">
      <c r="E295" s="73">
        <v>0.5511342592592593</v>
      </c>
      <c r="F295" s="71">
        <v>2890</v>
      </c>
      <c r="G295" s="58">
        <v>16.97</v>
      </c>
      <c r="H295" s="58">
        <v>7.22</v>
      </c>
      <c r="I295" s="58">
        <v>7.69</v>
      </c>
      <c r="J295" s="99">
        <v>16.920000000000002</v>
      </c>
      <c r="K295" s="99">
        <v>7.38</v>
      </c>
      <c r="L295" s="99">
        <v>7.94</v>
      </c>
      <c r="M295" s="59">
        <f t="shared" si="75"/>
        <v>16.945</v>
      </c>
      <c r="N295" s="59">
        <f t="shared" si="75"/>
        <v>7.3</v>
      </c>
      <c r="O295" s="59">
        <f t="shared" si="75"/>
        <v>7.8150000000000004</v>
      </c>
      <c r="P295" s="60">
        <f t="shared" si="64"/>
        <v>0.16443606607584246</v>
      </c>
      <c r="Q295" s="22">
        <f t="shared" si="65"/>
        <v>5.0118723362727164E-8</v>
      </c>
      <c r="R295" s="61">
        <f t="shared" si="66"/>
        <v>1.0221013046759207E-7</v>
      </c>
      <c r="S295" s="22">
        <f t="shared" si="67"/>
        <v>1.0446910770202193E-14</v>
      </c>
      <c r="T295" s="62">
        <v>298</v>
      </c>
      <c r="U295" s="59">
        <f t="shared" si="68"/>
        <v>289.94499999999999</v>
      </c>
      <c r="V295" s="63">
        <f t="shared" si="69"/>
        <v>0.46855021451071438</v>
      </c>
      <c r="W295" s="64">
        <f t="shared" si="70"/>
        <v>2.9413737650863965</v>
      </c>
      <c r="X295" s="65">
        <f t="shared" si="60"/>
        <v>-4.0503912401148197E-12</v>
      </c>
      <c r="Y295" s="66">
        <f t="shared" si="61"/>
        <v>-3.7074492107702053E-12</v>
      </c>
      <c r="Z295" s="66">
        <f t="shared" si="62"/>
        <v>-3.7364857231757738E-12</v>
      </c>
      <c r="AA295" s="67">
        <f t="shared" si="63"/>
        <v>-3.4176632291354378E-12</v>
      </c>
      <c r="AB295" s="68">
        <f t="shared" si="72"/>
        <v>2.3919012244359787E-10</v>
      </c>
      <c r="AC295" s="69"/>
      <c r="AD295" s="70">
        <f t="shared" si="71"/>
        <v>2.3919012244359786E-6</v>
      </c>
      <c r="AG295" s="71">
        <v>2890</v>
      </c>
    </row>
    <row r="296" spans="5:37">
      <c r="E296" s="73">
        <v>0.55125000000000002</v>
      </c>
      <c r="F296" s="71">
        <v>2900</v>
      </c>
      <c r="G296" s="58">
        <v>16.97</v>
      </c>
      <c r="H296" s="58">
        <v>7.22</v>
      </c>
      <c r="I296" s="58">
        <v>7.77</v>
      </c>
      <c r="J296" s="99">
        <v>16.920000000000002</v>
      </c>
      <c r="K296" s="99">
        <v>7.38</v>
      </c>
      <c r="L296" s="99">
        <v>7.96</v>
      </c>
      <c r="M296" s="59">
        <f t="shared" si="75"/>
        <v>16.945</v>
      </c>
      <c r="N296" s="59">
        <f t="shared" si="75"/>
        <v>7.3</v>
      </c>
      <c r="O296" s="59">
        <f t="shared" si="75"/>
        <v>7.8650000000000002</v>
      </c>
      <c r="P296" s="60">
        <f t="shared" si="64"/>
        <v>0.16548812024139489</v>
      </c>
      <c r="Q296" s="22">
        <f t="shared" si="65"/>
        <v>5.0118723362727164E-8</v>
      </c>
      <c r="R296" s="61">
        <f t="shared" si="66"/>
        <v>1.0221013046759207E-7</v>
      </c>
      <c r="S296" s="22">
        <f t="shared" si="67"/>
        <v>1.0446910770202193E-14</v>
      </c>
      <c r="T296" s="62">
        <v>298</v>
      </c>
      <c r="U296" s="59">
        <f t="shared" si="68"/>
        <v>289.94499999999999</v>
      </c>
      <c r="V296" s="63">
        <f t="shared" si="69"/>
        <v>0.46855021451071438</v>
      </c>
      <c r="W296" s="64">
        <f t="shared" si="70"/>
        <v>2.9413737650863965</v>
      </c>
      <c r="X296" s="65">
        <f t="shared" si="60"/>
        <v>-3.4413184147072002E-12</v>
      </c>
      <c r="Y296" s="66">
        <f t="shared" si="61"/>
        <v>-3.1480817026113739E-12</v>
      </c>
      <c r="Z296" s="66">
        <f t="shared" si="62"/>
        <v>-3.1730685707120657E-12</v>
      </c>
      <c r="AA296" s="67">
        <f t="shared" si="63"/>
        <v>-2.9005604360478062E-12</v>
      </c>
      <c r="AB296" s="68">
        <f t="shared" si="72"/>
        <v>2.0193024854836099E-10</v>
      </c>
      <c r="AC296" s="69"/>
      <c r="AD296" s="70">
        <f t="shared" si="71"/>
        <v>2.01930248548361E-6</v>
      </c>
      <c r="AG296" s="71">
        <v>2900</v>
      </c>
    </row>
    <row r="297" spans="5:37">
      <c r="E297" s="73">
        <v>0.55136574074074074</v>
      </c>
      <c r="F297" s="71">
        <v>2910</v>
      </c>
      <c r="G297" s="58">
        <v>16.97</v>
      </c>
      <c r="H297" s="58">
        <v>7.22</v>
      </c>
      <c r="I297" s="58">
        <v>7.75</v>
      </c>
      <c r="J297" s="99">
        <v>16.93</v>
      </c>
      <c r="K297" s="99">
        <v>7.38</v>
      </c>
      <c r="L297" s="99">
        <v>8</v>
      </c>
      <c r="M297" s="59">
        <f t="shared" si="75"/>
        <v>16.95</v>
      </c>
      <c r="N297" s="59">
        <f t="shared" si="75"/>
        <v>7.3</v>
      </c>
      <c r="O297" s="59">
        <f t="shared" si="75"/>
        <v>7.875</v>
      </c>
      <c r="P297" s="60">
        <f t="shared" si="64"/>
        <v>0.16571322466866611</v>
      </c>
      <c r="Q297" s="22">
        <f t="shared" si="65"/>
        <v>5.0118723362727164E-8</v>
      </c>
      <c r="R297" s="61">
        <f t="shared" si="66"/>
        <v>1.0225260760081466E-7</v>
      </c>
      <c r="S297" s="22">
        <f t="shared" si="67"/>
        <v>1.0455595761166179E-14</v>
      </c>
      <c r="T297" s="62">
        <v>298</v>
      </c>
      <c r="U297" s="59">
        <f t="shared" si="68"/>
        <v>289.95</v>
      </c>
      <c r="V297" s="63">
        <f t="shared" si="69"/>
        <v>0.46825129535178106</v>
      </c>
      <c r="W297" s="64">
        <f t="shared" si="70"/>
        <v>2.9393499529133713</v>
      </c>
      <c r="X297" s="65">
        <f t="shared" si="60"/>
        <v>-2.9104668621119255E-12</v>
      </c>
      <c r="Y297" s="66">
        <f t="shared" si="61"/>
        <v>-2.6617493841367916E-12</v>
      </c>
      <c r="Z297" s="66">
        <f t="shared" si="62"/>
        <v>-2.6830038380718633E-12</v>
      </c>
      <c r="AA297" s="67">
        <f t="shared" si="63"/>
        <v>-2.4519081637190376E-12</v>
      </c>
      <c r="AB297" s="68">
        <f t="shared" si="72"/>
        <v>1.702899495526913E-10</v>
      </c>
      <c r="AC297" s="69"/>
      <c r="AD297" s="70">
        <f t="shared" si="71"/>
        <v>1.7028994955269129E-6</v>
      </c>
      <c r="AG297" s="71">
        <v>2910</v>
      </c>
    </row>
    <row r="298" spans="5:37">
      <c r="E298" s="73">
        <v>0.55148148148148146</v>
      </c>
      <c r="F298" s="71">
        <v>2920</v>
      </c>
      <c r="G298" s="58">
        <v>16.98</v>
      </c>
      <c r="H298" s="58">
        <v>7.22</v>
      </c>
      <c r="I298" s="58">
        <v>7.69</v>
      </c>
      <c r="J298" s="99">
        <v>16.93</v>
      </c>
      <c r="K298" s="99">
        <v>7.38</v>
      </c>
      <c r="L298" s="99">
        <v>8</v>
      </c>
      <c r="M298" s="59">
        <f t="shared" si="75"/>
        <v>16.954999999999998</v>
      </c>
      <c r="N298" s="59">
        <f t="shared" si="75"/>
        <v>7.3</v>
      </c>
      <c r="O298" s="59">
        <f t="shared" si="75"/>
        <v>7.8450000000000006</v>
      </c>
      <c r="P298" s="60">
        <f t="shared" si="64"/>
        <v>0.16509657640856268</v>
      </c>
      <c r="Q298" s="22">
        <f t="shared" si="65"/>
        <v>5.0118723362727164E-8</v>
      </c>
      <c r="R298" s="61">
        <f t="shared" si="66"/>
        <v>1.0229510238695327E-7</v>
      </c>
      <c r="S298" s="22">
        <f t="shared" si="67"/>
        <v>1.0464287972357252E-14</v>
      </c>
      <c r="T298" s="62">
        <v>298</v>
      </c>
      <c r="U298" s="59">
        <f t="shared" si="68"/>
        <v>289.95499999999998</v>
      </c>
      <c r="V298" s="63">
        <f t="shared" si="69"/>
        <v>0.46795238650200416</v>
      </c>
      <c r="W298" s="64">
        <f t="shared" si="70"/>
        <v>2.9373276029497104</v>
      </c>
      <c r="X298" s="65">
        <f t="shared" si="60"/>
        <v>-2.447809692450798E-12</v>
      </c>
      <c r="Y298" s="66">
        <f t="shared" si="61"/>
        <v>-2.239090683956531E-12</v>
      </c>
      <c r="Z298" s="66">
        <f t="shared" si="62"/>
        <v>-2.2568876657403609E-12</v>
      </c>
      <c r="AA298" s="67">
        <f t="shared" si="63"/>
        <v>-2.0629306249897656E-12</v>
      </c>
      <c r="AB298" s="68">
        <f t="shared" si="72"/>
        <v>1.435368137689443E-10</v>
      </c>
      <c r="AC298" s="69"/>
      <c r="AD298" s="70">
        <f t="shared" si="71"/>
        <v>1.4353681376894429E-6</v>
      </c>
      <c r="AG298" s="71">
        <v>2920</v>
      </c>
    </row>
    <row r="299" spans="5:37">
      <c r="E299" s="73">
        <v>0.55159722222222218</v>
      </c>
      <c r="F299" s="71">
        <v>2930</v>
      </c>
      <c r="G299" s="58">
        <v>16.98</v>
      </c>
      <c r="H299" s="58">
        <v>7.22</v>
      </c>
      <c r="I299" s="58">
        <v>7.67</v>
      </c>
      <c r="J299" s="99">
        <v>16.93</v>
      </c>
      <c r="K299" s="99">
        <v>7.38</v>
      </c>
      <c r="L299" s="99">
        <v>7.96</v>
      </c>
      <c r="M299" s="59">
        <f t="shared" si="75"/>
        <v>16.954999999999998</v>
      </c>
      <c r="N299" s="59">
        <f t="shared" si="75"/>
        <v>7.3</v>
      </c>
      <c r="O299" s="59">
        <f t="shared" si="75"/>
        <v>7.8149999999999995</v>
      </c>
      <c r="P299" s="60">
        <f t="shared" si="64"/>
        <v>0.16446523194810922</v>
      </c>
      <c r="Q299" s="22">
        <f t="shared" si="65"/>
        <v>5.0118723362727164E-8</v>
      </c>
      <c r="R299" s="61">
        <f t="shared" si="66"/>
        <v>1.0229510238695327E-7</v>
      </c>
      <c r="S299" s="22">
        <f t="shared" si="67"/>
        <v>1.0464287972357252E-14</v>
      </c>
      <c r="T299" s="62">
        <v>298</v>
      </c>
      <c r="U299" s="59">
        <f t="shared" si="68"/>
        <v>289.95499999999998</v>
      </c>
      <c r="V299" s="63">
        <f t="shared" si="69"/>
        <v>0.46795238650200416</v>
      </c>
      <c r="W299" s="64">
        <f t="shared" si="70"/>
        <v>2.9373276029497104</v>
      </c>
      <c r="X299" s="65">
        <f t="shared" si="60"/>
        <v>-2.0561355245433583E-12</v>
      </c>
      <c r="Y299" s="66">
        <f t="shared" si="61"/>
        <v>-1.8814841033663384E-12</v>
      </c>
      <c r="Z299" s="66">
        <f t="shared" si="62"/>
        <v>-1.8963192728165273E-12</v>
      </c>
      <c r="AA299" s="67">
        <f t="shared" si="63"/>
        <v>-1.7339827753209229E-12</v>
      </c>
      <c r="AB299" s="68">
        <f t="shared" si="72"/>
        <v>1.2103231874088714E-10</v>
      </c>
      <c r="AC299" s="69"/>
      <c r="AD299" s="70">
        <f t="shared" si="71"/>
        <v>1.2103231874088715E-6</v>
      </c>
      <c r="AG299" s="71">
        <v>2930</v>
      </c>
    </row>
    <row r="300" spans="5:37">
      <c r="E300" s="73">
        <v>0.55171296296296291</v>
      </c>
      <c r="F300" s="71">
        <v>2940</v>
      </c>
      <c r="G300" s="58">
        <v>16.98</v>
      </c>
      <c r="H300" s="58">
        <v>7.22</v>
      </c>
      <c r="I300" s="58">
        <v>7.57</v>
      </c>
      <c r="J300" s="99">
        <v>16.93</v>
      </c>
      <c r="K300" s="99">
        <v>7.38</v>
      </c>
      <c r="L300" s="99">
        <v>7.98</v>
      </c>
      <c r="M300" s="59">
        <f t="shared" si="75"/>
        <v>16.954999999999998</v>
      </c>
      <c r="N300" s="59">
        <f t="shared" si="75"/>
        <v>7.3</v>
      </c>
      <c r="O300" s="59">
        <f t="shared" si="75"/>
        <v>7.7750000000000004</v>
      </c>
      <c r="P300" s="60">
        <f t="shared" si="64"/>
        <v>0.16362343933417139</v>
      </c>
      <c r="Q300" s="22">
        <f t="shared" si="65"/>
        <v>5.0118723362727164E-8</v>
      </c>
      <c r="R300" s="61">
        <f t="shared" si="66"/>
        <v>1.0229510238695327E-7</v>
      </c>
      <c r="S300" s="22">
        <f t="shared" si="67"/>
        <v>1.0464287972357252E-14</v>
      </c>
      <c r="T300" s="62">
        <v>298</v>
      </c>
      <c r="U300" s="59">
        <f t="shared" si="68"/>
        <v>289.95499999999998</v>
      </c>
      <c r="V300" s="63">
        <f t="shared" si="69"/>
        <v>0.46795238650200416</v>
      </c>
      <c r="W300" s="64">
        <f t="shared" si="70"/>
        <v>2.9373276029497104</v>
      </c>
      <c r="X300" s="65">
        <f t="shared" si="60"/>
        <v>-1.7260143982981837E-12</v>
      </c>
      <c r="Y300" s="66">
        <f t="shared" si="61"/>
        <v>-1.5801543957099806E-12</v>
      </c>
      <c r="Z300" s="66">
        <f t="shared" si="62"/>
        <v>-1.5924805619204174E-12</v>
      </c>
      <c r="AA300" s="67">
        <f t="shared" si="63"/>
        <v>-1.4568634351168818E-12</v>
      </c>
      <c r="AB300" s="68">
        <f t="shared" si="72"/>
        <v>1.0212277698717053E-10</v>
      </c>
      <c r="AC300" s="69"/>
      <c r="AD300" s="70">
        <f t="shared" si="71"/>
        <v>1.0212277698717052E-6</v>
      </c>
      <c r="AG300" s="71">
        <v>2940</v>
      </c>
    </row>
    <row r="301" spans="5:37">
      <c r="E301" s="73">
        <v>0.55182870370370374</v>
      </c>
      <c r="F301" s="71">
        <v>2950</v>
      </c>
      <c r="G301" s="58">
        <v>16.989999999999998</v>
      </c>
      <c r="H301" s="58">
        <v>7.23</v>
      </c>
      <c r="I301" s="58">
        <v>7.57</v>
      </c>
      <c r="J301" s="99">
        <v>16.940000000000001</v>
      </c>
      <c r="K301" s="99">
        <v>7.39</v>
      </c>
      <c r="L301" s="99">
        <v>7.98</v>
      </c>
      <c r="M301" s="59">
        <f t="shared" si="75"/>
        <v>16.965</v>
      </c>
      <c r="N301" s="59">
        <f t="shared" si="75"/>
        <v>7.3100000000000005</v>
      </c>
      <c r="O301" s="59">
        <f t="shared" si="75"/>
        <v>7.7750000000000004</v>
      </c>
      <c r="P301" s="60">
        <f t="shared" si="64"/>
        <v>0.16365246622005983</v>
      </c>
      <c r="Q301" s="22">
        <f t="shared" si="65"/>
        <v>4.8977881936844561E-8</v>
      </c>
      <c r="R301" s="61">
        <f t="shared" si="66"/>
        <v>1.0476488487328729E-7</v>
      </c>
      <c r="S301" s="22">
        <f t="shared" si="67"/>
        <v>1.097568110251314E-14</v>
      </c>
      <c r="T301" s="62">
        <v>298</v>
      </c>
      <c r="U301" s="59">
        <f t="shared" si="68"/>
        <v>289.96499999999997</v>
      </c>
      <c r="V301" s="63">
        <f t="shared" si="69"/>
        <v>0.4673545997277857</v>
      </c>
      <c r="W301" s="64">
        <f t="shared" si="70"/>
        <v>2.9332872852288592</v>
      </c>
      <c r="X301" s="65">
        <f t="shared" si="60"/>
        <v>-1.5312281761057447E-12</v>
      </c>
      <c r="Y301" s="66">
        <f t="shared" si="61"/>
        <v>-1.395294101166222E-12</v>
      </c>
      <c r="Z301" s="66">
        <f t="shared" si="62"/>
        <v>-1.4073615859591532E-12</v>
      </c>
      <c r="AA301" s="67">
        <f t="shared" si="63"/>
        <v>-1.2813524250216482E-12</v>
      </c>
      <c r="AB301" s="68">
        <f t="shared" si="72"/>
        <v>8.6242530739377488E-11</v>
      </c>
      <c r="AC301" s="69"/>
      <c r="AD301" s="70">
        <f t="shared" si="71"/>
        <v>8.6242530739377492E-7</v>
      </c>
      <c r="AE301" s="70"/>
      <c r="AF301" s="74"/>
      <c r="AG301" s="71">
        <v>2950</v>
      </c>
    </row>
    <row r="302" spans="5:37">
      <c r="E302" s="73">
        <v>0.55194444444444446</v>
      </c>
      <c r="F302" s="71">
        <v>2960</v>
      </c>
      <c r="G302" s="58">
        <v>16.989999999999998</v>
      </c>
      <c r="H302" s="58">
        <v>7.23</v>
      </c>
      <c r="I302" s="58">
        <v>7.67</v>
      </c>
      <c r="J302" s="99">
        <v>16.940000000000001</v>
      </c>
      <c r="K302" s="99">
        <v>7.39</v>
      </c>
      <c r="L302" s="99">
        <v>7.96</v>
      </c>
      <c r="M302" s="59">
        <f t="shared" si="75"/>
        <v>16.965</v>
      </c>
      <c r="N302" s="59">
        <f t="shared" si="75"/>
        <v>7.3100000000000005</v>
      </c>
      <c r="O302" s="59">
        <f t="shared" si="75"/>
        <v>7.8149999999999995</v>
      </c>
      <c r="P302" s="60">
        <f t="shared" si="64"/>
        <v>0.16449440816845881</v>
      </c>
      <c r="Q302" s="22">
        <f t="shared" si="65"/>
        <v>4.8977881936844561E-8</v>
      </c>
      <c r="R302" s="61">
        <f t="shared" si="66"/>
        <v>1.0476488487328729E-7</v>
      </c>
      <c r="S302" s="22">
        <f t="shared" si="67"/>
        <v>1.097568110251314E-14</v>
      </c>
      <c r="T302" s="62">
        <v>298</v>
      </c>
      <c r="U302" s="59">
        <f t="shared" si="68"/>
        <v>289.96499999999997</v>
      </c>
      <c r="V302" s="63">
        <f t="shared" si="69"/>
        <v>0.4673545997277857</v>
      </c>
      <c r="W302" s="64">
        <f t="shared" si="70"/>
        <v>2.9332872852288592</v>
      </c>
      <c r="X302" s="65">
        <f t="shared" si="60"/>
        <v>-1.2887261844875099E-12</v>
      </c>
      <c r="Y302" s="66">
        <f t="shared" si="61"/>
        <v>-1.1737315276857468E-12</v>
      </c>
      <c r="Z302" s="66">
        <f t="shared" si="62"/>
        <v>-1.1839926454096906E-12</v>
      </c>
      <c r="AA302" s="67">
        <f t="shared" si="63"/>
        <v>-1.0774278814754657E-12</v>
      </c>
      <c r="AB302" s="68">
        <f t="shared" si="72"/>
        <v>7.2212710780413969E-11</v>
      </c>
      <c r="AC302" s="69"/>
      <c r="AD302" s="70">
        <f t="shared" si="71"/>
        <v>7.2212710780413974E-7</v>
      </c>
      <c r="AG302" s="71">
        <v>2960</v>
      </c>
    </row>
    <row r="303" spans="5:37">
      <c r="E303" s="73">
        <v>0.55206018518518518</v>
      </c>
      <c r="F303" s="71">
        <v>2970</v>
      </c>
      <c r="G303" s="58">
        <v>16.989999999999998</v>
      </c>
      <c r="H303" s="58">
        <v>7.23</v>
      </c>
      <c r="I303" s="58">
        <v>7.7</v>
      </c>
      <c r="J303" s="99">
        <v>16.940000000000001</v>
      </c>
      <c r="K303" s="99">
        <v>7.39</v>
      </c>
      <c r="L303" s="99">
        <v>7.98</v>
      </c>
      <c r="M303" s="59">
        <f t="shared" ref="M303:M357" si="76">(G303+J303)/2</f>
        <v>16.965</v>
      </c>
      <c r="N303" s="59">
        <f t="shared" ref="N303:N357" si="77">(H303+K303)/2</f>
        <v>7.3100000000000005</v>
      </c>
      <c r="O303" s="59">
        <f t="shared" ref="O303:O357" si="78">(I303+L303)/2</f>
        <v>7.84</v>
      </c>
      <c r="P303" s="60">
        <f t="shared" si="64"/>
        <v>0.16502062188620822</v>
      </c>
      <c r="Q303" s="22">
        <f t="shared" si="65"/>
        <v>4.8977881936844561E-8</v>
      </c>
      <c r="R303" s="61">
        <f t="shared" si="66"/>
        <v>1.0476488487328729E-7</v>
      </c>
      <c r="S303" s="22">
        <f t="shared" si="67"/>
        <v>1.097568110251314E-14</v>
      </c>
      <c r="T303" s="62">
        <v>298</v>
      </c>
      <c r="U303" s="59">
        <f t="shared" ref="U303:U357" si="79">273+M303</f>
        <v>289.96499999999997</v>
      </c>
      <c r="V303" s="63">
        <f t="shared" ref="V303:V357" si="80">((1/U303)-(1/298))*5026</f>
        <v>0.4673545997277857</v>
      </c>
      <c r="W303" s="64">
        <f t="shared" ref="W303:W357" si="81">POWER(10,V303)</f>
        <v>2.9332872852288592</v>
      </c>
      <c r="X303" s="65">
        <f t="shared" si="60"/>
        <v>-1.0815415504686642E-12</v>
      </c>
      <c r="Y303" s="66">
        <f t="shared" si="61"/>
        <v>-9.8472551429488582E-13</v>
      </c>
      <c r="Z303" s="66">
        <f t="shared" si="62"/>
        <v>-9.9339216686717063E-13</v>
      </c>
      <c r="AA303" s="67">
        <f t="shared" si="63"/>
        <v>-9.0369116289828577E-13</v>
      </c>
      <c r="AB303" s="68">
        <f t="shared" ref="AB303:AB357" si="82">AB302+10*(0.166666666666666*(X302+2*Y302+2*Z302+AA302))</f>
        <v>6.0410040093490937E-11</v>
      </c>
      <c r="AC303" s="69"/>
      <c r="AD303" s="70">
        <f t="shared" ref="AD303:AD357" si="83">AB303*10000</f>
        <v>6.0410040093490937E-7</v>
      </c>
      <c r="AG303" s="71">
        <v>2970</v>
      </c>
    </row>
    <row r="304" spans="5:37">
      <c r="E304" s="73">
        <v>0.5521759259259259</v>
      </c>
      <c r="F304" s="71">
        <v>2980</v>
      </c>
      <c r="G304" s="58">
        <v>16.989999999999998</v>
      </c>
      <c r="H304" s="58">
        <v>7.23</v>
      </c>
      <c r="I304" s="58">
        <v>7.73</v>
      </c>
      <c r="J304" s="99">
        <v>16.95</v>
      </c>
      <c r="K304" s="99">
        <v>7.39</v>
      </c>
      <c r="L304" s="99">
        <v>8</v>
      </c>
      <c r="M304" s="59">
        <f t="shared" si="76"/>
        <v>16.97</v>
      </c>
      <c r="N304" s="59">
        <f t="shared" si="77"/>
        <v>7.3100000000000005</v>
      </c>
      <c r="O304" s="59">
        <f t="shared" si="78"/>
        <v>7.8650000000000002</v>
      </c>
      <c r="P304" s="60">
        <f t="shared" si="64"/>
        <v>0.16556152095526128</v>
      </c>
      <c r="Q304" s="22">
        <f t="shared" si="65"/>
        <v>4.8977881936844561E-8</v>
      </c>
      <c r="R304" s="61">
        <f t="shared" si="66"/>
        <v>1.0480842372752273E-7</v>
      </c>
      <c r="S304" s="22">
        <f t="shared" si="67"/>
        <v>1.098480568424795E-14</v>
      </c>
      <c r="T304" s="62">
        <v>298</v>
      </c>
      <c r="U304" s="59">
        <f t="shared" si="79"/>
        <v>289.97000000000003</v>
      </c>
      <c r="V304" s="63">
        <f t="shared" si="80"/>
        <v>0.46705572180227833</v>
      </c>
      <c r="W304" s="64">
        <f t="shared" si="81"/>
        <v>2.9312693152630471</v>
      </c>
      <c r="X304" s="65">
        <f t="shared" si="60"/>
        <v>-9.0859789055982629E-13</v>
      </c>
      <c r="Y304" s="66">
        <f t="shared" si="61"/>
        <v>-8.268725426685448E-13</v>
      </c>
      <c r="Z304" s="66">
        <f t="shared" si="62"/>
        <v>-8.3422346496029215E-13</v>
      </c>
      <c r="AA304" s="67">
        <f t="shared" si="63"/>
        <v>-7.5852665750657034E-13</v>
      </c>
      <c r="AB304" s="68">
        <f t="shared" si="82"/>
        <v>5.0507593300672542E-11</v>
      </c>
      <c r="AC304" s="69"/>
      <c r="AD304" s="70">
        <f t="shared" si="83"/>
        <v>5.0507593300672543E-7</v>
      </c>
      <c r="AG304" s="71">
        <v>2980</v>
      </c>
    </row>
    <row r="305" spans="5:33">
      <c r="E305" s="73">
        <v>0.55229166666666663</v>
      </c>
      <c r="F305" s="71">
        <v>2990</v>
      </c>
      <c r="G305" s="58">
        <v>17</v>
      </c>
      <c r="H305" s="58">
        <v>7.23</v>
      </c>
      <c r="I305" s="58">
        <v>7.72</v>
      </c>
      <c r="J305" s="99">
        <v>16.95</v>
      </c>
      <c r="K305" s="99">
        <v>7.4</v>
      </c>
      <c r="L305" s="99">
        <v>8</v>
      </c>
      <c r="M305" s="59">
        <f t="shared" si="76"/>
        <v>16.975000000000001</v>
      </c>
      <c r="N305" s="59">
        <f t="shared" si="77"/>
        <v>7.3150000000000004</v>
      </c>
      <c r="O305" s="59">
        <f t="shared" si="78"/>
        <v>7.8599999999999994</v>
      </c>
      <c r="P305" s="60">
        <f t="shared" si="64"/>
        <v>0.16547094749523469</v>
      </c>
      <c r="Q305" s="22">
        <f t="shared" si="65"/>
        <v>4.8417236758409874E-8</v>
      </c>
      <c r="R305" s="61">
        <f t="shared" si="66"/>
        <v>1.0606610939020742E-7</v>
      </c>
      <c r="S305" s="22">
        <f t="shared" si="67"/>
        <v>1.1250019561175448E-14</v>
      </c>
      <c r="T305" s="62">
        <v>298</v>
      </c>
      <c r="U305" s="59">
        <f t="shared" si="79"/>
        <v>289.97500000000002</v>
      </c>
      <c r="V305" s="63">
        <f t="shared" si="80"/>
        <v>0.46675685418379564</v>
      </c>
      <c r="W305" s="64">
        <f t="shared" si="81"/>
        <v>2.9292528030893505</v>
      </c>
      <c r="X305" s="65">
        <f t="shared" si="60"/>
        <v>-7.7744191357485745E-13</v>
      </c>
      <c r="Y305" s="66">
        <f t="shared" si="61"/>
        <v>-7.0581518482563386E-13</v>
      </c>
      <c r="Z305" s="66">
        <f t="shared" si="62"/>
        <v>-7.1241424796042698E-13</v>
      </c>
      <c r="AA305" s="67">
        <f t="shared" si="63"/>
        <v>-6.4617062190727652E-13</v>
      </c>
      <c r="AB305" s="68">
        <f t="shared" si="82"/>
        <v>4.2192065695132454E-11</v>
      </c>
      <c r="AC305" s="69"/>
      <c r="AD305" s="70">
        <f t="shared" si="83"/>
        <v>4.2192065695132452E-7</v>
      </c>
      <c r="AG305" s="71">
        <v>2990</v>
      </c>
    </row>
    <row r="306" spans="5:33">
      <c r="E306" s="73">
        <v>0.55240740740740735</v>
      </c>
      <c r="F306" s="71">
        <v>3000</v>
      </c>
      <c r="G306" s="58">
        <v>17</v>
      </c>
      <c r="H306" s="58">
        <v>7.23</v>
      </c>
      <c r="I306" s="58">
        <v>7.72</v>
      </c>
      <c r="J306" s="99">
        <v>16.96</v>
      </c>
      <c r="K306" s="99">
        <v>7.4</v>
      </c>
      <c r="L306" s="99">
        <v>7.99</v>
      </c>
      <c r="M306" s="59">
        <f t="shared" si="76"/>
        <v>16.98</v>
      </c>
      <c r="N306" s="59">
        <f t="shared" si="77"/>
        <v>7.3150000000000004</v>
      </c>
      <c r="O306" s="59">
        <f t="shared" si="78"/>
        <v>7.8550000000000004</v>
      </c>
      <c r="P306" s="60">
        <f t="shared" si="64"/>
        <v>0.16538035796315098</v>
      </c>
      <c r="Q306" s="22">
        <f t="shared" si="65"/>
        <v>4.8417236758409874E-8</v>
      </c>
      <c r="R306" s="61">
        <f t="shared" si="66"/>
        <v>1.0611018901556706E-7</v>
      </c>
      <c r="S306" s="22">
        <f t="shared" si="67"/>
        <v>1.1259372212919369E-14</v>
      </c>
      <c r="T306" s="62">
        <v>298</v>
      </c>
      <c r="U306" s="59">
        <f t="shared" si="79"/>
        <v>289.98</v>
      </c>
      <c r="V306" s="63">
        <f t="shared" si="80"/>
        <v>0.46645799687180367</v>
      </c>
      <c r="W306" s="64">
        <f t="shared" si="81"/>
        <v>2.9272377476056284</v>
      </c>
      <c r="X306" s="65">
        <f t="shared" si="60"/>
        <v>-6.4724179392669212E-13</v>
      </c>
      <c r="Y306" s="66">
        <f t="shared" si="61"/>
        <v>-5.8755260890286349E-13</v>
      </c>
      <c r="Z306" s="66">
        <f t="shared" si="62"/>
        <v>-5.9305719597100387E-13</v>
      </c>
      <c r="AA306" s="67">
        <f t="shared" si="63"/>
        <v>-5.3785732267595071E-13</v>
      </c>
      <c r="AB306" s="68">
        <f t="shared" si="82"/>
        <v>3.5091946693375389E-11</v>
      </c>
      <c r="AC306" s="75">
        <f>D22</f>
        <v>1.7678571428571429E-6</v>
      </c>
      <c r="AD306" s="70">
        <f t="shared" si="83"/>
        <v>3.5091946693375392E-7</v>
      </c>
      <c r="AE306" s="70">
        <f>AC306*10000</f>
        <v>1.7678571428571429E-2</v>
      </c>
      <c r="AF306" s="74">
        <f>(AD306-AE306)*(AD306-AE306)</f>
        <v>3.1251948036852283E-4</v>
      </c>
      <c r="AG306" s="71">
        <v>3000</v>
      </c>
    </row>
    <row r="307" spans="5:33">
      <c r="E307" s="73">
        <v>0.55252314814814818</v>
      </c>
      <c r="F307" s="71">
        <v>3010</v>
      </c>
      <c r="G307" s="58">
        <v>17</v>
      </c>
      <c r="H307" s="58">
        <v>7.24</v>
      </c>
      <c r="I307" s="58">
        <v>7.75</v>
      </c>
      <c r="J307" s="99">
        <v>16.96</v>
      </c>
      <c r="K307" s="99">
        <v>7.4</v>
      </c>
      <c r="L307" s="99">
        <v>8.0299999999999994</v>
      </c>
      <c r="M307" s="59">
        <f t="shared" si="76"/>
        <v>16.98</v>
      </c>
      <c r="N307" s="59">
        <f t="shared" si="77"/>
        <v>7.32</v>
      </c>
      <c r="O307" s="59">
        <f t="shared" si="78"/>
        <v>7.89</v>
      </c>
      <c r="P307" s="60">
        <f t="shared" si="64"/>
        <v>0.16611725325643045</v>
      </c>
      <c r="Q307" s="22">
        <f t="shared" si="65"/>
        <v>4.7863009232263782E-8</v>
      </c>
      <c r="R307" s="61">
        <f t="shared" si="66"/>
        <v>1.0733888709578199E-7</v>
      </c>
      <c r="S307" s="22">
        <f t="shared" si="67"/>
        <v>1.1521636682961033E-14</v>
      </c>
      <c r="T307" s="62">
        <v>298</v>
      </c>
      <c r="U307" s="59">
        <f t="shared" si="79"/>
        <v>289.98</v>
      </c>
      <c r="V307" s="63">
        <f t="shared" si="80"/>
        <v>0.46645799687180367</v>
      </c>
      <c r="W307" s="64">
        <f t="shared" si="81"/>
        <v>2.9272377476056284</v>
      </c>
      <c r="X307" s="65">
        <f t="shared" si="60"/>
        <v>-5.5321794601233914E-13</v>
      </c>
      <c r="Y307" s="66">
        <f t="shared" si="61"/>
        <v>-5.0077873243639176E-13</v>
      </c>
      <c r="Z307" s="66">
        <f t="shared" si="62"/>
        <v>-5.0574941558267294E-13</v>
      </c>
      <c r="AA307" s="67">
        <f t="shared" si="63"/>
        <v>-4.5733854871216987E-13</v>
      </c>
      <c r="AB307" s="68">
        <f t="shared" si="82"/>
        <v>2.9181415482791453E-11</v>
      </c>
      <c r="AC307" s="69"/>
      <c r="AD307" s="70">
        <f t="shared" si="83"/>
        <v>2.9181415482791451E-7</v>
      </c>
      <c r="AG307" s="71">
        <v>3010</v>
      </c>
    </row>
    <row r="308" spans="5:33">
      <c r="E308" s="73">
        <v>0.5526388888888889</v>
      </c>
      <c r="F308" s="71">
        <v>3020</v>
      </c>
      <c r="G308" s="58">
        <v>17.010000000000002</v>
      </c>
      <c r="H308" s="58">
        <v>7.24</v>
      </c>
      <c r="I308" s="58">
        <v>7.76</v>
      </c>
      <c r="J308" s="99">
        <v>16.96</v>
      </c>
      <c r="K308" s="99">
        <v>7.4</v>
      </c>
      <c r="L308" s="99">
        <v>8</v>
      </c>
      <c r="M308" s="59">
        <f t="shared" si="76"/>
        <v>16.984999999999999</v>
      </c>
      <c r="N308" s="59">
        <f t="shared" si="77"/>
        <v>7.32</v>
      </c>
      <c r="O308" s="59">
        <f t="shared" si="78"/>
        <v>7.88</v>
      </c>
      <c r="P308" s="60">
        <f t="shared" si="64"/>
        <v>0.16592143293697911</v>
      </c>
      <c r="Q308" s="22">
        <f t="shared" si="65"/>
        <v>4.7863009232263782E-8</v>
      </c>
      <c r="R308" s="61">
        <f t="shared" si="66"/>
        <v>1.0738349567015983E-7</v>
      </c>
      <c r="S308" s="22">
        <f t="shared" si="67"/>
        <v>1.1531215142343234E-14</v>
      </c>
      <c r="T308" s="62">
        <v>298</v>
      </c>
      <c r="U308" s="59">
        <f t="shared" si="79"/>
        <v>289.98500000000001</v>
      </c>
      <c r="V308" s="63">
        <f t="shared" si="80"/>
        <v>0.46615914986577051</v>
      </c>
      <c r="W308" s="64">
        <f t="shared" si="81"/>
        <v>2.925224147710622</v>
      </c>
      <c r="X308" s="65">
        <f t="shared" si="60"/>
        <v>-4.5783789872646881E-13</v>
      </c>
      <c r="Y308" s="66">
        <f t="shared" si="61"/>
        <v>-4.1442496414455663E-13</v>
      </c>
      <c r="Z308" s="66">
        <f t="shared" si="62"/>
        <v>-4.1854144924606494E-13</v>
      </c>
      <c r="AA308" s="67">
        <f t="shared" si="63"/>
        <v>-3.7846433613376729E-13</v>
      </c>
      <c r="AB308" s="68">
        <f t="shared" si="82"/>
        <v>2.4142060831520409E-11</v>
      </c>
      <c r="AC308" s="69"/>
      <c r="AD308" s="70">
        <f t="shared" si="83"/>
        <v>2.4142060831520408E-7</v>
      </c>
      <c r="AG308" s="71">
        <v>3020</v>
      </c>
    </row>
    <row r="309" spans="5:33">
      <c r="E309" s="73">
        <v>0.55275462962962962</v>
      </c>
      <c r="F309" s="71">
        <v>3030</v>
      </c>
      <c r="G309" s="58">
        <v>17.010000000000002</v>
      </c>
      <c r="H309" s="58">
        <v>7.24</v>
      </c>
      <c r="I309" s="58">
        <v>7.67</v>
      </c>
      <c r="J309" s="99">
        <v>16.96</v>
      </c>
      <c r="K309" s="99">
        <v>7.41</v>
      </c>
      <c r="L309" s="99">
        <v>8</v>
      </c>
      <c r="M309" s="59">
        <f t="shared" si="76"/>
        <v>16.984999999999999</v>
      </c>
      <c r="N309" s="59">
        <f t="shared" si="77"/>
        <v>7.3250000000000002</v>
      </c>
      <c r="O309" s="59">
        <f t="shared" si="78"/>
        <v>7.835</v>
      </c>
      <c r="P309" s="60">
        <f t="shared" si="64"/>
        <v>0.16497391206360804</v>
      </c>
      <c r="Q309" s="22">
        <f t="shared" si="65"/>
        <v>4.7315125896147995E-8</v>
      </c>
      <c r="R309" s="61">
        <f t="shared" si="66"/>
        <v>1.0862693794654045E-7</v>
      </c>
      <c r="S309" s="22">
        <f t="shared" si="67"/>
        <v>1.179981164764155E-14</v>
      </c>
      <c r="T309" s="62">
        <v>298</v>
      </c>
      <c r="U309" s="59">
        <f t="shared" si="79"/>
        <v>289.98500000000001</v>
      </c>
      <c r="V309" s="63">
        <f t="shared" si="80"/>
        <v>0.46615914986577051</v>
      </c>
      <c r="W309" s="64">
        <f t="shared" si="81"/>
        <v>2.925224147710622</v>
      </c>
      <c r="X309" s="65">
        <f t="shared" si="60"/>
        <v>-3.8535814622807219E-13</v>
      </c>
      <c r="Y309" s="66">
        <f t="shared" si="61"/>
        <v>-3.4818025678817281E-13</v>
      </c>
      <c r="Z309" s="66">
        <f t="shared" si="62"/>
        <v>-3.5176703827115026E-13</v>
      </c>
      <c r="AA309" s="67">
        <f t="shared" si="63"/>
        <v>-3.1748385222155305E-13</v>
      </c>
      <c r="AB309" s="68">
        <f t="shared" si="82"/>
        <v>1.9971669062117959E-11</v>
      </c>
      <c r="AC309" s="69"/>
      <c r="AD309" s="70">
        <f t="shared" si="83"/>
        <v>1.9971669062117958E-7</v>
      </c>
      <c r="AG309" s="71">
        <v>3030</v>
      </c>
    </row>
    <row r="310" spans="5:33">
      <c r="E310" s="73">
        <v>0.55287037037037035</v>
      </c>
      <c r="F310" s="71">
        <v>3040</v>
      </c>
      <c r="G310" s="58">
        <v>17.010000000000002</v>
      </c>
      <c r="H310" s="58">
        <v>7.24</v>
      </c>
      <c r="I310" s="58">
        <v>7.76</v>
      </c>
      <c r="J310" s="99">
        <v>16.97</v>
      </c>
      <c r="K310" s="99">
        <v>7.41</v>
      </c>
      <c r="L310" s="99">
        <v>7.99</v>
      </c>
      <c r="M310" s="59">
        <f t="shared" si="76"/>
        <v>16.990000000000002</v>
      </c>
      <c r="N310" s="59">
        <f t="shared" si="77"/>
        <v>7.3250000000000002</v>
      </c>
      <c r="O310" s="59">
        <f t="shared" si="78"/>
        <v>7.875</v>
      </c>
      <c r="P310" s="60">
        <f t="shared" si="64"/>
        <v>0.16583086730304214</v>
      </c>
      <c r="Q310" s="22">
        <f t="shared" si="65"/>
        <v>4.7315125896147995E-8</v>
      </c>
      <c r="R310" s="61">
        <f t="shared" si="66"/>
        <v>1.0867208181724693E-7</v>
      </c>
      <c r="S310" s="22">
        <f t="shared" si="67"/>
        <v>1.180962136649441E-14</v>
      </c>
      <c r="T310" s="62">
        <v>298</v>
      </c>
      <c r="U310" s="59">
        <f t="shared" si="79"/>
        <v>289.99</v>
      </c>
      <c r="V310" s="63">
        <f t="shared" si="80"/>
        <v>0.46586031316516002</v>
      </c>
      <c r="W310" s="64">
        <f t="shared" si="81"/>
        <v>2.9232120023039121</v>
      </c>
      <c r="X310" s="65">
        <f t="shared" si="60"/>
        <v>-3.1987283066819112E-13</v>
      </c>
      <c r="Y310" s="66">
        <f t="shared" si="61"/>
        <v>-2.8880525423178073E-13</v>
      </c>
      <c r="Z310" s="66">
        <f t="shared" si="62"/>
        <v>-2.9182268557665604E-13</v>
      </c>
      <c r="AA310" s="67">
        <f t="shared" si="63"/>
        <v>-2.6318640580933307E-13</v>
      </c>
      <c r="AB310" s="68">
        <f t="shared" si="82"/>
        <v>1.6467108081170852E-11</v>
      </c>
      <c r="AC310" s="69"/>
      <c r="AD310" s="70">
        <f t="shared" si="83"/>
        <v>1.6467108081170853E-7</v>
      </c>
      <c r="AG310" s="71">
        <v>3040</v>
      </c>
    </row>
    <row r="311" spans="5:33">
      <c r="E311" s="73">
        <v>0.55298611111111107</v>
      </c>
      <c r="F311" s="71">
        <v>3050</v>
      </c>
      <c r="G311" s="58">
        <v>17.02</v>
      </c>
      <c r="H311" s="58">
        <v>7.24</v>
      </c>
      <c r="I311" s="58">
        <v>7.76</v>
      </c>
      <c r="J311" s="99">
        <v>16.97</v>
      </c>
      <c r="K311" s="99">
        <v>7.41</v>
      </c>
      <c r="L311" s="99">
        <v>8.0299999999999994</v>
      </c>
      <c r="M311" s="59">
        <f t="shared" si="76"/>
        <v>16.994999999999997</v>
      </c>
      <c r="N311" s="59">
        <f t="shared" si="77"/>
        <v>7.3250000000000002</v>
      </c>
      <c r="O311" s="59">
        <f t="shared" si="78"/>
        <v>7.8949999999999996</v>
      </c>
      <c r="P311" s="60">
        <f t="shared" si="64"/>
        <v>0.16626677951281793</v>
      </c>
      <c r="Q311" s="22">
        <f t="shared" si="65"/>
        <v>4.7315125896147995E-8</v>
      </c>
      <c r="R311" s="61">
        <f t="shared" si="66"/>
        <v>1.0871724444912898E-7</v>
      </c>
      <c r="S311" s="22">
        <f t="shared" si="67"/>
        <v>1.1819439240611666E-14</v>
      </c>
      <c r="T311" s="62">
        <v>298</v>
      </c>
      <c r="U311" s="59">
        <f t="shared" si="79"/>
        <v>289.995</v>
      </c>
      <c r="V311" s="63">
        <f t="shared" si="80"/>
        <v>0.46556148676944248</v>
      </c>
      <c r="W311" s="64">
        <f t="shared" si="81"/>
        <v>2.9212013102859906</v>
      </c>
      <c r="X311" s="65">
        <f t="shared" si="60"/>
        <v>-2.6449463162918069E-13</v>
      </c>
      <c r="Y311" s="66">
        <f t="shared" si="61"/>
        <v>-2.3869896703198933E-13</v>
      </c>
      <c r="Z311" s="66">
        <f t="shared" si="62"/>
        <v>-2.4121476974568556E-13</v>
      </c>
      <c r="AA311" s="67">
        <f t="shared" si="63"/>
        <v>-2.1744418483620335E-13</v>
      </c>
      <c r="AB311" s="68">
        <f t="shared" si="82"/>
        <v>1.3559916221013534E-11</v>
      </c>
      <c r="AC311" s="69"/>
      <c r="AD311" s="70">
        <f t="shared" si="83"/>
        <v>1.3559916221013535E-7</v>
      </c>
      <c r="AG311" s="71">
        <v>3050</v>
      </c>
    </row>
    <row r="312" spans="5:33">
      <c r="E312" s="73">
        <v>0.55310185185185179</v>
      </c>
      <c r="F312" s="71">
        <v>3060</v>
      </c>
      <c r="G312" s="58">
        <v>17.02</v>
      </c>
      <c r="H312" s="58">
        <v>7.25</v>
      </c>
      <c r="I312" s="58">
        <v>7.73</v>
      </c>
      <c r="J312" s="99">
        <v>16.97</v>
      </c>
      <c r="K312" s="99">
        <v>7.41</v>
      </c>
      <c r="L312" s="99">
        <v>8</v>
      </c>
      <c r="M312" s="59">
        <f t="shared" si="76"/>
        <v>16.994999999999997</v>
      </c>
      <c r="N312" s="59">
        <f t="shared" si="77"/>
        <v>7.33</v>
      </c>
      <c r="O312" s="59">
        <f t="shared" si="78"/>
        <v>7.8650000000000002</v>
      </c>
      <c r="P312" s="60">
        <f t="shared" si="64"/>
        <v>0.16563498681042599</v>
      </c>
      <c r="Q312" s="22">
        <f t="shared" si="65"/>
        <v>4.6773514128719769E-8</v>
      </c>
      <c r="R312" s="61">
        <f t="shared" si="66"/>
        <v>1.0997613080848988E-7</v>
      </c>
      <c r="S312" s="22">
        <f t="shared" si="67"/>
        <v>1.2094749347606076E-14</v>
      </c>
      <c r="T312" s="62">
        <v>298</v>
      </c>
      <c r="U312" s="59">
        <f t="shared" si="79"/>
        <v>289.995</v>
      </c>
      <c r="V312" s="63">
        <f t="shared" si="80"/>
        <v>0.46556148676944248</v>
      </c>
      <c r="W312" s="64">
        <f t="shared" si="81"/>
        <v>2.9212013102859906</v>
      </c>
      <c r="X312" s="65">
        <f t="shared" si="60"/>
        <v>-2.2184661521853827E-13</v>
      </c>
      <c r="Y312" s="66">
        <f t="shared" si="61"/>
        <v>-1.997904879375837E-13</v>
      </c>
      <c r="Z312" s="66">
        <f t="shared" si="62"/>
        <v>-2.0198332171219164E-13</v>
      </c>
      <c r="AA312" s="67">
        <f t="shared" si="63"/>
        <v>-1.8168400243379447E-13</v>
      </c>
      <c r="AB312" s="68">
        <f t="shared" si="82"/>
        <v>1.1156972404312322E-11</v>
      </c>
      <c r="AC312" s="69"/>
      <c r="AD312" s="70">
        <f t="shared" si="83"/>
        <v>1.1156972404312322E-7</v>
      </c>
      <c r="AG312" s="71">
        <v>3060</v>
      </c>
    </row>
    <row r="313" spans="5:33">
      <c r="E313" s="73">
        <v>0.55321759259259262</v>
      </c>
      <c r="F313" s="71">
        <v>3070</v>
      </c>
      <c r="G313" s="58">
        <v>17.02</v>
      </c>
      <c r="H313" s="58">
        <v>7.25</v>
      </c>
      <c r="I313" s="58">
        <v>7.72</v>
      </c>
      <c r="J313" s="99">
        <v>16.98</v>
      </c>
      <c r="K313" s="99">
        <v>7.41</v>
      </c>
      <c r="L313" s="99">
        <v>8.02</v>
      </c>
      <c r="M313" s="59">
        <f t="shared" si="76"/>
        <v>17</v>
      </c>
      <c r="N313" s="59">
        <f t="shared" si="77"/>
        <v>7.33</v>
      </c>
      <c r="O313" s="59">
        <f t="shared" si="78"/>
        <v>7.8699999999999992</v>
      </c>
      <c r="P313" s="60">
        <f t="shared" si="64"/>
        <v>0.16575499593561163</v>
      </c>
      <c r="Q313" s="22">
        <f t="shared" si="65"/>
        <v>4.6773514128719769E-8</v>
      </c>
      <c r="R313" s="61">
        <f t="shared" si="66"/>
        <v>1.1002183538530912E-7</v>
      </c>
      <c r="S313" s="22">
        <f t="shared" si="67"/>
        <v>1.2104804261552058E-14</v>
      </c>
      <c r="T313" s="62">
        <v>298</v>
      </c>
      <c r="U313" s="59">
        <f t="shared" si="79"/>
        <v>290</v>
      </c>
      <c r="V313" s="63">
        <f t="shared" si="80"/>
        <v>0.46526267067808391</v>
      </c>
      <c r="W313" s="64">
        <f t="shared" si="81"/>
        <v>2.9191920705581889</v>
      </c>
      <c r="X313" s="65">
        <f t="shared" si="60"/>
        <v>-1.82252187313253E-13</v>
      </c>
      <c r="Y313" s="66">
        <f t="shared" si="61"/>
        <v>-1.640918686011109E-13</v>
      </c>
      <c r="Z313" s="66">
        <f t="shared" si="62"/>
        <v>-1.6590143358130907E-13</v>
      </c>
      <c r="AA313" s="67">
        <f t="shared" si="63"/>
        <v>-1.4919005562580781E-13</v>
      </c>
      <c r="AB313" s="68">
        <f t="shared" si="82"/>
        <v>9.1451753427258583E-12</v>
      </c>
      <c r="AC313" s="69"/>
      <c r="AD313" s="70">
        <f t="shared" si="83"/>
        <v>9.145175342725858E-8</v>
      </c>
      <c r="AG313" s="71">
        <v>3070</v>
      </c>
    </row>
    <row r="314" spans="5:33">
      <c r="E314" s="73">
        <v>0.55333333333333334</v>
      </c>
      <c r="F314" s="71">
        <v>3080</v>
      </c>
      <c r="G314" s="58">
        <v>17.02</v>
      </c>
      <c r="H314" s="58">
        <v>7.25</v>
      </c>
      <c r="I314" s="58">
        <v>7.73</v>
      </c>
      <c r="J314" s="99">
        <v>16.98</v>
      </c>
      <c r="K314" s="99">
        <v>7.41</v>
      </c>
      <c r="L314" s="99">
        <v>8.0399999999999991</v>
      </c>
      <c r="M314" s="59">
        <f t="shared" si="76"/>
        <v>17</v>
      </c>
      <c r="N314" s="59">
        <f t="shared" si="77"/>
        <v>7.33</v>
      </c>
      <c r="O314" s="59">
        <f t="shared" si="78"/>
        <v>7.8849999999999998</v>
      </c>
      <c r="P314" s="60">
        <f t="shared" si="64"/>
        <v>0.16607092032430726</v>
      </c>
      <c r="Q314" s="22">
        <f t="shared" si="65"/>
        <v>4.6773514128719769E-8</v>
      </c>
      <c r="R314" s="61">
        <f t="shared" si="66"/>
        <v>1.1002183538530912E-7</v>
      </c>
      <c r="S314" s="22">
        <f t="shared" si="67"/>
        <v>1.2104804261552058E-14</v>
      </c>
      <c r="T314" s="62">
        <v>298</v>
      </c>
      <c r="U314" s="59">
        <f t="shared" si="79"/>
        <v>290</v>
      </c>
      <c r="V314" s="63">
        <f t="shared" si="80"/>
        <v>0.46526267067808391</v>
      </c>
      <c r="W314" s="64">
        <f t="shared" si="81"/>
        <v>2.9191920705581889</v>
      </c>
      <c r="X314" s="65">
        <f t="shared" si="60"/>
        <v>-1.4960684572016466E-13</v>
      </c>
      <c r="Y314" s="66">
        <f t="shared" si="61"/>
        <v>-1.3467102305255386E-13</v>
      </c>
      <c r="Z314" s="66">
        <f t="shared" si="62"/>
        <v>-1.3616212326046531E-13</v>
      </c>
      <c r="AA314" s="67">
        <f t="shared" si="63"/>
        <v>-1.2241967634600861E-13</v>
      </c>
      <c r="AB314" s="68">
        <f t="shared" si="82"/>
        <v>7.4927939305526965E-12</v>
      </c>
      <c r="AC314" s="69"/>
      <c r="AD314" s="70">
        <f t="shared" si="83"/>
        <v>7.4927939305526966E-8</v>
      </c>
      <c r="AG314" s="71">
        <v>3080</v>
      </c>
    </row>
    <row r="315" spans="5:33">
      <c r="E315" s="73">
        <v>0.55344907407407407</v>
      </c>
      <c r="F315" s="71">
        <v>3090</v>
      </c>
      <c r="G315" s="58">
        <v>17.03</v>
      </c>
      <c r="H315" s="58">
        <v>7.25</v>
      </c>
      <c r="I315" s="58">
        <v>7.73</v>
      </c>
      <c r="J315" s="99">
        <v>16.98</v>
      </c>
      <c r="K315" s="99">
        <v>7.42</v>
      </c>
      <c r="L315" s="99">
        <v>8.06</v>
      </c>
      <c r="M315" s="59">
        <f t="shared" si="76"/>
        <v>17.005000000000003</v>
      </c>
      <c r="N315" s="59">
        <f t="shared" si="77"/>
        <v>7.335</v>
      </c>
      <c r="O315" s="59">
        <f t="shared" si="78"/>
        <v>7.8950000000000005</v>
      </c>
      <c r="P315" s="60">
        <f t="shared" si="64"/>
        <v>0.16629629627382858</v>
      </c>
      <c r="Q315" s="22">
        <f t="shared" si="65"/>
        <v>4.6238102139925985E-8</v>
      </c>
      <c r="R315" s="61">
        <f t="shared" si="66"/>
        <v>1.1134208122075927E-7</v>
      </c>
      <c r="S315" s="22">
        <f t="shared" si="67"/>
        <v>1.2397059050570153E-14</v>
      </c>
      <c r="T315" s="62">
        <v>298</v>
      </c>
      <c r="U315" s="59">
        <f t="shared" si="79"/>
        <v>290.005</v>
      </c>
      <c r="V315" s="63">
        <f t="shared" si="80"/>
        <v>0.46496386489055025</v>
      </c>
      <c r="W315" s="64">
        <f t="shared" si="81"/>
        <v>2.9171842820227032</v>
      </c>
      <c r="X315" s="65">
        <f t="shared" si="60"/>
        <v>-1.2574390966183633E-13</v>
      </c>
      <c r="Y315" s="66">
        <f t="shared" si="61"/>
        <v>-1.1286101871761281E-13</v>
      </c>
      <c r="Z315" s="66">
        <f t="shared" si="62"/>
        <v>-1.1418091468336652E-13</v>
      </c>
      <c r="AA315" s="67">
        <f t="shared" si="63"/>
        <v>-1.0234746404894878E-13</v>
      </c>
      <c r="AB315" s="68">
        <f t="shared" si="82"/>
        <v>6.136639239399016E-12</v>
      </c>
      <c r="AC315" s="69"/>
      <c r="AD315" s="70">
        <f t="shared" si="83"/>
        <v>6.1366392393990163E-8</v>
      </c>
      <c r="AG315" s="71">
        <v>3090</v>
      </c>
    </row>
    <row r="316" spans="5:33">
      <c r="E316" s="73">
        <v>0.55356481481481479</v>
      </c>
      <c r="F316" s="71">
        <v>3100</v>
      </c>
      <c r="G316" s="58">
        <v>17.03</v>
      </c>
      <c r="H316" s="58">
        <v>7.25</v>
      </c>
      <c r="I316" s="58">
        <v>7.67</v>
      </c>
      <c r="J316" s="99">
        <v>16.989999999999998</v>
      </c>
      <c r="K316" s="99">
        <v>7.42</v>
      </c>
      <c r="L316" s="99">
        <v>8.0299999999999994</v>
      </c>
      <c r="M316" s="59">
        <f t="shared" si="76"/>
        <v>17.009999999999998</v>
      </c>
      <c r="N316" s="59">
        <f t="shared" si="77"/>
        <v>7.335</v>
      </c>
      <c r="O316" s="59">
        <f t="shared" si="78"/>
        <v>7.85</v>
      </c>
      <c r="P316" s="60">
        <f t="shared" si="64"/>
        <v>0.1653631171488035</v>
      </c>
      <c r="Q316" s="22">
        <f t="shared" si="65"/>
        <v>4.6238102139925985E-8</v>
      </c>
      <c r="R316" s="61">
        <f t="shared" si="66"/>
        <v>1.1138835346790007E-7</v>
      </c>
      <c r="S316" s="22">
        <f t="shared" si="67"/>
        <v>1.2407365288289846E-14</v>
      </c>
      <c r="T316" s="62">
        <v>298</v>
      </c>
      <c r="U316" s="59">
        <f t="shared" si="79"/>
        <v>290.01</v>
      </c>
      <c r="V316" s="63">
        <f t="shared" si="80"/>
        <v>0.46466506940630969</v>
      </c>
      <c r="W316" s="64">
        <f t="shared" si="81"/>
        <v>2.9151779435826102</v>
      </c>
      <c r="X316" s="65">
        <f t="shared" si="60"/>
        <v>-1.0202682850714803E-13</v>
      </c>
      <c r="Y316" s="66">
        <f t="shared" si="61"/>
        <v>-9.1616689574892976E-14</v>
      </c>
      <c r="Z316" s="66">
        <f t="shared" si="62"/>
        <v>-9.2678870906749835E-14</v>
      </c>
      <c r="AA316" s="67">
        <f t="shared" si="63"/>
        <v>-8.3114157470701868E-14</v>
      </c>
      <c r="AB316" s="68">
        <f t="shared" si="82"/>
        <v>4.9996805052111145E-12</v>
      </c>
      <c r="AC316" s="69"/>
      <c r="AD316" s="70">
        <f t="shared" si="83"/>
        <v>4.9996805052111143E-8</v>
      </c>
      <c r="AG316" s="71">
        <v>3100</v>
      </c>
    </row>
    <row r="317" spans="5:33">
      <c r="E317" s="73">
        <v>0.55368055555555551</v>
      </c>
      <c r="F317" s="71">
        <v>3110</v>
      </c>
      <c r="G317" s="58">
        <v>17.03</v>
      </c>
      <c r="H317" s="58">
        <v>7.25</v>
      </c>
      <c r="I317" s="58">
        <v>7.73</v>
      </c>
      <c r="J317" s="99">
        <v>16.989999999999998</v>
      </c>
      <c r="K317" s="99">
        <v>7.42</v>
      </c>
      <c r="L317" s="99">
        <v>8</v>
      </c>
      <c r="M317" s="59">
        <f t="shared" si="76"/>
        <v>17.009999999999998</v>
      </c>
      <c r="N317" s="59">
        <f t="shared" si="77"/>
        <v>7.335</v>
      </c>
      <c r="O317" s="59">
        <f t="shared" si="78"/>
        <v>7.8650000000000002</v>
      </c>
      <c r="P317" s="60">
        <f t="shared" si="64"/>
        <v>0.16567909762743183</v>
      </c>
      <c r="Q317" s="22">
        <f t="shared" si="65"/>
        <v>4.6238102139925985E-8</v>
      </c>
      <c r="R317" s="61">
        <f t="shared" si="66"/>
        <v>1.1138835346790007E-7</v>
      </c>
      <c r="S317" s="22">
        <f t="shared" si="67"/>
        <v>1.2407365288289846E-14</v>
      </c>
      <c r="T317" s="62">
        <v>298</v>
      </c>
      <c r="U317" s="59">
        <f t="shared" si="79"/>
        <v>290.01</v>
      </c>
      <c r="V317" s="63">
        <f t="shared" si="80"/>
        <v>0.46466506940630969</v>
      </c>
      <c r="W317" s="64">
        <f t="shared" si="81"/>
        <v>2.9151779435826102</v>
      </c>
      <c r="X317" s="65">
        <f t="shared" si="60"/>
        <v>-8.3352750533093636E-14</v>
      </c>
      <c r="Y317" s="66">
        <f t="shared" si="61"/>
        <v>-7.4831739169343197E-14</v>
      </c>
      <c r="Z317" s="66">
        <f t="shared" si="62"/>
        <v>-7.5702827816050023E-14</v>
      </c>
      <c r="AA317" s="67">
        <f t="shared" si="63"/>
        <v>-6.7874805247233039E-14</v>
      </c>
      <c r="AB317" s="68">
        <f t="shared" si="82"/>
        <v>4.0767936603092256E-12</v>
      </c>
      <c r="AC317" s="69"/>
      <c r="AD317" s="70">
        <f t="shared" si="83"/>
        <v>4.0767936603092254E-8</v>
      </c>
      <c r="AG317" s="71">
        <v>3110</v>
      </c>
    </row>
    <row r="318" spans="5:33">
      <c r="E318" s="73">
        <v>0.55379629629629623</v>
      </c>
      <c r="F318" s="71">
        <v>3120</v>
      </c>
      <c r="G318" s="58">
        <v>17.04</v>
      </c>
      <c r="H318" s="58">
        <v>7.25</v>
      </c>
      <c r="I318" s="58">
        <v>7.73</v>
      </c>
      <c r="J318" s="99">
        <v>16.989999999999998</v>
      </c>
      <c r="K318" s="99">
        <v>7.42</v>
      </c>
      <c r="L318" s="99">
        <v>8.0399999999999991</v>
      </c>
      <c r="M318" s="59">
        <f t="shared" si="76"/>
        <v>17.015000000000001</v>
      </c>
      <c r="N318" s="59">
        <f t="shared" si="77"/>
        <v>7.335</v>
      </c>
      <c r="O318" s="59">
        <f t="shared" si="78"/>
        <v>7.8849999999999998</v>
      </c>
      <c r="P318" s="60">
        <f t="shared" si="64"/>
        <v>0.16611515116267245</v>
      </c>
      <c r="Q318" s="22">
        <f t="shared" si="65"/>
        <v>4.6238102139925985E-8</v>
      </c>
      <c r="R318" s="61">
        <f t="shared" si="66"/>
        <v>1.1143464494515445E-7</v>
      </c>
      <c r="S318" s="22">
        <f t="shared" si="67"/>
        <v>1.2417680094052636E-14</v>
      </c>
      <c r="T318" s="62">
        <v>298</v>
      </c>
      <c r="U318" s="59">
        <f t="shared" si="79"/>
        <v>290.01499999999999</v>
      </c>
      <c r="V318" s="63">
        <f t="shared" si="80"/>
        <v>0.46436628422482823</v>
      </c>
      <c r="W318" s="64">
        <f t="shared" si="81"/>
        <v>2.913173054141839</v>
      </c>
      <c r="X318" s="65">
        <f t="shared" si="60"/>
        <v>-6.8222603838411092E-14</v>
      </c>
      <c r="Y318" s="66">
        <f t="shared" si="61"/>
        <v>-6.1219336436766948E-14</v>
      </c>
      <c r="Z318" s="66">
        <f t="shared" si="62"/>
        <v>-6.1938244123361538E-14</v>
      </c>
      <c r="AA318" s="67">
        <f t="shared" si="63"/>
        <v>-5.5506288084423668E-14</v>
      </c>
      <c r="AB318" s="68">
        <f t="shared" si="82"/>
        <v>3.3229658440573737E-12</v>
      </c>
      <c r="AC318" s="69"/>
      <c r="AD318" s="70">
        <f t="shared" si="83"/>
        <v>3.3229658440573736E-8</v>
      </c>
      <c r="AG318" s="71">
        <v>3120</v>
      </c>
    </row>
    <row r="319" spans="5:33">
      <c r="E319" s="73">
        <v>0.55391203703703706</v>
      </c>
      <c r="F319" s="71">
        <v>3130</v>
      </c>
      <c r="G319" s="58">
        <v>17.04</v>
      </c>
      <c r="H319" s="58">
        <v>7.25</v>
      </c>
      <c r="I319" s="58">
        <v>7.63</v>
      </c>
      <c r="J319" s="99">
        <v>16.989999999999998</v>
      </c>
      <c r="K319" s="99">
        <v>7.42</v>
      </c>
      <c r="L319" s="99">
        <v>7.76</v>
      </c>
      <c r="M319" s="59">
        <f t="shared" si="76"/>
        <v>17.015000000000001</v>
      </c>
      <c r="N319" s="59">
        <f t="shared" si="77"/>
        <v>7.335</v>
      </c>
      <c r="O319" s="59">
        <f t="shared" si="78"/>
        <v>7.6950000000000003</v>
      </c>
      <c r="P319" s="60">
        <f t="shared" si="64"/>
        <v>0.16211237643586107</v>
      </c>
      <c r="Q319" s="22">
        <f t="shared" si="65"/>
        <v>4.6238102139925985E-8</v>
      </c>
      <c r="R319" s="61">
        <f t="shared" si="66"/>
        <v>1.1143464494515445E-7</v>
      </c>
      <c r="S319" s="22">
        <f t="shared" si="67"/>
        <v>1.2417680094052636E-14</v>
      </c>
      <c r="T319" s="62">
        <v>298</v>
      </c>
      <c r="U319" s="59">
        <f t="shared" si="79"/>
        <v>290.01499999999999</v>
      </c>
      <c r="V319" s="63">
        <f t="shared" si="80"/>
        <v>0.46436628422482823</v>
      </c>
      <c r="W319" s="64">
        <f t="shared" si="81"/>
        <v>2.913173054141839</v>
      </c>
      <c r="X319" s="65">
        <f t="shared" si="60"/>
        <v>-5.4221729142859213E-14</v>
      </c>
      <c r="Y319" s="66">
        <f t="shared" si="61"/>
        <v>-4.8789817364802422E-14</v>
      </c>
      <c r="Z319" s="66">
        <f t="shared" si="62"/>
        <v>-4.9333984178200307E-14</v>
      </c>
      <c r="AA319" s="67">
        <f t="shared" si="63"/>
        <v>-4.433721037327198E-14</v>
      </c>
      <c r="AB319" s="68">
        <f t="shared" si="82"/>
        <v>2.7062257556522231E-12</v>
      </c>
      <c r="AC319" s="69"/>
      <c r="AD319" s="70">
        <f t="shared" si="83"/>
        <v>2.7062257556522233E-8</v>
      </c>
      <c r="AG319" s="71">
        <v>3130</v>
      </c>
    </row>
    <row r="320" spans="5:33">
      <c r="E320" s="73">
        <v>0.55402777777777779</v>
      </c>
      <c r="F320" s="71">
        <v>3140</v>
      </c>
      <c r="G320" s="58">
        <v>17.04</v>
      </c>
      <c r="H320" s="58">
        <v>7.25</v>
      </c>
      <c r="I320" s="58">
        <v>7.22</v>
      </c>
      <c r="J320" s="99">
        <v>16.989999999999998</v>
      </c>
      <c r="K320" s="99">
        <v>7.42</v>
      </c>
      <c r="L320" s="99">
        <v>7.37</v>
      </c>
      <c r="M320" s="59">
        <f t="shared" si="76"/>
        <v>17.015000000000001</v>
      </c>
      <c r="N320" s="59">
        <f t="shared" si="77"/>
        <v>7.335</v>
      </c>
      <c r="O320" s="59">
        <f t="shared" si="78"/>
        <v>7.2949999999999999</v>
      </c>
      <c r="P320" s="60">
        <f t="shared" si="64"/>
        <v>0.15368548227415288</v>
      </c>
      <c r="Q320" s="22">
        <f t="shared" si="65"/>
        <v>4.6238102139925985E-8</v>
      </c>
      <c r="R320" s="61">
        <f t="shared" si="66"/>
        <v>1.1143464494515445E-7</v>
      </c>
      <c r="S320" s="22">
        <f t="shared" si="67"/>
        <v>1.2417680094052636E-14</v>
      </c>
      <c r="T320" s="62">
        <v>298</v>
      </c>
      <c r="U320" s="59">
        <f t="shared" si="79"/>
        <v>290.01499999999999</v>
      </c>
      <c r="V320" s="63">
        <f t="shared" si="80"/>
        <v>0.46436628422482823</v>
      </c>
      <c r="W320" s="64">
        <f t="shared" si="81"/>
        <v>2.913173054141839</v>
      </c>
      <c r="X320" s="65">
        <f t="shared" si="60"/>
        <v>-4.2070387429275711E-14</v>
      </c>
      <c r="Y320" s="66">
        <f t="shared" si="61"/>
        <v>-3.8074874612721185E-14</v>
      </c>
      <c r="Z320" s="66">
        <f t="shared" si="62"/>
        <v>-3.8454336834077918E-14</v>
      </c>
      <c r="AA320" s="67">
        <f t="shared" si="63"/>
        <v>-3.476620959488071E-14</v>
      </c>
      <c r="AB320" s="68">
        <f t="shared" si="82"/>
        <v>2.2148815179819974E-12</v>
      </c>
      <c r="AC320" s="69"/>
      <c r="AD320" s="70">
        <f t="shared" si="83"/>
        <v>2.2148815179819972E-8</v>
      </c>
      <c r="AG320" s="71">
        <v>3140</v>
      </c>
    </row>
    <row r="321" spans="5:33">
      <c r="E321" s="73">
        <v>0.55414351851851851</v>
      </c>
      <c r="F321" s="71">
        <v>3150</v>
      </c>
      <c r="G321" s="58">
        <v>17.04</v>
      </c>
      <c r="H321" s="58">
        <v>7.26</v>
      </c>
      <c r="I321" s="58">
        <v>7.36</v>
      </c>
      <c r="J321" s="99">
        <v>16.989999999999998</v>
      </c>
      <c r="K321" s="99">
        <v>7.42</v>
      </c>
      <c r="L321" s="99">
        <v>7.66</v>
      </c>
      <c r="M321" s="59">
        <f t="shared" si="76"/>
        <v>17.015000000000001</v>
      </c>
      <c r="N321" s="59">
        <f t="shared" si="77"/>
        <v>7.34</v>
      </c>
      <c r="O321" s="59">
        <f t="shared" si="78"/>
        <v>7.51</v>
      </c>
      <c r="P321" s="60">
        <f t="shared" si="64"/>
        <v>0.15821493788607102</v>
      </c>
      <c r="Q321" s="22">
        <f t="shared" si="65"/>
        <v>4.5708818961487464E-8</v>
      </c>
      <c r="R321" s="61">
        <f t="shared" si="66"/>
        <v>1.1272499731926488E-7</v>
      </c>
      <c r="S321" s="22">
        <f t="shared" si="67"/>
        <v>1.2706925020628274E-14</v>
      </c>
      <c r="T321" s="62">
        <v>298</v>
      </c>
      <c r="U321" s="59">
        <f t="shared" si="79"/>
        <v>290.01499999999999</v>
      </c>
      <c r="V321" s="63">
        <f t="shared" si="80"/>
        <v>0.46436628422482823</v>
      </c>
      <c r="W321" s="64">
        <f t="shared" si="81"/>
        <v>2.913173054141839</v>
      </c>
      <c r="X321" s="65">
        <f t="shared" si="60"/>
        <v>-3.6652237126836668E-14</v>
      </c>
      <c r="Y321" s="66">
        <f t="shared" si="61"/>
        <v>-3.2985235142020705E-14</v>
      </c>
      <c r="Z321" s="66">
        <f t="shared" si="62"/>
        <v>-3.3352113253992716E-14</v>
      </c>
      <c r="AA321" s="67">
        <f t="shared" si="63"/>
        <v>-2.9978578158792474E-14</v>
      </c>
      <c r="AB321" s="68">
        <f t="shared" si="82"/>
        <v>1.831723151452408E-12</v>
      </c>
      <c r="AC321" s="69"/>
      <c r="AD321" s="70">
        <f t="shared" si="83"/>
        <v>1.8317231514524081E-8</v>
      </c>
      <c r="AG321" s="71">
        <v>3150</v>
      </c>
    </row>
    <row r="322" spans="5:33">
      <c r="E322" s="73">
        <v>0.55425925925925923</v>
      </c>
      <c r="F322" s="71">
        <v>3160</v>
      </c>
      <c r="G322" s="58">
        <v>17.03</v>
      </c>
      <c r="H322" s="58">
        <v>7.26</v>
      </c>
      <c r="I322" s="58">
        <v>7.64</v>
      </c>
      <c r="J322" s="99">
        <v>16.98</v>
      </c>
      <c r="K322" s="99">
        <v>7.42</v>
      </c>
      <c r="L322" s="99">
        <v>7.94</v>
      </c>
      <c r="M322" s="59">
        <f t="shared" si="76"/>
        <v>17.005000000000003</v>
      </c>
      <c r="N322" s="59">
        <f t="shared" si="77"/>
        <v>7.34</v>
      </c>
      <c r="O322" s="59">
        <f t="shared" si="78"/>
        <v>7.79</v>
      </c>
      <c r="P322" s="60">
        <f t="shared" si="64"/>
        <v>0.16408462925562059</v>
      </c>
      <c r="Q322" s="22">
        <f t="shared" si="65"/>
        <v>4.5708818961487464E-8</v>
      </c>
      <c r="R322" s="61">
        <f t="shared" si="66"/>
        <v>1.1263136175745693E-7</v>
      </c>
      <c r="S322" s="22">
        <f t="shared" si="67"/>
        <v>1.2685823651339132E-14</v>
      </c>
      <c r="T322" s="62">
        <v>298</v>
      </c>
      <c r="U322" s="59">
        <f t="shared" si="79"/>
        <v>290.005</v>
      </c>
      <c r="V322" s="63">
        <f t="shared" si="80"/>
        <v>0.46496386489055025</v>
      </c>
      <c r="W322" s="64">
        <f t="shared" si="81"/>
        <v>2.9171842820227032</v>
      </c>
      <c r="X322" s="65">
        <f t="shared" si="60"/>
        <v>-3.1024290521171244E-14</v>
      </c>
      <c r="Y322" s="66">
        <f t="shared" si="61"/>
        <v>-2.7814966601771001E-14</v>
      </c>
      <c r="Z322" s="66">
        <f t="shared" si="62"/>
        <v>-2.8146956789027848E-14</v>
      </c>
      <c r="AA322" s="67">
        <f t="shared" si="63"/>
        <v>-2.5200937260621529E-14</v>
      </c>
      <c r="AB322" s="68">
        <f t="shared" si="82"/>
        <v>1.4995472979896495E-12</v>
      </c>
      <c r="AC322" s="69"/>
      <c r="AD322" s="70">
        <f t="shared" si="83"/>
        <v>1.4995472979896495E-8</v>
      </c>
      <c r="AG322" s="71">
        <v>3160</v>
      </c>
    </row>
    <row r="323" spans="5:33">
      <c r="E323" s="73">
        <v>0.55437499999999995</v>
      </c>
      <c r="F323" s="71">
        <v>3170</v>
      </c>
      <c r="G323" s="58">
        <v>17.03</v>
      </c>
      <c r="H323" s="58">
        <v>7.26</v>
      </c>
      <c r="I323" s="58">
        <v>7.58</v>
      </c>
      <c r="J323" s="99">
        <v>16.98</v>
      </c>
      <c r="K323" s="99">
        <v>7.43</v>
      </c>
      <c r="L323" s="99">
        <v>7.97</v>
      </c>
      <c r="M323" s="59">
        <f t="shared" si="76"/>
        <v>17.005000000000003</v>
      </c>
      <c r="N323" s="59">
        <f t="shared" si="77"/>
        <v>7.3449999999999998</v>
      </c>
      <c r="O323" s="59">
        <f t="shared" si="78"/>
        <v>7.7750000000000004</v>
      </c>
      <c r="P323" s="60">
        <f t="shared" si="64"/>
        <v>0.16376867682444804</v>
      </c>
      <c r="Q323" s="22">
        <f t="shared" si="65"/>
        <v>4.5185594437492194E-8</v>
      </c>
      <c r="R323" s="61">
        <f t="shared" si="66"/>
        <v>1.139355714591575E-7</v>
      </c>
      <c r="S323" s="22">
        <f t="shared" si="67"/>
        <v>1.2981314443724785E-14</v>
      </c>
      <c r="T323" s="62">
        <v>298</v>
      </c>
      <c r="U323" s="59">
        <f t="shared" si="79"/>
        <v>290.005</v>
      </c>
      <c r="V323" s="63">
        <f t="shared" si="80"/>
        <v>0.46496386489055025</v>
      </c>
      <c r="W323" s="64">
        <f t="shared" si="81"/>
        <v>2.9171842820227032</v>
      </c>
      <c r="X323" s="65">
        <f t="shared" si="60"/>
        <v>-2.5764089004506786E-14</v>
      </c>
      <c r="Y323" s="66">
        <f t="shared" si="61"/>
        <v>-2.3042080829615485E-14</v>
      </c>
      <c r="Z323" s="66">
        <f t="shared" si="62"/>
        <v>-2.3329664392258779E-14</v>
      </c>
      <c r="AA323" s="67">
        <f t="shared" si="63"/>
        <v>-2.0834472655014229E-14</v>
      </c>
      <c r="AB323" s="68">
        <f t="shared" si="82"/>
        <v>1.2192988403839999E-12</v>
      </c>
      <c r="AC323" s="69"/>
      <c r="AD323" s="70">
        <f t="shared" si="83"/>
        <v>1.2192988403839999E-8</v>
      </c>
      <c r="AG323" s="71">
        <v>3170</v>
      </c>
    </row>
    <row r="324" spans="5:33">
      <c r="E324" s="73">
        <v>0.55449074074074078</v>
      </c>
      <c r="F324" s="71">
        <v>3180</v>
      </c>
      <c r="G324" s="58">
        <v>17.03</v>
      </c>
      <c r="H324" s="58">
        <v>7.26</v>
      </c>
      <c r="I324" s="58">
        <v>7.56</v>
      </c>
      <c r="J324" s="99">
        <v>16.98</v>
      </c>
      <c r="K324" s="99">
        <v>7.43</v>
      </c>
      <c r="L324" s="99">
        <v>7.78</v>
      </c>
      <c r="M324" s="59">
        <f t="shared" si="76"/>
        <v>17.005000000000003</v>
      </c>
      <c r="N324" s="59">
        <f t="shared" si="77"/>
        <v>7.3449999999999998</v>
      </c>
      <c r="O324" s="59">
        <f t="shared" si="78"/>
        <v>7.67</v>
      </c>
      <c r="P324" s="60">
        <f t="shared" si="64"/>
        <v>0.16155700980624005</v>
      </c>
      <c r="Q324" s="22">
        <f t="shared" si="65"/>
        <v>4.5185594437492194E-8</v>
      </c>
      <c r="R324" s="61">
        <f t="shared" si="66"/>
        <v>1.139355714591575E-7</v>
      </c>
      <c r="S324" s="22">
        <f t="shared" si="67"/>
        <v>1.2981314443724785E-14</v>
      </c>
      <c r="T324" s="62">
        <v>298</v>
      </c>
      <c r="U324" s="59">
        <f t="shared" si="79"/>
        <v>290.005</v>
      </c>
      <c r="V324" s="63">
        <f t="shared" si="80"/>
        <v>0.46496386489055025</v>
      </c>
      <c r="W324" s="64">
        <f t="shared" si="81"/>
        <v>2.9171842820227032</v>
      </c>
      <c r="X324" s="65">
        <f t="shared" si="60"/>
        <v>-2.0575200084939637E-14</v>
      </c>
      <c r="Y324" s="66">
        <f t="shared" si="61"/>
        <v>-1.8430761228646154E-14</v>
      </c>
      <c r="Z324" s="66">
        <f t="shared" si="62"/>
        <v>-1.8654264183144627E-14</v>
      </c>
      <c r="AA324" s="67">
        <f t="shared" si="63"/>
        <v>-1.668673933755862E-14</v>
      </c>
      <c r="AB324" s="68">
        <f t="shared" si="82"/>
        <v>9.8706208687855172E-13</v>
      </c>
      <c r="AC324" s="69"/>
      <c r="AD324" s="70">
        <f t="shared" si="83"/>
        <v>9.8706208687855168E-9</v>
      </c>
      <c r="AG324" s="71">
        <v>3180</v>
      </c>
    </row>
    <row r="325" spans="5:33">
      <c r="E325" s="73">
        <v>0.55460648148148151</v>
      </c>
      <c r="F325" s="71">
        <v>3190</v>
      </c>
      <c r="G325" s="58">
        <v>17.03</v>
      </c>
      <c r="H325" s="58">
        <v>7.26</v>
      </c>
      <c r="I325" s="58">
        <v>7.63</v>
      </c>
      <c r="J325" s="99">
        <v>16.98</v>
      </c>
      <c r="K325" s="99">
        <v>7.43</v>
      </c>
      <c r="L325" s="99">
        <v>7.98</v>
      </c>
      <c r="M325" s="59">
        <f t="shared" si="76"/>
        <v>17.005000000000003</v>
      </c>
      <c r="N325" s="59">
        <f t="shared" si="77"/>
        <v>7.3449999999999998</v>
      </c>
      <c r="O325" s="59">
        <f t="shared" si="78"/>
        <v>7.8049999999999997</v>
      </c>
      <c r="P325" s="60">
        <f t="shared" si="64"/>
        <v>0.16440058168679317</v>
      </c>
      <c r="Q325" s="22">
        <f t="shared" si="65"/>
        <v>4.5185594437492194E-8</v>
      </c>
      <c r="R325" s="61">
        <f t="shared" si="66"/>
        <v>1.139355714591575E-7</v>
      </c>
      <c r="S325" s="22">
        <f t="shared" si="67"/>
        <v>1.2981314443724785E-14</v>
      </c>
      <c r="T325" s="62">
        <v>298</v>
      </c>
      <c r="U325" s="59">
        <f t="shared" si="79"/>
        <v>290.005</v>
      </c>
      <c r="V325" s="63">
        <f t="shared" si="80"/>
        <v>0.46496386489055025</v>
      </c>
      <c r="W325" s="64">
        <f t="shared" si="81"/>
        <v>2.9171842820227032</v>
      </c>
      <c r="X325" s="65">
        <f t="shared" si="60"/>
        <v>-1.69978933979878E-14</v>
      </c>
      <c r="Y325" s="66">
        <f t="shared" si="61"/>
        <v>-1.5195115415656756E-14</v>
      </c>
      <c r="Z325" s="66">
        <f t="shared" si="62"/>
        <v>-1.5386316076672921E-14</v>
      </c>
      <c r="AA325" s="67">
        <f t="shared" si="63"/>
        <v>-1.3734181689395046E-14</v>
      </c>
      <c r="AB325" s="68">
        <f t="shared" si="82"/>
        <v>8.0134210313508611E-13</v>
      </c>
      <c r="AC325" s="69"/>
      <c r="AD325" s="70">
        <f t="shared" si="83"/>
        <v>8.0134210313508604E-9</v>
      </c>
      <c r="AG325" s="71">
        <v>3190</v>
      </c>
    </row>
    <row r="326" spans="5:33">
      <c r="E326" s="73">
        <v>0.55472222222222223</v>
      </c>
      <c r="F326" s="71">
        <v>3200</v>
      </c>
      <c r="G326" s="58">
        <v>17.02</v>
      </c>
      <c r="H326" s="58">
        <v>7.26</v>
      </c>
      <c r="I326" s="58">
        <v>7.59</v>
      </c>
      <c r="J326" s="99">
        <v>16.97</v>
      </c>
      <c r="K326" s="99">
        <v>7.43</v>
      </c>
      <c r="L326" s="99">
        <v>7.79</v>
      </c>
      <c r="M326" s="59">
        <f t="shared" si="76"/>
        <v>16.994999999999997</v>
      </c>
      <c r="N326" s="59">
        <f t="shared" si="77"/>
        <v>7.3449999999999998</v>
      </c>
      <c r="O326" s="59">
        <f t="shared" si="78"/>
        <v>7.6899999999999995</v>
      </c>
      <c r="P326" s="60">
        <f t="shared" si="64"/>
        <v>0.1619495293798062</v>
      </c>
      <c r="Q326" s="22">
        <f t="shared" si="65"/>
        <v>4.5185594437492194E-8</v>
      </c>
      <c r="R326" s="61">
        <f t="shared" si="66"/>
        <v>1.1384093032811113E-7</v>
      </c>
      <c r="S326" s="22">
        <f t="shared" si="67"/>
        <v>1.2959757417969853E-14</v>
      </c>
      <c r="T326" s="62">
        <v>298</v>
      </c>
      <c r="U326" s="59">
        <f t="shared" si="79"/>
        <v>289.995</v>
      </c>
      <c r="V326" s="63">
        <f t="shared" si="80"/>
        <v>0.46556148676944248</v>
      </c>
      <c r="W326" s="64">
        <f t="shared" si="81"/>
        <v>2.9212013102859906</v>
      </c>
      <c r="X326" s="65">
        <f t="shared" ref="X326:X360" si="84">-($B$2/W326)*P326*S326*AB326</f>
        <v>-1.350306264077245E-14</v>
      </c>
      <c r="Y326" s="66">
        <f t="shared" ref="Y326:Y360" si="85">-(AB326+(5*X326))*$B$2*S326*P326/W326</f>
        <v>-1.2096573616041651E-14</v>
      </c>
      <c r="Z326" s="66">
        <f t="shared" ref="Z326:Z360" si="86">-(AB326+5*Y326)*$B$2*P326*S326/W326</f>
        <v>-1.2243074556555322E-14</v>
      </c>
      <c r="AA326" s="67">
        <f t="shared" ref="AA326:AA360" si="87">-(AB326+(10*Z326))*$B$2*P326*S326/W326</f>
        <v>-1.0952567178985729E-14</v>
      </c>
      <c r="AB326" s="68">
        <f t="shared" si="82"/>
        <v>6.4818387301501643E-13</v>
      </c>
      <c r="AC326" s="69"/>
      <c r="AD326" s="70">
        <f t="shared" si="83"/>
        <v>6.4818387301501647E-9</v>
      </c>
      <c r="AG326" s="71">
        <v>3200</v>
      </c>
    </row>
    <row r="327" spans="5:33">
      <c r="E327" s="73">
        <v>0.55483796296296295</v>
      </c>
      <c r="F327" s="71">
        <v>3210</v>
      </c>
      <c r="G327" s="58">
        <v>17.02</v>
      </c>
      <c r="H327" s="58">
        <v>7.26</v>
      </c>
      <c r="I327" s="58">
        <v>7.89</v>
      </c>
      <c r="J327" s="99">
        <v>16.97</v>
      </c>
      <c r="K327" s="99">
        <v>7.43</v>
      </c>
      <c r="L327" s="99">
        <v>7.76</v>
      </c>
      <c r="M327" s="59">
        <f t="shared" si="76"/>
        <v>16.994999999999997</v>
      </c>
      <c r="N327" s="59">
        <f t="shared" si="77"/>
        <v>7.3449999999999998</v>
      </c>
      <c r="O327" s="59">
        <f t="shared" si="78"/>
        <v>7.8249999999999993</v>
      </c>
      <c r="P327" s="60">
        <f t="shared" ref="P327:P360" si="88">((O327/32000)*(1/((-0.026*M327+1.9067)/1000)))/1.013</f>
        <v>0.16479259654057002</v>
      </c>
      <c r="Q327" s="22">
        <f t="shared" ref="Q327:Q360" si="89">POWER(10, -N327)</f>
        <v>4.5185594437492194E-8</v>
      </c>
      <c r="R327" s="61">
        <f t="shared" ref="R327:R360" si="90">(0.00000000000001*(0.1253*EXP(0.0831*M327)))/Q327</f>
        <v>1.1384093032811113E-7</v>
      </c>
      <c r="S327" s="22">
        <f t="shared" ref="S327:S360" si="91">POWER(R327, 2)</f>
        <v>1.2959757417969853E-14</v>
      </c>
      <c r="T327" s="62">
        <v>298</v>
      </c>
      <c r="U327" s="59">
        <f t="shared" si="79"/>
        <v>289.995</v>
      </c>
      <c r="V327" s="63">
        <f t="shared" si="80"/>
        <v>0.46556148676944248</v>
      </c>
      <c r="W327" s="64">
        <f t="shared" si="81"/>
        <v>2.9212013102859906</v>
      </c>
      <c r="X327" s="65">
        <f t="shared" si="84"/>
        <v>-1.115627234440713E-14</v>
      </c>
      <c r="Y327" s="66">
        <f t="shared" si="85"/>
        <v>-9.97382671801089E-15</v>
      </c>
      <c r="Z327" s="66">
        <f t="shared" si="86"/>
        <v>-1.0099153316019635E-14</v>
      </c>
      <c r="AA327" s="67">
        <f t="shared" si="87"/>
        <v>-9.0154677279226415E-15</v>
      </c>
      <c r="AB327" s="68">
        <f t="shared" si="82"/>
        <v>5.2629232940676342E-13</v>
      </c>
      <c r="AC327" s="69"/>
      <c r="AD327" s="70">
        <f t="shared" si="83"/>
        <v>5.2629232940676344E-9</v>
      </c>
      <c r="AG327" s="71">
        <v>3210</v>
      </c>
    </row>
    <row r="328" spans="5:33">
      <c r="E328" s="73">
        <v>0.55495370370370367</v>
      </c>
      <c r="F328" s="71">
        <v>3220</v>
      </c>
      <c r="G328" s="58">
        <v>17.02</v>
      </c>
      <c r="H328" s="58">
        <v>7.27</v>
      </c>
      <c r="I328" s="58">
        <v>7.96</v>
      </c>
      <c r="J328" s="99">
        <v>16.97</v>
      </c>
      <c r="K328" s="99">
        <v>7.43</v>
      </c>
      <c r="L328" s="99">
        <v>7.86</v>
      </c>
      <c r="M328" s="59">
        <f t="shared" si="76"/>
        <v>16.994999999999997</v>
      </c>
      <c r="N328" s="59">
        <f t="shared" si="77"/>
        <v>7.35</v>
      </c>
      <c r="O328" s="59">
        <f t="shared" si="78"/>
        <v>7.91</v>
      </c>
      <c r="P328" s="60">
        <f t="shared" si="88"/>
        <v>0.16658267586401393</v>
      </c>
      <c r="Q328" s="22">
        <f t="shared" si="89"/>
        <v>4.466835921509628E-8</v>
      </c>
      <c r="R328" s="61">
        <f t="shared" si="90"/>
        <v>1.1515914617374976E-7</v>
      </c>
      <c r="S328" s="22">
        <f t="shared" si="91"/>
        <v>1.3261628947467063E-14</v>
      </c>
      <c r="T328" s="62">
        <v>298</v>
      </c>
      <c r="U328" s="59">
        <f t="shared" si="79"/>
        <v>289.995</v>
      </c>
      <c r="V328" s="63">
        <f t="shared" si="80"/>
        <v>0.46556148676944248</v>
      </c>
      <c r="W328" s="64">
        <f t="shared" si="81"/>
        <v>2.9212013102859906</v>
      </c>
      <c r="X328" s="65">
        <f t="shared" si="84"/>
        <v>-9.3358087787334964E-15</v>
      </c>
      <c r="Y328" s="66">
        <f t="shared" si="85"/>
        <v>-8.3122656276977825E-15</v>
      </c>
      <c r="Z328" s="66">
        <f t="shared" si="86"/>
        <v>-8.4244830698993187E-15</v>
      </c>
      <c r="AA328" s="67">
        <f t="shared" si="87"/>
        <v>-7.4885511599069116E-15</v>
      </c>
      <c r="AB328" s="68">
        <f t="shared" si="82"/>
        <v>4.2576282917277915E-13</v>
      </c>
      <c r="AC328" s="69"/>
      <c r="AD328" s="70">
        <f t="shared" si="83"/>
        <v>4.2576282917277916E-9</v>
      </c>
      <c r="AG328" s="71">
        <v>3220</v>
      </c>
    </row>
    <row r="329" spans="5:33">
      <c r="E329" s="73">
        <v>0.55506944444444439</v>
      </c>
      <c r="F329" s="71">
        <v>3230</v>
      </c>
      <c r="G329" s="58">
        <v>17.02</v>
      </c>
      <c r="H329" s="58">
        <v>7.27</v>
      </c>
      <c r="I329" s="58">
        <v>7.93</v>
      </c>
      <c r="J329" s="99">
        <v>16.97</v>
      </c>
      <c r="K329" s="99">
        <v>7.43</v>
      </c>
      <c r="L329" s="99">
        <v>7.77</v>
      </c>
      <c r="M329" s="59">
        <f t="shared" si="76"/>
        <v>16.994999999999997</v>
      </c>
      <c r="N329" s="59">
        <f t="shared" si="77"/>
        <v>7.35</v>
      </c>
      <c r="O329" s="59">
        <f t="shared" si="78"/>
        <v>7.85</v>
      </c>
      <c r="P329" s="60">
        <f t="shared" si="88"/>
        <v>0.16531909045922999</v>
      </c>
      <c r="Q329" s="22">
        <f t="shared" si="89"/>
        <v>4.466835921509628E-8</v>
      </c>
      <c r="R329" s="61">
        <f t="shared" si="90"/>
        <v>1.1515914617374976E-7</v>
      </c>
      <c r="S329" s="22">
        <f t="shared" si="91"/>
        <v>1.3261628947467063E-14</v>
      </c>
      <c r="T329" s="62">
        <v>298</v>
      </c>
      <c r="U329" s="59">
        <f t="shared" si="79"/>
        <v>289.995</v>
      </c>
      <c r="V329" s="63">
        <f t="shared" si="80"/>
        <v>0.46556148676944248</v>
      </c>
      <c r="W329" s="64">
        <f t="shared" si="81"/>
        <v>2.9212013102859906</v>
      </c>
      <c r="X329" s="65">
        <f t="shared" si="84"/>
        <v>-7.4407802650613672E-15</v>
      </c>
      <c r="Y329" s="66">
        <f t="shared" si="85"/>
        <v>-6.6311889107237702E-15</v>
      </c>
      <c r="Z329" s="66">
        <f t="shared" si="86"/>
        <v>-6.7192761996463896E-15</v>
      </c>
      <c r="AA329" s="67">
        <f t="shared" si="87"/>
        <v>-5.9786035242205375E-15</v>
      </c>
      <c r="AB329" s="68">
        <f t="shared" si="82"/>
        <v>3.4193306694972182E-13</v>
      </c>
      <c r="AC329" s="69"/>
      <c r="AD329" s="70">
        <f t="shared" si="83"/>
        <v>3.419330669497218E-9</v>
      </c>
      <c r="AG329" s="71">
        <v>3230</v>
      </c>
    </row>
    <row r="330" spans="5:33">
      <c r="E330" s="73">
        <v>0.55518518518518523</v>
      </c>
      <c r="F330" s="71">
        <v>3240</v>
      </c>
      <c r="G330" s="58">
        <v>17.010000000000002</v>
      </c>
      <c r="H330" s="58">
        <v>7.27</v>
      </c>
      <c r="I330" s="58">
        <v>7.96</v>
      </c>
      <c r="J330" s="99">
        <v>16.97</v>
      </c>
      <c r="K330" s="99">
        <v>7.44</v>
      </c>
      <c r="L330" s="99">
        <v>7.81</v>
      </c>
      <c r="M330" s="59">
        <f t="shared" si="76"/>
        <v>16.990000000000002</v>
      </c>
      <c r="N330" s="59">
        <f t="shared" si="77"/>
        <v>7.3550000000000004</v>
      </c>
      <c r="O330" s="59">
        <f t="shared" si="78"/>
        <v>7.8849999999999998</v>
      </c>
      <c r="P330" s="60">
        <f t="shared" si="88"/>
        <v>0.1660414461821571</v>
      </c>
      <c r="Q330" s="22">
        <f t="shared" si="89"/>
        <v>4.4157044735331057E-8</v>
      </c>
      <c r="R330" s="61">
        <f t="shared" si="90"/>
        <v>1.1644423360754112E-7</v>
      </c>
      <c r="S330" s="22">
        <f t="shared" si="91"/>
        <v>1.3559259540447609E-14</v>
      </c>
      <c r="T330" s="62">
        <v>298</v>
      </c>
      <c r="U330" s="59">
        <f t="shared" si="79"/>
        <v>289.99</v>
      </c>
      <c r="V330" s="63">
        <f t="shared" si="80"/>
        <v>0.46586031316516002</v>
      </c>
      <c r="W330" s="64">
        <f t="shared" si="81"/>
        <v>2.9232120023039121</v>
      </c>
      <c r="X330" s="65">
        <f t="shared" si="84"/>
        <v>-6.1425382634738675E-15</v>
      </c>
      <c r="Y330" s="66">
        <f t="shared" si="85"/>
        <v>-5.4566884456240807E-15</v>
      </c>
      <c r="Z330" s="66">
        <f t="shared" si="86"/>
        <v>-5.5332675327160936E-15</v>
      </c>
      <c r="AA330" s="67">
        <f t="shared" si="87"/>
        <v>-4.9068958086293953E-15</v>
      </c>
      <c r="AB330" s="68">
        <f t="shared" si="82"/>
        <v>2.750658769330184E-13</v>
      </c>
      <c r="AC330" s="69"/>
      <c r="AD330" s="70">
        <f t="shared" si="83"/>
        <v>2.7506587693301841E-9</v>
      </c>
      <c r="AG330" s="71">
        <v>3240</v>
      </c>
    </row>
    <row r="331" spans="5:33">
      <c r="E331" s="73">
        <v>0.55530092592592595</v>
      </c>
      <c r="F331" s="71">
        <v>3250</v>
      </c>
      <c r="G331" s="58">
        <v>17.010000000000002</v>
      </c>
      <c r="H331" s="58">
        <v>7.27</v>
      </c>
      <c r="I331" s="58">
        <v>7.94</v>
      </c>
      <c r="J331" s="99">
        <v>16.96</v>
      </c>
      <c r="K331" s="99">
        <v>7.44</v>
      </c>
      <c r="L331" s="99">
        <v>7.72</v>
      </c>
      <c r="M331" s="59">
        <f t="shared" si="76"/>
        <v>16.984999999999999</v>
      </c>
      <c r="N331" s="59">
        <f t="shared" si="77"/>
        <v>7.3550000000000004</v>
      </c>
      <c r="O331" s="59">
        <f t="shared" si="78"/>
        <v>7.83</v>
      </c>
      <c r="P331" s="60">
        <f t="shared" si="88"/>
        <v>0.16486863196656681</v>
      </c>
      <c r="Q331" s="22">
        <f t="shared" si="89"/>
        <v>4.4157044735331057E-8</v>
      </c>
      <c r="R331" s="61">
        <f t="shared" si="90"/>
        <v>1.1639586107856599E-7</v>
      </c>
      <c r="S331" s="22">
        <f t="shared" si="91"/>
        <v>1.3547996476220833E-14</v>
      </c>
      <c r="T331" s="62">
        <v>298</v>
      </c>
      <c r="U331" s="59">
        <f t="shared" si="79"/>
        <v>289.98500000000001</v>
      </c>
      <c r="V331" s="63">
        <f t="shared" si="80"/>
        <v>0.46615914986577051</v>
      </c>
      <c r="W331" s="64">
        <f t="shared" si="81"/>
        <v>2.925224147710622</v>
      </c>
      <c r="X331" s="65">
        <f t="shared" si="84"/>
        <v>-4.8711232425295728E-15</v>
      </c>
      <c r="Y331" s="66">
        <f t="shared" si="85"/>
        <v>-4.3318957006757422E-15</v>
      </c>
      <c r="Z331" s="66">
        <f t="shared" si="86"/>
        <v>-4.3915875473847412E-15</v>
      </c>
      <c r="AA331" s="67">
        <f t="shared" si="87"/>
        <v>-3.8988362195543819E-15</v>
      </c>
      <c r="AB331" s="68">
        <f t="shared" si="82"/>
        <v>2.2001696688504595E-13</v>
      </c>
      <c r="AC331" s="69"/>
      <c r="AD331" s="70">
        <f t="shared" si="83"/>
        <v>2.2001696688504595E-9</v>
      </c>
      <c r="AG331" s="71">
        <v>3250</v>
      </c>
    </row>
    <row r="332" spans="5:33">
      <c r="E332" s="73">
        <v>0.55541666666666667</v>
      </c>
      <c r="F332" s="71">
        <v>3260</v>
      </c>
      <c r="G332" s="58">
        <v>17.010000000000002</v>
      </c>
      <c r="H332" s="58">
        <v>7.27</v>
      </c>
      <c r="I332" s="58">
        <v>7.95</v>
      </c>
      <c r="J332" s="99">
        <v>16.96</v>
      </c>
      <c r="K332" s="99">
        <v>7.44</v>
      </c>
      <c r="L332" s="99">
        <v>7.82</v>
      </c>
      <c r="M332" s="59">
        <f t="shared" si="76"/>
        <v>16.984999999999999</v>
      </c>
      <c r="N332" s="59">
        <f t="shared" si="77"/>
        <v>7.3550000000000004</v>
      </c>
      <c r="O332" s="59">
        <f t="shared" si="78"/>
        <v>7.8849999999999998</v>
      </c>
      <c r="P332" s="60">
        <f t="shared" si="88"/>
        <v>0.16602671303402033</v>
      </c>
      <c r="Q332" s="22">
        <f t="shared" si="89"/>
        <v>4.4157044735331057E-8</v>
      </c>
      <c r="R332" s="61">
        <f t="shared" si="90"/>
        <v>1.1639586107856599E-7</v>
      </c>
      <c r="S332" s="22">
        <f t="shared" si="91"/>
        <v>1.3547996476220833E-14</v>
      </c>
      <c r="T332" s="62">
        <v>298</v>
      </c>
      <c r="U332" s="59">
        <f t="shared" si="79"/>
        <v>289.98500000000001</v>
      </c>
      <c r="V332" s="63">
        <f t="shared" si="80"/>
        <v>0.46615914986577051</v>
      </c>
      <c r="W332" s="64">
        <f t="shared" si="81"/>
        <v>2.925224147710622</v>
      </c>
      <c r="X332" s="65">
        <f t="shared" si="84"/>
        <v>-3.9311499121276778E-15</v>
      </c>
      <c r="Y332" s="66">
        <f t="shared" si="85"/>
        <v>-3.4929195234572607E-15</v>
      </c>
      <c r="Z332" s="66">
        <f t="shared" si="86"/>
        <v>-3.541771863827634E-15</v>
      </c>
      <c r="AA332" s="67">
        <f t="shared" si="87"/>
        <v>-3.1415020507328051E-15</v>
      </c>
      <c r="AB332" s="68">
        <f t="shared" si="82"/>
        <v>1.7632209028803792E-13</v>
      </c>
      <c r="AC332" s="69"/>
      <c r="AD332" s="70">
        <f t="shared" si="83"/>
        <v>1.7632209028803793E-9</v>
      </c>
      <c r="AG332" s="71">
        <v>3260</v>
      </c>
    </row>
    <row r="333" spans="5:33">
      <c r="E333" s="73">
        <v>0.55553240740740739</v>
      </c>
      <c r="F333" s="71">
        <v>3270</v>
      </c>
      <c r="G333" s="58">
        <v>17.010000000000002</v>
      </c>
      <c r="H333" s="58">
        <v>7.27</v>
      </c>
      <c r="I333" s="58">
        <v>7.77</v>
      </c>
      <c r="J333" s="99">
        <v>16.96</v>
      </c>
      <c r="K333" s="99">
        <v>7.44</v>
      </c>
      <c r="L333" s="99">
        <v>7.86</v>
      </c>
      <c r="M333" s="59">
        <f t="shared" si="76"/>
        <v>16.984999999999999</v>
      </c>
      <c r="N333" s="59">
        <f t="shared" si="77"/>
        <v>7.3550000000000004</v>
      </c>
      <c r="O333" s="59">
        <f t="shared" si="78"/>
        <v>7.8149999999999995</v>
      </c>
      <c r="P333" s="60">
        <f t="shared" si="88"/>
        <v>0.16455279167544309</v>
      </c>
      <c r="Q333" s="22">
        <f t="shared" si="89"/>
        <v>4.4157044735331057E-8</v>
      </c>
      <c r="R333" s="61">
        <f t="shared" si="90"/>
        <v>1.1639586107856599E-7</v>
      </c>
      <c r="S333" s="22">
        <f t="shared" si="91"/>
        <v>1.3547996476220833E-14</v>
      </c>
      <c r="T333" s="62">
        <v>298</v>
      </c>
      <c r="U333" s="59">
        <f t="shared" si="79"/>
        <v>289.98500000000001</v>
      </c>
      <c r="V333" s="63">
        <f t="shared" si="80"/>
        <v>0.46615914986577051</v>
      </c>
      <c r="W333" s="64">
        <f t="shared" si="81"/>
        <v>2.925224147710622</v>
      </c>
      <c r="X333" s="65">
        <f t="shared" si="84"/>
        <v>-3.1176124918916085E-15</v>
      </c>
      <c r="Y333" s="66">
        <f t="shared" si="85"/>
        <v>-2.7731576435943535E-15</v>
      </c>
      <c r="Z333" s="66">
        <f t="shared" si="86"/>
        <v>-2.8112153376868914E-15</v>
      </c>
      <c r="AA333" s="67">
        <f t="shared" si="87"/>
        <v>-2.4964084421950301E-15</v>
      </c>
      <c r="AB333" s="68">
        <f t="shared" si="82"/>
        <v>1.4108536572565427E-13</v>
      </c>
      <c r="AC333" s="69"/>
      <c r="AD333" s="70">
        <f t="shared" si="83"/>
        <v>1.4108536572565427E-9</v>
      </c>
      <c r="AG333" s="71">
        <v>3270</v>
      </c>
    </row>
    <row r="334" spans="5:33">
      <c r="E334" s="73">
        <v>0.55564814814814811</v>
      </c>
      <c r="F334" s="71">
        <v>3280</v>
      </c>
      <c r="G334" s="58">
        <v>17.010000000000002</v>
      </c>
      <c r="H334" s="58">
        <v>7.27</v>
      </c>
      <c r="I334" s="58">
        <v>7.81</v>
      </c>
      <c r="J334" s="99">
        <v>16.96</v>
      </c>
      <c r="K334" s="99">
        <v>7.44</v>
      </c>
      <c r="L334" s="99">
        <v>7.96</v>
      </c>
      <c r="M334" s="59">
        <f t="shared" si="76"/>
        <v>16.984999999999999</v>
      </c>
      <c r="N334" s="59">
        <f t="shared" si="77"/>
        <v>7.3550000000000004</v>
      </c>
      <c r="O334" s="59">
        <f t="shared" si="78"/>
        <v>7.8849999999999998</v>
      </c>
      <c r="P334" s="60">
        <f t="shared" si="88"/>
        <v>0.16602671303402033</v>
      </c>
      <c r="Q334" s="22">
        <f t="shared" si="89"/>
        <v>4.4157044735331057E-8</v>
      </c>
      <c r="R334" s="61">
        <f t="shared" si="90"/>
        <v>1.1639586107856599E-7</v>
      </c>
      <c r="S334" s="22">
        <f t="shared" si="91"/>
        <v>1.3547996476220833E-14</v>
      </c>
      <c r="T334" s="62">
        <v>298</v>
      </c>
      <c r="U334" s="59">
        <f t="shared" si="79"/>
        <v>289.98500000000001</v>
      </c>
      <c r="V334" s="63">
        <f t="shared" si="80"/>
        <v>0.46615914986577051</v>
      </c>
      <c r="W334" s="64">
        <f t="shared" si="81"/>
        <v>2.925224147710622</v>
      </c>
      <c r="X334" s="65">
        <f t="shared" si="84"/>
        <v>-2.5219099584372326E-15</v>
      </c>
      <c r="Y334" s="66">
        <f t="shared" si="85"/>
        <v>-2.2407765481166927E-15</v>
      </c>
      <c r="Z334" s="66">
        <f t="shared" si="86"/>
        <v>-2.2721162849435517E-15</v>
      </c>
      <c r="AA334" s="67">
        <f t="shared" si="87"/>
        <v>-2.0153353301924992E-15</v>
      </c>
      <c r="AB334" s="68">
        <f t="shared" si="82"/>
        <v>1.131140875645725E-13</v>
      </c>
      <c r="AC334" s="69"/>
      <c r="AD334" s="70">
        <f t="shared" si="83"/>
        <v>1.1311408756457251E-9</v>
      </c>
      <c r="AG334" s="71">
        <v>3280</v>
      </c>
    </row>
    <row r="335" spans="5:33">
      <c r="E335" s="73">
        <v>0.55576388888888884</v>
      </c>
      <c r="F335" s="71">
        <v>3290</v>
      </c>
      <c r="G335" s="58">
        <v>17</v>
      </c>
      <c r="H335" s="58">
        <v>7.27</v>
      </c>
      <c r="I335" s="58">
        <v>7.77</v>
      </c>
      <c r="J335" s="99">
        <v>16.96</v>
      </c>
      <c r="K335" s="99">
        <v>7.45</v>
      </c>
      <c r="L335" s="99">
        <v>7.97</v>
      </c>
      <c r="M335" s="59">
        <f t="shared" si="76"/>
        <v>16.98</v>
      </c>
      <c r="N335" s="59">
        <f t="shared" si="77"/>
        <v>7.3599999999999994</v>
      </c>
      <c r="O335" s="59">
        <f t="shared" si="78"/>
        <v>7.8699999999999992</v>
      </c>
      <c r="P335" s="60">
        <f t="shared" si="88"/>
        <v>0.16569617023169927</v>
      </c>
      <c r="Q335" s="22">
        <f t="shared" si="89"/>
        <v>4.3651583224016566E-8</v>
      </c>
      <c r="R335" s="61">
        <f t="shared" si="90"/>
        <v>1.1769474929879999E-7</v>
      </c>
      <c r="S335" s="22">
        <f t="shared" si="91"/>
        <v>1.385205401250738E-14</v>
      </c>
      <c r="T335" s="62">
        <v>298</v>
      </c>
      <c r="U335" s="59">
        <f t="shared" si="79"/>
        <v>289.98</v>
      </c>
      <c r="V335" s="63">
        <f t="shared" si="80"/>
        <v>0.46645799687180367</v>
      </c>
      <c r="W335" s="64">
        <f t="shared" si="81"/>
        <v>2.9272377476056284</v>
      </c>
      <c r="X335" s="65">
        <f t="shared" si="84"/>
        <v>-2.0576882333250622E-15</v>
      </c>
      <c r="Y335" s="66">
        <f t="shared" si="85"/>
        <v>-1.823784467804213E-15</v>
      </c>
      <c r="Z335" s="66">
        <f t="shared" si="86"/>
        <v>-1.8503730299774165E-15</v>
      </c>
      <c r="AA335" s="67">
        <f t="shared" si="87"/>
        <v>-1.6370130189554338E-15</v>
      </c>
      <c r="AB335" s="68">
        <f t="shared" si="82"/>
        <v>9.0509035973322221E-14</v>
      </c>
      <c r="AC335" s="69"/>
      <c r="AD335" s="70">
        <f t="shared" si="83"/>
        <v>9.0509035973322223E-10</v>
      </c>
      <c r="AG335" s="71">
        <v>3290</v>
      </c>
    </row>
    <row r="336" spans="5:33">
      <c r="E336" s="73">
        <v>0.55587962962962967</v>
      </c>
      <c r="F336" s="71">
        <v>3300</v>
      </c>
      <c r="G336" s="58">
        <v>17</v>
      </c>
      <c r="H336" s="58">
        <v>7.27</v>
      </c>
      <c r="I336" s="58">
        <v>7.79</v>
      </c>
      <c r="J336" s="99">
        <v>16.95</v>
      </c>
      <c r="K336" s="99">
        <v>7.45</v>
      </c>
      <c r="L336" s="99">
        <v>7.99</v>
      </c>
      <c r="M336" s="59">
        <f t="shared" si="76"/>
        <v>16.975000000000001</v>
      </c>
      <c r="N336" s="59">
        <f t="shared" si="77"/>
        <v>7.3599999999999994</v>
      </c>
      <c r="O336" s="59">
        <f t="shared" si="78"/>
        <v>7.8900000000000006</v>
      </c>
      <c r="P336" s="60">
        <f t="shared" si="88"/>
        <v>0.16610251599712494</v>
      </c>
      <c r="Q336" s="22">
        <f t="shared" si="89"/>
        <v>4.3651583224016566E-8</v>
      </c>
      <c r="R336" s="61">
        <f t="shared" si="90"/>
        <v>1.1764585728848488E-7</v>
      </c>
      <c r="S336" s="22">
        <f t="shared" si="91"/>
        <v>1.3840547737142552E-14</v>
      </c>
      <c r="T336" s="62">
        <v>298</v>
      </c>
      <c r="U336" s="59">
        <f t="shared" si="79"/>
        <v>289.97500000000002</v>
      </c>
      <c r="V336" s="63">
        <f t="shared" si="80"/>
        <v>0.46675685418379564</v>
      </c>
      <c r="W336" s="64">
        <f t="shared" si="81"/>
        <v>2.9292528030893505</v>
      </c>
      <c r="X336" s="65">
        <f t="shared" si="84"/>
        <v>-1.6407825583859604E-15</v>
      </c>
      <c r="Y336" s="66">
        <f t="shared" si="85"/>
        <v>-1.4540961698470856E-15</v>
      </c>
      <c r="Z336" s="66">
        <f t="shared" si="86"/>
        <v>-1.4753371365355489E-15</v>
      </c>
      <c r="AA336" s="67">
        <f t="shared" si="87"/>
        <v>-1.3050581682290553E-15</v>
      </c>
      <c r="AB336" s="68">
        <f t="shared" si="82"/>
        <v>7.2104008893582709E-14</v>
      </c>
      <c r="AC336" s="69"/>
      <c r="AD336" s="70">
        <f t="shared" si="83"/>
        <v>7.2104008893582709E-10</v>
      </c>
      <c r="AG336" s="71">
        <v>3300</v>
      </c>
    </row>
    <row r="337" spans="5:33">
      <c r="E337" s="73">
        <v>0.55599537037037039</v>
      </c>
      <c r="F337" s="71">
        <v>3310</v>
      </c>
      <c r="G337" s="58">
        <v>16.989999999999998</v>
      </c>
      <c r="H337" s="58">
        <v>7.28</v>
      </c>
      <c r="I337" s="58">
        <v>7.78</v>
      </c>
      <c r="J337" s="99">
        <v>16.95</v>
      </c>
      <c r="K337" s="99">
        <v>7.45</v>
      </c>
      <c r="L337" s="99">
        <v>8.01</v>
      </c>
      <c r="M337" s="59">
        <f t="shared" si="76"/>
        <v>16.97</v>
      </c>
      <c r="N337" s="59">
        <f t="shared" si="77"/>
        <v>7.3650000000000002</v>
      </c>
      <c r="O337" s="59">
        <f t="shared" si="78"/>
        <v>7.8949999999999996</v>
      </c>
      <c r="P337" s="60">
        <f t="shared" si="88"/>
        <v>0.16619303343188652</v>
      </c>
      <c r="Q337" s="22">
        <f t="shared" si="89"/>
        <v>4.3151907682776492E-8</v>
      </c>
      <c r="R337" s="61">
        <f t="shared" si="90"/>
        <v>1.1895869450430514E-7</v>
      </c>
      <c r="S337" s="22">
        <f t="shared" si="91"/>
        <v>1.4151170998168598E-14</v>
      </c>
      <c r="T337" s="62">
        <v>298</v>
      </c>
      <c r="U337" s="59">
        <f t="shared" si="79"/>
        <v>289.97000000000003</v>
      </c>
      <c r="V337" s="63">
        <f t="shared" si="80"/>
        <v>0.46705572180227833</v>
      </c>
      <c r="W337" s="64">
        <f t="shared" si="81"/>
        <v>2.9312693152630471</v>
      </c>
      <c r="X337" s="65">
        <f t="shared" si="84"/>
        <v>-1.3359907977953565E-15</v>
      </c>
      <c r="Y337" s="66">
        <f t="shared" si="85"/>
        <v>-1.1805940491244602E-15</v>
      </c>
      <c r="Z337" s="66">
        <f t="shared" si="86"/>
        <v>-1.198669135822164E-15</v>
      </c>
      <c r="AA337" s="67">
        <f t="shared" si="87"/>
        <v>-1.0571426399393328E-15</v>
      </c>
      <c r="AB337" s="68">
        <f t="shared" si="82"/>
        <v>5.7429496661282297E-14</v>
      </c>
      <c r="AC337" s="69"/>
      <c r="AD337" s="70">
        <f t="shared" si="83"/>
        <v>5.7429496661282299E-10</v>
      </c>
      <c r="AG337" s="71">
        <v>3310</v>
      </c>
    </row>
    <row r="338" spans="5:33">
      <c r="E338" s="73">
        <v>0.55611111111111111</v>
      </c>
      <c r="F338" s="71">
        <v>3320</v>
      </c>
      <c r="G338" s="58">
        <v>16.989999999999998</v>
      </c>
      <c r="H338" s="58">
        <v>7.28</v>
      </c>
      <c r="I338" s="58">
        <v>7.8</v>
      </c>
      <c r="J338" s="99">
        <v>16.940000000000001</v>
      </c>
      <c r="K338" s="99">
        <v>7.45</v>
      </c>
      <c r="L338" s="99">
        <v>7.97</v>
      </c>
      <c r="M338" s="59">
        <f t="shared" si="76"/>
        <v>16.965</v>
      </c>
      <c r="N338" s="59">
        <f t="shared" si="77"/>
        <v>7.3650000000000002</v>
      </c>
      <c r="O338" s="59">
        <f t="shared" si="78"/>
        <v>7.8849999999999998</v>
      </c>
      <c r="P338" s="60">
        <f t="shared" si="88"/>
        <v>0.1659678065781571</v>
      </c>
      <c r="Q338" s="22">
        <f t="shared" si="89"/>
        <v>4.3151907682776492E-8</v>
      </c>
      <c r="R338" s="61">
        <f t="shared" si="90"/>
        <v>1.1890927743384593E-7</v>
      </c>
      <c r="S338" s="22">
        <f t="shared" si="91"/>
        <v>1.413941625983934E-14</v>
      </c>
      <c r="T338" s="62">
        <v>298</v>
      </c>
      <c r="U338" s="59">
        <f t="shared" si="79"/>
        <v>289.96499999999997</v>
      </c>
      <c r="V338" s="63">
        <f t="shared" si="80"/>
        <v>0.4673545997277857</v>
      </c>
      <c r="W338" s="64">
        <f t="shared" si="81"/>
        <v>2.9332872852288592</v>
      </c>
      <c r="X338" s="65">
        <f t="shared" si="84"/>
        <v>-1.0556675271540377E-15</v>
      </c>
      <c r="Y338" s="66">
        <f t="shared" si="85"/>
        <v>-9.3322934111971006E-16</v>
      </c>
      <c r="Z338" s="66">
        <f t="shared" si="86"/>
        <v>-9.4742993838520597E-16</v>
      </c>
      <c r="AA338" s="67">
        <f t="shared" si="87"/>
        <v>-8.3589832886633996E-16</v>
      </c>
      <c r="AB338" s="68">
        <f t="shared" si="82"/>
        <v>4.5510063648569119E-14</v>
      </c>
      <c r="AC338" s="69"/>
      <c r="AD338" s="70">
        <f t="shared" si="83"/>
        <v>4.5510063648569118E-10</v>
      </c>
      <c r="AG338" s="71">
        <v>3320</v>
      </c>
    </row>
    <row r="339" spans="5:33">
      <c r="E339" s="73">
        <v>0.55622685185185183</v>
      </c>
      <c r="F339" s="71">
        <v>3330</v>
      </c>
      <c r="G339" s="58">
        <v>16.989999999999998</v>
      </c>
      <c r="H339" s="58">
        <v>7.28</v>
      </c>
      <c r="I339" s="58">
        <v>7.75</v>
      </c>
      <c r="J339" s="99">
        <v>16.940000000000001</v>
      </c>
      <c r="K339" s="99">
        <v>7.45</v>
      </c>
      <c r="L339" s="99">
        <v>7.99</v>
      </c>
      <c r="M339" s="59">
        <f t="shared" si="76"/>
        <v>16.965</v>
      </c>
      <c r="N339" s="59">
        <f t="shared" si="77"/>
        <v>7.3650000000000002</v>
      </c>
      <c r="O339" s="59">
        <f t="shared" si="78"/>
        <v>7.87</v>
      </c>
      <c r="P339" s="60">
        <f t="shared" si="88"/>
        <v>0.1656520783475075</v>
      </c>
      <c r="Q339" s="22">
        <f t="shared" si="89"/>
        <v>4.3151907682776492E-8</v>
      </c>
      <c r="R339" s="61">
        <f t="shared" si="90"/>
        <v>1.1890927743384593E-7</v>
      </c>
      <c r="S339" s="22">
        <f t="shared" si="91"/>
        <v>1.413941625983934E-14</v>
      </c>
      <c r="T339" s="62">
        <v>298</v>
      </c>
      <c r="U339" s="59">
        <f t="shared" si="79"/>
        <v>289.96499999999997</v>
      </c>
      <c r="V339" s="63">
        <f t="shared" si="80"/>
        <v>0.4673545997277857</v>
      </c>
      <c r="W339" s="64">
        <f t="shared" si="81"/>
        <v>2.9332872852288592</v>
      </c>
      <c r="X339" s="65">
        <f t="shared" si="84"/>
        <v>-8.3553118548342104E-16</v>
      </c>
      <c r="Y339" s="66">
        <f t="shared" si="85"/>
        <v>-7.388091510123961E-16</v>
      </c>
      <c r="Z339" s="66">
        <f t="shared" si="86"/>
        <v>-7.5000580305214189E-16</v>
      </c>
      <c r="AA339" s="67">
        <f t="shared" si="87"/>
        <v>-6.6188814642843573E-16</v>
      </c>
      <c r="AB339" s="68">
        <f t="shared" si="82"/>
        <v>3.6088589623518811E-14</v>
      </c>
      <c r="AC339" s="69"/>
      <c r="AD339" s="70">
        <f t="shared" si="83"/>
        <v>3.6088589623518812E-10</v>
      </c>
      <c r="AG339" s="71">
        <v>3330</v>
      </c>
    </row>
    <row r="340" spans="5:33">
      <c r="E340" s="73">
        <v>0.55634259259259256</v>
      </c>
      <c r="F340" s="71">
        <v>3340</v>
      </c>
      <c r="G340" s="58">
        <v>16.989999999999998</v>
      </c>
      <c r="H340" s="58">
        <v>7.28</v>
      </c>
      <c r="I340" s="58">
        <v>7.72</v>
      </c>
      <c r="J340" s="99">
        <v>16.940000000000001</v>
      </c>
      <c r="K340" s="99">
        <v>7.45</v>
      </c>
      <c r="L340" s="99">
        <v>7.98</v>
      </c>
      <c r="M340" s="59">
        <f t="shared" si="76"/>
        <v>16.965</v>
      </c>
      <c r="N340" s="59">
        <f t="shared" si="77"/>
        <v>7.3650000000000002</v>
      </c>
      <c r="O340" s="59">
        <f t="shared" si="78"/>
        <v>7.85</v>
      </c>
      <c r="P340" s="60">
        <f t="shared" si="88"/>
        <v>0.16523110737330796</v>
      </c>
      <c r="Q340" s="22">
        <f t="shared" si="89"/>
        <v>4.3151907682776492E-8</v>
      </c>
      <c r="R340" s="61">
        <f t="shared" si="90"/>
        <v>1.1890927743384593E-7</v>
      </c>
      <c r="S340" s="22">
        <f t="shared" si="91"/>
        <v>1.413941625983934E-14</v>
      </c>
      <c r="T340" s="62">
        <v>298</v>
      </c>
      <c r="U340" s="59">
        <f t="shared" si="79"/>
        <v>289.96499999999997</v>
      </c>
      <c r="V340" s="63">
        <f t="shared" si="80"/>
        <v>0.4673545997277857</v>
      </c>
      <c r="W340" s="64">
        <f t="shared" si="81"/>
        <v>2.9332872852288592</v>
      </c>
      <c r="X340" s="65">
        <f t="shared" si="84"/>
        <v>-6.611677621701434E-16</v>
      </c>
      <c r="Y340" s="66">
        <f t="shared" si="85"/>
        <v>-5.8482473919003582E-16</v>
      </c>
      <c r="Z340" s="66">
        <f t="shared" si="86"/>
        <v>-5.9363983498147483E-16</v>
      </c>
      <c r="AA340" s="67">
        <f t="shared" si="87"/>
        <v>-5.2407620339497307E-16</v>
      </c>
      <c r="AB340" s="68">
        <f t="shared" si="82"/>
        <v>2.863017422345062E-14</v>
      </c>
      <c r="AC340" s="69"/>
      <c r="AD340" s="70">
        <f t="shared" si="83"/>
        <v>2.8630174223450619E-10</v>
      </c>
      <c r="AG340" s="71">
        <v>3340</v>
      </c>
    </row>
    <row r="341" spans="5:33">
      <c r="E341" s="73">
        <v>0.55645833333333328</v>
      </c>
      <c r="F341" s="71">
        <v>3350</v>
      </c>
      <c r="G341" s="58">
        <v>16.989999999999998</v>
      </c>
      <c r="H341" s="58">
        <v>7.28</v>
      </c>
      <c r="I341" s="58">
        <v>7.77</v>
      </c>
      <c r="J341" s="99">
        <v>16.940000000000001</v>
      </c>
      <c r="K341" s="99">
        <v>7.45</v>
      </c>
      <c r="L341" s="99">
        <v>8.01</v>
      </c>
      <c r="M341" s="59">
        <f t="shared" si="76"/>
        <v>16.965</v>
      </c>
      <c r="N341" s="59">
        <f t="shared" si="77"/>
        <v>7.3650000000000002</v>
      </c>
      <c r="O341" s="59">
        <f t="shared" si="78"/>
        <v>7.89</v>
      </c>
      <c r="P341" s="60">
        <f t="shared" si="88"/>
        <v>0.16607304932170699</v>
      </c>
      <c r="Q341" s="22">
        <f t="shared" si="89"/>
        <v>4.3151907682776492E-8</v>
      </c>
      <c r="R341" s="61">
        <f t="shared" si="90"/>
        <v>1.1890927743384593E-7</v>
      </c>
      <c r="S341" s="22">
        <f t="shared" si="91"/>
        <v>1.413941625983934E-14</v>
      </c>
      <c r="T341" s="62">
        <v>298</v>
      </c>
      <c r="U341" s="59">
        <f t="shared" si="79"/>
        <v>289.96499999999997</v>
      </c>
      <c r="V341" s="63">
        <f t="shared" si="80"/>
        <v>0.4673545997277857</v>
      </c>
      <c r="W341" s="64">
        <f t="shared" si="81"/>
        <v>2.9332872852288592</v>
      </c>
      <c r="X341" s="65">
        <f t="shared" si="84"/>
        <v>-5.2750743262888314E-16</v>
      </c>
      <c r="Y341" s="66">
        <f t="shared" si="85"/>
        <v>-4.6628739208205154E-16</v>
      </c>
      <c r="Z341" s="66">
        <f t="shared" si="86"/>
        <v>-4.7339230308942392E-16</v>
      </c>
      <c r="AA341" s="67">
        <f t="shared" si="87"/>
        <v>-4.1762804819912265E-16</v>
      </c>
      <c r="AB341" s="68">
        <f t="shared" si="82"/>
        <v>2.2726552366937082E-14</v>
      </c>
      <c r="AC341" s="69"/>
      <c r="AD341" s="70">
        <f t="shared" si="83"/>
        <v>2.2726552366937083E-10</v>
      </c>
      <c r="AG341" s="71">
        <v>3350</v>
      </c>
    </row>
    <row r="342" spans="5:33">
      <c r="E342" s="73">
        <v>0.55657407407407411</v>
      </c>
      <c r="F342" s="71">
        <v>3360</v>
      </c>
      <c r="G342" s="58">
        <v>16.989999999999998</v>
      </c>
      <c r="H342" s="58">
        <v>7.28</v>
      </c>
      <c r="I342" s="58">
        <v>7.74</v>
      </c>
      <c r="J342" s="99">
        <v>16.940000000000001</v>
      </c>
      <c r="K342" s="99">
        <v>7.46</v>
      </c>
      <c r="L342" s="99">
        <v>7.93</v>
      </c>
      <c r="M342" s="59">
        <f t="shared" si="76"/>
        <v>16.965</v>
      </c>
      <c r="N342" s="59">
        <f t="shared" si="77"/>
        <v>7.37</v>
      </c>
      <c r="O342" s="59">
        <f t="shared" si="78"/>
        <v>7.835</v>
      </c>
      <c r="P342" s="60">
        <f t="shared" si="88"/>
        <v>0.16491537914265833</v>
      </c>
      <c r="Q342" s="22">
        <f t="shared" si="89"/>
        <v>4.2657951880159239E-8</v>
      </c>
      <c r="R342" s="61">
        <f t="shared" si="90"/>
        <v>1.2028618197296871E-7</v>
      </c>
      <c r="S342" s="22">
        <f t="shared" si="91"/>
        <v>1.4468765573634144E-14</v>
      </c>
      <c r="T342" s="62">
        <v>298</v>
      </c>
      <c r="U342" s="59">
        <f t="shared" si="79"/>
        <v>289.96499999999997</v>
      </c>
      <c r="V342" s="63">
        <f t="shared" si="80"/>
        <v>0.4673545997277857</v>
      </c>
      <c r="W342" s="64">
        <f t="shared" si="81"/>
        <v>2.9332872852288592</v>
      </c>
      <c r="X342" s="65">
        <f t="shared" si="84"/>
        <v>-4.2500024102948242E-16</v>
      </c>
      <c r="Y342" s="66">
        <f t="shared" si="85"/>
        <v>-3.7487964769575835E-16</v>
      </c>
      <c r="Z342" s="66">
        <f t="shared" si="86"/>
        <v>-3.8079040640507003E-16</v>
      </c>
      <c r="AA342" s="67">
        <f t="shared" si="87"/>
        <v>-3.3518645147218167E-16</v>
      </c>
      <c r="AB342" s="68">
        <f t="shared" si="82"/>
        <v>1.8019060914985508E-14</v>
      </c>
      <c r="AC342" s="69"/>
      <c r="AD342" s="70">
        <f t="shared" si="83"/>
        <v>1.8019060914985507E-10</v>
      </c>
      <c r="AG342" s="71">
        <v>3360</v>
      </c>
    </row>
    <row r="343" spans="5:33">
      <c r="E343" s="73">
        <v>0.55668981481481483</v>
      </c>
      <c r="F343" s="71">
        <v>3370</v>
      </c>
      <c r="G343" s="58">
        <v>16.989999999999998</v>
      </c>
      <c r="H343" s="58">
        <v>7.28</v>
      </c>
      <c r="I343" s="58">
        <v>7.58</v>
      </c>
      <c r="J343" s="99">
        <v>16.940000000000001</v>
      </c>
      <c r="K343" s="99">
        <v>7.46</v>
      </c>
      <c r="L343" s="99">
        <v>7.55</v>
      </c>
      <c r="M343" s="59">
        <f t="shared" si="76"/>
        <v>16.965</v>
      </c>
      <c r="N343" s="59">
        <f t="shared" si="77"/>
        <v>7.37</v>
      </c>
      <c r="O343" s="59">
        <f t="shared" si="78"/>
        <v>7.5649999999999995</v>
      </c>
      <c r="P343" s="60">
        <f t="shared" si="88"/>
        <v>0.15923227099096496</v>
      </c>
      <c r="Q343" s="22">
        <f t="shared" si="89"/>
        <v>4.2657951880159239E-8</v>
      </c>
      <c r="R343" s="61">
        <f t="shared" si="90"/>
        <v>1.2028618197296871E-7</v>
      </c>
      <c r="S343" s="22">
        <f t="shared" si="91"/>
        <v>1.4468765573634144E-14</v>
      </c>
      <c r="T343" s="62">
        <v>298</v>
      </c>
      <c r="U343" s="59">
        <f t="shared" si="79"/>
        <v>289.96499999999997</v>
      </c>
      <c r="V343" s="63">
        <f t="shared" si="80"/>
        <v>0.4673545997277857</v>
      </c>
      <c r="W343" s="64">
        <f t="shared" si="81"/>
        <v>2.9332872852288592</v>
      </c>
      <c r="X343" s="65">
        <f t="shared" si="84"/>
        <v>-3.241372812264932E-16</v>
      </c>
      <c r="Y343" s="66">
        <f t="shared" si="85"/>
        <v>-2.8722881959949576E-16</v>
      </c>
      <c r="Z343" s="66">
        <f t="shared" si="86"/>
        <v>-2.9143146649810934E-16</v>
      </c>
      <c r="AA343" s="67">
        <f t="shared" si="87"/>
        <v>-2.5776856820807919E-16</v>
      </c>
      <c r="AB343" s="68">
        <f t="shared" si="82"/>
        <v>1.4233182913813321E-14</v>
      </c>
      <c r="AC343" s="69"/>
      <c r="AD343" s="70">
        <f t="shared" si="83"/>
        <v>1.4233182913813322E-10</v>
      </c>
      <c r="AG343" s="71">
        <v>3370</v>
      </c>
    </row>
    <row r="344" spans="5:33">
      <c r="E344" s="73">
        <v>0.55680555555555555</v>
      </c>
      <c r="F344" s="71">
        <v>3380</v>
      </c>
      <c r="G344" s="58">
        <v>16.989999999999998</v>
      </c>
      <c r="H344" s="58">
        <v>7.28</v>
      </c>
      <c r="I344" s="58">
        <v>7.22</v>
      </c>
      <c r="J344" s="99">
        <v>16.940000000000001</v>
      </c>
      <c r="K344" s="99">
        <v>7.46</v>
      </c>
      <c r="L344" s="99">
        <v>7.32</v>
      </c>
      <c r="M344" s="59">
        <f t="shared" si="76"/>
        <v>16.965</v>
      </c>
      <c r="N344" s="59">
        <f t="shared" si="77"/>
        <v>7.37</v>
      </c>
      <c r="O344" s="59">
        <f t="shared" si="78"/>
        <v>7.27</v>
      </c>
      <c r="P344" s="60">
        <f t="shared" si="88"/>
        <v>0.15302294912152217</v>
      </c>
      <c r="Q344" s="22">
        <f t="shared" si="89"/>
        <v>4.2657951880159239E-8</v>
      </c>
      <c r="R344" s="61">
        <f t="shared" si="90"/>
        <v>1.2028618197296871E-7</v>
      </c>
      <c r="S344" s="22">
        <f t="shared" si="91"/>
        <v>1.4468765573634144E-14</v>
      </c>
      <c r="T344" s="62">
        <v>298</v>
      </c>
      <c r="U344" s="59">
        <f t="shared" si="79"/>
        <v>289.96499999999997</v>
      </c>
      <c r="V344" s="63">
        <f t="shared" si="80"/>
        <v>0.4673545997277857</v>
      </c>
      <c r="W344" s="64">
        <f t="shared" si="81"/>
        <v>2.9332872852288592</v>
      </c>
      <c r="X344" s="65">
        <f t="shared" si="84"/>
        <v>-2.4805828397152796E-16</v>
      </c>
      <c r="Y344" s="66">
        <f t="shared" si="85"/>
        <v>-2.2091413861526896E-16</v>
      </c>
      <c r="Z344" s="66">
        <f t="shared" si="86"/>
        <v>-2.2388442694962786E-16</v>
      </c>
      <c r="AA344" s="67">
        <f t="shared" si="87"/>
        <v>-1.9906051352157209E-16</v>
      </c>
      <c r="AB344" s="68">
        <f t="shared" si="82"/>
        <v>1.133447221109703E-14</v>
      </c>
      <c r="AC344" s="69"/>
      <c r="AD344" s="70">
        <f t="shared" si="83"/>
        <v>1.1334472211097029E-10</v>
      </c>
      <c r="AG344" s="71">
        <v>3380</v>
      </c>
    </row>
    <row r="345" spans="5:33">
      <c r="E345" s="73">
        <v>0.55692129629629628</v>
      </c>
      <c r="F345" s="71">
        <v>3390</v>
      </c>
      <c r="G345" s="58">
        <v>16.989999999999998</v>
      </c>
      <c r="H345" s="58">
        <v>7.28</v>
      </c>
      <c r="I345" s="58">
        <v>7.09</v>
      </c>
      <c r="J345" s="99">
        <v>16.940000000000001</v>
      </c>
      <c r="K345" s="99">
        <v>7.46</v>
      </c>
      <c r="L345" s="99">
        <v>7.28</v>
      </c>
      <c r="M345" s="59">
        <f t="shared" si="76"/>
        <v>16.965</v>
      </c>
      <c r="N345" s="59">
        <f t="shared" si="77"/>
        <v>7.37</v>
      </c>
      <c r="O345" s="59">
        <f t="shared" si="78"/>
        <v>7.1850000000000005</v>
      </c>
      <c r="P345" s="60">
        <f t="shared" si="88"/>
        <v>0.15123382248117426</v>
      </c>
      <c r="Q345" s="22">
        <f t="shared" si="89"/>
        <v>4.2657951880159239E-8</v>
      </c>
      <c r="R345" s="61">
        <f t="shared" si="90"/>
        <v>1.2028618197296871E-7</v>
      </c>
      <c r="S345" s="22">
        <f t="shared" si="91"/>
        <v>1.4468765573634144E-14</v>
      </c>
      <c r="T345" s="62">
        <v>298</v>
      </c>
      <c r="U345" s="59">
        <f t="shared" si="79"/>
        <v>289.96499999999997</v>
      </c>
      <c r="V345" s="63">
        <f t="shared" si="80"/>
        <v>0.4673545997277857</v>
      </c>
      <c r="W345" s="64">
        <f t="shared" si="81"/>
        <v>2.9332872852288592</v>
      </c>
      <c r="X345" s="65">
        <f t="shared" si="84"/>
        <v>-1.9697070690562333E-16</v>
      </c>
      <c r="Y345" s="66">
        <f t="shared" si="85"/>
        <v>-1.7566890005762602E-16</v>
      </c>
      <c r="Z345" s="66">
        <f t="shared" si="86"/>
        <v>-1.7797262827243518E-16</v>
      </c>
      <c r="AA345" s="67">
        <f t="shared" si="87"/>
        <v>-1.5847626667897255E-16</v>
      </c>
      <c r="AB345" s="68">
        <f t="shared" si="82"/>
        <v>9.1066123300588816E-15</v>
      </c>
      <c r="AC345" s="69"/>
      <c r="AD345" s="70">
        <f t="shared" si="83"/>
        <v>9.106612330058882E-11</v>
      </c>
      <c r="AG345" s="71">
        <v>3390</v>
      </c>
    </row>
    <row r="346" spans="5:33">
      <c r="E346" s="73">
        <v>0.557037037037037</v>
      </c>
      <c r="F346" s="71">
        <v>3400</v>
      </c>
      <c r="G346" s="58">
        <v>16.989999999999998</v>
      </c>
      <c r="H346" s="58">
        <v>7.28</v>
      </c>
      <c r="I346" s="58">
        <v>6.84</v>
      </c>
      <c r="J346" s="99">
        <v>16.940000000000001</v>
      </c>
      <c r="K346" s="99">
        <v>7.46</v>
      </c>
      <c r="L346" s="99">
        <v>7.12</v>
      </c>
      <c r="M346" s="59">
        <f t="shared" si="76"/>
        <v>16.965</v>
      </c>
      <c r="N346" s="59">
        <f t="shared" si="77"/>
        <v>7.37</v>
      </c>
      <c r="O346" s="59">
        <f t="shared" si="78"/>
        <v>6.98</v>
      </c>
      <c r="P346" s="60">
        <f t="shared" si="88"/>
        <v>0.14691886999562925</v>
      </c>
      <c r="Q346" s="22">
        <f t="shared" si="89"/>
        <v>4.2657951880159239E-8</v>
      </c>
      <c r="R346" s="61">
        <f t="shared" si="90"/>
        <v>1.2028618197296871E-7</v>
      </c>
      <c r="S346" s="22">
        <f t="shared" si="91"/>
        <v>1.4468765573634144E-14</v>
      </c>
      <c r="T346" s="62">
        <v>298</v>
      </c>
      <c r="U346" s="59">
        <f t="shared" si="79"/>
        <v>289.96499999999997</v>
      </c>
      <c r="V346" s="63">
        <f t="shared" si="80"/>
        <v>0.4673545997277857</v>
      </c>
      <c r="W346" s="64">
        <f t="shared" si="81"/>
        <v>2.9332872852288592</v>
      </c>
      <c r="X346" s="65">
        <f t="shared" si="84"/>
        <v>-1.5413348070027956E-16</v>
      </c>
      <c r="Y346" s="66">
        <f t="shared" si="85"/>
        <v>-1.379399915374517E-16</v>
      </c>
      <c r="Z346" s="66">
        <f t="shared" si="86"/>
        <v>-1.3964130321921755E-16</v>
      </c>
      <c r="AA346" s="67">
        <f t="shared" si="87"/>
        <v>-1.2479164114550127E-16</v>
      </c>
      <c r="AB346" s="68">
        <f t="shared" si="82"/>
        <v>7.3353956129843579E-15</v>
      </c>
      <c r="AC346" s="69"/>
      <c r="AD346" s="70">
        <f t="shared" si="83"/>
        <v>7.3353956129843581E-11</v>
      </c>
      <c r="AG346" s="71">
        <v>3400</v>
      </c>
    </row>
    <row r="347" spans="5:33">
      <c r="E347" s="73">
        <v>0.55715277777777772</v>
      </c>
      <c r="F347" s="71">
        <v>3410</v>
      </c>
      <c r="G347" s="58">
        <v>16.989999999999998</v>
      </c>
      <c r="H347" s="58">
        <v>7.28</v>
      </c>
      <c r="I347" s="58">
        <v>6.64</v>
      </c>
      <c r="J347" s="99">
        <v>16.940000000000001</v>
      </c>
      <c r="K347" s="99">
        <v>7.46</v>
      </c>
      <c r="L347" s="99">
        <v>6.85</v>
      </c>
      <c r="M347" s="59">
        <f t="shared" si="76"/>
        <v>16.965</v>
      </c>
      <c r="N347" s="59">
        <f t="shared" si="77"/>
        <v>7.37</v>
      </c>
      <c r="O347" s="59">
        <f t="shared" si="78"/>
        <v>6.7449999999999992</v>
      </c>
      <c r="P347" s="60">
        <f t="shared" si="88"/>
        <v>0.141972461048785</v>
      </c>
      <c r="Q347" s="22">
        <f t="shared" si="89"/>
        <v>4.2657951880159239E-8</v>
      </c>
      <c r="R347" s="61">
        <f t="shared" si="90"/>
        <v>1.2028618197296871E-7</v>
      </c>
      <c r="S347" s="22">
        <f t="shared" si="91"/>
        <v>1.4468765573634144E-14</v>
      </c>
      <c r="T347" s="62">
        <v>298</v>
      </c>
      <c r="U347" s="59">
        <f t="shared" si="79"/>
        <v>289.96499999999997</v>
      </c>
      <c r="V347" s="63">
        <f t="shared" si="80"/>
        <v>0.4673545997277857</v>
      </c>
      <c r="W347" s="64">
        <f t="shared" si="81"/>
        <v>2.9332872852288592</v>
      </c>
      <c r="X347" s="65">
        <f t="shared" si="84"/>
        <v>-1.2071745080643846E-16</v>
      </c>
      <c r="Y347" s="66">
        <f t="shared" si="85"/>
        <v>-1.084616967735815E-16</v>
      </c>
      <c r="Z347" s="66">
        <f t="shared" si="86"/>
        <v>-1.0970595355593131E-16</v>
      </c>
      <c r="AA347" s="67">
        <f t="shared" si="87"/>
        <v>-9.8441811721292817E-17</v>
      </c>
      <c r="AB347" s="68">
        <f t="shared" si="82"/>
        <v>5.9452494273858311E-15</v>
      </c>
      <c r="AC347" s="69"/>
      <c r="AD347" s="70">
        <f t="shared" si="83"/>
        <v>5.9452494273858308E-11</v>
      </c>
      <c r="AG347" s="71">
        <v>3410</v>
      </c>
    </row>
    <row r="348" spans="5:33">
      <c r="E348" s="73">
        <v>0.55726851851851855</v>
      </c>
      <c r="F348" s="71">
        <v>3420</v>
      </c>
      <c r="G348" s="58">
        <v>16.989999999999998</v>
      </c>
      <c r="H348" s="58">
        <v>7.28</v>
      </c>
      <c r="I348" s="58">
        <v>6.43</v>
      </c>
      <c r="J348" s="99">
        <v>16.940000000000001</v>
      </c>
      <c r="K348" s="99">
        <v>7.46</v>
      </c>
      <c r="L348" s="99">
        <v>6.61</v>
      </c>
      <c r="M348" s="59">
        <f t="shared" si="76"/>
        <v>16.965</v>
      </c>
      <c r="N348" s="59">
        <f t="shared" si="77"/>
        <v>7.37</v>
      </c>
      <c r="O348" s="59">
        <f t="shared" si="78"/>
        <v>6.52</v>
      </c>
      <c r="P348" s="60">
        <f t="shared" si="88"/>
        <v>0.1372365375890405</v>
      </c>
      <c r="Q348" s="22">
        <f t="shared" si="89"/>
        <v>4.2657951880159239E-8</v>
      </c>
      <c r="R348" s="61">
        <f t="shared" si="90"/>
        <v>1.2028618197296871E-7</v>
      </c>
      <c r="S348" s="22">
        <f t="shared" si="91"/>
        <v>1.4468765573634144E-14</v>
      </c>
      <c r="T348" s="62">
        <v>298</v>
      </c>
      <c r="U348" s="59">
        <f t="shared" si="79"/>
        <v>289.96499999999997</v>
      </c>
      <c r="V348" s="63">
        <f t="shared" si="80"/>
        <v>0.4673545997277857</v>
      </c>
      <c r="W348" s="64">
        <f t="shared" si="81"/>
        <v>2.9332872852288592</v>
      </c>
      <c r="X348" s="65">
        <f t="shared" si="84"/>
        <v>-9.5247655799798854E-17</v>
      </c>
      <c r="Y348" s="66">
        <f t="shared" si="85"/>
        <v>-8.590027538059509E-17</v>
      </c>
      <c r="Z348" s="66">
        <f t="shared" si="86"/>
        <v>-8.6817605260975179E-17</v>
      </c>
      <c r="AA348" s="67">
        <f t="shared" si="87"/>
        <v>-7.820750553795239E-17</v>
      </c>
      <c r="AB348" s="68">
        <f t="shared" si="82"/>
        <v>4.8527584887412406E-15</v>
      </c>
      <c r="AC348" s="69"/>
      <c r="AD348" s="70">
        <f t="shared" si="83"/>
        <v>4.8527584887412403E-11</v>
      </c>
      <c r="AG348" s="71">
        <v>3420</v>
      </c>
    </row>
    <row r="349" spans="5:33">
      <c r="E349" s="73">
        <v>0.55738425925925927</v>
      </c>
      <c r="F349" s="71">
        <v>3430</v>
      </c>
      <c r="G349" s="58">
        <v>16.989999999999998</v>
      </c>
      <c r="H349" s="58">
        <v>7.28</v>
      </c>
      <c r="I349" s="58">
        <v>6.25</v>
      </c>
      <c r="J349" s="99">
        <v>16.940000000000001</v>
      </c>
      <c r="K349" s="99">
        <v>7.46</v>
      </c>
      <c r="L349" s="99">
        <v>6.45</v>
      </c>
      <c r="M349" s="59">
        <f t="shared" si="76"/>
        <v>16.965</v>
      </c>
      <c r="N349" s="59">
        <f t="shared" si="77"/>
        <v>7.37</v>
      </c>
      <c r="O349" s="59">
        <f t="shared" si="78"/>
        <v>6.35</v>
      </c>
      <c r="P349" s="60">
        <f t="shared" si="88"/>
        <v>0.13365828430834467</v>
      </c>
      <c r="Q349" s="22">
        <f t="shared" si="89"/>
        <v>4.2657951880159239E-8</v>
      </c>
      <c r="R349" s="61">
        <f t="shared" si="90"/>
        <v>1.2028618197296871E-7</v>
      </c>
      <c r="S349" s="22">
        <f t="shared" si="91"/>
        <v>1.4468765573634144E-14</v>
      </c>
      <c r="T349" s="62">
        <v>298</v>
      </c>
      <c r="U349" s="59">
        <f t="shared" si="79"/>
        <v>289.96499999999997</v>
      </c>
      <c r="V349" s="63">
        <f t="shared" si="80"/>
        <v>0.4673545997277857</v>
      </c>
      <c r="W349" s="64">
        <f t="shared" si="81"/>
        <v>2.9332872852288592</v>
      </c>
      <c r="X349" s="65">
        <f t="shared" si="84"/>
        <v>-7.6232540633622515E-17</v>
      </c>
      <c r="Y349" s="66">
        <f t="shared" si="85"/>
        <v>-6.8946322890807856E-17</v>
      </c>
      <c r="Z349" s="66">
        <f t="shared" si="86"/>
        <v>-6.9642731124804086E-17</v>
      </c>
      <c r="AA349" s="67">
        <f t="shared" si="87"/>
        <v>-6.2919797834760207E-17</v>
      </c>
      <c r="AB349" s="68">
        <f t="shared" si="82"/>
        <v>3.9879402843730913E-15</v>
      </c>
      <c r="AC349" s="69"/>
      <c r="AD349" s="70">
        <f t="shared" si="83"/>
        <v>3.9879402843730913E-11</v>
      </c>
      <c r="AG349" s="71">
        <v>3430</v>
      </c>
    </row>
    <row r="350" spans="5:33">
      <c r="E350" s="73">
        <v>0.5575</v>
      </c>
      <c r="F350" s="71">
        <v>3440</v>
      </c>
      <c r="G350" s="58">
        <v>16.989999999999998</v>
      </c>
      <c r="H350" s="58">
        <v>7.28</v>
      </c>
      <c r="I350" s="58">
        <v>6.07</v>
      </c>
      <c r="J350" s="99">
        <v>16.940000000000001</v>
      </c>
      <c r="K350" s="99">
        <v>7.46</v>
      </c>
      <c r="L350" s="99">
        <v>6.29</v>
      </c>
      <c r="M350" s="59">
        <f t="shared" si="76"/>
        <v>16.965</v>
      </c>
      <c r="N350" s="59">
        <f t="shared" si="77"/>
        <v>7.37</v>
      </c>
      <c r="O350" s="59">
        <f t="shared" si="78"/>
        <v>6.18</v>
      </c>
      <c r="P350" s="60">
        <f t="shared" si="88"/>
        <v>0.13008003102764881</v>
      </c>
      <c r="Q350" s="22">
        <f t="shared" si="89"/>
        <v>4.2657951880159239E-8</v>
      </c>
      <c r="R350" s="61">
        <f t="shared" si="90"/>
        <v>1.2028618197296871E-7</v>
      </c>
      <c r="S350" s="22">
        <f t="shared" si="91"/>
        <v>1.4468765573634144E-14</v>
      </c>
      <c r="T350" s="62">
        <v>298</v>
      </c>
      <c r="U350" s="59">
        <f t="shared" si="79"/>
        <v>289.96499999999997</v>
      </c>
      <c r="V350" s="63">
        <f t="shared" si="80"/>
        <v>0.4673545997277857</v>
      </c>
      <c r="W350" s="64">
        <f t="shared" si="81"/>
        <v>2.9332872852288592</v>
      </c>
      <c r="X350" s="65">
        <f t="shared" si="84"/>
        <v>-6.128264514489601E-17</v>
      </c>
      <c r="Y350" s="66">
        <f t="shared" si="85"/>
        <v>-5.5582131310131335E-17</v>
      </c>
      <c r="Z350" s="66">
        <f t="shared" si="86"/>
        <v>-5.6112393310139838E-17</v>
      </c>
      <c r="AA350" s="67">
        <f t="shared" si="87"/>
        <v>-5.0843491495117594E-17</v>
      </c>
      <c r="AB350" s="68">
        <f t="shared" si="82"/>
        <v>3.2940562068737498E-15</v>
      </c>
      <c r="AC350" s="69"/>
      <c r="AD350" s="70">
        <f t="shared" si="83"/>
        <v>3.29405620687375E-11</v>
      </c>
      <c r="AG350" s="71">
        <v>3440</v>
      </c>
    </row>
    <row r="351" spans="5:33">
      <c r="E351" s="73">
        <v>0.55761574074074072</v>
      </c>
      <c r="F351" s="71">
        <v>3450</v>
      </c>
      <c r="G351" s="58">
        <v>16.989999999999998</v>
      </c>
      <c r="H351" s="58">
        <v>7.28</v>
      </c>
      <c r="I351" s="58">
        <v>5.89</v>
      </c>
      <c r="J351" s="99">
        <v>16.940000000000001</v>
      </c>
      <c r="K351" s="99">
        <v>7.46</v>
      </c>
      <c r="L351" s="99">
        <v>6.14</v>
      </c>
      <c r="M351" s="59">
        <f t="shared" si="76"/>
        <v>16.965</v>
      </c>
      <c r="N351" s="59">
        <f t="shared" si="77"/>
        <v>7.37</v>
      </c>
      <c r="O351" s="59">
        <f t="shared" si="78"/>
        <v>6.0149999999999997</v>
      </c>
      <c r="P351" s="60">
        <f t="shared" si="88"/>
        <v>0.12660702049050288</v>
      </c>
      <c r="Q351" s="22">
        <f t="shared" si="89"/>
        <v>4.2657951880159239E-8</v>
      </c>
      <c r="R351" s="61">
        <f t="shared" si="90"/>
        <v>1.2028618197296871E-7</v>
      </c>
      <c r="S351" s="22">
        <f t="shared" si="91"/>
        <v>1.4468765573634144E-14</v>
      </c>
      <c r="T351" s="62">
        <v>298</v>
      </c>
      <c r="U351" s="59">
        <f t="shared" si="79"/>
        <v>289.96499999999997</v>
      </c>
      <c r="V351" s="63">
        <f t="shared" si="80"/>
        <v>0.4673545997277857</v>
      </c>
      <c r="W351" s="64">
        <f t="shared" si="81"/>
        <v>2.9332872852288592</v>
      </c>
      <c r="X351" s="65">
        <f t="shared" si="84"/>
        <v>-4.9521002149684085E-17</v>
      </c>
      <c r="Y351" s="66">
        <f t="shared" si="85"/>
        <v>-4.5037544384863312E-17</v>
      </c>
      <c r="Z351" s="66">
        <f t="shared" si="86"/>
        <v>-4.5443460918381208E-17</v>
      </c>
      <c r="AA351" s="67">
        <f t="shared" si="87"/>
        <v>-4.1292419169921227E-17</v>
      </c>
      <c r="AB351" s="68">
        <f t="shared" si="82"/>
        <v>2.7348642304061589E-15</v>
      </c>
      <c r="AC351" s="69"/>
      <c r="AD351" s="70">
        <f t="shared" si="83"/>
        <v>2.7348642304061589E-11</v>
      </c>
      <c r="AG351" s="71">
        <v>3450</v>
      </c>
    </row>
    <row r="352" spans="5:33">
      <c r="E352" s="73">
        <v>0.55773148148148144</v>
      </c>
      <c r="F352" s="71">
        <v>3460</v>
      </c>
      <c r="G352" s="58">
        <v>16.989999999999998</v>
      </c>
      <c r="H352" s="58">
        <v>7.28</v>
      </c>
      <c r="I352" s="58">
        <v>5.75</v>
      </c>
      <c r="J352" s="99">
        <v>16.940000000000001</v>
      </c>
      <c r="K352" s="99">
        <v>7.46</v>
      </c>
      <c r="L352" s="99">
        <v>6.01</v>
      </c>
      <c r="M352" s="59">
        <f t="shared" si="76"/>
        <v>16.965</v>
      </c>
      <c r="N352" s="59">
        <f t="shared" si="77"/>
        <v>7.37</v>
      </c>
      <c r="O352" s="59">
        <f t="shared" si="78"/>
        <v>5.88</v>
      </c>
      <c r="P352" s="60">
        <f t="shared" si="88"/>
        <v>0.12376546641465616</v>
      </c>
      <c r="Q352" s="22">
        <f t="shared" si="89"/>
        <v>4.2657951880159239E-8</v>
      </c>
      <c r="R352" s="61">
        <f t="shared" si="90"/>
        <v>1.2028618197296871E-7</v>
      </c>
      <c r="S352" s="22">
        <f t="shared" si="91"/>
        <v>1.4468765573634144E-14</v>
      </c>
      <c r="T352" s="62">
        <v>298</v>
      </c>
      <c r="U352" s="59">
        <f t="shared" si="79"/>
        <v>289.96499999999997</v>
      </c>
      <c r="V352" s="63">
        <f t="shared" si="80"/>
        <v>0.4673545997277857</v>
      </c>
      <c r="W352" s="64">
        <f t="shared" si="81"/>
        <v>2.9332872852288592</v>
      </c>
      <c r="X352" s="65">
        <f t="shared" si="84"/>
        <v>-4.0391775313620425E-17</v>
      </c>
      <c r="Y352" s="66">
        <f t="shared" si="85"/>
        <v>-3.6816921438686906E-17</v>
      </c>
      <c r="Z352" s="66">
        <f t="shared" si="86"/>
        <v>-3.7133312093167939E-17</v>
      </c>
      <c r="AA352" s="67">
        <f t="shared" si="87"/>
        <v>-3.3818844879408293E-17</v>
      </c>
      <c r="AB352" s="68">
        <f t="shared" si="82"/>
        <v>2.2819051771960035E-15</v>
      </c>
      <c r="AC352" s="69"/>
      <c r="AD352" s="70">
        <f t="shared" si="83"/>
        <v>2.2819051771960035E-11</v>
      </c>
      <c r="AG352" s="71">
        <v>3460</v>
      </c>
    </row>
    <row r="353" spans="5:33">
      <c r="E353" s="73">
        <v>0.55784722222222216</v>
      </c>
      <c r="F353" s="71">
        <v>3470</v>
      </c>
      <c r="G353" s="58">
        <v>16.989999999999998</v>
      </c>
      <c r="H353" s="58">
        <v>7.28</v>
      </c>
      <c r="I353" s="58">
        <v>5.61</v>
      </c>
      <c r="J353" s="99">
        <v>16.940000000000001</v>
      </c>
      <c r="K353" s="99">
        <v>7.46</v>
      </c>
      <c r="L353" s="99">
        <v>5.88</v>
      </c>
      <c r="M353" s="59">
        <f t="shared" si="76"/>
        <v>16.965</v>
      </c>
      <c r="N353" s="59">
        <f t="shared" si="77"/>
        <v>7.37</v>
      </c>
      <c r="O353" s="59">
        <f t="shared" si="78"/>
        <v>5.7450000000000001</v>
      </c>
      <c r="P353" s="60">
        <f t="shared" si="88"/>
        <v>0.12092391233880947</v>
      </c>
      <c r="Q353" s="22">
        <f t="shared" si="89"/>
        <v>4.2657951880159239E-8</v>
      </c>
      <c r="R353" s="61">
        <f t="shared" si="90"/>
        <v>1.2028618197296871E-7</v>
      </c>
      <c r="S353" s="22">
        <f t="shared" si="91"/>
        <v>1.4468765573634144E-14</v>
      </c>
      <c r="T353" s="62">
        <v>298</v>
      </c>
      <c r="U353" s="59">
        <f t="shared" si="79"/>
        <v>289.96499999999997</v>
      </c>
      <c r="V353" s="63">
        <f t="shared" si="80"/>
        <v>0.4673545997277857</v>
      </c>
      <c r="W353" s="64">
        <f t="shared" si="81"/>
        <v>2.9332872852288592</v>
      </c>
      <c r="X353" s="65">
        <f t="shared" si="84"/>
        <v>-3.3062245472579141E-17</v>
      </c>
      <c r="Y353" s="66">
        <f t="shared" si="85"/>
        <v>-3.020327015840073E-17</v>
      </c>
      <c r="Z353" s="66">
        <f t="shared" si="86"/>
        <v>-3.0450492926553625E-17</v>
      </c>
      <c r="AA353" s="67">
        <f t="shared" si="87"/>
        <v>-2.7795984434514802E-17</v>
      </c>
      <c r="AB353" s="68">
        <f t="shared" si="82"/>
        <v>1.9117200317681077E-15</v>
      </c>
      <c r="AC353" s="69"/>
      <c r="AD353" s="70">
        <f t="shared" si="83"/>
        <v>1.9117200317681076E-11</v>
      </c>
      <c r="AG353" s="71">
        <v>3470</v>
      </c>
    </row>
    <row r="354" spans="5:33">
      <c r="E354" s="73">
        <v>0.55796296296296299</v>
      </c>
      <c r="F354" s="71">
        <v>3480</v>
      </c>
      <c r="G354" s="58">
        <v>16.989999999999998</v>
      </c>
      <c r="H354" s="58">
        <v>7.28</v>
      </c>
      <c r="I354" s="58">
        <v>5.49</v>
      </c>
      <c r="J354" s="99">
        <v>16.940000000000001</v>
      </c>
      <c r="K354" s="99">
        <v>7.46</v>
      </c>
      <c r="L354" s="99">
        <v>5.77</v>
      </c>
      <c r="M354" s="59">
        <f t="shared" si="76"/>
        <v>16.965</v>
      </c>
      <c r="N354" s="59">
        <f t="shared" si="77"/>
        <v>7.37</v>
      </c>
      <c r="O354" s="59">
        <f t="shared" si="78"/>
        <v>5.63</v>
      </c>
      <c r="P354" s="60">
        <f t="shared" si="88"/>
        <v>0.11850332923716228</v>
      </c>
      <c r="Q354" s="22">
        <f t="shared" si="89"/>
        <v>4.2657951880159239E-8</v>
      </c>
      <c r="R354" s="61">
        <f t="shared" si="90"/>
        <v>1.2028618197296871E-7</v>
      </c>
      <c r="S354" s="22">
        <f t="shared" si="91"/>
        <v>1.4468765573634144E-14</v>
      </c>
      <c r="T354" s="62">
        <v>298</v>
      </c>
      <c r="U354" s="59">
        <f t="shared" si="79"/>
        <v>289.96499999999997</v>
      </c>
      <c r="V354" s="63">
        <f t="shared" si="80"/>
        <v>0.4673545997277857</v>
      </c>
      <c r="W354" s="64">
        <f t="shared" si="81"/>
        <v>2.9332872852288592</v>
      </c>
      <c r="X354" s="65">
        <f t="shared" si="84"/>
        <v>-2.7254755346062059E-17</v>
      </c>
      <c r="Y354" s="66">
        <f t="shared" si="85"/>
        <v>-2.4945145037966581E-17</v>
      </c>
      <c r="Z354" s="66">
        <f t="shared" si="86"/>
        <v>-2.514086500343791E-17</v>
      </c>
      <c r="AA354" s="67">
        <f t="shared" si="87"/>
        <v>-2.299380343296651E-17</v>
      </c>
      <c r="AB354" s="68">
        <f t="shared" si="82"/>
        <v>1.6081104383064378E-15</v>
      </c>
      <c r="AC354" s="69"/>
      <c r="AD354" s="70">
        <f t="shared" si="83"/>
        <v>1.6081104383064377E-11</v>
      </c>
      <c r="AG354" s="71">
        <v>3480</v>
      </c>
    </row>
    <row r="355" spans="5:33">
      <c r="E355" s="73">
        <v>0.55807870370370372</v>
      </c>
      <c r="F355" s="71">
        <v>3490</v>
      </c>
      <c r="G355" s="58">
        <v>16.989999999999998</v>
      </c>
      <c r="H355" s="58">
        <v>7.28</v>
      </c>
      <c r="I355" s="58">
        <v>5.4</v>
      </c>
      <c r="J355" s="99">
        <v>16.940000000000001</v>
      </c>
      <c r="K355" s="99">
        <v>7.46</v>
      </c>
      <c r="L355" s="99">
        <v>5.7</v>
      </c>
      <c r="M355" s="59">
        <f t="shared" si="76"/>
        <v>16.965</v>
      </c>
      <c r="N355" s="59">
        <f t="shared" si="77"/>
        <v>7.37</v>
      </c>
      <c r="O355" s="59">
        <f t="shared" si="78"/>
        <v>5.5500000000000007</v>
      </c>
      <c r="P355" s="60">
        <f t="shared" si="88"/>
        <v>0.11681944534036426</v>
      </c>
      <c r="Q355" s="22">
        <f t="shared" si="89"/>
        <v>4.2657951880159239E-8</v>
      </c>
      <c r="R355" s="61">
        <f t="shared" si="90"/>
        <v>1.2028618197296871E-7</v>
      </c>
      <c r="S355" s="22">
        <f t="shared" si="91"/>
        <v>1.4468765573634144E-14</v>
      </c>
      <c r="T355" s="62">
        <v>298</v>
      </c>
      <c r="U355" s="59">
        <f t="shared" si="79"/>
        <v>289.96499999999997</v>
      </c>
      <c r="V355" s="63">
        <f t="shared" si="80"/>
        <v>0.4673545997277857</v>
      </c>
      <c r="W355" s="64">
        <f t="shared" si="81"/>
        <v>2.9332872852288592</v>
      </c>
      <c r="X355" s="65">
        <f t="shared" si="84"/>
        <v>-2.2678894518655929E-17</v>
      </c>
      <c r="Y355" s="66">
        <f t="shared" si="85"/>
        <v>-2.0784358394459604E-17</v>
      </c>
      <c r="Z355" s="66">
        <f t="shared" si="86"/>
        <v>-2.0942623036633074E-17</v>
      </c>
      <c r="AA355" s="67">
        <f t="shared" si="87"/>
        <v>-1.9179909517805113E-17</v>
      </c>
      <c r="AB355" s="68">
        <f t="shared" si="82"/>
        <v>1.3574094735367096E-15</v>
      </c>
      <c r="AC355" s="69"/>
      <c r="AD355" s="70">
        <f t="shared" si="83"/>
        <v>1.3574094735367096E-11</v>
      </c>
      <c r="AG355" s="71">
        <v>3490</v>
      </c>
    </row>
    <row r="356" spans="5:33">
      <c r="E356" s="73">
        <v>0.55819444444444444</v>
      </c>
      <c r="F356" s="71">
        <v>3500</v>
      </c>
      <c r="G356" s="58">
        <v>16.989999999999998</v>
      </c>
      <c r="H356" s="58">
        <v>7.28</v>
      </c>
      <c r="I356" s="58">
        <v>5.31</v>
      </c>
      <c r="J356" s="99">
        <v>16.940000000000001</v>
      </c>
      <c r="K356" s="99">
        <v>7.46</v>
      </c>
      <c r="L356" s="99">
        <v>5.64</v>
      </c>
      <c r="M356" s="59">
        <f t="shared" si="76"/>
        <v>16.965</v>
      </c>
      <c r="N356" s="59">
        <f t="shared" si="77"/>
        <v>7.37</v>
      </c>
      <c r="O356" s="59">
        <f t="shared" si="78"/>
        <v>5.4749999999999996</v>
      </c>
      <c r="P356" s="60">
        <f t="shared" si="88"/>
        <v>0.11524080418711609</v>
      </c>
      <c r="Q356" s="22">
        <f t="shared" si="89"/>
        <v>4.2657951880159239E-8</v>
      </c>
      <c r="R356" s="61">
        <f t="shared" si="90"/>
        <v>1.2028618197296871E-7</v>
      </c>
      <c r="S356" s="22">
        <f t="shared" si="91"/>
        <v>1.4468765573634144E-14</v>
      </c>
      <c r="T356" s="62">
        <v>298</v>
      </c>
      <c r="U356" s="59">
        <f t="shared" si="79"/>
        <v>289.96499999999997</v>
      </c>
      <c r="V356" s="63">
        <f t="shared" si="80"/>
        <v>0.4673545997277857</v>
      </c>
      <c r="W356" s="64">
        <f t="shared" si="81"/>
        <v>2.9332872852288592</v>
      </c>
      <c r="X356" s="65">
        <f t="shared" si="84"/>
        <v>-1.8930142805108206E-17</v>
      </c>
      <c r="Y356" s="66">
        <f t="shared" si="85"/>
        <v>-1.7370137626140827E-17</v>
      </c>
      <c r="Z356" s="66">
        <f t="shared" si="86"/>
        <v>-1.7498695354598553E-17</v>
      </c>
      <c r="AA356" s="67">
        <f t="shared" si="87"/>
        <v>-1.6046059398090286E-17</v>
      </c>
      <c r="AB356" s="68">
        <f t="shared" si="82"/>
        <v>1.1485548620389664E-15</v>
      </c>
      <c r="AC356" s="69"/>
      <c r="AD356" s="70">
        <f t="shared" si="83"/>
        <v>1.1485548620389664E-11</v>
      </c>
      <c r="AG356" s="71">
        <v>3500</v>
      </c>
    </row>
    <row r="357" spans="5:33">
      <c r="E357" s="73">
        <v>0.55831018518518516</v>
      </c>
      <c r="F357" s="71">
        <v>3510</v>
      </c>
      <c r="G357" s="58">
        <v>16.989999999999998</v>
      </c>
      <c r="H357" s="58">
        <v>7.28</v>
      </c>
      <c r="I357" s="58">
        <v>5.25</v>
      </c>
      <c r="J357" s="99">
        <v>16.940000000000001</v>
      </c>
      <c r="K357" s="99">
        <v>7.46</v>
      </c>
      <c r="L357" s="99">
        <v>5.59</v>
      </c>
      <c r="M357" s="59">
        <f t="shared" si="76"/>
        <v>16.965</v>
      </c>
      <c r="N357" s="59">
        <f t="shared" si="77"/>
        <v>7.37</v>
      </c>
      <c r="O357" s="59">
        <f t="shared" si="78"/>
        <v>5.42</v>
      </c>
      <c r="P357" s="60">
        <f t="shared" si="88"/>
        <v>0.11408313400806744</v>
      </c>
      <c r="Q357" s="22">
        <f t="shared" si="89"/>
        <v>4.2657951880159239E-8</v>
      </c>
      <c r="R357" s="61">
        <f t="shared" si="90"/>
        <v>1.2028618197296871E-7</v>
      </c>
      <c r="S357" s="22">
        <f t="shared" si="91"/>
        <v>1.4468765573634144E-14</v>
      </c>
      <c r="T357" s="62">
        <v>298</v>
      </c>
      <c r="U357" s="59">
        <f t="shared" si="79"/>
        <v>289.96499999999997</v>
      </c>
      <c r="V357" s="63">
        <f t="shared" si="80"/>
        <v>0.4673545997277857</v>
      </c>
      <c r="W357" s="64">
        <f t="shared" si="81"/>
        <v>2.9332872852288592</v>
      </c>
      <c r="X357" s="65">
        <f t="shared" si="84"/>
        <v>-1.5892434182707426E-17</v>
      </c>
      <c r="Y357" s="66">
        <f t="shared" si="85"/>
        <v>-1.4595918619131144E-17</v>
      </c>
      <c r="Z357" s="66">
        <f t="shared" si="86"/>
        <v>-1.4701689238488155E-17</v>
      </c>
      <c r="AA357" s="67">
        <f t="shared" si="87"/>
        <v>-1.3493686616484735E-17</v>
      </c>
      <c r="AB357" s="68">
        <f t="shared" si="82"/>
        <v>9.7403174843117166E-16</v>
      </c>
      <c r="AD357" s="70">
        <f t="shared" si="83"/>
        <v>9.7403174843117159E-12</v>
      </c>
      <c r="AE357" s="70"/>
      <c r="AF357" s="74"/>
      <c r="AG357" s="71">
        <v>3510</v>
      </c>
    </row>
    <row r="358" spans="5:33">
      <c r="E358" s="73">
        <v>0.55842592592592588</v>
      </c>
      <c r="F358" s="71">
        <v>3520</v>
      </c>
      <c r="G358" s="58">
        <v>16.97</v>
      </c>
      <c r="H358" s="58">
        <v>7.28</v>
      </c>
      <c r="I358" s="58">
        <v>5.57</v>
      </c>
      <c r="J358" s="99">
        <v>16.920000000000002</v>
      </c>
      <c r="K358" s="99">
        <v>7.45</v>
      </c>
      <c r="L358" s="99">
        <v>6.62</v>
      </c>
      <c r="M358" s="59">
        <f t="shared" ref="M358:M360" si="92">(G358+J358)/2</f>
        <v>16.945</v>
      </c>
      <c r="N358" s="59">
        <f t="shared" ref="N358:N360" si="93">(H358+K358)/2</f>
        <v>7.3650000000000002</v>
      </c>
      <c r="O358" s="59">
        <f t="shared" ref="O358:O360" si="94">(I358+L358)/2</f>
        <v>6.0950000000000006</v>
      </c>
      <c r="P358" s="60">
        <f t="shared" si="88"/>
        <v>0.1282454027808394</v>
      </c>
      <c r="Q358" s="22">
        <f t="shared" si="89"/>
        <v>4.3151907682776492E-8</v>
      </c>
      <c r="R358" s="61">
        <f t="shared" si="90"/>
        <v>1.1871181435202532E-7</v>
      </c>
      <c r="S358" s="22">
        <f t="shared" si="91"/>
        <v>1.4092494866749725E-14</v>
      </c>
      <c r="T358" s="62">
        <v>298</v>
      </c>
      <c r="U358" s="59">
        <f t="shared" ref="U358:U360" si="95">273+M358</f>
        <v>289.94499999999999</v>
      </c>
      <c r="V358" s="63">
        <f t="shared" ref="V358:V360" si="96">((1/U358)-(1/298))*5026</f>
        <v>0.46855021451071438</v>
      </c>
      <c r="W358" s="64">
        <f t="shared" ref="W358:W360" si="97">POWER(10,V358)</f>
        <v>2.9413737650863965</v>
      </c>
      <c r="X358" s="65">
        <f t="shared" si="84"/>
        <v>-1.4740491919515567E-17</v>
      </c>
      <c r="Y358" s="66">
        <f t="shared" si="85"/>
        <v>-1.3427444401938466E-17</v>
      </c>
      <c r="Z358" s="66">
        <f t="shared" si="86"/>
        <v>-1.3544407512316945E-17</v>
      </c>
      <c r="AA358" s="67">
        <f t="shared" si="87"/>
        <v>-1.2327485520786796E-17</v>
      </c>
      <c r="AB358" s="68">
        <f t="shared" ref="AB358:AB360" si="98">AB357+10*(0.166666666666666*(X357+2*Y357+2*Z357+AA357))</f>
        <v>8.2739618757378767E-16</v>
      </c>
      <c r="AC358" s="75"/>
      <c r="AD358" s="70">
        <f t="shared" ref="AD358:AD360" si="99">AB358*10000</f>
        <v>8.2739618757378769E-12</v>
      </c>
      <c r="AE358" s="70"/>
      <c r="AF358" s="74"/>
      <c r="AG358" s="71">
        <v>3520</v>
      </c>
    </row>
    <row r="359" spans="5:33">
      <c r="E359" s="73">
        <v>0.5585416666666666</v>
      </c>
      <c r="F359" s="71">
        <v>3530</v>
      </c>
      <c r="G359" s="58">
        <v>16.96</v>
      </c>
      <c r="H359" s="58">
        <v>7.29</v>
      </c>
      <c r="I359" s="58">
        <v>7.29</v>
      </c>
      <c r="J359" s="99">
        <v>16.91</v>
      </c>
      <c r="K359" s="99">
        <v>7.46</v>
      </c>
      <c r="L359" s="99">
        <v>7.85</v>
      </c>
      <c r="M359" s="59">
        <f t="shared" si="92"/>
        <v>16.935000000000002</v>
      </c>
      <c r="N359" s="59">
        <f t="shared" si="93"/>
        <v>7.375</v>
      </c>
      <c r="O359" s="59">
        <f t="shared" si="94"/>
        <v>7.57</v>
      </c>
      <c r="P359" s="60">
        <f t="shared" si="88"/>
        <v>0.15925275915987033</v>
      </c>
      <c r="Q359" s="22">
        <f t="shared" si="89"/>
        <v>4.2169650342858199E-8</v>
      </c>
      <c r="R359" s="61">
        <f t="shared" si="90"/>
        <v>1.213760622991921E-7</v>
      </c>
      <c r="S359" s="22">
        <f t="shared" si="91"/>
        <v>1.4732148499257362E-14</v>
      </c>
      <c r="T359" s="62">
        <v>298</v>
      </c>
      <c r="U359" s="59">
        <f t="shared" si="95"/>
        <v>289.935</v>
      </c>
      <c r="V359" s="63">
        <f t="shared" si="96"/>
        <v>0.46914808375818645</v>
      </c>
      <c r="W359" s="64">
        <f t="shared" si="97"/>
        <v>2.9454257804874087</v>
      </c>
      <c r="X359" s="65">
        <f t="shared" si="84"/>
        <v>-1.5990660794576779E-17</v>
      </c>
      <c r="Y359" s="66">
        <f t="shared" si="85"/>
        <v>-1.4144113779729276E-17</v>
      </c>
      <c r="Z359" s="66">
        <f t="shared" si="86"/>
        <v>-1.4357346736255918E-17</v>
      </c>
      <c r="AA359" s="67">
        <f t="shared" si="87"/>
        <v>-1.267478584762584E-17</v>
      </c>
      <c r="AB359" s="68">
        <f t="shared" si="98"/>
        <v>6.9237671879243295E-16</v>
      </c>
      <c r="AC359" s="75"/>
      <c r="AD359" s="70">
        <f t="shared" si="99"/>
        <v>6.9237671879243292E-12</v>
      </c>
      <c r="AE359" s="70"/>
      <c r="AF359" s="74"/>
      <c r="AG359" s="71">
        <v>3530</v>
      </c>
    </row>
    <row r="360" spans="5:33">
      <c r="E360" s="73">
        <v>0.55865740740740744</v>
      </c>
      <c r="F360" s="71">
        <v>3540</v>
      </c>
      <c r="G360" s="58">
        <v>16.95</v>
      </c>
      <c r="H360" s="58">
        <v>7.29</v>
      </c>
      <c r="I360" s="58">
        <v>7.74</v>
      </c>
      <c r="J360" s="99">
        <v>16.91</v>
      </c>
      <c r="K360" s="99">
        <v>7.46</v>
      </c>
      <c r="L360" s="99">
        <v>8</v>
      </c>
      <c r="M360" s="59">
        <f t="shared" si="92"/>
        <v>16.93</v>
      </c>
      <c r="N360" s="59">
        <f t="shared" si="93"/>
        <v>7.375</v>
      </c>
      <c r="O360" s="59">
        <f t="shared" si="94"/>
        <v>7.87</v>
      </c>
      <c r="P360" s="60">
        <f t="shared" si="88"/>
        <v>0.16554928848354639</v>
      </c>
      <c r="Q360" s="22">
        <f t="shared" si="89"/>
        <v>4.2169650342858199E-8</v>
      </c>
      <c r="R360" s="61">
        <f t="shared" si="90"/>
        <v>1.2132564102105272E-7</v>
      </c>
      <c r="S360" s="22">
        <f t="shared" si="91"/>
        <v>1.471991116916935E-14</v>
      </c>
      <c r="T360" s="62">
        <v>298</v>
      </c>
      <c r="U360" s="59">
        <f t="shared" si="95"/>
        <v>289.93</v>
      </c>
      <c r="V360" s="63">
        <f t="shared" si="96"/>
        <v>0.46944703384779102</v>
      </c>
      <c r="W360" s="64">
        <f t="shared" si="97"/>
        <v>2.9474539859310021</v>
      </c>
      <c r="X360" s="65">
        <f t="shared" si="84"/>
        <v>-1.3174923608697096E-17</v>
      </c>
      <c r="Y360" s="66">
        <f t="shared" si="85"/>
        <v>-1.1595776575090506E-17</v>
      </c>
      <c r="Z360" s="66">
        <f t="shared" si="86"/>
        <v>-1.1785053221226224E-17</v>
      </c>
      <c r="AA360" s="67">
        <f t="shared" si="87"/>
        <v>-1.0349809416321812E-17</v>
      </c>
      <c r="AB360" s="68">
        <f t="shared" si="98"/>
        <v>5.4959610600214524E-16</v>
      </c>
      <c r="AC360" s="75">
        <f>D23</f>
        <v>5.5357142857142854E-7</v>
      </c>
      <c r="AD360" s="70">
        <f t="shared" si="99"/>
        <v>5.4959610600214524E-12</v>
      </c>
      <c r="AE360" s="70">
        <f>AC360*10000</f>
        <v>5.5357142857142853E-3</v>
      </c>
      <c r="AF360" s="74">
        <f>(AD360-AE360)*(AD360-AE360)</f>
        <v>3.0644132592213074E-5</v>
      </c>
      <c r="AG360" s="71">
        <v>3540</v>
      </c>
    </row>
    <row r="361" spans="5:33">
      <c r="AF361" s="101">
        <f>SUM(AF6:AF357)</f>
        <v>0.21912829749116669</v>
      </c>
    </row>
  </sheetData>
  <mergeCells count="5">
    <mergeCell ref="T4:W4"/>
    <mergeCell ref="X4:AA4"/>
    <mergeCell ref="G5:I5"/>
    <mergeCell ref="J5:L5"/>
    <mergeCell ref="M5:O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L368"/>
  <sheetViews>
    <sheetView topLeftCell="T1" workbookViewId="0">
      <selection activeCell="X5" sqref="X5:AB5"/>
    </sheetView>
  </sheetViews>
  <sheetFormatPr defaultRowHeight="15"/>
  <cols>
    <col min="1" max="1" width="9.140625" style="54"/>
    <col min="2" max="2" width="12.28515625" style="54" customWidth="1"/>
    <col min="3" max="16" width="9.140625" style="54"/>
    <col min="17" max="18" width="9.28515625" style="54" bestFit="1" customWidth="1"/>
    <col min="19" max="35" width="9.140625" style="54"/>
  </cols>
  <sheetData>
    <row r="1" spans="1:34" ht="15.75" thickBot="1">
      <c r="N1" s="161">
        <f>AVERAGE(N6:N367)</f>
        <v>6.9948204419889466</v>
      </c>
      <c r="Q1" s="101">
        <f>AVERAGE(Q6:Q367)</f>
        <v>1.2969905510725885E-7</v>
      </c>
    </row>
    <row r="2" spans="1:34">
      <c r="A2" s="54" t="s">
        <v>38</v>
      </c>
      <c r="B2" s="103">
        <f>C2*100000000000</f>
        <v>33082924367195.551</v>
      </c>
      <c r="C2" s="85">
        <v>330.82924367195551</v>
      </c>
      <c r="D2" s="54">
        <f>B2*60</f>
        <v>1984975462031733</v>
      </c>
      <c r="E2" s="82">
        <f>AE303</f>
        <v>4.0956952943029429E-4</v>
      </c>
    </row>
    <row r="3" spans="1:34" ht="15.75" thickBot="1">
      <c r="A3" s="54" t="s">
        <v>33</v>
      </c>
      <c r="B3" s="87">
        <v>1</v>
      </c>
      <c r="C3" s="88"/>
      <c r="D3" s="62"/>
      <c r="E3" s="62"/>
    </row>
    <row r="4" spans="1:34" ht="15.75" thickTop="1">
      <c r="B4" s="166">
        <v>40021</v>
      </c>
      <c r="E4" s="89" t="s">
        <v>8</v>
      </c>
      <c r="F4" s="90" t="s">
        <v>9</v>
      </c>
      <c r="G4" s="91" t="s">
        <v>5</v>
      </c>
      <c r="H4" s="91" t="s">
        <v>6</v>
      </c>
      <c r="I4" s="91" t="s">
        <v>7</v>
      </c>
      <c r="J4" s="91" t="s">
        <v>5</v>
      </c>
      <c r="K4" s="91" t="s">
        <v>6</v>
      </c>
      <c r="L4" s="91" t="s">
        <v>7</v>
      </c>
      <c r="M4" s="91" t="s">
        <v>5</v>
      </c>
      <c r="N4" s="91" t="s">
        <v>6</v>
      </c>
      <c r="O4" s="91" t="s">
        <v>7</v>
      </c>
      <c r="P4" s="92" t="s">
        <v>14</v>
      </c>
      <c r="Q4" s="93" t="s">
        <v>15</v>
      </c>
      <c r="R4" s="93" t="s">
        <v>16</v>
      </c>
      <c r="S4" s="92" t="s">
        <v>16</v>
      </c>
      <c r="T4" s="92" t="s">
        <v>21</v>
      </c>
      <c r="U4" s="178" t="s">
        <v>18</v>
      </c>
      <c r="V4" s="178"/>
      <c r="W4" s="178"/>
      <c r="X4" s="178"/>
      <c r="Y4" s="181" t="s">
        <v>24</v>
      </c>
      <c r="Z4" s="181"/>
      <c r="AA4" s="181"/>
      <c r="AB4" s="181"/>
      <c r="AC4" s="69" t="s">
        <v>26</v>
      </c>
      <c r="AD4" s="69" t="s">
        <v>25</v>
      </c>
      <c r="AE4" s="69"/>
      <c r="AF4" s="69"/>
      <c r="AG4" s="69" t="s">
        <v>27</v>
      </c>
      <c r="AH4" s="90" t="s">
        <v>9</v>
      </c>
    </row>
    <row r="5" spans="1:34">
      <c r="A5" s="54" t="s">
        <v>29</v>
      </c>
      <c r="C5" s="54" t="s">
        <v>4</v>
      </c>
      <c r="E5" s="95"/>
      <c r="F5" s="71"/>
      <c r="G5" s="182" t="s">
        <v>10</v>
      </c>
      <c r="H5" s="182"/>
      <c r="I5" s="182"/>
      <c r="J5" s="182" t="s">
        <v>11</v>
      </c>
      <c r="K5" s="182"/>
      <c r="L5" s="182"/>
      <c r="M5" s="182" t="s">
        <v>12</v>
      </c>
      <c r="N5" s="182"/>
      <c r="O5" s="182"/>
      <c r="P5" s="96"/>
      <c r="Q5" s="96"/>
      <c r="R5" s="96" t="s">
        <v>17</v>
      </c>
      <c r="S5" s="96" t="s">
        <v>22</v>
      </c>
      <c r="T5" s="96"/>
      <c r="U5" s="97" t="s">
        <v>19</v>
      </c>
      <c r="V5" s="96" t="s">
        <v>20</v>
      </c>
      <c r="W5" s="62" t="s">
        <v>23</v>
      </c>
      <c r="X5" s="102" t="s">
        <v>45</v>
      </c>
      <c r="Y5" s="94" t="s">
        <v>46</v>
      </c>
      <c r="Z5" s="94" t="s">
        <v>47</v>
      </c>
      <c r="AA5" s="94" t="s">
        <v>48</v>
      </c>
      <c r="AB5" s="94" t="s">
        <v>49</v>
      </c>
      <c r="AC5" s="69"/>
      <c r="AD5" s="69"/>
      <c r="AE5" s="69"/>
      <c r="AF5" s="69"/>
      <c r="AG5" s="69"/>
      <c r="AH5" s="71"/>
    </row>
    <row r="6" spans="1:34">
      <c r="A6" s="54">
        <v>0</v>
      </c>
      <c r="C6" s="54">
        <v>17.32</v>
      </c>
      <c r="D6" s="76">
        <f>C6/56000</f>
        <v>3.0928571428571431E-4</v>
      </c>
      <c r="E6" s="168">
        <v>0.53234953703703702</v>
      </c>
      <c r="F6" s="71">
        <v>0</v>
      </c>
      <c r="G6" s="58">
        <v>15.47</v>
      </c>
      <c r="H6" s="58">
        <v>6.59</v>
      </c>
      <c r="I6" s="58">
        <v>1.74</v>
      </c>
      <c r="J6" s="58">
        <v>15.39</v>
      </c>
      <c r="K6" s="58">
        <v>6.7</v>
      </c>
      <c r="L6" s="58">
        <v>1.7</v>
      </c>
      <c r="M6" s="59">
        <f>(G6+J6)/2</f>
        <v>15.43</v>
      </c>
      <c r="N6" s="59">
        <f>(H6+K6)/2</f>
        <v>6.6449999999999996</v>
      </c>
      <c r="O6" s="59">
        <f>(I6+L6)/2</f>
        <v>1.72</v>
      </c>
      <c r="P6" s="60">
        <f>((O6/32000)*(1/((-0.026*M6+1.9067)/1000)))/1.013</f>
        <v>3.5243781003708265E-2</v>
      </c>
      <c r="Q6" s="22">
        <f>POWER(10, -N6)</f>
        <v>2.2646443075930583E-7</v>
      </c>
      <c r="R6" s="22">
        <f>POWER(10, -(14-N6))</f>
        <v>4.4157044735331057E-8</v>
      </c>
      <c r="S6" s="61">
        <f>(0.00000000000001*(0.1253*EXP(0.0831*M6)))/Q6</f>
        <v>1.9944253583067062E-8</v>
      </c>
      <c r="T6" s="22">
        <f>POWER(S6, 2)</f>
        <v>3.9777325098568334E-16</v>
      </c>
      <c r="U6" s="62">
        <v>298</v>
      </c>
      <c r="V6" s="59">
        <f>273+M6</f>
        <v>288.43</v>
      </c>
      <c r="W6" s="63">
        <f>((1/V6)-(1/298))*5026</f>
        <v>0.55960002857404134</v>
      </c>
      <c r="X6" s="64">
        <f>POWER(10,W6)</f>
        <v>3.6274382534288301</v>
      </c>
      <c r="Y6" s="65">
        <f>-($B$2/X6)*P6*T6*AC6</f>
        <v>-3.9507578500753203E-8</v>
      </c>
      <c r="Z6" s="66">
        <f>-(AC6+(5*Y6))*$B$2*T6*P6/X6</f>
        <v>-3.94823220483423E-8</v>
      </c>
      <c r="AA6" s="66">
        <f>-(AC6+5*Z6)*$B$2*P6*T6/X6</f>
        <v>-3.9482338194317654E-8</v>
      </c>
      <c r="AB6" s="67">
        <f>-(AC6+(10*AA6))*$B$2*P6*T6/X6</f>
        <v>-3.9457097867238463E-8</v>
      </c>
      <c r="AC6" s="75">
        <v>3.0899999999999998E-4</v>
      </c>
      <c r="AD6" s="75">
        <f>D6</f>
        <v>3.0928571428571431E-4</v>
      </c>
      <c r="AE6" s="70">
        <f>AC6*10000</f>
        <v>3.09</v>
      </c>
      <c r="AF6" s="70">
        <f>AD6*10000</f>
        <v>3.092857142857143</v>
      </c>
      <c r="AG6" s="74">
        <f>(AE6-AF6)*(AE6-AF6)</f>
        <v>8.1632653061239137E-6</v>
      </c>
      <c r="AH6" s="71">
        <v>0</v>
      </c>
    </row>
    <row r="7" spans="1:34">
      <c r="A7" s="54">
        <v>2</v>
      </c>
      <c r="C7" s="54">
        <v>17.09</v>
      </c>
      <c r="D7" s="76">
        <f t="shared" ref="D7:D23" si="0">C7/56000</f>
        <v>3.0517857142857142E-4</v>
      </c>
      <c r="E7" s="168">
        <v>0.53246527777777775</v>
      </c>
      <c r="F7" s="71">
        <v>10</v>
      </c>
      <c r="G7" s="58">
        <v>15.48</v>
      </c>
      <c r="H7" s="58">
        <v>6.58</v>
      </c>
      <c r="I7" s="58">
        <v>1.68</v>
      </c>
      <c r="J7" s="58">
        <v>15.4</v>
      </c>
      <c r="K7" s="58">
        <v>6.69</v>
      </c>
      <c r="L7" s="58">
        <v>1.66</v>
      </c>
      <c r="M7" s="59">
        <f t="shared" ref="M7:O69" si="1">(G7+J7)/2</f>
        <v>15.440000000000001</v>
      </c>
      <c r="N7" s="59">
        <f t="shared" si="1"/>
        <v>6.6349999999999998</v>
      </c>
      <c r="O7" s="59">
        <f t="shared" si="1"/>
        <v>1.67</v>
      </c>
      <c r="P7" s="60">
        <f t="shared" ref="P7:P70" si="2">((O7/32000)*(1/((-0.026*M7+1.9067)/1000)))/1.013</f>
        <v>3.4225163096715187E-2</v>
      </c>
      <c r="Q7" s="22">
        <f t="shared" ref="Q7:Q70" si="3">POWER(10, -N7)</f>
        <v>2.3173946499684774E-7</v>
      </c>
      <c r="R7" s="22">
        <f t="shared" ref="R7:R70" si="4">POWER(10, -(14-N7))</f>
        <v>4.3151907682776492E-8</v>
      </c>
      <c r="S7" s="61">
        <f t="shared" ref="S7:S70" si="5">(0.00000000000001*(0.1253*EXP(0.0831*M7)))/Q7</f>
        <v>1.9506470088859785E-8</v>
      </c>
      <c r="T7" s="22">
        <f t="shared" ref="T7:T70" si="6">POWER(S7, 2)</f>
        <v>3.8050237532758148E-16</v>
      </c>
      <c r="U7" s="62">
        <v>298</v>
      </c>
      <c r="V7" s="59">
        <f t="shared" ref="V7:V70" si="7">273+M7</f>
        <v>288.44</v>
      </c>
      <c r="W7" s="63">
        <f t="shared" ref="W7:W70" si="8">((1/V7)-(1/298))*5026</f>
        <v>0.55899590390892495</v>
      </c>
      <c r="X7" s="64">
        <f t="shared" ref="X7:X70" si="9">POWER(10,W7)</f>
        <v>3.622395819023807</v>
      </c>
      <c r="Y7" s="65">
        <f t="shared" ref="Y7:Y70" si="10">-($B$2/X7)*P7*T7*AC7</f>
        <v>-3.670405894064255E-8</v>
      </c>
      <c r="Z7" s="66">
        <f t="shared" ref="Z7:Z70" si="11">-(AC7+(5*Y7))*$B$2*T7*P7/X7</f>
        <v>-3.6682231893584437E-8</v>
      </c>
      <c r="AA7" s="66">
        <f t="shared" ref="AA7:AA70" si="12">-(AC7+5*Z7)*$B$2*P7*T7/X7</f>
        <v>-3.6682244873619811E-8</v>
      </c>
      <c r="AB7" s="67">
        <f t="shared" ref="AB7:AB70" si="13">-(AC7+(10*AA7))*$B$2*P7*T7/X7</f>
        <v>-3.6660430791159236E-8</v>
      </c>
      <c r="AC7" s="68">
        <f>AC6+10*(0.166666666666666*(Y6+2*Z6+2*AA6+AB6))</f>
        <v>3.0860517667191114E-4</v>
      </c>
      <c r="AD7" s="69"/>
      <c r="AE7" s="70">
        <f t="shared" ref="AE7:AE70" si="14">AC7*10000</f>
        <v>3.0860517667191112</v>
      </c>
      <c r="AF7" s="70"/>
      <c r="AG7" s="74"/>
      <c r="AH7" s="71">
        <v>10</v>
      </c>
    </row>
    <row r="8" spans="1:34">
      <c r="A8" s="54">
        <v>4</v>
      </c>
      <c r="C8" s="54">
        <v>17.170000000000002</v>
      </c>
      <c r="D8" s="76">
        <f t="shared" si="0"/>
        <v>3.0660714285714286E-4</v>
      </c>
      <c r="E8" s="168">
        <v>0.53258101851851847</v>
      </c>
      <c r="F8" s="71">
        <v>20</v>
      </c>
      <c r="G8" s="58">
        <v>15.48</v>
      </c>
      <c r="H8" s="58">
        <v>6.57</v>
      </c>
      <c r="I8" s="58">
        <v>1.63</v>
      </c>
      <c r="J8" s="58">
        <v>15.4</v>
      </c>
      <c r="K8" s="58">
        <v>6.68</v>
      </c>
      <c r="L8" s="58">
        <v>1.62</v>
      </c>
      <c r="M8" s="59">
        <f t="shared" si="1"/>
        <v>15.440000000000001</v>
      </c>
      <c r="N8" s="59">
        <f t="shared" si="1"/>
        <v>6.625</v>
      </c>
      <c r="O8" s="59">
        <f t="shared" si="1"/>
        <v>1.625</v>
      </c>
      <c r="P8" s="60">
        <f t="shared" si="2"/>
        <v>3.3302928162971368E-2</v>
      </c>
      <c r="Q8" s="22">
        <f t="shared" si="3"/>
        <v>2.3713737056616535E-7</v>
      </c>
      <c r="R8" s="22">
        <f t="shared" si="4"/>
        <v>4.2169650342858199E-8</v>
      </c>
      <c r="S8" s="61">
        <f t="shared" si="5"/>
        <v>1.9062448620294985E-8</v>
      </c>
      <c r="T8" s="22">
        <f t="shared" si="6"/>
        <v>3.6337694740138618E-16</v>
      </c>
      <c r="U8" s="62">
        <v>298</v>
      </c>
      <c r="V8" s="59">
        <f t="shared" si="7"/>
        <v>288.44</v>
      </c>
      <c r="W8" s="63">
        <f t="shared" si="8"/>
        <v>0.55899590390892495</v>
      </c>
      <c r="X8" s="64">
        <f t="shared" si="9"/>
        <v>3.622395819023807</v>
      </c>
      <c r="Y8" s="65">
        <f t="shared" si="10"/>
        <v>-3.4067044531492678E-8</v>
      </c>
      <c r="Z8" s="66">
        <f t="shared" si="11"/>
        <v>-3.4048218783381728E-8</v>
      </c>
      <c r="AA8" s="66">
        <f t="shared" si="12"/>
        <v>-3.4048229186655534E-8</v>
      </c>
      <c r="AB8" s="67">
        <f t="shared" si="13"/>
        <v>-3.4029413830320513E-8</v>
      </c>
      <c r="AC8" s="68">
        <f t="shared" ref="AC8:AC71" si="15">AC7+10*(0.166666666666666*(Y7+2*Z7+2*AA7+AB7))</f>
        <v>3.0823835426646747E-4</v>
      </c>
      <c r="AD8" s="69"/>
      <c r="AE8" s="70">
        <f t="shared" si="14"/>
        <v>3.0823835426646746</v>
      </c>
      <c r="AF8" s="70"/>
      <c r="AG8" s="74"/>
      <c r="AH8" s="71">
        <v>20</v>
      </c>
    </row>
    <row r="9" spans="1:34">
      <c r="A9" s="54">
        <v>6</v>
      </c>
      <c r="C9" s="54">
        <v>16.600000000000001</v>
      </c>
      <c r="D9" s="76">
        <f t="shared" si="0"/>
        <v>2.9642857142857145E-4</v>
      </c>
      <c r="E9" s="168">
        <v>0.5326967592592593</v>
      </c>
      <c r="F9" s="71">
        <v>30</v>
      </c>
      <c r="G9" s="58">
        <v>15.49</v>
      </c>
      <c r="H9" s="58">
        <v>6.57</v>
      </c>
      <c r="I9" s="58">
        <v>1.59</v>
      </c>
      <c r="J9" s="58">
        <v>15.41</v>
      </c>
      <c r="K9" s="58">
        <v>6.68</v>
      </c>
      <c r="L9" s="58">
        <v>1.59</v>
      </c>
      <c r="M9" s="59">
        <f t="shared" si="1"/>
        <v>15.45</v>
      </c>
      <c r="N9" s="59">
        <f t="shared" si="1"/>
        <v>6.625</v>
      </c>
      <c r="O9" s="59">
        <f t="shared" si="1"/>
        <v>1.59</v>
      </c>
      <c r="P9" s="60">
        <f t="shared" si="2"/>
        <v>3.2591263737525134E-2</v>
      </c>
      <c r="Q9" s="22">
        <f t="shared" si="3"/>
        <v>2.3713737056616535E-7</v>
      </c>
      <c r="R9" s="22">
        <f t="shared" si="4"/>
        <v>4.2169650342858199E-8</v>
      </c>
      <c r="S9" s="61">
        <f t="shared" si="5"/>
        <v>1.9078296098813807E-8</v>
      </c>
      <c r="T9" s="22">
        <f t="shared" si="6"/>
        <v>3.6398138203401414E-16</v>
      </c>
      <c r="U9" s="62">
        <v>298</v>
      </c>
      <c r="V9" s="59">
        <f t="shared" si="7"/>
        <v>288.45</v>
      </c>
      <c r="W9" s="63">
        <f t="shared" si="8"/>
        <v>0.55839182113145891</v>
      </c>
      <c r="X9" s="64">
        <f t="shared" si="9"/>
        <v>3.6173607429069952</v>
      </c>
      <c r="Y9" s="65">
        <f t="shared" si="10"/>
        <v>-3.3404050276501043E-8</v>
      </c>
      <c r="Z9" s="66">
        <f t="shared" si="11"/>
        <v>-3.3385930135436197E-8</v>
      </c>
      <c r="AA9" s="66">
        <f t="shared" si="12"/>
        <v>-3.3385939964768544E-8</v>
      </c>
      <c r="AB9" s="67">
        <f t="shared" si="13"/>
        <v>-3.3367829642372145E-8</v>
      </c>
      <c r="AC9" s="68">
        <f t="shared" si="15"/>
        <v>3.0789787200929768E-4</v>
      </c>
      <c r="AD9" s="69"/>
      <c r="AE9" s="70">
        <f t="shared" si="14"/>
        <v>3.0789787200929766</v>
      </c>
      <c r="AF9" s="70"/>
      <c r="AG9" s="74"/>
      <c r="AH9" s="71">
        <v>30</v>
      </c>
    </row>
    <row r="10" spans="1:34">
      <c r="A10" s="54">
        <v>8</v>
      </c>
      <c r="C10" s="54">
        <v>16.53</v>
      </c>
      <c r="D10" s="76">
        <f t="shared" si="0"/>
        <v>2.9517857142857145E-4</v>
      </c>
      <c r="E10" s="168">
        <v>0.53281250000000002</v>
      </c>
      <c r="F10" s="71">
        <v>40</v>
      </c>
      <c r="G10" s="58">
        <v>15.49</v>
      </c>
      <c r="H10" s="58">
        <v>6.56</v>
      </c>
      <c r="I10" s="58">
        <v>1.56</v>
      </c>
      <c r="J10" s="58">
        <v>15.41</v>
      </c>
      <c r="K10" s="58">
        <v>6.67</v>
      </c>
      <c r="L10" s="58">
        <v>1.57</v>
      </c>
      <c r="M10" s="59">
        <f t="shared" si="1"/>
        <v>15.45</v>
      </c>
      <c r="N10" s="59">
        <f t="shared" si="1"/>
        <v>6.6150000000000002</v>
      </c>
      <c r="O10" s="59">
        <f t="shared" si="1"/>
        <v>1.5649999999999999</v>
      </c>
      <c r="P10" s="60">
        <f t="shared" si="2"/>
        <v>3.2078822483790466E-2</v>
      </c>
      <c r="Q10" s="22">
        <f t="shared" si="3"/>
        <v>2.4266100950824093E-7</v>
      </c>
      <c r="R10" s="22">
        <f t="shared" si="4"/>
        <v>4.1209751909732999E-8</v>
      </c>
      <c r="S10" s="61">
        <f t="shared" si="5"/>
        <v>1.8644021060176921E-8</v>
      </c>
      <c r="T10" s="22">
        <f t="shared" si="6"/>
        <v>3.4759952129232057E-16</v>
      </c>
      <c r="U10" s="62">
        <v>298</v>
      </c>
      <c r="V10" s="59">
        <f t="shared" si="7"/>
        <v>288.45</v>
      </c>
      <c r="W10" s="63">
        <f t="shared" si="8"/>
        <v>0.55839182113145891</v>
      </c>
      <c r="X10" s="64">
        <f t="shared" si="9"/>
        <v>3.6173607429069952</v>
      </c>
      <c r="Y10" s="65">
        <f t="shared" si="10"/>
        <v>-3.1364991717144154E-8</v>
      </c>
      <c r="Z10" s="66">
        <f t="shared" si="11"/>
        <v>-3.1348998904835512E-8</v>
      </c>
      <c r="AA10" s="66">
        <f t="shared" si="12"/>
        <v>-3.1349007059470075E-8</v>
      </c>
      <c r="AB10" s="67">
        <f t="shared" si="13"/>
        <v>-3.1333022393480011E-8</v>
      </c>
      <c r="AC10" s="68">
        <f t="shared" si="15"/>
        <v>3.0756401264243221E-4</v>
      </c>
      <c r="AD10" s="69"/>
      <c r="AE10" s="70">
        <f t="shared" si="14"/>
        <v>3.0756401264243221</v>
      </c>
      <c r="AF10" s="70"/>
      <c r="AG10" s="74"/>
      <c r="AH10" s="71">
        <v>40</v>
      </c>
    </row>
    <row r="11" spans="1:34">
      <c r="A11" s="54">
        <v>10</v>
      </c>
      <c r="C11" s="54">
        <v>14.37</v>
      </c>
      <c r="D11" s="76">
        <f t="shared" si="0"/>
        <v>2.5660714285714284E-4</v>
      </c>
      <c r="E11" s="168">
        <v>0.53292824074074074</v>
      </c>
      <c r="F11" s="71">
        <v>50</v>
      </c>
      <c r="G11" s="58">
        <v>15.49</v>
      </c>
      <c r="H11" s="58">
        <v>6.56</v>
      </c>
      <c r="I11" s="58">
        <v>1.53</v>
      </c>
      <c r="J11" s="58">
        <v>15.41</v>
      </c>
      <c r="K11" s="58">
        <v>6.67</v>
      </c>
      <c r="L11" s="58">
        <v>1.55</v>
      </c>
      <c r="M11" s="59">
        <f t="shared" si="1"/>
        <v>15.45</v>
      </c>
      <c r="N11" s="59">
        <f t="shared" si="1"/>
        <v>6.6150000000000002</v>
      </c>
      <c r="O11" s="59">
        <f t="shared" si="1"/>
        <v>1.54</v>
      </c>
      <c r="P11" s="60">
        <f t="shared" si="2"/>
        <v>3.1566381230055791E-2</v>
      </c>
      <c r="Q11" s="22">
        <f t="shared" si="3"/>
        <v>2.4266100950824093E-7</v>
      </c>
      <c r="R11" s="22">
        <f t="shared" si="4"/>
        <v>4.1209751909732999E-8</v>
      </c>
      <c r="S11" s="61">
        <f t="shared" si="5"/>
        <v>1.8644021060176921E-8</v>
      </c>
      <c r="T11" s="22">
        <f t="shared" si="6"/>
        <v>3.4759952129232057E-16</v>
      </c>
      <c r="U11" s="62">
        <v>298</v>
      </c>
      <c r="V11" s="59">
        <f t="shared" si="7"/>
        <v>288.45</v>
      </c>
      <c r="W11" s="63">
        <f t="shared" si="8"/>
        <v>0.55839182113145891</v>
      </c>
      <c r="X11" s="64">
        <f t="shared" si="9"/>
        <v>3.6173607429069952</v>
      </c>
      <c r="Y11" s="65">
        <f t="shared" si="10"/>
        <v>-3.0832494881936276E-8</v>
      </c>
      <c r="Z11" s="66">
        <f t="shared" si="11"/>
        <v>-3.0817024725325905E-8</v>
      </c>
      <c r="AA11" s="66">
        <f t="shared" si="12"/>
        <v>-3.0817032487453056E-8</v>
      </c>
      <c r="AB11" s="67">
        <f t="shared" si="13"/>
        <v>-3.0801570085180573E-8</v>
      </c>
      <c r="AC11" s="68">
        <f t="shared" si="15"/>
        <v>3.0725052259903351E-4</v>
      </c>
      <c r="AD11" s="69"/>
      <c r="AE11" s="70">
        <f t="shared" si="14"/>
        <v>3.0725052259903349</v>
      </c>
      <c r="AF11" s="70"/>
      <c r="AG11" s="74"/>
      <c r="AH11" s="71">
        <v>50</v>
      </c>
    </row>
    <row r="12" spans="1:34">
      <c r="A12" s="54">
        <v>12</v>
      </c>
      <c r="C12" s="54">
        <v>13.1</v>
      </c>
      <c r="D12" s="76">
        <f t="shared" si="0"/>
        <v>2.3392857142857143E-4</v>
      </c>
      <c r="E12" s="168">
        <v>0.53304398148148147</v>
      </c>
      <c r="F12" s="71">
        <v>60</v>
      </c>
      <c r="G12" s="58">
        <v>15.49</v>
      </c>
      <c r="H12" s="58">
        <v>6.55</v>
      </c>
      <c r="I12" s="58">
        <v>1.5</v>
      </c>
      <c r="J12" s="58">
        <v>15.42</v>
      </c>
      <c r="K12" s="58">
        <v>6.66</v>
      </c>
      <c r="L12" s="58">
        <v>1.53</v>
      </c>
      <c r="M12" s="59">
        <f t="shared" si="1"/>
        <v>15.455</v>
      </c>
      <c r="N12" s="59">
        <f t="shared" si="1"/>
        <v>6.6050000000000004</v>
      </c>
      <c r="O12" s="59">
        <f t="shared" si="1"/>
        <v>1.5150000000000001</v>
      </c>
      <c r="P12" s="60">
        <f t="shared" si="2"/>
        <v>3.1056622608174312E-2</v>
      </c>
      <c r="Q12" s="22">
        <f t="shared" si="3"/>
        <v>2.4831331052955639E-7</v>
      </c>
      <c r="R12" s="22">
        <f t="shared" si="4"/>
        <v>4.0271703432545891E-8</v>
      </c>
      <c r="S12" s="61">
        <f t="shared" si="5"/>
        <v>1.8227203158044503E-8</v>
      </c>
      <c r="T12" s="22">
        <f t="shared" si="6"/>
        <v>3.3223093496462748E-16</v>
      </c>
      <c r="U12" s="62">
        <v>298</v>
      </c>
      <c r="V12" s="59">
        <f t="shared" si="7"/>
        <v>288.45499999999998</v>
      </c>
      <c r="W12" s="63">
        <f t="shared" si="8"/>
        <v>0.55808979544923554</v>
      </c>
      <c r="X12" s="64">
        <f t="shared" si="9"/>
        <v>3.6148459606951322</v>
      </c>
      <c r="Y12" s="65">
        <f t="shared" si="10"/>
        <v>-2.8984459543261542E-8</v>
      </c>
      <c r="Z12" s="66">
        <f t="shared" si="11"/>
        <v>-2.8970774581106271E-8</v>
      </c>
      <c r="AA12" s="66">
        <f t="shared" si="12"/>
        <v>-2.8970781042437345E-8</v>
      </c>
      <c r="AB12" s="67">
        <f t="shared" si="13"/>
        <v>-2.8957102535511748E-8</v>
      </c>
      <c r="AC12" s="68">
        <f t="shared" si="15"/>
        <v>3.0694235230004573E-4</v>
      </c>
      <c r="AD12" s="69"/>
      <c r="AE12" s="70">
        <f t="shared" si="14"/>
        <v>3.0694235230004572</v>
      </c>
      <c r="AF12" s="70"/>
      <c r="AG12" s="74"/>
      <c r="AH12" s="71">
        <v>60</v>
      </c>
    </row>
    <row r="13" spans="1:34">
      <c r="A13" s="54">
        <v>14</v>
      </c>
      <c r="C13" s="54">
        <v>11.5</v>
      </c>
      <c r="D13" s="76">
        <f t="shared" si="0"/>
        <v>2.0535714285714287E-4</v>
      </c>
      <c r="E13" s="168">
        <v>0.53315972222222219</v>
      </c>
      <c r="F13" s="71">
        <v>70</v>
      </c>
      <c r="G13" s="58">
        <v>15.49</v>
      </c>
      <c r="H13" s="58">
        <v>6.55</v>
      </c>
      <c r="I13" s="58">
        <v>1.47</v>
      </c>
      <c r="J13" s="58">
        <v>15.42</v>
      </c>
      <c r="K13" s="58">
        <v>6.66</v>
      </c>
      <c r="L13" s="58">
        <v>1.51</v>
      </c>
      <c r="M13" s="59">
        <f t="shared" si="1"/>
        <v>15.455</v>
      </c>
      <c r="N13" s="59">
        <f t="shared" si="1"/>
        <v>6.6050000000000004</v>
      </c>
      <c r="O13" s="59">
        <f t="shared" si="1"/>
        <v>1.49</v>
      </c>
      <c r="P13" s="60">
        <f t="shared" si="2"/>
        <v>3.0544137086587275E-2</v>
      </c>
      <c r="Q13" s="22">
        <f t="shared" si="3"/>
        <v>2.4831331052955639E-7</v>
      </c>
      <c r="R13" s="22">
        <f t="shared" si="4"/>
        <v>4.0271703432545891E-8</v>
      </c>
      <c r="S13" s="61">
        <f t="shared" si="5"/>
        <v>1.8227203158044503E-8</v>
      </c>
      <c r="T13" s="22">
        <f t="shared" si="6"/>
        <v>3.3223093496462748E-16</v>
      </c>
      <c r="U13" s="62">
        <v>298</v>
      </c>
      <c r="V13" s="59">
        <f t="shared" si="7"/>
        <v>288.45499999999998</v>
      </c>
      <c r="W13" s="63">
        <f t="shared" si="8"/>
        <v>0.55808979544923554</v>
      </c>
      <c r="X13" s="64">
        <f t="shared" si="9"/>
        <v>3.6148459606951322</v>
      </c>
      <c r="Y13" s="65">
        <f t="shared" si="10"/>
        <v>-2.8479262561679406E-8</v>
      </c>
      <c r="Z13" s="66">
        <f t="shared" si="11"/>
        <v>-2.8466038015754651E-8</v>
      </c>
      <c r="AA13" s="66">
        <f t="shared" si="12"/>
        <v>-2.8466044156665585E-8</v>
      </c>
      <c r="AB13" s="67">
        <f t="shared" si="13"/>
        <v>-2.8452825745948615E-8</v>
      </c>
      <c r="AC13" s="68">
        <f t="shared" si="15"/>
        <v>3.0665264451116929E-4</v>
      </c>
      <c r="AD13" s="69"/>
      <c r="AE13" s="70">
        <f t="shared" si="14"/>
        <v>3.0665264451116929</v>
      </c>
      <c r="AF13" s="70"/>
      <c r="AG13" s="74"/>
      <c r="AH13" s="71">
        <v>70</v>
      </c>
    </row>
    <row r="14" spans="1:34">
      <c r="A14" s="54">
        <v>16</v>
      </c>
      <c r="C14" s="54">
        <v>9.7249999999999996</v>
      </c>
      <c r="D14" s="76">
        <f t="shared" si="0"/>
        <v>1.7366071428571428E-4</v>
      </c>
      <c r="E14" s="168">
        <v>0.53327546296296291</v>
      </c>
      <c r="F14" s="71">
        <v>80</v>
      </c>
      <c r="G14" s="58">
        <v>15.48</v>
      </c>
      <c r="H14" s="58">
        <v>6.54</v>
      </c>
      <c r="I14" s="58">
        <v>1.55</v>
      </c>
      <c r="J14" s="58">
        <v>15.43</v>
      </c>
      <c r="K14" s="58">
        <v>6.66</v>
      </c>
      <c r="L14" s="58">
        <v>1.53</v>
      </c>
      <c r="M14" s="59">
        <f t="shared" si="1"/>
        <v>15.455</v>
      </c>
      <c r="N14" s="59">
        <f t="shared" si="1"/>
        <v>6.6</v>
      </c>
      <c r="O14" s="59">
        <f t="shared" si="1"/>
        <v>1.54</v>
      </c>
      <c r="P14" s="60">
        <f t="shared" si="2"/>
        <v>3.1569108129761353E-2</v>
      </c>
      <c r="Q14" s="22">
        <f t="shared" si="3"/>
        <v>2.511886431509578E-7</v>
      </c>
      <c r="R14" s="22">
        <f t="shared" si="4"/>
        <v>3.981071705534957E-8</v>
      </c>
      <c r="S14" s="61">
        <f t="shared" si="5"/>
        <v>1.8018558088825591E-8</v>
      </c>
      <c r="T14" s="22">
        <f t="shared" si="6"/>
        <v>3.2466843560038216E-16</v>
      </c>
      <c r="U14" s="62">
        <v>298</v>
      </c>
      <c r="V14" s="59">
        <f t="shared" si="7"/>
        <v>288.45499999999998</v>
      </c>
      <c r="W14" s="63">
        <f t="shared" si="8"/>
        <v>0.55808979544923554</v>
      </c>
      <c r="X14" s="64">
        <f t="shared" si="9"/>
        <v>3.6148459606951322</v>
      </c>
      <c r="Y14" s="65">
        <f t="shared" si="10"/>
        <v>-2.8738219434725339E-8</v>
      </c>
      <c r="Z14" s="66">
        <f t="shared" si="11"/>
        <v>-2.8724740786511961E-8</v>
      </c>
      <c r="AA14" s="66">
        <f t="shared" si="12"/>
        <v>-2.8724747108196507E-8</v>
      </c>
      <c r="AB14" s="67">
        <f t="shared" si="13"/>
        <v>-2.8711274775737747E-8</v>
      </c>
      <c r="AC14" s="68">
        <f t="shared" si="15"/>
        <v>3.0636798409008182E-4</v>
      </c>
      <c r="AD14" s="69"/>
      <c r="AE14" s="70">
        <f t="shared" si="14"/>
        <v>3.0636798409008184</v>
      </c>
      <c r="AF14" s="70"/>
      <c r="AG14" s="74"/>
      <c r="AH14" s="71">
        <v>80</v>
      </c>
    </row>
    <row r="15" spans="1:34">
      <c r="A15" s="54">
        <v>18</v>
      </c>
      <c r="C15" s="54">
        <v>9.1620000000000008</v>
      </c>
      <c r="D15" s="76">
        <f t="shared" si="0"/>
        <v>1.6360714285714288E-4</v>
      </c>
      <c r="E15" s="168">
        <v>0.53339120370370374</v>
      </c>
      <c r="F15" s="71">
        <v>90</v>
      </c>
      <c r="G15" s="58">
        <v>15.52</v>
      </c>
      <c r="H15" s="58">
        <v>6.53</v>
      </c>
      <c r="I15" s="58">
        <v>2.02</v>
      </c>
      <c r="J15" s="58">
        <v>15.47</v>
      </c>
      <c r="K15" s="58">
        <v>6.64</v>
      </c>
      <c r="L15" s="58">
        <v>2.0299999999999998</v>
      </c>
      <c r="M15" s="59">
        <f t="shared" si="1"/>
        <v>15.495000000000001</v>
      </c>
      <c r="N15" s="59">
        <f t="shared" si="1"/>
        <v>6.585</v>
      </c>
      <c r="O15" s="59">
        <f t="shared" si="1"/>
        <v>2.0249999999999999</v>
      </c>
      <c r="P15" s="60">
        <f t="shared" si="2"/>
        <v>4.1540035134639663E-2</v>
      </c>
      <c r="Q15" s="22">
        <f t="shared" si="3"/>
        <v>2.6001595631652691E-7</v>
      </c>
      <c r="R15" s="22">
        <f t="shared" si="4"/>
        <v>3.8459178204535353E-8</v>
      </c>
      <c r="S15" s="61">
        <f t="shared" si="5"/>
        <v>1.7464800499433903E-8</v>
      </c>
      <c r="T15" s="22">
        <f t="shared" si="6"/>
        <v>3.0501925648502672E-16</v>
      </c>
      <c r="U15" s="62">
        <v>298</v>
      </c>
      <c r="V15" s="59">
        <f t="shared" si="7"/>
        <v>288.495</v>
      </c>
      <c r="W15" s="63">
        <f t="shared" si="8"/>
        <v>0.55567396687577097</v>
      </c>
      <c r="X15" s="64">
        <f t="shared" si="9"/>
        <v>3.5947936583863309</v>
      </c>
      <c r="Y15" s="65">
        <f t="shared" si="10"/>
        <v>-3.5691108842283455E-8</v>
      </c>
      <c r="Z15" s="66">
        <f t="shared" si="11"/>
        <v>-3.5670299704400832E-8</v>
      </c>
      <c r="AA15" s="66">
        <f t="shared" si="12"/>
        <v>-3.5670311836840353E-8</v>
      </c>
      <c r="AB15" s="67">
        <f t="shared" si="13"/>
        <v>-3.5649514817249994E-8</v>
      </c>
      <c r="AC15" s="68">
        <f t="shared" si="15"/>
        <v>3.0608073664008202E-4</v>
      </c>
      <c r="AD15" s="69"/>
      <c r="AE15" s="70">
        <f t="shared" si="14"/>
        <v>3.0608073664008204</v>
      </c>
      <c r="AF15" s="70"/>
      <c r="AG15" s="74"/>
      <c r="AH15" s="71">
        <v>90</v>
      </c>
    </row>
    <row r="16" spans="1:34">
      <c r="A16" s="54">
        <v>20</v>
      </c>
      <c r="C16" s="54">
        <v>7.9950000000000001</v>
      </c>
      <c r="D16" s="76">
        <f t="shared" si="0"/>
        <v>1.4276785714285715E-4</v>
      </c>
      <c r="E16" s="168">
        <v>0.53350694444444446</v>
      </c>
      <c r="F16" s="71">
        <v>100</v>
      </c>
      <c r="G16" s="58">
        <v>15.53</v>
      </c>
      <c r="H16" s="58">
        <v>6.52</v>
      </c>
      <c r="I16" s="58">
        <v>2.16</v>
      </c>
      <c r="J16" s="58">
        <v>15.47</v>
      </c>
      <c r="K16" s="58">
        <v>6.63</v>
      </c>
      <c r="L16" s="58">
        <v>2.2000000000000002</v>
      </c>
      <c r="M16" s="59">
        <f t="shared" si="1"/>
        <v>15.5</v>
      </c>
      <c r="N16" s="59">
        <f t="shared" si="1"/>
        <v>6.5749999999999993</v>
      </c>
      <c r="O16" s="59">
        <f t="shared" si="1"/>
        <v>2.1800000000000002</v>
      </c>
      <c r="P16" s="60">
        <f t="shared" si="2"/>
        <v>4.4723508928059728E-2</v>
      </c>
      <c r="Q16" s="22">
        <f t="shared" si="3"/>
        <v>2.6607250597988115E-7</v>
      </c>
      <c r="R16" s="22">
        <f t="shared" si="4"/>
        <v>3.7583740428844275E-8</v>
      </c>
      <c r="S16" s="61">
        <f t="shared" si="5"/>
        <v>1.7074346021730861E-8</v>
      </c>
      <c r="T16" s="22">
        <f t="shared" si="6"/>
        <v>2.9153329206979646E-16</v>
      </c>
      <c r="U16" s="62">
        <v>298</v>
      </c>
      <c r="V16" s="59">
        <f t="shared" si="7"/>
        <v>288.5</v>
      </c>
      <c r="W16" s="63">
        <f t="shared" si="8"/>
        <v>0.55537203540646418</v>
      </c>
      <c r="X16" s="64">
        <f t="shared" si="9"/>
        <v>3.5922953440563479</v>
      </c>
      <c r="Y16" s="65">
        <f t="shared" si="10"/>
        <v>-3.6710091288264511E-8</v>
      </c>
      <c r="Z16" s="66">
        <f t="shared" si="11"/>
        <v>-3.6688051300326838E-8</v>
      </c>
      <c r="AA16" s="66">
        <f t="shared" si="12"/>
        <v>-3.6688064532684791E-8</v>
      </c>
      <c r="AB16" s="67">
        <f t="shared" si="13"/>
        <v>-3.6666037761216202E-8</v>
      </c>
      <c r="AC16" s="68">
        <f t="shared" si="15"/>
        <v>3.0572403356217865E-4</v>
      </c>
      <c r="AD16" s="69"/>
      <c r="AE16" s="70">
        <f t="shared" si="14"/>
        <v>3.0572403356217865</v>
      </c>
      <c r="AF16" s="70"/>
      <c r="AG16" s="74"/>
      <c r="AH16" s="71">
        <v>100</v>
      </c>
    </row>
    <row r="17" spans="1:34">
      <c r="A17" s="54">
        <v>22</v>
      </c>
      <c r="C17" s="54">
        <v>7.0590000000000002</v>
      </c>
      <c r="D17" s="76">
        <f t="shared" si="0"/>
        <v>1.2605357142857142E-4</v>
      </c>
      <c r="E17" s="168">
        <v>0.53362268518518519</v>
      </c>
      <c r="F17" s="71">
        <v>110</v>
      </c>
      <c r="G17" s="58">
        <v>15.53</v>
      </c>
      <c r="H17" s="58">
        <v>6.52</v>
      </c>
      <c r="I17" s="58">
        <v>2.23</v>
      </c>
      <c r="J17" s="58">
        <v>15.48</v>
      </c>
      <c r="K17" s="58">
        <v>6.63</v>
      </c>
      <c r="L17" s="58">
        <v>2.25</v>
      </c>
      <c r="M17" s="59">
        <f t="shared" si="1"/>
        <v>15.504999999999999</v>
      </c>
      <c r="N17" s="59">
        <f t="shared" si="1"/>
        <v>6.5749999999999993</v>
      </c>
      <c r="O17" s="59">
        <f t="shared" si="1"/>
        <v>2.2400000000000002</v>
      </c>
      <c r="P17" s="60">
        <f t="shared" si="2"/>
        <v>4.5958404453143545E-2</v>
      </c>
      <c r="Q17" s="22">
        <f t="shared" si="3"/>
        <v>2.6607250597988115E-7</v>
      </c>
      <c r="R17" s="22">
        <f t="shared" si="4"/>
        <v>3.7583740428844275E-8</v>
      </c>
      <c r="S17" s="61">
        <f t="shared" si="5"/>
        <v>1.7081441886566725E-8</v>
      </c>
      <c r="T17" s="22">
        <f t="shared" si="6"/>
        <v>2.9177565692415621E-16</v>
      </c>
      <c r="U17" s="62">
        <v>298</v>
      </c>
      <c r="V17" s="59">
        <f t="shared" si="7"/>
        <v>288.505</v>
      </c>
      <c r="W17" s="63">
        <f t="shared" si="8"/>
        <v>0.55507011440254028</v>
      </c>
      <c r="X17" s="64">
        <f t="shared" si="9"/>
        <v>3.5897988525130202</v>
      </c>
      <c r="Y17" s="65">
        <f t="shared" si="10"/>
        <v>-3.773600091298562E-8</v>
      </c>
      <c r="Z17" s="66">
        <f t="shared" si="11"/>
        <v>-3.7712683860296712E-8</v>
      </c>
      <c r="AA17" s="66">
        <f t="shared" si="12"/>
        <v>-3.7712698267889805E-8</v>
      </c>
      <c r="AB17" s="67">
        <f t="shared" si="13"/>
        <v>-3.7689395604989111E-8</v>
      </c>
      <c r="AC17" s="68">
        <f t="shared" si="15"/>
        <v>3.0535715296098613E-4</v>
      </c>
      <c r="AD17" s="69"/>
      <c r="AE17" s="70">
        <f t="shared" si="14"/>
        <v>3.0535715296098611</v>
      </c>
      <c r="AF17" s="70"/>
      <c r="AG17" s="74"/>
      <c r="AH17" s="71">
        <v>110</v>
      </c>
    </row>
    <row r="18" spans="1:34">
      <c r="A18" s="54">
        <v>25</v>
      </c>
      <c r="C18" s="54">
        <v>5.8170000000000002</v>
      </c>
      <c r="D18" s="76">
        <f t="shared" si="0"/>
        <v>1.03875E-4</v>
      </c>
      <c r="E18" s="168">
        <v>0.53373842592592591</v>
      </c>
      <c r="F18" s="71">
        <v>120</v>
      </c>
      <c r="G18" s="58">
        <v>15.54</v>
      </c>
      <c r="H18" s="58">
        <v>6.52</v>
      </c>
      <c r="I18" s="58">
        <v>2.27</v>
      </c>
      <c r="J18" s="58">
        <v>15.48</v>
      </c>
      <c r="K18" s="58">
        <v>6.63</v>
      </c>
      <c r="L18" s="58">
        <v>2.29</v>
      </c>
      <c r="M18" s="59">
        <f t="shared" si="1"/>
        <v>15.51</v>
      </c>
      <c r="N18" s="59">
        <f t="shared" si="1"/>
        <v>6.5749999999999993</v>
      </c>
      <c r="O18" s="59">
        <f t="shared" si="1"/>
        <v>2.2800000000000002</v>
      </c>
      <c r="P18" s="60">
        <f t="shared" si="2"/>
        <v>4.6783135158440722E-2</v>
      </c>
      <c r="Q18" s="22">
        <f t="shared" si="3"/>
        <v>2.6607250597988115E-7</v>
      </c>
      <c r="R18" s="22">
        <f t="shared" si="4"/>
        <v>3.7583740428844275E-8</v>
      </c>
      <c r="S18" s="61">
        <f t="shared" si="5"/>
        <v>1.7088540700347028E-8</v>
      </c>
      <c r="T18" s="22">
        <f t="shared" si="6"/>
        <v>2.9201822326741689E-16</v>
      </c>
      <c r="U18" s="62">
        <v>298</v>
      </c>
      <c r="V18" s="59">
        <f t="shared" si="7"/>
        <v>288.51</v>
      </c>
      <c r="W18" s="63">
        <f t="shared" si="8"/>
        <v>0.55476820386345205</v>
      </c>
      <c r="X18" s="64">
        <f t="shared" si="9"/>
        <v>3.5873041823647931</v>
      </c>
      <c r="Y18" s="65">
        <f t="shared" si="10"/>
        <v>-3.8424335190454556E-8</v>
      </c>
      <c r="Z18" s="66">
        <f t="shared" si="11"/>
        <v>-3.8400129842418071E-8</v>
      </c>
      <c r="AA18" s="66">
        <f t="shared" si="12"/>
        <v>-3.8400145090538058E-8</v>
      </c>
      <c r="AB18" s="67">
        <f t="shared" si="13"/>
        <v>-3.8375954971410515E-8</v>
      </c>
      <c r="AC18" s="68">
        <f t="shared" si="15"/>
        <v>3.0498002602636221E-4</v>
      </c>
      <c r="AD18" s="75">
        <f>D7</f>
        <v>3.0517857142857142E-4</v>
      </c>
      <c r="AE18" s="70">
        <f t="shared" si="14"/>
        <v>3.0498002602636221</v>
      </c>
      <c r="AF18" s="70">
        <f>AD18*10000</f>
        <v>3.0517857142857143</v>
      </c>
      <c r="AG18" s="74">
        <f>(AE18-AF18)*(AE18-AF18)</f>
        <v>3.9420276738423722E-6</v>
      </c>
      <c r="AH18" s="71">
        <v>120</v>
      </c>
    </row>
    <row r="19" spans="1:34">
      <c r="A19" s="54">
        <v>30</v>
      </c>
      <c r="C19" s="54">
        <v>4.3250000000000002</v>
      </c>
      <c r="D19" s="76">
        <f t="shared" si="0"/>
        <v>7.7232142857142858E-5</v>
      </c>
      <c r="E19" s="168">
        <v>0.53385416666666663</v>
      </c>
      <c r="F19" s="71">
        <v>130</v>
      </c>
      <c r="G19" s="58">
        <v>15.54</v>
      </c>
      <c r="H19" s="58">
        <v>6.52</v>
      </c>
      <c r="I19" s="58">
        <v>2.3199999999999998</v>
      </c>
      <c r="J19" s="58">
        <v>15.49</v>
      </c>
      <c r="K19" s="58">
        <v>6.62</v>
      </c>
      <c r="L19" s="58">
        <v>2.33</v>
      </c>
      <c r="M19" s="59">
        <f t="shared" si="1"/>
        <v>15.515000000000001</v>
      </c>
      <c r="N19" s="59">
        <f t="shared" si="1"/>
        <v>6.57</v>
      </c>
      <c r="O19" s="59">
        <f t="shared" si="1"/>
        <v>2.3250000000000002</v>
      </c>
      <c r="P19" s="60">
        <f t="shared" si="2"/>
        <v>4.7710611968904193E-2</v>
      </c>
      <c r="Q19" s="22">
        <f t="shared" si="3"/>
        <v>2.691534803926908E-7</v>
      </c>
      <c r="R19" s="22">
        <f t="shared" si="4"/>
        <v>3.7153522909717246E-8</v>
      </c>
      <c r="S19" s="61">
        <f t="shared" si="5"/>
        <v>1.6899950263229742E-8</v>
      </c>
      <c r="T19" s="22">
        <f t="shared" si="6"/>
        <v>2.8560831889963905E-16</v>
      </c>
      <c r="U19" s="62">
        <v>298</v>
      </c>
      <c r="V19" s="59">
        <f t="shared" si="7"/>
        <v>288.51499999999999</v>
      </c>
      <c r="W19" s="63">
        <f t="shared" si="8"/>
        <v>0.55446630378865691</v>
      </c>
      <c r="X19" s="64">
        <f t="shared" si="9"/>
        <v>3.5848113322212569</v>
      </c>
      <c r="Y19" s="65">
        <f t="shared" si="10"/>
        <v>-3.8304311393516545E-8</v>
      </c>
      <c r="Z19" s="66">
        <f t="shared" si="11"/>
        <v>-3.8280226701782125E-8</v>
      </c>
      <c r="AA19" s="66">
        <f t="shared" si="12"/>
        <v>-3.8280241845570237E-8</v>
      </c>
      <c r="AB19" s="67">
        <f t="shared" si="13"/>
        <v>-3.8256172278579949E-8</v>
      </c>
      <c r="AC19" s="68">
        <f t="shared" si="15"/>
        <v>3.0459602462631593E-4</v>
      </c>
      <c r="AD19" s="69"/>
      <c r="AE19" s="70">
        <f t="shared" si="14"/>
        <v>3.0459602462631592</v>
      </c>
      <c r="AF19" s="70"/>
      <c r="AG19" s="74"/>
      <c r="AH19" s="71">
        <v>130</v>
      </c>
    </row>
    <row r="20" spans="1:34">
      <c r="A20" s="54">
        <v>35</v>
      </c>
      <c r="C20" s="54">
        <v>2.7909999999999999</v>
      </c>
      <c r="D20" s="76">
        <f t="shared" si="0"/>
        <v>4.9839285714285715E-5</v>
      </c>
      <c r="E20" s="168">
        <v>0.53396990740740735</v>
      </c>
      <c r="F20" s="71">
        <v>140</v>
      </c>
      <c r="G20" s="58">
        <v>15.55</v>
      </c>
      <c r="H20" s="58">
        <v>6.52</v>
      </c>
      <c r="I20" s="58">
        <v>2.36</v>
      </c>
      <c r="J20" s="58">
        <v>15.5</v>
      </c>
      <c r="K20" s="58">
        <v>6.62</v>
      </c>
      <c r="L20" s="58">
        <v>2.36</v>
      </c>
      <c r="M20" s="59">
        <f t="shared" si="1"/>
        <v>15.525</v>
      </c>
      <c r="N20" s="59">
        <f t="shared" si="1"/>
        <v>6.57</v>
      </c>
      <c r="O20" s="59">
        <f t="shared" si="1"/>
        <v>2.36</v>
      </c>
      <c r="P20" s="60">
        <f t="shared" si="2"/>
        <v>4.8437213532878012E-2</v>
      </c>
      <c r="Q20" s="22">
        <f t="shared" si="3"/>
        <v>2.691534803926908E-7</v>
      </c>
      <c r="R20" s="22">
        <f t="shared" si="4"/>
        <v>3.7153522909717246E-8</v>
      </c>
      <c r="S20" s="61">
        <f t="shared" si="5"/>
        <v>1.6913999958738459E-8</v>
      </c>
      <c r="T20" s="22">
        <f t="shared" si="6"/>
        <v>2.8608339460420461E-16</v>
      </c>
      <c r="U20" s="62">
        <v>298</v>
      </c>
      <c r="V20" s="59">
        <f t="shared" si="7"/>
        <v>288.52499999999998</v>
      </c>
      <c r="W20" s="63">
        <f t="shared" si="8"/>
        <v>0.5538625350297679</v>
      </c>
      <c r="X20" s="64">
        <f t="shared" si="9"/>
        <v>3.5798310863920961</v>
      </c>
      <c r="Y20" s="65">
        <f t="shared" si="10"/>
        <v>-3.8957514859542857E-8</v>
      </c>
      <c r="Z20" s="66">
        <f t="shared" si="11"/>
        <v>-3.8932570382232422E-8</v>
      </c>
      <c r="AA20" s="66">
        <f t="shared" si="12"/>
        <v>-3.8932586354168783E-8</v>
      </c>
      <c r="AB20" s="67">
        <f t="shared" si="13"/>
        <v>-3.8907657828341074E-8</v>
      </c>
      <c r="AC20" s="68">
        <f t="shared" si="15"/>
        <v>3.0421322225837128E-4</v>
      </c>
      <c r="AD20" s="69"/>
      <c r="AE20" s="70">
        <f t="shared" si="14"/>
        <v>3.0421322225837129</v>
      </c>
      <c r="AF20" s="70"/>
      <c r="AG20" s="74"/>
      <c r="AH20" s="71">
        <v>140</v>
      </c>
    </row>
    <row r="21" spans="1:34">
      <c r="A21" s="54">
        <v>40</v>
      </c>
      <c r="C21" s="54">
        <v>1.649</v>
      </c>
      <c r="D21" s="76">
        <f t="shared" si="0"/>
        <v>2.9446428571428572E-5</v>
      </c>
      <c r="E21" s="168">
        <v>0.53408564814814818</v>
      </c>
      <c r="F21" s="71">
        <v>150</v>
      </c>
      <c r="G21" s="58">
        <v>15.56</v>
      </c>
      <c r="H21" s="58">
        <v>6.52</v>
      </c>
      <c r="I21" s="58">
        <v>2.39</v>
      </c>
      <c r="J21" s="58">
        <v>15.51</v>
      </c>
      <c r="K21" s="58">
        <v>6.62</v>
      </c>
      <c r="L21" s="58">
        <v>2.48</v>
      </c>
      <c r="M21" s="59">
        <f t="shared" si="1"/>
        <v>15.535</v>
      </c>
      <c r="N21" s="59">
        <f t="shared" si="1"/>
        <v>6.57</v>
      </c>
      <c r="O21" s="59">
        <f t="shared" si="1"/>
        <v>2.4350000000000001</v>
      </c>
      <c r="P21" s="60">
        <f t="shared" si="2"/>
        <v>4.9985178275876431E-2</v>
      </c>
      <c r="Q21" s="22">
        <f t="shared" si="3"/>
        <v>2.691534803926908E-7</v>
      </c>
      <c r="R21" s="22">
        <f t="shared" si="4"/>
        <v>3.7153522909717246E-8</v>
      </c>
      <c r="S21" s="61">
        <f t="shared" si="5"/>
        <v>1.6928061334396568E-8</v>
      </c>
      <c r="T21" s="22">
        <f t="shared" si="6"/>
        <v>2.8655926054109212E-16</v>
      </c>
      <c r="U21" s="62">
        <v>298</v>
      </c>
      <c r="V21" s="59">
        <f t="shared" si="7"/>
        <v>288.53500000000003</v>
      </c>
      <c r="W21" s="63">
        <f t="shared" si="8"/>
        <v>0.55325880812151607</v>
      </c>
      <c r="X21" s="64">
        <f t="shared" si="9"/>
        <v>3.5748581039242575</v>
      </c>
      <c r="Y21" s="65">
        <f t="shared" si="10"/>
        <v>-4.0273809019251579E-8</v>
      </c>
      <c r="Z21" s="66">
        <f t="shared" si="11"/>
        <v>-4.0247116258874908E-8</v>
      </c>
      <c r="AA21" s="66">
        <f t="shared" si="12"/>
        <v>-4.0247133950359124E-8</v>
      </c>
      <c r="AB21" s="67">
        <f t="shared" si="13"/>
        <v>-4.0220458858015463E-8</v>
      </c>
      <c r="AC21" s="68">
        <f t="shared" si="15"/>
        <v>3.0382389644810346E-4</v>
      </c>
      <c r="AD21" s="69"/>
      <c r="AE21" s="70">
        <f t="shared" si="14"/>
        <v>3.0382389644810348</v>
      </c>
      <c r="AF21" s="70"/>
      <c r="AG21" s="74"/>
      <c r="AH21" s="71">
        <v>150</v>
      </c>
    </row>
    <row r="22" spans="1:34">
      <c r="A22" s="54">
        <v>50</v>
      </c>
      <c r="C22" s="54">
        <v>0.20100000000000001</v>
      </c>
      <c r="D22" s="76">
        <f t="shared" si="0"/>
        <v>3.5892857142857145E-6</v>
      </c>
      <c r="E22" s="168">
        <v>0.53420138888888891</v>
      </c>
      <c r="F22" s="71">
        <v>160</v>
      </c>
      <c r="G22" s="58">
        <v>15.56</v>
      </c>
      <c r="H22" s="58">
        <v>6.52</v>
      </c>
      <c r="I22" s="58">
        <v>2.64</v>
      </c>
      <c r="J22" s="58">
        <v>15.51</v>
      </c>
      <c r="K22" s="58">
        <v>6.62</v>
      </c>
      <c r="L22" s="58">
        <v>2.81</v>
      </c>
      <c r="M22" s="59">
        <f t="shared" si="1"/>
        <v>15.535</v>
      </c>
      <c r="N22" s="59">
        <f t="shared" si="1"/>
        <v>6.57</v>
      </c>
      <c r="O22" s="59">
        <f t="shared" si="1"/>
        <v>2.7250000000000001</v>
      </c>
      <c r="P22" s="60">
        <f t="shared" si="2"/>
        <v>5.593823852228471E-2</v>
      </c>
      <c r="Q22" s="22">
        <f t="shared" si="3"/>
        <v>2.691534803926908E-7</v>
      </c>
      <c r="R22" s="22">
        <f t="shared" si="4"/>
        <v>3.7153522909717246E-8</v>
      </c>
      <c r="S22" s="61">
        <f t="shared" si="5"/>
        <v>1.6928061334396568E-8</v>
      </c>
      <c r="T22" s="22">
        <f t="shared" si="6"/>
        <v>2.8655926054109212E-16</v>
      </c>
      <c r="U22" s="62">
        <v>298</v>
      </c>
      <c r="V22" s="59">
        <f t="shared" si="7"/>
        <v>288.53500000000003</v>
      </c>
      <c r="W22" s="63">
        <f t="shared" si="8"/>
        <v>0.55325880812151607</v>
      </c>
      <c r="X22" s="64">
        <f t="shared" si="9"/>
        <v>3.5748581039242575</v>
      </c>
      <c r="Y22" s="65">
        <f t="shared" si="10"/>
        <v>-4.50105751167999E-8</v>
      </c>
      <c r="Z22" s="66">
        <f t="shared" si="11"/>
        <v>-4.497719000117686E-8</v>
      </c>
      <c r="AA22" s="66">
        <f t="shared" si="12"/>
        <v>-4.4977214763489765E-8</v>
      </c>
      <c r="AB22" s="67">
        <f t="shared" si="13"/>
        <v>-4.4943854373446373E-8</v>
      </c>
      <c r="AC22" s="68">
        <f t="shared" si="15"/>
        <v>3.0342142516761054E-4</v>
      </c>
      <c r="AD22" s="69"/>
      <c r="AE22" s="70">
        <f t="shared" si="14"/>
        <v>3.0342142516761053</v>
      </c>
      <c r="AF22" s="70"/>
      <c r="AG22" s="74"/>
      <c r="AH22" s="71">
        <v>160</v>
      </c>
    </row>
    <row r="23" spans="1:34">
      <c r="A23" s="54">
        <v>60</v>
      </c>
      <c r="C23" s="54">
        <v>2.5000000000000001E-2</v>
      </c>
      <c r="D23" s="76">
        <f t="shared" si="0"/>
        <v>4.4642857142857147E-7</v>
      </c>
      <c r="E23" s="168">
        <v>0.53431712962962963</v>
      </c>
      <c r="F23" s="71">
        <v>170</v>
      </c>
      <c r="G23" s="58">
        <v>15.57</v>
      </c>
      <c r="H23" s="58">
        <v>6.52</v>
      </c>
      <c r="I23" s="58">
        <v>2.84</v>
      </c>
      <c r="J23" s="58">
        <v>15.52</v>
      </c>
      <c r="K23" s="58">
        <v>6.62</v>
      </c>
      <c r="L23" s="58">
        <v>2.91</v>
      </c>
      <c r="M23" s="59">
        <f t="shared" si="1"/>
        <v>15.545</v>
      </c>
      <c r="N23" s="59">
        <f t="shared" si="1"/>
        <v>6.57</v>
      </c>
      <c r="O23" s="59">
        <f t="shared" si="1"/>
        <v>2.875</v>
      </c>
      <c r="P23" s="60">
        <f t="shared" si="2"/>
        <v>5.9027620074227023E-2</v>
      </c>
      <c r="Q23" s="22">
        <f t="shared" si="3"/>
        <v>2.691534803926908E-7</v>
      </c>
      <c r="R23" s="22">
        <f t="shared" si="4"/>
        <v>3.7153522909717246E-8</v>
      </c>
      <c r="S23" s="61">
        <f t="shared" si="5"/>
        <v>1.6942134399914318E-8</v>
      </c>
      <c r="T23" s="22">
        <f t="shared" si="6"/>
        <v>2.8703591802476006E-16</v>
      </c>
      <c r="U23" s="62">
        <v>298</v>
      </c>
      <c r="V23" s="59">
        <f t="shared" si="7"/>
        <v>288.54500000000002</v>
      </c>
      <c r="W23" s="63">
        <f t="shared" si="8"/>
        <v>0.55265512305956177</v>
      </c>
      <c r="X23" s="64">
        <f t="shared" si="9"/>
        <v>3.5698923737342749</v>
      </c>
      <c r="Y23" s="65">
        <f t="shared" si="10"/>
        <v>-4.7571000353671966E-8</v>
      </c>
      <c r="Z23" s="66">
        <f t="shared" si="11"/>
        <v>-4.7533653624176394E-8</v>
      </c>
      <c r="AA23" s="66">
        <f t="shared" si="12"/>
        <v>-4.7533682944102273E-8</v>
      </c>
      <c r="AB23" s="67">
        <f t="shared" si="13"/>
        <v>-4.7496365488495995E-8</v>
      </c>
      <c r="AC23" s="68">
        <f t="shared" si="15"/>
        <v>3.029716531025779E-4</v>
      </c>
      <c r="AD23" s="69"/>
      <c r="AE23" s="70">
        <f t="shared" si="14"/>
        <v>3.029716531025779</v>
      </c>
      <c r="AF23" s="70"/>
      <c r="AG23" s="74"/>
      <c r="AH23" s="71">
        <v>170</v>
      </c>
    </row>
    <row r="24" spans="1:34">
      <c r="E24" s="168">
        <v>0.53443287037037035</v>
      </c>
      <c r="F24" s="71">
        <v>180</v>
      </c>
      <c r="G24" s="58">
        <v>15.58</v>
      </c>
      <c r="H24" s="58">
        <v>6.52</v>
      </c>
      <c r="I24" s="58">
        <v>3.02</v>
      </c>
      <c r="J24" s="58">
        <v>15.52</v>
      </c>
      <c r="K24" s="58">
        <v>6.63</v>
      </c>
      <c r="L24" s="58">
        <v>2.89</v>
      </c>
      <c r="M24" s="59">
        <f t="shared" si="1"/>
        <v>15.55</v>
      </c>
      <c r="N24" s="59">
        <f t="shared" si="1"/>
        <v>6.5749999999999993</v>
      </c>
      <c r="O24" s="59">
        <f t="shared" si="1"/>
        <v>2.9550000000000001</v>
      </c>
      <c r="P24" s="60">
        <f t="shared" si="2"/>
        <v>6.0675377441503281E-2</v>
      </c>
      <c r="Q24" s="22">
        <f t="shared" si="3"/>
        <v>2.6607250597988115E-7</v>
      </c>
      <c r="R24" s="22">
        <f t="shared" si="4"/>
        <v>3.7583740428844275E-8</v>
      </c>
      <c r="S24" s="61">
        <f t="shared" si="5"/>
        <v>1.7145437519761227E-8</v>
      </c>
      <c r="T24" s="22">
        <f t="shared" si="6"/>
        <v>2.9396602774403599E-16</v>
      </c>
      <c r="U24" s="62">
        <v>298</v>
      </c>
      <c r="V24" s="59">
        <f t="shared" si="7"/>
        <v>288.55</v>
      </c>
      <c r="W24" s="63">
        <f t="shared" si="8"/>
        <v>0.55235329621958362</v>
      </c>
      <c r="X24" s="64">
        <f t="shared" si="9"/>
        <v>3.5674122247846682</v>
      </c>
      <c r="Y24" s="65">
        <f t="shared" si="10"/>
        <v>-5.0035738815339576E-8</v>
      </c>
      <c r="Z24" s="66">
        <f t="shared" si="11"/>
        <v>-4.9994356903836782E-8</v>
      </c>
      <c r="AA24" s="66">
        <f t="shared" si="12"/>
        <v>-4.9994391128625705E-8</v>
      </c>
      <c r="AB24" s="67">
        <f t="shared" si="13"/>
        <v>-4.9953043385300817E-8</v>
      </c>
      <c r="AC24" s="68">
        <f t="shared" si="15"/>
        <v>3.0249631637094672E-4</v>
      </c>
      <c r="AD24" s="69"/>
      <c r="AE24" s="70">
        <f t="shared" si="14"/>
        <v>3.0249631637094674</v>
      </c>
      <c r="AF24" s="70"/>
      <c r="AG24" s="74"/>
      <c r="AH24" s="71">
        <v>180</v>
      </c>
    </row>
    <row r="25" spans="1:34">
      <c r="E25" s="168">
        <v>0.53454861111111107</v>
      </c>
      <c r="F25" s="71">
        <v>190</v>
      </c>
      <c r="G25" s="58">
        <v>15.58</v>
      </c>
      <c r="H25" s="58">
        <v>6.52</v>
      </c>
      <c r="I25" s="58">
        <v>3.23</v>
      </c>
      <c r="J25" s="58">
        <v>15.53</v>
      </c>
      <c r="K25" s="58">
        <v>6.63</v>
      </c>
      <c r="L25" s="58">
        <v>3</v>
      </c>
      <c r="M25" s="59">
        <f t="shared" si="1"/>
        <v>15.555</v>
      </c>
      <c r="N25" s="59">
        <f t="shared" si="1"/>
        <v>6.5749999999999993</v>
      </c>
      <c r="O25" s="59">
        <f t="shared" si="1"/>
        <v>3.1150000000000002</v>
      </c>
      <c r="P25" s="60">
        <f t="shared" si="2"/>
        <v>6.3966211948642299E-2</v>
      </c>
      <c r="Q25" s="22">
        <f t="shared" si="3"/>
        <v>2.6607250597988115E-7</v>
      </c>
      <c r="R25" s="22">
        <f t="shared" si="4"/>
        <v>3.7583740428844275E-8</v>
      </c>
      <c r="S25" s="61">
        <f t="shared" si="5"/>
        <v>1.7152562929252001E-8</v>
      </c>
      <c r="T25" s="22">
        <f t="shared" si="6"/>
        <v>2.9421041504194997E-16</v>
      </c>
      <c r="U25" s="62">
        <v>298</v>
      </c>
      <c r="V25" s="59">
        <f t="shared" si="7"/>
        <v>288.55500000000001</v>
      </c>
      <c r="W25" s="63">
        <f t="shared" si="8"/>
        <v>0.55205147983954783</v>
      </c>
      <c r="X25" s="64">
        <f t="shared" si="9"/>
        <v>3.5649338847561789</v>
      </c>
      <c r="Y25" s="65">
        <f t="shared" si="10"/>
        <v>-5.2742755345125661E-8</v>
      </c>
      <c r="Z25" s="66">
        <f t="shared" si="11"/>
        <v>-5.2696698529646587E-8</v>
      </c>
      <c r="AA25" s="66">
        <f t="shared" si="12"/>
        <v>-5.2696738748065943E-8</v>
      </c>
      <c r="AB25" s="67">
        <f t="shared" si="13"/>
        <v>-5.2650722080765971E-8</v>
      </c>
      <c r="AC25" s="68">
        <f t="shared" si="15"/>
        <v>3.0199637257383746E-4</v>
      </c>
      <c r="AD25" s="69"/>
      <c r="AE25" s="70">
        <f t="shared" si="14"/>
        <v>3.0199637257383745</v>
      </c>
      <c r="AF25" s="70"/>
      <c r="AG25" s="74"/>
      <c r="AH25" s="71">
        <v>190</v>
      </c>
    </row>
    <row r="26" spans="1:34">
      <c r="E26" s="168">
        <v>0.53466435185185179</v>
      </c>
      <c r="F26" s="71">
        <v>200</v>
      </c>
      <c r="G26" s="58">
        <v>15.59</v>
      </c>
      <c r="H26" s="58">
        <v>6.53</v>
      </c>
      <c r="I26" s="58">
        <v>3.41</v>
      </c>
      <c r="J26" s="58">
        <v>15.53</v>
      </c>
      <c r="K26" s="58">
        <v>6.63</v>
      </c>
      <c r="L26" s="58">
        <v>3.29</v>
      </c>
      <c r="M26" s="59">
        <f t="shared" si="1"/>
        <v>15.559999999999999</v>
      </c>
      <c r="N26" s="59">
        <f t="shared" si="1"/>
        <v>6.58</v>
      </c>
      <c r="O26" s="59">
        <f t="shared" si="1"/>
        <v>3.35</v>
      </c>
      <c r="P26" s="60">
        <f t="shared" si="2"/>
        <v>6.8797866803807423E-2</v>
      </c>
      <c r="Q26" s="22">
        <f t="shared" si="3"/>
        <v>2.6302679918953789E-7</v>
      </c>
      <c r="R26" s="22">
        <f t="shared" si="4"/>
        <v>3.8018939632056113E-8</v>
      </c>
      <c r="S26" s="61">
        <f t="shared" si="5"/>
        <v>1.7358391160487522E-8</v>
      </c>
      <c r="T26" s="22">
        <f t="shared" si="6"/>
        <v>3.0131374368049137E-16</v>
      </c>
      <c r="U26" s="62">
        <v>298</v>
      </c>
      <c r="V26" s="59">
        <f t="shared" si="7"/>
        <v>288.56</v>
      </c>
      <c r="W26" s="63">
        <f t="shared" si="8"/>
        <v>0.5517496739189095</v>
      </c>
      <c r="X26" s="64">
        <f t="shared" si="9"/>
        <v>3.5624573522683112</v>
      </c>
      <c r="Y26" s="65">
        <f t="shared" si="10"/>
        <v>-5.803518540122248E-8</v>
      </c>
      <c r="Z26" s="66">
        <f t="shared" si="11"/>
        <v>-5.7979324297490025E-8</v>
      </c>
      <c r="AA26" s="66">
        <f t="shared" si="12"/>
        <v>-5.7979378065956325E-8</v>
      </c>
      <c r="AB26" s="67">
        <f t="shared" si="13"/>
        <v>-5.7923570627181732E-8</v>
      </c>
      <c r="AC26" s="68">
        <f t="shared" si="15"/>
        <v>3.0146940532053528E-4</v>
      </c>
      <c r="AD26" s="69"/>
      <c r="AE26" s="70">
        <f t="shared" si="14"/>
        <v>3.014694053205353</v>
      </c>
      <c r="AF26" s="70"/>
      <c r="AG26" s="74"/>
      <c r="AH26" s="71">
        <v>200</v>
      </c>
    </row>
    <row r="27" spans="1:34">
      <c r="E27" s="168">
        <v>0.53478009259259263</v>
      </c>
      <c r="F27" s="71">
        <v>210</v>
      </c>
      <c r="G27" s="58">
        <v>15.59</v>
      </c>
      <c r="H27" s="58">
        <v>6.53</v>
      </c>
      <c r="I27" s="58">
        <v>3.61</v>
      </c>
      <c r="J27" s="58">
        <v>15.54</v>
      </c>
      <c r="K27" s="58">
        <v>6.63</v>
      </c>
      <c r="L27" s="58">
        <v>3.37</v>
      </c>
      <c r="M27" s="59">
        <f t="shared" si="1"/>
        <v>15.565</v>
      </c>
      <c r="N27" s="59">
        <f t="shared" si="1"/>
        <v>6.58</v>
      </c>
      <c r="O27" s="59">
        <f t="shared" si="1"/>
        <v>3.49</v>
      </c>
      <c r="P27" s="60">
        <f t="shared" si="2"/>
        <v>7.1679204883554101E-2</v>
      </c>
      <c r="Q27" s="22">
        <f t="shared" si="3"/>
        <v>2.6302679918953789E-7</v>
      </c>
      <c r="R27" s="22">
        <f t="shared" si="4"/>
        <v>3.8018939632056113E-8</v>
      </c>
      <c r="S27" s="61">
        <f t="shared" si="5"/>
        <v>1.7365605070600747E-8</v>
      </c>
      <c r="T27" s="22">
        <f t="shared" si="6"/>
        <v>3.0156423946807438E-16</v>
      </c>
      <c r="U27" s="62">
        <v>298</v>
      </c>
      <c r="V27" s="59">
        <f t="shared" si="7"/>
        <v>288.565</v>
      </c>
      <c r="W27" s="63">
        <f t="shared" si="8"/>
        <v>0.55144787845712351</v>
      </c>
      <c r="X27" s="64">
        <f t="shared" si="9"/>
        <v>3.559982625941664</v>
      </c>
      <c r="Y27" s="65">
        <f t="shared" si="10"/>
        <v>-6.0441638187357418E-8</v>
      </c>
      <c r="Z27" s="66">
        <f t="shared" si="11"/>
        <v>-6.0380931677652792E-8</v>
      </c>
      <c r="AA27" s="66">
        <f t="shared" si="12"/>
        <v>-6.0380992650194746E-8</v>
      </c>
      <c r="AB27" s="67">
        <f t="shared" si="13"/>
        <v>-6.0320346990552606E-8</v>
      </c>
      <c r="AC27" s="68">
        <f t="shared" si="15"/>
        <v>3.0088961171927646E-4</v>
      </c>
      <c r="AD27" s="69"/>
      <c r="AE27" s="70">
        <f t="shared" si="14"/>
        <v>3.0088961171927644</v>
      </c>
      <c r="AF27" s="70"/>
      <c r="AG27" s="74"/>
      <c r="AH27" s="71">
        <v>210</v>
      </c>
    </row>
    <row r="28" spans="1:34">
      <c r="E28" s="168">
        <v>0.53489583333333335</v>
      </c>
      <c r="F28" s="71">
        <v>220</v>
      </c>
      <c r="G28" s="58">
        <v>15.6</v>
      </c>
      <c r="H28" s="58">
        <v>6.53</v>
      </c>
      <c r="I28" s="58">
        <v>3.78</v>
      </c>
      <c r="J28" s="58">
        <v>15.54</v>
      </c>
      <c r="K28" s="58">
        <v>6.63</v>
      </c>
      <c r="L28" s="58">
        <v>3.53</v>
      </c>
      <c r="M28" s="59">
        <f t="shared" si="1"/>
        <v>15.57</v>
      </c>
      <c r="N28" s="59">
        <f t="shared" si="1"/>
        <v>6.58</v>
      </c>
      <c r="O28" s="59">
        <f t="shared" si="1"/>
        <v>3.6549999999999998</v>
      </c>
      <c r="P28" s="60">
        <f t="shared" si="2"/>
        <v>7.5074547567377942E-2</v>
      </c>
      <c r="Q28" s="22">
        <f t="shared" si="3"/>
        <v>2.6302679918953789E-7</v>
      </c>
      <c r="R28" s="22">
        <f t="shared" si="4"/>
        <v>3.8018939632056113E-8</v>
      </c>
      <c r="S28" s="61">
        <f t="shared" si="5"/>
        <v>1.7372821978716417E-8</v>
      </c>
      <c r="T28" s="22">
        <f t="shared" si="6"/>
        <v>3.0181494350417217E-16</v>
      </c>
      <c r="U28" s="62">
        <v>298</v>
      </c>
      <c r="V28" s="59">
        <f t="shared" si="7"/>
        <v>288.57</v>
      </c>
      <c r="W28" s="63">
        <f t="shared" si="8"/>
        <v>0.55114609345364962</v>
      </c>
      <c r="X28" s="64">
        <f t="shared" si="9"/>
        <v>3.5575097043979773</v>
      </c>
      <c r="Y28" s="65">
        <f t="shared" si="10"/>
        <v>-6.3274112099636496E-8</v>
      </c>
      <c r="Z28" s="66">
        <f t="shared" si="11"/>
        <v>-6.320744872035945E-8</v>
      </c>
      <c r="AA28" s="66">
        <f t="shared" si="12"/>
        <v>-6.3207518954551436E-8</v>
      </c>
      <c r="AB28" s="67">
        <f t="shared" si="13"/>
        <v>-6.3140925661473786E-8</v>
      </c>
      <c r="AC28" s="68">
        <f t="shared" si="15"/>
        <v>3.0028580199622043E-4</v>
      </c>
      <c r="AD28" s="69"/>
      <c r="AE28" s="70">
        <f t="shared" si="14"/>
        <v>3.0028580199622041</v>
      </c>
      <c r="AF28" s="70"/>
      <c r="AG28" s="74"/>
      <c r="AH28" s="71">
        <v>220</v>
      </c>
    </row>
    <row r="29" spans="1:34">
      <c r="E29" s="168">
        <v>0.53501157407407407</v>
      </c>
      <c r="F29" s="71">
        <v>230</v>
      </c>
      <c r="G29" s="58">
        <v>15.61</v>
      </c>
      <c r="H29" s="58">
        <v>6.53</v>
      </c>
      <c r="I29" s="58">
        <v>3.94</v>
      </c>
      <c r="J29" s="58">
        <v>15.55</v>
      </c>
      <c r="K29" s="58">
        <v>6.63</v>
      </c>
      <c r="L29" s="58">
        <v>3.75</v>
      </c>
      <c r="M29" s="59">
        <f t="shared" si="1"/>
        <v>15.58</v>
      </c>
      <c r="N29" s="59">
        <f t="shared" si="1"/>
        <v>6.58</v>
      </c>
      <c r="O29" s="59">
        <f t="shared" si="1"/>
        <v>3.8449999999999998</v>
      </c>
      <c r="P29" s="60">
        <f t="shared" si="2"/>
        <v>7.8990866238269855E-2</v>
      </c>
      <c r="Q29" s="22">
        <f t="shared" si="3"/>
        <v>2.6302679918953789E-7</v>
      </c>
      <c r="R29" s="22">
        <f t="shared" si="4"/>
        <v>3.8018939632056113E-8</v>
      </c>
      <c r="S29" s="61">
        <f t="shared" si="5"/>
        <v>1.7387264793939318E-8</v>
      </c>
      <c r="T29" s="22">
        <f t="shared" si="6"/>
        <v>3.0231697701456167E-16</v>
      </c>
      <c r="U29" s="62">
        <v>298</v>
      </c>
      <c r="V29" s="59">
        <f t="shared" si="7"/>
        <v>288.58</v>
      </c>
      <c r="W29" s="63">
        <f t="shared" si="8"/>
        <v>0.5505425548194578</v>
      </c>
      <c r="X29" s="64">
        <f t="shared" si="9"/>
        <v>3.5525692701517615</v>
      </c>
      <c r="Y29" s="65">
        <f t="shared" si="10"/>
        <v>-6.66377667025518E-8</v>
      </c>
      <c r="Z29" s="66">
        <f t="shared" si="11"/>
        <v>-6.6563671312600326E-8</v>
      </c>
      <c r="AA29" s="66">
        <f t="shared" si="12"/>
        <v>-6.6563753700217498E-8</v>
      </c>
      <c r="AB29" s="67">
        <f t="shared" si="13"/>
        <v>-6.6489740514667494E-8</v>
      </c>
      <c r="AC29" s="68">
        <f t="shared" si="15"/>
        <v>2.9965372704103554E-4</v>
      </c>
      <c r="AD29" s="69"/>
      <c r="AE29" s="70">
        <f t="shared" si="14"/>
        <v>2.9965372704103554</v>
      </c>
      <c r="AF29" s="70"/>
      <c r="AG29" s="74"/>
      <c r="AH29" s="71">
        <v>230</v>
      </c>
    </row>
    <row r="30" spans="1:34">
      <c r="E30" s="168">
        <v>0.53512731481481479</v>
      </c>
      <c r="F30" s="71">
        <v>240</v>
      </c>
      <c r="G30" s="58">
        <v>15.61</v>
      </c>
      <c r="H30" s="58">
        <v>6.54</v>
      </c>
      <c r="I30" s="58">
        <v>4.0999999999999996</v>
      </c>
      <c r="J30" s="58">
        <v>15.56</v>
      </c>
      <c r="K30" s="58">
        <v>6.64</v>
      </c>
      <c r="L30" s="58">
        <v>3.93</v>
      </c>
      <c r="M30" s="59">
        <f t="shared" si="1"/>
        <v>15.585000000000001</v>
      </c>
      <c r="N30" s="59">
        <f t="shared" si="1"/>
        <v>6.59</v>
      </c>
      <c r="O30" s="59">
        <f t="shared" si="1"/>
        <v>4.0149999999999997</v>
      </c>
      <c r="P30" s="60">
        <f t="shared" si="2"/>
        <v>8.2490451718913477E-2</v>
      </c>
      <c r="Q30" s="22">
        <f t="shared" si="3"/>
        <v>2.5703957827688611E-7</v>
      </c>
      <c r="R30" s="22">
        <f t="shared" si="4"/>
        <v>3.890451449942805E-8</v>
      </c>
      <c r="S30" s="61">
        <f t="shared" si="5"/>
        <v>1.7799660441225168E-8</v>
      </c>
      <c r="T30" s="22">
        <f t="shared" si="6"/>
        <v>3.1682791182291614E-16</v>
      </c>
      <c r="U30" s="62">
        <v>298</v>
      </c>
      <c r="V30" s="59">
        <f t="shared" si="7"/>
        <v>288.58499999999998</v>
      </c>
      <c r="W30" s="63">
        <f t="shared" si="8"/>
        <v>0.55024080118765228</v>
      </c>
      <c r="X30" s="64">
        <f t="shared" si="9"/>
        <v>3.550101754698133</v>
      </c>
      <c r="Y30" s="65">
        <f t="shared" si="10"/>
        <v>-7.281889697379265E-8</v>
      </c>
      <c r="Z30" s="66">
        <f t="shared" si="11"/>
        <v>-7.273022133857921E-8</v>
      </c>
      <c r="AA30" s="66">
        <f t="shared" si="12"/>
        <v>-7.273032932384962E-8</v>
      </c>
      <c r="AB30" s="67">
        <f t="shared" si="13"/>
        <v>-7.2641761410907213E-8</v>
      </c>
      <c r="AC30" s="68">
        <f t="shared" si="15"/>
        <v>2.9898808977896413E-4</v>
      </c>
      <c r="AD30" s="75">
        <f>D8</f>
        <v>3.0660714285714286E-4</v>
      </c>
      <c r="AE30" s="70">
        <f t="shared" si="14"/>
        <v>2.9898808977896412</v>
      </c>
      <c r="AF30" s="70">
        <f>AD30*10000</f>
        <v>3.0660714285714286</v>
      </c>
      <c r="AG30" s="74">
        <f>(AE30-AF30)*(AE30-AF30)</f>
        <v>5.8049969808104916E-3</v>
      </c>
      <c r="AH30" s="71">
        <v>240</v>
      </c>
    </row>
    <row r="31" spans="1:34">
      <c r="E31" s="168">
        <v>0.53524305555555551</v>
      </c>
      <c r="F31" s="71">
        <v>250</v>
      </c>
      <c r="G31" s="58">
        <v>15.61</v>
      </c>
      <c r="H31" s="58">
        <v>6.54</v>
      </c>
      <c r="I31" s="58">
        <v>4.24</v>
      </c>
      <c r="J31" s="58">
        <v>15.56</v>
      </c>
      <c r="K31" s="58">
        <v>6.64</v>
      </c>
      <c r="L31" s="58">
        <v>4.12</v>
      </c>
      <c r="M31" s="59">
        <f t="shared" si="1"/>
        <v>15.585000000000001</v>
      </c>
      <c r="N31" s="59">
        <f t="shared" si="1"/>
        <v>6.59</v>
      </c>
      <c r="O31" s="59">
        <f t="shared" si="1"/>
        <v>4.18</v>
      </c>
      <c r="P31" s="60">
        <f t="shared" si="2"/>
        <v>8.5880470282704444E-2</v>
      </c>
      <c r="Q31" s="22">
        <f t="shared" si="3"/>
        <v>2.5703957827688611E-7</v>
      </c>
      <c r="R31" s="22">
        <f t="shared" si="4"/>
        <v>3.890451449942805E-8</v>
      </c>
      <c r="S31" s="61">
        <f t="shared" si="5"/>
        <v>1.7799660441225168E-8</v>
      </c>
      <c r="T31" s="22">
        <f t="shared" si="6"/>
        <v>3.1682791182291614E-16</v>
      </c>
      <c r="U31" s="62">
        <v>298</v>
      </c>
      <c r="V31" s="59">
        <f t="shared" si="7"/>
        <v>288.58499999999998</v>
      </c>
      <c r="W31" s="63">
        <f t="shared" si="8"/>
        <v>0.55024080118765228</v>
      </c>
      <c r="X31" s="64">
        <f t="shared" si="9"/>
        <v>3.550101754698133</v>
      </c>
      <c r="Y31" s="65">
        <f t="shared" si="10"/>
        <v>-7.5627039368489218E-8</v>
      </c>
      <c r="Z31" s="66">
        <f t="shared" si="11"/>
        <v>-7.553115936454834E-8</v>
      </c>
      <c r="AA31" s="66">
        <f t="shared" si="12"/>
        <v>-7.5531280921272394E-8</v>
      </c>
      <c r="AB31" s="67">
        <f t="shared" si="13"/>
        <v>-7.5435522165836214E-8</v>
      </c>
      <c r="AC31" s="68">
        <f t="shared" si="15"/>
        <v>2.9826078684611486E-4</v>
      </c>
      <c r="AD31" s="69"/>
      <c r="AE31" s="70">
        <f t="shared" si="14"/>
        <v>2.9826078684611486</v>
      </c>
      <c r="AF31" s="70"/>
      <c r="AG31" s="74"/>
      <c r="AH31" s="71">
        <v>250</v>
      </c>
    </row>
    <row r="32" spans="1:34">
      <c r="E32" s="168">
        <v>0.53535879629629624</v>
      </c>
      <c r="F32" s="71">
        <v>260</v>
      </c>
      <c r="G32" s="58">
        <v>15.62</v>
      </c>
      <c r="H32" s="58">
        <v>6.54</v>
      </c>
      <c r="I32" s="58">
        <v>4.38</v>
      </c>
      <c r="J32" s="58">
        <v>15.57</v>
      </c>
      <c r="K32" s="58">
        <v>6.64</v>
      </c>
      <c r="L32" s="58">
        <v>4.26</v>
      </c>
      <c r="M32" s="59">
        <f t="shared" si="1"/>
        <v>15.594999999999999</v>
      </c>
      <c r="N32" s="59">
        <f t="shared" si="1"/>
        <v>6.59</v>
      </c>
      <c r="O32" s="59">
        <f t="shared" si="1"/>
        <v>4.32</v>
      </c>
      <c r="P32" s="60">
        <f t="shared" si="2"/>
        <v>8.87722215858021E-2</v>
      </c>
      <c r="Q32" s="22">
        <f t="shared" si="3"/>
        <v>2.5703957827688611E-7</v>
      </c>
      <c r="R32" s="22">
        <f t="shared" si="4"/>
        <v>3.890451449942805E-8</v>
      </c>
      <c r="S32" s="61">
        <f t="shared" si="5"/>
        <v>1.7814458106630245E-8</v>
      </c>
      <c r="T32" s="22">
        <f t="shared" si="6"/>
        <v>3.1735491763288404E-16</v>
      </c>
      <c r="U32" s="62">
        <v>298</v>
      </c>
      <c r="V32" s="59">
        <f t="shared" si="7"/>
        <v>288.59500000000003</v>
      </c>
      <c r="W32" s="63">
        <f t="shared" si="8"/>
        <v>0.54963732529190412</v>
      </c>
      <c r="X32" s="64">
        <f t="shared" si="9"/>
        <v>3.5451721202603008</v>
      </c>
      <c r="Y32" s="65">
        <f t="shared" si="10"/>
        <v>-7.8213883357653297E-8</v>
      </c>
      <c r="Z32" s="66">
        <f t="shared" si="11"/>
        <v>-7.8111071610048544E-8</v>
      </c>
      <c r="AA32" s="66">
        <f t="shared" si="12"/>
        <v>-7.8111206755562253E-8</v>
      </c>
      <c r="AB32" s="67">
        <f t="shared" si="13"/>
        <v>-7.8008529798175047E-8</v>
      </c>
      <c r="AC32" s="68">
        <f t="shared" si="15"/>
        <v>2.9750547444260493E-4</v>
      </c>
      <c r="AD32" s="69"/>
      <c r="AE32" s="70">
        <f t="shared" si="14"/>
        <v>2.9750547444260493</v>
      </c>
      <c r="AF32" s="70"/>
      <c r="AG32" s="74"/>
      <c r="AH32" s="71">
        <v>260</v>
      </c>
    </row>
    <row r="33" spans="5:34">
      <c r="E33" s="168">
        <v>0.53547453703703707</v>
      </c>
      <c r="F33" s="71">
        <v>270</v>
      </c>
      <c r="G33" s="58">
        <v>15.62</v>
      </c>
      <c r="H33" s="58">
        <v>6.55</v>
      </c>
      <c r="I33" s="58">
        <v>4.5199999999999996</v>
      </c>
      <c r="J33" s="58">
        <v>15.57</v>
      </c>
      <c r="K33" s="58">
        <v>6.65</v>
      </c>
      <c r="L33" s="58">
        <v>4.41</v>
      </c>
      <c r="M33" s="59">
        <f t="shared" si="1"/>
        <v>15.594999999999999</v>
      </c>
      <c r="N33" s="59">
        <f t="shared" si="1"/>
        <v>6.6</v>
      </c>
      <c r="O33" s="59">
        <f t="shared" si="1"/>
        <v>4.4649999999999999</v>
      </c>
      <c r="P33" s="60">
        <f t="shared" si="2"/>
        <v>9.1751844764029256E-2</v>
      </c>
      <c r="Q33" s="22">
        <f t="shared" si="3"/>
        <v>2.511886431509578E-7</v>
      </c>
      <c r="R33" s="22">
        <f t="shared" si="4"/>
        <v>3.981071705534957E-8</v>
      </c>
      <c r="S33" s="61">
        <f t="shared" si="5"/>
        <v>1.8229410141793797E-8</v>
      </c>
      <c r="T33" s="22">
        <f t="shared" si="6"/>
        <v>3.3231139411773458E-16</v>
      </c>
      <c r="U33" s="62">
        <v>298</v>
      </c>
      <c r="V33" s="59">
        <f t="shared" si="7"/>
        <v>288.59500000000003</v>
      </c>
      <c r="W33" s="63">
        <f t="shared" si="8"/>
        <v>0.54963732529190412</v>
      </c>
      <c r="X33" s="64">
        <f t="shared" si="9"/>
        <v>3.5451721202603008</v>
      </c>
      <c r="Y33" s="65">
        <f t="shared" si="10"/>
        <v>-8.4426699178149504E-8</v>
      </c>
      <c r="Z33" s="66">
        <f t="shared" si="11"/>
        <v>-8.4306589938277368E-8</v>
      </c>
      <c r="AA33" s="66">
        <f t="shared" si="12"/>
        <v>-8.4306760811113157E-8</v>
      </c>
      <c r="AB33" s="67">
        <f t="shared" si="13"/>
        <v>-8.4186821957893927E-8</v>
      </c>
      <c r="AC33" s="68">
        <f t="shared" si="15"/>
        <v>2.9672436282612651E-4</v>
      </c>
      <c r="AD33" s="69"/>
      <c r="AE33" s="70">
        <f t="shared" si="14"/>
        <v>2.9672436282612651</v>
      </c>
      <c r="AF33" s="70"/>
      <c r="AG33" s="74"/>
      <c r="AH33" s="71">
        <v>270</v>
      </c>
    </row>
    <row r="34" spans="5:34">
      <c r="E34" s="168">
        <v>0.53559027777777779</v>
      </c>
      <c r="F34" s="71">
        <v>280</v>
      </c>
      <c r="G34" s="58">
        <v>15.63</v>
      </c>
      <c r="H34" s="58">
        <v>6.55</v>
      </c>
      <c r="I34" s="58">
        <v>4.6500000000000004</v>
      </c>
      <c r="J34" s="58">
        <v>15.58</v>
      </c>
      <c r="K34" s="58">
        <v>6.65</v>
      </c>
      <c r="L34" s="58">
        <v>4.53</v>
      </c>
      <c r="M34" s="59">
        <f t="shared" si="1"/>
        <v>15.605</v>
      </c>
      <c r="N34" s="59">
        <f t="shared" si="1"/>
        <v>6.6</v>
      </c>
      <c r="O34" s="59">
        <f t="shared" si="1"/>
        <v>4.59</v>
      </c>
      <c r="P34" s="60">
        <f t="shared" si="2"/>
        <v>9.4336823753610702E-2</v>
      </c>
      <c r="Q34" s="22">
        <f t="shared" si="3"/>
        <v>2.511886431509578E-7</v>
      </c>
      <c r="R34" s="22">
        <f t="shared" si="4"/>
        <v>3.981071705534957E-8</v>
      </c>
      <c r="S34" s="61">
        <f t="shared" si="5"/>
        <v>1.8244565077625344E-8</v>
      </c>
      <c r="T34" s="22">
        <f t="shared" si="6"/>
        <v>3.3286415487170631E-16</v>
      </c>
      <c r="U34" s="62">
        <v>298</v>
      </c>
      <c r="V34" s="59">
        <f t="shared" si="7"/>
        <v>288.60500000000002</v>
      </c>
      <c r="W34" s="63">
        <f t="shared" si="8"/>
        <v>0.54903389121635604</v>
      </c>
      <c r="X34" s="64">
        <f t="shared" si="9"/>
        <v>3.5402496719684691</v>
      </c>
      <c r="Y34" s="65">
        <f t="shared" si="10"/>
        <v>-8.6823200817990193E-8</v>
      </c>
      <c r="Z34" s="66">
        <f t="shared" si="11"/>
        <v>-8.6695814120899472E-8</v>
      </c>
      <c r="AA34" s="66">
        <f t="shared" si="12"/>
        <v>-8.6696001022216656E-8</v>
      </c>
      <c r="AB34" s="67">
        <f t="shared" si="13"/>
        <v>-8.6568800678001224E-8</v>
      </c>
      <c r="AC34" s="68">
        <f t="shared" si="15"/>
        <v>2.9588129578840181E-4</v>
      </c>
      <c r="AD34" s="69"/>
      <c r="AE34" s="70">
        <f t="shared" si="14"/>
        <v>2.9588129578840179</v>
      </c>
      <c r="AF34" s="70"/>
      <c r="AG34" s="74"/>
      <c r="AH34" s="71">
        <v>280</v>
      </c>
    </row>
    <row r="35" spans="5:34">
      <c r="E35" s="168">
        <v>0.53570601851851851</v>
      </c>
      <c r="F35" s="71">
        <v>290</v>
      </c>
      <c r="G35" s="58">
        <v>15.63</v>
      </c>
      <c r="H35" s="58">
        <v>6.55</v>
      </c>
      <c r="I35" s="58">
        <v>4.72</v>
      </c>
      <c r="J35" s="58">
        <v>15.58</v>
      </c>
      <c r="K35" s="58">
        <v>6.65</v>
      </c>
      <c r="L35" s="58">
        <v>4.63</v>
      </c>
      <c r="M35" s="59">
        <f t="shared" si="1"/>
        <v>15.605</v>
      </c>
      <c r="N35" s="59">
        <f t="shared" si="1"/>
        <v>6.6</v>
      </c>
      <c r="O35" s="59">
        <f t="shared" si="1"/>
        <v>4.6749999999999998</v>
      </c>
      <c r="P35" s="60">
        <f t="shared" si="2"/>
        <v>9.6083801971270158E-2</v>
      </c>
      <c r="Q35" s="22">
        <f t="shared" si="3"/>
        <v>2.511886431509578E-7</v>
      </c>
      <c r="R35" s="22">
        <f t="shared" si="4"/>
        <v>3.981071705534957E-8</v>
      </c>
      <c r="S35" s="61">
        <f t="shared" si="5"/>
        <v>1.8244565077625344E-8</v>
      </c>
      <c r="T35" s="22">
        <f t="shared" si="6"/>
        <v>3.3286415487170631E-16</v>
      </c>
      <c r="U35" s="62">
        <v>298</v>
      </c>
      <c r="V35" s="59">
        <f t="shared" si="7"/>
        <v>288.60500000000002</v>
      </c>
      <c r="W35" s="63">
        <f t="shared" si="8"/>
        <v>0.54903389121635604</v>
      </c>
      <c r="X35" s="64">
        <f t="shared" si="9"/>
        <v>3.5402496719684691</v>
      </c>
      <c r="Y35" s="65">
        <f t="shared" si="10"/>
        <v>-8.8171926802955325E-8</v>
      </c>
      <c r="Z35" s="66">
        <f t="shared" si="11"/>
        <v>-8.8040165601602228E-8</v>
      </c>
      <c r="AA35" s="66">
        <f t="shared" si="12"/>
        <v>-8.804036250116891E-8</v>
      </c>
      <c r="AB35" s="67">
        <f t="shared" si="13"/>
        <v>-8.7908797610902146E-8</v>
      </c>
      <c r="AC35" s="68">
        <f t="shared" si="15"/>
        <v>2.9501433640209809E-4</v>
      </c>
      <c r="AD35" s="69"/>
      <c r="AE35" s="70">
        <f t="shared" si="14"/>
        <v>2.9501433640209811</v>
      </c>
      <c r="AF35" s="70"/>
      <c r="AG35" s="74"/>
      <c r="AH35" s="71">
        <v>290</v>
      </c>
    </row>
    <row r="36" spans="5:34">
      <c r="E36" s="168">
        <v>0.53582175925925923</v>
      </c>
      <c r="F36" s="71">
        <v>300</v>
      </c>
      <c r="G36" s="58">
        <v>15.64</v>
      </c>
      <c r="H36" s="58">
        <v>6.56</v>
      </c>
      <c r="I36" s="58">
        <v>4.84</v>
      </c>
      <c r="J36" s="58">
        <v>15.59</v>
      </c>
      <c r="K36" s="58">
        <v>6.65</v>
      </c>
      <c r="L36" s="58">
        <v>4.7699999999999996</v>
      </c>
      <c r="M36" s="59">
        <f t="shared" si="1"/>
        <v>15.615</v>
      </c>
      <c r="N36" s="59">
        <f t="shared" si="1"/>
        <v>6.6050000000000004</v>
      </c>
      <c r="O36" s="59">
        <f t="shared" si="1"/>
        <v>4.8049999999999997</v>
      </c>
      <c r="P36" s="60">
        <f t="shared" si="2"/>
        <v>9.8772760557699291E-2</v>
      </c>
      <c r="Q36" s="22">
        <f t="shared" si="3"/>
        <v>2.4831331052955639E-7</v>
      </c>
      <c r="R36" s="22">
        <f t="shared" si="4"/>
        <v>4.0271703432545891E-8</v>
      </c>
      <c r="S36" s="61">
        <f t="shared" si="5"/>
        <v>1.8471170351026519E-8</v>
      </c>
      <c r="T36" s="22">
        <f t="shared" si="6"/>
        <v>3.4118413413664114E-16</v>
      </c>
      <c r="U36" s="62">
        <v>298</v>
      </c>
      <c r="V36" s="59">
        <f t="shared" si="7"/>
        <v>288.61500000000001</v>
      </c>
      <c r="W36" s="63">
        <f t="shared" si="8"/>
        <v>0.54843049895665763</v>
      </c>
      <c r="X36" s="64">
        <f t="shared" si="9"/>
        <v>3.5353343988619534</v>
      </c>
      <c r="Y36" s="65">
        <f t="shared" si="10"/>
        <v>-9.2756540586943448E-8</v>
      </c>
      <c r="Z36" s="66">
        <f t="shared" si="11"/>
        <v>-9.2610284496712764E-8</v>
      </c>
      <c r="AA36" s="66">
        <f t="shared" si="12"/>
        <v>-9.2610515109495389E-8</v>
      </c>
      <c r="AB36" s="67">
        <f t="shared" si="13"/>
        <v>-9.2464488904798884E-8</v>
      </c>
      <c r="AC36" s="68">
        <f t="shared" si="15"/>
        <v>2.9413393343439908E-4</v>
      </c>
      <c r="AD36" s="69"/>
      <c r="AE36" s="70">
        <f t="shared" si="14"/>
        <v>2.9413393343439909</v>
      </c>
      <c r="AF36" s="70"/>
      <c r="AG36" s="74"/>
      <c r="AH36" s="71">
        <v>300</v>
      </c>
    </row>
    <row r="37" spans="5:34">
      <c r="E37" s="168">
        <v>0.53593749999999996</v>
      </c>
      <c r="F37" s="71">
        <v>310</v>
      </c>
      <c r="G37" s="58">
        <v>15.64</v>
      </c>
      <c r="H37" s="58">
        <v>6.56</v>
      </c>
      <c r="I37" s="58">
        <v>4.8899999999999997</v>
      </c>
      <c r="J37" s="58">
        <v>15.59</v>
      </c>
      <c r="K37" s="58">
        <v>6.66</v>
      </c>
      <c r="L37" s="58">
        <v>4.8</v>
      </c>
      <c r="M37" s="59">
        <f t="shared" si="1"/>
        <v>15.615</v>
      </c>
      <c r="N37" s="59">
        <f t="shared" si="1"/>
        <v>6.6099999999999994</v>
      </c>
      <c r="O37" s="59">
        <f t="shared" si="1"/>
        <v>4.8449999999999998</v>
      </c>
      <c r="P37" s="60">
        <f t="shared" si="2"/>
        <v>9.9595010385442898E-2</v>
      </c>
      <c r="Q37" s="22">
        <f t="shared" si="3"/>
        <v>2.4547089156850283E-7</v>
      </c>
      <c r="R37" s="22">
        <f t="shared" si="4"/>
        <v>4.0738027780411109E-8</v>
      </c>
      <c r="S37" s="61">
        <f t="shared" si="5"/>
        <v>1.8685056423232992E-8</v>
      </c>
      <c r="T37" s="22">
        <f t="shared" si="6"/>
        <v>3.4913133353940049E-16</v>
      </c>
      <c r="U37" s="62">
        <v>298</v>
      </c>
      <c r="V37" s="59">
        <f t="shared" si="7"/>
        <v>288.61500000000001</v>
      </c>
      <c r="W37" s="63">
        <f t="shared" si="8"/>
        <v>0.54843049895665763</v>
      </c>
      <c r="X37" s="64">
        <f t="shared" si="9"/>
        <v>3.5353343988619534</v>
      </c>
      <c r="Y37" s="65">
        <f t="shared" si="10"/>
        <v>-9.540592882662806E-8</v>
      </c>
      <c r="Z37" s="66">
        <f t="shared" si="11"/>
        <v>-9.5250709723429771E-8</v>
      </c>
      <c r="AA37" s="66">
        <f t="shared" si="12"/>
        <v>-9.5250962254591043E-8</v>
      </c>
      <c r="AB37" s="67">
        <f t="shared" si="13"/>
        <v>-9.5095994860851203E-8</v>
      </c>
      <c r="AC37" s="68">
        <f t="shared" si="15"/>
        <v>2.9320782905322551E-4</v>
      </c>
      <c r="AD37" s="69"/>
      <c r="AE37" s="70">
        <f t="shared" si="14"/>
        <v>2.9320782905322553</v>
      </c>
      <c r="AF37" s="70"/>
      <c r="AG37" s="74"/>
      <c r="AH37" s="71">
        <v>310</v>
      </c>
    </row>
    <row r="38" spans="5:34">
      <c r="E38" s="168">
        <v>0.53605324074074068</v>
      </c>
      <c r="F38" s="71">
        <v>320</v>
      </c>
      <c r="G38" s="58">
        <v>15.65</v>
      </c>
      <c r="H38" s="58">
        <v>6.56</v>
      </c>
      <c r="I38" s="58">
        <v>4.87</v>
      </c>
      <c r="J38" s="58">
        <v>15.6</v>
      </c>
      <c r="K38" s="58">
        <v>6.66</v>
      </c>
      <c r="L38" s="58">
        <v>4.8499999999999996</v>
      </c>
      <c r="M38" s="59">
        <f t="shared" si="1"/>
        <v>15.625</v>
      </c>
      <c r="N38" s="59">
        <f t="shared" si="1"/>
        <v>6.6099999999999994</v>
      </c>
      <c r="O38" s="59">
        <f t="shared" si="1"/>
        <v>4.8599999999999994</v>
      </c>
      <c r="P38" s="60">
        <f t="shared" si="2"/>
        <v>9.9920665458802654E-2</v>
      </c>
      <c r="Q38" s="22">
        <f t="shared" si="3"/>
        <v>2.4547089156850283E-7</v>
      </c>
      <c r="R38" s="22">
        <f t="shared" si="4"/>
        <v>4.0738027780411109E-8</v>
      </c>
      <c r="S38" s="61">
        <f t="shared" si="5"/>
        <v>1.8700590158493782E-8</v>
      </c>
      <c r="T38" s="22">
        <f t="shared" si="6"/>
        <v>3.4971207227595452E-16</v>
      </c>
      <c r="U38" s="62">
        <v>298</v>
      </c>
      <c r="V38" s="59">
        <f t="shared" si="7"/>
        <v>288.625</v>
      </c>
      <c r="W38" s="63">
        <f t="shared" si="8"/>
        <v>0.54782714850846237</v>
      </c>
      <c r="X38" s="64">
        <f t="shared" si="9"/>
        <v>3.5304262899975414</v>
      </c>
      <c r="Y38" s="65">
        <f t="shared" si="10"/>
        <v>-9.5698495867899799E-8</v>
      </c>
      <c r="Z38" s="66">
        <f t="shared" si="11"/>
        <v>-9.5541814338496028E-8</v>
      </c>
      <c r="AA38" s="66">
        <f t="shared" si="12"/>
        <v>-9.5542070863966273E-8</v>
      </c>
      <c r="AB38" s="67">
        <f t="shared" si="13"/>
        <v>-9.5385645020044599E-8</v>
      </c>
      <c r="AC38" s="68">
        <f t="shared" si="15"/>
        <v>2.9225532027381967E-4</v>
      </c>
      <c r="AD38" s="69"/>
      <c r="AE38" s="70">
        <f t="shared" si="14"/>
        <v>2.9225532027381966</v>
      </c>
      <c r="AF38" s="70"/>
      <c r="AG38" s="74"/>
      <c r="AH38" s="71">
        <v>320</v>
      </c>
    </row>
    <row r="39" spans="5:34">
      <c r="E39" s="168">
        <v>0.53616898148148151</v>
      </c>
      <c r="F39" s="71">
        <v>330</v>
      </c>
      <c r="G39" s="58">
        <v>15.66</v>
      </c>
      <c r="H39" s="58">
        <v>6.56</v>
      </c>
      <c r="I39" s="58">
        <v>4.97</v>
      </c>
      <c r="J39" s="58">
        <v>15.61</v>
      </c>
      <c r="K39" s="58">
        <v>6.66</v>
      </c>
      <c r="L39" s="58">
        <v>4.79</v>
      </c>
      <c r="M39" s="59">
        <f t="shared" si="1"/>
        <v>15.635</v>
      </c>
      <c r="N39" s="59">
        <f t="shared" si="1"/>
        <v>6.6099999999999994</v>
      </c>
      <c r="O39" s="59">
        <f t="shared" si="1"/>
        <v>4.88</v>
      </c>
      <c r="P39" s="60">
        <f t="shared" si="2"/>
        <v>0.10034925026640423</v>
      </c>
      <c r="Q39" s="22">
        <f t="shared" si="3"/>
        <v>2.4547089156850283E-7</v>
      </c>
      <c r="R39" s="22">
        <f t="shared" si="4"/>
        <v>4.0738027780411109E-8</v>
      </c>
      <c r="S39" s="61">
        <f t="shared" si="5"/>
        <v>1.8716136807653559E-8</v>
      </c>
      <c r="T39" s="22">
        <f t="shared" si="6"/>
        <v>3.5029377700280437E-16</v>
      </c>
      <c r="U39" s="62">
        <v>298</v>
      </c>
      <c r="V39" s="59">
        <f t="shared" si="7"/>
        <v>288.63499999999999</v>
      </c>
      <c r="W39" s="63">
        <f t="shared" si="8"/>
        <v>0.54722383986742629</v>
      </c>
      <c r="X39" s="64">
        <f t="shared" si="9"/>
        <v>3.5255253344494459</v>
      </c>
      <c r="Y39" s="65">
        <f t="shared" si="10"/>
        <v>-9.6087510733847696E-8</v>
      </c>
      <c r="Z39" s="66">
        <f t="shared" si="11"/>
        <v>-9.592903471470618E-8</v>
      </c>
      <c r="AA39" s="66">
        <f t="shared" si="12"/>
        <v>-9.5929296087370032E-8</v>
      </c>
      <c r="AB39" s="67">
        <f t="shared" si="13"/>
        <v>-9.577108057873459E-8</v>
      </c>
      <c r="AC39" s="68">
        <f t="shared" si="15"/>
        <v>2.9129990042166487E-4</v>
      </c>
      <c r="AD39" s="69"/>
      <c r="AE39" s="70">
        <f t="shared" si="14"/>
        <v>2.9129990042166489</v>
      </c>
      <c r="AF39" s="70"/>
      <c r="AG39" s="74"/>
      <c r="AH39" s="71">
        <v>330</v>
      </c>
    </row>
    <row r="40" spans="5:34">
      <c r="E40" s="168">
        <v>0.53628472222222223</v>
      </c>
      <c r="F40" s="71">
        <v>340</v>
      </c>
      <c r="G40" s="58">
        <v>15.66</v>
      </c>
      <c r="H40" s="58">
        <v>6.57</v>
      </c>
      <c r="I40" s="58">
        <v>5.04</v>
      </c>
      <c r="J40" s="58">
        <v>15.61</v>
      </c>
      <c r="K40" s="58">
        <v>6.66</v>
      </c>
      <c r="L40" s="58">
        <v>5.0599999999999996</v>
      </c>
      <c r="M40" s="59">
        <f t="shared" si="1"/>
        <v>15.635</v>
      </c>
      <c r="N40" s="59">
        <f t="shared" si="1"/>
        <v>6.6150000000000002</v>
      </c>
      <c r="O40" s="59">
        <f t="shared" si="1"/>
        <v>5.05</v>
      </c>
      <c r="P40" s="60">
        <f t="shared" si="2"/>
        <v>0.10384502332896339</v>
      </c>
      <c r="Q40" s="22">
        <f t="shared" si="3"/>
        <v>2.4266100950824093E-7</v>
      </c>
      <c r="R40" s="22">
        <f t="shared" si="4"/>
        <v>4.1209751909732999E-8</v>
      </c>
      <c r="S40" s="61">
        <f t="shared" si="5"/>
        <v>1.8932859457739817E-8</v>
      </c>
      <c r="T40" s="22">
        <f t="shared" si="6"/>
        <v>3.5845316724652805E-16</v>
      </c>
      <c r="U40" s="62">
        <v>298</v>
      </c>
      <c r="V40" s="59">
        <f t="shared" si="7"/>
        <v>288.63499999999999</v>
      </c>
      <c r="W40" s="63">
        <f t="shared" si="8"/>
        <v>0.54722383986742629</v>
      </c>
      <c r="X40" s="64">
        <f t="shared" si="9"/>
        <v>3.5255253344494459</v>
      </c>
      <c r="Y40" s="65">
        <f t="shared" si="10"/>
        <v>-1.0141587568963043E-7</v>
      </c>
      <c r="Z40" s="66">
        <f t="shared" si="11"/>
        <v>-1.012387530352947E-7</v>
      </c>
      <c r="AA40" s="66">
        <f t="shared" si="12"/>
        <v>-1.0123906237970913E-7</v>
      </c>
      <c r="AB40" s="67">
        <f t="shared" si="13"/>
        <v>-1.0106224798924884E-7</v>
      </c>
      <c r="AC40" s="68">
        <f t="shared" si="15"/>
        <v>2.9034060833347034E-4</v>
      </c>
      <c r="AD40" s="69"/>
      <c r="AE40" s="70">
        <f t="shared" si="14"/>
        <v>2.9034060833347035</v>
      </c>
      <c r="AF40" s="70"/>
      <c r="AG40" s="74"/>
      <c r="AH40" s="71">
        <v>340</v>
      </c>
    </row>
    <row r="41" spans="5:34">
      <c r="E41" s="168">
        <v>0.53640046296296295</v>
      </c>
      <c r="F41" s="71">
        <v>350</v>
      </c>
      <c r="G41" s="58">
        <v>15.67</v>
      </c>
      <c r="H41" s="58">
        <v>6.57</v>
      </c>
      <c r="I41" s="58">
        <v>5.14</v>
      </c>
      <c r="J41" s="58">
        <v>15.62</v>
      </c>
      <c r="K41" s="58">
        <v>6.67</v>
      </c>
      <c r="L41" s="58">
        <v>5.24</v>
      </c>
      <c r="M41" s="59">
        <f t="shared" si="1"/>
        <v>15.645</v>
      </c>
      <c r="N41" s="59">
        <f t="shared" si="1"/>
        <v>6.62</v>
      </c>
      <c r="O41" s="59">
        <f t="shared" si="1"/>
        <v>5.1899999999999995</v>
      </c>
      <c r="P41" s="60">
        <f t="shared" si="2"/>
        <v>0.10674239493466588</v>
      </c>
      <c r="Q41" s="22">
        <f t="shared" si="3"/>
        <v>2.3988329190194845E-7</v>
      </c>
      <c r="R41" s="22">
        <f t="shared" si="4"/>
        <v>4.1686938347033516E-8</v>
      </c>
      <c r="S41" s="61">
        <f t="shared" si="5"/>
        <v>1.9168013640666764E-8</v>
      </c>
      <c r="T41" s="22">
        <f t="shared" si="6"/>
        <v>3.6741274692878714E-16</v>
      </c>
      <c r="U41" s="62">
        <v>298</v>
      </c>
      <c r="V41" s="59">
        <f t="shared" si="7"/>
        <v>288.64499999999998</v>
      </c>
      <c r="W41" s="63">
        <f t="shared" si="8"/>
        <v>0.54662057302920097</v>
      </c>
      <c r="X41" s="64">
        <f t="shared" si="9"/>
        <v>3.5206315213092276</v>
      </c>
      <c r="Y41" s="65">
        <f t="shared" si="10"/>
        <v>-1.0662652964571965E-7</v>
      </c>
      <c r="Z41" s="66">
        <f t="shared" si="11"/>
        <v>-1.0643005353160783E-7</v>
      </c>
      <c r="AA41" s="66">
        <f t="shared" si="12"/>
        <v>-1.0643041556968171E-7</v>
      </c>
      <c r="AB41" s="67">
        <f t="shared" si="13"/>
        <v>-1.0623430015941981E-7</v>
      </c>
      <c r="AC41" s="68">
        <f t="shared" si="15"/>
        <v>2.8932821874262221E-4</v>
      </c>
      <c r="AD41" s="69"/>
      <c r="AE41" s="70">
        <f t="shared" si="14"/>
        <v>2.8932821874262222</v>
      </c>
      <c r="AF41" s="70"/>
      <c r="AG41" s="74"/>
      <c r="AH41" s="71">
        <v>350</v>
      </c>
    </row>
    <row r="42" spans="5:34">
      <c r="E42" s="168">
        <v>0.53651620370370368</v>
      </c>
      <c r="F42" s="71">
        <v>360</v>
      </c>
      <c r="G42" s="58">
        <v>15.67</v>
      </c>
      <c r="H42" s="58">
        <v>6.57</v>
      </c>
      <c r="I42" s="58">
        <v>5.0999999999999996</v>
      </c>
      <c r="J42" s="58">
        <v>15.62</v>
      </c>
      <c r="K42" s="58">
        <v>6.67</v>
      </c>
      <c r="L42" s="58">
        <v>5.32</v>
      </c>
      <c r="M42" s="59">
        <f t="shared" si="1"/>
        <v>15.645</v>
      </c>
      <c r="N42" s="59">
        <f t="shared" si="1"/>
        <v>6.62</v>
      </c>
      <c r="O42" s="59">
        <f t="shared" si="1"/>
        <v>5.21</v>
      </c>
      <c r="P42" s="60">
        <f t="shared" si="2"/>
        <v>0.10715373364347001</v>
      </c>
      <c r="Q42" s="22">
        <f t="shared" si="3"/>
        <v>2.3988329190194845E-7</v>
      </c>
      <c r="R42" s="22">
        <f t="shared" si="4"/>
        <v>4.1686938347033516E-8</v>
      </c>
      <c r="S42" s="61">
        <f t="shared" si="5"/>
        <v>1.9168013640666764E-8</v>
      </c>
      <c r="T42" s="22">
        <f t="shared" si="6"/>
        <v>3.6741274692878714E-16</v>
      </c>
      <c r="U42" s="62">
        <v>298</v>
      </c>
      <c r="V42" s="59">
        <f t="shared" si="7"/>
        <v>288.64499999999998</v>
      </c>
      <c r="W42" s="63">
        <f t="shared" si="8"/>
        <v>0.54662057302920097</v>
      </c>
      <c r="X42" s="64">
        <f t="shared" si="9"/>
        <v>3.5206315213092276</v>
      </c>
      <c r="Y42" s="65">
        <f t="shared" si="10"/>
        <v>-1.0664368133948926E-7</v>
      </c>
      <c r="Z42" s="66">
        <f t="shared" si="11"/>
        <v>-1.0644641636551156E-7</v>
      </c>
      <c r="AA42" s="66">
        <f t="shared" si="12"/>
        <v>-1.0644678125792214E-7</v>
      </c>
      <c r="AB42" s="67">
        <f t="shared" si="13"/>
        <v>-1.0624987982642997E-7</v>
      </c>
      <c r="AC42" s="68">
        <f t="shared" si="15"/>
        <v>2.8826391579594269E-4</v>
      </c>
      <c r="AD42" s="75">
        <f>D9</f>
        <v>2.9642857142857145E-4</v>
      </c>
      <c r="AE42" s="70">
        <f t="shared" si="14"/>
        <v>2.882639157959427</v>
      </c>
      <c r="AF42" s="70">
        <f>AD42*10000</f>
        <v>2.9642857142857144</v>
      </c>
      <c r="AG42" s="74">
        <f>(AE42-AF42)*(AE42-AF42)</f>
        <v>6.6661601599416155E-3</v>
      </c>
      <c r="AH42" s="71">
        <v>360</v>
      </c>
    </row>
    <row r="43" spans="5:34">
      <c r="E43" s="168">
        <v>0.5366319444444444</v>
      </c>
      <c r="F43" s="71">
        <v>370</v>
      </c>
      <c r="G43" s="58">
        <v>15.68</v>
      </c>
      <c r="H43" s="58">
        <v>6.57</v>
      </c>
      <c r="I43" s="58">
        <v>5.21</v>
      </c>
      <c r="J43" s="58">
        <v>15.63</v>
      </c>
      <c r="K43" s="58">
        <v>6.67</v>
      </c>
      <c r="L43" s="58">
        <v>5.38</v>
      </c>
      <c r="M43" s="59">
        <f t="shared" si="1"/>
        <v>15.655000000000001</v>
      </c>
      <c r="N43" s="59">
        <f t="shared" si="1"/>
        <v>6.62</v>
      </c>
      <c r="O43" s="59">
        <f t="shared" si="1"/>
        <v>5.2949999999999999</v>
      </c>
      <c r="P43" s="60">
        <f t="shared" si="2"/>
        <v>0.10892080364294163</v>
      </c>
      <c r="Q43" s="22">
        <f t="shared" si="3"/>
        <v>2.3988329190194845E-7</v>
      </c>
      <c r="R43" s="22">
        <f t="shared" si="4"/>
        <v>4.1686938347033516E-8</v>
      </c>
      <c r="S43" s="61">
        <f t="shared" si="5"/>
        <v>1.9183948880177153E-8</v>
      </c>
      <c r="T43" s="22">
        <f t="shared" si="6"/>
        <v>3.6802389463725025E-16</v>
      </c>
      <c r="U43" s="62">
        <v>298</v>
      </c>
      <c r="V43" s="59">
        <f t="shared" si="7"/>
        <v>288.65499999999997</v>
      </c>
      <c r="W43" s="63">
        <f t="shared" si="8"/>
        <v>0.54601734798944435</v>
      </c>
      <c r="X43" s="64">
        <f t="shared" si="9"/>
        <v>3.5157448396858442</v>
      </c>
      <c r="Y43" s="65">
        <f t="shared" si="10"/>
        <v>-1.0833205978066456E-7</v>
      </c>
      <c r="Z43" s="66">
        <f t="shared" si="11"/>
        <v>-1.081277447095714E-7</v>
      </c>
      <c r="AA43" s="66">
        <f t="shared" si="12"/>
        <v>-1.0812813004931628E-7</v>
      </c>
      <c r="AB43" s="67">
        <f t="shared" si="13"/>
        <v>-1.079241988644607E-7</v>
      </c>
      <c r="AC43" s="68">
        <f t="shared" si="15"/>
        <v>2.871994492019214E-4</v>
      </c>
      <c r="AD43" s="69"/>
      <c r="AE43" s="70">
        <f t="shared" si="14"/>
        <v>2.8719944920192142</v>
      </c>
      <c r="AF43" s="70"/>
      <c r="AG43" s="74"/>
      <c r="AH43" s="71">
        <v>370</v>
      </c>
    </row>
    <row r="44" spans="5:34">
      <c r="E44" s="168">
        <v>0.53674768518518523</v>
      </c>
      <c r="F44" s="71">
        <v>380</v>
      </c>
      <c r="G44" s="58">
        <v>15.68</v>
      </c>
      <c r="H44" s="58">
        <v>6.58</v>
      </c>
      <c r="I44" s="58">
        <v>5.33</v>
      </c>
      <c r="J44" s="58">
        <v>15.63</v>
      </c>
      <c r="K44" s="58">
        <v>6.67</v>
      </c>
      <c r="L44" s="58">
        <v>5.38</v>
      </c>
      <c r="M44" s="59">
        <f t="shared" si="1"/>
        <v>15.655000000000001</v>
      </c>
      <c r="N44" s="59">
        <f t="shared" si="1"/>
        <v>6.625</v>
      </c>
      <c r="O44" s="59">
        <f t="shared" si="1"/>
        <v>5.3550000000000004</v>
      </c>
      <c r="P44" s="60">
        <f t="shared" si="2"/>
        <v>0.11015503371255003</v>
      </c>
      <c r="Q44" s="22">
        <f t="shared" si="3"/>
        <v>2.3713737056616535E-7</v>
      </c>
      <c r="R44" s="22">
        <f t="shared" si="4"/>
        <v>4.2169650342858199E-8</v>
      </c>
      <c r="S44" s="61">
        <f t="shared" si="5"/>
        <v>1.9406088538759363E-8</v>
      </c>
      <c r="T44" s="22">
        <f t="shared" si="6"/>
        <v>3.7659627237416749E-16</v>
      </c>
      <c r="U44" s="62">
        <v>298</v>
      </c>
      <c r="V44" s="59">
        <f t="shared" si="7"/>
        <v>288.65499999999997</v>
      </c>
      <c r="W44" s="63">
        <f t="shared" si="8"/>
        <v>0.54601734798944435</v>
      </c>
      <c r="X44" s="64">
        <f t="shared" si="9"/>
        <v>3.5157448396858442</v>
      </c>
      <c r="Y44" s="65">
        <f t="shared" si="10"/>
        <v>-1.1168949985985724E-7</v>
      </c>
      <c r="Z44" s="66">
        <f t="shared" si="11"/>
        <v>-1.1147150349118316E-7</v>
      </c>
      <c r="AA44" s="66">
        <f t="shared" si="12"/>
        <v>-1.1147192897806255E-7</v>
      </c>
      <c r="AB44" s="67">
        <f t="shared" si="13"/>
        <v>-1.1125435643533115E-7</v>
      </c>
      <c r="AC44" s="68">
        <f t="shared" si="15"/>
        <v>2.861181691883166E-4</v>
      </c>
      <c r="AD44" s="69"/>
      <c r="AE44" s="70">
        <f t="shared" si="14"/>
        <v>2.8611816918831661</v>
      </c>
      <c r="AF44" s="70"/>
      <c r="AG44" s="74"/>
      <c r="AH44" s="71">
        <v>380</v>
      </c>
    </row>
    <row r="45" spans="5:34">
      <c r="E45" s="168">
        <v>0.53686342592592595</v>
      </c>
      <c r="F45" s="71">
        <v>390</v>
      </c>
      <c r="G45" s="58">
        <v>15.69</v>
      </c>
      <c r="H45" s="58">
        <v>6.58</v>
      </c>
      <c r="I45" s="58">
        <v>5.42</v>
      </c>
      <c r="J45" s="58">
        <v>15.64</v>
      </c>
      <c r="K45" s="58">
        <v>6.67</v>
      </c>
      <c r="L45" s="58">
        <v>5.41</v>
      </c>
      <c r="M45" s="59">
        <f t="shared" si="1"/>
        <v>15.664999999999999</v>
      </c>
      <c r="N45" s="59">
        <f t="shared" si="1"/>
        <v>6.625</v>
      </c>
      <c r="O45" s="59">
        <f t="shared" si="1"/>
        <v>5.415</v>
      </c>
      <c r="P45" s="60">
        <f t="shared" si="2"/>
        <v>0.11140857885180806</v>
      </c>
      <c r="Q45" s="22">
        <f t="shared" si="3"/>
        <v>2.3713737056616535E-7</v>
      </c>
      <c r="R45" s="22">
        <f t="shared" si="4"/>
        <v>4.2169650342858199E-8</v>
      </c>
      <c r="S45" s="61">
        <f t="shared" si="5"/>
        <v>1.9422221700735456E-8</v>
      </c>
      <c r="T45" s="22">
        <f t="shared" si="6"/>
        <v>3.7722269579251925E-16</v>
      </c>
      <c r="U45" s="62">
        <v>298</v>
      </c>
      <c r="V45" s="59">
        <f t="shared" si="7"/>
        <v>288.66500000000002</v>
      </c>
      <c r="W45" s="63">
        <f t="shared" si="8"/>
        <v>0.54541416474380811</v>
      </c>
      <c r="X45" s="64">
        <f t="shared" si="9"/>
        <v>3.5108652787055283</v>
      </c>
      <c r="Y45" s="65">
        <f t="shared" si="10"/>
        <v>-1.1286422279262819E-7</v>
      </c>
      <c r="Z45" s="66">
        <f t="shared" si="11"/>
        <v>-1.1264074597633692E-7</v>
      </c>
      <c r="AA45" s="66">
        <f t="shared" si="12"/>
        <v>-1.1264118847163067E-7</v>
      </c>
      <c r="AB45" s="67">
        <f t="shared" si="13"/>
        <v>-1.1241815239830749E-7</v>
      </c>
      <c r="AC45" s="68">
        <f t="shared" si="15"/>
        <v>2.8500345131959382E-4</v>
      </c>
      <c r="AD45" s="69"/>
      <c r="AE45" s="70">
        <f t="shared" si="14"/>
        <v>2.8500345131959381</v>
      </c>
      <c r="AF45" s="70"/>
      <c r="AG45" s="74"/>
      <c r="AH45" s="71">
        <v>390</v>
      </c>
    </row>
    <row r="46" spans="5:34">
      <c r="E46" s="168">
        <v>0.53697916666666667</v>
      </c>
      <c r="F46" s="71">
        <v>400</v>
      </c>
      <c r="G46" s="58">
        <v>15.69</v>
      </c>
      <c r="H46" s="58">
        <v>6.58</v>
      </c>
      <c r="I46" s="58">
        <v>5.44</v>
      </c>
      <c r="J46" s="58">
        <v>15.64</v>
      </c>
      <c r="K46" s="58">
        <v>6.68</v>
      </c>
      <c r="L46" s="58">
        <v>5.51</v>
      </c>
      <c r="M46" s="59">
        <f t="shared" si="1"/>
        <v>15.664999999999999</v>
      </c>
      <c r="N46" s="59">
        <f t="shared" si="1"/>
        <v>6.63</v>
      </c>
      <c r="O46" s="59">
        <f t="shared" si="1"/>
        <v>5.4749999999999996</v>
      </c>
      <c r="P46" s="60">
        <f t="shared" si="2"/>
        <v>0.11264302293880871</v>
      </c>
      <c r="Q46" s="22">
        <f t="shared" si="3"/>
        <v>2.3442288153199206E-7</v>
      </c>
      <c r="R46" s="22">
        <f t="shared" si="4"/>
        <v>4.2657951880159239E-8</v>
      </c>
      <c r="S46" s="61">
        <f t="shared" si="5"/>
        <v>1.9647120428544728E-8</v>
      </c>
      <c r="T46" s="22">
        <f t="shared" si="6"/>
        <v>3.8600934113373961E-16</v>
      </c>
      <c r="U46" s="62">
        <v>298</v>
      </c>
      <c r="V46" s="59">
        <f t="shared" si="7"/>
        <v>288.66500000000002</v>
      </c>
      <c r="W46" s="63">
        <f t="shared" si="8"/>
        <v>0.54541416474380811</v>
      </c>
      <c r="X46" s="64">
        <f t="shared" si="9"/>
        <v>3.5108652787055283</v>
      </c>
      <c r="Y46" s="65">
        <f t="shared" si="10"/>
        <v>-1.1631135311892242E-7</v>
      </c>
      <c r="Z46" s="66">
        <f t="shared" si="11"/>
        <v>-1.1607307511621999E-7</v>
      </c>
      <c r="AA46" s="66">
        <f t="shared" si="12"/>
        <v>-1.1607356325779044E-7</v>
      </c>
      <c r="AB46" s="67">
        <f t="shared" si="13"/>
        <v>-1.1583577139662329E-7</v>
      </c>
      <c r="AC46" s="68">
        <f t="shared" si="15"/>
        <v>2.8387704091278236E-4</v>
      </c>
      <c r="AD46" s="69"/>
      <c r="AE46" s="70">
        <f t="shared" si="14"/>
        <v>2.8387704091278239</v>
      </c>
      <c r="AF46" s="70"/>
      <c r="AG46" s="74"/>
      <c r="AH46" s="71">
        <v>400</v>
      </c>
    </row>
    <row r="47" spans="5:34">
      <c r="E47" s="168">
        <v>0.5370949074074074</v>
      </c>
      <c r="F47" s="71">
        <v>410</v>
      </c>
      <c r="G47" s="58">
        <v>15.7</v>
      </c>
      <c r="H47" s="58">
        <v>6.58</v>
      </c>
      <c r="I47" s="58">
        <v>5.43</v>
      </c>
      <c r="J47" s="58">
        <v>15.65</v>
      </c>
      <c r="K47" s="58">
        <v>6.68</v>
      </c>
      <c r="L47" s="58">
        <v>5.61</v>
      </c>
      <c r="M47" s="59">
        <f t="shared" si="1"/>
        <v>15.675000000000001</v>
      </c>
      <c r="N47" s="59">
        <f t="shared" si="1"/>
        <v>6.63</v>
      </c>
      <c r="O47" s="59">
        <f t="shared" si="1"/>
        <v>5.52</v>
      </c>
      <c r="P47" s="60">
        <f t="shared" si="2"/>
        <v>0.11358855243374338</v>
      </c>
      <c r="Q47" s="22">
        <f t="shared" si="3"/>
        <v>2.3442288153199206E-7</v>
      </c>
      <c r="R47" s="22">
        <f t="shared" si="4"/>
        <v>4.2657951880159239E-8</v>
      </c>
      <c r="S47" s="61">
        <f t="shared" si="5"/>
        <v>1.9663453971267916E-8</v>
      </c>
      <c r="T47" s="22">
        <f t="shared" si="6"/>
        <v>3.8665142208017195E-16</v>
      </c>
      <c r="U47" s="62">
        <v>298</v>
      </c>
      <c r="V47" s="59">
        <f t="shared" si="7"/>
        <v>288.67500000000001</v>
      </c>
      <c r="W47" s="63">
        <f t="shared" si="8"/>
        <v>0.54481102328795672</v>
      </c>
      <c r="X47" s="64">
        <f t="shared" si="9"/>
        <v>3.5059928275119066</v>
      </c>
      <c r="Y47" s="65">
        <f t="shared" si="10"/>
        <v>-1.1716500209324676E-7</v>
      </c>
      <c r="Z47" s="66">
        <f t="shared" si="11"/>
        <v>-1.1692222094868674E-7</v>
      </c>
      <c r="AA47" s="66">
        <f t="shared" si="12"/>
        <v>-1.1692272402283943E-7</v>
      </c>
      <c r="AB47" s="67">
        <f t="shared" si="13"/>
        <v>-1.166804438675618E-7</v>
      </c>
      <c r="AC47" s="68">
        <f t="shared" si="15"/>
        <v>2.8271630691067642E-4</v>
      </c>
      <c r="AD47" s="69"/>
      <c r="AE47" s="70">
        <f t="shared" si="14"/>
        <v>2.8271630691067644</v>
      </c>
      <c r="AF47" s="70"/>
      <c r="AG47" s="74"/>
      <c r="AH47" s="71">
        <v>410</v>
      </c>
    </row>
    <row r="48" spans="5:34">
      <c r="E48" s="168">
        <v>0.53721064814814812</v>
      </c>
      <c r="F48" s="71">
        <v>420</v>
      </c>
      <c r="G48" s="58">
        <v>15.71</v>
      </c>
      <c r="H48" s="58">
        <v>6.59</v>
      </c>
      <c r="I48" s="58">
        <v>5.57</v>
      </c>
      <c r="J48" s="58">
        <v>15.66</v>
      </c>
      <c r="K48" s="58">
        <v>6.68</v>
      </c>
      <c r="L48" s="58">
        <v>5.93</v>
      </c>
      <c r="M48" s="59">
        <f t="shared" si="1"/>
        <v>15.685</v>
      </c>
      <c r="N48" s="59">
        <f t="shared" si="1"/>
        <v>6.6349999999999998</v>
      </c>
      <c r="O48" s="59">
        <f t="shared" si="1"/>
        <v>5.75</v>
      </c>
      <c r="P48" s="60">
        <f t="shared" si="2"/>
        <v>0.11834193301727057</v>
      </c>
      <c r="Q48" s="22">
        <f t="shared" si="3"/>
        <v>2.3173946499684774E-7</v>
      </c>
      <c r="R48" s="22">
        <f t="shared" si="4"/>
        <v>4.3151907682776492E-8</v>
      </c>
      <c r="S48" s="61">
        <f t="shared" si="5"/>
        <v>1.9907682449404358E-8</v>
      </c>
      <c r="T48" s="22">
        <f t="shared" si="6"/>
        <v>3.963158205063223E-16</v>
      </c>
      <c r="U48" s="62">
        <v>298</v>
      </c>
      <c r="V48" s="59">
        <f t="shared" si="7"/>
        <v>288.685</v>
      </c>
      <c r="W48" s="63">
        <f t="shared" si="8"/>
        <v>0.54420792361754189</v>
      </c>
      <c r="X48" s="64">
        <f t="shared" si="9"/>
        <v>3.5011274752657693</v>
      </c>
      <c r="Y48" s="65">
        <f t="shared" si="10"/>
        <v>-1.24774852785862E-7</v>
      </c>
      <c r="Z48" s="66">
        <f t="shared" si="11"/>
        <v>-1.2449836681035418E-7</v>
      </c>
      <c r="AA48" s="66">
        <f t="shared" si="12"/>
        <v>-1.2449897946981999E-7</v>
      </c>
      <c r="AB48" s="67">
        <f t="shared" si="13"/>
        <v>-1.2422310343861946E-7</v>
      </c>
      <c r="AC48" s="68">
        <f t="shared" si="15"/>
        <v>2.8154708135083665E-4</v>
      </c>
      <c r="AD48" s="69"/>
      <c r="AE48" s="70">
        <f t="shared" si="14"/>
        <v>2.8154708135083664</v>
      </c>
      <c r="AF48" s="70"/>
      <c r="AG48" s="74"/>
      <c r="AH48" s="71">
        <v>420</v>
      </c>
    </row>
    <row r="49" spans="5:34">
      <c r="E49" s="168">
        <v>0.53732638888888884</v>
      </c>
      <c r="F49" s="71">
        <v>430</v>
      </c>
      <c r="G49" s="58">
        <v>15.71</v>
      </c>
      <c r="H49" s="58">
        <v>6.6</v>
      </c>
      <c r="I49" s="58">
        <v>5.88</v>
      </c>
      <c r="J49" s="58">
        <v>15.66</v>
      </c>
      <c r="K49" s="58">
        <v>6.69</v>
      </c>
      <c r="L49" s="58">
        <v>6.13</v>
      </c>
      <c r="M49" s="59">
        <f t="shared" si="1"/>
        <v>15.685</v>
      </c>
      <c r="N49" s="59">
        <f t="shared" si="1"/>
        <v>6.6449999999999996</v>
      </c>
      <c r="O49" s="59">
        <f t="shared" si="1"/>
        <v>6.0049999999999999</v>
      </c>
      <c r="P49" s="60">
        <f t="shared" si="2"/>
        <v>0.12359014048151473</v>
      </c>
      <c r="Q49" s="22">
        <f t="shared" si="3"/>
        <v>2.2646443075930583E-7</v>
      </c>
      <c r="R49" s="22">
        <f t="shared" si="4"/>
        <v>4.4157044735331057E-8</v>
      </c>
      <c r="S49" s="61">
        <f t="shared" si="5"/>
        <v>2.037139194302604E-8</v>
      </c>
      <c r="T49" s="22">
        <f t="shared" si="6"/>
        <v>4.1499360969638623E-16</v>
      </c>
      <c r="U49" s="62">
        <v>298</v>
      </c>
      <c r="V49" s="59">
        <f t="shared" si="7"/>
        <v>288.685</v>
      </c>
      <c r="W49" s="63">
        <f t="shared" si="8"/>
        <v>0.54420792361754189</v>
      </c>
      <c r="X49" s="64">
        <f t="shared" si="9"/>
        <v>3.5011274752657693</v>
      </c>
      <c r="Y49" s="65">
        <f t="shared" si="10"/>
        <v>-1.3584621584723983E-7</v>
      </c>
      <c r="Z49" s="66">
        <f t="shared" si="11"/>
        <v>-1.3551703182077012E-7</v>
      </c>
      <c r="AA49" s="66">
        <f t="shared" si="12"/>
        <v>-1.3551782950308024E-7</v>
      </c>
      <c r="AB49" s="67">
        <f t="shared" si="13"/>
        <v>-1.3518943929301587E-7</v>
      </c>
      <c r="AC49" s="68">
        <f t="shared" si="15"/>
        <v>2.8030209360286191E-4</v>
      </c>
      <c r="AD49" s="69"/>
      <c r="AE49" s="70">
        <f t="shared" si="14"/>
        <v>2.8030209360286191</v>
      </c>
      <c r="AF49" s="70"/>
      <c r="AG49" s="74"/>
      <c r="AH49" s="71">
        <v>430</v>
      </c>
    </row>
    <row r="50" spans="5:34">
      <c r="E50" s="168">
        <v>0.53744212962962967</v>
      </c>
      <c r="F50" s="71">
        <v>440</v>
      </c>
      <c r="G50" s="58">
        <v>15.72</v>
      </c>
      <c r="H50" s="58">
        <v>6.6</v>
      </c>
      <c r="I50" s="58">
        <v>5.99</v>
      </c>
      <c r="J50" s="58">
        <v>15.67</v>
      </c>
      <c r="K50" s="58">
        <v>6.7</v>
      </c>
      <c r="L50" s="58">
        <v>6.25</v>
      </c>
      <c r="M50" s="59">
        <f t="shared" si="1"/>
        <v>15.695</v>
      </c>
      <c r="N50" s="59">
        <f t="shared" si="1"/>
        <v>6.65</v>
      </c>
      <c r="O50" s="59">
        <f t="shared" si="1"/>
        <v>6.12</v>
      </c>
      <c r="P50" s="60">
        <f t="shared" si="2"/>
        <v>0.1259788316435296</v>
      </c>
      <c r="Q50" s="22">
        <f t="shared" si="3"/>
        <v>2.2387211385683346E-7</v>
      </c>
      <c r="R50" s="22">
        <f t="shared" si="4"/>
        <v>4.466835921509628E-8</v>
      </c>
      <c r="S50" s="61">
        <f t="shared" si="5"/>
        <v>2.0624413312467896E-8</v>
      </c>
      <c r="T50" s="22">
        <f t="shared" si="6"/>
        <v>4.2536642448350299E-16</v>
      </c>
      <c r="U50" s="62">
        <v>298</v>
      </c>
      <c r="V50" s="59">
        <f t="shared" si="7"/>
        <v>288.69499999999999</v>
      </c>
      <c r="W50" s="63">
        <f t="shared" si="8"/>
        <v>0.54360486572822375</v>
      </c>
      <c r="X50" s="64">
        <f t="shared" si="9"/>
        <v>3.4962692111452092</v>
      </c>
      <c r="Y50" s="65">
        <f t="shared" si="10"/>
        <v>-1.4144297313616651E-7</v>
      </c>
      <c r="Z50" s="66">
        <f t="shared" si="11"/>
        <v>-1.4108437238884587E-7</v>
      </c>
      <c r="AA50" s="66">
        <f t="shared" si="12"/>
        <v>-1.4108528155027772E-7</v>
      </c>
      <c r="AB50" s="67">
        <f t="shared" si="13"/>
        <v>-1.4072758535439008E-7</v>
      </c>
      <c r="AC50" s="68">
        <f t="shared" si="15"/>
        <v>2.7894691797321531E-4</v>
      </c>
      <c r="AD50" s="69"/>
      <c r="AE50" s="70">
        <f t="shared" si="14"/>
        <v>2.7894691797321531</v>
      </c>
      <c r="AF50" s="70"/>
      <c r="AG50" s="74"/>
      <c r="AH50" s="71">
        <v>440</v>
      </c>
    </row>
    <row r="51" spans="5:34">
      <c r="E51" s="168">
        <v>0.53755787037037039</v>
      </c>
      <c r="F51" s="71">
        <v>450</v>
      </c>
      <c r="G51" s="58">
        <v>15.73</v>
      </c>
      <c r="H51" s="58">
        <v>6.61</v>
      </c>
      <c r="I51" s="58">
        <v>6.09</v>
      </c>
      <c r="J51" s="58">
        <v>15.67</v>
      </c>
      <c r="K51" s="58">
        <v>6.7</v>
      </c>
      <c r="L51" s="58">
        <v>6.32</v>
      </c>
      <c r="M51" s="59">
        <f t="shared" si="1"/>
        <v>15.7</v>
      </c>
      <c r="N51" s="59">
        <f t="shared" si="1"/>
        <v>6.6550000000000002</v>
      </c>
      <c r="O51" s="59">
        <f t="shared" si="1"/>
        <v>6.2050000000000001</v>
      </c>
      <c r="P51" s="60">
        <f t="shared" si="2"/>
        <v>0.12773961852606144</v>
      </c>
      <c r="Q51" s="22">
        <f t="shared" si="3"/>
        <v>2.2130947096056331E-7</v>
      </c>
      <c r="R51" s="22">
        <f t="shared" si="4"/>
        <v>4.5185594437492194E-8</v>
      </c>
      <c r="S51" s="61">
        <f t="shared" si="5"/>
        <v>2.0871903237436218E-8</v>
      </c>
      <c r="T51" s="22">
        <f t="shared" si="6"/>
        <v>4.356363447529005E-16</v>
      </c>
      <c r="U51" s="62">
        <v>298</v>
      </c>
      <c r="V51" s="59">
        <f t="shared" si="7"/>
        <v>288.7</v>
      </c>
      <c r="W51" s="63">
        <f t="shared" si="8"/>
        <v>0.54330335245011852</v>
      </c>
      <c r="X51" s="64">
        <f t="shared" si="9"/>
        <v>3.4938427337548701</v>
      </c>
      <c r="Y51" s="65">
        <f t="shared" si="10"/>
        <v>-1.4624118291084469E-7</v>
      </c>
      <c r="Z51" s="66">
        <f t="shared" si="11"/>
        <v>-1.4585589094288211E-7</v>
      </c>
      <c r="AA51" s="66">
        <f t="shared" si="12"/>
        <v>-1.4585690604613567E-7</v>
      </c>
      <c r="AB51" s="67">
        <f t="shared" si="13"/>
        <v>-1.4547262383257585E-7</v>
      </c>
      <c r="AC51" s="68">
        <f t="shared" si="15"/>
        <v>2.7753606819593397E-4</v>
      </c>
      <c r="AD51" s="69"/>
      <c r="AE51" s="70">
        <f t="shared" si="14"/>
        <v>2.7753606819593397</v>
      </c>
      <c r="AF51" s="70"/>
      <c r="AG51" s="74"/>
      <c r="AH51" s="71">
        <v>450</v>
      </c>
    </row>
    <row r="52" spans="5:34">
      <c r="E52" s="168">
        <v>0.53767361111111112</v>
      </c>
      <c r="F52" s="71">
        <v>460</v>
      </c>
      <c r="G52" s="58">
        <v>15.73</v>
      </c>
      <c r="H52" s="58">
        <v>6.62</v>
      </c>
      <c r="I52" s="58">
        <v>6.18</v>
      </c>
      <c r="J52" s="58">
        <v>15.68</v>
      </c>
      <c r="K52" s="58">
        <v>6.71</v>
      </c>
      <c r="L52" s="58">
        <v>6.4</v>
      </c>
      <c r="M52" s="59">
        <f t="shared" si="1"/>
        <v>15.705</v>
      </c>
      <c r="N52" s="59">
        <f t="shared" si="1"/>
        <v>6.665</v>
      </c>
      <c r="O52" s="59">
        <f t="shared" si="1"/>
        <v>6.29</v>
      </c>
      <c r="P52" s="60">
        <f t="shared" si="2"/>
        <v>0.12950071094366772</v>
      </c>
      <c r="Q52" s="22">
        <f t="shared" si="3"/>
        <v>2.1627185237270158E-7</v>
      </c>
      <c r="R52" s="22">
        <f t="shared" si="4"/>
        <v>4.6238102139925985E-8</v>
      </c>
      <c r="S52" s="61">
        <f t="shared" si="5"/>
        <v>2.136694844136562E-8</v>
      </c>
      <c r="T52" s="22">
        <f t="shared" si="6"/>
        <v>4.5654648569597671E-16</v>
      </c>
      <c r="U52" s="62">
        <v>298</v>
      </c>
      <c r="V52" s="59">
        <f t="shared" si="7"/>
        <v>288.70499999999998</v>
      </c>
      <c r="W52" s="63">
        <f t="shared" si="8"/>
        <v>0.54300184961566034</v>
      </c>
      <c r="X52" s="64">
        <f t="shared" si="9"/>
        <v>3.4914180243455091</v>
      </c>
      <c r="Y52" s="65">
        <f t="shared" si="10"/>
        <v>-1.5466434858903762E-7</v>
      </c>
      <c r="Z52" s="66">
        <f t="shared" si="11"/>
        <v>-1.5423111769362919E-7</v>
      </c>
      <c r="AA52" s="66">
        <f t="shared" si="12"/>
        <v>-1.5423233121833898E-7</v>
      </c>
      <c r="AB52" s="67">
        <f t="shared" si="13"/>
        <v>-1.5380030704922295E-7</v>
      </c>
      <c r="AC52" s="68">
        <f t="shared" si="15"/>
        <v>2.760775025280649E-4</v>
      </c>
      <c r="AD52" s="69"/>
      <c r="AE52" s="70">
        <f t="shared" si="14"/>
        <v>2.7607750252806489</v>
      </c>
      <c r="AF52" s="70"/>
      <c r="AG52" s="74"/>
      <c r="AH52" s="71">
        <v>460</v>
      </c>
    </row>
    <row r="53" spans="5:34">
      <c r="E53" s="168">
        <v>0.53778935185185184</v>
      </c>
      <c r="F53" s="71">
        <v>470</v>
      </c>
      <c r="G53" s="58">
        <v>15.74</v>
      </c>
      <c r="H53" s="58">
        <v>6.62</v>
      </c>
      <c r="I53" s="58">
        <v>6.25</v>
      </c>
      <c r="J53" s="58">
        <v>15.69</v>
      </c>
      <c r="K53" s="58">
        <v>6.71</v>
      </c>
      <c r="L53" s="58">
        <v>6.47</v>
      </c>
      <c r="M53" s="59">
        <f t="shared" si="1"/>
        <v>15.715</v>
      </c>
      <c r="N53" s="59">
        <f t="shared" si="1"/>
        <v>6.665</v>
      </c>
      <c r="O53" s="59">
        <f t="shared" si="1"/>
        <v>6.3599999999999994</v>
      </c>
      <c r="P53" s="60">
        <f t="shared" si="2"/>
        <v>0.13096462055516706</v>
      </c>
      <c r="Q53" s="22">
        <f t="shared" si="3"/>
        <v>2.1627185237270158E-7</v>
      </c>
      <c r="R53" s="22">
        <f t="shared" si="4"/>
        <v>4.6238102139925985E-8</v>
      </c>
      <c r="S53" s="61">
        <f t="shared" si="5"/>
        <v>2.1384711755155055E-8</v>
      </c>
      <c r="T53" s="22">
        <f t="shared" si="6"/>
        <v>4.5730589685106683E-16</v>
      </c>
      <c r="U53" s="62">
        <v>298</v>
      </c>
      <c r="V53" s="59">
        <f t="shared" si="7"/>
        <v>288.71499999999997</v>
      </c>
      <c r="W53" s="63">
        <f t="shared" si="8"/>
        <v>0.54239887527550779</v>
      </c>
      <c r="X53" s="64">
        <f t="shared" si="9"/>
        <v>3.4865739040791164</v>
      </c>
      <c r="Y53" s="65">
        <f t="shared" si="10"/>
        <v>-1.5601408811184253E-7</v>
      </c>
      <c r="Z53" s="66">
        <f t="shared" si="11"/>
        <v>-1.5557078617510625E-7</v>
      </c>
      <c r="AA53" s="66">
        <f t="shared" si="12"/>
        <v>-1.5557204578319355E-7</v>
      </c>
      <c r="AB53" s="67">
        <f t="shared" si="13"/>
        <v>-1.5512999629638715E-7</v>
      </c>
      <c r="AC53" s="68">
        <f t="shared" si="15"/>
        <v>2.745351832722946E-4</v>
      </c>
      <c r="AD53" s="69"/>
      <c r="AE53" s="70">
        <f t="shared" si="14"/>
        <v>2.745351832722946</v>
      </c>
      <c r="AF53" s="70"/>
      <c r="AG53" s="74"/>
      <c r="AH53" s="71">
        <v>470</v>
      </c>
    </row>
    <row r="54" spans="5:34">
      <c r="E54" s="168">
        <v>0.53790509259259256</v>
      </c>
      <c r="F54" s="71">
        <v>480</v>
      </c>
      <c r="G54" s="58">
        <v>15.75</v>
      </c>
      <c r="H54" s="58">
        <v>6.63</v>
      </c>
      <c r="I54" s="58">
        <v>6.33</v>
      </c>
      <c r="J54" s="58">
        <v>15.69</v>
      </c>
      <c r="K54" s="58">
        <v>6.71</v>
      </c>
      <c r="L54" s="58">
        <v>6.53</v>
      </c>
      <c r="M54" s="59">
        <f t="shared" si="1"/>
        <v>15.719999999999999</v>
      </c>
      <c r="N54" s="59">
        <f t="shared" si="1"/>
        <v>6.67</v>
      </c>
      <c r="O54" s="59">
        <f t="shared" si="1"/>
        <v>6.43</v>
      </c>
      <c r="P54" s="60">
        <f t="shared" si="2"/>
        <v>0.13241754572366732</v>
      </c>
      <c r="Q54" s="22">
        <f t="shared" si="3"/>
        <v>2.1379620895022279E-7</v>
      </c>
      <c r="R54" s="22">
        <f t="shared" si="4"/>
        <v>4.6773514128719769E-8</v>
      </c>
      <c r="S54" s="61">
        <f t="shared" si="5"/>
        <v>2.1641325149561434E-8</v>
      </c>
      <c r="T54" s="22">
        <f t="shared" si="6"/>
        <v>4.6834695422904019E-16</v>
      </c>
      <c r="U54" s="62">
        <v>298</v>
      </c>
      <c r="V54" s="59">
        <f t="shared" si="7"/>
        <v>288.72000000000003</v>
      </c>
      <c r="W54" s="63">
        <f t="shared" si="8"/>
        <v>0.54209740376872773</v>
      </c>
      <c r="X54" s="64">
        <f t="shared" si="9"/>
        <v>3.4841544905294874</v>
      </c>
      <c r="Y54" s="65">
        <f t="shared" si="10"/>
        <v>-1.6074952721944041E-7</v>
      </c>
      <c r="Z54" s="66">
        <f t="shared" si="11"/>
        <v>-1.6027622402959101E-7</v>
      </c>
      <c r="AA54" s="66">
        <f t="shared" si="12"/>
        <v>-1.6027761760077841E-7</v>
      </c>
      <c r="AB54" s="67">
        <f t="shared" si="13"/>
        <v>-1.5980569977578823E-7</v>
      </c>
      <c r="AC54" s="68">
        <f t="shared" si="15"/>
        <v>2.7297946702508653E-4</v>
      </c>
      <c r="AD54" s="75">
        <f>D10</f>
        <v>2.9517857142857145E-4</v>
      </c>
      <c r="AE54" s="70">
        <f t="shared" si="14"/>
        <v>2.7297946702508655</v>
      </c>
      <c r="AF54" s="70">
        <f>AD54*10000</f>
        <v>2.9517857142857147</v>
      </c>
      <c r="AG54" s="74">
        <f>(AE54-AF54)*(AE54-AF54)</f>
        <v>4.9280023631682338E-2</v>
      </c>
      <c r="AH54" s="71">
        <v>480</v>
      </c>
    </row>
    <row r="55" spans="5:34">
      <c r="E55" s="168">
        <v>0.53802083333333328</v>
      </c>
      <c r="F55" s="71">
        <v>490</v>
      </c>
      <c r="G55" s="58">
        <v>15.76</v>
      </c>
      <c r="H55" s="58">
        <v>6.63</v>
      </c>
      <c r="I55" s="58">
        <v>6.39</v>
      </c>
      <c r="J55" s="58">
        <v>15.71</v>
      </c>
      <c r="K55" s="58">
        <v>6.72</v>
      </c>
      <c r="L55" s="58">
        <v>6.6</v>
      </c>
      <c r="M55" s="59">
        <f t="shared" si="1"/>
        <v>15.734999999999999</v>
      </c>
      <c r="N55" s="59">
        <f t="shared" si="1"/>
        <v>6.6749999999999998</v>
      </c>
      <c r="O55" s="59">
        <f t="shared" si="1"/>
        <v>6.4949999999999992</v>
      </c>
      <c r="P55" s="60">
        <f t="shared" si="2"/>
        <v>0.13379096933673632</v>
      </c>
      <c r="Q55" s="22">
        <f t="shared" si="3"/>
        <v>2.1134890398366464E-7</v>
      </c>
      <c r="R55" s="22">
        <f t="shared" si="4"/>
        <v>4.7315125896147995E-8</v>
      </c>
      <c r="S55" s="61">
        <f t="shared" si="5"/>
        <v>2.1919225176878189E-8</v>
      </c>
      <c r="T55" s="22">
        <f t="shared" si="6"/>
        <v>4.8045243235469064E-16</v>
      </c>
      <c r="U55" s="62">
        <v>298</v>
      </c>
      <c r="V55" s="59">
        <f t="shared" si="7"/>
        <v>288.73500000000001</v>
      </c>
      <c r="W55" s="63">
        <f t="shared" si="8"/>
        <v>0.54119305189507994</v>
      </c>
      <c r="X55" s="64">
        <f t="shared" si="9"/>
        <v>3.4769068200819273</v>
      </c>
      <c r="Y55" s="65">
        <f t="shared" si="10"/>
        <v>-1.6598184460010355E-7</v>
      </c>
      <c r="Z55" s="66">
        <f t="shared" si="11"/>
        <v>-1.6547424808955422E-7</v>
      </c>
      <c r="AA55" s="66">
        <f t="shared" si="12"/>
        <v>-1.6547580039316994E-7</v>
      </c>
      <c r="AB55" s="67">
        <f t="shared" si="13"/>
        <v>-1.64969746691898E-7</v>
      </c>
      <c r="AC55" s="68">
        <f t="shared" si="15"/>
        <v>2.7137669550799325E-4</v>
      </c>
      <c r="AD55" s="69"/>
      <c r="AE55" s="70">
        <f t="shared" si="14"/>
        <v>2.7137669550799326</v>
      </c>
      <c r="AF55" s="70"/>
      <c r="AG55" s="74"/>
      <c r="AH55" s="71">
        <v>490</v>
      </c>
    </row>
    <row r="56" spans="5:34">
      <c r="E56" s="168">
        <v>0.53813657407407411</v>
      </c>
      <c r="F56" s="71">
        <v>500</v>
      </c>
      <c r="G56" s="58">
        <v>15.76</v>
      </c>
      <c r="H56" s="58">
        <v>6.64</v>
      </c>
      <c r="I56" s="58">
        <v>6.42</v>
      </c>
      <c r="J56" s="58">
        <v>15.71</v>
      </c>
      <c r="K56" s="58">
        <v>6.72</v>
      </c>
      <c r="L56" s="58">
        <v>6.64</v>
      </c>
      <c r="M56" s="59">
        <f t="shared" si="1"/>
        <v>15.734999999999999</v>
      </c>
      <c r="N56" s="59">
        <f t="shared" si="1"/>
        <v>6.68</v>
      </c>
      <c r="O56" s="59">
        <f t="shared" si="1"/>
        <v>6.5299999999999994</v>
      </c>
      <c r="P56" s="60">
        <f t="shared" si="2"/>
        <v>0.13451193683893581</v>
      </c>
      <c r="Q56" s="22">
        <f t="shared" si="3"/>
        <v>2.089296130854039E-7</v>
      </c>
      <c r="R56" s="22">
        <f t="shared" si="4"/>
        <v>4.7863009232263782E-8</v>
      </c>
      <c r="S56" s="61">
        <f t="shared" si="5"/>
        <v>2.2173037842226268E-8</v>
      </c>
      <c r="T56" s="22">
        <f t="shared" si="6"/>
        <v>4.9164360715279814E-16</v>
      </c>
      <c r="U56" s="62">
        <v>298</v>
      </c>
      <c r="V56" s="59">
        <f t="shared" si="7"/>
        <v>288.73500000000001</v>
      </c>
      <c r="W56" s="63">
        <f t="shared" si="8"/>
        <v>0.54119305189507994</v>
      </c>
      <c r="X56" s="64">
        <f t="shared" si="9"/>
        <v>3.4769068200819273</v>
      </c>
      <c r="Y56" s="65">
        <f t="shared" si="10"/>
        <v>-1.6972207852453845E-7</v>
      </c>
      <c r="Z56" s="66">
        <f t="shared" si="11"/>
        <v>-1.691880918631094E-7</v>
      </c>
      <c r="AA56" s="66">
        <f t="shared" si="12"/>
        <v>-1.6918977191414965E-7</v>
      </c>
      <c r="AB56" s="67">
        <f t="shared" si="13"/>
        <v>-1.6865745473206803E-7</v>
      </c>
      <c r="AC56" s="68">
        <f t="shared" si="15"/>
        <v>2.6972194269423084E-4</v>
      </c>
      <c r="AD56" s="69"/>
      <c r="AE56" s="70">
        <f t="shared" si="14"/>
        <v>2.6972194269423082</v>
      </c>
      <c r="AF56" s="70"/>
      <c r="AG56" s="74"/>
      <c r="AH56" s="71">
        <v>500</v>
      </c>
    </row>
    <row r="57" spans="5:34">
      <c r="E57" s="168">
        <v>0.53825231481481484</v>
      </c>
      <c r="F57" s="71">
        <v>510</v>
      </c>
      <c r="G57" s="58">
        <v>15.77</v>
      </c>
      <c r="H57" s="58">
        <v>6.64</v>
      </c>
      <c r="I57" s="58">
        <v>6.49</v>
      </c>
      <c r="J57" s="58">
        <v>15.72</v>
      </c>
      <c r="K57" s="58">
        <v>6.73</v>
      </c>
      <c r="L57" s="58">
        <v>6.7</v>
      </c>
      <c r="M57" s="59">
        <f t="shared" si="1"/>
        <v>15.745000000000001</v>
      </c>
      <c r="N57" s="59">
        <f t="shared" si="1"/>
        <v>6.6850000000000005</v>
      </c>
      <c r="O57" s="59">
        <f t="shared" si="1"/>
        <v>6.5950000000000006</v>
      </c>
      <c r="P57" s="60">
        <f t="shared" si="2"/>
        <v>0.13587446596040001</v>
      </c>
      <c r="Q57" s="22">
        <f t="shared" si="3"/>
        <v>2.0653801558105255E-7</v>
      </c>
      <c r="R57" s="22">
        <f t="shared" si="4"/>
        <v>4.8417236758409874E-8</v>
      </c>
      <c r="S57" s="61">
        <f t="shared" si="5"/>
        <v>2.2448436421528888E-8</v>
      </c>
      <c r="T57" s="22">
        <f t="shared" si="6"/>
        <v>5.0393229777142472E-16</v>
      </c>
      <c r="U57" s="62">
        <v>298</v>
      </c>
      <c r="V57" s="59">
        <f t="shared" si="7"/>
        <v>288.745</v>
      </c>
      <c r="W57" s="63">
        <f t="shared" si="8"/>
        <v>0.54059020284612747</v>
      </c>
      <c r="X57" s="64">
        <f t="shared" si="9"/>
        <v>3.4720838348617473</v>
      </c>
      <c r="Y57" s="65">
        <f t="shared" si="10"/>
        <v>-1.7486674317028194E-7</v>
      </c>
      <c r="Z57" s="66">
        <f t="shared" si="11"/>
        <v>-1.7429631500748189E-7</v>
      </c>
      <c r="AA57" s="66">
        <f t="shared" si="12"/>
        <v>-1.7429817578605538E-7</v>
      </c>
      <c r="AB57" s="67">
        <f t="shared" si="13"/>
        <v>-1.7372959626183601E-7</v>
      </c>
      <c r="AC57" s="68">
        <f t="shared" si="15"/>
        <v>2.6803005059287895E-4</v>
      </c>
      <c r="AD57" s="69"/>
      <c r="AE57" s="70">
        <f t="shared" si="14"/>
        <v>2.6803005059287894</v>
      </c>
      <c r="AF57" s="70"/>
      <c r="AG57" s="74"/>
      <c r="AH57" s="71">
        <v>510</v>
      </c>
    </row>
    <row r="58" spans="5:34">
      <c r="E58" s="168">
        <v>0.53836805555555556</v>
      </c>
      <c r="F58" s="71">
        <v>520</v>
      </c>
      <c r="G58" s="58">
        <v>15.78</v>
      </c>
      <c r="H58" s="58">
        <v>6.65</v>
      </c>
      <c r="I58" s="58">
        <v>6.55</v>
      </c>
      <c r="J58" s="58">
        <v>15.73</v>
      </c>
      <c r="K58" s="58">
        <v>6.73</v>
      </c>
      <c r="L58" s="58">
        <v>6.75</v>
      </c>
      <c r="M58" s="59">
        <f t="shared" si="1"/>
        <v>15.754999999999999</v>
      </c>
      <c r="N58" s="59">
        <f t="shared" si="1"/>
        <v>6.69</v>
      </c>
      <c r="O58" s="59">
        <f t="shared" si="1"/>
        <v>6.65</v>
      </c>
      <c r="P58" s="60">
        <f t="shared" si="2"/>
        <v>0.1370314060849534</v>
      </c>
      <c r="Q58" s="22">
        <f t="shared" si="3"/>
        <v>2.0417379446695257E-7</v>
      </c>
      <c r="R58" s="22">
        <f t="shared" si="4"/>
        <v>4.8977881936844561E-8</v>
      </c>
      <c r="S58" s="61">
        <f t="shared" si="5"/>
        <v>2.2727255568550756E-8</v>
      </c>
      <c r="T58" s="22">
        <f t="shared" si="6"/>
        <v>5.1652814567822136E-16</v>
      </c>
      <c r="U58" s="62">
        <v>298</v>
      </c>
      <c r="V58" s="59">
        <f t="shared" si="7"/>
        <v>288.755</v>
      </c>
      <c r="W58" s="63">
        <f t="shared" si="8"/>
        <v>0.53998739555223119</v>
      </c>
      <c r="X58" s="64">
        <f t="shared" si="9"/>
        <v>3.467267873196052</v>
      </c>
      <c r="Y58" s="65">
        <f t="shared" si="10"/>
        <v>-1.7983767911467148E-7</v>
      </c>
      <c r="Z58" s="66">
        <f t="shared" si="11"/>
        <v>-1.792304098579431E-7</v>
      </c>
      <c r="AA58" s="66">
        <f t="shared" si="12"/>
        <v>-1.7923246046242144E-7</v>
      </c>
      <c r="AB58" s="67">
        <f t="shared" si="13"/>
        <v>-1.786272279613599E-7</v>
      </c>
      <c r="AC58" s="68">
        <f t="shared" si="15"/>
        <v>2.6628707505784696E-4</v>
      </c>
      <c r="AD58" s="69"/>
      <c r="AE58" s="70">
        <f t="shared" si="14"/>
        <v>2.6628707505784694</v>
      </c>
      <c r="AF58" s="70"/>
      <c r="AG58" s="74"/>
      <c r="AH58" s="71">
        <v>520</v>
      </c>
    </row>
    <row r="59" spans="5:34">
      <c r="E59" s="168">
        <v>0.53848379629629628</v>
      </c>
      <c r="F59" s="71">
        <v>530</v>
      </c>
      <c r="G59" s="58">
        <v>15.78</v>
      </c>
      <c r="H59" s="58">
        <v>6.65</v>
      </c>
      <c r="I59" s="58">
        <v>6.6</v>
      </c>
      <c r="J59" s="58">
        <v>15.73</v>
      </c>
      <c r="K59" s="58">
        <v>6.73</v>
      </c>
      <c r="L59" s="58">
        <v>6.8</v>
      </c>
      <c r="M59" s="59">
        <f t="shared" si="1"/>
        <v>15.754999999999999</v>
      </c>
      <c r="N59" s="59">
        <f t="shared" si="1"/>
        <v>6.69</v>
      </c>
      <c r="O59" s="59">
        <f t="shared" si="1"/>
        <v>6.6999999999999993</v>
      </c>
      <c r="P59" s="60">
        <f t="shared" si="2"/>
        <v>0.13806171740890041</v>
      </c>
      <c r="Q59" s="22">
        <f t="shared" si="3"/>
        <v>2.0417379446695257E-7</v>
      </c>
      <c r="R59" s="22">
        <f t="shared" si="4"/>
        <v>4.8977881936844561E-8</v>
      </c>
      <c r="S59" s="61">
        <f t="shared" si="5"/>
        <v>2.2727255568550756E-8</v>
      </c>
      <c r="T59" s="22">
        <f t="shared" si="6"/>
        <v>5.1652814567822136E-16</v>
      </c>
      <c r="U59" s="62">
        <v>298</v>
      </c>
      <c r="V59" s="59">
        <f t="shared" si="7"/>
        <v>288.755</v>
      </c>
      <c r="W59" s="63">
        <f t="shared" si="8"/>
        <v>0.53998739555223119</v>
      </c>
      <c r="X59" s="64">
        <f t="shared" si="9"/>
        <v>3.467267873196052</v>
      </c>
      <c r="Y59" s="65">
        <f t="shared" si="10"/>
        <v>-1.7997029449241559E-7</v>
      </c>
      <c r="Z59" s="66">
        <f t="shared" si="11"/>
        <v>-1.7935800812370078E-7</v>
      </c>
      <c r="AA59" s="66">
        <f t="shared" si="12"/>
        <v>-1.793600912152375E-7</v>
      </c>
      <c r="AB59" s="67">
        <f t="shared" si="13"/>
        <v>-1.7874987376406972E-7</v>
      </c>
      <c r="AC59" s="68">
        <f t="shared" si="15"/>
        <v>2.6449475731165235E-4</v>
      </c>
      <c r="AD59" s="69"/>
      <c r="AE59" s="70">
        <f t="shared" si="14"/>
        <v>2.6449475731165233</v>
      </c>
      <c r="AF59" s="70"/>
      <c r="AG59" s="74"/>
      <c r="AH59" s="71">
        <v>530</v>
      </c>
    </row>
    <row r="60" spans="5:34">
      <c r="E60" s="168">
        <v>0.538599537037037</v>
      </c>
      <c r="F60" s="71">
        <v>540</v>
      </c>
      <c r="G60" s="58">
        <v>15.79</v>
      </c>
      <c r="H60" s="58">
        <v>6.65</v>
      </c>
      <c r="I60" s="58">
        <v>6.66</v>
      </c>
      <c r="J60" s="58">
        <v>15.74</v>
      </c>
      <c r="K60" s="58">
        <v>6.74</v>
      </c>
      <c r="L60" s="58">
        <v>6.84</v>
      </c>
      <c r="M60" s="59">
        <f t="shared" si="1"/>
        <v>15.765000000000001</v>
      </c>
      <c r="N60" s="59">
        <f t="shared" si="1"/>
        <v>6.6950000000000003</v>
      </c>
      <c r="O60" s="59">
        <f t="shared" si="1"/>
        <v>6.75</v>
      </c>
      <c r="P60" s="60">
        <f t="shared" si="2"/>
        <v>0.13911618939951223</v>
      </c>
      <c r="Q60" s="22">
        <f t="shared" si="3"/>
        <v>2.0183663636815574E-7</v>
      </c>
      <c r="R60" s="22">
        <f t="shared" si="4"/>
        <v>4.9545019080478957E-8</v>
      </c>
      <c r="S60" s="61">
        <f t="shared" si="5"/>
        <v>2.3009537768200723E-8</v>
      </c>
      <c r="T60" s="22">
        <f t="shared" si="6"/>
        <v>5.2943882830625548E-16</v>
      </c>
      <c r="U60" s="62">
        <v>298</v>
      </c>
      <c r="V60" s="59">
        <f t="shared" si="7"/>
        <v>288.76499999999999</v>
      </c>
      <c r="W60" s="63">
        <f t="shared" si="8"/>
        <v>0.53938463000905335</v>
      </c>
      <c r="X60" s="64">
        <f t="shared" si="9"/>
        <v>3.4624589243828043</v>
      </c>
      <c r="Y60" s="65">
        <f t="shared" si="10"/>
        <v>-1.8487352412618799E-7</v>
      </c>
      <c r="Z60" s="66">
        <f t="shared" si="11"/>
        <v>-1.8422300892700101E-7</v>
      </c>
      <c r="AA60" s="66">
        <f t="shared" si="12"/>
        <v>-1.8422529789740053E-7</v>
      </c>
      <c r="AB60" s="67">
        <f t="shared" si="13"/>
        <v>-1.8357705556019465E-7</v>
      </c>
      <c r="AC60" s="68">
        <f t="shared" si="15"/>
        <v>2.6270116336676175E-4</v>
      </c>
      <c r="AD60" s="69"/>
      <c r="AE60" s="70">
        <f t="shared" si="14"/>
        <v>2.6270116336676175</v>
      </c>
      <c r="AF60" s="70"/>
      <c r="AG60" s="74"/>
      <c r="AH60" s="71">
        <v>540</v>
      </c>
    </row>
    <row r="61" spans="5:34">
      <c r="E61" s="168">
        <v>0.53871527777777772</v>
      </c>
      <c r="F61" s="71">
        <v>550</v>
      </c>
      <c r="G61" s="58">
        <v>15.8</v>
      </c>
      <c r="H61" s="58">
        <v>6.66</v>
      </c>
      <c r="I61" s="58">
        <v>6.7</v>
      </c>
      <c r="J61" s="58">
        <v>15.75</v>
      </c>
      <c r="K61" s="58">
        <v>6.74</v>
      </c>
      <c r="L61" s="58">
        <v>6.91</v>
      </c>
      <c r="M61" s="59">
        <f t="shared" si="1"/>
        <v>15.775</v>
      </c>
      <c r="N61" s="59">
        <f t="shared" si="1"/>
        <v>6.7</v>
      </c>
      <c r="O61" s="59">
        <f t="shared" si="1"/>
        <v>6.8049999999999997</v>
      </c>
      <c r="P61" s="60">
        <f t="shared" si="2"/>
        <v>0.14027409471531149</v>
      </c>
      <c r="Q61" s="22">
        <f t="shared" si="3"/>
        <v>1.9952623149688761E-7</v>
      </c>
      <c r="R61" s="22">
        <f t="shared" si="4"/>
        <v>5.0118723362727164E-8</v>
      </c>
      <c r="S61" s="61">
        <f t="shared" si="5"/>
        <v>2.3295326033068235E-8</v>
      </c>
      <c r="T61" s="22">
        <f t="shared" si="6"/>
        <v>5.4267221498694662E-16</v>
      </c>
      <c r="U61" s="62">
        <v>298</v>
      </c>
      <c r="V61" s="59">
        <f t="shared" si="7"/>
        <v>288.77499999999998</v>
      </c>
      <c r="W61" s="63">
        <f t="shared" si="8"/>
        <v>0.53878190621225419</v>
      </c>
      <c r="X61" s="64">
        <f t="shared" si="9"/>
        <v>3.4576569777369635</v>
      </c>
      <c r="Y61" s="65">
        <f t="shared" si="10"/>
        <v>-1.8999524638501011E-7</v>
      </c>
      <c r="Z61" s="66">
        <f t="shared" si="11"/>
        <v>-1.8930333610033398E-7</v>
      </c>
      <c r="AA61" s="66">
        <f t="shared" si="12"/>
        <v>-1.8930585584675477E-7</v>
      </c>
      <c r="AB61" s="67">
        <f t="shared" si="13"/>
        <v>-1.8861644695605641E-7</v>
      </c>
      <c r="AC61" s="68">
        <f t="shared" si="15"/>
        <v>2.6085891804453643E-4</v>
      </c>
      <c r="AD61" s="69"/>
      <c r="AE61" s="70">
        <f t="shared" si="14"/>
        <v>2.6085891804453643</v>
      </c>
      <c r="AF61" s="70"/>
      <c r="AG61" s="74"/>
      <c r="AH61" s="71">
        <v>550</v>
      </c>
    </row>
    <row r="62" spans="5:34">
      <c r="E62" s="168">
        <v>0.53883101851851856</v>
      </c>
      <c r="F62" s="71">
        <v>560</v>
      </c>
      <c r="G62" s="58">
        <v>15.81</v>
      </c>
      <c r="H62" s="58">
        <v>6.66</v>
      </c>
      <c r="I62" s="58">
        <v>6.74</v>
      </c>
      <c r="J62" s="58">
        <v>15.76</v>
      </c>
      <c r="K62" s="58">
        <v>6.74</v>
      </c>
      <c r="L62" s="58">
        <v>6.94</v>
      </c>
      <c r="M62" s="59">
        <f t="shared" si="1"/>
        <v>15.785</v>
      </c>
      <c r="N62" s="59">
        <f t="shared" si="1"/>
        <v>6.7</v>
      </c>
      <c r="O62" s="59">
        <f t="shared" si="1"/>
        <v>6.84</v>
      </c>
      <c r="P62" s="60">
        <f t="shared" si="2"/>
        <v>0.14102006306786677</v>
      </c>
      <c r="Q62" s="22">
        <f t="shared" si="3"/>
        <v>1.9952623149688761E-7</v>
      </c>
      <c r="R62" s="22">
        <f t="shared" si="4"/>
        <v>5.0118723362727164E-8</v>
      </c>
      <c r="S62" s="61">
        <f t="shared" si="5"/>
        <v>2.3314692494652029E-8</v>
      </c>
      <c r="T62" s="22">
        <f t="shared" si="6"/>
        <v>5.4357488612018365E-16</v>
      </c>
      <c r="U62" s="62">
        <v>298</v>
      </c>
      <c r="V62" s="59">
        <f t="shared" si="7"/>
        <v>288.78500000000003</v>
      </c>
      <c r="W62" s="63">
        <f t="shared" si="8"/>
        <v>0.5381792241574942</v>
      </c>
      <c r="X62" s="64">
        <f t="shared" si="9"/>
        <v>3.4528620225904687</v>
      </c>
      <c r="Y62" s="65">
        <f t="shared" si="10"/>
        <v>-1.9019867328152106E-7</v>
      </c>
      <c r="Z62" s="66">
        <f t="shared" si="11"/>
        <v>-1.8950021182771638E-7</v>
      </c>
      <c r="AA62" s="66">
        <f t="shared" si="12"/>
        <v>-1.8950277676885944E-7</v>
      </c>
      <c r="AB62" s="67">
        <f t="shared" si="13"/>
        <v>-1.888068614178696E-7</v>
      </c>
      <c r="AC62" s="68">
        <f t="shared" si="15"/>
        <v>2.5896586791581105E-4</v>
      </c>
      <c r="AD62" s="69"/>
      <c r="AE62" s="70">
        <f t="shared" si="14"/>
        <v>2.5896586791581107</v>
      </c>
      <c r="AF62" s="70"/>
      <c r="AG62" s="74"/>
      <c r="AH62" s="71">
        <v>560</v>
      </c>
    </row>
    <row r="63" spans="5:34">
      <c r="E63" s="168">
        <v>0.53894675925925928</v>
      </c>
      <c r="F63" s="71">
        <v>570</v>
      </c>
      <c r="G63" s="58">
        <v>15.82</v>
      </c>
      <c r="H63" s="58">
        <v>6.67</v>
      </c>
      <c r="I63" s="58">
        <v>6.78</v>
      </c>
      <c r="J63" s="58">
        <v>15.77</v>
      </c>
      <c r="K63" s="58">
        <v>6.75</v>
      </c>
      <c r="L63" s="58">
        <v>6.98</v>
      </c>
      <c r="M63" s="59">
        <f t="shared" si="1"/>
        <v>15.795</v>
      </c>
      <c r="N63" s="59">
        <f t="shared" si="1"/>
        <v>6.71</v>
      </c>
      <c r="O63" s="59">
        <f t="shared" si="1"/>
        <v>6.8800000000000008</v>
      </c>
      <c r="P63" s="60">
        <f t="shared" si="2"/>
        <v>0.1418693934659141</v>
      </c>
      <c r="Q63" s="22">
        <f t="shared" si="3"/>
        <v>1.9498445997580421E-7</v>
      </c>
      <c r="R63" s="22">
        <f t="shared" si="4"/>
        <v>5.1286138399136415E-8</v>
      </c>
      <c r="S63" s="61">
        <f t="shared" si="5"/>
        <v>2.3877595486622632E-8</v>
      </c>
      <c r="T63" s="22">
        <f t="shared" si="6"/>
        <v>5.7013956622278145E-16</v>
      </c>
      <c r="U63" s="62">
        <v>298</v>
      </c>
      <c r="V63" s="59">
        <f t="shared" si="7"/>
        <v>288.79500000000002</v>
      </c>
      <c r="W63" s="63">
        <f t="shared" si="8"/>
        <v>0.53757658384044438</v>
      </c>
      <c r="X63" s="64">
        <f t="shared" si="9"/>
        <v>3.4480740482922987</v>
      </c>
      <c r="Y63" s="65">
        <f t="shared" si="10"/>
        <v>-1.9950327648415234E-7</v>
      </c>
      <c r="Z63" s="66">
        <f t="shared" si="11"/>
        <v>-1.9872914053049113E-7</v>
      </c>
      <c r="AA63" s="66">
        <f t="shared" si="12"/>
        <v>-1.9873214442338611E-7</v>
      </c>
      <c r="AB63" s="67">
        <f t="shared" si="13"/>
        <v>-1.9796098905050658E-7</v>
      </c>
      <c r="AC63" s="68">
        <f t="shared" si="15"/>
        <v>2.5707084872932351E-4</v>
      </c>
      <c r="AD63" s="69"/>
      <c r="AE63" s="70">
        <f t="shared" si="14"/>
        <v>2.5707084872932349</v>
      </c>
      <c r="AF63" s="70"/>
      <c r="AG63" s="74"/>
      <c r="AH63" s="71">
        <v>570</v>
      </c>
    </row>
    <row r="64" spans="5:34">
      <c r="E64" s="168">
        <v>0.5390625</v>
      </c>
      <c r="F64" s="71">
        <v>580</v>
      </c>
      <c r="G64" s="58">
        <v>15.82</v>
      </c>
      <c r="H64" s="58">
        <v>6.67</v>
      </c>
      <c r="I64" s="58">
        <v>6.81</v>
      </c>
      <c r="J64" s="58">
        <v>15.77</v>
      </c>
      <c r="K64" s="58">
        <v>6.75</v>
      </c>
      <c r="L64" s="58">
        <v>7.03</v>
      </c>
      <c r="M64" s="59">
        <f t="shared" si="1"/>
        <v>15.795</v>
      </c>
      <c r="N64" s="59">
        <f t="shared" si="1"/>
        <v>6.71</v>
      </c>
      <c r="O64" s="59">
        <f t="shared" si="1"/>
        <v>6.92</v>
      </c>
      <c r="P64" s="60">
        <f t="shared" si="2"/>
        <v>0.14269421552094846</v>
      </c>
      <c r="Q64" s="22">
        <f t="shared" si="3"/>
        <v>1.9498445997580421E-7</v>
      </c>
      <c r="R64" s="22">
        <f t="shared" si="4"/>
        <v>5.1286138399136415E-8</v>
      </c>
      <c r="S64" s="61">
        <f t="shared" si="5"/>
        <v>2.3877595486622632E-8</v>
      </c>
      <c r="T64" s="22">
        <f t="shared" si="6"/>
        <v>5.7013956622278145E-16</v>
      </c>
      <c r="U64" s="62">
        <v>298</v>
      </c>
      <c r="V64" s="59">
        <f t="shared" si="7"/>
        <v>288.79500000000002</v>
      </c>
      <c r="W64" s="63">
        <f t="shared" si="8"/>
        <v>0.53757658384044438</v>
      </c>
      <c r="X64" s="64">
        <f t="shared" si="9"/>
        <v>3.4480740482922987</v>
      </c>
      <c r="Y64" s="65">
        <f t="shared" si="10"/>
        <v>-1.9911193287956942E-7</v>
      </c>
      <c r="Z64" s="66">
        <f t="shared" si="11"/>
        <v>-1.9833482350142336E-7</v>
      </c>
      <c r="AA64" s="66">
        <f t="shared" si="12"/>
        <v>-1.9833785646372179E-7</v>
      </c>
      <c r="AB64" s="67">
        <f t="shared" si="13"/>
        <v>-1.9756375637331682E-7</v>
      </c>
      <c r="AC64" s="68">
        <f t="shared" si="15"/>
        <v>2.550835373369195E-4</v>
      </c>
      <c r="AD64" s="69"/>
      <c r="AE64" s="70">
        <f t="shared" si="14"/>
        <v>2.5508353733691949</v>
      </c>
      <c r="AF64" s="70"/>
      <c r="AG64" s="74"/>
      <c r="AH64" s="71">
        <v>580</v>
      </c>
    </row>
    <row r="65" spans="5:34">
      <c r="E65" s="168">
        <v>0.53917824074074072</v>
      </c>
      <c r="F65" s="71">
        <v>590</v>
      </c>
      <c r="G65" s="58">
        <v>15.83</v>
      </c>
      <c r="H65" s="58">
        <v>6.67</v>
      </c>
      <c r="I65" s="58">
        <v>6.85</v>
      </c>
      <c r="J65" s="58">
        <v>15.78</v>
      </c>
      <c r="K65" s="58">
        <v>6.75</v>
      </c>
      <c r="L65" s="58">
        <v>7.07</v>
      </c>
      <c r="M65" s="59">
        <f t="shared" si="1"/>
        <v>15.805</v>
      </c>
      <c r="N65" s="59">
        <f t="shared" si="1"/>
        <v>6.71</v>
      </c>
      <c r="O65" s="59">
        <f t="shared" si="1"/>
        <v>6.96</v>
      </c>
      <c r="P65" s="60">
        <f t="shared" si="2"/>
        <v>0.14354398455965667</v>
      </c>
      <c r="Q65" s="22">
        <f t="shared" si="3"/>
        <v>1.9498445997580421E-7</v>
      </c>
      <c r="R65" s="22">
        <f t="shared" si="4"/>
        <v>5.1286138399136415E-8</v>
      </c>
      <c r="S65" s="61">
        <f t="shared" si="5"/>
        <v>2.3897446015224317E-8</v>
      </c>
      <c r="T65" s="22">
        <f t="shared" si="6"/>
        <v>5.7108792605056064E-16</v>
      </c>
      <c r="U65" s="62">
        <v>298</v>
      </c>
      <c r="V65" s="59">
        <f t="shared" si="7"/>
        <v>288.80500000000001</v>
      </c>
      <c r="W65" s="63">
        <f t="shared" si="8"/>
        <v>0.53697398525676721</v>
      </c>
      <c r="X65" s="64">
        <f t="shared" si="9"/>
        <v>3.4432930442082874</v>
      </c>
      <c r="Y65" s="65">
        <f t="shared" si="10"/>
        <v>-1.9934728153091025E-7</v>
      </c>
      <c r="Z65" s="66">
        <f t="shared" si="11"/>
        <v>-1.9856222992815786E-7</v>
      </c>
      <c r="AA65" s="66">
        <f t="shared" si="12"/>
        <v>-1.9856532154803974E-7</v>
      </c>
      <c r="AB65" s="67">
        <f t="shared" si="13"/>
        <v>-1.9778333721488842E-7</v>
      </c>
      <c r="AC65" s="68">
        <f t="shared" si="15"/>
        <v>2.5310016892161424E-4</v>
      </c>
      <c r="AD65" s="69"/>
      <c r="AE65" s="70">
        <f t="shared" si="14"/>
        <v>2.5310016892161427</v>
      </c>
      <c r="AF65" s="70"/>
      <c r="AG65" s="74"/>
      <c r="AH65" s="71">
        <v>590</v>
      </c>
    </row>
    <row r="66" spans="5:34">
      <c r="E66" s="168">
        <v>0.53929398148148144</v>
      </c>
      <c r="F66" s="71">
        <v>600</v>
      </c>
      <c r="G66" s="58">
        <v>15.84</v>
      </c>
      <c r="H66" s="58">
        <v>6.67</v>
      </c>
      <c r="I66" s="58">
        <v>6.87</v>
      </c>
      <c r="J66" s="58">
        <v>15.79</v>
      </c>
      <c r="K66" s="58">
        <v>6.76</v>
      </c>
      <c r="L66" s="58">
        <v>7.09</v>
      </c>
      <c r="M66" s="59">
        <f t="shared" si="1"/>
        <v>15.815</v>
      </c>
      <c r="N66" s="59">
        <f t="shared" si="1"/>
        <v>6.7149999999999999</v>
      </c>
      <c r="O66" s="59">
        <f t="shared" si="1"/>
        <v>6.98</v>
      </c>
      <c r="P66" s="60">
        <f t="shared" si="2"/>
        <v>0.14398149464349566</v>
      </c>
      <c r="Q66" s="22">
        <f t="shared" si="3"/>
        <v>1.9275249131909328E-7</v>
      </c>
      <c r="R66" s="22">
        <f t="shared" si="4"/>
        <v>5.1880003892896032E-8</v>
      </c>
      <c r="S66" s="61">
        <f t="shared" si="5"/>
        <v>2.4194262478912447E-8</v>
      </c>
      <c r="T66" s="22">
        <f t="shared" si="6"/>
        <v>5.853623368985107E-16</v>
      </c>
      <c r="U66" s="62">
        <v>298</v>
      </c>
      <c r="V66" s="59">
        <f t="shared" si="7"/>
        <v>288.815</v>
      </c>
      <c r="W66" s="63">
        <f t="shared" si="8"/>
        <v>0.53637142840212504</v>
      </c>
      <c r="X66" s="64">
        <f t="shared" si="9"/>
        <v>3.4385189997211634</v>
      </c>
      <c r="Y66" s="65">
        <f t="shared" si="10"/>
        <v>-2.0362718282286148E-7</v>
      </c>
      <c r="Z66" s="66">
        <f t="shared" si="11"/>
        <v>-2.0280158284192352E-7</v>
      </c>
      <c r="AA66" s="66">
        <f t="shared" si="12"/>
        <v>-2.028049302109686E-7</v>
      </c>
      <c r="AB66" s="67">
        <f t="shared" si="13"/>
        <v>-2.019826504554716E-7</v>
      </c>
      <c r="AC66" s="68">
        <f t="shared" si="15"/>
        <v>2.5111452605211727E-4</v>
      </c>
      <c r="AD66" s="75">
        <f>D11</f>
        <v>2.5660714285714284E-4</v>
      </c>
      <c r="AE66" s="70">
        <f t="shared" si="14"/>
        <v>2.5111452605211726</v>
      </c>
      <c r="AF66" s="70">
        <f>AD66*10000</f>
        <v>2.5660714285714286</v>
      </c>
      <c r="AG66" s="74">
        <f>(AE66-AF66)*(AE66-AF66)</f>
        <v>3.0168839366849589E-3</v>
      </c>
      <c r="AH66" s="71">
        <v>600</v>
      </c>
    </row>
    <row r="67" spans="5:34">
      <c r="E67" s="168">
        <v>0.53940972222222217</v>
      </c>
      <c r="F67" s="71">
        <v>610</v>
      </c>
      <c r="G67" s="58">
        <v>15.84</v>
      </c>
      <c r="H67" s="58">
        <v>6.68</v>
      </c>
      <c r="I67" s="58">
        <v>6.94</v>
      </c>
      <c r="J67" s="58">
        <v>15.79</v>
      </c>
      <c r="K67" s="58">
        <v>6.76</v>
      </c>
      <c r="L67" s="58">
        <v>7.14</v>
      </c>
      <c r="M67" s="59">
        <f t="shared" si="1"/>
        <v>15.815</v>
      </c>
      <c r="N67" s="59">
        <f t="shared" si="1"/>
        <v>6.72</v>
      </c>
      <c r="O67" s="59">
        <f t="shared" si="1"/>
        <v>7.04</v>
      </c>
      <c r="P67" s="60">
        <f t="shared" si="2"/>
        <v>0.14521915792123347</v>
      </c>
      <c r="Q67" s="22">
        <f t="shared" si="3"/>
        <v>1.9054607179632443E-7</v>
      </c>
      <c r="R67" s="22">
        <f t="shared" si="4"/>
        <v>5.2480746024977185E-8</v>
      </c>
      <c r="S67" s="61">
        <f t="shared" si="5"/>
        <v>2.4474418834638988E-8</v>
      </c>
      <c r="T67" s="22">
        <f t="shared" si="6"/>
        <v>5.9899717729333164E-16</v>
      </c>
      <c r="U67" s="62">
        <v>298</v>
      </c>
      <c r="V67" s="59">
        <f t="shared" si="7"/>
        <v>288.815</v>
      </c>
      <c r="W67" s="63">
        <f t="shared" si="8"/>
        <v>0.53637142840212504</v>
      </c>
      <c r="X67" s="64">
        <f t="shared" si="9"/>
        <v>3.4385189997211634</v>
      </c>
      <c r="Y67" s="65">
        <f t="shared" si="10"/>
        <v>-2.0846412293546313E-7</v>
      </c>
      <c r="Z67" s="66">
        <f t="shared" si="11"/>
        <v>-2.0759178957630822E-7</v>
      </c>
      <c r="AA67" s="66">
        <f t="shared" si="12"/>
        <v>-2.0759543991900884E-7</v>
      </c>
      <c r="AB67" s="67">
        <f t="shared" si="13"/>
        <v>-2.067267263523029E-7</v>
      </c>
      <c r="AC67" s="68">
        <f t="shared" si="15"/>
        <v>2.4908648795314375E-4</v>
      </c>
      <c r="AD67" s="69"/>
      <c r="AE67" s="70">
        <f t="shared" si="14"/>
        <v>2.4908648795314376</v>
      </c>
      <c r="AF67" s="70"/>
      <c r="AG67" s="74"/>
      <c r="AH67" s="71">
        <v>610</v>
      </c>
    </row>
    <row r="68" spans="5:34">
      <c r="E68" s="168">
        <v>0.539525462962963</v>
      </c>
      <c r="F68" s="71">
        <v>620</v>
      </c>
      <c r="G68" s="58">
        <v>15.86</v>
      </c>
      <c r="H68" s="58">
        <v>6.68</v>
      </c>
      <c r="I68" s="58">
        <v>6.95</v>
      </c>
      <c r="J68" s="58">
        <v>15.81</v>
      </c>
      <c r="K68" s="58">
        <v>6.76</v>
      </c>
      <c r="L68" s="58">
        <v>7.17</v>
      </c>
      <c r="M68" s="59">
        <f t="shared" si="1"/>
        <v>15.835000000000001</v>
      </c>
      <c r="N68" s="59">
        <f t="shared" si="1"/>
        <v>6.72</v>
      </c>
      <c r="O68" s="59">
        <f t="shared" si="1"/>
        <v>7.0600000000000005</v>
      </c>
      <c r="P68" s="60">
        <f t="shared" si="2"/>
        <v>0.14568236719461694</v>
      </c>
      <c r="Q68" s="22">
        <f t="shared" si="3"/>
        <v>1.9054607179632443E-7</v>
      </c>
      <c r="R68" s="22">
        <f t="shared" si="4"/>
        <v>5.2480746024977185E-8</v>
      </c>
      <c r="S68" s="61">
        <f t="shared" si="5"/>
        <v>2.4515129139634638E-8</v>
      </c>
      <c r="T68" s="22">
        <f t="shared" si="6"/>
        <v>6.0099155673296337E-16</v>
      </c>
      <c r="U68" s="62">
        <v>298</v>
      </c>
      <c r="V68" s="59">
        <f t="shared" si="7"/>
        <v>288.83499999999998</v>
      </c>
      <c r="W68" s="63">
        <f t="shared" si="8"/>
        <v>0.53516643986261547</v>
      </c>
      <c r="X68" s="64">
        <f t="shared" si="9"/>
        <v>3.4289917471529772</v>
      </c>
      <c r="Y68" s="65">
        <f t="shared" si="10"/>
        <v>-2.0865476538703808E-7</v>
      </c>
      <c r="Z68" s="66">
        <f t="shared" si="11"/>
        <v>-2.0777349104746418E-7</v>
      </c>
      <c r="AA68" s="66">
        <f t="shared" si="12"/>
        <v>-2.0777721319807098E-7</v>
      </c>
      <c r="AB68" s="67">
        <f t="shared" si="13"/>
        <v>-2.068996295673507E-7</v>
      </c>
      <c r="AC68" s="68">
        <f t="shared" si="15"/>
        <v>2.4701054577267974E-4</v>
      </c>
      <c r="AD68" s="69"/>
      <c r="AE68" s="70">
        <f t="shared" si="14"/>
        <v>2.4701054577267976</v>
      </c>
      <c r="AF68" s="70"/>
      <c r="AG68" s="74"/>
      <c r="AH68" s="71">
        <v>620</v>
      </c>
    </row>
    <row r="69" spans="5:34">
      <c r="E69" s="168">
        <v>0.53964120370370372</v>
      </c>
      <c r="F69" s="71">
        <v>630</v>
      </c>
      <c r="G69" s="58">
        <v>15.87</v>
      </c>
      <c r="H69" s="58">
        <v>6.68</v>
      </c>
      <c r="I69" s="58">
        <v>6.99</v>
      </c>
      <c r="J69" s="58">
        <v>15.82</v>
      </c>
      <c r="K69" s="58">
        <v>6.76</v>
      </c>
      <c r="L69" s="58">
        <v>7.2</v>
      </c>
      <c r="M69" s="59">
        <f t="shared" si="1"/>
        <v>15.844999999999999</v>
      </c>
      <c r="N69" s="59">
        <f t="shared" si="1"/>
        <v>6.72</v>
      </c>
      <c r="O69" s="59">
        <f t="shared" si="1"/>
        <v>7.0950000000000006</v>
      </c>
      <c r="P69" s="60">
        <f t="shared" si="2"/>
        <v>0.14643005482856392</v>
      </c>
      <c r="Q69" s="22">
        <f t="shared" si="3"/>
        <v>1.9054607179632443E-7</v>
      </c>
      <c r="R69" s="22">
        <f t="shared" si="4"/>
        <v>5.2480746024977185E-8</v>
      </c>
      <c r="S69" s="61">
        <f t="shared" si="5"/>
        <v>2.4535509678890896E-8</v>
      </c>
      <c r="T69" s="22">
        <f t="shared" si="6"/>
        <v>6.0199123520294888E-16</v>
      </c>
      <c r="U69" s="62">
        <v>298</v>
      </c>
      <c r="V69" s="59">
        <f t="shared" si="7"/>
        <v>288.84500000000003</v>
      </c>
      <c r="W69" s="63">
        <f t="shared" si="8"/>
        <v>0.53456400816907712</v>
      </c>
      <c r="X69" s="64">
        <f t="shared" si="9"/>
        <v>3.4242385179216415</v>
      </c>
      <c r="Y69" s="65">
        <f t="shared" si="10"/>
        <v>-2.0859658761007904E-7</v>
      </c>
      <c r="Z69" s="66">
        <f t="shared" si="11"/>
        <v>-2.0770833297795402E-7</v>
      </c>
      <c r="AA69" s="66">
        <f t="shared" si="12"/>
        <v>-2.0771211538063145E-7</v>
      </c>
      <c r="AB69" s="67">
        <f t="shared" si="13"/>
        <v>-2.0682761093841639E-7</v>
      </c>
      <c r="AC69" s="68">
        <f t="shared" si="15"/>
        <v>2.4493278610027066E-4</v>
      </c>
      <c r="AD69" s="69"/>
      <c r="AE69" s="70">
        <f t="shared" si="14"/>
        <v>2.4493278610027067</v>
      </c>
      <c r="AF69" s="70"/>
      <c r="AG69" s="74"/>
      <c r="AH69" s="71">
        <v>630</v>
      </c>
    </row>
    <row r="70" spans="5:34">
      <c r="E70" s="168">
        <v>0.53975694444444444</v>
      </c>
      <c r="F70" s="71">
        <v>640</v>
      </c>
      <c r="G70" s="58">
        <v>15.87</v>
      </c>
      <c r="H70" s="58">
        <v>6.69</v>
      </c>
      <c r="I70" s="58">
        <v>7.02</v>
      </c>
      <c r="J70" s="58">
        <v>15.82</v>
      </c>
      <c r="K70" s="58">
        <v>6.77</v>
      </c>
      <c r="L70" s="58">
        <v>7.24</v>
      </c>
      <c r="M70" s="59">
        <f t="shared" ref="M70:O133" si="16">(G70+J70)/2</f>
        <v>15.844999999999999</v>
      </c>
      <c r="N70" s="59">
        <f t="shared" si="16"/>
        <v>6.73</v>
      </c>
      <c r="O70" s="59">
        <f t="shared" si="16"/>
        <v>7.13</v>
      </c>
      <c r="P70" s="60">
        <f t="shared" si="2"/>
        <v>0.14715240182208045</v>
      </c>
      <c r="Q70" s="22">
        <f t="shared" si="3"/>
        <v>1.8620871366628614E-7</v>
      </c>
      <c r="R70" s="22">
        <f t="shared" si="4"/>
        <v>5.3703179637025192E-8</v>
      </c>
      <c r="S70" s="61">
        <f t="shared" si="5"/>
        <v>2.5107015116445715E-8</v>
      </c>
      <c r="T70" s="22">
        <f t="shared" si="6"/>
        <v>6.3036220805743362E-16</v>
      </c>
      <c r="U70" s="62">
        <v>298</v>
      </c>
      <c r="V70" s="59">
        <f t="shared" si="7"/>
        <v>288.84500000000003</v>
      </c>
      <c r="W70" s="63">
        <f t="shared" si="8"/>
        <v>0.53456400816907712</v>
      </c>
      <c r="X70" s="64">
        <f t="shared" si="9"/>
        <v>3.4242385179216415</v>
      </c>
      <c r="Y70" s="65">
        <f t="shared" si="10"/>
        <v>-2.176434833758994E-7</v>
      </c>
      <c r="Z70" s="66">
        <f t="shared" si="11"/>
        <v>-2.1666823984190994E-7</v>
      </c>
      <c r="AA70" s="66">
        <f t="shared" si="12"/>
        <v>-2.1667260983239093E-7</v>
      </c>
      <c r="AB70" s="67">
        <f t="shared" si="13"/>
        <v>-2.1570169712570696E-7</v>
      </c>
      <c r="AC70" s="68">
        <f t="shared" si="15"/>
        <v>2.4285567760816122E-4</v>
      </c>
      <c r="AD70" s="69"/>
      <c r="AE70" s="70">
        <f t="shared" si="14"/>
        <v>2.4285567760816122</v>
      </c>
      <c r="AF70" s="70"/>
      <c r="AG70" s="74"/>
      <c r="AH70" s="71">
        <v>640</v>
      </c>
    </row>
    <row r="71" spans="5:34">
      <c r="E71" s="168">
        <v>0.53987268518518516</v>
      </c>
      <c r="F71" s="71">
        <v>650</v>
      </c>
      <c r="G71" s="58">
        <v>15.88</v>
      </c>
      <c r="H71" s="58">
        <v>6.69</v>
      </c>
      <c r="I71" s="58">
        <v>7.05</v>
      </c>
      <c r="J71" s="58">
        <v>15.83</v>
      </c>
      <c r="K71" s="58">
        <v>6.77</v>
      </c>
      <c r="L71" s="58">
        <v>7.27</v>
      </c>
      <c r="M71" s="59">
        <f t="shared" si="16"/>
        <v>15.855</v>
      </c>
      <c r="N71" s="59">
        <f t="shared" si="16"/>
        <v>6.73</v>
      </c>
      <c r="O71" s="59">
        <f t="shared" si="16"/>
        <v>7.16</v>
      </c>
      <c r="P71" s="60">
        <f t="shared" ref="P71:P134" si="17">((O71/32000)*(1/((-0.026*M71+1.9067)/1000)))/1.013</f>
        <v>0.14779726490311823</v>
      </c>
      <c r="Q71" s="22">
        <f t="shared" ref="Q71:Q134" si="18">POWER(10, -N71)</f>
        <v>1.8620871366628614E-7</v>
      </c>
      <c r="R71" s="22">
        <f t="shared" ref="R71:R134" si="19">POWER(10, -(14-N71))</f>
        <v>5.3703179637025192E-8</v>
      </c>
      <c r="S71" s="61">
        <f t="shared" ref="S71:S134" si="20">(0.00000000000001*(0.1253*EXP(0.0831*M71)))/Q71</f>
        <v>2.5127887717372014E-8</v>
      </c>
      <c r="T71" s="22">
        <f t="shared" ref="T71:T134" si="21">POWER(S71, 2)</f>
        <v>6.3141074113685536E-16</v>
      </c>
      <c r="U71" s="62">
        <v>298</v>
      </c>
      <c r="V71" s="59">
        <f t="shared" ref="V71:V134" si="22">273+M71</f>
        <v>288.85500000000002</v>
      </c>
      <c r="W71" s="63">
        <f t="shared" ref="W71:W134" si="23">((1/V71)-(1/298))*5026</f>
        <v>0.53396161818724319</v>
      </c>
      <c r="X71" s="64">
        <f t="shared" ref="X71:X134" si="24">POWER(10,W71)</f>
        <v>3.419492205986681</v>
      </c>
      <c r="Y71" s="65">
        <f t="shared" ref="Y71:Y134" si="25">-($B$2/X71)*P71*T71*AC71</f>
        <v>-2.1730855205579434E-7</v>
      </c>
      <c r="Z71" s="66">
        <f t="shared" ref="Z71:Z134" si="26">-(AC71+(5*Y71))*$B$2*T71*P71/X71</f>
        <v>-2.1632755555326303E-7</v>
      </c>
      <c r="AA71" s="66">
        <f t="shared" ref="AA71:AA134" si="27">-(AC71+5*Z71)*$B$2*P71*T71/X71</f>
        <v>-2.163319840680586E-7</v>
      </c>
      <c r="AB71" s="67">
        <f t="shared" ref="AB71:AB134" si="28">-(AC71+(10*AA71))*$B$2*P71*T71/X71</f>
        <v>-2.1535537609701349E-7</v>
      </c>
      <c r="AC71" s="68">
        <f t="shared" si="15"/>
        <v>2.4068896614174421E-4</v>
      </c>
      <c r="AD71" s="69"/>
      <c r="AE71" s="70">
        <f t="shared" ref="AE71:AF134" si="29">AC71*10000</f>
        <v>2.4068896614174422</v>
      </c>
      <c r="AF71" s="70"/>
      <c r="AG71" s="74"/>
      <c r="AH71" s="71">
        <v>650</v>
      </c>
    </row>
    <row r="72" spans="5:34">
      <c r="E72" s="168">
        <v>0.53998842592592589</v>
      </c>
      <c r="F72" s="71">
        <v>660</v>
      </c>
      <c r="G72" s="58">
        <v>15.89</v>
      </c>
      <c r="H72" s="58">
        <v>6.69</v>
      </c>
      <c r="I72" s="58">
        <v>7.09</v>
      </c>
      <c r="J72" s="58">
        <v>15.84</v>
      </c>
      <c r="K72" s="58">
        <v>6.77</v>
      </c>
      <c r="L72" s="58">
        <v>7.29</v>
      </c>
      <c r="M72" s="59">
        <f t="shared" si="16"/>
        <v>15.865</v>
      </c>
      <c r="N72" s="59">
        <f t="shared" si="16"/>
        <v>6.73</v>
      </c>
      <c r="O72" s="59">
        <f t="shared" si="16"/>
        <v>7.1899999999999995</v>
      </c>
      <c r="P72" s="60">
        <f t="shared" si="17"/>
        <v>0.14844235240294734</v>
      </c>
      <c r="Q72" s="22">
        <f t="shared" si="18"/>
        <v>1.8620871366628614E-7</v>
      </c>
      <c r="R72" s="22">
        <f t="shared" si="19"/>
        <v>5.3703179637025192E-8</v>
      </c>
      <c r="S72" s="61">
        <f t="shared" si="20"/>
        <v>2.5148777670638588E-8</v>
      </c>
      <c r="T72" s="22">
        <f t="shared" si="21"/>
        <v>6.3246101832721004E-16</v>
      </c>
      <c r="U72" s="62">
        <v>298</v>
      </c>
      <c r="V72" s="59">
        <f t="shared" si="22"/>
        <v>288.86500000000001</v>
      </c>
      <c r="W72" s="63">
        <f t="shared" si="23"/>
        <v>0.5333592699127806</v>
      </c>
      <c r="X72" s="64">
        <f t="shared" si="24"/>
        <v>3.4147528008149273</v>
      </c>
      <c r="Y72" s="65">
        <f t="shared" si="25"/>
        <v>-2.1695582829834389E-7</v>
      </c>
      <c r="Z72" s="66">
        <f t="shared" si="26"/>
        <v>-2.1596914554040193E-7</v>
      </c>
      <c r="AA72" s="66">
        <f t="shared" si="27"/>
        <v>-2.1597363282646592E-7</v>
      </c>
      <c r="AB72" s="67">
        <f t="shared" si="28"/>
        <v>-2.1499139653957203E-7</v>
      </c>
      <c r="AC72" s="68">
        <f t="shared" ref="AC72:AC135" si="30">AC71+10*(0.166666666666666*(Y71+2*Z71+2*AA71+AB71))</f>
        <v>2.3852566112941847E-4</v>
      </c>
      <c r="AD72" s="69"/>
      <c r="AE72" s="70">
        <f t="shared" si="29"/>
        <v>2.3852566112941846</v>
      </c>
      <c r="AF72" s="70"/>
      <c r="AG72" s="74"/>
      <c r="AH72" s="71">
        <v>660</v>
      </c>
    </row>
    <row r="73" spans="5:34">
      <c r="E73" s="168">
        <v>0.54010416666666661</v>
      </c>
      <c r="F73" s="71">
        <v>670</v>
      </c>
      <c r="G73" s="58">
        <v>15.9</v>
      </c>
      <c r="H73" s="58">
        <v>6.7</v>
      </c>
      <c r="I73" s="58">
        <v>7.11</v>
      </c>
      <c r="J73" s="58">
        <v>15.85</v>
      </c>
      <c r="K73" s="58">
        <v>6.78</v>
      </c>
      <c r="L73" s="58">
        <v>7.31</v>
      </c>
      <c r="M73" s="59">
        <f t="shared" si="16"/>
        <v>15.875</v>
      </c>
      <c r="N73" s="59">
        <f t="shared" si="16"/>
        <v>6.74</v>
      </c>
      <c r="O73" s="59">
        <f t="shared" si="16"/>
        <v>7.21</v>
      </c>
      <c r="P73" s="60">
        <f t="shared" si="17"/>
        <v>0.14888117182871208</v>
      </c>
      <c r="Q73" s="22">
        <f t="shared" si="18"/>
        <v>1.8197008586099811E-7</v>
      </c>
      <c r="R73" s="22">
        <f t="shared" si="19"/>
        <v>5.4954087385762357E-8</v>
      </c>
      <c r="S73" s="61">
        <f t="shared" si="20"/>
        <v>2.5755962268867875E-8</v>
      </c>
      <c r="T73" s="22">
        <f t="shared" si="21"/>
        <v>6.6336959239534561E-16</v>
      </c>
      <c r="U73" s="62">
        <v>298</v>
      </c>
      <c r="V73" s="59">
        <f t="shared" si="22"/>
        <v>288.875</v>
      </c>
      <c r="W73" s="63">
        <f t="shared" si="23"/>
        <v>0.53275696334135814</v>
      </c>
      <c r="X73" s="64">
        <f t="shared" si="24"/>
        <v>3.4100202918899551</v>
      </c>
      <c r="Y73" s="65">
        <f t="shared" si="25"/>
        <v>-2.2647859530462975E-7</v>
      </c>
      <c r="Z73" s="66">
        <f t="shared" si="26"/>
        <v>-2.2539357107971934E-7</v>
      </c>
      <c r="AA73" s="66">
        <f t="shared" si="27"/>
        <v>-2.2539876926441785E-7</v>
      </c>
      <c r="AB73" s="67">
        <f t="shared" si="28"/>
        <v>-2.243188934167941E-7</v>
      </c>
      <c r="AC73" s="68">
        <f t="shared" si="30"/>
        <v>2.3636593982679906E-4</v>
      </c>
      <c r="AD73" s="69"/>
      <c r="AE73" s="70">
        <f t="shared" si="29"/>
        <v>2.3636593982679908</v>
      </c>
      <c r="AF73" s="70"/>
      <c r="AG73" s="74"/>
      <c r="AH73" s="71">
        <v>670</v>
      </c>
    </row>
    <row r="74" spans="5:34">
      <c r="E74" s="168">
        <v>0.54021990740740744</v>
      </c>
      <c r="F74" s="71">
        <v>680</v>
      </c>
      <c r="G74" s="58">
        <v>15.91</v>
      </c>
      <c r="H74" s="58">
        <v>6.7</v>
      </c>
      <c r="I74" s="58">
        <v>7.13</v>
      </c>
      <c r="J74" s="58">
        <v>15.86</v>
      </c>
      <c r="K74" s="58">
        <v>6.78</v>
      </c>
      <c r="L74" s="58">
        <v>7.33</v>
      </c>
      <c r="M74" s="59">
        <f t="shared" si="16"/>
        <v>15.885</v>
      </c>
      <c r="N74" s="59">
        <f t="shared" si="16"/>
        <v>6.74</v>
      </c>
      <c r="O74" s="59">
        <f t="shared" si="16"/>
        <v>7.23</v>
      </c>
      <c r="P74" s="60">
        <f t="shared" si="17"/>
        <v>0.14932014402118313</v>
      </c>
      <c r="Q74" s="22">
        <f t="shared" si="18"/>
        <v>1.8197008586099811E-7</v>
      </c>
      <c r="R74" s="22">
        <f t="shared" si="19"/>
        <v>5.4954087385762357E-8</v>
      </c>
      <c r="S74" s="61">
        <f t="shared" si="20"/>
        <v>2.5777374369008719E-8</v>
      </c>
      <c r="T74" s="22">
        <f t="shared" si="21"/>
        <v>6.6447302936002769E-16</v>
      </c>
      <c r="U74" s="62">
        <v>298</v>
      </c>
      <c r="V74" s="59">
        <f t="shared" si="22"/>
        <v>288.88499999999999</v>
      </c>
      <c r="W74" s="63">
        <f t="shared" si="23"/>
        <v>0.53215469846864483</v>
      </c>
      <c r="X74" s="64">
        <f t="shared" si="24"/>
        <v>3.4052946687120449</v>
      </c>
      <c r="Y74" s="65">
        <f t="shared" si="25"/>
        <v>-2.2566726746303124E-7</v>
      </c>
      <c r="Z74" s="66">
        <f t="shared" si="26"/>
        <v>-2.2457963158300074E-7</v>
      </c>
      <c r="AA74" s="66">
        <f t="shared" si="27"/>
        <v>-2.2458487360068822E-7</v>
      </c>
      <c r="AB74" s="67">
        <f t="shared" si="28"/>
        <v>-2.2350242920902757E-7</v>
      </c>
      <c r="AC74" s="68">
        <f t="shared" si="30"/>
        <v>2.3411196954444956E-4</v>
      </c>
      <c r="AD74" s="69"/>
      <c r="AE74" s="70">
        <f t="shared" si="29"/>
        <v>2.3411196954444957</v>
      </c>
      <c r="AF74" s="70"/>
      <c r="AG74" s="74"/>
      <c r="AH74" s="71">
        <v>680</v>
      </c>
    </row>
    <row r="75" spans="5:34">
      <c r="E75" s="168">
        <v>0.54033564814814816</v>
      </c>
      <c r="F75" s="71">
        <v>690</v>
      </c>
      <c r="G75" s="58">
        <v>15.92</v>
      </c>
      <c r="H75" s="58">
        <v>6.7</v>
      </c>
      <c r="I75" s="58">
        <v>7.15</v>
      </c>
      <c r="J75" s="58">
        <v>15.87</v>
      </c>
      <c r="K75" s="58">
        <v>6.78</v>
      </c>
      <c r="L75" s="58">
        <v>7.36</v>
      </c>
      <c r="M75" s="59">
        <f t="shared" si="16"/>
        <v>15.895</v>
      </c>
      <c r="N75" s="59">
        <f t="shared" si="16"/>
        <v>6.74</v>
      </c>
      <c r="O75" s="59">
        <f t="shared" si="16"/>
        <v>7.2550000000000008</v>
      </c>
      <c r="P75" s="60">
        <f t="shared" si="17"/>
        <v>0.14986255131467274</v>
      </c>
      <c r="Q75" s="22">
        <f t="shared" si="18"/>
        <v>1.8197008586099811E-7</v>
      </c>
      <c r="R75" s="22">
        <f t="shared" si="19"/>
        <v>5.4954087385762357E-8</v>
      </c>
      <c r="S75" s="61">
        <f t="shared" si="20"/>
        <v>2.5798804270000006E-8</v>
      </c>
      <c r="T75" s="22">
        <f t="shared" si="21"/>
        <v>6.6557830176177052E-16</v>
      </c>
      <c r="U75" s="62">
        <v>298</v>
      </c>
      <c r="V75" s="59">
        <f t="shared" si="22"/>
        <v>288.89499999999998</v>
      </c>
      <c r="W75" s="63">
        <f t="shared" si="23"/>
        <v>0.53155247529030969</v>
      </c>
      <c r="X75" s="64">
        <f t="shared" si="24"/>
        <v>3.400575920798151</v>
      </c>
      <c r="Y75" s="65">
        <f t="shared" si="25"/>
        <v>-2.2499922542899358E-7</v>
      </c>
      <c r="Z75" s="66">
        <f t="shared" si="26"/>
        <v>-2.239075470191922E-7</v>
      </c>
      <c r="AA75" s="66">
        <f t="shared" si="27"/>
        <v>-2.2391284375631724E-7</v>
      </c>
      <c r="AB75" s="67">
        <f t="shared" si="28"/>
        <v>-2.2282641068494336E-7</v>
      </c>
      <c r="AC75" s="68">
        <f t="shared" si="30"/>
        <v>2.318661383660505E-4</v>
      </c>
      <c r="AD75" s="69"/>
      <c r="AE75" s="70">
        <f t="shared" si="29"/>
        <v>2.3186613836605052</v>
      </c>
      <c r="AF75" s="70"/>
      <c r="AG75" s="74"/>
      <c r="AH75" s="71">
        <v>690</v>
      </c>
    </row>
    <row r="76" spans="5:34">
      <c r="E76" s="168">
        <v>0.54045138888888888</v>
      </c>
      <c r="F76" s="71">
        <v>700</v>
      </c>
      <c r="G76" s="58">
        <v>15.93</v>
      </c>
      <c r="H76" s="58">
        <v>6.7</v>
      </c>
      <c r="I76" s="58">
        <v>7.18</v>
      </c>
      <c r="J76" s="58">
        <v>15.88</v>
      </c>
      <c r="K76" s="58">
        <v>6.78</v>
      </c>
      <c r="L76" s="58">
        <v>7.35</v>
      </c>
      <c r="M76" s="59">
        <f t="shared" si="16"/>
        <v>15.905000000000001</v>
      </c>
      <c r="N76" s="59">
        <f t="shared" si="16"/>
        <v>6.74</v>
      </c>
      <c r="O76" s="59">
        <f t="shared" si="16"/>
        <v>7.2649999999999997</v>
      </c>
      <c r="P76" s="60">
        <f t="shared" si="17"/>
        <v>0.15009524678678246</v>
      </c>
      <c r="Q76" s="22">
        <f t="shared" si="18"/>
        <v>1.8197008586099811E-7</v>
      </c>
      <c r="R76" s="22">
        <f t="shared" si="19"/>
        <v>5.4954087385762357E-8</v>
      </c>
      <c r="S76" s="61">
        <f t="shared" si="20"/>
        <v>2.5820251986640398E-8</v>
      </c>
      <c r="T76" s="22">
        <f t="shared" si="21"/>
        <v>6.6668541265360742E-16</v>
      </c>
      <c r="U76" s="62">
        <v>298</v>
      </c>
      <c r="V76" s="59">
        <f t="shared" si="22"/>
        <v>288.90499999999997</v>
      </c>
      <c r="W76" s="63">
        <f t="shared" si="23"/>
        <v>0.53095029380202174</v>
      </c>
      <c r="X76" s="64">
        <f t="shared" si="24"/>
        <v>3.3958640376818736</v>
      </c>
      <c r="Y76" s="65">
        <f t="shared" si="25"/>
        <v>-2.2385381204472842E-7</v>
      </c>
      <c r="Z76" s="66">
        <f t="shared" si="26"/>
        <v>-2.2276268332013021E-7</v>
      </c>
      <c r="AA76" s="66">
        <f t="shared" si="27"/>
        <v>-2.2276800179955554E-7</v>
      </c>
      <c r="AB76" s="67">
        <f t="shared" si="28"/>
        <v>-2.2168213970674498E-7</v>
      </c>
      <c r="AC76" s="68">
        <f t="shared" si="30"/>
        <v>2.2962702766994225E-4</v>
      </c>
      <c r="AD76" s="69"/>
      <c r="AE76" s="70">
        <f t="shared" si="29"/>
        <v>2.2962702766994227</v>
      </c>
      <c r="AF76" s="70"/>
      <c r="AG76" s="74"/>
      <c r="AH76" s="71">
        <v>700</v>
      </c>
    </row>
    <row r="77" spans="5:34">
      <c r="E77" s="168">
        <v>0.54056712962962961</v>
      </c>
      <c r="F77" s="71">
        <v>710</v>
      </c>
      <c r="G77" s="58">
        <v>15.93</v>
      </c>
      <c r="H77" s="58">
        <v>6.71</v>
      </c>
      <c r="I77" s="58">
        <v>7.19</v>
      </c>
      <c r="J77" s="58">
        <v>15.88</v>
      </c>
      <c r="K77" s="58">
        <v>6.79</v>
      </c>
      <c r="L77" s="58">
        <v>7.38</v>
      </c>
      <c r="M77" s="59">
        <f t="shared" si="16"/>
        <v>15.905000000000001</v>
      </c>
      <c r="N77" s="59">
        <f t="shared" si="16"/>
        <v>6.75</v>
      </c>
      <c r="O77" s="59">
        <f t="shared" si="16"/>
        <v>7.2850000000000001</v>
      </c>
      <c r="P77" s="60">
        <f t="shared" si="17"/>
        <v>0.15050844774146044</v>
      </c>
      <c r="Q77" s="22">
        <f t="shared" si="18"/>
        <v>1.7782794100389206E-7</v>
      </c>
      <c r="R77" s="22">
        <f t="shared" si="19"/>
        <v>5.6234132519034806E-8</v>
      </c>
      <c r="S77" s="61">
        <f t="shared" si="20"/>
        <v>2.6421682916852336E-8</v>
      </c>
      <c r="T77" s="22">
        <f t="shared" si="21"/>
        <v>6.981053281586865E-16</v>
      </c>
      <c r="U77" s="62">
        <v>298</v>
      </c>
      <c r="V77" s="59">
        <f t="shared" si="22"/>
        <v>288.90499999999997</v>
      </c>
      <c r="W77" s="63">
        <f t="shared" si="23"/>
        <v>0.53095029380202174</v>
      </c>
      <c r="X77" s="64">
        <f t="shared" si="24"/>
        <v>3.3958640376818736</v>
      </c>
      <c r="Y77" s="65">
        <f t="shared" si="25"/>
        <v>-2.3276875095760034E-7</v>
      </c>
      <c r="Z77" s="66">
        <f t="shared" si="26"/>
        <v>-2.31577426361967E-7</v>
      </c>
      <c r="AA77" s="66">
        <f t="shared" si="27"/>
        <v>-2.3158352363355664E-7</v>
      </c>
      <c r="AB77" s="67">
        <f t="shared" si="28"/>
        <v>-2.3039823389710069E-7</v>
      </c>
      <c r="AC77" s="68">
        <f t="shared" si="30"/>
        <v>2.2739936546662418E-4</v>
      </c>
      <c r="AD77" s="69"/>
      <c r="AE77" s="70">
        <f t="shared" si="29"/>
        <v>2.2739936546662416</v>
      </c>
      <c r="AF77" s="70"/>
      <c r="AG77" s="74"/>
      <c r="AH77" s="71">
        <v>710</v>
      </c>
    </row>
    <row r="78" spans="5:34">
      <c r="E78" s="168">
        <v>0.54068287037037033</v>
      </c>
      <c r="F78" s="71">
        <v>720</v>
      </c>
      <c r="G78" s="58">
        <v>15.94</v>
      </c>
      <c r="H78" s="58">
        <v>6.71</v>
      </c>
      <c r="I78" s="58">
        <v>7.19</v>
      </c>
      <c r="J78" s="58">
        <v>15.89</v>
      </c>
      <c r="K78" s="58">
        <v>6.79</v>
      </c>
      <c r="L78" s="58">
        <v>7.39</v>
      </c>
      <c r="M78" s="59">
        <f t="shared" si="16"/>
        <v>15.914999999999999</v>
      </c>
      <c r="N78" s="59">
        <f t="shared" si="16"/>
        <v>6.75</v>
      </c>
      <c r="O78" s="59">
        <f t="shared" si="16"/>
        <v>7.29</v>
      </c>
      <c r="P78" s="60">
        <f t="shared" si="17"/>
        <v>0.15063797799699286</v>
      </c>
      <c r="Q78" s="22">
        <f t="shared" si="18"/>
        <v>1.7782794100389206E-7</v>
      </c>
      <c r="R78" s="22">
        <f t="shared" si="19"/>
        <v>5.6234132519034806E-8</v>
      </c>
      <c r="S78" s="61">
        <f t="shared" si="20"/>
        <v>2.6443648460775691E-8</v>
      </c>
      <c r="T78" s="22">
        <f t="shared" si="21"/>
        <v>6.9926654391708464E-16</v>
      </c>
      <c r="U78" s="62">
        <v>298</v>
      </c>
      <c r="V78" s="59">
        <f t="shared" si="22"/>
        <v>288.91500000000002</v>
      </c>
      <c r="W78" s="63">
        <f t="shared" si="23"/>
        <v>0.53034815399945201</v>
      </c>
      <c r="X78" s="64">
        <f t="shared" si="24"/>
        <v>3.39115900891345</v>
      </c>
      <c r="Y78" s="65">
        <f t="shared" si="25"/>
        <v>-2.3130058074707824E-7</v>
      </c>
      <c r="Z78" s="66">
        <f t="shared" si="26"/>
        <v>-2.301121340903278E-7</v>
      </c>
      <c r="AA78" s="66">
        <f t="shared" si="27"/>
        <v>-2.3011824045396672E-7</v>
      </c>
      <c r="AB78" s="67">
        <f t="shared" si="28"/>
        <v>-2.289358374105808E-7</v>
      </c>
      <c r="AC78" s="68">
        <f t="shared" si="30"/>
        <v>2.2508355065854795E-4</v>
      </c>
      <c r="AD78" s="75">
        <f>D12</f>
        <v>2.3392857142857143E-4</v>
      </c>
      <c r="AE78" s="70">
        <f t="shared" si="29"/>
        <v>2.2508355065854793</v>
      </c>
      <c r="AF78" s="70">
        <f>AD78*10000</f>
        <v>2.3392857142857144</v>
      </c>
      <c r="AG78" s="74">
        <f>(AE78-AF78)*(AE78-AF78)</f>
        <v>7.8234392422147376E-3</v>
      </c>
      <c r="AH78" s="71">
        <v>720</v>
      </c>
    </row>
    <row r="79" spans="5:34">
      <c r="E79" s="168">
        <v>0.54079861111111105</v>
      </c>
      <c r="F79" s="71">
        <v>730</v>
      </c>
      <c r="G79" s="58">
        <v>15.95</v>
      </c>
      <c r="H79" s="58">
        <v>6.71</v>
      </c>
      <c r="I79" s="58">
        <v>7.19</v>
      </c>
      <c r="J79" s="58">
        <v>15.9</v>
      </c>
      <c r="K79" s="58">
        <v>6.79</v>
      </c>
      <c r="L79" s="58">
        <v>7.39</v>
      </c>
      <c r="M79" s="59">
        <f t="shared" si="16"/>
        <v>15.925000000000001</v>
      </c>
      <c r="N79" s="59">
        <f t="shared" si="16"/>
        <v>6.75</v>
      </c>
      <c r="O79" s="59">
        <f t="shared" si="16"/>
        <v>7.29</v>
      </c>
      <c r="P79" s="60">
        <f t="shared" si="17"/>
        <v>0.15066421715170378</v>
      </c>
      <c r="Q79" s="22">
        <f t="shared" si="18"/>
        <v>1.7782794100389206E-7</v>
      </c>
      <c r="R79" s="22">
        <f t="shared" si="19"/>
        <v>5.6234132519034806E-8</v>
      </c>
      <c r="S79" s="61">
        <f t="shared" si="20"/>
        <v>2.6465632265652431E-8</v>
      </c>
      <c r="T79" s="22">
        <f t="shared" si="21"/>
        <v>7.00429691220743E-16</v>
      </c>
      <c r="U79" s="62">
        <v>298</v>
      </c>
      <c r="V79" s="59">
        <f t="shared" si="22"/>
        <v>288.92500000000001</v>
      </c>
      <c r="W79" s="63">
        <f t="shared" si="23"/>
        <v>0.52974605587827617</v>
      </c>
      <c r="X79" s="64">
        <f t="shared" si="24"/>
        <v>3.3864608240597449</v>
      </c>
      <c r="Y79" s="65">
        <f t="shared" si="25"/>
        <v>-2.2967480657476631E-7</v>
      </c>
      <c r="Z79" s="66">
        <f t="shared" si="26"/>
        <v>-2.2849090426812839E-7</v>
      </c>
      <c r="AA79" s="66">
        <f t="shared" si="27"/>
        <v>-2.2849700691688019E-7</v>
      </c>
      <c r="AB79" s="67">
        <f t="shared" si="28"/>
        <v>-2.2731914434447559E-7</v>
      </c>
      <c r="AC79" s="68">
        <f t="shared" si="30"/>
        <v>2.2278238871313753E-4</v>
      </c>
      <c r="AD79" s="69"/>
      <c r="AE79" s="70">
        <f t="shared" si="29"/>
        <v>2.2278238871313754</v>
      </c>
      <c r="AF79" s="70"/>
      <c r="AG79" s="74"/>
      <c r="AH79" s="71">
        <v>730</v>
      </c>
    </row>
    <row r="80" spans="5:34">
      <c r="E80" s="168">
        <v>0.54091435185185188</v>
      </c>
      <c r="F80" s="71">
        <v>740</v>
      </c>
      <c r="G80" s="58">
        <v>15.96</v>
      </c>
      <c r="H80" s="58">
        <v>6.71</v>
      </c>
      <c r="I80" s="58">
        <v>7.2</v>
      </c>
      <c r="J80" s="58">
        <v>15.91</v>
      </c>
      <c r="K80" s="58">
        <v>6.79</v>
      </c>
      <c r="L80" s="58">
        <v>7.4</v>
      </c>
      <c r="M80" s="59">
        <f t="shared" si="16"/>
        <v>15.935</v>
      </c>
      <c r="N80" s="59">
        <f t="shared" si="16"/>
        <v>6.75</v>
      </c>
      <c r="O80" s="59">
        <f t="shared" si="16"/>
        <v>7.3000000000000007</v>
      </c>
      <c r="P80" s="60">
        <f t="shared" si="17"/>
        <v>0.15089717390644466</v>
      </c>
      <c r="Q80" s="22">
        <f t="shared" si="18"/>
        <v>1.7782794100389206E-7</v>
      </c>
      <c r="R80" s="22">
        <f t="shared" si="19"/>
        <v>5.6234132519034806E-8</v>
      </c>
      <c r="S80" s="61">
        <f t="shared" si="20"/>
        <v>2.64876343466637E-8</v>
      </c>
      <c r="T80" s="22">
        <f t="shared" si="21"/>
        <v>7.0159477328255855E-16</v>
      </c>
      <c r="U80" s="62">
        <v>298</v>
      </c>
      <c r="V80" s="59">
        <f t="shared" si="22"/>
        <v>288.935</v>
      </c>
      <c r="W80" s="63">
        <f t="shared" si="23"/>
        <v>0.52914399943416301</v>
      </c>
      <c r="X80" s="64">
        <f t="shared" si="24"/>
        <v>3.3817694727041316</v>
      </c>
      <c r="Y80" s="65">
        <f t="shared" si="25"/>
        <v>-2.2836571005426138E-7</v>
      </c>
      <c r="Z80" s="66">
        <f t="shared" si="26"/>
        <v>-2.2718313628506975E-7</v>
      </c>
      <c r="AA80" s="66">
        <f t="shared" si="27"/>
        <v>-2.271892601498095E-7</v>
      </c>
      <c r="AB80" s="67">
        <f t="shared" si="28"/>
        <v>-2.2601274682145915E-7</v>
      </c>
      <c r="AC80" s="68">
        <f t="shared" si="30"/>
        <v>2.2049743909098877E-4</v>
      </c>
      <c r="AD80" s="69"/>
      <c r="AE80" s="70">
        <f t="shared" si="29"/>
        <v>2.2049743909098876</v>
      </c>
      <c r="AF80" s="70"/>
      <c r="AG80" s="74"/>
      <c r="AH80" s="71">
        <v>740</v>
      </c>
    </row>
    <row r="81" spans="5:34">
      <c r="E81" s="168">
        <v>0.5410300925925926</v>
      </c>
      <c r="F81" s="71">
        <v>750</v>
      </c>
      <c r="G81" s="58">
        <v>15.97</v>
      </c>
      <c r="H81" s="58">
        <v>6.71</v>
      </c>
      <c r="I81" s="58">
        <v>7.19</v>
      </c>
      <c r="J81" s="58">
        <v>15.92</v>
      </c>
      <c r="K81" s="58">
        <v>6.79</v>
      </c>
      <c r="L81" s="58">
        <v>7.41</v>
      </c>
      <c r="M81" s="59">
        <f t="shared" si="16"/>
        <v>15.945</v>
      </c>
      <c r="N81" s="59">
        <f t="shared" si="16"/>
        <v>6.75</v>
      </c>
      <c r="O81" s="59">
        <f t="shared" si="16"/>
        <v>7.3000000000000007</v>
      </c>
      <c r="P81" s="60">
        <f t="shared" si="17"/>
        <v>0.15092346736962528</v>
      </c>
      <c r="Q81" s="22">
        <f t="shared" si="18"/>
        <v>1.7782794100389206E-7</v>
      </c>
      <c r="R81" s="22">
        <f t="shared" si="19"/>
        <v>5.6234132519034806E-8</v>
      </c>
      <c r="S81" s="61">
        <f t="shared" si="20"/>
        <v>2.6509654719003285E-8</v>
      </c>
      <c r="T81" s="22">
        <f t="shared" si="21"/>
        <v>7.0276179332077317E-16</v>
      </c>
      <c r="U81" s="62">
        <v>298</v>
      </c>
      <c r="V81" s="59">
        <f t="shared" si="22"/>
        <v>288.94499999999999</v>
      </c>
      <c r="W81" s="63">
        <f t="shared" si="23"/>
        <v>0.52854198466278812</v>
      </c>
      <c r="X81" s="64">
        <f t="shared" si="24"/>
        <v>3.3770849444465769</v>
      </c>
      <c r="Y81" s="65">
        <f t="shared" si="25"/>
        <v>-2.26742251447095E-7</v>
      </c>
      <c r="Z81" s="66">
        <f t="shared" si="26"/>
        <v>-2.2556429486537616E-7</v>
      </c>
      <c r="AA81" s="66">
        <f t="shared" si="27"/>
        <v>-2.2557041450871374E-7</v>
      </c>
      <c r="AB81" s="67">
        <f t="shared" si="28"/>
        <v>-2.2439851398558732E-7</v>
      </c>
      <c r="AC81" s="68">
        <f t="shared" si="30"/>
        <v>2.1822556700807965E-4</v>
      </c>
      <c r="AD81" s="69"/>
      <c r="AE81" s="70">
        <f t="shared" si="29"/>
        <v>2.1822556700807967</v>
      </c>
      <c r="AF81" s="70"/>
      <c r="AG81" s="74"/>
      <c r="AH81" s="71">
        <v>750</v>
      </c>
    </row>
    <row r="82" spans="5:34">
      <c r="E82" s="168">
        <v>0.54114583333333333</v>
      </c>
      <c r="F82" s="71">
        <v>760</v>
      </c>
      <c r="G82" s="58">
        <v>15.98</v>
      </c>
      <c r="H82" s="58">
        <v>6.71</v>
      </c>
      <c r="I82" s="58">
        <v>7.15</v>
      </c>
      <c r="J82" s="58">
        <v>15.93</v>
      </c>
      <c r="K82" s="58">
        <v>6.79</v>
      </c>
      <c r="L82" s="58">
        <v>7.25</v>
      </c>
      <c r="M82" s="59">
        <f t="shared" si="16"/>
        <v>15.955</v>
      </c>
      <c r="N82" s="59">
        <f t="shared" si="16"/>
        <v>6.75</v>
      </c>
      <c r="O82" s="59">
        <f t="shared" si="16"/>
        <v>7.2</v>
      </c>
      <c r="P82" s="60">
        <f t="shared" si="17"/>
        <v>0.14888196492908642</v>
      </c>
      <c r="Q82" s="22">
        <f t="shared" si="18"/>
        <v>1.7782794100389206E-7</v>
      </c>
      <c r="R82" s="22">
        <f t="shared" si="19"/>
        <v>5.6234132519034806E-8</v>
      </c>
      <c r="S82" s="61">
        <f t="shared" si="20"/>
        <v>2.6531693397877591E-8</v>
      </c>
      <c r="T82" s="22">
        <f t="shared" si="21"/>
        <v>7.0393075455898134E-16</v>
      </c>
      <c r="U82" s="62">
        <v>298</v>
      </c>
      <c r="V82" s="59">
        <f t="shared" si="22"/>
        <v>288.95499999999998</v>
      </c>
      <c r="W82" s="63">
        <f t="shared" si="23"/>
        <v>0.52794001155982284</v>
      </c>
      <c r="X82" s="64">
        <f t="shared" si="24"/>
        <v>3.3724072289035223</v>
      </c>
      <c r="Y82" s="65">
        <f t="shared" si="25"/>
        <v>-2.220389198836749E-7</v>
      </c>
      <c r="Z82" s="66">
        <f t="shared" si="26"/>
        <v>-2.2089752736231228E-7</v>
      </c>
      <c r="AA82" s="66">
        <f t="shared" si="27"/>
        <v>-2.209033946980411E-7</v>
      </c>
      <c r="AB82" s="67">
        <f t="shared" si="28"/>
        <v>-2.1976780919025181E-7</v>
      </c>
      <c r="AC82" s="68">
        <f t="shared" si="30"/>
        <v>2.1596988336777822E-4</v>
      </c>
      <c r="AD82" s="69"/>
      <c r="AE82" s="70">
        <f t="shared" si="29"/>
        <v>2.159698833677782</v>
      </c>
      <c r="AF82" s="70"/>
      <c r="AG82" s="74"/>
      <c r="AH82" s="71">
        <v>760</v>
      </c>
    </row>
    <row r="83" spans="5:34">
      <c r="E83" s="168">
        <v>0.54126157407407405</v>
      </c>
      <c r="F83" s="71">
        <v>770</v>
      </c>
      <c r="G83" s="58">
        <v>15.99</v>
      </c>
      <c r="H83" s="58">
        <v>6.71</v>
      </c>
      <c r="I83" s="58">
        <v>7.09</v>
      </c>
      <c r="J83" s="58">
        <v>15.94</v>
      </c>
      <c r="K83" s="58">
        <v>6.8</v>
      </c>
      <c r="L83" s="58">
        <v>7.32</v>
      </c>
      <c r="M83" s="59">
        <f t="shared" si="16"/>
        <v>15.965</v>
      </c>
      <c r="N83" s="59">
        <f t="shared" si="16"/>
        <v>6.7549999999999999</v>
      </c>
      <c r="O83" s="59">
        <f t="shared" si="16"/>
        <v>7.2050000000000001</v>
      </c>
      <c r="P83" s="60">
        <f t="shared" si="17"/>
        <v>0.14901132456616029</v>
      </c>
      <c r="Q83" s="22">
        <f t="shared" si="18"/>
        <v>1.7579236139586906E-7</v>
      </c>
      <c r="R83" s="22">
        <f t="shared" si="19"/>
        <v>5.6885293084384036E-8</v>
      </c>
      <c r="S83" s="61">
        <f t="shared" si="20"/>
        <v>2.6861228336673936E-8</v>
      </c>
      <c r="T83" s="22">
        <f t="shared" si="21"/>
        <v>7.2152558775493482E-16</v>
      </c>
      <c r="U83" s="62">
        <v>298</v>
      </c>
      <c r="V83" s="59">
        <f t="shared" si="22"/>
        <v>288.96499999999997</v>
      </c>
      <c r="W83" s="63">
        <f t="shared" si="23"/>
        <v>0.52733808012094241</v>
      </c>
      <c r="X83" s="64">
        <f t="shared" si="24"/>
        <v>3.3677363157079214</v>
      </c>
      <c r="Y83" s="65">
        <f t="shared" si="25"/>
        <v>-2.2576937508760025E-7</v>
      </c>
      <c r="Z83" s="66">
        <f t="shared" si="26"/>
        <v>-2.2457711265558846E-7</v>
      </c>
      <c r="AA83" s="66">
        <f t="shared" si="27"/>
        <v>-2.2458340885810144E-7</v>
      </c>
      <c r="AB83" s="67">
        <f t="shared" si="28"/>
        <v>-2.2339737612954168E-7</v>
      </c>
      <c r="AC83" s="68">
        <f t="shared" si="30"/>
        <v>2.137608690791205E-4</v>
      </c>
      <c r="AD83" s="69"/>
      <c r="AE83" s="70">
        <f t="shared" si="29"/>
        <v>2.1376086907912049</v>
      </c>
      <c r="AF83" s="70"/>
      <c r="AG83" s="74"/>
      <c r="AH83" s="71">
        <v>770</v>
      </c>
    </row>
    <row r="84" spans="5:34">
      <c r="E84" s="168">
        <v>0.54137731481481477</v>
      </c>
      <c r="F84" s="71">
        <v>780</v>
      </c>
      <c r="G84" s="58">
        <v>16</v>
      </c>
      <c r="H84" s="58">
        <v>6.71</v>
      </c>
      <c r="I84" s="58">
        <v>7.17</v>
      </c>
      <c r="J84" s="58">
        <v>15.94</v>
      </c>
      <c r="K84" s="58">
        <v>6.8</v>
      </c>
      <c r="L84" s="58">
        <v>7.3</v>
      </c>
      <c r="M84" s="59">
        <f t="shared" si="16"/>
        <v>15.969999999999999</v>
      </c>
      <c r="N84" s="59">
        <f t="shared" si="16"/>
        <v>6.7549999999999999</v>
      </c>
      <c r="O84" s="59">
        <f t="shared" si="16"/>
        <v>7.2349999999999994</v>
      </c>
      <c r="P84" s="60">
        <f t="shared" si="17"/>
        <v>0.14964481638397772</v>
      </c>
      <c r="Q84" s="22">
        <f t="shared" si="18"/>
        <v>1.7579236139586906E-7</v>
      </c>
      <c r="R84" s="22">
        <f t="shared" si="19"/>
        <v>5.6885293084384036E-8</v>
      </c>
      <c r="S84" s="61">
        <f t="shared" si="20"/>
        <v>2.6872391496033578E-8</v>
      </c>
      <c r="T84" s="22">
        <f t="shared" si="21"/>
        <v>7.2212542471609773E-16</v>
      </c>
      <c r="U84" s="62">
        <v>298</v>
      </c>
      <c r="V84" s="59">
        <f t="shared" si="22"/>
        <v>288.97000000000003</v>
      </c>
      <c r="W84" s="63">
        <f t="shared" si="23"/>
        <v>0.52703713002417796</v>
      </c>
      <c r="X84" s="64">
        <f t="shared" si="24"/>
        <v>3.3654034067551795</v>
      </c>
      <c r="Y84" s="65">
        <f t="shared" si="25"/>
        <v>-2.2468928515297959E-7</v>
      </c>
      <c r="Z84" s="66">
        <f t="shared" si="26"/>
        <v>-2.2349586479331066E-7</v>
      </c>
      <c r="AA84" s="66">
        <f t="shared" si="27"/>
        <v>-2.2350220355643371E-7</v>
      </c>
      <c r="AB84" s="67">
        <f t="shared" si="28"/>
        <v>-2.2231505462415388E-7</v>
      </c>
      <c r="AC84" s="68">
        <f t="shared" si="30"/>
        <v>2.1151505608871298E-4</v>
      </c>
      <c r="AD84" s="69"/>
      <c r="AE84" s="70">
        <f t="shared" si="29"/>
        <v>2.1151505608871299</v>
      </c>
      <c r="AF84" s="70"/>
      <c r="AG84" s="74"/>
      <c r="AH84" s="71">
        <v>780</v>
      </c>
    </row>
    <row r="85" spans="5:34">
      <c r="E85" s="168">
        <v>0.54149305555555549</v>
      </c>
      <c r="F85" s="71">
        <v>790</v>
      </c>
      <c r="G85" s="58">
        <v>16.010000000000002</v>
      </c>
      <c r="H85" s="58">
        <v>6.71</v>
      </c>
      <c r="I85" s="58">
        <v>7.12</v>
      </c>
      <c r="J85" s="58">
        <v>15.96</v>
      </c>
      <c r="K85" s="58">
        <v>6.8</v>
      </c>
      <c r="L85" s="58">
        <v>7.32</v>
      </c>
      <c r="M85" s="59">
        <f t="shared" si="16"/>
        <v>15.985000000000001</v>
      </c>
      <c r="N85" s="59">
        <f t="shared" si="16"/>
        <v>6.7549999999999999</v>
      </c>
      <c r="O85" s="59">
        <f t="shared" si="16"/>
        <v>7.2200000000000006</v>
      </c>
      <c r="P85" s="60">
        <f t="shared" si="17"/>
        <v>0.14937362351585268</v>
      </c>
      <c r="Q85" s="22">
        <f t="shared" si="18"/>
        <v>1.7579236139586906E-7</v>
      </c>
      <c r="R85" s="22">
        <f t="shared" si="19"/>
        <v>5.6885293084384036E-8</v>
      </c>
      <c r="S85" s="61">
        <f t="shared" si="20"/>
        <v>2.6905908817364076E-8</v>
      </c>
      <c r="T85" s="22">
        <f t="shared" si="21"/>
        <v>7.2392792928830999E-16</v>
      </c>
      <c r="U85" s="62">
        <v>298</v>
      </c>
      <c r="V85" s="59">
        <f t="shared" si="22"/>
        <v>288.98500000000001</v>
      </c>
      <c r="W85" s="63">
        <f t="shared" si="23"/>
        <v>0.5261343422181276</v>
      </c>
      <c r="X85" s="64">
        <f t="shared" si="24"/>
        <v>3.3584148549730775</v>
      </c>
      <c r="Y85" s="65">
        <f t="shared" si="25"/>
        <v>-2.2292903681925032E-7</v>
      </c>
      <c r="Z85" s="66">
        <f t="shared" si="26"/>
        <v>-2.2174169588064044E-7</v>
      </c>
      <c r="AA85" s="66">
        <f t="shared" si="27"/>
        <v>-2.217480197697337E-7</v>
      </c>
      <c r="AB85" s="67">
        <f t="shared" si="28"/>
        <v>-2.2056693535696533E-7</v>
      </c>
      <c r="AC85" s="68">
        <f t="shared" si="30"/>
        <v>2.0928005529458529E-4</v>
      </c>
      <c r="AD85" s="69"/>
      <c r="AE85" s="70">
        <f t="shared" si="29"/>
        <v>2.0928005529458531</v>
      </c>
      <c r="AF85" s="70"/>
      <c r="AG85" s="74"/>
      <c r="AH85" s="71">
        <v>790</v>
      </c>
    </row>
    <row r="86" spans="5:34">
      <c r="E86" s="168">
        <v>0.54160879629629632</v>
      </c>
      <c r="F86" s="71">
        <v>800</v>
      </c>
      <c r="G86" s="58">
        <v>16.02</v>
      </c>
      <c r="H86" s="58">
        <v>6.71</v>
      </c>
      <c r="I86" s="58">
        <v>7.08</v>
      </c>
      <c r="J86" s="58">
        <v>15.96</v>
      </c>
      <c r="K86" s="58">
        <v>6.8</v>
      </c>
      <c r="L86" s="58">
        <v>7.35</v>
      </c>
      <c r="M86" s="59">
        <f t="shared" si="16"/>
        <v>15.99</v>
      </c>
      <c r="N86" s="59">
        <f t="shared" si="16"/>
        <v>6.7549999999999999</v>
      </c>
      <c r="O86" s="59">
        <f t="shared" si="16"/>
        <v>7.2149999999999999</v>
      </c>
      <c r="P86" s="60">
        <f t="shared" si="17"/>
        <v>0.14928319436529389</v>
      </c>
      <c r="Q86" s="22">
        <f t="shared" si="18"/>
        <v>1.7579236139586906E-7</v>
      </c>
      <c r="R86" s="22">
        <f t="shared" si="19"/>
        <v>5.6885293084384036E-8</v>
      </c>
      <c r="S86" s="61">
        <f t="shared" si="20"/>
        <v>2.6917090545320802E-8</v>
      </c>
      <c r="T86" s="22">
        <f t="shared" si="21"/>
        <v>7.2452976342499848E-16</v>
      </c>
      <c r="U86" s="62">
        <v>298</v>
      </c>
      <c r="V86" s="59">
        <f t="shared" si="22"/>
        <v>288.99</v>
      </c>
      <c r="W86" s="63">
        <f t="shared" si="23"/>
        <v>0.52583343377572023</v>
      </c>
      <c r="X86" s="64">
        <f t="shared" si="24"/>
        <v>3.3560887251036209</v>
      </c>
      <c r="Y86" s="65">
        <f t="shared" si="25"/>
        <v>-2.207695964832162E-7</v>
      </c>
      <c r="Z86" s="66">
        <f t="shared" si="26"/>
        <v>-2.1959267666271462E-7</v>
      </c>
      <c r="AA86" s="66">
        <f t="shared" si="27"/>
        <v>-2.1959895080682666E-7</v>
      </c>
      <c r="AB86" s="67">
        <f t="shared" si="28"/>
        <v>-2.1842823823567722E-7</v>
      </c>
      <c r="AC86" s="68">
        <f t="shared" si="30"/>
        <v>2.0706259628879036E-4</v>
      </c>
      <c r="AD86" s="69"/>
      <c r="AE86" s="70">
        <f t="shared" si="29"/>
        <v>2.0706259628879038</v>
      </c>
      <c r="AF86" s="70"/>
      <c r="AG86" s="74"/>
      <c r="AH86" s="71">
        <v>800</v>
      </c>
    </row>
    <row r="87" spans="5:34">
      <c r="E87" s="168">
        <v>0.54172453703703705</v>
      </c>
      <c r="F87" s="71">
        <v>810</v>
      </c>
      <c r="G87" s="58">
        <v>16.02</v>
      </c>
      <c r="H87" s="58">
        <v>6.71</v>
      </c>
      <c r="I87" s="58">
        <v>7.02</v>
      </c>
      <c r="J87" s="58">
        <v>15.97</v>
      </c>
      <c r="K87" s="58">
        <v>6.8</v>
      </c>
      <c r="L87" s="58">
        <v>7.34</v>
      </c>
      <c r="M87" s="59">
        <f t="shared" si="16"/>
        <v>15.995000000000001</v>
      </c>
      <c r="N87" s="59">
        <f t="shared" si="16"/>
        <v>6.7549999999999999</v>
      </c>
      <c r="O87" s="59">
        <f t="shared" si="16"/>
        <v>7.18</v>
      </c>
      <c r="P87" s="60">
        <f t="shared" si="17"/>
        <v>0.14857197517440598</v>
      </c>
      <c r="Q87" s="22">
        <f t="shared" si="18"/>
        <v>1.7579236139586906E-7</v>
      </c>
      <c r="R87" s="22">
        <f t="shared" si="19"/>
        <v>5.6885293084384036E-8</v>
      </c>
      <c r="S87" s="61">
        <f t="shared" si="20"/>
        <v>2.6928276920250846E-8</v>
      </c>
      <c r="T87" s="22">
        <f t="shared" si="21"/>
        <v>7.2513209789371439E-16</v>
      </c>
      <c r="U87" s="62">
        <v>298</v>
      </c>
      <c r="V87" s="59">
        <f t="shared" si="22"/>
        <v>288.995</v>
      </c>
      <c r="W87" s="63">
        <f t="shared" si="23"/>
        <v>0.52553253574555081</v>
      </c>
      <c r="X87" s="64">
        <f t="shared" si="24"/>
        <v>3.353764286781967</v>
      </c>
      <c r="Y87" s="65">
        <f t="shared" si="25"/>
        <v>-2.177191357896263E-7</v>
      </c>
      <c r="Z87" s="66">
        <f t="shared" si="26"/>
        <v>-2.1656224599755477E-7</v>
      </c>
      <c r="AA87" s="66">
        <f t="shared" si="27"/>
        <v>-2.1656839333957022E-7</v>
      </c>
      <c r="AB87" s="67">
        <f t="shared" si="28"/>
        <v>-2.1541758555949889E-7</v>
      </c>
      <c r="AC87" s="68">
        <f t="shared" si="30"/>
        <v>2.0486662780602708E-4</v>
      </c>
      <c r="AD87" s="69"/>
      <c r="AE87" s="70">
        <f t="shared" si="29"/>
        <v>2.0486662780602707</v>
      </c>
      <c r="AF87" s="70"/>
      <c r="AG87" s="74"/>
      <c r="AH87" s="71">
        <v>810</v>
      </c>
    </row>
    <row r="88" spans="5:34">
      <c r="E88" s="168">
        <v>0.54184027777777777</v>
      </c>
      <c r="F88" s="71">
        <v>820</v>
      </c>
      <c r="G88" s="58">
        <v>16.03</v>
      </c>
      <c r="H88" s="58">
        <v>6.7</v>
      </c>
      <c r="I88" s="58">
        <v>7</v>
      </c>
      <c r="J88" s="58">
        <v>15.98</v>
      </c>
      <c r="K88" s="58">
        <v>6.8</v>
      </c>
      <c r="L88" s="58">
        <v>7.35</v>
      </c>
      <c r="M88" s="59">
        <f t="shared" si="16"/>
        <v>16.005000000000003</v>
      </c>
      <c r="N88" s="59">
        <f t="shared" si="16"/>
        <v>6.75</v>
      </c>
      <c r="O88" s="59">
        <f t="shared" si="16"/>
        <v>7.1749999999999998</v>
      </c>
      <c r="P88" s="60">
        <f t="shared" si="17"/>
        <v>0.14849441014637726</v>
      </c>
      <c r="Q88" s="22">
        <f t="shared" si="18"/>
        <v>1.7782794100389206E-7</v>
      </c>
      <c r="R88" s="22">
        <f t="shared" si="19"/>
        <v>5.6234132519034806E-8</v>
      </c>
      <c r="S88" s="61">
        <f t="shared" si="20"/>
        <v>2.6642161923379934E-8</v>
      </c>
      <c r="T88" s="22">
        <f t="shared" si="21"/>
        <v>7.0980479195159558E-16</v>
      </c>
      <c r="U88" s="62">
        <v>298</v>
      </c>
      <c r="V88" s="59">
        <f t="shared" si="22"/>
        <v>289.005</v>
      </c>
      <c r="W88" s="63">
        <f t="shared" si="23"/>
        <v>0.52493077091975882</v>
      </c>
      <c r="X88" s="64">
        <f t="shared" si="24"/>
        <v>3.3491204796344012</v>
      </c>
      <c r="Y88" s="65">
        <f t="shared" si="25"/>
        <v>-2.1104640991720825E-7</v>
      </c>
      <c r="Z88" s="66">
        <f t="shared" si="26"/>
        <v>-2.0994773267966234E-7</v>
      </c>
      <c r="AA88" s="66">
        <f t="shared" si="27"/>
        <v>-2.0995345223524625E-7</v>
      </c>
      <c r="AB88" s="67">
        <f t="shared" si="28"/>
        <v>-2.0886043500291768E-7</v>
      </c>
      <c r="AC88" s="68">
        <f t="shared" si="30"/>
        <v>2.0270096447265481E-4</v>
      </c>
      <c r="AD88" s="69"/>
      <c r="AE88" s="70">
        <f t="shared" si="29"/>
        <v>2.0270096447265482</v>
      </c>
      <c r="AF88" s="70"/>
      <c r="AG88" s="74"/>
      <c r="AH88" s="71">
        <v>820</v>
      </c>
    </row>
    <row r="89" spans="5:34">
      <c r="E89" s="168">
        <v>0.54195601851851849</v>
      </c>
      <c r="F89" s="71">
        <v>830</v>
      </c>
      <c r="G89" s="58">
        <v>16.04</v>
      </c>
      <c r="H89" s="58">
        <v>6.7</v>
      </c>
      <c r="I89" s="58">
        <v>6.96</v>
      </c>
      <c r="J89" s="58">
        <v>15.98</v>
      </c>
      <c r="K89" s="58">
        <v>6.8</v>
      </c>
      <c r="L89" s="58">
        <v>7.32</v>
      </c>
      <c r="M89" s="59">
        <f t="shared" si="16"/>
        <v>16.009999999999998</v>
      </c>
      <c r="N89" s="59">
        <f t="shared" si="16"/>
        <v>6.75</v>
      </c>
      <c r="O89" s="59">
        <f t="shared" si="16"/>
        <v>7.1400000000000006</v>
      </c>
      <c r="P89" s="60">
        <f t="shared" si="17"/>
        <v>0.14778293605261972</v>
      </c>
      <c r="Q89" s="22">
        <f t="shared" si="18"/>
        <v>1.7782794100389206E-7</v>
      </c>
      <c r="R89" s="22">
        <f t="shared" si="19"/>
        <v>5.6234132519034806E-8</v>
      </c>
      <c r="S89" s="61">
        <f t="shared" si="20"/>
        <v>2.6653234041732389E-8</v>
      </c>
      <c r="T89" s="22">
        <f t="shared" si="21"/>
        <v>7.1039488488336228E-16</v>
      </c>
      <c r="U89" s="62">
        <v>298</v>
      </c>
      <c r="V89" s="59">
        <f t="shared" si="22"/>
        <v>289.01</v>
      </c>
      <c r="W89" s="63">
        <f t="shared" si="23"/>
        <v>0.52462990412305521</v>
      </c>
      <c r="X89" s="64">
        <f t="shared" si="24"/>
        <v>3.3468011082372322</v>
      </c>
      <c r="Y89" s="65">
        <f t="shared" si="25"/>
        <v>-2.0817672412902078E-7</v>
      </c>
      <c r="Z89" s="66">
        <f t="shared" si="26"/>
        <v>-2.0709653381483457E-7</v>
      </c>
      <c r="AA89" s="66">
        <f t="shared" si="27"/>
        <v>-2.0710213872152982E-7</v>
      </c>
      <c r="AB89" s="67">
        <f t="shared" si="28"/>
        <v>-2.0602749514840146E-7</v>
      </c>
      <c r="AC89" s="68">
        <f t="shared" si="30"/>
        <v>2.0060144911473825E-4</v>
      </c>
      <c r="AD89" s="69"/>
      <c r="AE89" s="70">
        <f t="shared" si="29"/>
        <v>2.0060144911473823</v>
      </c>
      <c r="AF89" s="70"/>
      <c r="AG89" s="74"/>
      <c r="AH89" s="71">
        <v>830</v>
      </c>
    </row>
    <row r="90" spans="5:34">
      <c r="E90" s="168">
        <v>0.54207175925925921</v>
      </c>
      <c r="F90" s="71">
        <v>840</v>
      </c>
      <c r="G90" s="58">
        <v>16.04</v>
      </c>
      <c r="H90" s="58">
        <v>6.7</v>
      </c>
      <c r="I90" s="58">
        <v>7.12</v>
      </c>
      <c r="J90" s="58">
        <v>15.99</v>
      </c>
      <c r="K90" s="58">
        <v>6.8</v>
      </c>
      <c r="L90" s="58">
        <v>7.31</v>
      </c>
      <c r="M90" s="59">
        <f t="shared" si="16"/>
        <v>16.015000000000001</v>
      </c>
      <c r="N90" s="59">
        <f t="shared" si="16"/>
        <v>6.75</v>
      </c>
      <c r="O90" s="59">
        <f t="shared" si="16"/>
        <v>7.2149999999999999</v>
      </c>
      <c r="P90" s="60">
        <f t="shared" si="17"/>
        <v>0.1493483043600852</v>
      </c>
      <c r="Q90" s="22">
        <f t="shared" si="18"/>
        <v>1.7782794100389206E-7</v>
      </c>
      <c r="R90" s="22">
        <f t="shared" si="19"/>
        <v>5.6234132519034806E-8</v>
      </c>
      <c r="S90" s="61">
        <f t="shared" si="20"/>
        <v>2.6664310761505916E-8</v>
      </c>
      <c r="T90" s="22">
        <f t="shared" si="21"/>
        <v>7.1098546838616016E-16</v>
      </c>
      <c r="U90" s="62">
        <v>298</v>
      </c>
      <c r="V90" s="59">
        <f t="shared" si="22"/>
        <v>289.01499999999999</v>
      </c>
      <c r="W90" s="63">
        <f t="shared" si="23"/>
        <v>0.52432904773642941</v>
      </c>
      <c r="X90" s="64">
        <f t="shared" si="24"/>
        <v>3.3444834232453613</v>
      </c>
      <c r="Y90" s="65">
        <f t="shared" si="25"/>
        <v>-2.0852733082603138E-7</v>
      </c>
      <c r="Z90" s="66">
        <f t="shared" si="26"/>
        <v>-2.0743219281404417E-7</v>
      </c>
      <c r="AA90" s="66">
        <f t="shared" si="27"/>
        <v>-2.0743794422926894E-7</v>
      </c>
      <c r="AB90" s="67">
        <f t="shared" si="28"/>
        <v>-2.0634849722226287E-7</v>
      </c>
      <c r="AC90" s="68">
        <f t="shared" si="30"/>
        <v>1.98530446507488E-4</v>
      </c>
      <c r="AD90" s="75">
        <f>D13</f>
        <v>2.0535714285714287E-4</v>
      </c>
      <c r="AE90" s="70">
        <f t="shared" si="29"/>
        <v>1.9853044650748801</v>
      </c>
      <c r="AF90" s="70">
        <f t="shared" ref="AF90" si="31">AD90*10000</f>
        <v>2.0535714285714288</v>
      </c>
      <c r="AG90" s="74">
        <f>(AE90-AF90)*(AE90-AF90)</f>
        <v>4.6603783050391135E-3</v>
      </c>
      <c r="AH90" s="71">
        <v>840</v>
      </c>
    </row>
    <row r="91" spans="5:34">
      <c r="E91" s="168">
        <v>0.54218750000000004</v>
      </c>
      <c r="F91" s="71">
        <v>850</v>
      </c>
      <c r="G91" s="58">
        <v>16.059999999999999</v>
      </c>
      <c r="H91" s="58">
        <v>6.7</v>
      </c>
      <c r="I91" s="58">
        <v>6.91</v>
      </c>
      <c r="J91" s="58">
        <v>16.010000000000002</v>
      </c>
      <c r="K91" s="58">
        <v>6.8</v>
      </c>
      <c r="L91" s="58">
        <v>7.33</v>
      </c>
      <c r="M91" s="59">
        <f t="shared" si="16"/>
        <v>16.035</v>
      </c>
      <c r="N91" s="59">
        <f t="shared" si="16"/>
        <v>6.75</v>
      </c>
      <c r="O91" s="59">
        <f t="shared" si="16"/>
        <v>7.12</v>
      </c>
      <c r="P91" s="60">
        <f t="shared" si="17"/>
        <v>0.14743327579106452</v>
      </c>
      <c r="Q91" s="22">
        <f t="shared" si="18"/>
        <v>1.7782794100389206E-7</v>
      </c>
      <c r="R91" s="22">
        <f t="shared" si="19"/>
        <v>5.6234132519034806E-8</v>
      </c>
      <c r="S91" s="61">
        <f t="shared" si="20"/>
        <v>2.6708663693068192E-8</v>
      </c>
      <c r="T91" s="22">
        <f t="shared" si="21"/>
        <v>7.1335271626941904E-16</v>
      </c>
      <c r="U91" s="62">
        <v>298</v>
      </c>
      <c r="V91" s="59">
        <f t="shared" si="22"/>
        <v>289.03500000000003</v>
      </c>
      <c r="W91" s="63">
        <f t="shared" si="23"/>
        <v>0.52312572627986897</v>
      </c>
      <c r="X91" s="64">
        <f t="shared" si="24"/>
        <v>3.3352295216843393</v>
      </c>
      <c r="Y91" s="65">
        <f t="shared" si="25"/>
        <v>-2.0494790736534336E-7</v>
      </c>
      <c r="Z91" s="66">
        <f t="shared" si="26"/>
        <v>-2.0387887342710936E-7</v>
      </c>
      <c r="AA91" s="66">
        <f t="shared" si="27"/>
        <v>-2.0388444964194265E-7</v>
      </c>
      <c r="AB91" s="67">
        <f t="shared" si="28"/>
        <v>-2.0282093374607277E-7</v>
      </c>
      <c r="AC91" s="68">
        <f t="shared" si="30"/>
        <v>1.9645608633726315E-4</v>
      </c>
      <c r="AD91" s="69"/>
      <c r="AE91" s="70">
        <f t="shared" si="29"/>
        <v>1.9645608633726315</v>
      </c>
      <c r="AF91" s="70"/>
      <c r="AG91" s="74"/>
      <c r="AH91" s="71">
        <v>850</v>
      </c>
    </row>
    <row r="92" spans="5:34">
      <c r="E92" s="168">
        <v>0.54230324074074077</v>
      </c>
      <c r="F92" s="71">
        <v>860</v>
      </c>
      <c r="G92" s="58">
        <v>16.059999999999999</v>
      </c>
      <c r="H92" s="58">
        <v>6.7</v>
      </c>
      <c r="I92" s="58">
        <v>6.94</v>
      </c>
      <c r="J92" s="58">
        <v>16.010000000000002</v>
      </c>
      <c r="K92" s="58">
        <v>6.8</v>
      </c>
      <c r="L92" s="58">
        <v>7.29</v>
      </c>
      <c r="M92" s="59">
        <f t="shared" si="16"/>
        <v>16.035</v>
      </c>
      <c r="N92" s="59">
        <f t="shared" si="16"/>
        <v>6.75</v>
      </c>
      <c r="O92" s="59">
        <f t="shared" si="16"/>
        <v>7.1150000000000002</v>
      </c>
      <c r="P92" s="60">
        <f t="shared" si="17"/>
        <v>0.14732974118727862</v>
      </c>
      <c r="Q92" s="22">
        <f t="shared" si="18"/>
        <v>1.7782794100389206E-7</v>
      </c>
      <c r="R92" s="22">
        <f t="shared" si="19"/>
        <v>5.6234132519034806E-8</v>
      </c>
      <c r="S92" s="61">
        <f t="shared" si="20"/>
        <v>2.6708663693068192E-8</v>
      </c>
      <c r="T92" s="22">
        <f t="shared" si="21"/>
        <v>7.1335271626941904E-16</v>
      </c>
      <c r="U92" s="62">
        <v>298</v>
      </c>
      <c r="V92" s="59">
        <f t="shared" si="22"/>
        <v>289.03500000000003</v>
      </c>
      <c r="W92" s="63">
        <f t="shared" si="23"/>
        <v>0.52312572627986897</v>
      </c>
      <c r="X92" s="64">
        <f t="shared" si="24"/>
        <v>3.3352295216843393</v>
      </c>
      <c r="Y92" s="65">
        <f t="shared" si="25"/>
        <v>-2.0267852279335104E-7</v>
      </c>
      <c r="Z92" s="66">
        <f t="shared" si="26"/>
        <v>-2.0162206866240794E-7</v>
      </c>
      <c r="AA92" s="66">
        <f t="shared" si="27"/>
        <v>-2.0162757538959045E-7</v>
      </c>
      <c r="AB92" s="67">
        <f t="shared" si="28"/>
        <v>-2.0057657057861576E-7</v>
      </c>
      <c r="AC92" s="68">
        <f t="shared" si="30"/>
        <v>1.9441726052518062E-4</v>
      </c>
      <c r="AD92" s="69"/>
      <c r="AE92" s="70">
        <f t="shared" si="29"/>
        <v>1.9441726052518062</v>
      </c>
      <c r="AF92" s="70"/>
      <c r="AG92" s="74"/>
      <c r="AH92" s="71">
        <v>860</v>
      </c>
    </row>
    <row r="93" spans="5:34">
      <c r="E93" s="168">
        <v>0.54241898148148149</v>
      </c>
      <c r="F93" s="71">
        <v>870</v>
      </c>
      <c r="G93" s="58">
        <v>16.07</v>
      </c>
      <c r="H93" s="58">
        <v>6.7</v>
      </c>
      <c r="I93" s="58">
        <v>7.01</v>
      </c>
      <c r="J93" s="58">
        <v>16.02</v>
      </c>
      <c r="K93" s="58">
        <v>6.8</v>
      </c>
      <c r="L93" s="58">
        <v>7.24</v>
      </c>
      <c r="M93" s="59">
        <f t="shared" si="16"/>
        <v>16.045000000000002</v>
      </c>
      <c r="N93" s="59">
        <f t="shared" si="16"/>
        <v>6.75</v>
      </c>
      <c r="O93" s="59">
        <f t="shared" si="16"/>
        <v>7.125</v>
      </c>
      <c r="P93" s="60">
        <f t="shared" si="17"/>
        <v>0.14756256319654129</v>
      </c>
      <c r="Q93" s="22">
        <f t="shared" si="18"/>
        <v>1.7782794100389206E-7</v>
      </c>
      <c r="R93" s="22">
        <f t="shared" si="19"/>
        <v>5.6234132519034806E-8</v>
      </c>
      <c r="S93" s="61">
        <f t="shared" si="20"/>
        <v>2.6730867817132913E-8</v>
      </c>
      <c r="T93" s="22">
        <f t="shared" si="21"/>
        <v>7.1453929425703206E-16</v>
      </c>
      <c r="U93" s="62">
        <v>298</v>
      </c>
      <c r="V93" s="59">
        <f t="shared" si="22"/>
        <v>289.04500000000002</v>
      </c>
      <c r="W93" s="63">
        <f t="shared" si="23"/>
        <v>0.52252412799799763</v>
      </c>
      <c r="X93" s="64">
        <f t="shared" si="24"/>
        <v>3.3306126560238378</v>
      </c>
      <c r="Y93" s="65">
        <f t="shared" si="25"/>
        <v>-2.0150665944819122E-7</v>
      </c>
      <c r="Z93" s="66">
        <f t="shared" si="26"/>
        <v>-2.0045144317795783E-7</v>
      </c>
      <c r="AA93" s="66">
        <f t="shared" si="27"/>
        <v>-2.0045696895750287E-7</v>
      </c>
      <c r="AB93" s="67">
        <f t="shared" si="28"/>
        <v>-1.9940722059386376E-7</v>
      </c>
      <c r="AC93" s="68">
        <f t="shared" si="30"/>
        <v>1.9240100322272068E-4</v>
      </c>
      <c r="AD93" s="69"/>
      <c r="AE93" s="70">
        <f t="shared" si="29"/>
        <v>1.9240100322272067</v>
      </c>
      <c r="AF93" s="70"/>
      <c r="AG93" s="74"/>
      <c r="AH93" s="71">
        <v>870</v>
      </c>
    </row>
    <row r="94" spans="5:34">
      <c r="E94" s="168">
        <v>0.54253472222222221</v>
      </c>
      <c r="F94" s="71">
        <v>880</v>
      </c>
      <c r="G94" s="58">
        <v>16.079999999999998</v>
      </c>
      <c r="H94" s="58">
        <v>6.7</v>
      </c>
      <c r="I94" s="58">
        <v>7.07</v>
      </c>
      <c r="J94" s="58">
        <v>16.03</v>
      </c>
      <c r="K94" s="58">
        <v>6.8</v>
      </c>
      <c r="L94" s="58">
        <v>7.26</v>
      </c>
      <c r="M94" s="59">
        <f t="shared" si="16"/>
        <v>16.055</v>
      </c>
      <c r="N94" s="59">
        <f t="shared" si="16"/>
        <v>6.75</v>
      </c>
      <c r="O94" s="59">
        <f t="shared" si="16"/>
        <v>7.165</v>
      </c>
      <c r="P94" s="60">
        <f t="shared" si="17"/>
        <v>0.14841689102522529</v>
      </c>
      <c r="Q94" s="22">
        <f t="shared" si="18"/>
        <v>1.7782794100389206E-7</v>
      </c>
      <c r="R94" s="22">
        <f t="shared" si="19"/>
        <v>5.6234132519034806E-8</v>
      </c>
      <c r="S94" s="61">
        <f t="shared" si="20"/>
        <v>2.6753090400493496E-8</v>
      </c>
      <c r="T94" s="22">
        <f t="shared" si="21"/>
        <v>7.157278459769773E-16</v>
      </c>
      <c r="U94" s="62">
        <v>298</v>
      </c>
      <c r="V94" s="59">
        <f t="shared" si="22"/>
        <v>289.05500000000001</v>
      </c>
      <c r="W94" s="63">
        <f t="shared" si="23"/>
        <v>0.52192257134130404</v>
      </c>
      <c r="X94" s="64">
        <f t="shared" si="24"/>
        <v>3.3260025001447366</v>
      </c>
      <c r="Y94" s="65">
        <f t="shared" si="25"/>
        <v>-2.0117379841511945E-7</v>
      </c>
      <c r="Z94" s="66">
        <f t="shared" si="26"/>
        <v>-2.0011099244543732E-7</v>
      </c>
      <c r="AA94" s="66">
        <f t="shared" si="27"/>
        <v>-2.0011660727469487E-7</v>
      </c>
      <c r="AB94" s="67">
        <f t="shared" si="28"/>
        <v>-1.990593568077168E-7</v>
      </c>
      <c r="AC94" s="68">
        <f t="shared" si="30"/>
        <v>1.9039645204886572E-4</v>
      </c>
      <c r="AD94" s="69"/>
      <c r="AE94" s="70">
        <f t="shared" si="29"/>
        <v>1.9039645204886573</v>
      </c>
      <c r="AF94" s="70"/>
      <c r="AG94" s="74"/>
      <c r="AH94" s="71">
        <v>880</v>
      </c>
    </row>
    <row r="95" spans="5:34">
      <c r="E95" s="168">
        <v>0.54265046296296293</v>
      </c>
      <c r="F95" s="71">
        <v>890</v>
      </c>
      <c r="G95" s="58">
        <v>16.079999999999998</v>
      </c>
      <c r="H95" s="58">
        <v>6.7</v>
      </c>
      <c r="I95" s="58">
        <v>7.09</v>
      </c>
      <c r="J95" s="58">
        <v>16.03</v>
      </c>
      <c r="K95" s="58">
        <v>6.8</v>
      </c>
      <c r="L95" s="58">
        <v>7.24</v>
      </c>
      <c r="M95" s="59">
        <f t="shared" si="16"/>
        <v>16.055</v>
      </c>
      <c r="N95" s="59">
        <f t="shared" si="16"/>
        <v>6.75</v>
      </c>
      <c r="O95" s="59">
        <f t="shared" si="16"/>
        <v>7.165</v>
      </c>
      <c r="P95" s="60">
        <f t="shared" si="17"/>
        <v>0.14841689102522529</v>
      </c>
      <c r="Q95" s="22">
        <f t="shared" si="18"/>
        <v>1.7782794100389206E-7</v>
      </c>
      <c r="R95" s="22">
        <f t="shared" si="19"/>
        <v>5.6234132519034806E-8</v>
      </c>
      <c r="S95" s="61">
        <f t="shared" si="20"/>
        <v>2.6753090400493496E-8</v>
      </c>
      <c r="T95" s="22">
        <f t="shared" si="21"/>
        <v>7.157278459769773E-16</v>
      </c>
      <c r="U95" s="62">
        <v>298</v>
      </c>
      <c r="V95" s="59">
        <f t="shared" si="22"/>
        <v>289.05500000000001</v>
      </c>
      <c r="W95" s="63">
        <f t="shared" si="23"/>
        <v>0.52192257134130404</v>
      </c>
      <c r="X95" s="64">
        <f t="shared" si="24"/>
        <v>3.3260025001447366</v>
      </c>
      <c r="Y95" s="65">
        <f t="shared" si="25"/>
        <v>-1.9905937668770914E-7</v>
      </c>
      <c r="Z95" s="66">
        <f t="shared" si="26"/>
        <v>-1.9800774125838573E-7</v>
      </c>
      <c r="AA95" s="66">
        <f t="shared" si="27"/>
        <v>-1.9801329707341246E-7</v>
      </c>
      <c r="AB95" s="67">
        <f t="shared" si="28"/>
        <v>-1.9696715875610948E-7</v>
      </c>
      <c r="AC95" s="68">
        <f t="shared" si="30"/>
        <v>1.8839530479109389E-4</v>
      </c>
      <c r="AD95" s="69"/>
      <c r="AE95" s="70">
        <f t="shared" si="29"/>
        <v>1.883953047910939</v>
      </c>
      <c r="AF95" s="70"/>
      <c r="AG95" s="74"/>
      <c r="AH95" s="71">
        <v>890</v>
      </c>
    </row>
    <row r="96" spans="5:34">
      <c r="E96" s="168">
        <v>0.54276620370370365</v>
      </c>
      <c r="F96" s="71">
        <v>900</v>
      </c>
      <c r="G96" s="58">
        <v>16.09</v>
      </c>
      <c r="H96" s="58">
        <v>6.7</v>
      </c>
      <c r="I96" s="58">
        <v>7.08</v>
      </c>
      <c r="J96" s="58">
        <v>16.04</v>
      </c>
      <c r="K96" s="58">
        <v>6.8</v>
      </c>
      <c r="L96" s="58">
        <v>7.24</v>
      </c>
      <c r="M96" s="59">
        <f t="shared" si="16"/>
        <v>16.064999999999998</v>
      </c>
      <c r="N96" s="59">
        <f t="shared" si="16"/>
        <v>6.75</v>
      </c>
      <c r="O96" s="59">
        <f t="shared" si="16"/>
        <v>7.16</v>
      </c>
      <c r="P96" s="60">
        <f t="shared" si="17"/>
        <v>0.14833921765452424</v>
      </c>
      <c r="Q96" s="22">
        <f t="shared" si="18"/>
        <v>1.7782794100389206E-7</v>
      </c>
      <c r="R96" s="22">
        <f t="shared" si="19"/>
        <v>5.6234132519034806E-8</v>
      </c>
      <c r="S96" s="61">
        <f t="shared" si="20"/>
        <v>2.6775331458495999E-8</v>
      </c>
      <c r="T96" s="22">
        <f t="shared" si="21"/>
        <v>7.1691837471232552E-16</v>
      </c>
      <c r="U96" s="62">
        <v>298</v>
      </c>
      <c r="V96" s="59">
        <f t="shared" si="22"/>
        <v>289.065</v>
      </c>
      <c r="W96" s="63">
        <f t="shared" si="23"/>
        <v>0.52132105630546577</v>
      </c>
      <c r="X96" s="64">
        <f t="shared" si="24"/>
        <v>3.3213990438433423</v>
      </c>
      <c r="Y96" s="65">
        <f t="shared" si="25"/>
        <v>-1.9746486396801798E-7</v>
      </c>
      <c r="Z96" s="66">
        <f t="shared" si="26"/>
        <v>-1.964190164592828E-7</v>
      </c>
      <c r="AA96" s="66">
        <f t="shared" si="27"/>
        <v>-1.9642455565744467E-7</v>
      </c>
      <c r="AB96" s="67">
        <f t="shared" si="28"/>
        <v>-1.9538418867155585E-7</v>
      </c>
      <c r="AC96" s="68">
        <f t="shared" si="30"/>
        <v>1.8641519043758155E-4</v>
      </c>
      <c r="AD96" s="75"/>
      <c r="AE96" s="70">
        <f t="shared" si="29"/>
        <v>1.8641519043758155</v>
      </c>
      <c r="AF96" s="70"/>
      <c r="AG96" s="74"/>
      <c r="AH96" s="71">
        <v>900</v>
      </c>
    </row>
    <row r="97" spans="5:34">
      <c r="E97" s="168">
        <v>0.54288194444444449</v>
      </c>
      <c r="F97" s="71">
        <v>910</v>
      </c>
      <c r="G97" s="58">
        <v>16.09</v>
      </c>
      <c r="H97" s="58">
        <v>6.71</v>
      </c>
      <c r="I97" s="58">
        <v>7.12</v>
      </c>
      <c r="J97" s="58">
        <v>16.04</v>
      </c>
      <c r="K97" s="58">
        <v>6.81</v>
      </c>
      <c r="L97" s="58">
        <v>7.22</v>
      </c>
      <c r="M97" s="59">
        <f t="shared" si="16"/>
        <v>16.064999999999998</v>
      </c>
      <c r="N97" s="59">
        <f t="shared" si="16"/>
        <v>6.76</v>
      </c>
      <c r="O97" s="59">
        <f t="shared" si="16"/>
        <v>7.17</v>
      </c>
      <c r="P97" s="60">
        <f t="shared" si="17"/>
        <v>0.14854639533281266</v>
      </c>
      <c r="Q97" s="22">
        <f t="shared" si="18"/>
        <v>1.7378008287493735E-7</v>
      </c>
      <c r="R97" s="22">
        <f t="shared" si="19"/>
        <v>5.7543993733715586E-8</v>
      </c>
      <c r="S97" s="61">
        <f t="shared" si="20"/>
        <v>2.7399009047473377E-8</v>
      </c>
      <c r="T97" s="22">
        <f t="shared" si="21"/>
        <v>7.5070569678352794E-16</v>
      </c>
      <c r="U97" s="62">
        <v>298</v>
      </c>
      <c r="V97" s="59">
        <f t="shared" si="22"/>
        <v>289.065</v>
      </c>
      <c r="W97" s="63">
        <f t="shared" si="23"/>
        <v>0.52132105630546577</v>
      </c>
      <c r="X97" s="64">
        <f t="shared" si="24"/>
        <v>3.3213990438433423</v>
      </c>
      <c r="Y97" s="65">
        <f t="shared" si="25"/>
        <v>-2.0487812593523557E-7</v>
      </c>
      <c r="Z97" s="66">
        <f t="shared" si="26"/>
        <v>-2.0374028838472171E-7</v>
      </c>
      <c r="AA97" s="66">
        <f t="shared" si="27"/>
        <v>-2.037466076259069E-7</v>
      </c>
      <c r="AB97" s="67">
        <f t="shared" si="28"/>
        <v>-2.0261501912587458E-7</v>
      </c>
      <c r="AC97" s="68">
        <f t="shared" si="30"/>
        <v>1.8445096344279319E-4</v>
      </c>
      <c r="AD97" s="69"/>
      <c r="AE97" s="70">
        <f t="shared" si="29"/>
        <v>1.8445096344279319</v>
      </c>
      <c r="AF97" s="70"/>
      <c r="AG97" s="74"/>
      <c r="AH97" s="71">
        <v>910</v>
      </c>
    </row>
    <row r="98" spans="5:34">
      <c r="E98" s="168">
        <v>0.54299768518518521</v>
      </c>
      <c r="F98" s="71">
        <v>920</v>
      </c>
      <c r="G98" s="58">
        <v>16.11</v>
      </c>
      <c r="H98" s="58">
        <v>6.71</v>
      </c>
      <c r="I98" s="58">
        <v>7.1</v>
      </c>
      <c r="J98" s="58">
        <v>16.059999999999999</v>
      </c>
      <c r="K98" s="58">
        <v>6.81</v>
      </c>
      <c r="L98" s="58">
        <v>7.24</v>
      </c>
      <c r="M98" s="59">
        <f t="shared" si="16"/>
        <v>16.085000000000001</v>
      </c>
      <c r="N98" s="59">
        <f t="shared" si="16"/>
        <v>6.76</v>
      </c>
      <c r="O98" s="59">
        <f t="shared" si="16"/>
        <v>7.17</v>
      </c>
      <c r="P98" s="60">
        <f t="shared" si="17"/>
        <v>0.14859828961868157</v>
      </c>
      <c r="Q98" s="22">
        <f t="shared" si="18"/>
        <v>1.7378008287493735E-7</v>
      </c>
      <c r="R98" s="22">
        <f t="shared" si="19"/>
        <v>5.7543993733715586E-8</v>
      </c>
      <c r="S98" s="61">
        <f t="shared" si="20"/>
        <v>2.7444584062857291E-8</v>
      </c>
      <c r="T98" s="22">
        <f t="shared" si="21"/>
        <v>7.5320519438324039E-16</v>
      </c>
      <c r="U98" s="62">
        <v>298</v>
      </c>
      <c r="V98" s="59">
        <f t="shared" si="22"/>
        <v>289.08499999999998</v>
      </c>
      <c r="W98" s="63">
        <f t="shared" si="23"/>
        <v>0.52011815107908799</v>
      </c>
      <c r="X98" s="64">
        <f t="shared" si="24"/>
        <v>3.312212189239975</v>
      </c>
      <c r="Y98" s="65">
        <f t="shared" si="25"/>
        <v>-2.0392472182015822E-7</v>
      </c>
      <c r="Z98" s="66">
        <f t="shared" si="26"/>
        <v>-2.027848585989309E-7</v>
      </c>
      <c r="AA98" s="66">
        <f t="shared" si="27"/>
        <v>-2.0279123000967253E-7</v>
      </c>
      <c r="AB98" s="67">
        <f t="shared" si="28"/>
        <v>-2.0165766697156227E-7</v>
      </c>
      <c r="AC98" s="68">
        <f t="shared" si="30"/>
        <v>1.8241351854765594E-4</v>
      </c>
      <c r="AD98" s="69"/>
      <c r="AE98" s="70">
        <f t="shared" si="29"/>
        <v>1.8241351854765593</v>
      </c>
      <c r="AF98" s="70"/>
      <c r="AG98" s="74"/>
      <c r="AH98" s="71">
        <v>920</v>
      </c>
    </row>
    <row r="99" spans="5:34">
      <c r="E99" s="168">
        <v>0.54311342592592593</v>
      </c>
      <c r="F99" s="71">
        <v>930</v>
      </c>
      <c r="G99" s="58">
        <v>16.11</v>
      </c>
      <c r="H99" s="58">
        <v>6.71</v>
      </c>
      <c r="I99" s="58">
        <v>7.08</v>
      </c>
      <c r="J99" s="58">
        <v>16.059999999999999</v>
      </c>
      <c r="K99" s="58">
        <v>6.81</v>
      </c>
      <c r="L99" s="58">
        <v>7.24</v>
      </c>
      <c r="M99" s="59">
        <f t="shared" si="16"/>
        <v>16.085000000000001</v>
      </c>
      <c r="N99" s="59">
        <f t="shared" si="16"/>
        <v>6.76</v>
      </c>
      <c r="O99" s="59">
        <f t="shared" si="16"/>
        <v>7.16</v>
      </c>
      <c r="P99" s="60">
        <f t="shared" si="17"/>
        <v>0.14839103956342542</v>
      </c>
      <c r="Q99" s="22">
        <f t="shared" si="18"/>
        <v>1.7378008287493735E-7</v>
      </c>
      <c r="R99" s="22">
        <f t="shared" si="19"/>
        <v>5.7543993733715586E-8</v>
      </c>
      <c r="S99" s="61">
        <f t="shared" si="20"/>
        <v>2.7444584062857291E-8</v>
      </c>
      <c r="T99" s="22">
        <f t="shared" si="21"/>
        <v>7.5320519438324039E-16</v>
      </c>
      <c r="U99" s="62">
        <v>298</v>
      </c>
      <c r="V99" s="59">
        <f t="shared" si="22"/>
        <v>289.08499999999998</v>
      </c>
      <c r="W99" s="63">
        <f t="shared" si="23"/>
        <v>0.52011815107908799</v>
      </c>
      <c r="X99" s="64">
        <f t="shared" si="24"/>
        <v>3.312212189239975</v>
      </c>
      <c r="Y99" s="65">
        <f t="shared" si="25"/>
        <v>-2.0137643883726659E-7</v>
      </c>
      <c r="Z99" s="66">
        <f t="shared" si="26"/>
        <v>-2.0025238946988199E-7</v>
      </c>
      <c r="AA99" s="66">
        <f t="shared" si="27"/>
        <v>-2.0025866372414735E-7</v>
      </c>
      <c r="AB99" s="67">
        <f t="shared" si="28"/>
        <v>-1.9914081856736681E-7</v>
      </c>
      <c r="AC99" s="68">
        <f t="shared" si="30"/>
        <v>1.8038562760430772E-4</v>
      </c>
      <c r="AD99" s="69"/>
      <c r="AE99" s="70">
        <f t="shared" si="29"/>
        <v>1.8038562760430772</v>
      </c>
      <c r="AF99" s="70"/>
      <c r="AG99" s="74"/>
      <c r="AH99" s="71">
        <v>930</v>
      </c>
    </row>
    <row r="100" spans="5:34">
      <c r="E100" s="168">
        <v>0.54322916666666665</v>
      </c>
      <c r="F100" s="71">
        <v>940</v>
      </c>
      <c r="G100" s="58">
        <v>16.12</v>
      </c>
      <c r="H100" s="58">
        <v>6.71</v>
      </c>
      <c r="I100" s="58">
        <v>7.11</v>
      </c>
      <c r="J100" s="58">
        <v>16.07</v>
      </c>
      <c r="K100" s="58">
        <v>6.81</v>
      </c>
      <c r="L100" s="58">
        <v>7.23</v>
      </c>
      <c r="M100" s="59">
        <f t="shared" si="16"/>
        <v>16.094999999999999</v>
      </c>
      <c r="N100" s="59">
        <f t="shared" si="16"/>
        <v>6.76</v>
      </c>
      <c r="O100" s="59">
        <f t="shared" si="16"/>
        <v>7.17</v>
      </c>
      <c r="P100" s="60">
        <f t="shared" si="17"/>
        <v>0.14862425036083896</v>
      </c>
      <c r="Q100" s="22">
        <f t="shared" si="18"/>
        <v>1.7378008287493735E-7</v>
      </c>
      <c r="R100" s="22">
        <f t="shared" si="19"/>
        <v>5.7543993733715586E-8</v>
      </c>
      <c r="S100" s="61">
        <f t="shared" si="20"/>
        <v>2.7467399990918651E-8</v>
      </c>
      <c r="T100" s="22">
        <f t="shared" si="21"/>
        <v>7.5445806226111792E-16</v>
      </c>
      <c r="U100" s="62">
        <v>298</v>
      </c>
      <c r="V100" s="59">
        <f t="shared" si="22"/>
        <v>289.09500000000003</v>
      </c>
      <c r="W100" s="63">
        <f t="shared" si="23"/>
        <v>0.51951676087990817</v>
      </c>
      <c r="X100" s="64">
        <f t="shared" si="24"/>
        <v>3.3076287706114718</v>
      </c>
      <c r="Y100" s="65">
        <f t="shared" si="25"/>
        <v>-2.0006242403577098E-7</v>
      </c>
      <c r="Z100" s="66">
        <f t="shared" si="26"/>
        <v>-1.9894054135636276E-7</v>
      </c>
      <c r="AA100" s="66">
        <f t="shared" si="27"/>
        <v>-1.9894683249650275E-7</v>
      </c>
      <c r="AB100" s="67">
        <f t="shared" si="28"/>
        <v>-1.9783117040004527E-7</v>
      </c>
      <c r="AC100" s="68">
        <f t="shared" si="30"/>
        <v>1.7838306199798658E-4</v>
      </c>
      <c r="AD100" s="69"/>
      <c r="AE100" s="70">
        <f t="shared" si="29"/>
        <v>1.7838306199798659</v>
      </c>
      <c r="AF100" s="70"/>
      <c r="AG100" s="74"/>
      <c r="AH100" s="71">
        <v>940</v>
      </c>
    </row>
    <row r="101" spans="5:34">
      <c r="E101" s="168">
        <v>0.54334490740740737</v>
      </c>
      <c r="F101" s="71">
        <v>950</v>
      </c>
      <c r="G101" s="58">
        <v>16.12</v>
      </c>
      <c r="H101" s="58">
        <v>6.71</v>
      </c>
      <c r="I101" s="58">
        <v>7.1</v>
      </c>
      <c r="J101" s="58">
        <v>16.07</v>
      </c>
      <c r="K101" s="58">
        <v>6.81</v>
      </c>
      <c r="L101" s="58">
        <v>7.25</v>
      </c>
      <c r="M101" s="59">
        <f t="shared" si="16"/>
        <v>16.094999999999999</v>
      </c>
      <c r="N101" s="59">
        <f t="shared" si="16"/>
        <v>6.76</v>
      </c>
      <c r="O101" s="59">
        <f t="shared" si="16"/>
        <v>7.1749999999999998</v>
      </c>
      <c r="P101" s="60">
        <f t="shared" si="17"/>
        <v>0.1487278934921924</v>
      </c>
      <c r="Q101" s="22">
        <f t="shared" si="18"/>
        <v>1.7378008287493735E-7</v>
      </c>
      <c r="R101" s="22">
        <f t="shared" si="19"/>
        <v>5.7543993733715586E-8</v>
      </c>
      <c r="S101" s="61">
        <f t="shared" si="20"/>
        <v>2.7467399990918651E-8</v>
      </c>
      <c r="T101" s="22">
        <f t="shared" si="21"/>
        <v>7.5445806226111792E-16</v>
      </c>
      <c r="U101" s="62">
        <v>298</v>
      </c>
      <c r="V101" s="59">
        <f t="shared" si="22"/>
        <v>289.09500000000003</v>
      </c>
      <c r="W101" s="63">
        <f t="shared" si="23"/>
        <v>0.51951676087990817</v>
      </c>
      <c r="X101" s="64">
        <f t="shared" si="24"/>
        <v>3.3076287706114718</v>
      </c>
      <c r="Y101" s="65">
        <f t="shared" si="25"/>
        <v>-1.9796915164796258E-7</v>
      </c>
      <c r="Z101" s="66">
        <f t="shared" si="26"/>
        <v>-1.9685823317573506E-7</v>
      </c>
      <c r="AA101" s="66">
        <f t="shared" si="27"/>
        <v>-1.9686446717654613E-7</v>
      </c>
      <c r="AB101" s="67">
        <f t="shared" si="28"/>
        <v>-1.9575971274002043E-7</v>
      </c>
      <c r="AC101" s="68">
        <f t="shared" si="30"/>
        <v>1.76393614761084E-4</v>
      </c>
      <c r="AD101" s="69"/>
      <c r="AE101" s="70">
        <f t="shared" si="29"/>
        <v>1.7639361476108399</v>
      </c>
      <c r="AF101" s="70"/>
      <c r="AG101" s="74"/>
      <c r="AH101" s="71">
        <v>950</v>
      </c>
    </row>
    <row r="102" spans="5:34">
      <c r="E102" s="168">
        <v>0.5434606481481481</v>
      </c>
      <c r="F102" s="71">
        <v>960</v>
      </c>
      <c r="G102" s="58">
        <v>16.13</v>
      </c>
      <c r="H102" s="58">
        <v>6.71</v>
      </c>
      <c r="I102" s="58">
        <v>7.08</v>
      </c>
      <c r="J102" s="58">
        <v>16.079999999999998</v>
      </c>
      <c r="K102" s="58">
        <v>6.81</v>
      </c>
      <c r="L102" s="58">
        <v>7.23</v>
      </c>
      <c r="M102" s="59">
        <f t="shared" si="16"/>
        <v>16.104999999999997</v>
      </c>
      <c r="N102" s="59">
        <f t="shared" si="16"/>
        <v>6.76</v>
      </c>
      <c r="O102" s="59">
        <f t="shared" si="16"/>
        <v>7.1550000000000002</v>
      </c>
      <c r="P102" s="60">
        <f t="shared" si="17"/>
        <v>0.14833923645126509</v>
      </c>
      <c r="Q102" s="22">
        <f t="shared" si="18"/>
        <v>1.7378008287493735E-7</v>
      </c>
      <c r="R102" s="22">
        <f t="shared" si="19"/>
        <v>5.7543993733715586E-8</v>
      </c>
      <c r="S102" s="61">
        <f t="shared" si="20"/>
        <v>2.7490234886896295E-8</v>
      </c>
      <c r="T102" s="22">
        <f t="shared" si="21"/>
        <v>7.5571301413673014E-16</v>
      </c>
      <c r="U102" s="62">
        <v>298</v>
      </c>
      <c r="V102" s="59">
        <f t="shared" si="22"/>
        <v>289.10500000000002</v>
      </c>
      <c r="W102" s="63">
        <f t="shared" si="23"/>
        <v>0.51891541228431193</v>
      </c>
      <c r="X102" s="64">
        <f t="shared" si="24"/>
        <v>3.3030520109076282</v>
      </c>
      <c r="Y102" s="65">
        <f t="shared" si="25"/>
        <v>-1.9584393629024057E-7</v>
      </c>
      <c r="Z102" s="66">
        <f t="shared" si="26"/>
        <v>-1.9474447092220881E-7</v>
      </c>
      <c r="AA102" s="66">
        <f t="shared" si="27"/>
        <v>-1.9475064330680441E-7</v>
      </c>
      <c r="AB102" s="67">
        <f t="shared" si="28"/>
        <v>-1.9365728101999102E-7</v>
      </c>
      <c r="AC102" s="68">
        <f t="shared" si="30"/>
        <v>1.7442499098592977E-4</v>
      </c>
      <c r="AD102" s="75">
        <f>D14</f>
        <v>1.7366071428571428E-4</v>
      </c>
      <c r="AE102" s="70">
        <f t="shared" si="29"/>
        <v>1.7442499098592976</v>
      </c>
      <c r="AF102" s="70">
        <f t="shared" ref="AF102" si="32">AD102*10000</f>
        <v>1.7366071428571428</v>
      </c>
      <c r="AG102" s="74">
        <f>(AE102-AF102)*(AE102-AF102)</f>
        <v>5.8411887449226675E-5</v>
      </c>
      <c r="AH102" s="71">
        <v>960</v>
      </c>
    </row>
    <row r="103" spans="5:34">
      <c r="E103" s="168">
        <v>0.54357638888888893</v>
      </c>
      <c r="F103" s="71">
        <v>970</v>
      </c>
      <c r="G103" s="58">
        <v>16.14</v>
      </c>
      <c r="H103" s="58">
        <v>6.72</v>
      </c>
      <c r="I103" s="58">
        <v>7.1</v>
      </c>
      <c r="J103" s="58">
        <v>16.09</v>
      </c>
      <c r="K103" s="58">
        <v>6.81</v>
      </c>
      <c r="L103" s="58">
        <v>7.24</v>
      </c>
      <c r="M103" s="59">
        <f t="shared" si="16"/>
        <v>16.115000000000002</v>
      </c>
      <c r="N103" s="59">
        <f t="shared" si="16"/>
        <v>6.7649999999999997</v>
      </c>
      <c r="O103" s="59">
        <f t="shared" si="16"/>
        <v>7.17</v>
      </c>
      <c r="P103" s="60">
        <f t="shared" si="17"/>
        <v>0.14867619906736618</v>
      </c>
      <c r="Q103" s="22">
        <f t="shared" si="18"/>
        <v>1.7179083871575862E-7</v>
      </c>
      <c r="R103" s="22">
        <f t="shared" si="19"/>
        <v>5.8210321777087027E-8</v>
      </c>
      <c r="S103" s="61">
        <f t="shared" si="20"/>
        <v>2.7831675319480055E-8</v>
      </c>
      <c r="T103" s="22">
        <f t="shared" si="21"/>
        <v>7.7460215108895524E-16</v>
      </c>
      <c r="U103" s="62">
        <v>298</v>
      </c>
      <c r="V103" s="59">
        <f t="shared" si="22"/>
        <v>289.11500000000001</v>
      </c>
      <c r="W103" s="63">
        <f t="shared" si="23"/>
        <v>0.5183141052879835</v>
      </c>
      <c r="X103" s="64">
        <f t="shared" si="24"/>
        <v>3.2984819000054615</v>
      </c>
      <c r="Y103" s="65">
        <f t="shared" si="25"/>
        <v>-1.9922434013304219E-7</v>
      </c>
      <c r="Z103" s="66">
        <f t="shared" si="26"/>
        <v>-1.9807374551939881E-7</v>
      </c>
      <c r="AA103" s="66">
        <f t="shared" si="27"/>
        <v>-1.9808039063095524E-7</v>
      </c>
      <c r="AB103" s="67">
        <f t="shared" si="28"/>
        <v>-1.9693636437288998E-7</v>
      </c>
      <c r="AC103" s="68">
        <f t="shared" si="30"/>
        <v>1.7247750524298269E-4</v>
      </c>
      <c r="AD103" s="69"/>
      <c r="AE103" s="70">
        <f t="shared" si="29"/>
        <v>1.7247750524298269</v>
      </c>
      <c r="AF103" s="70"/>
      <c r="AG103" s="74"/>
      <c r="AH103" s="71">
        <v>970</v>
      </c>
    </row>
    <row r="104" spans="5:34">
      <c r="E104" s="168">
        <v>0.54369212962962965</v>
      </c>
      <c r="F104" s="71">
        <v>980</v>
      </c>
      <c r="G104" s="58">
        <v>16.14</v>
      </c>
      <c r="H104" s="58">
        <v>6.72</v>
      </c>
      <c r="I104" s="58">
        <v>7.1</v>
      </c>
      <c r="J104" s="58">
        <v>16.09</v>
      </c>
      <c r="K104" s="58">
        <v>6.81</v>
      </c>
      <c r="L104" s="58">
        <v>7.23</v>
      </c>
      <c r="M104" s="59">
        <f t="shared" si="16"/>
        <v>16.115000000000002</v>
      </c>
      <c r="N104" s="59">
        <f t="shared" si="16"/>
        <v>6.7649999999999997</v>
      </c>
      <c r="O104" s="59">
        <f t="shared" si="16"/>
        <v>7.165</v>
      </c>
      <c r="P104" s="60">
        <f t="shared" si="17"/>
        <v>0.14857251970957863</v>
      </c>
      <c r="Q104" s="22">
        <f t="shared" si="18"/>
        <v>1.7179083871575862E-7</v>
      </c>
      <c r="R104" s="22">
        <f t="shared" si="19"/>
        <v>5.8210321777087027E-8</v>
      </c>
      <c r="S104" s="61">
        <f t="shared" si="20"/>
        <v>2.7831675319480055E-8</v>
      </c>
      <c r="T104" s="22">
        <f t="shared" si="21"/>
        <v>7.7460215108895524E-16</v>
      </c>
      <c r="U104" s="62">
        <v>298</v>
      </c>
      <c r="V104" s="59">
        <f t="shared" si="22"/>
        <v>289.11500000000001</v>
      </c>
      <c r="W104" s="63">
        <f t="shared" si="23"/>
        <v>0.5183141052879835</v>
      </c>
      <c r="X104" s="64">
        <f t="shared" si="24"/>
        <v>3.2984819000054615</v>
      </c>
      <c r="Y104" s="65">
        <f t="shared" si="25"/>
        <v>-1.9679905650060709E-7</v>
      </c>
      <c r="Z104" s="66">
        <f t="shared" si="26"/>
        <v>-1.9566326140090209E-7</v>
      </c>
      <c r="AA104" s="66">
        <f t="shared" si="27"/>
        <v>-1.9566981646540011E-7</v>
      </c>
      <c r="AB104" s="67">
        <f t="shared" si="28"/>
        <v>-1.945405007671258E-7</v>
      </c>
      <c r="AC104" s="68">
        <f t="shared" si="30"/>
        <v>1.7049672361497162E-4</v>
      </c>
      <c r="AD104" s="69"/>
      <c r="AE104" s="70">
        <f t="shared" si="29"/>
        <v>1.7049672361497161</v>
      </c>
      <c r="AF104" s="70"/>
      <c r="AG104" s="74"/>
      <c r="AH104" s="71">
        <v>980</v>
      </c>
    </row>
    <row r="105" spans="5:34">
      <c r="E105" s="168">
        <v>0.54380787037037037</v>
      </c>
      <c r="F105" s="71">
        <v>990</v>
      </c>
      <c r="G105" s="58">
        <v>16.149999999999999</v>
      </c>
      <c r="H105" s="58">
        <v>6.72</v>
      </c>
      <c r="I105" s="58">
        <v>7.09</v>
      </c>
      <c r="J105" s="58">
        <v>16.100000000000001</v>
      </c>
      <c r="K105" s="58">
        <v>6.81</v>
      </c>
      <c r="L105" s="58">
        <v>7.22</v>
      </c>
      <c r="M105" s="59">
        <f t="shared" si="16"/>
        <v>16.125</v>
      </c>
      <c r="N105" s="59">
        <f t="shared" si="16"/>
        <v>6.7649999999999997</v>
      </c>
      <c r="O105" s="59">
        <f t="shared" si="16"/>
        <v>7.1549999999999994</v>
      </c>
      <c r="P105" s="60">
        <f t="shared" si="17"/>
        <v>0.14839109459974381</v>
      </c>
      <c r="Q105" s="22">
        <f t="shared" si="18"/>
        <v>1.7179083871575862E-7</v>
      </c>
      <c r="R105" s="22">
        <f t="shared" si="19"/>
        <v>5.8210321777087027E-8</v>
      </c>
      <c r="S105" s="61">
        <f t="shared" si="20"/>
        <v>2.7854813054067761E-8</v>
      </c>
      <c r="T105" s="22">
        <f t="shared" si="21"/>
        <v>7.7589061027706379E-16</v>
      </c>
      <c r="U105" s="62">
        <v>298</v>
      </c>
      <c r="V105" s="59">
        <f t="shared" si="22"/>
        <v>289.125</v>
      </c>
      <c r="W105" s="63">
        <f t="shared" si="23"/>
        <v>0.51771283988660499</v>
      </c>
      <c r="X105" s="64">
        <f t="shared" si="24"/>
        <v>3.2939184277980265</v>
      </c>
      <c r="Y105" s="65">
        <f t="shared" si="25"/>
        <v>-1.9489580821781856E-7</v>
      </c>
      <c r="Z105" s="66">
        <f t="shared" si="26"/>
        <v>-1.9376894321923685E-7</v>
      </c>
      <c r="AA105" s="66">
        <f t="shared" si="27"/>
        <v>-1.937754586221931E-7</v>
      </c>
      <c r="AB105" s="67">
        <f t="shared" si="28"/>
        <v>-1.9265503368395654E-7</v>
      </c>
      <c r="AC105" s="68">
        <f t="shared" si="30"/>
        <v>1.6854004742663774E-4</v>
      </c>
      <c r="AD105" s="69"/>
      <c r="AE105" s="70">
        <f t="shared" si="29"/>
        <v>1.6854004742663775</v>
      </c>
      <c r="AF105" s="70"/>
      <c r="AG105" s="74"/>
      <c r="AH105" s="71">
        <v>990</v>
      </c>
    </row>
    <row r="106" spans="5:34">
      <c r="E106" s="168">
        <v>0.54392361111111109</v>
      </c>
      <c r="F106" s="71">
        <v>1000</v>
      </c>
      <c r="G106" s="58">
        <v>16.16</v>
      </c>
      <c r="H106" s="58">
        <v>6.72</v>
      </c>
      <c r="I106" s="58">
        <v>7.04</v>
      </c>
      <c r="J106" s="58">
        <v>16.11</v>
      </c>
      <c r="K106" s="58">
        <v>6.81</v>
      </c>
      <c r="L106" s="58">
        <v>7.13</v>
      </c>
      <c r="M106" s="59">
        <f t="shared" si="16"/>
        <v>16.134999999999998</v>
      </c>
      <c r="N106" s="59">
        <f t="shared" si="16"/>
        <v>6.7649999999999997</v>
      </c>
      <c r="O106" s="59">
        <f t="shared" si="16"/>
        <v>7.085</v>
      </c>
      <c r="P106" s="60">
        <f t="shared" si="17"/>
        <v>0.1469650187394691</v>
      </c>
      <c r="Q106" s="22">
        <f t="shared" si="18"/>
        <v>1.7179083871575862E-7</v>
      </c>
      <c r="R106" s="22">
        <f t="shared" si="19"/>
        <v>5.8210321777087027E-8</v>
      </c>
      <c r="S106" s="61">
        <f t="shared" si="20"/>
        <v>2.7877970024104126E-8</v>
      </c>
      <c r="T106" s="22">
        <f t="shared" si="21"/>
        <v>7.7718121266484818E-16</v>
      </c>
      <c r="U106" s="62">
        <v>298</v>
      </c>
      <c r="V106" s="59">
        <f t="shared" si="22"/>
        <v>289.13499999999999</v>
      </c>
      <c r="W106" s="63">
        <f t="shared" si="23"/>
        <v>0.51711161607586054</v>
      </c>
      <c r="X106" s="64">
        <f t="shared" si="24"/>
        <v>3.2893615841944195</v>
      </c>
      <c r="Y106" s="65">
        <f t="shared" si="25"/>
        <v>-1.9138573963500524E-7</v>
      </c>
      <c r="Z106" s="66">
        <f t="shared" si="26"/>
        <v>-1.9028646015004992E-7</v>
      </c>
      <c r="AA106" s="66">
        <f t="shared" si="27"/>
        <v>-1.9029277418049099E-7</v>
      </c>
      <c r="AB106" s="67">
        <f t="shared" si="28"/>
        <v>-1.8919973619304775E-7</v>
      </c>
      <c r="AC106" s="68">
        <f t="shared" si="30"/>
        <v>1.6660231468399668E-4</v>
      </c>
      <c r="AD106" s="69"/>
      <c r="AE106" s="70">
        <f t="shared" si="29"/>
        <v>1.6660231468399667</v>
      </c>
      <c r="AF106" s="70"/>
      <c r="AG106" s="74"/>
      <c r="AH106" s="71">
        <v>1000</v>
      </c>
    </row>
    <row r="107" spans="5:34">
      <c r="E107" s="168">
        <v>0.54403935185185182</v>
      </c>
      <c r="F107" s="71">
        <v>1010</v>
      </c>
      <c r="G107" s="58">
        <v>16.16</v>
      </c>
      <c r="H107" s="58">
        <v>6.72</v>
      </c>
      <c r="I107" s="58">
        <v>6.7</v>
      </c>
      <c r="J107" s="58">
        <v>16.11</v>
      </c>
      <c r="K107" s="58">
        <v>6.81</v>
      </c>
      <c r="L107" s="58">
        <v>6.94</v>
      </c>
      <c r="M107" s="59">
        <f t="shared" si="16"/>
        <v>16.134999999999998</v>
      </c>
      <c r="N107" s="59">
        <f t="shared" si="16"/>
        <v>6.7649999999999997</v>
      </c>
      <c r="O107" s="59">
        <f t="shared" si="16"/>
        <v>6.82</v>
      </c>
      <c r="P107" s="60">
        <f t="shared" si="17"/>
        <v>0.14146809143305281</v>
      </c>
      <c r="Q107" s="22">
        <f t="shared" si="18"/>
        <v>1.7179083871575862E-7</v>
      </c>
      <c r="R107" s="22">
        <f t="shared" si="19"/>
        <v>5.8210321777087027E-8</v>
      </c>
      <c r="S107" s="61">
        <f t="shared" si="20"/>
        <v>2.7877970024104126E-8</v>
      </c>
      <c r="T107" s="22">
        <f t="shared" si="21"/>
        <v>7.7718121266484818E-16</v>
      </c>
      <c r="U107" s="62">
        <v>298</v>
      </c>
      <c r="V107" s="59">
        <f t="shared" si="22"/>
        <v>289.13499999999999</v>
      </c>
      <c r="W107" s="63">
        <f t="shared" si="23"/>
        <v>0.51711161607586054</v>
      </c>
      <c r="X107" s="64">
        <f t="shared" si="24"/>
        <v>3.2893615841944195</v>
      </c>
      <c r="Y107" s="65">
        <f t="shared" si="25"/>
        <v>-1.82123128676812E-7</v>
      </c>
      <c r="Z107" s="66">
        <f t="shared" si="26"/>
        <v>-1.8111617806358007E-7</v>
      </c>
      <c r="AA107" s="66">
        <f t="shared" si="27"/>
        <v>-1.8112174544837546E-7</v>
      </c>
      <c r="AB107" s="67">
        <f t="shared" si="28"/>
        <v>-1.8012030065629704E-7</v>
      </c>
      <c r="AC107" s="68">
        <f t="shared" si="30"/>
        <v>1.6469940810984814E-4</v>
      </c>
      <c r="AD107" s="69"/>
      <c r="AE107" s="70">
        <f t="shared" si="29"/>
        <v>1.6469940810984813</v>
      </c>
      <c r="AF107" s="70"/>
      <c r="AG107" s="74"/>
      <c r="AH107" s="71">
        <v>1010</v>
      </c>
    </row>
    <row r="108" spans="5:34">
      <c r="E108" s="168">
        <v>0.54415509259259254</v>
      </c>
      <c r="F108" s="71">
        <v>1020</v>
      </c>
      <c r="G108" s="58">
        <v>16.16</v>
      </c>
      <c r="H108" s="58">
        <v>6.72</v>
      </c>
      <c r="I108" s="58">
        <v>6.36</v>
      </c>
      <c r="J108" s="58">
        <v>16.11</v>
      </c>
      <c r="K108" s="58">
        <v>6.82</v>
      </c>
      <c r="L108" s="58">
        <v>6.75</v>
      </c>
      <c r="M108" s="59">
        <f t="shared" si="16"/>
        <v>16.134999999999998</v>
      </c>
      <c r="N108" s="59">
        <f t="shared" si="16"/>
        <v>6.77</v>
      </c>
      <c r="O108" s="59">
        <f t="shared" si="16"/>
        <v>6.5549999999999997</v>
      </c>
      <c r="P108" s="60">
        <f t="shared" si="17"/>
        <v>0.13597116412663654</v>
      </c>
      <c r="Q108" s="22">
        <f t="shared" si="18"/>
        <v>1.6982436524617427E-7</v>
      </c>
      <c r="R108" s="22">
        <f t="shared" si="19"/>
        <v>5.8884365535558776E-8</v>
      </c>
      <c r="S108" s="61">
        <f t="shared" si="20"/>
        <v>2.8200781702857056E-8</v>
      </c>
      <c r="T108" s="22">
        <f t="shared" si="21"/>
        <v>7.9528408865219735E-16</v>
      </c>
      <c r="U108" s="62">
        <v>298</v>
      </c>
      <c r="V108" s="59">
        <f t="shared" si="22"/>
        <v>289.13499999999999</v>
      </c>
      <c r="W108" s="63">
        <f t="shared" si="23"/>
        <v>0.51711161607586054</v>
      </c>
      <c r="X108" s="64">
        <f t="shared" si="24"/>
        <v>3.2893615841944195</v>
      </c>
      <c r="Y108" s="65">
        <f t="shared" si="25"/>
        <v>-1.7715402917574832E-7</v>
      </c>
      <c r="Z108" s="66">
        <f t="shared" si="26"/>
        <v>-1.7619068289718702E-7</v>
      </c>
      <c r="AA108" s="66">
        <f t="shared" si="27"/>
        <v>-1.761959214799996E-7</v>
      </c>
      <c r="AB108" s="67">
        <f t="shared" si="28"/>
        <v>-1.7523775681044918E-7</v>
      </c>
      <c r="AC108" s="68">
        <f t="shared" si="30"/>
        <v>1.6288820931591977E-4</v>
      </c>
      <c r="AD108" s="69"/>
      <c r="AE108" s="70">
        <f t="shared" si="29"/>
        <v>1.6288820931591976</v>
      </c>
      <c r="AF108" s="70"/>
      <c r="AG108" s="74"/>
      <c r="AH108" s="71">
        <v>1020</v>
      </c>
    </row>
    <row r="109" spans="5:34">
      <c r="E109" s="168">
        <v>0.54427083333333337</v>
      </c>
      <c r="F109" s="71">
        <v>1030</v>
      </c>
      <c r="G109" s="58">
        <v>16.16</v>
      </c>
      <c r="H109" s="58">
        <v>6.71</v>
      </c>
      <c r="I109" s="58">
        <v>6.27</v>
      </c>
      <c r="J109" s="58">
        <v>16.11</v>
      </c>
      <c r="K109" s="58">
        <v>6.82</v>
      </c>
      <c r="L109" s="58">
        <v>6.53</v>
      </c>
      <c r="M109" s="59">
        <f t="shared" si="16"/>
        <v>16.134999999999998</v>
      </c>
      <c r="N109" s="59">
        <f t="shared" si="16"/>
        <v>6.7650000000000006</v>
      </c>
      <c r="O109" s="59">
        <f t="shared" si="16"/>
        <v>6.4</v>
      </c>
      <c r="P109" s="60">
        <f t="shared" si="17"/>
        <v>0.13275598023043081</v>
      </c>
      <c r="Q109" s="22">
        <f t="shared" si="18"/>
        <v>1.7179083871575833E-7</v>
      </c>
      <c r="R109" s="22">
        <f t="shared" si="19"/>
        <v>5.8210321777087027E-8</v>
      </c>
      <c r="S109" s="61">
        <f t="shared" si="20"/>
        <v>2.7877970024104172E-8</v>
      </c>
      <c r="T109" s="22">
        <f t="shared" si="21"/>
        <v>7.7718121266485075E-16</v>
      </c>
      <c r="U109" s="62">
        <v>298</v>
      </c>
      <c r="V109" s="59">
        <f t="shared" si="22"/>
        <v>289.13499999999999</v>
      </c>
      <c r="W109" s="63">
        <f t="shared" si="23"/>
        <v>0.51711161607586054</v>
      </c>
      <c r="X109" s="64">
        <f t="shared" si="24"/>
        <v>3.2893615841944195</v>
      </c>
      <c r="Y109" s="65">
        <f t="shared" si="25"/>
        <v>-1.6719951390449478E-7</v>
      </c>
      <c r="Z109" s="66">
        <f t="shared" si="26"/>
        <v>-1.6633200552562407E-7</v>
      </c>
      <c r="AA109" s="66">
        <f t="shared" si="27"/>
        <v>-1.6633650656016565E-7</v>
      </c>
      <c r="AB109" s="67">
        <f t="shared" si="28"/>
        <v>-1.654734525089401E-7</v>
      </c>
      <c r="AC109" s="68">
        <f t="shared" si="30"/>
        <v>1.6112626765801884E-4</v>
      </c>
      <c r="AD109" s="69"/>
      <c r="AE109" s="70">
        <f t="shared" si="29"/>
        <v>1.6112626765801883</v>
      </c>
      <c r="AF109" s="70"/>
      <c r="AG109" s="74"/>
      <c r="AH109" s="71">
        <v>1030</v>
      </c>
    </row>
    <row r="110" spans="5:34">
      <c r="E110" s="168">
        <v>0.54438657407407409</v>
      </c>
      <c r="F110" s="71">
        <v>1040</v>
      </c>
      <c r="G110" s="58">
        <v>16.16</v>
      </c>
      <c r="H110" s="58">
        <v>6.71</v>
      </c>
      <c r="I110" s="58">
        <v>6.18</v>
      </c>
      <c r="J110" s="58">
        <v>16.11</v>
      </c>
      <c r="K110" s="58">
        <v>6.82</v>
      </c>
      <c r="L110" s="58">
        <v>6.5</v>
      </c>
      <c r="M110" s="59">
        <f t="shared" si="16"/>
        <v>16.134999999999998</v>
      </c>
      <c r="N110" s="59">
        <f t="shared" si="16"/>
        <v>6.7650000000000006</v>
      </c>
      <c r="O110" s="59">
        <f t="shared" si="16"/>
        <v>6.34</v>
      </c>
      <c r="P110" s="60">
        <f t="shared" si="17"/>
        <v>0.13151139291577052</v>
      </c>
      <c r="Q110" s="22">
        <f t="shared" si="18"/>
        <v>1.7179083871575833E-7</v>
      </c>
      <c r="R110" s="22">
        <f t="shared" si="19"/>
        <v>5.8210321777087027E-8</v>
      </c>
      <c r="S110" s="61">
        <f t="shared" si="20"/>
        <v>2.7877970024104172E-8</v>
      </c>
      <c r="T110" s="22">
        <f t="shared" si="21"/>
        <v>7.7718121266485075E-16</v>
      </c>
      <c r="U110" s="62">
        <v>298</v>
      </c>
      <c r="V110" s="59">
        <f t="shared" si="22"/>
        <v>289.13499999999999</v>
      </c>
      <c r="W110" s="63">
        <f t="shared" si="23"/>
        <v>0.51711161607586054</v>
      </c>
      <c r="X110" s="64">
        <f t="shared" si="24"/>
        <v>3.2893615841944195</v>
      </c>
      <c r="Y110" s="65">
        <f t="shared" si="25"/>
        <v>-1.6392215439469693E-7</v>
      </c>
      <c r="Z110" s="66">
        <f t="shared" si="26"/>
        <v>-1.630796239464462E-7</v>
      </c>
      <c r="AA110" s="66">
        <f t="shared" si="27"/>
        <v>-1.6308395440170926E-7</v>
      </c>
      <c r="AB110" s="67">
        <f t="shared" si="28"/>
        <v>-1.6224570989319618E-7</v>
      </c>
      <c r="AC110" s="68">
        <f t="shared" si="30"/>
        <v>1.5946291767371048E-4</v>
      </c>
      <c r="AD110" s="69"/>
      <c r="AE110" s="70">
        <f t="shared" si="29"/>
        <v>1.5946291767371048</v>
      </c>
      <c r="AF110" s="70"/>
      <c r="AG110" s="74"/>
      <c r="AH110" s="71">
        <v>1040</v>
      </c>
    </row>
    <row r="111" spans="5:34">
      <c r="E111" s="168">
        <v>0.54450231481481481</v>
      </c>
      <c r="F111" s="71">
        <v>1050</v>
      </c>
      <c r="G111" s="58">
        <v>16.16</v>
      </c>
      <c r="H111" s="58">
        <v>6.71</v>
      </c>
      <c r="I111" s="58">
        <v>5.94</v>
      </c>
      <c r="J111" s="58">
        <v>16.11</v>
      </c>
      <c r="K111" s="58">
        <v>6.82</v>
      </c>
      <c r="L111" s="58">
        <v>6.38</v>
      </c>
      <c r="M111" s="59">
        <f t="shared" si="16"/>
        <v>16.134999999999998</v>
      </c>
      <c r="N111" s="59">
        <f t="shared" si="16"/>
        <v>6.7650000000000006</v>
      </c>
      <c r="O111" s="59">
        <f t="shared" si="16"/>
        <v>6.16</v>
      </c>
      <c r="P111" s="60">
        <f t="shared" si="17"/>
        <v>0.12777763097178965</v>
      </c>
      <c r="Q111" s="22">
        <f t="shared" si="18"/>
        <v>1.7179083871575833E-7</v>
      </c>
      <c r="R111" s="22">
        <f t="shared" si="19"/>
        <v>5.8210321777087027E-8</v>
      </c>
      <c r="S111" s="61">
        <f t="shared" si="20"/>
        <v>2.7877970024104172E-8</v>
      </c>
      <c r="T111" s="22">
        <f t="shared" si="21"/>
        <v>7.7718121266485075E-16</v>
      </c>
      <c r="U111" s="62">
        <v>298</v>
      </c>
      <c r="V111" s="59">
        <f t="shared" si="22"/>
        <v>289.13499999999999</v>
      </c>
      <c r="W111" s="63">
        <f t="shared" si="23"/>
        <v>0.51711161607586054</v>
      </c>
      <c r="X111" s="64">
        <f t="shared" si="24"/>
        <v>3.2893615841944195</v>
      </c>
      <c r="Y111" s="65">
        <f t="shared" si="25"/>
        <v>-1.5763937930869202E-7</v>
      </c>
      <c r="Z111" s="66">
        <f t="shared" si="26"/>
        <v>-1.5685214480228179E-7</v>
      </c>
      <c r="AA111" s="66">
        <f t="shared" si="27"/>
        <v>-1.5685607616873859E-7</v>
      </c>
      <c r="AB111" s="67">
        <f t="shared" si="28"/>
        <v>-1.5607273376312264E-7</v>
      </c>
      <c r="AC111" s="68">
        <f t="shared" si="30"/>
        <v>1.5783209263873683E-4</v>
      </c>
      <c r="AD111" s="69"/>
      <c r="AE111" s="70">
        <f t="shared" si="29"/>
        <v>1.5783209263873683</v>
      </c>
      <c r="AF111" s="70"/>
      <c r="AG111" s="74"/>
      <c r="AH111" s="71">
        <v>1050</v>
      </c>
    </row>
    <row r="112" spans="5:34">
      <c r="E112" s="168">
        <v>0.54461805555555554</v>
      </c>
      <c r="F112" s="71">
        <v>1060</v>
      </c>
      <c r="G112" s="58">
        <v>16.16</v>
      </c>
      <c r="H112" s="58">
        <v>6.71</v>
      </c>
      <c r="I112" s="58">
        <v>6.46</v>
      </c>
      <c r="J112" s="58">
        <v>16.11</v>
      </c>
      <c r="K112" s="58">
        <v>6.82</v>
      </c>
      <c r="L112" s="58">
        <v>6.73</v>
      </c>
      <c r="M112" s="59">
        <f t="shared" si="16"/>
        <v>16.134999999999998</v>
      </c>
      <c r="N112" s="59">
        <f t="shared" si="16"/>
        <v>6.7650000000000006</v>
      </c>
      <c r="O112" s="59">
        <f t="shared" si="16"/>
        <v>6.5950000000000006</v>
      </c>
      <c r="P112" s="60">
        <f t="shared" si="17"/>
        <v>0.13680088900307677</v>
      </c>
      <c r="Q112" s="22">
        <f t="shared" si="18"/>
        <v>1.7179083871575833E-7</v>
      </c>
      <c r="R112" s="22">
        <f t="shared" si="19"/>
        <v>5.8210321777087027E-8</v>
      </c>
      <c r="S112" s="61">
        <f t="shared" si="20"/>
        <v>2.7877970024104172E-8</v>
      </c>
      <c r="T112" s="22">
        <f t="shared" si="21"/>
        <v>7.7718121266485075E-16</v>
      </c>
      <c r="U112" s="62">
        <v>298</v>
      </c>
      <c r="V112" s="59">
        <f t="shared" si="22"/>
        <v>289.13499999999999</v>
      </c>
      <c r="W112" s="63">
        <f t="shared" si="23"/>
        <v>0.51711161607586054</v>
      </c>
      <c r="X112" s="64">
        <f t="shared" si="24"/>
        <v>3.2893615841944195</v>
      </c>
      <c r="Y112" s="65">
        <f t="shared" si="25"/>
        <v>-1.6709411784381118E-7</v>
      </c>
      <c r="Z112" s="66">
        <f t="shared" si="26"/>
        <v>-1.6620074107414956E-7</v>
      </c>
      <c r="AA112" s="66">
        <f t="shared" si="27"/>
        <v>-1.6620551755618772E-7</v>
      </c>
      <c r="AB112" s="67">
        <f t="shared" si="28"/>
        <v>-1.6531686619318057E-7</v>
      </c>
      <c r="AC112" s="68">
        <f t="shared" si="30"/>
        <v>1.5626354504704706E-4</v>
      </c>
      <c r="AD112" s="69"/>
      <c r="AE112" s="70">
        <f t="shared" si="29"/>
        <v>1.5626354504704707</v>
      </c>
      <c r="AF112" s="70"/>
      <c r="AG112" s="74"/>
      <c r="AH112" s="71">
        <v>1060</v>
      </c>
    </row>
    <row r="113" spans="5:34">
      <c r="E113" s="168">
        <v>0.54473379629629626</v>
      </c>
      <c r="F113" s="71">
        <v>1070</v>
      </c>
      <c r="G113" s="58">
        <v>16.18</v>
      </c>
      <c r="H113" s="58">
        <v>6.71</v>
      </c>
      <c r="I113" s="58">
        <v>6.83</v>
      </c>
      <c r="J113" s="58">
        <v>16.12</v>
      </c>
      <c r="K113" s="58">
        <v>6.82</v>
      </c>
      <c r="L113" s="58">
        <v>7.02</v>
      </c>
      <c r="M113" s="59">
        <f t="shared" si="16"/>
        <v>16.149999999999999</v>
      </c>
      <c r="N113" s="59">
        <f t="shared" si="16"/>
        <v>6.7650000000000006</v>
      </c>
      <c r="O113" s="59">
        <f t="shared" si="16"/>
        <v>6.9249999999999998</v>
      </c>
      <c r="P113" s="60">
        <f t="shared" si="17"/>
        <v>0.1436837988049359</v>
      </c>
      <c r="Q113" s="22">
        <f t="shared" si="18"/>
        <v>1.7179083871575833E-7</v>
      </c>
      <c r="R113" s="22">
        <f t="shared" si="19"/>
        <v>5.8210321777087027E-8</v>
      </c>
      <c r="S113" s="61">
        <f t="shared" si="20"/>
        <v>2.7912741580609586E-8</v>
      </c>
      <c r="T113" s="22">
        <f t="shared" si="21"/>
        <v>7.7912114254589131E-16</v>
      </c>
      <c r="U113" s="62">
        <v>298</v>
      </c>
      <c r="V113" s="59">
        <f t="shared" si="22"/>
        <v>289.14999999999998</v>
      </c>
      <c r="W113" s="63">
        <f t="shared" si="23"/>
        <v>0.51620985833274502</v>
      </c>
      <c r="X113" s="64">
        <f t="shared" si="24"/>
        <v>3.2825387253867202</v>
      </c>
      <c r="Y113" s="65">
        <f t="shared" si="25"/>
        <v>-1.7442974458601308E-7</v>
      </c>
      <c r="Z113" s="66">
        <f t="shared" si="26"/>
        <v>-1.7344573942954617E-7</v>
      </c>
      <c r="AA113" s="66">
        <f t="shared" si="27"/>
        <v>-1.7345129046758874E-7</v>
      </c>
      <c r="AB113" s="67">
        <f t="shared" si="28"/>
        <v>-1.7247277371936392E-7</v>
      </c>
      <c r="AC113" s="68">
        <f t="shared" si="30"/>
        <v>1.5460150587821763E-4</v>
      </c>
      <c r="AD113" s="69"/>
      <c r="AE113" s="70">
        <f t="shared" si="29"/>
        <v>1.5460150587821764</v>
      </c>
      <c r="AF113" s="70"/>
      <c r="AG113" s="74"/>
      <c r="AH113" s="71">
        <v>1070</v>
      </c>
    </row>
    <row r="114" spans="5:34">
      <c r="E114" s="168">
        <v>0.54484953703703698</v>
      </c>
      <c r="F114" s="71">
        <v>1080</v>
      </c>
      <c r="G114" s="58">
        <v>16.18</v>
      </c>
      <c r="H114" s="58">
        <v>6.72</v>
      </c>
      <c r="I114" s="58">
        <v>6.9</v>
      </c>
      <c r="J114" s="58">
        <v>16.13</v>
      </c>
      <c r="K114" s="58">
        <v>6.82</v>
      </c>
      <c r="L114" s="58">
        <v>7.12</v>
      </c>
      <c r="M114" s="59">
        <f t="shared" si="16"/>
        <v>16.155000000000001</v>
      </c>
      <c r="N114" s="59">
        <f t="shared" si="16"/>
        <v>6.77</v>
      </c>
      <c r="O114" s="59">
        <f t="shared" si="16"/>
        <v>7.01</v>
      </c>
      <c r="P114" s="60">
        <f t="shared" si="17"/>
        <v>0.1454601451287367</v>
      </c>
      <c r="Q114" s="22">
        <f t="shared" si="18"/>
        <v>1.6982436524617427E-7</v>
      </c>
      <c r="R114" s="22">
        <f t="shared" si="19"/>
        <v>5.8884365535558776E-8</v>
      </c>
      <c r="S114" s="61">
        <f t="shared" si="20"/>
        <v>2.8247690372353801E-8</v>
      </c>
      <c r="T114" s="22">
        <f t="shared" si="21"/>
        <v>7.9793201137236965E-16</v>
      </c>
      <c r="U114" s="62">
        <v>298</v>
      </c>
      <c r="V114" s="59">
        <f t="shared" si="22"/>
        <v>289.15499999999997</v>
      </c>
      <c r="W114" s="63">
        <f t="shared" si="23"/>
        <v>0.51590929320901524</v>
      </c>
      <c r="X114" s="64">
        <f t="shared" si="24"/>
        <v>3.2802677425150728</v>
      </c>
      <c r="Y114" s="65">
        <f t="shared" si="25"/>
        <v>-1.7894446903099786E-7</v>
      </c>
      <c r="Z114" s="66">
        <f t="shared" si="26"/>
        <v>-1.778971167387821E-7</v>
      </c>
      <c r="AA114" s="66">
        <f t="shared" si="27"/>
        <v>-1.7790324683506254E-7</v>
      </c>
      <c r="AB114" s="67">
        <f t="shared" si="28"/>
        <v>-1.7686195288088374E-7</v>
      </c>
      <c r="AC114" s="68">
        <f t="shared" si="30"/>
        <v>1.5286701158138488E-4</v>
      </c>
      <c r="AD114" s="75">
        <f>D15</f>
        <v>1.6360714285714288E-4</v>
      </c>
      <c r="AE114" s="70">
        <f t="shared" si="29"/>
        <v>1.5286701158138489</v>
      </c>
      <c r="AF114" s="70">
        <f t="shared" ref="AF114" si="33">AD114*10000</f>
        <v>1.6360714285714288</v>
      </c>
      <c r="AG114" s="74">
        <f>(AE114-AF114)*(AE114-AF114)</f>
        <v>1.1535041982051498E-2</v>
      </c>
      <c r="AH114" s="71">
        <v>1080</v>
      </c>
    </row>
    <row r="115" spans="5:34">
      <c r="E115" s="168">
        <v>0.54496527777777781</v>
      </c>
      <c r="F115" s="71">
        <v>1090</v>
      </c>
      <c r="G115" s="58">
        <v>16.190000000000001</v>
      </c>
      <c r="H115" s="58">
        <v>6.72</v>
      </c>
      <c r="I115" s="58">
        <v>6.95</v>
      </c>
      <c r="J115" s="58">
        <v>16.13</v>
      </c>
      <c r="K115" s="58">
        <v>6.82</v>
      </c>
      <c r="L115" s="58">
        <v>7.12</v>
      </c>
      <c r="M115" s="59">
        <f t="shared" si="16"/>
        <v>16.16</v>
      </c>
      <c r="N115" s="59">
        <f t="shared" si="16"/>
        <v>6.77</v>
      </c>
      <c r="O115" s="59">
        <f t="shared" si="16"/>
        <v>7.0350000000000001</v>
      </c>
      <c r="P115" s="60">
        <f t="shared" si="17"/>
        <v>0.14599167062131505</v>
      </c>
      <c r="Q115" s="22">
        <f t="shared" si="18"/>
        <v>1.6982436524617427E-7</v>
      </c>
      <c r="R115" s="22">
        <f t="shared" si="19"/>
        <v>5.8884365535558776E-8</v>
      </c>
      <c r="S115" s="61">
        <f t="shared" si="20"/>
        <v>2.8259429726385422E-8</v>
      </c>
      <c r="T115" s="22">
        <f t="shared" si="21"/>
        <v>7.98595368460516E-16</v>
      </c>
      <c r="U115" s="62">
        <v>298</v>
      </c>
      <c r="V115" s="59">
        <f t="shared" si="22"/>
        <v>289.16000000000003</v>
      </c>
      <c r="W115" s="63">
        <f t="shared" si="23"/>
        <v>0.51560873847970434</v>
      </c>
      <c r="X115" s="64">
        <f t="shared" si="24"/>
        <v>3.2779984092499062</v>
      </c>
      <c r="Y115" s="65">
        <f t="shared" si="25"/>
        <v>-1.7777880820241455E-7</v>
      </c>
      <c r="Z115" s="66">
        <f t="shared" si="26"/>
        <v>-1.7673288447863505E-7</v>
      </c>
      <c r="AA115" s="66">
        <f t="shared" si="27"/>
        <v>-1.7673903794792098E-7</v>
      </c>
      <c r="AB115" s="67">
        <f t="shared" si="28"/>
        <v>-1.7569919528817764E-7</v>
      </c>
      <c r="AC115" s="68">
        <f t="shared" si="30"/>
        <v>1.5108799966628559E-4</v>
      </c>
      <c r="AD115" s="69"/>
      <c r="AE115" s="70">
        <f t="shared" si="29"/>
        <v>1.5108799966628559</v>
      </c>
      <c r="AF115" s="70"/>
      <c r="AG115" s="74"/>
      <c r="AH115" s="71">
        <v>1090</v>
      </c>
    </row>
    <row r="116" spans="5:34">
      <c r="E116" s="168">
        <v>0.54508101851851853</v>
      </c>
      <c r="F116" s="71">
        <v>1100</v>
      </c>
      <c r="G116" s="58">
        <v>16.190000000000001</v>
      </c>
      <c r="H116" s="58">
        <v>6.73</v>
      </c>
      <c r="I116" s="58">
        <v>6.97</v>
      </c>
      <c r="J116" s="58">
        <v>16.14</v>
      </c>
      <c r="K116" s="58">
        <v>6.82</v>
      </c>
      <c r="L116" s="58">
        <v>7.14</v>
      </c>
      <c r="M116" s="59">
        <f t="shared" si="16"/>
        <v>16.164999999999999</v>
      </c>
      <c r="N116" s="59">
        <f t="shared" si="16"/>
        <v>6.7750000000000004</v>
      </c>
      <c r="O116" s="59">
        <f t="shared" si="16"/>
        <v>7.0549999999999997</v>
      </c>
      <c r="P116" s="60">
        <f t="shared" si="17"/>
        <v>0.14641951905255357</v>
      </c>
      <c r="Q116" s="22">
        <f t="shared" si="18"/>
        <v>1.6788040181225557E-7</v>
      </c>
      <c r="R116" s="22">
        <f t="shared" si="19"/>
        <v>5.9566214352900919E-8</v>
      </c>
      <c r="S116" s="61">
        <f t="shared" si="20"/>
        <v>2.8598538724865579E-8</v>
      </c>
      <c r="T116" s="22">
        <f t="shared" si="21"/>
        <v>8.1787641719763617E-16</v>
      </c>
      <c r="U116" s="62">
        <v>298</v>
      </c>
      <c r="V116" s="59">
        <f t="shared" si="22"/>
        <v>289.16500000000002</v>
      </c>
      <c r="W116" s="63">
        <f t="shared" si="23"/>
        <v>0.51530819414428286</v>
      </c>
      <c r="X116" s="64">
        <f t="shared" si="24"/>
        <v>3.275730724337417</v>
      </c>
      <c r="Y116" s="65">
        <f t="shared" si="25"/>
        <v>-1.8059352418601434E-7</v>
      </c>
      <c r="Z116" s="66">
        <f t="shared" si="26"/>
        <v>-1.7950144397594541E-7</v>
      </c>
      <c r="AA116" s="66">
        <f t="shared" si="27"/>
        <v>-1.7950804797346191E-7</v>
      </c>
      <c r="AB116" s="67">
        <f t="shared" si="28"/>
        <v>-1.7842249188988388E-7</v>
      </c>
      <c r="AC116" s="68">
        <f t="shared" si="30"/>
        <v>1.4932062991904608E-4</v>
      </c>
      <c r="AD116" s="69"/>
      <c r="AE116" s="70">
        <f t="shared" si="29"/>
        <v>1.4932062991904609</v>
      </c>
      <c r="AF116" s="70"/>
      <c r="AG116" s="74"/>
      <c r="AH116" s="71">
        <v>1100</v>
      </c>
    </row>
    <row r="117" spans="5:34">
      <c r="E117" s="168">
        <v>0.54519675925925926</v>
      </c>
      <c r="F117" s="71">
        <v>1110</v>
      </c>
      <c r="G117" s="58">
        <v>16.2</v>
      </c>
      <c r="H117" s="58">
        <v>6.73</v>
      </c>
      <c r="I117" s="58">
        <v>7</v>
      </c>
      <c r="J117" s="58">
        <v>16.14</v>
      </c>
      <c r="K117" s="58">
        <v>6.82</v>
      </c>
      <c r="L117" s="58">
        <v>7.16</v>
      </c>
      <c r="M117" s="59">
        <f t="shared" si="16"/>
        <v>16.170000000000002</v>
      </c>
      <c r="N117" s="59">
        <f t="shared" si="16"/>
        <v>6.7750000000000004</v>
      </c>
      <c r="O117" s="59">
        <f t="shared" si="16"/>
        <v>7.08</v>
      </c>
      <c r="P117" s="60">
        <f t="shared" si="17"/>
        <v>0.14695122143995543</v>
      </c>
      <c r="Q117" s="22">
        <f t="shared" si="18"/>
        <v>1.6788040181225557E-7</v>
      </c>
      <c r="R117" s="22">
        <f t="shared" si="19"/>
        <v>5.9566214352900919E-8</v>
      </c>
      <c r="S117" s="61">
        <f t="shared" si="20"/>
        <v>2.8610423886677148E-8</v>
      </c>
      <c r="T117" s="22">
        <f t="shared" si="21"/>
        <v>8.1855635497534632E-16</v>
      </c>
      <c r="U117" s="62">
        <v>298</v>
      </c>
      <c r="V117" s="59">
        <f t="shared" si="22"/>
        <v>289.17</v>
      </c>
      <c r="W117" s="63">
        <f t="shared" si="23"/>
        <v>0.51500766020220357</v>
      </c>
      <c r="X117" s="64">
        <f t="shared" si="24"/>
        <v>3.2734646865246595</v>
      </c>
      <c r="Y117" s="65">
        <f t="shared" si="25"/>
        <v>-1.7934336851327995E-7</v>
      </c>
      <c r="Z117" s="66">
        <f t="shared" si="26"/>
        <v>-1.7825325093285103E-7</v>
      </c>
      <c r="AA117" s="66">
        <f t="shared" si="27"/>
        <v>-1.7825987708440055E-7</v>
      </c>
      <c r="AB117" s="67">
        <f t="shared" si="28"/>
        <v>-1.7717630510295481E-7</v>
      </c>
      <c r="AC117" s="68">
        <f t="shared" si="30"/>
        <v>1.475255715857549E-4</v>
      </c>
      <c r="AD117" s="69"/>
      <c r="AE117" s="70">
        <f t="shared" si="29"/>
        <v>1.475255715857549</v>
      </c>
      <c r="AF117" s="70"/>
      <c r="AG117" s="74"/>
      <c r="AH117" s="71">
        <v>1110</v>
      </c>
    </row>
    <row r="118" spans="5:34">
      <c r="E118" s="168">
        <v>0.54531249999999998</v>
      </c>
      <c r="F118" s="71">
        <v>1120</v>
      </c>
      <c r="G118" s="58">
        <v>16.2</v>
      </c>
      <c r="H118" s="58">
        <v>6.73</v>
      </c>
      <c r="I118" s="58">
        <v>6.92</v>
      </c>
      <c r="J118" s="58">
        <v>16.149999999999999</v>
      </c>
      <c r="K118" s="58">
        <v>6.82</v>
      </c>
      <c r="L118" s="58">
        <v>7.11</v>
      </c>
      <c r="M118" s="59">
        <f t="shared" si="16"/>
        <v>16.174999999999997</v>
      </c>
      <c r="N118" s="59">
        <f t="shared" si="16"/>
        <v>6.7750000000000004</v>
      </c>
      <c r="O118" s="59">
        <f t="shared" si="16"/>
        <v>7.0150000000000006</v>
      </c>
      <c r="P118" s="60">
        <f t="shared" si="17"/>
        <v>0.14561482944246082</v>
      </c>
      <c r="Q118" s="22">
        <f t="shared" si="18"/>
        <v>1.6788040181225557E-7</v>
      </c>
      <c r="R118" s="22">
        <f t="shared" si="19"/>
        <v>5.9566214352900919E-8</v>
      </c>
      <c r="S118" s="61">
        <f t="shared" si="20"/>
        <v>2.8622313987799497E-8</v>
      </c>
      <c r="T118" s="22">
        <f t="shared" si="21"/>
        <v>8.192368580161827E-16</v>
      </c>
      <c r="U118" s="62">
        <v>298</v>
      </c>
      <c r="V118" s="59">
        <f t="shared" si="22"/>
        <v>289.17500000000001</v>
      </c>
      <c r="W118" s="63">
        <f t="shared" si="23"/>
        <v>0.51470713665292811</v>
      </c>
      <c r="X118" s="64">
        <f t="shared" si="24"/>
        <v>3.2712002945597511</v>
      </c>
      <c r="Y118" s="65">
        <f t="shared" si="25"/>
        <v>-1.7583265533033888E-7</v>
      </c>
      <c r="Z118" s="66">
        <f t="shared" si="26"/>
        <v>-1.747719826485126E-7</v>
      </c>
      <c r="AA118" s="66">
        <f t="shared" si="27"/>
        <v>-1.7477838092837623E-7</v>
      </c>
      <c r="AB118" s="67">
        <f t="shared" si="28"/>
        <v>-1.7372402933391884E-7</v>
      </c>
      <c r="AC118" s="68">
        <f t="shared" si="30"/>
        <v>1.4574299503633702E-4</v>
      </c>
      <c r="AD118" s="69"/>
      <c r="AE118" s="70">
        <f t="shared" si="29"/>
        <v>1.4574299503633701</v>
      </c>
      <c r="AF118" s="70"/>
      <c r="AG118" s="74"/>
      <c r="AH118" s="71">
        <v>1120</v>
      </c>
    </row>
    <row r="119" spans="5:34">
      <c r="E119" s="168">
        <v>0.5454282407407407</v>
      </c>
      <c r="F119" s="71">
        <v>1130</v>
      </c>
      <c r="G119" s="58">
        <v>16.2</v>
      </c>
      <c r="H119" s="58">
        <v>6.73</v>
      </c>
      <c r="I119" s="58">
        <v>6.61</v>
      </c>
      <c r="J119" s="58">
        <v>16.16</v>
      </c>
      <c r="K119" s="58">
        <v>6.83</v>
      </c>
      <c r="L119" s="58">
        <v>6.84</v>
      </c>
      <c r="M119" s="59">
        <f t="shared" si="16"/>
        <v>16.18</v>
      </c>
      <c r="N119" s="59">
        <f t="shared" si="16"/>
        <v>6.78</v>
      </c>
      <c r="O119" s="59">
        <f t="shared" si="16"/>
        <v>6.7249999999999996</v>
      </c>
      <c r="P119" s="60">
        <f t="shared" si="17"/>
        <v>0.13960732652872318</v>
      </c>
      <c r="Q119" s="22">
        <f t="shared" si="18"/>
        <v>1.6595869074375559E-7</v>
      </c>
      <c r="R119" s="22">
        <f t="shared" si="19"/>
        <v>6.0255958607435649E-8</v>
      </c>
      <c r="S119" s="61">
        <f t="shared" si="20"/>
        <v>2.8965777544019951E-8</v>
      </c>
      <c r="T119" s="22">
        <f t="shared" si="21"/>
        <v>8.390162687296505E-16</v>
      </c>
      <c r="U119" s="62">
        <v>298</v>
      </c>
      <c r="V119" s="59">
        <f t="shared" si="22"/>
        <v>289.18</v>
      </c>
      <c r="W119" s="63">
        <f t="shared" si="23"/>
        <v>0.51440662349592026</v>
      </c>
      <c r="X119" s="64">
        <f t="shared" si="24"/>
        <v>3.2689375471918156</v>
      </c>
      <c r="Y119" s="65">
        <f t="shared" si="25"/>
        <v>-1.7069624791378571E-7</v>
      </c>
      <c r="Z119" s="66">
        <f t="shared" si="26"/>
        <v>-1.6968450577104661E-7</v>
      </c>
      <c r="AA119" s="66">
        <f t="shared" si="27"/>
        <v>-1.6969050251775842E-7</v>
      </c>
      <c r="AB119" s="67">
        <f t="shared" si="28"/>
        <v>-1.6868468603450524E-7</v>
      </c>
      <c r="AC119" s="68">
        <f t="shared" si="30"/>
        <v>1.4399523268330695E-4</v>
      </c>
      <c r="AD119" s="69"/>
      <c r="AE119" s="70">
        <f t="shared" si="29"/>
        <v>1.4399523268330696</v>
      </c>
      <c r="AF119" s="70"/>
      <c r="AG119" s="74"/>
      <c r="AH119" s="71">
        <v>1130</v>
      </c>
    </row>
    <row r="120" spans="5:34">
      <c r="E120" s="168">
        <v>0.54554398148148142</v>
      </c>
      <c r="F120" s="71">
        <v>1140</v>
      </c>
      <c r="G120" s="58">
        <v>16.21</v>
      </c>
      <c r="H120" s="58">
        <v>6.73</v>
      </c>
      <c r="I120" s="58">
        <v>6.29</v>
      </c>
      <c r="J120" s="58">
        <v>16.16</v>
      </c>
      <c r="K120" s="58">
        <v>6.83</v>
      </c>
      <c r="L120" s="58">
        <v>6.72</v>
      </c>
      <c r="M120" s="59">
        <f t="shared" si="16"/>
        <v>16.185000000000002</v>
      </c>
      <c r="N120" s="59">
        <f t="shared" si="16"/>
        <v>6.78</v>
      </c>
      <c r="O120" s="59">
        <f t="shared" si="16"/>
        <v>6.5049999999999999</v>
      </c>
      <c r="P120" s="60">
        <f t="shared" si="17"/>
        <v>0.13505206132604114</v>
      </c>
      <c r="Q120" s="22">
        <f t="shared" si="18"/>
        <v>1.6595869074375559E-7</v>
      </c>
      <c r="R120" s="22">
        <f t="shared" si="19"/>
        <v>6.0255958607435649E-8</v>
      </c>
      <c r="S120" s="61">
        <f t="shared" si="20"/>
        <v>2.8977815325265364E-8</v>
      </c>
      <c r="T120" s="22">
        <f t="shared" si="21"/>
        <v>8.3971378102518421E-16</v>
      </c>
      <c r="U120" s="62">
        <v>298</v>
      </c>
      <c r="V120" s="59">
        <f t="shared" si="22"/>
        <v>289.185</v>
      </c>
      <c r="W120" s="63">
        <f t="shared" si="23"/>
        <v>0.51410612073063944</v>
      </c>
      <c r="X120" s="64">
        <f t="shared" si="24"/>
        <v>3.2666764431709363</v>
      </c>
      <c r="Y120" s="65">
        <f t="shared" si="25"/>
        <v>-1.6342937762719774E-7</v>
      </c>
      <c r="Z120" s="66">
        <f t="shared" si="26"/>
        <v>-1.6249088600410523E-7</v>
      </c>
      <c r="AA120" s="66">
        <f t="shared" si="27"/>
        <v>-1.6249627528318963E-7</v>
      </c>
      <c r="AB120" s="67">
        <f t="shared" si="28"/>
        <v>-1.6156311104341529E-7</v>
      </c>
      <c r="AC120" s="68">
        <f t="shared" si="30"/>
        <v>1.4229834776576379E-4</v>
      </c>
      <c r="AD120" s="69"/>
      <c r="AE120" s="70">
        <f t="shared" si="29"/>
        <v>1.422983477657638</v>
      </c>
      <c r="AF120" s="70"/>
      <c r="AG120" s="74"/>
      <c r="AH120" s="71">
        <v>1140</v>
      </c>
    </row>
    <row r="121" spans="5:34">
      <c r="E121" s="168">
        <v>0.54565972222222225</v>
      </c>
      <c r="F121" s="71">
        <v>1150</v>
      </c>
      <c r="G121" s="58">
        <v>16.21</v>
      </c>
      <c r="H121" s="58">
        <v>6.73</v>
      </c>
      <c r="I121" s="58">
        <v>6.03</v>
      </c>
      <c r="J121" s="58">
        <v>16.16</v>
      </c>
      <c r="K121" s="58">
        <v>6.83</v>
      </c>
      <c r="L121" s="58">
        <v>6.51</v>
      </c>
      <c r="M121" s="59">
        <f t="shared" si="16"/>
        <v>16.185000000000002</v>
      </c>
      <c r="N121" s="59">
        <f t="shared" si="16"/>
        <v>6.78</v>
      </c>
      <c r="O121" s="59">
        <f t="shared" si="16"/>
        <v>6.27</v>
      </c>
      <c r="P121" s="60">
        <f t="shared" si="17"/>
        <v>0.13017316287690667</v>
      </c>
      <c r="Q121" s="22">
        <f t="shared" si="18"/>
        <v>1.6595869074375559E-7</v>
      </c>
      <c r="R121" s="22">
        <f t="shared" si="19"/>
        <v>6.0255958607435649E-8</v>
      </c>
      <c r="S121" s="61">
        <f t="shared" si="20"/>
        <v>2.8977815325265364E-8</v>
      </c>
      <c r="T121" s="22">
        <f t="shared" si="21"/>
        <v>8.3971378102518421E-16</v>
      </c>
      <c r="U121" s="62">
        <v>298</v>
      </c>
      <c r="V121" s="59">
        <f t="shared" si="22"/>
        <v>289.185</v>
      </c>
      <c r="W121" s="63">
        <f t="shared" si="23"/>
        <v>0.51410612073063944</v>
      </c>
      <c r="X121" s="64">
        <f t="shared" si="24"/>
        <v>3.2666764431709363</v>
      </c>
      <c r="Y121" s="65">
        <f t="shared" si="25"/>
        <v>-1.5572649290503095E-7</v>
      </c>
      <c r="Z121" s="66">
        <f t="shared" si="26"/>
        <v>-1.5486454103419118E-7</v>
      </c>
      <c r="AA121" s="66">
        <f t="shared" si="27"/>
        <v>-1.5486931196952651E-7</v>
      </c>
      <c r="AB121" s="67">
        <f t="shared" si="28"/>
        <v>-1.5401207821941667E-7</v>
      </c>
      <c r="AC121" s="68">
        <f t="shared" si="30"/>
        <v>1.4067340308035513E-4</v>
      </c>
      <c r="AD121" s="69"/>
      <c r="AE121" s="70">
        <f t="shared" si="29"/>
        <v>1.4067340308035514</v>
      </c>
      <c r="AF121" s="70"/>
      <c r="AG121" s="74"/>
      <c r="AH121" s="71">
        <v>1150</v>
      </c>
    </row>
    <row r="122" spans="5:34">
      <c r="E122" s="168">
        <v>0.54577546296296298</v>
      </c>
      <c r="F122" s="71">
        <v>1160</v>
      </c>
      <c r="G122" s="58">
        <v>16.21</v>
      </c>
      <c r="H122" s="58">
        <v>6.73</v>
      </c>
      <c r="I122" s="58">
        <v>5.8</v>
      </c>
      <c r="J122" s="58">
        <v>16.16</v>
      </c>
      <c r="K122" s="58">
        <v>6.83</v>
      </c>
      <c r="L122" s="58">
        <v>6.38</v>
      </c>
      <c r="M122" s="59">
        <f t="shared" si="16"/>
        <v>16.185000000000002</v>
      </c>
      <c r="N122" s="59">
        <f t="shared" si="16"/>
        <v>6.78</v>
      </c>
      <c r="O122" s="59">
        <f t="shared" si="16"/>
        <v>6.09</v>
      </c>
      <c r="P122" s="60">
        <f t="shared" si="17"/>
        <v>0.12643613427756964</v>
      </c>
      <c r="Q122" s="22">
        <f t="shared" si="18"/>
        <v>1.6595869074375559E-7</v>
      </c>
      <c r="R122" s="22">
        <f t="shared" si="19"/>
        <v>6.0255958607435649E-8</v>
      </c>
      <c r="S122" s="61">
        <f t="shared" si="20"/>
        <v>2.8977815325265364E-8</v>
      </c>
      <c r="T122" s="22">
        <f t="shared" si="21"/>
        <v>8.3971378102518421E-16</v>
      </c>
      <c r="U122" s="62">
        <v>298</v>
      </c>
      <c r="V122" s="59">
        <f t="shared" si="22"/>
        <v>289.185</v>
      </c>
      <c r="W122" s="63">
        <f t="shared" si="23"/>
        <v>0.51410612073063944</v>
      </c>
      <c r="X122" s="64">
        <f t="shared" si="24"/>
        <v>3.2666764431709363</v>
      </c>
      <c r="Y122" s="65">
        <f t="shared" si="25"/>
        <v>-1.4959069603880834E-7</v>
      </c>
      <c r="Z122" s="66">
        <f t="shared" si="26"/>
        <v>-1.4878647607760865E-7</v>
      </c>
      <c r="AA122" s="66">
        <f t="shared" si="27"/>
        <v>-1.4879079967368187E-7</v>
      </c>
      <c r="AB122" s="67">
        <f t="shared" si="28"/>
        <v>-1.4799085682007244E-7</v>
      </c>
      <c r="AC122" s="68">
        <f t="shared" si="30"/>
        <v>1.39124725951802E-4</v>
      </c>
      <c r="AD122" s="69"/>
      <c r="AE122" s="70">
        <f t="shared" si="29"/>
        <v>1.3912472595180201</v>
      </c>
      <c r="AF122" s="70"/>
      <c r="AG122" s="74"/>
      <c r="AH122" s="71">
        <v>1160</v>
      </c>
    </row>
    <row r="123" spans="5:34">
      <c r="E123" s="168">
        <v>0.5458912037037037</v>
      </c>
      <c r="F123" s="71">
        <v>1170</v>
      </c>
      <c r="G123" s="58">
        <v>16.21</v>
      </c>
      <c r="H123" s="58">
        <v>6.73</v>
      </c>
      <c r="I123" s="58">
        <v>5.63</v>
      </c>
      <c r="J123" s="58">
        <v>16.16</v>
      </c>
      <c r="K123" s="58">
        <v>6.83</v>
      </c>
      <c r="L123" s="58">
        <v>6.27</v>
      </c>
      <c r="M123" s="59">
        <f t="shared" si="16"/>
        <v>16.185000000000002</v>
      </c>
      <c r="N123" s="59">
        <f t="shared" si="16"/>
        <v>6.78</v>
      </c>
      <c r="O123" s="59">
        <f t="shared" si="16"/>
        <v>5.9499999999999993</v>
      </c>
      <c r="P123" s="60">
        <f t="shared" si="17"/>
        <v>0.12352955647808528</v>
      </c>
      <c r="Q123" s="22">
        <f t="shared" si="18"/>
        <v>1.6595869074375559E-7</v>
      </c>
      <c r="R123" s="22">
        <f t="shared" si="19"/>
        <v>6.0255958607435649E-8</v>
      </c>
      <c r="S123" s="61">
        <f t="shared" si="20"/>
        <v>2.8977815325265364E-8</v>
      </c>
      <c r="T123" s="22">
        <f t="shared" si="21"/>
        <v>8.3971378102518421E-16</v>
      </c>
      <c r="U123" s="62">
        <v>298</v>
      </c>
      <c r="V123" s="59">
        <f t="shared" si="22"/>
        <v>289.185</v>
      </c>
      <c r="W123" s="63">
        <f t="shared" si="23"/>
        <v>0.51410612073063944</v>
      </c>
      <c r="X123" s="64">
        <f t="shared" si="24"/>
        <v>3.2666764431709363</v>
      </c>
      <c r="Y123" s="65">
        <f t="shared" si="25"/>
        <v>-1.4458878337886381E-7</v>
      </c>
      <c r="Z123" s="66">
        <f t="shared" si="26"/>
        <v>-1.4382932401367518E-7</v>
      </c>
      <c r="AA123" s="66">
        <f t="shared" si="27"/>
        <v>-1.4383331310960565E-7</v>
      </c>
      <c r="AB123" s="67">
        <f t="shared" si="28"/>
        <v>-1.4307780093452062E-7</v>
      </c>
      <c r="AC123" s="68">
        <f t="shared" si="30"/>
        <v>1.3763683244453291E-4</v>
      </c>
      <c r="AD123" s="69"/>
      <c r="AE123" s="70">
        <f t="shared" si="29"/>
        <v>1.3763683244453291</v>
      </c>
      <c r="AF123" s="70"/>
      <c r="AG123" s="74"/>
      <c r="AH123" s="71">
        <v>1170</v>
      </c>
    </row>
    <row r="124" spans="5:34">
      <c r="E124" s="168">
        <v>0.54600694444444442</v>
      </c>
      <c r="F124" s="71">
        <v>1180</v>
      </c>
      <c r="G124" s="58">
        <v>16.21</v>
      </c>
      <c r="H124" s="58">
        <v>6.73</v>
      </c>
      <c r="I124" s="58">
        <v>5.79</v>
      </c>
      <c r="J124" s="58">
        <v>16.16</v>
      </c>
      <c r="K124" s="58">
        <v>6.83</v>
      </c>
      <c r="L124" s="58">
        <v>6.22</v>
      </c>
      <c r="M124" s="59">
        <f t="shared" si="16"/>
        <v>16.185000000000002</v>
      </c>
      <c r="N124" s="59">
        <f t="shared" si="16"/>
        <v>6.78</v>
      </c>
      <c r="O124" s="59">
        <f t="shared" si="16"/>
        <v>6.0049999999999999</v>
      </c>
      <c r="P124" s="60">
        <f t="shared" si="17"/>
        <v>0.12467142632788271</v>
      </c>
      <c r="Q124" s="22">
        <f t="shared" si="18"/>
        <v>1.6595869074375559E-7</v>
      </c>
      <c r="R124" s="22">
        <f t="shared" si="19"/>
        <v>6.0255958607435649E-8</v>
      </c>
      <c r="S124" s="61">
        <f t="shared" si="20"/>
        <v>2.8977815325265364E-8</v>
      </c>
      <c r="T124" s="22">
        <f t="shared" si="21"/>
        <v>8.3971378102518421E-16</v>
      </c>
      <c r="U124" s="62">
        <v>298</v>
      </c>
      <c r="V124" s="59">
        <f t="shared" si="22"/>
        <v>289.185</v>
      </c>
      <c r="W124" s="63">
        <f t="shared" si="23"/>
        <v>0.51410612073063944</v>
      </c>
      <c r="X124" s="64">
        <f t="shared" si="24"/>
        <v>3.2666764431709363</v>
      </c>
      <c r="Y124" s="65">
        <f t="shared" si="25"/>
        <v>-1.4440038301409832E-7</v>
      </c>
      <c r="Z124" s="66">
        <f t="shared" si="26"/>
        <v>-1.4363490216543558E-7</v>
      </c>
      <c r="AA124" s="66">
        <f t="shared" si="27"/>
        <v>-1.4363896005584721E-7</v>
      </c>
      <c r="AB124" s="67">
        <f t="shared" si="28"/>
        <v>-1.4287749407503162E-7</v>
      </c>
      <c r="AC124" s="68">
        <f t="shared" si="30"/>
        <v>1.3619851268026635E-4</v>
      </c>
      <c r="AD124" s="69"/>
      <c r="AE124" s="70">
        <f t="shared" si="29"/>
        <v>1.3619851268026635</v>
      </c>
      <c r="AF124" s="70"/>
      <c r="AG124" s="74"/>
      <c r="AH124" s="71">
        <v>1180</v>
      </c>
    </row>
    <row r="125" spans="5:34">
      <c r="E125" s="168">
        <v>0.54612268518518514</v>
      </c>
      <c r="F125" s="71">
        <v>1190</v>
      </c>
      <c r="G125" s="58">
        <v>16.22</v>
      </c>
      <c r="H125" s="58">
        <v>6.73</v>
      </c>
      <c r="I125" s="58">
        <v>6.66</v>
      </c>
      <c r="J125" s="58">
        <v>16.170000000000002</v>
      </c>
      <c r="K125" s="58">
        <v>6.83</v>
      </c>
      <c r="L125" s="58">
        <v>6.94</v>
      </c>
      <c r="M125" s="59">
        <f t="shared" si="16"/>
        <v>16.195</v>
      </c>
      <c r="N125" s="59">
        <f t="shared" si="16"/>
        <v>6.78</v>
      </c>
      <c r="O125" s="59">
        <f t="shared" si="16"/>
        <v>6.8000000000000007</v>
      </c>
      <c r="P125" s="60">
        <f t="shared" si="17"/>
        <v>0.14120134328791512</v>
      </c>
      <c r="Q125" s="22">
        <f t="shared" si="18"/>
        <v>1.6595869074375559E-7</v>
      </c>
      <c r="R125" s="22">
        <f t="shared" si="19"/>
        <v>6.0255958607435649E-8</v>
      </c>
      <c r="S125" s="61">
        <f t="shared" si="20"/>
        <v>2.9001905898047307E-8</v>
      </c>
      <c r="T125" s="22">
        <f t="shared" si="21"/>
        <v>8.4111054571919115E-16</v>
      </c>
      <c r="U125" s="62">
        <v>298</v>
      </c>
      <c r="V125" s="59">
        <f t="shared" si="22"/>
        <v>289.19499999999999</v>
      </c>
      <c r="W125" s="63">
        <f t="shared" si="23"/>
        <v>0.5135051463731034</v>
      </c>
      <c r="X125" s="64">
        <f t="shared" si="24"/>
        <v>3.2621591601756861</v>
      </c>
      <c r="Y125" s="65">
        <f t="shared" si="25"/>
        <v>-1.6231495672372267E-7</v>
      </c>
      <c r="Z125" s="66">
        <f t="shared" si="26"/>
        <v>-1.6133745125275972E-7</v>
      </c>
      <c r="AA125" s="66">
        <f t="shared" si="27"/>
        <v>-1.613433380605133E-7</v>
      </c>
      <c r="AB125" s="67">
        <f t="shared" si="28"/>
        <v>-1.6037164849334166E-7</v>
      </c>
      <c r="AC125" s="68">
        <f t="shared" si="30"/>
        <v>1.3476213667771352E-4</v>
      </c>
      <c r="AD125" s="69"/>
      <c r="AE125" s="70">
        <f t="shared" si="29"/>
        <v>1.3476213667771353</v>
      </c>
      <c r="AF125" s="70"/>
      <c r="AG125" s="74"/>
      <c r="AH125" s="71">
        <v>1190</v>
      </c>
    </row>
    <row r="126" spans="5:34">
      <c r="E126" s="168">
        <v>0.54623842592592586</v>
      </c>
      <c r="F126" s="71">
        <v>1200</v>
      </c>
      <c r="G126" s="58">
        <v>16.22</v>
      </c>
      <c r="H126" s="58">
        <v>6.73</v>
      </c>
      <c r="I126" s="58">
        <v>6.81</v>
      </c>
      <c r="J126" s="58">
        <v>16.170000000000002</v>
      </c>
      <c r="K126" s="58">
        <v>6.83</v>
      </c>
      <c r="L126" s="58">
        <v>7.05</v>
      </c>
      <c r="M126" s="59">
        <f t="shared" si="16"/>
        <v>16.195</v>
      </c>
      <c r="N126" s="59">
        <f t="shared" si="16"/>
        <v>6.78</v>
      </c>
      <c r="O126" s="59">
        <f t="shared" si="16"/>
        <v>6.93</v>
      </c>
      <c r="P126" s="60">
        <f t="shared" si="17"/>
        <v>0.14390078073312523</v>
      </c>
      <c r="Q126" s="22">
        <f t="shared" si="18"/>
        <v>1.6595869074375559E-7</v>
      </c>
      <c r="R126" s="22">
        <f t="shared" si="19"/>
        <v>6.0255958607435649E-8</v>
      </c>
      <c r="S126" s="61">
        <f t="shared" si="20"/>
        <v>2.9001905898047307E-8</v>
      </c>
      <c r="T126" s="22">
        <f t="shared" si="21"/>
        <v>8.4111054571919115E-16</v>
      </c>
      <c r="U126" s="62">
        <v>298</v>
      </c>
      <c r="V126" s="59">
        <f t="shared" si="22"/>
        <v>289.19499999999999</v>
      </c>
      <c r="W126" s="63">
        <f t="shared" si="23"/>
        <v>0.5135051463731034</v>
      </c>
      <c r="X126" s="64">
        <f t="shared" si="24"/>
        <v>3.2621591601756861</v>
      </c>
      <c r="Y126" s="65">
        <f t="shared" si="25"/>
        <v>-1.6343760129902764E-7</v>
      </c>
      <c r="Z126" s="66">
        <f t="shared" si="26"/>
        <v>-1.6243451809594044E-7</v>
      </c>
      <c r="AA126" s="66">
        <f t="shared" si="27"/>
        <v>-1.6244067442657866E-7</v>
      </c>
      <c r="AB126" s="67">
        <f t="shared" si="28"/>
        <v>-1.6144367198630684E-7</v>
      </c>
      <c r="AC126" s="68">
        <f t="shared" si="30"/>
        <v>1.3314872303797417E-4</v>
      </c>
      <c r="AD126" s="75">
        <f>D16</f>
        <v>1.4276785714285715E-4</v>
      </c>
      <c r="AE126" s="70">
        <f t="shared" si="29"/>
        <v>1.3314872303797418</v>
      </c>
      <c r="AF126" s="70">
        <f t="shared" si="29"/>
        <v>1.4276785714285716</v>
      </c>
      <c r="AG126" s="74">
        <f>(AE126-AF126)*(AE126-AF126)</f>
        <v>9.2527740927722812E-3</v>
      </c>
      <c r="AH126" s="71">
        <v>1200</v>
      </c>
    </row>
    <row r="127" spans="5:34">
      <c r="E127" s="168">
        <v>0.5463541666666667</v>
      </c>
      <c r="F127" s="71">
        <v>1210</v>
      </c>
      <c r="G127" s="58">
        <v>16.23</v>
      </c>
      <c r="H127" s="58">
        <v>6.73</v>
      </c>
      <c r="I127" s="58">
        <v>6.86</v>
      </c>
      <c r="J127" s="58">
        <v>16.18</v>
      </c>
      <c r="K127" s="58">
        <v>6.83</v>
      </c>
      <c r="L127" s="58">
        <v>7.06</v>
      </c>
      <c r="M127" s="59">
        <f t="shared" si="16"/>
        <v>16.204999999999998</v>
      </c>
      <c r="N127" s="59">
        <f t="shared" si="16"/>
        <v>6.78</v>
      </c>
      <c r="O127" s="59">
        <f t="shared" si="16"/>
        <v>6.96</v>
      </c>
      <c r="P127" s="60">
        <f t="shared" si="17"/>
        <v>0.14454902535044981</v>
      </c>
      <c r="Q127" s="22">
        <f t="shared" si="18"/>
        <v>1.6595869074375559E-7</v>
      </c>
      <c r="R127" s="22">
        <f t="shared" si="19"/>
        <v>6.0255958607435649E-8</v>
      </c>
      <c r="S127" s="61">
        <f t="shared" si="20"/>
        <v>2.9026016498415544E-8</v>
      </c>
      <c r="T127" s="22">
        <f t="shared" si="21"/>
        <v>8.4250963376629138E-16</v>
      </c>
      <c r="U127" s="62">
        <v>298</v>
      </c>
      <c r="V127" s="59">
        <f t="shared" si="22"/>
        <v>289.20499999999998</v>
      </c>
      <c r="W127" s="63">
        <f t="shared" si="23"/>
        <v>0.51290421357600635</v>
      </c>
      <c r="X127" s="64">
        <f t="shared" si="24"/>
        <v>3.2576484355945539</v>
      </c>
      <c r="Y127" s="65">
        <f t="shared" si="25"/>
        <v>-1.6266564620352759E-7</v>
      </c>
      <c r="Z127" s="66">
        <f t="shared" si="26"/>
        <v>-1.6165974444153162E-7</v>
      </c>
      <c r="AA127" s="66">
        <f t="shared" si="27"/>
        <v>-1.6166596479830887E-7</v>
      </c>
      <c r="AB127" s="67">
        <f t="shared" si="28"/>
        <v>-1.6066620646144557E-7</v>
      </c>
      <c r="AC127" s="68">
        <f t="shared" si="30"/>
        <v>1.3152433694075689E-4</v>
      </c>
      <c r="AD127" s="69"/>
      <c r="AE127" s="70">
        <f t="shared" si="29"/>
        <v>1.3152433694075689</v>
      </c>
      <c r="AF127" s="70"/>
      <c r="AG127" s="74"/>
      <c r="AH127" s="71">
        <v>1210</v>
      </c>
    </row>
    <row r="128" spans="5:34">
      <c r="E128" s="168">
        <v>0.54646990740740742</v>
      </c>
      <c r="F128" s="71">
        <v>1220</v>
      </c>
      <c r="G128" s="58">
        <v>16.23</v>
      </c>
      <c r="H128" s="58">
        <v>6.73</v>
      </c>
      <c r="I128" s="58">
        <v>6.91</v>
      </c>
      <c r="J128" s="58">
        <v>16.18</v>
      </c>
      <c r="K128" s="58">
        <v>6.83</v>
      </c>
      <c r="L128" s="58">
        <v>7.07</v>
      </c>
      <c r="M128" s="59">
        <f t="shared" si="16"/>
        <v>16.204999999999998</v>
      </c>
      <c r="N128" s="59">
        <f t="shared" si="16"/>
        <v>6.78</v>
      </c>
      <c r="O128" s="59">
        <f t="shared" si="16"/>
        <v>6.99</v>
      </c>
      <c r="P128" s="60">
        <f t="shared" si="17"/>
        <v>0.14517208149420174</v>
      </c>
      <c r="Q128" s="22">
        <f t="shared" si="18"/>
        <v>1.6595869074375559E-7</v>
      </c>
      <c r="R128" s="22">
        <f t="shared" si="19"/>
        <v>6.0255958607435649E-8</v>
      </c>
      <c r="S128" s="61">
        <f t="shared" si="20"/>
        <v>2.9026016498415544E-8</v>
      </c>
      <c r="T128" s="22">
        <f t="shared" si="21"/>
        <v>8.4250963376629138E-16</v>
      </c>
      <c r="U128" s="62">
        <v>298</v>
      </c>
      <c r="V128" s="59">
        <f t="shared" si="22"/>
        <v>289.20499999999998</v>
      </c>
      <c r="W128" s="63">
        <f t="shared" si="23"/>
        <v>0.51290421357600635</v>
      </c>
      <c r="X128" s="64">
        <f t="shared" si="24"/>
        <v>3.2576484355945539</v>
      </c>
      <c r="Y128" s="65">
        <f t="shared" si="25"/>
        <v>-1.6135875912711175E-7</v>
      </c>
      <c r="Z128" s="66">
        <f t="shared" si="26"/>
        <v>-1.6035663802433186E-7</v>
      </c>
      <c r="AA128" s="66">
        <f t="shared" si="27"/>
        <v>-1.6036286171314847E-7</v>
      </c>
      <c r="AB128" s="67">
        <f t="shared" si="28"/>
        <v>-1.5936688699455121E-7</v>
      </c>
      <c r="AC128" s="68">
        <f t="shared" si="30"/>
        <v>1.2990769815551581E-4</v>
      </c>
      <c r="AD128" s="69"/>
      <c r="AE128" s="70">
        <f t="shared" si="29"/>
        <v>1.2990769815551582</v>
      </c>
      <c r="AF128" s="70"/>
      <c r="AG128" s="74"/>
      <c r="AH128" s="71">
        <v>1220</v>
      </c>
    </row>
    <row r="129" spans="5:34">
      <c r="E129" s="168">
        <v>0.54658564814814814</v>
      </c>
      <c r="F129" s="71">
        <v>1230</v>
      </c>
      <c r="G129" s="58">
        <v>16.239999999999998</v>
      </c>
      <c r="H129" s="58">
        <v>6.73</v>
      </c>
      <c r="I129" s="58">
        <v>6.93</v>
      </c>
      <c r="J129" s="58">
        <v>16.190000000000001</v>
      </c>
      <c r="K129" s="58">
        <v>6.84</v>
      </c>
      <c r="L129" s="58">
        <v>7.11</v>
      </c>
      <c r="M129" s="59">
        <f t="shared" si="16"/>
        <v>16.215</v>
      </c>
      <c r="N129" s="59">
        <f t="shared" si="16"/>
        <v>6.7850000000000001</v>
      </c>
      <c r="O129" s="59">
        <f t="shared" si="16"/>
        <v>7.02</v>
      </c>
      <c r="P129" s="60">
        <f t="shared" si="17"/>
        <v>0.14582066216865233</v>
      </c>
      <c r="Q129" s="22">
        <f t="shared" si="18"/>
        <v>1.6405897731995348E-7</v>
      </c>
      <c r="R129" s="22">
        <f t="shared" si="19"/>
        <v>6.0953689724016779E-8</v>
      </c>
      <c r="S129" s="61">
        <f t="shared" si="20"/>
        <v>2.9386531993105847E-8</v>
      </c>
      <c r="T129" s="22">
        <f t="shared" si="21"/>
        <v>8.6356826258183354E-16</v>
      </c>
      <c r="U129" s="62">
        <v>298</v>
      </c>
      <c r="V129" s="59">
        <f t="shared" si="22"/>
        <v>289.21499999999997</v>
      </c>
      <c r="W129" s="63">
        <f t="shared" si="23"/>
        <v>0.51230332233503906</v>
      </c>
      <c r="X129" s="64">
        <f t="shared" si="24"/>
        <v>3.2531442594639421</v>
      </c>
      <c r="Y129" s="65">
        <f t="shared" si="25"/>
        <v>-1.6430728176589593E-7</v>
      </c>
      <c r="Z129" s="66">
        <f t="shared" si="26"/>
        <v>-1.6325521543058166E-7</v>
      </c>
      <c r="AA129" s="66">
        <f t="shared" si="27"/>
        <v>-1.6326195185493243E-7</v>
      </c>
      <c r="AB129" s="67">
        <f t="shared" si="28"/>
        <v>-1.6221653567676028E-7</v>
      </c>
      <c r="AC129" s="68">
        <f t="shared" si="30"/>
        <v>1.2830409041285478E-4</v>
      </c>
      <c r="AD129" s="69"/>
      <c r="AE129" s="70">
        <f t="shared" si="29"/>
        <v>1.2830409041285478</v>
      </c>
      <c r="AF129" s="70"/>
      <c r="AG129" s="74"/>
      <c r="AH129" s="71">
        <v>1230</v>
      </c>
    </row>
    <row r="130" spans="5:34">
      <c r="E130" s="168">
        <v>0.54670138888888886</v>
      </c>
      <c r="F130" s="71">
        <v>1240</v>
      </c>
      <c r="G130" s="58">
        <v>16.239999999999998</v>
      </c>
      <c r="H130" s="58">
        <v>6.73</v>
      </c>
      <c r="I130" s="58">
        <v>6.88</v>
      </c>
      <c r="J130" s="58">
        <v>16.190000000000001</v>
      </c>
      <c r="K130" s="58">
        <v>6.84</v>
      </c>
      <c r="L130" s="58">
        <v>7.03</v>
      </c>
      <c r="M130" s="59">
        <f t="shared" si="16"/>
        <v>16.215</v>
      </c>
      <c r="N130" s="59">
        <f t="shared" si="16"/>
        <v>6.7850000000000001</v>
      </c>
      <c r="O130" s="59">
        <f t="shared" si="16"/>
        <v>6.9550000000000001</v>
      </c>
      <c r="P130" s="60">
        <f t="shared" si="17"/>
        <v>0.14447047085227593</v>
      </c>
      <c r="Q130" s="22">
        <f t="shared" si="18"/>
        <v>1.6405897731995348E-7</v>
      </c>
      <c r="R130" s="22">
        <f t="shared" si="19"/>
        <v>6.0953689724016779E-8</v>
      </c>
      <c r="S130" s="61">
        <f t="shared" si="20"/>
        <v>2.9386531993105847E-8</v>
      </c>
      <c r="T130" s="22">
        <f t="shared" si="21"/>
        <v>8.6356826258183354E-16</v>
      </c>
      <c r="U130" s="62">
        <v>298</v>
      </c>
      <c r="V130" s="59">
        <f t="shared" si="22"/>
        <v>289.21499999999997</v>
      </c>
      <c r="W130" s="63">
        <f t="shared" si="23"/>
        <v>0.51230332233503906</v>
      </c>
      <c r="X130" s="64">
        <f t="shared" si="24"/>
        <v>3.2531442594639421</v>
      </c>
      <c r="Y130" s="65">
        <f t="shared" si="25"/>
        <v>-1.6071455938868903E-7</v>
      </c>
      <c r="Z130" s="66">
        <f t="shared" si="26"/>
        <v>-1.5969502575537944E-7</v>
      </c>
      <c r="AA130" s="66">
        <f t="shared" si="27"/>
        <v>-1.5970149342597133E-7</v>
      </c>
      <c r="AB130" s="67">
        <f t="shared" si="28"/>
        <v>-1.586883454046309E-7</v>
      </c>
      <c r="AC130" s="68">
        <f t="shared" si="30"/>
        <v>1.2667149349283199E-4</v>
      </c>
      <c r="AD130" s="69"/>
      <c r="AE130" s="70">
        <f t="shared" si="29"/>
        <v>1.2667149349283198</v>
      </c>
      <c r="AF130" s="70"/>
      <c r="AG130" s="74"/>
      <c r="AH130" s="71">
        <v>1240</v>
      </c>
    </row>
    <row r="131" spans="5:34">
      <c r="E131" s="168">
        <v>0.54681712962962958</v>
      </c>
      <c r="F131" s="71">
        <v>1250</v>
      </c>
      <c r="G131" s="58">
        <v>16.239999999999998</v>
      </c>
      <c r="H131" s="58">
        <v>6.73</v>
      </c>
      <c r="I131" s="58">
        <v>6.48</v>
      </c>
      <c r="J131" s="58">
        <v>16.190000000000001</v>
      </c>
      <c r="K131" s="58">
        <v>6.84</v>
      </c>
      <c r="L131" s="58">
        <v>6.82</v>
      </c>
      <c r="M131" s="59">
        <f t="shared" si="16"/>
        <v>16.215</v>
      </c>
      <c r="N131" s="59">
        <f t="shared" si="16"/>
        <v>6.7850000000000001</v>
      </c>
      <c r="O131" s="59">
        <f t="shared" si="16"/>
        <v>6.65</v>
      </c>
      <c r="P131" s="60">
        <f t="shared" si="17"/>
        <v>0.13813495775235585</v>
      </c>
      <c r="Q131" s="22">
        <f t="shared" si="18"/>
        <v>1.6405897731995348E-7</v>
      </c>
      <c r="R131" s="22">
        <f t="shared" si="19"/>
        <v>6.0953689724016779E-8</v>
      </c>
      <c r="S131" s="61">
        <f t="shared" si="20"/>
        <v>2.9386531993105847E-8</v>
      </c>
      <c r="T131" s="22">
        <f t="shared" si="21"/>
        <v>8.6356826258183354E-16</v>
      </c>
      <c r="U131" s="62">
        <v>298</v>
      </c>
      <c r="V131" s="59">
        <f t="shared" si="22"/>
        <v>289.21499999999997</v>
      </c>
      <c r="W131" s="63">
        <f t="shared" si="23"/>
        <v>0.51230332233503906</v>
      </c>
      <c r="X131" s="64">
        <f t="shared" si="24"/>
        <v>3.2531442594639421</v>
      </c>
      <c r="Y131" s="65">
        <f t="shared" si="25"/>
        <v>-1.5172935729566013E-7</v>
      </c>
      <c r="Z131" s="66">
        <f t="shared" si="26"/>
        <v>-1.5080903389566426E-7</v>
      </c>
      <c r="AA131" s="66">
        <f t="shared" si="27"/>
        <v>-1.508146161717358E-7</v>
      </c>
      <c r="AB131" s="67">
        <f t="shared" si="28"/>
        <v>-1.4989980732855934E-7</v>
      </c>
      <c r="AC131" s="68">
        <f t="shared" si="30"/>
        <v>1.2507450025423862E-4</v>
      </c>
      <c r="AD131" s="69"/>
      <c r="AE131" s="70">
        <f t="shared" si="29"/>
        <v>1.2507450025423861</v>
      </c>
      <c r="AF131" s="70"/>
      <c r="AG131" s="74"/>
      <c r="AH131" s="71">
        <v>1250</v>
      </c>
    </row>
    <row r="132" spans="5:34">
      <c r="E132" s="168">
        <v>0.54693287037037031</v>
      </c>
      <c r="F132" s="71">
        <v>1260</v>
      </c>
      <c r="G132" s="58">
        <v>16.239999999999998</v>
      </c>
      <c r="H132" s="58">
        <v>6.73</v>
      </c>
      <c r="I132" s="58">
        <v>6.23</v>
      </c>
      <c r="J132" s="58">
        <v>16.2</v>
      </c>
      <c r="K132" s="58">
        <v>6.84</v>
      </c>
      <c r="L132" s="58">
        <v>6.55</v>
      </c>
      <c r="M132" s="59">
        <f t="shared" si="16"/>
        <v>16.22</v>
      </c>
      <c r="N132" s="59">
        <f t="shared" si="16"/>
        <v>6.7850000000000001</v>
      </c>
      <c r="O132" s="59">
        <f t="shared" si="16"/>
        <v>6.3900000000000006</v>
      </c>
      <c r="P132" s="60">
        <f t="shared" si="17"/>
        <v>0.13274581247164685</v>
      </c>
      <c r="Q132" s="22">
        <f t="shared" si="18"/>
        <v>1.6405897731995348E-7</v>
      </c>
      <c r="R132" s="22">
        <f t="shared" si="19"/>
        <v>6.0953689724016779E-8</v>
      </c>
      <c r="S132" s="61">
        <f t="shared" si="20"/>
        <v>2.9398744634149459E-8</v>
      </c>
      <c r="T132" s="22">
        <f t="shared" si="21"/>
        <v>8.6428618606393156E-16</v>
      </c>
      <c r="U132" s="62">
        <v>298</v>
      </c>
      <c r="V132" s="59">
        <f t="shared" si="22"/>
        <v>289.22000000000003</v>
      </c>
      <c r="W132" s="63">
        <f t="shared" si="23"/>
        <v>0.51200289229675355</v>
      </c>
      <c r="X132" s="64">
        <f t="shared" si="24"/>
        <v>3.250894623958247</v>
      </c>
      <c r="Y132" s="65">
        <f t="shared" si="25"/>
        <v>-1.4427121853875147E-7</v>
      </c>
      <c r="Z132" s="66">
        <f t="shared" si="26"/>
        <v>-1.4342899164381135E-7</v>
      </c>
      <c r="AA132" s="66">
        <f t="shared" si="27"/>
        <v>-1.4343390839816991E-7</v>
      </c>
      <c r="AB132" s="67">
        <f t="shared" si="28"/>
        <v>-1.4259654085150556E-7</v>
      </c>
      <c r="AC132" s="68">
        <f t="shared" si="30"/>
        <v>1.2356637281297358E-4</v>
      </c>
      <c r="AD132" s="69"/>
      <c r="AE132" s="70">
        <f t="shared" si="29"/>
        <v>1.2356637281297358</v>
      </c>
      <c r="AF132" s="70"/>
      <c r="AG132" s="74"/>
      <c r="AH132" s="71">
        <v>1260</v>
      </c>
    </row>
    <row r="133" spans="5:34">
      <c r="E133" s="168">
        <v>0.54704861111111114</v>
      </c>
      <c r="F133" s="71">
        <v>1270</v>
      </c>
      <c r="G133" s="58">
        <v>16.239999999999998</v>
      </c>
      <c r="H133" s="58">
        <v>6.73</v>
      </c>
      <c r="I133" s="58">
        <v>5.99</v>
      </c>
      <c r="J133" s="58">
        <v>16.2</v>
      </c>
      <c r="K133" s="58">
        <v>6.84</v>
      </c>
      <c r="L133" s="58">
        <v>6.39</v>
      </c>
      <c r="M133" s="59">
        <f t="shared" si="16"/>
        <v>16.22</v>
      </c>
      <c r="N133" s="59">
        <f t="shared" si="16"/>
        <v>6.7850000000000001</v>
      </c>
      <c r="O133" s="59">
        <f t="shared" si="16"/>
        <v>6.1899999999999995</v>
      </c>
      <c r="P133" s="60">
        <f t="shared" si="17"/>
        <v>0.1285910139592322</v>
      </c>
      <c r="Q133" s="22">
        <f t="shared" si="18"/>
        <v>1.6405897731995348E-7</v>
      </c>
      <c r="R133" s="22">
        <f t="shared" si="19"/>
        <v>6.0953689724016779E-8</v>
      </c>
      <c r="S133" s="61">
        <f t="shared" si="20"/>
        <v>2.9398744634149459E-8</v>
      </c>
      <c r="T133" s="22">
        <f t="shared" si="21"/>
        <v>8.6428618606393156E-16</v>
      </c>
      <c r="U133" s="62">
        <v>298</v>
      </c>
      <c r="V133" s="59">
        <f t="shared" si="22"/>
        <v>289.22000000000003</v>
      </c>
      <c r="W133" s="63">
        <f t="shared" si="23"/>
        <v>0.51200289229675355</v>
      </c>
      <c r="X133" s="64">
        <f t="shared" si="24"/>
        <v>3.250894623958247</v>
      </c>
      <c r="Y133" s="65">
        <f t="shared" si="25"/>
        <v>-1.3813344397655376E-7</v>
      </c>
      <c r="Z133" s="66">
        <f t="shared" si="26"/>
        <v>-1.3735228750241723E-7</v>
      </c>
      <c r="AA133" s="66">
        <f t="shared" si="27"/>
        <v>-1.3735670500928247E-7</v>
      </c>
      <c r="AB133" s="67">
        <f t="shared" si="28"/>
        <v>-1.3657991607925069E-7</v>
      </c>
      <c r="AC133" s="68">
        <f t="shared" si="30"/>
        <v>1.221320502138499E-4</v>
      </c>
      <c r="AD133" s="69"/>
      <c r="AE133" s="70">
        <f t="shared" si="29"/>
        <v>1.221320502138499</v>
      </c>
      <c r="AF133" s="70"/>
      <c r="AG133" s="74"/>
      <c r="AH133" s="71">
        <v>1270</v>
      </c>
    </row>
    <row r="134" spans="5:34">
      <c r="E134" s="168">
        <v>0.54716435185185186</v>
      </c>
      <c r="F134" s="71">
        <v>1280</v>
      </c>
      <c r="G134" s="58">
        <v>16.25</v>
      </c>
      <c r="H134" s="58">
        <v>6.73</v>
      </c>
      <c r="I134" s="58">
        <v>5.79</v>
      </c>
      <c r="J134" s="58">
        <v>16.2</v>
      </c>
      <c r="K134" s="58">
        <v>6.84</v>
      </c>
      <c r="L134" s="58">
        <v>6.26</v>
      </c>
      <c r="M134" s="59">
        <f t="shared" ref="M134:O197" si="34">(G134+J134)/2</f>
        <v>16.225000000000001</v>
      </c>
      <c r="N134" s="59">
        <f t="shared" si="34"/>
        <v>6.7850000000000001</v>
      </c>
      <c r="O134" s="59">
        <f t="shared" si="34"/>
        <v>6.0250000000000004</v>
      </c>
      <c r="P134" s="60">
        <f t="shared" si="17"/>
        <v>0.12517426335039511</v>
      </c>
      <c r="Q134" s="22">
        <f t="shared" si="18"/>
        <v>1.6405897731995348E-7</v>
      </c>
      <c r="R134" s="22">
        <f t="shared" si="19"/>
        <v>6.0953689724016779E-8</v>
      </c>
      <c r="S134" s="61">
        <f t="shared" si="20"/>
        <v>2.9410962350599767E-8</v>
      </c>
      <c r="T134" s="22">
        <f t="shared" si="21"/>
        <v>8.6500470638839696E-16</v>
      </c>
      <c r="U134" s="62">
        <v>298</v>
      </c>
      <c r="V134" s="59">
        <f t="shared" si="22"/>
        <v>289.22500000000002</v>
      </c>
      <c r="W134" s="63">
        <f t="shared" si="23"/>
        <v>0.51170247264588586</v>
      </c>
      <c r="X134" s="64">
        <f t="shared" si="24"/>
        <v>3.2486466218359955</v>
      </c>
      <c r="Y134" s="65">
        <f t="shared" si="25"/>
        <v>-1.331535153455343E-7</v>
      </c>
      <c r="Z134" s="66">
        <f t="shared" si="26"/>
        <v>-1.3241941137162694E-7</v>
      </c>
      <c r="AA134" s="66">
        <f t="shared" si="27"/>
        <v>-1.3242345864475456E-7</v>
      </c>
      <c r="AB134" s="67">
        <f t="shared" si="28"/>
        <v>-1.3169335731700003E-7</v>
      </c>
      <c r="AC134" s="68">
        <f t="shared" si="30"/>
        <v>1.2075849797205123E-4</v>
      </c>
      <c r="AD134" s="69"/>
      <c r="AE134" s="70">
        <f t="shared" si="29"/>
        <v>1.2075849797205123</v>
      </c>
      <c r="AF134" s="70"/>
      <c r="AG134" s="74"/>
      <c r="AH134" s="71">
        <v>1280</v>
      </c>
    </row>
    <row r="135" spans="5:34">
      <c r="E135" s="168">
        <v>0.54728009259259258</v>
      </c>
      <c r="F135" s="71">
        <v>1290</v>
      </c>
      <c r="G135" s="58">
        <v>16.25</v>
      </c>
      <c r="H135" s="58">
        <v>6.74</v>
      </c>
      <c r="I135" s="58">
        <v>5.62</v>
      </c>
      <c r="J135" s="58">
        <v>16.2</v>
      </c>
      <c r="K135" s="58">
        <v>6.84</v>
      </c>
      <c r="L135" s="58">
        <v>6.22</v>
      </c>
      <c r="M135" s="59">
        <f t="shared" si="34"/>
        <v>16.225000000000001</v>
      </c>
      <c r="N135" s="59">
        <f t="shared" si="34"/>
        <v>6.79</v>
      </c>
      <c r="O135" s="59">
        <f t="shared" si="34"/>
        <v>5.92</v>
      </c>
      <c r="P135" s="60">
        <f t="shared" ref="P135:P198" si="35">((O135/32000)*(1/((-0.026*M135+1.9067)/1000)))/1.013</f>
        <v>0.12299280315922639</v>
      </c>
      <c r="Q135" s="22">
        <f t="shared" ref="Q135:Q198" si="36">POWER(10, -N135)</f>
        <v>1.6218100973589288E-7</v>
      </c>
      <c r="R135" s="22">
        <f t="shared" ref="R135:R198" si="37">POWER(10, -(14-N135))</f>
        <v>6.1659500186148087E-8</v>
      </c>
      <c r="S135" s="61">
        <f t="shared" ref="S135:S198" si="38">(0.00000000000001*(0.1253*EXP(0.0831*M135)))/Q135</f>
        <v>2.9751525243878075E-8</v>
      </c>
      <c r="T135" s="22">
        <f t="shared" ref="T135:T198" si="39">POWER(S135, 2)</f>
        <v>8.8515325433711437E-16</v>
      </c>
      <c r="U135" s="62">
        <v>298</v>
      </c>
      <c r="V135" s="59">
        <f t="shared" ref="V135:V198" si="40">273+M135</f>
        <v>289.22500000000002</v>
      </c>
      <c r="W135" s="63">
        <f t="shared" ref="W135:W198" si="41">((1/V135)-(1/298))*5026</f>
        <v>0.51170247264588586</v>
      </c>
      <c r="X135" s="64">
        <f t="shared" ref="X135:X198" si="42">POWER(10,W135)</f>
        <v>3.2486466218359955</v>
      </c>
      <c r="Y135" s="65">
        <f t="shared" ref="Y135:Y198" si="43">-($B$2/X135)*P135*T135*AC135</f>
        <v>-1.3241237468425988E-7</v>
      </c>
      <c r="Z135" s="66">
        <f t="shared" ref="Z135:Z198" si="44">-(AC135+(5*Y135))*$B$2*T135*P135/X135</f>
        <v>-1.3167837112108118E-7</v>
      </c>
      <c r="AA135" s="66">
        <f t="shared" ref="AA135:AA198" si="45">-(AC135+5*Z135)*$B$2*P135*T135/X135</f>
        <v>-1.3168243993437785E-7</v>
      </c>
      <c r="AB135" s="67">
        <f t="shared" ref="AB135:AB198" si="46">-(AC135+(10*AA135))*$B$2*P135*T135/X135</f>
        <v>-1.3095246007506458E-7</v>
      </c>
      <c r="AC135" s="68">
        <f t="shared" si="30"/>
        <v>1.194342769508924E-4</v>
      </c>
      <c r="AD135" s="69"/>
      <c r="AE135" s="70">
        <f t="shared" ref="AE135:AE198" si="47">AC135*10000</f>
        <v>1.1943427695089239</v>
      </c>
      <c r="AF135" s="70"/>
      <c r="AG135" s="74"/>
      <c r="AH135" s="71">
        <v>1290</v>
      </c>
    </row>
    <row r="136" spans="5:34">
      <c r="E136" s="168">
        <v>0.5473958333333333</v>
      </c>
      <c r="F136" s="71">
        <v>1300</v>
      </c>
      <c r="G136" s="58">
        <v>16.25</v>
      </c>
      <c r="H136" s="58">
        <v>6.74</v>
      </c>
      <c r="I136" s="58">
        <v>5.47</v>
      </c>
      <c r="J136" s="58">
        <v>16.2</v>
      </c>
      <c r="K136" s="58">
        <v>6.85</v>
      </c>
      <c r="L136" s="58">
        <v>6.11</v>
      </c>
      <c r="M136" s="59">
        <f t="shared" si="34"/>
        <v>16.225000000000001</v>
      </c>
      <c r="N136" s="59">
        <f t="shared" si="34"/>
        <v>6.7949999999999999</v>
      </c>
      <c r="O136" s="59">
        <f t="shared" si="34"/>
        <v>5.79</v>
      </c>
      <c r="P136" s="60">
        <f t="shared" si="35"/>
        <v>0.12029194768444609</v>
      </c>
      <c r="Q136" s="22">
        <f t="shared" si="36"/>
        <v>1.6032453906900401E-7</v>
      </c>
      <c r="R136" s="22">
        <f t="shared" si="37"/>
        <v>6.2373483548241788E-8</v>
      </c>
      <c r="S136" s="61">
        <f t="shared" si="38"/>
        <v>3.009603166960178E-8</v>
      </c>
      <c r="T136" s="22">
        <f t="shared" si="39"/>
        <v>9.0577112225767329E-16</v>
      </c>
      <c r="U136" s="62">
        <v>298</v>
      </c>
      <c r="V136" s="59">
        <f t="shared" si="40"/>
        <v>289.22500000000002</v>
      </c>
      <c r="W136" s="63">
        <f t="shared" si="41"/>
        <v>0.51170247264588586</v>
      </c>
      <c r="X136" s="64">
        <f t="shared" si="42"/>
        <v>3.2486466218359955</v>
      </c>
      <c r="Y136" s="65">
        <f t="shared" si="43"/>
        <v>-1.3106012222852796E-7</v>
      </c>
      <c r="Z136" s="66">
        <f t="shared" si="44"/>
        <v>-1.3033301741529871E-7</v>
      </c>
      <c r="AA136" s="66">
        <f t="shared" si="45"/>
        <v>-1.3033705129990399E-7</v>
      </c>
      <c r="AB136" s="67">
        <f t="shared" si="46"/>
        <v>-1.2961393561232723E-7</v>
      </c>
      <c r="AC136" s="68">
        <f t="shared" ref="AC136:AC199" si="48">AC135+10*(0.166666666666666*(Y135+2*Z135+2*AA135+AB135))</f>
        <v>1.1811746618944201E-4</v>
      </c>
      <c r="AD136" s="69"/>
      <c r="AE136" s="70">
        <f t="shared" si="47"/>
        <v>1.1811746618944201</v>
      </c>
      <c r="AF136" s="70"/>
      <c r="AG136" s="74"/>
      <c r="AH136" s="71">
        <v>1300</v>
      </c>
    </row>
    <row r="137" spans="5:34">
      <c r="E137" s="168">
        <v>0.54751157407407403</v>
      </c>
      <c r="F137" s="71">
        <v>1310</v>
      </c>
      <c r="G137" s="58">
        <v>16.27</v>
      </c>
      <c r="H137" s="58">
        <v>6.73</v>
      </c>
      <c r="I137" s="58">
        <v>6.56</v>
      </c>
      <c r="J137" s="58">
        <v>16.22</v>
      </c>
      <c r="K137" s="58">
        <v>6.84</v>
      </c>
      <c r="L137" s="58">
        <v>6.85</v>
      </c>
      <c r="M137" s="59">
        <f t="shared" si="34"/>
        <v>16.244999999999997</v>
      </c>
      <c r="N137" s="59">
        <f t="shared" si="34"/>
        <v>6.7850000000000001</v>
      </c>
      <c r="O137" s="59">
        <f t="shared" si="34"/>
        <v>6.7050000000000001</v>
      </c>
      <c r="P137" s="60">
        <f t="shared" si="35"/>
        <v>0.13935061616939406</v>
      </c>
      <c r="Q137" s="22">
        <f t="shared" si="36"/>
        <v>1.6405897731995348E-7</v>
      </c>
      <c r="R137" s="22">
        <f t="shared" si="37"/>
        <v>6.0953689724016779E-8</v>
      </c>
      <c r="S137" s="61">
        <f t="shared" si="38"/>
        <v>2.9459884012666511E-8</v>
      </c>
      <c r="T137" s="22">
        <f t="shared" si="39"/>
        <v>8.6788476603976388E-16</v>
      </c>
      <c r="U137" s="62">
        <v>298</v>
      </c>
      <c r="V137" s="59">
        <f t="shared" si="40"/>
        <v>289.245</v>
      </c>
      <c r="W137" s="63">
        <f t="shared" si="41"/>
        <v>0.51050089790580622</v>
      </c>
      <c r="X137" s="64">
        <f t="shared" si="42"/>
        <v>3.239670922375812</v>
      </c>
      <c r="Y137" s="65">
        <f t="shared" si="43"/>
        <v>-1.442677485735741E-7</v>
      </c>
      <c r="Z137" s="66">
        <f t="shared" si="44"/>
        <v>-1.4337688087696181E-7</v>
      </c>
      <c r="AA137" s="66">
        <f t="shared" si="45"/>
        <v>-1.4338238207359593E-7</v>
      </c>
      <c r="AB137" s="67">
        <f t="shared" si="46"/>
        <v>-1.42496947632745E-7</v>
      </c>
      <c r="AC137" s="68">
        <f t="shared" si="48"/>
        <v>1.1681410919732325E-4</v>
      </c>
      <c r="AD137" s="69"/>
      <c r="AE137" s="70">
        <f t="shared" si="47"/>
        <v>1.1681410919732325</v>
      </c>
      <c r="AF137" s="70"/>
      <c r="AG137" s="74"/>
      <c r="AH137" s="71">
        <v>1310</v>
      </c>
    </row>
    <row r="138" spans="5:34">
      <c r="E138" s="168">
        <v>0.54762731481481486</v>
      </c>
      <c r="F138" s="71">
        <v>1320</v>
      </c>
      <c r="G138" s="58">
        <v>16.27</v>
      </c>
      <c r="H138" s="58">
        <v>6.73</v>
      </c>
      <c r="I138" s="58">
        <v>6.73</v>
      </c>
      <c r="J138" s="58">
        <v>16.22</v>
      </c>
      <c r="K138" s="58">
        <v>6.84</v>
      </c>
      <c r="L138" s="58">
        <v>6.99</v>
      </c>
      <c r="M138" s="59">
        <f t="shared" si="34"/>
        <v>16.244999999999997</v>
      </c>
      <c r="N138" s="59">
        <f t="shared" si="34"/>
        <v>6.7850000000000001</v>
      </c>
      <c r="O138" s="59">
        <f t="shared" si="34"/>
        <v>6.86</v>
      </c>
      <c r="P138" s="60">
        <f t="shared" si="35"/>
        <v>0.14257199506667315</v>
      </c>
      <c r="Q138" s="22">
        <f t="shared" si="36"/>
        <v>1.6405897731995348E-7</v>
      </c>
      <c r="R138" s="22">
        <f t="shared" si="37"/>
        <v>6.0953689724016779E-8</v>
      </c>
      <c r="S138" s="61">
        <f t="shared" si="38"/>
        <v>2.9459884012666511E-8</v>
      </c>
      <c r="T138" s="22">
        <f t="shared" si="39"/>
        <v>8.6788476603976388E-16</v>
      </c>
      <c r="U138" s="62">
        <v>298</v>
      </c>
      <c r="V138" s="59">
        <f t="shared" si="40"/>
        <v>289.245</v>
      </c>
      <c r="W138" s="63">
        <f t="shared" si="41"/>
        <v>0.51050089790580622</v>
      </c>
      <c r="X138" s="64">
        <f t="shared" si="42"/>
        <v>3.239670922375812</v>
      </c>
      <c r="Y138" s="65">
        <f t="shared" si="43"/>
        <v>-1.45791083829696E-7</v>
      </c>
      <c r="Z138" s="66">
        <f t="shared" si="44"/>
        <v>-1.4486999767290792E-7</v>
      </c>
      <c r="AA138" s="66">
        <f t="shared" si="45"/>
        <v>-1.4487581695681705E-7</v>
      </c>
      <c r="AB138" s="67">
        <f t="shared" si="46"/>
        <v>-1.4396047655321578E-7</v>
      </c>
      <c r="AC138" s="68">
        <f t="shared" si="48"/>
        <v>1.153803038271442E-4</v>
      </c>
      <c r="AD138" s="69"/>
      <c r="AE138" s="70">
        <f t="shared" si="47"/>
        <v>1.1538030382714419</v>
      </c>
      <c r="AF138" s="70"/>
      <c r="AG138" s="74"/>
      <c r="AH138" s="71">
        <v>1320</v>
      </c>
    </row>
    <row r="139" spans="5:34">
      <c r="E139" s="168">
        <v>0.54774305555555558</v>
      </c>
      <c r="F139" s="71">
        <v>1330</v>
      </c>
      <c r="G139" s="58">
        <v>16.28</v>
      </c>
      <c r="H139" s="58">
        <v>6.74</v>
      </c>
      <c r="I139" s="58">
        <v>6.8</v>
      </c>
      <c r="J139" s="58">
        <v>16.23</v>
      </c>
      <c r="K139" s="58">
        <v>6.84</v>
      </c>
      <c r="L139" s="58">
        <v>7.03</v>
      </c>
      <c r="M139" s="59">
        <f t="shared" si="34"/>
        <v>16.255000000000003</v>
      </c>
      <c r="N139" s="59">
        <f t="shared" si="34"/>
        <v>6.79</v>
      </c>
      <c r="O139" s="59">
        <f t="shared" si="34"/>
        <v>6.915</v>
      </c>
      <c r="P139" s="60">
        <f t="shared" si="35"/>
        <v>0.14374024299960947</v>
      </c>
      <c r="Q139" s="22">
        <f t="shared" si="36"/>
        <v>1.6218100973589288E-7</v>
      </c>
      <c r="R139" s="22">
        <f t="shared" si="37"/>
        <v>6.1659500186148087E-8</v>
      </c>
      <c r="S139" s="61">
        <f t="shared" si="38"/>
        <v>2.9825788326781523E-8</v>
      </c>
      <c r="T139" s="22">
        <f t="shared" si="39"/>
        <v>8.8957764931397696E-16</v>
      </c>
      <c r="U139" s="62">
        <v>298</v>
      </c>
      <c r="V139" s="59">
        <f t="shared" si="40"/>
        <v>289.255</v>
      </c>
      <c r="W139" s="63">
        <f t="shared" si="41"/>
        <v>0.50990017284625921</v>
      </c>
      <c r="X139" s="64">
        <f t="shared" si="42"/>
        <v>3.2351928407266546</v>
      </c>
      <c r="Y139" s="65">
        <f t="shared" si="43"/>
        <v>-1.4897384271385798E-7</v>
      </c>
      <c r="Z139" s="66">
        <f t="shared" si="44"/>
        <v>-1.4799987181394494E-7</v>
      </c>
      <c r="AA139" s="66">
        <f t="shared" si="45"/>
        <v>-1.4800623950438372E-7</v>
      </c>
      <c r="AB139" s="67">
        <f t="shared" si="46"/>
        <v>-1.4703855303270618E-7</v>
      </c>
      <c r="AC139" s="68">
        <f t="shared" si="48"/>
        <v>1.1393156517774026E-4</v>
      </c>
      <c r="AD139" s="69"/>
      <c r="AE139" s="70">
        <f t="shared" si="47"/>
        <v>1.1393156517774026</v>
      </c>
      <c r="AF139" s="70"/>
      <c r="AG139" s="74"/>
      <c r="AH139" s="71">
        <v>1330</v>
      </c>
    </row>
    <row r="140" spans="5:34">
      <c r="E140" s="168">
        <v>0.5478587962962963</v>
      </c>
      <c r="F140" s="71">
        <v>1340</v>
      </c>
      <c r="G140" s="58">
        <v>16.28</v>
      </c>
      <c r="H140" s="58">
        <v>6.74</v>
      </c>
      <c r="I140" s="58">
        <v>6.87</v>
      </c>
      <c r="J140" s="58">
        <v>16.23</v>
      </c>
      <c r="K140" s="58">
        <v>6.85</v>
      </c>
      <c r="L140" s="58">
        <v>7.01</v>
      </c>
      <c r="M140" s="59">
        <f t="shared" si="34"/>
        <v>16.255000000000003</v>
      </c>
      <c r="N140" s="59">
        <f t="shared" si="34"/>
        <v>6.7949999999999999</v>
      </c>
      <c r="O140" s="59">
        <f t="shared" si="34"/>
        <v>6.9399999999999995</v>
      </c>
      <c r="P140" s="60">
        <f t="shared" si="35"/>
        <v>0.14425991126786544</v>
      </c>
      <c r="Q140" s="22">
        <f t="shared" si="36"/>
        <v>1.6032453906900401E-7</v>
      </c>
      <c r="R140" s="22">
        <f t="shared" si="37"/>
        <v>6.2373483548241788E-8</v>
      </c>
      <c r="S140" s="61">
        <f t="shared" si="38"/>
        <v>3.0171154678476913E-8</v>
      </c>
      <c r="T140" s="22">
        <f t="shared" si="39"/>
        <v>9.1029857463257924E-16</v>
      </c>
      <c r="U140" s="62">
        <v>298</v>
      </c>
      <c r="V140" s="59">
        <f t="shared" si="40"/>
        <v>289.255</v>
      </c>
      <c r="W140" s="63">
        <f t="shared" si="41"/>
        <v>0.50990017284625921</v>
      </c>
      <c r="X140" s="64">
        <f t="shared" si="42"/>
        <v>3.2351928407266546</v>
      </c>
      <c r="Y140" s="65">
        <f t="shared" si="43"/>
        <v>-1.510075247328799E-7</v>
      </c>
      <c r="Z140" s="66">
        <f t="shared" si="44"/>
        <v>-1.4999360906126473E-7</v>
      </c>
      <c r="AA140" s="66">
        <f t="shared" si="45"/>
        <v>-1.500004168345261E-7</v>
      </c>
      <c r="AB140" s="67">
        <f t="shared" si="46"/>
        <v>-1.4899321751678106E-7</v>
      </c>
      <c r="AC140" s="68">
        <f t="shared" si="48"/>
        <v>1.1245152414710157E-4</v>
      </c>
      <c r="AD140" s="69"/>
      <c r="AE140" s="70">
        <f t="shared" si="47"/>
        <v>1.1245152414710158</v>
      </c>
      <c r="AF140" s="70"/>
      <c r="AG140" s="74"/>
      <c r="AH140" s="71">
        <v>1340</v>
      </c>
    </row>
    <row r="141" spans="5:34">
      <c r="E141" s="168">
        <v>0.54797453703703702</v>
      </c>
      <c r="F141" s="71">
        <v>1350</v>
      </c>
      <c r="G141" s="58">
        <v>16.29</v>
      </c>
      <c r="H141" s="58">
        <v>6.74</v>
      </c>
      <c r="I141" s="58">
        <v>6.88</v>
      </c>
      <c r="J141" s="58">
        <v>16.239999999999998</v>
      </c>
      <c r="K141" s="58">
        <v>6.85</v>
      </c>
      <c r="L141" s="58">
        <v>7.04</v>
      </c>
      <c r="M141" s="59">
        <f t="shared" si="34"/>
        <v>16.265000000000001</v>
      </c>
      <c r="N141" s="59">
        <f t="shared" si="34"/>
        <v>6.7949999999999999</v>
      </c>
      <c r="O141" s="59">
        <f t="shared" si="34"/>
        <v>6.96</v>
      </c>
      <c r="P141" s="60">
        <f t="shared" si="35"/>
        <v>0.14470099661331143</v>
      </c>
      <c r="Q141" s="22">
        <f t="shared" si="36"/>
        <v>1.6032453906900401E-7</v>
      </c>
      <c r="R141" s="22">
        <f t="shared" si="37"/>
        <v>6.2373483548241788E-8</v>
      </c>
      <c r="S141" s="61">
        <f t="shared" si="38"/>
        <v>3.0196237328412343E-8</v>
      </c>
      <c r="T141" s="22">
        <f t="shared" si="39"/>
        <v>9.118127487938029E-16</v>
      </c>
      <c r="U141" s="62">
        <v>298</v>
      </c>
      <c r="V141" s="59">
        <f t="shared" si="40"/>
        <v>289.26499999999999</v>
      </c>
      <c r="W141" s="63">
        <f t="shared" si="41"/>
        <v>0.50929948932129365</v>
      </c>
      <c r="X141" s="64">
        <f t="shared" si="42"/>
        <v>3.2307212579463327</v>
      </c>
      <c r="Y141" s="65">
        <f t="shared" si="43"/>
        <v>-1.499045899599979E-7</v>
      </c>
      <c r="Z141" s="66">
        <f t="shared" si="44"/>
        <v>-1.4889192328050964E-7</v>
      </c>
      <c r="AA141" s="66">
        <f t="shared" si="45"/>
        <v>-1.48898764257187E-7</v>
      </c>
      <c r="AB141" s="67">
        <f t="shared" si="46"/>
        <v>-1.4789284612719776E-7</v>
      </c>
      <c r="AC141" s="68">
        <f t="shared" si="48"/>
        <v>1.1095154282369951E-4</v>
      </c>
      <c r="AD141" s="69"/>
      <c r="AE141" s="70">
        <f t="shared" si="47"/>
        <v>1.1095154282369952</v>
      </c>
      <c r="AF141" s="70"/>
      <c r="AG141" s="74"/>
      <c r="AH141" s="71">
        <v>1350</v>
      </c>
    </row>
    <row r="142" spans="5:34">
      <c r="E142" s="168">
        <v>0.54809027777777775</v>
      </c>
      <c r="F142" s="71">
        <v>1360</v>
      </c>
      <c r="G142" s="58">
        <v>16.29</v>
      </c>
      <c r="H142" s="58">
        <v>6.74</v>
      </c>
      <c r="I142" s="58">
        <v>6.76</v>
      </c>
      <c r="J142" s="58">
        <v>16.239999999999998</v>
      </c>
      <c r="K142" s="58">
        <v>6.85</v>
      </c>
      <c r="L142" s="58">
        <v>6.96</v>
      </c>
      <c r="M142" s="59">
        <f t="shared" si="34"/>
        <v>16.265000000000001</v>
      </c>
      <c r="N142" s="59">
        <f t="shared" si="34"/>
        <v>6.7949999999999999</v>
      </c>
      <c r="O142" s="59">
        <f t="shared" si="34"/>
        <v>6.8599999999999994</v>
      </c>
      <c r="P142" s="60">
        <f t="shared" si="35"/>
        <v>0.14262195930564889</v>
      </c>
      <c r="Q142" s="22">
        <f t="shared" si="36"/>
        <v>1.6032453906900401E-7</v>
      </c>
      <c r="R142" s="22">
        <f t="shared" si="37"/>
        <v>6.2373483548241788E-8</v>
      </c>
      <c r="S142" s="61">
        <f t="shared" si="38"/>
        <v>3.0196237328412343E-8</v>
      </c>
      <c r="T142" s="22">
        <f t="shared" si="39"/>
        <v>9.118127487938029E-16</v>
      </c>
      <c r="U142" s="62">
        <v>298</v>
      </c>
      <c r="V142" s="59">
        <f t="shared" si="40"/>
        <v>289.26499999999999</v>
      </c>
      <c r="W142" s="63">
        <f t="shared" si="41"/>
        <v>0.50929948932129365</v>
      </c>
      <c r="X142" s="64">
        <f t="shared" si="42"/>
        <v>3.2307212579463327</v>
      </c>
      <c r="Y142" s="65">
        <f t="shared" si="43"/>
        <v>-1.4576797948426447E-7</v>
      </c>
      <c r="Z142" s="66">
        <f t="shared" si="44"/>
        <v>-1.4479740560393556E-7</v>
      </c>
      <c r="AA142" s="66">
        <f t="shared" si="45"/>
        <v>-1.4480386802222869E-7</v>
      </c>
      <c r="AB142" s="67">
        <f t="shared" si="46"/>
        <v>-1.438396705021379E-7</v>
      </c>
      <c r="AC142" s="68">
        <f t="shared" si="48"/>
        <v>1.0946257813842853E-4</v>
      </c>
      <c r="AD142" s="69"/>
      <c r="AE142" s="70">
        <f t="shared" si="47"/>
        <v>1.0946257813842852</v>
      </c>
      <c r="AF142" s="70"/>
      <c r="AG142" s="74"/>
      <c r="AH142" s="71">
        <v>1360</v>
      </c>
    </row>
    <row r="143" spans="5:34">
      <c r="E143" s="168">
        <v>0.54820601851851847</v>
      </c>
      <c r="F143" s="71">
        <v>1370</v>
      </c>
      <c r="G143" s="58">
        <v>16.29</v>
      </c>
      <c r="H143" s="58">
        <v>6.74</v>
      </c>
      <c r="I143" s="58">
        <v>6.61</v>
      </c>
      <c r="J143" s="58">
        <v>16.239999999999998</v>
      </c>
      <c r="K143" s="58">
        <v>6.85</v>
      </c>
      <c r="L143" s="58">
        <v>6.81</v>
      </c>
      <c r="M143" s="59">
        <f t="shared" si="34"/>
        <v>16.265000000000001</v>
      </c>
      <c r="N143" s="59">
        <f t="shared" si="34"/>
        <v>6.7949999999999999</v>
      </c>
      <c r="O143" s="59">
        <f t="shared" si="34"/>
        <v>6.71</v>
      </c>
      <c r="P143" s="60">
        <f t="shared" si="35"/>
        <v>0.13950340334415515</v>
      </c>
      <c r="Q143" s="22">
        <f t="shared" si="36"/>
        <v>1.6032453906900401E-7</v>
      </c>
      <c r="R143" s="22">
        <f t="shared" si="37"/>
        <v>6.2373483548241788E-8</v>
      </c>
      <c r="S143" s="61">
        <f t="shared" si="38"/>
        <v>3.0196237328412343E-8</v>
      </c>
      <c r="T143" s="22">
        <f t="shared" si="39"/>
        <v>9.118127487938029E-16</v>
      </c>
      <c r="U143" s="62">
        <v>298</v>
      </c>
      <c r="V143" s="59">
        <f t="shared" si="40"/>
        <v>289.26499999999999</v>
      </c>
      <c r="W143" s="63">
        <f t="shared" si="41"/>
        <v>0.50929948932129365</v>
      </c>
      <c r="X143" s="64">
        <f t="shared" si="42"/>
        <v>3.2307212579463327</v>
      </c>
      <c r="Y143" s="65">
        <f t="shared" si="43"/>
        <v>-1.4069451644812661E-7</v>
      </c>
      <c r="Z143" s="66">
        <f t="shared" si="44"/>
        <v>-1.3977820726031443E-7</v>
      </c>
      <c r="AA143" s="66">
        <f t="shared" si="45"/>
        <v>-1.397841749593326E-7</v>
      </c>
      <c r="AB143" s="67">
        <f t="shared" si="46"/>
        <v>-1.3887375573819225E-7</v>
      </c>
      <c r="AC143" s="68">
        <f t="shared" si="48"/>
        <v>1.0801456114303066E-4</v>
      </c>
      <c r="AD143" s="69"/>
      <c r="AE143" s="70">
        <f t="shared" si="47"/>
        <v>1.0801456114303065</v>
      </c>
      <c r="AF143" s="70"/>
      <c r="AG143" s="74"/>
      <c r="AH143" s="71">
        <v>1370</v>
      </c>
    </row>
    <row r="144" spans="5:34">
      <c r="E144" s="168">
        <v>0.5483217592592593</v>
      </c>
      <c r="F144" s="71">
        <v>1380</v>
      </c>
      <c r="G144" s="58">
        <v>16.29</v>
      </c>
      <c r="H144" s="58">
        <v>6.74</v>
      </c>
      <c r="I144" s="58">
        <v>6.26</v>
      </c>
      <c r="J144" s="58">
        <v>16.239999999999998</v>
      </c>
      <c r="K144" s="58">
        <v>6.85</v>
      </c>
      <c r="L144" s="58">
        <v>6.6</v>
      </c>
      <c r="M144" s="59">
        <f t="shared" si="34"/>
        <v>16.265000000000001</v>
      </c>
      <c r="N144" s="59">
        <f t="shared" si="34"/>
        <v>6.7949999999999999</v>
      </c>
      <c r="O144" s="59">
        <f t="shared" si="34"/>
        <v>6.43</v>
      </c>
      <c r="P144" s="60">
        <f t="shared" si="35"/>
        <v>0.13368209888270008</v>
      </c>
      <c r="Q144" s="22">
        <f t="shared" si="36"/>
        <v>1.6032453906900401E-7</v>
      </c>
      <c r="R144" s="22">
        <f t="shared" si="37"/>
        <v>6.2373483548241788E-8</v>
      </c>
      <c r="S144" s="61">
        <f t="shared" si="38"/>
        <v>3.0196237328412343E-8</v>
      </c>
      <c r="T144" s="22">
        <f t="shared" si="39"/>
        <v>9.118127487938029E-16</v>
      </c>
      <c r="U144" s="62">
        <v>298</v>
      </c>
      <c r="V144" s="59">
        <f t="shared" si="40"/>
        <v>289.26499999999999</v>
      </c>
      <c r="W144" s="63">
        <f t="shared" si="41"/>
        <v>0.50929948932129365</v>
      </c>
      <c r="X144" s="64">
        <f t="shared" si="42"/>
        <v>3.2307212579463327</v>
      </c>
      <c r="Y144" s="65">
        <f t="shared" si="43"/>
        <v>-1.3307875068375135E-7</v>
      </c>
      <c r="Z144" s="66">
        <f t="shared" si="44"/>
        <v>-1.3224820784495006E-7</v>
      </c>
      <c r="AA144" s="66">
        <f t="shared" si="45"/>
        <v>-1.3225339125254547E-7</v>
      </c>
      <c r="AB144" s="67">
        <f t="shared" si="46"/>
        <v>-1.3142796712217406E-7</v>
      </c>
      <c r="AC144" s="68">
        <f t="shared" si="48"/>
        <v>1.066167394153213E-4</v>
      </c>
      <c r="AD144" s="69"/>
      <c r="AE144" s="70">
        <f t="shared" si="47"/>
        <v>1.066167394153213</v>
      </c>
      <c r="AF144" s="70"/>
      <c r="AG144" s="74"/>
      <c r="AH144" s="71">
        <v>1380</v>
      </c>
    </row>
    <row r="145" spans="5:34">
      <c r="E145" s="168">
        <v>0.54843750000000002</v>
      </c>
      <c r="F145" s="71">
        <v>1390</v>
      </c>
      <c r="G145" s="58">
        <v>16.29</v>
      </c>
      <c r="H145" s="58">
        <v>6.75</v>
      </c>
      <c r="I145" s="58">
        <v>5.92</v>
      </c>
      <c r="J145" s="58">
        <v>16.239999999999998</v>
      </c>
      <c r="K145" s="58">
        <v>6.85</v>
      </c>
      <c r="L145" s="58">
        <v>6.34</v>
      </c>
      <c r="M145" s="59">
        <f t="shared" si="34"/>
        <v>16.265000000000001</v>
      </c>
      <c r="N145" s="59">
        <f t="shared" si="34"/>
        <v>6.8</v>
      </c>
      <c r="O145" s="59">
        <f t="shared" si="34"/>
        <v>6.13</v>
      </c>
      <c r="P145" s="60">
        <f t="shared" si="35"/>
        <v>0.12744498695971254</v>
      </c>
      <c r="Q145" s="22">
        <f t="shared" si="36"/>
        <v>1.5848931924611122E-7</v>
      </c>
      <c r="R145" s="22">
        <f t="shared" si="37"/>
        <v>6.3095734448019177E-8</v>
      </c>
      <c r="S145" s="61">
        <f t="shared" si="38"/>
        <v>3.054589327737773E-8</v>
      </c>
      <c r="T145" s="22">
        <f t="shared" si="39"/>
        <v>9.3305159611294997E-16</v>
      </c>
      <c r="U145" s="62">
        <v>298</v>
      </c>
      <c r="V145" s="59">
        <f t="shared" si="40"/>
        <v>289.26499999999999</v>
      </c>
      <c r="W145" s="63">
        <f t="shared" si="41"/>
        <v>0.50929948932129365</v>
      </c>
      <c r="X145" s="64">
        <f t="shared" si="42"/>
        <v>3.2307212579463327</v>
      </c>
      <c r="Y145" s="65">
        <f t="shared" si="43"/>
        <v>-1.2821456514891818E-7</v>
      </c>
      <c r="Z145" s="66">
        <f t="shared" si="44"/>
        <v>-1.2743394422474316E-7</v>
      </c>
      <c r="AA145" s="66">
        <f t="shared" si="45"/>
        <v>-1.2743869695331617E-7</v>
      </c>
      <c r="AB145" s="67">
        <f t="shared" si="46"/>
        <v>-1.2666277088473593E-7</v>
      </c>
      <c r="AC145" s="68">
        <f t="shared" si="48"/>
        <v>1.0529422288865312E-4</v>
      </c>
      <c r="AD145" s="69"/>
      <c r="AE145" s="70">
        <f t="shared" si="47"/>
        <v>1.0529422288865311</v>
      </c>
      <c r="AF145" s="70"/>
      <c r="AG145" s="74"/>
      <c r="AH145" s="71">
        <v>1390</v>
      </c>
    </row>
    <row r="146" spans="5:34">
      <c r="E146" s="168">
        <v>0.54855324074074074</v>
      </c>
      <c r="F146" s="71">
        <v>1400</v>
      </c>
      <c r="G146" s="58">
        <v>16.29</v>
      </c>
      <c r="H146" s="58">
        <v>6.75</v>
      </c>
      <c r="I146" s="58">
        <v>5.79</v>
      </c>
      <c r="J146" s="58">
        <v>16.239999999999998</v>
      </c>
      <c r="K146" s="58">
        <v>6.85</v>
      </c>
      <c r="L146" s="58">
        <v>6.26</v>
      </c>
      <c r="M146" s="59">
        <f t="shared" si="34"/>
        <v>16.265000000000001</v>
      </c>
      <c r="N146" s="59">
        <f t="shared" si="34"/>
        <v>6.8</v>
      </c>
      <c r="O146" s="59">
        <f t="shared" si="34"/>
        <v>6.0250000000000004</v>
      </c>
      <c r="P146" s="60">
        <f t="shared" si="35"/>
        <v>0.12526199778666688</v>
      </c>
      <c r="Q146" s="22">
        <f t="shared" si="36"/>
        <v>1.5848931924611122E-7</v>
      </c>
      <c r="R146" s="22">
        <f t="shared" si="37"/>
        <v>6.3095734448019177E-8</v>
      </c>
      <c r="S146" s="61">
        <f t="shared" si="38"/>
        <v>3.054589327737773E-8</v>
      </c>
      <c r="T146" s="22">
        <f t="shared" si="39"/>
        <v>9.3305159611294997E-16</v>
      </c>
      <c r="U146" s="62">
        <v>298</v>
      </c>
      <c r="V146" s="59">
        <f t="shared" si="40"/>
        <v>289.26499999999999</v>
      </c>
      <c r="W146" s="63">
        <f t="shared" si="41"/>
        <v>0.50929948932129365</v>
      </c>
      <c r="X146" s="64">
        <f t="shared" si="42"/>
        <v>3.2307212579463327</v>
      </c>
      <c r="Y146" s="65">
        <f t="shared" si="43"/>
        <v>-1.2449319926858214E-7</v>
      </c>
      <c r="Z146" s="66">
        <f t="shared" si="44"/>
        <v>-1.2374821855637714E-7</v>
      </c>
      <c r="AA146" s="66">
        <f t="shared" si="45"/>
        <v>-1.2375267660119257E-7</v>
      </c>
      <c r="AB146" s="67">
        <f t="shared" si="46"/>
        <v>-1.2301210057896243E-7</v>
      </c>
      <c r="AC146" s="68">
        <f t="shared" si="48"/>
        <v>1.040198518580035E-4</v>
      </c>
      <c r="AD146" s="69"/>
      <c r="AE146" s="70">
        <f t="shared" si="47"/>
        <v>1.0401985185800349</v>
      </c>
      <c r="AF146" s="70"/>
      <c r="AG146" s="74"/>
      <c r="AH146" s="71">
        <v>1400</v>
      </c>
    </row>
    <row r="147" spans="5:34">
      <c r="E147" s="168">
        <v>0.54866898148148147</v>
      </c>
      <c r="F147" s="71">
        <v>1410</v>
      </c>
      <c r="G147" s="58">
        <v>16.29</v>
      </c>
      <c r="H147" s="58">
        <v>6.75</v>
      </c>
      <c r="I147" s="58">
        <v>5.69</v>
      </c>
      <c r="J147" s="58">
        <v>16.25</v>
      </c>
      <c r="K147" s="58">
        <v>6.86</v>
      </c>
      <c r="L147" s="58">
        <v>6.19</v>
      </c>
      <c r="M147" s="59">
        <f t="shared" si="34"/>
        <v>16.27</v>
      </c>
      <c r="N147" s="59">
        <f t="shared" si="34"/>
        <v>6.8049999999999997</v>
      </c>
      <c r="O147" s="59">
        <f t="shared" si="34"/>
        <v>5.94</v>
      </c>
      <c r="P147" s="60">
        <f t="shared" si="35"/>
        <v>0.12350563668747563</v>
      </c>
      <c r="Q147" s="22">
        <f t="shared" si="36"/>
        <v>1.5667510701081482E-7</v>
      </c>
      <c r="R147" s="22">
        <f t="shared" si="37"/>
        <v>6.3826348619054715E-8</v>
      </c>
      <c r="S147" s="61">
        <f t="shared" si="38"/>
        <v>3.0912439502027842E-8</v>
      </c>
      <c r="T147" s="22">
        <f t="shared" si="39"/>
        <v>9.5557891596653135E-16</v>
      </c>
      <c r="U147" s="62">
        <v>298</v>
      </c>
      <c r="V147" s="59">
        <f t="shared" si="40"/>
        <v>289.27</v>
      </c>
      <c r="W147" s="63">
        <f t="shared" si="41"/>
        <v>0.50899916313293314</v>
      </c>
      <c r="X147" s="64">
        <f t="shared" si="42"/>
        <v>3.2284879005472389</v>
      </c>
      <c r="Y147" s="65">
        <f t="shared" si="43"/>
        <v>-1.2430155672024191E-7</v>
      </c>
      <c r="Z147" s="66">
        <f t="shared" si="44"/>
        <v>-1.2354992579819333E-7</v>
      </c>
      <c r="AA147" s="66">
        <f t="shared" si="45"/>
        <v>-1.2355447078586593E-7</v>
      </c>
      <c r="AB147" s="67">
        <f t="shared" si="46"/>
        <v>-1.2280732988591488E-7</v>
      </c>
      <c r="AC147" s="68">
        <f t="shared" si="48"/>
        <v>1.0278234004106569E-4</v>
      </c>
      <c r="AD147" s="69"/>
      <c r="AE147" s="70">
        <f t="shared" si="47"/>
        <v>1.027823400410657</v>
      </c>
      <c r="AF147" s="70"/>
      <c r="AG147" s="74"/>
      <c r="AH147" s="71">
        <v>1410</v>
      </c>
    </row>
    <row r="148" spans="5:34">
      <c r="E148" s="168">
        <v>0.54878472222222219</v>
      </c>
      <c r="F148" s="71">
        <v>1420</v>
      </c>
      <c r="G148" s="58">
        <v>16.3</v>
      </c>
      <c r="H148" s="58">
        <v>6.75</v>
      </c>
      <c r="I148" s="58">
        <v>5.54</v>
      </c>
      <c r="J148" s="58">
        <v>16.25</v>
      </c>
      <c r="K148" s="58">
        <v>6.86</v>
      </c>
      <c r="L148" s="58">
        <v>6.12</v>
      </c>
      <c r="M148" s="59">
        <f t="shared" si="34"/>
        <v>16.274999999999999</v>
      </c>
      <c r="N148" s="59">
        <f t="shared" si="34"/>
        <v>6.8049999999999997</v>
      </c>
      <c r="O148" s="59">
        <f t="shared" si="34"/>
        <v>5.83</v>
      </c>
      <c r="P148" s="60">
        <f t="shared" si="35"/>
        <v>0.12122911735920115</v>
      </c>
      <c r="Q148" s="22">
        <f t="shared" si="36"/>
        <v>1.5667510701081482E-7</v>
      </c>
      <c r="R148" s="22">
        <f t="shared" si="37"/>
        <v>6.3826348619054715E-8</v>
      </c>
      <c r="S148" s="61">
        <f t="shared" si="38"/>
        <v>3.092528628937618E-8</v>
      </c>
      <c r="T148" s="22">
        <f t="shared" si="39"/>
        <v>9.5637333207987831E-16</v>
      </c>
      <c r="U148" s="62">
        <v>298</v>
      </c>
      <c r="V148" s="59">
        <f t="shared" si="40"/>
        <v>289.27499999999998</v>
      </c>
      <c r="W148" s="63">
        <f t="shared" si="41"/>
        <v>0.50869884732660242</v>
      </c>
      <c r="X148" s="64">
        <f t="shared" si="42"/>
        <v>3.2262561641656093</v>
      </c>
      <c r="Y148" s="65">
        <f t="shared" si="43"/>
        <v>-1.2072736809098151E-7</v>
      </c>
      <c r="Z148" s="66">
        <f t="shared" si="44"/>
        <v>-1.2000971397049866E-7</v>
      </c>
      <c r="AA148" s="66">
        <f t="shared" si="45"/>
        <v>-1.2001398000764327E-7</v>
      </c>
      <c r="AB148" s="67">
        <f t="shared" si="46"/>
        <v>-1.1930054120607631E-7</v>
      </c>
      <c r="AC148" s="68">
        <f t="shared" si="48"/>
        <v>1.0154681057477524E-4</v>
      </c>
      <c r="AD148" s="69"/>
      <c r="AE148" s="70">
        <f t="shared" si="47"/>
        <v>1.0154681057477524</v>
      </c>
      <c r="AF148" s="70"/>
      <c r="AG148" s="74"/>
      <c r="AH148" s="71">
        <v>1420</v>
      </c>
    </row>
    <row r="149" spans="5:34">
      <c r="E149" s="168">
        <v>0.54890046296296291</v>
      </c>
      <c r="F149" s="71">
        <v>1430</v>
      </c>
      <c r="G149" s="58">
        <v>16.3</v>
      </c>
      <c r="H149" s="58">
        <v>6.75</v>
      </c>
      <c r="I149" s="58">
        <v>5.38</v>
      </c>
      <c r="J149" s="58">
        <v>16.25</v>
      </c>
      <c r="K149" s="58">
        <v>6.86</v>
      </c>
      <c r="L149" s="58">
        <v>6</v>
      </c>
      <c r="M149" s="59">
        <f t="shared" si="34"/>
        <v>16.274999999999999</v>
      </c>
      <c r="N149" s="59">
        <f t="shared" si="34"/>
        <v>6.8049999999999997</v>
      </c>
      <c r="O149" s="59">
        <f t="shared" si="34"/>
        <v>5.6899999999999995</v>
      </c>
      <c r="P149" s="60">
        <f t="shared" si="35"/>
        <v>0.11831795502124434</v>
      </c>
      <c r="Q149" s="22">
        <f t="shared" si="36"/>
        <v>1.5667510701081482E-7</v>
      </c>
      <c r="R149" s="22">
        <f t="shared" si="37"/>
        <v>6.3826348619054715E-8</v>
      </c>
      <c r="S149" s="61">
        <f t="shared" si="38"/>
        <v>3.092528628937618E-8</v>
      </c>
      <c r="T149" s="22">
        <f t="shared" si="39"/>
        <v>9.5637333207987831E-16</v>
      </c>
      <c r="U149" s="62">
        <v>298</v>
      </c>
      <c r="V149" s="59">
        <f t="shared" si="40"/>
        <v>289.27499999999998</v>
      </c>
      <c r="W149" s="63">
        <f t="shared" si="41"/>
        <v>0.50869884732660242</v>
      </c>
      <c r="X149" s="64">
        <f t="shared" si="42"/>
        <v>3.2262561641656093</v>
      </c>
      <c r="Y149" s="65">
        <f t="shared" si="43"/>
        <v>-1.164357077581432E-7</v>
      </c>
      <c r="Z149" s="66">
        <f t="shared" si="44"/>
        <v>-1.157601859892667E-7</v>
      </c>
      <c r="AA149" s="66">
        <f t="shared" si="45"/>
        <v>-1.1576410514490214E-7</v>
      </c>
      <c r="AB149" s="67">
        <f t="shared" si="46"/>
        <v>-1.1509245705635113E-7</v>
      </c>
      <c r="AC149" s="68">
        <f t="shared" si="48"/>
        <v>1.0034668507935301E-4</v>
      </c>
      <c r="AD149" s="69"/>
      <c r="AE149" s="70">
        <f t="shared" si="47"/>
        <v>1.00346685079353</v>
      </c>
      <c r="AF149" s="70"/>
      <c r="AG149" s="74"/>
      <c r="AH149" s="71">
        <v>1430</v>
      </c>
    </row>
    <row r="150" spans="5:34">
      <c r="E150" s="168">
        <v>0.54901620370370374</v>
      </c>
      <c r="F150" s="71">
        <v>1440</v>
      </c>
      <c r="G150" s="58">
        <v>16.3</v>
      </c>
      <c r="H150" s="58">
        <v>6.75</v>
      </c>
      <c r="I150" s="58">
        <v>5.25</v>
      </c>
      <c r="J150" s="58">
        <v>16.260000000000002</v>
      </c>
      <c r="K150" s="58">
        <v>6.86</v>
      </c>
      <c r="L150" s="58">
        <v>5.81</v>
      </c>
      <c r="M150" s="59">
        <f t="shared" si="34"/>
        <v>16.28</v>
      </c>
      <c r="N150" s="59">
        <f t="shared" si="34"/>
        <v>6.8049999999999997</v>
      </c>
      <c r="O150" s="59">
        <f t="shared" si="34"/>
        <v>5.5299999999999994</v>
      </c>
      <c r="P150" s="60">
        <f t="shared" si="35"/>
        <v>0.11500098961574917</v>
      </c>
      <c r="Q150" s="22">
        <f t="shared" si="36"/>
        <v>1.5667510701081482E-7</v>
      </c>
      <c r="R150" s="22">
        <f t="shared" si="37"/>
        <v>6.3826348619054715E-8</v>
      </c>
      <c r="S150" s="61">
        <f t="shared" si="38"/>
        <v>3.0938138415673762E-8</v>
      </c>
      <c r="T150" s="22">
        <f t="shared" si="39"/>
        <v>9.5716840862738855E-16</v>
      </c>
      <c r="U150" s="62">
        <v>298</v>
      </c>
      <c r="V150" s="59">
        <f t="shared" si="40"/>
        <v>289.27999999999997</v>
      </c>
      <c r="W150" s="63">
        <f t="shared" si="41"/>
        <v>0.50839854190176514</v>
      </c>
      <c r="X150" s="64">
        <f t="shared" si="42"/>
        <v>3.2240260475702471</v>
      </c>
      <c r="Y150" s="65">
        <f t="shared" si="43"/>
        <v>-1.1203637438945448E-7</v>
      </c>
      <c r="Z150" s="66">
        <f t="shared" si="44"/>
        <v>-1.1140363578175045E-7</v>
      </c>
      <c r="AA150" s="66">
        <f t="shared" si="45"/>
        <v>-1.1140720924749193E-7</v>
      </c>
      <c r="AB150" s="67">
        <f t="shared" si="46"/>
        <v>-1.1077800374239281E-7</v>
      </c>
      <c r="AC150" s="68">
        <f t="shared" si="48"/>
        <v>9.9189057167548285E-5</v>
      </c>
      <c r="AD150" s="69"/>
      <c r="AE150" s="70">
        <f t="shared" si="47"/>
        <v>0.99189057167548289</v>
      </c>
      <c r="AF150" s="70"/>
      <c r="AG150" s="74"/>
      <c r="AH150" s="71">
        <v>1440</v>
      </c>
    </row>
    <row r="151" spans="5:34">
      <c r="E151" s="168">
        <v>0.54913194444444446</v>
      </c>
      <c r="F151" s="71">
        <v>1450</v>
      </c>
      <c r="G151" s="58">
        <v>16.309999999999999</v>
      </c>
      <c r="H151" s="58">
        <v>6.75</v>
      </c>
      <c r="I151" s="58">
        <v>5.14</v>
      </c>
      <c r="J151" s="58">
        <v>16.260000000000002</v>
      </c>
      <c r="K151" s="58">
        <v>6.87</v>
      </c>
      <c r="L151" s="58">
        <v>5.61</v>
      </c>
      <c r="M151" s="59">
        <f t="shared" si="34"/>
        <v>16.285</v>
      </c>
      <c r="N151" s="59">
        <f t="shared" si="34"/>
        <v>6.8100000000000005</v>
      </c>
      <c r="O151" s="59">
        <f t="shared" si="34"/>
        <v>5.375</v>
      </c>
      <c r="P151" s="60">
        <f t="shared" si="35"/>
        <v>0.11178743110059156</v>
      </c>
      <c r="Q151" s="22">
        <f t="shared" si="36"/>
        <v>1.5488166189124776E-7</v>
      </c>
      <c r="R151" s="22">
        <f t="shared" si="37"/>
        <v>6.4565422903465636E-8</v>
      </c>
      <c r="S151" s="61">
        <f t="shared" si="38"/>
        <v>3.1309391524266531E-8</v>
      </c>
      <c r="T151" s="22">
        <f t="shared" si="39"/>
        <v>9.8027799761981297E-16</v>
      </c>
      <c r="U151" s="62">
        <v>298</v>
      </c>
      <c r="V151" s="59">
        <f t="shared" si="40"/>
        <v>289.28500000000003</v>
      </c>
      <c r="W151" s="63">
        <f t="shared" si="41"/>
        <v>0.50809824685787863</v>
      </c>
      <c r="X151" s="64">
        <f t="shared" si="42"/>
        <v>3.2217975495308844</v>
      </c>
      <c r="Y151" s="65">
        <f t="shared" si="43"/>
        <v>-1.1035859939538441E-7</v>
      </c>
      <c r="Z151" s="66">
        <f t="shared" si="44"/>
        <v>-1.0973769596299287E-7</v>
      </c>
      <c r="AA151" s="66">
        <f t="shared" si="45"/>
        <v>-1.0974118931171666E-7</v>
      </c>
      <c r="AB151" s="67">
        <f t="shared" si="46"/>
        <v>-1.0912373991924605E-7</v>
      </c>
      <c r="AC151" s="68">
        <f t="shared" si="48"/>
        <v>9.8074997053897734E-5</v>
      </c>
      <c r="AD151" s="69"/>
      <c r="AE151" s="70">
        <f t="shared" si="47"/>
        <v>0.98074997053897739</v>
      </c>
      <c r="AF151" s="70"/>
      <c r="AG151" s="74"/>
      <c r="AH151" s="71">
        <v>1450</v>
      </c>
    </row>
    <row r="152" spans="5:34">
      <c r="E152" s="168">
        <v>0.54924768518518519</v>
      </c>
      <c r="F152" s="71">
        <v>1460</v>
      </c>
      <c r="G152" s="58">
        <v>16.329999999999998</v>
      </c>
      <c r="H152" s="58">
        <v>6.75</v>
      </c>
      <c r="I152" s="58">
        <v>6.4</v>
      </c>
      <c r="J152" s="58">
        <v>16.28</v>
      </c>
      <c r="K152" s="58">
        <v>6.86</v>
      </c>
      <c r="L152" s="58">
        <v>6.73</v>
      </c>
      <c r="M152" s="59">
        <f t="shared" si="34"/>
        <v>16.305</v>
      </c>
      <c r="N152" s="59">
        <f t="shared" si="34"/>
        <v>6.8049999999999997</v>
      </c>
      <c r="O152" s="59">
        <f t="shared" si="34"/>
        <v>6.5650000000000004</v>
      </c>
      <c r="P152" s="60">
        <f t="shared" si="35"/>
        <v>0.13658453112231894</v>
      </c>
      <c r="Q152" s="22">
        <f t="shared" si="36"/>
        <v>1.5667510701081482E-7</v>
      </c>
      <c r="R152" s="22">
        <f t="shared" si="37"/>
        <v>6.3826348619054715E-8</v>
      </c>
      <c r="S152" s="61">
        <f t="shared" si="38"/>
        <v>3.1002479209090214E-8</v>
      </c>
      <c r="T152" s="22">
        <f t="shared" si="39"/>
        <v>9.6115371711007096E-16</v>
      </c>
      <c r="U152" s="62">
        <v>298</v>
      </c>
      <c r="V152" s="59">
        <f t="shared" si="40"/>
        <v>289.30500000000001</v>
      </c>
      <c r="W152" s="63">
        <f t="shared" si="41"/>
        <v>0.50689717048112015</v>
      </c>
      <c r="X152" s="64">
        <f t="shared" si="42"/>
        <v>3.2128997183631443</v>
      </c>
      <c r="Y152" s="65">
        <f t="shared" si="43"/>
        <v>-1.3109088805608283E-7</v>
      </c>
      <c r="Z152" s="66">
        <f t="shared" si="44"/>
        <v>-1.302048679088612E-7</v>
      </c>
      <c r="AA152" s="66">
        <f t="shared" si="45"/>
        <v>-1.3021085636246708E-7</v>
      </c>
      <c r="AB152" s="67">
        <f t="shared" si="46"/>
        <v>-1.2933074371905196E-7</v>
      </c>
      <c r="AC152" s="68">
        <f t="shared" si="48"/>
        <v>9.6977596870790995E-5</v>
      </c>
      <c r="AD152" s="69"/>
      <c r="AE152" s="70">
        <f t="shared" si="47"/>
        <v>0.96977596870790994</v>
      </c>
      <c r="AF152" s="70"/>
      <c r="AG152" s="74"/>
      <c r="AH152" s="71">
        <v>1460</v>
      </c>
    </row>
    <row r="153" spans="5:34">
      <c r="E153" s="168">
        <v>0.54936342592592591</v>
      </c>
      <c r="F153" s="71">
        <v>1470</v>
      </c>
      <c r="G153" s="58">
        <v>16.34</v>
      </c>
      <c r="H153" s="58">
        <v>6.75</v>
      </c>
      <c r="I153" s="58">
        <v>6.63</v>
      </c>
      <c r="J153" s="58">
        <v>16.3</v>
      </c>
      <c r="K153" s="58">
        <v>6.86</v>
      </c>
      <c r="L153" s="58">
        <v>6.89</v>
      </c>
      <c r="M153" s="59">
        <f t="shared" si="34"/>
        <v>16.32</v>
      </c>
      <c r="N153" s="59">
        <f t="shared" si="34"/>
        <v>6.8049999999999997</v>
      </c>
      <c r="O153" s="59">
        <f t="shared" si="34"/>
        <v>6.76</v>
      </c>
      <c r="P153" s="60">
        <f t="shared" si="35"/>
        <v>0.14067849882609873</v>
      </c>
      <c r="Q153" s="22">
        <f t="shared" si="36"/>
        <v>1.5667510701081482E-7</v>
      </c>
      <c r="R153" s="22">
        <f t="shared" si="37"/>
        <v>6.3826348619054715E-8</v>
      </c>
      <c r="S153" s="61">
        <f t="shared" si="38"/>
        <v>3.1041147894675801E-8</v>
      </c>
      <c r="T153" s="22">
        <f t="shared" si="39"/>
        <v>9.6355286261913587E-16</v>
      </c>
      <c r="U153" s="62">
        <v>298</v>
      </c>
      <c r="V153" s="59">
        <f t="shared" si="40"/>
        <v>289.32</v>
      </c>
      <c r="W153" s="63">
        <f t="shared" si="41"/>
        <v>0.50599647217219368</v>
      </c>
      <c r="X153" s="64">
        <f t="shared" si="42"/>
        <v>3.2062432796888545</v>
      </c>
      <c r="Y153" s="65">
        <f t="shared" si="43"/>
        <v>-1.3381705562973543E-7</v>
      </c>
      <c r="Z153" s="66">
        <f t="shared" si="44"/>
        <v>-1.3288123596824621E-7</v>
      </c>
      <c r="AA153" s="66">
        <f t="shared" si="45"/>
        <v>-1.3288778041383059E-7</v>
      </c>
      <c r="AB153" s="67">
        <f t="shared" si="46"/>
        <v>-1.3195841366369165E-7</v>
      </c>
      <c r="AC153" s="68">
        <f t="shared" si="48"/>
        <v>9.5675508403594676E-5</v>
      </c>
      <c r="AD153" s="69"/>
      <c r="AE153" s="70">
        <f t="shared" si="47"/>
        <v>0.95675508403594678</v>
      </c>
      <c r="AF153" s="70"/>
      <c r="AG153" s="74"/>
      <c r="AH153" s="71">
        <v>1470</v>
      </c>
    </row>
    <row r="154" spans="5:34">
      <c r="E154" s="168">
        <v>0.54947916666666663</v>
      </c>
      <c r="F154" s="71">
        <v>1480</v>
      </c>
      <c r="G154" s="58">
        <v>16.36</v>
      </c>
      <c r="H154" s="58">
        <v>6.75</v>
      </c>
      <c r="I154" s="58">
        <v>6.62</v>
      </c>
      <c r="J154" s="58">
        <v>16.3</v>
      </c>
      <c r="K154" s="58">
        <v>6.86</v>
      </c>
      <c r="L154" s="58">
        <v>6.84</v>
      </c>
      <c r="M154" s="59">
        <f t="shared" si="34"/>
        <v>16.329999999999998</v>
      </c>
      <c r="N154" s="59">
        <f t="shared" si="34"/>
        <v>6.8049999999999997</v>
      </c>
      <c r="O154" s="59">
        <f t="shared" si="34"/>
        <v>6.73</v>
      </c>
      <c r="P154" s="60">
        <f t="shared" si="35"/>
        <v>0.14007875488191737</v>
      </c>
      <c r="Q154" s="22">
        <f t="shared" si="36"/>
        <v>1.5667510701081482E-7</v>
      </c>
      <c r="R154" s="22">
        <f t="shared" si="37"/>
        <v>6.3826348619054715E-8</v>
      </c>
      <c r="S154" s="61">
        <f t="shared" si="38"/>
        <v>3.1066953809448809E-8</v>
      </c>
      <c r="T154" s="22">
        <f t="shared" si="39"/>
        <v>9.651556189984258E-16</v>
      </c>
      <c r="U154" s="62">
        <v>298</v>
      </c>
      <c r="V154" s="59">
        <f t="shared" si="40"/>
        <v>289.33</v>
      </c>
      <c r="W154" s="63">
        <f t="shared" si="41"/>
        <v>0.50539605851705272</v>
      </c>
      <c r="X154" s="64">
        <f t="shared" si="42"/>
        <v>3.2018136996908924</v>
      </c>
      <c r="Y154" s="65">
        <f t="shared" si="43"/>
        <v>-1.3179652077043645E-7</v>
      </c>
      <c r="Z154" s="66">
        <f t="shared" si="44"/>
        <v>-1.3087596225486605E-7</v>
      </c>
      <c r="AA154" s="66">
        <f t="shared" si="45"/>
        <v>-1.3088239207543822E-7</v>
      </c>
      <c r="AB154" s="67">
        <f t="shared" si="46"/>
        <v>-1.2996817355976721E-7</v>
      </c>
      <c r="AC154" s="68">
        <f t="shared" si="48"/>
        <v>9.4346652566832041E-5</v>
      </c>
      <c r="AD154" s="69"/>
      <c r="AE154" s="70">
        <f t="shared" si="47"/>
        <v>0.94346652566832045</v>
      </c>
      <c r="AF154" s="70"/>
      <c r="AG154" s="74"/>
      <c r="AH154" s="71">
        <v>1480</v>
      </c>
    </row>
    <row r="155" spans="5:34">
      <c r="E155" s="168">
        <v>0.54959490740740735</v>
      </c>
      <c r="F155" s="71">
        <v>1490</v>
      </c>
      <c r="G155" s="58">
        <v>16.36</v>
      </c>
      <c r="H155" s="58">
        <v>6.75</v>
      </c>
      <c r="I155" s="58">
        <v>6.71</v>
      </c>
      <c r="J155" s="58">
        <v>16.32</v>
      </c>
      <c r="K155" s="58">
        <v>6.86</v>
      </c>
      <c r="L155" s="58">
        <v>6.85</v>
      </c>
      <c r="M155" s="59">
        <f t="shared" si="34"/>
        <v>16.34</v>
      </c>
      <c r="N155" s="59">
        <f t="shared" si="34"/>
        <v>6.8049999999999997</v>
      </c>
      <c r="O155" s="59">
        <f t="shared" si="34"/>
        <v>6.7799999999999994</v>
      </c>
      <c r="P155" s="60">
        <f t="shared" si="35"/>
        <v>0.14114421899459376</v>
      </c>
      <c r="Q155" s="22">
        <f t="shared" si="36"/>
        <v>1.5667510701081482E-7</v>
      </c>
      <c r="R155" s="22">
        <f t="shared" si="37"/>
        <v>6.3826348619054715E-8</v>
      </c>
      <c r="S155" s="61">
        <f t="shared" si="38"/>
        <v>3.109278117784976E-8</v>
      </c>
      <c r="T155" s="22">
        <f t="shared" si="39"/>
        <v>9.6676104137364839E-16</v>
      </c>
      <c r="U155" s="62">
        <v>298</v>
      </c>
      <c r="V155" s="59">
        <f t="shared" si="40"/>
        <v>289.33999999999997</v>
      </c>
      <c r="W155" s="63">
        <f t="shared" si="41"/>
        <v>0.50479568636420125</v>
      </c>
      <c r="X155" s="64">
        <f t="shared" si="42"/>
        <v>3.1973905449224986</v>
      </c>
      <c r="Y155" s="65">
        <f t="shared" si="43"/>
        <v>-1.3135605847466316E-7</v>
      </c>
      <c r="Z155" s="66">
        <f t="shared" si="44"/>
        <v>-1.3042877919770114E-7</v>
      </c>
      <c r="AA155" s="66">
        <f t="shared" si="45"/>
        <v>-1.3043532512232363E-7</v>
      </c>
      <c r="AB155" s="67">
        <f t="shared" si="46"/>
        <v>-1.295144993509466E-7</v>
      </c>
      <c r="AC155" s="68">
        <f t="shared" si="48"/>
        <v>9.3037850228514028E-5</v>
      </c>
      <c r="AD155" s="69"/>
      <c r="AE155" s="70">
        <f t="shared" si="47"/>
        <v>0.9303785022851403</v>
      </c>
      <c r="AF155" s="70"/>
      <c r="AG155" s="74"/>
      <c r="AH155" s="71">
        <v>1490</v>
      </c>
    </row>
    <row r="156" spans="5:34">
      <c r="E156" s="168">
        <v>0.54971064814814818</v>
      </c>
      <c r="F156" s="71">
        <v>1500</v>
      </c>
      <c r="G156" s="58">
        <v>16.37</v>
      </c>
      <c r="H156" s="58">
        <v>6.75</v>
      </c>
      <c r="I156" s="58">
        <v>6.46</v>
      </c>
      <c r="J156" s="58">
        <v>16.32</v>
      </c>
      <c r="K156" s="58">
        <v>6.86</v>
      </c>
      <c r="L156" s="58">
        <v>6.82</v>
      </c>
      <c r="M156" s="59">
        <f t="shared" si="34"/>
        <v>16.344999999999999</v>
      </c>
      <c r="N156" s="59">
        <f t="shared" si="34"/>
        <v>6.8049999999999997</v>
      </c>
      <c r="O156" s="59">
        <f t="shared" si="34"/>
        <v>6.6400000000000006</v>
      </c>
      <c r="P156" s="60">
        <f t="shared" si="35"/>
        <v>0.1382418642214526</v>
      </c>
      <c r="Q156" s="22">
        <f t="shared" si="36"/>
        <v>1.5667510701081482E-7</v>
      </c>
      <c r="R156" s="22">
        <f t="shared" si="37"/>
        <v>6.3826348619054715E-8</v>
      </c>
      <c r="S156" s="61">
        <f t="shared" si="38"/>
        <v>3.1105702912733678E-8</v>
      </c>
      <c r="T156" s="22">
        <f t="shared" si="39"/>
        <v>9.6756475369524834E-16</v>
      </c>
      <c r="U156" s="62">
        <v>298</v>
      </c>
      <c r="V156" s="59">
        <f t="shared" si="40"/>
        <v>289.34500000000003</v>
      </c>
      <c r="W156" s="63">
        <f t="shared" si="41"/>
        <v>0.50449551584978647</v>
      </c>
      <c r="X156" s="64">
        <f t="shared" si="42"/>
        <v>3.1951813739510833</v>
      </c>
      <c r="Y156" s="65">
        <f t="shared" si="43"/>
        <v>-1.2704455346634503E-7</v>
      </c>
      <c r="Z156" s="66">
        <f t="shared" si="44"/>
        <v>-1.2616481404557387E-7</v>
      </c>
      <c r="AA156" s="66">
        <f t="shared" si="45"/>
        <v>-1.2617090593560255E-7</v>
      </c>
      <c r="AB156" s="67">
        <f t="shared" si="46"/>
        <v>-1.2529717403641359E-7</v>
      </c>
      <c r="AC156" s="68">
        <f t="shared" si="48"/>
        <v>9.1733518951071268E-5</v>
      </c>
      <c r="AD156" s="75">
        <f>D18</f>
        <v>1.03875E-4</v>
      </c>
      <c r="AE156" s="70">
        <f t="shared" si="47"/>
        <v>0.91733518951071269</v>
      </c>
      <c r="AF156" s="70">
        <f>AD156*10000</f>
        <v>1.0387500000000001</v>
      </c>
      <c r="AG156" s="74">
        <f>(AE162-AF162)*(AE162-AF162)</f>
        <v>0.70223115944853232</v>
      </c>
      <c r="AH156" s="71">
        <v>1500</v>
      </c>
    </row>
    <row r="157" spans="5:34">
      <c r="E157" s="168">
        <v>0.54982638888888891</v>
      </c>
      <c r="F157" s="71">
        <v>1510</v>
      </c>
      <c r="G157" s="58">
        <v>16.38</v>
      </c>
      <c r="H157" s="58">
        <v>6.75</v>
      </c>
      <c r="I157" s="58">
        <v>6.62</v>
      </c>
      <c r="J157" s="58">
        <v>16.329999999999998</v>
      </c>
      <c r="K157" s="58">
        <v>6.87</v>
      </c>
      <c r="L157" s="58">
        <v>6.96</v>
      </c>
      <c r="M157" s="59">
        <f t="shared" si="34"/>
        <v>16.354999999999997</v>
      </c>
      <c r="N157" s="59">
        <f t="shared" si="34"/>
        <v>6.8100000000000005</v>
      </c>
      <c r="O157" s="59">
        <f t="shared" si="34"/>
        <v>6.79</v>
      </c>
      <c r="P157" s="60">
        <f t="shared" si="35"/>
        <v>0.14138960761546099</v>
      </c>
      <c r="Q157" s="22">
        <f t="shared" si="36"/>
        <v>1.5488166189124776E-7</v>
      </c>
      <c r="R157" s="22">
        <f t="shared" si="37"/>
        <v>6.4565422903465636E-8</v>
      </c>
      <c r="S157" s="61">
        <f t="shared" si="38"/>
        <v>3.1492048998972801E-8</v>
      </c>
      <c r="T157" s="22">
        <f t="shared" si="39"/>
        <v>9.9174915015370378E-16</v>
      </c>
      <c r="U157" s="62">
        <v>298</v>
      </c>
      <c r="V157" s="59">
        <f t="shared" si="40"/>
        <v>289.35500000000002</v>
      </c>
      <c r="W157" s="63">
        <f t="shared" si="41"/>
        <v>0.50389520594230652</v>
      </c>
      <c r="X157" s="64">
        <f t="shared" si="42"/>
        <v>3.1907678387458196</v>
      </c>
      <c r="Y157" s="65">
        <f t="shared" si="43"/>
        <v>-1.3153501812410426E-7</v>
      </c>
      <c r="Z157" s="66">
        <f t="shared" si="44"/>
        <v>-1.3057883867420529E-7</v>
      </c>
      <c r="AA157" s="66">
        <f t="shared" si="45"/>
        <v>-1.3058578951629623E-7</v>
      </c>
      <c r="AB157" s="67">
        <f t="shared" si="46"/>
        <v>-1.2963645985171318E-7</v>
      </c>
      <c r="AC157" s="68">
        <f t="shared" si="48"/>
        <v>9.0471830338629419E-5</v>
      </c>
      <c r="AD157" s="69"/>
      <c r="AE157" s="70">
        <f t="shared" si="47"/>
        <v>0.90471830338629422</v>
      </c>
      <c r="AF157" s="70"/>
      <c r="AG157" s="74"/>
      <c r="AH157" s="71">
        <v>1510</v>
      </c>
    </row>
    <row r="158" spans="5:34">
      <c r="E158" s="168">
        <v>0.54994212962962963</v>
      </c>
      <c r="F158" s="71">
        <v>1520</v>
      </c>
      <c r="G158" s="58">
        <v>16.39</v>
      </c>
      <c r="H158" s="58">
        <v>6.75</v>
      </c>
      <c r="I158" s="58">
        <v>6.67</v>
      </c>
      <c r="J158" s="58">
        <v>16.34</v>
      </c>
      <c r="K158" s="58">
        <v>6.87</v>
      </c>
      <c r="L158" s="58">
        <v>7.02</v>
      </c>
      <c r="M158" s="59">
        <f t="shared" si="34"/>
        <v>16.365000000000002</v>
      </c>
      <c r="N158" s="59">
        <f t="shared" si="34"/>
        <v>6.8100000000000005</v>
      </c>
      <c r="O158" s="59">
        <f t="shared" si="34"/>
        <v>6.8449999999999998</v>
      </c>
      <c r="P158" s="60">
        <f t="shared" si="35"/>
        <v>0.14255990371736113</v>
      </c>
      <c r="Q158" s="22">
        <f t="shared" si="36"/>
        <v>1.5488166189124776E-7</v>
      </c>
      <c r="R158" s="22">
        <f t="shared" si="37"/>
        <v>6.4565422903465636E-8</v>
      </c>
      <c r="S158" s="61">
        <f t="shared" si="38"/>
        <v>3.1518229768293997E-8</v>
      </c>
      <c r="T158" s="22">
        <f t="shared" si="39"/>
        <v>9.9339880772697377E-16</v>
      </c>
      <c r="U158" s="62">
        <v>298</v>
      </c>
      <c r="V158" s="59">
        <f t="shared" si="40"/>
        <v>289.36500000000001</v>
      </c>
      <c r="W158" s="63">
        <f t="shared" si="41"/>
        <v>0.50329493752636167</v>
      </c>
      <c r="X158" s="64">
        <f t="shared" si="42"/>
        <v>3.1863607044176416</v>
      </c>
      <c r="Y158" s="65">
        <f t="shared" si="43"/>
        <v>-1.3110801627250664E-7</v>
      </c>
      <c r="Z158" s="66">
        <f t="shared" si="44"/>
        <v>-1.3014412236988819E-7</v>
      </c>
      <c r="AA158" s="66">
        <f t="shared" si="45"/>
        <v>-1.3015120882792428E-7</v>
      </c>
      <c r="AB158" s="67">
        <f t="shared" si="46"/>
        <v>-1.2919429718538534E-7</v>
      </c>
      <c r="AC158" s="68">
        <f t="shared" si="48"/>
        <v>8.9165995781368052E-5</v>
      </c>
      <c r="AD158" s="69"/>
      <c r="AE158" s="70">
        <f t="shared" si="47"/>
        <v>0.89165995781368057</v>
      </c>
      <c r="AF158" s="70"/>
      <c r="AG158" s="74"/>
      <c r="AH158" s="71">
        <v>1520</v>
      </c>
    </row>
    <row r="159" spans="5:34">
      <c r="E159" s="168">
        <v>0.55005787037037035</v>
      </c>
      <c r="F159" s="71">
        <v>1530</v>
      </c>
      <c r="G159" s="58">
        <v>16.399999999999999</v>
      </c>
      <c r="H159" s="58">
        <v>6.76</v>
      </c>
      <c r="I159" s="58">
        <v>6.66</v>
      </c>
      <c r="J159" s="58">
        <v>16.34</v>
      </c>
      <c r="K159" s="58">
        <v>6.88</v>
      </c>
      <c r="L159" s="58">
        <v>7.05</v>
      </c>
      <c r="M159" s="59">
        <f t="shared" si="34"/>
        <v>16.369999999999997</v>
      </c>
      <c r="N159" s="59">
        <f t="shared" si="34"/>
        <v>6.82</v>
      </c>
      <c r="O159" s="59">
        <f t="shared" si="34"/>
        <v>6.8550000000000004</v>
      </c>
      <c r="P159" s="60">
        <f t="shared" si="35"/>
        <v>0.14278070368915979</v>
      </c>
      <c r="Q159" s="22">
        <f t="shared" si="36"/>
        <v>1.5135612484362046E-7</v>
      </c>
      <c r="R159" s="22">
        <f t="shared" si="37"/>
        <v>6.606934480075943E-8</v>
      </c>
      <c r="S159" s="61">
        <f t="shared" si="38"/>
        <v>3.2265787300812297E-8</v>
      </c>
      <c r="T159" s="22">
        <f t="shared" si="39"/>
        <v>1.0410810301412601E-15</v>
      </c>
      <c r="U159" s="62">
        <v>298</v>
      </c>
      <c r="V159" s="59">
        <f t="shared" si="40"/>
        <v>289.37</v>
      </c>
      <c r="W159" s="63">
        <f t="shared" si="41"/>
        <v>0.50299481887636988</v>
      </c>
      <c r="X159" s="64">
        <f t="shared" si="42"/>
        <v>3.1841595345462226</v>
      </c>
      <c r="Y159" s="65">
        <f t="shared" si="43"/>
        <v>-1.356989862863221E-7</v>
      </c>
      <c r="Z159" s="66">
        <f t="shared" si="44"/>
        <v>-1.3465111067616224E-7</v>
      </c>
      <c r="AA159" s="66">
        <f t="shared" si="45"/>
        <v>-1.3465920243369427E-7</v>
      </c>
      <c r="AB159" s="67">
        <f t="shared" si="46"/>
        <v>-1.3361929361100444E-7</v>
      </c>
      <c r="AC159" s="68">
        <f t="shared" si="48"/>
        <v>8.7864507488278869E-5</v>
      </c>
      <c r="AD159" s="69"/>
      <c r="AE159" s="70">
        <f t="shared" si="47"/>
        <v>0.87864507488278865</v>
      </c>
      <c r="AF159" s="70"/>
      <c r="AG159" s="74"/>
      <c r="AH159" s="71">
        <v>1530</v>
      </c>
    </row>
    <row r="160" spans="5:34">
      <c r="E160" s="168">
        <v>0.55017361111111107</v>
      </c>
      <c r="F160" s="71">
        <v>1540</v>
      </c>
      <c r="G160" s="58">
        <v>16.41</v>
      </c>
      <c r="H160" s="58">
        <v>6.76</v>
      </c>
      <c r="I160" s="58">
        <v>6.71</v>
      </c>
      <c r="J160" s="58">
        <v>16.36</v>
      </c>
      <c r="K160" s="58">
        <v>6.89</v>
      </c>
      <c r="L160" s="58">
        <v>7.05</v>
      </c>
      <c r="M160" s="59">
        <f t="shared" si="34"/>
        <v>16.384999999999998</v>
      </c>
      <c r="N160" s="59">
        <f t="shared" si="34"/>
        <v>6.8249999999999993</v>
      </c>
      <c r="O160" s="59">
        <f t="shared" si="34"/>
        <v>6.88</v>
      </c>
      <c r="P160" s="60">
        <f t="shared" si="35"/>
        <v>0.14333916532617325</v>
      </c>
      <c r="Q160" s="22">
        <f t="shared" si="36"/>
        <v>1.4962356560944325E-7</v>
      </c>
      <c r="R160" s="22">
        <f t="shared" si="37"/>
        <v>6.6834391756861291E-8</v>
      </c>
      <c r="S160" s="61">
        <f t="shared" si="38"/>
        <v>3.2680117897960313E-8</v>
      </c>
      <c r="T160" s="22">
        <f t="shared" si="39"/>
        <v>1.0679901058245861E-15</v>
      </c>
      <c r="U160" s="62">
        <v>298</v>
      </c>
      <c r="V160" s="59">
        <f t="shared" si="40"/>
        <v>289.38499999999999</v>
      </c>
      <c r="W160" s="63">
        <f t="shared" si="41"/>
        <v>0.50209452515187025</v>
      </c>
      <c r="X160" s="64">
        <f t="shared" si="42"/>
        <v>3.177565599551857</v>
      </c>
      <c r="Y160" s="65">
        <f t="shared" si="43"/>
        <v>-1.3789472433679924E-7</v>
      </c>
      <c r="Z160" s="66">
        <f t="shared" si="44"/>
        <v>-1.3679582193466985E-7</v>
      </c>
      <c r="AA160" s="66">
        <f t="shared" si="45"/>
        <v>-1.3680457924206655E-7</v>
      </c>
      <c r="AB160" s="67">
        <f t="shared" si="46"/>
        <v>-1.3571429457091167E-7</v>
      </c>
      <c r="AC160" s="68">
        <f t="shared" si="48"/>
        <v>8.6517942644750477E-5</v>
      </c>
      <c r="AD160" s="69"/>
      <c r="AE160" s="70">
        <f t="shared" si="47"/>
        <v>0.86517942644750478</v>
      </c>
      <c r="AF160" s="70"/>
      <c r="AG160" s="74"/>
      <c r="AH160" s="71">
        <v>1540</v>
      </c>
    </row>
    <row r="161" spans="5:34">
      <c r="E161" s="168">
        <v>0.55028935185185179</v>
      </c>
      <c r="F161" s="71">
        <v>1550</v>
      </c>
      <c r="G161" s="58">
        <v>16.420000000000002</v>
      </c>
      <c r="H161" s="58">
        <v>6.76</v>
      </c>
      <c r="I161" s="58">
        <v>6.67</v>
      </c>
      <c r="J161" s="58">
        <v>16.37</v>
      </c>
      <c r="K161" s="58">
        <v>6.89</v>
      </c>
      <c r="L161" s="58">
        <v>7.09</v>
      </c>
      <c r="M161" s="59">
        <f t="shared" si="34"/>
        <v>16.395000000000003</v>
      </c>
      <c r="N161" s="59">
        <f t="shared" si="34"/>
        <v>6.8249999999999993</v>
      </c>
      <c r="O161" s="59">
        <f t="shared" si="34"/>
        <v>6.88</v>
      </c>
      <c r="P161" s="60">
        <f t="shared" si="35"/>
        <v>0.1433643392168569</v>
      </c>
      <c r="Q161" s="22">
        <f t="shared" si="36"/>
        <v>1.4962356560944325E-7</v>
      </c>
      <c r="R161" s="22">
        <f t="shared" si="37"/>
        <v>6.6834391756861291E-8</v>
      </c>
      <c r="S161" s="61">
        <f t="shared" si="38"/>
        <v>3.2707286362867248E-8</v>
      </c>
      <c r="T161" s="22">
        <f t="shared" si="39"/>
        <v>1.0697665812226019E-15</v>
      </c>
      <c r="U161" s="62">
        <v>298</v>
      </c>
      <c r="V161" s="59">
        <f t="shared" si="40"/>
        <v>289.39499999999998</v>
      </c>
      <c r="W161" s="63">
        <f t="shared" si="41"/>
        <v>0.50149438118472489</v>
      </c>
      <c r="X161" s="64">
        <f t="shared" si="42"/>
        <v>3.1731776096323623</v>
      </c>
      <c r="Y161" s="65">
        <f t="shared" si="43"/>
        <v>-1.3615197677780956E-7</v>
      </c>
      <c r="Z161" s="66">
        <f t="shared" si="44"/>
        <v>-1.350634637519484E-7</v>
      </c>
      <c r="AA161" s="66">
        <f t="shared" si="45"/>
        <v>-1.3507216623747601E-7</v>
      </c>
      <c r="AB161" s="67">
        <f t="shared" si="46"/>
        <v>-1.339922165472149E-7</v>
      </c>
      <c r="AC161" s="68">
        <f t="shared" si="48"/>
        <v>8.5149926275981841E-5</v>
      </c>
      <c r="AD161" s="69"/>
      <c r="AE161" s="70">
        <f t="shared" si="47"/>
        <v>0.85149926275981835</v>
      </c>
      <c r="AF161" s="70"/>
      <c r="AG161" s="74"/>
      <c r="AH161" s="71">
        <v>1550</v>
      </c>
    </row>
    <row r="162" spans="5:34">
      <c r="E162" s="168">
        <v>0.55040509259259263</v>
      </c>
      <c r="F162" s="71">
        <v>1560</v>
      </c>
      <c r="G162" s="58">
        <v>16.420000000000002</v>
      </c>
      <c r="H162" s="58">
        <v>6.76</v>
      </c>
      <c r="I162" s="58">
        <v>6.75</v>
      </c>
      <c r="J162" s="58">
        <v>16.37</v>
      </c>
      <c r="K162" s="58">
        <v>6.89</v>
      </c>
      <c r="L162" s="58">
        <v>7.07</v>
      </c>
      <c r="M162" s="59">
        <f t="shared" si="34"/>
        <v>16.395000000000003</v>
      </c>
      <c r="N162" s="59">
        <f t="shared" si="34"/>
        <v>6.8249999999999993</v>
      </c>
      <c r="O162" s="59">
        <f t="shared" si="34"/>
        <v>6.91</v>
      </c>
      <c r="P162" s="60">
        <f t="shared" si="35"/>
        <v>0.14398947441693044</v>
      </c>
      <c r="Q162" s="22">
        <f t="shared" si="36"/>
        <v>1.4962356560944325E-7</v>
      </c>
      <c r="R162" s="22">
        <f t="shared" si="37"/>
        <v>6.6834391756861291E-8</v>
      </c>
      <c r="S162" s="61">
        <f t="shared" si="38"/>
        <v>3.2707286362867248E-8</v>
      </c>
      <c r="T162" s="22">
        <f t="shared" si="39"/>
        <v>1.0697665812226019E-15</v>
      </c>
      <c r="U162" s="62">
        <v>298</v>
      </c>
      <c r="V162" s="59">
        <f t="shared" si="40"/>
        <v>289.39499999999998</v>
      </c>
      <c r="W162" s="63">
        <f t="shared" si="41"/>
        <v>0.50149438118472489</v>
      </c>
      <c r="X162" s="64">
        <f t="shared" si="42"/>
        <v>3.1731776096323623</v>
      </c>
      <c r="Y162" s="65">
        <f t="shared" si="43"/>
        <v>-1.3457653189132803E-7</v>
      </c>
      <c r="Z162" s="66">
        <f t="shared" si="44"/>
        <v>-1.3349592279127986E-7</v>
      </c>
      <c r="AA162" s="66">
        <f t="shared" si="45"/>
        <v>-1.3350459975754358E-7</v>
      </c>
      <c r="AB162" s="67">
        <f t="shared" si="46"/>
        <v>-1.324325282768972E-7</v>
      </c>
      <c r="AC162" s="68">
        <f t="shared" si="48"/>
        <v>8.3799233853808729E-5</v>
      </c>
      <c r="AD162" s="69"/>
      <c r="AE162" s="70">
        <f t="shared" si="47"/>
        <v>0.8379923385380873</v>
      </c>
      <c r="AF162" s="70"/>
      <c r="AH162" s="71">
        <v>1560</v>
      </c>
    </row>
    <row r="163" spans="5:34">
      <c r="E163" s="168">
        <v>0.55052083333333335</v>
      </c>
      <c r="F163" s="71">
        <v>1570</v>
      </c>
      <c r="G163" s="58">
        <v>16.43</v>
      </c>
      <c r="H163" s="58">
        <v>6.77</v>
      </c>
      <c r="I163" s="58">
        <v>6.6</v>
      </c>
      <c r="J163" s="58">
        <v>16.38</v>
      </c>
      <c r="K163" s="58">
        <v>6.89</v>
      </c>
      <c r="L163" s="58">
        <v>6.91</v>
      </c>
      <c r="M163" s="59">
        <f t="shared" si="34"/>
        <v>16.405000000000001</v>
      </c>
      <c r="N163" s="59">
        <f t="shared" si="34"/>
        <v>6.83</v>
      </c>
      <c r="O163" s="59">
        <f t="shared" si="34"/>
        <v>6.7549999999999999</v>
      </c>
      <c r="P163" s="60">
        <f t="shared" si="35"/>
        <v>0.1407843344159509</v>
      </c>
      <c r="Q163" s="22">
        <f t="shared" si="36"/>
        <v>1.479108388168204E-7</v>
      </c>
      <c r="R163" s="22">
        <f t="shared" si="37"/>
        <v>6.7608297539197998E-8</v>
      </c>
      <c r="S163" s="61">
        <f t="shared" si="38"/>
        <v>3.311352479809075E-8</v>
      </c>
      <c r="T163" s="22">
        <f t="shared" si="39"/>
        <v>1.0965055245537711E-15</v>
      </c>
      <c r="U163" s="62">
        <v>298</v>
      </c>
      <c r="V163" s="59">
        <f t="shared" si="40"/>
        <v>289.40499999999997</v>
      </c>
      <c r="W163" s="63">
        <f t="shared" si="41"/>
        <v>0.5008942786919125</v>
      </c>
      <c r="X163" s="64">
        <f t="shared" si="42"/>
        <v>3.1687959818260931</v>
      </c>
      <c r="Y163" s="65">
        <f t="shared" si="43"/>
        <v>-1.3290469074863342E-7</v>
      </c>
      <c r="Z163" s="66">
        <f t="shared" si="44"/>
        <v>-1.3183370156913974E-7</v>
      </c>
      <c r="AA163" s="66">
        <f t="shared" si="45"/>
        <v>-1.3184233194791823E-7</v>
      </c>
      <c r="AB163" s="67">
        <f t="shared" si="46"/>
        <v>-1.3077983405441045E-7</v>
      </c>
      <c r="AC163" s="68">
        <f t="shared" si="48"/>
        <v>8.246421701169895E-5</v>
      </c>
      <c r="AD163" s="69"/>
      <c r="AE163" s="70">
        <f t="shared" si="47"/>
        <v>0.82464217011698948</v>
      </c>
      <c r="AF163" s="70"/>
      <c r="AG163" s="74"/>
      <c r="AH163" s="71">
        <v>1570</v>
      </c>
    </row>
    <row r="164" spans="5:34">
      <c r="E164" s="168">
        <v>0.55063657407407407</v>
      </c>
      <c r="F164" s="71">
        <v>1580</v>
      </c>
      <c r="G164" s="58">
        <v>16.43</v>
      </c>
      <c r="H164" s="58">
        <v>6.77</v>
      </c>
      <c r="I164" s="58">
        <v>6.5</v>
      </c>
      <c r="J164" s="58">
        <v>16.38</v>
      </c>
      <c r="K164" s="58">
        <v>6.89</v>
      </c>
      <c r="L164" s="58">
        <v>6.79</v>
      </c>
      <c r="M164" s="59">
        <f t="shared" si="34"/>
        <v>16.405000000000001</v>
      </c>
      <c r="N164" s="59">
        <f t="shared" si="34"/>
        <v>6.83</v>
      </c>
      <c r="O164" s="59">
        <f t="shared" si="34"/>
        <v>6.6449999999999996</v>
      </c>
      <c r="P164" s="60">
        <f t="shared" si="35"/>
        <v>0.13849176938475113</v>
      </c>
      <c r="Q164" s="22">
        <f t="shared" si="36"/>
        <v>1.479108388168204E-7</v>
      </c>
      <c r="R164" s="22">
        <f t="shared" si="37"/>
        <v>6.7608297539197998E-8</v>
      </c>
      <c r="S164" s="61">
        <f t="shared" si="38"/>
        <v>3.311352479809075E-8</v>
      </c>
      <c r="T164" s="22">
        <f t="shared" si="39"/>
        <v>1.0965055245537711E-15</v>
      </c>
      <c r="U164" s="62">
        <v>298</v>
      </c>
      <c r="V164" s="59">
        <f t="shared" si="40"/>
        <v>289.40499999999997</v>
      </c>
      <c r="W164" s="63">
        <f t="shared" si="41"/>
        <v>0.5008942786919125</v>
      </c>
      <c r="X164" s="64">
        <f t="shared" si="42"/>
        <v>3.1687959818260931</v>
      </c>
      <c r="Y164" s="65">
        <f t="shared" si="43"/>
        <v>-1.2865023062395064E-7</v>
      </c>
      <c r="Z164" s="66">
        <f t="shared" si="44"/>
        <v>-1.2763040721896636E-7</v>
      </c>
      <c r="AA164" s="66">
        <f t="shared" si="45"/>
        <v>-1.2763849146236265E-7</v>
      </c>
      <c r="AB164" s="67">
        <f t="shared" si="46"/>
        <v>-1.2662662413154263E-7</v>
      </c>
      <c r="AC164" s="68">
        <f t="shared" si="48"/>
        <v>8.1145822691970358E-5</v>
      </c>
      <c r="AD164" s="69"/>
      <c r="AE164" s="70">
        <f t="shared" si="47"/>
        <v>0.8114582269197036</v>
      </c>
      <c r="AF164" s="70"/>
      <c r="AG164" s="74"/>
      <c r="AH164" s="71">
        <v>1580</v>
      </c>
    </row>
    <row r="165" spans="5:34">
      <c r="E165" s="168">
        <v>0.55075231481481479</v>
      </c>
      <c r="F165" s="71">
        <v>1590</v>
      </c>
      <c r="G165" s="58">
        <v>16.43</v>
      </c>
      <c r="H165" s="58">
        <v>6.77</v>
      </c>
      <c r="I165" s="58">
        <v>6.36</v>
      </c>
      <c r="J165" s="58">
        <v>16.38</v>
      </c>
      <c r="K165" s="58">
        <v>6.89</v>
      </c>
      <c r="L165" s="58">
        <v>6.6</v>
      </c>
      <c r="M165" s="59">
        <f t="shared" si="34"/>
        <v>16.405000000000001</v>
      </c>
      <c r="N165" s="59">
        <f t="shared" si="34"/>
        <v>6.83</v>
      </c>
      <c r="O165" s="59">
        <f t="shared" si="34"/>
        <v>6.48</v>
      </c>
      <c r="P165" s="60">
        <f t="shared" si="35"/>
        <v>0.13505292183795142</v>
      </c>
      <c r="Q165" s="22">
        <f t="shared" si="36"/>
        <v>1.479108388168204E-7</v>
      </c>
      <c r="R165" s="22">
        <f t="shared" si="37"/>
        <v>6.7608297539197998E-8</v>
      </c>
      <c r="S165" s="61">
        <f t="shared" si="38"/>
        <v>3.311352479809075E-8</v>
      </c>
      <c r="T165" s="22">
        <f t="shared" si="39"/>
        <v>1.0965055245537711E-15</v>
      </c>
      <c r="U165" s="62">
        <v>298</v>
      </c>
      <c r="V165" s="59">
        <f t="shared" si="40"/>
        <v>289.40499999999997</v>
      </c>
      <c r="W165" s="63">
        <f t="shared" si="41"/>
        <v>0.5008942786919125</v>
      </c>
      <c r="X165" s="64">
        <f t="shared" si="42"/>
        <v>3.1687959818260931</v>
      </c>
      <c r="Y165" s="65">
        <f t="shared" si="43"/>
        <v>-1.2348243843679757E-7</v>
      </c>
      <c r="Z165" s="66">
        <f t="shared" si="44"/>
        <v>-1.2252788636774026E-7</v>
      </c>
      <c r="AA165" s="66">
        <f t="shared" si="45"/>
        <v>-1.2253526530894099E-7</v>
      </c>
      <c r="AB165" s="67">
        <f t="shared" si="46"/>
        <v>-1.2158797809873094E-7</v>
      </c>
      <c r="AC165" s="68">
        <f t="shared" si="48"/>
        <v>7.9869464938440115E-5</v>
      </c>
      <c r="AD165" s="69"/>
      <c r="AE165" s="70">
        <f t="shared" si="47"/>
        <v>0.79869464938440116</v>
      </c>
      <c r="AF165" s="70"/>
      <c r="AG165" s="74"/>
      <c r="AH165" s="71">
        <v>1590</v>
      </c>
    </row>
    <row r="166" spans="5:34">
      <c r="E166" s="168">
        <v>0.55086805555555551</v>
      </c>
      <c r="F166" s="71">
        <v>1600</v>
      </c>
      <c r="G166" s="58">
        <v>16.440000000000001</v>
      </c>
      <c r="H166" s="58">
        <v>6.78</v>
      </c>
      <c r="I166" s="58">
        <v>6.13</v>
      </c>
      <c r="J166" s="58">
        <v>16.39</v>
      </c>
      <c r="K166" s="58">
        <v>6.89</v>
      </c>
      <c r="L166" s="58">
        <v>6.41</v>
      </c>
      <c r="M166" s="59">
        <f t="shared" si="34"/>
        <v>16.414999999999999</v>
      </c>
      <c r="N166" s="59">
        <f t="shared" si="34"/>
        <v>6.835</v>
      </c>
      <c r="O166" s="59">
        <f t="shared" si="34"/>
        <v>6.27</v>
      </c>
      <c r="P166" s="60">
        <f t="shared" si="35"/>
        <v>0.13069916480540494</v>
      </c>
      <c r="Q166" s="22">
        <f t="shared" si="36"/>
        <v>1.4621771744567149E-7</v>
      </c>
      <c r="R166" s="22">
        <f t="shared" si="37"/>
        <v>6.839116472814276E-8</v>
      </c>
      <c r="S166" s="61">
        <f t="shared" si="38"/>
        <v>3.3524808887802968E-8</v>
      </c>
      <c r="T166" s="22">
        <f t="shared" si="39"/>
        <v>1.123912810963713E-15</v>
      </c>
      <c r="U166" s="62">
        <v>298</v>
      </c>
      <c r="V166" s="59">
        <f t="shared" si="40"/>
        <v>289.41500000000002</v>
      </c>
      <c r="W166" s="63">
        <f t="shared" si="41"/>
        <v>0.50029421766913029</v>
      </c>
      <c r="X166" s="64">
        <f t="shared" si="42"/>
        <v>3.1644207064803842</v>
      </c>
      <c r="Y166" s="65">
        <f t="shared" si="43"/>
        <v>-1.2077622741401777E-7</v>
      </c>
      <c r="Z166" s="66">
        <f t="shared" si="44"/>
        <v>-1.1984882852253933E-7</v>
      </c>
      <c r="AA166" s="66">
        <f t="shared" si="45"/>
        <v>-1.1985594969797533E-7</v>
      </c>
      <c r="AB166" s="67">
        <f t="shared" si="46"/>
        <v>-1.1893556261984492E-7</v>
      </c>
      <c r="AC166" s="68">
        <f t="shared" si="48"/>
        <v>7.864413707195863E-5</v>
      </c>
      <c r="AD166" s="69"/>
      <c r="AE166" s="70">
        <f t="shared" si="47"/>
        <v>0.78644137071958631</v>
      </c>
      <c r="AF166" s="70"/>
      <c r="AG166" s="74"/>
      <c r="AH166" s="71">
        <v>1600</v>
      </c>
    </row>
    <row r="167" spans="5:34">
      <c r="E167" s="168">
        <v>0.55098379629629624</v>
      </c>
      <c r="F167" s="71">
        <v>1610</v>
      </c>
      <c r="G167" s="58">
        <v>16.440000000000001</v>
      </c>
      <c r="H167" s="58">
        <v>6.78</v>
      </c>
      <c r="I167" s="58">
        <v>6</v>
      </c>
      <c r="J167" s="58">
        <v>16.39</v>
      </c>
      <c r="K167" s="58">
        <v>6.89</v>
      </c>
      <c r="L167" s="58">
        <v>6.18</v>
      </c>
      <c r="M167" s="59">
        <f t="shared" si="34"/>
        <v>16.414999999999999</v>
      </c>
      <c r="N167" s="59">
        <f t="shared" si="34"/>
        <v>6.835</v>
      </c>
      <c r="O167" s="59">
        <f t="shared" si="34"/>
        <v>6.09</v>
      </c>
      <c r="P167" s="60">
        <f t="shared" si="35"/>
        <v>0.12694703567223542</v>
      </c>
      <c r="Q167" s="22">
        <f t="shared" si="36"/>
        <v>1.4621771744567149E-7</v>
      </c>
      <c r="R167" s="22">
        <f t="shared" si="37"/>
        <v>6.839116472814276E-8</v>
      </c>
      <c r="S167" s="61">
        <f t="shared" si="38"/>
        <v>3.3524808887802968E-8</v>
      </c>
      <c r="T167" s="22">
        <f t="shared" si="39"/>
        <v>1.123912810963713E-15</v>
      </c>
      <c r="U167" s="62">
        <v>298</v>
      </c>
      <c r="V167" s="59">
        <f t="shared" si="40"/>
        <v>289.41500000000002</v>
      </c>
      <c r="W167" s="63">
        <f t="shared" si="41"/>
        <v>0.50029421766913029</v>
      </c>
      <c r="X167" s="64">
        <f t="shared" si="42"/>
        <v>3.1644207064803842</v>
      </c>
      <c r="Y167" s="65">
        <f t="shared" si="43"/>
        <v>-1.1552118023358758E-7</v>
      </c>
      <c r="Z167" s="66">
        <f t="shared" si="44"/>
        <v>-1.1465959850234434E-7</v>
      </c>
      <c r="AA167" s="66">
        <f t="shared" si="45"/>
        <v>-1.1466602436362891E-7</v>
      </c>
      <c r="AB167" s="67">
        <f t="shared" si="46"/>
        <v>-1.1381077264276779E-7</v>
      </c>
      <c r="AC167" s="68">
        <f t="shared" si="48"/>
        <v>7.7445601494500476E-5</v>
      </c>
      <c r="AD167" s="69"/>
      <c r="AE167" s="70">
        <f t="shared" si="47"/>
        <v>0.77445601494500471</v>
      </c>
      <c r="AF167" s="70"/>
      <c r="AG167" s="74"/>
      <c r="AH167" s="71">
        <v>1610</v>
      </c>
    </row>
    <row r="168" spans="5:34">
      <c r="E168" s="168">
        <v>0.55109953703703707</v>
      </c>
      <c r="F168" s="71">
        <v>1620</v>
      </c>
      <c r="G168" s="58">
        <v>16.440000000000001</v>
      </c>
      <c r="H168" s="58">
        <v>6.78</v>
      </c>
      <c r="I168" s="58">
        <v>5.99</v>
      </c>
      <c r="J168" s="58">
        <v>16.39</v>
      </c>
      <c r="K168" s="58">
        <v>6.89</v>
      </c>
      <c r="L168" s="58">
        <v>6.06</v>
      </c>
      <c r="M168" s="59">
        <f t="shared" si="34"/>
        <v>16.414999999999999</v>
      </c>
      <c r="N168" s="59">
        <f t="shared" si="34"/>
        <v>6.835</v>
      </c>
      <c r="O168" s="59">
        <f t="shared" si="34"/>
        <v>6.0250000000000004</v>
      </c>
      <c r="P168" s="60">
        <f t="shared" si="35"/>
        <v>0.12559210015192421</v>
      </c>
      <c r="Q168" s="22">
        <f t="shared" si="36"/>
        <v>1.4621771744567149E-7</v>
      </c>
      <c r="R168" s="22">
        <f t="shared" si="37"/>
        <v>6.839116472814276E-8</v>
      </c>
      <c r="S168" s="61">
        <f t="shared" si="38"/>
        <v>3.3524808887802968E-8</v>
      </c>
      <c r="T168" s="22">
        <f t="shared" si="39"/>
        <v>1.123912810963713E-15</v>
      </c>
      <c r="U168" s="62">
        <v>298</v>
      </c>
      <c r="V168" s="59">
        <f t="shared" si="40"/>
        <v>289.41500000000002</v>
      </c>
      <c r="W168" s="63">
        <f t="shared" si="41"/>
        <v>0.50029421766913029</v>
      </c>
      <c r="X168" s="64">
        <f t="shared" si="42"/>
        <v>3.1644207064803842</v>
      </c>
      <c r="Y168" s="65">
        <f t="shared" si="43"/>
        <v>-1.1259607538734795E-7</v>
      </c>
      <c r="Z168" s="66">
        <f t="shared" si="44"/>
        <v>-1.1176527273142882E-7</v>
      </c>
      <c r="AA168" s="66">
        <f t="shared" si="45"/>
        <v>-1.1177140290115905E-7</v>
      </c>
      <c r="AB168" s="67">
        <f t="shared" si="46"/>
        <v>-1.1094663995069286E-7</v>
      </c>
      <c r="AC168" s="68">
        <f t="shared" si="48"/>
        <v>7.6298962830153314E-5</v>
      </c>
      <c r="AD168" s="69"/>
      <c r="AE168" s="70">
        <f t="shared" si="47"/>
        <v>0.76298962830153316</v>
      </c>
      <c r="AF168" s="70"/>
      <c r="AG168" s="74"/>
      <c r="AH168" s="71">
        <v>1620</v>
      </c>
    </row>
    <row r="169" spans="5:34">
      <c r="E169" s="168">
        <v>0.55121527777777779</v>
      </c>
      <c r="F169" s="71">
        <v>1630</v>
      </c>
      <c r="G169" s="58">
        <v>16.440000000000001</v>
      </c>
      <c r="H169" s="58">
        <v>6.78</v>
      </c>
      <c r="I169" s="58">
        <v>5.86</v>
      </c>
      <c r="J169" s="58">
        <v>16.399999999999999</v>
      </c>
      <c r="K169" s="58">
        <v>6.9</v>
      </c>
      <c r="L169" s="58">
        <v>5.84</v>
      </c>
      <c r="M169" s="59">
        <f t="shared" si="34"/>
        <v>16.420000000000002</v>
      </c>
      <c r="N169" s="59">
        <f t="shared" si="34"/>
        <v>6.84</v>
      </c>
      <c r="O169" s="59">
        <f t="shared" si="34"/>
        <v>5.85</v>
      </c>
      <c r="P169" s="60">
        <f t="shared" si="35"/>
        <v>0.12195490973505478</v>
      </c>
      <c r="Q169" s="22">
        <f t="shared" si="36"/>
        <v>1.4454397707459271E-7</v>
      </c>
      <c r="R169" s="22">
        <f t="shared" si="37"/>
        <v>6.9183097091893466E-8</v>
      </c>
      <c r="S169" s="61">
        <f t="shared" si="38"/>
        <v>3.3927101661445314E-8</v>
      </c>
      <c r="T169" s="22">
        <f t="shared" si="39"/>
        <v>1.1510482271460454E-15</v>
      </c>
      <c r="U169" s="62">
        <v>298</v>
      </c>
      <c r="V169" s="59">
        <f t="shared" si="40"/>
        <v>289.42</v>
      </c>
      <c r="W169" s="63">
        <f t="shared" si="41"/>
        <v>0.4999942027076606</v>
      </c>
      <c r="X169" s="64">
        <f t="shared" si="42"/>
        <v>3.1622354479679955</v>
      </c>
      <c r="Y169" s="65">
        <f t="shared" si="43"/>
        <v>-1.1041095159769513E-7</v>
      </c>
      <c r="Z169" s="66">
        <f t="shared" si="44"/>
        <v>-1.0960020589385838E-7</v>
      </c>
      <c r="AA169" s="66">
        <f t="shared" si="45"/>
        <v>-1.0960615918550902E-7</v>
      </c>
      <c r="AB169" s="67">
        <f t="shared" si="46"/>
        <v>-1.0880127934348817E-7</v>
      </c>
      <c r="AC169" s="68">
        <f t="shared" si="48"/>
        <v>7.5181269385814624E-5</v>
      </c>
      <c r="AD169" s="69"/>
      <c r="AE169" s="70">
        <f t="shared" si="47"/>
        <v>0.7518126938581462</v>
      </c>
      <c r="AF169" s="70"/>
      <c r="AG169" s="74"/>
      <c r="AH169" s="71">
        <v>1630</v>
      </c>
    </row>
    <row r="170" spans="5:34">
      <c r="E170" s="168">
        <v>0.55133101851851851</v>
      </c>
      <c r="F170" s="71">
        <v>1640</v>
      </c>
      <c r="G170" s="58">
        <v>16.440000000000001</v>
      </c>
      <c r="H170" s="58">
        <v>6.78</v>
      </c>
      <c r="I170" s="58">
        <v>5.75</v>
      </c>
      <c r="J170" s="58">
        <v>16.399999999999999</v>
      </c>
      <c r="K170" s="58">
        <v>6.9</v>
      </c>
      <c r="L170" s="58">
        <v>5.71</v>
      </c>
      <c r="M170" s="59">
        <f t="shared" si="34"/>
        <v>16.420000000000002</v>
      </c>
      <c r="N170" s="59">
        <f t="shared" si="34"/>
        <v>6.84</v>
      </c>
      <c r="O170" s="59">
        <f t="shared" si="34"/>
        <v>5.73</v>
      </c>
      <c r="P170" s="60">
        <f t="shared" si="35"/>
        <v>0.11945327056100241</v>
      </c>
      <c r="Q170" s="22">
        <f t="shared" si="36"/>
        <v>1.4454397707459271E-7</v>
      </c>
      <c r="R170" s="22">
        <f t="shared" si="37"/>
        <v>6.9183097091893466E-8</v>
      </c>
      <c r="S170" s="61">
        <f t="shared" si="38"/>
        <v>3.3927101661445314E-8</v>
      </c>
      <c r="T170" s="22">
        <f t="shared" si="39"/>
        <v>1.1510482271460454E-15</v>
      </c>
      <c r="U170" s="62">
        <v>298</v>
      </c>
      <c r="V170" s="59">
        <f t="shared" si="40"/>
        <v>289.42</v>
      </c>
      <c r="W170" s="63">
        <f t="shared" si="41"/>
        <v>0.4999942027076606</v>
      </c>
      <c r="X170" s="64">
        <f t="shared" si="42"/>
        <v>3.1622354479679955</v>
      </c>
      <c r="Y170" s="65">
        <f t="shared" si="43"/>
        <v>-1.065694869838263E-7</v>
      </c>
      <c r="Z170" s="66">
        <f t="shared" si="44"/>
        <v>-1.0580300114746558E-7</v>
      </c>
      <c r="AA170" s="66">
        <f t="shared" si="45"/>
        <v>-1.0580851398752861E-7</v>
      </c>
      <c r="AB170" s="67">
        <f t="shared" si="46"/>
        <v>-1.0504746169059908E-7</v>
      </c>
      <c r="AC170" s="68">
        <f t="shared" si="48"/>
        <v>7.4085227783981435E-5</v>
      </c>
      <c r="AD170" s="69"/>
      <c r="AE170" s="70">
        <f t="shared" si="47"/>
        <v>0.74085227783981433</v>
      </c>
      <c r="AF170" s="70"/>
      <c r="AG170" s="74"/>
      <c r="AH170" s="71">
        <v>1640</v>
      </c>
    </row>
    <row r="171" spans="5:34">
      <c r="E171" s="168">
        <v>0.55144675925925923</v>
      </c>
      <c r="F171" s="71">
        <v>1650</v>
      </c>
      <c r="G171" s="58">
        <v>16.440000000000001</v>
      </c>
      <c r="H171" s="58">
        <v>6.79</v>
      </c>
      <c r="I171" s="58">
        <v>5.62</v>
      </c>
      <c r="J171" s="58">
        <v>16.41</v>
      </c>
      <c r="K171" s="58">
        <v>6.9</v>
      </c>
      <c r="L171" s="58">
        <v>5.66</v>
      </c>
      <c r="M171" s="59">
        <f t="shared" si="34"/>
        <v>16.425000000000001</v>
      </c>
      <c r="N171" s="59">
        <f t="shared" si="34"/>
        <v>6.8450000000000006</v>
      </c>
      <c r="O171" s="59">
        <f t="shared" si="34"/>
        <v>5.6400000000000006</v>
      </c>
      <c r="P171" s="60">
        <f t="shared" si="35"/>
        <v>0.11758737133648207</v>
      </c>
      <c r="Q171" s="22">
        <f t="shared" si="36"/>
        <v>1.4288939585110999E-7</v>
      </c>
      <c r="R171" s="22">
        <f t="shared" si="37"/>
        <v>6.9984199600227406E-8</v>
      </c>
      <c r="S171" s="61">
        <f t="shared" si="38"/>
        <v>3.4334221889176068E-8</v>
      </c>
      <c r="T171" s="22">
        <f t="shared" si="39"/>
        <v>1.178838792735177E-15</v>
      </c>
      <c r="U171" s="62">
        <v>298</v>
      </c>
      <c r="V171" s="59">
        <f t="shared" si="40"/>
        <v>289.42500000000001</v>
      </c>
      <c r="W171" s="63">
        <f t="shared" si="41"/>
        <v>0.4996941981120866</v>
      </c>
      <c r="X171" s="64">
        <f t="shared" si="42"/>
        <v>3.1600517739579312</v>
      </c>
      <c r="Y171" s="65">
        <f t="shared" si="43"/>
        <v>-1.0597641232913296E-7</v>
      </c>
      <c r="Z171" s="66">
        <f t="shared" si="44"/>
        <v>-1.052074518634019E-7</v>
      </c>
      <c r="AA171" s="66">
        <f t="shared" si="45"/>
        <v>-1.0521303140874471E-7</v>
      </c>
      <c r="AB171" s="67">
        <f t="shared" si="46"/>
        <v>-1.0444956951845588E-7</v>
      </c>
      <c r="AC171" s="68">
        <f t="shared" si="48"/>
        <v>7.3027161152407422E-5</v>
      </c>
      <c r="AD171" s="69"/>
      <c r="AE171" s="70">
        <f t="shared" si="47"/>
        <v>0.73027161152407427</v>
      </c>
      <c r="AF171" s="70"/>
      <c r="AG171" s="74"/>
      <c r="AH171" s="71">
        <v>1650</v>
      </c>
    </row>
    <row r="172" spans="5:34">
      <c r="E172" s="168">
        <v>0.55156249999999996</v>
      </c>
      <c r="F172" s="71">
        <v>1660</v>
      </c>
      <c r="G172" s="58">
        <v>16.45</v>
      </c>
      <c r="H172" s="58">
        <v>6.79</v>
      </c>
      <c r="I172" s="58">
        <v>5.5</v>
      </c>
      <c r="J172" s="58">
        <v>16.41</v>
      </c>
      <c r="K172" s="58">
        <v>6.9</v>
      </c>
      <c r="L172" s="58">
        <v>5.57</v>
      </c>
      <c r="M172" s="59">
        <f t="shared" si="34"/>
        <v>16.43</v>
      </c>
      <c r="N172" s="59">
        <f t="shared" si="34"/>
        <v>6.8450000000000006</v>
      </c>
      <c r="O172" s="59">
        <f t="shared" si="34"/>
        <v>5.5350000000000001</v>
      </c>
      <c r="P172" s="60">
        <f t="shared" si="35"/>
        <v>0.11540838436328593</v>
      </c>
      <c r="Q172" s="22">
        <f t="shared" si="36"/>
        <v>1.4288939585110999E-7</v>
      </c>
      <c r="R172" s="22">
        <f t="shared" si="37"/>
        <v>6.9984199600227406E-8</v>
      </c>
      <c r="S172" s="61">
        <f t="shared" si="38"/>
        <v>3.4348490722515856E-8</v>
      </c>
      <c r="T172" s="22">
        <f t="shared" si="39"/>
        <v>1.1798188149147578E-15</v>
      </c>
      <c r="U172" s="62">
        <v>298</v>
      </c>
      <c r="V172" s="59">
        <f t="shared" si="40"/>
        <v>289.43</v>
      </c>
      <c r="W172" s="63">
        <f t="shared" si="41"/>
        <v>0.49939420388187206</v>
      </c>
      <c r="X172" s="64">
        <f t="shared" si="42"/>
        <v>3.1578696832479127</v>
      </c>
      <c r="Y172" s="65">
        <f t="shared" si="43"/>
        <v>-1.0267018387346505E-7</v>
      </c>
      <c r="Z172" s="66">
        <f t="shared" si="44"/>
        <v>-1.019379046517535E-7</v>
      </c>
      <c r="AA172" s="66">
        <f t="shared" si="45"/>
        <v>-1.0194312752014935E-7</v>
      </c>
      <c r="AB172" s="67">
        <f t="shared" si="46"/>
        <v>-1.0121599666423007E-7</v>
      </c>
      <c r="AC172" s="68">
        <f t="shared" si="48"/>
        <v>7.1975049571754295E-5</v>
      </c>
      <c r="AD172" s="69"/>
      <c r="AE172" s="70">
        <f t="shared" si="47"/>
        <v>0.7197504957175429</v>
      </c>
      <c r="AF172" s="70"/>
      <c r="AG172" s="74"/>
      <c r="AH172" s="71">
        <v>1660</v>
      </c>
    </row>
    <row r="173" spans="5:34">
      <c r="E173" s="168">
        <v>0.55167824074074068</v>
      </c>
      <c r="F173" s="71">
        <v>1670</v>
      </c>
      <c r="G173" s="58">
        <v>16.46</v>
      </c>
      <c r="H173" s="58">
        <v>6.79</v>
      </c>
      <c r="I173" s="58">
        <v>5.37</v>
      </c>
      <c r="J173" s="58">
        <v>16.41</v>
      </c>
      <c r="K173" s="58">
        <v>6.9</v>
      </c>
      <c r="L173" s="58">
        <v>5.47</v>
      </c>
      <c r="M173" s="59">
        <f t="shared" si="34"/>
        <v>16.435000000000002</v>
      </c>
      <c r="N173" s="59">
        <f t="shared" si="34"/>
        <v>6.8450000000000006</v>
      </c>
      <c r="O173" s="59">
        <f t="shared" si="34"/>
        <v>5.42</v>
      </c>
      <c r="P173" s="60">
        <f t="shared" si="35"/>
        <v>0.11302048954877598</v>
      </c>
      <c r="Q173" s="22">
        <f t="shared" si="36"/>
        <v>1.4288939585110999E-7</v>
      </c>
      <c r="R173" s="22">
        <f t="shared" si="37"/>
        <v>6.9984199600227406E-8</v>
      </c>
      <c r="S173" s="61">
        <f t="shared" si="38"/>
        <v>3.4362765485787778E-8</v>
      </c>
      <c r="T173" s="22">
        <f t="shared" si="39"/>
        <v>1.1807996518312477E-15</v>
      </c>
      <c r="U173" s="62">
        <v>298</v>
      </c>
      <c r="V173" s="59">
        <f t="shared" si="40"/>
        <v>289.435</v>
      </c>
      <c r="W173" s="63">
        <f t="shared" si="41"/>
        <v>0.49909422001648074</v>
      </c>
      <c r="X173" s="64">
        <f t="shared" si="42"/>
        <v>3.1556891746366138</v>
      </c>
      <c r="Y173" s="65">
        <f t="shared" si="43"/>
        <v>-9.927273080994085E-8</v>
      </c>
      <c r="Z173" s="66">
        <f t="shared" si="44"/>
        <v>-9.8578277510555657E-8</v>
      </c>
      <c r="AA173" s="66">
        <f t="shared" si="45"/>
        <v>-9.8583135495030278E-8</v>
      </c>
      <c r="AB173" s="67">
        <f t="shared" si="46"/>
        <v>-9.7893472212948497E-8</v>
      </c>
      <c r="AC173" s="68">
        <f t="shared" si="48"/>
        <v>7.0955635830285125E-5</v>
      </c>
      <c r="AD173" s="69"/>
      <c r="AE173" s="70">
        <f t="shared" si="47"/>
        <v>0.70955635830285124</v>
      </c>
      <c r="AF173" s="70"/>
      <c r="AG173" s="74"/>
      <c r="AH173" s="71">
        <v>1670</v>
      </c>
    </row>
    <row r="174" spans="5:34">
      <c r="E174" s="168">
        <v>0.55179398148148151</v>
      </c>
      <c r="F174" s="71">
        <v>1680</v>
      </c>
      <c r="G174" s="58">
        <v>16.46</v>
      </c>
      <c r="H174" s="58">
        <v>6.79</v>
      </c>
      <c r="I174" s="58">
        <v>5.28</v>
      </c>
      <c r="J174" s="58">
        <v>16.41</v>
      </c>
      <c r="K174" s="58">
        <v>6.91</v>
      </c>
      <c r="L174" s="58">
        <v>5.41</v>
      </c>
      <c r="M174" s="59">
        <f t="shared" si="34"/>
        <v>16.435000000000002</v>
      </c>
      <c r="N174" s="59">
        <f t="shared" si="34"/>
        <v>6.85</v>
      </c>
      <c r="O174" s="59">
        <f t="shared" si="34"/>
        <v>5.3450000000000006</v>
      </c>
      <c r="P174" s="60">
        <f t="shared" si="35"/>
        <v>0.11145655288527818</v>
      </c>
      <c r="Q174" s="22">
        <f t="shared" si="36"/>
        <v>1.4125375446227539E-7</v>
      </c>
      <c r="R174" s="22">
        <f t="shared" si="37"/>
        <v>7.0794578438413597E-8</v>
      </c>
      <c r="S174" s="61">
        <f t="shared" si="38"/>
        <v>3.4760667556974018E-8</v>
      </c>
      <c r="T174" s="22">
        <f t="shared" si="39"/>
        <v>1.208304009006466E-15</v>
      </c>
      <c r="U174" s="62">
        <v>298</v>
      </c>
      <c r="V174" s="59">
        <f t="shared" si="40"/>
        <v>289.435</v>
      </c>
      <c r="W174" s="63">
        <f t="shared" si="41"/>
        <v>0.49909422001648074</v>
      </c>
      <c r="X174" s="64">
        <f t="shared" si="42"/>
        <v>3.1556891746366138</v>
      </c>
      <c r="Y174" s="65">
        <f t="shared" si="43"/>
        <v>-9.8787559635877996E-8</v>
      </c>
      <c r="Z174" s="66">
        <f t="shared" si="44"/>
        <v>-9.8090188838743017E-8</v>
      </c>
      <c r="AA174" s="66">
        <f t="shared" si="45"/>
        <v>-9.8095111786839806E-8</v>
      </c>
      <c r="AB174" s="67">
        <f t="shared" si="46"/>
        <v>-9.740259443268882E-8</v>
      </c>
      <c r="AC174" s="68">
        <f t="shared" si="48"/>
        <v>6.9969820781895026E-5</v>
      </c>
      <c r="AD174" s="69"/>
      <c r="AE174" s="70">
        <f t="shared" si="47"/>
        <v>0.69969820781895031</v>
      </c>
      <c r="AF174" s="70"/>
      <c r="AG174" s="74"/>
      <c r="AH174" s="71">
        <v>1680</v>
      </c>
    </row>
    <row r="175" spans="5:34">
      <c r="E175" s="168">
        <v>0.55190972222222223</v>
      </c>
      <c r="F175" s="71">
        <v>1690</v>
      </c>
      <c r="G175" s="58">
        <v>16.46</v>
      </c>
      <c r="H175" s="58">
        <v>6.8</v>
      </c>
      <c r="I175" s="58">
        <v>5.19</v>
      </c>
      <c r="J175" s="58">
        <v>16.420000000000002</v>
      </c>
      <c r="K175" s="58">
        <v>6.91</v>
      </c>
      <c r="L175" s="58">
        <v>5.32</v>
      </c>
      <c r="M175" s="59">
        <f t="shared" si="34"/>
        <v>16.440000000000001</v>
      </c>
      <c r="N175" s="59">
        <f t="shared" si="34"/>
        <v>6.8550000000000004</v>
      </c>
      <c r="O175" s="59">
        <f t="shared" si="34"/>
        <v>5.2550000000000008</v>
      </c>
      <c r="P175" s="60">
        <f t="shared" si="35"/>
        <v>0.10958945895935619</v>
      </c>
      <c r="Q175" s="22">
        <f t="shared" si="36"/>
        <v>1.3963683610559347E-7</v>
      </c>
      <c r="R175" s="22">
        <f t="shared" si="37"/>
        <v>7.1614341021290254E-8</v>
      </c>
      <c r="S175" s="61">
        <f t="shared" si="38"/>
        <v>3.5177790452795979E-8</v>
      </c>
      <c r="T175" s="22">
        <f t="shared" si="39"/>
        <v>1.2374769411408239E-15</v>
      </c>
      <c r="U175" s="62">
        <v>298</v>
      </c>
      <c r="V175" s="59">
        <f t="shared" si="40"/>
        <v>289.44</v>
      </c>
      <c r="W175" s="63">
        <f t="shared" si="41"/>
        <v>0.49879424651537224</v>
      </c>
      <c r="X175" s="64">
        <f t="shared" si="42"/>
        <v>3.1535102469236262</v>
      </c>
      <c r="Y175" s="65">
        <f t="shared" si="43"/>
        <v>-9.815098829787728E-8</v>
      </c>
      <c r="Z175" s="66">
        <f t="shared" si="44"/>
        <v>-9.7452787686451211E-8</v>
      </c>
      <c r="AA175" s="66">
        <f t="shared" si="45"/>
        <v>-9.745775436179753E-8</v>
      </c>
      <c r="AB175" s="67">
        <f t="shared" si="46"/>
        <v>-9.6764449764467689E-8</v>
      </c>
      <c r="AC175" s="68">
        <f t="shared" si="48"/>
        <v>6.8988886189695476E-5</v>
      </c>
      <c r="AD175" s="69"/>
      <c r="AE175" s="70">
        <f t="shared" si="47"/>
        <v>0.68988886189695475</v>
      </c>
      <c r="AF175" s="70"/>
      <c r="AG175" s="74"/>
      <c r="AH175" s="71">
        <v>1690</v>
      </c>
    </row>
    <row r="176" spans="5:34">
      <c r="E176" s="168">
        <v>0.55202546296296295</v>
      </c>
      <c r="F176" s="71">
        <v>1700</v>
      </c>
      <c r="G176" s="58">
        <v>16.48</v>
      </c>
      <c r="H176" s="58">
        <v>6.79</v>
      </c>
      <c r="I176" s="58">
        <v>5.93</v>
      </c>
      <c r="J176" s="58">
        <v>16.420000000000002</v>
      </c>
      <c r="K176" s="58">
        <v>6.91</v>
      </c>
      <c r="L176" s="58">
        <v>6.06</v>
      </c>
      <c r="M176" s="59">
        <f t="shared" si="34"/>
        <v>16.450000000000003</v>
      </c>
      <c r="N176" s="59">
        <f t="shared" si="34"/>
        <v>6.85</v>
      </c>
      <c r="O176" s="59">
        <f t="shared" si="34"/>
        <v>5.9949999999999992</v>
      </c>
      <c r="P176" s="60">
        <f t="shared" si="35"/>
        <v>0.1250436349097967</v>
      </c>
      <c r="Q176" s="22">
        <f t="shared" si="36"/>
        <v>1.4125375446227539E-7</v>
      </c>
      <c r="R176" s="22">
        <f t="shared" si="37"/>
        <v>7.0794578438413597E-8</v>
      </c>
      <c r="S176" s="61">
        <f t="shared" si="38"/>
        <v>3.4804023745214335E-8</v>
      </c>
      <c r="T176" s="22">
        <f t="shared" si="39"/>
        <v>1.2113200688574434E-15</v>
      </c>
      <c r="U176" s="62">
        <v>298</v>
      </c>
      <c r="V176" s="59">
        <f t="shared" si="40"/>
        <v>289.45</v>
      </c>
      <c r="W176" s="63">
        <f t="shared" si="41"/>
        <v>0.49819433060386503</v>
      </c>
      <c r="X176" s="64">
        <f t="shared" si="42"/>
        <v>3.1491571293958782</v>
      </c>
      <c r="Y176" s="65">
        <f t="shared" si="43"/>
        <v>-1.0822571361708049E-7</v>
      </c>
      <c r="Z176" s="66">
        <f t="shared" si="44"/>
        <v>-1.0736465934410808E-7</v>
      </c>
      <c r="AA176" s="66">
        <f t="shared" si="45"/>
        <v>-1.0737150997540653E-7</v>
      </c>
      <c r="AB176" s="67">
        <f t="shared" si="46"/>
        <v>-1.0651719732515866E-7</v>
      </c>
      <c r="AC176" s="68">
        <f t="shared" si="48"/>
        <v>6.8014325319430739E-5</v>
      </c>
      <c r="AD176" s="69"/>
      <c r="AE176" s="70">
        <f t="shared" si="47"/>
        <v>0.68014325319430735</v>
      </c>
      <c r="AF176" s="70"/>
      <c r="AG176" s="74"/>
      <c r="AH176" s="71">
        <v>1700</v>
      </c>
    </row>
    <row r="177" spans="5:34">
      <c r="E177" s="168">
        <v>0.55214120370370368</v>
      </c>
      <c r="F177" s="71">
        <v>1710</v>
      </c>
      <c r="G177" s="58">
        <v>16.52</v>
      </c>
      <c r="H177" s="58">
        <v>6.79</v>
      </c>
      <c r="I177" s="58">
        <v>6.33</v>
      </c>
      <c r="J177" s="58">
        <v>16.46</v>
      </c>
      <c r="K177" s="58">
        <v>6.9</v>
      </c>
      <c r="L177" s="58">
        <v>6.73</v>
      </c>
      <c r="M177" s="59">
        <f t="shared" si="34"/>
        <v>16.490000000000002</v>
      </c>
      <c r="N177" s="59">
        <f t="shared" si="34"/>
        <v>6.8450000000000006</v>
      </c>
      <c r="O177" s="59">
        <f t="shared" si="34"/>
        <v>6.53</v>
      </c>
      <c r="P177" s="60">
        <f t="shared" si="35"/>
        <v>0.13629850029136237</v>
      </c>
      <c r="Q177" s="22">
        <f t="shared" si="36"/>
        <v>1.4288939585110999E-7</v>
      </c>
      <c r="R177" s="22">
        <f t="shared" si="37"/>
        <v>6.9984199600227406E-8</v>
      </c>
      <c r="S177" s="61">
        <f t="shared" si="38"/>
        <v>3.4520179962848955E-8</v>
      </c>
      <c r="T177" s="22">
        <f t="shared" si="39"/>
        <v>1.1916428246674784E-15</v>
      </c>
      <c r="U177" s="62">
        <v>298</v>
      </c>
      <c r="V177" s="59">
        <f t="shared" si="40"/>
        <v>289.49</v>
      </c>
      <c r="W177" s="63">
        <f t="shared" si="41"/>
        <v>0.49579508142182854</v>
      </c>
      <c r="X177" s="64">
        <f t="shared" si="42"/>
        <v>3.131807655796135</v>
      </c>
      <c r="Y177" s="65">
        <f t="shared" si="43"/>
        <v>-1.1485127122447569E-7</v>
      </c>
      <c r="Z177" s="66">
        <f t="shared" si="44"/>
        <v>-1.1386600907023096E-7</v>
      </c>
      <c r="AA177" s="66">
        <f t="shared" si="45"/>
        <v>-1.1387446123190267E-7</v>
      </c>
      <c r="AB177" s="67">
        <f t="shared" si="46"/>
        <v>-1.1289750622404283E-7</v>
      </c>
      <c r="AC177" s="68">
        <f t="shared" si="48"/>
        <v>6.6940633236795295E-5</v>
      </c>
      <c r="AD177" s="69"/>
      <c r="AE177" s="70">
        <f t="shared" si="47"/>
        <v>0.66940633236795299</v>
      </c>
      <c r="AF177" s="70"/>
      <c r="AG177" s="74"/>
      <c r="AH177" s="71">
        <v>1710</v>
      </c>
    </row>
    <row r="178" spans="5:34">
      <c r="E178" s="168">
        <v>0.5522569444444444</v>
      </c>
      <c r="F178" s="71">
        <v>1720</v>
      </c>
      <c r="G178" s="58">
        <v>16.53</v>
      </c>
      <c r="H178" s="58">
        <v>6.78</v>
      </c>
      <c r="I178" s="58">
        <v>6.55</v>
      </c>
      <c r="J178" s="58">
        <v>16.48</v>
      </c>
      <c r="K178" s="58">
        <v>6.9</v>
      </c>
      <c r="L178" s="58">
        <v>6.94</v>
      </c>
      <c r="M178" s="59">
        <f t="shared" si="34"/>
        <v>16.505000000000003</v>
      </c>
      <c r="N178" s="59">
        <f t="shared" si="34"/>
        <v>6.84</v>
      </c>
      <c r="O178" s="59">
        <f t="shared" si="34"/>
        <v>6.7450000000000001</v>
      </c>
      <c r="P178" s="60">
        <f t="shared" si="35"/>
        <v>0.14082328325406565</v>
      </c>
      <c r="Q178" s="22">
        <f t="shared" si="36"/>
        <v>1.4454397707459271E-7</v>
      </c>
      <c r="R178" s="22">
        <f t="shared" si="37"/>
        <v>6.9183097091893466E-8</v>
      </c>
      <c r="S178" s="61">
        <f t="shared" si="38"/>
        <v>3.4167594103305205E-8</v>
      </c>
      <c r="T178" s="22">
        <f t="shared" si="39"/>
        <v>1.1674244868082166E-15</v>
      </c>
      <c r="U178" s="62">
        <v>298</v>
      </c>
      <c r="V178" s="59">
        <f t="shared" si="40"/>
        <v>289.505</v>
      </c>
      <c r="W178" s="63">
        <f t="shared" si="41"/>
        <v>0.49489553390657981</v>
      </c>
      <c r="X178" s="64">
        <f t="shared" si="42"/>
        <v>3.1253275039547632</v>
      </c>
      <c r="Y178" s="65">
        <f t="shared" si="43"/>
        <v>-1.1451178077704191E-7</v>
      </c>
      <c r="Z178" s="66">
        <f t="shared" si="44"/>
        <v>-1.1351538519112381E-7</v>
      </c>
      <c r="AA178" s="66">
        <f t="shared" si="45"/>
        <v>-1.1352405507781057E-7</v>
      </c>
      <c r="AB178" s="67">
        <f t="shared" si="46"/>
        <v>-1.1253617850088323E-7</v>
      </c>
      <c r="AC178" s="68">
        <f t="shared" si="48"/>
        <v>6.5801917040040654E-5</v>
      </c>
      <c r="AD178" s="69"/>
      <c r="AE178" s="70">
        <f t="shared" si="47"/>
        <v>0.65801917040040658</v>
      </c>
      <c r="AF178" s="70"/>
      <c r="AG178" s="74"/>
      <c r="AH178" s="71">
        <v>1720</v>
      </c>
    </row>
    <row r="179" spans="5:34">
      <c r="E179" s="168">
        <v>0.55237268518518512</v>
      </c>
      <c r="F179" s="71">
        <v>1730</v>
      </c>
      <c r="G179" s="58">
        <v>16.55</v>
      </c>
      <c r="H179" s="58">
        <v>6.79</v>
      </c>
      <c r="I179" s="58">
        <v>6.59</v>
      </c>
      <c r="J179" s="58">
        <v>16.489999999999998</v>
      </c>
      <c r="K179" s="58">
        <v>6.9</v>
      </c>
      <c r="L179" s="58">
        <v>7</v>
      </c>
      <c r="M179" s="59">
        <f t="shared" si="34"/>
        <v>16.52</v>
      </c>
      <c r="N179" s="59">
        <f t="shared" si="34"/>
        <v>6.8450000000000006</v>
      </c>
      <c r="O179" s="59">
        <f t="shared" si="34"/>
        <v>6.7949999999999999</v>
      </c>
      <c r="P179" s="60">
        <f t="shared" si="35"/>
        <v>0.14190464724099372</v>
      </c>
      <c r="Q179" s="22">
        <f t="shared" si="36"/>
        <v>1.4288939585110999E-7</v>
      </c>
      <c r="R179" s="22">
        <f t="shared" si="37"/>
        <v>6.9984199600227406E-8</v>
      </c>
      <c r="S179" s="61">
        <f t="shared" si="38"/>
        <v>3.4606346133000177E-8</v>
      </c>
      <c r="T179" s="22">
        <f t="shared" si="39"/>
        <v>1.1975991926770164E-15</v>
      </c>
      <c r="U179" s="62">
        <v>298</v>
      </c>
      <c r="V179" s="59">
        <f t="shared" si="40"/>
        <v>289.52</v>
      </c>
      <c r="W179" s="63">
        <f t="shared" si="41"/>
        <v>0.49399607960224878</v>
      </c>
      <c r="X179" s="64">
        <f t="shared" si="42"/>
        <v>3.1188614298505994</v>
      </c>
      <c r="Y179" s="65">
        <f t="shared" si="43"/>
        <v>-1.1657264816841041E-7</v>
      </c>
      <c r="Z179" s="66">
        <f t="shared" si="44"/>
        <v>-1.1552193882993149E-7</v>
      </c>
      <c r="AA179" s="66">
        <f t="shared" si="45"/>
        <v>-1.1553140923427857E-7</v>
      </c>
      <c r="AB179" s="67">
        <f t="shared" si="46"/>
        <v>-1.1448999958012895E-7</v>
      </c>
      <c r="AC179" s="68">
        <f t="shared" si="48"/>
        <v>6.4666705640347675E-5</v>
      </c>
      <c r="AD179" s="69"/>
      <c r="AE179" s="70">
        <f t="shared" si="47"/>
        <v>0.64666705640347677</v>
      </c>
      <c r="AF179" s="70"/>
      <c r="AG179" s="74"/>
      <c r="AH179" s="71">
        <v>1730</v>
      </c>
    </row>
    <row r="180" spans="5:34">
      <c r="E180" s="168">
        <v>0.55248842592592595</v>
      </c>
      <c r="F180" s="71">
        <v>1740</v>
      </c>
      <c r="G180" s="58">
        <v>16.559999999999999</v>
      </c>
      <c r="H180" s="58">
        <v>6.79</v>
      </c>
      <c r="I180" s="58">
        <v>6.66</v>
      </c>
      <c r="J180" s="58">
        <v>16.510000000000002</v>
      </c>
      <c r="K180" s="58">
        <v>6.91</v>
      </c>
      <c r="L180" s="58">
        <v>7.04</v>
      </c>
      <c r="M180" s="59">
        <f t="shared" si="34"/>
        <v>16.535</v>
      </c>
      <c r="N180" s="59">
        <f t="shared" si="34"/>
        <v>6.85</v>
      </c>
      <c r="O180" s="59">
        <f t="shared" si="34"/>
        <v>6.85</v>
      </c>
      <c r="P180" s="60">
        <f t="shared" si="35"/>
        <v>0.14309102838085755</v>
      </c>
      <c r="Q180" s="22">
        <f t="shared" si="36"/>
        <v>1.4125375446227539E-7</v>
      </c>
      <c r="R180" s="22">
        <f t="shared" si="37"/>
        <v>7.0794578438413597E-8</v>
      </c>
      <c r="S180" s="61">
        <f t="shared" si="38"/>
        <v>3.505073225396231E-8</v>
      </c>
      <c r="T180" s="22">
        <f t="shared" si="39"/>
        <v>1.2285538315389537E-15</v>
      </c>
      <c r="U180" s="62">
        <v>298</v>
      </c>
      <c r="V180" s="59">
        <f t="shared" si="40"/>
        <v>289.53500000000003</v>
      </c>
      <c r="W180" s="63">
        <f t="shared" si="41"/>
        <v>0.49309671849434933</v>
      </c>
      <c r="X180" s="64">
        <f t="shared" si="42"/>
        <v>3.1124094014813135</v>
      </c>
      <c r="Y180" s="65">
        <f t="shared" si="43"/>
        <v>-1.1867674202741126E-7</v>
      </c>
      <c r="Z180" s="66">
        <f t="shared" si="44"/>
        <v>-1.1756795180164236E-7</v>
      </c>
      <c r="AA180" s="66">
        <f t="shared" si="45"/>
        <v>-1.1757831116729193E-7</v>
      </c>
      <c r="AB180" s="67">
        <f t="shared" si="46"/>
        <v>-1.1647968673321392E-7</v>
      </c>
      <c r="AC180" s="68">
        <f t="shared" si="48"/>
        <v>6.3511423400552746E-5</v>
      </c>
      <c r="AD180" s="69"/>
      <c r="AE180" s="70">
        <f t="shared" si="47"/>
        <v>0.63511423400552747</v>
      </c>
      <c r="AF180" s="70"/>
      <c r="AG180" s="74"/>
      <c r="AH180" s="71">
        <v>1740</v>
      </c>
    </row>
    <row r="181" spans="5:34">
      <c r="E181" s="168">
        <v>0.55260416666666667</v>
      </c>
      <c r="F181" s="71">
        <v>1750</v>
      </c>
      <c r="G181" s="58">
        <v>16.57</v>
      </c>
      <c r="H181" s="58">
        <v>6.79</v>
      </c>
      <c r="I181" s="58">
        <v>6.71</v>
      </c>
      <c r="J181" s="58">
        <v>16.52</v>
      </c>
      <c r="K181" s="58">
        <v>6.91</v>
      </c>
      <c r="L181" s="58">
        <v>7.08</v>
      </c>
      <c r="M181" s="59">
        <f t="shared" si="34"/>
        <v>16.545000000000002</v>
      </c>
      <c r="N181" s="59">
        <f t="shared" si="34"/>
        <v>6.85</v>
      </c>
      <c r="O181" s="59">
        <f t="shared" si="34"/>
        <v>6.8949999999999996</v>
      </c>
      <c r="P181" s="60">
        <f t="shared" si="35"/>
        <v>0.14405640465072425</v>
      </c>
      <c r="Q181" s="22">
        <f t="shared" si="36"/>
        <v>1.4125375446227539E-7</v>
      </c>
      <c r="R181" s="22">
        <f t="shared" si="37"/>
        <v>7.0794578438413597E-8</v>
      </c>
      <c r="S181" s="61">
        <f t="shared" si="38"/>
        <v>3.5079871518152761E-8</v>
      </c>
      <c r="T181" s="22">
        <f t="shared" si="39"/>
        <v>1.2305973857301054E-15</v>
      </c>
      <c r="U181" s="62">
        <v>298</v>
      </c>
      <c r="V181" s="59">
        <f t="shared" si="40"/>
        <v>289.54500000000002</v>
      </c>
      <c r="W181" s="63">
        <f t="shared" si="41"/>
        <v>0.49249719619106069</v>
      </c>
      <c r="X181" s="64">
        <f t="shared" si="42"/>
        <v>3.1081158366519226</v>
      </c>
      <c r="Y181" s="65">
        <f t="shared" si="43"/>
        <v>-1.1762291092134843E-7</v>
      </c>
      <c r="Z181" s="66">
        <f t="shared" si="44"/>
        <v>-1.1651318128884385E-7</v>
      </c>
      <c r="AA181" s="66">
        <f t="shared" si="45"/>
        <v>-1.165236511866521E-7</v>
      </c>
      <c r="AB181" s="67">
        <f t="shared" si="46"/>
        <v>-1.1542419389255595E-7</v>
      </c>
      <c r="AC181" s="68">
        <f t="shared" si="48"/>
        <v>6.2335675142721926E-5</v>
      </c>
      <c r="AD181" s="69"/>
      <c r="AE181" s="70">
        <f t="shared" si="47"/>
        <v>0.62335675142721925</v>
      </c>
      <c r="AF181" s="70"/>
      <c r="AG181" s="74"/>
      <c r="AH181" s="71">
        <v>1750</v>
      </c>
    </row>
    <row r="182" spans="5:34">
      <c r="E182" s="168">
        <v>0.5527199074074074</v>
      </c>
      <c r="F182" s="71">
        <v>1760</v>
      </c>
      <c r="G182" s="58">
        <v>16.579999999999998</v>
      </c>
      <c r="H182" s="58">
        <v>6.79</v>
      </c>
      <c r="I182" s="58">
        <v>6.8</v>
      </c>
      <c r="J182" s="58">
        <v>16.53</v>
      </c>
      <c r="K182" s="58">
        <v>6.92</v>
      </c>
      <c r="L182" s="58">
        <v>7.11</v>
      </c>
      <c r="M182" s="59">
        <f t="shared" si="34"/>
        <v>16.555</v>
      </c>
      <c r="N182" s="59">
        <f t="shared" si="34"/>
        <v>6.8550000000000004</v>
      </c>
      <c r="O182" s="59">
        <f t="shared" si="34"/>
        <v>6.9550000000000001</v>
      </c>
      <c r="P182" s="60">
        <f t="shared" si="35"/>
        <v>0.14533556935209924</v>
      </c>
      <c r="Q182" s="22">
        <f t="shared" si="36"/>
        <v>1.3963683610559347E-7</v>
      </c>
      <c r="R182" s="22">
        <f t="shared" si="37"/>
        <v>7.1614341021290254E-8</v>
      </c>
      <c r="S182" s="61">
        <f t="shared" si="38"/>
        <v>3.5515578472110115E-8</v>
      </c>
      <c r="T182" s="22">
        <f t="shared" si="39"/>
        <v>1.2613563142086115E-15</v>
      </c>
      <c r="U182" s="62">
        <v>298</v>
      </c>
      <c r="V182" s="59">
        <f t="shared" si="40"/>
        <v>289.55500000000001</v>
      </c>
      <c r="W182" s="63">
        <f t="shared" si="41"/>
        <v>0.49189771529768228</v>
      </c>
      <c r="X182" s="64">
        <f t="shared" si="42"/>
        <v>3.1038284907393199</v>
      </c>
      <c r="Y182" s="65">
        <f t="shared" si="43"/>
        <v>-1.1952471682366353E-7</v>
      </c>
      <c r="Z182" s="66">
        <f t="shared" si="44"/>
        <v>-1.1835698368132064E-7</v>
      </c>
      <c r="AA182" s="66">
        <f t="shared" si="45"/>
        <v>-1.1836839220608408E-7</v>
      </c>
      <c r="AB182" s="67">
        <f t="shared" si="46"/>
        <v>-1.1721184467038651E-7</v>
      </c>
      <c r="AC182" s="68">
        <f t="shared" si="48"/>
        <v>6.1170473859780433E-5</v>
      </c>
      <c r="AD182" s="69"/>
      <c r="AE182" s="70">
        <f t="shared" si="47"/>
        <v>0.61170473859780439</v>
      </c>
      <c r="AF182" s="70"/>
      <c r="AG182" s="74"/>
      <c r="AH182" s="71">
        <v>1760</v>
      </c>
    </row>
    <row r="183" spans="5:34">
      <c r="E183" s="168">
        <v>0.55283564814814812</v>
      </c>
      <c r="F183" s="71">
        <v>1770</v>
      </c>
      <c r="G183" s="58">
        <v>16.59</v>
      </c>
      <c r="H183" s="58">
        <v>6.79</v>
      </c>
      <c r="I183" s="58">
        <v>6.75</v>
      </c>
      <c r="J183" s="58">
        <v>16.54</v>
      </c>
      <c r="K183" s="58">
        <v>6.92</v>
      </c>
      <c r="L183" s="58">
        <v>7.12</v>
      </c>
      <c r="M183" s="59">
        <f t="shared" si="34"/>
        <v>16.564999999999998</v>
      </c>
      <c r="N183" s="59">
        <f t="shared" si="34"/>
        <v>6.8550000000000004</v>
      </c>
      <c r="O183" s="59">
        <f t="shared" si="34"/>
        <v>6.9350000000000005</v>
      </c>
      <c r="P183" s="60">
        <f t="shared" si="35"/>
        <v>0.14494316549205424</v>
      </c>
      <c r="Q183" s="22">
        <f t="shared" si="36"/>
        <v>1.3963683610559347E-7</v>
      </c>
      <c r="R183" s="22">
        <f t="shared" si="37"/>
        <v>7.1614341021290254E-8</v>
      </c>
      <c r="S183" s="61">
        <f t="shared" si="38"/>
        <v>3.554510418405464E-8</v>
      </c>
      <c r="T183" s="22">
        <f t="shared" si="39"/>
        <v>1.2634544314552987E-15</v>
      </c>
      <c r="U183" s="62">
        <v>298</v>
      </c>
      <c r="V183" s="59">
        <f t="shared" si="40"/>
        <v>289.565</v>
      </c>
      <c r="W183" s="63">
        <f t="shared" si="41"/>
        <v>0.49129827580992025</v>
      </c>
      <c r="X183" s="64">
        <f t="shared" si="42"/>
        <v>3.0995473543174343</v>
      </c>
      <c r="Y183" s="65">
        <f t="shared" si="43"/>
        <v>-1.1725161717775792E-7</v>
      </c>
      <c r="Z183" s="66">
        <f t="shared" si="44"/>
        <v>-1.1610570380712493E-7</v>
      </c>
      <c r="AA183" s="66">
        <f t="shared" si="45"/>
        <v>-1.1611690294863445E-7</v>
      </c>
      <c r="AB183" s="67">
        <f t="shared" si="46"/>
        <v>-1.1498196981854735E-7</v>
      </c>
      <c r="AC183" s="68">
        <f t="shared" si="48"/>
        <v>5.9986828337665669E-5</v>
      </c>
      <c r="AD183" s="69"/>
      <c r="AE183" s="70">
        <f t="shared" si="47"/>
        <v>0.59986828337665665</v>
      </c>
      <c r="AF183" s="70"/>
      <c r="AG183" s="74"/>
      <c r="AH183" s="71">
        <v>1770</v>
      </c>
    </row>
    <row r="184" spans="5:34">
      <c r="E184" s="168">
        <v>0.55295138888888884</v>
      </c>
      <c r="F184" s="71">
        <v>1780</v>
      </c>
      <c r="G184" s="58">
        <v>16.61</v>
      </c>
      <c r="H184" s="58">
        <v>6.8</v>
      </c>
      <c r="I184" s="58">
        <v>6.78</v>
      </c>
      <c r="J184" s="58">
        <v>16.559999999999999</v>
      </c>
      <c r="K184" s="58">
        <v>6.93</v>
      </c>
      <c r="L184" s="58">
        <v>7.16</v>
      </c>
      <c r="M184" s="59">
        <f t="shared" si="34"/>
        <v>16.585000000000001</v>
      </c>
      <c r="N184" s="59">
        <f t="shared" si="34"/>
        <v>6.8650000000000002</v>
      </c>
      <c r="O184" s="59">
        <f t="shared" si="34"/>
        <v>6.9700000000000006</v>
      </c>
      <c r="P184" s="60">
        <f t="shared" si="35"/>
        <v>0.14572601333763424</v>
      </c>
      <c r="Q184" s="22">
        <f t="shared" si="36"/>
        <v>1.364583136588922E-7</v>
      </c>
      <c r="R184" s="22">
        <f t="shared" si="37"/>
        <v>7.3282453313890461E-8</v>
      </c>
      <c r="S184" s="61">
        <f t="shared" si="38"/>
        <v>3.643355830401003E-8</v>
      </c>
      <c r="T184" s="22">
        <f t="shared" si="39"/>
        <v>1.3274041706916982E-15</v>
      </c>
      <c r="U184" s="62">
        <v>298</v>
      </c>
      <c r="V184" s="59">
        <f t="shared" si="40"/>
        <v>289.58499999999998</v>
      </c>
      <c r="W184" s="63">
        <f t="shared" si="41"/>
        <v>0.49009952103409316</v>
      </c>
      <c r="X184" s="64">
        <f t="shared" si="42"/>
        <v>3.0910036723161829</v>
      </c>
      <c r="Y184" s="65">
        <f t="shared" si="43"/>
        <v>-1.2179002357049049E-7</v>
      </c>
      <c r="Z184" s="66">
        <f t="shared" si="44"/>
        <v>-1.2052928119115061E-7</v>
      </c>
      <c r="AA184" s="66">
        <f t="shared" si="45"/>
        <v>-1.2054233210698482E-7</v>
      </c>
      <c r="AB184" s="67">
        <f t="shared" si="46"/>
        <v>-1.1929437044330671E-7</v>
      </c>
      <c r="AC184" s="68">
        <f t="shared" si="48"/>
        <v>5.8825697003485968E-5</v>
      </c>
      <c r="AD184" s="69"/>
      <c r="AE184" s="70">
        <f t="shared" si="47"/>
        <v>0.58825697003485966</v>
      </c>
      <c r="AF184" s="70"/>
      <c r="AG184" s="74"/>
      <c r="AH184" s="71">
        <v>1780</v>
      </c>
    </row>
    <row r="185" spans="5:34">
      <c r="E185" s="168">
        <v>0.55306712962962967</v>
      </c>
      <c r="F185" s="71">
        <v>1790</v>
      </c>
      <c r="G185" s="58">
        <v>16.62</v>
      </c>
      <c r="H185" s="58">
        <v>6.8</v>
      </c>
      <c r="I185" s="58">
        <v>6.79</v>
      </c>
      <c r="J185" s="58">
        <v>16.57</v>
      </c>
      <c r="K185" s="58">
        <v>6.93</v>
      </c>
      <c r="L185" s="58">
        <v>7.16</v>
      </c>
      <c r="M185" s="59">
        <f t="shared" si="34"/>
        <v>16.594999999999999</v>
      </c>
      <c r="N185" s="59">
        <f t="shared" si="34"/>
        <v>6.8650000000000002</v>
      </c>
      <c r="O185" s="59">
        <f t="shared" si="34"/>
        <v>6.9749999999999996</v>
      </c>
      <c r="P185" s="60">
        <f t="shared" si="35"/>
        <v>0.14585625308387168</v>
      </c>
      <c r="Q185" s="22">
        <f t="shared" si="36"/>
        <v>1.364583136588922E-7</v>
      </c>
      <c r="R185" s="22">
        <f t="shared" si="37"/>
        <v>7.3282453313890461E-8</v>
      </c>
      <c r="S185" s="61">
        <f t="shared" si="38"/>
        <v>3.6463847174243209E-8</v>
      </c>
      <c r="T185" s="22">
        <f t="shared" si="39"/>
        <v>1.3296121507465645E-15</v>
      </c>
      <c r="U185" s="62">
        <v>298</v>
      </c>
      <c r="V185" s="59">
        <f t="shared" si="40"/>
        <v>289.59500000000003</v>
      </c>
      <c r="W185" s="63">
        <f t="shared" si="41"/>
        <v>0.48950020573744896</v>
      </c>
      <c r="X185" s="64">
        <f t="shared" si="42"/>
        <v>3.0867411079591527</v>
      </c>
      <c r="Y185" s="65">
        <f t="shared" si="43"/>
        <v>-1.1976484654947005E-7</v>
      </c>
      <c r="Z185" s="66">
        <f t="shared" si="44"/>
        <v>-1.1852017981926569E-7</v>
      </c>
      <c r="AA185" s="66">
        <f t="shared" si="45"/>
        <v>-1.1853311512803041E-7</v>
      </c>
      <c r="AB185" s="67">
        <f t="shared" si="46"/>
        <v>-1.1730111484391652E-7</v>
      </c>
      <c r="AC185" s="68">
        <f t="shared" si="48"/>
        <v>5.7620317635802528E-5</v>
      </c>
      <c r="AD185" s="69"/>
      <c r="AE185" s="70">
        <f t="shared" si="47"/>
        <v>0.57620317635802532</v>
      </c>
      <c r="AF185" s="70"/>
      <c r="AG185" s="74"/>
      <c r="AH185" s="71">
        <v>1790</v>
      </c>
    </row>
    <row r="186" spans="5:34">
      <c r="E186" s="168">
        <v>0.55318287037037039</v>
      </c>
      <c r="F186" s="71">
        <v>1800</v>
      </c>
      <c r="G186" s="58">
        <v>16.63</v>
      </c>
      <c r="H186" s="58">
        <v>6.8</v>
      </c>
      <c r="I186" s="58">
        <v>6.82</v>
      </c>
      <c r="J186" s="58">
        <v>16.579999999999998</v>
      </c>
      <c r="K186" s="58">
        <v>6.93</v>
      </c>
      <c r="L186" s="58">
        <v>7.16</v>
      </c>
      <c r="M186" s="59">
        <f t="shared" si="34"/>
        <v>16.604999999999997</v>
      </c>
      <c r="N186" s="59">
        <f t="shared" si="34"/>
        <v>6.8650000000000002</v>
      </c>
      <c r="O186" s="59">
        <f t="shared" si="34"/>
        <v>6.99</v>
      </c>
      <c r="P186" s="60">
        <f t="shared" si="35"/>
        <v>0.14619568851504941</v>
      </c>
      <c r="Q186" s="22">
        <f t="shared" si="36"/>
        <v>1.364583136588922E-7</v>
      </c>
      <c r="R186" s="22">
        <f t="shared" si="37"/>
        <v>7.3282453313890461E-8</v>
      </c>
      <c r="S186" s="61">
        <f t="shared" si="38"/>
        <v>3.6494161224988611E-8</v>
      </c>
      <c r="T186" s="22">
        <f t="shared" si="39"/>
        <v>1.3318238035154623E-15</v>
      </c>
      <c r="U186" s="62">
        <v>298</v>
      </c>
      <c r="V186" s="59">
        <f t="shared" si="40"/>
        <v>289.60500000000002</v>
      </c>
      <c r="W186" s="63">
        <f t="shared" si="41"/>
        <v>0.48890093182927136</v>
      </c>
      <c r="X186" s="64">
        <f t="shared" si="42"/>
        <v>3.082484715537523</v>
      </c>
      <c r="Y186" s="65">
        <f t="shared" si="43"/>
        <v>-1.1793237874640931E-7</v>
      </c>
      <c r="Z186" s="66">
        <f t="shared" si="44"/>
        <v>-1.1670016127931616E-7</v>
      </c>
      <c r="AA186" s="66">
        <f t="shared" si="45"/>
        <v>-1.1671303611405072E-7</v>
      </c>
      <c r="AB186" s="67">
        <f t="shared" si="46"/>
        <v>-1.1549342443605062E-7</v>
      </c>
      <c r="AC186" s="68">
        <f t="shared" si="48"/>
        <v>5.6435030050322566E-5</v>
      </c>
      <c r="AD186" s="75">
        <f>D19</f>
        <v>7.7232142857142858E-5</v>
      </c>
      <c r="AE186" s="70">
        <f t="shared" si="47"/>
        <v>0.56435030050322565</v>
      </c>
      <c r="AF186" s="70">
        <f>AD186*10000</f>
        <v>0.7723214285714286</v>
      </c>
      <c r="AG186" s="74">
        <f>(AE190-AF186)*(AE190-AF186)</f>
        <v>6.5114101738958305E-2</v>
      </c>
      <c r="AH186" s="71">
        <v>1800</v>
      </c>
    </row>
    <row r="187" spans="5:34">
      <c r="E187" s="168">
        <v>0.55329861111111112</v>
      </c>
      <c r="F187" s="71">
        <v>1810</v>
      </c>
      <c r="G187" s="58">
        <v>16.64</v>
      </c>
      <c r="H187" s="58">
        <v>6.81</v>
      </c>
      <c r="I187" s="58">
        <v>6.87</v>
      </c>
      <c r="J187" s="58">
        <v>16.579999999999998</v>
      </c>
      <c r="K187" s="58">
        <v>6.94</v>
      </c>
      <c r="L187" s="58">
        <v>7.2</v>
      </c>
      <c r="M187" s="59">
        <f t="shared" si="34"/>
        <v>16.61</v>
      </c>
      <c r="N187" s="59">
        <f t="shared" si="34"/>
        <v>6.875</v>
      </c>
      <c r="O187" s="59">
        <f t="shared" si="34"/>
        <v>7.0350000000000001</v>
      </c>
      <c r="P187" s="60">
        <f t="shared" si="35"/>
        <v>0.14714983187695593</v>
      </c>
      <c r="Q187" s="22">
        <f t="shared" si="36"/>
        <v>1.3335214321633217E-7</v>
      </c>
      <c r="R187" s="22">
        <f t="shared" si="37"/>
        <v>7.4989420933245362E-8</v>
      </c>
      <c r="S187" s="61">
        <f t="shared" si="38"/>
        <v>3.7359739187876677E-8</v>
      </c>
      <c r="T187" s="22">
        <f t="shared" si="39"/>
        <v>1.3957501121861683E-15</v>
      </c>
      <c r="U187" s="62">
        <v>298</v>
      </c>
      <c r="V187" s="59">
        <f t="shared" si="40"/>
        <v>289.61</v>
      </c>
      <c r="W187" s="63">
        <f t="shared" si="41"/>
        <v>0.48860131039451538</v>
      </c>
      <c r="X187" s="64">
        <f t="shared" si="42"/>
        <v>3.0803588308794665</v>
      </c>
      <c r="Y187" s="65">
        <f t="shared" si="43"/>
        <v>-1.2191112101615051E-7</v>
      </c>
      <c r="Z187" s="66">
        <f t="shared" si="44"/>
        <v>-1.2056655121616973E-7</v>
      </c>
      <c r="AA187" s="66">
        <f t="shared" si="45"/>
        <v>-1.2058138060935348E-7</v>
      </c>
      <c r="AB187" s="67">
        <f t="shared" si="46"/>
        <v>-1.1925131309287095E-7</v>
      </c>
      <c r="AC187" s="68">
        <f t="shared" si="48"/>
        <v>5.5267943053707246E-5</v>
      </c>
      <c r="AD187" s="69"/>
      <c r="AE187" s="70">
        <f t="shared" si="47"/>
        <v>0.55267943053707247</v>
      </c>
      <c r="AF187" s="70"/>
      <c r="AG187" s="74"/>
      <c r="AH187" s="71">
        <v>1810</v>
      </c>
    </row>
    <row r="188" spans="5:34">
      <c r="E188" s="168">
        <v>0.55341435185185184</v>
      </c>
      <c r="F188" s="71">
        <v>1820</v>
      </c>
      <c r="G188" s="58">
        <v>16.64</v>
      </c>
      <c r="H188" s="58">
        <v>6.81</v>
      </c>
      <c r="I188" s="58">
        <v>6.88</v>
      </c>
      <c r="J188" s="58">
        <v>16.59</v>
      </c>
      <c r="K188" s="58">
        <v>6.94</v>
      </c>
      <c r="L188" s="58">
        <v>7.2</v>
      </c>
      <c r="M188" s="59">
        <f t="shared" si="34"/>
        <v>16.615000000000002</v>
      </c>
      <c r="N188" s="59">
        <f t="shared" si="34"/>
        <v>6.875</v>
      </c>
      <c r="O188" s="59">
        <f t="shared" si="34"/>
        <v>7.04</v>
      </c>
      <c r="P188" s="60">
        <f t="shared" si="35"/>
        <v>0.14726739688669896</v>
      </c>
      <c r="Q188" s="22">
        <f t="shared" si="36"/>
        <v>1.3335214321633217E-7</v>
      </c>
      <c r="R188" s="22">
        <f t="shared" si="37"/>
        <v>7.4989420933245362E-8</v>
      </c>
      <c r="S188" s="61">
        <f t="shared" si="38"/>
        <v>3.7375265384853301E-8</v>
      </c>
      <c r="T188" s="22">
        <f t="shared" si="39"/>
        <v>1.3969104625882134E-15</v>
      </c>
      <c r="U188" s="62">
        <v>298</v>
      </c>
      <c r="V188" s="59">
        <f t="shared" si="40"/>
        <v>289.61500000000001</v>
      </c>
      <c r="W188" s="63">
        <f t="shared" si="41"/>
        <v>0.48830169930526851</v>
      </c>
      <c r="X188" s="64">
        <f t="shared" si="42"/>
        <v>3.0782344856995092</v>
      </c>
      <c r="Y188" s="65">
        <f t="shared" si="43"/>
        <v>-1.1952834908415556E-7</v>
      </c>
      <c r="Z188" s="66">
        <f t="shared" si="44"/>
        <v>-1.1820699777721332E-7</v>
      </c>
      <c r="AA188" s="66">
        <f t="shared" si="45"/>
        <v>-1.1822160493350502E-7</v>
      </c>
      <c r="AB188" s="67">
        <f t="shared" si="46"/>
        <v>-1.1691453782708364E-7</v>
      </c>
      <c r="AC188" s="68">
        <f t="shared" si="48"/>
        <v>5.4062179224107138E-5</v>
      </c>
      <c r="AD188" s="69"/>
      <c r="AE188" s="70">
        <f t="shared" si="47"/>
        <v>0.54062179224107143</v>
      </c>
      <c r="AF188" s="70"/>
      <c r="AG188" s="74"/>
      <c r="AH188" s="71">
        <v>1820</v>
      </c>
    </row>
    <row r="189" spans="5:34">
      <c r="E189" s="168">
        <v>0.55353009259259256</v>
      </c>
      <c r="F189" s="71">
        <v>1830</v>
      </c>
      <c r="G189" s="58">
        <v>16.66</v>
      </c>
      <c r="H189" s="58">
        <v>6.81</v>
      </c>
      <c r="I189" s="58">
        <v>6.88</v>
      </c>
      <c r="J189" s="58">
        <v>16.61</v>
      </c>
      <c r="K189" s="58">
        <v>6.94</v>
      </c>
      <c r="L189" s="58">
        <v>7.22</v>
      </c>
      <c r="M189" s="59">
        <f t="shared" si="34"/>
        <v>16.634999999999998</v>
      </c>
      <c r="N189" s="59">
        <f t="shared" si="34"/>
        <v>6.875</v>
      </c>
      <c r="O189" s="59">
        <f t="shared" si="34"/>
        <v>7.05</v>
      </c>
      <c r="P189" s="60">
        <f t="shared" si="35"/>
        <v>0.1475286038417925</v>
      </c>
      <c r="Q189" s="22">
        <f t="shared" si="36"/>
        <v>1.3335214321633217E-7</v>
      </c>
      <c r="R189" s="22">
        <f t="shared" si="37"/>
        <v>7.4989420933245362E-8</v>
      </c>
      <c r="S189" s="61">
        <f t="shared" si="38"/>
        <v>3.7437434724333448E-8</v>
      </c>
      <c r="T189" s="22">
        <f t="shared" si="39"/>
        <v>1.4015615187387277E-15</v>
      </c>
      <c r="U189" s="62">
        <v>298</v>
      </c>
      <c r="V189" s="59">
        <f t="shared" si="40"/>
        <v>289.63499999999999</v>
      </c>
      <c r="W189" s="63">
        <f t="shared" si="41"/>
        <v>0.48710335839264635</v>
      </c>
      <c r="X189" s="64">
        <f t="shared" si="42"/>
        <v>3.0697524764412569</v>
      </c>
      <c r="Y189" s="65">
        <f t="shared" si="43"/>
        <v>-1.1783667498230622E-7</v>
      </c>
      <c r="Z189" s="66">
        <f t="shared" si="44"/>
        <v>-1.1652375150330636E-7</v>
      </c>
      <c r="AA189" s="66">
        <f t="shared" si="45"/>
        <v>-1.1653837995460957E-7</v>
      </c>
      <c r="AB189" s="67">
        <f t="shared" si="46"/>
        <v>-1.1523975894967058E-7</v>
      </c>
      <c r="AC189" s="68">
        <f t="shared" si="48"/>
        <v>5.2880012403552681E-5</v>
      </c>
      <c r="AD189" s="69"/>
      <c r="AE189" s="70">
        <f t="shared" si="47"/>
        <v>0.52880012403552679</v>
      </c>
      <c r="AF189" s="70"/>
      <c r="AG189" s="74"/>
      <c r="AH189" s="71">
        <v>1830</v>
      </c>
    </row>
    <row r="190" spans="5:34">
      <c r="E190" s="168">
        <v>0.55364583333333328</v>
      </c>
      <c r="F190" s="71">
        <v>1840</v>
      </c>
      <c r="G190" s="58">
        <v>16.670000000000002</v>
      </c>
      <c r="H190" s="58">
        <v>6.82</v>
      </c>
      <c r="I190" s="58">
        <v>6.87</v>
      </c>
      <c r="J190" s="58">
        <v>16.62</v>
      </c>
      <c r="K190" s="58">
        <v>6.95</v>
      </c>
      <c r="L190" s="58">
        <v>7.24</v>
      </c>
      <c r="M190" s="59">
        <f t="shared" si="34"/>
        <v>16.645000000000003</v>
      </c>
      <c r="N190" s="59">
        <f t="shared" si="34"/>
        <v>6.8849999999999998</v>
      </c>
      <c r="O190" s="59">
        <f t="shared" si="34"/>
        <v>7.0549999999999997</v>
      </c>
      <c r="P190" s="60">
        <f t="shared" si="35"/>
        <v>0.14765927643436677</v>
      </c>
      <c r="Q190" s="22">
        <f t="shared" si="36"/>
        <v>1.303166778452297E-7</v>
      </c>
      <c r="R190" s="22">
        <f t="shared" si="37"/>
        <v>7.6736148936181657E-8</v>
      </c>
      <c r="S190" s="61">
        <f t="shared" si="38"/>
        <v>3.8341312998639053E-8</v>
      </c>
      <c r="T190" s="22">
        <f t="shared" si="39"/>
        <v>1.4700562824596079E-15</v>
      </c>
      <c r="U190" s="62">
        <v>298</v>
      </c>
      <c r="V190" s="59">
        <f t="shared" si="40"/>
        <v>289.64499999999998</v>
      </c>
      <c r="W190" s="63">
        <f t="shared" si="41"/>
        <v>0.48650424999545427</v>
      </c>
      <c r="X190" s="64">
        <f t="shared" si="42"/>
        <v>3.0655206783913362</v>
      </c>
      <c r="Y190" s="65">
        <f t="shared" si="43"/>
        <v>-1.2114574487809946E-7</v>
      </c>
      <c r="Z190" s="66">
        <f t="shared" si="44"/>
        <v>-1.1972677717922395E-7</v>
      </c>
      <c r="AA190" s="66">
        <f t="shared" si="45"/>
        <v>-1.1974339740251347E-7</v>
      </c>
      <c r="AB190" s="67">
        <f t="shared" si="46"/>
        <v>-1.1834066058498207E-7</v>
      </c>
      <c r="AC190" s="68">
        <f t="shared" si="48"/>
        <v>5.171467790880634E-5</v>
      </c>
      <c r="AD190" s="69"/>
      <c r="AE190" s="70">
        <f t="shared" si="47"/>
        <v>0.51714677908806339</v>
      </c>
      <c r="AF190" s="70"/>
      <c r="AG190" s="74"/>
      <c r="AH190" s="71">
        <v>1840</v>
      </c>
    </row>
    <row r="191" spans="5:34">
      <c r="E191" s="168">
        <v>0.55376157407407411</v>
      </c>
      <c r="F191" s="71">
        <v>1850</v>
      </c>
      <c r="G191" s="58">
        <v>16.68</v>
      </c>
      <c r="H191" s="58">
        <v>6.82</v>
      </c>
      <c r="I191" s="58">
        <v>6.94</v>
      </c>
      <c r="J191" s="58">
        <v>16.63</v>
      </c>
      <c r="K191" s="58">
        <v>6.95</v>
      </c>
      <c r="L191" s="58">
        <v>7.24</v>
      </c>
      <c r="M191" s="59">
        <f t="shared" si="34"/>
        <v>16.655000000000001</v>
      </c>
      <c r="N191" s="59">
        <f t="shared" si="34"/>
        <v>6.8849999999999998</v>
      </c>
      <c r="O191" s="59">
        <f t="shared" si="34"/>
        <v>7.09</v>
      </c>
      <c r="P191" s="60">
        <f t="shared" si="35"/>
        <v>0.14841799794833657</v>
      </c>
      <c r="Q191" s="22">
        <f t="shared" si="36"/>
        <v>1.303166778452297E-7</v>
      </c>
      <c r="R191" s="22">
        <f t="shared" si="37"/>
        <v>7.6736148936181657E-8</v>
      </c>
      <c r="S191" s="61">
        <f t="shared" si="38"/>
        <v>3.8373187871916471E-8</v>
      </c>
      <c r="T191" s="22">
        <f t="shared" si="39"/>
        <v>1.4725015474533973E-15</v>
      </c>
      <c r="U191" s="62">
        <v>298</v>
      </c>
      <c r="V191" s="59">
        <f t="shared" si="40"/>
        <v>289.65499999999997</v>
      </c>
      <c r="W191" s="63">
        <f t="shared" si="41"/>
        <v>0.485905182965296</v>
      </c>
      <c r="X191" s="64">
        <f t="shared" si="42"/>
        <v>3.0612950056656478</v>
      </c>
      <c r="Y191" s="65">
        <f t="shared" si="43"/>
        <v>-1.1931118758387923E-7</v>
      </c>
      <c r="Z191" s="66">
        <f t="shared" si="44"/>
        <v>-1.1790224851874081E-7</v>
      </c>
      <c r="AA191" s="66">
        <f t="shared" si="45"/>
        <v>-1.1791888660046198E-7</v>
      </c>
      <c r="AB191" s="67">
        <f t="shared" si="46"/>
        <v>-1.16526192660713E-7</v>
      </c>
      <c r="AC191" s="68">
        <f t="shared" si="48"/>
        <v>5.0517299984428754E-5</v>
      </c>
      <c r="AD191" s="69"/>
      <c r="AE191" s="70">
        <f t="shared" si="47"/>
        <v>0.50517299984428754</v>
      </c>
      <c r="AF191" s="70"/>
      <c r="AG191" s="74"/>
      <c r="AH191" s="71">
        <v>1850</v>
      </c>
    </row>
    <row r="192" spans="5:34">
      <c r="E192" s="168">
        <v>0.55387731481481484</v>
      </c>
      <c r="F192" s="71">
        <v>1860</v>
      </c>
      <c r="G192" s="58">
        <v>16.690000000000001</v>
      </c>
      <c r="H192" s="58">
        <v>6.82</v>
      </c>
      <c r="I192" s="58">
        <v>6.91</v>
      </c>
      <c r="J192" s="58">
        <v>16.64</v>
      </c>
      <c r="K192" s="58">
        <v>6.95</v>
      </c>
      <c r="L192" s="58">
        <v>7.09</v>
      </c>
      <c r="M192" s="59">
        <f t="shared" si="34"/>
        <v>16.664999999999999</v>
      </c>
      <c r="N192" s="59">
        <f t="shared" si="34"/>
        <v>6.8849999999999998</v>
      </c>
      <c r="O192" s="59">
        <f t="shared" si="34"/>
        <v>7</v>
      </c>
      <c r="P192" s="60">
        <f t="shared" si="35"/>
        <v>0.14655984710555156</v>
      </c>
      <c r="Q192" s="22">
        <f t="shared" si="36"/>
        <v>1.303166778452297E-7</v>
      </c>
      <c r="R192" s="22">
        <f t="shared" si="37"/>
        <v>7.6736148936181657E-8</v>
      </c>
      <c r="S192" s="61">
        <f t="shared" si="38"/>
        <v>3.84050892442224E-8</v>
      </c>
      <c r="T192" s="22">
        <f t="shared" si="39"/>
        <v>1.4749508798566871E-15</v>
      </c>
      <c r="U192" s="62">
        <v>298</v>
      </c>
      <c r="V192" s="59">
        <f t="shared" si="40"/>
        <v>289.66500000000002</v>
      </c>
      <c r="W192" s="63">
        <f t="shared" si="41"/>
        <v>0.48530615729788196</v>
      </c>
      <c r="X192" s="64">
        <f t="shared" si="42"/>
        <v>3.0570754489860867</v>
      </c>
      <c r="Y192" s="65">
        <f t="shared" si="43"/>
        <v>-1.1541793716749411E-7</v>
      </c>
      <c r="Z192" s="66">
        <f t="shared" si="44"/>
        <v>-1.1406793766741933E-7</v>
      </c>
      <c r="AA192" s="66">
        <f t="shared" si="45"/>
        <v>-1.140837280956225E-7</v>
      </c>
      <c r="AB192" s="67">
        <f t="shared" si="46"/>
        <v>-1.1274914963454324E-7</v>
      </c>
      <c r="AC192" s="68">
        <f t="shared" si="48"/>
        <v>4.933816723362376E-5</v>
      </c>
      <c r="AD192" s="69"/>
      <c r="AE192" s="70">
        <f t="shared" si="47"/>
        <v>0.49338167233623759</v>
      </c>
      <c r="AF192" s="70"/>
      <c r="AG192" s="74"/>
      <c r="AH192" s="71">
        <v>1860</v>
      </c>
    </row>
    <row r="193" spans="5:34">
      <c r="E193" s="168">
        <v>0.55399305555555556</v>
      </c>
      <c r="F193" s="71">
        <v>1870</v>
      </c>
      <c r="G193" s="58">
        <v>16.690000000000001</v>
      </c>
      <c r="H193" s="58">
        <v>6.83</v>
      </c>
      <c r="I193" s="58">
        <v>6.75</v>
      </c>
      <c r="J193" s="58">
        <v>16.64</v>
      </c>
      <c r="K193" s="58">
        <v>6.95</v>
      </c>
      <c r="L193" s="58">
        <v>7.02</v>
      </c>
      <c r="M193" s="59">
        <f t="shared" si="34"/>
        <v>16.664999999999999</v>
      </c>
      <c r="N193" s="59">
        <f t="shared" si="34"/>
        <v>6.8900000000000006</v>
      </c>
      <c r="O193" s="59">
        <f t="shared" si="34"/>
        <v>6.8849999999999998</v>
      </c>
      <c r="P193" s="60">
        <f t="shared" si="35"/>
        <v>0.14415207818881751</v>
      </c>
      <c r="Q193" s="22">
        <f t="shared" si="36"/>
        <v>1.2882495516931295E-7</v>
      </c>
      <c r="R193" s="22">
        <f t="shared" si="37"/>
        <v>7.762471166286921E-8</v>
      </c>
      <c r="S193" s="61">
        <f t="shared" si="38"/>
        <v>3.8849799218473255E-8</v>
      </c>
      <c r="T193" s="22">
        <f t="shared" si="39"/>
        <v>1.5093068993156851E-15</v>
      </c>
      <c r="U193" s="62">
        <v>298</v>
      </c>
      <c r="V193" s="59">
        <f t="shared" si="40"/>
        <v>289.66500000000002</v>
      </c>
      <c r="W193" s="63">
        <f t="shared" si="41"/>
        <v>0.48530615729788196</v>
      </c>
      <c r="X193" s="64">
        <f t="shared" si="42"/>
        <v>3.0570754489860867</v>
      </c>
      <c r="Y193" s="65">
        <f t="shared" si="43"/>
        <v>-1.1348008684240205E-7</v>
      </c>
      <c r="Z193" s="66">
        <f t="shared" si="44"/>
        <v>-1.1214415019460736E-7</v>
      </c>
      <c r="AA193" s="66">
        <f t="shared" si="45"/>
        <v>-1.1215987741844528E-7</v>
      </c>
      <c r="AB193" s="67">
        <f t="shared" si="46"/>
        <v>-1.1083929769913052E-7</v>
      </c>
      <c r="AC193" s="68">
        <f t="shared" si="48"/>
        <v>4.8197383203076895E-5</v>
      </c>
      <c r="AD193" s="69"/>
      <c r="AE193" s="70">
        <f t="shared" si="47"/>
        <v>0.48197383203076893</v>
      </c>
      <c r="AF193" s="70"/>
      <c r="AG193" s="74"/>
      <c r="AH193" s="71">
        <v>1870</v>
      </c>
    </row>
    <row r="194" spans="5:34">
      <c r="E194" s="168">
        <v>0.55410879629629628</v>
      </c>
      <c r="F194" s="71">
        <v>1880</v>
      </c>
      <c r="G194" s="58">
        <v>16.7</v>
      </c>
      <c r="H194" s="58">
        <v>6.83</v>
      </c>
      <c r="I194" s="58">
        <v>6.57</v>
      </c>
      <c r="J194" s="58">
        <v>16.649999999999999</v>
      </c>
      <c r="K194" s="58">
        <v>6.95</v>
      </c>
      <c r="L194" s="58">
        <v>6.86</v>
      </c>
      <c r="M194" s="59">
        <f t="shared" si="34"/>
        <v>16.674999999999997</v>
      </c>
      <c r="N194" s="59">
        <f t="shared" si="34"/>
        <v>6.8900000000000006</v>
      </c>
      <c r="O194" s="59">
        <f t="shared" si="34"/>
        <v>6.7149999999999999</v>
      </c>
      <c r="P194" s="60">
        <f t="shared" si="35"/>
        <v>0.14061758119231915</v>
      </c>
      <c r="Q194" s="22">
        <f t="shared" si="36"/>
        <v>1.2882495516931295E-7</v>
      </c>
      <c r="R194" s="22">
        <f t="shared" si="37"/>
        <v>7.762471166286921E-8</v>
      </c>
      <c r="S194" s="61">
        <f t="shared" si="38"/>
        <v>3.8882096819418371E-8</v>
      </c>
      <c r="T194" s="22">
        <f t="shared" si="39"/>
        <v>1.5118174530746243E-15</v>
      </c>
      <c r="U194" s="62">
        <v>298</v>
      </c>
      <c r="V194" s="59">
        <f t="shared" si="40"/>
        <v>289.67500000000001</v>
      </c>
      <c r="W194" s="63">
        <f t="shared" si="41"/>
        <v>0.48470717298893773</v>
      </c>
      <c r="X194" s="64">
        <f t="shared" si="42"/>
        <v>3.0528619990893149</v>
      </c>
      <c r="Y194" s="65">
        <f t="shared" si="43"/>
        <v>-1.0845104767171298E-7</v>
      </c>
      <c r="Z194" s="66">
        <f t="shared" si="44"/>
        <v>-1.0720182616306168E-7</v>
      </c>
      <c r="AA194" s="66">
        <f t="shared" si="45"/>
        <v>-1.0721621564487104E-7</v>
      </c>
      <c r="AB194" s="67">
        <f t="shared" si="46"/>
        <v>-1.0598105212007565E-7</v>
      </c>
      <c r="AC194" s="68">
        <f t="shared" si="48"/>
        <v>4.7075837470130833E-5</v>
      </c>
      <c r="AD194" s="75"/>
      <c r="AE194" s="70">
        <f t="shared" si="47"/>
        <v>0.47075837470130832</v>
      </c>
      <c r="AF194" s="70"/>
      <c r="AG194" s="74"/>
      <c r="AH194" s="71">
        <v>1880</v>
      </c>
    </row>
    <row r="195" spans="5:34">
      <c r="E195" s="168">
        <v>0.554224537037037</v>
      </c>
      <c r="F195" s="71">
        <v>1890</v>
      </c>
      <c r="G195" s="58">
        <v>16.71</v>
      </c>
      <c r="H195" s="58">
        <v>6.83</v>
      </c>
      <c r="I195" s="58">
        <v>6.4</v>
      </c>
      <c r="J195" s="58">
        <v>16.66</v>
      </c>
      <c r="K195" s="58">
        <v>6.95</v>
      </c>
      <c r="L195" s="58">
        <v>6.67</v>
      </c>
      <c r="M195" s="59">
        <f t="shared" si="34"/>
        <v>16.685000000000002</v>
      </c>
      <c r="N195" s="59">
        <f t="shared" si="34"/>
        <v>6.8900000000000006</v>
      </c>
      <c r="O195" s="59">
        <f t="shared" si="34"/>
        <v>6.5350000000000001</v>
      </c>
      <c r="P195" s="60">
        <f t="shared" si="35"/>
        <v>0.13687239122269557</v>
      </c>
      <c r="Q195" s="22">
        <f t="shared" si="36"/>
        <v>1.2882495516931295E-7</v>
      </c>
      <c r="R195" s="22">
        <f t="shared" si="37"/>
        <v>7.762471166286921E-8</v>
      </c>
      <c r="S195" s="61">
        <f t="shared" si="38"/>
        <v>3.8914421270824722E-8</v>
      </c>
      <c r="T195" s="22">
        <f t="shared" si="39"/>
        <v>1.5143321828432155E-15</v>
      </c>
      <c r="U195" s="62">
        <v>298</v>
      </c>
      <c r="V195" s="59">
        <f t="shared" si="40"/>
        <v>289.685</v>
      </c>
      <c r="W195" s="63">
        <f t="shared" si="41"/>
        <v>0.48410823003417375</v>
      </c>
      <c r="X195" s="64">
        <f t="shared" si="42"/>
        <v>3.0486546467265243</v>
      </c>
      <c r="Y195" s="65">
        <f t="shared" si="43"/>
        <v>-1.0347267017315452E-7</v>
      </c>
      <c r="Z195" s="66">
        <f t="shared" si="44"/>
        <v>-1.0230900421514786E-7</v>
      </c>
      <c r="AA195" s="66">
        <f t="shared" si="45"/>
        <v>-1.0232209094094278E-7</v>
      </c>
      <c r="AB195" s="67">
        <f t="shared" si="46"/>
        <v>-1.0117121735898083E-7</v>
      </c>
      <c r="AC195" s="68">
        <f t="shared" si="48"/>
        <v>4.6003723831118083E-5</v>
      </c>
      <c r="AD195" s="69"/>
      <c r="AE195" s="70">
        <f t="shared" si="47"/>
        <v>0.46003723831118082</v>
      </c>
      <c r="AF195" s="70"/>
      <c r="AG195" s="74"/>
      <c r="AH195" s="71">
        <v>1890</v>
      </c>
    </row>
    <row r="196" spans="5:34">
      <c r="E196" s="168">
        <v>0.55434027777777772</v>
      </c>
      <c r="F196" s="71">
        <v>1900</v>
      </c>
      <c r="G196" s="58">
        <v>16.71</v>
      </c>
      <c r="H196" s="58">
        <v>6.83</v>
      </c>
      <c r="I196" s="58">
        <v>6.21</v>
      </c>
      <c r="J196" s="58">
        <v>16.66</v>
      </c>
      <c r="K196" s="58">
        <v>6.95</v>
      </c>
      <c r="L196" s="58">
        <v>6.56</v>
      </c>
      <c r="M196" s="59">
        <f t="shared" si="34"/>
        <v>16.685000000000002</v>
      </c>
      <c r="N196" s="59">
        <f t="shared" si="34"/>
        <v>6.8900000000000006</v>
      </c>
      <c r="O196" s="59">
        <f t="shared" si="34"/>
        <v>6.3849999999999998</v>
      </c>
      <c r="P196" s="60">
        <f t="shared" si="35"/>
        <v>0.13373071430098105</v>
      </c>
      <c r="Q196" s="22">
        <f t="shared" si="36"/>
        <v>1.2882495516931295E-7</v>
      </c>
      <c r="R196" s="22">
        <f t="shared" si="37"/>
        <v>7.762471166286921E-8</v>
      </c>
      <c r="S196" s="61">
        <f t="shared" si="38"/>
        <v>3.8914421270824722E-8</v>
      </c>
      <c r="T196" s="22">
        <f t="shared" si="39"/>
        <v>1.5143321828432155E-15</v>
      </c>
      <c r="U196" s="62">
        <v>298</v>
      </c>
      <c r="V196" s="59">
        <f t="shared" si="40"/>
        <v>289.685</v>
      </c>
      <c r="W196" s="63">
        <f t="shared" si="41"/>
        <v>0.48410823003417375</v>
      </c>
      <c r="X196" s="64">
        <f t="shared" si="42"/>
        <v>3.0486546467265243</v>
      </c>
      <c r="Y196" s="65">
        <f t="shared" si="43"/>
        <v>-9.8849098141833654E-8</v>
      </c>
      <c r="Z196" s="66">
        <f t="shared" si="44"/>
        <v>-9.7762945921862471E-8</v>
      </c>
      <c r="AA196" s="66">
        <f t="shared" si="45"/>
        <v>-9.7774880544101065E-8</v>
      </c>
      <c r="AB196" s="67">
        <f t="shared" si="46"/>
        <v>-9.670040067151354E-8</v>
      </c>
      <c r="AC196" s="68">
        <f t="shared" si="48"/>
        <v>4.4980547034710891E-5</v>
      </c>
      <c r="AD196" s="69"/>
      <c r="AE196" s="70">
        <f t="shared" si="47"/>
        <v>0.44980547034710894</v>
      </c>
      <c r="AF196" s="70"/>
      <c r="AG196" s="74"/>
      <c r="AH196" s="71">
        <v>1900</v>
      </c>
    </row>
    <row r="197" spans="5:34">
      <c r="E197" s="168">
        <v>0.55445601851851856</v>
      </c>
      <c r="F197" s="71">
        <v>1910</v>
      </c>
      <c r="G197" s="58">
        <v>16.72</v>
      </c>
      <c r="H197" s="58">
        <v>6.84</v>
      </c>
      <c r="I197" s="58">
        <v>6.05</v>
      </c>
      <c r="J197" s="58">
        <v>16.66</v>
      </c>
      <c r="K197" s="58">
        <v>6.95</v>
      </c>
      <c r="L197" s="58">
        <v>6.52</v>
      </c>
      <c r="M197" s="59">
        <f t="shared" si="34"/>
        <v>16.689999999999998</v>
      </c>
      <c r="N197" s="59">
        <f t="shared" si="34"/>
        <v>6.8949999999999996</v>
      </c>
      <c r="O197" s="59">
        <f t="shared" si="34"/>
        <v>6.2850000000000001</v>
      </c>
      <c r="P197" s="60">
        <f t="shared" si="35"/>
        <v>0.13164788250583206</v>
      </c>
      <c r="Q197" s="22">
        <f t="shared" si="36"/>
        <v>1.2735030810166618E-7</v>
      </c>
      <c r="R197" s="22">
        <f t="shared" si="37"/>
        <v>7.8523563461006931E-8</v>
      </c>
      <c r="S197" s="61">
        <f t="shared" si="38"/>
        <v>3.9381388600008174E-8</v>
      </c>
      <c r="T197" s="22">
        <f t="shared" si="39"/>
        <v>1.5508937680648537E-15</v>
      </c>
      <c r="U197" s="62">
        <v>298</v>
      </c>
      <c r="V197" s="59">
        <f t="shared" si="40"/>
        <v>289.69</v>
      </c>
      <c r="W197" s="63">
        <f t="shared" si="41"/>
        <v>0.48380877406327211</v>
      </c>
      <c r="X197" s="64">
        <f t="shared" si="42"/>
        <v>3.0465532542341371</v>
      </c>
      <c r="Y197" s="65">
        <f t="shared" si="43"/>
        <v>-9.7559988161695047E-8</v>
      </c>
      <c r="Z197" s="66">
        <f t="shared" si="44"/>
        <v>-9.6478472556598747E-8</v>
      </c>
      <c r="AA197" s="66">
        <f t="shared" si="45"/>
        <v>-9.6490461856988235E-8</v>
      </c>
      <c r="AB197" s="67">
        <f t="shared" si="46"/>
        <v>-9.5420669733973949E-8</v>
      </c>
      <c r="AC197" s="68">
        <f t="shared" si="48"/>
        <v>4.4002838448468772E-5</v>
      </c>
      <c r="AD197" s="69"/>
      <c r="AE197" s="70">
        <f t="shared" si="47"/>
        <v>0.44002838448468773</v>
      </c>
      <c r="AF197" s="70"/>
      <c r="AG197" s="74"/>
      <c r="AH197" s="71">
        <v>1910</v>
      </c>
    </row>
    <row r="198" spans="5:34">
      <c r="E198" s="168">
        <v>0.55457175925925928</v>
      </c>
      <c r="F198" s="71">
        <v>1920</v>
      </c>
      <c r="G198" s="58">
        <v>16.72</v>
      </c>
      <c r="H198" s="58">
        <v>6.84</v>
      </c>
      <c r="I198" s="58">
        <v>5.94</v>
      </c>
      <c r="J198" s="58">
        <v>16.670000000000002</v>
      </c>
      <c r="K198" s="58">
        <v>6.96</v>
      </c>
      <c r="L198" s="58">
        <v>6.29</v>
      </c>
      <c r="M198" s="59">
        <f t="shared" ref="M198:O222" si="49">(G198+J198)/2</f>
        <v>16.695</v>
      </c>
      <c r="N198" s="59">
        <f t="shared" si="49"/>
        <v>6.9</v>
      </c>
      <c r="O198" s="59">
        <f t="shared" si="49"/>
        <v>6.1150000000000002</v>
      </c>
      <c r="P198" s="60">
        <f t="shared" si="35"/>
        <v>0.1280983082298803</v>
      </c>
      <c r="Q198" s="22">
        <f t="shared" si="36"/>
        <v>1.2589254117941651E-7</v>
      </c>
      <c r="R198" s="22">
        <f t="shared" si="37"/>
        <v>7.943282347242818E-8</v>
      </c>
      <c r="S198" s="61">
        <f t="shared" si="38"/>
        <v>3.9853959468430135E-8</v>
      </c>
      <c r="T198" s="22">
        <f t="shared" si="39"/>
        <v>1.5883380853112719E-15</v>
      </c>
      <c r="U198" s="62">
        <v>298</v>
      </c>
      <c r="V198" s="59">
        <f t="shared" si="40"/>
        <v>289.69499999999999</v>
      </c>
      <c r="W198" s="63">
        <f t="shared" si="41"/>
        <v>0.48350932842931132</v>
      </c>
      <c r="X198" s="64">
        <f t="shared" si="42"/>
        <v>3.0444533826635927</v>
      </c>
      <c r="Y198" s="65">
        <f t="shared" si="43"/>
        <v>-9.5155244300479862E-8</v>
      </c>
      <c r="Z198" s="66">
        <f t="shared" si="44"/>
        <v>-9.4103322052935492E-8</v>
      </c>
      <c r="AA198" s="66">
        <f t="shared" si="45"/>
        <v>-9.411495084358188E-8</v>
      </c>
      <c r="AB198" s="67">
        <f t="shared" si="46"/>
        <v>-9.3074400278761334E-8</v>
      </c>
      <c r="AC198" s="68">
        <f t="shared" si="48"/>
        <v>4.3037974237264038E-5</v>
      </c>
      <c r="AD198" s="69"/>
      <c r="AE198" s="70">
        <f t="shared" si="47"/>
        <v>0.43037974237264037</v>
      </c>
      <c r="AH198" s="71">
        <v>1920</v>
      </c>
    </row>
    <row r="199" spans="5:34">
      <c r="E199" s="168">
        <v>0.5546875</v>
      </c>
      <c r="F199" s="71">
        <v>1930</v>
      </c>
      <c r="G199" s="58">
        <v>16.72</v>
      </c>
      <c r="H199" s="58">
        <v>6.84</v>
      </c>
      <c r="I199" s="58">
        <v>5.91</v>
      </c>
      <c r="J199" s="58">
        <v>16.670000000000002</v>
      </c>
      <c r="K199" s="58">
        <v>6.96</v>
      </c>
      <c r="L199" s="58">
        <v>6.03</v>
      </c>
      <c r="M199" s="59">
        <f t="shared" si="49"/>
        <v>16.695</v>
      </c>
      <c r="N199" s="59">
        <f t="shared" si="49"/>
        <v>6.9</v>
      </c>
      <c r="O199" s="59">
        <f t="shared" si="49"/>
        <v>5.9700000000000006</v>
      </c>
      <c r="P199" s="60">
        <f t="shared" ref="P199:P262" si="50">((O199/32000)*(1/((-0.026*M199+1.9067)/1000)))/1.013</f>
        <v>0.12506081768313743</v>
      </c>
      <c r="Q199" s="22">
        <f t="shared" ref="Q199:Q262" si="51">POWER(10, -N199)</f>
        <v>1.2589254117941651E-7</v>
      </c>
      <c r="R199" s="22">
        <f t="shared" ref="R199:R262" si="52">POWER(10, -(14-N199))</f>
        <v>7.943282347242818E-8</v>
      </c>
      <c r="S199" s="61">
        <f t="shared" ref="S199:S262" si="53">(0.00000000000001*(0.1253*EXP(0.0831*M199)))/Q199</f>
        <v>3.9853959468430135E-8</v>
      </c>
      <c r="T199" s="22">
        <f t="shared" ref="T199:T262" si="54">POWER(S199, 2)</f>
        <v>1.5883380853112719E-15</v>
      </c>
      <c r="U199" s="62">
        <v>298</v>
      </c>
      <c r="V199" s="59">
        <f t="shared" ref="V199:V262" si="55">273+M199</f>
        <v>289.69499999999999</v>
      </c>
      <c r="W199" s="63">
        <f t="shared" ref="W199:W262" si="56">((1/V199)-(1/298))*5026</f>
        <v>0.48350932842931132</v>
      </c>
      <c r="X199" s="64">
        <f t="shared" ref="X199:X262" si="57">POWER(10,W199)</f>
        <v>3.0444533826635927</v>
      </c>
      <c r="Y199" s="65">
        <f t="shared" ref="Y199:Y262" si="58">-($B$2/X199)*P199*T199*AC199</f>
        <v>-9.0867487647604567E-8</v>
      </c>
      <c r="Z199" s="66">
        <f t="shared" ref="Z199:Z262" si="59">-(AC199+(5*Y199))*$B$2*T199*P199/X199</f>
        <v>-8.9886785103219862E-8</v>
      </c>
      <c r="AA199" s="66">
        <f t="shared" ref="AA199:AA262" si="60">-(AC199+5*Z199)*$B$2*P199*T199/X199</f>
        <v>-8.9897369499305438E-8</v>
      </c>
      <c r="AB199" s="67">
        <f t="shared" ref="AB199:AB262" si="61">-(AC199+(10*AA199))*$B$2*P199*T199/X199</f>
        <v>-8.8927022883279512E-8</v>
      </c>
      <c r="AC199" s="68">
        <f t="shared" si="48"/>
        <v>4.2096863919976916E-5</v>
      </c>
      <c r="AD199" s="69"/>
      <c r="AE199" s="70">
        <f t="shared" ref="AE199:AE262" si="62">AC199*10000</f>
        <v>0.42096863919976918</v>
      </c>
      <c r="AF199" s="70"/>
      <c r="AG199" s="74"/>
      <c r="AH199" s="71">
        <v>1930</v>
      </c>
    </row>
    <row r="200" spans="5:34">
      <c r="E200" s="168">
        <v>0.55480324074074072</v>
      </c>
      <c r="F200" s="71">
        <v>1940</v>
      </c>
      <c r="G200" s="58">
        <v>16.73</v>
      </c>
      <c r="H200" s="58">
        <v>6.85</v>
      </c>
      <c r="I200" s="58">
        <v>5.74</v>
      </c>
      <c r="J200" s="58">
        <v>16.670000000000002</v>
      </c>
      <c r="K200" s="58">
        <v>6.96</v>
      </c>
      <c r="L200" s="58">
        <v>5.91</v>
      </c>
      <c r="M200" s="59">
        <f t="shared" si="49"/>
        <v>16.700000000000003</v>
      </c>
      <c r="N200" s="59">
        <f t="shared" si="49"/>
        <v>6.9049999999999994</v>
      </c>
      <c r="O200" s="59">
        <f t="shared" si="49"/>
        <v>5.8250000000000002</v>
      </c>
      <c r="P200" s="60">
        <f t="shared" si="50"/>
        <v>0.1220340999937988</v>
      </c>
      <c r="Q200" s="22">
        <f t="shared" si="51"/>
        <v>1.2445146117713856E-7</v>
      </c>
      <c r="R200" s="22">
        <f t="shared" si="52"/>
        <v>8.0352612218561473E-8</v>
      </c>
      <c r="S200" s="61">
        <f t="shared" si="53"/>
        <v>4.0332201117736509E-8</v>
      </c>
      <c r="T200" s="22">
        <f t="shared" si="54"/>
        <v>1.6266864470015461E-15</v>
      </c>
      <c r="U200" s="62">
        <v>298</v>
      </c>
      <c r="V200" s="59">
        <f t="shared" si="55"/>
        <v>289.7</v>
      </c>
      <c r="W200" s="63">
        <f t="shared" si="56"/>
        <v>0.48320989313175289</v>
      </c>
      <c r="X200" s="64">
        <f t="shared" si="57"/>
        <v>3.0423550308628791</v>
      </c>
      <c r="Y200" s="65">
        <f t="shared" si="58"/>
        <v>-8.8931251036068041E-8</v>
      </c>
      <c r="Z200" s="66">
        <f t="shared" si="59"/>
        <v>-8.7971400844517533E-8</v>
      </c>
      <c r="AA200" s="66">
        <f t="shared" si="60"/>
        <v>-8.7981760671681619E-8</v>
      </c>
      <c r="AB200" s="67">
        <f t="shared" si="61"/>
        <v>-8.7032046676524874E-8</v>
      </c>
      <c r="AC200" s="68">
        <f t="shared" ref="AC200:AC263" si="63">AC199+10*(0.166666666666666*(Y199+2*Z199+2*AA199+AB199))</f>
        <v>4.1197925887083696E-5</v>
      </c>
      <c r="AD200" s="69"/>
      <c r="AE200" s="70">
        <f t="shared" si="62"/>
        <v>0.41197925887083697</v>
      </c>
      <c r="AF200" s="70"/>
      <c r="AG200" s="74"/>
      <c r="AH200" s="71">
        <v>1940</v>
      </c>
    </row>
    <row r="201" spans="5:34">
      <c r="E201" s="168">
        <v>0.55491898148148144</v>
      </c>
      <c r="F201" s="71">
        <v>1950</v>
      </c>
      <c r="G201" s="58">
        <v>16.72</v>
      </c>
      <c r="H201" s="58">
        <v>6.85</v>
      </c>
      <c r="I201" s="58">
        <v>5.6</v>
      </c>
      <c r="J201" s="58">
        <v>16.68</v>
      </c>
      <c r="K201" s="58">
        <v>6.96</v>
      </c>
      <c r="L201" s="58">
        <v>5.83</v>
      </c>
      <c r="M201" s="59">
        <f t="shared" si="49"/>
        <v>16.7</v>
      </c>
      <c r="N201" s="59">
        <f t="shared" si="49"/>
        <v>6.9049999999999994</v>
      </c>
      <c r="O201" s="59">
        <f t="shared" si="49"/>
        <v>5.7149999999999999</v>
      </c>
      <c r="P201" s="60">
        <f t="shared" si="50"/>
        <v>0.11972959338447382</v>
      </c>
      <c r="Q201" s="22">
        <f t="shared" si="51"/>
        <v>1.2445146117713856E-7</v>
      </c>
      <c r="R201" s="22">
        <f t="shared" si="52"/>
        <v>8.0352612218561473E-8</v>
      </c>
      <c r="S201" s="61">
        <f t="shared" si="53"/>
        <v>4.0332201117736489E-8</v>
      </c>
      <c r="T201" s="22">
        <f t="shared" si="54"/>
        <v>1.6266864470015445E-15</v>
      </c>
      <c r="U201" s="62">
        <v>298</v>
      </c>
      <c r="V201" s="59">
        <f t="shared" si="55"/>
        <v>289.7</v>
      </c>
      <c r="W201" s="63">
        <f t="shared" si="56"/>
        <v>0.48320989313175289</v>
      </c>
      <c r="X201" s="64">
        <f t="shared" si="57"/>
        <v>3.0423550308628791</v>
      </c>
      <c r="Y201" s="65">
        <f t="shared" si="58"/>
        <v>-8.538859697356682E-8</v>
      </c>
      <c r="Z201" s="66">
        <f t="shared" si="59"/>
        <v>-8.4484387117038187E-8</v>
      </c>
      <c r="AA201" s="66">
        <f t="shared" si="60"/>
        <v>-8.449396211292316E-8</v>
      </c>
      <c r="AB201" s="67">
        <f t="shared" si="61"/>
        <v>-8.3599124466287832E-8</v>
      </c>
      <c r="AC201" s="68">
        <f t="shared" si="63"/>
        <v>4.0318143185842051E-5</v>
      </c>
      <c r="AD201" s="69"/>
      <c r="AE201" s="70">
        <f t="shared" si="62"/>
        <v>0.40318143185842054</v>
      </c>
      <c r="AF201" s="70"/>
      <c r="AG201" s="74"/>
      <c r="AH201" s="71">
        <v>1950</v>
      </c>
    </row>
    <row r="202" spans="5:34">
      <c r="E202" s="168">
        <v>0.55503472222222217</v>
      </c>
      <c r="F202" s="71">
        <v>1960</v>
      </c>
      <c r="G202" s="58">
        <v>16.73</v>
      </c>
      <c r="H202" s="58">
        <v>6.85</v>
      </c>
      <c r="I202" s="58">
        <v>5.55</v>
      </c>
      <c r="J202" s="58">
        <v>16.68</v>
      </c>
      <c r="K202" s="58">
        <v>6.96</v>
      </c>
      <c r="L202" s="58">
        <v>5.71</v>
      </c>
      <c r="M202" s="59">
        <f t="shared" si="49"/>
        <v>16.704999999999998</v>
      </c>
      <c r="N202" s="59">
        <f t="shared" si="49"/>
        <v>6.9049999999999994</v>
      </c>
      <c r="O202" s="59">
        <f t="shared" si="49"/>
        <v>5.63</v>
      </c>
      <c r="P202" s="60">
        <f t="shared" si="50"/>
        <v>0.11795925233689722</v>
      </c>
      <c r="Q202" s="22">
        <f t="shared" si="51"/>
        <v>1.2445146117713856E-7</v>
      </c>
      <c r="R202" s="22">
        <f t="shared" si="52"/>
        <v>8.0352612218561473E-8</v>
      </c>
      <c r="S202" s="61">
        <f t="shared" si="53"/>
        <v>4.0348962629263801E-8</v>
      </c>
      <c r="T202" s="22">
        <f t="shared" si="54"/>
        <v>1.6280387852577267E-15</v>
      </c>
      <c r="U202" s="62">
        <v>298</v>
      </c>
      <c r="V202" s="59">
        <f t="shared" si="55"/>
        <v>289.70499999999998</v>
      </c>
      <c r="W202" s="63">
        <f t="shared" si="56"/>
        <v>0.48291046817006511</v>
      </c>
      <c r="X202" s="64">
        <f t="shared" si="57"/>
        <v>3.040258197680942</v>
      </c>
      <c r="Y202" s="65">
        <f t="shared" si="58"/>
        <v>-8.2488405969025826E-8</v>
      </c>
      <c r="Z202" s="66">
        <f t="shared" si="59"/>
        <v>-8.1626513476799929E-8</v>
      </c>
      <c r="AA202" s="66">
        <f t="shared" si="60"/>
        <v>-8.1635519089884932E-8</v>
      </c>
      <c r="AB202" s="67">
        <f t="shared" si="61"/>
        <v>-8.0782444017743697E-8</v>
      </c>
      <c r="AC202" s="68">
        <f t="shared" si="63"/>
        <v>3.9473235819342426E-5</v>
      </c>
      <c r="AD202" s="69"/>
      <c r="AE202" s="70">
        <f t="shared" si="62"/>
        <v>0.39473235819342428</v>
      </c>
      <c r="AF202" s="70"/>
      <c r="AG202" s="74"/>
      <c r="AH202" s="71">
        <v>1960</v>
      </c>
    </row>
    <row r="203" spans="5:34">
      <c r="E203" s="168">
        <v>0.555150462962963</v>
      </c>
      <c r="F203" s="71">
        <v>1970</v>
      </c>
      <c r="G203" s="58">
        <v>16.73</v>
      </c>
      <c r="H203" s="58">
        <v>6.85</v>
      </c>
      <c r="I203" s="58">
        <v>5.5</v>
      </c>
      <c r="J203" s="58">
        <v>16.690000000000001</v>
      </c>
      <c r="K203" s="58">
        <v>6.97</v>
      </c>
      <c r="L203" s="58">
        <v>5.58</v>
      </c>
      <c r="M203" s="59">
        <f t="shared" si="49"/>
        <v>16.71</v>
      </c>
      <c r="N203" s="59">
        <f t="shared" si="49"/>
        <v>6.91</v>
      </c>
      <c r="O203" s="59">
        <f t="shared" si="49"/>
        <v>5.54</v>
      </c>
      <c r="P203" s="60">
        <f t="shared" si="50"/>
        <v>0.11608382984468765</v>
      </c>
      <c r="Q203" s="22">
        <f t="shared" si="51"/>
        <v>1.2302687708123796E-7</v>
      </c>
      <c r="R203" s="22">
        <f t="shared" si="52"/>
        <v>8.128305161640995E-8</v>
      </c>
      <c r="S203" s="61">
        <f t="shared" si="53"/>
        <v>4.0833144243663048E-8</v>
      </c>
      <c r="T203" s="22">
        <f t="shared" si="54"/>
        <v>1.6673456688237928E-15</v>
      </c>
      <c r="U203" s="62">
        <v>298</v>
      </c>
      <c r="V203" s="59">
        <f t="shared" si="55"/>
        <v>289.70999999999998</v>
      </c>
      <c r="W203" s="63">
        <f t="shared" si="56"/>
        <v>0.48261105354370953</v>
      </c>
      <c r="X203" s="64">
        <f t="shared" si="57"/>
        <v>3.0381628819675908</v>
      </c>
      <c r="Y203" s="65">
        <f t="shared" si="58"/>
        <v>-8.1473684919238771E-8</v>
      </c>
      <c r="Z203" s="66">
        <f t="shared" si="59"/>
        <v>-8.0615111229653373E-8</v>
      </c>
      <c r="AA203" s="66">
        <f t="shared" si="60"/>
        <v>-8.062415892132434E-8</v>
      </c>
      <c r="AB203" s="67">
        <f t="shared" si="61"/>
        <v>-7.9774442233372293E-8</v>
      </c>
      <c r="AC203" s="68">
        <f t="shared" si="63"/>
        <v>3.8656910960808866E-5</v>
      </c>
      <c r="AD203" s="69"/>
      <c r="AE203" s="70">
        <f t="shared" si="62"/>
        <v>0.38656910960808866</v>
      </c>
      <c r="AF203" s="70"/>
      <c r="AG203" s="74"/>
      <c r="AH203" s="71">
        <v>1970</v>
      </c>
    </row>
    <row r="204" spans="5:34">
      <c r="E204" s="168">
        <v>0.55526620370370372</v>
      </c>
      <c r="F204" s="71">
        <v>1980</v>
      </c>
      <c r="G204" s="58">
        <v>16.73</v>
      </c>
      <c r="H204" s="58">
        <v>6.85</v>
      </c>
      <c r="I204" s="58">
        <v>5.44</v>
      </c>
      <c r="J204" s="58">
        <v>16.690000000000001</v>
      </c>
      <c r="K204" s="58">
        <v>6.97</v>
      </c>
      <c r="L204" s="58">
        <v>5.44</v>
      </c>
      <c r="M204" s="59">
        <f t="shared" si="49"/>
        <v>16.71</v>
      </c>
      <c r="N204" s="59">
        <f t="shared" si="49"/>
        <v>6.91</v>
      </c>
      <c r="O204" s="59">
        <f t="shared" si="49"/>
        <v>5.44</v>
      </c>
      <c r="P204" s="60">
        <f t="shared" si="50"/>
        <v>0.11398845385471135</v>
      </c>
      <c r="Q204" s="22">
        <f t="shared" si="51"/>
        <v>1.2302687708123796E-7</v>
      </c>
      <c r="R204" s="22">
        <f t="shared" si="52"/>
        <v>8.128305161640995E-8</v>
      </c>
      <c r="S204" s="61">
        <f t="shared" si="53"/>
        <v>4.0833144243663048E-8</v>
      </c>
      <c r="T204" s="22">
        <f t="shared" si="54"/>
        <v>1.6673456688237928E-15</v>
      </c>
      <c r="U204" s="62">
        <v>298</v>
      </c>
      <c r="V204" s="59">
        <f t="shared" si="55"/>
        <v>289.70999999999998</v>
      </c>
      <c r="W204" s="63">
        <f t="shared" si="56"/>
        <v>0.48261105354370953</v>
      </c>
      <c r="X204" s="64">
        <f t="shared" si="57"/>
        <v>3.0381628819675908</v>
      </c>
      <c r="Y204" s="65">
        <f t="shared" si="58"/>
        <v>-7.8334533425639356E-8</v>
      </c>
      <c r="Z204" s="66">
        <f t="shared" si="59"/>
        <v>-7.7523940867035108E-8</v>
      </c>
      <c r="AA204" s="66">
        <f t="shared" si="60"/>
        <v>-7.7532328742309666E-8</v>
      </c>
      <c r="AB204" s="67">
        <f t="shared" si="61"/>
        <v>-7.6729950466338704E-8</v>
      </c>
      <c r="AC204" s="68">
        <f t="shared" si="63"/>
        <v>3.7850699848384592E-5</v>
      </c>
      <c r="AD204" s="69"/>
      <c r="AE204" s="70">
        <f t="shared" si="62"/>
        <v>0.37850699848384595</v>
      </c>
      <c r="AF204" s="70"/>
      <c r="AG204" s="74"/>
      <c r="AH204" s="71">
        <v>1980</v>
      </c>
    </row>
    <row r="205" spans="5:34">
      <c r="E205" s="168">
        <v>0.55538194444444444</v>
      </c>
      <c r="F205" s="71">
        <v>1990</v>
      </c>
      <c r="G205" s="58">
        <v>16.739999999999998</v>
      </c>
      <c r="H205" s="58">
        <v>6.86</v>
      </c>
      <c r="I205" s="58">
        <v>5.38</v>
      </c>
      <c r="J205" s="58">
        <v>16.7</v>
      </c>
      <c r="K205" s="58">
        <v>6.97</v>
      </c>
      <c r="L205" s="58">
        <v>5.32</v>
      </c>
      <c r="M205" s="59">
        <f t="shared" si="49"/>
        <v>16.72</v>
      </c>
      <c r="N205" s="59">
        <f t="shared" si="49"/>
        <v>6.915</v>
      </c>
      <c r="O205" s="59">
        <f t="shared" si="49"/>
        <v>5.35</v>
      </c>
      <c r="P205" s="60">
        <f t="shared" si="50"/>
        <v>0.11212241646647765</v>
      </c>
      <c r="Q205" s="22">
        <f t="shared" si="51"/>
        <v>1.2161860006463664E-7</v>
      </c>
      <c r="R205" s="22">
        <f t="shared" si="52"/>
        <v>8.222426499470712E-8</v>
      </c>
      <c r="S205" s="61">
        <f t="shared" si="53"/>
        <v>4.1340309296696333E-8</v>
      </c>
      <c r="T205" s="22">
        <f t="shared" si="54"/>
        <v>1.7090211727465172E-15</v>
      </c>
      <c r="U205" s="62">
        <v>298</v>
      </c>
      <c r="V205" s="59">
        <f t="shared" si="55"/>
        <v>289.72000000000003</v>
      </c>
      <c r="W205" s="63">
        <f t="shared" si="56"/>
        <v>0.48201225529485886</v>
      </c>
      <c r="X205" s="64">
        <f t="shared" si="57"/>
        <v>3.0339767983505452</v>
      </c>
      <c r="Y205" s="65">
        <f t="shared" si="58"/>
        <v>-7.7467123595980095E-8</v>
      </c>
      <c r="Z205" s="66">
        <f t="shared" si="59"/>
        <v>-7.6657806035051171E-8</v>
      </c>
      <c r="AA205" s="66">
        <f t="shared" si="60"/>
        <v>-7.6666261169100612E-8</v>
      </c>
      <c r="AB205" s="67">
        <f t="shared" si="61"/>
        <v>-7.5865222076607376E-8</v>
      </c>
      <c r="AC205" s="68">
        <f t="shared" si="63"/>
        <v>3.7075404809866814E-5</v>
      </c>
      <c r="AD205" s="69"/>
      <c r="AE205" s="70">
        <f t="shared" si="62"/>
        <v>0.37075404809866813</v>
      </c>
      <c r="AF205" s="70"/>
      <c r="AG205" s="74"/>
      <c r="AH205" s="71">
        <v>1990</v>
      </c>
    </row>
    <row r="206" spans="5:34">
      <c r="E206" s="168">
        <v>0.55549768518518516</v>
      </c>
      <c r="F206" s="71">
        <v>2000</v>
      </c>
      <c r="G206" s="58">
        <v>16.739999999999998</v>
      </c>
      <c r="H206" s="58">
        <v>6.86</v>
      </c>
      <c r="I206" s="58">
        <v>5.29</v>
      </c>
      <c r="J206" s="58">
        <v>16.71</v>
      </c>
      <c r="K206" s="58">
        <v>6.97</v>
      </c>
      <c r="L206" s="58">
        <v>5.21</v>
      </c>
      <c r="M206" s="59">
        <f t="shared" si="49"/>
        <v>16.725000000000001</v>
      </c>
      <c r="N206" s="59">
        <f t="shared" si="49"/>
        <v>6.915</v>
      </c>
      <c r="O206" s="59">
        <f t="shared" si="49"/>
        <v>5.25</v>
      </c>
      <c r="P206" s="60">
        <f t="shared" si="50"/>
        <v>0.11003638838389991</v>
      </c>
      <c r="Q206" s="22">
        <f t="shared" si="51"/>
        <v>1.2161860006463664E-7</v>
      </c>
      <c r="R206" s="22">
        <f t="shared" si="52"/>
        <v>8.222426499470712E-8</v>
      </c>
      <c r="S206" s="61">
        <f t="shared" si="53"/>
        <v>4.1357489764204068E-8</v>
      </c>
      <c r="T206" s="22">
        <f t="shared" si="54"/>
        <v>1.7104419595962443E-15</v>
      </c>
      <c r="U206" s="62">
        <v>298</v>
      </c>
      <c r="V206" s="59">
        <f t="shared" si="55"/>
        <v>289.72500000000002</v>
      </c>
      <c r="W206" s="63">
        <f t="shared" si="56"/>
        <v>0.48171287167129578</v>
      </c>
      <c r="X206" s="64">
        <f t="shared" si="57"/>
        <v>3.0318860281510718</v>
      </c>
      <c r="Y206" s="65">
        <f t="shared" si="58"/>
        <v>-7.4567096844643586E-8</v>
      </c>
      <c r="Z206" s="66">
        <f t="shared" si="59"/>
        <v>-7.380140692616711E-8</v>
      </c>
      <c r="AA206" s="66">
        <f t="shared" si="60"/>
        <v>-7.3809269389318636E-8</v>
      </c>
      <c r="AB206" s="67">
        <f t="shared" si="61"/>
        <v>-7.3051280463076228E-8</v>
      </c>
      <c r="AC206" s="68">
        <f t="shared" si="63"/>
        <v>3.6308770676398667E-5</v>
      </c>
      <c r="AD206" s="69"/>
      <c r="AE206" s="70">
        <f t="shared" si="62"/>
        <v>0.36308770676398666</v>
      </c>
      <c r="AF206" s="70"/>
      <c r="AG206" s="74"/>
      <c r="AH206" s="71">
        <v>2000</v>
      </c>
    </row>
    <row r="207" spans="5:34">
      <c r="E207" s="168">
        <v>0.55561342592592589</v>
      </c>
      <c r="F207" s="71">
        <v>2010</v>
      </c>
      <c r="G207" s="58">
        <v>16.809999999999999</v>
      </c>
      <c r="H207" s="58">
        <v>6.85</v>
      </c>
      <c r="I207" s="58">
        <v>6.2</v>
      </c>
      <c r="J207" s="58">
        <v>16.760000000000002</v>
      </c>
      <c r="K207" s="58">
        <v>6.97</v>
      </c>
      <c r="L207" s="58">
        <v>6.6</v>
      </c>
      <c r="M207" s="59">
        <f t="shared" si="49"/>
        <v>16.785</v>
      </c>
      <c r="N207" s="59">
        <f t="shared" si="49"/>
        <v>6.91</v>
      </c>
      <c r="O207" s="59">
        <f t="shared" si="49"/>
        <v>6.4</v>
      </c>
      <c r="P207" s="60">
        <f t="shared" si="50"/>
        <v>0.13428192141611134</v>
      </c>
      <c r="Q207" s="22">
        <f t="shared" si="51"/>
        <v>1.2302687708123796E-7</v>
      </c>
      <c r="R207" s="22">
        <f t="shared" si="52"/>
        <v>8.128305161640995E-8</v>
      </c>
      <c r="S207" s="61">
        <f t="shared" si="53"/>
        <v>4.1088431527795254E-8</v>
      </c>
      <c r="T207" s="22">
        <f t="shared" si="54"/>
        <v>1.6882592054143191E-15</v>
      </c>
      <c r="U207" s="62">
        <v>298</v>
      </c>
      <c r="V207" s="59">
        <f t="shared" si="55"/>
        <v>289.78500000000003</v>
      </c>
      <c r="W207" s="63">
        <f t="shared" si="56"/>
        <v>0.4781210740246789</v>
      </c>
      <c r="X207" s="64">
        <f t="shared" si="57"/>
        <v>3.0069144631598426</v>
      </c>
      <c r="Y207" s="65">
        <f t="shared" si="58"/>
        <v>-8.8722129588450527E-8</v>
      </c>
      <c r="Z207" s="66">
        <f t="shared" si="59"/>
        <v>-8.7615654977074988E-8</v>
      </c>
      <c r="AA207" s="66">
        <f t="shared" si="60"/>
        <v>-8.7629454083017305E-8</v>
      </c>
      <c r="AB207" s="67">
        <f t="shared" si="61"/>
        <v>-8.6536434393772092E-8</v>
      </c>
      <c r="AC207" s="68">
        <f t="shared" si="63"/>
        <v>3.5570704459834183E-5</v>
      </c>
      <c r="AD207" s="69"/>
      <c r="AE207" s="70">
        <f t="shared" si="62"/>
        <v>0.35570704459834185</v>
      </c>
      <c r="AF207" s="70"/>
      <c r="AG207" s="74"/>
      <c r="AH207" s="71">
        <v>2010</v>
      </c>
    </row>
    <row r="208" spans="5:34">
      <c r="E208" s="168">
        <v>0.55572916666666661</v>
      </c>
      <c r="F208" s="71">
        <v>2020</v>
      </c>
      <c r="G208" s="58">
        <v>16.850000000000001</v>
      </c>
      <c r="H208" s="58">
        <v>6.85</v>
      </c>
      <c r="I208" s="58">
        <v>6.54</v>
      </c>
      <c r="J208" s="58">
        <v>16.79</v>
      </c>
      <c r="K208" s="58">
        <v>6.96</v>
      </c>
      <c r="L208" s="58">
        <v>7.01</v>
      </c>
      <c r="M208" s="59">
        <f t="shared" si="49"/>
        <v>16.82</v>
      </c>
      <c r="N208" s="59">
        <f t="shared" si="49"/>
        <v>6.9049999999999994</v>
      </c>
      <c r="O208" s="59">
        <f t="shared" si="49"/>
        <v>6.7750000000000004</v>
      </c>
      <c r="P208" s="60">
        <f t="shared" si="50"/>
        <v>0.14223803750013925</v>
      </c>
      <c r="Q208" s="22">
        <f t="shared" si="51"/>
        <v>1.2445146117713856E-7</v>
      </c>
      <c r="R208" s="22">
        <f t="shared" si="52"/>
        <v>8.0352612218561473E-8</v>
      </c>
      <c r="S208" s="61">
        <f t="shared" si="53"/>
        <v>4.0736405842509608E-8</v>
      </c>
      <c r="T208" s="22">
        <f t="shared" si="54"/>
        <v>1.6594547609656509E-15</v>
      </c>
      <c r="U208" s="62">
        <v>298</v>
      </c>
      <c r="V208" s="59">
        <f t="shared" si="55"/>
        <v>289.82</v>
      </c>
      <c r="W208" s="63">
        <f t="shared" si="56"/>
        <v>0.4760265455207332</v>
      </c>
      <c r="X208" s="64">
        <f t="shared" si="57"/>
        <v>2.9924475393478276</v>
      </c>
      <c r="Y208" s="65">
        <f t="shared" si="58"/>
        <v>-9.0535437363690967E-8</v>
      </c>
      <c r="Z208" s="66">
        <f t="shared" si="59"/>
        <v>-8.935417294165326E-8</v>
      </c>
      <c r="AA208" s="66">
        <f t="shared" si="60"/>
        <v>-8.9369585532296285E-8</v>
      </c>
      <c r="AB208" s="67">
        <f t="shared" si="61"/>
        <v>-8.8203331508224171E-8</v>
      </c>
      <c r="AC208" s="68">
        <f t="shared" si="63"/>
        <v>3.469445648966351E-5</v>
      </c>
      <c r="AD208" s="69"/>
      <c r="AE208" s="70">
        <f t="shared" si="62"/>
        <v>0.34694456489663511</v>
      </c>
      <c r="AF208" s="70"/>
      <c r="AG208" s="74"/>
      <c r="AH208" s="71">
        <v>2020</v>
      </c>
    </row>
    <row r="209" spans="5:34">
      <c r="E209" s="168">
        <v>0.55584490740740744</v>
      </c>
      <c r="F209" s="71">
        <v>2030</v>
      </c>
      <c r="G209" s="58">
        <v>16.87</v>
      </c>
      <c r="H209" s="58">
        <v>6.85</v>
      </c>
      <c r="I209" s="58">
        <v>6.7</v>
      </c>
      <c r="J209" s="58">
        <v>16.82</v>
      </c>
      <c r="K209" s="58">
        <v>6.96</v>
      </c>
      <c r="L209" s="58">
        <v>7.13</v>
      </c>
      <c r="M209" s="59">
        <f t="shared" si="49"/>
        <v>16.844999999999999</v>
      </c>
      <c r="N209" s="59">
        <f t="shared" si="49"/>
        <v>6.9049999999999994</v>
      </c>
      <c r="O209" s="59">
        <f t="shared" si="49"/>
        <v>6.915</v>
      </c>
      <c r="P209" s="60">
        <f t="shared" si="50"/>
        <v>0.14524152324009887</v>
      </c>
      <c r="Q209" s="22">
        <f t="shared" si="51"/>
        <v>1.2445146117713856E-7</v>
      </c>
      <c r="R209" s="22">
        <f t="shared" si="52"/>
        <v>8.0352612218561473E-8</v>
      </c>
      <c r="S209" s="61">
        <f t="shared" si="53"/>
        <v>4.0821123695847342E-8</v>
      </c>
      <c r="T209" s="22">
        <f t="shared" si="54"/>
        <v>1.6663641397916693E-15</v>
      </c>
      <c r="U209" s="62">
        <v>298</v>
      </c>
      <c r="V209" s="59">
        <f t="shared" si="55"/>
        <v>289.84500000000003</v>
      </c>
      <c r="W209" s="63">
        <f t="shared" si="56"/>
        <v>0.47453076343396039</v>
      </c>
      <c r="X209" s="64">
        <f t="shared" si="57"/>
        <v>2.9821587829272045</v>
      </c>
      <c r="Y209" s="65">
        <f t="shared" si="58"/>
        <v>-9.0752997189460552E-8</v>
      </c>
      <c r="Z209" s="66">
        <f t="shared" si="59"/>
        <v>-8.9534667533180966E-8</v>
      </c>
      <c r="AA209" s="66">
        <f t="shared" si="60"/>
        <v>-8.9551023215057479E-8</v>
      </c>
      <c r="AB209" s="67">
        <f t="shared" si="61"/>
        <v>-8.834861010116818E-8</v>
      </c>
      <c r="AC209" s="68">
        <f t="shared" si="63"/>
        <v>3.3800812679963826E-5</v>
      </c>
      <c r="AD209" s="69"/>
      <c r="AE209" s="70">
        <f t="shared" si="62"/>
        <v>0.33800812679963826</v>
      </c>
      <c r="AF209" s="70"/>
      <c r="AG209" s="74"/>
      <c r="AH209" s="71">
        <v>2030</v>
      </c>
    </row>
    <row r="210" spans="5:34">
      <c r="E210" s="168">
        <v>0.55596064814814816</v>
      </c>
      <c r="F210" s="71">
        <v>2040</v>
      </c>
      <c r="G210" s="58">
        <v>16.89</v>
      </c>
      <c r="H210" s="58">
        <v>6.85</v>
      </c>
      <c r="I210" s="58">
        <v>6.82</v>
      </c>
      <c r="J210" s="58">
        <v>16.84</v>
      </c>
      <c r="K210" s="58">
        <v>6.97</v>
      </c>
      <c r="L210" s="58">
        <v>7.16</v>
      </c>
      <c r="M210" s="59">
        <f t="shared" si="49"/>
        <v>16.865000000000002</v>
      </c>
      <c r="N210" s="59">
        <f t="shared" si="49"/>
        <v>6.91</v>
      </c>
      <c r="O210" s="59">
        <f t="shared" si="49"/>
        <v>6.99</v>
      </c>
      <c r="P210" s="60">
        <f t="shared" si="50"/>
        <v>0.14686880942715447</v>
      </c>
      <c r="Q210" s="22">
        <f t="shared" si="51"/>
        <v>1.2302687708123796E-7</v>
      </c>
      <c r="R210" s="22">
        <f t="shared" si="52"/>
        <v>8.128305161640995E-8</v>
      </c>
      <c r="S210" s="61">
        <f t="shared" si="53"/>
        <v>4.1362497406190136E-8</v>
      </c>
      <c r="T210" s="22">
        <f t="shared" si="54"/>
        <v>1.7108561916770858E-15</v>
      </c>
      <c r="U210" s="62">
        <v>298</v>
      </c>
      <c r="V210" s="59">
        <f t="shared" si="55"/>
        <v>289.86500000000001</v>
      </c>
      <c r="W210" s="63">
        <f t="shared" si="56"/>
        <v>0.47333432353431798</v>
      </c>
      <c r="X210" s="64">
        <f t="shared" si="57"/>
        <v>2.9739545259087006</v>
      </c>
      <c r="Y210" s="65">
        <f t="shared" si="58"/>
        <v>-9.1977005242482513E-8</v>
      </c>
      <c r="Z210" s="66">
        <f t="shared" si="59"/>
        <v>-9.0691535324353913E-8</v>
      </c>
      <c r="AA210" s="66">
        <f t="shared" si="60"/>
        <v>-9.0709501042046688E-8</v>
      </c>
      <c r="AB210" s="67">
        <f t="shared" si="61"/>
        <v>-8.9441494664146165E-8</v>
      </c>
      <c r="AC210" s="68">
        <f t="shared" si="63"/>
        <v>3.2905357698651986E-5</v>
      </c>
      <c r="AD210" s="69"/>
      <c r="AE210" s="70">
        <f t="shared" si="62"/>
        <v>0.32905357698651988</v>
      </c>
      <c r="AH210" s="71">
        <v>2040</v>
      </c>
    </row>
    <row r="211" spans="5:34">
      <c r="E211" s="168">
        <v>0.55607638888888888</v>
      </c>
      <c r="F211" s="71">
        <v>2050</v>
      </c>
      <c r="G211" s="58">
        <v>16.91</v>
      </c>
      <c r="H211" s="58">
        <v>6.85</v>
      </c>
      <c r="I211" s="58">
        <v>6.83</v>
      </c>
      <c r="J211" s="58">
        <v>16.86</v>
      </c>
      <c r="K211" s="58">
        <v>6.97</v>
      </c>
      <c r="L211" s="58">
        <v>7.2</v>
      </c>
      <c r="M211" s="59">
        <f t="shared" si="49"/>
        <v>16.884999999999998</v>
      </c>
      <c r="N211" s="59">
        <f t="shared" si="49"/>
        <v>6.91</v>
      </c>
      <c r="O211" s="59">
        <f t="shared" si="49"/>
        <v>7.0150000000000006</v>
      </c>
      <c r="P211" s="60">
        <f t="shared" si="50"/>
        <v>0.14744631276080994</v>
      </c>
      <c r="Q211" s="22">
        <f t="shared" si="51"/>
        <v>1.2302687708123796E-7</v>
      </c>
      <c r="R211" s="22">
        <f t="shared" si="52"/>
        <v>8.128305161640995E-8</v>
      </c>
      <c r="S211" s="61">
        <f t="shared" si="53"/>
        <v>4.1431299035195657E-8</v>
      </c>
      <c r="T211" s="22">
        <f t="shared" si="54"/>
        <v>1.7165525397438046E-15</v>
      </c>
      <c r="U211" s="62">
        <v>298</v>
      </c>
      <c r="V211" s="59">
        <f t="shared" si="55"/>
        <v>289.88499999999999</v>
      </c>
      <c r="W211" s="63">
        <f t="shared" si="56"/>
        <v>0.47213804872633652</v>
      </c>
      <c r="X211" s="64">
        <f t="shared" si="57"/>
        <v>2.9657739671336758</v>
      </c>
      <c r="Y211" s="65">
        <f t="shared" si="58"/>
        <v>-9.0340831623097272E-8</v>
      </c>
      <c r="Z211" s="66">
        <f t="shared" si="59"/>
        <v>-8.9065535765632478E-8</v>
      </c>
      <c r="AA211" s="66">
        <f t="shared" si="60"/>
        <v>-8.9083538472657048E-8</v>
      </c>
      <c r="AB211" s="67">
        <f t="shared" si="61"/>
        <v>-8.7825737051985569E-8</v>
      </c>
      <c r="AC211" s="68">
        <f t="shared" si="63"/>
        <v>3.1998323410919607E-5</v>
      </c>
      <c r="AD211" s="69"/>
      <c r="AE211" s="70">
        <f t="shared" si="62"/>
        <v>0.3199832341091961</v>
      </c>
      <c r="AF211" s="70"/>
      <c r="AG211" s="74"/>
      <c r="AH211" s="71">
        <v>2050</v>
      </c>
    </row>
    <row r="212" spans="5:34">
      <c r="E212" s="168">
        <v>0.55619212962962961</v>
      </c>
      <c r="F212" s="71">
        <v>2060</v>
      </c>
      <c r="G212" s="58">
        <v>16.920000000000002</v>
      </c>
      <c r="H212" s="58">
        <v>6.85</v>
      </c>
      <c r="I212" s="58">
        <v>6.89</v>
      </c>
      <c r="J212" s="58">
        <v>16.87</v>
      </c>
      <c r="K212" s="58">
        <v>6.98</v>
      </c>
      <c r="L212" s="58">
        <v>7.24</v>
      </c>
      <c r="M212" s="59">
        <f t="shared" si="49"/>
        <v>16.895000000000003</v>
      </c>
      <c r="N212" s="59">
        <f t="shared" si="49"/>
        <v>6.915</v>
      </c>
      <c r="O212" s="59">
        <f t="shared" si="49"/>
        <v>7.0649999999999995</v>
      </c>
      <c r="P212" s="60">
        <f t="shared" si="50"/>
        <v>0.1485235595221949</v>
      </c>
      <c r="Q212" s="22">
        <f t="shared" si="51"/>
        <v>1.2161860006463664E-7</v>
      </c>
      <c r="R212" s="22">
        <f t="shared" si="52"/>
        <v>8.222426499470712E-8</v>
      </c>
      <c r="S212" s="61">
        <f t="shared" si="53"/>
        <v>4.1945893425650546E-8</v>
      </c>
      <c r="T212" s="22">
        <f t="shared" si="54"/>
        <v>1.7594579752760336E-15</v>
      </c>
      <c r="U212" s="62">
        <v>298</v>
      </c>
      <c r="V212" s="59">
        <f t="shared" si="55"/>
        <v>289.89499999999998</v>
      </c>
      <c r="W212" s="63">
        <f t="shared" si="56"/>
        <v>0.47153997322103819</v>
      </c>
      <c r="X212" s="64">
        <f t="shared" si="57"/>
        <v>2.9616925521938717</v>
      </c>
      <c r="Y212" s="65">
        <f t="shared" si="58"/>
        <v>-9.0803786364374663E-8</v>
      </c>
      <c r="Z212" s="66">
        <f t="shared" si="59"/>
        <v>-8.9478492679344141E-8</v>
      </c>
      <c r="AA212" s="66">
        <f t="shared" si="60"/>
        <v>-8.9497835521993168E-8</v>
      </c>
      <c r="AB212" s="67">
        <f t="shared" si="61"/>
        <v>-8.819132005674207E-8</v>
      </c>
      <c r="AC212" s="68">
        <f t="shared" si="63"/>
        <v>3.1107548882333511E-5</v>
      </c>
      <c r="AD212" s="69"/>
      <c r="AE212" s="70">
        <f t="shared" si="62"/>
        <v>0.31107548882333513</v>
      </c>
      <c r="AF212" s="70"/>
      <c r="AG212" s="74"/>
      <c r="AH212" s="71">
        <v>2060</v>
      </c>
    </row>
    <row r="213" spans="5:34">
      <c r="E213" s="168">
        <v>0.55630787037037033</v>
      </c>
      <c r="F213" s="71">
        <v>2070</v>
      </c>
      <c r="G213" s="58">
        <v>16.93</v>
      </c>
      <c r="H213" s="58">
        <v>6.86</v>
      </c>
      <c r="I213" s="58">
        <v>6.95</v>
      </c>
      <c r="J213" s="58">
        <v>16.88</v>
      </c>
      <c r="K213" s="58">
        <v>6.98</v>
      </c>
      <c r="L213" s="58">
        <v>7.26</v>
      </c>
      <c r="M213" s="59">
        <f t="shared" si="49"/>
        <v>16.905000000000001</v>
      </c>
      <c r="N213" s="59">
        <f t="shared" si="49"/>
        <v>6.92</v>
      </c>
      <c r="O213" s="59">
        <f t="shared" si="49"/>
        <v>7.1050000000000004</v>
      </c>
      <c r="P213" s="60">
        <f t="shared" si="50"/>
        <v>0.14939092640160828</v>
      </c>
      <c r="Q213" s="22">
        <f t="shared" si="51"/>
        <v>1.2022644346174111E-7</v>
      </c>
      <c r="R213" s="22">
        <f t="shared" si="52"/>
        <v>8.3176377110266823E-8</v>
      </c>
      <c r="S213" s="61">
        <f t="shared" si="53"/>
        <v>4.246687929773536E-8</v>
      </c>
      <c r="T213" s="22">
        <f t="shared" si="54"/>
        <v>1.8034358372884243E-15</v>
      </c>
      <c r="U213" s="62">
        <v>298</v>
      </c>
      <c r="V213" s="59">
        <f t="shared" si="55"/>
        <v>289.90499999999997</v>
      </c>
      <c r="W213" s="63">
        <f t="shared" si="56"/>
        <v>0.47094193897584508</v>
      </c>
      <c r="X213" s="64">
        <f t="shared" si="57"/>
        <v>2.9576170349709252</v>
      </c>
      <c r="Y213" s="65">
        <f t="shared" si="58"/>
        <v>-9.1049064234905084E-8</v>
      </c>
      <c r="Z213" s="66">
        <f t="shared" si="59"/>
        <v>-8.9677132948714626E-8</v>
      </c>
      <c r="AA213" s="66">
        <f t="shared" si="60"/>
        <v>-8.9697805269400663E-8</v>
      </c>
      <c r="AB213" s="67">
        <f t="shared" si="61"/>
        <v>-8.8345923321029909E-8</v>
      </c>
      <c r="AC213" s="68">
        <f t="shared" si="63"/>
        <v>3.0212635944293863E-5</v>
      </c>
      <c r="AD213" s="69"/>
      <c r="AE213" s="70">
        <f t="shared" si="62"/>
        <v>0.30212635944293864</v>
      </c>
      <c r="AF213" s="70"/>
      <c r="AG213" s="74"/>
      <c r="AH213" s="71">
        <v>2070</v>
      </c>
    </row>
    <row r="214" spans="5:34">
      <c r="E214" s="168">
        <v>0.55642361111111105</v>
      </c>
      <c r="F214" s="71">
        <v>2080</v>
      </c>
      <c r="G214" s="58">
        <v>16.940000000000001</v>
      </c>
      <c r="H214" s="58">
        <v>6.86</v>
      </c>
      <c r="I214" s="58">
        <v>6.96</v>
      </c>
      <c r="J214" s="58">
        <v>16.899999999999999</v>
      </c>
      <c r="K214" s="58">
        <v>6.99</v>
      </c>
      <c r="L214" s="58">
        <v>7.28</v>
      </c>
      <c r="M214" s="59">
        <f t="shared" si="49"/>
        <v>16.920000000000002</v>
      </c>
      <c r="N214" s="59">
        <f t="shared" si="49"/>
        <v>6.9250000000000007</v>
      </c>
      <c r="O214" s="59">
        <f t="shared" si="49"/>
        <v>7.12</v>
      </c>
      <c r="P214" s="60">
        <f t="shared" si="50"/>
        <v>0.1497461241227519</v>
      </c>
      <c r="Q214" s="22">
        <f t="shared" si="51"/>
        <v>1.1885022274370147E-7</v>
      </c>
      <c r="R214" s="22">
        <f t="shared" si="52"/>
        <v>8.4139514164519509E-8</v>
      </c>
      <c r="S214" s="61">
        <f t="shared" si="53"/>
        <v>4.3012203894789443E-8</v>
      </c>
      <c r="T214" s="22">
        <f t="shared" si="54"/>
        <v>1.85004968388694E-15</v>
      </c>
      <c r="U214" s="62">
        <v>298</v>
      </c>
      <c r="V214" s="59">
        <f t="shared" si="55"/>
        <v>289.92</v>
      </c>
      <c r="W214" s="63">
        <f t="shared" si="56"/>
        <v>0.47004496496140524</v>
      </c>
      <c r="X214" s="64">
        <f t="shared" si="57"/>
        <v>2.9515147978499616</v>
      </c>
      <c r="Y214" s="65">
        <f t="shared" si="58"/>
        <v>-9.1032944482919173E-8</v>
      </c>
      <c r="Z214" s="66">
        <f t="shared" si="59"/>
        <v>-8.9619539871727809E-8</v>
      </c>
      <c r="AA214" s="66">
        <f t="shared" si="60"/>
        <v>-8.9641484812719057E-8</v>
      </c>
      <c r="AB214" s="67">
        <f t="shared" si="61"/>
        <v>-8.8249343695138233E-8</v>
      </c>
      <c r="AC214" s="68">
        <f t="shared" si="63"/>
        <v>2.9315727837640258E-5</v>
      </c>
      <c r="AD214" s="69"/>
      <c r="AE214" s="70">
        <f t="shared" si="62"/>
        <v>0.2931572783764026</v>
      </c>
      <c r="AF214" s="70"/>
      <c r="AG214" s="74"/>
      <c r="AH214" s="71">
        <v>2080</v>
      </c>
    </row>
    <row r="215" spans="5:34">
      <c r="E215" s="168">
        <v>0.55653935185185188</v>
      </c>
      <c r="F215" s="71">
        <v>2090</v>
      </c>
      <c r="G215" s="58">
        <v>16.96</v>
      </c>
      <c r="H215" s="58">
        <v>6.86</v>
      </c>
      <c r="I215" s="58">
        <v>6.92</v>
      </c>
      <c r="J215" s="58">
        <v>16.91</v>
      </c>
      <c r="K215" s="58">
        <v>6.99</v>
      </c>
      <c r="L215" s="58">
        <v>7.29</v>
      </c>
      <c r="M215" s="59">
        <f t="shared" si="49"/>
        <v>16.935000000000002</v>
      </c>
      <c r="N215" s="59">
        <f t="shared" si="49"/>
        <v>6.9250000000000007</v>
      </c>
      <c r="O215" s="59">
        <f t="shared" si="49"/>
        <v>7.1050000000000004</v>
      </c>
      <c r="P215" s="60">
        <f t="shared" si="50"/>
        <v>0.14947039020222966</v>
      </c>
      <c r="Q215" s="22">
        <f t="shared" si="51"/>
        <v>1.1885022274370147E-7</v>
      </c>
      <c r="R215" s="22">
        <f t="shared" si="52"/>
        <v>8.4139514164519509E-8</v>
      </c>
      <c r="S215" s="61">
        <f t="shared" si="53"/>
        <v>4.3065852036202058E-8</v>
      </c>
      <c r="T215" s="22">
        <f t="shared" si="54"/>
        <v>1.8546676116040491E-15</v>
      </c>
      <c r="U215" s="62">
        <v>298</v>
      </c>
      <c r="V215" s="59">
        <f t="shared" si="55"/>
        <v>289.935</v>
      </c>
      <c r="W215" s="63">
        <f t="shared" si="56"/>
        <v>0.46914808375818645</v>
      </c>
      <c r="X215" s="64">
        <f t="shared" si="57"/>
        <v>2.9454257804874087</v>
      </c>
      <c r="Y215" s="65">
        <f t="shared" si="58"/>
        <v>-8.8489506832895665E-8</v>
      </c>
      <c r="Z215" s="66">
        <f t="shared" si="59"/>
        <v>-8.7111857001155581E-8</v>
      </c>
      <c r="AA215" s="66">
        <f t="shared" si="60"/>
        <v>-8.7133304957267239E-8</v>
      </c>
      <c r="AB215" s="67">
        <f t="shared" si="61"/>
        <v>-8.5776435256171446E-8</v>
      </c>
      <c r="AC215" s="68">
        <f t="shared" si="63"/>
        <v>2.8419387275062009E-5</v>
      </c>
      <c r="AD215" s="69"/>
      <c r="AE215" s="70">
        <f t="shared" si="62"/>
        <v>0.28419387275062008</v>
      </c>
      <c r="AF215" s="70"/>
      <c r="AG215" s="74"/>
      <c r="AH215" s="71">
        <v>2090</v>
      </c>
    </row>
    <row r="216" spans="5:34">
      <c r="E216" s="168">
        <v>0.5566550925925926</v>
      </c>
      <c r="F216" s="71">
        <v>2100</v>
      </c>
      <c r="G216" s="58">
        <v>16.98</v>
      </c>
      <c r="H216" s="58">
        <v>6.87</v>
      </c>
      <c r="I216" s="58">
        <v>7</v>
      </c>
      <c r="J216" s="58">
        <v>16.93</v>
      </c>
      <c r="K216" s="58">
        <v>6.99</v>
      </c>
      <c r="L216" s="58">
        <v>7.32</v>
      </c>
      <c r="M216" s="59">
        <f t="shared" si="49"/>
        <v>16.954999999999998</v>
      </c>
      <c r="N216" s="59">
        <f t="shared" si="49"/>
        <v>6.93</v>
      </c>
      <c r="O216" s="59">
        <f t="shared" si="49"/>
        <v>7.16</v>
      </c>
      <c r="P216" s="60">
        <f t="shared" si="50"/>
        <v>0.15068087789487683</v>
      </c>
      <c r="Q216" s="22">
        <f t="shared" si="51"/>
        <v>1.174897554939528E-7</v>
      </c>
      <c r="R216" s="22">
        <f t="shared" si="52"/>
        <v>8.5113803820237355E-8</v>
      </c>
      <c r="S216" s="61">
        <f t="shared" si="53"/>
        <v>4.3636995551986183E-8</v>
      </c>
      <c r="T216" s="22">
        <f t="shared" si="54"/>
        <v>1.9041873808040618E-15</v>
      </c>
      <c r="U216" s="62">
        <v>298</v>
      </c>
      <c r="V216" s="59">
        <f t="shared" si="55"/>
        <v>289.95499999999998</v>
      </c>
      <c r="W216" s="63">
        <f t="shared" si="56"/>
        <v>0.46795238650200416</v>
      </c>
      <c r="X216" s="64">
        <f t="shared" si="57"/>
        <v>2.9373276029497104</v>
      </c>
      <c r="Y216" s="65">
        <f t="shared" si="58"/>
        <v>-8.9024881430308933E-8</v>
      </c>
      <c r="Z216" s="66">
        <f t="shared" si="59"/>
        <v>-8.7586411663908113E-8</v>
      </c>
      <c r="AA216" s="66">
        <f t="shared" si="60"/>
        <v>-8.7609654551015675E-8</v>
      </c>
      <c r="AB216" s="67">
        <f t="shared" si="61"/>
        <v>-8.619367655158947E-8</v>
      </c>
      <c r="AC216" s="68">
        <f t="shared" si="63"/>
        <v>2.7548126831718825E-5</v>
      </c>
      <c r="AD216" s="75">
        <f>D20</f>
        <v>4.9839285714285715E-5</v>
      </c>
      <c r="AE216" s="70">
        <f t="shared" si="62"/>
        <v>0.27548126831718822</v>
      </c>
      <c r="AF216" s="70">
        <f>AD216*10000</f>
        <v>0.49839285714285714</v>
      </c>
      <c r="AG216" s="74">
        <f>(AE216-AF216)*(AE216-AF216)</f>
        <v>4.9689576432784086E-2</v>
      </c>
      <c r="AH216" s="71">
        <v>2100</v>
      </c>
    </row>
    <row r="217" spans="5:34">
      <c r="E217" s="168">
        <v>0.55677083333333333</v>
      </c>
      <c r="F217" s="71">
        <v>2110</v>
      </c>
      <c r="G217" s="58">
        <v>16.989999999999998</v>
      </c>
      <c r="H217" s="58">
        <v>6.87</v>
      </c>
      <c r="I217" s="58">
        <v>6.96</v>
      </c>
      <c r="J217" s="58">
        <v>16.940000000000001</v>
      </c>
      <c r="K217" s="58">
        <v>7</v>
      </c>
      <c r="L217" s="58">
        <v>7.35</v>
      </c>
      <c r="M217" s="59">
        <f t="shared" si="49"/>
        <v>16.965</v>
      </c>
      <c r="N217" s="59">
        <f t="shared" si="49"/>
        <v>6.9350000000000005</v>
      </c>
      <c r="O217" s="59">
        <f t="shared" si="49"/>
        <v>7.1549999999999994</v>
      </c>
      <c r="P217" s="60">
        <f t="shared" si="50"/>
        <v>0.15060236601987495</v>
      </c>
      <c r="Q217" s="22">
        <f t="shared" si="51"/>
        <v>1.1614486138403394E-7</v>
      </c>
      <c r="R217" s="22">
        <f t="shared" si="52"/>
        <v>8.6099375218460073E-8</v>
      </c>
      <c r="S217" s="61">
        <f t="shared" si="53"/>
        <v>4.4178985633163295E-8</v>
      </c>
      <c r="T217" s="22">
        <f t="shared" si="54"/>
        <v>1.951782771575249E-15</v>
      </c>
      <c r="U217" s="62">
        <v>298</v>
      </c>
      <c r="V217" s="59">
        <f t="shared" si="55"/>
        <v>289.96499999999997</v>
      </c>
      <c r="W217" s="63">
        <f t="shared" si="56"/>
        <v>0.4673545997277857</v>
      </c>
      <c r="X217" s="64">
        <f t="shared" si="57"/>
        <v>2.9332872852288592</v>
      </c>
      <c r="Y217" s="65">
        <f t="shared" si="58"/>
        <v>-8.8423952736625587E-8</v>
      </c>
      <c r="Z217" s="66">
        <f t="shared" si="59"/>
        <v>-8.6958227732772749E-8</v>
      </c>
      <c r="AA217" s="66">
        <f t="shared" si="60"/>
        <v>-8.6982523748958743E-8</v>
      </c>
      <c r="AB217" s="67">
        <f t="shared" si="61"/>
        <v>-8.5540289294507942E-8</v>
      </c>
      <c r="AC217" s="68">
        <f t="shared" si="63"/>
        <v>2.6672109014365919E-5</v>
      </c>
      <c r="AD217" s="69"/>
      <c r="AE217" s="70">
        <f t="shared" si="62"/>
        <v>0.26672109014365919</v>
      </c>
      <c r="AF217" s="70"/>
      <c r="AG217" s="74"/>
      <c r="AH217" s="71">
        <v>2110</v>
      </c>
    </row>
    <row r="218" spans="5:34">
      <c r="E218" s="168">
        <v>0.55688657407407405</v>
      </c>
      <c r="F218" s="71">
        <v>2120</v>
      </c>
      <c r="G218" s="58">
        <v>17</v>
      </c>
      <c r="H218" s="58">
        <v>6.87</v>
      </c>
      <c r="I218" s="58">
        <v>6.94</v>
      </c>
      <c r="J218" s="58">
        <v>16.95</v>
      </c>
      <c r="K218" s="58">
        <v>7</v>
      </c>
      <c r="L218" s="58">
        <v>7.35</v>
      </c>
      <c r="M218" s="59">
        <f t="shared" si="49"/>
        <v>16.975000000000001</v>
      </c>
      <c r="N218" s="59">
        <f t="shared" si="49"/>
        <v>6.9350000000000005</v>
      </c>
      <c r="O218" s="59">
        <f t="shared" si="49"/>
        <v>7.1449999999999996</v>
      </c>
      <c r="P218" s="60">
        <f t="shared" si="50"/>
        <v>0.1504185648668514</v>
      </c>
      <c r="Q218" s="22">
        <f t="shared" si="51"/>
        <v>1.1614486138403394E-7</v>
      </c>
      <c r="R218" s="22">
        <f t="shared" si="52"/>
        <v>8.6099375218460073E-8</v>
      </c>
      <c r="S218" s="61">
        <f t="shared" si="53"/>
        <v>4.4215713628592992E-8</v>
      </c>
      <c r="T218" s="22">
        <f t="shared" si="54"/>
        <v>1.9550293316857439E-15</v>
      </c>
      <c r="U218" s="62">
        <v>298</v>
      </c>
      <c r="V218" s="59">
        <f t="shared" si="55"/>
        <v>289.97500000000002</v>
      </c>
      <c r="W218" s="63">
        <f t="shared" si="56"/>
        <v>0.46675685418379564</v>
      </c>
      <c r="X218" s="64">
        <f t="shared" si="57"/>
        <v>2.9292528030893505</v>
      </c>
      <c r="Y218" s="65">
        <f t="shared" si="58"/>
        <v>-8.5696145691469151E-8</v>
      </c>
      <c r="Z218" s="66">
        <f t="shared" si="59"/>
        <v>-8.427305345330151E-8</v>
      </c>
      <c r="AA218" s="66">
        <f t="shared" si="60"/>
        <v>-8.4296685689057199E-8</v>
      </c>
      <c r="AB218" s="67">
        <f t="shared" si="61"/>
        <v>-8.2896440800673906E-8</v>
      </c>
      <c r="AC218" s="68">
        <f t="shared" si="63"/>
        <v>2.5802366106041595E-5</v>
      </c>
      <c r="AD218" s="69"/>
      <c r="AE218" s="70">
        <f t="shared" si="62"/>
        <v>0.25802366106041597</v>
      </c>
      <c r="AF218" s="70"/>
      <c r="AG218" s="74"/>
      <c r="AH218" s="71">
        <v>2120</v>
      </c>
    </row>
    <row r="219" spans="5:34">
      <c r="E219" s="168">
        <v>0.55700231481481477</v>
      </c>
      <c r="F219" s="71">
        <v>2130</v>
      </c>
      <c r="G219" s="58">
        <v>17.010000000000002</v>
      </c>
      <c r="H219" s="58">
        <v>6.88</v>
      </c>
      <c r="I219" s="58">
        <v>7</v>
      </c>
      <c r="J219" s="58">
        <v>16.96</v>
      </c>
      <c r="K219" s="58">
        <v>7.01</v>
      </c>
      <c r="L219" s="58">
        <v>7.34</v>
      </c>
      <c r="M219" s="59">
        <f t="shared" si="49"/>
        <v>16.984999999999999</v>
      </c>
      <c r="N219" s="59">
        <f t="shared" si="49"/>
        <v>6.9450000000000003</v>
      </c>
      <c r="O219" s="59">
        <f t="shared" si="49"/>
        <v>7.17</v>
      </c>
      <c r="P219" s="60">
        <f t="shared" si="50"/>
        <v>0.15097165915712438</v>
      </c>
      <c r="Q219" s="22">
        <f t="shared" si="51"/>
        <v>1.1350108156723117E-7</v>
      </c>
      <c r="R219" s="22">
        <f t="shared" si="52"/>
        <v>8.8104887300801405E-8</v>
      </c>
      <c r="S219" s="61">
        <f t="shared" si="53"/>
        <v>4.5283244650044782E-8</v>
      </c>
      <c r="T219" s="22">
        <f t="shared" si="54"/>
        <v>2.0505722460358096E-15</v>
      </c>
      <c r="U219" s="62">
        <v>298</v>
      </c>
      <c r="V219" s="59">
        <f t="shared" si="55"/>
        <v>289.98500000000001</v>
      </c>
      <c r="W219" s="63">
        <f t="shared" si="56"/>
        <v>0.46615914986577051</v>
      </c>
      <c r="X219" s="64">
        <f t="shared" si="57"/>
        <v>2.925224147710622</v>
      </c>
      <c r="Y219" s="65">
        <f t="shared" si="58"/>
        <v>-8.7387792060758138E-8</v>
      </c>
      <c r="Z219" s="66">
        <f t="shared" si="59"/>
        <v>-8.5857987271993376E-8</v>
      </c>
      <c r="AA219" s="66">
        <f t="shared" si="60"/>
        <v>-8.5884767931357095E-8</v>
      </c>
      <c r="AB219" s="67">
        <f t="shared" si="61"/>
        <v>-8.4380806161126052E-8</v>
      </c>
      <c r="AC219" s="68">
        <f t="shared" si="63"/>
        <v>2.4959479331413499E-5</v>
      </c>
      <c r="AD219" s="69"/>
      <c r="AE219" s="70">
        <f t="shared" si="62"/>
        <v>0.24959479331413498</v>
      </c>
      <c r="AF219" s="70"/>
      <c r="AG219" s="74"/>
      <c r="AH219" s="71">
        <v>2130</v>
      </c>
    </row>
    <row r="220" spans="5:34">
      <c r="E220" s="168">
        <v>0.55711805555555549</v>
      </c>
      <c r="F220" s="71">
        <v>2140</v>
      </c>
      <c r="G220" s="58">
        <v>17.02</v>
      </c>
      <c r="H220" s="58">
        <v>6.88</v>
      </c>
      <c r="I220" s="58">
        <v>7.01</v>
      </c>
      <c r="J220" s="58">
        <v>16.97</v>
      </c>
      <c r="K220" s="58">
        <v>7.01</v>
      </c>
      <c r="L220" s="58">
        <v>7.3</v>
      </c>
      <c r="M220" s="59">
        <f t="shared" si="49"/>
        <v>16.994999999999997</v>
      </c>
      <c r="N220" s="59">
        <f t="shared" si="49"/>
        <v>6.9450000000000003</v>
      </c>
      <c r="O220" s="59">
        <f t="shared" si="49"/>
        <v>7.1549999999999994</v>
      </c>
      <c r="P220" s="60">
        <f t="shared" si="50"/>
        <v>0.15068255952048287</v>
      </c>
      <c r="Q220" s="22">
        <f t="shared" si="51"/>
        <v>1.1350108156723117E-7</v>
      </c>
      <c r="R220" s="22">
        <f t="shared" si="52"/>
        <v>8.8104887300801405E-8</v>
      </c>
      <c r="S220" s="61">
        <f t="shared" si="53"/>
        <v>4.5320890666102227E-8</v>
      </c>
      <c r="T220" s="22">
        <f t="shared" si="54"/>
        <v>2.053983130768792E-15</v>
      </c>
      <c r="U220" s="62">
        <v>298</v>
      </c>
      <c r="V220" s="59">
        <f t="shared" si="55"/>
        <v>289.995</v>
      </c>
      <c r="W220" s="63">
        <f t="shared" si="56"/>
        <v>0.46556148676944248</v>
      </c>
      <c r="X220" s="64">
        <f t="shared" si="57"/>
        <v>2.9212013102859906</v>
      </c>
      <c r="Y220" s="65">
        <f t="shared" si="58"/>
        <v>-8.4475802905626244E-8</v>
      </c>
      <c r="Z220" s="66">
        <f t="shared" si="59"/>
        <v>-8.2995315903343063E-8</v>
      </c>
      <c r="AA220" s="66">
        <f t="shared" si="60"/>
        <v>-8.3021262289036226E-8</v>
      </c>
      <c r="AB220" s="67">
        <f t="shared" si="61"/>
        <v>-8.1565812221799889E-8</v>
      </c>
      <c r="AC220" s="68">
        <f t="shared" si="63"/>
        <v>2.4100722483699193E-5</v>
      </c>
      <c r="AD220" s="69"/>
      <c r="AE220" s="70">
        <f t="shared" si="62"/>
        <v>0.24100722483699191</v>
      </c>
      <c r="AF220" s="70"/>
      <c r="AG220" s="74"/>
      <c r="AH220" s="71">
        <v>2140</v>
      </c>
    </row>
    <row r="221" spans="5:34">
      <c r="E221" s="168">
        <v>0.55723379629629632</v>
      </c>
      <c r="F221" s="71">
        <v>2150</v>
      </c>
      <c r="G221" s="58">
        <v>17.02</v>
      </c>
      <c r="H221" s="58">
        <v>6.89</v>
      </c>
      <c r="I221" s="58">
        <v>6.92</v>
      </c>
      <c r="J221" s="58">
        <v>16.97</v>
      </c>
      <c r="K221" s="58">
        <v>7.01</v>
      </c>
      <c r="L221" s="58">
        <v>7.2</v>
      </c>
      <c r="M221" s="59">
        <f t="shared" si="49"/>
        <v>16.994999999999997</v>
      </c>
      <c r="N221" s="59">
        <f t="shared" si="49"/>
        <v>6.9499999999999993</v>
      </c>
      <c r="O221" s="59">
        <f t="shared" si="49"/>
        <v>7.0600000000000005</v>
      </c>
      <c r="P221" s="60">
        <f t="shared" si="50"/>
        <v>0.14868188262957502</v>
      </c>
      <c r="Q221" s="22">
        <f t="shared" si="51"/>
        <v>1.1220184543019621E-7</v>
      </c>
      <c r="R221" s="22">
        <f t="shared" si="52"/>
        <v>8.9125093813374219E-8</v>
      </c>
      <c r="S221" s="61">
        <f t="shared" si="53"/>
        <v>4.5845681846588136E-8</v>
      </c>
      <c r="T221" s="22">
        <f t="shared" si="54"/>
        <v>2.1018265439785808E-15</v>
      </c>
      <c r="U221" s="62">
        <v>298</v>
      </c>
      <c r="V221" s="59">
        <f t="shared" si="55"/>
        <v>289.995</v>
      </c>
      <c r="W221" s="63">
        <f t="shared" si="56"/>
        <v>0.46556148676944248</v>
      </c>
      <c r="X221" s="64">
        <f t="shared" si="57"/>
        <v>2.9212013102859906</v>
      </c>
      <c r="Y221" s="65">
        <f t="shared" si="58"/>
        <v>-8.2357825340731115E-8</v>
      </c>
      <c r="Z221" s="66">
        <f t="shared" si="59"/>
        <v>-8.0900447357933727E-8</v>
      </c>
      <c r="AA221" s="66">
        <f t="shared" si="60"/>
        <v>-8.0926236656958518E-8</v>
      </c>
      <c r="AB221" s="67">
        <f t="shared" si="61"/>
        <v>-7.9493735254657096E-8</v>
      </c>
      <c r="AC221" s="68">
        <f t="shared" si="63"/>
        <v>2.327059786451222E-5</v>
      </c>
      <c r="AD221" s="69"/>
      <c r="AE221" s="70">
        <f t="shared" si="62"/>
        <v>0.23270597864512219</v>
      </c>
      <c r="AF221" s="70"/>
      <c r="AG221" s="74"/>
      <c r="AH221" s="71">
        <v>2150</v>
      </c>
    </row>
    <row r="222" spans="5:34">
      <c r="E222" s="168">
        <v>0.55734953703703705</v>
      </c>
      <c r="F222" s="71">
        <v>2160</v>
      </c>
      <c r="G222" s="58">
        <v>17.02</v>
      </c>
      <c r="H222" s="58">
        <v>6.89</v>
      </c>
      <c r="I222" s="58">
        <v>6.75</v>
      </c>
      <c r="J222" s="58">
        <v>16.97</v>
      </c>
      <c r="K222" s="58">
        <v>7.01</v>
      </c>
      <c r="L222" s="58">
        <v>7.02</v>
      </c>
      <c r="M222" s="59">
        <f t="shared" si="49"/>
        <v>16.994999999999997</v>
      </c>
      <c r="N222" s="59">
        <f t="shared" si="49"/>
        <v>6.9499999999999993</v>
      </c>
      <c r="O222" s="59">
        <f t="shared" si="49"/>
        <v>6.8849999999999998</v>
      </c>
      <c r="P222" s="60">
        <f t="shared" si="50"/>
        <v>0.1449964251989552</v>
      </c>
      <c r="Q222" s="22">
        <f t="shared" si="51"/>
        <v>1.1220184543019621E-7</v>
      </c>
      <c r="R222" s="22">
        <f t="shared" si="52"/>
        <v>8.9125093813374219E-8</v>
      </c>
      <c r="S222" s="61">
        <f t="shared" si="53"/>
        <v>4.5845681846588136E-8</v>
      </c>
      <c r="T222" s="22">
        <f t="shared" si="54"/>
        <v>2.1018265439785808E-15</v>
      </c>
      <c r="U222" s="62">
        <v>298</v>
      </c>
      <c r="V222" s="59">
        <f t="shared" si="55"/>
        <v>289.995</v>
      </c>
      <c r="W222" s="63">
        <f t="shared" si="56"/>
        <v>0.46556148676944248</v>
      </c>
      <c r="X222" s="64">
        <f t="shared" si="57"/>
        <v>2.9212013102859906</v>
      </c>
      <c r="Y222" s="65">
        <f t="shared" si="58"/>
        <v>-7.7523583425536961E-8</v>
      </c>
      <c r="Z222" s="66">
        <f t="shared" si="59"/>
        <v>-7.6185755009332228E-8</v>
      </c>
      <c r="AA222" s="66">
        <f t="shared" si="60"/>
        <v>-7.6208841982252185E-8</v>
      </c>
      <c r="AB222" s="67">
        <f t="shared" si="61"/>
        <v>-7.4893303712839114E-8</v>
      </c>
      <c r="AC222" s="68">
        <f t="shared" si="63"/>
        <v>2.2461422983470268E-5</v>
      </c>
      <c r="AD222" s="69"/>
      <c r="AE222" s="70">
        <f t="shared" si="62"/>
        <v>0.22461422983470269</v>
      </c>
      <c r="AH222" s="71">
        <v>2160</v>
      </c>
    </row>
    <row r="223" spans="5:34">
      <c r="F223" s="71">
        <v>2170</v>
      </c>
      <c r="G223" s="58">
        <v>17.02</v>
      </c>
      <c r="H223" s="58">
        <v>6.89</v>
      </c>
      <c r="I223" s="58">
        <v>6.73</v>
      </c>
      <c r="J223" s="58">
        <v>16.98</v>
      </c>
      <c r="K223" s="58">
        <v>7.01</v>
      </c>
      <c r="L223" s="58">
        <v>6.83</v>
      </c>
      <c r="M223" s="59">
        <f t="shared" ref="M223:O286" si="64">(G223+J223)/2</f>
        <v>17</v>
      </c>
      <c r="N223" s="59">
        <f t="shared" si="64"/>
        <v>6.9499999999999993</v>
      </c>
      <c r="O223" s="59">
        <f t="shared" si="64"/>
        <v>6.78</v>
      </c>
      <c r="P223" s="60">
        <f t="shared" si="50"/>
        <v>0.14279782369039992</v>
      </c>
      <c r="Q223" s="22">
        <f t="shared" si="51"/>
        <v>1.1220184543019621E-7</v>
      </c>
      <c r="R223" s="22">
        <f t="shared" si="52"/>
        <v>8.9125093813374219E-8</v>
      </c>
      <c r="S223" s="61">
        <f t="shared" si="53"/>
        <v>4.5864734685348547E-8</v>
      </c>
      <c r="T223" s="22">
        <f t="shared" si="54"/>
        <v>2.1035738877574141E-15</v>
      </c>
      <c r="U223" s="62">
        <v>298</v>
      </c>
      <c r="V223" s="59">
        <f t="shared" si="55"/>
        <v>290</v>
      </c>
      <c r="W223" s="63">
        <f t="shared" si="56"/>
        <v>0.46526267067808391</v>
      </c>
      <c r="X223" s="64">
        <f t="shared" si="57"/>
        <v>2.9191920705581889</v>
      </c>
      <c r="Y223" s="65">
        <f t="shared" si="58"/>
        <v>-7.3870079065354608E-8</v>
      </c>
      <c r="Z223" s="66">
        <f t="shared" si="59"/>
        <v>-7.2612720486281952E-8</v>
      </c>
      <c r="AA223" s="66">
        <f t="shared" si="60"/>
        <v>-7.2634122258371154E-8</v>
      </c>
      <c r="AB223" s="67">
        <f t="shared" si="61"/>
        <v>-7.1397436883012413E-8</v>
      </c>
      <c r="AC223" s="68">
        <f t="shared" si="63"/>
        <v>2.1699412848267695E-5</v>
      </c>
      <c r="AD223" s="69"/>
      <c r="AE223" s="70">
        <f t="shared" si="62"/>
        <v>0.21699412848267693</v>
      </c>
      <c r="AH223" s="71">
        <v>2170</v>
      </c>
    </row>
    <row r="224" spans="5:34">
      <c r="F224" s="71">
        <v>2180</v>
      </c>
      <c r="G224" s="58">
        <v>17.03</v>
      </c>
      <c r="H224" s="58">
        <v>6.89</v>
      </c>
      <c r="I224" s="58">
        <v>6.58</v>
      </c>
      <c r="J224" s="58">
        <v>16.98</v>
      </c>
      <c r="K224" s="58">
        <v>7.01</v>
      </c>
      <c r="L224" s="58">
        <v>6.68</v>
      </c>
      <c r="M224" s="59">
        <f t="shared" si="64"/>
        <v>17.005000000000003</v>
      </c>
      <c r="N224" s="59">
        <f t="shared" si="64"/>
        <v>6.9499999999999993</v>
      </c>
      <c r="O224" s="59">
        <f t="shared" si="64"/>
        <v>6.63</v>
      </c>
      <c r="P224" s="60">
        <f t="shared" si="50"/>
        <v>0.13965097457827527</v>
      </c>
      <c r="Q224" s="22">
        <f t="shared" si="51"/>
        <v>1.1220184543019621E-7</v>
      </c>
      <c r="R224" s="22">
        <f t="shared" si="52"/>
        <v>8.9125093813374219E-8</v>
      </c>
      <c r="S224" s="61">
        <f t="shared" si="53"/>
        <v>4.588379544220834E-8</v>
      </c>
      <c r="T224" s="22">
        <f t="shared" si="54"/>
        <v>2.105322684182419E-15</v>
      </c>
      <c r="U224" s="62">
        <v>298</v>
      </c>
      <c r="V224" s="59">
        <f t="shared" si="55"/>
        <v>290.005</v>
      </c>
      <c r="W224" s="63">
        <f t="shared" si="56"/>
        <v>0.46496386489055025</v>
      </c>
      <c r="X224" s="64">
        <f t="shared" si="57"/>
        <v>2.9171842820227032</v>
      </c>
      <c r="Y224" s="65">
        <f t="shared" si="58"/>
        <v>-6.9930431865306737E-8</v>
      </c>
      <c r="Z224" s="66">
        <f t="shared" si="59"/>
        <v>-6.8764592051523091E-8</v>
      </c>
      <c r="AA224" s="66">
        <f t="shared" si="60"/>
        <v>-6.8784028260268672E-8</v>
      </c>
      <c r="AB224" s="67">
        <f t="shared" si="61"/>
        <v>-6.7636976596713606E-8</v>
      </c>
      <c r="AC224" s="68">
        <f t="shared" si="63"/>
        <v>2.0973144179204909E-5</v>
      </c>
      <c r="AD224" s="69"/>
      <c r="AE224" s="70">
        <f t="shared" si="62"/>
        <v>0.20973144179204908</v>
      </c>
      <c r="AH224" s="71">
        <v>2180</v>
      </c>
    </row>
    <row r="225" spans="6:34">
      <c r="F225" s="71">
        <v>2190</v>
      </c>
      <c r="G225" s="58">
        <v>17.03</v>
      </c>
      <c r="H225" s="58">
        <v>6.9</v>
      </c>
      <c r="I225" s="58">
        <v>6.43</v>
      </c>
      <c r="J225" s="58">
        <v>16.98</v>
      </c>
      <c r="K225" s="58">
        <v>7.02</v>
      </c>
      <c r="L225" s="58">
        <v>6.63</v>
      </c>
      <c r="M225" s="59">
        <f t="shared" si="64"/>
        <v>17.005000000000003</v>
      </c>
      <c r="N225" s="59">
        <f t="shared" si="64"/>
        <v>6.96</v>
      </c>
      <c r="O225" s="59">
        <f t="shared" si="64"/>
        <v>6.5299999999999994</v>
      </c>
      <c r="P225" s="60">
        <f t="shared" si="50"/>
        <v>0.13754462503712481</v>
      </c>
      <c r="Q225" s="22">
        <f t="shared" si="51"/>
        <v>1.0964781961431838E-7</v>
      </c>
      <c r="R225" s="22">
        <f t="shared" si="52"/>
        <v>9.120108393559095E-8</v>
      </c>
      <c r="S225" s="61">
        <f t="shared" si="53"/>
        <v>4.69525663352554E-8</v>
      </c>
      <c r="T225" s="22">
        <f t="shared" si="54"/>
        <v>2.2045434854665587E-15</v>
      </c>
      <c r="U225" s="62">
        <v>298</v>
      </c>
      <c r="V225" s="59">
        <f t="shared" si="55"/>
        <v>290.005</v>
      </c>
      <c r="W225" s="63">
        <f t="shared" si="56"/>
        <v>0.46496386489055025</v>
      </c>
      <c r="X225" s="64">
        <f t="shared" si="57"/>
        <v>2.9171842820227032</v>
      </c>
      <c r="Y225" s="65">
        <f t="shared" si="58"/>
        <v>-6.9756591119772979E-8</v>
      </c>
      <c r="Z225" s="66">
        <f t="shared" si="59"/>
        <v>-6.8557208988402663E-8</v>
      </c>
      <c r="AA225" s="66">
        <f t="shared" si="60"/>
        <v>-6.8577830946470829E-8</v>
      </c>
      <c r="AB225" s="67">
        <f t="shared" si="61"/>
        <v>-6.7398361632781395E-8</v>
      </c>
      <c r="AC225" s="68">
        <f t="shared" si="63"/>
        <v>2.0285369764062237E-5</v>
      </c>
      <c r="AD225" s="69"/>
      <c r="AE225" s="70">
        <f t="shared" si="62"/>
        <v>0.20285369764062236</v>
      </c>
      <c r="AH225" s="71">
        <v>2190</v>
      </c>
    </row>
    <row r="226" spans="6:34">
      <c r="F226" s="71">
        <v>2200</v>
      </c>
      <c r="G226" s="58">
        <v>17.03</v>
      </c>
      <c r="H226" s="58">
        <v>6.9</v>
      </c>
      <c r="I226" s="58">
        <v>6.37</v>
      </c>
      <c r="J226" s="58">
        <v>16.98</v>
      </c>
      <c r="K226" s="58">
        <v>7.02</v>
      </c>
      <c r="L226" s="58">
        <v>6.38</v>
      </c>
      <c r="M226" s="59">
        <f t="shared" si="64"/>
        <v>17.005000000000003</v>
      </c>
      <c r="N226" s="59">
        <f t="shared" si="64"/>
        <v>6.96</v>
      </c>
      <c r="O226" s="59">
        <f t="shared" si="64"/>
        <v>6.375</v>
      </c>
      <c r="P226" s="60">
        <f t="shared" si="50"/>
        <v>0.13427978324834164</v>
      </c>
      <c r="Q226" s="22">
        <f t="shared" si="51"/>
        <v>1.0964781961431838E-7</v>
      </c>
      <c r="R226" s="22">
        <f t="shared" si="52"/>
        <v>9.120108393559095E-8</v>
      </c>
      <c r="S226" s="61">
        <f t="shared" si="53"/>
        <v>4.69525663352554E-8</v>
      </c>
      <c r="T226" s="22">
        <f t="shared" si="54"/>
        <v>2.2045434854665587E-15</v>
      </c>
      <c r="U226" s="62">
        <v>298</v>
      </c>
      <c r="V226" s="59">
        <f t="shared" si="55"/>
        <v>290.005</v>
      </c>
      <c r="W226" s="63">
        <f t="shared" si="56"/>
        <v>0.46496386489055025</v>
      </c>
      <c r="X226" s="64">
        <f t="shared" si="57"/>
        <v>2.9171842820227032</v>
      </c>
      <c r="Y226" s="65">
        <f t="shared" si="58"/>
        <v>-6.5798788398479335E-8</v>
      </c>
      <c r="Z226" s="66">
        <f t="shared" si="59"/>
        <v>-6.4694309991538534E-8</v>
      </c>
      <c r="AA226" s="66">
        <f t="shared" si="60"/>
        <v>-6.4712849429438372E-8</v>
      </c>
      <c r="AB226" s="67">
        <f t="shared" si="61"/>
        <v>-6.3626288065689684E-8</v>
      </c>
      <c r="AC226" s="68">
        <f t="shared" si="63"/>
        <v>1.9599661376358404E-5</v>
      </c>
      <c r="AD226" s="69"/>
      <c r="AE226" s="70">
        <f t="shared" si="62"/>
        <v>0.19599661376358404</v>
      </c>
      <c r="AH226" s="71">
        <v>2200</v>
      </c>
    </row>
    <row r="227" spans="6:34">
      <c r="F227" s="71">
        <v>2210</v>
      </c>
      <c r="G227" s="58">
        <v>17.03</v>
      </c>
      <c r="H227" s="58">
        <v>6.9</v>
      </c>
      <c r="I227" s="58">
        <v>6.17</v>
      </c>
      <c r="J227" s="58">
        <v>16.98</v>
      </c>
      <c r="K227" s="58">
        <v>7.02</v>
      </c>
      <c r="L227" s="58">
        <v>6.1</v>
      </c>
      <c r="M227" s="59">
        <f t="shared" si="64"/>
        <v>17.005000000000003</v>
      </c>
      <c r="N227" s="59">
        <f t="shared" si="64"/>
        <v>6.96</v>
      </c>
      <c r="O227" s="59">
        <f t="shared" si="64"/>
        <v>6.1349999999999998</v>
      </c>
      <c r="P227" s="60">
        <f t="shared" si="50"/>
        <v>0.12922454434958056</v>
      </c>
      <c r="Q227" s="22">
        <f t="shared" si="51"/>
        <v>1.0964781961431838E-7</v>
      </c>
      <c r="R227" s="22">
        <f t="shared" si="52"/>
        <v>9.120108393559095E-8</v>
      </c>
      <c r="S227" s="61">
        <f t="shared" si="53"/>
        <v>4.69525663352554E-8</v>
      </c>
      <c r="T227" s="22">
        <f t="shared" si="54"/>
        <v>2.2045434854665587E-15</v>
      </c>
      <c r="U227" s="62">
        <v>298</v>
      </c>
      <c r="V227" s="59">
        <f t="shared" si="55"/>
        <v>290.005</v>
      </c>
      <c r="W227" s="63">
        <f t="shared" si="56"/>
        <v>0.46496386489055025</v>
      </c>
      <c r="X227" s="64">
        <f t="shared" si="57"/>
        <v>2.9171842820227032</v>
      </c>
      <c r="Y227" s="65">
        <f t="shared" si="58"/>
        <v>-6.1231148461955949E-8</v>
      </c>
      <c r="Z227" s="66">
        <f t="shared" si="59"/>
        <v>-6.0242034992262379E-8</v>
      </c>
      <c r="AA227" s="66">
        <f t="shared" si="60"/>
        <v>-6.0258012896980865E-8</v>
      </c>
      <c r="AB227" s="67">
        <f t="shared" si="61"/>
        <v>-5.928436112542888E-8</v>
      </c>
      <c r="AC227" s="68">
        <f t="shared" si="63"/>
        <v>1.8952595717514869E-5</v>
      </c>
      <c r="AD227" s="69"/>
      <c r="AE227" s="70">
        <f t="shared" si="62"/>
        <v>0.1895259571751487</v>
      </c>
      <c r="AH227" s="71">
        <v>2210</v>
      </c>
    </row>
    <row r="228" spans="6:34">
      <c r="F228" s="71">
        <v>2220</v>
      </c>
      <c r="G228" s="58">
        <v>17.03</v>
      </c>
      <c r="H228" s="58">
        <v>6.9</v>
      </c>
      <c r="I228" s="58">
        <v>5.95</v>
      </c>
      <c r="J228" s="58">
        <v>16.989999999999998</v>
      </c>
      <c r="K228" s="58">
        <v>7.02</v>
      </c>
      <c r="L228" s="58">
        <v>5.96</v>
      </c>
      <c r="M228" s="59">
        <f t="shared" si="64"/>
        <v>17.009999999999998</v>
      </c>
      <c r="N228" s="59">
        <f t="shared" si="64"/>
        <v>6.96</v>
      </c>
      <c r="O228" s="59">
        <f t="shared" si="64"/>
        <v>5.9550000000000001</v>
      </c>
      <c r="P228" s="60">
        <f t="shared" si="50"/>
        <v>0.12544425001542994</v>
      </c>
      <c r="Q228" s="22">
        <f t="shared" si="51"/>
        <v>1.0964781961431838E-7</v>
      </c>
      <c r="R228" s="22">
        <f t="shared" si="52"/>
        <v>9.120108393559095E-8</v>
      </c>
      <c r="S228" s="61">
        <f t="shared" si="53"/>
        <v>4.6972079180080463E-8</v>
      </c>
      <c r="T228" s="22">
        <f t="shared" si="54"/>
        <v>2.2063762224997484E-15</v>
      </c>
      <c r="U228" s="62">
        <v>298</v>
      </c>
      <c r="V228" s="59">
        <f t="shared" si="55"/>
        <v>290.01</v>
      </c>
      <c r="W228" s="63">
        <f t="shared" si="56"/>
        <v>0.46466506940630969</v>
      </c>
      <c r="X228" s="64">
        <f t="shared" si="57"/>
        <v>2.9151779435826102</v>
      </c>
      <c r="Y228" s="65">
        <f t="shared" si="58"/>
        <v>-5.7637730099262212E-8</v>
      </c>
      <c r="Z228" s="66">
        <f t="shared" si="59"/>
        <v>-5.6732527017269686E-8</v>
      </c>
      <c r="AA228" s="66">
        <f t="shared" si="60"/>
        <v>-5.6746743271418446E-8</v>
      </c>
      <c r="AB228" s="67">
        <f t="shared" si="61"/>
        <v>-5.5855309909783426E-8</v>
      </c>
      <c r="AC228" s="68">
        <f t="shared" si="63"/>
        <v>1.8350069708571752E-5</v>
      </c>
      <c r="AD228" s="69"/>
      <c r="AE228" s="70">
        <f t="shared" si="62"/>
        <v>0.18350069708571751</v>
      </c>
      <c r="AH228" s="71">
        <v>2220</v>
      </c>
    </row>
    <row r="229" spans="6:34">
      <c r="F229" s="71">
        <v>2230</v>
      </c>
      <c r="G229" s="58">
        <v>17.03</v>
      </c>
      <c r="H229" s="58">
        <v>6.91</v>
      </c>
      <c r="I229" s="58">
        <v>5.8</v>
      </c>
      <c r="J229" s="58">
        <v>16.989999999999998</v>
      </c>
      <c r="K229" s="58">
        <v>7.02</v>
      </c>
      <c r="L229" s="58">
        <v>5.96</v>
      </c>
      <c r="M229" s="59">
        <f t="shared" si="64"/>
        <v>17.009999999999998</v>
      </c>
      <c r="N229" s="59">
        <f t="shared" si="64"/>
        <v>6.9649999999999999</v>
      </c>
      <c r="O229" s="59">
        <f t="shared" si="64"/>
        <v>5.88</v>
      </c>
      <c r="P229" s="60">
        <f t="shared" si="50"/>
        <v>0.1238643476222885</v>
      </c>
      <c r="Q229" s="22">
        <f t="shared" si="51"/>
        <v>1.0839269140212026E-7</v>
      </c>
      <c r="R229" s="22">
        <f t="shared" si="52"/>
        <v>9.2257142715476292E-8</v>
      </c>
      <c r="S229" s="61">
        <f t="shared" si="53"/>
        <v>4.7515990222438518E-8</v>
      </c>
      <c r="T229" s="22">
        <f t="shared" si="54"/>
        <v>2.2577693268188728E-15</v>
      </c>
      <c r="U229" s="62">
        <v>298</v>
      </c>
      <c r="V229" s="59">
        <f t="shared" si="55"/>
        <v>290.01</v>
      </c>
      <c r="W229" s="63">
        <f t="shared" si="56"/>
        <v>0.46466506940630969</v>
      </c>
      <c r="X229" s="64">
        <f t="shared" si="57"/>
        <v>2.9151779435826102</v>
      </c>
      <c r="Y229" s="65">
        <f t="shared" si="58"/>
        <v>-5.64366467281856E-8</v>
      </c>
      <c r="Z229" s="66">
        <f t="shared" si="59"/>
        <v>-5.5541084193659877E-8</v>
      </c>
      <c r="AA229" s="66">
        <f t="shared" si="60"/>
        <v>-5.5555295389748653E-8</v>
      </c>
      <c r="AB229" s="67">
        <f t="shared" si="61"/>
        <v>-5.4673493031787099E-8</v>
      </c>
      <c r="AC229" s="68">
        <f t="shared" si="63"/>
        <v>1.7782650407594384E-5</v>
      </c>
      <c r="AD229" s="69"/>
      <c r="AE229" s="70">
        <f t="shared" si="62"/>
        <v>0.17782650407594383</v>
      </c>
      <c r="AH229" s="71">
        <v>2230</v>
      </c>
    </row>
    <row r="230" spans="6:34">
      <c r="F230" s="71">
        <v>2240</v>
      </c>
      <c r="G230" s="58">
        <v>17.03</v>
      </c>
      <c r="H230" s="58">
        <v>6.91</v>
      </c>
      <c r="I230" s="58">
        <v>5.67</v>
      </c>
      <c r="J230" s="58">
        <v>16.989999999999998</v>
      </c>
      <c r="K230" s="58">
        <v>7.03</v>
      </c>
      <c r="L230" s="58">
        <v>5.83</v>
      </c>
      <c r="M230" s="59">
        <f t="shared" si="64"/>
        <v>17.009999999999998</v>
      </c>
      <c r="N230" s="59">
        <f t="shared" si="64"/>
        <v>6.9700000000000006</v>
      </c>
      <c r="O230" s="59">
        <f t="shared" si="64"/>
        <v>5.75</v>
      </c>
      <c r="P230" s="60">
        <f t="shared" si="50"/>
        <v>0.12112585014084336</v>
      </c>
      <c r="Q230" s="22">
        <f t="shared" si="51"/>
        <v>1.0715193052376018E-7</v>
      </c>
      <c r="R230" s="22">
        <f t="shared" si="52"/>
        <v>9.3325430079699072E-8</v>
      </c>
      <c r="S230" s="61">
        <f t="shared" si="53"/>
        <v>4.8066199457833202E-8</v>
      </c>
      <c r="T230" s="22">
        <f t="shared" si="54"/>
        <v>2.310359530320205E-15</v>
      </c>
      <c r="U230" s="62">
        <v>298</v>
      </c>
      <c r="V230" s="59">
        <f t="shared" si="55"/>
        <v>290.01</v>
      </c>
      <c r="W230" s="63">
        <f t="shared" si="56"/>
        <v>0.46466506940630969</v>
      </c>
      <c r="X230" s="64">
        <f t="shared" si="57"/>
        <v>2.9151779435826102</v>
      </c>
      <c r="Y230" s="65">
        <f t="shared" si="58"/>
        <v>-5.4710231590779788E-8</v>
      </c>
      <c r="Z230" s="66">
        <f t="shared" si="59"/>
        <v>-5.3841483652387109E-8</v>
      </c>
      <c r="AA230" s="66">
        <f t="shared" si="60"/>
        <v>-5.3855278567131887E-8</v>
      </c>
      <c r="AB230" s="67">
        <f t="shared" si="61"/>
        <v>-5.2999887442478132E-8</v>
      </c>
      <c r="AC230" s="68">
        <f t="shared" si="63"/>
        <v>1.7227145576049736E-5</v>
      </c>
      <c r="AD230" s="69"/>
      <c r="AE230" s="70">
        <f t="shared" si="62"/>
        <v>0.17227145576049735</v>
      </c>
      <c r="AH230" s="71">
        <v>2240</v>
      </c>
    </row>
    <row r="231" spans="6:34">
      <c r="F231" s="71">
        <v>2250</v>
      </c>
      <c r="G231" s="58">
        <v>17.04</v>
      </c>
      <c r="H231" s="58">
        <v>6.91</v>
      </c>
      <c r="I231" s="58">
        <v>5.59</v>
      </c>
      <c r="J231" s="58">
        <v>17</v>
      </c>
      <c r="K231" s="58">
        <v>7.03</v>
      </c>
      <c r="L231" s="58">
        <v>5.73</v>
      </c>
      <c r="M231" s="59">
        <f t="shared" si="64"/>
        <v>17.02</v>
      </c>
      <c r="N231" s="59">
        <f t="shared" si="64"/>
        <v>6.9700000000000006</v>
      </c>
      <c r="O231" s="59">
        <f t="shared" si="64"/>
        <v>5.66</v>
      </c>
      <c r="P231" s="60">
        <f t="shared" si="50"/>
        <v>0.1192511393869075</v>
      </c>
      <c r="Q231" s="22">
        <f t="shared" si="51"/>
        <v>1.0715193052376018E-7</v>
      </c>
      <c r="R231" s="22">
        <f t="shared" si="52"/>
        <v>9.3325430079699072E-8</v>
      </c>
      <c r="S231" s="61">
        <f t="shared" si="53"/>
        <v>4.810615907050218E-8</v>
      </c>
      <c r="T231" s="22">
        <f t="shared" si="54"/>
        <v>2.3142025405164593E-15</v>
      </c>
      <c r="U231" s="62">
        <v>298</v>
      </c>
      <c r="V231" s="59">
        <f t="shared" si="55"/>
        <v>290.02</v>
      </c>
      <c r="W231" s="63">
        <f t="shared" si="56"/>
        <v>0.464067509345574</v>
      </c>
      <c r="X231" s="64">
        <f t="shared" si="57"/>
        <v>2.911169612605196</v>
      </c>
      <c r="Y231" s="65">
        <f t="shared" si="58"/>
        <v>-5.2338493684474212E-8</v>
      </c>
      <c r="Z231" s="66">
        <f t="shared" si="59"/>
        <v>-5.151778031219198E-8</v>
      </c>
      <c r="AA231" s="66">
        <f t="shared" si="60"/>
        <v>-5.1530649815917169E-8</v>
      </c>
      <c r="AB231" s="67">
        <f t="shared" si="61"/>
        <v>-5.0722402337204053E-8</v>
      </c>
      <c r="AC231" s="68">
        <f t="shared" si="63"/>
        <v>1.6688639503595912E-5</v>
      </c>
      <c r="AD231" s="69"/>
      <c r="AE231" s="70">
        <f t="shared" si="62"/>
        <v>0.16688639503595912</v>
      </c>
      <c r="AH231" s="71">
        <v>2250</v>
      </c>
    </row>
    <row r="232" spans="6:34">
      <c r="F232" s="71">
        <v>2260</v>
      </c>
      <c r="G232" s="58">
        <v>17.04</v>
      </c>
      <c r="H232" s="58">
        <v>6.92</v>
      </c>
      <c r="I232" s="58">
        <v>5.57</v>
      </c>
      <c r="J232" s="58">
        <v>17</v>
      </c>
      <c r="K232" s="58">
        <v>7.03</v>
      </c>
      <c r="L232" s="58">
        <v>5.65</v>
      </c>
      <c r="M232" s="59">
        <f t="shared" si="64"/>
        <v>17.02</v>
      </c>
      <c r="N232" s="59">
        <f t="shared" si="64"/>
        <v>6.9749999999999996</v>
      </c>
      <c r="O232" s="59">
        <f t="shared" si="64"/>
        <v>5.61</v>
      </c>
      <c r="P232" s="60">
        <f t="shared" si="50"/>
        <v>0.11819768409197016</v>
      </c>
      <c r="Q232" s="22">
        <f t="shared" si="51"/>
        <v>1.059253725177288E-7</v>
      </c>
      <c r="R232" s="22">
        <f t="shared" si="52"/>
        <v>9.4406087628591968E-8</v>
      </c>
      <c r="S232" s="61">
        <f t="shared" si="53"/>
        <v>4.8663202139078292E-8</v>
      </c>
      <c r="T232" s="22">
        <f t="shared" si="54"/>
        <v>2.3681072424287941E-15</v>
      </c>
      <c r="U232" s="62">
        <v>298</v>
      </c>
      <c r="V232" s="59">
        <f t="shared" si="55"/>
        <v>290.02</v>
      </c>
      <c r="W232" s="63">
        <f t="shared" si="56"/>
        <v>0.464067509345574</v>
      </c>
      <c r="X232" s="64">
        <f t="shared" si="57"/>
        <v>2.911169612605196</v>
      </c>
      <c r="Y232" s="65">
        <f t="shared" si="58"/>
        <v>-5.1445502626391654E-8</v>
      </c>
      <c r="Z232" s="66">
        <f t="shared" si="59"/>
        <v>-5.0627293847300588E-8</v>
      </c>
      <c r="AA232" s="66">
        <f t="shared" si="60"/>
        <v>-5.0640306949943269E-8</v>
      </c>
      <c r="AB232" s="67">
        <f t="shared" si="61"/>
        <v>-4.9834697342858312E-8</v>
      </c>
      <c r="AC232" s="68">
        <f t="shared" si="63"/>
        <v>1.6173376576466085E-5</v>
      </c>
      <c r="AD232" s="69"/>
      <c r="AE232" s="70">
        <f t="shared" si="62"/>
        <v>0.16173376576466084</v>
      </c>
      <c r="AH232" s="71">
        <v>2260</v>
      </c>
    </row>
    <row r="233" spans="6:34">
      <c r="F233" s="71">
        <v>2270</v>
      </c>
      <c r="G233" s="58">
        <v>17.04</v>
      </c>
      <c r="H233" s="58">
        <v>6.92</v>
      </c>
      <c r="I233" s="58">
        <v>5.5</v>
      </c>
      <c r="J233" s="58">
        <v>17</v>
      </c>
      <c r="K233" s="58">
        <v>7.03</v>
      </c>
      <c r="L233" s="58">
        <v>5.57</v>
      </c>
      <c r="M233" s="59">
        <f t="shared" si="64"/>
        <v>17.02</v>
      </c>
      <c r="N233" s="59">
        <f t="shared" si="64"/>
        <v>6.9749999999999996</v>
      </c>
      <c r="O233" s="59">
        <f t="shared" si="64"/>
        <v>5.5350000000000001</v>
      </c>
      <c r="P233" s="60">
        <f t="shared" si="50"/>
        <v>0.11661750114956414</v>
      </c>
      <c r="Q233" s="22">
        <f t="shared" si="51"/>
        <v>1.059253725177288E-7</v>
      </c>
      <c r="R233" s="22">
        <f t="shared" si="52"/>
        <v>9.4406087628591968E-8</v>
      </c>
      <c r="S233" s="61">
        <f t="shared" si="53"/>
        <v>4.8663202139078292E-8</v>
      </c>
      <c r="T233" s="22">
        <f t="shared" si="54"/>
        <v>2.3681072424287941E-15</v>
      </c>
      <c r="U233" s="62">
        <v>298</v>
      </c>
      <c r="V233" s="59">
        <f t="shared" si="55"/>
        <v>290.02</v>
      </c>
      <c r="W233" s="63">
        <f t="shared" si="56"/>
        <v>0.464067509345574</v>
      </c>
      <c r="X233" s="64">
        <f t="shared" si="57"/>
        <v>2.911169612605196</v>
      </c>
      <c r="Y233" s="65">
        <f t="shared" si="58"/>
        <v>-4.9168596370936161E-8</v>
      </c>
      <c r="Z233" s="66">
        <f t="shared" si="59"/>
        <v>-4.8397054864171756E-8</v>
      </c>
      <c r="AA233" s="66">
        <f t="shared" si="60"/>
        <v>-4.8409161703508173E-8</v>
      </c>
      <c r="AB233" s="67">
        <f t="shared" si="61"/>
        <v>-4.7649347080996943E-8</v>
      </c>
      <c r="AC233" s="68">
        <f t="shared" si="63"/>
        <v>1.5667017573859859E-5</v>
      </c>
      <c r="AD233" s="69"/>
      <c r="AE233" s="70">
        <f t="shared" si="62"/>
        <v>0.15667017573859859</v>
      </c>
      <c r="AH233" s="71">
        <v>2270</v>
      </c>
    </row>
    <row r="234" spans="6:34">
      <c r="F234" s="71">
        <v>2280</v>
      </c>
      <c r="G234" s="58">
        <v>17.04</v>
      </c>
      <c r="H234" s="58">
        <v>6.92</v>
      </c>
      <c r="I234" s="58">
        <v>5.4</v>
      </c>
      <c r="J234" s="58">
        <v>17</v>
      </c>
      <c r="K234" s="58">
        <v>7.04</v>
      </c>
      <c r="L234" s="58">
        <v>5.47</v>
      </c>
      <c r="M234" s="59">
        <f t="shared" si="64"/>
        <v>17.02</v>
      </c>
      <c r="N234" s="59">
        <f t="shared" si="64"/>
        <v>6.98</v>
      </c>
      <c r="O234" s="59">
        <f t="shared" si="64"/>
        <v>5.4350000000000005</v>
      </c>
      <c r="P234" s="60">
        <f t="shared" si="50"/>
        <v>0.11451059055968946</v>
      </c>
      <c r="Q234" s="22">
        <f t="shared" si="51"/>
        <v>1.0471285480508987E-7</v>
      </c>
      <c r="R234" s="22">
        <f t="shared" si="52"/>
        <v>9.5499258602143556E-8</v>
      </c>
      <c r="S234" s="61">
        <f t="shared" si="53"/>
        <v>4.9226695462387947E-8</v>
      </c>
      <c r="T234" s="22">
        <f t="shared" si="54"/>
        <v>2.4232675461466859E-15</v>
      </c>
      <c r="U234" s="62">
        <v>298</v>
      </c>
      <c r="V234" s="59">
        <f t="shared" si="55"/>
        <v>290.02</v>
      </c>
      <c r="W234" s="63">
        <f t="shared" si="56"/>
        <v>0.464067509345574</v>
      </c>
      <c r="X234" s="64">
        <f t="shared" si="57"/>
        <v>2.911169612605196</v>
      </c>
      <c r="Y234" s="65">
        <f t="shared" si="58"/>
        <v>-4.7878446413330158E-8</v>
      </c>
      <c r="Z234" s="66">
        <f t="shared" si="59"/>
        <v>-4.7123539405011306E-8</v>
      </c>
      <c r="AA234" s="66">
        <f t="shared" si="60"/>
        <v>-4.713544214275448E-8</v>
      </c>
      <c r="AB234" s="67">
        <f t="shared" si="61"/>
        <v>-4.6392062527496044E-8</v>
      </c>
      <c r="AC234" s="68">
        <f t="shared" si="63"/>
        <v>1.5182966946214373E-5</v>
      </c>
      <c r="AD234" s="69"/>
      <c r="AE234" s="70">
        <f t="shared" si="62"/>
        <v>0.15182966946214374</v>
      </c>
      <c r="AH234" s="71">
        <v>2280</v>
      </c>
    </row>
    <row r="235" spans="6:34">
      <c r="F235" s="71">
        <v>2290</v>
      </c>
      <c r="G235" s="58">
        <v>17.04</v>
      </c>
      <c r="H235" s="58">
        <v>6.92</v>
      </c>
      <c r="I235" s="58">
        <v>5.38</v>
      </c>
      <c r="J235" s="58">
        <v>17</v>
      </c>
      <c r="K235" s="58">
        <v>7.04</v>
      </c>
      <c r="L235" s="58">
        <v>5.41</v>
      </c>
      <c r="M235" s="59">
        <f t="shared" si="64"/>
        <v>17.02</v>
      </c>
      <c r="N235" s="59">
        <f t="shared" si="64"/>
        <v>6.98</v>
      </c>
      <c r="O235" s="59">
        <f t="shared" si="64"/>
        <v>5.3949999999999996</v>
      </c>
      <c r="P235" s="60">
        <f t="shared" si="50"/>
        <v>0.11366782632373955</v>
      </c>
      <c r="Q235" s="22">
        <f t="shared" si="51"/>
        <v>1.0471285480508987E-7</v>
      </c>
      <c r="R235" s="22">
        <f t="shared" si="52"/>
        <v>9.5499258602143556E-8</v>
      </c>
      <c r="S235" s="61">
        <f t="shared" si="53"/>
        <v>4.9226695462387947E-8</v>
      </c>
      <c r="T235" s="22">
        <f t="shared" si="54"/>
        <v>2.4232675461466859E-15</v>
      </c>
      <c r="U235" s="62">
        <v>298</v>
      </c>
      <c r="V235" s="59">
        <f t="shared" si="55"/>
        <v>290.02</v>
      </c>
      <c r="W235" s="63">
        <f t="shared" si="56"/>
        <v>0.464067509345574</v>
      </c>
      <c r="X235" s="64">
        <f t="shared" si="57"/>
        <v>2.911169612605196</v>
      </c>
      <c r="Y235" s="65">
        <f t="shared" si="58"/>
        <v>-4.6050756756843772E-8</v>
      </c>
      <c r="Z235" s="66">
        <f t="shared" si="59"/>
        <v>-4.5330011024553252E-8</v>
      </c>
      <c r="AA235" s="66">
        <f t="shared" si="60"/>
        <v>-4.5341291499559517E-8</v>
      </c>
      <c r="AB235" s="67">
        <f t="shared" si="61"/>
        <v>-4.4631473138231316E-8</v>
      </c>
      <c r="AC235" s="68">
        <f t="shared" si="63"/>
        <v>1.4711652826153779E-5</v>
      </c>
      <c r="AD235" s="69"/>
      <c r="AE235" s="70">
        <f t="shared" si="62"/>
        <v>0.14711652826153779</v>
      </c>
      <c r="AH235" s="71">
        <v>2290</v>
      </c>
    </row>
    <row r="236" spans="6:34">
      <c r="F236" s="71">
        <v>2300</v>
      </c>
      <c r="G236" s="58">
        <v>17.079999999999998</v>
      </c>
      <c r="H236" s="58">
        <v>6.92</v>
      </c>
      <c r="I236" s="58">
        <v>6.48</v>
      </c>
      <c r="J236" s="58">
        <v>17.02</v>
      </c>
      <c r="K236" s="58">
        <v>7.03</v>
      </c>
      <c r="L236" s="58">
        <v>6.85</v>
      </c>
      <c r="M236" s="59">
        <f t="shared" si="64"/>
        <v>17.049999999999997</v>
      </c>
      <c r="N236" s="59">
        <f t="shared" si="64"/>
        <v>6.9749999999999996</v>
      </c>
      <c r="O236" s="59">
        <f t="shared" si="64"/>
        <v>6.665</v>
      </c>
      <c r="P236" s="60">
        <f t="shared" si="50"/>
        <v>0.14050043840352847</v>
      </c>
      <c r="Q236" s="22">
        <f t="shared" si="51"/>
        <v>1.059253725177288E-7</v>
      </c>
      <c r="R236" s="22">
        <f t="shared" si="52"/>
        <v>9.4406087628591968E-8</v>
      </c>
      <c r="S236" s="61">
        <f t="shared" si="53"/>
        <v>4.8784670849847827E-8</v>
      </c>
      <c r="T236" s="22">
        <f t="shared" si="54"/>
        <v>2.3799441099279922E-15</v>
      </c>
      <c r="U236" s="62">
        <v>298</v>
      </c>
      <c r="V236" s="59">
        <f t="shared" si="55"/>
        <v>290.05</v>
      </c>
      <c r="W236" s="63">
        <f t="shared" si="56"/>
        <v>0.46227507638696741</v>
      </c>
      <c r="X236" s="64">
        <f t="shared" si="57"/>
        <v>2.8991793081494293</v>
      </c>
      <c r="Y236" s="65">
        <f t="shared" si="58"/>
        <v>-5.4405190400668988E-8</v>
      </c>
      <c r="Z236" s="66">
        <f t="shared" si="59"/>
        <v>-5.3367223290785682E-8</v>
      </c>
      <c r="AA236" s="66">
        <f t="shared" si="60"/>
        <v>-5.3387026102121596E-8</v>
      </c>
      <c r="AB236" s="67">
        <f t="shared" si="61"/>
        <v>-5.2368106189387458E-8</v>
      </c>
      <c r="AC236" s="68">
        <f t="shared" si="63"/>
        <v>1.4258278101248279E-5</v>
      </c>
      <c r="AD236" s="69"/>
      <c r="AE236" s="70">
        <f t="shared" si="62"/>
        <v>0.14258278101248278</v>
      </c>
      <c r="AH236" s="71">
        <v>2300</v>
      </c>
    </row>
    <row r="237" spans="6:34">
      <c r="F237" s="71">
        <v>2310</v>
      </c>
      <c r="G237" s="58">
        <v>17.09</v>
      </c>
      <c r="H237" s="58">
        <v>6.92</v>
      </c>
      <c r="I237" s="58">
        <v>6.71</v>
      </c>
      <c r="J237" s="58">
        <v>17.04</v>
      </c>
      <c r="K237" s="58">
        <v>7.03</v>
      </c>
      <c r="L237" s="58">
        <v>7.17</v>
      </c>
      <c r="M237" s="59">
        <f t="shared" si="64"/>
        <v>17.064999999999998</v>
      </c>
      <c r="N237" s="59">
        <f t="shared" si="64"/>
        <v>6.9749999999999996</v>
      </c>
      <c r="O237" s="59">
        <f t="shared" si="64"/>
        <v>6.9399999999999995</v>
      </c>
      <c r="P237" s="60">
        <f t="shared" si="50"/>
        <v>0.14633652983595538</v>
      </c>
      <c r="Q237" s="22">
        <f t="shared" si="51"/>
        <v>1.059253725177288E-7</v>
      </c>
      <c r="R237" s="22">
        <f t="shared" si="52"/>
        <v>9.4406087628591968E-8</v>
      </c>
      <c r="S237" s="61">
        <f t="shared" si="53"/>
        <v>4.8845518857704449E-8</v>
      </c>
      <c r="T237" s="22">
        <f t="shared" si="54"/>
        <v>2.3858847124783607E-15</v>
      </c>
      <c r="U237" s="62">
        <v>298</v>
      </c>
      <c r="V237" s="59">
        <f t="shared" si="55"/>
        <v>290.065</v>
      </c>
      <c r="W237" s="63">
        <f t="shared" si="56"/>
        <v>0.46137899894457846</v>
      </c>
      <c r="X237" s="64">
        <f t="shared" si="57"/>
        <v>2.8932036141799244</v>
      </c>
      <c r="Y237" s="65">
        <f t="shared" si="58"/>
        <v>-5.4792717923928185E-8</v>
      </c>
      <c r="Z237" s="66">
        <f t="shared" si="59"/>
        <v>-5.3698963185165076E-8</v>
      </c>
      <c r="AA237" s="66">
        <f t="shared" si="60"/>
        <v>-5.3720796368002036E-8</v>
      </c>
      <c r="AB237" s="67">
        <f t="shared" si="61"/>
        <v>-5.264800315802788E-8</v>
      </c>
      <c r="AC237" s="68">
        <f t="shared" si="63"/>
        <v>1.3724475108955163E-5</v>
      </c>
      <c r="AD237" s="69"/>
      <c r="AE237" s="70">
        <f t="shared" si="62"/>
        <v>0.13724475108955164</v>
      </c>
      <c r="AH237" s="71">
        <v>2310</v>
      </c>
    </row>
    <row r="238" spans="6:34">
      <c r="F238" s="71">
        <v>2320</v>
      </c>
      <c r="G238" s="58">
        <v>17.100000000000001</v>
      </c>
      <c r="H238" s="58">
        <v>6.91</v>
      </c>
      <c r="I238" s="58">
        <v>6.85</v>
      </c>
      <c r="J238" s="58">
        <v>17.059999999999999</v>
      </c>
      <c r="K238" s="58">
        <v>7.03</v>
      </c>
      <c r="L238" s="58">
        <v>7.27</v>
      </c>
      <c r="M238" s="59">
        <f t="shared" si="64"/>
        <v>17.079999999999998</v>
      </c>
      <c r="N238" s="59">
        <f t="shared" si="64"/>
        <v>6.9700000000000006</v>
      </c>
      <c r="O238" s="59">
        <f t="shared" si="64"/>
        <v>7.06</v>
      </c>
      <c r="P238" s="60">
        <f t="shared" si="50"/>
        <v>0.14890653904109089</v>
      </c>
      <c r="Q238" s="22">
        <f t="shared" si="51"/>
        <v>1.0715193052376018E-7</v>
      </c>
      <c r="R238" s="22">
        <f t="shared" si="52"/>
        <v>9.3325430079699072E-8</v>
      </c>
      <c r="S238" s="61">
        <f t="shared" si="53"/>
        <v>4.8346615338956012E-8</v>
      </c>
      <c r="T238" s="22">
        <f t="shared" si="54"/>
        <v>2.3373952147329766E-15</v>
      </c>
      <c r="U238" s="62">
        <v>298</v>
      </c>
      <c r="V238" s="59">
        <f t="shared" si="55"/>
        <v>290.08</v>
      </c>
      <c r="W238" s="63">
        <f t="shared" si="56"/>
        <v>0.46048301417429027</v>
      </c>
      <c r="X238" s="64">
        <f t="shared" si="57"/>
        <v>2.887240853211186</v>
      </c>
      <c r="Y238" s="65">
        <f t="shared" si="58"/>
        <v>-5.2592528004968187E-8</v>
      </c>
      <c r="Z238" s="66">
        <f t="shared" si="59"/>
        <v>-5.1543804868425908E-8</v>
      </c>
      <c r="AA238" s="66">
        <f t="shared" si="60"/>
        <v>-5.1564716968658389E-8</v>
      </c>
      <c r="AB238" s="67">
        <f t="shared" si="61"/>
        <v>-5.053607193542242E-8</v>
      </c>
      <c r="AC238" s="68">
        <f t="shared" si="63"/>
        <v>1.3187341375308014E-5</v>
      </c>
      <c r="AD238" s="75"/>
      <c r="AE238" s="70">
        <f t="shared" si="62"/>
        <v>0.13187341375308015</v>
      </c>
      <c r="AF238" s="70"/>
      <c r="AG238" s="74"/>
      <c r="AH238" s="71">
        <v>2320</v>
      </c>
    </row>
    <row r="239" spans="6:34">
      <c r="F239" s="71">
        <v>2330</v>
      </c>
      <c r="G239" s="58">
        <v>17.12</v>
      </c>
      <c r="H239" s="58">
        <v>6.92</v>
      </c>
      <c r="I239" s="58">
        <v>6.92</v>
      </c>
      <c r="J239" s="58">
        <v>17.07</v>
      </c>
      <c r="K239" s="58">
        <v>7.04</v>
      </c>
      <c r="L239" s="58">
        <v>7.32</v>
      </c>
      <c r="M239" s="59">
        <f t="shared" si="64"/>
        <v>17.094999999999999</v>
      </c>
      <c r="N239" s="59">
        <f t="shared" si="64"/>
        <v>6.98</v>
      </c>
      <c r="O239" s="59">
        <f t="shared" si="64"/>
        <v>7.12</v>
      </c>
      <c r="P239" s="60">
        <f t="shared" si="50"/>
        <v>0.15021208697726759</v>
      </c>
      <c r="Q239" s="22">
        <f t="shared" si="51"/>
        <v>1.0471285480508987E-7</v>
      </c>
      <c r="R239" s="22">
        <f t="shared" si="52"/>
        <v>9.5499258602143556E-8</v>
      </c>
      <c r="S239" s="61">
        <f t="shared" si="53"/>
        <v>4.9534458913480669E-8</v>
      </c>
      <c r="T239" s="22">
        <f t="shared" si="54"/>
        <v>2.4536626198513045E-15</v>
      </c>
      <c r="U239" s="62">
        <v>298</v>
      </c>
      <c r="V239" s="59">
        <f t="shared" si="55"/>
        <v>290.09500000000003</v>
      </c>
      <c r="W239" s="63">
        <f t="shared" si="56"/>
        <v>0.45958712206172575</v>
      </c>
      <c r="X239" s="64">
        <f t="shared" si="57"/>
        <v>2.8812909959513933</v>
      </c>
      <c r="Y239" s="65">
        <f t="shared" si="58"/>
        <v>-5.3625779413957845E-8</v>
      </c>
      <c r="Z239" s="66">
        <f t="shared" si="59"/>
        <v>-5.2491081860349992E-8</v>
      </c>
      <c r="AA239" s="66">
        <f t="shared" si="60"/>
        <v>-5.2515091554050197E-8</v>
      </c>
      <c r="AB239" s="67">
        <f t="shared" si="61"/>
        <v>-5.1403387625341239E-8</v>
      </c>
      <c r="AC239" s="68">
        <f t="shared" si="63"/>
        <v>1.2671765302617085E-5</v>
      </c>
      <c r="AD239" s="69"/>
      <c r="AE239" s="70">
        <f t="shared" si="62"/>
        <v>0.12671765302617086</v>
      </c>
      <c r="AH239" s="71">
        <v>2330</v>
      </c>
    </row>
    <row r="240" spans="6:34">
      <c r="F240" s="71">
        <v>2340</v>
      </c>
      <c r="G240" s="58">
        <v>17.13</v>
      </c>
      <c r="H240" s="58">
        <v>6.92</v>
      </c>
      <c r="I240" s="58">
        <v>6.97</v>
      </c>
      <c r="J240" s="58">
        <v>17.079999999999998</v>
      </c>
      <c r="K240" s="58">
        <v>7.04</v>
      </c>
      <c r="L240" s="58">
        <v>7.33</v>
      </c>
      <c r="M240" s="59">
        <f t="shared" si="64"/>
        <v>17.104999999999997</v>
      </c>
      <c r="N240" s="59">
        <f t="shared" si="64"/>
        <v>6.98</v>
      </c>
      <c r="O240" s="59">
        <f t="shared" si="64"/>
        <v>7.15</v>
      </c>
      <c r="P240" s="60">
        <f t="shared" si="50"/>
        <v>0.1508718296852978</v>
      </c>
      <c r="Q240" s="22">
        <f t="shared" si="51"/>
        <v>1.0471285480508987E-7</v>
      </c>
      <c r="R240" s="22">
        <f t="shared" si="52"/>
        <v>9.5499258602143556E-8</v>
      </c>
      <c r="S240" s="61">
        <f t="shared" si="53"/>
        <v>4.9575639156859081E-8</v>
      </c>
      <c r="T240" s="22">
        <f t="shared" si="54"/>
        <v>2.4577439978110992E-15</v>
      </c>
      <c r="U240" s="62">
        <v>298</v>
      </c>
      <c r="V240" s="59">
        <f t="shared" si="55"/>
        <v>290.10500000000002</v>
      </c>
      <c r="W240" s="63">
        <f t="shared" si="56"/>
        <v>0.45898991212276719</v>
      </c>
      <c r="X240" s="64">
        <f t="shared" si="57"/>
        <v>2.8773315787383233</v>
      </c>
      <c r="Y240" s="65">
        <f t="shared" si="58"/>
        <v>-5.1786546220024392E-8</v>
      </c>
      <c r="Z240" s="66">
        <f t="shared" si="59"/>
        <v>-5.0682605549867797E-8</v>
      </c>
      <c r="AA240" s="66">
        <f t="shared" si="60"/>
        <v>-5.070613839946252E-8</v>
      </c>
      <c r="AB240" s="67">
        <f t="shared" si="61"/>
        <v>-4.9624727273152407E-8</v>
      </c>
      <c r="AC240" s="68">
        <f t="shared" si="63"/>
        <v>1.2146696112836921E-5</v>
      </c>
      <c r="AD240" s="69"/>
      <c r="AE240" s="70">
        <f t="shared" si="62"/>
        <v>0.1214669611283692</v>
      </c>
      <c r="AH240" s="71">
        <v>2340</v>
      </c>
    </row>
    <row r="241" spans="6:34">
      <c r="F241" s="71">
        <v>2350</v>
      </c>
      <c r="G241" s="58">
        <v>17.149999999999999</v>
      </c>
      <c r="H241" s="58">
        <v>6.92</v>
      </c>
      <c r="I241" s="58">
        <v>7.03</v>
      </c>
      <c r="J241" s="58">
        <v>17.100000000000001</v>
      </c>
      <c r="K241" s="58">
        <v>7.05</v>
      </c>
      <c r="L241" s="58">
        <v>7.38</v>
      </c>
      <c r="M241" s="59">
        <f t="shared" si="64"/>
        <v>17.125</v>
      </c>
      <c r="N241" s="59">
        <f t="shared" si="64"/>
        <v>6.9849999999999994</v>
      </c>
      <c r="O241" s="59">
        <f t="shared" si="64"/>
        <v>7.2050000000000001</v>
      </c>
      <c r="P241" s="60">
        <f t="shared" si="50"/>
        <v>0.15208647701675071</v>
      </c>
      <c r="Q241" s="22">
        <f t="shared" si="51"/>
        <v>1.0351421666793431E-7</v>
      </c>
      <c r="R241" s="22">
        <f t="shared" si="52"/>
        <v>9.6605087898980944E-8</v>
      </c>
      <c r="S241" s="61">
        <f t="shared" si="53"/>
        <v>5.023311610220074E-8</v>
      </c>
      <c r="T241" s="22">
        <f t="shared" si="54"/>
        <v>2.5233659533371792E-15</v>
      </c>
      <c r="U241" s="62">
        <v>298</v>
      </c>
      <c r="V241" s="59">
        <f t="shared" si="55"/>
        <v>290.125</v>
      </c>
      <c r="W241" s="63">
        <f t="shared" si="56"/>
        <v>0.45779561575229388</v>
      </c>
      <c r="X241" s="64">
        <f t="shared" si="57"/>
        <v>2.8694298757374619</v>
      </c>
      <c r="Y241" s="65">
        <f t="shared" si="58"/>
        <v>-5.1501687111554633E-8</v>
      </c>
      <c r="Z241" s="66">
        <f t="shared" si="59"/>
        <v>-5.0362301907140554E-8</v>
      </c>
      <c r="AA241" s="66">
        <f t="shared" si="60"/>
        <v>-5.0387508822036856E-8</v>
      </c>
      <c r="AB241" s="67">
        <f t="shared" si="61"/>
        <v>-4.9272215214264765E-8</v>
      </c>
      <c r="AC241" s="68">
        <f t="shared" si="63"/>
        <v>1.1639714843850527E-5</v>
      </c>
      <c r="AD241" s="69"/>
      <c r="AE241" s="70">
        <f t="shared" si="62"/>
        <v>0.11639714843850527</v>
      </c>
      <c r="AH241" s="71">
        <v>2350</v>
      </c>
    </row>
    <row r="242" spans="6:34">
      <c r="F242" s="71">
        <v>2360</v>
      </c>
      <c r="G242" s="58">
        <v>17.16</v>
      </c>
      <c r="H242" s="58">
        <v>6.92</v>
      </c>
      <c r="I242" s="58">
        <v>6.98</v>
      </c>
      <c r="J242" s="58">
        <v>17.11</v>
      </c>
      <c r="K242" s="58">
        <v>7.05</v>
      </c>
      <c r="L242" s="58">
        <v>7.38</v>
      </c>
      <c r="M242" s="59">
        <f t="shared" si="64"/>
        <v>17.134999999999998</v>
      </c>
      <c r="N242" s="59">
        <f t="shared" si="64"/>
        <v>6.9849999999999994</v>
      </c>
      <c r="O242" s="59">
        <f t="shared" si="64"/>
        <v>7.18</v>
      </c>
      <c r="P242" s="60">
        <f t="shared" si="50"/>
        <v>0.15158573337434531</v>
      </c>
      <c r="Q242" s="22">
        <f t="shared" si="51"/>
        <v>1.0351421666793431E-7</v>
      </c>
      <c r="R242" s="22">
        <f t="shared" si="52"/>
        <v>9.6605087898980944E-8</v>
      </c>
      <c r="S242" s="61">
        <f t="shared" si="53"/>
        <v>5.0274877171002521E-8</v>
      </c>
      <c r="T242" s="22">
        <f t="shared" si="54"/>
        <v>2.5275632745593906E-15</v>
      </c>
      <c r="U242" s="62">
        <v>298</v>
      </c>
      <c r="V242" s="59">
        <f t="shared" si="55"/>
        <v>290.13499999999999</v>
      </c>
      <c r="W242" s="63">
        <f t="shared" si="56"/>
        <v>0.45719852931226307</v>
      </c>
      <c r="X242" s="64">
        <f t="shared" si="57"/>
        <v>2.8654875727075182</v>
      </c>
      <c r="Y242" s="65">
        <f t="shared" si="58"/>
        <v>-4.9259732667659566E-8</v>
      </c>
      <c r="Z242" s="66">
        <f t="shared" si="59"/>
        <v>-4.8170231291003203E-8</v>
      </c>
      <c r="AA242" s="66">
        <f t="shared" si="60"/>
        <v>-4.8194328320878394E-8</v>
      </c>
      <c r="AB242" s="67">
        <f t="shared" si="61"/>
        <v>-4.7127858042724863E-8</v>
      </c>
      <c r="AC242" s="68">
        <f t="shared" si="63"/>
        <v>1.1135925637543572E-5</v>
      </c>
      <c r="AD242" s="69"/>
      <c r="AE242" s="70">
        <f t="shared" si="62"/>
        <v>0.11135925637543573</v>
      </c>
      <c r="AH242" s="71">
        <v>2360</v>
      </c>
    </row>
    <row r="243" spans="6:34">
      <c r="F243" s="71">
        <v>2370</v>
      </c>
      <c r="G243" s="58">
        <v>17.170000000000002</v>
      </c>
      <c r="H243" s="58">
        <v>6.93</v>
      </c>
      <c r="I243" s="58">
        <v>7</v>
      </c>
      <c r="J243" s="58">
        <v>17.12</v>
      </c>
      <c r="K243" s="58">
        <v>7.06</v>
      </c>
      <c r="L243" s="58">
        <v>7.39</v>
      </c>
      <c r="M243" s="59">
        <f t="shared" si="64"/>
        <v>17.145000000000003</v>
      </c>
      <c r="N243" s="59">
        <f t="shared" si="64"/>
        <v>6.9949999999999992</v>
      </c>
      <c r="O243" s="59">
        <f t="shared" si="64"/>
        <v>7.1950000000000003</v>
      </c>
      <c r="P243" s="60">
        <f t="shared" si="50"/>
        <v>0.15192945055641413</v>
      </c>
      <c r="Q243" s="22">
        <f t="shared" si="51"/>
        <v>1.0115794542598979E-7</v>
      </c>
      <c r="R243" s="22">
        <f t="shared" si="52"/>
        <v>9.8855309465693463E-8</v>
      </c>
      <c r="S243" s="61">
        <f t="shared" si="53"/>
        <v>5.1488698832472181E-8</v>
      </c>
      <c r="T243" s="22">
        <f t="shared" si="54"/>
        <v>2.6510861074610221E-15</v>
      </c>
      <c r="U243" s="62">
        <v>298</v>
      </c>
      <c r="V243" s="59">
        <f t="shared" si="55"/>
        <v>290.14499999999998</v>
      </c>
      <c r="W243" s="63">
        <f t="shared" si="56"/>
        <v>0.45660148403002987</v>
      </c>
      <c r="X243" s="64">
        <f t="shared" si="57"/>
        <v>2.8615509571857927</v>
      </c>
      <c r="Y243" s="65">
        <f t="shared" si="58"/>
        <v>-4.9611633755865501E-8</v>
      </c>
      <c r="Z243" s="66">
        <f t="shared" si="59"/>
        <v>-4.8456528014540595E-8</v>
      </c>
      <c r="AA243" s="66">
        <f t="shared" si="60"/>
        <v>-4.8483422296639984E-8</v>
      </c>
      <c r="AB243" s="67">
        <f t="shared" si="61"/>
        <v>-4.7353958480363914E-8</v>
      </c>
      <c r="AC243" s="68">
        <f t="shared" si="63"/>
        <v>1.0654064454319996E-5</v>
      </c>
      <c r="AD243" s="69"/>
      <c r="AE243" s="70">
        <f t="shared" si="62"/>
        <v>0.10654064454319996</v>
      </c>
      <c r="AH243" s="71">
        <v>2370</v>
      </c>
    </row>
    <row r="244" spans="6:34">
      <c r="F244" s="71">
        <v>2380</v>
      </c>
      <c r="G244" s="58">
        <v>17.18</v>
      </c>
      <c r="H244" s="58">
        <v>6.93</v>
      </c>
      <c r="I244" s="58">
        <v>7.06</v>
      </c>
      <c r="J244" s="58">
        <v>17.13</v>
      </c>
      <c r="K244" s="58">
        <v>7.07</v>
      </c>
      <c r="L244" s="58">
        <v>7.4</v>
      </c>
      <c r="M244" s="59">
        <f t="shared" si="64"/>
        <v>17.155000000000001</v>
      </c>
      <c r="N244" s="59">
        <f t="shared" si="64"/>
        <v>7</v>
      </c>
      <c r="O244" s="59">
        <f t="shared" si="64"/>
        <v>7.23</v>
      </c>
      <c r="P244" s="60">
        <f t="shared" si="50"/>
        <v>0.15269568480423437</v>
      </c>
      <c r="Q244" s="22">
        <f t="shared" si="51"/>
        <v>9.9999999999999995E-8</v>
      </c>
      <c r="R244" s="22">
        <f t="shared" si="52"/>
        <v>9.9999999999999995E-8</v>
      </c>
      <c r="S244" s="61">
        <f t="shared" si="53"/>
        <v>5.2128210414488978E-8</v>
      </c>
      <c r="T244" s="22">
        <f t="shared" si="54"/>
        <v>2.7173503210172371E-15</v>
      </c>
      <c r="U244" s="62">
        <v>298</v>
      </c>
      <c r="V244" s="59">
        <f t="shared" si="55"/>
        <v>290.15499999999997</v>
      </c>
      <c r="W244" s="63">
        <f t="shared" si="56"/>
        <v>0.45600447990133736</v>
      </c>
      <c r="X244" s="64">
        <f t="shared" si="57"/>
        <v>2.8576200205851299</v>
      </c>
      <c r="Y244" s="65">
        <f t="shared" si="58"/>
        <v>-4.8849914175531759E-8</v>
      </c>
      <c r="Z244" s="66">
        <f t="shared" si="59"/>
        <v>-4.7676623506358817E-8</v>
      </c>
      <c r="AA244" s="66">
        <f t="shared" si="60"/>
        <v>-4.7704803924228568E-8</v>
      </c>
      <c r="AB244" s="67">
        <f t="shared" si="61"/>
        <v>-4.6558339982877078E-8</v>
      </c>
      <c r="AC244" s="68">
        <f t="shared" si="63"/>
        <v>1.0169321966222347E-5</v>
      </c>
      <c r="AD244" s="69"/>
      <c r="AE244" s="70">
        <f t="shared" si="62"/>
        <v>0.10169321966222347</v>
      </c>
      <c r="AH244" s="71">
        <v>2380</v>
      </c>
    </row>
    <row r="245" spans="6:34">
      <c r="F245" s="71">
        <v>2390</v>
      </c>
      <c r="G245" s="58">
        <v>17.2</v>
      </c>
      <c r="H245" s="58">
        <v>6.94</v>
      </c>
      <c r="I245" s="58">
        <v>7.04</v>
      </c>
      <c r="J245" s="58">
        <v>17.149999999999999</v>
      </c>
      <c r="K245" s="58">
        <v>7.07</v>
      </c>
      <c r="L245" s="58">
        <v>7.41</v>
      </c>
      <c r="M245" s="59">
        <f t="shared" si="64"/>
        <v>17.174999999999997</v>
      </c>
      <c r="N245" s="59">
        <f t="shared" si="64"/>
        <v>7.0050000000000008</v>
      </c>
      <c r="O245" s="59">
        <f t="shared" si="64"/>
        <v>7.2249999999999996</v>
      </c>
      <c r="P245" s="60">
        <f t="shared" si="50"/>
        <v>0.15264442769963829</v>
      </c>
      <c r="Q245" s="22">
        <f t="shared" si="51"/>
        <v>9.8855309465693463E-8</v>
      </c>
      <c r="R245" s="22">
        <f t="shared" si="52"/>
        <v>1.0115794542598979E-7</v>
      </c>
      <c r="S245" s="61">
        <f t="shared" si="53"/>
        <v>5.2819539807964156E-8</v>
      </c>
      <c r="T245" s="22">
        <f t="shared" si="54"/>
        <v>2.7899037855251099E-15</v>
      </c>
      <c r="U245" s="62">
        <v>298</v>
      </c>
      <c r="V245" s="59">
        <f t="shared" si="55"/>
        <v>290.17500000000001</v>
      </c>
      <c r="W245" s="63">
        <f t="shared" si="56"/>
        <v>0.45481059508755106</v>
      </c>
      <c r="X245" s="64">
        <f t="shared" si="57"/>
        <v>2.8497751498660104</v>
      </c>
      <c r="Y245" s="65">
        <f t="shared" si="58"/>
        <v>-4.7917424592605863E-8</v>
      </c>
      <c r="Z245" s="66">
        <f t="shared" si="59"/>
        <v>-4.6732946724102898E-8</v>
      </c>
      <c r="AA245" s="66">
        <f t="shared" si="60"/>
        <v>-4.6762226006804359E-8</v>
      </c>
      <c r="AB245" s="67">
        <f t="shared" si="61"/>
        <v>-4.5605579903209072E-8</v>
      </c>
      <c r="AC245" s="68">
        <f t="shared" si="63"/>
        <v>9.6923701178563762E-6</v>
      </c>
      <c r="AD245" s="69"/>
      <c r="AE245" s="70">
        <f t="shared" si="62"/>
        <v>9.6923701178563762E-2</v>
      </c>
      <c r="AH245" s="71">
        <v>2390</v>
      </c>
    </row>
    <row r="246" spans="6:34">
      <c r="F246" s="71">
        <v>2400</v>
      </c>
      <c r="G246" s="58">
        <v>17.21</v>
      </c>
      <c r="H246" s="58">
        <v>6.94</v>
      </c>
      <c r="I246" s="58">
        <v>7.13</v>
      </c>
      <c r="J246" s="58">
        <v>17.16</v>
      </c>
      <c r="K246" s="58">
        <v>7.08</v>
      </c>
      <c r="L246" s="58">
        <v>7.43</v>
      </c>
      <c r="M246" s="59">
        <f t="shared" si="64"/>
        <v>17.185000000000002</v>
      </c>
      <c r="N246" s="59">
        <f t="shared" si="64"/>
        <v>7.01</v>
      </c>
      <c r="O246" s="59">
        <f t="shared" si="64"/>
        <v>7.2799999999999994</v>
      </c>
      <c r="P246" s="60">
        <f t="shared" si="50"/>
        <v>0.15383381905262883</v>
      </c>
      <c r="Q246" s="22">
        <f t="shared" si="51"/>
        <v>9.7723722095581017E-8</v>
      </c>
      <c r="R246" s="22">
        <f t="shared" si="52"/>
        <v>1.0232929922807534E-7</v>
      </c>
      <c r="S246" s="61">
        <f t="shared" si="53"/>
        <v>5.3475581002050009E-8</v>
      </c>
      <c r="T246" s="22">
        <f t="shared" si="54"/>
        <v>2.8596377635068118E-15</v>
      </c>
      <c r="U246" s="62">
        <v>298</v>
      </c>
      <c r="V246" s="59">
        <f t="shared" si="55"/>
        <v>290.185</v>
      </c>
      <c r="W246" s="63">
        <f t="shared" si="56"/>
        <v>0.45421371439395442</v>
      </c>
      <c r="X246" s="64">
        <f t="shared" si="57"/>
        <v>2.845861198640856</v>
      </c>
      <c r="Y246" s="65">
        <f t="shared" si="58"/>
        <v>-4.7175035522940829E-8</v>
      </c>
      <c r="Z246" s="66">
        <f t="shared" si="59"/>
        <v>-4.5968791252870909E-8</v>
      </c>
      <c r="AA246" s="66">
        <f t="shared" si="60"/>
        <v>-4.5999634371968693E-8</v>
      </c>
      <c r="AB246" s="67">
        <f t="shared" si="61"/>
        <v>-4.4822655931853261E-8</v>
      </c>
      <c r="AC246" s="68">
        <f t="shared" si="63"/>
        <v>9.2248478679269957E-6</v>
      </c>
      <c r="AD246" s="75">
        <f>D21</f>
        <v>2.9446428571428572E-5</v>
      </c>
      <c r="AE246" s="70">
        <f t="shared" si="62"/>
        <v>9.2248478679269955E-2</v>
      </c>
      <c r="AF246" s="70">
        <f>AD246*10000</f>
        <v>0.29446428571428573</v>
      </c>
      <c r="AG246" s="74">
        <f>(AE246-AF246)*(AE246-AF246)</f>
        <v>4.0891232614822741E-2</v>
      </c>
      <c r="AH246" s="71">
        <v>2400</v>
      </c>
    </row>
    <row r="247" spans="6:34">
      <c r="F247" s="71">
        <v>2410</v>
      </c>
      <c r="G247" s="58">
        <v>17.23</v>
      </c>
      <c r="H247" s="58">
        <v>6.94</v>
      </c>
      <c r="I247" s="58">
        <v>7.14</v>
      </c>
      <c r="J247" s="58">
        <v>17.18</v>
      </c>
      <c r="K247" s="58">
        <v>7.08</v>
      </c>
      <c r="L247" s="58">
        <v>7.43</v>
      </c>
      <c r="M247" s="59">
        <f t="shared" si="64"/>
        <v>17.204999999999998</v>
      </c>
      <c r="N247" s="59">
        <f t="shared" si="64"/>
        <v>7.01</v>
      </c>
      <c r="O247" s="59">
        <f t="shared" si="64"/>
        <v>7.2850000000000001</v>
      </c>
      <c r="P247" s="60">
        <f t="shared" si="50"/>
        <v>0.15399432557481416</v>
      </c>
      <c r="Q247" s="22">
        <f t="shared" si="51"/>
        <v>9.7723722095581017E-8</v>
      </c>
      <c r="R247" s="22">
        <f t="shared" si="52"/>
        <v>1.0232929922807534E-7</v>
      </c>
      <c r="S247" s="61">
        <f t="shared" si="53"/>
        <v>5.3564531314910197E-8</v>
      </c>
      <c r="T247" s="22">
        <f t="shared" si="54"/>
        <v>2.869159014985995E-15</v>
      </c>
      <c r="U247" s="62">
        <v>298</v>
      </c>
      <c r="V247" s="59">
        <f t="shared" si="55"/>
        <v>290.20499999999998</v>
      </c>
      <c r="W247" s="63">
        <f t="shared" si="56"/>
        <v>0.45302007641208242</v>
      </c>
      <c r="X247" s="64">
        <f t="shared" si="57"/>
        <v>2.8380502217934902</v>
      </c>
      <c r="Y247" s="65">
        <f t="shared" si="58"/>
        <v>-4.5143262286578146E-8</v>
      </c>
      <c r="Z247" s="66">
        <f t="shared" si="59"/>
        <v>-4.3980727126177473E-8</v>
      </c>
      <c r="AA247" s="66">
        <f t="shared" si="60"/>
        <v>-4.4010664882793026E-8</v>
      </c>
      <c r="AB247" s="67">
        <f t="shared" si="61"/>
        <v>-4.2876525557005549E-8</v>
      </c>
      <c r="AC247" s="68">
        <f t="shared" si="63"/>
        <v>8.7649569634195428E-6</v>
      </c>
      <c r="AD247" s="69"/>
      <c r="AE247" s="70">
        <f t="shared" si="62"/>
        <v>8.7649569634195429E-2</v>
      </c>
      <c r="AH247" s="71">
        <v>2410</v>
      </c>
    </row>
    <row r="248" spans="6:34">
      <c r="F248" s="71">
        <v>2420</v>
      </c>
      <c r="G248" s="58">
        <v>17.239999999999998</v>
      </c>
      <c r="H248" s="58">
        <v>6.95</v>
      </c>
      <c r="I248" s="58">
        <v>7.12</v>
      </c>
      <c r="J248" s="58">
        <v>17.190000000000001</v>
      </c>
      <c r="K248" s="58">
        <v>7.09</v>
      </c>
      <c r="L248" s="58">
        <v>7.46</v>
      </c>
      <c r="M248" s="59">
        <f t="shared" si="64"/>
        <v>17.215</v>
      </c>
      <c r="N248" s="59">
        <f t="shared" si="64"/>
        <v>7.02</v>
      </c>
      <c r="O248" s="59">
        <f t="shared" si="64"/>
        <v>7.29</v>
      </c>
      <c r="P248" s="60">
        <f t="shared" si="50"/>
        <v>0.15412747752499165</v>
      </c>
      <c r="Q248" s="22">
        <f t="shared" si="51"/>
        <v>9.5499258602143556E-8</v>
      </c>
      <c r="R248" s="22">
        <f t="shared" si="52"/>
        <v>1.0471285480508987E-7</v>
      </c>
      <c r="S248" s="61">
        <f t="shared" si="53"/>
        <v>5.4857777406300085E-8</v>
      </c>
      <c r="T248" s="22">
        <f t="shared" si="54"/>
        <v>3.009375741959168E-15</v>
      </c>
      <c r="U248" s="62">
        <v>298</v>
      </c>
      <c r="V248" s="59">
        <f t="shared" si="55"/>
        <v>290.21499999999997</v>
      </c>
      <c r="W248" s="63">
        <f t="shared" si="56"/>
        <v>0.45242331911530198</v>
      </c>
      <c r="X248" s="64">
        <f t="shared" si="57"/>
        <v>2.8341531791452548</v>
      </c>
      <c r="Y248" s="65">
        <f t="shared" si="58"/>
        <v>-4.5073245752385808E-8</v>
      </c>
      <c r="Z248" s="66">
        <f t="shared" si="59"/>
        <v>-4.3853060148044897E-8</v>
      </c>
      <c r="AA248" s="66">
        <f t="shared" si="60"/>
        <v>-4.3886092002844525E-8</v>
      </c>
      <c r="AB248" s="67">
        <f t="shared" si="61"/>
        <v>-4.2697149831234307E-8</v>
      </c>
      <c r="AC248" s="68">
        <f t="shared" si="63"/>
        <v>8.324952676983671E-6</v>
      </c>
      <c r="AD248" s="69"/>
      <c r="AE248" s="70">
        <f t="shared" si="62"/>
        <v>8.3249526769836713E-2</v>
      </c>
      <c r="AH248" s="71">
        <v>2420</v>
      </c>
    </row>
    <row r="249" spans="6:34">
      <c r="F249" s="71">
        <v>2430</v>
      </c>
      <c r="G249" s="58">
        <v>17.260000000000002</v>
      </c>
      <c r="H249" s="58">
        <v>6.95</v>
      </c>
      <c r="I249" s="58">
        <v>7.12</v>
      </c>
      <c r="J249" s="58">
        <v>17.21</v>
      </c>
      <c r="K249" s="58">
        <v>7.1</v>
      </c>
      <c r="L249" s="58">
        <v>7.47</v>
      </c>
      <c r="M249" s="59">
        <f t="shared" si="64"/>
        <v>17.234999999999999</v>
      </c>
      <c r="N249" s="59">
        <f t="shared" si="64"/>
        <v>7.0250000000000004</v>
      </c>
      <c r="O249" s="59">
        <f t="shared" si="64"/>
        <v>7.2949999999999999</v>
      </c>
      <c r="P249" s="60">
        <f t="shared" si="50"/>
        <v>0.15428817457192551</v>
      </c>
      <c r="Q249" s="22">
        <f t="shared" si="51"/>
        <v>9.4406087628591968E-8</v>
      </c>
      <c r="R249" s="22">
        <f t="shared" si="52"/>
        <v>1.059253725177288E-7</v>
      </c>
      <c r="S249" s="61">
        <f t="shared" si="53"/>
        <v>5.5585306582539573E-8</v>
      </c>
      <c r="T249" s="22">
        <f t="shared" si="54"/>
        <v>3.0897263078749173E-15</v>
      </c>
      <c r="U249" s="62">
        <v>298</v>
      </c>
      <c r="V249" s="59">
        <f t="shared" si="55"/>
        <v>290.23500000000001</v>
      </c>
      <c r="W249" s="63">
        <f t="shared" si="56"/>
        <v>0.45122992788879829</v>
      </c>
      <c r="X249" s="64">
        <f t="shared" si="57"/>
        <v>2.8263759429351545</v>
      </c>
      <c r="Y249" s="65">
        <f t="shared" si="58"/>
        <v>-4.4004254663631279E-8</v>
      </c>
      <c r="Z249" s="66">
        <f t="shared" si="59"/>
        <v>-4.2776557395525245E-8</v>
      </c>
      <c r="AA249" s="66">
        <f t="shared" si="60"/>
        <v>-4.2810809551223294E-8</v>
      </c>
      <c r="AB249" s="67">
        <f t="shared" si="61"/>
        <v>-4.1615453201899754E-8</v>
      </c>
      <c r="AC249" s="68">
        <f t="shared" si="63"/>
        <v>7.8862048438413408E-6</v>
      </c>
      <c r="AD249" s="69"/>
      <c r="AE249" s="70">
        <f t="shared" si="62"/>
        <v>7.8862048438413407E-2</v>
      </c>
      <c r="AH249" s="71">
        <v>2430</v>
      </c>
    </row>
    <row r="250" spans="6:34">
      <c r="F250" s="71">
        <v>2440</v>
      </c>
      <c r="G250" s="58">
        <v>17.260000000000002</v>
      </c>
      <c r="H250" s="58">
        <v>6.96</v>
      </c>
      <c r="I250" s="58">
        <v>7.14</v>
      </c>
      <c r="J250" s="58">
        <v>17.21</v>
      </c>
      <c r="K250" s="58">
        <v>7.1</v>
      </c>
      <c r="L250" s="58">
        <v>7.48</v>
      </c>
      <c r="M250" s="59">
        <f t="shared" si="64"/>
        <v>17.234999999999999</v>
      </c>
      <c r="N250" s="59">
        <f t="shared" si="64"/>
        <v>7.0299999999999994</v>
      </c>
      <c r="O250" s="59">
        <f t="shared" si="64"/>
        <v>7.3100000000000005</v>
      </c>
      <c r="P250" s="60">
        <f t="shared" si="50"/>
        <v>0.15460542236062719</v>
      </c>
      <c r="Q250" s="22">
        <f t="shared" si="51"/>
        <v>9.3325430079699072E-8</v>
      </c>
      <c r="R250" s="22">
        <f t="shared" si="52"/>
        <v>1.0715193052376018E-7</v>
      </c>
      <c r="S250" s="61">
        <f t="shared" si="53"/>
        <v>5.6228954097634323E-8</v>
      </c>
      <c r="T250" s="22">
        <f t="shared" si="54"/>
        <v>3.1616952789138677E-15</v>
      </c>
      <c r="U250" s="62">
        <v>298</v>
      </c>
      <c r="V250" s="59">
        <f t="shared" si="55"/>
        <v>290.23500000000001</v>
      </c>
      <c r="W250" s="63">
        <f t="shared" si="56"/>
        <v>0.45122992788879829</v>
      </c>
      <c r="X250" s="64">
        <f t="shared" si="57"/>
        <v>2.8263759429351545</v>
      </c>
      <c r="Y250" s="65">
        <f t="shared" si="58"/>
        <v>-4.267303610832523E-8</v>
      </c>
      <c r="Z250" s="66">
        <f t="shared" si="59"/>
        <v>-4.1452242507848798E-8</v>
      </c>
      <c r="AA250" s="66">
        <f t="shared" si="60"/>
        <v>-4.1487167067966364E-8</v>
      </c>
      <c r="AB250" s="67">
        <f t="shared" si="61"/>
        <v>-4.0299299778437574E-8</v>
      </c>
      <c r="AC250" s="68">
        <f t="shared" si="63"/>
        <v>7.4582141075762954E-6</v>
      </c>
      <c r="AD250" s="69"/>
      <c r="AE250" s="70">
        <f t="shared" si="62"/>
        <v>7.4582141075762956E-2</v>
      </c>
      <c r="AH250" s="71">
        <v>2440</v>
      </c>
    </row>
    <row r="251" spans="6:34">
      <c r="F251" s="71">
        <v>2450</v>
      </c>
      <c r="G251" s="58">
        <v>17.27</v>
      </c>
      <c r="H251" s="58">
        <v>6.96</v>
      </c>
      <c r="I251" s="58">
        <v>7.12</v>
      </c>
      <c r="J251" s="58">
        <v>17.22</v>
      </c>
      <c r="K251" s="58">
        <v>7.11</v>
      </c>
      <c r="L251" s="58">
        <v>7.5</v>
      </c>
      <c r="M251" s="59">
        <f t="shared" si="64"/>
        <v>17.244999999999997</v>
      </c>
      <c r="N251" s="59">
        <f t="shared" si="64"/>
        <v>7.0350000000000001</v>
      </c>
      <c r="O251" s="59">
        <f t="shared" si="64"/>
        <v>7.3100000000000005</v>
      </c>
      <c r="P251" s="60">
        <f t="shared" si="50"/>
        <v>0.15463298636178863</v>
      </c>
      <c r="Q251" s="22">
        <f t="shared" si="51"/>
        <v>9.2257142715476292E-8</v>
      </c>
      <c r="R251" s="22">
        <f t="shared" si="52"/>
        <v>1.0839269140212026E-7</v>
      </c>
      <c r="S251" s="61">
        <f t="shared" si="53"/>
        <v>5.6927341670160262E-8</v>
      </c>
      <c r="T251" s="22">
        <f t="shared" si="54"/>
        <v>3.2407222296311649E-15</v>
      </c>
      <c r="U251" s="62">
        <v>298</v>
      </c>
      <c r="V251" s="59">
        <f t="shared" si="55"/>
        <v>290.245</v>
      </c>
      <c r="W251" s="63">
        <f t="shared" si="56"/>
        <v>0.45063329395057422</v>
      </c>
      <c r="X251" s="64">
        <f t="shared" si="57"/>
        <v>2.8224957324275852</v>
      </c>
      <c r="Y251" s="65">
        <f t="shared" si="58"/>
        <v>-4.1371449455624198E-8</v>
      </c>
      <c r="Z251" s="66">
        <f t="shared" si="59"/>
        <v>-4.0156424240958555E-8</v>
      </c>
      <c r="AA251" s="66">
        <f t="shared" si="60"/>
        <v>-4.0192107938090238E-8</v>
      </c>
      <c r="AB251" s="67">
        <f t="shared" si="61"/>
        <v>-3.9010670453780264E-8</v>
      </c>
      <c r="AC251" s="68">
        <f t="shared" si="63"/>
        <v>7.0434621825123091E-6</v>
      </c>
      <c r="AD251" s="69"/>
      <c r="AE251" s="70">
        <f t="shared" si="62"/>
        <v>7.0434621825123084E-2</v>
      </c>
      <c r="AH251" s="71">
        <v>2450</v>
      </c>
    </row>
    <row r="252" spans="6:34">
      <c r="F252" s="71">
        <v>2460</v>
      </c>
      <c r="G252" s="58">
        <v>17.27</v>
      </c>
      <c r="H252" s="58">
        <v>6.96</v>
      </c>
      <c r="I252" s="58">
        <v>7.18</v>
      </c>
      <c r="J252" s="58">
        <v>17.22</v>
      </c>
      <c r="K252" s="58">
        <v>7.11</v>
      </c>
      <c r="L252" s="58">
        <v>7.5</v>
      </c>
      <c r="M252" s="59">
        <f t="shared" si="64"/>
        <v>17.244999999999997</v>
      </c>
      <c r="N252" s="59">
        <f t="shared" si="64"/>
        <v>7.0350000000000001</v>
      </c>
      <c r="O252" s="59">
        <f t="shared" si="64"/>
        <v>7.34</v>
      </c>
      <c r="P252" s="60">
        <f t="shared" si="50"/>
        <v>0.15526759506094781</v>
      </c>
      <c r="Q252" s="22">
        <f t="shared" si="51"/>
        <v>9.2257142715476292E-8</v>
      </c>
      <c r="R252" s="22">
        <f t="shared" si="52"/>
        <v>1.0839269140212026E-7</v>
      </c>
      <c r="S252" s="61">
        <f t="shared" si="53"/>
        <v>5.6927341670160262E-8</v>
      </c>
      <c r="T252" s="22">
        <f t="shared" si="54"/>
        <v>3.2407222296311649E-15</v>
      </c>
      <c r="U252" s="62">
        <v>298</v>
      </c>
      <c r="V252" s="59">
        <f t="shared" si="55"/>
        <v>290.245</v>
      </c>
      <c r="W252" s="63">
        <f t="shared" si="56"/>
        <v>0.45063329395057422</v>
      </c>
      <c r="X252" s="64">
        <f t="shared" si="57"/>
        <v>2.8224957324275852</v>
      </c>
      <c r="Y252" s="65">
        <f t="shared" si="58"/>
        <v>-3.9171491090192275E-8</v>
      </c>
      <c r="Z252" s="66">
        <f t="shared" si="59"/>
        <v>-3.8016354500909697E-8</v>
      </c>
      <c r="AA252" s="66">
        <f t="shared" si="60"/>
        <v>-3.8050418574110978E-8</v>
      </c>
      <c r="AB252" s="67">
        <f t="shared" si="61"/>
        <v>-3.6927337012356942E-8</v>
      </c>
      <c r="AC252" s="68">
        <f t="shared" si="63"/>
        <v>6.6416635420664738E-6</v>
      </c>
      <c r="AD252" s="69"/>
      <c r="AE252" s="70">
        <f t="shared" si="62"/>
        <v>6.6416635420664741E-2</v>
      </c>
      <c r="AH252" s="71">
        <v>2460</v>
      </c>
    </row>
    <row r="253" spans="6:34">
      <c r="F253" s="71">
        <v>2470</v>
      </c>
      <c r="G253" s="58">
        <v>17.28</v>
      </c>
      <c r="H253" s="58">
        <v>6.97</v>
      </c>
      <c r="I253" s="58">
        <v>7.21</v>
      </c>
      <c r="J253" s="58">
        <v>17.23</v>
      </c>
      <c r="K253" s="58">
        <v>7.12</v>
      </c>
      <c r="L253" s="58">
        <v>7.53</v>
      </c>
      <c r="M253" s="59">
        <f t="shared" si="64"/>
        <v>17.255000000000003</v>
      </c>
      <c r="N253" s="59">
        <f t="shared" si="64"/>
        <v>7.0449999999999999</v>
      </c>
      <c r="O253" s="59">
        <f t="shared" si="64"/>
        <v>7.37</v>
      </c>
      <c r="P253" s="60">
        <f t="shared" si="50"/>
        <v>0.15593000391577691</v>
      </c>
      <c r="Q253" s="22">
        <f t="shared" si="51"/>
        <v>9.0157113760595674E-8</v>
      </c>
      <c r="R253" s="22">
        <f t="shared" si="52"/>
        <v>1.1091748152623998E-7</v>
      </c>
      <c r="S253" s="61">
        <f t="shared" si="53"/>
        <v>5.8301778453249584E-8</v>
      </c>
      <c r="T253" s="22">
        <f t="shared" si="54"/>
        <v>3.3990973708117975E-15</v>
      </c>
      <c r="U253" s="62">
        <v>298</v>
      </c>
      <c r="V253" s="59">
        <f t="shared" si="55"/>
        <v>290.255</v>
      </c>
      <c r="W253" s="63">
        <f t="shared" si="56"/>
        <v>0.45003670112336963</v>
      </c>
      <c r="X253" s="64">
        <f t="shared" si="57"/>
        <v>2.8186211157101018</v>
      </c>
      <c r="Y253" s="65">
        <f t="shared" si="58"/>
        <v>-3.895142512204583E-8</v>
      </c>
      <c r="Z253" s="66">
        <f t="shared" si="59"/>
        <v>-3.7739840248562872E-8</v>
      </c>
      <c r="AA253" s="66">
        <f t="shared" si="60"/>
        <v>-3.7777526620782973E-8</v>
      </c>
      <c r="AB253" s="67">
        <f t="shared" si="61"/>
        <v>-3.6601283648765827E-8</v>
      </c>
      <c r="AC253" s="68">
        <f t="shared" si="63"/>
        <v>6.2612762516454908E-6</v>
      </c>
      <c r="AD253" s="69"/>
      <c r="AE253" s="70">
        <f t="shared" si="62"/>
        <v>6.2612762516454909E-2</v>
      </c>
      <c r="AH253" s="71">
        <v>2470</v>
      </c>
    </row>
    <row r="254" spans="6:34">
      <c r="F254" s="71">
        <v>2480</v>
      </c>
      <c r="G254" s="58">
        <v>17.28</v>
      </c>
      <c r="H254" s="58">
        <v>6.97</v>
      </c>
      <c r="I254" s="58">
        <v>7.18</v>
      </c>
      <c r="J254" s="58">
        <v>17.23</v>
      </c>
      <c r="K254" s="58">
        <v>7.12</v>
      </c>
      <c r="L254" s="58">
        <v>7.49</v>
      </c>
      <c r="M254" s="59">
        <f t="shared" si="64"/>
        <v>17.255000000000003</v>
      </c>
      <c r="N254" s="59">
        <f t="shared" si="64"/>
        <v>7.0449999999999999</v>
      </c>
      <c r="O254" s="59">
        <f t="shared" si="64"/>
        <v>7.335</v>
      </c>
      <c r="P254" s="60">
        <f t="shared" si="50"/>
        <v>0.15518949507764229</v>
      </c>
      <c r="Q254" s="22">
        <f t="shared" si="51"/>
        <v>9.0157113760595674E-8</v>
      </c>
      <c r="R254" s="22">
        <f t="shared" si="52"/>
        <v>1.1091748152623998E-7</v>
      </c>
      <c r="S254" s="61">
        <f t="shared" si="53"/>
        <v>5.8301778453249584E-8</v>
      </c>
      <c r="T254" s="22">
        <f t="shared" si="54"/>
        <v>3.3990973708117975E-15</v>
      </c>
      <c r="U254" s="62">
        <v>298</v>
      </c>
      <c r="V254" s="59">
        <f t="shared" si="55"/>
        <v>290.255</v>
      </c>
      <c r="W254" s="63">
        <f t="shared" si="56"/>
        <v>0.45003670112336963</v>
      </c>
      <c r="X254" s="64">
        <f t="shared" si="57"/>
        <v>2.8186211157101018</v>
      </c>
      <c r="Y254" s="65">
        <f t="shared" si="58"/>
        <v>-3.6428266770129416E-8</v>
      </c>
      <c r="Z254" s="66">
        <f t="shared" si="59"/>
        <v>-3.5300545870007575E-8</v>
      </c>
      <c r="AA254" s="66">
        <f t="shared" si="60"/>
        <v>-3.5335457067858326E-8</v>
      </c>
      <c r="AB254" s="67">
        <f t="shared" si="61"/>
        <v>-3.4240485852512072E-8</v>
      </c>
      <c r="AC254" s="68">
        <f t="shared" si="63"/>
        <v>5.8836305141296539E-6</v>
      </c>
      <c r="AD254" s="69"/>
      <c r="AE254" s="70">
        <f t="shared" si="62"/>
        <v>5.8836305141296535E-2</v>
      </c>
      <c r="AH254" s="71">
        <v>2480</v>
      </c>
    </row>
    <row r="255" spans="6:34">
      <c r="F255" s="71">
        <v>2490</v>
      </c>
      <c r="G255" s="58">
        <v>17.29</v>
      </c>
      <c r="H255" s="58">
        <v>6.98</v>
      </c>
      <c r="I255" s="58">
        <v>7.1</v>
      </c>
      <c r="J255" s="58">
        <v>17.239999999999998</v>
      </c>
      <c r="K255" s="58">
        <v>7.12</v>
      </c>
      <c r="L255" s="58">
        <v>7.4</v>
      </c>
      <c r="M255" s="59">
        <f t="shared" si="64"/>
        <v>17.265000000000001</v>
      </c>
      <c r="N255" s="59">
        <f t="shared" si="64"/>
        <v>7.0500000000000007</v>
      </c>
      <c r="O255" s="59">
        <f t="shared" si="64"/>
        <v>7.25</v>
      </c>
      <c r="P255" s="60">
        <f t="shared" si="50"/>
        <v>0.15341847373285789</v>
      </c>
      <c r="Q255" s="22">
        <f t="shared" si="51"/>
        <v>8.9125093813374219E-8</v>
      </c>
      <c r="R255" s="22">
        <f t="shared" si="52"/>
        <v>1.1220184543019621E-7</v>
      </c>
      <c r="S255" s="61">
        <f t="shared" si="53"/>
        <v>5.9025911387631092E-8</v>
      </c>
      <c r="T255" s="22">
        <f t="shared" si="54"/>
        <v>3.484058215140478E-15</v>
      </c>
      <c r="U255" s="62">
        <v>298</v>
      </c>
      <c r="V255" s="59">
        <f t="shared" si="55"/>
        <v>290.26499999999999</v>
      </c>
      <c r="W255" s="63">
        <f t="shared" si="56"/>
        <v>0.44944014940293636</v>
      </c>
      <c r="X255" s="64">
        <f t="shared" si="57"/>
        <v>2.8147520843431746</v>
      </c>
      <c r="Y255" s="65">
        <f t="shared" si="58"/>
        <v>-3.4744256839853402E-8</v>
      </c>
      <c r="Z255" s="66">
        <f t="shared" si="59"/>
        <v>-3.3652867180278381E-8</v>
      </c>
      <c r="AA255" s="66">
        <f t="shared" si="60"/>
        <v>-3.3687150008502845E-8</v>
      </c>
      <c r="AB255" s="67">
        <f t="shared" si="61"/>
        <v>-3.2627889386705838E-8</v>
      </c>
      <c r="AC255" s="68">
        <f t="shared" si="63"/>
        <v>5.5303959166323665E-6</v>
      </c>
      <c r="AD255" s="69"/>
      <c r="AE255" s="70">
        <f t="shared" si="62"/>
        <v>5.5303959166323663E-2</v>
      </c>
      <c r="AH255" s="71">
        <v>2490</v>
      </c>
    </row>
    <row r="256" spans="6:34">
      <c r="F256" s="71">
        <v>2500</v>
      </c>
      <c r="G256" s="58">
        <v>17.29</v>
      </c>
      <c r="H256" s="58">
        <v>6.98</v>
      </c>
      <c r="I256" s="58">
        <v>6.91</v>
      </c>
      <c r="J256" s="58">
        <v>17.239999999999998</v>
      </c>
      <c r="K256" s="58">
        <v>7.13</v>
      </c>
      <c r="L256" s="58">
        <v>7.2</v>
      </c>
      <c r="M256" s="59">
        <f t="shared" si="64"/>
        <v>17.265000000000001</v>
      </c>
      <c r="N256" s="59">
        <f t="shared" si="64"/>
        <v>7.0549999999999997</v>
      </c>
      <c r="O256" s="59">
        <f t="shared" si="64"/>
        <v>7.0549999999999997</v>
      </c>
      <c r="P256" s="60">
        <f t="shared" si="50"/>
        <v>0.14929204581866376</v>
      </c>
      <c r="Q256" s="22">
        <f t="shared" si="51"/>
        <v>8.8104887300801405E-8</v>
      </c>
      <c r="R256" s="22">
        <f t="shared" si="52"/>
        <v>1.1350108156723117E-7</v>
      </c>
      <c r="S256" s="61">
        <f t="shared" si="53"/>
        <v>5.9709399228692768E-8</v>
      </c>
      <c r="T256" s="22">
        <f t="shared" si="54"/>
        <v>3.5652123562514164E-15</v>
      </c>
      <c r="U256" s="62">
        <v>298</v>
      </c>
      <c r="V256" s="59">
        <f t="shared" si="55"/>
        <v>290.26499999999999</v>
      </c>
      <c r="W256" s="63">
        <f t="shared" si="56"/>
        <v>0.44944014940293636</v>
      </c>
      <c r="X256" s="64">
        <f t="shared" si="57"/>
        <v>2.8147520843431746</v>
      </c>
      <c r="Y256" s="65">
        <f t="shared" si="58"/>
        <v>-3.2490608786408851E-8</v>
      </c>
      <c r="Z256" s="66">
        <f t="shared" si="59"/>
        <v>-3.1474328109059641E-8</v>
      </c>
      <c r="AA256" s="66">
        <f t="shared" si="60"/>
        <v>-3.150611656897872E-8</v>
      </c>
      <c r="AB256" s="67">
        <f t="shared" si="61"/>
        <v>-3.0519635715522067E-8</v>
      </c>
      <c r="AC256" s="68">
        <f t="shared" si="63"/>
        <v>5.1936422822921649E-6</v>
      </c>
      <c r="AD256" s="69"/>
      <c r="AE256" s="70">
        <f t="shared" si="62"/>
        <v>5.193642282292165E-2</v>
      </c>
      <c r="AH256" s="71">
        <v>2500</v>
      </c>
    </row>
    <row r="257" spans="6:38">
      <c r="F257" s="71">
        <v>2510</v>
      </c>
      <c r="G257" s="58">
        <v>17.29</v>
      </c>
      <c r="H257" s="58">
        <v>6.98</v>
      </c>
      <c r="I257" s="58">
        <v>6.72</v>
      </c>
      <c r="J257" s="58">
        <v>17.239999999999998</v>
      </c>
      <c r="K257" s="58">
        <v>7.13</v>
      </c>
      <c r="L257" s="58">
        <v>7.15</v>
      </c>
      <c r="M257" s="59">
        <f t="shared" si="64"/>
        <v>17.265000000000001</v>
      </c>
      <c r="N257" s="59">
        <f t="shared" si="64"/>
        <v>7.0549999999999997</v>
      </c>
      <c r="O257" s="59">
        <f t="shared" si="64"/>
        <v>6.9350000000000005</v>
      </c>
      <c r="P257" s="60">
        <f t="shared" si="50"/>
        <v>0.14675270556377509</v>
      </c>
      <c r="Q257" s="22">
        <f t="shared" si="51"/>
        <v>8.8104887300801405E-8</v>
      </c>
      <c r="R257" s="22">
        <f t="shared" si="52"/>
        <v>1.1350108156723117E-7</v>
      </c>
      <c r="S257" s="61">
        <f t="shared" si="53"/>
        <v>5.9709399228692768E-8</v>
      </c>
      <c r="T257" s="22">
        <f t="shared" si="54"/>
        <v>3.5652123562514164E-15</v>
      </c>
      <c r="U257" s="62">
        <v>298</v>
      </c>
      <c r="V257" s="59">
        <f t="shared" si="55"/>
        <v>290.26499999999999</v>
      </c>
      <c r="W257" s="63">
        <f t="shared" si="56"/>
        <v>0.44944014940293636</v>
      </c>
      <c r="X257" s="64">
        <f t="shared" si="57"/>
        <v>2.8147520843431746</v>
      </c>
      <c r="Y257" s="65">
        <f t="shared" si="58"/>
        <v>-3.0001192706349106E-8</v>
      </c>
      <c r="Z257" s="66">
        <f t="shared" si="59"/>
        <v>-2.9078740683997106E-8</v>
      </c>
      <c r="AA257" s="66">
        <f t="shared" si="60"/>
        <v>-2.9107103480832225E-8</v>
      </c>
      <c r="AB257" s="67">
        <f t="shared" si="61"/>
        <v>-2.82112701033707E-8</v>
      </c>
      <c r="AC257" s="68">
        <f t="shared" si="63"/>
        <v>4.8786903925288199E-6</v>
      </c>
      <c r="AD257" s="69"/>
      <c r="AE257" s="70">
        <f t="shared" si="62"/>
        <v>4.87869039252882E-2</v>
      </c>
      <c r="AH257" s="71">
        <v>2510</v>
      </c>
    </row>
    <row r="258" spans="6:38">
      <c r="F258" s="71">
        <v>2520</v>
      </c>
      <c r="G258" s="58">
        <v>17.29</v>
      </c>
      <c r="H258" s="58">
        <v>6.99</v>
      </c>
      <c r="I258" s="58">
        <v>6.73</v>
      </c>
      <c r="J258" s="58">
        <v>17.239999999999998</v>
      </c>
      <c r="K258" s="58">
        <v>7.13</v>
      </c>
      <c r="L258" s="58">
        <v>6.93</v>
      </c>
      <c r="M258" s="59">
        <f t="shared" si="64"/>
        <v>17.265000000000001</v>
      </c>
      <c r="N258" s="59">
        <f t="shared" si="64"/>
        <v>7.0600000000000005</v>
      </c>
      <c r="O258" s="59">
        <f t="shared" si="64"/>
        <v>6.83</v>
      </c>
      <c r="P258" s="60">
        <f t="shared" si="50"/>
        <v>0.1445307828407475</v>
      </c>
      <c r="Q258" s="22">
        <f t="shared" si="51"/>
        <v>8.7096358995607744E-8</v>
      </c>
      <c r="R258" s="22">
        <f t="shared" si="52"/>
        <v>1.1481536214968814E-7</v>
      </c>
      <c r="S258" s="61">
        <f t="shared" si="53"/>
        <v>6.0400801485947651E-8</v>
      </c>
      <c r="T258" s="22">
        <f t="shared" si="54"/>
        <v>3.6482568201448558E-15</v>
      </c>
      <c r="U258" s="62">
        <v>298</v>
      </c>
      <c r="V258" s="59">
        <f t="shared" si="55"/>
        <v>290.26499999999999</v>
      </c>
      <c r="W258" s="63">
        <f t="shared" si="56"/>
        <v>0.44944014940293636</v>
      </c>
      <c r="X258" s="64">
        <f t="shared" si="57"/>
        <v>2.8147520843431746</v>
      </c>
      <c r="Y258" s="65">
        <f t="shared" si="58"/>
        <v>-2.8431914366670275E-8</v>
      </c>
      <c r="Z258" s="66">
        <f t="shared" si="59"/>
        <v>-2.7550894691188129E-8</v>
      </c>
      <c r="AA258" s="66">
        <f t="shared" si="60"/>
        <v>-2.757819484616807E-8</v>
      </c>
      <c r="AB258" s="67">
        <f t="shared" si="61"/>
        <v>-2.6722783425966772E-8</v>
      </c>
      <c r="AC258" s="68">
        <f t="shared" si="63"/>
        <v>4.587716807296524E-6</v>
      </c>
      <c r="AD258" s="69"/>
      <c r="AE258" s="70">
        <f t="shared" si="62"/>
        <v>4.5877168072965241E-2</v>
      </c>
      <c r="AH258" s="71">
        <v>2520</v>
      </c>
    </row>
    <row r="259" spans="6:38">
      <c r="F259" s="71">
        <v>2530</v>
      </c>
      <c r="G259" s="58">
        <v>17.29</v>
      </c>
      <c r="H259" s="58">
        <v>6.99</v>
      </c>
      <c r="I259" s="58">
        <v>6.46</v>
      </c>
      <c r="J259" s="58">
        <v>17.25</v>
      </c>
      <c r="K259" s="58">
        <v>7.13</v>
      </c>
      <c r="L259" s="58">
        <v>6.7</v>
      </c>
      <c r="M259" s="59">
        <f t="shared" si="64"/>
        <v>17.27</v>
      </c>
      <c r="N259" s="59">
        <f t="shared" si="64"/>
        <v>7.0600000000000005</v>
      </c>
      <c r="O259" s="59">
        <f t="shared" si="64"/>
        <v>6.58</v>
      </c>
      <c r="P259" s="60">
        <f t="shared" si="50"/>
        <v>0.13925290850142918</v>
      </c>
      <c r="Q259" s="22">
        <f t="shared" si="51"/>
        <v>8.7096358995607744E-8</v>
      </c>
      <c r="R259" s="22">
        <f t="shared" si="52"/>
        <v>1.1481536214968814E-7</v>
      </c>
      <c r="S259" s="61">
        <f t="shared" si="53"/>
        <v>6.0425903233491958E-8</v>
      </c>
      <c r="T259" s="22">
        <f t="shared" si="54"/>
        <v>3.651289781583334E-15</v>
      </c>
      <c r="U259" s="62">
        <v>298</v>
      </c>
      <c r="V259" s="59">
        <f t="shared" si="55"/>
        <v>290.27</v>
      </c>
      <c r="W259" s="63">
        <f t="shared" si="56"/>
        <v>0.4491418889564307</v>
      </c>
      <c r="X259" s="64">
        <f t="shared" si="57"/>
        <v>2.8128196605324436</v>
      </c>
      <c r="Y259" s="65">
        <f t="shared" si="58"/>
        <v>-2.578660812080492E-8</v>
      </c>
      <c r="Z259" s="66">
        <f t="shared" si="59"/>
        <v>-2.5015568306545441E-8</v>
      </c>
      <c r="AA259" s="66">
        <f t="shared" si="60"/>
        <v>-2.5038623001927949E-8</v>
      </c>
      <c r="AB259" s="67">
        <f t="shared" si="61"/>
        <v>-2.4289259176090963E-8</v>
      </c>
      <c r="AC259" s="68">
        <f t="shared" si="63"/>
        <v>4.3120286791842762E-6</v>
      </c>
      <c r="AD259" s="69"/>
      <c r="AE259" s="70">
        <f t="shared" si="62"/>
        <v>4.3120286791842759E-2</v>
      </c>
      <c r="AH259" s="71">
        <v>2530</v>
      </c>
    </row>
    <row r="260" spans="6:38">
      <c r="F260" s="71">
        <v>2540</v>
      </c>
      <c r="G260" s="58">
        <v>17.29</v>
      </c>
      <c r="H260" s="58">
        <v>6.99</v>
      </c>
      <c r="I260" s="58">
        <v>6.35</v>
      </c>
      <c r="J260" s="58">
        <v>17.25</v>
      </c>
      <c r="K260" s="58">
        <v>7.14</v>
      </c>
      <c r="L260" s="58">
        <v>6.65</v>
      </c>
      <c r="M260" s="59">
        <f t="shared" si="64"/>
        <v>17.27</v>
      </c>
      <c r="N260" s="59">
        <f t="shared" si="64"/>
        <v>7.0649999999999995</v>
      </c>
      <c r="O260" s="59">
        <f t="shared" si="64"/>
        <v>6.5</v>
      </c>
      <c r="P260" s="60">
        <f t="shared" si="50"/>
        <v>0.13755986402116865</v>
      </c>
      <c r="Q260" s="22">
        <f t="shared" si="51"/>
        <v>8.6099375218460073E-8</v>
      </c>
      <c r="R260" s="22">
        <f t="shared" si="52"/>
        <v>1.1614486138403394E-7</v>
      </c>
      <c r="S260" s="61">
        <f t="shared" si="53"/>
        <v>6.1125602216097004E-8</v>
      </c>
      <c r="T260" s="22">
        <f t="shared" si="54"/>
        <v>3.7363392462805228E-15</v>
      </c>
      <c r="U260" s="62">
        <v>298</v>
      </c>
      <c r="V260" s="59">
        <f t="shared" si="55"/>
        <v>290.27</v>
      </c>
      <c r="W260" s="63">
        <f t="shared" si="56"/>
        <v>0.4491418889564307</v>
      </c>
      <c r="X260" s="64">
        <f t="shared" si="57"/>
        <v>2.8128196605324436</v>
      </c>
      <c r="Y260" s="65">
        <f t="shared" si="58"/>
        <v>-2.4553318350471122E-8</v>
      </c>
      <c r="Z260" s="66">
        <f t="shared" si="59"/>
        <v>-2.3811187916649544E-8</v>
      </c>
      <c r="AA260" s="66">
        <f t="shared" si="60"/>
        <v>-2.383361900205082E-8</v>
      </c>
      <c r="AB260" s="67">
        <f t="shared" si="61"/>
        <v>-2.3112563682848703E-8</v>
      </c>
      <c r="AC260" s="68">
        <f t="shared" si="63"/>
        <v>4.0617215959945396E-6</v>
      </c>
      <c r="AD260" s="69"/>
      <c r="AE260" s="70">
        <f t="shared" si="62"/>
        <v>4.0617215959945399E-2</v>
      </c>
      <c r="AH260" s="71">
        <v>2540</v>
      </c>
    </row>
    <row r="261" spans="6:38">
      <c r="F261" s="71">
        <v>2550</v>
      </c>
      <c r="G261" s="58">
        <v>17.3</v>
      </c>
      <c r="H261" s="58">
        <v>6.99</v>
      </c>
      <c r="I261" s="58">
        <v>6.32</v>
      </c>
      <c r="J261" s="58">
        <v>17.25</v>
      </c>
      <c r="K261" s="58">
        <v>7.14</v>
      </c>
      <c r="L261" s="58">
        <v>6.46</v>
      </c>
      <c r="M261" s="59">
        <f t="shared" si="64"/>
        <v>17.274999999999999</v>
      </c>
      <c r="N261" s="59">
        <f t="shared" si="64"/>
        <v>7.0649999999999995</v>
      </c>
      <c r="O261" s="59">
        <f t="shared" si="64"/>
        <v>6.3900000000000006</v>
      </c>
      <c r="P261" s="60">
        <f t="shared" si="50"/>
        <v>0.13524398929995274</v>
      </c>
      <c r="Q261" s="22">
        <f t="shared" si="51"/>
        <v>8.6099375218460073E-8</v>
      </c>
      <c r="R261" s="22">
        <f t="shared" si="52"/>
        <v>1.1614486138403394E-7</v>
      </c>
      <c r="S261" s="61">
        <f t="shared" si="53"/>
        <v>6.1151005180918291E-8</v>
      </c>
      <c r="T261" s="22">
        <f t="shared" si="54"/>
        <v>3.7394454346366953E-15</v>
      </c>
      <c r="U261" s="62">
        <v>298</v>
      </c>
      <c r="V261" s="59">
        <f t="shared" si="55"/>
        <v>290.27499999999998</v>
      </c>
      <c r="W261" s="63">
        <f t="shared" si="56"/>
        <v>0.44884363878502398</v>
      </c>
      <c r="X261" s="64">
        <f t="shared" si="57"/>
        <v>2.8108886299005409</v>
      </c>
      <c r="Y261" s="65">
        <f t="shared" si="58"/>
        <v>-2.2758427665908393E-8</v>
      </c>
      <c r="Z261" s="66">
        <f t="shared" si="59"/>
        <v>-2.2081101762403771E-8</v>
      </c>
      <c r="AA261" s="66">
        <f t="shared" si="60"/>
        <v>-2.2101260025808122E-8</v>
      </c>
      <c r="AB261" s="67">
        <f t="shared" si="61"/>
        <v>-2.1442892503697215E-8</v>
      </c>
      <c r="AC261" s="68">
        <f t="shared" si="63"/>
        <v>3.8234624362100062E-6</v>
      </c>
      <c r="AD261" s="69"/>
      <c r="AE261" s="70">
        <f t="shared" si="62"/>
        <v>3.823462436210006E-2</v>
      </c>
      <c r="AH261" s="71">
        <v>2550</v>
      </c>
    </row>
    <row r="262" spans="6:38">
      <c r="F262" s="71">
        <v>2560</v>
      </c>
      <c r="G262" s="58">
        <v>17.3</v>
      </c>
      <c r="H262" s="58">
        <v>7</v>
      </c>
      <c r="I262" s="58">
        <v>6.12</v>
      </c>
      <c r="J262" s="58">
        <v>17.260000000000002</v>
      </c>
      <c r="K262" s="58">
        <v>7.14</v>
      </c>
      <c r="L262" s="58">
        <v>6.17</v>
      </c>
      <c r="M262" s="59">
        <f t="shared" si="64"/>
        <v>17.28</v>
      </c>
      <c r="N262" s="59">
        <f t="shared" si="64"/>
        <v>7.07</v>
      </c>
      <c r="O262" s="59">
        <f t="shared" si="64"/>
        <v>6.1449999999999996</v>
      </c>
      <c r="P262" s="60">
        <f t="shared" si="50"/>
        <v>0.13007017918843808</v>
      </c>
      <c r="Q262" s="22">
        <f t="shared" si="51"/>
        <v>8.5113803820237355E-8</v>
      </c>
      <c r="R262" s="22">
        <f t="shared" si="52"/>
        <v>1.174897554939528E-7</v>
      </c>
      <c r="S262" s="61">
        <f t="shared" si="53"/>
        <v>6.1884808245018964E-8</v>
      </c>
      <c r="T262" s="22">
        <f t="shared" si="54"/>
        <v>3.8297294915227675E-15</v>
      </c>
      <c r="U262" s="62">
        <v>298</v>
      </c>
      <c r="V262" s="59">
        <f t="shared" si="55"/>
        <v>290.27999999999997</v>
      </c>
      <c r="W262" s="63">
        <f t="shared" si="56"/>
        <v>0.44854539888818434</v>
      </c>
      <c r="X262" s="64">
        <f t="shared" si="57"/>
        <v>2.8089589913962505</v>
      </c>
      <c r="Y262" s="65">
        <f t="shared" si="58"/>
        <v>-2.1135406957996223E-8</v>
      </c>
      <c r="Z262" s="66">
        <f t="shared" si="59"/>
        <v>-2.0515416579646645E-8</v>
      </c>
      <c r="AA262" s="66">
        <f t="shared" si="60"/>
        <v>-2.0533603505027827E-8</v>
      </c>
      <c r="AB262" s="67">
        <f t="shared" si="61"/>
        <v>-1.993073305403375E-8</v>
      </c>
      <c r="AC262" s="68">
        <f t="shared" si="63"/>
        <v>3.6025190299666248E-6</v>
      </c>
      <c r="AD262" s="69"/>
      <c r="AE262" s="70">
        <f t="shared" si="62"/>
        <v>3.6025190299666249E-2</v>
      </c>
      <c r="AH262" s="71">
        <v>2560</v>
      </c>
    </row>
    <row r="263" spans="6:38">
      <c r="F263" s="71">
        <v>2570</v>
      </c>
      <c r="G263" s="58">
        <v>17.3</v>
      </c>
      <c r="H263" s="58">
        <v>7</v>
      </c>
      <c r="I263" s="58">
        <v>5.99</v>
      </c>
      <c r="J263" s="58">
        <v>17.260000000000002</v>
      </c>
      <c r="K263" s="58">
        <v>7.14</v>
      </c>
      <c r="L263" s="58">
        <v>6.18</v>
      </c>
      <c r="M263" s="59">
        <f t="shared" si="64"/>
        <v>17.28</v>
      </c>
      <c r="N263" s="59">
        <f t="shared" si="64"/>
        <v>7.07</v>
      </c>
      <c r="O263" s="59">
        <f t="shared" si="64"/>
        <v>6.085</v>
      </c>
      <c r="P263" s="60">
        <f t="shared" ref="P263:P326" si="65">((O263/32000)*(1/((-0.026*M263+1.9067)/1000)))/1.013</f>
        <v>0.12880016930213928</v>
      </c>
      <c r="Q263" s="22">
        <f t="shared" ref="Q263:Q326" si="66">POWER(10, -N263)</f>
        <v>8.5113803820237355E-8</v>
      </c>
      <c r="R263" s="22">
        <f t="shared" ref="R263:R326" si="67">POWER(10, -(14-N263))</f>
        <v>1.174897554939528E-7</v>
      </c>
      <c r="S263" s="61">
        <f t="shared" ref="S263:S326" si="68">(0.00000000000001*(0.1253*EXP(0.0831*M263)))/Q263</f>
        <v>6.1884808245018964E-8</v>
      </c>
      <c r="T263" s="22">
        <f t="shared" ref="T263:T326" si="69">POWER(S263, 2)</f>
        <v>3.8297294915227675E-15</v>
      </c>
      <c r="U263" s="62">
        <v>298</v>
      </c>
      <c r="V263" s="59">
        <f t="shared" ref="V263:V302" si="70">273+M263</f>
        <v>290.27999999999997</v>
      </c>
      <c r="W263" s="63">
        <f t="shared" ref="W263:W302" si="71">((1/V263)-(1/298))*5026</f>
        <v>0.44854539888818434</v>
      </c>
      <c r="X263" s="64">
        <f t="shared" ref="X263:X302" si="72">POWER(10,W263)</f>
        <v>2.8089589913962505</v>
      </c>
      <c r="Y263" s="65">
        <f t="shared" ref="Y263:Y302" si="73">-($B$2/X263)*P263*T263*AC263</f>
        <v>-1.9736491187527622E-8</v>
      </c>
      <c r="Z263" s="66">
        <f t="shared" ref="Z263:Z302" si="74">-(AC263+(5*Y263))*$B$2*T263*P263/X263</f>
        <v>-1.9163189822816019E-8</v>
      </c>
      <c r="AA263" s="66">
        <f t="shared" ref="AA263:AA302" si="75">-(AC263+5*Z263)*$B$2*P263*T263/X263</f>
        <v>-1.9179842957948156E-8</v>
      </c>
      <c r="AB263" s="67">
        <f t="shared" ref="AB263:AB302" si="76">-(AC263+(10*AA263))*$B$2*P263*T263/X263</f>
        <v>-1.8622227254970581E-8</v>
      </c>
      <c r="AC263" s="68">
        <f t="shared" si="63"/>
        <v>3.397245396330994E-6</v>
      </c>
      <c r="AD263" s="69"/>
      <c r="AE263" s="70">
        <f t="shared" ref="AE263:AE302" si="77">AC263*10000</f>
        <v>3.3972453963309938E-2</v>
      </c>
      <c r="AH263" s="71">
        <v>2570</v>
      </c>
    </row>
    <row r="264" spans="6:38">
      <c r="F264" s="71">
        <v>2580</v>
      </c>
      <c r="G264" s="58">
        <v>17.3</v>
      </c>
      <c r="H264" s="58">
        <v>7</v>
      </c>
      <c r="I264" s="58">
        <v>6</v>
      </c>
      <c r="J264" s="58">
        <v>17.260000000000002</v>
      </c>
      <c r="K264" s="58">
        <v>7.15</v>
      </c>
      <c r="L264" s="58">
        <v>6.09</v>
      </c>
      <c r="M264" s="59">
        <f t="shared" si="64"/>
        <v>17.28</v>
      </c>
      <c r="N264" s="59">
        <f t="shared" si="64"/>
        <v>7.0750000000000002</v>
      </c>
      <c r="O264" s="59">
        <f t="shared" si="64"/>
        <v>6.0449999999999999</v>
      </c>
      <c r="P264" s="60">
        <f t="shared" si="65"/>
        <v>0.12795349604460671</v>
      </c>
      <c r="Q264" s="22">
        <f t="shared" si="66"/>
        <v>8.4139514164519218E-8</v>
      </c>
      <c r="R264" s="22">
        <f t="shared" si="67"/>
        <v>1.1885022274370168E-7</v>
      </c>
      <c r="S264" s="61">
        <f t="shared" si="68"/>
        <v>6.2601400551474751E-8</v>
      </c>
      <c r="T264" s="22">
        <f t="shared" si="69"/>
        <v>3.9189353510061832E-15</v>
      </c>
      <c r="U264" s="62">
        <v>298</v>
      </c>
      <c r="V264" s="59">
        <f t="shared" si="70"/>
        <v>290.27999999999997</v>
      </c>
      <c r="W264" s="63">
        <f t="shared" si="71"/>
        <v>0.44854539888818434</v>
      </c>
      <c r="X264" s="64">
        <f t="shared" si="72"/>
        <v>2.8089589913962505</v>
      </c>
      <c r="Y264" s="65">
        <f t="shared" si="73"/>
        <v>-1.8931066635566471E-8</v>
      </c>
      <c r="Z264" s="66">
        <f t="shared" si="74"/>
        <v>-1.8372051151673363E-8</v>
      </c>
      <c r="AA264" s="66">
        <f t="shared" si="75"/>
        <v>-1.838855832040548E-8</v>
      </c>
      <c r="AB264" s="67">
        <f t="shared" si="76"/>
        <v>-1.7845075124843494E-8</v>
      </c>
      <c r="AC264" s="68">
        <f t="shared" ref="AC264:AC302" si="78">AC263+10*(0.166666666666666*(Y263+2*Z263+2*AA263+AB263))</f>
        <v>3.2055040896576173E-6</v>
      </c>
      <c r="AD264" s="69"/>
      <c r="AE264" s="70">
        <f t="shared" si="77"/>
        <v>3.2055040896576174E-2</v>
      </c>
      <c r="AH264" s="71">
        <v>2580</v>
      </c>
    </row>
    <row r="265" spans="6:38">
      <c r="F265" s="71">
        <v>2590</v>
      </c>
      <c r="G265" s="58">
        <v>17.32</v>
      </c>
      <c r="H265" s="58">
        <v>7</v>
      </c>
      <c r="I265" s="58">
        <v>6.81</v>
      </c>
      <c r="J265" s="58">
        <v>17.260000000000002</v>
      </c>
      <c r="K265" s="58">
        <v>7.15</v>
      </c>
      <c r="L265" s="58">
        <v>7.16</v>
      </c>
      <c r="M265" s="59">
        <f t="shared" si="64"/>
        <v>17.29</v>
      </c>
      <c r="N265" s="59">
        <f t="shared" si="64"/>
        <v>7.0750000000000002</v>
      </c>
      <c r="O265" s="59">
        <f t="shared" si="64"/>
        <v>6.9849999999999994</v>
      </c>
      <c r="P265" s="60">
        <f t="shared" si="65"/>
        <v>0.14787669842135956</v>
      </c>
      <c r="Q265" s="22">
        <f t="shared" si="66"/>
        <v>8.4139514164519218E-8</v>
      </c>
      <c r="R265" s="22">
        <f t="shared" si="67"/>
        <v>1.1885022274370168E-7</v>
      </c>
      <c r="S265" s="61">
        <f t="shared" si="68"/>
        <v>6.2653443936364514E-8</v>
      </c>
      <c r="T265" s="22">
        <f t="shared" si="69"/>
        <v>3.9254540370871713E-15</v>
      </c>
      <c r="U265" s="62">
        <v>298</v>
      </c>
      <c r="V265" s="59">
        <f t="shared" si="70"/>
        <v>290.29000000000002</v>
      </c>
      <c r="W265" s="63">
        <f t="shared" si="71"/>
        <v>0.44794894991608553</v>
      </c>
      <c r="X265" s="64">
        <f t="shared" si="72"/>
        <v>2.8051038865698326</v>
      </c>
      <c r="Y265" s="65">
        <f t="shared" si="73"/>
        <v>-2.0686754390093615E-8</v>
      </c>
      <c r="Z265" s="66">
        <f t="shared" si="74"/>
        <v>-1.9978634249404946E-8</v>
      </c>
      <c r="AA265" s="66">
        <f t="shared" si="75"/>
        <v>-2.0002873631001171E-8</v>
      </c>
      <c r="AB265" s="67">
        <f t="shared" si="76"/>
        <v>-1.9317333414462436E-8</v>
      </c>
      <c r="AC265" s="68">
        <f t="shared" si="78"/>
        <v>3.0216751551500053E-6</v>
      </c>
      <c r="AD265" s="69"/>
      <c r="AE265" s="70">
        <f t="shared" si="77"/>
        <v>3.0216751551500054E-2</v>
      </c>
      <c r="AH265" s="71">
        <v>2590</v>
      </c>
    </row>
    <row r="266" spans="6:38">
      <c r="F266" s="71">
        <v>2600</v>
      </c>
      <c r="G266" s="58">
        <v>17.32</v>
      </c>
      <c r="H266" s="58">
        <v>7</v>
      </c>
      <c r="I266" s="58">
        <v>6.92</v>
      </c>
      <c r="J266" s="58">
        <v>17.28</v>
      </c>
      <c r="K266" s="58">
        <v>7.15</v>
      </c>
      <c r="L266" s="58">
        <v>7.38</v>
      </c>
      <c r="M266" s="59">
        <f t="shared" si="64"/>
        <v>17.3</v>
      </c>
      <c r="N266" s="59">
        <f t="shared" si="64"/>
        <v>7.0750000000000002</v>
      </c>
      <c r="O266" s="59">
        <f t="shared" si="64"/>
        <v>7.15</v>
      </c>
      <c r="P266" s="60">
        <f t="shared" si="65"/>
        <v>0.15139686240992162</v>
      </c>
      <c r="Q266" s="22">
        <f t="shared" si="66"/>
        <v>8.4139514164519218E-8</v>
      </c>
      <c r="R266" s="22">
        <f t="shared" si="67"/>
        <v>1.1885022274370168E-7</v>
      </c>
      <c r="S266" s="61">
        <f t="shared" si="68"/>
        <v>6.2705530587281686E-8</v>
      </c>
      <c r="T266" s="22">
        <f t="shared" si="69"/>
        <v>3.9319835662325192E-15</v>
      </c>
      <c r="U266" s="62">
        <v>298</v>
      </c>
      <c r="V266" s="59">
        <f t="shared" si="70"/>
        <v>290.3</v>
      </c>
      <c r="W266" s="63">
        <f t="shared" si="71"/>
        <v>0.44735254203589481</v>
      </c>
      <c r="X266" s="64">
        <f t="shared" si="72"/>
        <v>2.8012543376601116</v>
      </c>
      <c r="Y266" s="65">
        <f t="shared" si="73"/>
        <v>-1.9837885153847109E-8</v>
      </c>
      <c r="Z266" s="66">
        <f t="shared" si="74"/>
        <v>-1.9140544001766305E-8</v>
      </c>
      <c r="AA266" s="66">
        <f t="shared" si="75"/>
        <v>-1.9165056931376198E-8</v>
      </c>
      <c r="AB266" s="67">
        <f t="shared" si="76"/>
        <v>-1.8490505352363745E-8</v>
      </c>
      <c r="AC266" s="68">
        <f t="shared" si="78"/>
        <v>2.821729982541059E-6</v>
      </c>
      <c r="AD266" s="69"/>
      <c r="AE266" s="70">
        <f t="shared" si="77"/>
        <v>2.8217299825410588E-2</v>
      </c>
      <c r="AH266" s="71">
        <v>2600</v>
      </c>
    </row>
    <row r="267" spans="6:38">
      <c r="F267" s="71">
        <v>2610</v>
      </c>
      <c r="G267" s="58">
        <v>17.329999999999998</v>
      </c>
      <c r="H267" s="58">
        <v>7</v>
      </c>
      <c r="I267" s="58">
        <v>7.09</v>
      </c>
      <c r="J267" s="58">
        <v>17.28</v>
      </c>
      <c r="K267" s="58">
        <v>7.15</v>
      </c>
      <c r="L267" s="58">
        <v>7.49</v>
      </c>
      <c r="M267" s="59">
        <f t="shared" si="64"/>
        <v>17.305</v>
      </c>
      <c r="N267" s="59">
        <f t="shared" si="64"/>
        <v>7.0750000000000002</v>
      </c>
      <c r="O267" s="59">
        <f t="shared" si="64"/>
        <v>7.29</v>
      </c>
      <c r="P267" s="60">
        <f t="shared" si="65"/>
        <v>0.15437505147105626</v>
      </c>
      <c r="Q267" s="22">
        <f t="shared" si="66"/>
        <v>8.4139514164519218E-8</v>
      </c>
      <c r="R267" s="22">
        <f t="shared" si="67"/>
        <v>1.1885022274370168E-7</v>
      </c>
      <c r="S267" s="61">
        <f t="shared" si="68"/>
        <v>6.2731590148739678E-8</v>
      </c>
      <c r="T267" s="22">
        <f t="shared" si="69"/>
        <v>3.935252402589453E-15</v>
      </c>
      <c r="U267" s="62">
        <v>298</v>
      </c>
      <c r="V267" s="59">
        <f t="shared" si="70"/>
        <v>290.30500000000001</v>
      </c>
      <c r="W267" s="63">
        <f t="shared" si="71"/>
        <v>0.4470543535039348</v>
      </c>
      <c r="X267" s="64">
        <f t="shared" si="72"/>
        <v>2.7993316440547531</v>
      </c>
      <c r="Y267" s="65">
        <f t="shared" si="73"/>
        <v>-1.888348184449558E-8</v>
      </c>
      <c r="Z267" s="66">
        <f t="shared" si="74"/>
        <v>-1.8205604177523303E-8</v>
      </c>
      <c r="AA267" s="66">
        <f t="shared" si="75"/>
        <v>-1.8229938573857832E-8</v>
      </c>
      <c r="AB267" s="67">
        <f t="shared" si="76"/>
        <v>-1.75746481949325E-8</v>
      </c>
      <c r="AC267" s="68">
        <f t="shared" si="78"/>
        <v>2.6301639952535667E-6</v>
      </c>
      <c r="AD267" s="69"/>
      <c r="AE267" s="70">
        <f t="shared" si="77"/>
        <v>2.6301639952535667E-2</v>
      </c>
      <c r="AF267" s="70"/>
      <c r="AG267" s="74"/>
      <c r="AH267" s="71">
        <v>2610</v>
      </c>
      <c r="AI267" s="54" t="s">
        <v>29</v>
      </c>
      <c r="AK267" t="s">
        <v>4</v>
      </c>
    </row>
    <row r="268" spans="6:38">
      <c r="F268" s="71">
        <v>2620</v>
      </c>
      <c r="G268" s="58">
        <v>17.34</v>
      </c>
      <c r="H268" s="58">
        <v>7.01</v>
      </c>
      <c r="I268" s="58">
        <v>7.15</v>
      </c>
      <c r="J268" s="58">
        <v>17.29</v>
      </c>
      <c r="K268" s="58">
        <v>7.16</v>
      </c>
      <c r="L268" s="58">
        <v>7.54</v>
      </c>
      <c r="M268" s="59">
        <f t="shared" si="64"/>
        <v>17.314999999999998</v>
      </c>
      <c r="N268" s="59">
        <f t="shared" si="64"/>
        <v>7.085</v>
      </c>
      <c r="O268" s="59">
        <f t="shared" si="64"/>
        <v>7.3450000000000006</v>
      </c>
      <c r="P268" s="60">
        <f t="shared" si="65"/>
        <v>0.1555675118760641</v>
      </c>
      <c r="Q268" s="22">
        <f t="shared" si="66"/>
        <v>8.222426499470712E-8</v>
      </c>
      <c r="R268" s="22">
        <f t="shared" si="67"/>
        <v>1.2161860006463664E-7</v>
      </c>
      <c r="S268" s="61">
        <f t="shared" si="68"/>
        <v>6.4246162978464691E-8</v>
      </c>
      <c r="T268" s="22">
        <f t="shared" si="69"/>
        <v>4.1275694574554473E-15</v>
      </c>
      <c r="U268" s="62">
        <v>298</v>
      </c>
      <c r="V268" s="59">
        <f t="shared" si="70"/>
        <v>290.315</v>
      </c>
      <c r="W268" s="63">
        <f t="shared" si="71"/>
        <v>0.44645800725363499</v>
      </c>
      <c r="X268" s="64">
        <f t="shared" si="72"/>
        <v>2.7954904133118004</v>
      </c>
      <c r="Y268" s="65">
        <f t="shared" si="73"/>
        <v>-1.8602078883820698E-8</v>
      </c>
      <c r="Z268" s="66">
        <f t="shared" si="74"/>
        <v>-1.7895288443636102E-8</v>
      </c>
      <c r="AA268" s="66">
        <f t="shared" si="75"/>
        <v>-1.7922143115603483E-8</v>
      </c>
      <c r="AB268" s="67">
        <f t="shared" si="76"/>
        <v>-1.7240166648006444E-8</v>
      </c>
      <c r="AC268" s="68">
        <f t="shared" si="78"/>
        <v>2.4479486360165833E-6</v>
      </c>
      <c r="AD268" s="69"/>
      <c r="AE268" s="70">
        <f t="shared" si="77"/>
        <v>2.4479486360165833E-2</v>
      </c>
      <c r="AH268" s="71">
        <v>2620</v>
      </c>
      <c r="AI268" s="54">
        <v>0</v>
      </c>
      <c r="AJ268">
        <f>AI268*60</f>
        <v>0</v>
      </c>
      <c r="AK268">
        <v>17.32</v>
      </c>
      <c r="AL268" s="8">
        <f>AK268/56000</f>
        <v>3.0928571428571431E-4</v>
      </c>
    </row>
    <row r="269" spans="6:38">
      <c r="F269" s="71">
        <v>2630</v>
      </c>
      <c r="G269" s="58">
        <v>17.34</v>
      </c>
      <c r="H269" s="58">
        <v>7.01</v>
      </c>
      <c r="I269" s="58">
        <v>7.14</v>
      </c>
      <c r="J269" s="58">
        <v>17.29</v>
      </c>
      <c r="K269" s="58">
        <v>7.16</v>
      </c>
      <c r="L269" s="58">
        <v>7.54</v>
      </c>
      <c r="M269" s="59">
        <f t="shared" si="64"/>
        <v>17.314999999999998</v>
      </c>
      <c r="N269" s="59">
        <f t="shared" si="64"/>
        <v>7.085</v>
      </c>
      <c r="O269" s="59">
        <f t="shared" si="64"/>
        <v>7.34</v>
      </c>
      <c r="P269" s="60">
        <f t="shared" si="65"/>
        <v>0.15546161159568556</v>
      </c>
      <c r="Q269" s="22">
        <f t="shared" si="66"/>
        <v>8.222426499470712E-8</v>
      </c>
      <c r="R269" s="22">
        <f t="shared" si="67"/>
        <v>1.2161860006463664E-7</v>
      </c>
      <c r="S269" s="61">
        <f t="shared" si="68"/>
        <v>6.4246162978464691E-8</v>
      </c>
      <c r="T269" s="22">
        <f t="shared" si="69"/>
        <v>4.1275694574554473E-15</v>
      </c>
      <c r="U269" s="62">
        <v>298</v>
      </c>
      <c r="V269" s="59">
        <f t="shared" si="70"/>
        <v>290.315</v>
      </c>
      <c r="W269" s="63">
        <f t="shared" si="71"/>
        <v>0.44645800725363499</v>
      </c>
      <c r="X269" s="64">
        <f t="shared" si="72"/>
        <v>2.7954904133118004</v>
      </c>
      <c r="Y269" s="65">
        <f t="shared" si="73"/>
        <v>-1.7229136257912995E-8</v>
      </c>
      <c r="Z269" s="66">
        <f t="shared" si="74"/>
        <v>-1.6574956727839735E-8</v>
      </c>
      <c r="AA269" s="66">
        <f t="shared" si="75"/>
        <v>-1.659979551552825E-8</v>
      </c>
      <c r="AB269" s="67">
        <f t="shared" si="76"/>
        <v>-1.5968568546670584E-8</v>
      </c>
      <c r="AC269" s="68">
        <f t="shared" si="78"/>
        <v>2.2688201215994069E-6</v>
      </c>
      <c r="AD269" s="69"/>
      <c r="AE269" s="70">
        <f t="shared" si="77"/>
        <v>2.2688201215994068E-2</v>
      </c>
      <c r="AH269" s="71">
        <v>2630</v>
      </c>
      <c r="AI269" s="54">
        <v>2</v>
      </c>
      <c r="AJ269">
        <f t="shared" ref="AJ269:AJ285" si="79">AI269*60</f>
        <v>120</v>
      </c>
      <c r="AK269">
        <v>17.09</v>
      </c>
      <c r="AL269" s="8">
        <f t="shared" ref="AL269:AL285" si="80">AK269/56000</f>
        <v>3.0517857142857142E-4</v>
      </c>
    </row>
    <row r="270" spans="6:38">
      <c r="F270" s="71">
        <v>2640</v>
      </c>
      <c r="G270" s="58">
        <v>17.350000000000001</v>
      </c>
      <c r="H270" s="58">
        <v>7.01</v>
      </c>
      <c r="I270" s="58">
        <v>7.24</v>
      </c>
      <c r="J270" s="58">
        <v>17.3</v>
      </c>
      <c r="K270" s="58">
        <v>7.17</v>
      </c>
      <c r="L270" s="58">
        <v>7.56</v>
      </c>
      <c r="M270" s="59">
        <f t="shared" si="64"/>
        <v>17.325000000000003</v>
      </c>
      <c r="N270" s="59">
        <f t="shared" si="64"/>
        <v>7.09</v>
      </c>
      <c r="O270" s="59">
        <f t="shared" si="64"/>
        <v>7.4</v>
      </c>
      <c r="P270" s="60">
        <f t="shared" si="65"/>
        <v>0.1567603980866758</v>
      </c>
      <c r="Q270" s="22">
        <f t="shared" si="66"/>
        <v>8.128305161640995E-8</v>
      </c>
      <c r="R270" s="22">
        <f t="shared" si="67"/>
        <v>1.2302687708123796E-7</v>
      </c>
      <c r="S270" s="61">
        <f t="shared" si="68"/>
        <v>6.5044127701918886E-8</v>
      </c>
      <c r="T270" s="22">
        <f t="shared" si="69"/>
        <v>4.2307385485035317E-15</v>
      </c>
      <c r="U270" s="62">
        <v>298</v>
      </c>
      <c r="V270" s="59">
        <f t="shared" si="70"/>
        <v>290.32499999999999</v>
      </c>
      <c r="W270" s="63">
        <f t="shared" si="71"/>
        <v>0.44586170208462389</v>
      </c>
      <c r="X270" s="64">
        <f t="shared" si="72"/>
        <v>2.7916547175604527</v>
      </c>
      <c r="Y270" s="65">
        <f t="shared" si="73"/>
        <v>-1.6527799294648474E-8</v>
      </c>
      <c r="Z270" s="66">
        <f t="shared" si="74"/>
        <v>-1.5878298375587893E-8</v>
      </c>
      <c r="AA270" s="66">
        <f t="shared" si="75"/>
        <v>-1.5903822127198138E-8</v>
      </c>
      <c r="AB270" s="67">
        <f t="shared" si="76"/>
        <v>-1.5277838921335396E-8</v>
      </c>
      <c r="AC270" s="68">
        <f t="shared" si="78"/>
        <v>2.1029081061138749E-6</v>
      </c>
      <c r="AD270" s="69"/>
      <c r="AE270" s="70">
        <f t="shared" si="77"/>
        <v>2.1029081061138748E-2</v>
      </c>
      <c r="AH270" s="71">
        <v>2640</v>
      </c>
      <c r="AI270" s="54">
        <v>4</v>
      </c>
      <c r="AJ270">
        <f t="shared" si="79"/>
        <v>240</v>
      </c>
      <c r="AK270">
        <v>17.170000000000002</v>
      </c>
      <c r="AL270" s="8">
        <f t="shared" si="80"/>
        <v>3.0660714285714286E-4</v>
      </c>
    </row>
    <row r="271" spans="6:38">
      <c r="F271" s="71">
        <v>2650</v>
      </c>
      <c r="G271" s="58">
        <v>17.36</v>
      </c>
      <c r="H271" s="58">
        <v>7.02</v>
      </c>
      <c r="I271" s="58">
        <v>7.23</v>
      </c>
      <c r="J271" s="58">
        <v>17.309999999999999</v>
      </c>
      <c r="K271" s="58">
        <v>7.18</v>
      </c>
      <c r="L271" s="58">
        <v>7.58</v>
      </c>
      <c r="M271" s="59">
        <f t="shared" si="64"/>
        <v>17.335000000000001</v>
      </c>
      <c r="N271" s="59">
        <f t="shared" si="64"/>
        <v>7.1</v>
      </c>
      <c r="O271" s="59">
        <f t="shared" si="64"/>
        <v>7.4050000000000002</v>
      </c>
      <c r="P271" s="60">
        <f t="shared" si="65"/>
        <v>0.156894329309333</v>
      </c>
      <c r="Q271" s="22">
        <f t="shared" si="66"/>
        <v>7.943282347242818E-8</v>
      </c>
      <c r="R271" s="22">
        <f t="shared" si="67"/>
        <v>1.2589254117941651E-7</v>
      </c>
      <c r="S271" s="61">
        <f t="shared" si="68"/>
        <v>6.6614533749604324E-8</v>
      </c>
      <c r="T271" s="22">
        <f t="shared" si="69"/>
        <v>4.4374961066771734E-15</v>
      </c>
      <c r="U271" s="62">
        <v>298</v>
      </c>
      <c r="V271" s="59">
        <f t="shared" si="70"/>
        <v>290.33499999999998</v>
      </c>
      <c r="W271" s="63">
        <f t="shared" si="71"/>
        <v>0.44526543799265539</v>
      </c>
      <c r="X271" s="64">
        <f t="shared" si="72"/>
        <v>2.7878245484537221</v>
      </c>
      <c r="Y271" s="65">
        <f t="shared" si="73"/>
        <v>-1.6060927895398516E-8</v>
      </c>
      <c r="Z271" s="66">
        <f t="shared" si="74"/>
        <v>-1.5397453262537952E-8</v>
      </c>
      <c r="AA271" s="66">
        <f t="shared" si="75"/>
        <v>-1.5424861304670779E-8</v>
      </c>
      <c r="AB271" s="67">
        <f t="shared" si="76"/>
        <v>-1.4786530269346827E-8</v>
      </c>
      <c r="AC271" s="68">
        <f t="shared" si="78"/>
        <v>1.9439583074112824E-6</v>
      </c>
      <c r="AD271" s="69"/>
      <c r="AE271" s="70">
        <f t="shared" si="77"/>
        <v>1.9439583074112823E-2</v>
      </c>
      <c r="AH271" s="71">
        <v>2650</v>
      </c>
      <c r="AI271" s="54">
        <v>6</v>
      </c>
      <c r="AJ271">
        <f t="shared" si="79"/>
        <v>360</v>
      </c>
      <c r="AK271">
        <v>16.600000000000001</v>
      </c>
      <c r="AL271" s="8">
        <f t="shared" si="80"/>
        <v>2.9642857142857145E-4</v>
      </c>
    </row>
    <row r="272" spans="6:38">
      <c r="F272" s="71">
        <v>2660</v>
      </c>
      <c r="G272" s="58">
        <v>17.36</v>
      </c>
      <c r="H272" s="58">
        <v>7.02</v>
      </c>
      <c r="I272" s="58">
        <v>7.25</v>
      </c>
      <c r="J272" s="58">
        <v>17.32</v>
      </c>
      <c r="K272" s="58">
        <v>7.18</v>
      </c>
      <c r="L272" s="58">
        <v>7.62</v>
      </c>
      <c r="M272" s="59">
        <f t="shared" si="64"/>
        <v>17.34</v>
      </c>
      <c r="N272" s="59">
        <f t="shared" si="64"/>
        <v>7.1</v>
      </c>
      <c r="O272" s="59">
        <f t="shared" si="64"/>
        <v>7.4350000000000005</v>
      </c>
      <c r="P272" s="60">
        <f t="shared" si="65"/>
        <v>0.15754402444970023</v>
      </c>
      <c r="Q272" s="22">
        <f t="shared" si="66"/>
        <v>7.943282347242818E-8</v>
      </c>
      <c r="R272" s="22">
        <f t="shared" si="67"/>
        <v>1.2589254117941651E-7</v>
      </c>
      <c r="S272" s="61">
        <f t="shared" si="68"/>
        <v>6.664221783934864E-8</v>
      </c>
      <c r="T272" s="22">
        <f t="shared" si="69"/>
        <v>4.4411851985471982E-15</v>
      </c>
      <c r="U272" s="62">
        <v>298</v>
      </c>
      <c r="V272" s="59">
        <f t="shared" si="70"/>
        <v>290.33999999999997</v>
      </c>
      <c r="W272" s="63">
        <f t="shared" si="71"/>
        <v>0.44496732134923739</v>
      </c>
      <c r="X272" s="64">
        <f t="shared" si="72"/>
        <v>2.7859115337872598</v>
      </c>
      <c r="Y272" s="65">
        <f t="shared" si="73"/>
        <v>-1.4871099011137027E-8</v>
      </c>
      <c r="Z272" s="66">
        <f t="shared" si="74"/>
        <v>-1.4253295376160308E-8</v>
      </c>
      <c r="AA272" s="66">
        <f t="shared" si="75"/>
        <v>-1.42789613562674E-8</v>
      </c>
      <c r="AB272" s="67">
        <f t="shared" si="76"/>
        <v>-1.3684691170938052E-8</v>
      </c>
      <c r="AC272" s="68">
        <f t="shared" si="78"/>
        <v>1.7898048285793451E-6</v>
      </c>
      <c r="AD272" s="69"/>
      <c r="AE272" s="70">
        <f t="shared" si="77"/>
        <v>1.7898048285793451E-2</v>
      </c>
      <c r="AH272" s="71">
        <v>2660</v>
      </c>
      <c r="AI272" s="54">
        <v>8</v>
      </c>
      <c r="AJ272">
        <f t="shared" si="79"/>
        <v>480</v>
      </c>
      <c r="AK272">
        <v>16.53</v>
      </c>
      <c r="AL272" s="8">
        <f t="shared" si="80"/>
        <v>2.9517857142857145E-4</v>
      </c>
    </row>
    <row r="273" spans="6:38">
      <c r="F273" s="71">
        <v>2670</v>
      </c>
      <c r="G273" s="58">
        <v>17.37</v>
      </c>
      <c r="H273" s="58">
        <v>7.02</v>
      </c>
      <c r="I273" s="58">
        <v>7.22</v>
      </c>
      <c r="J273" s="58">
        <v>17.32</v>
      </c>
      <c r="K273" s="58">
        <v>7.19</v>
      </c>
      <c r="L273" s="58">
        <v>7.62</v>
      </c>
      <c r="M273" s="59">
        <f t="shared" si="64"/>
        <v>17.344999999999999</v>
      </c>
      <c r="N273" s="59">
        <f t="shared" si="64"/>
        <v>7.1050000000000004</v>
      </c>
      <c r="O273" s="59">
        <f t="shared" si="64"/>
        <v>7.42</v>
      </c>
      <c r="P273" s="60">
        <f t="shared" si="65"/>
        <v>0.1572402224198293</v>
      </c>
      <c r="Q273" s="22">
        <f t="shared" si="66"/>
        <v>7.8523563461006931E-8</v>
      </c>
      <c r="R273" s="22">
        <f t="shared" si="67"/>
        <v>1.2735030810166618E-7</v>
      </c>
      <c r="S273" s="61">
        <f t="shared" si="68"/>
        <v>6.7441914647345494E-8</v>
      </c>
      <c r="T273" s="22">
        <f t="shared" si="69"/>
        <v>4.5484118512998351E-15</v>
      </c>
      <c r="U273" s="62">
        <v>298</v>
      </c>
      <c r="V273" s="59">
        <f t="shared" si="70"/>
        <v>290.34500000000003</v>
      </c>
      <c r="W273" s="63">
        <f t="shared" si="71"/>
        <v>0.4446692149734835</v>
      </c>
      <c r="X273" s="64">
        <f t="shared" si="72"/>
        <v>2.7839998976577531</v>
      </c>
      <c r="Y273" s="65">
        <f t="shared" si="73"/>
        <v>-1.3998426325632134E-8</v>
      </c>
      <c r="Z273" s="66">
        <f t="shared" si="74"/>
        <v>-1.3403576512790311E-8</v>
      </c>
      <c r="AA273" s="66">
        <f t="shared" si="75"/>
        <v>-1.3428854089826954E-8</v>
      </c>
      <c r="AB273" s="67">
        <f t="shared" si="76"/>
        <v>-1.2857133560832303E-8</v>
      </c>
      <c r="AC273" s="68">
        <f t="shared" si="78"/>
        <v>1.6471043225011281E-6</v>
      </c>
      <c r="AD273" s="69"/>
      <c r="AE273" s="70">
        <f t="shared" si="77"/>
        <v>1.6471043225011282E-2</v>
      </c>
      <c r="AH273" s="71">
        <v>2670</v>
      </c>
      <c r="AI273" s="54">
        <v>10</v>
      </c>
      <c r="AJ273">
        <f t="shared" si="79"/>
        <v>600</v>
      </c>
      <c r="AK273">
        <v>14.37</v>
      </c>
      <c r="AL273" s="8">
        <f t="shared" si="80"/>
        <v>2.5660714285714284E-4</v>
      </c>
    </row>
    <row r="274" spans="6:38">
      <c r="F274" s="71">
        <v>2680</v>
      </c>
      <c r="G274" s="58">
        <v>17.38</v>
      </c>
      <c r="H274" s="58">
        <v>7.03</v>
      </c>
      <c r="I274" s="58">
        <v>7.3</v>
      </c>
      <c r="J274" s="58">
        <v>17.329999999999998</v>
      </c>
      <c r="K274" s="58">
        <v>7.19</v>
      </c>
      <c r="L274" s="58">
        <v>7.62</v>
      </c>
      <c r="M274" s="59">
        <f t="shared" si="64"/>
        <v>17.354999999999997</v>
      </c>
      <c r="N274" s="59">
        <f t="shared" si="64"/>
        <v>7.11</v>
      </c>
      <c r="O274" s="59">
        <f t="shared" si="64"/>
        <v>7.46</v>
      </c>
      <c r="P274" s="60">
        <f t="shared" si="65"/>
        <v>0.15811611886346763</v>
      </c>
      <c r="Q274" s="22">
        <f t="shared" si="66"/>
        <v>7.7624711662868932E-8</v>
      </c>
      <c r="R274" s="22">
        <f t="shared" si="67"/>
        <v>1.288249551693134E-7</v>
      </c>
      <c r="S274" s="61">
        <f t="shared" si="68"/>
        <v>6.8279571968434479E-8</v>
      </c>
      <c r="T274" s="22">
        <f t="shared" si="69"/>
        <v>4.6620999481926232E-15</v>
      </c>
      <c r="U274" s="62">
        <v>298</v>
      </c>
      <c r="V274" s="59">
        <f t="shared" si="70"/>
        <v>290.35500000000002</v>
      </c>
      <c r="W274" s="63">
        <f t="shared" si="71"/>
        <v>0.44407303302287093</v>
      </c>
      <c r="X274" s="64">
        <f t="shared" si="72"/>
        <v>2.7801807568518546</v>
      </c>
      <c r="Y274" s="65">
        <f t="shared" si="73"/>
        <v>-1.3270883806642038E-8</v>
      </c>
      <c r="Z274" s="66">
        <f t="shared" si="74"/>
        <v>-1.2688836296801176E-8</v>
      </c>
      <c r="AA274" s="66">
        <f t="shared" si="75"/>
        <v>-1.2714364310507575E-8</v>
      </c>
      <c r="AB274" s="67">
        <f t="shared" si="76"/>
        <v>-1.2155605548770982E-8</v>
      </c>
      <c r="AC274" s="68">
        <f t="shared" si="78"/>
        <v>1.5129036206816302E-6</v>
      </c>
      <c r="AD274" s="69"/>
      <c r="AE274" s="70">
        <f t="shared" si="77"/>
        <v>1.5129036206816302E-2</v>
      </c>
      <c r="AH274" s="71">
        <v>2680</v>
      </c>
      <c r="AI274" s="54">
        <v>12</v>
      </c>
      <c r="AJ274">
        <f t="shared" si="79"/>
        <v>720</v>
      </c>
      <c r="AK274">
        <v>13.1</v>
      </c>
      <c r="AL274" s="8">
        <f t="shared" si="80"/>
        <v>2.3392857142857143E-4</v>
      </c>
    </row>
    <row r="275" spans="6:38">
      <c r="F275" s="71">
        <v>2690</v>
      </c>
      <c r="G275" s="58">
        <v>17.39</v>
      </c>
      <c r="H275" s="58">
        <v>7.03</v>
      </c>
      <c r="I275" s="58">
        <v>7.26</v>
      </c>
      <c r="J275" s="58">
        <v>17.34</v>
      </c>
      <c r="K275" s="58">
        <v>7.2</v>
      </c>
      <c r="L275" s="58">
        <v>7.63</v>
      </c>
      <c r="M275" s="59">
        <f t="shared" si="64"/>
        <v>17.365000000000002</v>
      </c>
      <c r="N275" s="59">
        <f t="shared" si="64"/>
        <v>7.1150000000000002</v>
      </c>
      <c r="O275" s="59">
        <f t="shared" si="64"/>
        <v>7.4450000000000003</v>
      </c>
      <c r="P275" s="60">
        <f t="shared" si="65"/>
        <v>0.15782638455624193</v>
      </c>
      <c r="Q275" s="22">
        <f t="shared" si="66"/>
        <v>7.6736148936181657E-8</v>
      </c>
      <c r="R275" s="22">
        <f t="shared" si="67"/>
        <v>1.303166778452297E-7</v>
      </c>
      <c r="S275" s="61">
        <f t="shared" si="68"/>
        <v>6.9127633350429045E-8</v>
      </c>
      <c r="T275" s="22">
        <f t="shared" si="69"/>
        <v>4.7786296926313498E-15</v>
      </c>
      <c r="U275" s="62">
        <v>298</v>
      </c>
      <c r="V275" s="59">
        <f t="shared" si="70"/>
        <v>290.36500000000001</v>
      </c>
      <c r="W275" s="63">
        <f t="shared" si="71"/>
        <v>0.44347689213656949</v>
      </c>
      <c r="X275" s="64">
        <f t="shared" si="72"/>
        <v>2.7763671177283569</v>
      </c>
      <c r="Y275" s="65">
        <f t="shared" si="73"/>
        <v>-1.2454486787309095E-8</v>
      </c>
      <c r="Z275" s="66">
        <f t="shared" si="74"/>
        <v>-1.1894850552850437E-8</v>
      </c>
      <c r="AA275" s="66">
        <f t="shared" si="75"/>
        <v>-1.1919997531627454E-8</v>
      </c>
      <c r="AB275" s="67">
        <f t="shared" si="76"/>
        <v>-1.1383248341714702E-8</v>
      </c>
      <c r="AC275" s="68">
        <f t="shared" si="78"/>
        <v>1.3858488030649133E-6</v>
      </c>
      <c r="AD275" s="69"/>
      <c r="AE275" s="70">
        <f t="shared" si="77"/>
        <v>1.3858488030649133E-2</v>
      </c>
      <c r="AH275" s="71">
        <v>2690</v>
      </c>
      <c r="AI275" s="54">
        <v>14</v>
      </c>
      <c r="AJ275">
        <f t="shared" si="79"/>
        <v>840</v>
      </c>
      <c r="AK275">
        <v>11.5</v>
      </c>
      <c r="AL275" s="8">
        <f t="shared" si="80"/>
        <v>2.0535714285714287E-4</v>
      </c>
    </row>
    <row r="276" spans="6:38">
      <c r="F276" s="71">
        <v>2700</v>
      </c>
      <c r="G276" s="58">
        <v>17.399999999999999</v>
      </c>
      <c r="H276" s="58">
        <v>7.04</v>
      </c>
      <c r="I276" s="58">
        <v>7.32</v>
      </c>
      <c r="J276" s="58">
        <v>17.36</v>
      </c>
      <c r="K276" s="58">
        <v>7.2</v>
      </c>
      <c r="L276" s="58">
        <v>7.66</v>
      </c>
      <c r="M276" s="59">
        <f t="shared" si="64"/>
        <v>17.38</v>
      </c>
      <c r="N276" s="59">
        <f t="shared" si="64"/>
        <v>7.12</v>
      </c>
      <c r="O276" s="59">
        <f t="shared" si="64"/>
        <v>7.49</v>
      </c>
      <c r="P276" s="60">
        <f t="shared" si="65"/>
        <v>0.15882290347015857</v>
      </c>
      <c r="Q276" s="22">
        <f t="shared" si="66"/>
        <v>7.5857757502918145E-8</v>
      </c>
      <c r="R276" s="22">
        <f t="shared" si="67"/>
        <v>1.3182567385564048E-7</v>
      </c>
      <c r="S276" s="61">
        <f t="shared" si="68"/>
        <v>7.0015313335996747E-8</v>
      </c>
      <c r="T276" s="22">
        <f t="shared" si="69"/>
        <v>4.9021441015378043E-15</v>
      </c>
      <c r="U276" s="62">
        <v>298</v>
      </c>
      <c r="V276" s="59">
        <f t="shared" si="70"/>
        <v>290.38</v>
      </c>
      <c r="W276" s="63">
        <f t="shared" si="71"/>
        <v>0.44258275779342099</v>
      </c>
      <c r="X276" s="64">
        <f t="shared" si="72"/>
        <v>2.7706569565568202</v>
      </c>
      <c r="Y276" s="65">
        <f t="shared" si="73"/>
        <v>-1.177623856842444E-8</v>
      </c>
      <c r="Z276" s="66">
        <f t="shared" si="74"/>
        <v>-1.1228848468569779E-8</v>
      </c>
      <c r="AA276" s="66">
        <f t="shared" si="75"/>
        <v>-1.125429257958009E-8</v>
      </c>
      <c r="AB276" s="67">
        <f t="shared" si="76"/>
        <v>-1.0729981174242904E-8</v>
      </c>
      <c r="AC276" s="68">
        <f t="shared" si="78"/>
        <v>1.2667364175682811E-6</v>
      </c>
      <c r="AD276" s="69"/>
      <c r="AE276" s="70">
        <f t="shared" si="77"/>
        <v>1.2667364175682811E-2</v>
      </c>
      <c r="AH276" s="71">
        <v>2700</v>
      </c>
      <c r="AI276" s="54">
        <v>16</v>
      </c>
      <c r="AJ276">
        <f t="shared" si="79"/>
        <v>960</v>
      </c>
      <c r="AK276">
        <v>9.7249999999999996</v>
      </c>
      <c r="AL276" s="8">
        <f t="shared" si="80"/>
        <v>1.7366071428571428E-4</v>
      </c>
    </row>
    <row r="277" spans="6:38">
      <c r="F277" s="71">
        <v>2710</v>
      </c>
      <c r="G277" s="58">
        <v>17.41</v>
      </c>
      <c r="H277" s="58">
        <v>7.04</v>
      </c>
      <c r="I277" s="58">
        <v>7.34</v>
      </c>
      <c r="J277" s="58">
        <v>17.36</v>
      </c>
      <c r="K277" s="58">
        <v>7.21</v>
      </c>
      <c r="L277" s="58">
        <v>7.66</v>
      </c>
      <c r="M277" s="59">
        <f t="shared" si="64"/>
        <v>17.384999999999998</v>
      </c>
      <c r="N277" s="59">
        <f t="shared" si="64"/>
        <v>7.125</v>
      </c>
      <c r="O277" s="59">
        <f t="shared" si="64"/>
        <v>7.5</v>
      </c>
      <c r="P277" s="60">
        <f t="shared" si="65"/>
        <v>0.1590491624065638</v>
      </c>
      <c r="Q277" s="22">
        <f t="shared" si="66"/>
        <v>7.4989420933245362E-8</v>
      </c>
      <c r="R277" s="22">
        <f t="shared" si="67"/>
        <v>1.3335214321633217E-7</v>
      </c>
      <c r="S277" s="61">
        <f t="shared" si="68"/>
        <v>7.0855486793618677E-8</v>
      </c>
      <c r="T277" s="22">
        <f t="shared" si="69"/>
        <v>5.0205000087606706E-15</v>
      </c>
      <c r="U277" s="62">
        <v>298</v>
      </c>
      <c r="V277" s="59">
        <f t="shared" si="70"/>
        <v>290.38499999999999</v>
      </c>
      <c r="W277" s="63">
        <f t="shared" si="71"/>
        <v>0.44228473353993336</v>
      </c>
      <c r="X277" s="64">
        <f t="shared" si="72"/>
        <v>2.7687563113633646</v>
      </c>
      <c r="Y277" s="65">
        <f t="shared" si="73"/>
        <v>-1.1013098754574228E-8</v>
      </c>
      <c r="Z277" s="66">
        <f t="shared" si="74"/>
        <v>-1.0487714497797687E-8</v>
      </c>
      <c r="AA277" s="66">
        <f t="shared" si="75"/>
        <v>-1.0512778162749753E-8</v>
      </c>
      <c r="AB277" s="67">
        <f t="shared" si="76"/>
        <v>-1.0010066226713008E-8</v>
      </c>
      <c r="AC277" s="68">
        <f t="shared" si="78"/>
        <v>1.1542822478366697E-6</v>
      </c>
      <c r="AD277" s="69"/>
      <c r="AE277" s="70">
        <f t="shared" si="77"/>
        <v>1.1542822478366696E-2</v>
      </c>
      <c r="AH277" s="71">
        <v>2710</v>
      </c>
      <c r="AI277" s="54">
        <v>18</v>
      </c>
      <c r="AJ277">
        <f t="shared" si="79"/>
        <v>1080</v>
      </c>
      <c r="AK277">
        <v>9.1620000000000008</v>
      </c>
      <c r="AL277" s="8">
        <f t="shared" si="80"/>
        <v>1.6360714285714288E-4</v>
      </c>
    </row>
    <row r="278" spans="6:38">
      <c r="F278" s="71">
        <v>2720</v>
      </c>
      <c r="G278" s="58">
        <v>17.420000000000002</v>
      </c>
      <c r="H278" s="58">
        <v>7.05</v>
      </c>
      <c r="I278" s="58">
        <v>7.34</v>
      </c>
      <c r="J278" s="58">
        <v>17.37</v>
      </c>
      <c r="K278" s="58">
        <v>7.22</v>
      </c>
      <c r="L278" s="58">
        <v>7.67</v>
      </c>
      <c r="M278" s="59">
        <f t="shared" si="64"/>
        <v>17.395000000000003</v>
      </c>
      <c r="N278" s="59">
        <f t="shared" si="64"/>
        <v>7.1349999999999998</v>
      </c>
      <c r="O278" s="59">
        <f t="shared" si="64"/>
        <v>7.5049999999999999</v>
      </c>
      <c r="P278" s="60">
        <f t="shared" si="65"/>
        <v>0.1591836464309582</v>
      </c>
      <c r="Q278" s="22">
        <f t="shared" si="66"/>
        <v>7.3282453313890461E-8</v>
      </c>
      <c r="R278" s="22">
        <f t="shared" si="67"/>
        <v>1.364583136588922E-7</v>
      </c>
      <c r="S278" s="61">
        <f t="shared" si="68"/>
        <v>7.2566200564465311E-8</v>
      </c>
      <c r="T278" s="22">
        <f t="shared" si="69"/>
        <v>5.2658534643622055E-15</v>
      </c>
      <c r="U278" s="62">
        <v>298</v>
      </c>
      <c r="V278" s="59">
        <f t="shared" si="70"/>
        <v>290.39499999999998</v>
      </c>
      <c r="W278" s="63">
        <f t="shared" si="71"/>
        <v>0.44168871582111535</v>
      </c>
      <c r="X278" s="64">
        <f t="shared" si="72"/>
        <v>2.7649591275718639</v>
      </c>
      <c r="Y278" s="65">
        <f t="shared" si="73"/>
        <v>-1.0523448020062574E-8</v>
      </c>
      <c r="Z278" s="66">
        <f t="shared" si="74"/>
        <v>-9.9957196289360258E-9</v>
      </c>
      <c r="AA278" s="66">
        <f t="shared" si="75"/>
        <v>-1.0022184078066204E-8</v>
      </c>
      <c r="AB278" s="67">
        <f t="shared" si="76"/>
        <v>-9.5182658651246228E-9</v>
      </c>
      <c r="AC278" s="68">
        <f t="shared" si="78"/>
        <v>1.0492419973327E-6</v>
      </c>
      <c r="AD278" s="69"/>
      <c r="AE278" s="70">
        <f t="shared" si="77"/>
        <v>1.0492419973327E-2</v>
      </c>
      <c r="AH278" s="71">
        <v>2720</v>
      </c>
      <c r="AI278" s="54">
        <v>20</v>
      </c>
      <c r="AJ278">
        <f t="shared" si="79"/>
        <v>1200</v>
      </c>
      <c r="AK278">
        <v>7.9950000000000001</v>
      </c>
      <c r="AL278" s="8">
        <f t="shared" si="80"/>
        <v>1.4276785714285715E-4</v>
      </c>
    </row>
    <row r="279" spans="6:38">
      <c r="F279" s="71">
        <v>2730</v>
      </c>
      <c r="G279" s="58">
        <v>17.420000000000002</v>
      </c>
      <c r="H279" s="58">
        <v>7.05</v>
      </c>
      <c r="I279" s="58">
        <v>7.29</v>
      </c>
      <c r="J279" s="58">
        <v>17.38</v>
      </c>
      <c r="K279" s="58">
        <v>7.22</v>
      </c>
      <c r="L279" s="58">
        <v>7.68</v>
      </c>
      <c r="M279" s="59">
        <f t="shared" si="64"/>
        <v>17.399999999999999</v>
      </c>
      <c r="N279" s="59">
        <f t="shared" si="64"/>
        <v>7.1349999999999998</v>
      </c>
      <c r="O279" s="59">
        <f t="shared" si="64"/>
        <v>7.4849999999999994</v>
      </c>
      <c r="P279" s="60">
        <f t="shared" si="65"/>
        <v>0.15877363103148034</v>
      </c>
      <c r="Q279" s="22">
        <f t="shared" si="66"/>
        <v>7.3282453313890461E-8</v>
      </c>
      <c r="R279" s="22">
        <f t="shared" si="67"/>
        <v>1.364583136588922E-7</v>
      </c>
      <c r="S279" s="61">
        <f t="shared" si="68"/>
        <v>7.2596358085590971E-8</v>
      </c>
      <c r="T279" s="22">
        <f t="shared" si="69"/>
        <v>5.2702312072913493E-15</v>
      </c>
      <c r="U279" s="62">
        <v>298</v>
      </c>
      <c r="V279" s="59">
        <f t="shared" si="70"/>
        <v>290.39999999999998</v>
      </c>
      <c r="W279" s="63">
        <f t="shared" si="71"/>
        <v>0.44139072235472565</v>
      </c>
      <c r="X279" s="64">
        <f t="shared" si="72"/>
        <v>2.7630625869099541</v>
      </c>
      <c r="Y279" s="65">
        <f t="shared" si="73"/>
        <v>-9.5090918675322764E-9</v>
      </c>
      <c r="Z279" s="66">
        <f t="shared" si="74"/>
        <v>-9.0327373783420735E-9</v>
      </c>
      <c r="AA279" s="66">
        <f t="shared" si="75"/>
        <v>-9.0566001827541805E-9</v>
      </c>
      <c r="AB279" s="67">
        <f t="shared" si="76"/>
        <v>-8.6017177010073017E-9</v>
      </c>
      <c r="AC279" s="68">
        <f t="shared" si="78"/>
        <v>9.49112795167381E-7</v>
      </c>
      <c r="AD279" s="69"/>
      <c r="AE279" s="70">
        <f t="shared" si="77"/>
        <v>9.4911279516738094E-3</v>
      </c>
      <c r="AH279" s="71">
        <v>2730</v>
      </c>
      <c r="AI279" s="54">
        <v>22</v>
      </c>
      <c r="AJ279">
        <f t="shared" si="79"/>
        <v>1320</v>
      </c>
      <c r="AK279">
        <v>7.0590000000000002</v>
      </c>
      <c r="AL279" s="8">
        <f t="shared" si="80"/>
        <v>1.2605357142857142E-4</v>
      </c>
    </row>
    <row r="280" spans="6:38">
      <c r="F280" s="71">
        <v>2740</v>
      </c>
      <c r="G280" s="58">
        <v>17.43</v>
      </c>
      <c r="H280" s="58">
        <v>7.06</v>
      </c>
      <c r="I280" s="58">
        <v>7.31</v>
      </c>
      <c r="J280" s="58">
        <v>17.38</v>
      </c>
      <c r="K280" s="58">
        <v>7.23</v>
      </c>
      <c r="L280" s="58">
        <v>7.69</v>
      </c>
      <c r="M280" s="59">
        <f t="shared" si="64"/>
        <v>17.405000000000001</v>
      </c>
      <c r="N280" s="59">
        <f t="shared" si="64"/>
        <v>7.1449999999999996</v>
      </c>
      <c r="O280" s="59">
        <f t="shared" si="64"/>
        <v>7.5</v>
      </c>
      <c r="P280" s="60">
        <f t="shared" si="65"/>
        <v>0.15910603716292071</v>
      </c>
      <c r="Q280" s="22">
        <f t="shared" si="66"/>
        <v>7.1614341021290254E-8</v>
      </c>
      <c r="R280" s="22">
        <f t="shared" si="67"/>
        <v>1.3963683610559347E-7</v>
      </c>
      <c r="S280" s="61">
        <f t="shared" si="68"/>
        <v>7.4318217299107885E-8</v>
      </c>
      <c r="T280" s="22">
        <f t="shared" si="69"/>
        <v>5.5231974225174184E-15</v>
      </c>
      <c r="U280" s="62">
        <v>298</v>
      </c>
      <c r="V280" s="59">
        <f t="shared" si="70"/>
        <v>290.40499999999997</v>
      </c>
      <c r="W280" s="63">
        <f t="shared" si="71"/>
        <v>0.44109273914964403</v>
      </c>
      <c r="X280" s="64">
        <f t="shared" si="72"/>
        <v>2.7611674123627235</v>
      </c>
      <c r="Y280" s="65">
        <f t="shared" si="73"/>
        <v>-9.0405447339550446E-9</v>
      </c>
      <c r="Z280" s="66">
        <f t="shared" si="74"/>
        <v>-8.5646038830563404E-9</v>
      </c>
      <c r="AA280" s="66">
        <f t="shared" si="75"/>
        <v>-8.5896598614536832E-9</v>
      </c>
      <c r="AB280" s="67">
        <f t="shared" si="76"/>
        <v>-8.1361368373741887E-9</v>
      </c>
      <c r="AC280" s="68">
        <f t="shared" si="78"/>
        <v>8.5863032068282788E-7</v>
      </c>
      <c r="AD280" s="69"/>
      <c r="AE280" s="70">
        <f t="shared" si="77"/>
        <v>8.5863032068282785E-3</v>
      </c>
      <c r="AH280" s="71">
        <v>2740</v>
      </c>
      <c r="AI280" s="54">
        <v>25</v>
      </c>
      <c r="AJ280">
        <f t="shared" si="79"/>
        <v>1500</v>
      </c>
      <c r="AK280">
        <v>5.8170000000000002</v>
      </c>
      <c r="AL280" s="8">
        <f t="shared" si="80"/>
        <v>1.03875E-4</v>
      </c>
    </row>
    <row r="281" spans="6:38">
      <c r="F281" s="71">
        <v>2750</v>
      </c>
      <c r="G281" s="58">
        <v>17.43</v>
      </c>
      <c r="H281" s="58">
        <v>7.06</v>
      </c>
      <c r="I281" s="58">
        <v>7.34</v>
      </c>
      <c r="J281" s="58">
        <v>17.39</v>
      </c>
      <c r="K281" s="58">
        <v>7.24</v>
      </c>
      <c r="L281" s="58">
        <v>7.62</v>
      </c>
      <c r="M281" s="59">
        <f t="shared" si="64"/>
        <v>17.41</v>
      </c>
      <c r="N281" s="59">
        <f t="shared" si="64"/>
        <v>7.15</v>
      </c>
      <c r="O281" s="59">
        <f t="shared" si="64"/>
        <v>7.48</v>
      </c>
      <c r="P281" s="60">
        <f t="shared" si="65"/>
        <v>0.15869594150897351</v>
      </c>
      <c r="Q281" s="22">
        <f t="shared" si="66"/>
        <v>7.0794578438413597E-8</v>
      </c>
      <c r="R281" s="22">
        <f t="shared" si="67"/>
        <v>1.4125375446227539E-7</v>
      </c>
      <c r="S281" s="61">
        <f t="shared" si="68"/>
        <v>7.5210024971136182E-8</v>
      </c>
      <c r="T281" s="22">
        <f t="shared" si="69"/>
        <v>5.6565478561589278E-15</v>
      </c>
      <c r="U281" s="62">
        <v>298</v>
      </c>
      <c r="V281" s="59">
        <f t="shared" si="70"/>
        <v>290.41000000000003</v>
      </c>
      <c r="W281" s="63">
        <f t="shared" si="71"/>
        <v>0.44079476620533431</v>
      </c>
      <c r="X281" s="64">
        <f t="shared" si="72"/>
        <v>2.7592736029002269</v>
      </c>
      <c r="Y281" s="65">
        <f t="shared" si="73"/>
        <v>-8.3177466031863203E-9</v>
      </c>
      <c r="Z281" s="66">
        <f t="shared" si="74"/>
        <v>-7.8701342106820335E-9</v>
      </c>
      <c r="AA281" s="66">
        <f t="shared" si="75"/>
        <v>-7.8942220873007617E-9</v>
      </c>
      <c r="AB281" s="67">
        <f t="shared" si="76"/>
        <v>-7.4681050346145455E-9</v>
      </c>
      <c r="AC281" s="68">
        <f t="shared" si="78"/>
        <v>7.7282163891557948E-7</v>
      </c>
      <c r="AD281" s="69"/>
      <c r="AE281" s="70">
        <f t="shared" si="77"/>
        <v>7.7282163891557948E-3</v>
      </c>
      <c r="AH281" s="71">
        <v>2750</v>
      </c>
      <c r="AI281" s="54">
        <v>30</v>
      </c>
      <c r="AJ281">
        <f t="shared" si="79"/>
        <v>1800</v>
      </c>
      <c r="AK281">
        <v>4.3250000000000002</v>
      </c>
      <c r="AL281" s="8">
        <f t="shared" si="80"/>
        <v>7.7232142857142858E-5</v>
      </c>
    </row>
    <row r="282" spans="6:38">
      <c r="F282" s="71">
        <v>2760</v>
      </c>
      <c r="G282" s="58">
        <v>17.440000000000001</v>
      </c>
      <c r="H282" s="58">
        <v>7.07</v>
      </c>
      <c r="I282" s="58">
        <v>7.2</v>
      </c>
      <c r="J282" s="58">
        <v>17.39</v>
      </c>
      <c r="K282" s="58">
        <v>7.24</v>
      </c>
      <c r="L282" s="58">
        <v>7.46</v>
      </c>
      <c r="M282" s="59">
        <f t="shared" si="64"/>
        <v>17.414999999999999</v>
      </c>
      <c r="N282" s="59">
        <f t="shared" si="64"/>
        <v>7.1550000000000002</v>
      </c>
      <c r="O282" s="59">
        <f t="shared" si="64"/>
        <v>7.33</v>
      </c>
      <c r="P282" s="60">
        <f t="shared" si="65"/>
        <v>0.15552744136190252</v>
      </c>
      <c r="Q282" s="22">
        <f t="shared" si="66"/>
        <v>6.9984199600227168E-8</v>
      </c>
      <c r="R282" s="22">
        <f t="shared" si="67"/>
        <v>1.4288939585111023E-7</v>
      </c>
      <c r="S282" s="61">
        <f t="shared" si="68"/>
        <v>7.6112534204003417E-8</v>
      </c>
      <c r="T282" s="22">
        <f t="shared" si="69"/>
        <v>5.7931178629555898E-15</v>
      </c>
      <c r="U282" s="62">
        <v>298</v>
      </c>
      <c r="V282" s="59">
        <f t="shared" si="70"/>
        <v>290.41500000000002</v>
      </c>
      <c r="W282" s="63">
        <f t="shared" si="71"/>
        <v>0.44049680352127335</v>
      </c>
      <c r="X282" s="64">
        <f t="shared" si="72"/>
        <v>2.7573811574934108</v>
      </c>
      <c r="Y282" s="65">
        <f t="shared" si="73"/>
        <v>-7.5017647677252036E-9</v>
      </c>
      <c r="Z282" s="66">
        <f t="shared" si="74"/>
        <v>-7.0962936478495484E-9</v>
      </c>
      <c r="AA282" s="66">
        <f t="shared" si="75"/>
        <v>-7.1182094015613325E-9</v>
      </c>
      <c r="AB282" s="67">
        <f t="shared" si="76"/>
        <v>-6.7322849381315342E-9</v>
      </c>
      <c r="AC282" s="68">
        <f t="shared" si="78"/>
        <v>6.9396403185930234E-7</v>
      </c>
      <c r="AD282" s="69"/>
      <c r="AE282" s="70">
        <f t="shared" si="77"/>
        <v>6.939640318593023E-3</v>
      </c>
      <c r="AH282" s="71">
        <v>2760</v>
      </c>
      <c r="AI282" s="54">
        <v>35</v>
      </c>
      <c r="AJ282">
        <f t="shared" si="79"/>
        <v>2100</v>
      </c>
      <c r="AK282">
        <v>2.7909999999999999</v>
      </c>
      <c r="AL282" s="8">
        <f t="shared" si="80"/>
        <v>4.9839285714285715E-5</v>
      </c>
    </row>
    <row r="283" spans="6:38">
      <c r="F283" s="71">
        <v>2770</v>
      </c>
      <c r="G283" s="58">
        <v>17.440000000000001</v>
      </c>
      <c r="H283" s="58">
        <v>7.07</v>
      </c>
      <c r="I283" s="58">
        <v>7.02</v>
      </c>
      <c r="J283" s="58">
        <v>17.39</v>
      </c>
      <c r="K283" s="58">
        <v>7.24</v>
      </c>
      <c r="L283" s="58">
        <v>7.43</v>
      </c>
      <c r="M283" s="59">
        <f t="shared" si="64"/>
        <v>17.414999999999999</v>
      </c>
      <c r="N283" s="59">
        <f t="shared" si="64"/>
        <v>7.1550000000000002</v>
      </c>
      <c r="O283" s="59">
        <f t="shared" si="64"/>
        <v>7.2249999999999996</v>
      </c>
      <c r="P283" s="60">
        <f t="shared" si="65"/>
        <v>0.15329955850474022</v>
      </c>
      <c r="Q283" s="22">
        <f t="shared" si="66"/>
        <v>6.9984199600227168E-8</v>
      </c>
      <c r="R283" s="22">
        <f t="shared" si="67"/>
        <v>1.4288939585111023E-7</v>
      </c>
      <c r="S283" s="61">
        <f t="shared" si="68"/>
        <v>7.6112534204003417E-8</v>
      </c>
      <c r="T283" s="22">
        <f t="shared" si="69"/>
        <v>5.7931178629555898E-15</v>
      </c>
      <c r="U283" s="62">
        <v>298</v>
      </c>
      <c r="V283" s="59">
        <f t="shared" si="70"/>
        <v>290.41500000000002</v>
      </c>
      <c r="W283" s="63">
        <f t="shared" si="71"/>
        <v>0.44049680352127335</v>
      </c>
      <c r="X283" s="64">
        <f t="shared" si="72"/>
        <v>2.7573811574934108</v>
      </c>
      <c r="Y283" s="65">
        <f t="shared" si="73"/>
        <v>-6.6366674816988308E-9</v>
      </c>
      <c r="Z283" s="66">
        <f t="shared" si="74"/>
        <v>-6.2830934016362211E-9</v>
      </c>
      <c r="AA283" s="66">
        <f t="shared" si="75"/>
        <v>-6.301930360160492E-9</v>
      </c>
      <c r="AB283" s="67">
        <f t="shared" si="76"/>
        <v>-5.9651861287888604E-9</v>
      </c>
      <c r="AC283" s="68">
        <f t="shared" si="78"/>
        <v>6.2285893885150509E-7</v>
      </c>
      <c r="AD283" s="69"/>
      <c r="AE283" s="70">
        <f t="shared" si="77"/>
        <v>6.2285893885150505E-3</v>
      </c>
      <c r="AH283" s="71">
        <v>2770</v>
      </c>
      <c r="AI283" s="54">
        <v>40</v>
      </c>
      <c r="AJ283">
        <f t="shared" si="79"/>
        <v>2400</v>
      </c>
      <c r="AK283">
        <v>1.649</v>
      </c>
      <c r="AL283" s="8">
        <f t="shared" si="80"/>
        <v>2.9446428571428572E-5</v>
      </c>
    </row>
    <row r="284" spans="6:38">
      <c r="F284" s="71">
        <v>2780</v>
      </c>
      <c r="G284" s="58">
        <v>17.440000000000001</v>
      </c>
      <c r="H284" s="58">
        <v>7.07</v>
      </c>
      <c r="I284" s="58">
        <v>6.88</v>
      </c>
      <c r="J284" s="58">
        <v>17.39</v>
      </c>
      <c r="K284" s="58">
        <v>7.24</v>
      </c>
      <c r="L284" s="58">
        <v>7.23</v>
      </c>
      <c r="M284" s="59">
        <f t="shared" si="64"/>
        <v>17.414999999999999</v>
      </c>
      <c r="N284" s="59">
        <f t="shared" si="64"/>
        <v>7.1550000000000002</v>
      </c>
      <c r="O284" s="59">
        <f t="shared" si="64"/>
        <v>7.0549999999999997</v>
      </c>
      <c r="P284" s="60">
        <f t="shared" si="65"/>
        <v>0.14969251006933454</v>
      </c>
      <c r="Q284" s="22">
        <f t="shared" si="66"/>
        <v>6.9984199600227168E-8</v>
      </c>
      <c r="R284" s="22">
        <f t="shared" si="67"/>
        <v>1.4288939585111023E-7</v>
      </c>
      <c r="S284" s="61">
        <f t="shared" si="68"/>
        <v>7.6112534204003417E-8</v>
      </c>
      <c r="T284" s="22">
        <f t="shared" si="69"/>
        <v>5.7931178629555898E-15</v>
      </c>
      <c r="U284" s="62">
        <v>298</v>
      </c>
      <c r="V284" s="59">
        <f t="shared" si="70"/>
        <v>290.41500000000002</v>
      </c>
      <c r="W284" s="63">
        <f t="shared" si="71"/>
        <v>0.44049680352127335</v>
      </c>
      <c r="X284" s="64">
        <f t="shared" si="72"/>
        <v>2.7573811574934108</v>
      </c>
      <c r="Y284" s="65">
        <f t="shared" si="73"/>
        <v>-5.8255169075062664E-9</v>
      </c>
      <c r="Z284" s="66">
        <f t="shared" si="74"/>
        <v>-5.522460134026517E-9</v>
      </c>
      <c r="AA284" s="66">
        <f t="shared" si="75"/>
        <v>-5.5382258436468274E-9</v>
      </c>
      <c r="AB284" s="67">
        <f t="shared" si="76"/>
        <v>-5.2492944429159962E-9</v>
      </c>
      <c r="AC284" s="68">
        <f t="shared" si="78"/>
        <v>5.5990577029470351E-7</v>
      </c>
      <c r="AD284" s="69"/>
      <c r="AE284" s="70">
        <f t="shared" si="77"/>
        <v>5.5990577029470349E-3</v>
      </c>
      <c r="AH284" s="71">
        <v>2780</v>
      </c>
      <c r="AI284" s="54">
        <v>50</v>
      </c>
      <c r="AJ284">
        <f t="shared" si="79"/>
        <v>3000</v>
      </c>
      <c r="AK284">
        <v>0.20100000000000001</v>
      </c>
      <c r="AL284" s="8">
        <f t="shared" si="80"/>
        <v>3.5892857142857145E-6</v>
      </c>
    </row>
    <row r="285" spans="6:38">
      <c r="F285" s="71">
        <v>2790</v>
      </c>
      <c r="G285" s="58">
        <v>17.440000000000001</v>
      </c>
      <c r="H285" s="58">
        <v>7.08</v>
      </c>
      <c r="I285" s="58">
        <v>6.72</v>
      </c>
      <c r="J285" s="58">
        <v>17.399999999999999</v>
      </c>
      <c r="K285" s="58">
        <v>7.24</v>
      </c>
      <c r="L285" s="58">
        <v>7.06</v>
      </c>
      <c r="M285" s="59">
        <f t="shared" si="64"/>
        <v>17.420000000000002</v>
      </c>
      <c r="N285" s="59">
        <f t="shared" si="64"/>
        <v>7.16</v>
      </c>
      <c r="O285" s="59">
        <f t="shared" si="64"/>
        <v>6.89</v>
      </c>
      <c r="P285" s="60">
        <f t="shared" si="65"/>
        <v>0.14620462404322507</v>
      </c>
      <c r="Q285" s="22">
        <f t="shared" si="66"/>
        <v>6.9183097091893466E-8</v>
      </c>
      <c r="R285" s="22">
        <f t="shared" si="67"/>
        <v>1.4454397707459271E-7</v>
      </c>
      <c r="S285" s="61">
        <f t="shared" si="68"/>
        <v>7.7025873414865296E-8</v>
      </c>
      <c r="T285" s="22">
        <f t="shared" si="69"/>
        <v>5.9329851753228526E-15</v>
      </c>
      <c r="U285" s="62">
        <v>298</v>
      </c>
      <c r="V285" s="59">
        <f t="shared" si="70"/>
        <v>290.42</v>
      </c>
      <c r="W285" s="63">
        <f t="shared" si="71"/>
        <v>0.4401988510969293</v>
      </c>
      <c r="X285" s="64">
        <f t="shared" si="72"/>
        <v>2.7554900751139773</v>
      </c>
      <c r="Y285" s="65">
        <f t="shared" si="73"/>
        <v>-5.2549478500236802E-9</v>
      </c>
      <c r="Z285" s="66">
        <f t="shared" si="74"/>
        <v>-4.981308955470014E-9</v>
      </c>
      <c r="AA285" s="66">
        <f t="shared" si="75"/>
        <v>-4.9955580492288066E-9</v>
      </c>
      <c r="AB285" s="67">
        <f t="shared" si="76"/>
        <v>-4.7346842731878116E-9</v>
      </c>
      <c r="AC285" s="68">
        <f t="shared" si="78"/>
        <v>5.0457879811842216E-7</v>
      </c>
      <c r="AD285" s="69"/>
      <c r="AE285" s="70">
        <f t="shared" si="77"/>
        <v>5.0457879811842219E-3</v>
      </c>
      <c r="AH285" s="71">
        <v>2790</v>
      </c>
      <c r="AI285" s="54">
        <v>60</v>
      </c>
      <c r="AJ285">
        <f t="shared" si="79"/>
        <v>3600</v>
      </c>
      <c r="AK285">
        <v>2.5000000000000001E-2</v>
      </c>
      <c r="AL285" s="8">
        <f t="shared" si="80"/>
        <v>4.4642857142857147E-7</v>
      </c>
    </row>
    <row r="286" spans="6:38">
      <c r="F286" s="71">
        <v>2800</v>
      </c>
      <c r="G286" s="58">
        <v>17.45</v>
      </c>
      <c r="H286" s="58">
        <v>7.08</v>
      </c>
      <c r="I286" s="58">
        <v>6.65</v>
      </c>
      <c r="J286" s="58">
        <v>17.399999999999999</v>
      </c>
      <c r="K286" s="58">
        <v>7.25</v>
      </c>
      <c r="L286" s="58">
        <v>6.76</v>
      </c>
      <c r="M286" s="59">
        <f t="shared" si="64"/>
        <v>17.424999999999997</v>
      </c>
      <c r="N286" s="59">
        <f t="shared" si="64"/>
        <v>7.165</v>
      </c>
      <c r="O286" s="59">
        <f t="shared" si="64"/>
        <v>6.7050000000000001</v>
      </c>
      <c r="P286" s="60">
        <f t="shared" si="65"/>
        <v>0.14229167963314188</v>
      </c>
      <c r="Q286" s="22">
        <f t="shared" si="66"/>
        <v>6.839116472814276E-8</v>
      </c>
      <c r="R286" s="22">
        <f t="shared" si="67"/>
        <v>1.4621771744567149E-7</v>
      </c>
      <c r="S286" s="61">
        <f t="shared" si="68"/>
        <v>7.7950172561864081E-8</v>
      </c>
      <c r="T286" s="22">
        <f t="shared" si="69"/>
        <v>6.0762294024243879E-15</v>
      </c>
      <c r="U286" s="62">
        <v>298</v>
      </c>
      <c r="V286" s="59">
        <f t="shared" si="70"/>
        <v>290.42500000000001</v>
      </c>
      <c r="W286" s="63">
        <f t="shared" si="71"/>
        <v>0.43990090893177253</v>
      </c>
      <c r="X286" s="64">
        <f t="shared" si="72"/>
        <v>2.7536003547344508</v>
      </c>
      <c r="Y286" s="65">
        <f t="shared" si="73"/>
        <v>-4.7229787926770108E-9</v>
      </c>
      <c r="Z286" s="66">
        <f t="shared" si="74"/>
        <v>-4.4776759106307752E-9</v>
      </c>
      <c r="AA286" s="66">
        <f t="shared" si="75"/>
        <v>-4.4904164937630743E-9</v>
      </c>
      <c r="AB286" s="67">
        <f t="shared" si="76"/>
        <v>-4.2565307496682491E-9</v>
      </c>
      <c r="AC286" s="68">
        <f t="shared" si="78"/>
        <v>4.5467318789740716E-7</v>
      </c>
      <c r="AD286" s="69"/>
      <c r="AE286" s="70">
        <f t="shared" si="77"/>
        <v>4.5467318789740715E-3</v>
      </c>
      <c r="AH286" s="71">
        <v>2800</v>
      </c>
    </row>
    <row r="287" spans="6:38">
      <c r="F287" s="71">
        <v>2810</v>
      </c>
      <c r="G287" s="58">
        <v>17.45</v>
      </c>
      <c r="H287" s="58">
        <v>7.08</v>
      </c>
      <c r="I287" s="58">
        <v>6.46</v>
      </c>
      <c r="J287" s="58">
        <v>17.399999999999999</v>
      </c>
      <c r="K287" s="58">
        <v>7.25</v>
      </c>
      <c r="L287" s="58">
        <v>6.74</v>
      </c>
      <c r="M287" s="59">
        <f t="shared" ref="M287:O302" si="81">(G287+J287)/2</f>
        <v>17.424999999999997</v>
      </c>
      <c r="N287" s="59">
        <f t="shared" si="81"/>
        <v>7.165</v>
      </c>
      <c r="O287" s="59">
        <f t="shared" si="81"/>
        <v>6.6</v>
      </c>
      <c r="P287" s="60">
        <f t="shared" si="65"/>
        <v>0.140063398296605</v>
      </c>
      <c r="Q287" s="22">
        <f t="shared" si="66"/>
        <v>6.839116472814276E-8</v>
      </c>
      <c r="R287" s="22">
        <f t="shared" si="67"/>
        <v>1.4621771744567149E-7</v>
      </c>
      <c r="S287" s="61">
        <f t="shared" si="68"/>
        <v>7.7950172561864081E-8</v>
      </c>
      <c r="T287" s="22">
        <f t="shared" si="69"/>
        <v>6.0762294024243879E-15</v>
      </c>
      <c r="U287" s="62">
        <v>298</v>
      </c>
      <c r="V287" s="59">
        <f t="shared" si="70"/>
        <v>290.42500000000001</v>
      </c>
      <c r="W287" s="63">
        <f t="shared" si="71"/>
        <v>0.43990090893177253</v>
      </c>
      <c r="X287" s="64">
        <f t="shared" si="72"/>
        <v>2.7536003547344508</v>
      </c>
      <c r="Y287" s="65">
        <f t="shared" si="73"/>
        <v>-4.1903304622398553E-9</v>
      </c>
      <c r="Z287" s="66">
        <f t="shared" si="74"/>
        <v>-3.976100563410981E-9</v>
      </c>
      <c r="AA287" s="66">
        <f t="shared" si="75"/>
        <v>-3.9870530288467732E-9</v>
      </c>
      <c r="AB287" s="67">
        <f t="shared" si="76"/>
        <v>-3.7826557097628704E-9</v>
      </c>
      <c r="AC287" s="68">
        <f t="shared" si="78"/>
        <v>4.0981369731218575E-7</v>
      </c>
      <c r="AD287" s="69"/>
      <c r="AE287" s="70">
        <f t="shared" si="77"/>
        <v>4.0981369731218579E-3</v>
      </c>
      <c r="AH287" s="71">
        <v>2810</v>
      </c>
    </row>
    <row r="288" spans="6:38">
      <c r="F288" s="71">
        <v>2820</v>
      </c>
      <c r="G288" s="58">
        <v>17.45</v>
      </c>
      <c r="H288" s="58">
        <v>7.09</v>
      </c>
      <c r="I288" s="58">
        <v>6.47</v>
      </c>
      <c r="J288" s="58">
        <v>17.41</v>
      </c>
      <c r="K288" s="58">
        <v>7.25</v>
      </c>
      <c r="L288" s="58">
        <v>6.63</v>
      </c>
      <c r="M288" s="59">
        <f t="shared" si="81"/>
        <v>17.43</v>
      </c>
      <c r="N288" s="59">
        <f t="shared" si="81"/>
        <v>7.17</v>
      </c>
      <c r="O288" s="59">
        <f t="shared" si="81"/>
        <v>6.55</v>
      </c>
      <c r="P288" s="60">
        <f t="shared" si="65"/>
        <v>0.1390147440421311</v>
      </c>
      <c r="Q288" s="22">
        <f t="shared" si="66"/>
        <v>6.7608297539197998E-8</v>
      </c>
      <c r="R288" s="22">
        <f t="shared" si="67"/>
        <v>1.479108388168204E-7</v>
      </c>
      <c r="S288" s="61">
        <f t="shared" si="68"/>
        <v>7.8885563162620796E-8</v>
      </c>
      <c r="T288" s="22">
        <f t="shared" si="69"/>
        <v>6.2229320754838352E-15</v>
      </c>
      <c r="U288" s="62">
        <v>298</v>
      </c>
      <c r="V288" s="59">
        <f t="shared" si="70"/>
        <v>290.43</v>
      </c>
      <c r="W288" s="63">
        <f t="shared" si="71"/>
        <v>0.43960297702527124</v>
      </c>
      <c r="X288" s="64">
        <f t="shared" si="72"/>
        <v>2.751711995328149</v>
      </c>
      <c r="Y288" s="65">
        <f t="shared" si="73"/>
        <v>-3.8480162538783961E-9</v>
      </c>
      <c r="Z288" s="66">
        <f t="shared" si="74"/>
        <v>-3.6479085806502152E-9</v>
      </c>
      <c r="AA288" s="66">
        <f t="shared" si="75"/>
        <v>-3.6583147427459286E-9</v>
      </c>
      <c r="AB288" s="67">
        <f t="shared" si="76"/>
        <v>-3.467530932191202E-9</v>
      </c>
      <c r="AC288" s="68">
        <f t="shared" si="78"/>
        <v>3.6998154171798887E-7</v>
      </c>
      <c r="AD288" s="69"/>
      <c r="AE288" s="70">
        <f t="shared" si="77"/>
        <v>3.6998154171798887E-3</v>
      </c>
      <c r="AH288" s="71">
        <v>2820</v>
      </c>
    </row>
    <row r="289" spans="6:34">
      <c r="F289" s="71">
        <v>2830</v>
      </c>
      <c r="G289" s="58">
        <v>17.48</v>
      </c>
      <c r="H289" s="58">
        <v>7.09</v>
      </c>
      <c r="I289" s="58">
        <v>7.15</v>
      </c>
      <c r="J289" s="58">
        <v>17.440000000000001</v>
      </c>
      <c r="K289" s="58">
        <v>7.25</v>
      </c>
      <c r="L289" s="58">
        <v>7.48</v>
      </c>
      <c r="M289" s="59">
        <f t="shared" si="81"/>
        <v>17.46</v>
      </c>
      <c r="N289" s="59">
        <f t="shared" si="81"/>
        <v>7.17</v>
      </c>
      <c r="O289" s="59">
        <f t="shared" si="81"/>
        <v>7.3150000000000004</v>
      </c>
      <c r="P289" s="60">
        <f t="shared" si="65"/>
        <v>0.15533417391849974</v>
      </c>
      <c r="Q289" s="22">
        <f t="shared" si="66"/>
        <v>6.7608297539197998E-8</v>
      </c>
      <c r="R289" s="22">
        <f t="shared" si="67"/>
        <v>1.479108388168204E-7</v>
      </c>
      <c r="S289" s="61">
        <f t="shared" si="68"/>
        <v>7.9082470214242813E-8</v>
      </c>
      <c r="T289" s="22">
        <f t="shared" si="69"/>
        <v>6.2540370951866018E-15</v>
      </c>
      <c r="U289" s="62">
        <v>298</v>
      </c>
      <c r="V289" s="59">
        <f t="shared" si="70"/>
        <v>290.45999999999998</v>
      </c>
      <c r="W289" s="63">
        <f t="shared" si="71"/>
        <v>0.43781560098839001</v>
      </c>
      <c r="X289" s="64">
        <f t="shared" si="72"/>
        <v>2.7404103619364584</v>
      </c>
      <c r="Y289" s="65">
        <f t="shared" si="73"/>
        <v>-3.9104504897805852E-9</v>
      </c>
      <c r="Z289" s="66">
        <f t="shared" si="74"/>
        <v>-3.6811460032704784E-9</v>
      </c>
      <c r="AA289" s="66">
        <f t="shared" si="75"/>
        <v>-3.6945921644406739E-9</v>
      </c>
      <c r="AB289" s="67">
        <f t="shared" si="76"/>
        <v>-3.477156903097752E-9</v>
      </c>
      <c r="AC289" s="68">
        <f t="shared" si="78"/>
        <v>3.3343488532988585E-7</v>
      </c>
      <c r="AD289" s="69"/>
      <c r="AE289" s="70">
        <f t="shared" si="77"/>
        <v>3.3343488532988587E-3</v>
      </c>
      <c r="AH289" s="71">
        <v>2830</v>
      </c>
    </row>
    <row r="290" spans="6:34">
      <c r="F290" s="71">
        <v>2840</v>
      </c>
      <c r="G290" s="58">
        <v>17.48</v>
      </c>
      <c r="H290" s="58">
        <v>7.09</v>
      </c>
      <c r="I290" s="58">
        <v>7.09</v>
      </c>
      <c r="J290" s="58">
        <v>17.440000000000001</v>
      </c>
      <c r="K290" s="58">
        <v>7.26</v>
      </c>
      <c r="L290" s="58">
        <v>7.26</v>
      </c>
      <c r="M290" s="59">
        <f t="shared" si="81"/>
        <v>17.46</v>
      </c>
      <c r="N290" s="59">
        <f t="shared" si="81"/>
        <v>7.1749999999999998</v>
      </c>
      <c r="O290" s="59">
        <f t="shared" si="81"/>
        <v>7.1749999999999998</v>
      </c>
      <c r="P290" s="60">
        <f t="shared" si="65"/>
        <v>0.1523612710683849</v>
      </c>
      <c r="Q290" s="22">
        <f t="shared" si="66"/>
        <v>6.6834391756861291E-8</v>
      </c>
      <c r="R290" s="22">
        <f t="shared" si="67"/>
        <v>1.4962356560944301E-7</v>
      </c>
      <c r="S290" s="61">
        <f t="shared" si="68"/>
        <v>7.9998202060848416E-8</v>
      </c>
      <c r="T290" s="22">
        <f t="shared" si="69"/>
        <v>6.3997123329683317E-15</v>
      </c>
      <c r="U290" s="62">
        <v>298</v>
      </c>
      <c r="V290" s="59">
        <f t="shared" si="70"/>
        <v>290.45999999999998</v>
      </c>
      <c r="W290" s="63">
        <f t="shared" si="71"/>
        <v>0.43781560098839001</v>
      </c>
      <c r="X290" s="64">
        <f t="shared" si="72"/>
        <v>2.7404103619364584</v>
      </c>
      <c r="Y290" s="65">
        <f t="shared" si="73"/>
        <v>-3.490610254042374E-9</v>
      </c>
      <c r="Z290" s="66">
        <f t="shared" si="74"/>
        <v>-3.285165670610222E-9</v>
      </c>
      <c r="AA290" s="66">
        <f t="shared" si="75"/>
        <v>-3.2972573891894387E-9</v>
      </c>
      <c r="AB290" s="67">
        <f t="shared" si="76"/>
        <v>-3.1024811754629889E-9</v>
      </c>
      <c r="AC290" s="68">
        <f t="shared" si="78"/>
        <v>2.9653641244938495E-7</v>
      </c>
      <c r="AD290" s="69"/>
      <c r="AE290" s="70">
        <f t="shared" si="77"/>
        <v>2.9653641244938495E-3</v>
      </c>
      <c r="AH290" s="71">
        <v>2840</v>
      </c>
    </row>
    <row r="291" spans="6:34">
      <c r="F291" s="71">
        <v>2850</v>
      </c>
      <c r="G291" s="58">
        <v>17.489999999999998</v>
      </c>
      <c r="H291" s="58">
        <v>7.09</v>
      </c>
      <c r="I291" s="58">
        <v>7.03</v>
      </c>
      <c r="J291" s="58">
        <v>17.45</v>
      </c>
      <c r="K291" s="58">
        <v>7.26</v>
      </c>
      <c r="L291" s="58">
        <v>7.14</v>
      </c>
      <c r="M291" s="59">
        <f t="shared" si="81"/>
        <v>17.47</v>
      </c>
      <c r="N291" s="59">
        <f t="shared" si="81"/>
        <v>7.1749999999999998</v>
      </c>
      <c r="O291" s="59">
        <f t="shared" si="81"/>
        <v>7.085</v>
      </c>
      <c r="P291" s="60">
        <f t="shared" si="65"/>
        <v>0.15047705043728732</v>
      </c>
      <c r="Q291" s="22">
        <f t="shared" si="66"/>
        <v>6.6834391756861291E-8</v>
      </c>
      <c r="R291" s="22">
        <f t="shared" si="67"/>
        <v>1.4962356560944301E-7</v>
      </c>
      <c r="S291" s="61">
        <f t="shared" si="68"/>
        <v>8.0064708196233018E-8</v>
      </c>
      <c r="T291" s="22">
        <f t="shared" si="69"/>
        <v>6.4103574985479429E-15</v>
      </c>
      <c r="U291" s="62">
        <v>298</v>
      </c>
      <c r="V291" s="59">
        <f t="shared" si="70"/>
        <v>290.47000000000003</v>
      </c>
      <c r="W291" s="63">
        <f t="shared" si="71"/>
        <v>0.43721989102133124</v>
      </c>
      <c r="X291" s="64">
        <f t="shared" si="72"/>
        <v>2.7366539921800386</v>
      </c>
      <c r="Y291" s="65">
        <f t="shared" si="73"/>
        <v>-3.0739207268483598E-9</v>
      </c>
      <c r="Z291" s="66">
        <f t="shared" si="74"/>
        <v>-2.8946954793245252E-9</v>
      </c>
      <c r="AA291" s="66">
        <f t="shared" si="75"/>
        <v>-2.9051452248463994E-9</v>
      </c>
      <c r="AB291" s="67">
        <f t="shared" si="76"/>
        <v>-2.7351511759825359E-9</v>
      </c>
      <c r="AC291" s="68">
        <f t="shared" si="78"/>
        <v>2.6360651653421063E-7</v>
      </c>
      <c r="AD291" s="69"/>
      <c r="AE291" s="70">
        <f t="shared" si="77"/>
        <v>2.6360651653421063E-3</v>
      </c>
      <c r="AH291" s="71">
        <v>2850</v>
      </c>
    </row>
    <row r="292" spans="6:34">
      <c r="F292" s="71">
        <v>2860</v>
      </c>
      <c r="G292" s="58">
        <v>17.5</v>
      </c>
      <c r="H292" s="58">
        <v>7.1</v>
      </c>
      <c r="I292" s="58">
        <v>7.02</v>
      </c>
      <c r="J292" s="58">
        <v>17.46</v>
      </c>
      <c r="K292" s="58">
        <v>7.27</v>
      </c>
      <c r="L292" s="58">
        <v>7.15</v>
      </c>
      <c r="M292" s="59">
        <f t="shared" si="81"/>
        <v>17.48</v>
      </c>
      <c r="N292" s="59">
        <f t="shared" si="81"/>
        <v>7.1849999999999996</v>
      </c>
      <c r="O292" s="59">
        <f t="shared" si="81"/>
        <v>7.085</v>
      </c>
      <c r="P292" s="60">
        <f t="shared" si="65"/>
        <v>0.15050399128172803</v>
      </c>
      <c r="Q292" s="22">
        <f t="shared" si="66"/>
        <v>6.5313055264747081E-8</v>
      </c>
      <c r="R292" s="22">
        <f t="shared" si="67"/>
        <v>1.5310874616820264E-7</v>
      </c>
      <c r="S292" s="61">
        <f t="shared" si="68"/>
        <v>8.1997766665919068E-8</v>
      </c>
      <c r="T292" s="22">
        <f t="shared" si="69"/>
        <v>6.7236337381985084E-15</v>
      </c>
      <c r="U292" s="62">
        <v>298</v>
      </c>
      <c r="V292" s="59">
        <f t="shared" si="70"/>
        <v>290.48</v>
      </c>
      <c r="W292" s="63">
        <f t="shared" si="71"/>
        <v>0.43662422206983503</v>
      </c>
      <c r="X292" s="64">
        <f t="shared" si="72"/>
        <v>2.7329030295023458</v>
      </c>
      <c r="Y292" s="65">
        <f t="shared" si="73"/>
        <v>-2.8737223060414275E-9</v>
      </c>
      <c r="Z292" s="66">
        <f t="shared" si="74"/>
        <v>-2.6977085792727573E-9</v>
      </c>
      <c r="AA292" s="66">
        <f t="shared" si="75"/>
        <v>-2.7084893119642442E-9</v>
      </c>
      <c r="AB292" s="67">
        <f t="shared" si="76"/>
        <v>-2.5419356913711752E-9</v>
      </c>
      <c r="AC292" s="68">
        <f t="shared" si="78"/>
        <v>2.3459192768225617E-7</v>
      </c>
      <c r="AD292" s="69"/>
      <c r="AE292" s="70">
        <f t="shared" si="77"/>
        <v>2.3459192768225615E-3</v>
      </c>
      <c r="AH292" s="71">
        <v>2860</v>
      </c>
    </row>
    <row r="293" spans="6:34">
      <c r="F293" s="71">
        <v>2870</v>
      </c>
      <c r="G293" s="58">
        <v>17.5</v>
      </c>
      <c r="H293" s="58">
        <v>7.1</v>
      </c>
      <c r="I293" s="58">
        <v>7.12</v>
      </c>
      <c r="J293" s="58">
        <v>17.46</v>
      </c>
      <c r="K293" s="58">
        <v>7.28</v>
      </c>
      <c r="L293" s="58">
        <v>7.22</v>
      </c>
      <c r="M293" s="59">
        <f t="shared" si="81"/>
        <v>17.48</v>
      </c>
      <c r="N293" s="59">
        <f t="shared" si="81"/>
        <v>7.1899999999999995</v>
      </c>
      <c r="O293" s="59">
        <f t="shared" si="81"/>
        <v>7.17</v>
      </c>
      <c r="P293" s="60">
        <f t="shared" si="65"/>
        <v>0.15230961432462806</v>
      </c>
      <c r="Q293" s="22">
        <f t="shared" si="66"/>
        <v>6.4565422903465636E-8</v>
      </c>
      <c r="R293" s="22">
        <f t="shared" si="67"/>
        <v>1.5488166189124776E-7</v>
      </c>
      <c r="S293" s="61">
        <f t="shared" si="68"/>
        <v>8.2947256054440605E-8</v>
      </c>
      <c r="T293" s="22">
        <f t="shared" si="69"/>
        <v>6.8802472869609333E-15</v>
      </c>
      <c r="U293" s="62">
        <v>298</v>
      </c>
      <c r="V293" s="59">
        <f t="shared" si="70"/>
        <v>290.48</v>
      </c>
      <c r="W293" s="63">
        <f t="shared" si="71"/>
        <v>0.43662422206983503</v>
      </c>
      <c r="X293" s="64">
        <f t="shared" si="72"/>
        <v>2.7329030295023458</v>
      </c>
      <c r="Y293" s="65">
        <f t="shared" si="73"/>
        <v>-2.6328351653517181E-9</v>
      </c>
      <c r="Z293" s="66">
        <f t="shared" si="74"/>
        <v>-2.4658396876506428E-9</v>
      </c>
      <c r="AA293" s="66">
        <f t="shared" si="75"/>
        <v>-2.4764318773705355E-9</v>
      </c>
      <c r="AB293" s="67">
        <f t="shared" si="76"/>
        <v>-2.3186849064991721E-9</v>
      </c>
      <c r="AC293" s="68">
        <f t="shared" si="78"/>
        <v>2.0754517138244526E-7</v>
      </c>
      <c r="AD293" s="69"/>
      <c r="AE293" s="70">
        <f t="shared" si="77"/>
        <v>2.0754517138244525E-3</v>
      </c>
      <c r="AH293" s="71">
        <v>2870</v>
      </c>
    </row>
    <row r="294" spans="6:34">
      <c r="F294" s="71">
        <v>2880</v>
      </c>
      <c r="G294" s="58">
        <v>17.510000000000002</v>
      </c>
      <c r="H294" s="58">
        <v>7.11</v>
      </c>
      <c r="I294" s="58">
        <v>6.92</v>
      </c>
      <c r="J294" s="58">
        <v>17.46</v>
      </c>
      <c r="K294" s="58">
        <v>7.29</v>
      </c>
      <c r="L294" s="58">
        <v>7.2</v>
      </c>
      <c r="M294" s="59">
        <f t="shared" si="81"/>
        <v>17.484999999999999</v>
      </c>
      <c r="N294" s="59">
        <f t="shared" si="81"/>
        <v>7.2</v>
      </c>
      <c r="O294" s="59">
        <f t="shared" si="81"/>
        <v>7.0600000000000005</v>
      </c>
      <c r="P294" s="60">
        <f t="shared" si="65"/>
        <v>0.14998635217671108</v>
      </c>
      <c r="Q294" s="22">
        <f t="shared" si="66"/>
        <v>6.3095734448019177E-8</v>
      </c>
      <c r="R294" s="22">
        <f t="shared" si="67"/>
        <v>1.5848931924611122E-7</v>
      </c>
      <c r="S294" s="61">
        <f t="shared" si="68"/>
        <v>8.4914620545437775E-8</v>
      </c>
      <c r="T294" s="22">
        <f t="shared" si="69"/>
        <v>7.2104927823756827E-15</v>
      </c>
      <c r="U294" s="62">
        <v>298</v>
      </c>
      <c r="V294" s="59">
        <f t="shared" si="70"/>
        <v>290.48500000000001</v>
      </c>
      <c r="W294" s="63">
        <f t="shared" si="71"/>
        <v>0.43632640297359659</v>
      </c>
      <c r="X294" s="64">
        <f t="shared" si="72"/>
        <v>2.7310295732719498</v>
      </c>
      <c r="Y294" s="65">
        <f t="shared" si="73"/>
        <v>-2.3950472218331029E-9</v>
      </c>
      <c r="Z294" s="66">
        <f t="shared" si="74"/>
        <v>-2.2381633629248549E-9</v>
      </c>
      <c r="AA294" s="66">
        <f t="shared" si="75"/>
        <v>-2.2484397971268933E-9</v>
      </c>
      <c r="AB294" s="67">
        <f t="shared" si="76"/>
        <v>-2.1004860886073747E-9</v>
      </c>
      <c r="AC294" s="68">
        <f t="shared" si="78"/>
        <v>1.8281839937928995E-7</v>
      </c>
      <c r="AD294" s="69"/>
      <c r="AE294" s="70">
        <f t="shared" si="77"/>
        <v>1.8281839937928995E-3</v>
      </c>
      <c r="AH294" s="71">
        <v>2880</v>
      </c>
    </row>
    <row r="295" spans="6:34">
      <c r="F295" s="71">
        <v>2890</v>
      </c>
      <c r="G295" s="58">
        <v>17.510000000000002</v>
      </c>
      <c r="H295" s="58">
        <v>7.11</v>
      </c>
      <c r="I295" s="58">
        <v>6.73</v>
      </c>
      <c r="J295" s="58">
        <v>17.47</v>
      </c>
      <c r="K295" s="58">
        <v>7.3</v>
      </c>
      <c r="L295" s="58">
        <v>7.07</v>
      </c>
      <c r="M295" s="59">
        <f t="shared" si="81"/>
        <v>17.490000000000002</v>
      </c>
      <c r="N295" s="59">
        <f t="shared" si="81"/>
        <v>7.2050000000000001</v>
      </c>
      <c r="O295" s="59">
        <f t="shared" si="81"/>
        <v>6.9</v>
      </c>
      <c r="P295" s="60">
        <f t="shared" si="65"/>
        <v>0.14660035261047688</v>
      </c>
      <c r="Q295" s="22">
        <f t="shared" si="66"/>
        <v>6.2373483548241788E-8</v>
      </c>
      <c r="R295" s="22">
        <f t="shared" si="67"/>
        <v>1.6032453906900401E-7</v>
      </c>
      <c r="S295" s="61">
        <f t="shared" si="68"/>
        <v>8.5933583497213002E-8</v>
      </c>
      <c r="T295" s="22">
        <f t="shared" si="69"/>
        <v>7.384580772672479E-15</v>
      </c>
      <c r="U295" s="62">
        <v>298</v>
      </c>
      <c r="V295" s="59">
        <f t="shared" si="70"/>
        <v>290.49</v>
      </c>
      <c r="W295" s="63">
        <f t="shared" si="71"/>
        <v>0.43602859412965977</v>
      </c>
      <c r="X295" s="64">
        <f t="shared" si="72"/>
        <v>2.7291574657575661</v>
      </c>
      <c r="Y295" s="65">
        <f t="shared" si="73"/>
        <v>-2.1045567505287266E-9</v>
      </c>
      <c r="Z295" s="66">
        <f t="shared" si="74"/>
        <v>-1.9664652961673338E-9</v>
      </c>
      <c r="AA295" s="66">
        <f t="shared" si="75"/>
        <v>-1.9755262301444543E-9</v>
      </c>
      <c r="AB295" s="67">
        <f t="shared" si="76"/>
        <v>-1.8453066351006769E-9</v>
      </c>
      <c r="AC295" s="68">
        <f t="shared" si="78"/>
        <v>1.6037049999505008E-7</v>
      </c>
      <c r="AD295" s="69"/>
      <c r="AE295" s="70">
        <f t="shared" si="77"/>
        <v>1.6037049999505009E-3</v>
      </c>
      <c r="AH295" s="71">
        <v>2890</v>
      </c>
    </row>
    <row r="296" spans="6:34">
      <c r="F296" s="71">
        <v>2900</v>
      </c>
      <c r="G296" s="58">
        <v>17.510000000000002</v>
      </c>
      <c r="H296" s="58">
        <v>7.12</v>
      </c>
      <c r="I296" s="58">
        <v>6.56</v>
      </c>
      <c r="J296" s="58">
        <v>17.47</v>
      </c>
      <c r="K296" s="58">
        <v>7.31</v>
      </c>
      <c r="L296" s="58">
        <v>7.33</v>
      </c>
      <c r="M296" s="59">
        <f t="shared" si="81"/>
        <v>17.490000000000002</v>
      </c>
      <c r="N296" s="59">
        <f t="shared" si="81"/>
        <v>7.2149999999999999</v>
      </c>
      <c r="O296" s="59">
        <f t="shared" si="81"/>
        <v>6.9450000000000003</v>
      </c>
      <c r="P296" s="60">
        <f t="shared" si="65"/>
        <v>0.14755644186663217</v>
      </c>
      <c r="Q296" s="22">
        <f t="shared" si="66"/>
        <v>6.0953689724016779E-8</v>
      </c>
      <c r="R296" s="22">
        <f t="shared" si="67"/>
        <v>1.6405897731995348E-7</v>
      </c>
      <c r="S296" s="61">
        <f t="shared" si="68"/>
        <v>8.793523379427113E-8</v>
      </c>
      <c r="T296" s="22">
        <f t="shared" si="69"/>
        <v>7.732605342453124E-15</v>
      </c>
      <c r="U296" s="62">
        <v>298</v>
      </c>
      <c r="V296" s="59">
        <f t="shared" si="70"/>
        <v>290.49</v>
      </c>
      <c r="W296" s="63">
        <f t="shared" si="71"/>
        <v>0.43602859412965977</v>
      </c>
      <c r="X296" s="64">
        <f t="shared" si="72"/>
        <v>2.7291574657575661</v>
      </c>
      <c r="Y296" s="65">
        <f t="shared" si="73"/>
        <v>-1.9453201949275119E-9</v>
      </c>
      <c r="Z296" s="66">
        <f t="shared" si="74"/>
        <v>-1.8107898000261394E-9</v>
      </c>
      <c r="AA296" s="66">
        <f t="shared" si="75"/>
        <v>-1.8200933723632337E-9</v>
      </c>
      <c r="AB296" s="67">
        <f t="shared" si="76"/>
        <v>-1.6935797557135749E-9</v>
      </c>
      <c r="AC296" s="68">
        <f t="shared" si="78"/>
        <v>1.4064742259796187E-7</v>
      </c>
      <c r="AD296" s="69"/>
      <c r="AE296" s="70">
        <f t="shared" si="77"/>
        <v>1.4064742259796187E-3</v>
      </c>
      <c r="AH296" s="71">
        <v>2900</v>
      </c>
    </row>
    <row r="297" spans="6:34">
      <c r="F297" s="71">
        <v>2910</v>
      </c>
      <c r="G297" s="58">
        <v>17.52</v>
      </c>
      <c r="H297" s="58">
        <v>7.13</v>
      </c>
      <c r="I297" s="58">
        <v>6.44</v>
      </c>
      <c r="J297" s="58">
        <v>17.47</v>
      </c>
      <c r="K297" s="58">
        <v>7.33</v>
      </c>
      <c r="L297" s="58">
        <v>7.23</v>
      </c>
      <c r="M297" s="59">
        <f t="shared" si="81"/>
        <v>17.494999999999997</v>
      </c>
      <c r="N297" s="59">
        <f t="shared" si="81"/>
        <v>7.23</v>
      </c>
      <c r="O297" s="59">
        <f t="shared" si="81"/>
        <v>6.8350000000000009</v>
      </c>
      <c r="P297" s="60">
        <f t="shared" si="65"/>
        <v>0.14523233804952662</v>
      </c>
      <c r="Q297" s="22">
        <f t="shared" si="66"/>
        <v>5.8884365535558776E-8</v>
      </c>
      <c r="R297" s="22">
        <f t="shared" si="67"/>
        <v>1.6982436524617427E-7</v>
      </c>
      <c r="S297" s="61">
        <f t="shared" si="68"/>
        <v>9.106329737781025E-8</v>
      </c>
      <c r="T297" s="22">
        <f t="shared" si="69"/>
        <v>8.2925241293195035E-15</v>
      </c>
      <c r="U297" s="62">
        <v>298</v>
      </c>
      <c r="V297" s="59">
        <f t="shared" si="70"/>
        <v>290.495</v>
      </c>
      <c r="W297" s="63">
        <f t="shared" si="71"/>
        <v>0.43573079553749494</v>
      </c>
      <c r="X297" s="64">
        <f t="shared" si="72"/>
        <v>2.727286705942972</v>
      </c>
      <c r="Y297" s="65">
        <f t="shared" si="73"/>
        <v>-1.7893161832608034E-9</v>
      </c>
      <c r="Z297" s="66">
        <f t="shared" si="74"/>
        <v>-1.6586147760104276E-9</v>
      </c>
      <c r="AA297" s="66">
        <f t="shared" si="75"/>
        <v>-1.6681619192247126E-9</v>
      </c>
      <c r="AB297" s="67">
        <f t="shared" si="76"/>
        <v>-1.5456129044285257E-9</v>
      </c>
      <c r="AC297" s="68">
        <f t="shared" si="78"/>
        <v>1.224796454389289E-7</v>
      </c>
      <c r="AD297" s="69"/>
      <c r="AE297" s="70">
        <f t="shared" si="77"/>
        <v>1.224796454389289E-3</v>
      </c>
      <c r="AH297" s="71">
        <v>2910</v>
      </c>
    </row>
    <row r="298" spans="6:34">
      <c r="F298" s="71">
        <v>2920</v>
      </c>
      <c r="G298" s="58">
        <v>17.52</v>
      </c>
      <c r="H298" s="58">
        <v>7.14</v>
      </c>
      <c r="I298" s="58">
        <v>6.88</v>
      </c>
      <c r="J298" s="58">
        <v>17.48</v>
      </c>
      <c r="K298" s="58">
        <v>7.34</v>
      </c>
      <c r="L298" s="58">
        <v>7.23</v>
      </c>
      <c r="M298" s="59">
        <f t="shared" si="81"/>
        <v>17.5</v>
      </c>
      <c r="N298" s="59">
        <f t="shared" si="81"/>
        <v>7.24</v>
      </c>
      <c r="O298" s="59">
        <f t="shared" si="81"/>
        <v>7.0549999999999997</v>
      </c>
      <c r="P298" s="60">
        <f t="shared" si="65"/>
        <v>0.14992039492657311</v>
      </c>
      <c r="Q298" s="22">
        <f t="shared" si="66"/>
        <v>5.7543993733715586E-8</v>
      </c>
      <c r="R298" s="22">
        <f t="shared" si="67"/>
        <v>1.7378008287493735E-7</v>
      </c>
      <c r="S298" s="61">
        <f t="shared" si="68"/>
        <v>9.3223160237849987E-8</v>
      </c>
      <c r="T298" s="22">
        <f t="shared" si="69"/>
        <v>8.6905576047318553E-15</v>
      </c>
      <c r="U298" s="62">
        <v>298</v>
      </c>
      <c r="V298" s="59">
        <f t="shared" si="70"/>
        <v>290.5</v>
      </c>
      <c r="W298" s="63">
        <f t="shared" si="71"/>
        <v>0.43543300719657246</v>
      </c>
      <c r="X298" s="64">
        <f t="shared" si="72"/>
        <v>2.7254172928127427</v>
      </c>
      <c r="Y298" s="65">
        <f t="shared" si="73"/>
        <v>-1.6737745696862698E-9</v>
      </c>
      <c r="Z298" s="66">
        <f t="shared" si="74"/>
        <v>-1.5414177831227651E-9</v>
      </c>
      <c r="AA298" s="66">
        <f t="shared" si="75"/>
        <v>-1.5518841381903417E-9</v>
      </c>
      <c r="AB298" s="67">
        <f t="shared" si="76"/>
        <v>-1.4283384143403941E-9</v>
      </c>
      <c r="AC298" s="68">
        <f t="shared" si="78"/>
        <v>1.0583217464199629E-7</v>
      </c>
      <c r="AD298" s="69"/>
      <c r="AE298" s="70">
        <f t="shared" si="77"/>
        <v>1.0583217464199628E-3</v>
      </c>
      <c r="AH298" s="71">
        <v>2920</v>
      </c>
    </row>
    <row r="299" spans="6:34">
      <c r="F299" s="71">
        <v>2930</v>
      </c>
      <c r="G299" s="58">
        <v>17.52</v>
      </c>
      <c r="H299" s="58">
        <v>7.15</v>
      </c>
      <c r="I299" s="58">
        <v>6.85</v>
      </c>
      <c r="J299" s="58">
        <v>17.48</v>
      </c>
      <c r="K299" s="58">
        <v>7.37</v>
      </c>
      <c r="L299" s="58">
        <v>7.21</v>
      </c>
      <c r="M299" s="59">
        <f t="shared" si="81"/>
        <v>17.5</v>
      </c>
      <c r="N299" s="59">
        <f t="shared" si="81"/>
        <v>7.26</v>
      </c>
      <c r="O299" s="59">
        <f t="shared" si="81"/>
        <v>7.0299999999999994</v>
      </c>
      <c r="P299" s="60">
        <f t="shared" si="65"/>
        <v>0.14938913909763418</v>
      </c>
      <c r="Q299" s="22">
        <f t="shared" si="66"/>
        <v>5.4954087385762357E-8</v>
      </c>
      <c r="R299" s="22">
        <f t="shared" si="67"/>
        <v>1.8197008586099811E-7</v>
      </c>
      <c r="S299" s="61">
        <f t="shared" si="68"/>
        <v>9.76166324245762E-8</v>
      </c>
      <c r="T299" s="22">
        <f t="shared" si="69"/>
        <v>9.529006925914821E-15</v>
      </c>
      <c r="U299" s="62">
        <v>298</v>
      </c>
      <c r="V299" s="59">
        <f t="shared" si="70"/>
        <v>290.5</v>
      </c>
      <c r="W299" s="63">
        <f t="shared" si="71"/>
        <v>0.43543300719657246</v>
      </c>
      <c r="X299" s="64">
        <f t="shared" si="72"/>
        <v>2.7254172928127427</v>
      </c>
      <c r="Y299" s="65">
        <f t="shared" si="73"/>
        <v>-1.561242694462272E-9</v>
      </c>
      <c r="Z299" s="66">
        <f t="shared" si="74"/>
        <v>-1.4263532470608289E-9</v>
      </c>
      <c r="AA299" s="66">
        <f t="shared" si="75"/>
        <v>-1.4380075293097098E-9</v>
      </c>
      <c r="AB299" s="67">
        <f t="shared" si="76"/>
        <v>-1.3127585328700739E-9</v>
      </c>
      <c r="AC299" s="68">
        <f t="shared" si="78"/>
        <v>9.035097993090823E-8</v>
      </c>
      <c r="AD299" s="69"/>
      <c r="AE299" s="70">
        <f t="shared" si="77"/>
        <v>9.0350979930908229E-4</v>
      </c>
      <c r="AH299" s="71">
        <v>2930</v>
      </c>
    </row>
    <row r="300" spans="6:34">
      <c r="F300" s="71">
        <v>2940</v>
      </c>
      <c r="G300" s="58">
        <v>17.52</v>
      </c>
      <c r="H300" s="58">
        <v>7.16</v>
      </c>
      <c r="I300" s="58">
        <v>7.31</v>
      </c>
      <c r="J300" s="58">
        <v>17.48</v>
      </c>
      <c r="K300" s="58">
        <v>7.38</v>
      </c>
      <c r="L300" s="58">
        <v>7.21</v>
      </c>
      <c r="M300" s="59">
        <f t="shared" si="81"/>
        <v>17.5</v>
      </c>
      <c r="N300" s="59">
        <f t="shared" si="81"/>
        <v>7.27</v>
      </c>
      <c r="O300" s="59">
        <f t="shared" si="81"/>
        <v>7.26</v>
      </c>
      <c r="P300" s="60">
        <f t="shared" si="65"/>
        <v>0.15427669272387257</v>
      </c>
      <c r="Q300" s="22">
        <f t="shared" si="66"/>
        <v>5.3703179637025192E-8</v>
      </c>
      <c r="R300" s="22">
        <f t="shared" si="67"/>
        <v>1.8620871366628614E-7</v>
      </c>
      <c r="S300" s="61">
        <f t="shared" si="68"/>
        <v>9.9890415890115041E-8</v>
      </c>
      <c r="T300" s="22">
        <f t="shared" si="69"/>
        <v>9.978095186700147E-15</v>
      </c>
      <c r="U300" s="62">
        <v>298</v>
      </c>
      <c r="V300" s="59">
        <f t="shared" si="70"/>
        <v>290.5</v>
      </c>
      <c r="W300" s="63">
        <f t="shared" si="71"/>
        <v>0.43543300719657246</v>
      </c>
      <c r="X300" s="64">
        <f t="shared" si="72"/>
        <v>2.7254172928127427</v>
      </c>
      <c r="Y300" s="65">
        <f t="shared" si="73"/>
        <v>-1.4203891345801619E-9</v>
      </c>
      <c r="Z300" s="66">
        <f t="shared" si="74"/>
        <v>-1.2876814128480533E-9</v>
      </c>
      <c r="AA300" s="66">
        <f t="shared" si="75"/>
        <v>-1.3000803667534082E-9</v>
      </c>
      <c r="AB300" s="67">
        <f t="shared" si="76"/>
        <v>-1.1774547170460742E-9</v>
      </c>
      <c r="AC300" s="68">
        <f t="shared" si="78"/>
        <v>7.6013108630785914E-8</v>
      </c>
      <c r="AD300" s="69"/>
      <c r="AE300" s="70">
        <f t="shared" si="77"/>
        <v>7.6013108630785912E-4</v>
      </c>
      <c r="AH300" s="71">
        <v>2940</v>
      </c>
    </row>
    <row r="301" spans="6:34">
      <c r="F301" s="71">
        <v>2950</v>
      </c>
      <c r="G301" s="58">
        <v>17.53</v>
      </c>
      <c r="H301" s="58">
        <v>7.18</v>
      </c>
      <c r="I301" s="58">
        <v>7.25</v>
      </c>
      <c r="J301" s="58">
        <v>17.48</v>
      </c>
      <c r="K301" s="58">
        <v>7.4</v>
      </c>
      <c r="L301" s="58">
        <v>7.27</v>
      </c>
      <c r="M301" s="59">
        <f t="shared" si="81"/>
        <v>17.505000000000003</v>
      </c>
      <c r="N301" s="59">
        <f t="shared" si="81"/>
        <v>7.29</v>
      </c>
      <c r="O301" s="59">
        <f t="shared" si="81"/>
        <v>7.26</v>
      </c>
      <c r="P301" s="60">
        <f t="shared" si="65"/>
        <v>0.15429050946716025</v>
      </c>
      <c r="Q301" s="22">
        <f t="shared" si="66"/>
        <v>5.1286138399136415E-8</v>
      </c>
      <c r="R301" s="22">
        <f t="shared" si="67"/>
        <v>1.9498445997580421E-7</v>
      </c>
      <c r="S301" s="61">
        <f t="shared" si="68"/>
        <v>1.046415756984964E-7</v>
      </c>
      <c r="T301" s="22">
        <f t="shared" si="69"/>
        <v>1.0949859364664153E-14</v>
      </c>
      <c r="U301" s="62">
        <v>298</v>
      </c>
      <c r="V301" s="59">
        <f t="shared" si="70"/>
        <v>290.505</v>
      </c>
      <c r="W301" s="63">
        <f t="shared" si="71"/>
        <v>0.43513522910636265</v>
      </c>
      <c r="X301" s="64">
        <f t="shared" si="72"/>
        <v>2.7235492253522522</v>
      </c>
      <c r="Y301" s="65">
        <f t="shared" si="73"/>
        <v>-1.2940562072510177E-9</v>
      </c>
      <c r="Z301" s="66">
        <f t="shared" si="74"/>
        <v>-1.1612740983559137E-9</v>
      </c>
      <c r="AA301" s="66">
        <f t="shared" si="75"/>
        <v>-1.1748987680911528E-9</v>
      </c>
      <c r="AB301" s="67">
        <f t="shared" si="76"/>
        <v>-1.0529452952345948E-9</v>
      </c>
      <c r="AC301" s="68">
        <f t="shared" si="78"/>
        <v>6.3057496279404041E-8</v>
      </c>
      <c r="AD301" s="69"/>
      <c r="AE301" s="70">
        <f t="shared" si="77"/>
        <v>6.3057496279404041E-4</v>
      </c>
      <c r="AF301" s="70"/>
      <c r="AG301" s="74"/>
      <c r="AH301" s="71">
        <v>2950</v>
      </c>
    </row>
    <row r="302" spans="6:34">
      <c r="F302" s="71">
        <v>2960</v>
      </c>
      <c r="G302" s="58">
        <v>17.53</v>
      </c>
      <c r="H302" s="58">
        <v>7.19</v>
      </c>
      <c r="I302" s="58">
        <v>7.37</v>
      </c>
      <c r="J302" s="58">
        <v>17.489999999999998</v>
      </c>
      <c r="K302" s="58">
        <v>7.42</v>
      </c>
      <c r="L302" s="58">
        <v>7.55</v>
      </c>
      <c r="M302" s="59">
        <f t="shared" si="81"/>
        <v>17.509999999999998</v>
      </c>
      <c r="N302" s="59">
        <f t="shared" si="81"/>
        <v>7.3049999999999997</v>
      </c>
      <c r="O302" s="59">
        <f t="shared" si="81"/>
        <v>7.46</v>
      </c>
      <c r="P302" s="60">
        <f t="shared" si="65"/>
        <v>0.15855513663824289</v>
      </c>
      <c r="Q302" s="22">
        <f t="shared" si="66"/>
        <v>4.9545019080478957E-8</v>
      </c>
      <c r="R302" s="22">
        <f t="shared" si="67"/>
        <v>2.0183663636815574E-7</v>
      </c>
      <c r="S302" s="61">
        <f t="shared" si="68"/>
        <v>1.0836392325070074E-7</v>
      </c>
      <c r="T302" s="22">
        <f t="shared" si="69"/>
        <v>1.174273986228376E-14</v>
      </c>
      <c r="U302" s="62">
        <v>298</v>
      </c>
      <c r="V302" s="59">
        <f t="shared" si="70"/>
        <v>290.51</v>
      </c>
      <c r="W302" s="63">
        <f t="shared" si="71"/>
        <v>0.43483746126633588</v>
      </c>
      <c r="X302" s="64">
        <f t="shared" si="72"/>
        <v>2.7216825025476727</v>
      </c>
      <c r="Y302" s="65">
        <f t="shared" si="73"/>
        <v>-1.162329419486108E-9</v>
      </c>
      <c r="Z302" s="66">
        <f t="shared" si="74"/>
        <v>-1.0308022658554512E-9</v>
      </c>
      <c r="AA302" s="66">
        <f t="shared" si="75"/>
        <v>-1.045685647323874E-9</v>
      </c>
      <c r="AB302" s="67">
        <f t="shared" si="76"/>
        <v>-9.2567352060032078E-10</v>
      </c>
      <c r="AC302" s="68">
        <f t="shared" si="78"/>
        <v>5.1358584220437846E-8</v>
      </c>
      <c r="AD302" s="69"/>
      <c r="AE302" s="70">
        <f t="shared" si="77"/>
        <v>5.135858422043785E-4</v>
      </c>
      <c r="AH302" s="71">
        <v>2960</v>
      </c>
    </row>
    <row r="303" spans="6:34">
      <c r="F303" s="71">
        <v>2970</v>
      </c>
      <c r="G303" s="58">
        <v>17.53</v>
      </c>
      <c r="H303" s="58">
        <v>7.21</v>
      </c>
      <c r="I303" s="58">
        <v>7.27</v>
      </c>
      <c r="J303" s="58">
        <v>17.489999999999998</v>
      </c>
      <c r="K303" s="58">
        <v>7.44</v>
      </c>
      <c r="L303" s="58">
        <v>7.56</v>
      </c>
      <c r="M303" s="59">
        <f t="shared" ref="M303:M366" si="82">(G303+J303)/2</f>
        <v>17.509999999999998</v>
      </c>
      <c r="N303" s="59">
        <f t="shared" ref="N303:N366" si="83">(H303+K303)/2</f>
        <v>7.3250000000000002</v>
      </c>
      <c r="O303" s="59">
        <f t="shared" ref="O303:O366" si="84">(I303+L303)/2</f>
        <v>7.4149999999999991</v>
      </c>
      <c r="P303" s="60">
        <f t="shared" si="65"/>
        <v>0.15759870484887009</v>
      </c>
      <c r="Q303" s="22">
        <f t="shared" si="66"/>
        <v>4.7315125896147995E-8</v>
      </c>
      <c r="R303" s="22">
        <f t="shared" si="67"/>
        <v>2.1134890398366464E-7</v>
      </c>
      <c r="S303" s="61">
        <f t="shared" si="68"/>
        <v>1.1347095761460535E-7</v>
      </c>
      <c r="T303" s="22">
        <f t="shared" si="69"/>
        <v>1.2875658221975563E-14</v>
      </c>
      <c r="U303" s="62">
        <v>298</v>
      </c>
      <c r="V303" s="59">
        <f t="shared" ref="V303:V366" si="85">273+M303</f>
        <v>290.51</v>
      </c>
      <c r="W303" s="63">
        <f t="shared" ref="W303:W366" si="86">((1/V303)-(1/298))*5026</f>
        <v>0.43483746126633588</v>
      </c>
      <c r="X303" s="64">
        <f t="shared" ref="X303:X366" si="87">POWER(10,W303)</f>
        <v>2.7216825025476727</v>
      </c>
      <c r="Y303" s="65">
        <f t="shared" ref="Y303:Y366" si="88">-($B$2/X303)*P303*T303*AC303</f>
        <v>-1.0102204462036655E-9</v>
      </c>
      <c r="Z303" s="66">
        <f t="shared" ref="Z303:Z366" si="89">-(AC303+(5*Y303))*$B$2*T303*P303/X303</f>
        <v>-8.8563288821961618E-10</v>
      </c>
      <c r="AA303" s="66">
        <f t="shared" ref="AA303:AA366" si="90">-(AC303+5*Z303)*$B$2*P303*T303/X303</f>
        <v>-9.0099791044101288E-10</v>
      </c>
      <c r="AB303" s="67">
        <f t="shared" ref="AB303:AB366" si="91">-(AC303+(10*AA303))*$B$2*P303*T303/X303</f>
        <v>-7.8798552741457134E-10</v>
      </c>
      <c r="AC303" s="68">
        <f t="shared" ref="AC303:AC366" si="92">AC302+10*(0.166666666666666*(Y302+2*Z302+2*AA302+AB302))</f>
        <v>4.0956952943029427E-8</v>
      </c>
      <c r="AD303" s="69"/>
      <c r="AE303" s="70">
        <f t="shared" ref="AE303:AE366" si="93">AC303*10000</f>
        <v>4.0956952943029429E-4</v>
      </c>
      <c r="AH303" s="71">
        <v>2970</v>
      </c>
    </row>
    <row r="304" spans="6:34">
      <c r="F304" s="71">
        <v>2980</v>
      </c>
      <c r="G304" s="58">
        <v>17.53</v>
      </c>
      <c r="H304" s="58">
        <v>7.23</v>
      </c>
      <c r="I304" s="58">
        <v>7.53</v>
      </c>
      <c r="J304" s="58">
        <v>17.489999999999998</v>
      </c>
      <c r="K304" s="58">
        <v>7.45</v>
      </c>
      <c r="L304" s="58">
        <v>7.57</v>
      </c>
      <c r="M304" s="59">
        <f t="shared" si="82"/>
        <v>17.509999999999998</v>
      </c>
      <c r="N304" s="59">
        <f t="shared" si="83"/>
        <v>7.34</v>
      </c>
      <c r="O304" s="59">
        <f t="shared" si="84"/>
        <v>7.5500000000000007</v>
      </c>
      <c r="P304" s="60">
        <f t="shared" si="65"/>
        <v>0.16046800021698845</v>
      </c>
      <c r="Q304" s="22">
        <f t="shared" si="66"/>
        <v>4.5708818961487464E-8</v>
      </c>
      <c r="R304" s="22">
        <f t="shared" si="67"/>
        <v>2.1877616239495479E-7</v>
      </c>
      <c r="S304" s="61">
        <f t="shared" si="68"/>
        <v>1.1745857292036254E-7</v>
      </c>
      <c r="T304" s="22">
        <f t="shared" si="69"/>
        <v>1.3796516352488124E-14</v>
      </c>
      <c r="U304" s="62">
        <v>298</v>
      </c>
      <c r="V304" s="59">
        <f t="shared" si="85"/>
        <v>290.51</v>
      </c>
      <c r="W304" s="63">
        <f t="shared" si="86"/>
        <v>0.43483746126633588</v>
      </c>
      <c r="X304" s="64">
        <f t="shared" si="87"/>
        <v>2.7216825025476727</v>
      </c>
      <c r="Y304" s="65">
        <f t="shared" si="88"/>
        <v>-8.612623307431182E-10</v>
      </c>
      <c r="Z304" s="66">
        <f t="shared" si="89"/>
        <v>-7.4537665211746153E-10</v>
      </c>
      <c r="AA304" s="66">
        <f t="shared" si="90"/>
        <v>-7.6096945123470783E-10</v>
      </c>
      <c r="AB304" s="67">
        <f t="shared" si="91"/>
        <v>-6.5648044693858866E-10</v>
      </c>
      <c r="AC304" s="68">
        <f t="shared" si="92"/>
        <v>3.2004506991463641E-8</v>
      </c>
      <c r="AD304" s="69"/>
      <c r="AE304" s="70">
        <f t="shared" si="93"/>
        <v>3.2004506991463639E-4</v>
      </c>
      <c r="AH304" s="71">
        <v>2980</v>
      </c>
    </row>
    <row r="305" spans="6:34">
      <c r="F305" s="71">
        <v>2990</v>
      </c>
      <c r="G305" s="58">
        <v>17.54</v>
      </c>
      <c r="H305" s="58">
        <v>7.24</v>
      </c>
      <c r="I305" s="58">
        <v>7.42</v>
      </c>
      <c r="J305" s="58">
        <v>17.489999999999998</v>
      </c>
      <c r="K305" s="58">
        <v>7.48</v>
      </c>
      <c r="L305" s="58">
        <v>7.56</v>
      </c>
      <c r="M305" s="59">
        <f t="shared" si="82"/>
        <v>17.515000000000001</v>
      </c>
      <c r="N305" s="59">
        <f t="shared" si="83"/>
        <v>7.36</v>
      </c>
      <c r="O305" s="59">
        <f t="shared" si="84"/>
        <v>7.49</v>
      </c>
      <c r="P305" s="60">
        <f t="shared" si="65"/>
        <v>0.15920701740252327</v>
      </c>
      <c r="Q305" s="22">
        <f t="shared" si="66"/>
        <v>4.3651583224016566E-8</v>
      </c>
      <c r="R305" s="22">
        <f t="shared" si="67"/>
        <v>2.2908676527677716E-7</v>
      </c>
      <c r="S305" s="61">
        <f t="shared" si="68"/>
        <v>1.2304533963703094E-7</v>
      </c>
      <c r="T305" s="22">
        <f t="shared" si="69"/>
        <v>1.5140155606392297E-14</v>
      </c>
      <c r="U305" s="62">
        <v>298</v>
      </c>
      <c r="V305" s="59">
        <f t="shared" si="85"/>
        <v>290.51499999999999</v>
      </c>
      <c r="W305" s="63">
        <f t="shared" si="86"/>
        <v>0.43453970367596456</v>
      </c>
      <c r="X305" s="64">
        <f t="shared" si="87"/>
        <v>2.7198171233859858</v>
      </c>
      <c r="Y305" s="65">
        <f t="shared" si="88"/>
        <v>-7.1697294855644386E-10</v>
      </c>
      <c r="Z305" s="66">
        <f t="shared" si="89"/>
        <v>-6.1186646470169225E-10</v>
      </c>
      <c r="AA305" s="66">
        <f t="shared" si="90"/>
        <v>-6.2727481862990106E-10</v>
      </c>
      <c r="AB305" s="67">
        <f t="shared" si="91"/>
        <v>-5.3305903456691063E-10</v>
      </c>
      <c r="AC305" s="68">
        <f t="shared" si="92"/>
        <v>2.4453782017486931E-8</v>
      </c>
      <c r="AD305" s="69"/>
      <c r="AE305" s="70">
        <f t="shared" si="93"/>
        <v>2.4453782017486928E-4</v>
      </c>
      <c r="AH305" s="71">
        <v>2990</v>
      </c>
    </row>
    <row r="306" spans="6:34">
      <c r="F306" s="71">
        <v>3000</v>
      </c>
      <c r="G306" s="58">
        <v>17.54</v>
      </c>
      <c r="H306" s="58">
        <v>7.26</v>
      </c>
      <c r="I306" s="58">
        <v>7.37</v>
      </c>
      <c r="J306" s="58">
        <v>17.5</v>
      </c>
      <c r="K306" s="58">
        <v>7.5</v>
      </c>
      <c r="L306" s="58">
        <v>7.52</v>
      </c>
      <c r="M306" s="59">
        <f t="shared" si="82"/>
        <v>17.52</v>
      </c>
      <c r="N306" s="59">
        <f t="shared" si="83"/>
        <v>7.38</v>
      </c>
      <c r="O306" s="59">
        <f t="shared" si="84"/>
        <v>7.4450000000000003</v>
      </c>
      <c r="P306" s="60">
        <f t="shared" si="65"/>
        <v>0.15826467638066183</v>
      </c>
      <c r="Q306" s="22">
        <f t="shared" si="66"/>
        <v>4.1686938347033516E-8</v>
      </c>
      <c r="R306" s="22">
        <f t="shared" si="67"/>
        <v>2.3988329190194845E-7</v>
      </c>
      <c r="S306" s="61">
        <f t="shared" si="68"/>
        <v>1.2889783376354644E-7</v>
      </c>
      <c r="T306" s="22">
        <f t="shared" si="69"/>
        <v>1.6614651548934853E-14</v>
      </c>
      <c r="U306" s="62">
        <v>298</v>
      </c>
      <c r="V306" s="59">
        <f t="shared" si="85"/>
        <v>290.52</v>
      </c>
      <c r="W306" s="63">
        <f t="shared" si="86"/>
        <v>0.43424195633471918</v>
      </c>
      <c r="X306" s="64">
        <f t="shared" si="87"/>
        <v>2.7179530868549562</v>
      </c>
      <c r="Y306" s="65">
        <f t="shared" si="88"/>
        <v>-5.837947727265803E-10</v>
      </c>
      <c r="Z306" s="66">
        <f t="shared" si="89"/>
        <v>-4.9036885479402965E-10</v>
      </c>
      <c r="AA306" s="66">
        <f t="shared" si="90"/>
        <v>-5.0532000295312357E-10</v>
      </c>
      <c r="AB306" s="67">
        <f t="shared" si="91"/>
        <v>-4.2205990516316177E-10</v>
      </c>
      <c r="AC306" s="68">
        <f t="shared" si="92"/>
        <v>1.8239924434509388E-8</v>
      </c>
      <c r="AD306" s="75">
        <f>D22</f>
        <v>3.5892857142857145E-6</v>
      </c>
      <c r="AE306" s="70">
        <f t="shared" si="93"/>
        <v>1.8239924434509388E-4</v>
      </c>
      <c r="AF306" s="70">
        <f>AD306*10000</f>
        <v>3.5892857142857143E-2</v>
      </c>
      <c r="AG306" s="74">
        <f>(AE306-AF306)*(AE306-AF306)</f>
        <v>1.2752368033214017E-3</v>
      </c>
      <c r="AH306" s="71">
        <v>3000</v>
      </c>
    </row>
    <row r="307" spans="6:34">
      <c r="F307" s="71">
        <v>3010</v>
      </c>
      <c r="G307" s="58">
        <v>17.54</v>
      </c>
      <c r="H307" s="58">
        <v>7.28</v>
      </c>
      <c r="I307" s="58">
        <v>7.31</v>
      </c>
      <c r="J307" s="58">
        <v>17.5</v>
      </c>
      <c r="K307" s="58">
        <v>7.52</v>
      </c>
      <c r="L307" s="58">
        <v>7.55</v>
      </c>
      <c r="M307" s="59">
        <f t="shared" si="82"/>
        <v>17.52</v>
      </c>
      <c r="N307" s="59">
        <f t="shared" si="83"/>
        <v>7.4</v>
      </c>
      <c r="O307" s="59">
        <f t="shared" si="84"/>
        <v>7.43</v>
      </c>
      <c r="P307" s="60">
        <f t="shared" si="65"/>
        <v>0.15794580866464975</v>
      </c>
      <c r="Q307" s="22">
        <f t="shared" si="66"/>
        <v>3.981071705534957E-8</v>
      </c>
      <c r="R307" s="22">
        <f t="shared" si="67"/>
        <v>2.511886431509578E-7</v>
      </c>
      <c r="S307" s="61">
        <f t="shared" si="68"/>
        <v>1.3497260151572904E-7</v>
      </c>
      <c r="T307" s="22">
        <f t="shared" si="69"/>
        <v>1.8217603159923783E-14</v>
      </c>
      <c r="U307" s="62">
        <v>298</v>
      </c>
      <c r="V307" s="59">
        <f t="shared" si="85"/>
        <v>290.52</v>
      </c>
      <c r="W307" s="63">
        <f t="shared" si="86"/>
        <v>0.43424195633471918</v>
      </c>
      <c r="X307" s="64">
        <f t="shared" si="87"/>
        <v>2.7179530868549562</v>
      </c>
      <c r="Y307" s="65">
        <f t="shared" si="88"/>
        <v>-4.638718983751819E-10</v>
      </c>
      <c r="Z307" s="66">
        <f t="shared" si="89"/>
        <v>-3.8263948674792137E-10</v>
      </c>
      <c r="AA307" s="66">
        <f t="shared" si="90"/>
        <v>-3.9686476041052986E-10</v>
      </c>
      <c r="AB307" s="67">
        <f t="shared" si="91"/>
        <v>-3.24875413824407E-10</v>
      </c>
      <c r="AC307" s="68">
        <f t="shared" si="92"/>
        <v>1.3244537112202661E-8</v>
      </c>
      <c r="AD307" s="69"/>
      <c r="AE307" s="70">
        <f t="shared" si="93"/>
        <v>1.3244537112202661E-4</v>
      </c>
      <c r="AH307" s="71">
        <v>3010</v>
      </c>
    </row>
    <row r="308" spans="6:34">
      <c r="F308" s="71">
        <v>3020</v>
      </c>
      <c r="G308" s="58">
        <v>17.54</v>
      </c>
      <c r="H308" s="58">
        <v>7.3</v>
      </c>
      <c r="I308" s="58">
        <v>7.58</v>
      </c>
      <c r="J308" s="58">
        <v>17.5</v>
      </c>
      <c r="K308" s="58">
        <v>7.53</v>
      </c>
      <c r="L308" s="58">
        <v>7.29</v>
      </c>
      <c r="M308" s="59">
        <f t="shared" si="82"/>
        <v>17.52</v>
      </c>
      <c r="N308" s="59">
        <f t="shared" si="83"/>
        <v>7.415</v>
      </c>
      <c r="O308" s="59">
        <f t="shared" si="84"/>
        <v>7.4350000000000005</v>
      </c>
      <c r="P308" s="60">
        <f t="shared" si="65"/>
        <v>0.15805209790332048</v>
      </c>
      <c r="Q308" s="22">
        <f t="shared" si="66"/>
        <v>3.8459178204535353E-8</v>
      </c>
      <c r="R308" s="22">
        <f t="shared" si="67"/>
        <v>2.6001595631652691E-7</v>
      </c>
      <c r="S308" s="61">
        <f t="shared" si="68"/>
        <v>1.3971583117533892E-7</v>
      </c>
      <c r="T308" s="22">
        <f t="shared" si="69"/>
        <v>1.9520513481015807E-14</v>
      </c>
      <c r="U308" s="62">
        <v>298</v>
      </c>
      <c r="V308" s="59">
        <f t="shared" si="85"/>
        <v>290.52</v>
      </c>
      <c r="W308" s="63">
        <f t="shared" si="86"/>
        <v>0.43424195633471918</v>
      </c>
      <c r="X308" s="64">
        <f t="shared" si="87"/>
        <v>2.7179530868549562</v>
      </c>
      <c r="Y308" s="65">
        <f t="shared" si="88"/>
        <v>-3.5043708053188189E-10</v>
      </c>
      <c r="Z308" s="66">
        <f t="shared" si="89"/>
        <v>-2.8463592869177088E-10</v>
      </c>
      <c r="AA308" s="66">
        <f t="shared" si="90"/>
        <v>-2.9699133234059058E-10</v>
      </c>
      <c r="AB308" s="67">
        <f t="shared" si="91"/>
        <v>-2.3890566539236933E-10</v>
      </c>
      <c r="AC308" s="68">
        <f t="shared" si="92"/>
        <v>9.3316107680085239E-9</v>
      </c>
      <c r="AD308" s="69"/>
      <c r="AE308" s="70">
        <f t="shared" si="93"/>
        <v>9.3316107680085239E-5</v>
      </c>
      <c r="AH308" s="71">
        <v>3020</v>
      </c>
    </row>
    <row r="309" spans="6:34">
      <c r="F309" s="71">
        <v>3030</v>
      </c>
      <c r="G309" s="58">
        <v>17.54</v>
      </c>
      <c r="H309" s="58">
        <v>7.31</v>
      </c>
      <c r="I309" s="58">
        <v>7.5</v>
      </c>
      <c r="J309" s="58">
        <v>17.510000000000002</v>
      </c>
      <c r="K309" s="58">
        <v>7.55</v>
      </c>
      <c r="L309" s="58">
        <v>7.43</v>
      </c>
      <c r="M309" s="59">
        <f t="shared" si="82"/>
        <v>17.524999999999999</v>
      </c>
      <c r="N309" s="59">
        <f t="shared" si="83"/>
        <v>7.43</v>
      </c>
      <c r="O309" s="59">
        <f t="shared" si="84"/>
        <v>7.4649999999999999</v>
      </c>
      <c r="P309" s="60">
        <f t="shared" si="65"/>
        <v>0.15870405040459351</v>
      </c>
      <c r="Q309" s="22">
        <f t="shared" si="66"/>
        <v>3.7153522909717246E-8</v>
      </c>
      <c r="R309" s="22">
        <f t="shared" si="67"/>
        <v>2.691534803926908E-7</v>
      </c>
      <c r="S309" s="61">
        <f t="shared" si="68"/>
        <v>1.446858526864657E-7</v>
      </c>
      <c r="T309" s="22">
        <f t="shared" si="69"/>
        <v>2.0933995967609654E-14</v>
      </c>
      <c r="U309" s="62">
        <v>298</v>
      </c>
      <c r="V309" s="59">
        <f t="shared" si="85"/>
        <v>290.52499999999998</v>
      </c>
      <c r="W309" s="63">
        <f t="shared" si="86"/>
        <v>0.43394421924206994</v>
      </c>
      <c r="X309" s="64">
        <f t="shared" si="87"/>
        <v>2.7160903919431441</v>
      </c>
      <c r="Y309" s="65">
        <f t="shared" si="88"/>
        <v>-2.5941765965938299E-10</v>
      </c>
      <c r="Z309" s="66">
        <f t="shared" si="89"/>
        <v>-2.0692853126096288E-10</v>
      </c>
      <c r="AA309" s="66">
        <f t="shared" si="90"/>
        <v>-2.1754888996608457E-10</v>
      </c>
      <c r="AB309" s="67">
        <f t="shared" si="91"/>
        <v>-1.7138239148714876E-10</v>
      </c>
      <c r="AC309" s="68">
        <f t="shared" si="92"/>
        <v>6.4106153213602453E-9</v>
      </c>
      <c r="AD309" s="69"/>
      <c r="AE309" s="70">
        <f t="shared" si="93"/>
        <v>6.4106153213602449E-5</v>
      </c>
      <c r="AH309" s="71">
        <v>3030</v>
      </c>
    </row>
    <row r="310" spans="6:34">
      <c r="F310" s="71">
        <v>3040</v>
      </c>
      <c r="G310" s="58">
        <v>17.55</v>
      </c>
      <c r="H310" s="58">
        <v>7.33</v>
      </c>
      <c r="I310" s="58">
        <v>7.27</v>
      </c>
      <c r="J310" s="58">
        <v>17.510000000000002</v>
      </c>
      <c r="K310" s="58">
        <v>7.56</v>
      </c>
      <c r="L310" s="58">
        <v>7.33</v>
      </c>
      <c r="M310" s="59">
        <f t="shared" si="82"/>
        <v>17.53</v>
      </c>
      <c r="N310" s="59">
        <f t="shared" si="83"/>
        <v>7.4450000000000003</v>
      </c>
      <c r="O310" s="59">
        <f t="shared" si="84"/>
        <v>7.3</v>
      </c>
      <c r="P310" s="60">
        <f t="shared" si="65"/>
        <v>0.1552100966050774</v>
      </c>
      <c r="Q310" s="22">
        <f t="shared" si="66"/>
        <v>3.5892193464500394E-8</v>
      </c>
      <c r="R310" s="22">
        <f t="shared" si="67"/>
        <v>2.7861211686297668E-7</v>
      </c>
      <c r="S310" s="61">
        <f t="shared" si="68"/>
        <v>1.4983266958014386E-7</v>
      </c>
      <c r="T310" s="22">
        <f t="shared" si="69"/>
        <v>2.2449828873512566E-14</v>
      </c>
      <c r="U310" s="62">
        <v>298</v>
      </c>
      <c r="V310" s="59">
        <f t="shared" si="85"/>
        <v>290.52999999999997</v>
      </c>
      <c r="W310" s="63">
        <f t="shared" si="86"/>
        <v>0.43364649239748732</v>
      </c>
      <c r="X310" s="64">
        <f t="shared" si="87"/>
        <v>2.7142290376399054</v>
      </c>
      <c r="Y310" s="65">
        <f t="shared" si="88"/>
        <v>-1.816769217938447E-10</v>
      </c>
      <c r="Z310" s="66">
        <f t="shared" si="89"/>
        <v>-1.4309710410650262E-10</v>
      </c>
      <c r="AA310" s="66">
        <f t="shared" si="90"/>
        <v>-1.5128968199747711E-10</v>
      </c>
      <c r="AB310" s="67">
        <f t="shared" si="91"/>
        <v>-1.1742298913351735E-10</v>
      </c>
      <c r="AC310" s="68">
        <f t="shared" si="92"/>
        <v>4.2776904986925427E-9</v>
      </c>
      <c r="AD310" s="69"/>
      <c r="AE310" s="70">
        <f t="shared" si="93"/>
        <v>4.2776904986925424E-5</v>
      </c>
      <c r="AH310" s="71">
        <v>3040</v>
      </c>
    </row>
    <row r="311" spans="6:34">
      <c r="F311" s="71">
        <v>3050</v>
      </c>
      <c r="G311" s="58">
        <v>17.55</v>
      </c>
      <c r="H311" s="58">
        <v>7.34</v>
      </c>
      <c r="I311" s="58">
        <v>7.04</v>
      </c>
      <c r="J311" s="58">
        <v>17.510000000000002</v>
      </c>
      <c r="K311" s="58">
        <v>7.58</v>
      </c>
      <c r="L311" s="58">
        <v>7.17</v>
      </c>
      <c r="M311" s="59">
        <f t="shared" si="82"/>
        <v>17.53</v>
      </c>
      <c r="N311" s="59">
        <f t="shared" si="83"/>
        <v>7.46</v>
      </c>
      <c r="O311" s="59">
        <f t="shared" si="84"/>
        <v>7.1050000000000004</v>
      </c>
      <c r="P311" s="60">
        <f t="shared" si="65"/>
        <v>0.15106407347658563</v>
      </c>
      <c r="Q311" s="22">
        <f t="shared" si="66"/>
        <v>3.4673685045253171E-8</v>
      </c>
      <c r="R311" s="22">
        <f t="shared" si="67"/>
        <v>2.8840315031266014E-7</v>
      </c>
      <c r="S311" s="61">
        <f t="shared" si="68"/>
        <v>1.5509811422853975E-7</v>
      </c>
      <c r="T311" s="22">
        <f t="shared" si="69"/>
        <v>2.4055425037249167E-14</v>
      </c>
      <c r="U311" s="62">
        <v>298</v>
      </c>
      <c r="V311" s="59">
        <f t="shared" si="85"/>
        <v>290.52999999999997</v>
      </c>
      <c r="W311" s="63">
        <f t="shared" si="86"/>
        <v>0.43364649239748732</v>
      </c>
      <c r="X311" s="64">
        <f t="shared" si="87"/>
        <v>2.7142290376399054</v>
      </c>
      <c r="Y311" s="65">
        <f t="shared" si="88"/>
        <v>-1.2392645463916433E-10</v>
      </c>
      <c r="Z311" s="66">
        <f t="shared" si="89"/>
        <v>-9.648130167869852E-11</v>
      </c>
      <c r="AA311" s="66">
        <f t="shared" si="90"/>
        <v>-1.0255939390861471E-10</v>
      </c>
      <c r="AB311" s="67">
        <f t="shared" si="91"/>
        <v>-7.8500185299816108E-11</v>
      </c>
      <c r="AC311" s="68">
        <f t="shared" si="92"/>
        <v>2.7979013601336793E-9</v>
      </c>
      <c r="AD311" s="69"/>
      <c r="AE311" s="70">
        <f t="shared" si="93"/>
        <v>2.7979013601336794E-5</v>
      </c>
      <c r="AH311" s="71">
        <v>3050</v>
      </c>
    </row>
    <row r="312" spans="6:34">
      <c r="F312" s="71">
        <v>3060</v>
      </c>
      <c r="G312" s="58">
        <v>17.55</v>
      </c>
      <c r="H312" s="58">
        <v>7.36</v>
      </c>
      <c r="I312" s="58">
        <v>6.84</v>
      </c>
      <c r="J312" s="58">
        <v>17.52</v>
      </c>
      <c r="K312" s="58">
        <v>7.59</v>
      </c>
      <c r="L312" s="58">
        <v>6.86</v>
      </c>
      <c r="M312" s="59">
        <f t="shared" si="82"/>
        <v>17.535</v>
      </c>
      <c r="N312" s="59">
        <f t="shared" si="83"/>
        <v>7.4749999999999996</v>
      </c>
      <c r="O312" s="59">
        <f t="shared" si="84"/>
        <v>6.85</v>
      </c>
      <c r="P312" s="60">
        <f t="shared" si="65"/>
        <v>0.1456554014037639</v>
      </c>
      <c r="Q312" s="22">
        <f t="shared" si="66"/>
        <v>3.3496543915782782E-8</v>
      </c>
      <c r="R312" s="22">
        <f t="shared" si="67"/>
        <v>2.9853826189179548E-7</v>
      </c>
      <c r="S312" s="61">
        <f t="shared" si="68"/>
        <v>1.6061531981337893E-7</v>
      </c>
      <c r="T312" s="22">
        <f t="shared" si="69"/>
        <v>2.5797280958753996E-14</v>
      </c>
      <c r="U312" s="62">
        <v>298</v>
      </c>
      <c r="V312" s="59">
        <f t="shared" si="85"/>
        <v>290.53500000000003</v>
      </c>
      <c r="W312" s="63">
        <f t="shared" si="86"/>
        <v>0.43334877580043935</v>
      </c>
      <c r="X312" s="64">
        <f t="shared" si="87"/>
        <v>2.7123690229353743</v>
      </c>
      <c r="Y312" s="65">
        <f t="shared" si="88"/>
        <v>-8.2360111675397797E-11</v>
      </c>
      <c r="Z312" s="66">
        <f t="shared" si="89"/>
        <v>-6.34870406008781E-11</v>
      </c>
      <c r="AA312" s="66">
        <f t="shared" si="90"/>
        <v>-6.781186246595425E-11</v>
      </c>
      <c r="AB312" s="67">
        <f t="shared" si="91"/>
        <v>-5.1281520984321582E-11</v>
      </c>
      <c r="AC312" s="68">
        <f t="shared" si="92"/>
        <v>1.7970546416110051E-9</v>
      </c>
      <c r="AD312" s="69"/>
      <c r="AE312" s="70">
        <f t="shared" si="93"/>
        <v>1.7970546416110051E-5</v>
      </c>
      <c r="AH312" s="71">
        <v>3060</v>
      </c>
    </row>
    <row r="313" spans="6:34">
      <c r="F313" s="71">
        <v>3070</v>
      </c>
      <c r="G313" s="58">
        <v>17.559999999999999</v>
      </c>
      <c r="H313" s="58">
        <v>7.37</v>
      </c>
      <c r="I313" s="58">
        <v>6.63</v>
      </c>
      <c r="J313" s="58">
        <v>17.52</v>
      </c>
      <c r="K313" s="58">
        <v>7.6</v>
      </c>
      <c r="L313" s="58">
        <v>6.72</v>
      </c>
      <c r="M313" s="59">
        <f t="shared" si="82"/>
        <v>17.54</v>
      </c>
      <c r="N313" s="59">
        <f t="shared" si="83"/>
        <v>7.4849999999999994</v>
      </c>
      <c r="O313" s="59">
        <f t="shared" si="84"/>
        <v>6.6749999999999998</v>
      </c>
      <c r="P313" s="60">
        <f t="shared" si="65"/>
        <v>0.14194699736290506</v>
      </c>
      <c r="Q313" s="22">
        <f t="shared" si="66"/>
        <v>3.2734069487883837E-8</v>
      </c>
      <c r="R313" s="22">
        <f t="shared" si="67"/>
        <v>3.0549211132155028E-7</v>
      </c>
      <c r="S313" s="61">
        <f t="shared" si="68"/>
        <v>1.6442483554592534E-7</v>
      </c>
      <c r="T313" s="22">
        <f t="shared" si="69"/>
        <v>2.7035526544304591E-14</v>
      </c>
      <c r="U313" s="62">
        <v>298</v>
      </c>
      <c r="V313" s="59">
        <f t="shared" si="85"/>
        <v>290.54000000000002</v>
      </c>
      <c r="W313" s="63">
        <f t="shared" si="86"/>
        <v>0.43305106945040511</v>
      </c>
      <c r="X313" s="64">
        <f t="shared" si="87"/>
        <v>2.7105103468205498</v>
      </c>
      <c r="Y313" s="65">
        <f t="shared" si="88"/>
        <v>-5.3240576847035524E-11</v>
      </c>
      <c r="Z313" s="66">
        <f t="shared" si="89"/>
        <v>-4.0771720491279493E-11</v>
      </c>
      <c r="AA313" s="66">
        <f t="shared" si="90"/>
        <v>-4.3691906335004692E-11</v>
      </c>
      <c r="AB313" s="67">
        <f t="shared" si="91"/>
        <v>-3.2775430289155783E-11</v>
      </c>
      <c r="AC313" s="68">
        <f t="shared" si="92"/>
        <v>1.1366555769553676E-9</v>
      </c>
      <c r="AD313" s="69"/>
      <c r="AE313" s="70">
        <f t="shared" si="93"/>
        <v>1.1366555769553675E-5</v>
      </c>
      <c r="AH313" s="71">
        <v>3070</v>
      </c>
    </row>
    <row r="314" spans="6:34">
      <c r="F314" s="71">
        <v>3080</v>
      </c>
      <c r="G314" s="58">
        <v>17.559999999999999</v>
      </c>
      <c r="H314" s="58">
        <v>7.38</v>
      </c>
      <c r="I314" s="58">
        <v>6.46</v>
      </c>
      <c r="J314" s="58">
        <v>17.53</v>
      </c>
      <c r="K314" s="58">
        <v>7.61</v>
      </c>
      <c r="L314" s="58">
        <v>6.56</v>
      </c>
      <c r="M314" s="59">
        <f t="shared" si="82"/>
        <v>17.545000000000002</v>
      </c>
      <c r="N314" s="59">
        <f t="shared" si="83"/>
        <v>7.4950000000000001</v>
      </c>
      <c r="O314" s="59">
        <f t="shared" si="84"/>
        <v>6.51</v>
      </c>
      <c r="P314" s="60">
        <f t="shared" si="65"/>
        <v>0.13845060234612547</v>
      </c>
      <c r="Q314" s="22">
        <f t="shared" si="66"/>
        <v>3.1988951096913881E-8</v>
      </c>
      <c r="R314" s="22">
        <f t="shared" si="67"/>
        <v>3.1260793671239491E-7</v>
      </c>
      <c r="S314" s="61">
        <f t="shared" si="68"/>
        <v>1.6832470635875603E-7</v>
      </c>
      <c r="T314" s="22">
        <f t="shared" si="69"/>
        <v>2.8333206770761443E-14</v>
      </c>
      <c r="U314" s="62">
        <v>298</v>
      </c>
      <c r="V314" s="59">
        <f t="shared" si="85"/>
        <v>290.54500000000002</v>
      </c>
      <c r="W314" s="63">
        <f t="shared" si="86"/>
        <v>0.43275337334684844</v>
      </c>
      <c r="X314" s="64">
        <f t="shared" si="87"/>
        <v>2.7086530082871265</v>
      </c>
      <c r="Y314" s="65">
        <f t="shared" si="88"/>
        <v>-3.410112148917264E-11</v>
      </c>
      <c r="Z314" s="66">
        <f t="shared" si="89"/>
        <v>-2.5931917033172624E-11</v>
      </c>
      <c r="AA314" s="66">
        <f t="shared" si="90"/>
        <v>-2.7888917229342699E-11</v>
      </c>
      <c r="AB314" s="67">
        <f t="shared" si="91"/>
        <v>-2.0739081945968764E-11</v>
      </c>
      <c r="AC314" s="68">
        <f t="shared" si="92"/>
        <v>7.117501423074366E-10</v>
      </c>
      <c r="AD314" s="69"/>
      <c r="AE314" s="70">
        <f t="shared" si="93"/>
        <v>7.1175014230743659E-6</v>
      </c>
      <c r="AH314" s="71">
        <v>3080</v>
      </c>
    </row>
    <row r="315" spans="6:34">
      <c r="F315" s="71">
        <v>3090</v>
      </c>
      <c r="G315" s="58">
        <v>17.559999999999999</v>
      </c>
      <c r="H315" s="58">
        <v>7.39</v>
      </c>
      <c r="I315" s="58">
        <v>6.43</v>
      </c>
      <c r="J315" s="58">
        <v>17.54</v>
      </c>
      <c r="K315" s="58">
        <v>7.62</v>
      </c>
      <c r="L315" s="58">
        <v>6.43</v>
      </c>
      <c r="M315" s="59">
        <f t="shared" si="82"/>
        <v>17.549999999999997</v>
      </c>
      <c r="N315" s="59">
        <f t="shared" si="83"/>
        <v>7.5049999999999999</v>
      </c>
      <c r="O315" s="59">
        <f t="shared" si="84"/>
        <v>6.43</v>
      </c>
      <c r="P315" s="60">
        <f t="shared" si="65"/>
        <v>0.13676146934855157</v>
      </c>
      <c r="Q315" s="22">
        <f t="shared" si="66"/>
        <v>3.1260793671239459E-8</v>
      </c>
      <c r="R315" s="22">
        <f t="shared" si="67"/>
        <v>3.1988951096913916E-7</v>
      </c>
      <c r="S315" s="61">
        <f t="shared" si="68"/>
        <v>1.723170753170533E-7</v>
      </c>
      <c r="T315" s="22">
        <f t="shared" si="69"/>
        <v>2.9693174445823018E-14</v>
      </c>
      <c r="U315" s="62">
        <v>298</v>
      </c>
      <c r="V315" s="59">
        <f t="shared" si="85"/>
        <v>290.55</v>
      </c>
      <c r="W315" s="63">
        <f t="shared" si="86"/>
        <v>0.43245568748924401</v>
      </c>
      <c r="X315" s="64">
        <f t="shared" si="87"/>
        <v>2.7067970063276601</v>
      </c>
      <c r="Y315" s="65">
        <f t="shared" si="88"/>
        <v>-2.1885426108363986E-11</v>
      </c>
      <c r="Z315" s="66">
        <f t="shared" si="89"/>
        <v>-1.6454253522526608E-11</v>
      </c>
      <c r="AA315" s="66">
        <f t="shared" si="90"/>
        <v>-1.7802074465609748E-11</v>
      </c>
      <c r="AB315" s="67">
        <f t="shared" si="91"/>
        <v>-1.3049761832976214E-11</v>
      </c>
      <c r="AC315" s="68">
        <f t="shared" si="92"/>
        <v>4.4094702237381767E-10</v>
      </c>
      <c r="AD315" s="69"/>
      <c r="AE315" s="70">
        <f t="shared" si="93"/>
        <v>4.4094702237381765E-6</v>
      </c>
      <c r="AH315" s="71">
        <v>3090</v>
      </c>
    </row>
    <row r="316" spans="6:34">
      <c r="F316" s="71">
        <v>3100</v>
      </c>
      <c r="G316" s="58">
        <v>17.559999999999999</v>
      </c>
      <c r="H316" s="58">
        <v>7.4</v>
      </c>
      <c r="I316" s="58">
        <v>6.38</v>
      </c>
      <c r="J316" s="58">
        <v>17.55</v>
      </c>
      <c r="K316" s="58">
        <v>7.62</v>
      </c>
      <c r="L316" s="58">
        <v>6.32</v>
      </c>
      <c r="M316" s="59">
        <f t="shared" si="82"/>
        <v>17.555</v>
      </c>
      <c r="N316" s="59">
        <f t="shared" si="83"/>
        <v>7.51</v>
      </c>
      <c r="O316" s="59">
        <f t="shared" si="84"/>
        <v>6.35</v>
      </c>
      <c r="P316" s="60">
        <f t="shared" si="65"/>
        <v>0.13507203352834507</v>
      </c>
      <c r="Q316" s="22">
        <f t="shared" si="66"/>
        <v>3.0902954325135814E-8</v>
      </c>
      <c r="R316" s="22">
        <f t="shared" si="67"/>
        <v>3.2359365692962763E-7</v>
      </c>
      <c r="S316" s="61">
        <f t="shared" si="68"/>
        <v>1.743848548652453E-7</v>
      </c>
      <c r="T316" s="22">
        <f t="shared" si="69"/>
        <v>3.0410077606372669E-14</v>
      </c>
      <c r="U316" s="62">
        <v>298</v>
      </c>
      <c r="V316" s="59">
        <f t="shared" si="85"/>
        <v>290.55500000000001</v>
      </c>
      <c r="W316" s="63">
        <f t="shared" si="86"/>
        <v>0.43215801187706221</v>
      </c>
      <c r="X316" s="64">
        <f t="shared" si="87"/>
        <v>2.7049423399354713</v>
      </c>
      <c r="Y316" s="65">
        <f t="shared" si="88"/>
        <v>-1.3490499983553904E-11</v>
      </c>
      <c r="Z316" s="66">
        <f t="shared" si="89"/>
        <v>-1.0101848560456379E-11</v>
      </c>
      <c r="AA316" s="66">
        <f t="shared" si="90"/>
        <v>-1.095303706208787E-11</v>
      </c>
      <c r="AB316" s="67">
        <f t="shared" si="91"/>
        <v>-7.9879575021141266E-12</v>
      </c>
      <c r="AC316" s="68">
        <f t="shared" si="92"/>
        <v>2.6853394917779686E-10</v>
      </c>
      <c r="AD316" s="69"/>
      <c r="AE316" s="70">
        <f t="shared" si="93"/>
        <v>2.6853394917779686E-6</v>
      </c>
      <c r="AH316" s="71">
        <v>3100</v>
      </c>
    </row>
    <row r="317" spans="6:34">
      <c r="F317" s="71">
        <v>3110</v>
      </c>
      <c r="G317" s="58">
        <v>17.57</v>
      </c>
      <c r="H317" s="58">
        <v>7.4</v>
      </c>
      <c r="I317" s="58">
        <v>6.28</v>
      </c>
      <c r="J317" s="58">
        <v>17.559999999999999</v>
      </c>
      <c r="K317" s="58">
        <v>7.63</v>
      </c>
      <c r="L317" s="58">
        <v>6.21</v>
      </c>
      <c r="M317" s="59">
        <f t="shared" si="82"/>
        <v>17.564999999999998</v>
      </c>
      <c r="N317" s="59">
        <f t="shared" si="83"/>
        <v>7.5150000000000006</v>
      </c>
      <c r="O317" s="59">
        <f t="shared" si="84"/>
        <v>6.2450000000000001</v>
      </c>
      <c r="P317" s="60">
        <f t="shared" si="65"/>
        <v>0.13286237812173443</v>
      </c>
      <c r="Q317" s="22">
        <f t="shared" si="66"/>
        <v>3.0549211132155049E-8</v>
      </c>
      <c r="R317" s="22">
        <f t="shared" si="67"/>
        <v>3.2734069487883813E-7</v>
      </c>
      <c r="S317" s="61">
        <f t="shared" si="68"/>
        <v>1.7655078907883844E-7</v>
      </c>
      <c r="T317" s="22">
        <f t="shared" si="69"/>
        <v>3.1170181124360501E-14</v>
      </c>
      <c r="U317" s="62">
        <v>298</v>
      </c>
      <c r="V317" s="59">
        <f t="shared" si="85"/>
        <v>290.565</v>
      </c>
      <c r="W317" s="63">
        <f t="shared" si="86"/>
        <v>0.4315626913868455</v>
      </c>
      <c r="X317" s="64">
        <f t="shared" si="87"/>
        <v>2.7012370098301464</v>
      </c>
      <c r="Y317" s="65">
        <f t="shared" si="88"/>
        <v>-8.2447796788362207E-12</v>
      </c>
      <c r="Z317" s="66">
        <f t="shared" si="89"/>
        <v>-6.153887648421596E-12</v>
      </c>
      <c r="AA317" s="66">
        <f t="shared" si="90"/>
        <v>-6.6841419005847655E-12</v>
      </c>
      <c r="AB317" s="67">
        <f t="shared" si="91"/>
        <v>-4.8545571199561808E-12</v>
      </c>
      <c r="AC317" s="68">
        <f t="shared" si="92"/>
        <v>1.6255356795986976E-10</v>
      </c>
      <c r="AD317" s="69"/>
      <c r="AE317" s="70">
        <f t="shared" si="93"/>
        <v>1.6255356795986976E-6</v>
      </c>
      <c r="AH317" s="71">
        <v>3110</v>
      </c>
    </row>
    <row r="318" spans="6:34">
      <c r="F318" s="71">
        <v>3120</v>
      </c>
      <c r="G318" s="58">
        <v>17.57</v>
      </c>
      <c r="H318" s="58">
        <v>7.41</v>
      </c>
      <c r="I318" s="58">
        <v>6.17</v>
      </c>
      <c r="J318" s="58">
        <v>17.57</v>
      </c>
      <c r="K318" s="58">
        <v>7.64</v>
      </c>
      <c r="L318" s="58">
        <v>6.13</v>
      </c>
      <c r="M318" s="59">
        <f t="shared" si="82"/>
        <v>17.57</v>
      </c>
      <c r="N318" s="59">
        <f t="shared" si="83"/>
        <v>7.5250000000000004</v>
      </c>
      <c r="O318" s="59">
        <f t="shared" si="84"/>
        <v>6.15</v>
      </c>
      <c r="P318" s="60">
        <f t="shared" si="65"/>
        <v>0.13085298464023754</v>
      </c>
      <c r="Q318" s="22">
        <f t="shared" si="66"/>
        <v>2.9853826189179516E-8</v>
      </c>
      <c r="R318" s="22">
        <f t="shared" si="67"/>
        <v>3.3496543915782756E-7</v>
      </c>
      <c r="S318" s="61">
        <f t="shared" si="68"/>
        <v>1.8073826639651153E-7</v>
      </c>
      <c r="T318" s="22">
        <f t="shared" si="69"/>
        <v>3.2666320940016368E-14</v>
      </c>
      <c r="U318" s="62">
        <v>298</v>
      </c>
      <c r="V318" s="59">
        <f t="shared" si="85"/>
        <v>290.57</v>
      </c>
      <c r="W318" s="63">
        <f t="shared" si="86"/>
        <v>0.4312650465077556</v>
      </c>
      <c r="X318" s="64">
        <f t="shared" si="87"/>
        <v>2.6993863441076296</v>
      </c>
      <c r="Y318" s="65">
        <f t="shared" si="88"/>
        <v>-5.1301395699053493E-12</v>
      </c>
      <c r="Z318" s="66">
        <f t="shared" si="89"/>
        <v>-3.7863790164137652E-12</v>
      </c>
      <c r="AA318" s="66">
        <f t="shared" si="90"/>
        <v>-4.1383562678150026E-12</v>
      </c>
      <c r="AB318" s="67">
        <f t="shared" si="91"/>
        <v>-2.9621829935944817E-12</v>
      </c>
      <c r="AC318" s="68">
        <f t="shared" si="92"/>
        <v>9.7927908131861481E-11</v>
      </c>
      <c r="AD318" s="69"/>
      <c r="AE318" s="70">
        <f t="shared" si="93"/>
        <v>9.7927908131861474E-7</v>
      </c>
      <c r="AH318" s="71">
        <v>3120</v>
      </c>
    </row>
    <row r="319" spans="6:34">
      <c r="F319" s="71">
        <v>3130</v>
      </c>
      <c r="G319" s="58">
        <v>17.579999999999998</v>
      </c>
      <c r="H319" s="58">
        <v>7.42</v>
      </c>
      <c r="I319" s="58">
        <v>6.07</v>
      </c>
      <c r="J319" s="58">
        <v>17.579999999999998</v>
      </c>
      <c r="K319" s="58">
        <v>7.65</v>
      </c>
      <c r="L319" s="58">
        <v>6.09</v>
      </c>
      <c r="M319" s="59">
        <f t="shared" si="82"/>
        <v>17.579999999999998</v>
      </c>
      <c r="N319" s="59">
        <f t="shared" si="83"/>
        <v>7.5350000000000001</v>
      </c>
      <c r="O319" s="59">
        <f t="shared" si="84"/>
        <v>6.08</v>
      </c>
      <c r="P319" s="60">
        <f t="shared" si="65"/>
        <v>0.12938680338774966</v>
      </c>
      <c r="Q319" s="22">
        <f t="shared" si="66"/>
        <v>2.9174270140011595E-8</v>
      </c>
      <c r="R319" s="22">
        <f t="shared" si="67"/>
        <v>3.4276778654645024E-7</v>
      </c>
      <c r="S319" s="61">
        <f t="shared" si="68"/>
        <v>1.8510195727261942E-7</v>
      </c>
      <c r="T319" s="22">
        <f t="shared" si="69"/>
        <v>3.4262734586154624E-14</v>
      </c>
      <c r="U319" s="62">
        <v>298</v>
      </c>
      <c r="V319" s="59">
        <f t="shared" si="85"/>
        <v>290.58</v>
      </c>
      <c r="W319" s="63">
        <f t="shared" si="86"/>
        <v>0.43066978747896678</v>
      </c>
      <c r="X319" s="64">
        <f t="shared" si="87"/>
        <v>2.6956890063053049</v>
      </c>
      <c r="Y319" s="65">
        <f t="shared" si="88"/>
        <v>-3.1568987794432404E-12</v>
      </c>
      <c r="Z319" s="66">
        <f t="shared" si="89"/>
        <v>-2.2981289632998104E-12</v>
      </c>
      <c r="AA319" s="66">
        <f t="shared" si="90"/>
        <v>-2.5317397467437717E-12</v>
      </c>
      <c r="AB319" s="67">
        <f t="shared" si="91"/>
        <v>-1.7794826323106363E-12</v>
      </c>
      <c r="AC319" s="68">
        <f t="shared" si="92"/>
        <v>5.8024919578599358E-11</v>
      </c>
      <c r="AD319" s="69"/>
      <c r="AE319" s="70">
        <f t="shared" si="93"/>
        <v>5.8024919578599355E-7</v>
      </c>
      <c r="AH319" s="71">
        <v>3130</v>
      </c>
    </row>
    <row r="320" spans="6:34">
      <c r="F320" s="71">
        <v>3140</v>
      </c>
      <c r="G320" s="58">
        <v>17.579999999999998</v>
      </c>
      <c r="H320" s="58">
        <v>7.43</v>
      </c>
      <c r="I320" s="58">
        <v>5.98</v>
      </c>
      <c r="J320" s="58">
        <v>17.61</v>
      </c>
      <c r="K320" s="58">
        <v>7.65</v>
      </c>
      <c r="L320" s="58">
        <v>6.02</v>
      </c>
      <c r="M320" s="59">
        <f t="shared" si="82"/>
        <v>17.594999999999999</v>
      </c>
      <c r="N320" s="59">
        <f t="shared" si="83"/>
        <v>7.54</v>
      </c>
      <c r="O320" s="59">
        <f t="shared" si="84"/>
        <v>6</v>
      </c>
      <c r="P320" s="60">
        <f t="shared" si="65"/>
        <v>0.12771870638129454</v>
      </c>
      <c r="Q320" s="22">
        <f t="shared" si="66"/>
        <v>2.8840315031265985E-8</v>
      </c>
      <c r="R320" s="22">
        <f t="shared" si="67"/>
        <v>3.4673685045253148E-7</v>
      </c>
      <c r="S320" s="61">
        <f t="shared" si="68"/>
        <v>1.8747888376057508E-7</v>
      </c>
      <c r="T320" s="22">
        <f t="shared" si="69"/>
        <v>3.5148331856111226E-14</v>
      </c>
      <c r="U320" s="62">
        <v>298</v>
      </c>
      <c r="V320" s="59">
        <f t="shared" si="85"/>
        <v>290.59500000000003</v>
      </c>
      <c r="W320" s="63">
        <f t="shared" si="86"/>
        <v>0.42977697575132445</v>
      </c>
      <c r="X320" s="64">
        <f t="shared" si="87"/>
        <v>2.6901529686794876</v>
      </c>
      <c r="Y320" s="65">
        <f t="shared" si="88"/>
        <v>-1.8603342360188047E-12</v>
      </c>
      <c r="Z320" s="66">
        <f t="shared" si="89"/>
        <v>-1.3468263370913265E-12</v>
      </c>
      <c r="AA320" s="66">
        <f t="shared" si="90"/>
        <v>-1.4885698782010261E-12</v>
      </c>
      <c r="AB320" s="67">
        <f t="shared" si="91"/>
        <v>-1.0385546054965246E-12</v>
      </c>
      <c r="AC320" s="68">
        <f t="shared" si="92"/>
        <v>3.3698054858864388E-11</v>
      </c>
      <c r="AD320" s="69"/>
      <c r="AE320" s="70">
        <f t="shared" si="93"/>
        <v>3.3698054858864387E-7</v>
      </c>
      <c r="AH320" s="71">
        <v>3140</v>
      </c>
    </row>
    <row r="321" spans="6:34">
      <c r="F321" s="71">
        <v>3150</v>
      </c>
      <c r="G321" s="58">
        <v>17.59</v>
      </c>
      <c r="H321" s="58">
        <v>7.43</v>
      </c>
      <c r="I321" s="58">
        <v>5.91</v>
      </c>
      <c r="J321" s="58">
        <v>17.63</v>
      </c>
      <c r="K321" s="58">
        <v>7.65</v>
      </c>
      <c r="L321" s="58">
        <v>5.95</v>
      </c>
      <c r="M321" s="59">
        <f t="shared" si="82"/>
        <v>17.61</v>
      </c>
      <c r="N321" s="59">
        <f t="shared" si="83"/>
        <v>7.54</v>
      </c>
      <c r="O321" s="59">
        <f t="shared" si="84"/>
        <v>5.93</v>
      </c>
      <c r="P321" s="60">
        <f t="shared" si="65"/>
        <v>0.1262626331449474</v>
      </c>
      <c r="Q321" s="22">
        <f t="shared" si="66"/>
        <v>2.8840315031265985E-8</v>
      </c>
      <c r="R321" s="22">
        <f t="shared" si="67"/>
        <v>3.4673685045253148E-7</v>
      </c>
      <c r="S321" s="61">
        <f t="shared" si="68"/>
        <v>1.8771272189852474E-7</v>
      </c>
      <c r="T321" s="22">
        <f t="shared" si="69"/>
        <v>3.5236065962552891E-14</v>
      </c>
      <c r="U321" s="62">
        <v>298</v>
      </c>
      <c r="V321" s="59">
        <f t="shared" si="85"/>
        <v>290.61</v>
      </c>
      <c r="W321" s="63">
        <f t="shared" si="86"/>
        <v>0.42888425618965254</v>
      </c>
      <c r="X321" s="64">
        <f t="shared" si="87"/>
        <v>2.6846288699429133</v>
      </c>
      <c r="Y321" s="65">
        <f t="shared" si="88"/>
        <v>-1.0644492018040227E-12</v>
      </c>
      <c r="Z321" s="66">
        <f t="shared" si="89"/>
        <v>-7.7265487945588588E-13</v>
      </c>
      <c r="AA321" s="66">
        <f t="shared" si="90"/>
        <v>-8.5264359701075541E-13</v>
      </c>
      <c r="AB321" s="67">
        <f t="shared" si="91"/>
        <v>-5.9698384944606702E-13</v>
      </c>
      <c r="AC321" s="68">
        <f t="shared" si="92"/>
        <v>1.9415252738697721E-11</v>
      </c>
      <c r="AD321" s="69"/>
      <c r="AE321" s="70">
        <f t="shared" si="93"/>
        <v>1.941525273869772E-7</v>
      </c>
      <c r="AH321" s="71">
        <v>3150</v>
      </c>
    </row>
    <row r="322" spans="6:34">
      <c r="F322" s="71">
        <v>3160</v>
      </c>
      <c r="G322" s="58">
        <v>17.61</v>
      </c>
      <c r="H322" s="58">
        <v>7.44</v>
      </c>
      <c r="I322" s="58">
        <v>5.85</v>
      </c>
      <c r="J322" s="58">
        <v>17.64</v>
      </c>
      <c r="K322" s="58">
        <v>7.66</v>
      </c>
      <c r="L322" s="58">
        <v>5.87</v>
      </c>
      <c r="M322" s="59">
        <f t="shared" si="82"/>
        <v>17.625</v>
      </c>
      <c r="N322" s="59">
        <f t="shared" si="83"/>
        <v>7.5500000000000007</v>
      </c>
      <c r="O322" s="59">
        <f t="shared" si="84"/>
        <v>5.8599999999999994</v>
      </c>
      <c r="P322" s="60">
        <f t="shared" si="65"/>
        <v>0.12480577580343655</v>
      </c>
      <c r="Q322" s="22">
        <f t="shared" si="66"/>
        <v>2.8183829312644468E-8</v>
      </c>
      <c r="R322" s="22">
        <f t="shared" si="67"/>
        <v>3.5481338923357526E-7</v>
      </c>
      <c r="S322" s="61">
        <f t="shared" si="68"/>
        <v>1.9232469626323405E-7</v>
      </c>
      <c r="T322" s="22">
        <f t="shared" si="69"/>
        <v>3.698878879274523E-14</v>
      </c>
      <c r="U322" s="62">
        <v>298</v>
      </c>
      <c r="V322" s="59">
        <f t="shared" si="85"/>
        <v>290.625</v>
      </c>
      <c r="W322" s="63">
        <f t="shared" si="86"/>
        <v>0.4279916287796785</v>
      </c>
      <c r="X322" s="64">
        <f t="shared" si="87"/>
        <v>2.6791166831493647</v>
      </c>
      <c r="Y322" s="65">
        <f t="shared" si="88"/>
        <v>-6.4008875294145389E-13</v>
      </c>
      <c r="Z322" s="66">
        <f t="shared" si="89"/>
        <v>-4.5764573041908731E-13</v>
      </c>
      <c r="AA322" s="66">
        <f t="shared" si="90"/>
        <v>-5.096470447901605E-13</v>
      </c>
      <c r="AB322" s="67">
        <f t="shared" si="91"/>
        <v>-3.495617069847085E-13</v>
      </c>
      <c r="AC322" s="68">
        <f t="shared" si="92"/>
        <v>1.12285360650588E-11</v>
      </c>
      <c r="AD322" s="69"/>
      <c r="AE322" s="70">
        <f t="shared" si="93"/>
        <v>1.1228536065058801E-7</v>
      </c>
      <c r="AH322" s="71">
        <v>3160</v>
      </c>
    </row>
    <row r="323" spans="6:34">
      <c r="F323" s="71">
        <v>3170</v>
      </c>
      <c r="G323" s="58">
        <v>17.62</v>
      </c>
      <c r="H323" s="58">
        <v>7.44</v>
      </c>
      <c r="I323" s="58">
        <v>5.78</v>
      </c>
      <c r="J323" s="58">
        <v>17.66</v>
      </c>
      <c r="K323" s="58">
        <v>7.66</v>
      </c>
      <c r="L323" s="58">
        <v>5.79</v>
      </c>
      <c r="M323" s="59">
        <f t="shared" si="82"/>
        <v>17.64</v>
      </c>
      <c r="N323" s="59">
        <f t="shared" si="83"/>
        <v>7.5500000000000007</v>
      </c>
      <c r="O323" s="59">
        <f t="shared" si="84"/>
        <v>5.7850000000000001</v>
      </c>
      <c r="P323" s="60">
        <f t="shared" si="65"/>
        <v>0.12324161547302986</v>
      </c>
      <c r="Q323" s="22">
        <f t="shared" si="66"/>
        <v>2.8183829312644468E-8</v>
      </c>
      <c r="R323" s="22">
        <f t="shared" si="67"/>
        <v>3.5481338923357526E-7</v>
      </c>
      <c r="S323" s="61">
        <f t="shared" si="68"/>
        <v>1.9256457847265321E-7</v>
      </c>
      <c r="T323" s="22">
        <f t="shared" si="69"/>
        <v>3.7081116882350615E-14</v>
      </c>
      <c r="U323" s="62">
        <v>298</v>
      </c>
      <c r="V323" s="59">
        <f t="shared" si="85"/>
        <v>290.64</v>
      </c>
      <c r="W323" s="63">
        <f t="shared" si="86"/>
        <v>0.42709909350713193</v>
      </c>
      <c r="X323" s="64">
        <f t="shared" si="87"/>
        <v>2.6736163814160849</v>
      </c>
      <c r="Y323" s="65">
        <f t="shared" si="88"/>
        <v>-3.5934988950044772E-13</v>
      </c>
      <c r="Z323" s="66">
        <f t="shared" si="89"/>
        <v>-2.5774783085569728E-13</v>
      </c>
      <c r="AA323" s="66">
        <f t="shared" si="90"/>
        <v>-2.8647464731639486E-13</v>
      </c>
      <c r="AB323" s="67">
        <f t="shared" si="91"/>
        <v>-1.973550495558077E-13</v>
      </c>
      <c r="AC323" s="68">
        <f t="shared" si="92"/>
        <v>6.3548093811510565E-12</v>
      </c>
      <c r="AD323" s="69"/>
      <c r="AE323" s="70">
        <f t="shared" si="93"/>
        <v>6.354809381151057E-8</v>
      </c>
      <c r="AH323" s="71">
        <v>3170</v>
      </c>
    </row>
    <row r="324" spans="6:34">
      <c r="F324" s="71">
        <v>3180</v>
      </c>
      <c r="G324" s="58">
        <v>17.690000000000001</v>
      </c>
      <c r="H324" s="58">
        <v>7.45</v>
      </c>
      <c r="I324" s="58">
        <v>5.71</v>
      </c>
      <c r="J324" s="58">
        <v>17.649999999999999</v>
      </c>
      <c r="K324" s="58">
        <v>7.67</v>
      </c>
      <c r="L324" s="58">
        <v>5.76</v>
      </c>
      <c r="M324" s="59">
        <f t="shared" si="82"/>
        <v>17.670000000000002</v>
      </c>
      <c r="N324" s="59">
        <f t="shared" si="83"/>
        <v>7.5600000000000005</v>
      </c>
      <c r="O324" s="59">
        <f t="shared" si="84"/>
        <v>5.7349999999999994</v>
      </c>
      <c r="P324" s="60">
        <f t="shared" si="65"/>
        <v>0.12224227898411796</v>
      </c>
      <c r="Q324" s="22">
        <f t="shared" si="66"/>
        <v>2.75422870333816E-8</v>
      </c>
      <c r="R324" s="22">
        <f t="shared" si="67"/>
        <v>3.630780547701011E-7</v>
      </c>
      <c r="S324" s="61">
        <f t="shared" si="68"/>
        <v>1.9754184216878084E-7</v>
      </c>
      <c r="T324" s="22">
        <f t="shared" si="69"/>
        <v>3.9022779407435518E-14</v>
      </c>
      <c r="U324" s="62">
        <v>298</v>
      </c>
      <c r="V324" s="59">
        <f t="shared" si="85"/>
        <v>290.67</v>
      </c>
      <c r="W324" s="63">
        <f t="shared" si="86"/>
        <v>0.42531429931726811</v>
      </c>
      <c r="X324" s="64">
        <f t="shared" si="87"/>
        <v>2.6626513259157942</v>
      </c>
      <c r="Y324" s="65">
        <f t="shared" si="88"/>
        <v>-2.1413335221186935E-13</v>
      </c>
      <c r="Z324" s="66">
        <f t="shared" si="89"/>
        <v>-1.5067576581147854E-13</v>
      </c>
      <c r="AA324" s="66">
        <f t="shared" si="90"/>
        <v>-1.6948117482491786E-13</v>
      </c>
      <c r="AB324" s="67">
        <f t="shared" si="91"/>
        <v>-1.1368317774254322E-13</v>
      </c>
      <c r="AC324" s="68">
        <f t="shared" si="92"/>
        <v>3.6128928888170012E-12</v>
      </c>
      <c r="AD324" s="69"/>
      <c r="AE324" s="70">
        <f t="shared" si="93"/>
        <v>3.6128928888170011E-8</v>
      </c>
      <c r="AH324" s="71">
        <v>3180</v>
      </c>
    </row>
    <row r="325" spans="6:34">
      <c r="F325" s="71">
        <v>3190</v>
      </c>
      <c r="G325" s="58">
        <v>17.66</v>
      </c>
      <c r="H325" s="58">
        <v>7.45</v>
      </c>
      <c r="I325" s="58">
        <v>6.11</v>
      </c>
      <c r="J325" s="58">
        <v>17.57</v>
      </c>
      <c r="K325" s="58">
        <v>7.67</v>
      </c>
      <c r="L325" s="58">
        <v>6.15</v>
      </c>
      <c r="M325" s="59">
        <f t="shared" si="82"/>
        <v>17.615000000000002</v>
      </c>
      <c r="N325" s="59">
        <f t="shared" si="83"/>
        <v>7.5600000000000005</v>
      </c>
      <c r="O325" s="59">
        <f t="shared" si="84"/>
        <v>6.1300000000000008</v>
      </c>
      <c r="P325" s="60">
        <f t="shared" si="65"/>
        <v>0.13053278164759755</v>
      </c>
      <c r="Q325" s="22">
        <f t="shared" si="66"/>
        <v>2.75422870333816E-8</v>
      </c>
      <c r="R325" s="22">
        <f t="shared" si="67"/>
        <v>3.630780547701011E-7</v>
      </c>
      <c r="S325" s="61">
        <f t="shared" si="68"/>
        <v>1.966410373115592E-7</v>
      </c>
      <c r="T325" s="22">
        <f t="shared" si="69"/>
        <v>3.8667697554966019E-14</v>
      </c>
      <c r="U325" s="62">
        <v>298</v>
      </c>
      <c r="V325" s="59">
        <f t="shared" si="85"/>
        <v>290.61500000000001</v>
      </c>
      <c r="W325" s="63">
        <f t="shared" si="86"/>
        <v>0.42858670348128913</v>
      </c>
      <c r="X325" s="64">
        <f t="shared" si="87"/>
        <v>2.6827901521246909</v>
      </c>
      <c r="Y325" s="65">
        <f t="shared" si="88"/>
        <v>-1.2444350308162144E-13</v>
      </c>
      <c r="Z325" s="66">
        <f t="shared" si="89"/>
        <v>-8.5715301794734581E-14</v>
      </c>
      <c r="AA325" s="66">
        <f t="shared" si="90"/>
        <v>-9.7767948479984753E-14</v>
      </c>
      <c r="AB325" s="67">
        <f t="shared" si="91"/>
        <v>-6.359055866305454E-14</v>
      </c>
      <c r="AC325" s="68">
        <f t="shared" si="92"/>
        <v>1.999342203438332E-12</v>
      </c>
      <c r="AD325" s="69"/>
      <c r="AE325" s="70">
        <f t="shared" si="93"/>
        <v>1.9993422034383319E-8</v>
      </c>
      <c r="AH325" s="71">
        <v>3190</v>
      </c>
    </row>
    <row r="326" spans="6:34">
      <c r="F326" s="71">
        <v>3200</v>
      </c>
      <c r="G326" s="58">
        <v>17.7</v>
      </c>
      <c r="H326" s="58">
        <v>7.46</v>
      </c>
      <c r="I326" s="58">
        <v>6.94</v>
      </c>
      <c r="J326" s="58">
        <v>17.63</v>
      </c>
      <c r="K326" s="58">
        <v>7.68</v>
      </c>
      <c r="L326" s="58">
        <v>6.82</v>
      </c>
      <c r="M326" s="59">
        <f t="shared" si="82"/>
        <v>17.664999999999999</v>
      </c>
      <c r="N326" s="59">
        <f t="shared" si="83"/>
        <v>7.57</v>
      </c>
      <c r="O326" s="59">
        <f t="shared" si="84"/>
        <v>6.8800000000000008</v>
      </c>
      <c r="P326" s="60">
        <f t="shared" si="65"/>
        <v>0.14663493323026058</v>
      </c>
      <c r="Q326" s="22">
        <f t="shared" si="66"/>
        <v>2.6915348039269097E-8</v>
      </c>
      <c r="R326" s="22">
        <f t="shared" si="67"/>
        <v>3.7153522909717226E-7</v>
      </c>
      <c r="S326" s="61">
        <f t="shared" si="68"/>
        <v>2.0205920972771008E-7</v>
      </c>
      <c r="T326" s="22">
        <f t="shared" si="69"/>
        <v>4.0827924235786728E-14</v>
      </c>
      <c r="U326" s="62">
        <v>298</v>
      </c>
      <c r="V326" s="59">
        <f t="shared" si="85"/>
        <v>290.66500000000002</v>
      </c>
      <c r="W326" s="63">
        <f t="shared" si="86"/>
        <v>0.42561173943065128</v>
      </c>
      <c r="X326" s="64">
        <f t="shared" si="87"/>
        <v>2.6644755502913675</v>
      </c>
      <c r="Y326" s="65">
        <f t="shared" si="88"/>
        <v>-7.9859972483301445E-14</v>
      </c>
      <c r="Z326" s="66">
        <f t="shared" si="89"/>
        <v>-5.0178457841739098E-14</v>
      </c>
      <c r="AA326" s="66">
        <f t="shared" si="90"/>
        <v>-6.1210171026983372E-14</v>
      </c>
      <c r="AB326" s="67">
        <f t="shared" si="91"/>
        <v>-3.4360067310410656E-14</v>
      </c>
      <c r="AC326" s="68">
        <f t="shared" si="92"/>
        <v>1.0743412662814779E-12</v>
      </c>
      <c r="AD326" s="69"/>
      <c r="AE326" s="70">
        <f t="shared" si="93"/>
        <v>1.0743412662814779E-8</v>
      </c>
      <c r="AH326" s="71">
        <v>3200</v>
      </c>
    </row>
    <row r="327" spans="6:34">
      <c r="F327" s="71">
        <v>3210</v>
      </c>
      <c r="G327" s="58">
        <v>17.73</v>
      </c>
      <c r="H327" s="58">
        <v>7.46</v>
      </c>
      <c r="I327" s="58">
        <v>7.07</v>
      </c>
      <c r="J327" s="58">
        <v>17.68</v>
      </c>
      <c r="K327" s="58">
        <v>7.69</v>
      </c>
      <c r="L327" s="58">
        <v>7.3</v>
      </c>
      <c r="M327" s="59">
        <f t="shared" si="82"/>
        <v>17.704999999999998</v>
      </c>
      <c r="N327" s="59">
        <f t="shared" si="83"/>
        <v>7.5750000000000002</v>
      </c>
      <c r="O327" s="59">
        <f t="shared" si="84"/>
        <v>7.1850000000000005</v>
      </c>
      <c r="P327" s="60">
        <f t="shared" ref="P327:P367" si="94">((O327/32000)*(1/((-0.026*M327+1.9067)/1000)))/1.013</f>
        <v>0.1532455751755317</v>
      </c>
      <c r="Q327" s="22">
        <f t="shared" ref="Q327:Q367" si="95">POWER(10, -N327)</f>
        <v>2.6607250597988034E-8</v>
      </c>
      <c r="R327" s="22">
        <f t="shared" ref="R327:R367" si="96">POWER(10, -(14-N327))</f>
        <v>3.758374042884439E-7</v>
      </c>
      <c r="S327" s="61">
        <f t="shared" ref="S327:S367" si="97">(0.00000000000001*(0.1253*EXP(0.0831*M327)))/Q327</f>
        <v>2.0507949764978376E-7</v>
      </c>
      <c r="T327" s="22">
        <f t="shared" ref="T327:T367" si="98">POWER(S327, 2)</f>
        <v>4.2057600356287661E-14</v>
      </c>
      <c r="U327" s="62">
        <v>298</v>
      </c>
      <c r="V327" s="59">
        <f t="shared" si="85"/>
        <v>290.70499999999998</v>
      </c>
      <c r="W327" s="63">
        <f t="shared" si="86"/>
        <v>0.42323250501067428</v>
      </c>
      <c r="X327" s="64">
        <f t="shared" si="87"/>
        <v>2.6499184260669906</v>
      </c>
      <c r="Y327" s="65">
        <f t="shared" si="88"/>
        <v>-4.1252420582249652E-14</v>
      </c>
      <c r="Z327" s="66">
        <f t="shared" si="89"/>
        <v>-2.4655662575973203E-14</v>
      </c>
      <c r="AA327" s="66">
        <f t="shared" si="90"/>
        <v>-3.1332904115526027E-14</v>
      </c>
      <c r="AB327" s="67">
        <f t="shared" si="91"/>
        <v>-1.6040584772401035E-14</v>
      </c>
      <c r="AC327" s="68">
        <f t="shared" si="92"/>
        <v>5.1267910372955178E-13</v>
      </c>
      <c r="AD327" s="69"/>
      <c r="AE327" s="70">
        <f t="shared" si="93"/>
        <v>5.126791037295518E-9</v>
      </c>
      <c r="AH327" s="71">
        <v>3210</v>
      </c>
    </row>
    <row r="328" spans="6:34">
      <c r="F328" s="71">
        <v>3220</v>
      </c>
      <c r="G328" s="58">
        <v>17.739999999999998</v>
      </c>
      <c r="H328" s="58">
        <v>7.47</v>
      </c>
      <c r="I328" s="58">
        <v>7.43</v>
      </c>
      <c r="J328" s="58">
        <v>17.71</v>
      </c>
      <c r="K328" s="58">
        <v>7.71</v>
      </c>
      <c r="L328" s="58">
        <v>7.36</v>
      </c>
      <c r="M328" s="59">
        <f t="shared" si="82"/>
        <v>17.725000000000001</v>
      </c>
      <c r="N328" s="59">
        <f t="shared" si="83"/>
        <v>7.59</v>
      </c>
      <c r="O328" s="59">
        <f t="shared" si="84"/>
        <v>7.3949999999999996</v>
      </c>
      <c r="P328" s="60">
        <f t="shared" si="94"/>
        <v>0.15778129466842863</v>
      </c>
      <c r="Q328" s="22">
        <f t="shared" si="95"/>
        <v>2.5703957827688587E-8</v>
      </c>
      <c r="R328" s="22">
        <f t="shared" si="96"/>
        <v>3.8904514499428027E-7</v>
      </c>
      <c r="S328" s="61">
        <f t="shared" si="97"/>
        <v>2.1263954895053696E-7</v>
      </c>
      <c r="T328" s="22">
        <f t="shared" si="98"/>
        <v>4.5215577777887803E-14</v>
      </c>
      <c r="U328" s="62">
        <v>298</v>
      </c>
      <c r="V328" s="59">
        <f t="shared" si="85"/>
        <v>290.72500000000002</v>
      </c>
      <c r="W328" s="63">
        <f t="shared" si="86"/>
        <v>0.42204313331459548</v>
      </c>
      <c r="X328" s="64">
        <f t="shared" si="87"/>
        <v>2.6426712094439289</v>
      </c>
      <c r="Y328" s="65">
        <f t="shared" si="88"/>
        <v>-2.0591713035144329E-14</v>
      </c>
      <c r="Z328" s="66">
        <f t="shared" si="89"/>
        <v>-1.1396393182332234E-14</v>
      </c>
      <c r="AA328" s="66">
        <f t="shared" si="90"/>
        <v>-1.5502603629768551E-14</v>
      </c>
      <c r="AB328" s="67">
        <f t="shared" si="91"/>
        <v>-6.7462016215196344E-15</v>
      </c>
      <c r="AC328" s="68">
        <f t="shared" si="92"/>
        <v>2.3056220583347098E-13</v>
      </c>
      <c r="AD328" s="69"/>
      <c r="AE328" s="70">
        <f t="shared" si="93"/>
        <v>2.3056220583347099E-9</v>
      </c>
      <c r="AH328" s="71">
        <v>3220</v>
      </c>
    </row>
    <row r="329" spans="6:34">
      <c r="F329" s="71">
        <v>3230</v>
      </c>
      <c r="G329" s="58">
        <v>17.760000000000002</v>
      </c>
      <c r="H329" s="58">
        <v>7.48</v>
      </c>
      <c r="I329" s="58">
        <v>7.56</v>
      </c>
      <c r="J329" s="58">
        <v>17.72</v>
      </c>
      <c r="K329" s="58">
        <v>7.72</v>
      </c>
      <c r="L329" s="58">
        <v>7.49</v>
      </c>
      <c r="M329" s="59">
        <f t="shared" si="82"/>
        <v>17.740000000000002</v>
      </c>
      <c r="N329" s="59">
        <f t="shared" si="83"/>
        <v>7.6</v>
      </c>
      <c r="O329" s="59">
        <f t="shared" si="84"/>
        <v>7.5250000000000004</v>
      </c>
      <c r="P329" s="60">
        <f t="shared" si="94"/>
        <v>0.16059832174399502</v>
      </c>
      <c r="Q329" s="22">
        <f t="shared" si="95"/>
        <v>2.5118864315095751E-8</v>
      </c>
      <c r="R329" s="22">
        <f t="shared" si="96"/>
        <v>3.9810717055349618E-7</v>
      </c>
      <c r="S329" s="61">
        <f t="shared" si="97"/>
        <v>2.1786395856307979E-7</v>
      </c>
      <c r="T329" s="22">
        <f t="shared" si="98"/>
        <v>4.7464704440775348E-14</v>
      </c>
      <c r="U329" s="62">
        <v>298</v>
      </c>
      <c r="V329" s="59">
        <f t="shared" si="85"/>
        <v>290.74</v>
      </c>
      <c r="W329" s="63">
        <f t="shared" si="86"/>
        <v>0.42115121192716803</v>
      </c>
      <c r="X329" s="64">
        <f t="shared" si="87"/>
        <v>2.6372494591003237</v>
      </c>
      <c r="Y329" s="65">
        <f t="shared" si="88"/>
        <v>-9.1163289359242521E-15</v>
      </c>
      <c r="Z329" s="66">
        <f t="shared" si="89"/>
        <v>-4.7576542624321334E-15</v>
      </c>
      <c r="AA329" s="66">
        <f t="shared" si="90"/>
        <v>-6.8416120751517894E-15</v>
      </c>
      <c r="AB329" s="67">
        <f t="shared" si="91"/>
        <v>-2.5741426046894542E-15</v>
      </c>
      <c r="AC329" s="68">
        <f t="shared" si="92"/>
        <v>9.5335692032028983E-14</v>
      </c>
      <c r="AD329" s="69"/>
      <c r="AE329" s="70">
        <f t="shared" si="93"/>
        <v>9.5335692032028975E-10</v>
      </c>
      <c r="AH329" s="71">
        <v>3230</v>
      </c>
    </row>
    <row r="330" spans="6:34">
      <c r="F330" s="71">
        <v>3240</v>
      </c>
      <c r="G330" s="58">
        <v>17.77</v>
      </c>
      <c r="H330" s="58">
        <v>7.49</v>
      </c>
      <c r="I330" s="58">
        <v>7.61</v>
      </c>
      <c r="J330" s="58">
        <v>17.73</v>
      </c>
      <c r="K330" s="58">
        <v>7.73</v>
      </c>
      <c r="L330" s="58">
        <v>7.69</v>
      </c>
      <c r="M330" s="59">
        <f t="shared" si="82"/>
        <v>17.75</v>
      </c>
      <c r="N330" s="59">
        <f t="shared" si="83"/>
        <v>7.61</v>
      </c>
      <c r="O330" s="59">
        <f t="shared" si="84"/>
        <v>7.65</v>
      </c>
      <c r="P330" s="60">
        <f t="shared" si="94"/>
        <v>0.16329544048050684</v>
      </c>
      <c r="Q330" s="22">
        <f t="shared" si="95"/>
        <v>2.4547089156850259E-8</v>
      </c>
      <c r="R330" s="22">
        <f t="shared" si="96"/>
        <v>4.0738027780411229E-7</v>
      </c>
      <c r="S330" s="61">
        <f t="shared" si="97"/>
        <v>2.2312400109402234E-7</v>
      </c>
      <c r="T330" s="22">
        <f t="shared" si="98"/>
        <v>4.9784319864205277E-14</v>
      </c>
      <c r="U330" s="62">
        <v>298</v>
      </c>
      <c r="V330" s="59">
        <f t="shared" si="85"/>
        <v>290.75</v>
      </c>
      <c r="W330" s="63">
        <f t="shared" si="86"/>
        <v>0.42055664879650595</v>
      </c>
      <c r="X330" s="64">
        <f t="shared" si="87"/>
        <v>2.6336414499712766</v>
      </c>
      <c r="Y330" s="65">
        <f t="shared" si="88"/>
        <v>-3.7975992330147441E-15</v>
      </c>
      <c r="Z330" s="66">
        <f t="shared" si="89"/>
        <v>-1.8585313394948588E-15</v>
      </c>
      <c r="AA330" s="66">
        <f t="shared" si="90"/>
        <v>-2.8486264140335071E-15</v>
      </c>
      <c r="AB330" s="67">
        <f t="shared" si="91"/>
        <v>-8.8856134820347336E-16</v>
      </c>
      <c r="AC330" s="68">
        <f t="shared" si="92"/>
        <v>3.7187351672393299E-14</v>
      </c>
      <c r="AD330" s="69"/>
      <c r="AE330" s="70">
        <f t="shared" si="93"/>
        <v>3.7187351672393298E-10</v>
      </c>
      <c r="AH330" s="71">
        <v>3240</v>
      </c>
    </row>
    <row r="331" spans="6:34">
      <c r="F331" s="71">
        <v>3250</v>
      </c>
      <c r="G331" s="58">
        <v>17.79</v>
      </c>
      <c r="H331" s="58">
        <v>7.51</v>
      </c>
      <c r="I331" s="58">
        <v>7.54</v>
      </c>
      <c r="J331" s="58">
        <v>17.739999999999998</v>
      </c>
      <c r="K331" s="58">
        <v>7.74</v>
      </c>
      <c r="L331" s="58">
        <v>7.65</v>
      </c>
      <c r="M331" s="59">
        <f t="shared" si="82"/>
        <v>17.765000000000001</v>
      </c>
      <c r="N331" s="59">
        <f t="shared" si="83"/>
        <v>7.625</v>
      </c>
      <c r="O331" s="59">
        <f t="shared" si="84"/>
        <v>7.5950000000000006</v>
      </c>
      <c r="P331" s="60">
        <f t="shared" si="94"/>
        <v>0.1621651826823686</v>
      </c>
      <c r="Q331" s="22">
        <f t="shared" si="95"/>
        <v>2.3713737056616511E-8</v>
      </c>
      <c r="R331" s="22">
        <f t="shared" si="96"/>
        <v>4.2169650342858172E-7</v>
      </c>
      <c r="S331" s="61">
        <f t="shared" si="97"/>
        <v>2.3125313938730162E-7</v>
      </c>
      <c r="T331" s="22">
        <f t="shared" si="98"/>
        <v>5.3478014476482754E-14</v>
      </c>
      <c r="U331" s="62">
        <v>298</v>
      </c>
      <c r="V331" s="59">
        <f t="shared" si="85"/>
        <v>290.76499999999999</v>
      </c>
      <c r="W331" s="63">
        <f t="shared" si="86"/>
        <v>0.41966488078139752</v>
      </c>
      <c r="X331" s="64">
        <f t="shared" si="87"/>
        <v>2.6282391534095844</v>
      </c>
      <c r="Y331" s="65">
        <f t="shared" si="88"/>
        <v>-1.4940535014490326E-15</v>
      </c>
      <c r="Z331" s="66">
        <f t="shared" si="89"/>
        <v>-6.7858337598409122E-16</v>
      </c>
      <c r="AA331" s="66">
        <f t="shared" si="90"/>
        <v>-1.1236755529917112E-15</v>
      </c>
      <c r="AB331" s="67">
        <f t="shared" si="91"/>
        <v>-2.6742561524371793E-16</v>
      </c>
      <c r="AC331" s="68">
        <f t="shared" si="92"/>
        <v>1.3686558191935144E-14</v>
      </c>
      <c r="AD331" s="69"/>
      <c r="AE331" s="70">
        <f t="shared" si="93"/>
        <v>1.3686558191935145E-10</v>
      </c>
      <c r="AH331" s="71">
        <v>3250</v>
      </c>
    </row>
    <row r="332" spans="6:34">
      <c r="F332" s="71">
        <v>3260</v>
      </c>
      <c r="G332" s="58">
        <v>17.8</v>
      </c>
      <c r="H332" s="58">
        <v>7.52</v>
      </c>
      <c r="I332" s="58">
        <v>7.49</v>
      </c>
      <c r="J332" s="58">
        <v>17.760000000000002</v>
      </c>
      <c r="K332" s="58">
        <v>7.76</v>
      </c>
      <c r="L332" s="58">
        <v>7.97</v>
      </c>
      <c r="M332" s="59">
        <f t="shared" si="82"/>
        <v>17.78</v>
      </c>
      <c r="N332" s="59">
        <f t="shared" si="83"/>
        <v>7.64</v>
      </c>
      <c r="O332" s="59">
        <f t="shared" si="84"/>
        <v>7.73</v>
      </c>
      <c r="P332" s="60">
        <f t="shared" si="94"/>
        <v>0.16509220840227543</v>
      </c>
      <c r="Q332" s="22">
        <f t="shared" si="95"/>
        <v>2.2908676527677693E-8</v>
      </c>
      <c r="R332" s="22">
        <f t="shared" si="96"/>
        <v>4.365158322401653E-7</v>
      </c>
      <c r="S332" s="61">
        <f t="shared" si="97"/>
        <v>2.3967844881890417E-7</v>
      </c>
      <c r="T332" s="22">
        <f t="shared" si="98"/>
        <v>5.7445758828236062E-14</v>
      </c>
      <c r="U332" s="62">
        <v>298</v>
      </c>
      <c r="V332" s="59">
        <f t="shared" si="85"/>
        <v>290.77999999999997</v>
      </c>
      <c r="W332" s="63">
        <f t="shared" si="86"/>
        <v>0.41877320477069291</v>
      </c>
      <c r="X332" s="64">
        <f t="shared" si="87"/>
        <v>2.6228484940348826</v>
      </c>
      <c r="Y332" s="65">
        <f t="shared" si="88"/>
        <v>-5.6740010265900625E-16</v>
      </c>
      <c r="Z332" s="66">
        <f t="shared" si="89"/>
        <v>-2.2802916426216206E-16</v>
      </c>
      <c r="AA332" s="66">
        <f t="shared" si="90"/>
        <v>-4.3101226787568151E-16</v>
      </c>
      <c r="AB332" s="67">
        <f t="shared" si="91"/>
        <v>-5.1809650263799012E-17</v>
      </c>
      <c r="AC332" s="68">
        <f t="shared" si="92"/>
        <v>4.7432299008612543E-15</v>
      </c>
      <c r="AD332" s="69"/>
      <c r="AE332" s="70">
        <f t="shared" si="93"/>
        <v>4.743229900861254E-11</v>
      </c>
      <c r="AH332" s="71">
        <v>3260</v>
      </c>
    </row>
    <row r="333" spans="6:34">
      <c r="F333" s="71">
        <v>3270</v>
      </c>
      <c r="G333" s="58">
        <v>17.809999999999999</v>
      </c>
      <c r="H333" s="58">
        <v>7.53</v>
      </c>
      <c r="I333" s="58">
        <v>7.8</v>
      </c>
      <c r="J333" s="58">
        <v>17.760000000000002</v>
      </c>
      <c r="K333" s="58">
        <v>7.77</v>
      </c>
      <c r="L333" s="58">
        <v>7.71</v>
      </c>
      <c r="M333" s="59">
        <f t="shared" si="82"/>
        <v>17.785</v>
      </c>
      <c r="N333" s="59">
        <f t="shared" si="83"/>
        <v>7.65</v>
      </c>
      <c r="O333" s="59">
        <f t="shared" si="84"/>
        <v>7.7549999999999999</v>
      </c>
      <c r="P333" s="60">
        <f t="shared" si="94"/>
        <v>0.16564104975267105</v>
      </c>
      <c r="Q333" s="22">
        <f t="shared" si="95"/>
        <v>2.2387211385683365E-8</v>
      </c>
      <c r="R333" s="22">
        <f t="shared" si="96"/>
        <v>4.4668359215096327E-7</v>
      </c>
      <c r="S333" s="61">
        <f t="shared" si="97"/>
        <v>2.4536320431164804E-7</v>
      </c>
      <c r="T333" s="22">
        <f t="shared" si="98"/>
        <v>6.0203102030079539E-14</v>
      </c>
      <c r="U333" s="62">
        <v>298</v>
      </c>
      <c r="V333" s="59">
        <f t="shared" si="85"/>
        <v>290.78500000000003</v>
      </c>
      <c r="W333" s="63">
        <f t="shared" si="86"/>
        <v>0.41847599987674966</v>
      </c>
      <c r="X333" s="64">
        <f t="shared" si="87"/>
        <v>2.6210541890817889</v>
      </c>
      <c r="Y333" s="65">
        <f t="shared" si="88"/>
        <v>-1.9061535444378069E-16</v>
      </c>
      <c r="Z333" s="66">
        <f t="shared" si="89"/>
        <v>-7.065365183894104E-17</v>
      </c>
      <c r="AA333" s="66">
        <f t="shared" si="90"/>
        <v>-1.4615024619171316E-16</v>
      </c>
      <c r="AB333" s="67">
        <f t="shared" si="91"/>
        <v>-6.6592149141570364E-18</v>
      </c>
      <c r="AC333" s="68">
        <f t="shared" si="92"/>
        <v>1.5144088721971132E-15</v>
      </c>
      <c r="AD333" s="69"/>
      <c r="AE333" s="70">
        <f t="shared" si="93"/>
        <v>1.5144088721971132E-11</v>
      </c>
      <c r="AH333" s="71">
        <v>3270</v>
      </c>
    </row>
    <row r="334" spans="6:34">
      <c r="F334" s="71">
        <v>3280</v>
      </c>
      <c r="G334" s="58">
        <v>17.809999999999999</v>
      </c>
      <c r="H334" s="58">
        <v>7.54</v>
      </c>
      <c r="I334" s="58">
        <v>7.83</v>
      </c>
      <c r="J334" s="58">
        <v>17.77</v>
      </c>
      <c r="K334" s="58">
        <v>7.78</v>
      </c>
      <c r="L334" s="58">
        <v>7.53</v>
      </c>
      <c r="M334" s="59">
        <f t="shared" si="82"/>
        <v>17.79</v>
      </c>
      <c r="N334" s="59">
        <f t="shared" si="83"/>
        <v>7.66</v>
      </c>
      <c r="O334" s="59">
        <f t="shared" si="84"/>
        <v>7.68</v>
      </c>
      <c r="P334" s="60">
        <f t="shared" si="94"/>
        <v>0.16405387179168043</v>
      </c>
      <c r="Q334" s="22">
        <f t="shared" si="95"/>
        <v>2.1877616239495494E-8</v>
      </c>
      <c r="R334" s="22">
        <f t="shared" si="96"/>
        <v>4.5708818961487426E-7</v>
      </c>
      <c r="S334" s="61">
        <f t="shared" si="97"/>
        <v>2.5118279230673648E-7</v>
      </c>
      <c r="T334" s="22">
        <f t="shared" si="98"/>
        <v>6.3092795151009113E-14</v>
      </c>
      <c r="U334" s="62">
        <v>298</v>
      </c>
      <c r="V334" s="59">
        <f t="shared" si="85"/>
        <v>290.79000000000002</v>
      </c>
      <c r="W334" s="63">
        <f t="shared" si="86"/>
        <v>0.41817880520341338</v>
      </c>
      <c r="X334" s="64">
        <f t="shared" si="87"/>
        <v>2.6192611732637077</v>
      </c>
      <c r="Y334" s="65">
        <f t="shared" si="88"/>
        <v>-6.0522159723679751E-17</v>
      </c>
      <c r="Z334" s="66">
        <f t="shared" si="89"/>
        <v>-2.0960385410883929E-17</v>
      </c>
      <c r="AA334" s="66">
        <f t="shared" si="90"/>
        <v>-4.6820896567828325E-17</v>
      </c>
      <c r="AB334" s="67">
        <f t="shared" si="91"/>
        <v>6.8906444928867149E-19</v>
      </c>
      <c r="AC334" s="68">
        <f t="shared" si="92"/>
        <v>4.6293826316504061E-16</v>
      </c>
      <c r="AD334" s="69"/>
      <c r="AE334" s="70">
        <f t="shared" si="93"/>
        <v>4.6293826316504062E-12</v>
      </c>
      <c r="AH334" s="71">
        <v>3280</v>
      </c>
    </row>
    <row r="335" spans="6:34">
      <c r="F335" s="71">
        <v>3290</v>
      </c>
      <c r="G335" s="58">
        <v>17.82</v>
      </c>
      <c r="H335" s="58">
        <v>7.56</v>
      </c>
      <c r="I335" s="58">
        <v>7.8</v>
      </c>
      <c r="J335" s="58">
        <v>17.77</v>
      </c>
      <c r="K335" s="58">
        <v>7.79</v>
      </c>
      <c r="L335" s="58">
        <v>7.77</v>
      </c>
      <c r="M335" s="59">
        <f t="shared" si="82"/>
        <v>17.795000000000002</v>
      </c>
      <c r="N335" s="59">
        <f t="shared" si="83"/>
        <v>7.6749999999999998</v>
      </c>
      <c r="O335" s="59">
        <f t="shared" si="84"/>
        <v>7.7850000000000001</v>
      </c>
      <c r="P335" s="60">
        <f t="shared" si="94"/>
        <v>0.16631176682723359</v>
      </c>
      <c r="Q335" s="22">
        <f t="shared" si="95"/>
        <v>2.1134890398366442E-8</v>
      </c>
      <c r="R335" s="22">
        <f t="shared" si="96"/>
        <v>4.7315125896147963E-7</v>
      </c>
      <c r="S335" s="61">
        <f t="shared" si="97"/>
        <v>2.6011795642155091E-7</v>
      </c>
      <c r="T335" s="22">
        <f t="shared" si="98"/>
        <v>6.7661351252923853E-14</v>
      </c>
      <c r="U335" s="62">
        <v>298</v>
      </c>
      <c r="V335" s="59">
        <f t="shared" si="85"/>
        <v>290.79500000000002</v>
      </c>
      <c r="W335" s="63">
        <f t="shared" si="86"/>
        <v>0.41788162075015001</v>
      </c>
      <c r="X335" s="64">
        <f t="shared" si="87"/>
        <v>2.6174694456111833</v>
      </c>
      <c r="Y335" s="65">
        <f t="shared" si="88"/>
        <v>-1.9524930113050899E-17</v>
      </c>
      <c r="Z335" s="66">
        <f t="shared" si="89"/>
        <v>-5.6399453404003415E-18</v>
      </c>
      <c r="AA335" s="66">
        <f t="shared" si="90"/>
        <v>-1.5514131881425183E-17</v>
      </c>
      <c r="AB335" s="67">
        <f t="shared" si="91"/>
        <v>2.5405506530486457E-18</v>
      </c>
      <c r="AC335" s="68">
        <f t="shared" si="92"/>
        <v>1.3727883111201595E-16</v>
      </c>
      <c r="AD335" s="69"/>
      <c r="AE335" s="70">
        <f t="shared" si="93"/>
        <v>1.3727883111201594E-12</v>
      </c>
      <c r="AH335" s="71">
        <v>3290</v>
      </c>
    </row>
    <row r="336" spans="6:34">
      <c r="F336" s="71">
        <v>3300</v>
      </c>
      <c r="G336" s="58">
        <v>17.82</v>
      </c>
      <c r="H336" s="58">
        <v>7.57</v>
      </c>
      <c r="I336" s="58">
        <v>7.72</v>
      </c>
      <c r="J336" s="58">
        <v>17.78</v>
      </c>
      <c r="K336" s="58">
        <v>7.8</v>
      </c>
      <c r="L336" s="58">
        <v>7.99</v>
      </c>
      <c r="M336" s="59">
        <f t="shared" si="82"/>
        <v>17.8</v>
      </c>
      <c r="N336" s="59">
        <f t="shared" si="83"/>
        <v>7.6850000000000005</v>
      </c>
      <c r="O336" s="59">
        <f t="shared" si="84"/>
        <v>7.8550000000000004</v>
      </c>
      <c r="P336" s="60">
        <f t="shared" si="94"/>
        <v>0.16782229246815433</v>
      </c>
      <c r="Q336" s="22">
        <f t="shared" si="95"/>
        <v>2.0653801558105268E-8</v>
      </c>
      <c r="R336" s="22">
        <f t="shared" si="96"/>
        <v>4.8417236758409929E-7</v>
      </c>
      <c r="S336" s="61">
        <f t="shared" si="97"/>
        <v>2.6628750144662753E-7</v>
      </c>
      <c r="T336" s="22">
        <f t="shared" si="98"/>
        <v>7.0909033426687658E-14</v>
      </c>
      <c r="U336" s="62">
        <v>298</v>
      </c>
      <c r="V336" s="59">
        <f t="shared" si="85"/>
        <v>290.8</v>
      </c>
      <c r="W336" s="63">
        <f t="shared" si="86"/>
        <v>0.41758444651643645</v>
      </c>
      <c r="X336" s="64">
        <f t="shared" si="87"/>
        <v>2.615679005155584</v>
      </c>
      <c r="Y336" s="65">
        <f t="shared" si="88"/>
        <v>-5.7883754410476607E-18</v>
      </c>
      <c r="Z336" s="66">
        <f t="shared" si="89"/>
        <v>-1.4322802968699639E-18</v>
      </c>
      <c r="AA336" s="66">
        <f t="shared" si="90"/>
        <v>-4.7104997382982556E-18</v>
      </c>
      <c r="AB336" s="67">
        <f t="shared" si="91"/>
        <v>1.3014843117044721E-18</v>
      </c>
      <c r="AC336" s="68">
        <f t="shared" si="92"/>
        <v>3.8457941272594173E-17</v>
      </c>
      <c r="AD336" s="69"/>
      <c r="AE336" s="70">
        <f t="shared" si="93"/>
        <v>3.8457941272594171E-13</v>
      </c>
      <c r="AH336" s="71">
        <v>3300</v>
      </c>
    </row>
    <row r="337" spans="6:34">
      <c r="F337" s="71">
        <v>3310</v>
      </c>
      <c r="G337" s="58">
        <v>17.829999999999998</v>
      </c>
      <c r="H337" s="58">
        <v>7.58</v>
      </c>
      <c r="I337" s="58">
        <v>7.73</v>
      </c>
      <c r="J337" s="58">
        <v>17.78</v>
      </c>
      <c r="K337" s="58">
        <v>7.81</v>
      </c>
      <c r="L337" s="58">
        <v>7.92</v>
      </c>
      <c r="M337" s="59">
        <f t="shared" si="82"/>
        <v>17.805</v>
      </c>
      <c r="N337" s="59">
        <f t="shared" si="83"/>
        <v>7.6950000000000003</v>
      </c>
      <c r="O337" s="59">
        <f t="shared" si="84"/>
        <v>7.8250000000000002</v>
      </c>
      <c r="P337" s="60">
        <f t="shared" si="94"/>
        <v>0.16719639498709851</v>
      </c>
      <c r="Q337" s="22">
        <f t="shared" si="95"/>
        <v>2.0183663636815588E-8</v>
      </c>
      <c r="R337" s="22">
        <f t="shared" si="96"/>
        <v>4.9545019080479015E-7</v>
      </c>
      <c r="S337" s="61">
        <f t="shared" si="97"/>
        <v>2.7260337733766996E-7</v>
      </c>
      <c r="T337" s="22">
        <f t="shared" si="98"/>
        <v>7.4312601335904073E-14</v>
      </c>
      <c r="U337" s="62">
        <v>298</v>
      </c>
      <c r="V337" s="59">
        <f t="shared" si="85"/>
        <v>290.80500000000001</v>
      </c>
      <c r="W337" s="63">
        <f t="shared" si="86"/>
        <v>0.41728728250174296</v>
      </c>
      <c r="X337" s="64">
        <f t="shared" si="87"/>
        <v>2.6138898509290014</v>
      </c>
      <c r="Y337" s="65">
        <f t="shared" si="88"/>
        <v>-1.6517896467581932E-18</v>
      </c>
      <c r="Z337" s="66">
        <f t="shared" si="89"/>
        <v>-3.530241968243712E-19</v>
      </c>
      <c r="AA337" s="66">
        <f t="shared" si="90"/>
        <v>-1.3742145749408007E-18</v>
      </c>
      <c r="AB337" s="67">
        <f t="shared" si="91"/>
        <v>5.0923904624932616E-19</v>
      </c>
      <c r="AC337" s="68">
        <f t="shared" si="92"/>
        <v>1.0503855939794908E-17</v>
      </c>
      <c r="AD337" s="69"/>
      <c r="AE337" s="70">
        <f t="shared" si="93"/>
        <v>1.0503855939794908E-13</v>
      </c>
      <c r="AH337" s="71">
        <v>3310</v>
      </c>
    </row>
    <row r="338" spans="6:34">
      <c r="F338" s="71">
        <v>3320</v>
      </c>
      <c r="G338" s="58">
        <v>17.829999999999998</v>
      </c>
      <c r="H338" s="58">
        <v>7.59</v>
      </c>
      <c r="I338" s="58">
        <v>7.8</v>
      </c>
      <c r="J338" s="58">
        <v>17.78</v>
      </c>
      <c r="K338" s="58">
        <v>7.83</v>
      </c>
      <c r="L338" s="58">
        <v>8.0500000000000007</v>
      </c>
      <c r="M338" s="59">
        <f t="shared" si="82"/>
        <v>17.805</v>
      </c>
      <c r="N338" s="59">
        <f t="shared" si="83"/>
        <v>7.71</v>
      </c>
      <c r="O338" s="59">
        <f t="shared" si="84"/>
        <v>7.9250000000000007</v>
      </c>
      <c r="P338" s="60">
        <f t="shared" si="94"/>
        <v>0.16933309013070361</v>
      </c>
      <c r="Q338" s="22">
        <f t="shared" si="95"/>
        <v>1.9498445997580434E-8</v>
      </c>
      <c r="R338" s="22">
        <f t="shared" si="96"/>
        <v>5.1286138399136375E-7</v>
      </c>
      <c r="S338" s="61">
        <f t="shared" si="97"/>
        <v>2.8218325066142239E-7</v>
      </c>
      <c r="T338" s="22">
        <f t="shared" si="98"/>
        <v>7.9627386953847138E-14</v>
      </c>
      <c r="U338" s="62">
        <v>298</v>
      </c>
      <c r="V338" s="59">
        <f t="shared" si="85"/>
        <v>290.80500000000001</v>
      </c>
      <c r="W338" s="63">
        <f t="shared" si="86"/>
        <v>0.41728728250174296</v>
      </c>
      <c r="X338" s="64">
        <f t="shared" si="87"/>
        <v>2.6138898509290014</v>
      </c>
      <c r="Y338" s="65">
        <f t="shared" si="88"/>
        <v>-4.850279167904977E-19</v>
      </c>
      <c r="Z338" s="66">
        <f t="shared" si="89"/>
        <v>-7.1163919603716867E-20</v>
      </c>
      <c r="AA338" s="66">
        <f t="shared" si="90"/>
        <v>-4.2430525897409313E-19</v>
      </c>
      <c r="AB338" s="67">
        <f t="shared" si="91"/>
        <v>2.3907337481511881E-19</v>
      </c>
      <c r="AC338" s="68">
        <f t="shared" si="92"/>
        <v>2.8421423663962535E-18</v>
      </c>
      <c r="AD338" s="69"/>
      <c r="AE338" s="70">
        <f t="shared" si="93"/>
        <v>2.8421423663962536E-14</v>
      </c>
      <c r="AH338" s="71">
        <v>3320</v>
      </c>
    </row>
    <row r="339" spans="6:34">
      <c r="F339" s="71">
        <v>3330</v>
      </c>
      <c r="G339" s="58">
        <v>17.829999999999998</v>
      </c>
      <c r="H339" s="58">
        <v>7.61</v>
      </c>
      <c r="I339" s="58">
        <v>7.86</v>
      </c>
      <c r="J339" s="58">
        <v>17.78</v>
      </c>
      <c r="K339" s="58">
        <v>7.85</v>
      </c>
      <c r="L339" s="58">
        <v>7.88</v>
      </c>
      <c r="M339" s="59">
        <f t="shared" si="82"/>
        <v>17.805</v>
      </c>
      <c r="N339" s="59">
        <f t="shared" si="83"/>
        <v>7.73</v>
      </c>
      <c r="O339" s="59">
        <f t="shared" si="84"/>
        <v>7.87</v>
      </c>
      <c r="P339" s="60">
        <f t="shared" si="94"/>
        <v>0.16815790780172077</v>
      </c>
      <c r="Q339" s="22">
        <f t="shared" si="95"/>
        <v>1.8620871366628593E-8</v>
      </c>
      <c r="R339" s="22">
        <f t="shared" si="96"/>
        <v>5.3703179637025244E-7</v>
      </c>
      <c r="S339" s="61">
        <f t="shared" si="97"/>
        <v>2.9548213754937924E-7</v>
      </c>
      <c r="T339" s="22">
        <f t="shared" si="98"/>
        <v>8.7309693610750269E-14</v>
      </c>
      <c r="U339" s="62">
        <v>298</v>
      </c>
      <c r="V339" s="59">
        <f t="shared" si="85"/>
        <v>290.80500000000001</v>
      </c>
      <c r="W339" s="63">
        <f t="shared" si="86"/>
        <v>0.41728728250174296</v>
      </c>
      <c r="X339" s="64">
        <f t="shared" si="87"/>
        <v>2.6138898509290014</v>
      </c>
      <c r="Y339" s="65">
        <f t="shared" si="88"/>
        <v>-1.4506247077002845E-19</v>
      </c>
      <c r="Z339" s="66">
        <f t="shared" si="89"/>
        <v>-1.0283714733403293E-20</v>
      </c>
      <c r="AA339" s="66">
        <f t="shared" si="90"/>
        <v>-1.3550778531729745E-19</v>
      </c>
      <c r="AB339" s="67">
        <f t="shared" si="91"/>
        <v>1.0674036481378227E-19</v>
      </c>
      <c r="AC339" s="68">
        <f t="shared" si="92"/>
        <v>7.8065420117793053E-19</v>
      </c>
      <c r="AD339" s="69"/>
      <c r="AE339" s="70">
        <f t="shared" si="93"/>
        <v>7.8065420117793054E-15</v>
      </c>
      <c r="AH339" s="71">
        <v>3330</v>
      </c>
    </row>
    <row r="340" spans="6:34">
      <c r="F340" s="71">
        <v>3340</v>
      </c>
      <c r="G340" s="58">
        <v>17.829999999999998</v>
      </c>
      <c r="H340" s="58">
        <v>7.62</v>
      </c>
      <c r="I340" s="58">
        <v>7.74</v>
      </c>
      <c r="J340" s="58">
        <v>17.79</v>
      </c>
      <c r="K340" s="58">
        <v>7.86</v>
      </c>
      <c r="L340" s="58">
        <v>7.71</v>
      </c>
      <c r="M340" s="59">
        <f t="shared" si="82"/>
        <v>17.809999999999999</v>
      </c>
      <c r="N340" s="59">
        <f t="shared" si="83"/>
        <v>7.74</v>
      </c>
      <c r="O340" s="59">
        <f t="shared" si="84"/>
        <v>7.7249999999999996</v>
      </c>
      <c r="P340" s="60">
        <f t="shared" si="94"/>
        <v>0.16507456349438951</v>
      </c>
      <c r="Q340" s="22">
        <f t="shared" si="95"/>
        <v>1.8197008586099822E-8</v>
      </c>
      <c r="R340" s="22">
        <f t="shared" si="96"/>
        <v>5.4954087385762417E-7</v>
      </c>
      <c r="S340" s="61">
        <f t="shared" si="97"/>
        <v>3.0249045937688935E-7</v>
      </c>
      <c r="T340" s="22">
        <f t="shared" si="98"/>
        <v>9.1500478014041551E-14</v>
      </c>
      <c r="U340" s="62">
        <v>298</v>
      </c>
      <c r="V340" s="59">
        <f t="shared" si="85"/>
        <v>290.81</v>
      </c>
      <c r="W340" s="63">
        <f t="shared" si="86"/>
        <v>0.41699012870554431</v>
      </c>
      <c r="X340" s="64">
        <f t="shared" si="87"/>
        <v>2.6121019819643103</v>
      </c>
      <c r="Y340" s="65">
        <f t="shared" si="88"/>
        <v>-4.4154639278015298E-20</v>
      </c>
      <c r="Z340" s="66">
        <f t="shared" si="89"/>
        <v>-1.9205017996429342E-21</v>
      </c>
      <c r="AA340" s="66">
        <f t="shared" si="90"/>
        <v>-4.2317669519914098E-20</v>
      </c>
      <c r="AB340" s="67">
        <f t="shared" si="91"/>
        <v>3.6799493809343254E-20</v>
      </c>
      <c r="AC340" s="68">
        <f t="shared" si="92"/>
        <v>2.3081235774851997E-19</v>
      </c>
      <c r="AD340" s="69"/>
      <c r="AE340" s="70">
        <f t="shared" si="93"/>
        <v>2.3081235774851997E-15</v>
      </c>
      <c r="AH340" s="71">
        <v>3340</v>
      </c>
    </row>
    <row r="341" spans="6:34">
      <c r="F341" s="71">
        <v>3350</v>
      </c>
      <c r="G341" s="58">
        <v>17.829999999999998</v>
      </c>
      <c r="H341" s="58">
        <v>7.63</v>
      </c>
      <c r="I341" s="58">
        <v>7.65</v>
      </c>
      <c r="J341" s="58">
        <v>17.79</v>
      </c>
      <c r="K341" s="58">
        <v>7.88</v>
      </c>
      <c r="L341" s="58">
        <v>7.67</v>
      </c>
      <c r="M341" s="59">
        <f t="shared" si="82"/>
        <v>17.809999999999999</v>
      </c>
      <c r="N341" s="59">
        <f t="shared" si="83"/>
        <v>7.7549999999999999</v>
      </c>
      <c r="O341" s="59">
        <f t="shared" si="84"/>
        <v>7.66</v>
      </c>
      <c r="P341" s="60">
        <f t="shared" si="94"/>
        <v>0.16368558658472801</v>
      </c>
      <c r="Q341" s="22">
        <f t="shared" si="95"/>
        <v>1.7579236139586918E-8</v>
      </c>
      <c r="R341" s="22">
        <f t="shared" si="96"/>
        <v>5.6885293084384101E-7</v>
      </c>
      <c r="S341" s="61">
        <f t="shared" si="97"/>
        <v>3.131206295192232E-7</v>
      </c>
      <c r="T341" s="22">
        <f t="shared" si="98"/>
        <v>9.8044528630514632E-14</v>
      </c>
      <c r="U341" s="62">
        <v>298</v>
      </c>
      <c r="V341" s="59">
        <f t="shared" si="85"/>
        <v>290.81</v>
      </c>
      <c r="W341" s="63">
        <f t="shared" si="86"/>
        <v>0.41699012870554431</v>
      </c>
      <c r="X341" s="64">
        <f t="shared" si="87"/>
        <v>2.6121019819643103</v>
      </c>
      <c r="Y341" s="65">
        <f t="shared" si="88"/>
        <v>-1.445026111352421E-20</v>
      </c>
      <c r="Z341" s="66">
        <f t="shared" si="89"/>
        <v>2.3539196073702798E-22</v>
      </c>
      <c r="AA341" s="66">
        <f t="shared" si="90"/>
        <v>-1.4689487563807432E-20</v>
      </c>
      <c r="AB341" s="67">
        <f t="shared" si="91"/>
        <v>1.540729184084433E-20</v>
      </c>
      <c r="AC341" s="68">
        <f t="shared" si="92"/>
        <v>7.1093210902210469E-20</v>
      </c>
      <c r="AD341" s="69"/>
      <c r="AE341" s="70">
        <f t="shared" si="93"/>
        <v>7.1093210902210466E-16</v>
      </c>
      <c r="AH341" s="71">
        <v>3350</v>
      </c>
    </row>
    <row r="342" spans="6:34">
      <c r="F342" s="71">
        <v>3360</v>
      </c>
      <c r="G342" s="58">
        <v>17.829999999999998</v>
      </c>
      <c r="H342" s="58">
        <v>7.64</v>
      </c>
      <c r="I342" s="58">
        <v>7.44</v>
      </c>
      <c r="J342" s="58">
        <v>17.79</v>
      </c>
      <c r="K342" s="58">
        <v>7.89</v>
      </c>
      <c r="L342" s="58">
        <v>7.79</v>
      </c>
      <c r="M342" s="59">
        <f t="shared" si="82"/>
        <v>17.809999999999999</v>
      </c>
      <c r="N342" s="59">
        <f t="shared" si="83"/>
        <v>7.7649999999999997</v>
      </c>
      <c r="O342" s="59">
        <f t="shared" si="84"/>
        <v>7.6150000000000002</v>
      </c>
      <c r="P342" s="60">
        <f t="shared" si="94"/>
        <v>0.16272398718573156</v>
      </c>
      <c r="Q342" s="22">
        <f t="shared" si="95"/>
        <v>1.7179083871575874E-8</v>
      </c>
      <c r="R342" s="22">
        <f t="shared" si="96"/>
        <v>5.8210321777086989E-7</v>
      </c>
      <c r="S342" s="61">
        <f t="shared" si="97"/>
        <v>3.2041414592555936E-7</v>
      </c>
      <c r="T342" s="22">
        <f t="shared" si="98"/>
        <v>1.0266522490920564E-13</v>
      </c>
      <c r="U342" s="62">
        <v>298</v>
      </c>
      <c r="V342" s="59">
        <f t="shared" si="85"/>
        <v>290.81</v>
      </c>
      <c r="W342" s="63">
        <f t="shared" si="86"/>
        <v>0.41699012870554431</v>
      </c>
      <c r="X342" s="64">
        <f t="shared" si="87"/>
        <v>2.6121019819643103</v>
      </c>
      <c r="Y342" s="65">
        <f t="shared" si="88"/>
        <v>-5.185558914048705E-21</v>
      </c>
      <c r="Z342" s="66">
        <f t="shared" si="89"/>
        <v>3.0042184962375797E-22</v>
      </c>
      <c r="AA342" s="66">
        <f t="shared" si="90"/>
        <v>-5.5033855004091035E-21</v>
      </c>
      <c r="AB342" s="67">
        <f t="shared" si="91"/>
        <v>6.4588819228005825E-21</v>
      </c>
      <c r="AC342" s="68">
        <f t="shared" si="92"/>
        <v>2.4507943437509504E-20</v>
      </c>
      <c r="AD342" s="69"/>
      <c r="AE342" s="70">
        <f t="shared" si="93"/>
        <v>2.4507943437509504E-16</v>
      </c>
      <c r="AH342" s="71">
        <v>3360</v>
      </c>
    </row>
    <row r="343" spans="6:34">
      <c r="F343" s="71">
        <v>3370</v>
      </c>
      <c r="G343" s="58">
        <v>17.829999999999998</v>
      </c>
      <c r="H343" s="58">
        <v>7.65</v>
      </c>
      <c r="I343" s="58">
        <v>7.18</v>
      </c>
      <c r="J343" s="58">
        <v>17.79</v>
      </c>
      <c r="K343" s="58">
        <v>7.91</v>
      </c>
      <c r="L343" s="58">
        <v>7.73</v>
      </c>
      <c r="M343" s="59">
        <f t="shared" si="82"/>
        <v>17.809999999999999</v>
      </c>
      <c r="N343" s="59">
        <f t="shared" si="83"/>
        <v>7.78</v>
      </c>
      <c r="O343" s="59">
        <f t="shared" si="84"/>
        <v>7.4550000000000001</v>
      </c>
      <c r="P343" s="60">
        <f t="shared" si="94"/>
        <v>0.15930496710041087</v>
      </c>
      <c r="Q343" s="22">
        <f t="shared" si="95"/>
        <v>1.6595869074375541E-8</v>
      </c>
      <c r="R343" s="22">
        <f t="shared" si="96"/>
        <v>6.0255958607435721E-7</v>
      </c>
      <c r="S343" s="61">
        <f t="shared" si="97"/>
        <v>3.3167419324809613E-7</v>
      </c>
      <c r="T343" s="22">
        <f t="shared" si="98"/>
        <v>1.1000777046677542E-13</v>
      </c>
      <c r="U343" s="62">
        <v>298</v>
      </c>
      <c r="V343" s="59">
        <f t="shared" si="85"/>
        <v>290.81</v>
      </c>
      <c r="W343" s="63">
        <f t="shared" si="86"/>
        <v>0.41699012870554431</v>
      </c>
      <c r="X343" s="64">
        <f t="shared" si="87"/>
        <v>2.6121019819643103</v>
      </c>
      <c r="Y343" s="65">
        <f t="shared" si="88"/>
        <v>-2.0612891125571204E-21</v>
      </c>
      <c r="Z343" s="66">
        <f t="shared" si="89"/>
        <v>2.2628596934071592E-22</v>
      </c>
      <c r="AA343" s="66">
        <f t="shared" si="90"/>
        <v>-2.3124164976936756E-21</v>
      </c>
      <c r="AB343" s="67">
        <f t="shared" si="91"/>
        <v>3.071252777727503E-21</v>
      </c>
      <c r="AC343" s="68">
        <f t="shared" si="92"/>
        <v>9.286936282811543E-21</v>
      </c>
      <c r="AD343" s="69"/>
      <c r="AE343" s="70">
        <f t="shared" si="93"/>
        <v>9.2869362828115425E-17</v>
      </c>
      <c r="AH343" s="71">
        <v>3370</v>
      </c>
    </row>
    <row r="344" spans="6:34">
      <c r="F344" s="71">
        <v>3380</v>
      </c>
      <c r="G344" s="58">
        <v>17.829999999999998</v>
      </c>
      <c r="H344" s="58">
        <v>7.66</v>
      </c>
      <c r="I344" s="58">
        <v>6.97</v>
      </c>
      <c r="J344" s="58">
        <v>17.79</v>
      </c>
      <c r="K344" s="58">
        <v>7.92</v>
      </c>
      <c r="L344" s="58">
        <v>7.65</v>
      </c>
      <c r="M344" s="59">
        <f t="shared" si="82"/>
        <v>17.809999999999999</v>
      </c>
      <c r="N344" s="59">
        <f t="shared" si="83"/>
        <v>7.79</v>
      </c>
      <c r="O344" s="59">
        <f t="shared" si="84"/>
        <v>7.3100000000000005</v>
      </c>
      <c r="P344" s="60">
        <f t="shared" si="94"/>
        <v>0.15620648014808899</v>
      </c>
      <c r="Q344" s="22">
        <f t="shared" si="95"/>
        <v>1.6218100973589297E-8</v>
      </c>
      <c r="R344" s="22">
        <f t="shared" si="96"/>
        <v>6.1659500186148145E-7</v>
      </c>
      <c r="S344" s="61">
        <f t="shared" si="97"/>
        <v>3.393998776711481E-7</v>
      </c>
      <c r="T344" s="22">
        <f t="shared" si="98"/>
        <v>1.1519227696319029E-13</v>
      </c>
      <c r="U344" s="62">
        <v>298</v>
      </c>
      <c r="V344" s="59">
        <f t="shared" si="85"/>
        <v>290.81</v>
      </c>
      <c r="W344" s="63">
        <f t="shared" si="86"/>
        <v>0.41699012870554431</v>
      </c>
      <c r="X344" s="64">
        <f t="shared" si="87"/>
        <v>2.6121019819643103</v>
      </c>
      <c r="Y344" s="65">
        <f t="shared" si="88"/>
        <v>-9.1532963703518917E-22</v>
      </c>
      <c r="Z344" s="66">
        <f t="shared" si="89"/>
        <v>1.2766890516202748E-22</v>
      </c>
      <c r="AA344" s="66">
        <f t="shared" si="90"/>
        <v>-1.0608056235871137E-21</v>
      </c>
      <c r="AB344" s="67">
        <f t="shared" si="91"/>
        <v>1.5022009971519206E-21</v>
      </c>
      <c r="AC344" s="68">
        <f t="shared" si="92"/>
        <v>4.0164406302523353E-21</v>
      </c>
      <c r="AD344" s="69"/>
      <c r="AE344" s="70">
        <f t="shared" si="93"/>
        <v>4.0164406302523355E-17</v>
      </c>
      <c r="AH344" s="71">
        <v>3380</v>
      </c>
    </row>
    <row r="345" spans="6:34">
      <c r="F345" s="71">
        <v>3390</v>
      </c>
      <c r="G345" s="58">
        <v>17.829999999999998</v>
      </c>
      <c r="H345" s="58">
        <v>7.66</v>
      </c>
      <c r="I345" s="58">
        <v>6.8</v>
      </c>
      <c r="J345" s="58">
        <v>17.809999999999999</v>
      </c>
      <c r="K345" s="58">
        <v>7.92</v>
      </c>
      <c r="L345" s="58">
        <v>7.49</v>
      </c>
      <c r="M345" s="59">
        <f t="shared" si="82"/>
        <v>17.82</v>
      </c>
      <c r="N345" s="59">
        <f t="shared" si="83"/>
        <v>7.79</v>
      </c>
      <c r="O345" s="59">
        <f t="shared" si="84"/>
        <v>7.1449999999999996</v>
      </c>
      <c r="P345" s="60">
        <f t="shared" si="94"/>
        <v>0.1527081184633573</v>
      </c>
      <c r="Q345" s="22">
        <f t="shared" si="95"/>
        <v>1.6218100973589297E-8</v>
      </c>
      <c r="R345" s="22">
        <f t="shared" si="96"/>
        <v>6.1659500186148145E-7</v>
      </c>
      <c r="S345" s="61">
        <f t="shared" si="97"/>
        <v>3.3968203619012026E-7</v>
      </c>
      <c r="T345" s="22">
        <f t="shared" si="98"/>
        <v>1.1538388571026616E-13</v>
      </c>
      <c r="U345" s="62">
        <v>298</v>
      </c>
      <c r="V345" s="59">
        <f t="shared" si="85"/>
        <v>290.82</v>
      </c>
      <c r="W345" s="63">
        <f t="shared" si="86"/>
        <v>0.41639585176651722</v>
      </c>
      <c r="X345" s="64">
        <f t="shared" si="87"/>
        <v>2.6085300959558224</v>
      </c>
      <c r="Y345" s="65">
        <f t="shared" si="88"/>
        <v>-4.2103690108760956E-22</v>
      </c>
      <c r="Z345" s="66">
        <f t="shared" si="89"/>
        <v>4.9404453361188039E-23</v>
      </c>
      <c r="AA345" s="66">
        <f t="shared" si="90"/>
        <v>-4.762384710568972E-22</v>
      </c>
      <c r="AB345" s="67">
        <f t="shared" si="91"/>
        <v>6.4320364783288701E-22</v>
      </c>
      <c r="AC345" s="68">
        <f t="shared" si="92"/>
        <v>1.884103835696609E-21</v>
      </c>
      <c r="AD345" s="69"/>
      <c r="AE345" s="70">
        <f t="shared" si="93"/>
        <v>1.8841038356966089E-17</v>
      </c>
      <c r="AH345" s="71">
        <v>3390</v>
      </c>
    </row>
    <row r="346" spans="6:34">
      <c r="F346" s="71">
        <v>3400</v>
      </c>
      <c r="G346" s="58">
        <v>17.829999999999998</v>
      </c>
      <c r="H346" s="58">
        <v>7.67</v>
      </c>
      <c r="I346" s="58">
        <v>6.64</v>
      </c>
      <c r="J346" s="58">
        <v>17.809999999999999</v>
      </c>
      <c r="K346" s="58">
        <v>7.93</v>
      </c>
      <c r="L346" s="58">
        <v>7.31</v>
      </c>
      <c r="M346" s="59">
        <f t="shared" si="82"/>
        <v>17.82</v>
      </c>
      <c r="N346" s="59">
        <f t="shared" si="83"/>
        <v>7.8</v>
      </c>
      <c r="O346" s="59">
        <f t="shared" si="84"/>
        <v>6.9749999999999996</v>
      </c>
      <c r="P346" s="60">
        <f t="shared" si="94"/>
        <v>0.14907475525289252</v>
      </c>
      <c r="Q346" s="22">
        <f t="shared" si="95"/>
        <v>1.5848931924611133E-8</v>
      </c>
      <c r="R346" s="22">
        <f t="shared" si="96"/>
        <v>6.3095734448019254E-7</v>
      </c>
      <c r="S346" s="61">
        <f t="shared" si="97"/>
        <v>3.4759424723700755E-7</v>
      </c>
      <c r="T346" s="22">
        <f t="shared" si="98"/>
        <v>1.2082176071226193E-13</v>
      </c>
      <c r="U346" s="62">
        <v>298</v>
      </c>
      <c r="V346" s="59">
        <f t="shared" si="85"/>
        <v>290.82</v>
      </c>
      <c r="W346" s="63">
        <f t="shared" si="86"/>
        <v>0.41639585176651722</v>
      </c>
      <c r="X346" s="64">
        <f t="shared" si="87"/>
        <v>2.6085300959558224</v>
      </c>
      <c r="Y346" s="65">
        <f t="shared" si="88"/>
        <v>-1.899645957628916E-22</v>
      </c>
      <c r="Z346" s="66">
        <f t="shared" si="89"/>
        <v>2.7005548514860131E-23</v>
      </c>
      <c r="AA346" s="66">
        <f t="shared" si="90"/>
        <v>-2.208092788683823E-22</v>
      </c>
      <c r="AB346" s="67">
        <f t="shared" si="91"/>
        <v>3.1443487827107955E-22</v>
      </c>
      <c r="AC346" s="68">
        <f t="shared" si="92"/>
        <v>8.3160168795304498E-22</v>
      </c>
      <c r="AD346" s="69"/>
      <c r="AE346" s="70">
        <f t="shared" si="93"/>
        <v>8.3160168795304493E-18</v>
      </c>
      <c r="AH346" s="71">
        <v>3400</v>
      </c>
    </row>
    <row r="347" spans="6:34">
      <c r="F347" s="71">
        <v>3410</v>
      </c>
      <c r="G347" s="58">
        <v>17.829999999999998</v>
      </c>
      <c r="H347" s="58">
        <v>7.67</v>
      </c>
      <c r="I347" s="58">
        <v>6.52</v>
      </c>
      <c r="J347" s="58">
        <v>17.82</v>
      </c>
      <c r="K347" s="58">
        <v>7.93</v>
      </c>
      <c r="L347" s="58">
        <v>7.17</v>
      </c>
      <c r="M347" s="59">
        <f t="shared" si="82"/>
        <v>17.824999999999999</v>
      </c>
      <c r="N347" s="59">
        <f t="shared" si="83"/>
        <v>7.8</v>
      </c>
      <c r="O347" s="59">
        <f t="shared" si="84"/>
        <v>6.8449999999999998</v>
      </c>
      <c r="P347" s="60">
        <f t="shared" si="94"/>
        <v>0.14630947859705004</v>
      </c>
      <c r="Q347" s="22">
        <f t="shared" si="95"/>
        <v>1.5848931924611133E-8</v>
      </c>
      <c r="R347" s="22">
        <f t="shared" si="96"/>
        <v>6.3095734448019254E-7</v>
      </c>
      <c r="S347" s="61">
        <f t="shared" si="97"/>
        <v>3.4773870265526937E-7</v>
      </c>
      <c r="T347" s="22">
        <f t="shared" si="98"/>
        <v>1.2092220532436984E-13</v>
      </c>
      <c r="U347" s="62">
        <v>298</v>
      </c>
      <c r="V347" s="59">
        <f t="shared" si="85"/>
        <v>290.82499999999999</v>
      </c>
      <c r="W347" s="63">
        <f t="shared" si="86"/>
        <v>0.41609872862263592</v>
      </c>
      <c r="X347" s="64">
        <f t="shared" si="87"/>
        <v>2.6067460769815538</v>
      </c>
      <c r="Y347" s="65">
        <f t="shared" si="88"/>
        <v>-8.8251100864253185E-23</v>
      </c>
      <c r="Z347" s="66">
        <f t="shared" si="89"/>
        <v>1.082612113735897E-23</v>
      </c>
      <c r="AA347" s="66">
        <f t="shared" si="90"/>
        <v>-1.0040530627175688E-22</v>
      </c>
      <c r="AB347" s="67">
        <f t="shared" si="91"/>
        <v>1.3719376548202454E-22</v>
      </c>
      <c r="AC347" s="68">
        <f t="shared" si="92"/>
        <v>3.9303972428828604E-22</v>
      </c>
      <c r="AD347" s="69"/>
      <c r="AE347" s="70">
        <f t="shared" si="93"/>
        <v>3.9303972428828604E-18</v>
      </c>
      <c r="AH347" s="71">
        <v>3410</v>
      </c>
    </row>
    <row r="348" spans="6:34">
      <c r="F348" s="71">
        <v>3420</v>
      </c>
      <c r="G348" s="58">
        <v>17.829999999999998</v>
      </c>
      <c r="H348" s="58">
        <v>7.68</v>
      </c>
      <c r="I348" s="58">
        <v>6.43</v>
      </c>
      <c r="J348" s="58">
        <v>17.84</v>
      </c>
      <c r="K348" s="58">
        <v>7.93</v>
      </c>
      <c r="L348" s="58">
        <v>7.13</v>
      </c>
      <c r="M348" s="59">
        <f t="shared" si="82"/>
        <v>17.835000000000001</v>
      </c>
      <c r="N348" s="59">
        <f t="shared" si="83"/>
        <v>7.8049999999999997</v>
      </c>
      <c r="O348" s="59">
        <f t="shared" si="84"/>
        <v>6.7799999999999994</v>
      </c>
      <c r="P348" s="60">
        <f t="shared" si="94"/>
        <v>0.1449462382686843</v>
      </c>
      <c r="Q348" s="22">
        <f t="shared" si="95"/>
        <v>1.5667510701081492E-8</v>
      </c>
      <c r="R348" s="22">
        <f t="shared" si="96"/>
        <v>6.3826348619054789E-7</v>
      </c>
      <c r="S348" s="61">
        <f t="shared" si="97"/>
        <v>3.5205776553520569E-7</v>
      </c>
      <c r="T348" s="22">
        <f t="shared" si="98"/>
        <v>1.2394467027364187E-13</v>
      </c>
      <c r="U348" s="62">
        <v>298</v>
      </c>
      <c r="V348" s="59">
        <f t="shared" si="85"/>
        <v>290.83499999999998</v>
      </c>
      <c r="W348" s="63">
        <f t="shared" si="86"/>
        <v>0.41550451298350494</v>
      </c>
      <c r="X348" s="64">
        <f t="shared" si="87"/>
        <v>2.6031818822724659</v>
      </c>
      <c r="Y348" s="65">
        <f t="shared" si="88"/>
        <v>-4.0186509135585968E-23</v>
      </c>
      <c r="Z348" s="66">
        <f t="shared" si="89"/>
        <v>5.6893774933147526E-24</v>
      </c>
      <c r="AA348" s="66">
        <f t="shared" si="90"/>
        <v>-4.6681356348906159E-23</v>
      </c>
      <c r="AB348" s="67">
        <f t="shared" si="91"/>
        <v>6.6393965636200012E-23</v>
      </c>
      <c r="AC348" s="68">
        <f t="shared" si="92"/>
        <v>1.7601354820324615E-22</v>
      </c>
      <c r="AD348" s="69"/>
      <c r="AE348" s="70">
        <f t="shared" si="93"/>
        <v>1.7601354820324614E-18</v>
      </c>
      <c r="AH348" s="71">
        <v>3420</v>
      </c>
    </row>
    <row r="349" spans="6:34">
      <c r="F349" s="71">
        <v>3430</v>
      </c>
      <c r="G349" s="58">
        <v>17.93</v>
      </c>
      <c r="H349" s="58">
        <v>7.68</v>
      </c>
      <c r="I349" s="58">
        <v>6.5</v>
      </c>
      <c r="J349" s="58">
        <v>17.82</v>
      </c>
      <c r="K349" s="58">
        <v>7.93</v>
      </c>
      <c r="L349" s="58">
        <v>7.43</v>
      </c>
      <c r="M349" s="59">
        <f t="shared" si="82"/>
        <v>17.875</v>
      </c>
      <c r="N349" s="59">
        <f t="shared" si="83"/>
        <v>7.8049999999999997</v>
      </c>
      <c r="O349" s="59">
        <f t="shared" si="84"/>
        <v>6.9649999999999999</v>
      </c>
      <c r="P349" s="60">
        <f t="shared" si="94"/>
        <v>0.14900865536403607</v>
      </c>
      <c r="Q349" s="22">
        <f t="shared" si="95"/>
        <v>1.5667510701081492E-8</v>
      </c>
      <c r="R349" s="22">
        <f t="shared" si="96"/>
        <v>6.3826348619054789E-7</v>
      </c>
      <c r="S349" s="61">
        <f t="shared" si="97"/>
        <v>3.5322995264353003E-7</v>
      </c>
      <c r="T349" s="22">
        <f t="shared" si="98"/>
        <v>1.2477139944455047E-13</v>
      </c>
      <c r="U349" s="62">
        <v>298</v>
      </c>
      <c r="V349" s="59">
        <f t="shared" si="85"/>
        <v>290.875</v>
      </c>
      <c r="W349" s="63">
        <f t="shared" si="86"/>
        <v>0.4131280589981059</v>
      </c>
      <c r="X349" s="64">
        <f t="shared" si="87"/>
        <v>2.588976205586921</v>
      </c>
      <c r="Y349" s="65">
        <f t="shared" si="88"/>
        <v>-1.9731322631068552E-23</v>
      </c>
      <c r="Z349" s="66">
        <f t="shared" si="89"/>
        <v>3.7071105880663811E-24</v>
      </c>
      <c r="AA349" s="66">
        <f t="shared" si="90"/>
        <v>-2.4134923219785717E-23</v>
      </c>
      <c r="AB349" s="67">
        <f t="shared" si="91"/>
        <v>3.7607437340873763E-23</v>
      </c>
      <c r="AC349" s="68">
        <f t="shared" si="92"/>
        <v>8.3052712852298594E-23</v>
      </c>
      <c r="AD349" s="69"/>
      <c r="AE349" s="70">
        <f t="shared" si="93"/>
        <v>8.3052712852298595E-19</v>
      </c>
      <c r="AH349" s="71">
        <v>3430</v>
      </c>
    </row>
    <row r="350" spans="6:34">
      <c r="F350" s="71">
        <v>3440</v>
      </c>
      <c r="G350" s="58">
        <v>17.84</v>
      </c>
      <c r="H350" s="58">
        <v>7.68</v>
      </c>
      <c r="I350" s="58">
        <v>6.93</v>
      </c>
      <c r="J350" s="58">
        <v>17.809999999999999</v>
      </c>
      <c r="K350" s="58">
        <v>7.94</v>
      </c>
      <c r="L350" s="58">
        <v>7.48</v>
      </c>
      <c r="M350" s="59">
        <f t="shared" si="82"/>
        <v>17.824999999999999</v>
      </c>
      <c r="N350" s="59">
        <f t="shared" si="83"/>
        <v>7.8100000000000005</v>
      </c>
      <c r="O350" s="59">
        <f t="shared" si="84"/>
        <v>7.2050000000000001</v>
      </c>
      <c r="P350" s="60">
        <f t="shared" si="94"/>
        <v>0.15400435256270939</v>
      </c>
      <c r="Q350" s="22">
        <f t="shared" si="95"/>
        <v>1.5488166189124758E-8</v>
      </c>
      <c r="R350" s="22">
        <f t="shared" si="96"/>
        <v>6.4565422903465583E-7</v>
      </c>
      <c r="S350" s="61">
        <f t="shared" si="97"/>
        <v>3.5583857757193927E-7</v>
      </c>
      <c r="T350" s="22">
        <f t="shared" si="98"/>
        <v>1.2662109328842105E-13</v>
      </c>
      <c r="U350" s="62">
        <v>298</v>
      </c>
      <c r="V350" s="59">
        <f t="shared" si="85"/>
        <v>290.82499999999999</v>
      </c>
      <c r="W350" s="63">
        <f t="shared" si="86"/>
        <v>0.41609872862263592</v>
      </c>
      <c r="X350" s="64">
        <f t="shared" si="87"/>
        <v>2.6067460769815538</v>
      </c>
      <c r="Y350" s="65">
        <f t="shared" si="88"/>
        <v>-1.1075708084018396E-23</v>
      </c>
      <c r="Z350" s="66">
        <f t="shared" si="89"/>
        <v>2.6295028133284343E-24</v>
      </c>
      <c r="AA350" s="66">
        <f t="shared" si="90"/>
        <v>-1.4329485660897075E-23</v>
      </c>
      <c r="AB350" s="67">
        <f t="shared" si="91"/>
        <v>2.4387238671770361E-23</v>
      </c>
      <c r="AC350" s="68">
        <f t="shared" si="92"/>
        <v>4.4753528596242975E-23</v>
      </c>
      <c r="AD350" s="69"/>
      <c r="AE350" s="70">
        <f t="shared" si="93"/>
        <v>4.4753528596242971E-19</v>
      </c>
      <c r="AH350" s="71">
        <v>3440</v>
      </c>
    </row>
    <row r="351" spans="6:34">
      <c r="F351" s="71">
        <v>3450</v>
      </c>
      <c r="G351" s="58">
        <v>17.84</v>
      </c>
      <c r="H351" s="58">
        <v>7.68</v>
      </c>
      <c r="I351" s="58">
        <v>7.29</v>
      </c>
      <c r="J351" s="58">
        <v>17.8</v>
      </c>
      <c r="K351" s="58">
        <v>7.94</v>
      </c>
      <c r="L351" s="58">
        <v>7.48</v>
      </c>
      <c r="M351" s="59">
        <f t="shared" si="82"/>
        <v>17.82</v>
      </c>
      <c r="N351" s="59">
        <f t="shared" si="83"/>
        <v>7.8100000000000005</v>
      </c>
      <c r="O351" s="59">
        <f t="shared" si="84"/>
        <v>7.3849999999999998</v>
      </c>
      <c r="P351" s="60">
        <f t="shared" si="94"/>
        <v>0.15783757240754287</v>
      </c>
      <c r="Q351" s="22">
        <f t="shared" si="95"/>
        <v>1.5488166189124758E-8</v>
      </c>
      <c r="R351" s="22">
        <f t="shared" si="96"/>
        <v>6.4565422903465583E-7</v>
      </c>
      <c r="S351" s="61">
        <f t="shared" si="97"/>
        <v>3.5569075735473499E-7</v>
      </c>
      <c r="T351" s="22">
        <f t="shared" si="98"/>
        <v>1.2651591486758495E-13</v>
      </c>
      <c r="U351" s="62">
        <v>298</v>
      </c>
      <c r="V351" s="59">
        <f t="shared" si="85"/>
        <v>290.82</v>
      </c>
      <c r="W351" s="63">
        <f t="shared" si="86"/>
        <v>0.41639585176651722</v>
      </c>
      <c r="X351" s="64">
        <f t="shared" si="87"/>
        <v>2.6085300959558224</v>
      </c>
      <c r="Y351" s="65">
        <f t="shared" si="88"/>
        <v>-7.0759011647605388E-24</v>
      </c>
      <c r="Z351" s="66">
        <f t="shared" si="89"/>
        <v>1.8842503955673693E-24</v>
      </c>
      <c r="AA351" s="66">
        <f t="shared" si="90"/>
        <v>-9.4619109080810268E-24</v>
      </c>
      <c r="AB351" s="67">
        <f t="shared" si="91"/>
        <v>1.6887168361690365E-23</v>
      </c>
      <c r="AC351" s="68">
        <f t="shared" si="92"/>
        <v>2.793947008393418E-23</v>
      </c>
      <c r="AD351" s="69"/>
      <c r="AE351" s="70">
        <f t="shared" si="93"/>
        <v>2.7939470083934182E-19</v>
      </c>
      <c r="AH351" s="71">
        <v>3450</v>
      </c>
    </row>
    <row r="352" spans="6:34">
      <c r="F352" s="71">
        <v>3460</v>
      </c>
      <c r="G352" s="58">
        <v>17.84</v>
      </c>
      <c r="H352" s="58">
        <v>7.69</v>
      </c>
      <c r="I352" s="58">
        <v>7.72</v>
      </c>
      <c r="J352" s="58">
        <v>17.8</v>
      </c>
      <c r="K352" s="58">
        <v>7.95</v>
      </c>
      <c r="L352" s="58">
        <v>7.88</v>
      </c>
      <c r="M352" s="59">
        <f t="shared" si="82"/>
        <v>17.82</v>
      </c>
      <c r="N352" s="59">
        <f t="shared" si="83"/>
        <v>7.82</v>
      </c>
      <c r="O352" s="59">
        <f t="shared" si="84"/>
        <v>7.8</v>
      </c>
      <c r="P352" s="60">
        <f t="shared" si="94"/>
        <v>0.16670725318603036</v>
      </c>
      <c r="Q352" s="22">
        <f t="shared" si="95"/>
        <v>1.5135612484362029E-8</v>
      </c>
      <c r="R352" s="22">
        <f t="shared" si="96"/>
        <v>6.6069344800759506E-7</v>
      </c>
      <c r="S352" s="61">
        <f t="shared" si="97"/>
        <v>3.6397585942013434E-7</v>
      </c>
      <c r="T352" s="22">
        <f t="shared" si="98"/>
        <v>1.324784262406254E-13</v>
      </c>
      <c r="U352" s="62">
        <v>298</v>
      </c>
      <c r="V352" s="59">
        <f t="shared" si="85"/>
        <v>290.82</v>
      </c>
      <c r="W352" s="63">
        <f t="shared" si="86"/>
        <v>0.41639585176651722</v>
      </c>
      <c r="X352" s="64">
        <f t="shared" si="87"/>
        <v>2.6085300959558224</v>
      </c>
      <c r="Y352" s="65">
        <f t="shared" si="88"/>
        <v>-5.3309966698477416E-24</v>
      </c>
      <c r="Z352" s="66">
        <f t="shared" si="89"/>
        <v>2.1349711202041281E-24</v>
      </c>
      <c r="AA352" s="66">
        <f t="shared" si="90"/>
        <v>-8.3209864603666357E-24</v>
      </c>
      <c r="AB352" s="67">
        <f t="shared" si="91"/>
        <v>1.7975795940221302E-23</v>
      </c>
      <c r="AC352" s="68">
        <f t="shared" si="92"/>
        <v>1.9032713703771731E-23</v>
      </c>
      <c r="AD352" s="69"/>
      <c r="AE352" s="70">
        <f t="shared" si="93"/>
        <v>1.9032713703771731E-19</v>
      </c>
      <c r="AH352" s="71">
        <v>3460</v>
      </c>
    </row>
    <row r="353" spans="6:34">
      <c r="F353" s="71">
        <v>3470</v>
      </c>
      <c r="G353" s="58">
        <v>17.84</v>
      </c>
      <c r="H353" s="58">
        <v>7.7</v>
      </c>
      <c r="I353" s="58">
        <v>7.67</v>
      </c>
      <c r="J353" s="58">
        <v>17.8</v>
      </c>
      <c r="K353" s="58">
        <v>7.95</v>
      </c>
      <c r="L353" s="58">
        <v>8.01</v>
      </c>
      <c r="M353" s="59">
        <f t="shared" si="82"/>
        <v>17.82</v>
      </c>
      <c r="N353" s="59">
        <f t="shared" si="83"/>
        <v>7.8250000000000002</v>
      </c>
      <c r="O353" s="59">
        <f t="shared" si="84"/>
        <v>7.84</v>
      </c>
      <c r="P353" s="60">
        <f t="shared" si="94"/>
        <v>0.16756216217672795</v>
      </c>
      <c r="Q353" s="22">
        <f t="shared" si="95"/>
        <v>1.4962356560944283E-8</v>
      </c>
      <c r="R353" s="22">
        <f t="shared" si="96"/>
        <v>6.6834391756861362E-7</v>
      </c>
      <c r="S353" s="61">
        <f t="shared" si="97"/>
        <v>3.6819050123599702E-7</v>
      </c>
      <c r="T353" s="22">
        <f t="shared" si="98"/>
        <v>1.3556424520041471E-13</v>
      </c>
      <c r="U353" s="62">
        <v>298</v>
      </c>
      <c r="V353" s="59">
        <f t="shared" si="85"/>
        <v>290.82</v>
      </c>
      <c r="W353" s="63">
        <f t="shared" si="86"/>
        <v>0.41639585176651722</v>
      </c>
      <c r="X353" s="64">
        <f t="shared" si="87"/>
        <v>2.6085300959558224</v>
      </c>
      <c r="Y353" s="65">
        <f t="shared" si="88"/>
        <v>-5.6141169046390191E-24</v>
      </c>
      <c r="Z353" s="66">
        <f t="shared" si="89"/>
        <v>2.4727559046466361E-24</v>
      </c>
      <c r="AA353" s="66">
        <f t="shared" si="90"/>
        <v>-9.1760061258562985E-24</v>
      </c>
      <c r="AB353" s="67">
        <f t="shared" si="91"/>
        <v>2.0821098356271981E-23</v>
      </c>
      <c r="AC353" s="68">
        <f t="shared" si="92"/>
        <v>1.9487328020519303E-23</v>
      </c>
      <c r="AD353" s="69"/>
      <c r="AE353" s="70">
        <f t="shared" si="93"/>
        <v>1.9487328020519303E-19</v>
      </c>
      <c r="AH353" s="71">
        <v>3470</v>
      </c>
    </row>
    <row r="354" spans="6:34">
      <c r="F354" s="71">
        <v>3480</v>
      </c>
      <c r="G354" s="58">
        <v>17.84</v>
      </c>
      <c r="H354" s="58">
        <v>7.71</v>
      </c>
      <c r="I354" s="58">
        <v>7.68</v>
      </c>
      <c r="J354" s="58">
        <v>17.8</v>
      </c>
      <c r="K354" s="58">
        <v>7.95</v>
      </c>
      <c r="L354" s="58">
        <v>8.1300000000000008</v>
      </c>
      <c r="M354" s="59">
        <f t="shared" si="82"/>
        <v>17.82</v>
      </c>
      <c r="N354" s="59">
        <f t="shared" si="83"/>
        <v>7.83</v>
      </c>
      <c r="O354" s="59">
        <f t="shared" si="84"/>
        <v>7.9050000000000002</v>
      </c>
      <c r="P354" s="60">
        <f t="shared" si="94"/>
        <v>0.16895138928661158</v>
      </c>
      <c r="Q354" s="22">
        <f t="shared" si="95"/>
        <v>1.4791083881682026E-8</v>
      </c>
      <c r="R354" s="22">
        <f t="shared" si="96"/>
        <v>6.7608297539198085E-7</v>
      </c>
      <c r="S354" s="61">
        <f t="shared" si="97"/>
        <v>3.7245394630398832E-7</v>
      </c>
      <c r="T354" s="22">
        <f t="shared" si="98"/>
        <v>1.3872194211741421E-13</v>
      </c>
      <c r="U354" s="62">
        <v>298</v>
      </c>
      <c r="V354" s="59">
        <f t="shared" si="85"/>
        <v>290.82</v>
      </c>
      <c r="W354" s="63">
        <f t="shared" si="86"/>
        <v>0.41639585176651722</v>
      </c>
      <c r="X354" s="64">
        <f t="shared" si="87"/>
        <v>2.6085300959558224</v>
      </c>
      <c r="Y354" s="65">
        <f t="shared" si="88"/>
        <v>-6.6844904229478179E-24</v>
      </c>
      <c r="Z354" s="66">
        <f t="shared" si="89"/>
        <v>3.2501757332666469E-24</v>
      </c>
      <c r="AA354" s="66">
        <f t="shared" si="90"/>
        <v>-1.1514987411646362E-23</v>
      </c>
      <c r="AB354" s="67">
        <f t="shared" si="91"/>
        <v>2.7543266216508965E-23</v>
      </c>
      <c r="AC354" s="68">
        <f t="shared" si="92"/>
        <v>2.2488129702542022E-23</v>
      </c>
      <c r="AD354" s="69"/>
      <c r="AE354" s="70">
        <f t="shared" si="93"/>
        <v>2.2488129702542019E-19</v>
      </c>
      <c r="AH354" s="71">
        <v>3480</v>
      </c>
    </row>
    <row r="355" spans="6:34">
      <c r="F355" s="71">
        <v>3490</v>
      </c>
      <c r="G355" s="58">
        <v>17.84</v>
      </c>
      <c r="H355" s="58">
        <v>7.72</v>
      </c>
      <c r="I355" s="58">
        <v>7.73</v>
      </c>
      <c r="J355" s="58">
        <v>17.8</v>
      </c>
      <c r="K355" s="58">
        <v>7.96</v>
      </c>
      <c r="L355" s="58">
        <v>8.14</v>
      </c>
      <c r="M355" s="59">
        <f t="shared" si="82"/>
        <v>17.82</v>
      </c>
      <c r="N355" s="59">
        <f t="shared" si="83"/>
        <v>7.84</v>
      </c>
      <c r="O355" s="59">
        <f t="shared" si="84"/>
        <v>7.9350000000000005</v>
      </c>
      <c r="P355" s="60">
        <f t="shared" si="94"/>
        <v>0.16959257102963474</v>
      </c>
      <c r="Q355" s="22">
        <f t="shared" si="95"/>
        <v>1.4454397707459279E-8</v>
      </c>
      <c r="R355" s="22">
        <f t="shared" si="96"/>
        <v>6.9183097091893534E-7</v>
      </c>
      <c r="S355" s="61">
        <f t="shared" si="97"/>
        <v>3.8112951320018216E-7</v>
      </c>
      <c r="T355" s="22">
        <f t="shared" si="98"/>
        <v>1.4525970583220784E-13</v>
      </c>
      <c r="U355" s="62">
        <v>298</v>
      </c>
      <c r="V355" s="59">
        <f t="shared" si="85"/>
        <v>290.82</v>
      </c>
      <c r="W355" s="63">
        <f t="shared" si="86"/>
        <v>0.41639585176651722</v>
      </c>
      <c r="X355" s="64">
        <f t="shared" si="87"/>
        <v>2.6085300959558224</v>
      </c>
      <c r="Y355" s="65">
        <f t="shared" si="88"/>
        <v>-9.2803840944813706E-24</v>
      </c>
      <c r="Z355" s="66">
        <f t="shared" si="89"/>
        <v>5.2172114700076004E-24</v>
      </c>
      <c r="AA355" s="66">
        <f t="shared" si="90"/>
        <v>-1.7430587911105847E-23</v>
      </c>
      <c r="AB355" s="67">
        <f t="shared" si="91"/>
        <v>4.5178916601220117E-23</v>
      </c>
      <c r="AC355" s="68">
        <f t="shared" si="92"/>
        <v>2.9703383763878183E-23</v>
      </c>
      <c r="AD355" s="69"/>
      <c r="AE355" s="70">
        <f t="shared" si="93"/>
        <v>2.9703383763878184E-19</v>
      </c>
      <c r="AH355" s="71">
        <v>3490</v>
      </c>
    </row>
    <row r="356" spans="6:34">
      <c r="F356" s="71">
        <v>3500</v>
      </c>
      <c r="G356" s="58">
        <v>17.84</v>
      </c>
      <c r="H356" s="58">
        <v>7.72</v>
      </c>
      <c r="I356" s="58">
        <v>7.58</v>
      </c>
      <c r="J356" s="58">
        <v>17.8</v>
      </c>
      <c r="K356" s="58">
        <v>7.98</v>
      </c>
      <c r="L356" s="58">
        <v>8.16</v>
      </c>
      <c r="M356" s="59">
        <f t="shared" si="82"/>
        <v>17.82</v>
      </c>
      <c r="N356" s="59">
        <f t="shared" si="83"/>
        <v>7.85</v>
      </c>
      <c r="O356" s="59">
        <f t="shared" si="84"/>
        <v>7.87</v>
      </c>
      <c r="P356" s="60">
        <f t="shared" si="94"/>
        <v>0.16820334391975114</v>
      </c>
      <c r="Q356" s="22">
        <f t="shared" si="95"/>
        <v>1.4125375446227547E-8</v>
      </c>
      <c r="R356" s="22">
        <f t="shared" si="96"/>
        <v>7.0794578438413674E-7</v>
      </c>
      <c r="S356" s="61">
        <f t="shared" si="97"/>
        <v>3.900071600091216E-7</v>
      </c>
      <c r="T356" s="22">
        <f t="shared" si="98"/>
        <v>1.5210558485838059E-13</v>
      </c>
      <c r="U356" s="62">
        <v>298</v>
      </c>
      <c r="V356" s="59">
        <f t="shared" si="85"/>
        <v>290.82</v>
      </c>
      <c r="W356" s="63">
        <f t="shared" si="86"/>
        <v>0.41639585176651722</v>
      </c>
      <c r="X356" s="64">
        <f t="shared" si="87"/>
        <v>2.6085300959558224</v>
      </c>
      <c r="Y356" s="65">
        <f t="shared" si="88"/>
        <v>-1.5842088471669403E-23</v>
      </c>
      <c r="Z356" s="66">
        <f t="shared" si="89"/>
        <v>9.860109516339765E-24</v>
      </c>
      <c r="AA356" s="66">
        <f t="shared" si="90"/>
        <v>-3.1839126199720446E-23</v>
      </c>
      <c r="AB356" s="67">
        <f t="shared" si="91"/>
        <v>8.7469482703288248E-23</v>
      </c>
      <c r="AC356" s="68">
        <f t="shared" si="92"/>
        <v>4.8823016471448533E-23</v>
      </c>
      <c r="AD356" s="69"/>
      <c r="AE356" s="70">
        <f t="shared" si="93"/>
        <v>4.8823016471448531E-19</v>
      </c>
      <c r="AH356" s="71">
        <v>3500</v>
      </c>
    </row>
    <row r="357" spans="6:34">
      <c r="F357" s="71">
        <v>3510</v>
      </c>
      <c r="G357" s="58">
        <v>17.84</v>
      </c>
      <c r="H357" s="58">
        <v>7.73</v>
      </c>
      <c r="I357" s="58">
        <v>7.59</v>
      </c>
      <c r="J357" s="58">
        <v>17.809999999999999</v>
      </c>
      <c r="K357" s="58">
        <v>7.98</v>
      </c>
      <c r="L357" s="58">
        <v>8.11</v>
      </c>
      <c r="M357" s="59">
        <f t="shared" si="82"/>
        <v>17.824999999999999</v>
      </c>
      <c r="N357" s="59">
        <f t="shared" si="83"/>
        <v>7.8550000000000004</v>
      </c>
      <c r="O357" s="59">
        <f t="shared" si="84"/>
        <v>7.85</v>
      </c>
      <c r="P357" s="60">
        <f t="shared" si="94"/>
        <v>0.16779100175118231</v>
      </c>
      <c r="Q357" s="22">
        <f t="shared" si="95"/>
        <v>1.3963683610559333E-8</v>
      </c>
      <c r="R357" s="22">
        <f t="shared" si="96"/>
        <v>7.1614341021290198E-7</v>
      </c>
      <c r="S357" s="61">
        <f t="shared" si="97"/>
        <v>3.9468718854159108E-7</v>
      </c>
      <c r="T357" s="22">
        <f t="shared" si="98"/>
        <v>1.5577797679886546E-13</v>
      </c>
      <c r="U357" s="62">
        <v>298</v>
      </c>
      <c r="V357" s="59">
        <f t="shared" si="85"/>
        <v>290.82499999999999</v>
      </c>
      <c r="W357" s="63">
        <f t="shared" si="86"/>
        <v>0.41609872862263592</v>
      </c>
      <c r="X357" s="64">
        <f t="shared" si="87"/>
        <v>2.6067460769815538</v>
      </c>
      <c r="Y357" s="65">
        <f t="shared" si="88"/>
        <v>-3.149363533515136E-23</v>
      </c>
      <c r="Z357" s="66">
        <f t="shared" si="89"/>
        <v>2.0742698436511853E-23</v>
      </c>
      <c r="AA357" s="66">
        <f t="shared" si="90"/>
        <v>-6.5898127141952246E-23</v>
      </c>
      <c r="AB357" s="67">
        <f t="shared" si="91"/>
        <v>1.871077758822096E-22</v>
      </c>
      <c r="AC357" s="68">
        <f t="shared" si="92"/>
        <v>9.4938617912877469E-23</v>
      </c>
      <c r="AD357" s="69"/>
      <c r="AE357" s="70">
        <f t="shared" si="93"/>
        <v>9.493861791287747E-19</v>
      </c>
      <c r="AH357" s="71">
        <v>3510</v>
      </c>
    </row>
    <row r="358" spans="6:34">
      <c r="F358" s="71">
        <v>3520</v>
      </c>
      <c r="G358" s="58">
        <v>17.850000000000001</v>
      </c>
      <c r="H358" s="58">
        <v>7.74</v>
      </c>
      <c r="I358" s="58">
        <v>7.74</v>
      </c>
      <c r="J358" s="58">
        <v>17.8</v>
      </c>
      <c r="K358" s="58">
        <v>7.99</v>
      </c>
      <c r="L358" s="58">
        <v>8.23</v>
      </c>
      <c r="M358" s="59">
        <f t="shared" si="82"/>
        <v>17.825000000000003</v>
      </c>
      <c r="N358" s="59">
        <f t="shared" si="83"/>
        <v>7.8650000000000002</v>
      </c>
      <c r="O358" s="59">
        <f t="shared" si="84"/>
        <v>7.9850000000000003</v>
      </c>
      <c r="P358" s="60">
        <f t="shared" si="94"/>
        <v>0.17067657948830461</v>
      </c>
      <c r="Q358" s="22">
        <f t="shared" si="95"/>
        <v>1.3645831365889203E-8</v>
      </c>
      <c r="R358" s="22">
        <f t="shared" si="96"/>
        <v>7.3282453313890403E-7</v>
      </c>
      <c r="S358" s="61">
        <f t="shared" si="97"/>
        <v>4.0388063417760302E-7</v>
      </c>
      <c r="T358" s="22">
        <f t="shared" si="98"/>
        <v>1.6311956666370279E-13</v>
      </c>
      <c r="U358" s="62">
        <v>298</v>
      </c>
      <c r="V358" s="59">
        <f t="shared" si="85"/>
        <v>290.82499999999999</v>
      </c>
      <c r="W358" s="63">
        <f t="shared" si="86"/>
        <v>0.41609872862263592</v>
      </c>
      <c r="X358" s="64">
        <f t="shared" si="87"/>
        <v>2.6067460769815538</v>
      </c>
      <c r="Y358" s="65">
        <f t="shared" si="88"/>
        <v>-7.2001446127641897E-23</v>
      </c>
      <c r="Z358" s="66">
        <f t="shared" si="89"/>
        <v>5.5201267612489321E-23</v>
      </c>
      <c r="AA358" s="66">
        <f t="shared" si="90"/>
        <v>-1.6952380741127382E-22</v>
      </c>
      <c r="AB358" s="67">
        <f t="shared" si="91"/>
        <v>5.269834217053073E-22</v>
      </c>
      <c r="AC358" s="68">
        <f t="shared" si="92"/>
        <v>2.0377742313983945E-22</v>
      </c>
      <c r="AD358" s="69"/>
      <c r="AE358" s="70">
        <f t="shared" si="93"/>
        <v>2.0377742313983944E-18</v>
      </c>
      <c r="AH358" s="71">
        <v>3520</v>
      </c>
    </row>
    <row r="359" spans="6:34">
      <c r="F359" s="71">
        <v>3530</v>
      </c>
      <c r="G359" s="58">
        <v>17.84</v>
      </c>
      <c r="H359" s="58">
        <v>7.75</v>
      </c>
      <c r="I359" s="58">
        <v>7.78</v>
      </c>
      <c r="J359" s="58">
        <v>17.809999999999999</v>
      </c>
      <c r="K359" s="58">
        <v>8</v>
      </c>
      <c r="L359" s="58">
        <v>8.06</v>
      </c>
      <c r="M359" s="59">
        <f t="shared" si="82"/>
        <v>17.824999999999999</v>
      </c>
      <c r="N359" s="59">
        <f t="shared" si="83"/>
        <v>7.875</v>
      </c>
      <c r="O359" s="59">
        <f t="shared" si="84"/>
        <v>7.92</v>
      </c>
      <c r="P359" s="60">
        <f t="shared" si="94"/>
        <v>0.16928722724450496</v>
      </c>
      <c r="Q359" s="22">
        <f t="shared" si="95"/>
        <v>1.33352143216332E-8</v>
      </c>
      <c r="R359" s="22">
        <f t="shared" si="96"/>
        <v>7.4989420933245437E-7</v>
      </c>
      <c r="S359" s="61">
        <f t="shared" si="97"/>
        <v>4.1328822267184787E-7</v>
      </c>
      <c r="T359" s="22">
        <f t="shared" si="98"/>
        <v>1.7080715499925491E-13</v>
      </c>
      <c r="U359" s="62">
        <v>298</v>
      </c>
      <c r="V359" s="59">
        <f t="shared" si="85"/>
        <v>290.82499999999999</v>
      </c>
      <c r="W359" s="63">
        <f t="shared" si="86"/>
        <v>0.41609872862263592</v>
      </c>
      <c r="X359" s="64">
        <f t="shared" si="87"/>
        <v>2.6067460769815538</v>
      </c>
      <c r="Y359" s="65">
        <f t="shared" si="88"/>
        <v>-2.132140010414849E-22</v>
      </c>
      <c r="Z359" s="66">
        <f t="shared" si="89"/>
        <v>1.7800607981419608E-22</v>
      </c>
      <c r="AA359" s="66">
        <f t="shared" si="90"/>
        <v>-5.3983210584485026E-22</v>
      </c>
      <c r="AB359" s="67">
        <f t="shared" si="91"/>
        <v>1.767830011692211E-21</v>
      </c>
      <c r="AC359" s="68">
        <f t="shared" si="92"/>
        <v>5.8100558310666523E-22</v>
      </c>
      <c r="AD359" s="69"/>
      <c r="AE359" s="70">
        <f t="shared" si="93"/>
        <v>5.8100558310666523E-18</v>
      </c>
      <c r="AH359" s="71">
        <v>3530</v>
      </c>
    </row>
    <row r="360" spans="6:34">
      <c r="F360" s="71">
        <v>3540</v>
      </c>
      <c r="G360" s="58">
        <v>17.850000000000001</v>
      </c>
      <c r="H360" s="58">
        <v>7.76</v>
      </c>
      <c r="I360" s="58">
        <v>7.63</v>
      </c>
      <c r="J360" s="58">
        <v>17.809999999999999</v>
      </c>
      <c r="K360" s="58">
        <v>8.01</v>
      </c>
      <c r="L360" s="58">
        <v>8.17</v>
      </c>
      <c r="M360" s="59">
        <f t="shared" si="82"/>
        <v>17.829999999999998</v>
      </c>
      <c r="N360" s="59">
        <f t="shared" si="83"/>
        <v>7.8849999999999998</v>
      </c>
      <c r="O360" s="59">
        <f t="shared" si="84"/>
        <v>7.9</v>
      </c>
      <c r="P360" s="60">
        <f t="shared" si="94"/>
        <v>0.16887494557010871</v>
      </c>
      <c r="Q360" s="22">
        <f t="shared" si="95"/>
        <v>1.3031667784522957E-8</v>
      </c>
      <c r="R360" s="22">
        <f t="shared" si="96"/>
        <v>7.6736148936181744E-7</v>
      </c>
      <c r="S360" s="61">
        <f t="shared" si="97"/>
        <v>4.2309069972181978E-7</v>
      </c>
      <c r="T360" s="22">
        <f t="shared" si="98"/>
        <v>1.7900574019109906E-13</v>
      </c>
      <c r="U360" s="62">
        <v>298</v>
      </c>
      <c r="V360" s="59">
        <f t="shared" si="85"/>
        <v>290.83</v>
      </c>
      <c r="W360" s="63">
        <f t="shared" si="86"/>
        <v>0.41580161569514174</v>
      </c>
      <c r="X360" s="64">
        <f t="shared" si="87"/>
        <v>2.604963339408223</v>
      </c>
      <c r="Y360" s="65">
        <f t="shared" si="88"/>
        <v>-7.5475488646734944E-22</v>
      </c>
      <c r="Z360" s="66">
        <f t="shared" si="89"/>
        <v>6.9405164088523493E-22</v>
      </c>
      <c r="AA360" s="66">
        <f t="shared" si="90"/>
        <v>-2.0870371487800691E-21</v>
      </c>
      <c r="AB360" s="67">
        <f t="shared" si="91"/>
        <v>7.2576822588751887E-21</v>
      </c>
      <c r="AC360" s="68">
        <f t="shared" si="92"/>
        <v>1.9659455140890225E-21</v>
      </c>
      <c r="AD360" s="69"/>
      <c r="AE360" s="70">
        <f t="shared" si="93"/>
        <v>1.9659455140890226E-17</v>
      </c>
      <c r="AH360" s="71">
        <v>3540</v>
      </c>
    </row>
    <row r="361" spans="6:34">
      <c r="F361" s="71">
        <v>3550</v>
      </c>
      <c r="G361" s="58">
        <v>17.850000000000001</v>
      </c>
      <c r="H361" s="58">
        <v>7.77</v>
      </c>
      <c r="I361" s="58">
        <v>7.71</v>
      </c>
      <c r="J361" s="58">
        <v>17.809999999999999</v>
      </c>
      <c r="K361" s="58">
        <v>8.02</v>
      </c>
      <c r="L361" s="58">
        <v>8.1</v>
      </c>
      <c r="M361" s="59">
        <f t="shared" si="82"/>
        <v>17.829999999999998</v>
      </c>
      <c r="N361" s="59">
        <f t="shared" si="83"/>
        <v>7.8949999999999996</v>
      </c>
      <c r="O361" s="59">
        <f t="shared" si="84"/>
        <v>7.9049999999999994</v>
      </c>
      <c r="P361" s="60">
        <f t="shared" si="94"/>
        <v>0.16898182844705179</v>
      </c>
      <c r="Q361" s="22">
        <f t="shared" si="95"/>
        <v>1.2735030810166627E-8</v>
      </c>
      <c r="R361" s="22">
        <f t="shared" si="96"/>
        <v>7.8523563461007008E-7</v>
      </c>
      <c r="S361" s="61">
        <f t="shared" si="97"/>
        <v>4.3294574812449744E-7</v>
      </c>
      <c r="T361" s="22">
        <f t="shared" si="98"/>
        <v>1.8744202081908076E-13</v>
      </c>
      <c r="U361" s="62">
        <v>298</v>
      </c>
      <c r="V361" s="59">
        <f t="shared" si="85"/>
        <v>290.83</v>
      </c>
      <c r="W361" s="63">
        <f t="shared" si="86"/>
        <v>0.41580161569514174</v>
      </c>
      <c r="X361" s="64">
        <f t="shared" si="87"/>
        <v>2.604963339408223</v>
      </c>
      <c r="Y361" s="65">
        <f t="shared" si="88"/>
        <v>-3.2828107475455862E-21</v>
      </c>
      <c r="Z361" s="66">
        <f t="shared" si="89"/>
        <v>3.3199428433797978E-21</v>
      </c>
      <c r="AA361" s="66">
        <f t="shared" si="90"/>
        <v>-9.9602485338030432E-21</v>
      </c>
      <c r="AB361" s="67">
        <f t="shared" si="91"/>
        <v>3.6783505486033826E-20</v>
      </c>
      <c r="AC361" s="68">
        <f t="shared" si="92"/>
        <v>8.1608727751192822E-21</v>
      </c>
      <c r="AD361" s="69"/>
      <c r="AE361" s="70">
        <f t="shared" si="93"/>
        <v>8.1608727751192828E-17</v>
      </c>
      <c r="AH361" s="71">
        <v>3550</v>
      </c>
    </row>
    <row r="362" spans="6:34">
      <c r="F362" s="71">
        <v>3560</v>
      </c>
      <c r="G362" s="58">
        <v>17.850000000000001</v>
      </c>
      <c r="H362" s="58">
        <v>7.77</v>
      </c>
      <c r="I362" s="58">
        <v>7.79</v>
      </c>
      <c r="J362" s="58">
        <v>17.809999999999999</v>
      </c>
      <c r="K362" s="58">
        <v>8.0299999999999994</v>
      </c>
      <c r="L362" s="58">
        <v>8.09</v>
      </c>
      <c r="M362" s="59">
        <f t="shared" si="82"/>
        <v>17.829999999999998</v>
      </c>
      <c r="N362" s="59">
        <f t="shared" si="83"/>
        <v>7.8999999999999995</v>
      </c>
      <c r="O362" s="59">
        <f t="shared" si="84"/>
        <v>7.9399999999999995</v>
      </c>
      <c r="P362" s="60">
        <f t="shared" si="94"/>
        <v>0.16973000858565354</v>
      </c>
      <c r="Q362" s="22">
        <f t="shared" si="95"/>
        <v>1.2589254117941683E-8</v>
      </c>
      <c r="R362" s="22">
        <f t="shared" si="96"/>
        <v>7.9432823472427987E-7</v>
      </c>
      <c r="S362" s="61">
        <f t="shared" si="97"/>
        <v>4.3795902361192253E-7</v>
      </c>
      <c r="T362" s="22">
        <f t="shared" si="98"/>
        <v>1.9180810636310853E-13</v>
      </c>
      <c r="U362" s="62">
        <v>298</v>
      </c>
      <c r="V362" s="59">
        <f t="shared" si="85"/>
        <v>290.83</v>
      </c>
      <c r="W362" s="63">
        <f t="shared" si="86"/>
        <v>0.41580161569514174</v>
      </c>
      <c r="X362" s="64">
        <f t="shared" si="87"/>
        <v>2.604963339408223</v>
      </c>
      <c r="Y362" s="65">
        <f t="shared" si="88"/>
        <v>-1.7307629410757334E-20</v>
      </c>
      <c r="Z362" s="66">
        <f t="shared" si="89"/>
        <v>1.847196879084953E-20</v>
      </c>
      <c r="AA362" s="66">
        <f t="shared" si="90"/>
        <v>-5.5494235192738767E-20</v>
      </c>
      <c r="AB362" s="67">
        <f t="shared" si="91"/>
        <v>2.121358594205397E-19</v>
      </c>
      <c r="AC362" s="68">
        <f t="shared" si="92"/>
        <v>4.1861011704522058E-20</v>
      </c>
      <c r="AD362" s="69"/>
      <c r="AE362" s="70">
        <f t="shared" si="93"/>
        <v>4.1861011704522059E-16</v>
      </c>
      <c r="AH362" s="71">
        <v>3560</v>
      </c>
    </row>
    <row r="363" spans="6:34">
      <c r="F363" s="71">
        <v>3570</v>
      </c>
      <c r="G363" s="58">
        <v>17.850000000000001</v>
      </c>
      <c r="H363" s="58">
        <v>7.78</v>
      </c>
      <c r="I363" s="58">
        <v>7.83</v>
      </c>
      <c r="J363" s="58">
        <v>17.809999999999999</v>
      </c>
      <c r="K363" s="58">
        <v>8.0399999999999991</v>
      </c>
      <c r="L363" s="58">
        <v>8.11</v>
      </c>
      <c r="M363" s="59">
        <f t="shared" si="82"/>
        <v>17.829999999999998</v>
      </c>
      <c r="N363" s="59">
        <f t="shared" si="83"/>
        <v>7.91</v>
      </c>
      <c r="O363" s="59">
        <f t="shared" si="84"/>
        <v>7.97</v>
      </c>
      <c r="P363" s="60">
        <f t="shared" si="94"/>
        <v>0.17037130584731217</v>
      </c>
      <c r="Q363" s="22">
        <f t="shared" si="95"/>
        <v>1.2302687708123783E-8</v>
      </c>
      <c r="R363" s="22">
        <f t="shared" si="96"/>
        <v>8.1283051616409889E-7</v>
      </c>
      <c r="S363" s="61">
        <f t="shared" si="97"/>
        <v>4.4816039976820322E-7</v>
      </c>
      <c r="T363" s="22">
        <f t="shared" si="98"/>
        <v>2.0084774392039573E-13</v>
      </c>
      <c r="U363" s="62">
        <v>298</v>
      </c>
      <c r="V363" s="59">
        <f t="shared" si="85"/>
        <v>290.83</v>
      </c>
      <c r="W363" s="63">
        <f t="shared" si="86"/>
        <v>0.41580161569514174</v>
      </c>
      <c r="X363" s="64">
        <f t="shared" si="87"/>
        <v>2.604963339408223</v>
      </c>
      <c r="Y363" s="65">
        <f t="shared" si="88"/>
        <v>-1.0567460505406926E-19</v>
      </c>
      <c r="Z363" s="66">
        <f t="shared" si="89"/>
        <v>1.2394360333213842E-19</v>
      </c>
      <c r="AA363" s="66">
        <f t="shared" si="90"/>
        <v>-3.7498914967427185E-19</v>
      </c>
      <c r="AB363" s="67">
        <f t="shared" si="91"/>
        <v>1.5239380472651477E-18</v>
      </c>
      <c r="AC363" s="68">
        <f t="shared" si="92"/>
        <v>2.4316717371452777E-19</v>
      </c>
      <c r="AD363" s="69"/>
      <c r="AE363" s="70">
        <f t="shared" si="93"/>
        <v>2.4316717371452777E-15</v>
      </c>
      <c r="AH363" s="71">
        <v>3570</v>
      </c>
    </row>
    <row r="364" spans="6:34">
      <c r="F364" s="71">
        <v>3580</v>
      </c>
      <c r="G364" s="58">
        <v>17.86</v>
      </c>
      <c r="H364" s="58">
        <v>7.79</v>
      </c>
      <c r="I364" s="58">
        <v>7.79</v>
      </c>
      <c r="J364" s="58">
        <v>17.809999999999999</v>
      </c>
      <c r="K364" s="58">
        <v>8.0500000000000007</v>
      </c>
      <c r="L364" s="58">
        <v>8.16</v>
      </c>
      <c r="M364" s="59">
        <f t="shared" si="82"/>
        <v>17.835000000000001</v>
      </c>
      <c r="N364" s="59">
        <f t="shared" si="83"/>
        <v>7.92</v>
      </c>
      <c r="O364" s="59">
        <f t="shared" si="84"/>
        <v>7.9749999999999996</v>
      </c>
      <c r="P364" s="60">
        <f t="shared" si="94"/>
        <v>0.17049354722607041</v>
      </c>
      <c r="Q364" s="22">
        <f t="shared" si="95"/>
        <v>1.2022644346174099E-8</v>
      </c>
      <c r="R364" s="22">
        <f t="shared" si="96"/>
        <v>8.3176377110266907E-7</v>
      </c>
      <c r="S364" s="61">
        <f t="shared" si="97"/>
        <v>4.5878998414163014E-7</v>
      </c>
      <c r="T364" s="22">
        <f t="shared" si="98"/>
        <v>2.1048824954867725E-13</v>
      </c>
      <c r="U364" s="62">
        <v>298</v>
      </c>
      <c r="V364" s="59">
        <f t="shared" si="85"/>
        <v>290.83499999999998</v>
      </c>
      <c r="W364" s="63">
        <f t="shared" si="86"/>
        <v>0.41550451298350494</v>
      </c>
      <c r="X364" s="64">
        <f t="shared" si="87"/>
        <v>2.6031818822724659</v>
      </c>
      <c r="Y364" s="65">
        <f t="shared" si="88"/>
        <v>-8.0730595974390809E-19</v>
      </c>
      <c r="Z364" s="66">
        <f t="shared" si="89"/>
        <v>1.0336497705447339E-18</v>
      </c>
      <c r="AA364" s="66">
        <f t="shared" si="90"/>
        <v>-3.1644091685440799E-18</v>
      </c>
      <c r="AB364" s="67">
        <f t="shared" si="91"/>
        <v>1.3624737112642446E-17</v>
      </c>
      <c r="AC364" s="68">
        <f t="shared" si="92"/>
        <v>1.7701210895925408E-18</v>
      </c>
      <c r="AD364" s="69"/>
      <c r="AE364" s="70">
        <f t="shared" si="93"/>
        <v>1.770121089592541E-14</v>
      </c>
      <c r="AH364" s="71">
        <v>3580</v>
      </c>
    </row>
    <row r="365" spans="6:34">
      <c r="F365" s="71">
        <v>3590</v>
      </c>
      <c r="G365" s="58">
        <v>17.86</v>
      </c>
      <c r="H365" s="58">
        <v>7.8</v>
      </c>
      <c r="I365" s="58">
        <v>7.73</v>
      </c>
      <c r="J365" s="58">
        <v>17.809999999999999</v>
      </c>
      <c r="K365" s="58">
        <v>8.06</v>
      </c>
      <c r="L365" s="58">
        <v>8.08</v>
      </c>
      <c r="M365" s="59">
        <f t="shared" si="82"/>
        <v>17.835000000000001</v>
      </c>
      <c r="N365" s="59">
        <f t="shared" si="83"/>
        <v>7.93</v>
      </c>
      <c r="O365" s="59">
        <f t="shared" si="84"/>
        <v>7.9050000000000002</v>
      </c>
      <c r="P365" s="60">
        <f t="shared" si="94"/>
        <v>0.16899705214070052</v>
      </c>
      <c r="Q365" s="22">
        <f t="shared" si="95"/>
        <v>1.1748975549395268E-8</v>
      </c>
      <c r="R365" s="22">
        <f t="shared" si="96"/>
        <v>8.511380382023744E-7</v>
      </c>
      <c r="S365" s="61">
        <f t="shared" si="97"/>
        <v>4.694765757007284E-7</v>
      </c>
      <c r="T365" s="22">
        <f t="shared" si="98"/>
        <v>2.2040825513168177E-13</v>
      </c>
      <c r="U365" s="62">
        <v>298</v>
      </c>
      <c r="V365" s="59">
        <f t="shared" si="85"/>
        <v>290.83499999999998</v>
      </c>
      <c r="W365" s="63">
        <f t="shared" si="86"/>
        <v>0.41550451298350494</v>
      </c>
      <c r="X365" s="64">
        <f t="shared" si="87"/>
        <v>2.6031818822724659</v>
      </c>
      <c r="Y365" s="65">
        <f t="shared" si="88"/>
        <v>-7.5882077106303572E-18</v>
      </c>
      <c r="Z365" s="66">
        <f t="shared" si="89"/>
        <v>1.0372174696665569E-17</v>
      </c>
      <c r="AA365" s="66">
        <f t="shared" si="90"/>
        <v>-3.2137907857401529E-17</v>
      </c>
      <c r="AB365" s="67">
        <f t="shared" si="91"/>
        <v>1.4454498023064251E-16</v>
      </c>
      <c r="AC365" s="68">
        <f t="shared" si="92"/>
        <v>1.6029975017758892E-17</v>
      </c>
      <c r="AD365" s="69"/>
      <c r="AE365" s="70">
        <f t="shared" si="93"/>
        <v>1.6029975017758891E-13</v>
      </c>
      <c r="AH365" s="71">
        <v>3590</v>
      </c>
    </row>
    <row r="366" spans="6:34">
      <c r="F366" s="71">
        <v>3600</v>
      </c>
      <c r="G366" s="58">
        <v>17.86</v>
      </c>
      <c r="H366" s="58">
        <v>7.81</v>
      </c>
      <c r="I366" s="58">
        <v>7.8</v>
      </c>
      <c r="J366" s="58">
        <v>17.82</v>
      </c>
      <c r="K366" s="58">
        <v>8.06</v>
      </c>
      <c r="L366" s="58">
        <v>8.1300000000000008</v>
      </c>
      <c r="M366" s="59">
        <f t="shared" si="82"/>
        <v>17.84</v>
      </c>
      <c r="N366" s="59">
        <f t="shared" si="83"/>
        <v>7.9350000000000005</v>
      </c>
      <c r="O366" s="59">
        <f t="shared" si="84"/>
        <v>7.9649999999999999</v>
      </c>
      <c r="P366" s="60">
        <f t="shared" si="94"/>
        <v>0.17029510422147612</v>
      </c>
      <c r="Q366" s="22">
        <f t="shared" si="95"/>
        <v>1.16144861384034E-8</v>
      </c>
      <c r="R366" s="22">
        <f t="shared" si="96"/>
        <v>8.6099375218460012E-7</v>
      </c>
      <c r="S366" s="61">
        <f t="shared" si="97"/>
        <v>4.7511022552796103E-7</v>
      </c>
      <c r="T366" s="22">
        <f t="shared" si="98"/>
        <v>2.2572972640123E-13</v>
      </c>
      <c r="U366" s="62">
        <v>298</v>
      </c>
      <c r="V366" s="59">
        <f t="shared" si="85"/>
        <v>290.83999999999997</v>
      </c>
      <c r="W366" s="63">
        <f t="shared" si="86"/>
        <v>0.41520742048720027</v>
      </c>
      <c r="X366" s="64">
        <f t="shared" si="87"/>
        <v>2.6014017046117019</v>
      </c>
      <c r="Y366" s="65">
        <f t="shared" si="88"/>
        <v>-8.3956796820228608E-17</v>
      </c>
      <c r="Z366" s="66">
        <f t="shared" si="89"/>
        <v>1.212601653787858E-16</v>
      </c>
      <c r="AA366" s="66">
        <f t="shared" si="90"/>
        <v>-3.8035498871490555E-16</v>
      </c>
      <c r="AB366" s="67">
        <f t="shared" si="91"/>
        <v>1.775458957414612E-15</v>
      </c>
      <c r="AC366" s="68">
        <f t="shared" si="92"/>
        <v>1.71738818681992E-16</v>
      </c>
      <c r="AD366" s="75">
        <f>D22</f>
        <v>3.5892857142857145E-6</v>
      </c>
      <c r="AE366" s="70">
        <f t="shared" si="93"/>
        <v>1.71738818681992E-12</v>
      </c>
      <c r="AF366" s="70">
        <f>AD366*10000</f>
        <v>3.5892857142857143E-2</v>
      </c>
      <c r="AG366" s="74">
        <f>(AE366-AF366)*(AE366-AF366)</f>
        <v>1.2882971937542669E-3</v>
      </c>
      <c r="AH366" s="71">
        <v>3600</v>
      </c>
    </row>
    <row r="367" spans="6:34">
      <c r="F367" s="71">
        <v>3610</v>
      </c>
      <c r="G367" s="58">
        <v>17.86</v>
      </c>
      <c r="H367" s="58">
        <v>7.82</v>
      </c>
      <c r="I367" s="58">
        <v>7.76</v>
      </c>
      <c r="J367" s="58">
        <v>17.82</v>
      </c>
      <c r="K367" s="58">
        <v>8.08</v>
      </c>
      <c r="L367" s="58">
        <v>8.15</v>
      </c>
      <c r="M367" s="59">
        <f t="shared" ref="M367" si="99">(G367+J367)/2</f>
        <v>17.84</v>
      </c>
      <c r="N367" s="59">
        <f t="shared" ref="N367" si="100">(H367+K367)/2</f>
        <v>7.95</v>
      </c>
      <c r="O367" s="59">
        <f t="shared" ref="O367" si="101">(I367+L367)/2</f>
        <v>7.9550000000000001</v>
      </c>
      <c r="P367" s="60">
        <f t="shared" si="94"/>
        <v>0.17008129994750062</v>
      </c>
      <c r="Q367" s="22">
        <f t="shared" si="95"/>
        <v>1.1220184543019609E-8</v>
      </c>
      <c r="R367" s="22">
        <f t="shared" si="96"/>
        <v>8.9125093813374487E-7</v>
      </c>
      <c r="S367" s="61">
        <f t="shared" si="97"/>
        <v>4.9180662826452522E-7</v>
      </c>
      <c r="T367" s="22">
        <f t="shared" si="98"/>
        <v>2.4187375960492088E-13</v>
      </c>
      <c r="U367" s="62">
        <v>298</v>
      </c>
      <c r="V367" s="59">
        <f t="shared" ref="V367" si="102">273+M367</f>
        <v>290.83999999999997</v>
      </c>
      <c r="W367" s="63">
        <f t="shared" ref="W367" si="103">((1/V367)-(1/298))*5026</f>
        <v>0.41520742048720027</v>
      </c>
      <c r="X367" s="64">
        <f t="shared" ref="X367" si="104">POWER(10,W367)</f>
        <v>2.6014017046117019</v>
      </c>
      <c r="Y367" s="65">
        <f t="shared" ref="Y367" si="105">-($B$2/X367)*P367*T367*AC367</f>
        <v>-1.1129157815411886E-15</v>
      </c>
      <c r="Z367" s="66">
        <f t="shared" ref="Z367" si="106">-(AC367+(5*Y367))*$B$2*T367*P367/X367</f>
        <v>1.7982980002835131E-15</v>
      </c>
      <c r="AA367" s="66">
        <f t="shared" ref="AA367" si="107">-(AC367+5*Z367)*$B$2*P367*T367/X367</f>
        <v>-5.8169823507143827E-15</v>
      </c>
      <c r="AB367" s="67">
        <f t="shared" ref="AB367" si="108">-(AC367+(10*AA367))*$B$2*P367*T367/X367</f>
        <v>2.9319717970097314E-14</v>
      </c>
      <c r="AC367" s="68">
        <f t="shared" ref="AC367" si="109">AC366+10*(0.166666666666666*(Y366+2*Z366+2*AA366+AB366))</f>
        <v>2.1272596752188906E-15</v>
      </c>
      <c r="AD367" s="69"/>
      <c r="AE367" s="70">
        <f t="shared" ref="AE367" si="110">AC367*10000</f>
        <v>2.1272596752188907E-11</v>
      </c>
      <c r="AH367" s="71">
        <v>3610</v>
      </c>
    </row>
    <row r="368" spans="6:34">
      <c r="AG368" s="101">
        <f>SUM(AG6:AG367)</f>
        <v>0.95859981974379926</v>
      </c>
    </row>
  </sheetData>
  <mergeCells count="5">
    <mergeCell ref="U4:X4"/>
    <mergeCell ref="Y4:AB4"/>
    <mergeCell ref="G5:I5"/>
    <mergeCell ref="J5:L5"/>
    <mergeCell ref="M5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L368"/>
  <sheetViews>
    <sheetView topLeftCell="M1" workbookViewId="0">
      <selection activeCell="X5" sqref="X5:AB5"/>
    </sheetView>
  </sheetViews>
  <sheetFormatPr defaultRowHeight="15"/>
  <cols>
    <col min="2" max="2" width="13.42578125" customWidth="1"/>
    <col min="16" max="16" width="10.85546875" customWidth="1"/>
    <col min="17" max="17" width="9.28515625" bestFit="1" customWidth="1"/>
    <col min="18" max="18" width="11.5703125" customWidth="1"/>
    <col min="19" max="19" width="13.42578125" customWidth="1"/>
    <col min="20" max="20" width="11.7109375" customWidth="1"/>
  </cols>
  <sheetData>
    <row r="1" spans="1:34" ht="15.75" thickBot="1">
      <c r="A1" t="s">
        <v>28</v>
      </c>
      <c r="N1" s="80">
        <f>AVERAGE(N6:N367)</f>
        <v>7.2050414364641009</v>
      </c>
      <c r="Q1" s="51">
        <f>AVERAGE(Q6:Q250)</f>
        <v>1.169518268777718E-7</v>
      </c>
    </row>
    <row r="2" spans="1:34">
      <c r="B2" s="38">
        <f>C2*100000000000</f>
        <v>49726560855434.414</v>
      </c>
      <c r="C2" s="52">
        <v>497.26560855434417</v>
      </c>
      <c r="D2">
        <v>606288744064240.12</v>
      </c>
      <c r="E2" s="53">
        <f>AE303</f>
        <v>3.192902909660623E-31</v>
      </c>
    </row>
    <row r="3" spans="1:34" ht="15.75" thickBot="1">
      <c r="B3" s="40">
        <v>1</v>
      </c>
      <c r="C3" s="41"/>
      <c r="D3" s="1"/>
      <c r="E3" s="1"/>
    </row>
    <row r="4" spans="1:34" ht="15.75" thickTop="1">
      <c r="B4" s="32">
        <v>40021</v>
      </c>
      <c r="E4" s="9" t="s">
        <v>8</v>
      </c>
      <c r="F4" s="10" t="s">
        <v>9</v>
      </c>
      <c r="G4" s="14" t="s">
        <v>5</v>
      </c>
      <c r="H4" s="14" t="s">
        <v>6</v>
      </c>
      <c r="I4" s="14" t="s">
        <v>7</v>
      </c>
      <c r="J4" s="15" t="s">
        <v>5</v>
      </c>
      <c r="K4" s="15" t="s">
        <v>6</v>
      </c>
      <c r="L4" s="15" t="s">
        <v>7</v>
      </c>
      <c r="M4" s="16" t="s">
        <v>5</v>
      </c>
      <c r="N4" s="16" t="s">
        <v>6</v>
      </c>
      <c r="O4" s="16" t="s">
        <v>7</v>
      </c>
      <c r="P4" s="19" t="s">
        <v>14</v>
      </c>
      <c r="Q4" s="18" t="s">
        <v>15</v>
      </c>
      <c r="R4" s="18" t="s">
        <v>16</v>
      </c>
      <c r="S4" s="19" t="s">
        <v>16</v>
      </c>
      <c r="T4" s="19" t="s">
        <v>21</v>
      </c>
      <c r="U4" s="184" t="s">
        <v>18</v>
      </c>
      <c r="V4" s="184"/>
      <c r="W4" s="184"/>
      <c r="X4" s="184"/>
      <c r="Y4" s="185" t="s">
        <v>24</v>
      </c>
      <c r="Z4" s="185"/>
      <c r="AA4" s="185"/>
      <c r="AB4" s="185"/>
      <c r="AC4" s="24" t="s">
        <v>26</v>
      </c>
      <c r="AD4" s="24" t="s">
        <v>25</v>
      </c>
      <c r="AE4" s="24"/>
      <c r="AF4" s="24"/>
      <c r="AG4" s="24" t="s">
        <v>27</v>
      </c>
      <c r="AH4" s="10" t="s">
        <v>9</v>
      </c>
    </row>
    <row r="5" spans="1:34">
      <c r="A5" t="s">
        <v>29</v>
      </c>
      <c r="C5" t="s">
        <v>30</v>
      </c>
      <c r="E5" s="11"/>
      <c r="F5" s="12"/>
      <c r="G5" s="186" t="s">
        <v>10</v>
      </c>
      <c r="H5" s="186"/>
      <c r="I5" s="186"/>
      <c r="J5" s="187" t="s">
        <v>11</v>
      </c>
      <c r="K5" s="187"/>
      <c r="L5" s="187"/>
      <c r="M5" s="188" t="s">
        <v>12</v>
      </c>
      <c r="N5" s="188"/>
      <c r="O5" s="188"/>
      <c r="P5" s="20"/>
      <c r="Q5" s="20"/>
      <c r="R5" s="20" t="s">
        <v>17</v>
      </c>
      <c r="S5" s="20" t="s">
        <v>22</v>
      </c>
      <c r="T5" s="20"/>
      <c r="U5" s="26" t="s">
        <v>19</v>
      </c>
      <c r="V5" s="27" t="s">
        <v>20</v>
      </c>
      <c r="W5" s="28" t="s">
        <v>23</v>
      </c>
      <c r="X5" s="102" t="s">
        <v>45</v>
      </c>
      <c r="Y5" s="94" t="s">
        <v>46</v>
      </c>
      <c r="Z5" s="94" t="s">
        <v>47</v>
      </c>
      <c r="AA5" s="94" t="s">
        <v>48</v>
      </c>
      <c r="AB5" s="94" t="s">
        <v>49</v>
      </c>
      <c r="AC5" s="24"/>
      <c r="AD5" s="24"/>
      <c r="AE5" s="24"/>
      <c r="AF5" s="24"/>
      <c r="AG5" s="24"/>
      <c r="AH5" s="12"/>
    </row>
    <row r="6" spans="1:34">
      <c r="A6">
        <v>0</v>
      </c>
      <c r="B6">
        <f>A6*60</f>
        <v>0</v>
      </c>
      <c r="C6">
        <v>15.64</v>
      </c>
      <c r="D6" s="8">
        <f>C6/56000</f>
        <v>2.7928571428571428E-4</v>
      </c>
      <c r="E6" s="13">
        <v>0.53234953703703702</v>
      </c>
      <c r="F6" s="12">
        <v>0</v>
      </c>
      <c r="G6" s="49">
        <v>15.38</v>
      </c>
      <c r="H6" s="49">
        <v>6.77</v>
      </c>
      <c r="I6" s="49">
        <v>1.99</v>
      </c>
      <c r="J6" s="49">
        <v>15.37</v>
      </c>
      <c r="K6" s="49">
        <v>6.87</v>
      </c>
      <c r="L6" s="49">
        <v>1.83</v>
      </c>
      <c r="M6" s="17">
        <f>(G6+J6)/2</f>
        <v>15.375</v>
      </c>
      <c r="N6" s="17">
        <f>(H6+K6)/2</f>
        <v>6.82</v>
      </c>
      <c r="O6" s="17">
        <f>(I6+L6)/2</f>
        <v>1.9100000000000001</v>
      </c>
      <c r="P6" s="43">
        <f>((O6/32000)*(1/((-0.026*M6+1.9067)/1000)))/1.013</f>
        <v>3.9099850849012942E-2</v>
      </c>
      <c r="Q6" s="21">
        <f>POWER(10, -N6)</f>
        <v>1.5135612484362046E-7</v>
      </c>
      <c r="R6" s="21">
        <f>POWER(10, -(14-N6))</f>
        <v>6.606934480075943E-8</v>
      </c>
      <c r="S6" s="23">
        <f>(0.00000000000001*(0.1253*EXP(0.0831*M6)))/Q6</f>
        <v>2.9705224878434992E-8</v>
      </c>
      <c r="T6" s="21">
        <f>POWER(S6, 2)</f>
        <v>8.8240038507839318E-16</v>
      </c>
      <c r="U6" s="28">
        <v>298</v>
      </c>
      <c r="V6" s="29">
        <f>273+M6</f>
        <v>288.375</v>
      </c>
      <c r="W6" s="30">
        <f>((1/V6)-(1/298))*5026</f>
        <v>0.56292346316870456</v>
      </c>
      <c r="X6" s="31">
        <f>POWER(10,W6)</f>
        <v>3.655303675815611</v>
      </c>
      <c r="Y6" s="34">
        <f>-($B$2/X6)*P6*T6*AC6</f>
        <v>-1.3095134209157704E-7</v>
      </c>
      <c r="Z6" s="35">
        <f>-(AC6+(5*Y6))*$B$2*T6*P6/X6</f>
        <v>-1.306440257117278E-7</v>
      </c>
      <c r="AA6" s="35">
        <f>-(AC6+5*Z6)*$B$2*P6*T6/X6</f>
        <v>-1.3064474692126882E-7</v>
      </c>
      <c r="AB6" s="36">
        <f>-(AC6+(10*AA6))*$B$2*P6*T6/X6</f>
        <v>-1.3033814836589406E-7</v>
      </c>
      <c r="AC6" s="25">
        <v>2.7900000000000001E-4</v>
      </c>
      <c r="AD6" s="25">
        <f>D6</f>
        <v>2.7928571428571428E-4</v>
      </c>
      <c r="AE6" s="44">
        <f>AC6*10000</f>
        <v>2.79</v>
      </c>
      <c r="AF6" s="44">
        <f>AD6*10000</f>
        <v>2.7928571428571427</v>
      </c>
      <c r="AG6" s="45">
        <f>(AE6-AF6)*(AE6-AF6)</f>
        <v>8.163265306121376E-6</v>
      </c>
      <c r="AH6" s="12">
        <v>0</v>
      </c>
    </row>
    <row r="7" spans="1:34">
      <c r="A7">
        <v>2</v>
      </c>
      <c r="B7">
        <f t="shared" ref="B7:B23" si="0">A7*60</f>
        <v>120</v>
      </c>
      <c r="C7">
        <v>14.43</v>
      </c>
      <c r="D7" s="8">
        <f t="shared" ref="D7:D23" si="1">C7/56000</f>
        <v>2.5767857142857141E-4</v>
      </c>
      <c r="E7" s="13">
        <v>0.53246527777777775</v>
      </c>
      <c r="F7" s="12">
        <v>10</v>
      </c>
      <c r="G7" s="49">
        <v>15.4</v>
      </c>
      <c r="H7" s="49">
        <v>6.74</v>
      </c>
      <c r="I7" s="49">
        <v>1.85</v>
      </c>
      <c r="J7" s="49">
        <v>15.37</v>
      </c>
      <c r="K7" s="49">
        <v>6.84</v>
      </c>
      <c r="L7" s="49">
        <v>1.75</v>
      </c>
      <c r="M7" s="17">
        <f t="shared" ref="M7:O69" si="2">(G7+J7)/2</f>
        <v>15.385</v>
      </c>
      <c r="N7" s="17">
        <f t="shared" si="2"/>
        <v>6.79</v>
      </c>
      <c r="O7" s="17">
        <f t="shared" si="2"/>
        <v>1.8</v>
      </c>
      <c r="P7" s="43">
        <f t="shared" ref="P7:P70" si="3">((O7/32000)*(1/((-0.026*M7+1.9067)/1000)))/1.013</f>
        <v>3.6854385609972222E-2</v>
      </c>
      <c r="Q7" s="21">
        <f t="shared" ref="Q7:Q70" si="4">POWER(10, -N7)</f>
        <v>1.6218100973589288E-7</v>
      </c>
      <c r="R7" s="21">
        <f t="shared" ref="R7:R70" si="5">POWER(10, -(14-N7))</f>
        <v>6.1659500186148087E-8</v>
      </c>
      <c r="S7" s="23">
        <f t="shared" ref="S7:S70" si="6">(0.00000000000001*(0.1253*EXP(0.0831*M7)))/Q7</f>
        <v>2.7745575870136078E-8</v>
      </c>
      <c r="T7" s="21">
        <f t="shared" ref="T7:T70" si="7">POWER(S7, 2)</f>
        <v>7.6981698036547739E-16</v>
      </c>
      <c r="U7" s="28">
        <v>298</v>
      </c>
      <c r="V7" s="29">
        <f t="shared" ref="V7:V70" si="8">273+M7</f>
        <v>288.38499999999999</v>
      </c>
      <c r="W7" s="30">
        <f t="shared" ref="W7:W70" si="9">((1/V7)-(1/298))*5026</f>
        <v>0.56231910804360385</v>
      </c>
      <c r="X7" s="31">
        <f t="shared" ref="X7:X70" si="10">POWER(10,W7)</f>
        <v>3.6502205692018843</v>
      </c>
      <c r="Y7" s="34">
        <f t="shared" ref="Y7:Y70" si="11">-($B$2/X7)*P7*T7*AC7</f>
        <v>-1.0732768899321753E-7</v>
      </c>
      <c r="Z7" s="35">
        <f t="shared" ref="Z7:Z70" si="12">-(AC7+(5*Y7))*$B$2*T7*P7/X7</f>
        <v>-1.0712027991548263E-7</v>
      </c>
      <c r="AA7" s="35">
        <f t="shared" ref="AA7:AA70" si="13">-(AC7+5*Z7)*$B$2*P7*T7/X7</f>
        <v>-1.0712068073027638E-7</v>
      </c>
      <c r="AB7" s="36">
        <f t="shared" ref="AB7:AB70" si="14">-(AC7+(10*AA7))*$B$2*P7*T7/X7</f>
        <v>-1.0691367091819859E-7</v>
      </c>
      <c r="AC7" s="42">
        <f>AC6+10*(0.166666666666666*(Y6+2*Z6+2*AA6+AB6))</f>
        <v>2.7769355494046091E-4</v>
      </c>
      <c r="AD7" s="24"/>
      <c r="AE7" s="44">
        <f t="shared" ref="AE7:AE70" si="15">AC7*10000</f>
        <v>2.7769355494046088</v>
      </c>
      <c r="AF7" s="44"/>
      <c r="AG7" s="45"/>
      <c r="AH7" s="12">
        <v>10</v>
      </c>
    </row>
    <row r="8" spans="1:34">
      <c r="A8">
        <v>4</v>
      </c>
      <c r="B8">
        <f t="shared" si="0"/>
        <v>240</v>
      </c>
      <c r="C8">
        <v>13.56</v>
      </c>
      <c r="D8" s="8">
        <f t="shared" si="1"/>
        <v>2.4214285714285714E-4</v>
      </c>
      <c r="E8" s="13">
        <v>0.53258101851851847</v>
      </c>
      <c r="F8" s="12">
        <v>20</v>
      </c>
      <c r="G8" s="49">
        <v>15.39</v>
      </c>
      <c r="H8" s="49">
        <v>6.71</v>
      </c>
      <c r="I8" s="49">
        <v>1.74</v>
      </c>
      <c r="J8" s="49">
        <v>15.38</v>
      </c>
      <c r="K8" s="49">
        <v>6.81</v>
      </c>
      <c r="L8" s="49">
        <v>1.68</v>
      </c>
      <c r="M8" s="17">
        <f t="shared" si="2"/>
        <v>15.385000000000002</v>
      </c>
      <c r="N8" s="17">
        <f t="shared" si="2"/>
        <v>6.76</v>
      </c>
      <c r="O8" s="17">
        <f t="shared" si="2"/>
        <v>1.71</v>
      </c>
      <c r="P8" s="43">
        <f t="shared" si="3"/>
        <v>3.5011666329473612E-2</v>
      </c>
      <c r="Q8" s="21">
        <f t="shared" si="4"/>
        <v>1.7378008287493735E-7</v>
      </c>
      <c r="R8" s="21">
        <f t="shared" si="5"/>
        <v>5.7543993733715586E-8</v>
      </c>
      <c r="S8" s="23">
        <f t="shared" si="6"/>
        <v>2.589367800889372E-8</v>
      </c>
      <c r="T8" s="21">
        <f t="shared" si="7"/>
        <v>6.7048256082826622E-16</v>
      </c>
      <c r="U8" s="28">
        <v>298</v>
      </c>
      <c r="V8" s="29">
        <f t="shared" si="8"/>
        <v>288.38499999999999</v>
      </c>
      <c r="W8" s="30">
        <f t="shared" si="9"/>
        <v>0.56231910804360385</v>
      </c>
      <c r="X8" s="31">
        <f t="shared" si="10"/>
        <v>3.6502205692018843</v>
      </c>
      <c r="Y8" s="34">
        <f t="shared" si="11"/>
        <v>-8.8462019334467984E-8</v>
      </c>
      <c r="Z8" s="35">
        <f t="shared" si="12"/>
        <v>-8.832057145652763E-8</v>
      </c>
      <c r="AA8" s="35">
        <f t="shared" si="13"/>
        <v>-8.8320797627061884E-8</v>
      </c>
      <c r="AB8" s="36">
        <f t="shared" si="14"/>
        <v>-8.817957519637721E-8</v>
      </c>
      <c r="AC8" s="42">
        <f t="shared" ref="AC8:AC71" si="16">AC7+10*(0.166666666666666*(Y7+2*Z7+2*AA7+AB7))</f>
        <v>2.7662234947178937E-4</v>
      </c>
      <c r="AD8" s="24"/>
      <c r="AE8" s="44">
        <f t="shared" si="15"/>
        <v>2.7662234947178939</v>
      </c>
      <c r="AF8" s="44"/>
      <c r="AG8" s="45"/>
      <c r="AH8" s="12">
        <v>20</v>
      </c>
    </row>
    <row r="9" spans="1:34">
      <c r="A9">
        <v>6</v>
      </c>
      <c r="B9">
        <f t="shared" si="0"/>
        <v>360</v>
      </c>
      <c r="C9">
        <v>12.68</v>
      </c>
      <c r="D9" s="8">
        <f t="shared" si="1"/>
        <v>2.2642857142857143E-4</v>
      </c>
      <c r="E9" s="13">
        <v>0.5326967592592593</v>
      </c>
      <c r="F9" s="12">
        <v>30</v>
      </c>
      <c r="G9" s="49">
        <v>15.39</v>
      </c>
      <c r="H9" s="49">
        <v>6.69</v>
      </c>
      <c r="I9" s="49">
        <v>1.67</v>
      </c>
      <c r="J9" s="49">
        <v>15.38</v>
      </c>
      <c r="K9" s="49">
        <v>6.79</v>
      </c>
      <c r="L9" s="49">
        <v>1.63</v>
      </c>
      <c r="M9" s="17">
        <f t="shared" si="2"/>
        <v>15.385000000000002</v>
      </c>
      <c r="N9" s="17">
        <f t="shared" si="2"/>
        <v>6.74</v>
      </c>
      <c r="O9" s="17">
        <f t="shared" si="2"/>
        <v>1.65</v>
      </c>
      <c r="P9" s="43">
        <f t="shared" si="3"/>
        <v>3.3783186809141198E-2</v>
      </c>
      <c r="Q9" s="21">
        <f t="shared" si="4"/>
        <v>1.8197008586099811E-7</v>
      </c>
      <c r="R9" s="21">
        <f t="shared" si="5"/>
        <v>5.4954087385762357E-8</v>
      </c>
      <c r="S9" s="23">
        <f t="shared" si="6"/>
        <v>2.4728270523319803E-8</v>
      </c>
      <c r="T9" s="21">
        <f t="shared" si="7"/>
        <v>6.1148736307448705E-16</v>
      </c>
      <c r="U9" s="28">
        <v>298</v>
      </c>
      <c r="V9" s="29">
        <f t="shared" si="8"/>
        <v>288.38499999999999</v>
      </c>
      <c r="W9" s="30">
        <f t="shared" si="9"/>
        <v>0.56231910804360385</v>
      </c>
      <c r="X9" s="31">
        <f t="shared" si="10"/>
        <v>3.6502205692018843</v>
      </c>
      <c r="Y9" s="34">
        <f t="shared" si="11"/>
        <v>-7.7598948657929006E-8</v>
      </c>
      <c r="Z9" s="35">
        <f t="shared" si="12"/>
        <v>-7.7489758559206212E-8</v>
      </c>
      <c r="AA9" s="35">
        <f t="shared" si="13"/>
        <v>-7.7489912201463821E-8</v>
      </c>
      <c r="AB9" s="36">
        <f t="shared" si="14"/>
        <v>-7.7380875312616163E-8</v>
      </c>
      <c r="AC9" s="42">
        <f t="shared" si="16"/>
        <v>2.7573914225062599E-4</v>
      </c>
      <c r="AD9" s="24"/>
      <c r="AE9" s="44">
        <f t="shared" si="15"/>
        <v>2.7573914225062599</v>
      </c>
      <c r="AF9" s="44"/>
      <c r="AG9" s="45"/>
      <c r="AH9" s="12">
        <v>30</v>
      </c>
    </row>
    <row r="10" spans="1:34">
      <c r="A10">
        <v>8</v>
      </c>
      <c r="B10">
        <f t="shared" si="0"/>
        <v>480</v>
      </c>
      <c r="C10">
        <v>11.06</v>
      </c>
      <c r="D10" s="8">
        <f t="shared" si="1"/>
        <v>1.975E-4</v>
      </c>
      <c r="E10" s="13">
        <v>0.53281250000000002</v>
      </c>
      <c r="F10" s="12">
        <v>40</v>
      </c>
      <c r="G10" s="49">
        <v>15.39</v>
      </c>
      <c r="H10" s="49">
        <v>6.67</v>
      </c>
      <c r="I10" s="49">
        <v>1.61</v>
      </c>
      <c r="J10" s="49">
        <v>15.38</v>
      </c>
      <c r="K10" s="49">
        <v>6.77</v>
      </c>
      <c r="L10" s="49">
        <v>1.58</v>
      </c>
      <c r="M10" s="17">
        <f t="shared" si="2"/>
        <v>15.385000000000002</v>
      </c>
      <c r="N10" s="17">
        <f t="shared" si="2"/>
        <v>6.72</v>
      </c>
      <c r="O10" s="17">
        <f t="shared" si="2"/>
        <v>1.5950000000000002</v>
      </c>
      <c r="P10" s="43">
        <f t="shared" si="3"/>
        <v>3.2657080582169831E-2</v>
      </c>
      <c r="Q10" s="21">
        <f t="shared" si="4"/>
        <v>1.9054607179632443E-7</v>
      </c>
      <c r="R10" s="21">
        <f t="shared" si="5"/>
        <v>5.2480746024977185E-8</v>
      </c>
      <c r="S10" s="23">
        <f t="shared" si="6"/>
        <v>2.3615315014902831E-8</v>
      </c>
      <c r="T10" s="21">
        <f t="shared" si="7"/>
        <v>5.5768310325309509E-16</v>
      </c>
      <c r="U10" s="28">
        <v>298</v>
      </c>
      <c r="V10" s="29">
        <f t="shared" si="8"/>
        <v>288.38499999999999</v>
      </c>
      <c r="W10" s="30">
        <f t="shared" si="9"/>
        <v>0.56231910804360385</v>
      </c>
      <c r="X10" s="31">
        <f t="shared" si="10"/>
        <v>3.6502205692018843</v>
      </c>
      <c r="Y10" s="34">
        <f t="shared" si="11"/>
        <v>-6.82197906030654E-8</v>
      </c>
      <c r="Z10" s="35">
        <f t="shared" si="12"/>
        <v>-6.8135162511639915E-8</v>
      </c>
      <c r="AA10" s="35">
        <f t="shared" si="13"/>
        <v>-6.813526749457515E-8</v>
      </c>
      <c r="AB10" s="36">
        <f t="shared" si="14"/>
        <v>-6.8050744125617795E-8</v>
      </c>
      <c r="AC10" s="42">
        <f t="shared" si="16"/>
        <v>2.7496424364147287E-4</v>
      </c>
      <c r="AD10" s="24"/>
      <c r="AE10" s="44">
        <f t="shared" si="15"/>
        <v>2.7496424364147289</v>
      </c>
      <c r="AF10" s="44"/>
      <c r="AG10" s="45"/>
      <c r="AH10" s="12">
        <v>40</v>
      </c>
    </row>
    <row r="11" spans="1:34">
      <c r="A11">
        <v>10</v>
      </c>
      <c r="B11">
        <f t="shared" si="0"/>
        <v>600</v>
      </c>
      <c r="C11">
        <v>9.2989999999999995</v>
      </c>
      <c r="D11" s="8">
        <f t="shared" si="1"/>
        <v>1.6605357142857142E-4</v>
      </c>
      <c r="E11" s="13">
        <v>0.53292824074074074</v>
      </c>
      <c r="F11" s="12">
        <v>50</v>
      </c>
      <c r="G11" s="49">
        <v>15.42</v>
      </c>
      <c r="H11" s="49">
        <v>6.65</v>
      </c>
      <c r="I11" s="49">
        <v>1.7</v>
      </c>
      <c r="J11" s="49">
        <v>15.34</v>
      </c>
      <c r="K11" s="49">
        <v>6.75</v>
      </c>
      <c r="L11" s="49">
        <v>1.56</v>
      </c>
      <c r="M11" s="17">
        <f t="shared" si="2"/>
        <v>15.379999999999999</v>
      </c>
      <c r="N11" s="17">
        <f t="shared" si="2"/>
        <v>6.7</v>
      </c>
      <c r="O11" s="17">
        <f t="shared" si="2"/>
        <v>1.63</v>
      </c>
      <c r="P11" s="43">
        <f t="shared" si="3"/>
        <v>3.3370814340112562E-2</v>
      </c>
      <c r="Q11" s="21">
        <f t="shared" si="4"/>
        <v>1.9952623149688761E-7</v>
      </c>
      <c r="R11" s="21">
        <f t="shared" si="5"/>
        <v>5.0118723362727164E-8</v>
      </c>
      <c r="S11" s="23">
        <f t="shared" si="6"/>
        <v>2.2543082158964647E-8</v>
      </c>
      <c r="T11" s="21">
        <f t="shared" si="7"/>
        <v>5.0819055322583021E-16</v>
      </c>
      <c r="U11" s="28">
        <v>298</v>
      </c>
      <c r="V11" s="29">
        <f t="shared" si="8"/>
        <v>288.38</v>
      </c>
      <c r="W11" s="30">
        <f t="shared" si="9"/>
        <v>0.56262128036692816</v>
      </c>
      <c r="X11" s="31">
        <f t="shared" si="10"/>
        <v>3.6527611942496172</v>
      </c>
      <c r="Y11" s="34">
        <f t="shared" si="11"/>
        <v>-6.3322675296945243E-8</v>
      </c>
      <c r="Z11" s="35">
        <f t="shared" si="12"/>
        <v>-6.3249579939310816E-8</v>
      </c>
      <c r="AA11" s="35">
        <f t="shared" si="13"/>
        <v>-6.3249664315583326E-8</v>
      </c>
      <c r="AB11" s="36">
        <f t="shared" si="14"/>
        <v>-6.317665313942506E-8</v>
      </c>
      <c r="AC11" s="42">
        <f t="shared" si="16"/>
        <v>2.7428289131690433E-4</v>
      </c>
      <c r="AD11" s="24"/>
      <c r="AE11" s="44">
        <f t="shared" si="15"/>
        <v>2.7428289131690433</v>
      </c>
      <c r="AF11" s="44"/>
      <c r="AG11" s="45"/>
      <c r="AH11" s="12">
        <v>50</v>
      </c>
    </row>
    <row r="12" spans="1:34">
      <c r="A12">
        <v>12</v>
      </c>
      <c r="B12">
        <f t="shared" si="0"/>
        <v>720</v>
      </c>
      <c r="C12">
        <v>7.6719999999999997</v>
      </c>
      <c r="D12" s="8">
        <f t="shared" si="1"/>
        <v>1.37E-4</v>
      </c>
      <c r="E12" s="13">
        <v>0.53304398148148147</v>
      </c>
      <c r="F12" s="12">
        <v>60</v>
      </c>
      <c r="G12" s="49">
        <v>15.33</v>
      </c>
      <c r="H12" s="49">
        <v>6.62</v>
      </c>
      <c r="I12" s="49">
        <v>1.92</v>
      </c>
      <c r="J12" s="49">
        <v>15.29</v>
      </c>
      <c r="K12" s="49">
        <v>6.73</v>
      </c>
      <c r="L12" s="49">
        <v>2.0499999999999998</v>
      </c>
      <c r="M12" s="17">
        <f t="shared" si="2"/>
        <v>15.309999999999999</v>
      </c>
      <c r="N12" s="17">
        <f t="shared" si="2"/>
        <v>6.6750000000000007</v>
      </c>
      <c r="O12" s="17">
        <f t="shared" si="2"/>
        <v>1.9849999999999999</v>
      </c>
      <c r="P12" s="43">
        <f t="shared" si="3"/>
        <v>4.0589665193506784E-2</v>
      </c>
      <c r="Q12" s="21">
        <f t="shared" si="4"/>
        <v>2.1134890398366388E-7</v>
      </c>
      <c r="R12" s="21">
        <f t="shared" si="5"/>
        <v>4.7315125896147995E-8</v>
      </c>
      <c r="S12" s="23">
        <f t="shared" si="6"/>
        <v>2.1158603627738447E-8</v>
      </c>
      <c r="T12" s="21">
        <f t="shared" si="7"/>
        <v>4.4768650747574659E-16</v>
      </c>
      <c r="U12" s="28">
        <v>298</v>
      </c>
      <c r="V12" s="29">
        <f t="shared" si="8"/>
        <v>288.31</v>
      </c>
      <c r="W12" s="30">
        <f t="shared" si="9"/>
        <v>0.56685279337886574</v>
      </c>
      <c r="X12" s="31">
        <f t="shared" si="10"/>
        <v>3.6885255267730335</v>
      </c>
      <c r="Y12" s="34">
        <f t="shared" si="11"/>
        <v>-6.7038020905863449E-8</v>
      </c>
      <c r="Z12" s="35">
        <f t="shared" si="12"/>
        <v>-6.6955907078698891E-8</v>
      </c>
      <c r="AA12" s="35">
        <f t="shared" si="13"/>
        <v>-6.6956007658646235E-8</v>
      </c>
      <c r="AB12" s="36">
        <f t="shared" si="14"/>
        <v>-6.6873994165031358E-8</v>
      </c>
      <c r="AC12" s="42">
        <f t="shared" si="16"/>
        <v>2.7365039495532741E-4</v>
      </c>
      <c r="AD12" s="24"/>
      <c r="AE12" s="44">
        <f t="shared" si="15"/>
        <v>2.7365039495532741</v>
      </c>
      <c r="AF12" s="44"/>
      <c r="AG12" s="45"/>
      <c r="AH12" s="12">
        <v>60</v>
      </c>
    </row>
    <row r="13" spans="1:34">
      <c r="A13">
        <v>14</v>
      </c>
      <c r="B13">
        <f t="shared" si="0"/>
        <v>840</v>
      </c>
      <c r="C13">
        <v>6.4820000000000002</v>
      </c>
      <c r="D13" s="8">
        <f t="shared" si="1"/>
        <v>1.1575000000000001E-4</v>
      </c>
      <c r="E13" s="13">
        <v>0.53315972222222219</v>
      </c>
      <c r="F13" s="12">
        <v>70</v>
      </c>
      <c r="G13" s="49">
        <v>15.35</v>
      </c>
      <c r="H13" s="49">
        <v>6.6</v>
      </c>
      <c r="I13" s="49">
        <v>2.17</v>
      </c>
      <c r="J13" s="49">
        <v>15.29</v>
      </c>
      <c r="K13" s="49">
        <v>6.71</v>
      </c>
      <c r="L13" s="49">
        <v>2.2400000000000002</v>
      </c>
      <c r="M13" s="17">
        <f t="shared" si="2"/>
        <v>15.32</v>
      </c>
      <c r="N13" s="17">
        <f t="shared" si="2"/>
        <v>6.6549999999999994</v>
      </c>
      <c r="O13" s="17">
        <f t="shared" si="2"/>
        <v>2.2050000000000001</v>
      </c>
      <c r="P13" s="43">
        <f t="shared" si="3"/>
        <v>4.5096039765837571E-2</v>
      </c>
      <c r="Q13" s="21">
        <f t="shared" si="4"/>
        <v>2.2130947096056368E-7</v>
      </c>
      <c r="R13" s="21">
        <f t="shared" si="5"/>
        <v>4.5185594437492036E-8</v>
      </c>
      <c r="S13" s="23">
        <f t="shared" si="6"/>
        <v>2.0223108017107564E-8</v>
      </c>
      <c r="T13" s="21">
        <f t="shared" si="7"/>
        <v>4.0897409787160025E-16</v>
      </c>
      <c r="U13" s="28">
        <v>298</v>
      </c>
      <c r="V13" s="29">
        <f t="shared" si="8"/>
        <v>288.32</v>
      </c>
      <c r="W13" s="30">
        <f t="shared" si="9"/>
        <v>0.56624816572190595</v>
      </c>
      <c r="X13" s="31">
        <f t="shared" si="10"/>
        <v>3.6833939100450146</v>
      </c>
      <c r="Y13" s="34">
        <f t="shared" si="11"/>
        <v>-6.7968333914253449E-8</v>
      </c>
      <c r="Z13" s="35">
        <f t="shared" si="12"/>
        <v>-6.7883718186349892E-8</v>
      </c>
      <c r="AA13" s="35">
        <f t="shared" si="13"/>
        <v>-6.7883823526895926E-8</v>
      </c>
      <c r="AB13" s="36">
        <f t="shared" si="14"/>
        <v>-6.7799312877255471E-8</v>
      </c>
      <c r="AC13" s="42">
        <f t="shared" si="16"/>
        <v>2.7298083521441811E-4</v>
      </c>
      <c r="AD13" s="24"/>
      <c r="AE13" s="44">
        <f t="shared" si="15"/>
        <v>2.7298083521441812</v>
      </c>
      <c r="AF13" s="44"/>
      <c r="AG13" s="45"/>
      <c r="AH13" s="12">
        <v>70</v>
      </c>
    </row>
    <row r="14" spans="1:34">
      <c r="A14">
        <v>16</v>
      </c>
      <c r="B14">
        <f t="shared" si="0"/>
        <v>960</v>
      </c>
      <c r="C14">
        <v>5.4480000000000004</v>
      </c>
      <c r="D14" s="8">
        <f t="shared" si="1"/>
        <v>9.728571428571429E-5</v>
      </c>
      <c r="E14" s="13">
        <v>0.53327546296296291</v>
      </c>
      <c r="F14" s="12">
        <v>80</v>
      </c>
      <c r="G14" s="49">
        <v>15.34</v>
      </c>
      <c r="H14" s="49">
        <v>6.59</v>
      </c>
      <c r="I14" s="49">
        <v>2.4900000000000002</v>
      </c>
      <c r="J14" s="49">
        <v>15.28</v>
      </c>
      <c r="K14" s="49">
        <v>6.7</v>
      </c>
      <c r="L14" s="49">
        <v>2.42</v>
      </c>
      <c r="M14" s="17">
        <f t="shared" si="2"/>
        <v>15.309999999999999</v>
      </c>
      <c r="N14" s="17">
        <f t="shared" si="2"/>
        <v>6.6449999999999996</v>
      </c>
      <c r="O14" s="17">
        <f t="shared" si="2"/>
        <v>2.4550000000000001</v>
      </c>
      <c r="P14" s="43">
        <f t="shared" si="3"/>
        <v>5.0200316398014699E-2</v>
      </c>
      <c r="Q14" s="21">
        <f t="shared" si="4"/>
        <v>2.2646443075930583E-7</v>
      </c>
      <c r="R14" s="21">
        <f t="shared" si="5"/>
        <v>4.4157044735331057E-8</v>
      </c>
      <c r="S14" s="23">
        <f t="shared" si="6"/>
        <v>1.9746357834445659E-8</v>
      </c>
      <c r="T14" s="21">
        <f t="shared" si="7"/>
        <v>3.8991864772597343E-16</v>
      </c>
      <c r="U14" s="28">
        <v>298</v>
      </c>
      <c r="V14" s="29">
        <f t="shared" si="8"/>
        <v>288.31</v>
      </c>
      <c r="W14" s="30">
        <f t="shared" si="9"/>
        <v>0.56685279337886574</v>
      </c>
      <c r="X14" s="31">
        <f t="shared" si="10"/>
        <v>3.6885255267730335</v>
      </c>
      <c r="Y14" s="34">
        <f t="shared" si="11"/>
        <v>-7.1856641938610895E-8</v>
      </c>
      <c r="Z14" s="35">
        <f t="shared" si="12"/>
        <v>-7.1761832186179606E-8</v>
      </c>
      <c r="AA14" s="35">
        <f t="shared" si="13"/>
        <v>-7.1761957280936536E-8</v>
      </c>
      <c r="AB14" s="36">
        <f t="shared" si="14"/>
        <v>-7.1667272293154804E-8</v>
      </c>
      <c r="AC14" s="42">
        <f t="shared" si="16"/>
        <v>2.7230199733072145E-4</v>
      </c>
      <c r="AD14" s="24"/>
      <c r="AE14" s="44">
        <f t="shared" si="15"/>
        <v>2.7230199733072147</v>
      </c>
      <c r="AF14" s="44"/>
      <c r="AG14" s="45"/>
      <c r="AH14" s="12">
        <v>80</v>
      </c>
    </row>
    <row r="15" spans="1:34">
      <c r="A15">
        <v>18</v>
      </c>
      <c r="B15">
        <f t="shared" si="0"/>
        <v>1080</v>
      </c>
      <c r="C15">
        <v>4.7329999999999997</v>
      </c>
      <c r="D15" s="8">
        <f t="shared" si="1"/>
        <v>8.4517857142857143E-5</v>
      </c>
      <c r="E15" s="13">
        <v>0.53339120370370374</v>
      </c>
      <c r="F15" s="12">
        <v>90</v>
      </c>
      <c r="G15" s="49">
        <v>15.35</v>
      </c>
      <c r="H15" s="49">
        <v>6.58</v>
      </c>
      <c r="I15" s="49">
        <v>2.68</v>
      </c>
      <c r="J15" s="49">
        <v>15.29</v>
      </c>
      <c r="K15" s="49">
        <v>6.69</v>
      </c>
      <c r="L15" s="49">
        <v>2.7</v>
      </c>
      <c r="M15" s="17">
        <f t="shared" si="2"/>
        <v>15.32</v>
      </c>
      <c r="N15" s="17">
        <f t="shared" si="2"/>
        <v>6.6349999999999998</v>
      </c>
      <c r="O15" s="17">
        <f t="shared" si="2"/>
        <v>2.6900000000000004</v>
      </c>
      <c r="P15" s="43">
        <f t="shared" si="3"/>
        <v>5.501512334245038E-2</v>
      </c>
      <c r="Q15" s="21">
        <f t="shared" si="4"/>
        <v>2.3173946499684774E-7</v>
      </c>
      <c r="R15" s="21">
        <f t="shared" si="5"/>
        <v>4.3151907682776492E-8</v>
      </c>
      <c r="S15" s="23">
        <f t="shared" si="6"/>
        <v>1.931291822264839E-8</v>
      </c>
      <c r="T15" s="21">
        <f t="shared" si="7"/>
        <v>3.7298881027470423E-16</v>
      </c>
      <c r="U15" s="28">
        <v>298</v>
      </c>
      <c r="V15" s="29">
        <f t="shared" si="8"/>
        <v>288.32</v>
      </c>
      <c r="W15" s="30">
        <f t="shared" si="9"/>
        <v>0.56624816572190595</v>
      </c>
      <c r="X15" s="31">
        <f t="shared" si="10"/>
        <v>3.6833939100450146</v>
      </c>
      <c r="Y15" s="34">
        <f t="shared" si="11"/>
        <v>-7.5235521831258926E-8</v>
      </c>
      <c r="Z15" s="35">
        <f t="shared" si="12"/>
        <v>-7.5131311423737539E-8</v>
      </c>
      <c r="AA15" s="35">
        <f t="shared" si="13"/>
        <v>-7.5131455767908631E-8</v>
      </c>
      <c r="AB15" s="36">
        <f t="shared" si="14"/>
        <v>-7.5027389304689632E-8</v>
      </c>
      <c r="AC15" s="42">
        <f t="shared" si="16"/>
        <v>2.715843781754448E-4</v>
      </c>
      <c r="AD15" s="24"/>
      <c r="AE15" s="44">
        <f t="shared" si="15"/>
        <v>2.7158437817544478</v>
      </c>
      <c r="AF15" s="44"/>
      <c r="AG15" s="45"/>
      <c r="AH15" s="12">
        <v>90</v>
      </c>
    </row>
    <row r="16" spans="1:34">
      <c r="A16">
        <v>20</v>
      </c>
      <c r="B16">
        <f t="shared" si="0"/>
        <v>1200</v>
      </c>
      <c r="C16">
        <v>3.7570000000000001</v>
      </c>
      <c r="D16" s="8">
        <f t="shared" si="1"/>
        <v>6.7089285714285721E-5</v>
      </c>
      <c r="E16" s="13">
        <v>0.53350694444444446</v>
      </c>
      <c r="F16" s="12">
        <v>100</v>
      </c>
      <c r="G16" s="49">
        <v>15.35</v>
      </c>
      <c r="H16" s="49">
        <v>6.57</v>
      </c>
      <c r="I16" s="49">
        <v>3.13</v>
      </c>
      <c r="J16" s="49">
        <v>15.29</v>
      </c>
      <c r="K16" s="49">
        <v>6.68</v>
      </c>
      <c r="L16" s="49">
        <v>3.1</v>
      </c>
      <c r="M16" s="17">
        <f t="shared" si="2"/>
        <v>15.32</v>
      </c>
      <c r="N16" s="17">
        <f t="shared" si="2"/>
        <v>6.625</v>
      </c>
      <c r="O16" s="17">
        <f t="shared" si="2"/>
        <v>3.1150000000000002</v>
      </c>
      <c r="P16" s="43">
        <f t="shared" si="3"/>
        <v>6.3707103796183245E-2</v>
      </c>
      <c r="Q16" s="21">
        <f t="shared" si="4"/>
        <v>2.3713737056616535E-7</v>
      </c>
      <c r="R16" s="21">
        <f t="shared" si="5"/>
        <v>4.2169650342858199E-8</v>
      </c>
      <c r="S16" s="23">
        <f t="shared" si="6"/>
        <v>1.8873302532447753E-8</v>
      </c>
      <c r="T16" s="21">
        <f t="shared" si="7"/>
        <v>3.5620154848129876E-16</v>
      </c>
      <c r="U16" s="28">
        <v>298</v>
      </c>
      <c r="V16" s="29">
        <f t="shared" si="8"/>
        <v>288.32</v>
      </c>
      <c r="W16" s="30">
        <f t="shared" si="9"/>
        <v>0.56624816572190595</v>
      </c>
      <c r="X16" s="31">
        <f t="shared" si="10"/>
        <v>3.6833939100450146</v>
      </c>
      <c r="Y16" s="34">
        <f t="shared" si="11"/>
        <v>-8.2970862848363277E-8</v>
      </c>
      <c r="Z16" s="35">
        <f t="shared" si="12"/>
        <v>-8.2843770462049786E-8</v>
      </c>
      <c r="AA16" s="35">
        <f t="shared" si="13"/>
        <v>-8.2843965138519377E-8</v>
      </c>
      <c r="AB16" s="36">
        <f t="shared" si="14"/>
        <v>-8.271706683227582E-8</v>
      </c>
      <c r="AC16" s="42">
        <f t="shared" si="16"/>
        <v>2.7083306409957938E-4</v>
      </c>
      <c r="AD16" s="24"/>
      <c r="AE16" s="44">
        <f t="shared" si="15"/>
        <v>2.7083306409957939</v>
      </c>
      <c r="AF16" s="44"/>
      <c r="AG16" s="45"/>
      <c r="AH16" s="12">
        <v>100</v>
      </c>
    </row>
    <row r="17" spans="1:34">
      <c r="A17">
        <v>22</v>
      </c>
      <c r="B17">
        <f t="shared" si="0"/>
        <v>1320</v>
      </c>
      <c r="C17">
        <v>2.7869999999999999</v>
      </c>
      <c r="D17" s="8">
        <f t="shared" si="1"/>
        <v>4.9767857142857139E-5</v>
      </c>
      <c r="E17" s="13">
        <v>0.53362268518518519</v>
      </c>
      <c r="F17" s="12">
        <v>110</v>
      </c>
      <c r="G17" s="49">
        <v>15.35</v>
      </c>
      <c r="H17" s="49">
        <v>6.57</v>
      </c>
      <c r="I17" s="49">
        <v>3.36</v>
      </c>
      <c r="J17" s="49">
        <v>15.3</v>
      </c>
      <c r="K17" s="49">
        <v>6.67</v>
      </c>
      <c r="L17" s="49">
        <v>3.48</v>
      </c>
      <c r="M17" s="17">
        <f t="shared" si="2"/>
        <v>15.324999999999999</v>
      </c>
      <c r="N17" s="17">
        <f t="shared" si="2"/>
        <v>6.62</v>
      </c>
      <c r="O17" s="17">
        <f t="shared" si="2"/>
        <v>3.42</v>
      </c>
      <c r="P17" s="43">
        <f t="shared" si="3"/>
        <v>6.995090673556055E-2</v>
      </c>
      <c r="Q17" s="21">
        <f t="shared" si="4"/>
        <v>2.3988329190194845E-7</v>
      </c>
      <c r="R17" s="21">
        <f t="shared" si="5"/>
        <v>4.1686938347033516E-8</v>
      </c>
      <c r="S17" s="23">
        <f t="shared" si="6"/>
        <v>1.8665015327773256E-8</v>
      </c>
      <c r="T17" s="21">
        <f t="shared" si="7"/>
        <v>3.4838279718601057E-16</v>
      </c>
      <c r="U17" s="28">
        <v>298</v>
      </c>
      <c r="V17" s="29">
        <f t="shared" si="8"/>
        <v>288.32499999999999</v>
      </c>
      <c r="W17" s="30">
        <f t="shared" si="9"/>
        <v>0.56594586762118859</v>
      </c>
      <c r="X17" s="31">
        <f t="shared" si="10"/>
        <v>3.6808309128390944</v>
      </c>
      <c r="Y17" s="34">
        <f t="shared" si="11"/>
        <v>-8.8892231806359382E-8</v>
      </c>
      <c r="Z17" s="35">
        <f t="shared" si="12"/>
        <v>-8.8745904148589711E-8</v>
      </c>
      <c r="AA17" s="35">
        <f t="shared" si="13"/>
        <v>-8.8746145022094553E-8</v>
      </c>
      <c r="AB17" s="36">
        <f t="shared" si="14"/>
        <v>-8.8600057444814317E-8</v>
      </c>
      <c r="AC17" s="42">
        <f t="shared" si="16"/>
        <v>2.7000462509810973E-4</v>
      </c>
      <c r="AD17" s="24"/>
      <c r="AE17" s="44">
        <f t="shared" si="15"/>
        <v>2.7000462509810972</v>
      </c>
      <c r="AF17" s="44"/>
      <c r="AG17" s="45"/>
      <c r="AH17" s="12">
        <v>110</v>
      </c>
    </row>
    <row r="18" spans="1:34">
      <c r="A18">
        <v>25</v>
      </c>
      <c r="B18">
        <f t="shared" si="0"/>
        <v>1500</v>
      </c>
      <c r="C18">
        <v>1.694</v>
      </c>
      <c r="D18" s="8">
        <f t="shared" si="1"/>
        <v>3.025E-5</v>
      </c>
      <c r="E18" s="13">
        <v>0.53373842592592591</v>
      </c>
      <c r="F18" s="12">
        <v>120</v>
      </c>
      <c r="G18" s="49">
        <v>15.36</v>
      </c>
      <c r="H18" s="49">
        <v>6.57</v>
      </c>
      <c r="I18" s="49">
        <v>3.57</v>
      </c>
      <c r="J18" s="49">
        <v>15.3</v>
      </c>
      <c r="K18" s="49">
        <v>6.67</v>
      </c>
      <c r="L18" s="49">
        <v>3.81</v>
      </c>
      <c r="M18" s="17">
        <f t="shared" si="2"/>
        <v>15.33</v>
      </c>
      <c r="N18" s="17">
        <f t="shared" si="2"/>
        <v>6.62</v>
      </c>
      <c r="O18" s="17">
        <f t="shared" si="2"/>
        <v>3.69</v>
      </c>
      <c r="P18" s="43">
        <f t="shared" si="3"/>
        <v>7.547985254629111E-2</v>
      </c>
      <c r="Q18" s="21">
        <f t="shared" si="4"/>
        <v>2.3988329190194845E-7</v>
      </c>
      <c r="R18" s="21">
        <f t="shared" si="5"/>
        <v>4.1686938347033516E-8</v>
      </c>
      <c r="S18" s="23">
        <f t="shared" si="6"/>
        <v>1.8672772253031573E-8</v>
      </c>
      <c r="T18" s="21">
        <f t="shared" si="7"/>
        <v>3.486724236135858E-16</v>
      </c>
      <c r="U18" s="28">
        <v>298</v>
      </c>
      <c r="V18" s="29">
        <f t="shared" si="8"/>
        <v>288.33</v>
      </c>
      <c r="W18" s="30">
        <f t="shared" si="9"/>
        <v>0.56564358000492188</v>
      </c>
      <c r="X18" s="31">
        <f t="shared" si="10"/>
        <v>3.6782697878288126</v>
      </c>
      <c r="Y18" s="34">
        <f t="shared" si="11"/>
        <v>-9.5749140854316846E-8</v>
      </c>
      <c r="Z18" s="35">
        <f t="shared" si="12"/>
        <v>-9.557880801818944E-8</v>
      </c>
      <c r="AA18" s="35">
        <f t="shared" si="13"/>
        <v>-9.5579111031613934E-8</v>
      </c>
      <c r="AB18" s="36">
        <f t="shared" si="14"/>
        <v>-9.5409080130820166E-8</v>
      </c>
      <c r="AC18" s="42">
        <f t="shared" si="16"/>
        <v>2.6911716445212215E-4</v>
      </c>
      <c r="AD18" s="25">
        <f>D7</f>
        <v>2.5767857142857141E-4</v>
      </c>
      <c r="AE18" s="44">
        <f t="shared" si="15"/>
        <v>2.6911716445212215</v>
      </c>
      <c r="AF18" s="44">
        <f>AD18*10000</f>
        <v>2.5767857142857142</v>
      </c>
      <c r="AG18" s="45">
        <f>(AE18-AF18)*(AE18-AF18)</f>
        <v>1.3084141035842331E-2</v>
      </c>
      <c r="AH18" s="12">
        <v>120</v>
      </c>
    </row>
    <row r="19" spans="1:34">
      <c r="A19">
        <v>30</v>
      </c>
      <c r="B19">
        <f t="shared" si="0"/>
        <v>1800</v>
      </c>
      <c r="C19">
        <v>0.61099999999999999</v>
      </c>
      <c r="D19" s="8">
        <f t="shared" si="1"/>
        <v>1.0910714285714285E-5</v>
      </c>
      <c r="E19" s="13">
        <v>0.53385416666666663</v>
      </c>
      <c r="F19" s="12">
        <v>130</v>
      </c>
      <c r="G19" s="49">
        <v>15.36</v>
      </c>
      <c r="H19" s="49">
        <v>6.57</v>
      </c>
      <c r="I19" s="49">
        <v>3.72</v>
      </c>
      <c r="J19" s="49">
        <v>15.31</v>
      </c>
      <c r="K19" s="49">
        <v>6.67</v>
      </c>
      <c r="L19" s="49">
        <v>4.01</v>
      </c>
      <c r="M19" s="17">
        <f t="shared" si="2"/>
        <v>15.335000000000001</v>
      </c>
      <c r="N19" s="17">
        <f t="shared" si="2"/>
        <v>6.62</v>
      </c>
      <c r="O19" s="17">
        <f t="shared" si="2"/>
        <v>3.8650000000000002</v>
      </c>
      <c r="P19" s="43">
        <f t="shared" si="3"/>
        <v>7.9066335871065013E-2</v>
      </c>
      <c r="Q19" s="21">
        <f t="shared" si="4"/>
        <v>2.3988329190194845E-7</v>
      </c>
      <c r="R19" s="21">
        <f t="shared" si="5"/>
        <v>4.1686938347033516E-8</v>
      </c>
      <c r="S19" s="23">
        <f t="shared" si="6"/>
        <v>1.8680532401962006E-8</v>
      </c>
      <c r="T19" s="21">
        <f t="shared" si="7"/>
        <v>3.4896229082075242E-16</v>
      </c>
      <c r="U19" s="28">
        <v>298</v>
      </c>
      <c r="V19" s="29">
        <f t="shared" si="8"/>
        <v>288.33499999999998</v>
      </c>
      <c r="W19" s="30">
        <f t="shared" si="9"/>
        <v>0.56534130287255668</v>
      </c>
      <c r="X19" s="31">
        <f t="shared" si="10"/>
        <v>3.6757105335832327</v>
      </c>
      <c r="Y19" s="34">
        <f t="shared" si="11"/>
        <v>-1.000952471149743E-7</v>
      </c>
      <c r="Z19" s="35">
        <f t="shared" si="12"/>
        <v>-9.9908436868361466E-8</v>
      </c>
      <c r="AA19" s="35">
        <f t="shared" si="13"/>
        <v>-9.9908785516966124E-8</v>
      </c>
      <c r="AB19" s="36">
        <f t="shared" si="14"/>
        <v>-9.9722322617574847E-8</v>
      </c>
      <c r="AC19" s="42">
        <f t="shared" si="16"/>
        <v>2.6816137435364758E-4</v>
      </c>
      <c r="AD19" s="24"/>
      <c r="AE19" s="44">
        <f t="shared" si="15"/>
        <v>2.681613743536476</v>
      </c>
      <c r="AF19" s="44"/>
      <c r="AG19" s="45"/>
      <c r="AH19" s="12">
        <v>130</v>
      </c>
    </row>
    <row r="20" spans="1:34">
      <c r="A20">
        <v>35</v>
      </c>
      <c r="B20">
        <f t="shared" si="0"/>
        <v>2100</v>
      </c>
      <c r="C20">
        <v>0.126</v>
      </c>
      <c r="D20" s="8">
        <f t="shared" si="1"/>
        <v>2.2500000000000001E-6</v>
      </c>
      <c r="E20" s="13">
        <v>0.53396990740740735</v>
      </c>
      <c r="F20" s="12">
        <v>140</v>
      </c>
      <c r="G20" s="49">
        <v>15.36</v>
      </c>
      <c r="H20" s="49">
        <v>6.56</v>
      </c>
      <c r="I20" s="49">
        <v>3.94</v>
      </c>
      <c r="J20" s="49">
        <v>15.31</v>
      </c>
      <c r="K20" s="49">
        <v>6.67</v>
      </c>
      <c r="L20" s="49">
        <v>4.33</v>
      </c>
      <c r="M20" s="17">
        <f t="shared" si="2"/>
        <v>15.335000000000001</v>
      </c>
      <c r="N20" s="17">
        <f t="shared" si="2"/>
        <v>6.6150000000000002</v>
      </c>
      <c r="O20" s="17">
        <f t="shared" si="2"/>
        <v>4.1349999999999998</v>
      </c>
      <c r="P20" s="43">
        <f t="shared" si="3"/>
        <v>8.4589728027646513E-2</v>
      </c>
      <c r="Q20" s="21">
        <f t="shared" si="4"/>
        <v>2.4266100950824093E-7</v>
      </c>
      <c r="R20" s="21">
        <f t="shared" si="5"/>
        <v>4.1209751909732999E-8</v>
      </c>
      <c r="S20" s="23">
        <f t="shared" si="6"/>
        <v>1.846669811579876E-8</v>
      </c>
      <c r="T20" s="21">
        <f t="shared" si="7"/>
        <v>3.4101893930004546E-16</v>
      </c>
      <c r="U20" s="28">
        <v>298</v>
      </c>
      <c r="V20" s="29">
        <f t="shared" si="8"/>
        <v>288.33499999999998</v>
      </c>
      <c r="W20" s="30">
        <f t="shared" si="9"/>
        <v>0.56534130287255668</v>
      </c>
      <c r="X20" s="31">
        <f t="shared" si="10"/>
        <v>3.6757105335832327</v>
      </c>
      <c r="Y20" s="34">
        <f t="shared" si="11"/>
        <v>-1.0426016371963491E-7</v>
      </c>
      <c r="Z20" s="35">
        <f t="shared" si="12"/>
        <v>-1.0405672591720517E-7</v>
      </c>
      <c r="AA20" s="35">
        <f t="shared" si="13"/>
        <v>-1.040571228755254E-7</v>
      </c>
      <c r="AB20" s="36">
        <f t="shared" si="14"/>
        <v>-1.0385408048228482E-7</v>
      </c>
      <c r="AC20" s="42">
        <f t="shared" si="16"/>
        <v>2.6716228766280893E-4</v>
      </c>
      <c r="AD20" s="24"/>
      <c r="AE20" s="44">
        <f t="shared" si="15"/>
        <v>2.6716228766280894</v>
      </c>
      <c r="AF20" s="44"/>
      <c r="AG20" s="45"/>
      <c r="AH20" s="12">
        <v>140</v>
      </c>
    </row>
    <row r="21" spans="1:34">
      <c r="A21">
        <v>40</v>
      </c>
      <c r="B21">
        <f t="shared" si="0"/>
        <v>2400</v>
      </c>
      <c r="C21">
        <v>3.5999999999999997E-2</v>
      </c>
      <c r="D21" s="8">
        <f t="shared" si="1"/>
        <v>6.428571428571428E-7</v>
      </c>
      <c r="E21" s="13">
        <v>0.53408564814814818</v>
      </c>
      <c r="F21" s="12">
        <v>150</v>
      </c>
      <c r="G21" s="49">
        <v>15.37</v>
      </c>
      <c r="H21" s="49">
        <v>6.57</v>
      </c>
      <c r="I21" s="49">
        <v>4.12</v>
      </c>
      <c r="J21" s="49">
        <v>15.31</v>
      </c>
      <c r="K21" s="49">
        <v>6.67</v>
      </c>
      <c r="L21" s="49">
        <v>4.6100000000000003</v>
      </c>
      <c r="M21" s="17">
        <f t="shared" si="2"/>
        <v>15.34</v>
      </c>
      <c r="N21" s="17">
        <f t="shared" si="2"/>
        <v>6.62</v>
      </c>
      <c r="O21" s="17">
        <f t="shared" si="2"/>
        <v>4.3650000000000002</v>
      </c>
      <c r="P21" s="43">
        <f t="shared" si="3"/>
        <v>8.9302538410476404E-2</v>
      </c>
      <c r="Q21" s="21">
        <f t="shared" si="4"/>
        <v>2.3988329190194845E-7</v>
      </c>
      <c r="R21" s="21">
        <f t="shared" si="5"/>
        <v>4.1686938347033516E-8</v>
      </c>
      <c r="S21" s="23">
        <f t="shared" si="6"/>
        <v>1.8688295775904268E-8</v>
      </c>
      <c r="T21" s="21">
        <f t="shared" si="7"/>
        <v>3.4925239900768133E-16</v>
      </c>
      <c r="U21" s="28">
        <v>298</v>
      </c>
      <c r="V21" s="29">
        <f t="shared" si="8"/>
        <v>288.33999999999997</v>
      </c>
      <c r="W21" s="30">
        <f t="shared" si="9"/>
        <v>0.56503903622355001</v>
      </c>
      <c r="X21" s="31">
        <f t="shared" si="10"/>
        <v>3.6731531486726081</v>
      </c>
      <c r="Y21" s="34">
        <f t="shared" si="11"/>
        <v>-1.123654790301186E-7</v>
      </c>
      <c r="Z21" s="35">
        <f t="shared" si="12"/>
        <v>-1.1212825673605045E-7</v>
      </c>
      <c r="AA21" s="35">
        <f t="shared" si="13"/>
        <v>-1.1212875755193527E-7</v>
      </c>
      <c r="AB21" s="36">
        <f t="shared" si="14"/>
        <v>-1.1189203395913999E-7</v>
      </c>
      <c r="AC21" s="42">
        <f t="shared" si="16"/>
        <v>2.6612171775982995E-4</v>
      </c>
      <c r="AD21" s="24"/>
      <c r="AE21" s="44">
        <f t="shared" si="15"/>
        <v>2.6612171775982993</v>
      </c>
      <c r="AF21" s="44"/>
      <c r="AG21" s="45"/>
      <c r="AH21" s="12">
        <v>150</v>
      </c>
    </row>
    <row r="22" spans="1:34">
      <c r="A22">
        <v>50</v>
      </c>
      <c r="B22">
        <f t="shared" si="0"/>
        <v>3000</v>
      </c>
      <c r="C22">
        <v>0.5</v>
      </c>
      <c r="D22" s="8">
        <f t="shared" si="1"/>
        <v>8.9285714285714292E-6</v>
      </c>
      <c r="E22" s="13">
        <v>0.53420138888888891</v>
      </c>
      <c r="F22" s="12">
        <v>160</v>
      </c>
      <c r="G22" s="49">
        <v>15.37</v>
      </c>
      <c r="H22" s="49">
        <v>6.57</v>
      </c>
      <c r="I22" s="49">
        <v>4.43</v>
      </c>
      <c r="J22" s="49">
        <v>15.32</v>
      </c>
      <c r="K22" s="49">
        <v>6.67</v>
      </c>
      <c r="L22" s="49">
        <v>4.76</v>
      </c>
      <c r="M22" s="17">
        <f t="shared" si="2"/>
        <v>15.344999999999999</v>
      </c>
      <c r="N22" s="17">
        <f t="shared" si="2"/>
        <v>6.62</v>
      </c>
      <c r="O22" s="17">
        <f t="shared" si="2"/>
        <v>4.5949999999999998</v>
      </c>
      <c r="P22" s="43">
        <f t="shared" si="3"/>
        <v>9.401616149233033E-2</v>
      </c>
      <c r="Q22" s="21">
        <f t="shared" si="4"/>
        <v>2.3988329190194845E-7</v>
      </c>
      <c r="R22" s="21">
        <f t="shared" si="5"/>
        <v>4.1686938347033516E-8</v>
      </c>
      <c r="S22" s="23">
        <f t="shared" si="6"/>
        <v>1.869606237619863E-8</v>
      </c>
      <c r="T22" s="21">
        <f t="shared" si="7"/>
        <v>3.4954274837470998E-16</v>
      </c>
      <c r="U22" s="28">
        <v>298</v>
      </c>
      <c r="V22" s="29">
        <f t="shared" si="8"/>
        <v>288.34500000000003</v>
      </c>
      <c r="W22" s="30">
        <f t="shared" si="9"/>
        <v>0.56473678005735273</v>
      </c>
      <c r="X22" s="31">
        <f t="shared" si="10"/>
        <v>3.6705976316682825</v>
      </c>
      <c r="Y22" s="34">
        <f t="shared" si="11"/>
        <v>-1.1797800229358574E-7</v>
      </c>
      <c r="Z22" s="35">
        <f t="shared" si="12"/>
        <v>-1.1771538368335111E-7</v>
      </c>
      <c r="AA22" s="35">
        <f t="shared" si="13"/>
        <v>-1.1771596827143615E-7</v>
      </c>
      <c r="AB22" s="36">
        <f t="shared" si="14"/>
        <v>-1.1745393164670461E-7</v>
      </c>
      <c r="AC22" s="42">
        <f t="shared" si="16"/>
        <v>2.6500043185722125E-4</v>
      </c>
      <c r="AD22" s="24"/>
      <c r="AE22" s="44">
        <f t="shared" si="15"/>
        <v>2.6500043185722126</v>
      </c>
      <c r="AF22" s="44"/>
      <c r="AG22" s="45"/>
      <c r="AH22" s="12">
        <v>160</v>
      </c>
    </row>
    <row r="23" spans="1:34">
      <c r="A23">
        <v>60</v>
      </c>
      <c r="B23">
        <f t="shared" si="0"/>
        <v>3600</v>
      </c>
      <c r="C23">
        <v>1.6E-2</v>
      </c>
      <c r="D23" s="8">
        <f t="shared" si="1"/>
        <v>2.8571428571428569E-7</v>
      </c>
      <c r="E23" s="13">
        <v>0.53431712962962963</v>
      </c>
      <c r="F23" s="12">
        <v>170</v>
      </c>
      <c r="G23" s="49">
        <v>15.37</v>
      </c>
      <c r="H23" s="49">
        <v>6.57</v>
      </c>
      <c r="I23" s="49">
        <v>4.59</v>
      </c>
      <c r="J23" s="49">
        <v>15.32</v>
      </c>
      <c r="K23" s="49">
        <v>6.67</v>
      </c>
      <c r="L23" s="49">
        <v>5.05</v>
      </c>
      <c r="M23" s="17">
        <f t="shared" si="2"/>
        <v>15.344999999999999</v>
      </c>
      <c r="N23" s="17">
        <f t="shared" si="2"/>
        <v>6.62</v>
      </c>
      <c r="O23" s="17">
        <f t="shared" si="2"/>
        <v>4.82</v>
      </c>
      <c r="P23" s="43">
        <f t="shared" si="3"/>
        <v>9.8619782022422678E-2</v>
      </c>
      <c r="Q23" s="21">
        <f t="shared" si="4"/>
        <v>2.3988329190194845E-7</v>
      </c>
      <c r="R23" s="21">
        <f t="shared" si="5"/>
        <v>4.1686938347033516E-8</v>
      </c>
      <c r="S23" s="23">
        <f t="shared" si="6"/>
        <v>1.869606237619863E-8</v>
      </c>
      <c r="T23" s="21">
        <f t="shared" si="7"/>
        <v>3.4954274837470998E-16</v>
      </c>
      <c r="U23" s="28">
        <v>298</v>
      </c>
      <c r="V23" s="29">
        <f t="shared" si="8"/>
        <v>288.34500000000003</v>
      </c>
      <c r="W23" s="30">
        <f t="shared" si="9"/>
        <v>0.56473678005735273</v>
      </c>
      <c r="X23" s="31">
        <f t="shared" si="10"/>
        <v>3.6705976316682825</v>
      </c>
      <c r="Y23" s="34">
        <f t="shared" si="11"/>
        <v>-1.2320521321608398E-7</v>
      </c>
      <c r="Z23" s="35">
        <f t="shared" si="12"/>
        <v>-1.2291752964051957E-7</v>
      </c>
      <c r="AA23" s="35">
        <f t="shared" si="13"/>
        <v>-1.2291820138027386E-7</v>
      </c>
      <c r="AB23" s="36">
        <f t="shared" si="14"/>
        <v>-1.2263118640744553E-7</v>
      </c>
      <c r="AC23" s="42">
        <f t="shared" si="16"/>
        <v>2.6382327412747148E-4</v>
      </c>
      <c r="AD23" s="24"/>
      <c r="AE23" s="44">
        <f t="shared" si="15"/>
        <v>2.6382327412747149</v>
      </c>
      <c r="AF23" s="44"/>
      <c r="AG23" s="45"/>
      <c r="AH23" s="12">
        <v>170</v>
      </c>
    </row>
    <row r="24" spans="1:34">
      <c r="E24" s="13">
        <v>0.53443287037037035</v>
      </c>
      <c r="F24" s="12">
        <v>180</v>
      </c>
      <c r="G24" s="49">
        <v>15.37</v>
      </c>
      <c r="H24" s="49">
        <v>6.57</v>
      </c>
      <c r="I24" s="49">
        <v>5.0199999999999996</v>
      </c>
      <c r="J24" s="49">
        <v>15.32</v>
      </c>
      <c r="K24" s="49">
        <v>6.68</v>
      </c>
      <c r="L24" s="49">
        <v>5.35</v>
      </c>
      <c r="M24" s="17">
        <f t="shared" si="2"/>
        <v>15.344999999999999</v>
      </c>
      <c r="N24" s="17">
        <f t="shared" si="2"/>
        <v>6.625</v>
      </c>
      <c r="O24" s="17">
        <f t="shared" si="2"/>
        <v>5.1849999999999996</v>
      </c>
      <c r="P24" s="43">
        <f t="shared" si="3"/>
        <v>0.10608787754901691</v>
      </c>
      <c r="Q24" s="21">
        <f t="shared" si="4"/>
        <v>2.3713737056616535E-7</v>
      </c>
      <c r="R24" s="21">
        <f t="shared" si="5"/>
        <v>4.2169650342858199E-8</v>
      </c>
      <c r="S24" s="23">
        <f t="shared" si="6"/>
        <v>1.8912552575324E-8</v>
      </c>
      <c r="T24" s="21">
        <f t="shared" si="7"/>
        <v>3.5768464491439447E-16</v>
      </c>
      <c r="U24" s="28">
        <v>298</v>
      </c>
      <c r="V24" s="29">
        <f t="shared" si="8"/>
        <v>288.34500000000003</v>
      </c>
      <c r="W24" s="30">
        <f t="shared" si="9"/>
        <v>0.56473678005735273</v>
      </c>
      <c r="X24" s="31">
        <f t="shared" si="10"/>
        <v>3.6705976316682825</v>
      </c>
      <c r="Y24" s="34">
        <f t="shared" si="11"/>
        <v>-1.349903290917014E-7</v>
      </c>
      <c r="Z24" s="35">
        <f t="shared" si="12"/>
        <v>-1.3464336034145524E-7</v>
      </c>
      <c r="AA24" s="35">
        <f t="shared" si="13"/>
        <v>-1.3464425216322098E-7</v>
      </c>
      <c r="AB24" s="36">
        <f t="shared" si="14"/>
        <v>-1.342981706502005E-7</v>
      </c>
      <c r="AC24" s="42">
        <f t="shared" si="16"/>
        <v>2.6259409435802964E-4</v>
      </c>
      <c r="AD24" s="24"/>
      <c r="AE24" s="44">
        <f t="shared" si="15"/>
        <v>2.6259409435802965</v>
      </c>
      <c r="AF24" s="44"/>
      <c r="AG24" s="45"/>
      <c r="AH24" s="12">
        <v>180</v>
      </c>
    </row>
    <row r="25" spans="1:34">
      <c r="E25" s="13">
        <v>0.53454861111111107</v>
      </c>
      <c r="F25" s="12">
        <v>190</v>
      </c>
      <c r="G25" s="49">
        <v>15.38</v>
      </c>
      <c r="H25" s="49">
        <v>6.58</v>
      </c>
      <c r="I25" s="49">
        <v>5.12</v>
      </c>
      <c r="J25" s="49">
        <v>15.33</v>
      </c>
      <c r="K25" s="49">
        <v>6.68</v>
      </c>
      <c r="L25" s="49">
        <v>5.41</v>
      </c>
      <c r="M25" s="17">
        <f t="shared" si="2"/>
        <v>15.355</v>
      </c>
      <c r="N25" s="17">
        <f t="shared" si="2"/>
        <v>6.63</v>
      </c>
      <c r="O25" s="17">
        <f t="shared" si="2"/>
        <v>5.2650000000000006</v>
      </c>
      <c r="P25" s="43">
        <f t="shared" si="3"/>
        <v>0.1077433001618377</v>
      </c>
      <c r="Q25" s="21">
        <f t="shared" si="4"/>
        <v>2.3442288153199206E-7</v>
      </c>
      <c r="R25" s="21">
        <f t="shared" si="5"/>
        <v>4.2657951880159239E-8</v>
      </c>
      <c r="S25" s="23">
        <f t="shared" si="6"/>
        <v>1.9147454538117317E-8</v>
      </c>
      <c r="T25" s="21">
        <f t="shared" si="7"/>
        <v>3.6662501528926944E-16</v>
      </c>
      <c r="U25" s="28">
        <v>298</v>
      </c>
      <c r="V25" s="29">
        <f t="shared" si="8"/>
        <v>288.35500000000002</v>
      </c>
      <c r="W25" s="30">
        <f t="shared" si="9"/>
        <v>0.56413229917121743</v>
      </c>
      <c r="X25" s="31">
        <f t="shared" si="10"/>
        <v>3.6654921956698243</v>
      </c>
      <c r="Y25" s="34">
        <f t="shared" si="11"/>
        <v>-1.3999769756736455E-7</v>
      </c>
      <c r="Z25" s="35">
        <f t="shared" si="12"/>
        <v>-1.3962258692114821E-7</v>
      </c>
      <c r="AA25" s="35">
        <f t="shared" si="13"/>
        <v>-1.3962359199479838E-7</v>
      </c>
      <c r="AB25" s="36">
        <f t="shared" si="14"/>
        <v>-1.3924948103623178E-7</v>
      </c>
      <c r="AC25" s="42">
        <f t="shared" si="16"/>
        <v>2.6124765481677756E-4</v>
      </c>
      <c r="AD25" s="24"/>
      <c r="AE25" s="44">
        <f t="shared" si="15"/>
        <v>2.6124765481677756</v>
      </c>
      <c r="AF25" s="44"/>
      <c r="AG25" s="45"/>
      <c r="AH25" s="12">
        <v>190</v>
      </c>
    </row>
    <row r="26" spans="1:34">
      <c r="E26" s="13">
        <v>0.53466435185185179</v>
      </c>
      <c r="F26" s="12">
        <v>200</v>
      </c>
      <c r="G26" s="49">
        <v>15.38</v>
      </c>
      <c r="H26" s="49">
        <v>6.58</v>
      </c>
      <c r="I26" s="49">
        <v>5.21</v>
      </c>
      <c r="J26" s="49">
        <v>15.33</v>
      </c>
      <c r="K26" s="49">
        <v>6.68</v>
      </c>
      <c r="L26" s="49">
        <v>5.39</v>
      </c>
      <c r="M26" s="17">
        <f t="shared" si="2"/>
        <v>15.355</v>
      </c>
      <c r="N26" s="17">
        <f t="shared" si="2"/>
        <v>6.63</v>
      </c>
      <c r="O26" s="17">
        <f t="shared" si="2"/>
        <v>5.3</v>
      </c>
      <c r="P26" s="43">
        <f t="shared" si="3"/>
        <v>0.10845954242312245</v>
      </c>
      <c r="Q26" s="21">
        <f t="shared" si="4"/>
        <v>2.3442288153199206E-7</v>
      </c>
      <c r="R26" s="21">
        <f t="shared" si="5"/>
        <v>4.2657951880159239E-8</v>
      </c>
      <c r="S26" s="23">
        <f t="shared" si="6"/>
        <v>1.9147454538117317E-8</v>
      </c>
      <c r="T26" s="21">
        <f t="shared" si="7"/>
        <v>3.6662501528926944E-16</v>
      </c>
      <c r="U26" s="28">
        <v>298</v>
      </c>
      <c r="V26" s="29">
        <f t="shared" si="8"/>
        <v>288.35500000000002</v>
      </c>
      <c r="W26" s="30">
        <f t="shared" si="9"/>
        <v>0.56413229917121743</v>
      </c>
      <c r="X26" s="31">
        <f t="shared" si="10"/>
        <v>3.6654921956698243</v>
      </c>
      <c r="Y26" s="34">
        <f t="shared" si="11"/>
        <v>-1.4017516790746271E-7</v>
      </c>
      <c r="Z26" s="35">
        <f t="shared" si="12"/>
        <v>-1.3979708497208196E-7</v>
      </c>
      <c r="AA26" s="35">
        <f t="shared" si="13"/>
        <v>-1.3979810474404414E-7</v>
      </c>
      <c r="AB26" s="36">
        <f t="shared" si="14"/>
        <v>-1.3942103607953175E-7</v>
      </c>
      <c r="AC26" s="42">
        <f t="shared" si="16"/>
        <v>2.5985142225605176E-4</v>
      </c>
      <c r="AD26" s="24"/>
      <c r="AE26" s="44">
        <f t="shared" si="15"/>
        <v>2.5985142225605173</v>
      </c>
      <c r="AF26" s="44"/>
      <c r="AG26" s="45"/>
      <c r="AH26" s="12">
        <v>200</v>
      </c>
    </row>
    <row r="27" spans="1:34">
      <c r="E27" s="13">
        <v>0.53478009259259263</v>
      </c>
      <c r="F27" s="12">
        <v>210</v>
      </c>
      <c r="G27" s="49">
        <v>15.39</v>
      </c>
      <c r="H27" s="49">
        <v>6.58</v>
      </c>
      <c r="I27" s="49">
        <v>5.33</v>
      </c>
      <c r="J27" s="49">
        <v>15.33</v>
      </c>
      <c r="K27" s="49">
        <v>6.68</v>
      </c>
      <c r="L27" s="49">
        <v>5.56</v>
      </c>
      <c r="M27" s="17">
        <f t="shared" si="2"/>
        <v>15.36</v>
      </c>
      <c r="N27" s="17">
        <f t="shared" si="2"/>
        <v>6.63</v>
      </c>
      <c r="O27" s="17">
        <f t="shared" si="2"/>
        <v>5.4450000000000003</v>
      </c>
      <c r="P27" s="43">
        <f t="shared" si="3"/>
        <v>0.11143644175861742</v>
      </c>
      <c r="Q27" s="21">
        <f t="shared" si="4"/>
        <v>2.3442288153199206E-7</v>
      </c>
      <c r="R27" s="21">
        <f t="shared" si="5"/>
        <v>4.2657951880159239E-8</v>
      </c>
      <c r="S27" s="23">
        <f t="shared" si="6"/>
        <v>1.9155411958517512E-8</v>
      </c>
      <c r="T27" s="21">
        <f t="shared" si="7"/>
        <v>3.6692980730051568E-16</v>
      </c>
      <c r="U27" s="28">
        <v>298</v>
      </c>
      <c r="V27" s="29">
        <f t="shared" si="8"/>
        <v>288.36</v>
      </c>
      <c r="W27" s="30">
        <f t="shared" si="9"/>
        <v>0.5638300744501874</v>
      </c>
      <c r="X27" s="31">
        <f t="shared" si="10"/>
        <v>3.6629422738241213</v>
      </c>
      <c r="Y27" s="34">
        <f t="shared" si="11"/>
        <v>-1.4346663213169913E-7</v>
      </c>
      <c r="Z27" s="35">
        <f t="shared" si="12"/>
        <v>-1.4306844292269645E-7</v>
      </c>
      <c r="AA27" s="35">
        <f t="shared" si="13"/>
        <v>-1.4306954809010583E-7</v>
      </c>
      <c r="AB27" s="36">
        <f t="shared" si="14"/>
        <v>-1.4267245791376568E-7</v>
      </c>
      <c r="AC27" s="42">
        <f t="shared" si="16"/>
        <v>2.584534446170197E-4</v>
      </c>
      <c r="AD27" s="24"/>
      <c r="AE27" s="44">
        <f t="shared" si="15"/>
        <v>2.5845344461701969</v>
      </c>
      <c r="AF27" s="44"/>
      <c r="AG27" s="45"/>
      <c r="AH27" s="12">
        <v>210</v>
      </c>
    </row>
    <row r="28" spans="1:34">
      <c r="E28" s="13">
        <v>0.53489583333333335</v>
      </c>
      <c r="F28" s="12">
        <v>220</v>
      </c>
      <c r="G28" s="49">
        <v>15.39</v>
      </c>
      <c r="H28" s="49">
        <v>6.58</v>
      </c>
      <c r="I28" s="49">
        <v>5.38</v>
      </c>
      <c r="J28" s="49">
        <v>15.34</v>
      </c>
      <c r="K28" s="49">
        <v>6.68</v>
      </c>
      <c r="L28" s="49">
        <v>5.68</v>
      </c>
      <c r="M28" s="17">
        <f t="shared" si="2"/>
        <v>15.365</v>
      </c>
      <c r="N28" s="17">
        <f t="shared" si="2"/>
        <v>6.63</v>
      </c>
      <c r="O28" s="17">
        <f t="shared" si="2"/>
        <v>5.5299999999999994</v>
      </c>
      <c r="P28" s="43">
        <f t="shared" si="3"/>
        <v>0.11318579893697271</v>
      </c>
      <c r="Q28" s="21">
        <f t="shared" si="4"/>
        <v>2.3442288153199206E-7</v>
      </c>
      <c r="R28" s="21">
        <f t="shared" si="5"/>
        <v>4.2657951880159239E-8</v>
      </c>
      <c r="S28" s="23">
        <f t="shared" si="6"/>
        <v>1.9163372685912868E-8</v>
      </c>
      <c r="T28" s="21">
        <f t="shared" si="7"/>
        <v>3.6723485269919139E-16</v>
      </c>
      <c r="U28" s="28">
        <v>298</v>
      </c>
      <c r="V28" s="29">
        <f t="shared" si="8"/>
        <v>288.36500000000001</v>
      </c>
      <c r="W28" s="30">
        <f t="shared" si="9"/>
        <v>0.56352786020978929</v>
      </c>
      <c r="X28" s="31">
        <f t="shared" si="10"/>
        <v>3.6603942141816264</v>
      </c>
      <c r="Y28" s="34">
        <f t="shared" si="11"/>
        <v>-1.4513359960970645E-7</v>
      </c>
      <c r="Z28" s="35">
        <f t="shared" si="12"/>
        <v>-1.4472383507517156E-7</v>
      </c>
      <c r="AA28" s="35">
        <f t="shared" si="13"/>
        <v>-1.4472499198834818E-7</v>
      </c>
      <c r="AB28" s="36">
        <f t="shared" si="14"/>
        <v>-1.4431637783422305E-7</v>
      </c>
      <c r="AC28" s="42">
        <f t="shared" si="16"/>
        <v>2.570227528302346E-4</v>
      </c>
      <c r="AD28" s="24"/>
      <c r="AE28" s="44">
        <f t="shared" si="15"/>
        <v>2.5702275283023459</v>
      </c>
      <c r="AF28" s="44"/>
      <c r="AG28" s="45"/>
      <c r="AH28" s="12">
        <v>220</v>
      </c>
    </row>
    <row r="29" spans="1:34">
      <c r="E29" s="13">
        <v>0.53501157407407407</v>
      </c>
      <c r="F29" s="12">
        <v>230</v>
      </c>
      <c r="G29" s="49">
        <v>15.39</v>
      </c>
      <c r="H29" s="49">
        <v>6.59</v>
      </c>
      <c r="I29" s="49">
        <v>5.46</v>
      </c>
      <c r="J29" s="49">
        <v>15.34</v>
      </c>
      <c r="K29" s="49">
        <v>6.69</v>
      </c>
      <c r="L29" s="49">
        <v>5.78</v>
      </c>
      <c r="M29" s="17">
        <f t="shared" si="2"/>
        <v>15.365</v>
      </c>
      <c r="N29" s="17">
        <f t="shared" si="2"/>
        <v>6.6400000000000006</v>
      </c>
      <c r="O29" s="17">
        <f t="shared" si="2"/>
        <v>5.62</v>
      </c>
      <c r="P29" s="43">
        <f t="shared" si="3"/>
        <v>0.1150278824639759</v>
      </c>
      <c r="Q29" s="21">
        <f t="shared" si="4"/>
        <v>2.2908676527677676E-7</v>
      </c>
      <c r="R29" s="21">
        <f t="shared" si="5"/>
        <v>4.3651583224016566E-8</v>
      </c>
      <c r="S29" s="23">
        <f t="shared" si="6"/>
        <v>1.9609744977959084E-8</v>
      </c>
      <c r="T29" s="21">
        <f t="shared" si="7"/>
        <v>3.8454209810059151E-16</v>
      </c>
      <c r="U29" s="28">
        <v>298</v>
      </c>
      <c r="V29" s="29">
        <f t="shared" si="8"/>
        <v>288.36500000000001</v>
      </c>
      <c r="W29" s="30">
        <f t="shared" si="9"/>
        <v>0.56352786020978929</v>
      </c>
      <c r="X29" s="31">
        <f t="shared" si="10"/>
        <v>3.6603942141816264</v>
      </c>
      <c r="Y29" s="34">
        <f t="shared" si="11"/>
        <v>-1.5357722319188238E-7</v>
      </c>
      <c r="Z29" s="35">
        <f t="shared" si="12"/>
        <v>-1.5311579471266877E-7</v>
      </c>
      <c r="AA29" s="35">
        <f t="shared" si="13"/>
        <v>-1.5311718109169688E-7</v>
      </c>
      <c r="AB29" s="36">
        <f t="shared" si="14"/>
        <v>-1.5265713066065667E-7</v>
      </c>
      <c r="AC29" s="42">
        <f t="shared" si="16"/>
        <v>2.5557550677761631E-4</v>
      </c>
      <c r="AD29" s="24"/>
      <c r="AE29" s="44">
        <f t="shared" si="15"/>
        <v>2.5557550677761629</v>
      </c>
      <c r="AF29" s="44"/>
      <c r="AG29" s="45"/>
      <c r="AH29" s="12">
        <v>230</v>
      </c>
    </row>
    <row r="30" spans="1:34">
      <c r="E30" s="13">
        <v>0.53512731481481479</v>
      </c>
      <c r="F30" s="12">
        <v>240</v>
      </c>
      <c r="G30" s="49">
        <v>15.39</v>
      </c>
      <c r="H30" s="49">
        <v>6.59</v>
      </c>
      <c r="I30" s="49">
        <v>5.55</v>
      </c>
      <c r="J30" s="49">
        <v>15.34</v>
      </c>
      <c r="K30" s="49">
        <v>6.69</v>
      </c>
      <c r="L30" s="49">
        <v>5.87</v>
      </c>
      <c r="M30" s="17">
        <f t="shared" si="2"/>
        <v>15.365</v>
      </c>
      <c r="N30" s="17">
        <f t="shared" si="2"/>
        <v>6.6400000000000006</v>
      </c>
      <c r="O30" s="17">
        <f t="shared" si="2"/>
        <v>5.71</v>
      </c>
      <c r="P30" s="43">
        <f t="shared" si="3"/>
        <v>0.11686996599097907</v>
      </c>
      <c r="Q30" s="21">
        <f t="shared" si="4"/>
        <v>2.2908676527677676E-7</v>
      </c>
      <c r="R30" s="21">
        <f t="shared" si="5"/>
        <v>4.3651583224016566E-8</v>
      </c>
      <c r="S30" s="23">
        <f t="shared" si="6"/>
        <v>1.9609744977959084E-8</v>
      </c>
      <c r="T30" s="21">
        <f t="shared" si="7"/>
        <v>3.8454209810059151E-16</v>
      </c>
      <c r="U30" s="28">
        <v>298</v>
      </c>
      <c r="V30" s="29">
        <f t="shared" si="8"/>
        <v>288.36500000000001</v>
      </c>
      <c r="W30" s="30">
        <f t="shared" si="9"/>
        <v>0.56352786020978929</v>
      </c>
      <c r="X30" s="31">
        <f t="shared" si="10"/>
        <v>3.6603942141816264</v>
      </c>
      <c r="Y30" s="34">
        <f t="shared" si="11"/>
        <v>-1.5510182063636729E-7</v>
      </c>
      <c r="Z30" s="35">
        <f t="shared" si="12"/>
        <v>-1.5462834866682019E-7</v>
      </c>
      <c r="AA30" s="35">
        <f t="shared" si="13"/>
        <v>-1.5462979401223925E-7</v>
      </c>
      <c r="AB30" s="36">
        <f t="shared" si="14"/>
        <v>-1.5415775856383647E-7</v>
      </c>
      <c r="AC30" s="42">
        <f t="shared" si="16"/>
        <v>2.5404433960184755E-4</v>
      </c>
      <c r="AD30" s="25">
        <f>D8</f>
        <v>2.4214285714285714E-4</v>
      </c>
      <c r="AE30" s="44">
        <f t="shared" si="15"/>
        <v>2.5404433960184756</v>
      </c>
      <c r="AF30" s="44">
        <f>AD30*10000</f>
        <v>2.4214285714285713</v>
      </c>
      <c r="AG30" s="45">
        <f>(AE30-AF30)*(AE30-AF30)</f>
        <v>1.4164528472165691E-2</v>
      </c>
      <c r="AH30" s="12">
        <v>240</v>
      </c>
    </row>
    <row r="31" spans="1:34">
      <c r="E31" s="13">
        <v>0.53524305555555551</v>
      </c>
      <c r="F31" s="12">
        <v>250</v>
      </c>
      <c r="G31" s="49">
        <v>15.39</v>
      </c>
      <c r="H31" s="49">
        <v>6.59</v>
      </c>
      <c r="I31" s="49">
        <v>5.65</v>
      </c>
      <c r="J31" s="49">
        <v>15.34</v>
      </c>
      <c r="K31" s="49">
        <v>6.69</v>
      </c>
      <c r="L31" s="49">
        <v>6</v>
      </c>
      <c r="M31" s="17">
        <f t="shared" si="2"/>
        <v>15.365</v>
      </c>
      <c r="N31" s="17">
        <f t="shared" si="2"/>
        <v>6.6400000000000006</v>
      </c>
      <c r="O31" s="17">
        <f t="shared" si="2"/>
        <v>5.8250000000000002</v>
      </c>
      <c r="P31" s="43">
        <f t="shared" si="3"/>
        <v>0.11922373938659425</v>
      </c>
      <c r="Q31" s="21">
        <f t="shared" si="4"/>
        <v>2.2908676527677676E-7</v>
      </c>
      <c r="R31" s="21">
        <f t="shared" si="5"/>
        <v>4.3651583224016566E-8</v>
      </c>
      <c r="S31" s="23">
        <f t="shared" si="6"/>
        <v>1.9609744977959084E-8</v>
      </c>
      <c r="T31" s="21">
        <f t="shared" si="7"/>
        <v>3.8454209810059151E-16</v>
      </c>
      <c r="U31" s="28">
        <v>298</v>
      </c>
      <c r="V31" s="29">
        <f t="shared" si="8"/>
        <v>288.36500000000001</v>
      </c>
      <c r="W31" s="30">
        <f t="shared" si="9"/>
        <v>0.56352786020978929</v>
      </c>
      <c r="X31" s="31">
        <f t="shared" si="10"/>
        <v>3.6603942141816264</v>
      </c>
      <c r="Y31" s="34">
        <f t="shared" si="11"/>
        <v>-1.5726251502985133E-7</v>
      </c>
      <c r="Z31" s="35">
        <f t="shared" si="12"/>
        <v>-1.5677277859472059E-7</v>
      </c>
      <c r="AA31" s="35">
        <f t="shared" si="13"/>
        <v>-1.5677430369926219E-7</v>
      </c>
      <c r="AB31" s="36">
        <f t="shared" si="14"/>
        <v>-1.5628608286991536E-7</v>
      </c>
      <c r="AC31" s="42">
        <f t="shared" si="16"/>
        <v>2.5249804649425032E-4</v>
      </c>
      <c r="AD31" s="24"/>
      <c r="AE31" s="44">
        <f t="shared" si="15"/>
        <v>2.5249804649425034</v>
      </c>
      <c r="AF31" s="44"/>
      <c r="AG31" s="45"/>
      <c r="AH31" s="12">
        <v>250</v>
      </c>
    </row>
    <row r="32" spans="1:34">
      <c r="E32" s="13">
        <v>0.53535879629629624</v>
      </c>
      <c r="F32" s="12">
        <v>260</v>
      </c>
      <c r="G32" s="49">
        <v>15.4</v>
      </c>
      <c r="H32" s="49">
        <v>6.6</v>
      </c>
      <c r="I32" s="49">
        <v>5.78</v>
      </c>
      <c r="J32" s="49">
        <v>15.35</v>
      </c>
      <c r="K32" s="49">
        <v>6.7</v>
      </c>
      <c r="L32" s="49">
        <v>6.08</v>
      </c>
      <c r="M32" s="17">
        <f t="shared" si="2"/>
        <v>15.375</v>
      </c>
      <c r="N32" s="17">
        <f t="shared" si="2"/>
        <v>6.65</v>
      </c>
      <c r="O32" s="17">
        <f t="shared" si="2"/>
        <v>5.93</v>
      </c>
      <c r="P32" s="43">
        <f t="shared" si="3"/>
        <v>0.12139377776683075</v>
      </c>
      <c r="Q32" s="21">
        <f t="shared" si="4"/>
        <v>2.2387211385683346E-7</v>
      </c>
      <c r="R32" s="21">
        <f t="shared" si="5"/>
        <v>4.466835921509628E-8</v>
      </c>
      <c r="S32" s="23">
        <f t="shared" si="6"/>
        <v>2.0083196820500247E-8</v>
      </c>
      <c r="T32" s="21">
        <f t="shared" si="7"/>
        <v>4.0333479453095126E-16</v>
      </c>
      <c r="U32" s="28">
        <v>298</v>
      </c>
      <c r="V32" s="29">
        <f t="shared" si="8"/>
        <v>288.375</v>
      </c>
      <c r="W32" s="30">
        <f t="shared" si="9"/>
        <v>0.56292346316870456</v>
      </c>
      <c r="X32" s="31">
        <f t="shared" si="10"/>
        <v>3.655303675815611</v>
      </c>
      <c r="Y32" s="34">
        <f t="shared" si="11"/>
        <v>-1.6713992280665489E-7</v>
      </c>
      <c r="Z32" s="35">
        <f t="shared" si="12"/>
        <v>-1.6658327913223215E-7</v>
      </c>
      <c r="AA32" s="35">
        <f t="shared" si="13"/>
        <v>-1.6658513298124122E-7</v>
      </c>
      <c r="AB32" s="36">
        <f t="shared" si="14"/>
        <v>-1.6603033080769072E-7</v>
      </c>
      <c r="AC32" s="42">
        <f t="shared" si="16"/>
        <v>2.509303085567708E-4</v>
      </c>
      <c r="AD32" s="24"/>
      <c r="AE32" s="44">
        <f t="shared" si="15"/>
        <v>2.5093030855677081</v>
      </c>
      <c r="AF32" s="44"/>
      <c r="AG32" s="45"/>
      <c r="AH32" s="12">
        <v>260</v>
      </c>
    </row>
    <row r="33" spans="5:34">
      <c r="E33" s="13">
        <v>0.53547453703703707</v>
      </c>
      <c r="F33" s="12">
        <v>270</v>
      </c>
      <c r="G33" s="49">
        <v>15.41</v>
      </c>
      <c r="H33" s="49">
        <v>6.6</v>
      </c>
      <c r="I33" s="49">
        <v>5.93</v>
      </c>
      <c r="J33" s="49">
        <v>15.36</v>
      </c>
      <c r="K33" s="49">
        <v>6.7</v>
      </c>
      <c r="L33" s="49">
        <v>6.24</v>
      </c>
      <c r="M33" s="17">
        <f t="shared" si="2"/>
        <v>15.385</v>
      </c>
      <c r="N33" s="17">
        <f t="shared" si="2"/>
        <v>6.65</v>
      </c>
      <c r="O33" s="17">
        <f t="shared" si="2"/>
        <v>6.085</v>
      </c>
      <c r="P33" s="43">
        <f t="shared" si="3"/>
        <v>0.12458829802037832</v>
      </c>
      <c r="Q33" s="21">
        <f t="shared" si="4"/>
        <v>2.2387211385683346E-7</v>
      </c>
      <c r="R33" s="21">
        <f t="shared" si="5"/>
        <v>4.466835921509628E-8</v>
      </c>
      <c r="S33" s="23">
        <f t="shared" si="6"/>
        <v>2.0099892893315536E-8</v>
      </c>
      <c r="T33" s="21">
        <f t="shared" si="7"/>
        <v>4.0400569432275637E-16</v>
      </c>
      <c r="U33" s="28">
        <v>298</v>
      </c>
      <c r="V33" s="29">
        <f t="shared" si="8"/>
        <v>288.38499999999999</v>
      </c>
      <c r="W33" s="30">
        <f t="shared" si="9"/>
        <v>0.56231910804360385</v>
      </c>
      <c r="X33" s="31">
        <f t="shared" si="10"/>
        <v>3.6502205692018843</v>
      </c>
      <c r="Y33" s="34">
        <f t="shared" si="11"/>
        <v>-1.7092060553923922E-7</v>
      </c>
      <c r="Z33" s="35">
        <f t="shared" si="12"/>
        <v>-1.7033460437011445E-7</v>
      </c>
      <c r="AA33" s="35">
        <f t="shared" si="13"/>
        <v>-1.7033661347468751E-7</v>
      </c>
      <c r="AB33" s="36">
        <f t="shared" si="14"/>
        <v>-1.6975260763370871E-7</v>
      </c>
      <c r="AC33" s="42">
        <f t="shared" si="16"/>
        <v>2.4926446342703532E-4</v>
      </c>
      <c r="AD33" s="24"/>
      <c r="AE33" s="44">
        <f t="shared" si="15"/>
        <v>2.492644634270353</v>
      </c>
      <c r="AF33" s="44"/>
      <c r="AG33" s="45"/>
      <c r="AH33" s="12">
        <v>270</v>
      </c>
    </row>
    <row r="34" spans="5:34">
      <c r="E34" s="13">
        <v>0.53559027777777779</v>
      </c>
      <c r="F34" s="12">
        <v>280</v>
      </c>
      <c r="G34" s="49">
        <v>15.41</v>
      </c>
      <c r="H34" s="49">
        <v>6.61</v>
      </c>
      <c r="I34" s="49">
        <v>5.84</v>
      </c>
      <c r="J34" s="49">
        <v>15.36</v>
      </c>
      <c r="K34" s="49">
        <v>6.71</v>
      </c>
      <c r="L34" s="49">
        <v>6.29</v>
      </c>
      <c r="M34" s="17">
        <f t="shared" si="2"/>
        <v>15.385</v>
      </c>
      <c r="N34" s="17">
        <f t="shared" si="2"/>
        <v>6.66</v>
      </c>
      <c r="O34" s="17">
        <f t="shared" si="2"/>
        <v>6.0649999999999995</v>
      </c>
      <c r="P34" s="43">
        <f t="shared" si="3"/>
        <v>0.12417880484693417</v>
      </c>
      <c r="Q34" s="21">
        <f t="shared" si="4"/>
        <v>2.1877616239495479E-7</v>
      </c>
      <c r="R34" s="21">
        <f t="shared" si="5"/>
        <v>4.5708818961487464E-8</v>
      </c>
      <c r="S34" s="23">
        <f t="shared" si="6"/>
        <v>2.0568079543323518E-8</v>
      </c>
      <c r="T34" s="21">
        <f t="shared" si="7"/>
        <v>4.2304589610048339E-16</v>
      </c>
      <c r="U34" s="28">
        <v>298</v>
      </c>
      <c r="V34" s="29">
        <f t="shared" si="8"/>
        <v>288.38499999999999</v>
      </c>
      <c r="W34" s="30">
        <f t="shared" si="9"/>
        <v>0.56231910804360385</v>
      </c>
      <c r="X34" s="31">
        <f t="shared" si="10"/>
        <v>3.6502205692018843</v>
      </c>
      <c r="Y34" s="34">
        <f t="shared" si="11"/>
        <v>-1.7716857366003592E-7</v>
      </c>
      <c r="Z34" s="35">
        <f t="shared" si="12"/>
        <v>-1.7653461495279135E-7</v>
      </c>
      <c r="AA34" s="35">
        <f t="shared" si="13"/>
        <v>-1.765368834343521E-7</v>
      </c>
      <c r="AB34" s="36">
        <f t="shared" si="14"/>
        <v>-1.7590517697414529E-7</v>
      </c>
      <c r="AC34" s="42">
        <f t="shared" si="16"/>
        <v>2.4756110401226439E-4</v>
      </c>
      <c r="AD34" s="24"/>
      <c r="AE34" s="44">
        <f t="shared" si="15"/>
        <v>2.4756110401226437</v>
      </c>
      <c r="AF34" s="44"/>
      <c r="AG34" s="45"/>
      <c r="AH34" s="12">
        <v>280</v>
      </c>
    </row>
    <row r="35" spans="5:34">
      <c r="E35" s="13">
        <v>0.53570601851851851</v>
      </c>
      <c r="F35" s="12">
        <v>290</v>
      </c>
      <c r="G35" s="49">
        <v>15.41</v>
      </c>
      <c r="H35" s="49">
        <v>6.61</v>
      </c>
      <c r="I35" s="49">
        <v>6.2</v>
      </c>
      <c r="J35" s="49">
        <v>15.36</v>
      </c>
      <c r="K35" s="49">
        <v>6.71</v>
      </c>
      <c r="L35" s="49">
        <v>6.39</v>
      </c>
      <c r="M35" s="17">
        <f t="shared" si="2"/>
        <v>15.385</v>
      </c>
      <c r="N35" s="17">
        <f t="shared" si="2"/>
        <v>6.66</v>
      </c>
      <c r="O35" s="17">
        <f t="shared" si="2"/>
        <v>6.2949999999999999</v>
      </c>
      <c r="P35" s="43">
        <f t="shared" si="3"/>
        <v>0.12888797634154175</v>
      </c>
      <c r="Q35" s="21">
        <f t="shared" si="4"/>
        <v>2.1877616239495479E-7</v>
      </c>
      <c r="R35" s="21">
        <f t="shared" si="5"/>
        <v>4.5708818961487464E-8</v>
      </c>
      <c r="S35" s="23">
        <f t="shared" si="6"/>
        <v>2.0568079543323518E-8</v>
      </c>
      <c r="T35" s="21">
        <f t="shared" si="7"/>
        <v>4.2304589610048339E-16</v>
      </c>
      <c r="U35" s="28">
        <v>298</v>
      </c>
      <c r="V35" s="29">
        <f t="shared" si="8"/>
        <v>288.38499999999999</v>
      </c>
      <c r="W35" s="30">
        <f t="shared" si="9"/>
        <v>0.56231910804360385</v>
      </c>
      <c r="X35" s="31">
        <f t="shared" si="10"/>
        <v>3.6502205692018843</v>
      </c>
      <c r="Y35" s="34">
        <f t="shared" si="11"/>
        <v>-1.8257594777239592E-7</v>
      </c>
      <c r="Z35" s="35">
        <f t="shared" si="12"/>
        <v>-1.8189786489899473E-7</v>
      </c>
      <c r="AA35" s="35">
        <f t="shared" si="13"/>
        <v>-1.8190038328320038E-7</v>
      </c>
      <c r="AB35" s="36">
        <f t="shared" si="14"/>
        <v>-1.8122480008756272E-7</v>
      </c>
      <c r="AC35" s="42">
        <f t="shared" si="16"/>
        <v>2.4579574276658363E-4</v>
      </c>
      <c r="AD35" s="24"/>
      <c r="AE35" s="44">
        <f t="shared" si="15"/>
        <v>2.4579574276658365</v>
      </c>
      <c r="AF35" s="44"/>
      <c r="AG35" s="45"/>
      <c r="AH35" s="12">
        <v>290</v>
      </c>
    </row>
    <row r="36" spans="5:34">
      <c r="E36" s="13">
        <v>0.53582175925925923</v>
      </c>
      <c r="F36" s="12">
        <v>300</v>
      </c>
      <c r="G36" s="49">
        <v>15.42</v>
      </c>
      <c r="H36" s="49">
        <v>6.62</v>
      </c>
      <c r="I36" s="49">
        <v>6.36</v>
      </c>
      <c r="J36" s="49">
        <v>15.36</v>
      </c>
      <c r="K36" s="49">
        <v>6.72</v>
      </c>
      <c r="L36" s="49">
        <v>6.57</v>
      </c>
      <c r="M36" s="17">
        <f t="shared" si="2"/>
        <v>15.39</v>
      </c>
      <c r="N36" s="17">
        <f t="shared" si="2"/>
        <v>6.67</v>
      </c>
      <c r="O36" s="17">
        <f t="shared" si="2"/>
        <v>6.4649999999999999</v>
      </c>
      <c r="P36" s="43">
        <f t="shared" si="3"/>
        <v>0.13238009031486178</v>
      </c>
      <c r="Q36" s="21">
        <f t="shared" si="4"/>
        <v>2.1379620895022279E-7</v>
      </c>
      <c r="R36" s="21">
        <f t="shared" si="5"/>
        <v>4.6773514128719769E-8</v>
      </c>
      <c r="S36" s="23">
        <f t="shared" si="6"/>
        <v>2.1055918578227515E-8</v>
      </c>
      <c r="T36" s="21">
        <f t="shared" si="7"/>
        <v>4.4335170717294663E-16</v>
      </c>
      <c r="U36" s="28">
        <v>298</v>
      </c>
      <c r="V36" s="29">
        <f t="shared" si="8"/>
        <v>288.39</v>
      </c>
      <c r="W36" s="30">
        <f t="shared" si="9"/>
        <v>0.56201694619818465</v>
      </c>
      <c r="X36" s="31">
        <f t="shared" si="10"/>
        <v>3.6476817992539861</v>
      </c>
      <c r="Y36" s="34">
        <f t="shared" si="11"/>
        <v>-1.9520501595208063E-7</v>
      </c>
      <c r="Z36" s="35">
        <f t="shared" si="12"/>
        <v>-1.9442410140458284E-7</v>
      </c>
      <c r="AA36" s="35">
        <f t="shared" si="13"/>
        <v>-1.9442722544075332E-7</v>
      </c>
      <c r="AB36" s="36">
        <f t="shared" si="14"/>
        <v>-1.9364940993411245E-7</v>
      </c>
      <c r="AC36" s="42">
        <f t="shared" si="16"/>
        <v>2.4397674735954306E-4</v>
      </c>
      <c r="AD36" s="24"/>
      <c r="AE36" s="44">
        <f t="shared" si="15"/>
        <v>2.4397674735954307</v>
      </c>
      <c r="AF36" s="44"/>
      <c r="AG36" s="45"/>
      <c r="AH36" s="12">
        <v>300</v>
      </c>
    </row>
    <row r="37" spans="5:34">
      <c r="E37" s="13">
        <v>0.53593749999999996</v>
      </c>
      <c r="F37" s="12">
        <v>310</v>
      </c>
      <c r="G37" s="49">
        <v>15.42</v>
      </c>
      <c r="H37" s="49">
        <v>6.62</v>
      </c>
      <c r="I37" s="49">
        <v>6.43</v>
      </c>
      <c r="J37" s="49">
        <v>15.37</v>
      </c>
      <c r="K37" s="49">
        <v>6.72</v>
      </c>
      <c r="L37" s="49">
        <v>6.71</v>
      </c>
      <c r="M37" s="17">
        <f t="shared" si="2"/>
        <v>15.395</v>
      </c>
      <c r="N37" s="17">
        <f t="shared" si="2"/>
        <v>6.67</v>
      </c>
      <c r="O37" s="17">
        <f t="shared" si="2"/>
        <v>6.57</v>
      </c>
      <c r="P37" s="43">
        <f t="shared" si="3"/>
        <v>0.13454172449407872</v>
      </c>
      <c r="Q37" s="21">
        <f t="shared" si="4"/>
        <v>2.1379620895022279E-7</v>
      </c>
      <c r="R37" s="21">
        <f t="shared" si="5"/>
        <v>4.6773514128719769E-8</v>
      </c>
      <c r="S37" s="23">
        <f t="shared" si="6"/>
        <v>2.1064669130198047E-8</v>
      </c>
      <c r="T37" s="21">
        <f t="shared" si="7"/>
        <v>4.4372028556471854E-16</v>
      </c>
      <c r="U37" s="28">
        <v>298</v>
      </c>
      <c r="V37" s="29">
        <f t="shared" si="8"/>
        <v>288.39499999999998</v>
      </c>
      <c r="W37" s="30">
        <f t="shared" si="9"/>
        <v>0.56171479483012565</v>
      </c>
      <c r="X37" s="31">
        <f t="shared" si="10"/>
        <v>3.6451448829886481</v>
      </c>
      <c r="Y37" s="34">
        <f t="shared" si="11"/>
        <v>-1.9711222658033446E-7</v>
      </c>
      <c r="Z37" s="35">
        <f t="shared" si="12"/>
        <v>-1.9630958164245512E-7</v>
      </c>
      <c r="AA37" s="35">
        <f t="shared" si="13"/>
        <v>-1.9631285002873173E-7</v>
      </c>
      <c r="AB37" s="36">
        <f t="shared" si="14"/>
        <v>-1.9551344685926012E-7</v>
      </c>
      <c r="AC37" s="42">
        <f t="shared" si="16"/>
        <v>2.420324855602483E-4</v>
      </c>
      <c r="AD37" s="24"/>
      <c r="AE37" s="44">
        <f t="shared" si="15"/>
        <v>2.420324855602483</v>
      </c>
      <c r="AF37" s="44"/>
      <c r="AG37" s="45"/>
      <c r="AH37" s="12">
        <v>310</v>
      </c>
    </row>
    <row r="38" spans="5:34">
      <c r="E38" s="13">
        <v>0.53605324074074068</v>
      </c>
      <c r="F38" s="12">
        <v>320</v>
      </c>
      <c r="G38" s="49">
        <v>15.42</v>
      </c>
      <c r="H38" s="49">
        <v>6.63</v>
      </c>
      <c r="I38" s="49">
        <v>6.61</v>
      </c>
      <c r="J38" s="49">
        <v>15.37</v>
      </c>
      <c r="K38" s="49">
        <v>6.73</v>
      </c>
      <c r="L38" s="49">
        <v>6.91</v>
      </c>
      <c r="M38" s="17">
        <f t="shared" si="2"/>
        <v>15.395</v>
      </c>
      <c r="N38" s="17">
        <f t="shared" si="2"/>
        <v>6.68</v>
      </c>
      <c r="O38" s="17">
        <f t="shared" si="2"/>
        <v>6.76</v>
      </c>
      <c r="P38" s="43">
        <f t="shared" si="3"/>
        <v>0.13843258106240061</v>
      </c>
      <c r="Q38" s="21">
        <f t="shared" si="4"/>
        <v>2.089296130854039E-7</v>
      </c>
      <c r="R38" s="21">
        <f t="shared" si="5"/>
        <v>4.7863009232263782E-8</v>
      </c>
      <c r="S38" s="23">
        <f t="shared" si="6"/>
        <v>2.1555328305644353E-8</v>
      </c>
      <c r="T38" s="21">
        <f t="shared" si="7"/>
        <v>4.6463217836411264E-16</v>
      </c>
      <c r="U38" s="28">
        <v>298</v>
      </c>
      <c r="V38" s="29">
        <f t="shared" si="8"/>
        <v>288.39499999999998</v>
      </c>
      <c r="W38" s="30">
        <f t="shared" si="9"/>
        <v>0.56171479483012565</v>
      </c>
      <c r="X38" s="31">
        <f t="shared" si="10"/>
        <v>3.6451448829886481</v>
      </c>
      <c r="Y38" s="34">
        <f t="shared" si="11"/>
        <v>-2.1064830964754015E-7</v>
      </c>
      <c r="Z38" s="35">
        <f t="shared" si="12"/>
        <v>-2.097241452960607E-7</v>
      </c>
      <c r="AA38" s="35">
        <f t="shared" si="13"/>
        <v>-2.0972819982538484E-7</v>
      </c>
      <c r="AB38" s="36">
        <f t="shared" si="14"/>
        <v>-2.088080544268561E-7</v>
      </c>
      <c r="AC38" s="42">
        <f t="shared" si="16"/>
        <v>2.4006936799894502E-4</v>
      </c>
      <c r="AD38" s="24"/>
      <c r="AE38" s="44">
        <f t="shared" si="15"/>
        <v>2.40069367998945</v>
      </c>
      <c r="AF38" s="44"/>
      <c r="AG38" s="45"/>
      <c r="AH38" s="12">
        <v>320</v>
      </c>
    </row>
    <row r="39" spans="5:34">
      <c r="E39" s="13">
        <v>0.53616898148148151</v>
      </c>
      <c r="F39" s="12">
        <v>330</v>
      </c>
      <c r="G39" s="49">
        <v>15.42</v>
      </c>
      <c r="H39" s="49">
        <v>6.63</v>
      </c>
      <c r="I39" s="49">
        <v>6.7</v>
      </c>
      <c r="J39" s="49">
        <v>15.37</v>
      </c>
      <c r="K39" s="49">
        <v>6.74</v>
      </c>
      <c r="L39" s="49">
        <v>6.9</v>
      </c>
      <c r="M39" s="17">
        <f t="shared" si="2"/>
        <v>15.395</v>
      </c>
      <c r="N39" s="17">
        <f t="shared" si="2"/>
        <v>6.6850000000000005</v>
      </c>
      <c r="O39" s="17">
        <f t="shared" si="2"/>
        <v>6.8000000000000007</v>
      </c>
      <c r="P39" s="43">
        <f t="shared" si="3"/>
        <v>0.13925170876099474</v>
      </c>
      <c r="Q39" s="21">
        <f t="shared" si="4"/>
        <v>2.0653801558105255E-7</v>
      </c>
      <c r="R39" s="21">
        <f t="shared" si="5"/>
        <v>4.8417236758409874E-8</v>
      </c>
      <c r="S39" s="23">
        <f t="shared" si="6"/>
        <v>2.1804927243816692E-8</v>
      </c>
      <c r="T39" s="21">
        <f t="shared" si="7"/>
        <v>4.7545485210813944E-16</v>
      </c>
      <c r="U39" s="28">
        <v>298</v>
      </c>
      <c r="V39" s="29">
        <f t="shared" si="8"/>
        <v>288.39499999999998</v>
      </c>
      <c r="W39" s="30">
        <f t="shared" si="9"/>
        <v>0.56171479483012565</v>
      </c>
      <c r="X39" s="31">
        <f t="shared" si="10"/>
        <v>3.6451448829886481</v>
      </c>
      <c r="Y39" s="34">
        <f t="shared" si="11"/>
        <v>-2.149361613760737E-7</v>
      </c>
      <c r="Z39" s="35">
        <f t="shared" si="12"/>
        <v>-2.1396551075044215E-7</v>
      </c>
      <c r="AA39" s="35">
        <f t="shared" si="13"/>
        <v>-2.1396989420379416E-7</v>
      </c>
      <c r="AB39" s="36">
        <f t="shared" si="14"/>
        <v>-2.1300358744020784E-7</v>
      </c>
      <c r="AC39" s="42">
        <f t="shared" si="16"/>
        <v>2.3797209957508288E-4</v>
      </c>
      <c r="AD39" s="24"/>
      <c r="AE39" s="44">
        <f t="shared" si="15"/>
        <v>2.3797209957508287</v>
      </c>
      <c r="AF39" s="44"/>
      <c r="AG39" s="45"/>
      <c r="AH39" s="12">
        <v>330</v>
      </c>
    </row>
    <row r="40" spans="5:34">
      <c r="E40" s="13">
        <v>0.53628472222222223</v>
      </c>
      <c r="F40" s="12">
        <v>340</v>
      </c>
      <c r="G40" s="49">
        <v>15.43</v>
      </c>
      <c r="H40" s="49">
        <v>6.64</v>
      </c>
      <c r="I40" s="49">
        <v>6.78</v>
      </c>
      <c r="J40" s="49">
        <v>15.38</v>
      </c>
      <c r="K40" s="49">
        <v>6.74</v>
      </c>
      <c r="L40" s="49">
        <v>7.21</v>
      </c>
      <c r="M40" s="17">
        <f t="shared" si="2"/>
        <v>15.405000000000001</v>
      </c>
      <c r="N40" s="17">
        <f t="shared" si="2"/>
        <v>6.6899999999999995</v>
      </c>
      <c r="O40" s="17">
        <f t="shared" si="2"/>
        <v>6.9950000000000001</v>
      </c>
      <c r="P40" s="43">
        <f t="shared" si="3"/>
        <v>0.14326968370530324</v>
      </c>
      <c r="Q40" s="21">
        <f t="shared" si="4"/>
        <v>2.0417379446695291E-7</v>
      </c>
      <c r="R40" s="21">
        <f t="shared" si="5"/>
        <v>4.8977881936844561E-8</v>
      </c>
      <c r="S40" s="23">
        <f t="shared" si="6"/>
        <v>2.2075753732612312E-8</v>
      </c>
      <c r="T40" s="21">
        <f t="shared" si="7"/>
        <v>4.8733890286294637E-16</v>
      </c>
      <c r="U40" s="28">
        <v>298</v>
      </c>
      <c r="V40" s="29">
        <f t="shared" si="8"/>
        <v>288.40499999999997</v>
      </c>
      <c r="W40" s="30">
        <f t="shared" si="9"/>
        <v>0.56111052352391066</v>
      </c>
      <c r="X40" s="31">
        <f t="shared" si="10"/>
        <v>3.6400766058422107</v>
      </c>
      <c r="Y40" s="34">
        <f t="shared" si="11"/>
        <v>-2.2494004760106465E-7</v>
      </c>
      <c r="Z40" s="35">
        <f t="shared" si="12"/>
        <v>-2.2386729377822516E-7</v>
      </c>
      <c r="AA40" s="35">
        <f t="shared" si="13"/>
        <v>-2.238724098114824E-7</v>
      </c>
      <c r="AB40" s="36">
        <f t="shared" si="14"/>
        <v>-2.2280472322450472E-7</v>
      </c>
      <c r="AC40" s="42">
        <f t="shared" si="16"/>
        <v>2.3583241531054163E-4</v>
      </c>
      <c r="AD40" s="24"/>
      <c r="AE40" s="44">
        <f t="shared" si="15"/>
        <v>2.3583241531054164</v>
      </c>
      <c r="AF40" s="44"/>
      <c r="AG40" s="45"/>
      <c r="AH40" s="12">
        <v>340</v>
      </c>
    </row>
    <row r="41" spans="5:34">
      <c r="E41" s="13">
        <v>0.53640046296296295</v>
      </c>
      <c r="F41" s="12">
        <v>350</v>
      </c>
      <c r="G41" s="49">
        <v>15.43</v>
      </c>
      <c r="H41" s="49">
        <v>6.64</v>
      </c>
      <c r="I41" s="49">
        <v>7.06</v>
      </c>
      <c r="J41" s="49">
        <v>15.38</v>
      </c>
      <c r="K41" s="49">
        <v>6.75</v>
      </c>
      <c r="L41" s="49">
        <v>6.93</v>
      </c>
      <c r="M41" s="17">
        <f t="shared" si="2"/>
        <v>15.405000000000001</v>
      </c>
      <c r="N41" s="17">
        <f t="shared" si="2"/>
        <v>6.6950000000000003</v>
      </c>
      <c r="O41" s="17">
        <f t="shared" si="2"/>
        <v>6.9949999999999992</v>
      </c>
      <c r="P41" s="43">
        <f t="shared" si="3"/>
        <v>0.14326968370530324</v>
      </c>
      <c r="Q41" s="21">
        <f t="shared" si="4"/>
        <v>2.0183663636815574E-7</v>
      </c>
      <c r="R41" s="21">
        <f t="shared" si="5"/>
        <v>4.9545019080478957E-8</v>
      </c>
      <c r="S41" s="23">
        <f t="shared" si="6"/>
        <v>2.2331378913211917E-8</v>
      </c>
      <c r="T41" s="21">
        <f t="shared" si="7"/>
        <v>4.9869048416544584E-16</v>
      </c>
      <c r="U41" s="28">
        <v>298</v>
      </c>
      <c r="V41" s="29">
        <f t="shared" si="8"/>
        <v>288.40499999999997</v>
      </c>
      <c r="W41" s="30">
        <f t="shared" si="9"/>
        <v>0.56111052352391066</v>
      </c>
      <c r="X41" s="31">
        <f t="shared" si="10"/>
        <v>3.6400766058422107</v>
      </c>
      <c r="Y41" s="34">
        <f t="shared" si="11"/>
        <v>-2.2799452864674664E-7</v>
      </c>
      <c r="Z41" s="35">
        <f t="shared" si="12"/>
        <v>-2.2688188084769739E-7</v>
      </c>
      <c r="AA41" s="35">
        <f t="shared" si="13"/>
        <v>-2.2688731073731836E-7</v>
      </c>
      <c r="AB41" s="36">
        <f t="shared" si="14"/>
        <v>-2.2578003983052407E-7</v>
      </c>
      <c r="AC41" s="42">
        <f t="shared" si="16"/>
        <v>2.335937083472E-4</v>
      </c>
      <c r="AD41" s="24"/>
      <c r="AE41" s="44">
        <f t="shared" si="15"/>
        <v>2.3359370834719999</v>
      </c>
      <c r="AF41" s="44"/>
      <c r="AG41" s="45"/>
      <c r="AH41" s="12">
        <v>350</v>
      </c>
    </row>
    <row r="42" spans="5:34">
      <c r="E42" s="13">
        <v>0.53651620370370368</v>
      </c>
      <c r="F42" s="12">
        <v>360</v>
      </c>
      <c r="G42" s="49">
        <v>15.43</v>
      </c>
      <c r="H42" s="49">
        <v>6.65</v>
      </c>
      <c r="I42" s="49">
        <v>6.9</v>
      </c>
      <c r="J42" s="49">
        <v>15.38</v>
      </c>
      <c r="K42" s="49">
        <v>6.75</v>
      </c>
      <c r="L42" s="49">
        <v>6.96</v>
      </c>
      <c r="M42" s="17">
        <f t="shared" si="2"/>
        <v>15.405000000000001</v>
      </c>
      <c r="N42" s="17">
        <f t="shared" si="2"/>
        <v>6.7</v>
      </c>
      <c r="O42" s="17">
        <f t="shared" si="2"/>
        <v>6.93</v>
      </c>
      <c r="P42" s="43">
        <f t="shared" si="3"/>
        <v>0.14193837141926399</v>
      </c>
      <c r="Q42" s="21">
        <f t="shared" si="4"/>
        <v>1.9952623149688761E-7</v>
      </c>
      <c r="R42" s="21">
        <f t="shared" si="5"/>
        <v>5.0118723362727164E-8</v>
      </c>
      <c r="S42" s="23">
        <f t="shared" si="6"/>
        <v>2.2589964093897918E-8</v>
      </c>
      <c r="T42" s="21">
        <f t="shared" si="7"/>
        <v>5.1030647776359713E-16</v>
      </c>
      <c r="U42" s="28">
        <v>298</v>
      </c>
      <c r="V42" s="29">
        <f t="shared" si="8"/>
        <v>288.40499999999997</v>
      </c>
      <c r="W42" s="30">
        <f t="shared" si="9"/>
        <v>0.56111052352391066</v>
      </c>
      <c r="X42" s="31">
        <f t="shared" si="10"/>
        <v>3.6400766058422107</v>
      </c>
      <c r="Y42" s="34">
        <f t="shared" si="11"/>
        <v>-2.288922536806478E-7</v>
      </c>
      <c r="Z42" s="35">
        <f t="shared" si="12"/>
        <v>-2.2775982750553812E-7</v>
      </c>
      <c r="AA42" s="35">
        <f t="shared" si="13"/>
        <v>-2.2776543009374921E-7</v>
      </c>
      <c r="AB42" s="36">
        <f t="shared" si="14"/>
        <v>-2.2663855107013362E-7</v>
      </c>
      <c r="AC42" s="42">
        <f t="shared" si="16"/>
        <v>2.3132485342778784E-4</v>
      </c>
      <c r="AD42" s="25">
        <f>D9</f>
        <v>2.2642857142857143E-4</v>
      </c>
      <c r="AE42" s="44">
        <f t="shared" si="15"/>
        <v>2.3132485342778786</v>
      </c>
      <c r="AF42" s="44">
        <f>AD42*10000</f>
        <v>2.2642857142857142</v>
      </c>
      <c r="AG42" s="45">
        <f>(AE42-AF42)*(AE42-AF42)</f>
        <v>2.3973577415850882E-3</v>
      </c>
      <c r="AH42" s="12">
        <v>360</v>
      </c>
    </row>
    <row r="43" spans="5:34">
      <c r="E43" s="13">
        <v>0.5366319444444444</v>
      </c>
      <c r="F43" s="12">
        <v>370</v>
      </c>
      <c r="G43" s="49">
        <v>15.44</v>
      </c>
      <c r="H43" s="49">
        <v>6.65</v>
      </c>
      <c r="I43" s="49">
        <v>6.8</v>
      </c>
      <c r="J43" s="49">
        <v>15.39</v>
      </c>
      <c r="K43" s="49">
        <v>6.75</v>
      </c>
      <c r="L43" s="49">
        <v>6.65</v>
      </c>
      <c r="M43" s="17">
        <f t="shared" si="2"/>
        <v>15.414999999999999</v>
      </c>
      <c r="N43" s="17">
        <f t="shared" si="2"/>
        <v>6.7</v>
      </c>
      <c r="O43" s="17">
        <f t="shared" si="2"/>
        <v>6.7249999999999996</v>
      </c>
      <c r="P43" s="43">
        <f t="shared" si="3"/>
        <v>0.13776339845556057</v>
      </c>
      <c r="Q43" s="21">
        <f t="shared" si="4"/>
        <v>1.9952623149688761E-7</v>
      </c>
      <c r="R43" s="21">
        <f t="shared" si="5"/>
        <v>5.0118723362727164E-8</v>
      </c>
      <c r="S43" s="23">
        <f t="shared" si="6"/>
        <v>2.2608744156095052E-8</v>
      </c>
      <c r="T43" s="21">
        <f t="shared" si="7"/>
        <v>5.1115531231576219E-16</v>
      </c>
      <c r="U43" s="28">
        <v>298</v>
      </c>
      <c r="V43" s="29">
        <f t="shared" si="8"/>
        <v>288.41500000000002</v>
      </c>
      <c r="W43" s="30">
        <f t="shared" si="9"/>
        <v>0.56050629412059505</v>
      </c>
      <c r="X43" s="31">
        <f t="shared" si="10"/>
        <v>3.6350157264468956</v>
      </c>
      <c r="Y43" s="34">
        <f t="shared" si="11"/>
        <v>-2.2064489172806527E-7</v>
      </c>
      <c r="Z43" s="35">
        <f t="shared" si="12"/>
        <v>-2.1958213775329081E-7</v>
      </c>
      <c r="AA43" s="35">
        <f t="shared" si="13"/>
        <v>-2.1958725659380445E-7</v>
      </c>
      <c r="AB43" s="36">
        <f t="shared" si="14"/>
        <v>-2.1852957214892456E-7</v>
      </c>
      <c r="AC43" s="42">
        <f t="shared" si="16"/>
        <v>2.2904721789453891E-4</v>
      </c>
      <c r="AD43" s="24"/>
      <c r="AE43" s="44">
        <f t="shared" si="15"/>
        <v>2.290472178945389</v>
      </c>
      <c r="AF43" s="44"/>
      <c r="AG43" s="45"/>
      <c r="AH43" s="12">
        <v>370</v>
      </c>
    </row>
    <row r="44" spans="5:34">
      <c r="E44" s="13">
        <v>0.53674768518518523</v>
      </c>
      <c r="F44" s="12">
        <v>380</v>
      </c>
      <c r="G44" s="49">
        <v>15.44</v>
      </c>
      <c r="H44" s="49">
        <v>6.66</v>
      </c>
      <c r="I44" s="49">
        <v>6.94</v>
      </c>
      <c r="J44" s="49">
        <v>15.39</v>
      </c>
      <c r="K44" s="49">
        <v>6.76</v>
      </c>
      <c r="L44" s="49">
        <v>6.46</v>
      </c>
      <c r="M44" s="17">
        <f t="shared" si="2"/>
        <v>15.414999999999999</v>
      </c>
      <c r="N44" s="17">
        <f t="shared" si="2"/>
        <v>6.71</v>
      </c>
      <c r="O44" s="17">
        <f t="shared" si="2"/>
        <v>6.7</v>
      </c>
      <c r="P44" s="43">
        <f t="shared" si="3"/>
        <v>0.13725126686278896</v>
      </c>
      <c r="Q44" s="21">
        <f t="shared" si="4"/>
        <v>1.9498445997580421E-7</v>
      </c>
      <c r="R44" s="21">
        <f t="shared" si="5"/>
        <v>5.1286138399136415E-8</v>
      </c>
      <c r="S44" s="23">
        <f t="shared" si="6"/>
        <v>2.3135369459200516E-8</v>
      </c>
      <c r="T44" s="21">
        <f t="shared" si="7"/>
        <v>5.3524532001370796E-16</v>
      </c>
      <c r="U44" s="28">
        <v>298</v>
      </c>
      <c r="V44" s="29">
        <f t="shared" si="8"/>
        <v>288.41500000000002</v>
      </c>
      <c r="W44" s="30">
        <f t="shared" si="9"/>
        <v>0.56050629412059505</v>
      </c>
      <c r="X44" s="31">
        <f t="shared" si="10"/>
        <v>3.6350157264468956</v>
      </c>
      <c r="Y44" s="34">
        <f t="shared" si="11"/>
        <v>-2.2797790705262135E-7</v>
      </c>
      <c r="Z44" s="35">
        <f t="shared" si="12"/>
        <v>-2.2683235682234344E-7</v>
      </c>
      <c r="AA44" s="35">
        <f t="shared" si="13"/>
        <v>-2.2683811301752508E-7</v>
      </c>
      <c r="AB44" s="36">
        <f t="shared" si="14"/>
        <v>-2.2569826113462414E-7</v>
      </c>
      <c r="AC44" s="42">
        <f t="shared" si="16"/>
        <v>2.2685136247358695E-4</v>
      </c>
      <c r="AD44" s="24"/>
      <c r="AE44" s="44">
        <f t="shared" si="15"/>
        <v>2.2685136247358697</v>
      </c>
      <c r="AF44" s="44"/>
      <c r="AG44" s="45"/>
      <c r="AH44" s="12">
        <v>380</v>
      </c>
    </row>
    <row r="45" spans="5:34">
      <c r="E45" s="13">
        <v>0.53686342592592595</v>
      </c>
      <c r="F45" s="12">
        <v>390</v>
      </c>
      <c r="G45" s="49">
        <v>15.45</v>
      </c>
      <c r="H45" s="49">
        <v>6.66</v>
      </c>
      <c r="I45" s="49">
        <v>7.05</v>
      </c>
      <c r="J45" s="49">
        <v>15.4</v>
      </c>
      <c r="K45" s="49">
        <v>6.76</v>
      </c>
      <c r="L45" s="49">
        <v>6.61</v>
      </c>
      <c r="M45" s="17">
        <f t="shared" si="2"/>
        <v>15.425000000000001</v>
      </c>
      <c r="N45" s="17">
        <f t="shared" si="2"/>
        <v>6.71</v>
      </c>
      <c r="O45" s="17">
        <f t="shared" si="2"/>
        <v>6.83</v>
      </c>
      <c r="P45" s="43">
        <f t="shared" si="3"/>
        <v>0.1399385119603295</v>
      </c>
      <c r="Q45" s="21">
        <f t="shared" si="4"/>
        <v>1.9498445997580421E-7</v>
      </c>
      <c r="R45" s="21">
        <f t="shared" si="5"/>
        <v>5.1286138399136415E-8</v>
      </c>
      <c r="S45" s="23">
        <f t="shared" si="6"/>
        <v>2.3154602941626242E-8</v>
      </c>
      <c r="T45" s="21">
        <f t="shared" si="7"/>
        <v>5.3613563738436657E-16</v>
      </c>
      <c r="U45" s="28">
        <v>298</v>
      </c>
      <c r="V45" s="29">
        <f t="shared" si="8"/>
        <v>288.42500000000001</v>
      </c>
      <c r="W45" s="30">
        <f t="shared" si="9"/>
        <v>0.5599021066158304</v>
      </c>
      <c r="X45" s="31">
        <f t="shared" si="10"/>
        <v>3.6299622335051795</v>
      </c>
      <c r="Y45" s="34">
        <f t="shared" si="11"/>
        <v>-2.3082089735112096E-7</v>
      </c>
      <c r="Z45" s="35">
        <f t="shared" si="12"/>
        <v>-2.2963473707841111E-7</v>
      </c>
      <c r="AA45" s="35">
        <f t="shared" si="13"/>
        <v>-2.296408326105259E-7</v>
      </c>
      <c r="AB45" s="36">
        <f t="shared" si="14"/>
        <v>-2.2846070522154741E-7</v>
      </c>
      <c r="AC45" s="42">
        <f t="shared" si="16"/>
        <v>2.2458300062714199E-4</v>
      </c>
      <c r="AD45" s="24"/>
      <c r="AE45" s="44">
        <f t="shared" si="15"/>
        <v>2.24583000627142</v>
      </c>
      <c r="AF45" s="44"/>
      <c r="AG45" s="45"/>
      <c r="AH45" s="12">
        <v>390</v>
      </c>
    </row>
    <row r="46" spans="5:34">
      <c r="E46" s="13">
        <v>0.53697916666666667</v>
      </c>
      <c r="F46" s="12">
        <v>400</v>
      </c>
      <c r="G46" s="49">
        <v>15.45</v>
      </c>
      <c r="H46" s="49">
        <v>6.66</v>
      </c>
      <c r="I46" s="49">
        <v>6.73</v>
      </c>
      <c r="J46" s="49">
        <v>15.4</v>
      </c>
      <c r="K46" s="49">
        <v>6.76</v>
      </c>
      <c r="L46" s="49">
        <v>6.53</v>
      </c>
      <c r="M46" s="17">
        <f t="shared" si="2"/>
        <v>15.425000000000001</v>
      </c>
      <c r="N46" s="17">
        <f t="shared" si="2"/>
        <v>6.71</v>
      </c>
      <c r="O46" s="17">
        <f t="shared" si="2"/>
        <v>6.6300000000000008</v>
      </c>
      <c r="P46" s="43">
        <f t="shared" si="3"/>
        <v>0.13584075172723054</v>
      </c>
      <c r="Q46" s="21">
        <f t="shared" si="4"/>
        <v>1.9498445997580421E-7</v>
      </c>
      <c r="R46" s="21">
        <f t="shared" si="5"/>
        <v>5.1286138399136415E-8</v>
      </c>
      <c r="S46" s="23">
        <f t="shared" si="6"/>
        <v>2.3154602941626242E-8</v>
      </c>
      <c r="T46" s="21">
        <f t="shared" si="7"/>
        <v>5.3613563738436657E-16</v>
      </c>
      <c r="U46" s="28">
        <v>298</v>
      </c>
      <c r="V46" s="29">
        <f t="shared" si="8"/>
        <v>288.42500000000001</v>
      </c>
      <c r="W46" s="30">
        <f t="shared" si="9"/>
        <v>0.5599021066158304</v>
      </c>
      <c r="X46" s="31">
        <f t="shared" si="10"/>
        <v>3.6299622335051795</v>
      </c>
      <c r="Y46" s="34">
        <f t="shared" si="11"/>
        <v>-2.2177080743532633E-7</v>
      </c>
      <c r="Z46" s="35">
        <f t="shared" si="12"/>
        <v>-2.2066452644008692E-7</v>
      </c>
      <c r="AA46" s="35">
        <f t="shared" si="13"/>
        <v>-2.2067004500970658E-7</v>
      </c>
      <c r="AB46" s="36">
        <f t="shared" si="14"/>
        <v>-2.1956922752644628E-7</v>
      </c>
      <c r="AC46" s="42">
        <f t="shared" si="16"/>
        <v>2.2228661272389108E-4</v>
      </c>
      <c r="AD46" s="24"/>
      <c r="AE46" s="44">
        <f t="shared" si="15"/>
        <v>2.2228661272389107</v>
      </c>
      <c r="AF46" s="44"/>
      <c r="AG46" s="45"/>
      <c r="AH46" s="12">
        <v>400</v>
      </c>
    </row>
    <row r="47" spans="5:34">
      <c r="E47" s="13">
        <v>0.5370949074074074</v>
      </c>
      <c r="F47" s="12">
        <v>410</v>
      </c>
      <c r="G47" s="49">
        <v>15.45</v>
      </c>
      <c r="H47" s="49">
        <v>6.66</v>
      </c>
      <c r="I47" s="49">
        <v>6.38</v>
      </c>
      <c r="J47" s="49">
        <v>15.4</v>
      </c>
      <c r="K47" s="49">
        <v>6.76</v>
      </c>
      <c r="L47" s="49">
        <v>6.26</v>
      </c>
      <c r="M47" s="17">
        <f t="shared" si="2"/>
        <v>15.425000000000001</v>
      </c>
      <c r="N47" s="17">
        <f t="shared" si="2"/>
        <v>6.71</v>
      </c>
      <c r="O47" s="17">
        <f t="shared" si="2"/>
        <v>6.32</v>
      </c>
      <c r="P47" s="43">
        <f t="shared" si="3"/>
        <v>0.12948922336592714</v>
      </c>
      <c r="Q47" s="21">
        <f t="shared" si="4"/>
        <v>1.9498445997580421E-7</v>
      </c>
      <c r="R47" s="21">
        <f t="shared" si="5"/>
        <v>5.1286138399136415E-8</v>
      </c>
      <c r="S47" s="23">
        <f t="shared" si="6"/>
        <v>2.3154602941626242E-8</v>
      </c>
      <c r="T47" s="21">
        <f t="shared" si="7"/>
        <v>5.3613563738436657E-16</v>
      </c>
      <c r="U47" s="28">
        <v>298</v>
      </c>
      <c r="V47" s="29">
        <f t="shared" si="8"/>
        <v>288.42500000000001</v>
      </c>
      <c r="W47" s="30">
        <f t="shared" si="9"/>
        <v>0.5599021066158304</v>
      </c>
      <c r="X47" s="31">
        <f t="shared" si="10"/>
        <v>3.6299622335051795</v>
      </c>
      <c r="Y47" s="34">
        <f t="shared" si="11"/>
        <v>-2.0930281063858688E-7</v>
      </c>
      <c r="Z47" s="35">
        <f t="shared" si="12"/>
        <v>-2.0830754345566442E-7</v>
      </c>
      <c r="AA47" s="35">
        <f t="shared" si="13"/>
        <v>-2.083122761047979E-7</v>
      </c>
      <c r="AB47" s="36">
        <f t="shared" si="14"/>
        <v>-2.073216965620541E-7</v>
      </c>
      <c r="AC47" s="42">
        <f t="shared" si="16"/>
        <v>2.2007993076078881E-4</v>
      </c>
      <c r="AD47" s="24"/>
      <c r="AE47" s="44">
        <f t="shared" si="15"/>
        <v>2.200799307607888</v>
      </c>
      <c r="AF47" s="44"/>
      <c r="AG47" s="45"/>
      <c r="AH47" s="12">
        <v>410</v>
      </c>
    </row>
    <row r="48" spans="5:34">
      <c r="E48" s="13">
        <v>0.53721064814814812</v>
      </c>
      <c r="F48" s="12">
        <v>420</v>
      </c>
      <c r="G48" s="49">
        <v>15.45</v>
      </c>
      <c r="H48" s="49">
        <v>6.67</v>
      </c>
      <c r="I48" s="49">
        <v>6.48</v>
      </c>
      <c r="J48" s="49">
        <v>15.4</v>
      </c>
      <c r="K48" s="49">
        <v>6.77</v>
      </c>
      <c r="L48" s="49">
        <v>6.02</v>
      </c>
      <c r="M48" s="17">
        <f t="shared" si="2"/>
        <v>15.425000000000001</v>
      </c>
      <c r="N48" s="17">
        <f t="shared" si="2"/>
        <v>6.72</v>
      </c>
      <c r="O48" s="17">
        <f t="shared" si="2"/>
        <v>6.25</v>
      </c>
      <c r="P48" s="43">
        <f t="shared" si="3"/>
        <v>0.12805500728434252</v>
      </c>
      <c r="Q48" s="21">
        <f t="shared" si="4"/>
        <v>1.9054607179632443E-7</v>
      </c>
      <c r="R48" s="21">
        <f t="shared" si="5"/>
        <v>5.2480746024977185E-8</v>
      </c>
      <c r="S48" s="23">
        <f t="shared" si="6"/>
        <v>2.3693942929209465E-8</v>
      </c>
      <c r="T48" s="21">
        <f t="shared" si="7"/>
        <v>5.6140293153263523E-16</v>
      </c>
      <c r="U48" s="28">
        <v>298</v>
      </c>
      <c r="V48" s="29">
        <f t="shared" si="8"/>
        <v>288.42500000000001</v>
      </c>
      <c r="W48" s="30">
        <f t="shared" si="9"/>
        <v>0.5599021066158304</v>
      </c>
      <c r="X48" s="31">
        <f t="shared" si="10"/>
        <v>3.6299622335051795</v>
      </c>
      <c r="Y48" s="34">
        <f t="shared" si="11"/>
        <v>-2.1468797753681811E-7</v>
      </c>
      <c r="Z48" s="35">
        <f t="shared" si="12"/>
        <v>-2.1363083076548459E-7</v>
      </c>
      <c r="AA48" s="35">
        <f t="shared" si="13"/>
        <v>-2.1363603627027794E-7</v>
      </c>
      <c r="AB48" s="36">
        <f t="shared" si="14"/>
        <v>-2.1258404373880301E-7</v>
      </c>
      <c r="AC48" s="42">
        <f t="shared" si="16"/>
        <v>2.1799682385025289E-4</v>
      </c>
      <c r="AD48" s="24"/>
      <c r="AE48" s="44">
        <f t="shared" si="15"/>
        <v>2.179968238502529</v>
      </c>
      <c r="AF48" s="44"/>
      <c r="AG48" s="45"/>
      <c r="AH48" s="12">
        <v>420</v>
      </c>
    </row>
    <row r="49" spans="5:34">
      <c r="E49" s="13">
        <v>0.53732638888888884</v>
      </c>
      <c r="F49" s="12">
        <v>430</v>
      </c>
      <c r="G49" s="49">
        <v>15.46</v>
      </c>
      <c r="H49" s="49">
        <v>6.67</v>
      </c>
      <c r="I49" s="49">
        <v>6.41</v>
      </c>
      <c r="J49" s="49">
        <v>15.4</v>
      </c>
      <c r="K49" s="49">
        <v>6.77</v>
      </c>
      <c r="L49" s="49">
        <v>5.86</v>
      </c>
      <c r="M49" s="17">
        <f t="shared" si="2"/>
        <v>15.43</v>
      </c>
      <c r="N49" s="17">
        <f t="shared" si="2"/>
        <v>6.72</v>
      </c>
      <c r="O49" s="17">
        <f t="shared" si="2"/>
        <v>6.1349999999999998</v>
      </c>
      <c r="P49" s="43">
        <f t="shared" si="3"/>
        <v>0.12570964910334312</v>
      </c>
      <c r="Q49" s="21">
        <f t="shared" si="4"/>
        <v>1.9054607179632443E-7</v>
      </c>
      <c r="R49" s="21">
        <f t="shared" si="5"/>
        <v>5.2480746024977185E-8</v>
      </c>
      <c r="S49" s="23">
        <f t="shared" si="6"/>
        <v>2.3703789808043962E-8</v>
      </c>
      <c r="T49" s="21">
        <f t="shared" si="7"/>
        <v>5.6186965126392878E-16</v>
      </c>
      <c r="U49" s="28">
        <v>298</v>
      </c>
      <c r="V49" s="29">
        <f t="shared" si="8"/>
        <v>288.43</v>
      </c>
      <c r="W49" s="30">
        <f t="shared" si="9"/>
        <v>0.55960002857404134</v>
      </c>
      <c r="X49" s="31">
        <f t="shared" si="10"/>
        <v>3.6274382534288301</v>
      </c>
      <c r="Y49" s="34">
        <f t="shared" si="11"/>
        <v>-2.0900935482414609E-7</v>
      </c>
      <c r="Z49" s="35">
        <f t="shared" si="12"/>
        <v>-2.0799747645213294E-7</v>
      </c>
      <c r="AA49" s="35">
        <f t="shared" si="13"/>
        <v>-2.0800237526558853E-7</v>
      </c>
      <c r="AB49" s="36">
        <f t="shared" si="14"/>
        <v>-2.0699534827371494E-7</v>
      </c>
      <c r="AC49" s="42">
        <f t="shared" si="16"/>
        <v>2.1586048092467431E-4</v>
      </c>
      <c r="AD49" s="24"/>
      <c r="AE49" s="44">
        <f t="shared" si="15"/>
        <v>2.1586048092467429</v>
      </c>
      <c r="AF49" s="44"/>
      <c r="AG49" s="45"/>
      <c r="AH49" s="12">
        <v>430</v>
      </c>
    </row>
    <row r="50" spans="5:34">
      <c r="E50" s="13">
        <v>0.53744212962962967</v>
      </c>
      <c r="F50" s="12">
        <v>440</v>
      </c>
      <c r="G50" s="49">
        <v>15.46</v>
      </c>
      <c r="H50" s="49">
        <v>6.67</v>
      </c>
      <c r="I50" s="49">
        <v>6.24</v>
      </c>
      <c r="J50" s="49">
        <v>15.4</v>
      </c>
      <c r="K50" s="49">
        <v>6.77</v>
      </c>
      <c r="L50" s="49">
        <v>5.69</v>
      </c>
      <c r="M50" s="17">
        <f t="shared" si="2"/>
        <v>15.43</v>
      </c>
      <c r="N50" s="17">
        <f t="shared" si="2"/>
        <v>6.72</v>
      </c>
      <c r="O50" s="17">
        <f t="shared" si="2"/>
        <v>5.9649999999999999</v>
      </c>
      <c r="P50" s="43">
        <f t="shared" si="3"/>
        <v>0.12222625214367429</v>
      </c>
      <c r="Q50" s="21">
        <f t="shared" si="4"/>
        <v>1.9054607179632443E-7</v>
      </c>
      <c r="R50" s="21">
        <f t="shared" si="5"/>
        <v>5.2480746024977185E-8</v>
      </c>
      <c r="S50" s="23">
        <f t="shared" si="6"/>
        <v>2.3703789808043962E-8</v>
      </c>
      <c r="T50" s="21">
        <f t="shared" si="7"/>
        <v>5.6186965126392878E-16</v>
      </c>
      <c r="U50" s="28">
        <v>298</v>
      </c>
      <c r="V50" s="29">
        <f t="shared" si="8"/>
        <v>288.43</v>
      </c>
      <c r="W50" s="30">
        <f t="shared" si="9"/>
        <v>0.55960002857404134</v>
      </c>
      <c r="X50" s="31">
        <f t="shared" si="10"/>
        <v>3.6274382534288301</v>
      </c>
      <c r="Y50" s="34">
        <f t="shared" si="11"/>
        <v>-2.0125955129951956E-7</v>
      </c>
      <c r="Z50" s="35">
        <f t="shared" si="12"/>
        <v>-2.003121914609223E-7</v>
      </c>
      <c r="AA50" s="35">
        <f t="shared" si="13"/>
        <v>-2.0031665083021927E-7</v>
      </c>
      <c r="AB50" s="36">
        <f t="shared" si="14"/>
        <v>-1.9937370837903689E-7</v>
      </c>
      <c r="AC50" s="42">
        <f t="shared" si="16"/>
        <v>2.1378047358045215E-4</v>
      </c>
      <c r="AD50" s="24"/>
      <c r="AE50" s="44">
        <f t="shared" si="15"/>
        <v>2.1378047358045213</v>
      </c>
      <c r="AF50" s="44"/>
      <c r="AG50" s="45"/>
      <c r="AH50" s="12">
        <v>440</v>
      </c>
    </row>
    <row r="51" spans="5:34">
      <c r="E51" s="13">
        <v>0.53755787037037039</v>
      </c>
      <c r="F51" s="12">
        <v>450</v>
      </c>
      <c r="G51" s="49">
        <v>15.46</v>
      </c>
      <c r="H51" s="49">
        <v>6.67</v>
      </c>
      <c r="I51" s="49">
        <v>6.23</v>
      </c>
      <c r="J51" s="49">
        <v>15.4</v>
      </c>
      <c r="K51" s="49">
        <v>6.77</v>
      </c>
      <c r="L51" s="49">
        <v>5.85</v>
      </c>
      <c r="M51" s="17">
        <f t="shared" si="2"/>
        <v>15.43</v>
      </c>
      <c r="N51" s="17">
        <f t="shared" si="2"/>
        <v>6.72</v>
      </c>
      <c r="O51" s="17">
        <f t="shared" si="2"/>
        <v>6.04</v>
      </c>
      <c r="P51" s="43">
        <f t="shared" si="3"/>
        <v>0.12376304491999879</v>
      </c>
      <c r="Q51" s="21">
        <f t="shared" si="4"/>
        <v>1.9054607179632443E-7</v>
      </c>
      <c r="R51" s="21">
        <f t="shared" si="5"/>
        <v>5.2480746024977185E-8</v>
      </c>
      <c r="S51" s="23">
        <f t="shared" si="6"/>
        <v>2.3703789808043962E-8</v>
      </c>
      <c r="T51" s="21">
        <f t="shared" si="7"/>
        <v>5.6186965126392878E-16</v>
      </c>
      <c r="U51" s="28">
        <v>298</v>
      </c>
      <c r="V51" s="29">
        <f t="shared" si="8"/>
        <v>288.43</v>
      </c>
      <c r="W51" s="30">
        <f t="shared" si="9"/>
        <v>0.55960002857404134</v>
      </c>
      <c r="X51" s="31">
        <f t="shared" si="10"/>
        <v>3.6274382534288301</v>
      </c>
      <c r="Y51" s="34">
        <f t="shared" si="11"/>
        <v>-2.0188051693726252E-7</v>
      </c>
      <c r="Z51" s="35">
        <f t="shared" si="12"/>
        <v>-2.009182858840818E-7</v>
      </c>
      <c r="AA51" s="35">
        <f t="shared" si="13"/>
        <v>-2.0092287220382058E-7</v>
      </c>
      <c r="AB51" s="36">
        <f t="shared" si="14"/>
        <v>-1.9996518375046612E-7</v>
      </c>
      <c r="AC51" s="42">
        <f t="shared" si="16"/>
        <v>2.1177732200668408E-4</v>
      </c>
      <c r="AD51" s="24"/>
      <c r="AE51" s="44">
        <f t="shared" si="15"/>
        <v>2.1177732200668409</v>
      </c>
      <c r="AF51" s="44"/>
      <c r="AG51" s="45"/>
      <c r="AH51" s="12">
        <v>450</v>
      </c>
    </row>
    <row r="52" spans="5:34">
      <c r="E52" s="13">
        <v>0.53767361111111112</v>
      </c>
      <c r="F52" s="12">
        <v>460</v>
      </c>
      <c r="G52" s="49">
        <v>15.46</v>
      </c>
      <c r="H52" s="49">
        <v>6.67</v>
      </c>
      <c r="I52" s="49">
        <v>6.84</v>
      </c>
      <c r="J52" s="49">
        <v>15.41</v>
      </c>
      <c r="K52" s="49">
        <v>6.77</v>
      </c>
      <c r="L52" s="49">
        <v>6.84</v>
      </c>
      <c r="M52" s="17">
        <f t="shared" si="2"/>
        <v>15.435</v>
      </c>
      <c r="N52" s="17">
        <f t="shared" si="2"/>
        <v>6.72</v>
      </c>
      <c r="O52" s="17">
        <f t="shared" si="2"/>
        <v>6.84</v>
      </c>
      <c r="P52" s="43">
        <f t="shared" si="3"/>
        <v>0.14016760451963833</v>
      </c>
      <c r="Q52" s="21">
        <f t="shared" si="4"/>
        <v>1.9054607179632443E-7</v>
      </c>
      <c r="R52" s="21">
        <f t="shared" si="5"/>
        <v>5.2480746024977185E-8</v>
      </c>
      <c r="S52" s="23">
        <f t="shared" si="6"/>
        <v>2.3713640779106719E-8</v>
      </c>
      <c r="T52" s="21">
        <f t="shared" si="7"/>
        <v>5.6233675900051311E-16</v>
      </c>
      <c r="U52" s="28">
        <v>298</v>
      </c>
      <c r="V52" s="29">
        <f t="shared" si="8"/>
        <v>288.435</v>
      </c>
      <c r="W52" s="30">
        <f t="shared" si="9"/>
        <v>0.55929796100525297</v>
      </c>
      <c r="X52" s="31">
        <f t="shared" si="10"/>
        <v>3.6249161157374084</v>
      </c>
      <c r="Y52" s="34">
        <f t="shared" si="11"/>
        <v>-2.2681618958882002E-7</v>
      </c>
      <c r="Z52" s="35">
        <f t="shared" si="12"/>
        <v>-2.2558994065632395E-7</v>
      </c>
      <c r="AA52" s="35">
        <f t="shared" si="13"/>
        <v>-2.2559657019386782E-7</v>
      </c>
      <c r="AB52" s="36">
        <f t="shared" si="14"/>
        <v>-2.2437687911564341E-7</v>
      </c>
      <c r="AC52" s="42">
        <f t="shared" si="16"/>
        <v>2.0976810864524486E-4</v>
      </c>
      <c r="AD52" s="24"/>
      <c r="AE52" s="44">
        <f t="shared" si="15"/>
        <v>2.0976810864524484</v>
      </c>
      <c r="AF52" s="44"/>
      <c r="AG52" s="45"/>
      <c r="AH52" s="12">
        <v>460</v>
      </c>
    </row>
    <row r="53" spans="5:34">
      <c r="E53" s="13">
        <v>0.53778935185185184</v>
      </c>
      <c r="F53" s="12">
        <v>470</v>
      </c>
      <c r="G53" s="49">
        <v>15.47</v>
      </c>
      <c r="H53" s="49">
        <v>6.68</v>
      </c>
      <c r="I53" s="49">
        <v>7.05</v>
      </c>
      <c r="J53" s="49">
        <v>15.41</v>
      </c>
      <c r="K53" s="49">
        <v>6.77</v>
      </c>
      <c r="L53" s="49">
        <v>7.28</v>
      </c>
      <c r="M53" s="17">
        <f t="shared" si="2"/>
        <v>15.440000000000001</v>
      </c>
      <c r="N53" s="17">
        <f t="shared" si="2"/>
        <v>6.7249999999999996</v>
      </c>
      <c r="O53" s="17">
        <f t="shared" si="2"/>
        <v>7.165</v>
      </c>
      <c r="P53" s="43">
        <f t="shared" si="3"/>
        <v>0.14684029556165529</v>
      </c>
      <c r="Q53" s="21">
        <f t="shared" si="4"/>
        <v>1.8836490894897976E-7</v>
      </c>
      <c r="R53" s="21">
        <f t="shared" si="5"/>
        <v>5.3088444423098755E-8</v>
      </c>
      <c r="S53" s="23">
        <f t="shared" si="6"/>
        <v>2.3998200979110039E-8</v>
      </c>
      <c r="T53" s="21">
        <f t="shared" si="7"/>
        <v>5.7591365023375798E-16</v>
      </c>
      <c r="U53" s="28">
        <v>298</v>
      </c>
      <c r="V53" s="29">
        <f t="shared" si="8"/>
        <v>288.44</v>
      </c>
      <c r="W53" s="30">
        <f t="shared" si="9"/>
        <v>0.55899590390892495</v>
      </c>
      <c r="X53" s="31">
        <f t="shared" si="10"/>
        <v>3.622395819023807</v>
      </c>
      <c r="Y53" s="34">
        <f t="shared" si="11"/>
        <v>-2.40901056198172E-7</v>
      </c>
      <c r="Z53" s="35">
        <f t="shared" si="12"/>
        <v>-2.395027449514E-7</v>
      </c>
      <c r="AA53" s="35">
        <f t="shared" si="13"/>
        <v>-2.3951086145521986E-7</v>
      </c>
      <c r="AB53" s="36">
        <f t="shared" si="14"/>
        <v>-2.3812057248770304E-7</v>
      </c>
      <c r="AC53" s="42">
        <f t="shared" si="16"/>
        <v>2.0751216516123679E-4</v>
      </c>
      <c r="AD53" s="24"/>
      <c r="AE53" s="44">
        <f t="shared" si="15"/>
        <v>2.0751216516123678</v>
      </c>
      <c r="AF53" s="44"/>
      <c r="AG53" s="45"/>
      <c r="AH53" s="12">
        <v>470</v>
      </c>
    </row>
    <row r="54" spans="5:34">
      <c r="E54" s="13">
        <v>0.53790509259259256</v>
      </c>
      <c r="F54" s="12">
        <v>480</v>
      </c>
      <c r="G54" s="49">
        <v>15.47</v>
      </c>
      <c r="H54" s="49">
        <v>6.68</v>
      </c>
      <c r="I54" s="49">
        <v>7.14</v>
      </c>
      <c r="J54" s="49">
        <v>15.42</v>
      </c>
      <c r="K54" s="49">
        <v>6.77</v>
      </c>
      <c r="L54" s="49">
        <v>7.39</v>
      </c>
      <c r="M54" s="17">
        <f t="shared" si="2"/>
        <v>15.445</v>
      </c>
      <c r="N54" s="17">
        <f t="shared" si="2"/>
        <v>6.7249999999999996</v>
      </c>
      <c r="O54" s="17">
        <f t="shared" si="2"/>
        <v>7.2649999999999997</v>
      </c>
      <c r="P54" s="43">
        <f t="shared" si="3"/>
        <v>0.14890256631960025</v>
      </c>
      <c r="Q54" s="21">
        <f t="shared" si="4"/>
        <v>1.8836490894897976E-7</v>
      </c>
      <c r="R54" s="21">
        <f t="shared" si="5"/>
        <v>5.3088444423098755E-8</v>
      </c>
      <c r="S54" s="23">
        <f t="shared" si="6"/>
        <v>2.4008174303431506E-8</v>
      </c>
      <c r="T54" s="21">
        <f t="shared" si="7"/>
        <v>5.7639243338394886E-16</v>
      </c>
      <c r="U54" s="28">
        <v>298</v>
      </c>
      <c r="V54" s="29">
        <f t="shared" si="8"/>
        <v>288.44499999999999</v>
      </c>
      <c r="W54" s="30">
        <f t="shared" si="9"/>
        <v>0.55869385728450782</v>
      </c>
      <c r="X54" s="31">
        <f t="shared" si="10"/>
        <v>3.6198773618819646</v>
      </c>
      <c r="Y54" s="34">
        <f t="shared" si="11"/>
        <v>-2.4183371853410327E-7</v>
      </c>
      <c r="Z54" s="35">
        <f t="shared" si="12"/>
        <v>-2.4040810477370051E-7</v>
      </c>
      <c r="AA54" s="35">
        <f t="shared" si="13"/>
        <v>-2.4041650879033708E-7</v>
      </c>
      <c r="AB54" s="36">
        <f t="shared" si="14"/>
        <v>-2.389991999629374E-7</v>
      </c>
      <c r="AC54" s="42">
        <f t="shared" si="16"/>
        <v>2.0511708375873828E-4</v>
      </c>
      <c r="AD54" s="25">
        <f>D10</f>
        <v>1.975E-4</v>
      </c>
      <c r="AE54" s="44">
        <f t="shared" si="15"/>
        <v>2.0511708375873829</v>
      </c>
      <c r="AF54" s="44">
        <f>AD54*10000</f>
        <v>1.9750000000000001</v>
      </c>
      <c r="AG54" s="45">
        <f>(AE54-AF54)*(AE54-AF54)</f>
        <v>5.801996498763457E-3</v>
      </c>
      <c r="AH54" s="12">
        <v>480</v>
      </c>
    </row>
    <row r="55" spans="5:34">
      <c r="E55" s="13">
        <v>0.53802083333333328</v>
      </c>
      <c r="F55" s="12">
        <v>490</v>
      </c>
      <c r="G55" s="49">
        <v>15.47</v>
      </c>
      <c r="H55" s="49">
        <v>6.69</v>
      </c>
      <c r="I55" s="49">
        <v>7.23</v>
      </c>
      <c r="J55" s="49">
        <v>15.42</v>
      </c>
      <c r="K55" s="49">
        <v>6.77</v>
      </c>
      <c r="L55" s="49">
        <v>7.46</v>
      </c>
      <c r="M55" s="17">
        <f t="shared" si="2"/>
        <v>15.445</v>
      </c>
      <c r="N55" s="17">
        <f t="shared" si="2"/>
        <v>6.73</v>
      </c>
      <c r="O55" s="17">
        <f t="shared" si="2"/>
        <v>7.3450000000000006</v>
      </c>
      <c r="P55" s="43">
        <f t="shared" si="3"/>
        <v>0.15054223669889388</v>
      </c>
      <c r="Q55" s="21">
        <f t="shared" si="4"/>
        <v>1.8620871366628614E-7</v>
      </c>
      <c r="R55" s="21">
        <f t="shared" si="5"/>
        <v>5.3703179637025192E-8</v>
      </c>
      <c r="S55" s="23">
        <f t="shared" si="6"/>
        <v>2.4286175859641803E-8</v>
      </c>
      <c r="T55" s="21">
        <f t="shared" si="7"/>
        <v>5.8981833788544828E-16</v>
      </c>
      <c r="U55" s="28">
        <v>298</v>
      </c>
      <c r="V55" s="29">
        <f t="shared" si="8"/>
        <v>288.44499999999999</v>
      </c>
      <c r="W55" s="30">
        <f t="shared" si="9"/>
        <v>0.55869385728450782</v>
      </c>
      <c r="X55" s="31">
        <f t="shared" si="10"/>
        <v>3.6198773618819646</v>
      </c>
      <c r="Y55" s="34">
        <f t="shared" si="11"/>
        <v>-2.4725933053266547E-7</v>
      </c>
      <c r="Z55" s="35">
        <f t="shared" si="12"/>
        <v>-2.4575135638780502E-7</v>
      </c>
      <c r="AA55" s="35">
        <f t="shared" si="13"/>
        <v>-2.4576055315306626E-7</v>
      </c>
      <c r="AB55" s="36">
        <f t="shared" si="14"/>
        <v>-2.4426166359582594E-7</v>
      </c>
      <c r="AC55" s="42">
        <f t="shared" si="16"/>
        <v>2.027129468493631E-4</v>
      </c>
      <c r="AD55" s="24"/>
      <c r="AE55" s="44">
        <f t="shared" si="15"/>
        <v>2.027129468493631</v>
      </c>
      <c r="AF55" s="44"/>
      <c r="AG55" s="45"/>
      <c r="AH55" s="12">
        <v>490</v>
      </c>
    </row>
    <row r="56" spans="5:34">
      <c r="E56" s="13">
        <v>0.53813657407407411</v>
      </c>
      <c r="F56" s="12">
        <v>500</v>
      </c>
      <c r="G56" s="49">
        <v>15.47</v>
      </c>
      <c r="H56" s="49">
        <v>6.7</v>
      </c>
      <c r="I56" s="49">
        <v>7.27</v>
      </c>
      <c r="J56" s="49">
        <v>15.42</v>
      </c>
      <c r="K56" s="49">
        <v>6.78</v>
      </c>
      <c r="L56" s="49">
        <v>7.5</v>
      </c>
      <c r="M56" s="17">
        <f t="shared" si="2"/>
        <v>15.445</v>
      </c>
      <c r="N56" s="17">
        <f t="shared" si="2"/>
        <v>6.74</v>
      </c>
      <c r="O56" s="17">
        <f t="shared" si="2"/>
        <v>7.3849999999999998</v>
      </c>
      <c r="P56" s="43">
        <f t="shared" si="3"/>
        <v>0.15136207188854067</v>
      </c>
      <c r="Q56" s="21">
        <f t="shared" si="4"/>
        <v>1.8197008586099811E-7</v>
      </c>
      <c r="R56" s="21">
        <f t="shared" si="5"/>
        <v>5.4954087385762357E-8</v>
      </c>
      <c r="S56" s="23">
        <f t="shared" si="6"/>
        <v>2.4851873566469426E-8</v>
      </c>
      <c r="T56" s="21">
        <f t="shared" si="7"/>
        <v>6.1761561976378178E-16</v>
      </c>
      <c r="U56" s="28">
        <v>298</v>
      </c>
      <c r="V56" s="29">
        <f t="shared" si="8"/>
        <v>288.44499999999999</v>
      </c>
      <c r="W56" s="30">
        <f t="shared" si="9"/>
        <v>0.55869385728450782</v>
      </c>
      <c r="X56" s="31">
        <f t="shared" si="10"/>
        <v>3.6198773618819646</v>
      </c>
      <c r="Y56" s="34">
        <f t="shared" si="11"/>
        <v>-2.5716631218270065E-7</v>
      </c>
      <c r="Z56" s="35">
        <f t="shared" si="12"/>
        <v>-2.5551505780165497E-7</v>
      </c>
      <c r="AA56" s="35">
        <f t="shared" si="13"/>
        <v>-2.5552566043855474E-7</v>
      </c>
      <c r="AB56" s="36">
        <f t="shared" si="14"/>
        <v>-2.5388487253621234E-7</v>
      </c>
      <c r="AC56" s="42">
        <f t="shared" si="16"/>
        <v>2.0025537216067938E-4</v>
      </c>
      <c r="AD56" s="24"/>
      <c r="AE56" s="44">
        <f t="shared" si="15"/>
        <v>2.0025537216067937</v>
      </c>
      <c r="AF56" s="44"/>
      <c r="AG56" s="45"/>
      <c r="AH56" s="12">
        <v>500</v>
      </c>
    </row>
    <row r="57" spans="5:34">
      <c r="E57" s="13">
        <v>0.53825231481481484</v>
      </c>
      <c r="F57" s="12">
        <v>510</v>
      </c>
      <c r="G57" s="49">
        <v>15.48</v>
      </c>
      <c r="H57" s="49">
        <v>6.71</v>
      </c>
      <c r="I57" s="49">
        <v>7.32</v>
      </c>
      <c r="J57" s="49">
        <v>15.43</v>
      </c>
      <c r="K57" s="49">
        <v>6.78</v>
      </c>
      <c r="L57" s="49">
        <v>7.53</v>
      </c>
      <c r="M57" s="17">
        <f t="shared" si="2"/>
        <v>15.455</v>
      </c>
      <c r="N57" s="17">
        <f t="shared" si="2"/>
        <v>6.7450000000000001</v>
      </c>
      <c r="O57" s="17">
        <f t="shared" si="2"/>
        <v>7.4250000000000007</v>
      </c>
      <c r="P57" s="43">
        <f t="shared" si="3"/>
        <v>0.15220819991134937</v>
      </c>
      <c r="Q57" s="21">
        <f t="shared" si="4"/>
        <v>1.7988709151287854E-7</v>
      </c>
      <c r="R57" s="21">
        <f t="shared" si="5"/>
        <v>5.5590425727040265E-8</v>
      </c>
      <c r="S57" s="23">
        <f t="shared" si="6"/>
        <v>2.516054442708461E-8</v>
      </c>
      <c r="T57" s="21">
        <f t="shared" si="7"/>
        <v>6.3305299586729839E-16</v>
      </c>
      <c r="U57" s="28">
        <v>298</v>
      </c>
      <c r="V57" s="29">
        <f t="shared" si="8"/>
        <v>288.45499999999998</v>
      </c>
      <c r="W57" s="30">
        <f t="shared" si="9"/>
        <v>0.55808979544923554</v>
      </c>
      <c r="X57" s="31">
        <f t="shared" si="10"/>
        <v>3.6148459606951322</v>
      </c>
      <c r="Y57" s="34">
        <f t="shared" si="11"/>
        <v>-2.620497489794787E-7</v>
      </c>
      <c r="Z57" s="35">
        <f t="shared" si="12"/>
        <v>-2.603130262063972E-7</v>
      </c>
      <c r="AA57" s="35">
        <f t="shared" si="13"/>
        <v>-2.6032453625745538E-7</v>
      </c>
      <c r="AB57" s="36">
        <f t="shared" si="14"/>
        <v>-2.5859917097075408E-7</v>
      </c>
      <c r="AC57" s="42">
        <f t="shared" si="16"/>
        <v>1.9770015112534716E-4</v>
      </c>
      <c r="AD57" s="24"/>
      <c r="AE57" s="44">
        <f t="shared" si="15"/>
        <v>1.9770015112534716</v>
      </c>
      <c r="AF57" s="44"/>
      <c r="AG57" s="45"/>
      <c r="AH57" s="12">
        <v>510</v>
      </c>
    </row>
    <row r="58" spans="5:34">
      <c r="E58" s="13">
        <v>0.53836805555555556</v>
      </c>
      <c r="F58" s="12">
        <v>520</v>
      </c>
      <c r="G58" s="49">
        <v>15.48</v>
      </c>
      <c r="H58" s="49">
        <v>6.7</v>
      </c>
      <c r="I58" s="49">
        <v>7.19</v>
      </c>
      <c r="J58" s="49">
        <v>15.43</v>
      </c>
      <c r="K58" s="49">
        <v>6.79</v>
      </c>
      <c r="L58" s="49">
        <v>7.39</v>
      </c>
      <c r="M58" s="17">
        <f t="shared" si="2"/>
        <v>15.455</v>
      </c>
      <c r="N58" s="17">
        <f t="shared" si="2"/>
        <v>6.7450000000000001</v>
      </c>
      <c r="O58" s="17">
        <f t="shared" si="2"/>
        <v>7.29</v>
      </c>
      <c r="P58" s="43">
        <f t="shared" si="3"/>
        <v>0.14944077809477935</v>
      </c>
      <c r="Q58" s="21">
        <f t="shared" si="4"/>
        <v>1.7988709151287854E-7</v>
      </c>
      <c r="R58" s="21">
        <f t="shared" si="5"/>
        <v>5.5590425727040265E-8</v>
      </c>
      <c r="S58" s="23">
        <f t="shared" si="6"/>
        <v>2.516054442708461E-8</v>
      </c>
      <c r="T58" s="21">
        <f t="shared" si="7"/>
        <v>6.3305299586729839E-16</v>
      </c>
      <c r="U58" s="28">
        <v>298</v>
      </c>
      <c r="V58" s="29">
        <f t="shared" si="8"/>
        <v>288.45499999999998</v>
      </c>
      <c r="W58" s="30">
        <f t="shared" si="9"/>
        <v>0.55808979544923554</v>
      </c>
      <c r="X58" s="31">
        <f t="shared" si="10"/>
        <v>3.6148459606951322</v>
      </c>
      <c r="Y58" s="34">
        <f t="shared" si="11"/>
        <v>-2.5389741812336365E-7</v>
      </c>
      <c r="Z58" s="35">
        <f t="shared" si="12"/>
        <v>-2.5224531898020978E-7</v>
      </c>
      <c r="AA58" s="35">
        <f t="shared" si="13"/>
        <v>-2.5225606911543751E-7</v>
      </c>
      <c r="AB58" s="36">
        <f t="shared" si="14"/>
        <v>-2.5061458020621333E-7</v>
      </c>
      <c r="AC58" s="42">
        <f t="shared" si="16"/>
        <v>1.9509694438388394E-4</v>
      </c>
      <c r="AD58" s="24"/>
      <c r="AE58" s="44">
        <f t="shared" si="15"/>
        <v>1.9509694438388394</v>
      </c>
      <c r="AF58" s="44"/>
      <c r="AG58" s="45"/>
      <c r="AH58" s="12">
        <v>520</v>
      </c>
    </row>
    <row r="59" spans="5:34">
      <c r="E59" s="13">
        <v>0.53848379629629628</v>
      </c>
      <c r="F59" s="12">
        <v>530</v>
      </c>
      <c r="G59" s="49">
        <v>15.48</v>
      </c>
      <c r="H59" s="49">
        <v>6.7</v>
      </c>
      <c r="I59" s="49">
        <v>6.71</v>
      </c>
      <c r="J59" s="49">
        <v>15.43</v>
      </c>
      <c r="K59" s="49">
        <v>6.79</v>
      </c>
      <c r="L59" s="49">
        <v>6.96</v>
      </c>
      <c r="M59" s="17">
        <f t="shared" si="2"/>
        <v>15.455</v>
      </c>
      <c r="N59" s="17">
        <f t="shared" si="2"/>
        <v>6.7450000000000001</v>
      </c>
      <c r="O59" s="17">
        <f t="shared" si="2"/>
        <v>6.835</v>
      </c>
      <c r="P59" s="43">
        <f t="shared" si="3"/>
        <v>0.14011354160189532</v>
      </c>
      <c r="Q59" s="21">
        <f t="shared" si="4"/>
        <v>1.7988709151287854E-7</v>
      </c>
      <c r="R59" s="21">
        <f t="shared" si="5"/>
        <v>5.5590425727040265E-8</v>
      </c>
      <c r="S59" s="23">
        <f t="shared" si="6"/>
        <v>2.516054442708461E-8</v>
      </c>
      <c r="T59" s="21">
        <f t="shared" si="7"/>
        <v>6.3305299586729839E-16</v>
      </c>
      <c r="U59" s="28">
        <v>298</v>
      </c>
      <c r="V59" s="29">
        <f t="shared" si="8"/>
        <v>288.45499999999998</v>
      </c>
      <c r="W59" s="30">
        <f t="shared" si="9"/>
        <v>0.55808979544923554</v>
      </c>
      <c r="X59" s="31">
        <f t="shared" si="10"/>
        <v>3.6148459606951322</v>
      </c>
      <c r="Y59" s="34">
        <f t="shared" si="11"/>
        <v>-2.3497269911183783E-7</v>
      </c>
      <c r="Z59" s="35">
        <f t="shared" si="12"/>
        <v>-2.3353917098809212E-7</v>
      </c>
      <c r="AA59" s="35">
        <f t="shared" si="13"/>
        <v>-2.3354791669722912E-7</v>
      </c>
      <c r="AB59" s="36">
        <f t="shared" si="14"/>
        <v>-2.321230275704785E-7</v>
      </c>
      <c r="AC59" s="42">
        <f t="shared" si="16"/>
        <v>1.9257441975968249E-4</v>
      </c>
      <c r="AD59" s="24"/>
      <c r="AE59" s="44">
        <f t="shared" si="15"/>
        <v>1.9257441975968248</v>
      </c>
      <c r="AF59" s="44"/>
      <c r="AG59" s="45"/>
      <c r="AH59" s="12">
        <v>530</v>
      </c>
    </row>
    <row r="60" spans="5:34">
      <c r="E60" s="13">
        <v>0.538599537037037</v>
      </c>
      <c r="F60" s="12">
        <v>540</v>
      </c>
      <c r="G60" s="49">
        <v>15.48</v>
      </c>
      <c r="H60" s="49">
        <v>6.7</v>
      </c>
      <c r="I60" s="49">
        <v>6.36</v>
      </c>
      <c r="J60" s="49">
        <v>15.43</v>
      </c>
      <c r="K60" s="49">
        <v>6.79</v>
      </c>
      <c r="L60" s="49">
        <v>6.78</v>
      </c>
      <c r="M60" s="17">
        <f t="shared" si="2"/>
        <v>15.455</v>
      </c>
      <c r="N60" s="17">
        <f t="shared" si="2"/>
        <v>6.7450000000000001</v>
      </c>
      <c r="O60" s="17">
        <f t="shared" si="2"/>
        <v>6.57</v>
      </c>
      <c r="P60" s="43">
        <f t="shared" si="3"/>
        <v>0.13468119507307277</v>
      </c>
      <c r="Q60" s="21">
        <f t="shared" si="4"/>
        <v>1.7988709151287854E-7</v>
      </c>
      <c r="R60" s="21">
        <f t="shared" si="5"/>
        <v>5.5590425727040265E-8</v>
      </c>
      <c r="S60" s="23">
        <f t="shared" si="6"/>
        <v>2.516054442708461E-8</v>
      </c>
      <c r="T60" s="21">
        <f t="shared" si="7"/>
        <v>6.3305299586729839E-16</v>
      </c>
      <c r="U60" s="28">
        <v>298</v>
      </c>
      <c r="V60" s="29">
        <f t="shared" si="8"/>
        <v>288.45499999999998</v>
      </c>
      <c r="W60" s="30">
        <f t="shared" si="9"/>
        <v>0.55808979544923554</v>
      </c>
      <c r="X60" s="31">
        <f t="shared" si="10"/>
        <v>3.6148459606951322</v>
      </c>
      <c r="Y60" s="34">
        <f t="shared" si="11"/>
        <v>-2.2312341276713915E-7</v>
      </c>
      <c r="Z60" s="35">
        <f t="shared" si="12"/>
        <v>-2.2181495169459906E-7</v>
      </c>
      <c r="AA60" s="35">
        <f t="shared" si="13"/>
        <v>-2.2182262489373633E-7</v>
      </c>
      <c r="AB60" s="36">
        <f t="shared" si="14"/>
        <v>-2.2052174702455724E-7</v>
      </c>
      <c r="AC60" s="42">
        <f t="shared" si="16"/>
        <v>1.9023896992292755E-4</v>
      </c>
      <c r="AD60" s="24"/>
      <c r="AE60" s="44">
        <f t="shared" si="15"/>
        <v>1.9023896992292755</v>
      </c>
      <c r="AF60" s="44"/>
      <c r="AG60" s="45"/>
      <c r="AH60" s="12">
        <v>540</v>
      </c>
    </row>
    <row r="61" spans="5:34">
      <c r="E61" s="13">
        <v>0.53871527777777772</v>
      </c>
      <c r="F61" s="12">
        <v>550</v>
      </c>
      <c r="G61" s="49">
        <v>15.48</v>
      </c>
      <c r="H61" s="49">
        <v>6.7</v>
      </c>
      <c r="I61" s="49">
        <v>6.09</v>
      </c>
      <c r="J61" s="49">
        <v>15.43</v>
      </c>
      <c r="K61" s="49">
        <v>6.8</v>
      </c>
      <c r="L61" s="49">
        <v>6.52</v>
      </c>
      <c r="M61" s="17">
        <f t="shared" si="2"/>
        <v>15.455</v>
      </c>
      <c r="N61" s="17">
        <f t="shared" si="2"/>
        <v>6.75</v>
      </c>
      <c r="O61" s="17">
        <f t="shared" si="2"/>
        <v>6.3049999999999997</v>
      </c>
      <c r="P61" s="43">
        <f t="shared" si="3"/>
        <v>0.1292488485442502</v>
      </c>
      <c r="Q61" s="21">
        <f t="shared" si="4"/>
        <v>1.7782794100389206E-7</v>
      </c>
      <c r="R61" s="21">
        <f t="shared" si="5"/>
        <v>5.6234132519034806E-8</v>
      </c>
      <c r="S61" s="23">
        <f t="shared" si="6"/>
        <v>2.5451889800432179E-8</v>
      </c>
      <c r="T61" s="21">
        <f t="shared" si="7"/>
        <v>6.477986944133436E-16</v>
      </c>
      <c r="U61" s="28">
        <v>298</v>
      </c>
      <c r="V61" s="29">
        <f t="shared" si="8"/>
        <v>288.45499999999998</v>
      </c>
      <c r="W61" s="30">
        <f t="shared" si="9"/>
        <v>0.55808979544923554</v>
      </c>
      <c r="X61" s="31">
        <f t="shared" si="10"/>
        <v>3.6148459606951322</v>
      </c>
      <c r="Y61" s="34">
        <f t="shared" si="11"/>
        <v>-2.1655649075202939E-7</v>
      </c>
      <c r="Z61" s="35">
        <f t="shared" si="12"/>
        <v>-2.1530937550417246E-7</v>
      </c>
      <c r="AA61" s="35">
        <f t="shared" si="13"/>
        <v>-2.1531655744748915E-7</v>
      </c>
      <c r="AB61" s="36">
        <f t="shared" si="14"/>
        <v>-2.1407654142355323E-7</v>
      </c>
      <c r="AC61" s="42">
        <f t="shared" si="16"/>
        <v>1.8802076940131361E-4</v>
      </c>
      <c r="AD61" s="24"/>
      <c r="AE61" s="44">
        <f t="shared" si="15"/>
        <v>1.880207694013136</v>
      </c>
      <c r="AF61" s="44"/>
      <c r="AG61" s="45"/>
      <c r="AH61" s="12">
        <v>550</v>
      </c>
    </row>
    <row r="62" spans="5:34">
      <c r="E62" s="13">
        <v>0.53883101851851856</v>
      </c>
      <c r="F62" s="12">
        <v>560</v>
      </c>
      <c r="G62" s="49">
        <v>15.48</v>
      </c>
      <c r="H62" s="49">
        <v>6.7</v>
      </c>
      <c r="I62" s="49">
        <v>5.85</v>
      </c>
      <c r="J62" s="49">
        <v>15.43</v>
      </c>
      <c r="K62" s="49">
        <v>6.8</v>
      </c>
      <c r="L62" s="49">
        <v>6.24</v>
      </c>
      <c r="M62" s="17">
        <f t="shared" si="2"/>
        <v>15.455</v>
      </c>
      <c r="N62" s="17">
        <f t="shared" si="2"/>
        <v>6.75</v>
      </c>
      <c r="O62" s="17">
        <f t="shared" si="2"/>
        <v>6.0449999999999999</v>
      </c>
      <c r="P62" s="43">
        <f t="shared" si="3"/>
        <v>0.12391899911974504</v>
      </c>
      <c r="Q62" s="21">
        <f t="shared" si="4"/>
        <v>1.7782794100389206E-7</v>
      </c>
      <c r="R62" s="21">
        <f t="shared" si="5"/>
        <v>5.6234132519034806E-8</v>
      </c>
      <c r="S62" s="23">
        <f t="shared" si="6"/>
        <v>2.5451889800432179E-8</v>
      </c>
      <c r="T62" s="21">
        <f t="shared" si="7"/>
        <v>6.477986944133436E-16</v>
      </c>
      <c r="U62" s="28">
        <v>298</v>
      </c>
      <c r="V62" s="29">
        <f t="shared" si="8"/>
        <v>288.45499999999998</v>
      </c>
      <c r="W62" s="30">
        <f t="shared" si="9"/>
        <v>0.55808979544923554</v>
      </c>
      <c r="X62" s="31">
        <f t="shared" si="10"/>
        <v>3.6148459606951322</v>
      </c>
      <c r="Y62" s="34">
        <f t="shared" si="11"/>
        <v>-2.0524866939648588E-7</v>
      </c>
      <c r="Z62" s="35">
        <f t="shared" si="12"/>
        <v>-2.0411541621076522E-7</v>
      </c>
      <c r="AA62" s="35">
        <f t="shared" si="13"/>
        <v>-2.0412167331726295E-7</v>
      </c>
      <c r="AB62" s="36">
        <f t="shared" si="14"/>
        <v>-2.0299460814248011E-7</v>
      </c>
      <c r="AC62" s="42">
        <f t="shared" si="16"/>
        <v>1.8586762790451545E-4</v>
      </c>
      <c r="AD62" s="24"/>
      <c r="AE62" s="44">
        <f t="shared" si="15"/>
        <v>1.8586762790451545</v>
      </c>
      <c r="AF62" s="44"/>
      <c r="AG62" s="45"/>
      <c r="AH62" s="12">
        <v>560</v>
      </c>
    </row>
    <row r="63" spans="5:34">
      <c r="E63" s="13">
        <v>0.53894675925925928</v>
      </c>
      <c r="F63" s="12">
        <v>570</v>
      </c>
      <c r="G63" s="49">
        <v>15.49</v>
      </c>
      <c r="H63" s="49">
        <v>6.7</v>
      </c>
      <c r="I63" s="49">
        <v>5.67</v>
      </c>
      <c r="J63" s="49">
        <v>15.43</v>
      </c>
      <c r="K63" s="49">
        <v>6.8</v>
      </c>
      <c r="L63" s="49">
        <v>6.01</v>
      </c>
      <c r="M63" s="17">
        <f t="shared" si="2"/>
        <v>15.46</v>
      </c>
      <c r="N63" s="17">
        <f t="shared" si="2"/>
        <v>6.75</v>
      </c>
      <c r="O63" s="17">
        <f t="shared" si="2"/>
        <v>5.84</v>
      </c>
      <c r="P63" s="43">
        <f t="shared" si="3"/>
        <v>0.11972696059983196</v>
      </c>
      <c r="Q63" s="21">
        <f t="shared" si="4"/>
        <v>1.7782794100389206E-7</v>
      </c>
      <c r="R63" s="21">
        <f t="shared" si="5"/>
        <v>5.6234132519034806E-8</v>
      </c>
      <c r="S63" s="23">
        <f t="shared" si="6"/>
        <v>2.5462467257958891E-8</v>
      </c>
      <c r="T63" s="21">
        <f t="shared" si="7"/>
        <v>6.4833723886262854E-16</v>
      </c>
      <c r="U63" s="28">
        <v>298</v>
      </c>
      <c r="V63" s="29">
        <f t="shared" si="8"/>
        <v>288.45999999999998</v>
      </c>
      <c r="W63" s="30">
        <f t="shared" si="9"/>
        <v>0.55778778023729059</v>
      </c>
      <c r="X63" s="31">
        <f t="shared" si="10"/>
        <v>3.6123330138436893</v>
      </c>
      <c r="Y63" s="34">
        <f t="shared" si="11"/>
        <v>-1.9642715504329188E-7</v>
      </c>
      <c r="Z63" s="35">
        <f t="shared" si="12"/>
        <v>-1.9537769695425395E-7</v>
      </c>
      <c r="AA63" s="35">
        <f t="shared" si="13"/>
        <v>-1.9538330392993107E-7</v>
      </c>
      <c r="AB63" s="36">
        <f t="shared" si="14"/>
        <v>-1.9433939290340815E-7</v>
      </c>
      <c r="AC63" s="42">
        <f t="shared" si="16"/>
        <v>1.8382643214352376E-4</v>
      </c>
      <c r="AD63" s="24"/>
      <c r="AE63" s="44">
        <f t="shared" si="15"/>
        <v>1.8382643214352377</v>
      </c>
      <c r="AF63" s="44"/>
      <c r="AG63" s="45"/>
      <c r="AH63" s="12">
        <v>570</v>
      </c>
    </row>
    <row r="64" spans="5:34">
      <c r="E64" s="13">
        <v>0.5390625</v>
      </c>
      <c r="F64" s="12">
        <v>580</v>
      </c>
      <c r="G64" s="49">
        <v>15.49</v>
      </c>
      <c r="H64" s="49">
        <v>6.7</v>
      </c>
      <c r="I64" s="49">
        <v>5.77</v>
      </c>
      <c r="J64" s="49">
        <v>15.43</v>
      </c>
      <c r="K64" s="49">
        <v>6.8</v>
      </c>
      <c r="L64" s="49">
        <v>6.06</v>
      </c>
      <c r="M64" s="17">
        <f t="shared" si="2"/>
        <v>15.46</v>
      </c>
      <c r="N64" s="17">
        <f t="shared" si="2"/>
        <v>6.75</v>
      </c>
      <c r="O64" s="17">
        <f t="shared" si="2"/>
        <v>5.9149999999999991</v>
      </c>
      <c r="P64" s="43">
        <f t="shared" si="3"/>
        <v>0.12126454999109691</v>
      </c>
      <c r="Q64" s="21">
        <f t="shared" si="4"/>
        <v>1.7782794100389206E-7</v>
      </c>
      <c r="R64" s="21">
        <f t="shared" si="5"/>
        <v>5.6234132519034806E-8</v>
      </c>
      <c r="S64" s="23">
        <f t="shared" si="6"/>
        <v>2.5462467257958891E-8</v>
      </c>
      <c r="T64" s="21">
        <f t="shared" si="7"/>
        <v>6.4833723886262854E-16</v>
      </c>
      <c r="U64" s="28">
        <v>298</v>
      </c>
      <c r="V64" s="29">
        <f t="shared" si="8"/>
        <v>288.45999999999998</v>
      </c>
      <c r="W64" s="30">
        <f t="shared" si="9"/>
        <v>0.55778778023729059</v>
      </c>
      <c r="X64" s="31">
        <f t="shared" si="10"/>
        <v>3.6123330138436893</v>
      </c>
      <c r="Y64" s="34">
        <f t="shared" si="11"/>
        <v>-1.9683521023691344E-7</v>
      </c>
      <c r="Z64" s="35">
        <f t="shared" si="12"/>
        <v>-1.9577006638959742E-7</v>
      </c>
      <c r="AA64" s="35">
        <f t="shared" si="13"/>
        <v>-1.9577583025376637E-7</v>
      </c>
      <c r="AB64" s="36">
        <f t="shared" si="14"/>
        <v>-1.9471638789006808E-7</v>
      </c>
      <c r="AC64" s="42">
        <f t="shared" si="16"/>
        <v>1.8187261789399866E-4</v>
      </c>
      <c r="AD64" s="24"/>
      <c r="AE64" s="44">
        <f t="shared" si="15"/>
        <v>1.8187261789399867</v>
      </c>
      <c r="AF64" s="44"/>
      <c r="AG64" s="45"/>
      <c r="AH64" s="12">
        <v>580</v>
      </c>
    </row>
    <row r="65" spans="5:34">
      <c r="E65" s="13">
        <v>0.53917824074074072</v>
      </c>
      <c r="F65" s="12">
        <v>590</v>
      </c>
      <c r="G65" s="49">
        <v>15.49</v>
      </c>
      <c r="H65" s="49">
        <v>6.71</v>
      </c>
      <c r="I65" s="49">
        <v>6.93</v>
      </c>
      <c r="J65" s="49">
        <v>15.44</v>
      </c>
      <c r="K65" s="49">
        <v>6.8</v>
      </c>
      <c r="L65" s="49">
        <v>7.3</v>
      </c>
      <c r="M65" s="17">
        <f t="shared" si="2"/>
        <v>15.465</v>
      </c>
      <c r="N65" s="17">
        <f t="shared" si="2"/>
        <v>6.7549999999999999</v>
      </c>
      <c r="O65" s="17">
        <f t="shared" si="2"/>
        <v>7.1150000000000002</v>
      </c>
      <c r="P65" s="43">
        <f t="shared" si="3"/>
        <v>0.14587858323645056</v>
      </c>
      <c r="Q65" s="21">
        <f t="shared" si="4"/>
        <v>1.7579236139586906E-7</v>
      </c>
      <c r="R65" s="21">
        <f t="shared" si="5"/>
        <v>5.6885293084384036E-8</v>
      </c>
      <c r="S65" s="23">
        <f t="shared" si="6"/>
        <v>2.5768013118377189E-8</v>
      </c>
      <c r="T65" s="21">
        <f t="shared" si="7"/>
        <v>6.6399050006885895E-16</v>
      </c>
      <c r="U65" s="28">
        <v>298</v>
      </c>
      <c r="V65" s="29">
        <f t="shared" si="8"/>
        <v>288.46499999999997</v>
      </c>
      <c r="W65" s="30">
        <f t="shared" si="9"/>
        <v>0.55748577549508116</v>
      </c>
      <c r="X65" s="31">
        <f t="shared" si="10"/>
        <v>3.6098219009511348</v>
      </c>
      <c r="Y65" s="34">
        <f t="shared" si="11"/>
        <v>-2.400618408143272E-7</v>
      </c>
      <c r="Z65" s="35">
        <f t="shared" si="12"/>
        <v>-2.3846025878384563E-7</v>
      </c>
      <c r="AA65" s="35">
        <f t="shared" si="13"/>
        <v>-2.3847094380147133E-7</v>
      </c>
      <c r="AB65" s="36">
        <f t="shared" si="14"/>
        <v>-2.3687990421758324E-7</v>
      </c>
      <c r="AC65" s="42">
        <f t="shared" si="16"/>
        <v>1.7991487890830915E-4</v>
      </c>
      <c r="AD65" s="24"/>
      <c r="AE65" s="44">
        <f t="shared" si="15"/>
        <v>1.7991487890830915</v>
      </c>
      <c r="AF65" s="44"/>
      <c r="AG65" s="45"/>
      <c r="AH65" s="12">
        <v>590</v>
      </c>
    </row>
    <row r="66" spans="5:34">
      <c r="E66" s="13">
        <v>0.53929398148148144</v>
      </c>
      <c r="F66" s="12">
        <v>600</v>
      </c>
      <c r="G66" s="49">
        <v>15.5</v>
      </c>
      <c r="H66" s="49">
        <v>6.72</v>
      </c>
      <c r="I66" s="49">
        <v>7.12</v>
      </c>
      <c r="J66" s="49">
        <v>15.45</v>
      </c>
      <c r="K66" s="49">
        <v>6.8</v>
      </c>
      <c r="L66" s="49">
        <v>7.45</v>
      </c>
      <c r="M66" s="17">
        <f t="shared" si="2"/>
        <v>15.475</v>
      </c>
      <c r="N66" s="17">
        <f t="shared" si="2"/>
        <v>6.76</v>
      </c>
      <c r="O66" s="17">
        <f t="shared" si="2"/>
        <v>7.2850000000000001</v>
      </c>
      <c r="P66" s="43">
        <f t="shared" si="3"/>
        <v>0.14938990189391863</v>
      </c>
      <c r="Q66" s="21">
        <f t="shared" si="4"/>
        <v>1.7378008287493735E-7</v>
      </c>
      <c r="R66" s="21">
        <f t="shared" si="5"/>
        <v>5.7543993733715586E-8</v>
      </c>
      <c r="S66" s="23">
        <f t="shared" si="6"/>
        <v>2.6088062822650765E-8</v>
      </c>
      <c r="T66" s="21">
        <f t="shared" si="7"/>
        <v>6.8058702183857299E-16</v>
      </c>
      <c r="U66" s="28">
        <v>298</v>
      </c>
      <c r="V66" s="29">
        <f t="shared" si="8"/>
        <v>288.47500000000002</v>
      </c>
      <c r="W66" s="30">
        <f t="shared" si="9"/>
        <v>0.55688179741768529</v>
      </c>
      <c r="X66" s="31">
        <f t="shared" si="10"/>
        <v>3.6048051714420368</v>
      </c>
      <c r="Y66" s="34">
        <f t="shared" si="11"/>
        <v>-2.4899107900767741E-7</v>
      </c>
      <c r="Z66" s="35">
        <f t="shared" si="12"/>
        <v>-2.4724499424108685E-7</v>
      </c>
      <c r="AA66" s="35">
        <f t="shared" si="13"/>
        <v>-2.4725723890472811E-7</v>
      </c>
      <c r="AB66" s="36">
        <f t="shared" si="14"/>
        <v>-2.4552322706694609E-7</v>
      </c>
      <c r="AC66" s="42">
        <f t="shared" si="16"/>
        <v>1.7753020532463825E-4</v>
      </c>
      <c r="AD66" s="25">
        <f>D11</f>
        <v>1.6605357142857142E-4</v>
      </c>
      <c r="AE66" s="44">
        <f t="shared" si="15"/>
        <v>1.7753020532463826</v>
      </c>
      <c r="AF66" s="44">
        <f>AD66*10000</f>
        <v>1.6605357142857142</v>
      </c>
      <c r="AG66" s="45">
        <f>(AE66-AF66)*(AE66-AF66)</f>
        <v>1.3171312558435021E-2</v>
      </c>
      <c r="AH66" s="12">
        <v>600</v>
      </c>
    </row>
    <row r="67" spans="5:34">
      <c r="E67" s="13">
        <v>0.53940972222222217</v>
      </c>
      <c r="F67" s="12">
        <v>610</v>
      </c>
      <c r="G67" s="49">
        <v>15.51</v>
      </c>
      <c r="H67" s="49">
        <v>6.73</v>
      </c>
      <c r="I67" s="49">
        <v>7.23</v>
      </c>
      <c r="J67" s="49">
        <v>15.46</v>
      </c>
      <c r="K67" s="49">
        <v>6.81</v>
      </c>
      <c r="L67" s="49">
        <v>7.52</v>
      </c>
      <c r="M67" s="17">
        <f t="shared" si="2"/>
        <v>15.484999999999999</v>
      </c>
      <c r="N67" s="17">
        <f t="shared" si="2"/>
        <v>6.77</v>
      </c>
      <c r="O67" s="17">
        <f t="shared" si="2"/>
        <v>7.375</v>
      </c>
      <c r="P67" s="43">
        <f t="shared" si="3"/>
        <v>0.15126163037241849</v>
      </c>
      <c r="Q67" s="21">
        <f t="shared" si="4"/>
        <v>1.6982436524617427E-7</v>
      </c>
      <c r="R67" s="21">
        <f t="shared" si="5"/>
        <v>5.8884365535558776E-8</v>
      </c>
      <c r="S67" s="23">
        <f t="shared" si="6"/>
        <v>2.6717925241850823E-8</v>
      </c>
      <c r="T67" s="21">
        <f t="shared" si="7"/>
        <v>7.1384752922912937E-16</v>
      </c>
      <c r="U67" s="28">
        <v>298</v>
      </c>
      <c r="V67" s="29">
        <f t="shared" si="8"/>
        <v>288.48500000000001</v>
      </c>
      <c r="W67" s="30">
        <f t="shared" si="9"/>
        <v>0.55627786121270173</v>
      </c>
      <c r="X67" s="31">
        <f t="shared" si="10"/>
        <v>3.5997957609778601</v>
      </c>
      <c r="Y67" s="34">
        <f t="shared" si="11"/>
        <v>-2.6111147275455249E-7</v>
      </c>
      <c r="Z67" s="35">
        <f t="shared" si="12"/>
        <v>-2.5916413735269226E-7</v>
      </c>
      <c r="AA67" s="35">
        <f t="shared" si="13"/>
        <v>-2.5917866032683564E-7</v>
      </c>
      <c r="AB67" s="36">
        <f t="shared" si="14"/>
        <v>-2.5724563127821431E-7</v>
      </c>
      <c r="AC67" s="42">
        <f t="shared" si="16"/>
        <v>1.7505767403736116E-4</v>
      </c>
      <c r="AD67" s="24"/>
      <c r="AE67" s="44">
        <f t="shared" si="15"/>
        <v>1.7505767403736117</v>
      </c>
      <c r="AF67" s="44"/>
      <c r="AG67" s="45"/>
      <c r="AH67" s="12">
        <v>610</v>
      </c>
    </row>
    <row r="68" spans="5:34">
      <c r="E68" s="13">
        <v>0.539525462962963</v>
      </c>
      <c r="F68" s="12">
        <v>620</v>
      </c>
      <c r="G68" s="49">
        <v>15.52</v>
      </c>
      <c r="H68" s="49">
        <v>6.73</v>
      </c>
      <c r="I68" s="49">
        <v>7.3</v>
      </c>
      <c r="J68" s="49">
        <v>15.47</v>
      </c>
      <c r="K68" s="49">
        <v>6.82</v>
      </c>
      <c r="L68" s="49">
        <v>7.58</v>
      </c>
      <c r="M68" s="17">
        <f t="shared" si="2"/>
        <v>15.495000000000001</v>
      </c>
      <c r="N68" s="17">
        <f t="shared" si="2"/>
        <v>6.7750000000000004</v>
      </c>
      <c r="O68" s="17">
        <f t="shared" si="2"/>
        <v>7.4399999999999995</v>
      </c>
      <c r="P68" s="43">
        <f t="shared" si="3"/>
        <v>0.15262116612430573</v>
      </c>
      <c r="Q68" s="21">
        <f t="shared" si="4"/>
        <v>1.6788040181225557E-7</v>
      </c>
      <c r="R68" s="21">
        <f t="shared" si="5"/>
        <v>5.9566214352900919E-8</v>
      </c>
      <c r="S68" s="23">
        <f t="shared" si="6"/>
        <v>2.7049773259514276E-8</v>
      </c>
      <c r="T68" s="21">
        <f t="shared" si="7"/>
        <v>7.3169023339113359E-16</v>
      </c>
      <c r="U68" s="28">
        <v>298</v>
      </c>
      <c r="V68" s="29">
        <f t="shared" si="8"/>
        <v>288.495</v>
      </c>
      <c r="W68" s="30">
        <f t="shared" si="9"/>
        <v>0.55567396687577097</v>
      </c>
      <c r="X68" s="31">
        <f t="shared" si="10"/>
        <v>3.5947936583863309</v>
      </c>
      <c r="Y68" s="34">
        <f t="shared" si="11"/>
        <v>-2.664156991156067E-7</v>
      </c>
      <c r="Z68" s="35">
        <f t="shared" si="12"/>
        <v>-2.6435797901455223E-7</v>
      </c>
      <c r="AA68" s="35">
        <f t="shared" si="13"/>
        <v>-2.643738722671959E-7</v>
      </c>
      <c r="AB68" s="36">
        <f t="shared" si="14"/>
        <v>-2.6233179990873788E-7</v>
      </c>
      <c r="AC68" s="42">
        <f t="shared" si="16"/>
        <v>1.7246593620504148E-4</v>
      </c>
      <c r="AD68" s="24"/>
      <c r="AE68" s="44">
        <f t="shared" si="15"/>
        <v>1.7246593620504147</v>
      </c>
      <c r="AF68" s="44"/>
      <c r="AG68" s="45"/>
      <c r="AH68" s="12">
        <v>620</v>
      </c>
    </row>
    <row r="69" spans="5:34">
      <c r="E69" s="13">
        <v>0.53964120370370372</v>
      </c>
      <c r="F69" s="12">
        <v>630</v>
      </c>
      <c r="G69" s="49">
        <v>15.53</v>
      </c>
      <c r="H69" s="49">
        <v>6.74</v>
      </c>
      <c r="I69" s="49">
        <v>7.36</v>
      </c>
      <c r="J69" s="49">
        <v>15.48</v>
      </c>
      <c r="K69" s="49">
        <v>6.82</v>
      </c>
      <c r="L69" s="49">
        <v>7.6</v>
      </c>
      <c r="M69" s="17">
        <f t="shared" si="2"/>
        <v>15.504999999999999</v>
      </c>
      <c r="N69" s="17">
        <f t="shared" si="2"/>
        <v>6.78</v>
      </c>
      <c r="O69" s="17">
        <f t="shared" si="2"/>
        <v>7.48</v>
      </c>
      <c r="P69" s="43">
        <f t="shared" si="3"/>
        <v>0.1534682434417472</v>
      </c>
      <c r="Q69" s="21">
        <f t="shared" si="4"/>
        <v>1.6595869074375559E-7</v>
      </c>
      <c r="R69" s="21">
        <f t="shared" si="5"/>
        <v>6.0255958607435649E-8</v>
      </c>
      <c r="S69" s="23">
        <f t="shared" si="6"/>
        <v>2.7385742970978003E-8</v>
      </c>
      <c r="T69" s="21">
        <f t="shared" si="7"/>
        <v>7.4997891807247114E-16</v>
      </c>
      <c r="U69" s="28">
        <v>298</v>
      </c>
      <c r="V69" s="29">
        <f t="shared" si="8"/>
        <v>288.505</v>
      </c>
      <c r="W69" s="30">
        <f t="shared" si="9"/>
        <v>0.55507011440254028</v>
      </c>
      <c r="X69" s="31">
        <f t="shared" si="10"/>
        <v>3.5897988525130202</v>
      </c>
      <c r="Y69" s="34">
        <f t="shared" si="11"/>
        <v>-2.7075749053644002E-7</v>
      </c>
      <c r="Z69" s="35">
        <f t="shared" si="12"/>
        <v>-2.685990684714153E-7</v>
      </c>
      <c r="AA69" s="35">
        <f t="shared" si="13"/>
        <v>-2.686162749605195E-7</v>
      </c>
      <c r="AB69" s="36">
        <f t="shared" si="14"/>
        <v>-2.6647478505153668E-7</v>
      </c>
      <c r="AC69" s="42">
        <f t="shared" si="16"/>
        <v>1.6982225086906175E-4</v>
      </c>
      <c r="AD69" s="24"/>
      <c r="AE69" s="44">
        <f t="shared" si="15"/>
        <v>1.6982225086906175</v>
      </c>
      <c r="AF69" s="44"/>
      <c r="AG69" s="45"/>
      <c r="AH69" s="12">
        <v>630</v>
      </c>
    </row>
    <row r="70" spans="5:34">
      <c r="E70" s="13">
        <v>0.53975694444444444</v>
      </c>
      <c r="F70" s="12">
        <v>640</v>
      </c>
      <c r="G70" s="49">
        <v>15.53</v>
      </c>
      <c r="H70" s="49">
        <v>6.75</v>
      </c>
      <c r="I70" s="49">
        <v>7.38</v>
      </c>
      <c r="J70" s="49">
        <v>15.48</v>
      </c>
      <c r="K70" s="49">
        <v>6.82</v>
      </c>
      <c r="L70" s="49">
        <v>7.61</v>
      </c>
      <c r="M70" s="17">
        <f t="shared" ref="M70:O133" si="17">(G70+J70)/2</f>
        <v>15.504999999999999</v>
      </c>
      <c r="N70" s="17">
        <f t="shared" si="17"/>
        <v>6.7850000000000001</v>
      </c>
      <c r="O70" s="17">
        <f t="shared" si="17"/>
        <v>7.4950000000000001</v>
      </c>
      <c r="P70" s="43">
        <f t="shared" si="3"/>
        <v>0.15377600061442448</v>
      </c>
      <c r="Q70" s="21">
        <f t="shared" si="4"/>
        <v>1.6405897731995348E-7</v>
      </c>
      <c r="R70" s="21">
        <f t="shared" si="5"/>
        <v>6.0953689724016779E-8</v>
      </c>
      <c r="S70" s="23">
        <f t="shared" si="6"/>
        <v>2.7702854929083778E-8</v>
      </c>
      <c r="T70" s="21">
        <f t="shared" si="7"/>
        <v>7.6744817122186134E-16</v>
      </c>
      <c r="U70" s="28">
        <v>298</v>
      </c>
      <c r="V70" s="29">
        <f t="shared" si="8"/>
        <v>288.505</v>
      </c>
      <c r="W70" s="30">
        <f t="shared" si="9"/>
        <v>0.55507011440254028</v>
      </c>
      <c r="X70" s="31">
        <f t="shared" si="10"/>
        <v>3.5897988525130202</v>
      </c>
      <c r="Y70" s="34">
        <f t="shared" si="11"/>
        <v>-2.7322869642388795E-7</v>
      </c>
      <c r="Z70" s="35">
        <f t="shared" si="12"/>
        <v>-2.709953698106241E-7</v>
      </c>
      <c r="AA70" s="35">
        <f t="shared" si="13"/>
        <v>-2.7101362465657103E-7</v>
      </c>
      <c r="AB70" s="36">
        <f t="shared" si="14"/>
        <v>-2.6879825446501245E-7</v>
      </c>
      <c r="AC70" s="42">
        <f t="shared" si="16"/>
        <v>1.6713614593164201E-4</v>
      </c>
      <c r="AD70" s="24"/>
      <c r="AE70" s="44">
        <f t="shared" si="15"/>
        <v>1.6713614593164201</v>
      </c>
      <c r="AF70" s="44"/>
      <c r="AG70" s="45"/>
      <c r="AH70" s="12">
        <v>640</v>
      </c>
    </row>
    <row r="71" spans="5:34">
      <c r="E71" s="13">
        <v>0.53987268518518516</v>
      </c>
      <c r="F71" s="12">
        <v>650</v>
      </c>
      <c r="G71" s="49">
        <v>15.54</v>
      </c>
      <c r="H71" s="49">
        <v>6.75</v>
      </c>
      <c r="I71" s="49">
        <v>7.39</v>
      </c>
      <c r="J71" s="49">
        <v>15.49</v>
      </c>
      <c r="K71" s="49">
        <v>6.83</v>
      </c>
      <c r="L71" s="49">
        <v>7.6</v>
      </c>
      <c r="M71" s="17">
        <f t="shared" si="17"/>
        <v>15.515000000000001</v>
      </c>
      <c r="N71" s="17">
        <f t="shared" si="17"/>
        <v>6.79</v>
      </c>
      <c r="O71" s="17">
        <f t="shared" si="17"/>
        <v>7.4949999999999992</v>
      </c>
      <c r="P71" s="43">
        <f t="shared" ref="P71:P134" si="18">((O71/32000)*(1/((-0.026*M71+1.9067)/1000)))/1.013</f>
        <v>0.1538025964330911</v>
      </c>
      <c r="Q71" s="21">
        <f t="shared" ref="Q71:Q134" si="19">POWER(10, -N71)</f>
        <v>1.6218100973589288E-7</v>
      </c>
      <c r="R71" s="21">
        <f t="shared" ref="R71:R134" si="20">POWER(10, -(14-N71))</f>
        <v>6.1659500186148087E-8</v>
      </c>
      <c r="S71" s="23">
        <f t="shared" ref="S71:S134" si="21">(0.00000000000001*(0.1253*EXP(0.0831*M71)))/Q71</f>
        <v>2.8046936193201981E-8</v>
      </c>
      <c r="T71" s="21">
        <f t="shared" ref="T71:T134" si="22">POWER(S71, 2)</f>
        <v>7.8663062982554322E-16</v>
      </c>
      <c r="U71" s="28">
        <v>298</v>
      </c>
      <c r="V71" s="29">
        <f t="shared" ref="V71:V134" si="23">273+M71</f>
        <v>288.51499999999999</v>
      </c>
      <c r="W71" s="30">
        <f t="shared" ref="W71:W134" si="24">((1/V71)-(1/298))*5026</f>
        <v>0.55446630378865691</v>
      </c>
      <c r="X71" s="31">
        <f t="shared" ref="X71:X134" si="25">POWER(10,W71)</f>
        <v>3.5848113322212569</v>
      </c>
      <c r="Y71" s="34">
        <f t="shared" ref="Y71:Y134" si="26">-($B$2/X71)*P71*T71*AC71</f>
        <v>-2.7594804380132374E-7</v>
      </c>
      <c r="Z71" s="35">
        <f t="shared" ref="Z71:Z134" si="27">-(AC71+(5*Y71))*$B$2*T71*P71/X71</f>
        <v>-2.7363249486191658E-7</v>
      </c>
      <c r="AA71" s="35">
        <f t="shared" ref="AA71:AA134" si="28">-(AC71+5*Z71)*$B$2*P71*T71/X71</f>
        <v>-2.736519252112567E-7</v>
      </c>
      <c r="AB71" s="36">
        <f t="shared" ref="AB71:AB134" si="29">-(AC71+(10*AA71))*$B$2*P71*T71/X71</f>
        <v>-2.713554805313636E-7</v>
      </c>
      <c r="AC71" s="42">
        <f t="shared" si="16"/>
        <v>1.6442607103193653E-4</v>
      </c>
      <c r="AD71" s="24"/>
      <c r="AE71" s="44">
        <f t="shared" ref="AE71:AF134" si="30">AC71*10000</f>
        <v>1.6442607103193654</v>
      </c>
      <c r="AF71" s="44"/>
      <c r="AG71" s="45"/>
      <c r="AH71" s="12">
        <v>650</v>
      </c>
    </row>
    <row r="72" spans="5:34">
      <c r="E72" s="13">
        <v>0.53998842592592589</v>
      </c>
      <c r="F72" s="12">
        <v>660</v>
      </c>
      <c r="G72" s="49">
        <v>15.54</v>
      </c>
      <c r="H72" s="49">
        <v>6.76</v>
      </c>
      <c r="I72" s="49">
        <v>7.37</v>
      </c>
      <c r="J72" s="49">
        <v>15.49</v>
      </c>
      <c r="K72" s="49">
        <v>6.83</v>
      </c>
      <c r="L72" s="49">
        <v>7.56</v>
      </c>
      <c r="M72" s="17">
        <f t="shared" si="17"/>
        <v>15.515000000000001</v>
      </c>
      <c r="N72" s="17">
        <f t="shared" si="17"/>
        <v>6.7949999999999999</v>
      </c>
      <c r="O72" s="17">
        <f t="shared" si="17"/>
        <v>7.4649999999999999</v>
      </c>
      <c r="P72" s="43">
        <f t="shared" si="18"/>
        <v>0.1531869756334924</v>
      </c>
      <c r="Q72" s="21">
        <f t="shared" si="19"/>
        <v>1.6032453906900401E-7</v>
      </c>
      <c r="R72" s="21">
        <f t="shared" si="20"/>
        <v>6.2373483548241788E-8</v>
      </c>
      <c r="S72" s="23">
        <f t="shared" si="21"/>
        <v>2.8371704407981458E-8</v>
      </c>
      <c r="T72" s="21">
        <f t="shared" si="22"/>
        <v>8.0495361101387454E-16</v>
      </c>
      <c r="U72" s="28">
        <v>298</v>
      </c>
      <c r="V72" s="29">
        <f t="shared" si="23"/>
        <v>288.51499999999999</v>
      </c>
      <c r="W72" s="30">
        <f t="shared" si="24"/>
        <v>0.55446630378865691</v>
      </c>
      <c r="X72" s="31">
        <f t="shared" si="25"/>
        <v>3.5848113322212569</v>
      </c>
      <c r="Y72" s="34">
        <f t="shared" si="26"/>
        <v>-2.7656482774727944E-7</v>
      </c>
      <c r="Z72" s="35">
        <f t="shared" si="27"/>
        <v>-2.7419955206282504E-7</v>
      </c>
      <c r="AA72" s="35">
        <f t="shared" si="28"/>
        <v>-2.7421978069821961E-7</v>
      </c>
      <c r="AB72" s="36">
        <f t="shared" si="29"/>
        <v>-2.7187438764493501E-7</v>
      </c>
      <c r="AC72" s="42">
        <f t="shared" ref="AC72:AC135" si="31">AC71+10*(0.166666666666666*(Y71+2*Z71+2*AA71+AB71))</f>
        <v>1.6168961709113816E-4</v>
      </c>
      <c r="AD72" s="24"/>
      <c r="AE72" s="44">
        <f t="shared" si="30"/>
        <v>1.6168961709113816</v>
      </c>
      <c r="AF72" s="44"/>
      <c r="AG72" s="45"/>
      <c r="AH72" s="12">
        <v>660</v>
      </c>
    </row>
    <row r="73" spans="5:34">
      <c r="E73" s="13">
        <v>0.54010416666666661</v>
      </c>
      <c r="F73" s="12">
        <v>670</v>
      </c>
      <c r="G73" s="49">
        <v>15.55</v>
      </c>
      <c r="H73" s="49">
        <v>6.75</v>
      </c>
      <c r="I73" s="49">
        <v>7.35</v>
      </c>
      <c r="J73" s="49">
        <v>15.49</v>
      </c>
      <c r="K73" s="49">
        <v>6.84</v>
      </c>
      <c r="L73" s="49">
        <v>7.5</v>
      </c>
      <c r="M73" s="17">
        <f t="shared" si="17"/>
        <v>15.52</v>
      </c>
      <c r="N73" s="17">
        <f t="shared" si="17"/>
        <v>6.7949999999999999</v>
      </c>
      <c r="O73" s="17">
        <f t="shared" si="17"/>
        <v>7.4249999999999998</v>
      </c>
      <c r="P73" s="43">
        <f t="shared" si="18"/>
        <v>0.15237932503132845</v>
      </c>
      <c r="Q73" s="21">
        <f t="shared" si="19"/>
        <v>1.6032453906900401E-7</v>
      </c>
      <c r="R73" s="21">
        <f t="shared" si="20"/>
        <v>6.2373483548241788E-8</v>
      </c>
      <c r="S73" s="23">
        <f t="shared" si="21"/>
        <v>2.8383495300551274E-8</v>
      </c>
      <c r="T73" s="21">
        <f t="shared" si="22"/>
        <v>8.0562280547641623E-16</v>
      </c>
      <c r="U73" s="28">
        <v>298</v>
      </c>
      <c r="V73" s="29">
        <f t="shared" si="23"/>
        <v>288.52</v>
      </c>
      <c r="W73" s="30">
        <f t="shared" si="24"/>
        <v>0.55416441417760975</v>
      </c>
      <c r="X73" s="31">
        <f t="shared" si="25"/>
        <v>3.5823203006930897</v>
      </c>
      <c r="Y73" s="34">
        <f t="shared" si="26"/>
        <v>-2.7085413727699777E-7</v>
      </c>
      <c r="Z73" s="35">
        <f t="shared" si="27"/>
        <v>-2.6854639511224124E-7</v>
      </c>
      <c r="AA73" s="35">
        <f t="shared" si="28"/>
        <v>-2.6856605762857772E-7</v>
      </c>
      <c r="AB73" s="36">
        <f t="shared" si="29"/>
        <v>-2.6627764292145432E-7</v>
      </c>
      <c r="AC73" s="42">
        <f t="shared" si="31"/>
        <v>1.5894748728961433E-4</v>
      </c>
      <c r="AD73" s="24"/>
      <c r="AE73" s="44">
        <f t="shared" si="30"/>
        <v>1.5894748728961434</v>
      </c>
      <c r="AF73" s="44"/>
      <c r="AG73" s="45"/>
      <c r="AH73" s="12">
        <v>670</v>
      </c>
    </row>
    <row r="74" spans="5:34">
      <c r="E74" s="13">
        <v>0.54021990740740744</v>
      </c>
      <c r="F74" s="12">
        <v>680</v>
      </c>
      <c r="G74" s="49">
        <v>15.55</v>
      </c>
      <c r="H74" s="49">
        <v>6.75</v>
      </c>
      <c r="I74" s="49">
        <v>6.98</v>
      </c>
      <c r="J74" s="49">
        <v>15.5</v>
      </c>
      <c r="K74" s="49">
        <v>6.83</v>
      </c>
      <c r="L74" s="49">
        <v>7.27</v>
      </c>
      <c r="M74" s="17">
        <f t="shared" si="17"/>
        <v>15.525</v>
      </c>
      <c r="N74" s="17">
        <f t="shared" si="17"/>
        <v>6.79</v>
      </c>
      <c r="O74" s="17">
        <f t="shared" si="17"/>
        <v>7.125</v>
      </c>
      <c r="P74" s="43">
        <f t="shared" si="18"/>
        <v>0.14623523153464235</v>
      </c>
      <c r="Q74" s="21">
        <f t="shared" si="19"/>
        <v>1.6218100973589288E-7</v>
      </c>
      <c r="R74" s="21">
        <f t="shared" si="20"/>
        <v>6.1659500186148087E-8</v>
      </c>
      <c r="S74" s="23">
        <f t="shared" si="21"/>
        <v>2.8070252883921729E-8</v>
      </c>
      <c r="T74" s="21">
        <f t="shared" si="22"/>
        <v>7.8793909696731616E-16</v>
      </c>
      <c r="U74" s="28">
        <v>298</v>
      </c>
      <c r="V74" s="29">
        <f t="shared" si="23"/>
        <v>288.52499999999998</v>
      </c>
      <c r="W74" s="30">
        <f t="shared" si="24"/>
        <v>0.5538625350297679</v>
      </c>
      <c r="X74" s="31">
        <f t="shared" si="25"/>
        <v>3.5798310863920961</v>
      </c>
      <c r="Y74" s="34">
        <f t="shared" si="26"/>
        <v>-2.5010572734619546E-7</v>
      </c>
      <c r="Z74" s="35">
        <f t="shared" si="27"/>
        <v>-2.4810418769615314E-7</v>
      </c>
      <c r="AA74" s="35">
        <f t="shared" si="28"/>
        <v>-2.4812020556592842E-7</v>
      </c>
      <c r="AB74" s="36">
        <f t="shared" si="29"/>
        <v>-2.4613442741087298E-7</v>
      </c>
      <c r="AC74" s="42">
        <f t="shared" si="31"/>
        <v>1.5626189281348085E-4</v>
      </c>
      <c r="AD74" s="24"/>
      <c r="AE74" s="44">
        <f t="shared" si="30"/>
        <v>1.5626189281348084</v>
      </c>
      <c r="AF74" s="44"/>
      <c r="AG74" s="45"/>
      <c r="AH74" s="12">
        <v>680</v>
      </c>
    </row>
    <row r="75" spans="5:34">
      <c r="E75" s="13">
        <v>0.54033564814814816</v>
      </c>
      <c r="F75" s="12">
        <v>690</v>
      </c>
      <c r="G75" s="49">
        <v>15.55</v>
      </c>
      <c r="H75" s="49">
        <v>6.74</v>
      </c>
      <c r="I75" s="49">
        <v>6.72</v>
      </c>
      <c r="J75" s="49">
        <v>15.5</v>
      </c>
      <c r="K75" s="49">
        <v>6.83</v>
      </c>
      <c r="L75" s="49">
        <v>6.76</v>
      </c>
      <c r="M75" s="17">
        <f t="shared" si="17"/>
        <v>15.525</v>
      </c>
      <c r="N75" s="17">
        <f t="shared" si="17"/>
        <v>6.7850000000000001</v>
      </c>
      <c r="O75" s="17">
        <f t="shared" si="17"/>
        <v>6.74</v>
      </c>
      <c r="P75" s="43">
        <f t="shared" si="18"/>
        <v>0.13833339797101607</v>
      </c>
      <c r="Q75" s="21">
        <f t="shared" si="19"/>
        <v>1.6405897731995348E-7</v>
      </c>
      <c r="R75" s="21">
        <f t="shared" si="20"/>
        <v>6.0953689724016779E-8</v>
      </c>
      <c r="S75" s="23">
        <f t="shared" si="21"/>
        <v>2.774893535620374E-8</v>
      </c>
      <c r="T75" s="21">
        <f t="shared" si="22"/>
        <v>7.7000341340277396E-16</v>
      </c>
      <c r="U75" s="28">
        <v>298</v>
      </c>
      <c r="V75" s="29">
        <f t="shared" si="23"/>
        <v>288.52499999999998</v>
      </c>
      <c r="W75" s="30">
        <f t="shared" si="24"/>
        <v>0.5538625350297679</v>
      </c>
      <c r="X75" s="31">
        <f t="shared" si="25"/>
        <v>3.5798310863920961</v>
      </c>
      <c r="Y75" s="34">
        <f t="shared" si="26"/>
        <v>-2.2753465066100377E-7</v>
      </c>
      <c r="Z75" s="35">
        <f t="shared" si="27"/>
        <v>-2.2585134442544446E-7</v>
      </c>
      <c r="AA75" s="35">
        <f t="shared" si="28"/>
        <v>-2.258637975611512E-7</v>
      </c>
      <c r="AB75" s="36">
        <f t="shared" si="29"/>
        <v>-2.2419276020416745E-7</v>
      </c>
      <c r="AC75" s="42">
        <f t="shared" si="31"/>
        <v>1.5378074457801213E-4</v>
      </c>
      <c r="AD75" s="24"/>
      <c r="AE75" s="44">
        <f t="shared" si="30"/>
        <v>1.5378074457801212</v>
      </c>
      <c r="AF75" s="44"/>
      <c r="AG75" s="45"/>
      <c r="AH75" s="12">
        <v>690</v>
      </c>
    </row>
    <row r="76" spans="5:34">
      <c r="E76" s="13">
        <v>0.54045138888888888</v>
      </c>
      <c r="F76" s="12">
        <v>700</v>
      </c>
      <c r="G76" s="49">
        <v>15.56</v>
      </c>
      <c r="H76" s="49">
        <v>6.74</v>
      </c>
      <c r="I76" s="49">
        <v>6.42</v>
      </c>
      <c r="J76" s="49">
        <v>15.5</v>
      </c>
      <c r="K76" s="49">
        <v>6.83</v>
      </c>
      <c r="L76" s="49">
        <v>6.63</v>
      </c>
      <c r="M76" s="17">
        <f t="shared" si="17"/>
        <v>15.530000000000001</v>
      </c>
      <c r="N76" s="17">
        <f t="shared" si="17"/>
        <v>6.7850000000000001</v>
      </c>
      <c r="O76" s="17">
        <f t="shared" si="17"/>
        <v>6.5250000000000004</v>
      </c>
      <c r="P76" s="43">
        <f t="shared" si="18"/>
        <v>0.13393226963061761</v>
      </c>
      <c r="Q76" s="21">
        <f t="shared" si="19"/>
        <v>1.6405897731995348E-7</v>
      </c>
      <c r="R76" s="21">
        <f t="shared" si="20"/>
        <v>6.0953689724016779E-8</v>
      </c>
      <c r="S76" s="23">
        <f t="shared" si="21"/>
        <v>2.7760467434467596E-8</v>
      </c>
      <c r="T76" s="21">
        <f t="shared" si="22"/>
        <v>7.7064355218013592E-16</v>
      </c>
      <c r="U76" s="28">
        <v>298</v>
      </c>
      <c r="V76" s="29">
        <f t="shared" si="23"/>
        <v>288.52999999999997</v>
      </c>
      <c r="W76" s="30">
        <f t="shared" si="24"/>
        <v>0.55356066634458645</v>
      </c>
      <c r="X76" s="31">
        <f t="shared" si="25"/>
        <v>3.5773436879311657</v>
      </c>
      <c r="Y76" s="34">
        <f t="shared" si="26"/>
        <v>-2.1739154784559433E-7</v>
      </c>
      <c r="Z76" s="35">
        <f t="shared" si="27"/>
        <v>-2.1583207005414553E-7</v>
      </c>
      <c r="AA76" s="35">
        <f t="shared" si="28"/>
        <v>-2.1584325710813235E-7</v>
      </c>
      <c r="AB76" s="36">
        <f t="shared" si="29"/>
        <v>-2.142948058679975E-7</v>
      </c>
      <c r="AC76" s="42">
        <f t="shared" si="31"/>
        <v>1.515221484199482E-4</v>
      </c>
      <c r="AD76" s="24"/>
      <c r="AE76" s="44">
        <f t="shared" si="30"/>
        <v>1.515221484199482</v>
      </c>
      <c r="AF76" s="44"/>
      <c r="AG76" s="45"/>
      <c r="AH76" s="12">
        <v>700</v>
      </c>
    </row>
    <row r="77" spans="5:34">
      <c r="E77" s="13">
        <v>0.54056712962962961</v>
      </c>
      <c r="F77" s="12">
        <v>710</v>
      </c>
      <c r="G77" s="49">
        <v>15.56</v>
      </c>
      <c r="H77" s="49">
        <v>6.74</v>
      </c>
      <c r="I77" s="49">
        <v>6.21</v>
      </c>
      <c r="J77" s="49">
        <v>15.5</v>
      </c>
      <c r="K77" s="49">
        <v>6.84</v>
      </c>
      <c r="L77" s="49">
        <v>6.46</v>
      </c>
      <c r="M77" s="17">
        <f t="shared" si="17"/>
        <v>15.530000000000001</v>
      </c>
      <c r="N77" s="17">
        <f t="shared" si="17"/>
        <v>6.79</v>
      </c>
      <c r="O77" s="17">
        <f t="shared" si="17"/>
        <v>6.335</v>
      </c>
      <c r="P77" s="43">
        <f t="shared" si="18"/>
        <v>0.13003232614712068</v>
      </c>
      <c r="Q77" s="21">
        <f t="shared" si="19"/>
        <v>1.6218100973589288E-7</v>
      </c>
      <c r="R77" s="21">
        <f t="shared" si="20"/>
        <v>6.1659500186148087E-8</v>
      </c>
      <c r="S77" s="23">
        <f t="shared" si="21"/>
        <v>2.8081918497358361E-8</v>
      </c>
      <c r="T77" s="21">
        <f t="shared" si="22"/>
        <v>7.8859414649227763E-16</v>
      </c>
      <c r="U77" s="28">
        <v>298</v>
      </c>
      <c r="V77" s="29">
        <f t="shared" si="23"/>
        <v>288.52999999999997</v>
      </c>
      <c r="W77" s="30">
        <f t="shared" si="24"/>
        <v>0.55356066634458645</v>
      </c>
      <c r="X77" s="31">
        <f t="shared" si="25"/>
        <v>3.5773436879311657</v>
      </c>
      <c r="Y77" s="34">
        <f t="shared" si="26"/>
        <v>-2.1290107633250259E-7</v>
      </c>
      <c r="Z77" s="35">
        <f t="shared" si="27"/>
        <v>-2.1138374474201408E-7</v>
      </c>
      <c r="AA77" s="35">
        <f t="shared" si="28"/>
        <v>-2.1139455866177038E-7</v>
      </c>
      <c r="AB77" s="36">
        <f t="shared" si="29"/>
        <v>-2.0988788685088696E-7</v>
      </c>
      <c r="AC77" s="42">
        <f t="shared" si="31"/>
        <v>1.493637534065513E-4</v>
      </c>
      <c r="AD77" s="24"/>
      <c r="AE77" s="44">
        <f t="shared" si="30"/>
        <v>1.493637534065513</v>
      </c>
      <c r="AF77" s="44"/>
      <c r="AG77" s="45"/>
      <c r="AH77" s="12">
        <v>710</v>
      </c>
    </row>
    <row r="78" spans="5:34">
      <c r="E78" s="13">
        <v>0.54068287037037033</v>
      </c>
      <c r="F78" s="12">
        <v>720</v>
      </c>
      <c r="G78" s="49">
        <v>15.56</v>
      </c>
      <c r="H78" s="49">
        <v>6.74</v>
      </c>
      <c r="I78" s="49">
        <v>5.96</v>
      </c>
      <c r="J78" s="49">
        <v>15.5</v>
      </c>
      <c r="K78" s="49">
        <v>6.84</v>
      </c>
      <c r="L78" s="49">
        <v>6.24</v>
      </c>
      <c r="M78" s="17">
        <f t="shared" si="17"/>
        <v>15.530000000000001</v>
      </c>
      <c r="N78" s="17">
        <f t="shared" si="17"/>
        <v>6.79</v>
      </c>
      <c r="O78" s="17">
        <f t="shared" si="17"/>
        <v>6.1</v>
      </c>
      <c r="P78" s="43">
        <f t="shared" si="18"/>
        <v>0.12520871183858504</v>
      </c>
      <c r="Q78" s="21">
        <f t="shared" si="19"/>
        <v>1.6218100973589288E-7</v>
      </c>
      <c r="R78" s="21">
        <f t="shared" si="20"/>
        <v>6.1659500186148087E-8</v>
      </c>
      <c r="S78" s="23">
        <f t="shared" si="21"/>
        <v>2.8081918497358361E-8</v>
      </c>
      <c r="T78" s="21">
        <f t="shared" si="22"/>
        <v>7.8859414649227763E-16</v>
      </c>
      <c r="U78" s="28">
        <v>298</v>
      </c>
      <c r="V78" s="29">
        <f t="shared" si="23"/>
        <v>288.52999999999997</v>
      </c>
      <c r="W78" s="30">
        <f t="shared" si="24"/>
        <v>0.55356066634458645</v>
      </c>
      <c r="X78" s="31">
        <f t="shared" si="25"/>
        <v>3.5773436879311657</v>
      </c>
      <c r="Y78" s="34">
        <f t="shared" si="26"/>
        <v>-2.0210204032240401E-7</v>
      </c>
      <c r="Z78" s="35">
        <f t="shared" si="27"/>
        <v>-2.0071510388978221E-7</v>
      </c>
      <c r="AA78" s="35">
        <f t="shared" si="28"/>
        <v>-2.0072462181778066E-7</v>
      </c>
      <c r="AB78" s="36">
        <f t="shared" si="29"/>
        <v>-1.9934707267854244E-7</v>
      </c>
      <c r="AC78" s="42">
        <f t="shared" si="31"/>
        <v>1.4724984412323305E-4</v>
      </c>
      <c r="AD78" s="25">
        <f>D12</f>
        <v>1.37E-4</v>
      </c>
      <c r="AE78" s="44">
        <f t="shared" si="30"/>
        <v>1.4724984412323305</v>
      </c>
      <c r="AF78" s="44">
        <f>AD78*10000</f>
        <v>1.3699999999999999</v>
      </c>
      <c r="AG78" s="45">
        <f>(AE78-AF78)*(AE78-AF78)</f>
        <v>1.050593045505754E-2</v>
      </c>
      <c r="AH78" s="12">
        <v>720</v>
      </c>
    </row>
    <row r="79" spans="5:34">
      <c r="E79" s="13">
        <v>0.54079861111111105</v>
      </c>
      <c r="F79" s="12">
        <v>730</v>
      </c>
      <c r="G79" s="49">
        <v>15.56</v>
      </c>
      <c r="H79" s="49">
        <v>6.74</v>
      </c>
      <c r="I79" s="49">
        <v>6.81</v>
      </c>
      <c r="J79" s="49">
        <v>15.51</v>
      </c>
      <c r="K79" s="49">
        <v>6.84</v>
      </c>
      <c r="L79" s="49">
        <v>7.08</v>
      </c>
      <c r="M79" s="17">
        <f t="shared" si="17"/>
        <v>15.535</v>
      </c>
      <c r="N79" s="17">
        <f t="shared" si="17"/>
        <v>6.79</v>
      </c>
      <c r="O79" s="17">
        <f t="shared" si="17"/>
        <v>6.9450000000000003</v>
      </c>
      <c r="P79" s="43">
        <f t="shared" si="18"/>
        <v>0.14256552900450178</v>
      </c>
      <c r="Q79" s="21">
        <f t="shared" si="19"/>
        <v>1.6218100973589288E-7</v>
      </c>
      <c r="R79" s="21">
        <f t="shared" si="20"/>
        <v>6.1659500186148087E-8</v>
      </c>
      <c r="S79" s="23">
        <f t="shared" si="21"/>
        <v>2.8093588958864488E-8</v>
      </c>
      <c r="T79" s="21">
        <f t="shared" si="22"/>
        <v>7.8924974058963271E-16</v>
      </c>
      <c r="U79" s="28">
        <v>298</v>
      </c>
      <c r="V79" s="29">
        <f t="shared" si="23"/>
        <v>288.53500000000003</v>
      </c>
      <c r="W79" s="30">
        <f t="shared" si="24"/>
        <v>0.55325880812151607</v>
      </c>
      <c r="X79" s="31">
        <f t="shared" si="25"/>
        <v>3.5748581039242575</v>
      </c>
      <c r="Y79" s="34">
        <f t="shared" si="26"/>
        <v>-2.27327877727416E-7</v>
      </c>
      <c r="Z79" s="35">
        <f t="shared" si="27"/>
        <v>-2.2554885582297563E-7</v>
      </c>
      <c r="AA79" s="35">
        <f t="shared" si="28"/>
        <v>-2.2556277808789151E-7</v>
      </c>
      <c r="AB79" s="36">
        <f t="shared" si="29"/>
        <v>-2.2379746054271905E-7</v>
      </c>
      <c r="AC79" s="42">
        <f t="shared" si="31"/>
        <v>1.4524262984920628E-4</v>
      </c>
      <c r="AD79" s="24"/>
      <c r="AE79" s="44">
        <f t="shared" si="30"/>
        <v>1.4524262984920628</v>
      </c>
      <c r="AF79" s="44"/>
      <c r="AG79" s="45"/>
      <c r="AH79" s="12">
        <v>730</v>
      </c>
    </row>
    <row r="80" spans="5:34">
      <c r="E80" s="13">
        <v>0.54091435185185188</v>
      </c>
      <c r="F80" s="12">
        <v>740</v>
      </c>
      <c r="G80" s="49">
        <v>15.57</v>
      </c>
      <c r="H80" s="49">
        <v>6.74</v>
      </c>
      <c r="I80" s="49">
        <v>7.09</v>
      </c>
      <c r="J80" s="49">
        <v>15.52</v>
      </c>
      <c r="K80" s="49">
        <v>6.84</v>
      </c>
      <c r="L80" s="49">
        <v>7.35</v>
      </c>
      <c r="M80" s="17">
        <f t="shared" si="17"/>
        <v>15.545</v>
      </c>
      <c r="N80" s="17">
        <f t="shared" si="17"/>
        <v>6.79</v>
      </c>
      <c r="O80" s="17">
        <f t="shared" si="17"/>
        <v>7.22</v>
      </c>
      <c r="P80" s="43">
        <f t="shared" si="18"/>
        <v>0.14823631893423272</v>
      </c>
      <c r="Q80" s="21">
        <f t="shared" si="19"/>
        <v>1.6218100973589288E-7</v>
      </c>
      <c r="R80" s="21">
        <f t="shared" si="20"/>
        <v>6.1659500186148087E-8</v>
      </c>
      <c r="S80" s="23">
        <f t="shared" si="21"/>
        <v>2.8116944434145253E-8</v>
      </c>
      <c r="T80" s="21">
        <f t="shared" si="22"/>
        <v>7.9056256431281173E-16</v>
      </c>
      <c r="U80" s="28">
        <v>298</v>
      </c>
      <c r="V80" s="29">
        <f t="shared" si="23"/>
        <v>288.54500000000002</v>
      </c>
      <c r="W80" s="30">
        <f t="shared" si="24"/>
        <v>0.55265512305956177</v>
      </c>
      <c r="X80" s="31">
        <f t="shared" si="25"/>
        <v>3.5698923737342749</v>
      </c>
      <c r="Y80" s="34">
        <f t="shared" si="26"/>
        <v>-2.3341075893477978E-7</v>
      </c>
      <c r="Z80" s="35">
        <f t="shared" si="27"/>
        <v>-2.3150567092754941E-7</v>
      </c>
      <c r="AA80" s="35">
        <f t="shared" si="28"/>
        <v>-2.3152122016928899E-7</v>
      </c>
      <c r="AB80" s="36">
        <f t="shared" si="29"/>
        <v>-2.2963142757938921E-7</v>
      </c>
      <c r="AC80" s="42">
        <f t="shared" si="31"/>
        <v>1.4298704883905318E-4</v>
      </c>
      <c r="AD80" s="24"/>
      <c r="AE80" s="44">
        <f t="shared" si="30"/>
        <v>1.4298704883905318</v>
      </c>
      <c r="AF80" s="44"/>
      <c r="AG80" s="45"/>
      <c r="AH80" s="12">
        <v>740</v>
      </c>
    </row>
    <row r="81" spans="5:34">
      <c r="E81" s="13">
        <v>0.5410300925925926</v>
      </c>
      <c r="F81" s="12">
        <v>750</v>
      </c>
      <c r="G81" s="49">
        <v>15.58</v>
      </c>
      <c r="H81" s="49">
        <v>6.75</v>
      </c>
      <c r="I81" s="49">
        <v>7.2</v>
      </c>
      <c r="J81" s="49">
        <v>15.52</v>
      </c>
      <c r="K81" s="49">
        <v>6.84</v>
      </c>
      <c r="L81" s="49">
        <v>7.44</v>
      </c>
      <c r="M81" s="17">
        <f t="shared" si="17"/>
        <v>15.55</v>
      </c>
      <c r="N81" s="17">
        <f t="shared" si="17"/>
        <v>6.7949999999999999</v>
      </c>
      <c r="O81" s="17">
        <f t="shared" si="17"/>
        <v>7.32</v>
      </c>
      <c r="P81" s="43">
        <f t="shared" si="18"/>
        <v>0.15030245782463755</v>
      </c>
      <c r="Q81" s="21">
        <f t="shared" si="19"/>
        <v>1.6032453906900401E-7</v>
      </c>
      <c r="R81" s="21">
        <f t="shared" si="20"/>
        <v>6.2373483548241788E-8</v>
      </c>
      <c r="S81" s="23">
        <f t="shared" si="21"/>
        <v>2.8454343630084498E-8</v>
      </c>
      <c r="T81" s="21">
        <f t="shared" si="22"/>
        <v>8.0964967141893024E-16</v>
      </c>
      <c r="U81" s="28">
        <v>298</v>
      </c>
      <c r="V81" s="29">
        <f t="shared" si="23"/>
        <v>288.55</v>
      </c>
      <c r="W81" s="30">
        <f t="shared" si="24"/>
        <v>0.55235329621958362</v>
      </c>
      <c r="X81" s="31">
        <f t="shared" si="25"/>
        <v>3.5674122247846682</v>
      </c>
      <c r="Y81" s="34">
        <f t="shared" si="26"/>
        <v>-2.3861935817268625E-7</v>
      </c>
      <c r="Z81" s="35">
        <f t="shared" si="27"/>
        <v>-2.3659552816146133E-7</v>
      </c>
      <c r="AA81" s="35">
        <f t="shared" si="28"/>
        <v>-2.3661269310543612E-7</v>
      </c>
      <c r="AB81" s="36">
        <f t="shared" si="29"/>
        <v>-2.3460573687212953E-7</v>
      </c>
      <c r="AC81" s="42">
        <f t="shared" si="31"/>
        <v>1.4067188889120677E-4</v>
      </c>
      <c r="AD81" s="24"/>
      <c r="AE81" s="44">
        <f t="shared" si="30"/>
        <v>1.4067188889120676</v>
      </c>
      <c r="AF81" s="44"/>
      <c r="AG81" s="45"/>
      <c r="AH81" s="12">
        <v>750</v>
      </c>
    </row>
    <row r="82" spans="5:34">
      <c r="E82" s="13">
        <v>0.54114583333333333</v>
      </c>
      <c r="F82" s="12">
        <v>760</v>
      </c>
      <c r="G82" s="49">
        <v>15.58</v>
      </c>
      <c r="H82" s="49">
        <v>6.75</v>
      </c>
      <c r="I82" s="49">
        <v>7.25</v>
      </c>
      <c r="J82" s="49">
        <v>15.53</v>
      </c>
      <c r="K82" s="49">
        <v>6.85</v>
      </c>
      <c r="L82" s="49">
        <v>7.49</v>
      </c>
      <c r="M82" s="17">
        <f t="shared" si="17"/>
        <v>15.555</v>
      </c>
      <c r="N82" s="17">
        <f t="shared" si="17"/>
        <v>6.8</v>
      </c>
      <c r="O82" s="17">
        <f t="shared" si="17"/>
        <v>7.37</v>
      </c>
      <c r="P82" s="43">
        <f t="shared" si="18"/>
        <v>0.15134220932953252</v>
      </c>
      <c r="Q82" s="21">
        <f t="shared" si="19"/>
        <v>1.5848931924611122E-7</v>
      </c>
      <c r="R82" s="21">
        <f t="shared" si="20"/>
        <v>6.3095734448019177E-8</v>
      </c>
      <c r="S82" s="23">
        <f t="shared" si="21"/>
        <v>2.8795791566728375E-8</v>
      </c>
      <c r="T82" s="21">
        <f t="shared" si="22"/>
        <v>8.29197611954465E-16</v>
      </c>
      <c r="U82" s="28">
        <v>298</v>
      </c>
      <c r="V82" s="29">
        <f t="shared" si="23"/>
        <v>288.55500000000001</v>
      </c>
      <c r="W82" s="30">
        <f t="shared" si="24"/>
        <v>0.55205147983954783</v>
      </c>
      <c r="X82" s="31">
        <f t="shared" si="25"/>
        <v>3.5649338847561789</v>
      </c>
      <c r="Y82" s="34">
        <f t="shared" si="26"/>
        <v>-2.4210040238184474E-7</v>
      </c>
      <c r="Z82" s="35">
        <f t="shared" si="27"/>
        <v>-2.3998145304996805E-7</v>
      </c>
      <c r="AA82" s="35">
        <f t="shared" si="28"/>
        <v>-2.3999999885256436E-7</v>
      </c>
      <c r="AB82" s="36">
        <f t="shared" si="29"/>
        <v>-2.37899270684286E-7</v>
      </c>
      <c r="AC82" s="42">
        <f t="shared" si="31"/>
        <v>1.3830581966190909E-4</v>
      </c>
      <c r="AD82" s="24"/>
      <c r="AE82" s="44">
        <f t="shared" si="30"/>
        <v>1.3830581966190909</v>
      </c>
      <c r="AF82" s="44"/>
      <c r="AG82" s="45"/>
      <c r="AH82" s="12">
        <v>760</v>
      </c>
    </row>
    <row r="83" spans="5:34">
      <c r="E83" s="13">
        <v>0.54126157407407405</v>
      </c>
      <c r="F83" s="12">
        <v>770</v>
      </c>
      <c r="G83" s="49">
        <v>15.58</v>
      </c>
      <c r="H83" s="49">
        <v>6.75</v>
      </c>
      <c r="I83" s="49">
        <v>7.09</v>
      </c>
      <c r="J83" s="49">
        <v>15.53</v>
      </c>
      <c r="K83" s="49">
        <v>6.85</v>
      </c>
      <c r="L83" s="49">
        <v>7.37</v>
      </c>
      <c r="M83" s="17">
        <f t="shared" si="17"/>
        <v>15.555</v>
      </c>
      <c r="N83" s="17">
        <f t="shared" si="17"/>
        <v>6.8</v>
      </c>
      <c r="O83" s="17">
        <f t="shared" si="17"/>
        <v>7.23</v>
      </c>
      <c r="P83" s="43">
        <f t="shared" si="18"/>
        <v>0.14846732339925647</v>
      </c>
      <c r="Q83" s="21">
        <f t="shared" si="19"/>
        <v>1.5848931924611122E-7</v>
      </c>
      <c r="R83" s="21">
        <f t="shared" si="20"/>
        <v>6.3095734448019177E-8</v>
      </c>
      <c r="S83" s="23">
        <f t="shared" si="21"/>
        <v>2.8795791566728375E-8</v>
      </c>
      <c r="T83" s="21">
        <f t="shared" si="22"/>
        <v>8.29197611954465E-16</v>
      </c>
      <c r="U83" s="28">
        <v>298</v>
      </c>
      <c r="V83" s="29">
        <f t="shared" si="23"/>
        <v>288.55500000000001</v>
      </c>
      <c r="W83" s="30">
        <f t="shared" si="24"/>
        <v>0.55205147983954783</v>
      </c>
      <c r="X83" s="31">
        <f t="shared" si="25"/>
        <v>3.5649338847561789</v>
      </c>
      <c r="Y83" s="34">
        <f t="shared" si="26"/>
        <v>-2.3338026001018219E-7</v>
      </c>
      <c r="Z83" s="35">
        <f t="shared" si="27"/>
        <v>-2.3137643409229891E-7</v>
      </c>
      <c r="AA83" s="35">
        <f t="shared" si="28"/>
        <v>-2.3139363913915677E-7</v>
      </c>
      <c r="AB83" s="36">
        <f t="shared" si="29"/>
        <v>-2.2940672281967472E-7</v>
      </c>
      <c r="AC83" s="42">
        <f t="shared" si="31"/>
        <v>1.3590588203379043E-4</v>
      </c>
      <c r="AD83" s="24"/>
      <c r="AE83" s="44">
        <f t="shared" si="30"/>
        <v>1.3590588203379044</v>
      </c>
      <c r="AF83" s="44"/>
      <c r="AG83" s="45"/>
      <c r="AH83" s="12">
        <v>770</v>
      </c>
    </row>
    <row r="84" spans="5:34">
      <c r="E84" s="13">
        <v>0.54137731481481477</v>
      </c>
      <c r="F84" s="12">
        <v>780</v>
      </c>
      <c r="G84" s="49">
        <v>15.58</v>
      </c>
      <c r="H84" s="49">
        <v>6.75</v>
      </c>
      <c r="I84" s="49">
        <v>6.9</v>
      </c>
      <c r="J84" s="49">
        <v>15.53</v>
      </c>
      <c r="K84" s="49">
        <v>6.85</v>
      </c>
      <c r="L84" s="49">
        <v>7</v>
      </c>
      <c r="M84" s="17">
        <f t="shared" si="17"/>
        <v>15.555</v>
      </c>
      <c r="N84" s="17">
        <f t="shared" si="17"/>
        <v>6.8</v>
      </c>
      <c r="O84" s="17">
        <f t="shared" si="17"/>
        <v>6.95</v>
      </c>
      <c r="P84" s="43">
        <f t="shared" si="18"/>
        <v>0.14271755153870436</v>
      </c>
      <c r="Q84" s="21">
        <f t="shared" si="19"/>
        <v>1.5848931924611122E-7</v>
      </c>
      <c r="R84" s="21">
        <f t="shared" si="20"/>
        <v>6.3095734448019177E-8</v>
      </c>
      <c r="S84" s="23">
        <f t="shared" si="21"/>
        <v>2.8795791566728375E-8</v>
      </c>
      <c r="T84" s="21">
        <f t="shared" si="22"/>
        <v>8.29197611954465E-16</v>
      </c>
      <c r="U84" s="28">
        <v>298</v>
      </c>
      <c r="V84" s="29">
        <f t="shared" si="23"/>
        <v>288.55500000000001</v>
      </c>
      <c r="W84" s="30">
        <f t="shared" si="24"/>
        <v>0.55205147983954783</v>
      </c>
      <c r="X84" s="31">
        <f t="shared" si="25"/>
        <v>3.5649338847561789</v>
      </c>
      <c r="Y84" s="34">
        <f t="shared" si="26"/>
        <v>-2.2052246389061322E-7</v>
      </c>
      <c r="Z84" s="35">
        <f t="shared" si="27"/>
        <v>-2.1870236404137872E-7</v>
      </c>
      <c r="AA84" s="35">
        <f t="shared" si="28"/>
        <v>-2.1871738638151916E-7</v>
      </c>
      <c r="AB84" s="36">
        <f t="shared" si="29"/>
        <v>-2.1691206089624576E-7</v>
      </c>
      <c r="AC84" s="42">
        <f t="shared" si="31"/>
        <v>1.3359200348496915E-4</v>
      </c>
      <c r="AD84" s="24"/>
      <c r="AE84" s="44">
        <f t="shared" si="30"/>
        <v>1.3359200348496916</v>
      </c>
      <c r="AF84" s="44"/>
      <c r="AG84" s="45"/>
      <c r="AH84" s="12">
        <v>780</v>
      </c>
    </row>
    <row r="85" spans="5:34">
      <c r="E85" s="13">
        <v>0.54149305555555549</v>
      </c>
      <c r="F85" s="12">
        <v>790</v>
      </c>
      <c r="G85" s="49">
        <v>15.58</v>
      </c>
      <c r="H85" s="49">
        <v>6.75</v>
      </c>
      <c r="I85" s="49">
        <v>6.58</v>
      </c>
      <c r="J85" s="49">
        <v>15.53</v>
      </c>
      <c r="K85" s="49">
        <v>6.85</v>
      </c>
      <c r="L85" s="49">
        <v>6.79</v>
      </c>
      <c r="M85" s="17">
        <f t="shared" si="17"/>
        <v>15.555</v>
      </c>
      <c r="N85" s="17">
        <f t="shared" si="17"/>
        <v>6.8</v>
      </c>
      <c r="O85" s="17">
        <f t="shared" si="17"/>
        <v>6.6850000000000005</v>
      </c>
      <c r="P85" s="43">
        <f t="shared" si="18"/>
        <v>0.13727580317068183</v>
      </c>
      <c r="Q85" s="21">
        <f t="shared" si="19"/>
        <v>1.5848931924611122E-7</v>
      </c>
      <c r="R85" s="21">
        <f t="shared" si="20"/>
        <v>6.3095734448019177E-8</v>
      </c>
      <c r="S85" s="23">
        <f t="shared" si="21"/>
        <v>2.8795791566728375E-8</v>
      </c>
      <c r="T85" s="21">
        <f t="shared" si="22"/>
        <v>8.29197611954465E-16</v>
      </c>
      <c r="U85" s="28">
        <v>298</v>
      </c>
      <c r="V85" s="29">
        <f t="shared" si="23"/>
        <v>288.55500000000001</v>
      </c>
      <c r="W85" s="30">
        <f t="shared" si="24"/>
        <v>0.55205147983954783</v>
      </c>
      <c r="X85" s="31">
        <f t="shared" si="25"/>
        <v>3.5649338847561789</v>
      </c>
      <c r="Y85" s="34">
        <f t="shared" si="26"/>
        <v>-2.0864139341376976E-7</v>
      </c>
      <c r="Z85" s="35">
        <f t="shared" si="27"/>
        <v>-2.0698501539304637E-7</v>
      </c>
      <c r="AA85" s="35">
        <f t="shared" si="28"/>
        <v>-2.0699816517172958E-7</v>
      </c>
      <c r="AB85" s="36">
        <f t="shared" si="29"/>
        <v>-2.0535472814078097E-7</v>
      </c>
      <c r="AC85" s="42">
        <f t="shared" si="31"/>
        <v>1.3140488010891473E-4</v>
      </c>
      <c r="AD85" s="24"/>
      <c r="AE85" s="44">
        <f t="shared" si="30"/>
        <v>1.3140488010891473</v>
      </c>
      <c r="AF85" s="44"/>
      <c r="AG85" s="45"/>
      <c r="AH85" s="12">
        <v>790</v>
      </c>
    </row>
    <row r="86" spans="5:34">
      <c r="E86" s="13">
        <v>0.54160879629629632</v>
      </c>
      <c r="F86" s="12">
        <v>800</v>
      </c>
      <c r="G86" s="49">
        <v>15.59</v>
      </c>
      <c r="H86" s="49">
        <v>6.75</v>
      </c>
      <c r="I86" s="49">
        <v>6.23</v>
      </c>
      <c r="J86" s="49">
        <v>15.53</v>
      </c>
      <c r="K86" s="49">
        <v>6.85</v>
      </c>
      <c r="L86" s="49">
        <v>6.7</v>
      </c>
      <c r="M86" s="17">
        <f t="shared" si="17"/>
        <v>15.559999999999999</v>
      </c>
      <c r="N86" s="17">
        <f t="shared" si="17"/>
        <v>6.8</v>
      </c>
      <c r="O86" s="17">
        <f t="shared" si="17"/>
        <v>6.4649999999999999</v>
      </c>
      <c r="P86" s="43">
        <f t="shared" si="18"/>
        <v>0.13276961459301939</v>
      </c>
      <c r="Q86" s="21">
        <f t="shared" si="19"/>
        <v>1.5848931924611122E-7</v>
      </c>
      <c r="R86" s="21">
        <f t="shared" si="20"/>
        <v>6.3095734448019177E-8</v>
      </c>
      <c r="S86" s="23">
        <f t="shared" si="21"/>
        <v>2.8807758704124968E-8</v>
      </c>
      <c r="T86" s="21">
        <f t="shared" si="22"/>
        <v>8.2988696155508783E-16</v>
      </c>
      <c r="U86" s="28">
        <v>298</v>
      </c>
      <c r="V86" s="29">
        <f t="shared" si="23"/>
        <v>288.56</v>
      </c>
      <c r="W86" s="30">
        <f t="shared" si="24"/>
        <v>0.5517496739189095</v>
      </c>
      <c r="X86" s="31">
        <f t="shared" si="25"/>
        <v>3.5624573522683112</v>
      </c>
      <c r="Y86" s="34">
        <f t="shared" si="26"/>
        <v>-1.9891716493625648E-7</v>
      </c>
      <c r="Z86" s="35">
        <f t="shared" si="27"/>
        <v>-1.9738749175980115E-7</v>
      </c>
      <c r="AA86" s="35">
        <f t="shared" si="28"/>
        <v>-1.9739925494789766E-7</v>
      </c>
      <c r="AB86" s="36">
        <f t="shared" si="29"/>
        <v>-1.9588116404168487E-7</v>
      </c>
      <c r="AC86" s="42">
        <f t="shared" si="31"/>
        <v>1.2933494263777458E-4</v>
      </c>
      <c r="AD86" s="24"/>
      <c r="AE86" s="44">
        <f t="shared" si="30"/>
        <v>1.2933494263777459</v>
      </c>
      <c r="AF86" s="44"/>
      <c r="AG86" s="45"/>
      <c r="AH86" s="12">
        <v>800</v>
      </c>
    </row>
    <row r="87" spans="5:34">
      <c r="E87" s="13">
        <v>0.54172453703703705</v>
      </c>
      <c r="F87" s="12">
        <v>810</v>
      </c>
      <c r="G87" s="49">
        <v>15.59</v>
      </c>
      <c r="H87" s="49">
        <v>6.76</v>
      </c>
      <c r="I87" s="49">
        <v>5.96</v>
      </c>
      <c r="J87" s="49">
        <v>15.53</v>
      </c>
      <c r="K87" s="49">
        <v>6.85</v>
      </c>
      <c r="L87" s="49">
        <v>6.48</v>
      </c>
      <c r="M87" s="17">
        <f t="shared" si="17"/>
        <v>15.559999999999999</v>
      </c>
      <c r="N87" s="17">
        <f t="shared" si="17"/>
        <v>6.8049999999999997</v>
      </c>
      <c r="O87" s="17">
        <f t="shared" si="17"/>
        <v>6.2200000000000006</v>
      </c>
      <c r="P87" s="43">
        <f t="shared" si="18"/>
        <v>0.12773812881184543</v>
      </c>
      <c r="Q87" s="21">
        <f t="shared" si="19"/>
        <v>1.5667510701081482E-7</v>
      </c>
      <c r="R87" s="21">
        <f t="shared" si="20"/>
        <v>6.3826348619054715E-8</v>
      </c>
      <c r="S87" s="23">
        <f t="shared" si="21"/>
        <v>2.9141336828369569E-8</v>
      </c>
      <c r="T87" s="21">
        <f t="shared" si="22"/>
        <v>8.4921751214448857E-16</v>
      </c>
      <c r="U87" s="28">
        <v>298</v>
      </c>
      <c r="V87" s="29">
        <f t="shared" si="23"/>
        <v>288.56</v>
      </c>
      <c r="W87" s="30">
        <f t="shared" si="24"/>
        <v>0.5517496739189095</v>
      </c>
      <c r="X87" s="31">
        <f t="shared" si="25"/>
        <v>3.5624573522683112</v>
      </c>
      <c r="Y87" s="34">
        <f t="shared" si="26"/>
        <v>-1.9284779004490991E-7</v>
      </c>
      <c r="Z87" s="35">
        <f t="shared" si="27"/>
        <v>-1.9138775623699601E-7</v>
      </c>
      <c r="AA87" s="35">
        <f t="shared" si="28"/>
        <v>-1.9139881002568474E-7</v>
      </c>
      <c r="AB87" s="36">
        <f t="shared" si="29"/>
        <v>-1.8994966263191844E-7</v>
      </c>
      <c r="AC87" s="42">
        <f t="shared" si="31"/>
        <v>1.2736098960045237E-4</v>
      </c>
      <c r="AD87" s="24"/>
      <c r="AE87" s="44">
        <f t="shared" si="30"/>
        <v>1.2736098960045237</v>
      </c>
      <c r="AF87" s="44"/>
      <c r="AG87" s="45"/>
      <c r="AH87" s="12">
        <v>810</v>
      </c>
    </row>
    <row r="88" spans="5:34">
      <c r="E88" s="13">
        <v>0.54184027777777777</v>
      </c>
      <c r="F88" s="12">
        <v>820</v>
      </c>
      <c r="G88" s="49">
        <v>15.59</v>
      </c>
      <c r="H88" s="49">
        <v>6.76</v>
      </c>
      <c r="I88" s="49">
        <v>5.74</v>
      </c>
      <c r="J88" s="49">
        <v>15.54</v>
      </c>
      <c r="K88" s="49">
        <v>6.86</v>
      </c>
      <c r="L88" s="49">
        <v>6.27</v>
      </c>
      <c r="M88" s="17">
        <f t="shared" si="17"/>
        <v>15.565</v>
      </c>
      <c r="N88" s="17">
        <f t="shared" si="17"/>
        <v>6.8100000000000005</v>
      </c>
      <c r="O88" s="17">
        <f t="shared" si="17"/>
        <v>6.0049999999999999</v>
      </c>
      <c r="P88" s="43">
        <f t="shared" si="18"/>
        <v>0.12333341699878003</v>
      </c>
      <c r="Q88" s="21">
        <f t="shared" si="19"/>
        <v>1.5488166189124776E-7</v>
      </c>
      <c r="R88" s="21">
        <f t="shared" si="20"/>
        <v>6.4565422903465636E-8</v>
      </c>
      <c r="S88" s="23">
        <f t="shared" si="21"/>
        <v>2.9491028582305239E-8</v>
      </c>
      <c r="T88" s="21">
        <f t="shared" si="22"/>
        <v>8.6972076684234453E-16</v>
      </c>
      <c r="U88" s="28">
        <v>298</v>
      </c>
      <c r="V88" s="29">
        <f t="shared" si="23"/>
        <v>288.565</v>
      </c>
      <c r="W88" s="30">
        <f t="shared" si="24"/>
        <v>0.55144787845712351</v>
      </c>
      <c r="X88" s="31">
        <f t="shared" si="25"/>
        <v>3.559982625941664</v>
      </c>
      <c r="Y88" s="34">
        <f t="shared" si="26"/>
        <v>-1.8795832371164373E-7</v>
      </c>
      <c r="Z88" s="35">
        <f t="shared" si="27"/>
        <v>-1.8655022624518757E-7</v>
      </c>
      <c r="AA88" s="35">
        <f t="shared" si="28"/>
        <v>-1.8656077506492526E-7</v>
      </c>
      <c r="AB88" s="36">
        <f t="shared" si="29"/>
        <v>-1.8516306836437815E-7</v>
      </c>
      <c r="AC88" s="42">
        <f t="shared" si="31"/>
        <v>1.2544703862511539E-4</v>
      </c>
      <c r="AD88" s="24"/>
      <c r="AE88" s="44">
        <f t="shared" si="30"/>
        <v>1.2544703862511539</v>
      </c>
      <c r="AF88" s="44"/>
      <c r="AG88" s="45"/>
      <c r="AH88" s="12">
        <v>820</v>
      </c>
    </row>
    <row r="89" spans="5:34">
      <c r="E89" s="13">
        <v>0.54195601851851849</v>
      </c>
      <c r="F89" s="12">
        <v>830</v>
      </c>
      <c r="G89" s="49">
        <v>15.59</v>
      </c>
      <c r="H89" s="49">
        <v>6.76</v>
      </c>
      <c r="I89" s="49">
        <v>5.54</v>
      </c>
      <c r="J89" s="49">
        <v>15.54</v>
      </c>
      <c r="K89" s="49">
        <v>6.86</v>
      </c>
      <c r="L89" s="49">
        <v>6.08</v>
      </c>
      <c r="M89" s="17">
        <f t="shared" si="17"/>
        <v>15.565</v>
      </c>
      <c r="N89" s="17">
        <f t="shared" si="17"/>
        <v>6.8100000000000005</v>
      </c>
      <c r="O89" s="17">
        <f t="shared" si="17"/>
        <v>5.8100000000000005</v>
      </c>
      <c r="P89" s="43">
        <f t="shared" si="18"/>
        <v>0.11932841844511444</v>
      </c>
      <c r="Q89" s="21">
        <f t="shared" si="19"/>
        <v>1.5488166189124776E-7</v>
      </c>
      <c r="R89" s="21">
        <f t="shared" si="20"/>
        <v>6.4565422903465636E-8</v>
      </c>
      <c r="S89" s="23">
        <f t="shared" si="21"/>
        <v>2.9491028582305239E-8</v>
      </c>
      <c r="T89" s="21">
        <f t="shared" si="22"/>
        <v>8.6972076684234453E-16</v>
      </c>
      <c r="U89" s="28">
        <v>298</v>
      </c>
      <c r="V89" s="29">
        <f t="shared" si="23"/>
        <v>288.565</v>
      </c>
      <c r="W89" s="30">
        <f t="shared" si="24"/>
        <v>0.55144787845712351</v>
      </c>
      <c r="X89" s="31">
        <f t="shared" si="25"/>
        <v>3.559982625941664</v>
      </c>
      <c r="Y89" s="34">
        <f t="shared" si="26"/>
        <v>-1.7915033065574714E-7</v>
      </c>
      <c r="Z89" s="35">
        <f t="shared" si="27"/>
        <v>-1.7785180095162504E-7</v>
      </c>
      <c r="AA89" s="35">
        <f t="shared" si="28"/>
        <v>-1.7786121304361684E-7</v>
      </c>
      <c r="AB89" s="36">
        <f t="shared" si="29"/>
        <v>-1.7657195898874615E-7</v>
      </c>
      <c r="AC89" s="42">
        <f t="shared" si="31"/>
        <v>1.2358146630062165E-4</v>
      </c>
      <c r="AD89" s="24"/>
      <c r="AE89" s="44">
        <f t="shared" si="30"/>
        <v>1.2358146630062166</v>
      </c>
      <c r="AF89" s="44"/>
      <c r="AG89" s="45"/>
      <c r="AH89" s="12">
        <v>830</v>
      </c>
    </row>
    <row r="90" spans="5:34">
      <c r="E90" s="13">
        <v>0.54207175925925921</v>
      </c>
      <c r="F90" s="12">
        <v>840</v>
      </c>
      <c r="G90" s="49">
        <v>15.61</v>
      </c>
      <c r="H90" s="49">
        <v>6.76</v>
      </c>
      <c r="I90" s="49">
        <v>6.82</v>
      </c>
      <c r="J90" s="49">
        <v>15.55</v>
      </c>
      <c r="K90" s="49">
        <v>6.86</v>
      </c>
      <c r="L90" s="49">
        <v>7.18</v>
      </c>
      <c r="M90" s="17">
        <f t="shared" si="17"/>
        <v>15.58</v>
      </c>
      <c r="N90" s="17">
        <f t="shared" si="17"/>
        <v>6.8100000000000005</v>
      </c>
      <c r="O90" s="17">
        <f t="shared" si="17"/>
        <v>7</v>
      </c>
      <c r="P90" s="43">
        <f t="shared" si="18"/>
        <v>0.1438065185092039</v>
      </c>
      <c r="Q90" s="21">
        <f t="shared" si="19"/>
        <v>1.5488166189124776E-7</v>
      </c>
      <c r="R90" s="21">
        <f t="shared" si="20"/>
        <v>6.4565422903465636E-8</v>
      </c>
      <c r="S90" s="23">
        <f t="shared" si="21"/>
        <v>2.9527812069979044E-8</v>
      </c>
      <c r="T90" s="21">
        <f t="shared" si="22"/>
        <v>8.7189168564000014E-16</v>
      </c>
      <c r="U90" s="28">
        <v>298</v>
      </c>
      <c r="V90" s="29">
        <f t="shared" si="23"/>
        <v>288.58</v>
      </c>
      <c r="W90" s="30">
        <f t="shared" si="24"/>
        <v>0.5505425548194578</v>
      </c>
      <c r="X90" s="31">
        <f t="shared" si="25"/>
        <v>3.5525692701517615</v>
      </c>
      <c r="Y90" s="34">
        <f t="shared" si="26"/>
        <v>-2.1376891626964074E-7</v>
      </c>
      <c r="Z90" s="35">
        <f t="shared" si="27"/>
        <v>-2.1189305145437992E-7</v>
      </c>
      <c r="AA90" s="35">
        <f t="shared" si="28"/>
        <v>-2.1190951254173787E-7</v>
      </c>
      <c r="AB90" s="36">
        <f t="shared" si="29"/>
        <v>-2.1004981991519497E-7</v>
      </c>
      <c r="AC90" s="42">
        <f t="shared" si="31"/>
        <v>1.2180288577123003E-4</v>
      </c>
      <c r="AD90" s="25">
        <f>D13</f>
        <v>1.1575000000000001E-4</v>
      </c>
      <c r="AE90" s="44">
        <f t="shared" si="30"/>
        <v>1.2180288577123002</v>
      </c>
      <c r="AF90" s="44">
        <f>AD90*10000</f>
        <v>1.1575</v>
      </c>
      <c r="AG90" s="45">
        <f>(AE90-AF90)*(AE90-AF90)</f>
        <v>3.6637426159558846E-3</v>
      </c>
      <c r="AH90" s="12">
        <v>840</v>
      </c>
    </row>
    <row r="91" spans="5:34">
      <c r="E91" s="13">
        <v>0.54218750000000004</v>
      </c>
      <c r="F91" s="12">
        <v>850</v>
      </c>
      <c r="G91" s="49">
        <v>15.61</v>
      </c>
      <c r="H91" s="49">
        <v>6.76</v>
      </c>
      <c r="I91" s="49">
        <v>7.06</v>
      </c>
      <c r="J91" s="49">
        <v>15.56</v>
      </c>
      <c r="K91" s="49">
        <v>6.86</v>
      </c>
      <c r="L91" s="49">
        <v>7.38</v>
      </c>
      <c r="M91" s="17">
        <f t="shared" si="17"/>
        <v>15.585000000000001</v>
      </c>
      <c r="N91" s="17">
        <f t="shared" si="17"/>
        <v>6.8100000000000005</v>
      </c>
      <c r="O91" s="17">
        <f t="shared" si="17"/>
        <v>7.22</v>
      </c>
      <c r="P91" s="43">
        <f t="shared" si="18"/>
        <v>0.14833899412467133</v>
      </c>
      <c r="Q91" s="21">
        <f t="shared" si="19"/>
        <v>1.5488166189124776E-7</v>
      </c>
      <c r="R91" s="21">
        <f t="shared" si="20"/>
        <v>6.4565422903465636E-8</v>
      </c>
      <c r="S91" s="23">
        <f t="shared" si="21"/>
        <v>2.9540083425091603E-8</v>
      </c>
      <c r="T91" s="21">
        <f t="shared" si="22"/>
        <v>8.7261652876137163E-16</v>
      </c>
      <c r="U91" s="28">
        <v>298</v>
      </c>
      <c r="V91" s="29">
        <f t="shared" si="23"/>
        <v>288.58499999999998</v>
      </c>
      <c r="W91" s="30">
        <f t="shared" si="24"/>
        <v>0.55024080118765228</v>
      </c>
      <c r="X91" s="31">
        <f t="shared" si="25"/>
        <v>3.550101754698133</v>
      </c>
      <c r="Y91" s="34">
        <f t="shared" si="26"/>
        <v>-2.1700109441938284E-7</v>
      </c>
      <c r="Z91" s="35">
        <f t="shared" si="27"/>
        <v>-2.1503385002701286E-7</v>
      </c>
      <c r="AA91" s="35">
        <f t="shared" si="28"/>
        <v>-2.1505168427116574E-7</v>
      </c>
      <c r="AB91" s="36">
        <f t="shared" si="29"/>
        <v>-2.1310195076682094E-7</v>
      </c>
      <c r="AC91" s="42">
        <f t="shared" si="31"/>
        <v>1.1968384599760159E-4</v>
      </c>
      <c r="AD91" s="24"/>
      <c r="AE91" s="44">
        <f t="shared" si="30"/>
        <v>1.1968384599760158</v>
      </c>
      <c r="AF91" s="44"/>
      <c r="AG91" s="45"/>
      <c r="AH91" s="12">
        <v>850</v>
      </c>
    </row>
    <row r="92" spans="5:34">
      <c r="E92" s="13">
        <v>0.54230324074074077</v>
      </c>
      <c r="F92" s="12">
        <v>860</v>
      </c>
      <c r="G92" s="49">
        <v>15.62</v>
      </c>
      <c r="H92" s="49">
        <v>6.77</v>
      </c>
      <c r="I92" s="49">
        <v>7.15</v>
      </c>
      <c r="J92" s="49">
        <v>15.56</v>
      </c>
      <c r="K92" s="49">
        <v>6.86</v>
      </c>
      <c r="L92" s="49">
        <v>7.44</v>
      </c>
      <c r="M92" s="17">
        <f t="shared" si="17"/>
        <v>15.59</v>
      </c>
      <c r="N92" s="17">
        <f t="shared" si="17"/>
        <v>6.8149999999999995</v>
      </c>
      <c r="O92" s="17">
        <f t="shared" si="17"/>
        <v>7.2949999999999999</v>
      </c>
      <c r="P92" s="43">
        <f t="shared" si="18"/>
        <v>0.14989288947944848</v>
      </c>
      <c r="Q92" s="21">
        <f t="shared" si="19"/>
        <v>1.5310874616820293E-7</v>
      </c>
      <c r="R92" s="21">
        <f t="shared" si="20"/>
        <v>6.5313055264747081E-8</v>
      </c>
      <c r="S92" s="23">
        <f t="shared" si="21"/>
        <v>2.9894560079514221E-8</v>
      </c>
      <c r="T92" s="21">
        <f t="shared" si="22"/>
        <v>8.9368472234768525E-16</v>
      </c>
      <c r="U92" s="28">
        <v>298</v>
      </c>
      <c r="V92" s="29">
        <f t="shared" si="23"/>
        <v>288.58999999999997</v>
      </c>
      <c r="W92" s="30">
        <f t="shared" si="24"/>
        <v>0.54993905801198351</v>
      </c>
      <c r="X92" s="31">
        <f t="shared" si="25"/>
        <v>3.5476360385252605</v>
      </c>
      <c r="Y92" s="34">
        <f t="shared" si="26"/>
        <v>-2.2068661366194131E-7</v>
      </c>
      <c r="Z92" s="35">
        <f t="shared" si="27"/>
        <v>-2.1861475213368123E-7</v>
      </c>
      <c r="AA92" s="35">
        <f t="shared" si="28"/>
        <v>-2.1863420329168788E-7</v>
      </c>
      <c r="AB92" s="36">
        <f t="shared" si="29"/>
        <v>-2.165814276966907E-7</v>
      </c>
      <c r="AC92" s="42">
        <f t="shared" si="31"/>
        <v>1.1753338914129733E-4</v>
      </c>
      <c r="AD92" s="24"/>
      <c r="AE92" s="44">
        <f t="shared" si="30"/>
        <v>1.1753338914129732</v>
      </c>
      <c r="AF92" s="44"/>
      <c r="AG92" s="45"/>
      <c r="AH92" s="12">
        <v>860</v>
      </c>
    </row>
    <row r="93" spans="5:34">
      <c r="E93" s="13">
        <v>0.54241898148148149</v>
      </c>
      <c r="F93" s="12">
        <v>870</v>
      </c>
      <c r="G93" s="49">
        <v>15.62</v>
      </c>
      <c r="H93" s="49">
        <v>6.77</v>
      </c>
      <c r="I93" s="49">
        <v>7.23</v>
      </c>
      <c r="J93" s="49">
        <v>15.57</v>
      </c>
      <c r="K93" s="49">
        <v>6.87</v>
      </c>
      <c r="L93" s="49">
        <v>7.47</v>
      </c>
      <c r="M93" s="17">
        <f t="shared" si="17"/>
        <v>15.594999999999999</v>
      </c>
      <c r="N93" s="17">
        <f t="shared" si="17"/>
        <v>6.82</v>
      </c>
      <c r="O93" s="17">
        <f t="shared" si="17"/>
        <v>7.35</v>
      </c>
      <c r="P93" s="43">
        <f t="shared" si="18"/>
        <v>0.15103607144806608</v>
      </c>
      <c r="Q93" s="21">
        <f t="shared" si="19"/>
        <v>1.5135612484362046E-7</v>
      </c>
      <c r="R93" s="21">
        <f t="shared" si="20"/>
        <v>6.606934480075943E-8</v>
      </c>
      <c r="S93" s="23">
        <f t="shared" si="21"/>
        <v>3.0253290401630518E-8</v>
      </c>
      <c r="T93" s="21">
        <f t="shared" si="22"/>
        <v>9.1526158012538916E-16</v>
      </c>
      <c r="U93" s="28">
        <v>298</v>
      </c>
      <c r="V93" s="29">
        <f t="shared" si="23"/>
        <v>288.59500000000003</v>
      </c>
      <c r="W93" s="30">
        <f t="shared" si="24"/>
        <v>0.54963732529190412</v>
      </c>
      <c r="X93" s="31">
        <f t="shared" si="25"/>
        <v>3.5451721202603008</v>
      </c>
      <c r="Y93" s="34">
        <f t="shared" si="26"/>
        <v>-2.2365764069451762E-7</v>
      </c>
      <c r="Z93" s="35">
        <f t="shared" si="27"/>
        <v>-2.2148928384824209E-7</v>
      </c>
      <c r="AA93" s="35">
        <f t="shared" si="28"/>
        <v>-2.215103060292782E-7</v>
      </c>
      <c r="AB93" s="36">
        <f t="shared" si="29"/>
        <v>-2.1936256374469674E-7</v>
      </c>
      <c r="AC93" s="42">
        <f t="shared" si="31"/>
        <v>1.1534711255428172E-4</v>
      </c>
      <c r="AD93" s="24"/>
      <c r="AE93" s="44">
        <f t="shared" si="30"/>
        <v>1.1534711255428172</v>
      </c>
      <c r="AF93" s="44"/>
      <c r="AG93" s="45"/>
      <c r="AH93" s="12">
        <v>870</v>
      </c>
    </row>
    <row r="94" spans="5:34">
      <c r="E94" s="13">
        <v>0.54253472222222221</v>
      </c>
      <c r="F94" s="12">
        <v>880</v>
      </c>
      <c r="G94" s="49">
        <v>15.62</v>
      </c>
      <c r="H94" s="49">
        <v>6.78</v>
      </c>
      <c r="I94" s="49">
        <v>7.27</v>
      </c>
      <c r="J94" s="49">
        <v>15.57</v>
      </c>
      <c r="K94" s="49">
        <v>6.87</v>
      </c>
      <c r="L94" s="49">
        <v>7.52</v>
      </c>
      <c r="M94" s="17">
        <f t="shared" si="17"/>
        <v>15.594999999999999</v>
      </c>
      <c r="N94" s="17">
        <f t="shared" si="17"/>
        <v>6.8250000000000002</v>
      </c>
      <c r="O94" s="17">
        <f t="shared" si="17"/>
        <v>7.3949999999999996</v>
      </c>
      <c r="P94" s="43">
        <f t="shared" si="18"/>
        <v>0.15196078208958486</v>
      </c>
      <c r="Q94" s="21">
        <f t="shared" si="19"/>
        <v>1.4962356560944301E-7</v>
      </c>
      <c r="R94" s="21">
        <f t="shared" si="20"/>
        <v>6.6834391756861291E-8</v>
      </c>
      <c r="S94" s="23">
        <f t="shared" si="21"/>
        <v>3.0603606994047619E-8</v>
      </c>
      <c r="T94" s="21">
        <f t="shared" si="22"/>
        <v>9.3658076104612027E-16</v>
      </c>
      <c r="U94" s="28">
        <v>298</v>
      </c>
      <c r="V94" s="29">
        <f t="shared" si="23"/>
        <v>288.59500000000003</v>
      </c>
      <c r="W94" s="30">
        <f t="shared" si="24"/>
        <v>0.54963732529190412</v>
      </c>
      <c r="X94" s="31">
        <f t="shared" si="25"/>
        <v>3.5451721202603008</v>
      </c>
      <c r="Y94" s="34">
        <f t="shared" si="26"/>
        <v>-2.258466349283463E-7</v>
      </c>
      <c r="Z94" s="35">
        <f t="shared" si="27"/>
        <v>-2.2359233613012023E-7</v>
      </c>
      <c r="AA94" s="35">
        <f t="shared" si="28"/>
        <v>-2.2361483751949579E-7</v>
      </c>
      <c r="AB94" s="36">
        <f t="shared" si="29"/>
        <v>-2.2138259091329463E-7</v>
      </c>
      <c r="AC94" s="42">
        <f t="shared" si="31"/>
        <v>1.131320802472913E-4</v>
      </c>
      <c r="AD94" s="24"/>
      <c r="AE94" s="44">
        <f t="shared" si="30"/>
        <v>1.1313208024729131</v>
      </c>
      <c r="AF94" s="44"/>
      <c r="AG94" s="45"/>
      <c r="AH94" s="12">
        <v>880</v>
      </c>
    </row>
    <row r="95" spans="5:34">
      <c r="E95" s="13">
        <v>0.54265046296296293</v>
      </c>
      <c r="F95" s="12">
        <v>890</v>
      </c>
      <c r="G95" s="49">
        <v>15.62</v>
      </c>
      <c r="H95" s="49">
        <v>6.78</v>
      </c>
      <c r="I95" s="49">
        <v>7.33</v>
      </c>
      <c r="J95" s="49">
        <v>15.57</v>
      </c>
      <c r="K95" s="49">
        <v>6.88</v>
      </c>
      <c r="L95" s="49">
        <v>7.53</v>
      </c>
      <c r="M95" s="17">
        <f t="shared" si="17"/>
        <v>15.594999999999999</v>
      </c>
      <c r="N95" s="17">
        <f t="shared" si="17"/>
        <v>6.83</v>
      </c>
      <c r="O95" s="17">
        <f t="shared" si="17"/>
        <v>7.43</v>
      </c>
      <c r="P95" s="43">
        <f t="shared" si="18"/>
        <v>0.15268000147743277</v>
      </c>
      <c r="Q95" s="21">
        <f t="shared" si="19"/>
        <v>1.479108388168204E-7</v>
      </c>
      <c r="R95" s="21">
        <f t="shared" si="20"/>
        <v>6.7608297539197998E-8</v>
      </c>
      <c r="S95" s="23">
        <f t="shared" si="21"/>
        <v>3.0957980061423109E-8</v>
      </c>
      <c r="T95" s="21">
        <f t="shared" si="22"/>
        <v>9.5839652948347083E-16</v>
      </c>
      <c r="U95" s="28">
        <v>298</v>
      </c>
      <c r="V95" s="29">
        <f t="shared" si="23"/>
        <v>288.59500000000003</v>
      </c>
      <c r="W95" s="30">
        <f t="shared" si="24"/>
        <v>0.54963732529190412</v>
      </c>
      <c r="X95" s="31">
        <f t="shared" si="25"/>
        <v>3.5451721202603008</v>
      </c>
      <c r="Y95" s="34">
        <f t="shared" si="26"/>
        <v>-2.2761160327592435E-7</v>
      </c>
      <c r="Z95" s="35">
        <f t="shared" si="27"/>
        <v>-2.2527576436453437E-7</v>
      </c>
      <c r="AA95" s="35">
        <f t="shared" si="28"/>
        <v>-2.2529973565308663E-7</v>
      </c>
      <c r="AB95" s="36">
        <f t="shared" si="29"/>
        <v>-2.2298737602485239E-7</v>
      </c>
      <c r="AC95" s="42">
        <f t="shared" si="31"/>
        <v>1.1089600762538985E-4</v>
      </c>
      <c r="AD95" s="24"/>
      <c r="AE95" s="44">
        <f t="shared" si="30"/>
        <v>1.1089600762538985</v>
      </c>
      <c r="AF95" s="44"/>
      <c r="AG95" s="45"/>
      <c r="AH95" s="12">
        <v>890</v>
      </c>
    </row>
    <row r="96" spans="5:34">
      <c r="E96" s="13">
        <v>0.54276620370370365</v>
      </c>
      <c r="F96" s="12">
        <v>900</v>
      </c>
      <c r="G96" s="49">
        <v>15.63</v>
      </c>
      <c r="H96" s="49">
        <v>6.79</v>
      </c>
      <c r="I96" s="49">
        <v>7.32</v>
      </c>
      <c r="J96" s="49">
        <v>15.58</v>
      </c>
      <c r="K96" s="49">
        <v>6.88</v>
      </c>
      <c r="L96" s="49">
        <v>7.52</v>
      </c>
      <c r="M96" s="17">
        <f t="shared" si="17"/>
        <v>15.605</v>
      </c>
      <c r="N96" s="17">
        <f t="shared" si="17"/>
        <v>6.835</v>
      </c>
      <c r="O96" s="17">
        <f t="shared" si="17"/>
        <v>7.42</v>
      </c>
      <c r="P96" s="43">
        <f t="shared" si="18"/>
        <v>0.15250092205921381</v>
      </c>
      <c r="Q96" s="21">
        <f t="shared" si="19"/>
        <v>1.4621771744567149E-7</v>
      </c>
      <c r="R96" s="21">
        <f t="shared" si="20"/>
        <v>6.839116472814276E-8</v>
      </c>
      <c r="S96" s="23">
        <f t="shared" si="21"/>
        <v>3.1342491366895059E-8</v>
      </c>
      <c r="T96" s="21">
        <f t="shared" si="22"/>
        <v>9.8235176508389137E-16</v>
      </c>
      <c r="U96" s="28">
        <v>298</v>
      </c>
      <c r="V96" s="29">
        <f t="shared" si="23"/>
        <v>288.60500000000002</v>
      </c>
      <c r="W96" s="30">
        <f t="shared" si="24"/>
        <v>0.54903389121635604</v>
      </c>
      <c r="X96" s="31">
        <f t="shared" si="25"/>
        <v>3.5402496719684691</v>
      </c>
      <c r="Y96" s="34">
        <f t="shared" si="26"/>
        <v>-2.2861048515512942E-7</v>
      </c>
      <c r="Z96" s="35">
        <f t="shared" si="27"/>
        <v>-2.2620523538521299E-7</v>
      </c>
      <c r="AA96" s="35">
        <f t="shared" si="28"/>
        <v>-2.2623054142684866E-7</v>
      </c>
      <c r="AB96" s="36">
        <f t="shared" si="29"/>
        <v>-2.2385006520023748E-7</v>
      </c>
      <c r="AC96" s="42">
        <f t="shared" si="31"/>
        <v>1.0864309099316317E-4</v>
      </c>
      <c r="AD96" s="25"/>
      <c r="AE96" s="44">
        <f t="shared" si="30"/>
        <v>1.0864309099316316</v>
      </c>
      <c r="AF96" s="44"/>
      <c r="AG96" s="45"/>
      <c r="AH96" s="12">
        <v>900</v>
      </c>
    </row>
    <row r="97" spans="5:34">
      <c r="E97" s="13">
        <v>0.54288194444444449</v>
      </c>
      <c r="F97" s="12">
        <v>910</v>
      </c>
      <c r="G97" s="49">
        <v>15.63</v>
      </c>
      <c r="H97" s="49">
        <v>6.79</v>
      </c>
      <c r="I97" s="49">
        <v>7.08</v>
      </c>
      <c r="J97" s="49">
        <v>15.58</v>
      </c>
      <c r="K97" s="49">
        <v>6.88</v>
      </c>
      <c r="L97" s="49">
        <v>7.14</v>
      </c>
      <c r="M97" s="17">
        <f t="shared" si="17"/>
        <v>15.605</v>
      </c>
      <c r="N97" s="17">
        <f t="shared" si="17"/>
        <v>6.835</v>
      </c>
      <c r="O97" s="17">
        <f t="shared" si="17"/>
        <v>7.1099999999999994</v>
      </c>
      <c r="P97" s="43">
        <f t="shared" si="18"/>
        <v>0.14612958973598519</v>
      </c>
      <c r="Q97" s="21">
        <f t="shared" si="19"/>
        <v>1.4621771744567149E-7</v>
      </c>
      <c r="R97" s="21">
        <f t="shared" si="20"/>
        <v>6.839116472814276E-8</v>
      </c>
      <c r="S97" s="23">
        <f t="shared" si="21"/>
        <v>3.1342491366895059E-8</v>
      </c>
      <c r="T97" s="21">
        <f t="shared" si="22"/>
        <v>9.8235176508389137E-16</v>
      </c>
      <c r="U97" s="28">
        <v>298</v>
      </c>
      <c r="V97" s="29">
        <f t="shared" si="23"/>
        <v>288.60500000000002</v>
      </c>
      <c r="W97" s="30">
        <f t="shared" si="24"/>
        <v>0.54903389121635604</v>
      </c>
      <c r="X97" s="31">
        <f t="shared" si="25"/>
        <v>3.5402496719684691</v>
      </c>
      <c r="Y97" s="34">
        <f t="shared" si="26"/>
        <v>-2.144980106297398E-7</v>
      </c>
      <c r="Z97" s="35">
        <f t="shared" si="27"/>
        <v>-2.1233552614312451E-7</v>
      </c>
      <c r="AA97" s="35">
        <f t="shared" si="28"/>
        <v>-2.1235732746026084E-7</v>
      </c>
      <c r="AB97" s="36">
        <f t="shared" si="29"/>
        <v>-2.1021620470619131E-7</v>
      </c>
      <c r="AC97" s="42">
        <f t="shared" si="31"/>
        <v>1.0638087081986402E-4</v>
      </c>
      <c r="AD97" s="24"/>
      <c r="AE97" s="44">
        <f t="shared" si="30"/>
        <v>1.0638087081986403</v>
      </c>
      <c r="AF97" s="44"/>
      <c r="AG97" s="45"/>
      <c r="AH97" s="12">
        <v>910</v>
      </c>
    </row>
    <row r="98" spans="5:34">
      <c r="E98" s="13">
        <v>0.54299768518518521</v>
      </c>
      <c r="F98" s="12">
        <v>920</v>
      </c>
      <c r="G98" s="49">
        <v>15.63</v>
      </c>
      <c r="H98" s="49">
        <v>6.79</v>
      </c>
      <c r="I98" s="49">
        <v>6.77</v>
      </c>
      <c r="J98" s="49">
        <v>15.58</v>
      </c>
      <c r="K98" s="49">
        <v>6.88</v>
      </c>
      <c r="L98" s="49">
        <v>7.04</v>
      </c>
      <c r="M98" s="17">
        <f t="shared" si="17"/>
        <v>15.605</v>
      </c>
      <c r="N98" s="17">
        <f t="shared" si="17"/>
        <v>6.835</v>
      </c>
      <c r="O98" s="17">
        <f t="shared" si="17"/>
        <v>6.9049999999999994</v>
      </c>
      <c r="P98" s="43">
        <f t="shared" si="18"/>
        <v>0.14191628932868888</v>
      </c>
      <c r="Q98" s="21">
        <f t="shared" si="19"/>
        <v>1.4621771744567149E-7</v>
      </c>
      <c r="R98" s="21">
        <f t="shared" si="20"/>
        <v>6.839116472814276E-8</v>
      </c>
      <c r="S98" s="23">
        <f t="shared" si="21"/>
        <v>3.1342491366895059E-8</v>
      </c>
      <c r="T98" s="21">
        <f t="shared" si="22"/>
        <v>9.8235176508389137E-16</v>
      </c>
      <c r="U98" s="28">
        <v>298</v>
      </c>
      <c r="V98" s="29">
        <f t="shared" si="23"/>
        <v>288.60500000000002</v>
      </c>
      <c r="W98" s="30">
        <f t="shared" si="24"/>
        <v>0.54903389121635604</v>
      </c>
      <c r="X98" s="31">
        <f t="shared" si="25"/>
        <v>3.5402496719684691</v>
      </c>
      <c r="Y98" s="34">
        <f t="shared" si="26"/>
        <v>-2.0415526237324754E-7</v>
      </c>
      <c r="Z98" s="35">
        <f t="shared" si="27"/>
        <v>-2.0215639309545357E-7</v>
      </c>
      <c r="AA98" s="35">
        <f t="shared" si="28"/>
        <v>-2.0217596387870575E-7</v>
      </c>
      <c r="AB98" s="36">
        <f t="shared" si="29"/>
        <v>-2.0019628215194232E-7</v>
      </c>
      <c r="AC98" s="42">
        <f t="shared" si="31"/>
        <v>1.0425737094895953E-4</v>
      </c>
      <c r="AD98" s="24"/>
      <c r="AE98" s="44">
        <f t="shared" si="30"/>
        <v>1.0425737094895953</v>
      </c>
      <c r="AF98" s="44"/>
      <c r="AG98" s="45"/>
      <c r="AH98" s="12">
        <v>920</v>
      </c>
    </row>
    <row r="99" spans="5:34">
      <c r="E99" s="13">
        <v>0.54311342592592593</v>
      </c>
      <c r="F99" s="12">
        <v>930</v>
      </c>
      <c r="G99" s="49">
        <v>15.63</v>
      </c>
      <c r="H99" s="49">
        <v>6.79</v>
      </c>
      <c r="I99" s="49">
        <v>6.43</v>
      </c>
      <c r="J99" s="49">
        <v>15.58</v>
      </c>
      <c r="K99" s="49">
        <v>6.89</v>
      </c>
      <c r="L99" s="49">
        <v>6.76</v>
      </c>
      <c r="M99" s="17">
        <f t="shared" si="17"/>
        <v>15.605</v>
      </c>
      <c r="N99" s="17">
        <f t="shared" si="17"/>
        <v>6.84</v>
      </c>
      <c r="O99" s="17">
        <f t="shared" si="17"/>
        <v>6.5949999999999998</v>
      </c>
      <c r="P99" s="43">
        <f t="shared" si="18"/>
        <v>0.13554495700546026</v>
      </c>
      <c r="Q99" s="21">
        <f t="shared" si="19"/>
        <v>1.4454397707459271E-7</v>
      </c>
      <c r="R99" s="21">
        <f t="shared" si="20"/>
        <v>6.9183097091893466E-8</v>
      </c>
      <c r="S99" s="23">
        <f t="shared" si="21"/>
        <v>3.1705420312069225E-8</v>
      </c>
      <c r="T99" s="21">
        <f t="shared" si="22"/>
        <v>1.0052336771649719E-15</v>
      </c>
      <c r="U99" s="28">
        <v>298</v>
      </c>
      <c r="V99" s="29">
        <f t="shared" si="23"/>
        <v>288.60500000000002</v>
      </c>
      <c r="W99" s="30">
        <f t="shared" si="24"/>
        <v>0.54903389121635604</v>
      </c>
      <c r="X99" s="31">
        <f t="shared" si="25"/>
        <v>3.5402496719684691</v>
      </c>
      <c r="Y99" s="34">
        <f t="shared" si="26"/>
        <v>-1.9566241281362042E-7</v>
      </c>
      <c r="Z99" s="35">
        <f t="shared" si="27"/>
        <v>-1.9379008307305281E-7</v>
      </c>
      <c r="AA99" s="35">
        <f t="shared" si="28"/>
        <v>-1.9380799974190611E-7</v>
      </c>
      <c r="AB99" s="36">
        <f t="shared" si="29"/>
        <v>-1.919532437743697E-7</v>
      </c>
      <c r="AC99" s="42">
        <f t="shared" si="31"/>
        <v>1.0223567718483701E-4</v>
      </c>
      <c r="AD99" s="24"/>
      <c r="AE99" s="44">
        <f t="shared" si="30"/>
        <v>1.0223567718483701</v>
      </c>
      <c r="AF99" s="44"/>
      <c r="AG99" s="45"/>
      <c r="AH99" s="12">
        <v>930</v>
      </c>
    </row>
    <row r="100" spans="5:34">
      <c r="E100" s="13">
        <v>0.54322916666666665</v>
      </c>
      <c r="F100" s="12">
        <v>940</v>
      </c>
      <c r="G100" s="49">
        <v>15.63</v>
      </c>
      <c r="H100" s="49">
        <v>6.79</v>
      </c>
      <c r="I100" s="49">
        <v>6.15</v>
      </c>
      <c r="J100" s="49">
        <v>15.58</v>
      </c>
      <c r="K100" s="49">
        <v>6.89</v>
      </c>
      <c r="L100" s="49">
        <v>6.59</v>
      </c>
      <c r="M100" s="17">
        <f t="shared" si="17"/>
        <v>15.605</v>
      </c>
      <c r="N100" s="17">
        <f t="shared" si="17"/>
        <v>6.84</v>
      </c>
      <c r="O100" s="17">
        <f t="shared" si="17"/>
        <v>6.37</v>
      </c>
      <c r="P100" s="43">
        <f t="shared" si="18"/>
        <v>0.1309206028998911</v>
      </c>
      <c r="Q100" s="21">
        <f t="shared" si="19"/>
        <v>1.4454397707459271E-7</v>
      </c>
      <c r="R100" s="21">
        <f t="shared" si="20"/>
        <v>6.9183097091893466E-8</v>
      </c>
      <c r="S100" s="23">
        <f t="shared" si="21"/>
        <v>3.1705420312069225E-8</v>
      </c>
      <c r="T100" s="21">
        <f t="shared" si="22"/>
        <v>1.0052336771649719E-15</v>
      </c>
      <c r="U100" s="28">
        <v>298</v>
      </c>
      <c r="V100" s="29">
        <f t="shared" si="23"/>
        <v>288.60500000000002</v>
      </c>
      <c r="W100" s="30">
        <f t="shared" si="24"/>
        <v>0.54903389121635604</v>
      </c>
      <c r="X100" s="31">
        <f t="shared" si="25"/>
        <v>3.5402496719684691</v>
      </c>
      <c r="Y100" s="34">
        <f t="shared" si="26"/>
        <v>-1.854045334180464E-7</v>
      </c>
      <c r="Z100" s="35">
        <f t="shared" si="27"/>
        <v>-1.8369089214888579E-7</v>
      </c>
      <c r="AA100" s="35">
        <f t="shared" si="28"/>
        <v>-1.8370673084681422E-7</v>
      </c>
      <c r="AB100" s="36">
        <f t="shared" si="29"/>
        <v>-1.8200863549043904E-7</v>
      </c>
      <c r="AC100" s="42">
        <f t="shared" si="31"/>
        <v>1.0029765748114051E-4</v>
      </c>
      <c r="AD100" s="24"/>
      <c r="AE100" s="44">
        <f t="shared" si="30"/>
        <v>1.0029765748114052</v>
      </c>
      <c r="AF100" s="44"/>
      <c r="AG100" s="45"/>
      <c r="AH100" s="12">
        <v>940</v>
      </c>
    </row>
    <row r="101" spans="5:34">
      <c r="E101" s="13">
        <v>0.54334490740740737</v>
      </c>
      <c r="F101" s="12">
        <v>950</v>
      </c>
      <c r="G101" s="49">
        <v>15.63</v>
      </c>
      <c r="H101" s="49">
        <v>6.79</v>
      </c>
      <c r="I101" s="49">
        <v>6.39</v>
      </c>
      <c r="J101" s="49">
        <v>15.58</v>
      </c>
      <c r="K101" s="49">
        <v>6.89</v>
      </c>
      <c r="L101" s="49">
        <v>6.67</v>
      </c>
      <c r="M101" s="17">
        <f t="shared" si="17"/>
        <v>15.605</v>
      </c>
      <c r="N101" s="17">
        <f t="shared" si="17"/>
        <v>6.84</v>
      </c>
      <c r="O101" s="17">
        <f t="shared" si="17"/>
        <v>6.5299999999999994</v>
      </c>
      <c r="P101" s="43">
        <f t="shared" si="18"/>
        <v>0.1342090324860736</v>
      </c>
      <c r="Q101" s="21">
        <f t="shared" si="19"/>
        <v>1.4454397707459271E-7</v>
      </c>
      <c r="R101" s="21">
        <f t="shared" si="20"/>
        <v>6.9183097091893466E-8</v>
      </c>
      <c r="S101" s="23">
        <f t="shared" si="21"/>
        <v>3.1705420312069225E-8</v>
      </c>
      <c r="T101" s="21">
        <f t="shared" si="22"/>
        <v>1.0052336771649719E-15</v>
      </c>
      <c r="U101" s="28">
        <v>298</v>
      </c>
      <c r="V101" s="29">
        <f t="shared" si="23"/>
        <v>288.60500000000002</v>
      </c>
      <c r="W101" s="30">
        <f t="shared" si="24"/>
        <v>0.54903389121635604</v>
      </c>
      <c r="X101" s="31">
        <f t="shared" si="25"/>
        <v>3.5402496719684691</v>
      </c>
      <c r="Y101" s="34">
        <f t="shared" si="26"/>
        <v>-1.865803819369812E-7</v>
      </c>
      <c r="Z101" s="35">
        <f t="shared" si="27"/>
        <v>-1.8481255685978691E-7</v>
      </c>
      <c r="AA101" s="35">
        <f t="shared" si="28"/>
        <v>-1.848293067746017E-7</v>
      </c>
      <c r="AB101" s="36">
        <f t="shared" si="29"/>
        <v>-1.8307791420565303E-7</v>
      </c>
      <c r="AC101" s="42">
        <f t="shared" si="31"/>
        <v>9.8460643456307377E-5</v>
      </c>
      <c r="AD101" s="24"/>
      <c r="AE101" s="44">
        <f t="shared" si="30"/>
        <v>0.98460643456307373</v>
      </c>
      <c r="AF101" s="44"/>
      <c r="AG101" s="45"/>
      <c r="AH101" s="12">
        <v>950</v>
      </c>
    </row>
    <row r="102" spans="5:34">
      <c r="E102" s="13">
        <v>0.5434606481481481</v>
      </c>
      <c r="F102" s="12">
        <v>960</v>
      </c>
      <c r="G102" s="49">
        <v>15.65</v>
      </c>
      <c r="H102" s="49">
        <v>6.79</v>
      </c>
      <c r="I102" s="49">
        <v>7.12</v>
      </c>
      <c r="J102" s="49">
        <v>15.59</v>
      </c>
      <c r="K102" s="49">
        <v>6.89</v>
      </c>
      <c r="L102" s="49">
        <v>7.4</v>
      </c>
      <c r="M102" s="17">
        <f t="shared" si="17"/>
        <v>15.620000000000001</v>
      </c>
      <c r="N102" s="17">
        <f t="shared" si="17"/>
        <v>6.84</v>
      </c>
      <c r="O102" s="17">
        <f t="shared" si="17"/>
        <v>7.26</v>
      </c>
      <c r="P102" s="43">
        <f t="shared" si="18"/>
        <v>0.14925127272604313</v>
      </c>
      <c r="Q102" s="21">
        <f t="shared" si="19"/>
        <v>1.4454397707459271E-7</v>
      </c>
      <c r="R102" s="21">
        <f t="shared" si="20"/>
        <v>6.9183097091893466E-8</v>
      </c>
      <c r="S102" s="23">
        <f t="shared" si="21"/>
        <v>3.1744965760068335E-8</v>
      </c>
      <c r="T102" s="21">
        <f t="shared" si="22"/>
        <v>1.0077428511079109E-15</v>
      </c>
      <c r="U102" s="28">
        <v>298</v>
      </c>
      <c r="V102" s="29">
        <f t="shared" si="23"/>
        <v>288.62</v>
      </c>
      <c r="W102" s="30">
        <f t="shared" si="24"/>
        <v>0.54812881850639339</v>
      </c>
      <c r="X102" s="31">
        <f t="shared" si="25"/>
        <v>3.5328794495827518</v>
      </c>
      <c r="Y102" s="34">
        <f t="shared" si="26"/>
        <v>-2.0453153408852757E-7</v>
      </c>
      <c r="Z102" s="35">
        <f t="shared" si="27"/>
        <v>-2.0236653531437494E-7</v>
      </c>
      <c r="AA102" s="35">
        <f t="shared" si="28"/>
        <v>-2.0238945217026691E-7</v>
      </c>
      <c r="AB102" s="36">
        <f t="shared" si="29"/>
        <v>-2.0024688509488729E-7</v>
      </c>
      <c r="AC102" s="42">
        <f t="shared" si="31"/>
        <v>9.6612406750621699E-5</v>
      </c>
      <c r="AD102" s="25">
        <f>D14</f>
        <v>9.728571428571429E-5</v>
      </c>
      <c r="AE102" s="44">
        <f t="shared" si="30"/>
        <v>0.96612406750621693</v>
      </c>
      <c r="AF102" s="44">
        <f>AD102*10000</f>
        <v>0.97285714285714286</v>
      </c>
      <c r="AG102" s="45">
        <f>(AE102-AF102)*(AE102-AF102)</f>
        <v>4.5334303681246365E-5</v>
      </c>
      <c r="AH102" s="12">
        <v>960</v>
      </c>
    </row>
    <row r="103" spans="5:34">
      <c r="E103" s="13">
        <v>0.54357638888888893</v>
      </c>
      <c r="F103" s="12">
        <v>970</v>
      </c>
      <c r="G103" s="49">
        <v>15.65</v>
      </c>
      <c r="H103" s="49">
        <v>6.8</v>
      </c>
      <c r="I103" s="49">
        <v>7.24</v>
      </c>
      <c r="J103" s="49">
        <v>15.6</v>
      </c>
      <c r="K103" s="49">
        <v>6.9</v>
      </c>
      <c r="L103" s="49">
        <v>7.49</v>
      </c>
      <c r="M103" s="17">
        <f t="shared" si="17"/>
        <v>15.625</v>
      </c>
      <c r="N103" s="17">
        <f t="shared" si="17"/>
        <v>6.85</v>
      </c>
      <c r="O103" s="17">
        <f t="shared" si="17"/>
        <v>7.3650000000000002</v>
      </c>
      <c r="P103" s="43">
        <f t="shared" si="18"/>
        <v>0.15142298376627192</v>
      </c>
      <c r="Q103" s="21">
        <f t="shared" si="19"/>
        <v>1.4125375446227539E-7</v>
      </c>
      <c r="R103" s="21">
        <f t="shared" si="20"/>
        <v>7.0794578438413597E-8</v>
      </c>
      <c r="S103" s="23">
        <f t="shared" si="21"/>
        <v>3.2497901075532895E-8</v>
      </c>
      <c r="T103" s="21">
        <f t="shared" si="22"/>
        <v>1.0561135743151221E-15</v>
      </c>
      <c r="U103" s="28">
        <v>298</v>
      </c>
      <c r="V103" s="29">
        <f t="shared" si="23"/>
        <v>288.625</v>
      </c>
      <c r="W103" s="30">
        <f t="shared" si="24"/>
        <v>0.54782714850846237</v>
      </c>
      <c r="X103" s="31">
        <f t="shared" si="25"/>
        <v>3.5304262899975414</v>
      </c>
      <c r="Y103" s="34">
        <f t="shared" si="26"/>
        <v>-2.1306025810287542E-7</v>
      </c>
      <c r="Z103" s="35">
        <f t="shared" si="27"/>
        <v>-2.1066067302301326E-7</v>
      </c>
      <c r="AA103" s="35">
        <f t="shared" si="28"/>
        <v>-2.106876982815329E-7</v>
      </c>
      <c r="AB103" s="36">
        <f t="shared" si="29"/>
        <v>-2.0831452971778388E-7</v>
      </c>
      <c r="AC103" s="42">
        <f t="shared" si="31"/>
        <v>9.458858942703387E-5</v>
      </c>
      <c r="AD103" s="24"/>
      <c r="AE103" s="44">
        <f t="shared" si="30"/>
        <v>0.94588589427033876</v>
      </c>
      <c r="AF103" s="44"/>
      <c r="AG103" s="45"/>
      <c r="AH103" s="12">
        <v>970</v>
      </c>
    </row>
    <row r="104" spans="5:34">
      <c r="E104" s="13">
        <v>0.54369212962962965</v>
      </c>
      <c r="F104" s="12">
        <v>980</v>
      </c>
      <c r="G104" s="49">
        <v>15.66</v>
      </c>
      <c r="H104" s="49">
        <v>6.8</v>
      </c>
      <c r="I104" s="49">
        <v>7.3</v>
      </c>
      <c r="J104" s="49">
        <v>15.61</v>
      </c>
      <c r="K104" s="49">
        <v>6.9</v>
      </c>
      <c r="L104" s="49">
        <v>7.52</v>
      </c>
      <c r="M104" s="17">
        <f t="shared" si="17"/>
        <v>15.635</v>
      </c>
      <c r="N104" s="17">
        <f t="shared" si="17"/>
        <v>6.85</v>
      </c>
      <c r="O104" s="17">
        <f t="shared" si="17"/>
        <v>7.41</v>
      </c>
      <c r="P104" s="43">
        <f t="shared" si="18"/>
        <v>0.15237457878566707</v>
      </c>
      <c r="Q104" s="21">
        <f t="shared" si="19"/>
        <v>1.4125375446227539E-7</v>
      </c>
      <c r="R104" s="21">
        <f t="shared" si="20"/>
        <v>7.0794578438413597E-8</v>
      </c>
      <c r="S104" s="23">
        <f t="shared" si="21"/>
        <v>3.252491805532703E-8</v>
      </c>
      <c r="T104" s="21">
        <f t="shared" si="22"/>
        <v>1.0578702945057381E-15</v>
      </c>
      <c r="U104" s="28">
        <v>298</v>
      </c>
      <c r="V104" s="29">
        <f t="shared" si="23"/>
        <v>288.63499999999999</v>
      </c>
      <c r="W104" s="30">
        <f t="shared" si="24"/>
        <v>0.54722383986742629</v>
      </c>
      <c r="X104" s="31">
        <f t="shared" si="25"/>
        <v>3.5255253344494459</v>
      </c>
      <c r="Y104" s="34">
        <f t="shared" si="26"/>
        <v>-2.102644322810303E-7</v>
      </c>
      <c r="Z104" s="35">
        <f t="shared" si="27"/>
        <v>-2.0787417118161764E-7</v>
      </c>
      <c r="AA104" s="35">
        <f t="shared" si="28"/>
        <v>-2.0790134338597659E-7</v>
      </c>
      <c r="AB104" s="36">
        <f t="shared" si="29"/>
        <v>-2.0553763671013744E-7</v>
      </c>
      <c r="AC104" s="42">
        <f t="shared" si="31"/>
        <v>9.2481803542984292E-5</v>
      </c>
      <c r="AD104" s="24"/>
      <c r="AE104" s="44">
        <f t="shared" si="30"/>
        <v>0.92481803542984287</v>
      </c>
      <c r="AF104" s="44"/>
      <c r="AG104" s="45"/>
      <c r="AH104" s="12">
        <v>980</v>
      </c>
    </row>
    <row r="105" spans="5:34">
      <c r="E105" s="13">
        <v>0.54380787037037037</v>
      </c>
      <c r="F105" s="12">
        <v>990</v>
      </c>
      <c r="G105" s="49">
        <v>15.66</v>
      </c>
      <c r="H105" s="49">
        <v>6.81</v>
      </c>
      <c r="I105" s="49">
        <v>7.36</v>
      </c>
      <c r="J105" s="49">
        <v>15.61</v>
      </c>
      <c r="K105" s="49">
        <v>6.91</v>
      </c>
      <c r="L105" s="49">
        <v>7.56</v>
      </c>
      <c r="M105" s="17">
        <f t="shared" si="17"/>
        <v>15.635</v>
      </c>
      <c r="N105" s="17">
        <f t="shared" si="17"/>
        <v>6.8599999999999994</v>
      </c>
      <c r="O105" s="17">
        <f t="shared" si="17"/>
        <v>7.46</v>
      </c>
      <c r="P105" s="43">
        <f t="shared" si="18"/>
        <v>0.15340274733347858</v>
      </c>
      <c r="Q105" s="21">
        <f t="shared" si="19"/>
        <v>1.3803842646028844E-7</v>
      </c>
      <c r="R105" s="21">
        <f t="shared" si="20"/>
        <v>7.2443596007498796E-8</v>
      </c>
      <c r="S105" s="23">
        <f t="shared" si="21"/>
        <v>3.328252072052192E-8</v>
      </c>
      <c r="T105" s="21">
        <f t="shared" si="22"/>
        <v>1.107726185511971E-15</v>
      </c>
      <c r="U105" s="28">
        <v>298</v>
      </c>
      <c r="V105" s="29">
        <f t="shared" si="23"/>
        <v>288.63499999999999</v>
      </c>
      <c r="W105" s="30">
        <f t="shared" si="24"/>
        <v>0.54722383986742629</v>
      </c>
      <c r="X105" s="31">
        <f t="shared" si="25"/>
        <v>3.5255253344494459</v>
      </c>
      <c r="Y105" s="34">
        <f t="shared" si="26"/>
        <v>-2.1667680257123137E-7</v>
      </c>
      <c r="Z105" s="35">
        <f t="shared" si="27"/>
        <v>-2.1408015764780636E-7</v>
      </c>
      <c r="AA105" s="35">
        <f t="shared" si="28"/>
        <v>-2.1411127572218412E-7</v>
      </c>
      <c r="AB105" s="36">
        <f t="shared" si="29"/>
        <v>-2.1154500303796769E-7</v>
      </c>
      <c r="AC105" s="42">
        <f t="shared" si="31"/>
        <v>9.0402881712773708E-5</v>
      </c>
      <c r="AD105" s="24"/>
      <c r="AE105" s="44">
        <f t="shared" si="30"/>
        <v>0.90402881712773708</v>
      </c>
      <c r="AF105" s="44"/>
      <c r="AG105" s="45"/>
      <c r="AH105" s="12">
        <v>990</v>
      </c>
    </row>
    <row r="106" spans="5:34">
      <c r="E106" s="13">
        <v>0.54392361111111109</v>
      </c>
      <c r="F106" s="12">
        <v>1000</v>
      </c>
      <c r="G106" s="49">
        <v>15.67</v>
      </c>
      <c r="H106" s="49">
        <v>6.81</v>
      </c>
      <c r="I106" s="49">
        <v>7.34</v>
      </c>
      <c r="J106" s="49">
        <v>15.61</v>
      </c>
      <c r="K106" s="49">
        <v>6.91</v>
      </c>
      <c r="L106" s="49">
        <v>7.54</v>
      </c>
      <c r="M106" s="17">
        <f t="shared" si="17"/>
        <v>15.64</v>
      </c>
      <c r="N106" s="17">
        <f t="shared" si="17"/>
        <v>6.8599999999999994</v>
      </c>
      <c r="O106" s="17">
        <f t="shared" si="17"/>
        <v>7.4399999999999995</v>
      </c>
      <c r="P106" s="43">
        <f t="shared" si="18"/>
        <v>0.1530047386455973</v>
      </c>
      <c r="Q106" s="21">
        <f t="shared" si="19"/>
        <v>1.3803842646028844E-7</v>
      </c>
      <c r="R106" s="21">
        <f t="shared" si="20"/>
        <v>7.2443596007498796E-8</v>
      </c>
      <c r="S106" s="23">
        <f t="shared" si="21"/>
        <v>3.3296352481230588E-8</v>
      </c>
      <c r="T106" s="21">
        <f t="shared" si="22"/>
        <v>1.1086470885543504E-15</v>
      </c>
      <c r="U106" s="28">
        <v>298</v>
      </c>
      <c r="V106" s="29">
        <f t="shared" si="23"/>
        <v>288.64</v>
      </c>
      <c r="W106" s="30">
        <f t="shared" si="24"/>
        <v>0.54692220122323365</v>
      </c>
      <c r="X106" s="31">
        <f t="shared" si="25"/>
        <v>3.5230775357594486</v>
      </c>
      <c r="Y106" s="34">
        <f t="shared" si="26"/>
        <v>-2.1131852412497641E-7</v>
      </c>
      <c r="Z106" s="35">
        <f t="shared" si="27"/>
        <v>-2.0878880678201368E-7</v>
      </c>
      <c r="AA106" s="35">
        <f t="shared" si="28"/>
        <v>-2.0881909030714139E-7</v>
      </c>
      <c r="AB106" s="36">
        <f t="shared" si="29"/>
        <v>-2.0631893143447226E-7</v>
      </c>
      <c r="AC106" s="42">
        <f t="shared" si="31"/>
        <v>8.8261873925525087E-5</v>
      </c>
      <c r="AD106" s="24"/>
      <c r="AE106" s="44">
        <f t="shared" si="30"/>
        <v>0.88261873925525092</v>
      </c>
      <c r="AF106" s="44"/>
      <c r="AG106" s="45"/>
      <c r="AH106" s="12">
        <v>1000</v>
      </c>
    </row>
    <row r="107" spans="5:34">
      <c r="E107" s="13">
        <v>0.54403935185185182</v>
      </c>
      <c r="F107" s="12">
        <v>1010</v>
      </c>
      <c r="G107" s="49">
        <v>15.67</v>
      </c>
      <c r="H107" s="49">
        <v>6.81</v>
      </c>
      <c r="I107" s="49">
        <v>7.16</v>
      </c>
      <c r="J107" s="49">
        <v>15.61</v>
      </c>
      <c r="K107" s="49">
        <v>6.91</v>
      </c>
      <c r="L107" s="49">
        <v>7.14</v>
      </c>
      <c r="M107" s="17">
        <f t="shared" si="17"/>
        <v>15.64</v>
      </c>
      <c r="N107" s="17">
        <f t="shared" si="17"/>
        <v>6.8599999999999994</v>
      </c>
      <c r="O107" s="17">
        <f t="shared" si="17"/>
        <v>7.15</v>
      </c>
      <c r="P107" s="43">
        <f t="shared" si="18"/>
        <v>0.14704084426290603</v>
      </c>
      <c r="Q107" s="21">
        <f t="shared" si="19"/>
        <v>1.3803842646028844E-7</v>
      </c>
      <c r="R107" s="21">
        <f t="shared" si="20"/>
        <v>7.2443596007498796E-8</v>
      </c>
      <c r="S107" s="23">
        <f t="shared" si="21"/>
        <v>3.3296352481230588E-8</v>
      </c>
      <c r="T107" s="21">
        <f t="shared" si="22"/>
        <v>1.1086470885543504E-15</v>
      </c>
      <c r="U107" s="28">
        <v>298</v>
      </c>
      <c r="V107" s="29">
        <f t="shared" si="23"/>
        <v>288.64</v>
      </c>
      <c r="W107" s="30">
        <f t="shared" si="24"/>
        <v>0.54692220122323365</v>
      </c>
      <c r="X107" s="31">
        <f t="shared" si="25"/>
        <v>3.5230775357594486</v>
      </c>
      <c r="Y107" s="34">
        <f t="shared" si="26"/>
        <v>-1.9827716511968778E-7</v>
      </c>
      <c r="Z107" s="35">
        <f t="shared" si="27"/>
        <v>-1.9599608659170947E-7</v>
      </c>
      <c r="AA107" s="35">
        <f t="shared" si="28"/>
        <v>-1.9602232924677096E-7</v>
      </c>
      <c r="AB107" s="36">
        <f t="shared" si="29"/>
        <v>-1.9376688955689985E-7</v>
      </c>
      <c r="AC107" s="42">
        <f t="shared" si="31"/>
        <v>8.6173785175962161E-5</v>
      </c>
      <c r="AD107" s="24"/>
      <c r="AE107" s="44">
        <f t="shared" si="30"/>
        <v>0.86173785175962159</v>
      </c>
      <c r="AF107" s="44"/>
      <c r="AG107" s="45"/>
      <c r="AH107" s="12">
        <v>1010</v>
      </c>
    </row>
    <row r="108" spans="5:34">
      <c r="E108" s="13">
        <v>0.54415509259259254</v>
      </c>
      <c r="F108" s="12">
        <v>1020</v>
      </c>
      <c r="G108" s="49">
        <v>15.67</v>
      </c>
      <c r="H108" s="49">
        <v>6.81</v>
      </c>
      <c r="I108" s="49">
        <v>6.93</v>
      </c>
      <c r="J108" s="49">
        <v>15.62</v>
      </c>
      <c r="K108" s="49">
        <v>6.91</v>
      </c>
      <c r="L108" s="49">
        <v>6.79</v>
      </c>
      <c r="M108" s="17">
        <f t="shared" si="17"/>
        <v>15.645</v>
      </c>
      <c r="N108" s="17">
        <f t="shared" si="17"/>
        <v>6.8599999999999994</v>
      </c>
      <c r="O108" s="17">
        <f t="shared" si="17"/>
        <v>6.8599999999999994</v>
      </c>
      <c r="P108" s="43">
        <f t="shared" si="18"/>
        <v>0.14108917711980887</v>
      </c>
      <c r="Q108" s="21">
        <f t="shared" si="19"/>
        <v>1.3803842646028844E-7</v>
      </c>
      <c r="R108" s="21">
        <f t="shared" si="20"/>
        <v>7.2443596007498796E-8</v>
      </c>
      <c r="S108" s="23">
        <f t="shared" si="21"/>
        <v>3.3310189990229964E-8</v>
      </c>
      <c r="T108" s="21">
        <f t="shared" si="22"/>
        <v>1.1095687571852165E-15</v>
      </c>
      <c r="U108" s="28">
        <v>298</v>
      </c>
      <c r="V108" s="29">
        <f t="shared" si="23"/>
        <v>288.64499999999998</v>
      </c>
      <c r="W108" s="30">
        <f t="shared" si="24"/>
        <v>0.54662057302920097</v>
      </c>
      <c r="X108" s="31">
        <f t="shared" si="25"/>
        <v>3.5206315213092276</v>
      </c>
      <c r="Y108" s="34">
        <f t="shared" si="26"/>
        <v>-1.8620796929823275E-7</v>
      </c>
      <c r="Z108" s="35">
        <f t="shared" si="27"/>
        <v>-1.841493120805646E-7</v>
      </c>
      <c r="AA108" s="35">
        <f t="shared" si="28"/>
        <v>-1.8417207195252837E-7</v>
      </c>
      <c r="AB108" s="36">
        <f t="shared" si="29"/>
        <v>-1.8213567135473574E-7</v>
      </c>
      <c r="AC108" s="42">
        <f t="shared" si="31"/>
        <v>8.4213650365372927E-5</v>
      </c>
      <c r="AD108" s="24"/>
      <c r="AE108" s="44">
        <f t="shared" si="30"/>
        <v>0.84213650365372927</v>
      </c>
      <c r="AF108" s="44"/>
      <c r="AG108" s="45"/>
      <c r="AH108" s="12">
        <v>1020</v>
      </c>
    </row>
    <row r="109" spans="5:34">
      <c r="E109" s="13">
        <v>0.54427083333333337</v>
      </c>
      <c r="F109" s="12">
        <v>1030</v>
      </c>
      <c r="G109" s="49">
        <v>15.67</v>
      </c>
      <c r="H109" s="49">
        <v>6.81</v>
      </c>
      <c r="I109" s="49">
        <v>6.59</v>
      </c>
      <c r="J109" s="49">
        <v>15.62</v>
      </c>
      <c r="K109" s="49">
        <v>6.91</v>
      </c>
      <c r="L109" s="49">
        <v>6.48</v>
      </c>
      <c r="M109" s="17">
        <f t="shared" si="17"/>
        <v>15.645</v>
      </c>
      <c r="N109" s="17">
        <f t="shared" si="17"/>
        <v>6.8599999999999994</v>
      </c>
      <c r="O109" s="17">
        <f t="shared" si="17"/>
        <v>6.5350000000000001</v>
      </c>
      <c r="P109" s="43">
        <f t="shared" si="18"/>
        <v>0.13440492310174212</v>
      </c>
      <c r="Q109" s="21">
        <f t="shared" si="19"/>
        <v>1.3803842646028844E-7</v>
      </c>
      <c r="R109" s="21">
        <f t="shared" si="20"/>
        <v>7.2443596007498796E-8</v>
      </c>
      <c r="S109" s="23">
        <f t="shared" si="21"/>
        <v>3.3310189990229964E-8</v>
      </c>
      <c r="T109" s="21">
        <f t="shared" si="22"/>
        <v>1.1095687571852165E-15</v>
      </c>
      <c r="U109" s="28">
        <v>298</v>
      </c>
      <c r="V109" s="29">
        <f t="shared" si="23"/>
        <v>288.64499999999998</v>
      </c>
      <c r="W109" s="30">
        <f t="shared" si="24"/>
        <v>0.54662057302920097</v>
      </c>
      <c r="X109" s="31">
        <f t="shared" si="25"/>
        <v>3.5206315213092276</v>
      </c>
      <c r="Y109" s="34">
        <f t="shared" si="26"/>
        <v>-1.7350695636644373E-7</v>
      </c>
      <c r="Z109" s="35">
        <f t="shared" si="27"/>
        <v>-1.7167959624489197E-7</v>
      </c>
      <c r="AA109" s="35">
        <f t="shared" si="28"/>
        <v>-1.7169884184220847E-7</v>
      </c>
      <c r="AB109" s="36">
        <f t="shared" si="29"/>
        <v>-1.698903219320706E-7</v>
      </c>
      <c r="AC109" s="42">
        <f t="shared" si="31"/>
        <v>8.2372006350841013E-5</v>
      </c>
      <c r="AD109" s="24"/>
      <c r="AE109" s="44">
        <f t="shared" si="30"/>
        <v>0.82372006350841009</v>
      </c>
      <c r="AF109" s="44"/>
      <c r="AG109" s="45"/>
      <c r="AH109" s="12">
        <v>1030</v>
      </c>
    </row>
    <row r="110" spans="5:34">
      <c r="E110" s="13">
        <v>0.54438657407407409</v>
      </c>
      <c r="F110" s="12">
        <v>1040</v>
      </c>
      <c r="G110" s="49">
        <v>15.67</v>
      </c>
      <c r="H110" s="49">
        <v>6.82</v>
      </c>
      <c r="I110" s="49">
        <v>6.29</v>
      </c>
      <c r="J110" s="49">
        <v>15.62</v>
      </c>
      <c r="K110" s="49">
        <v>6.92</v>
      </c>
      <c r="L110" s="49">
        <v>6.36</v>
      </c>
      <c r="M110" s="17">
        <f t="shared" si="17"/>
        <v>15.645</v>
      </c>
      <c r="N110" s="17">
        <f t="shared" si="17"/>
        <v>6.87</v>
      </c>
      <c r="O110" s="17">
        <f t="shared" si="17"/>
        <v>6.3250000000000002</v>
      </c>
      <c r="P110" s="43">
        <f t="shared" si="18"/>
        <v>0.130085866659299</v>
      </c>
      <c r="Q110" s="21">
        <f t="shared" si="19"/>
        <v>1.3489628825916511E-7</v>
      </c>
      <c r="R110" s="21">
        <f t="shared" si="20"/>
        <v>7.413102413009154E-8</v>
      </c>
      <c r="S110" s="23">
        <f t="shared" si="21"/>
        <v>3.4086083988542892E-8</v>
      </c>
      <c r="T110" s="21">
        <f t="shared" si="22"/>
        <v>1.161861121674E-15</v>
      </c>
      <c r="U110" s="28">
        <v>298</v>
      </c>
      <c r="V110" s="29">
        <f t="shared" si="23"/>
        <v>288.64499999999998</v>
      </c>
      <c r="W110" s="30">
        <f t="shared" si="24"/>
        <v>0.54662057302920097</v>
      </c>
      <c r="X110" s="31">
        <f t="shared" si="25"/>
        <v>3.5206315213092276</v>
      </c>
      <c r="Y110" s="34">
        <f t="shared" si="26"/>
        <v>-1.721804848023657E-7</v>
      </c>
      <c r="Z110" s="35">
        <f t="shared" si="27"/>
        <v>-1.7034265150455768E-7</v>
      </c>
      <c r="AA110" s="35">
        <f t="shared" si="28"/>
        <v>-1.7036226831092464E-7</v>
      </c>
      <c r="AB110" s="36">
        <f t="shared" si="29"/>
        <v>-1.6854363304473117E-7</v>
      </c>
      <c r="AC110" s="42">
        <f t="shared" si="31"/>
        <v>8.0655082760053157E-5</v>
      </c>
      <c r="AD110" s="24"/>
      <c r="AE110" s="44">
        <f t="shared" si="30"/>
        <v>0.80655082760053154</v>
      </c>
      <c r="AF110" s="44"/>
      <c r="AG110" s="45"/>
      <c r="AH110" s="12">
        <v>1040</v>
      </c>
    </row>
    <row r="111" spans="5:34">
      <c r="E111" s="13">
        <v>0.54450231481481481</v>
      </c>
      <c r="F111" s="12">
        <v>1050</v>
      </c>
      <c r="G111" s="49">
        <v>15.67</v>
      </c>
      <c r="H111" s="49">
        <v>6.82</v>
      </c>
      <c r="I111" s="49">
        <v>6.05</v>
      </c>
      <c r="J111" s="49">
        <v>15.62</v>
      </c>
      <c r="K111" s="49">
        <v>6.92</v>
      </c>
      <c r="L111" s="49">
        <v>6.37</v>
      </c>
      <c r="M111" s="17">
        <f t="shared" si="17"/>
        <v>15.645</v>
      </c>
      <c r="N111" s="17">
        <f t="shared" si="17"/>
        <v>6.87</v>
      </c>
      <c r="O111" s="17">
        <f t="shared" si="17"/>
        <v>6.21</v>
      </c>
      <c r="P111" s="43">
        <f t="shared" si="18"/>
        <v>0.12772066908367538</v>
      </c>
      <c r="Q111" s="21">
        <f t="shared" si="19"/>
        <v>1.3489628825916511E-7</v>
      </c>
      <c r="R111" s="21">
        <f t="shared" si="20"/>
        <v>7.413102413009154E-8</v>
      </c>
      <c r="S111" s="23">
        <f t="shared" si="21"/>
        <v>3.4086083988542892E-8</v>
      </c>
      <c r="T111" s="21">
        <f t="shared" si="22"/>
        <v>1.161861121674E-15</v>
      </c>
      <c r="U111" s="28">
        <v>298</v>
      </c>
      <c r="V111" s="29">
        <f t="shared" si="23"/>
        <v>288.64499999999998</v>
      </c>
      <c r="W111" s="30">
        <f t="shared" si="24"/>
        <v>0.54662057302920097</v>
      </c>
      <c r="X111" s="31">
        <f t="shared" si="25"/>
        <v>3.5206315213092276</v>
      </c>
      <c r="Y111" s="34">
        <f t="shared" si="26"/>
        <v>-1.6547934186945692E-7</v>
      </c>
      <c r="Z111" s="35">
        <f t="shared" si="27"/>
        <v>-1.6374515040312741E-7</v>
      </c>
      <c r="AA111" s="35">
        <f t="shared" si="28"/>
        <v>-1.6376332439395862E-7</v>
      </c>
      <c r="AB111" s="36">
        <f t="shared" si="29"/>
        <v>-1.620469259986494E-7</v>
      </c>
      <c r="AC111" s="42">
        <f t="shared" si="31"/>
        <v>7.8951526164256394E-5</v>
      </c>
      <c r="AD111" s="24"/>
      <c r="AE111" s="44">
        <f t="shared" si="30"/>
        <v>0.78951526164256391</v>
      </c>
      <c r="AF111" s="44"/>
      <c r="AG111" s="45"/>
      <c r="AH111" s="12">
        <v>1050</v>
      </c>
    </row>
    <row r="112" spans="5:34">
      <c r="E112" s="13">
        <v>0.54461805555555554</v>
      </c>
      <c r="F112" s="12">
        <v>1060</v>
      </c>
      <c r="G112" s="49">
        <v>15.67</v>
      </c>
      <c r="H112" s="49">
        <v>6.82</v>
      </c>
      <c r="I112" s="49">
        <v>6.16</v>
      </c>
      <c r="J112" s="49">
        <v>15.62</v>
      </c>
      <c r="K112" s="49">
        <v>6.92</v>
      </c>
      <c r="L112" s="49">
        <v>6.43</v>
      </c>
      <c r="M112" s="17">
        <f t="shared" si="17"/>
        <v>15.645</v>
      </c>
      <c r="N112" s="17">
        <f t="shared" si="17"/>
        <v>6.87</v>
      </c>
      <c r="O112" s="17">
        <f t="shared" si="17"/>
        <v>6.2949999999999999</v>
      </c>
      <c r="P112" s="43">
        <f t="shared" si="18"/>
        <v>0.12946885859609286</v>
      </c>
      <c r="Q112" s="21">
        <f t="shared" si="19"/>
        <v>1.3489628825916511E-7</v>
      </c>
      <c r="R112" s="21">
        <f t="shared" si="20"/>
        <v>7.413102413009154E-8</v>
      </c>
      <c r="S112" s="23">
        <f t="shared" si="21"/>
        <v>3.4086083988542892E-8</v>
      </c>
      <c r="T112" s="21">
        <f t="shared" si="22"/>
        <v>1.161861121674E-15</v>
      </c>
      <c r="U112" s="28">
        <v>298</v>
      </c>
      <c r="V112" s="29">
        <f t="shared" si="23"/>
        <v>288.64499999999998</v>
      </c>
      <c r="W112" s="30">
        <f t="shared" si="24"/>
        <v>0.54662057302920097</v>
      </c>
      <c r="X112" s="31">
        <f t="shared" si="25"/>
        <v>3.5206315213092276</v>
      </c>
      <c r="Y112" s="34">
        <f t="shared" si="26"/>
        <v>-1.6426508966742509E-7</v>
      </c>
      <c r="Z112" s="35">
        <f t="shared" si="27"/>
        <v>-1.6252006058533482E-7</v>
      </c>
      <c r="AA112" s="35">
        <f t="shared" si="28"/>
        <v>-1.6253859846519414E-7</v>
      </c>
      <c r="AB112" s="36">
        <f t="shared" si="29"/>
        <v>-1.6081171339790594E-7</v>
      </c>
      <c r="AC112" s="42">
        <f t="shared" si="31"/>
        <v>7.7313954135152597E-5</v>
      </c>
      <c r="AD112" s="24"/>
      <c r="AE112" s="44">
        <f t="shared" si="30"/>
        <v>0.77313954135152596</v>
      </c>
      <c r="AF112" s="44"/>
      <c r="AG112" s="45"/>
      <c r="AH112" s="12">
        <v>1060</v>
      </c>
    </row>
    <row r="113" spans="5:34">
      <c r="E113" s="13">
        <v>0.54473379629629626</v>
      </c>
      <c r="F113" s="12">
        <v>1070</v>
      </c>
      <c r="G113" s="49">
        <v>15.68</v>
      </c>
      <c r="H113" s="49">
        <v>6.82</v>
      </c>
      <c r="I113" s="49">
        <v>7.09</v>
      </c>
      <c r="J113" s="49">
        <v>15.63</v>
      </c>
      <c r="K113" s="49">
        <v>6.92</v>
      </c>
      <c r="L113" s="49">
        <v>7.38</v>
      </c>
      <c r="M113" s="17">
        <f t="shared" si="17"/>
        <v>15.655000000000001</v>
      </c>
      <c r="N113" s="17">
        <f t="shared" si="17"/>
        <v>6.87</v>
      </c>
      <c r="O113" s="17">
        <f t="shared" si="17"/>
        <v>7.2349999999999994</v>
      </c>
      <c r="P113" s="43">
        <f t="shared" si="18"/>
        <v>0.14882757589361334</v>
      </c>
      <c r="Q113" s="21">
        <f t="shared" si="19"/>
        <v>1.3489628825916511E-7</v>
      </c>
      <c r="R113" s="21">
        <f t="shared" si="20"/>
        <v>7.413102413009154E-8</v>
      </c>
      <c r="S113" s="23">
        <f t="shared" si="21"/>
        <v>3.4114421296858263E-8</v>
      </c>
      <c r="T113" s="21">
        <f t="shared" si="22"/>
        <v>1.1637937404195366E-15</v>
      </c>
      <c r="U113" s="28">
        <v>298</v>
      </c>
      <c r="V113" s="29">
        <f t="shared" si="23"/>
        <v>288.65499999999997</v>
      </c>
      <c r="W113" s="30">
        <f t="shared" si="24"/>
        <v>0.54601734798944435</v>
      </c>
      <c r="X113" s="31">
        <f t="shared" si="25"/>
        <v>3.5157448396858442</v>
      </c>
      <c r="Y113" s="34">
        <f t="shared" si="26"/>
        <v>-1.854219520248269E-7</v>
      </c>
      <c r="Z113" s="35">
        <f t="shared" si="27"/>
        <v>-1.8315071921084901E-7</v>
      </c>
      <c r="AA113" s="35">
        <f t="shared" si="28"/>
        <v>-1.8317853953330256E-7</v>
      </c>
      <c r="AB113" s="36">
        <f t="shared" si="29"/>
        <v>-1.8093444549972167E-7</v>
      </c>
      <c r="AC113" s="42">
        <f t="shared" si="31"/>
        <v>7.5688630599875294E-5</v>
      </c>
      <c r="AD113" s="24"/>
      <c r="AE113" s="44">
        <f t="shared" si="30"/>
        <v>0.75688630599875295</v>
      </c>
      <c r="AF113" s="44"/>
      <c r="AG113" s="45"/>
      <c r="AH113" s="12">
        <v>1070</v>
      </c>
    </row>
    <row r="114" spans="5:34">
      <c r="E114" s="13">
        <v>0.54484953703703698</v>
      </c>
      <c r="F114" s="12">
        <v>1080</v>
      </c>
      <c r="G114" s="49">
        <v>15.68</v>
      </c>
      <c r="H114" s="49">
        <v>6.83</v>
      </c>
      <c r="I114" s="49">
        <v>7.22</v>
      </c>
      <c r="J114" s="49">
        <v>15.63</v>
      </c>
      <c r="K114" s="49">
        <v>6.92</v>
      </c>
      <c r="L114" s="49">
        <v>7.48</v>
      </c>
      <c r="M114" s="17">
        <f t="shared" si="17"/>
        <v>15.655000000000001</v>
      </c>
      <c r="N114" s="17">
        <f t="shared" si="17"/>
        <v>6.875</v>
      </c>
      <c r="O114" s="17">
        <f t="shared" si="17"/>
        <v>7.35</v>
      </c>
      <c r="P114" s="43">
        <f t="shared" si="18"/>
        <v>0.15119318352702946</v>
      </c>
      <c r="Q114" s="21">
        <f t="shared" si="19"/>
        <v>1.3335214321633217E-7</v>
      </c>
      <c r="R114" s="21">
        <f t="shared" si="20"/>
        <v>7.4989420933245362E-8</v>
      </c>
      <c r="S114" s="23">
        <f t="shared" si="21"/>
        <v>3.4509447677868134E-8</v>
      </c>
      <c r="T114" s="21">
        <f t="shared" si="22"/>
        <v>1.1909019790315183E-15</v>
      </c>
      <c r="U114" s="28">
        <v>298</v>
      </c>
      <c r="V114" s="29">
        <f t="shared" si="23"/>
        <v>288.65499999999997</v>
      </c>
      <c r="W114" s="30">
        <f t="shared" si="24"/>
        <v>0.54601734798944435</v>
      </c>
      <c r="X114" s="31">
        <f t="shared" si="25"/>
        <v>3.5157448396858442</v>
      </c>
      <c r="Y114" s="34">
        <f t="shared" si="26"/>
        <v>-1.8809212344794653E-7</v>
      </c>
      <c r="Z114" s="35">
        <f t="shared" si="27"/>
        <v>-1.8569704403182684E-7</v>
      </c>
      <c r="AA114" s="35">
        <f t="shared" si="28"/>
        <v>-1.857275418820524E-7</v>
      </c>
      <c r="AB114" s="36">
        <f t="shared" si="29"/>
        <v>-1.8336218362469482E-7</v>
      </c>
      <c r="AC114" s="42">
        <f t="shared" si="31"/>
        <v>7.3856939074853881E-5</v>
      </c>
      <c r="AD114" s="25">
        <f>D15</f>
        <v>8.4517857142857143E-5</v>
      </c>
      <c r="AE114" s="44">
        <f t="shared" si="30"/>
        <v>0.73856939074853878</v>
      </c>
      <c r="AF114" s="44">
        <f>AD114*10000</f>
        <v>0.84517857142857145</v>
      </c>
      <c r="AG114" s="45">
        <f>(AE114-AF114)*(AE114-AF114)</f>
        <v>1.1365517405267851E-2</v>
      </c>
      <c r="AH114" s="12">
        <v>1080</v>
      </c>
    </row>
    <row r="115" spans="5:34">
      <c r="E115" s="13">
        <v>0.54496527777777781</v>
      </c>
      <c r="F115" s="12">
        <v>1090</v>
      </c>
      <c r="G115" s="49">
        <v>15.68</v>
      </c>
      <c r="H115" s="49">
        <v>6.83</v>
      </c>
      <c r="I115" s="49">
        <v>7.29</v>
      </c>
      <c r="J115" s="49">
        <v>15.63</v>
      </c>
      <c r="K115" s="49">
        <v>6.93</v>
      </c>
      <c r="L115" s="49">
        <v>7.54</v>
      </c>
      <c r="M115" s="17">
        <f t="shared" si="17"/>
        <v>15.655000000000001</v>
      </c>
      <c r="N115" s="17">
        <f t="shared" si="17"/>
        <v>6.88</v>
      </c>
      <c r="O115" s="17">
        <f t="shared" si="17"/>
        <v>7.415</v>
      </c>
      <c r="P115" s="43">
        <f t="shared" si="18"/>
        <v>0.15253026610243856</v>
      </c>
      <c r="Q115" s="21">
        <f t="shared" si="19"/>
        <v>1.3182567385564048E-7</v>
      </c>
      <c r="R115" s="21">
        <f t="shared" si="20"/>
        <v>7.5857757502918145E-8</v>
      </c>
      <c r="S115" s="23">
        <f t="shared" si="21"/>
        <v>3.4909048248788374E-8</v>
      </c>
      <c r="T115" s="21">
        <f t="shared" si="22"/>
        <v>1.2186416496362347E-15</v>
      </c>
      <c r="U115" s="28">
        <v>298</v>
      </c>
      <c r="V115" s="29">
        <f t="shared" si="23"/>
        <v>288.65499999999997</v>
      </c>
      <c r="W115" s="30">
        <f t="shared" si="24"/>
        <v>0.54601734798944435</v>
      </c>
      <c r="X115" s="31">
        <f t="shared" si="25"/>
        <v>3.5157448396858442</v>
      </c>
      <c r="Y115" s="34">
        <f t="shared" si="26"/>
        <v>-1.8929284978287614E-7</v>
      </c>
      <c r="Z115" s="35">
        <f t="shared" si="27"/>
        <v>-1.8680452345447272E-7</v>
      </c>
      <c r="AA115" s="35">
        <f t="shared" si="28"/>
        <v>-1.8683723344813455E-7</v>
      </c>
      <c r="AB115" s="36">
        <f t="shared" si="29"/>
        <v>-1.8438075714283912E-7</v>
      </c>
      <c r="AC115" s="42">
        <f t="shared" si="31"/>
        <v>7.199976661001989E-5</v>
      </c>
      <c r="AD115" s="24"/>
      <c r="AE115" s="44">
        <f t="shared" si="30"/>
        <v>0.71999766610019889</v>
      </c>
      <c r="AF115" s="44"/>
      <c r="AG115" s="45"/>
      <c r="AH115" s="12">
        <v>1090</v>
      </c>
    </row>
    <row r="116" spans="5:34">
      <c r="E116" s="13">
        <v>0.54508101851851853</v>
      </c>
      <c r="F116" s="12">
        <v>1100</v>
      </c>
      <c r="G116" s="49">
        <v>15.69</v>
      </c>
      <c r="H116" s="49">
        <v>6.84</v>
      </c>
      <c r="I116" s="49">
        <v>7.33</v>
      </c>
      <c r="J116" s="49">
        <v>15.64</v>
      </c>
      <c r="K116" s="49">
        <v>6.93</v>
      </c>
      <c r="L116" s="49">
        <v>7.55</v>
      </c>
      <c r="M116" s="17">
        <f t="shared" si="17"/>
        <v>15.664999999999999</v>
      </c>
      <c r="N116" s="17">
        <f t="shared" si="17"/>
        <v>6.8849999999999998</v>
      </c>
      <c r="O116" s="17">
        <f t="shared" si="17"/>
        <v>7.4399999999999995</v>
      </c>
      <c r="P116" s="43">
        <f t="shared" si="18"/>
        <v>0.1530710667880798</v>
      </c>
      <c r="Q116" s="21">
        <f t="shared" si="19"/>
        <v>1.303166778452297E-7</v>
      </c>
      <c r="R116" s="21">
        <f t="shared" si="20"/>
        <v>7.6736148936181657E-8</v>
      </c>
      <c r="S116" s="23">
        <f t="shared" si="21"/>
        <v>3.5342633504941803E-8</v>
      </c>
      <c r="T116" s="21">
        <f t="shared" si="22"/>
        <v>1.2491017430646349E-15</v>
      </c>
      <c r="U116" s="28">
        <v>298</v>
      </c>
      <c r="V116" s="29">
        <f t="shared" si="23"/>
        <v>288.66500000000002</v>
      </c>
      <c r="W116" s="30">
        <f t="shared" si="24"/>
        <v>0.54541416474380811</v>
      </c>
      <c r="X116" s="31">
        <f t="shared" si="25"/>
        <v>3.5108652787055283</v>
      </c>
      <c r="Y116" s="34">
        <f t="shared" si="26"/>
        <v>-1.8992334024804107E-7</v>
      </c>
      <c r="Z116" s="35">
        <f t="shared" si="27"/>
        <v>-1.8735168038535875E-7</v>
      </c>
      <c r="AA116" s="35">
        <f t="shared" si="28"/>
        <v>-1.8738650198464552E-7</v>
      </c>
      <c r="AB116" s="36">
        <f t="shared" si="29"/>
        <v>-1.8484872071646582E-7</v>
      </c>
      <c r="AC116" s="42">
        <f t="shared" si="31"/>
        <v>7.013150474213502E-5</v>
      </c>
      <c r="AD116" s="24"/>
      <c r="AE116" s="44">
        <f t="shared" si="30"/>
        <v>0.7013150474213502</v>
      </c>
      <c r="AF116" s="44"/>
      <c r="AG116" s="45"/>
      <c r="AH116" s="12">
        <v>1100</v>
      </c>
    </row>
    <row r="117" spans="5:34">
      <c r="E117" s="13">
        <v>0.54519675925925926</v>
      </c>
      <c r="F117" s="12">
        <v>1110</v>
      </c>
      <c r="G117" s="49">
        <v>15.69</v>
      </c>
      <c r="H117" s="49">
        <v>6.84</v>
      </c>
      <c r="I117" s="49">
        <v>7.39</v>
      </c>
      <c r="J117" s="49">
        <v>15.64</v>
      </c>
      <c r="K117" s="49">
        <v>6.94</v>
      </c>
      <c r="L117" s="49">
        <v>7.61</v>
      </c>
      <c r="M117" s="17">
        <f t="shared" si="17"/>
        <v>15.664999999999999</v>
      </c>
      <c r="N117" s="17">
        <f t="shared" si="17"/>
        <v>6.8900000000000006</v>
      </c>
      <c r="O117" s="17">
        <f t="shared" si="17"/>
        <v>7.5</v>
      </c>
      <c r="P117" s="43">
        <f t="shared" si="18"/>
        <v>0.15430551087508043</v>
      </c>
      <c r="Q117" s="21">
        <f t="shared" si="19"/>
        <v>1.2882495516931295E-7</v>
      </c>
      <c r="R117" s="21">
        <f t="shared" si="20"/>
        <v>7.762471166286921E-8</v>
      </c>
      <c r="S117" s="23">
        <f t="shared" si="21"/>
        <v>3.5751881913036693E-8</v>
      </c>
      <c r="T117" s="21">
        <f t="shared" si="22"/>
        <v>1.2781970603237202E-15</v>
      </c>
      <c r="U117" s="28">
        <v>298</v>
      </c>
      <c r="V117" s="29">
        <f t="shared" si="23"/>
        <v>288.66500000000002</v>
      </c>
      <c r="W117" s="30">
        <f t="shared" si="24"/>
        <v>0.54541416474380811</v>
      </c>
      <c r="X117" s="31">
        <f t="shared" si="25"/>
        <v>3.5108652787055283</v>
      </c>
      <c r="Y117" s="34">
        <f t="shared" si="26"/>
        <v>-1.9068016789652146E-7</v>
      </c>
      <c r="Z117" s="35">
        <f t="shared" si="27"/>
        <v>-1.880168130023584E-7</v>
      </c>
      <c r="AA117" s="35">
        <f t="shared" si="28"/>
        <v>-1.8805401382597056E-7</v>
      </c>
      <c r="AB117" s="36">
        <f t="shared" si="29"/>
        <v>-1.8542682053884326E-7</v>
      </c>
      <c r="AC117" s="42">
        <f t="shared" si="31"/>
        <v>6.8257757365960834E-5</v>
      </c>
      <c r="AD117" s="24"/>
      <c r="AE117" s="44">
        <f t="shared" si="30"/>
        <v>0.68257757365960836</v>
      </c>
      <c r="AF117" s="44"/>
      <c r="AG117" s="45"/>
      <c r="AH117" s="12">
        <v>1110</v>
      </c>
    </row>
    <row r="118" spans="5:34">
      <c r="E118" s="13">
        <v>0.54531249999999998</v>
      </c>
      <c r="F118" s="12">
        <v>1120</v>
      </c>
      <c r="G118" s="49">
        <v>15.69</v>
      </c>
      <c r="H118" s="49">
        <v>6.85</v>
      </c>
      <c r="I118" s="49">
        <v>7.42</v>
      </c>
      <c r="J118" s="49">
        <v>15.64</v>
      </c>
      <c r="K118" s="49">
        <v>6.95</v>
      </c>
      <c r="L118" s="49">
        <v>7.63</v>
      </c>
      <c r="M118" s="17">
        <f t="shared" si="17"/>
        <v>15.664999999999999</v>
      </c>
      <c r="N118" s="17">
        <f t="shared" si="17"/>
        <v>6.9</v>
      </c>
      <c r="O118" s="17">
        <f t="shared" si="17"/>
        <v>7.5250000000000004</v>
      </c>
      <c r="P118" s="43">
        <f t="shared" si="18"/>
        <v>0.15481986257799737</v>
      </c>
      <c r="Q118" s="21">
        <f t="shared" si="19"/>
        <v>1.2589254117941651E-7</v>
      </c>
      <c r="R118" s="21">
        <f t="shared" si="20"/>
        <v>7.943282347242818E-8</v>
      </c>
      <c r="S118" s="23">
        <f t="shared" si="21"/>
        <v>3.658465022245942E-8</v>
      </c>
      <c r="T118" s="21">
        <f t="shared" si="22"/>
        <v>1.3384366318997001E-15</v>
      </c>
      <c r="U118" s="28">
        <v>298</v>
      </c>
      <c r="V118" s="29">
        <f t="shared" si="23"/>
        <v>288.66500000000002</v>
      </c>
      <c r="W118" s="30">
        <f t="shared" si="24"/>
        <v>0.54541416474380811</v>
      </c>
      <c r="X118" s="31">
        <f t="shared" si="25"/>
        <v>3.5108652787055283</v>
      </c>
      <c r="Y118" s="34">
        <f t="shared" si="26"/>
        <v>-1.9481330544201166E-7</v>
      </c>
      <c r="Z118" s="35">
        <f t="shared" si="27"/>
        <v>-1.9195448176186688E-7</v>
      </c>
      <c r="AA118" s="35">
        <f t="shared" si="28"/>
        <v>-1.9199643409574681E-7</v>
      </c>
      <c r="AB118" s="36">
        <f t="shared" si="29"/>
        <v>-1.8917833147500346E-7</v>
      </c>
      <c r="AC118" s="42">
        <f t="shared" si="31"/>
        <v>6.637734296247414E-5</v>
      </c>
      <c r="AD118" s="24"/>
      <c r="AE118" s="44">
        <f t="shared" si="30"/>
        <v>0.6637734296247414</v>
      </c>
      <c r="AF118" s="44"/>
      <c r="AG118" s="45"/>
      <c r="AH118" s="12">
        <v>1120</v>
      </c>
    </row>
    <row r="119" spans="5:34">
      <c r="E119" s="13">
        <v>0.5454282407407407</v>
      </c>
      <c r="F119" s="12">
        <v>1130</v>
      </c>
      <c r="G119" s="49">
        <v>15.7</v>
      </c>
      <c r="H119" s="49">
        <v>6.86</v>
      </c>
      <c r="I119" s="49">
        <v>7.44</v>
      </c>
      <c r="J119" s="49">
        <v>15.64</v>
      </c>
      <c r="K119" s="49">
        <v>6.95</v>
      </c>
      <c r="L119" s="49">
        <v>7.63</v>
      </c>
      <c r="M119" s="17">
        <f t="shared" si="17"/>
        <v>15.67</v>
      </c>
      <c r="N119" s="17">
        <f t="shared" si="17"/>
        <v>6.9050000000000002</v>
      </c>
      <c r="O119" s="17">
        <f t="shared" si="17"/>
        <v>7.5350000000000001</v>
      </c>
      <c r="P119" s="43">
        <f t="shared" si="18"/>
        <v>0.15503904526360873</v>
      </c>
      <c r="Q119" s="21">
        <f t="shared" si="19"/>
        <v>1.2445146117713832E-7</v>
      </c>
      <c r="R119" s="21">
        <f t="shared" si="20"/>
        <v>8.0352612218561738E-8</v>
      </c>
      <c r="S119" s="23">
        <f t="shared" si="21"/>
        <v>3.7023660641877053E-8</v>
      </c>
      <c r="T119" s="21">
        <f t="shared" si="22"/>
        <v>1.370751447324876E-15</v>
      </c>
      <c r="U119" s="28">
        <v>298</v>
      </c>
      <c r="V119" s="29">
        <f t="shared" si="23"/>
        <v>288.67</v>
      </c>
      <c r="W119" s="30">
        <f t="shared" si="24"/>
        <v>0.54511258879243174</v>
      </c>
      <c r="X119" s="31">
        <f t="shared" si="25"/>
        <v>3.5084281650632412</v>
      </c>
      <c r="Y119" s="34">
        <f t="shared" si="26"/>
        <v>-1.9415529052993325E-7</v>
      </c>
      <c r="Z119" s="35">
        <f t="shared" si="27"/>
        <v>-1.9123117271251473E-7</v>
      </c>
      <c r="AA119" s="35">
        <f t="shared" si="28"/>
        <v>-1.9127521202242387E-7</v>
      </c>
      <c r="AB119" s="36">
        <f t="shared" si="29"/>
        <v>-1.8839380698777811E-7</v>
      </c>
      <c r="AC119" s="42">
        <f t="shared" si="31"/>
        <v>6.4457520514753745E-5</v>
      </c>
      <c r="AD119" s="24"/>
      <c r="AE119" s="44">
        <f t="shared" si="30"/>
        <v>0.64457520514753741</v>
      </c>
      <c r="AF119" s="44"/>
      <c r="AG119" s="45"/>
      <c r="AH119" s="12">
        <v>1130</v>
      </c>
    </row>
    <row r="120" spans="5:34">
      <c r="E120" s="13">
        <v>0.54554398148148142</v>
      </c>
      <c r="F120" s="12">
        <v>1140</v>
      </c>
      <c r="G120" s="49">
        <v>15.7</v>
      </c>
      <c r="H120" s="49">
        <v>6.86</v>
      </c>
      <c r="I120" s="49">
        <v>7.46</v>
      </c>
      <c r="J120" s="49">
        <v>15.65</v>
      </c>
      <c r="K120" s="49">
        <v>6.96</v>
      </c>
      <c r="L120" s="49">
        <v>7.61</v>
      </c>
      <c r="M120" s="17">
        <f t="shared" si="17"/>
        <v>15.675000000000001</v>
      </c>
      <c r="N120" s="17">
        <f t="shared" si="17"/>
        <v>6.91</v>
      </c>
      <c r="O120" s="17">
        <f t="shared" si="17"/>
        <v>7.5350000000000001</v>
      </c>
      <c r="P120" s="43">
        <f t="shared" si="18"/>
        <v>0.15505248959932183</v>
      </c>
      <c r="Q120" s="21">
        <f t="shared" si="19"/>
        <v>1.2302687708123796E-7</v>
      </c>
      <c r="R120" s="21">
        <f t="shared" si="20"/>
        <v>8.128305161640995E-8</v>
      </c>
      <c r="S120" s="23">
        <f t="shared" si="21"/>
        <v>3.7467939121729459E-8</v>
      </c>
      <c r="T120" s="21">
        <f t="shared" si="22"/>
        <v>1.4038464620296249E-15</v>
      </c>
      <c r="U120" s="28">
        <v>298</v>
      </c>
      <c r="V120" s="29">
        <f t="shared" si="23"/>
        <v>288.67500000000001</v>
      </c>
      <c r="W120" s="30">
        <f t="shared" si="24"/>
        <v>0.54481102328795672</v>
      </c>
      <c r="X120" s="31">
        <f t="shared" si="25"/>
        <v>3.5059928275119066</v>
      </c>
      <c r="Y120" s="34">
        <f t="shared" si="26"/>
        <v>-1.9309355562516775E-7</v>
      </c>
      <c r="Z120" s="35">
        <f t="shared" si="27"/>
        <v>-1.9011288806878873E-7</v>
      </c>
      <c r="AA120" s="35">
        <f t="shared" si="28"/>
        <v>-1.9015889881758294E-7</v>
      </c>
      <c r="AB120" s="36">
        <f t="shared" si="29"/>
        <v>-1.8722282153021329E-7</v>
      </c>
      <c r="AC120" s="42">
        <f t="shared" si="31"/>
        <v>6.2544917403107775E-5</v>
      </c>
      <c r="AD120" s="24"/>
      <c r="AE120" s="44">
        <f t="shared" si="30"/>
        <v>0.6254491740310778</v>
      </c>
      <c r="AF120" s="44"/>
      <c r="AG120" s="45"/>
      <c r="AH120" s="12">
        <v>1140</v>
      </c>
    </row>
    <row r="121" spans="5:34">
      <c r="E121" s="13">
        <v>0.54565972222222225</v>
      </c>
      <c r="F121" s="12">
        <v>1150</v>
      </c>
      <c r="G121" s="49">
        <v>15.71</v>
      </c>
      <c r="H121" s="49">
        <v>6.86</v>
      </c>
      <c r="I121" s="49">
        <v>7.49</v>
      </c>
      <c r="J121" s="49">
        <v>15.65</v>
      </c>
      <c r="K121" s="49">
        <v>6.96</v>
      </c>
      <c r="L121" s="49">
        <v>7.66</v>
      </c>
      <c r="M121" s="17">
        <f t="shared" si="17"/>
        <v>15.68</v>
      </c>
      <c r="N121" s="17">
        <f t="shared" si="17"/>
        <v>6.91</v>
      </c>
      <c r="O121" s="17">
        <f t="shared" si="17"/>
        <v>7.5750000000000002</v>
      </c>
      <c r="P121" s="43">
        <f t="shared" si="18"/>
        <v>0.15588911310177075</v>
      </c>
      <c r="Q121" s="21">
        <f t="shared" si="19"/>
        <v>1.2302687708123796E-7</v>
      </c>
      <c r="R121" s="21">
        <f t="shared" si="20"/>
        <v>8.128305161640995E-8</v>
      </c>
      <c r="S121" s="23">
        <f t="shared" si="21"/>
        <v>3.748351028511971E-8</v>
      </c>
      <c r="T121" s="21">
        <f t="shared" si="22"/>
        <v>1.4050135432946751E-15</v>
      </c>
      <c r="U121" s="28">
        <v>298</v>
      </c>
      <c r="V121" s="29">
        <f t="shared" si="23"/>
        <v>288.68</v>
      </c>
      <c r="W121" s="30">
        <f t="shared" si="24"/>
        <v>0.54450946822984025</v>
      </c>
      <c r="X121" s="31">
        <f t="shared" si="25"/>
        <v>3.5035592646971701</v>
      </c>
      <c r="Y121" s="34">
        <f t="shared" si="26"/>
        <v>-1.885208535407976E-7</v>
      </c>
      <c r="Z121" s="35">
        <f t="shared" si="27"/>
        <v>-1.8559060367826259E-7</v>
      </c>
      <c r="AA121" s="35">
        <f t="shared" si="28"/>
        <v>-1.8563614964357949E-7</v>
      </c>
      <c r="AB121" s="36">
        <f t="shared" si="29"/>
        <v>-1.8275002987054612E-7</v>
      </c>
      <c r="AC121" s="42">
        <f t="shared" si="31"/>
        <v>6.0643484151560906E-5</v>
      </c>
      <c r="AD121" s="24"/>
      <c r="AE121" s="44">
        <f t="shared" si="30"/>
        <v>0.606434841515609</v>
      </c>
      <c r="AF121" s="44"/>
      <c r="AG121" s="45"/>
      <c r="AH121" s="12">
        <v>1150</v>
      </c>
    </row>
    <row r="122" spans="5:34">
      <c r="E122" s="13">
        <v>0.54577546296296298</v>
      </c>
      <c r="F122" s="12">
        <v>1160</v>
      </c>
      <c r="G122" s="49">
        <v>15.71</v>
      </c>
      <c r="H122" s="49">
        <v>6.87</v>
      </c>
      <c r="I122" s="49">
        <v>7.5</v>
      </c>
      <c r="J122" s="49">
        <v>15.66</v>
      </c>
      <c r="K122" s="49">
        <v>6.96</v>
      </c>
      <c r="L122" s="49">
        <v>7.67</v>
      </c>
      <c r="M122" s="17">
        <f t="shared" si="17"/>
        <v>15.685</v>
      </c>
      <c r="N122" s="17">
        <f t="shared" si="17"/>
        <v>6.915</v>
      </c>
      <c r="O122" s="17">
        <f t="shared" si="17"/>
        <v>7.585</v>
      </c>
      <c r="P122" s="43">
        <f t="shared" si="18"/>
        <v>0.15610844555408646</v>
      </c>
      <c r="Q122" s="21">
        <f t="shared" si="19"/>
        <v>1.2161860006463664E-7</v>
      </c>
      <c r="R122" s="21">
        <f t="shared" si="20"/>
        <v>8.222426499470712E-8</v>
      </c>
      <c r="S122" s="23">
        <f t="shared" si="21"/>
        <v>3.7933306893026397E-8</v>
      </c>
      <c r="T122" s="21">
        <f t="shared" si="22"/>
        <v>1.438935771840524E-15</v>
      </c>
      <c r="U122" s="28">
        <v>298</v>
      </c>
      <c r="V122" s="29">
        <f t="shared" si="23"/>
        <v>288.685</v>
      </c>
      <c r="W122" s="30">
        <f t="shared" si="24"/>
        <v>0.54420792361754189</v>
      </c>
      <c r="X122" s="31">
        <f t="shared" si="25"/>
        <v>3.5011274752657693</v>
      </c>
      <c r="Y122" s="34">
        <f t="shared" si="26"/>
        <v>-1.875562979929812E-7</v>
      </c>
      <c r="Z122" s="35">
        <f t="shared" si="27"/>
        <v>-1.8456437807332889E-7</v>
      </c>
      <c r="AA122" s="35">
        <f t="shared" si="28"/>
        <v>-1.8461210552850583E-7</v>
      </c>
      <c r="AB122" s="36">
        <f t="shared" si="29"/>
        <v>-1.8166639035617809E-7</v>
      </c>
      <c r="AC122" s="42">
        <f t="shared" si="31"/>
        <v>5.8787276834802537E-5</v>
      </c>
      <c r="AD122" s="24"/>
      <c r="AE122" s="44">
        <f t="shared" si="30"/>
        <v>0.58787276834802538</v>
      </c>
      <c r="AF122" s="44"/>
      <c r="AG122" s="45"/>
      <c r="AH122" s="12">
        <v>1160</v>
      </c>
    </row>
    <row r="123" spans="5:34">
      <c r="E123" s="13">
        <v>0.5458912037037037</v>
      </c>
      <c r="F123" s="12">
        <v>1170</v>
      </c>
      <c r="G123" s="49">
        <v>15.71</v>
      </c>
      <c r="H123" s="49">
        <v>6.88</v>
      </c>
      <c r="I123" s="49">
        <v>7.51</v>
      </c>
      <c r="J123" s="49">
        <v>15.66</v>
      </c>
      <c r="K123" s="49">
        <v>6.97</v>
      </c>
      <c r="L123" s="49">
        <v>7.67</v>
      </c>
      <c r="M123" s="17">
        <f t="shared" si="17"/>
        <v>15.685</v>
      </c>
      <c r="N123" s="17">
        <f t="shared" si="17"/>
        <v>6.9249999999999998</v>
      </c>
      <c r="O123" s="17">
        <f t="shared" si="17"/>
        <v>7.59</v>
      </c>
      <c r="P123" s="43">
        <f t="shared" si="18"/>
        <v>0.15621135158279714</v>
      </c>
      <c r="Q123" s="21">
        <f t="shared" si="19"/>
        <v>1.1885022274370168E-7</v>
      </c>
      <c r="R123" s="21">
        <f t="shared" si="20"/>
        <v>8.4139514164519218E-8</v>
      </c>
      <c r="S123" s="23">
        <f t="shared" si="21"/>
        <v>3.8816887117669139E-8</v>
      </c>
      <c r="T123" s="21">
        <f t="shared" si="22"/>
        <v>1.5067507255058682E-15</v>
      </c>
      <c r="U123" s="28">
        <v>298</v>
      </c>
      <c r="V123" s="29">
        <f t="shared" si="23"/>
        <v>288.685</v>
      </c>
      <c r="W123" s="30">
        <f t="shared" si="24"/>
        <v>0.54420792361754189</v>
      </c>
      <c r="X123" s="31">
        <f t="shared" si="25"/>
        <v>3.5011274752657693</v>
      </c>
      <c r="Y123" s="34">
        <f t="shared" si="26"/>
        <v>-1.9035400142489705E-7</v>
      </c>
      <c r="Z123" s="35">
        <f t="shared" si="27"/>
        <v>-1.871722480419995E-7</v>
      </c>
      <c r="AA123" s="35">
        <f t="shared" si="28"/>
        <v>-1.8722543081994905E-7</v>
      </c>
      <c r="AB123" s="36">
        <f t="shared" si="29"/>
        <v>-1.8409508232241789E-7</v>
      </c>
      <c r="AC123" s="42">
        <f t="shared" si="31"/>
        <v>5.6941317408881164E-5</v>
      </c>
      <c r="AD123" s="24"/>
      <c r="AE123" s="44">
        <f t="shared" si="30"/>
        <v>0.56941317408881165</v>
      </c>
      <c r="AF123" s="44"/>
      <c r="AG123" s="45"/>
      <c r="AH123" s="12">
        <v>1170</v>
      </c>
    </row>
    <row r="124" spans="5:34">
      <c r="E124" s="13">
        <v>0.54600694444444442</v>
      </c>
      <c r="F124" s="12">
        <v>1180</v>
      </c>
      <c r="G124" s="49">
        <v>15.71</v>
      </c>
      <c r="H124" s="49">
        <v>6.88</v>
      </c>
      <c r="I124" s="49">
        <v>7.51</v>
      </c>
      <c r="J124" s="49">
        <v>15.66</v>
      </c>
      <c r="K124" s="49">
        <v>6.98</v>
      </c>
      <c r="L124" s="49">
        <v>7.69</v>
      </c>
      <c r="M124" s="17">
        <f t="shared" si="17"/>
        <v>15.685</v>
      </c>
      <c r="N124" s="17">
        <f t="shared" si="17"/>
        <v>6.93</v>
      </c>
      <c r="O124" s="17">
        <f t="shared" si="17"/>
        <v>7.6</v>
      </c>
      <c r="P124" s="43">
        <f t="shared" si="18"/>
        <v>0.15641716364021849</v>
      </c>
      <c r="Q124" s="21">
        <f t="shared" si="19"/>
        <v>1.174897554939528E-7</v>
      </c>
      <c r="R124" s="21">
        <f t="shared" si="20"/>
        <v>8.5113803820237355E-8</v>
      </c>
      <c r="S124" s="23">
        <f t="shared" si="21"/>
        <v>3.9266365486559835E-8</v>
      </c>
      <c r="T124" s="21">
        <f t="shared" si="22"/>
        <v>1.5418474585240973E-15</v>
      </c>
      <c r="U124" s="28">
        <v>298</v>
      </c>
      <c r="V124" s="29">
        <f t="shared" si="23"/>
        <v>288.685</v>
      </c>
      <c r="W124" s="30">
        <f t="shared" si="24"/>
        <v>0.54420792361754189</v>
      </c>
      <c r="X124" s="31">
        <f t="shared" si="25"/>
        <v>3.5011274752657693</v>
      </c>
      <c r="Y124" s="34">
        <f t="shared" si="26"/>
        <v>-1.886320242573208E-7</v>
      </c>
      <c r="Z124" s="35">
        <f t="shared" si="27"/>
        <v>-1.8540136060393782E-7</v>
      </c>
      <c r="AA124" s="35">
        <f t="shared" si="28"/>
        <v>-1.8545669154619107E-7</v>
      </c>
      <c r="AB124" s="36">
        <f t="shared" si="29"/>
        <v>-1.822794635506869E-7</v>
      </c>
      <c r="AC124" s="42">
        <f t="shared" si="31"/>
        <v>5.5069243339762481E-5</v>
      </c>
      <c r="AD124" s="24"/>
      <c r="AE124" s="44">
        <f t="shared" si="30"/>
        <v>0.55069243339762486</v>
      </c>
      <c r="AF124" s="44"/>
      <c r="AG124" s="45"/>
      <c r="AH124" s="12">
        <v>1180</v>
      </c>
    </row>
    <row r="125" spans="5:34">
      <c r="E125" s="13">
        <v>0.54612268518518514</v>
      </c>
      <c r="F125" s="12">
        <v>1190</v>
      </c>
      <c r="G125" s="49">
        <v>15.72</v>
      </c>
      <c r="H125" s="49">
        <v>6.88</v>
      </c>
      <c r="I125" s="49">
        <v>7.54</v>
      </c>
      <c r="J125" s="49">
        <v>15.67</v>
      </c>
      <c r="K125" s="49">
        <v>6.98</v>
      </c>
      <c r="L125" s="49">
        <v>7.69</v>
      </c>
      <c r="M125" s="17">
        <f t="shared" si="17"/>
        <v>15.695</v>
      </c>
      <c r="N125" s="17">
        <f t="shared" si="17"/>
        <v>6.93</v>
      </c>
      <c r="O125" s="17">
        <f t="shared" si="17"/>
        <v>7.6150000000000002</v>
      </c>
      <c r="P125" s="43">
        <f t="shared" si="18"/>
        <v>0.15675307237998004</v>
      </c>
      <c r="Q125" s="21">
        <f t="shared" si="19"/>
        <v>1.174897554939528E-7</v>
      </c>
      <c r="R125" s="21">
        <f t="shared" si="20"/>
        <v>8.5113803820237355E-8</v>
      </c>
      <c r="S125" s="23">
        <f t="shared" si="21"/>
        <v>3.9299009397945799E-8</v>
      </c>
      <c r="T125" s="21">
        <f t="shared" si="22"/>
        <v>1.5444121396598323E-15</v>
      </c>
      <c r="U125" s="28">
        <v>298</v>
      </c>
      <c r="V125" s="29">
        <f t="shared" si="23"/>
        <v>288.69499999999999</v>
      </c>
      <c r="W125" s="30">
        <f t="shared" si="24"/>
        <v>0.54360486572822375</v>
      </c>
      <c r="X125" s="31">
        <f t="shared" si="25"/>
        <v>3.4962692111452092</v>
      </c>
      <c r="Y125" s="34">
        <f t="shared" si="26"/>
        <v>-1.8322966327007675E-7</v>
      </c>
      <c r="Z125" s="35">
        <f t="shared" si="27"/>
        <v>-1.8007517719549884E-7</v>
      </c>
      <c r="AA125" s="35">
        <f t="shared" si="28"/>
        <v>-1.801294848999235E-7</v>
      </c>
      <c r="AB125" s="36">
        <f t="shared" si="29"/>
        <v>-1.7702743660440677E-7</v>
      </c>
      <c r="AC125" s="42">
        <f t="shared" si="31"/>
        <v>5.3214864019582046E-5</v>
      </c>
      <c r="AD125" s="24"/>
      <c r="AE125" s="44">
        <f t="shared" si="30"/>
        <v>0.53214864019582042</v>
      </c>
      <c r="AF125" s="44"/>
      <c r="AG125" s="45"/>
      <c r="AH125" s="12">
        <v>1190</v>
      </c>
    </row>
    <row r="126" spans="5:34">
      <c r="E126" s="13">
        <v>0.54623842592592586</v>
      </c>
      <c r="F126" s="12">
        <v>1200</v>
      </c>
      <c r="G126" s="49">
        <v>15.72</v>
      </c>
      <c r="H126" s="49">
        <v>6.89</v>
      </c>
      <c r="I126" s="49">
        <v>7.53</v>
      </c>
      <c r="J126" s="49">
        <v>15.67</v>
      </c>
      <c r="K126" s="49">
        <v>6.99</v>
      </c>
      <c r="L126" s="49">
        <v>7.69</v>
      </c>
      <c r="M126" s="17">
        <f t="shared" si="17"/>
        <v>15.695</v>
      </c>
      <c r="N126" s="17">
        <f t="shared" si="17"/>
        <v>6.9399999999999995</v>
      </c>
      <c r="O126" s="17">
        <f t="shared" si="17"/>
        <v>7.61</v>
      </c>
      <c r="P126" s="43">
        <f t="shared" si="18"/>
        <v>0.15665014849791833</v>
      </c>
      <c r="Q126" s="21">
        <f t="shared" si="19"/>
        <v>1.1481536214968814E-7</v>
      </c>
      <c r="R126" s="21">
        <f t="shared" si="20"/>
        <v>8.7096358995607744E-8</v>
      </c>
      <c r="S126" s="23">
        <f t="shared" si="21"/>
        <v>4.0214400920493429E-8</v>
      </c>
      <c r="T126" s="21">
        <f t="shared" si="22"/>
        <v>1.6171980413941828E-15</v>
      </c>
      <c r="U126" s="28">
        <v>298</v>
      </c>
      <c r="V126" s="29">
        <f t="shared" si="23"/>
        <v>288.69499999999999</v>
      </c>
      <c r="W126" s="30">
        <f t="shared" si="24"/>
        <v>0.54360486572822375</v>
      </c>
      <c r="X126" s="31">
        <f t="shared" si="25"/>
        <v>3.4962692111452092</v>
      </c>
      <c r="Y126" s="34">
        <f t="shared" si="26"/>
        <v>-1.8524943210168932E-7</v>
      </c>
      <c r="Z126" s="35">
        <f t="shared" si="27"/>
        <v>-1.8191206127357568E-7</v>
      </c>
      <c r="AA126" s="35">
        <f t="shared" si="28"/>
        <v>-1.819721858521937E-7</v>
      </c>
      <c r="AB126" s="36">
        <f t="shared" si="29"/>
        <v>-1.7869277324771981E-7</v>
      </c>
      <c r="AC126" s="42">
        <f t="shared" si="31"/>
        <v>5.1413753312806506E-5</v>
      </c>
      <c r="AD126" s="25">
        <f>D16</f>
        <v>6.7089285714285721E-5</v>
      </c>
      <c r="AE126" s="44">
        <f t="shared" si="30"/>
        <v>0.51413753312806509</v>
      </c>
      <c r="AF126" s="44">
        <f t="shared" si="30"/>
        <v>0.67089285714285718</v>
      </c>
      <c r="AG126" s="45">
        <f>(AE126-AF126)*(AE126-AF126)</f>
        <v>2.4572231606982454E-2</v>
      </c>
      <c r="AH126" s="12">
        <v>1200</v>
      </c>
    </row>
    <row r="127" spans="5:34">
      <c r="E127" s="13">
        <v>0.5463541666666667</v>
      </c>
      <c r="F127" s="12">
        <v>1210</v>
      </c>
      <c r="G127" s="49">
        <v>15.72</v>
      </c>
      <c r="H127" s="49">
        <v>6.9</v>
      </c>
      <c r="I127" s="49">
        <v>7.55</v>
      </c>
      <c r="J127" s="49">
        <v>15.67</v>
      </c>
      <c r="K127" s="49">
        <v>6.99</v>
      </c>
      <c r="L127" s="49">
        <v>7.7</v>
      </c>
      <c r="M127" s="17">
        <f t="shared" si="17"/>
        <v>15.695</v>
      </c>
      <c r="N127" s="17">
        <f t="shared" si="17"/>
        <v>6.9450000000000003</v>
      </c>
      <c r="O127" s="17">
        <f t="shared" si="17"/>
        <v>7.625</v>
      </c>
      <c r="P127" s="43">
        <f t="shared" si="18"/>
        <v>0.15695892014410345</v>
      </c>
      <c r="Q127" s="21">
        <f t="shared" si="19"/>
        <v>1.1350108156723117E-7</v>
      </c>
      <c r="R127" s="21">
        <f t="shared" si="20"/>
        <v>8.8104887300801405E-8</v>
      </c>
      <c r="S127" s="23">
        <f t="shared" si="21"/>
        <v>4.068006173654157E-8</v>
      </c>
      <c r="T127" s="21">
        <f t="shared" si="22"/>
        <v>1.6548674228888336E-15</v>
      </c>
      <c r="U127" s="28">
        <v>298</v>
      </c>
      <c r="V127" s="29">
        <f t="shared" si="23"/>
        <v>288.69499999999999</v>
      </c>
      <c r="W127" s="30">
        <f t="shared" si="24"/>
        <v>0.54360486572822375</v>
      </c>
      <c r="X127" s="31">
        <f t="shared" si="25"/>
        <v>3.4962692111452092</v>
      </c>
      <c r="Y127" s="34">
        <f t="shared" si="26"/>
        <v>-1.832162402773257E-7</v>
      </c>
      <c r="Z127" s="35">
        <f t="shared" si="27"/>
        <v>-1.7983195676369008E-7</v>
      </c>
      <c r="AA127" s="35">
        <f t="shared" si="28"/>
        <v>-1.798944696440075E-7</v>
      </c>
      <c r="AB127" s="36">
        <f t="shared" si="29"/>
        <v>-1.7657038959412316E-7</v>
      </c>
      <c r="AC127" s="42">
        <f t="shared" si="31"/>
        <v>4.9594235480138264E-5</v>
      </c>
      <c r="AD127" s="24"/>
      <c r="AE127" s="44">
        <f t="shared" si="30"/>
        <v>0.49594235480138266</v>
      </c>
      <c r="AF127" s="44"/>
      <c r="AG127" s="45"/>
      <c r="AH127" s="12">
        <v>1210</v>
      </c>
    </row>
    <row r="128" spans="5:34">
      <c r="E128" s="13">
        <v>0.54646990740740742</v>
      </c>
      <c r="F128" s="12">
        <v>1220</v>
      </c>
      <c r="G128" s="49">
        <v>15.73</v>
      </c>
      <c r="H128" s="49">
        <v>6.9</v>
      </c>
      <c r="I128" s="49">
        <v>7.56</v>
      </c>
      <c r="J128" s="49">
        <v>15.67</v>
      </c>
      <c r="K128" s="49">
        <v>6.99</v>
      </c>
      <c r="L128" s="49">
        <v>7.73</v>
      </c>
      <c r="M128" s="17">
        <f t="shared" si="17"/>
        <v>15.7</v>
      </c>
      <c r="N128" s="17">
        <f t="shared" si="17"/>
        <v>6.9450000000000003</v>
      </c>
      <c r="O128" s="17">
        <f t="shared" si="17"/>
        <v>7.6449999999999996</v>
      </c>
      <c r="P128" s="43">
        <f t="shared" si="18"/>
        <v>0.15738426811148098</v>
      </c>
      <c r="Q128" s="21">
        <f t="shared" si="19"/>
        <v>1.1350108156723117E-7</v>
      </c>
      <c r="R128" s="21">
        <f t="shared" si="20"/>
        <v>8.8104887300801405E-8</v>
      </c>
      <c r="S128" s="23">
        <f t="shared" si="21"/>
        <v>4.0696967814187507E-8</v>
      </c>
      <c r="T128" s="21">
        <f t="shared" si="22"/>
        <v>1.656243189269014E-15</v>
      </c>
      <c r="U128" s="28">
        <v>298</v>
      </c>
      <c r="V128" s="29">
        <f t="shared" si="23"/>
        <v>288.7</v>
      </c>
      <c r="W128" s="30">
        <f t="shared" si="24"/>
        <v>0.54330335245011852</v>
      </c>
      <c r="X128" s="31">
        <f t="shared" si="25"/>
        <v>3.4938427337548701</v>
      </c>
      <c r="Y128" s="34">
        <f t="shared" si="26"/>
        <v>-1.7731992228138676E-7</v>
      </c>
      <c r="Z128" s="35">
        <f t="shared" si="27"/>
        <v>-1.7403066357937453E-7</v>
      </c>
      <c r="AA128" s="35">
        <f t="shared" si="28"/>
        <v>-1.740916788486661E-7</v>
      </c>
      <c r="AB128" s="36">
        <f t="shared" si="29"/>
        <v>-1.708611717672489E-7</v>
      </c>
      <c r="AC128" s="42">
        <f t="shared" si="31"/>
        <v>4.7795503008993533E-5</v>
      </c>
      <c r="AD128" s="24"/>
      <c r="AE128" s="44">
        <f t="shared" si="30"/>
        <v>0.47795503008993534</v>
      </c>
      <c r="AF128" s="44"/>
      <c r="AG128" s="45"/>
      <c r="AH128" s="12">
        <v>1220</v>
      </c>
    </row>
    <row r="129" spans="5:34">
      <c r="E129" s="13">
        <v>0.54658564814814814</v>
      </c>
      <c r="F129" s="12">
        <v>1230</v>
      </c>
      <c r="G129" s="49">
        <v>15.73</v>
      </c>
      <c r="H129" s="49">
        <v>6.9</v>
      </c>
      <c r="I129" s="49">
        <v>7.57</v>
      </c>
      <c r="J129" s="49">
        <v>15.68</v>
      </c>
      <c r="K129" s="49">
        <v>7</v>
      </c>
      <c r="L129" s="49">
        <v>7.73</v>
      </c>
      <c r="M129" s="17">
        <f t="shared" si="17"/>
        <v>15.705</v>
      </c>
      <c r="N129" s="17">
        <f t="shared" si="17"/>
        <v>6.95</v>
      </c>
      <c r="O129" s="17">
        <f t="shared" si="17"/>
        <v>7.65</v>
      </c>
      <c r="P129" s="43">
        <f t="shared" si="18"/>
        <v>0.15750086466121752</v>
      </c>
      <c r="Q129" s="21">
        <f t="shared" si="19"/>
        <v>1.1220184543019621E-7</v>
      </c>
      <c r="R129" s="21">
        <f t="shared" si="20"/>
        <v>8.9125093813374537E-8</v>
      </c>
      <c r="S129" s="23">
        <f t="shared" si="21"/>
        <v>4.1185325439598435E-8</v>
      </c>
      <c r="T129" s="21">
        <f t="shared" si="22"/>
        <v>1.6962310315656341E-15</v>
      </c>
      <c r="U129" s="28">
        <v>298</v>
      </c>
      <c r="V129" s="29">
        <f t="shared" si="23"/>
        <v>288.70499999999998</v>
      </c>
      <c r="W129" s="30">
        <f t="shared" si="24"/>
        <v>0.54300184961566034</v>
      </c>
      <c r="X129" s="31">
        <f t="shared" si="25"/>
        <v>3.4914180243455091</v>
      </c>
      <c r="Y129" s="34">
        <f t="shared" si="26"/>
        <v>-1.7523843220075393E-7</v>
      </c>
      <c r="Z129" s="35">
        <f t="shared" si="27"/>
        <v>-1.7190452210496029E-7</v>
      </c>
      <c r="AA129" s="35">
        <f t="shared" si="28"/>
        <v>-1.7196794972404611E-7</v>
      </c>
      <c r="AB129" s="36">
        <f t="shared" si="29"/>
        <v>-1.6869505382721168E-7</v>
      </c>
      <c r="AC129" s="42">
        <f t="shared" si="31"/>
        <v>4.605479337748568E-5</v>
      </c>
      <c r="AD129" s="24"/>
      <c r="AE129" s="44">
        <f t="shared" si="30"/>
        <v>0.46054793377485681</v>
      </c>
      <c r="AF129" s="44"/>
      <c r="AG129" s="45"/>
      <c r="AH129" s="12">
        <v>1230</v>
      </c>
    </row>
    <row r="130" spans="5:34">
      <c r="E130" s="13">
        <v>0.54670138888888886</v>
      </c>
      <c r="F130" s="12">
        <v>1240</v>
      </c>
      <c r="G130" s="49">
        <v>15.73</v>
      </c>
      <c r="H130" s="49">
        <v>6.91</v>
      </c>
      <c r="I130" s="49">
        <v>7.59</v>
      </c>
      <c r="J130" s="49">
        <v>15.68</v>
      </c>
      <c r="K130" s="49">
        <v>7</v>
      </c>
      <c r="L130" s="49">
        <v>7.74</v>
      </c>
      <c r="M130" s="17">
        <f t="shared" si="17"/>
        <v>15.705</v>
      </c>
      <c r="N130" s="17">
        <f t="shared" si="17"/>
        <v>6.9550000000000001</v>
      </c>
      <c r="O130" s="17">
        <f t="shared" si="17"/>
        <v>7.665</v>
      </c>
      <c r="P130" s="43">
        <f t="shared" si="18"/>
        <v>0.15780968988604344</v>
      </c>
      <c r="Q130" s="21">
        <f t="shared" si="19"/>
        <v>1.1091748152623998E-7</v>
      </c>
      <c r="R130" s="21">
        <f t="shared" si="20"/>
        <v>9.0157113760595674E-8</v>
      </c>
      <c r="S130" s="23">
        <f t="shared" si="21"/>
        <v>4.16622290317053E-8</v>
      </c>
      <c r="T130" s="21">
        <f t="shared" si="22"/>
        <v>1.7357413278902679E-15</v>
      </c>
      <c r="U130" s="28">
        <v>298</v>
      </c>
      <c r="V130" s="29">
        <f t="shared" si="23"/>
        <v>288.70499999999998</v>
      </c>
      <c r="W130" s="30">
        <f t="shared" si="24"/>
        <v>0.54300184961566034</v>
      </c>
      <c r="X130" s="31">
        <f t="shared" si="25"/>
        <v>3.4914180243455091</v>
      </c>
      <c r="Y130" s="34">
        <f t="shared" si="26"/>
        <v>-1.7296378627814021E-7</v>
      </c>
      <c r="Z130" s="35">
        <f t="shared" si="27"/>
        <v>-1.6958990005499555E-7</v>
      </c>
      <c r="AA130" s="35">
        <f t="shared" si="28"/>
        <v>-1.6965571214486517E-7</v>
      </c>
      <c r="AB130" s="36">
        <f t="shared" si="29"/>
        <v>-1.6634507050878385E-7</v>
      </c>
      <c r="AC130" s="42">
        <f t="shared" si="31"/>
        <v>4.4335329328009058E-5</v>
      </c>
      <c r="AD130" s="24"/>
      <c r="AE130" s="44">
        <f t="shared" si="30"/>
        <v>0.4433532932800906</v>
      </c>
      <c r="AF130" s="44"/>
      <c r="AG130" s="45"/>
      <c r="AH130" s="12">
        <v>1240</v>
      </c>
    </row>
    <row r="131" spans="5:34">
      <c r="E131" s="13">
        <v>0.54681712962962958</v>
      </c>
      <c r="F131" s="12">
        <v>1250</v>
      </c>
      <c r="G131" s="49">
        <v>15.73</v>
      </c>
      <c r="H131" s="49">
        <v>6.91</v>
      </c>
      <c r="I131" s="49">
        <v>7.59</v>
      </c>
      <c r="J131" s="49">
        <v>15.68</v>
      </c>
      <c r="K131" s="49">
        <v>7.01</v>
      </c>
      <c r="L131" s="49">
        <v>7.72</v>
      </c>
      <c r="M131" s="17">
        <f t="shared" si="17"/>
        <v>15.705</v>
      </c>
      <c r="N131" s="17">
        <f t="shared" si="17"/>
        <v>6.96</v>
      </c>
      <c r="O131" s="17">
        <f t="shared" si="17"/>
        <v>7.6549999999999994</v>
      </c>
      <c r="P131" s="43">
        <f t="shared" si="18"/>
        <v>0.15760380640282615</v>
      </c>
      <c r="Q131" s="21">
        <f t="shared" si="19"/>
        <v>1.0964781961431838E-7</v>
      </c>
      <c r="R131" s="21">
        <f t="shared" si="20"/>
        <v>9.120108393559095E-8</v>
      </c>
      <c r="S131" s="23">
        <f t="shared" si="21"/>
        <v>4.2144654907143342E-8</v>
      </c>
      <c r="T131" s="21">
        <f t="shared" si="22"/>
        <v>1.7761719372422013E-15</v>
      </c>
      <c r="U131" s="28">
        <v>298</v>
      </c>
      <c r="V131" s="29">
        <f t="shared" si="23"/>
        <v>288.70499999999998</v>
      </c>
      <c r="W131" s="30">
        <f t="shared" si="24"/>
        <v>0.54300184961566034</v>
      </c>
      <c r="X131" s="31">
        <f t="shared" si="25"/>
        <v>3.4914180243455091</v>
      </c>
      <c r="Y131" s="34">
        <f t="shared" si="26"/>
        <v>-1.6999856260823513E-7</v>
      </c>
      <c r="Z131" s="35">
        <f t="shared" si="27"/>
        <v>-1.666097033367616E-7</v>
      </c>
      <c r="AA131" s="35">
        <f t="shared" si="28"/>
        <v>-1.6667725900891348E-7</v>
      </c>
      <c r="AB131" s="36">
        <f t="shared" si="29"/>
        <v>-1.6335326201427837E-7</v>
      </c>
      <c r="AC131" s="42">
        <f t="shared" si="31"/>
        <v>4.2638995859364659E-5</v>
      </c>
      <c r="AD131" s="24"/>
      <c r="AE131" s="44">
        <f t="shared" si="30"/>
        <v>0.42638995859364659</v>
      </c>
      <c r="AF131" s="44"/>
      <c r="AG131" s="45"/>
      <c r="AH131" s="12">
        <v>1250</v>
      </c>
    </row>
    <row r="132" spans="5:34">
      <c r="E132" s="13">
        <v>0.54693287037037031</v>
      </c>
      <c r="F132" s="12">
        <v>1260</v>
      </c>
      <c r="G132" s="49">
        <v>15.74</v>
      </c>
      <c r="H132" s="49">
        <v>6.92</v>
      </c>
      <c r="I132" s="49">
        <v>7.6</v>
      </c>
      <c r="J132" s="49">
        <v>15.68</v>
      </c>
      <c r="K132" s="49">
        <v>7.01</v>
      </c>
      <c r="L132" s="49">
        <v>7.76</v>
      </c>
      <c r="M132" s="17">
        <f t="shared" si="17"/>
        <v>15.71</v>
      </c>
      <c r="N132" s="17">
        <f t="shared" si="17"/>
        <v>6.9649999999999999</v>
      </c>
      <c r="O132" s="17">
        <f t="shared" si="17"/>
        <v>7.68</v>
      </c>
      <c r="P132" s="43">
        <f t="shared" si="18"/>
        <v>0.15813223481329641</v>
      </c>
      <c r="Q132" s="21">
        <f t="shared" si="19"/>
        <v>1.0839269140212026E-7</v>
      </c>
      <c r="R132" s="21">
        <f t="shared" si="20"/>
        <v>9.2257142715476292E-8</v>
      </c>
      <c r="S132" s="23">
        <f t="shared" si="21"/>
        <v>4.2650384564649743E-8</v>
      </c>
      <c r="T132" s="21">
        <f t="shared" si="22"/>
        <v>1.8190553035125129E-15</v>
      </c>
      <c r="U132" s="28">
        <v>298</v>
      </c>
      <c r="V132" s="29">
        <f t="shared" si="23"/>
        <v>288.70999999999998</v>
      </c>
      <c r="W132" s="30">
        <f t="shared" si="24"/>
        <v>0.54270035722430432</v>
      </c>
      <c r="X132" s="31">
        <f t="shared" si="25"/>
        <v>3.4889950815692017</v>
      </c>
      <c r="Y132" s="34">
        <f t="shared" si="26"/>
        <v>-1.67975655052905E-7</v>
      </c>
      <c r="Z132" s="35">
        <f t="shared" si="27"/>
        <v>-1.6453238784980071E-7</v>
      </c>
      <c r="AA132" s="35">
        <f t="shared" si="28"/>
        <v>-1.6460297003641721E-7</v>
      </c>
      <c r="AB132" s="36">
        <f t="shared" si="29"/>
        <v>-1.6122739134669779E-7</v>
      </c>
      <c r="AC132" s="42">
        <f t="shared" si="31"/>
        <v>4.0972452943841559E-5</v>
      </c>
      <c r="AD132" s="24"/>
      <c r="AE132" s="44">
        <f t="shared" si="30"/>
        <v>0.40972452943841559</v>
      </c>
      <c r="AF132" s="44"/>
      <c r="AG132" s="45"/>
      <c r="AH132" s="12">
        <v>1260</v>
      </c>
    </row>
    <row r="133" spans="5:34">
      <c r="E133" s="13">
        <v>0.54704861111111114</v>
      </c>
      <c r="F133" s="12">
        <v>1270</v>
      </c>
      <c r="G133" s="49">
        <v>15.74</v>
      </c>
      <c r="H133" s="49">
        <v>6.92</v>
      </c>
      <c r="I133" s="49">
        <v>7.61</v>
      </c>
      <c r="J133" s="49">
        <v>15.69</v>
      </c>
      <c r="K133" s="49">
        <v>7.02</v>
      </c>
      <c r="L133" s="49">
        <v>7.77</v>
      </c>
      <c r="M133" s="17">
        <f t="shared" si="17"/>
        <v>15.715</v>
      </c>
      <c r="N133" s="17">
        <f t="shared" si="17"/>
        <v>6.97</v>
      </c>
      <c r="O133" s="17">
        <f t="shared" si="17"/>
        <v>7.6899999999999995</v>
      </c>
      <c r="P133" s="43">
        <f t="shared" si="18"/>
        <v>0.15835187611151488</v>
      </c>
      <c r="Q133" s="21">
        <f t="shared" si="19"/>
        <v>1.0715193052376054E-7</v>
      </c>
      <c r="R133" s="21">
        <f t="shared" si="20"/>
        <v>9.3325430079699072E-8</v>
      </c>
      <c r="S133" s="23">
        <f t="shared" si="21"/>
        <v>4.3162182903630588E-8</v>
      </c>
      <c r="T133" s="21">
        <f t="shared" si="22"/>
        <v>1.8629740330064606E-15</v>
      </c>
      <c r="U133" s="28">
        <v>298</v>
      </c>
      <c r="V133" s="29">
        <f t="shared" si="23"/>
        <v>288.71499999999997</v>
      </c>
      <c r="W133" s="30">
        <f t="shared" si="24"/>
        <v>0.54239887527550779</v>
      </c>
      <c r="X133" s="31">
        <f t="shared" si="25"/>
        <v>3.4865739040791164</v>
      </c>
      <c r="Y133" s="34">
        <f t="shared" si="26"/>
        <v>-1.6546519816608112E-7</v>
      </c>
      <c r="Z133" s="35">
        <f t="shared" si="27"/>
        <v>-1.6198426061904304E-7</v>
      </c>
      <c r="AA133" s="35">
        <f t="shared" si="28"/>
        <v>-1.6205749007357893E-7</v>
      </c>
      <c r="AB133" s="36">
        <f t="shared" si="29"/>
        <v>-1.5864670088413715E-7</v>
      </c>
      <c r="AC133" s="42">
        <f t="shared" si="31"/>
        <v>3.9326663340221499E-5</v>
      </c>
      <c r="AD133" s="24"/>
      <c r="AE133" s="44">
        <f t="shared" si="30"/>
        <v>0.39326663340221502</v>
      </c>
      <c r="AF133" s="44"/>
      <c r="AG133" s="45"/>
      <c r="AH133" s="12">
        <v>1270</v>
      </c>
    </row>
    <row r="134" spans="5:34">
      <c r="E134" s="13">
        <v>0.54716435185185186</v>
      </c>
      <c r="F134" s="12">
        <v>1280</v>
      </c>
      <c r="G134" s="49">
        <v>15.74</v>
      </c>
      <c r="H134" s="49">
        <v>6.93</v>
      </c>
      <c r="I134" s="49">
        <v>7.61</v>
      </c>
      <c r="J134" s="49">
        <v>15.69</v>
      </c>
      <c r="K134" s="49">
        <v>7.02</v>
      </c>
      <c r="L134" s="49">
        <v>7.78</v>
      </c>
      <c r="M134" s="17">
        <f t="shared" ref="M134:O197" si="32">(G134+J134)/2</f>
        <v>15.715</v>
      </c>
      <c r="N134" s="17">
        <f t="shared" si="32"/>
        <v>6.9749999999999996</v>
      </c>
      <c r="O134" s="17">
        <f t="shared" si="32"/>
        <v>7.6950000000000003</v>
      </c>
      <c r="P134" s="43">
        <f t="shared" si="18"/>
        <v>0.15845483571886959</v>
      </c>
      <c r="Q134" s="21">
        <f t="shared" si="19"/>
        <v>1.059253725177288E-7</v>
      </c>
      <c r="R134" s="21">
        <f t="shared" si="20"/>
        <v>9.4406087628591968E-8</v>
      </c>
      <c r="S134" s="23">
        <f t="shared" si="21"/>
        <v>4.366197742632055E-8</v>
      </c>
      <c r="T134" s="21">
        <f t="shared" si="22"/>
        <v>1.9063682727765251E-15</v>
      </c>
      <c r="U134" s="28">
        <v>298</v>
      </c>
      <c r="V134" s="29">
        <f t="shared" si="23"/>
        <v>288.71499999999997</v>
      </c>
      <c r="W134" s="30">
        <f t="shared" si="24"/>
        <v>0.54239887527550779</v>
      </c>
      <c r="X134" s="31">
        <f t="shared" si="25"/>
        <v>3.4865739040791164</v>
      </c>
      <c r="Y134" s="34">
        <f t="shared" si="26"/>
        <v>-1.6244868502852357E-7</v>
      </c>
      <c r="Z134" s="35">
        <f t="shared" si="27"/>
        <v>-1.5894932962884595E-7</v>
      </c>
      <c r="AA134" s="35">
        <f t="shared" si="28"/>
        <v>-1.590247102834268E-7</v>
      </c>
      <c r="AB134" s="36">
        <f t="shared" si="29"/>
        <v>-1.5559748794416712E-7</v>
      </c>
      <c r="AC134" s="42">
        <f t="shared" si="31"/>
        <v>3.7706337672829071E-5</v>
      </c>
      <c r="AD134" s="24"/>
      <c r="AE134" s="44">
        <f t="shared" si="30"/>
        <v>0.37706337672829071</v>
      </c>
      <c r="AF134" s="44"/>
      <c r="AG134" s="45"/>
      <c r="AH134" s="12">
        <v>1280</v>
      </c>
    </row>
    <row r="135" spans="5:34">
      <c r="E135" s="13">
        <v>0.54728009259259258</v>
      </c>
      <c r="F135" s="12">
        <v>1290</v>
      </c>
      <c r="G135" s="49">
        <v>15.75</v>
      </c>
      <c r="H135" s="49">
        <v>6.93</v>
      </c>
      <c r="I135" s="49">
        <v>7.62</v>
      </c>
      <c r="J135" s="49">
        <v>15.69</v>
      </c>
      <c r="K135" s="49">
        <v>7.03</v>
      </c>
      <c r="L135" s="49">
        <v>7.77</v>
      </c>
      <c r="M135" s="17">
        <f t="shared" si="32"/>
        <v>15.719999999999999</v>
      </c>
      <c r="N135" s="17">
        <f t="shared" si="32"/>
        <v>6.98</v>
      </c>
      <c r="O135" s="17">
        <f t="shared" si="32"/>
        <v>7.6950000000000003</v>
      </c>
      <c r="P135" s="43">
        <f t="shared" ref="P135:P198" si="33">((O135/32000)*(1/((-0.026*M135+1.9067)/1000)))/1.013</f>
        <v>0.15846858698967653</v>
      </c>
      <c r="Q135" s="21">
        <f t="shared" ref="Q135:Q198" si="34">POWER(10, -N135)</f>
        <v>1.0471285480508987E-7</v>
      </c>
      <c r="R135" s="21">
        <f t="shared" ref="R135:R198" si="35">POWER(10, -(14-N135))</f>
        <v>9.5499258602143556E-8</v>
      </c>
      <c r="S135" s="23">
        <f t="shared" ref="S135:S198" si="36">(0.00000000000001*(0.1253*EXP(0.0831*M135)))/Q135</f>
        <v>4.4185914730790502E-8</v>
      </c>
      <c r="T135" s="21">
        <f t="shared" ref="T135:T198" si="37">POWER(S135, 2)</f>
        <v>1.9523950605966889E-15</v>
      </c>
      <c r="U135" s="28">
        <v>298</v>
      </c>
      <c r="V135" s="29">
        <f t="shared" ref="V135:V198" si="38">273+M135</f>
        <v>288.72000000000003</v>
      </c>
      <c r="W135" s="30">
        <f t="shared" ref="W135:W198" si="39">((1/V135)-(1/298))*5026</f>
        <v>0.54209740376872773</v>
      </c>
      <c r="X135" s="31">
        <f t="shared" ref="X135:X198" si="40">POWER(10,W135)</f>
        <v>3.4841544905294874</v>
      </c>
      <c r="Y135" s="34">
        <f t="shared" ref="Y135:Y198" si="41">-($B$2/X135)*P135*T135*AC135</f>
        <v>-1.5947981602049827E-7</v>
      </c>
      <c r="Z135" s="35">
        <f t="shared" ref="Z135:Z198" si="42">-(AC135+(5*Y135))*$B$2*T135*P135/X135</f>
        <v>-1.5595872188259713E-7</v>
      </c>
      <c r="AA135" s="35">
        <f t="shared" ref="AA135:AA198" si="43">-(AC135+5*Z135)*$B$2*P135*T135/X135</f>
        <v>-1.5603646277945374E-7</v>
      </c>
      <c r="AB135" s="36">
        <f t="shared" ref="AB135:AB198" si="44">-(AC135+(10*AA135))*$B$2*P135*T135/X135</f>
        <v>-1.5258967671508364E-7</v>
      </c>
      <c r="AC135" s="42">
        <f t="shared" si="31"/>
        <v>3.6116347251500352E-5</v>
      </c>
      <c r="AD135" s="24"/>
      <c r="AE135" s="44">
        <f t="shared" ref="AE135:AE198" si="45">AC135*10000</f>
        <v>0.36116347251500353</v>
      </c>
      <c r="AF135" s="44"/>
      <c r="AG135" s="45"/>
      <c r="AH135" s="12">
        <v>1290</v>
      </c>
    </row>
    <row r="136" spans="5:34">
      <c r="E136" s="13">
        <v>0.5473958333333333</v>
      </c>
      <c r="F136" s="12">
        <v>1300</v>
      </c>
      <c r="G136" s="49">
        <v>15.75</v>
      </c>
      <c r="H136" s="49">
        <v>6.94</v>
      </c>
      <c r="I136" s="49">
        <v>7.62</v>
      </c>
      <c r="J136" s="49">
        <v>15.7</v>
      </c>
      <c r="K136" s="49">
        <v>7.03</v>
      </c>
      <c r="L136" s="49">
        <v>7.79</v>
      </c>
      <c r="M136" s="17">
        <f t="shared" si="32"/>
        <v>15.725</v>
      </c>
      <c r="N136" s="17">
        <f t="shared" si="32"/>
        <v>6.9850000000000003</v>
      </c>
      <c r="O136" s="17">
        <f t="shared" si="32"/>
        <v>7.7050000000000001</v>
      </c>
      <c r="P136" s="43">
        <f t="shared" si="33"/>
        <v>0.15868829560606462</v>
      </c>
      <c r="Q136" s="21">
        <f t="shared" si="34"/>
        <v>1.0351421666793431E-7</v>
      </c>
      <c r="R136" s="21">
        <f t="shared" si="35"/>
        <v>9.6605087898981288E-8</v>
      </c>
      <c r="S136" s="23">
        <f t="shared" si="36"/>
        <v>4.4716139205819301E-8</v>
      </c>
      <c r="T136" s="21">
        <f t="shared" si="37"/>
        <v>1.9995331054742101E-15</v>
      </c>
      <c r="U136" s="28">
        <v>298</v>
      </c>
      <c r="V136" s="29">
        <f t="shared" si="38"/>
        <v>288.72500000000002</v>
      </c>
      <c r="W136" s="30">
        <f t="shared" si="39"/>
        <v>0.54179594270342601</v>
      </c>
      <c r="X136" s="31">
        <f t="shared" si="40"/>
        <v>3.4817368395756589</v>
      </c>
      <c r="Y136" s="34">
        <f t="shared" si="41"/>
        <v>-1.5660028622267426E-7</v>
      </c>
      <c r="Z136" s="35">
        <f t="shared" si="42"/>
        <v>-1.5305191922214523E-7</v>
      </c>
      <c r="AA136" s="35">
        <f t="shared" si="43"/>
        <v>-1.5313232078892487E-7</v>
      </c>
      <c r="AB136" s="36">
        <f t="shared" si="44"/>
        <v>-1.4966071175690074E-7</v>
      </c>
      <c r="AC136" s="42">
        <f t="shared" ref="AC136:AC199" si="46">AC135+10*(0.166666666666666*(Y135+2*Z135+2*AA135+AB135))</f>
        <v>3.4556247481400884E-5</v>
      </c>
      <c r="AD136" s="24"/>
      <c r="AE136" s="44">
        <f t="shared" si="45"/>
        <v>0.34556247481400881</v>
      </c>
      <c r="AF136" s="44"/>
      <c r="AG136" s="45"/>
      <c r="AH136" s="12">
        <v>1300</v>
      </c>
    </row>
    <row r="137" spans="5:34">
      <c r="E137" s="13">
        <v>0.54751157407407403</v>
      </c>
      <c r="F137" s="12">
        <v>1310</v>
      </c>
      <c r="G137" s="49">
        <v>15.76</v>
      </c>
      <c r="H137" s="49">
        <v>6.94</v>
      </c>
      <c r="I137" s="49">
        <v>7.63</v>
      </c>
      <c r="J137" s="49">
        <v>15.71</v>
      </c>
      <c r="K137" s="49">
        <v>7.04</v>
      </c>
      <c r="L137" s="49">
        <v>7.78</v>
      </c>
      <c r="M137" s="17">
        <f t="shared" si="32"/>
        <v>15.734999999999999</v>
      </c>
      <c r="N137" s="17">
        <f t="shared" si="32"/>
        <v>6.99</v>
      </c>
      <c r="O137" s="17">
        <f t="shared" si="32"/>
        <v>7.7050000000000001</v>
      </c>
      <c r="P137" s="43">
        <f t="shared" si="33"/>
        <v>0.15871584584134771</v>
      </c>
      <c r="Q137" s="21">
        <f t="shared" si="34"/>
        <v>1.0232929922807534E-7</v>
      </c>
      <c r="R137" s="21">
        <f t="shared" si="35"/>
        <v>9.7723722095581017E-8</v>
      </c>
      <c r="S137" s="23">
        <f t="shared" si="36"/>
        <v>4.5271532711066782E-8</v>
      </c>
      <c r="T137" s="21">
        <f t="shared" si="37"/>
        <v>2.0495116740091897E-15</v>
      </c>
      <c r="U137" s="28">
        <v>298</v>
      </c>
      <c r="V137" s="29">
        <f t="shared" si="38"/>
        <v>288.73500000000001</v>
      </c>
      <c r="W137" s="30">
        <f t="shared" si="39"/>
        <v>0.54119305189507994</v>
      </c>
      <c r="X137" s="31">
        <f t="shared" si="40"/>
        <v>3.4769068200819273</v>
      </c>
      <c r="Y137" s="34">
        <f t="shared" si="41"/>
        <v>-1.5364254454474516E-7</v>
      </c>
      <c r="Z137" s="35">
        <f t="shared" si="42"/>
        <v>-1.5006860212008376E-7</v>
      </c>
      <c r="AA137" s="35">
        <f t="shared" si="43"/>
        <v>-1.5015173706485208E-7</v>
      </c>
      <c r="AB137" s="36">
        <f t="shared" si="44"/>
        <v>-1.466570619126686E-7</v>
      </c>
      <c r="AC137" s="42">
        <f t="shared" si="46"/>
        <v>3.3025198351398033E-5</v>
      </c>
      <c r="AD137" s="24"/>
      <c r="AE137" s="44">
        <f t="shared" si="45"/>
        <v>0.33025198351398033</v>
      </c>
      <c r="AF137" s="44"/>
      <c r="AG137" s="45"/>
      <c r="AH137" s="12">
        <v>1310</v>
      </c>
    </row>
    <row r="138" spans="5:34">
      <c r="E138" s="13">
        <v>0.54762731481481486</v>
      </c>
      <c r="F138" s="12">
        <v>1320</v>
      </c>
      <c r="G138" s="49">
        <v>15.76</v>
      </c>
      <c r="H138" s="49">
        <v>6.95</v>
      </c>
      <c r="I138" s="49">
        <v>7.66</v>
      </c>
      <c r="J138" s="49">
        <v>15.71</v>
      </c>
      <c r="K138" s="49">
        <v>7.04</v>
      </c>
      <c r="L138" s="49">
        <v>7.79</v>
      </c>
      <c r="M138" s="17">
        <f t="shared" si="32"/>
        <v>15.734999999999999</v>
      </c>
      <c r="N138" s="17">
        <f t="shared" si="32"/>
        <v>6.9950000000000001</v>
      </c>
      <c r="O138" s="17">
        <f t="shared" si="32"/>
        <v>7.7249999999999996</v>
      </c>
      <c r="P138" s="43">
        <f t="shared" si="33"/>
        <v>0.159127827271176</v>
      </c>
      <c r="Q138" s="21">
        <f t="shared" si="34"/>
        <v>1.0115794542598979E-7</v>
      </c>
      <c r="R138" s="21">
        <f t="shared" si="35"/>
        <v>9.8855309465693834E-8</v>
      </c>
      <c r="S138" s="23">
        <f t="shared" si="36"/>
        <v>4.5795752353370071E-8</v>
      </c>
      <c r="T138" s="21">
        <f t="shared" si="37"/>
        <v>2.0972509336112003E-15</v>
      </c>
      <c r="U138" s="28">
        <v>298</v>
      </c>
      <c r="V138" s="29">
        <f t="shared" si="38"/>
        <v>288.73500000000001</v>
      </c>
      <c r="W138" s="30">
        <f t="shared" si="39"/>
        <v>0.54119305189507994</v>
      </c>
      <c r="X138" s="31">
        <f t="shared" si="40"/>
        <v>3.4769068200819273</v>
      </c>
      <c r="Y138" s="34">
        <f t="shared" si="41"/>
        <v>-1.5046404458991635E-7</v>
      </c>
      <c r="Z138" s="35">
        <f t="shared" si="42"/>
        <v>-1.4687321630383229E-7</v>
      </c>
      <c r="AA138" s="35">
        <f t="shared" si="43"/>
        <v>-1.4695891151304511E-7</v>
      </c>
      <c r="AB138" s="36">
        <f t="shared" si="44"/>
        <v>-1.4344968819943905E-7</v>
      </c>
      <c r="AC138" s="42">
        <f t="shared" si="46"/>
        <v>3.152396454335256E-5</v>
      </c>
      <c r="AD138" s="25">
        <f>D17</f>
        <v>4.9767857142857139E-5</v>
      </c>
      <c r="AE138" s="44">
        <f t="shared" si="45"/>
        <v>0.31523964543352562</v>
      </c>
      <c r="AF138" s="44">
        <f t="shared" ref="AF138" si="47">AD138*10000</f>
        <v>0.49767857142857136</v>
      </c>
      <c r="AG138" s="45">
        <f>(AE138-AF138)*(AE138-AF138)</f>
        <v>3.3283961718225778E-2</v>
      </c>
      <c r="AH138" s="12">
        <v>1320</v>
      </c>
    </row>
    <row r="139" spans="5:34">
      <c r="E139" s="13">
        <v>0.54774305555555558</v>
      </c>
      <c r="F139" s="12">
        <v>1330</v>
      </c>
      <c r="G139" s="49">
        <v>15.77</v>
      </c>
      <c r="H139" s="49">
        <v>6.95</v>
      </c>
      <c r="I139" s="49">
        <v>7.66</v>
      </c>
      <c r="J139" s="49">
        <v>15.72</v>
      </c>
      <c r="K139" s="49">
        <v>7.05</v>
      </c>
      <c r="L139" s="49">
        <v>7.79</v>
      </c>
      <c r="M139" s="17">
        <f t="shared" si="32"/>
        <v>15.745000000000001</v>
      </c>
      <c r="N139" s="17">
        <f t="shared" si="32"/>
        <v>7</v>
      </c>
      <c r="O139" s="17">
        <f t="shared" si="32"/>
        <v>7.7249999999999996</v>
      </c>
      <c r="P139" s="43">
        <f t="shared" si="33"/>
        <v>0.15915545861168912</v>
      </c>
      <c r="Q139" s="21">
        <f t="shared" si="34"/>
        <v>9.9999999999999995E-8</v>
      </c>
      <c r="R139" s="21">
        <f t="shared" si="35"/>
        <v>9.9999999999999995E-8</v>
      </c>
      <c r="S139" s="23">
        <f t="shared" si="36"/>
        <v>4.6364555114000013E-8</v>
      </c>
      <c r="T139" s="21">
        <f t="shared" si="37"/>
        <v>2.1496719709191446E-15</v>
      </c>
      <c r="U139" s="28">
        <v>298</v>
      </c>
      <c r="V139" s="29">
        <f t="shared" si="38"/>
        <v>288.745</v>
      </c>
      <c r="W139" s="30">
        <f t="shared" si="39"/>
        <v>0.54059020284612747</v>
      </c>
      <c r="X139" s="31">
        <f t="shared" si="40"/>
        <v>3.4720838348617473</v>
      </c>
      <c r="Y139" s="34">
        <f t="shared" si="41"/>
        <v>-1.4726647334535011E-7</v>
      </c>
      <c r="Z139" s="35">
        <f t="shared" si="42"/>
        <v>-1.4365847903201469E-7</v>
      </c>
      <c r="AA139" s="35">
        <f t="shared" si="43"/>
        <v>-1.4374687405275053E-7</v>
      </c>
      <c r="AB139" s="36">
        <f t="shared" si="44"/>
        <v>-1.4022294344529163E-7</v>
      </c>
      <c r="AC139" s="42">
        <f t="shared" si="46"/>
        <v>3.0054667895980716E-5</v>
      </c>
      <c r="AD139" s="24"/>
      <c r="AE139" s="44">
        <f t="shared" si="45"/>
        <v>0.30054667895980719</v>
      </c>
      <c r="AF139" s="44"/>
      <c r="AG139" s="45"/>
      <c r="AH139" s="12">
        <v>1330</v>
      </c>
    </row>
    <row r="140" spans="5:34">
      <c r="E140" s="13">
        <v>0.5478587962962963</v>
      </c>
      <c r="F140" s="12">
        <v>1340</v>
      </c>
      <c r="G140" s="49">
        <v>15.77</v>
      </c>
      <c r="H140" s="49">
        <v>6.95</v>
      </c>
      <c r="I140" s="49">
        <v>7.66</v>
      </c>
      <c r="J140" s="49">
        <v>15.72</v>
      </c>
      <c r="K140" s="49">
        <v>7.06</v>
      </c>
      <c r="L140" s="49">
        <v>7.81</v>
      </c>
      <c r="M140" s="17">
        <f t="shared" si="32"/>
        <v>15.745000000000001</v>
      </c>
      <c r="N140" s="17">
        <f t="shared" si="32"/>
        <v>7.0049999999999999</v>
      </c>
      <c r="O140" s="17">
        <f t="shared" si="32"/>
        <v>7.7349999999999994</v>
      </c>
      <c r="P140" s="43">
        <f t="shared" si="33"/>
        <v>0.15936148509532885</v>
      </c>
      <c r="Q140" s="21">
        <f t="shared" si="34"/>
        <v>9.8855309465693834E-8</v>
      </c>
      <c r="R140" s="21">
        <f t="shared" si="35"/>
        <v>1.0115794542598979E-7</v>
      </c>
      <c r="S140" s="23">
        <f t="shared" si="36"/>
        <v>4.6901431359223145E-8</v>
      </c>
      <c r="T140" s="21">
        <f t="shared" si="37"/>
        <v>2.1997442635439203E-15</v>
      </c>
      <c r="U140" s="28">
        <v>298</v>
      </c>
      <c r="V140" s="29">
        <f t="shared" si="38"/>
        <v>288.745</v>
      </c>
      <c r="W140" s="30">
        <f t="shared" si="39"/>
        <v>0.54059020284612747</v>
      </c>
      <c r="X140" s="31">
        <f t="shared" si="40"/>
        <v>3.4720838348617473</v>
      </c>
      <c r="Y140" s="34">
        <f t="shared" si="41"/>
        <v>-1.4367641742073005E-7</v>
      </c>
      <c r="Z140" s="35">
        <f t="shared" si="42"/>
        <v>-1.4006972358235658E-7</v>
      </c>
      <c r="AA140" s="35">
        <f t="shared" si="43"/>
        <v>-1.401602620345068E-7</v>
      </c>
      <c r="AB140" s="36">
        <f t="shared" si="44"/>
        <v>-1.3663956109399748E-7</v>
      </c>
      <c r="AC140" s="42">
        <f t="shared" si="46"/>
        <v>2.8617501024380435E-5</v>
      </c>
      <c r="AD140" s="24"/>
      <c r="AE140" s="44">
        <f t="shared" si="45"/>
        <v>0.28617501024380437</v>
      </c>
      <c r="AF140" s="44"/>
      <c r="AG140" s="45"/>
      <c r="AH140" s="12">
        <v>1340</v>
      </c>
    </row>
    <row r="141" spans="5:34">
      <c r="E141" s="13">
        <v>0.54797453703703702</v>
      </c>
      <c r="F141" s="12">
        <v>1350</v>
      </c>
      <c r="G141" s="49">
        <v>15.78</v>
      </c>
      <c r="H141" s="49">
        <v>6.96</v>
      </c>
      <c r="I141" s="49">
        <v>7.66</v>
      </c>
      <c r="J141" s="49">
        <v>15.73</v>
      </c>
      <c r="K141" s="49">
        <v>7.06</v>
      </c>
      <c r="L141" s="49">
        <v>7.82</v>
      </c>
      <c r="M141" s="17">
        <f t="shared" si="32"/>
        <v>15.754999999999999</v>
      </c>
      <c r="N141" s="17">
        <f t="shared" si="32"/>
        <v>7.01</v>
      </c>
      <c r="O141" s="17">
        <f t="shared" si="32"/>
        <v>7.74</v>
      </c>
      <c r="P141" s="43">
        <f t="shared" si="33"/>
        <v>0.15949219294699843</v>
      </c>
      <c r="Q141" s="21">
        <f t="shared" si="34"/>
        <v>9.7723722095581017E-8</v>
      </c>
      <c r="R141" s="21">
        <f t="shared" si="35"/>
        <v>1.0232929922807534E-7</v>
      </c>
      <c r="S141" s="23">
        <f t="shared" si="36"/>
        <v>4.7483967124303961E-8</v>
      </c>
      <c r="T141" s="21">
        <f t="shared" si="37"/>
        <v>2.2547271338619794E-15</v>
      </c>
      <c r="U141" s="28">
        <v>298</v>
      </c>
      <c r="V141" s="29">
        <f t="shared" si="38"/>
        <v>288.755</v>
      </c>
      <c r="W141" s="30">
        <f t="shared" si="39"/>
        <v>0.53998739555223119</v>
      </c>
      <c r="X141" s="31">
        <f t="shared" si="40"/>
        <v>3.467267873196052</v>
      </c>
      <c r="Y141" s="34">
        <f t="shared" si="41"/>
        <v>-1.40366044241183E-7</v>
      </c>
      <c r="Z141" s="35">
        <f t="shared" si="42"/>
        <v>-1.367463947773512E-7</v>
      </c>
      <c r="AA141" s="35">
        <f t="shared" si="43"/>
        <v>-1.3683973545893732E-7</v>
      </c>
      <c r="AB141" s="36">
        <f t="shared" si="44"/>
        <v>-1.3330861268410694E-7</v>
      </c>
      <c r="AC141" s="42">
        <f t="shared" si="46"/>
        <v>2.7216207774799683E-5</v>
      </c>
      <c r="AD141" s="24"/>
      <c r="AE141" s="44">
        <f t="shared" si="45"/>
        <v>0.27216207774799683</v>
      </c>
      <c r="AF141" s="44"/>
      <c r="AG141" s="45"/>
      <c r="AH141" s="12">
        <v>1350</v>
      </c>
    </row>
    <row r="142" spans="5:34">
      <c r="E142" s="13">
        <v>0.54809027777777775</v>
      </c>
      <c r="F142" s="12">
        <v>1360</v>
      </c>
      <c r="G142" s="49">
        <v>15.78</v>
      </c>
      <c r="H142" s="49">
        <v>6.96</v>
      </c>
      <c r="I142" s="49">
        <v>7.66</v>
      </c>
      <c r="J142" s="49">
        <v>15.73</v>
      </c>
      <c r="K142" s="49">
        <v>7.07</v>
      </c>
      <c r="L142" s="49">
        <v>7.82</v>
      </c>
      <c r="M142" s="17">
        <f t="shared" si="32"/>
        <v>15.754999999999999</v>
      </c>
      <c r="N142" s="17">
        <f t="shared" si="32"/>
        <v>7.0150000000000006</v>
      </c>
      <c r="O142" s="17">
        <f t="shared" si="32"/>
        <v>7.74</v>
      </c>
      <c r="P142" s="43">
        <f t="shared" si="33"/>
        <v>0.15949219294699843</v>
      </c>
      <c r="Q142" s="21">
        <f t="shared" si="34"/>
        <v>9.6605087898980944E-8</v>
      </c>
      <c r="R142" s="21">
        <f t="shared" si="35"/>
        <v>1.0351421666793431E-7</v>
      </c>
      <c r="S142" s="23">
        <f t="shared" si="36"/>
        <v>4.8033805549698534E-8</v>
      </c>
      <c r="T142" s="21">
        <f t="shared" si="37"/>
        <v>2.3072464755862499E-15</v>
      </c>
      <c r="U142" s="28">
        <v>298</v>
      </c>
      <c r="V142" s="29">
        <f t="shared" si="38"/>
        <v>288.755</v>
      </c>
      <c r="W142" s="30">
        <f t="shared" si="39"/>
        <v>0.53998739555223119</v>
      </c>
      <c r="X142" s="31">
        <f t="shared" si="40"/>
        <v>3.467267873196052</v>
      </c>
      <c r="Y142" s="34">
        <f t="shared" si="41"/>
        <v>-1.3641545355562415E-7</v>
      </c>
      <c r="Z142" s="35">
        <f t="shared" si="42"/>
        <v>-1.3281573932643538E-7</v>
      </c>
      <c r="AA142" s="35">
        <f t="shared" si="43"/>
        <v>-1.3291072814327452E-7</v>
      </c>
      <c r="AB142" s="36">
        <f t="shared" si="44"/>
        <v>-1.2940098962446699E-7</v>
      </c>
      <c r="AC142" s="42">
        <f t="shared" si="46"/>
        <v>2.5848129579136579E-5</v>
      </c>
      <c r="AD142" s="24"/>
      <c r="AE142" s="44">
        <f t="shared" si="45"/>
        <v>0.25848129579136581</v>
      </c>
      <c r="AF142" s="44"/>
      <c r="AG142" s="45"/>
      <c r="AH142" s="12">
        <v>1360</v>
      </c>
    </row>
    <row r="143" spans="5:34">
      <c r="E143" s="13">
        <v>0.54820601851851847</v>
      </c>
      <c r="F143" s="12">
        <v>1370</v>
      </c>
      <c r="G143" s="49">
        <v>15.79</v>
      </c>
      <c r="H143" s="49">
        <v>6.97</v>
      </c>
      <c r="I143" s="49">
        <v>7.67</v>
      </c>
      <c r="J143" s="49">
        <v>15.74</v>
      </c>
      <c r="K143" s="49">
        <v>7.08</v>
      </c>
      <c r="L143" s="49">
        <v>7.83</v>
      </c>
      <c r="M143" s="17">
        <f t="shared" si="32"/>
        <v>15.765000000000001</v>
      </c>
      <c r="N143" s="17">
        <f t="shared" si="32"/>
        <v>7.0250000000000004</v>
      </c>
      <c r="O143" s="17">
        <f t="shared" si="32"/>
        <v>7.75</v>
      </c>
      <c r="P143" s="43">
        <f t="shared" si="33"/>
        <v>0.15972599523647704</v>
      </c>
      <c r="Q143" s="21">
        <f t="shared" si="34"/>
        <v>9.4406087628591968E-8</v>
      </c>
      <c r="R143" s="21">
        <f t="shared" si="35"/>
        <v>1.059253725177288E-7</v>
      </c>
      <c r="S143" s="23">
        <f t="shared" si="36"/>
        <v>4.9193519445383045E-8</v>
      </c>
      <c r="T143" s="21">
        <f t="shared" si="37"/>
        <v>2.4200023554232797E-15</v>
      </c>
      <c r="U143" s="28">
        <v>298</v>
      </c>
      <c r="V143" s="29">
        <f t="shared" si="38"/>
        <v>288.76499999999999</v>
      </c>
      <c r="W143" s="30">
        <f t="shared" si="39"/>
        <v>0.53938463000905335</v>
      </c>
      <c r="X143" s="31">
        <f t="shared" si="40"/>
        <v>3.4624589243828043</v>
      </c>
      <c r="Y143" s="34">
        <f t="shared" si="41"/>
        <v>-1.3611440541010443E-7</v>
      </c>
      <c r="Z143" s="35">
        <f t="shared" si="42"/>
        <v>-1.3233634167397416E-7</v>
      </c>
      <c r="AA143" s="35">
        <f t="shared" si="43"/>
        <v>-1.324412076178194E-7</v>
      </c>
      <c r="AB143" s="36">
        <f t="shared" si="44"/>
        <v>-1.2876218839585684E-7</v>
      </c>
      <c r="AC143" s="42">
        <f t="shared" si="46"/>
        <v>2.4519347282270734E-5</v>
      </c>
      <c r="AD143" s="24"/>
      <c r="AE143" s="44">
        <f t="shared" si="45"/>
        <v>0.24519347282270734</v>
      </c>
      <c r="AF143" s="44"/>
      <c r="AG143" s="45"/>
      <c r="AH143" s="12">
        <v>1370</v>
      </c>
    </row>
    <row r="144" spans="5:34">
      <c r="E144" s="13">
        <v>0.5483217592592593</v>
      </c>
      <c r="F144" s="12">
        <v>1380</v>
      </c>
      <c r="G144" s="49">
        <v>15.8</v>
      </c>
      <c r="H144" s="49">
        <v>6.97</v>
      </c>
      <c r="I144" s="49">
        <v>7.67</v>
      </c>
      <c r="J144" s="49">
        <v>15.74</v>
      </c>
      <c r="K144" s="49">
        <v>7.08</v>
      </c>
      <c r="L144" s="49">
        <v>7.81</v>
      </c>
      <c r="M144" s="17">
        <f t="shared" si="32"/>
        <v>15.77</v>
      </c>
      <c r="N144" s="17">
        <f t="shared" si="32"/>
        <v>7.0250000000000004</v>
      </c>
      <c r="O144" s="17">
        <f t="shared" si="32"/>
        <v>7.74</v>
      </c>
      <c r="P144" s="43">
        <f t="shared" si="33"/>
        <v>0.15953375290320104</v>
      </c>
      <c r="Q144" s="21">
        <f t="shared" si="34"/>
        <v>9.4406087628591968E-8</v>
      </c>
      <c r="R144" s="21">
        <f t="shared" si="35"/>
        <v>1.059253725177288E-7</v>
      </c>
      <c r="S144" s="23">
        <f t="shared" si="36"/>
        <v>4.9213963599691543E-8</v>
      </c>
      <c r="T144" s="21">
        <f t="shared" si="37"/>
        <v>2.4220142131917641E-15</v>
      </c>
      <c r="U144" s="28">
        <v>298</v>
      </c>
      <c r="V144" s="29">
        <f t="shared" si="38"/>
        <v>288.77</v>
      </c>
      <c r="W144" s="30">
        <f t="shared" si="39"/>
        <v>0.5390832628926262</v>
      </c>
      <c r="X144" s="31">
        <f t="shared" si="40"/>
        <v>3.4600570764560983</v>
      </c>
      <c r="Y144" s="34">
        <f t="shared" si="41"/>
        <v>-1.2880547408634563E-7</v>
      </c>
      <c r="Z144" s="35">
        <f t="shared" si="42"/>
        <v>-1.2522913445805178E-7</v>
      </c>
      <c r="AA144" s="35">
        <f t="shared" si="43"/>
        <v>-1.2532843307270796E-7</v>
      </c>
      <c r="AB144" s="36">
        <f t="shared" si="44"/>
        <v>-1.2184587792121008E-7</v>
      </c>
      <c r="AC144" s="42">
        <f t="shared" si="46"/>
        <v>2.3195294461621492E-5</v>
      </c>
      <c r="AD144" s="24"/>
      <c r="AE144" s="44">
        <f t="shared" si="45"/>
        <v>0.23195294461621493</v>
      </c>
      <c r="AF144" s="44"/>
      <c r="AG144" s="45"/>
      <c r="AH144" s="12">
        <v>1380</v>
      </c>
    </row>
    <row r="145" spans="5:34">
      <c r="E145" s="13">
        <v>0.54843750000000002</v>
      </c>
      <c r="F145" s="12">
        <v>1390</v>
      </c>
      <c r="G145" s="49">
        <v>15.81</v>
      </c>
      <c r="H145" s="49">
        <v>6.98</v>
      </c>
      <c r="I145" s="49">
        <v>7.67</v>
      </c>
      <c r="J145" s="49">
        <v>15.75</v>
      </c>
      <c r="K145" s="49">
        <v>7.09</v>
      </c>
      <c r="L145" s="49">
        <v>7.81</v>
      </c>
      <c r="M145" s="17">
        <f t="shared" si="32"/>
        <v>15.780000000000001</v>
      </c>
      <c r="N145" s="17">
        <f t="shared" si="32"/>
        <v>7.0350000000000001</v>
      </c>
      <c r="O145" s="17">
        <f t="shared" si="32"/>
        <v>7.74</v>
      </c>
      <c r="P145" s="43">
        <f t="shared" si="33"/>
        <v>0.15956147157560238</v>
      </c>
      <c r="Q145" s="21">
        <f t="shared" si="34"/>
        <v>9.2257142715476292E-8</v>
      </c>
      <c r="R145" s="21">
        <f t="shared" si="35"/>
        <v>1.0839269140212026E-7</v>
      </c>
      <c r="S145" s="23">
        <f t="shared" si="36"/>
        <v>5.0402170879858291E-8</v>
      </c>
      <c r="T145" s="21">
        <f t="shared" si="37"/>
        <v>2.540378829402435E-15</v>
      </c>
      <c r="U145" s="28">
        <v>298</v>
      </c>
      <c r="V145" s="29">
        <f t="shared" si="38"/>
        <v>288.77999999999997</v>
      </c>
      <c r="W145" s="30">
        <f t="shared" si="39"/>
        <v>0.53848055996739042</v>
      </c>
      <c r="X145" s="31">
        <f t="shared" si="40"/>
        <v>3.4552586268923879</v>
      </c>
      <c r="Y145" s="34">
        <f t="shared" si="41"/>
        <v>-1.2800222718538736E-7</v>
      </c>
      <c r="Z145" s="35">
        <f t="shared" si="42"/>
        <v>-1.2426867769591129E-7</v>
      </c>
      <c r="AA145" s="35">
        <f t="shared" si="43"/>
        <v>-1.2437757729943282E-7</v>
      </c>
      <c r="AB145" s="36">
        <f t="shared" si="44"/>
        <v>-1.2074657467934126E-7</v>
      </c>
      <c r="AC145" s="42">
        <f t="shared" si="46"/>
        <v>2.1942350316506371E-5</v>
      </c>
      <c r="AD145" s="24"/>
      <c r="AE145" s="44">
        <f t="shared" si="45"/>
        <v>0.2194235031650637</v>
      </c>
      <c r="AF145" s="44"/>
      <c r="AG145" s="45"/>
      <c r="AH145" s="12">
        <v>1390</v>
      </c>
    </row>
    <row r="146" spans="5:34">
      <c r="E146" s="13">
        <v>0.54855324074074074</v>
      </c>
      <c r="F146" s="12">
        <v>1400</v>
      </c>
      <c r="G146" s="49">
        <v>15.81</v>
      </c>
      <c r="H146" s="49">
        <v>6.98</v>
      </c>
      <c r="I146" s="49">
        <v>7.68</v>
      </c>
      <c r="J146" s="49">
        <v>15.76</v>
      </c>
      <c r="K146" s="49">
        <v>7.1</v>
      </c>
      <c r="L146" s="49">
        <v>7.84</v>
      </c>
      <c r="M146" s="17">
        <f t="shared" si="32"/>
        <v>15.785</v>
      </c>
      <c r="N146" s="17">
        <f t="shared" si="32"/>
        <v>7.04</v>
      </c>
      <c r="O146" s="17">
        <f t="shared" si="32"/>
        <v>7.76</v>
      </c>
      <c r="P146" s="43">
        <f t="shared" si="33"/>
        <v>0.15998767388986054</v>
      </c>
      <c r="Q146" s="21">
        <f t="shared" si="34"/>
        <v>9.120108393559095E-8</v>
      </c>
      <c r="R146" s="21">
        <f t="shared" si="35"/>
        <v>1.0964781961431838E-7</v>
      </c>
      <c r="S146" s="23">
        <f t="shared" si="36"/>
        <v>5.1006989513984292E-8</v>
      </c>
      <c r="T146" s="21">
        <f t="shared" si="37"/>
        <v>2.6017129792797034E-15</v>
      </c>
      <c r="U146" s="28">
        <v>298</v>
      </c>
      <c r="V146" s="29">
        <f t="shared" si="38"/>
        <v>288.78500000000003</v>
      </c>
      <c r="W146" s="30">
        <f t="shared" si="39"/>
        <v>0.5381792241574942</v>
      </c>
      <c r="X146" s="31">
        <f t="shared" si="40"/>
        <v>3.4528620225904687</v>
      </c>
      <c r="Y146" s="34">
        <f t="shared" si="41"/>
        <v>-1.2408045681433967E-7</v>
      </c>
      <c r="Z146" s="35">
        <f t="shared" si="42"/>
        <v>-1.2036143697176103E-7</v>
      </c>
      <c r="AA146" s="35">
        <f t="shared" si="43"/>
        <v>-1.2047290584401213E-7</v>
      </c>
      <c r="AB146" s="36">
        <f t="shared" si="44"/>
        <v>-1.168586728391664E-7</v>
      </c>
      <c r="AC146" s="42">
        <f t="shared" si="46"/>
        <v>2.0698948130080683E-5</v>
      </c>
      <c r="AD146" s="24"/>
      <c r="AE146" s="44">
        <f t="shared" si="45"/>
        <v>0.20698948130080683</v>
      </c>
      <c r="AF146" s="44"/>
      <c r="AG146" s="45"/>
      <c r="AH146" s="12">
        <v>1400</v>
      </c>
    </row>
    <row r="147" spans="5:34">
      <c r="E147" s="13">
        <v>0.54866898148148147</v>
      </c>
      <c r="F147" s="12">
        <v>1410</v>
      </c>
      <c r="G147" s="49">
        <v>15.81</v>
      </c>
      <c r="H147" s="49">
        <v>6.99</v>
      </c>
      <c r="I147" s="49">
        <v>7.69</v>
      </c>
      <c r="J147" s="49">
        <v>15.76</v>
      </c>
      <c r="K147" s="49">
        <v>7.1</v>
      </c>
      <c r="L147" s="49">
        <v>7.84</v>
      </c>
      <c r="M147" s="17">
        <f t="shared" si="32"/>
        <v>15.785</v>
      </c>
      <c r="N147" s="17">
        <f t="shared" si="32"/>
        <v>7.0449999999999999</v>
      </c>
      <c r="O147" s="17">
        <f t="shared" si="32"/>
        <v>7.7650000000000006</v>
      </c>
      <c r="P147" s="43">
        <f t="shared" si="33"/>
        <v>0.16009075873128442</v>
      </c>
      <c r="Q147" s="21">
        <f t="shared" si="34"/>
        <v>9.0157113760595674E-8</v>
      </c>
      <c r="R147" s="21">
        <f t="shared" si="35"/>
        <v>1.1091748152623998E-7</v>
      </c>
      <c r="S147" s="23">
        <f t="shared" si="36"/>
        <v>5.1597622615996593E-8</v>
      </c>
      <c r="T147" s="21">
        <f t="shared" si="37"/>
        <v>2.662314659622803E-15</v>
      </c>
      <c r="U147" s="28">
        <v>298</v>
      </c>
      <c r="V147" s="29">
        <f t="shared" si="38"/>
        <v>288.78500000000003</v>
      </c>
      <c r="W147" s="30">
        <f t="shared" si="39"/>
        <v>0.5381792241574942</v>
      </c>
      <c r="X147" s="31">
        <f t="shared" si="40"/>
        <v>3.4528620225904687</v>
      </c>
      <c r="Y147" s="34">
        <f t="shared" si="41"/>
        <v>-1.1966005945193041E-7</v>
      </c>
      <c r="Z147" s="35">
        <f t="shared" si="42"/>
        <v>-1.1598762489901236E-7</v>
      </c>
      <c r="AA147" s="35">
        <f t="shared" si="43"/>
        <v>-1.1610033398178601E-7</v>
      </c>
      <c r="AB147" s="36">
        <f t="shared" si="44"/>
        <v>-1.1253369030130637E-7</v>
      </c>
      <c r="AC147" s="42">
        <f t="shared" si="46"/>
        <v>1.9494601771272268E-5</v>
      </c>
      <c r="AD147" s="24"/>
      <c r="AE147" s="44">
        <f t="shared" si="45"/>
        <v>0.19494601771272269</v>
      </c>
      <c r="AF147" s="44"/>
      <c r="AG147" s="45"/>
      <c r="AH147" s="12">
        <v>1410</v>
      </c>
    </row>
    <row r="148" spans="5:34">
      <c r="E148" s="13">
        <v>0.54878472222222219</v>
      </c>
      <c r="F148" s="12">
        <v>1420</v>
      </c>
      <c r="G148" s="49">
        <v>15.82</v>
      </c>
      <c r="H148" s="49">
        <v>6.99</v>
      </c>
      <c r="I148" s="49">
        <v>7.68</v>
      </c>
      <c r="J148" s="49">
        <v>15.77</v>
      </c>
      <c r="K148" s="49">
        <v>7.11</v>
      </c>
      <c r="L148" s="49">
        <v>7.85</v>
      </c>
      <c r="M148" s="17">
        <f t="shared" si="32"/>
        <v>15.795</v>
      </c>
      <c r="N148" s="17">
        <f t="shared" si="32"/>
        <v>7.0500000000000007</v>
      </c>
      <c r="O148" s="17">
        <f t="shared" si="32"/>
        <v>7.7649999999999997</v>
      </c>
      <c r="P148" s="43">
        <f t="shared" si="33"/>
        <v>0.16011858143354982</v>
      </c>
      <c r="Q148" s="21">
        <f t="shared" si="34"/>
        <v>8.9125093813374219E-8</v>
      </c>
      <c r="R148" s="21">
        <f t="shared" si="35"/>
        <v>1.1220184543019621E-7</v>
      </c>
      <c r="S148" s="23">
        <f t="shared" si="36"/>
        <v>5.2238487077824144E-8</v>
      </c>
      <c r="T148" s="21">
        <f t="shared" si="37"/>
        <v>2.7288595321800002E-15</v>
      </c>
      <c r="U148" s="28">
        <v>298</v>
      </c>
      <c r="V148" s="29">
        <f t="shared" si="38"/>
        <v>288.79500000000002</v>
      </c>
      <c r="W148" s="30">
        <f t="shared" si="39"/>
        <v>0.53757658384044438</v>
      </c>
      <c r="X148" s="31">
        <f t="shared" si="40"/>
        <v>3.4480740482922987</v>
      </c>
      <c r="Y148" s="34">
        <f t="shared" si="41"/>
        <v>-1.1552916707435131E-7</v>
      </c>
      <c r="Z148" s="35">
        <f t="shared" si="42"/>
        <v>-1.1188920883141321E-7</v>
      </c>
      <c r="AA148" s="35">
        <f t="shared" si="43"/>
        <v>-1.1200389239008379E-7</v>
      </c>
      <c r="AB148" s="36">
        <f t="shared" si="44"/>
        <v>-1.0847139107421692E-7</v>
      </c>
      <c r="AC148" s="42">
        <f t="shared" si="46"/>
        <v>1.8333985658747548E-5</v>
      </c>
      <c r="AD148" s="24"/>
      <c r="AE148" s="44">
        <f t="shared" si="45"/>
        <v>0.18333985658747548</v>
      </c>
      <c r="AF148" s="44"/>
      <c r="AG148" s="45"/>
      <c r="AH148" s="12">
        <v>1420</v>
      </c>
    </row>
    <row r="149" spans="5:34">
      <c r="E149" s="13">
        <v>0.54890046296296291</v>
      </c>
      <c r="F149" s="12">
        <v>1430</v>
      </c>
      <c r="G149" s="49">
        <v>15.82</v>
      </c>
      <c r="H149" s="49">
        <v>7</v>
      </c>
      <c r="I149" s="49">
        <v>7.7</v>
      </c>
      <c r="J149" s="49">
        <v>15.77</v>
      </c>
      <c r="K149" s="49">
        <v>7.12</v>
      </c>
      <c r="L149" s="49">
        <v>7.85</v>
      </c>
      <c r="M149" s="17">
        <f t="shared" si="32"/>
        <v>15.795</v>
      </c>
      <c r="N149" s="17">
        <f t="shared" si="32"/>
        <v>7.0600000000000005</v>
      </c>
      <c r="O149" s="17">
        <f t="shared" si="32"/>
        <v>7.7750000000000004</v>
      </c>
      <c r="P149" s="43">
        <f t="shared" si="33"/>
        <v>0.16032478694730845</v>
      </c>
      <c r="Q149" s="21">
        <f t="shared" si="34"/>
        <v>8.7096358995607744E-8</v>
      </c>
      <c r="R149" s="21">
        <f t="shared" si="35"/>
        <v>1.1481536214968814E-7</v>
      </c>
      <c r="S149" s="23">
        <f t="shared" si="36"/>
        <v>5.3455277754086173E-8</v>
      </c>
      <c r="T149" s="21">
        <f t="shared" si="37"/>
        <v>2.8574667197665E-15</v>
      </c>
      <c r="U149" s="28">
        <v>298</v>
      </c>
      <c r="V149" s="29">
        <f t="shared" si="38"/>
        <v>288.79500000000002</v>
      </c>
      <c r="W149" s="30">
        <f t="shared" si="39"/>
        <v>0.53757658384044438</v>
      </c>
      <c r="X149" s="31">
        <f t="shared" si="40"/>
        <v>3.4480740482922987</v>
      </c>
      <c r="Y149" s="34">
        <f t="shared" si="41"/>
        <v>-1.1373237169539978E-7</v>
      </c>
      <c r="Z149" s="35">
        <f t="shared" si="42"/>
        <v>-1.0997531462070321E-7</v>
      </c>
      <c r="AA149" s="35">
        <f t="shared" si="43"/>
        <v>-1.1009942596782549E-7</v>
      </c>
      <c r="AB149" s="36">
        <f t="shared" si="44"/>
        <v>-1.0645828040395475E-7</v>
      </c>
      <c r="AC149" s="42">
        <f t="shared" si="46"/>
        <v>1.7214341057761617E-5</v>
      </c>
      <c r="AD149" s="24"/>
      <c r="AE149" s="44">
        <f t="shared" si="45"/>
        <v>0.17214341057761617</v>
      </c>
      <c r="AF149" s="44"/>
      <c r="AG149" s="45"/>
      <c r="AH149" s="12">
        <v>1430</v>
      </c>
    </row>
    <row r="150" spans="5:34">
      <c r="E150" s="13">
        <v>0.54901620370370374</v>
      </c>
      <c r="F150" s="12">
        <v>1440</v>
      </c>
      <c r="G150" s="49">
        <v>15.83</v>
      </c>
      <c r="H150" s="49">
        <v>7</v>
      </c>
      <c r="I150" s="49">
        <v>7.7</v>
      </c>
      <c r="J150" s="49">
        <v>15.77</v>
      </c>
      <c r="K150" s="49">
        <v>7.12</v>
      </c>
      <c r="L150" s="49">
        <v>7.85</v>
      </c>
      <c r="M150" s="17">
        <f t="shared" si="32"/>
        <v>15.8</v>
      </c>
      <c r="N150" s="17">
        <f t="shared" si="32"/>
        <v>7.0600000000000005</v>
      </c>
      <c r="O150" s="17">
        <f t="shared" si="32"/>
        <v>7.7750000000000004</v>
      </c>
      <c r="P150" s="43">
        <f t="shared" si="33"/>
        <v>0.1603387198454321</v>
      </c>
      <c r="Q150" s="21">
        <f t="shared" si="34"/>
        <v>8.7096358995607744E-8</v>
      </c>
      <c r="R150" s="21">
        <f t="shared" si="35"/>
        <v>1.1481536214968814E-7</v>
      </c>
      <c r="S150" s="23">
        <f t="shared" si="36"/>
        <v>5.3477493036898401E-8</v>
      </c>
      <c r="T150" s="21">
        <f t="shared" si="37"/>
        <v>2.859842261511517E-15</v>
      </c>
      <c r="U150" s="28">
        <v>298</v>
      </c>
      <c r="V150" s="29">
        <f t="shared" si="38"/>
        <v>288.8</v>
      </c>
      <c r="W150" s="30">
        <f t="shared" si="39"/>
        <v>0.53727527933220531</v>
      </c>
      <c r="X150" s="31">
        <f t="shared" si="40"/>
        <v>3.4456826756374985</v>
      </c>
      <c r="Y150" s="34">
        <f t="shared" si="41"/>
        <v>-1.0663282351555835E-7</v>
      </c>
      <c r="Z150" s="35">
        <f t="shared" si="42"/>
        <v>-1.0310461251679742E-7</v>
      </c>
      <c r="AA150" s="35">
        <f t="shared" si="43"/>
        <v>-1.0322135211386867E-7</v>
      </c>
      <c r="AB150" s="36">
        <f t="shared" si="44"/>
        <v>-9.9802155474924719E-8</v>
      </c>
      <c r="AC150" s="42">
        <f t="shared" si="46"/>
        <v>1.6113774168967603E-5</v>
      </c>
      <c r="AD150" s="24"/>
      <c r="AE150" s="44">
        <f t="shared" si="45"/>
        <v>0.16113774168967604</v>
      </c>
      <c r="AF150" s="44"/>
      <c r="AG150" s="45"/>
      <c r="AH150" s="12">
        <v>1440</v>
      </c>
    </row>
    <row r="151" spans="5:34">
      <c r="E151" s="13">
        <v>0.54913194444444446</v>
      </c>
      <c r="F151" s="12">
        <v>1450</v>
      </c>
      <c r="G151" s="49">
        <v>15.83</v>
      </c>
      <c r="H151" s="49">
        <v>7.01</v>
      </c>
      <c r="I151" s="49">
        <v>7.71</v>
      </c>
      <c r="J151" s="49">
        <v>15.78</v>
      </c>
      <c r="K151" s="49">
        <v>7.13</v>
      </c>
      <c r="L151" s="49">
        <v>7.86</v>
      </c>
      <c r="M151" s="17">
        <f t="shared" si="32"/>
        <v>15.805</v>
      </c>
      <c r="N151" s="17">
        <f t="shared" si="32"/>
        <v>7.07</v>
      </c>
      <c r="O151" s="17">
        <f t="shared" si="32"/>
        <v>7.7850000000000001</v>
      </c>
      <c r="P151" s="43">
        <f t="shared" si="33"/>
        <v>0.16055889652254701</v>
      </c>
      <c r="Q151" s="21">
        <f t="shared" si="34"/>
        <v>8.5113803820237355E-8</v>
      </c>
      <c r="R151" s="21">
        <f t="shared" si="35"/>
        <v>1.174897554939528E-7</v>
      </c>
      <c r="S151" s="23">
        <f t="shared" si="36"/>
        <v>5.4745886060041596E-8</v>
      </c>
      <c r="T151" s="21">
        <f t="shared" si="37"/>
        <v>2.9971120404990566E-15</v>
      </c>
      <c r="U151" s="28">
        <v>298</v>
      </c>
      <c r="V151" s="29">
        <f t="shared" si="38"/>
        <v>288.80500000000001</v>
      </c>
      <c r="W151" s="30">
        <f t="shared" si="39"/>
        <v>0.53697398525676721</v>
      </c>
      <c r="X151" s="31">
        <f t="shared" si="40"/>
        <v>3.4432930442082874</v>
      </c>
      <c r="Y151" s="34">
        <f t="shared" si="41"/>
        <v>-1.0481167292312979E-7</v>
      </c>
      <c r="Z151" s="35">
        <f t="shared" si="42"/>
        <v>-1.0116974413969426E-7</v>
      </c>
      <c r="AA151" s="35">
        <f t="shared" si="43"/>
        <v>-1.0129629154509007E-7</v>
      </c>
      <c r="AB151" s="36">
        <f t="shared" si="44"/>
        <v>-9.7772115790902632E-8</v>
      </c>
      <c r="AC151" s="42">
        <f t="shared" si="46"/>
        <v>1.5081962655214583E-5</v>
      </c>
      <c r="AD151" s="24"/>
      <c r="AE151" s="44">
        <f t="shared" si="45"/>
        <v>0.15081962655214581</v>
      </c>
      <c r="AF151" s="44"/>
      <c r="AG151" s="45"/>
      <c r="AH151" s="12">
        <v>1450</v>
      </c>
    </row>
    <row r="152" spans="5:34">
      <c r="E152" s="13">
        <v>0.54924768518518519</v>
      </c>
      <c r="F152" s="12">
        <v>1460</v>
      </c>
      <c r="G152" s="49">
        <v>15.84</v>
      </c>
      <c r="H152" s="49">
        <v>7.01</v>
      </c>
      <c r="I152" s="49">
        <v>7.7</v>
      </c>
      <c r="J152" s="49">
        <v>15.78</v>
      </c>
      <c r="K152" s="49">
        <v>7.13</v>
      </c>
      <c r="L152" s="49">
        <v>7.86</v>
      </c>
      <c r="M152" s="17">
        <f t="shared" si="32"/>
        <v>15.809999999999999</v>
      </c>
      <c r="N152" s="17">
        <f t="shared" si="32"/>
        <v>7.07</v>
      </c>
      <c r="O152" s="17">
        <f t="shared" si="32"/>
        <v>7.78</v>
      </c>
      <c r="P152" s="43">
        <f t="shared" si="33"/>
        <v>0.16046972254964828</v>
      </c>
      <c r="Q152" s="21">
        <f t="shared" si="34"/>
        <v>8.5113803820237355E-8</v>
      </c>
      <c r="R152" s="21">
        <f t="shared" si="35"/>
        <v>1.174897554939528E-7</v>
      </c>
      <c r="S152" s="23">
        <f t="shared" si="36"/>
        <v>5.4768637702025842E-8</v>
      </c>
      <c r="T152" s="21">
        <f t="shared" si="37"/>
        <v>2.9996036757357664E-15</v>
      </c>
      <c r="U152" s="28">
        <v>298</v>
      </c>
      <c r="V152" s="29">
        <f t="shared" si="38"/>
        <v>288.81</v>
      </c>
      <c r="W152" s="30">
        <f t="shared" si="39"/>
        <v>0.53667270161358738</v>
      </c>
      <c r="X152" s="31">
        <f t="shared" si="40"/>
        <v>3.440905152678031</v>
      </c>
      <c r="Y152" s="34">
        <f t="shared" si="41"/>
        <v>-9.7869956731690116E-8</v>
      </c>
      <c r="Z152" s="35">
        <f t="shared" si="42"/>
        <v>-9.446593674122989E-8</v>
      </c>
      <c r="AA152" s="35">
        <f t="shared" si="43"/>
        <v>-9.4584332135305925E-8</v>
      </c>
      <c r="AB152" s="36">
        <f t="shared" si="44"/>
        <v>-9.1290471706360422E-8</v>
      </c>
      <c r="AC152" s="42">
        <f t="shared" si="46"/>
        <v>1.4069436221741919E-5</v>
      </c>
      <c r="AD152" s="24"/>
      <c r="AE152" s="44">
        <f t="shared" si="45"/>
        <v>0.14069436221741918</v>
      </c>
      <c r="AF152" s="44"/>
      <c r="AG152" s="45"/>
      <c r="AH152" s="12">
        <v>1460</v>
      </c>
    </row>
    <row r="153" spans="5:34">
      <c r="E153" s="13">
        <v>0.54936342592592591</v>
      </c>
      <c r="F153" s="12">
        <v>1470</v>
      </c>
      <c r="G153" s="49">
        <v>15.84</v>
      </c>
      <c r="H153" s="49">
        <v>7.02</v>
      </c>
      <c r="I153" s="49">
        <v>7.71</v>
      </c>
      <c r="J153" s="49">
        <v>15.79</v>
      </c>
      <c r="K153" s="49">
        <v>7.14</v>
      </c>
      <c r="L153" s="49">
        <v>7.87</v>
      </c>
      <c r="M153" s="17">
        <f t="shared" si="32"/>
        <v>15.815</v>
      </c>
      <c r="N153" s="17">
        <f t="shared" si="32"/>
        <v>7.08</v>
      </c>
      <c r="O153" s="17">
        <f t="shared" si="32"/>
        <v>7.79</v>
      </c>
      <c r="P153" s="43">
        <f t="shared" si="33"/>
        <v>0.16068994889295576</v>
      </c>
      <c r="Q153" s="21">
        <f t="shared" si="34"/>
        <v>8.3176377110266823E-8</v>
      </c>
      <c r="R153" s="21">
        <f t="shared" si="35"/>
        <v>1.2022644346174111E-7</v>
      </c>
      <c r="S153" s="23">
        <f t="shared" si="36"/>
        <v>5.6067654428564901E-8</v>
      </c>
      <c r="T153" s="21">
        <f t="shared" si="37"/>
        <v>3.1435818731209733E-15</v>
      </c>
      <c r="U153" s="28">
        <v>298</v>
      </c>
      <c r="V153" s="29">
        <f t="shared" si="38"/>
        <v>288.815</v>
      </c>
      <c r="W153" s="30">
        <f t="shared" si="39"/>
        <v>0.53637142840212504</v>
      </c>
      <c r="X153" s="31">
        <f t="shared" si="40"/>
        <v>3.4385189997211634</v>
      </c>
      <c r="Y153" s="34">
        <f t="shared" si="41"/>
        <v>-9.5873095096486861E-8</v>
      </c>
      <c r="Z153" s="35">
        <f t="shared" si="42"/>
        <v>-9.237124753924641E-8</v>
      </c>
      <c r="AA153" s="35">
        <f t="shared" si="43"/>
        <v>-9.2499155544112743E-8</v>
      </c>
      <c r="AB153" s="36">
        <f t="shared" si="44"/>
        <v>-8.9115872091159593E-8</v>
      </c>
      <c r="AC153" s="42">
        <f t="shared" si="46"/>
        <v>1.3124001278090052E-5</v>
      </c>
      <c r="AD153" s="24"/>
      <c r="AE153" s="44">
        <f t="shared" si="45"/>
        <v>0.13124001278090053</v>
      </c>
      <c r="AF153" s="44"/>
      <c r="AG153" s="45"/>
      <c r="AH153" s="12">
        <v>1470</v>
      </c>
    </row>
    <row r="154" spans="5:34">
      <c r="E154" s="13">
        <v>0.54947916666666663</v>
      </c>
      <c r="F154" s="12">
        <v>1480</v>
      </c>
      <c r="G154" s="49">
        <v>15.84</v>
      </c>
      <c r="H154" s="49">
        <v>7.02</v>
      </c>
      <c r="I154" s="49">
        <v>7.73</v>
      </c>
      <c r="J154" s="49">
        <v>15.79</v>
      </c>
      <c r="K154" s="49">
        <v>7.15</v>
      </c>
      <c r="L154" s="49">
        <v>7.87</v>
      </c>
      <c r="M154" s="17">
        <f t="shared" si="32"/>
        <v>15.815</v>
      </c>
      <c r="N154" s="17">
        <f t="shared" si="32"/>
        <v>7.085</v>
      </c>
      <c r="O154" s="17">
        <f t="shared" si="32"/>
        <v>7.8000000000000007</v>
      </c>
      <c r="P154" s="43">
        <f t="shared" si="33"/>
        <v>0.16089622610591206</v>
      </c>
      <c r="Q154" s="21">
        <f t="shared" si="34"/>
        <v>8.222426499470712E-8</v>
      </c>
      <c r="R154" s="21">
        <f t="shared" si="35"/>
        <v>1.2161860006463664E-7</v>
      </c>
      <c r="S154" s="23">
        <f t="shared" si="36"/>
        <v>5.6716887268480067E-8</v>
      </c>
      <c r="T154" s="21">
        <f t="shared" si="37"/>
        <v>3.2168053014254764E-15</v>
      </c>
      <c r="U154" s="28">
        <v>298</v>
      </c>
      <c r="V154" s="29">
        <f t="shared" si="38"/>
        <v>288.815</v>
      </c>
      <c r="W154" s="30">
        <f t="shared" si="39"/>
        <v>0.53637142840212504</v>
      </c>
      <c r="X154" s="31">
        <f t="shared" si="40"/>
        <v>3.4385189997211634</v>
      </c>
      <c r="Y154" s="34">
        <f t="shared" si="41"/>
        <v>-9.1312017698487032E-8</v>
      </c>
      <c r="Z154" s="35">
        <f t="shared" si="42"/>
        <v>-8.7894698292912646E-8</v>
      </c>
      <c r="AA154" s="35">
        <f t="shared" si="43"/>
        <v>-8.8022590242012667E-8</v>
      </c>
      <c r="AB154" s="36">
        <f t="shared" si="44"/>
        <v>-8.4723590165186837E-8</v>
      </c>
      <c r="AC154" s="42">
        <f t="shared" si="46"/>
        <v>1.2199451655832781E-5</v>
      </c>
      <c r="AD154" s="24"/>
      <c r="AE154" s="44">
        <f t="shared" si="45"/>
        <v>0.12199451655832781</v>
      </c>
      <c r="AF154" s="44"/>
      <c r="AG154" s="45"/>
      <c r="AH154" s="12">
        <v>1480</v>
      </c>
    </row>
    <row r="155" spans="5:34">
      <c r="E155" s="13">
        <v>0.54959490740740735</v>
      </c>
      <c r="F155" s="12">
        <v>1490</v>
      </c>
      <c r="G155" s="49">
        <v>15.85</v>
      </c>
      <c r="H155" s="49">
        <v>7.02</v>
      </c>
      <c r="I155" s="49">
        <v>7.73</v>
      </c>
      <c r="J155" s="49">
        <v>15.8</v>
      </c>
      <c r="K155" s="49">
        <v>7.16</v>
      </c>
      <c r="L155" s="49">
        <v>7.89</v>
      </c>
      <c r="M155" s="17">
        <f t="shared" si="32"/>
        <v>15.824999999999999</v>
      </c>
      <c r="N155" s="17">
        <f t="shared" si="32"/>
        <v>7.09</v>
      </c>
      <c r="O155" s="17">
        <f t="shared" si="32"/>
        <v>7.8100000000000005</v>
      </c>
      <c r="P155" s="43">
        <f t="shared" si="33"/>
        <v>0.16113051646106058</v>
      </c>
      <c r="Q155" s="21">
        <f t="shared" si="34"/>
        <v>8.128305161640995E-8</v>
      </c>
      <c r="R155" s="21">
        <f t="shared" si="35"/>
        <v>1.2302687708123796E-7</v>
      </c>
      <c r="S155" s="23">
        <f t="shared" si="36"/>
        <v>5.7421335178926405E-8</v>
      </c>
      <c r="T155" s="21">
        <f t="shared" si="37"/>
        <v>3.297209733730611E-15</v>
      </c>
      <c r="U155" s="28">
        <v>298</v>
      </c>
      <c r="V155" s="29">
        <f t="shared" si="38"/>
        <v>288.82499999999999</v>
      </c>
      <c r="W155" s="30">
        <f t="shared" si="39"/>
        <v>0.53576891327218701</v>
      </c>
      <c r="X155" s="31">
        <f t="shared" si="40"/>
        <v>3.4337519042305802</v>
      </c>
      <c r="Y155" s="34">
        <f t="shared" si="41"/>
        <v>-8.7091861455837883E-8</v>
      </c>
      <c r="Z155" s="35">
        <f t="shared" si="42"/>
        <v>-8.3741501567952346E-8</v>
      </c>
      <c r="AA155" s="35">
        <f t="shared" si="43"/>
        <v>-8.3870387449947697E-8</v>
      </c>
      <c r="AB155" s="36">
        <f t="shared" si="44"/>
        <v>-8.0638997153788044E-8</v>
      </c>
      <c r="AC155" s="42">
        <f t="shared" si="46"/>
        <v>1.131966801427691E-5</v>
      </c>
      <c r="AD155" s="24"/>
      <c r="AE155" s="44">
        <f t="shared" si="45"/>
        <v>0.1131966801427691</v>
      </c>
      <c r="AF155" s="44"/>
      <c r="AG155" s="45"/>
      <c r="AH155" s="12">
        <v>1490</v>
      </c>
    </row>
    <row r="156" spans="5:34">
      <c r="E156" s="13">
        <v>0.54971064814814818</v>
      </c>
      <c r="F156" s="12">
        <v>1500</v>
      </c>
      <c r="G156" s="49">
        <v>15.86</v>
      </c>
      <c r="H156" s="49">
        <v>7.03</v>
      </c>
      <c r="I156" s="49">
        <v>7.74</v>
      </c>
      <c r="J156" s="49">
        <v>15.8</v>
      </c>
      <c r="K156" s="49">
        <v>7.16</v>
      </c>
      <c r="L156" s="49">
        <v>7.89</v>
      </c>
      <c r="M156" s="17">
        <f t="shared" si="32"/>
        <v>15.83</v>
      </c>
      <c r="N156" s="17">
        <f t="shared" si="32"/>
        <v>7.0950000000000006</v>
      </c>
      <c r="O156" s="17">
        <f t="shared" si="32"/>
        <v>7.8149999999999995</v>
      </c>
      <c r="P156" s="43">
        <f t="shared" si="33"/>
        <v>0.1612476921957936</v>
      </c>
      <c r="Q156" s="21">
        <f t="shared" si="34"/>
        <v>8.0352612218561473E-8</v>
      </c>
      <c r="R156" s="21">
        <f t="shared" si="35"/>
        <v>1.2445146117713856E-7</v>
      </c>
      <c r="S156" s="23">
        <f t="shared" si="36"/>
        <v>5.8110382751805816E-8</v>
      </c>
      <c r="T156" s="21">
        <f t="shared" si="37"/>
        <v>3.3768165835613707E-15</v>
      </c>
      <c r="U156" s="28">
        <v>298</v>
      </c>
      <c r="V156" s="29">
        <f t="shared" si="38"/>
        <v>288.83</v>
      </c>
      <c r="W156" s="30">
        <f t="shared" si="39"/>
        <v>0.53546767135262574</v>
      </c>
      <c r="X156" s="31">
        <f t="shared" si="40"/>
        <v>3.4313709590509656</v>
      </c>
      <c r="Y156" s="34">
        <f t="shared" si="41"/>
        <v>-8.2706844901473413E-8</v>
      </c>
      <c r="Z156" s="35">
        <f t="shared" si="42"/>
        <v>-7.9443723810629252E-8</v>
      </c>
      <c r="AA156" s="35">
        <f t="shared" si="43"/>
        <v>-7.9572467196575058E-8</v>
      </c>
      <c r="AB156" s="36">
        <f t="shared" si="44"/>
        <v>-7.6427930592289706E-8</v>
      </c>
      <c r="AC156" s="42">
        <f t="shared" si="46"/>
        <v>1.0481410286534536E-5</v>
      </c>
      <c r="AD156" s="25">
        <f>D18</f>
        <v>3.025E-5</v>
      </c>
      <c r="AE156" s="44">
        <f t="shared" si="45"/>
        <v>0.10481410286534536</v>
      </c>
      <c r="AF156" s="44">
        <f>AD156*10000</f>
        <v>0.30249999999999999</v>
      </c>
      <c r="AG156" s="45">
        <f>(AE162-AF162)*(AE162-AF162)</f>
        <v>3.9149126323754294E-3</v>
      </c>
      <c r="AH156" s="12">
        <v>1500</v>
      </c>
    </row>
    <row r="157" spans="5:34">
      <c r="E157" s="13">
        <v>0.54982638888888891</v>
      </c>
      <c r="F157" s="12">
        <v>1510</v>
      </c>
      <c r="G157" s="49">
        <v>15.86</v>
      </c>
      <c r="H157" s="49">
        <v>7.04</v>
      </c>
      <c r="I157" s="49">
        <v>7.73</v>
      </c>
      <c r="J157" s="49">
        <v>15.81</v>
      </c>
      <c r="K157" s="49">
        <v>7.17</v>
      </c>
      <c r="L157" s="49">
        <v>7.9</v>
      </c>
      <c r="M157" s="17">
        <f t="shared" si="32"/>
        <v>15.835000000000001</v>
      </c>
      <c r="N157" s="17">
        <f t="shared" si="32"/>
        <v>7.1050000000000004</v>
      </c>
      <c r="O157" s="17">
        <f t="shared" si="32"/>
        <v>7.8150000000000004</v>
      </c>
      <c r="P157" s="43">
        <f t="shared" si="33"/>
        <v>0.16126171382803561</v>
      </c>
      <c r="Q157" s="21">
        <f t="shared" si="34"/>
        <v>7.8523563461006931E-8</v>
      </c>
      <c r="R157" s="21">
        <f t="shared" si="35"/>
        <v>1.2735030810166618E-7</v>
      </c>
      <c r="S157" s="23">
        <f t="shared" si="36"/>
        <v>5.94886598524866E-8</v>
      </c>
      <c r="T157" s="21">
        <f t="shared" si="37"/>
        <v>3.5389006510448509E-15</v>
      </c>
      <c r="U157" s="28">
        <v>298</v>
      </c>
      <c r="V157" s="29">
        <f t="shared" si="38"/>
        <v>288.83499999999998</v>
      </c>
      <c r="W157" s="30">
        <f t="shared" si="39"/>
        <v>0.53516643986261547</v>
      </c>
      <c r="X157" s="31">
        <f t="shared" si="40"/>
        <v>3.4289917471529772</v>
      </c>
      <c r="Y157" s="34">
        <f t="shared" si="41"/>
        <v>-8.0162636998653437E-8</v>
      </c>
      <c r="Z157" s="35">
        <f t="shared" si="42"/>
        <v>-7.6845498343210621E-8</v>
      </c>
      <c r="AA157" s="35">
        <f t="shared" si="43"/>
        <v>-7.6982761902287621E-8</v>
      </c>
      <c r="AB157" s="36">
        <f t="shared" si="44"/>
        <v>-7.3791526843853561E-8</v>
      </c>
      <c r="AC157" s="42">
        <f t="shared" si="46"/>
        <v>9.6861316906875856E-6</v>
      </c>
      <c r="AD157" s="24"/>
      <c r="AE157" s="44">
        <f t="shared" si="45"/>
        <v>9.6861316906875855E-2</v>
      </c>
      <c r="AF157" s="44"/>
      <c r="AG157" s="45"/>
      <c r="AH157" s="12">
        <v>1510</v>
      </c>
    </row>
    <row r="158" spans="5:34">
      <c r="E158" s="13">
        <v>0.54994212962962963</v>
      </c>
      <c r="F158" s="12">
        <v>1520</v>
      </c>
      <c r="G158" s="49">
        <v>15.86</v>
      </c>
      <c r="H158" s="49">
        <v>7.04</v>
      </c>
      <c r="I158" s="49">
        <v>7.73</v>
      </c>
      <c r="J158" s="49">
        <v>15.81</v>
      </c>
      <c r="K158" s="49">
        <v>7.18</v>
      </c>
      <c r="L158" s="49">
        <v>7.9</v>
      </c>
      <c r="M158" s="17">
        <f t="shared" si="32"/>
        <v>15.835000000000001</v>
      </c>
      <c r="N158" s="17">
        <f t="shared" si="32"/>
        <v>7.1099999999999994</v>
      </c>
      <c r="O158" s="17">
        <f t="shared" si="32"/>
        <v>7.8150000000000004</v>
      </c>
      <c r="P158" s="43">
        <f t="shared" si="33"/>
        <v>0.16126171382803561</v>
      </c>
      <c r="Q158" s="21">
        <f t="shared" si="34"/>
        <v>7.762471166286921E-8</v>
      </c>
      <c r="R158" s="21">
        <f t="shared" si="35"/>
        <v>1.2882495516931295E-7</v>
      </c>
      <c r="S158" s="23">
        <f t="shared" si="36"/>
        <v>6.0177506068230919E-8</v>
      </c>
      <c r="T158" s="21">
        <f t="shared" si="37"/>
        <v>3.621332236591969E-15</v>
      </c>
      <c r="U158" s="28">
        <v>298</v>
      </c>
      <c r="V158" s="29">
        <f t="shared" si="38"/>
        <v>288.83499999999998</v>
      </c>
      <c r="W158" s="30">
        <f t="shared" si="39"/>
        <v>0.53516643986261547</v>
      </c>
      <c r="X158" s="31">
        <f t="shared" si="40"/>
        <v>3.4289917471529772</v>
      </c>
      <c r="Y158" s="34">
        <f t="shared" si="41"/>
        <v>-7.5514387507523002E-8</v>
      </c>
      <c r="Z158" s="35">
        <f t="shared" si="42"/>
        <v>-7.231680812975526E-8</v>
      </c>
      <c r="AA158" s="35">
        <f t="shared" si="43"/>
        <v>-7.245220635272445E-8</v>
      </c>
      <c r="AB158" s="36">
        <f t="shared" si="44"/>
        <v>-6.9378558599841959E-8</v>
      </c>
      <c r="AC158" s="42">
        <f t="shared" si="46"/>
        <v>8.9167805501317491E-6</v>
      </c>
      <c r="AD158" s="24"/>
      <c r="AE158" s="44">
        <f t="shared" si="45"/>
        <v>8.916780550131749E-2</v>
      </c>
      <c r="AF158" s="44"/>
      <c r="AG158" s="45"/>
      <c r="AH158" s="12">
        <v>1520</v>
      </c>
    </row>
    <row r="159" spans="5:34">
      <c r="E159" s="13">
        <v>0.55005787037037035</v>
      </c>
      <c r="F159" s="12">
        <v>1530</v>
      </c>
      <c r="G159" s="49">
        <v>15.87</v>
      </c>
      <c r="H159" s="49">
        <v>7.05</v>
      </c>
      <c r="I159" s="49">
        <v>7.74</v>
      </c>
      <c r="J159" s="49">
        <v>15.81</v>
      </c>
      <c r="K159" s="49">
        <v>7.18</v>
      </c>
      <c r="L159" s="49">
        <v>7.91</v>
      </c>
      <c r="M159" s="17">
        <f t="shared" si="32"/>
        <v>15.84</v>
      </c>
      <c r="N159" s="17">
        <f t="shared" si="32"/>
        <v>7.1150000000000002</v>
      </c>
      <c r="O159" s="17">
        <f t="shared" si="32"/>
        <v>7.8250000000000002</v>
      </c>
      <c r="P159" s="43">
        <f t="shared" si="33"/>
        <v>0.16148210480615124</v>
      </c>
      <c r="Q159" s="21">
        <f t="shared" si="34"/>
        <v>7.6736148936181657E-8</v>
      </c>
      <c r="R159" s="21">
        <f t="shared" si="35"/>
        <v>1.303166778452297E-7</v>
      </c>
      <c r="S159" s="23">
        <f t="shared" si="36"/>
        <v>6.0899627286224959E-8</v>
      </c>
      <c r="T159" s="21">
        <f t="shared" si="37"/>
        <v>3.7087646036011152E-15</v>
      </c>
      <c r="U159" s="28">
        <v>298</v>
      </c>
      <c r="V159" s="29">
        <f t="shared" si="38"/>
        <v>288.83999999999997</v>
      </c>
      <c r="W159" s="30">
        <f t="shared" si="39"/>
        <v>0.53486521880161342</v>
      </c>
      <c r="X159" s="31">
        <f t="shared" si="40"/>
        <v>3.4266142672162934</v>
      </c>
      <c r="Y159" s="34">
        <f t="shared" si="41"/>
        <v>-7.1204175437132018E-8</v>
      </c>
      <c r="Z159" s="35">
        <f t="shared" si="42"/>
        <v>-6.8109947222035233E-8</v>
      </c>
      <c r="AA159" s="35">
        <f t="shared" si="43"/>
        <v>-6.8244409115432949E-8</v>
      </c>
      <c r="AB159" s="36">
        <f t="shared" si="44"/>
        <v>-6.5272956518825075E-8</v>
      </c>
      <c r="AC159" s="42">
        <f t="shared" si="46"/>
        <v>8.1927289250112106E-6</v>
      </c>
      <c r="AD159" s="24"/>
      <c r="AE159" s="44">
        <f t="shared" si="45"/>
        <v>8.1927289250112112E-2</v>
      </c>
      <c r="AF159" s="44"/>
      <c r="AG159" s="45"/>
      <c r="AH159" s="12">
        <v>1530</v>
      </c>
    </row>
    <row r="160" spans="5:34">
      <c r="E160" s="13">
        <v>0.55017361111111107</v>
      </c>
      <c r="F160" s="12">
        <v>1540</v>
      </c>
      <c r="G160" s="49">
        <v>15.87</v>
      </c>
      <c r="H160" s="49">
        <v>7.05</v>
      </c>
      <c r="I160" s="49">
        <v>7.76</v>
      </c>
      <c r="J160" s="49">
        <v>15.82</v>
      </c>
      <c r="K160" s="49">
        <v>7.19</v>
      </c>
      <c r="L160" s="49">
        <v>7.92</v>
      </c>
      <c r="M160" s="17">
        <f t="shared" si="32"/>
        <v>15.844999999999999</v>
      </c>
      <c r="N160" s="17">
        <f t="shared" si="32"/>
        <v>7.12</v>
      </c>
      <c r="O160" s="17">
        <f t="shared" si="32"/>
        <v>7.84</v>
      </c>
      <c r="P160" s="43">
        <f t="shared" si="33"/>
        <v>0.16180572654770134</v>
      </c>
      <c r="Q160" s="21">
        <f t="shared" si="34"/>
        <v>7.5857757502918145E-8</v>
      </c>
      <c r="R160" s="21">
        <f t="shared" si="35"/>
        <v>1.3182567385564048E-7</v>
      </c>
      <c r="S160" s="23">
        <f t="shared" si="36"/>
        <v>6.1630413852578121E-8</v>
      </c>
      <c r="T160" s="21">
        <f t="shared" si="37"/>
        <v>3.7983079116400532E-15</v>
      </c>
      <c r="U160" s="28">
        <v>298</v>
      </c>
      <c r="V160" s="29">
        <f t="shared" si="38"/>
        <v>288.84500000000003</v>
      </c>
      <c r="W160" s="30">
        <f t="shared" si="39"/>
        <v>0.53456400816907712</v>
      </c>
      <c r="X160" s="31">
        <f t="shared" si="40"/>
        <v>3.4242385179216415</v>
      </c>
      <c r="Y160" s="34">
        <f t="shared" si="41"/>
        <v>-6.7033504345200724E-8</v>
      </c>
      <c r="Z160" s="35">
        <f t="shared" si="42"/>
        <v>-6.4042132512317106E-8</v>
      </c>
      <c r="AA160" s="35">
        <f t="shared" si="43"/>
        <v>-6.4175622556288091E-8</v>
      </c>
      <c r="AB160" s="36">
        <f t="shared" si="44"/>
        <v>-6.13058267741744E-8</v>
      </c>
      <c r="AC160" s="42">
        <f t="shared" si="46"/>
        <v>7.5107525172930579E-6</v>
      </c>
      <c r="AD160" s="24"/>
      <c r="AE160" s="44">
        <f t="shared" si="45"/>
        <v>7.5107525172930581E-2</v>
      </c>
      <c r="AF160" s="44"/>
      <c r="AG160" s="45"/>
      <c r="AH160" s="12">
        <v>1540</v>
      </c>
    </row>
    <row r="161" spans="5:34">
      <c r="E161" s="13">
        <v>0.55028935185185179</v>
      </c>
      <c r="F161" s="12">
        <v>1550</v>
      </c>
      <c r="G161" s="49">
        <v>15.87</v>
      </c>
      <c r="H161" s="49">
        <v>7.06</v>
      </c>
      <c r="I161" s="49">
        <v>7.75</v>
      </c>
      <c r="J161" s="49">
        <v>15.82</v>
      </c>
      <c r="K161" s="49">
        <v>7.2</v>
      </c>
      <c r="L161" s="49">
        <v>7.92</v>
      </c>
      <c r="M161" s="17">
        <f t="shared" si="32"/>
        <v>15.844999999999999</v>
      </c>
      <c r="N161" s="17">
        <f t="shared" si="32"/>
        <v>7.13</v>
      </c>
      <c r="O161" s="17">
        <f t="shared" si="32"/>
        <v>7.835</v>
      </c>
      <c r="P161" s="43">
        <f t="shared" si="33"/>
        <v>0.16170253412005614</v>
      </c>
      <c r="Q161" s="21">
        <f t="shared" si="34"/>
        <v>7.413102413009154E-8</v>
      </c>
      <c r="R161" s="21">
        <f t="shared" si="35"/>
        <v>1.3489628825916511E-7</v>
      </c>
      <c r="S161" s="23">
        <f t="shared" si="36"/>
        <v>6.3065970606705891E-8</v>
      </c>
      <c r="T161" s="21">
        <f t="shared" si="37"/>
        <v>3.9773166485658914E-15</v>
      </c>
      <c r="U161" s="28">
        <v>298</v>
      </c>
      <c r="V161" s="29">
        <f t="shared" si="38"/>
        <v>288.84500000000003</v>
      </c>
      <c r="W161" s="30">
        <f t="shared" si="39"/>
        <v>0.53456400816907712</v>
      </c>
      <c r="X161" s="31">
        <f t="shared" si="40"/>
        <v>3.4242385179216415</v>
      </c>
      <c r="Y161" s="34">
        <f t="shared" si="41"/>
        <v>-6.4158481933016422E-8</v>
      </c>
      <c r="Z161" s="35">
        <f t="shared" si="42"/>
        <v>-6.1162387526977938E-8</v>
      </c>
      <c r="AA161" s="35">
        <f t="shared" si="43"/>
        <v>-6.130230015301648E-8</v>
      </c>
      <c r="AB161" s="36">
        <f t="shared" si="44"/>
        <v>-5.8433050999114332E-8</v>
      </c>
      <c r="AC161" s="42">
        <f t="shared" si="46"/>
        <v>6.8694611151987517E-6</v>
      </c>
      <c r="AD161" s="24"/>
      <c r="AE161" s="44">
        <f t="shared" si="45"/>
        <v>6.8694611151987522E-2</v>
      </c>
      <c r="AF161" s="44"/>
      <c r="AG161" s="45"/>
      <c r="AH161" s="12">
        <v>1550</v>
      </c>
    </row>
    <row r="162" spans="5:34">
      <c r="E162" s="13">
        <v>0.55040509259259263</v>
      </c>
      <c r="F162" s="12">
        <v>1560</v>
      </c>
      <c r="G162" s="49">
        <v>15.88</v>
      </c>
      <c r="H162" s="49">
        <v>7.07</v>
      </c>
      <c r="I162" s="49">
        <v>7.75</v>
      </c>
      <c r="J162" s="49">
        <v>15.83</v>
      </c>
      <c r="K162" s="49">
        <v>7.2</v>
      </c>
      <c r="L162" s="49">
        <v>7.91</v>
      </c>
      <c r="M162" s="17">
        <f t="shared" si="32"/>
        <v>15.855</v>
      </c>
      <c r="N162" s="17">
        <f t="shared" si="32"/>
        <v>7.1349999999999998</v>
      </c>
      <c r="O162" s="17">
        <f t="shared" si="32"/>
        <v>7.83</v>
      </c>
      <c r="P162" s="43">
        <f t="shared" si="33"/>
        <v>0.16162745589265581</v>
      </c>
      <c r="Q162" s="21">
        <f t="shared" si="34"/>
        <v>7.3282453313890461E-8</v>
      </c>
      <c r="R162" s="21">
        <f t="shared" si="35"/>
        <v>1.364583136588922E-7</v>
      </c>
      <c r="S162" s="23">
        <f t="shared" si="36"/>
        <v>6.3849276837949657E-8</v>
      </c>
      <c r="T162" s="21">
        <f t="shared" si="37"/>
        <v>4.0767301527291348E-15</v>
      </c>
      <c r="U162" s="28">
        <v>298</v>
      </c>
      <c r="V162" s="29">
        <f t="shared" si="38"/>
        <v>288.85500000000002</v>
      </c>
      <c r="W162" s="30">
        <f t="shared" si="39"/>
        <v>0.53396161818724319</v>
      </c>
      <c r="X162" s="31">
        <f t="shared" si="40"/>
        <v>3.419492205986681</v>
      </c>
      <c r="Y162" s="34">
        <f t="shared" si="41"/>
        <v>-5.9953555753779407E-8</v>
      </c>
      <c r="Z162" s="35">
        <f t="shared" si="42"/>
        <v>-5.7081195833319199E-8</v>
      </c>
      <c r="AA162" s="35">
        <f t="shared" si="43"/>
        <v>-5.7218809881542631E-8</v>
      </c>
      <c r="AB162" s="36">
        <f t="shared" si="44"/>
        <v>-5.4470877899770247E-8</v>
      </c>
      <c r="AC162" s="42">
        <f t="shared" si="46"/>
        <v>6.2569262680452216E-6</v>
      </c>
      <c r="AD162" s="24"/>
      <c r="AE162" s="44">
        <f t="shared" si="45"/>
        <v>6.2569262680452209E-2</v>
      </c>
      <c r="AF162" s="44"/>
      <c r="AH162" s="12">
        <v>1560</v>
      </c>
    </row>
    <row r="163" spans="5:34">
      <c r="E163" s="13">
        <v>0.55052083333333335</v>
      </c>
      <c r="F163" s="12">
        <v>1570</v>
      </c>
      <c r="G163" s="49">
        <v>15.88</v>
      </c>
      <c r="H163" s="49">
        <v>7.07</v>
      </c>
      <c r="I163" s="49">
        <v>7.76</v>
      </c>
      <c r="J163" s="49">
        <v>15.83</v>
      </c>
      <c r="K163" s="49">
        <v>7.21</v>
      </c>
      <c r="L163" s="49">
        <v>7.92</v>
      </c>
      <c r="M163" s="17">
        <f t="shared" si="32"/>
        <v>15.855</v>
      </c>
      <c r="N163" s="17">
        <f t="shared" si="32"/>
        <v>7.1400000000000006</v>
      </c>
      <c r="O163" s="17">
        <f t="shared" si="32"/>
        <v>7.84</v>
      </c>
      <c r="P163" s="43">
        <f t="shared" si="33"/>
        <v>0.1618338766536937</v>
      </c>
      <c r="Q163" s="21">
        <f t="shared" si="34"/>
        <v>7.2443596007498796E-8</v>
      </c>
      <c r="R163" s="21">
        <f t="shared" si="35"/>
        <v>1.3803842646028844E-7</v>
      </c>
      <c r="S163" s="23">
        <f t="shared" si="36"/>
        <v>6.4588616618622526E-8</v>
      </c>
      <c r="T163" s="21">
        <f t="shared" si="37"/>
        <v>4.1716893967074017E-15</v>
      </c>
      <c r="U163" s="28">
        <v>298</v>
      </c>
      <c r="V163" s="29">
        <f t="shared" si="38"/>
        <v>288.85500000000002</v>
      </c>
      <c r="W163" s="30">
        <f t="shared" si="39"/>
        <v>0.53396161818724319</v>
      </c>
      <c r="X163" s="31">
        <f t="shared" si="40"/>
        <v>3.419492205986681</v>
      </c>
      <c r="Y163" s="34">
        <f t="shared" si="41"/>
        <v>-5.5815574209966118E-8</v>
      </c>
      <c r="Z163" s="35">
        <f t="shared" si="42"/>
        <v>-5.3075681163331351E-8</v>
      </c>
      <c r="AA163" s="35">
        <f t="shared" si="43"/>
        <v>-5.3210177923657743E-8</v>
      </c>
      <c r="AB163" s="36">
        <f t="shared" si="44"/>
        <v>-5.059157719598585E-8</v>
      </c>
      <c r="AC163" s="42">
        <f t="shared" si="46"/>
        <v>5.6852188595731018E-6</v>
      </c>
      <c r="AD163" s="24"/>
      <c r="AE163" s="44">
        <f t="shared" si="45"/>
        <v>5.6852188595731018E-2</v>
      </c>
      <c r="AF163" s="44"/>
      <c r="AG163" s="45"/>
      <c r="AH163" s="12">
        <v>1570</v>
      </c>
    </row>
    <row r="164" spans="5:34">
      <c r="E164" s="13">
        <v>0.55063657407407407</v>
      </c>
      <c r="F164" s="12">
        <v>1580</v>
      </c>
      <c r="G164" s="49">
        <v>15.88</v>
      </c>
      <c r="H164" s="49">
        <v>7.08</v>
      </c>
      <c r="I164" s="49">
        <v>7.74</v>
      </c>
      <c r="J164" s="49">
        <v>15.83</v>
      </c>
      <c r="K164" s="49">
        <v>7.22</v>
      </c>
      <c r="L164" s="49">
        <v>7.93</v>
      </c>
      <c r="M164" s="17">
        <f t="shared" si="32"/>
        <v>15.855</v>
      </c>
      <c r="N164" s="17">
        <f t="shared" si="32"/>
        <v>7.15</v>
      </c>
      <c r="O164" s="17">
        <f t="shared" si="32"/>
        <v>7.835</v>
      </c>
      <c r="P164" s="43">
        <f t="shared" si="33"/>
        <v>0.16173066627317476</v>
      </c>
      <c r="Q164" s="21">
        <f t="shared" si="34"/>
        <v>7.0794578438413597E-8</v>
      </c>
      <c r="R164" s="21">
        <f t="shared" si="35"/>
        <v>1.4125375446227539E-7</v>
      </c>
      <c r="S164" s="23">
        <f t="shared" si="36"/>
        <v>6.6093078766944685E-8</v>
      </c>
      <c r="T164" s="21">
        <f t="shared" si="37"/>
        <v>4.3682950608935543E-15</v>
      </c>
      <c r="U164" s="28">
        <v>298</v>
      </c>
      <c r="V164" s="29">
        <f t="shared" si="38"/>
        <v>288.85500000000002</v>
      </c>
      <c r="W164" s="30">
        <f t="shared" si="39"/>
        <v>0.53396161818724319</v>
      </c>
      <c r="X164" s="31">
        <f t="shared" si="40"/>
        <v>3.419492205986681</v>
      </c>
      <c r="Y164" s="34">
        <f t="shared" si="41"/>
        <v>-5.2946931208186966E-8</v>
      </c>
      <c r="Z164" s="35">
        <f t="shared" si="42"/>
        <v>-5.0227100048657009E-8</v>
      </c>
      <c r="AA164" s="35">
        <f t="shared" si="43"/>
        <v>-5.0366815068348386E-8</v>
      </c>
      <c r="AB164" s="36">
        <f t="shared" si="44"/>
        <v>-4.7772344885495803E-8</v>
      </c>
      <c r="AC164" s="42">
        <f t="shared" si="46"/>
        <v>5.1535874102732206E-6</v>
      </c>
      <c r="AD164" s="24"/>
      <c r="AE164" s="44">
        <f t="shared" si="45"/>
        <v>5.1535874102732207E-2</v>
      </c>
      <c r="AF164" s="44"/>
      <c r="AG164" s="45"/>
      <c r="AH164" s="12">
        <v>1580</v>
      </c>
    </row>
    <row r="165" spans="5:34">
      <c r="E165" s="13">
        <v>0.55075231481481479</v>
      </c>
      <c r="F165" s="12">
        <v>1590</v>
      </c>
      <c r="G165" s="49">
        <v>15.89</v>
      </c>
      <c r="H165" s="49">
        <v>7.08</v>
      </c>
      <c r="I165" s="49">
        <v>7.76</v>
      </c>
      <c r="J165" s="49">
        <v>15.83</v>
      </c>
      <c r="K165" s="49">
        <v>7.22</v>
      </c>
      <c r="L165" s="49">
        <v>7.9</v>
      </c>
      <c r="M165" s="17">
        <f t="shared" si="32"/>
        <v>15.86</v>
      </c>
      <c r="N165" s="17">
        <f t="shared" si="32"/>
        <v>7.15</v>
      </c>
      <c r="O165" s="17">
        <f t="shared" si="32"/>
        <v>7.83</v>
      </c>
      <c r="P165" s="43">
        <f t="shared" si="33"/>
        <v>0.1616415166614675</v>
      </c>
      <c r="Q165" s="21">
        <f t="shared" si="34"/>
        <v>7.0794578438413597E-8</v>
      </c>
      <c r="R165" s="21">
        <f t="shared" si="35"/>
        <v>1.4125375446227539E-7</v>
      </c>
      <c r="S165" s="23">
        <f t="shared" si="36"/>
        <v>6.6120546147125422E-8</v>
      </c>
      <c r="T165" s="21">
        <f t="shared" si="37"/>
        <v>4.3719266227941428E-15</v>
      </c>
      <c r="U165" s="28">
        <v>298</v>
      </c>
      <c r="V165" s="29">
        <f t="shared" si="38"/>
        <v>288.86</v>
      </c>
      <c r="W165" s="30">
        <f t="shared" si="39"/>
        <v>0.53366043883686243</v>
      </c>
      <c r="X165" s="31">
        <f t="shared" si="40"/>
        <v>3.4171216407130816</v>
      </c>
      <c r="Y165" s="34">
        <f t="shared" si="41"/>
        <v>-4.7823890928169337E-8</v>
      </c>
      <c r="Z165" s="35">
        <f t="shared" si="42"/>
        <v>-4.5364833463734683E-8</v>
      </c>
      <c r="AA165" s="35">
        <f t="shared" si="43"/>
        <v>-4.5491275781497457E-8</v>
      </c>
      <c r="AB165" s="36">
        <f t="shared" si="44"/>
        <v>-4.3145657555432393E-8</v>
      </c>
      <c r="AC165" s="42">
        <f t="shared" si="46"/>
        <v>4.6504088997270666E-6</v>
      </c>
      <c r="AD165" s="24"/>
      <c r="AE165" s="44">
        <f t="shared" si="45"/>
        <v>4.6504088997270668E-2</v>
      </c>
      <c r="AF165" s="44"/>
      <c r="AG165" s="45"/>
      <c r="AH165" s="12">
        <v>1590</v>
      </c>
    </row>
    <row r="166" spans="5:34">
      <c r="E166" s="13">
        <v>0.55086805555555551</v>
      </c>
      <c r="F166" s="12">
        <v>1600</v>
      </c>
      <c r="G166" s="49">
        <v>15.89</v>
      </c>
      <c r="H166" s="49">
        <v>7.09</v>
      </c>
      <c r="I166" s="49">
        <v>7.76</v>
      </c>
      <c r="J166" s="49">
        <v>15.84</v>
      </c>
      <c r="K166" s="49">
        <v>7.23</v>
      </c>
      <c r="L166" s="49">
        <v>7.92</v>
      </c>
      <c r="M166" s="17">
        <f t="shared" si="32"/>
        <v>15.865</v>
      </c>
      <c r="N166" s="17">
        <f t="shared" si="32"/>
        <v>7.16</v>
      </c>
      <c r="O166" s="17">
        <f t="shared" si="32"/>
        <v>7.84</v>
      </c>
      <c r="P166" s="43">
        <f t="shared" si="33"/>
        <v>0.16186203655620404</v>
      </c>
      <c r="Q166" s="21">
        <f t="shared" si="34"/>
        <v>6.9183097091893466E-8</v>
      </c>
      <c r="R166" s="21">
        <f t="shared" si="35"/>
        <v>1.4454397707459271E-7</v>
      </c>
      <c r="S166" s="23">
        <f t="shared" si="36"/>
        <v>6.7688810376743781E-8</v>
      </c>
      <c r="T166" s="21">
        <f t="shared" si="37"/>
        <v>4.5817750502187765E-15</v>
      </c>
      <c r="U166" s="28">
        <v>298</v>
      </c>
      <c r="V166" s="29">
        <f t="shared" si="38"/>
        <v>288.86500000000001</v>
      </c>
      <c r="W166" s="30">
        <f t="shared" si="39"/>
        <v>0.5333592699127806</v>
      </c>
      <c r="X166" s="31">
        <f t="shared" si="40"/>
        <v>3.4147528008149273</v>
      </c>
      <c r="Y166" s="34">
        <f t="shared" si="41"/>
        <v>-4.5314491732765502E-8</v>
      </c>
      <c r="Z166" s="35">
        <f t="shared" si="42"/>
        <v>-4.2867598415194495E-8</v>
      </c>
      <c r="AA166" s="35">
        <f t="shared" si="43"/>
        <v>-4.2999725835775154E-8</v>
      </c>
      <c r="AB166" s="36">
        <f t="shared" si="44"/>
        <v>-4.0670690697748487E-8</v>
      </c>
      <c r="AC166" s="42">
        <f t="shared" si="46"/>
        <v>4.1959392881036253E-6</v>
      </c>
      <c r="AD166" s="24"/>
      <c r="AE166" s="44">
        <f t="shared" si="45"/>
        <v>4.1959392881036256E-2</v>
      </c>
      <c r="AF166" s="44"/>
      <c r="AG166" s="45"/>
      <c r="AH166" s="12">
        <v>1600</v>
      </c>
    </row>
    <row r="167" spans="5:34">
      <c r="E167" s="13">
        <v>0.55098379629629624</v>
      </c>
      <c r="F167" s="12">
        <v>1610</v>
      </c>
      <c r="G167" s="49">
        <v>15.89</v>
      </c>
      <c r="H167" s="49">
        <v>7.09</v>
      </c>
      <c r="I167" s="49">
        <v>7.77</v>
      </c>
      <c r="J167" s="49">
        <v>15.84</v>
      </c>
      <c r="K167" s="49">
        <v>7.23</v>
      </c>
      <c r="L167" s="49">
        <v>7.93</v>
      </c>
      <c r="M167" s="17">
        <f t="shared" si="32"/>
        <v>15.865</v>
      </c>
      <c r="N167" s="17">
        <f t="shared" si="32"/>
        <v>7.16</v>
      </c>
      <c r="O167" s="17">
        <f t="shared" si="32"/>
        <v>7.85</v>
      </c>
      <c r="P167" s="43">
        <f t="shared" si="33"/>
        <v>0.16206849323548492</v>
      </c>
      <c r="Q167" s="21">
        <f t="shared" si="34"/>
        <v>6.9183097091893466E-8</v>
      </c>
      <c r="R167" s="21">
        <f t="shared" si="35"/>
        <v>1.4454397707459271E-7</v>
      </c>
      <c r="S167" s="23">
        <f t="shared" si="36"/>
        <v>6.7688810376743781E-8</v>
      </c>
      <c r="T167" s="21">
        <f t="shared" si="37"/>
        <v>4.5817750502187765E-15</v>
      </c>
      <c r="U167" s="28">
        <v>298</v>
      </c>
      <c r="V167" s="29">
        <f t="shared" si="38"/>
        <v>288.86500000000001</v>
      </c>
      <c r="W167" s="30">
        <f t="shared" si="39"/>
        <v>0.5333592699127806</v>
      </c>
      <c r="X167" s="31">
        <f t="shared" si="40"/>
        <v>3.4147528008149273</v>
      </c>
      <c r="Y167" s="34">
        <f t="shared" si="41"/>
        <v>-4.0727586223843716E-8</v>
      </c>
      <c r="Z167" s="35">
        <f t="shared" si="42"/>
        <v>-3.8525571656848655E-8</v>
      </c>
      <c r="AA167" s="35">
        <f t="shared" si="43"/>
        <v>-3.8644627770967684E-8</v>
      </c>
      <c r="AB167" s="36">
        <f t="shared" si="44"/>
        <v>-3.6548795326682525E-8</v>
      </c>
      <c r="AC167" s="42">
        <f t="shared" si="46"/>
        <v>3.7664062365495383E-6</v>
      </c>
      <c r="AD167" s="24"/>
      <c r="AE167" s="44">
        <f t="shared" si="45"/>
        <v>3.7664062365495382E-2</v>
      </c>
      <c r="AF167" s="44"/>
      <c r="AG167" s="45"/>
      <c r="AH167" s="12">
        <v>1610</v>
      </c>
    </row>
    <row r="168" spans="5:34">
      <c r="E168" s="13">
        <v>0.55109953703703707</v>
      </c>
      <c r="F168" s="12">
        <v>1620</v>
      </c>
      <c r="G168" s="49">
        <v>15.89</v>
      </c>
      <c r="H168" s="49">
        <v>7.1</v>
      </c>
      <c r="I168" s="49">
        <v>7.79</v>
      </c>
      <c r="J168" s="49">
        <v>15.84</v>
      </c>
      <c r="K168" s="49">
        <v>7.24</v>
      </c>
      <c r="L168" s="49">
        <v>7.95</v>
      </c>
      <c r="M168" s="17">
        <f t="shared" si="32"/>
        <v>15.865</v>
      </c>
      <c r="N168" s="17">
        <f t="shared" si="32"/>
        <v>7.17</v>
      </c>
      <c r="O168" s="17">
        <f t="shared" si="32"/>
        <v>7.87</v>
      </c>
      <c r="P168" s="43">
        <f t="shared" si="33"/>
        <v>0.16248140659404667</v>
      </c>
      <c r="Q168" s="21">
        <f t="shared" si="34"/>
        <v>6.7608297539197998E-8</v>
      </c>
      <c r="R168" s="21">
        <f t="shared" si="35"/>
        <v>1.479108388168204E-7</v>
      </c>
      <c r="S168" s="23">
        <f t="shared" si="36"/>
        <v>6.9265485314342706E-8</v>
      </c>
      <c r="T168" s="21">
        <f t="shared" si="37"/>
        <v>4.7977074558314248E-15</v>
      </c>
      <c r="U168" s="28">
        <v>298</v>
      </c>
      <c r="V168" s="29">
        <f t="shared" si="38"/>
        <v>288.86500000000001</v>
      </c>
      <c r="W168" s="30">
        <f t="shared" si="39"/>
        <v>0.5333592699127806</v>
      </c>
      <c r="X168" s="31">
        <f t="shared" si="40"/>
        <v>3.4147528008149273</v>
      </c>
      <c r="Y168" s="34">
        <f t="shared" si="41"/>
        <v>-3.8373542042999591E-8</v>
      </c>
      <c r="Z168" s="35">
        <f t="shared" si="42"/>
        <v>-3.6195488861289019E-8</v>
      </c>
      <c r="AA168" s="35">
        <f t="shared" si="43"/>
        <v>-3.6319113510195376E-8</v>
      </c>
      <c r="AB168" s="36">
        <f t="shared" si="44"/>
        <v>-3.4250651294517351E-8</v>
      </c>
      <c r="AC168" s="42">
        <f t="shared" si="46"/>
        <v>3.3803782692059418E-6</v>
      </c>
      <c r="AD168" s="24"/>
      <c r="AE168" s="44">
        <f t="shared" si="45"/>
        <v>3.3803782692059421E-2</v>
      </c>
      <c r="AF168" s="44"/>
      <c r="AG168" s="45"/>
      <c r="AH168" s="12">
        <v>1620</v>
      </c>
    </row>
    <row r="169" spans="5:34">
      <c r="E169" s="13">
        <v>0.55121527777777779</v>
      </c>
      <c r="F169" s="12">
        <v>1630</v>
      </c>
      <c r="G169" s="49">
        <v>15.9</v>
      </c>
      <c r="H169" s="49">
        <v>7.11</v>
      </c>
      <c r="I169" s="49">
        <v>7.78</v>
      </c>
      <c r="J169" s="49">
        <v>15.84</v>
      </c>
      <c r="K169" s="49">
        <v>7.25</v>
      </c>
      <c r="L169" s="49">
        <v>7.96</v>
      </c>
      <c r="M169" s="17">
        <f t="shared" si="32"/>
        <v>15.870000000000001</v>
      </c>
      <c r="N169" s="17">
        <f t="shared" si="32"/>
        <v>7.18</v>
      </c>
      <c r="O169" s="17">
        <f t="shared" si="32"/>
        <v>7.87</v>
      </c>
      <c r="P169" s="43">
        <f t="shared" si="33"/>
        <v>0.16249554411202241</v>
      </c>
      <c r="Q169" s="21">
        <f t="shared" si="34"/>
        <v>6.606934480075943E-8</v>
      </c>
      <c r="R169" s="21">
        <f t="shared" si="35"/>
        <v>1.5135612484362046E-7</v>
      </c>
      <c r="S169" s="23">
        <f t="shared" si="36"/>
        <v>7.0908342025234566E-8</v>
      </c>
      <c r="T169" s="21">
        <f t="shared" si="37"/>
        <v>5.0279929687676464E-15</v>
      </c>
      <c r="U169" s="28">
        <v>298</v>
      </c>
      <c r="V169" s="29">
        <f t="shared" si="38"/>
        <v>288.87</v>
      </c>
      <c r="W169" s="30">
        <f t="shared" si="39"/>
        <v>0.53305811141446147</v>
      </c>
      <c r="X169" s="31">
        <f t="shared" si="40"/>
        <v>3.4123856849782284</v>
      </c>
      <c r="Y169" s="34">
        <f t="shared" si="41"/>
        <v>-3.5927860447735161E-8</v>
      </c>
      <c r="Z169" s="35">
        <f t="shared" si="42"/>
        <v>-3.3789072194530039E-8</v>
      </c>
      <c r="AA169" s="35">
        <f t="shared" si="43"/>
        <v>-3.3916394421209881E-8</v>
      </c>
      <c r="AB169" s="36">
        <f t="shared" si="44"/>
        <v>-3.1889769391092329E-8</v>
      </c>
      <c r="AC169" s="42">
        <f t="shared" si="46"/>
        <v>3.0176226057384669E-6</v>
      </c>
      <c r="AD169" s="24"/>
      <c r="AE169" s="44">
        <f t="shared" si="45"/>
        <v>3.017622605738467E-2</v>
      </c>
      <c r="AF169" s="44"/>
      <c r="AG169" s="45"/>
      <c r="AH169" s="12">
        <v>1630</v>
      </c>
    </row>
    <row r="170" spans="5:34">
      <c r="E170" s="13">
        <v>0.55133101851851851</v>
      </c>
      <c r="F170" s="12">
        <v>1640</v>
      </c>
      <c r="G170" s="49">
        <v>15.9</v>
      </c>
      <c r="H170" s="49">
        <v>7.11</v>
      </c>
      <c r="I170" s="49">
        <v>7.8</v>
      </c>
      <c r="J170" s="49">
        <v>15.85</v>
      </c>
      <c r="K170" s="49">
        <v>7.26</v>
      </c>
      <c r="L170" s="49">
        <v>7.97</v>
      </c>
      <c r="M170" s="17">
        <f t="shared" si="32"/>
        <v>15.875</v>
      </c>
      <c r="N170" s="17">
        <f t="shared" si="32"/>
        <v>7.1850000000000005</v>
      </c>
      <c r="O170" s="17">
        <f t="shared" si="32"/>
        <v>7.8849999999999998</v>
      </c>
      <c r="P170" s="43">
        <f t="shared" si="33"/>
        <v>0.16281942300546393</v>
      </c>
      <c r="Q170" s="21">
        <f t="shared" si="34"/>
        <v>6.5313055264747081E-8</v>
      </c>
      <c r="R170" s="21">
        <f t="shared" si="35"/>
        <v>1.5310874616820293E-7</v>
      </c>
      <c r="S170" s="23">
        <f t="shared" si="36"/>
        <v>7.175923169572252E-8</v>
      </c>
      <c r="T170" s="21">
        <f t="shared" si="37"/>
        <v>5.1493873335603875E-15</v>
      </c>
      <c r="U170" s="28">
        <v>298</v>
      </c>
      <c r="V170" s="29">
        <f t="shared" si="38"/>
        <v>288.875</v>
      </c>
      <c r="W170" s="30">
        <f t="shared" si="39"/>
        <v>0.53275696334135814</v>
      </c>
      <c r="X170" s="31">
        <f t="shared" si="40"/>
        <v>3.4100202918899551</v>
      </c>
      <c r="Y170" s="34">
        <f t="shared" si="41"/>
        <v>-3.275300003881489E-8</v>
      </c>
      <c r="Z170" s="35">
        <f t="shared" si="42"/>
        <v>-3.0750768387314154E-8</v>
      </c>
      <c r="AA170" s="35">
        <f t="shared" si="43"/>
        <v>-3.0873167299826613E-8</v>
      </c>
      <c r="AB170" s="36">
        <f t="shared" si="44"/>
        <v>-2.897836976515847E-8</v>
      </c>
      <c r="AC170" s="42">
        <f t="shared" si="46"/>
        <v>2.6789083339546226E-6</v>
      </c>
      <c r="AD170" s="24"/>
      <c r="AE170" s="44">
        <f t="shared" si="45"/>
        <v>2.6789083339546226E-2</v>
      </c>
      <c r="AF170" s="44"/>
      <c r="AG170" s="45"/>
      <c r="AH170" s="12">
        <v>1640</v>
      </c>
    </row>
    <row r="171" spans="5:34">
      <c r="E171" s="13">
        <v>0.55144675925925923</v>
      </c>
      <c r="F171" s="12">
        <v>1650</v>
      </c>
      <c r="G171" s="49">
        <v>15.91</v>
      </c>
      <c r="H171" s="49">
        <v>7.12</v>
      </c>
      <c r="I171" s="49">
        <v>7.77</v>
      </c>
      <c r="J171" s="49">
        <v>15.85</v>
      </c>
      <c r="K171" s="49">
        <v>7.26</v>
      </c>
      <c r="L171" s="49">
        <v>7.94</v>
      </c>
      <c r="M171" s="17">
        <f t="shared" si="32"/>
        <v>15.879999999999999</v>
      </c>
      <c r="N171" s="17">
        <f t="shared" si="32"/>
        <v>7.1899999999999995</v>
      </c>
      <c r="O171" s="17">
        <f t="shared" si="32"/>
        <v>7.8550000000000004</v>
      </c>
      <c r="P171" s="43">
        <f t="shared" si="33"/>
        <v>0.1622140606597636</v>
      </c>
      <c r="Q171" s="21">
        <f t="shared" si="34"/>
        <v>6.4565422903465636E-8</v>
      </c>
      <c r="R171" s="21">
        <f t="shared" si="35"/>
        <v>1.5488166189124776E-7</v>
      </c>
      <c r="S171" s="23">
        <f t="shared" si="36"/>
        <v>7.2620331917051848E-8</v>
      </c>
      <c r="T171" s="21">
        <f t="shared" si="37"/>
        <v>5.2737126077427792E-15</v>
      </c>
      <c r="U171" s="28">
        <v>298</v>
      </c>
      <c r="V171" s="29">
        <f t="shared" si="38"/>
        <v>288.88</v>
      </c>
      <c r="W171" s="30">
        <f t="shared" si="39"/>
        <v>0.53245582569293415</v>
      </c>
      <c r="X171" s="31">
        <f t="shared" si="40"/>
        <v>3.4076566202382033</v>
      </c>
      <c r="Y171" s="34">
        <f t="shared" si="41"/>
        <v>-2.9593585864045181E-8</v>
      </c>
      <c r="Z171" s="35">
        <f t="shared" si="42"/>
        <v>-2.7746423166339567E-8</v>
      </c>
      <c r="AA171" s="35">
        <f t="shared" si="43"/>
        <v>-2.7861718759359959E-8</v>
      </c>
      <c r="AB171" s="36">
        <f t="shared" si="44"/>
        <v>-2.6115458689954919E-8</v>
      </c>
      <c r="AC171" s="42">
        <f t="shared" si="46"/>
        <v>2.3706095986575323E-6</v>
      </c>
      <c r="AD171" s="24"/>
      <c r="AE171" s="44">
        <f t="shared" si="45"/>
        <v>2.3706095986575321E-2</v>
      </c>
      <c r="AF171" s="44"/>
      <c r="AG171" s="45"/>
      <c r="AH171" s="12">
        <v>1650</v>
      </c>
    </row>
    <row r="172" spans="5:34">
      <c r="E172" s="13">
        <v>0.55156249999999996</v>
      </c>
      <c r="F172" s="12">
        <v>1660</v>
      </c>
      <c r="G172" s="49">
        <v>15.91</v>
      </c>
      <c r="H172" s="49">
        <v>7.12</v>
      </c>
      <c r="I172" s="49">
        <v>7.8</v>
      </c>
      <c r="J172" s="49">
        <v>15.86</v>
      </c>
      <c r="K172" s="49">
        <v>7.27</v>
      </c>
      <c r="L172" s="49">
        <v>7.96</v>
      </c>
      <c r="M172" s="17">
        <f t="shared" si="32"/>
        <v>15.885</v>
      </c>
      <c r="N172" s="17">
        <f t="shared" si="32"/>
        <v>7.1950000000000003</v>
      </c>
      <c r="O172" s="17">
        <f t="shared" si="32"/>
        <v>7.88</v>
      </c>
      <c r="P172" s="43">
        <f t="shared" si="33"/>
        <v>0.16274449998436002</v>
      </c>
      <c r="Q172" s="21">
        <f t="shared" si="34"/>
        <v>6.3826348619054715E-8</v>
      </c>
      <c r="R172" s="21">
        <f t="shared" si="35"/>
        <v>1.5667510701081482E-7</v>
      </c>
      <c r="S172" s="23">
        <f t="shared" si="36"/>
        <v>7.3491765214330995E-8</v>
      </c>
      <c r="T172" s="21">
        <f t="shared" si="37"/>
        <v>5.4010395543183516E-15</v>
      </c>
      <c r="U172" s="28">
        <v>298</v>
      </c>
      <c r="V172" s="29">
        <f t="shared" si="38"/>
        <v>288.88499999999999</v>
      </c>
      <c r="W172" s="30">
        <f t="shared" si="39"/>
        <v>0.53215469846864483</v>
      </c>
      <c r="X172" s="31">
        <f t="shared" si="40"/>
        <v>3.4052946687120449</v>
      </c>
      <c r="Y172" s="34">
        <f t="shared" si="41"/>
        <v>-2.6857294664744718E-8</v>
      </c>
      <c r="Z172" s="35">
        <f t="shared" si="42"/>
        <v>-2.513364232963026E-8</v>
      </c>
      <c r="AA172" s="35">
        <f t="shared" si="43"/>
        <v>-2.5244263202262136E-8</v>
      </c>
      <c r="AB172" s="36">
        <f t="shared" si="44"/>
        <v>-2.361703284686763E-8</v>
      </c>
      <c r="AC172" s="42">
        <f t="shared" si="46"/>
        <v>2.0924007179818683E-6</v>
      </c>
      <c r="AD172" s="24"/>
      <c r="AE172" s="44">
        <f t="shared" si="45"/>
        <v>2.0924007179818682E-2</v>
      </c>
      <c r="AF172" s="44"/>
      <c r="AG172" s="45"/>
      <c r="AH172" s="12">
        <v>1660</v>
      </c>
    </row>
    <row r="173" spans="5:34">
      <c r="E173" s="13">
        <v>0.55167824074074068</v>
      </c>
      <c r="F173" s="12">
        <v>1670</v>
      </c>
      <c r="G173" s="49">
        <v>15.91</v>
      </c>
      <c r="H173" s="49">
        <v>7.13</v>
      </c>
      <c r="I173" s="49">
        <v>7.79</v>
      </c>
      <c r="J173" s="49">
        <v>15.86</v>
      </c>
      <c r="K173" s="49">
        <v>7.27</v>
      </c>
      <c r="L173" s="49">
        <v>7.97</v>
      </c>
      <c r="M173" s="17">
        <f t="shared" si="32"/>
        <v>15.885</v>
      </c>
      <c r="N173" s="17">
        <f t="shared" si="32"/>
        <v>7.1999999999999993</v>
      </c>
      <c r="O173" s="17">
        <f t="shared" si="32"/>
        <v>7.88</v>
      </c>
      <c r="P173" s="43">
        <f t="shared" si="33"/>
        <v>0.16274449998436002</v>
      </c>
      <c r="Q173" s="21">
        <f t="shared" si="34"/>
        <v>6.3095734448019402E-8</v>
      </c>
      <c r="R173" s="21">
        <f t="shared" si="35"/>
        <v>1.5848931924611093E-7</v>
      </c>
      <c r="S173" s="23">
        <f t="shared" si="36"/>
        <v>7.4342759748109272E-8</v>
      </c>
      <c r="T173" s="21">
        <f t="shared" si="37"/>
        <v>5.5268459269650961E-15</v>
      </c>
      <c r="U173" s="28">
        <v>298</v>
      </c>
      <c r="V173" s="29">
        <f t="shared" si="38"/>
        <v>288.88499999999999</v>
      </c>
      <c r="W173" s="30">
        <f t="shared" si="39"/>
        <v>0.53215469846864483</v>
      </c>
      <c r="X173" s="31">
        <f t="shared" si="40"/>
        <v>3.4052946687120449</v>
      </c>
      <c r="Y173" s="34">
        <f t="shared" si="41"/>
        <v>-2.4172298248228874E-8</v>
      </c>
      <c r="Z173" s="35">
        <f t="shared" si="42"/>
        <v>-2.258482888649184E-8</v>
      </c>
      <c r="AA173" s="35">
        <f t="shared" si="43"/>
        <v>-2.2689082894471347E-8</v>
      </c>
      <c r="AB173" s="36">
        <f t="shared" si="44"/>
        <v>-2.1192174176367051E-8</v>
      </c>
      <c r="AC173" s="42">
        <f t="shared" si="46"/>
        <v>1.8403504870228742E-6</v>
      </c>
      <c r="AD173" s="24"/>
      <c r="AE173" s="44">
        <f t="shared" si="45"/>
        <v>1.8403504870228741E-2</v>
      </c>
      <c r="AF173" s="44"/>
      <c r="AG173" s="45"/>
      <c r="AH173" s="12">
        <v>1670</v>
      </c>
    </row>
    <row r="174" spans="5:34">
      <c r="E174" s="13">
        <v>0.55179398148148151</v>
      </c>
      <c r="F174" s="12">
        <v>1680</v>
      </c>
      <c r="G174" s="49">
        <v>15.91</v>
      </c>
      <c r="H174" s="49">
        <v>7.13</v>
      </c>
      <c r="I174" s="49">
        <v>7.79</v>
      </c>
      <c r="J174" s="49">
        <v>15.86</v>
      </c>
      <c r="K174" s="49">
        <v>7.28</v>
      </c>
      <c r="L174" s="49">
        <v>8</v>
      </c>
      <c r="M174" s="17">
        <f t="shared" si="32"/>
        <v>15.885</v>
      </c>
      <c r="N174" s="17">
        <f t="shared" si="32"/>
        <v>7.2050000000000001</v>
      </c>
      <c r="O174" s="17">
        <f t="shared" si="32"/>
        <v>7.8949999999999996</v>
      </c>
      <c r="P174" s="43">
        <f t="shared" si="33"/>
        <v>0.16305429281427949</v>
      </c>
      <c r="Q174" s="21">
        <f t="shared" si="34"/>
        <v>6.2373483548241788E-8</v>
      </c>
      <c r="R174" s="21">
        <f t="shared" si="35"/>
        <v>1.6032453906900401E-7</v>
      </c>
      <c r="S174" s="23">
        <f t="shared" si="36"/>
        <v>7.5203608334167386E-8</v>
      </c>
      <c r="T174" s="21">
        <f t="shared" si="37"/>
        <v>5.6555827064788505E-15</v>
      </c>
      <c r="U174" s="28">
        <v>298</v>
      </c>
      <c r="V174" s="29">
        <f t="shared" si="38"/>
        <v>288.88499999999999</v>
      </c>
      <c r="W174" s="30">
        <f t="shared" si="39"/>
        <v>0.53215469846864483</v>
      </c>
      <c r="X174" s="31">
        <f t="shared" si="40"/>
        <v>3.4052946687120449</v>
      </c>
      <c r="Y174" s="34">
        <f t="shared" si="41"/>
        <v>-2.1732070402077261E-8</v>
      </c>
      <c r="Z174" s="35">
        <f t="shared" si="42"/>
        <v>-2.0268834231597695E-8</v>
      </c>
      <c r="AA174" s="35">
        <f t="shared" si="43"/>
        <v>-2.036735499151549E-8</v>
      </c>
      <c r="AB174" s="36">
        <f t="shared" si="44"/>
        <v>-1.898937263152942E-8</v>
      </c>
      <c r="AC174" s="42">
        <f t="shared" si="46"/>
        <v>1.6138299937120046E-6</v>
      </c>
      <c r="AD174" s="24"/>
      <c r="AE174" s="44">
        <f t="shared" si="45"/>
        <v>1.6138299937120047E-2</v>
      </c>
      <c r="AF174" s="44"/>
      <c r="AG174" s="45"/>
      <c r="AH174" s="12">
        <v>1680</v>
      </c>
    </row>
    <row r="175" spans="5:34">
      <c r="E175" s="13">
        <v>0.55190972222222223</v>
      </c>
      <c r="F175" s="12">
        <v>1690</v>
      </c>
      <c r="G175" s="49">
        <v>15.92</v>
      </c>
      <c r="H175" s="49">
        <v>7.14</v>
      </c>
      <c r="I175" s="49">
        <v>7.79</v>
      </c>
      <c r="J175" s="49">
        <v>15.86</v>
      </c>
      <c r="K175" s="49">
        <v>7.29</v>
      </c>
      <c r="L175" s="49">
        <v>7.99</v>
      </c>
      <c r="M175" s="17">
        <f t="shared" si="32"/>
        <v>15.89</v>
      </c>
      <c r="N175" s="17">
        <f t="shared" si="32"/>
        <v>7.2149999999999999</v>
      </c>
      <c r="O175" s="17">
        <f t="shared" si="32"/>
        <v>7.8900000000000006</v>
      </c>
      <c r="P175" s="43">
        <f t="shared" si="33"/>
        <v>0.1629652118538171</v>
      </c>
      <c r="Q175" s="21">
        <f t="shared" si="34"/>
        <v>6.0953689724016779E-8</v>
      </c>
      <c r="R175" s="21">
        <f t="shared" si="35"/>
        <v>1.6405897731995348E-7</v>
      </c>
      <c r="S175" s="23">
        <f t="shared" si="36"/>
        <v>7.6987306983998226E-8</v>
      </c>
      <c r="T175" s="21">
        <f t="shared" si="37"/>
        <v>5.9270454366483816E-15</v>
      </c>
      <c r="U175" s="28">
        <v>298</v>
      </c>
      <c r="V175" s="29">
        <f t="shared" si="38"/>
        <v>288.89</v>
      </c>
      <c r="W175" s="30">
        <f t="shared" si="39"/>
        <v>0.53185358166794949</v>
      </c>
      <c r="X175" s="31">
        <f t="shared" si="40"/>
        <v>3.4029344360016265</v>
      </c>
      <c r="Y175" s="34">
        <f t="shared" si="41"/>
        <v>-1.9908715351991898E-8</v>
      </c>
      <c r="Z175" s="35">
        <f t="shared" si="42"/>
        <v>-1.8503699429371805E-8</v>
      </c>
      <c r="AA175" s="35">
        <f t="shared" si="43"/>
        <v>-1.8602855487807212E-8</v>
      </c>
      <c r="AB175" s="36">
        <f t="shared" si="44"/>
        <v>-1.7283000160985901E-8</v>
      </c>
      <c r="AC175" s="42">
        <f t="shared" si="46"/>
        <v>1.4105069579122837E-6</v>
      </c>
      <c r="AD175" s="24"/>
      <c r="AE175" s="44">
        <f t="shared" si="45"/>
        <v>1.4105069579122838E-2</v>
      </c>
      <c r="AF175" s="44"/>
      <c r="AG175" s="45"/>
      <c r="AH175" s="12">
        <v>1690</v>
      </c>
    </row>
    <row r="176" spans="5:34">
      <c r="E176" s="13">
        <v>0.55202546296296295</v>
      </c>
      <c r="F176" s="12">
        <v>1700</v>
      </c>
      <c r="G176" s="49">
        <v>15.92</v>
      </c>
      <c r="H176" s="49">
        <v>7.15</v>
      </c>
      <c r="I176" s="49">
        <v>7.81</v>
      </c>
      <c r="J176" s="49">
        <v>15.87</v>
      </c>
      <c r="K176" s="49">
        <v>7.29</v>
      </c>
      <c r="L176" s="49">
        <v>7.98</v>
      </c>
      <c r="M176" s="17">
        <f t="shared" si="32"/>
        <v>15.895</v>
      </c>
      <c r="N176" s="17">
        <f t="shared" si="32"/>
        <v>7.2200000000000006</v>
      </c>
      <c r="O176" s="17">
        <f t="shared" si="32"/>
        <v>7.8949999999999996</v>
      </c>
      <c r="P176" s="43">
        <f t="shared" si="33"/>
        <v>0.16308267989377548</v>
      </c>
      <c r="Q176" s="21">
        <f t="shared" si="34"/>
        <v>6.0255958607435649E-8</v>
      </c>
      <c r="R176" s="21">
        <f t="shared" si="35"/>
        <v>1.6595869074375618E-7</v>
      </c>
      <c r="S176" s="23">
        <f t="shared" si="36"/>
        <v>7.7911143339501464E-8</v>
      </c>
      <c r="T176" s="21">
        <f t="shared" si="37"/>
        <v>6.0701462564683432E-15</v>
      </c>
      <c r="U176" s="28">
        <v>298</v>
      </c>
      <c r="V176" s="29">
        <f t="shared" si="38"/>
        <v>288.89499999999998</v>
      </c>
      <c r="W176" s="30">
        <f t="shared" si="39"/>
        <v>0.53155247529030969</v>
      </c>
      <c r="X176" s="31">
        <f t="shared" si="40"/>
        <v>3.400575920798151</v>
      </c>
      <c r="Y176" s="34">
        <f t="shared" si="41"/>
        <v>-1.7730441744548646E-8</v>
      </c>
      <c r="Z176" s="35">
        <f t="shared" si="42"/>
        <v>-1.6447129010443704E-8</v>
      </c>
      <c r="AA176" s="35">
        <f t="shared" si="43"/>
        <v>-1.654001398179656E-8</v>
      </c>
      <c r="AB176" s="36">
        <f t="shared" si="44"/>
        <v>-1.5336140364929677E-8</v>
      </c>
      <c r="AC176" s="42">
        <f t="shared" si="46"/>
        <v>1.2248322490000581E-6</v>
      </c>
      <c r="AD176" s="24"/>
      <c r="AE176" s="44">
        <f t="shared" si="45"/>
        <v>1.2248322490000581E-2</v>
      </c>
      <c r="AF176" s="44"/>
      <c r="AG176" s="45"/>
      <c r="AH176" s="12">
        <v>1700</v>
      </c>
    </row>
    <row r="177" spans="5:34">
      <c r="E177" s="13">
        <v>0.55214120370370368</v>
      </c>
      <c r="F177" s="12">
        <v>1710</v>
      </c>
      <c r="G177" s="49">
        <v>15.92</v>
      </c>
      <c r="H177" s="49">
        <v>7.15</v>
      </c>
      <c r="I177" s="49">
        <v>7.81</v>
      </c>
      <c r="J177" s="49">
        <v>15.87</v>
      </c>
      <c r="K177" s="49">
        <v>7.3</v>
      </c>
      <c r="L177" s="49">
        <v>7.95</v>
      </c>
      <c r="M177" s="17">
        <f t="shared" si="32"/>
        <v>15.895</v>
      </c>
      <c r="N177" s="17">
        <f t="shared" si="32"/>
        <v>7.2249999999999996</v>
      </c>
      <c r="O177" s="17">
        <f t="shared" si="32"/>
        <v>7.88</v>
      </c>
      <c r="P177" s="43">
        <f t="shared" si="33"/>
        <v>0.16277283313020277</v>
      </c>
      <c r="Q177" s="21">
        <f t="shared" si="34"/>
        <v>5.9566214352900919E-8</v>
      </c>
      <c r="R177" s="21">
        <f t="shared" si="35"/>
        <v>1.6788040181225557E-7</v>
      </c>
      <c r="S177" s="23">
        <f t="shared" si="36"/>
        <v>7.8813311860137615E-8</v>
      </c>
      <c r="T177" s="21">
        <f t="shared" si="37"/>
        <v>6.2115381263633081E-15</v>
      </c>
      <c r="U177" s="28">
        <v>298</v>
      </c>
      <c r="V177" s="29">
        <f t="shared" si="38"/>
        <v>288.89499999999998</v>
      </c>
      <c r="W177" s="30">
        <f t="shared" si="39"/>
        <v>0.53155247529030969</v>
      </c>
      <c r="X177" s="31">
        <f t="shared" si="40"/>
        <v>3.400575920798151</v>
      </c>
      <c r="Y177" s="34">
        <f t="shared" si="41"/>
        <v>-1.5668457525144557E-8</v>
      </c>
      <c r="Z177" s="35">
        <f t="shared" si="42"/>
        <v>-1.4510178277002777E-8</v>
      </c>
      <c r="AA177" s="35">
        <f t="shared" si="43"/>
        <v>-1.4595803222184705E-8</v>
      </c>
      <c r="AB177" s="36">
        <f t="shared" si="44"/>
        <v>-1.3510489396490295E-8</v>
      </c>
      <c r="AC177" s="42">
        <f t="shared" si="46"/>
        <v>1.0597641355101273E-6</v>
      </c>
      <c r="AD177" s="24"/>
      <c r="AE177" s="44">
        <f t="shared" si="45"/>
        <v>1.0597641355101273E-2</v>
      </c>
      <c r="AF177" s="44"/>
      <c r="AG177" s="45"/>
      <c r="AH177" s="12">
        <v>1710</v>
      </c>
    </row>
    <row r="178" spans="5:34">
      <c r="E178" s="13">
        <v>0.5522569444444444</v>
      </c>
      <c r="F178" s="12">
        <v>1720</v>
      </c>
      <c r="G178" s="49">
        <v>15.92</v>
      </c>
      <c r="H178" s="49">
        <v>7.16</v>
      </c>
      <c r="I178" s="49">
        <v>7.83</v>
      </c>
      <c r="J178" s="49">
        <v>15.87</v>
      </c>
      <c r="K178" s="49">
        <v>7.31</v>
      </c>
      <c r="L178" s="49">
        <v>8.01</v>
      </c>
      <c r="M178" s="17">
        <f t="shared" si="32"/>
        <v>15.895</v>
      </c>
      <c r="N178" s="17">
        <f t="shared" si="32"/>
        <v>7.2349999999999994</v>
      </c>
      <c r="O178" s="17">
        <f t="shared" si="32"/>
        <v>7.92</v>
      </c>
      <c r="P178" s="43">
        <f t="shared" si="33"/>
        <v>0.16359909116639668</v>
      </c>
      <c r="Q178" s="21">
        <f t="shared" si="34"/>
        <v>5.8210321777087027E-8</v>
      </c>
      <c r="R178" s="21">
        <f t="shared" si="35"/>
        <v>1.7179083871575833E-7</v>
      </c>
      <c r="S178" s="23">
        <f t="shared" si="36"/>
        <v>8.0649109724916467E-8</v>
      </c>
      <c r="T178" s="21">
        <f t="shared" si="37"/>
        <v>6.5042788994216161E-15</v>
      </c>
      <c r="U178" s="28">
        <v>298</v>
      </c>
      <c r="V178" s="29">
        <f t="shared" si="38"/>
        <v>288.89499999999998</v>
      </c>
      <c r="W178" s="30">
        <f t="shared" si="39"/>
        <v>0.53155247529030969</v>
      </c>
      <c r="X178" s="31">
        <f t="shared" si="40"/>
        <v>3.400575920798151</v>
      </c>
      <c r="Y178" s="34">
        <f t="shared" si="41"/>
        <v>-1.4223801894733369E-8</v>
      </c>
      <c r="Z178" s="35">
        <f t="shared" si="42"/>
        <v>-1.3117173804602168E-8</v>
      </c>
      <c r="AA178" s="35">
        <f t="shared" si="43"/>
        <v>-1.3203270738384752E-8</v>
      </c>
      <c r="AB178" s="36">
        <f t="shared" si="44"/>
        <v>-1.2169342701778225E-8</v>
      </c>
      <c r="AC178" s="42">
        <f t="shared" si="46"/>
        <v>9.1411261897677816E-7</v>
      </c>
      <c r="AD178" s="24"/>
      <c r="AE178" s="44">
        <f t="shared" si="45"/>
        <v>9.1411261897677808E-3</v>
      </c>
      <c r="AF178" s="44"/>
      <c r="AG178" s="45"/>
      <c r="AH178" s="12">
        <v>1720</v>
      </c>
    </row>
    <row r="179" spans="5:34">
      <c r="E179" s="13">
        <v>0.55237268518518512</v>
      </c>
      <c r="F179" s="12">
        <v>1730</v>
      </c>
      <c r="G179" s="49">
        <v>15.93</v>
      </c>
      <c r="H179" s="49">
        <v>7.16</v>
      </c>
      <c r="I179" s="49">
        <v>7.82</v>
      </c>
      <c r="J179" s="49">
        <v>15.88</v>
      </c>
      <c r="K179" s="49">
        <v>7.31</v>
      </c>
      <c r="L179" s="49">
        <v>7.97</v>
      </c>
      <c r="M179" s="17">
        <f t="shared" si="32"/>
        <v>15.905000000000001</v>
      </c>
      <c r="N179" s="17">
        <f t="shared" si="32"/>
        <v>7.2349999999999994</v>
      </c>
      <c r="O179" s="17">
        <f t="shared" si="32"/>
        <v>7.8949999999999996</v>
      </c>
      <c r="P179" s="43">
        <f t="shared" si="33"/>
        <v>0.16311107685913934</v>
      </c>
      <c r="Q179" s="21">
        <f t="shared" si="34"/>
        <v>5.8210321777087027E-8</v>
      </c>
      <c r="R179" s="21">
        <f t="shared" si="35"/>
        <v>1.7179083871575833E-7</v>
      </c>
      <c r="S179" s="23">
        <f t="shared" si="36"/>
        <v>8.0716156989377909E-8</v>
      </c>
      <c r="T179" s="21">
        <f t="shared" si="37"/>
        <v>6.5150979991339002E-15</v>
      </c>
      <c r="U179" s="28">
        <v>298</v>
      </c>
      <c r="V179" s="29">
        <f t="shared" si="38"/>
        <v>288.90499999999997</v>
      </c>
      <c r="W179" s="30">
        <f t="shared" si="39"/>
        <v>0.53095029380202174</v>
      </c>
      <c r="X179" s="31">
        <f t="shared" si="40"/>
        <v>3.3958640376818736</v>
      </c>
      <c r="Y179" s="34">
        <f t="shared" si="41"/>
        <v>-1.2174899952129841E-8</v>
      </c>
      <c r="Z179" s="35">
        <f t="shared" si="42"/>
        <v>-1.1227620878912233E-8</v>
      </c>
      <c r="AA179" s="35">
        <f t="shared" si="43"/>
        <v>-1.1301324781702746E-8</v>
      </c>
      <c r="AB179" s="36">
        <f t="shared" si="44"/>
        <v>-1.0416280413992313E-8</v>
      </c>
      <c r="AC179" s="42">
        <f t="shared" si="46"/>
        <v>7.8238922950596964E-7</v>
      </c>
      <c r="AD179" s="24"/>
      <c r="AE179" s="44">
        <f t="shared" si="45"/>
        <v>7.8238922950596961E-3</v>
      </c>
      <c r="AF179" s="44"/>
      <c r="AG179" s="45"/>
      <c r="AH179" s="12">
        <v>1730</v>
      </c>
    </row>
    <row r="180" spans="5:34">
      <c r="E180" s="13">
        <v>0.55248842592592595</v>
      </c>
      <c r="F180" s="12">
        <v>1740</v>
      </c>
      <c r="G180" s="49">
        <v>15.93</v>
      </c>
      <c r="H180" s="49">
        <v>7.17</v>
      </c>
      <c r="I180" s="49">
        <v>7.83</v>
      </c>
      <c r="J180" s="49">
        <v>15.88</v>
      </c>
      <c r="K180" s="49">
        <v>7.32</v>
      </c>
      <c r="L180" s="49">
        <v>8</v>
      </c>
      <c r="M180" s="17">
        <f t="shared" si="32"/>
        <v>15.905000000000001</v>
      </c>
      <c r="N180" s="17">
        <f t="shared" si="32"/>
        <v>7.2450000000000001</v>
      </c>
      <c r="O180" s="17">
        <f t="shared" si="32"/>
        <v>7.915</v>
      </c>
      <c r="P180" s="43">
        <f t="shared" si="33"/>
        <v>0.16352427781381737</v>
      </c>
      <c r="Q180" s="21">
        <f t="shared" si="34"/>
        <v>5.6885293084384036E-8</v>
      </c>
      <c r="R180" s="21">
        <f t="shared" si="35"/>
        <v>1.7579236139586906E-7</v>
      </c>
      <c r="S180" s="23">
        <f t="shared" si="36"/>
        <v>8.259627781106362E-8</v>
      </c>
      <c r="T180" s="21">
        <f t="shared" si="37"/>
        <v>6.8221451082424005E-15</v>
      </c>
      <c r="U180" s="28">
        <v>298</v>
      </c>
      <c r="V180" s="29">
        <f t="shared" si="38"/>
        <v>288.90499999999997</v>
      </c>
      <c r="W180" s="30">
        <f t="shared" si="39"/>
        <v>0.53095029380202174</v>
      </c>
      <c r="X180" s="31">
        <f t="shared" si="40"/>
        <v>3.3958640376818736</v>
      </c>
      <c r="Y180" s="34">
        <f t="shared" si="41"/>
        <v>-1.0939140846611186E-8</v>
      </c>
      <c r="Z180" s="35">
        <f t="shared" si="42"/>
        <v>-1.004564087896562E-8</v>
      </c>
      <c r="AA180" s="35">
        <f t="shared" si="43"/>
        <v>-1.0118621216578692E-8</v>
      </c>
      <c r="AB180" s="36">
        <f t="shared" si="44"/>
        <v>-9.2861796394371184E-9</v>
      </c>
      <c r="AC180" s="42">
        <f t="shared" si="46"/>
        <v>6.6964077669371661E-7</v>
      </c>
      <c r="AD180" s="24"/>
      <c r="AE180" s="44">
        <f t="shared" si="45"/>
        <v>6.6964077669371663E-3</v>
      </c>
      <c r="AF180" s="44"/>
      <c r="AG180" s="45"/>
      <c r="AH180" s="12">
        <v>1740</v>
      </c>
    </row>
    <row r="181" spans="5:34">
      <c r="E181" s="13">
        <v>0.55260416666666667</v>
      </c>
      <c r="F181" s="12">
        <v>1750</v>
      </c>
      <c r="G181" s="49">
        <v>15.93</v>
      </c>
      <c r="H181" s="49">
        <v>7.17</v>
      </c>
      <c r="I181" s="49">
        <v>7.82</v>
      </c>
      <c r="J181" s="49">
        <v>15.88</v>
      </c>
      <c r="K181" s="49">
        <v>7.32</v>
      </c>
      <c r="L181" s="49">
        <v>7.97</v>
      </c>
      <c r="M181" s="17">
        <f t="shared" si="32"/>
        <v>15.905000000000001</v>
      </c>
      <c r="N181" s="17">
        <f t="shared" si="32"/>
        <v>7.2450000000000001</v>
      </c>
      <c r="O181" s="17">
        <f t="shared" si="32"/>
        <v>7.8949999999999996</v>
      </c>
      <c r="P181" s="43">
        <f t="shared" si="33"/>
        <v>0.16311107685913934</v>
      </c>
      <c r="Q181" s="21">
        <f t="shared" si="34"/>
        <v>5.6885293084384036E-8</v>
      </c>
      <c r="R181" s="21">
        <f t="shared" si="35"/>
        <v>1.7579236139586906E-7</v>
      </c>
      <c r="S181" s="23">
        <f t="shared" si="36"/>
        <v>8.259627781106362E-8</v>
      </c>
      <c r="T181" s="21">
        <f t="shared" si="37"/>
        <v>6.8221451082424005E-15</v>
      </c>
      <c r="U181" s="28">
        <v>298</v>
      </c>
      <c r="V181" s="29">
        <f t="shared" si="38"/>
        <v>288.90499999999997</v>
      </c>
      <c r="W181" s="30">
        <f t="shared" si="39"/>
        <v>0.53095029380202174</v>
      </c>
      <c r="X181" s="31">
        <f t="shared" si="40"/>
        <v>3.3958640376818736</v>
      </c>
      <c r="Y181" s="34">
        <f t="shared" si="41"/>
        <v>-9.2670025893577378E-9</v>
      </c>
      <c r="Z181" s="35">
        <f t="shared" si="42"/>
        <v>-8.5119941145542116E-9</v>
      </c>
      <c r="AA181" s="35">
        <f t="shared" si="43"/>
        <v>-8.5735067548635791E-9</v>
      </c>
      <c r="AB181" s="36">
        <f t="shared" si="44"/>
        <v>-7.8699877085933822E-9</v>
      </c>
      <c r="AC181" s="42">
        <f t="shared" si="46"/>
        <v>5.6871770223182212E-7</v>
      </c>
      <c r="AD181" s="24"/>
      <c r="AE181" s="44">
        <f t="shared" si="45"/>
        <v>5.6871770223182209E-3</v>
      </c>
      <c r="AF181" s="44"/>
      <c r="AG181" s="45"/>
      <c r="AH181" s="12">
        <v>1750</v>
      </c>
    </row>
    <row r="182" spans="5:34">
      <c r="E182" s="13">
        <v>0.5527199074074074</v>
      </c>
      <c r="F182" s="12">
        <v>1760</v>
      </c>
      <c r="G182" s="49">
        <v>15.93</v>
      </c>
      <c r="H182" s="49">
        <v>7.18</v>
      </c>
      <c r="I182" s="49">
        <v>7.83</v>
      </c>
      <c r="J182" s="49">
        <v>15.88</v>
      </c>
      <c r="K182" s="49">
        <v>7.33</v>
      </c>
      <c r="L182" s="49">
        <v>8.02</v>
      </c>
      <c r="M182" s="17">
        <f t="shared" si="32"/>
        <v>15.905000000000001</v>
      </c>
      <c r="N182" s="17">
        <f t="shared" si="32"/>
        <v>7.2549999999999999</v>
      </c>
      <c r="O182" s="17">
        <f t="shared" si="32"/>
        <v>7.9249999999999998</v>
      </c>
      <c r="P182" s="43">
        <f t="shared" si="33"/>
        <v>0.16373087829115635</v>
      </c>
      <c r="Q182" s="21">
        <f t="shared" si="34"/>
        <v>5.5590425727040265E-8</v>
      </c>
      <c r="R182" s="21">
        <f t="shared" si="35"/>
        <v>1.7988709151287854E-7</v>
      </c>
      <c r="S182" s="23">
        <f t="shared" si="36"/>
        <v>8.4520192272535723E-8</v>
      </c>
      <c r="T182" s="21">
        <f t="shared" si="37"/>
        <v>7.1436629017864071E-15</v>
      </c>
      <c r="U182" s="28">
        <v>298</v>
      </c>
      <c r="V182" s="29">
        <f t="shared" si="38"/>
        <v>288.90499999999997</v>
      </c>
      <c r="W182" s="30">
        <f t="shared" si="39"/>
        <v>0.53095029380202174</v>
      </c>
      <c r="X182" s="31">
        <f t="shared" si="40"/>
        <v>3.3958640376818736</v>
      </c>
      <c r="Y182" s="34">
        <f t="shared" si="41"/>
        <v>-8.2760010785851504E-9</v>
      </c>
      <c r="Z182" s="35">
        <f t="shared" si="42"/>
        <v>-7.5672720564570636E-9</v>
      </c>
      <c r="AA182" s="35">
        <f t="shared" si="43"/>
        <v>-7.6279652368997754E-9</v>
      </c>
      <c r="AB182" s="36">
        <f t="shared" si="44"/>
        <v>-6.9695342737018341E-9</v>
      </c>
      <c r="AC182" s="42">
        <f t="shared" si="46"/>
        <v>4.8320438217051133E-7</v>
      </c>
      <c r="AD182" s="24"/>
      <c r="AE182" s="44">
        <f t="shared" si="45"/>
        <v>4.8320438217051131E-3</v>
      </c>
      <c r="AF182" s="44"/>
      <c r="AG182" s="45"/>
      <c r="AH182" s="12">
        <v>1760</v>
      </c>
    </row>
    <row r="183" spans="5:34">
      <c r="E183" s="13">
        <v>0.55283564814814812</v>
      </c>
      <c r="F183" s="12">
        <v>1770</v>
      </c>
      <c r="G183" s="49">
        <v>15.94</v>
      </c>
      <c r="H183" s="49">
        <v>7.18</v>
      </c>
      <c r="I183" s="49">
        <v>7.82</v>
      </c>
      <c r="J183" s="49">
        <v>15.89</v>
      </c>
      <c r="K183" s="49">
        <v>7.34</v>
      </c>
      <c r="L183" s="49">
        <v>8.01</v>
      </c>
      <c r="M183" s="17">
        <f t="shared" si="32"/>
        <v>15.914999999999999</v>
      </c>
      <c r="N183" s="17">
        <f t="shared" si="32"/>
        <v>7.26</v>
      </c>
      <c r="O183" s="17">
        <f t="shared" si="32"/>
        <v>7.915</v>
      </c>
      <c r="P183" s="43">
        <f t="shared" si="33"/>
        <v>0.16355275663185165</v>
      </c>
      <c r="Q183" s="21">
        <f t="shared" si="34"/>
        <v>5.4954087385762357E-8</v>
      </c>
      <c r="R183" s="21">
        <f t="shared" si="35"/>
        <v>1.8197008586099811E-7</v>
      </c>
      <c r="S183" s="23">
        <f t="shared" si="36"/>
        <v>8.5569969079839457E-8</v>
      </c>
      <c r="T183" s="21">
        <f t="shared" si="37"/>
        <v>7.3222196083246805E-15</v>
      </c>
      <c r="U183" s="28">
        <v>298</v>
      </c>
      <c r="V183" s="29">
        <f t="shared" si="38"/>
        <v>288.91500000000002</v>
      </c>
      <c r="W183" s="30">
        <f t="shared" si="39"/>
        <v>0.53034815399945201</v>
      </c>
      <c r="X183" s="31">
        <f t="shared" si="40"/>
        <v>3.39115900891345</v>
      </c>
      <c r="Y183" s="34">
        <f t="shared" si="41"/>
        <v>-7.1497246662537403E-9</v>
      </c>
      <c r="Z183" s="35">
        <f t="shared" si="42"/>
        <v>-6.521955168237809E-9</v>
      </c>
      <c r="AA183" s="35">
        <f t="shared" si="43"/>
        <v>-6.57707540867158E-9</v>
      </c>
      <c r="AB183" s="36">
        <f t="shared" si="44"/>
        <v>-5.9947466718694886E-9</v>
      </c>
      <c r="AC183" s="42">
        <f t="shared" si="46"/>
        <v>4.0714436560551054E-7</v>
      </c>
      <c r="AD183" s="24"/>
      <c r="AE183" s="44">
        <f t="shared" si="45"/>
        <v>4.0714436560551053E-3</v>
      </c>
      <c r="AF183" s="44"/>
      <c r="AG183" s="45"/>
      <c r="AH183" s="12">
        <v>1770</v>
      </c>
    </row>
    <row r="184" spans="5:34">
      <c r="E184" s="13">
        <v>0.55295138888888884</v>
      </c>
      <c r="F184" s="12">
        <v>1780</v>
      </c>
      <c r="G184" s="49">
        <v>15.94</v>
      </c>
      <c r="H184" s="49">
        <v>7.19</v>
      </c>
      <c r="I184" s="49">
        <v>7.82</v>
      </c>
      <c r="J184" s="49">
        <v>15.89</v>
      </c>
      <c r="K184" s="49">
        <v>7.34</v>
      </c>
      <c r="L184" s="49">
        <v>8.02</v>
      </c>
      <c r="M184" s="17">
        <f t="shared" si="32"/>
        <v>15.914999999999999</v>
      </c>
      <c r="N184" s="17">
        <f t="shared" si="32"/>
        <v>7.2650000000000006</v>
      </c>
      <c r="O184" s="17">
        <f t="shared" si="32"/>
        <v>7.92</v>
      </c>
      <c r="P184" s="43">
        <f t="shared" si="33"/>
        <v>0.16365607486093053</v>
      </c>
      <c r="Q184" s="21">
        <f t="shared" si="34"/>
        <v>5.4325033149243234E-8</v>
      </c>
      <c r="R184" s="21">
        <f t="shared" si="35"/>
        <v>1.8407720014689563E-7</v>
      </c>
      <c r="S184" s="23">
        <f t="shared" si="36"/>
        <v>8.6560822622820368E-8</v>
      </c>
      <c r="T184" s="21">
        <f t="shared" si="37"/>
        <v>7.49277601313937E-15</v>
      </c>
      <c r="U184" s="28">
        <v>298</v>
      </c>
      <c r="V184" s="29">
        <f t="shared" si="38"/>
        <v>288.91500000000002</v>
      </c>
      <c r="W184" s="30">
        <f t="shared" si="39"/>
        <v>0.53034815399945201</v>
      </c>
      <c r="X184" s="31">
        <f t="shared" si="40"/>
        <v>3.39115900891345</v>
      </c>
      <c r="Y184" s="34">
        <f t="shared" si="41"/>
        <v>-6.1418512345130541E-9</v>
      </c>
      <c r="Z184" s="35">
        <f t="shared" si="42"/>
        <v>-5.5896664338278831E-9</v>
      </c>
      <c r="AA184" s="35">
        <f t="shared" si="43"/>
        <v>-5.6393107580658827E-9</v>
      </c>
      <c r="AB184" s="36">
        <f t="shared" si="44"/>
        <v>-5.127843708754013E-9</v>
      </c>
      <c r="AC184" s="42">
        <f t="shared" si="46"/>
        <v>3.4157347811894076E-7</v>
      </c>
      <c r="AD184" s="24"/>
      <c r="AE184" s="44">
        <f t="shared" si="45"/>
        <v>3.4157347811894076E-3</v>
      </c>
      <c r="AF184" s="44"/>
      <c r="AG184" s="45"/>
      <c r="AH184" s="12">
        <v>1780</v>
      </c>
    </row>
    <row r="185" spans="5:34">
      <c r="E185" s="13">
        <v>0.55306712962962967</v>
      </c>
      <c r="F185" s="12">
        <v>1790</v>
      </c>
      <c r="G185" s="49">
        <v>15.94</v>
      </c>
      <c r="H185" s="49">
        <v>7.19</v>
      </c>
      <c r="I185" s="49">
        <v>7.84</v>
      </c>
      <c r="J185" s="49">
        <v>15.89</v>
      </c>
      <c r="K185" s="49">
        <v>7.35</v>
      </c>
      <c r="L185" s="49">
        <v>8.01</v>
      </c>
      <c r="M185" s="17">
        <f t="shared" si="32"/>
        <v>15.914999999999999</v>
      </c>
      <c r="N185" s="17">
        <f t="shared" si="32"/>
        <v>7.27</v>
      </c>
      <c r="O185" s="17">
        <f t="shared" si="32"/>
        <v>7.9249999999999998</v>
      </c>
      <c r="P185" s="43">
        <f t="shared" si="33"/>
        <v>0.16375939309000939</v>
      </c>
      <c r="Q185" s="21">
        <f t="shared" si="34"/>
        <v>5.3703179637025192E-8</v>
      </c>
      <c r="R185" s="21">
        <f t="shared" si="35"/>
        <v>1.8620871366628614E-7</v>
      </c>
      <c r="S185" s="23">
        <f t="shared" si="36"/>
        <v>8.7563149709080502E-8</v>
      </c>
      <c r="T185" s="21">
        <f t="shared" si="37"/>
        <v>7.6673051869748443E-15</v>
      </c>
      <c r="U185" s="28">
        <v>298</v>
      </c>
      <c r="V185" s="29">
        <f t="shared" si="38"/>
        <v>288.91500000000002</v>
      </c>
      <c r="W185" s="30">
        <f t="shared" si="39"/>
        <v>0.53034815399945201</v>
      </c>
      <c r="X185" s="31">
        <f t="shared" si="40"/>
        <v>3.39115900891345</v>
      </c>
      <c r="Y185" s="34">
        <f t="shared" si="41"/>
        <v>-5.2539198883364576E-9</v>
      </c>
      <c r="Z185" s="35">
        <f t="shared" si="42"/>
        <v>-4.7702570825515803E-9</v>
      </c>
      <c r="AA185" s="35">
        <f t="shared" si="43"/>
        <v>-4.8147818782605937E-9</v>
      </c>
      <c r="AB185" s="36">
        <f t="shared" si="44"/>
        <v>-4.3674461841403159E-9</v>
      </c>
      <c r="AC185" s="42">
        <f t="shared" si="46"/>
        <v>2.8536072924051665E-7</v>
      </c>
      <c r="AD185" s="24"/>
      <c r="AE185" s="44">
        <f t="shared" si="45"/>
        <v>2.8536072924051667E-3</v>
      </c>
      <c r="AF185" s="44"/>
      <c r="AG185" s="45"/>
      <c r="AH185" s="12">
        <v>1790</v>
      </c>
    </row>
    <row r="186" spans="5:34">
      <c r="E186" s="13">
        <v>0.55318287037037039</v>
      </c>
      <c r="F186" s="12">
        <v>1800</v>
      </c>
      <c r="G186" s="49">
        <v>15.95</v>
      </c>
      <c r="H186" s="49">
        <v>7.2</v>
      </c>
      <c r="I186" s="49">
        <v>7.85</v>
      </c>
      <c r="J186" s="49">
        <v>15.89</v>
      </c>
      <c r="K186" s="49">
        <v>7.35</v>
      </c>
      <c r="L186" s="49">
        <v>8.02</v>
      </c>
      <c r="M186" s="17">
        <f t="shared" si="32"/>
        <v>15.92</v>
      </c>
      <c r="N186" s="17">
        <f t="shared" si="32"/>
        <v>7.2750000000000004</v>
      </c>
      <c r="O186" s="17">
        <f t="shared" si="32"/>
        <v>7.9349999999999996</v>
      </c>
      <c r="P186" s="43">
        <f t="shared" si="33"/>
        <v>0.16398030866755597</v>
      </c>
      <c r="Q186" s="21">
        <f t="shared" si="34"/>
        <v>5.3088444423098755E-8</v>
      </c>
      <c r="R186" s="21">
        <f t="shared" si="35"/>
        <v>1.8836490894897976E-7</v>
      </c>
      <c r="S186" s="23">
        <f t="shared" si="36"/>
        <v>8.8613894621101362E-8</v>
      </c>
      <c r="T186" s="21">
        <f t="shared" si="37"/>
        <v>7.8524223199196564E-15</v>
      </c>
      <c r="U186" s="28">
        <v>298</v>
      </c>
      <c r="V186" s="29">
        <f t="shared" si="38"/>
        <v>288.92</v>
      </c>
      <c r="W186" s="30">
        <f t="shared" si="39"/>
        <v>0.53004709972896014</v>
      </c>
      <c r="X186" s="31">
        <f t="shared" si="40"/>
        <v>3.3888090616486815</v>
      </c>
      <c r="Y186" s="34">
        <f t="shared" si="41"/>
        <v>-4.4850948383305832E-9</v>
      </c>
      <c r="Z186" s="35">
        <f t="shared" si="42"/>
        <v>-4.0613754782508199E-9</v>
      </c>
      <c r="AA186" s="35">
        <f t="shared" si="43"/>
        <v>-4.1014054224500003E-9</v>
      </c>
      <c r="AB186" s="36">
        <f t="shared" si="44"/>
        <v>-3.7101525266647573E-9</v>
      </c>
      <c r="AC186" s="42">
        <f t="shared" si="46"/>
        <v>2.3737498925034832E-7</v>
      </c>
      <c r="AD186" s="25">
        <f>D19</f>
        <v>1.0910714285714285E-5</v>
      </c>
      <c r="AE186" s="44">
        <f t="shared" si="45"/>
        <v>2.3737498925034831E-3</v>
      </c>
      <c r="AF186" s="44">
        <f>AD186*10000</f>
        <v>0.10910714285714285</v>
      </c>
      <c r="AG186" s="45">
        <f>(AE192-AF192)*(AE192-AF192)</f>
        <v>4.9810696172942845E-7</v>
      </c>
      <c r="AH186" s="12">
        <v>1800</v>
      </c>
    </row>
    <row r="187" spans="5:34">
      <c r="E187" s="13">
        <v>0.55329861111111112</v>
      </c>
      <c r="F187" s="12">
        <v>1810</v>
      </c>
      <c r="G187" s="49">
        <v>15.95</v>
      </c>
      <c r="H187" s="49">
        <v>7.2</v>
      </c>
      <c r="I187" s="49">
        <v>7.84</v>
      </c>
      <c r="J187" s="49">
        <v>15.9</v>
      </c>
      <c r="K187" s="49">
        <v>7.36</v>
      </c>
      <c r="L187" s="49">
        <v>8.0500000000000007</v>
      </c>
      <c r="M187" s="17">
        <f t="shared" si="32"/>
        <v>15.925000000000001</v>
      </c>
      <c r="N187" s="17">
        <f t="shared" si="32"/>
        <v>7.28</v>
      </c>
      <c r="O187" s="17">
        <f t="shared" si="32"/>
        <v>7.9450000000000003</v>
      </c>
      <c r="P187" s="43">
        <f t="shared" si="33"/>
        <v>0.16420126272569088</v>
      </c>
      <c r="Q187" s="21">
        <f t="shared" si="34"/>
        <v>5.2480746024977185E-8</v>
      </c>
      <c r="R187" s="21">
        <f t="shared" si="35"/>
        <v>1.9054607179632443E-7</v>
      </c>
      <c r="S187" s="23">
        <f t="shared" si="36"/>
        <v>8.9677248317454505E-8</v>
      </c>
      <c r="T187" s="21">
        <f t="shared" si="37"/>
        <v>8.0420088657903961E-15</v>
      </c>
      <c r="U187" s="28">
        <v>298</v>
      </c>
      <c r="V187" s="29">
        <f t="shared" si="38"/>
        <v>288.92500000000001</v>
      </c>
      <c r="W187" s="30">
        <f t="shared" si="39"/>
        <v>0.52974605587827617</v>
      </c>
      <c r="X187" s="31">
        <f t="shared" si="40"/>
        <v>3.3864608240597449</v>
      </c>
      <c r="Y187" s="34">
        <f t="shared" si="41"/>
        <v>-3.8103193495364669E-9</v>
      </c>
      <c r="Z187" s="35">
        <f t="shared" si="42"/>
        <v>-3.4409041259463522E-9</v>
      </c>
      <c r="AA187" s="35">
        <f t="shared" si="43"/>
        <v>-3.4767193936185321E-9</v>
      </c>
      <c r="AB187" s="36">
        <f t="shared" si="44"/>
        <v>-3.1361747677654294E-9</v>
      </c>
      <c r="AC187" s="42">
        <f t="shared" si="46"/>
        <v>1.9650697397302019E-7</v>
      </c>
      <c r="AD187" s="24"/>
      <c r="AE187" s="44">
        <f t="shared" si="45"/>
        <v>1.9650697397302018E-3</v>
      </c>
      <c r="AF187" s="44"/>
      <c r="AG187" s="45"/>
      <c r="AH187" s="12">
        <v>1810</v>
      </c>
    </row>
    <row r="188" spans="5:34">
      <c r="E188" s="13">
        <v>0.55341435185185184</v>
      </c>
      <c r="F188" s="12">
        <v>1820</v>
      </c>
      <c r="G188" s="49">
        <v>15.96</v>
      </c>
      <c r="H188" s="49">
        <v>7.21</v>
      </c>
      <c r="I188" s="49">
        <v>7.85</v>
      </c>
      <c r="J188" s="49">
        <v>15.9</v>
      </c>
      <c r="K188" s="49">
        <v>7.36</v>
      </c>
      <c r="L188" s="49">
        <v>8.02</v>
      </c>
      <c r="M188" s="17">
        <f t="shared" si="32"/>
        <v>15.93</v>
      </c>
      <c r="N188" s="17">
        <f t="shared" si="32"/>
        <v>7.2850000000000001</v>
      </c>
      <c r="O188" s="17">
        <f t="shared" si="32"/>
        <v>7.9349999999999996</v>
      </c>
      <c r="P188" s="43">
        <f t="shared" si="33"/>
        <v>0.164008874368688</v>
      </c>
      <c r="Q188" s="21">
        <f t="shared" si="34"/>
        <v>5.1880003892896032E-8</v>
      </c>
      <c r="R188" s="21">
        <f t="shared" si="35"/>
        <v>1.9275249131909328E-7</v>
      </c>
      <c r="S188" s="23">
        <f t="shared" si="36"/>
        <v>9.075336210169661E-8</v>
      </c>
      <c r="T188" s="21">
        <f t="shared" si="37"/>
        <v>8.2361727327616626E-15</v>
      </c>
      <c r="U188" s="28">
        <v>298</v>
      </c>
      <c r="V188" s="29">
        <f t="shared" si="38"/>
        <v>288.93</v>
      </c>
      <c r="W188" s="30">
        <f t="shared" si="39"/>
        <v>0.52944502244685732</v>
      </c>
      <c r="X188" s="31">
        <f t="shared" si="40"/>
        <v>3.3841142948450682</v>
      </c>
      <c r="Y188" s="34">
        <f t="shared" si="41"/>
        <v>-3.2129542710156636E-9</v>
      </c>
      <c r="Z188" s="35">
        <f t="shared" si="42"/>
        <v>-2.8940864129407894E-9</v>
      </c>
      <c r="AA188" s="35">
        <f t="shared" si="43"/>
        <v>-2.9257322760115756E-9</v>
      </c>
      <c r="AB188" s="36">
        <f t="shared" si="44"/>
        <v>-2.6322289288791096E-9</v>
      </c>
      <c r="AC188" s="42">
        <f t="shared" si="46"/>
        <v>1.6187073871230091E-7</v>
      </c>
      <c r="AD188" s="24"/>
      <c r="AE188" s="44">
        <f t="shared" si="45"/>
        <v>1.618707387123009E-3</v>
      </c>
      <c r="AF188" s="44"/>
      <c r="AG188" s="45"/>
      <c r="AH188" s="12">
        <v>1820</v>
      </c>
    </row>
    <row r="189" spans="5:34">
      <c r="E189" s="13">
        <v>0.55353009259259256</v>
      </c>
      <c r="F189" s="12">
        <v>1830</v>
      </c>
      <c r="G189" s="49">
        <v>15.96</v>
      </c>
      <c r="H189" s="49">
        <v>7.21</v>
      </c>
      <c r="I189" s="49">
        <v>7.84</v>
      </c>
      <c r="J189" s="49">
        <v>15.91</v>
      </c>
      <c r="K189" s="49">
        <v>7.37</v>
      </c>
      <c r="L189" s="49">
        <v>8.06</v>
      </c>
      <c r="M189" s="17">
        <f t="shared" si="32"/>
        <v>15.935</v>
      </c>
      <c r="N189" s="17">
        <f t="shared" si="32"/>
        <v>7.29</v>
      </c>
      <c r="O189" s="17">
        <f t="shared" si="32"/>
        <v>7.95</v>
      </c>
      <c r="P189" s="43">
        <f t="shared" si="33"/>
        <v>0.16433322363784039</v>
      </c>
      <c r="Q189" s="21">
        <f t="shared" si="34"/>
        <v>5.1286138399136415E-8</v>
      </c>
      <c r="R189" s="21">
        <f t="shared" si="35"/>
        <v>1.9498445997580421E-7</v>
      </c>
      <c r="S189" s="23">
        <f t="shared" si="36"/>
        <v>9.1842389093004725E-8</v>
      </c>
      <c r="T189" s="21">
        <f t="shared" si="37"/>
        <v>8.4350244343108735E-15</v>
      </c>
      <c r="U189" s="28">
        <v>298</v>
      </c>
      <c r="V189" s="29">
        <f t="shared" si="38"/>
        <v>288.935</v>
      </c>
      <c r="W189" s="30">
        <f t="shared" si="39"/>
        <v>0.52914399943416301</v>
      </c>
      <c r="X189" s="31">
        <f t="shared" si="40"/>
        <v>3.3817694727041316</v>
      </c>
      <c r="Y189" s="34">
        <f t="shared" si="41"/>
        <v>-2.7053482655373125E-9</v>
      </c>
      <c r="Z189" s="35">
        <f t="shared" si="42"/>
        <v>-2.4296402900475051E-9</v>
      </c>
      <c r="AA189" s="35">
        <f t="shared" si="43"/>
        <v>-2.4577382945510363E-9</v>
      </c>
      <c r="AB189" s="36">
        <f t="shared" si="44"/>
        <v>-2.2044012650298899E-9</v>
      </c>
      <c r="AC189" s="42">
        <f t="shared" si="46"/>
        <v>1.3272937108263518E-7</v>
      </c>
      <c r="AD189" s="24"/>
      <c r="AE189" s="44">
        <f t="shared" si="45"/>
        <v>1.3272937108263518E-3</v>
      </c>
      <c r="AF189" s="44"/>
      <c r="AG189" s="45"/>
      <c r="AH189" s="12">
        <v>1830</v>
      </c>
    </row>
    <row r="190" spans="5:34">
      <c r="E190" s="13">
        <v>0.55364583333333328</v>
      </c>
      <c r="F190" s="12">
        <v>1840</v>
      </c>
      <c r="G190" s="49">
        <v>15.96</v>
      </c>
      <c r="H190" s="49">
        <v>7.22</v>
      </c>
      <c r="I190" s="49">
        <v>7.86</v>
      </c>
      <c r="J190" s="49">
        <v>15.91</v>
      </c>
      <c r="K190" s="49">
        <v>7.38</v>
      </c>
      <c r="L190" s="49">
        <v>8.07</v>
      </c>
      <c r="M190" s="17">
        <f t="shared" si="32"/>
        <v>15.935</v>
      </c>
      <c r="N190" s="17">
        <f t="shared" si="32"/>
        <v>7.3</v>
      </c>
      <c r="O190" s="17">
        <f t="shared" si="32"/>
        <v>7.9649999999999999</v>
      </c>
      <c r="P190" s="43">
        <f t="shared" si="33"/>
        <v>0.16464328632394951</v>
      </c>
      <c r="Q190" s="21">
        <f t="shared" si="34"/>
        <v>5.0118723362727164E-8</v>
      </c>
      <c r="R190" s="21">
        <f t="shared" si="35"/>
        <v>1.9952623149688761E-7</v>
      </c>
      <c r="S190" s="23">
        <f t="shared" si="36"/>
        <v>9.3981673153194093E-8</v>
      </c>
      <c r="T190" s="21">
        <f t="shared" si="37"/>
        <v>8.8325548886738028E-15</v>
      </c>
      <c r="U190" s="28">
        <v>298</v>
      </c>
      <c r="V190" s="29">
        <f t="shared" si="38"/>
        <v>288.935</v>
      </c>
      <c r="W190" s="30">
        <f t="shared" si="39"/>
        <v>0.52914399943416301</v>
      </c>
      <c r="X190" s="31">
        <f t="shared" si="40"/>
        <v>3.3817694727041316</v>
      </c>
      <c r="Y190" s="34">
        <f t="shared" si="41"/>
        <v>-2.3148536291682388E-9</v>
      </c>
      <c r="Z190" s="35">
        <f t="shared" si="42"/>
        <v>-2.0673575431322707E-9</v>
      </c>
      <c r="AA190" s="35">
        <f t="shared" si="43"/>
        <v>-2.0938189624770143E-9</v>
      </c>
      <c r="AB190" s="36">
        <f t="shared" si="44"/>
        <v>-1.8671259702344391E-9</v>
      </c>
      <c r="AC190" s="42">
        <f t="shared" si="46"/>
        <v>1.082551932496948E-7</v>
      </c>
      <c r="AD190" s="24"/>
      <c r="AE190" s="44">
        <f t="shared" si="45"/>
        <v>1.0825519324969481E-3</v>
      </c>
      <c r="AF190" s="44"/>
      <c r="AG190" s="45"/>
      <c r="AH190" s="12">
        <v>1840</v>
      </c>
    </row>
    <row r="191" spans="5:34">
      <c r="E191" s="13">
        <v>0.55376157407407411</v>
      </c>
      <c r="F191" s="12">
        <v>1850</v>
      </c>
      <c r="G191" s="49">
        <v>15.96</v>
      </c>
      <c r="H191" s="49">
        <v>7.22</v>
      </c>
      <c r="I191" s="49">
        <v>7.87</v>
      </c>
      <c r="J191" s="49">
        <v>15.91</v>
      </c>
      <c r="K191" s="49">
        <v>7.38</v>
      </c>
      <c r="L191" s="49">
        <v>8.07</v>
      </c>
      <c r="M191" s="17">
        <f t="shared" si="32"/>
        <v>15.935</v>
      </c>
      <c r="N191" s="17">
        <f t="shared" si="32"/>
        <v>7.3</v>
      </c>
      <c r="O191" s="17">
        <f t="shared" si="32"/>
        <v>7.9700000000000006</v>
      </c>
      <c r="P191" s="43">
        <f t="shared" si="33"/>
        <v>0.16474664055265259</v>
      </c>
      <c r="Q191" s="21">
        <f t="shared" si="34"/>
        <v>5.0118723362727164E-8</v>
      </c>
      <c r="R191" s="21">
        <f t="shared" si="35"/>
        <v>1.9952623149688761E-7</v>
      </c>
      <c r="S191" s="23">
        <f t="shared" si="36"/>
        <v>9.3981673153194093E-8</v>
      </c>
      <c r="T191" s="21">
        <f t="shared" si="37"/>
        <v>8.8325548886738028E-15</v>
      </c>
      <c r="U191" s="28">
        <v>298</v>
      </c>
      <c r="V191" s="29">
        <f t="shared" si="38"/>
        <v>288.935</v>
      </c>
      <c r="W191" s="30">
        <f t="shared" si="39"/>
        <v>0.52914399943416301</v>
      </c>
      <c r="X191" s="31">
        <f t="shared" si="40"/>
        <v>3.3817694727041316</v>
      </c>
      <c r="Y191" s="34">
        <f t="shared" si="41"/>
        <v>-1.8703871270788659E-9</v>
      </c>
      <c r="Z191" s="35">
        <f t="shared" si="42"/>
        <v>-1.6702863173507607E-9</v>
      </c>
      <c r="AA191" s="35">
        <f t="shared" si="43"/>
        <v>-1.6916938289156943E-9</v>
      </c>
      <c r="AB191" s="36">
        <f t="shared" si="44"/>
        <v>-1.5084200240366781E-9</v>
      </c>
      <c r="AC191" s="42">
        <f t="shared" si="46"/>
        <v>8.7414638898659476E-8</v>
      </c>
      <c r="AD191" s="24"/>
      <c r="AE191" s="44">
        <f t="shared" si="45"/>
        <v>8.741463889865948E-4</v>
      </c>
      <c r="AF191" s="44"/>
      <c r="AG191" s="45"/>
      <c r="AH191" s="12">
        <v>1850</v>
      </c>
    </row>
    <row r="192" spans="5:34">
      <c r="E192" s="13">
        <v>0.55387731481481484</v>
      </c>
      <c r="F192" s="12">
        <v>1860</v>
      </c>
      <c r="G192" s="49">
        <v>15.97</v>
      </c>
      <c r="H192" s="49">
        <v>7.23</v>
      </c>
      <c r="I192" s="49">
        <v>7.87</v>
      </c>
      <c r="J192" s="49">
        <v>15.92</v>
      </c>
      <c r="K192" s="49">
        <v>7.39</v>
      </c>
      <c r="L192" s="49">
        <v>8.0500000000000007</v>
      </c>
      <c r="M192" s="17">
        <f t="shared" si="32"/>
        <v>15.945</v>
      </c>
      <c r="N192" s="17">
        <f t="shared" si="32"/>
        <v>7.3100000000000005</v>
      </c>
      <c r="O192" s="17">
        <f t="shared" si="32"/>
        <v>7.9600000000000009</v>
      </c>
      <c r="P192" s="43">
        <f t="shared" si="33"/>
        <v>0.16456860277564617</v>
      </c>
      <c r="Q192" s="21">
        <f t="shared" si="34"/>
        <v>4.8977881936844561E-8</v>
      </c>
      <c r="R192" s="21">
        <f t="shared" si="35"/>
        <v>2.0417379446695291E-7</v>
      </c>
      <c r="S192" s="23">
        <f t="shared" si="36"/>
        <v>9.6250738680027493E-8</v>
      </c>
      <c r="T192" s="21">
        <f t="shared" si="37"/>
        <v>9.2642046964509401E-15</v>
      </c>
      <c r="U192" s="28">
        <v>298</v>
      </c>
      <c r="V192" s="29">
        <f t="shared" si="38"/>
        <v>288.94499999999999</v>
      </c>
      <c r="W192" s="30">
        <f t="shared" si="39"/>
        <v>0.52854198466278812</v>
      </c>
      <c r="X192" s="31">
        <f t="shared" si="40"/>
        <v>3.3770849444465769</v>
      </c>
      <c r="Y192" s="34">
        <f t="shared" si="41"/>
        <v>-1.5843928338473309E-9</v>
      </c>
      <c r="Z192" s="35">
        <f t="shared" si="42"/>
        <v>-1.4065507914125386E-9</v>
      </c>
      <c r="AA192" s="35">
        <f t="shared" si="43"/>
        <v>-1.4265128812312466E-9</v>
      </c>
      <c r="AB192" s="36">
        <f t="shared" si="44"/>
        <v>-1.2641515919809829E-9</v>
      </c>
      <c r="AC192" s="42">
        <f t="shared" si="46"/>
        <v>7.0576693159245458E-8</v>
      </c>
      <c r="AD192" s="24"/>
      <c r="AE192" s="44">
        <f t="shared" si="45"/>
        <v>7.0576693159245458E-4</v>
      </c>
      <c r="AF192" s="44"/>
      <c r="AG192" s="45"/>
      <c r="AH192" s="12">
        <v>1860</v>
      </c>
    </row>
    <row r="193" spans="5:34">
      <c r="E193" s="13">
        <v>0.55399305555555556</v>
      </c>
      <c r="F193" s="12">
        <v>1870</v>
      </c>
      <c r="G193" s="49">
        <v>15.97</v>
      </c>
      <c r="H193" s="49">
        <v>7.23</v>
      </c>
      <c r="I193" s="49">
        <v>7.86</v>
      </c>
      <c r="J193" s="49">
        <v>15.92</v>
      </c>
      <c r="K193" s="49">
        <v>7.39</v>
      </c>
      <c r="L193" s="49">
        <v>8.06</v>
      </c>
      <c r="M193" s="17">
        <f t="shared" si="32"/>
        <v>15.945</v>
      </c>
      <c r="N193" s="17">
        <f t="shared" si="32"/>
        <v>7.3100000000000005</v>
      </c>
      <c r="O193" s="17">
        <f t="shared" si="32"/>
        <v>7.9600000000000009</v>
      </c>
      <c r="P193" s="43">
        <f t="shared" si="33"/>
        <v>0.16456860277564617</v>
      </c>
      <c r="Q193" s="21">
        <f t="shared" si="34"/>
        <v>4.8977881936844561E-8</v>
      </c>
      <c r="R193" s="21">
        <f t="shared" si="35"/>
        <v>2.0417379446695291E-7</v>
      </c>
      <c r="S193" s="23">
        <f t="shared" si="36"/>
        <v>9.6250738680027493E-8</v>
      </c>
      <c r="T193" s="21">
        <f t="shared" si="37"/>
        <v>9.2642046964509401E-15</v>
      </c>
      <c r="U193" s="28">
        <v>298</v>
      </c>
      <c r="V193" s="29">
        <f t="shared" si="38"/>
        <v>288.94499999999999</v>
      </c>
      <c r="W193" s="30">
        <f t="shared" si="39"/>
        <v>0.52854198466278812</v>
      </c>
      <c r="X193" s="31">
        <f t="shared" si="40"/>
        <v>3.3770849444465769</v>
      </c>
      <c r="Y193" s="34">
        <f t="shared" si="41"/>
        <v>-1.2658130418311319E-9</v>
      </c>
      <c r="Z193" s="35">
        <f t="shared" si="42"/>
        <v>-1.1237303639177211E-9</v>
      </c>
      <c r="AA193" s="35">
        <f t="shared" si="43"/>
        <v>-1.1396786016873706E-9</v>
      </c>
      <c r="AB193" s="36">
        <f t="shared" si="44"/>
        <v>-1.0099639040246418E-9</v>
      </c>
      <c r="AC193" s="42">
        <f t="shared" si="46"/>
        <v>5.6385573540719045E-8</v>
      </c>
      <c r="AD193" s="24"/>
      <c r="AE193" s="44">
        <f t="shared" si="45"/>
        <v>5.6385573540719048E-4</v>
      </c>
      <c r="AF193" s="44"/>
      <c r="AG193" s="45"/>
      <c r="AH193" s="12">
        <v>1870</v>
      </c>
    </row>
    <row r="194" spans="5:34">
      <c r="E194" s="13">
        <v>0.55410879629629628</v>
      </c>
      <c r="F194" s="12">
        <v>1880</v>
      </c>
      <c r="G194" s="49">
        <v>15.97</v>
      </c>
      <c r="H194" s="49">
        <v>7.24</v>
      </c>
      <c r="I194" s="49">
        <v>7.86</v>
      </c>
      <c r="J194" s="49">
        <v>15.92</v>
      </c>
      <c r="K194" s="49">
        <v>7.4</v>
      </c>
      <c r="L194" s="49">
        <v>8.06</v>
      </c>
      <c r="M194" s="17">
        <f t="shared" si="32"/>
        <v>15.945</v>
      </c>
      <c r="N194" s="17">
        <f t="shared" si="32"/>
        <v>7.32</v>
      </c>
      <c r="O194" s="17">
        <f t="shared" si="32"/>
        <v>7.9600000000000009</v>
      </c>
      <c r="P194" s="43">
        <f t="shared" si="33"/>
        <v>0.16456860277564617</v>
      </c>
      <c r="Q194" s="21">
        <f t="shared" si="34"/>
        <v>4.7863009232263782E-8</v>
      </c>
      <c r="R194" s="21">
        <f t="shared" si="35"/>
        <v>2.089296130854039E-7</v>
      </c>
      <c r="S194" s="23">
        <f t="shared" si="36"/>
        <v>9.8492706393118247E-8</v>
      </c>
      <c r="T194" s="21">
        <f t="shared" si="37"/>
        <v>9.7008132126409968E-15</v>
      </c>
      <c r="U194" s="28">
        <v>298</v>
      </c>
      <c r="V194" s="29">
        <f t="shared" si="38"/>
        <v>288.94499999999999</v>
      </c>
      <c r="W194" s="30">
        <f t="shared" si="39"/>
        <v>0.52854198466278812</v>
      </c>
      <c r="X194" s="31">
        <f t="shared" si="40"/>
        <v>3.3770849444465769</v>
      </c>
      <c r="Y194" s="34">
        <f t="shared" si="41"/>
        <v>-1.0589519696204726E-9</v>
      </c>
      <c r="Z194" s="35">
        <f t="shared" si="42"/>
        <v>-9.3448680139900412E-10</v>
      </c>
      <c r="AA194" s="35">
        <f t="shared" si="43"/>
        <v>-9.491159616865577E-10</v>
      </c>
      <c r="AB194" s="36">
        <f t="shared" si="44"/>
        <v>-8.358410425491786E-10</v>
      </c>
      <c r="AC194" s="42">
        <f t="shared" si="46"/>
        <v>4.5047915412275827E-8</v>
      </c>
      <c r="AD194" s="25"/>
      <c r="AE194" s="44">
        <f t="shared" si="45"/>
        <v>4.5047915412275828E-4</v>
      </c>
      <c r="AF194" s="44"/>
      <c r="AG194" s="45"/>
      <c r="AH194" s="12">
        <v>1880</v>
      </c>
    </row>
    <row r="195" spans="5:34">
      <c r="E195" s="13">
        <v>0.554224537037037</v>
      </c>
      <c r="F195" s="12">
        <v>1890</v>
      </c>
      <c r="G195" s="49">
        <v>15.98</v>
      </c>
      <c r="H195" s="49">
        <v>7.24</v>
      </c>
      <c r="I195" s="49">
        <v>7.87</v>
      </c>
      <c r="J195" s="49">
        <v>15.92</v>
      </c>
      <c r="K195" s="49">
        <v>7.41</v>
      </c>
      <c r="L195" s="49">
        <v>8.09</v>
      </c>
      <c r="M195" s="17">
        <f t="shared" si="32"/>
        <v>15.95</v>
      </c>
      <c r="N195" s="17">
        <f t="shared" si="32"/>
        <v>7.3250000000000002</v>
      </c>
      <c r="O195" s="17">
        <f t="shared" si="32"/>
        <v>7.98</v>
      </c>
      <c r="P195" s="43">
        <f t="shared" si="33"/>
        <v>0.16499646684257468</v>
      </c>
      <c r="Q195" s="21">
        <f t="shared" si="34"/>
        <v>4.7315125896147995E-8</v>
      </c>
      <c r="R195" s="21">
        <f t="shared" si="35"/>
        <v>2.1134890398366464E-7</v>
      </c>
      <c r="S195" s="23">
        <f t="shared" si="36"/>
        <v>9.9674604377116846E-8</v>
      </c>
      <c r="T195" s="21">
        <f t="shared" si="37"/>
        <v>9.9350267577347613E-15</v>
      </c>
      <c r="U195" s="28">
        <v>298</v>
      </c>
      <c r="V195" s="29">
        <f t="shared" si="38"/>
        <v>288.95</v>
      </c>
      <c r="W195" s="30">
        <f t="shared" si="39"/>
        <v>0.52824099290302429</v>
      </c>
      <c r="X195" s="31">
        <f t="shared" si="40"/>
        <v>3.3747452357340615</v>
      </c>
      <c r="Y195" s="34">
        <f t="shared" si="41"/>
        <v>-8.6015823067716792E-10</v>
      </c>
      <c r="Z195" s="35">
        <f t="shared" si="42"/>
        <v>-7.5627642966623936E-10</v>
      </c>
      <c r="AA195" s="35">
        <f t="shared" si="43"/>
        <v>-7.6882229413210455E-10</v>
      </c>
      <c r="AB195" s="36">
        <f t="shared" si="44"/>
        <v>-6.7445601514661104E-10</v>
      </c>
      <c r="AC195" s="42">
        <f t="shared" si="46"/>
        <v>3.5611251181707908E-8</v>
      </c>
      <c r="AD195" s="24"/>
      <c r="AE195" s="44">
        <f t="shared" si="45"/>
        <v>3.5611251181707907E-4</v>
      </c>
      <c r="AF195" s="44"/>
      <c r="AG195" s="45"/>
      <c r="AH195" s="12">
        <v>1890</v>
      </c>
    </row>
    <row r="196" spans="5:34">
      <c r="E196" s="13">
        <v>0.55434027777777772</v>
      </c>
      <c r="F196" s="12">
        <v>1900</v>
      </c>
      <c r="G196" s="49">
        <v>15.98</v>
      </c>
      <c r="H196" s="49">
        <v>7.25</v>
      </c>
      <c r="I196" s="49">
        <v>7.88</v>
      </c>
      <c r="J196" s="49">
        <v>15.93</v>
      </c>
      <c r="K196" s="49">
        <v>7.41</v>
      </c>
      <c r="L196" s="49">
        <v>8.07</v>
      </c>
      <c r="M196" s="17">
        <f t="shared" si="32"/>
        <v>15.955</v>
      </c>
      <c r="N196" s="17">
        <f t="shared" si="32"/>
        <v>7.33</v>
      </c>
      <c r="O196" s="17">
        <f t="shared" si="32"/>
        <v>7.9749999999999996</v>
      </c>
      <c r="P196" s="43">
        <f t="shared" si="33"/>
        <v>0.16490745420964781</v>
      </c>
      <c r="Q196" s="21">
        <f t="shared" si="34"/>
        <v>4.6773514128719769E-8</v>
      </c>
      <c r="R196" s="21">
        <f t="shared" si="35"/>
        <v>2.1379620895022279E-7</v>
      </c>
      <c r="S196" s="23">
        <f t="shared" si="36"/>
        <v>1.0087068496301298E-7</v>
      </c>
      <c r="T196" s="21">
        <f t="shared" si="37"/>
        <v>1.0174895084907414E-14</v>
      </c>
      <c r="U196" s="28">
        <v>298</v>
      </c>
      <c r="V196" s="29">
        <f t="shared" si="38"/>
        <v>288.95499999999998</v>
      </c>
      <c r="W196" s="30">
        <f t="shared" si="39"/>
        <v>0.52794001155982284</v>
      </c>
      <c r="X196" s="31">
        <f t="shared" si="40"/>
        <v>3.3724072289035223</v>
      </c>
      <c r="Y196" s="34">
        <f t="shared" si="41"/>
        <v>-6.9200547045872392E-10</v>
      </c>
      <c r="Z196" s="35">
        <f t="shared" si="42"/>
        <v>-6.0640065970958489E-10</v>
      </c>
      <c r="AA196" s="35">
        <f t="shared" si="43"/>
        <v>-6.1699043672180719E-10</v>
      </c>
      <c r="AB196" s="36">
        <f t="shared" si="44"/>
        <v>-5.3935537786744161E-10</v>
      </c>
      <c r="AC196" s="42">
        <f t="shared" si="46"/>
        <v>2.7969898359340492E-8</v>
      </c>
      <c r="AD196" s="24"/>
      <c r="AE196" s="44">
        <f t="shared" si="45"/>
        <v>2.796989835934049E-4</v>
      </c>
      <c r="AF196" s="44"/>
      <c r="AG196" s="45"/>
      <c r="AH196" s="12">
        <v>1900</v>
      </c>
    </row>
    <row r="197" spans="5:34">
      <c r="E197" s="13">
        <v>0.55445601851851856</v>
      </c>
      <c r="F197" s="12">
        <v>1910</v>
      </c>
      <c r="G197" s="49">
        <v>15.98</v>
      </c>
      <c r="H197" s="49">
        <v>7.25</v>
      </c>
      <c r="I197" s="49">
        <v>7.87</v>
      </c>
      <c r="J197" s="49">
        <v>15.93</v>
      </c>
      <c r="K197" s="49">
        <v>7.42</v>
      </c>
      <c r="L197" s="49">
        <v>8.09</v>
      </c>
      <c r="M197" s="17">
        <f t="shared" si="32"/>
        <v>15.955</v>
      </c>
      <c r="N197" s="17">
        <f t="shared" si="32"/>
        <v>7.335</v>
      </c>
      <c r="O197" s="17">
        <f t="shared" si="32"/>
        <v>7.98</v>
      </c>
      <c r="P197" s="43">
        <f t="shared" si="33"/>
        <v>0.16501084446307082</v>
      </c>
      <c r="Q197" s="21">
        <f t="shared" si="34"/>
        <v>4.6238102139925985E-8</v>
      </c>
      <c r="R197" s="21">
        <f t="shared" si="35"/>
        <v>2.1627185237270158E-7</v>
      </c>
      <c r="S197" s="23">
        <f t="shared" si="36"/>
        <v>1.0203871244570682E-7</v>
      </c>
      <c r="T197" s="21">
        <f t="shared" si="37"/>
        <v>1.0411898837577645E-14</v>
      </c>
      <c r="U197" s="28">
        <v>298</v>
      </c>
      <c r="V197" s="29">
        <f t="shared" si="38"/>
        <v>288.95499999999998</v>
      </c>
      <c r="W197" s="30">
        <f t="shared" si="39"/>
        <v>0.52794001155982284</v>
      </c>
      <c r="X197" s="31">
        <f t="shared" si="40"/>
        <v>3.3724072289035223</v>
      </c>
      <c r="Y197" s="34">
        <f t="shared" si="41"/>
        <v>-5.532694766296542E-10</v>
      </c>
      <c r="Z197" s="35">
        <f t="shared" si="42"/>
        <v>-4.8318891805692142E-10</v>
      </c>
      <c r="AA197" s="35">
        <f t="shared" si="43"/>
        <v>-4.9206575818152818E-10</v>
      </c>
      <c r="AB197" s="36">
        <f t="shared" si="44"/>
        <v>-4.286132479942195E-10</v>
      </c>
      <c r="AC197" s="42">
        <f t="shared" si="46"/>
        <v>2.1839659957358932E-8</v>
      </c>
      <c r="AD197" s="24"/>
      <c r="AE197" s="44">
        <f t="shared" si="45"/>
        <v>2.1839659957358933E-4</v>
      </c>
      <c r="AF197" s="44"/>
      <c r="AG197" s="45"/>
      <c r="AH197" s="12">
        <v>1910</v>
      </c>
    </row>
    <row r="198" spans="5:34">
      <c r="E198" s="13">
        <v>0.55457175925925928</v>
      </c>
      <c r="F198" s="12">
        <v>1920</v>
      </c>
      <c r="G198" s="49">
        <v>15.98</v>
      </c>
      <c r="H198" s="49">
        <v>7.25</v>
      </c>
      <c r="I198" s="49">
        <v>7.88</v>
      </c>
      <c r="J198" s="49">
        <v>15.93</v>
      </c>
      <c r="K198" s="49">
        <v>7.42</v>
      </c>
      <c r="L198" s="49">
        <v>8.06</v>
      </c>
      <c r="M198" s="17">
        <f t="shared" ref="M198:O222" si="48">(G198+J198)/2</f>
        <v>15.955</v>
      </c>
      <c r="N198" s="17">
        <f t="shared" si="48"/>
        <v>7.335</v>
      </c>
      <c r="O198" s="17">
        <f t="shared" si="48"/>
        <v>7.9700000000000006</v>
      </c>
      <c r="P198" s="43">
        <f t="shared" si="33"/>
        <v>0.16480406395622488</v>
      </c>
      <c r="Q198" s="21">
        <f t="shared" si="34"/>
        <v>4.6238102139925985E-8</v>
      </c>
      <c r="R198" s="21">
        <f t="shared" si="35"/>
        <v>2.1627185237270158E-7</v>
      </c>
      <c r="S198" s="23">
        <f t="shared" si="36"/>
        <v>1.0203871244570682E-7</v>
      </c>
      <c r="T198" s="21">
        <f t="shared" si="37"/>
        <v>1.0411898837577645E-14</v>
      </c>
      <c r="U198" s="28">
        <v>298</v>
      </c>
      <c r="V198" s="29">
        <f t="shared" si="38"/>
        <v>288.95499999999998</v>
      </c>
      <c r="W198" s="30">
        <f t="shared" si="39"/>
        <v>0.52794001155982284</v>
      </c>
      <c r="X198" s="31">
        <f t="shared" si="40"/>
        <v>3.3724072289035223</v>
      </c>
      <c r="Y198" s="34">
        <f t="shared" si="41"/>
        <v>-4.2891962623602847E-10</v>
      </c>
      <c r="Z198" s="35">
        <f t="shared" si="42"/>
        <v>-3.7465807661286611E-10</v>
      </c>
      <c r="AA198" s="35">
        <f t="shared" si="43"/>
        <v>-3.8152256960271752E-10</v>
      </c>
      <c r="AB198" s="36">
        <f t="shared" si="44"/>
        <v>-3.323886932753518E-10</v>
      </c>
      <c r="AC198" s="42">
        <f t="shared" si="46"/>
        <v>1.6952339828857662E-8</v>
      </c>
      <c r="AD198" s="24"/>
      <c r="AE198" s="44">
        <f t="shared" si="45"/>
        <v>1.6952339828857664E-4</v>
      </c>
      <c r="AH198" s="12">
        <v>1920</v>
      </c>
    </row>
    <row r="199" spans="5:34">
      <c r="E199" s="13">
        <v>0.5546875</v>
      </c>
      <c r="F199" s="12">
        <v>1930</v>
      </c>
      <c r="G199" s="49">
        <v>15.99</v>
      </c>
      <c r="H199" s="49">
        <v>7.26</v>
      </c>
      <c r="I199" s="49">
        <v>7.89</v>
      </c>
      <c r="J199" s="49">
        <v>15.94</v>
      </c>
      <c r="K199" s="49">
        <v>7.43</v>
      </c>
      <c r="L199" s="49">
        <v>8.07</v>
      </c>
      <c r="M199" s="17">
        <f t="shared" si="48"/>
        <v>15.965</v>
      </c>
      <c r="N199" s="17">
        <f t="shared" si="48"/>
        <v>7.3449999999999998</v>
      </c>
      <c r="O199" s="17">
        <f t="shared" si="48"/>
        <v>7.98</v>
      </c>
      <c r="P199" s="43">
        <f t="shared" ref="P199:P262" si="49">((O199/32000)*(1/((-0.026*M199+1.9067)/1000)))/1.013</f>
        <v>0.16503960722247871</v>
      </c>
      <c r="Q199" s="21">
        <f t="shared" ref="Q199:Q262" si="50">POWER(10, -N199)</f>
        <v>4.5185594437492194E-8</v>
      </c>
      <c r="R199" s="21">
        <f t="shared" ref="R199:R262" si="51">POWER(10, -(14-N199))</f>
        <v>2.2130947096056331E-7</v>
      </c>
      <c r="S199" s="23">
        <f t="shared" ref="S199:S262" si="52">(0.00000000000001*(0.1253*EXP(0.0831*M199)))/Q199</f>
        <v>1.0450230472965788E-7</v>
      </c>
      <c r="T199" s="21">
        <f t="shared" ref="T199:T262" si="53">POWER(S199, 2)</f>
        <v>1.0920731693810275E-14</v>
      </c>
      <c r="U199" s="28">
        <v>298</v>
      </c>
      <c r="V199" s="29">
        <f t="shared" ref="V199:V262" si="54">273+M199</f>
        <v>288.96499999999997</v>
      </c>
      <c r="W199" s="30">
        <f t="shared" ref="W199:W262" si="55">((1/V199)-(1/298))*5026</f>
        <v>0.52733808012094241</v>
      </c>
      <c r="X199" s="31">
        <f t="shared" ref="X199:X262" si="56">POWER(10,W199)</f>
        <v>3.3677363157079214</v>
      </c>
      <c r="Y199" s="34">
        <f t="shared" ref="Y199:Y262" si="57">-($B$2/X199)*P199*T199*AC199</f>
        <v>-3.5030112348772035E-10</v>
      </c>
      <c r="Z199" s="35">
        <f t="shared" ref="Z199:Z262" si="58">-(AC199+(5*Y199))*$B$2*T199*P199/X199</f>
        <v>-3.0368868781333701E-10</v>
      </c>
      <c r="AA199" s="35">
        <f t="shared" ref="AA199:AA262" si="59">-(AC199+5*Z199)*$B$2*P199*T199/X199</f>
        <v>-3.098911205599585E-10</v>
      </c>
      <c r="AB199" s="36">
        <f t="shared" ref="AB199:AB262" si="60">-(AC199+(10*AA199))*$B$2*P199*T199/X199</f>
        <v>-2.6783047777955722E-10</v>
      </c>
      <c r="AC199" s="42">
        <f t="shared" si="46"/>
        <v>1.3162890475620099E-8</v>
      </c>
      <c r="AD199" s="24"/>
      <c r="AE199" s="44">
        <f t="shared" ref="AE199:AE262" si="61">AC199*10000</f>
        <v>1.3162890475620098E-4</v>
      </c>
      <c r="AF199" s="44"/>
      <c r="AG199" s="45"/>
      <c r="AH199" s="12">
        <v>1930</v>
      </c>
    </row>
    <row r="200" spans="5:34">
      <c r="E200" s="13">
        <v>0.55480324074074072</v>
      </c>
      <c r="F200" s="12">
        <v>1940</v>
      </c>
      <c r="G200" s="49">
        <v>15.99</v>
      </c>
      <c r="H200" s="49">
        <v>7.26</v>
      </c>
      <c r="I200" s="49">
        <v>7.89</v>
      </c>
      <c r="J200" s="49">
        <v>15.94</v>
      </c>
      <c r="K200" s="49">
        <v>7.43</v>
      </c>
      <c r="L200" s="49">
        <v>8.1300000000000008</v>
      </c>
      <c r="M200" s="17">
        <f t="shared" si="48"/>
        <v>15.965</v>
      </c>
      <c r="N200" s="17">
        <f t="shared" si="48"/>
        <v>7.3449999999999998</v>
      </c>
      <c r="O200" s="17">
        <f t="shared" si="48"/>
        <v>8.01</v>
      </c>
      <c r="P200" s="43">
        <f t="shared" si="49"/>
        <v>0.16566005687369098</v>
      </c>
      <c r="Q200" s="21">
        <f t="shared" si="50"/>
        <v>4.5185594437492194E-8</v>
      </c>
      <c r="R200" s="21">
        <f t="shared" si="51"/>
        <v>2.2130947096056331E-7</v>
      </c>
      <c r="S200" s="23">
        <f t="shared" si="52"/>
        <v>1.0450230472965788E-7</v>
      </c>
      <c r="T200" s="21">
        <f t="shared" si="53"/>
        <v>1.0920731693810275E-14</v>
      </c>
      <c r="U200" s="28">
        <v>298</v>
      </c>
      <c r="V200" s="29">
        <f t="shared" si="54"/>
        <v>288.96499999999997</v>
      </c>
      <c r="W200" s="30">
        <f t="shared" si="55"/>
        <v>0.52733808012094241</v>
      </c>
      <c r="X200" s="31">
        <f t="shared" si="56"/>
        <v>3.3677363157079214</v>
      </c>
      <c r="Y200" s="34">
        <f t="shared" si="57"/>
        <v>-2.6946312979758922E-10</v>
      </c>
      <c r="Z200" s="35">
        <f t="shared" si="58"/>
        <v>-2.3347251699269801E-10</v>
      </c>
      <c r="AA200" s="35">
        <f t="shared" si="59"/>
        <v>-2.3827957245533063E-10</v>
      </c>
      <c r="AB200" s="36">
        <f t="shared" si="60"/>
        <v>-2.0581191459796857E-10</v>
      </c>
      <c r="AC200" s="42">
        <f t="shared" ref="AC200:AC263" si="62">AC199+10*(0.166666666666666*(Y199+2*Z199+2*AA199+AB199))</f>
        <v>1.0087405112263664E-8</v>
      </c>
      <c r="AD200" s="24"/>
      <c r="AE200" s="44">
        <f t="shared" si="61"/>
        <v>1.0087405112263664E-4</v>
      </c>
      <c r="AF200" s="44"/>
      <c r="AG200" s="45"/>
      <c r="AH200" s="12">
        <v>1940</v>
      </c>
    </row>
    <row r="201" spans="5:34">
      <c r="E201" s="13">
        <v>0.55491898148148144</v>
      </c>
      <c r="F201" s="12">
        <v>1950</v>
      </c>
      <c r="G201" s="49">
        <v>15.99</v>
      </c>
      <c r="H201" s="49">
        <v>7.27</v>
      </c>
      <c r="I201" s="49">
        <v>7.9</v>
      </c>
      <c r="J201" s="49">
        <v>15.94</v>
      </c>
      <c r="K201" s="49">
        <v>7.43</v>
      </c>
      <c r="L201" s="49">
        <v>8.11</v>
      </c>
      <c r="M201" s="17">
        <f t="shared" si="48"/>
        <v>15.965</v>
      </c>
      <c r="N201" s="17">
        <f t="shared" si="48"/>
        <v>7.35</v>
      </c>
      <c r="O201" s="17">
        <f t="shared" si="48"/>
        <v>8.004999999999999</v>
      </c>
      <c r="P201" s="43">
        <f t="shared" si="49"/>
        <v>0.16555664859848893</v>
      </c>
      <c r="Q201" s="21">
        <f t="shared" si="50"/>
        <v>4.466835921509628E-8</v>
      </c>
      <c r="R201" s="21">
        <f t="shared" si="51"/>
        <v>2.2387211385683346E-7</v>
      </c>
      <c r="S201" s="23">
        <f t="shared" si="52"/>
        <v>1.057123843873289E-7</v>
      </c>
      <c r="T201" s="21">
        <f t="shared" si="53"/>
        <v>1.1175108212854379E-14</v>
      </c>
      <c r="U201" s="28">
        <v>298</v>
      </c>
      <c r="V201" s="29">
        <f t="shared" si="54"/>
        <v>288.96499999999997</v>
      </c>
      <c r="W201" s="30">
        <f t="shared" si="55"/>
        <v>0.52733808012094241</v>
      </c>
      <c r="X201" s="31">
        <f t="shared" si="56"/>
        <v>3.3677363157079214</v>
      </c>
      <c r="Y201" s="34">
        <f t="shared" si="57"/>
        <v>-2.109706209312711E-10</v>
      </c>
      <c r="Z201" s="35">
        <f t="shared" si="58"/>
        <v>-1.8215415664257262E-10</v>
      </c>
      <c r="AA201" s="35">
        <f t="shared" si="59"/>
        <v>-1.8609019574809503E-10</v>
      </c>
      <c r="AB201" s="36">
        <f t="shared" si="60"/>
        <v>-1.6013452388059363E-10</v>
      </c>
      <c r="AC201" s="42">
        <f t="shared" si="62"/>
        <v>7.7227730734443139E-9</v>
      </c>
      <c r="AD201" s="24"/>
      <c r="AE201" s="44">
        <f t="shared" si="61"/>
        <v>7.722773073444314E-5</v>
      </c>
      <c r="AF201" s="44"/>
      <c r="AG201" s="45"/>
      <c r="AH201" s="12">
        <v>1950</v>
      </c>
    </row>
    <row r="202" spans="5:34">
      <c r="E202" s="13">
        <v>0.55503472222222217</v>
      </c>
      <c r="F202" s="12">
        <v>1960</v>
      </c>
      <c r="G202" s="49">
        <v>16</v>
      </c>
      <c r="H202" s="49">
        <v>7.27</v>
      </c>
      <c r="I202" s="49">
        <v>7.88</v>
      </c>
      <c r="J202" s="49">
        <v>15.95</v>
      </c>
      <c r="K202" s="49">
        <v>7.44</v>
      </c>
      <c r="L202" s="49">
        <v>8.09</v>
      </c>
      <c r="M202" s="17">
        <f t="shared" si="48"/>
        <v>15.975</v>
      </c>
      <c r="N202" s="17">
        <f t="shared" si="48"/>
        <v>7.3550000000000004</v>
      </c>
      <c r="O202" s="17">
        <f t="shared" si="48"/>
        <v>7.9849999999999994</v>
      </c>
      <c r="P202" s="43">
        <f t="shared" si="49"/>
        <v>0.16517180631407485</v>
      </c>
      <c r="Q202" s="21">
        <f t="shared" si="50"/>
        <v>4.4157044735331057E-8</v>
      </c>
      <c r="R202" s="21">
        <f t="shared" si="51"/>
        <v>2.2646443075930583E-7</v>
      </c>
      <c r="S202" s="23">
        <f t="shared" si="52"/>
        <v>1.0702537725200191E-7</v>
      </c>
      <c r="T202" s="21">
        <f t="shared" si="53"/>
        <v>1.1454431375933327E-14</v>
      </c>
      <c r="U202" s="28">
        <v>298</v>
      </c>
      <c r="V202" s="29">
        <f t="shared" si="54"/>
        <v>288.97500000000002</v>
      </c>
      <c r="W202" s="30">
        <f t="shared" si="55"/>
        <v>0.52673619034181585</v>
      </c>
      <c r="X202" s="31">
        <f t="shared" si="56"/>
        <v>3.3630721945091371</v>
      </c>
      <c r="Y202" s="34">
        <f t="shared" si="57"/>
        <v>-1.6439983042126705E-10</v>
      </c>
      <c r="Z202" s="35">
        <f t="shared" si="58"/>
        <v>-1.4140484936453581E-10</v>
      </c>
      <c r="AA202" s="35">
        <f t="shared" si="59"/>
        <v>-1.446212100654227E-10</v>
      </c>
      <c r="AB202" s="36">
        <f t="shared" si="60"/>
        <v>-1.2394283022443784E-10</v>
      </c>
      <c r="AC202" s="42">
        <f t="shared" si="62"/>
        <v>5.8767833241223211E-9</v>
      </c>
      <c r="AD202" s="24"/>
      <c r="AE202" s="44">
        <f t="shared" si="61"/>
        <v>5.8767833241223213E-5</v>
      </c>
      <c r="AF202" s="44"/>
      <c r="AG202" s="45"/>
      <c r="AH202" s="12">
        <v>1960</v>
      </c>
    </row>
    <row r="203" spans="5:34">
      <c r="E203" s="13">
        <v>0.555150462962963</v>
      </c>
      <c r="F203" s="12">
        <v>1970</v>
      </c>
      <c r="G203" s="49">
        <v>16</v>
      </c>
      <c r="H203" s="49">
        <v>7.28</v>
      </c>
      <c r="I203" s="49">
        <v>7.89</v>
      </c>
      <c r="J203" s="49">
        <v>15.95</v>
      </c>
      <c r="K203" s="49">
        <v>7.45</v>
      </c>
      <c r="L203" s="49">
        <v>8.07</v>
      </c>
      <c r="M203" s="17">
        <f t="shared" si="48"/>
        <v>15.975</v>
      </c>
      <c r="N203" s="17">
        <f t="shared" si="48"/>
        <v>7.3650000000000002</v>
      </c>
      <c r="O203" s="17">
        <f t="shared" si="48"/>
        <v>7.98</v>
      </c>
      <c r="P203" s="43">
        <f t="shared" si="49"/>
        <v>0.16506838001080998</v>
      </c>
      <c r="Q203" s="21">
        <f t="shared" si="50"/>
        <v>4.3151907682776492E-8</v>
      </c>
      <c r="R203" s="21">
        <f t="shared" si="51"/>
        <v>2.3173946499684774E-7</v>
      </c>
      <c r="S203" s="23">
        <f t="shared" si="52"/>
        <v>1.0951831853817718E-7</v>
      </c>
      <c r="T203" s="21">
        <f t="shared" si="53"/>
        <v>1.1994262095429643E-14</v>
      </c>
      <c r="U203" s="28">
        <v>298</v>
      </c>
      <c r="V203" s="29">
        <f t="shared" si="54"/>
        <v>288.97500000000002</v>
      </c>
      <c r="W203" s="30">
        <f t="shared" si="55"/>
        <v>0.52673619034181585</v>
      </c>
      <c r="X203" s="31">
        <f t="shared" si="56"/>
        <v>3.3630721945091371</v>
      </c>
      <c r="Y203" s="34">
        <f t="shared" si="57"/>
        <v>-1.3006056642436249E-10</v>
      </c>
      <c r="Z203" s="35">
        <f t="shared" si="58"/>
        <v>-1.1102326865795337E-10</v>
      </c>
      <c r="AA203" s="35">
        <f t="shared" si="59"/>
        <v>-1.138098066241531E-10</v>
      </c>
      <c r="AB203" s="36">
        <f t="shared" si="60"/>
        <v>-9.67433014453351E-11</v>
      </c>
      <c r="AC203" s="42">
        <f t="shared" si="62"/>
        <v>4.4427920249462903E-9</v>
      </c>
      <c r="AD203" s="24"/>
      <c r="AE203" s="44">
        <f t="shared" si="61"/>
        <v>4.4427920249462902E-5</v>
      </c>
      <c r="AF203" s="44"/>
      <c r="AG203" s="45"/>
      <c r="AH203" s="12">
        <v>1970</v>
      </c>
    </row>
    <row r="204" spans="5:34">
      <c r="E204" s="13">
        <v>0.55526620370370372</v>
      </c>
      <c r="F204" s="12">
        <v>1980</v>
      </c>
      <c r="G204" s="49">
        <v>16.010000000000002</v>
      </c>
      <c r="H204" s="49">
        <v>7.28</v>
      </c>
      <c r="I204" s="49">
        <v>7.9</v>
      </c>
      <c r="J204" s="49">
        <v>15.96</v>
      </c>
      <c r="K204" s="49">
        <v>7.45</v>
      </c>
      <c r="L204" s="49">
        <v>8.1</v>
      </c>
      <c r="M204" s="17">
        <f t="shared" si="48"/>
        <v>15.985000000000001</v>
      </c>
      <c r="N204" s="17">
        <f t="shared" si="48"/>
        <v>7.3650000000000002</v>
      </c>
      <c r="O204" s="17">
        <f t="shared" si="48"/>
        <v>8</v>
      </c>
      <c r="P204" s="43">
        <f t="shared" si="49"/>
        <v>0.16551094018377024</v>
      </c>
      <c r="Q204" s="21">
        <f t="shared" si="50"/>
        <v>4.3151907682776492E-8</v>
      </c>
      <c r="R204" s="21">
        <f t="shared" si="51"/>
        <v>2.3173946499684774E-7</v>
      </c>
      <c r="S204" s="23">
        <f t="shared" si="52"/>
        <v>1.0960936608589899E-7</v>
      </c>
      <c r="T204" s="21">
        <f t="shared" si="53"/>
        <v>1.2014213133752623E-14</v>
      </c>
      <c r="U204" s="28">
        <v>298</v>
      </c>
      <c r="V204" s="29">
        <f t="shared" si="54"/>
        <v>288.98500000000001</v>
      </c>
      <c r="W204" s="30">
        <f t="shared" si="55"/>
        <v>0.5261343422181276</v>
      </c>
      <c r="X204" s="31">
        <f t="shared" si="56"/>
        <v>3.3584148549730775</v>
      </c>
      <c r="Y204" s="34">
        <f t="shared" si="57"/>
        <v>-9.7612279386347969E-11</v>
      </c>
      <c r="Z204" s="35">
        <f t="shared" si="58"/>
        <v>-8.3242484198399038E-11</v>
      </c>
      <c r="AA204" s="35">
        <f t="shared" si="59"/>
        <v>-8.5357904666415264E-11</v>
      </c>
      <c r="AB204" s="36">
        <f t="shared" si="60"/>
        <v>-7.2480695215998066E-11</v>
      </c>
      <c r="AC204" s="42">
        <f t="shared" si="62"/>
        <v>3.3153419942231105E-9</v>
      </c>
      <c r="AD204" s="24"/>
      <c r="AE204" s="44">
        <f t="shared" si="61"/>
        <v>3.3153419942231108E-5</v>
      </c>
      <c r="AF204" s="44"/>
      <c r="AG204" s="45"/>
      <c r="AH204" s="12">
        <v>1980</v>
      </c>
    </row>
    <row r="205" spans="5:34">
      <c r="E205" s="13">
        <v>0.55538194444444444</v>
      </c>
      <c r="F205" s="12">
        <v>1990</v>
      </c>
      <c r="G205" s="49">
        <v>16.010000000000002</v>
      </c>
      <c r="H205" s="49">
        <v>7.28</v>
      </c>
      <c r="I205" s="49">
        <v>7.91</v>
      </c>
      <c r="J205" s="49">
        <v>15.96</v>
      </c>
      <c r="K205" s="49">
        <v>7.45</v>
      </c>
      <c r="L205" s="49">
        <v>8.09</v>
      </c>
      <c r="M205" s="17">
        <f t="shared" si="48"/>
        <v>15.985000000000001</v>
      </c>
      <c r="N205" s="17">
        <f t="shared" si="48"/>
        <v>7.3650000000000002</v>
      </c>
      <c r="O205" s="17">
        <f t="shared" si="48"/>
        <v>8</v>
      </c>
      <c r="P205" s="43">
        <f t="shared" si="49"/>
        <v>0.16551094018377024</v>
      </c>
      <c r="Q205" s="21">
        <f t="shared" si="50"/>
        <v>4.3151907682776492E-8</v>
      </c>
      <c r="R205" s="21">
        <f t="shared" si="51"/>
        <v>2.3173946499684774E-7</v>
      </c>
      <c r="S205" s="23">
        <f t="shared" si="52"/>
        <v>1.0960936608589899E-7</v>
      </c>
      <c r="T205" s="21">
        <f t="shared" si="53"/>
        <v>1.2014213133752623E-14</v>
      </c>
      <c r="U205" s="28">
        <v>298</v>
      </c>
      <c r="V205" s="29">
        <f t="shared" si="54"/>
        <v>288.98500000000001</v>
      </c>
      <c r="W205" s="30">
        <f t="shared" si="55"/>
        <v>0.5261343422181276</v>
      </c>
      <c r="X205" s="31">
        <f t="shared" si="56"/>
        <v>3.3584148549730775</v>
      </c>
      <c r="Y205" s="34">
        <f t="shared" si="57"/>
        <v>-7.2718869913126612E-11</v>
      </c>
      <c r="Z205" s="35">
        <f t="shared" si="58"/>
        <v>-6.2013707883103581E-11</v>
      </c>
      <c r="AA205" s="35">
        <f t="shared" si="59"/>
        <v>-6.3589646758748296E-11</v>
      </c>
      <c r="AB205" s="36">
        <f t="shared" si="60"/>
        <v>-5.3996426266860653E-11</v>
      </c>
      <c r="AC205" s="42">
        <f t="shared" si="62"/>
        <v>2.4698524070031564E-9</v>
      </c>
      <c r="AD205" s="24"/>
      <c r="AE205" s="44">
        <f t="shared" si="61"/>
        <v>2.4698524070031562E-5</v>
      </c>
      <c r="AF205" s="44"/>
      <c r="AG205" s="45"/>
      <c r="AH205" s="12">
        <v>1990</v>
      </c>
    </row>
    <row r="206" spans="5:34">
      <c r="E206" s="13">
        <v>0.55549768518518516</v>
      </c>
      <c r="F206" s="12">
        <v>2000</v>
      </c>
      <c r="G206" s="49">
        <v>16.010000000000002</v>
      </c>
      <c r="H206" s="49">
        <v>7.29</v>
      </c>
      <c r="I206" s="49">
        <v>7.9</v>
      </c>
      <c r="J206" s="49">
        <v>15.96</v>
      </c>
      <c r="K206" s="49">
        <v>7.46</v>
      </c>
      <c r="L206" s="49">
        <v>8.09</v>
      </c>
      <c r="M206" s="17">
        <f t="shared" si="48"/>
        <v>15.985000000000001</v>
      </c>
      <c r="N206" s="17">
        <f t="shared" si="48"/>
        <v>7.375</v>
      </c>
      <c r="O206" s="17">
        <f t="shared" si="48"/>
        <v>7.9950000000000001</v>
      </c>
      <c r="P206" s="43">
        <f t="shared" si="49"/>
        <v>0.16540749584615541</v>
      </c>
      <c r="Q206" s="21">
        <f t="shared" si="50"/>
        <v>4.2169650342858199E-8</v>
      </c>
      <c r="R206" s="21">
        <f t="shared" si="51"/>
        <v>2.3713737056616535E-7</v>
      </c>
      <c r="S206" s="23">
        <f t="shared" si="52"/>
        <v>1.1216249620403618E-7</v>
      </c>
      <c r="T206" s="21">
        <f t="shared" si="53"/>
        <v>1.2580425554720429E-14</v>
      </c>
      <c r="U206" s="28">
        <v>298</v>
      </c>
      <c r="V206" s="29">
        <f t="shared" si="54"/>
        <v>288.98500000000001</v>
      </c>
      <c r="W206" s="30">
        <f t="shared" si="55"/>
        <v>0.5261343422181276</v>
      </c>
      <c r="X206" s="31">
        <f t="shared" si="56"/>
        <v>3.3584148549730775</v>
      </c>
      <c r="Y206" s="34">
        <f t="shared" si="57"/>
        <v>-5.6691541889177255E-11</v>
      </c>
      <c r="Z206" s="35">
        <f t="shared" si="58"/>
        <v>-4.7957950400895418E-11</v>
      </c>
      <c r="AA206" s="35">
        <f t="shared" si="59"/>
        <v>-4.9303400140704849E-11</v>
      </c>
      <c r="AB206" s="36">
        <f t="shared" si="60"/>
        <v>-4.1500713011953991E-11</v>
      </c>
      <c r="AC206" s="42">
        <f t="shared" si="62"/>
        <v>1.8399823978970073E-9</v>
      </c>
      <c r="AD206" s="24"/>
      <c r="AE206" s="44">
        <f t="shared" si="61"/>
        <v>1.8399823978970071E-5</v>
      </c>
      <c r="AF206" s="44"/>
      <c r="AG206" s="45"/>
      <c r="AH206" s="12">
        <v>2000</v>
      </c>
    </row>
    <row r="207" spans="5:34">
      <c r="E207" s="13">
        <v>0.55561342592592589</v>
      </c>
      <c r="F207" s="12">
        <v>2010</v>
      </c>
      <c r="G207" s="49">
        <v>16.02</v>
      </c>
      <c r="H207" s="49">
        <v>7.29</v>
      </c>
      <c r="I207" s="49">
        <v>7.91</v>
      </c>
      <c r="J207" s="49">
        <v>15.96</v>
      </c>
      <c r="K207" s="49">
        <v>7.46</v>
      </c>
      <c r="L207" s="49">
        <v>8.1300000000000008</v>
      </c>
      <c r="M207" s="17">
        <f t="shared" si="48"/>
        <v>15.99</v>
      </c>
      <c r="N207" s="17">
        <f t="shared" si="48"/>
        <v>7.375</v>
      </c>
      <c r="O207" s="17">
        <f t="shared" si="48"/>
        <v>8.02</v>
      </c>
      <c r="P207" s="43">
        <f t="shared" si="49"/>
        <v>0.16593918486620329</v>
      </c>
      <c r="Q207" s="21">
        <f t="shared" si="50"/>
        <v>4.2169650342858199E-8</v>
      </c>
      <c r="R207" s="21">
        <f t="shared" si="51"/>
        <v>2.3713737056616535E-7</v>
      </c>
      <c r="S207" s="23">
        <f t="shared" si="52"/>
        <v>1.1220910940443071E-7</v>
      </c>
      <c r="T207" s="21">
        <f t="shared" si="53"/>
        <v>1.2590884233335501E-14</v>
      </c>
      <c r="U207" s="28">
        <v>298</v>
      </c>
      <c r="V207" s="29">
        <f t="shared" si="54"/>
        <v>288.99</v>
      </c>
      <c r="W207" s="30">
        <f t="shared" si="55"/>
        <v>0.52583343377572023</v>
      </c>
      <c r="X207" s="31">
        <f t="shared" si="56"/>
        <v>3.3560887251036209</v>
      </c>
      <c r="Y207" s="34">
        <f t="shared" si="57"/>
        <v>-4.1857832837043165E-11</v>
      </c>
      <c r="Z207" s="35">
        <f t="shared" si="58"/>
        <v>-3.5378848693970845E-11</v>
      </c>
      <c r="AA207" s="35">
        <f t="shared" si="59"/>
        <v>-3.6381701270921116E-11</v>
      </c>
      <c r="AB207" s="36">
        <f t="shared" si="60"/>
        <v>-3.0595115698773709E-11</v>
      </c>
      <c r="AC207" s="42">
        <f t="shared" si="62"/>
        <v>1.3521241379231229E-9</v>
      </c>
      <c r="AD207" s="24"/>
      <c r="AE207" s="44">
        <f t="shared" si="61"/>
        <v>1.3521241379231229E-5</v>
      </c>
      <c r="AF207" s="44"/>
      <c r="AG207" s="45"/>
      <c r="AH207" s="12">
        <v>2010</v>
      </c>
    </row>
    <row r="208" spans="5:34">
      <c r="E208" s="13">
        <v>0.55572916666666661</v>
      </c>
      <c r="F208" s="12">
        <v>2020</v>
      </c>
      <c r="G208" s="49">
        <v>16.02</v>
      </c>
      <c r="H208" s="49">
        <v>7.3</v>
      </c>
      <c r="I208" s="49">
        <v>7.92</v>
      </c>
      <c r="J208" s="49">
        <v>15.97</v>
      </c>
      <c r="K208" s="49">
        <v>7.47</v>
      </c>
      <c r="L208" s="49">
        <v>8.14</v>
      </c>
      <c r="M208" s="17">
        <f t="shared" si="48"/>
        <v>15.995000000000001</v>
      </c>
      <c r="N208" s="17">
        <f t="shared" si="48"/>
        <v>7.3849999999999998</v>
      </c>
      <c r="O208" s="17">
        <f t="shared" si="48"/>
        <v>8.0300000000000011</v>
      </c>
      <c r="P208" s="43">
        <f t="shared" si="49"/>
        <v>0.16616057947778273</v>
      </c>
      <c r="Q208" s="21">
        <f t="shared" si="50"/>
        <v>4.1209751909732999E-8</v>
      </c>
      <c r="R208" s="21">
        <f t="shared" si="51"/>
        <v>2.4266100950824093E-7</v>
      </c>
      <c r="S208" s="23">
        <f t="shared" si="52"/>
        <v>1.1487051410796632E-7</v>
      </c>
      <c r="T208" s="21">
        <f t="shared" si="53"/>
        <v>1.3195235011428489E-14</v>
      </c>
      <c r="U208" s="28">
        <v>298</v>
      </c>
      <c r="V208" s="29">
        <f t="shared" si="54"/>
        <v>288.995</v>
      </c>
      <c r="W208" s="30">
        <f t="shared" si="55"/>
        <v>0.52553253574555081</v>
      </c>
      <c r="X208" s="31">
        <f t="shared" si="56"/>
        <v>3.353764286781967</v>
      </c>
      <c r="Y208" s="34">
        <f t="shared" si="57"/>
        <v>-3.2254177001056832E-11</v>
      </c>
      <c r="Z208" s="35">
        <f t="shared" si="58"/>
        <v>-2.7011453122016004E-11</v>
      </c>
      <c r="AA208" s="35">
        <f t="shared" si="59"/>
        <v>-2.7863626583796299E-11</v>
      </c>
      <c r="AB208" s="36">
        <f t="shared" si="60"/>
        <v>-2.3196044750913893E-11</v>
      </c>
      <c r="AC208" s="42">
        <f t="shared" si="62"/>
        <v>9.9216739048045633E-10</v>
      </c>
      <c r="AD208" s="24"/>
      <c r="AE208" s="44">
        <f t="shared" si="61"/>
        <v>9.9216739048045631E-6</v>
      </c>
      <c r="AF208" s="44"/>
      <c r="AG208" s="45"/>
      <c r="AH208" s="12">
        <v>2020</v>
      </c>
    </row>
    <row r="209" spans="5:34">
      <c r="E209" s="13">
        <v>0.55584490740740744</v>
      </c>
      <c r="F209" s="12">
        <v>2030</v>
      </c>
      <c r="G209" s="49">
        <v>16.02</v>
      </c>
      <c r="H209" s="49">
        <v>7.3</v>
      </c>
      <c r="I209" s="49">
        <v>7.91</v>
      </c>
      <c r="J209" s="49">
        <v>15.97</v>
      </c>
      <c r="K209" s="49">
        <v>7.47</v>
      </c>
      <c r="L209" s="49">
        <v>8.14</v>
      </c>
      <c r="M209" s="17">
        <f t="shared" si="48"/>
        <v>15.995000000000001</v>
      </c>
      <c r="N209" s="17">
        <f t="shared" si="48"/>
        <v>7.3849999999999998</v>
      </c>
      <c r="O209" s="17">
        <f t="shared" si="48"/>
        <v>8.0250000000000004</v>
      </c>
      <c r="P209" s="43">
        <f t="shared" si="49"/>
        <v>0.16605711709952758</v>
      </c>
      <c r="Q209" s="21">
        <f t="shared" si="50"/>
        <v>4.1209751909732999E-8</v>
      </c>
      <c r="R209" s="21">
        <f t="shared" si="51"/>
        <v>2.4266100950824093E-7</v>
      </c>
      <c r="S209" s="23">
        <f t="shared" si="52"/>
        <v>1.1487051410796632E-7</v>
      </c>
      <c r="T209" s="21">
        <f t="shared" si="53"/>
        <v>1.3195235011428489E-14</v>
      </c>
      <c r="U209" s="28">
        <v>298</v>
      </c>
      <c r="V209" s="29">
        <f t="shared" si="54"/>
        <v>288.995</v>
      </c>
      <c r="W209" s="30">
        <f t="shared" si="55"/>
        <v>0.52553253574555081</v>
      </c>
      <c r="X209" s="31">
        <f t="shared" si="56"/>
        <v>3.353764286781967</v>
      </c>
      <c r="Y209" s="34">
        <f t="shared" si="57"/>
        <v>-2.3288888279498774E-11</v>
      </c>
      <c r="Z209" s="35">
        <f t="shared" si="58"/>
        <v>-1.9505775629165642E-11</v>
      </c>
      <c r="AA209" s="35">
        <f t="shared" si="59"/>
        <v>-2.0120315110541805E-11</v>
      </c>
      <c r="AB209" s="36">
        <f t="shared" si="60"/>
        <v>-1.675208689079652E-11</v>
      </c>
      <c r="AC209" s="42">
        <f t="shared" si="62"/>
        <v>7.1683342187446523E-10</v>
      </c>
      <c r="AD209" s="24"/>
      <c r="AE209" s="44">
        <f t="shared" si="61"/>
        <v>7.1683342187446519E-6</v>
      </c>
      <c r="AF209" s="44"/>
      <c r="AG209" s="45"/>
      <c r="AH209" s="12">
        <v>2030</v>
      </c>
    </row>
    <row r="210" spans="5:34">
      <c r="E210" s="13">
        <v>0.55596064814814816</v>
      </c>
      <c r="F210" s="12">
        <v>2040</v>
      </c>
      <c r="G210" s="49">
        <v>16.03</v>
      </c>
      <c r="H210" s="49">
        <v>7.3</v>
      </c>
      <c r="I210" s="49">
        <v>7.91</v>
      </c>
      <c r="J210" s="49">
        <v>15.98</v>
      </c>
      <c r="K210" s="49">
        <v>7.48</v>
      </c>
      <c r="L210" s="49">
        <v>8.11</v>
      </c>
      <c r="M210" s="17">
        <f t="shared" si="48"/>
        <v>16.005000000000003</v>
      </c>
      <c r="N210" s="17">
        <f t="shared" si="48"/>
        <v>7.3900000000000006</v>
      </c>
      <c r="O210" s="17">
        <f t="shared" si="48"/>
        <v>8.01</v>
      </c>
      <c r="P210" s="43">
        <f t="shared" si="49"/>
        <v>0.16577564115295912</v>
      </c>
      <c r="Q210" s="21">
        <f t="shared" si="50"/>
        <v>4.0738027780411109E-8</v>
      </c>
      <c r="R210" s="21">
        <f t="shared" si="51"/>
        <v>2.4547089156850283E-7</v>
      </c>
      <c r="S210" s="23">
        <f t="shared" si="52"/>
        <v>1.1629725484661485E-7</v>
      </c>
      <c r="T210" s="21">
        <f t="shared" si="53"/>
        <v>1.3525051484858482E-14</v>
      </c>
      <c r="U210" s="28">
        <v>298</v>
      </c>
      <c r="V210" s="29">
        <f t="shared" si="54"/>
        <v>289.005</v>
      </c>
      <c r="W210" s="30">
        <f t="shared" si="55"/>
        <v>0.52493077091975882</v>
      </c>
      <c r="X210" s="31">
        <f t="shared" si="56"/>
        <v>3.3491204796344012</v>
      </c>
      <c r="Y210" s="34">
        <f t="shared" si="57"/>
        <v>-1.724474166050042E-11</v>
      </c>
      <c r="Z210" s="35">
        <f t="shared" si="58"/>
        <v>-1.4374331270864667E-11</v>
      </c>
      <c r="AA210" s="35">
        <f t="shared" si="59"/>
        <v>-1.4852114931944444E-11</v>
      </c>
      <c r="AB210" s="36">
        <f t="shared" si="60"/>
        <v>-1.2300432740365454E-11</v>
      </c>
      <c r="AC210" s="42">
        <f t="shared" si="62"/>
        <v>5.1801149412494909E-10</v>
      </c>
      <c r="AD210" s="24"/>
      <c r="AE210" s="44">
        <f t="shared" si="61"/>
        <v>5.1801149412494906E-6</v>
      </c>
      <c r="AF210" s="50"/>
      <c r="AG210" s="50"/>
      <c r="AH210" s="12">
        <v>2040</v>
      </c>
    </row>
    <row r="211" spans="5:34">
      <c r="E211" s="13">
        <v>0.55607638888888888</v>
      </c>
      <c r="F211" s="12">
        <v>2050</v>
      </c>
      <c r="G211" s="49">
        <v>16.03</v>
      </c>
      <c r="H211" s="49">
        <v>7.31</v>
      </c>
      <c r="I211" s="49">
        <v>7.93</v>
      </c>
      <c r="J211" s="49">
        <v>15.98</v>
      </c>
      <c r="K211" s="49">
        <v>7.48</v>
      </c>
      <c r="L211" s="49">
        <v>8.1300000000000008</v>
      </c>
      <c r="M211" s="17">
        <f t="shared" si="48"/>
        <v>16.005000000000003</v>
      </c>
      <c r="N211" s="17">
        <f t="shared" si="48"/>
        <v>7.3949999999999996</v>
      </c>
      <c r="O211" s="17">
        <f t="shared" si="48"/>
        <v>8.0300000000000011</v>
      </c>
      <c r="P211" s="43">
        <f t="shared" si="49"/>
        <v>0.16618956285371558</v>
      </c>
      <c r="Q211" s="21">
        <f t="shared" si="50"/>
        <v>4.0271703432545891E-8</v>
      </c>
      <c r="R211" s="21">
        <f t="shared" si="51"/>
        <v>2.4831331052955639E-7</v>
      </c>
      <c r="S211" s="23">
        <f t="shared" si="52"/>
        <v>1.1764391358966258E-7</v>
      </c>
      <c r="T211" s="21">
        <f t="shared" si="53"/>
        <v>1.3840090404691995E-14</v>
      </c>
      <c r="U211" s="28">
        <v>298</v>
      </c>
      <c r="V211" s="29">
        <f t="shared" si="54"/>
        <v>289.005</v>
      </c>
      <c r="W211" s="30">
        <f t="shared" si="55"/>
        <v>0.52493077091975882</v>
      </c>
      <c r="X211" s="31">
        <f t="shared" si="56"/>
        <v>3.3491204796344012</v>
      </c>
      <c r="Y211" s="34">
        <f t="shared" si="57"/>
        <v>-1.2681816725133072E-11</v>
      </c>
      <c r="Z211" s="35">
        <f t="shared" si="58"/>
        <v>-1.0516348565421994E-11</v>
      </c>
      <c r="AA211" s="35">
        <f t="shared" si="59"/>
        <v>-1.0886110442001496E-11</v>
      </c>
      <c r="AB211" s="36">
        <f t="shared" si="60"/>
        <v>-8.9641276816486237E-12</v>
      </c>
      <c r="AC211" s="42">
        <f t="shared" si="62"/>
        <v>3.7134804944747619E-10</v>
      </c>
      <c r="AD211" s="24"/>
      <c r="AE211" s="44">
        <f t="shared" si="61"/>
        <v>3.7134804944747618E-6</v>
      </c>
      <c r="AF211" s="44"/>
      <c r="AG211" s="45"/>
      <c r="AH211" s="12">
        <v>2050</v>
      </c>
    </row>
    <row r="212" spans="5:34">
      <c r="E212" s="13">
        <v>0.55619212962962961</v>
      </c>
      <c r="F212" s="12">
        <v>2060</v>
      </c>
      <c r="G212" s="49">
        <v>16.03</v>
      </c>
      <c r="H212" s="49">
        <v>7.31</v>
      </c>
      <c r="I212" s="49">
        <v>7.92</v>
      </c>
      <c r="J212" s="49">
        <v>15.98</v>
      </c>
      <c r="K212" s="49">
        <v>7.49</v>
      </c>
      <c r="L212" s="49">
        <v>8.11</v>
      </c>
      <c r="M212" s="17">
        <f t="shared" si="48"/>
        <v>16.005000000000003</v>
      </c>
      <c r="N212" s="17">
        <f t="shared" si="48"/>
        <v>7.4</v>
      </c>
      <c r="O212" s="17">
        <f t="shared" si="48"/>
        <v>8.0150000000000006</v>
      </c>
      <c r="P212" s="43">
        <f t="shared" si="49"/>
        <v>0.16587912157814827</v>
      </c>
      <c r="Q212" s="21">
        <f t="shared" si="50"/>
        <v>3.981071705534957E-8</v>
      </c>
      <c r="R212" s="21">
        <f t="shared" si="51"/>
        <v>2.511886431509578E-7</v>
      </c>
      <c r="S212" s="23">
        <f t="shared" si="52"/>
        <v>1.1900616590602993E-7</v>
      </c>
      <c r="T212" s="21">
        <f t="shared" si="53"/>
        <v>1.4162467523653521E-14</v>
      </c>
      <c r="U212" s="28">
        <v>298</v>
      </c>
      <c r="V212" s="29">
        <f t="shared" si="54"/>
        <v>289.005</v>
      </c>
      <c r="W212" s="30">
        <f t="shared" si="55"/>
        <v>0.52493077091975882</v>
      </c>
      <c r="X212" s="31">
        <f t="shared" si="56"/>
        <v>3.3491204796344012</v>
      </c>
      <c r="Y212" s="34">
        <f t="shared" si="57"/>
        <v>-9.2061272772953463E-12</v>
      </c>
      <c r="Z212" s="35">
        <f t="shared" si="58"/>
        <v>-7.6005349426770817E-12</v>
      </c>
      <c r="AA212" s="35">
        <f t="shared" si="59"/>
        <v>-7.880557873854968E-12</v>
      </c>
      <c r="AB212" s="36">
        <f t="shared" si="60"/>
        <v>-6.4573138112937254E-12</v>
      </c>
      <c r="AC212" s="42">
        <f t="shared" si="62"/>
        <v>2.6392994541142883E-10</v>
      </c>
      <c r="AD212" s="24"/>
      <c r="AE212" s="44">
        <f t="shared" si="61"/>
        <v>2.6392994541142883E-6</v>
      </c>
      <c r="AF212" s="44"/>
      <c r="AG212" s="45"/>
      <c r="AH212" s="12">
        <v>2060</v>
      </c>
    </row>
    <row r="213" spans="5:34">
      <c r="E213" s="13">
        <v>0.55630787037037033</v>
      </c>
      <c r="F213" s="12">
        <v>2070</v>
      </c>
      <c r="G213" s="49">
        <v>16.04</v>
      </c>
      <c r="H213" s="49">
        <v>7.31</v>
      </c>
      <c r="I213" s="49">
        <v>7.93</v>
      </c>
      <c r="J213" s="49">
        <v>15.99</v>
      </c>
      <c r="K213" s="49">
        <v>7.49</v>
      </c>
      <c r="L213" s="49">
        <v>8.11</v>
      </c>
      <c r="M213" s="17">
        <f t="shared" si="48"/>
        <v>16.015000000000001</v>
      </c>
      <c r="N213" s="17">
        <f t="shared" si="48"/>
        <v>7.4</v>
      </c>
      <c r="O213" s="17">
        <f t="shared" si="48"/>
        <v>8.02</v>
      </c>
      <c r="P213" s="43">
        <f t="shared" si="49"/>
        <v>0.166011559385708</v>
      </c>
      <c r="Q213" s="21">
        <f t="shared" si="50"/>
        <v>3.981071705534957E-8</v>
      </c>
      <c r="R213" s="21">
        <f t="shared" si="51"/>
        <v>2.511886431509578E-7</v>
      </c>
      <c r="S213" s="23">
        <f t="shared" si="52"/>
        <v>1.1910510113179076E-7</v>
      </c>
      <c r="T213" s="21">
        <f t="shared" si="53"/>
        <v>1.4186025115614104E-14</v>
      </c>
      <c r="U213" s="28">
        <v>298</v>
      </c>
      <c r="V213" s="29">
        <f t="shared" si="54"/>
        <v>289.01499999999999</v>
      </c>
      <c r="W213" s="30">
        <f t="shared" si="55"/>
        <v>0.52432904773642941</v>
      </c>
      <c r="X213" s="31">
        <f t="shared" si="56"/>
        <v>3.3444834232453613</v>
      </c>
      <c r="Y213" s="34">
        <f t="shared" si="57"/>
        <v>-6.5205777179497607E-12</v>
      </c>
      <c r="Z213" s="35">
        <f t="shared" si="58"/>
        <v>-5.3789762735703213E-12</v>
      </c>
      <c r="AA213" s="35">
        <f t="shared" si="59"/>
        <v>-5.5788441248838078E-12</v>
      </c>
      <c r="AB213" s="36">
        <f t="shared" si="60"/>
        <v>-4.5671261109232491E-12</v>
      </c>
      <c r="AC213" s="42">
        <f t="shared" si="62"/>
        <v>1.8622056754200718E-10</v>
      </c>
      <c r="AD213" s="24"/>
      <c r="AE213" s="44">
        <f t="shared" si="61"/>
        <v>1.8622056754200717E-6</v>
      </c>
      <c r="AF213" s="44"/>
      <c r="AG213" s="45"/>
      <c r="AH213" s="12">
        <v>2070</v>
      </c>
    </row>
    <row r="214" spans="5:34">
      <c r="E214" s="13">
        <v>0.55642361111111105</v>
      </c>
      <c r="F214" s="12">
        <v>2080</v>
      </c>
      <c r="G214" s="49">
        <v>16.04</v>
      </c>
      <c r="H214" s="49">
        <v>7.32</v>
      </c>
      <c r="I214" s="49">
        <v>7.93</v>
      </c>
      <c r="J214" s="49">
        <v>15.99</v>
      </c>
      <c r="K214" s="49">
        <v>7.49</v>
      </c>
      <c r="L214" s="49">
        <v>8.1199999999999992</v>
      </c>
      <c r="M214" s="17">
        <f t="shared" si="48"/>
        <v>16.015000000000001</v>
      </c>
      <c r="N214" s="17">
        <f t="shared" si="48"/>
        <v>7.4050000000000002</v>
      </c>
      <c r="O214" s="17">
        <f t="shared" si="48"/>
        <v>8.0249999999999986</v>
      </c>
      <c r="P214" s="43">
        <f t="shared" si="49"/>
        <v>0.166115057864128</v>
      </c>
      <c r="Q214" s="21">
        <f t="shared" si="50"/>
        <v>3.935500754557759E-8</v>
      </c>
      <c r="R214" s="21">
        <f t="shared" si="51"/>
        <v>2.5409727055493028E-7</v>
      </c>
      <c r="S214" s="23">
        <f t="shared" si="52"/>
        <v>1.2048427320246694E-7</v>
      </c>
      <c r="T214" s="21">
        <f t="shared" si="53"/>
        <v>1.4516460089126692E-14</v>
      </c>
      <c r="U214" s="28">
        <v>298</v>
      </c>
      <c r="V214" s="29">
        <f t="shared" si="54"/>
        <v>289.01499999999999</v>
      </c>
      <c r="W214" s="30">
        <f t="shared" si="55"/>
        <v>0.52432904773642941</v>
      </c>
      <c r="X214" s="31">
        <f t="shared" si="56"/>
        <v>3.3444834232453613</v>
      </c>
      <c r="Y214" s="34">
        <f t="shared" si="57"/>
        <v>-4.7044901613485007E-12</v>
      </c>
      <c r="Z214" s="35">
        <f t="shared" si="58"/>
        <v>-3.8611327391416087E-12</v>
      </c>
      <c r="AA214" s="35">
        <f t="shared" si="59"/>
        <v>-4.012318461121646E-12</v>
      </c>
      <c r="AB214" s="36">
        <f t="shared" si="60"/>
        <v>-3.2659416945047592E-12</v>
      </c>
      <c r="AC214" s="42">
        <f t="shared" si="62"/>
        <v>1.3121499316570528E-10</v>
      </c>
      <c r="AD214" s="24"/>
      <c r="AE214" s="44">
        <f t="shared" si="61"/>
        <v>1.3121499316570528E-6</v>
      </c>
      <c r="AF214" s="44"/>
      <c r="AG214" s="45"/>
      <c r="AH214" s="12">
        <v>2080</v>
      </c>
    </row>
    <row r="215" spans="5:34">
      <c r="E215" s="13">
        <v>0.55653935185185188</v>
      </c>
      <c r="F215" s="12">
        <v>2090</v>
      </c>
      <c r="G215" s="49">
        <v>16.04</v>
      </c>
      <c r="H215" s="49">
        <v>7.32</v>
      </c>
      <c r="I215" s="49">
        <v>7.92</v>
      </c>
      <c r="J215" s="49">
        <v>15.99</v>
      </c>
      <c r="K215" s="49">
        <v>7.5</v>
      </c>
      <c r="L215" s="49">
        <v>8.1</v>
      </c>
      <c r="M215" s="17">
        <f t="shared" si="48"/>
        <v>16.015000000000001</v>
      </c>
      <c r="N215" s="17">
        <f t="shared" si="48"/>
        <v>7.41</v>
      </c>
      <c r="O215" s="17">
        <f t="shared" si="48"/>
        <v>8.01</v>
      </c>
      <c r="P215" s="43">
        <f t="shared" si="49"/>
        <v>0.16580456242886796</v>
      </c>
      <c r="Q215" s="21">
        <f t="shared" si="50"/>
        <v>3.890451449942805E-8</v>
      </c>
      <c r="R215" s="21">
        <f t="shared" si="51"/>
        <v>2.5703957827688611E-7</v>
      </c>
      <c r="S215" s="23">
        <f t="shared" si="52"/>
        <v>1.2187941533305155E-7</v>
      </c>
      <c r="T215" s="21">
        <f t="shared" si="53"/>
        <v>1.4854591881926481E-14</v>
      </c>
      <c r="U215" s="28">
        <v>298</v>
      </c>
      <c r="V215" s="29">
        <f t="shared" si="54"/>
        <v>289.01499999999999</v>
      </c>
      <c r="W215" s="30">
        <f t="shared" si="55"/>
        <v>0.52432904773642941</v>
      </c>
      <c r="X215" s="31">
        <f t="shared" si="56"/>
        <v>3.3444834232453613</v>
      </c>
      <c r="Y215" s="34">
        <f t="shared" si="57"/>
        <v>-3.3575314564034706E-12</v>
      </c>
      <c r="Z215" s="35">
        <f t="shared" si="58"/>
        <v>-2.7427699416239396E-12</v>
      </c>
      <c r="AA215" s="35">
        <f t="shared" si="59"/>
        <v>-2.8553323181679432E-12</v>
      </c>
      <c r="AB215" s="36">
        <f t="shared" si="60"/>
        <v>-2.3119130049259245E-12</v>
      </c>
      <c r="AC215" s="42">
        <f t="shared" si="62"/>
        <v>9.1686102738405826E-11</v>
      </c>
      <c r="AD215" s="24"/>
      <c r="AE215" s="44">
        <f t="shared" si="61"/>
        <v>9.1686102738405822E-7</v>
      </c>
      <c r="AF215" s="44"/>
      <c r="AG215" s="45"/>
      <c r="AH215" s="12">
        <v>2090</v>
      </c>
    </row>
    <row r="216" spans="5:34">
      <c r="E216" s="13">
        <v>0.5566550925925926</v>
      </c>
      <c r="F216" s="12">
        <v>2100</v>
      </c>
      <c r="G216" s="49">
        <v>16.05</v>
      </c>
      <c r="H216" s="49">
        <v>7.32</v>
      </c>
      <c r="I216" s="49">
        <v>7.92</v>
      </c>
      <c r="J216" s="49">
        <v>16</v>
      </c>
      <c r="K216" s="49">
        <v>7.5</v>
      </c>
      <c r="L216" s="49">
        <v>8.11</v>
      </c>
      <c r="M216" s="17">
        <f t="shared" si="48"/>
        <v>16.024999999999999</v>
      </c>
      <c r="N216" s="17">
        <f t="shared" si="48"/>
        <v>7.41</v>
      </c>
      <c r="O216" s="17">
        <f t="shared" si="48"/>
        <v>8.0150000000000006</v>
      </c>
      <c r="P216" s="43">
        <f t="shared" si="49"/>
        <v>0.16593701033572056</v>
      </c>
      <c r="Q216" s="21">
        <f t="shared" si="50"/>
        <v>3.890451449942805E-8</v>
      </c>
      <c r="R216" s="21">
        <f t="shared" si="51"/>
        <v>2.5703957827688611E-7</v>
      </c>
      <c r="S216" s="23">
        <f t="shared" si="52"/>
        <v>1.2198073922143807E-7</v>
      </c>
      <c r="T216" s="21">
        <f t="shared" si="53"/>
        <v>1.4879300741008478E-14</v>
      </c>
      <c r="U216" s="28">
        <v>298</v>
      </c>
      <c r="V216" s="29">
        <f t="shared" si="54"/>
        <v>289.02499999999998</v>
      </c>
      <c r="W216" s="30">
        <f t="shared" si="55"/>
        <v>0.52372736619124016</v>
      </c>
      <c r="X216" s="31">
        <f t="shared" si="56"/>
        <v>3.3398531073461424</v>
      </c>
      <c r="Y216" s="34">
        <f t="shared" si="57"/>
        <v>-2.3371400572823239E-12</v>
      </c>
      <c r="Z216" s="35">
        <f t="shared" si="58"/>
        <v>-1.9075624999317809E-12</v>
      </c>
      <c r="AA216" s="35">
        <f t="shared" si="59"/>
        <v>-1.9865209163109184E-12</v>
      </c>
      <c r="AB216" s="36">
        <f t="shared" si="60"/>
        <v>-1.6068759037108705E-12</v>
      </c>
      <c r="AC216" s="42">
        <f t="shared" si="62"/>
        <v>6.3576687770217345E-11</v>
      </c>
      <c r="AD216" s="25">
        <f>D20</f>
        <v>2.2500000000000001E-6</v>
      </c>
      <c r="AE216" s="44">
        <f t="shared" si="61"/>
        <v>6.3576687770217341E-7</v>
      </c>
      <c r="AF216" s="44">
        <f>AD216*10000</f>
        <v>2.2499999999999999E-2</v>
      </c>
      <c r="AG216" s="45">
        <f>(AE216-AF216)*(AE216-AF216)</f>
        <v>5.0622139089470284E-4</v>
      </c>
      <c r="AH216" s="12">
        <v>2100</v>
      </c>
    </row>
    <row r="217" spans="5:34">
      <c r="E217" s="13">
        <v>0.55677083333333333</v>
      </c>
      <c r="F217" s="12">
        <v>2110</v>
      </c>
      <c r="G217" s="49">
        <v>16.05</v>
      </c>
      <c r="H217" s="49">
        <v>7.33</v>
      </c>
      <c r="I217" s="49">
        <v>7.93</v>
      </c>
      <c r="J217" s="49">
        <v>16</v>
      </c>
      <c r="K217" s="49">
        <v>7.5</v>
      </c>
      <c r="L217" s="49">
        <v>8.1</v>
      </c>
      <c r="M217" s="17">
        <f t="shared" si="48"/>
        <v>16.024999999999999</v>
      </c>
      <c r="N217" s="17">
        <f t="shared" si="48"/>
        <v>7.415</v>
      </c>
      <c r="O217" s="17">
        <f t="shared" si="48"/>
        <v>8.0150000000000006</v>
      </c>
      <c r="P217" s="43">
        <f t="shared" si="49"/>
        <v>0.16593701033572056</v>
      </c>
      <c r="Q217" s="21">
        <f t="shared" si="50"/>
        <v>3.8459178204535353E-8</v>
      </c>
      <c r="R217" s="21">
        <f t="shared" si="51"/>
        <v>2.6001595631652691E-7</v>
      </c>
      <c r="S217" s="23">
        <f t="shared" si="52"/>
        <v>1.2339320961184129E-7</v>
      </c>
      <c r="T217" s="21">
        <f t="shared" si="53"/>
        <v>1.5225884178311804E-14</v>
      </c>
      <c r="U217" s="28">
        <v>298</v>
      </c>
      <c r="V217" s="29">
        <f t="shared" si="54"/>
        <v>289.02499999999998</v>
      </c>
      <c r="W217" s="30">
        <f t="shared" si="55"/>
        <v>0.52372736619124016</v>
      </c>
      <c r="X217" s="31">
        <f t="shared" si="56"/>
        <v>3.3398531073461424</v>
      </c>
      <c r="Y217" s="34">
        <f t="shared" si="57"/>
        <v>-1.656025297010075E-12</v>
      </c>
      <c r="Z217" s="35">
        <f t="shared" si="58"/>
        <v>-1.3445498542619529E-12</v>
      </c>
      <c r="AA217" s="35">
        <f t="shared" si="59"/>
        <v>-1.4031340749319519E-12</v>
      </c>
      <c r="AB217" s="36">
        <f t="shared" si="60"/>
        <v>-1.1282050903822195E-12</v>
      </c>
      <c r="AC217" s="42">
        <f t="shared" si="62"/>
        <v>4.4023049781086441E-11</v>
      </c>
      <c r="AD217" s="24"/>
      <c r="AE217" s="44">
        <f t="shared" si="61"/>
        <v>4.402304978108644E-7</v>
      </c>
      <c r="AF217" s="44"/>
      <c r="AG217" s="45"/>
      <c r="AH217" s="12">
        <v>2110</v>
      </c>
    </row>
    <row r="218" spans="5:34">
      <c r="E218" s="13">
        <v>0.55688657407407405</v>
      </c>
      <c r="F218" s="12">
        <v>2120</v>
      </c>
      <c r="G218" s="49">
        <v>16.059999999999999</v>
      </c>
      <c r="H218" s="49">
        <v>7.33</v>
      </c>
      <c r="I218" s="49">
        <v>7.93</v>
      </c>
      <c r="J218" s="49">
        <v>16.010000000000002</v>
      </c>
      <c r="K218" s="49">
        <v>7.51</v>
      </c>
      <c r="L218" s="49">
        <v>8.1</v>
      </c>
      <c r="M218" s="17">
        <f t="shared" si="48"/>
        <v>16.035</v>
      </c>
      <c r="N218" s="17">
        <f t="shared" si="48"/>
        <v>7.42</v>
      </c>
      <c r="O218" s="17">
        <f t="shared" si="48"/>
        <v>8.0150000000000006</v>
      </c>
      <c r="P218" s="43">
        <f t="shared" si="49"/>
        <v>0.16596596986873344</v>
      </c>
      <c r="Q218" s="21">
        <f t="shared" si="50"/>
        <v>3.8018939632056113E-8</v>
      </c>
      <c r="R218" s="21">
        <f t="shared" si="51"/>
        <v>2.6302679918953789E-7</v>
      </c>
      <c r="S218" s="23">
        <f t="shared" si="52"/>
        <v>1.2492580586069498E-7</v>
      </c>
      <c r="T218" s="21">
        <f t="shared" si="53"/>
        <v>1.5606456969944052E-14</v>
      </c>
      <c r="U218" s="28">
        <v>298</v>
      </c>
      <c r="V218" s="29">
        <f t="shared" si="54"/>
        <v>289.03500000000003</v>
      </c>
      <c r="W218" s="30">
        <f t="shared" si="55"/>
        <v>0.52312572627986897</v>
      </c>
      <c r="X218" s="31">
        <f t="shared" si="56"/>
        <v>3.3352295216843393</v>
      </c>
      <c r="Y218" s="34">
        <f t="shared" si="57"/>
        <v>-1.16716961581378E-12</v>
      </c>
      <c r="Z218" s="35">
        <f t="shared" si="58"/>
        <v>-9.4180276150040945E-13</v>
      </c>
      <c r="AA218" s="35">
        <f t="shared" si="59"/>
        <v>-9.853184753563531E-13</v>
      </c>
      <c r="AB218" s="36">
        <f t="shared" si="60"/>
        <v>-7.8666258019653942E-13</v>
      </c>
      <c r="AC218" s="42">
        <f t="shared" si="62"/>
        <v>3.0223719371452991E-11</v>
      </c>
      <c r="AD218" s="24"/>
      <c r="AE218" s="44">
        <f t="shared" si="61"/>
        <v>3.0223719371452991E-7</v>
      </c>
      <c r="AF218" s="44"/>
      <c r="AG218" s="45"/>
      <c r="AH218" s="12">
        <v>2120</v>
      </c>
    </row>
    <row r="219" spans="5:34">
      <c r="E219" s="13">
        <v>0.55700231481481477</v>
      </c>
      <c r="F219" s="12">
        <v>2130</v>
      </c>
      <c r="G219" s="49">
        <v>16.059999999999999</v>
      </c>
      <c r="H219" s="49">
        <v>7.33</v>
      </c>
      <c r="I219" s="49">
        <v>7.92</v>
      </c>
      <c r="J219" s="49">
        <v>16.010000000000002</v>
      </c>
      <c r="K219" s="49">
        <v>7.51</v>
      </c>
      <c r="L219" s="49">
        <v>8.1300000000000008</v>
      </c>
      <c r="M219" s="17">
        <f t="shared" si="48"/>
        <v>16.035</v>
      </c>
      <c r="N219" s="17">
        <f t="shared" si="48"/>
        <v>7.42</v>
      </c>
      <c r="O219" s="17">
        <f t="shared" si="48"/>
        <v>8.0250000000000004</v>
      </c>
      <c r="P219" s="43">
        <f t="shared" si="49"/>
        <v>0.16617303907630515</v>
      </c>
      <c r="Q219" s="21">
        <f t="shared" si="50"/>
        <v>3.8018939632056113E-8</v>
      </c>
      <c r="R219" s="21">
        <f t="shared" si="51"/>
        <v>2.6302679918953789E-7</v>
      </c>
      <c r="S219" s="23">
        <f t="shared" si="52"/>
        <v>1.2492580586069498E-7</v>
      </c>
      <c r="T219" s="21">
        <f t="shared" si="53"/>
        <v>1.5606456969944052E-14</v>
      </c>
      <c r="U219" s="28">
        <v>298</v>
      </c>
      <c r="V219" s="29">
        <f t="shared" si="54"/>
        <v>289.03500000000003</v>
      </c>
      <c r="W219" s="30">
        <f t="shared" si="55"/>
        <v>0.52312572627986897</v>
      </c>
      <c r="X219" s="31">
        <f t="shared" si="56"/>
        <v>3.3352295216843393</v>
      </c>
      <c r="Y219" s="34">
        <f t="shared" si="57"/>
        <v>-7.9433559216160765E-13</v>
      </c>
      <c r="Z219" s="35">
        <f t="shared" si="58"/>
        <v>-6.4076728160713538E-13</v>
      </c>
      <c r="AA219" s="35">
        <f t="shared" si="59"/>
        <v>-6.7045652912326197E-13</v>
      </c>
      <c r="AB219" s="36">
        <f t="shared" si="60"/>
        <v>-5.3509786570523782E-13</v>
      </c>
      <c r="AC219" s="42">
        <f t="shared" si="62"/>
        <v>2.0543594921913286E-11</v>
      </c>
      <c r="AD219" s="24"/>
      <c r="AE219" s="44">
        <f t="shared" si="61"/>
        <v>2.0543594921913286E-7</v>
      </c>
      <c r="AF219" s="44"/>
      <c r="AG219" s="45"/>
      <c r="AH219" s="12">
        <v>2130</v>
      </c>
    </row>
    <row r="220" spans="5:34">
      <c r="E220" s="13">
        <v>0.55711805555555549</v>
      </c>
      <c r="F220" s="12">
        <v>2140</v>
      </c>
      <c r="G220" s="49">
        <v>16.059999999999999</v>
      </c>
      <c r="H220" s="49">
        <v>7.34</v>
      </c>
      <c r="I220" s="49">
        <v>7.94</v>
      </c>
      <c r="J220" s="49">
        <v>16.010000000000002</v>
      </c>
      <c r="K220" s="49">
        <v>7.51</v>
      </c>
      <c r="L220" s="49">
        <v>8.1300000000000008</v>
      </c>
      <c r="M220" s="17">
        <f t="shared" si="48"/>
        <v>16.035</v>
      </c>
      <c r="N220" s="17">
        <f t="shared" si="48"/>
        <v>7.4249999999999998</v>
      </c>
      <c r="O220" s="17">
        <f t="shared" si="48"/>
        <v>8.0350000000000001</v>
      </c>
      <c r="P220" s="43">
        <f t="shared" si="49"/>
        <v>0.16638010828387687</v>
      </c>
      <c r="Q220" s="21">
        <f t="shared" si="50"/>
        <v>3.7583740428844414E-8</v>
      </c>
      <c r="R220" s="21">
        <f t="shared" si="51"/>
        <v>2.6607250597988068E-7</v>
      </c>
      <c r="S220" s="23">
        <f t="shared" si="52"/>
        <v>1.2637237851553984E-7</v>
      </c>
      <c r="T220" s="21">
        <f t="shared" si="53"/>
        <v>1.5969978051674874E-14</v>
      </c>
      <c r="U220" s="28">
        <v>298</v>
      </c>
      <c r="V220" s="29">
        <f t="shared" si="54"/>
        <v>289.03500000000003</v>
      </c>
      <c r="W220" s="30">
        <f t="shared" si="55"/>
        <v>0.52312572627986897</v>
      </c>
      <c r="X220" s="31">
        <f t="shared" si="56"/>
        <v>3.3352295216843393</v>
      </c>
      <c r="Y220" s="34">
        <f t="shared" si="57"/>
        <v>-5.5292271638997261E-13</v>
      </c>
      <c r="Z220" s="35">
        <f t="shared" si="58"/>
        <v>-4.4340034039953548E-13</v>
      </c>
      <c r="AA220" s="35">
        <f t="shared" si="59"/>
        <v>-4.6509442256875242E-13</v>
      </c>
      <c r="AB220" s="36">
        <f t="shared" si="60"/>
        <v>-3.6867184475928443E-13</v>
      </c>
      <c r="AC220" s="42">
        <f t="shared" si="62"/>
        <v>1.3957126456367245E-11</v>
      </c>
      <c r="AD220" s="24"/>
      <c r="AE220" s="44">
        <f t="shared" si="61"/>
        <v>1.3957126456367245E-7</v>
      </c>
      <c r="AF220" s="44"/>
      <c r="AG220" s="45"/>
      <c r="AH220" s="12">
        <v>2140</v>
      </c>
    </row>
    <row r="221" spans="5:34">
      <c r="E221" s="13">
        <v>0.55723379629629632</v>
      </c>
      <c r="F221" s="12">
        <v>2150</v>
      </c>
      <c r="G221" s="49">
        <v>16.059999999999999</v>
      </c>
      <c r="H221" s="49">
        <v>7.34</v>
      </c>
      <c r="I221" s="49">
        <v>7.95</v>
      </c>
      <c r="J221" s="49">
        <v>16.010000000000002</v>
      </c>
      <c r="K221" s="49">
        <v>7.52</v>
      </c>
      <c r="L221" s="49">
        <v>8.1300000000000008</v>
      </c>
      <c r="M221" s="17">
        <f t="shared" si="48"/>
        <v>16.035</v>
      </c>
      <c r="N221" s="17">
        <f t="shared" si="48"/>
        <v>7.43</v>
      </c>
      <c r="O221" s="17">
        <f t="shared" si="48"/>
        <v>8.0400000000000009</v>
      </c>
      <c r="P221" s="43">
        <f t="shared" si="49"/>
        <v>0.16648364288766274</v>
      </c>
      <c r="Q221" s="21">
        <f t="shared" si="50"/>
        <v>3.7153522909717246E-8</v>
      </c>
      <c r="R221" s="21">
        <f t="shared" si="51"/>
        <v>2.691534803926908E-7</v>
      </c>
      <c r="S221" s="23">
        <f t="shared" si="52"/>
        <v>1.2783570169227514E-7</v>
      </c>
      <c r="T221" s="21">
        <f t="shared" si="53"/>
        <v>1.6341966627156356E-14</v>
      </c>
      <c r="U221" s="28">
        <v>298</v>
      </c>
      <c r="V221" s="29">
        <f t="shared" si="54"/>
        <v>289.03500000000003</v>
      </c>
      <c r="W221" s="30">
        <f t="shared" si="55"/>
        <v>0.52312572627986897</v>
      </c>
      <c r="X221" s="31">
        <f t="shared" si="56"/>
        <v>3.3352295216843393</v>
      </c>
      <c r="Y221" s="34">
        <f t="shared" si="57"/>
        <v>-3.8100841755099822E-13</v>
      </c>
      <c r="Z221" s="35">
        <f t="shared" si="58"/>
        <v>-3.037326794137127E-13</v>
      </c>
      <c r="AA221" s="35">
        <f t="shared" si="59"/>
        <v>-3.1940566570374147E-13</v>
      </c>
      <c r="AB221" s="36">
        <f t="shared" si="60"/>
        <v>-2.5144535571032947E-13</v>
      </c>
      <c r="AC221" s="42">
        <f t="shared" si="62"/>
        <v>9.3928196445575427E-12</v>
      </c>
      <c r="AD221" s="24"/>
      <c r="AE221" s="44">
        <f t="shared" si="61"/>
        <v>9.3928196445575424E-8</v>
      </c>
      <c r="AF221" s="44"/>
      <c r="AG221" s="45"/>
      <c r="AH221" s="12">
        <v>2150</v>
      </c>
    </row>
    <row r="222" spans="5:34">
      <c r="E222" s="13">
        <v>0.55734953703703705</v>
      </c>
      <c r="F222" s="12">
        <v>2160</v>
      </c>
      <c r="G222" s="49">
        <v>16.059999999999999</v>
      </c>
      <c r="H222" s="49">
        <v>7.34</v>
      </c>
      <c r="I222" s="49">
        <v>7.94</v>
      </c>
      <c r="J222" s="49">
        <v>16.010000000000002</v>
      </c>
      <c r="K222" s="49">
        <v>7.52</v>
      </c>
      <c r="L222" s="49">
        <v>8.15</v>
      </c>
      <c r="M222" s="17">
        <f t="shared" si="48"/>
        <v>16.035</v>
      </c>
      <c r="N222" s="17">
        <f t="shared" si="48"/>
        <v>7.43</v>
      </c>
      <c r="O222" s="17">
        <f t="shared" si="48"/>
        <v>8.0449999999999999</v>
      </c>
      <c r="P222" s="43">
        <f t="shared" si="49"/>
        <v>0.16658717749144861</v>
      </c>
      <c r="Q222" s="21">
        <f t="shared" si="50"/>
        <v>3.7153522909717246E-8</v>
      </c>
      <c r="R222" s="21">
        <f t="shared" si="51"/>
        <v>2.691534803926908E-7</v>
      </c>
      <c r="S222" s="23">
        <f t="shared" si="52"/>
        <v>1.2783570169227514E-7</v>
      </c>
      <c r="T222" s="21">
        <f t="shared" si="53"/>
        <v>1.6341966627156356E-14</v>
      </c>
      <c r="U222" s="28">
        <v>298</v>
      </c>
      <c r="V222" s="29">
        <f t="shared" si="54"/>
        <v>289.03500000000003</v>
      </c>
      <c r="W222" s="30">
        <f t="shared" si="55"/>
        <v>0.52312572627986897</v>
      </c>
      <c r="X222" s="31">
        <f t="shared" si="56"/>
        <v>3.3352295216843393</v>
      </c>
      <c r="Y222" s="34">
        <f t="shared" si="57"/>
        <v>-2.5415230959633236E-13</v>
      </c>
      <c r="Z222" s="35">
        <f t="shared" si="58"/>
        <v>-2.0257334118352422E-13</v>
      </c>
      <c r="AA222" s="35">
        <f t="shared" si="59"/>
        <v>-2.1304104059870929E-13</v>
      </c>
      <c r="AB222" s="36">
        <f t="shared" si="60"/>
        <v>-1.6768103478379632E-13</v>
      </c>
      <c r="AC222" s="42">
        <f t="shared" si="62"/>
        <v>6.2616022053971616E-12</v>
      </c>
      <c r="AD222" s="24"/>
      <c r="AE222" s="44">
        <f t="shared" si="61"/>
        <v>6.2616022053971613E-8</v>
      </c>
      <c r="AF222" s="50"/>
      <c r="AG222" s="50"/>
      <c r="AH222" s="12">
        <v>2160</v>
      </c>
    </row>
    <row r="223" spans="5:34">
      <c r="F223" s="12">
        <v>2170</v>
      </c>
      <c r="G223" s="49">
        <v>16.059999999999999</v>
      </c>
      <c r="H223" s="49">
        <v>7.34</v>
      </c>
      <c r="I223" s="49">
        <v>7.94</v>
      </c>
      <c r="J223" s="49">
        <v>16.010000000000002</v>
      </c>
      <c r="K223" s="49">
        <v>7.53</v>
      </c>
      <c r="L223" s="49">
        <v>8.14</v>
      </c>
      <c r="M223" s="17">
        <f t="shared" ref="M223:O286" si="63">(G223+J223)/2</f>
        <v>16.035</v>
      </c>
      <c r="N223" s="17">
        <f t="shared" si="63"/>
        <v>7.4350000000000005</v>
      </c>
      <c r="O223" s="17">
        <f t="shared" si="63"/>
        <v>8.0400000000000009</v>
      </c>
      <c r="P223" s="43">
        <f t="shared" si="49"/>
        <v>0.16648364288766274</v>
      </c>
      <c r="Q223" s="21">
        <f t="shared" si="50"/>
        <v>3.6728230049808333E-8</v>
      </c>
      <c r="R223" s="21">
        <f t="shared" si="51"/>
        <v>2.7227013080779138E-7</v>
      </c>
      <c r="S223" s="23">
        <f t="shared" si="52"/>
        <v>1.2931596935280332E-7</v>
      </c>
      <c r="T223" s="21">
        <f t="shared" si="53"/>
        <v>1.6722619929655167E-14</v>
      </c>
      <c r="U223" s="28">
        <v>298</v>
      </c>
      <c r="V223" s="29">
        <f t="shared" si="54"/>
        <v>289.03500000000003</v>
      </c>
      <c r="W223" s="30">
        <f t="shared" si="55"/>
        <v>0.52312572627986897</v>
      </c>
      <c r="X223" s="31">
        <f t="shared" si="56"/>
        <v>3.3352295216843393</v>
      </c>
      <c r="Y223" s="34">
        <f t="shared" si="57"/>
        <v>-1.7322245162593726E-13</v>
      </c>
      <c r="Z223" s="35">
        <f t="shared" si="58"/>
        <v>-1.3727130283685095E-13</v>
      </c>
      <c r="AA223" s="35">
        <f t="shared" si="59"/>
        <v>-1.4473272072537072E-13</v>
      </c>
      <c r="AB223" s="36">
        <f t="shared" si="60"/>
        <v>-1.1314585614299967E-13</v>
      </c>
      <c r="AC223" s="42">
        <f t="shared" si="62"/>
        <v>4.1731653588228443E-12</v>
      </c>
      <c r="AD223" s="24"/>
      <c r="AE223" s="44">
        <f t="shared" si="61"/>
        <v>4.1731653588228441E-8</v>
      </c>
      <c r="AF223" s="50"/>
      <c r="AG223" s="50"/>
      <c r="AH223" s="12">
        <v>2170</v>
      </c>
    </row>
    <row r="224" spans="5:34">
      <c r="F224" s="12">
        <v>2180</v>
      </c>
      <c r="G224" s="49">
        <v>16.07</v>
      </c>
      <c r="H224" s="49">
        <v>7.35</v>
      </c>
      <c r="I224" s="49">
        <v>7.92</v>
      </c>
      <c r="J224" s="49">
        <v>16.02</v>
      </c>
      <c r="K224" s="49">
        <v>7.53</v>
      </c>
      <c r="L224" s="49">
        <v>8.14</v>
      </c>
      <c r="M224" s="17">
        <f t="shared" si="63"/>
        <v>16.045000000000002</v>
      </c>
      <c r="N224" s="17">
        <f t="shared" si="63"/>
        <v>7.4399999999999995</v>
      </c>
      <c r="O224" s="17">
        <f t="shared" si="63"/>
        <v>8.0300000000000011</v>
      </c>
      <c r="P224" s="43">
        <f t="shared" si="49"/>
        <v>0.16630559753940022</v>
      </c>
      <c r="Q224" s="21">
        <f t="shared" si="50"/>
        <v>3.6307805477010135E-8</v>
      </c>
      <c r="R224" s="21">
        <f t="shared" si="51"/>
        <v>2.7542287033381579E-7</v>
      </c>
      <c r="S224" s="23">
        <f t="shared" si="52"/>
        <v>1.3092212880169334E-7</v>
      </c>
      <c r="T224" s="21">
        <f t="shared" si="53"/>
        <v>1.714060380996718E-14</v>
      </c>
      <c r="U224" s="28">
        <v>298</v>
      </c>
      <c r="V224" s="29">
        <f t="shared" si="54"/>
        <v>289.04500000000002</v>
      </c>
      <c r="W224" s="30">
        <f t="shared" si="55"/>
        <v>0.52252412799799763</v>
      </c>
      <c r="X224" s="31">
        <f t="shared" si="56"/>
        <v>3.3306126560238378</v>
      </c>
      <c r="Y224" s="34">
        <f t="shared" si="57"/>
        <v>-1.1728871624282429E-13</v>
      </c>
      <c r="Z224" s="35">
        <f t="shared" si="58"/>
        <v>-9.2329926822956531E-14</v>
      </c>
      <c r="AA224" s="35">
        <f t="shared" si="59"/>
        <v>-9.7641104140437099E-14</v>
      </c>
      <c r="AB224" s="36">
        <f t="shared" si="60"/>
        <v>-7.5733077558550696E-14</v>
      </c>
      <c r="AC224" s="42">
        <f t="shared" si="62"/>
        <v>2.7558714340005495E-12</v>
      </c>
      <c r="AD224" s="24"/>
      <c r="AE224" s="44">
        <f t="shared" si="61"/>
        <v>2.7558714340005494E-8</v>
      </c>
      <c r="AF224" s="50"/>
      <c r="AG224" s="50"/>
      <c r="AH224" s="12">
        <v>2180</v>
      </c>
    </row>
    <row r="225" spans="6:34">
      <c r="F225" s="12">
        <v>2190</v>
      </c>
      <c r="G225" s="49">
        <v>16.07</v>
      </c>
      <c r="H225" s="49">
        <v>7.35</v>
      </c>
      <c r="I225" s="49">
        <v>7.93</v>
      </c>
      <c r="J225" s="49">
        <v>16.02</v>
      </c>
      <c r="K225" s="49">
        <v>7.53</v>
      </c>
      <c r="L225" s="49">
        <v>8.1199999999999992</v>
      </c>
      <c r="M225" s="17">
        <f t="shared" si="63"/>
        <v>16.045000000000002</v>
      </c>
      <c r="N225" s="17">
        <f t="shared" si="63"/>
        <v>7.4399999999999995</v>
      </c>
      <c r="O225" s="17">
        <f t="shared" si="63"/>
        <v>8.0249999999999986</v>
      </c>
      <c r="P225" s="43">
        <f t="shared" si="49"/>
        <v>0.16620204486347279</v>
      </c>
      <c r="Q225" s="21">
        <f t="shared" si="50"/>
        <v>3.6307805477010135E-8</v>
      </c>
      <c r="R225" s="21">
        <f t="shared" si="51"/>
        <v>2.7542287033381579E-7</v>
      </c>
      <c r="S225" s="23">
        <f t="shared" si="52"/>
        <v>1.3092212880169334E-7</v>
      </c>
      <c r="T225" s="21">
        <f t="shared" si="53"/>
        <v>1.714060380996718E-14</v>
      </c>
      <c r="U225" s="28">
        <v>298</v>
      </c>
      <c r="V225" s="29">
        <f t="shared" si="54"/>
        <v>289.04500000000002</v>
      </c>
      <c r="W225" s="30">
        <f t="shared" si="55"/>
        <v>0.52252412799799763</v>
      </c>
      <c r="X225" s="31">
        <f t="shared" si="56"/>
        <v>3.3306126560238378</v>
      </c>
      <c r="Y225" s="34">
        <f t="shared" si="57"/>
        <v>-7.6599160849458003E-14</v>
      </c>
      <c r="Z225" s="35">
        <f t="shared" si="58"/>
        <v>-6.0309171823024617E-14</v>
      </c>
      <c r="AA225" s="35">
        <f t="shared" si="59"/>
        <v>-6.3773488396973051E-14</v>
      </c>
      <c r="AB225" s="36">
        <f t="shared" si="60"/>
        <v>-4.9474335599589267E-14</v>
      </c>
      <c r="AC225" s="42">
        <f t="shared" si="62"/>
        <v>1.8009316744536163E-12</v>
      </c>
      <c r="AD225" s="24"/>
      <c r="AE225" s="44">
        <f t="shared" si="61"/>
        <v>1.8009316744536165E-8</v>
      </c>
      <c r="AF225" s="50"/>
      <c r="AG225" s="50"/>
      <c r="AH225" s="12">
        <v>2190</v>
      </c>
    </row>
    <row r="226" spans="6:34">
      <c r="F226" s="12">
        <v>2200</v>
      </c>
      <c r="G226" s="49">
        <v>16.07</v>
      </c>
      <c r="H226" s="49">
        <v>7.35</v>
      </c>
      <c r="I226" s="49">
        <v>7.92</v>
      </c>
      <c r="J226" s="49">
        <v>16.02</v>
      </c>
      <c r="K226" s="49">
        <v>7.53</v>
      </c>
      <c r="L226" s="49">
        <v>8.1199999999999992</v>
      </c>
      <c r="M226" s="17">
        <f t="shared" si="63"/>
        <v>16.045000000000002</v>
      </c>
      <c r="N226" s="17">
        <f t="shared" si="63"/>
        <v>7.4399999999999995</v>
      </c>
      <c r="O226" s="17">
        <f t="shared" si="63"/>
        <v>8.02</v>
      </c>
      <c r="P226" s="43">
        <f t="shared" si="49"/>
        <v>0.16609849218754541</v>
      </c>
      <c r="Q226" s="21">
        <f t="shared" si="50"/>
        <v>3.6307805477010135E-8</v>
      </c>
      <c r="R226" s="21">
        <f t="shared" si="51"/>
        <v>2.7542287033381579E-7</v>
      </c>
      <c r="S226" s="23">
        <f t="shared" si="52"/>
        <v>1.3092212880169334E-7</v>
      </c>
      <c r="T226" s="21">
        <f t="shared" si="53"/>
        <v>1.714060380996718E-14</v>
      </c>
      <c r="U226" s="28">
        <v>298</v>
      </c>
      <c r="V226" s="29">
        <f t="shared" si="54"/>
        <v>289.04500000000002</v>
      </c>
      <c r="W226" s="30">
        <f t="shared" si="55"/>
        <v>0.52252412799799763</v>
      </c>
      <c r="X226" s="31">
        <f t="shared" si="56"/>
        <v>3.3306126560238378</v>
      </c>
      <c r="Y226" s="34">
        <f t="shared" si="57"/>
        <v>-5.0038752233477172E-14</v>
      </c>
      <c r="Z226" s="35">
        <f t="shared" si="58"/>
        <v>-3.9403872606397414E-14</v>
      </c>
      <c r="AA226" s="35">
        <f t="shared" si="59"/>
        <v>-4.1664134096427312E-14</v>
      </c>
      <c r="AB226" s="36">
        <f t="shared" si="60"/>
        <v>-3.2328756236191938E-14</v>
      </c>
      <c r="AC226" s="42">
        <f t="shared" si="62"/>
        <v>1.1772003129718811E-12</v>
      </c>
      <c r="AD226" s="24"/>
      <c r="AE226" s="44">
        <f t="shared" si="61"/>
        <v>1.1772003129718811E-8</v>
      </c>
      <c r="AF226" s="50"/>
      <c r="AG226" s="50"/>
      <c r="AH226" s="12">
        <v>2200</v>
      </c>
    </row>
    <row r="227" spans="6:34">
      <c r="F227" s="12">
        <v>2210</v>
      </c>
      <c r="G227" s="49">
        <v>16.07</v>
      </c>
      <c r="H227" s="49">
        <v>7.36</v>
      </c>
      <c r="I227" s="49">
        <v>7.94</v>
      </c>
      <c r="J227" s="49">
        <v>16.02</v>
      </c>
      <c r="K227" s="49">
        <v>7.54</v>
      </c>
      <c r="L227" s="49">
        <v>8.14</v>
      </c>
      <c r="M227" s="17">
        <f t="shared" si="63"/>
        <v>16.045000000000002</v>
      </c>
      <c r="N227" s="17">
        <f t="shared" si="63"/>
        <v>7.45</v>
      </c>
      <c r="O227" s="17">
        <f t="shared" si="63"/>
        <v>8.0400000000000009</v>
      </c>
      <c r="P227" s="43">
        <f t="shared" si="49"/>
        <v>0.16651270289125503</v>
      </c>
      <c r="Q227" s="21">
        <f t="shared" si="50"/>
        <v>3.5481338923357426E-8</v>
      </c>
      <c r="R227" s="21">
        <f t="shared" si="51"/>
        <v>2.8183829312644502E-7</v>
      </c>
      <c r="S227" s="23">
        <f t="shared" si="52"/>
        <v>1.3397169693725155E-7</v>
      </c>
      <c r="T227" s="21">
        <f t="shared" si="53"/>
        <v>1.7948415580246778E-14</v>
      </c>
      <c r="U227" s="28">
        <v>298</v>
      </c>
      <c r="V227" s="29">
        <f t="shared" si="54"/>
        <v>289.04500000000002</v>
      </c>
      <c r="W227" s="30">
        <f t="shared" si="55"/>
        <v>0.52252412799799763</v>
      </c>
      <c r="X227" s="31">
        <f t="shared" si="56"/>
        <v>3.3306126560238378</v>
      </c>
      <c r="Y227" s="34">
        <f t="shared" si="57"/>
        <v>-3.4344415873563156E-14</v>
      </c>
      <c r="Z227" s="35">
        <f t="shared" si="58"/>
        <v>-2.6682031714834772E-14</v>
      </c>
      <c r="AA227" s="35">
        <f t="shared" si="59"/>
        <v>-2.8391541965702823E-14</v>
      </c>
      <c r="AB227" s="36">
        <f t="shared" si="60"/>
        <v>-2.1675870151268213E-14</v>
      </c>
      <c r="AC227" s="42">
        <f t="shared" si="62"/>
        <v>7.6969444317968529E-13</v>
      </c>
      <c r="AD227" s="24"/>
      <c r="AE227" s="44">
        <f t="shared" si="61"/>
        <v>7.6969444317968524E-9</v>
      </c>
      <c r="AF227" s="50"/>
      <c r="AG227" s="50"/>
      <c r="AH227" s="12">
        <v>2210</v>
      </c>
    </row>
    <row r="228" spans="6:34">
      <c r="F228" s="12">
        <v>2220</v>
      </c>
      <c r="G228" s="49">
        <v>16.07</v>
      </c>
      <c r="H228" s="49">
        <v>7.36</v>
      </c>
      <c r="I228" s="49">
        <v>7.93</v>
      </c>
      <c r="J228" s="49">
        <v>16.02</v>
      </c>
      <c r="K228" s="49">
        <v>7.54</v>
      </c>
      <c r="L228" s="49">
        <v>8.1199999999999992</v>
      </c>
      <c r="M228" s="17">
        <f t="shared" si="63"/>
        <v>16.045000000000002</v>
      </c>
      <c r="N228" s="17">
        <f t="shared" si="63"/>
        <v>7.45</v>
      </c>
      <c r="O228" s="17">
        <f t="shared" si="63"/>
        <v>8.0249999999999986</v>
      </c>
      <c r="P228" s="43">
        <f t="shared" si="49"/>
        <v>0.16620204486347279</v>
      </c>
      <c r="Q228" s="21">
        <f t="shared" si="50"/>
        <v>3.5481338923357426E-8</v>
      </c>
      <c r="R228" s="21">
        <f t="shared" si="51"/>
        <v>2.8183829312644502E-7</v>
      </c>
      <c r="S228" s="23">
        <f t="shared" si="52"/>
        <v>1.3397169693725155E-7</v>
      </c>
      <c r="T228" s="21">
        <f t="shared" si="53"/>
        <v>1.7948415580246778E-14</v>
      </c>
      <c r="U228" s="28">
        <v>298</v>
      </c>
      <c r="V228" s="29">
        <f t="shared" si="54"/>
        <v>289.04500000000002</v>
      </c>
      <c r="W228" s="30">
        <f t="shared" si="55"/>
        <v>0.52252412799799763</v>
      </c>
      <c r="X228" s="31">
        <f t="shared" si="56"/>
        <v>3.3306126560238378</v>
      </c>
      <c r="Y228" s="34">
        <f t="shared" si="57"/>
        <v>-2.1945843662577819E-14</v>
      </c>
      <c r="Z228" s="35">
        <f t="shared" si="58"/>
        <v>-1.7058768022765803E-14</v>
      </c>
      <c r="AA228" s="35">
        <f t="shared" si="59"/>
        <v>-1.8147061035167526E-14</v>
      </c>
      <c r="AB228" s="36">
        <f t="shared" si="60"/>
        <v>-1.3863578858114912E-14</v>
      </c>
      <c r="AC228" s="42">
        <f t="shared" si="62"/>
        <v>4.9274872086984213E-13</v>
      </c>
      <c r="AD228" s="24"/>
      <c r="AE228" s="44">
        <f t="shared" si="61"/>
        <v>4.9274872086984211E-9</v>
      </c>
      <c r="AF228" s="50"/>
      <c r="AG228" s="50"/>
      <c r="AH228" s="12">
        <v>2220</v>
      </c>
    </row>
    <row r="229" spans="6:34">
      <c r="F229" s="12">
        <v>2230</v>
      </c>
      <c r="G229" s="49">
        <v>16.079999999999998</v>
      </c>
      <c r="H229" s="49">
        <v>7.36</v>
      </c>
      <c r="I229" s="49">
        <v>7.94</v>
      </c>
      <c r="J229" s="49">
        <v>16.03</v>
      </c>
      <c r="K229" s="49">
        <v>7.54</v>
      </c>
      <c r="L229" s="49">
        <v>8.1300000000000008</v>
      </c>
      <c r="M229" s="17">
        <f t="shared" si="63"/>
        <v>16.055</v>
      </c>
      <c r="N229" s="17">
        <f t="shared" si="63"/>
        <v>7.45</v>
      </c>
      <c r="O229" s="17">
        <f t="shared" si="63"/>
        <v>8.0350000000000001</v>
      </c>
      <c r="P229" s="43">
        <f t="shared" si="49"/>
        <v>0.16643820228718564</v>
      </c>
      <c r="Q229" s="21">
        <f t="shared" si="50"/>
        <v>3.5481338923357426E-8</v>
      </c>
      <c r="R229" s="21">
        <f t="shared" si="51"/>
        <v>2.8183829312644502E-7</v>
      </c>
      <c r="S229" s="23">
        <f t="shared" si="52"/>
        <v>1.3408307368803697E-7</v>
      </c>
      <c r="T229" s="21">
        <f t="shared" si="53"/>
        <v>1.7978270649631552E-14</v>
      </c>
      <c r="U229" s="28">
        <v>298</v>
      </c>
      <c r="V229" s="29">
        <f t="shared" si="54"/>
        <v>289.05500000000001</v>
      </c>
      <c r="W229" s="30">
        <f t="shared" si="55"/>
        <v>0.52192257134130404</v>
      </c>
      <c r="X229" s="31">
        <f t="shared" si="56"/>
        <v>3.3260025001447366</v>
      </c>
      <c r="Y229" s="34">
        <f t="shared" si="57"/>
        <v>-1.4124076295104393E-14</v>
      </c>
      <c r="Z229" s="35">
        <f t="shared" si="58"/>
        <v>-1.0964732831034597E-14</v>
      </c>
      <c r="AA229" s="35">
        <f t="shared" si="59"/>
        <v>-1.1671430452557658E-14</v>
      </c>
      <c r="AB229" s="36">
        <f t="shared" si="60"/>
        <v>-8.9026293493081155E-15</v>
      </c>
      <c r="AC229" s="42">
        <f t="shared" si="62"/>
        <v>3.1571358647557723E-13</v>
      </c>
      <c r="AD229" s="24"/>
      <c r="AE229" s="44">
        <f t="shared" si="61"/>
        <v>3.1571358647557722E-9</v>
      </c>
      <c r="AF229" s="50"/>
      <c r="AG229" s="50"/>
      <c r="AH229" s="12">
        <v>2230</v>
      </c>
    </row>
    <row r="230" spans="6:34">
      <c r="F230" s="12">
        <v>2240</v>
      </c>
      <c r="G230" s="49">
        <v>16.079999999999998</v>
      </c>
      <c r="H230" s="49">
        <v>7.36</v>
      </c>
      <c r="I230" s="49">
        <v>7.95</v>
      </c>
      <c r="J230" s="49">
        <v>16.03</v>
      </c>
      <c r="K230" s="49">
        <v>7.54</v>
      </c>
      <c r="L230" s="49">
        <v>8.15</v>
      </c>
      <c r="M230" s="17">
        <f t="shared" si="63"/>
        <v>16.055</v>
      </c>
      <c r="N230" s="17">
        <f t="shared" si="63"/>
        <v>7.45</v>
      </c>
      <c r="O230" s="17">
        <f t="shared" si="63"/>
        <v>8.0500000000000007</v>
      </c>
      <c r="P230" s="43">
        <f t="shared" si="49"/>
        <v>0.16674891455032287</v>
      </c>
      <c r="Q230" s="21">
        <f t="shared" si="50"/>
        <v>3.5481338923357426E-8</v>
      </c>
      <c r="R230" s="21">
        <f t="shared" si="51"/>
        <v>2.8183829312644502E-7</v>
      </c>
      <c r="S230" s="23">
        <f t="shared" si="52"/>
        <v>1.3408307368803697E-7</v>
      </c>
      <c r="T230" s="21">
        <f t="shared" si="53"/>
        <v>1.7978270649631552E-14</v>
      </c>
      <c r="U230" s="28">
        <v>298</v>
      </c>
      <c r="V230" s="29">
        <f t="shared" si="54"/>
        <v>289.05500000000001</v>
      </c>
      <c r="W230" s="30">
        <f t="shared" si="55"/>
        <v>0.52192257134130404</v>
      </c>
      <c r="X230" s="31">
        <f t="shared" si="56"/>
        <v>3.3260025001447366</v>
      </c>
      <c r="Y230" s="34">
        <f t="shared" si="57"/>
        <v>-9.0484479573607839E-15</v>
      </c>
      <c r="Z230" s="35">
        <f t="shared" si="58"/>
        <v>-7.0206677508112466E-15</v>
      </c>
      <c r="AA230" s="35">
        <f t="shared" si="59"/>
        <v>-7.4750984537838066E-15</v>
      </c>
      <c r="AB230" s="36">
        <f t="shared" si="60"/>
        <v>-5.6980707969857481E-15</v>
      </c>
      <c r="AC230" s="42">
        <f t="shared" si="62"/>
        <v>2.0188186612291599E-13</v>
      </c>
      <c r="AD230" s="24"/>
      <c r="AE230" s="44">
        <f t="shared" si="61"/>
        <v>2.0188186612291599E-9</v>
      </c>
      <c r="AF230" s="50"/>
      <c r="AG230" s="50"/>
      <c r="AH230" s="12">
        <v>2240</v>
      </c>
    </row>
    <row r="231" spans="6:34">
      <c r="F231" s="12">
        <v>2250</v>
      </c>
      <c r="G231" s="49">
        <v>16.079999999999998</v>
      </c>
      <c r="H231" s="49">
        <v>7.37</v>
      </c>
      <c r="I231" s="49">
        <v>7.96</v>
      </c>
      <c r="J231" s="49">
        <v>16.03</v>
      </c>
      <c r="K231" s="49">
        <v>7.55</v>
      </c>
      <c r="L231" s="49">
        <v>8.16</v>
      </c>
      <c r="M231" s="17">
        <f t="shared" si="63"/>
        <v>16.055</v>
      </c>
      <c r="N231" s="17">
        <f t="shared" si="63"/>
        <v>7.46</v>
      </c>
      <c r="O231" s="17">
        <f t="shared" si="63"/>
        <v>8.06</v>
      </c>
      <c r="P231" s="43">
        <f t="shared" si="49"/>
        <v>0.16695605605908104</v>
      </c>
      <c r="Q231" s="21">
        <f t="shared" si="50"/>
        <v>3.4673685045253171E-8</v>
      </c>
      <c r="R231" s="21">
        <f t="shared" si="51"/>
        <v>2.8840315031266014E-7</v>
      </c>
      <c r="S231" s="23">
        <f t="shared" si="52"/>
        <v>1.3720626968843171E-7</v>
      </c>
      <c r="T231" s="21">
        <f t="shared" si="53"/>
        <v>1.8825560441814653E-14</v>
      </c>
      <c r="U231" s="28">
        <v>298</v>
      </c>
      <c r="V231" s="29">
        <f t="shared" si="54"/>
        <v>289.05500000000001</v>
      </c>
      <c r="W231" s="30">
        <f t="shared" si="55"/>
        <v>0.52192257134130404</v>
      </c>
      <c r="X231" s="31">
        <f t="shared" si="56"/>
        <v>3.3260025001447366</v>
      </c>
      <c r="Y231" s="34">
        <f t="shared" si="57"/>
        <v>-6.0611570376026854E-15</v>
      </c>
      <c r="Z231" s="35">
        <f t="shared" si="58"/>
        <v>-4.6370537654157005E-15</v>
      </c>
      <c r="AA231" s="35">
        <f t="shared" si="59"/>
        <v>-4.9716549178477825E-15</v>
      </c>
      <c r="AB231" s="36">
        <f t="shared" si="60"/>
        <v>-3.7249199156251003E-15</v>
      </c>
      <c r="AC231" s="42">
        <f t="shared" si="62"/>
        <v>1.2898511418368857E-13</v>
      </c>
      <c r="AD231" s="24"/>
      <c r="AE231" s="44">
        <f t="shared" si="61"/>
        <v>1.2898511418368856E-9</v>
      </c>
      <c r="AF231" s="50"/>
      <c r="AG231" s="50"/>
      <c r="AH231" s="12">
        <v>2250</v>
      </c>
    </row>
    <row r="232" spans="6:34">
      <c r="F232" s="12">
        <v>2260</v>
      </c>
      <c r="G232" s="49">
        <v>16.079999999999998</v>
      </c>
      <c r="H232" s="49">
        <v>7.37</v>
      </c>
      <c r="I232" s="49">
        <v>7.95</v>
      </c>
      <c r="J232" s="49">
        <v>16.03</v>
      </c>
      <c r="K232" s="49">
        <v>7.55</v>
      </c>
      <c r="L232" s="49">
        <v>8.15</v>
      </c>
      <c r="M232" s="17">
        <f t="shared" si="63"/>
        <v>16.055</v>
      </c>
      <c r="N232" s="17">
        <f t="shared" si="63"/>
        <v>7.46</v>
      </c>
      <c r="O232" s="17">
        <f t="shared" si="63"/>
        <v>8.0500000000000007</v>
      </c>
      <c r="P232" s="43">
        <f t="shared" si="49"/>
        <v>0.16674891455032287</v>
      </c>
      <c r="Q232" s="21">
        <f t="shared" si="50"/>
        <v>3.4673685045253171E-8</v>
      </c>
      <c r="R232" s="21">
        <f t="shared" si="51"/>
        <v>2.8840315031266014E-7</v>
      </c>
      <c r="S232" s="23">
        <f t="shared" si="52"/>
        <v>1.3720626968843171E-7</v>
      </c>
      <c r="T232" s="21">
        <f t="shared" si="53"/>
        <v>1.8825560441814653E-14</v>
      </c>
      <c r="U232" s="28">
        <v>298</v>
      </c>
      <c r="V232" s="29">
        <f t="shared" si="54"/>
        <v>289.05500000000001</v>
      </c>
      <c r="W232" s="30">
        <f t="shared" si="55"/>
        <v>0.52192257134130404</v>
      </c>
      <c r="X232" s="31">
        <f t="shared" si="56"/>
        <v>3.3260025001447366</v>
      </c>
      <c r="Y232" s="34">
        <f t="shared" si="57"/>
        <v>-3.7849433364126248E-15</v>
      </c>
      <c r="Z232" s="35">
        <f t="shared" si="58"/>
        <v>-2.896752744125449E-15</v>
      </c>
      <c r="AA232" s="35">
        <f t="shared" si="59"/>
        <v>-3.1051792536158519E-15</v>
      </c>
      <c r="AB232" s="36">
        <f t="shared" si="60"/>
        <v>-2.3275947024745848E-15</v>
      </c>
      <c r="AC232" s="42">
        <f t="shared" si="62"/>
        <v>8.0645956984097515E-14</v>
      </c>
      <c r="AD232" s="24"/>
      <c r="AE232" s="44">
        <f t="shared" si="61"/>
        <v>8.0645956984097512E-10</v>
      </c>
      <c r="AF232" s="50"/>
      <c r="AG232" s="50"/>
      <c r="AH232" s="12">
        <v>2260</v>
      </c>
    </row>
    <row r="233" spans="6:34">
      <c r="F233" s="12">
        <v>2270</v>
      </c>
      <c r="G233" s="49">
        <v>16.079999999999998</v>
      </c>
      <c r="H233" s="49">
        <v>7.37</v>
      </c>
      <c r="I233" s="49">
        <v>7.96</v>
      </c>
      <c r="J233" s="49">
        <v>16.03</v>
      </c>
      <c r="K233" s="49">
        <v>7.55</v>
      </c>
      <c r="L233" s="49">
        <v>8.15</v>
      </c>
      <c r="M233" s="17">
        <f t="shared" si="63"/>
        <v>16.055</v>
      </c>
      <c r="N233" s="17">
        <f t="shared" si="63"/>
        <v>7.46</v>
      </c>
      <c r="O233" s="17">
        <f t="shared" si="63"/>
        <v>8.0549999999999997</v>
      </c>
      <c r="P233" s="43">
        <f t="shared" si="49"/>
        <v>0.16685248530470195</v>
      </c>
      <c r="Q233" s="21">
        <f t="shared" si="50"/>
        <v>3.4673685045253171E-8</v>
      </c>
      <c r="R233" s="21">
        <f t="shared" si="51"/>
        <v>2.8840315031266014E-7</v>
      </c>
      <c r="S233" s="23">
        <f t="shared" si="52"/>
        <v>1.3720626968843171E-7</v>
      </c>
      <c r="T233" s="21">
        <f t="shared" si="53"/>
        <v>1.8825560441814653E-14</v>
      </c>
      <c r="U233" s="28">
        <v>298</v>
      </c>
      <c r="V233" s="29">
        <f t="shared" si="54"/>
        <v>289.05500000000001</v>
      </c>
      <c r="W233" s="30">
        <f t="shared" si="55"/>
        <v>0.52192257134130404</v>
      </c>
      <c r="X233" s="31">
        <f t="shared" si="56"/>
        <v>3.3260025001447366</v>
      </c>
      <c r="Y233" s="34">
        <f t="shared" si="57"/>
        <v>-2.369323894569809E-15</v>
      </c>
      <c r="Z233" s="35">
        <f t="shared" si="58"/>
        <v>-1.812983127013806E-15</v>
      </c>
      <c r="AA233" s="35">
        <f t="shared" si="59"/>
        <v>-1.9436174612870438E-15</v>
      </c>
      <c r="AB233" s="36">
        <f t="shared" si="60"/>
        <v>-1.4565625513647549E-15</v>
      </c>
      <c r="AC233" s="42">
        <f t="shared" si="62"/>
        <v>5.0451953593481286E-14</v>
      </c>
      <c r="AD233" s="24"/>
      <c r="AE233" s="44">
        <f t="shared" si="61"/>
        <v>5.0451953593481287E-10</v>
      </c>
      <c r="AF233" s="50"/>
      <c r="AG233" s="50"/>
      <c r="AH233" s="12">
        <v>2270</v>
      </c>
    </row>
    <row r="234" spans="6:34">
      <c r="F234" s="12">
        <v>2280</v>
      </c>
      <c r="G234" s="49">
        <v>16.079999999999998</v>
      </c>
      <c r="H234" s="49">
        <v>7.37</v>
      </c>
      <c r="I234" s="49">
        <v>7.95</v>
      </c>
      <c r="J234" s="49">
        <v>16.03</v>
      </c>
      <c r="K234" s="49">
        <v>7.56</v>
      </c>
      <c r="L234" s="49">
        <v>8.16</v>
      </c>
      <c r="M234" s="17">
        <f t="shared" si="63"/>
        <v>16.055</v>
      </c>
      <c r="N234" s="17">
        <f t="shared" si="63"/>
        <v>7.4649999999999999</v>
      </c>
      <c r="O234" s="17">
        <f t="shared" si="63"/>
        <v>8.0549999999999997</v>
      </c>
      <c r="P234" s="43">
        <f t="shared" si="49"/>
        <v>0.16685248530470195</v>
      </c>
      <c r="Q234" s="21">
        <f t="shared" si="50"/>
        <v>3.4276778654645042E-8</v>
      </c>
      <c r="R234" s="21">
        <f t="shared" si="51"/>
        <v>2.9174270140011623E-7</v>
      </c>
      <c r="S234" s="23">
        <f t="shared" si="52"/>
        <v>1.3879504341246022E-7</v>
      </c>
      <c r="T234" s="21">
        <f t="shared" si="53"/>
        <v>1.9264064075866718E-14</v>
      </c>
      <c r="U234" s="28">
        <v>298</v>
      </c>
      <c r="V234" s="29">
        <f t="shared" si="54"/>
        <v>289.05500000000001</v>
      </c>
      <c r="W234" s="30">
        <f t="shared" si="55"/>
        <v>0.52192257134130404</v>
      </c>
      <c r="X234" s="31">
        <f t="shared" si="56"/>
        <v>3.3260025001447366</v>
      </c>
      <c r="Y234" s="34">
        <f t="shared" si="57"/>
        <v>-1.5163296644340207E-15</v>
      </c>
      <c r="Z234" s="35">
        <f t="shared" si="58"/>
        <v>-1.1519869560807414E-15</v>
      </c>
      <c r="AA234" s="35">
        <f t="shared" si="59"/>
        <v>-1.2395309857490858E-15</v>
      </c>
      <c r="AB234" s="36">
        <f t="shared" si="60"/>
        <v>-9.2066226172024516E-16</v>
      </c>
      <c r="AC234" s="42">
        <f t="shared" si="62"/>
        <v>3.1553474222587588E-14</v>
      </c>
      <c r="AD234" s="24"/>
      <c r="AE234" s="44">
        <f t="shared" si="61"/>
        <v>3.1553474222587589E-10</v>
      </c>
      <c r="AF234" s="50"/>
      <c r="AG234" s="50"/>
      <c r="AH234" s="12">
        <v>2280</v>
      </c>
    </row>
    <row r="235" spans="6:34">
      <c r="F235" s="12">
        <v>2290</v>
      </c>
      <c r="G235" s="49">
        <v>16.079999999999998</v>
      </c>
      <c r="H235" s="49">
        <v>7.38</v>
      </c>
      <c r="I235" s="49">
        <v>7.95</v>
      </c>
      <c r="J235" s="49">
        <v>16.03</v>
      </c>
      <c r="K235" s="49">
        <v>7.56</v>
      </c>
      <c r="L235" s="49">
        <v>8.15</v>
      </c>
      <c r="M235" s="17">
        <f t="shared" si="63"/>
        <v>16.055</v>
      </c>
      <c r="N235" s="17">
        <f t="shared" si="63"/>
        <v>7.47</v>
      </c>
      <c r="O235" s="17">
        <f t="shared" si="63"/>
        <v>8.0500000000000007</v>
      </c>
      <c r="P235" s="43">
        <f t="shared" si="49"/>
        <v>0.16674891455032287</v>
      </c>
      <c r="Q235" s="21">
        <f t="shared" si="50"/>
        <v>3.3884415613920266E-8</v>
      </c>
      <c r="R235" s="21">
        <f t="shared" si="51"/>
        <v>2.9512092266663814E-7</v>
      </c>
      <c r="S235" s="23">
        <f t="shared" si="52"/>
        <v>1.4040221426915541E-7</v>
      </c>
      <c r="T235" s="21">
        <f t="shared" si="53"/>
        <v>1.9712781771681827E-14</v>
      </c>
      <c r="U235" s="28">
        <v>298</v>
      </c>
      <c r="V235" s="29">
        <f t="shared" si="54"/>
        <v>289.05500000000001</v>
      </c>
      <c r="W235" s="30">
        <f t="shared" si="55"/>
        <v>0.52192257134130404</v>
      </c>
      <c r="X235" s="31">
        <f t="shared" si="56"/>
        <v>3.3260025001447366</v>
      </c>
      <c r="Y235" s="34">
        <f t="shared" si="57"/>
        <v>-9.5930939782282369E-16</v>
      </c>
      <c r="Z235" s="35">
        <f t="shared" si="58"/>
        <v>-7.2358448396907032E-16</v>
      </c>
      <c r="AA235" s="35">
        <f t="shared" si="59"/>
        <v>-7.8150764737961182E-16</v>
      </c>
      <c r="AB235" s="36">
        <f t="shared" si="60"/>
        <v>-5.7523972588444393E-16</v>
      </c>
      <c r="AC235" s="42">
        <f t="shared" si="62"/>
        <v>1.9520094539564436E-14</v>
      </c>
      <c r="AD235" s="24"/>
      <c r="AE235" s="44">
        <f t="shared" si="61"/>
        <v>1.9520094539564434E-10</v>
      </c>
      <c r="AF235" s="50"/>
      <c r="AG235" s="50"/>
      <c r="AH235" s="12">
        <v>2290</v>
      </c>
    </row>
    <row r="236" spans="6:34">
      <c r="F236" s="12">
        <v>2300</v>
      </c>
      <c r="G236" s="49">
        <v>16.079999999999998</v>
      </c>
      <c r="H236" s="49">
        <v>7.38</v>
      </c>
      <c r="I236" s="49">
        <v>7.95</v>
      </c>
      <c r="J236" s="49">
        <v>16.03</v>
      </c>
      <c r="K236" s="49">
        <v>7.56</v>
      </c>
      <c r="L236" s="49">
        <v>8.1999999999999993</v>
      </c>
      <c r="M236" s="17">
        <f t="shared" si="63"/>
        <v>16.055</v>
      </c>
      <c r="N236" s="17">
        <f t="shared" si="63"/>
        <v>7.47</v>
      </c>
      <c r="O236" s="17">
        <f t="shared" si="63"/>
        <v>8.0749999999999993</v>
      </c>
      <c r="P236" s="43">
        <f t="shared" si="49"/>
        <v>0.16726676832221826</v>
      </c>
      <c r="Q236" s="21">
        <f t="shared" si="50"/>
        <v>3.3884415613920266E-8</v>
      </c>
      <c r="R236" s="21">
        <f t="shared" si="51"/>
        <v>2.9512092266663814E-7</v>
      </c>
      <c r="S236" s="23">
        <f t="shared" si="52"/>
        <v>1.4040221426915541E-7</v>
      </c>
      <c r="T236" s="21">
        <f t="shared" si="53"/>
        <v>1.9712781771681827E-14</v>
      </c>
      <c r="U236" s="28">
        <v>298</v>
      </c>
      <c r="V236" s="29">
        <f t="shared" si="54"/>
        <v>289.05500000000001</v>
      </c>
      <c r="W236" s="30">
        <f t="shared" si="55"/>
        <v>0.52192257134130404</v>
      </c>
      <c r="X236" s="31">
        <f t="shared" si="56"/>
        <v>3.3260025001447366</v>
      </c>
      <c r="Y236" s="34">
        <f t="shared" si="57"/>
        <v>-5.8888322033222367E-16</v>
      </c>
      <c r="Z236" s="35">
        <f t="shared" si="58"/>
        <v>-4.4373135643521701E-16</v>
      </c>
      <c r="AA236" s="35">
        <f t="shared" si="59"/>
        <v>-4.7950935598645044E-16</v>
      </c>
      <c r="AB236" s="36">
        <f t="shared" si="60"/>
        <v>-3.5249789171572765E-16</v>
      </c>
      <c r="AC236" s="42">
        <f t="shared" si="62"/>
        <v>1.1945538895556745E-14</v>
      </c>
      <c r="AD236" s="24"/>
      <c r="AE236" s="44">
        <f t="shared" si="61"/>
        <v>1.1945538895556744E-10</v>
      </c>
      <c r="AF236" s="50"/>
      <c r="AG236" s="50"/>
      <c r="AH236" s="12">
        <v>2300</v>
      </c>
    </row>
    <row r="237" spans="6:34">
      <c r="F237" s="12">
        <v>2310</v>
      </c>
      <c r="G237" s="49">
        <v>16.079999999999998</v>
      </c>
      <c r="H237" s="49">
        <v>7.38</v>
      </c>
      <c r="I237" s="49">
        <v>7.96</v>
      </c>
      <c r="J237" s="49">
        <v>16.03</v>
      </c>
      <c r="K237" s="49">
        <v>7.56</v>
      </c>
      <c r="L237" s="49">
        <v>8.16</v>
      </c>
      <c r="M237" s="17">
        <f t="shared" si="63"/>
        <v>16.055</v>
      </c>
      <c r="N237" s="17">
        <f t="shared" si="63"/>
        <v>7.47</v>
      </c>
      <c r="O237" s="17">
        <f t="shared" si="63"/>
        <v>8.06</v>
      </c>
      <c r="P237" s="43">
        <f t="shared" si="49"/>
        <v>0.16695605605908104</v>
      </c>
      <c r="Q237" s="21">
        <f t="shared" si="50"/>
        <v>3.3884415613920266E-8</v>
      </c>
      <c r="R237" s="21">
        <f t="shared" si="51"/>
        <v>2.9512092266663814E-7</v>
      </c>
      <c r="S237" s="23">
        <f t="shared" si="52"/>
        <v>1.4040221426915541E-7</v>
      </c>
      <c r="T237" s="21">
        <f t="shared" si="53"/>
        <v>1.9712781771681827E-14</v>
      </c>
      <c r="U237" s="28">
        <v>298</v>
      </c>
      <c r="V237" s="29">
        <f t="shared" si="54"/>
        <v>289.05500000000001</v>
      </c>
      <c r="W237" s="30">
        <f t="shared" si="55"/>
        <v>0.52192257134130404</v>
      </c>
      <c r="X237" s="31">
        <f t="shared" si="56"/>
        <v>3.3260025001447366</v>
      </c>
      <c r="Y237" s="34">
        <f t="shared" si="57"/>
        <v>-3.5915782824485346E-16</v>
      </c>
      <c r="Z237" s="35">
        <f t="shared" si="58"/>
        <v>-2.7079465880409624E-16</v>
      </c>
      <c r="AA237" s="35">
        <f t="shared" si="59"/>
        <v>-2.9253454333278006E-16</v>
      </c>
      <c r="AB237" s="36">
        <f t="shared" si="60"/>
        <v>-2.1521398302165308E-16</v>
      </c>
      <c r="AC237" s="42">
        <f t="shared" si="62"/>
        <v>7.2991013340712863E-15</v>
      </c>
      <c r="AD237" s="24"/>
      <c r="AE237" s="44">
        <f t="shared" si="61"/>
        <v>7.2991013340712859E-11</v>
      </c>
      <c r="AF237" s="50"/>
      <c r="AG237" s="50"/>
      <c r="AH237" s="12">
        <v>2310</v>
      </c>
    </row>
    <row r="238" spans="6:34">
      <c r="F238" s="12">
        <v>2320</v>
      </c>
      <c r="G238" s="49">
        <v>16.079999999999998</v>
      </c>
      <c r="H238" s="49">
        <v>7.38</v>
      </c>
      <c r="I238" s="49">
        <v>7.95</v>
      </c>
      <c r="J238" s="49">
        <v>16.03</v>
      </c>
      <c r="K238" s="49">
        <v>7.57</v>
      </c>
      <c r="L238" s="49">
        <v>8.18</v>
      </c>
      <c r="M238" s="17">
        <f t="shared" si="63"/>
        <v>16.055</v>
      </c>
      <c r="N238" s="17">
        <f t="shared" si="63"/>
        <v>7.4749999999999996</v>
      </c>
      <c r="O238" s="17">
        <f t="shared" si="63"/>
        <v>8.0649999999999995</v>
      </c>
      <c r="P238" s="43">
        <f t="shared" si="49"/>
        <v>0.16705962681346009</v>
      </c>
      <c r="Q238" s="21">
        <f t="shared" si="50"/>
        <v>3.3496543915782782E-8</v>
      </c>
      <c r="R238" s="21">
        <f t="shared" si="51"/>
        <v>2.9853826189179548E-7</v>
      </c>
      <c r="S238" s="23">
        <f t="shared" si="52"/>
        <v>1.4202799528727354E-7</v>
      </c>
      <c r="T238" s="21">
        <f t="shared" si="53"/>
        <v>2.0171951445321794E-14</v>
      </c>
      <c r="U238" s="28">
        <v>298</v>
      </c>
      <c r="V238" s="29">
        <f t="shared" si="54"/>
        <v>289.05500000000001</v>
      </c>
      <c r="W238" s="30">
        <f t="shared" si="55"/>
        <v>0.52192257134130404</v>
      </c>
      <c r="X238" s="31">
        <f t="shared" si="56"/>
        <v>3.3260025001447366</v>
      </c>
      <c r="Y238" s="34">
        <f t="shared" si="57"/>
        <v>-2.2491292770203212E-16</v>
      </c>
      <c r="Z238" s="35">
        <f t="shared" si="58"/>
        <v>-1.6825382442046553E-16</v>
      </c>
      <c r="AA238" s="35">
        <f t="shared" si="59"/>
        <v>-1.8252714351097251E-16</v>
      </c>
      <c r="AB238" s="36">
        <f t="shared" si="60"/>
        <v>-1.3295001226145316E-16</v>
      </c>
      <c r="AC238" s="42">
        <f t="shared" si="62"/>
        <v>4.464050974837532E-15</v>
      </c>
      <c r="AD238" s="25"/>
      <c r="AE238" s="44">
        <f t="shared" si="61"/>
        <v>4.4640509748375319E-11</v>
      </c>
      <c r="AF238" s="44"/>
      <c r="AG238" s="45"/>
      <c r="AH238" s="12">
        <v>2320</v>
      </c>
    </row>
    <row r="239" spans="6:34">
      <c r="F239" s="12">
        <v>2330</v>
      </c>
      <c r="G239" s="49">
        <v>16.079999999999998</v>
      </c>
      <c r="H239" s="49">
        <v>7.38</v>
      </c>
      <c r="I239" s="49">
        <v>7.95</v>
      </c>
      <c r="J239" s="49">
        <v>16.03</v>
      </c>
      <c r="K239" s="49">
        <v>7.57</v>
      </c>
      <c r="L239" s="49">
        <v>8.1999999999999993</v>
      </c>
      <c r="M239" s="17">
        <f t="shared" si="63"/>
        <v>16.055</v>
      </c>
      <c r="N239" s="17">
        <f t="shared" si="63"/>
        <v>7.4749999999999996</v>
      </c>
      <c r="O239" s="17">
        <f t="shared" si="63"/>
        <v>8.0749999999999993</v>
      </c>
      <c r="P239" s="43">
        <f t="shared" si="49"/>
        <v>0.16726676832221826</v>
      </c>
      <c r="Q239" s="21">
        <f t="shared" si="50"/>
        <v>3.3496543915782782E-8</v>
      </c>
      <c r="R239" s="21">
        <f t="shared" si="51"/>
        <v>2.9853826189179548E-7</v>
      </c>
      <c r="S239" s="23">
        <f t="shared" si="52"/>
        <v>1.4202799528727354E-7</v>
      </c>
      <c r="T239" s="21">
        <f t="shared" si="53"/>
        <v>2.0171951445321794E-14</v>
      </c>
      <c r="U239" s="28">
        <v>298</v>
      </c>
      <c r="V239" s="29">
        <f t="shared" si="54"/>
        <v>289.05500000000001</v>
      </c>
      <c r="W239" s="30">
        <f t="shared" si="55"/>
        <v>0.52192257134130404</v>
      </c>
      <c r="X239" s="31">
        <f t="shared" si="56"/>
        <v>3.3260025001447366</v>
      </c>
      <c r="Y239" s="34">
        <f t="shared" si="57"/>
        <v>-1.3611956820871075E-16</v>
      </c>
      <c r="Z239" s="35">
        <f t="shared" si="58"/>
        <v>-1.0178639060694932E-16</v>
      </c>
      <c r="AA239" s="35">
        <f t="shared" si="59"/>
        <v>-1.1044618213983677E-16</v>
      </c>
      <c r="AB239" s="36">
        <f t="shared" si="60"/>
        <v>-8.0404310854539293E-17</v>
      </c>
      <c r="AC239" s="42">
        <f t="shared" si="62"/>
        <v>2.6983428484602704E-15</v>
      </c>
      <c r="AD239" s="24"/>
      <c r="AE239" s="44">
        <f t="shared" si="61"/>
        <v>2.6983428484602704E-11</v>
      </c>
      <c r="AF239" s="50"/>
      <c r="AG239" s="50"/>
      <c r="AH239" s="12">
        <v>2330</v>
      </c>
    </row>
    <row r="240" spans="6:34">
      <c r="F240" s="12">
        <v>2340</v>
      </c>
      <c r="G240" s="49">
        <v>16.079999999999998</v>
      </c>
      <c r="H240" s="49">
        <v>7.39</v>
      </c>
      <c r="I240" s="49">
        <v>7.96</v>
      </c>
      <c r="J240" s="49">
        <v>16.03</v>
      </c>
      <c r="K240" s="49">
        <v>7.57</v>
      </c>
      <c r="L240" s="49">
        <v>8.17</v>
      </c>
      <c r="M240" s="17">
        <f t="shared" si="63"/>
        <v>16.055</v>
      </c>
      <c r="N240" s="17">
        <f t="shared" si="63"/>
        <v>7.48</v>
      </c>
      <c r="O240" s="17">
        <f t="shared" si="63"/>
        <v>8.0649999999999995</v>
      </c>
      <c r="P240" s="43">
        <f t="shared" si="49"/>
        <v>0.16705962681346009</v>
      </c>
      <c r="Q240" s="21">
        <f t="shared" si="50"/>
        <v>3.3113112148259005E-8</v>
      </c>
      <c r="R240" s="21">
        <f t="shared" si="51"/>
        <v>3.0199517204020165E-7</v>
      </c>
      <c r="S240" s="23">
        <f t="shared" si="52"/>
        <v>1.4367260196232813E-7</v>
      </c>
      <c r="T240" s="21">
        <f t="shared" si="53"/>
        <v>2.0641816554625575E-14</v>
      </c>
      <c r="U240" s="28">
        <v>298</v>
      </c>
      <c r="V240" s="29">
        <f t="shared" si="54"/>
        <v>289.05500000000001</v>
      </c>
      <c r="W240" s="30">
        <f t="shared" si="55"/>
        <v>0.52192257134130404</v>
      </c>
      <c r="X240" s="31">
        <f t="shared" si="56"/>
        <v>3.3260025001447366</v>
      </c>
      <c r="Y240" s="34">
        <f t="shared" si="57"/>
        <v>-8.4038886029287131E-17</v>
      </c>
      <c r="Z240" s="35">
        <f t="shared" si="58"/>
        <v>-6.2375039767253846E-17</v>
      </c>
      <c r="AA240" s="35">
        <f t="shared" si="59"/>
        <v>-6.7959623964401084E-17</v>
      </c>
      <c r="AB240" s="36">
        <f t="shared" si="60"/>
        <v>-4.9001133504169175E-17</v>
      </c>
      <c r="AC240" s="42">
        <f t="shared" si="62"/>
        <v>1.6300278075322376E-15</v>
      </c>
      <c r="AD240" s="24"/>
      <c r="AE240" s="44">
        <f t="shared" si="61"/>
        <v>1.6300278075322375E-11</v>
      </c>
      <c r="AF240" s="50"/>
      <c r="AG240" s="50"/>
      <c r="AH240" s="12">
        <v>2340</v>
      </c>
    </row>
    <row r="241" spans="6:34">
      <c r="F241" s="12">
        <v>2350</v>
      </c>
      <c r="G241" s="49">
        <v>16.079999999999998</v>
      </c>
      <c r="H241" s="49">
        <v>7.39</v>
      </c>
      <c r="I241" s="49">
        <v>7.96</v>
      </c>
      <c r="J241" s="49">
        <v>16.03</v>
      </c>
      <c r="K241" s="49">
        <v>7.57</v>
      </c>
      <c r="L241" s="49">
        <v>8.17</v>
      </c>
      <c r="M241" s="17">
        <f t="shared" si="63"/>
        <v>16.055</v>
      </c>
      <c r="N241" s="17">
        <f t="shared" si="63"/>
        <v>7.48</v>
      </c>
      <c r="O241" s="17">
        <f t="shared" si="63"/>
        <v>8.0649999999999995</v>
      </c>
      <c r="P241" s="43">
        <f t="shared" si="49"/>
        <v>0.16705962681346009</v>
      </c>
      <c r="Q241" s="21">
        <f t="shared" si="50"/>
        <v>3.3113112148259005E-8</v>
      </c>
      <c r="R241" s="21">
        <f t="shared" si="51"/>
        <v>3.0199517204020165E-7</v>
      </c>
      <c r="S241" s="23">
        <f t="shared" si="52"/>
        <v>1.4367260196232813E-7</v>
      </c>
      <c r="T241" s="21">
        <f t="shared" si="53"/>
        <v>2.0641816554625575E-14</v>
      </c>
      <c r="U241" s="28">
        <v>298</v>
      </c>
      <c r="V241" s="29">
        <f t="shared" si="54"/>
        <v>289.05500000000001</v>
      </c>
      <c r="W241" s="30">
        <f t="shared" si="55"/>
        <v>0.52192257134130404</v>
      </c>
      <c r="X241" s="31">
        <f t="shared" si="56"/>
        <v>3.3260025001447366</v>
      </c>
      <c r="Y241" s="34">
        <f t="shared" si="57"/>
        <v>-5.0208282252637775E-17</v>
      </c>
      <c r="Z241" s="35">
        <f t="shared" si="58"/>
        <v>-3.7265410694073099E-17</v>
      </c>
      <c r="AA241" s="35">
        <f t="shared" si="59"/>
        <v>-4.0601870669711908E-17</v>
      </c>
      <c r="AB241" s="36">
        <f t="shared" si="60"/>
        <v>-2.9275289784530491E-17</v>
      </c>
      <c r="AC241" s="42">
        <f t="shared" si="62"/>
        <v>9.7384556253763009E-16</v>
      </c>
      <c r="AD241" s="24"/>
      <c r="AE241" s="44">
        <f t="shared" si="61"/>
        <v>9.7384556253763005E-12</v>
      </c>
      <c r="AF241" s="50"/>
      <c r="AG241" s="50"/>
      <c r="AH241" s="12">
        <v>2350</v>
      </c>
    </row>
    <row r="242" spans="6:34">
      <c r="F242" s="12">
        <v>2360</v>
      </c>
      <c r="G242" s="49">
        <v>16.079999999999998</v>
      </c>
      <c r="H242" s="49">
        <v>7.39</v>
      </c>
      <c r="I242" s="49">
        <v>7.98</v>
      </c>
      <c r="J242" s="49">
        <v>16.03</v>
      </c>
      <c r="K242" s="49">
        <v>7.58</v>
      </c>
      <c r="L242" s="49">
        <v>8.19</v>
      </c>
      <c r="M242" s="17">
        <f t="shared" si="63"/>
        <v>16.055</v>
      </c>
      <c r="N242" s="17">
        <f t="shared" si="63"/>
        <v>7.4849999999999994</v>
      </c>
      <c r="O242" s="17">
        <f t="shared" si="63"/>
        <v>8.0850000000000009</v>
      </c>
      <c r="P242" s="43">
        <f t="shared" si="49"/>
        <v>0.16747390983097646</v>
      </c>
      <c r="Q242" s="21">
        <f t="shared" si="50"/>
        <v>3.2734069487883837E-8</v>
      </c>
      <c r="R242" s="21">
        <f t="shared" si="51"/>
        <v>3.0549211132155028E-7</v>
      </c>
      <c r="S242" s="23">
        <f t="shared" si="52"/>
        <v>1.4533625228515098E-7</v>
      </c>
      <c r="T242" s="21">
        <f t="shared" si="53"/>
        <v>2.1122626228293055E-14</v>
      </c>
      <c r="U242" s="28">
        <v>298</v>
      </c>
      <c r="V242" s="29">
        <f t="shared" si="54"/>
        <v>289.05500000000001</v>
      </c>
      <c r="W242" s="30">
        <f t="shared" si="55"/>
        <v>0.52192257134130404</v>
      </c>
      <c r="X242" s="31">
        <f t="shared" si="56"/>
        <v>3.3260025001447366</v>
      </c>
      <c r="Y242" s="34">
        <f t="shared" si="57"/>
        <v>-3.0771317562865671E-17</v>
      </c>
      <c r="Z242" s="35">
        <f t="shared" si="58"/>
        <v>-2.2634079483821777E-17</v>
      </c>
      <c r="AA242" s="35">
        <f t="shared" si="59"/>
        <v>-2.4785909460544932E-17</v>
      </c>
      <c r="AB242" s="36">
        <f t="shared" si="60"/>
        <v>-1.7662431609312913E-17</v>
      </c>
      <c r="AC242" s="42">
        <f t="shared" si="62"/>
        <v>5.8181533792973455E-16</v>
      </c>
      <c r="AD242" s="24"/>
      <c r="AE242" s="44">
        <f t="shared" si="61"/>
        <v>5.8181533792973456E-12</v>
      </c>
      <c r="AF242" s="50"/>
      <c r="AG242" s="50"/>
      <c r="AH242" s="12">
        <v>2360</v>
      </c>
    </row>
    <row r="243" spans="6:34">
      <c r="F243" s="12">
        <v>2370</v>
      </c>
      <c r="G243" s="49">
        <v>16.079999999999998</v>
      </c>
      <c r="H243" s="49">
        <v>7.4</v>
      </c>
      <c r="I243" s="49">
        <v>7.97</v>
      </c>
      <c r="J243" s="49">
        <v>16.03</v>
      </c>
      <c r="K243" s="49">
        <v>7.58</v>
      </c>
      <c r="L243" s="49">
        <v>8.1999999999999993</v>
      </c>
      <c r="M243" s="17">
        <f t="shared" si="63"/>
        <v>16.055</v>
      </c>
      <c r="N243" s="17">
        <f t="shared" si="63"/>
        <v>7.49</v>
      </c>
      <c r="O243" s="17">
        <f t="shared" si="63"/>
        <v>8.0849999999999991</v>
      </c>
      <c r="P243" s="43">
        <f t="shared" si="49"/>
        <v>0.16747390983097643</v>
      </c>
      <c r="Q243" s="21">
        <f t="shared" si="50"/>
        <v>3.2359365692962729E-8</v>
      </c>
      <c r="R243" s="21">
        <f t="shared" si="51"/>
        <v>3.090295432513585E-7</v>
      </c>
      <c r="S243" s="23">
        <f t="shared" si="52"/>
        <v>1.4701916677079249E-7</v>
      </c>
      <c r="T243" s="21">
        <f t="shared" si="53"/>
        <v>2.1614635397978093E-14</v>
      </c>
      <c r="U243" s="28">
        <v>298</v>
      </c>
      <c r="V243" s="29">
        <f t="shared" si="54"/>
        <v>289.05500000000001</v>
      </c>
      <c r="W243" s="30">
        <f t="shared" si="55"/>
        <v>0.52192257134130404</v>
      </c>
      <c r="X243" s="31">
        <f t="shared" si="56"/>
        <v>3.3260025001447366</v>
      </c>
      <c r="Y243" s="34">
        <f t="shared" si="57"/>
        <v>-1.8564690058523775E-17</v>
      </c>
      <c r="Z243" s="35">
        <f t="shared" si="58"/>
        <v>-1.3541048627256124E-17</v>
      </c>
      <c r="AA243" s="35">
        <f t="shared" si="59"/>
        <v>-1.4900455821795396E-17</v>
      </c>
      <c r="AB243" s="36">
        <f t="shared" si="60"/>
        <v>-1.0500505095007406E-17</v>
      </c>
      <c r="AC243" s="42">
        <f t="shared" si="62"/>
        <v>3.4302579282821553E-16</v>
      </c>
      <c r="AD243" s="24"/>
      <c r="AE243" s="44">
        <f t="shared" si="61"/>
        <v>3.4302579282821553E-12</v>
      </c>
      <c r="AF243" s="50"/>
      <c r="AG243" s="50"/>
      <c r="AH243" s="12">
        <v>2370</v>
      </c>
    </row>
    <row r="244" spans="6:34">
      <c r="F244" s="12">
        <v>2380</v>
      </c>
      <c r="G244" s="49">
        <v>16.079999999999998</v>
      </c>
      <c r="H244" s="49">
        <v>7.4</v>
      </c>
      <c r="I244" s="49">
        <v>7.98</v>
      </c>
      <c r="J244" s="49">
        <v>16.03</v>
      </c>
      <c r="K244" s="49">
        <v>7.58</v>
      </c>
      <c r="L244" s="49">
        <v>8.18</v>
      </c>
      <c r="M244" s="17">
        <f t="shared" si="63"/>
        <v>16.055</v>
      </c>
      <c r="N244" s="17">
        <f t="shared" si="63"/>
        <v>7.49</v>
      </c>
      <c r="O244" s="17">
        <f t="shared" si="63"/>
        <v>8.08</v>
      </c>
      <c r="P244" s="43">
        <f t="shared" si="49"/>
        <v>0.16737033907659737</v>
      </c>
      <c r="Q244" s="21">
        <f t="shared" si="50"/>
        <v>3.2359365692962729E-8</v>
      </c>
      <c r="R244" s="21">
        <f t="shared" si="51"/>
        <v>3.090295432513585E-7</v>
      </c>
      <c r="S244" s="23">
        <f t="shared" si="52"/>
        <v>1.4701916677079249E-7</v>
      </c>
      <c r="T244" s="21">
        <f t="shared" si="53"/>
        <v>2.1614635397978093E-14</v>
      </c>
      <c r="U244" s="28">
        <v>298</v>
      </c>
      <c r="V244" s="29">
        <f t="shared" si="54"/>
        <v>289.05500000000001</v>
      </c>
      <c r="W244" s="30">
        <f t="shared" si="55"/>
        <v>0.52192257134130404</v>
      </c>
      <c r="X244" s="31">
        <f t="shared" si="56"/>
        <v>3.3260025001447366</v>
      </c>
      <c r="Y244" s="34">
        <f t="shared" si="57"/>
        <v>-1.0805419509997165E-17</v>
      </c>
      <c r="Z244" s="35">
        <f t="shared" si="58"/>
        <v>-7.8832601285974991E-18</v>
      </c>
      <c r="AA244" s="35">
        <f t="shared" si="59"/>
        <v>-8.6735131532396058E-18</v>
      </c>
      <c r="AB244" s="36">
        <f t="shared" si="60"/>
        <v>-6.1141832637814634E-18</v>
      </c>
      <c r="AC244" s="42">
        <f t="shared" si="62"/>
        <v>1.9977878607549242E-16</v>
      </c>
      <c r="AD244" s="24"/>
      <c r="AE244" s="44">
        <f t="shared" si="61"/>
        <v>1.9977878607549241E-12</v>
      </c>
      <c r="AF244" s="50"/>
      <c r="AG244" s="50"/>
      <c r="AH244" s="12">
        <v>2380</v>
      </c>
    </row>
    <row r="245" spans="6:34">
      <c r="F245" s="12">
        <v>2390</v>
      </c>
      <c r="G245" s="49">
        <v>16.09</v>
      </c>
      <c r="H245" s="49">
        <v>7.4</v>
      </c>
      <c r="I245" s="49">
        <v>7.98</v>
      </c>
      <c r="J245" s="49">
        <v>16.04</v>
      </c>
      <c r="K245" s="49">
        <v>7.59</v>
      </c>
      <c r="L245" s="49">
        <v>8.2200000000000006</v>
      </c>
      <c r="M245" s="17">
        <f t="shared" si="63"/>
        <v>16.064999999999998</v>
      </c>
      <c r="N245" s="17">
        <f t="shared" si="63"/>
        <v>7.4950000000000001</v>
      </c>
      <c r="O245" s="17">
        <f t="shared" si="63"/>
        <v>8.1000000000000014</v>
      </c>
      <c r="P245" s="43">
        <f t="shared" si="49"/>
        <v>0.16781391941363774</v>
      </c>
      <c r="Q245" s="21">
        <f t="shared" si="50"/>
        <v>3.1988951096913881E-8</v>
      </c>
      <c r="R245" s="21">
        <f t="shared" si="51"/>
        <v>3.1260793671239491E-7</v>
      </c>
      <c r="S245" s="23">
        <f t="shared" si="52"/>
        <v>1.4884520747604119E-7</v>
      </c>
      <c r="T245" s="21">
        <f t="shared" si="53"/>
        <v>2.2154895788585749E-14</v>
      </c>
      <c r="U245" s="28">
        <v>298</v>
      </c>
      <c r="V245" s="29">
        <f t="shared" si="54"/>
        <v>289.065</v>
      </c>
      <c r="W245" s="30">
        <f t="shared" si="55"/>
        <v>0.52132105630546577</v>
      </c>
      <c r="X245" s="31">
        <f t="shared" si="56"/>
        <v>3.3213990438433423</v>
      </c>
      <c r="Y245" s="34">
        <f t="shared" si="57"/>
        <v>-6.4786048054376261E-18</v>
      </c>
      <c r="Z245" s="35">
        <f t="shared" si="58"/>
        <v>-4.6755183412009691E-18</v>
      </c>
      <c r="AA245" s="35">
        <f t="shared" si="59"/>
        <v>-5.1773425603267782E-18</v>
      </c>
      <c r="AB245" s="36">
        <f t="shared" si="60"/>
        <v>-3.5967508965817112E-18</v>
      </c>
      <c r="AC245" s="42">
        <f t="shared" si="62"/>
        <v>1.1639020384640469E-16</v>
      </c>
      <c r="AD245" s="24"/>
      <c r="AE245" s="44">
        <f t="shared" si="61"/>
        <v>1.1639020384640468E-12</v>
      </c>
      <c r="AF245" s="50"/>
      <c r="AG245" s="50"/>
      <c r="AH245" s="12">
        <v>2390</v>
      </c>
    </row>
    <row r="246" spans="6:34">
      <c r="F246" s="12">
        <v>2400</v>
      </c>
      <c r="G246" s="49">
        <v>16.09</v>
      </c>
      <c r="H246" s="49">
        <v>7.4</v>
      </c>
      <c r="I246" s="49">
        <v>7.98</v>
      </c>
      <c r="J246" s="49">
        <v>16.04</v>
      </c>
      <c r="K246" s="49">
        <v>7.59</v>
      </c>
      <c r="L246" s="49">
        <v>8.2200000000000006</v>
      </c>
      <c r="M246" s="17">
        <f t="shared" si="63"/>
        <v>16.064999999999998</v>
      </c>
      <c r="N246" s="17">
        <f t="shared" si="63"/>
        <v>7.4950000000000001</v>
      </c>
      <c r="O246" s="17">
        <f t="shared" si="63"/>
        <v>8.1000000000000014</v>
      </c>
      <c r="P246" s="43">
        <f t="shared" si="49"/>
        <v>0.16781391941363774</v>
      </c>
      <c r="Q246" s="21">
        <f t="shared" si="50"/>
        <v>3.1988951096913881E-8</v>
      </c>
      <c r="R246" s="21">
        <f t="shared" si="51"/>
        <v>3.1260793671239491E-7</v>
      </c>
      <c r="S246" s="23">
        <f t="shared" si="52"/>
        <v>1.4884520747604119E-7</v>
      </c>
      <c r="T246" s="21">
        <f t="shared" si="53"/>
        <v>2.2154895788585749E-14</v>
      </c>
      <c r="U246" s="28">
        <v>298</v>
      </c>
      <c r="V246" s="29">
        <f t="shared" si="54"/>
        <v>289.065</v>
      </c>
      <c r="W246" s="30">
        <f t="shared" si="55"/>
        <v>0.52132105630546577</v>
      </c>
      <c r="X246" s="31">
        <f t="shared" si="56"/>
        <v>3.3213990438433423</v>
      </c>
      <c r="Y246" s="34">
        <f t="shared" si="57"/>
        <v>-3.7157744660661375E-18</v>
      </c>
      <c r="Z246" s="35">
        <f t="shared" si="58"/>
        <v>-2.681622384695668E-18</v>
      </c>
      <c r="AA246" s="35">
        <f t="shared" si="59"/>
        <v>-2.9694413944794119E-18</v>
      </c>
      <c r="AB246" s="36">
        <f t="shared" si="60"/>
        <v>-2.0629001989906113E-18</v>
      </c>
      <c r="AC246" s="42">
        <f t="shared" si="62"/>
        <v>6.6755074671280168E-17</v>
      </c>
      <c r="AD246" s="25">
        <f>D21</f>
        <v>6.428571428571428E-7</v>
      </c>
      <c r="AE246" s="44">
        <f t="shared" si="61"/>
        <v>6.6755074671280166E-13</v>
      </c>
      <c r="AF246" s="44">
        <f>AD246*10000</f>
        <v>6.4285714285714276E-3</v>
      </c>
      <c r="AG246" s="45">
        <f>(AE246-AF246)*(AE246-AF246)</f>
        <v>4.1326530603662086E-5</v>
      </c>
      <c r="AH246" s="12">
        <v>2400</v>
      </c>
    </row>
    <row r="247" spans="6:34">
      <c r="F247" s="12">
        <v>2410</v>
      </c>
      <c r="G247" s="49">
        <v>16.09</v>
      </c>
      <c r="H247" s="49">
        <v>7.4</v>
      </c>
      <c r="I247" s="49">
        <v>7.95</v>
      </c>
      <c r="J247" s="49">
        <v>16.04</v>
      </c>
      <c r="K247" s="49">
        <v>7.59</v>
      </c>
      <c r="L247" s="49">
        <v>8.1999999999999993</v>
      </c>
      <c r="M247" s="17">
        <f t="shared" si="63"/>
        <v>16.064999999999998</v>
      </c>
      <c r="N247" s="17">
        <f t="shared" si="63"/>
        <v>7.4950000000000001</v>
      </c>
      <c r="O247" s="17">
        <f t="shared" si="63"/>
        <v>8.0749999999999993</v>
      </c>
      <c r="P247" s="43">
        <f t="shared" si="49"/>
        <v>0.16729597521791659</v>
      </c>
      <c r="Q247" s="21">
        <f t="shared" si="50"/>
        <v>3.1988951096913881E-8</v>
      </c>
      <c r="R247" s="21">
        <f t="shared" si="51"/>
        <v>3.1260793671239491E-7</v>
      </c>
      <c r="S247" s="23">
        <f t="shared" si="52"/>
        <v>1.4884520747604119E-7</v>
      </c>
      <c r="T247" s="21">
        <f t="shared" si="53"/>
        <v>2.2154895788585749E-14</v>
      </c>
      <c r="U247" s="28">
        <v>298</v>
      </c>
      <c r="V247" s="29">
        <f t="shared" si="54"/>
        <v>289.065</v>
      </c>
      <c r="W247" s="30">
        <f t="shared" si="55"/>
        <v>0.52132105630546577</v>
      </c>
      <c r="X247" s="31">
        <f t="shared" si="56"/>
        <v>3.3213990438433423</v>
      </c>
      <c r="Y247" s="34">
        <f t="shared" si="57"/>
        <v>-2.1245879569125798E-18</v>
      </c>
      <c r="Z247" s="35">
        <f t="shared" si="58"/>
        <v>-1.5351103770379888E-18</v>
      </c>
      <c r="AA247" s="35">
        <f t="shared" si="59"/>
        <v>-1.6986638868111326E-18</v>
      </c>
      <c r="AB247" s="36">
        <f t="shared" si="60"/>
        <v>-1.1819823342459593E-18</v>
      </c>
      <c r="AC247" s="42">
        <f t="shared" si="62"/>
        <v>3.8287070965602103E-17</v>
      </c>
      <c r="AD247" s="24"/>
      <c r="AE247" s="44">
        <f t="shared" si="61"/>
        <v>3.8287070965602105E-13</v>
      </c>
      <c r="AF247" s="50"/>
      <c r="AG247" s="50"/>
      <c r="AH247" s="12">
        <v>2410</v>
      </c>
    </row>
    <row r="248" spans="6:34">
      <c r="F248" s="12">
        <v>2420</v>
      </c>
      <c r="G248" s="49">
        <v>16.09</v>
      </c>
      <c r="H248" s="49">
        <v>7.41</v>
      </c>
      <c r="I248" s="49">
        <v>7.96</v>
      </c>
      <c r="J248" s="49">
        <v>16.04</v>
      </c>
      <c r="K248" s="49">
        <v>7.59</v>
      </c>
      <c r="L248" s="49">
        <v>8.19</v>
      </c>
      <c r="M248" s="17">
        <f t="shared" si="63"/>
        <v>16.064999999999998</v>
      </c>
      <c r="N248" s="17">
        <f t="shared" si="63"/>
        <v>7.5</v>
      </c>
      <c r="O248" s="17">
        <f t="shared" si="63"/>
        <v>8.0749999999999993</v>
      </c>
      <c r="P248" s="43">
        <f t="shared" si="49"/>
        <v>0.16729597521791659</v>
      </c>
      <c r="Q248" s="21">
        <f t="shared" si="50"/>
        <v>3.1622776601683699E-8</v>
      </c>
      <c r="R248" s="21">
        <f t="shared" si="51"/>
        <v>3.1622776601683734E-7</v>
      </c>
      <c r="S248" s="23">
        <f t="shared" si="52"/>
        <v>1.5056875374781509E-7</v>
      </c>
      <c r="T248" s="21">
        <f t="shared" si="53"/>
        <v>2.2670949605170181E-14</v>
      </c>
      <c r="U248" s="28">
        <v>298</v>
      </c>
      <c r="V248" s="29">
        <f t="shared" si="54"/>
        <v>289.065</v>
      </c>
      <c r="W248" s="30">
        <f t="shared" si="55"/>
        <v>0.52132105630546577</v>
      </c>
      <c r="X248" s="31">
        <f t="shared" si="56"/>
        <v>3.3213990438433423</v>
      </c>
      <c r="Y248" s="34">
        <f t="shared" si="57"/>
        <v>-1.249060625602399E-18</v>
      </c>
      <c r="Z248" s="35">
        <f t="shared" si="58"/>
        <v>-8.9443011718899337E-19</v>
      </c>
      <c r="AA248" s="35">
        <f t="shared" si="59"/>
        <v>-9.9511602059492097E-19</v>
      </c>
      <c r="AB248" s="36">
        <f t="shared" si="60"/>
        <v>-6.8399838109572332E-19</v>
      </c>
      <c r="AC248" s="42">
        <f t="shared" si="62"/>
        <v>2.1996872934174198E-17</v>
      </c>
      <c r="AD248" s="24"/>
      <c r="AE248" s="44">
        <f t="shared" si="61"/>
        <v>2.1996872934174198E-13</v>
      </c>
      <c r="AF248" s="50"/>
      <c r="AG248" s="50"/>
      <c r="AH248" s="12">
        <v>2420</v>
      </c>
    </row>
    <row r="249" spans="6:34">
      <c r="F249" s="12">
        <v>2430</v>
      </c>
      <c r="G249" s="49">
        <v>16.09</v>
      </c>
      <c r="H249" s="49">
        <v>7.41</v>
      </c>
      <c r="I249" s="49">
        <v>7.97</v>
      </c>
      <c r="J249" s="49">
        <v>16.04</v>
      </c>
      <c r="K249" s="49">
        <v>7.59</v>
      </c>
      <c r="L249" s="49">
        <v>8.18</v>
      </c>
      <c r="M249" s="17">
        <f t="shared" si="63"/>
        <v>16.064999999999998</v>
      </c>
      <c r="N249" s="17">
        <f t="shared" si="63"/>
        <v>7.5</v>
      </c>
      <c r="O249" s="17">
        <f t="shared" si="63"/>
        <v>8.0749999999999993</v>
      </c>
      <c r="P249" s="43">
        <f t="shared" si="49"/>
        <v>0.16729597521791659</v>
      </c>
      <c r="Q249" s="21">
        <f t="shared" si="50"/>
        <v>3.1622776601683699E-8</v>
      </c>
      <c r="R249" s="21">
        <f t="shared" si="51"/>
        <v>3.1622776601683734E-7</v>
      </c>
      <c r="S249" s="23">
        <f t="shared" si="52"/>
        <v>1.5056875374781509E-7</v>
      </c>
      <c r="T249" s="21">
        <f t="shared" si="53"/>
        <v>2.2670949605170181E-14</v>
      </c>
      <c r="U249" s="28">
        <v>298</v>
      </c>
      <c r="V249" s="29">
        <f t="shared" si="54"/>
        <v>289.065</v>
      </c>
      <c r="W249" s="30">
        <f t="shared" si="55"/>
        <v>0.52132105630546577</v>
      </c>
      <c r="X249" s="31">
        <f t="shared" si="56"/>
        <v>3.3213990438433423</v>
      </c>
      <c r="Y249" s="34">
        <f t="shared" si="57"/>
        <v>-7.0846687276052646E-19</v>
      </c>
      <c r="Z249" s="35">
        <f t="shared" si="58"/>
        <v>-5.0732053756166381E-19</v>
      </c>
      <c r="AA249" s="35">
        <f t="shared" si="59"/>
        <v>-5.6442955665564374E-19</v>
      </c>
      <c r="AB249" s="36">
        <f t="shared" si="60"/>
        <v>-3.8796370976344007E-19</v>
      </c>
      <c r="AC249" s="42">
        <f t="shared" si="62"/>
        <v>1.2476620797064317E-17</v>
      </c>
      <c r="AD249" s="24"/>
      <c r="AE249" s="44">
        <f t="shared" si="61"/>
        <v>1.2476620797064317E-13</v>
      </c>
      <c r="AF249" s="50"/>
      <c r="AG249" s="50"/>
      <c r="AH249" s="12">
        <v>2430</v>
      </c>
    </row>
    <row r="250" spans="6:34">
      <c r="F250" s="12">
        <v>2440</v>
      </c>
      <c r="G250" s="49">
        <v>16.09</v>
      </c>
      <c r="H250" s="49">
        <v>7.41</v>
      </c>
      <c r="I250" s="49">
        <v>7.99</v>
      </c>
      <c r="J250" s="49">
        <v>16.04</v>
      </c>
      <c r="K250" s="49">
        <v>7.6</v>
      </c>
      <c r="L250" s="49">
        <v>8.1999999999999993</v>
      </c>
      <c r="M250" s="17">
        <f t="shared" si="63"/>
        <v>16.064999999999998</v>
      </c>
      <c r="N250" s="17">
        <f t="shared" si="63"/>
        <v>7.5049999999999999</v>
      </c>
      <c r="O250" s="17">
        <f t="shared" si="63"/>
        <v>8.0949999999999989</v>
      </c>
      <c r="P250" s="43">
        <f t="shared" si="49"/>
        <v>0.16771033057449347</v>
      </c>
      <c r="Q250" s="21">
        <f t="shared" si="50"/>
        <v>3.1260793671239459E-8</v>
      </c>
      <c r="R250" s="21">
        <f t="shared" si="51"/>
        <v>3.1988951096913916E-7</v>
      </c>
      <c r="S250" s="23">
        <f t="shared" si="52"/>
        <v>1.5231225774480782E-7</v>
      </c>
      <c r="T250" s="21">
        <f t="shared" si="53"/>
        <v>2.3199023859320769E-14</v>
      </c>
      <c r="U250" s="28">
        <v>298</v>
      </c>
      <c r="V250" s="29">
        <f t="shared" si="54"/>
        <v>289.065</v>
      </c>
      <c r="W250" s="30">
        <f t="shared" si="55"/>
        <v>0.52132105630546577</v>
      </c>
      <c r="X250" s="31">
        <f t="shared" si="56"/>
        <v>3.3213990438433423</v>
      </c>
      <c r="Y250" s="34">
        <f t="shared" si="57"/>
        <v>-4.122207979012894E-19</v>
      </c>
      <c r="Z250" s="35">
        <f t="shared" si="58"/>
        <v>-2.9216122387659467E-19</v>
      </c>
      <c r="AA250" s="35">
        <f t="shared" si="59"/>
        <v>-3.2712865246917823E-19</v>
      </c>
      <c r="AB250" s="36">
        <f t="shared" si="60"/>
        <v>-2.2166793464606495E-19</v>
      </c>
      <c r="AC250" s="42">
        <f t="shared" si="62"/>
        <v>7.0767361788000354E-18</v>
      </c>
      <c r="AD250" s="24"/>
      <c r="AE250" s="44">
        <f t="shared" si="61"/>
        <v>7.0767361788000352E-14</v>
      </c>
      <c r="AF250" s="50"/>
      <c r="AG250" s="50"/>
      <c r="AH250" s="12">
        <v>2440</v>
      </c>
    </row>
    <row r="251" spans="6:34">
      <c r="F251" s="12">
        <v>2450</v>
      </c>
      <c r="G251" s="49">
        <v>16.100000000000001</v>
      </c>
      <c r="H251" s="49">
        <v>7.41</v>
      </c>
      <c r="I251" s="49">
        <v>7.97</v>
      </c>
      <c r="J251" s="49">
        <v>16.04</v>
      </c>
      <c r="K251" s="49">
        <v>7.6</v>
      </c>
      <c r="L251" s="49">
        <v>8.2100000000000009</v>
      </c>
      <c r="M251" s="17">
        <f t="shared" si="63"/>
        <v>16.07</v>
      </c>
      <c r="N251" s="17">
        <f t="shared" si="63"/>
        <v>7.5049999999999999</v>
      </c>
      <c r="O251" s="17">
        <f t="shared" si="63"/>
        <v>8.09</v>
      </c>
      <c r="P251" s="43">
        <f t="shared" si="49"/>
        <v>0.16762137614270622</v>
      </c>
      <c r="Q251" s="21">
        <f t="shared" si="50"/>
        <v>3.1260793671239459E-8</v>
      </c>
      <c r="R251" s="21">
        <f t="shared" si="51"/>
        <v>3.1988951096913916E-7</v>
      </c>
      <c r="S251" s="23">
        <f t="shared" si="52"/>
        <v>1.5237555663733506E-7</v>
      </c>
      <c r="T251" s="21">
        <f t="shared" si="53"/>
        <v>2.3218310260537703E-14</v>
      </c>
      <c r="U251" s="28">
        <v>298</v>
      </c>
      <c r="V251" s="29">
        <f t="shared" si="54"/>
        <v>289.07</v>
      </c>
      <c r="W251" s="30">
        <f t="shared" si="55"/>
        <v>0.52102031439402097</v>
      </c>
      <c r="X251" s="31">
        <f t="shared" si="56"/>
        <v>3.3190998248500909</v>
      </c>
      <c r="Y251" s="34">
        <f t="shared" si="57"/>
        <v>-2.3066383326800734E-19</v>
      </c>
      <c r="Z251" s="35">
        <f t="shared" si="58"/>
        <v>-1.6341610294671056E-19</v>
      </c>
      <c r="AA251" s="35">
        <f t="shared" si="59"/>
        <v>-1.8302150518639097E-19</v>
      </c>
      <c r="AB251" s="36">
        <f t="shared" si="60"/>
        <v>-1.2394765978387144E-19</v>
      </c>
      <c r="AC251" s="42">
        <f t="shared" si="62"/>
        <v>3.9559553700685481E-18</v>
      </c>
      <c r="AD251" s="24"/>
      <c r="AE251" s="44">
        <f t="shared" si="61"/>
        <v>3.9559553700685481E-14</v>
      </c>
      <c r="AF251" s="50"/>
      <c r="AG251" s="50"/>
      <c r="AH251" s="12">
        <v>2450</v>
      </c>
    </row>
    <row r="252" spans="6:34">
      <c r="F252" s="12">
        <v>2460</v>
      </c>
      <c r="G252" s="49">
        <v>16.100000000000001</v>
      </c>
      <c r="H252" s="49">
        <v>7.41</v>
      </c>
      <c r="I252" s="49">
        <v>7.99</v>
      </c>
      <c r="J252" s="49">
        <v>16.05</v>
      </c>
      <c r="K252" s="49">
        <v>7.6</v>
      </c>
      <c r="L252" s="49">
        <v>8.16</v>
      </c>
      <c r="M252" s="17">
        <f t="shared" si="63"/>
        <v>16.075000000000003</v>
      </c>
      <c r="N252" s="17">
        <f t="shared" si="63"/>
        <v>7.5049999999999999</v>
      </c>
      <c r="O252" s="17">
        <f t="shared" si="63"/>
        <v>8.0749999999999993</v>
      </c>
      <c r="P252" s="43">
        <f t="shared" si="49"/>
        <v>0.16732519231518386</v>
      </c>
      <c r="Q252" s="21">
        <f t="shared" si="50"/>
        <v>3.1260793671239459E-8</v>
      </c>
      <c r="R252" s="21">
        <f t="shared" si="51"/>
        <v>3.1988951096913916E-7</v>
      </c>
      <c r="S252" s="23">
        <f t="shared" si="52"/>
        <v>1.5243888183601691E-7</v>
      </c>
      <c r="T252" s="21">
        <f t="shared" si="53"/>
        <v>2.3237612695415126E-14</v>
      </c>
      <c r="U252" s="28">
        <v>298</v>
      </c>
      <c r="V252" s="29">
        <f t="shared" si="54"/>
        <v>289.07499999999999</v>
      </c>
      <c r="W252" s="30">
        <f t="shared" si="55"/>
        <v>0.52071958288616937</v>
      </c>
      <c r="X252" s="31">
        <f t="shared" si="56"/>
        <v>3.3168022769322163</v>
      </c>
      <c r="Y252" s="34">
        <f t="shared" si="57"/>
        <v>-1.2883750043137413E-19</v>
      </c>
      <c r="Z252" s="35">
        <f t="shared" si="58"/>
        <v>-9.1285422136002027E-20</v>
      </c>
      <c r="AA252" s="35">
        <f t="shared" si="59"/>
        <v>-1.0223067161367944E-19</v>
      </c>
      <c r="AB252" s="36">
        <f t="shared" si="60"/>
        <v>-6.9243451000553148E-20</v>
      </c>
      <c r="AC252" s="42">
        <f t="shared" si="62"/>
        <v>2.2101441878717524E-18</v>
      </c>
      <c r="AD252" s="24"/>
      <c r="AE252" s="44">
        <f t="shared" si="61"/>
        <v>2.2101441878717524E-14</v>
      </c>
      <c r="AF252" s="50"/>
      <c r="AG252" s="50"/>
      <c r="AH252" s="12">
        <v>2460</v>
      </c>
    </row>
    <row r="253" spans="6:34">
      <c r="F253" s="12">
        <v>2470</v>
      </c>
      <c r="G253" s="49">
        <v>16.100000000000001</v>
      </c>
      <c r="H253" s="49">
        <v>7.41</v>
      </c>
      <c r="I253" s="49">
        <v>7.98</v>
      </c>
      <c r="J253" s="49">
        <v>16.05</v>
      </c>
      <c r="K253" s="49">
        <v>7.6</v>
      </c>
      <c r="L253" s="49">
        <v>8.17</v>
      </c>
      <c r="M253" s="17">
        <f t="shared" si="63"/>
        <v>16.075000000000003</v>
      </c>
      <c r="N253" s="17">
        <f t="shared" si="63"/>
        <v>7.5049999999999999</v>
      </c>
      <c r="O253" s="17">
        <f t="shared" si="63"/>
        <v>8.0749999999999993</v>
      </c>
      <c r="P253" s="43">
        <f t="shared" si="49"/>
        <v>0.16732519231518386</v>
      </c>
      <c r="Q253" s="21">
        <f t="shared" si="50"/>
        <v>3.1260793671239459E-8</v>
      </c>
      <c r="R253" s="21">
        <f t="shared" si="51"/>
        <v>3.1988951096913916E-7</v>
      </c>
      <c r="S253" s="23">
        <f t="shared" si="52"/>
        <v>1.5243888183601691E-7</v>
      </c>
      <c r="T253" s="21">
        <f t="shared" si="53"/>
        <v>2.3237612695415126E-14</v>
      </c>
      <c r="U253" s="28">
        <v>298</v>
      </c>
      <c r="V253" s="29">
        <f t="shared" si="54"/>
        <v>289.07499999999999</v>
      </c>
      <c r="W253" s="30">
        <f t="shared" si="55"/>
        <v>0.52071958288616937</v>
      </c>
      <c r="X253" s="31">
        <f t="shared" si="56"/>
        <v>3.3168022769322163</v>
      </c>
      <c r="Y253" s="34">
        <f t="shared" si="57"/>
        <v>-7.1990142761877743E-20</v>
      </c>
      <c r="Z253" s="35">
        <f t="shared" si="58"/>
        <v>-5.1007280874324937E-20</v>
      </c>
      <c r="AA253" s="35">
        <f t="shared" si="59"/>
        <v>-5.7123125017715999E-20</v>
      </c>
      <c r="AB253" s="36">
        <f t="shared" si="60"/>
        <v>-3.8690954932877711E-20</v>
      </c>
      <c r="AC253" s="42">
        <f t="shared" si="62"/>
        <v>1.2349556229862726E-18</v>
      </c>
      <c r="AD253" s="24"/>
      <c r="AE253" s="44">
        <f t="shared" si="61"/>
        <v>1.2349556229862726E-14</v>
      </c>
      <c r="AF253" s="50"/>
      <c r="AG253" s="50"/>
      <c r="AH253" s="12">
        <v>2470</v>
      </c>
    </row>
    <row r="254" spans="6:34">
      <c r="F254" s="12">
        <v>2480</v>
      </c>
      <c r="G254" s="49">
        <v>16.11</v>
      </c>
      <c r="H254" s="49">
        <v>7.42</v>
      </c>
      <c r="I254" s="49">
        <v>8</v>
      </c>
      <c r="J254" s="49">
        <v>16.059999999999999</v>
      </c>
      <c r="K254" s="49">
        <v>7.61</v>
      </c>
      <c r="L254" s="49">
        <v>8.18</v>
      </c>
      <c r="M254" s="17">
        <f t="shared" si="63"/>
        <v>16.085000000000001</v>
      </c>
      <c r="N254" s="17">
        <f t="shared" si="63"/>
        <v>7.5150000000000006</v>
      </c>
      <c r="O254" s="17">
        <f t="shared" si="63"/>
        <v>8.09</v>
      </c>
      <c r="P254" s="43">
        <f t="shared" si="49"/>
        <v>0.16766529470225022</v>
      </c>
      <c r="Q254" s="21">
        <f t="shared" si="50"/>
        <v>3.0549211132155049E-8</v>
      </c>
      <c r="R254" s="21">
        <f t="shared" si="51"/>
        <v>3.2734069487883813E-7</v>
      </c>
      <c r="S254" s="23">
        <f t="shared" si="52"/>
        <v>1.5611932079946577E-7</v>
      </c>
      <c r="T254" s="21">
        <f t="shared" si="53"/>
        <v>2.4373242326886504E-14</v>
      </c>
      <c r="U254" s="28">
        <v>298</v>
      </c>
      <c r="V254" s="29">
        <f t="shared" si="54"/>
        <v>289.08499999999998</v>
      </c>
      <c r="W254" s="30">
        <f t="shared" si="55"/>
        <v>0.52011815107908799</v>
      </c>
      <c r="X254" s="31">
        <f t="shared" si="56"/>
        <v>3.312212189239975</v>
      </c>
      <c r="Y254" s="34">
        <f t="shared" si="57"/>
        <v>-4.2335905405279831E-20</v>
      </c>
      <c r="Z254" s="35">
        <f t="shared" si="58"/>
        <v>-2.9349001937985748E-20</v>
      </c>
      <c r="AA254" s="35">
        <f t="shared" si="59"/>
        <v>-3.3332846385252041E-20</v>
      </c>
      <c r="AB254" s="36">
        <f t="shared" si="60"/>
        <v>-2.1885630200279784E-20</v>
      </c>
      <c r="AC254" s="42">
        <f t="shared" si="62"/>
        <v>6.9005244052154594E-19</v>
      </c>
      <c r="AD254" s="24"/>
      <c r="AE254" s="44">
        <f t="shared" si="61"/>
        <v>6.9005244052154596E-15</v>
      </c>
      <c r="AF254" s="50"/>
      <c r="AG254" s="50"/>
      <c r="AH254" s="12">
        <v>2480</v>
      </c>
    </row>
    <row r="255" spans="6:34">
      <c r="F255" s="12">
        <v>2490</v>
      </c>
      <c r="G255" s="49">
        <v>16.11</v>
      </c>
      <c r="H255" s="49">
        <v>7.42</v>
      </c>
      <c r="I255" s="49">
        <v>8</v>
      </c>
      <c r="J255" s="49">
        <v>16.059999999999999</v>
      </c>
      <c r="K255" s="49">
        <v>7.61</v>
      </c>
      <c r="L255" s="49">
        <v>8.17</v>
      </c>
      <c r="M255" s="17">
        <f t="shared" si="63"/>
        <v>16.085000000000001</v>
      </c>
      <c r="N255" s="17">
        <f t="shared" si="63"/>
        <v>7.5150000000000006</v>
      </c>
      <c r="O255" s="17">
        <f t="shared" si="63"/>
        <v>8.0850000000000009</v>
      </c>
      <c r="P255" s="43">
        <f t="shared" si="49"/>
        <v>0.16756166967462213</v>
      </c>
      <c r="Q255" s="21">
        <f t="shared" si="50"/>
        <v>3.0549211132155049E-8</v>
      </c>
      <c r="R255" s="21">
        <f t="shared" si="51"/>
        <v>3.2734069487883813E-7</v>
      </c>
      <c r="S255" s="23">
        <f t="shared" si="52"/>
        <v>1.5611932079946577E-7</v>
      </c>
      <c r="T255" s="21">
        <f t="shared" si="53"/>
        <v>2.4373242326886504E-14</v>
      </c>
      <c r="U255" s="28">
        <v>298</v>
      </c>
      <c r="V255" s="29">
        <f t="shared" si="54"/>
        <v>289.08499999999998</v>
      </c>
      <c r="W255" s="30">
        <f t="shared" si="55"/>
        <v>0.52011815107908799</v>
      </c>
      <c r="X255" s="31">
        <f t="shared" si="56"/>
        <v>3.312212189239975</v>
      </c>
      <c r="Y255" s="34">
        <f t="shared" si="57"/>
        <v>-2.2936086993872546E-20</v>
      </c>
      <c r="Z255" s="35">
        <f t="shared" si="58"/>
        <v>-1.5904593324852972E-20</v>
      </c>
      <c r="AA255" s="35">
        <f t="shared" si="59"/>
        <v>-1.806023143481789E-20</v>
      </c>
      <c r="AB255" s="36">
        <f t="shared" si="60"/>
        <v>-1.1862672158214119E-20</v>
      </c>
      <c r="AC255" s="42">
        <f t="shared" si="62"/>
        <v>3.7407705343482198E-19</v>
      </c>
      <c r="AD255" s="24"/>
      <c r="AE255" s="44">
        <f t="shared" si="61"/>
        <v>3.7407705343482196E-15</v>
      </c>
      <c r="AF255" s="50"/>
      <c r="AG255" s="50"/>
      <c r="AH255" s="12">
        <v>2490</v>
      </c>
    </row>
    <row r="256" spans="6:34">
      <c r="F256" s="12">
        <v>2500</v>
      </c>
      <c r="G256" s="49">
        <v>16.11</v>
      </c>
      <c r="H256" s="49">
        <v>7.42</v>
      </c>
      <c r="I256" s="49">
        <v>8.01</v>
      </c>
      <c r="J256" s="49">
        <v>16.059999999999999</v>
      </c>
      <c r="K256" s="49">
        <v>7.61</v>
      </c>
      <c r="L256" s="49">
        <v>8.16</v>
      </c>
      <c r="M256" s="17">
        <f t="shared" si="63"/>
        <v>16.085000000000001</v>
      </c>
      <c r="N256" s="17">
        <f t="shared" si="63"/>
        <v>7.5150000000000006</v>
      </c>
      <c r="O256" s="17">
        <f t="shared" si="63"/>
        <v>8.0850000000000009</v>
      </c>
      <c r="P256" s="43">
        <f t="shared" si="49"/>
        <v>0.16756166967462213</v>
      </c>
      <c r="Q256" s="21">
        <f t="shared" si="50"/>
        <v>3.0549211132155049E-8</v>
      </c>
      <c r="R256" s="21">
        <f t="shared" si="51"/>
        <v>3.2734069487883813E-7</v>
      </c>
      <c r="S256" s="23">
        <f t="shared" si="52"/>
        <v>1.5611932079946577E-7</v>
      </c>
      <c r="T256" s="21">
        <f t="shared" si="53"/>
        <v>2.4373242326886504E-14</v>
      </c>
      <c r="U256" s="28">
        <v>298</v>
      </c>
      <c r="V256" s="29">
        <f t="shared" si="54"/>
        <v>289.08499999999998</v>
      </c>
      <c r="W256" s="30">
        <f t="shared" si="55"/>
        <v>0.52011815107908799</v>
      </c>
      <c r="X256" s="31">
        <f t="shared" si="56"/>
        <v>3.312212189239975</v>
      </c>
      <c r="Y256" s="34">
        <f t="shared" si="57"/>
        <v>-1.2438304534371425E-20</v>
      </c>
      <c r="Z256" s="35">
        <f t="shared" si="58"/>
        <v>-8.6251057263038006E-21</v>
      </c>
      <c r="AA256" s="35">
        <f t="shared" si="59"/>
        <v>-9.7941143407550592E-21</v>
      </c>
      <c r="AB256" s="36">
        <f t="shared" si="60"/>
        <v>-6.4331605009474911E-21</v>
      </c>
      <c r="AC256" s="42">
        <f t="shared" si="62"/>
        <v>2.0286303898244202E-19</v>
      </c>
      <c r="AD256" s="24"/>
      <c r="AE256" s="44">
        <f t="shared" si="61"/>
        <v>2.0286303898244204E-15</v>
      </c>
      <c r="AF256" s="50"/>
      <c r="AG256" s="50"/>
      <c r="AH256" s="12">
        <v>2500</v>
      </c>
    </row>
    <row r="257" spans="6:34">
      <c r="F257" s="12">
        <v>2510</v>
      </c>
      <c r="G257" s="49">
        <v>16.12</v>
      </c>
      <c r="H257" s="49">
        <v>7.42</v>
      </c>
      <c r="I257" s="49">
        <v>8.01</v>
      </c>
      <c r="J257" s="49">
        <v>16.07</v>
      </c>
      <c r="K257" s="49">
        <v>7.62</v>
      </c>
      <c r="L257" s="49">
        <v>8.2200000000000006</v>
      </c>
      <c r="M257" s="17">
        <f t="shared" si="63"/>
        <v>16.094999999999999</v>
      </c>
      <c r="N257" s="17">
        <f t="shared" si="63"/>
        <v>7.52</v>
      </c>
      <c r="O257" s="17">
        <f t="shared" si="63"/>
        <v>8.1150000000000002</v>
      </c>
      <c r="P257" s="43">
        <f t="shared" si="49"/>
        <v>0.16821280218663992</v>
      </c>
      <c r="Q257" s="21">
        <f t="shared" si="50"/>
        <v>3.0199517204020188E-8</v>
      </c>
      <c r="R257" s="21">
        <f t="shared" si="51"/>
        <v>3.3113112148259042E-7</v>
      </c>
      <c r="S257" s="23">
        <f t="shared" si="52"/>
        <v>1.5805838929588823E-7</v>
      </c>
      <c r="T257" s="21">
        <f t="shared" si="53"/>
        <v>2.4982454426810556E-14</v>
      </c>
      <c r="U257" s="28">
        <v>298</v>
      </c>
      <c r="V257" s="29">
        <f t="shared" si="54"/>
        <v>289.09500000000003</v>
      </c>
      <c r="W257" s="30">
        <f t="shared" si="55"/>
        <v>0.51951676087990817</v>
      </c>
      <c r="X257" s="31">
        <f t="shared" si="56"/>
        <v>3.3076287706114718</v>
      </c>
      <c r="Y257" s="34">
        <f t="shared" si="57"/>
        <v>-6.9504127866193524E-21</v>
      </c>
      <c r="Z257" s="35">
        <f t="shared" si="58"/>
        <v>-4.7548471996223845E-21</v>
      </c>
      <c r="AA257" s="35">
        <f t="shared" si="59"/>
        <v>-5.4484043155516123E-21</v>
      </c>
      <c r="AB257" s="36">
        <f t="shared" si="60"/>
        <v>-3.5082203912841372E-21</v>
      </c>
      <c r="AC257" s="42">
        <f t="shared" si="62"/>
        <v>1.1001319703338135E-19</v>
      </c>
      <c r="AD257" s="24"/>
      <c r="AE257" s="44">
        <f t="shared" si="61"/>
        <v>1.1001319703338134E-15</v>
      </c>
      <c r="AF257" s="50"/>
      <c r="AG257" s="50"/>
      <c r="AH257" s="12">
        <v>2510</v>
      </c>
    </row>
    <row r="258" spans="6:34">
      <c r="F258" s="12">
        <v>2520</v>
      </c>
      <c r="G258" s="49">
        <v>16.12</v>
      </c>
      <c r="H258" s="49">
        <v>7.43</v>
      </c>
      <c r="I258" s="49">
        <v>8.01</v>
      </c>
      <c r="J258" s="49">
        <v>16.07</v>
      </c>
      <c r="K258" s="49">
        <v>7.62</v>
      </c>
      <c r="L258" s="49">
        <v>8.19</v>
      </c>
      <c r="M258" s="17">
        <f t="shared" si="63"/>
        <v>16.094999999999999</v>
      </c>
      <c r="N258" s="17">
        <f t="shared" si="63"/>
        <v>7.5250000000000004</v>
      </c>
      <c r="O258" s="17">
        <f t="shared" si="63"/>
        <v>8.1</v>
      </c>
      <c r="P258" s="43">
        <f t="shared" si="49"/>
        <v>0.16790187279257957</v>
      </c>
      <c r="Q258" s="21">
        <f t="shared" si="50"/>
        <v>2.9853826189179516E-8</v>
      </c>
      <c r="R258" s="21">
        <f t="shared" si="51"/>
        <v>3.3496543915782756E-7</v>
      </c>
      <c r="S258" s="23">
        <f t="shared" si="52"/>
        <v>1.5988861918513375E-7</v>
      </c>
      <c r="T258" s="21">
        <f t="shared" si="53"/>
        <v>2.556437054492872E-14</v>
      </c>
      <c r="U258" s="28">
        <v>298</v>
      </c>
      <c r="V258" s="29">
        <f t="shared" si="54"/>
        <v>289.09500000000003</v>
      </c>
      <c r="W258" s="30">
        <f t="shared" si="55"/>
        <v>0.51951676087990817</v>
      </c>
      <c r="X258" s="31">
        <f t="shared" si="56"/>
        <v>3.3076287706114718</v>
      </c>
      <c r="Y258" s="34">
        <f t="shared" si="57"/>
        <v>-3.7796117939734415E-21</v>
      </c>
      <c r="Z258" s="35">
        <f t="shared" si="58"/>
        <v>-2.5601182454812679E-21</v>
      </c>
      <c r="AA258" s="35">
        <f t="shared" si="59"/>
        <v>-2.9535884206948456E-21</v>
      </c>
      <c r="AB258" s="36">
        <f t="shared" si="60"/>
        <v>-1.8736583679196219E-21</v>
      </c>
      <c r="AC258" s="42">
        <f t="shared" si="62"/>
        <v>5.857130335296242E-20</v>
      </c>
      <c r="AD258" s="24"/>
      <c r="AE258" s="44">
        <f t="shared" si="61"/>
        <v>5.8571303352962416E-16</v>
      </c>
      <c r="AF258" s="50"/>
      <c r="AG258" s="50"/>
      <c r="AH258" s="12">
        <v>2520</v>
      </c>
    </row>
    <row r="259" spans="6:34">
      <c r="F259" s="12">
        <v>2530</v>
      </c>
      <c r="G259" s="49">
        <v>16.12</v>
      </c>
      <c r="H259" s="49">
        <v>7.43</v>
      </c>
      <c r="I259" s="49">
        <v>8.02</v>
      </c>
      <c r="J259" s="49">
        <v>16.07</v>
      </c>
      <c r="K259" s="49">
        <v>7.62</v>
      </c>
      <c r="L259" s="49">
        <v>8.25</v>
      </c>
      <c r="M259" s="17">
        <f t="shared" si="63"/>
        <v>16.094999999999999</v>
      </c>
      <c r="N259" s="17">
        <f t="shared" si="63"/>
        <v>7.5250000000000004</v>
      </c>
      <c r="O259" s="17">
        <f t="shared" si="63"/>
        <v>8.1349999999999998</v>
      </c>
      <c r="P259" s="43">
        <f t="shared" si="49"/>
        <v>0.16862737471205369</v>
      </c>
      <c r="Q259" s="21">
        <f t="shared" si="50"/>
        <v>2.9853826189179516E-8</v>
      </c>
      <c r="R259" s="21">
        <f t="shared" si="51"/>
        <v>3.3496543915782756E-7</v>
      </c>
      <c r="S259" s="23">
        <f t="shared" si="52"/>
        <v>1.5988861918513375E-7</v>
      </c>
      <c r="T259" s="21">
        <f t="shared" si="53"/>
        <v>2.556437054492872E-14</v>
      </c>
      <c r="U259" s="28">
        <v>298</v>
      </c>
      <c r="V259" s="29">
        <f t="shared" si="54"/>
        <v>289.09500000000003</v>
      </c>
      <c r="W259" s="30">
        <f t="shared" si="55"/>
        <v>0.51951676087990817</v>
      </c>
      <c r="X259" s="31">
        <f t="shared" si="56"/>
        <v>3.3076287706114718</v>
      </c>
      <c r="Y259" s="34">
        <f t="shared" si="57"/>
        <v>-1.9941813916455486E-21</v>
      </c>
      <c r="Z259" s="35">
        <f t="shared" si="58"/>
        <v>-1.3479775889182076E-21</v>
      </c>
      <c r="AA259" s="35">
        <f t="shared" si="59"/>
        <v>-1.5573764712910395E-21</v>
      </c>
      <c r="AB259" s="36">
        <f t="shared" si="60"/>
        <v>-9.8486237759546201E-22</v>
      </c>
      <c r="AC259" s="42">
        <f t="shared" si="62"/>
        <v>3.0770164195887043E-20</v>
      </c>
      <c r="AD259" s="24"/>
      <c r="AE259" s="44">
        <f t="shared" si="61"/>
        <v>3.0770164195887041E-16</v>
      </c>
      <c r="AF259" s="50"/>
      <c r="AG259" s="50"/>
      <c r="AH259" s="12">
        <v>2530</v>
      </c>
    </row>
    <row r="260" spans="6:34">
      <c r="F260" s="12">
        <v>2540</v>
      </c>
      <c r="G260" s="49">
        <v>16.12</v>
      </c>
      <c r="H260" s="49">
        <v>7.43</v>
      </c>
      <c r="I260" s="49">
        <v>8.01</v>
      </c>
      <c r="J260" s="49">
        <v>16.07</v>
      </c>
      <c r="K260" s="49">
        <v>7.62</v>
      </c>
      <c r="L260" s="49">
        <v>8.23</v>
      </c>
      <c r="M260" s="17">
        <f t="shared" si="63"/>
        <v>16.094999999999999</v>
      </c>
      <c r="N260" s="17">
        <f t="shared" si="63"/>
        <v>7.5250000000000004</v>
      </c>
      <c r="O260" s="17">
        <f t="shared" si="63"/>
        <v>8.120000000000001</v>
      </c>
      <c r="P260" s="43">
        <f t="shared" si="49"/>
        <v>0.16831644531799336</v>
      </c>
      <c r="Q260" s="21">
        <f t="shared" si="50"/>
        <v>2.9853826189179516E-8</v>
      </c>
      <c r="R260" s="21">
        <f t="shared" si="51"/>
        <v>3.3496543915782756E-7</v>
      </c>
      <c r="S260" s="23">
        <f t="shared" si="52"/>
        <v>1.5988861918513375E-7</v>
      </c>
      <c r="T260" s="21">
        <f t="shared" si="53"/>
        <v>2.556437054492872E-14</v>
      </c>
      <c r="U260" s="28">
        <v>298</v>
      </c>
      <c r="V260" s="29">
        <f t="shared" si="54"/>
        <v>289.09500000000003</v>
      </c>
      <c r="W260" s="30">
        <f t="shared" si="55"/>
        <v>0.51951676087990817</v>
      </c>
      <c r="X260" s="31">
        <f t="shared" si="56"/>
        <v>3.3076287706114718</v>
      </c>
      <c r="Y260" s="34">
        <f t="shared" si="57"/>
        <v>-1.0428309671599538E-21</v>
      </c>
      <c r="Z260" s="35">
        <f t="shared" si="58"/>
        <v>-7.0553026819598232E-22</v>
      </c>
      <c r="AA260" s="35">
        <f t="shared" si="59"/>
        <v>-8.1462921625602092E-22</v>
      </c>
      <c r="AB260" s="36">
        <f t="shared" si="60"/>
        <v>-5.1585197882409629E-22</v>
      </c>
      <c r="AC260" s="42">
        <f t="shared" si="62"/>
        <v>1.6120577713121261E-20</v>
      </c>
      <c r="AD260" s="24"/>
      <c r="AE260" s="44">
        <f t="shared" si="61"/>
        <v>1.6120577713121261E-16</v>
      </c>
      <c r="AF260" s="50"/>
      <c r="AG260" s="50"/>
      <c r="AH260" s="12">
        <v>2540</v>
      </c>
    </row>
    <row r="261" spans="6:34">
      <c r="F261" s="12">
        <v>2550</v>
      </c>
      <c r="G261" s="49">
        <v>16.12</v>
      </c>
      <c r="H261" s="49">
        <v>7.43</v>
      </c>
      <c r="I261" s="49">
        <v>8.01</v>
      </c>
      <c r="J261" s="49">
        <v>16.07</v>
      </c>
      <c r="K261" s="49">
        <v>7.62</v>
      </c>
      <c r="L261" s="49">
        <v>8.2200000000000006</v>
      </c>
      <c r="M261" s="17">
        <f t="shared" si="63"/>
        <v>16.094999999999999</v>
      </c>
      <c r="N261" s="17">
        <f t="shared" si="63"/>
        <v>7.5250000000000004</v>
      </c>
      <c r="O261" s="17">
        <f t="shared" si="63"/>
        <v>8.1150000000000002</v>
      </c>
      <c r="P261" s="43">
        <f t="shared" si="49"/>
        <v>0.16821280218663992</v>
      </c>
      <c r="Q261" s="21">
        <f t="shared" si="50"/>
        <v>2.9853826189179516E-8</v>
      </c>
      <c r="R261" s="21">
        <f t="shared" si="51"/>
        <v>3.3496543915782756E-7</v>
      </c>
      <c r="S261" s="23">
        <f t="shared" si="52"/>
        <v>1.5988861918513375E-7</v>
      </c>
      <c r="T261" s="21">
        <f t="shared" si="53"/>
        <v>2.556437054492872E-14</v>
      </c>
      <c r="U261" s="28">
        <v>298</v>
      </c>
      <c r="V261" s="29">
        <f t="shared" si="54"/>
        <v>289.09500000000003</v>
      </c>
      <c r="W261" s="30">
        <f t="shared" si="55"/>
        <v>0.51951676087990817</v>
      </c>
      <c r="X261" s="31">
        <f t="shared" si="56"/>
        <v>3.3076287706114718</v>
      </c>
      <c r="Y261" s="34">
        <f t="shared" si="57"/>
        <v>-5.4664947332327996E-22</v>
      </c>
      <c r="Z261" s="35">
        <f t="shared" si="58"/>
        <v>-3.6994613641825657E-22</v>
      </c>
      <c r="AA261" s="35">
        <f t="shared" si="59"/>
        <v>-4.2706513277171098E-22</v>
      </c>
      <c r="AB261" s="36">
        <f t="shared" si="60"/>
        <v>-2.7055359207134623E-22</v>
      </c>
      <c r="AC261" s="42">
        <f t="shared" si="62"/>
        <v>8.4555745216411977E-21</v>
      </c>
      <c r="AD261" s="24"/>
      <c r="AE261" s="44">
        <f t="shared" si="61"/>
        <v>8.4555745216411973E-17</v>
      </c>
      <c r="AF261" s="50"/>
      <c r="AG261" s="50"/>
      <c r="AH261" s="12">
        <v>2550</v>
      </c>
    </row>
    <row r="262" spans="6:34">
      <c r="F262" s="12">
        <v>2560</v>
      </c>
      <c r="G262" s="49">
        <v>16.12</v>
      </c>
      <c r="H262" s="49">
        <v>7.43</v>
      </c>
      <c r="I262" s="49">
        <v>8.02</v>
      </c>
      <c r="J262" s="49">
        <v>16.07</v>
      </c>
      <c r="K262" s="49">
        <v>7.63</v>
      </c>
      <c r="L262" s="49">
        <v>8.25</v>
      </c>
      <c r="M262" s="17">
        <f t="shared" si="63"/>
        <v>16.094999999999999</v>
      </c>
      <c r="N262" s="17">
        <f t="shared" si="63"/>
        <v>7.5299999999999994</v>
      </c>
      <c r="O262" s="17">
        <f t="shared" si="63"/>
        <v>8.1349999999999998</v>
      </c>
      <c r="P262" s="43">
        <f t="shared" si="49"/>
        <v>0.16862737471205369</v>
      </c>
      <c r="Q262" s="21">
        <f t="shared" si="50"/>
        <v>2.9512092266663881E-8</v>
      </c>
      <c r="R262" s="21">
        <f t="shared" si="51"/>
        <v>3.3884415613920184E-7</v>
      </c>
      <c r="S262" s="23">
        <f t="shared" si="52"/>
        <v>1.6174004213766579E-7</v>
      </c>
      <c r="T262" s="21">
        <f t="shared" si="53"/>
        <v>2.6159841230693905E-14</v>
      </c>
      <c r="U262" s="28">
        <v>298</v>
      </c>
      <c r="V262" s="29">
        <f t="shared" si="54"/>
        <v>289.09500000000003</v>
      </c>
      <c r="W262" s="30">
        <f t="shared" si="55"/>
        <v>0.51951676087990817</v>
      </c>
      <c r="X262" s="31">
        <f t="shared" si="56"/>
        <v>3.3076287706114718</v>
      </c>
      <c r="Y262" s="34">
        <f t="shared" si="57"/>
        <v>-2.9424634583328846E-22</v>
      </c>
      <c r="Z262" s="35">
        <f t="shared" si="58"/>
        <v>-1.9667643049400318E-22</v>
      </c>
      <c r="AA262" s="35">
        <f t="shared" si="59"/>
        <v>-2.2902989388997342E-22</v>
      </c>
      <c r="AB262" s="36">
        <f t="shared" si="60"/>
        <v>-1.42357102867661E-22</v>
      </c>
      <c r="AC262" s="42">
        <f t="shared" si="62"/>
        <v>4.4368651820169452E-21</v>
      </c>
      <c r="AD262" s="24"/>
      <c r="AE262" s="44">
        <f t="shared" si="61"/>
        <v>4.4368651820169449E-17</v>
      </c>
      <c r="AF262" s="50"/>
      <c r="AG262" s="50"/>
      <c r="AH262" s="12">
        <v>2560</v>
      </c>
    </row>
    <row r="263" spans="6:34">
      <c r="F263" s="12">
        <v>2570</v>
      </c>
      <c r="G263" s="49">
        <v>16.13</v>
      </c>
      <c r="H263" s="49">
        <v>7.43</v>
      </c>
      <c r="I263" s="49">
        <v>8</v>
      </c>
      <c r="J263" s="49">
        <v>16.079999999999998</v>
      </c>
      <c r="K263" s="49">
        <v>7.63</v>
      </c>
      <c r="L263" s="49">
        <v>8.2200000000000006</v>
      </c>
      <c r="M263" s="17">
        <f t="shared" si="63"/>
        <v>16.104999999999997</v>
      </c>
      <c r="N263" s="17">
        <f t="shared" si="63"/>
        <v>7.5299999999999994</v>
      </c>
      <c r="O263" s="17">
        <f t="shared" si="63"/>
        <v>8.11</v>
      </c>
      <c r="P263" s="43">
        <f t="shared" ref="P263:P326" si="64">((O263/32000)*(1/((-0.026*M263+1.9067)/1000)))/1.013</f>
        <v>0.16813853355971489</v>
      </c>
      <c r="Q263" s="21">
        <f t="shared" ref="Q263:Q326" si="65">POWER(10, -N263)</f>
        <v>2.9512092266663881E-8</v>
      </c>
      <c r="R263" s="21">
        <f t="shared" ref="R263:R326" si="66">POWER(10, -(14-N263))</f>
        <v>3.3884415613920184E-7</v>
      </c>
      <c r="S263" s="23">
        <f t="shared" ref="S263:S326" si="67">(0.00000000000001*(0.1253*EXP(0.0831*M263)))/Q263</f>
        <v>1.618745039738372E-7</v>
      </c>
      <c r="T263" s="21">
        <f t="shared" ref="T263:T326" si="68">POWER(S263, 2)</f>
        <v>2.6203355036775837E-14</v>
      </c>
      <c r="U263" s="28">
        <v>298</v>
      </c>
      <c r="V263" s="29">
        <f t="shared" ref="V263:V302" si="69">273+M263</f>
        <v>289.10500000000002</v>
      </c>
      <c r="W263" s="30">
        <f t="shared" ref="W263:W302" si="70">((1/V263)-(1/298))*5026</f>
        <v>0.51891541228431193</v>
      </c>
      <c r="X263" s="31">
        <f t="shared" ref="X263:X302" si="71">POWER(10,W263)</f>
        <v>3.3030520109076282</v>
      </c>
      <c r="Y263" s="34">
        <f t="shared" ref="Y263:Y302" si="72">-($B$2/X263)*P263*T263*AC263</f>
        <v>-1.5190260070361861E-22</v>
      </c>
      <c r="Z263" s="35">
        <f t="shared" ref="Z263:Z302" si="73">-(AC263+(5*Y263))*$B$2*T263*P263/X263</f>
        <v>-1.0152559133090134E-22</v>
      </c>
      <c r="AA263" s="35">
        <f t="shared" ref="AA263:AA302" si="74">-(AC263+5*Z263)*$B$2*P263*T263/X263</f>
        <v>-1.18232632958783E-22</v>
      </c>
      <c r="AB263" s="36">
        <f t="shared" ref="AB263:AB302" si="75">-(AC263+(10*AA263))*$B$2*P263*T263/X263</f>
        <v>-7.3481211851337244E-23</v>
      </c>
      <c r="AC263" s="42">
        <f t="shared" si="62"/>
        <v>2.2901716862354497E-21</v>
      </c>
      <c r="AD263" s="24"/>
      <c r="AE263" s="44">
        <f t="shared" ref="AE263:AE302" si="76">AC263*10000</f>
        <v>2.2901716862354497E-17</v>
      </c>
      <c r="AF263" s="50"/>
      <c r="AG263" s="50"/>
      <c r="AH263" s="12">
        <v>2570</v>
      </c>
    </row>
    <row r="264" spans="6:34">
      <c r="F264" s="12">
        <v>2580</v>
      </c>
      <c r="G264" s="49">
        <v>16.13</v>
      </c>
      <c r="H264" s="49">
        <v>7.44</v>
      </c>
      <c r="I264" s="49">
        <v>8.02</v>
      </c>
      <c r="J264" s="49">
        <v>16.079999999999998</v>
      </c>
      <c r="K264" s="49">
        <v>7.63</v>
      </c>
      <c r="L264" s="49">
        <v>8.2100000000000009</v>
      </c>
      <c r="M264" s="17">
        <f t="shared" si="63"/>
        <v>16.104999999999997</v>
      </c>
      <c r="N264" s="17">
        <f t="shared" si="63"/>
        <v>7.5350000000000001</v>
      </c>
      <c r="O264" s="17">
        <f t="shared" si="63"/>
        <v>8.1150000000000002</v>
      </c>
      <c r="P264" s="43">
        <f t="shared" si="64"/>
        <v>0.1682421948011204</v>
      </c>
      <c r="Q264" s="21">
        <f t="shared" si="65"/>
        <v>2.9174270140011595E-8</v>
      </c>
      <c r="R264" s="21">
        <f t="shared" si="66"/>
        <v>3.4276778654645024E-7</v>
      </c>
      <c r="S264" s="23">
        <f t="shared" si="67"/>
        <v>1.6374892238844656E-7</v>
      </c>
      <c r="T264" s="21">
        <f t="shared" si="68"/>
        <v>2.6813709583377495E-14</v>
      </c>
      <c r="U264" s="28">
        <v>298</v>
      </c>
      <c r="V264" s="29">
        <f t="shared" si="69"/>
        <v>289.10500000000002</v>
      </c>
      <c r="W264" s="30">
        <f t="shared" si="70"/>
        <v>0.51891541228431193</v>
      </c>
      <c r="X264" s="31">
        <f t="shared" si="71"/>
        <v>3.3030520109076282</v>
      </c>
      <c r="Y264" s="34">
        <f t="shared" si="72"/>
        <v>-8.0275681131014252E-23</v>
      </c>
      <c r="Z264" s="35">
        <f t="shared" si="73"/>
        <v>-5.301612111577222E-23</v>
      </c>
      <c r="AA264" s="35">
        <f t="shared" si="74"/>
        <v>-6.2272767733467437E-23</v>
      </c>
      <c r="AB264" s="36">
        <f t="shared" si="75"/>
        <v>-3.7983215332431343E-23</v>
      </c>
      <c r="AC264" s="42">
        <f t="shared" ref="AC264:AC302" si="77">AC263+10*(0.166666666666666*(Y263+2*Z263+2*AA263+AB263))</f>
        <v>1.1820045843449134E-21</v>
      </c>
      <c r="AD264" s="24"/>
      <c r="AE264" s="44">
        <f t="shared" si="76"/>
        <v>1.1820045843449134E-17</v>
      </c>
      <c r="AF264" s="50"/>
      <c r="AG264" s="50"/>
      <c r="AH264" s="12">
        <v>2580</v>
      </c>
    </row>
    <row r="265" spans="6:34">
      <c r="F265" s="12">
        <v>2590</v>
      </c>
      <c r="G265" s="49">
        <v>16.13</v>
      </c>
      <c r="H265" s="49">
        <v>7.44</v>
      </c>
      <c r="I265" s="49">
        <v>7.99</v>
      </c>
      <c r="J265" s="49">
        <v>16.079999999999998</v>
      </c>
      <c r="K265" s="49">
        <v>7.63</v>
      </c>
      <c r="L265" s="49">
        <v>8.2200000000000006</v>
      </c>
      <c r="M265" s="17">
        <f t="shared" si="63"/>
        <v>16.104999999999997</v>
      </c>
      <c r="N265" s="17">
        <f t="shared" si="63"/>
        <v>7.5350000000000001</v>
      </c>
      <c r="O265" s="17">
        <f t="shared" si="63"/>
        <v>8.1050000000000004</v>
      </c>
      <c r="P265" s="43">
        <f t="shared" si="64"/>
        <v>0.16803487231830941</v>
      </c>
      <c r="Q265" s="21">
        <f t="shared" si="65"/>
        <v>2.9174270140011595E-8</v>
      </c>
      <c r="R265" s="21">
        <f t="shared" si="66"/>
        <v>3.4276778654645024E-7</v>
      </c>
      <c r="S265" s="23">
        <f t="shared" si="67"/>
        <v>1.6374892238844656E-7</v>
      </c>
      <c r="T265" s="21">
        <f t="shared" si="68"/>
        <v>2.6813709583377495E-14</v>
      </c>
      <c r="U265" s="28">
        <v>298</v>
      </c>
      <c r="V265" s="29">
        <f t="shared" si="69"/>
        <v>289.10500000000002</v>
      </c>
      <c r="W265" s="30">
        <f t="shared" si="70"/>
        <v>0.51891541228431193</v>
      </c>
      <c r="X265" s="31">
        <f t="shared" si="71"/>
        <v>3.3030520109076282</v>
      </c>
      <c r="Y265" s="34">
        <f t="shared" si="72"/>
        <v>-4.0740090013848247E-23</v>
      </c>
      <c r="Z265" s="35">
        <f t="shared" si="73"/>
        <v>-2.6922849356433082E-23</v>
      </c>
      <c r="AA265" s="35">
        <f t="shared" si="74"/>
        <v>-3.1609047627473503E-23</v>
      </c>
      <c r="AB265" s="36">
        <f t="shared" si="75"/>
        <v>-1.9299301941360407E-23</v>
      </c>
      <c r="AC265" s="42">
        <f t="shared" si="77"/>
        <v>6.0061012740837414E-22</v>
      </c>
      <c r="AD265" s="24"/>
      <c r="AE265" s="44">
        <f t="shared" si="76"/>
        <v>6.0061012740837414E-18</v>
      </c>
      <c r="AF265" s="50"/>
      <c r="AG265" s="50"/>
      <c r="AH265" s="12">
        <v>2590</v>
      </c>
    </row>
    <row r="266" spans="6:34">
      <c r="F266" s="12">
        <v>2600</v>
      </c>
      <c r="G266" s="49">
        <v>16.13</v>
      </c>
      <c r="H266" s="49">
        <v>7.44</v>
      </c>
      <c r="I266" s="49">
        <v>8.02</v>
      </c>
      <c r="J266" s="49">
        <v>16.079999999999998</v>
      </c>
      <c r="K266" s="49">
        <v>7.63</v>
      </c>
      <c r="L266" s="49">
        <v>8.25</v>
      </c>
      <c r="M266" s="17">
        <f t="shared" si="63"/>
        <v>16.104999999999997</v>
      </c>
      <c r="N266" s="17">
        <f t="shared" si="63"/>
        <v>7.5350000000000001</v>
      </c>
      <c r="O266" s="17">
        <f t="shared" si="63"/>
        <v>8.1349999999999998</v>
      </c>
      <c r="P266" s="43">
        <f t="shared" si="64"/>
        <v>0.16865683976674237</v>
      </c>
      <c r="Q266" s="21">
        <f t="shared" si="65"/>
        <v>2.9174270140011595E-8</v>
      </c>
      <c r="R266" s="21">
        <f t="shared" si="66"/>
        <v>3.4276778654645024E-7</v>
      </c>
      <c r="S266" s="23">
        <f t="shared" si="67"/>
        <v>1.6374892238844656E-7</v>
      </c>
      <c r="T266" s="21">
        <f t="shared" si="68"/>
        <v>2.6813709583377495E-14</v>
      </c>
      <c r="U266" s="28">
        <v>298</v>
      </c>
      <c r="V266" s="29">
        <f t="shared" si="69"/>
        <v>289.10500000000002</v>
      </c>
      <c r="W266" s="30">
        <f t="shared" si="70"/>
        <v>0.51891541228431193</v>
      </c>
      <c r="X266" s="31">
        <f t="shared" si="71"/>
        <v>3.3030520109076282</v>
      </c>
      <c r="Y266" s="34">
        <f t="shared" si="72"/>
        <v>-2.0794915176708134E-23</v>
      </c>
      <c r="Z266" s="35">
        <f t="shared" si="73"/>
        <v>-1.3716092574247323E-23</v>
      </c>
      <c r="AA266" s="35">
        <f t="shared" si="74"/>
        <v>-1.6125803266082062E-23</v>
      </c>
      <c r="AB266" s="36">
        <f t="shared" si="75"/>
        <v>-9.8161062060770311E-24</v>
      </c>
      <c r="AC266" s="42">
        <f t="shared" si="77"/>
        <v>3.0543815087000561E-22</v>
      </c>
      <c r="AD266" s="24"/>
      <c r="AE266" s="44">
        <f t="shared" si="76"/>
        <v>3.054381508700056E-18</v>
      </c>
      <c r="AF266" s="50"/>
      <c r="AG266" s="50"/>
      <c r="AH266" s="12">
        <v>2600</v>
      </c>
    </row>
    <row r="267" spans="6:34">
      <c r="F267" s="12">
        <v>2610</v>
      </c>
      <c r="G267" s="49">
        <v>16.14</v>
      </c>
      <c r="H267" s="49">
        <v>7.44</v>
      </c>
      <c r="I267" s="49">
        <v>8.0299999999999994</v>
      </c>
      <c r="J267" s="49">
        <v>16.079999999999998</v>
      </c>
      <c r="K267" s="49">
        <v>7.63</v>
      </c>
      <c r="L267" s="49">
        <v>8.25</v>
      </c>
      <c r="M267" s="17">
        <f t="shared" si="63"/>
        <v>16.11</v>
      </c>
      <c r="N267" s="17">
        <f t="shared" si="63"/>
        <v>7.5350000000000001</v>
      </c>
      <c r="O267" s="17">
        <f t="shared" si="63"/>
        <v>8.14</v>
      </c>
      <c r="P267" s="43">
        <f t="shared" si="64"/>
        <v>0.16877524645465497</v>
      </c>
      <c r="Q267" s="21">
        <f t="shared" si="65"/>
        <v>2.9174270140011595E-8</v>
      </c>
      <c r="R267" s="21">
        <f t="shared" si="66"/>
        <v>3.4276778654645024E-7</v>
      </c>
      <c r="S267" s="23">
        <f t="shared" si="67"/>
        <v>1.6381697420248434E-7</v>
      </c>
      <c r="T267" s="21">
        <f t="shared" si="68"/>
        <v>2.6836001036857421E-14</v>
      </c>
      <c r="U267" s="28">
        <v>298</v>
      </c>
      <c r="V267" s="29">
        <f t="shared" si="69"/>
        <v>289.11</v>
      </c>
      <c r="W267" s="30">
        <f t="shared" si="70"/>
        <v>0.5186147535865101</v>
      </c>
      <c r="X267" s="31">
        <f t="shared" si="71"/>
        <v>3.3007661249884022</v>
      </c>
      <c r="Y267" s="34">
        <f t="shared" si="72"/>
        <v>-1.0572624813714223E-23</v>
      </c>
      <c r="Z267" s="35">
        <f t="shared" si="73"/>
        <v>-6.9655674718629366E-24</v>
      </c>
      <c r="AA267" s="35">
        <f t="shared" si="74"/>
        <v>-8.1961854968709076E-24</v>
      </c>
      <c r="AB267" s="36">
        <f t="shared" si="75"/>
        <v>-4.9800474561380217E-24</v>
      </c>
      <c r="AC267" s="42">
        <f t="shared" si="77"/>
        <v>1.5494679576426634E-22</v>
      </c>
      <c r="AD267" s="24"/>
      <c r="AE267" s="44">
        <f t="shared" si="76"/>
        <v>1.5494679576426633E-18</v>
      </c>
      <c r="AF267" s="44"/>
      <c r="AG267" s="45"/>
      <c r="AH267" s="12">
        <v>2610</v>
      </c>
    </row>
    <row r="268" spans="6:34">
      <c r="F268" s="12">
        <v>2620</v>
      </c>
      <c r="G268" s="49">
        <v>16.14</v>
      </c>
      <c r="H268" s="49">
        <v>7.44</v>
      </c>
      <c r="I268" s="49">
        <v>8.02</v>
      </c>
      <c r="J268" s="49">
        <v>16.09</v>
      </c>
      <c r="K268" s="49">
        <v>7.63</v>
      </c>
      <c r="L268" s="49">
        <v>8.25</v>
      </c>
      <c r="M268" s="17">
        <f t="shared" si="63"/>
        <v>16.115000000000002</v>
      </c>
      <c r="N268" s="17">
        <f t="shared" si="63"/>
        <v>7.5350000000000001</v>
      </c>
      <c r="O268" s="17">
        <f t="shared" si="63"/>
        <v>8.1349999999999998</v>
      </c>
      <c r="P268" s="43">
        <f t="shared" si="64"/>
        <v>0.16868631512036594</v>
      </c>
      <c r="Q268" s="21">
        <f t="shared" si="65"/>
        <v>2.9174270140011595E-8</v>
      </c>
      <c r="R268" s="21">
        <f t="shared" si="66"/>
        <v>3.4276778654645024E-7</v>
      </c>
      <c r="S268" s="23">
        <f t="shared" si="67"/>
        <v>1.6388505429792589E-7</v>
      </c>
      <c r="T268" s="21">
        <f t="shared" si="68"/>
        <v>2.6858311022234117E-14</v>
      </c>
      <c r="U268" s="28">
        <v>298</v>
      </c>
      <c r="V268" s="29">
        <f t="shared" si="69"/>
        <v>289.11500000000001</v>
      </c>
      <c r="W268" s="30">
        <f t="shared" si="70"/>
        <v>0.5183141052879835</v>
      </c>
      <c r="X268" s="31">
        <f t="shared" si="71"/>
        <v>3.2984819000054615</v>
      </c>
      <c r="Y268" s="34">
        <f t="shared" si="72"/>
        <v>-5.3607780239347874E-24</v>
      </c>
      <c r="Z268" s="35">
        <f t="shared" si="73"/>
        <v>-3.5300210479685593E-24</v>
      </c>
      <c r="AA268" s="35">
        <f t="shared" si="74"/>
        <v>-4.1552420681422124E-24</v>
      </c>
      <c r="AB268" s="36">
        <f t="shared" si="75"/>
        <v>-2.5226681939381292E-24</v>
      </c>
      <c r="AC268" s="42">
        <f t="shared" si="77"/>
        <v>7.848649875206676E-23</v>
      </c>
      <c r="AD268" s="24"/>
      <c r="AE268" s="44">
        <f t="shared" si="76"/>
        <v>7.8486498752066759E-19</v>
      </c>
      <c r="AF268" s="50"/>
      <c r="AG268" s="50"/>
      <c r="AH268" s="12">
        <v>2620</v>
      </c>
    </row>
    <row r="269" spans="6:34">
      <c r="F269" s="12">
        <v>2630</v>
      </c>
      <c r="G269" s="49">
        <v>16.14</v>
      </c>
      <c r="H269" s="49">
        <v>7.45</v>
      </c>
      <c r="I269" s="49">
        <v>8.0299999999999994</v>
      </c>
      <c r="J269" s="49">
        <v>16.09</v>
      </c>
      <c r="K269" s="49">
        <v>7.64</v>
      </c>
      <c r="L269" s="49">
        <v>8.26</v>
      </c>
      <c r="M269" s="17">
        <f t="shared" si="63"/>
        <v>16.115000000000002</v>
      </c>
      <c r="N269" s="17">
        <f t="shared" si="63"/>
        <v>7.5449999999999999</v>
      </c>
      <c r="O269" s="17">
        <f t="shared" si="63"/>
        <v>8.1449999999999996</v>
      </c>
      <c r="P269" s="43">
        <f t="shared" si="64"/>
        <v>0.16889367383594106</v>
      </c>
      <c r="Q269" s="21">
        <f t="shared" si="65"/>
        <v>2.851018267503902E-8</v>
      </c>
      <c r="R269" s="21">
        <f t="shared" si="66"/>
        <v>3.5075187395256722E-7</v>
      </c>
      <c r="S269" s="23">
        <f t="shared" si="67"/>
        <v>1.6770242760261846E-7</v>
      </c>
      <c r="T269" s="21">
        <f t="shared" si="68"/>
        <v>2.8124104223811486E-14</v>
      </c>
      <c r="U269" s="28">
        <v>298</v>
      </c>
      <c r="V269" s="29">
        <f t="shared" si="69"/>
        <v>289.11500000000001</v>
      </c>
      <c r="W269" s="30">
        <f t="shared" si="70"/>
        <v>0.5183141052879835</v>
      </c>
      <c r="X269" s="31">
        <f t="shared" si="71"/>
        <v>3.2984819000054615</v>
      </c>
      <c r="Y269" s="34">
        <f t="shared" si="72"/>
        <v>-2.845008914816805E-24</v>
      </c>
      <c r="Z269" s="35">
        <f t="shared" si="73"/>
        <v>-1.826370533269537E-24</v>
      </c>
      <c r="AA269" s="35">
        <f t="shared" si="74"/>
        <v>-2.191087897407586E-24</v>
      </c>
      <c r="AB269" s="36">
        <f t="shared" si="75"/>
        <v>-1.2759971496731534E-24</v>
      </c>
      <c r="AC269" s="42">
        <f t="shared" si="77"/>
        <v>3.9729878001909477E-23</v>
      </c>
      <c r="AD269" s="24"/>
      <c r="AE269" s="44">
        <f t="shared" si="76"/>
        <v>3.9729878001909476E-19</v>
      </c>
      <c r="AF269" s="50"/>
      <c r="AG269" s="50"/>
      <c r="AH269" s="12">
        <v>2630</v>
      </c>
    </row>
    <row r="270" spans="6:34">
      <c r="F270" s="12">
        <v>2640</v>
      </c>
      <c r="G270" s="49">
        <v>16.14</v>
      </c>
      <c r="H270" s="49">
        <v>7.45</v>
      </c>
      <c r="I270" s="49">
        <v>8.02</v>
      </c>
      <c r="J270" s="49">
        <v>16.09</v>
      </c>
      <c r="K270" s="49">
        <v>7.64</v>
      </c>
      <c r="L270" s="49">
        <v>8.2100000000000009</v>
      </c>
      <c r="M270" s="17">
        <f t="shared" si="63"/>
        <v>16.115000000000002</v>
      </c>
      <c r="N270" s="17">
        <f t="shared" si="63"/>
        <v>7.5449999999999999</v>
      </c>
      <c r="O270" s="17">
        <f t="shared" si="63"/>
        <v>8.1150000000000002</v>
      </c>
      <c r="P270" s="43">
        <f t="shared" si="64"/>
        <v>0.16827159768921571</v>
      </c>
      <c r="Q270" s="21">
        <f t="shared" si="65"/>
        <v>2.851018267503902E-8</v>
      </c>
      <c r="R270" s="21">
        <f t="shared" si="66"/>
        <v>3.5075187395256722E-7</v>
      </c>
      <c r="S270" s="23">
        <f t="shared" si="67"/>
        <v>1.6770242760261846E-7</v>
      </c>
      <c r="T270" s="21">
        <f t="shared" si="68"/>
        <v>2.8124104223811486E-14</v>
      </c>
      <c r="U270" s="28">
        <v>298</v>
      </c>
      <c r="V270" s="29">
        <f t="shared" si="69"/>
        <v>289.11500000000001</v>
      </c>
      <c r="W270" s="30">
        <f t="shared" si="70"/>
        <v>0.5183141052879835</v>
      </c>
      <c r="X270" s="31">
        <f t="shared" si="71"/>
        <v>3.2984819000054615</v>
      </c>
      <c r="Y270" s="34">
        <f t="shared" si="72"/>
        <v>-1.3890885490601276E-24</v>
      </c>
      <c r="Z270" s="35">
        <f t="shared" si="73"/>
        <v>-8.9356560169759761E-25</v>
      </c>
      <c r="AA270" s="35">
        <f t="shared" si="74"/>
        <v>-1.0703311444910976E-24</v>
      </c>
      <c r="AB270" s="36">
        <f t="shared" si="75"/>
        <v>-6.2546027823319552E-25</v>
      </c>
      <c r="AC270" s="42">
        <f t="shared" si="77"/>
        <v>1.9470006458835884E-23</v>
      </c>
      <c r="AD270" s="24"/>
      <c r="AE270" s="44">
        <f t="shared" si="76"/>
        <v>1.9470006458835884E-19</v>
      </c>
      <c r="AF270" s="50"/>
      <c r="AG270" s="50"/>
      <c r="AH270" s="12">
        <v>2640</v>
      </c>
    </row>
    <row r="271" spans="6:34">
      <c r="F271" s="12">
        <v>2650</v>
      </c>
      <c r="G271" s="49">
        <v>16.149999999999999</v>
      </c>
      <c r="H271" s="49">
        <v>7.45</v>
      </c>
      <c r="I271" s="49">
        <v>8.01</v>
      </c>
      <c r="J271" s="49">
        <v>16.09</v>
      </c>
      <c r="K271" s="49">
        <v>7.64</v>
      </c>
      <c r="L271" s="49">
        <v>8.23</v>
      </c>
      <c r="M271" s="17">
        <f t="shared" si="63"/>
        <v>16.119999999999997</v>
      </c>
      <c r="N271" s="17">
        <f t="shared" si="63"/>
        <v>7.5449999999999999</v>
      </c>
      <c r="O271" s="17">
        <f t="shared" si="63"/>
        <v>8.120000000000001</v>
      </c>
      <c r="P271" s="43">
        <f t="shared" si="64"/>
        <v>0.16838999140590574</v>
      </c>
      <c r="Q271" s="21">
        <f t="shared" si="65"/>
        <v>2.851018267503902E-8</v>
      </c>
      <c r="R271" s="21">
        <f t="shared" si="66"/>
        <v>3.5075187395256722E-7</v>
      </c>
      <c r="S271" s="23">
        <f t="shared" si="67"/>
        <v>1.6777212243938695E-7</v>
      </c>
      <c r="T271" s="21">
        <f t="shared" si="68"/>
        <v>2.8147485067816646E-14</v>
      </c>
      <c r="U271" s="28">
        <v>298</v>
      </c>
      <c r="V271" s="29">
        <f t="shared" si="69"/>
        <v>289.12</v>
      </c>
      <c r="W271" s="30">
        <f t="shared" si="70"/>
        <v>0.51801346738819609</v>
      </c>
      <c r="X271" s="31">
        <f t="shared" si="71"/>
        <v>3.2961993346959662</v>
      </c>
      <c r="Y271" s="34">
        <f t="shared" si="72"/>
        <v>-6.840153738422533E-25</v>
      </c>
      <c r="Z271" s="35">
        <f t="shared" si="73"/>
        <v>-4.3946592064659332E-25</v>
      </c>
      <c r="AA271" s="35">
        <f t="shared" si="74"/>
        <v>-5.2689734009315141E-25</v>
      </c>
      <c r="AB271" s="36">
        <f t="shared" si="75"/>
        <v>-3.0726227343681237E-25</v>
      </c>
      <c r="AC271" s="42">
        <f t="shared" si="77"/>
        <v>9.5661025927180669E-24</v>
      </c>
      <c r="AD271" s="24"/>
      <c r="AE271" s="44">
        <f t="shared" si="76"/>
        <v>9.5661025927180667E-20</v>
      </c>
      <c r="AF271" s="50"/>
      <c r="AG271" s="50"/>
      <c r="AH271" s="12">
        <v>2650</v>
      </c>
    </row>
    <row r="272" spans="6:34">
      <c r="F272" s="12">
        <v>2660</v>
      </c>
      <c r="G272" s="49">
        <v>16.149999999999999</v>
      </c>
      <c r="H272" s="49">
        <v>7.45</v>
      </c>
      <c r="I272" s="49">
        <v>8.02</v>
      </c>
      <c r="J272" s="49">
        <v>16.100000000000001</v>
      </c>
      <c r="K272" s="49">
        <v>7.64</v>
      </c>
      <c r="L272" s="49">
        <v>8.2200000000000006</v>
      </c>
      <c r="M272" s="17">
        <f t="shared" si="63"/>
        <v>16.125</v>
      </c>
      <c r="N272" s="17">
        <f t="shared" si="63"/>
        <v>7.5449999999999999</v>
      </c>
      <c r="O272" s="17">
        <f t="shared" si="63"/>
        <v>8.120000000000001</v>
      </c>
      <c r="P272" s="43">
        <f t="shared" si="64"/>
        <v>0.1684047083368162</v>
      </c>
      <c r="Q272" s="21">
        <f t="shared" si="65"/>
        <v>2.851018267503902E-8</v>
      </c>
      <c r="R272" s="21">
        <f t="shared" si="66"/>
        <v>3.5075187395256722E-7</v>
      </c>
      <c r="S272" s="23">
        <f t="shared" si="67"/>
        <v>1.678418462403771E-7</v>
      </c>
      <c r="T272" s="21">
        <f t="shared" si="68"/>
        <v>2.8170885349378388E-14</v>
      </c>
      <c r="U272" s="28">
        <v>298</v>
      </c>
      <c r="V272" s="29">
        <f t="shared" si="69"/>
        <v>289.125</v>
      </c>
      <c r="W272" s="30">
        <f t="shared" si="70"/>
        <v>0.51771283988660499</v>
      </c>
      <c r="X272" s="31">
        <f t="shared" si="71"/>
        <v>3.2939184277980265</v>
      </c>
      <c r="Y272" s="34">
        <f t="shared" si="72"/>
        <v>-3.3609253585228963E-25</v>
      </c>
      <c r="Z272" s="35">
        <f t="shared" si="73"/>
        <v>-2.1573890918349306E-25</v>
      </c>
      <c r="AA272" s="35">
        <f t="shared" si="74"/>
        <v>-2.5883714525588865E-25</v>
      </c>
      <c r="AB272" s="36">
        <f t="shared" si="75"/>
        <v>-1.5071508276993149E-25</v>
      </c>
      <c r="AC272" s="42">
        <f t="shared" si="77"/>
        <v>4.6927623114538278E-24</v>
      </c>
      <c r="AD272" s="24"/>
      <c r="AE272" s="44">
        <f t="shared" si="76"/>
        <v>4.6927623114538279E-20</v>
      </c>
      <c r="AF272" s="50"/>
      <c r="AG272" s="50"/>
      <c r="AH272" s="12">
        <v>2660</v>
      </c>
    </row>
    <row r="273" spans="6:38">
      <c r="F273" s="12">
        <v>2670</v>
      </c>
      <c r="G273" s="49">
        <v>16.16</v>
      </c>
      <c r="H273" s="49">
        <v>7.45</v>
      </c>
      <c r="I273" s="49">
        <v>8.02</v>
      </c>
      <c r="J273" s="49">
        <v>16.11</v>
      </c>
      <c r="K273" s="49">
        <v>7.65</v>
      </c>
      <c r="L273" s="49">
        <v>8.27</v>
      </c>
      <c r="M273" s="17">
        <f t="shared" si="63"/>
        <v>16.134999999999998</v>
      </c>
      <c r="N273" s="17">
        <f t="shared" si="63"/>
        <v>7.5500000000000007</v>
      </c>
      <c r="O273" s="17">
        <f t="shared" si="63"/>
        <v>8.1449999999999996</v>
      </c>
      <c r="P273" s="43">
        <f t="shared" si="64"/>
        <v>0.16895272796513419</v>
      </c>
      <c r="Q273" s="21">
        <f t="shared" si="65"/>
        <v>2.8183829312644468E-8</v>
      </c>
      <c r="R273" s="21">
        <f t="shared" si="66"/>
        <v>3.5481338923357526E-7</v>
      </c>
      <c r="S273" s="23">
        <f t="shared" si="67"/>
        <v>1.6992651349846895E-7</v>
      </c>
      <c r="T273" s="21">
        <f t="shared" si="68"/>
        <v>2.8875019989745351E-14</v>
      </c>
      <c r="U273" s="28">
        <v>298</v>
      </c>
      <c r="V273" s="29">
        <f t="shared" si="69"/>
        <v>289.13499999999999</v>
      </c>
      <c r="W273" s="30">
        <f t="shared" si="70"/>
        <v>0.51711161607586054</v>
      </c>
      <c r="X273" s="31">
        <f t="shared" si="71"/>
        <v>3.2893615841944195</v>
      </c>
      <c r="Y273" s="34">
        <f t="shared" si="72"/>
        <v>-1.6958872966230935E-25</v>
      </c>
      <c r="Z273" s="35">
        <f t="shared" si="73"/>
        <v>-1.0705255653816065E-25</v>
      </c>
      <c r="AA273" s="35">
        <f t="shared" si="74"/>
        <v>-1.3011289171963619E-25</v>
      </c>
      <c r="AB273" s="36">
        <f t="shared" si="75"/>
        <v>-7.3629967090468947E-26</v>
      </c>
      <c r="AC273" s="42">
        <f t="shared" si="77"/>
        <v>2.2994960989521966E-24</v>
      </c>
      <c r="AD273" s="24"/>
      <c r="AE273" s="44">
        <f t="shared" si="76"/>
        <v>2.2994960989521965E-20</v>
      </c>
      <c r="AF273" s="50"/>
      <c r="AG273" s="50"/>
      <c r="AH273" s="12">
        <v>2670</v>
      </c>
    </row>
    <row r="274" spans="6:38">
      <c r="F274" s="12">
        <v>2680</v>
      </c>
      <c r="G274" s="49">
        <v>16.16</v>
      </c>
      <c r="H274" s="49">
        <v>7.45</v>
      </c>
      <c r="I274" s="49">
        <v>8.0399999999999991</v>
      </c>
      <c r="J274" s="49">
        <v>16.11</v>
      </c>
      <c r="K274" s="49">
        <v>7.65</v>
      </c>
      <c r="L274" s="49">
        <v>8.25</v>
      </c>
      <c r="M274" s="17">
        <f t="shared" si="63"/>
        <v>16.134999999999998</v>
      </c>
      <c r="N274" s="17">
        <f t="shared" si="63"/>
        <v>7.5500000000000007</v>
      </c>
      <c r="O274" s="17">
        <f t="shared" si="63"/>
        <v>8.1449999999999996</v>
      </c>
      <c r="P274" s="43">
        <f t="shared" si="64"/>
        <v>0.16895272796513419</v>
      </c>
      <c r="Q274" s="21">
        <f t="shared" si="65"/>
        <v>2.8183829312644468E-8</v>
      </c>
      <c r="R274" s="21">
        <f t="shared" si="66"/>
        <v>3.5481338923357526E-7</v>
      </c>
      <c r="S274" s="23">
        <f t="shared" si="67"/>
        <v>1.6992651349846895E-7</v>
      </c>
      <c r="T274" s="21">
        <f t="shared" si="68"/>
        <v>2.8875019989745351E-14</v>
      </c>
      <c r="U274" s="28">
        <v>298</v>
      </c>
      <c r="V274" s="29">
        <f t="shared" si="69"/>
        <v>289.13499999999999</v>
      </c>
      <c r="W274" s="30">
        <f t="shared" si="70"/>
        <v>0.51711161607586054</v>
      </c>
      <c r="X274" s="31">
        <f t="shared" si="71"/>
        <v>3.2893615841944195</v>
      </c>
      <c r="Y274" s="34">
        <f t="shared" si="72"/>
        <v>-8.1389461391071757E-26</v>
      </c>
      <c r="Z274" s="35">
        <f t="shared" si="73"/>
        <v>-5.1376939579225945E-26</v>
      </c>
      <c r="AA274" s="35">
        <f t="shared" si="74"/>
        <v>-6.2444115232084255E-26</v>
      </c>
      <c r="AB274" s="36">
        <f t="shared" si="75"/>
        <v>-3.5336684080766875E-26</v>
      </c>
      <c r="AC274" s="42">
        <f t="shared" si="77"/>
        <v>1.1035801101715816E-24</v>
      </c>
      <c r="AD274" s="24"/>
      <c r="AE274" s="44">
        <f t="shared" si="76"/>
        <v>1.1035801101715816E-20</v>
      </c>
      <c r="AF274" s="50"/>
      <c r="AG274" s="50"/>
      <c r="AH274" s="12">
        <v>2680</v>
      </c>
    </row>
    <row r="275" spans="6:38">
      <c r="F275" s="12">
        <v>2690</v>
      </c>
      <c r="G275" s="49">
        <v>16.16</v>
      </c>
      <c r="H275" s="49">
        <v>7.45</v>
      </c>
      <c r="I275" s="49">
        <v>8.0399999999999991</v>
      </c>
      <c r="J275" s="49">
        <v>16.11</v>
      </c>
      <c r="K275" s="49">
        <v>7.65</v>
      </c>
      <c r="L275" s="49">
        <v>8.27</v>
      </c>
      <c r="M275" s="17">
        <f t="shared" si="63"/>
        <v>16.134999999999998</v>
      </c>
      <c r="N275" s="17">
        <f t="shared" si="63"/>
        <v>7.5500000000000007</v>
      </c>
      <c r="O275" s="17">
        <f t="shared" si="63"/>
        <v>8.1549999999999994</v>
      </c>
      <c r="P275" s="43">
        <f t="shared" si="64"/>
        <v>0.16916015918424424</v>
      </c>
      <c r="Q275" s="21">
        <f t="shared" si="65"/>
        <v>2.8183829312644468E-8</v>
      </c>
      <c r="R275" s="21">
        <f t="shared" si="66"/>
        <v>3.5481338923357526E-7</v>
      </c>
      <c r="S275" s="23">
        <f t="shared" si="67"/>
        <v>1.6992651349846895E-7</v>
      </c>
      <c r="T275" s="21">
        <f t="shared" si="68"/>
        <v>2.8875019989745351E-14</v>
      </c>
      <c r="U275" s="28">
        <v>298</v>
      </c>
      <c r="V275" s="29">
        <f t="shared" si="69"/>
        <v>289.13499999999999</v>
      </c>
      <c r="W275" s="30">
        <f t="shared" si="70"/>
        <v>0.51711161607586054</v>
      </c>
      <c r="X275" s="31">
        <f t="shared" si="71"/>
        <v>3.2893615841944195</v>
      </c>
      <c r="Y275" s="34">
        <f t="shared" si="72"/>
        <v>-3.9108597225258898E-26</v>
      </c>
      <c r="Z275" s="35">
        <f t="shared" si="73"/>
        <v>-2.4669520317821326E-26</v>
      </c>
      <c r="AA275" s="35">
        <f t="shared" si="74"/>
        <v>-3.0000495007044958E-26</v>
      </c>
      <c r="AB275" s="36">
        <f t="shared" si="75"/>
        <v>-1.6955951239370993E-26</v>
      </c>
      <c r="AC275" s="42">
        <f t="shared" si="77"/>
        <v>5.2963301834748548E-25</v>
      </c>
      <c r="AD275" s="24"/>
      <c r="AE275" s="44">
        <f t="shared" si="76"/>
        <v>5.2963301834748548E-21</v>
      </c>
      <c r="AF275" s="50"/>
      <c r="AG275" s="50"/>
      <c r="AH275" s="12">
        <v>2690</v>
      </c>
    </row>
    <row r="276" spans="6:38">
      <c r="F276" s="12">
        <v>2700</v>
      </c>
      <c r="G276" s="49">
        <v>16.170000000000002</v>
      </c>
      <c r="H276" s="49">
        <v>7.46</v>
      </c>
      <c r="I276" s="49">
        <v>8.02</v>
      </c>
      <c r="J276" s="49">
        <v>16.12</v>
      </c>
      <c r="K276" s="49">
        <v>7.65</v>
      </c>
      <c r="L276" s="49">
        <v>8.1999999999999993</v>
      </c>
      <c r="M276" s="17">
        <f t="shared" si="63"/>
        <v>16.145000000000003</v>
      </c>
      <c r="N276" s="17">
        <f t="shared" si="63"/>
        <v>7.5549999999999997</v>
      </c>
      <c r="O276" s="17">
        <f t="shared" si="63"/>
        <v>8.11</v>
      </c>
      <c r="P276" s="43">
        <f t="shared" si="64"/>
        <v>0.168256134304136</v>
      </c>
      <c r="Q276" s="21">
        <f t="shared" si="65"/>
        <v>2.7861211686297637E-8</v>
      </c>
      <c r="R276" s="21">
        <f t="shared" si="66"/>
        <v>3.5892193464500433E-7</v>
      </c>
      <c r="S276" s="23">
        <f t="shared" si="67"/>
        <v>1.7203707321231201E-7</v>
      </c>
      <c r="T276" s="21">
        <f t="shared" si="68"/>
        <v>2.9596754559458398E-14</v>
      </c>
      <c r="U276" s="28">
        <v>298</v>
      </c>
      <c r="V276" s="29">
        <f t="shared" si="69"/>
        <v>289.14499999999998</v>
      </c>
      <c r="W276" s="30">
        <f t="shared" si="70"/>
        <v>0.51651043385143658</v>
      </c>
      <c r="X276" s="31">
        <f t="shared" si="71"/>
        <v>3.2848113591197503</v>
      </c>
      <c r="Y276" s="34">
        <f t="shared" si="72"/>
        <v>-1.9145032901711744E-26</v>
      </c>
      <c r="Z276" s="35">
        <f t="shared" si="73"/>
        <v>-1.1928657636820417E-26</v>
      </c>
      <c r="AA276" s="35">
        <f t="shared" si="74"/>
        <v>-1.4648740293825373E-26</v>
      </c>
      <c r="AB276" s="36">
        <f t="shared" si="75"/>
        <v>-8.1018753724575871E-27</v>
      </c>
      <c r="AC276" s="42">
        <f t="shared" si="77"/>
        <v>2.5395871982354912E-25</v>
      </c>
      <c r="AD276" s="24"/>
      <c r="AE276" s="44">
        <f t="shared" si="76"/>
        <v>2.5395871982354913E-21</v>
      </c>
      <c r="AF276" s="50"/>
      <c r="AG276" s="50"/>
      <c r="AH276" s="12">
        <v>2700</v>
      </c>
    </row>
    <row r="277" spans="6:38">
      <c r="F277" s="12">
        <v>2710</v>
      </c>
      <c r="G277" s="49">
        <v>16.170000000000002</v>
      </c>
      <c r="H277" s="49">
        <v>7.46</v>
      </c>
      <c r="I277" s="49">
        <v>8.02</v>
      </c>
      <c r="J277" s="49">
        <v>16.12</v>
      </c>
      <c r="K277" s="49">
        <v>7.65</v>
      </c>
      <c r="L277" s="49">
        <v>8.25</v>
      </c>
      <c r="M277" s="17">
        <f t="shared" si="63"/>
        <v>16.145000000000003</v>
      </c>
      <c r="N277" s="17">
        <f t="shared" si="63"/>
        <v>7.5549999999999997</v>
      </c>
      <c r="O277" s="17">
        <f t="shared" si="63"/>
        <v>8.1349999999999998</v>
      </c>
      <c r="P277" s="43">
        <f t="shared" si="64"/>
        <v>0.16877480302887135</v>
      </c>
      <c r="Q277" s="21">
        <f t="shared" si="65"/>
        <v>2.7861211686297637E-8</v>
      </c>
      <c r="R277" s="21">
        <f t="shared" si="66"/>
        <v>3.5892193464500433E-7</v>
      </c>
      <c r="S277" s="23">
        <f t="shared" si="67"/>
        <v>1.7203707321231201E-7</v>
      </c>
      <c r="T277" s="21">
        <f t="shared" si="68"/>
        <v>2.9596754559458398E-14</v>
      </c>
      <c r="U277" s="28">
        <v>298</v>
      </c>
      <c r="V277" s="29">
        <f t="shared" si="69"/>
        <v>289.14499999999998</v>
      </c>
      <c r="W277" s="30">
        <f t="shared" si="70"/>
        <v>0.51651043385143658</v>
      </c>
      <c r="X277" s="31">
        <f t="shared" si="71"/>
        <v>3.2848113591197503</v>
      </c>
      <c r="Y277" s="34">
        <f t="shared" si="72"/>
        <v>-9.0709177818975207E-27</v>
      </c>
      <c r="Z277" s="35">
        <f t="shared" si="73"/>
        <v>-5.6412589072413096E-27</v>
      </c>
      <c r="AA277" s="35">
        <f t="shared" si="74"/>
        <v>-6.9379920801493689E-27</v>
      </c>
      <c r="AB277" s="36">
        <f t="shared" si="75"/>
        <v>-3.8244925177493999E-27</v>
      </c>
      <c r="AC277" s="42">
        <f t="shared" si="77"/>
        <v>1.1995587959778146E-25</v>
      </c>
      <c r="AD277" s="24"/>
      <c r="AE277" s="44">
        <f t="shared" si="76"/>
        <v>1.1995587959778146E-21</v>
      </c>
      <c r="AF277" s="50"/>
      <c r="AG277" s="50"/>
      <c r="AH277" s="12">
        <v>2710</v>
      </c>
    </row>
    <row r="278" spans="6:38">
      <c r="F278" s="12">
        <v>2720</v>
      </c>
      <c r="G278" s="49">
        <v>16.170000000000002</v>
      </c>
      <c r="H278" s="49">
        <v>7.46</v>
      </c>
      <c r="I278" s="49">
        <v>8.0299999999999994</v>
      </c>
      <c r="J278" s="49">
        <v>16.12</v>
      </c>
      <c r="K278" s="49">
        <v>7.65</v>
      </c>
      <c r="L278" s="49">
        <v>8.23</v>
      </c>
      <c r="M278" s="17">
        <f t="shared" si="63"/>
        <v>16.145000000000003</v>
      </c>
      <c r="N278" s="17">
        <f t="shared" si="63"/>
        <v>7.5549999999999997</v>
      </c>
      <c r="O278" s="17">
        <f t="shared" si="63"/>
        <v>8.129999999999999</v>
      </c>
      <c r="P278" s="43">
        <f t="shared" si="64"/>
        <v>0.16867106928392425</v>
      </c>
      <c r="Q278" s="21">
        <f t="shared" si="65"/>
        <v>2.7861211686297637E-8</v>
      </c>
      <c r="R278" s="21">
        <f t="shared" si="66"/>
        <v>3.5892193464500433E-7</v>
      </c>
      <c r="S278" s="23">
        <f t="shared" si="67"/>
        <v>1.7203707321231201E-7</v>
      </c>
      <c r="T278" s="21">
        <f t="shared" si="68"/>
        <v>2.9596754559458398E-14</v>
      </c>
      <c r="U278" s="28">
        <v>298</v>
      </c>
      <c r="V278" s="29">
        <f t="shared" si="69"/>
        <v>289.14499999999998</v>
      </c>
      <c r="W278" s="30">
        <f t="shared" si="70"/>
        <v>0.51651043385143658</v>
      </c>
      <c r="X278" s="31">
        <f t="shared" si="71"/>
        <v>3.2848113591197503</v>
      </c>
      <c r="Y278" s="34">
        <f t="shared" si="72"/>
        <v>-4.2723059822375806E-27</v>
      </c>
      <c r="Z278" s="35">
        <f t="shared" si="73"/>
        <v>-2.6579658891716721E-27</v>
      </c>
      <c r="AA278" s="35">
        <f t="shared" si="74"/>
        <v>-3.2679629134754251E-27</v>
      </c>
      <c r="AB278" s="36">
        <f t="shared" si="75"/>
        <v>-1.8026310217784945E-27</v>
      </c>
      <c r="AC278" s="42">
        <f t="shared" si="77"/>
        <v>5.6532692473734577E-26</v>
      </c>
      <c r="AD278" s="24"/>
      <c r="AE278" s="44">
        <f t="shared" si="76"/>
        <v>5.6532692473734579E-22</v>
      </c>
      <c r="AF278" s="50"/>
      <c r="AG278" s="50"/>
      <c r="AH278" s="12">
        <v>2720</v>
      </c>
    </row>
    <row r="279" spans="6:38">
      <c r="F279" s="12">
        <v>2730</v>
      </c>
      <c r="G279" s="49">
        <v>16.18</v>
      </c>
      <c r="H279" s="49">
        <v>7.46</v>
      </c>
      <c r="I279" s="49">
        <v>8.0500000000000007</v>
      </c>
      <c r="J279" s="49">
        <v>16.13</v>
      </c>
      <c r="K279" s="49">
        <v>7.66</v>
      </c>
      <c r="L279" s="49">
        <v>8.26</v>
      </c>
      <c r="M279" s="17">
        <f t="shared" si="63"/>
        <v>16.155000000000001</v>
      </c>
      <c r="N279" s="17">
        <f t="shared" si="63"/>
        <v>7.5600000000000005</v>
      </c>
      <c r="O279" s="17">
        <f t="shared" si="63"/>
        <v>8.1550000000000011</v>
      </c>
      <c r="P279" s="43">
        <f t="shared" si="64"/>
        <v>0.16921932717900826</v>
      </c>
      <c r="Q279" s="21">
        <f t="shared" si="65"/>
        <v>2.75422870333816E-8</v>
      </c>
      <c r="R279" s="21">
        <f t="shared" si="66"/>
        <v>3.630780547701011E-7</v>
      </c>
      <c r="S279" s="23">
        <f t="shared" si="67"/>
        <v>1.7417384697724087E-7</v>
      </c>
      <c r="T279" s="21">
        <f t="shared" si="68"/>
        <v>3.0336528970851318E-14</v>
      </c>
      <c r="U279" s="28">
        <v>298</v>
      </c>
      <c r="V279" s="29">
        <f t="shared" si="69"/>
        <v>289.15499999999997</v>
      </c>
      <c r="W279" s="30">
        <f t="shared" si="70"/>
        <v>0.51590929320901524</v>
      </c>
      <c r="X279" s="31">
        <f t="shared" si="71"/>
        <v>3.2802677425150728</v>
      </c>
      <c r="Y279" s="34">
        <f t="shared" si="72"/>
        <v>-2.0742868100713537E-27</v>
      </c>
      <c r="Z279" s="35">
        <f t="shared" si="73"/>
        <v>-1.2671748307493178E-27</v>
      </c>
      <c r="AA279" s="35">
        <f t="shared" si="74"/>
        <v>-1.5812248184377254E-27</v>
      </c>
      <c r="AB279" s="36">
        <f t="shared" si="75"/>
        <v>-8.4376701235977423E-28</v>
      </c>
      <c r="AC279" s="42">
        <f t="shared" si="77"/>
        <v>2.6654701458217584E-26</v>
      </c>
      <c r="AD279" s="24"/>
      <c r="AE279" s="44">
        <f t="shared" si="76"/>
        <v>2.6654701458217582E-22</v>
      </c>
      <c r="AF279" s="50"/>
      <c r="AG279" s="50"/>
      <c r="AH279" s="12">
        <v>2730</v>
      </c>
    </row>
    <row r="280" spans="6:38">
      <c r="F280" s="12">
        <v>2740</v>
      </c>
      <c r="G280" s="49">
        <v>16.18</v>
      </c>
      <c r="H280" s="49">
        <v>7.46</v>
      </c>
      <c r="I280" s="49">
        <v>8.0500000000000007</v>
      </c>
      <c r="J280" s="49">
        <v>16.13</v>
      </c>
      <c r="K280" s="49">
        <v>7.66</v>
      </c>
      <c r="L280" s="49">
        <v>8.25</v>
      </c>
      <c r="M280" s="17">
        <f t="shared" si="63"/>
        <v>16.155000000000001</v>
      </c>
      <c r="N280" s="17">
        <f t="shared" si="63"/>
        <v>7.5600000000000005</v>
      </c>
      <c r="O280" s="17">
        <f t="shared" si="63"/>
        <v>8.15</v>
      </c>
      <c r="P280" s="43">
        <f t="shared" si="64"/>
        <v>0.16911557529232588</v>
      </c>
      <c r="Q280" s="21">
        <f t="shared" si="65"/>
        <v>2.75422870333816E-8</v>
      </c>
      <c r="R280" s="21">
        <f t="shared" si="66"/>
        <v>3.630780547701011E-7</v>
      </c>
      <c r="S280" s="23">
        <f t="shared" si="67"/>
        <v>1.7417384697724087E-7</v>
      </c>
      <c r="T280" s="21">
        <f t="shared" si="68"/>
        <v>3.0336528970851318E-14</v>
      </c>
      <c r="U280" s="28">
        <v>298</v>
      </c>
      <c r="V280" s="29">
        <f t="shared" si="69"/>
        <v>289.15499999999997</v>
      </c>
      <c r="W280" s="30">
        <f t="shared" si="70"/>
        <v>0.51590929320901524</v>
      </c>
      <c r="X280" s="31">
        <f t="shared" si="71"/>
        <v>3.2802677425150728</v>
      </c>
      <c r="Y280" s="34">
        <f t="shared" si="72"/>
        <v>-9.5634398106727473E-28</v>
      </c>
      <c r="Z280" s="35">
        <f t="shared" si="73"/>
        <v>-5.844554716824737E-28</v>
      </c>
      <c r="AA280" s="35">
        <f t="shared" si="74"/>
        <v>-7.2906982190623515E-28</v>
      </c>
      <c r="AB280" s="36">
        <f t="shared" si="75"/>
        <v>-3.8932480245840322E-28</v>
      </c>
      <c r="AC280" s="42">
        <f t="shared" si="77"/>
        <v>1.2296612923542284E-26</v>
      </c>
      <c r="AD280" s="24"/>
      <c r="AE280" s="44">
        <f t="shared" si="76"/>
        <v>1.2296612923542285E-22</v>
      </c>
      <c r="AF280" s="50"/>
      <c r="AG280" s="50"/>
      <c r="AH280" s="12">
        <v>2740</v>
      </c>
    </row>
    <row r="281" spans="6:38">
      <c r="F281" s="12">
        <v>2750</v>
      </c>
      <c r="G281" s="49">
        <v>16.190000000000001</v>
      </c>
      <c r="H281" s="49">
        <v>7.47</v>
      </c>
      <c r="I281" s="49">
        <v>8.02</v>
      </c>
      <c r="J281" s="49">
        <v>16.14</v>
      </c>
      <c r="K281" s="49">
        <v>7.66</v>
      </c>
      <c r="L281" s="49">
        <v>8.26</v>
      </c>
      <c r="M281" s="17">
        <f t="shared" si="63"/>
        <v>16.164999999999999</v>
      </c>
      <c r="N281" s="17">
        <f t="shared" si="63"/>
        <v>7.5649999999999995</v>
      </c>
      <c r="O281" s="17">
        <f t="shared" si="63"/>
        <v>8.14</v>
      </c>
      <c r="P281" s="43">
        <f t="shared" si="64"/>
        <v>0.16893761659642614</v>
      </c>
      <c r="Q281" s="21">
        <f t="shared" si="65"/>
        <v>2.7227013080779157E-8</v>
      </c>
      <c r="R281" s="21">
        <f t="shared" si="66"/>
        <v>3.6728230049808372E-7</v>
      </c>
      <c r="S281" s="23">
        <f t="shared" si="67"/>
        <v>1.7633716038294092E-7</v>
      </c>
      <c r="T281" s="21">
        <f t="shared" si="68"/>
        <v>3.109479413191903E-14</v>
      </c>
      <c r="U281" s="28">
        <v>298</v>
      </c>
      <c r="V281" s="29">
        <f t="shared" si="69"/>
        <v>289.16500000000002</v>
      </c>
      <c r="W281" s="30">
        <f t="shared" si="70"/>
        <v>0.51530819414428286</v>
      </c>
      <c r="X281" s="31">
        <f t="shared" si="71"/>
        <v>3.275730724337417</v>
      </c>
      <c r="Y281" s="34">
        <f t="shared" si="72"/>
        <v>-4.5257631660137945E-28</v>
      </c>
      <c r="Z281" s="35">
        <f t="shared" si="73"/>
        <v>-2.7212664073137281E-28</v>
      </c>
      <c r="AA281" s="35">
        <f t="shared" si="74"/>
        <v>-3.4407491625342254E-28</v>
      </c>
      <c r="AB281" s="36">
        <f t="shared" si="75"/>
        <v>-1.7819957687632727E-28</v>
      </c>
      <c r="AC281" s="42">
        <f t="shared" si="77"/>
        <v>5.6754139723704843E-27</v>
      </c>
      <c r="AD281" s="24"/>
      <c r="AE281" s="44">
        <f t="shared" si="76"/>
        <v>5.6754139723704842E-23</v>
      </c>
      <c r="AF281" s="50"/>
      <c r="AG281" s="50"/>
      <c r="AH281" s="12">
        <v>2750</v>
      </c>
    </row>
    <row r="282" spans="6:38">
      <c r="F282" s="12">
        <v>2760</v>
      </c>
      <c r="G282" s="49">
        <v>16.190000000000001</v>
      </c>
      <c r="H282" s="49">
        <v>7.47</v>
      </c>
      <c r="I282" s="49">
        <v>8.0500000000000007</v>
      </c>
      <c r="J282" s="49">
        <v>16.14</v>
      </c>
      <c r="K282" s="49">
        <v>7.66</v>
      </c>
      <c r="L282" s="49">
        <v>8.1999999999999993</v>
      </c>
      <c r="M282" s="17">
        <f t="shared" si="63"/>
        <v>16.164999999999999</v>
      </c>
      <c r="N282" s="17">
        <f t="shared" si="63"/>
        <v>7.5649999999999995</v>
      </c>
      <c r="O282" s="17">
        <f t="shared" si="63"/>
        <v>8.125</v>
      </c>
      <c r="P282" s="43">
        <f t="shared" si="64"/>
        <v>0.16862630649213298</v>
      </c>
      <c r="Q282" s="21">
        <f t="shared" si="65"/>
        <v>2.7227013080779157E-8</v>
      </c>
      <c r="R282" s="21">
        <f t="shared" si="66"/>
        <v>3.6728230049808372E-7</v>
      </c>
      <c r="S282" s="23">
        <f t="shared" si="67"/>
        <v>1.7633716038294092E-7</v>
      </c>
      <c r="T282" s="21">
        <f t="shared" si="68"/>
        <v>3.109479413191903E-14</v>
      </c>
      <c r="U282" s="28">
        <v>298</v>
      </c>
      <c r="V282" s="29">
        <f t="shared" si="69"/>
        <v>289.16500000000002</v>
      </c>
      <c r="W282" s="30">
        <f t="shared" si="70"/>
        <v>0.51530819414428286</v>
      </c>
      <c r="X282" s="31">
        <f t="shared" si="71"/>
        <v>3.275730724337417</v>
      </c>
      <c r="Y282" s="34">
        <f t="shared" si="72"/>
        <v>-2.0457186544390186E-28</v>
      </c>
      <c r="Z282" s="35">
        <f t="shared" si="73"/>
        <v>-1.2315597952488272E-28</v>
      </c>
      <c r="AA282" s="35">
        <f t="shared" si="74"/>
        <v>-1.5555802301016557E-28</v>
      </c>
      <c r="AB282" s="36">
        <f t="shared" si="75"/>
        <v>-8.0753331280348597E-29</v>
      </c>
      <c r="AC282" s="42">
        <f t="shared" si="77"/>
        <v>2.5701156266250011E-27</v>
      </c>
      <c r="AD282" s="24"/>
      <c r="AE282" s="44">
        <f t="shared" si="76"/>
        <v>2.5701156266250011E-23</v>
      </c>
      <c r="AF282" s="50"/>
      <c r="AG282" s="50"/>
      <c r="AH282" s="12">
        <v>2760</v>
      </c>
      <c r="AI282">
        <v>0</v>
      </c>
      <c r="AJ282">
        <f>AI282*60</f>
        <v>0</v>
      </c>
      <c r="AK282">
        <v>15.64</v>
      </c>
      <c r="AL282" s="8">
        <f>AK282/56000</f>
        <v>2.7928571428571428E-4</v>
      </c>
    </row>
    <row r="283" spans="6:38">
      <c r="F283" s="12">
        <v>2770</v>
      </c>
      <c r="G283" s="49">
        <v>16.2</v>
      </c>
      <c r="H283" s="49">
        <v>7.47</v>
      </c>
      <c r="I283" s="49">
        <v>8.0500000000000007</v>
      </c>
      <c r="J283" s="49">
        <v>16.149999999999999</v>
      </c>
      <c r="K283" s="49">
        <v>7.66</v>
      </c>
      <c r="L283" s="49">
        <v>8.25</v>
      </c>
      <c r="M283" s="17">
        <f t="shared" si="63"/>
        <v>16.174999999999997</v>
      </c>
      <c r="N283" s="17">
        <f t="shared" si="63"/>
        <v>7.5649999999999995</v>
      </c>
      <c r="O283" s="17">
        <f t="shared" si="63"/>
        <v>8.15</v>
      </c>
      <c r="P283" s="43">
        <f t="shared" si="64"/>
        <v>0.16917474839002933</v>
      </c>
      <c r="Q283" s="21">
        <f t="shared" si="65"/>
        <v>2.7227013080779157E-8</v>
      </c>
      <c r="R283" s="21">
        <f t="shared" si="66"/>
        <v>3.6728230049808372E-7</v>
      </c>
      <c r="S283" s="23">
        <f t="shared" si="67"/>
        <v>1.7648375746587087E-7</v>
      </c>
      <c r="T283" s="21">
        <f t="shared" si="68"/>
        <v>3.1146516649272335E-14</v>
      </c>
      <c r="U283" s="28">
        <v>298</v>
      </c>
      <c r="V283" s="29">
        <f t="shared" si="69"/>
        <v>289.17500000000001</v>
      </c>
      <c r="W283" s="30">
        <f t="shared" si="70"/>
        <v>0.51470713665292811</v>
      </c>
      <c r="X283" s="31">
        <f t="shared" si="71"/>
        <v>3.2712002945597511</v>
      </c>
      <c r="Y283" s="34">
        <f t="shared" si="72"/>
        <v>-9.3357375128094505E-29</v>
      </c>
      <c r="Z283" s="35">
        <f t="shared" si="73"/>
        <v>-5.5968280698728904E-29</v>
      </c>
      <c r="AA283" s="35">
        <f t="shared" si="74"/>
        <v>-7.0942399029818603E-29</v>
      </c>
      <c r="AB283" s="36">
        <f t="shared" si="75"/>
        <v>-3.6533325550175263E-29</v>
      </c>
      <c r="AC283" s="42">
        <f t="shared" si="77"/>
        <v>1.1655269569677615E-27</v>
      </c>
      <c r="AD283" s="24"/>
      <c r="AE283" s="44">
        <f t="shared" si="76"/>
        <v>1.1655269569677616E-23</v>
      </c>
      <c r="AF283" s="50"/>
      <c r="AG283" s="50"/>
      <c r="AH283" s="12">
        <v>2770</v>
      </c>
      <c r="AI283">
        <v>2</v>
      </c>
      <c r="AJ283">
        <f t="shared" ref="AJ283:AJ299" si="78">AI283*60</f>
        <v>120</v>
      </c>
      <c r="AK283">
        <v>14.43</v>
      </c>
      <c r="AL283" s="8">
        <f t="shared" ref="AL283:AL299" si="79">AK283/56000</f>
        <v>2.5767857142857141E-4</v>
      </c>
    </row>
    <row r="284" spans="6:38">
      <c r="F284" s="12">
        <v>2780</v>
      </c>
      <c r="G284" s="49">
        <v>16.21</v>
      </c>
      <c r="H284" s="49">
        <v>7.47</v>
      </c>
      <c r="I284" s="49">
        <v>8.0299999999999994</v>
      </c>
      <c r="J284" s="49">
        <v>16.16</v>
      </c>
      <c r="K284" s="49">
        <v>7.67</v>
      </c>
      <c r="L284" s="49">
        <v>8.2100000000000009</v>
      </c>
      <c r="M284" s="17">
        <f t="shared" si="63"/>
        <v>16.185000000000002</v>
      </c>
      <c r="N284" s="17">
        <f t="shared" si="63"/>
        <v>7.57</v>
      </c>
      <c r="O284" s="17">
        <f t="shared" si="63"/>
        <v>8.120000000000001</v>
      </c>
      <c r="P284" s="43">
        <f t="shared" si="64"/>
        <v>0.16858151237009286</v>
      </c>
      <c r="Q284" s="21">
        <f t="shared" si="65"/>
        <v>2.6915348039269097E-8</v>
      </c>
      <c r="R284" s="21">
        <f t="shared" si="66"/>
        <v>3.7153522909717226E-7</v>
      </c>
      <c r="S284" s="23">
        <f t="shared" si="67"/>
        <v>1.7867576094423671E-7</v>
      </c>
      <c r="T284" s="21">
        <f t="shared" si="68"/>
        <v>3.1925027549002025E-14</v>
      </c>
      <c r="U284" s="28">
        <v>298</v>
      </c>
      <c r="V284" s="29">
        <f t="shared" si="69"/>
        <v>289.185</v>
      </c>
      <c r="W284" s="30">
        <f t="shared" si="70"/>
        <v>0.51410612073063944</v>
      </c>
      <c r="X284" s="31">
        <f t="shared" si="71"/>
        <v>3.2666764431709363</v>
      </c>
      <c r="Y284" s="34">
        <f t="shared" si="72"/>
        <v>-4.3093814214978775E-29</v>
      </c>
      <c r="Z284" s="35">
        <f t="shared" si="73"/>
        <v>-2.5441222810591162E-29</v>
      </c>
      <c r="AA284" s="35">
        <f t="shared" si="74"/>
        <v>-3.2672283438822743E-29</v>
      </c>
      <c r="AB284" s="36">
        <f t="shared" si="75"/>
        <v>-1.632660967296782E-29</v>
      </c>
      <c r="AC284" s="42">
        <f t="shared" si="77"/>
        <v>5.2600685674215624E-28</v>
      </c>
      <c r="AD284" s="24"/>
      <c r="AE284" s="44">
        <f t="shared" si="76"/>
        <v>5.2600685674215624E-24</v>
      </c>
      <c r="AF284" s="50"/>
      <c r="AG284" s="50"/>
      <c r="AH284" s="12">
        <v>2780</v>
      </c>
      <c r="AI284">
        <v>4</v>
      </c>
      <c r="AJ284">
        <f t="shared" si="78"/>
        <v>240</v>
      </c>
      <c r="AK284">
        <v>13.56</v>
      </c>
      <c r="AL284" s="8">
        <f t="shared" si="79"/>
        <v>2.4214285714285714E-4</v>
      </c>
    </row>
    <row r="285" spans="6:38">
      <c r="F285" s="12">
        <v>2790</v>
      </c>
      <c r="G285" s="49">
        <v>16.21</v>
      </c>
      <c r="H285" s="49">
        <v>7.47</v>
      </c>
      <c r="I285" s="49">
        <v>8.0299999999999994</v>
      </c>
      <c r="J285" s="49">
        <v>16.16</v>
      </c>
      <c r="K285" s="49">
        <v>7.67</v>
      </c>
      <c r="L285" s="49">
        <v>8.25</v>
      </c>
      <c r="M285" s="17">
        <f t="shared" si="63"/>
        <v>16.185000000000002</v>
      </c>
      <c r="N285" s="17">
        <f t="shared" si="63"/>
        <v>7.57</v>
      </c>
      <c r="O285" s="17">
        <f t="shared" si="63"/>
        <v>8.14</v>
      </c>
      <c r="P285" s="43">
        <f t="shared" si="64"/>
        <v>0.16899673777001922</v>
      </c>
      <c r="Q285" s="21">
        <f t="shared" si="65"/>
        <v>2.6915348039269097E-8</v>
      </c>
      <c r="R285" s="21">
        <f t="shared" si="66"/>
        <v>3.7153522909717226E-7</v>
      </c>
      <c r="S285" s="23">
        <f t="shared" si="67"/>
        <v>1.7867576094423671E-7</v>
      </c>
      <c r="T285" s="21">
        <f t="shared" si="68"/>
        <v>3.1925027549002025E-14</v>
      </c>
      <c r="U285" s="28">
        <v>298</v>
      </c>
      <c r="V285" s="29">
        <f t="shared" si="69"/>
        <v>289.185</v>
      </c>
      <c r="W285" s="30">
        <f t="shared" si="70"/>
        <v>0.51410612073063944</v>
      </c>
      <c r="X285" s="31">
        <f t="shared" si="71"/>
        <v>3.2666764431709363</v>
      </c>
      <c r="Y285" s="34">
        <f t="shared" si="72"/>
        <v>-1.9157299077201346E-29</v>
      </c>
      <c r="Z285" s="35">
        <f t="shared" si="73"/>
        <v>-1.1290533859421874E-29</v>
      </c>
      <c r="AA285" s="35">
        <f t="shared" si="74"/>
        <v>-1.4520947225224258E-29</v>
      </c>
      <c r="AB285" s="36">
        <f t="shared" si="75"/>
        <v>-7.2315174625528172E-30</v>
      </c>
      <c r="AC285" s="42">
        <f t="shared" si="77"/>
        <v>2.3326112943086671E-28</v>
      </c>
      <c r="AD285" s="24"/>
      <c r="AE285" s="44">
        <f t="shared" si="76"/>
        <v>2.332611294308667E-24</v>
      </c>
      <c r="AF285" s="50"/>
      <c r="AG285" s="50"/>
      <c r="AH285" s="12">
        <v>2790</v>
      </c>
      <c r="AI285">
        <v>6</v>
      </c>
      <c r="AJ285">
        <f t="shared" si="78"/>
        <v>360</v>
      </c>
      <c r="AK285">
        <v>12.68</v>
      </c>
      <c r="AL285" s="8">
        <f t="shared" si="79"/>
        <v>2.2642857142857143E-4</v>
      </c>
    </row>
    <row r="286" spans="6:38">
      <c r="F286" s="12">
        <v>2800</v>
      </c>
      <c r="G286" s="49">
        <v>16.22</v>
      </c>
      <c r="H286" s="49">
        <v>7.47</v>
      </c>
      <c r="I286" s="49">
        <v>8.0399999999999991</v>
      </c>
      <c r="J286" s="49">
        <v>16.170000000000002</v>
      </c>
      <c r="K286" s="49">
        <v>7.67</v>
      </c>
      <c r="L286" s="49">
        <v>8.26</v>
      </c>
      <c r="M286" s="17">
        <f t="shared" si="63"/>
        <v>16.195</v>
      </c>
      <c r="N286" s="17">
        <f t="shared" si="63"/>
        <v>7.57</v>
      </c>
      <c r="O286" s="17">
        <f t="shared" si="63"/>
        <v>8.1499999999999986</v>
      </c>
      <c r="P286" s="43">
        <f t="shared" si="64"/>
        <v>0.16923396291125117</v>
      </c>
      <c r="Q286" s="21">
        <f t="shared" si="65"/>
        <v>2.6915348039269097E-8</v>
      </c>
      <c r="R286" s="21">
        <f t="shared" si="66"/>
        <v>3.7153522909717226E-7</v>
      </c>
      <c r="S286" s="23">
        <f t="shared" si="67"/>
        <v>1.7882430221193E-7</v>
      </c>
      <c r="T286" s="21">
        <f t="shared" si="68"/>
        <v>3.1978131061583672E-14</v>
      </c>
      <c r="U286" s="28">
        <v>298</v>
      </c>
      <c r="V286" s="29">
        <f t="shared" si="69"/>
        <v>289.19499999999999</v>
      </c>
      <c r="W286" s="30">
        <f t="shared" si="70"/>
        <v>0.5135051463731034</v>
      </c>
      <c r="X286" s="31">
        <f t="shared" si="71"/>
        <v>3.2621591601756861</v>
      </c>
      <c r="Y286" s="34">
        <f t="shared" si="72"/>
        <v>-8.5168339201384513E-30</v>
      </c>
      <c r="Z286" s="35">
        <f t="shared" si="73"/>
        <v>-5.003883156474145E-30</v>
      </c>
      <c r="AA286" s="35">
        <f t="shared" si="74"/>
        <v>-6.4528750217198874E-30</v>
      </c>
      <c r="AB286" s="36">
        <f t="shared" si="75"/>
        <v>-3.1935805966750985E-30</v>
      </c>
      <c r="AC286" s="42">
        <f t="shared" si="77"/>
        <v>1.0324149824912318E-28</v>
      </c>
      <c r="AD286" s="24"/>
      <c r="AE286" s="44">
        <f t="shared" si="76"/>
        <v>1.0324149824912319E-24</v>
      </c>
      <c r="AF286" s="50"/>
      <c r="AG286" s="50"/>
      <c r="AH286" s="12">
        <v>2800</v>
      </c>
      <c r="AI286">
        <v>8</v>
      </c>
      <c r="AJ286">
        <f t="shared" si="78"/>
        <v>480</v>
      </c>
      <c r="AK286">
        <v>11.06</v>
      </c>
      <c r="AL286" s="8">
        <f t="shared" si="79"/>
        <v>1.975E-4</v>
      </c>
    </row>
    <row r="287" spans="6:38">
      <c r="F287" s="12">
        <v>2810</v>
      </c>
      <c r="G287" s="49">
        <v>16.22</v>
      </c>
      <c r="H287" s="49">
        <v>7.47</v>
      </c>
      <c r="I287" s="49">
        <v>8.0500000000000007</v>
      </c>
      <c r="J287" s="49">
        <v>16.170000000000002</v>
      </c>
      <c r="K287" s="49">
        <v>7.67</v>
      </c>
      <c r="L287" s="49">
        <v>8.26</v>
      </c>
      <c r="M287" s="17">
        <f t="shared" ref="M287:O302" si="80">(G287+J287)/2</f>
        <v>16.195</v>
      </c>
      <c r="N287" s="17">
        <f t="shared" si="80"/>
        <v>7.57</v>
      </c>
      <c r="O287" s="17">
        <f t="shared" si="80"/>
        <v>8.1550000000000011</v>
      </c>
      <c r="P287" s="43">
        <f t="shared" si="64"/>
        <v>0.16933778742837469</v>
      </c>
      <c r="Q287" s="21">
        <f t="shared" si="65"/>
        <v>2.6915348039269097E-8</v>
      </c>
      <c r="R287" s="21">
        <f t="shared" si="66"/>
        <v>3.7153522909717226E-7</v>
      </c>
      <c r="S287" s="23">
        <f t="shared" si="67"/>
        <v>1.7882430221193E-7</v>
      </c>
      <c r="T287" s="21">
        <f t="shared" si="68"/>
        <v>3.1978131061583672E-14</v>
      </c>
      <c r="U287" s="28">
        <v>298</v>
      </c>
      <c r="V287" s="29">
        <f t="shared" si="69"/>
        <v>289.19499999999999</v>
      </c>
      <c r="W287" s="30">
        <f t="shared" si="70"/>
        <v>0.5135051463731034</v>
      </c>
      <c r="X287" s="31">
        <f t="shared" si="71"/>
        <v>3.2621591601756861</v>
      </c>
      <c r="Y287" s="34">
        <f t="shared" si="72"/>
        <v>-3.7586775514435804E-30</v>
      </c>
      <c r="Z287" s="35">
        <f t="shared" si="73"/>
        <v>-2.2073792706192548E-30</v>
      </c>
      <c r="AA287" s="35">
        <f t="shared" si="74"/>
        <v>-2.8476380646103072E-30</v>
      </c>
      <c r="AB287" s="36">
        <f t="shared" si="75"/>
        <v>-1.4080976075251377E-30</v>
      </c>
      <c r="AC287" s="42">
        <f t="shared" si="77"/>
        <v>4.55349467937874E-29</v>
      </c>
      <c r="AD287" s="24"/>
      <c r="AE287" s="44">
        <f t="shared" si="76"/>
        <v>4.5534946793787401E-25</v>
      </c>
      <c r="AF287" s="50"/>
      <c r="AG287" s="50"/>
      <c r="AH287" s="12">
        <v>2810</v>
      </c>
      <c r="AI287">
        <v>10</v>
      </c>
      <c r="AJ287">
        <f t="shared" si="78"/>
        <v>600</v>
      </c>
      <c r="AK287">
        <v>9.2989999999999995</v>
      </c>
      <c r="AL287" s="8">
        <f t="shared" si="79"/>
        <v>1.6605357142857142E-4</v>
      </c>
    </row>
    <row r="288" spans="6:38">
      <c r="F288" s="12">
        <v>2820</v>
      </c>
      <c r="G288" s="49">
        <v>16.23</v>
      </c>
      <c r="H288" s="49">
        <v>7.48</v>
      </c>
      <c r="I288" s="49">
        <v>8.0500000000000007</v>
      </c>
      <c r="J288" s="49">
        <v>16.18</v>
      </c>
      <c r="K288" s="49">
        <v>7.67</v>
      </c>
      <c r="L288" s="49">
        <v>8.25</v>
      </c>
      <c r="M288" s="17">
        <f t="shared" si="80"/>
        <v>16.204999999999998</v>
      </c>
      <c r="N288" s="17">
        <f t="shared" si="80"/>
        <v>7.5750000000000002</v>
      </c>
      <c r="O288" s="17">
        <f t="shared" si="80"/>
        <v>8.15</v>
      </c>
      <c r="P288" s="43">
        <f t="shared" si="64"/>
        <v>0.16926358571927674</v>
      </c>
      <c r="Q288" s="21">
        <f t="shared" si="65"/>
        <v>2.6607250597988034E-8</v>
      </c>
      <c r="R288" s="21">
        <f t="shared" si="66"/>
        <v>3.758374042884439E-7</v>
      </c>
      <c r="S288" s="23">
        <f t="shared" si="67"/>
        <v>1.8104537625349198E-7</v>
      </c>
      <c r="T288" s="21">
        <f t="shared" si="68"/>
        <v>3.2777428262768478E-14</v>
      </c>
      <c r="U288" s="28">
        <v>298</v>
      </c>
      <c r="V288" s="29">
        <f t="shared" si="69"/>
        <v>289.20499999999998</v>
      </c>
      <c r="W288" s="30">
        <f t="shared" si="70"/>
        <v>0.51290421357600635</v>
      </c>
      <c r="X288" s="31">
        <f t="shared" si="71"/>
        <v>3.2576484355945539</v>
      </c>
      <c r="Y288" s="34">
        <f t="shared" si="72"/>
        <v>-1.6999957100478196E-30</v>
      </c>
      <c r="Z288" s="35">
        <f t="shared" si="73"/>
        <v>-9.8014828984190092E-31</v>
      </c>
      <c r="AA288" s="35">
        <f t="shared" si="74"/>
        <v>-1.284961005141365E-30</v>
      </c>
      <c r="AB288" s="36">
        <f t="shared" si="75"/>
        <v>-6.1178606440089357E-31</v>
      </c>
      <c r="AC288" s="42">
        <f t="shared" si="77"/>
        <v>2.0073597078074433E-29</v>
      </c>
      <c r="AD288" s="24"/>
      <c r="AE288" s="44">
        <f t="shared" si="76"/>
        <v>2.0073597078074433E-25</v>
      </c>
      <c r="AF288" s="50"/>
      <c r="AG288" s="50"/>
      <c r="AH288" s="12">
        <v>2820</v>
      </c>
      <c r="AI288">
        <v>12</v>
      </c>
      <c r="AJ288">
        <f t="shared" si="78"/>
        <v>720</v>
      </c>
      <c r="AK288">
        <v>7.6719999999999997</v>
      </c>
      <c r="AL288" s="8">
        <f t="shared" si="79"/>
        <v>1.37E-4</v>
      </c>
    </row>
    <row r="289" spans="6:38">
      <c r="F289" s="12">
        <v>2830</v>
      </c>
      <c r="G289" s="49">
        <v>16.23</v>
      </c>
      <c r="H289" s="49">
        <v>7.48</v>
      </c>
      <c r="I289" s="49">
        <v>8.0399999999999991</v>
      </c>
      <c r="J289" s="49">
        <v>16.18</v>
      </c>
      <c r="K289" s="49">
        <v>7.67</v>
      </c>
      <c r="L289" s="49">
        <v>8.2799999999999994</v>
      </c>
      <c r="M289" s="17">
        <f t="shared" si="80"/>
        <v>16.204999999999998</v>
      </c>
      <c r="N289" s="17">
        <f t="shared" si="80"/>
        <v>7.5750000000000002</v>
      </c>
      <c r="O289" s="17">
        <f t="shared" si="80"/>
        <v>8.16</v>
      </c>
      <c r="P289" s="43">
        <f t="shared" si="64"/>
        <v>0.16947127110052737</v>
      </c>
      <c r="Q289" s="21">
        <f t="shared" si="65"/>
        <v>2.6607250597988034E-8</v>
      </c>
      <c r="R289" s="21">
        <f t="shared" si="66"/>
        <v>3.758374042884439E-7</v>
      </c>
      <c r="S289" s="23">
        <f t="shared" si="67"/>
        <v>1.8104537625349198E-7</v>
      </c>
      <c r="T289" s="21">
        <f t="shared" si="68"/>
        <v>3.2777428262768478E-14</v>
      </c>
      <c r="U289" s="28">
        <v>298</v>
      </c>
      <c r="V289" s="29">
        <f t="shared" si="69"/>
        <v>289.20499999999998</v>
      </c>
      <c r="W289" s="30">
        <f t="shared" si="70"/>
        <v>0.51290421357600635</v>
      </c>
      <c r="X289" s="31">
        <f t="shared" si="71"/>
        <v>3.2576484355945539</v>
      </c>
      <c r="Y289" s="34">
        <f t="shared" si="72"/>
        <v>-7.3516944905051394E-31</v>
      </c>
      <c r="Z289" s="35">
        <f t="shared" si="73"/>
        <v>-4.2348679867803164E-31</v>
      </c>
      <c r="AA289" s="35">
        <f t="shared" si="74"/>
        <v>-5.5562786448086284E-31</v>
      </c>
      <c r="AB289" s="36">
        <f t="shared" si="75"/>
        <v>-2.6404115163319715E-31</v>
      </c>
      <c r="AC289" s="42">
        <f t="shared" si="77"/>
        <v>8.6702631373824033E-30</v>
      </c>
      <c r="AD289" s="24"/>
      <c r="AE289" s="44">
        <f t="shared" si="76"/>
        <v>8.6702631373824034E-26</v>
      </c>
      <c r="AF289" s="50"/>
      <c r="AG289" s="50"/>
      <c r="AH289" s="12">
        <v>2830</v>
      </c>
      <c r="AI289">
        <v>14</v>
      </c>
      <c r="AJ289">
        <f t="shared" si="78"/>
        <v>840</v>
      </c>
      <c r="AK289">
        <v>6.4820000000000002</v>
      </c>
      <c r="AL289" s="8">
        <f t="shared" si="79"/>
        <v>1.1575000000000001E-4</v>
      </c>
    </row>
    <row r="290" spans="6:38">
      <c r="F290" s="12">
        <v>2840</v>
      </c>
      <c r="G290" s="49">
        <v>16.239999999999998</v>
      </c>
      <c r="H290" s="49">
        <v>7.48</v>
      </c>
      <c r="I290" s="49">
        <v>8.0500000000000007</v>
      </c>
      <c r="J290" s="49">
        <v>16.190000000000001</v>
      </c>
      <c r="K290" s="49">
        <v>7.68</v>
      </c>
      <c r="L290" s="49">
        <v>8.27</v>
      </c>
      <c r="M290" s="17">
        <f t="shared" si="80"/>
        <v>16.215</v>
      </c>
      <c r="N290" s="17">
        <f t="shared" si="80"/>
        <v>7.58</v>
      </c>
      <c r="O290" s="17">
        <f t="shared" si="80"/>
        <v>8.16</v>
      </c>
      <c r="P290" s="43">
        <f t="shared" si="64"/>
        <v>0.16950094064048477</v>
      </c>
      <c r="Q290" s="21">
        <f t="shared" si="65"/>
        <v>2.6302679918953758E-8</v>
      </c>
      <c r="R290" s="21">
        <f t="shared" si="66"/>
        <v>3.8018939632056089E-7</v>
      </c>
      <c r="S290" s="23">
        <f t="shared" si="67"/>
        <v>1.8329403698118719E-7</v>
      </c>
      <c r="T290" s="21">
        <f t="shared" si="68"/>
        <v>3.3596703992860819E-14</v>
      </c>
      <c r="U290" s="28">
        <v>298</v>
      </c>
      <c r="V290" s="29">
        <f t="shared" si="69"/>
        <v>289.21499999999997</v>
      </c>
      <c r="W290" s="30">
        <f t="shared" si="70"/>
        <v>0.51230332233503906</v>
      </c>
      <c r="X290" s="31">
        <f t="shared" si="71"/>
        <v>3.2531442594639421</v>
      </c>
      <c r="Y290" s="34">
        <f t="shared" si="72"/>
        <v>-3.2565999913265413E-31</v>
      </c>
      <c r="Z290" s="35">
        <f t="shared" si="73"/>
        <v>-1.8392134357644496E-31</v>
      </c>
      <c r="AA290" s="35">
        <f t="shared" si="74"/>
        <v>-2.4561097857118781E-31</v>
      </c>
      <c r="AB290" s="36">
        <f t="shared" si="75"/>
        <v>-1.1186297164851085E-31</v>
      </c>
      <c r="AC290" s="42">
        <f t="shared" si="77"/>
        <v>3.7411965923799226E-30</v>
      </c>
      <c r="AD290" s="24"/>
      <c r="AE290" s="44">
        <f t="shared" si="76"/>
        <v>3.7411965923799225E-26</v>
      </c>
      <c r="AF290" s="50"/>
      <c r="AG290" s="50"/>
      <c r="AH290" s="12">
        <v>2840</v>
      </c>
      <c r="AI290">
        <v>16</v>
      </c>
      <c r="AJ290">
        <f t="shared" si="78"/>
        <v>960</v>
      </c>
      <c r="AK290">
        <v>5.4480000000000004</v>
      </c>
      <c r="AL290" s="8">
        <f t="shared" si="79"/>
        <v>9.728571428571429E-5</v>
      </c>
    </row>
    <row r="291" spans="6:38">
      <c r="F291" s="12">
        <v>2850</v>
      </c>
      <c r="G291" s="49">
        <v>16.239999999999998</v>
      </c>
      <c r="H291" s="49">
        <v>7.48</v>
      </c>
      <c r="I291" s="49">
        <v>8.0500000000000007</v>
      </c>
      <c r="J291" s="49">
        <v>16.190000000000001</v>
      </c>
      <c r="K291" s="49">
        <v>7.68</v>
      </c>
      <c r="L291" s="49">
        <v>8.2799999999999994</v>
      </c>
      <c r="M291" s="17">
        <f t="shared" si="80"/>
        <v>16.215</v>
      </c>
      <c r="N291" s="17">
        <f t="shared" si="80"/>
        <v>7.58</v>
      </c>
      <c r="O291" s="17">
        <f t="shared" si="80"/>
        <v>8.1649999999999991</v>
      </c>
      <c r="P291" s="43">
        <f t="shared" si="64"/>
        <v>0.16960480151097523</v>
      </c>
      <c r="Q291" s="21">
        <f t="shared" si="65"/>
        <v>2.6302679918953758E-8</v>
      </c>
      <c r="R291" s="21">
        <f t="shared" si="66"/>
        <v>3.8018939632056089E-7</v>
      </c>
      <c r="S291" s="23">
        <f t="shared" si="67"/>
        <v>1.8329403698118719E-7</v>
      </c>
      <c r="T291" s="21">
        <f t="shared" si="68"/>
        <v>3.3596703992860819E-14</v>
      </c>
      <c r="U291" s="28">
        <v>298</v>
      </c>
      <c r="V291" s="29">
        <f t="shared" si="69"/>
        <v>289.21499999999997</v>
      </c>
      <c r="W291" s="30">
        <f t="shared" si="70"/>
        <v>0.51230332233503906</v>
      </c>
      <c r="X291" s="31">
        <f t="shared" si="71"/>
        <v>3.2531442594639421</v>
      </c>
      <c r="Y291" s="34">
        <f t="shared" si="72"/>
        <v>-1.3763747967755E-31</v>
      </c>
      <c r="Z291" s="35">
        <f t="shared" si="73"/>
        <v>-7.7696114005301938E-32</v>
      </c>
      <c r="AA291" s="35">
        <f t="shared" si="74"/>
        <v>-1.0380068470124594E-31</v>
      </c>
      <c r="AB291" s="36">
        <f t="shared" si="75"/>
        <v>-4.7226716369712873E-32</v>
      </c>
      <c r="AC291" s="42">
        <f t="shared" si="77"/>
        <v>1.5802172339192138E-30</v>
      </c>
      <c r="AD291" s="24"/>
      <c r="AE291" s="44">
        <f t="shared" si="76"/>
        <v>1.5802172339192139E-26</v>
      </c>
      <c r="AF291" s="50"/>
      <c r="AG291" s="50"/>
      <c r="AH291" s="12">
        <v>2850</v>
      </c>
      <c r="AI291">
        <v>18</v>
      </c>
      <c r="AJ291">
        <f t="shared" si="78"/>
        <v>1080</v>
      </c>
      <c r="AK291">
        <v>4.7329999999999997</v>
      </c>
      <c r="AL291" s="8">
        <f t="shared" si="79"/>
        <v>8.4517857142857143E-5</v>
      </c>
    </row>
    <row r="292" spans="6:38">
      <c r="F292" s="12">
        <v>2860</v>
      </c>
      <c r="G292" s="49">
        <v>16.260000000000002</v>
      </c>
      <c r="H292" s="49">
        <v>7.48</v>
      </c>
      <c r="I292" s="49">
        <v>8.0299999999999994</v>
      </c>
      <c r="J292" s="49">
        <v>16.2</v>
      </c>
      <c r="K292" s="49">
        <v>7.68</v>
      </c>
      <c r="L292" s="49">
        <v>8.27</v>
      </c>
      <c r="M292" s="17">
        <f t="shared" si="80"/>
        <v>16.23</v>
      </c>
      <c r="N292" s="17">
        <f t="shared" si="80"/>
        <v>7.58</v>
      </c>
      <c r="O292" s="17">
        <f t="shared" si="80"/>
        <v>8.1499999999999986</v>
      </c>
      <c r="P292" s="43">
        <f t="shared" si="64"/>
        <v>0.16933768812964198</v>
      </c>
      <c r="Q292" s="21">
        <f t="shared" si="65"/>
        <v>2.6302679918953758E-8</v>
      </c>
      <c r="R292" s="21">
        <f t="shared" si="66"/>
        <v>3.8018939632056089E-7</v>
      </c>
      <c r="S292" s="23">
        <f t="shared" si="67"/>
        <v>1.8352265545514658E-7</v>
      </c>
      <c r="T292" s="21">
        <f t="shared" si="68"/>
        <v>3.3680565065308444E-14</v>
      </c>
      <c r="U292" s="28">
        <v>298</v>
      </c>
      <c r="V292" s="29">
        <f t="shared" si="69"/>
        <v>289.23</v>
      </c>
      <c r="W292" s="30">
        <f t="shared" si="70"/>
        <v>0.51140206338189753</v>
      </c>
      <c r="X292" s="31">
        <f t="shared" si="71"/>
        <v>3.2464002518561768</v>
      </c>
      <c r="Y292" s="34">
        <f t="shared" si="72"/>
        <v>-5.8280586049326909E-32</v>
      </c>
      <c r="Z292" s="35">
        <f t="shared" si="73"/>
        <v>-3.2823231529509005E-32</v>
      </c>
      <c r="AA292" s="35">
        <f t="shared" si="74"/>
        <v>-4.39431763186568E-32</v>
      </c>
      <c r="AB292" s="36">
        <f t="shared" si="75"/>
        <v>-1.9891232266092854E-32</v>
      </c>
      <c r="AC292" s="42">
        <f t="shared" si="77"/>
        <v>6.6712091148528629E-31</v>
      </c>
      <c r="AD292" s="24"/>
      <c r="AE292" s="44">
        <f t="shared" si="76"/>
        <v>6.6712091148528626E-27</v>
      </c>
      <c r="AF292" s="50"/>
      <c r="AG292" s="50"/>
      <c r="AH292" s="12">
        <v>2860</v>
      </c>
      <c r="AI292">
        <v>20</v>
      </c>
      <c r="AJ292">
        <f t="shared" si="78"/>
        <v>1200</v>
      </c>
      <c r="AK292">
        <v>3.7570000000000001</v>
      </c>
      <c r="AL292" s="8">
        <f t="shared" si="79"/>
        <v>6.7089285714285721E-5</v>
      </c>
    </row>
    <row r="293" spans="6:38">
      <c r="F293" s="12">
        <v>2870</v>
      </c>
      <c r="G293" s="49">
        <v>16.260000000000002</v>
      </c>
      <c r="H293" s="49">
        <v>7.48</v>
      </c>
      <c r="I293" s="49">
        <v>8.0399999999999991</v>
      </c>
      <c r="J293" s="49">
        <v>16.21</v>
      </c>
      <c r="K293" s="49">
        <v>7.68</v>
      </c>
      <c r="L293" s="49">
        <v>8.3000000000000007</v>
      </c>
      <c r="M293" s="17">
        <f t="shared" si="80"/>
        <v>16.234999999999999</v>
      </c>
      <c r="N293" s="17">
        <f t="shared" si="80"/>
        <v>7.58</v>
      </c>
      <c r="O293" s="17">
        <f t="shared" si="80"/>
        <v>8.17</v>
      </c>
      <c r="P293" s="43">
        <f t="shared" si="64"/>
        <v>0.16976810539565715</v>
      </c>
      <c r="Q293" s="21">
        <f t="shared" si="65"/>
        <v>2.6302679918953758E-8</v>
      </c>
      <c r="R293" s="21">
        <f t="shared" si="66"/>
        <v>3.8018939632056089E-7</v>
      </c>
      <c r="S293" s="23">
        <f t="shared" si="67"/>
        <v>1.8359892496238104E-7</v>
      </c>
      <c r="T293" s="21">
        <f t="shared" si="68"/>
        <v>3.3708565247342025E-14</v>
      </c>
      <c r="U293" s="28">
        <v>298</v>
      </c>
      <c r="V293" s="29">
        <f t="shared" si="69"/>
        <v>289.23500000000001</v>
      </c>
      <c r="W293" s="30">
        <f t="shared" si="70"/>
        <v>0.5111016645042461</v>
      </c>
      <c r="X293" s="31">
        <f t="shared" si="71"/>
        <v>3.2441555127787329</v>
      </c>
      <c r="Y293" s="34">
        <f t="shared" si="72"/>
        <v>-2.464374966705656E-32</v>
      </c>
      <c r="Z293" s="35">
        <f t="shared" si="73"/>
        <v>-1.3835386664656996E-32</v>
      </c>
      <c r="AA293" s="35">
        <f t="shared" si="74"/>
        <v>-1.8575765558693732E-32</v>
      </c>
      <c r="AB293" s="36">
        <f t="shared" si="75"/>
        <v>-8.3496694302146033E-33</v>
      </c>
      <c r="AC293" s="42">
        <f t="shared" si="77"/>
        <v>2.8094652146570227E-31</v>
      </c>
      <c r="AD293" s="24"/>
      <c r="AE293" s="44">
        <f t="shared" si="76"/>
        <v>2.8094652146570228E-27</v>
      </c>
      <c r="AF293" s="50"/>
      <c r="AG293" s="50"/>
      <c r="AH293" s="12">
        <v>2870</v>
      </c>
      <c r="AI293">
        <v>22</v>
      </c>
      <c r="AJ293">
        <f t="shared" si="78"/>
        <v>1320</v>
      </c>
      <c r="AK293">
        <v>2.7869999999999999</v>
      </c>
      <c r="AL293" s="8">
        <f t="shared" si="79"/>
        <v>4.9767857142857139E-5</v>
      </c>
    </row>
    <row r="294" spans="6:38">
      <c r="F294" s="12">
        <v>2880</v>
      </c>
      <c r="G294" s="49">
        <v>16.27</v>
      </c>
      <c r="H294" s="49">
        <v>7.48</v>
      </c>
      <c r="I294" s="49">
        <v>8.06</v>
      </c>
      <c r="J294" s="49">
        <v>16.21</v>
      </c>
      <c r="K294" s="49">
        <v>7.68</v>
      </c>
      <c r="L294" s="49">
        <v>8.24</v>
      </c>
      <c r="M294" s="17">
        <f t="shared" si="80"/>
        <v>16.240000000000002</v>
      </c>
      <c r="N294" s="17">
        <f t="shared" si="80"/>
        <v>7.58</v>
      </c>
      <c r="O294" s="17">
        <f t="shared" si="80"/>
        <v>8.15</v>
      </c>
      <c r="P294" s="43">
        <f t="shared" si="64"/>
        <v>0.16936734726421873</v>
      </c>
      <c r="Q294" s="21">
        <f t="shared" si="65"/>
        <v>2.6302679918953758E-8</v>
      </c>
      <c r="R294" s="21">
        <f t="shared" si="66"/>
        <v>3.8018939632056089E-7</v>
      </c>
      <c r="S294" s="23">
        <f t="shared" si="67"/>
        <v>1.8367522616618033E-7</v>
      </c>
      <c r="T294" s="21">
        <f t="shared" si="68"/>
        <v>3.3736588707197493E-14</v>
      </c>
      <c r="U294" s="28">
        <v>298</v>
      </c>
      <c r="V294" s="29">
        <f t="shared" si="69"/>
        <v>289.24</v>
      </c>
      <c r="W294" s="30">
        <f t="shared" si="70"/>
        <v>0.510801276012395</v>
      </c>
      <c r="X294" s="31">
        <f t="shared" si="71"/>
        <v>3.2419124033646307</v>
      </c>
      <c r="Y294" s="34">
        <f t="shared" si="72"/>
        <v>-1.0334908420634534E-32</v>
      </c>
      <c r="Z294" s="35">
        <f t="shared" si="73"/>
        <v>-5.8059885497668577E-33</v>
      </c>
      <c r="AA294" s="35">
        <f t="shared" si="74"/>
        <v>-7.7906326667662781E-33</v>
      </c>
      <c r="AB294" s="36">
        <f t="shared" si="75"/>
        <v>-3.5069522056180963E-33</v>
      </c>
      <c r="AC294" s="42">
        <f t="shared" si="77"/>
        <v>1.179203155590819E-31</v>
      </c>
      <c r="AD294" s="24"/>
      <c r="AE294" s="44">
        <f t="shared" si="76"/>
        <v>1.179203155590819E-27</v>
      </c>
      <c r="AF294" s="50"/>
      <c r="AG294" s="50"/>
      <c r="AH294" s="12">
        <v>2880</v>
      </c>
      <c r="AI294">
        <v>25</v>
      </c>
      <c r="AJ294">
        <f t="shared" si="78"/>
        <v>1500</v>
      </c>
      <c r="AK294">
        <v>1.694</v>
      </c>
      <c r="AL294" s="8">
        <f t="shared" si="79"/>
        <v>3.025E-5</v>
      </c>
    </row>
    <row r="295" spans="6:38">
      <c r="F295" s="12">
        <v>2890</v>
      </c>
      <c r="G295" s="49">
        <v>16.27</v>
      </c>
      <c r="H295" s="49">
        <v>7.48</v>
      </c>
      <c r="I295" s="49">
        <v>8.0399999999999991</v>
      </c>
      <c r="J295" s="49">
        <v>16.22</v>
      </c>
      <c r="K295" s="49">
        <v>7.68</v>
      </c>
      <c r="L295" s="49">
        <v>8.27</v>
      </c>
      <c r="M295" s="17">
        <f t="shared" si="80"/>
        <v>16.244999999999997</v>
      </c>
      <c r="N295" s="17">
        <f t="shared" si="80"/>
        <v>7.58</v>
      </c>
      <c r="O295" s="17">
        <f t="shared" si="80"/>
        <v>8.1549999999999994</v>
      </c>
      <c r="P295" s="43">
        <f t="shared" si="64"/>
        <v>0.16948609617619814</v>
      </c>
      <c r="Q295" s="21">
        <f t="shared" si="65"/>
        <v>2.6302679918953758E-8</v>
      </c>
      <c r="R295" s="21">
        <f t="shared" si="66"/>
        <v>3.8018939632056089E-7</v>
      </c>
      <c r="S295" s="23">
        <f t="shared" si="67"/>
        <v>1.8375155907971692E-7</v>
      </c>
      <c r="T295" s="21">
        <f t="shared" si="68"/>
        <v>3.3764635464226699E-14</v>
      </c>
      <c r="U295" s="28">
        <v>298</v>
      </c>
      <c r="V295" s="29">
        <f t="shared" si="69"/>
        <v>289.245</v>
      </c>
      <c r="W295" s="30">
        <f t="shared" si="70"/>
        <v>0.51050089790580622</v>
      </c>
      <c r="X295" s="31">
        <f t="shared" si="71"/>
        <v>3.239670922375812</v>
      </c>
      <c r="Y295" s="34">
        <f t="shared" si="72"/>
        <v>-4.3504946875452426E-33</v>
      </c>
      <c r="Z295" s="35">
        <f t="shared" si="73"/>
        <v>-2.4397955176644534E-33</v>
      </c>
      <c r="AA295" s="35">
        <f t="shared" si="74"/>
        <v>-3.2789578612560222E-33</v>
      </c>
      <c r="AB295" s="36">
        <f t="shared" si="75"/>
        <v>-1.4703155292936834E-33</v>
      </c>
      <c r="AC295" s="42">
        <f t="shared" si="77"/>
        <v>4.9528477126883997E-32</v>
      </c>
      <c r="AD295" s="24"/>
      <c r="AE295" s="44">
        <f t="shared" si="76"/>
        <v>4.9528477126883993E-28</v>
      </c>
      <c r="AF295" s="50"/>
      <c r="AG295" s="50"/>
      <c r="AH295" s="12">
        <v>2890</v>
      </c>
      <c r="AI295">
        <v>30</v>
      </c>
      <c r="AJ295">
        <f t="shared" si="78"/>
        <v>1800</v>
      </c>
      <c r="AK295">
        <v>0.61099999999999999</v>
      </c>
      <c r="AL295" s="8">
        <f t="shared" si="79"/>
        <v>1.0910714285714285E-5</v>
      </c>
    </row>
    <row r="296" spans="6:38">
      <c r="F296" s="12">
        <v>2900</v>
      </c>
      <c r="G296" s="49">
        <v>16.28</v>
      </c>
      <c r="H296" s="49">
        <v>7.49</v>
      </c>
      <c r="I296" s="49">
        <v>8.0399999999999991</v>
      </c>
      <c r="J296" s="49">
        <v>16.23</v>
      </c>
      <c r="K296" s="49">
        <v>7.69</v>
      </c>
      <c r="L296" s="49">
        <v>8.23</v>
      </c>
      <c r="M296" s="17">
        <f t="shared" si="80"/>
        <v>16.255000000000003</v>
      </c>
      <c r="N296" s="17">
        <f t="shared" si="80"/>
        <v>7.59</v>
      </c>
      <c r="O296" s="17">
        <f t="shared" si="80"/>
        <v>8.1349999999999998</v>
      </c>
      <c r="P296" s="43">
        <f t="shared" si="64"/>
        <v>0.16910005449050225</v>
      </c>
      <c r="Q296" s="21">
        <f t="shared" si="65"/>
        <v>2.5703957827688587E-8</v>
      </c>
      <c r="R296" s="21">
        <f t="shared" si="66"/>
        <v>3.8904514499428027E-7</v>
      </c>
      <c r="S296" s="23">
        <f t="shared" si="67"/>
        <v>1.8818800199694441E-7</v>
      </c>
      <c r="T296" s="21">
        <f t="shared" si="68"/>
        <v>3.5414724095601951E-14</v>
      </c>
      <c r="U296" s="28">
        <v>298</v>
      </c>
      <c r="V296" s="29">
        <f t="shared" si="69"/>
        <v>289.255</v>
      </c>
      <c r="W296" s="30">
        <f t="shared" si="70"/>
        <v>0.50990017284625921</v>
      </c>
      <c r="X296" s="31">
        <f t="shared" si="71"/>
        <v>3.2351928407266546</v>
      </c>
      <c r="Y296" s="34">
        <f t="shared" si="72"/>
        <v>-1.9113479499934548E-33</v>
      </c>
      <c r="Z296" s="35">
        <f t="shared" si="73"/>
        <v>-1.0316661216641923E-33</v>
      </c>
      <c r="AA296" s="35">
        <f t="shared" si="74"/>
        <v>-1.4365322890699564E-33</v>
      </c>
      <c r="AB296" s="36">
        <f t="shared" si="75"/>
        <v>-5.8904412717834948E-34</v>
      </c>
      <c r="AC296" s="42">
        <f t="shared" si="77"/>
        <v>2.0764615502417652E-32</v>
      </c>
      <c r="AD296" s="24"/>
      <c r="AE296" s="44">
        <f t="shared" si="76"/>
        <v>2.0764615502417652E-28</v>
      </c>
      <c r="AF296" s="50"/>
      <c r="AG296" s="50"/>
      <c r="AH296" s="12">
        <v>2900</v>
      </c>
      <c r="AI296">
        <v>35</v>
      </c>
      <c r="AJ296">
        <f t="shared" si="78"/>
        <v>2100</v>
      </c>
      <c r="AK296">
        <v>0.126</v>
      </c>
      <c r="AL296" s="8">
        <f t="shared" si="79"/>
        <v>2.2500000000000001E-6</v>
      </c>
    </row>
    <row r="297" spans="6:38">
      <c r="F297" s="12">
        <v>2910</v>
      </c>
      <c r="G297" s="49">
        <v>16.29</v>
      </c>
      <c r="H297" s="49">
        <v>7.49</v>
      </c>
      <c r="I297" s="49">
        <v>8.0399999999999991</v>
      </c>
      <c r="J297" s="49">
        <v>16.23</v>
      </c>
      <c r="K297" s="49">
        <v>7.69</v>
      </c>
      <c r="L297" s="49">
        <v>8.2799999999999994</v>
      </c>
      <c r="M297" s="17">
        <f t="shared" si="80"/>
        <v>16.259999999999998</v>
      </c>
      <c r="N297" s="17">
        <f t="shared" si="80"/>
        <v>7.59</v>
      </c>
      <c r="O297" s="17">
        <f t="shared" si="80"/>
        <v>8.16</v>
      </c>
      <c r="P297" s="43">
        <f t="shared" si="64"/>
        <v>0.16963458223013761</v>
      </c>
      <c r="Q297" s="21">
        <f t="shared" si="65"/>
        <v>2.5703957827688587E-8</v>
      </c>
      <c r="R297" s="21">
        <f t="shared" si="66"/>
        <v>3.8904514499428027E-7</v>
      </c>
      <c r="S297" s="23">
        <f t="shared" si="67"/>
        <v>1.8826621035843599E-7</v>
      </c>
      <c r="T297" s="21">
        <f t="shared" si="68"/>
        <v>3.5444165962726871E-14</v>
      </c>
      <c r="U297" s="28">
        <v>298</v>
      </c>
      <c r="V297" s="29">
        <f t="shared" si="69"/>
        <v>289.26</v>
      </c>
      <c r="W297" s="30">
        <f t="shared" si="70"/>
        <v>0.50959982589222208</v>
      </c>
      <c r="X297" s="31">
        <f t="shared" si="71"/>
        <v>3.2329562375950767</v>
      </c>
      <c r="Y297" s="34">
        <f t="shared" si="72"/>
        <v>-7.7405445820247146E-34</v>
      </c>
      <c r="Z297" s="35">
        <f t="shared" si="73"/>
        <v>-4.1613173278056089E-34</v>
      </c>
      <c r="AA297" s="35">
        <f t="shared" si="74"/>
        <v>-5.8163517509771439E-34</v>
      </c>
      <c r="AB297" s="36">
        <f t="shared" si="75"/>
        <v>-2.3615833250695939E-34</v>
      </c>
      <c r="AC297" s="42">
        <f t="shared" si="77"/>
        <v>8.3699673380175334E-33</v>
      </c>
      <c r="AD297" s="24"/>
      <c r="AE297" s="44">
        <f t="shared" si="76"/>
        <v>8.3699673380175334E-29</v>
      </c>
      <c r="AF297" s="50"/>
      <c r="AG297" s="50"/>
      <c r="AH297" s="12">
        <v>2910</v>
      </c>
      <c r="AI297">
        <v>40</v>
      </c>
      <c r="AJ297">
        <f t="shared" si="78"/>
        <v>2400</v>
      </c>
      <c r="AK297">
        <v>3.5999999999999997E-2</v>
      </c>
      <c r="AL297" s="8">
        <f t="shared" si="79"/>
        <v>6.428571428571428E-7</v>
      </c>
    </row>
    <row r="298" spans="6:38">
      <c r="F298" s="12">
        <v>2920</v>
      </c>
      <c r="G298" s="49">
        <v>16.29</v>
      </c>
      <c r="H298" s="49">
        <v>7.49</v>
      </c>
      <c r="I298" s="49">
        <v>8.0399999999999991</v>
      </c>
      <c r="J298" s="49">
        <v>16.239999999999998</v>
      </c>
      <c r="K298" s="49">
        <v>7.69</v>
      </c>
      <c r="L298" s="49">
        <v>8.27</v>
      </c>
      <c r="M298" s="17">
        <f t="shared" si="80"/>
        <v>16.265000000000001</v>
      </c>
      <c r="N298" s="17">
        <f t="shared" si="80"/>
        <v>7.59</v>
      </c>
      <c r="O298" s="17">
        <f t="shared" si="80"/>
        <v>8.1549999999999994</v>
      </c>
      <c r="P298" s="43">
        <f t="shared" si="64"/>
        <v>0.16954549243987854</v>
      </c>
      <c r="Q298" s="21">
        <f t="shared" si="65"/>
        <v>2.5703957827688587E-8</v>
      </c>
      <c r="R298" s="21">
        <f t="shared" si="66"/>
        <v>3.8904514499428027E-7</v>
      </c>
      <c r="S298" s="23">
        <f t="shared" si="67"/>
        <v>1.8834445122225383E-7</v>
      </c>
      <c r="T298" s="21">
        <f t="shared" si="68"/>
        <v>3.547363230621195E-14</v>
      </c>
      <c r="U298" s="28">
        <v>298</v>
      </c>
      <c r="V298" s="29">
        <f t="shared" si="69"/>
        <v>289.26499999999999</v>
      </c>
      <c r="W298" s="30">
        <f t="shared" si="70"/>
        <v>0.50929948932129365</v>
      </c>
      <c r="X298" s="31">
        <f t="shared" si="71"/>
        <v>3.2307212579463327</v>
      </c>
      <c r="Y298" s="34">
        <f t="shared" si="72"/>
        <v>-3.1107884845319064E-34</v>
      </c>
      <c r="Z298" s="35">
        <f t="shared" si="73"/>
        <v>-1.6709249608114714E-34</v>
      </c>
      <c r="AA298" s="35">
        <f t="shared" si="74"/>
        <v>-2.3373820270020683E-34</v>
      </c>
      <c r="AB298" s="36">
        <f t="shared" si="75"/>
        <v>-9.4702123490070313E-35</v>
      </c>
      <c r="AC298" s="42">
        <f t="shared" si="77"/>
        <v>3.360389660574251E-33</v>
      </c>
      <c r="AD298" s="24"/>
      <c r="AE298" s="44">
        <f t="shared" si="76"/>
        <v>3.3603896605742508E-29</v>
      </c>
      <c r="AF298" s="50"/>
      <c r="AG298" s="50"/>
      <c r="AH298" s="12">
        <v>2920</v>
      </c>
      <c r="AI298">
        <v>50</v>
      </c>
      <c r="AJ298">
        <f t="shared" si="78"/>
        <v>3000</v>
      </c>
      <c r="AK298">
        <v>0.5</v>
      </c>
      <c r="AL298" s="8">
        <f t="shared" si="79"/>
        <v>8.9285714285714292E-6</v>
      </c>
    </row>
    <row r="299" spans="6:38">
      <c r="F299" s="12">
        <v>2930</v>
      </c>
      <c r="G299" s="49">
        <v>16.309999999999999</v>
      </c>
      <c r="H299" s="49">
        <v>7.49</v>
      </c>
      <c r="I299" s="49">
        <v>8.06</v>
      </c>
      <c r="J299" s="49">
        <v>16.25</v>
      </c>
      <c r="K299" s="49">
        <v>7.69</v>
      </c>
      <c r="L299" s="49">
        <v>8.27</v>
      </c>
      <c r="M299" s="17">
        <f t="shared" si="80"/>
        <v>16.28</v>
      </c>
      <c r="N299" s="17">
        <f t="shared" si="80"/>
        <v>7.59</v>
      </c>
      <c r="O299" s="17">
        <f t="shared" si="80"/>
        <v>8.1649999999999991</v>
      </c>
      <c r="P299" s="43">
        <f t="shared" si="64"/>
        <v>0.16979802535489907</v>
      </c>
      <c r="Q299" s="21">
        <f t="shared" si="65"/>
        <v>2.5703957827688587E-8</v>
      </c>
      <c r="R299" s="21">
        <f t="shared" si="66"/>
        <v>3.8904514499428027E-7</v>
      </c>
      <c r="S299" s="23">
        <f t="shared" si="67"/>
        <v>1.8857936896276695E-7</v>
      </c>
      <c r="T299" s="21">
        <f t="shared" si="68"/>
        <v>3.5562178398395389E-14</v>
      </c>
      <c r="U299" s="28">
        <v>298</v>
      </c>
      <c r="V299" s="29">
        <f t="shared" si="69"/>
        <v>289.27999999999997</v>
      </c>
      <c r="W299" s="30">
        <f t="shared" si="70"/>
        <v>0.50839854190176514</v>
      </c>
      <c r="X299" s="31">
        <f t="shared" si="71"/>
        <v>3.2240260475702471</v>
      </c>
      <c r="Y299" s="34">
        <f t="shared" si="72"/>
        <v>-1.2554405801569683E-34</v>
      </c>
      <c r="Z299" s="35">
        <f t="shared" si="73"/>
        <v>-6.7081604112136134E-35</v>
      </c>
      <c r="AA299" s="35">
        <f t="shared" si="74"/>
        <v>-9.4305979127946286E-35</v>
      </c>
      <c r="AB299" s="36">
        <f t="shared" si="75"/>
        <v>-3.7712597973065763E-35</v>
      </c>
      <c r="AC299" s="42">
        <f t="shared" si="77"/>
        <v>1.3479857113976446E-33</v>
      </c>
      <c r="AD299" s="24"/>
      <c r="AE299" s="44">
        <f t="shared" si="76"/>
        <v>1.3479857113976445E-29</v>
      </c>
      <c r="AF299" s="50"/>
      <c r="AG299" s="50"/>
      <c r="AH299" s="12">
        <v>2930</v>
      </c>
      <c r="AI299">
        <v>60</v>
      </c>
      <c r="AJ299">
        <f t="shared" si="78"/>
        <v>3600</v>
      </c>
      <c r="AK299">
        <v>1.6E-2</v>
      </c>
      <c r="AL299" s="8">
        <f t="shared" si="79"/>
        <v>2.8571428571428569E-7</v>
      </c>
    </row>
    <row r="300" spans="6:38">
      <c r="F300" s="12">
        <v>2940</v>
      </c>
      <c r="G300" s="49">
        <v>16.309999999999999</v>
      </c>
      <c r="H300" s="49">
        <v>7.49</v>
      </c>
      <c r="I300" s="49">
        <v>8.07</v>
      </c>
      <c r="J300" s="49">
        <v>16.260000000000002</v>
      </c>
      <c r="K300" s="49">
        <v>7.69</v>
      </c>
      <c r="L300" s="49">
        <v>8.23</v>
      </c>
      <c r="M300" s="17">
        <f t="shared" si="80"/>
        <v>16.285</v>
      </c>
      <c r="N300" s="17">
        <f t="shared" si="80"/>
        <v>7.59</v>
      </c>
      <c r="O300" s="17">
        <f t="shared" si="80"/>
        <v>8.15</v>
      </c>
      <c r="P300" s="43">
        <f t="shared" si="64"/>
        <v>0.169500942040897</v>
      </c>
      <c r="Q300" s="21">
        <f t="shared" si="65"/>
        <v>2.5703957827688587E-8</v>
      </c>
      <c r="R300" s="21">
        <f t="shared" si="66"/>
        <v>3.8904514499428027E-7</v>
      </c>
      <c r="S300" s="23">
        <f t="shared" si="67"/>
        <v>1.8865773997102039E-7</v>
      </c>
      <c r="T300" s="21">
        <f t="shared" si="68"/>
        <v>3.5591742850973142E-14</v>
      </c>
      <c r="U300" s="28">
        <v>298</v>
      </c>
      <c r="V300" s="29">
        <f t="shared" si="69"/>
        <v>289.28500000000003</v>
      </c>
      <c r="W300" s="30">
        <f t="shared" si="70"/>
        <v>0.50809824685787863</v>
      </c>
      <c r="X300" s="31">
        <f t="shared" si="71"/>
        <v>3.2217975495308844</v>
      </c>
      <c r="Y300" s="34">
        <f t="shared" si="72"/>
        <v>-5.0088666811424632E-35</v>
      </c>
      <c r="Z300" s="35">
        <f t="shared" si="73"/>
        <v>-2.6769070657076321E-35</v>
      </c>
      <c r="AA300" s="35">
        <f t="shared" si="74"/>
        <v>-3.7625889163530588E-35</v>
      </c>
      <c r="AB300" s="36">
        <f t="shared" si="75"/>
        <v>-1.5053973492668762E-35</v>
      </c>
      <c r="AC300" s="42">
        <f t="shared" si="77"/>
        <v>5.3793267394943534E-34</v>
      </c>
      <c r="AD300" s="24"/>
      <c r="AE300" s="44">
        <f t="shared" si="76"/>
        <v>5.3793267394943534E-30</v>
      </c>
      <c r="AF300" s="50"/>
      <c r="AG300" s="50"/>
      <c r="AH300" s="12">
        <v>2940</v>
      </c>
    </row>
    <row r="301" spans="6:38">
      <c r="F301" s="12">
        <v>2950</v>
      </c>
      <c r="G301" s="49">
        <v>16.32</v>
      </c>
      <c r="H301" s="49">
        <v>7.5</v>
      </c>
      <c r="I301" s="49">
        <v>8.0399999999999991</v>
      </c>
      <c r="J301" s="49">
        <v>16.27</v>
      </c>
      <c r="K301" s="49">
        <v>7.69</v>
      </c>
      <c r="L301" s="49">
        <v>8.2799999999999994</v>
      </c>
      <c r="M301" s="17">
        <f t="shared" si="80"/>
        <v>16.295000000000002</v>
      </c>
      <c r="N301" s="17">
        <f t="shared" si="80"/>
        <v>7.5950000000000006</v>
      </c>
      <c r="O301" s="17">
        <f t="shared" si="80"/>
        <v>8.16</v>
      </c>
      <c r="P301" s="43">
        <f t="shared" si="64"/>
        <v>0.16973867147299135</v>
      </c>
      <c r="Q301" s="21">
        <f t="shared" si="65"/>
        <v>2.5409727055492999E-8</v>
      </c>
      <c r="R301" s="21">
        <f t="shared" si="66"/>
        <v>3.9355007545577777E-7</v>
      </c>
      <c r="S301" s="23">
        <f t="shared" si="67"/>
        <v>1.9100094950018606E-7</v>
      </c>
      <c r="T301" s="21">
        <f t="shared" si="68"/>
        <v>3.6481362709972625E-14</v>
      </c>
      <c r="U301" s="28">
        <v>298</v>
      </c>
      <c r="V301" s="29">
        <f t="shared" si="69"/>
        <v>289.29500000000002</v>
      </c>
      <c r="W301" s="30">
        <f t="shared" si="70"/>
        <v>0.50749768791082173</v>
      </c>
      <c r="X301" s="31">
        <f t="shared" si="71"/>
        <v>3.2173454042042113</v>
      </c>
      <c r="Y301" s="34">
        <f t="shared" si="72"/>
        <v>-2.0549363761035424E-35</v>
      </c>
      <c r="Z301" s="35">
        <f t="shared" si="73"/>
        <v>-1.0715799243501761E-35</v>
      </c>
      <c r="AA301" s="35">
        <f t="shared" si="74"/>
        <v>-1.5421491947421499E-35</v>
      </c>
      <c r="AB301" s="36">
        <f t="shared" si="75"/>
        <v>-5.7899543909855137E-36</v>
      </c>
      <c r="AC301" s="42">
        <f t="shared" si="77"/>
        <v>2.1471174070725793E-34</v>
      </c>
      <c r="AD301" s="24"/>
      <c r="AE301" s="44">
        <f t="shared" si="76"/>
        <v>2.1471174070725793E-30</v>
      </c>
      <c r="AF301" s="44"/>
      <c r="AG301" s="45"/>
      <c r="AH301" s="12">
        <v>2950</v>
      </c>
    </row>
    <row r="302" spans="6:38">
      <c r="F302" s="12">
        <v>2960</v>
      </c>
      <c r="G302" s="49">
        <v>16.329999999999998</v>
      </c>
      <c r="H302" s="49">
        <v>7.5</v>
      </c>
      <c r="I302" s="49">
        <v>8.0399999999999991</v>
      </c>
      <c r="J302" s="49">
        <v>16.28</v>
      </c>
      <c r="K302" s="49">
        <v>7.7</v>
      </c>
      <c r="L302" s="49">
        <v>8.25</v>
      </c>
      <c r="M302" s="17">
        <f t="shared" si="80"/>
        <v>16.305</v>
      </c>
      <c r="N302" s="17">
        <f t="shared" si="80"/>
        <v>7.6</v>
      </c>
      <c r="O302" s="17">
        <f t="shared" si="80"/>
        <v>8.1449999999999996</v>
      </c>
      <c r="P302" s="43">
        <f t="shared" si="64"/>
        <v>0.16945636039471251</v>
      </c>
      <c r="Q302" s="21">
        <f t="shared" si="65"/>
        <v>2.5118864315095751E-8</v>
      </c>
      <c r="R302" s="21">
        <f t="shared" si="66"/>
        <v>3.9810717055349618E-7</v>
      </c>
      <c r="S302" s="23">
        <f t="shared" si="67"/>
        <v>1.9337326269029034E-7</v>
      </c>
      <c r="T302" s="21">
        <f t="shared" si="68"/>
        <v>3.7393218723488034E-14</v>
      </c>
      <c r="U302" s="28">
        <v>298</v>
      </c>
      <c r="V302" s="29">
        <f t="shared" si="69"/>
        <v>289.30500000000001</v>
      </c>
      <c r="W302" s="30">
        <f t="shared" si="70"/>
        <v>0.50689717048112015</v>
      </c>
      <c r="X302" s="31">
        <f t="shared" si="71"/>
        <v>3.2128997183631443</v>
      </c>
      <c r="Y302" s="34">
        <f t="shared" si="72"/>
        <v>-8.2074480236371651E-36</v>
      </c>
      <c r="Z302" s="35">
        <f t="shared" si="73"/>
        <v>-4.1828721153280241E-36</v>
      </c>
      <c r="AA302" s="35">
        <f t="shared" si="74"/>
        <v>-6.1563492783992909E-36</v>
      </c>
      <c r="AB302" s="36">
        <f t="shared" si="75"/>
        <v>-2.1698356214322094E-36</v>
      </c>
      <c r="AC302" s="42">
        <f t="shared" si="77"/>
        <v>8.3688573150812707E-35</v>
      </c>
      <c r="AD302" s="24"/>
      <c r="AE302" s="44">
        <f t="shared" si="76"/>
        <v>8.3688573150812704E-31</v>
      </c>
      <c r="AF302" s="50"/>
      <c r="AG302" s="50"/>
      <c r="AH302" s="12">
        <v>2960</v>
      </c>
    </row>
    <row r="303" spans="6:38">
      <c r="F303" s="12">
        <v>2970</v>
      </c>
      <c r="G303" s="49">
        <v>16.34</v>
      </c>
      <c r="H303" s="49">
        <v>7.5</v>
      </c>
      <c r="I303" s="49">
        <v>8.0500000000000007</v>
      </c>
      <c r="J303" s="49">
        <v>16.28</v>
      </c>
      <c r="K303" s="49">
        <v>7.7</v>
      </c>
      <c r="L303" s="49">
        <v>8.27</v>
      </c>
      <c r="M303" s="17">
        <f t="shared" ref="M303:M366" si="81">(G303+J303)/2</f>
        <v>16.310000000000002</v>
      </c>
      <c r="N303" s="17">
        <f t="shared" ref="N303:N366" si="82">(H303+K303)/2</f>
        <v>7.6</v>
      </c>
      <c r="O303" s="17">
        <f t="shared" ref="O303:O366" si="83">(I303+L303)/2</f>
        <v>8.16</v>
      </c>
      <c r="P303" s="43">
        <f t="shared" si="64"/>
        <v>0.16978332026290291</v>
      </c>
      <c r="Q303" s="21">
        <f t="shared" si="65"/>
        <v>2.5118864315095751E-8</v>
      </c>
      <c r="R303" s="21">
        <f t="shared" si="66"/>
        <v>3.9810717055349618E-7</v>
      </c>
      <c r="S303" s="23">
        <f t="shared" si="67"/>
        <v>1.9345362597525446E-7</v>
      </c>
      <c r="T303" s="21">
        <f t="shared" si="68"/>
        <v>3.7424305402973647E-14</v>
      </c>
      <c r="U303" s="28">
        <v>298</v>
      </c>
      <c r="V303" s="29">
        <f t="shared" ref="V303:V366" si="84">273+M303</f>
        <v>289.31</v>
      </c>
      <c r="W303" s="30">
        <f t="shared" ref="W303:W366" si="85">((1/V303)-(1/298))*5026</f>
        <v>0.50659692733393125</v>
      </c>
      <c r="X303" s="31">
        <f t="shared" ref="X303:X366" si="86">POWER(10,W303)</f>
        <v>3.2106792946844616</v>
      </c>
      <c r="Y303" s="34">
        <f t="shared" ref="Y303:Y366" si="87">-($B$2/X303)*P303*T303*AC303</f>
        <v>-3.1421432470309109E-36</v>
      </c>
      <c r="Z303" s="35">
        <f t="shared" ref="Z303:Z366" si="88">-(AC303+(5*Y303))*$B$2*T303*P303/X303</f>
        <v>-1.5960479750780015E-36</v>
      </c>
      <c r="AA303" s="35">
        <f t="shared" ref="AA303:AA366" si="89">-(AC303+5*Z303)*$B$2*P303*T303/X303</f>
        <v>-2.356805967958784E-36</v>
      </c>
      <c r="AB303" s="36">
        <f t="shared" ref="AB303:AB366" si="90">-(AC303+(10*AA303))*$B$2*P303*T303/X303</f>
        <v>-8.2280496261969727E-37</v>
      </c>
      <c r="AC303" s="42">
        <f t="shared" ref="AC303:AC366" si="91">AC302+10*(0.166666666666666*(Y302+2*Z302+2*AA302+AB302))</f>
        <v>3.1929029096606231E-35</v>
      </c>
      <c r="AD303" s="24"/>
      <c r="AE303" s="44">
        <f t="shared" ref="AE303:AE366" si="92">AC303*10000</f>
        <v>3.192902909660623E-31</v>
      </c>
      <c r="AF303" s="50"/>
      <c r="AG303" s="50"/>
      <c r="AH303" s="12">
        <v>2970</v>
      </c>
    </row>
    <row r="304" spans="6:38">
      <c r="F304" s="12">
        <v>2980</v>
      </c>
      <c r="G304" s="49">
        <v>16.34</v>
      </c>
      <c r="H304" s="49">
        <v>7.5</v>
      </c>
      <c r="I304" s="49">
        <v>8.06</v>
      </c>
      <c r="J304" s="49">
        <v>16.29</v>
      </c>
      <c r="K304" s="49">
        <v>7.7</v>
      </c>
      <c r="L304" s="49">
        <v>8.25</v>
      </c>
      <c r="M304" s="17">
        <f t="shared" si="81"/>
        <v>16.314999999999998</v>
      </c>
      <c r="N304" s="17">
        <f t="shared" si="82"/>
        <v>7.6</v>
      </c>
      <c r="O304" s="17">
        <f t="shared" si="83"/>
        <v>8.1550000000000011</v>
      </c>
      <c r="P304" s="43">
        <f t="shared" si="64"/>
        <v>0.16969416539329663</v>
      </c>
      <c r="Q304" s="21">
        <f t="shared" si="65"/>
        <v>2.5118864315095751E-8</v>
      </c>
      <c r="R304" s="21">
        <f t="shared" si="66"/>
        <v>3.9810717055349618E-7</v>
      </c>
      <c r="S304" s="23">
        <f t="shared" si="67"/>
        <v>1.9353402265810134E-7</v>
      </c>
      <c r="T304" s="21">
        <f t="shared" si="68"/>
        <v>3.7455417926226483E-14</v>
      </c>
      <c r="U304" s="28">
        <v>298</v>
      </c>
      <c r="V304" s="29">
        <f t="shared" si="84"/>
        <v>289.315</v>
      </c>
      <c r="W304" s="30">
        <f t="shared" si="85"/>
        <v>0.50629669456446924</v>
      </c>
      <c r="X304" s="31">
        <f t="shared" si="86"/>
        <v>3.2084604822008465</v>
      </c>
      <c r="Y304" s="34">
        <f t="shared" si="87"/>
        <v>-1.1963453980358233E-36</v>
      </c>
      <c r="Z304" s="35">
        <f t="shared" si="88"/>
        <v>-6.0709501357081216E-37</v>
      </c>
      <c r="AA304" s="35">
        <f t="shared" si="89"/>
        <v>-8.9732559092934733E-37</v>
      </c>
      <c r="AB304" s="36">
        <f t="shared" si="90"/>
        <v>-3.1240427147902876E-37</v>
      </c>
      <c r="AC304" s="42">
        <f t="shared" si="91"/>
        <v>1.2144602270399347E-35</v>
      </c>
      <c r="AD304" s="24"/>
      <c r="AE304" s="44">
        <f t="shared" si="92"/>
        <v>1.2144602270399346E-31</v>
      </c>
      <c r="AF304" s="50"/>
      <c r="AG304" s="50"/>
      <c r="AH304" s="12">
        <v>2980</v>
      </c>
    </row>
    <row r="305" spans="6:34">
      <c r="F305" s="12">
        <v>2990</v>
      </c>
      <c r="G305" s="49">
        <v>16.350000000000001</v>
      </c>
      <c r="H305" s="49">
        <v>7.5</v>
      </c>
      <c r="I305" s="49">
        <v>8.06</v>
      </c>
      <c r="J305" s="49">
        <v>16.29</v>
      </c>
      <c r="K305" s="49">
        <v>7.7</v>
      </c>
      <c r="L305" s="49">
        <v>8.25</v>
      </c>
      <c r="M305" s="17">
        <f t="shared" si="81"/>
        <v>16.32</v>
      </c>
      <c r="N305" s="17">
        <f t="shared" si="82"/>
        <v>7.6</v>
      </c>
      <c r="O305" s="17">
        <f t="shared" si="83"/>
        <v>8.1550000000000011</v>
      </c>
      <c r="P305" s="43">
        <f t="shared" si="64"/>
        <v>0.16970904703059692</v>
      </c>
      <c r="Q305" s="21">
        <f t="shared" si="65"/>
        <v>2.5118864315095751E-8</v>
      </c>
      <c r="R305" s="21">
        <f t="shared" si="66"/>
        <v>3.9810717055349618E-7</v>
      </c>
      <c r="S305" s="23">
        <f t="shared" si="67"/>
        <v>1.9361445275271083E-7</v>
      </c>
      <c r="T305" s="21">
        <f t="shared" si="68"/>
        <v>3.7486556314731692E-14</v>
      </c>
      <c r="U305" s="28">
        <v>298</v>
      </c>
      <c r="V305" s="29">
        <f t="shared" si="84"/>
        <v>289.32</v>
      </c>
      <c r="W305" s="30">
        <f t="shared" si="85"/>
        <v>0.50599647217219368</v>
      </c>
      <c r="X305" s="31">
        <f t="shared" si="86"/>
        <v>3.2062432796888545</v>
      </c>
      <c r="Y305" s="34">
        <f t="shared" si="87"/>
        <v>-4.5537683683513915E-37</v>
      </c>
      <c r="Z305" s="35">
        <f t="shared" si="88"/>
        <v>-2.3072321069175394E-37</v>
      </c>
      <c r="AA305" s="35">
        <f t="shared" si="89"/>
        <v>-3.4155285255525379E-37</v>
      </c>
      <c r="AB305" s="36">
        <f t="shared" si="90"/>
        <v>-1.1837644226331849E-37</v>
      </c>
      <c r="AC305" s="42">
        <f t="shared" si="91"/>
        <v>4.6152841395407585E-36</v>
      </c>
      <c r="AD305" s="24"/>
      <c r="AE305" s="44">
        <f t="shared" si="92"/>
        <v>4.6152841395407588E-32</v>
      </c>
      <c r="AF305" s="50"/>
      <c r="AG305" s="50"/>
      <c r="AH305" s="12">
        <v>2990</v>
      </c>
    </row>
    <row r="306" spans="6:34">
      <c r="F306" s="12">
        <v>3000</v>
      </c>
      <c r="G306" s="49">
        <v>16.36</v>
      </c>
      <c r="H306" s="49">
        <v>7.5</v>
      </c>
      <c r="I306" s="49">
        <v>8.0500000000000007</v>
      </c>
      <c r="J306" s="49">
        <v>16.3</v>
      </c>
      <c r="K306" s="49">
        <v>7.7</v>
      </c>
      <c r="L306" s="49">
        <v>8.31</v>
      </c>
      <c r="M306" s="17">
        <f t="shared" si="81"/>
        <v>16.329999999999998</v>
      </c>
      <c r="N306" s="17">
        <f t="shared" si="82"/>
        <v>7.6</v>
      </c>
      <c r="O306" s="17">
        <f t="shared" si="83"/>
        <v>8.18</v>
      </c>
      <c r="P306" s="43">
        <f t="shared" si="64"/>
        <v>0.17025917012393521</v>
      </c>
      <c r="Q306" s="21">
        <f t="shared" si="65"/>
        <v>2.5118864315095751E-8</v>
      </c>
      <c r="R306" s="21">
        <f t="shared" si="66"/>
        <v>3.9810717055349618E-7</v>
      </c>
      <c r="S306" s="23">
        <f t="shared" si="67"/>
        <v>1.9377541323276499E-7</v>
      </c>
      <c r="T306" s="21">
        <f t="shared" si="68"/>
        <v>3.7548910773528834E-14</v>
      </c>
      <c r="U306" s="28">
        <v>298</v>
      </c>
      <c r="V306" s="29">
        <f t="shared" si="84"/>
        <v>289.33</v>
      </c>
      <c r="W306" s="30">
        <f t="shared" si="85"/>
        <v>0.50539605851705272</v>
      </c>
      <c r="X306" s="31">
        <f t="shared" si="86"/>
        <v>3.2018136996908924</v>
      </c>
      <c r="Y306" s="34">
        <f t="shared" si="87"/>
        <v>-1.7389853796346204E-37</v>
      </c>
      <c r="Z306" s="35">
        <f t="shared" si="88"/>
        <v>-8.7567660284325533E-38</v>
      </c>
      <c r="AA306" s="35">
        <f t="shared" si="89"/>
        <v>-1.3042610250087825E-37</v>
      </c>
      <c r="AB306" s="36">
        <f t="shared" si="90"/>
        <v>-4.4400038056169595E-38</v>
      </c>
      <c r="AC306" s="42">
        <f t="shared" si="91"/>
        <v>1.7514417968866477E-36</v>
      </c>
      <c r="AD306" s="25">
        <f>D22</f>
        <v>8.9285714285714292E-6</v>
      </c>
      <c r="AE306" s="44">
        <f t="shared" si="92"/>
        <v>1.7514417968866478E-32</v>
      </c>
      <c r="AF306" s="44">
        <f>AD306*10000</f>
        <v>8.9285714285714288E-2</v>
      </c>
      <c r="AG306" s="45">
        <f>(AE306-AF306)*(AE306-AF306)</f>
        <v>7.9719387755102043E-3</v>
      </c>
      <c r="AH306" s="12">
        <v>3000</v>
      </c>
    </row>
    <row r="307" spans="6:34">
      <c r="F307" s="12">
        <v>3010</v>
      </c>
      <c r="G307" s="49">
        <v>16.36</v>
      </c>
      <c r="H307" s="49">
        <v>7.5</v>
      </c>
      <c r="I307" s="49">
        <v>8.0500000000000007</v>
      </c>
      <c r="J307" s="49">
        <v>16.309999999999999</v>
      </c>
      <c r="K307" s="49">
        <v>7.7</v>
      </c>
      <c r="L307" s="49">
        <v>8.3000000000000007</v>
      </c>
      <c r="M307" s="17">
        <f t="shared" si="81"/>
        <v>16.335000000000001</v>
      </c>
      <c r="N307" s="17">
        <f t="shared" si="82"/>
        <v>7.6</v>
      </c>
      <c r="O307" s="17">
        <f t="shared" si="83"/>
        <v>8.1750000000000007</v>
      </c>
      <c r="P307" s="43">
        <f t="shared" si="64"/>
        <v>0.17017002571320503</v>
      </c>
      <c r="Q307" s="21">
        <f t="shared" si="65"/>
        <v>2.5118864315095751E-8</v>
      </c>
      <c r="R307" s="21">
        <f t="shared" si="66"/>
        <v>3.9810717055349618E-7</v>
      </c>
      <c r="S307" s="23">
        <f t="shared" si="67"/>
        <v>1.9385594364599806E-7</v>
      </c>
      <c r="T307" s="21">
        <f t="shared" si="68"/>
        <v>3.7580126886880374E-14</v>
      </c>
      <c r="U307" s="28">
        <v>298</v>
      </c>
      <c r="V307" s="29">
        <f t="shared" si="84"/>
        <v>289.33499999999998</v>
      </c>
      <c r="W307" s="30">
        <f t="shared" si="85"/>
        <v>0.5050958672531084</v>
      </c>
      <c r="X307" s="31">
        <f t="shared" si="86"/>
        <v>3.1996013197628881</v>
      </c>
      <c r="Y307" s="34">
        <f t="shared" si="87"/>
        <v>-6.5691972227162515E-38</v>
      </c>
      <c r="Z307" s="35">
        <f t="shared" si="88"/>
        <v>-3.3047010161420358E-38</v>
      </c>
      <c r="AA307" s="35">
        <f t="shared" si="89"/>
        <v>-4.9269594324194175E-38</v>
      </c>
      <c r="AB307" s="36">
        <f t="shared" si="90"/>
        <v>-1.6723917739592225E-38</v>
      </c>
      <c r="AC307" s="42">
        <f t="shared" si="91"/>
        <v>6.609649609032533E-37</v>
      </c>
      <c r="AD307" s="24"/>
      <c r="AE307" s="44">
        <f t="shared" si="92"/>
        <v>6.6096496090325335E-33</v>
      </c>
      <c r="AF307" s="50"/>
      <c r="AG307" s="50"/>
      <c r="AH307" s="12">
        <v>3010</v>
      </c>
    </row>
    <row r="308" spans="6:34">
      <c r="F308" s="12">
        <v>3020</v>
      </c>
      <c r="G308" s="49">
        <v>16.37</v>
      </c>
      <c r="H308" s="49">
        <v>7.5</v>
      </c>
      <c r="I308" s="49">
        <v>8.0500000000000007</v>
      </c>
      <c r="J308" s="49">
        <v>16.309999999999999</v>
      </c>
      <c r="K308" s="49">
        <v>7.7</v>
      </c>
      <c r="L308" s="49">
        <v>8.3000000000000007</v>
      </c>
      <c r="M308" s="17">
        <f t="shared" si="81"/>
        <v>16.34</v>
      </c>
      <c r="N308" s="17">
        <f t="shared" si="82"/>
        <v>7.6</v>
      </c>
      <c r="O308" s="17">
        <f t="shared" si="83"/>
        <v>8.1750000000000007</v>
      </c>
      <c r="P308" s="43">
        <f t="shared" si="64"/>
        <v>0.17018495431870265</v>
      </c>
      <c r="Q308" s="21">
        <f t="shared" si="65"/>
        <v>2.5118864315095751E-8</v>
      </c>
      <c r="R308" s="21">
        <f t="shared" si="66"/>
        <v>3.9810717055349618E-7</v>
      </c>
      <c r="S308" s="23">
        <f t="shared" si="67"/>
        <v>1.9393650752657011E-7</v>
      </c>
      <c r="T308" s="21">
        <f t="shared" si="68"/>
        <v>3.7611368951603386E-14</v>
      </c>
      <c r="U308" s="28">
        <v>298</v>
      </c>
      <c r="V308" s="29">
        <f t="shared" si="84"/>
        <v>289.33999999999997</v>
      </c>
      <c r="W308" s="30">
        <f t="shared" si="85"/>
        <v>0.50479568636420125</v>
      </c>
      <c r="X308" s="31">
        <f t="shared" si="86"/>
        <v>3.1973905449224986</v>
      </c>
      <c r="Y308" s="34">
        <f t="shared" si="87"/>
        <v>-2.4809029088970703E-38</v>
      </c>
      <c r="Z308" s="35">
        <f t="shared" si="88"/>
        <v>-1.2460568683602394E-38</v>
      </c>
      <c r="AA308" s="35">
        <f t="shared" si="89"/>
        <v>-1.8606898466848068E-38</v>
      </c>
      <c r="AB308" s="36">
        <f t="shared" si="90"/>
        <v>-6.2862124031110777E-39</v>
      </c>
      <c r="AC308" s="42">
        <f t="shared" si="91"/>
        <v>2.4921646267328201E-37</v>
      </c>
      <c r="AD308" s="24"/>
      <c r="AE308" s="44">
        <f t="shared" si="92"/>
        <v>2.49216462673282E-33</v>
      </c>
      <c r="AF308" s="50"/>
      <c r="AG308" s="50"/>
      <c r="AH308" s="12">
        <v>3020</v>
      </c>
    </row>
    <row r="309" spans="6:34">
      <c r="F309" s="12">
        <v>3030</v>
      </c>
      <c r="G309" s="49">
        <v>16.37</v>
      </c>
      <c r="H309" s="49">
        <v>7.5</v>
      </c>
      <c r="I309" s="49">
        <v>8.06</v>
      </c>
      <c r="J309" s="49">
        <v>16.32</v>
      </c>
      <c r="K309" s="49">
        <v>7.71</v>
      </c>
      <c r="L309" s="49">
        <v>8.2799999999999994</v>
      </c>
      <c r="M309" s="17">
        <f t="shared" si="81"/>
        <v>16.344999999999999</v>
      </c>
      <c r="N309" s="17">
        <f t="shared" si="82"/>
        <v>7.6050000000000004</v>
      </c>
      <c r="O309" s="17">
        <f t="shared" si="83"/>
        <v>8.17</v>
      </c>
      <c r="P309" s="43">
        <f t="shared" si="64"/>
        <v>0.17009578775440776</v>
      </c>
      <c r="Q309" s="21">
        <f t="shared" si="65"/>
        <v>2.4831331052955652E-8</v>
      </c>
      <c r="R309" s="21">
        <f t="shared" si="66"/>
        <v>4.0271703432545868E-7</v>
      </c>
      <c r="S309" s="23">
        <f t="shared" si="67"/>
        <v>1.9626371708008286E-7</v>
      </c>
      <c r="T309" s="21">
        <f t="shared" si="68"/>
        <v>3.8519446642090805E-14</v>
      </c>
      <c r="U309" s="28">
        <v>298</v>
      </c>
      <c r="V309" s="29">
        <f t="shared" si="84"/>
        <v>289.34500000000003</v>
      </c>
      <c r="W309" s="30">
        <f t="shared" si="85"/>
        <v>0.50449551584978647</v>
      </c>
      <c r="X309" s="31">
        <f t="shared" si="86"/>
        <v>3.1951813739510833</v>
      </c>
      <c r="Y309" s="34">
        <f t="shared" si="87"/>
        <v>-9.5680040579798972E-39</v>
      </c>
      <c r="Z309" s="35">
        <f t="shared" si="88"/>
        <v>-4.6898236036215505E-39</v>
      </c>
      <c r="AA309" s="35">
        <f t="shared" si="89"/>
        <v>-7.1769300472519693E-39</v>
      </c>
      <c r="AB309" s="36">
        <f t="shared" si="90"/>
        <v>-2.2497881235703841E-39</v>
      </c>
      <c r="AC309" s="42">
        <f t="shared" si="91"/>
        <v>9.383283635164478E-38</v>
      </c>
      <c r="AD309" s="24"/>
      <c r="AE309" s="44">
        <f t="shared" si="92"/>
        <v>9.3832836351644771E-34</v>
      </c>
      <c r="AF309" s="50"/>
      <c r="AG309" s="50"/>
      <c r="AH309" s="12">
        <v>3030</v>
      </c>
    </row>
    <row r="310" spans="6:34">
      <c r="F310" s="12">
        <v>3040</v>
      </c>
      <c r="G310" s="49">
        <v>16.37</v>
      </c>
      <c r="H310" s="49">
        <v>7.51</v>
      </c>
      <c r="I310" s="49">
        <v>8.07</v>
      </c>
      <c r="J310" s="49">
        <v>16.32</v>
      </c>
      <c r="K310" s="49">
        <v>7.71</v>
      </c>
      <c r="L310" s="49">
        <v>8.2899999999999991</v>
      </c>
      <c r="M310" s="17">
        <f t="shared" si="81"/>
        <v>16.344999999999999</v>
      </c>
      <c r="N310" s="17">
        <f t="shared" si="82"/>
        <v>7.6099999999999994</v>
      </c>
      <c r="O310" s="17">
        <f t="shared" si="83"/>
        <v>8.18</v>
      </c>
      <c r="P310" s="43">
        <f t="shared" si="64"/>
        <v>0.17030398333305452</v>
      </c>
      <c r="Q310" s="21">
        <f t="shared" si="65"/>
        <v>2.4547089156850259E-8</v>
      </c>
      <c r="R310" s="21">
        <f t="shared" si="66"/>
        <v>4.0738027780411155E-7</v>
      </c>
      <c r="S310" s="23">
        <f t="shared" si="67"/>
        <v>1.9853634381488929E-7</v>
      </c>
      <c r="T310" s="21">
        <f t="shared" si="68"/>
        <v>3.9416679815383926E-14</v>
      </c>
      <c r="U310" s="28">
        <v>298</v>
      </c>
      <c r="V310" s="29">
        <f t="shared" si="84"/>
        <v>289.34500000000003</v>
      </c>
      <c r="W310" s="30">
        <f t="shared" si="85"/>
        <v>0.50449551584978647</v>
      </c>
      <c r="X310" s="31">
        <f t="shared" si="86"/>
        <v>3.1951813739510833</v>
      </c>
      <c r="Y310" s="34">
        <f t="shared" si="87"/>
        <v>-3.6126938856110907E-39</v>
      </c>
      <c r="Z310" s="35">
        <f t="shared" si="88"/>
        <v>-1.7255764721829931E-39</v>
      </c>
      <c r="AA310" s="35">
        <f t="shared" si="89"/>
        <v>-2.7113262325619211E-39</v>
      </c>
      <c r="AB310" s="36">
        <f t="shared" si="90"/>
        <v>-7.801312002804875E-40</v>
      </c>
      <c r="AC310" s="42">
        <f t="shared" si="91"/>
        <v>3.4580670546149483E-38</v>
      </c>
      <c r="AD310" s="24"/>
      <c r="AE310" s="44">
        <f t="shared" si="92"/>
        <v>3.4580670546149484E-34</v>
      </c>
      <c r="AF310" s="50"/>
      <c r="AG310" s="50"/>
      <c r="AH310" s="12">
        <v>3040</v>
      </c>
    </row>
    <row r="311" spans="6:34">
      <c r="F311" s="12">
        <v>3050</v>
      </c>
      <c r="G311" s="49">
        <v>16.38</v>
      </c>
      <c r="H311" s="49">
        <v>7.51</v>
      </c>
      <c r="I311" s="49">
        <v>8.0500000000000007</v>
      </c>
      <c r="J311" s="49">
        <v>16.32</v>
      </c>
      <c r="K311" s="49">
        <v>7.71</v>
      </c>
      <c r="L311" s="49">
        <v>8.31</v>
      </c>
      <c r="M311" s="17">
        <f t="shared" si="81"/>
        <v>16.350000000000001</v>
      </c>
      <c r="N311" s="17">
        <f t="shared" si="82"/>
        <v>7.6099999999999994</v>
      </c>
      <c r="O311" s="17">
        <f t="shared" si="83"/>
        <v>8.18</v>
      </c>
      <c r="P311" s="43">
        <f t="shared" si="64"/>
        <v>0.1703189263121537</v>
      </c>
      <c r="Q311" s="21">
        <f t="shared" si="65"/>
        <v>2.4547089156850259E-8</v>
      </c>
      <c r="R311" s="21">
        <f t="shared" si="66"/>
        <v>4.0738027780411155E-7</v>
      </c>
      <c r="S311" s="23">
        <f t="shared" si="67"/>
        <v>1.9861885280580018E-7</v>
      </c>
      <c r="T311" s="21">
        <f t="shared" si="68"/>
        <v>3.9449448689892117E-14</v>
      </c>
      <c r="U311" s="28">
        <v>298</v>
      </c>
      <c r="V311" s="29">
        <f t="shared" si="84"/>
        <v>289.35000000000002</v>
      </c>
      <c r="W311" s="30">
        <f t="shared" si="85"/>
        <v>0.50419535570933649</v>
      </c>
      <c r="X311" s="31">
        <f t="shared" si="86"/>
        <v>3.1929738056310941</v>
      </c>
      <c r="Y311" s="34">
        <f t="shared" si="87"/>
        <v>-1.3048185625869633E-39</v>
      </c>
      <c r="Z311" s="35">
        <f t="shared" si="88"/>
        <v>-6.2213876984612103E-40</v>
      </c>
      <c r="AA311" s="35">
        <f t="shared" si="89"/>
        <v>-9.7931616812950744E-40</v>
      </c>
      <c r="AB311" s="36">
        <f t="shared" si="90"/>
        <v>-2.8006404444015403E-40</v>
      </c>
      <c r="AC311" s="42">
        <f t="shared" si="91"/>
        <v>1.2469619720513895E-38</v>
      </c>
      <c r="AD311" s="24"/>
      <c r="AE311" s="44">
        <f t="shared" si="92"/>
        <v>1.2469619720513896E-34</v>
      </c>
      <c r="AF311" s="50"/>
      <c r="AG311" s="50"/>
      <c r="AH311" s="12">
        <v>3050</v>
      </c>
    </row>
    <row r="312" spans="6:34">
      <c r="F312" s="12">
        <v>3060</v>
      </c>
      <c r="G312" s="49">
        <v>16.38</v>
      </c>
      <c r="H312" s="49">
        <v>7.51</v>
      </c>
      <c r="I312" s="49">
        <v>8.07</v>
      </c>
      <c r="J312" s="49">
        <v>16.329999999999998</v>
      </c>
      <c r="K312" s="49">
        <v>7.71</v>
      </c>
      <c r="L312" s="49">
        <v>8.32</v>
      </c>
      <c r="M312" s="17">
        <f t="shared" si="81"/>
        <v>16.354999999999997</v>
      </c>
      <c r="N312" s="17">
        <f t="shared" si="82"/>
        <v>7.6099999999999994</v>
      </c>
      <c r="O312" s="17">
        <f t="shared" si="83"/>
        <v>8.1950000000000003</v>
      </c>
      <c r="P312" s="43">
        <f t="shared" si="64"/>
        <v>0.17064622008964697</v>
      </c>
      <c r="Q312" s="21">
        <f t="shared" si="65"/>
        <v>2.4547089156850259E-8</v>
      </c>
      <c r="R312" s="21">
        <f t="shared" si="66"/>
        <v>4.0738027780411155E-7</v>
      </c>
      <c r="S312" s="23">
        <f t="shared" si="67"/>
        <v>1.9870139608631994E-7</v>
      </c>
      <c r="T312" s="21">
        <f t="shared" si="68"/>
        <v>3.9482244806652602E-14</v>
      </c>
      <c r="U312" s="28">
        <v>298</v>
      </c>
      <c r="V312" s="29">
        <f t="shared" si="84"/>
        <v>289.35500000000002</v>
      </c>
      <c r="W312" s="30">
        <f t="shared" si="85"/>
        <v>0.50389520594230652</v>
      </c>
      <c r="X312" s="31">
        <f t="shared" si="86"/>
        <v>3.1907678387458196</v>
      </c>
      <c r="Y312" s="34">
        <f t="shared" si="87"/>
        <v>-4.7144902272514096E-40</v>
      </c>
      <c r="Z312" s="35">
        <f t="shared" si="88"/>
        <v>-2.2393690157569384E-40</v>
      </c>
      <c r="AA312" s="35">
        <f t="shared" si="89"/>
        <v>-3.5388149189806053E-40</v>
      </c>
      <c r="AB312" s="36">
        <f t="shared" si="90"/>
        <v>-9.9871378173375356E-41</v>
      </c>
      <c r="AC312" s="42">
        <f t="shared" si="91"/>
        <v>4.4899655822166379E-39</v>
      </c>
      <c r="AD312" s="24"/>
      <c r="AE312" s="44">
        <f t="shared" si="92"/>
        <v>4.489965582216638E-35</v>
      </c>
      <c r="AF312" s="50"/>
      <c r="AG312" s="50"/>
      <c r="AH312" s="12">
        <v>3060</v>
      </c>
    </row>
    <row r="313" spans="6:34">
      <c r="F313" s="12">
        <v>3070</v>
      </c>
      <c r="G313" s="49">
        <v>16.38</v>
      </c>
      <c r="H313" s="49">
        <v>7.51</v>
      </c>
      <c r="I313" s="49">
        <v>8.07</v>
      </c>
      <c r="J313" s="49">
        <v>16.329999999999998</v>
      </c>
      <c r="K313" s="49">
        <v>7.71</v>
      </c>
      <c r="L313" s="49">
        <v>8.2799999999999994</v>
      </c>
      <c r="M313" s="17">
        <f t="shared" si="81"/>
        <v>16.354999999999997</v>
      </c>
      <c r="N313" s="17">
        <f t="shared" si="82"/>
        <v>7.6099999999999994</v>
      </c>
      <c r="O313" s="17">
        <f t="shared" si="83"/>
        <v>8.1750000000000007</v>
      </c>
      <c r="P313" s="43">
        <f t="shared" si="64"/>
        <v>0.17022975585513897</v>
      </c>
      <c r="Q313" s="21">
        <f t="shared" si="65"/>
        <v>2.4547089156850259E-8</v>
      </c>
      <c r="R313" s="21">
        <f t="shared" si="66"/>
        <v>4.0738027780411155E-7</v>
      </c>
      <c r="S313" s="23">
        <f t="shared" si="67"/>
        <v>1.9870139608631994E-7</v>
      </c>
      <c r="T313" s="21">
        <f t="shared" si="68"/>
        <v>3.9482244806652602E-14</v>
      </c>
      <c r="U313" s="28">
        <v>298</v>
      </c>
      <c r="V313" s="29">
        <f t="shared" si="84"/>
        <v>289.35500000000002</v>
      </c>
      <c r="W313" s="30">
        <f t="shared" si="85"/>
        <v>0.50389520594230652</v>
      </c>
      <c r="X313" s="31">
        <f t="shared" si="86"/>
        <v>3.1907678387458196</v>
      </c>
      <c r="Y313" s="34">
        <f t="shared" si="87"/>
        <v>-1.6881681717861753E-40</v>
      </c>
      <c r="Z313" s="35">
        <f t="shared" si="88"/>
        <v>-8.0403793473189173E-41</v>
      </c>
      <c r="AA313" s="35">
        <f t="shared" si="89"/>
        <v>-1.2670760900162649E-40</v>
      </c>
      <c r="AB313" s="36">
        <f t="shared" si="90"/>
        <v>-3.6097778571628818E-41</v>
      </c>
      <c r="AC313" s="42">
        <f t="shared" si="91"/>
        <v>1.6117036024732746E-39</v>
      </c>
      <c r="AD313" s="24"/>
      <c r="AE313" s="44">
        <f t="shared" si="92"/>
        <v>1.6117036024732746E-35</v>
      </c>
      <c r="AF313" s="50"/>
      <c r="AG313" s="50"/>
      <c r="AH313" s="12">
        <v>3070</v>
      </c>
    </row>
    <row r="314" spans="6:34">
      <c r="F314" s="12">
        <v>3080</v>
      </c>
      <c r="G314" s="49">
        <v>16.39</v>
      </c>
      <c r="H314" s="49">
        <v>7.51</v>
      </c>
      <c r="I314" s="49">
        <v>8.07</v>
      </c>
      <c r="J314" s="49">
        <v>16.329999999999998</v>
      </c>
      <c r="K314" s="49">
        <v>7.71</v>
      </c>
      <c r="L314" s="49">
        <v>8.2799999999999994</v>
      </c>
      <c r="M314" s="17">
        <f t="shared" si="81"/>
        <v>16.36</v>
      </c>
      <c r="N314" s="17">
        <f t="shared" si="82"/>
        <v>7.6099999999999994</v>
      </c>
      <c r="O314" s="17">
        <f t="shared" si="83"/>
        <v>8.1750000000000007</v>
      </c>
      <c r="P314" s="43">
        <f t="shared" si="64"/>
        <v>0.17024469494289815</v>
      </c>
      <c r="Q314" s="21">
        <f t="shared" si="65"/>
        <v>2.4547089156850259E-8</v>
      </c>
      <c r="R314" s="21">
        <f t="shared" si="66"/>
        <v>4.0738027780411155E-7</v>
      </c>
      <c r="S314" s="23">
        <f t="shared" si="67"/>
        <v>1.98783973670699E-7</v>
      </c>
      <c r="T314" s="21">
        <f t="shared" si="68"/>
        <v>3.9515068188313155E-14</v>
      </c>
      <c r="U314" s="28">
        <v>298</v>
      </c>
      <c r="V314" s="29">
        <f t="shared" si="84"/>
        <v>289.36</v>
      </c>
      <c r="W314" s="30">
        <f t="shared" si="85"/>
        <v>0.50359506654816033</v>
      </c>
      <c r="X314" s="31">
        <f t="shared" si="86"/>
        <v>3.1885634720795761</v>
      </c>
      <c r="Y314" s="34">
        <f t="shared" si="87"/>
        <v>-6.0829442345186294E-41</v>
      </c>
      <c r="Z314" s="35">
        <f t="shared" si="88"/>
        <v>-2.892041838259737E-41</v>
      </c>
      <c r="AA314" s="35">
        <f t="shared" si="89"/>
        <v>-4.5658789983428725E-41</v>
      </c>
      <c r="AB314" s="36">
        <f t="shared" si="90"/>
        <v>-1.2927394668455118E-41</v>
      </c>
      <c r="AC314" s="42">
        <f t="shared" si="91"/>
        <v>5.7980793464014944E-40</v>
      </c>
      <c r="AD314" s="24"/>
      <c r="AE314" s="44">
        <f t="shared" si="92"/>
        <v>5.7980793464014943E-36</v>
      </c>
      <c r="AF314" s="50"/>
      <c r="AG314" s="50"/>
      <c r="AH314" s="12">
        <v>3080</v>
      </c>
    </row>
    <row r="315" spans="6:34">
      <c r="F315" s="12">
        <v>3090</v>
      </c>
      <c r="G315" s="49">
        <v>16.39</v>
      </c>
      <c r="H315" s="49">
        <v>7.51</v>
      </c>
      <c r="I315" s="49">
        <v>8.06</v>
      </c>
      <c r="J315" s="49">
        <v>16.34</v>
      </c>
      <c r="K315" s="49">
        <v>7.72</v>
      </c>
      <c r="L315" s="49">
        <v>8.26</v>
      </c>
      <c r="M315" s="17">
        <f t="shared" si="81"/>
        <v>16.365000000000002</v>
      </c>
      <c r="N315" s="17">
        <f t="shared" si="82"/>
        <v>7.6150000000000002</v>
      </c>
      <c r="O315" s="17">
        <f t="shared" si="83"/>
        <v>8.16</v>
      </c>
      <c r="P315" s="43">
        <f t="shared" si="64"/>
        <v>0.16994723364991485</v>
      </c>
      <c r="Q315" s="21">
        <f t="shared" si="65"/>
        <v>2.4266100950824112E-8</v>
      </c>
      <c r="R315" s="21">
        <f t="shared" si="66"/>
        <v>4.1209751909732969E-7</v>
      </c>
      <c r="S315" s="23">
        <f t="shared" si="67"/>
        <v>2.0116935210466045E-7</v>
      </c>
      <c r="T315" s="21">
        <f t="shared" si="68"/>
        <v>4.0469108226208856E-14</v>
      </c>
      <c r="U315" s="28">
        <v>298</v>
      </c>
      <c r="V315" s="29">
        <f t="shared" si="84"/>
        <v>289.36500000000001</v>
      </c>
      <c r="W315" s="30">
        <f t="shared" si="85"/>
        <v>0.50329493752636167</v>
      </c>
      <c r="X315" s="31">
        <f t="shared" si="86"/>
        <v>3.1863607044176416</v>
      </c>
      <c r="Y315" s="34">
        <f t="shared" si="87"/>
        <v>-2.2355481425236871E-41</v>
      </c>
      <c r="Z315" s="35">
        <f t="shared" si="88"/>
        <v>-1.0358133553794356E-41</v>
      </c>
      <c r="AA315" s="35">
        <f t="shared" si="89"/>
        <v>-1.679665989149684E-41</v>
      </c>
      <c r="AB315" s="36">
        <f t="shared" si="90"/>
        <v>-4.3272074674141728E-42</v>
      </c>
      <c r="AC315" s="42">
        <f t="shared" si="91"/>
        <v>2.0828251173066162E-40</v>
      </c>
      <c r="AD315" s="24"/>
      <c r="AE315" s="44">
        <f t="shared" si="92"/>
        <v>2.0828251173066164E-36</v>
      </c>
      <c r="AF315" s="50"/>
      <c r="AG315" s="50"/>
      <c r="AH315" s="12">
        <v>3090</v>
      </c>
    </row>
    <row r="316" spans="6:34">
      <c r="F316" s="12">
        <v>3100</v>
      </c>
      <c r="G316" s="49">
        <v>16.39</v>
      </c>
      <c r="H316" s="49">
        <v>7.51</v>
      </c>
      <c r="I316" s="49">
        <v>8.06</v>
      </c>
      <c r="J316" s="49">
        <v>16.34</v>
      </c>
      <c r="K316" s="49">
        <v>7.72</v>
      </c>
      <c r="L316" s="49">
        <v>8.26</v>
      </c>
      <c r="M316" s="17">
        <f t="shared" si="81"/>
        <v>16.365000000000002</v>
      </c>
      <c r="N316" s="17">
        <f t="shared" si="82"/>
        <v>7.6150000000000002</v>
      </c>
      <c r="O316" s="17">
        <f t="shared" si="83"/>
        <v>8.16</v>
      </c>
      <c r="P316" s="43">
        <f t="shared" si="64"/>
        <v>0.16994723364991485</v>
      </c>
      <c r="Q316" s="21">
        <f t="shared" si="65"/>
        <v>2.4266100950824112E-8</v>
      </c>
      <c r="R316" s="21">
        <f t="shared" si="66"/>
        <v>4.1209751909732969E-7</v>
      </c>
      <c r="S316" s="23">
        <f t="shared" si="67"/>
        <v>2.0116935210466045E-7</v>
      </c>
      <c r="T316" s="21">
        <f t="shared" si="68"/>
        <v>4.0469108226208856E-14</v>
      </c>
      <c r="U316" s="28">
        <v>298</v>
      </c>
      <c r="V316" s="29">
        <f t="shared" si="84"/>
        <v>289.36500000000001</v>
      </c>
      <c r="W316" s="30">
        <f t="shared" si="85"/>
        <v>0.50329493752636167</v>
      </c>
      <c r="X316" s="31">
        <f t="shared" si="86"/>
        <v>3.1863607044176416</v>
      </c>
      <c r="Y316" s="34">
        <f t="shared" si="87"/>
        <v>-7.8669765109667447E-42</v>
      </c>
      <c r="Z316" s="35">
        <f t="shared" si="88"/>
        <v>-3.6450654680675605E-42</v>
      </c>
      <c r="AA316" s="35">
        <f t="shared" si="89"/>
        <v>-5.9108066749093855E-42</v>
      </c>
      <c r="AB316" s="36">
        <f t="shared" si="90"/>
        <v>-1.5227602956381636E-42</v>
      </c>
      <c r="AC316" s="42">
        <f t="shared" si="91"/>
        <v>7.3295385425273121E-41</v>
      </c>
      <c r="AD316" s="24"/>
      <c r="AE316" s="44">
        <f t="shared" si="92"/>
        <v>7.3295385425273123E-37</v>
      </c>
      <c r="AF316" s="50"/>
      <c r="AG316" s="50"/>
      <c r="AH316" s="12">
        <v>3100</v>
      </c>
    </row>
    <row r="317" spans="6:34">
      <c r="F317" s="12">
        <v>3110</v>
      </c>
      <c r="G317" s="49">
        <v>16.39</v>
      </c>
      <c r="H317" s="49">
        <v>7.51</v>
      </c>
      <c r="I317" s="49">
        <v>8.09</v>
      </c>
      <c r="J317" s="49">
        <v>16.34</v>
      </c>
      <c r="K317" s="49">
        <v>7.72</v>
      </c>
      <c r="L317" s="49">
        <v>8.26</v>
      </c>
      <c r="M317" s="17">
        <f t="shared" si="81"/>
        <v>16.365000000000002</v>
      </c>
      <c r="N317" s="17">
        <f t="shared" si="82"/>
        <v>7.6150000000000002</v>
      </c>
      <c r="O317" s="17">
        <f t="shared" si="83"/>
        <v>8.1750000000000007</v>
      </c>
      <c r="P317" s="43">
        <f t="shared" si="64"/>
        <v>0.17025963665294777</v>
      </c>
      <c r="Q317" s="21">
        <f t="shared" si="65"/>
        <v>2.4266100950824112E-8</v>
      </c>
      <c r="R317" s="21">
        <f t="shared" si="66"/>
        <v>4.1209751909732969E-7</v>
      </c>
      <c r="S317" s="23">
        <f t="shared" si="67"/>
        <v>2.0116935210466045E-7</v>
      </c>
      <c r="T317" s="21">
        <f t="shared" si="68"/>
        <v>4.0469108226208856E-14</v>
      </c>
      <c r="U317" s="28">
        <v>298</v>
      </c>
      <c r="V317" s="29">
        <f t="shared" si="84"/>
        <v>289.36500000000001</v>
      </c>
      <c r="W317" s="30">
        <f t="shared" si="85"/>
        <v>0.50329493752636167</v>
      </c>
      <c r="X317" s="31">
        <f t="shared" si="86"/>
        <v>3.1863607044176416</v>
      </c>
      <c r="Y317" s="34">
        <f t="shared" si="87"/>
        <v>-2.773507104409845E-42</v>
      </c>
      <c r="Z317" s="35">
        <f t="shared" si="88"/>
        <v>-1.2823338344770058E-42</v>
      </c>
      <c r="AA317" s="35">
        <f t="shared" si="89"/>
        <v>-2.0840616243307619E-42</v>
      </c>
      <c r="AB317" s="36">
        <f t="shared" si="90"/>
        <v>-5.3251988490451642E-43</v>
      </c>
      <c r="AC317" s="42">
        <f t="shared" si="91"/>
        <v>2.5792916937675311E-41</v>
      </c>
      <c r="AD317" s="24"/>
      <c r="AE317" s="44">
        <f t="shared" si="92"/>
        <v>2.5792916937675312E-37</v>
      </c>
      <c r="AF317" s="50"/>
      <c r="AG317" s="50"/>
      <c r="AH317" s="12">
        <v>3110</v>
      </c>
    </row>
    <row r="318" spans="6:34">
      <c r="F318" s="12">
        <v>3120</v>
      </c>
      <c r="G318" s="49">
        <v>16.399999999999999</v>
      </c>
      <c r="H318" s="49">
        <v>7.52</v>
      </c>
      <c r="I318" s="49">
        <v>8.06</v>
      </c>
      <c r="J318" s="49">
        <v>16.34</v>
      </c>
      <c r="K318" s="49">
        <v>7.72</v>
      </c>
      <c r="L318" s="49">
        <v>8.31</v>
      </c>
      <c r="M318" s="17">
        <f t="shared" si="81"/>
        <v>16.369999999999997</v>
      </c>
      <c r="N318" s="17">
        <f t="shared" si="82"/>
        <v>7.6199999999999992</v>
      </c>
      <c r="O318" s="17">
        <f t="shared" si="83"/>
        <v>8.1850000000000005</v>
      </c>
      <c r="P318" s="43">
        <f t="shared" si="64"/>
        <v>0.17048286793519665</v>
      </c>
      <c r="Q318" s="21">
        <f t="shared" si="65"/>
        <v>2.3988329190194944E-8</v>
      </c>
      <c r="R318" s="21">
        <f t="shared" si="66"/>
        <v>4.1686938347033419E-7</v>
      </c>
      <c r="S318" s="23">
        <f t="shared" si="67"/>
        <v>2.0358335472883187E-7</v>
      </c>
      <c r="T318" s="21">
        <f t="shared" si="68"/>
        <v>4.1446182322645393E-14</v>
      </c>
      <c r="U318" s="28">
        <v>298</v>
      </c>
      <c r="V318" s="29">
        <f t="shared" si="84"/>
        <v>289.37</v>
      </c>
      <c r="W318" s="30">
        <f t="shared" si="85"/>
        <v>0.50299481887636988</v>
      </c>
      <c r="X318" s="31">
        <f t="shared" si="86"/>
        <v>3.1841595345462226</v>
      </c>
      <c r="Y318" s="34">
        <f t="shared" si="87"/>
        <v>-9.999114746390306E-43</v>
      </c>
      <c r="Z318" s="35">
        <f t="shared" si="88"/>
        <v>-4.4822741269152109E-43</v>
      </c>
      <c r="AA318" s="35">
        <f t="shared" si="89"/>
        <v>-7.5260966244695671E-43</v>
      </c>
      <c r="AB318" s="36">
        <f t="shared" si="90"/>
        <v>-1.6943244490378357E-43</v>
      </c>
      <c r="AC318" s="42">
        <f t="shared" si="91"/>
        <v>9.0615537594588856E-42</v>
      </c>
      <c r="AD318" s="24"/>
      <c r="AE318" s="44">
        <f t="shared" si="92"/>
        <v>9.0615537594588857E-38</v>
      </c>
      <c r="AF318" s="50"/>
      <c r="AG318" s="50"/>
      <c r="AH318" s="12">
        <v>3120</v>
      </c>
    </row>
    <row r="319" spans="6:34">
      <c r="F319" s="12">
        <v>3130</v>
      </c>
      <c r="G319" s="49">
        <v>16.399999999999999</v>
      </c>
      <c r="H319" s="49">
        <v>7.52</v>
      </c>
      <c r="I319" s="49">
        <v>8.08</v>
      </c>
      <c r="J319" s="49">
        <v>16.350000000000001</v>
      </c>
      <c r="K319" s="49">
        <v>7.72</v>
      </c>
      <c r="L319" s="49">
        <v>8.2799999999999994</v>
      </c>
      <c r="M319" s="17">
        <f t="shared" si="81"/>
        <v>16.375</v>
      </c>
      <c r="N319" s="17">
        <f t="shared" si="82"/>
        <v>7.6199999999999992</v>
      </c>
      <c r="O319" s="17">
        <f t="shared" si="83"/>
        <v>8.18</v>
      </c>
      <c r="P319" s="43">
        <f t="shared" si="64"/>
        <v>0.17039368055915927</v>
      </c>
      <c r="Q319" s="21">
        <f t="shared" si="65"/>
        <v>2.3988329190194944E-8</v>
      </c>
      <c r="R319" s="21">
        <f t="shared" si="66"/>
        <v>4.1686938347033419E-7</v>
      </c>
      <c r="S319" s="23">
        <f t="shared" si="67"/>
        <v>2.036679611884965E-7</v>
      </c>
      <c r="T319" s="21">
        <f t="shared" si="68"/>
        <v>4.1480638414678918E-14</v>
      </c>
      <c r="U319" s="28">
        <v>298</v>
      </c>
      <c r="V319" s="29">
        <f t="shared" si="84"/>
        <v>289.375</v>
      </c>
      <c r="W319" s="30">
        <f t="shared" si="85"/>
        <v>0.50269471059764892</v>
      </c>
      <c r="X319" s="31">
        <f t="shared" si="86"/>
        <v>3.1819599612525238</v>
      </c>
      <c r="Y319" s="34">
        <f t="shared" si="87"/>
        <v>-3.4350498600249682E-43</v>
      </c>
      <c r="Z319" s="35">
        <f t="shared" si="88"/>
        <v>-1.5379260324175738E-43</v>
      </c>
      <c r="AA319" s="35">
        <f t="shared" si="89"/>
        <v>-2.5856775830310397E-43</v>
      </c>
      <c r="AB319" s="36">
        <f t="shared" si="90"/>
        <v>-5.7899201331713241E-44</v>
      </c>
      <c r="AC319" s="42">
        <f t="shared" si="91"/>
        <v>3.109856976425961E-42</v>
      </c>
      <c r="AD319" s="24"/>
      <c r="AE319" s="44">
        <f t="shared" si="92"/>
        <v>3.1098569764259609E-38</v>
      </c>
      <c r="AF319" s="50"/>
      <c r="AG319" s="50"/>
      <c r="AH319" s="12">
        <v>3130</v>
      </c>
    </row>
    <row r="320" spans="6:34">
      <c r="F320" s="12">
        <v>3140</v>
      </c>
      <c r="G320" s="49">
        <v>16.399999999999999</v>
      </c>
      <c r="H320" s="49">
        <v>7.52</v>
      </c>
      <c r="I320" s="49">
        <v>8.08</v>
      </c>
      <c r="J320" s="49">
        <v>16.350000000000001</v>
      </c>
      <c r="K320" s="49">
        <v>7.72</v>
      </c>
      <c r="L320" s="49">
        <v>8.27</v>
      </c>
      <c r="M320" s="17">
        <f t="shared" si="81"/>
        <v>16.375</v>
      </c>
      <c r="N320" s="17">
        <f t="shared" si="82"/>
        <v>7.6199999999999992</v>
      </c>
      <c r="O320" s="17">
        <f t="shared" si="83"/>
        <v>8.1750000000000007</v>
      </c>
      <c r="P320" s="43">
        <f t="shared" si="64"/>
        <v>0.17028952794268054</v>
      </c>
      <c r="Q320" s="21">
        <f t="shared" si="65"/>
        <v>2.3988329190194944E-8</v>
      </c>
      <c r="R320" s="21">
        <f t="shared" si="66"/>
        <v>4.1686938347033419E-7</v>
      </c>
      <c r="S320" s="23">
        <f t="shared" si="67"/>
        <v>2.036679611884965E-7</v>
      </c>
      <c r="T320" s="21">
        <f t="shared" si="68"/>
        <v>4.1480638414678918E-14</v>
      </c>
      <c r="U320" s="28">
        <v>298</v>
      </c>
      <c r="V320" s="29">
        <f t="shared" si="84"/>
        <v>289.375</v>
      </c>
      <c r="W320" s="30">
        <f t="shared" si="85"/>
        <v>0.50269471059764892</v>
      </c>
      <c r="X320" s="31">
        <f t="shared" si="86"/>
        <v>3.1819599612525238</v>
      </c>
      <c r="Y320" s="34">
        <f t="shared" si="87"/>
        <v>-1.1770984621537022E-43</v>
      </c>
      <c r="Z320" s="35">
        <f t="shared" si="88"/>
        <v>-5.2740292513341883E-44</v>
      </c>
      <c r="AA320" s="35">
        <f t="shared" si="89"/>
        <v>-8.8600019154370943E-44</v>
      </c>
      <c r="AB320" s="36">
        <f t="shared" si="90"/>
        <v>-1.9904881082402436E-44</v>
      </c>
      <c r="AC320" s="42">
        <f t="shared" si="91"/>
        <v>1.0663154590527484E-42</v>
      </c>
      <c r="AD320" s="24"/>
      <c r="AE320" s="44">
        <f t="shared" si="92"/>
        <v>1.0663154590527484E-38</v>
      </c>
      <c r="AF320" s="50"/>
      <c r="AG320" s="50"/>
      <c r="AH320" s="12">
        <v>3140</v>
      </c>
    </row>
    <row r="321" spans="6:34">
      <c r="F321" s="12">
        <v>3150</v>
      </c>
      <c r="G321" s="49">
        <v>16.41</v>
      </c>
      <c r="H321" s="49">
        <v>7.52</v>
      </c>
      <c r="I321" s="49">
        <v>8.08</v>
      </c>
      <c r="J321" s="49">
        <v>16.36</v>
      </c>
      <c r="K321" s="49">
        <v>7.72</v>
      </c>
      <c r="L321" s="49">
        <v>8.26</v>
      </c>
      <c r="M321" s="17">
        <f t="shared" si="81"/>
        <v>16.384999999999998</v>
      </c>
      <c r="N321" s="17">
        <f t="shared" si="82"/>
        <v>7.6199999999999992</v>
      </c>
      <c r="O321" s="17">
        <f t="shared" si="83"/>
        <v>8.17</v>
      </c>
      <c r="P321" s="43">
        <f t="shared" si="64"/>
        <v>0.17021525882483071</v>
      </c>
      <c r="Q321" s="21">
        <f t="shared" si="65"/>
        <v>2.3988329190194944E-8</v>
      </c>
      <c r="R321" s="21">
        <f t="shared" si="66"/>
        <v>4.1686938347033419E-7</v>
      </c>
      <c r="S321" s="23">
        <f t="shared" si="67"/>
        <v>2.0383727960630296E-7</v>
      </c>
      <c r="T321" s="21">
        <f t="shared" si="68"/>
        <v>4.1549636557298132E-14</v>
      </c>
      <c r="U321" s="28">
        <v>298</v>
      </c>
      <c r="V321" s="29">
        <f t="shared" si="84"/>
        <v>289.38499999999999</v>
      </c>
      <c r="W321" s="30">
        <f t="shared" si="85"/>
        <v>0.50209452515187025</v>
      </c>
      <c r="X321" s="31">
        <f t="shared" si="86"/>
        <v>3.177565599551857</v>
      </c>
      <c r="Y321" s="34">
        <f t="shared" si="87"/>
        <v>-4.0488423922284792E-44</v>
      </c>
      <c r="Z321" s="35">
        <f t="shared" si="88"/>
        <v>-1.8082621940987283E-44</v>
      </c>
      <c r="AA321" s="35">
        <f t="shared" si="89"/>
        <v>-3.0481720591720483E-44</v>
      </c>
      <c r="AB321" s="36">
        <f t="shared" si="90"/>
        <v>-6.7519961009280223E-45</v>
      </c>
      <c r="AC321" s="42">
        <f t="shared" si="91"/>
        <v>3.658232079974206E-43</v>
      </c>
      <c r="AD321" s="24"/>
      <c r="AE321" s="44">
        <f t="shared" si="92"/>
        <v>3.6582320799742057E-39</v>
      </c>
      <c r="AF321" s="50"/>
      <c r="AG321" s="50"/>
      <c r="AH321" s="12">
        <v>3150</v>
      </c>
    </row>
    <row r="322" spans="6:34">
      <c r="F322" s="12">
        <v>3160</v>
      </c>
      <c r="G322" s="49">
        <v>16.41</v>
      </c>
      <c r="H322" s="49">
        <v>7.52</v>
      </c>
      <c r="I322" s="49">
        <v>8.08</v>
      </c>
      <c r="J322" s="49">
        <v>16.36</v>
      </c>
      <c r="K322" s="49">
        <v>7.73</v>
      </c>
      <c r="L322" s="49">
        <v>8.27</v>
      </c>
      <c r="M322" s="17">
        <f t="shared" si="81"/>
        <v>16.384999999999998</v>
      </c>
      <c r="N322" s="17">
        <f t="shared" si="82"/>
        <v>7.625</v>
      </c>
      <c r="O322" s="17">
        <f t="shared" si="83"/>
        <v>8.1750000000000007</v>
      </c>
      <c r="P322" s="43">
        <f t="shared" si="64"/>
        <v>0.17031942972986427</v>
      </c>
      <c r="Q322" s="21">
        <f t="shared" si="65"/>
        <v>2.3713737056616511E-8</v>
      </c>
      <c r="R322" s="21">
        <f t="shared" si="66"/>
        <v>4.2169650342858172E-7</v>
      </c>
      <c r="S322" s="23">
        <f t="shared" si="67"/>
        <v>2.06197604061967E-7</v>
      </c>
      <c r="T322" s="21">
        <f t="shared" si="68"/>
        <v>4.2517451920895707E-14</v>
      </c>
      <c r="U322" s="28">
        <v>298</v>
      </c>
      <c r="V322" s="29">
        <f t="shared" si="84"/>
        <v>289.38499999999999</v>
      </c>
      <c r="W322" s="30">
        <f t="shared" si="85"/>
        <v>0.50209452515187025</v>
      </c>
      <c r="X322" s="31">
        <f t="shared" si="86"/>
        <v>3.177565599551857</v>
      </c>
      <c r="Y322" s="34">
        <f t="shared" si="87"/>
        <v>-1.4189187080349631E-44</v>
      </c>
      <c r="Z322" s="35">
        <f t="shared" si="88"/>
        <v>-6.1492464543823974E-45</v>
      </c>
      <c r="AA322" s="35">
        <f t="shared" si="89"/>
        <v>-1.0704873559940697E-44</v>
      </c>
      <c r="AB322" s="36">
        <f t="shared" si="90"/>
        <v>-2.0579004403134582E-45</v>
      </c>
      <c r="AC322" s="42">
        <f t="shared" si="91"/>
        <v>1.2520803284970766E-43</v>
      </c>
      <c r="AD322" s="24"/>
      <c r="AE322" s="44">
        <f t="shared" si="92"/>
        <v>1.2520803284970766E-39</v>
      </c>
      <c r="AF322" s="50"/>
      <c r="AG322" s="50"/>
      <c r="AH322" s="12">
        <v>3160</v>
      </c>
    </row>
    <row r="323" spans="6:34">
      <c r="F323" s="12">
        <v>3170</v>
      </c>
      <c r="G323" s="49">
        <v>16.41</v>
      </c>
      <c r="H323" s="49">
        <v>7.52</v>
      </c>
      <c r="I323" s="49">
        <v>8.09</v>
      </c>
      <c r="J323" s="49">
        <v>16.36</v>
      </c>
      <c r="K323" s="49">
        <v>7.73</v>
      </c>
      <c r="L323" s="49">
        <v>8.2899999999999991</v>
      </c>
      <c r="M323" s="17">
        <f t="shared" si="81"/>
        <v>16.384999999999998</v>
      </c>
      <c r="N323" s="17">
        <f t="shared" si="82"/>
        <v>7.625</v>
      </c>
      <c r="O323" s="17">
        <f t="shared" si="83"/>
        <v>8.19</v>
      </c>
      <c r="P323" s="43">
        <f t="shared" si="64"/>
        <v>0.17063194244496493</v>
      </c>
      <c r="Q323" s="21">
        <f t="shared" si="65"/>
        <v>2.3713737056616511E-8</v>
      </c>
      <c r="R323" s="21">
        <f t="shared" si="66"/>
        <v>4.2169650342858172E-7</v>
      </c>
      <c r="S323" s="23">
        <f t="shared" si="67"/>
        <v>2.06197604061967E-7</v>
      </c>
      <c r="T323" s="21">
        <f t="shared" si="68"/>
        <v>4.2517451920895707E-14</v>
      </c>
      <c r="U323" s="28">
        <v>298</v>
      </c>
      <c r="V323" s="29">
        <f t="shared" si="84"/>
        <v>289.38499999999999</v>
      </c>
      <c r="W323" s="30">
        <f t="shared" si="85"/>
        <v>0.50209452515187025</v>
      </c>
      <c r="X323" s="31">
        <f t="shared" si="86"/>
        <v>3.177565599551857</v>
      </c>
      <c r="Y323" s="34">
        <f t="shared" si="87"/>
        <v>-4.7626061169863057E-45</v>
      </c>
      <c r="Z323" s="35">
        <f t="shared" si="88"/>
        <v>-2.0590453680167733E-45</v>
      </c>
      <c r="AA323" s="35">
        <f t="shared" si="89"/>
        <v>-3.5937598801616188E-45</v>
      </c>
      <c r="AB323" s="36">
        <f t="shared" si="90"/>
        <v>-6.8250882799424981E-46</v>
      </c>
      <c r="AC323" s="42">
        <f t="shared" si="91"/>
        <v>4.1949153600859206E-44</v>
      </c>
      <c r="AD323" s="24"/>
      <c r="AE323" s="44">
        <f t="shared" si="92"/>
        <v>4.1949153600859204E-40</v>
      </c>
      <c r="AF323" s="50"/>
      <c r="AG323" s="50"/>
      <c r="AH323" s="12">
        <v>3170</v>
      </c>
    </row>
    <row r="324" spans="6:34">
      <c r="F324" s="12">
        <v>3180</v>
      </c>
      <c r="G324" s="49">
        <v>16.420000000000002</v>
      </c>
      <c r="H324" s="49">
        <v>7.52</v>
      </c>
      <c r="I324" s="49">
        <v>8.1</v>
      </c>
      <c r="J324" s="49">
        <v>16.36</v>
      </c>
      <c r="K324" s="49">
        <v>7.73</v>
      </c>
      <c r="L324" s="49">
        <v>8.2899999999999991</v>
      </c>
      <c r="M324" s="17">
        <f t="shared" si="81"/>
        <v>16.39</v>
      </c>
      <c r="N324" s="17">
        <f t="shared" si="82"/>
        <v>7.625</v>
      </c>
      <c r="O324" s="17">
        <f t="shared" si="83"/>
        <v>8.1950000000000003</v>
      </c>
      <c r="P324" s="43">
        <f t="shared" si="64"/>
        <v>0.17075110476860736</v>
      </c>
      <c r="Q324" s="21">
        <f t="shared" si="65"/>
        <v>2.3713737056616511E-8</v>
      </c>
      <c r="R324" s="21">
        <f t="shared" si="66"/>
        <v>4.2169650342858172E-7</v>
      </c>
      <c r="S324" s="23">
        <f t="shared" si="67"/>
        <v>2.0628329696792322E-7</v>
      </c>
      <c r="T324" s="21">
        <f t="shared" si="68"/>
        <v>4.2552798607956401E-14</v>
      </c>
      <c r="U324" s="28">
        <v>298</v>
      </c>
      <c r="V324" s="29">
        <f t="shared" si="84"/>
        <v>289.39</v>
      </c>
      <c r="W324" s="30">
        <f t="shared" si="85"/>
        <v>0.50179444798373785</v>
      </c>
      <c r="X324" s="31">
        <f t="shared" si="86"/>
        <v>3.175370808724074</v>
      </c>
      <c r="Y324" s="34">
        <f t="shared" si="87"/>
        <v>-1.5965512032500497E-45</v>
      </c>
      <c r="Z324" s="35">
        <f t="shared" si="88"/>
        <v>-6.8823202909149144E-46</v>
      </c>
      <c r="AA324" s="35">
        <f t="shared" si="89"/>
        <v>-1.2049982439579923E-45</v>
      </c>
      <c r="AB324" s="36">
        <f t="shared" si="90"/>
        <v>-2.2544201791812942E-46</v>
      </c>
      <c r="AC324" s="42">
        <f t="shared" si="91"/>
        <v>1.4031277865297086E-44</v>
      </c>
      <c r="AD324" s="24"/>
      <c r="AE324" s="44">
        <f t="shared" si="92"/>
        <v>1.4031277865297087E-40</v>
      </c>
      <c r="AF324" s="50"/>
      <c r="AG324" s="50"/>
      <c r="AH324" s="12">
        <v>3180</v>
      </c>
    </row>
    <row r="325" spans="6:34">
      <c r="F325" s="12">
        <v>3190</v>
      </c>
      <c r="G325" s="49">
        <v>16.420000000000002</v>
      </c>
      <c r="H325" s="49">
        <v>7.52</v>
      </c>
      <c r="I325" s="49">
        <v>8.08</v>
      </c>
      <c r="J325" s="49">
        <v>16.37</v>
      </c>
      <c r="K325" s="49">
        <v>7.73</v>
      </c>
      <c r="L325" s="49">
        <v>8.3000000000000007</v>
      </c>
      <c r="M325" s="17">
        <f t="shared" si="81"/>
        <v>16.395000000000003</v>
      </c>
      <c r="N325" s="17">
        <f t="shared" si="82"/>
        <v>7.625</v>
      </c>
      <c r="O325" s="17">
        <f t="shared" si="83"/>
        <v>8.1900000000000013</v>
      </c>
      <c r="P325" s="43">
        <f t="shared" si="64"/>
        <v>0.17066190962006664</v>
      </c>
      <c r="Q325" s="21">
        <f t="shared" si="65"/>
        <v>2.3713737056616511E-8</v>
      </c>
      <c r="R325" s="21">
        <f t="shared" si="66"/>
        <v>4.2169650342858172E-7</v>
      </c>
      <c r="S325" s="23">
        <f t="shared" si="67"/>
        <v>2.0636902548667982E-7</v>
      </c>
      <c r="T325" s="21">
        <f t="shared" si="68"/>
        <v>4.2588174680321904E-14</v>
      </c>
      <c r="U325" s="28">
        <v>298</v>
      </c>
      <c r="V325" s="29">
        <f t="shared" si="84"/>
        <v>289.39499999999998</v>
      </c>
      <c r="W325" s="30">
        <f t="shared" si="85"/>
        <v>0.50149438118472489</v>
      </c>
      <c r="X325" s="31">
        <f t="shared" si="86"/>
        <v>3.1731776096323623</v>
      </c>
      <c r="Y325" s="34">
        <f t="shared" si="87"/>
        <v>-5.3348609577138871E-46</v>
      </c>
      <c r="Z325" s="35">
        <f t="shared" si="88"/>
        <v>-2.2966860008516487E-46</v>
      </c>
      <c r="AA325" s="35">
        <f t="shared" si="89"/>
        <v>-4.0269104887378996E-46</v>
      </c>
      <c r="AB325" s="36">
        <f t="shared" si="90"/>
        <v>-7.4825272279107261E-47</v>
      </c>
      <c r="AC325" s="42">
        <f t="shared" si="91"/>
        <v>4.6838549198518789E-45</v>
      </c>
      <c r="AD325" s="24"/>
      <c r="AE325" s="44">
        <f t="shared" si="92"/>
        <v>4.6838549198518787E-41</v>
      </c>
      <c r="AF325" s="50"/>
      <c r="AG325" s="50"/>
      <c r="AH325" s="12">
        <v>3190</v>
      </c>
    </row>
    <row r="326" spans="6:34">
      <c r="F326" s="12">
        <v>3200</v>
      </c>
      <c r="G326" s="49">
        <v>16.43</v>
      </c>
      <c r="H326" s="49">
        <v>7.53</v>
      </c>
      <c r="I326" s="49">
        <v>8.09</v>
      </c>
      <c r="J326" s="49">
        <v>16.37</v>
      </c>
      <c r="K326" s="49">
        <v>7.73</v>
      </c>
      <c r="L326" s="49">
        <v>8.3000000000000007</v>
      </c>
      <c r="M326" s="17">
        <f t="shared" si="81"/>
        <v>16.399999999999999</v>
      </c>
      <c r="N326" s="17">
        <f t="shared" si="82"/>
        <v>7.6300000000000008</v>
      </c>
      <c r="O326" s="17">
        <f t="shared" si="83"/>
        <v>8.1950000000000003</v>
      </c>
      <c r="P326" s="43">
        <f t="shared" si="64"/>
        <v>0.17078109550510659</v>
      </c>
      <c r="Q326" s="21">
        <f t="shared" si="65"/>
        <v>2.3442288153199181E-8</v>
      </c>
      <c r="R326" s="21">
        <f t="shared" si="66"/>
        <v>4.2657951880159286E-7</v>
      </c>
      <c r="S326" s="23">
        <f t="shared" si="67"/>
        <v>2.0884542342632972E-7</v>
      </c>
      <c r="T326" s="21">
        <f t="shared" si="68"/>
        <v>4.3616410886122953E-14</v>
      </c>
      <c r="U326" s="28">
        <v>298</v>
      </c>
      <c r="V326" s="29">
        <f t="shared" si="84"/>
        <v>289.39999999999998</v>
      </c>
      <c r="W326" s="30">
        <f t="shared" si="85"/>
        <v>0.50119432475429515</v>
      </c>
      <c r="X326" s="31">
        <f t="shared" si="86"/>
        <v>3.1709860010687181</v>
      </c>
      <c r="Y326" s="34">
        <f t="shared" si="87"/>
        <v>-1.8247483455356535E-46</v>
      </c>
      <c r="Z326" s="35">
        <f t="shared" si="88"/>
        <v>-7.5899475951133861E-47</v>
      </c>
      <c r="AA326" s="35">
        <f t="shared" si="89"/>
        <v>-1.3814535817936325E-46</v>
      </c>
      <c r="AB326" s="36">
        <f t="shared" si="90"/>
        <v>-2.1105831279800604E-47</v>
      </c>
      <c r="AC326" s="42">
        <f t="shared" si="91"/>
        <v>1.5621371432378825E-45</v>
      </c>
      <c r="AD326" s="24"/>
      <c r="AE326" s="44">
        <f t="shared" si="92"/>
        <v>1.5621371432378825E-41</v>
      </c>
      <c r="AF326" s="50"/>
      <c r="AG326" s="50"/>
      <c r="AH326" s="12">
        <v>3200</v>
      </c>
    </row>
    <row r="327" spans="6:34">
      <c r="F327" s="12">
        <v>3210</v>
      </c>
      <c r="G327" s="49">
        <v>16.440000000000001</v>
      </c>
      <c r="H327" s="49">
        <v>7.53</v>
      </c>
      <c r="I327" s="49">
        <v>8.08</v>
      </c>
      <c r="J327" s="49">
        <v>16.38</v>
      </c>
      <c r="K327" s="49">
        <v>7.73</v>
      </c>
      <c r="L327" s="49">
        <v>8.2799999999999994</v>
      </c>
      <c r="M327" s="17">
        <f t="shared" si="81"/>
        <v>16.41</v>
      </c>
      <c r="N327" s="17">
        <f t="shared" si="82"/>
        <v>7.6300000000000008</v>
      </c>
      <c r="O327" s="17">
        <f t="shared" si="83"/>
        <v>8.18</v>
      </c>
      <c r="P327" s="43">
        <f t="shared" ref="P327:P367" si="93">((O327/32000)*(1/((-0.026*M327+1.9067)/1000)))/1.013</f>
        <v>0.17049844681500967</v>
      </c>
      <c r="Q327" s="21">
        <f t="shared" ref="Q327:Q367" si="94">POWER(10, -N327)</f>
        <v>2.3442288153199181E-8</v>
      </c>
      <c r="R327" s="21">
        <f t="shared" ref="R327:R367" si="95">POWER(10, -(14-N327))</f>
        <v>4.2657951880159286E-7</v>
      </c>
      <c r="S327" s="23">
        <f t="shared" ref="S327:S367" si="96">(0.00000000000001*(0.1253*EXP(0.0831*M327)))/Q327</f>
        <v>2.0901904610342792E-7</v>
      </c>
      <c r="T327" s="21">
        <f t="shared" ref="T327:T367" si="97">POWER(S327, 2)</f>
        <v>4.3688961633986929E-14</v>
      </c>
      <c r="U327" s="28">
        <v>298</v>
      </c>
      <c r="V327" s="29">
        <f t="shared" si="84"/>
        <v>289.41000000000003</v>
      </c>
      <c r="W327" s="30">
        <f t="shared" si="85"/>
        <v>0.50059424299703403</v>
      </c>
      <c r="X327" s="31">
        <f t="shared" si="86"/>
        <v>3.1666075506983447</v>
      </c>
      <c r="Y327" s="34">
        <f t="shared" si="87"/>
        <v>-5.9580674451251518E-47</v>
      </c>
      <c r="Z327" s="35">
        <f t="shared" si="88"/>
        <v>-2.47339669197287E-47</v>
      </c>
      <c r="AA327" s="35">
        <f t="shared" si="89"/>
        <v>-4.5114619488222425E-47</v>
      </c>
      <c r="AB327" s="36">
        <f t="shared" si="90"/>
        <v>-6.8086652324467137E-48</v>
      </c>
      <c r="AC327" s="42">
        <f t="shared" si="91"/>
        <v>5.0935325308061968E-46</v>
      </c>
      <c r="AD327" s="24"/>
      <c r="AE327" s="44">
        <f t="shared" si="92"/>
        <v>5.0935325308061965E-42</v>
      </c>
      <c r="AF327" s="50"/>
      <c r="AG327" s="50"/>
      <c r="AH327" s="12">
        <v>3210</v>
      </c>
    </row>
    <row r="328" spans="6:34">
      <c r="F328" s="12">
        <v>3220</v>
      </c>
      <c r="G328" s="49">
        <v>16.45</v>
      </c>
      <c r="H328" s="49">
        <v>7.53</v>
      </c>
      <c r="I328" s="49">
        <v>8.1</v>
      </c>
      <c r="J328" s="49">
        <v>16.39</v>
      </c>
      <c r="K328" s="49">
        <v>7.73</v>
      </c>
      <c r="L328" s="49">
        <v>8.2899999999999991</v>
      </c>
      <c r="M328" s="17">
        <f t="shared" si="81"/>
        <v>16.420000000000002</v>
      </c>
      <c r="N328" s="17">
        <f t="shared" si="82"/>
        <v>7.6300000000000008</v>
      </c>
      <c r="O328" s="17">
        <f t="shared" si="83"/>
        <v>8.1950000000000003</v>
      </c>
      <c r="P328" s="43">
        <f t="shared" si="93"/>
        <v>0.17084110859466226</v>
      </c>
      <c r="Q328" s="21">
        <f t="shared" si="94"/>
        <v>2.3442288153199181E-8</v>
      </c>
      <c r="R328" s="21">
        <f t="shared" si="95"/>
        <v>4.2657951880159286E-7</v>
      </c>
      <c r="S328" s="23">
        <f t="shared" si="96"/>
        <v>2.0919281312093597E-7</v>
      </c>
      <c r="T328" s="21">
        <f t="shared" si="97"/>
        <v>4.3761633061450842E-14</v>
      </c>
      <c r="U328" s="28">
        <v>298</v>
      </c>
      <c r="V328" s="29">
        <f t="shared" si="84"/>
        <v>289.42</v>
      </c>
      <c r="W328" s="30">
        <f t="shared" si="85"/>
        <v>0.4999942027076606</v>
      </c>
      <c r="X328" s="31">
        <f t="shared" si="86"/>
        <v>3.1622354479679955</v>
      </c>
      <c r="Y328" s="34">
        <f t="shared" si="87"/>
        <v>-1.9501273603487515E-47</v>
      </c>
      <c r="Z328" s="35">
        <f t="shared" si="88"/>
        <v>-8.0378826962027377E-48</v>
      </c>
      <c r="AA328" s="35">
        <f t="shared" si="89"/>
        <v>-1.4776382640622709E-47</v>
      </c>
      <c r="AB328" s="36">
        <f t="shared" si="90"/>
        <v>-2.1293363803942989E-48</v>
      </c>
      <c r="AC328" s="42">
        <f t="shared" si="91"/>
        <v>1.6587573224795353E-46</v>
      </c>
      <c r="AD328" s="24"/>
      <c r="AE328" s="44">
        <f t="shared" si="92"/>
        <v>1.6587573224795354E-42</v>
      </c>
      <c r="AF328" s="50"/>
      <c r="AG328" s="50"/>
      <c r="AH328" s="12">
        <v>3220</v>
      </c>
    </row>
    <row r="329" spans="6:34">
      <c r="F329" s="12">
        <v>3230</v>
      </c>
      <c r="G329" s="49">
        <v>16.46</v>
      </c>
      <c r="H329" s="49">
        <v>7.53</v>
      </c>
      <c r="I329" s="49">
        <v>8.09</v>
      </c>
      <c r="J329" s="49">
        <v>16.41</v>
      </c>
      <c r="K329" s="49">
        <v>7.74</v>
      </c>
      <c r="L329" s="49">
        <v>8.3000000000000007</v>
      </c>
      <c r="M329" s="17">
        <f t="shared" si="81"/>
        <v>16.435000000000002</v>
      </c>
      <c r="N329" s="17">
        <f t="shared" si="82"/>
        <v>7.6349999999999998</v>
      </c>
      <c r="O329" s="17">
        <f t="shared" si="83"/>
        <v>8.1950000000000003</v>
      </c>
      <c r="P329" s="43">
        <f t="shared" si="93"/>
        <v>0.17088614609819544</v>
      </c>
      <c r="Q329" s="21">
        <f t="shared" si="94"/>
        <v>2.3173946499684749E-8</v>
      </c>
      <c r="R329" s="21">
        <f t="shared" si="95"/>
        <v>4.3151907682776467E-7</v>
      </c>
      <c r="S329" s="23">
        <f t="shared" si="96"/>
        <v>2.118790944867498E-7</v>
      </c>
      <c r="T329" s="21">
        <f t="shared" si="97"/>
        <v>4.4892750680525049E-14</v>
      </c>
      <c r="U329" s="28">
        <v>298</v>
      </c>
      <c r="V329" s="29">
        <f t="shared" si="84"/>
        <v>289.435</v>
      </c>
      <c r="W329" s="30">
        <f t="shared" si="85"/>
        <v>0.49909422001648074</v>
      </c>
      <c r="X329" s="31">
        <f t="shared" si="86"/>
        <v>3.1556891746366138</v>
      </c>
      <c r="Y329" s="34">
        <f t="shared" si="87"/>
        <v>-6.5009252930056149E-48</v>
      </c>
      <c r="Z329" s="35">
        <f t="shared" si="88"/>
        <v>-2.5715595417940298E-48</v>
      </c>
      <c r="AA329" s="35">
        <f t="shared" si="89"/>
        <v>-4.9465930194755045E-48</v>
      </c>
      <c r="AB329" s="36">
        <f t="shared" si="90"/>
        <v>-5.2116939061993281E-49</v>
      </c>
      <c r="AC329" s="42">
        <f t="shared" si="91"/>
        <v>5.3777164485399483E-47</v>
      </c>
      <c r="AD329" s="24"/>
      <c r="AE329" s="44">
        <f t="shared" si="92"/>
        <v>5.377716448539948E-43</v>
      </c>
      <c r="AF329" s="50"/>
      <c r="AG329" s="50"/>
      <c r="AH329" s="12">
        <v>3230</v>
      </c>
    </row>
    <row r="330" spans="6:34">
      <c r="F330" s="12">
        <v>3240</v>
      </c>
      <c r="G330" s="49">
        <v>16.48</v>
      </c>
      <c r="H330" s="49">
        <v>7.53</v>
      </c>
      <c r="I330" s="49">
        <v>8.09</v>
      </c>
      <c r="J330" s="49">
        <v>16.420000000000002</v>
      </c>
      <c r="K330" s="49">
        <v>7.74</v>
      </c>
      <c r="L330" s="49">
        <v>8.2899999999999991</v>
      </c>
      <c r="M330" s="17">
        <f t="shared" si="81"/>
        <v>16.450000000000003</v>
      </c>
      <c r="N330" s="17">
        <f t="shared" si="82"/>
        <v>7.6349999999999998</v>
      </c>
      <c r="O330" s="17">
        <f t="shared" si="83"/>
        <v>8.19</v>
      </c>
      <c r="P330" s="43">
        <f t="shared" si="93"/>
        <v>0.17082691741638617</v>
      </c>
      <c r="Q330" s="21">
        <f t="shared" si="94"/>
        <v>2.3173946499684749E-8</v>
      </c>
      <c r="R330" s="21">
        <f t="shared" si="95"/>
        <v>4.3151907682776467E-7</v>
      </c>
      <c r="S330" s="23">
        <f t="shared" si="96"/>
        <v>2.1214336645131146E-7</v>
      </c>
      <c r="T330" s="21">
        <f t="shared" si="97"/>
        <v>4.5004807929295422E-14</v>
      </c>
      <c r="U330" s="28">
        <v>298</v>
      </c>
      <c r="V330" s="29">
        <f t="shared" si="84"/>
        <v>289.45</v>
      </c>
      <c r="W330" s="30">
        <f t="shared" si="85"/>
        <v>0.49819433060386503</v>
      </c>
      <c r="X330" s="31">
        <f t="shared" si="86"/>
        <v>3.1491571293958782</v>
      </c>
      <c r="Y330" s="34">
        <f t="shared" si="87"/>
        <v>-2.0653536148723859E-48</v>
      </c>
      <c r="Z330" s="35">
        <f t="shared" si="88"/>
        <v>-8.1171103793525502E-49</v>
      </c>
      <c r="AA330" s="35">
        <f t="shared" si="89"/>
        <v>-1.5726556526455435E-48</v>
      </c>
      <c r="AB330" s="36">
        <f t="shared" si="90"/>
        <v>-1.5619087313130885E-49</v>
      </c>
      <c r="AC330" s="42">
        <f t="shared" si="91"/>
        <v>1.7013164808458611E-47</v>
      </c>
      <c r="AD330" s="24"/>
      <c r="AE330" s="44">
        <f t="shared" si="92"/>
        <v>1.701316480845861E-43</v>
      </c>
      <c r="AF330" s="50"/>
      <c r="AG330" s="50"/>
      <c r="AH330" s="12">
        <v>3240</v>
      </c>
    </row>
    <row r="331" spans="6:34">
      <c r="F331" s="12">
        <v>3250</v>
      </c>
      <c r="G331" s="49">
        <v>16.489999999999998</v>
      </c>
      <c r="H331" s="49">
        <v>7.53</v>
      </c>
      <c r="I331" s="49">
        <v>8.09</v>
      </c>
      <c r="J331" s="49">
        <v>16.43</v>
      </c>
      <c r="K331" s="49">
        <v>7.74</v>
      </c>
      <c r="L331" s="49">
        <v>8.27</v>
      </c>
      <c r="M331" s="17">
        <f t="shared" si="81"/>
        <v>16.46</v>
      </c>
      <c r="N331" s="17">
        <f t="shared" si="82"/>
        <v>7.6349999999999998</v>
      </c>
      <c r="O331" s="17">
        <f t="shared" si="83"/>
        <v>8.18</v>
      </c>
      <c r="P331" s="43">
        <f t="shared" si="93"/>
        <v>0.17064833657308714</v>
      </c>
      <c r="Q331" s="21">
        <f t="shared" si="94"/>
        <v>2.3173946499684749E-8</v>
      </c>
      <c r="R331" s="21">
        <f t="shared" si="95"/>
        <v>4.3151907682776467E-7</v>
      </c>
      <c r="S331" s="23">
        <f t="shared" si="96"/>
        <v>2.1231973085809428E-7</v>
      </c>
      <c r="T331" s="21">
        <f t="shared" si="97"/>
        <v>4.5079668111653592E-14</v>
      </c>
      <c r="U331" s="28">
        <v>298</v>
      </c>
      <c r="V331" s="29">
        <f t="shared" si="84"/>
        <v>289.45999999999998</v>
      </c>
      <c r="W331" s="30">
        <f t="shared" si="85"/>
        <v>0.49759445614305431</v>
      </c>
      <c r="X331" s="31">
        <f t="shared" si="86"/>
        <v>3.1448103210806009</v>
      </c>
      <c r="Y331" s="34">
        <f t="shared" si="87"/>
        <v>-6.5231952305763359E-49</v>
      </c>
      <c r="Z331" s="35">
        <f t="shared" si="88"/>
        <v>-2.5557849166384777E-49</v>
      </c>
      <c r="AA331" s="35">
        <f t="shared" si="89"/>
        <v>-4.9687656787901894E-49</v>
      </c>
      <c r="AB331" s="36">
        <f t="shared" si="90"/>
        <v>-4.7918412719228203E-50</v>
      </c>
      <c r="AC331" s="42">
        <f t="shared" si="91"/>
        <v>5.3627016931831711E-48</v>
      </c>
      <c r="AD331" s="24"/>
      <c r="AE331" s="44">
        <f t="shared" si="92"/>
        <v>5.3627016931831712E-44</v>
      </c>
      <c r="AF331" s="50"/>
      <c r="AG331" s="50"/>
      <c r="AH331" s="12">
        <v>3250</v>
      </c>
    </row>
    <row r="332" spans="6:34">
      <c r="F332" s="12">
        <v>3260</v>
      </c>
      <c r="G332" s="49">
        <v>16.5</v>
      </c>
      <c r="H332" s="49">
        <v>7.53</v>
      </c>
      <c r="I332" s="49">
        <v>8.0500000000000007</v>
      </c>
      <c r="J332" s="49">
        <v>16.440000000000001</v>
      </c>
      <c r="K332" s="49">
        <v>7.74</v>
      </c>
      <c r="L332" s="49">
        <v>8.31</v>
      </c>
      <c r="M332" s="17">
        <f t="shared" si="81"/>
        <v>16.47</v>
      </c>
      <c r="N332" s="17">
        <f t="shared" si="82"/>
        <v>7.6349999999999998</v>
      </c>
      <c r="O332" s="17">
        <f t="shared" si="83"/>
        <v>8.18</v>
      </c>
      <c r="P332" s="43">
        <f t="shared" si="93"/>
        <v>0.17067834615556979</v>
      </c>
      <c r="Q332" s="21">
        <f t="shared" si="94"/>
        <v>2.3173946499684749E-8</v>
      </c>
      <c r="R332" s="21">
        <f t="shared" si="95"/>
        <v>4.3151907682776467E-7</v>
      </c>
      <c r="S332" s="23">
        <f t="shared" si="96"/>
        <v>2.1249624188461122E-7</v>
      </c>
      <c r="T332" s="21">
        <f t="shared" si="97"/>
        <v>4.5154652815083201E-14</v>
      </c>
      <c r="U332" s="28">
        <v>298</v>
      </c>
      <c r="V332" s="29">
        <f t="shared" si="84"/>
        <v>289.47000000000003</v>
      </c>
      <c r="W332" s="30">
        <f t="shared" si="85"/>
        <v>0.49699462312863735</v>
      </c>
      <c r="X332" s="31">
        <f t="shared" si="86"/>
        <v>3.1404698124088415</v>
      </c>
      <c r="Y332" s="34">
        <f t="shared" si="87"/>
        <v>-2.0592397725893344E-49</v>
      </c>
      <c r="Z332" s="35">
        <f t="shared" si="88"/>
        <v>-8.0277112478642227E-50</v>
      </c>
      <c r="AA332" s="35">
        <f t="shared" si="89"/>
        <v>-1.5694198093767402E-49</v>
      </c>
      <c r="AB332" s="36">
        <f t="shared" si="90"/>
        <v>-1.4404095798684467E-50</v>
      </c>
      <c r="AC332" s="42">
        <f t="shared" si="91"/>
        <v>1.6874549350788606E-48</v>
      </c>
      <c r="AD332" s="24"/>
      <c r="AE332" s="44">
        <f t="shared" si="92"/>
        <v>1.6874549350788606E-44</v>
      </c>
      <c r="AF332" s="50"/>
      <c r="AG332" s="50"/>
      <c r="AH332" s="12">
        <v>3260</v>
      </c>
    </row>
    <row r="333" spans="6:34">
      <c r="F333" s="12">
        <v>3270</v>
      </c>
      <c r="G333" s="49">
        <v>16.510000000000002</v>
      </c>
      <c r="H333" s="49">
        <v>7.54</v>
      </c>
      <c r="I333" s="49">
        <v>8.08</v>
      </c>
      <c r="J333" s="49">
        <v>16.46</v>
      </c>
      <c r="K333" s="49">
        <v>7.74</v>
      </c>
      <c r="L333" s="49">
        <v>8.31</v>
      </c>
      <c r="M333" s="17">
        <f t="shared" si="81"/>
        <v>16.484999999999999</v>
      </c>
      <c r="N333" s="17">
        <f t="shared" si="82"/>
        <v>7.6400000000000006</v>
      </c>
      <c r="O333" s="17">
        <f t="shared" si="83"/>
        <v>8.1950000000000003</v>
      </c>
      <c r="P333" s="43">
        <f t="shared" si="93"/>
        <v>0.1710364427580251</v>
      </c>
      <c r="Q333" s="21">
        <f t="shared" si="94"/>
        <v>2.2908676527677693E-8</v>
      </c>
      <c r="R333" s="21">
        <f t="shared" si="95"/>
        <v>4.365158322401661E-7</v>
      </c>
      <c r="S333" s="23">
        <f t="shared" si="96"/>
        <v>2.1522494315481264E-7</v>
      </c>
      <c r="T333" s="21">
        <f t="shared" si="97"/>
        <v>4.6321776155992328E-14</v>
      </c>
      <c r="U333" s="28">
        <v>298</v>
      </c>
      <c r="V333" s="29">
        <f t="shared" si="84"/>
        <v>289.48500000000001</v>
      </c>
      <c r="W333" s="30">
        <f t="shared" si="85"/>
        <v>0.49609495130962056</v>
      </c>
      <c r="X333" s="31">
        <f t="shared" si="86"/>
        <v>3.1339708403382018</v>
      </c>
      <c r="Y333" s="34">
        <f t="shared" si="87"/>
        <v>-6.6564466636905719E-50</v>
      </c>
      <c r="Z333" s="35">
        <f t="shared" si="88"/>
        <v>-2.4725611467792907E-50</v>
      </c>
      <c r="AA333" s="35">
        <f t="shared" si="89"/>
        <v>-5.1023272822319014E-50</v>
      </c>
      <c r="AB333" s="36">
        <f t="shared" si="90"/>
        <v>-2.4234788179317331E-51</v>
      </c>
      <c r="AC333" s="42">
        <f t="shared" si="91"/>
        <v>5.2951116859511457E-49</v>
      </c>
      <c r="AD333" s="24"/>
      <c r="AE333" s="44">
        <f t="shared" si="92"/>
        <v>5.2951116859511458E-45</v>
      </c>
      <c r="AF333" s="50"/>
      <c r="AG333" s="50"/>
      <c r="AH333" s="12">
        <v>3270</v>
      </c>
    </row>
    <row r="334" spans="6:34">
      <c r="F334" s="12">
        <v>3280</v>
      </c>
      <c r="G334" s="49">
        <v>16.52</v>
      </c>
      <c r="H334" s="49">
        <v>7.54</v>
      </c>
      <c r="I334" s="49">
        <v>8.0399999999999991</v>
      </c>
      <c r="J334" s="49">
        <v>16.47</v>
      </c>
      <c r="K334" s="49">
        <v>7.74</v>
      </c>
      <c r="L334" s="49">
        <v>8.2799999999999994</v>
      </c>
      <c r="M334" s="17">
        <f t="shared" si="81"/>
        <v>16.494999999999997</v>
      </c>
      <c r="N334" s="17">
        <f t="shared" si="82"/>
        <v>7.6400000000000006</v>
      </c>
      <c r="O334" s="17">
        <f t="shared" si="83"/>
        <v>8.16</v>
      </c>
      <c r="P334" s="43">
        <f t="shared" si="93"/>
        <v>0.17033592629368083</v>
      </c>
      <c r="Q334" s="21">
        <f t="shared" si="94"/>
        <v>2.2908676527677693E-8</v>
      </c>
      <c r="R334" s="21">
        <f t="shared" si="95"/>
        <v>4.365158322401661E-7</v>
      </c>
      <c r="S334" s="23">
        <f t="shared" si="96"/>
        <v>2.1540386941613926E-7</v>
      </c>
      <c r="T334" s="21">
        <f t="shared" si="97"/>
        <v>4.6398826959445172E-14</v>
      </c>
      <c r="U334" s="28">
        <v>298</v>
      </c>
      <c r="V334" s="29">
        <f t="shared" si="84"/>
        <v>289.495</v>
      </c>
      <c r="W334" s="30">
        <f t="shared" si="85"/>
        <v>0.49549522189241663</v>
      </c>
      <c r="X334" s="31">
        <f t="shared" si="86"/>
        <v>3.1296460390107441</v>
      </c>
      <c r="Y334" s="34">
        <f t="shared" si="87"/>
        <v>-2.034769576832933E-50</v>
      </c>
      <c r="Z334" s="35">
        <f t="shared" si="88"/>
        <v>-7.5717900095995359E-51</v>
      </c>
      <c r="AA334" s="35">
        <f t="shared" si="89"/>
        <v>-1.559352228898612E-50</v>
      </c>
      <c r="AB334" s="36">
        <f t="shared" si="90"/>
        <v>-7.6598258773202775E-52</v>
      </c>
      <c r="AC334" s="42">
        <f t="shared" si="91"/>
        <v>1.6203497853668061E-49</v>
      </c>
      <c r="AD334" s="24"/>
      <c r="AE334" s="44">
        <f t="shared" si="92"/>
        <v>1.6203497853668061E-45</v>
      </c>
      <c r="AF334" s="50"/>
      <c r="AG334" s="50"/>
      <c r="AH334" s="12">
        <v>3280</v>
      </c>
    </row>
    <row r="335" spans="6:34">
      <c r="F335" s="12">
        <v>3290</v>
      </c>
      <c r="G335" s="49">
        <v>16.54</v>
      </c>
      <c r="H335" s="49">
        <v>7.54</v>
      </c>
      <c r="I335" s="49">
        <v>8.08</v>
      </c>
      <c r="J335" s="49">
        <v>16.48</v>
      </c>
      <c r="K335" s="49">
        <v>7.75</v>
      </c>
      <c r="L335" s="49">
        <v>8.31</v>
      </c>
      <c r="M335" s="17">
        <f t="shared" si="81"/>
        <v>16.509999999999998</v>
      </c>
      <c r="N335" s="17">
        <f t="shared" si="82"/>
        <v>7.6449999999999996</v>
      </c>
      <c r="O335" s="17">
        <f t="shared" si="83"/>
        <v>8.1950000000000003</v>
      </c>
      <c r="P335" s="43">
        <f t="shared" si="93"/>
        <v>0.1711116902725047</v>
      </c>
      <c r="Q335" s="21">
        <f t="shared" si="94"/>
        <v>2.264644307593056E-8</v>
      </c>
      <c r="R335" s="21">
        <f t="shared" si="95"/>
        <v>4.4157044735331103E-7</v>
      </c>
      <c r="S335" s="23">
        <f t="shared" si="96"/>
        <v>2.1816990803813648E-7</v>
      </c>
      <c r="T335" s="21">
        <f t="shared" si="97"/>
        <v>4.7598108773368927E-14</v>
      </c>
      <c r="U335" s="28">
        <v>298</v>
      </c>
      <c r="V335" s="29">
        <f t="shared" si="84"/>
        <v>289.51</v>
      </c>
      <c r="W335" s="30">
        <f t="shared" si="85"/>
        <v>0.49459570544908243</v>
      </c>
      <c r="X335" s="31">
        <f t="shared" si="86"/>
        <v>3.1231705833089412</v>
      </c>
      <c r="Y335" s="34">
        <f t="shared" si="87"/>
        <v>-6.4355724104930467E-51</v>
      </c>
      <c r="Z335" s="35">
        <f t="shared" si="88"/>
        <v>-2.2628520347842237E-51</v>
      </c>
      <c r="AA335" s="35">
        <f t="shared" si="89"/>
        <v>-4.9683759918243763E-51</v>
      </c>
      <c r="AB335" s="36">
        <f t="shared" si="90"/>
        <v>7.2557989963403694E-54</v>
      </c>
      <c r="AC335" s="42">
        <f t="shared" si="91"/>
        <v>4.9627806947959958E-50</v>
      </c>
      <c r="AD335" s="24"/>
      <c r="AE335" s="44">
        <f t="shared" si="92"/>
        <v>4.9627806947959955E-46</v>
      </c>
      <c r="AF335" s="50"/>
      <c r="AG335" s="50"/>
      <c r="AH335" s="12">
        <v>3290</v>
      </c>
    </row>
    <row r="336" spans="6:34">
      <c r="F336" s="12">
        <v>3300</v>
      </c>
      <c r="G336" s="49">
        <v>16.54</v>
      </c>
      <c r="H336" s="49">
        <v>7.54</v>
      </c>
      <c r="I336" s="49">
        <v>8.07</v>
      </c>
      <c r="J336" s="49">
        <v>16.489999999999998</v>
      </c>
      <c r="K336" s="49">
        <v>7.75</v>
      </c>
      <c r="L336" s="49">
        <v>8.2899999999999991</v>
      </c>
      <c r="M336" s="17">
        <f t="shared" si="81"/>
        <v>16.515000000000001</v>
      </c>
      <c r="N336" s="17">
        <f t="shared" si="82"/>
        <v>7.6449999999999996</v>
      </c>
      <c r="O336" s="17">
        <f t="shared" si="83"/>
        <v>8.18</v>
      </c>
      <c r="P336" s="43">
        <f t="shared" si="93"/>
        <v>0.1708135199951851</v>
      </c>
      <c r="Q336" s="21">
        <f t="shared" si="94"/>
        <v>2.264644307593056E-8</v>
      </c>
      <c r="R336" s="21">
        <f t="shared" si="95"/>
        <v>4.4157044735331103E-7</v>
      </c>
      <c r="S336" s="23">
        <f t="shared" si="96"/>
        <v>2.1826057646998872E-7</v>
      </c>
      <c r="T336" s="21">
        <f t="shared" si="97"/>
        <v>4.7637679241011794E-14</v>
      </c>
      <c r="U336" s="28">
        <v>298</v>
      </c>
      <c r="V336" s="29">
        <f t="shared" si="84"/>
        <v>289.51499999999999</v>
      </c>
      <c r="W336" s="30">
        <f t="shared" si="85"/>
        <v>0.49429588734781821</v>
      </c>
      <c r="X336" s="31">
        <f t="shared" si="86"/>
        <v>3.1210152256693147</v>
      </c>
      <c r="Y336" s="34">
        <f t="shared" si="87"/>
        <v>-1.9200657829364977E-51</v>
      </c>
      <c r="Z336" s="35">
        <f t="shared" si="88"/>
        <v>-6.7540361998848406E-52</v>
      </c>
      <c r="AA336" s="35">
        <f t="shared" si="89"/>
        <v>-1.4822425906330977E-51</v>
      </c>
      <c r="AB336" s="36">
        <f t="shared" si="90"/>
        <v>1.630114429613235E-54</v>
      </c>
      <c r="AC336" s="42">
        <f t="shared" si="91"/>
        <v>1.4809852506770256E-50</v>
      </c>
      <c r="AD336" s="24"/>
      <c r="AE336" s="44">
        <f t="shared" si="92"/>
        <v>1.4809852506770256E-46</v>
      </c>
      <c r="AF336" s="50"/>
      <c r="AG336" s="50"/>
      <c r="AH336" s="12">
        <v>3300</v>
      </c>
    </row>
    <row r="337" spans="6:34">
      <c r="F337" s="12">
        <v>3310</v>
      </c>
      <c r="G337" s="49">
        <v>16.559999999999999</v>
      </c>
      <c r="H337" s="49">
        <v>7.54</v>
      </c>
      <c r="I337" s="49">
        <v>8.07</v>
      </c>
      <c r="J337" s="49">
        <v>16.5</v>
      </c>
      <c r="K337" s="49">
        <v>7.75</v>
      </c>
      <c r="L337" s="49">
        <v>8.2899999999999991</v>
      </c>
      <c r="M337" s="17">
        <f t="shared" si="81"/>
        <v>16.53</v>
      </c>
      <c r="N337" s="17">
        <f t="shared" si="82"/>
        <v>7.6449999999999996</v>
      </c>
      <c r="O337" s="17">
        <f t="shared" si="83"/>
        <v>8.18</v>
      </c>
      <c r="P337" s="43">
        <f t="shared" si="93"/>
        <v>0.17085862553427869</v>
      </c>
      <c r="Q337" s="21">
        <f t="shared" si="94"/>
        <v>2.264644307593056E-8</v>
      </c>
      <c r="R337" s="21">
        <f t="shared" si="95"/>
        <v>4.4157044735331103E-7</v>
      </c>
      <c r="S337" s="23">
        <f t="shared" si="96"/>
        <v>2.1853280791155592E-7</v>
      </c>
      <c r="T337" s="21">
        <f t="shared" si="97"/>
        <v>4.7756588133709E-14</v>
      </c>
      <c r="U337" s="28">
        <v>298</v>
      </c>
      <c r="V337" s="29">
        <f t="shared" si="84"/>
        <v>289.52999999999997</v>
      </c>
      <c r="W337" s="30">
        <f t="shared" si="85"/>
        <v>0.49339649517605383</v>
      </c>
      <c r="X337" s="31">
        <f t="shared" si="86"/>
        <v>3.1145585189395484</v>
      </c>
      <c r="Y337" s="34">
        <f t="shared" si="87"/>
        <v>-5.7585671255789503E-52</v>
      </c>
      <c r="Z337" s="35">
        <f t="shared" si="88"/>
        <v>-2.0075714183232427E-52</v>
      </c>
      <c r="AA337" s="35">
        <f t="shared" si="89"/>
        <v>-4.4508821393797737E-52</v>
      </c>
      <c r="AB337" s="36">
        <f t="shared" si="90"/>
        <v>3.9833564813674238E-54</v>
      </c>
      <c r="AC337" s="42">
        <f t="shared" si="91"/>
        <v>4.4203056905202166E-51</v>
      </c>
      <c r="AD337" s="24"/>
      <c r="AE337" s="44">
        <f t="shared" si="92"/>
        <v>4.4203056905202165E-47</v>
      </c>
      <c r="AF337" s="50"/>
      <c r="AG337" s="50"/>
      <c r="AH337" s="12">
        <v>3310</v>
      </c>
    </row>
    <row r="338" spans="6:34">
      <c r="F338" s="12">
        <v>3320</v>
      </c>
      <c r="G338" s="49">
        <v>16.57</v>
      </c>
      <c r="H338" s="49">
        <v>7.54</v>
      </c>
      <c r="I338" s="49">
        <v>8.07</v>
      </c>
      <c r="J338" s="49">
        <v>16.510000000000002</v>
      </c>
      <c r="K338" s="49">
        <v>7.75</v>
      </c>
      <c r="L338" s="49">
        <v>8.31</v>
      </c>
      <c r="M338" s="17">
        <f t="shared" si="81"/>
        <v>16.54</v>
      </c>
      <c r="N338" s="17">
        <f t="shared" si="82"/>
        <v>7.6449999999999996</v>
      </c>
      <c r="O338" s="17">
        <f t="shared" si="83"/>
        <v>8.1900000000000013</v>
      </c>
      <c r="P338" s="43">
        <f t="shared" si="93"/>
        <v>0.1710976195324822</v>
      </c>
      <c r="Q338" s="21">
        <f t="shared" si="94"/>
        <v>2.264644307593056E-8</v>
      </c>
      <c r="R338" s="21">
        <f t="shared" si="95"/>
        <v>4.4157044735331103E-7</v>
      </c>
      <c r="S338" s="23">
        <f t="shared" si="96"/>
        <v>2.1871448415095296E-7</v>
      </c>
      <c r="T338" s="21">
        <f t="shared" si="97"/>
        <v>4.7836025577417453E-14</v>
      </c>
      <c r="U338" s="28">
        <v>298</v>
      </c>
      <c r="V338" s="29">
        <f t="shared" si="84"/>
        <v>289.54000000000002</v>
      </c>
      <c r="W338" s="30">
        <f t="shared" si="85"/>
        <v>0.49279695216619923</v>
      </c>
      <c r="X338" s="31">
        <f t="shared" si="86"/>
        <v>3.1102618411123166</v>
      </c>
      <c r="Y338" s="34">
        <f t="shared" si="87"/>
        <v>-1.7199138955741155E-52</v>
      </c>
      <c r="Z338" s="35">
        <f t="shared" si="88"/>
        <v>-5.9461669588483749E-53</v>
      </c>
      <c r="AA338" s="35">
        <f t="shared" si="89"/>
        <v>-1.3308708716823041E-52</v>
      </c>
      <c r="AB338" s="36">
        <f t="shared" si="90"/>
        <v>2.159801255801905E-54</v>
      </c>
      <c r="AC338" s="42">
        <f t="shared" si="91"/>
        <v>1.3143655778250109E-51</v>
      </c>
      <c r="AD338" s="24"/>
      <c r="AE338" s="44">
        <f t="shared" si="92"/>
        <v>1.3143655778250108E-47</v>
      </c>
      <c r="AF338" s="50"/>
      <c r="AG338" s="50"/>
      <c r="AH338" s="12">
        <v>3320</v>
      </c>
    </row>
    <row r="339" spans="6:34">
      <c r="F339" s="12">
        <v>3330</v>
      </c>
      <c r="G339" s="49">
        <v>16.59</v>
      </c>
      <c r="H339" s="49">
        <v>7.54</v>
      </c>
      <c r="I339" s="49">
        <v>8.07</v>
      </c>
      <c r="J339" s="49">
        <v>16.53</v>
      </c>
      <c r="K339" s="49">
        <v>7.75</v>
      </c>
      <c r="L339" s="49">
        <v>8.32</v>
      </c>
      <c r="M339" s="17">
        <f t="shared" si="81"/>
        <v>16.560000000000002</v>
      </c>
      <c r="N339" s="17">
        <f t="shared" si="82"/>
        <v>7.6449999999999996</v>
      </c>
      <c r="O339" s="17">
        <f t="shared" si="83"/>
        <v>8.1950000000000003</v>
      </c>
      <c r="P339" s="43">
        <f t="shared" si="93"/>
        <v>0.17126238410734032</v>
      </c>
      <c r="Q339" s="21">
        <f t="shared" si="94"/>
        <v>2.264644307593056E-8</v>
      </c>
      <c r="R339" s="21">
        <f t="shared" si="95"/>
        <v>4.4157044735331103E-7</v>
      </c>
      <c r="S339" s="23">
        <f t="shared" si="96"/>
        <v>2.1907828986241479E-7</v>
      </c>
      <c r="T339" s="21">
        <f t="shared" si="97"/>
        <v>4.7995297089040237E-14</v>
      </c>
      <c r="U339" s="28">
        <v>298</v>
      </c>
      <c r="V339" s="29">
        <f t="shared" si="84"/>
        <v>289.56</v>
      </c>
      <c r="W339" s="30">
        <f t="shared" si="85"/>
        <v>0.49159799037836571</v>
      </c>
      <c r="X339" s="31">
        <f t="shared" si="86"/>
        <v>3.1016871469305713</v>
      </c>
      <c r="Y339" s="34">
        <f t="shared" si="87"/>
        <v>-5.1326356557973081E-53</v>
      </c>
      <c r="Z339" s="35">
        <f t="shared" si="88"/>
        <v>-1.7507295618532353E-53</v>
      </c>
      <c r="AA339" s="35">
        <f t="shared" si="89"/>
        <v>-3.9790756973007509E-53</v>
      </c>
      <c r="AB339" s="36">
        <f t="shared" si="90"/>
        <v>1.110096178611318E-54</v>
      </c>
      <c r="AC339" s="42">
        <f t="shared" si="91"/>
        <v>3.8948374146661795E-52</v>
      </c>
      <c r="AD339" s="24"/>
      <c r="AE339" s="44">
        <f t="shared" si="92"/>
        <v>3.8948374146661793E-48</v>
      </c>
      <c r="AF339" s="50"/>
      <c r="AG339" s="50"/>
      <c r="AH339" s="12">
        <v>3330</v>
      </c>
    </row>
    <row r="340" spans="6:34">
      <c r="F340" s="12">
        <v>3340</v>
      </c>
      <c r="G340" s="49">
        <v>16.61</v>
      </c>
      <c r="H340" s="49">
        <v>7.54</v>
      </c>
      <c r="I340" s="49">
        <v>8.08</v>
      </c>
      <c r="J340" s="49">
        <v>16.54</v>
      </c>
      <c r="K340" s="49">
        <v>7.75</v>
      </c>
      <c r="L340" s="49">
        <v>8.31</v>
      </c>
      <c r="M340" s="17">
        <f t="shared" si="81"/>
        <v>16.574999999999999</v>
      </c>
      <c r="N340" s="17">
        <f t="shared" si="82"/>
        <v>7.6449999999999996</v>
      </c>
      <c r="O340" s="17">
        <f t="shared" si="83"/>
        <v>8.1950000000000003</v>
      </c>
      <c r="P340" s="43">
        <f t="shared" si="93"/>
        <v>0.17130764402927959</v>
      </c>
      <c r="Q340" s="21">
        <f t="shared" si="94"/>
        <v>2.264644307593056E-8</v>
      </c>
      <c r="R340" s="21">
        <f t="shared" si="95"/>
        <v>4.4157044735331103E-7</v>
      </c>
      <c r="S340" s="23">
        <f t="shared" si="96"/>
        <v>2.1935154121925574E-7</v>
      </c>
      <c r="T340" s="21">
        <f t="shared" si="97"/>
        <v>4.8115098635262852E-14</v>
      </c>
      <c r="U340" s="28">
        <v>298</v>
      </c>
      <c r="V340" s="29">
        <f t="shared" si="84"/>
        <v>289.57499999999999</v>
      </c>
      <c r="W340" s="30">
        <f t="shared" si="85"/>
        <v>0.49069887772348708</v>
      </c>
      <c r="X340" s="31">
        <f t="shared" si="86"/>
        <v>3.0952724179751421</v>
      </c>
      <c r="Y340" s="34">
        <f t="shared" si="87"/>
        <v>-1.5201140944115027E-53</v>
      </c>
      <c r="Z340" s="35">
        <f t="shared" si="88"/>
        <v>-5.1366025919285681E-54</v>
      </c>
      <c r="AA340" s="35">
        <f t="shared" si="89"/>
        <v>-1.1800242684144637E-53</v>
      </c>
      <c r="AB340" s="36">
        <f t="shared" si="90"/>
        <v>4.2452761540973768E-55</v>
      </c>
      <c r="AC340" s="42">
        <f t="shared" si="91"/>
        <v>1.1479646552921662E-52</v>
      </c>
      <c r="AD340" s="24"/>
      <c r="AE340" s="44">
        <f t="shared" si="92"/>
        <v>1.1479646552921663E-48</v>
      </c>
      <c r="AF340" s="50"/>
      <c r="AG340" s="50"/>
      <c r="AH340" s="12">
        <v>3340</v>
      </c>
    </row>
    <row r="341" spans="6:34">
      <c r="F341" s="12">
        <v>3350</v>
      </c>
      <c r="G341" s="49">
        <v>16.62</v>
      </c>
      <c r="H341" s="49">
        <v>7.54</v>
      </c>
      <c r="I341" s="49">
        <v>8.1</v>
      </c>
      <c r="J341" s="49">
        <v>16.559999999999999</v>
      </c>
      <c r="K341" s="49">
        <v>7.75</v>
      </c>
      <c r="L341" s="49">
        <v>8.31</v>
      </c>
      <c r="M341" s="17">
        <f t="shared" si="81"/>
        <v>16.59</v>
      </c>
      <c r="N341" s="17">
        <f t="shared" si="82"/>
        <v>7.6449999999999996</v>
      </c>
      <c r="O341" s="17">
        <f t="shared" si="83"/>
        <v>8.2050000000000001</v>
      </c>
      <c r="P341" s="43">
        <f t="shared" si="93"/>
        <v>0.17156202236129325</v>
      </c>
      <c r="Q341" s="21">
        <f t="shared" si="94"/>
        <v>2.264644307593056E-8</v>
      </c>
      <c r="R341" s="21">
        <f t="shared" si="95"/>
        <v>4.4157044735331103E-7</v>
      </c>
      <c r="S341" s="23">
        <f t="shared" si="96"/>
        <v>2.1962513339628517E-7</v>
      </c>
      <c r="T341" s="21">
        <f t="shared" si="97"/>
        <v>4.8235199219336058E-14</v>
      </c>
      <c r="U341" s="28">
        <v>298</v>
      </c>
      <c r="V341" s="29">
        <f t="shared" si="84"/>
        <v>289.58999999999997</v>
      </c>
      <c r="W341" s="30">
        <f t="shared" si="85"/>
        <v>0.48979985821194738</v>
      </c>
      <c r="X341" s="31">
        <f t="shared" si="86"/>
        <v>3.0888716180606988</v>
      </c>
      <c r="Y341" s="34">
        <f t="shared" si="87"/>
        <v>-4.491241191933255E-54</v>
      </c>
      <c r="Z341" s="35">
        <f t="shared" si="88"/>
        <v>-1.49959533097529E-54</v>
      </c>
      <c r="AA341" s="35">
        <f t="shared" si="89"/>
        <v>-3.4923506907769354E-54</v>
      </c>
      <c r="AB341" s="36">
        <f t="shared" si="90"/>
        <v>1.6131521400726903E-55</v>
      </c>
      <c r="AC341" s="42">
        <f t="shared" si="91"/>
        <v>3.371262572779744E-53</v>
      </c>
      <c r="AD341" s="24"/>
      <c r="AE341" s="44">
        <f t="shared" si="92"/>
        <v>3.3712625727797438E-49</v>
      </c>
      <c r="AF341" s="50"/>
      <c r="AG341" s="50"/>
      <c r="AH341" s="12">
        <v>3350</v>
      </c>
    </row>
    <row r="342" spans="6:34">
      <c r="F342" s="12">
        <v>3360</v>
      </c>
      <c r="G342" s="49">
        <v>16.64</v>
      </c>
      <c r="H342" s="49">
        <v>7.54</v>
      </c>
      <c r="I342" s="49">
        <v>8.07</v>
      </c>
      <c r="J342" s="49">
        <v>16.579999999999998</v>
      </c>
      <c r="K342" s="49">
        <v>7.75</v>
      </c>
      <c r="L342" s="49">
        <v>8.2899999999999991</v>
      </c>
      <c r="M342" s="17">
        <f t="shared" si="81"/>
        <v>16.61</v>
      </c>
      <c r="N342" s="17">
        <f t="shared" si="82"/>
        <v>7.6449999999999996</v>
      </c>
      <c r="O342" s="17">
        <f t="shared" si="83"/>
        <v>8.18</v>
      </c>
      <c r="P342" s="43">
        <f t="shared" si="93"/>
        <v>0.17109959129402977</v>
      </c>
      <c r="Q342" s="21">
        <f t="shared" si="94"/>
        <v>2.264644307593056E-8</v>
      </c>
      <c r="R342" s="21">
        <f t="shared" si="95"/>
        <v>4.4157044735331103E-7</v>
      </c>
      <c r="S342" s="23">
        <f t="shared" si="96"/>
        <v>2.1999045386520742E-7</v>
      </c>
      <c r="T342" s="21">
        <f t="shared" si="97"/>
        <v>4.8395799791819954E-14</v>
      </c>
      <c r="U342" s="28">
        <v>298</v>
      </c>
      <c r="V342" s="29">
        <f t="shared" si="84"/>
        <v>289.61</v>
      </c>
      <c r="W342" s="30">
        <f t="shared" si="85"/>
        <v>0.48860131039451538</v>
      </c>
      <c r="X342" s="31">
        <f t="shared" si="86"/>
        <v>3.0803588308794665</v>
      </c>
      <c r="Y342" s="34">
        <f t="shared" si="87"/>
        <v>-1.317516346973626E-54</v>
      </c>
      <c r="Z342" s="35">
        <f t="shared" si="88"/>
        <v>-4.3693440761287418E-55</v>
      </c>
      <c r="AA342" s="35">
        <f t="shared" si="89"/>
        <v>-1.0254846398050712E-54</v>
      </c>
      <c r="AB342" s="36">
        <f t="shared" si="90"/>
        <v>5.3279931916548997E-56</v>
      </c>
      <c r="AC342" s="42">
        <f t="shared" si="91"/>
        <v>9.8562623587468058E-54</v>
      </c>
      <c r="AD342" s="24"/>
      <c r="AE342" s="44">
        <f t="shared" si="92"/>
        <v>9.8562623587468054E-50</v>
      </c>
      <c r="AF342" s="50"/>
      <c r="AG342" s="50"/>
      <c r="AH342" s="12">
        <v>3360</v>
      </c>
    </row>
    <row r="343" spans="6:34">
      <c r="F343" s="12">
        <v>3370</v>
      </c>
      <c r="G343" s="49">
        <v>16.66</v>
      </c>
      <c r="H343" s="49">
        <v>7.55</v>
      </c>
      <c r="I343" s="49">
        <v>8.08</v>
      </c>
      <c r="J343" s="49">
        <v>16.59</v>
      </c>
      <c r="K343" s="49">
        <v>7.75</v>
      </c>
      <c r="L343" s="49">
        <v>8.32</v>
      </c>
      <c r="M343" s="17">
        <f t="shared" si="81"/>
        <v>16.625</v>
      </c>
      <c r="N343" s="17">
        <f t="shared" si="82"/>
        <v>7.65</v>
      </c>
      <c r="O343" s="17">
        <f t="shared" si="83"/>
        <v>8.1999999999999993</v>
      </c>
      <c r="P343" s="43">
        <f t="shared" si="93"/>
        <v>0.17156329512264468</v>
      </c>
      <c r="Q343" s="21">
        <f t="shared" si="94"/>
        <v>2.2387211385683365E-8</v>
      </c>
      <c r="R343" s="21">
        <f t="shared" si="95"/>
        <v>4.4668359215096327E-7</v>
      </c>
      <c r="S343" s="23">
        <f t="shared" si="96"/>
        <v>2.2281538961734242E-7</v>
      </c>
      <c r="T343" s="21">
        <f t="shared" si="97"/>
        <v>4.9646697850328104E-14</v>
      </c>
      <c r="U343" s="28">
        <v>298</v>
      </c>
      <c r="V343" s="29">
        <f t="shared" si="84"/>
        <v>289.625</v>
      </c>
      <c r="W343" s="30">
        <f t="shared" si="85"/>
        <v>0.48770250816115529</v>
      </c>
      <c r="X343" s="31">
        <f t="shared" si="86"/>
        <v>3.0739904091081534</v>
      </c>
      <c r="Y343" s="34">
        <f t="shared" si="87"/>
        <v>-3.9605789113038543E-55</v>
      </c>
      <c r="Z343" s="35">
        <f t="shared" si="88"/>
        <v>-1.2320451157940907E-55</v>
      </c>
      <c r="AA343" s="35">
        <f t="shared" si="89"/>
        <v>-3.1117947281526525E-55</v>
      </c>
      <c r="AB343" s="36">
        <f t="shared" si="90"/>
        <v>3.2699483516062062E-56</v>
      </c>
      <c r="AC343" s="42">
        <f t="shared" si="91"/>
        <v>2.8744715089252217E-54</v>
      </c>
      <c r="AD343" s="24"/>
      <c r="AE343" s="44">
        <f t="shared" si="92"/>
        <v>2.8744715089252214E-50</v>
      </c>
      <c r="AF343" s="50"/>
      <c r="AG343" s="50"/>
      <c r="AH343" s="12">
        <v>3370</v>
      </c>
    </row>
    <row r="344" spans="6:34">
      <c r="F344" s="12">
        <v>3380</v>
      </c>
      <c r="G344" s="49">
        <v>16.670000000000002</v>
      </c>
      <c r="H344" s="49">
        <v>7.55</v>
      </c>
      <c r="I344" s="49">
        <v>8.1</v>
      </c>
      <c r="J344" s="49">
        <v>16.61</v>
      </c>
      <c r="K344" s="49">
        <v>7.75</v>
      </c>
      <c r="L344" s="49">
        <v>8.3000000000000007</v>
      </c>
      <c r="M344" s="17">
        <f t="shared" si="81"/>
        <v>16.64</v>
      </c>
      <c r="N344" s="17">
        <f t="shared" si="82"/>
        <v>7.65</v>
      </c>
      <c r="O344" s="17">
        <f t="shared" si="83"/>
        <v>8.1999999999999993</v>
      </c>
      <c r="P344" s="43">
        <f t="shared" si="93"/>
        <v>0.17160868654843317</v>
      </c>
      <c r="Q344" s="21">
        <f t="shared" si="94"/>
        <v>2.2387211385683365E-8</v>
      </c>
      <c r="R344" s="21">
        <f t="shared" si="95"/>
        <v>4.4668359215096327E-7</v>
      </c>
      <c r="S344" s="23">
        <f t="shared" si="96"/>
        <v>2.2309330217351693E-7</v>
      </c>
      <c r="T344" s="21">
        <f t="shared" si="97"/>
        <v>4.9770621474684132E-14</v>
      </c>
      <c r="U344" s="28">
        <v>298</v>
      </c>
      <c r="V344" s="29">
        <f t="shared" si="84"/>
        <v>289.64</v>
      </c>
      <c r="W344" s="30">
        <f t="shared" si="85"/>
        <v>0.48680379902290216</v>
      </c>
      <c r="X344" s="31">
        <f t="shared" si="86"/>
        <v>3.067635811170307</v>
      </c>
      <c r="Y344" s="34">
        <f t="shared" si="87"/>
        <v>-1.1365846481863327E-55</v>
      </c>
      <c r="Z344" s="35">
        <f t="shared" si="88"/>
        <v>-3.4977668611779666E-56</v>
      </c>
      <c r="AA344" s="35">
        <f t="shared" si="89"/>
        <v>-8.9444950935388221E-56</v>
      </c>
      <c r="AB344" s="36">
        <f t="shared" si="90"/>
        <v>1.0179209172640809E-56</v>
      </c>
      <c r="AC344" s="42">
        <f t="shared" si="91"/>
        <v>8.2092754825244347E-55</v>
      </c>
      <c r="AD344" s="24"/>
      <c r="AE344" s="44">
        <f t="shared" si="92"/>
        <v>8.2092754825244342E-51</v>
      </c>
      <c r="AF344" s="50"/>
      <c r="AG344" s="50"/>
      <c r="AH344" s="12">
        <v>3380</v>
      </c>
    </row>
    <row r="345" spans="6:34">
      <c r="F345" s="12">
        <v>3390</v>
      </c>
      <c r="G345" s="49">
        <v>16.68</v>
      </c>
      <c r="H345" s="49">
        <v>7.55</v>
      </c>
      <c r="I345" s="49">
        <v>8.1</v>
      </c>
      <c r="J345" s="49">
        <v>16.63</v>
      </c>
      <c r="K345" s="49">
        <v>7.76</v>
      </c>
      <c r="L345" s="49">
        <v>8.3000000000000007</v>
      </c>
      <c r="M345" s="17">
        <f t="shared" si="81"/>
        <v>16.655000000000001</v>
      </c>
      <c r="N345" s="17">
        <f t="shared" si="82"/>
        <v>7.6549999999999994</v>
      </c>
      <c r="O345" s="17">
        <f t="shared" si="83"/>
        <v>8.1999999999999993</v>
      </c>
      <c r="P345" s="43">
        <f t="shared" si="93"/>
        <v>0.17165410199948658</v>
      </c>
      <c r="Q345" s="21">
        <f t="shared" si="94"/>
        <v>2.2130947096056343E-8</v>
      </c>
      <c r="R345" s="21">
        <f t="shared" si="95"/>
        <v>4.518559443749209E-7</v>
      </c>
      <c r="S345" s="23">
        <f t="shared" si="96"/>
        <v>2.2595808214146043E-7</v>
      </c>
      <c r="T345" s="21">
        <f t="shared" si="97"/>
        <v>5.105705488504698E-14</v>
      </c>
      <c r="U345" s="28">
        <v>298</v>
      </c>
      <c r="V345" s="29">
        <f t="shared" si="84"/>
        <v>289.65499999999997</v>
      </c>
      <c r="W345" s="30">
        <f t="shared" si="85"/>
        <v>0.485905182965296</v>
      </c>
      <c r="X345" s="31">
        <f t="shared" si="86"/>
        <v>3.0612950056656478</v>
      </c>
      <c r="Y345" s="34">
        <f t="shared" si="87"/>
        <v>-3.3272786295675842E-56</v>
      </c>
      <c r="Z345" s="35">
        <f t="shared" si="88"/>
        <v>-9.5889330141028827E-57</v>
      </c>
      <c r="AA345" s="35">
        <f t="shared" si="89"/>
        <v>-2.6447301930924631E-56</v>
      </c>
      <c r="AB345" s="36">
        <f t="shared" si="90"/>
        <v>4.3780442094258142E-57</v>
      </c>
      <c r="AC345" s="42">
        <f t="shared" si="91"/>
        <v>2.3372005701856547E-55</v>
      </c>
      <c r="AD345" s="24"/>
      <c r="AE345" s="44">
        <f t="shared" si="92"/>
        <v>2.3372005701856548E-51</v>
      </c>
      <c r="AF345" s="50"/>
      <c r="AG345" s="50"/>
      <c r="AH345" s="12">
        <v>3390</v>
      </c>
    </row>
    <row r="346" spans="6:34">
      <c r="F346" s="12">
        <v>3400</v>
      </c>
      <c r="G346" s="49">
        <v>16.690000000000001</v>
      </c>
      <c r="H346" s="49">
        <v>7.55</v>
      </c>
      <c r="I346" s="49">
        <v>8.1</v>
      </c>
      <c r="J346" s="49">
        <v>16.63</v>
      </c>
      <c r="K346" s="49">
        <v>7.76</v>
      </c>
      <c r="L346" s="49">
        <v>8.2899999999999991</v>
      </c>
      <c r="M346" s="17">
        <f t="shared" si="81"/>
        <v>16.66</v>
      </c>
      <c r="N346" s="17">
        <f t="shared" si="82"/>
        <v>7.6549999999999994</v>
      </c>
      <c r="O346" s="17">
        <f t="shared" si="83"/>
        <v>8.1950000000000003</v>
      </c>
      <c r="P346" s="43">
        <f t="shared" si="93"/>
        <v>0.17156456945601023</v>
      </c>
      <c r="Q346" s="21">
        <f t="shared" si="94"/>
        <v>2.2130947096056343E-8</v>
      </c>
      <c r="R346" s="21">
        <f t="shared" si="95"/>
        <v>4.518559443749209E-7</v>
      </c>
      <c r="S346" s="23">
        <f t="shared" si="96"/>
        <v>2.2605198723202175E-7</v>
      </c>
      <c r="T346" s="21">
        <f t="shared" si="97"/>
        <v>5.1099500931546128E-14</v>
      </c>
      <c r="U346" s="28">
        <v>298</v>
      </c>
      <c r="V346" s="29">
        <f t="shared" si="84"/>
        <v>289.66000000000003</v>
      </c>
      <c r="W346" s="30">
        <f t="shared" si="85"/>
        <v>0.48560566496151109</v>
      </c>
      <c r="X346" s="31">
        <f t="shared" si="86"/>
        <v>3.0591844633993888</v>
      </c>
      <c r="Y346" s="34">
        <f t="shared" si="87"/>
        <v>-9.3256563468645837E-57</v>
      </c>
      <c r="Z346" s="35">
        <f t="shared" si="88"/>
        <v>-2.6809401849261092E-57</v>
      </c>
      <c r="AA346" s="35">
        <f t="shared" si="89"/>
        <v>-7.4154329895608164E-57</v>
      </c>
      <c r="AB346" s="36">
        <f t="shared" si="90"/>
        <v>1.241631488071114E-57</v>
      </c>
      <c r="AC346" s="42">
        <f t="shared" si="91"/>
        <v>6.5441370391391108E-56</v>
      </c>
      <c r="AD346" s="24"/>
      <c r="AE346" s="44">
        <f t="shared" si="92"/>
        <v>6.5441370391391106E-52</v>
      </c>
      <c r="AF346" s="50"/>
      <c r="AG346" s="50"/>
      <c r="AH346" s="12">
        <v>3400</v>
      </c>
    </row>
    <row r="347" spans="6:34">
      <c r="F347" s="12">
        <v>3410</v>
      </c>
      <c r="G347" s="49">
        <v>16.7</v>
      </c>
      <c r="H347" s="49">
        <v>7.55</v>
      </c>
      <c r="I347" s="49">
        <v>8.09</v>
      </c>
      <c r="J347" s="49">
        <v>16.64</v>
      </c>
      <c r="K347" s="49">
        <v>7.76</v>
      </c>
      <c r="L347" s="49">
        <v>8.3000000000000007</v>
      </c>
      <c r="M347" s="17">
        <f t="shared" si="81"/>
        <v>16.670000000000002</v>
      </c>
      <c r="N347" s="17">
        <f t="shared" si="82"/>
        <v>7.6549999999999994</v>
      </c>
      <c r="O347" s="17">
        <f t="shared" si="83"/>
        <v>8.1950000000000003</v>
      </c>
      <c r="P347" s="43">
        <f t="shared" si="93"/>
        <v>0.1715948466525096</v>
      </c>
      <c r="Q347" s="21">
        <f t="shared" si="94"/>
        <v>2.2130947096056343E-8</v>
      </c>
      <c r="R347" s="21">
        <f t="shared" si="95"/>
        <v>4.518559443749209E-7</v>
      </c>
      <c r="S347" s="23">
        <f t="shared" si="96"/>
        <v>2.2623991450637953E-7</v>
      </c>
      <c r="T347" s="21">
        <f t="shared" si="97"/>
        <v>5.1184498915853924E-14</v>
      </c>
      <c r="U347" s="28">
        <v>298</v>
      </c>
      <c r="V347" s="29">
        <f t="shared" si="84"/>
        <v>289.67</v>
      </c>
      <c r="W347" s="30">
        <f t="shared" si="85"/>
        <v>0.48500665997387032</v>
      </c>
      <c r="X347" s="31">
        <f t="shared" si="86"/>
        <v>3.0549679612682539</v>
      </c>
      <c r="Y347" s="34">
        <f t="shared" si="87"/>
        <v>-2.6181461022579706E-57</v>
      </c>
      <c r="Z347" s="35">
        <f t="shared" si="88"/>
        <v>-7.4665251457356293E-58</v>
      </c>
      <c r="AA347" s="35">
        <f t="shared" si="89"/>
        <v>-2.0844266921579238E-57</v>
      </c>
      <c r="AB347" s="36">
        <f t="shared" si="90"/>
        <v>3.6181837337418696E-58</v>
      </c>
      <c r="AC347" s="42">
        <f t="shared" si="91"/>
        <v>1.8313418378445759E-56</v>
      </c>
      <c r="AD347" s="24"/>
      <c r="AE347" s="44">
        <f t="shared" si="92"/>
        <v>1.8313418378445758E-52</v>
      </c>
      <c r="AF347" s="50"/>
      <c r="AG347" s="50"/>
      <c r="AH347" s="12">
        <v>3410</v>
      </c>
    </row>
    <row r="348" spans="6:34">
      <c r="F348" s="12">
        <v>3420</v>
      </c>
      <c r="G348" s="49">
        <v>16.71</v>
      </c>
      <c r="H348" s="49">
        <v>7.55</v>
      </c>
      <c r="I348" s="49">
        <v>8.09</v>
      </c>
      <c r="J348" s="49">
        <v>16.649999999999999</v>
      </c>
      <c r="K348" s="49">
        <v>7.76</v>
      </c>
      <c r="L348" s="49">
        <v>8.3000000000000007</v>
      </c>
      <c r="M348" s="17">
        <f t="shared" si="81"/>
        <v>16.68</v>
      </c>
      <c r="N348" s="17">
        <f t="shared" si="82"/>
        <v>7.6549999999999994</v>
      </c>
      <c r="O348" s="17">
        <f t="shared" si="83"/>
        <v>8.1950000000000003</v>
      </c>
      <c r="P348" s="43">
        <f t="shared" si="93"/>
        <v>0.17162513453735137</v>
      </c>
      <c r="Q348" s="21">
        <f t="shared" si="94"/>
        <v>2.2130947096056343E-8</v>
      </c>
      <c r="R348" s="21">
        <f t="shared" si="95"/>
        <v>4.518559443749209E-7</v>
      </c>
      <c r="S348" s="23">
        <f t="shared" si="96"/>
        <v>2.2642799801320775E-7</v>
      </c>
      <c r="T348" s="21">
        <f t="shared" si="97"/>
        <v>5.1269638284269209E-14</v>
      </c>
      <c r="U348" s="28">
        <v>298</v>
      </c>
      <c r="V348" s="29">
        <f t="shared" si="84"/>
        <v>289.68</v>
      </c>
      <c r="W348" s="30">
        <f t="shared" si="85"/>
        <v>0.48440769634255021</v>
      </c>
      <c r="X348" s="31">
        <f t="shared" si="86"/>
        <v>3.0507575612936439</v>
      </c>
      <c r="Y348" s="34">
        <f t="shared" si="87"/>
        <v>-7.3374885971750701E-58</v>
      </c>
      <c r="Z348" s="35">
        <f t="shared" si="88"/>
        <v>-2.0756282747236236E-58</v>
      </c>
      <c r="AA348" s="35">
        <f t="shared" si="89"/>
        <v>-5.8490139074656481E-58</v>
      </c>
      <c r="AB348" s="36">
        <f t="shared" si="90"/>
        <v>1.0514019060440279E-58</v>
      </c>
      <c r="AC348" s="42">
        <f t="shared" si="91"/>
        <v>5.1159414745345494E-57</v>
      </c>
      <c r="AD348" s="24"/>
      <c r="AE348" s="44">
        <f t="shared" si="92"/>
        <v>5.1159414745345492E-53</v>
      </c>
      <c r="AF348" s="50"/>
      <c r="AG348" s="50"/>
      <c r="AH348" s="12">
        <v>3420</v>
      </c>
    </row>
    <row r="349" spans="6:34">
      <c r="F349" s="12">
        <v>3430</v>
      </c>
      <c r="G349" s="49">
        <v>16.71</v>
      </c>
      <c r="H349" s="49">
        <v>7.55</v>
      </c>
      <c r="I349" s="49">
        <v>8.1</v>
      </c>
      <c r="J349" s="49">
        <v>16.66</v>
      </c>
      <c r="K349" s="49">
        <v>7.76</v>
      </c>
      <c r="L349" s="49">
        <v>8.3000000000000007</v>
      </c>
      <c r="M349" s="17">
        <f t="shared" si="81"/>
        <v>16.685000000000002</v>
      </c>
      <c r="N349" s="17">
        <f t="shared" si="82"/>
        <v>7.6549999999999994</v>
      </c>
      <c r="O349" s="17">
        <f t="shared" si="83"/>
        <v>8.1999999999999993</v>
      </c>
      <c r="P349" s="43">
        <f t="shared" si="93"/>
        <v>0.17174500505372661</v>
      </c>
      <c r="Q349" s="21">
        <f t="shared" si="94"/>
        <v>2.2130947096056343E-8</v>
      </c>
      <c r="R349" s="21">
        <f t="shared" si="95"/>
        <v>4.518559443749209E-7</v>
      </c>
      <c r="S349" s="23">
        <f t="shared" si="96"/>
        <v>2.2652209839438268E-7</v>
      </c>
      <c r="T349" s="21">
        <f t="shared" si="97"/>
        <v>5.1312261060994385E-14</v>
      </c>
      <c r="U349" s="28">
        <v>298</v>
      </c>
      <c r="V349" s="29">
        <f t="shared" si="84"/>
        <v>289.685</v>
      </c>
      <c r="W349" s="30">
        <f t="shared" si="85"/>
        <v>0.48410823003417375</v>
      </c>
      <c r="X349" s="31">
        <f t="shared" si="86"/>
        <v>3.0486546467265243</v>
      </c>
      <c r="Y349" s="34">
        <f t="shared" si="87"/>
        <v>-2.0507941462228573E-58</v>
      </c>
      <c r="Z349" s="35">
        <f t="shared" si="88"/>
        <v>-5.7686185131734651E-59</v>
      </c>
      <c r="AA349" s="35">
        <f t="shared" si="89"/>
        <v>-1.6361960677557354E-58</v>
      </c>
      <c r="AB349" s="36">
        <f t="shared" si="90"/>
        <v>3.0111643388518021E-59</v>
      </c>
      <c r="AC349" s="42">
        <f t="shared" si="91"/>
        <v>1.4267129652829663E-57</v>
      </c>
      <c r="AD349" s="24"/>
      <c r="AE349" s="44">
        <f t="shared" si="92"/>
        <v>1.4267129652829663E-53</v>
      </c>
      <c r="AF349" s="50"/>
      <c r="AG349" s="50"/>
      <c r="AH349" s="12">
        <v>3430</v>
      </c>
    </row>
    <row r="350" spans="6:34">
      <c r="F350" s="12">
        <v>3440</v>
      </c>
      <c r="G350" s="49">
        <v>16.72</v>
      </c>
      <c r="H350" s="49">
        <v>7.55</v>
      </c>
      <c r="I350" s="49">
        <v>8.07</v>
      </c>
      <c r="J350" s="49">
        <v>16.66</v>
      </c>
      <c r="K350" s="49">
        <v>7.76</v>
      </c>
      <c r="L350" s="49">
        <v>8.2899999999999991</v>
      </c>
      <c r="M350" s="17">
        <f t="shared" si="81"/>
        <v>16.689999999999998</v>
      </c>
      <c r="N350" s="17">
        <f t="shared" si="82"/>
        <v>7.6549999999999994</v>
      </c>
      <c r="O350" s="17">
        <f t="shared" si="83"/>
        <v>8.18</v>
      </c>
      <c r="P350" s="43">
        <f t="shared" si="93"/>
        <v>0.17134123769255472</v>
      </c>
      <c r="Q350" s="21">
        <f t="shared" si="94"/>
        <v>2.2130947096056343E-8</v>
      </c>
      <c r="R350" s="21">
        <f t="shared" si="95"/>
        <v>4.518559443749209E-7</v>
      </c>
      <c r="S350" s="23">
        <f t="shared" si="96"/>
        <v>2.2661623788238967E-7</v>
      </c>
      <c r="T350" s="21">
        <f t="shared" si="97"/>
        <v>5.1354919271967826E-14</v>
      </c>
      <c r="U350" s="28">
        <v>298</v>
      </c>
      <c r="V350" s="29">
        <f t="shared" si="84"/>
        <v>289.69</v>
      </c>
      <c r="W350" s="30">
        <f t="shared" si="85"/>
        <v>0.48380877406327211</v>
      </c>
      <c r="X350" s="31">
        <f t="shared" si="86"/>
        <v>3.0465532542341371</v>
      </c>
      <c r="Y350" s="34">
        <f t="shared" si="87"/>
        <v>-5.707774497503508E-59</v>
      </c>
      <c r="Z350" s="35">
        <f t="shared" si="88"/>
        <v>-1.6089397283839979E-59</v>
      </c>
      <c r="AA350" s="35">
        <f t="shared" si="89"/>
        <v>-4.5523717914220941E-59</v>
      </c>
      <c r="AB350" s="36">
        <f t="shared" si="90"/>
        <v>8.3047251586434373E-60</v>
      </c>
      <c r="AC350" s="42">
        <f t="shared" si="91"/>
        <v>3.9741404020233052E-58</v>
      </c>
      <c r="AD350" s="24"/>
      <c r="AE350" s="44">
        <f t="shared" si="92"/>
        <v>3.974140402023305E-54</v>
      </c>
      <c r="AF350" s="50"/>
      <c r="AG350" s="50"/>
      <c r="AH350" s="12">
        <v>3440</v>
      </c>
    </row>
    <row r="351" spans="6:34">
      <c r="F351" s="12">
        <v>3450</v>
      </c>
      <c r="G351" s="49">
        <v>16.73</v>
      </c>
      <c r="H351" s="49">
        <v>7.56</v>
      </c>
      <c r="I351" s="49">
        <v>8.1</v>
      </c>
      <c r="J351" s="49">
        <v>16.670000000000002</v>
      </c>
      <c r="K351" s="49">
        <v>7.76</v>
      </c>
      <c r="L351" s="49">
        <v>8.2899999999999991</v>
      </c>
      <c r="M351" s="17">
        <f t="shared" si="81"/>
        <v>16.700000000000003</v>
      </c>
      <c r="N351" s="17">
        <f t="shared" si="82"/>
        <v>7.66</v>
      </c>
      <c r="O351" s="17">
        <f t="shared" si="83"/>
        <v>8.1950000000000003</v>
      </c>
      <c r="P351" s="43">
        <f t="shared" si="93"/>
        <v>0.17168574239470921</v>
      </c>
      <c r="Q351" s="21">
        <f t="shared" si="94"/>
        <v>2.1877616239495494E-8</v>
      </c>
      <c r="R351" s="21">
        <f t="shared" si="95"/>
        <v>4.5708818961487426E-7</v>
      </c>
      <c r="S351" s="23">
        <f t="shared" si="96"/>
        <v>2.2943090813207713E-7</v>
      </c>
      <c r="T351" s="21">
        <f t="shared" si="97"/>
        <v>5.2638541606309613E-14</v>
      </c>
      <c r="U351" s="28">
        <v>298</v>
      </c>
      <c r="V351" s="29">
        <f t="shared" si="84"/>
        <v>289.7</v>
      </c>
      <c r="W351" s="30">
        <f t="shared" si="85"/>
        <v>0.48320989313175289</v>
      </c>
      <c r="X351" s="31">
        <f t="shared" si="86"/>
        <v>3.0423550308628791</v>
      </c>
      <c r="Y351" s="34">
        <f t="shared" si="87"/>
        <v>-1.6358931945769057E-59</v>
      </c>
      <c r="Z351" s="35">
        <f t="shared" si="88"/>
        <v>-4.2768560373497513E-60</v>
      </c>
      <c r="AA351" s="35">
        <f t="shared" si="89"/>
        <v>-1.3200211103605186E-59</v>
      </c>
      <c r="AB351" s="36">
        <f t="shared" si="90"/>
        <v>3.1394012082074674E-60</v>
      </c>
      <c r="AC351" s="42">
        <f t="shared" si="91"/>
        <v>1.1074862318147581E-58</v>
      </c>
      <c r="AD351" s="24"/>
      <c r="AE351" s="44">
        <f t="shared" si="92"/>
        <v>1.1074862318147581E-54</v>
      </c>
      <c r="AF351" s="50"/>
      <c r="AG351" s="50"/>
      <c r="AH351" s="12">
        <v>3450</v>
      </c>
    </row>
    <row r="352" spans="6:34">
      <c r="F352" s="12">
        <v>3460</v>
      </c>
      <c r="G352" s="49">
        <v>16.739999999999998</v>
      </c>
      <c r="H352" s="49">
        <v>7.56</v>
      </c>
      <c r="I352" s="49">
        <v>8.07</v>
      </c>
      <c r="J352" s="49">
        <v>16.68</v>
      </c>
      <c r="K352" s="49">
        <v>7.77</v>
      </c>
      <c r="L352" s="49">
        <v>8.3000000000000007</v>
      </c>
      <c r="M352" s="17">
        <f t="shared" si="81"/>
        <v>16.71</v>
      </c>
      <c r="N352" s="17">
        <f t="shared" si="82"/>
        <v>7.6649999999999991</v>
      </c>
      <c r="O352" s="17">
        <f t="shared" si="83"/>
        <v>8.1850000000000005</v>
      </c>
      <c r="P352" s="43">
        <f t="shared" si="93"/>
        <v>0.1715065247795611</v>
      </c>
      <c r="Q352" s="21">
        <f t="shared" si="94"/>
        <v>2.1627185237270173E-8</v>
      </c>
      <c r="R352" s="21">
        <f t="shared" si="95"/>
        <v>4.6238102139925871E-7</v>
      </c>
      <c r="S352" s="23">
        <f t="shared" si="96"/>
        <v>2.3228053778577052E-7</v>
      </c>
      <c r="T352" s="21">
        <f t="shared" si="97"/>
        <v>5.3954248234046768E-14</v>
      </c>
      <c r="U352" s="28">
        <v>298</v>
      </c>
      <c r="V352" s="29">
        <f t="shared" si="84"/>
        <v>289.70999999999998</v>
      </c>
      <c r="W352" s="30">
        <f t="shared" si="85"/>
        <v>0.48261105354370953</v>
      </c>
      <c r="X352" s="31">
        <f t="shared" si="86"/>
        <v>3.0381628819675908</v>
      </c>
      <c r="Y352" s="34">
        <f t="shared" si="87"/>
        <v>-4.6131958390895463E-60</v>
      </c>
      <c r="Z352" s="35">
        <f t="shared" si="88"/>
        <v>-1.1197375755902316E-60</v>
      </c>
      <c r="AA352" s="35">
        <f t="shared" si="89"/>
        <v>-3.7652464732181846E-60</v>
      </c>
      <c r="AB352" s="36">
        <f t="shared" si="90"/>
        <v>1.0894588344964419E-60</v>
      </c>
      <c r="AC352" s="42">
        <f t="shared" si="91"/>
        <v>3.0459181482357042E-59</v>
      </c>
      <c r="AD352" s="24"/>
      <c r="AE352" s="44">
        <f t="shared" si="92"/>
        <v>3.0459181482357041E-55</v>
      </c>
      <c r="AF352" s="50"/>
      <c r="AG352" s="50"/>
      <c r="AH352" s="12">
        <v>3460</v>
      </c>
    </row>
    <row r="353" spans="6:34">
      <c r="F353" s="12">
        <v>3470</v>
      </c>
      <c r="G353" s="49">
        <v>16.75</v>
      </c>
      <c r="H353" s="49">
        <v>7.56</v>
      </c>
      <c r="I353" s="49">
        <v>8.08</v>
      </c>
      <c r="J353" s="49">
        <v>16.690000000000001</v>
      </c>
      <c r="K353" s="49">
        <v>7.77</v>
      </c>
      <c r="L353" s="49">
        <v>8.25</v>
      </c>
      <c r="M353" s="17">
        <f t="shared" si="81"/>
        <v>16.72</v>
      </c>
      <c r="N353" s="17">
        <f t="shared" si="82"/>
        <v>7.6649999999999991</v>
      </c>
      <c r="O353" s="17">
        <f t="shared" si="83"/>
        <v>8.1649999999999991</v>
      </c>
      <c r="P353" s="43">
        <f t="shared" si="93"/>
        <v>0.17111766924276448</v>
      </c>
      <c r="Q353" s="21">
        <f t="shared" si="94"/>
        <v>2.1627185237270173E-8</v>
      </c>
      <c r="R353" s="21">
        <f t="shared" si="95"/>
        <v>4.6238102139925871E-7</v>
      </c>
      <c r="S353" s="23">
        <f t="shared" si="96"/>
        <v>2.3247364313683123E-7</v>
      </c>
      <c r="T353" s="21">
        <f t="shared" si="97"/>
        <v>5.4043994753310759E-14</v>
      </c>
      <c r="U353" s="28">
        <v>298</v>
      </c>
      <c r="V353" s="29">
        <f t="shared" si="84"/>
        <v>289.72000000000003</v>
      </c>
      <c r="W353" s="30">
        <f t="shared" si="85"/>
        <v>0.48201225529485886</v>
      </c>
      <c r="X353" s="31">
        <f t="shared" si="86"/>
        <v>3.0339767983505452</v>
      </c>
      <c r="Y353" s="34">
        <f t="shared" si="87"/>
        <v>-1.2585017856161731E-60</v>
      </c>
      <c r="Z353" s="35">
        <f t="shared" si="88"/>
        <v>-3.047347493869732E-61</v>
      </c>
      <c r="AA353" s="35">
        <f t="shared" si="89"/>
        <v>-1.0275557813428786E-60</v>
      </c>
      <c r="AB353" s="36">
        <f t="shared" si="90"/>
        <v>2.9898322288023811E-61</v>
      </c>
      <c r="AC353" s="42">
        <f t="shared" si="91"/>
        <v>8.303006312007236E-60</v>
      </c>
      <c r="AD353" s="24"/>
      <c r="AE353" s="44">
        <f t="shared" si="92"/>
        <v>8.3030063120072366E-56</v>
      </c>
      <c r="AF353" s="50"/>
      <c r="AG353" s="50"/>
      <c r="AH353" s="12">
        <v>3470</v>
      </c>
    </row>
    <row r="354" spans="6:34">
      <c r="F354" s="12">
        <v>3480</v>
      </c>
      <c r="G354" s="49">
        <v>16.760000000000002</v>
      </c>
      <c r="H354" s="49">
        <v>7.56</v>
      </c>
      <c r="I354" s="49">
        <v>8.09</v>
      </c>
      <c r="J354" s="49">
        <v>16.71</v>
      </c>
      <c r="K354" s="49">
        <v>7.77</v>
      </c>
      <c r="L354" s="49">
        <v>8.31</v>
      </c>
      <c r="M354" s="17">
        <f t="shared" si="81"/>
        <v>16.734999999999999</v>
      </c>
      <c r="N354" s="17">
        <f t="shared" si="82"/>
        <v>7.6649999999999991</v>
      </c>
      <c r="O354" s="17">
        <f t="shared" si="83"/>
        <v>8.1999999999999993</v>
      </c>
      <c r="P354" s="43">
        <f t="shared" si="93"/>
        <v>0.17189672428705233</v>
      </c>
      <c r="Q354" s="21">
        <f t="shared" si="94"/>
        <v>2.1627185237270173E-8</v>
      </c>
      <c r="R354" s="21">
        <f t="shared" si="95"/>
        <v>4.6238102139925871E-7</v>
      </c>
      <c r="S354" s="23">
        <f t="shared" si="96"/>
        <v>2.3276360221245123E-7</v>
      </c>
      <c r="T354" s="21">
        <f t="shared" si="97"/>
        <v>5.4178894514916233E-14</v>
      </c>
      <c r="U354" s="28">
        <v>298</v>
      </c>
      <c r="V354" s="29">
        <f t="shared" si="84"/>
        <v>289.73500000000001</v>
      </c>
      <c r="W354" s="30">
        <f t="shared" si="85"/>
        <v>0.48111413542321524</v>
      </c>
      <c r="X354" s="31">
        <f t="shared" si="86"/>
        <v>3.0277090252375101</v>
      </c>
      <c r="Y354" s="34">
        <f t="shared" si="87"/>
        <v>-3.4611938855635286E-61</v>
      </c>
      <c r="Z354" s="35">
        <f t="shared" si="88"/>
        <v>-8.1410843649605789E-62</v>
      </c>
      <c r="AA354" s="35">
        <f t="shared" si="89"/>
        <v>-2.838572134958847E-61</v>
      </c>
      <c r="AB354" s="36">
        <f t="shared" si="90"/>
        <v>8.8062760321133638E-62</v>
      </c>
      <c r="AC354" s="42">
        <f t="shared" si="91"/>
        <v>2.2628402716811967E-60</v>
      </c>
      <c r="AD354" s="24"/>
      <c r="AE354" s="44">
        <f t="shared" si="92"/>
        <v>2.2628402716811966E-56</v>
      </c>
      <c r="AF354" s="50"/>
      <c r="AG354" s="50"/>
      <c r="AH354" s="12">
        <v>3480</v>
      </c>
    </row>
    <row r="355" spans="6:34">
      <c r="F355" s="12">
        <v>3490</v>
      </c>
      <c r="G355" s="49">
        <v>16.77</v>
      </c>
      <c r="H355" s="49">
        <v>7.56</v>
      </c>
      <c r="I355" s="49">
        <v>8.08</v>
      </c>
      <c r="J355" s="49">
        <v>16.72</v>
      </c>
      <c r="K355" s="49">
        <v>7.77</v>
      </c>
      <c r="L355" s="49">
        <v>8.31</v>
      </c>
      <c r="M355" s="17">
        <f t="shared" si="81"/>
        <v>16.744999999999997</v>
      </c>
      <c r="N355" s="17">
        <f t="shared" si="82"/>
        <v>7.6649999999999991</v>
      </c>
      <c r="O355" s="17">
        <f t="shared" si="83"/>
        <v>8.1950000000000003</v>
      </c>
      <c r="P355" s="43">
        <f t="shared" si="93"/>
        <v>0.17182226670849457</v>
      </c>
      <c r="Q355" s="21">
        <f t="shared" si="94"/>
        <v>2.1627185237270173E-8</v>
      </c>
      <c r="R355" s="21">
        <f t="shared" si="95"/>
        <v>4.6238102139925871E-7</v>
      </c>
      <c r="S355" s="23">
        <f t="shared" si="96"/>
        <v>2.3295710915688949E-7</v>
      </c>
      <c r="T355" s="21">
        <f t="shared" si="97"/>
        <v>5.4269014706734925E-14</v>
      </c>
      <c r="U355" s="28">
        <v>298</v>
      </c>
      <c r="V355" s="29">
        <f t="shared" si="84"/>
        <v>289.745</v>
      </c>
      <c r="W355" s="30">
        <f t="shared" si="85"/>
        <v>0.48051544050363176</v>
      </c>
      <c r="X355" s="31">
        <f t="shared" si="86"/>
        <v>3.0235380646714667</v>
      </c>
      <c r="Y355" s="34">
        <f t="shared" si="87"/>
        <v>-9.4343198619836292E-62</v>
      </c>
      <c r="Z355" s="35">
        <f t="shared" si="88"/>
        <v>-2.2002122468468532E-62</v>
      </c>
      <c r="AA355" s="35">
        <f t="shared" si="89"/>
        <v>-7.7472271618549055E-62</v>
      </c>
      <c r="AB355" s="36">
        <f t="shared" si="90"/>
        <v>2.4466160883871192E-62</v>
      </c>
      <c r="AC355" s="42">
        <f t="shared" si="91"/>
        <v>6.1518570080420307E-61</v>
      </c>
      <c r="AD355" s="24"/>
      <c r="AE355" s="44">
        <f t="shared" si="92"/>
        <v>6.151857008042031E-57</v>
      </c>
      <c r="AF355" s="50"/>
      <c r="AG355" s="50"/>
      <c r="AH355" s="12">
        <v>3490</v>
      </c>
    </row>
    <row r="356" spans="6:34">
      <c r="F356" s="12">
        <v>3500</v>
      </c>
      <c r="G356" s="49">
        <v>16.79</v>
      </c>
      <c r="H356" s="49">
        <v>7.56</v>
      </c>
      <c r="I356" s="49">
        <v>8.1</v>
      </c>
      <c r="J356" s="49">
        <v>16.73</v>
      </c>
      <c r="K356" s="49">
        <v>7.77</v>
      </c>
      <c r="L356" s="49">
        <v>8.25</v>
      </c>
      <c r="M356" s="17">
        <f t="shared" si="81"/>
        <v>16.759999999999998</v>
      </c>
      <c r="N356" s="17">
        <f t="shared" si="82"/>
        <v>7.6649999999999991</v>
      </c>
      <c r="O356" s="17">
        <f t="shared" si="83"/>
        <v>8.1750000000000007</v>
      </c>
      <c r="P356" s="43">
        <f t="shared" si="93"/>
        <v>0.17144837750466554</v>
      </c>
      <c r="Q356" s="21">
        <f t="shared" si="94"/>
        <v>2.1627185237270173E-8</v>
      </c>
      <c r="R356" s="21">
        <f t="shared" si="95"/>
        <v>4.6238102139925871E-7</v>
      </c>
      <c r="S356" s="23">
        <f t="shared" si="96"/>
        <v>2.3324767124865517E-7</v>
      </c>
      <c r="T356" s="21">
        <f t="shared" si="97"/>
        <v>5.4404476142920722E-14</v>
      </c>
      <c r="U356" s="28">
        <v>298</v>
      </c>
      <c r="V356" s="29">
        <f t="shared" si="84"/>
        <v>289.76</v>
      </c>
      <c r="W356" s="30">
        <f t="shared" si="85"/>
        <v>0.47961747560582485</v>
      </c>
      <c r="X356" s="31">
        <f t="shared" si="86"/>
        <v>3.017292933218962</v>
      </c>
      <c r="Y356" s="34">
        <f t="shared" si="87"/>
        <v>-2.5693677228294303E-62</v>
      </c>
      <c r="Z356" s="35">
        <f t="shared" si="88"/>
        <v>-5.9451265318820696E-63</v>
      </c>
      <c r="AA356" s="35">
        <f t="shared" si="89"/>
        <v>-2.1124162648179347E-62</v>
      </c>
      <c r="AB356" s="36">
        <f t="shared" si="90"/>
        <v>6.7790274974762297E-63</v>
      </c>
      <c r="AC356" s="42">
        <f t="shared" si="91"/>
        <v>1.6714265762087111E-61</v>
      </c>
      <c r="AD356" s="24"/>
      <c r="AE356" s="44">
        <f t="shared" si="92"/>
        <v>1.6714265762087113E-57</v>
      </c>
      <c r="AF356" s="50"/>
      <c r="AG356" s="50"/>
      <c r="AH356" s="12">
        <v>3500</v>
      </c>
    </row>
    <row r="357" spans="6:34">
      <c r="F357" s="12">
        <v>3510</v>
      </c>
      <c r="G357" s="49">
        <v>16.809999999999999</v>
      </c>
      <c r="H357" s="49">
        <v>7.56</v>
      </c>
      <c r="I357" s="49">
        <v>8.1</v>
      </c>
      <c r="J357" s="49">
        <v>16.739999999999998</v>
      </c>
      <c r="K357" s="49">
        <v>7.77</v>
      </c>
      <c r="L357" s="49">
        <v>8.23</v>
      </c>
      <c r="M357" s="17">
        <f t="shared" si="81"/>
        <v>16.774999999999999</v>
      </c>
      <c r="N357" s="17">
        <f t="shared" si="82"/>
        <v>7.6649999999999991</v>
      </c>
      <c r="O357" s="17">
        <f t="shared" si="83"/>
        <v>8.1649999999999991</v>
      </c>
      <c r="P357" s="43">
        <f t="shared" si="93"/>
        <v>0.17128406839071397</v>
      </c>
      <c r="Q357" s="21">
        <f t="shared" si="94"/>
        <v>2.1627185237270173E-8</v>
      </c>
      <c r="R357" s="21">
        <f t="shared" si="95"/>
        <v>4.6238102139925871E-7</v>
      </c>
      <c r="S357" s="23">
        <f t="shared" si="96"/>
        <v>2.3353859575189434E-7</v>
      </c>
      <c r="T357" s="21">
        <f t="shared" si="97"/>
        <v>5.4540275705766716E-14</v>
      </c>
      <c r="U357" s="28">
        <v>298</v>
      </c>
      <c r="V357" s="29">
        <f t="shared" si="84"/>
        <v>289.77499999999998</v>
      </c>
      <c r="W357" s="30">
        <f t="shared" si="85"/>
        <v>0.47871960367306782</v>
      </c>
      <c r="X357" s="31">
        <f t="shared" si="86"/>
        <v>3.0110613456610582</v>
      </c>
      <c r="Y357" s="34">
        <f t="shared" si="87"/>
        <v>-7.002244188945117E-63</v>
      </c>
      <c r="Z357" s="35">
        <f t="shared" si="88"/>
        <v>-1.6007940011940607E-63</v>
      </c>
      <c r="AA357" s="35">
        <f t="shared" si="89"/>
        <v>-5.7674102092973675E-63</v>
      </c>
      <c r="AB357" s="36">
        <f t="shared" si="90"/>
        <v>1.8955828839892539E-63</v>
      </c>
      <c r="AC357" s="42">
        <f t="shared" si="91"/>
        <v>4.5387277469303434E-62</v>
      </c>
      <c r="AD357" s="24"/>
      <c r="AE357" s="44">
        <f t="shared" si="92"/>
        <v>4.5387277469303431E-58</v>
      </c>
      <c r="AF357" s="50"/>
      <c r="AG357" s="50"/>
      <c r="AH357" s="12">
        <v>3510</v>
      </c>
    </row>
    <row r="358" spans="6:34">
      <c r="F358" s="12">
        <v>3520</v>
      </c>
      <c r="G358" s="49">
        <v>16.82</v>
      </c>
      <c r="H358" s="49">
        <v>7.56</v>
      </c>
      <c r="I358" s="49">
        <v>8.08</v>
      </c>
      <c r="J358" s="49">
        <v>16.760000000000002</v>
      </c>
      <c r="K358" s="49">
        <v>7.77</v>
      </c>
      <c r="L358" s="49">
        <v>8.25</v>
      </c>
      <c r="M358" s="17">
        <f t="shared" si="81"/>
        <v>16.79</v>
      </c>
      <c r="N358" s="17">
        <f t="shared" si="82"/>
        <v>7.6649999999999991</v>
      </c>
      <c r="O358" s="17">
        <f t="shared" si="83"/>
        <v>8.1649999999999991</v>
      </c>
      <c r="P358" s="43">
        <f t="shared" si="93"/>
        <v>0.17132950615712877</v>
      </c>
      <c r="Q358" s="21">
        <f t="shared" si="94"/>
        <v>2.1627185237270173E-8</v>
      </c>
      <c r="R358" s="21">
        <f t="shared" si="95"/>
        <v>4.6238102139925871E-7</v>
      </c>
      <c r="S358" s="23">
        <f t="shared" si="96"/>
        <v>2.3382988311863448E-7</v>
      </c>
      <c r="T358" s="21">
        <f t="shared" si="97"/>
        <v>5.4676414239274263E-14</v>
      </c>
      <c r="U358" s="28">
        <v>298</v>
      </c>
      <c r="V358" s="29">
        <f t="shared" si="84"/>
        <v>289.79000000000002</v>
      </c>
      <c r="W358" s="30">
        <f t="shared" si="85"/>
        <v>0.477821824690918</v>
      </c>
      <c r="X358" s="31">
        <f t="shared" si="86"/>
        <v>3.0048432712606332</v>
      </c>
      <c r="Y358" s="34">
        <f t="shared" si="87"/>
        <v>-1.9091965696947206E-63</v>
      </c>
      <c r="Z358" s="35">
        <f t="shared" si="88"/>
        <v>-4.2934063931124888E-64</v>
      </c>
      <c r="AA358" s="35">
        <f t="shared" si="89"/>
        <v>-1.5764061691017753E-63</v>
      </c>
      <c r="AB358" s="36">
        <f t="shared" si="90"/>
        <v>5.3461047989721752E-64</v>
      </c>
      <c r="AC358" s="42">
        <f t="shared" si="91"/>
        <v>1.2315494592739036E-62</v>
      </c>
      <c r="AD358" s="24"/>
      <c r="AE358" s="44">
        <f t="shared" si="92"/>
        <v>1.2315494592739035E-58</v>
      </c>
      <c r="AF358" s="50"/>
      <c r="AG358" s="50"/>
      <c r="AH358" s="12">
        <v>3520</v>
      </c>
    </row>
    <row r="359" spans="6:34">
      <c r="F359" s="12">
        <v>3530</v>
      </c>
      <c r="G359" s="49">
        <v>16.829999999999998</v>
      </c>
      <c r="H359" s="49">
        <v>7.56</v>
      </c>
      <c r="I359" s="49">
        <v>8.1</v>
      </c>
      <c r="J359" s="49">
        <v>16.77</v>
      </c>
      <c r="K359" s="49">
        <v>7.78</v>
      </c>
      <c r="L359" s="49">
        <v>8.26</v>
      </c>
      <c r="M359" s="17">
        <f t="shared" si="81"/>
        <v>16.799999999999997</v>
      </c>
      <c r="N359" s="17">
        <f t="shared" si="82"/>
        <v>7.67</v>
      </c>
      <c r="O359" s="17">
        <f t="shared" si="83"/>
        <v>8.18</v>
      </c>
      <c r="P359" s="43">
        <f t="shared" si="93"/>
        <v>0.17167461815367499</v>
      </c>
      <c r="Q359" s="21">
        <f t="shared" si="94"/>
        <v>2.1379620895022292E-8</v>
      </c>
      <c r="R359" s="21">
        <f t="shared" si="95"/>
        <v>4.6773514128719735E-7</v>
      </c>
      <c r="S359" s="23">
        <f t="shared" si="96"/>
        <v>2.3673414991633606E-7</v>
      </c>
      <c r="T359" s="21">
        <f t="shared" si="97"/>
        <v>5.6043057736610279E-14</v>
      </c>
      <c r="U359" s="28">
        <v>298</v>
      </c>
      <c r="V359" s="29">
        <f t="shared" si="84"/>
        <v>289.8</v>
      </c>
      <c r="W359" s="30">
        <f t="shared" si="85"/>
        <v>0.47722335700158885</v>
      </c>
      <c r="X359" s="31">
        <f t="shared" si="86"/>
        <v>3.000705380490917</v>
      </c>
      <c r="Y359" s="34">
        <f t="shared" si="87"/>
        <v>-5.3231626586466578E-64</v>
      </c>
      <c r="Z359" s="35">
        <f t="shared" si="88"/>
        <v>-1.079579462665862E-64</v>
      </c>
      <c r="AA359" s="35">
        <f t="shared" si="89"/>
        <v>-4.4625304442518497E-64</v>
      </c>
      <c r="AB359" s="36">
        <f t="shared" si="90"/>
        <v>1.791825335950664E-64</v>
      </c>
      <c r="AC359" s="42">
        <f t="shared" si="91"/>
        <v>3.3386950816998179E-63</v>
      </c>
      <c r="AD359" s="24"/>
      <c r="AE359" s="44">
        <f t="shared" si="92"/>
        <v>3.338695081699818E-59</v>
      </c>
      <c r="AF359" s="50"/>
      <c r="AG359" s="50"/>
      <c r="AH359" s="12">
        <v>3530</v>
      </c>
    </row>
    <row r="360" spans="6:34">
      <c r="F360" s="12">
        <v>3540</v>
      </c>
      <c r="G360" s="49">
        <v>16.84</v>
      </c>
      <c r="H360" s="49">
        <v>7.56</v>
      </c>
      <c r="I360" s="49">
        <v>8.1</v>
      </c>
      <c r="J360" s="49">
        <v>16.78</v>
      </c>
      <c r="K360" s="49">
        <v>7.78</v>
      </c>
      <c r="L360" s="49">
        <v>8.23</v>
      </c>
      <c r="M360" s="17">
        <f t="shared" si="81"/>
        <v>16.810000000000002</v>
      </c>
      <c r="N360" s="17">
        <f t="shared" si="82"/>
        <v>7.67</v>
      </c>
      <c r="O360" s="17">
        <f t="shared" si="83"/>
        <v>8.1649999999999991</v>
      </c>
      <c r="P360" s="43">
        <f t="shared" si="93"/>
        <v>0.17139012735905695</v>
      </c>
      <c r="Q360" s="21">
        <f t="shared" si="94"/>
        <v>2.1379620895022292E-8</v>
      </c>
      <c r="R360" s="21">
        <f t="shared" si="95"/>
        <v>4.6773514128719735E-7</v>
      </c>
      <c r="S360" s="23">
        <f t="shared" si="96"/>
        <v>2.3693095775724891E-7</v>
      </c>
      <c r="T360" s="21">
        <f t="shared" si="97"/>
        <v>5.6136278743767264E-14</v>
      </c>
      <c r="U360" s="28">
        <v>298</v>
      </c>
      <c r="V360" s="29">
        <f t="shared" si="84"/>
        <v>289.81</v>
      </c>
      <c r="W360" s="30">
        <f t="shared" si="85"/>
        <v>0.47662493061295275</v>
      </c>
      <c r="X360" s="31">
        <f t="shared" si="86"/>
        <v>2.9965734728711384</v>
      </c>
      <c r="Y360" s="34">
        <f t="shared" si="87"/>
        <v>-1.4413501597274058E-64</v>
      </c>
      <c r="Z360" s="35">
        <f t="shared" si="88"/>
        <v>-2.9072883198971629E-65</v>
      </c>
      <c r="AA360" s="35">
        <f t="shared" si="89"/>
        <v>-1.2092630486128516E-64</v>
      </c>
      <c r="AB360" s="36">
        <f t="shared" si="90"/>
        <v>4.8934495303019605E-65</v>
      </c>
      <c r="AC360" s="42">
        <f t="shared" si="91"/>
        <v>9.0276889227792482E-64</v>
      </c>
      <c r="AD360" s="24"/>
      <c r="AE360" s="44">
        <f t="shared" si="92"/>
        <v>9.0276889227792485E-60</v>
      </c>
      <c r="AF360" s="50"/>
      <c r="AG360" s="50"/>
      <c r="AH360" s="12">
        <v>3540</v>
      </c>
    </row>
    <row r="361" spans="6:34">
      <c r="F361" s="12">
        <v>3550</v>
      </c>
      <c r="G361" s="49">
        <v>16.86</v>
      </c>
      <c r="H361" s="49">
        <v>7.57</v>
      </c>
      <c r="I361" s="49">
        <v>8.07</v>
      </c>
      <c r="J361" s="49">
        <v>16.79</v>
      </c>
      <c r="K361" s="49">
        <v>7.78</v>
      </c>
      <c r="L361" s="49">
        <v>8.31</v>
      </c>
      <c r="M361" s="17">
        <f t="shared" si="81"/>
        <v>16.824999999999999</v>
      </c>
      <c r="N361" s="17">
        <f t="shared" si="82"/>
        <v>7.6750000000000007</v>
      </c>
      <c r="O361" s="17">
        <f t="shared" si="83"/>
        <v>8.1900000000000013</v>
      </c>
      <c r="P361" s="43">
        <f t="shared" si="93"/>
        <v>0.17196053146764348</v>
      </c>
      <c r="Q361" s="21">
        <f t="shared" si="94"/>
        <v>2.1134890398366363E-8</v>
      </c>
      <c r="R361" s="21">
        <f t="shared" si="95"/>
        <v>4.7315125896148053E-7</v>
      </c>
      <c r="S361" s="23">
        <f t="shared" si="96"/>
        <v>2.3997342947180031E-7</v>
      </c>
      <c r="T361" s="21">
        <f t="shared" si="97"/>
        <v>5.7587246852457118E-14</v>
      </c>
      <c r="U361" s="28">
        <v>298</v>
      </c>
      <c r="V361" s="29">
        <f t="shared" si="84"/>
        <v>289.82499999999999</v>
      </c>
      <c r="W361" s="30">
        <f t="shared" si="85"/>
        <v>0.47572736845944535</v>
      </c>
      <c r="X361" s="31">
        <f t="shared" si="86"/>
        <v>2.9903868100470605</v>
      </c>
      <c r="Y361" s="34">
        <f t="shared" si="87"/>
        <v>-4.0196770360935099E-65</v>
      </c>
      <c r="Z361" s="35">
        <f t="shared" si="88"/>
        <v>-7.1006326108001174E-66</v>
      </c>
      <c r="AA361" s="35">
        <f t="shared" si="89"/>
        <v>-3.4350442089036728E-65</v>
      </c>
      <c r="AB361" s="36">
        <f t="shared" si="90"/>
        <v>1.6368319468353714E-65</v>
      </c>
      <c r="AC361" s="42">
        <f t="shared" si="91"/>
        <v>2.4410406429420312E-64</v>
      </c>
      <c r="AD361" s="24"/>
      <c r="AE361" s="44">
        <f t="shared" si="92"/>
        <v>2.4410406429420311E-60</v>
      </c>
      <c r="AF361" s="50"/>
      <c r="AG361" s="50"/>
      <c r="AH361" s="12">
        <v>3550</v>
      </c>
    </row>
    <row r="362" spans="6:34">
      <c r="F362" s="12">
        <v>3560</v>
      </c>
      <c r="G362" s="49">
        <v>16.87</v>
      </c>
      <c r="H362" s="49">
        <v>7.57</v>
      </c>
      <c r="I362" s="49">
        <v>8.09</v>
      </c>
      <c r="J362" s="49">
        <v>16.809999999999999</v>
      </c>
      <c r="K362" s="49">
        <v>7.78</v>
      </c>
      <c r="L362" s="49">
        <v>8.33</v>
      </c>
      <c r="M362" s="17">
        <f t="shared" si="81"/>
        <v>16.84</v>
      </c>
      <c r="N362" s="17">
        <f t="shared" si="82"/>
        <v>7.6750000000000007</v>
      </c>
      <c r="O362" s="17">
        <f t="shared" si="83"/>
        <v>8.2100000000000009</v>
      </c>
      <c r="P362" s="43">
        <f t="shared" si="93"/>
        <v>0.17242622859110585</v>
      </c>
      <c r="Q362" s="21">
        <f t="shared" si="94"/>
        <v>2.1134890398366363E-8</v>
      </c>
      <c r="R362" s="21">
        <f t="shared" si="95"/>
        <v>4.7315125896148053E-7</v>
      </c>
      <c r="S362" s="23">
        <f t="shared" si="96"/>
        <v>2.4027274285995101E-7</v>
      </c>
      <c r="T362" s="21">
        <f t="shared" si="97"/>
        <v>5.7730990961444141E-14</v>
      </c>
      <c r="U362" s="28">
        <v>298</v>
      </c>
      <c r="V362" s="29">
        <f t="shared" si="84"/>
        <v>289.83999999999997</v>
      </c>
      <c r="W362" s="30">
        <f t="shared" si="85"/>
        <v>0.47482989920845275</v>
      </c>
      <c r="X362" s="31">
        <f t="shared" si="86"/>
        <v>2.984213558448257</v>
      </c>
      <c r="Y362" s="34">
        <f t="shared" si="87"/>
        <v>-1.0983943113186938E-65</v>
      </c>
      <c r="Z362" s="35">
        <f t="shared" si="88"/>
        <v>-1.8743465133110284E-66</v>
      </c>
      <c r="AA362" s="35">
        <f t="shared" si="89"/>
        <v>-9.4294430171195858E-66</v>
      </c>
      <c r="AB362" s="36">
        <f t="shared" si="90"/>
        <v>4.6567828378332527E-66</v>
      </c>
      <c r="AC362" s="42">
        <f t="shared" si="91"/>
        <v>6.6219730473778722E-65</v>
      </c>
      <c r="AD362" s="24"/>
      <c r="AE362" s="44">
        <f t="shared" si="92"/>
        <v>6.6219730473778725E-61</v>
      </c>
      <c r="AF362" s="50"/>
      <c r="AG362" s="50"/>
      <c r="AH362" s="12">
        <v>3560</v>
      </c>
    </row>
    <row r="363" spans="6:34">
      <c r="F363" s="12">
        <v>3570</v>
      </c>
      <c r="G363" s="49">
        <v>16.88</v>
      </c>
      <c r="H363" s="49">
        <v>7.57</v>
      </c>
      <c r="I363" s="49">
        <v>8.06</v>
      </c>
      <c r="J363" s="49">
        <v>16.82</v>
      </c>
      <c r="K363" s="49">
        <v>7.78</v>
      </c>
      <c r="L363" s="49">
        <v>8.2899999999999991</v>
      </c>
      <c r="M363" s="17">
        <f t="shared" si="81"/>
        <v>16.850000000000001</v>
      </c>
      <c r="N363" s="17">
        <f t="shared" si="82"/>
        <v>7.6750000000000007</v>
      </c>
      <c r="O363" s="17">
        <f t="shared" si="83"/>
        <v>8.1750000000000007</v>
      </c>
      <c r="P363" s="43">
        <f t="shared" si="93"/>
        <v>0.17172155549960014</v>
      </c>
      <c r="Q363" s="21">
        <f t="shared" si="94"/>
        <v>2.1134890398366363E-8</v>
      </c>
      <c r="R363" s="21">
        <f t="shared" si="95"/>
        <v>4.7315125896148053E-7</v>
      </c>
      <c r="S363" s="23">
        <f t="shared" si="96"/>
        <v>2.4047249249374553E-7</v>
      </c>
      <c r="T363" s="21">
        <f t="shared" si="97"/>
        <v>5.7827019646154496E-14</v>
      </c>
      <c r="U363" s="28">
        <v>298</v>
      </c>
      <c r="V363" s="29">
        <f t="shared" si="84"/>
        <v>289.85000000000002</v>
      </c>
      <c r="W363" s="30">
        <f t="shared" si="85"/>
        <v>0.47423163797983886</v>
      </c>
      <c r="X363" s="31">
        <f t="shared" si="86"/>
        <v>2.9801054930364157</v>
      </c>
      <c r="Y363" s="34">
        <f t="shared" si="87"/>
        <v>-2.9817294893614438E-66</v>
      </c>
      <c r="Z363" s="35">
        <f t="shared" si="88"/>
        <v>-5.114240516221673E-67</v>
      </c>
      <c r="AA363" s="35">
        <f t="shared" si="89"/>
        <v>-2.5580245153788941E-66</v>
      </c>
      <c r="AB363" s="36">
        <f t="shared" si="90"/>
        <v>1.2568185699154797E-66</v>
      </c>
      <c r="AC363" s="42">
        <f t="shared" si="91"/>
        <v>1.7995164913420735E-65</v>
      </c>
      <c r="AD363" s="24"/>
      <c r="AE363" s="44">
        <f t="shared" si="92"/>
        <v>1.7995164913420736E-61</v>
      </c>
      <c r="AF363" s="50"/>
      <c r="AG363" s="50"/>
      <c r="AH363" s="12">
        <v>3570</v>
      </c>
    </row>
    <row r="364" spans="6:34">
      <c r="F364" s="12">
        <v>3580</v>
      </c>
      <c r="G364" s="49">
        <v>16.89</v>
      </c>
      <c r="H364" s="49">
        <v>7.57</v>
      </c>
      <c r="I364" s="49">
        <v>8.08</v>
      </c>
      <c r="J364" s="49">
        <v>16.829999999999998</v>
      </c>
      <c r="K364" s="49">
        <v>7.78</v>
      </c>
      <c r="L364" s="49">
        <v>8.2799999999999994</v>
      </c>
      <c r="M364" s="17">
        <f t="shared" si="81"/>
        <v>16.86</v>
      </c>
      <c r="N364" s="17">
        <f t="shared" si="82"/>
        <v>7.6750000000000007</v>
      </c>
      <c r="O364" s="17">
        <f t="shared" si="83"/>
        <v>8.18</v>
      </c>
      <c r="P364" s="43">
        <f t="shared" si="93"/>
        <v>0.17185700942839321</v>
      </c>
      <c r="Q364" s="21">
        <f t="shared" si="94"/>
        <v>2.1134890398366363E-8</v>
      </c>
      <c r="R364" s="21">
        <f t="shared" si="95"/>
        <v>4.7315125896148053E-7</v>
      </c>
      <c r="S364" s="23">
        <f t="shared" si="96"/>
        <v>2.4067240818847446E-7</v>
      </c>
      <c r="T364" s="21">
        <f t="shared" si="97"/>
        <v>5.7923208063239669E-14</v>
      </c>
      <c r="U364" s="28">
        <v>298</v>
      </c>
      <c r="V364" s="29">
        <f t="shared" si="84"/>
        <v>289.86</v>
      </c>
      <c r="W364" s="30">
        <f t="shared" si="85"/>
        <v>0.47363341803055059</v>
      </c>
      <c r="X364" s="31">
        <f t="shared" si="86"/>
        <v>2.9760033656499334</v>
      </c>
      <c r="Y364" s="34">
        <f t="shared" si="87"/>
        <v>-8.1316512991255282E-67</v>
      </c>
      <c r="Z364" s="35">
        <f t="shared" si="88"/>
        <v>-1.3688969157603548E-67</v>
      </c>
      <c r="AA364" s="35">
        <f t="shared" si="89"/>
        <v>-6.9931969708602537E-67</v>
      </c>
      <c r="AB364" s="36">
        <f t="shared" si="90"/>
        <v>3.500247740496871E-67</v>
      </c>
      <c r="AC364" s="42">
        <f t="shared" si="91"/>
        <v>4.8888181576739776E-66</v>
      </c>
      <c r="AD364" s="24"/>
      <c r="AE364" s="44">
        <f t="shared" si="92"/>
        <v>4.8888181576739778E-62</v>
      </c>
      <c r="AF364" s="50"/>
      <c r="AG364" s="50"/>
      <c r="AH364" s="12">
        <v>3580</v>
      </c>
    </row>
    <row r="365" spans="6:34">
      <c r="F365" s="12">
        <v>3590</v>
      </c>
      <c r="G365" s="49">
        <v>16.91</v>
      </c>
      <c r="H365" s="49">
        <v>7.57</v>
      </c>
      <c r="I365" s="49">
        <v>8.09</v>
      </c>
      <c r="J365" s="49">
        <v>16.84</v>
      </c>
      <c r="K365" s="49">
        <v>7.78</v>
      </c>
      <c r="L365" s="49">
        <v>8.3000000000000007</v>
      </c>
      <c r="M365" s="17">
        <f t="shared" si="81"/>
        <v>16.875</v>
      </c>
      <c r="N365" s="17">
        <f t="shared" si="82"/>
        <v>7.6750000000000007</v>
      </c>
      <c r="O365" s="17">
        <f t="shared" si="83"/>
        <v>8.1950000000000003</v>
      </c>
      <c r="P365" s="43">
        <f t="shared" si="93"/>
        <v>0.17221789275943278</v>
      </c>
      <c r="Q365" s="21">
        <f t="shared" si="94"/>
        <v>2.1134890398366363E-8</v>
      </c>
      <c r="R365" s="21">
        <f t="shared" si="95"/>
        <v>4.7315125896148053E-7</v>
      </c>
      <c r="S365" s="23">
        <f t="shared" si="96"/>
        <v>2.4097259339684447E-7</v>
      </c>
      <c r="T365" s="21">
        <f t="shared" si="97"/>
        <v>5.8067790768400926E-14</v>
      </c>
      <c r="U365" s="28">
        <v>298</v>
      </c>
      <c r="V365" s="29">
        <f t="shared" si="84"/>
        <v>289.875</v>
      </c>
      <c r="W365" s="30">
        <f t="shared" si="85"/>
        <v>0.47273616549600572</v>
      </c>
      <c r="X365" s="31">
        <f t="shared" si="86"/>
        <v>2.9698612887230085</v>
      </c>
      <c r="Y365" s="34">
        <f t="shared" si="87"/>
        <v>-2.2262373566944457E-67</v>
      </c>
      <c r="Z365" s="35">
        <f t="shared" si="88"/>
        <v>-3.6240304243729768E-68</v>
      </c>
      <c r="AA365" s="35">
        <f t="shared" si="89"/>
        <v>-1.9228289065331574E-67</v>
      </c>
      <c r="AB365" s="36">
        <f t="shared" si="90"/>
        <v>9.9339642194574977E-68</v>
      </c>
      <c r="AC365" s="42">
        <f t="shared" si="91"/>
        <v>1.3295529356956803E-66</v>
      </c>
      <c r="AD365" s="24"/>
      <c r="AE365" s="44">
        <f t="shared" si="92"/>
        <v>1.3295529356956802E-62</v>
      </c>
      <c r="AF365" s="50"/>
      <c r="AG365" s="50"/>
      <c r="AH365" s="12">
        <v>3590</v>
      </c>
    </row>
    <row r="366" spans="6:34">
      <c r="F366" s="12">
        <v>3600</v>
      </c>
      <c r="G366" s="49">
        <v>16.920000000000002</v>
      </c>
      <c r="H366" s="49">
        <v>7.57</v>
      </c>
      <c r="I366" s="49">
        <v>8.07</v>
      </c>
      <c r="J366" s="49">
        <v>16.86</v>
      </c>
      <c r="K366" s="49">
        <v>7.78</v>
      </c>
      <c r="L366" s="49">
        <v>8.31</v>
      </c>
      <c r="M366" s="17">
        <f t="shared" si="81"/>
        <v>16.89</v>
      </c>
      <c r="N366" s="17">
        <f t="shared" si="82"/>
        <v>7.6750000000000007</v>
      </c>
      <c r="O366" s="17">
        <f t="shared" si="83"/>
        <v>8.1900000000000013</v>
      </c>
      <c r="P366" s="43">
        <f t="shared" si="93"/>
        <v>0.17215855628310611</v>
      </c>
      <c r="Q366" s="21">
        <f t="shared" si="94"/>
        <v>2.1134890398366363E-8</v>
      </c>
      <c r="R366" s="21">
        <f t="shared" si="95"/>
        <v>4.7315125896148053E-7</v>
      </c>
      <c r="S366" s="23">
        <f t="shared" si="96"/>
        <v>2.4127315301938191E-7</v>
      </c>
      <c r="T366" s="21">
        <f t="shared" si="97"/>
        <v>5.8212734367914072E-14</v>
      </c>
      <c r="U366" s="28">
        <v>298</v>
      </c>
      <c r="V366" s="29">
        <f t="shared" si="84"/>
        <v>289.89</v>
      </c>
      <c r="W366" s="30">
        <f t="shared" si="85"/>
        <v>0.47183900581590721</v>
      </c>
      <c r="X366" s="31">
        <f t="shared" si="86"/>
        <v>2.9637325218912025</v>
      </c>
      <c r="Y366" s="34">
        <f t="shared" si="87"/>
        <v>-6.0926590073985665E-68</v>
      </c>
      <c r="Z366" s="35">
        <f t="shared" si="88"/>
        <v>-9.7026587844636449E-69</v>
      </c>
      <c r="AA366" s="35">
        <f t="shared" si="89"/>
        <v>-5.2769095517052384E-68</v>
      </c>
      <c r="AB366" s="36">
        <f t="shared" si="90"/>
        <v>2.780447200230327E-68</v>
      </c>
      <c r="AC366" s="42">
        <f t="shared" si="91"/>
        <v>3.6233546358074994E-67</v>
      </c>
      <c r="AD366" s="25">
        <f>D23</f>
        <v>2.8571428571428569E-7</v>
      </c>
      <c r="AE366" s="44">
        <f t="shared" si="92"/>
        <v>3.6233546358074996E-63</v>
      </c>
      <c r="AF366" s="44">
        <f>AD366*10000</f>
        <v>2.8571428571428571E-3</v>
      </c>
      <c r="AG366" s="45">
        <f>(AE366-AF366)*(AE366-AF366)</f>
        <v>8.1632653061224483E-6</v>
      </c>
      <c r="AH366" s="12">
        <v>3600</v>
      </c>
    </row>
    <row r="367" spans="6:34">
      <c r="F367" s="12">
        <v>3610</v>
      </c>
      <c r="G367" s="49">
        <v>16.93</v>
      </c>
      <c r="H367" s="49">
        <v>7.57</v>
      </c>
      <c r="I367" s="49">
        <v>8.07</v>
      </c>
      <c r="J367" s="49">
        <v>16.88</v>
      </c>
      <c r="K367" s="49">
        <v>7.78</v>
      </c>
      <c r="L367" s="49">
        <v>8.27</v>
      </c>
      <c r="M367" s="17">
        <f t="shared" ref="M367" si="98">(G367+J367)/2</f>
        <v>16.905000000000001</v>
      </c>
      <c r="N367" s="17">
        <f t="shared" ref="N367" si="99">(H367+K367)/2</f>
        <v>7.6750000000000007</v>
      </c>
      <c r="O367" s="17">
        <f t="shared" ref="O367" si="100">(I367+L367)/2</f>
        <v>8.17</v>
      </c>
      <c r="P367" s="43">
        <f t="shared" si="93"/>
        <v>0.17178379573555799</v>
      </c>
      <c r="Q367" s="21">
        <f t="shared" si="94"/>
        <v>2.1134890398366363E-8</v>
      </c>
      <c r="R367" s="21">
        <f t="shared" si="95"/>
        <v>4.7315125896148053E-7</v>
      </c>
      <c r="S367" s="23">
        <f t="shared" si="96"/>
        <v>2.4157408752308495E-7</v>
      </c>
      <c r="T367" s="21">
        <f t="shared" si="97"/>
        <v>5.8358039762611107E-14</v>
      </c>
      <c r="U367" s="28">
        <v>298</v>
      </c>
      <c r="V367" s="29">
        <f t="shared" ref="V367" si="101">273+M367</f>
        <v>289.90499999999997</v>
      </c>
      <c r="W367" s="30">
        <f t="shared" ref="W367" si="102">((1/V367)-(1/298))*5026</f>
        <v>0.47094193897584508</v>
      </c>
      <c r="X367" s="31">
        <f t="shared" ref="X367" si="103">POWER(10,W367)</f>
        <v>2.9576170349709252</v>
      </c>
      <c r="Y367" s="34">
        <f t="shared" ref="Y367" si="104">-($B$2/X367)*P367*T367*AC367</f>
        <v>-1.6668397161422657E-68</v>
      </c>
      <c r="Z367" s="35">
        <f t="shared" ref="Z367" si="105">-(AC367+(5*Y367))*$B$2*T367*P367/X367</f>
        <v>-2.6210854509966729E-69</v>
      </c>
      <c r="AA367" s="35">
        <f t="shared" ref="AA367" si="106">-(AC367+5*Z367)*$B$2*P367*T367/X367</f>
        <v>-1.4459474252204539E-68</v>
      </c>
      <c r="AB367" s="36">
        <f t="shared" ref="AB367" si="107">-(AC367+(10*AA367))*$B$2*P367*T367/X367</f>
        <v>7.7030813943786498E-69</v>
      </c>
      <c r="AC367" s="42">
        <f t="shared" ref="AC367" si="108">AC366+10*(0.166666666666666*(Y366+2*Z366+2*AA366+AB366))</f>
        <v>9.8892752456226913E-68</v>
      </c>
      <c r="AD367" s="24"/>
      <c r="AE367" s="44">
        <f t="shared" ref="AE367" si="109">AC367*10000</f>
        <v>9.8892752456226911E-64</v>
      </c>
      <c r="AF367" s="50"/>
      <c r="AG367" s="50"/>
      <c r="AH367" s="12">
        <v>3610</v>
      </c>
    </row>
    <row r="368" spans="6:34">
      <c r="AG368" s="51">
        <f>SUM(AG6:AG367)</f>
        <v>0.14450727837892027</v>
      </c>
    </row>
  </sheetData>
  <mergeCells count="5">
    <mergeCell ref="U4:X4"/>
    <mergeCell ref="Y4:AB4"/>
    <mergeCell ref="G5:I5"/>
    <mergeCell ref="J5:L5"/>
    <mergeCell ref="M5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Charts</vt:lpstr>
      </vt:variant>
      <vt:variant>
        <vt:i4>18</vt:i4>
      </vt:variant>
    </vt:vector>
  </HeadingPairs>
  <TitlesOfParts>
    <vt:vector size="36" baseType="lpstr">
      <vt:lpstr>YNYSARWED 3</vt:lpstr>
      <vt:lpstr>YNYSARWED 2</vt:lpstr>
      <vt:lpstr>YNYSARWED 1</vt:lpstr>
      <vt:lpstr>TAN-Y-GARN 3</vt:lpstr>
      <vt:lpstr>TAN-Y-GARN 2</vt:lpstr>
      <vt:lpstr>TAN-Y-GARN 1</vt:lpstr>
      <vt:lpstr>LINDSAY 1</vt:lpstr>
      <vt:lpstr>LINDSAY 2</vt:lpstr>
      <vt:lpstr>LINDSAY 3</vt:lpstr>
      <vt:lpstr>MORLAIS 3</vt:lpstr>
      <vt:lpstr>MORLAIS 2</vt:lpstr>
      <vt:lpstr>MORLAIS1</vt:lpstr>
      <vt:lpstr>TAFF 1</vt:lpstr>
      <vt:lpstr>TAFF2</vt:lpstr>
      <vt:lpstr>TAFF3</vt:lpstr>
      <vt:lpstr>cad1</vt:lpstr>
      <vt:lpstr>cad2</vt:lpstr>
      <vt:lpstr>cad3</vt:lpstr>
      <vt:lpstr>Chart YNYSARWED 3</vt:lpstr>
      <vt:lpstr>Chart YNYSAWED 2</vt:lpstr>
      <vt:lpstr>Chart YNYSAWED 1</vt:lpstr>
      <vt:lpstr>Chart TAN-Y-GARN 3</vt:lpstr>
      <vt:lpstr>Chart TAN-Y-GARN 2</vt:lpstr>
      <vt:lpstr>Chart TAN-Y-GARN 1</vt:lpstr>
      <vt:lpstr>Chart LINDSAY 1</vt:lpstr>
      <vt:lpstr>Chart LINDSAY 2</vt:lpstr>
      <vt:lpstr>Chart LINDSAY 3</vt:lpstr>
      <vt:lpstr>Chart MORLAIS 3</vt:lpstr>
      <vt:lpstr>Chart MORLAIS 2</vt:lpstr>
      <vt:lpstr>Chart MORLAIS 1</vt:lpstr>
      <vt:lpstr>Chart TAFF 1</vt:lpstr>
      <vt:lpstr>ChartTAFF2</vt:lpstr>
      <vt:lpstr>Chart TAFF3</vt:lpstr>
      <vt:lpstr>Chart cad1</vt:lpstr>
      <vt:lpstr>Chart cad2</vt:lpstr>
      <vt:lpstr>Chart cad3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</dc:creator>
  <cp:lastModifiedBy>JNG</cp:lastModifiedBy>
  <cp:lastPrinted>2012-02-17T10:17:26Z</cp:lastPrinted>
  <dcterms:created xsi:type="dcterms:W3CDTF">2009-07-26T10:11:19Z</dcterms:created>
  <dcterms:modified xsi:type="dcterms:W3CDTF">2012-02-17T10:21:52Z</dcterms:modified>
</cp:coreProperties>
</file>